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codeName="ThisWorkbook"/>
  <mc:AlternateContent xmlns:mc="http://schemas.openxmlformats.org/markup-compatibility/2006">
    <mc:Choice Requires="x15">
      <x15ac:absPath xmlns:x15ac="http://schemas.microsoft.com/office/spreadsheetml/2010/11/ac" url="C:\Users\rki\Desktop\"/>
    </mc:Choice>
  </mc:AlternateContent>
  <xr:revisionPtr revIDLastSave="0" documentId="13_ncr:1_{FB18D451-9FE0-49B2-8FBF-8C67A54FB082}" xr6:coauthVersionLast="28" xr6:coauthVersionMax="28" xr10:uidLastSave="{00000000-0000-0000-0000-000000000000}"/>
  <workbookProtection workbookAlgorithmName="SHA-512" workbookHashValue="fvYlFZULnlILLTm3XN/bI9LpCR7IP+qK3gEplz5436M8vcItNwBqVP76i8h+C5FkCSJM/CMHYYnE91REcHuMdQ==" workbookSaltValue="U6auCSwRUDPg8TYoBSjmIA==" workbookSpinCount="100000" lockStructure="1"/>
  <bookViews>
    <workbookView xWindow="0" yWindow="0" windowWidth="28800" windowHeight="13350" firstSheet="18" activeTab="18" xr2:uid="{00000000-000D-0000-FFFF-FFFF00000000}"/>
  </bookViews>
  <sheets>
    <sheet name="Egen hetvattenprod" sheetId="6" state="hidden" r:id="rId1"/>
    <sheet name="Köpt hetvatten" sheetId="8" state="hidden" r:id="rId2"/>
    <sheet name="Kraftvärmeprod" sheetId="7" state="hidden" r:id="rId3"/>
    <sheet name="Slutlig allokering kvv" sheetId="13" state="hidden" r:id="rId4"/>
    <sheet name="Allokerat till el" sheetId="14" state="hidden" r:id="rId5"/>
    <sheet name="Spillvärme" sheetId="4" state="hidden" r:id="rId6"/>
    <sheet name="Miljö" sheetId="5" state="hidden" r:id="rId7"/>
    <sheet name="Leveranser" sheetId="9" state="hidden" r:id="rId8"/>
    <sheet name="Tillförd energi" sheetId="17" state="hidden" r:id="rId9"/>
    <sheet name="Totalt" sheetId="16" state="hidden" r:id="rId10"/>
    <sheet name="Tillförda bränslen per nät" sheetId="26" state="hidden" r:id="rId11"/>
    <sheet name="Sammanfattning bränslen" sheetId="25" state="hidden" r:id="rId12"/>
    <sheet name="Viktade värden el" sheetId="18" state="hidden" r:id="rId13"/>
    <sheet name="Miljövärden" sheetId="1" state="hidden" r:id="rId14"/>
    <sheet name="Miljövärden urval för publ" sheetId="19" state="hidden" r:id="rId15"/>
    <sheet name="Miljövärden för publ företag" sheetId="20" state="hidden" r:id="rId16"/>
    <sheet name="Underlagsinformation" sheetId="21" state="hidden" r:id="rId17"/>
    <sheet name="Underlag till diagram" sheetId="22" state="hidden" r:id="rId18"/>
    <sheet name="Redovisning för kunder" sheetId="23" r:id="rId19"/>
    <sheet name="Emissionsfaktorer" sheetId="24" r:id="rId20"/>
  </sheets>
  <definedNames>
    <definedName name="_xlnm._FilterDatabase" localSheetId="0" hidden="1">'Egen hetvattenprod'!$A$1:$AO$463</definedName>
    <definedName name="_xlnm._FilterDatabase" localSheetId="2" hidden="1">Kraftvärmeprod!$A$1:$AN$463</definedName>
    <definedName name="_xlnm._FilterDatabase" localSheetId="7" hidden="1">Leveranser!$A$1:$V$463</definedName>
    <definedName name="_xlnm._FilterDatabase" localSheetId="6" hidden="1">Miljö!$A$1:$AE$463</definedName>
    <definedName name="_xlnm._FilterDatabase" localSheetId="13" hidden="1">Miljövärden!$A$2:$H$2</definedName>
    <definedName name="_xlnm._FilterDatabase" localSheetId="3" hidden="1">'Slutlig allokering kvv'!$A$1:$AI$463</definedName>
    <definedName name="_xlnm._FilterDatabase" localSheetId="10" hidden="1">'Tillförda bränslen per nät'!$A$2:$AX$461</definedName>
    <definedName name="_xlnm._FilterDatabase" localSheetId="9" hidden="1">Totalt!$A$1:$AZ$460</definedName>
    <definedName name="_xlnm._FilterDatabase" localSheetId="12" hidden="1">'Viktade värden el'!$A$1:$Q$1</definedName>
  </definedNames>
  <calcPr calcId="171027"/>
</workbook>
</file>

<file path=xl/calcChain.xml><?xml version="1.0" encoding="utf-8"?>
<calcChain xmlns="http://schemas.openxmlformats.org/spreadsheetml/2006/main">
  <c r="V106" i="9" l="1"/>
  <c r="K2" i="22" l="1"/>
  <c r="V129" i="9" l="1"/>
  <c r="AD6" i="14" l="1"/>
  <c r="AD7" i="14"/>
  <c r="AD8" i="14"/>
  <c r="AD9" i="14"/>
  <c r="AD10" i="14"/>
  <c r="AD11" i="14"/>
  <c r="AD12" i="14"/>
  <c r="AD13" i="14"/>
  <c r="AD14" i="14"/>
  <c r="AD15" i="14"/>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408" i="14"/>
  <c r="AD409" i="14"/>
  <c r="AD410" i="14"/>
  <c r="AD411" i="14"/>
  <c r="AD412" i="14"/>
  <c r="AD413" i="14"/>
  <c r="AD414" i="14"/>
  <c r="AD415" i="14"/>
  <c r="AD416" i="14"/>
  <c r="AD417" i="14"/>
  <c r="AD418" i="14"/>
  <c r="AD419" i="14"/>
  <c r="AD420" i="14"/>
  <c r="AD421" i="14"/>
  <c r="AD422" i="14"/>
  <c r="AD423" i="14"/>
  <c r="AD424" i="14"/>
  <c r="AD425" i="14"/>
  <c r="AD426" i="14"/>
  <c r="AD427" i="14"/>
  <c r="AD428" i="14"/>
  <c r="AD429" i="14"/>
  <c r="AD430" i="14"/>
  <c r="AD431" i="14"/>
  <c r="AD432" i="14"/>
  <c r="AD433" i="14"/>
  <c r="AD434" i="14"/>
  <c r="AD435" i="14"/>
  <c r="AD436" i="14"/>
  <c r="AD437" i="14"/>
  <c r="AD438" i="14"/>
  <c r="AD439" i="14"/>
  <c r="AD440" i="14"/>
  <c r="AD441" i="14"/>
  <c r="AD442" i="14"/>
  <c r="AD443" i="14"/>
  <c r="AD444" i="14"/>
  <c r="AD445" i="14"/>
  <c r="AD446" i="14"/>
  <c r="AD447" i="14"/>
  <c r="AD448" i="14"/>
  <c r="AD449" i="14"/>
  <c r="AD450" i="14"/>
  <c r="AD451" i="14"/>
  <c r="AD452" i="14"/>
  <c r="AD453" i="14"/>
  <c r="AD454" i="14"/>
  <c r="AD455" i="14"/>
  <c r="AD456" i="14"/>
  <c r="AD457" i="14"/>
  <c r="AD458" i="14"/>
  <c r="AD459" i="14"/>
  <c r="AD460" i="14"/>
  <c r="AD461" i="14"/>
  <c r="AD462" i="14"/>
  <c r="AD463" i="14"/>
  <c r="AD464" i="14"/>
  <c r="AD465" i="14"/>
  <c r="AD466" i="14"/>
  <c r="AD5" i="14"/>
  <c r="F6" i="14"/>
  <c r="G6" i="14"/>
  <c r="H6" i="14"/>
  <c r="I6" i="14"/>
  <c r="J6" i="14"/>
  <c r="K6" i="14"/>
  <c r="L6" i="14"/>
  <c r="M6" i="14"/>
  <c r="N6" i="14"/>
  <c r="O6" i="14"/>
  <c r="P6" i="14"/>
  <c r="Q6" i="14"/>
  <c r="R6" i="14"/>
  <c r="S6" i="14"/>
  <c r="T6" i="14"/>
  <c r="U6" i="14"/>
  <c r="V6" i="14"/>
  <c r="W6" i="14"/>
  <c r="X6" i="14"/>
  <c r="Y6" i="14"/>
  <c r="Z6" i="14"/>
  <c r="AA6" i="14"/>
  <c r="AB6" i="14"/>
  <c r="AC6" i="14"/>
  <c r="F7" i="14"/>
  <c r="G7" i="14"/>
  <c r="H7" i="14"/>
  <c r="I7" i="14"/>
  <c r="J7" i="14"/>
  <c r="K7" i="14"/>
  <c r="L7" i="14"/>
  <c r="M7" i="14"/>
  <c r="N7" i="14"/>
  <c r="O7" i="14"/>
  <c r="P7" i="14"/>
  <c r="Q7" i="14"/>
  <c r="R7" i="14"/>
  <c r="S7" i="14"/>
  <c r="T7" i="14"/>
  <c r="U7" i="14"/>
  <c r="V7" i="14"/>
  <c r="W7" i="14"/>
  <c r="X7" i="14"/>
  <c r="Y7" i="14"/>
  <c r="Z7" i="14"/>
  <c r="AA7" i="14"/>
  <c r="AB7" i="14"/>
  <c r="AC7" i="14"/>
  <c r="F8" i="14"/>
  <c r="G8" i="14"/>
  <c r="H8" i="14"/>
  <c r="I8" i="14"/>
  <c r="J8" i="14"/>
  <c r="K8" i="14"/>
  <c r="L8" i="14"/>
  <c r="M8" i="14"/>
  <c r="N8" i="14"/>
  <c r="O8" i="14"/>
  <c r="P8" i="14"/>
  <c r="Q8" i="14"/>
  <c r="R8" i="14"/>
  <c r="S8" i="14"/>
  <c r="T8" i="14"/>
  <c r="U8" i="14"/>
  <c r="V8" i="14"/>
  <c r="W8" i="14"/>
  <c r="X8" i="14"/>
  <c r="Y8" i="14"/>
  <c r="Z8" i="14"/>
  <c r="AA8" i="14"/>
  <c r="AB8" i="14"/>
  <c r="AC8" i="14"/>
  <c r="F9" i="14"/>
  <c r="G9" i="14"/>
  <c r="H9" i="14"/>
  <c r="I9" i="14"/>
  <c r="J9" i="14"/>
  <c r="K9" i="14"/>
  <c r="L9" i="14"/>
  <c r="M9" i="14"/>
  <c r="N9" i="14"/>
  <c r="O9" i="14"/>
  <c r="P9" i="14"/>
  <c r="Q9" i="14"/>
  <c r="R9" i="14"/>
  <c r="S9" i="14"/>
  <c r="T9" i="14"/>
  <c r="U9" i="14"/>
  <c r="V9" i="14"/>
  <c r="W9" i="14"/>
  <c r="X9" i="14"/>
  <c r="Y9" i="14"/>
  <c r="Z9" i="14"/>
  <c r="AA9" i="14"/>
  <c r="AB9" i="14"/>
  <c r="AC9" i="14"/>
  <c r="F10" i="14"/>
  <c r="G10" i="14"/>
  <c r="H10" i="14"/>
  <c r="I10" i="14"/>
  <c r="J10" i="14"/>
  <c r="K10" i="14"/>
  <c r="L10" i="14"/>
  <c r="M10" i="14"/>
  <c r="N10" i="14"/>
  <c r="O10" i="14"/>
  <c r="P10" i="14"/>
  <c r="Q10" i="14"/>
  <c r="R10" i="14"/>
  <c r="S10" i="14"/>
  <c r="T10" i="14"/>
  <c r="U10" i="14"/>
  <c r="V10" i="14"/>
  <c r="W10" i="14"/>
  <c r="X10" i="14"/>
  <c r="Y10" i="14"/>
  <c r="Z10" i="14"/>
  <c r="AA10" i="14"/>
  <c r="AB10" i="14"/>
  <c r="AC10" i="14"/>
  <c r="F11" i="14"/>
  <c r="G11" i="14"/>
  <c r="H11" i="14"/>
  <c r="I11" i="14"/>
  <c r="J11" i="14"/>
  <c r="K11" i="14"/>
  <c r="L11" i="14"/>
  <c r="M11" i="14"/>
  <c r="N11" i="14"/>
  <c r="O11" i="14"/>
  <c r="P11" i="14"/>
  <c r="Q11" i="14"/>
  <c r="R11" i="14"/>
  <c r="S11" i="14"/>
  <c r="T11" i="14"/>
  <c r="U11" i="14"/>
  <c r="V11" i="14"/>
  <c r="W11" i="14"/>
  <c r="X11" i="14"/>
  <c r="Y11" i="14"/>
  <c r="Z11" i="14"/>
  <c r="AA11" i="14"/>
  <c r="AB11" i="14"/>
  <c r="AC11" i="14"/>
  <c r="F12" i="14"/>
  <c r="G12" i="14"/>
  <c r="H12" i="14"/>
  <c r="I12" i="14"/>
  <c r="J12" i="14"/>
  <c r="K12" i="14"/>
  <c r="L12" i="14"/>
  <c r="M12" i="14"/>
  <c r="N12" i="14"/>
  <c r="O12" i="14"/>
  <c r="P12" i="14"/>
  <c r="Q12" i="14"/>
  <c r="R12" i="14"/>
  <c r="S12" i="14"/>
  <c r="T12" i="14"/>
  <c r="U12" i="14"/>
  <c r="V12" i="14"/>
  <c r="W12" i="14"/>
  <c r="X12" i="14"/>
  <c r="Y12" i="14"/>
  <c r="Z12" i="14"/>
  <c r="AA12" i="14"/>
  <c r="AB12" i="14"/>
  <c r="AC12" i="14"/>
  <c r="F13" i="14"/>
  <c r="G13" i="14"/>
  <c r="H13" i="14"/>
  <c r="I13" i="14"/>
  <c r="J13" i="14"/>
  <c r="K13" i="14"/>
  <c r="L13" i="14"/>
  <c r="M13" i="14"/>
  <c r="N13" i="14"/>
  <c r="O13" i="14"/>
  <c r="P13" i="14"/>
  <c r="Q13" i="14"/>
  <c r="R13" i="14"/>
  <c r="S13" i="14"/>
  <c r="T13" i="14"/>
  <c r="U13" i="14"/>
  <c r="V13" i="14"/>
  <c r="W13" i="14"/>
  <c r="X13" i="14"/>
  <c r="Y13" i="14"/>
  <c r="Z13" i="14"/>
  <c r="AA13" i="14"/>
  <c r="AB13" i="14"/>
  <c r="AC13" i="14"/>
  <c r="F14" i="14"/>
  <c r="G14" i="14"/>
  <c r="H14" i="14"/>
  <c r="I14" i="14"/>
  <c r="J14" i="14"/>
  <c r="K14" i="14"/>
  <c r="L14" i="14"/>
  <c r="M14" i="14"/>
  <c r="N14" i="14"/>
  <c r="O14" i="14"/>
  <c r="P14" i="14"/>
  <c r="Q14" i="14"/>
  <c r="R14" i="14"/>
  <c r="S14" i="14"/>
  <c r="T14" i="14"/>
  <c r="U14" i="14"/>
  <c r="V14" i="14"/>
  <c r="W14" i="14"/>
  <c r="X14" i="14"/>
  <c r="Y14" i="14"/>
  <c r="Z14" i="14"/>
  <c r="AA14" i="14"/>
  <c r="AB14" i="14"/>
  <c r="AC14" i="14"/>
  <c r="F15" i="14"/>
  <c r="G15" i="14"/>
  <c r="H15" i="14"/>
  <c r="I15" i="14"/>
  <c r="J15" i="14"/>
  <c r="K15" i="14"/>
  <c r="L15" i="14"/>
  <c r="M15" i="14"/>
  <c r="N15" i="14"/>
  <c r="O15" i="14"/>
  <c r="P15" i="14"/>
  <c r="Q15" i="14"/>
  <c r="R15" i="14"/>
  <c r="S15" i="14"/>
  <c r="T15" i="14"/>
  <c r="U15" i="14"/>
  <c r="V15" i="14"/>
  <c r="W15" i="14"/>
  <c r="X15" i="14"/>
  <c r="Y15" i="14"/>
  <c r="Z15" i="14"/>
  <c r="AA15" i="14"/>
  <c r="AB15" i="14"/>
  <c r="AC15" i="14"/>
  <c r="F16" i="14"/>
  <c r="G16" i="14"/>
  <c r="H16" i="14"/>
  <c r="I16" i="14"/>
  <c r="J16" i="14"/>
  <c r="K16" i="14"/>
  <c r="L16" i="14"/>
  <c r="M16" i="14"/>
  <c r="N16" i="14"/>
  <c r="O16" i="14"/>
  <c r="P16" i="14"/>
  <c r="Q16" i="14"/>
  <c r="R16" i="14"/>
  <c r="S16" i="14"/>
  <c r="T16" i="14"/>
  <c r="U16" i="14"/>
  <c r="V16" i="14"/>
  <c r="W16" i="14"/>
  <c r="X16" i="14"/>
  <c r="Y16" i="14"/>
  <c r="Z16" i="14"/>
  <c r="AA16" i="14"/>
  <c r="AB16" i="14"/>
  <c r="AC16" i="14"/>
  <c r="F17" i="14"/>
  <c r="G17" i="14"/>
  <c r="H17" i="14"/>
  <c r="I17" i="14"/>
  <c r="J17" i="14"/>
  <c r="K17" i="14"/>
  <c r="L17" i="14"/>
  <c r="M17" i="14"/>
  <c r="N17" i="14"/>
  <c r="O17" i="14"/>
  <c r="P17" i="14"/>
  <c r="Q17" i="14"/>
  <c r="R17" i="14"/>
  <c r="S17" i="14"/>
  <c r="T17" i="14"/>
  <c r="U17" i="14"/>
  <c r="V17" i="14"/>
  <c r="W17" i="14"/>
  <c r="X17" i="14"/>
  <c r="Y17" i="14"/>
  <c r="Z17" i="14"/>
  <c r="AA17" i="14"/>
  <c r="AB17" i="14"/>
  <c r="AC17" i="14"/>
  <c r="F18" i="14"/>
  <c r="G18" i="14"/>
  <c r="H18" i="14"/>
  <c r="I18" i="14"/>
  <c r="J18" i="14"/>
  <c r="K18" i="14"/>
  <c r="L18" i="14"/>
  <c r="M18" i="14"/>
  <c r="N18" i="14"/>
  <c r="O18" i="14"/>
  <c r="P18" i="14"/>
  <c r="Q18" i="14"/>
  <c r="R18" i="14"/>
  <c r="S18" i="14"/>
  <c r="T18" i="14"/>
  <c r="U18" i="14"/>
  <c r="V18" i="14"/>
  <c r="W18" i="14"/>
  <c r="X18" i="14"/>
  <c r="Y18" i="14"/>
  <c r="Z18" i="14"/>
  <c r="AA18" i="14"/>
  <c r="AB18" i="14"/>
  <c r="AC18" i="14"/>
  <c r="F19" i="14"/>
  <c r="G19" i="14"/>
  <c r="H19" i="14"/>
  <c r="I19" i="14"/>
  <c r="J19" i="14"/>
  <c r="K19" i="14"/>
  <c r="L19" i="14"/>
  <c r="M19" i="14"/>
  <c r="N19" i="14"/>
  <c r="O19" i="14"/>
  <c r="P19" i="14"/>
  <c r="Q19" i="14"/>
  <c r="R19" i="14"/>
  <c r="S19" i="14"/>
  <c r="T19" i="14"/>
  <c r="U19" i="14"/>
  <c r="V19" i="14"/>
  <c r="W19" i="14"/>
  <c r="X19" i="14"/>
  <c r="Y19" i="14"/>
  <c r="Z19" i="14"/>
  <c r="AA19" i="14"/>
  <c r="AB19" i="14"/>
  <c r="AC19" i="14"/>
  <c r="F20" i="14"/>
  <c r="G20" i="14"/>
  <c r="H20" i="14"/>
  <c r="I20" i="14"/>
  <c r="J20" i="14"/>
  <c r="K20" i="14"/>
  <c r="L20" i="14"/>
  <c r="M20" i="14"/>
  <c r="N20" i="14"/>
  <c r="O20" i="14"/>
  <c r="P20" i="14"/>
  <c r="Q20" i="14"/>
  <c r="R20" i="14"/>
  <c r="S20" i="14"/>
  <c r="T20" i="14"/>
  <c r="U20" i="14"/>
  <c r="V20" i="14"/>
  <c r="W20" i="14"/>
  <c r="X20" i="14"/>
  <c r="Y20" i="14"/>
  <c r="Z20" i="14"/>
  <c r="AA20" i="14"/>
  <c r="AB20" i="14"/>
  <c r="AC20" i="14"/>
  <c r="F21" i="14"/>
  <c r="G21" i="14"/>
  <c r="H21" i="14"/>
  <c r="I21" i="14"/>
  <c r="J21" i="14"/>
  <c r="K21" i="14"/>
  <c r="L21" i="14"/>
  <c r="M21" i="14"/>
  <c r="N21" i="14"/>
  <c r="O21" i="14"/>
  <c r="P21" i="14"/>
  <c r="Q21" i="14"/>
  <c r="R21" i="14"/>
  <c r="S21" i="14"/>
  <c r="T21" i="14"/>
  <c r="U21" i="14"/>
  <c r="V21" i="14"/>
  <c r="W21" i="14"/>
  <c r="X21" i="14"/>
  <c r="Y21" i="14"/>
  <c r="Z21" i="14"/>
  <c r="AA21" i="14"/>
  <c r="AB21" i="14"/>
  <c r="AC21" i="14"/>
  <c r="F22" i="14"/>
  <c r="G22" i="14"/>
  <c r="H22" i="14"/>
  <c r="I22" i="14"/>
  <c r="J22" i="14"/>
  <c r="K22" i="14"/>
  <c r="L22" i="14"/>
  <c r="M22" i="14"/>
  <c r="N22" i="14"/>
  <c r="O22" i="14"/>
  <c r="P22" i="14"/>
  <c r="Q22" i="14"/>
  <c r="R22" i="14"/>
  <c r="S22" i="14"/>
  <c r="T22" i="14"/>
  <c r="U22" i="14"/>
  <c r="V22" i="14"/>
  <c r="W22" i="14"/>
  <c r="X22" i="14"/>
  <c r="Y22" i="14"/>
  <c r="Z22" i="14"/>
  <c r="AA22" i="14"/>
  <c r="AB22" i="14"/>
  <c r="AC22" i="14"/>
  <c r="F23" i="14"/>
  <c r="G23" i="14"/>
  <c r="H23" i="14"/>
  <c r="I23" i="14"/>
  <c r="J23" i="14"/>
  <c r="K23" i="14"/>
  <c r="L23" i="14"/>
  <c r="M23" i="14"/>
  <c r="N23" i="14"/>
  <c r="O23" i="14"/>
  <c r="P23" i="14"/>
  <c r="Q23" i="14"/>
  <c r="R23" i="14"/>
  <c r="S23" i="14"/>
  <c r="T23" i="14"/>
  <c r="U23" i="14"/>
  <c r="V23" i="14"/>
  <c r="W23" i="14"/>
  <c r="X23" i="14"/>
  <c r="Y23" i="14"/>
  <c r="Z23" i="14"/>
  <c r="AA23" i="14"/>
  <c r="AB23" i="14"/>
  <c r="AC23" i="14"/>
  <c r="F24" i="14"/>
  <c r="G24" i="14"/>
  <c r="H24" i="14"/>
  <c r="I24" i="14"/>
  <c r="J24" i="14"/>
  <c r="K24" i="14"/>
  <c r="L24" i="14"/>
  <c r="M24" i="14"/>
  <c r="N24" i="14"/>
  <c r="O24" i="14"/>
  <c r="P24" i="14"/>
  <c r="Q24" i="14"/>
  <c r="R24" i="14"/>
  <c r="S24" i="14"/>
  <c r="T24" i="14"/>
  <c r="U24" i="14"/>
  <c r="V24" i="14"/>
  <c r="W24" i="14"/>
  <c r="X24" i="14"/>
  <c r="Y24" i="14"/>
  <c r="Z24" i="14"/>
  <c r="AA24" i="14"/>
  <c r="AB24" i="14"/>
  <c r="AC24" i="14"/>
  <c r="F25" i="14"/>
  <c r="G25" i="14"/>
  <c r="H25" i="14"/>
  <c r="I25" i="14"/>
  <c r="J25" i="14"/>
  <c r="K25" i="14"/>
  <c r="L25" i="14"/>
  <c r="M25" i="14"/>
  <c r="N25" i="14"/>
  <c r="O25" i="14"/>
  <c r="P25" i="14"/>
  <c r="Q25" i="14"/>
  <c r="R25" i="14"/>
  <c r="S25" i="14"/>
  <c r="T25" i="14"/>
  <c r="U25" i="14"/>
  <c r="V25" i="14"/>
  <c r="W25" i="14"/>
  <c r="X25" i="14"/>
  <c r="Y25" i="14"/>
  <c r="Z25" i="14"/>
  <c r="AA25" i="14"/>
  <c r="AB25" i="14"/>
  <c r="AC25" i="14"/>
  <c r="F26" i="14"/>
  <c r="G26" i="14"/>
  <c r="H26" i="14"/>
  <c r="I26" i="14"/>
  <c r="J26" i="14"/>
  <c r="K26" i="14"/>
  <c r="L26" i="14"/>
  <c r="M26" i="14"/>
  <c r="N26" i="14"/>
  <c r="O26" i="14"/>
  <c r="P26" i="14"/>
  <c r="Q26" i="14"/>
  <c r="R26" i="14"/>
  <c r="S26" i="14"/>
  <c r="T26" i="14"/>
  <c r="U26" i="14"/>
  <c r="V26" i="14"/>
  <c r="W26" i="14"/>
  <c r="X26" i="14"/>
  <c r="Y26" i="14"/>
  <c r="Z26" i="14"/>
  <c r="AA26" i="14"/>
  <c r="AB26" i="14"/>
  <c r="AC26" i="14"/>
  <c r="F27" i="14"/>
  <c r="G27" i="14"/>
  <c r="H27" i="14"/>
  <c r="I27" i="14"/>
  <c r="J27" i="14"/>
  <c r="K27" i="14"/>
  <c r="L27" i="14"/>
  <c r="M27" i="14"/>
  <c r="N27" i="14"/>
  <c r="O27" i="14"/>
  <c r="P27" i="14"/>
  <c r="Q27" i="14"/>
  <c r="R27" i="14"/>
  <c r="S27" i="14"/>
  <c r="T27" i="14"/>
  <c r="U27" i="14"/>
  <c r="V27" i="14"/>
  <c r="W27" i="14"/>
  <c r="X27" i="14"/>
  <c r="Y27" i="14"/>
  <c r="Z27" i="14"/>
  <c r="AA27" i="14"/>
  <c r="AB27" i="14"/>
  <c r="AC27" i="14"/>
  <c r="F28" i="14"/>
  <c r="G28" i="14"/>
  <c r="H28" i="14"/>
  <c r="I28" i="14"/>
  <c r="J28" i="14"/>
  <c r="K28" i="14"/>
  <c r="L28" i="14"/>
  <c r="M28" i="14"/>
  <c r="N28" i="14"/>
  <c r="O28" i="14"/>
  <c r="P28" i="14"/>
  <c r="Q28" i="14"/>
  <c r="R28" i="14"/>
  <c r="S28" i="14"/>
  <c r="T28" i="14"/>
  <c r="U28" i="14"/>
  <c r="V28" i="14"/>
  <c r="W28" i="14"/>
  <c r="X28" i="14"/>
  <c r="Y28" i="14"/>
  <c r="Z28" i="14"/>
  <c r="AA28" i="14"/>
  <c r="AB28" i="14"/>
  <c r="AC28" i="14"/>
  <c r="F29" i="14"/>
  <c r="G29" i="14"/>
  <c r="H29" i="14"/>
  <c r="I29" i="14"/>
  <c r="J29" i="14"/>
  <c r="K29" i="14"/>
  <c r="L29" i="14"/>
  <c r="M29" i="14"/>
  <c r="N29" i="14"/>
  <c r="O29" i="14"/>
  <c r="P29" i="14"/>
  <c r="Q29" i="14"/>
  <c r="R29" i="14"/>
  <c r="S29" i="14"/>
  <c r="T29" i="14"/>
  <c r="U29" i="14"/>
  <c r="V29" i="14"/>
  <c r="W29" i="14"/>
  <c r="X29" i="14"/>
  <c r="Y29" i="14"/>
  <c r="Z29" i="14"/>
  <c r="AA29" i="14"/>
  <c r="AB29" i="14"/>
  <c r="AC29" i="14"/>
  <c r="F30" i="14"/>
  <c r="G30" i="14"/>
  <c r="H30" i="14"/>
  <c r="I30" i="14"/>
  <c r="J30" i="14"/>
  <c r="K30" i="14"/>
  <c r="L30" i="14"/>
  <c r="M30" i="14"/>
  <c r="N30" i="14"/>
  <c r="O30" i="14"/>
  <c r="P30" i="14"/>
  <c r="Q30" i="14"/>
  <c r="R30" i="14"/>
  <c r="S30" i="14"/>
  <c r="T30" i="14"/>
  <c r="U30" i="14"/>
  <c r="V30" i="14"/>
  <c r="W30" i="14"/>
  <c r="X30" i="14"/>
  <c r="Y30" i="14"/>
  <c r="Z30" i="14"/>
  <c r="AA30" i="14"/>
  <c r="AB30" i="14"/>
  <c r="AC30" i="14"/>
  <c r="F31" i="14"/>
  <c r="G31" i="14"/>
  <c r="H31" i="14"/>
  <c r="I31" i="14"/>
  <c r="J31" i="14"/>
  <c r="K31" i="14"/>
  <c r="L31" i="14"/>
  <c r="M31" i="14"/>
  <c r="N31" i="14"/>
  <c r="O31" i="14"/>
  <c r="P31" i="14"/>
  <c r="Q31" i="14"/>
  <c r="R31" i="14"/>
  <c r="S31" i="14"/>
  <c r="T31" i="14"/>
  <c r="U31" i="14"/>
  <c r="V31" i="14"/>
  <c r="W31" i="14"/>
  <c r="X31" i="14"/>
  <c r="Y31" i="14"/>
  <c r="Z31" i="14"/>
  <c r="AA31" i="14"/>
  <c r="AB31" i="14"/>
  <c r="AC31" i="14"/>
  <c r="F32" i="14"/>
  <c r="G32" i="14"/>
  <c r="H32" i="14"/>
  <c r="I32" i="14"/>
  <c r="J32" i="14"/>
  <c r="K32" i="14"/>
  <c r="L32" i="14"/>
  <c r="M32" i="14"/>
  <c r="N32" i="14"/>
  <c r="O32" i="14"/>
  <c r="P32" i="14"/>
  <c r="Q32" i="14"/>
  <c r="R32" i="14"/>
  <c r="S32" i="14"/>
  <c r="T32" i="14"/>
  <c r="U32" i="14"/>
  <c r="V32" i="14"/>
  <c r="W32" i="14"/>
  <c r="X32" i="14"/>
  <c r="Y32" i="14"/>
  <c r="Z32" i="14"/>
  <c r="AA32" i="14"/>
  <c r="AB32" i="14"/>
  <c r="AC32" i="14"/>
  <c r="F33" i="14"/>
  <c r="G33" i="14"/>
  <c r="H33" i="14"/>
  <c r="I33" i="14"/>
  <c r="J33" i="14"/>
  <c r="K33" i="14"/>
  <c r="L33" i="14"/>
  <c r="M33" i="14"/>
  <c r="N33" i="14"/>
  <c r="O33" i="14"/>
  <c r="P33" i="14"/>
  <c r="Q33" i="14"/>
  <c r="R33" i="14"/>
  <c r="S33" i="14"/>
  <c r="T33" i="14"/>
  <c r="U33" i="14"/>
  <c r="V33" i="14"/>
  <c r="W33" i="14"/>
  <c r="X33" i="14"/>
  <c r="Y33" i="14"/>
  <c r="Z33" i="14"/>
  <c r="AA33" i="14"/>
  <c r="AB33" i="14"/>
  <c r="AC33" i="14"/>
  <c r="F34" i="14"/>
  <c r="G34" i="14"/>
  <c r="H34" i="14"/>
  <c r="I34" i="14"/>
  <c r="J34" i="14"/>
  <c r="K34" i="14"/>
  <c r="L34" i="14"/>
  <c r="M34" i="14"/>
  <c r="N34" i="14"/>
  <c r="O34" i="14"/>
  <c r="P34" i="14"/>
  <c r="Q34" i="14"/>
  <c r="R34" i="14"/>
  <c r="S34" i="14"/>
  <c r="T34" i="14"/>
  <c r="U34" i="14"/>
  <c r="V34" i="14"/>
  <c r="W34" i="14"/>
  <c r="X34" i="14"/>
  <c r="Y34" i="14"/>
  <c r="Z34" i="14"/>
  <c r="AA34" i="14"/>
  <c r="AB34" i="14"/>
  <c r="AC34" i="14"/>
  <c r="F35" i="14"/>
  <c r="G35" i="14"/>
  <c r="H35" i="14"/>
  <c r="I35" i="14"/>
  <c r="J35" i="14"/>
  <c r="K35" i="14"/>
  <c r="L35" i="14"/>
  <c r="M35" i="14"/>
  <c r="N35" i="14"/>
  <c r="O35" i="14"/>
  <c r="P35" i="14"/>
  <c r="Q35" i="14"/>
  <c r="R35" i="14"/>
  <c r="S35" i="14"/>
  <c r="T35" i="14"/>
  <c r="U35" i="14"/>
  <c r="V35" i="14"/>
  <c r="W35" i="14"/>
  <c r="X35" i="14"/>
  <c r="Y35" i="14"/>
  <c r="Z35" i="14"/>
  <c r="AA35" i="14"/>
  <c r="AB35" i="14"/>
  <c r="AC35" i="14"/>
  <c r="F36" i="14"/>
  <c r="G36" i="14"/>
  <c r="H36" i="14"/>
  <c r="I36" i="14"/>
  <c r="J36" i="14"/>
  <c r="K36" i="14"/>
  <c r="L36" i="14"/>
  <c r="M36" i="14"/>
  <c r="N36" i="14"/>
  <c r="O36" i="14"/>
  <c r="P36" i="14"/>
  <c r="Q36" i="14"/>
  <c r="R36" i="14"/>
  <c r="S36" i="14"/>
  <c r="T36" i="14"/>
  <c r="U36" i="14"/>
  <c r="V36" i="14"/>
  <c r="W36" i="14"/>
  <c r="X36" i="14"/>
  <c r="Y36" i="14"/>
  <c r="Z36" i="14"/>
  <c r="AA36" i="14"/>
  <c r="AB36" i="14"/>
  <c r="AC36" i="14"/>
  <c r="F37" i="14"/>
  <c r="G37" i="14"/>
  <c r="H37" i="14"/>
  <c r="I37" i="14"/>
  <c r="J37" i="14"/>
  <c r="K37" i="14"/>
  <c r="L37" i="14"/>
  <c r="M37" i="14"/>
  <c r="N37" i="14"/>
  <c r="O37" i="14"/>
  <c r="P37" i="14"/>
  <c r="Q37" i="14"/>
  <c r="R37" i="14"/>
  <c r="S37" i="14"/>
  <c r="T37" i="14"/>
  <c r="U37" i="14"/>
  <c r="V37" i="14"/>
  <c r="W37" i="14"/>
  <c r="X37" i="14"/>
  <c r="Y37" i="14"/>
  <c r="Z37" i="14"/>
  <c r="AA37" i="14"/>
  <c r="AB37" i="14"/>
  <c r="AC37" i="14"/>
  <c r="F38" i="14"/>
  <c r="G38" i="14"/>
  <c r="H38" i="14"/>
  <c r="I38" i="14"/>
  <c r="J38" i="14"/>
  <c r="K38" i="14"/>
  <c r="L38" i="14"/>
  <c r="M38" i="14"/>
  <c r="N38" i="14"/>
  <c r="O38" i="14"/>
  <c r="P38" i="14"/>
  <c r="Q38" i="14"/>
  <c r="R38" i="14"/>
  <c r="S38" i="14"/>
  <c r="T38" i="14"/>
  <c r="U38" i="14"/>
  <c r="V38" i="14"/>
  <c r="W38" i="14"/>
  <c r="X38" i="14"/>
  <c r="Y38" i="14"/>
  <c r="Z38" i="14"/>
  <c r="AA38" i="14"/>
  <c r="AB38" i="14"/>
  <c r="AC38" i="14"/>
  <c r="F39" i="14"/>
  <c r="G39" i="14"/>
  <c r="H39" i="14"/>
  <c r="I39" i="14"/>
  <c r="J39" i="14"/>
  <c r="K39" i="14"/>
  <c r="L39" i="14"/>
  <c r="M39" i="14"/>
  <c r="N39" i="14"/>
  <c r="O39" i="14"/>
  <c r="P39" i="14"/>
  <c r="Q39" i="14"/>
  <c r="R39" i="14"/>
  <c r="S39" i="14"/>
  <c r="T39" i="14"/>
  <c r="U39" i="14"/>
  <c r="V39" i="14"/>
  <c r="W39" i="14"/>
  <c r="X39" i="14"/>
  <c r="Y39" i="14"/>
  <c r="Z39" i="14"/>
  <c r="AA39" i="14"/>
  <c r="AB39" i="14"/>
  <c r="AC39" i="14"/>
  <c r="F40" i="14"/>
  <c r="G40" i="14"/>
  <c r="H40" i="14"/>
  <c r="I40" i="14"/>
  <c r="J40" i="14"/>
  <c r="K40" i="14"/>
  <c r="L40" i="14"/>
  <c r="M40" i="14"/>
  <c r="N40" i="14"/>
  <c r="O40" i="14"/>
  <c r="P40" i="14"/>
  <c r="Q40" i="14"/>
  <c r="R40" i="14"/>
  <c r="S40" i="14"/>
  <c r="T40" i="14"/>
  <c r="U40" i="14"/>
  <c r="V40" i="14"/>
  <c r="W40" i="14"/>
  <c r="X40" i="14"/>
  <c r="Y40" i="14"/>
  <c r="Z40" i="14"/>
  <c r="AA40" i="14"/>
  <c r="AB40" i="14"/>
  <c r="AC40" i="14"/>
  <c r="F41" i="14"/>
  <c r="G41" i="14"/>
  <c r="H41" i="14"/>
  <c r="I41" i="14"/>
  <c r="J41" i="14"/>
  <c r="K41" i="14"/>
  <c r="L41" i="14"/>
  <c r="M41" i="14"/>
  <c r="N41" i="14"/>
  <c r="O41" i="14"/>
  <c r="P41" i="14"/>
  <c r="Q41" i="14"/>
  <c r="R41" i="14"/>
  <c r="S41" i="14"/>
  <c r="T41" i="14"/>
  <c r="U41" i="14"/>
  <c r="V41" i="14"/>
  <c r="W41" i="14"/>
  <c r="X41" i="14"/>
  <c r="Y41" i="14"/>
  <c r="Z41" i="14"/>
  <c r="AA41" i="14"/>
  <c r="AB41" i="14"/>
  <c r="AC41" i="14"/>
  <c r="F42" i="14"/>
  <c r="G42" i="14"/>
  <c r="H42" i="14"/>
  <c r="I42" i="14"/>
  <c r="J42" i="14"/>
  <c r="K42" i="14"/>
  <c r="L42" i="14"/>
  <c r="M42" i="14"/>
  <c r="N42" i="14"/>
  <c r="O42" i="14"/>
  <c r="P42" i="14"/>
  <c r="Q42" i="14"/>
  <c r="R42" i="14"/>
  <c r="S42" i="14"/>
  <c r="T42" i="14"/>
  <c r="U42" i="14"/>
  <c r="V42" i="14"/>
  <c r="W42" i="14"/>
  <c r="X42" i="14"/>
  <c r="Y42" i="14"/>
  <c r="Z42" i="14"/>
  <c r="AA42" i="14"/>
  <c r="AB42" i="14"/>
  <c r="AC42" i="14"/>
  <c r="F43" i="14"/>
  <c r="G43" i="14"/>
  <c r="H43" i="14"/>
  <c r="I43" i="14"/>
  <c r="J43" i="14"/>
  <c r="K43" i="14"/>
  <c r="L43" i="14"/>
  <c r="M43" i="14"/>
  <c r="N43" i="14"/>
  <c r="O43" i="14"/>
  <c r="P43" i="14"/>
  <c r="Q43" i="14"/>
  <c r="R43" i="14"/>
  <c r="S43" i="14"/>
  <c r="T43" i="14"/>
  <c r="U43" i="14"/>
  <c r="V43" i="14"/>
  <c r="W43" i="14"/>
  <c r="X43" i="14"/>
  <c r="Y43" i="14"/>
  <c r="Z43" i="14"/>
  <c r="AA43" i="14"/>
  <c r="AB43" i="14"/>
  <c r="AC43" i="14"/>
  <c r="F44" i="14"/>
  <c r="G44" i="14"/>
  <c r="H44" i="14"/>
  <c r="I44" i="14"/>
  <c r="J44" i="14"/>
  <c r="K44" i="14"/>
  <c r="L44" i="14"/>
  <c r="M44" i="14"/>
  <c r="N44" i="14"/>
  <c r="O44" i="14"/>
  <c r="P44" i="14"/>
  <c r="Q44" i="14"/>
  <c r="R44" i="14"/>
  <c r="S44" i="14"/>
  <c r="T44" i="14"/>
  <c r="U44" i="14"/>
  <c r="V44" i="14"/>
  <c r="W44" i="14"/>
  <c r="X44" i="14"/>
  <c r="Y44" i="14"/>
  <c r="Z44" i="14"/>
  <c r="AA44" i="14"/>
  <c r="AB44" i="14"/>
  <c r="AC44" i="14"/>
  <c r="F45" i="14"/>
  <c r="G45" i="14"/>
  <c r="H45" i="14"/>
  <c r="I45" i="14"/>
  <c r="J45" i="14"/>
  <c r="K45" i="14"/>
  <c r="L45" i="14"/>
  <c r="M45" i="14"/>
  <c r="N45" i="14"/>
  <c r="O45" i="14"/>
  <c r="P45" i="14"/>
  <c r="Q45" i="14"/>
  <c r="R45" i="14"/>
  <c r="S45" i="14"/>
  <c r="T45" i="14"/>
  <c r="U45" i="14"/>
  <c r="V45" i="14"/>
  <c r="W45" i="14"/>
  <c r="X45" i="14"/>
  <c r="Y45" i="14"/>
  <c r="Z45" i="14"/>
  <c r="AA45" i="14"/>
  <c r="AB45" i="14"/>
  <c r="AC45" i="14"/>
  <c r="F46" i="14"/>
  <c r="G46" i="14"/>
  <c r="H46" i="14"/>
  <c r="I46" i="14"/>
  <c r="J46" i="14"/>
  <c r="K46" i="14"/>
  <c r="L46" i="14"/>
  <c r="M46" i="14"/>
  <c r="N46" i="14"/>
  <c r="O46" i="14"/>
  <c r="P46" i="14"/>
  <c r="Q46" i="14"/>
  <c r="R46" i="14"/>
  <c r="S46" i="14"/>
  <c r="T46" i="14"/>
  <c r="U46" i="14"/>
  <c r="V46" i="14"/>
  <c r="W46" i="14"/>
  <c r="X46" i="14"/>
  <c r="Y46" i="14"/>
  <c r="Z46" i="14"/>
  <c r="AA46" i="14"/>
  <c r="AB46" i="14"/>
  <c r="AC46" i="14"/>
  <c r="F47" i="14"/>
  <c r="G47" i="14"/>
  <c r="H47" i="14"/>
  <c r="I47" i="14"/>
  <c r="J47" i="14"/>
  <c r="K47" i="14"/>
  <c r="L47" i="14"/>
  <c r="M47" i="14"/>
  <c r="N47" i="14"/>
  <c r="O47" i="14"/>
  <c r="P47" i="14"/>
  <c r="Q47" i="14"/>
  <c r="R47" i="14"/>
  <c r="S47" i="14"/>
  <c r="T47" i="14"/>
  <c r="U47" i="14"/>
  <c r="V47" i="14"/>
  <c r="W47" i="14"/>
  <c r="X47" i="14"/>
  <c r="Y47" i="14"/>
  <c r="Z47" i="14"/>
  <c r="AA47" i="14"/>
  <c r="AB47" i="14"/>
  <c r="AC47" i="14"/>
  <c r="F48" i="14"/>
  <c r="G48" i="14"/>
  <c r="H48" i="14"/>
  <c r="I48" i="14"/>
  <c r="J48" i="14"/>
  <c r="K48" i="14"/>
  <c r="L48" i="14"/>
  <c r="M48" i="14"/>
  <c r="N48" i="14"/>
  <c r="O48" i="14"/>
  <c r="P48" i="14"/>
  <c r="Q48" i="14"/>
  <c r="R48" i="14"/>
  <c r="S48" i="14"/>
  <c r="T48" i="14"/>
  <c r="U48" i="14"/>
  <c r="V48" i="14"/>
  <c r="W48" i="14"/>
  <c r="X48" i="14"/>
  <c r="Y48" i="14"/>
  <c r="Z48" i="14"/>
  <c r="AA48" i="14"/>
  <c r="AB48" i="14"/>
  <c r="AC48" i="14"/>
  <c r="F49" i="14"/>
  <c r="G49" i="14"/>
  <c r="H49" i="14"/>
  <c r="I49" i="14"/>
  <c r="J49" i="14"/>
  <c r="K49" i="14"/>
  <c r="L49" i="14"/>
  <c r="M49" i="14"/>
  <c r="N49" i="14"/>
  <c r="O49" i="14"/>
  <c r="P49" i="14"/>
  <c r="Q49" i="14"/>
  <c r="R49" i="14"/>
  <c r="S49" i="14"/>
  <c r="T49" i="14"/>
  <c r="U49" i="14"/>
  <c r="V49" i="14"/>
  <c r="W49" i="14"/>
  <c r="X49" i="14"/>
  <c r="Y49" i="14"/>
  <c r="Z49" i="14"/>
  <c r="AA49" i="14"/>
  <c r="AB49" i="14"/>
  <c r="AC49" i="14"/>
  <c r="F50" i="14"/>
  <c r="G50" i="14"/>
  <c r="H50" i="14"/>
  <c r="I50" i="14"/>
  <c r="J50" i="14"/>
  <c r="K50" i="14"/>
  <c r="L50" i="14"/>
  <c r="M50" i="14"/>
  <c r="N50" i="14"/>
  <c r="O50" i="14"/>
  <c r="P50" i="14"/>
  <c r="Q50" i="14"/>
  <c r="R50" i="14"/>
  <c r="S50" i="14"/>
  <c r="T50" i="14"/>
  <c r="U50" i="14"/>
  <c r="V50" i="14"/>
  <c r="W50" i="14"/>
  <c r="X50" i="14"/>
  <c r="Y50" i="14"/>
  <c r="Z50" i="14"/>
  <c r="AA50" i="14"/>
  <c r="AB50" i="14"/>
  <c r="AC50" i="14"/>
  <c r="F51" i="14"/>
  <c r="G51" i="14"/>
  <c r="H51" i="14"/>
  <c r="I51" i="14"/>
  <c r="J51" i="14"/>
  <c r="K51" i="14"/>
  <c r="L51" i="14"/>
  <c r="M51" i="14"/>
  <c r="N51" i="14"/>
  <c r="O51" i="14"/>
  <c r="P51" i="14"/>
  <c r="Q51" i="14"/>
  <c r="R51" i="14"/>
  <c r="S51" i="14"/>
  <c r="T51" i="14"/>
  <c r="U51" i="14"/>
  <c r="V51" i="14"/>
  <c r="W51" i="14"/>
  <c r="X51" i="14"/>
  <c r="Y51" i="14"/>
  <c r="Z51" i="14"/>
  <c r="AA51" i="14"/>
  <c r="AB51" i="14"/>
  <c r="AC51" i="14"/>
  <c r="F52" i="14"/>
  <c r="G52" i="14"/>
  <c r="H52" i="14"/>
  <c r="I52" i="14"/>
  <c r="J52" i="14"/>
  <c r="K52" i="14"/>
  <c r="L52" i="14"/>
  <c r="M52" i="14"/>
  <c r="N52" i="14"/>
  <c r="O52" i="14"/>
  <c r="P52" i="14"/>
  <c r="Q52" i="14"/>
  <c r="R52" i="14"/>
  <c r="S52" i="14"/>
  <c r="T52" i="14"/>
  <c r="U52" i="14"/>
  <c r="V52" i="14"/>
  <c r="W52" i="14"/>
  <c r="X52" i="14"/>
  <c r="Y52" i="14"/>
  <c r="Z52" i="14"/>
  <c r="AA52" i="14"/>
  <c r="AB52" i="14"/>
  <c r="AC52" i="14"/>
  <c r="F53" i="14"/>
  <c r="G53" i="14"/>
  <c r="H53" i="14"/>
  <c r="I53" i="14"/>
  <c r="J53" i="14"/>
  <c r="K53" i="14"/>
  <c r="L53" i="14"/>
  <c r="M53" i="14"/>
  <c r="N53" i="14"/>
  <c r="O53" i="14"/>
  <c r="P53" i="14"/>
  <c r="Q53" i="14"/>
  <c r="R53" i="14"/>
  <c r="S53" i="14"/>
  <c r="T53" i="14"/>
  <c r="U53" i="14"/>
  <c r="V53" i="14"/>
  <c r="W53" i="14"/>
  <c r="X53" i="14"/>
  <c r="Y53" i="14"/>
  <c r="Z53" i="14"/>
  <c r="AA53" i="14"/>
  <c r="AB53" i="14"/>
  <c r="AC53" i="14"/>
  <c r="F54" i="14"/>
  <c r="G54" i="14"/>
  <c r="H54" i="14"/>
  <c r="I54" i="14"/>
  <c r="J54" i="14"/>
  <c r="K54" i="14"/>
  <c r="L54" i="14"/>
  <c r="M54" i="14"/>
  <c r="N54" i="14"/>
  <c r="O54" i="14"/>
  <c r="P54" i="14"/>
  <c r="Q54" i="14"/>
  <c r="R54" i="14"/>
  <c r="S54" i="14"/>
  <c r="T54" i="14"/>
  <c r="U54" i="14"/>
  <c r="V54" i="14"/>
  <c r="W54" i="14"/>
  <c r="X54" i="14"/>
  <c r="Y54" i="14"/>
  <c r="Z54" i="14"/>
  <c r="AA54" i="14"/>
  <c r="AB54" i="14"/>
  <c r="AC54" i="14"/>
  <c r="F55" i="14"/>
  <c r="G55" i="14"/>
  <c r="H55" i="14"/>
  <c r="I55" i="14"/>
  <c r="J55" i="14"/>
  <c r="K55" i="14"/>
  <c r="L55" i="14"/>
  <c r="M55" i="14"/>
  <c r="N55" i="14"/>
  <c r="O55" i="14"/>
  <c r="P55" i="14"/>
  <c r="Q55" i="14"/>
  <c r="R55" i="14"/>
  <c r="S55" i="14"/>
  <c r="T55" i="14"/>
  <c r="U55" i="14"/>
  <c r="V55" i="14"/>
  <c r="W55" i="14"/>
  <c r="X55" i="14"/>
  <c r="Y55" i="14"/>
  <c r="Z55" i="14"/>
  <c r="AA55" i="14"/>
  <c r="AB55" i="14"/>
  <c r="AC55" i="14"/>
  <c r="F56" i="14"/>
  <c r="G56" i="14"/>
  <c r="H56" i="14"/>
  <c r="I56" i="14"/>
  <c r="J56" i="14"/>
  <c r="K56" i="14"/>
  <c r="L56" i="14"/>
  <c r="M56" i="14"/>
  <c r="N56" i="14"/>
  <c r="O56" i="14"/>
  <c r="P56" i="14"/>
  <c r="Q56" i="14"/>
  <c r="R56" i="14"/>
  <c r="S56" i="14"/>
  <c r="T56" i="14"/>
  <c r="U56" i="14"/>
  <c r="V56" i="14"/>
  <c r="W56" i="14"/>
  <c r="X56" i="14"/>
  <c r="Y56" i="14"/>
  <c r="Z56" i="14"/>
  <c r="AA56" i="14"/>
  <c r="AB56" i="14"/>
  <c r="AC56" i="14"/>
  <c r="F57" i="14"/>
  <c r="G57" i="14"/>
  <c r="H57" i="14"/>
  <c r="I57" i="14"/>
  <c r="J57" i="14"/>
  <c r="K57" i="14"/>
  <c r="L57" i="14"/>
  <c r="M57" i="14"/>
  <c r="N57" i="14"/>
  <c r="O57" i="14"/>
  <c r="P57" i="14"/>
  <c r="Q57" i="14"/>
  <c r="R57" i="14"/>
  <c r="S57" i="14"/>
  <c r="T57" i="14"/>
  <c r="U57" i="14"/>
  <c r="V57" i="14"/>
  <c r="W57" i="14"/>
  <c r="X57" i="14"/>
  <c r="Y57" i="14"/>
  <c r="Z57" i="14"/>
  <c r="AA57" i="14"/>
  <c r="AB57" i="14"/>
  <c r="AC57" i="14"/>
  <c r="F58" i="14"/>
  <c r="G58" i="14"/>
  <c r="H58" i="14"/>
  <c r="I58" i="14"/>
  <c r="J58" i="14"/>
  <c r="K58" i="14"/>
  <c r="L58" i="14"/>
  <c r="M58" i="14"/>
  <c r="N58" i="14"/>
  <c r="O58" i="14"/>
  <c r="P58" i="14"/>
  <c r="Q58" i="14"/>
  <c r="R58" i="14"/>
  <c r="S58" i="14"/>
  <c r="T58" i="14"/>
  <c r="U58" i="14"/>
  <c r="V58" i="14"/>
  <c r="W58" i="14"/>
  <c r="X58" i="14"/>
  <c r="Y58" i="14"/>
  <c r="Z58" i="14"/>
  <c r="AA58" i="14"/>
  <c r="AB58" i="14"/>
  <c r="AC58" i="14"/>
  <c r="F59" i="14"/>
  <c r="G59" i="14"/>
  <c r="H59" i="14"/>
  <c r="I59" i="14"/>
  <c r="J59" i="14"/>
  <c r="K59" i="14"/>
  <c r="L59" i="14"/>
  <c r="M59" i="14"/>
  <c r="N59" i="14"/>
  <c r="O59" i="14"/>
  <c r="P59" i="14"/>
  <c r="Q59" i="14"/>
  <c r="R59" i="14"/>
  <c r="S59" i="14"/>
  <c r="T59" i="14"/>
  <c r="U59" i="14"/>
  <c r="V59" i="14"/>
  <c r="W59" i="14"/>
  <c r="X59" i="14"/>
  <c r="Y59" i="14"/>
  <c r="Z59" i="14"/>
  <c r="AA59" i="14"/>
  <c r="AB59" i="14"/>
  <c r="AC59" i="14"/>
  <c r="F60" i="14"/>
  <c r="G60" i="14"/>
  <c r="H60" i="14"/>
  <c r="I60" i="14"/>
  <c r="J60" i="14"/>
  <c r="K60" i="14"/>
  <c r="L60" i="14"/>
  <c r="M60" i="14"/>
  <c r="N60" i="14"/>
  <c r="O60" i="14"/>
  <c r="P60" i="14"/>
  <c r="Q60" i="14"/>
  <c r="R60" i="14"/>
  <c r="S60" i="14"/>
  <c r="T60" i="14"/>
  <c r="U60" i="14"/>
  <c r="V60" i="14"/>
  <c r="W60" i="14"/>
  <c r="X60" i="14"/>
  <c r="Y60" i="14"/>
  <c r="Z60" i="14"/>
  <c r="AA60" i="14"/>
  <c r="AB60" i="14"/>
  <c r="AC60" i="14"/>
  <c r="F61" i="14"/>
  <c r="G61" i="14"/>
  <c r="H61" i="14"/>
  <c r="I61" i="14"/>
  <c r="J61" i="14"/>
  <c r="K61" i="14"/>
  <c r="L61" i="14"/>
  <c r="M61" i="14"/>
  <c r="N61" i="14"/>
  <c r="O61" i="14"/>
  <c r="P61" i="14"/>
  <c r="Q61" i="14"/>
  <c r="R61" i="14"/>
  <c r="S61" i="14"/>
  <c r="T61" i="14"/>
  <c r="U61" i="14"/>
  <c r="V61" i="14"/>
  <c r="W61" i="14"/>
  <c r="X61" i="14"/>
  <c r="Y61" i="14"/>
  <c r="Z61" i="14"/>
  <c r="AA61" i="14"/>
  <c r="AB61" i="14"/>
  <c r="AC61" i="14"/>
  <c r="F62" i="14"/>
  <c r="G62" i="14"/>
  <c r="H62" i="14"/>
  <c r="I62" i="14"/>
  <c r="J62" i="14"/>
  <c r="K62" i="14"/>
  <c r="L62" i="14"/>
  <c r="M62" i="14"/>
  <c r="N62" i="14"/>
  <c r="O62" i="14"/>
  <c r="P62" i="14"/>
  <c r="Q62" i="14"/>
  <c r="R62" i="14"/>
  <c r="S62" i="14"/>
  <c r="T62" i="14"/>
  <c r="U62" i="14"/>
  <c r="V62" i="14"/>
  <c r="W62" i="14"/>
  <c r="X62" i="14"/>
  <c r="Y62" i="14"/>
  <c r="Z62" i="14"/>
  <c r="AA62" i="14"/>
  <c r="AB62" i="14"/>
  <c r="AC62" i="14"/>
  <c r="F63" i="14"/>
  <c r="G63" i="14"/>
  <c r="H63" i="14"/>
  <c r="I63" i="14"/>
  <c r="J63" i="14"/>
  <c r="K63" i="14"/>
  <c r="L63" i="14"/>
  <c r="M63" i="14"/>
  <c r="N63" i="14"/>
  <c r="O63" i="14"/>
  <c r="P63" i="14"/>
  <c r="Q63" i="14"/>
  <c r="R63" i="14"/>
  <c r="S63" i="14"/>
  <c r="T63" i="14"/>
  <c r="U63" i="14"/>
  <c r="V63" i="14"/>
  <c r="W63" i="14"/>
  <c r="X63" i="14"/>
  <c r="Y63" i="14"/>
  <c r="Z63" i="14"/>
  <c r="AA63" i="14"/>
  <c r="AB63" i="14"/>
  <c r="AC63" i="14"/>
  <c r="F64" i="14"/>
  <c r="G64" i="14"/>
  <c r="H64" i="14"/>
  <c r="I64" i="14"/>
  <c r="J64" i="14"/>
  <c r="K64" i="14"/>
  <c r="L64" i="14"/>
  <c r="M64" i="14"/>
  <c r="N64" i="14"/>
  <c r="O64" i="14"/>
  <c r="P64" i="14"/>
  <c r="Q64" i="14"/>
  <c r="R64" i="14"/>
  <c r="S64" i="14"/>
  <c r="T64" i="14"/>
  <c r="U64" i="14"/>
  <c r="V64" i="14"/>
  <c r="W64" i="14"/>
  <c r="X64" i="14"/>
  <c r="Y64" i="14"/>
  <c r="Z64" i="14"/>
  <c r="AA64" i="14"/>
  <c r="AB64" i="14"/>
  <c r="AC64" i="14"/>
  <c r="F65" i="14"/>
  <c r="G65" i="14"/>
  <c r="H65" i="14"/>
  <c r="I65" i="14"/>
  <c r="J65" i="14"/>
  <c r="K65" i="14"/>
  <c r="L65" i="14"/>
  <c r="M65" i="14"/>
  <c r="N65" i="14"/>
  <c r="O65" i="14"/>
  <c r="P65" i="14"/>
  <c r="Q65" i="14"/>
  <c r="R65" i="14"/>
  <c r="S65" i="14"/>
  <c r="T65" i="14"/>
  <c r="U65" i="14"/>
  <c r="V65" i="14"/>
  <c r="W65" i="14"/>
  <c r="X65" i="14"/>
  <c r="Y65" i="14"/>
  <c r="Z65" i="14"/>
  <c r="AA65" i="14"/>
  <c r="AB65" i="14"/>
  <c r="AC65" i="14"/>
  <c r="F66" i="14"/>
  <c r="G66" i="14"/>
  <c r="H66" i="14"/>
  <c r="I66" i="14"/>
  <c r="J66" i="14"/>
  <c r="K66" i="14"/>
  <c r="L66" i="14"/>
  <c r="M66" i="14"/>
  <c r="N66" i="14"/>
  <c r="O66" i="14"/>
  <c r="P66" i="14"/>
  <c r="Q66" i="14"/>
  <c r="R66" i="14"/>
  <c r="S66" i="14"/>
  <c r="T66" i="14"/>
  <c r="U66" i="14"/>
  <c r="V66" i="14"/>
  <c r="W66" i="14"/>
  <c r="X66" i="14"/>
  <c r="Y66" i="14"/>
  <c r="Z66" i="14"/>
  <c r="AA66" i="14"/>
  <c r="AB66" i="14"/>
  <c r="AC66" i="14"/>
  <c r="F67" i="14"/>
  <c r="G67" i="14"/>
  <c r="H67" i="14"/>
  <c r="I67" i="14"/>
  <c r="J67" i="14"/>
  <c r="K67" i="14"/>
  <c r="L67" i="14"/>
  <c r="M67" i="14"/>
  <c r="N67" i="14"/>
  <c r="O67" i="14"/>
  <c r="P67" i="14"/>
  <c r="Q67" i="14"/>
  <c r="R67" i="14"/>
  <c r="S67" i="14"/>
  <c r="T67" i="14"/>
  <c r="U67" i="14"/>
  <c r="V67" i="14"/>
  <c r="W67" i="14"/>
  <c r="X67" i="14"/>
  <c r="Y67" i="14"/>
  <c r="Z67" i="14"/>
  <c r="AA67" i="14"/>
  <c r="AB67" i="14"/>
  <c r="AC67" i="14"/>
  <c r="F68" i="14"/>
  <c r="G68" i="14"/>
  <c r="H68" i="14"/>
  <c r="I68" i="14"/>
  <c r="J68" i="14"/>
  <c r="K68" i="14"/>
  <c r="L68" i="14"/>
  <c r="M68" i="14"/>
  <c r="N68" i="14"/>
  <c r="O68" i="14"/>
  <c r="P68" i="14"/>
  <c r="Q68" i="14"/>
  <c r="R68" i="14"/>
  <c r="S68" i="14"/>
  <c r="T68" i="14"/>
  <c r="U68" i="14"/>
  <c r="V68" i="14"/>
  <c r="W68" i="14"/>
  <c r="X68" i="14"/>
  <c r="Y68" i="14"/>
  <c r="Z68" i="14"/>
  <c r="AA68" i="14"/>
  <c r="AB68" i="14"/>
  <c r="AC68" i="14"/>
  <c r="F69" i="14"/>
  <c r="G69" i="14"/>
  <c r="H69" i="14"/>
  <c r="I69" i="14"/>
  <c r="J69" i="14"/>
  <c r="K69" i="14"/>
  <c r="L69" i="14"/>
  <c r="M69" i="14"/>
  <c r="N69" i="14"/>
  <c r="O69" i="14"/>
  <c r="P69" i="14"/>
  <c r="Q69" i="14"/>
  <c r="R69" i="14"/>
  <c r="S69" i="14"/>
  <c r="T69" i="14"/>
  <c r="U69" i="14"/>
  <c r="V69" i="14"/>
  <c r="W69" i="14"/>
  <c r="X69" i="14"/>
  <c r="Y69" i="14"/>
  <c r="Z69" i="14"/>
  <c r="AA69" i="14"/>
  <c r="AB69" i="14"/>
  <c r="AC69" i="14"/>
  <c r="F70" i="14"/>
  <c r="G70" i="14"/>
  <c r="H70" i="14"/>
  <c r="I70" i="14"/>
  <c r="J70" i="14"/>
  <c r="K70" i="14"/>
  <c r="L70" i="14"/>
  <c r="M70" i="14"/>
  <c r="N70" i="14"/>
  <c r="O70" i="14"/>
  <c r="P70" i="14"/>
  <c r="Q70" i="14"/>
  <c r="R70" i="14"/>
  <c r="S70" i="14"/>
  <c r="T70" i="14"/>
  <c r="U70" i="14"/>
  <c r="V70" i="14"/>
  <c r="W70" i="14"/>
  <c r="X70" i="14"/>
  <c r="Y70" i="14"/>
  <c r="Z70" i="14"/>
  <c r="AA70" i="14"/>
  <c r="AB70" i="14"/>
  <c r="AC70" i="14"/>
  <c r="F71" i="14"/>
  <c r="G71" i="14"/>
  <c r="H71" i="14"/>
  <c r="I71" i="14"/>
  <c r="J71" i="14"/>
  <c r="K71" i="14"/>
  <c r="L71" i="14"/>
  <c r="M71" i="14"/>
  <c r="N71" i="14"/>
  <c r="O71" i="14"/>
  <c r="P71" i="14"/>
  <c r="Q71" i="14"/>
  <c r="R71" i="14"/>
  <c r="S71" i="14"/>
  <c r="T71" i="14"/>
  <c r="U71" i="14"/>
  <c r="V71" i="14"/>
  <c r="W71" i="14"/>
  <c r="X71" i="14"/>
  <c r="Y71" i="14"/>
  <c r="Z71" i="14"/>
  <c r="AA71" i="14"/>
  <c r="AB71" i="14"/>
  <c r="AC71" i="14"/>
  <c r="F72" i="14"/>
  <c r="G72" i="14"/>
  <c r="H72" i="14"/>
  <c r="I72" i="14"/>
  <c r="J72" i="14"/>
  <c r="K72" i="14"/>
  <c r="L72" i="14"/>
  <c r="M72" i="14"/>
  <c r="N72" i="14"/>
  <c r="O72" i="14"/>
  <c r="P72" i="14"/>
  <c r="Q72" i="14"/>
  <c r="R72" i="14"/>
  <c r="S72" i="14"/>
  <c r="T72" i="14"/>
  <c r="U72" i="14"/>
  <c r="V72" i="14"/>
  <c r="W72" i="14"/>
  <c r="X72" i="14"/>
  <c r="Y72" i="14"/>
  <c r="Z72" i="14"/>
  <c r="AA72" i="14"/>
  <c r="AB72" i="14"/>
  <c r="AC72" i="14"/>
  <c r="F73" i="14"/>
  <c r="G73" i="14"/>
  <c r="H73" i="14"/>
  <c r="I73" i="14"/>
  <c r="J73" i="14"/>
  <c r="K73" i="14"/>
  <c r="L73" i="14"/>
  <c r="M73" i="14"/>
  <c r="N73" i="14"/>
  <c r="O73" i="14"/>
  <c r="P73" i="14"/>
  <c r="Q73" i="14"/>
  <c r="R73" i="14"/>
  <c r="S73" i="14"/>
  <c r="T73" i="14"/>
  <c r="U73" i="14"/>
  <c r="V73" i="14"/>
  <c r="W73" i="14"/>
  <c r="X73" i="14"/>
  <c r="Y73" i="14"/>
  <c r="Z73" i="14"/>
  <c r="AA73" i="14"/>
  <c r="AB73" i="14"/>
  <c r="AC73" i="14"/>
  <c r="F74" i="14"/>
  <c r="G74" i="14"/>
  <c r="H74" i="14"/>
  <c r="I74" i="14"/>
  <c r="J74" i="14"/>
  <c r="K74" i="14"/>
  <c r="L74" i="14"/>
  <c r="M74" i="14"/>
  <c r="N74" i="14"/>
  <c r="O74" i="14"/>
  <c r="P74" i="14"/>
  <c r="Q74" i="14"/>
  <c r="R74" i="14"/>
  <c r="S74" i="14"/>
  <c r="T74" i="14"/>
  <c r="U74" i="14"/>
  <c r="V74" i="14"/>
  <c r="W74" i="14"/>
  <c r="X74" i="14"/>
  <c r="Y74" i="14"/>
  <c r="Z74" i="14"/>
  <c r="AA74" i="14"/>
  <c r="AB74" i="14"/>
  <c r="AC74" i="14"/>
  <c r="F75" i="14"/>
  <c r="G75" i="14"/>
  <c r="H75" i="14"/>
  <c r="I75" i="14"/>
  <c r="J75" i="14"/>
  <c r="K75" i="14"/>
  <c r="L75" i="14"/>
  <c r="M75" i="14"/>
  <c r="N75" i="14"/>
  <c r="O75" i="14"/>
  <c r="P75" i="14"/>
  <c r="Q75" i="14"/>
  <c r="R75" i="14"/>
  <c r="S75" i="14"/>
  <c r="T75" i="14"/>
  <c r="U75" i="14"/>
  <c r="V75" i="14"/>
  <c r="W75" i="14"/>
  <c r="X75" i="14"/>
  <c r="Y75" i="14"/>
  <c r="Z75" i="14"/>
  <c r="AA75" i="14"/>
  <c r="AB75" i="14"/>
  <c r="AC75" i="14"/>
  <c r="F76" i="14"/>
  <c r="G76" i="14"/>
  <c r="H76" i="14"/>
  <c r="I76" i="14"/>
  <c r="J76" i="14"/>
  <c r="K76" i="14"/>
  <c r="L76" i="14"/>
  <c r="M76" i="14"/>
  <c r="N76" i="14"/>
  <c r="O76" i="14"/>
  <c r="P76" i="14"/>
  <c r="Q76" i="14"/>
  <c r="R76" i="14"/>
  <c r="S76" i="14"/>
  <c r="T76" i="14"/>
  <c r="U76" i="14"/>
  <c r="V76" i="14"/>
  <c r="W76" i="14"/>
  <c r="X76" i="14"/>
  <c r="Y76" i="14"/>
  <c r="Z76" i="14"/>
  <c r="AA76" i="14"/>
  <c r="AB76" i="14"/>
  <c r="AC76" i="14"/>
  <c r="F77" i="14"/>
  <c r="G77" i="14"/>
  <c r="H77" i="14"/>
  <c r="I77" i="14"/>
  <c r="J77" i="14"/>
  <c r="K77" i="14"/>
  <c r="L77" i="14"/>
  <c r="M77" i="14"/>
  <c r="N77" i="14"/>
  <c r="O77" i="14"/>
  <c r="P77" i="14"/>
  <c r="Q77" i="14"/>
  <c r="R77" i="14"/>
  <c r="S77" i="14"/>
  <c r="T77" i="14"/>
  <c r="U77" i="14"/>
  <c r="V77" i="14"/>
  <c r="W77" i="14"/>
  <c r="X77" i="14"/>
  <c r="Y77" i="14"/>
  <c r="Z77" i="14"/>
  <c r="AA77" i="14"/>
  <c r="AB77" i="14"/>
  <c r="AC77" i="14"/>
  <c r="F78" i="14"/>
  <c r="G78" i="14"/>
  <c r="H78" i="14"/>
  <c r="I78" i="14"/>
  <c r="J78" i="14"/>
  <c r="K78" i="14"/>
  <c r="L78" i="14"/>
  <c r="M78" i="14"/>
  <c r="N78" i="14"/>
  <c r="O78" i="14"/>
  <c r="P78" i="14"/>
  <c r="Q78" i="14"/>
  <c r="R78" i="14"/>
  <c r="S78" i="14"/>
  <c r="T78" i="14"/>
  <c r="U78" i="14"/>
  <c r="V78" i="14"/>
  <c r="W78" i="14"/>
  <c r="X78" i="14"/>
  <c r="Y78" i="14"/>
  <c r="Z78" i="14"/>
  <c r="AA78" i="14"/>
  <c r="AB78" i="14"/>
  <c r="AC78" i="14"/>
  <c r="F79" i="14"/>
  <c r="G79" i="14"/>
  <c r="H79" i="14"/>
  <c r="I79" i="14"/>
  <c r="J79" i="14"/>
  <c r="K79" i="14"/>
  <c r="L79" i="14"/>
  <c r="M79" i="14"/>
  <c r="N79" i="14"/>
  <c r="O79" i="14"/>
  <c r="P79" i="14"/>
  <c r="Q79" i="14"/>
  <c r="R79" i="14"/>
  <c r="S79" i="14"/>
  <c r="T79" i="14"/>
  <c r="U79" i="14"/>
  <c r="V79" i="14"/>
  <c r="W79" i="14"/>
  <c r="X79" i="14"/>
  <c r="Y79" i="14"/>
  <c r="Z79" i="14"/>
  <c r="AA79" i="14"/>
  <c r="AB79" i="14"/>
  <c r="AC79" i="14"/>
  <c r="F80" i="14"/>
  <c r="G80" i="14"/>
  <c r="H80" i="14"/>
  <c r="I80" i="14"/>
  <c r="J80" i="14"/>
  <c r="K80" i="14"/>
  <c r="L80" i="14"/>
  <c r="M80" i="14"/>
  <c r="N80" i="14"/>
  <c r="O80" i="14"/>
  <c r="P80" i="14"/>
  <c r="Q80" i="14"/>
  <c r="R80" i="14"/>
  <c r="S80" i="14"/>
  <c r="T80" i="14"/>
  <c r="U80" i="14"/>
  <c r="V80" i="14"/>
  <c r="W80" i="14"/>
  <c r="X80" i="14"/>
  <c r="Y80" i="14"/>
  <c r="Z80" i="14"/>
  <c r="AA80" i="14"/>
  <c r="AB80" i="14"/>
  <c r="AC80" i="14"/>
  <c r="F81" i="14"/>
  <c r="G81" i="14"/>
  <c r="H81" i="14"/>
  <c r="I81" i="14"/>
  <c r="J81" i="14"/>
  <c r="K81" i="14"/>
  <c r="L81" i="14"/>
  <c r="M81" i="14"/>
  <c r="N81" i="14"/>
  <c r="O81" i="14"/>
  <c r="P81" i="14"/>
  <c r="Q81" i="14"/>
  <c r="R81" i="14"/>
  <c r="S81" i="14"/>
  <c r="T81" i="14"/>
  <c r="U81" i="14"/>
  <c r="V81" i="14"/>
  <c r="W81" i="14"/>
  <c r="X81" i="14"/>
  <c r="Y81" i="14"/>
  <c r="Z81" i="14"/>
  <c r="AA81" i="14"/>
  <c r="AB81" i="14"/>
  <c r="AC81" i="14"/>
  <c r="F82" i="14"/>
  <c r="G82" i="14"/>
  <c r="H82" i="14"/>
  <c r="I82" i="14"/>
  <c r="J82" i="14"/>
  <c r="K82" i="14"/>
  <c r="L82" i="14"/>
  <c r="M82" i="14"/>
  <c r="N82" i="14"/>
  <c r="O82" i="14"/>
  <c r="P82" i="14"/>
  <c r="Q82" i="14"/>
  <c r="R82" i="14"/>
  <c r="S82" i="14"/>
  <c r="T82" i="14"/>
  <c r="U82" i="14"/>
  <c r="V82" i="14"/>
  <c r="W82" i="14"/>
  <c r="X82" i="14"/>
  <c r="Y82" i="14"/>
  <c r="Z82" i="14"/>
  <c r="AA82" i="14"/>
  <c r="AB82" i="14"/>
  <c r="AC82" i="14"/>
  <c r="F83" i="14"/>
  <c r="G83" i="14"/>
  <c r="H83" i="14"/>
  <c r="I83" i="14"/>
  <c r="J83" i="14"/>
  <c r="K83" i="14"/>
  <c r="L83" i="14"/>
  <c r="M83" i="14"/>
  <c r="N83" i="14"/>
  <c r="O83" i="14"/>
  <c r="P83" i="14"/>
  <c r="Q83" i="14"/>
  <c r="R83" i="14"/>
  <c r="S83" i="14"/>
  <c r="T83" i="14"/>
  <c r="U83" i="14"/>
  <c r="V83" i="14"/>
  <c r="W83" i="14"/>
  <c r="X83" i="14"/>
  <c r="Y83" i="14"/>
  <c r="Z83" i="14"/>
  <c r="AA83" i="14"/>
  <c r="AB83" i="14"/>
  <c r="AC83" i="14"/>
  <c r="F84" i="14"/>
  <c r="G84" i="14"/>
  <c r="H84" i="14"/>
  <c r="I84" i="14"/>
  <c r="J84" i="14"/>
  <c r="K84" i="14"/>
  <c r="L84" i="14"/>
  <c r="M84" i="14"/>
  <c r="N84" i="14"/>
  <c r="O84" i="14"/>
  <c r="P84" i="14"/>
  <c r="Q84" i="14"/>
  <c r="R84" i="14"/>
  <c r="S84" i="14"/>
  <c r="T84" i="14"/>
  <c r="U84" i="14"/>
  <c r="V84" i="14"/>
  <c r="W84" i="14"/>
  <c r="X84" i="14"/>
  <c r="Y84" i="14"/>
  <c r="Z84" i="14"/>
  <c r="AA84" i="14"/>
  <c r="AB84" i="14"/>
  <c r="AC84" i="14"/>
  <c r="F85" i="14"/>
  <c r="G85" i="14"/>
  <c r="H85" i="14"/>
  <c r="I85" i="14"/>
  <c r="J85" i="14"/>
  <c r="K85" i="14"/>
  <c r="L85" i="14"/>
  <c r="M85" i="14"/>
  <c r="N85" i="14"/>
  <c r="O85" i="14"/>
  <c r="P85" i="14"/>
  <c r="Q85" i="14"/>
  <c r="R85" i="14"/>
  <c r="S85" i="14"/>
  <c r="T85" i="14"/>
  <c r="U85" i="14"/>
  <c r="V85" i="14"/>
  <c r="W85" i="14"/>
  <c r="X85" i="14"/>
  <c r="Y85" i="14"/>
  <c r="Z85" i="14"/>
  <c r="AA85" i="14"/>
  <c r="AB85" i="14"/>
  <c r="AC85" i="14"/>
  <c r="F86" i="14"/>
  <c r="G86" i="14"/>
  <c r="H86" i="14"/>
  <c r="I86" i="14"/>
  <c r="J86" i="14"/>
  <c r="K86" i="14"/>
  <c r="L86" i="14"/>
  <c r="M86" i="14"/>
  <c r="N86" i="14"/>
  <c r="O86" i="14"/>
  <c r="P86" i="14"/>
  <c r="Q86" i="14"/>
  <c r="R86" i="14"/>
  <c r="S86" i="14"/>
  <c r="T86" i="14"/>
  <c r="U86" i="14"/>
  <c r="V86" i="14"/>
  <c r="W86" i="14"/>
  <c r="X86" i="14"/>
  <c r="Y86" i="14"/>
  <c r="Z86" i="14"/>
  <c r="AA86" i="14"/>
  <c r="AB86" i="14"/>
  <c r="AC86" i="14"/>
  <c r="F87" i="14"/>
  <c r="G87" i="14"/>
  <c r="H87" i="14"/>
  <c r="I87" i="14"/>
  <c r="J87" i="14"/>
  <c r="K87" i="14"/>
  <c r="L87" i="14"/>
  <c r="M87" i="14"/>
  <c r="N87" i="14"/>
  <c r="O87" i="14"/>
  <c r="P87" i="14"/>
  <c r="Q87" i="14"/>
  <c r="R87" i="14"/>
  <c r="S87" i="14"/>
  <c r="T87" i="14"/>
  <c r="U87" i="14"/>
  <c r="V87" i="14"/>
  <c r="W87" i="14"/>
  <c r="X87" i="14"/>
  <c r="Y87" i="14"/>
  <c r="Z87" i="14"/>
  <c r="AA87" i="14"/>
  <c r="AB87" i="14"/>
  <c r="AC87" i="14"/>
  <c r="F88" i="14"/>
  <c r="G88" i="14"/>
  <c r="H88" i="14"/>
  <c r="I88" i="14"/>
  <c r="J88" i="14"/>
  <c r="K88" i="14"/>
  <c r="L88" i="14"/>
  <c r="M88" i="14"/>
  <c r="N88" i="14"/>
  <c r="O88" i="14"/>
  <c r="P88" i="14"/>
  <c r="Q88" i="14"/>
  <c r="R88" i="14"/>
  <c r="S88" i="14"/>
  <c r="T88" i="14"/>
  <c r="U88" i="14"/>
  <c r="V88" i="14"/>
  <c r="W88" i="14"/>
  <c r="X88" i="14"/>
  <c r="Y88" i="14"/>
  <c r="Z88" i="14"/>
  <c r="AA88" i="14"/>
  <c r="AB88" i="14"/>
  <c r="AC88" i="14"/>
  <c r="F89" i="14"/>
  <c r="G89" i="14"/>
  <c r="H89" i="14"/>
  <c r="I89" i="14"/>
  <c r="J89" i="14"/>
  <c r="K89" i="14"/>
  <c r="L89" i="14"/>
  <c r="M89" i="14"/>
  <c r="N89" i="14"/>
  <c r="O89" i="14"/>
  <c r="P89" i="14"/>
  <c r="Q89" i="14"/>
  <c r="R89" i="14"/>
  <c r="S89" i="14"/>
  <c r="T89" i="14"/>
  <c r="U89" i="14"/>
  <c r="V89" i="14"/>
  <c r="W89" i="14"/>
  <c r="X89" i="14"/>
  <c r="Y89" i="14"/>
  <c r="Z89" i="14"/>
  <c r="AA89" i="14"/>
  <c r="AB89" i="14"/>
  <c r="AC89" i="14"/>
  <c r="F90" i="14"/>
  <c r="G90" i="14"/>
  <c r="H90" i="14"/>
  <c r="I90" i="14"/>
  <c r="J90" i="14"/>
  <c r="K90" i="14"/>
  <c r="L90" i="14"/>
  <c r="M90" i="14"/>
  <c r="N90" i="14"/>
  <c r="O90" i="14"/>
  <c r="P90" i="14"/>
  <c r="Q90" i="14"/>
  <c r="R90" i="14"/>
  <c r="S90" i="14"/>
  <c r="T90" i="14"/>
  <c r="U90" i="14"/>
  <c r="V90" i="14"/>
  <c r="W90" i="14"/>
  <c r="X90" i="14"/>
  <c r="Y90" i="14"/>
  <c r="Z90" i="14"/>
  <c r="AA90" i="14"/>
  <c r="AB90" i="14"/>
  <c r="AC90" i="14"/>
  <c r="F91" i="14"/>
  <c r="G91" i="14"/>
  <c r="H91" i="14"/>
  <c r="I91" i="14"/>
  <c r="J91" i="14"/>
  <c r="K91" i="14"/>
  <c r="L91" i="14"/>
  <c r="M91" i="14"/>
  <c r="N91" i="14"/>
  <c r="O91" i="14"/>
  <c r="P91" i="14"/>
  <c r="Q91" i="14"/>
  <c r="R91" i="14"/>
  <c r="S91" i="14"/>
  <c r="T91" i="14"/>
  <c r="U91" i="14"/>
  <c r="V91" i="14"/>
  <c r="W91" i="14"/>
  <c r="X91" i="14"/>
  <c r="Y91" i="14"/>
  <c r="Z91" i="14"/>
  <c r="AA91" i="14"/>
  <c r="AB91" i="14"/>
  <c r="AC91" i="14"/>
  <c r="F92" i="14"/>
  <c r="G92" i="14"/>
  <c r="H92" i="14"/>
  <c r="I92" i="14"/>
  <c r="J92" i="14"/>
  <c r="K92" i="14"/>
  <c r="L92" i="14"/>
  <c r="M92" i="14"/>
  <c r="N92" i="14"/>
  <c r="O92" i="14"/>
  <c r="P92" i="14"/>
  <c r="Q92" i="14"/>
  <c r="R92" i="14"/>
  <c r="S92" i="14"/>
  <c r="T92" i="14"/>
  <c r="U92" i="14"/>
  <c r="V92" i="14"/>
  <c r="W92" i="14"/>
  <c r="X92" i="14"/>
  <c r="Y92" i="14"/>
  <c r="Z92" i="14"/>
  <c r="AA92" i="14"/>
  <c r="AB92" i="14"/>
  <c r="AC92" i="14"/>
  <c r="F93" i="14"/>
  <c r="G93" i="14"/>
  <c r="H93" i="14"/>
  <c r="I93" i="14"/>
  <c r="J93" i="14"/>
  <c r="K93" i="14"/>
  <c r="L93" i="14"/>
  <c r="M93" i="14"/>
  <c r="N93" i="14"/>
  <c r="O93" i="14"/>
  <c r="P93" i="14"/>
  <c r="Q93" i="14"/>
  <c r="R93" i="14"/>
  <c r="S93" i="14"/>
  <c r="T93" i="14"/>
  <c r="U93" i="14"/>
  <c r="V93" i="14"/>
  <c r="W93" i="14"/>
  <c r="X93" i="14"/>
  <c r="Y93" i="14"/>
  <c r="Z93" i="14"/>
  <c r="AA93" i="14"/>
  <c r="AB93" i="14"/>
  <c r="AC93" i="14"/>
  <c r="F94" i="14"/>
  <c r="G94" i="14"/>
  <c r="H94" i="14"/>
  <c r="I94" i="14"/>
  <c r="J94" i="14"/>
  <c r="K94" i="14"/>
  <c r="L94" i="14"/>
  <c r="M94" i="14"/>
  <c r="N94" i="14"/>
  <c r="O94" i="14"/>
  <c r="P94" i="14"/>
  <c r="Q94" i="14"/>
  <c r="R94" i="14"/>
  <c r="S94" i="14"/>
  <c r="T94" i="14"/>
  <c r="U94" i="14"/>
  <c r="V94" i="14"/>
  <c r="W94" i="14"/>
  <c r="X94" i="14"/>
  <c r="Y94" i="14"/>
  <c r="Z94" i="14"/>
  <c r="AA94" i="14"/>
  <c r="AB94" i="14"/>
  <c r="AC94" i="14"/>
  <c r="F95" i="14"/>
  <c r="G95" i="14"/>
  <c r="H95" i="14"/>
  <c r="I95" i="14"/>
  <c r="J95" i="14"/>
  <c r="K95" i="14"/>
  <c r="L95" i="14"/>
  <c r="M95" i="14"/>
  <c r="N95" i="14"/>
  <c r="O95" i="14"/>
  <c r="P95" i="14"/>
  <c r="Q95" i="14"/>
  <c r="R95" i="14"/>
  <c r="S95" i="14"/>
  <c r="T95" i="14"/>
  <c r="U95" i="14"/>
  <c r="V95" i="14"/>
  <c r="W95" i="14"/>
  <c r="X95" i="14"/>
  <c r="Y95" i="14"/>
  <c r="Z95" i="14"/>
  <c r="AA95" i="14"/>
  <c r="AB95" i="14"/>
  <c r="AC95" i="14"/>
  <c r="F96" i="14"/>
  <c r="G96" i="14"/>
  <c r="H96" i="14"/>
  <c r="I96" i="14"/>
  <c r="J96" i="14"/>
  <c r="K96" i="14"/>
  <c r="L96" i="14"/>
  <c r="M96" i="14"/>
  <c r="N96" i="14"/>
  <c r="O96" i="14"/>
  <c r="P96" i="14"/>
  <c r="Q96" i="14"/>
  <c r="R96" i="14"/>
  <c r="S96" i="14"/>
  <c r="T96" i="14"/>
  <c r="U96" i="14"/>
  <c r="V96" i="14"/>
  <c r="W96" i="14"/>
  <c r="X96" i="14"/>
  <c r="Y96" i="14"/>
  <c r="Z96" i="14"/>
  <c r="AA96" i="14"/>
  <c r="AB96" i="14"/>
  <c r="AC96" i="14"/>
  <c r="F97" i="14"/>
  <c r="G97" i="14"/>
  <c r="H97" i="14"/>
  <c r="I97" i="14"/>
  <c r="J97" i="14"/>
  <c r="K97" i="14"/>
  <c r="L97" i="14"/>
  <c r="M97" i="14"/>
  <c r="N97" i="14"/>
  <c r="O97" i="14"/>
  <c r="P97" i="14"/>
  <c r="Q97" i="14"/>
  <c r="R97" i="14"/>
  <c r="S97" i="14"/>
  <c r="T97" i="14"/>
  <c r="U97" i="14"/>
  <c r="V97" i="14"/>
  <c r="W97" i="14"/>
  <c r="X97" i="14"/>
  <c r="Y97" i="14"/>
  <c r="Z97" i="14"/>
  <c r="AA97" i="14"/>
  <c r="AB97" i="14"/>
  <c r="AC97" i="14"/>
  <c r="F98" i="14"/>
  <c r="G98" i="14"/>
  <c r="H98" i="14"/>
  <c r="I98" i="14"/>
  <c r="J98" i="14"/>
  <c r="K98" i="14"/>
  <c r="L98" i="14"/>
  <c r="M98" i="14"/>
  <c r="N98" i="14"/>
  <c r="O98" i="14"/>
  <c r="P98" i="14"/>
  <c r="Q98" i="14"/>
  <c r="R98" i="14"/>
  <c r="S98" i="14"/>
  <c r="T98" i="14"/>
  <c r="U98" i="14"/>
  <c r="V98" i="14"/>
  <c r="W98" i="14"/>
  <c r="X98" i="14"/>
  <c r="Y98" i="14"/>
  <c r="Z98" i="14"/>
  <c r="AA98" i="14"/>
  <c r="AB98" i="14"/>
  <c r="AC98" i="14"/>
  <c r="F99" i="14"/>
  <c r="G99" i="14"/>
  <c r="H99" i="14"/>
  <c r="I99" i="14"/>
  <c r="J99" i="14"/>
  <c r="K99" i="14"/>
  <c r="L99" i="14"/>
  <c r="M99" i="14"/>
  <c r="N99" i="14"/>
  <c r="O99" i="14"/>
  <c r="P99" i="14"/>
  <c r="Q99" i="14"/>
  <c r="R99" i="14"/>
  <c r="S99" i="14"/>
  <c r="T99" i="14"/>
  <c r="U99" i="14"/>
  <c r="V99" i="14"/>
  <c r="W99" i="14"/>
  <c r="X99" i="14"/>
  <c r="Y99" i="14"/>
  <c r="Z99" i="14"/>
  <c r="AA99" i="14"/>
  <c r="AB99" i="14"/>
  <c r="AC99" i="14"/>
  <c r="F100" i="14"/>
  <c r="G100" i="14"/>
  <c r="H100" i="14"/>
  <c r="I100" i="14"/>
  <c r="J100" i="14"/>
  <c r="K100" i="14"/>
  <c r="L100" i="14"/>
  <c r="M100" i="14"/>
  <c r="N100" i="14"/>
  <c r="O100" i="14"/>
  <c r="P100" i="14"/>
  <c r="Q100" i="14"/>
  <c r="R100" i="14"/>
  <c r="S100" i="14"/>
  <c r="T100" i="14"/>
  <c r="U100" i="14"/>
  <c r="V100" i="14"/>
  <c r="W100" i="14"/>
  <c r="X100" i="14"/>
  <c r="Y100" i="14"/>
  <c r="Z100" i="14"/>
  <c r="AA100" i="14"/>
  <c r="AB100" i="14"/>
  <c r="AC100" i="14"/>
  <c r="F101" i="14"/>
  <c r="G101" i="14"/>
  <c r="H101" i="14"/>
  <c r="I101" i="14"/>
  <c r="J101" i="14"/>
  <c r="K101" i="14"/>
  <c r="L101" i="14"/>
  <c r="M101" i="14"/>
  <c r="N101" i="14"/>
  <c r="O101" i="14"/>
  <c r="P101" i="14"/>
  <c r="Q101" i="14"/>
  <c r="R101" i="14"/>
  <c r="S101" i="14"/>
  <c r="T101" i="14"/>
  <c r="U101" i="14"/>
  <c r="V101" i="14"/>
  <c r="W101" i="14"/>
  <c r="X101" i="14"/>
  <c r="Y101" i="14"/>
  <c r="Z101" i="14"/>
  <c r="AA101" i="14"/>
  <c r="AB101" i="14"/>
  <c r="AC101" i="14"/>
  <c r="F102" i="14"/>
  <c r="G102" i="14"/>
  <c r="H102" i="14"/>
  <c r="I102" i="14"/>
  <c r="J102" i="14"/>
  <c r="K102" i="14"/>
  <c r="L102" i="14"/>
  <c r="M102" i="14"/>
  <c r="N102" i="14"/>
  <c r="O102" i="14"/>
  <c r="P102" i="14"/>
  <c r="Q102" i="14"/>
  <c r="R102" i="14"/>
  <c r="S102" i="14"/>
  <c r="T102" i="14"/>
  <c r="U102" i="14"/>
  <c r="V102" i="14"/>
  <c r="W102" i="14"/>
  <c r="X102" i="14"/>
  <c r="Y102" i="14"/>
  <c r="Z102" i="14"/>
  <c r="AA102" i="14"/>
  <c r="AB102" i="14"/>
  <c r="AC102" i="14"/>
  <c r="F103" i="14"/>
  <c r="G103" i="14"/>
  <c r="H103" i="14"/>
  <c r="I103" i="14"/>
  <c r="J103" i="14"/>
  <c r="K103" i="14"/>
  <c r="L103" i="14"/>
  <c r="M103" i="14"/>
  <c r="N103" i="14"/>
  <c r="O103" i="14"/>
  <c r="P103" i="14"/>
  <c r="Q103" i="14"/>
  <c r="R103" i="14"/>
  <c r="S103" i="14"/>
  <c r="T103" i="14"/>
  <c r="U103" i="14"/>
  <c r="V103" i="14"/>
  <c r="W103" i="14"/>
  <c r="X103" i="14"/>
  <c r="Y103" i="14"/>
  <c r="Z103" i="14"/>
  <c r="AA103" i="14"/>
  <c r="AB103" i="14"/>
  <c r="AC103" i="14"/>
  <c r="F104" i="14"/>
  <c r="G104" i="14"/>
  <c r="H104" i="14"/>
  <c r="I104" i="14"/>
  <c r="J104" i="14"/>
  <c r="K104" i="14"/>
  <c r="L104" i="14"/>
  <c r="M104" i="14"/>
  <c r="N104" i="14"/>
  <c r="O104" i="14"/>
  <c r="P104" i="14"/>
  <c r="Q104" i="14"/>
  <c r="R104" i="14"/>
  <c r="S104" i="14"/>
  <c r="T104" i="14"/>
  <c r="U104" i="14"/>
  <c r="V104" i="14"/>
  <c r="W104" i="14"/>
  <c r="X104" i="14"/>
  <c r="Y104" i="14"/>
  <c r="Z104" i="14"/>
  <c r="AA104" i="14"/>
  <c r="AB104" i="14"/>
  <c r="AC104" i="14"/>
  <c r="F105"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F115" i="14"/>
  <c r="G115" i="14"/>
  <c r="H115" i="14"/>
  <c r="I115" i="14"/>
  <c r="J115" i="14"/>
  <c r="K115" i="14"/>
  <c r="L115" i="14"/>
  <c r="M115" i="14"/>
  <c r="N115" i="14"/>
  <c r="O115" i="14"/>
  <c r="P115" i="14"/>
  <c r="Q115" i="14"/>
  <c r="R115" i="14"/>
  <c r="S115" i="14"/>
  <c r="T115" i="14"/>
  <c r="U115" i="14"/>
  <c r="V115" i="14"/>
  <c r="W115" i="14"/>
  <c r="X115" i="14"/>
  <c r="Y115" i="14"/>
  <c r="Z115" i="14"/>
  <c r="AA115" i="14"/>
  <c r="AB115" i="14"/>
  <c r="AC115"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F119"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F120"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F121"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F131"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F132"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F133"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F134" i="14"/>
  <c r="G134" i="14"/>
  <c r="H134" i="14"/>
  <c r="I134" i="14"/>
  <c r="J134" i="14"/>
  <c r="K134" i="14"/>
  <c r="L134" i="14"/>
  <c r="M134" i="14"/>
  <c r="N134" i="14"/>
  <c r="O134" i="14"/>
  <c r="P134" i="14"/>
  <c r="Q134" i="14"/>
  <c r="R134" i="14"/>
  <c r="S134" i="14"/>
  <c r="T134" i="14"/>
  <c r="U134" i="14"/>
  <c r="V134" i="14"/>
  <c r="W134" i="14"/>
  <c r="X134" i="14"/>
  <c r="Y134" i="14"/>
  <c r="Z134" i="14"/>
  <c r="AA134" i="14"/>
  <c r="AB134" i="14"/>
  <c r="AC134"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F137" i="14"/>
  <c r="G137" i="14"/>
  <c r="H137" i="14"/>
  <c r="I137" i="14"/>
  <c r="J137" i="14"/>
  <c r="K137" i="14"/>
  <c r="L137" i="14"/>
  <c r="M137" i="14"/>
  <c r="N137" i="14"/>
  <c r="O137" i="14"/>
  <c r="P137" i="14"/>
  <c r="Q137" i="14"/>
  <c r="R137" i="14"/>
  <c r="S137" i="14"/>
  <c r="T137" i="14"/>
  <c r="U137" i="14"/>
  <c r="V137" i="14"/>
  <c r="W137" i="14"/>
  <c r="X137" i="14"/>
  <c r="Y137" i="14"/>
  <c r="Z137" i="14"/>
  <c r="AA137" i="14"/>
  <c r="AB137" i="14"/>
  <c r="AC137"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F143" i="14"/>
  <c r="G143" i="14"/>
  <c r="H143" i="14"/>
  <c r="I143" i="14"/>
  <c r="J143" i="14"/>
  <c r="K143" i="14"/>
  <c r="L143" i="14"/>
  <c r="M143" i="14"/>
  <c r="N143" i="14"/>
  <c r="O143" i="14"/>
  <c r="P143" i="14"/>
  <c r="Q143" i="14"/>
  <c r="R143" i="14"/>
  <c r="S143" i="14"/>
  <c r="T143" i="14"/>
  <c r="U143" i="14"/>
  <c r="V143" i="14"/>
  <c r="W143" i="14"/>
  <c r="X143" i="14"/>
  <c r="Y143" i="14"/>
  <c r="Z143" i="14"/>
  <c r="AA143" i="14"/>
  <c r="AB143" i="14"/>
  <c r="AC143"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F156"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F162"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F177" i="14"/>
  <c r="G177" i="14"/>
  <c r="H177" i="14"/>
  <c r="I177" i="14"/>
  <c r="J177" i="14"/>
  <c r="K177" i="14"/>
  <c r="L177" i="14"/>
  <c r="M177" i="14"/>
  <c r="N177" i="14"/>
  <c r="O177" i="14"/>
  <c r="P177" i="14"/>
  <c r="Q177" i="14"/>
  <c r="R177" i="14"/>
  <c r="S177" i="14"/>
  <c r="T177" i="14"/>
  <c r="U177" i="14"/>
  <c r="V177" i="14"/>
  <c r="W177" i="14"/>
  <c r="X177" i="14"/>
  <c r="Y177" i="14"/>
  <c r="Z177" i="14"/>
  <c r="AA177" i="14"/>
  <c r="AB177" i="14"/>
  <c r="AC177" i="14"/>
  <c r="F178" i="14"/>
  <c r="G178" i="14"/>
  <c r="H178" i="14"/>
  <c r="I178" i="14"/>
  <c r="J178" i="14"/>
  <c r="K178" i="14"/>
  <c r="L178" i="14"/>
  <c r="M178" i="14"/>
  <c r="N178" i="14"/>
  <c r="O178" i="14"/>
  <c r="P178" i="14"/>
  <c r="Q178" i="14"/>
  <c r="R178" i="14"/>
  <c r="S178" i="14"/>
  <c r="T178" i="14"/>
  <c r="U178" i="14"/>
  <c r="V178" i="14"/>
  <c r="W178" i="14"/>
  <c r="X178" i="14"/>
  <c r="Y178" i="14"/>
  <c r="Z178" i="14"/>
  <c r="AA178" i="14"/>
  <c r="AB178" i="14"/>
  <c r="AC178"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F183" i="14"/>
  <c r="G183" i="14"/>
  <c r="H183" i="14"/>
  <c r="I183" i="14"/>
  <c r="J183" i="14"/>
  <c r="K183" i="14"/>
  <c r="L183" i="14"/>
  <c r="M183" i="14"/>
  <c r="N183" i="14"/>
  <c r="O183" i="14"/>
  <c r="P183" i="14"/>
  <c r="Q183" i="14"/>
  <c r="R183" i="14"/>
  <c r="S183" i="14"/>
  <c r="T183" i="14"/>
  <c r="U183" i="14"/>
  <c r="V183" i="14"/>
  <c r="W183" i="14"/>
  <c r="X183" i="14"/>
  <c r="Y183" i="14"/>
  <c r="Z183" i="14"/>
  <c r="AA183" i="14"/>
  <c r="AB183" i="14"/>
  <c r="AC183"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F191" i="14"/>
  <c r="G191" i="14"/>
  <c r="H191" i="14"/>
  <c r="I191" i="14"/>
  <c r="J191" i="14"/>
  <c r="K191" i="14"/>
  <c r="L191" i="14"/>
  <c r="M191" i="14"/>
  <c r="N191" i="14"/>
  <c r="O191" i="14"/>
  <c r="P191" i="14"/>
  <c r="Q191" i="14"/>
  <c r="R191" i="14"/>
  <c r="S191" i="14"/>
  <c r="T191" i="14"/>
  <c r="U191" i="14"/>
  <c r="V191" i="14"/>
  <c r="W191" i="14"/>
  <c r="X191" i="14"/>
  <c r="Y191" i="14"/>
  <c r="Z191" i="14"/>
  <c r="AA191" i="14"/>
  <c r="AB191" i="14"/>
  <c r="AC191"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F197" i="14"/>
  <c r="G197" i="14"/>
  <c r="H197" i="14"/>
  <c r="I197" i="14"/>
  <c r="J197" i="14"/>
  <c r="K197" i="14"/>
  <c r="L197" i="14"/>
  <c r="M197" i="14"/>
  <c r="N197" i="14"/>
  <c r="O197" i="14"/>
  <c r="P197" i="14"/>
  <c r="Q197" i="14"/>
  <c r="R197" i="14"/>
  <c r="S197" i="14"/>
  <c r="T197" i="14"/>
  <c r="U197" i="14"/>
  <c r="V197" i="14"/>
  <c r="W197" i="14"/>
  <c r="X197" i="14"/>
  <c r="Y197" i="14"/>
  <c r="Z197" i="14"/>
  <c r="AA197" i="14"/>
  <c r="AB197" i="14"/>
  <c r="AC197" i="14"/>
  <c r="F198" i="14"/>
  <c r="G198" i="14"/>
  <c r="H198" i="14"/>
  <c r="I198" i="14"/>
  <c r="J198" i="14"/>
  <c r="K198" i="14"/>
  <c r="L198" i="14"/>
  <c r="M198" i="14"/>
  <c r="N198" i="14"/>
  <c r="O198" i="14"/>
  <c r="P198" i="14"/>
  <c r="Q198" i="14"/>
  <c r="R198" i="14"/>
  <c r="S198" i="14"/>
  <c r="T198" i="14"/>
  <c r="U198" i="14"/>
  <c r="V198" i="14"/>
  <c r="W198" i="14"/>
  <c r="X198" i="14"/>
  <c r="Y198" i="14"/>
  <c r="Z198" i="14"/>
  <c r="AA198" i="14"/>
  <c r="AB198" i="14"/>
  <c r="AC198"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F205" i="14"/>
  <c r="G205" i="14"/>
  <c r="H205" i="14"/>
  <c r="I205" i="14"/>
  <c r="J205" i="14"/>
  <c r="K205" i="14"/>
  <c r="L205" i="14"/>
  <c r="M205" i="14"/>
  <c r="N205" i="14"/>
  <c r="O205" i="14"/>
  <c r="P205" i="14"/>
  <c r="Q205" i="14"/>
  <c r="R205" i="14"/>
  <c r="S205" i="14"/>
  <c r="T205" i="14"/>
  <c r="U205" i="14"/>
  <c r="V205" i="14"/>
  <c r="W205" i="14"/>
  <c r="X205" i="14"/>
  <c r="Y205" i="14"/>
  <c r="Z205" i="14"/>
  <c r="AA205" i="14"/>
  <c r="AB205" i="14"/>
  <c r="AC205"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F207" i="14"/>
  <c r="G207" i="14"/>
  <c r="H207" i="14"/>
  <c r="I207" i="14"/>
  <c r="J207" i="14"/>
  <c r="K207" i="14"/>
  <c r="L207" i="14"/>
  <c r="M207" i="14"/>
  <c r="N207" i="14"/>
  <c r="O207" i="14"/>
  <c r="P207" i="14"/>
  <c r="Q207" i="14"/>
  <c r="R207" i="14"/>
  <c r="S207" i="14"/>
  <c r="T207" i="14"/>
  <c r="U207" i="14"/>
  <c r="V207" i="14"/>
  <c r="W207" i="14"/>
  <c r="X207" i="14"/>
  <c r="Y207" i="14"/>
  <c r="Z207" i="14"/>
  <c r="AA207" i="14"/>
  <c r="AB207" i="14"/>
  <c r="AC207"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F213" i="14"/>
  <c r="G213" i="14"/>
  <c r="H213" i="14"/>
  <c r="I213" i="14"/>
  <c r="J213" i="14"/>
  <c r="K213" i="14"/>
  <c r="L213" i="14"/>
  <c r="M213" i="14"/>
  <c r="N213" i="14"/>
  <c r="O213" i="14"/>
  <c r="P213" i="14"/>
  <c r="Q213" i="14"/>
  <c r="R213" i="14"/>
  <c r="S213" i="14"/>
  <c r="T213" i="14"/>
  <c r="U213" i="14"/>
  <c r="V213" i="14"/>
  <c r="W213" i="14"/>
  <c r="X213" i="14"/>
  <c r="Y213" i="14"/>
  <c r="Z213" i="14"/>
  <c r="AA213" i="14"/>
  <c r="AB213" i="14"/>
  <c r="AC213" i="14"/>
  <c r="F214" i="14"/>
  <c r="G214" i="14"/>
  <c r="H214" i="14"/>
  <c r="I214" i="14"/>
  <c r="J214" i="14"/>
  <c r="K214" i="14"/>
  <c r="L214" i="14"/>
  <c r="M214" i="14"/>
  <c r="N214" i="14"/>
  <c r="O214" i="14"/>
  <c r="P214" i="14"/>
  <c r="Q214" i="14"/>
  <c r="R214" i="14"/>
  <c r="S214" i="14"/>
  <c r="T214" i="14"/>
  <c r="U214" i="14"/>
  <c r="V214" i="14"/>
  <c r="W214" i="14"/>
  <c r="X214" i="14"/>
  <c r="Y214" i="14"/>
  <c r="Z214" i="14"/>
  <c r="AA214" i="14"/>
  <c r="AB214" i="14"/>
  <c r="AC214" i="14"/>
  <c r="F215" i="14"/>
  <c r="G215" i="14"/>
  <c r="H215" i="14"/>
  <c r="I215" i="14"/>
  <c r="J215" i="14"/>
  <c r="K215" i="14"/>
  <c r="L215" i="14"/>
  <c r="M215" i="14"/>
  <c r="N215" i="14"/>
  <c r="O215" i="14"/>
  <c r="P215" i="14"/>
  <c r="Q215" i="14"/>
  <c r="R215" i="14"/>
  <c r="S215" i="14"/>
  <c r="T215" i="14"/>
  <c r="U215" i="14"/>
  <c r="V215" i="14"/>
  <c r="W215" i="14"/>
  <c r="X215" i="14"/>
  <c r="Y215" i="14"/>
  <c r="Z215" i="14"/>
  <c r="AA215" i="14"/>
  <c r="AB215" i="14"/>
  <c r="AC215" i="14"/>
  <c r="F216" i="14"/>
  <c r="G216" i="14"/>
  <c r="H216" i="14"/>
  <c r="I216" i="14"/>
  <c r="J216" i="14"/>
  <c r="K216" i="14"/>
  <c r="L216" i="14"/>
  <c r="M216" i="14"/>
  <c r="N216" i="14"/>
  <c r="O216" i="14"/>
  <c r="P216" i="14"/>
  <c r="Q216" i="14"/>
  <c r="R216" i="14"/>
  <c r="S216" i="14"/>
  <c r="T216" i="14"/>
  <c r="U216" i="14"/>
  <c r="V216" i="14"/>
  <c r="W216" i="14"/>
  <c r="X216" i="14"/>
  <c r="Y216" i="14"/>
  <c r="Z216" i="14"/>
  <c r="AA216" i="14"/>
  <c r="AB216" i="14"/>
  <c r="AC216" i="14"/>
  <c r="F217" i="14"/>
  <c r="G217" i="14"/>
  <c r="H217" i="14"/>
  <c r="I217" i="14"/>
  <c r="J217" i="14"/>
  <c r="K217" i="14"/>
  <c r="L217" i="14"/>
  <c r="M217" i="14"/>
  <c r="N217" i="14"/>
  <c r="O217" i="14"/>
  <c r="P217" i="14"/>
  <c r="Q217" i="14"/>
  <c r="R217" i="14"/>
  <c r="S217" i="14"/>
  <c r="T217" i="14"/>
  <c r="U217" i="14"/>
  <c r="V217" i="14"/>
  <c r="W217" i="14"/>
  <c r="X217" i="14"/>
  <c r="Y217" i="14"/>
  <c r="Z217" i="14"/>
  <c r="AA217" i="14"/>
  <c r="AB217" i="14"/>
  <c r="AC217" i="14"/>
  <c r="F218" i="14"/>
  <c r="G218" i="14"/>
  <c r="H218" i="14"/>
  <c r="I218" i="14"/>
  <c r="J218" i="14"/>
  <c r="K218" i="14"/>
  <c r="L218" i="14"/>
  <c r="M218" i="14"/>
  <c r="N218" i="14"/>
  <c r="O218" i="14"/>
  <c r="P218" i="14"/>
  <c r="Q218" i="14"/>
  <c r="R218" i="14"/>
  <c r="S218" i="14"/>
  <c r="T218" i="14"/>
  <c r="U218" i="14"/>
  <c r="V218" i="14"/>
  <c r="W218" i="14"/>
  <c r="X218" i="14"/>
  <c r="Y218" i="14"/>
  <c r="Z218" i="14"/>
  <c r="AA218" i="14"/>
  <c r="AB218" i="14"/>
  <c r="AC218" i="14"/>
  <c r="F219" i="14"/>
  <c r="G219" i="14"/>
  <c r="H219" i="14"/>
  <c r="I219" i="14"/>
  <c r="J219" i="14"/>
  <c r="K219" i="14"/>
  <c r="L219" i="14"/>
  <c r="M219" i="14"/>
  <c r="N219" i="14"/>
  <c r="O219" i="14"/>
  <c r="P219" i="14"/>
  <c r="Q219" i="14"/>
  <c r="R219" i="14"/>
  <c r="S219" i="14"/>
  <c r="T219" i="14"/>
  <c r="U219" i="14"/>
  <c r="V219" i="14"/>
  <c r="W219" i="14"/>
  <c r="X219" i="14"/>
  <c r="Y219" i="14"/>
  <c r="Z219" i="14"/>
  <c r="AA219" i="14"/>
  <c r="AB219" i="14"/>
  <c r="AC219" i="14"/>
  <c r="F220" i="14"/>
  <c r="G220" i="14"/>
  <c r="H220" i="14"/>
  <c r="I220" i="14"/>
  <c r="J220" i="14"/>
  <c r="K220" i="14"/>
  <c r="L220" i="14"/>
  <c r="M220" i="14"/>
  <c r="N220" i="14"/>
  <c r="O220" i="14"/>
  <c r="P220" i="14"/>
  <c r="Q220" i="14"/>
  <c r="R220" i="14"/>
  <c r="S220" i="14"/>
  <c r="T220" i="14"/>
  <c r="U220" i="14"/>
  <c r="V220" i="14"/>
  <c r="W220" i="14"/>
  <c r="X220" i="14"/>
  <c r="Y220" i="14"/>
  <c r="Z220" i="14"/>
  <c r="AA220" i="14"/>
  <c r="AB220" i="14"/>
  <c r="AC220" i="14"/>
  <c r="F221" i="14"/>
  <c r="G221" i="14"/>
  <c r="H221" i="14"/>
  <c r="I221" i="14"/>
  <c r="J221" i="14"/>
  <c r="K221" i="14"/>
  <c r="L221" i="14"/>
  <c r="M221" i="14"/>
  <c r="N221" i="14"/>
  <c r="O221" i="14"/>
  <c r="P221" i="14"/>
  <c r="Q221" i="14"/>
  <c r="R221" i="14"/>
  <c r="S221" i="14"/>
  <c r="T221" i="14"/>
  <c r="U221" i="14"/>
  <c r="V221" i="14"/>
  <c r="W221" i="14"/>
  <c r="X221" i="14"/>
  <c r="Y221" i="14"/>
  <c r="Z221" i="14"/>
  <c r="AA221" i="14"/>
  <c r="AB221" i="14"/>
  <c r="AC221" i="14"/>
  <c r="F222" i="14"/>
  <c r="G222" i="14"/>
  <c r="H222" i="14"/>
  <c r="I222" i="14"/>
  <c r="J222" i="14"/>
  <c r="K222" i="14"/>
  <c r="L222" i="14"/>
  <c r="M222" i="14"/>
  <c r="N222" i="14"/>
  <c r="O222" i="14"/>
  <c r="P222" i="14"/>
  <c r="Q222" i="14"/>
  <c r="R222" i="14"/>
  <c r="S222" i="14"/>
  <c r="T222" i="14"/>
  <c r="U222" i="14"/>
  <c r="V222" i="14"/>
  <c r="W222" i="14"/>
  <c r="X222" i="14"/>
  <c r="Y222" i="14"/>
  <c r="Z222" i="14"/>
  <c r="AA222" i="14"/>
  <c r="AB222" i="14"/>
  <c r="AC222" i="14"/>
  <c r="F223" i="14"/>
  <c r="G223" i="14"/>
  <c r="H223" i="14"/>
  <c r="I223" i="14"/>
  <c r="J223" i="14"/>
  <c r="K223" i="14"/>
  <c r="L223" i="14"/>
  <c r="M223" i="14"/>
  <c r="N223" i="14"/>
  <c r="O223" i="14"/>
  <c r="P223" i="14"/>
  <c r="Q223" i="14"/>
  <c r="R223" i="14"/>
  <c r="S223" i="14"/>
  <c r="T223" i="14"/>
  <c r="U223" i="14"/>
  <c r="V223" i="14"/>
  <c r="W223" i="14"/>
  <c r="X223" i="14"/>
  <c r="Y223" i="14"/>
  <c r="Z223" i="14"/>
  <c r="AA223" i="14"/>
  <c r="AB223" i="14"/>
  <c r="AC223"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F233" i="14"/>
  <c r="G233" i="14"/>
  <c r="H233" i="14"/>
  <c r="I233" i="14"/>
  <c r="J233" i="14"/>
  <c r="K233" i="14"/>
  <c r="L233" i="14"/>
  <c r="M233" i="14"/>
  <c r="N233" i="14"/>
  <c r="O233" i="14"/>
  <c r="P233" i="14"/>
  <c r="Q233" i="14"/>
  <c r="R233" i="14"/>
  <c r="S233" i="14"/>
  <c r="T233" i="14"/>
  <c r="U233" i="14"/>
  <c r="V233" i="14"/>
  <c r="W233" i="14"/>
  <c r="X233" i="14"/>
  <c r="Y233" i="14"/>
  <c r="Z233" i="14"/>
  <c r="AA233" i="14"/>
  <c r="AB233" i="14"/>
  <c r="AC233"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F235" i="14"/>
  <c r="G235" i="14"/>
  <c r="H235" i="14"/>
  <c r="I235" i="14"/>
  <c r="J235" i="14"/>
  <c r="K235" i="14"/>
  <c r="L235" i="14"/>
  <c r="M235" i="14"/>
  <c r="N235" i="14"/>
  <c r="O235" i="14"/>
  <c r="P235" i="14"/>
  <c r="Q235" i="14"/>
  <c r="R235" i="14"/>
  <c r="S235" i="14"/>
  <c r="T235" i="14"/>
  <c r="U235" i="14"/>
  <c r="V235" i="14"/>
  <c r="W235" i="14"/>
  <c r="X235" i="14"/>
  <c r="Y235" i="14"/>
  <c r="Z235" i="14"/>
  <c r="AA235" i="14"/>
  <c r="AB235" i="14"/>
  <c r="AC235" i="14"/>
  <c r="F236" i="14"/>
  <c r="G236" i="14"/>
  <c r="H236" i="14"/>
  <c r="I236" i="14"/>
  <c r="J236" i="14"/>
  <c r="K236" i="14"/>
  <c r="L236" i="14"/>
  <c r="M236" i="14"/>
  <c r="N236" i="14"/>
  <c r="O236" i="14"/>
  <c r="P236" i="14"/>
  <c r="Q236" i="14"/>
  <c r="R236" i="14"/>
  <c r="S236" i="14"/>
  <c r="T236" i="14"/>
  <c r="U236" i="14"/>
  <c r="V236" i="14"/>
  <c r="W236" i="14"/>
  <c r="X236" i="14"/>
  <c r="Y236" i="14"/>
  <c r="Z236" i="14"/>
  <c r="AA236" i="14"/>
  <c r="AB236" i="14"/>
  <c r="AC236" i="14"/>
  <c r="F237" i="14"/>
  <c r="G237" i="14"/>
  <c r="H237" i="14"/>
  <c r="I237" i="14"/>
  <c r="J237" i="14"/>
  <c r="K237" i="14"/>
  <c r="L237" i="14"/>
  <c r="M237" i="14"/>
  <c r="N237" i="14"/>
  <c r="O237" i="14"/>
  <c r="P237" i="14"/>
  <c r="Q237" i="14"/>
  <c r="R237" i="14"/>
  <c r="S237" i="14"/>
  <c r="T237" i="14"/>
  <c r="U237" i="14"/>
  <c r="V237" i="14"/>
  <c r="W237" i="14"/>
  <c r="X237" i="14"/>
  <c r="Y237" i="14"/>
  <c r="Z237" i="14"/>
  <c r="AA237" i="14"/>
  <c r="AB237" i="14"/>
  <c r="AC237"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F239" i="14"/>
  <c r="G239" i="14"/>
  <c r="H239" i="14"/>
  <c r="I239" i="14"/>
  <c r="J239" i="14"/>
  <c r="K239" i="14"/>
  <c r="L239" i="14"/>
  <c r="M239" i="14"/>
  <c r="N239" i="14"/>
  <c r="O239" i="14"/>
  <c r="P239" i="14"/>
  <c r="Q239" i="14"/>
  <c r="R239" i="14"/>
  <c r="S239" i="14"/>
  <c r="T239" i="14"/>
  <c r="U239" i="14"/>
  <c r="V239" i="14"/>
  <c r="W239" i="14"/>
  <c r="X239" i="14"/>
  <c r="Y239" i="14"/>
  <c r="Z239" i="14"/>
  <c r="AA239" i="14"/>
  <c r="AB239" i="14"/>
  <c r="AC239" i="14"/>
  <c r="F240" i="14"/>
  <c r="G240" i="14"/>
  <c r="H240" i="14"/>
  <c r="I240" i="14"/>
  <c r="J240" i="14"/>
  <c r="K240" i="14"/>
  <c r="L240" i="14"/>
  <c r="M240" i="14"/>
  <c r="N240" i="14"/>
  <c r="O240" i="14"/>
  <c r="P240" i="14"/>
  <c r="Q240" i="14"/>
  <c r="R240" i="14"/>
  <c r="S240" i="14"/>
  <c r="T240" i="14"/>
  <c r="U240" i="14"/>
  <c r="V240" i="14"/>
  <c r="W240" i="14"/>
  <c r="X240" i="14"/>
  <c r="Y240" i="14"/>
  <c r="Z240" i="14"/>
  <c r="AA240" i="14"/>
  <c r="AB240" i="14"/>
  <c r="AC240"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F243" i="14"/>
  <c r="G243" i="14"/>
  <c r="H243" i="14"/>
  <c r="I243" i="14"/>
  <c r="J243" i="14"/>
  <c r="K243" i="14"/>
  <c r="L243" i="14"/>
  <c r="M243" i="14"/>
  <c r="N243" i="14"/>
  <c r="O243" i="14"/>
  <c r="P243" i="14"/>
  <c r="Q243" i="14"/>
  <c r="R243" i="14"/>
  <c r="S243" i="14"/>
  <c r="T243" i="14"/>
  <c r="U243" i="14"/>
  <c r="V243" i="14"/>
  <c r="W243" i="14"/>
  <c r="X243" i="14"/>
  <c r="Y243" i="14"/>
  <c r="Z243" i="14"/>
  <c r="AA243" i="14"/>
  <c r="AB243" i="14"/>
  <c r="AC243" i="14"/>
  <c r="F244" i="14"/>
  <c r="G244" i="14"/>
  <c r="H244" i="14"/>
  <c r="I244" i="14"/>
  <c r="J244" i="14"/>
  <c r="K244" i="14"/>
  <c r="L244" i="14"/>
  <c r="M244" i="14"/>
  <c r="N244" i="14"/>
  <c r="O244" i="14"/>
  <c r="P244" i="14"/>
  <c r="Q244" i="14"/>
  <c r="R244" i="14"/>
  <c r="S244" i="14"/>
  <c r="T244" i="14"/>
  <c r="U244" i="14"/>
  <c r="V244" i="14"/>
  <c r="W244" i="14"/>
  <c r="X244" i="14"/>
  <c r="Y244" i="14"/>
  <c r="Z244" i="14"/>
  <c r="AA244" i="14"/>
  <c r="AB244" i="14"/>
  <c r="AC244" i="14"/>
  <c r="F245" i="14"/>
  <c r="G245" i="14"/>
  <c r="H245" i="14"/>
  <c r="I245" i="14"/>
  <c r="J245" i="14"/>
  <c r="K245" i="14"/>
  <c r="L245" i="14"/>
  <c r="M245" i="14"/>
  <c r="N245" i="14"/>
  <c r="O245" i="14"/>
  <c r="P245" i="14"/>
  <c r="Q245" i="14"/>
  <c r="R245" i="14"/>
  <c r="S245" i="14"/>
  <c r="T245" i="14"/>
  <c r="U245" i="14"/>
  <c r="V245" i="14"/>
  <c r="W245" i="14"/>
  <c r="X245" i="14"/>
  <c r="Y245" i="14"/>
  <c r="Z245" i="14"/>
  <c r="AA245" i="14"/>
  <c r="AB245" i="14"/>
  <c r="AC245" i="14"/>
  <c r="F246" i="14"/>
  <c r="G246" i="14"/>
  <c r="H246" i="14"/>
  <c r="I246" i="14"/>
  <c r="J246" i="14"/>
  <c r="K246" i="14"/>
  <c r="L246" i="14"/>
  <c r="M246" i="14"/>
  <c r="N246" i="14"/>
  <c r="O246" i="14"/>
  <c r="P246" i="14"/>
  <c r="Q246" i="14"/>
  <c r="R246" i="14"/>
  <c r="S246" i="14"/>
  <c r="T246" i="14"/>
  <c r="U246" i="14"/>
  <c r="V246" i="14"/>
  <c r="W246" i="14"/>
  <c r="X246" i="14"/>
  <c r="Y246" i="14"/>
  <c r="Z246" i="14"/>
  <c r="AA246" i="14"/>
  <c r="AB246" i="14"/>
  <c r="AC246" i="14"/>
  <c r="F247" i="14"/>
  <c r="G247" i="14"/>
  <c r="H247" i="14"/>
  <c r="I247" i="14"/>
  <c r="J247" i="14"/>
  <c r="K247" i="14"/>
  <c r="L247" i="14"/>
  <c r="M247" i="14"/>
  <c r="N247" i="14"/>
  <c r="O247" i="14"/>
  <c r="P247" i="14"/>
  <c r="Q247" i="14"/>
  <c r="R247" i="14"/>
  <c r="S247" i="14"/>
  <c r="T247" i="14"/>
  <c r="U247" i="14"/>
  <c r="V247" i="14"/>
  <c r="W247" i="14"/>
  <c r="X247" i="14"/>
  <c r="Y247" i="14"/>
  <c r="Z247" i="14"/>
  <c r="AA247" i="14"/>
  <c r="AB247" i="14"/>
  <c r="AC247"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F251"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F252"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F253" i="14"/>
  <c r="G253" i="14"/>
  <c r="H253" i="14"/>
  <c r="I253" i="14"/>
  <c r="J253" i="14"/>
  <c r="K253" i="14"/>
  <c r="L253" i="14"/>
  <c r="M253" i="14"/>
  <c r="N253" i="14"/>
  <c r="O253" i="14"/>
  <c r="P253" i="14"/>
  <c r="Q253" i="14"/>
  <c r="R253" i="14"/>
  <c r="S253" i="14"/>
  <c r="T253" i="14"/>
  <c r="U253" i="14"/>
  <c r="V253" i="14"/>
  <c r="W253" i="14"/>
  <c r="X253" i="14"/>
  <c r="Y253" i="14"/>
  <c r="Z253" i="14"/>
  <c r="AA253" i="14"/>
  <c r="AB253" i="14"/>
  <c r="AC253" i="14"/>
  <c r="F254"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F255" i="14"/>
  <c r="G255" i="14"/>
  <c r="H255" i="14"/>
  <c r="I255" i="14"/>
  <c r="J255" i="14"/>
  <c r="K255" i="14"/>
  <c r="L255" i="14"/>
  <c r="M255" i="14"/>
  <c r="N255" i="14"/>
  <c r="O255" i="14"/>
  <c r="P255" i="14"/>
  <c r="Q255" i="14"/>
  <c r="R255" i="14"/>
  <c r="S255" i="14"/>
  <c r="T255" i="14"/>
  <c r="U255" i="14"/>
  <c r="V255" i="14"/>
  <c r="W255" i="14"/>
  <c r="X255" i="14"/>
  <c r="Y255" i="14"/>
  <c r="Z255" i="14"/>
  <c r="AA255" i="14"/>
  <c r="AB255" i="14"/>
  <c r="AC255" i="14"/>
  <c r="F256" i="14"/>
  <c r="G256" i="14"/>
  <c r="H256" i="14"/>
  <c r="I256" i="14"/>
  <c r="J256" i="14"/>
  <c r="K256" i="14"/>
  <c r="L256" i="14"/>
  <c r="M256" i="14"/>
  <c r="N256" i="14"/>
  <c r="O256" i="14"/>
  <c r="P256" i="14"/>
  <c r="Q256" i="14"/>
  <c r="R256" i="14"/>
  <c r="S256" i="14"/>
  <c r="T256" i="14"/>
  <c r="U256" i="14"/>
  <c r="V256" i="14"/>
  <c r="W256" i="14"/>
  <c r="X256" i="14"/>
  <c r="Y256" i="14"/>
  <c r="Z256" i="14"/>
  <c r="AA256" i="14"/>
  <c r="AB256" i="14"/>
  <c r="AC256" i="14"/>
  <c r="F257" i="14"/>
  <c r="G257" i="14"/>
  <c r="H257" i="14"/>
  <c r="I257" i="14"/>
  <c r="J257" i="14"/>
  <c r="K257" i="14"/>
  <c r="L257" i="14"/>
  <c r="M257" i="14"/>
  <c r="N257" i="14"/>
  <c r="O257" i="14"/>
  <c r="P257" i="14"/>
  <c r="Q257" i="14"/>
  <c r="R257" i="14"/>
  <c r="S257" i="14"/>
  <c r="T257" i="14"/>
  <c r="U257" i="14"/>
  <c r="V257" i="14"/>
  <c r="W257" i="14"/>
  <c r="X257" i="14"/>
  <c r="Y257" i="14"/>
  <c r="Z257" i="14"/>
  <c r="AA257" i="14"/>
  <c r="AB257" i="14"/>
  <c r="AC257" i="14"/>
  <c r="F258" i="14"/>
  <c r="G258" i="14"/>
  <c r="H258" i="14"/>
  <c r="I258" i="14"/>
  <c r="J258" i="14"/>
  <c r="K258" i="14"/>
  <c r="L258" i="14"/>
  <c r="M258" i="14"/>
  <c r="N258" i="14"/>
  <c r="O258" i="14"/>
  <c r="P258" i="14"/>
  <c r="Q258" i="14"/>
  <c r="R258" i="14"/>
  <c r="S258" i="14"/>
  <c r="T258" i="14"/>
  <c r="U258" i="14"/>
  <c r="V258" i="14"/>
  <c r="W258" i="14"/>
  <c r="X258" i="14"/>
  <c r="Y258" i="14"/>
  <c r="Z258" i="14"/>
  <c r="AA258" i="14"/>
  <c r="AB258" i="14"/>
  <c r="AC258" i="14"/>
  <c r="F259" i="14"/>
  <c r="G259" i="14"/>
  <c r="H259" i="14"/>
  <c r="I259" i="14"/>
  <c r="J259" i="14"/>
  <c r="K259" i="14"/>
  <c r="L259" i="14"/>
  <c r="M259" i="14"/>
  <c r="N259" i="14"/>
  <c r="O259" i="14"/>
  <c r="P259" i="14"/>
  <c r="Q259" i="14"/>
  <c r="R259" i="14"/>
  <c r="S259" i="14"/>
  <c r="T259" i="14"/>
  <c r="U259" i="14"/>
  <c r="V259" i="14"/>
  <c r="W259" i="14"/>
  <c r="X259" i="14"/>
  <c r="Y259" i="14"/>
  <c r="Z259" i="14"/>
  <c r="AA259" i="14"/>
  <c r="AB259" i="14"/>
  <c r="AC259" i="14"/>
  <c r="F260" i="14"/>
  <c r="G260" i="14"/>
  <c r="H260" i="14"/>
  <c r="I260" i="14"/>
  <c r="J260" i="14"/>
  <c r="K260" i="14"/>
  <c r="L260" i="14"/>
  <c r="M260" i="14"/>
  <c r="N260" i="14"/>
  <c r="O260" i="14"/>
  <c r="P260" i="14"/>
  <c r="Q260" i="14"/>
  <c r="R260" i="14"/>
  <c r="S260" i="14"/>
  <c r="T260" i="14"/>
  <c r="U260" i="14"/>
  <c r="V260" i="14"/>
  <c r="W260" i="14"/>
  <c r="X260" i="14"/>
  <c r="Y260" i="14"/>
  <c r="Z260" i="14"/>
  <c r="AA260" i="14"/>
  <c r="AB260" i="14"/>
  <c r="AC260" i="14"/>
  <c r="F261" i="14"/>
  <c r="G261" i="14"/>
  <c r="H261" i="14"/>
  <c r="I261" i="14"/>
  <c r="J261" i="14"/>
  <c r="K261" i="14"/>
  <c r="L261" i="14"/>
  <c r="M261" i="14"/>
  <c r="N261" i="14"/>
  <c r="O261" i="14"/>
  <c r="P261" i="14"/>
  <c r="Q261" i="14"/>
  <c r="R261" i="14"/>
  <c r="S261" i="14"/>
  <c r="T261" i="14"/>
  <c r="U261" i="14"/>
  <c r="V261" i="14"/>
  <c r="W261" i="14"/>
  <c r="X261" i="14"/>
  <c r="Y261" i="14"/>
  <c r="Z261" i="14"/>
  <c r="AA261" i="14"/>
  <c r="AB261" i="14"/>
  <c r="AC261" i="14"/>
  <c r="F262" i="14"/>
  <c r="G262" i="14"/>
  <c r="H262" i="14"/>
  <c r="I262" i="14"/>
  <c r="J262" i="14"/>
  <c r="K262" i="14"/>
  <c r="L262" i="14"/>
  <c r="M262" i="14"/>
  <c r="N262" i="14"/>
  <c r="O262" i="14"/>
  <c r="P262" i="14"/>
  <c r="Q262" i="14"/>
  <c r="R262" i="14"/>
  <c r="S262" i="14"/>
  <c r="T262" i="14"/>
  <c r="U262" i="14"/>
  <c r="V262" i="14"/>
  <c r="W262" i="14"/>
  <c r="X262" i="14"/>
  <c r="Y262" i="14"/>
  <c r="Z262" i="14"/>
  <c r="AA262" i="14"/>
  <c r="AB262" i="14"/>
  <c r="AC262" i="14"/>
  <c r="F263" i="14"/>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F264" i="14"/>
  <c r="G264" i="14"/>
  <c r="H264" i="14"/>
  <c r="I264" i="14"/>
  <c r="J264" i="14"/>
  <c r="K264" i="14"/>
  <c r="L264" i="14"/>
  <c r="M264" i="14"/>
  <c r="N264" i="14"/>
  <c r="O264" i="14"/>
  <c r="P264" i="14"/>
  <c r="Q264" i="14"/>
  <c r="R264" i="14"/>
  <c r="S264" i="14"/>
  <c r="T264" i="14"/>
  <c r="U264" i="14"/>
  <c r="V264" i="14"/>
  <c r="W264" i="14"/>
  <c r="X264" i="14"/>
  <c r="Y264" i="14"/>
  <c r="Z264" i="14"/>
  <c r="AA264" i="14"/>
  <c r="AB264" i="14"/>
  <c r="AC264" i="14"/>
  <c r="F265" i="14"/>
  <c r="G265" i="14"/>
  <c r="H265" i="14"/>
  <c r="I265" i="14"/>
  <c r="J265" i="14"/>
  <c r="K265" i="14"/>
  <c r="L265" i="14"/>
  <c r="M265" i="14"/>
  <c r="N265" i="14"/>
  <c r="O265" i="14"/>
  <c r="P265" i="14"/>
  <c r="Q265" i="14"/>
  <c r="R265" i="14"/>
  <c r="S265" i="14"/>
  <c r="T265" i="14"/>
  <c r="U265" i="14"/>
  <c r="V265" i="14"/>
  <c r="W265" i="14"/>
  <c r="X265" i="14"/>
  <c r="Y265" i="14"/>
  <c r="Z265" i="14"/>
  <c r="AA265" i="14"/>
  <c r="AB265" i="14"/>
  <c r="AC265" i="14"/>
  <c r="F266" i="14"/>
  <c r="G266" i="14"/>
  <c r="H266" i="14"/>
  <c r="I266" i="14"/>
  <c r="J266" i="14"/>
  <c r="K266" i="14"/>
  <c r="L266" i="14"/>
  <c r="M266" i="14"/>
  <c r="N266" i="14"/>
  <c r="O266" i="14"/>
  <c r="P266" i="14"/>
  <c r="Q266" i="14"/>
  <c r="R266" i="14"/>
  <c r="S266" i="14"/>
  <c r="T266" i="14"/>
  <c r="U266" i="14"/>
  <c r="V266" i="14"/>
  <c r="W266" i="14"/>
  <c r="X266" i="14"/>
  <c r="Y266" i="14"/>
  <c r="Z266" i="14"/>
  <c r="AA266" i="14"/>
  <c r="AB266" i="14"/>
  <c r="AC266" i="14"/>
  <c r="F267" i="14"/>
  <c r="G267" i="14"/>
  <c r="H267" i="14"/>
  <c r="I267" i="14"/>
  <c r="J267" i="14"/>
  <c r="K267" i="14"/>
  <c r="L267" i="14"/>
  <c r="M267" i="14"/>
  <c r="N267" i="14"/>
  <c r="O267" i="14"/>
  <c r="P267" i="14"/>
  <c r="Q267" i="14"/>
  <c r="R267" i="14"/>
  <c r="S267" i="14"/>
  <c r="T267" i="14"/>
  <c r="U267" i="14"/>
  <c r="V267" i="14"/>
  <c r="W267" i="14"/>
  <c r="X267" i="14"/>
  <c r="Y267" i="14"/>
  <c r="Z267" i="14"/>
  <c r="AA267" i="14"/>
  <c r="AB267" i="14"/>
  <c r="AC267" i="14"/>
  <c r="F268" i="14"/>
  <c r="G268" i="14"/>
  <c r="H268" i="14"/>
  <c r="I268" i="14"/>
  <c r="J268" i="14"/>
  <c r="K268" i="14"/>
  <c r="L268" i="14"/>
  <c r="M268" i="14"/>
  <c r="N268" i="14"/>
  <c r="O268" i="14"/>
  <c r="P268" i="14"/>
  <c r="Q268" i="14"/>
  <c r="R268" i="14"/>
  <c r="S268" i="14"/>
  <c r="T268" i="14"/>
  <c r="U268" i="14"/>
  <c r="V268" i="14"/>
  <c r="W268" i="14"/>
  <c r="X268" i="14"/>
  <c r="Y268" i="14"/>
  <c r="Z268" i="14"/>
  <c r="AA268" i="14"/>
  <c r="AB268" i="14"/>
  <c r="AC268" i="14"/>
  <c r="F269"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F270"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F271" i="14"/>
  <c r="G271" i="14"/>
  <c r="H271" i="14"/>
  <c r="I271" i="14"/>
  <c r="J271" i="14"/>
  <c r="K271" i="14"/>
  <c r="L271" i="14"/>
  <c r="M271" i="14"/>
  <c r="N271" i="14"/>
  <c r="O271" i="14"/>
  <c r="P271" i="14"/>
  <c r="Q271" i="14"/>
  <c r="R271" i="14"/>
  <c r="S271" i="14"/>
  <c r="T271" i="14"/>
  <c r="U271" i="14"/>
  <c r="V271" i="14"/>
  <c r="W271" i="14"/>
  <c r="X271" i="14"/>
  <c r="Y271" i="14"/>
  <c r="Z271" i="14"/>
  <c r="AA271" i="14"/>
  <c r="AB271" i="14"/>
  <c r="AC271" i="14"/>
  <c r="F272"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F273"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F274"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F275"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F276"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F277"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F278"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F279"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F280" i="14"/>
  <c r="G280" i="14"/>
  <c r="H280" i="14"/>
  <c r="I280" i="14"/>
  <c r="J280" i="14"/>
  <c r="K280" i="14"/>
  <c r="L280" i="14"/>
  <c r="M280" i="14"/>
  <c r="N280" i="14"/>
  <c r="O280" i="14"/>
  <c r="P280" i="14"/>
  <c r="Q280" i="14"/>
  <c r="R280" i="14"/>
  <c r="S280" i="14"/>
  <c r="T280" i="14"/>
  <c r="U280" i="14"/>
  <c r="V280" i="14"/>
  <c r="W280" i="14"/>
  <c r="X280" i="14"/>
  <c r="Y280" i="14"/>
  <c r="Z280" i="14"/>
  <c r="AA280" i="14"/>
  <c r="AB280" i="14"/>
  <c r="AC280" i="14"/>
  <c r="F281"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F283"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F284"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F285"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F286"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F287"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F288"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F289"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F290"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F291"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F292"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F293"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F294"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F295"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F296"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F297"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F298"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F299"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F300"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F301" i="14"/>
  <c r="G301" i="14"/>
  <c r="H301" i="14"/>
  <c r="I301" i="14"/>
  <c r="J301" i="14"/>
  <c r="K301" i="14"/>
  <c r="L301" i="14"/>
  <c r="M301" i="14"/>
  <c r="N301" i="14"/>
  <c r="O301" i="14"/>
  <c r="P301" i="14"/>
  <c r="Q301" i="14"/>
  <c r="R301" i="14"/>
  <c r="S301" i="14"/>
  <c r="T301" i="14"/>
  <c r="U301" i="14"/>
  <c r="V301" i="14"/>
  <c r="W301" i="14"/>
  <c r="X301" i="14"/>
  <c r="Y301" i="14"/>
  <c r="Z301" i="14"/>
  <c r="AA301" i="14"/>
  <c r="AB301" i="14"/>
  <c r="AC301" i="14"/>
  <c r="F302" i="14"/>
  <c r="G302" i="14"/>
  <c r="H302" i="14"/>
  <c r="I302" i="14"/>
  <c r="J302" i="14"/>
  <c r="K302" i="14"/>
  <c r="L302" i="14"/>
  <c r="M302" i="14"/>
  <c r="N302" i="14"/>
  <c r="O302" i="14"/>
  <c r="P302" i="14"/>
  <c r="Q302" i="14"/>
  <c r="R302" i="14"/>
  <c r="S302" i="14"/>
  <c r="T302" i="14"/>
  <c r="U302" i="14"/>
  <c r="V302" i="14"/>
  <c r="W302" i="14"/>
  <c r="X302" i="14"/>
  <c r="Y302" i="14"/>
  <c r="Z302" i="14"/>
  <c r="AA302" i="14"/>
  <c r="AB302" i="14"/>
  <c r="AC302" i="14"/>
  <c r="F303" i="14"/>
  <c r="G303" i="14"/>
  <c r="H303" i="14"/>
  <c r="I303" i="14"/>
  <c r="J303" i="14"/>
  <c r="K303" i="14"/>
  <c r="L303" i="14"/>
  <c r="M303" i="14"/>
  <c r="N303" i="14"/>
  <c r="O303" i="14"/>
  <c r="P303" i="14"/>
  <c r="Q303" i="14"/>
  <c r="R303" i="14"/>
  <c r="S303" i="14"/>
  <c r="T303" i="14"/>
  <c r="U303" i="14"/>
  <c r="V303" i="14"/>
  <c r="W303" i="14"/>
  <c r="X303" i="14"/>
  <c r="Y303" i="14"/>
  <c r="Z303" i="14"/>
  <c r="AA303" i="14"/>
  <c r="AB303" i="14"/>
  <c r="AC303" i="14"/>
  <c r="F304" i="14"/>
  <c r="G304" i="14"/>
  <c r="H304" i="14"/>
  <c r="I304" i="14"/>
  <c r="J304" i="14"/>
  <c r="K304" i="14"/>
  <c r="L304" i="14"/>
  <c r="M304" i="14"/>
  <c r="N304" i="14"/>
  <c r="O304" i="14"/>
  <c r="P304" i="14"/>
  <c r="Q304" i="14"/>
  <c r="R304" i="14"/>
  <c r="S304" i="14"/>
  <c r="T304" i="14"/>
  <c r="U304" i="14"/>
  <c r="V304" i="14"/>
  <c r="W304" i="14"/>
  <c r="X304" i="14"/>
  <c r="Y304" i="14"/>
  <c r="Z304" i="14"/>
  <c r="AA304" i="14"/>
  <c r="AB304" i="14"/>
  <c r="AC304" i="14"/>
  <c r="F305" i="14"/>
  <c r="G305" i="14"/>
  <c r="H305" i="14"/>
  <c r="I305" i="14"/>
  <c r="J305" i="14"/>
  <c r="K305" i="14"/>
  <c r="L305" i="14"/>
  <c r="M305" i="14"/>
  <c r="N305" i="14"/>
  <c r="O305" i="14"/>
  <c r="P305" i="14"/>
  <c r="Q305" i="14"/>
  <c r="R305" i="14"/>
  <c r="S305" i="14"/>
  <c r="T305" i="14"/>
  <c r="U305" i="14"/>
  <c r="V305" i="14"/>
  <c r="W305" i="14"/>
  <c r="X305" i="14"/>
  <c r="Y305" i="14"/>
  <c r="Z305" i="14"/>
  <c r="AA305" i="14"/>
  <c r="AB305" i="14"/>
  <c r="AC305" i="14"/>
  <c r="F306" i="14"/>
  <c r="G306" i="14"/>
  <c r="H306" i="14"/>
  <c r="I306" i="14"/>
  <c r="J306" i="14"/>
  <c r="K306" i="14"/>
  <c r="L306" i="14"/>
  <c r="M306" i="14"/>
  <c r="N306" i="14"/>
  <c r="O306" i="14"/>
  <c r="P306" i="14"/>
  <c r="Q306" i="14"/>
  <c r="R306" i="14"/>
  <c r="S306" i="14"/>
  <c r="T306" i="14"/>
  <c r="U306" i="14"/>
  <c r="V306" i="14"/>
  <c r="W306" i="14"/>
  <c r="X306" i="14"/>
  <c r="Y306" i="14"/>
  <c r="Z306" i="14"/>
  <c r="AA306" i="14"/>
  <c r="AB306" i="14"/>
  <c r="AC306" i="14"/>
  <c r="F307" i="14"/>
  <c r="G307" i="14"/>
  <c r="H307" i="14"/>
  <c r="I307" i="14"/>
  <c r="J307" i="14"/>
  <c r="K307" i="14"/>
  <c r="L307" i="14"/>
  <c r="M307" i="14"/>
  <c r="N307" i="14"/>
  <c r="O307" i="14"/>
  <c r="P307" i="14"/>
  <c r="Q307" i="14"/>
  <c r="R307" i="14"/>
  <c r="S307" i="14"/>
  <c r="T307" i="14"/>
  <c r="U307" i="14"/>
  <c r="V307" i="14"/>
  <c r="W307" i="14"/>
  <c r="X307" i="14"/>
  <c r="Y307" i="14"/>
  <c r="Z307" i="14"/>
  <c r="AA307" i="14"/>
  <c r="AB307" i="14"/>
  <c r="AC307" i="14"/>
  <c r="F308" i="14"/>
  <c r="G308" i="14"/>
  <c r="H308" i="14"/>
  <c r="I308" i="14"/>
  <c r="J308" i="14"/>
  <c r="K308" i="14"/>
  <c r="L308" i="14"/>
  <c r="M308" i="14"/>
  <c r="N308" i="14"/>
  <c r="O308" i="14"/>
  <c r="P308" i="14"/>
  <c r="Q308" i="14"/>
  <c r="R308" i="14"/>
  <c r="S308" i="14"/>
  <c r="T308" i="14"/>
  <c r="U308" i="14"/>
  <c r="V308" i="14"/>
  <c r="W308" i="14"/>
  <c r="X308" i="14"/>
  <c r="Y308" i="14"/>
  <c r="Z308" i="14"/>
  <c r="AA308" i="14"/>
  <c r="AB308" i="14"/>
  <c r="AC308" i="14"/>
  <c r="F309" i="14"/>
  <c r="G309" i="14"/>
  <c r="H309" i="14"/>
  <c r="I309" i="14"/>
  <c r="J309" i="14"/>
  <c r="K309" i="14"/>
  <c r="L309" i="14"/>
  <c r="M309" i="14"/>
  <c r="N309" i="14"/>
  <c r="O309" i="14"/>
  <c r="P309" i="14"/>
  <c r="Q309" i="14"/>
  <c r="R309" i="14"/>
  <c r="S309" i="14"/>
  <c r="T309" i="14"/>
  <c r="U309" i="14"/>
  <c r="V309" i="14"/>
  <c r="W309" i="14"/>
  <c r="X309" i="14"/>
  <c r="Y309" i="14"/>
  <c r="Z309" i="14"/>
  <c r="AA309" i="14"/>
  <c r="AB309" i="14"/>
  <c r="AC309" i="14"/>
  <c r="F310" i="14"/>
  <c r="G310" i="14"/>
  <c r="H310" i="14"/>
  <c r="I310" i="14"/>
  <c r="J310" i="14"/>
  <c r="K310" i="14"/>
  <c r="L310" i="14"/>
  <c r="M310" i="14"/>
  <c r="N310" i="14"/>
  <c r="O310" i="14"/>
  <c r="P310" i="14"/>
  <c r="Q310" i="14"/>
  <c r="R310" i="14"/>
  <c r="S310" i="14"/>
  <c r="T310" i="14"/>
  <c r="U310" i="14"/>
  <c r="V310" i="14"/>
  <c r="W310" i="14"/>
  <c r="X310" i="14"/>
  <c r="Y310" i="14"/>
  <c r="Z310" i="14"/>
  <c r="AA310" i="14"/>
  <c r="AB310" i="14"/>
  <c r="AC310" i="14"/>
  <c r="F311" i="14"/>
  <c r="G311" i="14"/>
  <c r="H311" i="14"/>
  <c r="I311" i="14"/>
  <c r="J311" i="14"/>
  <c r="K311" i="14"/>
  <c r="L311" i="14"/>
  <c r="M311" i="14"/>
  <c r="N311" i="14"/>
  <c r="O311" i="14"/>
  <c r="P311" i="14"/>
  <c r="Q311" i="14"/>
  <c r="R311" i="14"/>
  <c r="S311" i="14"/>
  <c r="T311" i="14"/>
  <c r="U311" i="14"/>
  <c r="V311" i="14"/>
  <c r="W311" i="14"/>
  <c r="X311" i="14"/>
  <c r="Y311" i="14"/>
  <c r="Z311" i="14"/>
  <c r="AA311" i="14"/>
  <c r="AB311" i="14"/>
  <c r="AC311" i="14"/>
  <c r="F312"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F313" i="14"/>
  <c r="G313" i="14"/>
  <c r="H313" i="14"/>
  <c r="I313" i="14"/>
  <c r="J313" i="14"/>
  <c r="K313" i="14"/>
  <c r="L313" i="14"/>
  <c r="M313" i="14"/>
  <c r="N313" i="14"/>
  <c r="O313" i="14"/>
  <c r="P313" i="14"/>
  <c r="Q313" i="14"/>
  <c r="R313" i="14"/>
  <c r="S313" i="14"/>
  <c r="T313" i="14"/>
  <c r="U313" i="14"/>
  <c r="V313" i="14"/>
  <c r="W313" i="14"/>
  <c r="X313" i="14"/>
  <c r="Y313" i="14"/>
  <c r="Z313" i="14"/>
  <c r="AA313" i="14"/>
  <c r="AB313" i="14"/>
  <c r="AC313" i="14"/>
  <c r="F314"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F315"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F316"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F317"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F318"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F319"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F320" i="14"/>
  <c r="G320" i="14"/>
  <c r="H320" i="14"/>
  <c r="I320" i="14"/>
  <c r="J320" i="14"/>
  <c r="K320" i="14"/>
  <c r="L320" i="14"/>
  <c r="M320" i="14"/>
  <c r="N320" i="14"/>
  <c r="O320" i="14"/>
  <c r="P320" i="14"/>
  <c r="Q320" i="14"/>
  <c r="R320" i="14"/>
  <c r="S320" i="14"/>
  <c r="T320" i="14"/>
  <c r="U320" i="14"/>
  <c r="V320" i="14"/>
  <c r="W320" i="14"/>
  <c r="X320" i="14"/>
  <c r="Y320" i="14"/>
  <c r="Z320" i="14"/>
  <c r="AA320" i="14"/>
  <c r="AB320" i="14"/>
  <c r="AC320" i="14"/>
  <c r="F321" i="14"/>
  <c r="G321" i="14"/>
  <c r="H321" i="14"/>
  <c r="I321" i="14"/>
  <c r="J321" i="14"/>
  <c r="K321" i="14"/>
  <c r="L321" i="14"/>
  <c r="M321" i="14"/>
  <c r="N321" i="14"/>
  <c r="O321" i="14"/>
  <c r="P321" i="14"/>
  <c r="Q321" i="14"/>
  <c r="R321" i="14"/>
  <c r="S321" i="14"/>
  <c r="T321" i="14"/>
  <c r="U321" i="14"/>
  <c r="V321" i="14"/>
  <c r="W321" i="14"/>
  <c r="X321" i="14"/>
  <c r="Y321" i="14"/>
  <c r="Z321" i="14"/>
  <c r="AA321" i="14"/>
  <c r="AB321" i="14"/>
  <c r="AC321" i="14"/>
  <c r="F322" i="14"/>
  <c r="G322" i="14"/>
  <c r="H322" i="14"/>
  <c r="I322" i="14"/>
  <c r="J322" i="14"/>
  <c r="K322" i="14"/>
  <c r="L322" i="14"/>
  <c r="M322" i="14"/>
  <c r="N322" i="14"/>
  <c r="O322" i="14"/>
  <c r="P322" i="14"/>
  <c r="Q322" i="14"/>
  <c r="R322" i="14"/>
  <c r="S322" i="14"/>
  <c r="T322" i="14"/>
  <c r="U322" i="14"/>
  <c r="V322" i="14"/>
  <c r="W322" i="14"/>
  <c r="X322" i="14"/>
  <c r="Y322" i="14"/>
  <c r="Z322" i="14"/>
  <c r="AA322" i="14"/>
  <c r="AB322" i="14"/>
  <c r="AC322" i="14"/>
  <c r="F323"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F324" i="14"/>
  <c r="G324" i="14"/>
  <c r="H324" i="14"/>
  <c r="I324" i="14"/>
  <c r="J324" i="14"/>
  <c r="K324" i="14"/>
  <c r="L324" i="14"/>
  <c r="M324" i="14"/>
  <c r="N324" i="14"/>
  <c r="O324" i="14"/>
  <c r="P324" i="14"/>
  <c r="Q324" i="14"/>
  <c r="R324" i="14"/>
  <c r="S324" i="14"/>
  <c r="T324" i="14"/>
  <c r="U324" i="14"/>
  <c r="V324" i="14"/>
  <c r="W324" i="14"/>
  <c r="X324" i="14"/>
  <c r="Y324" i="14"/>
  <c r="Z324" i="14"/>
  <c r="AA324" i="14"/>
  <c r="AB324" i="14"/>
  <c r="AC324" i="14"/>
  <c r="F325" i="14"/>
  <c r="G325" i="14"/>
  <c r="H325" i="14"/>
  <c r="I325" i="14"/>
  <c r="J325" i="14"/>
  <c r="K325" i="14"/>
  <c r="L325" i="14"/>
  <c r="M325" i="14"/>
  <c r="N325" i="14"/>
  <c r="O325" i="14"/>
  <c r="P325" i="14"/>
  <c r="Q325" i="14"/>
  <c r="R325" i="14"/>
  <c r="S325" i="14"/>
  <c r="T325" i="14"/>
  <c r="U325" i="14"/>
  <c r="V325" i="14"/>
  <c r="W325" i="14"/>
  <c r="X325" i="14"/>
  <c r="Y325" i="14"/>
  <c r="Z325" i="14"/>
  <c r="AA325" i="14"/>
  <c r="AB325" i="14"/>
  <c r="AC325" i="14"/>
  <c r="F326" i="14"/>
  <c r="G326" i="14"/>
  <c r="H326" i="14"/>
  <c r="I326" i="14"/>
  <c r="J326" i="14"/>
  <c r="K326" i="14"/>
  <c r="L326" i="14"/>
  <c r="M326" i="14"/>
  <c r="N326" i="14"/>
  <c r="O326" i="14"/>
  <c r="P326" i="14"/>
  <c r="Q326" i="14"/>
  <c r="R326" i="14"/>
  <c r="S326" i="14"/>
  <c r="T326" i="14"/>
  <c r="U326" i="14"/>
  <c r="V326" i="14"/>
  <c r="W326" i="14"/>
  <c r="X326" i="14"/>
  <c r="Y326" i="14"/>
  <c r="Z326" i="14"/>
  <c r="AA326" i="14"/>
  <c r="AB326" i="14"/>
  <c r="AC326" i="14"/>
  <c r="F327" i="14"/>
  <c r="G327" i="14"/>
  <c r="H327" i="14"/>
  <c r="I327" i="14"/>
  <c r="J327" i="14"/>
  <c r="K327" i="14"/>
  <c r="L327" i="14"/>
  <c r="M327" i="14"/>
  <c r="N327" i="14"/>
  <c r="O327" i="14"/>
  <c r="P327" i="14"/>
  <c r="Q327" i="14"/>
  <c r="R327" i="14"/>
  <c r="S327" i="14"/>
  <c r="T327" i="14"/>
  <c r="U327" i="14"/>
  <c r="V327" i="14"/>
  <c r="W327" i="14"/>
  <c r="X327" i="14"/>
  <c r="Y327" i="14"/>
  <c r="Z327" i="14"/>
  <c r="AA327" i="14"/>
  <c r="AB327" i="14"/>
  <c r="AC327" i="14"/>
  <c r="F328" i="14"/>
  <c r="G328" i="14"/>
  <c r="H328" i="14"/>
  <c r="I328" i="14"/>
  <c r="J328" i="14"/>
  <c r="K328" i="14"/>
  <c r="L328" i="14"/>
  <c r="M328" i="14"/>
  <c r="N328" i="14"/>
  <c r="O328" i="14"/>
  <c r="P328" i="14"/>
  <c r="Q328" i="14"/>
  <c r="R328" i="14"/>
  <c r="S328" i="14"/>
  <c r="T328" i="14"/>
  <c r="U328" i="14"/>
  <c r="V328" i="14"/>
  <c r="W328" i="14"/>
  <c r="X328" i="14"/>
  <c r="Y328" i="14"/>
  <c r="Z328" i="14"/>
  <c r="AA328" i="14"/>
  <c r="AB328" i="14"/>
  <c r="AC328" i="14"/>
  <c r="F329" i="14"/>
  <c r="G329" i="14"/>
  <c r="H329" i="14"/>
  <c r="I329" i="14"/>
  <c r="J329" i="14"/>
  <c r="K329" i="14"/>
  <c r="L329" i="14"/>
  <c r="M329" i="14"/>
  <c r="N329" i="14"/>
  <c r="O329" i="14"/>
  <c r="P329" i="14"/>
  <c r="Q329" i="14"/>
  <c r="R329" i="14"/>
  <c r="S329" i="14"/>
  <c r="T329" i="14"/>
  <c r="U329" i="14"/>
  <c r="V329" i="14"/>
  <c r="W329" i="14"/>
  <c r="X329" i="14"/>
  <c r="Y329" i="14"/>
  <c r="Z329" i="14"/>
  <c r="AA329" i="14"/>
  <c r="AB329" i="14"/>
  <c r="AC329" i="14"/>
  <c r="F330"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F331" i="14"/>
  <c r="G331" i="14"/>
  <c r="H331" i="14"/>
  <c r="I331" i="14"/>
  <c r="J331" i="14"/>
  <c r="K331" i="14"/>
  <c r="L331" i="14"/>
  <c r="M331" i="14"/>
  <c r="N331" i="14"/>
  <c r="O331" i="14"/>
  <c r="P331" i="14"/>
  <c r="Q331" i="14"/>
  <c r="R331" i="14"/>
  <c r="S331" i="14"/>
  <c r="T331" i="14"/>
  <c r="U331" i="14"/>
  <c r="V331" i="14"/>
  <c r="W331" i="14"/>
  <c r="X331" i="14"/>
  <c r="Y331" i="14"/>
  <c r="Z331" i="14"/>
  <c r="AA331" i="14"/>
  <c r="AB331" i="14"/>
  <c r="AC331" i="14"/>
  <c r="F332"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F333" i="14"/>
  <c r="G333" i="14"/>
  <c r="H333" i="14"/>
  <c r="I333" i="14"/>
  <c r="J333" i="14"/>
  <c r="K333" i="14"/>
  <c r="L333" i="14"/>
  <c r="M333" i="14"/>
  <c r="N333" i="14"/>
  <c r="O333" i="14"/>
  <c r="P333" i="14"/>
  <c r="Q333" i="14"/>
  <c r="R333" i="14"/>
  <c r="S333" i="14"/>
  <c r="T333" i="14"/>
  <c r="U333" i="14"/>
  <c r="V333" i="14"/>
  <c r="W333" i="14"/>
  <c r="X333" i="14"/>
  <c r="Y333" i="14"/>
  <c r="Z333" i="14"/>
  <c r="AA333" i="14"/>
  <c r="AB333" i="14"/>
  <c r="AC333" i="14"/>
  <c r="F334"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F335"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F336"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F337"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F338"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F339" i="14"/>
  <c r="G339" i="14"/>
  <c r="H339" i="14"/>
  <c r="I339" i="14"/>
  <c r="J339" i="14"/>
  <c r="K339" i="14"/>
  <c r="L339" i="14"/>
  <c r="M339" i="14"/>
  <c r="N339" i="14"/>
  <c r="O339" i="14"/>
  <c r="P339" i="14"/>
  <c r="Q339" i="14"/>
  <c r="R339" i="14"/>
  <c r="S339" i="14"/>
  <c r="T339" i="14"/>
  <c r="U339" i="14"/>
  <c r="V339" i="14"/>
  <c r="W339" i="14"/>
  <c r="X339" i="14"/>
  <c r="Y339" i="14"/>
  <c r="Z339" i="14"/>
  <c r="AA339" i="14"/>
  <c r="AB339" i="14"/>
  <c r="AC339" i="14"/>
  <c r="F340" i="14"/>
  <c r="G340" i="14"/>
  <c r="H340" i="14"/>
  <c r="I340" i="14"/>
  <c r="J340" i="14"/>
  <c r="K340" i="14"/>
  <c r="L340" i="14"/>
  <c r="M340" i="14"/>
  <c r="N340" i="14"/>
  <c r="O340" i="14"/>
  <c r="P340" i="14"/>
  <c r="Q340" i="14"/>
  <c r="R340" i="14"/>
  <c r="S340" i="14"/>
  <c r="T340" i="14"/>
  <c r="U340" i="14"/>
  <c r="V340" i="14"/>
  <c r="W340" i="14"/>
  <c r="X340" i="14"/>
  <c r="Y340" i="14"/>
  <c r="Z340" i="14"/>
  <c r="AA340" i="14"/>
  <c r="AB340" i="14"/>
  <c r="AC340" i="14"/>
  <c r="F341" i="14"/>
  <c r="G341" i="14"/>
  <c r="H341" i="14"/>
  <c r="I341" i="14"/>
  <c r="J341" i="14"/>
  <c r="K341" i="14"/>
  <c r="L341" i="14"/>
  <c r="M341" i="14"/>
  <c r="N341" i="14"/>
  <c r="O341" i="14"/>
  <c r="P341" i="14"/>
  <c r="Q341" i="14"/>
  <c r="R341" i="14"/>
  <c r="S341" i="14"/>
  <c r="T341" i="14"/>
  <c r="U341" i="14"/>
  <c r="V341" i="14"/>
  <c r="W341" i="14"/>
  <c r="X341" i="14"/>
  <c r="Y341" i="14"/>
  <c r="Z341" i="14"/>
  <c r="AA341" i="14"/>
  <c r="AB341" i="14"/>
  <c r="AC341" i="14"/>
  <c r="F342" i="14"/>
  <c r="G342" i="14"/>
  <c r="H342" i="14"/>
  <c r="I342" i="14"/>
  <c r="J342" i="14"/>
  <c r="K342" i="14"/>
  <c r="L342" i="14"/>
  <c r="M342" i="14"/>
  <c r="N342" i="14"/>
  <c r="O342" i="14"/>
  <c r="P342" i="14"/>
  <c r="Q342" i="14"/>
  <c r="R342" i="14"/>
  <c r="S342" i="14"/>
  <c r="T342" i="14"/>
  <c r="U342" i="14"/>
  <c r="V342" i="14"/>
  <c r="W342" i="14"/>
  <c r="X342" i="14"/>
  <c r="Y342" i="14"/>
  <c r="Z342" i="14"/>
  <c r="AA342" i="14"/>
  <c r="AB342" i="14"/>
  <c r="AC342" i="14"/>
  <c r="F343"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F344" i="14"/>
  <c r="G344" i="14"/>
  <c r="H344" i="14"/>
  <c r="I344" i="14"/>
  <c r="J344" i="14"/>
  <c r="K344" i="14"/>
  <c r="L344" i="14"/>
  <c r="M344" i="14"/>
  <c r="N344" i="14"/>
  <c r="O344" i="14"/>
  <c r="P344" i="14"/>
  <c r="Q344" i="14"/>
  <c r="R344" i="14"/>
  <c r="S344" i="14"/>
  <c r="T344" i="14"/>
  <c r="U344" i="14"/>
  <c r="V344" i="14"/>
  <c r="W344" i="14"/>
  <c r="X344" i="14"/>
  <c r="Y344" i="14"/>
  <c r="Z344" i="14"/>
  <c r="AA344" i="14"/>
  <c r="AB344" i="14"/>
  <c r="AC344" i="14"/>
  <c r="F345"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F346"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F347"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F348" i="14"/>
  <c r="G348" i="14"/>
  <c r="H348" i="14"/>
  <c r="I348" i="14"/>
  <c r="J348" i="14"/>
  <c r="K348" i="14"/>
  <c r="L348" i="14"/>
  <c r="M348" i="14"/>
  <c r="N348" i="14"/>
  <c r="O348" i="14"/>
  <c r="P348" i="14"/>
  <c r="Q348" i="14"/>
  <c r="R348" i="14"/>
  <c r="S348" i="14"/>
  <c r="T348" i="14"/>
  <c r="U348" i="14"/>
  <c r="V348" i="14"/>
  <c r="W348" i="14"/>
  <c r="X348" i="14"/>
  <c r="Y348" i="14"/>
  <c r="Z348" i="14"/>
  <c r="AA348" i="14"/>
  <c r="AB348" i="14"/>
  <c r="AC348" i="14"/>
  <c r="F349"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F350"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F351"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F352"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F353"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F354"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F355"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F356" i="14"/>
  <c r="G356" i="14"/>
  <c r="H356" i="14"/>
  <c r="I356" i="14"/>
  <c r="J356" i="14"/>
  <c r="K356" i="14"/>
  <c r="L356" i="14"/>
  <c r="M356" i="14"/>
  <c r="N356" i="14"/>
  <c r="O356" i="14"/>
  <c r="P356" i="14"/>
  <c r="Q356" i="14"/>
  <c r="R356" i="14"/>
  <c r="S356" i="14"/>
  <c r="T356" i="14"/>
  <c r="U356" i="14"/>
  <c r="V356" i="14"/>
  <c r="W356" i="14"/>
  <c r="X356" i="14"/>
  <c r="Y356" i="14"/>
  <c r="Z356" i="14"/>
  <c r="AA356" i="14"/>
  <c r="AB356" i="14"/>
  <c r="AC356" i="14"/>
  <c r="F357"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F358"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F359"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F360" i="14"/>
  <c r="G360" i="14"/>
  <c r="H360" i="14"/>
  <c r="I360" i="14"/>
  <c r="J360" i="14"/>
  <c r="K360" i="14"/>
  <c r="L360" i="14"/>
  <c r="M360" i="14"/>
  <c r="N360" i="14"/>
  <c r="O360" i="14"/>
  <c r="P360" i="14"/>
  <c r="Q360" i="14"/>
  <c r="R360" i="14"/>
  <c r="S360" i="14"/>
  <c r="T360" i="14"/>
  <c r="U360" i="14"/>
  <c r="V360" i="14"/>
  <c r="W360" i="14"/>
  <c r="X360" i="14"/>
  <c r="Y360" i="14"/>
  <c r="Z360" i="14"/>
  <c r="AA360" i="14"/>
  <c r="AB360" i="14"/>
  <c r="AC360" i="14"/>
  <c r="F361" i="14"/>
  <c r="G361" i="14"/>
  <c r="H361" i="14"/>
  <c r="I361" i="14"/>
  <c r="J361" i="14"/>
  <c r="K361" i="14"/>
  <c r="L361" i="14"/>
  <c r="M361" i="14"/>
  <c r="N361" i="14"/>
  <c r="O361" i="14"/>
  <c r="P361" i="14"/>
  <c r="Q361" i="14"/>
  <c r="R361" i="14"/>
  <c r="S361" i="14"/>
  <c r="T361" i="14"/>
  <c r="U361" i="14"/>
  <c r="V361" i="14"/>
  <c r="W361" i="14"/>
  <c r="X361" i="14"/>
  <c r="Y361" i="14"/>
  <c r="Z361" i="14"/>
  <c r="AA361" i="14"/>
  <c r="AB361" i="14"/>
  <c r="AC361" i="14"/>
  <c r="F362"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F363" i="14"/>
  <c r="G363" i="14"/>
  <c r="H363" i="14"/>
  <c r="I363" i="14"/>
  <c r="J363" i="14"/>
  <c r="K363" i="14"/>
  <c r="L363" i="14"/>
  <c r="M363" i="14"/>
  <c r="N363" i="14"/>
  <c r="O363" i="14"/>
  <c r="P363" i="14"/>
  <c r="Q363" i="14"/>
  <c r="R363" i="14"/>
  <c r="S363" i="14"/>
  <c r="T363" i="14"/>
  <c r="U363" i="14"/>
  <c r="V363" i="14"/>
  <c r="W363" i="14"/>
  <c r="X363" i="14"/>
  <c r="Y363" i="14"/>
  <c r="Z363" i="14"/>
  <c r="AA363" i="14"/>
  <c r="AB363" i="14"/>
  <c r="AC363" i="14"/>
  <c r="F364" i="14"/>
  <c r="G364" i="14"/>
  <c r="H364" i="14"/>
  <c r="I364" i="14"/>
  <c r="J364" i="14"/>
  <c r="K364" i="14"/>
  <c r="L364" i="14"/>
  <c r="M364" i="14"/>
  <c r="N364" i="14"/>
  <c r="O364" i="14"/>
  <c r="P364" i="14"/>
  <c r="Q364" i="14"/>
  <c r="R364" i="14"/>
  <c r="S364" i="14"/>
  <c r="T364" i="14"/>
  <c r="U364" i="14"/>
  <c r="V364" i="14"/>
  <c r="W364" i="14"/>
  <c r="X364" i="14"/>
  <c r="Y364" i="14"/>
  <c r="Z364" i="14"/>
  <c r="AA364" i="14"/>
  <c r="AB364" i="14"/>
  <c r="AC364" i="14"/>
  <c r="F365"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F366"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F367"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F368"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F369"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F370"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F371"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F372"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F373"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F374"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F376"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F377"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F378"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F379"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F380"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F381"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F382"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F383"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F384"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F385"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F386"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F387"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F388"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F389"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F390"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F391"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F392"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F393"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F394"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F395"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F396"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F397"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F398"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F399"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F400"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F401"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F402"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F403"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F404"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F405"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F406"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F407"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F408"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F409" i="14"/>
  <c r="G409" i="14"/>
  <c r="H409" i="14"/>
  <c r="I409" i="14"/>
  <c r="J409" i="14"/>
  <c r="K409" i="14"/>
  <c r="L409" i="14"/>
  <c r="M409" i="14"/>
  <c r="N409" i="14"/>
  <c r="O409" i="14"/>
  <c r="P409" i="14"/>
  <c r="Q409" i="14"/>
  <c r="R409" i="14"/>
  <c r="S409" i="14"/>
  <c r="T409" i="14"/>
  <c r="U409" i="14"/>
  <c r="V409" i="14"/>
  <c r="W409" i="14"/>
  <c r="X409" i="14"/>
  <c r="Y409" i="14"/>
  <c r="Z409" i="14"/>
  <c r="AA409" i="14"/>
  <c r="AB409" i="14"/>
  <c r="AC409" i="14"/>
  <c r="F410" i="14"/>
  <c r="G410" i="14"/>
  <c r="H410" i="14"/>
  <c r="I410" i="14"/>
  <c r="J410" i="14"/>
  <c r="K410" i="14"/>
  <c r="L410" i="14"/>
  <c r="M410" i="14"/>
  <c r="N410" i="14"/>
  <c r="O410" i="14"/>
  <c r="P410" i="14"/>
  <c r="Q410" i="14"/>
  <c r="R410" i="14"/>
  <c r="S410" i="14"/>
  <c r="T410" i="14"/>
  <c r="U410" i="14"/>
  <c r="V410" i="14"/>
  <c r="W410" i="14"/>
  <c r="X410" i="14"/>
  <c r="Y410" i="14"/>
  <c r="Z410" i="14"/>
  <c r="AA410" i="14"/>
  <c r="AB410" i="14"/>
  <c r="AC410" i="14"/>
  <c r="F411"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F412"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F413"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F414"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F415"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F416"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F417"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F418"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F419"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F420"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F421" i="14"/>
  <c r="G421" i="14"/>
  <c r="H421" i="14"/>
  <c r="I421" i="14"/>
  <c r="J421" i="14"/>
  <c r="K421" i="14"/>
  <c r="L421" i="14"/>
  <c r="M421" i="14"/>
  <c r="N421" i="14"/>
  <c r="O421" i="14"/>
  <c r="P421" i="14"/>
  <c r="Q421" i="14"/>
  <c r="R421" i="14"/>
  <c r="S421" i="14"/>
  <c r="T421" i="14"/>
  <c r="U421" i="14"/>
  <c r="V421" i="14"/>
  <c r="W421" i="14"/>
  <c r="X421" i="14"/>
  <c r="Y421" i="14"/>
  <c r="Z421" i="14"/>
  <c r="AA421" i="14"/>
  <c r="AB421" i="14"/>
  <c r="AC421" i="14"/>
  <c r="F422"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F423"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F424"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F425"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F426" i="14"/>
  <c r="G426" i="14"/>
  <c r="H426" i="14"/>
  <c r="I426" i="14"/>
  <c r="J426" i="14"/>
  <c r="K426" i="14"/>
  <c r="L426" i="14"/>
  <c r="M426" i="14"/>
  <c r="N426" i="14"/>
  <c r="O426" i="14"/>
  <c r="P426" i="14"/>
  <c r="Q426" i="14"/>
  <c r="R426" i="14"/>
  <c r="S426" i="14"/>
  <c r="T426" i="14"/>
  <c r="U426" i="14"/>
  <c r="V426" i="14"/>
  <c r="W426" i="14"/>
  <c r="X426" i="14"/>
  <c r="Y426" i="14"/>
  <c r="Z426" i="14"/>
  <c r="AA426" i="14"/>
  <c r="AB426" i="14"/>
  <c r="AC426" i="14"/>
  <c r="F427"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F428"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F429"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F430"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F431"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F432"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F433"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F434"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F435"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F436"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F437" i="14"/>
  <c r="G437" i="14"/>
  <c r="H437" i="14"/>
  <c r="I437" i="14"/>
  <c r="J437" i="14"/>
  <c r="K437" i="14"/>
  <c r="L437" i="14"/>
  <c r="M437" i="14"/>
  <c r="N437" i="14"/>
  <c r="O437" i="14"/>
  <c r="P437" i="14"/>
  <c r="Q437" i="14"/>
  <c r="R437" i="14"/>
  <c r="S437" i="14"/>
  <c r="T437" i="14"/>
  <c r="U437" i="14"/>
  <c r="V437" i="14"/>
  <c r="W437" i="14"/>
  <c r="X437" i="14"/>
  <c r="Y437" i="14"/>
  <c r="Z437" i="14"/>
  <c r="AA437" i="14"/>
  <c r="AB437" i="14"/>
  <c r="AC437" i="14"/>
  <c r="F438" i="14"/>
  <c r="G438" i="14"/>
  <c r="H438" i="14"/>
  <c r="I438" i="14"/>
  <c r="J438" i="14"/>
  <c r="K438" i="14"/>
  <c r="L438" i="14"/>
  <c r="M438" i="14"/>
  <c r="N438" i="14"/>
  <c r="O438" i="14"/>
  <c r="P438" i="14"/>
  <c r="Q438" i="14"/>
  <c r="R438" i="14"/>
  <c r="S438" i="14"/>
  <c r="T438" i="14"/>
  <c r="U438" i="14"/>
  <c r="V438" i="14"/>
  <c r="W438" i="14"/>
  <c r="X438" i="14"/>
  <c r="Y438" i="14"/>
  <c r="Z438" i="14"/>
  <c r="AA438" i="14"/>
  <c r="AB438" i="14"/>
  <c r="AC438" i="14"/>
  <c r="F439" i="14"/>
  <c r="G439" i="14"/>
  <c r="H439" i="14"/>
  <c r="I439" i="14"/>
  <c r="J439" i="14"/>
  <c r="K439" i="14"/>
  <c r="L439" i="14"/>
  <c r="M439" i="14"/>
  <c r="N439" i="14"/>
  <c r="O439" i="14"/>
  <c r="P439" i="14"/>
  <c r="Q439" i="14"/>
  <c r="R439" i="14"/>
  <c r="S439" i="14"/>
  <c r="T439" i="14"/>
  <c r="U439" i="14"/>
  <c r="V439" i="14"/>
  <c r="W439" i="14"/>
  <c r="X439" i="14"/>
  <c r="Y439" i="14"/>
  <c r="Z439" i="14"/>
  <c r="AA439" i="14"/>
  <c r="AB439" i="14"/>
  <c r="AC439" i="14"/>
  <c r="F440"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F441"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F442"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F443" i="14"/>
  <c r="G443" i="14"/>
  <c r="H443" i="14"/>
  <c r="I443" i="14"/>
  <c r="J443" i="14"/>
  <c r="K443" i="14"/>
  <c r="L443" i="14"/>
  <c r="M443" i="14"/>
  <c r="N443" i="14"/>
  <c r="O443" i="14"/>
  <c r="P443" i="14"/>
  <c r="Q443" i="14"/>
  <c r="R443" i="14"/>
  <c r="S443" i="14"/>
  <c r="T443" i="14"/>
  <c r="U443" i="14"/>
  <c r="V443" i="14"/>
  <c r="W443" i="14"/>
  <c r="X443" i="14"/>
  <c r="Y443" i="14"/>
  <c r="Z443" i="14"/>
  <c r="AA443" i="14"/>
  <c r="AB443" i="14"/>
  <c r="AC443" i="14"/>
  <c r="F444"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F445" i="14"/>
  <c r="G445" i="14"/>
  <c r="H445" i="14"/>
  <c r="I445" i="14"/>
  <c r="J445" i="14"/>
  <c r="K445" i="14"/>
  <c r="L445" i="14"/>
  <c r="M445" i="14"/>
  <c r="N445" i="14"/>
  <c r="O445" i="14"/>
  <c r="P445" i="14"/>
  <c r="Q445" i="14"/>
  <c r="R445" i="14"/>
  <c r="S445" i="14"/>
  <c r="T445" i="14"/>
  <c r="U445" i="14"/>
  <c r="V445" i="14"/>
  <c r="W445" i="14"/>
  <c r="X445" i="14"/>
  <c r="Y445" i="14"/>
  <c r="Z445" i="14"/>
  <c r="AA445" i="14"/>
  <c r="AB445" i="14"/>
  <c r="AC445" i="14"/>
  <c r="F446" i="14"/>
  <c r="G446" i="14"/>
  <c r="H446" i="14"/>
  <c r="I446" i="14"/>
  <c r="J446" i="14"/>
  <c r="K446" i="14"/>
  <c r="L446" i="14"/>
  <c r="M446" i="14"/>
  <c r="N446" i="14"/>
  <c r="O446" i="14"/>
  <c r="P446" i="14"/>
  <c r="Q446" i="14"/>
  <c r="R446" i="14"/>
  <c r="S446" i="14"/>
  <c r="T446" i="14"/>
  <c r="U446" i="14"/>
  <c r="V446" i="14"/>
  <c r="W446" i="14"/>
  <c r="X446" i="14"/>
  <c r="Y446" i="14"/>
  <c r="Z446" i="14"/>
  <c r="AA446" i="14"/>
  <c r="AB446" i="14"/>
  <c r="AC446" i="14"/>
  <c r="F447"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F448"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F449" i="14"/>
  <c r="G449" i="14"/>
  <c r="H449" i="14"/>
  <c r="I449" i="14"/>
  <c r="J449" i="14"/>
  <c r="K449" i="14"/>
  <c r="L449" i="14"/>
  <c r="M449" i="14"/>
  <c r="N449" i="14"/>
  <c r="O449" i="14"/>
  <c r="P449" i="14"/>
  <c r="Q449" i="14"/>
  <c r="R449" i="14"/>
  <c r="S449" i="14"/>
  <c r="T449" i="14"/>
  <c r="U449" i="14"/>
  <c r="V449" i="14"/>
  <c r="W449" i="14"/>
  <c r="X449" i="14"/>
  <c r="Y449" i="14"/>
  <c r="Z449" i="14"/>
  <c r="AA449" i="14"/>
  <c r="AB449" i="14"/>
  <c r="AC449" i="14"/>
  <c r="F450"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F451" i="14"/>
  <c r="G451" i="14"/>
  <c r="H451" i="14"/>
  <c r="I451" i="14"/>
  <c r="J451" i="14"/>
  <c r="K451" i="14"/>
  <c r="L451" i="14"/>
  <c r="M451" i="14"/>
  <c r="N451" i="14"/>
  <c r="O451" i="14"/>
  <c r="P451" i="14"/>
  <c r="Q451" i="14"/>
  <c r="R451" i="14"/>
  <c r="S451" i="14"/>
  <c r="T451" i="14"/>
  <c r="U451" i="14"/>
  <c r="V451" i="14"/>
  <c r="W451" i="14"/>
  <c r="X451" i="14"/>
  <c r="Y451" i="14"/>
  <c r="Z451" i="14"/>
  <c r="AA451" i="14"/>
  <c r="AB451" i="14"/>
  <c r="AC451" i="14"/>
  <c r="F452" i="14"/>
  <c r="G452" i="14"/>
  <c r="H452" i="14"/>
  <c r="I452" i="14"/>
  <c r="J452" i="14"/>
  <c r="K452" i="14"/>
  <c r="L452" i="14"/>
  <c r="M452" i="14"/>
  <c r="N452" i="14"/>
  <c r="O452" i="14"/>
  <c r="P452" i="14"/>
  <c r="Q452" i="14"/>
  <c r="R452" i="14"/>
  <c r="S452" i="14"/>
  <c r="T452" i="14"/>
  <c r="U452" i="14"/>
  <c r="V452" i="14"/>
  <c r="W452" i="14"/>
  <c r="X452" i="14"/>
  <c r="Y452" i="14"/>
  <c r="Z452" i="14"/>
  <c r="AA452" i="14"/>
  <c r="AB452" i="14"/>
  <c r="AC452" i="14"/>
  <c r="F453"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F454"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F455"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F456"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F457"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F458"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F459" i="14"/>
  <c r="G459" i="14"/>
  <c r="H459" i="14"/>
  <c r="I459" i="14"/>
  <c r="J459" i="14"/>
  <c r="K459" i="14"/>
  <c r="L459" i="14"/>
  <c r="M459" i="14"/>
  <c r="N459" i="14"/>
  <c r="O459" i="14"/>
  <c r="P459" i="14"/>
  <c r="Q459" i="14"/>
  <c r="R459" i="14"/>
  <c r="S459" i="14"/>
  <c r="T459" i="14"/>
  <c r="U459" i="14"/>
  <c r="V459" i="14"/>
  <c r="W459" i="14"/>
  <c r="X459" i="14"/>
  <c r="Y459" i="14"/>
  <c r="Z459" i="14"/>
  <c r="AA459" i="14"/>
  <c r="AB459" i="14"/>
  <c r="AC459" i="14"/>
  <c r="F460" i="14"/>
  <c r="G460" i="14"/>
  <c r="H460" i="14"/>
  <c r="I460" i="14"/>
  <c r="J460" i="14"/>
  <c r="K460" i="14"/>
  <c r="L460" i="14"/>
  <c r="M460" i="14"/>
  <c r="N460" i="14"/>
  <c r="O460" i="14"/>
  <c r="P460" i="14"/>
  <c r="Q460" i="14"/>
  <c r="R460" i="14"/>
  <c r="S460" i="14"/>
  <c r="T460" i="14"/>
  <c r="U460" i="14"/>
  <c r="V460" i="14"/>
  <c r="W460" i="14"/>
  <c r="X460" i="14"/>
  <c r="Y460" i="14"/>
  <c r="Z460" i="14"/>
  <c r="AA460" i="14"/>
  <c r="AB460" i="14"/>
  <c r="AC460" i="14"/>
  <c r="F461" i="14"/>
  <c r="G461" i="14"/>
  <c r="H461" i="14"/>
  <c r="I461" i="14"/>
  <c r="J461" i="14"/>
  <c r="K461" i="14"/>
  <c r="L461" i="14"/>
  <c r="M461" i="14"/>
  <c r="N461" i="14"/>
  <c r="O461" i="14"/>
  <c r="P461" i="14"/>
  <c r="Q461" i="14"/>
  <c r="R461" i="14"/>
  <c r="S461" i="14"/>
  <c r="T461" i="14"/>
  <c r="U461" i="14"/>
  <c r="V461" i="14"/>
  <c r="W461" i="14"/>
  <c r="X461" i="14"/>
  <c r="Y461" i="14"/>
  <c r="Z461" i="14"/>
  <c r="AA461" i="14"/>
  <c r="AB461" i="14"/>
  <c r="AC461" i="14"/>
  <c r="F462"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F463"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F464"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F465"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F466"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G5" i="14"/>
  <c r="H5" i="14"/>
  <c r="I5" i="14"/>
  <c r="J5" i="14"/>
  <c r="K5" i="14"/>
  <c r="L5" i="14"/>
  <c r="M5" i="14"/>
  <c r="N5" i="14"/>
  <c r="O5" i="14"/>
  <c r="P5" i="14"/>
  <c r="Q5" i="14"/>
  <c r="R5" i="14"/>
  <c r="S5" i="14"/>
  <c r="T5" i="14"/>
  <c r="U5" i="14"/>
  <c r="V5" i="14"/>
  <c r="W5" i="14"/>
  <c r="X5" i="14"/>
  <c r="Y5" i="14"/>
  <c r="Z5" i="14"/>
  <c r="AA5" i="14"/>
  <c r="AB5" i="14"/>
  <c r="AC5" i="14"/>
  <c r="F5" i="14"/>
  <c r="C6" i="14"/>
  <c r="D6" i="14"/>
  <c r="C7" i="14"/>
  <c r="D7" i="14"/>
  <c r="C8" i="14"/>
  <c r="D8" i="14"/>
  <c r="C9" i="14"/>
  <c r="D9" i="14"/>
  <c r="C10" i="14"/>
  <c r="D10" i="14"/>
  <c r="C11" i="14"/>
  <c r="D11" i="14"/>
  <c r="C12" i="14"/>
  <c r="D12" i="14"/>
  <c r="C13" i="14"/>
  <c r="D13" i="14"/>
  <c r="C14" i="14"/>
  <c r="D14" i="14"/>
  <c r="C15" i="14"/>
  <c r="D15" i="14"/>
  <c r="C16" i="14"/>
  <c r="D16" i="14"/>
  <c r="C17" i="14"/>
  <c r="D17" i="14"/>
  <c r="C18" i="14"/>
  <c r="D18" i="14"/>
  <c r="C19" i="14"/>
  <c r="D19" i="14"/>
  <c r="C20" i="14"/>
  <c r="D20" i="14"/>
  <c r="C21" i="14"/>
  <c r="D21" i="14"/>
  <c r="C22" i="14"/>
  <c r="D22" i="14"/>
  <c r="C23" i="14"/>
  <c r="D23" i="14"/>
  <c r="C24" i="14"/>
  <c r="D24" i="14"/>
  <c r="C25" i="14"/>
  <c r="D25" i="14"/>
  <c r="C26" i="14"/>
  <c r="D26" i="14"/>
  <c r="C27" i="14"/>
  <c r="D27" i="14"/>
  <c r="C28" i="14"/>
  <c r="D28" i="14"/>
  <c r="C29" i="14"/>
  <c r="D29" i="14"/>
  <c r="C30" i="14"/>
  <c r="D30" i="14"/>
  <c r="C31" i="14"/>
  <c r="D31" i="14"/>
  <c r="C32" i="14"/>
  <c r="D32" i="14"/>
  <c r="C33" i="14"/>
  <c r="D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D52" i="14"/>
  <c r="C53" i="14"/>
  <c r="D53" i="14"/>
  <c r="C54" i="14"/>
  <c r="D54" i="14"/>
  <c r="C55" i="14"/>
  <c r="D55" i="14"/>
  <c r="C56" i="14"/>
  <c r="D56" i="14"/>
  <c r="C57" i="14"/>
  <c r="D57" i="14"/>
  <c r="C58" i="14"/>
  <c r="D58" i="14"/>
  <c r="C59" i="14"/>
  <c r="D59" i="14"/>
  <c r="C60" i="14"/>
  <c r="D60" i="14"/>
  <c r="C61" i="14"/>
  <c r="D61" i="14"/>
  <c r="C62" i="14"/>
  <c r="D62" i="14"/>
  <c r="C63" i="14"/>
  <c r="D63" i="14"/>
  <c r="C64" i="14"/>
  <c r="D64" i="14"/>
  <c r="C65" i="14"/>
  <c r="D65" i="14"/>
  <c r="C66" i="14"/>
  <c r="D66" i="14"/>
  <c r="C67" i="14"/>
  <c r="D67" i="14"/>
  <c r="C68" i="14"/>
  <c r="D68" i="14"/>
  <c r="C69" i="14"/>
  <c r="D69" i="14"/>
  <c r="C70" i="14"/>
  <c r="D70" i="14"/>
  <c r="C71" i="14"/>
  <c r="D71" i="14"/>
  <c r="C72" i="14"/>
  <c r="D72" i="14"/>
  <c r="C73" i="14"/>
  <c r="D73" i="14"/>
  <c r="C74" i="14"/>
  <c r="D74" i="14"/>
  <c r="C75" i="14"/>
  <c r="D75" i="14"/>
  <c r="C76" i="14"/>
  <c r="D76" i="14"/>
  <c r="C77" i="14"/>
  <c r="D77" i="14"/>
  <c r="C78" i="14"/>
  <c r="D78" i="14"/>
  <c r="C79" i="14"/>
  <c r="D79" i="14"/>
  <c r="C80" i="14"/>
  <c r="D80" i="14"/>
  <c r="C81" i="14"/>
  <c r="D81" i="14"/>
  <c r="C82" i="14"/>
  <c r="D82" i="14"/>
  <c r="C83" i="14"/>
  <c r="D83" i="14"/>
  <c r="C84" i="14"/>
  <c r="D84" i="14"/>
  <c r="C85" i="14"/>
  <c r="D85" i="14"/>
  <c r="C86" i="14"/>
  <c r="D86" i="14"/>
  <c r="C87" i="14"/>
  <c r="D87" i="14"/>
  <c r="C88" i="14"/>
  <c r="D88" i="14"/>
  <c r="C89" i="14"/>
  <c r="D89" i="14"/>
  <c r="C90" i="14"/>
  <c r="D90" i="14"/>
  <c r="C91" i="14"/>
  <c r="D91" i="14"/>
  <c r="C92" i="14"/>
  <c r="D92" i="14"/>
  <c r="C93" i="14"/>
  <c r="D93" i="14"/>
  <c r="C94" i="14"/>
  <c r="D94" i="14"/>
  <c r="C95" i="14"/>
  <c r="D95" i="14"/>
  <c r="C96" i="14"/>
  <c r="D96" i="14"/>
  <c r="C97" i="14"/>
  <c r="D97" i="14"/>
  <c r="C98" i="14"/>
  <c r="D98" i="14"/>
  <c r="C99" i="14"/>
  <c r="D99" i="14"/>
  <c r="C100" i="14"/>
  <c r="D100" i="14"/>
  <c r="C101" i="14"/>
  <c r="D101" i="14"/>
  <c r="C102" i="14"/>
  <c r="D102" i="14"/>
  <c r="C103" i="14"/>
  <c r="D103" i="14"/>
  <c r="C104" i="14"/>
  <c r="D104" i="14"/>
  <c r="C105" i="14"/>
  <c r="D105" i="14"/>
  <c r="C106" i="14"/>
  <c r="D106" i="14"/>
  <c r="C107" i="14"/>
  <c r="D107" i="14"/>
  <c r="C108" i="14"/>
  <c r="D108" i="14"/>
  <c r="C109" i="14"/>
  <c r="D109" i="14"/>
  <c r="C110" i="14"/>
  <c r="D110" i="14"/>
  <c r="C111" i="14"/>
  <c r="D111" i="14"/>
  <c r="C112" i="14"/>
  <c r="D112" i="14"/>
  <c r="C113" i="14"/>
  <c r="D113" i="14"/>
  <c r="C114" i="14"/>
  <c r="D114" i="14"/>
  <c r="C115" i="14"/>
  <c r="D115" i="14"/>
  <c r="C116" i="14"/>
  <c r="D116" i="14"/>
  <c r="C117" i="14"/>
  <c r="D117" i="14"/>
  <c r="C118" i="14"/>
  <c r="D118" i="14"/>
  <c r="C119" i="14"/>
  <c r="D119" i="14"/>
  <c r="C120" i="14"/>
  <c r="D120" i="14"/>
  <c r="C121" i="14"/>
  <c r="D121" i="14"/>
  <c r="C122" i="14"/>
  <c r="D122" i="14"/>
  <c r="C123" i="14"/>
  <c r="D123" i="14"/>
  <c r="C124" i="14"/>
  <c r="D124" i="14"/>
  <c r="C125" i="14"/>
  <c r="D125" i="14"/>
  <c r="C126" i="14"/>
  <c r="D126" i="14"/>
  <c r="C127" i="14"/>
  <c r="D127" i="14"/>
  <c r="C128" i="14"/>
  <c r="D128" i="14"/>
  <c r="C129" i="14"/>
  <c r="D129" i="14"/>
  <c r="C130" i="14"/>
  <c r="D130" i="14"/>
  <c r="C131" i="14"/>
  <c r="D131" i="14"/>
  <c r="C132" i="14"/>
  <c r="D132" i="14"/>
  <c r="C133" i="14"/>
  <c r="D133" i="14"/>
  <c r="C134" i="14"/>
  <c r="D134" i="14"/>
  <c r="C135" i="14"/>
  <c r="D135" i="14"/>
  <c r="C136" i="14"/>
  <c r="D136" i="14"/>
  <c r="C137" i="14"/>
  <c r="D137" i="14"/>
  <c r="C138" i="14"/>
  <c r="D138" i="14"/>
  <c r="C139" i="14"/>
  <c r="D139" i="14"/>
  <c r="C140" i="14"/>
  <c r="D140" i="14"/>
  <c r="C141" i="14"/>
  <c r="D141" i="14"/>
  <c r="C142" i="14"/>
  <c r="D142" i="14"/>
  <c r="C143" i="14"/>
  <c r="D143" i="14"/>
  <c r="C144" i="14"/>
  <c r="D144" i="14"/>
  <c r="C145" i="14"/>
  <c r="D145" i="14"/>
  <c r="C146" i="14"/>
  <c r="D146" i="14"/>
  <c r="C147" i="14"/>
  <c r="D147" i="14"/>
  <c r="C148" i="14"/>
  <c r="D148" i="14"/>
  <c r="C149" i="14"/>
  <c r="D149" i="14"/>
  <c r="C150" i="14"/>
  <c r="D150" i="14"/>
  <c r="C151" i="14"/>
  <c r="D151" i="14"/>
  <c r="C152" i="14"/>
  <c r="D152" i="14"/>
  <c r="C153" i="14"/>
  <c r="D153" i="14"/>
  <c r="C154" i="14"/>
  <c r="D154" i="14"/>
  <c r="C155" i="14"/>
  <c r="D155" i="14"/>
  <c r="C156" i="14"/>
  <c r="D156" i="14"/>
  <c r="C157" i="14"/>
  <c r="D157" i="14"/>
  <c r="C158" i="14"/>
  <c r="D158" i="14"/>
  <c r="C159" i="14"/>
  <c r="D159" i="14"/>
  <c r="C160" i="14"/>
  <c r="D160" i="14"/>
  <c r="C161" i="14"/>
  <c r="D161" i="14"/>
  <c r="C162" i="14"/>
  <c r="D162" i="14"/>
  <c r="C163" i="14"/>
  <c r="D163" i="14"/>
  <c r="C164" i="14"/>
  <c r="D164" i="14"/>
  <c r="C165" i="14"/>
  <c r="D165" i="14"/>
  <c r="C166" i="14"/>
  <c r="D166" i="14"/>
  <c r="C167" i="14"/>
  <c r="D167" i="14"/>
  <c r="C168" i="14"/>
  <c r="D168" i="14"/>
  <c r="C169" i="14"/>
  <c r="D169" i="14"/>
  <c r="C170" i="14"/>
  <c r="D170" i="14"/>
  <c r="C171" i="14"/>
  <c r="D171" i="14"/>
  <c r="C172" i="14"/>
  <c r="D172" i="14"/>
  <c r="C173" i="14"/>
  <c r="D173" i="14"/>
  <c r="C174" i="14"/>
  <c r="D174" i="14"/>
  <c r="C175" i="14"/>
  <c r="D175" i="14"/>
  <c r="C176" i="14"/>
  <c r="D176" i="14"/>
  <c r="C177" i="14"/>
  <c r="D177" i="14"/>
  <c r="C178" i="14"/>
  <c r="D178" i="14"/>
  <c r="C179" i="14"/>
  <c r="D179" i="14"/>
  <c r="C180" i="14"/>
  <c r="D180" i="14"/>
  <c r="C181" i="14"/>
  <c r="D181" i="14"/>
  <c r="C182" i="14"/>
  <c r="D182" i="14"/>
  <c r="C183" i="14"/>
  <c r="D183" i="14"/>
  <c r="C184" i="14"/>
  <c r="D184" i="14"/>
  <c r="C185" i="14"/>
  <c r="D185" i="14"/>
  <c r="C186" i="14"/>
  <c r="D186" i="14"/>
  <c r="C187" i="14"/>
  <c r="D187" i="14"/>
  <c r="C188" i="14"/>
  <c r="D188" i="14"/>
  <c r="C189" i="14"/>
  <c r="D189" i="14"/>
  <c r="C190" i="14"/>
  <c r="D190" i="14"/>
  <c r="C191" i="14"/>
  <c r="D191" i="14"/>
  <c r="C192" i="14"/>
  <c r="D192" i="14"/>
  <c r="C193" i="14"/>
  <c r="D193" i="14"/>
  <c r="C194" i="14"/>
  <c r="D194" i="14"/>
  <c r="C195" i="14"/>
  <c r="D195" i="14"/>
  <c r="C196" i="14"/>
  <c r="D196" i="14"/>
  <c r="C197" i="14"/>
  <c r="D197" i="14"/>
  <c r="C198" i="14"/>
  <c r="D198" i="14"/>
  <c r="C199" i="14"/>
  <c r="D199" i="14"/>
  <c r="C200" i="14"/>
  <c r="D200" i="14"/>
  <c r="C201" i="14"/>
  <c r="D201" i="14"/>
  <c r="C202" i="14"/>
  <c r="D202" i="14"/>
  <c r="C203" i="14"/>
  <c r="D203" i="14"/>
  <c r="C204" i="14"/>
  <c r="D204" i="14"/>
  <c r="C205" i="14"/>
  <c r="D205" i="14"/>
  <c r="C206" i="14"/>
  <c r="D206" i="14"/>
  <c r="C207" i="14"/>
  <c r="D207" i="14"/>
  <c r="C208" i="14"/>
  <c r="D208" i="14"/>
  <c r="C209" i="14"/>
  <c r="D209" i="14"/>
  <c r="C210" i="14"/>
  <c r="D210" i="14"/>
  <c r="C211" i="14"/>
  <c r="D211" i="14"/>
  <c r="C212" i="14"/>
  <c r="D212" i="14"/>
  <c r="C213" i="14"/>
  <c r="D213" i="14"/>
  <c r="C214" i="14"/>
  <c r="D214" i="14"/>
  <c r="C215" i="14"/>
  <c r="D215" i="14"/>
  <c r="C216" i="14"/>
  <c r="D216" i="14"/>
  <c r="C217" i="14"/>
  <c r="D217" i="14"/>
  <c r="C218" i="14"/>
  <c r="D218" i="14"/>
  <c r="C219" i="14"/>
  <c r="D219" i="14"/>
  <c r="C220" i="14"/>
  <c r="D220" i="14"/>
  <c r="C221" i="14"/>
  <c r="D221" i="14"/>
  <c r="C222" i="14"/>
  <c r="D222" i="14"/>
  <c r="C223" i="14"/>
  <c r="D223" i="14"/>
  <c r="C224" i="14"/>
  <c r="D224" i="14"/>
  <c r="C225" i="14"/>
  <c r="D225" i="14"/>
  <c r="C226" i="14"/>
  <c r="D226" i="14"/>
  <c r="C227" i="14"/>
  <c r="D227" i="14"/>
  <c r="C228" i="14"/>
  <c r="D228" i="14"/>
  <c r="C229" i="14"/>
  <c r="D229" i="14"/>
  <c r="C230" i="14"/>
  <c r="D230" i="14"/>
  <c r="C231" i="14"/>
  <c r="D231" i="14"/>
  <c r="C232" i="14"/>
  <c r="D232" i="14"/>
  <c r="C233" i="14"/>
  <c r="D233" i="14"/>
  <c r="C234" i="14"/>
  <c r="D234" i="14"/>
  <c r="C235" i="14"/>
  <c r="D235" i="14"/>
  <c r="C236" i="14"/>
  <c r="D236" i="14"/>
  <c r="C237" i="14"/>
  <c r="D237" i="14"/>
  <c r="C238" i="14"/>
  <c r="D238" i="14"/>
  <c r="C239" i="14"/>
  <c r="D239" i="14"/>
  <c r="C240" i="14"/>
  <c r="D240" i="14"/>
  <c r="C241" i="14"/>
  <c r="D241" i="14"/>
  <c r="C242" i="14"/>
  <c r="D242" i="14"/>
  <c r="C243" i="14"/>
  <c r="D243" i="14"/>
  <c r="C244" i="14"/>
  <c r="D244" i="14"/>
  <c r="C245" i="14"/>
  <c r="D245" i="14"/>
  <c r="C246" i="14"/>
  <c r="D246" i="14"/>
  <c r="C247" i="14"/>
  <c r="D247" i="14"/>
  <c r="C248" i="14"/>
  <c r="D248" i="14"/>
  <c r="C249" i="14"/>
  <c r="D249" i="14"/>
  <c r="C250" i="14"/>
  <c r="D250" i="14"/>
  <c r="C251" i="14"/>
  <c r="D251" i="14"/>
  <c r="C252" i="14"/>
  <c r="D252" i="14"/>
  <c r="C253" i="14"/>
  <c r="D253" i="14"/>
  <c r="C254" i="14"/>
  <c r="D254" i="14"/>
  <c r="C255" i="14"/>
  <c r="D255" i="14"/>
  <c r="C256" i="14"/>
  <c r="D256" i="14"/>
  <c r="C257" i="14"/>
  <c r="D257" i="14"/>
  <c r="C258" i="14"/>
  <c r="D258" i="14"/>
  <c r="C259" i="14"/>
  <c r="D259" i="14"/>
  <c r="C260" i="14"/>
  <c r="D260" i="14"/>
  <c r="C261" i="14"/>
  <c r="D261" i="14"/>
  <c r="C262" i="14"/>
  <c r="D262" i="14"/>
  <c r="C263" i="14"/>
  <c r="D263" i="14"/>
  <c r="C264" i="14"/>
  <c r="D264" i="14"/>
  <c r="C265" i="14"/>
  <c r="D265" i="14"/>
  <c r="C266" i="14"/>
  <c r="D266" i="14"/>
  <c r="C267" i="14"/>
  <c r="D267" i="14"/>
  <c r="C268" i="14"/>
  <c r="D268" i="14"/>
  <c r="C269" i="14"/>
  <c r="D269" i="14"/>
  <c r="C270" i="14"/>
  <c r="D270" i="14"/>
  <c r="C271" i="14"/>
  <c r="D271" i="14"/>
  <c r="C272" i="14"/>
  <c r="D272" i="14"/>
  <c r="C273" i="14"/>
  <c r="D273" i="14"/>
  <c r="C274" i="14"/>
  <c r="D274" i="14"/>
  <c r="C275" i="14"/>
  <c r="D275" i="14"/>
  <c r="C276" i="14"/>
  <c r="D276" i="14"/>
  <c r="C277" i="14"/>
  <c r="D277" i="14"/>
  <c r="C278" i="14"/>
  <c r="D278" i="14"/>
  <c r="C279" i="14"/>
  <c r="D279" i="14"/>
  <c r="C280" i="14"/>
  <c r="D280" i="14"/>
  <c r="C281" i="14"/>
  <c r="D281" i="14"/>
  <c r="C282" i="14"/>
  <c r="D282" i="14"/>
  <c r="C283" i="14"/>
  <c r="D283" i="14"/>
  <c r="C284" i="14"/>
  <c r="D284" i="14"/>
  <c r="C285" i="14"/>
  <c r="D285" i="14"/>
  <c r="C286" i="14"/>
  <c r="D286" i="14"/>
  <c r="C287" i="14"/>
  <c r="D287" i="14"/>
  <c r="C288" i="14"/>
  <c r="D288" i="14"/>
  <c r="C289" i="14"/>
  <c r="D289" i="14"/>
  <c r="C290" i="14"/>
  <c r="D290" i="14"/>
  <c r="C291" i="14"/>
  <c r="D291" i="14"/>
  <c r="C292" i="14"/>
  <c r="D292" i="14"/>
  <c r="C293" i="14"/>
  <c r="D293" i="14"/>
  <c r="C294" i="14"/>
  <c r="D294" i="14"/>
  <c r="C295" i="14"/>
  <c r="D295" i="14"/>
  <c r="C296" i="14"/>
  <c r="D296" i="14"/>
  <c r="C297" i="14"/>
  <c r="D297" i="14"/>
  <c r="C298" i="14"/>
  <c r="D298" i="14"/>
  <c r="C299" i="14"/>
  <c r="D299" i="14"/>
  <c r="C300" i="14"/>
  <c r="D300" i="14"/>
  <c r="C301" i="14"/>
  <c r="D301" i="14"/>
  <c r="C302" i="14"/>
  <c r="D302" i="14"/>
  <c r="C303" i="14"/>
  <c r="D303" i="14"/>
  <c r="C304" i="14"/>
  <c r="D304" i="14"/>
  <c r="C305" i="14"/>
  <c r="D305" i="14"/>
  <c r="C306" i="14"/>
  <c r="D306" i="14"/>
  <c r="C307" i="14"/>
  <c r="D307" i="14"/>
  <c r="C308" i="14"/>
  <c r="D308" i="14"/>
  <c r="C309" i="14"/>
  <c r="D309" i="14"/>
  <c r="C310" i="14"/>
  <c r="D310" i="14"/>
  <c r="C311" i="14"/>
  <c r="D311" i="14"/>
  <c r="C312" i="14"/>
  <c r="D312" i="14"/>
  <c r="C313" i="14"/>
  <c r="D313" i="14"/>
  <c r="C314" i="14"/>
  <c r="D314" i="14"/>
  <c r="C315" i="14"/>
  <c r="D315" i="14"/>
  <c r="C316" i="14"/>
  <c r="D316" i="14"/>
  <c r="C317" i="14"/>
  <c r="D317" i="14"/>
  <c r="C318" i="14"/>
  <c r="D318" i="14"/>
  <c r="C319" i="14"/>
  <c r="D319" i="14"/>
  <c r="C320" i="14"/>
  <c r="D320" i="14"/>
  <c r="C321" i="14"/>
  <c r="D321" i="14"/>
  <c r="C322" i="14"/>
  <c r="D322" i="14"/>
  <c r="C323" i="14"/>
  <c r="D323" i="14"/>
  <c r="C324" i="14"/>
  <c r="D324" i="14"/>
  <c r="C325" i="14"/>
  <c r="D325" i="14"/>
  <c r="C326" i="14"/>
  <c r="D326" i="14"/>
  <c r="C327" i="14"/>
  <c r="D327" i="14"/>
  <c r="C328" i="14"/>
  <c r="D328" i="14"/>
  <c r="C329" i="14"/>
  <c r="D329" i="14"/>
  <c r="C330" i="14"/>
  <c r="D330" i="14"/>
  <c r="C331" i="14"/>
  <c r="D331" i="14"/>
  <c r="C332" i="14"/>
  <c r="D332" i="14"/>
  <c r="C333" i="14"/>
  <c r="D333" i="14"/>
  <c r="C334" i="14"/>
  <c r="D334" i="14"/>
  <c r="C335" i="14"/>
  <c r="D335" i="14"/>
  <c r="C336" i="14"/>
  <c r="D336" i="14"/>
  <c r="C337" i="14"/>
  <c r="D337" i="14"/>
  <c r="C338" i="14"/>
  <c r="D338" i="14"/>
  <c r="C339" i="14"/>
  <c r="D339" i="14"/>
  <c r="C340" i="14"/>
  <c r="D340" i="14"/>
  <c r="C341" i="14"/>
  <c r="D341" i="14"/>
  <c r="C342" i="14"/>
  <c r="D342" i="14"/>
  <c r="C343" i="14"/>
  <c r="D343" i="14"/>
  <c r="C344" i="14"/>
  <c r="D344" i="14"/>
  <c r="C345" i="14"/>
  <c r="D345" i="14"/>
  <c r="C346" i="14"/>
  <c r="D346" i="14"/>
  <c r="C347" i="14"/>
  <c r="D347" i="14"/>
  <c r="C348" i="14"/>
  <c r="D348" i="14"/>
  <c r="C349" i="14"/>
  <c r="D349" i="14"/>
  <c r="C350" i="14"/>
  <c r="D350" i="14"/>
  <c r="C351" i="14"/>
  <c r="D351" i="14"/>
  <c r="C352" i="14"/>
  <c r="D352" i="14"/>
  <c r="C353" i="14"/>
  <c r="D353" i="14"/>
  <c r="C354" i="14"/>
  <c r="D354" i="14"/>
  <c r="C355" i="14"/>
  <c r="D355" i="14"/>
  <c r="C356" i="14"/>
  <c r="D356" i="14"/>
  <c r="C357" i="14"/>
  <c r="D357" i="14"/>
  <c r="C358" i="14"/>
  <c r="D358" i="14"/>
  <c r="C359" i="14"/>
  <c r="D359" i="14"/>
  <c r="C360" i="14"/>
  <c r="D360" i="14"/>
  <c r="C361" i="14"/>
  <c r="D361" i="14"/>
  <c r="C362" i="14"/>
  <c r="D362" i="14"/>
  <c r="C363" i="14"/>
  <c r="D363" i="14"/>
  <c r="C364" i="14"/>
  <c r="D364" i="14"/>
  <c r="C365" i="14"/>
  <c r="D365" i="14"/>
  <c r="C366" i="14"/>
  <c r="D366" i="14"/>
  <c r="C367" i="14"/>
  <c r="D367" i="14"/>
  <c r="C368" i="14"/>
  <c r="D368" i="14"/>
  <c r="C369" i="14"/>
  <c r="D369" i="14"/>
  <c r="C370" i="14"/>
  <c r="D370" i="14"/>
  <c r="C371" i="14"/>
  <c r="D371" i="14"/>
  <c r="C372" i="14"/>
  <c r="D372" i="14"/>
  <c r="C373" i="14"/>
  <c r="D373" i="14"/>
  <c r="C374" i="14"/>
  <c r="D374" i="14"/>
  <c r="C375" i="14"/>
  <c r="D375" i="14"/>
  <c r="C376" i="14"/>
  <c r="D376" i="14"/>
  <c r="C377" i="14"/>
  <c r="D377" i="14"/>
  <c r="C378" i="14"/>
  <c r="D378" i="14"/>
  <c r="C379" i="14"/>
  <c r="D379" i="14"/>
  <c r="C380" i="14"/>
  <c r="D380" i="14"/>
  <c r="C381" i="14"/>
  <c r="D381" i="14"/>
  <c r="C382" i="14"/>
  <c r="D382" i="14"/>
  <c r="C383" i="14"/>
  <c r="D383" i="14"/>
  <c r="C384" i="14"/>
  <c r="D384" i="14"/>
  <c r="C385" i="14"/>
  <c r="D385" i="14"/>
  <c r="C386" i="14"/>
  <c r="D386" i="14"/>
  <c r="C387" i="14"/>
  <c r="D387" i="14"/>
  <c r="C388" i="14"/>
  <c r="D388" i="14"/>
  <c r="C389" i="14"/>
  <c r="D389" i="14"/>
  <c r="C390" i="14"/>
  <c r="D390" i="14"/>
  <c r="C391" i="14"/>
  <c r="D391" i="14"/>
  <c r="C392" i="14"/>
  <c r="D392" i="14"/>
  <c r="C393" i="14"/>
  <c r="D393" i="14"/>
  <c r="C394" i="14"/>
  <c r="D394" i="14"/>
  <c r="C395" i="14"/>
  <c r="D395" i="14"/>
  <c r="C396" i="14"/>
  <c r="D396" i="14"/>
  <c r="C397" i="14"/>
  <c r="D397" i="14"/>
  <c r="C398" i="14"/>
  <c r="D398" i="14"/>
  <c r="C399" i="14"/>
  <c r="D399" i="14"/>
  <c r="C400" i="14"/>
  <c r="D400" i="14"/>
  <c r="C401" i="14"/>
  <c r="D401" i="14"/>
  <c r="C402" i="14"/>
  <c r="D402" i="14"/>
  <c r="C403" i="14"/>
  <c r="D403" i="14"/>
  <c r="C404" i="14"/>
  <c r="D404" i="14"/>
  <c r="C405" i="14"/>
  <c r="D405" i="14"/>
  <c r="C406" i="14"/>
  <c r="D406" i="14"/>
  <c r="C407" i="14"/>
  <c r="D407" i="14"/>
  <c r="C408" i="14"/>
  <c r="D408" i="14"/>
  <c r="C409" i="14"/>
  <c r="D409" i="14"/>
  <c r="C410" i="14"/>
  <c r="D410" i="14"/>
  <c r="C411" i="14"/>
  <c r="D411" i="14"/>
  <c r="C412" i="14"/>
  <c r="D412" i="14"/>
  <c r="C413" i="14"/>
  <c r="D413" i="14"/>
  <c r="C414" i="14"/>
  <c r="D414" i="14"/>
  <c r="C415" i="14"/>
  <c r="D415" i="14"/>
  <c r="C416" i="14"/>
  <c r="D416" i="14"/>
  <c r="C417" i="14"/>
  <c r="D417" i="14"/>
  <c r="C418" i="14"/>
  <c r="D418" i="14"/>
  <c r="C419" i="14"/>
  <c r="D419" i="14"/>
  <c r="C420" i="14"/>
  <c r="D420" i="14"/>
  <c r="C421" i="14"/>
  <c r="D421" i="14"/>
  <c r="C422" i="14"/>
  <c r="D422" i="14"/>
  <c r="C423" i="14"/>
  <c r="D423" i="14"/>
  <c r="C424" i="14"/>
  <c r="D424" i="14"/>
  <c r="C425" i="14"/>
  <c r="D425" i="14"/>
  <c r="C426" i="14"/>
  <c r="D426" i="14"/>
  <c r="C427" i="14"/>
  <c r="D427" i="14"/>
  <c r="C428" i="14"/>
  <c r="D428" i="14"/>
  <c r="C429" i="14"/>
  <c r="D429" i="14"/>
  <c r="C430" i="14"/>
  <c r="D430" i="14"/>
  <c r="C431" i="14"/>
  <c r="D431" i="14"/>
  <c r="C432" i="14"/>
  <c r="D432" i="14"/>
  <c r="C433" i="14"/>
  <c r="D433" i="14"/>
  <c r="C434" i="14"/>
  <c r="D434" i="14"/>
  <c r="C435" i="14"/>
  <c r="D435" i="14"/>
  <c r="C436" i="14"/>
  <c r="D436" i="14"/>
  <c r="C437" i="14"/>
  <c r="D437" i="14"/>
  <c r="C438" i="14"/>
  <c r="D438" i="14"/>
  <c r="C439" i="14"/>
  <c r="D439" i="14"/>
  <c r="C440" i="14"/>
  <c r="D440" i="14"/>
  <c r="C441" i="14"/>
  <c r="D441" i="14"/>
  <c r="C442" i="14"/>
  <c r="D442" i="14"/>
  <c r="C443" i="14"/>
  <c r="D443" i="14"/>
  <c r="C444" i="14"/>
  <c r="D444" i="14"/>
  <c r="C445" i="14"/>
  <c r="D445" i="14"/>
  <c r="C446" i="14"/>
  <c r="D446" i="14"/>
  <c r="C447" i="14"/>
  <c r="D447" i="14"/>
  <c r="C448" i="14"/>
  <c r="D448" i="14"/>
  <c r="C449" i="14"/>
  <c r="D449" i="14"/>
  <c r="C450" i="14"/>
  <c r="D450" i="14"/>
  <c r="C451" i="14"/>
  <c r="D451" i="14"/>
  <c r="C452" i="14"/>
  <c r="D452" i="14"/>
  <c r="C453" i="14"/>
  <c r="D453" i="14"/>
  <c r="C454" i="14"/>
  <c r="D454" i="14"/>
  <c r="C455" i="14"/>
  <c r="D455" i="14"/>
  <c r="C456" i="14"/>
  <c r="D456" i="14"/>
  <c r="C457" i="14"/>
  <c r="D457" i="14"/>
  <c r="C458" i="14"/>
  <c r="D458" i="14"/>
  <c r="C459" i="14"/>
  <c r="D459" i="14"/>
  <c r="C460" i="14"/>
  <c r="D460" i="14"/>
  <c r="C461" i="14"/>
  <c r="D461" i="14"/>
  <c r="C462" i="14"/>
  <c r="D462" i="14"/>
  <c r="C463" i="14"/>
  <c r="D463" i="14"/>
  <c r="C464" i="14"/>
  <c r="D464" i="14"/>
  <c r="C465" i="14"/>
  <c r="D465" i="14"/>
  <c r="C466" i="14"/>
  <c r="D466" i="14"/>
  <c r="C5" i="14"/>
  <c r="D5" i="14"/>
  <c r="AU3" i="13"/>
  <c r="AU4" i="13"/>
  <c r="AU5" i="13"/>
  <c r="AU6" i="13"/>
  <c r="AU7" i="13"/>
  <c r="AU8" i="13"/>
  <c r="AU9" i="13"/>
  <c r="AU10" i="13"/>
  <c r="AU11" i="13"/>
  <c r="AU12" i="13"/>
  <c r="AU13" i="13"/>
  <c r="AU14" i="13"/>
  <c r="AU15" i="13"/>
  <c r="AU16" i="13"/>
  <c r="AU17" i="13"/>
  <c r="AU18" i="13"/>
  <c r="AU19" i="13"/>
  <c r="AU20" i="13"/>
  <c r="AU21" i="13"/>
  <c r="AU22" i="13"/>
  <c r="AU23" i="13"/>
  <c r="AU24" i="13"/>
  <c r="AU25" i="13"/>
  <c r="AU26" i="13"/>
  <c r="AU27" i="13"/>
  <c r="AU28" i="13"/>
  <c r="AU29" i="13"/>
  <c r="AU30" i="13"/>
  <c r="AU31" i="13"/>
  <c r="AU32" i="13"/>
  <c r="AU33" i="13"/>
  <c r="AU34" i="13"/>
  <c r="AU35" i="13"/>
  <c r="AU36" i="13"/>
  <c r="AU37" i="13"/>
  <c r="AU38" i="13"/>
  <c r="AU39" i="13"/>
  <c r="AU40" i="13"/>
  <c r="AU41" i="13"/>
  <c r="AU42" i="13"/>
  <c r="AU43" i="13"/>
  <c r="AU44" i="13"/>
  <c r="AU45" i="13"/>
  <c r="AU46" i="13"/>
  <c r="AU47" i="13"/>
  <c r="AU48" i="13"/>
  <c r="AU49" i="13"/>
  <c r="AU50" i="13"/>
  <c r="AU51" i="13"/>
  <c r="AU52" i="13"/>
  <c r="AU53" i="13"/>
  <c r="AU54" i="13"/>
  <c r="AU55" i="13"/>
  <c r="AU56" i="13"/>
  <c r="AU57" i="13"/>
  <c r="AU58" i="13"/>
  <c r="AU59" i="13"/>
  <c r="AU60" i="13"/>
  <c r="AU61" i="13"/>
  <c r="AU62" i="13"/>
  <c r="AU63" i="13"/>
  <c r="AU64" i="13"/>
  <c r="AU65" i="13"/>
  <c r="AU66" i="13"/>
  <c r="AU67" i="13"/>
  <c r="AU68" i="13"/>
  <c r="AU69" i="13"/>
  <c r="AU70" i="13"/>
  <c r="AU71" i="13"/>
  <c r="AU72" i="13"/>
  <c r="AU73" i="13"/>
  <c r="AU74" i="13"/>
  <c r="AU75" i="13"/>
  <c r="AU76" i="13"/>
  <c r="AU77" i="13"/>
  <c r="AU78" i="13"/>
  <c r="AU79" i="13"/>
  <c r="AU80" i="13"/>
  <c r="AU81" i="13"/>
  <c r="AU82" i="13"/>
  <c r="AU83" i="13"/>
  <c r="AU84" i="13"/>
  <c r="AU85" i="13"/>
  <c r="AU86" i="13"/>
  <c r="AU87" i="13"/>
  <c r="AU88" i="13"/>
  <c r="AU89" i="13"/>
  <c r="AU90" i="13"/>
  <c r="AU91" i="13"/>
  <c r="AU92" i="13"/>
  <c r="AU93" i="13"/>
  <c r="AU94" i="13"/>
  <c r="AU95" i="13"/>
  <c r="AU96" i="13"/>
  <c r="AU97" i="13"/>
  <c r="AU98" i="13"/>
  <c r="AU99" i="13"/>
  <c r="AU100" i="13"/>
  <c r="AU101" i="13"/>
  <c r="AU102" i="13"/>
  <c r="AU103" i="13"/>
  <c r="AU104" i="13"/>
  <c r="AU105" i="13"/>
  <c r="AU106" i="13"/>
  <c r="AU107" i="13"/>
  <c r="AU108" i="13"/>
  <c r="AU109" i="13"/>
  <c r="AU110" i="13"/>
  <c r="AU111" i="13"/>
  <c r="AU112" i="13"/>
  <c r="AU113" i="13"/>
  <c r="AU114" i="13"/>
  <c r="AU115" i="13"/>
  <c r="AU116" i="13"/>
  <c r="AU117" i="13"/>
  <c r="AU118" i="13"/>
  <c r="AU119" i="13"/>
  <c r="AU120" i="13"/>
  <c r="AU121" i="13"/>
  <c r="AU122" i="13"/>
  <c r="AU123" i="13"/>
  <c r="AU124" i="13"/>
  <c r="AU125" i="13"/>
  <c r="AU126" i="13"/>
  <c r="AU127" i="13"/>
  <c r="AU128" i="13"/>
  <c r="AU129" i="13"/>
  <c r="AU130" i="13"/>
  <c r="AU131" i="13"/>
  <c r="AU132" i="13"/>
  <c r="AU133" i="13"/>
  <c r="AU134" i="13"/>
  <c r="AU135" i="13"/>
  <c r="AU136" i="13"/>
  <c r="AU137" i="13"/>
  <c r="AU138" i="13"/>
  <c r="AU139" i="13"/>
  <c r="AU140" i="13"/>
  <c r="AU141" i="13"/>
  <c r="AU142" i="13"/>
  <c r="AU143" i="13"/>
  <c r="AU144" i="13"/>
  <c r="AU145" i="13"/>
  <c r="AU146" i="13"/>
  <c r="AU147" i="13"/>
  <c r="AU148" i="13"/>
  <c r="AU149" i="13"/>
  <c r="AU150" i="13"/>
  <c r="AU151" i="13"/>
  <c r="AU152" i="13"/>
  <c r="AU153" i="13"/>
  <c r="AU154" i="13"/>
  <c r="AU155" i="13"/>
  <c r="AU156" i="13"/>
  <c r="AU157" i="13"/>
  <c r="AU158" i="13"/>
  <c r="AU159" i="13"/>
  <c r="AU160" i="13"/>
  <c r="AU161" i="13"/>
  <c r="AU162" i="13"/>
  <c r="AU163" i="13"/>
  <c r="AU164" i="13"/>
  <c r="AU165" i="13"/>
  <c r="AU166" i="13"/>
  <c r="AU167" i="13"/>
  <c r="AU168" i="13"/>
  <c r="AU169" i="13"/>
  <c r="AU170" i="13"/>
  <c r="AU171" i="13"/>
  <c r="AU172" i="13"/>
  <c r="AU173" i="13"/>
  <c r="AU174" i="13"/>
  <c r="AU175" i="13"/>
  <c r="AU176" i="13"/>
  <c r="AU177" i="13"/>
  <c r="AU178" i="13"/>
  <c r="AU179" i="13"/>
  <c r="AU180" i="13"/>
  <c r="AU181" i="13"/>
  <c r="AU182" i="13"/>
  <c r="AU183" i="13"/>
  <c r="AU184" i="13"/>
  <c r="AU185" i="13"/>
  <c r="AU186" i="13"/>
  <c r="AU187" i="13"/>
  <c r="AU188" i="13"/>
  <c r="AU189" i="13"/>
  <c r="AU190" i="13"/>
  <c r="AU191" i="13"/>
  <c r="AU192" i="13"/>
  <c r="AU193" i="13"/>
  <c r="AU194" i="13"/>
  <c r="AU195" i="13"/>
  <c r="AU196" i="13"/>
  <c r="AU197" i="13"/>
  <c r="AU198" i="13"/>
  <c r="AU199" i="13"/>
  <c r="AU200" i="13"/>
  <c r="AU201" i="13"/>
  <c r="AU202" i="13"/>
  <c r="AU203" i="13"/>
  <c r="AU204" i="13"/>
  <c r="AU205" i="13"/>
  <c r="AU206" i="13"/>
  <c r="AU207" i="13"/>
  <c r="AU208" i="13"/>
  <c r="AU209" i="13"/>
  <c r="AU210" i="13"/>
  <c r="AU211" i="13"/>
  <c r="AU212" i="13"/>
  <c r="AU213" i="13"/>
  <c r="AU214" i="13"/>
  <c r="AU215" i="13"/>
  <c r="AU216" i="13"/>
  <c r="AU217" i="13"/>
  <c r="AU218" i="13"/>
  <c r="AU219" i="13"/>
  <c r="AU220" i="13"/>
  <c r="AU221" i="13"/>
  <c r="AU222" i="13"/>
  <c r="AU223" i="13"/>
  <c r="AU224" i="13"/>
  <c r="AU225" i="13"/>
  <c r="AU226" i="13"/>
  <c r="AU227" i="13"/>
  <c r="AU228" i="13"/>
  <c r="AU229" i="13"/>
  <c r="AU230" i="13"/>
  <c r="AU231" i="13"/>
  <c r="AU232" i="13"/>
  <c r="AU233" i="13"/>
  <c r="AU234" i="13"/>
  <c r="AU235" i="13"/>
  <c r="AU236" i="13"/>
  <c r="AU237" i="13"/>
  <c r="AU238" i="13"/>
  <c r="AU239" i="13"/>
  <c r="AU240" i="13"/>
  <c r="AU241" i="13"/>
  <c r="AU242" i="13"/>
  <c r="AU243" i="13"/>
  <c r="AU244" i="13"/>
  <c r="AU245" i="13"/>
  <c r="AU246" i="13"/>
  <c r="AU247" i="13"/>
  <c r="AU248" i="13"/>
  <c r="AU249" i="13"/>
  <c r="AU250" i="13"/>
  <c r="AU251" i="13"/>
  <c r="AU252" i="13"/>
  <c r="AU253" i="13"/>
  <c r="AU254" i="13"/>
  <c r="AU255" i="13"/>
  <c r="AU256" i="13"/>
  <c r="AU257" i="13"/>
  <c r="AU258" i="13"/>
  <c r="AU259" i="13"/>
  <c r="AU260" i="13"/>
  <c r="AU261" i="13"/>
  <c r="AU262" i="13"/>
  <c r="AU263" i="13"/>
  <c r="AU264" i="13"/>
  <c r="AU265" i="13"/>
  <c r="AU266" i="13"/>
  <c r="AU267" i="13"/>
  <c r="AU268" i="13"/>
  <c r="AU269" i="13"/>
  <c r="AU270" i="13"/>
  <c r="AU271" i="13"/>
  <c r="AU272" i="13"/>
  <c r="AU273" i="13"/>
  <c r="AU274" i="13"/>
  <c r="AU275" i="13"/>
  <c r="AU276" i="13"/>
  <c r="AU277" i="13"/>
  <c r="AU278" i="13"/>
  <c r="AU279" i="13"/>
  <c r="AU280" i="13"/>
  <c r="AU281" i="13"/>
  <c r="AU282" i="13"/>
  <c r="AU283" i="13"/>
  <c r="AU284" i="13"/>
  <c r="AU285" i="13"/>
  <c r="AU286" i="13"/>
  <c r="AU287" i="13"/>
  <c r="AU288" i="13"/>
  <c r="AU289" i="13"/>
  <c r="AU290" i="13"/>
  <c r="AU291" i="13"/>
  <c r="AU292" i="13"/>
  <c r="AU293" i="13"/>
  <c r="AU294" i="13"/>
  <c r="AU295" i="13"/>
  <c r="AU296" i="13"/>
  <c r="AU297" i="13"/>
  <c r="AU298" i="13"/>
  <c r="AU299" i="13"/>
  <c r="AU300" i="13"/>
  <c r="AU301" i="13"/>
  <c r="AU302" i="13"/>
  <c r="AU303" i="13"/>
  <c r="AU304" i="13"/>
  <c r="AU305" i="13"/>
  <c r="AU306" i="13"/>
  <c r="AU307" i="13"/>
  <c r="AU308" i="13"/>
  <c r="AU309" i="13"/>
  <c r="AU310" i="13"/>
  <c r="AU311" i="13"/>
  <c r="AU312" i="13"/>
  <c r="AU313" i="13"/>
  <c r="AU314" i="13"/>
  <c r="AU315" i="13"/>
  <c r="AU316" i="13"/>
  <c r="AU317" i="13"/>
  <c r="AU318" i="13"/>
  <c r="AU319" i="13"/>
  <c r="AU320" i="13"/>
  <c r="AU321" i="13"/>
  <c r="AU322" i="13"/>
  <c r="AU323" i="13"/>
  <c r="AU324" i="13"/>
  <c r="AU325" i="13"/>
  <c r="AU326" i="13"/>
  <c r="AU327" i="13"/>
  <c r="AU328" i="13"/>
  <c r="AU329" i="13"/>
  <c r="AU330" i="13"/>
  <c r="AU331" i="13"/>
  <c r="AU332" i="13"/>
  <c r="AU333" i="13"/>
  <c r="AU334" i="13"/>
  <c r="AU335" i="13"/>
  <c r="AU336" i="13"/>
  <c r="AU337" i="13"/>
  <c r="AU338" i="13"/>
  <c r="AU339" i="13"/>
  <c r="AU340" i="13"/>
  <c r="AU341" i="13"/>
  <c r="AU342" i="13"/>
  <c r="AU343" i="13"/>
  <c r="AU344" i="13"/>
  <c r="AU345" i="13"/>
  <c r="AU346" i="13"/>
  <c r="AU347" i="13"/>
  <c r="AU348" i="13"/>
  <c r="AU349" i="13"/>
  <c r="AU350" i="13"/>
  <c r="AU351" i="13"/>
  <c r="AU352" i="13"/>
  <c r="AU353" i="13"/>
  <c r="AU354" i="13"/>
  <c r="AU355" i="13"/>
  <c r="AU356" i="13"/>
  <c r="AU357" i="13"/>
  <c r="AU358" i="13"/>
  <c r="AU359" i="13"/>
  <c r="AU360" i="13"/>
  <c r="AU361" i="13"/>
  <c r="AU362" i="13"/>
  <c r="AU363" i="13"/>
  <c r="AU364" i="13"/>
  <c r="AU365" i="13"/>
  <c r="AU366" i="13"/>
  <c r="AU367" i="13"/>
  <c r="AU368" i="13"/>
  <c r="AU369" i="13"/>
  <c r="AU370" i="13"/>
  <c r="AU371" i="13"/>
  <c r="AU372" i="13"/>
  <c r="AU373" i="13"/>
  <c r="AU374" i="13"/>
  <c r="AU375" i="13"/>
  <c r="AU376" i="13"/>
  <c r="AU377" i="13"/>
  <c r="AU378" i="13"/>
  <c r="AU379" i="13"/>
  <c r="AU380" i="13"/>
  <c r="AU381" i="13"/>
  <c r="AU382" i="13"/>
  <c r="AU383" i="13"/>
  <c r="AU384" i="13"/>
  <c r="AU385" i="13"/>
  <c r="AU386" i="13"/>
  <c r="AU387" i="13"/>
  <c r="AU388" i="13"/>
  <c r="AU389" i="13"/>
  <c r="AU390" i="13"/>
  <c r="AU391" i="13"/>
  <c r="AU392" i="13"/>
  <c r="AU393" i="13"/>
  <c r="AU394" i="13"/>
  <c r="AU395" i="13"/>
  <c r="AU396" i="13"/>
  <c r="AU397" i="13"/>
  <c r="AU398" i="13"/>
  <c r="AU399" i="13"/>
  <c r="AU400" i="13"/>
  <c r="AU401" i="13"/>
  <c r="AU402" i="13"/>
  <c r="AU403" i="13"/>
  <c r="AU404" i="13"/>
  <c r="AU405" i="13"/>
  <c r="AU406" i="13"/>
  <c r="AU407" i="13"/>
  <c r="AU408" i="13"/>
  <c r="AU409" i="13"/>
  <c r="AU410" i="13"/>
  <c r="AU411" i="13"/>
  <c r="AU412" i="13"/>
  <c r="AU413" i="13"/>
  <c r="AU414" i="13"/>
  <c r="AU415" i="13"/>
  <c r="AU416" i="13"/>
  <c r="AU417" i="13"/>
  <c r="AU418" i="13"/>
  <c r="AU419" i="13"/>
  <c r="AU420" i="13"/>
  <c r="AU421" i="13"/>
  <c r="AU422" i="13"/>
  <c r="AU423" i="13"/>
  <c r="AU424" i="13"/>
  <c r="AU425" i="13"/>
  <c r="AU426" i="13"/>
  <c r="AU427" i="13"/>
  <c r="AU428" i="13"/>
  <c r="AU429" i="13"/>
  <c r="AU430" i="13"/>
  <c r="AU431" i="13"/>
  <c r="AU432" i="13"/>
  <c r="AU433" i="13"/>
  <c r="AU434" i="13"/>
  <c r="AU435" i="13"/>
  <c r="AU436" i="13"/>
  <c r="AU437" i="13"/>
  <c r="AU438" i="13"/>
  <c r="AU439" i="13"/>
  <c r="AU440" i="13"/>
  <c r="AU441" i="13"/>
  <c r="AU442" i="13"/>
  <c r="AU443" i="13"/>
  <c r="AU444" i="13"/>
  <c r="AU445" i="13"/>
  <c r="AU446" i="13"/>
  <c r="AU447" i="13"/>
  <c r="AU448" i="13"/>
  <c r="AU449" i="13"/>
  <c r="AU450" i="13"/>
  <c r="AU451" i="13"/>
  <c r="AU452" i="13"/>
  <c r="AU453" i="13"/>
  <c r="AU454" i="13"/>
  <c r="AU455" i="13"/>
  <c r="AU456" i="13"/>
  <c r="AU457" i="13"/>
  <c r="AU458" i="13"/>
  <c r="AU459" i="13"/>
  <c r="AU460" i="13"/>
  <c r="AU461" i="13"/>
  <c r="AU462" i="13"/>
  <c r="AU463" i="13"/>
  <c r="AU2" i="13"/>
  <c r="AW2" i="13"/>
  <c r="AS29" i="13"/>
  <c r="AL32" i="14" s="1"/>
  <c r="AS59" i="13"/>
  <c r="AL62" i="14" s="1"/>
  <c r="AS123" i="13"/>
  <c r="AL126" i="14" s="1"/>
  <c r="AS179" i="13"/>
  <c r="AL182" i="14" s="1"/>
  <c r="AS209" i="13"/>
  <c r="AL212" i="14" s="1"/>
  <c r="AS278" i="13"/>
  <c r="AL281" i="14" s="1"/>
  <c r="AS430" i="13"/>
  <c r="AL433" i="14" s="1"/>
  <c r="AP8" i="13"/>
  <c r="AP32" i="13"/>
  <c r="AP106" i="13"/>
  <c r="AP128" i="13"/>
  <c r="AP136" i="13"/>
  <c r="AP160" i="13"/>
  <c r="AP168" i="13"/>
  <c r="AM3" i="7"/>
  <c r="AP3" i="13" s="1"/>
  <c r="AM4" i="7"/>
  <c r="AP4" i="13" s="1"/>
  <c r="AM5" i="7"/>
  <c r="AP5" i="13" s="1"/>
  <c r="AM6" i="7"/>
  <c r="AP6" i="13" s="1"/>
  <c r="AM7" i="7"/>
  <c r="AP7" i="13" s="1"/>
  <c r="AM8" i="7"/>
  <c r="AM9" i="7"/>
  <c r="AP9" i="13" s="1"/>
  <c r="AM10" i="7"/>
  <c r="AP10" i="13" s="1"/>
  <c r="AM11" i="7"/>
  <c r="AP11" i="13" s="1"/>
  <c r="AM12" i="7"/>
  <c r="AP12" i="13" s="1"/>
  <c r="AM13" i="7"/>
  <c r="AP13" i="13" s="1"/>
  <c r="AM14" i="7"/>
  <c r="AP14" i="13" s="1"/>
  <c r="AM15" i="7"/>
  <c r="AP15" i="13" s="1"/>
  <c r="AM16" i="7"/>
  <c r="AP16" i="13" s="1"/>
  <c r="AM17" i="7"/>
  <c r="AP17" i="13" s="1"/>
  <c r="AM18" i="7"/>
  <c r="AP18" i="13" s="1"/>
  <c r="AM19" i="7"/>
  <c r="AP19" i="13" s="1"/>
  <c r="AM20" i="7"/>
  <c r="AP20" i="13" s="1"/>
  <c r="AM21" i="7"/>
  <c r="AP21" i="13" s="1"/>
  <c r="AM22" i="7"/>
  <c r="AP22" i="13" s="1"/>
  <c r="AM23" i="7"/>
  <c r="AP23" i="13" s="1"/>
  <c r="AM24" i="7"/>
  <c r="AP24" i="13" s="1"/>
  <c r="AM25" i="7"/>
  <c r="AP25" i="13" s="1"/>
  <c r="AM26" i="7"/>
  <c r="AP26" i="13" s="1"/>
  <c r="AM27" i="7"/>
  <c r="AP27" i="13" s="1"/>
  <c r="AM28" i="7"/>
  <c r="AP28" i="13" s="1"/>
  <c r="AM29" i="7"/>
  <c r="AP29" i="13" s="1"/>
  <c r="AM30" i="7"/>
  <c r="AP30" i="13" s="1"/>
  <c r="AM31" i="7"/>
  <c r="AP31" i="13" s="1"/>
  <c r="AM32" i="7"/>
  <c r="AM33" i="7"/>
  <c r="AP33" i="13" s="1"/>
  <c r="AM34" i="7"/>
  <c r="AP34" i="13" s="1"/>
  <c r="AM35" i="7"/>
  <c r="AP35" i="13" s="1"/>
  <c r="AM36" i="7"/>
  <c r="AP36" i="13" s="1"/>
  <c r="AM37" i="7"/>
  <c r="AP37" i="13" s="1"/>
  <c r="AM38" i="7"/>
  <c r="AP38" i="13" s="1"/>
  <c r="AM39" i="7"/>
  <c r="AP39" i="13" s="1"/>
  <c r="AM40" i="7"/>
  <c r="AP40" i="13" s="1"/>
  <c r="AM41" i="7"/>
  <c r="AP41" i="13" s="1"/>
  <c r="AM42" i="7"/>
  <c r="AP42" i="13" s="1"/>
  <c r="AM43" i="7"/>
  <c r="AP43" i="13" s="1"/>
  <c r="AM44" i="7"/>
  <c r="AP44" i="13" s="1"/>
  <c r="AM45" i="7"/>
  <c r="AP45" i="13" s="1"/>
  <c r="AM46" i="7"/>
  <c r="AP46" i="13" s="1"/>
  <c r="AM47" i="7"/>
  <c r="AP47" i="13" s="1"/>
  <c r="AM48" i="7"/>
  <c r="AP48" i="13" s="1"/>
  <c r="AM49" i="7"/>
  <c r="AP49" i="13" s="1"/>
  <c r="AM50" i="7"/>
  <c r="AP50" i="13" s="1"/>
  <c r="AM51" i="7"/>
  <c r="AP51" i="13" s="1"/>
  <c r="AM52" i="7"/>
  <c r="AP52" i="13" s="1"/>
  <c r="AM53" i="7"/>
  <c r="AP53" i="13" s="1"/>
  <c r="AM54" i="7"/>
  <c r="AP54" i="13" s="1"/>
  <c r="AM55" i="7"/>
  <c r="AP55" i="13" s="1"/>
  <c r="AM56" i="7"/>
  <c r="AP56" i="13" s="1"/>
  <c r="AM57" i="7"/>
  <c r="AP57" i="13" s="1"/>
  <c r="AM58" i="7"/>
  <c r="AP58" i="13" s="1"/>
  <c r="AM59" i="7"/>
  <c r="AP59" i="13" s="1"/>
  <c r="AM60" i="7"/>
  <c r="AP60" i="13" s="1"/>
  <c r="AM61" i="7"/>
  <c r="AP61" i="13" s="1"/>
  <c r="AM62" i="7"/>
  <c r="AP62" i="13" s="1"/>
  <c r="AM63" i="7"/>
  <c r="AP63" i="13" s="1"/>
  <c r="AM64" i="7"/>
  <c r="AP64" i="13" s="1"/>
  <c r="AM65" i="7"/>
  <c r="AP65" i="13" s="1"/>
  <c r="AM66" i="7"/>
  <c r="AP66" i="13" s="1"/>
  <c r="AM67" i="7"/>
  <c r="AP67" i="13" s="1"/>
  <c r="AM68" i="7"/>
  <c r="AP68" i="13" s="1"/>
  <c r="AM69" i="7"/>
  <c r="AP69" i="13" s="1"/>
  <c r="AM70" i="7"/>
  <c r="AP70" i="13" s="1"/>
  <c r="AM71" i="7"/>
  <c r="AP71" i="13" s="1"/>
  <c r="AM72" i="7"/>
  <c r="AP72" i="13" s="1"/>
  <c r="AM73" i="7"/>
  <c r="AP73" i="13" s="1"/>
  <c r="AM74" i="7"/>
  <c r="AP74" i="13" s="1"/>
  <c r="AM75" i="7"/>
  <c r="AP75" i="13" s="1"/>
  <c r="AM76" i="7"/>
  <c r="AP76" i="13" s="1"/>
  <c r="AM77" i="7"/>
  <c r="AP77" i="13" s="1"/>
  <c r="AM78" i="7"/>
  <c r="AP78" i="13" s="1"/>
  <c r="AM79" i="7"/>
  <c r="AP79" i="13" s="1"/>
  <c r="AM80" i="7"/>
  <c r="AP80" i="13" s="1"/>
  <c r="AM81" i="7"/>
  <c r="AP81" i="13" s="1"/>
  <c r="AM82" i="7"/>
  <c r="AP82" i="13" s="1"/>
  <c r="AM83" i="7"/>
  <c r="AP83" i="13" s="1"/>
  <c r="AM84" i="7"/>
  <c r="AP84" i="13" s="1"/>
  <c r="AM85" i="7"/>
  <c r="AP85" i="13" s="1"/>
  <c r="AM86" i="7"/>
  <c r="AP86" i="13" s="1"/>
  <c r="AM87" i="7"/>
  <c r="AP87" i="13" s="1"/>
  <c r="AM88" i="7"/>
  <c r="AP88" i="13" s="1"/>
  <c r="AM89" i="7"/>
  <c r="AP89" i="13" s="1"/>
  <c r="AM90" i="7"/>
  <c r="AP90" i="13" s="1"/>
  <c r="AM91" i="7"/>
  <c r="AP91" i="13" s="1"/>
  <c r="AM92" i="7"/>
  <c r="AP92" i="13" s="1"/>
  <c r="AM93" i="7"/>
  <c r="AP93" i="13" s="1"/>
  <c r="AM94" i="7"/>
  <c r="AP94" i="13" s="1"/>
  <c r="AM95" i="7"/>
  <c r="AP95" i="13" s="1"/>
  <c r="AM96" i="7"/>
  <c r="AP96" i="13" s="1"/>
  <c r="AM97" i="7"/>
  <c r="AP97" i="13" s="1"/>
  <c r="AM98" i="7"/>
  <c r="AP98" i="13" s="1"/>
  <c r="AM99" i="7"/>
  <c r="AP99" i="13" s="1"/>
  <c r="AM100" i="7"/>
  <c r="AP100" i="13" s="1"/>
  <c r="AM101" i="7"/>
  <c r="AP101" i="13" s="1"/>
  <c r="AM102" i="7"/>
  <c r="AP102" i="13" s="1"/>
  <c r="AM103" i="7"/>
  <c r="AP103" i="13" s="1"/>
  <c r="AM104" i="7"/>
  <c r="AP104" i="13" s="1"/>
  <c r="AM105" i="7"/>
  <c r="AP105" i="13" s="1"/>
  <c r="AM106" i="7"/>
  <c r="AM107" i="7"/>
  <c r="AP107" i="13" s="1"/>
  <c r="AM108" i="7"/>
  <c r="AP108" i="13" s="1"/>
  <c r="AM109" i="7"/>
  <c r="AP109" i="13" s="1"/>
  <c r="AM110" i="7"/>
  <c r="AP110" i="13" s="1"/>
  <c r="AM111" i="7"/>
  <c r="AP111" i="13" s="1"/>
  <c r="AM112" i="7"/>
  <c r="AP112" i="13" s="1"/>
  <c r="AM113" i="7"/>
  <c r="AP113" i="13" s="1"/>
  <c r="AM114" i="7"/>
  <c r="AP114" i="13" s="1"/>
  <c r="AM115" i="7"/>
  <c r="AP115" i="13" s="1"/>
  <c r="AM116" i="7"/>
  <c r="AP116" i="13" s="1"/>
  <c r="AM117" i="7"/>
  <c r="AP117" i="13" s="1"/>
  <c r="AM118" i="7"/>
  <c r="AP118" i="13" s="1"/>
  <c r="AM119" i="7"/>
  <c r="AP119" i="13" s="1"/>
  <c r="AM120" i="7"/>
  <c r="AP120" i="13" s="1"/>
  <c r="AM121" i="7"/>
  <c r="AP121" i="13" s="1"/>
  <c r="AM122" i="7"/>
  <c r="AP122" i="13" s="1"/>
  <c r="AM123" i="7"/>
  <c r="AP123" i="13" s="1"/>
  <c r="AM124" i="7"/>
  <c r="AP124" i="13" s="1"/>
  <c r="AM125" i="7"/>
  <c r="AP125" i="13" s="1"/>
  <c r="AM126" i="7"/>
  <c r="AP126" i="13" s="1"/>
  <c r="AM127" i="7"/>
  <c r="AP127" i="13" s="1"/>
  <c r="AM128" i="7"/>
  <c r="AM129" i="7"/>
  <c r="AP129" i="13" s="1"/>
  <c r="AM130" i="7"/>
  <c r="AP130" i="13" s="1"/>
  <c r="AM131" i="7"/>
  <c r="AP131" i="13" s="1"/>
  <c r="AM132" i="7"/>
  <c r="AP132" i="13" s="1"/>
  <c r="AM133" i="7"/>
  <c r="AP133" i="13" s="1"/>
  <c r="AM134" i="7"/>
  <c r="AP134" i="13" s="1"/>
  <c r="AM135" i="7"/>
  <c r="AP135" i="13" s="1"/>
  <c r="AM136" i="7"/>
  <c r="AM137" i="7"/>
  <c r="AP137" i="13" s="1"/>
  <c r="AM138" i="7"/>
  <c r="AP138" i="13" s="1"/>
  <c r="AM139" i="7"/>
  <c r="AP139" i="13" s="1"/>
  <c r="AM140" i="7"/>
  <c r="AP140" i="13" s="1"/>
  <c r="AM141" i="7"/>
  <c r="AP141" i="13" s="1"/>
  <c r="AM142" i="7"/>
  <c r="AP142" i="13" s="1"/>
  <c r="AM143" i="7"/>
  <c r="AP143" i="13" s="1"/>
  <c r="AM144" i="7"/>
  <c r="AP144" i="13" s="1"/>
  <c r="AM145" i="7"/>
  <c r="AP145" i="13" s="1"/>
  <c r="AM146" i="7"/>
  <c r="AP146" i="13" s="1"/>
  <c r="AM147" i="7"/>
  <c r="AP147" i="13" s="1"/>
  <c r="AM148" i="7"/>
  <c r="AP148" i="13" s="1"/>
  <c r="AM149" i="7"/>
  <c r="AP149" i="13" s="1"/>
  <c r="AM150" i="7"/>
  <c r="AP150" i="13" s="1"/>
  <c r="AM151" i="7"/>
  <c r="AP151" i="13" s="1"/>
  <c r="AM152" i="7"/>
  <c r="AP152" i="13" s="1"/>
  <c r="AM153" i="7"/>
  <c r="AP153" i="13" s="1"/>
  <c r="AM154" i="7"/>
  <c r="AP154" i="13" s="1"/>
  <c r="AM155" i="7"/>
  <c r="AP155" i="13" s="1"/>
  <c r="AM156" i="7"/>
  <c r="AP156" i="13" s="1"/>
  <c r="AM157" i="7"/>
  <c r="AP157" i="13" s="1"/>
  <c r="AM158" i="7"/>
  <c r="AP158" i="13" s="1"/>
  <c r="AM159" i="7"/>
  <c r="AP159" i="13" s="1"/>
  <c r="AM160" i="7"/>
  <c r="AM161" i="7"/>
  <c r="AP161" i="13" s="1"/>
  <c r="AM162" i="7"/>
  <c r="AP162" i="13" s="1"/>
  <c r="AM163" i="7"/>
  <c r="AP163" i="13" s="1"/>
  <c r="AM164" i="7"/>
  <c r="AP164" i="13" s="1"/>
  <c r="AM165" i="7"/>
  <c r="AP165" i="13" s="1"/>
  <c r="AM166" i="7"/>
  <c r="AP166" i="13" s="1"/>
  <c r="AM167" i="7"/>
  <c r="AP167" i="13" s="1"/>
  <c r="AM168" i="7"/>
  <c r="AM169" i="7"/>
  <c r="AP169" i="13" s="1"/>
  <c r="AM170" i="7"/>
  <c r="AP170" i="13" s="1"/>
  <c r="AM171" i="7"/>
  <c r="AP171" i="13" s="1"/>
  <c r="AM172" i="7"/>
  <c r="AP172" i="13" s="1"/>
  <c r="AM173" i="7"/>
  <c r="AP173" i="13" s="1"/>
  <c r="AM174" i="7"/>
  <c r="AP174" i="13" s="1"/>
  <c r="AM175" i="7"/>
  <c r="AP175" i="13" s="1"/>
  <c r="AM176" i="7"/>
  <c r="AP176" i="13" s="1"/>
  <c r="AM177" i="7"/>
  <c r="AP177" i="13" s="1"/>
  <c r="AM178" i="7"/>
  <c r="AP178" i="13" s="1"/>
  <c r="AM179" i="7"/>
  <c r="AP179" i="13" s="1"/>
  <c r="AM180" i="7"/>
  <c r="AP180" i="13" s="1"/>
  <c r="AM181" i="7"/>
  <c r="AP181" i="13" s="1"/>
  <c r="AM182" i="7"/>
  <c r="AP182" i="13" s="1"/>
  <c r="AM183" i="7"/>
  <c r="AP183" i="13" s="1"/>
  <c r="AM184" i="7"/>
  <c r="AP184" i="13" s="1"/>
  <c r="AM185" i="7"/>
  <c r="AP185" i="13" s="1"/>
  <c r="AM186" i="7"/>
  <c r="AP186" i="13" s="1"/>
  <c r="AM187" i="7"/>
  <c r="AP187" i="13" s="1"/>
  <c r="AM188" i="7"/>
  <c r="AP188" i="13" s="1"/>
  <c r="AM189" i="7"/>
  <c r="AP189" i="13" s="1"/>
  <c r="AM190" i="7"/>
  <c r="AP190" i="13" s="1"/>
  <c r="AM191" i="7"/>
  <c r="AP191" i="13" s="1"/>
  <c r="AM192" i="7"/>
  <c r="AP192" i="13" s="1"/>
  <c r="AM193" i="7"/>
  <c r="AP193" i="13" s="1"/>
  <c r="AM194" i="7"/>
  <c r="AP194" i="13" s="1"/>
  <c r="AM195" i="7"/>
  <c r="AP195" i="13" s="1"/>
  <c r="AM196" i="7"/>
  <c r="AP196" i="13" s="1"/>
  <c r="AM197" i="7"/>
  <c r="AP197" i="13" s="1"/>
  <c r="AM198" i="7"/>
  <c r="AP198" i="13" s="1"/>
  <c r="AM199" i="7"/>
  <c r="AP199" i="13" s="1"/>
  <c r="AM200" i="7"/>
  <c r="AP200" i="13" s="1"/>
  <c r="AM201" i="7"/>
  <c r="AP201" i="13" s="1"/>
  <c r="AM202" i="7"/>
  <c r="AP202" i="13" s="1"/>
  <c r="AM203" i="7"/>
  <c r="AP203" i="13" s="1"/>
  <c r="AM204" i="7"/>
  <c r="AP204" i="13" s="1"/>
  <c r="AM205" i="7"/>
  <c r="AP205" i="13" s="1"/>
  <c r="AM206" i="7"/>
  <c r="AP206" i="13" s="1"/>
  <c r="AM207" i="7"/>
  <c r="AP207" i="13" s="1"/>
  <c r="AM208" i="7"/>
  <c r="AP208" i="13" s="1"/>
  <c r="AM209" i="7"/>
  <c r="AP209" i="13" s="1"/>
  <c r="AM210" i="7"/>
  <c r="AP210" i="13" s="1"/>
  <c r="AM211" i="7"/>
  <c r="AP211" i="13" s="1"/>
  <c r="AM212" i="7"/>
  <c r="AP212" i="13" s="1"/>
  <c r="AM213" i="7"/>
  <c r="AP213" i="13" s="1"/>
  <c r="AM214" i="7"/>
  <c r="AP214" i="13" s="1"/>
  <c r="AM215" i="7"/>
  <c r="AP215" i="13" s="1"/>
  <c r="AM216" i="7"/>
  <c r="AP216" i="13" s="1"/>
  <c r="AM217" i="7"/>
  <c r="AP217" i="13" s="1"/>
  <c r="AM218" i="7"/>
  <c r="AP218" i="13" s="1"/>
  <c r="AM219" i="7"/>
  <c r="AP219" i="13" s="1"/>
  <c r="AM220" i="7"/>
  <c r="AP220" i="13" s="1"/>
  <c r="AM221" i="7"/>
  <c r="AP221" i="13" s="1"/>
  <c r="AM222" i="7"/>
  <c r="AP222" i="13" s="1"/>
  <c r="AM223" i="7"/>
  <c r="AP223" i="13" s="1"/>
  <c r="AM224" i="7"/>
  <c r="AP224" i="13" s="1"/>
  <c r="AM225" i="7"/>
  <c r="AP225" i="13" s="1"/>
  <c r="AM226" i="7"/>
  <c r="AP226" i="13" s="1"/>
  <c r="AM227" i="7"/>
  <c r="AP227" i="13" s="1"/>
  <c r="AM228" i="7"/>
  <c r="AP228" i="13" s="1"/>
  <c r="AM229" i="7"/>
  <c r="AP229" i="13" s="1"/>
  <c r="AM230" i="7"/>
  <c r="AP230" i="13" s="1"/>
  <c r="AM231" i="7"/>
  <c r="AP231" i="13" s="1"/>
  <c r="AM232" i="7"/>
  <c r="AP232" i="13" s="1"/>
  <c r="AM233" i="7"/>
  <c r="AP233" i="13" s="1"/>
  <c r="AM234" i="7"/>
  <c r="AP234" i="13" s="1"/>
  <c r="AM235" i="7"/>
  <c r="AP235" i="13" s="1"/>
  <c r="AM236" i="7"/>
  <c r="AP236" i="13" s="1"/>
  <c r="AM237" i="7"/>
  <c r="AP237" i="13" s="1"/>
  <c r="AM238" i="7"/>
  <c r="AP238" i="13" s="1"/>
  <c r="AM239" i="7"/>
  <c r="AP239" i="13" s="1"/>
  <c r="AM240" i="7"/>
  <c r="AP240" i="13" s="1"/>
  <c r="AM241" i="7"/>
  <c r="AP241" i="13" s="1"/>
  <c r="AM242" i="7"/>
  <c r="AP242" i="13" s="1"/>
  <c r="AM243" i="7"/>
  <c r="AP243" i="13" s="1"/>
  <c r="AM244" i="7"/>
  <c r="AP244" i="13" s="1"/>
  <c r="AM245" i="7"/>
  <c r="AP245" i="13" s="1"/>
  <c r="AM246" i="7"/>
  <c r="AP246" i="13" s="1"/>
  <c r="AM247" i="7"/>
  <c r="AP247" i="13" s="1"/>
  <c r="AM248" i="7"/>
  <c r="AP248" i="13" s="1"/>
  <c r="AM249" i="7"/>
  <c r="AP249" i="13" s="1"/>
  <c r="AM250" i="7"/>
  <c r="AP250" i="13" s="1"/>
  <c r="AM251" i="7"/>
  <c r="AP251" i="13" s="1"/>
  <c r="AM252" i="7"/>
  <c r="AP252" i="13" s="1"/>
  <c r="AM253" i="7"/>
  <c r="AP253" i="13" s="1"/>
  <c r="AM254" i="7"/>
  <c r="AP254" i="13" s="1"/>
  <c r="AM255" i="7"/>
  <c r="AP255" i="13" s="1"/>
  <c r="AM256" i="7"/>
  <c r="AP256" i="13" s="1"/>
  <c r="AM257" i="7"/>
  <c r="AP257" i="13" s="1"/>
  <c r="AM258" i="7"/>
  <c r="AP258" i="13" s="1"/>
  <c r="AM259" i="7"/>
  <c r="AP259" i="13" s="1"/>
  <c r="AM260" i="7"/>
  <c r="AP260" i="13" s="1"/>
  <c r="AM261" i="7"/>
  <c r="AP261" i="13" s="1"/>
  <c r="AM262" i="7"/>
  <c r="AP262" i="13" s="1"/>
  <c r="AM263" i="7"/>
  <c r="AP263" i="13" s="1"/>
  <c r="AM264" i="7"/>
  <c r="AP264" i="13" s="1"/>
  <c r="AM265" i="7"/>
  <c r="AP265" i="13" s="1"/>
  <c r="AM266" i="7"/>
  <c r="AP266" i="13" s="1"/>
  <c r="AM267" i="7"/>
  <c r="AP267" i="13" s="1"/>
  <c r="AM268" i="7"/>
  <c r="AP268" i="13" s="1"/>
  <c r="AM269" i="7"/>
  <c r="AP269" i="13" s="1"/>
  <c r="AM270" i="7"/>
  <c r="AP270" i="13" s="1"/>
  <c r="AM271" i="7"/>
  <c r="AP271" i="13" s="1"/>
  <c r="AM272" i="7"/>
  <c r="AP272" i="13" s="1"/>
  <c r="AM273" i="7"/>
  <c r="AP273" i="13" s="1"/>
  <c r="AM274" i="7"/>
  <c r="AP274" i="13" s="1"/>
  <c r="AM275" i="7"/>
  <c r="AP275" i="13" s="1"/>
  <c r="AM276" i="7"/>
  <c r="AP276" i="13" s="1"/>
  <c r="AM277" i="7"/>
  <c r="AP277" i="13" s="1"/>
  <c r="AM278" i="7"/>
  <c r="AP278" i="13" s="1"/>
  <c r="AM279" i="7"/>
  <c r="AP279" i="13" s="1"/>
  <c r="AM280" i="7"/>
  <c r="AP280" i="13" s="1"/>
  <c r="AM281" i="7"/>
  <c r="AP281" i="13" s="1"/>
  <c r="AM282" i="7"/>
  <c r="AP282" i="13" s="1"/>
  <c r="AM283" i="7"/>
  <c r="AP283" i="13" s="1"/>
  <c r="AM284" i="7"/>
  <c r="AP284" i="13" s="1"/>
  <c r="AM285" i="7"/>
  <c r="AP285" i="13" s="1"/>
  <c r="AM286" i="7"/>
  <c r="AP286" i="13" s="1"/>
  <c r="AM287" i="7"/>
  <c r="AP287" i="13" s="1"/>
  <c r="AM288" i="7"/>
  <c r="AP288" i="13" s="1"/>
  <c r="AM289" i="7"/>
  <c r="AP289" i="13" s="1"/>
  <c r="AM290" i="7"/>
  <c r="AP290" i="13" s="1"/>
  <c r="AM291" i="7"/>
  <c r="AP291" i="13" s="1"/>
  <c r="AM292" i="7"/>
  <c r="AP292" i="13" s="1"/>
  <c r="AM293" i="7"/>
  <c r="AP293" i="13" s="1"/>
  <c r="AM294" i="7"/>
  <c r="AP294" i="13" s="1"/>
  <c r="AM295" i="7"/>
  <c r="AP295" i="13" s="1"/>
  <c r="AM296" i="7"/>
  <c r="AP296" i="13" s="1"/>
  <c r="AM297" i="7"/>
  <c r="AP297" i="13" s="1"/>
  <c r="AM298" i="7"/>
  <c r="AP298" i="13" s="1"/>
  <c r="AM299" i="7"/>
  <c r="AP299" i="13" s="1"/>
  <c r="AM300" i="7"/>
  <c r="AP300" i="13" s="1"/>
  <c r="AM301" i="7"/>
  <c r="AP301" i="13" s="1"/>
  <c r="AM302" i="7"/>
  <c r="AP302" i="13" s="1"/>
  <c r="AM303" i="7"/>
  <c r="AP303" i="13" s="1"/>
  <c r="AM304" i="7"/>
  <c r="AP304" i="13" s="1"/>
  <c r="AM305" i="7"/>
  <c r="AP305" i="13" s="1"/>
  <c r="AM306" i="7"/>
  <c r="AP306" i="13" s="1"/>
  <c r="AM307" i="7"/>
  <c r="AP307" i="13" s="1"/>
  <c r="AM308" i="7"/>
  <c r="AP308" i="13" s="1"/>
  <c r="AM309" i="7"/>
  <c r="AP309" i="13" s="1"/>
  <c r="AM310" i="7"/>
  <c r="AP310" i="13" s="1"/>
  <c r="AM311" i="7"/>
  <c r="AP311" i="13" s="1"/>
  <c r="AM312" i="7"/>
  <c r="AP312" i="13" s="1"/>
  <c r="AM313" i="7"/>
  <c r="AP313" i="13" s="1"/>
  <c r="AM314" i="7"/>
  <c r="AP314" i="13" s="1"/>
  <c r="AM315" i="7"/>
  <c r="AP315" i="13" s="1"/>
  <c r="AM316" i="7"/>
  <c r="AP316" i="13" s="1"/>
  <c r="AM317" i="7"/>
  <c r="AP317" i="13" s="1"/>
  <c r="AM318" i="7"/>
  <c r="AP318" i="13" s="1"/>
  <c r="AM319" i="7"/>
  <c r="AP319" i="13" s="1"/>
  <c r="AM320" i="7"/>
  <c r="AP320" i="13" s="1"/>
  <c r="AM321" i="7"/>
  <c r="AP321" i="13" s="1"/>
  <c r="AM322" i="7"/>
  <c r="AP322" i="13" s="1"/>
  <c r="AM323" i="7"/>
  <c r="AP323" i="13" s="1"/>
  <c r="AM324" i="7"/>
  <c r="AP324" i="13" s="1"/>
  <c r="AM325" i="7"/>
  <c r="AP325" i="13" s="1"/>
  <c r="AM326" i="7"/>
  <c r="AP326" i="13" s="1"/>
  <c r="AM327" i="7"/>
  <c r="AP327" i="13" s="1"/>
  <c r="AM328" i="7"/>
  <c r="AP328" i="13" s="1"/>
  <c r="AM329" i="7"/>
  <c r="AP329" i="13" s="1"/>
  <c r="AM330" i="7"/>
  <c r="AP330" i="13" s="1"/>
  <c r="AM331" i="7"/>
  <c r="AP331" i="13" s="1"/>
  <c r="AM332" i="7"/>
  <c r="AP332" i="13" s="1"/>
  <c r="AM333" i="7"/>
  <c r="AP333" i="13" s="1"/>
  <c r="AM334" i="7"/>
  <c r="AP334" i="13" s="1"/>
  <c r="AM335" i="7"/>
  <c r="AP335" i="13" s="1"/>
  <c r="AM336" i="7"/>
  <c r="AP336" i="13" s="1"/>
  <c r="AM337" i="7"/>
  <c r="AP337" i="13" s="1"/>
  <c r="AM338" i="7"/>
  <c r="AP338" i="13" s="1"/>
  <c r="AM339" i="7"/>
  <c r="AP339" i="13" s="1"/>
  <c r="AM340" i="7"/>
  <c r="AP340" i="13" s="1"/>
  <c r="AM341" i="7"/>
  <c r="AP341" i="13" s="1"/>
  <c r="AM342" i="7"/>
  <c r="AP342" i="13" s="1"/>
  <c r="AM343" i="7"/>
  <c r="AP343" i="13" s="1"/>
  <c r="AM344" i="7"/>
  <c r="AP344" i="13" s="1"/>
  <c r="AM345" i="7"/>
  <c r="AP345" i="13" s="1"/>
  <c r="AM346" i="7"/>
  <c r="AP346" i="13" s="1"/>
  <c r="AM347" i="7"/>
  <c r="AP347" i="13" s="1"/>
  <c r="AM348" i="7"/>
  <c r="AP348" i="13" s="1"/>
  <c r="AM349" i="7"/>
  <c r="AP349" i="13" s="1"/>
  <c r="AM350" i="7"/>
  <c r="AP350" i="13" s="1"/>
  <c r="AM351" i="7"/>
  <c r="AP351" i="13" s="1"/>
  <c r="AM352" i="7"/>
  <c r="AP352" i="13" s="1"/>
  <c r="AM353" i="7"/>
  <c r="AP353" i="13" s="1"/>
  <c r="AM354" i="7"/>
  <c r="AP354" i="13" s="1"/>
  <c r="AM355" i="7"/>
  <c r="AP355" i="13" s="1"/>
  <c r="AM356" i="7"/>
  <c r="AP356" i="13" s="1"/>
  <c r="AM357" i="7"/>
  <c r="AP357" i="13" s="1"/>
  <c r="AM358" i="7"/>
  <c r="AP358" i="13" s="1"/>
  <c r="AM359" i="7"/>
  <c r="AP359" i="13" s="1"/>
  <c r="AM360" i="7"/>
  <c r="AP360" i="13" s="1"/>
  <c r="AM361" i="7"/>
  <c r="AP361" i="13" s="1"/>
  <c r="AM362" i="7"/>
  <c r="AP362" i="13" s="1"/>
  <c r="AM363" i="7"/>
  <c r="AP363" i="13" s="1"/>
  <c r="AM364" i="7"/>
  <c r="AP364" i="13" s="1"/>
  <c r="AM365" i="7"/>
  <c r="AP365" i="13" s="1"/>
  <c r="AM366" i="7"/>
  <c r="AP366" i="13" s="1"/>
  <c r="AM367" i="7"/>
  <c r="AP367" i="13" s="1"/>
  <c r="AM368" i="7"/>
  <c r="AP368" i="13" s="1"/>
  <c r="AM369" i="7"/>
  <c r="AP369" i="13" s="1"/>
  <c r="AM370" i="7"/>
  <c r="AP370" i="13" s="1"/>
  <c r="AM371" i="7"/>
  <c r="AP371" i="13" s="1"/>
  <c r="AM372" i="7"/>
  <c r="AP372" i="13" s="1"/>
  <c r="AM373" i="7"/>
  <c r="AP373" i="13" s="1"/>
  <c r="AM374" i="7"/>
  <c r="AP374" i="13" s="1"/>
  <c r="AM375" i="7"/>
  <c r="AP375" i="13" s="1"/>
  <c r="AM376" i="7"/>
  <c r="AP376" i="13" s="1"/>
  <c r="AM377" i="7"/>
  <c r="AP377" i="13" s="1"/>
  <c r="AM378" i="7"/>
  <c r="AP378" i="13" s="1"/>
  <c r="AM379" i="7"/>
  <c r="AP379" i="13" s="1"/>
  <c r="AM380" i="7"/>
  <c r="AP380" i="13" s="1"/>
  <c r="AM381" i="7"/>
  <c r="AP381" i="13" s="1"/>
  <c r="AM382" i="7"/>
  <c r="AP382" i="13" s="1"/>
  <c r="AM383" i="7"/>
  <c r="AP383" i="13" s="1"/>
  <c r="AM384" i="7"/>
  <c r="AP384" i="13" s="1"/>
  <c r="AM385" i="7"/>
  <c r="AP385" i="13" s="1"/>
  <c r="AM386" i="7"/>
  <c r="AP386" i="13" s="1"/>
  <c r="AM387" i="7"/>
  <c r="AP387" i="13" s="1"/>
  <c r="AM388" i="7"/>
  <c r="AP388" i="13" s="1"/>
  <c r="AM389" i="7"/>
  <c r="AP389" i="13" s="1"/>
  <c r="AM390" i="7"/>
  <c r="AP390" i="13" s="1"/>
  <c r="AM391" i="7"/>
  <c r="AP391" i="13" s="1"/>
  <c r="AM392" i="7"/>
  <c r="AP392" i="13" s="1"/>
  <c r="AM393" i="7"/>
  <c r="AP393" i="13" s="1"/>
  <c r="AM394" i="7"/>
  <c r="AP394" i="13" s="1"/>
  <c r="AM395" i="7"/>
  <c r="AP395" i="13" s="1"/>
  <c r="AM396" i="7"/>
  <c r="AP396" i="13" s="1"/>
  <c r="AM397" i="7"/>
  <c r="AP397" i="13" s="1"/>
  <c r="AM398" i="7"/>
  <c r="AP398" i="13" s="1"/>
  <c r="AM399" i="7"/>
  <c r="AP399" i="13" s="1"/>
  <c r="AM400" i="7"/>
  <c r="AP400" i="13" s="1"/>
  <c r="AM401" i="7"/>
  <c r="AP401" i="13" s="1"/>
  <c r="AM402" i="7"/>
  <c r="AP402" i="13" s="1"/>
  <c r="AM403" i="7"/>
  <c r="AP403" i="13" s="1"/>
  <c r="AM404" i="7"/>
  <c r="AP404" i="13" s="1"/>
  <c r="AM405" i="7"/>
  <c r="AP405" i="13" s="1"/>
  <c r="AM406" i="7"/>
  <c r="AP406" i="13" s="1"/>
  <c r="AM407" i="7"/>
  <c r="AP407" i="13" s="1"/>
  <c r="AM408" i="7"/>
  <c r="AP408" i="13" s="1"/>
  <c r="AM409" i="7"/>
  <c r="AP409" i="13" s="1"/>
  <c r="AM410" i="7"/>
  <c r="AP410" i="13" s="1"/>
  <c r="AM411" i="7"/>
  <c r="AP411" i="13" s="1"/>
  <c r="AM412" i="7"/>
  <c r="AP412" i="13" s="1"/>
  <c r="AM413" i="7"/>
  <c r="AP413" i="13" s="1"/>
  <c r="AM414" i="7"/>
  <c r="AP414" i="13" s="1"/>
  <c r="AM415" i="7"/>
  <c r="AP415" i="13" s="1"/>
  <c r="AM416" i="7"/>
  <c r="AP416" i="13" s="1"/>
  <c r="AM417" i="7"/>
  <c r="AP417" i="13" s="1"/>
  <c r="AM418" i="7"/>
  <c r="AP418" i="13" s="1"/>
  <c r="AM419" i="7"/>
  <c r="AP419" i="13" s="1"/>
  <c r="AM420" i="7"/>
  <c r="AP420" i="13" s="1"/>
  <c r="AM421" i="7"/>
  <c r="AP421" i="13" s="1"/>
  <c r="AM422" i="7"/>
  <c r="AP422" i="13" s="1"/>
  <c r="AM423" i="7"/>
  <c r="AP423" i="13" s="1"/>
  <c r="AM424" i="7"/>
  <c r="AP424" i="13" s="1"/>
  <c r="AM425" i="7"/>
  <c r="AP425" i="13" s="1"/>
  <c r="AM426" i="7"/>
  <c r="AP426" i="13" s="1"/>
  <c r="AM427" i="7"/>
  <c r="AP427" i="13" s="1"/>
  <c r="AM428" i="7"/>
  <c r="AP428" i="13" s="1"/>
  <c r="AM429" i="7"/>
  <c r="AP429" i="13" s="1"/>
  <c r="AM430" i="7"/>
  <c r="AP430" i="13" s="1"/>
  <c r="AM431" i="7"/>
  <c r="AP431" i="13" s="1"/>
  <c r="AM432" i="7"/>
  <c r="AP432" i="13" s="1"/>
  <c r="AM433" i="7"/>
  <c r="AP433" i="13" s="1"/>
  <c r="AM434" i="7"/>
  <c r="AP434" i="13" s="1"/>
  <c r="AM435" i="7"/>
  <c r="AP435" i="13" s="1"/>
  <c r="AM436" i="7"/>
  <c r="AP436" i="13" s="1"/>
  <c r="AM437" i="7"/>
  <c r="AP437" i="13" s="1"/>
  <c r="AM438" i="7"/>
  <c r="AP438" i="13" s="1"/>
  <c r="AM439" i="7"/>
  <c r="AP439" i="13" s="1"/>
  <c r="AM440" i="7"/>
  <c r="AP440" i="13" s="1"/>
  <c r="AM441" i="7"/>
  <c r="AP441" i="13" s="1"/>
  <c r="AM442" i="7"/>
  <c r="AP442" i="13" s="1"/>
  <c r="AM443" i="7"/>
  <c r="AP443" i="13" s="1"/>
  <c r="AM444" i="7"/>
  <c r="AP444" i="13" s="1"/>
  <c r="AM445" i="7"/>
  <c r="AP445" i="13" s="1"/>
  <c r="AM446" i="7"/>
  <c r="AP446" i="13" s="1"/>
  <c r="AM447" i="7"/>
  <c r="AP447" i="13" s="1"/>
  <c r="AM448" i="7"/>
  <c r="AP448" i="13" s="1"/>
  <c r="AM449" i="7"/>
  <c r="AP449" i="13" s="1"/>
  <c r="AM450" i="7"/>
  <c r="AP450" i="13" s="1"/>
  <c r="AM451" i="7"/>
  <c r="AP451" i="13" s="1"/>
  <c r="AM452" i="7"/>
  <c r="AP452" i="13" s="1"/>
  <c r="AM453" i="7"/>
  <c r="AP453" i="13" s="1"/>
  <c r="AM454" i="7"/>
  <c r="AP454" i="13" s="1"/>
  <c r="AM455" i="7"/>
  <c r="AP455" i="13" s="1"/>
  <c r="AM456" i="7"/>
  <c r="AP456" i="13" s="1"/>
  <c r="AM457" i="7"/>
  <c r="AP457" i="13" s="1"/>
  <c r="AM458" i="7"/>
  <c r="AP458" i="13" s="1"/>
  <c r="AM459" i="7"/>
  <c r="AP459" i="13" s="1"/>
  <c r="AM460" i="7"/>
  <c r="AP460" i="13" s="1"/>
  <c r="AM461" i="7"/>
  <c r="AP461" i="13" s="1"/>
  <c r="AM462" i="7"/>
  <c r="AP462" i="13" s="1"/>
  <c r="AM463" i="7"/>
  <c r="AP463" i="13" s="1"/>
  <c r="AM2" i="7"/>
  <c r="AK3" i="13"/>
  <c r="AL3" i="13" s="1"/>
  <c r="AM3" i="13" s="1"/>
  <c r="AK4" i="13"/>
  <c r="AL4" i="13" s="1"/>
  <c r="AM4" i="13" s="1"/>
  <c r="AK5" i="13"/>
  <c r="AL5" i="13" s="1"/>
  <c r="AM5" i="13" s="1"/>
  <c r="AS5" i="13" s="1"/>
  <c r="AL8" i="14" s="1"/>
  <c r="AK6" i="13"/>
  <c r="AL6" i="13" s="1"/>
  <c r="AM6" i="13" s="1"/>
  <c r="AK7" i="13"/>
  <c r="AL7" i="13" s="1"/>
  <c r="AM7" i="13" s="1"/>
  <c r="AK8" i="13"/>
  <c r="AL8" i="13" s="1"/>
  <c r="AM8" i="13" s="1"/>
  <c r="AS8" i="13" s="1"/>
  <c r="AL11" i="14" s="1"/>
  <c r="AK9" i="13"/>
  <c r="AL9" i="13" s="1"/>
  <c r="AM9" i="13" s="1"/>
  <c r="AK10" i="13"/>
  <c r="AL10" i="13" s="1"/>
  <c r="AM10" i="13" s="1"/>
  <c r="AK11" i="13"/>
  <c r="AL11" i="13" s="1"/>
  <c r="AM11" i="13" s="1"/>
  <c r="AK12" i="13"/>
  <c r="AL12" i="13" s="1"/>
  <c r="AM12" i="13" s="1"/>
  <c r="AK13" i="13"/>
  <c r="AL13" i="13" s="1"/>
  <c r="AM13" i="13" s="1"/>
  <c r="AJ16" i="14"/>
  <c r="AK14" i="13"/>
  <c r="AL14" i="13" s="1"/>
  <c r="AM14" i="13" s="1"/>
  <c r="AK15" i="13"/>
  <c r="AL15" i="13" s="1"/>
  <c r="AM15" i="13" s="1"/>
  <c r="AK16" i="13"/>
  <c r="AK17" i="13"/>
  <c r="AL17" i="13" s="1"/>
  <c r="AM17" i="13" s="1"/>
  <c r="AK18" i="13"/>
  <c r="AL18" i="13" s="1"/>
  <c r="AM18" i="13" s="1"/>
  <c r="AK19" i="13"/>
  <c r="AL19" i="13" s="1"/>
  <c r="AM19" i="13" s="1"/>
  <c r="AK20" i="13"/>
  <c r="AL20" i="13" s="1"/>
  <c r="AM20" i="13" s="1"/>
  <c r="AK21" i="13"/>
  <c r="AL21" i="13" s="1"/>
  <c r="AM21" i="13" s="1"/>
  <c r="AJ24" i="14" s="1"/>
  <c r="AK22" i="13"/>
  <c r="AL22" i="13" s="1"/>
  <c r="AM22" i="13" s="1"/>
  <c r="AS22" i="13" s="1"/>
  <c r="AL25" i="14" s="1"/>
  <c r="AK23" i="13"/>
  <c r="AL23" i="13" s="1"/>
  <c r="AM23" i="13" s="1"/>
  <c r="AK24" i="13"/>
  <c r="AL24" i="13" s="1"/>
  <c r="AM24" i="13" s="1"/>
  <c r="AS24" i="13" s="1"/>
  <c r="AL27" i="14" s="1"/>
  <c r="AK25" i="13"/>
  <c r="AL25" i="13" s="1"/>
  <c r="AM25" i="13" s="1"/>
  <c r="AK26" i="13"/>
  <c r="AL26" i="13" s="1"/>
  <c r="AM26" i="13" s="1"/>
  <c r="AK27" i="13"/>
  <c r="AL27" i="13" s="1"/>
  <c r="AM27" i="13" s="1"/>
  <c r="AK28" i="13"/>
  <c r="AL28" i="13" s="1"/>
  <c r="AM28" i="13" s="1"/>
  <c r="AK29" i="13"/>
  <c r="AL29" i="13" s="1"/>
  <c r="AM29" i="13" s="1"/>
  <c r="AJ32" i="14"/>
  <c r="AK30" i="13"/>
  <c r="AL30" i="13" s="1"/>
  <c r="AM30" i="13" s="1"/>
  <c r="AK31" i="13"/>
  <c r="AL31" i="13" s="1"/>
  <c r="AM31" i="13" s="1"/>
  <c r="AK32" i="13"/>
  <c r="AL32" i="13" s="1"/>
  <c r="AM32" i="13" s="1"/>
  <c r="AS32" i="13" s="1"/>
  <c r="AL35" i="14" s="1"/>
  <c r="AK33" i="13"/>
  <c r="AL33" i="13" s="1"/>
  <c r="AM33" i="13" s="1"/>
  <c r="AK34" i="13"/>
  <c r="AL34" i="13" s="1"/>
  <c r="AM34" i="13" s="1"/>
  <c r="AK35" i="13"/>
  <c r="AL35" i="13" s="1"/>
  <c r="AM35" i="13" s="1"/>
  <c r="AK36" i="13"/>
  <c r="AL36" i="13" s="1"/>
  <c r="AM36" i="13" s="1"/>
  <c r="AK37" i="13"/>
  <c r="AL37" i="13" s="1"/>
  <c r="AM37" i="13" s="1"/>
  <c r="AJ40" i="14" s="1"/>
  <c r="AK38" i="13"/>
  <c r="AL38" i="13" s="1"/>
  <c r="AM38" i="13" s="1"/>
  <c r="AK39" i="13"/>
  <c r="AL39" i="13" s="1"/>
  <c r="AM39" i="13" s="1"/>
  <c r="AK40" i="13"/>
  <c r="AL40" i="13" s="1"/>
  <c r="AM40" i="13" s="1"/>
  <c r="AS40" i="13" s="1"/>
  <c r="AL43" i="14" s="1"/>
  <c r="AK41" i="13"/>
  <c r="AL41" i="13" s="1"/>
  <c r="AM41" i="13" s="1"/>
  <c r="AK42" i="13"/>
  <c r="AL42" i="13" s="1"/>
  <c r="AM42" i="13" s="1"/>
  <c r="AK43" i="13"/>
  <c r="AL43" i="13" s="1"/>
  <c r="AM43" i="13" s="1"/>
  <c r="AK44" i="13"/>
  <c r="AL44" i="13" s="1"/>
  <c r="AM44" i="13" s="1"/>
  <c r="AK45" i="13"/>
  <c r="AL45" i="13" s="1"/>
  <c r="AM45" i="13" s="1"/>
  <c r="AS45" i="13" s="1"/>
  <c r="AL48" i="14" s="1"/>
  <c r="AJ48" i="14"/>
  <c r="AK46" i="13"/>
  <c r="AL46" i="13" s="1"/>
  <c r="AM46" i="13" s="1"/>
  <c r="AK47" i="13"/>
  <c r="AL47" i="13" s="1"/>
  <c r="AM47" i="13" s="1"/>
  <c r="AK48" i="13"/>
  <c r="AK49" i="13"/>
  <c r="AL49" i="13" s="1"/>
  <c r="AM49" i="13" s="1"/>
  <c r="AK50" i="13"/>
  <c r="AK51" i="13"/>
  <c r="AL51" i="13" s="1"/>
  <c r="AM51" i="13" s="1"/>
  <c r="AJ54" i="14" s="1"/>
  <c r="AK52" i="13"/>
  <c r="AL52" i="13" s="1"/>
  <c r="AM52" i="13" s="1"/>
  <c r="AK53" i="13"/>
  <c r="AL53" i="13" s="1"/>
  <c r="AM53" i="13" s="1"/>
  <c r="AK54" i="13"/>
  <c r="AL54" i="13" s="1"/>
  <c r="AM54" i="13" s="1"/>
  <c r="AK55" i="13"/>
  <c r="AL55" i="13" s="1"/>
  <c r="AM55" i="13" s="1"/>
  <c r="AK56" i="13"/>
  <c r="AL56" i="13" s="1"/>
  <c r="AM56" i="13" s="1"/>
  <c r="AS56" i="13" s="1"/>
  <c r="AL59" i="14" s="1"/>
  <c r="AK57" i="13"/>
  <c r="AL57" i="13" s="1"/>
  <c r="AM57" i="13" s="1"/>
  <c r="AK58" i="13"/>
  <c r="AL58" i="13" s="1"/>
  <c r="AM58" i="13" s="1"/>
  <c r="AK59" i="13"/>
  <c r="AL59" i="13" s="1"/>
  <c r="AM59" i="13" s="1"/>
  <c r="AJ62" i="14"/>
  <c r="AK60" i="13"/>
  <c r="AL60" i="13" s="1"/>
  <c r="AM60" i="13" s="1"/>
  <c r="AK61" i="13"/>
  <c r="AL61" i="13" s="1"/>
  <c r="AM61" i="13" s="1"/>
  <c r="AK62" i="13"/>
  <c r="AL62" i="13" s="1"/>
  <c r="AM62" i="13" s="1"/>
  <c r="AJ65" i="14"/>
  <c r="AK63" i="13"/>
  <c r="AL63" i="13" s="1"/>
  <c r="AM63" i="13" s="1"/>
  <c r="AK64" i="13"/>
  <c r="AL64" i="13" s="1"/>
  <c r="AM64" i="13" s="1"/>
  <c r="AK65" i="13"/>
  <c r="AL65" i="13" s="1"/>
  <c r="AM65" i="13" s="1"/>
  <c r="AJ68" i="14"/>
  <c r="AK66" i="13"/>
  <c r="AL66" i="13" s="1"/>
  <c r="AM66" i="13" s="1"/>
  <c r="AK67" i="13"/>
  <c r="AL67" i="13" s="1"/>
  <c r="AM67" i="13" s="1"/>
  <c r="AJ70" i="14" s="1"/>
  <c r="AK68" i="13"/>
  <c r="AL68" i="13" s="1"/>
  <c r="AM68" i="13" s="1"/>
  <c r="AK69" i="13"/>
  <c r="AL69" i="13" s="1"/>
  <c r="AM69" i="13" s="1"/>
  <c r="AJ72" i="14"/>
  <c r="AK70" i="13"/>
  <c r="AL70" i="13" s="1"/>
  <c r="AM70" i="13" s="1"/>
  <c r="AK71" i="13"/>
  <c r="AL71" i="13" s="1"/>
  <c r="AM71" i="13" s="1"/>
  <c r="AK72" i="13"/>
  <c r="AL72" i="13" s="1"/>
  <c r="AM72" i="13" s="1"/>
  <c r="AK73" i="13"/>
  <c r="AL73" i="13" s="1"/>
  <c r="AM73" i="13" s="1"/>
  <c r="AK74" i="13"/>
  <c r="AL74" i="13" s="1"/>
  <c r="AM74" i="13" s="1"/>
  <c r="AK75" i="13"/>
  <c r="AL75" i="13" s="1"/>
  <c r="AM75" i="13" s="1"/>
  <c r="AK76" i="13"/>
  <c r="AL76" i="13" s="1"/>
  <c r="AM76" i="13" s="1"/>
  <c r="AS76" i="13" s="1"/>
  <c r="AL79" i="14" s="1"/>
  <c r="AJ79" i="14"/>
  <c r="AK77" i="13"/>
  <c r="AL77" i="13" s="1"/>
  <c r="AM77" i="13" s="1"/>
  <c r="AK78" i="13"/>
  <c r="AL78" i="13" s="1"/>
  <c r="AM78" i="13" s="1"/>
  <c r="AK79" i="13"/>
  <c r="AL79" i="13" s="1"/>
  <c r="AM79" i="13" s="1"/>
  <c r="AJ82" i="14"/>
  <c r="AK80" i="13"/>
  <c r="AL80" i="13" s="1"/>
  <c r="AM80" i="13" s="1"/>
  <c r="AK81" i="13"/>
  <c r="AL81" i="13" s="1"/>
  <c r="AM81" i="13" s="1"/>
  <c r="AK82" i="13"/>
  <c r="AL82" i="13" s="1"/>
  <c r="AM82" i="13" s="1"/>
  <c r="AK83" i="13"/>
  <c r="AL83" i="13" s="1"/>
  <c r="AM83" i="13" s="1"/>
  <c r="AK84" i="13"/>
  <c r="AL84" i="13" s="1"/>
  <c r="AM84" i="13" s="1"/>
  <c r="AK85" i="13"/>
  <c r="AL85" i="13" s="1"/>
  <c r="AM85" i="13" s="1"/>
  <c r="AJ88" i="14" s="1"/>
  <c r="AK86" i="13"/>
  <c r="AL86" i="13" s="1"/>
  <c r="AM86" i="13" s="1"/>
  <c r="AJ89" i="14" s="1"/>
  <c r="AK87" i="13"/>
  <c r="AL87" i="13" s="1"/>
  <c r="AM87" i="13" s="1"/>
  <c r="AJ90" i="14"/>
  <c r="AK88" i="13"/>
  <c r="AL88" i="13" s="1"/>
  <c r="AM88" i="13" s="1"/>
  <c r="AK89" i="13"/>
  <c r="AL89" i="13" s="1"/>
  <c r="AM89" i="13" s="1"/>
  <c r="AK90" i="13"/>
  <c r="AL90" i="13" s="1"/>
  <c r="AM90" i="13" s="1"/>
  <c r="AJ93" i="14" s="1"/>
  <c r="AK91" i="13"/>
  <c r="AL91" i="13" s="1"/>
  <c r="AM91" i="13" s="1"/>
  <c r="AK92" i="13"/>
  <c r="AL92" i="13" s="1"/>
  <c r="AM92" i="13" s="1"/>
  <c r="AK93" i="13"/>
  <c r="AL93" i="13" s="1"/>
  <c r="AM93" i="13" s="1"/>
  <c r="AK94" i="13"/>
  <c r="AL94" i="13" s="1"/>
  <c r="AM94" i="13" s="1"/>
  <c r="AS94" i="13" s="1"/>
  <c r="AL97" i="14" s="1"/>
  <c r="AJ97" i="14"/>
  <c r="AK95" i="13"/>
  <c r="AL95" i="13" s="1"/>
  <c r="AM95" i="13" s="1"/>
  <c r="AK96" i="13"/>
  <c r="AL96" i="13" s="1"/>
  <c r="AM96" i="13" s="1"/>
  <c r="AK97" i="13"/>
  <c r="AL97" i="13" s="1"/>
  <c r="AM97" i="13" s="1"/>
  <c r="AK98" i="13"/>
  <c r="AL98" i="13" s="1"/>
  <c r="AM98" i="13" s="1"/>
  <c r="AK99" i="13"/>
  <c r="AL99" i="13" s="1"/>
  <c r="AM99" i="13" s="1"/>
  <c r="AK100" i="13"/>
  <c r="AL100" i="13" s="1"/>
  <c r="AM100" i="13" s="1"/>
  <c r="AK101" i="13"/>
  <c r="AL101" i="13" s="1"/>
  <c r="AM101" i="13" s="1"/>
  <c r="AJ104" i="14"/>
  <c r="AK102" i="13"/>
  <c r="AL102" i="13" s="1"/>
  <c r="AM102" i="13" s="1"/>
  <c r="AK103" i="13"/>
  <c r="AL103" i="13" s="1"/>
  <c r="AM103" i="13" s="1"/>
  <c r="AK104" i="13"/>
  <c r="AL104" i="13" s="1"/>
  <c r="AM104" i="13" s="1"/>
  <c r="AK105" i="13"/>
  <c r="AL105" i="13" s="1"/>
  <c r="AM105" i="13" s="1"/>
  <c r="AK106" i="13"/>
  <c r="AL106" i="13" s="1"/>
  <c r="AM106" i="13" s="1"/>
  <c r="AJ109" i="14"/>
  <c r="AK107" i="13"/>
  <c r="AL107" i="13" s="1"/>
  <c r="AM107" i="13" s="1"/>
  <c r="AK108" i="13"/>
  <c r="AL108" i="13" s="1"/>
  <c r="AM108" i="13" s="1"/>
  <c r="AK109" i="13"/>
  <c r="AL109" i="13" s="1"/>
  <c r="AM109" i="13" s="1"/>
  <c r="AK110" i="13"/>
  <c r="AL110" i="13" s="1"/>
  <c r="AM110" i="13" s="1"/>
  <c r="AJ113" i="14" s="1"/>
  <c r="AK111" i="13"/>
  <c r="AL111" i="13" s="1"/>
  <c r="AM111" i="13" s="1"/>
  <c r="AK112" i="13"/>
  <c r="AL112" i="13" s="1"/>
  <c r="AM112" i="13" s="1"/>
  <c r="AK113" i="13"/>
  <c r="AL113" i="13" s="1"/>
  <c r="AM113" i="13" s="1"/>
  <c r="AK114" i="13"/>
  <c r="AL114" i="13" s="1"/>
  <c r="AM114" i="13" s="1"/>
  <c r="AK115" i="13"/>
  <c r="AL115" i="13" s="1"/>
  <c r="AM115" i="13" s="1"/>
  <c r="AK116" i="13"/>
  <c r="AL116" i="13" s="1"/>
  <c r="AM116" i="13" s="1"/>
  <c r="AK117" i="13"/>
  <c r="AL117" i="13" s="1"/>
  <c r="AM117" i="13" s="1"/>
  <c r="AJ120" i="14"/>
  <c r="AK118" i="13"/>
  <c r="AL118" i="13" s="1"/>
  <c r="AM118" i="13" s="1"/>
  <c r="AK119" i="13"/>
  <c r="AL119" i="13" s="1"/>
  <c r="AM119" i="13" s="1"/>
  <c r="AK120" i="13"/>
  <c r="AL120" i="13" s="1"/>
  <c r="AM120" i="13" s="1"/>
  <c r="AS120" i="13" s="1"/>
  <c r="AL123" i="14" s="1"/>
  <c r="AK121" i="13"/>
  <c r="AL121" i="13" s="1"/>
  <c r="AM121" i="13" s="1"/>
  <c r="AK122" i="13"/>
  <c r="AL122" i="13" s="1"/>
  <c r="AM122" i="13" s="1"/>
  <c r="AK123" i="13"/>
  <c r="AL123" i="13" s="1"/>
  <c r="AM123" i="13" s="1"/>
  <c r="AJ126" i="14" s="1"/>
  <c r="AK124" i="13"/>
  <c r="AL124" i="13" s="1"/>
  <c r="AM124" i="13" s="1"/>
  <c r="AK125" i="13"/>
  <c r="AL125" i="13" s="1"/>
  <c r="AM125" i="13" s="1"/>
  <c r="AK126" i="13"/>
  <c r="AL126" i="13" s="1"/>
  <c r="AM126" i="13" s="1"/>
  <c r="AJ129" i="14" s="1"/>
  <c r="AK127" i="13"/>
  <c r="AL127" i="13" s="1"/>
  <c r="AM127" i="13" s="1"/>
  <c r="AJ130" i="14"/>
  <c r="AK128" i="13"/>
  <c r="AL128" i="13" s="1"/>
  <c r="AM128" i="13" s="1"/>
  <c r="AK129" i="13"/>
  <c r="AL129" i="13" s="1"/>
  <c r="AM129" i="13" s="1"/>
  <c r="AJ132" i="14" s="1"/>
  <c r="AK130" i="13"/>
  <c r="AL130" i="13" s="1"/>
  <c r="AM130" i="13" s="1"/>
  <c r="AJ133" i="14" s="1"/>
  <c r="AK131" i="13"/>
  <c r="AL131" i="13" s="1"/>
  <c r="AM131" i="13" s="1"/>
  <c r="AK132" i="13"/>
  <c r="AL132" i="13" s="1"/>
  <c r="AM132" i="13" s="1"/>
  <c r="AK133" i="13"/>
  <c r="AL133" i="13" s="1"/>
  <c r="AM133" i="13" s="1"/>
  <c r="AK134" i="13"/>
  <c r="AL134" i="13" s="1"/>
  <c r="AM134" i="13" s="1"/>
  <c r="AK135" i="13"/>
  <c r="AL135" i="13" s="1"/>
  <c r="AM135" i="13" s="1"/>
  <c r="AJ138" i="14" s="1"/>
  <c r="AK136" i="13"/>
  <c r="AL136" i="13" s="1"/>
  <c r="AM136" i="13" s="1"/>
  <c r="AK137" i="13"/>
  <c r="AL137" i="13" s="1"/>
  <c r="AM137" i="13" s="1"/>
  <c r="AK138" i="13"/>
  <c r="AL138" i="13" s="1"/>
  <c r="AM138" i="13" s="1"/>
  <c r="AK139" i="13"/>
  <c r="AL139" i="13" s="1"/>
  <c r="AM139" i="13" s="1"/>
  <c r="AK140" i="13"/>
  <c r="AL140" i="13" s="1"/>
  <c r="AM140" i="13" s="1"/>
  <c r="AK141" i="13"/>
  <c r="AL141" i="13" s="1"/>
  <c r="AM141" i="13" s="1"/>
  <c r="AK142" i="13"/>
  <c r="AL142" i="13" s="1"/>
  <c r="AM142" i="13" s="1"/>
  <c r="AS142" i="13" s="1"/>
  <c r="AL145" i="14" s="1"/>
  <c r="AK143" i="13"/>
  <c r="AL143" i="13" s="1"/>
  <c r="AM143" i="13" s="1"/>
  <c r="AJ146" i="14" s="1"/>
  <c r="AK144" i="13"/>
  <c r="AL144" i="13" s="1"/>
  <c r="AM144" i="13" s="1"/>
  <c r="AK145" i="13"/>
  <c r="AL145" i="13" s="1"/>
  <c r="AM145" i="13" s="1"/>
  <c r="AK146" i="13"/>
  <c r="AL146" i="13" s="1"/>
  <c r="AM146" i="13" s="1"/>
  <c r="AJ149" i="14" s="1"/>
  <c r="AK147" i="13"/>
  <c r="AL147" i="13" s="1"/>
  <c r="AM147" i="13" s="1"/>
  <c r="AK148" i="13"/>
  <c r="AL148" i="13" s="1"/>
  <c r="AM148" i="13" s="1"/>
  <c r="AK149" i="13"/>
  <c r="AL149" i="13" s="1"/>
  <c r="AM149" i="13" s="1"/>
  <c r="AK150" i="13"/>
  <c r="AL150" i="13" s="1"/>
  <c r="AM150" i="13" s="1"/>
  <c r="AJ153" i="14" s="1"/>
  <c r="AK151" i="13"/>
  <c r="AL151" i="13" s="1"/>
  <c r="AM151" i="13" s="1"/>
  <c r="AJ154" i="14" s="1"/>
  <c r="AK152" i="13"/>
  <c r="AL152" i="13" s="1"/>
  <c r="AM152" i="13" s="1"/>
  <c r="AK153" i="13"/>
  <c r="AL153" i="13" s="1"/>
  <c r="AM153" i="13" s="1"/>
  <c r="AJ156" i="14"/>
  <c r="AK154" i="13"/>
  <c r="AL154" i="13" s="1"/>
  <c r="AM154" i="13" s="1"/>
  <c r="AK155" i="13"/>
  <c r="AL155" i="13" s="1"/>
  <c r="AM155" i="13" s="1"/>
  <c r="AK156" i="13"/>
  <c r="AL156" i="13" s="1"/>
  <c r="AM156" i="13" s="1"/>
  <c r="AK157" i="13"/>
  <c r="AL157" i="13" s="1"/>
  <c r="AM157" i="13" s="1"/>
  <c r="AK158" i="13"/>
  <c r="AL158" i="13" s="1"/>
  <c r="AM158" i="13" s="1"/>
  <c r="AJ161" i="14"/>
  <c r="AK159" i="13"/>
  <c r="AL159" i="13" s="1"/>
  <c r="AM159" i="13" s="1"/>
  <c r="AK160" i="13"/>
  <c r="AL160" i="13" s="1"/>
  <c r="AM160" i="13" s="1"/>
  <c r="AK161" i="13"/>
  <c r="AL161" i="13" s="1"/>
  <c r="AM161" i="13" s="1"/>
  <c r="AK162" i="13"/>
  <c r="AL162" i="13" s="1"/>
  <c r="AM162" i="13" s="1"/>
  <c r="AJ165" i="14" s="1"/>
  <c r="AK163" i="13"/>
  <c r="AL163" i="13" s="1"/>
  <c r="AM163" i="13" s="1"/>
  <c r="AK164" i="13"/>
  <c r="AL164" i="13" s="1"/>
  <c r="AM164" i="13" s="1"/>
  <c r="AK165" i="13"/>
  <c r="AL165" i="13" s="1"/>
  <c r="AM165" i="13" s="1"/>
  <c r="AK166" i="13"/>
  <c r="AL166" i="13" s="1"/>
  <c r="AM166" i="13" s="1"/>
  <c r="AK167" i="13"/>
  <c r="AL167" i="13" s="1"/>
  <c r="AM167" i="13" s="1"/>
  <c r="AJ170" i="14"/>
  <c r="AK168" i="13"/>
  <c r="AL168" i="13" s="1"/>
  <c r="AM168" i="13" s="1"/>
  <c r="AK169" i="13"/>
  <c r="AL169" i="13" s="1"/>
  <c r="AM169" i="13" s="1"/>
  <c r="AJ172" i="14" s="1"/>
  <c r="AK170" i="13"/>
  <c r="AL170" i="13" s="1"/>
  <c r="AM170" i="13" s="1"/>
  <c r="AJ173" i="14" s="1"/>
  <c r="AK171" i="13"/>
  <c r="AL171" i="13" s="1"/>
  <c r="AM171" i="13" s="1"/>
  <c r="AK172" i="13"/>
  <c r="AL172" i="13" s="1"/>
  <c r="AM172" i="13" s="1"/>
  <c r="AJ175" i="14" s="1"/>
  <c r="AK173" i="13"/>
  <c r="AL173" i="13" s="1"/>
  <c r="AM173" i="13" s="1"/>
  <c r="AK174" i="13"/>
  <c r="AL174" i="13" s="1"/>
  <c r="AM174" i="13" s="1"/>
  <c r="AJ177" i="14"/>
  <c r="AK175" i="13"/>
  <c r="AL175" i="13" s="1"/>
  <c r="AM175" i="13" s="1"/>
  <c r="AK176" i="13"/>
  <c r="AL176" i="13" s="1"/>
  <c r="AM176" i="13" s="1"/>
  <c r="AK177" i="13"/>
  <c r="AL177" i="13" s="1"/>
  <c r="AM177" i="13" s="1"/>
  <c r="AK178" i="13"/>
  <c r="AL178" i="13" s="1"/>
  <c r="AM178" i="13" s="1"/>
  <c r="AK179" i="13"/>
  <c r="AL179" i="13" s="1"/>
  <c r="AM179" i="13" s="1"/>
  <c r="AJ182" i="14"/>
  <c r="AK180" i="13"/>
  <c r="AL180" i="13" s="1"/>
  <c r="AM180" i="13" s="1"/>
  <c r="AK181" i="13"/>
  <c r="AL181" i="13" s="1"/>
  <c r="AM181" i="13" s="1"/>
  <c r="AK182" i="13"/>
  <c r="AL182" i="13" s="1"/>
  <c r="AM182" i="13" s="1"/>
  <c r="AK183" i="13"/>
  <c r="AL183" i="13" s="1"/>
  <c r="AM183" i="13" s="1"/>
  <c r="AJ186" i="14" s="1"/>
  <c r="AK184" i="13"/>
  <c r="AL184" i="13" s="1"/>
  <c r="AM184" i="13" s="1"/>
  <c r="AJ187" i="14" s="1"/>
  <c r="AK185" i="13"/>
  <c r="AL185" i="13" s="1"/>
  <c r="AM185" i="13" s="1"/>
  <c r="AK186" i="13"/>
  <c r="AL186" i="13" s="1"/>
  <c r="AM186" i="13" s="1"/>
  <c r="AK187" i="13"/>
  <c r="AL187" i="13" s="1"/>
  <c r="AM187" i="13" s="1"/>
  <c r="AK188" i="13"/>
  <c r="AK189" i="13"/>
  <c r="AL189" i="13" s="1"/>
  <c r="AM189" i="13" s="1"/>
  <c r="AK190" i="13"/>
  <c r="AL190" i="13" s="1"/>
  <c r="AM190" i="13" s="1"/>
  <c r="AK191" i="13"/>
  <c r="AL191" i="13" s="1"/>
  <c r="AM191" i="13" s="1"/>
  <c r="AK192" i="13"/>
  <c r="AL192" i="13" s="1"/>
  <c r="AM192" i="13" s="1"/>
  <c r="AK193" i="13"/>
  <c r="AL193" i="13" s="1"/>
  <c r="AM193" i="13" s="1"/>
  <c r="AJ196" i="14"/>
  <c r="AK194" i="13"/>
  <c r="AL194" i="13" s="1"/>
  <c r="AM194" i="13" s="1"/>
  <c r="AK195" i="13"/>
  <c r="AL195" i="13" s="1"/>
  <c r="AM195" i="13" s="1"/>
  <c r="AS195" i="13" s="1"/>
  <c r="AL198" i="14" s="1"/>
  <c r="AK196" i="13"/>
  <c r="AL196" i="13" s="1"/>
  <c r="AM196" i="13" s="1"/>
  <c r="AK197" i="13"/>
  <c r="AL197" i="13" s="1"/>
  <c r="AM197" i="13" s="1"/>
  <c r="AK198" i="13"/>
  <c r="AL198" i="13" s="1"/>
  <c r="AM198" i="13" s="1"/>
  <c r="AK199" i="13"/>
  <c r="AL199" i="13" s="1"/>
  <c r="AM199" i="13" s="1"/>
  <c r="AK200" i="13"/>
  <c r="AL200" i="13" s="1"/>
  <c r="AM200" i="13" s="1"/>
  <c r="AK201" i="13"/>
  <c r="AL201" i="13" s="1"/>
  <c r="AM201" i="13" s="1"/>
  <c r="AJ204" i="14"/>
  <c r="AK202" i="13"/>
  <c r="AL202" i="13" s="1"/>
  <c r="AM202" i="13" s="1"/>
  <c r="AK203" i="13"/>
  <c r="AL203" i="13" s="1"/>
  <c r="AM203" i="13" s="1"/>
  <c r="AK204" i="13"/>
  <c r="AL204" i="13" s="1"/>
  <c r="AM204" i="13" s="1"/>
  <c r="AK205" i="13"/>
  <c r="AL205" i="13" s="1"/>
  <c r="AM205" i="13" s="1"/>
  <c r="AK206" i="13"/>
  <c r="AL206" i="13" s="1"/>
  <c r="AM206" i="13" s="1"/>
  <c r="AJ209" i="14"/>
  <c r="AK207" i="13"/>
  <c r="AL207" i="13" s="1"/>
  <c r="AM207" i="13" s="1"/>
  <c r="AK208" i="13"/>
  <c r="AL208" i="13" s="1"/>
  <c r="AM208" i="13" s="1"/>
  <c r="AK209" i="13"/>
  <c r="AL209" i="13" s="1"/>
  <c r="AM209" i="13" s="1"/>
  <c r="AJ212" i="14"/>
  <c r="AK210" i="13"/>
  <c r="AL210" i="13" s="1"/>
  <c r="AM210" i="13" s="1"/>
  <c r="AK211" i="13"/>
  <c r="AL211" i="13" s="1"/>
  <c r="AM211" i="13" s="1"/>
  <c r="AK212" i="13"/>
  <c r="AL212" i="13" s="1"/>
  <c r="AM212" i="13" s="1"/>
  <c r="AK213" i="13"/>
  <c r="AL213" i="13" s="1"/>
  <c r="AM213" i="13" s="1"/>
  <c r="AK214" i="13"/>
  <c r="AL214" i="13" s="1"/>
  <c r="AM214" i="13" s="1"/>
  <c r="AJ217" i="14"/>
  <c r="AK215" i="13"/>
  <c r="AL215" i="13" s="1"/>
  <c r="AM215" i="13" s="1"/>
  <c r="AS215" i="13" s="1"/>
  <c r="AL218" i="14" s="1"/>
  <c r="AJ218" i="14"/>
  <c r="AK216" i="13"/>
  <c r="AL216" i="13" s="1"/>
  <c r="AM216" i="13" s="1"/>
  <c r="AK217" i="13"/>
  <c r="AL217" i="13" s="1"/>
  <c r="AM217" i="13" s="1"/>
  <c r="AJ220" i="14" s="1"/>
  <c r="AK218" i="13"/>
  <c r="AL218" i="13" s="1"/>
  <c r="AM218" i="13" s="1"/>
  <c r="AS218" i="13" s="1"/>
  <c r="AL221" i="14" s="1"/>
  <c r="AK219" i="13"/>
  <c r="AL219" i="13" s="1"/>
  <c r="AM219" i="13" s="1"/>
  <c r="AK220" i="13"/>
  <c r="AL220" i="13" s="1"/>
  <c r="AM220" i="13" s="1"/>
  <c r="AK221" i="13"/>
  <c r="AL221" i="13" s="1"/>
  <c r="AM221" i="13" s="1"/>
  <c r="AK222" i="13"/>
  <c r="AL222" i="13" s="1"/>
  <c r="AM222" i="13" s="1"/>
  <c r="AJ225" i="14" s="1"/>
  <c r="AK223" i="13"/>
  <c r="AL223" i="13" s="1"/>
  <c r="AM223" i="13" s="1"/>
  <c r="AJ226" i="14" s="1"/>
  <c r="AK224" i="13"/>
  <c r="AL224" i="13" s="1"/>
  <c r="AM224" i="13" s="1"/>
  <c r="AK225" i="13"/>
  <c r="AL225" i="13" s="1"/>
  <c r="AM225" i="13" s="1"/>
  <c r="AJ228" i="14"/>
  <c r="AK226" i="13"/>
  <c r="AL226" i="13" s="1"/>
  <c r="AM226" i="13" s="1"/>
  <c r="AJ229" i="14" s="1"/>
  <c r="AK227" i="13"/>
  <c r="AL227" i="13" s="1"/>
  <c r="AM227" i="13" s="1"/>
  <c r="AJ230" i="14" s="1"/>
  <c r="AK228" i="13"/>
  <c r="AL228" i="13" s="1"/>
  <c r="AM228" i="13" s="1"/>
  <c r="AK229" i="13"/>
  <c r="AL229" i="13" s="1"/>
  <c r="AM229" i="13" s="1"/>
  <c r="AK230" i="13"/>
  <c r="AL230" i="13" s="1"/>
  <c r="AM230" i="13" s="1"/>
  <c r="AJ233" i="14" s="1"/>
  <c r="AK231" i="13"/>
  <c r="AL231" i="13" s="1"/>
  <c r="AM231" i="13" s="1"/>
  <c r="AK232" i="13"/>
  <c r="AL232" i="13" s="1"/>
  <c r="AM232" i="13" s="1"/>
  <c r="AK233" i="13"/>
  <c r="AL233" i="13" s="1"/>
  <c r="AM233" i="13" s="1"/>
  <c r="AK234" i="13"/>
  <c r="AL234" i="13" s="1"/>
  <c r="AM234" i="13" s="1"/>
  <c r="AJ237" i="14" s="1"/>
  <c r="AK235" i="13"/>
  <c r="AL235" i="13" s="1"/>
  <c r="AM235" i="13" s="1"/>
  <c r="AJ238" i="14" s="1"/>
  <c r="AK236" i="13"/>
  <c r="AL236" i="13" s="1"/>
  <c r="AM236" i="13" s="1"/>
  <c r="AK237" i="13"/>
  <c r="AL237" i="13" s="1"/>
  <c r="AM237" i="13" s="1"/>
  <c r="AK238" i="13"/>
  <c r="AL238" i="13" s="1"/>
  <c r="AM238" i="13" s="1"/>
  <c r="AK239" i="13"/>
  <c r="AL239" i="13" s="1"/>
  <c r="AM239" i="13" s="1"/>
  <c r="AK240" i="13"/>
  <c r="AL240" i="13" s="1"/>
  <c r="AM240" i="13" s="1"/>
  <c r="AK241" i="13"/>
  <c r="AL241" i="13" s="1"/>
  <c r="AM241" i="13" s="1"/>
  <c r="AS241" i="13" s="1"/>
  <c r="AL244" i="14" s="1"/>
  <c r="AJ244" i="14"/>
  <c r="AK242" i="13"/>
  <c r="AL242" i="13" s="1"/>
  <c r="AM242" i="13" s="1"/>
  <c r="AK243" i="13"/>
  <c r="AL243" i="13" s="1"/>
  <c r="AM243" i="13" s="1"/>
  <c r="AJ246" i="14" s="1"/>
  <c r="AK244" i="13"/>
  <c r="AL244" i="13" s="1"/>
  <c r="AM244" i="13" s="1"/>
  <c r="AJ247" i="14" s="1"/>
  <c r="AK245" i="13"/>
  <c r="AL245" i="13" s="1"/>
  <c r="AM245" i="13" s="1"/>
  <c r="AK246" i="13"/>
  <c r="AL246" i="13" s="1"/>
  <c r="AM246" i="13" s="1"/>
  <c r="AJ249" i="14" s="1"/>
  <c r="AK247" i="13"/>
  <c r="AL247" i="13" s="1"/>
  <c r="AM247" i="13" s="1"/>
  <c r="AK248" i="13"/>
  <c r="AK249" i="13"/>
  <c r="AL249" i="13" s="1"/>
  <c r="AM249" i="13" s="1"/>
  <c r="AK250" i="13"/>
  <c r="AL250" i="13" s="1"/>
  <c r="AM250" i="13" s="1"/>
  <c r="AJ253" i="14" s="1"/>
  <c r="AK251" i="13"/>
  <c r="AL251" i="13" s="1"/>
  <c r="AM251" i="13" s="1"/>
  <c r="AK252" i="13"/>
  <c r="AL252" i="13" s="1"/>
  <c r="AM252" i="13" s="1"/>
  <c r="AK253" i="13"/>
  <c r="AL253" i="13" s="1"/>
  <c r="AM253" i="13" s="1"/>
  <c r="AS253" i="13" s="1"/>
  <c r="AL256" i="14" s="1"/>
  <c r="AK254" i="13"/>
  <c r="AL254" i="13" s="1"/>
  <c r="AM254" i="13" s="1"/>
  <c r="AK255" i="13"/>
  <c r="AL255" i="13" s="1"/>
  <c r="AM255" i="13" s="1"/>
  <c r="AS255" i="13" s="1"/>
  <c r="AL258" i="14" s="1"/>
  <c r="AK256" i="13"/>
  <c r="AL256" i="13" s="1"/>
  <c r="AM256" i="13" s="1"/>
  <c r="AK257" i="13"/>
  <c r="AL257" i="13" s="1"/>
  <c r="AM257" i="13" s="1"/>
  <c r="AK258" i="13"/>
  <c r="AL258" i="13" s="1"/>
  <c r="AM258" i="13" s="1"/>
  <c r="AK259" i="13"/>
  <c r="AL259" i="13" s="1"/>
  <c r="AM259" i="13" s="1"/>
  <c r="AK260" i="13"/>
  <c r="AL260" i="13" s="1"/>
  <c r="AM260" i="13" s="1"/>
  <c r="AK261" i="13"/>
  <c r="AL261" i="13" s="1"/>
  <c r="AM261" i="13" s="1"/>
  <c r="AJ264" i="14"/>
  <c r="AK262" i="13"/>
  <c r="AL262" i="13" s="1"/>
  <c r="AM262" i="13" s="1"/>
  <c r="AS262" i="13" s="1"/>
  <c r="AL265" i="14" s="1"/>
  <c r="AJ265" i="14"/>
  <c r="AK263" i="13"/>
  <c r="AL263" i="13" s="1"/>
  <c r="AM263" i="13" s="1"/>
  <c r="AK264" i="13"/>
  <c r="AL264" i="13" s="1"/>
  <c r="AM264" i="13" s="1"/>
  <c r="AK265" i="13"/>
  <c r="AL265" i="13" s="1"/>
  <c r="AM265" i="13" s="1"/>
  <c r="AK266" i="13"/>
  <c r="AL266" i="13" s="1"/>
  <c r="AM266" i="13" s="1"/>
  <c r="AJ269" i="14" s="1"/>
  <c r="AK267" i="13"/>
  <c r="AL267" i="13" s="1"/>
  <c r="AM267" i="13" s="1"/>
  <c r="AK268" i="13"/>
  <c r="AL268" i="13" s="1"/>
  <c r="AM268" i="13" s="1"/>
  <c r="AS268" i="13" s="1"/>
  <c r="AL271" i="14" s="1"/>
  <c r="AK269" i="13"/>
  <c r="AL269" i="13" s="1"/>
  <c r="AM269" i="13" s="1"/>
  <c r="AK270" i="13"/>
  <c r="AL270" i="13" s="1"/>
  <c r="AM270" i="13" s="1"/>
  <c r="AJ273" i="14" s="1"/>
  <c r="AK271" i="13"/>
  <c r="AL271" i="13" s="1"/>
  <c r="AM271" i="13" s="1"/>
  <c r="AJ274" i="14"/>
  <c r="AK272" i="13"/>
  <c r="AL272" i="13" s="1"/>
  <c r="AM272" i="13" s="1"/>
  <c r="AK273" i="13"/>
  <c r="AL273" i="13" s="1"/>
  <c r="AM273" i="13" s="1"/>
  <c r="AK274" i="13"/>
  <c r="AL274" i="13" s="1"/>
  <c r="AM274" i="13" s="1"/>
  <c r="AS274" i="13" s="1"/>
  <c r="AL277" i="14" s="1"/>
  <c r="AK275" i="13"/>
  <c r="AL275" i="13" s="1"/>
  <c r="AM275" i="13" s="1"/>
  <c r="AS275" i="13" s="1"/>
  <c r="AL278" i="14" s="1"/>
  <c r="AK276" i="13"/>
  <c r="AL276" i="13" s="1"/>
  <c r="AM276" i="13" s="1"/>
  <c r="AK277" i="13"/>
  <c r="AL277" i="13" s="1"/>
  <c r="AM277" i="13" s="1"/>
  <c r="AJ280" i="14"/>
  <c r="AK278" i="13"/>
  <c r="AL278" i="13" s="1"/>
  <c r="AM278" i="13" s="1"/>
  <c r="AJ281" i="14"/>
  <c r="AK279" i="13"/>
  <c r="AL279" i="13" s="1"/>
  <c r="AM279" i="13" s="1"/>
  <c r="AK280" i="13"/>
  <c r="AL280" i="13" s="1"/>
  <c r="AM280" i="13" s="1"/>
  <c r="AK281" i="13"/>
  <c r="AL281" i="13" s="1"/>
  <c r="AM281" i="13" s="1"/>
  <c r="AK282" i="13"/>
  <c r="AL282" i="13" s="1"/>
  <c r="AM282" i="13" s="1"/>
  <c r="AJ285" i="14" s="1"/>
  <c r="AK283" i="13"/>
  <c r="AL283" i="13" s="1"/>
  <c r="AM283" i="13" s="1"/>
  <c r="AJ286" i="14"/>
  <c r="AK284" i="13"/>
  <c r="AL284" i="13" s="1"/>
  <c r="AM284" i="13" s="1"/>
  <c r="AJ287" i="14" s="1"/>
  <c r="AK285" i="13"/>
  <c r="AL285" i="13" s="1"/>
  <c r="AM285" i="13" s="1"/>
  <c r="AK286" i="13"/>
  <c r="AL286" i="13" s="1"/>
  <c r="AM286" i="13" s="1"/>
  <c r="AS286" i="13" s="1"/>
  <c r="AL289" i="14" s="1"/>
  <c r="AJ289" i="14"/>
  <c r="AK287" i="13"/>
  <c r="AL287" i="13" s="1"/>
  <c r="AM287" i="13" s="1"/>
  <c r="AK288" i="13"/>
  <c r="AL288" i="13" s="1"/>
  <c r="AM288" i="13" s="1"/>
  <c r="AS288" i="13" s="1"/>
  <c r="AL291" i="14" s="1"/>
  <c r="AK289" i="13"/>
  <c r="AL289" i="13" s="1"/>
  <c r="AM289" i="13" s="1"/>
  <c r="AK290" i="13"/>
  <c r="AL290" i="13" s="1"/>
  <c r="AM290" i="13" s="1"/>
  <c r="AS290" i="13" s="1"/>
  <c r="AL293" i="14" s="1"/>
  <c r="AK291" i="13"/>
  <c r="AL291" i="13" s="1"/>
  <c r="AM291" i="13" s="1"/>
  <c r="AK292" i="13"/>
  <c r="AL292" i="13" s="1"/>
  <c r="AM292" i="13" s="1"/>
  <c r="AJ295" i="14" s="1"/>
  <c r="AK293" i="13"/>
  <c r="AL293" i="13" s="1"/>
  <c r="AM293" i="13" s="1"/>
  <c r="AK294" i="13"/>
  <c r="AL294" i="13" s="1"/>
  <c r="AM294" i="13" s="1"/>
  <c r="AS294" i="13" s="1"/>
  <c r="AL297" i="14" s="1"/>
  <c r="AJ297" i="14"/>
  <c r="AK295" i="13"/>
  <c r="AL295" i="13" s="1"/>
  <c r="AM295" i="13" s="1"/>
  <c r="AJ298" i="14"/>
  <c r="AK296" i="13"/>
  <c r="AL296" i="13" s="1"/>
  <c r="AM296" i="13" s="1"/>
  <c r="AS296" i="13" s="1"/>
  <c r="AL299" i="14" s="1"/>
  <c r="AK297" i="13"/>
  <c r="AL297" i="13" s="1"/>
  <c r="AM297" i="13" s="1"/>
  <c r="AK298" i="13"/>
  <c r="AL298" i="13" s="1"/>
  <c r="AM298" i="13" s="1"/>
  <c r="AJ301" i="14" s="1"/>
  <c r="AK299" i="13"/>
  <c r="AL299" i="13" s="1"/>
  <c r="AM299" i="13" s="1"/>
  <c r="AK300" i="13"/>
  <c r="AL300" i="13" s="1"/>
  <c r="AM300" i="13" s="1"/>
  <c r="AJ303" i="14"/>
  <c r="AK301" i="13"/>
  <c r="AL301" i="13" s="1"/>
  <c r="AM301" i="13" s="1"/>
  <c r="AJ304" i="14"/>
  <c r="AK302" i="13"/>
  <c r="AL302" i="13" s="1"/>
  <c r="AM302" i="13" s="1"/>
  <c r="AS302" i="13" s="1"/>
  <c r="AL305" i="14" s="1"/>
  <c r="AJ305" i="14"/>
  <c r="AK303" i="13"/>
  <c r="AL303" i="13" s="1"/>
  <c r="AM303" i="13" s="1"/>
  <c r="AK304" i="13"/>
  <c r="AL304" i="13" s="1"/>
  <c r="AM304" i="13" s="1"/>
  <c r="AJ307" i="14" s="1"/>
  <c r="AK305" i="13"/>
  <c r="AL305" i="13" s="1"/>
  <c r="AM305" i="13" s="1"/>
  <c r="AK306" i="13"/>
  <c r="AL306" i="13" s="1"/>
  <c r="AM306" i="13" s="1"/>
  <c r="AS306" i="13" s="1"/>
  <c r="AL309" i="14" s="1"/>
  <c r="AK307" i="13"/>
  <c r="AL307" i="13" s="1"/>
  <c r="AM307" i="13" s="1"/>
  <c r="AK308" i="13"/>
  <c r="AL308" i="13" s="1"/>
  <c r="AM308" i="13" s="1"/>
  <c r="AS308" i="13" s="1"/>
  <c r="AL311" i="14" s="1"/>
  <c r="AK309" i="13"/>
  <c r="AL309" i="13" s="1"/>
  <c r="AM309" i="13" s="1"/>
  <c r="AJ312" i="14" s="1"/>
  <c r="AK310" i="13"/>
  <c r="AL310" i="13" s="1"/>
  <c r="AM310" i="13" s="1"/>
  <c r="AJ313" i="14" s="1"/>
  <c r="AK311" i="13"/>
  <c r="AL311" i="13" s="1"/>
  <c r="AM311" i="13" s="1"/>
  <c r="AK312" i="13"/>
  <c r="AL312" i="13" s="1"/>
  <c r="AM312" i="13" s="1"/>
  <c r="AS312" i="13" s="1"/>
  <c r="AL315" i="14" s="1"/>
  <c r="AK313" i="13"/>
  <c r="AL313" i="13" s="1"/>
  <c r="AM313" i="13" s="1"/>
  <c r="AK314" i="13"/>
  <c r="AL314" i="13" s="1"/>
  <c r="AM314" i="13" s="1"/>
  <c r="AS314" i="13" s="1"/>
  <c r="AL317" i="14" s="1"/>
  <c r="AJ317" i="14"/>
  <c r="AK315" i="13"/>
  <c r="AL315" i="13" s="1"/>
  <c r="AM315" i="13" s="1"/>
  <c r="AK316" i="13"/>
  <c r="AL316" i="13" s="1"/>
  <c r="AM316" i="13" s="1"/>
  <c r="AJ319" i="14" s="1"/>
  <c r="AK317" i="13"/>
  <c r="AL317" i="13" s="1"/>
  <c r="AM317" i="13" s="1"/>
  <c r="AJ320" i="14"/>
  <c r="AK318" i="13"/>
  <c r="AL318" i="13" s="1"/>
  <c r="AM318" i="13" s="1"/>
  <c r="AS318" i="13" s="1"/>
  <c r="AL321" i="14" s="1"/>
  <c r="AK319" i="13"/>
  <c r="AL319" i="13" s="1"/>
  <c r="AM319" i="13" s="1"/>
  <c r="AK320" i="13"/>
  <c r="AL320" i="13" s="1"/>
  <c r="AM320" i="13" s="1"/>
  <c r="AS320" i="13" s="1"/>
  <c r="AL323" i="14" s="1"/>
  <c r="AJ323" i="14"/>
  <c r="AK321" i="13"/>
  <c r="AL321" i="13" s="1"/>
  <c r="AM321" i="13" s="1"/>
  <c r="AK322" i="13"/>
  <c r="AL322" i="13" s="1"/>
  <c r="AM322" i="13" s="1"/>
  <c r="AJ325" i="14" s="1"/>
  <c r="AK323" i="13"/>
  <c r="AL323" i="13" s="1"/>
  <c r="AM323" i="13" s="1"/>
  <c r="AK324" i="13"/>
  <c r="AL324" i="13" s="1"/>
  <c r="AM324" i="13" s="1"/>
  <c r="AK325" i="13"/>
  <c r="AL325" i="13" s="1"/>
  <c r="AM325" i="13" s="1"/>
  <c r="AS325" i="13" s="1"/>
  <c r="AL328" i="14" s="1"/>
  <c r="AJ328" i="14"/>
  <c r="AK326" i="13"/>
  <c r="AL326" i="13" s="1"/>
  <c r="AM326" i="13" s="1"/>
  <c r="AK327" i="13"/>
  <c r="AL327" i="13" s="1"/>
  <c r="AM327" i="13" s="1"/>
  <c r="AK328" i="13"/>
  <c r="AL328" i="13" s="1"/>
  <c r="AM328" i="13" s="1"/>
  <c r="AJ331" i="14" s="1"/>
  <c r="AK329" i="13"/>
  <c r="AL329" i="13" s="1"/>
  <c r="AM329" i="13" s="1"/>
  <c r="AK330" i="13"/>
  <c r="AL330" i="13" s="1"/>
  <c r="AM330" i="13" s="1"/>
  <c r="AJ333" i="14"/>
  <c r="AK331" i="13"/>
  <c r="AK332" i="13"/>
  <c r="AL332" i="13" s="1"/>
  <c r="AM332" i="13" s="1"/>
  <c r="AS332" i="13" s="1"/>
  <c r="AL335" i="14" s="1"/>
  <c r="AK333" i="13"/>
  <c r="AL333" i="13" s="1"/>
  <c r="AM333" i="13" s="1"/>
  <c r="AK334" i="13"/>
  <c r="AL334" i="13" s="1"/>
  <c r="AM334" i="13" s="1"/>
  <c r="AJ337" i="14" s="1"/>
  <c r="AK335" i="13"/>
  <c r="AK336" i="13"/>
  <c r="AL336" i="13" s="1"/>
  <c r="AM336" i="13" s="1"/>
  <c r="AJ339" i="14" s="1"/>
  <c r="AK337" i="13"/>
  <c r="AL337" i="13" s="1"/>
  <c r="AM337" i="13" s="1"/>
  <c r="AJ340" i="14" s="1"/>
  <c r="AK338" i="13"/>
  <c r="AL338" i="13" s="1"/>
  <c r="AM338" i="13" s="1"/>
  <c r="AK339" i="13"/>
  <c r="AK340" i="13"/>
  <c r="AL340" i="13" s="1"/>
  <c r="AM340" i="13" s="1"/>
  <c r="AJ343" i="14" s="1"/>
  <c r="AK341" i="13"/>
  <c r="AL341" i="13" s="1"/>
  <c r="AM341" i="13" s="1"/>
  <c r="AK342" i="13"/>
  <c r="AL342" i="13" s="1"/>
  <c r="AM342" i="13" s="1"/>
  <c r="AJ345" i="14" s="1"/>
  <c r="AK343" i="13"/>
  <c r="AL343" i="13" s="1"/>
  <c r="AM343" i="13" s="1"/>
  <c r="AK344" i="13"/>
  <c r="AL344" i="13" s="1"/>
  <c r="AM344" i="13" s="1"/>
  <c r="AJ347" i="14" s="1"/>
  <c r="AK345" i="13"/>
  <c r="AL345" i="13" s="1"/>
  <c r="AM345" i="13" s="1"/>
  <c r="AJ348" i="14" s="1"/>
  <c r="AK346" i="13"/>
  <c r="AL346" i="13" s="1"/>
  <c r="AM346" i="13" s="1"/>
  <c r="AK347" i="13"/>
  <c r="AK348" i="13"/>
  <c r="AL348" i="13" s="1"/>
  <c r="AM348" i="13" s="1"/>
  <c r="AJ351" i="14" s="1"/>
  <c r="AK349" i="13"/>
  <c r="AL349" i="13" s="1"/>
  <c r="AM349" i="13" s="1"/>
  <c r="AK350" i="13"/>
  <c r="AL350" i="13" s="1"/>
  <c r="AM350" i="13" s="1"/>
  <c r="AJ353" i="14" s="1"/>
  <c r="AK351" i="13"/>
  <c r="AL351" i="13" s="1"/>
  <c r="AM351" i="13" s="1"/>
  <c r="AK352" i="13"/>
  <c r="AL352" i="13" s="1"/>
  <c r="AM352" i="13" s="1"/>
  <c r="AJ355" i="14" s="1"/>
  <c r="AK353" i="13"/>
  <c r="AL353" i="13" s="1"/>
  <c r="AM353" i="13" s="1"/>
  <c r="AK354" i="13"/>
  <c r="AL354" i="13" s="1"/>
  <c r="AM354" i="13" s="1"/>
  <c r="AS354" i="13" s="1"/>
  <c r="AL357" i="14" s="1"/>
  <c r="AJ357" i="14"/>
  <c r="AK355" i="13"/>
  <c r="AK356" i="13"/>
  <c r="AL356" i="13" s="1"/>
  <c r="AM356" i="13" s="1"/>
  <c r="AK357" i="13"/>
  <c r="AL357" i="13" s="1"/>
  <c r="AM357" i="13" s="1"/>
  <c r="AK358" i="13"/>
  <c r="AL358" i="13" s="1"/>
  <c r="AM358" i="13" s="1"/>
  <c r="AJ361" i="14" s="1"/>
  <c r="AK359" i="13"/>
  <c r="AL359" i="13" s="1"/>
  <c r="AM359" i="13" s="1"/>
  <c r="AK360" i="13"/>
  <c r="AL360" i="13" s="1"/>
  <c r="AM360" i="13" s="1"/>
  <c r="AK361" i="13"/>
  <c r="AL361" i="13" s="1"/>
  <c r="AM361" i="13" s="1"/>
  <c r="AS361" i="13" s="1"/>
  <c r="AL364" i="14" s="1"/>
  <c r="AK362" i="13"/>
  <c r="AL362" i="13" s="1"/>
  <c r="AM362" i="13" s="1"/>
  <c r="AK363" i="13"/>
  <c r="AK364" i="13"/>
  <c r="AL364" i="13" s="1"/>
  <c r="AM364" i="13" s="1"/>
  <c r="AJ367" i="14" s="1"/>
  <c r="AK365" i="13"/>
  <c r="AL365" i="13" s="1"/>
  <c r="AM365" i="13" s="1"/>
  <c r="AK366" i="13"/>
  <c r="AL366" i="13" s="1"/>
  <c r="AM366" i="13" s="1"/>
  <c r="AK367" i="13"/>
  <c r="AK368" i="13"/>
  <c r="AL368" i="13" s="1"/>
  <c r="AM368" i="13" s="1"/>
  <c r="AK369" i="13"/>
  <c r="AL369" i="13" s="1"/>
  <c r="AM369" i="13" s="1"/>
  <c r="AK370" i="13"/>
  <c r="AL370" i="13" s="1"/>
  <c r="AM370" i="13" s="1"/>
  <c r="AJ373" i="14"/>
  <c r="AK371" i="13"/>
  <c r="AL371" i="13" s="1"/>
  <c r="AM371" i="13" s="1"/>
  <c r="AK372" i="13"/>
  <c r="AL372" i="13" s="1"/>
  <c r="AM372" i="13" s="1"/>
  <c r="AJ375" i="14" s="1"/>
  <c r="AK373" i="13"/>
  <c r="AL373" i="13" s="1"/>
  <c r="AM373" i="13" s="1"/>
  <c r="AK374" i="13"/>
  <c r="AL374" i="13" s="1"/>
  <c r="AM374" i="13" s="1"/>
  <c r="AK375" i="13"/>
  <c r="AK376" i="13"/>
  <c r="AL376" i="13" s="1"/>
  <c r="AM376" i="13" s="1"/>
  <c r="AK377" i="13"/>
  <c r="AL377" i="13" s="1"/>
  <c r="AM377" i="13" s="1"/>
  <c r="AK378" i="13"/>
  <c r="AL378" i="13" s="1"/>
  <c r="AM378" i="13" s="1"/>
  <c r="AS378" i="13" s="1"/>
  <c r="AL381" i="14" s="1"/>
  <c r="AK379" i="13"/>
  <c r="AL379" i="13" s="1"/>
  <c r="AM379" i="13" s="1"/>
  <c r="AK380" i="13"/>
  <c r="AL380" i="13" s="1"/>
  <c r="AM380" i="13" s="1"/>
  <c r="AJ383" i="14"/>
  <c r="AK381" i="13"/>
  <c r="AL381" i="13" s="1"/>
  <c r="AM381" i="13" s="1"/>
  <c r="AK382" i="13"/>
  <c r="AL382" i="13" s="1"/>
  <c r="AM382" i="13" s="1"/>
  <c r="AK383" i="13"/>
  <c r="AK384" i="13"/>
  <c r="AL384" i="13" s="1"/>
  <c r="AM384" i="13" s="1"/>
  <c r="AK385" i="13"/>
  <c r="AL385" i="13" s="1"/>
  <c r="AM385" i="13" s="1"/>
  <c r="AK386" i="13"/>
  <c r="AL386" i="13" s="1"/>
  <c r="AM386" i="13" s="1"/>
  <c r="AJ389" i="14" s="1"/>
  <c r="AK387" i="13"/>
  <c r="AK388" i="13"/>
  <c r="AL388" i="13" s="1"/>
  <c r="AM388" i="13" s="1"/>
  <c r="AK389" i="13"/>
  <c r="AL389" i="13" s="1"/>
  <c r="AM389" i="13" s="1"/>
  <c r="AJ392" i="14" s="1"/>
  <c r="AK390" i="13"/>
  <c r="AL390" i="13" s="1"/>
  <c r="AM390" i="13" s="1"/>
  <c r="AK391" i="13"/>
  <c r="AK392" i="13"/>
  <c r="AL392" i="13" s="1"/>
  <c r="AM392" i="13" s="1"/>
  <c r="AK393" i="13"/>
  <c r="AL393" i="13" s="1"/>
  <c r="AM393" i="13" s="1"/>
  <c r="AJ396" i="14"/>
  <c r="AK394" i="13"/>
  <c r="AL394" i="13" s="1"/>
  <c r="AM394" i="13" s="1"/>
  <c r="AK395" i="13"/>
  <c r="AK396" i="13"/>
  <c r="AL396" i="13" s="1"/>
  <c r="AM396" i="13" s="1"/>
  <c r="AK397" i="13"/>
  <c r="AL397" i="13" s="1"/>
  <c r="AM397" i="13" s="1"/>
  <c r="AJ400" i="14" s="1"/>
  <c r="AK398" i="13"/>
  <c r="AL398" i="13" s="1"/>
  <c r="AM398" i="13" s="1"/>
  <c r="AK399" i="13"/>
  <c r="AL399" i="13" s="1"/>
  <c r="AM399" i="13" s="1"/>
  <c r="AK400" i="13"/>
  <c r="AL400" i="13" s="1"/>
  <c r="AM400" i="13" s="1"/>
  <c r="AK401" i="13"/>
  <c r="AL401" i="13" s="1"/>
  <c r="AM401" i="13" s="1"/>
  <c r="AK402" i="13"/>
  <c r="AL402" i="13" s="1"/>
  <c r="AM402" i="13" s="1"/>
  <c r="AS402" i="13" s="1"/>
  <c r="AL405" i="14" s="1"/>
  <c r="AK403" i="13"/>
  <c r="AL403" i="13" s="1"/>
  <c r="AM403" i="13" s="1"/>
  <c r="AK404" i="13"/>
  <c r="AL404" i="13" s="1"/>
  <c r="AM404" i="13" s="1"/>
  <c r="AK405" i="13"/>
  <c r="AL405" i="13" s="1"/>
  <c r="AM405" i="13" s="1"/>
  <c r="AJ408" i="14" s="1"/>
  <c r="AK406" i="13"/>
  <c r="AL406" i="13" s="1"/>
  <c r="AM406" i="13" s="1"/>
  <c r="AJ409" i="14" s="1"/>
  <c r="AK407" i="13"/>
  <c r="AL407" i="13" s="1"/>
  <c r="AM407" i="13" s="1"/>
  <c r="AK408" i="13"/>
  <c r="AL408" i="13" s="1"/>
  <c r="AM408" i="13" s="1"/>
  <c r="AJ411" i="14" s="1"/>
  <c r="AK409" i="13"/>
  <c r="AL409" i="13" s="1"/>
  <c r="AM409" i="13" s="1"/>
  <c r="AK410" i="13"/>
  <c r="AL410" i="13" s="1"/>
  <c r="AM410" i="13" s="1"/>
  <c r="AK411" i="13"/>
  <c r="AK412" i="13"/>
  <c r="AL412" i="13" s="1"/>
  <c r="AM412" i="13" s="1"/>
  <c r="AK413" i="13"/>
  <c r="AL413" i="13" s="1"/>
  <c r="AM413" i="13" s="1"/>
  <c r="AK414" i="13"/>
  <c r="AL414" i="13" s="1"/>
  <c r="AM414" i="13" s="1"/>
  <c r="AJ417" i="14"/>
  <c r="AK415" i="13"/>
  <c r="AL415" i="13" s="1"/>
  <c r="AM415" i="13" s="1"/>
  <c r="AK416" i="13"/>
  <c r="AL416" i="13" s="1"/>
  <c r="AM416" i="13" s="1"/>
  <c r="AJ419" i="14" s="1"/>
  <c r="AK417" i="13"/>
  <c r="AL417" i="13" s="1"/>
  <c r="AM417" i="13" s="1"/>
  <c r="AK418" i="13"/>
  <c r="AL418" i="13" s="1"/>
  <c r="AM418" i="13" s="1"/>
  <c r="AJ421" i="14" s="1"/>
  <c r="AK419" i="13"/>
  <c r="AL419" i="13" s="1"/>
  <c r="AM419" i="13" s="1"/>
  <c r="AK420" i="13"/>
  <c r="AL420" i="13" s="1"/>
  <c r="AM420" i="13" s="1"/>
  <c r="AS420" i="13"/>
  <c r="AL423" i="14" s="1"/>
  <c r="AK421" i="13"/>
  <c r="AL421" i="13" s="1"/>
  <c r="AM421" i="13" s="1"/>
  <c r="AJ424" i="14"/>
  <c r="AK422" i="13"/>
  <c r="AL422" i="13" s="1"/>
  <c r="AM422" i="13" s="1"/>
  <c r="AK423" i="13"/>
  <c r="AK424" i="13"/>
  <c r="AL424" i="13" s="1"/>
  <c r="AM424" i="13" s="1"/>
  <c r="AK425" i="13"/>
  <c r="AL425" i="13" s="1"/>
  <c r="AM425" i="13" s="1"/>
  <c r="AS425" i="13" s="1"/>
  <c r="AL428" i="14" s="1"/>
  <c r="AK426" i="13"/>
  <c r="AL426" i="13" s="1"/>
  <c r="AM426" i="13" s="1"/>
  <c r="AK427" i="13"/>
  <c r="AK428" i="13"/>
  <c r="AL428" i="13" s="1"/>
  <c r="AM428" i="13" s="1"/>
  <c r="AK429" i="13"/>
  <c r="AL429" i="13" s="1"/>
  <c r="AM429" i="13" s="1"/>
  <c r="AJ432" i="14"/>
  <c r="AK430" i="13"/>
  <c r="AL430" i="13" s="1"/>
  <c r="AM430" i="13" s="1"/>
  <c r="AJ433" i="14"/>
  <c r="AK431" i="13"/>
  <c r="AK432" i="13"/>
  <c r="AK433" i="13"/>
  <c r="AL433" i="13" s="1"/>
  <c r="AM433" i="13" s="1"/>
  <c r="AK434" i="13"/>
  <c r="AL434" i="13" s="1"/>
  <c r="AM434" i="13" s="1"/>
  <c r="AJ437" i="14" s="1"/>
  <c r="AK435" i="13"/>
  <c r="AL435" i="13" s="1"/>
  <c r="AM435" i="13" s="1"/>
  <c r="AK436" i="13"/>
  <c r="AL436" i="13" s="1"/>
  <c r="AM436" i="13" s="1"/>
  <c r="AJ439" i="14"/>
  <c r="AK437" i="13"/>
  <c r="AL437" i="13" s="1"/>
  <c r="AM437" i="13" s="1"/>
  <c r="AK438" i="13"/>
  <c r="AL438" i="13" s="1"/>
  <c r="AM438" i="13" s="1"/>
  <c r="AS438" i="13" s="1"/>
  <c r="AL441" i="14" s="1"/>
  <c r="AK439" i="13"/>
  <c r="AL439" i="13" s="1"/>
  <c r="AM439" i="13" s="1"/>
  <c r="AK440" i="13"/>
  <c r="AL440" i="13" s="1"/>
  <c r="AM440" i="13" s="1"/>
  <c r="AJ443" i="14" s="1"/>
  <c r="AK441" i="13"/>
  <c r="AL441" i="13" s="1"/>
  <c r="AM441" i="13" s="1"/>
  <c r="AJ444" i="14" s="1"/>
  <c r="AK442" i="13"/>
  <c r="AL442" i="13" s="1"/>
  <c r="AM442" i="13" s="1"/>
  <c r="AS442" i="13" s="1"/>
  <c r="AL445" i="14" s="1"/>
  <c r="AK443" i="13"/>
  <c r="AK444" i="13"/>
  <c r="AL444" i="13" s="1"/>
  <c r="AM444" i="13" s="1"/>
  <c r="AK445" i="13"/>
  <c r="AL445" i="13" s="1"/>
  <c r="AM445" i="13" s="1"/>
  <c r="AJ448" i="14" s="1"/>
  <c r="AK446" i="13"/>
  <c r="AL446" i="13" s="1"/>
  <c r="AM446" i="13" s="1"/>
  <c r="AK447" i="13"/>
  <c r="AL447" i="13" s="1"/>
  <c r="AM447" i="13" s="1"/>
  <c r="AK448" i="13"/>
  <c r="AL448" i="13" s="1"/>
  <c r="AM448" i="13" s="1"/>
  <c r="AJ451" i="14" s="1"/>
  <c r="AK449" i="13"/>
  <c r="AL449" i="13" s="1"/>
  <c r="AM449" i="13" s="1"/>
  <c r="AK450" i="13"/>
  <c r="AL450" i="13" s="1"/>
  <c r="AM450" i="13" s="1"/>
  <c r="AJ453" i="14"/>
  <c r="AK451" i="13"/>
  <c r="AL451" i="13" s="1"/>
  <c r="AM451" i="13" s="1"/>
  <c r="AK452" i="13"/>
  <c r="AL452" i="13" s="1"/>
  <c r="AM452" i="13" s="1"/>
  <c r="AS452" i="13" s="1"/>
  <c r="AL455" i="14" s="1"/>
  <c r="AK453" i="13"/>
  <c r="AL453" i="13" s="1"/>
  <c r="AM453" i="13" s="1"/>
  <c r="AK454" i="13"/>
  <c r="AL454" i="13" s="1"/>
  <c r="AM454" i="13" s="1"/>
  <c r="AJ457" i="14" s="1"/>
  <c r="AK455" i="13"/>
  <c r="AL455" i="13" s="1"/>
  <c r="AM455" i="13" s="1"/>
  <c r="AK456" i="13"/>
  <c r="AL456" i="13" s="1"/>
  <c r="AM456" i="13" s="1"/>
  <c r="AJ459" i="14" s="1"/>
  <c r="AK457" i="13"/>
  <c r="AL457" i="13" s="1"/>
  <c r="AM457" i="13" s="1"/>
  <c r="AK458" i="13"/>
  <c r="AL458" i="13" s="1"/>
  <c r="AM458" i="13" s="1"/>
  <c r="AJ461" i="14" s="1"/>
  <c r="AK459" i="13"/>
  <c r="AL459" i="13" s="1"/>
  <c r="AM459" i="13" s="1"/>
  <c r="AK460" i="13"/>
  <c r="AL460" i="13" s="1"/>
  <c r="AM460" i="13" s="1"/>
  <c r="AJ463" i="14" s="1"/>
  <c r="AK461" i="13"/>
  <c r="AL461" i="13" s="1"/>
  <c r="AM461" i="13" s="1"/>
  <c r="AK462" i="13"/>
  <c r="AL462" i="13" s="1"/>
  <c r="AM462" i="13" s="1"/>
  <c r="AJ465" i="14" s="1"/>
  <c r="AK463" i="13"/>
  <c r="AL463" i="13" s="1"/>
  <c r="AM463" i="13" s="1"/>
  <c r="AJ466" i="14" s="1"/>
  <c r="AK2" i="13"/>
  <c r="AJ450" i="14" l="1"/>
  <c r="AS447" i="13"/>
  <c r="AL450" i="14" s="1"/>
  <c r="AJ435" i="14"/>
  <c r="AL432" i="13"/>
  <c r="AM432" i="13" s="1"/>
  <c r="AS456" i="13"/>
  <c r="AL459" i="14" s="1"/>
  <c r="AJ335" i="14"/>
  <c r="AL423" i="13"/>
  <c r="AM423" i="13" s="1"/>
  <c r="AJ426" i="14" s="1"/>
  <c r="AJ390" i="14"/>
  <c r="AL387" i="13"/>
  <c r="AM387" i="13" s="1"/>
  <c r="AJ378" i="14"/>
  <c r="AL375" i="13"/>
  <c r="AM375" i="13" s="1"/>
  <c r="AS227" i="13"/>
  <c r="AL230" i="14" s="1"/>
  <c r="AJ428" i="14"/>
  <c r="AJ394" i="14"/>
  <c r="AL391" i="13"/>
  <c r="AM391" i="13" s="1"/>
  <c r="AJ364" i="14"/>
  <c r="AJ358" i="14"/>
  <c r="AL355" i="13"/>
  <c r="AM355" i="13" s="1"/>
  <c r="AL339" i="13"/>
  <c r="AM339" i="13" s="1"/>
  <c r="AS339" i="13" s="1"/>
  <c r="AL342" i="14" s="1"/>
  <c r="AJ311" i="14"/>
  <c r="AJ293" i="14"/>
  <c r="AJ258" i="14"/>
  <c r="AL248" i="13"/>
  <c r="AM248" i="13" s="1"/>
  <c r="AS248" i="13" s="1"/>
  <c r="AL251" i="14" s="1"/>
  <c r="AJ198" i="14"/>
  <c r="AL48" i="13"/>
  <c r="AM48" i="13" s="1"/>
  <c r="AS48" i="13" s="1"/>
  <c r="AL51" i="14" s="1"/>
  <c r="AJ19" i="14"/>
  <c r="AL16" i="13"/>
  <c r="AM16" i="13" s="1"/>
  <c r="AS16" i="13" s="1"/>
  <c r="AL19" i="14" s="1"/>
  <c r="AJ8" i="14"/>
  <c r="AS266" i="13"/>
  <c r="AL269" i="14" s="1"/>
  <c r="AS162" i="13"/>
  <c r="AL165" i="14" s="1"/>
  <c r="AJ370" i="14"/>
  <c r="AL367" i="13"/>
  <c r="AM367" i="13" s="1"/>
  <c r="AS367" i="13" s="1"/>
  <c r="AL370" i="14" s="1"/>
  <c r="AL335" i="13"/>
  <c r="AM335" i="13" s="1"/>
  <c r="AJ338" i="14" s="1"/>
  <c r="AL431" i="13"/>
  <c r="AM431" i="13" s="1"/>
  <c r="AJ434" i="14" s="1"/>
  <c r="AL188" i="13"/>
  <c r="AM188" i="13" s="1"/>
  <c r="AS188" i="13" s="1"/>
  <c r="AL191" i="14" s="1"/>
  <c r="AK465" i="13"/>
  <c r="AL2" i="13"/>
  <c r="AM2" i="13" s="1"/>
  <c r="AJ418" i="14"/>
  <c r="AJ405" i="14"/>
  <c r="AS399" i="13"/>
  <c r="AL402" i="14" s="1"/>
  <c r="AL383" i="13"/>
  <c r="AM383" i="13" s="1"/>
  <c r="AS383" i="13" s="1"/>
  <c r="AL386" i="14" s="1"/>
  <c r="AJ366" i="14"/>
  <c r="AL363" i="13"/>
  <c r="AM363" i="13" s="1"/>
  <c r="AL347" i="13"/>
  <c r="AM347" i="13" s="1"/>
  <c r="AJ350" i="14" s="1"/>
  <c r="AJ334" i="14"/>
  <c r="AL331" i="13"/>
  <c r="AM331" i="13" s="1"/>
  <c r="AJ145" i="14"/>
  <c r="AL50" i="13"/>
  <c r="AM50" i="13" s="1"/>
  <c r="AJ53" i="14" s="1"/>
  <c r="AL443" i="13"/>
  <c r="AM443" i="13" s="1"/>
  <c r="AJ446" i="14" s="1"/>
  <c r="AL427" i="13"/>
  <c r="AM427" i="13" s="1"/>
  <c r="AJ430" i="14" s="1"/>
  <c r="AL411" i="13"/>
  <c r="AM411" i="13" s="1"/>
  <c r="AJ414" i="14" s="1"/>
  <c r="AL395" i="13"/>
  <c r="AM395" i="13" s="1"/>
  <c r="AJ398" i="14" s="1"/>
  <c r="AH78" i="14"/>
  <c r="AJ299" i="14"/>
  <c r="AJ203" i="14"/>
  <c r="AJ35" i="14"/>
  <c r="AS184" i="13"/>
  <c r="AL187" i="14" s="1"/>
  <c r="AJ441" i="14"/>
  <c r="AJ381" i="14"/>
  <c r="AJ321" i="14"/>
  <c r="AJ309" i="14"/>
  <c r="AJ291" i="14"/>
  <c r="AJ27" i="14"/>
  <c r="AS460" i="13"/>
  <c r="AL463" i="14" s="1"/>
  <c r="AS284" i="13"/>
  <c r="AL287" i="14" s="1"/>
  <c r="AS110" i="13"/>
  <c r="AL113" i="14" s="1"/>
  <c r="AJ455" i="14"/>
  <c r="AJ315" i="14"/>
  <c r="AJ277" i="14"/>
  <c r="AS244" i="13"/>
  <c r="AL247" i="14" s="1"/>
  <c r="AS232" i="13"/>
  <c r="AL235" i="14" s="1"/>
  <c r="AJ227" i="14"/>
  <c r="AJ221" i="14"/>
  <c r="AS216" i="13"/>
  <c r="AL219" i="14" s="1"/>
  <c r="AJ47" i="14"/>
  <c r="AJ43" i="14"/>
  <c r="AJ25" i="14"/>
  <c r="AJ11" i="14"/>
  <c r="AJ425" i="14"/>
  <c r="AS422" i="13"/>
  <c r="AL425" i="14" s="1"/>
  <c r="AJ416" i="14"/>
  <c r="AS413" i="13"/>
  <c r="AL416" i="14" s="1"/>
  <c r="AS390" i="13"/>
  <c r="AL393" i="14" s="1"/>
  <c r="AJ393" i="14"/>
  <c r="AS388" i="13"/>
  <c r="AL391" i="14" s="1"/>
  <c r="AJ391" i="14"/>
  <c r="AJ384" i="14"/>
  <c r="AS381" i="13"/>
  <c r="AL384" i="14" s="1"/>
  <c r="AJ382" i="14"/>
  <c r="AS379" i="13"/>
  <c r="AL382" i="14" s="1"/>
  <c r="AJ377" i="14"/>
  <c r="AS374" i="13"/>
  <c r="AL377" i="14" s="1"/>
  <c r="AS299" i="13"/>
  <c r="AL302" i="14" s="1"/>
  <c r="AJ302" i="14"/>
  <c r="AJ300" i="14"/>
  <c r="AS297" i="13"/>
  <c r="AL300" i="14" s="1"/>
  <c r="AJ272" i="14"/>
  <c r="AS269" i="13"/>
  <c r="AL272" i="14" s="1"/>
  <c r="AJ270" i="14"/>
  <c r="AS267" i="13"/>
  <c r="AL270" i="14" s="1"/>
  <c r="AJ268" i="14"/>
  <c r="AS265" i="13"/>
  <c r="AL268" i="14" s="1"/>
  <c r="AJ266" i="14"/>
  <c r="AS263" i="13"/>
  <c r="AL266" i="14" s="1"/>
  <c r="AJ213" i="14"/>
  <c r="AS210" i="13"/>
  <c r="AL213" i="14" s="1"/>
  <c r="AJ211" i="14"/>
  <c r="AS208" i="13"/>
  <c r="AL211" i="14" s="1"/>
  <c r="AJ206" i="14"/>
  <c r="AS203" i="13"/>
  <c r="AL206" i="14" s="1"/>
  <c r="AS397" i="13"/>
  <c r="AL400" i="14" s="1"/>
  <c r="AJ464" i="14"/>
  <c r="AS461" i="13"/>
  <c r="AL464" i="14" s="1"/>
  <c r="AS459" i="13"/>
  <c r="AL462" i="14" s="1"/>
  <c r="AJ462" i="14"/>
  <c r="AJ460" i="14"/>
  <c r="AS457" i="13"/>
  <c r="AL460" i="14" s="1"/>
  <c r="AJ458" i="14"/>
  <c r="AS455" i="13"/>
  <c r="AL458" i="14" s="1"/>
  <c r="AJ456" i="14"/>
  <c r="AS453" i="13"/>
  <c r="AL456" i="14" s="1"/>
  <c r="AJ454" i="14"/>
  <c r="AS451" i="13"/>
  <c r="AL454" i="14" s="1"/>
  <c r="AJ452" i="14"/>
  <c r="AS449" i="13"/>
  <c r="AL452" i="14" s="1"/>
  <c r="AJ429" i="14"/>
  <c r="AS426" i="13"/>
  <c r="AL429" i="14" s="1"/>
  <c r="AJ427" i="14"/>
  <c r="AS424" i="13"/>
  <c r="AL427" i="14" s="1"/>
  <c r="AJ420" i="14"/>
  <c r="AS417" i="13"/>
  <c r="AL420" i="14" s="1"/>
  <c r="AJ413" i="14"/>
  <c r="AS410" i="13"/>
  <c r="AL413" i="14" s="1"/>
  <c r="AJ404" i="14"/>
  <c r="AS394" i="13"/>
  <c r="AL397" i="14" s="1"/>
  <c r="AJ397" i="14"/>
  <c r="AJ395" i="14"/>
  <c r="AJ388" i="14"/>
  <c r="AS385" i="13"/>
  <c r="AL388" i="14" s="1"/>
  <c r="AJ379" i="14"/>
  <c r="AJ372" i="14"/>
  <c r="AJ365" i="14"/>
  <c r="AS362" i="13"/>
  <c r="AL365" i="14" s="1"/>
  <c r="AS360" i="13"/>
  <c r="AL363" i="14" s="1"/>
  <c r="AJ363" i="14"/>
  <c r="AJ356" i="14"/>
  <c r="AS353" i="13"/>
  <c r="AL356" i="14" s="1"/>
  <c r="AS351" i="13"/>
  <c r="AL354" i="14" s="1"/>
  <c r="AJ354" i="14"/>
  <c r="AS346" i="13"/>
  <c r="AL349" i="14" s="1"/>
  <c r="AJ349" i="14"/>
  <c r="AJ324" i="14"/>
  <c r="AS321" i="13"/>
  <c r="AL324" i="14" s="1"/>
  <c r="AJ322" i="14"/>
  <c r="AS319" i="13"/>
  <c r="AL322" i="14" s="1"/>
  <c r="AJ261" i="14"/>
  <c r="AS258" i="13"/>
  <c r="AL261" i="14" s="1"/>
  <c r="AS256" i="13"/>
  <c r="AL259" i="14" s="1"/>
  <c r="AJ259" i="14"/>
  <c r="AJ242" i="14"/>
  <c r="AS239" i="13"/>
  <c r="AL242" i="14" s="1"/>
  <c r="AJ240" i="14"/>
  <c r="AS237" i="13"/>
  <c r="AL240" i="14" s="1"/>
  <c r="AS228" i="13"/>
  <c r="AL231" i="14" s="1"/>
  <c r="AJ231" i="14"/>
  <c r="AJ224" i="14"/>
  <c r="AS221" i="13"/>
  <c r="AL224" i="14" s="1"/>
  <c r="AJ215" i="14"/>
  <c r="AS212" i="13"/>
  <c r="AL215" i="14" s="1"/>
  <c r="AJ210" i="14"/>
  <c r="AS207" i="13"/>
  <c r="AL210" i="14" s="1"/>
  <c r="AJ208" i="14"/>
  <c r="AS205" i="13"/>
  <c r="AL208" i="14" s="1"/>
  <c r="AJ201" i="14"/>
  <c r="AS198" i="13"/>
  <c r="AL201" i="14" s="1"/>
  <c r="AJ199" i="14"/>
  <c r="AS196" i="13"/>
  <c r="AL199" i="14" s="1"/>
  <c r="AJ194" i="14"/>
  <c r="AS191" i="13"/>
  <c r="AL194" i="14" s="1"/>
  <c r="AJ192" i="14"/>
  <c r="AS189" i="13"/>
  <c r="AL192" i="14" s="1"/>
  <c r="AJ185" i="14"/>
  <c r="AS182" i="13"/>
  <c r="AL185" i="14" s="1"/>
  <c r="AJ183" i="14"/>
  <c r="AJ181" i="14"/>
  <c r="AS178" i="13"/>
  <c r="AL181" i="14" s="1"/>
  <c r="AJ179" i="14"/>
  <c r="AS176" i="13"/>
  <c r="AL179" i="14" s="1"/>
  <c r="AJ171" i="14"/>
  <c r="AS168" i="13"/>
  <c r="AL171" i="14" s="1"/>
  <c r="AJ169" i="14"/>
  <c r="AS166" i="13"/>
  <c r="AL169" i="14" s="1"/>
  <c r="AJ167" i="14"/>
  <c r="AJ163" i="14"/>
  <c r="AS160" i="13"/>
  <c r="AL163" i="14" s="1"/>
  <c r="AS156" i="13"/>
  <c r="AL159" i="14" s="1"/>
  <c r="AJ159" i="14"/>
  <c r="AJ157" i="14"/>
  <c r="AS154" i="13"/>
  <c r="AL157" i="14" s="1"/>
  <c r="AS152" i="13"/>
  <c r="AL155" i="14" s="1"/>
  <c r="AJ155" i="14"/>
  <c r="AJ151" i="14"/>
  <c r="AS148" i="13"/>
  <c r="AL151" i="14" s="1"/>
  <c r="AJ147" i="14"/>
  <c r="AS144" i="13"/>
  <c r="AL147" i="14" s="1"/>
  <c r="AS140" i="13"/>
  <c r="AL143" i="14" s="1"/>
  <c r="AJ143" i="14"/>
  <c r="AJ141" i="14"/>
  <c r="AS138" i="13"/>
  <c r="AL141" i="14" s="1"/>
  <c r="AS136" i="13"/>
  <c r="AL139" i="14" s="1"/>
  <c r="AJ139" i="14"/>
  <c r="AJ137" i="14"/>
  <c r="AS134" i="13"/>
  <c r="AL137" i="14" s="1"/>
  <c r="AS132" i="13"/>
  <c r="AL135" i="14" s="1"/>
  <c r="AJ135" i="14"/>
  <c r="AJ131" i="14"/>
  <c r="AS128" i="13"/>
  <c r="AL131" i="14" s="1"/>
  <c r="AS124" i="13"/>
  <c r="AL127" i="14" s="1"/>
  <c r="AJ127" i="14"/>
  <c r="AJ125" i="14"/>
  <c r="AS122" i="13"/>
  <c r="AL125" i="14" s="1"/>
  <c r="AJ121" i="14"/>
  <c r="AS118" i="13"/>
  <c r="AL121" i="14" s="1"/>
  <c r="AS116" i="13"/>
  <c r="AL119" i="14" s="1"/>
  <c r="AJ119" i="14"/>
  <c r="AJ117" i="14"/>
  <c r="AS114" i="13"/>
  <c r="AL117" i="14" s="1"/>
  <c r="AS112" i="13"/>
  <c r="AL115" i="14" s="1"/>
  <c r="AJ115" i="14"/>
  <c r="AS108" i="13"/>
  <c r="AL111" i="14" s="1"/>
  <c r="AJ111" i="14"/>
  <c r="AS104" i="13"/>
  <c r="AL107" i="14" s="1"/>
  <c r="AJ107" i="14"/>
  <c r="AJ105" i="14"/>
  <c r="AS102" i="13"/>
  <c r="AL105" i="14" s="1"/>
  <c r="AJ103" i="14"/>
  <c r="AS100" i="13"/>
  <c r="AL103" i="14" s="1"/>
  <c r="AJ101" i="14"/>
  <c r="AS98" i="13"/>
  <c r="AL101" i="14" s="1"/>
  <c r="AJ99" i="14"/>
  <c r="AS96" i="13"/>
  <c r="AL99" i="14" s="1"/>
  <c r="AJ95" i="14"/>
  <c r="AS92" i="13"/>
  <c r="AL95" i="14" s="1"/>
  <c r="AS88" i="13"/>
  <c r="AL91" i="14" s="1"/>
  <c r="AJ91" i="14"/>
  <c r="AS84" i="13"/>
  <c r="AL87" i="14" s="1"/>
  <c r="AJ87" i="14"/>
  <c r="AJ85" i="14"/>
  <c r="AS82" i="13"/>
  <c r="AL85" i="14" s="1"/>
  <c r="AS80" i="13"/>
  <c r="AL83" i="14" s="1"/>
  <c r="AJ83" i="14"/>
  <c r="AJ81" i="14"/>
  <c r="AS78" i="13"/>
  <c r="AL81" i="14" s="1"/>
  <c r="AJ77" i="14"/>
  <c r="AS74" i="13"/>
  <c r="AL77" i="14" s="1"/>
  <c r="AS72" i="13"/>
  <c r="AL75" i="14" s="1"/>
  <c r="AJ75" i="14"/>
  <c r="AJ73" i="14"/>
  <c r="AS70" i="13"/>
  <c r="AL73" i="14" s="1"/>
  <c r="AJ71" i="14"/>
  <c r="AS68" i="13"/>
  <c r="AL71" i="14" s="1"/>
  <c r="AJ69" i="14"/>
  <c r="AS66" i="13"/>
  <c r="AL69" i="14" s="1"/>
  <c r="AJ67" i="14"/>
  <c r="AS64" i="13"/>
  <c r="AL67" i="14" s="1"/>
  <c r="AS60" i="13"/>
  <c r="AL63" i="14" s="1"/>
  <c r="AJ63" i="14"/>
  <c r="AJ61" i="14"/>
  <c r="AS58" i="13"/>
  <c r="AL61" i="14" s="1"/>
  <c r="AJ57" i="14"/>
  <c r="AS54" i="13"/>
  <c r="AL57" i="14" s="1"/>
  <c r="AJ49" i="14"/>
  <c r="AS46" i="13"/>
  <c r="AL49" i="14" s="1"/>
  <c r="AJ46" i="14"/>
  <c r="AS43" i="13"/>
  <c r="AL46" i="14" s="1"/>
  <c r="AJ41" i="14"/>
  <c r="AS38" i="13"/>
  <c r="AL41" i="14" s="1"/>
  <c r="AJ38" i="14"/>
  <c r="AS35" i="13"/>
  <c r="AL38" i="14" s="1"/>
  <c r="AJ33" i="14"/>
  <c r="AS30" i="13"/>
  <c r="AL33" i="14" s="1"/>
  <c r="AJ30" i="14"/>
  <c r="AS27" i="13"/>
  <c r="AL30" i="14" s="1"/>
  <c r="AJ22" i="14"/>
  <c r="AS19" i="13"/>
  <c r="AL22" i="14" s="1"/>
  <c r="AJ17" i="14"/>
  <c r="AS14" i="13"/>
  <c r="AL17" i="14" s="1"/>
  <c r="AJ14" i="14"/>
  <c r="AS11" i="13"/>
  <c r="AL14" i="14" s="1"/>
  <c r="AJ9" i="14"/>
  <c r="AS6" i="13"/>
  <c r="AL9" i="14" s="1"/>
  <c r="AJ6" i="14"/>
  <c r="AS3" i="13"/>
  <c r="AL6" i="14" s="1"/>
  <c r="AS454" i="13"/>
  <c r="AL457" i="14" s="1"/>
  <c r="AS445" i="13"/>
  <c r="AL448" i="14" s="1"/>
  <c r="AS436" i="13"/>
  <c r="AL439" i="14" s="1"/>
  <c r="AS427" i="13"/>
  <c r="AL430" i="14" s="1"/>
  <c r="AS418" i="13"/>
  <c r="AL421" i="14" s="1"/>
  <c r="AS405" i="13"/>
  <c r="AL408" i="14" s="1"/>
  <c r="AS393" i="13"/>
  <c r="AL396" i="14" s="1"/>
  <c r="AS380" i="13"/>
  <c r="AL383" i="14" s="1"/>
  <c r="AS370" i="13"/>
  <c r="AL373" i="14" s="1"/>
  <c r="AS358" i="13"/>
  <c r="AL361" i="14" s="1"/>
  <c r="AS342" i="13"/>
  <c r="AL345" i="14" s="1"/>
  <c r="AS328" i="13"/>
  <c r="AL331" i="14" s="1"/>
  <c r="AS309" i="13"/>
  <c r="AL312" i="14" s="1"/>
  <c r="AS283" i="13"/>
  <c r="AL286" i="14" s="1"/>
  <c r="AS271" i="13"/>
  <c r="AL274" i="14" s="1"/>
  <c r="AS230" i="13"/>
  <c r="AL233" i="14" s="1"/>
  <c r="AS170" i="13"/>
  <c r="AL173" i="14" s="1"/>
  <c r="AS135" i="13"/>
  <c r="AL138" i="14" s="1"/>
  <c r="AS101" i="13"/>
  <c r="AL104" i="14" s="1"/>
  <c r="AS69" i="13"/>
  <c r="AL72" i="14" s="1"/>
  <c r="AJ423" i="14"/>
  <c r="AS404" i="13"/>
  <c r="AL407" i="14" s="1"/>
  <c r="AJ407" i="14"/>
  <c r="AJ368" i="14"/>
  <c r="AJ352" i="14"/>
  <c r="AS349" i="13"/>
  <c r="AL352" i="14" s="1"/>
  <c r="AJ329" i="14"/>
  <c r="AS326" i="13"/>
  <c r="AL329" i="14" s="1"/>
  <c r="AJ327" i="14"/>
  <c r="AS324" i="13"/>
  <c r="AL327" i="14" s="1"/>
  <c r="AS307" i="13"/>
  <c r="AL310" i="14" s="1"/>
  <c r="AJ310" i="14"/>
  <c r="AJ308" i="14"/>
  <c r="AS305" i="13"/>
  <c r="AL308" i="14" s="1"/>
  <c r="AJ306" i="14"/>
  <c r="AS303" i="13"/>
  <c r="AL306" i="14" s="1"/>
  <c r="AJ284" i="14"/>
  <c r="AS281" i="13"/>
  <c r="AL284" i="14" s="1"/>
  <c r="AJ282" i="14"/>
  <c r="AS279" i="13"/>
  <c r="AL282" i="14" s="1"/>
  <c r="AJ257" i="14"/>
  <c r="AS254" i="13"/>
  <c r="AL257" i="14" s="1"/>
  <c r="AS251" i="13"/>
  <c r="AL254" i="14" s="1"/>
  <c r="AJ254" i="14"/>
  <c r="AJ252" i="14"/>
  <c r="AS249" i="13"/>
  <c r="AL252" i="14" s="1"/>
  <c r="AJ245" i="14"/>
  <c r="AS242" i="13"/>
  <c r="AL245" i="14" s="1"/>
  <c r="AJ243" i="14"/>
  <c r="AS372" i="13"/>
  <c r="AL375" i="14" s="1"/>
  <c r="AJ359" i="14"/>
  <c r="AJ422" i="14"/>
  <c r="AS419" i="13"/>
  <c r="AL422" i="14" s="1"/>
  <c r="AJ376" i="14"/>
  <c r="AS373" i="13"/>
  <c r="AL376" i="14" s="1"/>
  <c r="AJ374" i="14"/>
  <c r="AS371" i="13"/>
  <c r="AL374" i="14" s="1"/>
  <c r="AJ369" i="14"/>
  <c r="AS366" i="13"/>
  <c r="AL369" i="14" s="1"/>
  <c r="AS389" i="13"/>
  <c r="AL392" i="14" s="1"/>
  <c r="AS340" i="13"/>
  <c r="AL343" i="14" s="1"/>
  <c r="AS317" i="13"/>
  <c r="AL320" i="14" s="1"/>
  <c r="AS301" i="13"/>
  <c r="AL304" i="14" s="1"/>
  <c r="AJ402" i="14"/>
  <c r="AJ123" i="14"/>
  <c r="AJ442" i="14"/>
  <c r="AS439" i="13"/>
  <c r="AL442" i="14" s="1"/>
  <c r="AJ336" i="14"/>
  <c r="AS333" i="13"/>
  <c r="AL336" i="14" s="1"/>
  <c r="AS315" i="13"/>
  <c r="AL318" i="14" s="1"/>
  <c r="AJ318" i="14"/>
  <c r="AJ316" i="14"/>
  <c r="AS313" i="13"/>
  <c r="AL316" i="14" s="1"/>
  <c r="AS311" i="13"/>
  <c r="AL314" i="14" s="1"/>
  <c r="AJ314" i="14"/>
  <c r="AJ296" i="14"/>
  <c r="AJ294" i="14"/>
  <c r="AS291" i="13"/>
  <c r="AL294" i="14" s="1"/>
  <c r="AS289" i="13"/>
  <c r="AL292" i="14" s="1"/>
  <c r="AJ292" i="14"/>
  <c r="AJ290" i="14"/>
  <c r="AS287" i="13"/>
  <c r="AL290" i="14" s="1"/>
  <c r="AS285" i="13"/>
  <c r="AL288" i="14" s="1"/>
  <c r="AJ288" i="14"/>
  <c r="AJ276" i="14"/>
  <c r="AS273" i="13"/>
  <c r="AL276" i="14" s="1"/>
  <c r="AJ236" i="14"/>
  <c r="AS233" i="13"/>
  <c r="AL236" i="14" s="1"/>
  <c r="AJ222" i="14"/>
  <c r="AS219" i="13"/>
  <c r="AL222" i="14" s="1"/>
  <c r="AJ197" i="14"/>
  <c r="AS194" i="13"/>
  <c r="AL197" i="14" s="1"/>
  <c r="AJ195" i="14"/>
  <c r="AS192" i="13"/>
  <c r="AL195" i="14" s="1"/>
  <c r="AJ190" i="14"/>
  <c r="AS187" i="13"/>
  <c r="AL190" i="14" s="1"/>
  <c r="AJ188" i="14"/>
  <c r="AS185" i="13"/>
  <c r="AL188" i="14" s="1"/>
  <c r="AS52" i="13"/>
  <c r="AL55" i="14" s="1"/>
  <c r="AJ55" i="14"/>
  <c r="AJ52" i="14"/>
  <c r="AS49" i="13"/>
  <c r="AL52" i="14" s="1"/>
  <c r="AJ44" i="14"/>
  <c r="AJ39" i="14"/>
  <c r="AS36" i="13"/>
  <c r="AL39" i="14" s="1"/>
  <c r="AJ36" i="14"/>
  <c r="AS33" i="13"/>
  <c r="AL36" i="14" s="1"/>
  <c r="AJ31" i="14"/>
  <c r="AS28" i="13"/>
  <c r="AL31" i="14" s="1"/>
  <c r="AJ28" i="14"/>
  <c r="AS25" i="13"/>
  <c r="AL28" i="14" s="1"/>
  <c r="AJ23" i="14"/>
  <c r="AS20" i="13"/>
  <c r="AL23" i="14" s="1"/>
  <c r="AJ20" i="14"/>
  <c r="AS17" i="13"/>
  <c r="AL20" i="14" s="1"/>
  <c r="AJ15" i="14"/>
  <c r="AJ12" i="14"/>
  <c r="AS9" i="13"/>
  <c r="AL12" i="14" s="1"/>
  <c r="AJ7" i="14"/>
  <c r="AS4" i="13"/>
  <c r="AL7" i="14" s="1"/>
  <c r="AS347" i="13"/>
  <c r="AL350" i="14" s="1"/>
  <c r="AS331" i="13"/>
  <c r="AL334" i="14" s="1"/>
  <c r="AS261" i="13"/>
  <c r="AL264" i="14" s="1"/>
  <c r="AS235" i="13"/>
  <c r="AL238" i="14" s="1"/>
  <c r="AS201" i="13"/>
  <c r="AL204" i="14" s="1"/>
  <c r="AJ436" i="14"/>
  <c r="AS433" i="13"/>
  <c r="AL436" i="14" s="1"/>
  <c r="AJ431" i="14"/>
  <c r="AS428" i="13"/>
  <c r="AL431" i="14" s="1"/>
  <c r="AJ415" i="14"/>
  <c r="AS412" i="13"/>
  <c r="AL415" i="14" s="1"/>
  <c r="AJ406" i="14"/>
  <c r="AS403" i="13"/>
  <c r="AL406" i="14" s="1"/>
  <c r="AJ401" i="14"/>
  <c r="AS398" i="13"/>
  <c r="AL401" i="14" s="1"/>
  <c r="AS396" i="13"/>
  <c r="AL399" i="14" s="1"/>
  <c r="AJ399" i="14"/>
  <c r="AJ385" i="14"/>
  <c r="AS382" i="13"/>
  <c r="AL385" i="14" s="1"/>
  <c r="AJ360" i="14"/>
  <c r="AS357" i="13"/>
  <c r="AL360" i="14" s="1"/>
  <c r="AJ344" i="14"/>
  <c r="AS341" i="13"/>
  <c r="AL344" i="14" s="1"/>
  <c r="AS443" i="13"/>
  <c r="AL446" i="14" s="1"/>
  <c r="AS434" i="13"/>
  <c r="AL437" i="14" s="1"/>
  <c r="AS414" i="13"/>
  <c r="AL417" i="14" s="1"/>
  <c r="AJ449" i="14"/>
  <c r="AS446" i="13"/>
  <c r="AL449" i="14" s="1"/>
  <c r="AJ447" i="14"/>
  <c r="AS444" i="13"/>
  <c r="AL447" i="14" s="1"/>
  <c r="AJ440" i="14"/>
  <c r="AS437" i="13"/>
  <c r="AL440" i="14" s="1"/>
  <c r="AJ438" i="14"/>
  <c r="AS435" i="13"/>
  <c r="AL438" i="14" s="1"/>
  <c r="AJ412" i="14"/>
  <c r="AS409" i="13"/>
  <c r="AL412" i="14" s="1"/>
  <c r="AJ410" i="14"/>
  <c r="AS407" i="13"/>
  <c r="AL410" i="14" s="1"/>
  <c r="AS400" i="13"/>
  <c r="AL403" i="14" s="1"/>
  <c r="AJ403" i="14"/>
  <c r="AJ387" i="14"/>
  <c r="AS384" i="13"/>
  <c r="AL387" i="14" s="1"/>
  <c r="AJ380" i="14"/>
  <c r="AS377" i="13"/>
  <c r="AL380" i="14" s="1"/>
  <c r="AJ371" i="14"/>
  <c r="AS368" i="13"/>
  <c r="AL371" i="14" s="1"/>
  <c r="AJ362" i="14"/>
  <c r="AS359" i="13"/>
  <c r="AL362" i="14" s="1"/>
  <c r="AS343" i="13"/>
  <c r="AL346" i="14" s="1"/>
  <c r="AJ346" i="14"/>
  <c r="AJ341" i="14"/>
  <c r="AS338" i="13"/>
  <c r="AL341" i="14" s="1"/>
  <c r="AJ332" i="14"/>
  <c r="AS329" i="13"/>
  <c r="AL332" i="14" s="1"/>
  <c r="AS327" i="13"/>
  <c r="AL330" i="14" s="1"/>
  <c r="AJ330" i="14"/>
  <c r="AJ262" i="14"/>
  <c r="AS259" i="13"/>
  <c r="AL262" i="14" s="1"/>
  <c r="AJ260" i="14"/>
  <c r="AS257" i="13"/>
  <c r="AL260" i="14" s="1"/>
  <c r="AJ255" i="14"/>
  <c r="AS252" i="13"/>
  <c r="AL255" i="14" s="1"/>
  <c r="AJ250" i="14"/>
  <c r="AS247" i="13"/>
  <c r="AL250" i="14" s="1"/>
  <c r="AJ248" i="14"/>
  <c r="AS245" i="13"/>
  <c r="AL248" i="14" s="1"/>
  <c r="AJ241" i="14"/>
  <c r="AS238" i="13"/>
  <c r="AL241" i="14" s="1"/>
  <c r="AS236" i="13"/>
  <c r="AL239" i="14" s="1"/>
  <c r="AJ239" i="14"/>
  <c r="AJ234" i="14"/>
  <c r="AS231" i="13"/>
  <c r="AL234" i="14" s="1"/>
  <c r="AJ232" i="14"/>
  <c r="AS229" i="13"/>
  <c r="AL232" i="14" s="1"/>
  <c r="AJ223" i="14"/>
  <c r="AS220" i="13"/>
  <c r="AL223" i="14" s="1"/>
  <c r="AJ216" i="14"/>
  <c r="AS213" i="13"/>
  <c r="AL216" i="14" s="1"/>
  <c r="AJ207" i="14"/>
  <c r="AS204" i="13"/>
  <c r="AL207" i="14" s="1"/>
  <c r="AJ202" i="14"/>
  <c r="AS199" i="13"/>
  <c r="AL202" i="14" s="1"/>
  <c r="AJ200" i="14"/>
  <c r="AS197" i="13"/>
  <c r="AL200" i="14" s="1"/>
  <c r="AJ193" i="14"/>
  <c r="AS190" i="13"/>
  <c r="AL193" i="14" s="1"/>
  <c r="AJ184" i="14"/>
  <c r="AS181" i="13"/>
  <c r="AL184" i="14" s="1"/>
  <c r="AJ180" i="14"/>
  <c r="AS177" i="13"/>
  <c r="AL180" i="14" s="1"/>
  <c r="AJ178" i="14"/>
  <c r="AS175" i="13"/>
  <c r="AL178" i="14" s="1"/>
  <c r="AJ176" i="14"/>
  <c r="AS173" i="13"/>
  <c r="AL176" i="14" s="1"/>
  <c r="AJ174" i="14"/>
  <c r="AS171" i="13"/>
  <c r="AL174" i="14" s="1"/>
  <c r="AJ168" i="14"/>
  <c r="AS165" i="13"/>
  <c r="AL168" i="14" s="1"/>
  <c r="AJ166" i="14"/>
  <c r="AS163" i="13"/>
  <c r="AL166" i="14" s="1"/>
  <c r="AJ164" i="14"/>
  <c r="AJ162" i="14"/>
  <c r="AS159" i="13"/>
  <c r="AL162" i="14" s="1"/>
  <c r="AJ160" i="14"/>
  <c r="AS157" i="13"/>
  <c r="AL160" i="14" s="1"/>
  <c r="AJ158" i="14"/>
  <c r="AS155" i="13"/>
  <c r="AL158" i="14" s="1"/>
  <c r="AJ152" i="14"/>
  <c r="AS149" i="13"/>
  <c r="AL152" i="14" s="1"/>
  <c r="AJ150" i="14"/>
  <c r="AS147" i="13"/>
  <c r="AL150" i="14" s="1"/>
  <c r="AJ148" i="14"/>
  <c r="AS145" i="13"/>
  <c r="AL148" i="14" s="1"/>
  <c r="AJ144" i="14"/>
  <c r="AJ142" i="14"/>
  <c r="AS139" i="13"/>
  <c r="AL142" i="14" s="1"/>
  <c r="AJ140" i="14"/>
  <c r="AS137" i="13"/>
  <c r="AL140" i="14" s="1"/>
  <c r="AJ136" i="14"/>
  <c r="AS133" i="13"/>
  <c r="AL136" i="14" s="1"/>
  <c r="AJ134" i="14"/>
  <c r="AS131" i="13"/>
  <c r="AL134" i="14" s="1"/>
  <c r="AJ128" i="14"/>
  <c r="AS125" i="13"/>
  <c r="AL128" i="14" s="1"/>
  <c r="AJ124" i="14"/>
  <c r="AS121" i="13"/>
  <c r="AL124" i="14" s="1"/>
  <c r="AJ122" i="14"/>
  <c r="AS119" i="13"/>
  <c r="AL122" i="14" s="1"/>
  <c r="AJ118" i="14"/>
  <c r="AS115" i="13"/>
  <c r="AL118" i="14" s="1"/>
  <c r="AJ116" i="14"/>
  <c r="AS113" i="13"/>
  <c r="AL116" i="14" s="1"/>
  <c r="AJ114" i="14"/>
  <c r="AS111" i="13"/>
  <c r="AL114" i="14" s="1"/>
  <c r="AJ112" i="14"/>
  <c r="AS109" i="13"/>
  <c r="AL112" i="14" s="1"/>
  <c r="AJ110" i="14"/>
  <c r="AS107" i="13"/>
  <c r="AL110" i="14" s="1"/>
  <c r="AJ108" i="14"/>
  <c r="AS105" i="13"/>
  <c r="AL108" i="14" s="1"/>
  <c r="AJ106" i="14"/>
  <c r="AS103" i="13"/>
  <c r="AL106" i="14" s="1"/>
  <c r="AJ102" i="14"/>
  <c r="AS99" i="13"/>
  <c r="AL102" i="14" s="1"/>
  <c r="AJ100" i="14"/>
  <c r="AJ98" i="14"/>
  <c r="AS95" i="13"/>
  <c r="AL98" i="14" s="1"/>
  <c r="AJ96" i="14"/>
  <c r="AS93" i="13"/>
  <c r="AL96" i="14" s="1"/>
  <c r="AJ94" i="14"/>
  <c r="AS91" i="13"/>
  <c r="AL94" i="14" s="1"/>
  <c r="AJ92" i="14"/>
  <c r="AS89" i="13"/>
  <c r="AL92" i="14" s="1"/>
  <c r="AJ86" i="14"/>
  <c r="AS83" i="13"/>
  <c r="AL86" i="14" s="1"/>
  <c r="AJ84" i="14"/>
  <c r="AS81" i="13"/>
  <c r="AL84" i="14" s="1"/>
  <c r="AJ80" i="14"/>
  <c r="AS77" i="13"/>
  <c r="AL80" i="14" s="1"/>
  <c r="AJ78" i="14"/>
  <c r="AN78" i="14" s="1"/>
  <c r="AS75" i="13"/>
  <c r="AL78" i="14" s="1"/>
  <c r="AJ76" i="14"/>
  <c r="AS73" i="13"/>
  <c r="AL76" i="14" s="1"/>
  <c r="AJ74" i="14"/>
  <c r="AS71" i="13"/>
  <c r="AL74" i="14" s="1"/>
  <c r="AJ66" i="14"/>
  <c r="AS63" i="13"/>
  <c r="AL66" i="14" s="1"/>
  <c r="AJ64" i="14"/>
  <c r="AS61" i="13"/>
  <c r="AL64" i="14" s="1"/>
  <c r="AJ60" i="14"/>
  <c r="AS57" i="13"/>
  <c r="AL60" i="14" s="1"/>
  <c r="AJ58" i="14"/>
  <c r="AS55" i="13"/>
  <c r="AL58" i="14" s="1"/>
  <c r="AJ50" i="14"/>
  <c r="AS47" i="13"/>
  <c r="AL50" i="14" s="1"/>
  <c r="AJ45" i="14"/>
  <c r="AS42" i="13"/>
  <c r="AL45" i="14" s="1"/>
  <c r="AJ42" i="14"/>
  <c r="AS39" i="13"/>
  <c r="AL42" i="14" s="1"/>
  <c r="AJ37" i="14"/>
  <c r="AS34" i="13"/>
  <c r="AL37" i="14" s="1"/>
  <c r="AJ34" i="14"/>
  <c r="AS31" i="13"/>
  <c r="AL34" i="14" s="1"/>
  <c r="AJ29" i="14"/>
  <c r="AS26" i="13"/>
  <c r="AL29" i="14" s="1"/>
  <c r="AJ26" i="14"/>
  <c r="AS23" i="13"/>
  <c r="AL26" i="14" s="1"/>
  <c r="AJ21" i="14"/>
  <c r="AS18" i="13"/>
  <c r="AL21" i="14" s="1"/>
  <c r="AJ18" i="14"/>
  <c r="AS15" i="13"/>
  <c r="AL18" i="14" s="1"/>
  <c r="AJ13" i="14"/>
  <c r="AS10" i="13"/>
  <c r="AL13" i="14" s="1"/>
  <c r="AJ10" i="14"/>
  <c r="AS7" i="13"/>
  <c r="AL10" i="14" s="1"/>
  <c r="AS458" i="13"/>
  <c r="AL461" i="14" s="1"/>
  <c r="AS450" i="13"/>
  <c r="AL453" i="14" s="1"/>
  <c r="AS441" i="13"/>
  <c r="AL444" i="14" s="1"/>
  <c r="AS432" i="13"/>
  <c r="AL435" i="14" s="1"/>
  <c r="AS423" i="13"/>
  <c r="AL426" i="14" s="1"/>
  <c r="AS411" i="13"/>
  <c r="AL414" i="14" s="1"/>
  <c r="AS386" i="13"/>
  <c r="AL389" i="14" s="1"/>
  <c r="AS375" i="13"/>
  <c r="AL378" i="14" s="1"/>
  <c r="AS364" i="13"/>
  <c r="AL367" i="14" s="1"/>
  <c r="AS352" i="13"/>
  <c r="AL355" i="14" s="1"/>
  <c r="AS336" i="13"/>
  <c r="AL339" i="14" s="1"/>
  <c r="AS322" i="13"/>
  <c r="AL325" i="14" s="1"/>
  <c r="AS277" i="13"/>
  <c r="AL280" i="14" s="1"/>
  <c r="AS153" i="13"/>
  <c r="AL156" i="14" s="1"/>
  <c r="AS117" i="13"/>
  <c r="AL120" i="14" s="1"/>
  <c r="AS85" i="13"/>
  <c r="AL88" i="14" s="1"/>
  <c r="AS51" i="13"/>
  <c r="AL54" i="14" s="1"/>
  <c r="AJ445" i="14"/>
  <c r="AJ278" i="14"/>
  <c r="AJ59" i="14"/>
  <c r="AS323" i="13"/>
  <c r="AL326" i="14" s="1"/>
  <c r="AJ326" i="14"/>
  <c r="AS280" i="13"/>
  <c r="AL283" i="14" s="1"/>
  <c r="AJ283" i="14"/>
  <c r="AJ279" i="14"/>
  <c r="AS276" i="13"/>
  <c r="AL279" i="14" s="1"/>
  <c r="AS272" i="13"/>
  <c r="AL275" i="14" s="1"/>
  <c r="AJ275" i="14"/>
  <c r="AS264" i="13"/>
  <c r="AL267" i="14" s="1"/>
  <c r="AJ267" i="14"/>
  <c r="AJ263" i="14"/>
  <c r="AS260" i="13"/>
  <c r="AL263" i="14" s="1"/>
  <c r="AJ214" i="14"/>
  <c r="AS211" i="13"/>
  <c r="AL214" i="14" s="1"/>
  <c r="AJ205" i="14"/>
  <c r="AS202" i="13"/>
  <c r="AL205" i="14" s="1"/>
  <c r="AJ189" i="14"/>
  <c r="AS186" i="13"/>
  <c r="AL189" i="14" s="1"/>
  <c r="AJ56" i="14"/>
  <c r="AS53" i="13"/>
  <c r="AL56" i="14" s="1"/>
  <c r="AS316" i="13"/>
  <c r="AL319" i="14" s="1"/>
  <c r="AS310" i="13"/>
  <c r="AL313" i="14" s="1"/>
  <c r="AS300" i="13"/>
  <c r="AL303" i="14" s="1"/>
  <c r="AS292" i="13"/>
  <c r="AL295" i="14" s="1"/>
  <c r="AS270" i="13"/>
  <c r="AL273" i="14" s="1"/>
  <c r="AS234" i="13"/>
  <c r="AL237" i="14" s="1"/>
  <c r="AS193" i="13"/>
  <c r="AL196" i="14" s="1"/>
  <c r="AS21" i="13"/>
  <c r="AL24" i="14" s="1"/>
  <c r="AS13" i="13"/>
  <c r="AL16" i="14" s="1"/>
  <c r="AJ271" i="14"/>
  <c r="AJ235" i="14"/>
  <c r="AJ219" i="14"/>
  <c r="AJ342" i="14"/>
  <c r="AJ256" i="14"/>
  <c r="AH428" i="14"/>
  <c r="AN428" i="14" s="1"/>
  <c r="AH372" i="14"/>
  <c r="AN372" i="14" s="1"/>
  <c r="AH306" i="14"/>
  <c r="AN306" i="14" s="1"/>
  <c r="AH173" i="14"/>
  <c r="AN173" i="14" s="1"/>
  <c r="AH154" i="14"/>
  <c r="AN154" i="14" s="1"/>
  <c r="AH229" i="14"/>
  <c r="AN229" i="14" s="1"/>
  <c r="AH135" i="14"/>
  <c r="AH115" i="14"/>
  <c r="AH98" i="14"/>
  <c r="AN98" i="14" s="1"/>
  <c r="AH58" i="14"/>
  <c r="AH41" i="14"/>
  <c r="AH21" i="14"/>
  <c r="AH5" i="14"/>
  <c r="AH466" i="14"/>
  <c r="AN466" i="14" s="1"/>
  <c r="AH465" i="14"/>
  <c r="AN465" i="14" s="1"/>
  <c r="AH464" i="14"/>
  <c r="AH463" i="14"/>
  <c r="AH462" i="14"/>
  <c r="AH461" i="14"/>
  <c r="AN461" i="14" s="1"/>
  <c r="AH460" i="14"/>
  <c r="AN460" i="14" s="1"/>
  <c r="AH459" i="14"/>
  <c r="AN459" i="14" s="1"/>
  <c r="AH458" i="14"/>
  <c r="AH457" i="14"/>
  <c r="AN457" i="14" s="1"/>
  <c r="AH456" i="14"/>
  <c r="AN456" i="14" s="1"/>
  <c r="AH455" i="14"/>
  <c r="AH454" i="14"/>
  <c r="AH453" i="14"/>
  <c r="AN453" i="14" s="1"/>
  <c r="AH452" i="14"/>
  <c r="AN452" i="14" s="1"/>
  <c r="AH451" i="14"/>
  <c r="AN451" i="14" s="1"/>
  <c r="AH450" i="14"/>
  <c r="AN450" i="14" s="1"/>
  <c r="AH449" i="14"/>
  <c r="AH448" i="14"/>
  <c r="AN448" i="14" s="1"/>
  <c r="AH447" i="14"/>
  <c r="AN447" i="14" s="1"/>
  <c r="AH446" i="14"/>
  <c r="AH445" i="14"/>
  <c r="AH444" i="14"/>
  <c r="AH443" i="14"/>
  <c r="AN443" i="14" s="1"/>
  <c r="AH442" i="14"/>
  <c r="AH441" i="14"/>
  <c r="AH440" i="14"/>
  <c r="AH439" i="14"/>
  <c r="AN439" i="14" s="1"/>
  <c r="AH438" i="14"/>
  <c r="AH437" i="14"/>
  <c r="AN437" i="14" s="1"/>
  <c r="AH436" i="14"/>
  <c r="AH435" i="14"/>
  <c r="AN435" i="14" s="1"/>
  <c r="AH434" i="14"/>
  <c r="AN434" i="14" s="1"/>
  <c r="AH433" i="14"/>
  <c r="AN433" i="14" s="1"/>
  <c r="AH432" i="14"/>
  <c r="AN432" i="14" s="1"/>
  <c r="AH431" i="14"/>
  <c r="AH430" i="14"/>
  <c r="AH429" i="14"/>
  <c r="AH427" i="14"/>
  <c r="AH426" i="14"/>
  <c r="AH425" i="14"/>
  <c r="AH424" i="14"/>
  <c r="AN424" i="14" s="1"/>
  <c r="AH423" i="14"/>
  <c r="AN423" i="14" s="1"/>
  <c r="AH422" i="14"/>
  <c r="AN422" i="14" s="1"/>
  <c r="AH421" i="14"/>
  <c r="AN421" i="14" s="1"/>
  <c r="AH420" i="14"/>
  <c r="AH419" i="14"/>
  <c r="AN419" i="14" s="1"/>
  <c r="AH418" i="14"/>
  <c r="AN418" i="14" s="1"/>
  <c r="AH417" i="14"/>
  <c r="AN417" i="14" s="1"/>
  <c r="AH416" i="14"/>
  <c r="AN416" i="14" s="1"/>
  <c r="AH415" i="14"/>
  <c r="AH414" i="14"/>
  <c r="AH413" i="14"/>
  <c r="AN413" i="14" s="1"/>
  <c r="AH412" i="14"/>
  <c r="AH411" i="14"/>
  <c r="AH410" i="14"/>
  <c r="AN410" i="14" s="1"/>
  <c r="AH409" i="14"/>
  <c r="AN409" i="14" s="1"/>
  <c r="AH408" i="14"/>
  <c r="AN408" i="14" s="1"/>
  <c r="AH407" i="14"/>
  <c r="AH406" i="14"/>
  <c r="AH405" i="14"/>
  <c r="AN405" i="14" s="1"/>
  <c r="AH404" i="14"/>
  <c r="AH403" i="14"/>
  <c r="AH402" i="14"/>
  <c r="AH401" i="14"/>
  <c r="AH400" i="14"/>
  <c r="AN400" i="14" s="1"/>
  <c r="AH399" i="14"/>
  <c r="AH398" i="14"/>
  <c r="AH397" i="14"/>
  <c r="AN397" i="14" s="1"/>
  <c r="AH396" i="14"/>
  <c r="AN396" i="14" s="1"/>
  <c r="AH395" i="14"/>
  <c r="AH394" i="14"/>
  <c r="AN394" i="14" s="1"/>
  <c r="AH393" i="14"/>
  <c r="AN393" i="14" s="1"/>
  <c r="AH392" i="14"/>
  <c r="AN392" i="14" s="1"/>
  <c r="AH391" i="14"/>
  <c r="AH390" i="14"/>
  <c r="AN390" i="14" s="1"/>
  <c r="AH389" i="14"/>
  <c r="AN389" i="14" s="1"/>
  <c r="AH388" i="14"/>
  <c r="AH387" i="14"/>
  <c r="AH386" i="14"/>
  <c r="AH385" i="14"/>
  <c r="AH384" i="14"/>
  <c r="AH383" i="14"/>
  <c r="AN383" i="14" s="1"/>
  <c r="AH382" i="14"/>
  <c r="AN382" i="14" s="1"/>
  <c r="AH381" i="14"/>
  <c r="AH380" i="14"/>
  <c r="AH379" i="14"/>
  <c r="AH378" i="14"/>
  <c r="AN378" i="14" s="1"/>
  <c r="AH377" i="14"/>
  <c r="AH376" i="14"/>
  <c r="AH375" i="14"/>
  <c r="AN375" i="14" s="1"/>
  <c r="AH374" i="14"/>
  <c r="AN374" i="14" s="1"/>
  <c r="AH373" i="14"/>
  <c r="AN373" i="14" s="1"/>
  <c r="AH371" i="14"/>
  <c r="AH370" i="14"/>
  <c r="AN370" i="14" s="1"/>
  <c r="AH369" i="14"/>
  <c r="AH368" i="14"/>
  <c r="AH367" i="14"/>
  <c r="AN367" i="14" s="1"/>
  <c r="AH366" i="14"/>
  <c r="AN366" i="14" s="1"/>
  <c r="AH365" i="14"/>
  <c r="AH364" i="14"/>
  <c r="AN364" i="14" s="1"/>
  <c r="AH363" i="14"/>
  <c r="AN363" i="14" s="1"/>
  <c r="AH362" i="14"/>
  <c r="AH361" i="14"/>
  <c r="AN361" i="14" s="1"/>
  <c r="AH360" i="14"/>
  <c r="AH359" i="14"/>
  <c r="AH358" i="14"/>
  <c r="AN358" i="14" s="1"/>
  <c r="AH357" i="14"/>
  <c r="AN357" i="14" s="1"/>
  <c r="AH356" i="14"/>
  <c r="AH355" i="14"/>
  <c r="AN355" i="14" s="1"/>
  <c r="AH354" i="14"/>
  <c r="AN354" i="14" s="1"/>
  <c r="AH353" i="14"/>
  <c r="AN353" i="14" s="1"/>
  <c r="AH352" i="14"/>
  <c r="AH351" i="14"/>
  <c r="AN351" i="14" s="1"/>
  <c r="AH350" i="14"/>
  <c r="AH349" i="14"/>
  <c r="AH348" i="14"/>
  <c r="AN348" i="14" s="1"/>
  <c r="AH347" i="14"/>
  <c r="AN347" i="14" s="1"/>
  <c r="AH346" i="14"/>
  <c r="AH345" i="14"/>
  <c r="AN345" i="14" s="1"/>
  <c r="AH344" i="14"/>
  <c r="AH343" i="14"/>
  <c r="AN343" i="14" s="1"/>
  <c r="AH342" i="14"/>
  <c r="AH341" i="14"/>
  <c r="AH340" i="14"/>
  <c r="AN340" i="14" s="1"/>
  <c r="AH339" i="14"/>
  <c r="AN339" i="14" s="1"/>
  <c r="AH338" i="14"/>
  <c r="AH337" i="14"/>
  <c r="AN337" i="14" s="1"/>
  <c r="AH336" i="14"/>
  <c r="AH335" i="14"/>
  <c r="AN335" i="14" s="1"/>
  <c r="AH334" i="14"/>
  <c r="AN334" i="14" s="1"/>
  <c r="AH333" i="14"/>
  <c r="AN333" i="14" s="1"/>
  <c r="AH332" i="14"/>
  <c r="AH331" i="14"/>
  <c r="AN331" i="14" s="1"/>
  <c r="AH330" i="14"/>
  <c r="AH329" i="14"/>
  <c r="AH328" i="14"/>
  <c r="AN328" i="14" s="1"/>
  <c r="AH327" i="14"/>
  <c r="AH326" i="14"/>
  <c r="AH325" i="14"/>
  <c r="AN325" i="14" s="1"/>
  <c r="AH324" i="14"/>
  <c r="AN324" i="14" s="1"/>
  <c r="AH323" i="14"/>
  <c r="AH322" i="14"/>
  <c r="AH321" i="14"/>
  <c r="AN321" i="14" s="1"/>
  <c r="AH320" i="14"/>
  <c r="AN320" i="14" s="1"/>
  <c r="AH319" i="14"/>
  <c r="AN319" i="14" s="1"/>
  <c r="AH318" i="14"/>
  <c r="AN318" i="14" s="1"/>
  <c r="AH317" i="14"/>
  <c r="AN317" i="14" s="1"/>
  <c r="AH316" i="14"/>
  <c r="AH315" i="14"/>
  <c r="AN315" i="14" s="1"/>
  <c r="AH314" i="14"/>
  <c r="AN314" i="14" s="1"/>
  <c r="AH313" i="14"/>
  <c r="AN313" i="14" s="1"/>
  <c r="AH312" i="14"/>
  <c r="AN312" i="14" s="1"/>
  <c r="AH311" i="14"/>
  <c r="AN311" i="14" s="1"/>
  <c r="AH310" i="14"/>
  <c r="AN310" i="14" s="1"/>
  <c r="AH309" i="14"/>
  <c r="AN309" i="14" s="1"/>
  <c r="AH308" i="14"/>
  <c r="AH307" i="14"/>
  <c r="AN307" i="14" s="1"/>
  <c r="AH305" i="14"/>
  <c r="AN305" i="14" s="1"/>
  <c r="AH304" i="14"/>
  <c r="AN304" i="14" s="1"/>
  <c r="AH303" i="14"/>
  <c r="AN303" i="14" s="1"/>
  <c r="AH302" i="14"/>
  <c r="AH301" i="14"/>
  <c r="AN301" i="14" s="1"/>
  <c r="AH300" i="14"/>
  <c r="AH299" i="14"/>
  <c r="AH298" i="14"/>
  <c r="AN298" i="14" s="1"/>
  <c r="AH297" i="14"/>
  <c r="AN297" i="14" s="1"/>
  <c r="AH296" i="14"/>
  <c r="AH295" i="14"/>
  <c r="AN295" i="14" s="1"/>
  <c r="AH294" i="14"/>
  <c r="AH293" i="14"/>
  <c r="AN293" i="14" s="1"/>
  <c r="AH292" i="14"/>
  <c r="AH291" i="14"/>
  <c r="AH290" i="14"/>
  <c r="AH289" i="14"/>
  <c r="AN289" i="14" s="1"/>
  <c r="AH288" i="14"/>
  <c r="AH287" i="14"/>
  <c r="AN287" i="14" s="1"/>
  <c r="AH286" i="14"/>
  <c r="AN286" i="14" s="1"/>
  <c r="AH285" i="14"/>
  <c r="AN285" i="14" s="1"/>
  <c r="AH284" i="14"/>
  <c r="AN284" i="14" s="1"/>
  <c r="AH283" i="14"/>
  <c r="AH282" i="14"/>
  <c r="AN282" i="14" s="1"/>
  <c r="AH281" i="14"/>
  <c r="AN281" i="14" s="1"/>
  <c r="AH280" i="14"/>
  <c r="AN280" i="14" s="1"/>
  <c r="AH279" i="14"/>
  <c r="AH278" i="14"/>
  <c r="AH277" i="14"/>
  <c r="AN277" i="14" s="1"/>
  <c r="AH276" i="14"/>
  <c r="AN276" i="14" s="1"/>
  <c r="AH275" i="14"/>
  <c r="AH274" i="14"/>
  <c r="AN274" i="14" s="1"/>
  <c r="AH273" i="14"/>
  <c r="AN273" i="14" s="1"/>
  <c r="AH272" i="14"/>
  <c r="AN272" i="14" s="1"/>
  <c r="AH271" i="14"/>
  <c r="AH270" i="14"/>
  <c r="AH269" i="14"/>
  <c r="AN269" i="14" s="1"/>
  <c r="AH268" i="14"/>
  <c r="AN268" i="14" s="1"/>
  <c r="AH267" i="14"/>
  <c r="AH266" i="14"/>
  <c r="AH265" i="14"/>
  <c r="AN265" i="14" s="1"/>
  <c r="AH264" i="14"/>
  <c r="AN264" i="14" s="1"/>
  <c r="AH263" i="14"/>
  <c r="AH262" i="14"/>
  <c r="AH261" i="14"/>
  <c r="AN261" i="14" s="1"/>
  <c r="AH260" i="14"/>
  <c r="AH259" i="14"/>
  <c r="AH258" i="14"/>
  <c r="AN258" i="14" s="1"/>
  <c r="AH257" i="14"/>
  <c r="AN257" i="14" s="1"/>
  <c r="AH256" i="14"/>
  <c r="AH255" i="14"/>
  <c r="AH254" i="14"/>
  <c r="AN254" i="14" s="1"/>
  <c r="AH253" i="14"/>
  <c r="AN253" i="14" s="1"/>
  <c r="AH252" i="14"/>
  <c r="AN252" i="14" s="1"/>
  <c r="AH249" i="14"/>
  <c r="AN249" i="14" s="1"/>
  <c r="AH211" i="14"/>
  <c r="AH191" i="14"/>
  <c r="AN463" i="14"/>
  <c r="AN427" i="14"/>
  <c r="AN411" i="14"/>
  <c r="AN323" i="14"/>
  <c r="AH133" i="14"/>
  <c r="AN133" i="14" s="1"/>
  <c r="AH114" i="14"/>
  <c r="AH94" i="14"/>
  <c r="AH77" i="14"/>
  <c r="AH57" i="14"/>
  <c r="AH37" i="14"/>
  <c r="AH19" i="14"/>
  <c r="AN19" i="14" s="1"/>
  <c r="AH251" i="14"/>
  <c r="AH250" i="14"/>
  <c r="AH248" i="14"/>
  <c r="AH247" i="14"/>
  <c r="AN247" i="14" s="1"/>
  <c r="AH246" i="14"/>
  <c r="AN246" i="14" s="1"/>
  <c r="AH245" i="14"/>
  <c r="AN245" i="14" s="1"/>
  <c r="AH244" i="14"/>
  <c r="AN244" i="14" s="1"/>
  <c r="AH243" i="14"/>
  <c r="AN243" i="14" s="1"/>
  <c r="AH242" i="14"/>
  <c r="AN242" i="14" s="1"/>
  <c r="AH241" i="14"/>
  <c r="AH240" i="14"/>
  <c r="AH239" i="14"/>
  <c r="AH238" i="14"/>
  <c r="AN238" i="14" s="1"/>
  <c r="AH237" i="14"/>
  <c r="AN237" i="14" s="1"/>
  <c r="AH236" i="14"/>
  <c r="AH235" i="14"/>
  <c r="AH234" i="14"/>
  <c r="AH233" i="14"/>
  <c r="AN233" i="14" s="1"/>
  <c r="AH232" i="14"/>
  <c r="AH231" i="14"/>
  <c r="AN231" i="14" s="1"/>
  <c r="AH230" i="14"/>
  <c r="AN230" i="14" s="1"/>
  <c r="AH228" i="14"/>
  <c r="AN228" i="14" s="1"/>
  <c r="AH227" i="14"/>
  <c r="AN227" i="14" s="1"/>
  <c r="AH226" i="14"/>
  <c r="AN226" i="14" s="1"/>
  <c r="AH225" i="14"/>
  <c r="AN225" i="14" s="1"/>
  <c r="AH224" i="14"/>
  <c r="AH223" i="14"/>
  <c r="AH222" i="14"/>
  <c r="AN222" i="14" s="1"/>
  <c r="AH221" i="14"/>
  <c r="AN221" i="14" s="1"/>
  <c r="AH220" i="14"/>
  <c r="AN220" i="14" s="1"/>
  <c r="AH219" i="14"/>
  <c r="AH218" i="14"/>
  <c r="AN218" i="14" s="1"/>
  <c r="AH217" i="14"/>
  <c r="AN217" i="14" s="1"/>
  <c r="AH216" i="14"/>
  <c r="AH215" i="14"/>
  <c r="AN215" i="14" s="1"/>
  <c r="AH214" i="14"/>
  <c r="AN214" i="14" s="1"/>
  <c r="AH213" i="14"/>
  <c r="AN213" i="14" s="1"/>
  <c r="AH212" i="14"/>
  <c r="AN212" i="14" s="1"/>
  <c r="AH210" i="14"/>
  <c r="AH209" i="14"/>
  <c r="AN209" i="14" s="1"/>
  <c r="AH208" i="14"/>
  <c r="AH207" i="14"/>
  <c r="AH206" i="14"/>
  <c r="AN206" i="14" s="1"/>
  <c r="AH205" i="14"/>
  <c r="AH204" i="14"/>
  <c r="AN204" i="14" s="1"/>
  <c r="AH203" i="14"/>
  <c r="AH202" i="14"/>
  <c r="AH201" i="14"/>
  <c r="AH200" i="14"/>
  <c r="AH199" i="14"/>
  <c r="AN199" i="14" s="1"/>
  <c r="AH198" i="14"/>
  <c r="AN198" i="14" s="1"/>
  <c r="AH197" i="14"/>
  <c r="AH196" i="14"/>
  <c r="AN196" i="14" s="1"/>
  <c r="AH195" i="14"/>
  <c r="AH194" i="14"/>
  <c r="AH193" i="14"/>
  <c r="AN193" i="14" s="1"/>
  <c r="AH192" i="14"/>
  <c r="AH190" i="14"/>
  <c r="AH189" i="14"/>
  <c r="AN189" i="14" s="1"/>
  <c r="AH188" i="14"/>
  <c r="AN188" i="14" s="1"/>
  <c r="AH187" i="14"/>
  <c r="AN187" i="14" s="1"/>
  <c r="AH186" i="14"/>
  <c r="AN186" i="14" s="1"/>
  <c r="AH185" i="14"/>
  <c r="AH184" i="14"/>
  <c r="AH183" i="14"/>
  <c r="AH182" i="14"/>
  <c r="AN182" i="14" s="1"/>
  <c r="AH181" i="14"/>
  <c r="AH180" i="14"/>
  <c r="AN180" i="14" s="1"/>
  <c r="AH179" i="14"/>
  <c r="AH178" i="14"/>
  <c r="AH177" i="14"/>
  <c r="AN177" i="14" s="1"/>
  <c r="AH176" i="14"/>
  <c r="AN176" i="14" s="1"/>
  <c r="AH175" i="14"/>
  <c r="AN175" i="14" s="1"/>
  <c r="AH174" i="14"/>
  <c r="AH172" i="14"/>
  <c r="AN172" i="14" s="1"/>
  <c r="AH171" i="14"/>
  <c r="AH170" i="14"/>
  <c r="AN170" i="14" s="1"/>
  <c r="AH169" i="14"/>
  <c r="AH168" i="14"/>
  <c r="AH167" i="14"/>
  <c r="AH166" i="14"/>
  <c r="AH165" i="14"/>
  <c r="AN165" i="14" s="1"/>
  <c r="AH164" i="14"/>
  <c r="AH163" i="14"/>
  <c r="AN163" i="14" s="1"/>
  <c r="AH162" i="14"/>
  <c r="AH161" i="14"/>
  <c r="AN161" i="14" s="1"/>
  <c r="AH160" i="14"/>
  <c r="AN160" i="14" s="1"/>
  <c r="AH159" i="14"/>
  <c r="AH158" i="14"/>
  <c r="AH157" i="14"/>
  <c r="AH156" i="14"/>
  <c r="AN156" i="14" s="1"/>
  <c r="AH155" i="14"/>
  <c r="AH153" i="14"/>
  <c r="AN153" i="14" s="1"/>
  <c r="AH152" i="14"/>
  <c r="AN152" i="14" s="1"/>
  <c r="AH151" i="14"/>
  <c r="AH150" i="14"/>
  <c r="AH149" i="14"/>
  <c r="AN149" i="14" s="1"/>
  <c r="AH148" i="14"/>
  <c r="AN148" i="14" s="1"/>
  <c r="AH147" i="14"/>
  <c r="AH146" i="14"/>
  <c r="AN146" i="14" s="1"/>
  <c r="AH145" i="14"/>
  <c r="AN145" i="14" s="1"/>
  <c r="AH143" i="14"/>
  <c r="AH142" i="14"/>
  <c r="AN142" i="14" s="1"/>
  <c r="AH126" i="14"/>
  <c r="AN126" i="14" s="1"/>
  <c r="AH122" i="14"/>
  <c r="AH106" i="14"/>
  <c r="AH105" i="14"/>
  <c r="AH87" i="14"/>
  <c r="AH85" i="14"/>
  <c r="AH69" i="14"/>
  <c r="AH66" i="14"/>
  <c r="AH50" i="14"/>
  <c r="AH47" i="14"/>
  <c r="AH30" i="14"/>
  <c r="AH29" i="14"/>
  <c r="AH13" i="14"/>
  <c r="AH9" i="14"/>
  <c r="AH144" i="14"/>
  <c r="AH141" i="14"/>
  <c r="AH140" i="14"/>
  <c r="AH139" i="14"/>
  <c r="AH138" i="14"/>
  <c r="AN138" i="14" s="1"/>
  <c r="AH137" i="14"/>
  <c r="AH136" i="14"/>
  <c r="AN136" i="14" s="1"/>
  <c r="AH134" i="14"/>
  <c r="AH132" i="14"/>
  <c r="AN132" i="14" s="1"/>
  <c r="AH131" i="14"/>
  <c r="AH130" i="14"/>
  <c r="AN130" i="14" s="1"/>
  <c r="AH129" i="14"/>
  <c r="AN129" i="14" s="1"/>
  <c r="AH128" i="14"/>
  <c r="AN128" i="14" s="1"/>
  <c r="AH127" i="14"/>
  <c r="AH125" i="14"/>
  <c r="AH124" i="14"/>
  <c r="AH123" i="14"/>
  <c r="AH121" i="14"/>
  <c r="AH120" i="14"/>
  <c r="AN120" i="14" s="1"/>
  <c r="AH119" i="14"/>
  <c r="AH118" i="14"/>
  <c r="AH117" i="14"/>
  <c r="AH116" i="14"/>
  <c r="AN116" i="14" s="1"/>
  <c r="AH113" i="14"/>
  <c r="AN113" i="14" s="1"/>
  <c r="AH112" i="14"/>
  <c r="AN112" i="14" s="1"/>
  <c r="AH111" i="14"/>
  <c r="AH110" i="14"/>
  <c r="AH109" i="14"/>
  <c r="AN109" i="14" s="1"/>
  <c r="AH108" i="14"/>
  <c r="AN108" i="14" s="1"/>
  <c r="AH107" i="14"/>
  <c r="AH104" i="14"/>
  <c r="AN104" i="14" s="1"/>
  <c r="AH103" i="14"/>
  <c r="AH102" i="14"/>
  <c r="AN102" i="14" s="1"/>
  <c r="AH101" i="14"/>
  <c r="AH100" i="14"/>
  <c r="AH99" i="14"/>
  <c r="AH97" i="14"/>
  <c r="AN97" i="14" s="1"/>
  <c r="AH96" i="14"/>
  <c r="AH95" i="14"/>
  <c r="AN95" i="14" s="1"/>
  <c r="AH93" i="14"/>
  <c r="AN93" i="14" s="1"/>
  <c r="AH92" i="14"/>
  <c r="AH91" i="14"/>
  <c r="AH90" i="14"/>
  <c r="AN90" i="14" s="1"/>
  <c r="AH89" i="14"/>
  <c r="AN89" i="14" s="1"/>
  <c r="AH88" i="14"/>
  <c r="AN88" i="14" s="1"/>
  <c r="AH86" i="14"/>
  <c r="AH84" i="14"/>
  <c r="AH83" i="14"/>
  <c r="AH82" i="14"/>
  <c r="AN82" i="14" s="1"/>
  <c r="AH81" i="14"/>
  <c r="AH80" i="14"/>
  <c r="AH79" i="14"/>
  <c r="AN79" i="14" s="1"/>
  <c r="AH76" i="14"/>
  <c r="AH75" i="14"/>
  <c r="AH74" i="14"/>
  <c r="AH73" i="14"/>
  <c r="AH72" i="14"/>
  <c r="AN72" i="14" s="1"/>
  <c r="AH71" i="14"/>
  <c r="AH70" i="14"/>
  <c r="AN70" i="14" s="1"/>
  <c r="AH68" i="14"/>
  <c r="AN68" i="14" s="1"/>
  <c r="AH67" i="14"/>
  <c r="AH65" i="14"/>
  <c r="AN65" i="14" s="1"/>
  <c r="AH64" i="14"/>
  <c r="AH63" i="14"/>
  <c r="AH62" i="14"/>
  <c r="AN62" i="14" s="1"/>
  <c r="AH61" i="14"/>
  <c r="AH60" i="14"/>
  <c r="AH59" i="14"/>
  <c r="AH56" i="14"/>
  <c r="AH55" i="14"/>
  <c r="AH54" i="14"/>
  <c r="AN54" i="14" s="1"/>
  <c r="AH53" i="14"/>
  <c r="AH52" i="14"/>
  <c r="AH51" i="14"/>
  <c r="AH49" i="14"/>
  <c r="AH48" i="14"/>
  <c r="AN48" i="14" s="1"/>
  <c r="AH46" i="14"/>
  <c r="AH45" i="14"/>
  <c r="AH44" i="14"/>
  <c r="AH43" i="14"/>
  <c r="AN43" i="14" s="1"/>
  <c r="AH42" i="14"/>
  <c r="AH40" i="14"/>
  <c r="AN40" i="14" s="1"/>
  <c r="AH39" i="14"/>
  <c r="AN39" i="14" s="1"/>
  <c r="AH38" i="14"/>
  <c r="AH36" i="14"/>
  <c r="AH35" i="14"/>
  <c r="AN35" i="14" s="1"/>
  <c r="AH34" i="14"/>
  <c r="AH33" i="14"/>
  <c r="AH32" i="14"/>
  <c r="AN32" i="14" s="1"/>
  <c r="AH31" i="14"/>
  <c r="AN31" i="14" s="1"/>
  <c r="AH28" i="14"/>
  <c r="AH27" i="14"/>
  <c r="AH26" i="14"/>
  <c r="AH25" i="14"/>
  <c r="AN25" i="14" s="1"/>
  <c r="AH24" i="14"/>
  <c r="AN24" i="14" s="1"/>
  <c r="AH23" i="14"/>
  <c r="AH22" i="14"/>
  <c r="AH20" i="14"/>
  <c r="AH18" i="14"/>
  <c r="AH17" i="14"/>
  <c r="AH16" i="14"/>
  <c r="AN16" i="14" s="1"/>
  <c r="AH15" i="14"/>
  <c r="AN15" i="14" s="1"/>
  <c r="AH14" i="14"/>
  <c r="AH12" i="14"/>
  <c r="AH11" i="14"/>
  <c r="AH10" i="14"/>
  <c r="AH8" i="14"/>
  <c r="AN8" i="14" s="1"/>
  <c r="AH7" i="14"/>
  <c r="AH6" i="14"/>
  <c r="AN464" i="14"/>
  <c r="AN444" i="14"/>
  <c r="AN414" i="14" l="1"/>
  <c r="AN338" i="14"/>
  <c r="AN350" i="14"/>
  <c r="AJ386" i="14"/>
  <c r="AN386" i="14" s="1"/>
  <c r="AJ191" i="14"/>
  <c r="AN191" i="14" s="1"/>
  <c r="AJ51" i="14"/>
  <c r="AN51" i="14" s="1"/>
  <c r="AS2" i="13"/>
  <c r="AL5" i="14" s="1"/>
  <c r="AJ5" i="14"/>
  <c r="AN5" i="14" s="1"/>
  <c r="AN53" i="14"/>
  <c r="AN398" i="14"/>
  <c r="AN426" i="14"/>
  <c r="AN430" i="14"/>
  <c r="AN446" i="14"/>
  <c r="AJ251" i="14"/>
  <c r="AN251" i="14" s="1"/>
  <c r="AS431" i="13"/>
  <c r="AL434" i="14" s="1"/>
  <c r="AN436" i="14"/>
  <c r="AN455" i="14"/>
  <c r="AN219" i="14"/>
  <c r="AN399" i="14"/>
  <c r="AN27" i="14"/>
  <c r="AN63" i="14"/>
  <c r="AN83" i="14"/>
  <c r="AN139" i="14"/>
  <c r="AN18" i="14"/>
  <c r="AN34" i="14"/>
  <c r="AN80" i="14"/>
  <c r="AN50" i="14"/>
  <c r="AN87" i="14"/>
  <c r="AN239" i="14"/>
  <c r="AN101" i="14"/>
  <c r="AN111" i="14"/>
  <c r="AN117" i="14"/>
  <c r="AN121" i="14"/>
  <c r="AN151" i="14"/>
  <c r="AN164" i="14"/>
  <c r="AN232" i="14"/>
  <c r="AN248" i="14"/>
  <c r="AN266" i="14"/>
  <c r="AN270" i="14"/>
  <c r="AN294" i="14"/>
  <c r="AN11" i="14"/>
  <c r="AN26" i="14"/>
  <c r="AN42" i="14"/>
  <c r="AN46" i="14"/>
  <c r="AN52" i="14"/>
  <c r="AN76" i="14"/>
  <c r="AN123" i="14"/>
  <c r="AN30" i="14"/>
  <c r="AN69" i="14"/>
  <c r="AN143" i="14"/>
  <c r="AN157" i="14"/>
  <c r="AN169" i="14"/>
  <c r="AN195" i="14"/>
  <c r="AN203" i="14"/>
  <c r="AN216" i="14"/>
  <c r="AN57" i="14"/>
  <c r="AN255" i="14"/>
  <c r="AN291" i="14"/>
  <c r="AN299" i="14"/>
  <c r="AN308" i="14"/>
  <c r="AN352" i="14"/>
  <c r="AN381" i="14"/>
  <c r="AN60" i="14"/>
  <c r="AN94" i="14"/>
  <c r="AN10" i="14"/>
  <c r="AN86" i="14"/>
  <c r="AN127" i="14"/>
  <c r="AN66" i="14"/>
  <c r="AN105" i="14"/>
  <c r="AN168" i="14"/>
  <c r="AN202" i="14"/>
  <c r="AN262" i="14"/>
  <c r="AN290" i="14"/>
  <c r="AN327" i="14"/>
  <c r="AN371" i="14"/>
  <c r="AN376" i="14"/>
  <c r="AN384" i="14"/>
  <c r="AN388" i="14"/>
  <c r="AN441" i="14"/>
  <c r="AN135" i="14"/>
  <c r="AN271" i="14"/>
  <c r="AN407" i="14"/>
  <c r="AN395" i="14"/>
  <c r="AN267" i="14"/>
  <c r="AN415" i="14"/>
  <c r="AN387" i="14"/>
  <c r="AN359" i="14"/>
  <c r="AN275" i="14"/>
  <c r="AN283" i="14"/>
  <c r="AN431" i="14"/>
  <c r="AN115" i="14"/>
  <c r="AN211" i="14"/>
  <c r="AN64" i="14"/>
  <c r="AN13" i="14"/>
  <c r="AN197" i="14"/>
  <c r="AN292" i="14"/>
  <c r="AN329" i="14"/>
  <c r="AN341" i="14"/>
  <c r="AN365" i="14"/>
  <c r="AN406" i="14"/>
  <c r="AN119" i="14"/>
  <c r="AN47" i="14"/>
  <c r="AN259" i="14"/>
  <c r="AN360" i="14"/>
  <c r="AN368" i="14"/>
  <c r="AN377" i="14"/>
  <c r="AN425" i="14"/>
  <c r="AN462" i="14"/>
  <c r="AN14" i="14"/>
  <c r="AN28" i="14"/>
  <c r="AN44" i="14"/>
  <c r="AN49" i="14"/>
  <c r="AN74" i="14"/>
  <c r="AN84" i="14"/>
  <c r="AN100" i="14"/>
  <c r="AN110" i="14"/>
  <c r="AN125" i="14"/>
  <c r="AN140" i="14"/>
  <c r="AN150" i="14"/>
  <c r="AN155" i="14"/>
  <c r="AN159" i="14"/>
  <c r="AN167" i="14"/>
  <c r="AN171" i="14"/>
  <c r="AN184" i="14"/>
  <c r="AN201" i="14"/>
  <c r="AN260" i="14"/>
  <c r="AN288" i="14"/>
  <c r="AN296" i="14"/>
  <c r="AN300" i="14"/>
  <c r="AN349" i="14"/>
  <c r="AN369" i="14"/>
  <c r="AN402" i="14"/>
  <c r="AN55" i="14"/>
  <c r="AN75" i="14"/>
  <c r="AN91" i="14"/>
  <c r="AN107" i="14"/>
  <c r="AN326" i="14"/>
  <c r="AN346" i="14"/>
  <c r="AN81" i="14"/>
  <c r="AN137" i="14"/>
  <c r="AN22" i="14"/>
  <c r="AN56" i="14"/>
  <c r="AN67" i="14"/>
  <c r="AN106" i="14"/>
  <c r="AN178" i="14"/>
  <c r="AN241" i="14"/>
  <c r="AN250" i="14"/>
  <c r="AN380" i="14"/>
  <c r="AN404" i="14"/>
  <c r="AN429" i="14"/>
  <c r="AN445" i="14"/>
  <c r="AN449" i="14"/>
  <c r="AN41" i="14"/>
  <c r="AN20" i="14"/>
  <c r="AN45" i="14"/>
  <c r="AN61" i="14"/>
  <c r="AN71" i="14"/>
  <c r="AN96" i="14"/>
  <c r="AN131" i="14"/>
  <c r="AN141" i="14"/>
  <c r="AN29" i="14"/>
  <c r="AN147" i="14"/>
  <c r="AN181" i="14"/>
  <c r="AN185" i="14"/>
  <c r="AN194" i="14"/>
  <c r="AN210" i="14"/>
  <c r="AN223" i="14"/>
  <c r="AN236" i="14"/>
  <c r="AN240" i="14"/>
  <c r="AN37" i="14"/>
  <c r="AN114" i="14"/>
  <c r="AN6" i="14"/>
  <c r="AN36" i="14"/>
  <c r="AN92" i="14"/>
  <c r="AN118" i="14"/>
  <c r="AN144" i="14"/>
  <c r="AN174" i="14"/>
  <c r="AN190" i="14"/>
  <c r="AN207" i="14"/>
  <c r="AN224" i="14"/>
  <c r="AN302" i="14"/>
  <c r="AN412" i="14"/>
  <c r="AN420" i="14"/>
  <c r="AN17" i="14"/>
  <c r="AN38" i="14"/>
  <c r="AN73" i="14"/>
  <c r="AN9" i="14"/>
  <c r="AN179" i="14"/>
  <c r="AN183" i="14"/>
  <c r="AN192" i="14"/>
  <c r="AN208" i="14"/>
  <c r="AN77" i="14"/>
  <c r="AN263" i="14"/>
  <c r="AN279" i="14"/>
  <c r="AN316" i="14"/>
  <c r="AN332" i="14"/>
  <c r="AN336" i="14"/>
  <c r="AN344" i="14"/>
  <c r="AN356" i="14"/>
  <c r="AN385" i="14"/>
  <c r="AN401" i="14"/>
  <c r="AN438" i="14"/>
  <c r="AN442" i="14"/>
  <c r="AN454" i="14"/>
  <c r="AN458" i="14"/>
  <c r="AN58" i="14"/>
  <c r="AN7" i="14"/>
  <c r="AN12" i="14"/>
  <c r="AN23" i="14"/>
  <c r="AN33" i="14"/>
  <c r="AN59" i="14"/>
  <c r="AN99" i="14"/>
  <c r="AN103" i="14"/>
  <c r="AN124" i="14"/>
  <c r="AN134" i="14"/>
  <c r="AN85" i="14"/>
  <c r="AN122" i="14"/>
  <c r="AN158" i="14"/>
  <c r="AN162" i="14"/>
  <c r="AN166" i="14"/>
  <c r="AN200" i="14"/>
  <c r="AN234" i="14"/>
  <c r="AN322" i="14"/>
  <c r="AN330" i="14"/>
  <c r="AN342" i="14"/>
  <c r="AN362" i="14"/>
  <c r="AN379" i="14"/>
  <c r="AN391" i="14"/>
  <c r="AN403" i="14"/>
  <c r="AN440" i="14"/>
  <c r="AN21" i="14"/>
  <c r="AN205" i="14"/>
  <c r="AN235" i="14"/>
  <c r="AN278" i="14"/>
  <c r="AN256" i="14"/>
  <c r="AH470" i="14"/>
  <c r="AJ470" i="14" l="1"/>
  <c r="AH471" i="14"/>
  <c r="AG640" i="17"/>
  <c r="L3" i="16"/>
  <c r="M3" i="16"/>
  <c r="N3" i="16"/>
  <c r="O3" i="16"/>
  <c r="P3" i="16"/>
  <c r="Q3" i="16"/>
  <c r="R3" i="16"/>
  <c r="S3" i="16"/>
  <c r="T3" i="16"/>
  <c r="U3" i="16"/>
  <c r="V3" i="16"/>
  <c r="W3" i="16"/>
  <c r="X3" i="16"/>
  <c r="Y3" i="16"/>
  <c r="BD3" i="16" s="1"/>
  <c r="Z3" i="16"/>
  <c r="AA3" i="16"/>
  <c r="AB3" i="16"/>
  <c r="AC3" i="16"/>
  <c r="AD3" i="16"/>
  <c r="AE3" i="16"/>
  <c r="AF3" i="16"/>
  <c r="L4" i="16"/>
  <c r="M4" i="16"/>
  <c r="N4" i="16"/>
  <c r="O4" i="16"/>
  <c r="P4" i="16"/>
  <c r="Q4" i="16"/>
  <c r="R4" i="16"/>
  <c r="S4" i="16"/>
  <c r="T4" i="16"/>
  <c r="U4" i="16"/>
  <c r="V4" i="16"/>
  <c r="W4" i="16"/>
  <c r="X4" i="16"/>
  <c r="Y4" i="16"/>
  <c r="BD4" i="16" s="1"/>
  <c r="Z4" i="16"/>
  <c r="AA4" i="16"/>
  <c r="AB4" i="16"/>
  <c r="AC4" i="16"/>
  <c r="AD4" i="16"/>
  <c r="AE4" i="16"/>
  <c r="AF4" i="16"/>
  <c r="L5" i="16"/>
  <c r="M5" i="16"/>
  <c r="N5" i="16"/>
  <c r="O5" i="16"/>
  <c r="P5" i="16"/>
  <c r="Q5" i="16"/>
  <c r="R5" i="16"/>
  <c r="S5" i="16"/>
  <c r="T5" i="16"/>
  <c r="U5" i="16"/>
  <c r="V5" i="16"/>
  <c r="W5" i="16"/>
  <c r="X5" i="16"/>
  <c r="Y5" i="16"/>
  <c r="BD5" i="16" s="1"/>
  <c r="Z5" i="16"/>
  <c r="AA5" i="16"/>
  <c r="AB5" i="16"/>
  <c r="AC5" i="16"/>
  <c r="AD5" i="16"/>
  <c r="AE5" i="16"/>
  <c r="AF5" i="16"/>
  <c r="L6" i="16"/>
  <c r="M6" i="16"/>
  <c r="N6" i="16"/>
  <c r="O6" i="16"/>
  <c r="P6" i="16"/>
  <c r="Q6" i="16"/>
  <c r="R6" i="16"/>
  <c r="S6" i="16"/>
  <c r="T6" i="16"/>
  <c r="U6" i="16"/>
  <c r="V6" i="16"/>
  <c r="W6" i="16"/>
  <c r="X6" i="16"/>
  <c r="Y6" i="16"/>
  <c r="BD6" i="16" s="1"/>
  <c r="Z6" i="16"/>
  <c r="AA6" i="16"/>
  <c r="AB6" i="16"/>
  <c r="AC6" i="16"/>
  <c r="AD6" i="16"/>
  <c r="AE6" i="16"/>
  <c r="AF6" i="16"/>
  <c r="L7" i="16"/>
  <c r="M7" i="16"/>
  <c r="N7" i="16"/>
  <c r="O7" i="16"/>
  <c r="P7" i="16"/>
  <c r="Q7" i="16"/>
  <c r="R7" i="16"/>
  <c r="S7" i="16"/>
  <c r="T7" i="16"/>
  <c r="U7" i="16"/>
  <c r="V7" i="16"/>
  <c r="W7" i="16"/>
  <c r="X7" i="16"/>
  <c r="Y7" i="16"/>
  <c r="BD7" i="16" s="1"/>
  <c r="Z7" i="16"/>
  <c r="AA7" i="16"/>
  <c r="AB7" i="16"/>
  <c r="AC7" i="16"/>
  <c r="AD7" i="16"/>
  <c r="AE7" i="16"/>
  <c r="AF7" i="16"/>
  <c r="L8" i="16"/>
  <c r="M8" i="16"/>
  <c r="N8" i="16"/>
  <c r="O8" i="16"/>
  <c r="P8" i="16"/>
  <c r="Q8" i="16"/>
  <c r="R8" i="16"/>
  <c r="S8" i="16"/>
  <c r="T8" i="16"/>
  <c r="U8" i="16"/>
  <c r="V8" i="16"/>
  <c r="W8" i="16"/>
  <c r="X8" i="16"/>
  <c r="Y8" i="16"/>
  <c r="BD8" i="16" s="1"/>
  <c r="Z8" i="16"/>
  <c r="AA8" i="16"/>
  <c r="AB8" i="16"/>
  <c r="AC8" i="16"/>
  <c r="AD8" i="16"/>
  <c r="AE8" i="16"/>
  <c r="AF8" i="16"/>
  <c r="L9" i="16"/>
  <c r="M9" i="16"/>
  <c r="N9" i="16"/>
  <c r="O9" i="16"/>
  <c r="P9" i="16"/>
  <c r="Q9" i="16"/>
  <c r="R9" i="16"/>
  <c r="S9" i="16"/>
  <c r="T9" i="16"/>
  <c r="U9" i="16"/>
  <c r="V9" i="16"/>
  <c r="W9" i="16"/>
  <c r="X9" i="16"/>
  <c r="Y9" i="16"/>
  <c r="BD9" i="16" s="1"/>
  <c r="Z9" i="16"/>
  <c r="AA9" i="16"/>
  <c r="AB9" i="16"/>
  <c r="AC9" i="16"/>
  <c r="AD9" i="16"/>
  <c r="AE9" i="16"/>
  <c r="AF9" i="16"/>
  <c r="L10" i="16"/>
  <c r="M10" i="16"/>
  <c r="N10" i="16"/>
  <c r="O10" i="16"/>
  <c r="P10" i="16"/>
  <c r="Q10" i="16"/>
  <c r="R10" i="16"/>
  <c r="S10" i="16"/>
  <c r="T10" i="16"/>
  <c r="U10" i="16"/>
  <c r="V10" i="16"/>
  <c r="W10" i="16"/>
  <c r="X10" i="16"/>
  <c r="Y10" i="16"/>
  <c r="BD10" i="16" s="1"/>
  <c r="Z10" i="16"/>
  <c r="AA10" i="16"/>
  <c r="AB10" i="16"/>
  <c r="AC10" i="16"/>
  <c r="AD10" i="16"/>
  <c r="AE10" i="16"/>
  <c r="AF10" i="16"/>
  <c r="L11" i="16"/>
  <c r="M11" i="16"/>
  <c r="N11" i="16"/>
  <c r="O11" i="16"/>
  <c r="P11" i="16"/>
  <c r="Q11" i="16"/>
  <c r="R11" i="16"/>
  <c r="S11" i="16"/>
  <c r="T11" i="16"/>
  <c r="U11" i="16"/>
  <c r="V11" i="16"/>
  <c r="W11" i="16"/>
  <c r="X11" i="16"/>
  <c r="Y11" i="16"/>
  <c r="BD11" i="16" s="1"/>
  <c r="Z11" i="16"/>
  <c r="AA11" i="16"/>
  <c r="AB11" i="16"/>
  <c r="AC11" i="16"/>
  <c r="AD11" i="16"/>
  <c r="AE11" i="16"/>
  <c r="AF11" i="16"/>
  <c r="L12" i="16"/>
  <c r="M12" i="16"/>
  <c r="N12" i="16"/>
  <c r="O12" i="16"/>
  <c r="P12" i="16"/>
  <c r="Q12" i="16"/>
  <c r="R12" i="16"/>
  <c r="S12" i="16"/>
  <c r="T12" i="16"/>
  <c r="U12" i="16"/>
  <c r="V12" i="16"/>
  <c r="W12" i="16"/>
  <c r="X12" i="16"/>
  <c r="Y12" i="16"/>
  <c r="BD12" i="16" s="1"/>
  <c r="Z12" i="16"/>
  <c r="AA12" i="16"/>
  <c r="AB12" i="16"/>
  <c r="AC12" i="16"/>
  <c r="AD12" i="16"/>
  <c r="AE12" i="16"/>
  <c r="AF12" i="16"/>
  <c r="L13" i="16"/>
  <c r="M13" i="16"/>
  <c r="N13" i="16"/>
  <c r="O13" i="16"/>
  <c r="P13" i="16"/>
  <c r="Q13" i="16"/>
  <c r="R13" i="16"/>
  <c r="S13" i="16"/>
  <c r="T13" i="16"/>
  <c r="U13" i="16"/>
  <c r="V13" i="16"/>
  <c r="W13" i="16"/>
  <c r="X13" i="16"/>
  <c r="Y13" i="16"/>
  <c r="BD13" i="16" s="1"/>
  <c r="Z13" i="16"/>
  <c r="AA13" i="16"/>
  <c r="AB13" i="16"/>
  <c r="AC13" i="16"/>
  <c r="AD13" i="16"/>
  <c r="AE13" i="16"/>
  <c r="AF13" i="16"/>
  <c r="L14" i="16"/>
  <c r="M14" i="16"/>
  <c r="N14" i="16"/>
  <c r="O14" i="16"/>
  <c r="P14" i="16"/>
  <c r="Q14" i="16"/>
  <c r="R14" i="16"/>
  <c r="S14" i="16"/>
  <c r="T14" i="16"/>
  <c r="U14" i="16"/>
  <c r="V14" i="16"/>
  <c r="W14" i="16"/>
  <c r="X14" i="16"/>
  <c r="Y14" i="16"/>
  <c r="BD14" i="16" s="1"/>
  <c r="Z14" i="16"/>
  <c r="AA14" i="16"/>
  <c r="AB14" i="16"/>
  <c r="AC14" i="16"/>
  <c r="AD14" i="16"/>
  <c r="AE14" i="16"/>
  <c r="AF14" i="16"/>
  <c r="L15" i="16"/>
  <c r="M15" i="16"/>
  <c r="N15" i="16"/>
  <c r="O15" i="16"/>
  <c r="P15" i="16"/>
  <c r="Q15" i="16"/>
  <c r="R15" i="16"/>
  <c r="S15" i="16"/>
  <c r="T15" i="16"/>
  <c r="U15" i="16"/>
  <c r="V15" i="16"/>
  <c r="W15" i="16"/>
  <c r="X15" i="16"/>
  <c r="Y15" i="16"/>
  <c r="BD15" i="16" s="1"/>
  <c r="Z15" i="16"/>
  <c r="AA15" i="16"/>
  <c r="AB15" i="16"/>
  <c r="AC15" i="16"/>
  <c r="AD15" i="16"/>
  <c r="AE15" i="16"/>
  <c r="AF15" i="16"/>
  <c r="L16" i="16"/>
  <c r="M16" i="16"/>
  <c r="N16" i="16"/>
  <c r="O16" i="16"/>
  <c r="P16" i="16"/>
  <c r="Q16" i="16"/>
  <c r="R16" i="16"/>
  <c r="S16" i="16"/>
  <c r="T16" i="16"/>
  <c r="U16" i="16"/>
  <c r="V16" i="16"/>
  <c r="W16" i="16"/>
  <c r="X16" i="16"/>
  <c r="Y16" i="16"/>
  <c r="BD16" i="16" s="1"/>
  <c r="Z16" i="16"/>
  <c r="AA16" i="16"/>
  <c r="AB16" i="16"/>
  <c r="AC16" i="16"/>
  <c r="AD16" i="16"/>
  <c r="AE16" i="16"/>
  <c r="AF16" i="16"/>
  <c r="L17" i="16"/>
  <c r="M17" i="16"/>
  <c r="N17" i="16"/>
  <c r="O17" i="16"/>
  <c r="P17" i="16"/>
  <c r="Q17" i="16"/>
  <c r="R17" i="16"/>
  <c r="S17" i="16"/>
  <c r="T17" i="16"/>
  <c r="U17" i="16"/>
  <c r="V17" i="16"/>
  <c r="W17" i="16"/>
  <c r="X17" i="16"/>
  <c r="Y17" i="16"/>
  <c r="BD17" i="16" s="1"/>
  <c r="Z17" i="16"/>
  <c r="AA17" i="16"/>
  <c r="AB17" i="16"/>
  <c r="AC17" i="16"/>
  <c r="AD17" i="16"/>
  <c r="AE17" i="16"/>
  <c r="AF17" i="16"/>
  <c r="L18" i="16"/>
  <c r="M18" i="16"/>
  <c r="N18" i="16"/>
  <c r="O18" i="16"/>
  <c r="P18" i="16"/>
  <c r="Q18" i="16"/>
  <c r="R18" i="16"/>
  <c r="S18" i="16"/>
  <c r="T18" i="16"/>
  <c r="U18" i="16"/>
  <c r="V18" i="16"/>
  <c r="W18" i="16"/>
  <c r="X18" i="16"/>
  <c r="Y18" i="16"/>
  <c r="BD18" i="16" s="1"/>
  <c r="Z18" i="16"/>
  <c r="AA18" i="16"/>
  <c r="AB18" i="16"/>
  <c r="AC18" i="16"/>
  <c r="AD18" i="16"/>
  <c r="AE18" i="16"/>
  <c r="AF18" i="16"/>
  <c r="L19" i="16"/>
  <c r="M19" i="16"/>
  <c r="N19" i="16"/>
  <c r="O19" i="16"/>
  <c r="P19" i="16"/>
  <c r="Q19" i="16"/>
  <c r="R19" i="16"/>
  <c r="S19" i="16"/>
  <c r="T19" i="16"/>
  <c r="U19" i="16"/>
  <c r="V19" i="16"/>
  <c r="W19" i="16"/>
  <c r="X19" i="16"/>
  <c r="Y19" i="16"/>
  <c r="BD19" i="16" s="1"/>
  <c r="Z19" i="16"/>
  <c r="AA19" i="16"/>
  <c r="AB19" i="16"/>
  <c r="AC19" i="16"/>
  <c r="AD19" i="16"/>
  <c r="AE19" i="16"/>
  <c r="AF19" i="16"/>
  <c r="L20" i="16"/>
  <c r="M20" i="16"/>
  <c r="N20" i="16"/>
  <c r="O20" i="16"/>
  <c r="P20" i="16"/>
  <c r="Q20" i="16"/>
  <c r="R20" i="16"/>
  <c r="S20" i="16"/>
  <c r="T20" i="16"/>
  <c r="U20" i="16"/>
  <c r="V20" i="16"/>
  <c r="W20" i="16"/>
  <c r="X20" i="16"/>
  <c r="Y20" i="16"/>
  <c r="BD20" i="16" s="1"/>
  <c r="Z20" i="16"/>
  <c r="AA20" i="16"/>
  <c r="AB20" i="16"/>
  <c r="AC20" i="16"/>
  <c r="AD20" i="16"/>
  <c r="AE20" i="16"/>
  <c r="AF20" i="16"/>
  <c r="L21" i="16"/>
  <c r="M21" i="16"/>
  <c r="N21" i="16"/>
  <c r="O21" i="16"/>
  <c r="P21" i="16"/>
  <c r="Q21" i="16"/>
  <c r="R21" i="16"/>
  <c r="S21" i="16"/>
  <c r="T21" i="16"/>
  <c r="U21" i="16"/>
  <c r="V21" i="16"/>
  <c r="W21" i="16"/>
  <c r="X21" i="16"/>
  <c r="Y21" i="16"/>
  <c r="BD21" i="16" s="1"/>
  <c r="Z21" i="16"/>
  <c r="AA21" i="16"/>
  <c r="AB21" i="16"/>
  <c r="AC21" i="16"/>
  <c r="AD21" i="16"/>
  <c r="AE21" i="16"/>
  <c r="AF21" i="16"/>
  <c r="L22" i="16"/>
  <c r="M22" i="16"/>
  <c r="N22" i="16"/>
  <c r="O22" i="16"/>
  <c r="P22" i="16"/>
  <c r="Q22" i="16"/>
  <c r="R22" i="16"/>
  <c r="S22" i="16"/>
  <c r="T22" i="16"/>
  <c r="U22" i="16"/>
  <c r="V22" i="16"/>
  <c r="W22" i="16"/>
  <c r="X22" i="16"/>
  <c r="Y22" i="16"/>
  <c r="BD22" i="16" s="1"/>
  <c r="Z22" i="16"/>
  <c r="AA22" i="16"/>
  <c r="AB22" i="16"/>
  <c r="AC22" i="16"/>
  <c r="AD22" i="16"/>
  <c r="AE22" i="16"/>
  <c r="AF22" i="16"/>
  <c r="L23" i="16"/>
  <c r="M23" i="16"/>
  <c r="N23" i="16"/>
  <c r="O23" i="16"/>
  <c r="P23" i="16"/>
  <c r="Q23" i="16"/>
  <c r="R23" i="16"/>
  <c r="S23" i="16"/>
  <c r="T23" i="16"/>
  <c r="U23" i="16"/>
  <c r="V23" i="16"/>
  <c r="W23" i="16"/>
  <c r="X23" i="16"/>
  <c r="Y23" i="16"/>
  <c r="BD23" i="16" s="1"/>
  <c r="Z23" i="16"/>
  <c r="AA23" i="16"/>
  <c r="AB23" i="16"/>
  <c r="AC23" i="16"/>
  <c r="AD23" i="16"/>
  <c r="AE23" i="16"/>
  <c r="AF23" i="16"/>
  <c r="L24" i="16"/>
  <c r="M24" i="16"/>
  <c r="N24" i="16"/>
  <c r="O24" i="16"/>
  <c r="P24" i="16"/>
  <c r="Q24" i="16"/>
  <c r="R24" i="16"/>
  <c r="S24" i="16"/>
  <c r="T24" i="16"/>
  <c r="U24" i="16"/>
  <c r="V24" i="16"/>
  <c r="W24" i="16"/>
  <c r="X24" i="16"/>
  <c r="Y24" i="16"/>
  <c r="BD24" i="16" s="1"/>
  <c r="Z24" i="16"/>
  <c r="AA24" i="16"/>
  <c r="AB24" i="16"/>
  <c r="AC24" i="16"/>
  <c r="AD24" i="16"/>
  <c r="AE24" i="16"/>
  <c r="AF24" i="16"/>
  <c r="L25" i="16"/>
  <c r="M25" i="16"/>
  <c r="N25" i="16"/>
  <c r="O25" i="16"/>
  <c r="P25" i="16"/>
  <c r="Q25" i="16"/>
  <c r="R25" i="16"/>
  <c r="S25" i="16"/>
  <c r="T25" i="16"/>
  <c r="U25" i="16"/>
  <c r="V25" i="16"/>
  <c r="W25" i="16"/>
  <c r="X25" i="16"/>
  <c r="Y25" i="16"/>
  <c r="BD25" i="16" s="1"/>
  <c r="Z25" i="16"/>
  <c r="AA25" i="16"/>
  <c r="AB25" i="16"/>
  <c r="AC25" i="16"/>
  <c r="AD25" i="16"/>
  <c r="AE25" i="16"/>
  <c r="AF25" i="16"/>
  <c r="L26" i="16"/>
  <c r="M26" i="16"/>
  <c r="N26" i="16"/>
  <c r="O26" i="16"/>
  <c r="P26" i="16"/>
  <c r="Q26" i="16"/>
  <c r="R26" i="16"/>
  <c r="S26" i="16"/>
  <c r="T26" i="16"/>
  <c r="U26" i="16"/>
  <c r="V26" i="16"/>
  <c r="W26" i="16"/>
  <c r="X26" i="16"/>
  <c r="Y26" i="16"/>
  <c r="BD26" i="16" s="1"/>
  <c r="Z26" i="16"/>
  <c r="AA26" i="16"/>
  <c r="AB26" i="16"/>
  <c r="AC26" i="16"/>
  <c r="AD26" i="16"/>
  <c r="AE26" i="16"/>
  <c r="AF26" i="16"/>
  <c r="L27" i="16"/>
  <c r="M27" i="16"/>
  <c r="N27" i="16"/>
  <c r="O27" i="16"/>
  <c r="P27" i="16"/>
  <c r="Q27" i="16"/>
  <c r="R27" i="16"/>
  <c r="S27" i="16"/>
  <c r="T27" i="16"/>
  <c r="U27" i="16"/>
  <c r="V27" i="16"/>
  <c r="W27" i="16"/>
  <c r="X27" i="16"/>
  <c r="Y27" i="16"/>
  <c r="BD27" i="16" s="1"/>
  <c r="Z27" i="16"/>
  <c r="AA27" i="16"/>
  <c r="AB27" i="16"/>
  <c r="AC27" i="16"/>
  <c r="AD27" i="16"/>
  <c r="AE27" i="16"/>
  <c r="AF27" i="16"/>
  <c r="L28" i="16"/>
  <c r="M28" i="16"/>
  <c r="N28" i="16"/>
  <c r="O28" i="16"/>
  <c r="P28" i="16"/>
  <c r="Q28" i="16"/>
  <c r="R28" i="16"/>
  <c r="S28" i="16"/>
  <c r="T28" i="16"/>
  <c r="U28" i="16"/>
  <c r="V28" i="16"/>
  <c r="W28" i="16"/>
  <c r="X28" i="16"/>
  <c r="Y28" i="16"/>
  <c r="BD28" i="16" s="1"/>
  <c r="Z28" i="16"/>
  <c r="AA28" i="16"/>
  <c r="AB28" i="16"/>
  <c r="AC28" i="16"/>
  <c r="AD28" i="16"/>
  <c r="AE28" i="16"/>
  <c r="AF28" i="16"/>
  <c r="L29" i="16"/>
  <c r="M29" i="16"/>
  <c r="N29" i="16"/>
  <c r="O29" i="16"/>
  <c r="P29" i="16"/>
  <c r="Q29" i="16"/>
  <c r="R29" i="16"/>
  <c r="S29" i="16"/>
  <c r="T29" i="16"/>
  <c r="U29" i="16"/>
  <c r="V29" i="16"/>
  <c r="W29" i="16"/>
  <c r="X29" i="16"/>
  <c r="Y29" i="16"/>
  <c r="BD29" i="16" s="1"/>
  <c r="Z29" i="16"/>
  <c r="AA29" i="16"/>
  <c r="AB29" i="16"/>
  <c r="AC29" i="16"/>
  <c r="AD29" i="16"/>
  <c r="AE29" i="16"/>
  <c r="AF29" i="16"/>
  <c r="L30" i="16"/>
  <c r="M30" i="16"/>
  <c r="N30" i="16"/>
  <c r="O30" i="16"/>
  <c r="P30" i="16"/>
  <c r="Q30" i="16"/>
  <c r="R30" i="16"/>
  <c r="S30" i="16"/>
  <c r="T30" i="16"/>
  <c r="U30" i="16"/>
  <c r="V30" i="16"/>
  <c r="W30" i="16"/>
  <c r="X30" i="16"/>
  <c r="Y30" i="16"/>
  <c r="BD30" i="16" s="1"/>
  <c r="Z30" i="16"/>
  <c r="AA30" i="16"/>
  <c r="AB30" i="16"/>
  <c r="AC30" i="16"/>
  <c r="AD30" i="16"/>
  <c r="AE30" i="16"/>
  <c r="AF30" i="16"/>
  <c r="L31" i="16"/>
  <c r="M31" i="16"/>
  <c r="N31" i="16"/>
  <c r="O31" i="16"/>
  <c r="P31" i="16"/>
  <c r="Q31" i="16"/>
  <c r="R31" i="16"/>
  <c r="S31" i="16"/>
  <c r="T31" i="16"/>
  <c r="U31" i="16"/>
  <c r="V31" i="16"/>
  <c r="W31" i="16"/>
  <c r="X31" i="16"/>
  <c r="Y31" i="16"/>
  <c r="BD31" i="16" s="1"/>
  <c r="Z31" i="16"/>
  <c r="AA31" i="16"/>
  <c r="AB31" i="16"/>
  <c r="AC31" i="16"/>
  <c r="AD31" i="16"/>
  <c r="AE31" i="16"/>
  <c r="AF31" i="16"/>
  <c r="L32" i="16"/>
  <c r="M32" i="16"/>
  <c r="N32" i="16"/>
  <c r="O32" i="16"/>
  <c r="P32" i="16"/>
  <c r="Q32" i="16"/>
  <c r="R32" i="16"/>
  <c r="S32" i="16"/>
  <c r="T32" i="16"/>
  <c r="U32" i="16"/>
  <c r="V32" i="16"/>
  <c r="W32" i="16"/>
  <c r="X32" i="16"/>
  <c r="Y32" i="16"/>
  <c r="BD32" i="16" s="1"/>
  <c r="Z32" i="16"/>
  <c r="AA32" i="16"/>
  <c r="AB32" i="16"/>
  <c r="AC32" i="16"/>
  <c r="AD32" i="16"/>
  <c r="AE32" i="16"/>
  <c r="AF32" i="16"/>
  <c r="L33" i="16"/>
  <c r="M33" i="16"/>
  <c r="N33" i="16"/>
  <c r="O33" i="16"/>
  <c r="P33" i="16"/>
  <c r="Q33" i="16"/>
  <c r="R33" i="16"/>
  <c r="S33" i="16"/>
  <c r="T33" i="16"/>
  <c r="U33" i="16"/>
  <c r="V33" i="16"/>
  <c r="W33" i="16"/>
  <c r="X33" i="16"/>
  <c r="Y33" i="16"/>
  <c r="BD33" i="16" s="1"/>
  <c r="Z33" i="16"/>
  <c r="AA33" i="16"/>
  <c r="AB33" i="16"/>
  <c r="AC33" i="16"/>
  <c r="AD33" i="16"/>
  <c r="AE33" i="16"/>
  <c r="AF33" i="16"/>
  <c r="L34" i="16"/>
  <c r="M34" i="16"/>
  <c r="N34" i="16"/>
  <c r="O34" i="16"/>
  <c r="P34" i="16"/>
  <c r="Q34" i="16"/>
  <c r="R34" i="16"/>
  <c r="S34" i="16"/>
  <c r="T34" i="16"/>
  <c r="U34" i="16"/>
  <c r="V34" i="16"/>
  <c r="W34" i="16"/>
  <c r="X34" i="16"/>
  <c r="Y34" i="16"/>
  <c r="BD34" i="16" s="1"/>
  <c r="Z34" i="16"/>
  <c r="AA34" i="16"/>
  <c r="AB34" i="16"/>
  <c r="AC34" i="16"/>
  <c r="AD34" i="16"/>
  <c r="AE34" i="16"/>
  <c r="AF34" i="16"/>
  <c r="L35" i="16"/>
  <c r="M35" i="16"/>
  <c r="N35" i="16"/>
  <c r="O35" i="16"/>
  <c r="P35" i="16"/>
  <c r="Q35" i="16"/>
  <c r="R35" i="16"/>
  <c r="S35" i="16"/>
  <c r="T35" i="16"/>
  <c r="U35" i="16"/>
  <c r="V35" i="16"/>
  <c r="W35" i="16"/>
  <c r="X35" i="16"/>
  <c r="Y35" i="16"/>
  <c r="BD35" i="16" s="1"/>
  <c r="Z35" i="16"/>
  <c r="AA35" i="16"/>
  <c r="AB35" i="16"/>
  <c r="AC35" i="16"/>
  <c r="AD35" i="16"/>
  <c r="AE35" i="16"/>
  <c r="AF35" i="16"/>
  <c r="L36" i="16"/>
  <c r="M36" i="16"/>
  <c r="N36" i="16"/>
  <c r="O36" i="16"/>
  <c r="P36" i="16"/>
  <c r="Q36" i="16"/>
  <c r="R36" i="16"/>
  <c r="S36" i="16"/>
  <c r="T36" i="16"/>
  <c r="U36" i="16"/>
  <c r="V36" i="16"/>
  <c r="W36" i="16"/>
  <c r="X36" i="16"/>
  <c r="Y36" i="16"/>
  <c r="BD36" i="16" s="1"/>
  <c r="Z36" i="16"/>
  <c r="AA36" i="16"/>
  <c r="AB36" i="16"/>
  <c r="AC36" i="16"/>
  <c r="AD36" i="16"/>
  <c r="AE36" i="16"/>
  <c r="AF36" i="16"/>
  <c r="L37" i="16"/>
  <c r="M37" i="16"/>
  <c r="N37" i="16"/>
  <c r="O37" i="16"/>
  <c r="P37" i="16"/>
  <c r="Q37" i="16"/>
  <c r="R37" i="16"/>
  <c r="S37" i="16"/>
  <c r="T37" i="16"/>
  <c r="U37" i="16"/>
  <c r="V37" i="16"/>
  <c r="W37" i="16"/>
  <c r="X37" i="16"/>
  <c r="Y37" i="16"/>
  <c r="BD37" i="16" s="1"/>
  <c r="Z37" i="16"/>
  <c r="AA37" i="16"/>
  <c r="AB37" i="16"/>
  <c r="AC37" i="16"/>
  <c r="AD37" i="16"/>
  <c r="AE37" i="16"/>
  <c r="AF37" i="16"/>
  <c r="L38" i="16"/>
  <c r="M38" i="16"/>
  <c r="N38" i="16"/>
  <c r="O38" i="16"/>
  <c r="P38" i="16"/>
  <c r="Q38" i="16"/>
  <c r="R38" i="16"/>
  <c r="S38" i="16"/>
  <c r="T38" i="16"/>
  <c r="U38" i="16"/>
  <c r="V38" i="16"/>
  <c r="W38" i="16"/>
  <c r="X38" i="16"/>
  <c r="Y38" i="16"/>
  <c r="BD38" i="16" s="1"/>
  <c r="Z38" i="16"/>
  <c r="AA38" i="16"/>
  <c r="AB38" i="16"/>
  <c r="AC38" i="16"/>
  <c r="AD38" i="16"/>
  <c r="AE38" i="16"/>
  <c r="AF38" i="16"/>
  <c r="L39" i="16"/>
  <c r="M39" i="16"/>
  <c r="N39" i="16"/>
  <c r="O39" i="16"/>
  <c r="P39" i="16"/>
  <c r="Q39" i="16"/>
  <c r="R39" i="16"/>
  <c r="S39" i="16"/>
  <c r="T39" i="16"/>
  <c r="U39" i="16"/>
  <c r="V39" i="16"/>
  <c r="W39" i="16"/>
  <c r="X39" i="16"/>
  <c r="Y39" i="16"/>
  <c r="BD39" i="16" s="1"/>
  <c r="Z39" i="16"/>
  <c r="AA39" i="16"/>
  <c r="AB39" i="16"/>
  <c r="AC39" i="16"/>
  <c r="AD39" i="16"/>
  <c r="AE39" i="16"/>
  <c r="AF39" i="16"/>
  <c r="L40" i="16"/>
  <c r="M40" i="16"/>
  <c r="N40" i="16"/>
  <c r="O40" i="16"/>
  <c r="P40" i="16"/>
  <c r="Q40" i="16"/>
  <c r="R40" i="16"/>
  <c r="S40" i="16"/>
  <c r="T40" i="16"/>
  <c r="U40" i="16"/>
  <c r="V40" i="16"/>
  <c r="W40" i="16"/>
  <c r="X40" i="16"/>
  <c r="Y40" i="16"/>
  <c r="BD40" i="16" s="1"/>
  <c r="Z40" i="16"/>
  <c r="AA40" i="16"/>
  <c r="AB40" i="16"/>
  <c r="AC40" i="16"/>
  <c r="AD40" i="16"/>
  <c r="AE40" i="16"/>
  <c r="AF40" i="16"/>
  <c r="L41" i="16"/>
  <c r="M41" i="16"/>
  <c r="N41" i="16"/>
  <c r="O41" i="16"/>
  <c r="P41" i="16"/>
  <c r="Q41" i="16"/>
  <c r="R41" i="16"/>
  <c r="S41" i="16"/>
  <c r="T41" i="16"/>
  <c r="U41" i="16"/>
  <c r="V41" i="16"/>
  <c r="W41" i="16"/>
  <c r="X41" i="16"/>
  <c r="Y41" i="16"/>
  <c r="BD41" i="16" s="1"/>
  <c r="Z41" i="16"/>
  <c r="AA41" i="16"/>
  <c r="AB41" i="16"/>
  <c r="AC41" i="16"/>
  <c r="AD41" i="16"/>
  <c r="AE41" i="16"/>
  <c r="AF41" i="16"/>
  <c r="L42" i="16"/>
  <c r="M42" i="16"/>
  <c r="N42" i="16"/>
  <c r="O42" i="16"/>
  <c r="P42" i="16"/>
  <c r="Q42" i="16"/>
  <c r="R42" i="16"/>
  <c r="S42" i="16"/>
  <c r="T42" i="16"/>
  <c r="U42" i="16"/>
  <c r="V42" i="16"/>
  <c r="W42" i="16"/>
  <c r="X42" i="16"/>
  <c r="Y42" i="16"/>
  <c r="BD42" i="16" s="1"/>
  <c r="Z42" i="16"/>
  <c r="AA42" i="16"/>
  <c r="AB42" i="16"/>
  <c r="AC42" i="16"/>
  <c r="AD42" i="16"/>
  <c r="AE42" i="16"/>
  <c r="AF42" i="16"/>
  <c r="L43" i="16"/>
  <c r="M43" i="16"/>
  <c r="N43" i="16"/>
  <c r="O43" i="16"/>
  <c r="P43" i="16"/>
  <c r="Q43" i="16"/>
  <c r="R43" i="16"/>
  <c r="S43" i="16"/>
  <c r="T43" i="16"/>
  <c r="U43" i="16"/>
  <c r="V43" i="16"/>
  <c r="W43" i="16"/>
  <c r="X43" i="16"/>
  <c r="Y43" i="16"/>
  <c r="BD43" i="16" s="1"/>
  <c r="Z43" i="16"/>
  <c r="AA43" i="16"/>
  <c r="AB43" i="16"/>
  <c r="AC43" i="16"/>
  <c r="AD43" i="16"/>
  <c r="AE43" i="16"/>
  <c r="AF43" i="16"/>
  <c r="L44" i="16"/>
  <c r="M44" i="16"/>
  <c r="N44" i="16"/>
  <c r="O44" i="16"/>
  <c r="P44" i="16"/>
  <c r="Q44" i="16"/>
  <c r="R44" i="16"/>
  <c r="S44" i="16"/>
  <c r="T44" i="16"/>
  <c r="U44" i="16"/>
  <c r="V44" i="16"/>
  <c r="W44" i="16"/>
  <c r="X44" i="16"/>
  <c r="Y44" i="16"/>
  <c r="BD44" i="16" s="1"/>
  <c r="Z44" i="16"/>
  <c r="AA44" i="16"/>
  <c r="AB44" i="16"/>
  <c r="AC44" i="16"/>
  <c r="AD44" i="16"/>
  <c r="AE44" i="16"/>
  <c r="AF44" i="16"/>
  <c r="L45" i="16"/>
  <c r="M45" i="16"/>
  <c r="N45" i="16"/>
  <c r="O45" i="16"/>
  <c r="P45" i="16"/>
  <c r="Q45" i="16"/>
  <c r="R45" i="16"/>
  <c r="S45" i="16"/>
  <c r="T45" i="16"/>
  <c r="U45" i="16"/>
  <c r="V45" i="16"/>
  <c r="W45" i="16"/>
  <c r="X45" i="16"/>
  <c r="Y45" i="16"/>
  <c r="BD45" i="16" s="1"/>
  <c r="Z45" i="16"/>
  <c r="AA45" i="16"/>
  <c r="AB45" i="16"/>
  <c r="AC45" i="16"/>
  <c r="AD45" i="16"/>
  <c r="AE45" i="16"/>
  <c r="AF45" i="16"/>
  <c r="L46" i="16"/>
  <c r="M46" i="16"/>
  <c r="N46" i="16"/>
  <c r="O46" i="16"/>
  <c r="P46" i="16"/>
  <c r="Q46" i="16"/>
  <c r="R46" i="16"/>
  <c r="S46" i="16"/>
  <c r="T46" i="16"/>
  <c r="U46" i="16"/>
  <c r="V46" i="16"/>
  <c r="W46" i="16"/>
  <c r="X46" i="16"/>
  <c r="Y46" i="16"/>
  <c r="BD46" i="16" s="1"/>
  <c r="Z46" i="16"/>
  <c r="AA46" i="16"/>
  <c r="AB46" i="16"/>
  <c r="AC46" i="16"/>
  <c r="AD46" i="16"/>
  <c r="AE46" i="16"/>
  <c r="AF46" i="16"/>
  <c r="L47" i="16"/>
  <c r="M47" i="16"/>
  <c r="N47" i="16"/>
  <c r="O47" i="16"/>
  <c r="P47" i="16"/>
  <c r="Q47" i="16"/>
  <c r="R47" i="16"/>
  <c r="S47" i="16"/>
  <c r="T47" i="16"/>
  <c r="U47" i="16"/>
  <c r="V47" i="16"/>
  <c r="W47" i="16"/>
  <c r="X47" i="16"/>
  <c r="Y47" i="16"/>
  <c r="BD47" i="16" s="1"/>
  <c r="Z47" i="16"/>
  <c r="AA47" i="16"/>
  <c r="AB47" i="16"/>
  <c r="AC47" i="16"/>
  <c r="AD47" i="16"/>
  <c r="AE47" i="16"/>
  <c r="AF47" i="16"/>
  <c r="L48" i="16"/>
  <c r="M48" i="16"/>
  <c r="N48" i="16"/>
  <c r="O48" i="16"/>
  <c r="P48" i="16"/>
  <c r="Q48" i="16"/>
  <c r="R48" i="16"/>
  <c r="S48" i="16"/>
  <c r="T48" i="16"/>
  <c r="U48" i="16"/>
  <c r="V48" i="16"/>
  <c r="W48" i="16"/>
  <c r="X48" i="16"/>
  <c r="Y48" i="16"/>
  <c r="BD48" i="16" s="1"/>
  <c r="Z48" i="16"/>
  <c r="AA48" i="16"/>
  <c r="AB48" i="16"/>
  <c r="AC48" i="16"/>
  <c r="AD48" i="16"/>
  <c r="AE48" i="16"/>
  <c r="AF48" i="16"/>
  <c r="L49" i="16"/>
  <c r="M49" i="16"/>
  <c r="N49" i="16"/>
  <c r="O49" i="16"/>
  <c r="P49" i="16"/>
  <c r="Q49" i="16"/>
  <c r="R49" i="16"/>
  <c r="S49" i="16"/>
  <c r="T49" i="16"/>
  <c r="U49" i="16"/>
  <c r="V49" i="16"/>
  <c r="W49" i="16"/>
  <c r="X49" i="16"/>
  <c r="Y49" i="16"/>
  <c r="BD49" i="16" s="1"/>
  <c r="Z49" i="16"/>
  <c r="AA49" i="16"/>
  <c r="AB49" i="16"/>
  <c r="AC49" i="16"/>
  <c r="AD49" i="16"/>
  <c r="AE49" i="16"/>
  <c r="AF49" i="16"/>
  <c r="L50" i="16"/>
  <c r="M50" i="16"/>
  <c r="N50" i="16"/>
  <c r="O50" i="16"/>
  <c r="P50" i="16"/>
  <c r="Q50" i="16"/>
  <c r="R50" i="16"/>
  <c r="S50" i="16"/>
  <c r="T50" i="16"/>
  <c r="U50" i="16"/>
  <c r="V50" i="16"/>
  <c r="W50" i="16"/>
  <c r="X50" i="16"/>
  <c r="Y50" i="16"/>
  <c r="BD50" i="16" s="1"/>
  <c r="Z50" i="16"/>
  <c r="AA50" i="16"/>
  <c r="AB50" i="16"/>
  <c r="AC50" i="16"/>
  <c r="AD50" i="16"/>
  <c r="AE50" i="16"/>
  <c r="AF50" i="16"/>
  <c r="L51" i="16"/>
  <c r="M51" i="16"/>
  <c r="N51" i="16"/>
  <c r="O51" i="16"/>
  <c r="P51" i="16"/>
  <c r="Q51" i="16"/>
  <c r="R51" i="16"/>
  <c r="S51" i="16"/>
  <c r="T51" i="16"/>
  <c r="U51" i="16"/>
  <c r="V51" i="16"/>
  <c r="W51" i="16"/>
  <c r="X51" i="16"/>
  <c r="Y51" i="16"/>
  <c r="BD51" i="16" s="1"/>
  <c r="Z51" i="16"/>
  <c r="AA51" i="16"/>
  <c r="AB51" i="16"/>
  <c r="AC51" i="16"/>
  <c r="AD51" i="16"/>
  <c r="AE51" i="16"/>
  <c r="AF51" i="16"/>
  <c r="L52" i="16"/>
  <c r="M52" i="16"/>
  <c r="N52" i="16"/>
  <c r="O52" i="16"/>
  <c r="P52" i="16"/>
  <c r="Q52" i="16"/>
  <c r="R52" i="16"/>
  <c r="S52" i="16"/>
  <c r="T52" i="16"/>
  <c r="U52" i="16"/>
  <c r="V52" i="16"/>
  <c r="W52" i="16"/>
  <c r="X52" i="16"/>
  <c r="Y52" i="16"/>
  <c r="BD52" i="16" s="1"/>
  <c r="Z52" i="16"/>
  <c r="AA52" i="16"/>
  <c r="AB52" i="16"/>
  <c r="AC52" i="16"/>
  <c r="AD52" i="16"/>
  <c r="AE52" i="16"/>
  <c r="AF52" i="16"/>
  <c r="L53" i="16"/>
  <c r="M53" i="16"/>
  <c r="N53" i="16"/>
  <c r="O53" i="16"/>
  <c r="P53" i="16"/>
  <c r="Q53" i="16"/>
  <c r="R53" i="16"/>
  <c r="S53" i="16"/>
  <c r="T53" i="16"/>
  <c r="U53" i="16"/>
  <c r="V53" i="16"/>
  <c r="W53" i="16"/>
  <c r="X53" i="16"/>
  <c r="Y53" i="16"/>
  <c r="BD53" i="16" s="1"/>
  <c r="Z53" i="16"/>
  <c r="AA53" i="16"/>
  <c r="AB53" i="16"/>
  <c r="AC53" i="16"/>
  <c r="AD53" i="16"/>
  <c r="AE53" i="16"/>
  <c r="AF53" i="16"/>
  <c r="L54" i="16"/>
  <c r="M54" i="16"/>
  <c r="N54" i="16"/>
  <c r="O54" i="16"/>
  <c r="P54" i="16"/>
  <c r="Q54" i="16"/>
  <c r="R54" i="16"/>
  <c r="S54" i="16"/>
  <c r="T54" i="16"/>
  <c r="U54" i="16"/>
  <c r="V54" i="16"/>
  <c r="W54" i="16"/>
  <c r="X54" i="16"/>
  <c r="Y54" i="16"/>
  <c r="BD54" i="16" s="1"/>
  <c r="Z54" i="16"/>
  <c r="AA54" i="16"/>
  <c r="AB54" i="16"/>
  <c r="AC54" i="16"/>
  <c r="AD54" i="16"/>
  <c r="AE54" i="16"/>
  <c r="AF54" i="16"/>
  <c r="L55" i="16"/>
  <c r="M55" i="16"/>
  <c r="N55" i="16"/>
  <c r="O55" i="16"/>
  <c r="P55" i="16"/>
  <c r="Q55" i="16"/>
  <c r="R55" i="16"/>
  <c r="S55" i="16"/>
  <c r="T55" i="16"/>
  <c r="U55" i="16"/>
  <c r="V55" i="16"/>
  <c r="W55" i="16"/>
  <c r="X55" i="16"/>
  <c r="Y55" i="16"/>
  <c r="BD55" i="16" s="1"/>
  <c r="Z55" i="16"/>
  <c r="AA55" i="16"/>
  <c r="AB55" i="16"/>
  <c r="AC55" i="16"/>
  <c r="AD55" i="16"/>
  <c r="AE55" i="16"/>
  <c r="AF55" i="16"/>
  <c r="L56" i="16"/>
  <c r="M56" i="16"/>
  <c r="N56" i="16"/>
  <c r="O56" i="16"/>
  <c r="P56" i="16"/>
  <c r="Q56" i="16"/>
  <c r="R56" i="16"/>
  <c r="S56" i="16"/>
  <c r="T56" i="16"/>
  <c r="U56" i="16"/>
  <c r="V56" i="16"/>
  <c r="W56" i="16"/>
  <c r="X56" i="16"/>
  <c r="Y56" i="16"/>
  <c r="BD56" i="16" s="1"/>
  <c r="Z56" i="16"/>
  <c r="AA56" i="16"/>
  <c r="AB56" i="16"/>
  <c r="AC56" i="16"/>
  <c r="AD56" i="16"/>
  <c r="AE56" i="16"/>
  <c r="AF56" i="16"/>
  <c r="L57" i="16"/>
  <c r="M57" i="16"/>
  <c r="N57" i="16"/>
  <c r="O57" i="16"/>
  <c r="P57" i="16"/>
  <c r="Q57" i="16"/>
  <c r="R57" i="16"/>
  <c r="S57" i="16"/>
  <c r="T57" i="16"/>
  <c r="U57" i="16"/>
  <c r="V57" i="16"/>
  <c r="W57" i="16"/>
  <c r="X57" i="16"/>
  <c r="Y57" i="16"/>
  <c r="BD57" i="16" s="1"/>
  <c r="Z57" i="16"/>
  <c r="AA57" i="16"/>
  <c r="AB57" i="16"/>
  <c r="AC57" i="16"/>
  <c r="AD57" i="16"/>
  <c r="AE57" i="16"/>
  <c r="AF57" i="16"/>
  <c r="L58" i="16"/>
  <c r="M58" i="16"/>
  <c r="N58" i="16"/>
  <c r="O58" i="16"/>
  <c r="P58" i="16"/>
  <c r="Q58" i="16"/>
  <c r="R58" i="16"/>
  <c r="S58" i="16"/>
  <c r="T58" i="16"/>
  <c r="U58" i="16"/>
  <c r="V58" i="16"/>
  <c r="W58" i="16"/>
  <c r="X58" i="16"/>
  <c r="Y58" i="16"/>
  <c r="BD58" i="16" s="1"/>
  <c r="Z58" i="16"/>
  <c r="AA58" i="16"/>
  <c r="AB58" i="16"/>
  <c r="AC58" i="16"/>
  <c r="AD58" i="16"/>
  <c r="AE58" i="16"/>
  <c r="AF58" i="16"/>
  <c r="L59" i="16"/>
  <c r="M59" i="16"/>
  <c r="N59" i="16"/>
  <c r="O59" i="16"/>
  <c r="P59" i="16"/>
  <c r="Q59" i="16"/>
  <c r="R59" i="16"/>
  <c r="S59" i="16"/>
  <c r="T59" i="16"/>
  <c r="U59" i="16"/>
  <c r="V59" i="16"/>
  <c r="W59" i="16"/>
  <c r="X59" i="16"/>
  <c r="Y59" i="16"/>
  <c r="BD59" i="16" s="1"/>
  <c r="Z59" i="16"/>
  <c r="AA59" i="16"/>
  <c r="AB59" i="16"/>
  <c r="AC59" i="16"/>
  <c r="AD59" i="16"/>
  <c r="AE59" i="16"/>
  <c r="AF59" i="16"/>
  <c r="L60" i="16"/>
  <c r="M60" i="16"/>
  <c r="N60" i="16"/>
  <c r="O60" i="16"/>
  <c r="P60" i="16"/>
  <c r="Q60" i="16"/>
  <c r="R60" i="16"/>
  <c r="S60" i="16"/>
  <c r="T60" i="16"/>
  <c r="U60" i="16"/>
  <c r="V60" i="16"/>
  <c r="W60" i="16"/>
  <c r="X60" i="16"/>
  <c r="Y60" i="16"/>
  <c r="BD60" i="16" s="1"/>
  <c r="Z60" i="16"/>
  <c r="AA60" i="16"/>
  <c r="AB60" i="16"/>
  <c r="AC60" i="16"/>
  <c r="AD60" i="16"/>
  <c r="AE60" i="16"/>
  <c r="AF60" i="16"/>
  <c r="L61" i="16"/>
  <c r="M61" i="16"/>
  <c r="N61" i="16"/>
  <c r="O61" i="16"/>
  <c r="P61" i="16"/>
  <c r="Q61" i="16"/>
  <c r="R61" i="16"/>
  <c r="S61" i="16"/>
  <c r="T61" i="16"/>
  <c r="U61" i="16"/>
  <c r="V61" i="16"/>
  <c r="W61" i="16"/>
  <c r="X61" i="16"/>
  <c r="Y61" i="16"/>
  <c r="BD61" i="16" s="1"/>
  <c r="Z61" i="16"/>
  <c r="AA61" i="16"/>
  <c r="AB61" i="16"/>
  <c r="AC61" i="16"/>
  <c r="AD61" i="16"/>
  <c r="AE61" i="16"/>
  <c r="AF61" i="16"/>
  <c r="L62" i="16"/>
  <c r="M62" i="16"/>
  <c r="N62" i="16"/>
  <c r="O62" i="16"/>
  <c r="P62" i="16"/>
  <c r="Q62" i="16"/>
  <c r="R62" i="16"/>
  <c r="S62" i="16"/>
  <c r="T62" i="16"/>
  <c r="U62" i="16"/>
  <c r="V62" i="16"/>
  <c r="W62" i="16"/>
  <c r="X62" i="16"/>
  <c r="Y62" i="16"/>
  <c r="BD62" i="16" s="1"/>
  <c r="Z62" i="16"/>
  <c r="AA62" i="16"/>
  <c r="AB62" i="16"/>
  <c r="AC62" i="16"/>
  <c r="AD62" i="16"/>
  <c r="AE62" i="16"/>
  <c r="AF62" i="16"/>
  <c r="L63" i="16"/>
  <c r="M63" i="16"/>
  <c r="N63" i="16"/>
  <c r="O63" i="16"/>
  <c r="P63" i="16"/>
  <c r="Q63" i="16"/>
  <c r="R63" i="16"/>
  <c r="S63" i="16"/>
  <c r="T63" i="16"/>
  <c r="U63" i="16"/>
  <c r="V63" i="16"/>
  <c r="W63" i="16"/>
  <c r="X63" i="16"/>
  <c r="Y63" i="16"/>
  <c r="BD63" i="16" s="1"/>
  <c r="Z63" i="16"/>
  <c r="AA63" i="16"/>
  <c r="AB63" i="16"/>
  <c r="AC63" i="16"/>
  <c r="AD63" i="16"/>
  <c r="AE63" i="16"/>
  <c r="AF63" i="16"/>
  <c r="L64" i="16"/>
  <c r="M64" i="16"/>
  <c r="N64" i="16"/>
  <c r="O64" i="16"/>
  <c r="P64" i="16"/>
  <c r="Q64" i="16"/>
  <c r="R64" i="16"/>
  <c r="S64" i="16"/>
  <c r="T64" i="16"/>
  <c r="U64" i="16"/>
  <c r="V64" i="16"/>
  <c r="W64" i="16"/>
  <c r="X64" i="16"/>
  <c r="Y64" i="16"/>
  <c r="BD64" i="16" s="1"/>
  <c r="Z64" i="16"/>
  <c r="AA64" i="16"/>
  <c r="AB64" i="16"/>
  <c r="AC64" i="16"/>
  <c r="AD64" i="16"/>
  <c r="AE64" i="16"/>
  <c r="AF64" i="16"/>
  <c r="L65" i="16"/>
  <c r="M65" i="16"/>
  <c r="N65" i="16"/>
  <c r="O65" i="16"/>
  <c r="P65" i="16"/>
  <c r="Q65" i="16"/>
  <c r="R65" i="16"/>
  <c r="S65" i="16"/>
  <c r="T65" i="16"/>
  <c r="U65" i="16"/>
  <c r="V65" i="16"/>
  <c r="W65" i="16"/>
  <c r="X65" i="16"/>
  <c r="Y65" i="16"/>
  <c r="BD65" i="16" s="1"/>
  <c r="Z65" i="16"/>
  <c r="AA65" i="16"/>
  <c r="AB65" i="16"/>
  <c r="AC65" i="16"/>
  <c r="AD65" i="16"/>
  <c r="AE65" i="16"/>
  <c r="AF65" i="16"/>
  <c r="L66" i="16"/>
  <c r="M66" i="16"/>
  <c r="N66" i="16"/>
  <c r="O66" i="16"/>
  <c r="P66" i="16"/>
  <c r="Q66" i="16"/>
  <c r="R66" i="16"/>
  <c r="S66" i="16"/>
  <c r="T66" i="16"/>
  <c r="U66" i="16"/>
  <c r="V66" i="16"/>
  <c r="W66" i="16"/>
  <c r="X66" i="16"/>
  <c r="Y66" i="16"/>
  <c r="BD66" i="16" s="1"/>
  <c r="Z66" i="16"/>
  <c r="AA66" i="16"/>
  <c r="AB66" i="16"/>
  <c r="AC66" i="16"/>
  <c r="AD66" i="16"/>
  <c r="AE66" i="16"/>
  <c r="AF66" i="16"/>
  <c r="L67" i="16"/>
  <c r="M67" i="16"/>
  <c r="N67" i="16"/>
  <c r="O67" i="16"/>
  <c r="P67" i="16"/>
  <c r="Q67" i="16"/>
  <c r="R67" i="16"/>
  <c r="S67" i="16"/>
  <c r="T67" i="16"/>
  <c r="U67" i="16"/>
  <c r="V67" i="16"/>
  <c r="W67" i="16"/>
  <c r="X67" i="16"/>
  <c r="Y67" i="16"/>
  <c r="BD67" i="16" s="1"/>
  <c r="Z67" i="16"/>
  <c r="AA67" i="16"/>
  <c r="AB67" i="16"/>
  <c r="AC67" i="16"/>
  <c r="AD67" i="16"/>
  <c r="AE67" i="16"/>
  <c r="AF67" i="16"/>
  <c r="L68" i="16"/>
  <c r="M68" i="16"/>
  <c r="N68" i="16"/>
  <c r="O68" i="16"/>
  <c r="P68" i="16"/>
  <c r="Q68" i="16"/>
  <c r="R68" i="16"/>
  <c r="S68" i="16"/>
  <c r="T68" i="16"/>
  <c r="U68" i="16"/>
  <c r="V68" i="16"/>
  <c r="W68" i="16"/>
  <c r="X68" i="16"/>
  <c r="Y68" i="16"/>
  <c r="BD68" i="16" s="1"/>
  <c r="Z68" i="16"/>
  <c r="AA68" i="16"/>
  <c r="AB68" i="16"/>
  <c r="AC68" i="16"/>
  <c r="AD68" i="16"/>
  <c r="AE68" i="16"/>
  <c r="AF68" i="16"/>
  <c r="L69" i="16"/>
  <c r="M69" i="16"/>
  <c r="N69" i="16"/>
  <c r="O69" i="16"/>
  <c r="P69" i="16"/>
  <c r="Q69" i="16"/>
  <c r="R69" i="16"/>
  <c r="S69" i="16"/>
  <c r="T69" i="16"/>
  <c r="U69" i="16"/>
  <c r="V69" i="16"/>
  <c r="W69" i="16"/>
  <c r="X69" i="16"/>
  <c r="Y69" i="16"/>
  <c r="BD69" i="16" s="1"/>
  <c r="Z69" i="16"/>
  <c r="AA69" i="16"/>
  <c r="AB69" i="16"/>
  <c r="AC69" i="16"/>
  <c r="AD69" i="16"/>
  <c r="AE69" i="16"/>
  <c r="AF69" i="16"/>
  <c r="L70" i="16"/>
  <c r="M70" i="16"/>
  <c r="N70" i="16"/>
  <c r="O70" i="16"/>
  <c r="P70" i="16"/>
  <c r="Q70" i="16"/>
  <c r="R70" i="16"/>
  <c r="S70" i="16"/>
  <c r="T70" i="16"/>
  <c r="U70" i="16"/>
  <c r="V70" i="16"/>
  <c r="W70" i="16"/>
  <c r="X70" i="16"/>
  <c r="Y70" i="16"/>
  <c r="BD70" i="16" s="1"/>
  <c r="Z70" i="16"/>
  <c r="AA70" i="16"/>
  <c r="AB70" i="16"/>
  <c r="AC70" i="16"/>
  <c r="AD70" i="16"/>
  <c r="AE70" i="16"/>
  <c r="AF70" i="16"/>
  <c r="L71" i="16"/>
  <c r="M71" i="16"/>
  <c r="N71" i="16"/>
  <c r="O71" i="16"/>
  <c r="P71" i="16"/>
  <c r="Q71" i="16"/>
  <c r="R71" i="16"/>
  <c r="S71" i="16"/>
  <c r="T71" i="16"/>
  <c r="U71" i="16"/>
  <c r="V71" i="16"/>
  <c r="W71" i="16"/>
  <c r="X71" i="16"/>
  <c r="Y71" i="16"/>
  <c r="BD71" i="16" s="1"/>
  <c r="Z71" i="16"/>
  <c r="AA71" i="16"/>
  <c r="AB71" i="16"/>
  <c r="AC71" i="16"/>
  <c r="AD71" i="16"/>
  <c r="AE71" i="16"/>
  <c r="AF71" i="16"/>
  <c r="L72" i="16"/>
  <c r="M72" i="16"/>
  <c r="N72" i="16"/>
  <c r="O72" i="16"/>
  <c r="P72" i="16"/>
  <c r="Q72" i="16"/>
  <c r="R72" i="16"/>
  <c r="S72" i="16"/>
  <c r="T72" i="16"/>
  <c r="U72" i="16"/>
  <c r="V72" i="16"/>
  <c r="W72" i="16"/>
  <c r="X72" i="16"/>
  <c r="Y72" i="16"/>
  <c r="BD72" i="16" s="1"/>
  <c r="Z72" i="16"/>
  <c r="AA72" i="16"/>
  <c r="AB72" i="16"/>
  <c r="AC72" i="16"/>
  <c r="AD72" i="16"/>
  <c r="AE72" i="16"/>
  <c r="AF72" i="16"/>
  <c r="L73" i="16"/>
  <c r="M73" i="16"/>
  <c r="N73" i="16"/>
  <c r="O73" i="16"/>
  <c r="P73" i="16"/>
  <c r="Q73" i="16"/>
  <c r="R73" i="16"/>
  <c r="S73" i="16"/>
  <c r="T73" i="16"/>
  <c r="U73" i="16"/>
  <c r="V73" i="16"/>
  <c r="W73" i="16"/>
  <c r="X73" i="16"/>
  <c r="Y73" i="16"/>
  <c r="BD73" i="16" s="1"/>
  <c r="Z73" i="16"/>
  <c r="AA73" i="16"/>
  <c r="AB73" i="16"/>
  <c r="AC73" i="16"/>
  <c r="AD73" i="16"/>
  <c r="AE73" i="16"/>
  <c r="AF73" i="16"/>
  <c r="L74" i="16"/>
  <c r="M74" i="16"/>
  <c r="N74" i="16"/>
  <c r="O74" i="16"/>
  <c r="P74" i="16"/>
  <c r="Q74" i="16"/>
  <c r="R74" i="16"/>
  <c r="S74" i="16"/>
  <c r="T74" i="16"/>
  <c r="U74" i="16"/>
  <c r="V74" i="16"/>
  <c r="W74" i="16"/>
  <c r="X74" i="16"/>
  <c r="Y74" i="16"/>
  <c r="BD74" i="16" s="1"/>
  <c r="Z74" i="16"/>
  <c r="AA74" i="16"/>
  <c r="AB74" i="16"/>
  <c r="AC74" i="16"/>
  <c r="AD74" i="16"/>
  <c r="AE74" i="16"/>
  <c r="AF74" i="16"/>
  <c r="L75" i="16"/>
  <c r="M75" i="16"/>
  <c r="N75" i="16"/>
  <c r="O75" i="16"/>
  <c r="P75" i="16"/>
  <c r="Q75" i="16"/>
  <c r="R75" i="16"/>
  <c r="S75" i="16"/>
  <c r="T75" i="16"/>
  <c r="U75" i="16"/>
  <c r="V75" i="16"/>
  <c r="W75" i="16"/>
  <c r="X75" i="16"/>
  <c r="Y75" i="16"/>
  <c r="BD75" i="16" s="1"/>
  <c r="Z75" i="16"/>
  <c r="AA75" i="16"/>
  <c r="AB75" i="16"/>
  <c r="AC75" i="16"/>
  <c r="AD75" i="16"/>
  <c r="AE75" i="16"/>
  <c r="AF75" i="16"/>
  <c r="L76" i="16"/>
  <c r="M76" i="16"/>
  <c r="N76" i="16"/>
  <c r="O76" i="16"/>
  <c r="P76" i="16"/>
  <c r="Q76" i="16"/>
  <c r="R76" i="16"/>
  <c r="S76" i="16"/>
  <c r="T76" i="16"/>
  <c r="U76" i="16"/>
  <c r="V76" i="16"/>
  <c r="W76" i="16"/>
  <c r="X76" i="16"/>
  <c r="Y76" i="16"/>
  <c r="BD76" i="16" s="1"/>
  <c r="Z76" i="16"/>
  <c r="AA76" i="16"/>
  <c r="AB76" i="16"/>
  <c r="AC76" i="16"/>
  <c r="AD76" i="16"/>
  <c r="AE76" i="16"/>
  <c r="AF76" i="16"/>
  <c r="L77" i="16"/>
  <c r="M77" i="16"/>
  <c r="N77" i="16"/>
  <c r="O77" i="16"/>
  <c r="P77" i="16"/>
  <c r="Q77" i="16"/>
  <c r="R77" i="16"/>
  <c r="S77" i="16"/>
  <c r="T77" i="16"/>
  <c r="U77" i="16"/>
  <c r="V77" i="16"/>
  <c r="W77" i="16"/>
  <c r="X77" i="16"/>
  <c r="Y77" i="16"/>
  <c r="BD77" i="16" s="1"/>
  <c r="Z77" i="16"/>
  <c r="AA77" i="16"/>
  <c r="AB77" i="16"/>
  <c r="AC77" i="16"/>
  <c r="AD77" i="16"/>
  <c r="AE77" i="16"/>
  <c r="AF77" i="16"/>
  <c r="L78" i="16"/>
  <c r="M78" i="16"/>
  <c r="N78" i="16"/>
  <c r="O78" i="16"/>
  <c r="P78" i="16"/>
  <c r="Q78" i="16"/>
  <c r="R78" i="16"/>
  <c r="S78" i="16"/>
  <c r="T78" i="16"/>
  <c r="U78" i="16"/>
  <c r="V78" i="16"/>
  <c r="W78" i="16"/>
  <c r="X78" i="16"/>
  <c r="Y78" i="16"/>
  <c r="BD78" i="16" s="1"/>
  <c r="Z78" i="16"/>
  <c r="AA78" i="16"/>
  <c r="AB78" i="16"/>
  <c r="AC78" i="16"/>
  <c r="AD78" i="16"/>
  <c r="AE78" i="16"/>
  <c r="AF78" i="16"/>
  <c r="L79" i="16"/>
  <c r="M79" i="16"/>
  <c r="N79" i="16"/>
  <c r="O79" i="16"/>
  <c r="P79" i="16"/>
  <c r="Q79" i="16"/>
  <c r="R79" i="16"/>
  <c r="S79" i="16"/>
  <c r="T79" i="16"/>
  <c r="U79" i="16"/>
  <c r="V79" i="16"/>
  <c r="W79" i="16"/>
  <c r="X79" i="16"/>
  <c r="Y79" i="16"/>
  <c r="BD79" i="16" s="1"/>
  <c r="Z79" i="16"/>
  <c r="AA79" i="16"/>
  <c r="AB79" i="16"/>
  <c r="AC79" i="16"/>
  <c r="AD79" i="16"/>
  <c r="AE79" i="16"/>
  <c r="AF79" i="16"/>
  <c r="L80" i="16"/>
  <c r="M80" i="16"/>
  <c r="N80" i="16"/>
  <c r="O80" i="16"/>
  <c r="P80" i="16"/>
  <c r="Q80" i="16"/>
  <c r="R80" i="16"/>
  <c r="S80" i="16"/>
  <c r="T80" i="16"/>
  <c r="U80" i="16"/>
  <c r="V80" i="16"/>
  <c r="W80" i="16"/>
  <c r="X80" i="16"/>
  <c r="Y80" i="16"/>
  <c r="BD80" i="16" s="1"/>
  <c r="Z80" i="16"/>
  <c r="AA80" i="16"/>
  <c r="AB80" i="16"/>
  <c r="AC80" i="16"/>
  <c r="AD80" i="16"/>
  <c r="AE80" i="16"/>
  <c r="AF80" i="16"/>
  <c r="L81" i="16"/>
  <c r="M81" i="16"/>
  <c r="N81" i="16"/>
  <c r="O81" i="16"/>
  <c r="P81" i="16"/>
  <c r="Q81" i="16"/>
  <c r="R81" i="16"/>
  <c r="S81" i="16"/>
  <c r="T81" i="16"/>
  <c r="U81" i="16"/>
  <c r="V81" i="16"/>
  <c r="W81" i="16"/>
  <c r="X81" i="16"/>
  <c r="Y81" i="16"/>
  <c r="BD81" i="16" s="1"/>
  <c r="Z81" i="16"/>
  <c r="AA81" i="16"/>
  <c r="AB81" i="16"/>
  <c r="AC81" i="16"/>
  <c r="AD81" i="16"/>
  <c r="AE81" i="16"/>
  <c r="AF81" i="16"/>
  <c r="L82" i="16"/>
  <c r="M82" i="16"/>
  <c r="N82" i="16"/>
  <c r="O82" i="16"/>
  <c r="P82" i="16"/>
  <c r="Q82" i="16"/>
  <c r="R82" i="16"/>
  <c r="S82" i="16"/>
  <c r="T82" i="16"/>
  <c r="U82" i="16"/>
  <c r="V82" i="16"/>
  <c r="W82" i="16"/>
  <c r="X82" i="16"/>
  <c r="Y82" i="16"/>
  <c r="BD82" i="16" s="1"/>
  <c r="Z82" i="16"/>
  <c r="AA82" i="16"/>
  <c r="AB82" i="16"/>
  <c r="AC82" i="16"/>
  <c r="AD82" i="16"/>
  <c r="AE82" i="16"/>
  <c r="AF82" i="16"/>
  <c r="L83" i="16"/>
  <c r="M83" i="16"/>
  <c r="N83" i="16"/>
  <c r="O83" i="16"/>
  <c r="P83" i="16"/>
  <c r="Q83" i="16"/>
  <c r="R83" i="16"/>
  <c r="S83" i="16"/>
  <c r="T83" i="16"/>
  <c r="U83" i="16"/>
  <c r="V83" i="16"/>
  <c r="W83" i="16"/>
  <c r="X83" i="16"/>
  <c r="Y83" i="16"/>
  <c r="BD83" i="16" s="1"/>
  <c r="Z83" i="16"/>
  <c r="AA83" i="16"/>
  <c r="AB83" i="16"/>
  <c r="AC83" i="16"/>
  <c r="AD83" i="16"/>
  <c r="AE83" i="16"/>
  <c r="AF83" i="16"/>
  <c r="L84" i="16"/>
  <c r="M84" i="16"/>
  <c r="N84" i="16"/>
  <c r="O84" i="16"/>
  <c r="P84" i="16"/>
  <c r="Q84" i="16"/>
  <c r="R84" i="16"/>
  <c r="S84" i="16"/>
  <c r="T84" i="16"/>
  <c r="U84" i="16"/>
  <c r="V84" i="16"/>
  <c r="W84" i="16"/>
  <c r="X84" i="16"/>
  <c r="Y84" i="16"/>
  <c r="BD84" i="16" s="1"/>
  <c r="Z84" i="16"/>
  <c r="AA84" i="16"/>
  <c r="AB84" i="16"/>
  <c r="AC84" i="16"/>
  <c r="AD84" i="16"/>
  <c r="AE84" i="16"/>
  <c r="AF84" i="16"/>
  <c r="L85" i="16"/>
  <c r="M85" i="16"/>
  <c r="N85" i="16"/>
  <c r="O85" i="16"/>
  <c r="P85" i="16"/>
  <c r="Q85" i="16"/>
  <c r="R85" i="16"/>
  <c r="S85" i="16"/>
  <c r="T85" i="16"/>
  <c r="U85" i="16"/>
  <c r="V85" i="16"/>
  <c r="W85" i="16"/>
  <c r="X85" i="16"/>
  <c r="Y85" i="16"/>
  <c r="BD85" i="16" s="1"/>
  <c r="Z85" i="16"/>
  <c r="AA85" i="16"/>
  <c r="AB85" i="16"/>
  <c r="AC85" i="16"/>
  <c r="AD85" i="16"/>
  <c r="AE85" i="16"/>
  <c r="AF85" i="16"/>
  <c r="L86" i="16"/>
  <c r="M86" i="16"/>
  <c r="N86" i="16"/>
  <c r="O86" i="16"/>
  <c r="P86" i="16"/>
  <c r="Q86" i="16"/>
  <c r="R86" i="16"/>
  <c r="S86" i="16"/>
  <c r="T86" i="16"/>
  <c r="U86" i="16"/>
  <c r="V86" i="16"/>
  <c r="W86" i="16"/>
  <c r="X86" i="16"/>
  <c r="Y86" i="16"/>
  <c r="BD86" i="16" s="1"/>
  <c r="Z86" i="16"/>
  <c r="AA86" i="16"/>
  <c r="AB86" i="16"/>
  <c r="AC86" i="16"/>
  <c r="AD86" i="16"/>
  <c r="AE86" i="16"/>
  <c r="AF86" i="16"/>
  <c r="L87" i="16"/>
  <c r="M87" i="16"/>
  <c r="N87" i="16"/>
  <c r="O87" i="16"/>
  <c r="P87" i="16"/>
  <c r="Q87" i="16"/>
  <c r="R87" i="16"/>
  <c r="S87" i="16"/>
  <c r="T87" i="16"/>
  <c r="U87" i="16"/>
  <c r="V87" i="16"/>
  <c r="W87" i="16"/>
  <c r="X87" i="16"/>
  <c r="Y87" i="16"/>
  <c r="BD87" i="16" s="1"/>
  <c r="Z87" i="16"/>
  <c r="AA87" i="16"/>
  <c r="AB87" i="16"/>
  <c r="AC87" i="16"/>
  <c r="AD87" i="16"/>
  <c r="AE87" i="16"/>
  <c r="AF87" i="16"/>
  <c r="L88" i="16"/>
  <c r="M88" i="16"/>
  <c r="N88" i="16"/>
  <c r="O88" i="16"/>
  <c r="P88" i="16"/>
  <c r="Q88" i="16"/>
  <c r="R88" i="16"/>
  <c r="S88" i="16"/>
  <c r="T88" i="16"/>
  <c r="U88" i="16"/>
  <c r="V88" i="16"/>
  <c r="W88" i="16"/>
  <c r="X88" i="16"/>
  <c r="Y88" i="16"/>
  <c r="BD88" i="16" s="1"/>
  <c r="Z88" i="16"/>
  <c r="AA88" i="16"/>
  <c r="AB88" i="16"/>
  <c r="AC88" i="16"/>
  <c r="AD88" i="16"/>
  <c r="AE88" i="16"/>
  <c r="AF88" i="16"/>
  <c r="L89" i="16"/>
  <c r="M89" i="16"/>
  <c r="N89" i="16"/>
  <c r="O89" i="16"/>
  <c r="P89" i="16"/>
  <c r="Q89" i="16"/>
  <c r="R89" i="16"/>
  <c r="S89" i="16"/>
  <c r="T89" i="16"/>
  <c r="U89" i="16"/>
  <c r="V89" i="16"/>
  <c r="W89" i="16"/>
  <c r="X89" i="16"/>
  <c r="Y89" i="16"/>
  <c r="BD89" i="16" s="1"/>
  <c r="Z89" i="16"/>
  <c r="AA89" i="16"/>
  <c r="AB89" i="16"/>
  <c r="AC89" i="16"/>
  <c r="AD89" i="16"/>
  <c r="AE89" i="16"/>
  <c r="AF89" i="16"/>
  <c r="L90" i="16"/>
  <c r="M90" i="16"/>
  <c r="N90" i="16"/>
  <c r="O90" i="16"/>
  <c r="P90" i="16"/>
  <c r="Q90" i="16"/>
  <c r="R90" i="16"/>
  <c r="S90" i="16"/>
  <c r="T90" i="16"/>
  <c r="U90" i="16"/>
  <c r="V90" i="16"/>
  <c r="W90" i="16"/>
  <c r="X90" i="16"/>
  <c r="Y90" i="16"/>
  <c r="BD90" i="16" s="1"/>
  <c r="Z90" i="16"/>
  <c r="AA90" i="16"/>
  <c r="AB90" i="16"/>
  <c r="AC90" i="16"/>
  <c r="AD90" i="16"/>
  <c r="AE90" i="16"/>
  <c r="AF90" i="16"/>
  <c r="L91" i="16"/>
  <c r="M91" i="16"/>
  <c r="N91" i="16"/>
  <c r="O91" i="16"/>
  <c r="P91" i="16"/>
  <c r="Q91" i="16"/>
  <c r="R91" i="16"/>
  <c r="S91" i="16"/>
  <c r="T91" i="16"/>
  <c r="U91" i="16"/>
  <c r="V91" i="16"/>
  <c r="W91" i="16"/>
  <c r="X91" i="16"/>
  <c r="Y91" i="16"/>
  <c r="BD91" i="16" s="1"/>
  <c r="Z91" i="16"/>
  <c r="AA91" i="16"/>
  <c r="AB91" i="16"/>
  <c r="AC91" i="16"/>
  <c r="AD91" i="16"/>
  <c r="AE91" i="16"/>
  <c r="AF91" i="16"/>
  <c r="L92" i="16"/>
  <c r="M92" i="16"/>
  <c r="N92" i="16"/>
  <c r="O92" i="16"/>
  <c r="P92" i="16"/>
  <c r="Q92" i="16"/>
  <c r="R92" i="16"/>
  <c r="S92" i="16"/>
  <c r="T92" i="16"/>
  <c r="U92" i="16"/>
  <c r="V92" i="16"/>
  <c r="W92" i="16"/>
  <c r="X92" i="16"/>
  <c r="Y92" i="16"/>
  <c r="BD92" i="16" s="1"/>
  <c r="Z92" i="16"/>
  <c r="AA92" i="16"/>
  <c r="AB92" i="16"/>
  <c r="AC92" i="16"/>
  <c r="AD92" i="16"/>
  <c r="AE92" i="16"/>
  <c r="AF92" i="16"/>
  <c r="L93" i="16"/>
  <c r="M93" i="16"/>
  <c r="N93" i="16"/>
  <c r="O93" i="16"/>
  <c r="P93" i="16"/>
  <c r="Q93" i="16"/>
  <c r="R93" i="16"/>
  <c r="S93" i="16"/>
  <c r="T93" i="16"/>
  <c r="U93" i="16"/>
  <c r="V93" i="16"/>
  <c r="W93" i="16"/>
  <c r="X93" i="16"/>
  <c r="Y93" i="16"/>
  <c r="BD93" i="16" s="1"/>
  <c r="Z93" i="16"/>
  <c r="AA93" i="16"/>
  <c r="AB93" i="16"/>
  <c r="AC93" i="16"/>
  <c r="AD93" i="16"/>
  <c r="AE93" i="16"/>
  <c r="AF93" i="16"/>
  <c r="L94" i="16"/>
  <c r="M94" i="16"/>
  <c r="N94" i="16"/>
  <c r="O94" i="16"/>
  <c r="P94" i="16"/>
  <c r="Q94" i="16"/>
  <c r="R94" i="16"/>
  <c r="S94" i="16"/>
  <c r="T94" i="16"/>
  <c r="U94" i="16"/>
  <c r="V94" i="16"/>
  <c r="W94" i="16"/>
  <c r="X94" i="16"/>
  <c r="Y94" i="16"/>
  <c r="BD94" i="16" s="1"/>
  <c r="Z94" i="16"/>
  <c r="AA94" i="16"/>
  <c r="AB94" i="16"/>
  <c r="AC94" i="16"/>
  <c r="AD94" i="16"/>
  <c r="AE94" i="16"/>
  <c r="AF94" i="16"/>
  <c r="L95" i="16"/>
  <c r="M95" i="16"/>
  <c r="N95" i="16"/>
  <c r="O95" i="16"/>
  <c r="P95" i="16"/>
  <c r="Q95" i="16"/>
  <c r="R95" i="16"/>
  <c r="S95" i="16"/>
  <c r="T95" i="16"/>
  <c r="U95" i="16"/>
  <c r="V95" i="16"/>
  <c r="W95" i="16"/>
  <c r="X95" i="16"/>
  <c r="Y95" i="16"/>
  <c r="BD95" i="16" s="1"/>
  <c r="Z95" i="16"/>
  <c r="AA95" i="16"/>
  <c r="AB95" i="16"/>
  <c r="AC95" i="16"/>
  <c r="AD95" i="16"/>
  <c r="AE95" i="16"/>
  <c r="AF95" i="16"/>
  <c r="L96" i="16"/>
  <c r="M96" i="16"/>
  <c r="N96" i="16"/>
  <c r="O96" i="16"/>
  <c r="P96" i="16"/>
  <c r="Q96" i="16"/>
  <c r="R96" i="16"/>
  <c r="S96" i="16"/>
  <c r="T96" i="16"/>
  <c r="U96" i="16"/>
  <c r="V96" i="16"/>
  <c r="W96" i="16"/>
  <c r="X96" i="16"/>
  <c r="Y96" i="16"/>
  <c r="BD96" i="16" s="1"/>
  <c r="Z96" i="16"/>
  <c r="AA96" i="16"/>
  <c r="AB96" i="16"/>
  <c r="AC96" i="16"/>
  <c r="AD96" i="16"/>
  <c r="AE96" i="16"/>
  <c r="AF96" i="16"/>
  <c r="L97" i="16"/>
  <c r="M97" i="16"/>
  <c r="N97" i="16"/>
  <c r="O97" i="16"/>
  <c r="P97" i="16"/>
  <c r="Q97" i="16"/>
  <c r="R97" i="16"/>
  <c r="S97" i="16"/>
  <c r="T97" i="16"/>
  <c r="U97" i="16"/>
  <c r="V97" i="16"/>
  <c r="W97" i="16"/>
  <c r="X97" i="16"/>
  <c r="Y97" i="16"/>
  <c r="BD97" i="16" s="1"/>
  <c r="Z97" i="16"/>
  <c r="AA97" i="16"/>
  <c r="AB97" i="16"/>
  <c r="AC97" i="16"/>
  <c r="AD97" i="16"/>
  <c r="AE97" i="16"/>
  <c r="AF97" i="16"/>
  <c r="L98" i="16"/>
  <c r="M98" i="16"/>
  <c r="N98" i="16"/>
  <c r="O98" i="16"/>
  <c r="P98" i="16"/>
  <c r="Q98" i="16"/>
  <c r="R98" i="16"/>
  <c r="S98" i="16"/>
  <c r="T98" i="16"/>
  <c r="U98" i="16"/>
  <c r="V98" i="16"/>
  <c r="W98" i="16"/>
  <c r="X98" i="16"/>
  <c r="Y98" i="16"/>
  <c r="BD98" i="16" s="1"/>
  <c r="Z98" i="16"/>
  <c r="AA98" i="16"/>
  <c r="AB98" i="16"/>
  <c r="AC98" i="16"/>
  <c r="AD98" i="16"/>
  <c r="AE98" i="16"/>
  <c r="AF98" i="16"/>
  <c r="L99" i="16"/>
  <c r="M99" i="16"/>
  <c r="N99" i="16"/>
  <c r="O99" i="16"/>
  <c r="P99" i="16"/>
  <c r="Q99" i="16"/>
  <c r="R99" i="16"/>
  <c r="S99" i="16"/>
  <c r="T99" i="16"/>
  <c r="U99" i="16"/>
  <c r="V99" i="16"/>
  <c r="W99" i="16"/>
  <c r="X99" i="16"/>
  <c r="Y99" i="16"/>
  <c r="BD99" i="16" s="1"/>
  <c r="Z99" i="16"/>
  <c r="AA99" i="16"/>
  <c r="AB99" i="16"/>
  <c r="AC99" i="16"/>
  <c r="AD99" i="16"/>
  <c r="AE99" i="16"/>
  <c r="AF99" i="16"/>
  <c r="L100" i="16"/>
  <c r="M100" i="16"/>
  <c r="N100" i="16"/>
  <c r="O100" i="16"/>
  <c r="P100" i="16"/>
  <c r="Q100" i="16"/>
  <c r="R100" i="16"/>
  <c r="S100" i="16"/>
  <c r="T100" i="16"/>
  <c r="U100" i="16"/>
  <c r="V100" i="16"/>
  <c r="W100" i="16"/>
  <c r="X100" i="16"/>
  <c r="Y100" i="16"/>
  <c r="BD100" i="16" s="1"/>
  <c r="Z100" i="16"/>
  <c r="AA100" i="16"/>
  <c r="AB100" i="16"/>
  <c r="AC100" i="16"/>
  <c r="AD100" i="16"/>
  <c r="AE100" i="16"/>
  <c r="AF100" i="16"/>
  <c r="L101" i="16"/>
  <c r="M101" i="16"/>
  <c r="N101" i="16"/>
  <c r="O101" i="16"/>
  <c r="P101" i="16"/>
  <c r="Q101" i="16"/>
  <c r="R101" i="16"/>
  <c r="S101" i="16"/>
  <c r="T101" i="16"/>
  <c r="U101" i="16"/>
  <c r="V101" i="16"/>
  <c r="W101" i="16"/>
  <c r="X101" i="16"/>
  <c r="Y101" i="16"/>
  <c r="BD101" i="16" s="1"/>
  <c r="Z101" i="16"/>
  <c r="AA101" i="16"/>
  <c r="AB101" i="16"/>
  <c r="AC101" i="16"/>
  <c r="AD101" i="16"/>
  <c r="AE101" i="16"/>
  <c r="AF101" i="16"/>
  <c r="L102" i="16"/>
  <c r="M102" i="16"/>
  <c r="N102" i="16"/>
  <c r="O102" i="16"/>
  <c r="P102" i="16"/>
  <c r="Q102" i="16"/>
  <c r="R102" i="16"/>
  <c r="S102" i="16"/>
  <c r="T102" i="16"/>
  <c r="U102" i="16"/>
  <c r="V102" i="16"/>
  <c r="W102" i="16"/>
  <c r="X102" i="16"/>
  <c r="Y102" i="16"/>
  <c r="BD102" i="16" s="1"/>
  <c r="Z102" i="16"/>
  <c r="AA102" i="16"/>
  <c r="AB102" i="16"/>
  <c r="AC102" i="16"/>
  <c r="AD102" i="16"/>
  <c r="AE102" i="16"/>
  <c r="AF102" i="16"/>
  <c r="L103" i="16"/>
  <c r="M103" i="16"/>
  <c r="N103" i="16"/>
  <c r="O103" i="16"/>
  <c r="P103" i="16"/>
  <c r="Q103" i="16"/>
  <c r="R103" i="16"/>
  <c r="S103" i="16"/>
  <c r="T103" i="16"/>
  <c r="U103" i="16"/>
  <c r="V103" i="16"/>
  <c r="W103" i="16"/>
  <c r="X103" i="16"/>
  <c r="Y103" i="16"/>
  <c r="BD103" i="16" s="1"/>
  <c r="Z103" i="16"/>
  <c r="AA103" i="16"/>
  <c r="AB103" i="16"/>
  <c r="AC103" i="16"/>
  <c r="AD103" i="16"/>
  <c r="AE103" i="16"/>
  <c r="AF103" i="16"/>
  <c r="L104" i="16"/>
  <c r="M104" i="16"/>
  <c r="N104" i="16"/>
  <c r="O104" i="16"/>
  <c r="P104" i="16"/>
  <c r="Q104" i="16"/>
  <c r="R104" i="16"/>
  <c r="S104" i="16"/>
  <c r="T104" i="16"/>
  <c r="U104" i="16"/>
  <c r="V104" i="16"/>
  <c r="W104" i="16"/>
  <c r="X104" i="16"/>
  <c r="Y104" i="16"/>
  <c r="BD104" i="16" s="1"/>
  <c r="Z104" i="16"/>
  <c r="AA104" i="16"/>
  <c r="AB104" i="16"/>
  <c r="AC104" i="16"/>
  <c r="AD104" i="16"/>
  <c r="AE104" i="16"/>
  <c r="AF104" i="16"/>
  <c r="L105" i="16"/>
  <c r="M105" i="16"/>
  <c r="N105" i="16"/>
  <c r="O105" i="16"/>
  <c r="P105" i="16"/>
  <c r="Q105" i="16"/>
  <c r="R105" i="16"/>
  <c r="S105" i="16"/>
  <c r="T105" i="16"/>
  <c r="U105" i="16"/>
  <c r="V105" i="16"/>
  <c r="W105" i="16"/>
  <c r="X105" i="16"/>
  <c r="Y105" i="16"/>
  <c r="BD105" i="16" s="1"/>
  <c r="Z105" i="16"/>
  <c r="AA105" i="16"/>
  <c r="AB105" i="16"/>
  <c r="AC105" i="16"/>
  <c r="AD105" i="16"/>
  <c r="AE105" i="16"/>
  <c r="AF105" i="16"/>
  <c r="L106" i="16"/>
  <c r="M106" i="16"/>
  <c r="N106" i="16"/>
  <c r="O106" i="16"/>
  <c r="P106" i="16"/>
  <c r="Q106" i="16"/>
  <c r="R106" i="16"/>
  <c r="S106" i="16"/>
  <c r="T106" i="16"/>
  <c r="U106" i="16"/>
  <c r="V106" i="16"/>
  <c r="W106" i="16"/>
  <c r="X106" i="16"/>
  <c r="Y106" i="16"/>
  <c r="BD106" i="16" s="1"/>
  <c r="Z106" i="16"/>
  <c r="AA106" i="16"/>
  <c r="AB106" i="16"/>
  <c r="AC106" i="16"/>
  <c r="AD106" i="16"/>
  <c r="AE106" i="16"/>
  <c r="AF106" i="16"/>
  <c r="L107" i="16"/>
  <c r="M107" i="16"/>
  <c r="N107" i="16"/>
  <c r="O107" i="16"/>
  <c r="P107" i="16"/>
  <c r="Q107" i="16"/>
  <c r="R107" i="16"/>
  <c r="S107" i="16"/>
  <c r="T107" i="16"/>
  <c r="U107" i="16"/>
  <c r="V107" i="16"/>
  <c r="W107" i="16"/>
  <c r="X107" i="16"/>
  <c r="Y107" i="16"/>
  <c r="BD107" i="16" s="1"/>
  <c r="Z107" i="16"/>
  <c r="AA107" i="16"/>
  <c r="AB107" i="16"/>
  <c r="AC107" i="16"/>
  <c r="AD107" i="16"/>
  <c r="AE107" i="16"/>
  <c r="AF107" i="16"/>
  <c r="L108" i="16"/>
  <c r="M108" i="16"/>
  <c r="N108" i="16"/>
  <c r="O108" i="16"/>
  <c r="P108" i="16"/>
  <c r="Q108" i="16"/>
  <c r="R108" i="16"/>
  <c r="S108" i="16"/>
  <c r="T108" i="16"/>
  <c r="U108" i="16"/>
  <c r="V108" i="16"/>
  <c r="W108" i="16"/>
  <c r="X108" i="16"/>
  <c r="Y108" i="16"/>
  <c r="BD108" i="16" s="1"/>
  <c r="Z108" i="16"/>
  <c r="AA108" i="16"/>
  <c r="AB108" i="16"/>
  <c r="AC108" i="16"/>
  <c r="AD108" i="16"/>
  <c r="AE108" i="16"/>
  <c r="AF108" i="16"/>
  <c r="L109" i="16"/>
  <c r="M109" i="16"/>
  <c r="N109" i="16"/>
  <c r="O109" i="16"/>
  <c r="P109" i="16"/>
  <c r="Q109" i="16"/>
  <c r="R109" i="16"/>
  <c r="S109" i="16"/>
  <c r="T109" i="16"/>
  <c r="U109" i="16"/>
  <c r="V109" i="16"/>
  <c r="W109" i="16"/>
  <c r="X109" i="16"/>
  <c r="Y109" i="16"/>
  <c r="BD109" i="16" s="1"/>
  <c r="Z109" i="16"/>
  <c r="AA109" i="16"/>
  <c r="AB109" i="16"/>
  <c r="AC109" i="16"/>
  <c r="AD109" i="16"/>
  <c r="AE109" i="16"/>
  <c r="AF109" i="16"/>
  <c r="L110" i="16"/>
  <c r="M110" i="16"/>
  <c r="N110" i="16"/>
  <c r="O110" i="16"/>
  <c r="P110" i="16"/>
  <c r="Q110" i="16"/>
  <c r="R110" i="16"/>
  <c r="S110" i="16"/>
  <c r="T110" i="16"/>
  <c r="U110" i="16"/>
  <c r="V110" i="16"/>
  <c r="W110" i="16"/>
  <c r="X110" i="16"/>
  <c r="Y110" i="16"/>
  <c r="BD110" i="16" s="1"/>
  <c r="Z110" i="16"/>
  <c r="AA110" i="16"/>
  <c r="AB110" i="16"/>
  <c r="AC110" i="16"/>
  <c r="AD110" i="16"/>
  <c r="AE110" i="16"/>
  <c r="AF110" i="16"/>
  <c r="L111" i="16"/>
  <c r="M111" i="16"/>
  <c r="N111" i="16"/>
  <c r="O111" i="16"/>
  <c r="P111" i="16"/>
  <c r="Q111" i="16"/>
  <c r="R111" i="16"/>
  <c r="S111" i="16"/>
  <c r="T111" i="16"/>
  <c r="U111" i="16"/>
  <c r="V111" i="16"/>
  <c r="W111" i="16"/>
  <c r="X111" i="16"/>
  <c r="Y111" i="16"/>
  <c r="BD111" i="16" s="1"/>
  <c r="Z111" i="16"/>
  <c r="AA111" i="16"/>
  <c r="AB111" i="16"/>
  <c r="AC111" i="16"/>
  <c r="AD111" i="16"/>
  <c r="AE111" i="16"/>
  <c r="AF111" i="16"/>
  <c r="L112" i="16"/>
  <c r="M112" i="16"/>
  <c r="N112" i="16"/>
  <c r="O112" i="16"/>
  <c r="P112" i="16"/>
  <c r="Q112" i="16"/>
  <c r="R112" i="16"/>
  <c r="S112" i="16"/>
  <c r="T112" i="16"/>
  <c r="U112" i="16"/>
  <c r="V112" i="16"/>
  <c r="W112" i="16"/>
  <c r="X112" i="16"/>
  <c r="Y112" i="16"/>
  <c r="BD112" i="16" s="1"/>
  <c r="Z112" i="16"/>
  <c r="AA112" i="16"/>
  <c r="AB112" i="16"/>
  <c r="AC112" i="16"/>
  <c r="AD112" i="16"/>
  <c r="AE112" i="16"/>
  <c r="AF112" i="16"/>
  <c r="L113" i="16"/>
  <c r="M113" i="16"/>
  <c r="N113" i="16"/>
  <c r="O113" i="16"/>
  <c r="P113" i="16"/>
  <c r="Q113" i="16"/>
  <c r="R113" i="16"/>
  <c r="S113" i="16"/>
  <c r="T113" i="16"/>
  <c r="U113" i="16"/>
  <c r="V113" i="16"/>
  <c r="W113" i="16"/>
  <c r="X113" i="16"/>
  <c r="Y113" i="16"/>
  <c r="BD113" i="16" s="1"/>
  <c r="Z113" i="16"/>
  <c r="AA113" i="16"/>
  <c r="AB113" i="16"/>
  <c r="AC113" i="16"/>
  <c r="AD113" i="16"/>
  <c r="AE113" i="16"/>
  <c r="AF113" i="16"/>
  <c r="L114" i="16"/>
  <c r="M114" i="16"/>
  <c r="N114" i="16"/>
  <c r="O114" i="16"/>
  <c r="P114" i="16"/>
  <c r="Q114" i="16"/>
  <c r="R114" i="16"/>
  <c r="S114" i="16"/>
  <c r="T114" i="16"/>
  <c r="U114" i="16"/>
  <c r="V114" i="16"/>
  <c r="W114" i="16"/>
  <c r="X114" i="16"/>
  <c r="Y114" i="16"/>
  <c r="BD114" i="16" s="1"/>
  <c r="Z114" i="16"/>
  <c r="AA114" i="16"/>
  <c r="AB114" i="16"/>
  <c r="AC114" i="16"/>
  <c r="AD114" i="16"/>
  <c r="AE114" i="16"/>
  <c r="AF114" i="16"/>
  <c r="L115" i="16"/>
  <c r="M115" i="16"/>
  <c r="N115" i="16"/>
  <c r="O115" i="16"/>
  <c r="P115" i="16"/>
  <c r="Q115" i="16"/>
  <c r="R115" i="16"/>
  <c r="S115" i="16"/>
  <c r="T115" i="16"/>
  <c r="U115" i="16"/>
  <c r="V115" i="16"/>
  <c r="W115" i="16"/>
  <c r="X115" i="16"/>
  <c r="Y115" i="16"/>
  <c r="BD115" i="16" s="1"/>
  <c r="Z115" i="16"/>
  <c r="AA115" i="16"/>
  <c r="AB115" i="16"/>
  <c r="AC115" i="16"/>
  <c r="AD115" i="16"/>
  <c r="AE115" i="16"/>
  <c r="AF115" i="16"/>
  <c r="L116" i="16"/>
  <c r="M116" i="16"/>
  <c r="N116" i="16"/>
  <c r="O116" i="16"/>
  <c r="P116" i="16"/>
  <c r="Q116" i="16"/>
  <c r="R116" i="16"/>
  <c r="S116" i="16"/>
  <c r="T116" i="16"/>
  <c r="U116" i="16"/>
  <c r="V116" i="16"/>
  <c r="W116" i="16"/>
  <c r="X116" i="16"/>
  <c r="Y116" i="16"/>
  <c r="BD116" i="16" s="1"/>
  <c r="Z116" i="16"/>
  <c r="AA116" i="16"/>
  <c r="AB116" i="16"/>
  <c r="AC116" i="16"/>
  <c r="AD116" i="16"/>
  <c r="AE116" i="16"/>
  <c r="AF116" i="16"/>
  <c r="L117" i="16"/>
  <c r="M117" i="16"/>
  <c r="N117" i="16"/>
  <c r="O117" i="16"/>
  <c r="P117" i="16"/>
  <c r="Q117" i="16"/>
  <c r="R117" i="16"/>
  <c r="S117" i="16"/>
  <c r="T117" i="16"/>
  <c r="U117" i="16"/>
  <c r="V117" i="16"/>
  <c r="W117" i="16"/>
  <c r="X117" i="16"/>
  <c r="Y117" i="16"/>
  <c r="BD117" i="16" s="1"/>
  <c r="Z117" i="16"/>
  <c r="AA117" i="16"/>
  <c r="AB117" i="16"/>
  <c r="AC117" i="16"/>
  <c r="AD117" i="16"/>
  <c r="AE117" i="16"/>
  <c r="AF117" i="16"/>
  <c r="L118" i="16"/>
  <c r="M118" i="16"/>
  <c r="N118" i="16"/>
  <c r="O118" i="16"/>
  <c r="P118" i="16"/>
  <c r="Q118" i="16"/>
  <c r="R118" i="16"/>
  <c r="S118" i="16"/>
  <c r="T118" i="16"/>
  <c r="U118" i="16"/>
  <c r="V118" i="16"/>
  <c r="W118" i="16"/>
  <c r="X118" i="16"/>
  <c r="Y118" i="16"/>
  <c r="BD118" i="16" s="1"/>
  <c r="Z118" i="16"/>
  <c r="AA118" i="16"/>
  <c r="AB118" i="16"/>
  <c r="AC118" i="16"/>
  <c r="AD118" i="16"/>
  <c r="AE118" i="16"/>
  <c r="AF118" i="16"/>
  <c r="L119" i="16"/>
  <c r="M119" i="16"/>
  <c r="N119" i="16"/>
  <c r="O119" i="16"/>
  <c r="P119" i="16"/>
  <c r="Q119" i="16"/>
  <c r="R119" i="16"/>
  <c r="S119" i="16"/>
  <c r="T119" i="16"/>
  <c r="U119" i="16"/>
  <c r="V119" i="16"/>
  <c r="W119" i="16"/>
  <c r="X119" i="16"/>
  <c r="Y119" i="16"/>
  <c r="BD119" i="16" s="1"/>
  <c r="Z119" i="16"/>
  <c r="AA119" i="16"/>
  <c r="AB119" i="16"/>
  <c r="AC119" i="16"/>
  <c r="AD119" i="16"/>
  <c r="AE119" i="16"/>
  <c r="AF119" i="16"/>
  <c r="L120" i="16"/>
  <c r="M120" i="16"/>
  <c r="N120" i="16"/>
  <c r="O120" i="16"/>
  <c r="P120" i="16"/>
  <c r="Q120" i="16"/>
  <c r="R120" i="16"/>
  <c r="S120" i="16"/>
  <c r="T120" i="16"/>
  <c r="U120" i="16"/>
  <c r="V120" i="16"/>
  <c r="W120" i="16"/>
  <c r="X120" i="16"/>
  <c r="Y120" i="16"/>
  <c r="BD120" i="16" s="1"/>
  <c r="Z120" i="16"/>
  <c r="AA120" i="16"/>
  <c r="AB120" i="16"/>
  <c r="AC120" i="16"/>
  <c r="AD120" i="16"/>
  <c r="AE120" i="16"/>
  <c r="AF120" i="16"/>
  <c r="L121" i="16"/>
  <c r="M121" i="16"/>
  <c r="N121" i="16"/>
  <c r="O121" i="16"/>
  <c r="P121" i="16"/>
  <c r="Q121" i="16"/>
  <c r="R121" i="16"/>
  <c r="S121" i="16"/>
  <c r="T121" i="16"/>
  <c r="U121" i="16"/>
  <c r="V121" i="16"/>
  <c r="W121" i="16"/>
  <c r="X121" i="16"/>
  <c r="Y121" i="16"/>
  <c r="BD121" i="16" s="1"/>
  <c r="Z121" i="16"/>
  <c r="AA121" i="16"/>
  <c r="AB121" i="16"/>
  <c r="AC121" i="16"/>
  <c r="AD121" i="16"/>
  <c r="AE121" i="16"/>
  <c r="AF121" i="16"/>
  <c r="L122" i="16"/>
  <c r="M122" i="16"/>
  <c r="N122" i="16"/>
  <c r="O122" i="16"/>
  <c r="P122" i="16"/>
  <c r="Q122" i="16"/>
  <c r="R122" i="16"/>
  <c r="S122" i="16"/>
  <c r="T122" i="16"/>
  <c r="U122" i="16"/>
  <c r="V122" i="16"/>
  <c r="W122" i="16"/>
  <c r="X122" i="16"/>
  <c r="Y122" i="16"/>
  <c r="BD122" i="16" s="1"/>
  <c r="Z122" i="16"/>
  <c r="AA122" i="16"/>
  <c r="AB122" i="16"/>
  <c r="AC122" i="16"/>
  <c r="AD122" i="16"/>
  <c r="AE122" i="16"/>
  <c r="AF122" i="16"/>
  <c r="L123" i="16"/>
  <c r="M123" i="16"/>
  <c r="N123" i="16"/>
  <c r="O123" i="16"/>
  <c r="P123" i="16"/>
  <c r="Q123" i="16"/>
  <c r="R123" i="16"/>
  <c r="S123" i="16"/>
  <c r="T123" i="16"/>
  <c r="U123" i="16"/>
  <c r="V123" i="16"/>
  <c r="W123" i="16"/>
  <c r="X123" i="16"/>
  <c r="Y123" i="16"/>
  <c r="BD123" i="16" s="1"/>
  <c r="Z123" i="16"/>
  <c r="AA123" i="16"/>
  <c r="AB123" i="16"/>
  <c r="AC123" i="16"/>
  <c r="AD123" i="16"/>
  <c r="AE123" i="16"/>
  <c r="AF123" i="16"/>
  <c r="L124" i="16"/>
  <c r="M124" i="16"/>
  <c r="N124" i="16"/>
  <c r="O124" i="16"/>
  <c r="P124" i="16"/>
  <c r="Q124" i="16"/>
  <c r="R124" i="16"/>
  <c r="S124" i="16"/>
  <c r="T124" i="16"/>
  <c r="U124" i="16"/>
  <c r="V124" i="16"/>
  <c r="W124" i="16"/>
  <c r="X124" i="16"/>
  <c r="Y124" i="16"/>
  <c r="BD124" i="16" s="1"/>
  <c r="Z124" i="16"/>
  <c r="AA124" i="16"/>
  <c r="AB124" i="16"/>
  <c r="AC124" i="16"/>
  <c r="AD124" i="16"/>
  <c r="AE124" i="16"/>
  <c r="AF124" i="16"/>
  <c r="L125" i="16"/>
  <c r="M125" i="16"/>
  <c r="N125" i="16"/>
  <c r="O125" i="16"/>
  <c r="P125" i="16"/>
  <c r="Q125" i="16"/>
  <c r="R125" i="16"/>
  <c r="S125" i="16"/>
  <c r="T125" i="16"/>
  <c r="U125" i="16"/>
  <c r="V125" i="16"/>
  <c r="W125" i="16"/>
  <c r="X125" i="16"/>
  <c r="Y125" i="16"/>
  <c r="BD125" i="16" s="1"/>
  <c r="Z125" i="16"/>
  <c r="AA125" i="16"/>
  <c r="AB125" i="16"/>
  <c r="AC125" i="16"/>
  <c r="AD125" i="16"/>
  <c r="AE125" i="16"/>
  <c r="AF125" i="16"/>
  <c r="L126" i="16"/>
  <c r="M126" i="16"/>
  <c r="N126" i="16"/>
  <c r="O126" i="16"/>
  <c r="P126" i="16"/>
  <c r="Q126" i="16"/>
  <c r="R126" i="16"/>
  <c r="S126" i="16"/>
  <c r="T126" i="16"/>
  <c r="U126" i="16"/>
  <c r="V126" i="16"/>
  <c r="W126" i="16"/>
  <c r="X126" i="16"/>
  <c r="Y126" i="16"/>
  <c r="BD126" i="16" s="1"/>
  <c r="Z126" i="16"/>
  <c r="AA126" i="16"/>
  <c r="AB126" i="16"/>
  <c r="AC126" i="16"/>
  <c r="AD126" i="16"/>
  <c r="AE126" i="16"/>
  <c r="AF126" i="16"/>
  <c r="L127" i="16"/>
  <c r="M127" i="16"/>
  <c r="N127" i="16"/>
  <c r="O127" i="16"/>
  <c r="P127" i="16"/>
  <c r="Q127" i="16"/>
  <c r="R127" i="16"/>
  <c r="S127" i="16"/>
  <c r="T127" i="16"/>
  <c r="U127" i="16"/>
  <c r="V127" i="16"/>
  <c r="W127" i="16"/>
  <c r="X127" i="16"/>
  <c r="Y127" i="16"/>
  <c r="BD127" i="16" s="1"/>
  <c r="Z127" i="16"/>
  <c r="AA127" i="16"/>
  <c r="AB127" i="16"/>
  <c r="AC127" i="16"/>
  <c r="AD127" i="16"/>
  <c r="AE127" i="16"/>
  <c r="AF127" i="16"/>
  <c r="L128" i="16"/>
  <c r="M128" i="16"/>
  <c r="N128" i="16"/>
  <c r="O128" i="16"/>
  <c r="P128" i="16"/>
  <c r="Q128" i="16"/>
  <c r="R128" i="16"/>
  <c r="S128" i="16"/>
  <c r="T128" i="16"/>
  <c r="U128" i="16"/>
  <c r="V128" i="16"/>
  <c r="W128" i="16"/>
  <c r="X128" i="16"/>
  <c r="Y128" i="16"/>
  <c r="BD128" i="16" s="1"/>
  <c r="Z128" i="16"/>
  <c r="AA128" i="16"/>
  <c r="AB128" i="16"/>
  <c r="AC128" i="16"/>
  <c r="AD128" i="16"/>
  <c r="AE128" i="16"/>
  <c r="AF128" i="16"/>
  <c r="L129" i="16"/>
  <c r="M129" i="16"/>
  <c r="N129" i="16"/>
  <c r="O129" i="16"/>
  <c r="P129" i="16"/>
  <c r="Q129" i="16"/>
  <c r="R129" i="16"/>
  <c r="S129" i="16"/>
  <c r="T129" i="16"/>
  <c r="U129" i="16"/>
  <c r="V129" i="16"/>
  <c r="W129" i="16"/>
  <c r="X129" i="16"/>
  <c r="Y129" i="16"/>
  <c r="BD129" i="16" s="1"/>
  <c r="Z129" i="16"/>
  <c r="AA129" i="16"/>
  <c r="AB129" i="16"/>
  <c r="AC129" i="16"/>
  <c r="AD129" i="16"/>
  <c r="AE129" i="16"/>
  <c r="AF129" i="16"/>
  <c r="L130" i="16"/>
  <c r="M130" i="16"/>
  <c r="N130" i="16"/>
  <c r="O130" i="16"/>
  <c r="P130" i="16"/>
  <c r="Q130" i="16"/>
  <c r="R130" i="16"/>
  <c r="S130" i="16"/>
  <c r="T130" i="16"/>
  <c r="U130" i="16"/>
  <c r="V130" i="16"/>
  <c r="W130" i="16"/>
  <c r="X130" i="16"/>
  <c r="Y130" i="16"/>
  <c r="BD130" i="16" s="1"/>
  <c r="Z130" i="16"/>
  <c r="AA130" i="16"/>
  <c r="AB130" i="16"/>
  <c r="AC130" i="16"/>
  <c r="AD130" i="16"/>
  <c r="AE130" i="16"/>
  <c r="AF130" i="16"/>
  <c r="L131" i="16"/>
  <c r="M131" i="16"/>
  <c r="N131" i="16"/>
  <c r="O131" i="16"/>
  <c r="P131" i="16"/>
  <c r="Q131" i="16"/>
  <c r="R131" i="16"/>
  <c r="S131" i="16"/>
  <c r="T131" i="16"/>
  <c r="U131" i="16"/>
  <c r="V131" i="16"/>
  <c r="W131" i="16"/>
  <c r="X131" i="16"/>
  <c r="Y131" i="16"/>
  <c r="BD131" i="16" s="1"/>
  <c r="Z131" i="16"/>
  <c r="AA131" i="16"/>
  <c r="AB131" i="16"/>
  <c r="AC131" i="16"/>
  <c r="AD131" i="16"/>
  <c r="AE131" i="16"/>
  <c r="AF131" i="16"/>
  <c r="L132" i="16"/>
  <c r="M132" i="16"/>
  <c r="N132" i="16"/>
  <c r="O132" i="16"/>
  <c r="P132" i="16"/>
  <c r="Q132" i="16"/>
  <c r="R132" i="16"/>
  <c r="S132" i="16"/>
  <c r="T132" i="16"/>
  <c r="U132" i="16"/>
  <c r="V132" i="16"/>
  <c r="W132" i="16"/>
  <c r="X132" i="16"/>
  <c r="Y132" i="16"/>
  <c r="BD132" i="16" s="1"/>
  <c r="Z132" i="16"/>
  <c r="AA132" i="16"/>
  <c r="AB132" i="16"/>
  <c r="AC132" i="16"/>
  <c r="AD132" i="16"/>
  <c r="AE132" i="16"/>
  <c r="AF132" i="16"/>
  <c r="L133" i="16"/>
  <c r="M133" i="16"/>
  <c r="N133" i="16"/>
  <c r="O133" i="16"/>
  <c r="P133" i="16"/>
  <c r="Q133" i="16"/>
  <c r="R133" i="16"/>
  <c r="S133" i="16"/>
  <c r="T133" i="16"/>
  <c r="U133" i="16"/>
  <c r="V133" i="16"/>
  <c r="W133" i="16"/>
  <c r="X133" i="16"/>
  <c r="Y133" i="16"/>
  <c r="BD133" i="16" s="1"/>
  <c r="Z133" i="16"/>
  <c r="AA133" i="16"/>
  <c r="AB133" i="16"/>
  <c r="AC133" i="16"/>
  <c r="AD133" i="16"/>
  <c r="AE133" i="16"/>
  <c r="AF133" i="16"/>
  <c r="L134" i="16"/>
  <c r="M134" i="16"/>
  <c r="N134" i="16"/>
  <c r="O134" i="16"/>
  <c r="P134" i="16"/>
  <c r="Q134" i="16"/>
  <c r="R134" i="16"/>
  <c r="S134" i="16"/>
  <c r="T134" i="16"/>
  <c r="U134" i="16"/>
  <c r="V134" i="16"/>
  <c r="W134" i="16"/>
  <c r="X134" i="16"/>
  <c r="Y134" i="16"/>
  <c r="BD134" i="16" s="1"/>
  <c r="Z134" i="16"/>
  <c r="AA134" i="16"/>
  <c r="AB134" i="16"/>
  <c r="AC134" i="16"/>
  <c r="AD134" i="16"/>
  <c r="AE134" i="16"/>
  <c r="AF134" i="16"/>
  <c r="L135" i="16"/>
  <c r="M135" i="16"/>
  <c r="N135" i="16"/>
  <c r="O135" i="16"/>
  <c r="P135" i="16"/>
  <c r="Q135" i="16"/>
  <c r="R135" i="16"/>
  <c r="S135" i="16"/>
  <c r="T135" i="16"/>
  <c r="U135" i="16"/>
  <c r="V135" i="16"/>
  <c r="W135" i="16"/>
  <c r="X135" i="16"/>
  <c r="Y135" i="16"/>
  <c r="BD135" i="16" s="1"/>
  <c r="Z135" i="16"/>
  <c r="AA135" i="16"/>
  <c r="AB135" i="16"/>
  <c r="AC135" i="16"/>
  <c r="AD135" i="16"/>
  <c r="AE135" i="16"/>
  <c r="AF135" i="16"/>
  <c r="L136" i="16"/>
  <c r="M136" i="16"/>
  <c r="N136" i="16"/>
  <c r="O136" i="16"/>
  <c r="P136" i="16"/>
  <c r="Q136" i="16"/>
  <c r="R136" i="16"/>
  <c r="S136" i="16"/>
  <c r="T136" i="16"/>
  <c r="U136" i="16"/>
  <c r="V136" i="16"/>
  <c r="W136" i="16"/>
  <c r="X136" i="16"/>
  <c r="Y136" i="16"/>
  <c r="BD136" i="16" s="1"/>
  <c r="Z136" i="16"/>
  <c r="AA136" i="16"/>
  <c r="AB136" i="16"/>
  <c r="AC136" i="16"/>
  <c r="AD136" i="16"/>
  <c r="AE136" i="16"/>
  <c r="AF136" i="16"/>
  <c r="L137" i="16"/>
  <c r="M137" i="16"/>
  <c r="N137" i="16"/>
  <c r="O137" i="16"/>
  <c r="P137" i="16"/>
  <c r="Q137" i="16"/>
  <c r="R137" i="16"/>
  <c r="S137" i="16"/>
  <c r="T137" i="16"/>
  <c r="U137" i="16"/>
  <c r="V137" i="16"/>
  <c r="W137" i="16"/>
  <c r="X137" i="16"/>
  <c r="Y137" i="16"/>
  <c r="BD137" i="16" s="1"/>
  <c r="Z137" i="16"/>
  <c r="AA137" i="16"/>
  <c r="AB137" i="16"/>
  <c r="AC137" i="16"/>
  <c r="AD137" i="16"/>
  <c r="AE137" i="16"/>
  <c r="AF137" i="16"/>
  <c r="L138" i="16"/>
  <c r="M138" i="16"/>
  <c r="N138" i="16"/>
  <c r="O138" i="16"/>
  <c r="P138" i="16"/>
  <c r="Q138" i="16"/>
  <c r="R138" i="16"/>
  <c r="S138" i="16"/>
  <c r="T138" i="16"/>
  <c r="U138" i="16"/>
  <c r="V138" i="16"/>
  <c r="W138" i="16"/>
  <c r="X138" i="16"/>
  <c r="Y138" i="16"/>
  <c r="BD138" i="16" s="1"/>
  <c r="Z138" i="16"/>
  <c r="AA138" i="16"/>
  <c r="AB138" i="16"/>
  <c r="AC138" i="16"/>
  <c r="AD138" i="16"/>
  <c r="AE138" i="16"/>
  <c r="AF138" i="16"/>
  <c r="L139" i="16"/>
  <c r="M139" i="16"/>
  <c r="N139" i="16"/>
  <c r="O139" i="16"/>
  <c r="P139" i="16"/>
  <c r="Q139" i="16"/>
  <c r="R139" i="16"/>
  <c r="S139" i="16"/>
  <c r="T139" i="16"/>
  <c r="U139" i="16"/>
  <c r="V139" i="16"/>
  <c r="W139" i="16"/>
  <c r="X139" i="16"/>
  <c r="Y139" i="16"/>
  <c r="BD139" i="16" s="1"/>
  <c r="Z139" i="16"/>
  <c r="AA139" i="16"/>
  <c r="AB139" i="16"/>
  <c r="AC139" i="16"/>
  <c r="AD139" i="16"/>
  <c r="AE139" i="16"/>
  <c r="AF139" i="16"/>
  <c r="L140" i="16"/>
  <c r="M140" i="16"/>
  <c r="N140" i="16"/>
  <c r="O140" i="16"/>
  <c r="P140" i="16"/>
  <c r="Q140" i="16"/>
  <c r="R140" i="16"/>
  <c r="S140" i="16"/>
  <c r="T140" i="16"/>
  <c r="U140" i="16"/>
  <c r="V140" i="16"/>
  <c r="W140" i="16"/>
  <c r="X140" i="16"/>
  <c r="Y140" i="16"/>
  <c r="BD140" i="16" s="1"/>
  <c r="Z140" i="16"/>
  <c r="AA140" i="16"/>
  <c r="AB140" i="16"/>
  <c r="AC140" i="16"/>
  <c r="AD140" i="16"/>
  <c r="AE140" i="16"/>
  <c r="AF140" i="16"/>
  <c r="L141" i="16"/>
  <c r="M141" i="16"/>
  <c r="N141" i="16"/>
  <c r="O141" i="16"/>
  <c r="P141" i="16"/>
  <c r="Q141" i="16"/>
  <c r="R141" i="16"/>
  <c r="S141" i="16"/>
  <c r="T141" i="16"/>
  <c r="U141" i="16"/>
  <c r="V141" i="16"/>
  <c r="W141" i="16"/>
  <c r="X141" i="16"/>
  <c r="Y141" i="16"/>
  <c r="BD141" i="16" s="1"/>
  <c r="Z141" i="16"/>
  <c r="AA141" i="16"/>
  <c r="AB141" i="16"/>
  <c r="AC141" i="16"/>
  <c r="AD141" i="16"/>
  <c r="AE141" i="16"/>
  <c r="AF141" i="16"/>
  <c r="L142" i="16"/>
  <c r="M142" i="16"/>
  <c r="N142" i="16"/>
  <c r="O142" i="16"/>
  <c r="P142" i="16"/>
  <c r="Q142" i="16"/>
  <c r="R142" i="16"/>
  <c r="S142" i="16"/>
  <c r="T142" i="16"/>
  <c r="U142" i="16"/>
  <c r="V142" i="16"/>
  <c r="W142" i="16"/>
  <c r="X142" i="16"/>
  <c r="Y142" i="16"/>
  <c r="BD142" i="16" s="1"/>
  <c r="Z142" i="16"/>
  <c r="AA142" i="16"/>
  <c r="AB142" i="16"/>
  <c r="AC142" i="16"/>
  <c r="AD142" i="16"/>
  <c r="AE142" i="16"/>
  <c r="AF142" i="16"/>
  <c r="L143" i="16"/>
  <c r="M143" i="16"/>
  <c r="N143" i="16"/>
  <c r="O143" i="16"/>
  <c r="P143" i="16"/>
  <c r="Q143" i="16"/>
  <c r="R143" i="16"/>
  <c r="S143" i="16"/>
  <c r="T143" i="16"/>
  <c r="U143" i="16"/>
  <c r="V143" i="16"/>
  <c r="W143" i="16"/>
  <c r="X143" i="16"/>
  <c r="Y143" i="16"/>
  <c r="BD143" i="16" s="1"/>
  <c r="Z143" i="16"/>
  <c r="AA143" i="16"/>
  <c r="AB143" i="16"/>
  <c r="AC143" i="16"/>
  <c r="AD143" i="16"/>
  <c r="AE143" i="16"/>
  <c r="AF143" i="16"/>
  <c r="L144" i="16"/>
  <c r="M144" i="16"/>
  <c r="N144" i="16"/>
  <c r="O144" i="16"/>
  <c r="P144" i="16"/>
  <c r="Q144" i="16"/>
  <c r="R144" i="16"/>
  <c r="S144" i="16"/>
  <c r="T144" i="16"/>
  <c r="U144" i="16"/>
  <c r="V144" i="16"/>
  <c r="W144" i="16"/>
  <c r="X144" i="16"/>
  <c r="Y144" i="16"/>
  <c r="BD144" i="16" s="1"/>
  <c r="Z144" i="16"/>
  <c r="AA144" i="16"/>
  <c r="AB144" i="16"/>
  <c r="AC144" i="16"/>
  <c r="AD144" i="16"/>
  <c r="AE144" i="16"/>
  <c r="AF144" i="16"/>
  <c r="L145" i="16"/>
  <c r="M145" i="16"/>
  <c r="N145" i="16"/>
  <c r="O145" i="16"/>
  <c r="P145" i="16"/>
  <c r="Q145" i="16"/>
  <c r="R145" i="16"/>
  <c r="S145" i="16"/>
  <c r="T145" i="16"/>
  <c r="U145" i="16"/>
  <c r="V145" i="16"/>
  <c r="W145" i="16"/>
  <c r="X145" i="16"/>
  <c r="Y145" i="16"/>
  <c r="BD145" i="16" s="1"/>
  <c r="Z145" i="16"/>
  <c r="AA145" i="16"/>
  <c r="AB145" i="16"/>
  <c r="AC145" i="16"/>
  <c r="AD145" i="16"/>
  <c r="AE145" i="16"/>
  <c r="AF145" i="16"/>
  <c r="L146" i="16"/>
  <c r="M146" i="16"/>
  <c r="N146" i="16"/>
  <c r="O146" i="16"/>
  <c r="P146" i="16"/>
  <c r="Q146" i="16"/>
  <c r="R146" i="16"/>
  <c r="S146" i="16"/>
  <c r="T146" i="16"/>
  <c r="U146" i="16"/>
  <c r="V146" i="16"/>
  <c r="W146" i="16"/>
  <c r="X146" i="16"/>
  <c r="Y146" i="16"/>
  <c r="BD146" i="16" s="1"/>
  <c r="Z146" i="16"/>
  <c r="AA146" i="16"/>
  <c r="AB146" i="16"/>
  <c r="AC146" i="16"/>
  <c r="AD146" i="16"/>
  <c r="AE146" i="16"/>
  <c r="AF146" i="16"/>
  <c r="L147" i="16"/>
  <c r="M147" i="16"/>
  <c r="N147" i="16"/>
  <c r="O147" i="16"/>
  <c r="P147" i="16"/>
  <c r="Q147" i="16"/>
  <c r="R147" i="16"/>
  <c r="S147" i="16"/>
  <c r="T147" i="16"/>
  <c r="U147" i="16"/>
  <c r="V147" i="16"/>
  <c r="W147" i="16"/>
  <c r="X147" i="16"/>
  <c r="Y147" i="16"/>
  <c r="BD147" i="16" s="1"/>
  <c r="Z147" i="16"/>
  <c r="AA147" i="16"/>
  <c r="AB147" i="16"/>
  <c r="AC147" i="16"/>
  <c r="AD147" i="16"/>
  <c r="AE147" i="16"/>
  <c r="AF147" i="16"/>
  <c r="L148" i="16"/>
  <c r="M148" i="16"/>
  <c r="N148" i="16"/>
  <c r="O148" i="16"/>
  <c r="P148" i="16"/>
  <c r="Q148" i="16"/>
  <c r="R148" i="16"/>
  <c r="S148" i="16"/>
  <c r="T148" i="16"/>
  <c r="U148" i="16"/>
  <c r="V148" i="16"/>
  <c r="W148" i="16"/>
  <c r="X148" i="16"/>
  <c r="Y148" i="16"/>
  <c r="BD148" i="16" s="1"/>
  <c r="Z148" i="16"/>
  <c r="AA148" i="16"/>
  <c r="AB148" i="16"/>
  <c r="AC148" i="16"/>
  <c r="AD148" i="16"/>
  <c r="AE148" i="16"/>
  <c r="AF148" i="16"/>
  <c r="L149" i="16"/>
  <c r="M149" i="16"/>
  <c r="N149" i="16"/>
  <c r="O149" i="16"/>
  <c r="P149" i="16"/>
  <c r="Q149" i="16"/>
  <c r="R149" i="16"/>
  <c r="S149" i="16"/>
  <c r="T149" i="16"/>
  <c r="U149" i="16"/>
  <c r="V149" i="16"/>
  <c r="W149" i="16"/>
  <c r="X149" i="16"/>
  <c r="Y149" i="16"/>
  <c r="BD149" i="16" s="1"/>
  <c r="Z149" i="16"/>
  <c r="AA149" i="16"/>
  <c r="AB149" i="16"/>
  <c r="AC149" i="16"/>
  <c r="AD149" i="16"/>
  <c r="AE149" i="16"/>
  <c r="AF149" i="16"/>
  <c r="L150" i="16"/>
  <c r="M150" i="16"/>
  <c r="N150" i="16"/>
  <c r="O150" i="16"/>
  <c r="P150" i="16"/>
  <c r="Q150" i="16"/>
  <c r="R150" i="16"/>
  <c r="S150" i="16"/>
  <c r="T150" i="16"/>
  <c r="U150" i="16"/>
  <c r="V150" i="16"/>
  <c r="W150" i="16"/>
  <c r="X150" i="16"/>
  <c r="Y150" i="16"/>
  <c r="BD150" i="16" s="1"/>
  <c r="Z150" i="16"/>
  <c r="AA150" i="16"/>
  <c r="AB150" i="16"/>
  <c r="AC150" i="16"/>
  <c r="AD150" i="16"/>
  <c r="AE150" i="16"/>
  <c r="AF150" i="16"/>
  <c r="L151" i="16"/>
  <c r="M151" i="16"/>
  <c r="N151" i="16"/>
  <c r="O151" i="16"/>
  <c r="P151" i="16"/>
  <c r="Q151" i="16"/>
  <c r="R151" i="16"/>
  <c r="S151" i="16"/>
  <c r="T151" i="16"/>
  <c r="U151" i="16"/>
  <c r="V151" i="16"/>
  <c r="W151" i="16"/>
  <c r="X151" i="16"/>
  <c r="Y151" i="16"/>
  <c r="BD151" i="16" s="1"/>
  <c r="Z151" i="16"/>
  <c r="AA151" i="16"/>
  <c r="AB151" i="16"/>
  <c r="AC151" i="16"/>
  <c r="AD151" i="16"/>
  <c r="AE151" i="16"/>
  <c r="AF151" i="16"/>
  <c r="L152" i="16"/>
  <c r="M152" i="16"/>
  <c r="N152" i="16"/>
  <c r="O152" i="16"/>
  <c r="P152" i="16"/>
  <c r="Q152" i="16"/>
  <c r="R152" i="16"/>
  <c r="S152" i="16"/>
  <c r="T152" i="16"/>
  <c r="U152" i="16"/>
  <c r="V152" i="16"/>
  <c r="W152" i="16"/>
  <c r="X152" i="16"/>
  <c r="Y152" i="16"/>
  <c r="BD152" i="16" s="1"/>
  <c r="Z152" i="16"/>
  <c r="AA152" i="16"/>
  <c r="AB152" i="16"/>
  <c r="AC152" i="16"/>
  <c r="AD152" i="16"/>
  <c r="AE152" i="16"/>
  <c r="AF152" i="16"/>
  <c r="L153" i="16"/>
  <c r="M153" i="16"/>
  <c r="N153" i="16"/>
  <c r="O153" i="16"/>
  <c r="P153" i="16"/>
  <c r="Q153" i="16"/>
  <c r="R153" i="16"/>
  <c r="S153" i="16"/>
  <c r="T153" i="16"/>
  <c r="U153" i="16"/>
  <c r="V153" i="16"/>
  <c r="W153" i="16"/>
  <c r="X153" i="16"/>
  <c r="Y153" i="16"/>
  <c r="BD153" i="16" s="1"/>
  <c r="Z153" i="16"/>
  <c r="AA153" i="16"/>
  <c r="AB153" i="16"/>
  <c r="AC153" i="16"/>
  <c r="AD153" i="16"/>
  <c r="AE153" i="16"/>
  <c r="AF153" i="16"/>
  <c r="L154" i="16"/>
  <c r="M154" i="16"/>
  <c r="N154" i="16"/>
  <c r="O154" i="16"/>
  <c r="P154" i="16"/>
  <c r="Q154" i="16"/>
  <c r="R154" i="16"/>
  <c r="S154" i="16"/>
  <c r="T154" i="16"/>
  <c r="U154" i="16"/>
  <c r="V154" i="16"/>
  <c r="W154" i="16"/>
  <c r="X154" i="16"/>
  <c r="Y154" i="16"/>
  <c r="BD154" i="16" s="1"/>
  <c r="Z154" i="16"/>
  <c r="AA154" i="16"/>
  <c r="AB154" i="16"/>
  <c r="AC154" i="16"/>
  <c r="AD154" i="16"/>
  <c r="AE154" i="16"/>
  <c r="AF154" i="16"/>
  <c r="L155" i="16"/>
  <c r="M155" i="16"/>
  <c r="N155" i="16"/>
  <c r="O155" i="16"/>
  <c r="P155" i="16"/>
  <c r="Q155" i="16"/>
  <c r="R155" i="16"/>
  <c r="S155" i="16"/>
  <c r="T155" i="16"/>
  <c r="U155" i="16"/>
  <c r="V155" i="16"/>
  <c r="W155" i="16"/>
  <c r="X155" i="16"/>
  <c r="Y155" i="16"/>
  <c r="BD155" i="16" s="1"/>
  <c r="Z155" i="16"/>
  <c r="AA155" i="16"/>
  <c r="AB155" i="16"/>
  <c r="AC155" i="16"/>
  <c r="AD155" i="16"/>
  <c r="AE155" i="16"/>
  <c r="AF155" i="16"/>
  <c r="L156" i="16"/>
  <c r="M156" i="16"/>
  <c r="N156" i="16"/>
  <c r="O156" i="16"/>
  <c r="P156" i="16"/>
  <c r="Q156" i="16"/>
  <c r="R156" i="16"/>
  <c r="S156" i="16"/>
  <c r="T156" i="16"/>
  <c r="U156" i="16"/>
  <c r="V156" i="16"/>
  <c r="W156" i="16"/>
  <c r="X156" i="16"/>
  <c r="Y156" i="16"/>
  <c r="BD156" i="16" s="1"/>
  <c r="Z156" i="16"/>
  <c r="AA156" i="16"/>
  <c r="AB156" i="16"/>
  <c r="AC156" i="16"/>
  <c r="AD156" i="16"/>
  <c r="AE156" i="16"/>
  <c r="AF156" i="16"/>
  <c r="L157" i="16"/>
  <c r="M157" i="16"/>
  <c r="N157" i="16"/>
  <c r="O157" i="16"/>
  <c r="P157" i="16"/>
  <c r="Q157" i="16"/>
  <c r="R157" i="16"/>
  <c r="S157" i="16"/>
  <c r="T157" i="16"/>
  <c r="U157" i="16"/>
  <c r="V157" i="16"/>
  <c r="W157" i="16"/>
  <c r="X157" i="16"/>
  <c r="Y157" i="16"/>
  <c r="BD157" i="16" s="1"/>
  <c r="Z157" i="16"/>
  <c r="AA157" i="16"/>
  <c r="AB157" i="16"/>
  <c r="AC157" i="16"/>
  <c r="AD157" i="16"/>
  <c r="AE157" i="16"/>
  <c r="AF157" i="16"/>
  <c r="L158" i="16"/>
  <c r="M158" i="16"/>
  <c r="N158" i="16"/>
  <c r="O158" i="16"/>
  <c r="P158" i="16"/>
  <c r="Q158" i="16"/>
  <c r="R158" i="16"/>
  <c r="S158" i="16"/>
  <c r="T158" i="16"/>
  <c r="U158" i="16"/>
  <c r="V158" i="16"/>
  <c r="W158" i="16"/>
  <c r="X158" i="16"/>
  <c r="Y158" i="16"/>
  <c r="BD158" i="16" s="1"/>
  <c r="Z158" i="16"/>
  <c r="AA158" i="16"/>
  <c r="AB158" i="16"/>
  <c r="AC158" i="16"/>
  <c r="AD158" i="16"/>
  <c r="AE158" i="16"/>
  <c r="AF158" i="16"/>
  <c r="L159" i="16"/>
  <c r="M159" i="16"/>
  <c r="N159" i="16"/>
  <c r="O159" i="16"/>
  <c r="P159" i="16"/>
  <c r="Q159" i="16"/>
  <c r="R159" i="16"/>
  <c r="S159" i="16"/>
  <c r="T159" i="16"/>
  <c r="U159" i="16"/>
  <c r="V159" i="16"/>
  <c r="W159" i="16"/>
  <c r="X159" i="16"/>
  <c r="Y159" i="16"/>
  <c r="BD159" i="16" s="1"/>
  <c r="Z159" i="16"/>
  <c r="AA159" i="16"/>
  <c r="AB159" i="16"/>
  <c r="AC159" i="16"/>
  <c r="AD159" i="16"/>
  <c r="AE159" i="16"/>
  <c r="AF159" i="16"/>
  <c r="L160" i="16"/>
  <c r="M160" i="16"/>
  <c r="N160" i="16"/>
  <c r="O160" i="16"/>
  <c r="P160" i="16"/>
  <c r="Q160" i="16"/>
  <c r="R160" i="16"/>
  <c r="S160" i="16"/>
  <c r="T160" i="16"/>
  <c r="U160" i="16"/>
  <c r="V160" i="16"/>
  <c r="W160" i="16"/>
  <c r="X160" i="16"/>
  <c r="Y160" i="16"/>
  <c r="BD160" i="16" s="1"/>
  <c r="Z160" i="16"/>
  <c r="AA160" i="16"/>
  <c r="AB160" i="16"/>
  <c r="AC160" i="16"/>
  <c r="AD160" i="16"/>
  <c r="AE160" i="16"/>
  <c r="AF160" i="16"/>
  <c r="L161" i="16"/>
  <c r="M161" i="16"/>
  <c r="N161" i="16"/>
  <c r="O161" i="16"/>
  <c r="P161" i="16"/>
  <c r="Q161" i="16"/>
  <c r="R161" i="16"/>
  <c r="S161" i="16"/>
  <c r="T161" i="16"/>
  <c r="U161" i="16"/>
  <c r="V161" i="16"/>
  <c r="W161" i="16"/>
  <c r="X161" i="16"/>
  <c r="Y161" i="16"/>
  <c r="BD161" i="16" s="1"/>
  <c r="Z161" i="16"/>
  <c r="AA161" i="16"/>
  <c r="AB161" i="16"/>
  <c r="AC161" i="16"/>
  <c r="AD161" i="16"/>
  <c r="AE161" i="16"/>
  <c r="AF161" i="16"/>
  <c r="L162" i="16"/>
  <c r="M162" i="16"/>
  <c r="N162" i="16"/>
  <c r="O162" i="16"/>
  <c r="P162" i="16"/>
  <c r="Q162" i="16"/>
  <c r="R162" i="16"/>
  <c r="S162" i="16"/>
  <c r="T162" i="16"/>
  <c r="U162" i="16"/>
  <c r="V162" i="16"/>
  <c r="W162" i="16"/>
  <c r="X162" i="16"/>
  <c r="Y162" i="16"/>
  <c r="BD162" i="16" s="1"/>
  <c r="Z162" i="16"/>
  <c r="AA162" i="16"/>
  <c r="AB162" i="16"/>
  <c r="AC162" i="16"/>
  <c r="AD162" i="16"/>
  <c r="AE162" i="16"/>
  <c r="AF162" i="16"/>
  <c r="L163" i="16"/>
  <c r="M163" i="16"/>
  <c r="N163" i="16"/>
  <c r="O163" i="16"/>
  <c r="P163" i="16"/>
  <c r="Q163" i="16"/>
  <c r="R163" i="16"/>
  <c r="S163" i="16"/>
  <c r="T163" i="16"/>
  <c r="U163" i="16"/>
  <c r="V163" i="16"/>
  <c r="W163" i="16"/>
  <c r="X163" i="16"/>
  <c r="Y163" i="16"/>
  <c r="BD163" i="16" s="1"/>
  <c r="Z163" i="16"/>
  <c r="AA163" i="16"/>
  <c r="AB163" i="16"/>
  <c r="AC163" i="16"/>
  <c r="AD163" i="16"/>
  <c r="AE163" i="16"/>
  <c r="AF163" i="16"/>
  <c r="L164" i="16"/>
  <c r="M164" i="16"/>
  <c r="N164" i="16"/>
  <c r="O164" i="16"/>
  <c r="P164" i="16"/>
  <c r="Q164" i="16"/>
  <c r="R164" i="16"/>
  <c r="S164" i="16"/>
  <c r="T164" i="16"/>
  <c r="U164" i="16"/>
  <c r="V164" i="16"/>
  <c r="W164" i="16"/>
  <c r="X164" i="16"/>
  <c r="Y164" i="16"/>
  <c r="BD164" i="16" s="1"/>
  <c r="Z164" i="16"/>
  <c r="AA164" i="16"/>
  <c r="AB164" i="16"/>
  <c r="AC164" i="16"/>
  <c r="AD164" i="16"/>
  <c r="AE164" i="16"/>
  <c r="AF164" i="16"/>
  <c r="L165" i="16"/>
  <c r="M165" i="16"/>
  <c r="N165" i="16"/>
  <c r="O165" i="16"/>
  <c r="P165" i="16"/>
  <c r="Q165" i="16"/>
  <c r="R165" i="16"/>
  <c r="S165" i="16"/>
  <c r="T165" i="16"/>
  <c r="U165" i="16"/>
  <c r="V165" i="16"/>
  <c r="W165" i="16"/>
  <c r="X165" i="16"/>
  <c r="Y165" i="16"/>
  <c r="BD165" i="16" s="1"/>
  <c r="Z165" i="16"/>
  <c r="AA165" i="16"/>
  <c r="AB165" i="16"/>
  <c r="AC165" i="16"/>
  <c r="AD165" i="16"/>
  <c r="AE165" i="16"/>
  <c r="AF165" i="16"/>
  <c r="L166" i="16"/>
  <c r="M166" i="16"/>
  <c r="N166" i="16"/>
  <c r="O166" i="16"/>
  <c r="P166" i="16"/>
  <c r="Q166" i="16"/>
  <c r="R166" i="16"/>
  <c r="S166" i="16"/>
  <c r="T166" i="16"/>
  <c r="U166" i="16"/>
  <c r="V166" i="16"/>
  <c r="W166" i="16"/>
  <c r="X166" i="16"/>
  <c r="Y166" i="16"/>
  <c r="BD166" i="16" s="1"/>
  <c r="Z166" i="16"/>
  <c r="AA166" i="16"/>
  <c r="AB166" i="16"/>
  <c r="AC166" i="16"/>
  <c r="AD166" i="16"/>
  <c r="AE166" i="16"/>
  <c r="AF166" i="16"/>
  <c r="L167" i="16"/>
  <c r="M167" i="16"/>
  <c r="N167" i="16"/>
  <c r="O167" i="16"/>
  <c r="P167" i="16"/>
  <c r="Q167" i="16"/>
  <c r="R167" i="16"/>
  <c r="S167" i="16"/>
  <c r="T167" i="16"/>
  <c r="U167" i="16"/>
  <c r="V167" i="16"/>
  <c r="W167" i="16"/>
  <c r="X167" i="16"/>
  <c r="Y167" i="16"/>
  <c r="BD167" i="16" s="1"/>
  <c r="Z167" i="16"/>
  <c r="AA167" i="16"/>
  <c r="AB167" i="16"/>
  <c r="AC167" i="16"/>
  <c r="AD167" i="16"/>
  <c r="AE167" i="16"/>
  <c r="AF167" i="16"/>
  <c r="L168" i="16"/>
  <c r="M168" i="16"/>
  <c r="N168" i="16"/>
  <c r="O168" i="16"/>
  <c r="P168" i="16"/>
  <c r="Q168" i="16"/>
  <c r="R168" i="16"/>
  <c r="S168" i="16"/>
  <c r="T168" i="16"/>
  <c r="U168" i="16"/>
  <c r="V168" i="16"/>
  <c r="W168" i="16"/>
  <c r="X168" i="16"/>
  <c r="Y168" i="16"/>
  <c r="BD168" i="16" s="1"/>
  <c r="Z168" i="16"/>
  <c r="AA168" i="16"/>
  <c r="AB168" i="16"/>
  <c r="AC168" i="16"/>
  <c r="AD168" i="16"/>
  <c r="AE168" i="16"/>
  <c r="AF168" i="16"/>
  <c r="L169" i="16"/>
  <c r="M169" i="16"/>
  <c r="N169" i="16"/>
  <c r="O169" i="16"/>
  <c r="P169" i="16"/>
  <c r="Q169" i="16"/>
  <c r="R169" i="16"/>
  <c r="S169" i="16"/>
  <c r="T169" i="16"/>
  <c r="U169" i="16"/>
  <c r="V169" i="16"/>
  <c r="W169" i="16"/>
  <c r="X169" i="16"/>
  <c r="Y169" i="16"/>
  <c r="BD169" i="16" s="1"/>
  <c r="Z169" i="16"/>
  <c r="AA169" i="16"/>
  <c r="AB169" i="16"/>
  <c r="AC169" i="16"/>
  <c r="AD169" i="16"/>
  <c r="AE169" i="16"/>
  <c r="AF169" i="16"/>
  <c r="L170" i="16"/>
  <c r="M170" i="16"/>
  <c r="N170" i="16"/>
  <c r="O170" i="16"/>
  <c r="P170" i="16"/>
  <c r="Q170" i="16"/>
  <c r="R170" i="16"/>
  <c r="S170" i="16"/>
  <c r="T170" i="16"/>
  <c r="U170" i="16"/>
  <c r="V170" i="16"/>
  <c r="W170" i="16"/>
  <c r="X170" i="16"/>
  <c r="Y170" i="16"/>
  <c r="BD170" i="16" s="1"/>
  <c r="Z170" i="16"/>
  <c r="AA170" i="16"/>
  <c r="AB170" i="16"/>
  <c r="AC170" i="16"/>
  <c r="AD170" i="16"/>
  <c r="AE170" i="16"/>
  <c r="AF170" i="16"/>
  <c r="L171" i="16"/>
  <c r="M171" i="16"/>
  <c r="N171" i="16"/>
  <c r="O171" i="16"/>
  <c r="P171" i="16"/>
  <c r="Q171" i="16"/>
  <c r="R171" i="16"/>
  <c r="S171" i="16"/>
  <c r="T171" i="16"/>
  <c r="U171" i="16"/>
  <c r="V171" i="16"/>
  <c r="W171" i="16"/>
  <c r="X171" i="16"/>
  <c r="Y171" i="16"/>
  <c r="BD171" i="16" s="1"/>
  <c r="Z171" i="16"/>
  <c r="AA171" i="16"/>
  <c r="AB171" i="16"/>
  <c r="AC171" i="16"/>
  <c r="AD171" i="16"/>
  <c r="AE171" i="16"/>
  <c r="AF171" i="16"/>
  <c r="L172" i="16"/>
  <c r="M172" i="16"/>
  <c r="N172" i="16"/>
  <c r="O172" i="16"/>
  <c r="P172" i="16"/>
  <c r="Q172" i="16"/>
  <c r="R172" i="16"/>
  <c r="S172" i="16"/>
  <c r="T172" i="16"/>
  <c r="U172" i="16"/>
  <c r="V172" i="16"/>
  <c r="W172" i="16"/>
  <c r="X172" i="16"/>
  <c r="Y172" i="16"/>
  <c r="BD172" i="16" s="1"/>
  <c r="Z172" i="16"/>
  <c r="AA172" i="16"/>
  <c r="AB172" i="16"/>
  <c r="AC172" i="16"/>
  <c r="AD172" i="16"/>
  <c r="AE172" i="16"/>
  <c r="AF172" i="16"/>
  <c r="L173" i="16"/>
  <c r="M173" i="16"/>
  <c r="N173" i="16"/>
  <c r="O173" i="16"/>
  <c r="P173" i="16"/>
  <c r="Q173" i="16"/>
  <c r="R173" i="16"/>
  <c r="S173" i="16"/>
  <c r="T173" i="16"/>
  <c r="U173" i="16"/>
  <c r="V173" i="16"/>
  <c r="W173" i="16"/>
  <c r="X173" i="16"/>
  <c r="Y173" i="16"/>
  <c r="BD173" i="16" s="1"/>
  <c r="Z173" i="16"/>
  <c r="AA173" i="16"/>
  <c r="AB173" i="16"/>
  <c r="AC173" i="16"/>
  <c r="AD173" i="16"/>
  <c r="AE173" i="16"/>
  <c r="AF173" i="16"/>
  <c r="L174" i="16"/>
  <c r="M174" i="16"/>
  <c r="N174" i="16"/>
  <c r="O174" i="16"/>
  <c r="P174" i="16"/>
  <c r="Q174" i="16"/>
  <c r="R174" i="16"/>
  <c r="S174" i="16"/>
  <c r="T174" i="16"/>
  <c r="U174" i="16"/>
  <c r="V174" i="16"/>
  <c r="W174" i="16"/>
  <c r="X174" i="16"/>
  <c r="Y174" i="16"/>
  <c r="BD174" i="16" s="1"/>
  <c r="Z174" i="16"/>
  <c r="AA174" i="16"/>
  <c r="AB174" i="16"/>
  <c r="AC174" i="16"/>
  <c r="AD174" i="16"/>
  <c r="AE174" i="16"/>
  <c r="AF174" i="16"/>
  <c r="L175" i="16"/>
  <c r="M175" i="16"/>
  <c r="N175" i="16"/>
  <c r="O175" i="16"/>
  <c r="P175" i="16"/>
  <c r="Q175" i="16"/>
  <c r="R175" i="16"/>
  <c r="S175" i="16"/>
  <c r="T175" i="16"/>
  <c r="U175" i="16"/>
  <c r="V175" i="16"/>
  <c r="W175" i="16"/>
  <c r="X175" i="16"/>
  <c r="Y175" i="16"/>
  <c r="BD175" i="16" s="1"/>
  <c r="Z175" i="16"/>
  <c r="AA175" i="16"/>
  <c r="AB175" i="16"/>
  <c r="AC175" i="16"/>
  <c r="AD175" i="16"/>
  <c r="AE175" i="16"/>
  <c r="AF175" i="16"/>
  <c r="L176" i="16"/>
  <c r="M176" i="16"/>
  <c r="N176" i="16"/>
  <c r="O176" i="16"/>
  <c r="P176" i="16"/>
  <c r="Q176" i="16"/>
  <c r="R176" i="16"/>
  <c r="S176" i="16"/>
  <c r="T176" i="16"/>
  <c r="U176" i="16"/>
  <c r="V176" i="16"/>
  <c r="W176" i="16"/>
  <c r="X176" i="16"/>
  <c r="Y176" i="16"/>
  <c r="BD176" i="16" s="1"/>
  <c r="Z176" i="16"/>
  <c r="AA176" i="16"/>
  <c r="AB176" i="16"/>
  <c r="AC176" i="16"/>
  <c r="AD176" i="16"/>
  <c r="AE176" i="16"/>
  <c r="AF176" i="16"/>
  <c r="L177" i="16"/>
  <c r="M177" i="16"/>
  <c r="N177" i="16"/>
  <c r="O177" i="16"/>
  <c r="P177" i="16"/>
  <c r="Q177" i="16"/>
  <c r="R177" i="16"/>
  <c r="S177" i="16"/>
  <c r="T177" i="16"/>
  <c r="U177" i="16"/>
  <c r="V177" i="16"/>
  <c r="W177" i="16"/>
  <c r="X177" i="16"/>
  <c r="Y177" i="16"/>
  <c r="BD177" i="16" s="1"/>
  <c r="Z177" i="16"/>
  <c r="AA177" i="16"/>
  <c r="AB177" i="16"/>
  <c r="AC177" i="16"/>
  <c r="AD177" i="16"/>
  <c r="AE177" i="16"/>
  <c r="AF177" i="16"/>
  <c r="L178" i="16"/>
  <c r="M178" i="16"/>
  <c r="N178" i="16"/>
  <c r="O178" i="16"/>
  <c r="P178" i="16"/>
  <c r="Q178" i="16"/>
  <c r="R178" i="16"/>
  <c r="S178" i="16"/>
  <c r="T178" i="16"/>
  <c r="U178" i="16"/>
  <c r="V178" i="16"/>
  <c r="W178" i="16"/>
  <c r="X178" i="16"/>
  <c r="Y178" i="16"/>
  <c r="BD178" i="16" s="1"/>
  <c r="Z178" i="16"/>
  <c r="AA178" i="16"/>
  <c r="AB178" i="16"/>
  <c r="AC178" i="16"/>
  <c r="AD178" i="16"/>
  <c r="AE178" i="16"/>
  <c r="AF178" i="16"/>
  <c r="L179" i="16"/>
  <c r="M179" i="16"/>
  <c r="N179" i="16"/>
  <c r="O179" i="16"/>
  <c r="P179" i="16"/>
  <c r="Q179" i="16"/>
  <c r="R179" i="16"/>
  <c r="S179" i="16"/>
  <c r="T179" i="16"/>
  <c r="U179" i="16"/>
  <c r="V179" i="16"/>
  <c r="W179" i="16"/>
  <c r="X179" i="16"/>
  <c r="Y179" i="16"/>
  <c r="BD179" i="16" s="1"/>
  <c r="Z179" i="16"/>
  <c r="AA179" i="16"/>
  <c r="AB179" i="16"/>
  <c r="AC179" i="16"/>
  <c r="AD179" i="16"/>
  <c r="AE179" i="16"/>
  <c r="AF179" i="16"/>
  <c r="L180" i="16"/>
  <c r="M180" i="16"/>
  <c r="N180" i="16"/>
  <c r="O180" i="16"/>
  <c r="P180" i="16"/>
  <c r="Q180" i="16"/>
  <c r="R180" i="16"/>
  <c r="S180" i="16"/>
  <c r="T180" i="16"/>
  <c r="U180" i="16"/>
  <c r="V180" i="16"/>
  <c r="W180" i="16"/>
  <c r="X180" i="16"/>
  <c r="Y180" i="16"/>
  <c r="BD180" i="16" s="1"/>
  <c r="Z180" i="16"/>
  <c r="AA180" i="16"/>
  <c r="AB180" i="16"/>
  <c r="AC180" i="16"/>
  <c r="AD180" i="16"/>
  <c r="AE180" i="16"/>
  <c r="AF180" i="16"/>
  <c r="L181" i="16"/>
  <c r="M181" i="16"/>
  <c r="N181" i="16"/>
  <c r="O181" i="16"/>
  <c r="P181" i="16"/>
  <c r="Q181" i="16"/>
  <c r="R181" i="16"/>
  <c r="S181" i="16"/>
  <c r="T181" i="16"/>
  <c r="U181" i="16"/>
  <c r="V181" i="16"/>
  <c r="W181" i="16"/>
  <c r="X181" i="16"/>
  <c r="Y181" i="16"/>
  <c r="BD181" i="16" s="1"/>
  <c r="Z181" i="16"/>
  <c r="AA181" i="16"/>
  <c r="AB181" i="16"/>
  <c r="AC181" i="16"/>
  <c r="AD181" i="16"/>
  <c r="AE181" i="16"/>
  <c r="AF181" i="16"/>
  <c r="L182" i="16"/>
  <c r="M182" i="16"/>
  <c r="N182" i="16"/>
  <c r="O182" i="16"/>
  <c r="P182" i="16"/>
  <c r="Q182" i="16"/>
  <c r="R182" i="16"/>
  <c r="S182" i="16"/>
  <c r="T182" i="16"/>
  <c r="U182" i="16"/>
  <c r="V182" i="16"/>
  <c r="W182" i="16"/>
  <c r="X182" i="16"/>
  <c r="Y182" i="16"/>
  <c r="BD182" i="16" s="1"/>
  <c r="Z182" i="16"/>
  <c r="AA182" i="16"/>
  <c r="AB182" i="16"/>
  <c r="AC182" i="16"/>
  <c r="AD182" i="16"/>
  <c r="AE182" i="16"/>
  <c r="AF182" i="16"/>
  <c r="L183" i="16"/>
  <c r="M183" i="16"/>
  <c r="N183" i="16"/>
  <c r="O183" i="16"/>
  <c r="P183" i="16"/>
  <c r="Q183" i="16"/>
  <c r="R183" i="16"/>
  <c r="S183" i="16"/>
  <c r="T183" i="16"/>
  <c r="U183" i="16"/>
  <c r="V183" i="16"/>
  <c r="W183" i="16"/>
  <c r="X183" i="16"/>
  <c r="Y183" i="16"/>
  <c r="BD183" i="16" s="1"/>
  <c r="Z183" i="16"/>
  <c r="AA183" i="16"/>
  <c r="AB183" i="16"/>
  <c r="AC183" i="16"/>
  <c r="AD183" i="16"/>
  <c r="AE183" i="16"/>
  <c r="AF183" i="16"/>
  <c r="L184" i="16"/>
  <c r="M184" i="16"/>
  <c r="N184" i="16"/>
  <c r="O184" i="16"/>
  <c r="P184" i="16"/>
  <c r="Q184" i="16"/>
  <c r="R184" i="16"/>
  <c r="S184" i="16"/>
  <c r="T184" i="16"/>
  <c r="U184" i="16"/>
  <c r="V184" i="16"/>
  <c r="W184" i="16"/>
  <c r="X184" i="16"/>
  <c r="Y184" i="16"/>
  <c r="BD184" i="16" s="1"/>
  <c r="Z184" i="16"/>
  <c r="AA184" i="16"/>
  <c r="AB184" i="16"/>
  <c r="AC184" i="16"/>
  <c r="AD184" i="16"/>
  <c r="AE184" i="16"/>
  <c r="AF184" i="16"/>
  <c r="L185" i="16"/>
  <c r="M185" i="16"/>
  <c r="N185" i="16"/>
  <c r="O185" i="16"/>
  <c r="P185" i="16"/>
  <c r="Q185" i="16"/>
  <c r="R185" i="16"/>
  <c r="S185" i="16"/>
  <c r="T185" i="16"/>
  <c r="U185" i="16"/>
  <c r="V185" i="16"/>
  <c r="W185" i="16"/>
  <c r="X185" i="16"/>
  <c r="Y185" i="16"/>
  <c r="BD185" i="16" s="1"/>
  <c r="Z185" i="16"/>
  <c r="AA185" i="16"/>
  <c r="AB185" i="16"/>
  <c r="AC185" i="16"/>
  <c r="AD185" i="16"/>
  <c r="AE185" i="16"/>
  <c r="AF185" i="16"/>
  <c r="L186" i="16"/>
  <c r="M186" i="16"/>
  <c r="N186" i="16"/>
  <c r="O186" i="16"/>
  <c r="P186" i="16"/>
  <c r="Q186" i="16"/>
  <c r="R186" i="16"/>
  <c r="S186" i="16"/>
  <c r="T186" i="16"/>
  <c r="U186" i="16"/>
  <c r="V186" i="16"/>
  <c r="W186" i="16"/>
  <c r="X186" i="16"/>
  <c r="Y186" i="16"/>
  <c r="BD186" i="16" s="1"/>
  <c r="Z186" i="16"/>
  <c r="AA186" i="16"/>
  <c r="AB186" i="16"/>
  <c r="AC186" i="16"/>
  <c r="AD186" i="16"/>
  <c r="AE186" i="16"/>
  <c r="AF186" i="16"/>
  <c r="L187" i="16"/>
  <c r="M187" i="16"/>
  <c r="N187" i="16"/>
  <c r="O187" i="16"/>
  <c r="P187" i="16"/>
  <c r="Q187" i="16"/>
  <c r="R187" i="16"/>
  <c r="S187" i="16"/>
  <c r="T187" i="16"/>
  <c r="U187" i="16"/>
  <c r="V187" i="16"/>
  <c r="W187" i="16"/>
  <c r="X187" i="16"/>
  <c r="Y187" i="16"/>
  <c r="BD187" i="16" s="1"/>
  <c r="Z187" i="16"/>
  <c r="AA187" i="16"/>
  <c r="AB187" i="16"/>
  <c r="AC187" i="16"/>
  <c r="AD187" i="16"/>
  <c r="AE187" i="16"/>
  <c r="AF187" i="16"/>
  <c r="L188" i="16"/>
  <c r="M188" i="16"/>
  <c r="N188" i="16"/>
  <c r="O188" i="16"/>
  <c r="P188" i="16"/>
  <c r="Q188" i="16"/>
  <c r="R188" i="16"/>
  <c r="S188" i="16"/>
  <c r="T188" i="16"/>
  <c r="U188" i="16"/>
  <c r="V188" i="16"/>
  <c r="W188" i="16"/>
  <c r="X188" i="16"/>
  <c r="Y188" i="16"/>
  <c r="BD188" i="16" s="1"/>
  <c r="Z188" i="16"/>
  <c r="AA188" i="16"/>
  <c r="AB188" i="16"/>
  <c r="AC188" i="16"/>
  <c r="AD188" i="16"/>
  <c r="AE188" i="16"/>
  <c r="AF188" i="16"/>
  <c r="L189" i="16"/>
  <c r="M189" i="16"/>
  <c r="N189" i="16"/>
  <c r="O189" i="16"/>
  <c r="P189" i="16"/>
  <c r="Q189" i="16"/>
  <c r="R189" i="16"/>
  <c r="S189" i="16"/>
  <c r="T189" i="16"/>
  <c r="U189" i="16"/>
  <c r="V189" i="16"/>
  <c r="W189" i="16"/>
  <c r="X189" i="16"/>
  <c r="Y189" i="16"/>
  <c r="BD189" i="16" s="1"/>
  <c r="Z189" i="16"/>
  <c r="AA189" i="16"/>
  <c r="AB189" i="16"/>
  <c r="AC189" i="16"/>
  <c r="AD189" i="16"/>
  <c r="AE189" i="16"/>
  <c r="AF189" i="16"/>
  <c r="L190" i="16"/>
  <c r="M190" i="16"/>
  <c r="N190" i="16"/>
  <c r="O190" i="16"/>
  <c r="P190" i="16"/>
  <c r="Q190" i="16"/>
  <c r="R190" i="16"/>
  <c r="S190" i="16"/>
  <c r="T190" i="16"/>
  <c r="U190" i="16"/>
  <c r="V190" i="16"/>
  <c r="W190" i="16"/>
  <c r="X190" i="16"/>
  <c r="Y190" i="16"/>
  <c r="BD190" i="16" s="1"/>
  <c r="Z190" i="16"/>
  <c r="AA190" i="16"/>
  <c r="AB190" i="16"/>
  <c r="AC190" i="16"/>
  <c r="AD190" i="16"/>
  <c r="AE190" i="16"/>
  <c r="AF190" i="16"/>
  <c r="L191" i="16"/>
  <c r="M191" i="16"/>
  <c r="N191" i="16"/>
  <c r="O191" i="16"/>
  <c r="P191" i="16"/>
  <c r="Q191" i="16"/>
  <c r="R191" i="16"/>
  <c r="S191" i="16"/>
  <c r="T191" i="16"/>
  <c r="U191" i="16"/>
  <c r="V191" i="16"/>
  <c r="W191" i="16"/>
  <c r="X191" i="16"/>
  <c r="Y191" i="16"/>
  <c r="BD191" i="16" s="1"/>
  <c r="Z191" i="16"/>
  <c r="AA191" i="16"/>
  <c r="AB191" i="16"/>
  <c r="AC191" i="16"/>
  <c r="AD191" i="16"/>
  <c r="AE191" i="16"/>
  <c r="AF191" i="16"/>
  <c r="L192" i="16"/>
  <c r="M192" i="16"/>
  <c r="N192" i="16"/>
  <c r="O192" i="16"/>
  <c r="P192" i="16"/>
  <c r="Q192" i="16"/>
  <c r="R192" i="16"/>
  <c r="S192" i="16"/>
  <c r="T192" i="16"/>
  <c r="U192" i="16"/>
  <c r="V192" i="16"/>
  <c r="W192" i="16"/>
  <c r="X192" i="16"/>
  <c r="Y192" i="16"/>
  <c r="BD192" i="16" s="1"/>
  <c r="Z192" i="16"/>
  <c r="AA192" i="16"/>
  <c r="AB192" i="16"/>
  <c r="AC192" i="16"/>
  <c r="AD192" i="16"/>
  <c r="AE192" i="16"/>
  <c r="AF192" i="16"/>
  <c r="L193" i="16"/>
  <c r="M193" i="16"/>
  <c r="N193" i="16"/>
  <c r="O193" i="16"/>
  <c r="P193" i="16"/>
  <c r="Q193" i="16"/>
  <c r="R193" i="16"/>
  <c r="S193" i="16"/>
  <c r="T193" i="16"/>
  <c r="U193" i="16"/>
  <c r="V193" i="16"/>
  <c r="W193" i="16"/>
  <c r="X193" i="16"/>
  <c r="Y193" i="16"/>
  <c r="BD193" i="16" s="1"/>
  <c r="Z193" i="16"/>
  <c r="AA193" i="16"/>
  <c r="AB193" i="16"/>
  <c r="AC193" i="16"/>
  <c r="AD193" i="16"/>
  <c r="AE193" i="16"/>
  <c r="AF193" i="16"/>
  <c r="L194" i="16"/>
  <c r="M194" i="16"/>
  <c r="N194" i="16"/>
  <c r="O194" i="16"/>
  <c r="P194" i="16"/>
  <c r="Q194" i="16"/>
  <c r="R194" i="16"/>
  <c r="S194" i="16"/>
  <c r="T194" i="16"/>
  <c r="U194" i="16"/>
  <c r="V194" i="16"/>
  <c r="W194" i="16"/>
  <c r="X194" i="16"/>
  <c r="Y194" i="16"/>
  <c r="BD194" i="16" s="1"/>
  <c r="Z194" i="16"/>
  <c r="AA194" i="16"/>
  <c r="AB194" i="16"/>
  <c r="AC194" i="16"/>
  <c r="AD194" i="16"/>
  <c r="AE194" i="16"/>
  <c r="AF194" i="16"/>
  <c r="L195" i="16"/>
  <c r="M195" i="16"/>
  <c r="N195" i="16"/>
  <c r="O195" i="16"/>
  <c r="P195" i="16"/>
  <c r="Q195" i="16"/>
  <c r="R195" i="16"/>
  <c r="S195" i="16"/>
  <c r="T195" i="16"/>
  <c r="U195" i="16"/>
  <c r="V195" i="16"/>
  <c r="W195" i="16"/>
  <c r="X195" i="16"/>
  <c r="Y195" i="16"/>
  <c r="BD195" i="16" s="1"/>
  <c r="Z195" i="16"/>
  <c r="AA195" i="16"/>
  <c r="AB195" i="16"/>
  <c r="AC195" i="16"/>
  <c r="AD195" i="16"/>
  <c r="AE195" i="16"/>
  <c r="AF195" i="16"/>
  <c r="L196" i="16"/>
  <c r="M196" i="16"/>
  <c r="N196" i="16"/>
  <c r="O196" i="16"/>
  <c r="P196" i="16"/>
  <c r="Q196" i="16"/>
  <c r="R196" i="16"/>
  <c r="S196" i="16"/>
  <c r="T196" i="16"/>
  <c r="U196" i="16"/>
  <c r="V196" i="16"/>
  <c r="W196" i="16"/>
  <c r="X196" i="16"/>
  <c r="Y196" i="16"/>
  <c r="BD196" i="16" s="1"/>
  <c r="Z196" i="16"/>
  <c r="AA196" i="16"/>
  <c r="AB196" i="16"/>
  <c r="AC196" i="16"/>
  <c r="AD196" i="16"/>
  <c r="AE196" i="16"/>
  <c r="AF196" i="16"/>
  <c r="L197" i="16"/>
  <c r="M197" i="16"/>
  <c r="N197" i="16"/>
  <c r="O197" i="16"/>
  <c r="P197" i="16"/>
  <c r="Q197" i="16"/>
  <c r="R197" i="16"/>
  <c r="S197" i="16"/>
  <c r="T197" i="16"/>
  <c r="U197" i="16"/>
  <c r="V197" i="16"/>
  <c r="W197" i="16"/>
  <c r="X197" i="16"/>
  <c r="Y197" i="16"/>
  <c r="BD197" i="16" s="1"/>
  <c r="Z197" i="16"/>
  <c r="AA197" i="16"/>
  <c r="AB197" i="16"/>
  <c r="AC197" i="16"/>
  <c r="AD197" i="16"/>
  <c r="AE197" i="16"/>
  <c r="AF197" i="16"/>
  <c r="L198" i="16"/>
  <c r="M198" i="16"/>
  <c r="N198" i="16"/>
  <c r="O198" i="16"/>
  <c r="P198" i="16"/>
  <c r="Q198" i="16"/>
  <c r="R198" i="16"/>
  <c r="S198" i="16"/>
  <c r="T198" i="16"/>
  <c r="U198" i="16"/>
  <c r="V198" i="16"/>
  <c r="W198" i="16"/>
  <c r="X198" i="16"/>
  <c r="Y198" i="16"/>
  <c r="BD198" i="16" s="1"/>
  <c r="Z198" i="16"/>
  <c r="AA198" i="16"/>
  <c r="AB198" i="16"/>
  <c r="AC198" i="16"/>
  <c r="AD198" i="16"/>
  <c r="AE198" i="16"/>
  <c r="AF198" i="16"/>
  <c r="L199" i="16"/>
  <c r="M199" i="16"/>
  <c r="N199" i="16"/>
  <c r="O199" i="16"/>
  <c r="P199" i="16"/>
  <c r="Q199" i="16"/>
  <c r="R199" i="16"/>
  <c r="S199" i="16"/>
  <c r="T199" i="16"/>
  <c r="U199" i="16"/>
  <c r="V199" i="16"/>
  <c r="W199" i="16"/>
  <c r="X199" i="16"/>
  <c r="Y199" i="16"/>
  <c r="BD199" i="16" s="1"/>
  <c r="Z199" i="16"/>
  <c r="AA199" i="16"/>
  <c r="AB199" i="16"/>
  <c r="AC199" i="16"/>
  <c r="AD199" i="16"/>
  <c r="AE199" i="16"/>
  <c r="AF199" i="16"/>
  <c r="L200" i="16"/>
  <c r="M200" i="16"/>
  <c r="N200" i="16"/>
  <c r="O200" i="16"/>
  <c r="P200" i="16"/>
  <c r="Q200" i="16"/>
  <c r="R200" i="16"/>
  <c r="S200" i="16"/>
  <c r="T200" i="16"/>
  <c r="U200" i="16"/>
  <c r="V200" i="16"/>
  <c r="W200" i="16"/>
  <c r="X200" i="16"/>
  <c r="Y200" i="16"/>
  <c r="BD200" i="16" s="1"/>
  <c r="Z200" i="16"/>
  <c r="AA200" i="16"/>
  <c r="AB200" i="16"/>
  <c r="AC200" i="16"/>
  <c r="AD200" i="16"/>
  <c r="AE200" i="16"/>
  <c r="AF200" i="16"/>
  <c r="L201" i="16"/>
  <c r="M201" i="16"/>
  <c r="N201" i="16"/>
  <c r="O201" i="16"/>
  <c r="P201" i="16"/>
  <c r="Q201" i="16"/>
  <c r="R201" i="16"/>
  <c r="S201" i="16"/>
  <c r="T201" i="16"/>
  <c r="U201" i="16"/>
  <c r="V201" i="16"/>
  <c r="W201" i="16"/>
  <c r="X201" i="16"/>
  <c r="Y201" i="16"/>
  <c r="BD201" i="16" s="1"/>
  <c r="Z201" i="16"/>
  <c r="AA201" i="16"/>
  <c r="AB201" i="16"/>
  <c r="AC201" i="16"/>
  <c r="AD201" i="16"/>
  <c r="AE201" i="16"/>
  <c r="AF201" i="16"/>
  <c r="L202" i="16"/>
  <c r="M202" i="16"/>
  <c r="N202" i="16"/>
  <c r="O202" i="16"/>
  <c r="P202" i="16"/>
  <c r="Q202" i="16"/>
  <c r="R202" i="16"/>
  <c r="S202" i="16"/>
  <c r="T202" i="16"/>
  <c r="U202" i="16"/>
  <c r="V202" i="16"/>
  <c r="W202" i="16"/>
  <c r="X202" i="16"/>
  <c r="Y202" i="16"/>
  <c r="BD202" i="16" s="1"/>
  <c r="Z202" i="16"/>
  <c r="AA202" i="16"/>
  <c r="AB202" i="16"/>
  <c r="AC202" i="16"/>
  <c r="AD202" i="16"/>
  <c r="AE202" i="16"/>
  <c r="AF202" i="16"/>
  <c r="L203" i="16"/>
  <c r="M203" i="16"/>
  <c r="N203" i="16"/>
  <c r="O203" i="16"/>
  <c r="P203" i="16"/>
  <c r="Q203" i="16"/>
  <c r="R203" i="16"/>
  <c r="S203" i="16"/>
  <c r="T203" i="16"/>
  <c r="U203" i="16"/>
  <c r="V203" i="16"/>
  <c r="W203" i="16"/>
  <c r="X203" i="16"/>
  <c r="Y203" i="16"/>
  <c r="BD203" i="16" s="1"/>
  <c r="Z203" i="16"/>
  <c r="AA203" i="16"/>
  <c r="AB203" i="16"/>
  <c r="AC203" i="16"/>
  <c r="AD203" i="16"/>
  <c r="AE203" i="16"/>
  <c r="AF203" i="16"/>
  <c r="L204" i="16"/>
  <c r="M204" i="16"/>
  <c r="N204" i="16"/>
  <c r="O204" i="16"/>
  <c r="P204" i="16"/>
  <c r="Q204" i="16"/>
  <c r="R204" i="16"/>
  <c r="S204" i="16"/>
  <c r="T204" i="16"/>
  <c r="U204" i="16"/>
  <c r="V204" i="16"/>
  <c r="W204" i="16"/>
  <c r="X204" i="16"/>
  <c r="Y204" i="16"/>
  <c r="BD204" i="16" s="1"/>
  <c r="Z204" i="16"/>
  <c r="AA204" i="16"/>
  <c r="AB204" i="16"/>
  <c r="AC204" i="16"/>
  <c r="AD204" i="16"/>
  <c r="AE204" i="16"/>
  <c r="AF204" i="16"/>
  <c r="L205" i="16"/>
  <c r="M205" i="16"/>
  <c r="N205" i="16"/>
  <c r="O205" i="16"/>
  <c r="P205" i="16"/>
  <c r="Q205" i="16"/>
  <c r="R205" i="16"/>
  <c r="S205" i="16"/>
  <c r="T205" i="16"/>
  <c r="U205" i="16"/>
  <c r="V205" i="16"/>
  <c r="W205" i="16"/>
  <c r="X205" i="16"/>
  <c r="Y205" i="16"/>
  <c r="BD205" i="16" s="1"/>
  <c r="Z205" i="16"/>
  <c r="AA205" i="16"/>
  <c r="AB205" i="16"/>
  <c r="AC205" i="16"/>
  <c r="AD205" i="16"/>
  <c r="AE205" i="16"/>
  <c r="AF205" i="16"/>
  <c r="L206" i="16"/>
  <c r="M206" i="16"/>
  <c r="N206" i="16"/>
  <c r="O206" i="16"/>
  <c r="P206" i="16"/>
  <c r="Q206" i="16"/>
  <c r="R206" i="16"/>
  <c r="S206" i="16"/>
  <c r="T206" i="16"/>
  <c r="U206" i="16"/>
  <c r="V206" i="16"/>
  <c r="W206" i="16"/>
  <c r="X206" i="16"/>
  <c r="Y206" i="16"/>
  <c r="BD206" i="16" s="1"/>
  <c r="Z206" i="16"/>
  <c r="AA206" i="16"/>
  <c r="AB206" i="16"/>
  <c r="AC206" i="16"/>
  <c r="AD206" i="16"/>
  <c r="AE206" i="16"/>
  <c r="AF206" i="16"/>
  <c r="L207" i="16"/>
  <c r="M207" i="16"/>
  <c r="N207" i="16"/>
  <c r="O207" i="16"/>
  <c r="P207" i="16"/>
  <c r="Q207" i="16"/>
  <c r="R207" i="16"/>
  <c r="S207" i="16"/>
  <c r="T207" i="16"/>
  <c r="U207" i="16"/>
  <c r="V207" i="16"/>
  <c r="W207" i="16"/>
  <c r="X207" i="16"/>
  <c r="Y207" i="16"/>
  <c r="BD207" i="16" s="1"/>
  <c r="Z207" i="16"/>
  <c r="AA207" i="16"/>
  <c r="AB207" i="16"/>
  <c r="AC207" i="16"/>
  <c r="AD207" i="16"/>
  <c r="AE207" i="16"/>
  <c r="AF207" i="16"/>
  <c r="L208" i="16"/>
  <c r="M208" i="16"/>
  <c r="N208" i="16"/>
  <c r="O208" i="16"/>
  <c r="P208" i="16"/>
  <c r="Q208" i="16"/>
  <c r="R208" i="16"/>
  <c r="S208" i="16"/>
  <c r="T208" i="16"/>
  <c r="U208" i="16"/>
  <c r="V208" i="16"/>
  <c r="W208" i="16"/>
  <c r="X208" i="16"/>
  <c r="Y208" i="16"/>
  <c r="BD208" i="16" s="1"/>
  <c r="Z208" i="16"/>
  <c r="AA208" i="16"/>
  <c r="AB208" i="16"/>
  <c r="AC208" i="16"/>
  <c r="AD208" i="16"/>
  <c r="AE208" i="16"/>
  <c r="AF208" i="16"/>
  <c r="L209" i="16"/>
  <c r="M209" i="16"/>
  <c r="N209" i="16"/>
  <c r="O209" i="16"/>
  <c r="P209" i="16"/>
  <c r="Q209" i="16"/>
  <c r="R209" i="16"/>
  <c r="S209" i="16"/>
  <c r="T209" i="16"/>
  <c r="U209" i="16"/>
  <c r="V209" i="16"/>
  <c r="W209" i="16"/>
  <c r="X209" i="16"/>
  <c r="Y209" i="16"/>
  <c r="BD209" i="16" s="1"/>
  <c r="Z209" i="16"/>
  <c r="AA209" i="16"/>
  <c r="AB209" i="16"/>
  <c r="AC209" i="16"/>
  <c r="AD209" i="16"/>
  <c r="AE209" i="16"/>
  <c r="AF209" i="16"/>
  <c r="L210" i="16"/>
  <c r="M210" i="16"/>
  <c r="N210" i="16"/>
  <c r="O210" i="16"/>
  <c r="P210" i="16"/>
  <c r="Q210" i="16"/>
  <c r="R210" i="16"/>
  <c r="S210" i="16"/>
  <c r="T210" i="16"/>
  <c r="U210" i="16"/>
  <c r="V210" i="16"/>
  <c r="W210" i="16"/>
  <c r="X210" i="16"/>
  <c r="Y210" i="16"/>
  <c r="BD210" i="16" s="1"/>
  <c r="Z210" i="16"/>
  <c r="AA210" i="16"/>
  <c r="AB210" i="16"/>
  <c r="AC210" i="16"/>
  <c r="AE210" i="16"/>
  <c r="AF210" i="16"/>
  <c r="L211" i="16"/>
  <c r="M211" i="16"/>
  <c r="N211" i="16"/>
  <c r="O211" i="16"/>
  <c r="P211" i="16"/>
  <c r="Q211" i="16"/>
  <c r="R211" i="16"/>
  <c r="S211" i="16"/>
  <c r="T211" i="16"/>
  <c r="U211" i="16"/>
  <c r="V211" i="16"/>
  <c r="W211" i="16"/>
  <c r="X211" i="16"/>
  <c r="Y211" i="16"/>
  <c r="BD211" i="16" s="1"/>
  <c r="Z211" i="16"/>
  <c r="AA211" i="16"/>
  <c r="AB211" i="16"/>
  <c r="AC211" i="16"/>
  <c r="AE211" i="16"/>
  <c r="AF211" i="16"/>
  <c r="L212" i="16"/>
  <c r="M212" i="16"/>
  <c r="N212" i="16"/>
  <c r="O212" i="16"/>
  <c r="P212" i="16"/>
  <c r="Q212" i="16"/>
  <c r="R212" i="16"/>
  <c r="S212" i="16"/>
  <c r="T212" i="16"/>
  <c r="U212" i="16"/>
  <c r="V212" i="16"/>
  <c r="W212" i="16"/>
  <c r="X212" i="16"/>
  <c r="Y212" i="16"/>
  <c r="BD212" i="16" s="1"/>
  <c r="Z212" i="16"/>
  <c r="AA212" i="16"/>
  <c r="AB212" i="16"/>
  <c r="AC212" i="16"/>
  <c r="AD212" i="16"/>
  <c r="AE212" i="16"/>
  <c r="AF212" i="16"/>
  <c r="L213" i="16"/>
  <c r="M213" i="16"/>
  <c r="N213" i="16"/>
  <c r="O213" i="16"/>
  <c r="P213" i="16"/>
  <c r="Q213" i="16"/>
  <c r="R213" i="16"/>
  <c r="S213" i="16"/>
  <c r="T213" i="16"/>
  <c r="U213" i="16"/>
  <c r="V213" i="16"/>
  <c r="W213" i="16"/>
  <c r="X213" i="16"/>
  <c r="Y213" i="16"/>
  <c r="BD213" i="16" s="1"/>
  <c r="Z213" i="16"/>
  <c r="AA213" i="16"/>
  <c r="AB213" i="16"/>
  <c r="AC213" i="16"/>
  <c r="AD213" i="16"/>
  <c r="AE213" i="16"/>
  <c r="AF213" i="16"/>
  <c r="L214" i="16"/>
  <c r="M214" i="16"/>
  <c r="N214" i="16"/>
  <c r="O214" i="16"/>
  <c r="P214" i="16"/>
  <c r="Q214" i="16"/>
  <c r="R214" i="16"/>
  <c r="S214" i="16"/>
  <c r="T214" i="16"/>
  <c r="U214" i="16"/>
  <c r="V214" i="16"/>
  <c r="W214" i="16"/>
  <c r="X214" i="16"/>
  <c r="Y214" i="16"/>
  <c r="BD214" i="16" s="1"/>
  <c r="Z214" i="16"/>
  <c r="AA214" i="16"/>
  <c r="AB214" i="16"/>
  <c r="AC214" i="16"/>
  <c r="AD214" i="16"/>
  <c r="AE214" i="16"/>
  <c r="AF214" i="16"/>
  <c r="L215" i="16"/>
  <c r="M215" i="16"/>
  <c r="N215" i="16"/>
  <c r="O215" i="16"/>
  <c r="P215" i="16"/>
  <c r="Q215" i="16"/>
  <c r="R215" i="16"/>
  <c r="S215" i="16"/>
  <c r="T215" i="16"/>
  <c r="U215" i="16"/>
  <c r="V215" i="16"/>
  <c r="W215" i="16"/>
  <c r="X215" i="16"/>
  <c r="Y215" i="16"/>
  <c r="BD215" i="16" s="1"/>
  <c r="Z215" i="16"/>
  <c r="AA215" i="16"/>
  <c r="AB215" i="16"/>
  <c r="AC215" i="16"/>
  <c r="AD215" i="16"/>
  <c r="AE215" i="16"/>
  <c r="AF215" i="16"/>
  <c r="L216" i="16"/>
  <c r="M216" i="16"/>
  <c r="N216" i="16"/>
  <c r="O216" i="16"/>
  <c r="P216" i="16"/>
  <c r="Q216" i="16"/>
  <c r="R216" i="16"/>
  <c r="S216" i="16"/>
  <c r="T216" i="16"/>
  <c r="U216" i="16"/>
  <c r="V216" i="16"/>
  <c r="W216" i="16"/>
  <c r="X216" i="16"/>
  <c r="Y216" i="16"/>
  <c r="BD216" i="16" s="1"/>
  <c r="Z216" i="16"/>
  <c r="AA216" i="16"/>
  <c r="AB216" i="16"/>
  <c r="AC216" i="16"/>
  <c r="AD216" i="16"/>
  <c r="AE216" i="16"/>
  <c r="AF216" i="16"/>
  <c r="L217" i="16"/>
  <c r="M217" i="16"/>
  <c r="N217" i="16"/>
  <c r="O217" i="16"/>
  <c r="P217" i="16"/>
  <c r="Q217" i="16"/>
  <c r="R217" i="16"/>
  <c r="S217" i="16"/>
  <c r="T217" i="16"/>
  <c r="U217" i="16"/>
  <c r="V217" i="16"/>
  <c r="W217" i="16"/>
  <c r="X217" i="16"/>
  <c r="Y217" i="16"/>
  <c r="BD217" i="16" s="1"/>
  <c r="Z217" i="16"/>
  <c r="AA217" i="16"/>
  <c r="AB217" i="16"/>
  <c r="AC217" i="16"/>
  <c r="AD217" i="16"/>
  <c r="AE217" i="16"/>
  <c r="AF217" i="16"/>
  <c r="L218" i="16"/>
  <c r="M218" i="16"/>
  <c r="N218" i="16"/>
  <c r="O218" i="16"/>
  <c r="P218" i="16"/>
  <c r="Q218" i="16"/>
  <c r="R218" i="16"/>
  <c r="S218" i="16"/>
  <c r="T218" i="16"/>
  <c r="U218" i="16"/>
  <c r="V218" i="16"/>
  <c r="W218" i="16"/>
  <c r="X218" i="16"/>
  <c r="Y218" i="16"/>
  <c r="BD218" i="16" s="1"/>
  <c r="Z218" i="16"/>
  <c r="AA218" i="16"/>
  <c r="AB218" i="16"/>
  <c r="AC218" i="16"/>
  <c r="AD218" i="16"/>
  <c r="AE218" i="16"/>
  <c r="AF218" i="16"/>
  <c r="L219" i="16"/>
  <c r="M219" i="16"/>
  <c r="N219" i="16"/>
  <c r="O219" i="16"/>
  <c r="P219" i="16"/>
  <c r="Q219" i="16"/>
  <c r="R219" i="16"/>
  <c r="S219" i="16"/>
  <c r="T219" i="16"/>
  <c r="U219" i="16"/>
  <c r="V219" i="16"/>
  <c r="W219" i="16"/>
  <c r="X219" i="16"/>
  <c r="Y219" i="16"/>
  <c r="BD219" i="16" s="1"/>
  <c r="Z219" i="16"/>
  <c r="AA219" i="16"/>
  <c r="AB219" i="16"/>
  <c r="AC219" i="16"/>
  <c r="AD219" i="16"/>
  <c r="AE219" i="16"/>
  <c r="AF219" i="16"/>
  <c r="L220" i="16"/>
  <c r="M220" i="16"/>
  <c r="N220" i="16"/>
  <c r="O220" i="16"/>
  <c r="P220" i="16"/>
  <c r="Q220" i="16"/>
  <c r="R220" i="16"/>
  <c r="S220" i="16"/>
  <c r="T220" i="16"/>
  <c r="U220" i="16"/>
  <c r="V220" i="16"/>
  <c r="W220" i="16"/>
  <c r="X220" i="16"/>
  <c r="Y220" i="16"/>
  <c r="BD220" i="16" s="1"/>
  <c r="Z220" i="16"/>
  <c r="AA220" i="16"/>
  <c r="AB220" i="16"/>
  <c r="AC220" i="16"/>
  <c r="AD220" i="16"/>
  <c r="AE220" i="16"/>
  <c r="AF220" i="16"/>
  <c r="L221" i="16"/>
  <c r="M221" i="16"/>
  <c r="N221" i="16"/>
  <c r="O221" i="16"/>
  <c r="P221" i="16"/>
  <c r="Q221" i="16"/>
  <c r="R221" i="16"/>
  <c r="S221" i="16"/>
  <c r="T221" i="16"/>
  <c r="U221" i="16"/>
  <c r="V221" i="16"/>
  <c r="W221" i="16"/>
  <c r="X221" i="16"/>
  <c r="Y221" i="16"/>
  <c r="BD221" i="16" s="1"/>
  <c r="Z221" i="16"/>
  <c r="AA221" i="16"/>
  <c r="AB221" i="16"/>
  <c r="AC221" i="16"/>
  <c r="AD221" i="16"/>
  <c r="AE221" i="16"/>
  <c r="AF221" i="16"/>
  <c r="L222" i="16"/>
  <c r="M222" i="16"/>
  <c r="N222" i="16"/>
  <c r="O222" i="16"/>
  <c r="P222" i="16"/>
  <c r="Q222" i="16"/>
  <c r="R222" i="16"/>
  <c r="S222" i="16"/>
  <c r="T222" i="16"/>
  <c r="U222" i="16"/>
  <c r="V222" i="16"/>
  <c r="W222" i="16"/>
  <c r="X222" i="16"/>
  <c r="Y222" i="16"/>
  <c r="BD222" i="16" s="1"/>
  <c r="Z222" i="16"/>
  <c r="AA222" i="16"/>
  <c r="AB222" i="16"/>
  <c r="AC222" i="16"/>
  <c r="AD222" i="16"/>
  <c r="AE222" i="16"/>
  <c r="AF222" i="16"/>
  <c r="L223" i="16"/>
  <c r="M223" i="16"/>
  <c r="N223" i="16"/>
  <c r="O223" i="16"/>
  <c r="P223" i="16"/>
  <c r="Q223" i="16"/>
  <c r="R223" i="16"/>
  <c r="S223" i="16"/>
  <c r="T223" i="16"/>
  <c r="U223" i="16"/>
  <c r="V223" i="16"/>
  <c r="W223" i="16"/>
  <c r="X223" i="16"/>
  <c r="Y223" i="16"/>
  <c r="BD223" i="16" s="1"/>
  <c r="Z223" i="16"/>
  <c r="AA223" i="16"/>
  <c r="AB223" i="16"/>
  <c r="AC223" i="16"/>
  <c r="AD223" i="16"/>
  <c r="AE223" i="16"/>
  <c r="AF223" i="16"/>
  <c r="L224" i="16"/>
  <c r="M224" i="16"/>
  <c r="N224" i="16"/>
  <c r="O224" i="16"/>
  <c r="P224" i="16"/>
  <c r="Q224" i="16"/>
  <c r="R224" i="16"/>
  <c r="S224" i="16"/>
  <c r="T224" i="16"/>
  <c r="U224" i="16"/>
  <c r="V224" i="16"/>
  <c r="W224" i="16"/>
  <c r="X224" i="16"/>
  <c r="Y224" i="16"/>
  <c r="BD224" i="16" s="1"/>
  <c r="Z224" i="16"/>
  <c r="AA224" i="16"/>
  <c r="AB224" i="16"/>
  <c r="AC224" i="16"/>
  <c r="AD224" i="16"/>
  <c r="AE224" i="16"/>
  <c r="AF224" i="16"/>
  <c r="L225" i="16"/>
  <c r="M225" i="16"/>
  <c r="N225" i="16"/>
  <c r="O225" i="16"/>
  <c r="P225" i="16"/>
  <c r="Q225" i="16"/>
  <c r="R225" i="16"/>
  <c r="S225" i="16"/>
  <c r="T225" i="16"/>
  <c r="U225" i="16"/>
  <c r="V225" i="16"/>
  <c r="W225" i="16"/>
  <c r="X225" i="16"/>
  <c r="Y225" i="16"/>
  <c r="BD225" i="16" s="1"/>
  <c r="Z225" i="16"/>
  <c r="AA225" i="16"/>
  <c r="AB225" i="16"/>
  <c r="AC225" i="16"/>
  <c r="AD225" i="16"/>
  <c r="AE225" i="16"/>
  <c r="AF225" i="16"/>
  <c r="L226" i="16"/>
  <c r="M226" i="16"/>
  <c r="N226" i="16"/>
  <c r="O226" i="16"/>
  <c r="P226" i="16"/>
  <c r="Q226" i="16"/>
  <c r="R226" i="16"/>
  <c r="S226" i="16"/>
  <c r="T226" i="16"/>
  <c r="U226" i="16"/>
  <c r="V226" i="16"/>
  <c r="W226" i="16"/>
  <c r="X226" i="16"/>
  <c r="Y226" i="16"/>
  <c r="BD226" i="16" s="1"/>
  <c r="Z226" i="16"/>
  <c r="AA226" i="16"/>
  <c r="AB226" i="16"/>
  <c r="AC226" i="16"/>
  <c r="AD226" i="16"/>
  <c r="AE226" i="16"/>
  <c r="AF226" i="16"/>
  <c r="L227" i="16"/>
  <c r="M227" i="16"/>
  <c r="N227" i="16"/>
  <c r="O227" i="16"/>
  <c r="P227" i="16"/>
  <c r="Q227" i="16"/>
  <c r="R227" i="16"/>
  <c r="S227" i="16"/>
  <c r="T227" i="16"/>
  <c r="U227" i="16"/>
  <c r="V227" i="16"/>
  <c r="W227" i="16"/>
  <c r="X227" i="16"/>
  <c r="Y227" i="16"/>
  <c r="BD227" i="16" s="1"/>
  <c r="Z227" i="16"/>
  <c r="AA227" i="16"/>
  <c r="AB227" i="16"/>
  <c r="AC227" i="16"/>
  <c r="AD227" i="16"/>
  <c r="AE227" i="16"/>
  <c r="AF227" i="16"/>
  <c r="L228" i="16"/>
  <c r="M228" i="16"/>
  <c r="N228" i="16"/>
  <c r="O228" i="16"/>
  <c r="P228" i="16"/>
  <c r="Q228" i="16"/>
  <c r="R228" i="16"/>
  <c r="S228" i="16"/>
  <c r="T228" i="16"/>
  <c r="U228" i="16"/>
  <c r="V228" i="16"/>
  <c r="W228" i="16"/>
  <c r="X228" i="16"/>
  <c r="Y228" i="16"/>
  <c r="BD228" i="16" s="1"/>
  <c r="Z228" i="16"/>
  <c r="AA228" i="16"/>
  <c r="AB228" i="16"/>
  <c r="AC228" i="16"/>
  <c r="AD228" i="16"/>
  <c r="AE228" i="16"/>
  <c r="AF228" i="16"/>
  <c r="L229" i="16"/>
  <c r="M229" i="16"/>
  <c r="N229" i="16"/>
  <c r="O229" i="16"/>
  <c r="P229" i="16"/>
  <c r="Q229" i="16"/>
  <c r="R229" i="16"/>
  <c r="S229" i="16"/>
  <c r="T229" i="16"/>
  <c r="U229" i="16"/>
  <c r="V229" i="16"/>
  <c r="W229" i="16"/>
  <c r="X229" i="16"/>
  <c r="Y229" i="16"/>
  <c r="BD229" i="16" s="1"/>
  <c r="Z229" i="16"/>
  <c r="AA229" i="16"/>
  <c r="AB229" i="16"/>
  <c r="AC229" i="16"/>
  <c r="AD229" i="16"/>
  <c r="AE229" i="16"/>
  <c r="AF229" i="16"/>
  <c r="L230" i="16"/>
  <c r="M230" i="16"/>
  <c r="N230" i="16"/>
  <c r="O230" i="16"/>
  <c r="P230" i="16"/>
  <c r="Q230" i="16"/>
  <c r="R230" i="16"/>
  <c r="S230" i="16"/>
  <c r="T230" i="16"/>
  <c r="U230" i="16"/>
  <c r="V230" i="16"/>
  <c r="W230" i="16"/>
  <c r="X230" i="16"/>
  <c r="Y230" i="16"/>
  <c r="BD230" i="16" s="1"/>
  <c r="Z230" i="16"/>
  <c r="AA230" i="16"/>
  <c r="AB230" i="16"/>
  <c r="AC230" i="16"/>
  <c r="AD230" i="16"/>
  <c r="AE230" i="16"/>
  <c r="AF230" i="16"/>
  <c r="L231" i="16"/>
  <c r="M231" i="16"/>
  <c r="N231" i="16"/>
  <c r="O231" i="16"/>
  <c r="P231" i="16"/>
  <c r="Q231" i="16"/>
  <c r="R231" i="16"/>
  <c r="S231" i="16"/>
  <c r="T231" i="16"/>
  <c r="U231" i="16"/>
  <c r="V231" i="16"/>
  <c r="W231" i="16"/>
  <c r="X231" i="16"/>
  <c r="Y231" i="16"/>
  <c r="BD231" i="16" s="1"/>
  <c r="Z231" i="16"/>
  <c r="AA231" i="16"/>
  <c r="AB231" i="16"/>
  <c r="AC231" i="16"/>
  <c r="AD231" i="16"/>
  <c r="AE231" i="16"/>
  <c r="AF231" i="16"/>
  <c r="L232" i="16"/>
  <c r="M232" i="16"/>
  <c r="N232" i="16"/>
  <c r="O232" i="16"/>
  <c r="P232" i="16"/>
  <c r="Q232" i="16"/>
  <c r="R232" i="16"/>
  <c r="S232" i="16"/>
  <c r="T232" i="16"/>
  <c r="U232" i="16"/>
  <c r="V232" i="16"/>
  <c r="W232" i="16"/>
  <c r="X232" i="16"/>
  <c r="Y232" i="16"/>
  <c r="BD232" i="16" s="1"/>
  <c r="Z232" i="16"/>
  <c r="AA232" i="16"/>
  <c r="AB232" i="16"/>
  <c r="AC232" i="16"/>
  <c r="AD232" i="16"/>
  <c r="AE232" i="16"/>
  <c r="AF232" i="16"/>
  <c r="L233" i="16"/>
  <c r="M233" i="16"/>
  <c r="N233" i="16"/>
  <c r="O233" i="16"/>
  <c r="P233" i="16"/>
  <c r="Q233" i="16"/>
  <c r="R233" i="16"/>
  <c r="S233" i="16"/>
  <c r="T233" i="16"/>
  <c r="U233" i="16"/>
  <c r="V233" i="16"/>
  <c r="W233" i="16"/>
  <c r="X233" i="16"/>
  <c r="Y233" i="16"/>
  <c r="BD233" i="16" s="1"/>
  <c r="Z233" i="16"/>
  <c r="AA233" i="16"/>
  <c r="AB233" i="16"/>
  <c r="AC233" i="16"/>
  <c r="AD233" i="16"/>
  <c r="AE233" i="16"/>
  <c r="AF233" i="16"/>
  <c r="L234" i="16"/>
  <c r="M234" i="16"/>
  <c r="N234" i="16"/>
  <c r="O234" i="16"/>
  <c r="P234" i="16"/>
  <c r="Q234" i="16"/>
  <c r="R234" i="16"/>
  <c r="S234" i="16"/>
  <c r="T234" i="16"/>
  <c r="U234" i="16"/>
  <c r="V234" i="16"/>
  <c r="W234" i="16"/>
  <c r="X234" i="16"/>
  <c r="Y234" i="16"/>
  <c r="BD234" i="16" s="1"/>
  <c r="Z234" i="16"/>
  <c r="AA234" i="16"/>
  <c r="AB234" i="16"/>
  <c r="AC234" i="16"/>
  <c r="AD234" i="16"/>
  <c r="AE234" i="16"/>
  <c r="AF234" i="16"/>
  <c r="L235" i="16"/>
  <c r="M235" i="16"/>
  <c r="N235" i="16"/>
  <c r="O235" i="16"/>
  <c r="P235" i="16"/>
  <c r="Q235" i="16"/>
  <c r="R235" i="16"/>
  <c r="S235" i="16"/>
  <c r="T235" i="16"/>
  <c r="U235" i="16"/>
  <c r="V235" i="16"/>
  <c r="W235" i="16"/>
  <c r="X235" i="16"/>
  <c r="Y235" i="16"/>
  <c r="BD235" i="16" s="1"/>
  <c r="Z235" i="16"/>
  <c r="AA235" i="16"/>
  <c r="AB235" i="16"/>
  <c r="AC235" i="16"/>
  <c r="AD235" i="16"/>
  <c r="AE235" i="16"/>
  <c r="AF235" i="16"/>
  <c r="L236" i="16"/>
  <c r="M236" i="16"/>
  <c r="N236" i="16"/>
  <c r="O236" i="16"/>
  <c r="P236" i="16"/>
  <c r="Q236" i="16"/>
  <c r="R236" i="16"/>
  <c r="S236" i="16"/>
  <c r="T236" i="16"/>
  <c r="U236" i="16"/>
  <c r="V236" i="16"/>
  <c r="W236" i="16"/>
  <c r="X236" i="16"/>
  <c r="Y236" i="16"/>
  <c r="BD236" i="16" s="1"/>
  <c r="Z236" i="16"/>
  <c r="AA236" i="16"/>
  <c r="AB236" i="16"/>
  <c r="AC236" i="16"/>
  <c r="AD236" i="16"/>
  <c r="AE236" i="16"/>
  <c r="AF236" i="16"/>
  <c r="L237" i="16"/>
  <c r="M237" i="16"/>
  <c r="N237" i="16"/>
  <c r="O237" i="16"/>
  <c r="P237" i="16"/>
  <c r="Q237" i="16"/>
  <c r="R237" i="16"/>
  <c r="S237" i="16"/>
  <c r="T237" i="16"/>
  <c r="U237" i="16"/>
  <c r="V237" i="16"/>
  <c r="W237" i="16"/>
  <c r="X237" i="16"/>
  <c r="Y237" i="16"/>
  <c r="BD237" i="16" s="1"/>
  <c r="Z237" i="16"/>
  <c r="AA237" i="16"/>
  <c r="AB237" i="16"/>
  <c r="AC237" i="16"/>
  <c r="AD237" i="16"/>
  <c r="AE237" i="16"/>
  <c r="AF237" i="16"/>
  <c r="L238" i="16"/>
  <c r="M238" i="16"/>
  <c r="N238" i="16"/>
  <c r="O238" i="16"/>
  <c r="P238" i="16"/>
  <c r="Q238" i="16"/>
  <c r="R238" i="16"/>
  <c r="S238" i="16"/>
  <c r="T238" i="16"/>
  <c r="U238" i="16"/>
  <c r="V238" i="16"/>
  <c r="W238" i="16"/>
  <c r="X238" i="16"/>
  <c r="Y238" i="16"/>
  <c r="BD238" i="16" s="1"/>
  <c r="Z238" i="16"/>
  <c r="AA238" i="16"/>
  <c r="AB238" i="16"/>
  <c r="AC238" i="16"/>
  <c r="AD238" i="16"/>
  <c r="AE238" i="16"/>
  <c r="AF238" i="16"/>
  <c r="L239" i="16"/>
  <c r="M239" i="16"/>
  <c r="N239" i="16"/>
  <c r="O239" i="16"/>
  <c r="P239" i="16"/>
  <c r="Q239" i="16"/>
  <c r="R239" i="16"/>
  <c r="S239" i="16"/>
  <c r="T239" i="16"/>
  <c r="U239" i="16"/>
  <c r="V239" i="16"/>
  <c r="W239" i="16"/>
  <c r="X239" i="16"/>
  <c r="Y239" i="16"/>
  <c r="BD239" i="16" s="1"/>
  <c r="Z239" i="16"/>
  <c r="AA239" i="16"/>
  <c r="AB239" i="16"/>
  <c r="AC239" i="16"/>
  <c r="AD239" i="16"/>
  <c r="AE239" i="16"/>
  <c r="AF239" i="16"/>
  <c r="L240" i="16"/>
  <c r="M240" i="16"/>
  <c r="N240" i="16"/>
  <c r="O240" i="16"/>
  <c r="P240" i="16"/>
  <c r="Q240" i="16"/>
  <c r="R240" i="16"/>
  <c r="S240" i="16"/>
  <c r="T240" i="16"/>
  <c r="U240" i="16"/>
  <c r="V240" i="16"/>
  <c r="W240" i="16"/>
  <c r="X240" i="16"/>
  <c r="Y240" i="16"/>
  <c r="BD240" i="16" s="1"/>
  <c r="Z240" i="16"/>
  <c r="AA240" i="16"/>
  <c r="AB240" i="16"/>
  <c r="AC240" i="16"/>
  <c r="AD240" i="16"/>
  <c r="AE240" i="16"/>
  <c r="AF240" i="16"/>
  <c r="L241" i="16"/>
  <c r="M241" i="16"/>
  <c r="N241" i="16"/>
  <c r="O241" i="16"/>
  <c r="P241" i="16"/>
  <c r="Q241" i="16"/>
  <c r="R241" i="16"/>
  <c r="S241" i="16"/>
  <c r="T241" i="16"/>
  <c r="U241" i="16"/>
  <c r="V241" i="16"/>
  <c r="W241" i="16"/>
  <c r="X241" i="16"/>
  <c r="Y241" i="16"/>
  <c r="BD241" i="16" s="1"/>
  <c r="Z241" i="16"/>
  <c r="AA241" i="16"/>
  <c r="AB241" i="16"/>
  <c r="AC241" i="16"/>
  <c r="AD241" i="16"/>
  <c r="AE241" i="16"/>
  <c r="AF241" i="16"/>
  <c r="L242" i="16"/>
  <c r="M242" i="16"/>
  <c r="N242" i="16"/>
  <c r="O242" i="16"/>
  <c r="P242" i="16"/>
  <c r="Q242" i="16"/>
  <c r="R242" i="16"/>
  <c r="S242" i="16"/>
  <c r="T242" i="16"/>
  <c r="U242" i="16"/>
  <c r="V242" i="16"/>
  <c r="W242" i="16"/>
  <c r="X242" i="16"/>
  <c r="Y242" i="16"/>
  <c r="BD242" i="16" s="1"/>
  <c r="Z242" i="16"/>
  <c r="AA242" i="16"/>
  <c r="AB242" i="16"/>
  <c r="AC242" i="16"/>
  <c r="AD242" i="16"/>
  <c r="AE242" i="16"/>
  <c r="AF242" i="16"/>
  <c r="L243" i="16"/>
  <c r="M243" i="16"/>
  <c r="N243" i="16"/>
  <c r="O243" i="16"/>
  <c r="P243" i="16"/>
  <c r="Q243" i="16"/>
  <c r="R243" i="16"/>
  <c r="S243" i="16"/>
  <c r="T243" i="16"/>
  <c r="U243" i="16"/>
  <c r="V243" i="16"/>
  <c r="W243" i="16"/>
  <c r="X243" i="16"/>
  <c r="Y243" i="16"/>
  <c r="BD243" i="16" s="1"/>
  <c r="Z243" i="16"/>
  <c r="AA243" i="16"/>
  <c r="AB243" i="16"/>
  <c r="AC243" i="16"/>
  <c r="AD243" i="16"/>
  <c r="AE243" i="16"/>
  <c r="AF243" i="16"/>
  <c r="L244" i="16"/>
  <c r="M244" i="16"/>
  <c r="N244" i="16"/>
  <c r="O244" i="16"/>
  <c r="P244" i="16"/>
  <c r="Q244" i="16"/>
  <c r="R244" i="16"/>
  <c r="S244" i="16"/>
  <c r="T244" i="16"/>
  <c r="U244" i="16"/>
  <c r="V244" i="16"/>
  <c r="W244" i="16"/>
  <c r="X244" i="16"/>
  <c r="Y244" i="16"/>
  <c r="BD244" i="16" s="1"/>
  <c r="Z244" i="16"/>
  <c r="AA244" i="16"/>
  <c r="AB244" i="16"/>
  <c r="AC244" i="16"/>
  <c r="AD244" i="16"/>
  <c r="AE244" i="16"/>
  <c r="AF244" i="16"/>
  <c r="L245" i="16"/>
  <c r="M245" i="16"/>
  <c r="N245" i="16"/>
  <c r="O245" i="16"/>
  <c r="P245" i="16"/>
  <c r="Q245" i="16"/>
  <c r="R245" i="16"/>
  <c r="S245" i="16"/>
  <c r="T245" i="16"/>
  <c r="U245" i="16"/>
  <c r="V245" i="16"/>
  <c r="W245" i="16"/>
  <c r="X245" i="16"/>
  <c r="Y245" i="16"/>
  <c r="BD245" i="16" s="1"/>
  <c r="Z245" i="16"/>
  <c r="AA245" i="16"/>
  <c r="AB245" i="16"/>
  <c r="AC245" i="16"/>
  <c r="AD245" i="16"/>
  <c r="AE245" i="16"/>
  <c r="AF245" i="16"/>
  <c r="L246" i="16"/>
  <c r="M246" i="16"/>
  <c r="N246" i="16"/>
  <c r="O246" i="16"/>
  <c r="P246" i="16"/>
  <c r="Q246" i="16"/>
  <c r="R246" i="16"/>
  <c r="S246" i="16"/>
  <c r="T246" i="16"/>
  <c r="U246" i="16"/>
  <c r="V246" i="16"/>
  <c r="W246" i="16"/>
  <c r="X246" i="16"/>
  <c r="Y246" i="16"/>
  <c r="BD246" i="16" s="1"/>
  <c r="Z246" i="16"/>
  <c r="AA246" i="16"/>
  <c r="AB246" i="16"/>
  <c r="AC246" i="16"/>
  <c r="AD246" i="16"/>
  <c r="AE246" i="16"/>
  <c r="AF246" i="16"/>
  <c r="L247" i="16"/>
  <c r="M247" i="16"/>
  <c r="N247" i="16"/>
  <c r="O247" i="16"/>
  <c r="P247" i="16"/>
  <c r="Q247" i="16"/>
  <c r="R247" i="16"/>
  <c r="S247" i="16"/>
  <c r="T247" i="16"/>
  <c r="U247" i="16"/>
  <c r="V247" i="16"/>
  <c r="W247" i="16"/>
  <c r="X247" i="16"/>
  <c r="Y247" i="16"/>
  <c r="BD247" i="16" s="1"/>
  <c r="Z247" i="16"/>
  <c r="AA247" i="16"/>
  <c r="AB247" i="16"/>
  <c r="AC247" i="16"/>
  <c r="AD247" i="16"/>
  <c r="AE247" i="16"/>
  <c r="AF247" i="16"/>
  <c r="L248" i="16"/>
  <c r="M248" i="16"/>
  <c r="N248" i="16"/>
  <c r="O248" i="16"/>
  <c r="P248" i="16"/>
  <c r="Q248" i="16"/>
  <c r="R248" i="16"/>
  <c r="S248" i="16"/>
  <c r="T248" i="16"/>
  <c r="U248" i="16"/>
  <c r="V248" i="16"/>
  <c r="W248" i="16"/>
  <c r="X248" i="16"/>
  <c r="Y248" i="16"/>
  <c r="BD248" i="16" s="1"/>
  <c r="Z248" i="16"/>
  <c r="AA248" i="16"/>
  <c r="AB248" i="16"/>
  <c r="AC248" i="16"/>
  <c r="AD248" i="16"/>
  <c r="AE248" i="16"/>
  <c r="AF248" i="16"/>
  <c r="L249" i="16"/>
  <c r="M249" i="16"/>
  <c r="N249" i="16"/>
  <c r="O249" i="16"/>
  <c r="P249" i="16"/>
  <c r="Q249" i="16"/>
  <c r="R249" i="16"/>
  <c r="S249" i="16"/>
  <c r="T249" i="16"/>
  <c r="U249" i="16"/>
  <c r="V249" i="16"/>
  <c r="W249" i="16"/>
  <c r="X249" i="16"/>
  <c r="Y249" i="16"/>
  <c r="BD249" i="16" s="1"/>
  <c r="Z249" i="16"/>
  <c r="AA249" i="16"/>
  <c r="AB249" i="16"/>
  <c r="AC249" i="16"/>
  <c r="AD249" i="16"/>
  <c r="AE249" i="16"/>
  <c r="AF249" i="16"/>
  <c r="L250" i="16"/>
  <c r="M250" i="16"/>
  <c r="N250" i="16"/>
  <c r="O250" i="16"/>
  <c r="P250" i="16"/>
  <c r="Q250" i="16"/>
  <c r="R250" i="16"/>
  <c r="S250" i="16"/>
  <c r="T250" i="16"/>
  <c r="U250" i="16"/>
  <c r="V250" i="16"/>
  <c r="W250" i="16"/>
  <c r="X250" i="16"/>
  <c r="Y250" i="16"/>
  <c r="BD250" i="16" s="1"/>
  <c r="Z250" i="16"/>
  <c r="AA250" i="16"/>
  <c r="AB250" i="16"/>
  <c r="AC250" i="16"/>
  <c r="AD250" i="16"/>
  <c r="AE250" i="16"/>
  <c r="AF250" i="16"/>
  <c r="L251" i="16"/>
  <c r="M251" i="16"/>
  <c r="N251" i="16"/>
  <c r="O251" i="16"/>
  <c r="P251" i="16"/>
  <c r="Q251" i="16"/>
  <c r="R251" i="16"/>
  <c r="S251" i="16"/>
  <c r="T251" i="16"/>
  <c r="U251" i="16"/>
  <c r="V251" i="16"/>
  <c r="W251" i="16"/>
  <c r="X251" i="16"/>
  <c r="Y251" i="16"/>
  <c r="BD251" i="16" s="1"/>
  <c r="Z251" i="16"/>
  <c r="AA251" i="16"/>
  <c r="AB251" i="16"/>
  <c r="AC251" i="16"/>
  <c r="AD251" i="16"/>
  <c r="AE251" i="16"/>
  <c r="AF251" i="16"/>
  <c r="L252" i="16"/>
  <c r="M252" i="16"/>
  <c r="N252" i="16"/>
  <c r="O252" i="16"/>
  <c r="P252" i="16"/>
  <c r="Q252" i="16"/>
  <c r="R252" i="16"/>
  <c r="S252" i="16"/>
  <c r="T252" i="16"/>
  <c r="U252" i="16"/>
  <c r="V252" i="16"/>
  <c r="W252" i="16"/>
  <c r="X252" i="16"/>
  <c r="Y252" i="16"/>
  <c r="BD252" i="16" s="1"/>
  <c r="Z252" i="16"/>
  <c r="AA252" i="16"/>
  <c r="AB252" i="16"/>
  <c r="AC252" i="16"/>
  <c r="AD252" i="16"/>
  <c r="AE252" i="16"/>
  <c r="AF252" i="16"/>
  <c r="L253" i="16"/>
  <c r="M253" i="16"/>
  <c r="N253" i="16"/>
  <c r="O253" i="16"/>
  <c r="P253" i="16"/>
  <c r="Q253" i="16"/>
  <c r="R253" i="16"/>
  <c r="S253" i="16"/>
  <c r="T253" i="16"/>
  <c r="U253" i="16"/>
  <c r="V253" i="16"/>
  <c r="W253" i="16"/>
  <c r="X253" i="16"/>
  <c r="Y253" i="16"/>
  <c r="BD253" i="16" s="1"/>
  <c r="Z253" i="16"/>
  <c r="AA253" i="16"/>
  <c r="AB253" i="16"/>
  <c r="AC253" i="16"/>
  <c r="AD253" i="16"/>
  <c r="AE253" i="16"/>
  <c r="AF253" i="16"/>
  <c r="L254" i="16"/>
  <c r="M254" i="16"/>
  <c r="N254" i="16"/>
  <c r="O254" i="16"/>
  <c r="P254" i="16"/>
  <c r="Q254" i="16"/>
  <c r="R254" i="16"/>
  <c r="S254" i="16"/>
  <c r="T254" i="16"/>
  <c r="U254" i="16"/>
  <c r="V254" i="16"/>
  <c r="W254" i="16"/>
  <c r="X254" i="16"/>
  <c r="Y254" i="16"/>
  <c r="BD254" i="16" s="1"/>
  <c r="Z254" i="16"/>
  <c r="AA254" i="16"/>
  <c r="AB254" i="16"/>
  <c r="AC254" i="16"/>
  <c r="AD254" i="16"/>
  <c r="AE254" i="16"/>
  <c r="AF254" i="16"/>
  <c r="L255" i="16"/>
  <c r="M255" i="16"/>
  <c r="N255" i="16"/>
  <c r="O255" i="16"/>
  <c r="P255" i="16"/>
  <c r="Q255" i="16"/>
  <c r="R255" i="16"/>
  <c r="S255" i="16"/>
  <c r="T255" i="16"/>
  <c r="U255" i="16"/>
  <c r="V255" i="16"/>
  <c r="W255" i="16"/>
  <c r="X255" i="16"/>
  <c r="Y255" i="16"/>
  <c r="BD255" i="16" s="1"/>
  <c r="Z255" i="16"/>
  <c r="AA255" i="16"/>
  <c r="AB255" i="16"/>
  <c r="AC255" i="16"/>
  <c r="AD255" i="16"/>
  <c r="AE255" i="16"/>
  <c r="AF255" i="16"/>
  <c r="L256" i="16"/>
  <c r="M256" i="16"/>
  <c r="N256" i="16"/>
  <c r="O256" i="16"/>
  <c r="P256" i="16"/>
  <c r="Q256" i="16"/>
  <c r="R256" i="16"/>
  <c r="S256" i="16"/>
  <c r="T256" i="16"/>
  <c r="U256" i="16"/>
  <c r="V256" i="16"/>
  <c r="W256" i="16"/>
  <c r="X256" i="16"/>
  <c r="Y256" i="16"/>
  <c r="BD256" i="16" s="1"/>
  <c r="Z256" i="16"/>
  <c r="AA256" i="16"/>
  <c r="AB256" i="16"/>
  <c r="AC256" i="16"/>
  <c r="AD256" i="16"/>
  <c r="AE256" i="16"/>
  <c r="AF256" i="16"/>
  <c r="L257" i="16"/>
  <c r="M257" i="16"/>
  <c r="N257" i="16"/>
  <c r="O257" i="16"/>
  <c r="P257" i="16"/>
  <c r="Q257" i="16"/>
  <c r="R257" i="16"/>
  <c r="S257" i="16"/>
  <c r="T257" i="16"/>
  <c r="U257" i="16"/>
  <c r="V257" i="16"/>
  <c r="W257" i="16"/>
  <c r="X257" i="16"/>
  <c r="Y257" i="16"/>
  <c r="BD257" i="16" s="1"/>
  <c r="Z257" i="16"/>
  <c r="AA257" i="16"/>
  <c r="AB257" i="16"/>
  <c r="AC257" i="16"/>
  <c r="AD257" i="16"/>
  <c r="AE257" i="16"/>
  <c r="AF257" i="16"/>
  <c r="L258" i="16"/>
  <c r="M258" i="16"/>
  <c r="N258" i="16"/>
  <c r="O258" i="16"/>
  <c r="P258" i="16"/>
  <c r="Q258" i="16"/>
  <c r="R258" i="16"/>
  <c r="S258" i="16"/>
  <c r="T258" i="16"/>
  <c r="U258" i="16"/>
  <c r="V258" i="16"/>
  <c r="W258" i="16"/>
  <c r="X258" i="16"/>
  <c r="Y258" i="16"/>
  <c r="BD258" i="16" s="1"/>
  <c r="Z258" i="16"/>
  <c r="AA258" i="16"/>
  <c r="AB258" i="16"/>
  <c r="AC258" i="16"/>
  <c r="AD258" i="16"/>
  <c r="AE258" i="16"/>
  <c r="AF258" i="16"/>
  <c r="L259" i="16"/>
  <c r="M259" i="16"/>
  <c r="N259" i="16"/>
  <c r="O259" i="16"/>
  <c r="P259" i="16"/>
  <c r="Q259" i="16"/>
  <c r="R259" i="16"/>
  <c r="S259" i="16"/>
  <c r="T259" i="16"/>
  <c r="U259" i="16"/>
  <c r="V259" i="16"/>
  <c r="W259" i="16"/>
  <c r="X259" i="16"/>
  <c r="Y259" i="16"/>
  <c r="BD259" i="16" s="1"/>
  <c r="Z259" i="16"/>
  <c r="AA259" i="16"/>
  <c r="AB259" i="16"/>
  <c r="AC259" i="16"/>
  <c r="AD259" i="16"/>
  <c r="AE259" i="16"/>
  <c r="AF259" i="16"/>
  <c r="L260" i="16"/>
  <c r="M260" i="16"/>
  <c r="N260" i="16"/>
  <c r="O260" i="16"/>
  <c r="P260" i="16"/>
  <c r="Q260" i="16"/>
  <c r="R260" i="16"/>
  <c r="S260" i="16"/>
  <c r="T260" i="16"/>
  <c r="U260" i="16"/>
  <c r="V260" i="16"/>
  <c r="W260" i="16"/>
  <c r="X260" i="16"/>
  <c r="Y260" i="16"/>
  <c r="BD260" i="16" s="1"/>
  <c r="Z260" i="16"/>
  <c r="AA260" i="16"/>
  <c r="AB260" i="16"/>
  <c r="AC260" i="16"/>
  <c r="AD260" i="16"/>
  <c r="AE260" i="16"/>
  <c r="AF260" i="16"/>
  <c r="L261" i="16"/>
  <c r="M261" i="16"/>
  <c r="N261" i="16"/>
  <c r="O261" i="16"/>
  <c r="P261" i="16"/>
  <c r="Q261" i="16"/>
  <c r="R261" i="16"/>
  <c r="S261" i="16"/>
  <c r="T261" i="16"/>
  <c r="U261" i="16"/>
  <c r="V261" i="16"/>
  <c r="W261" i="16"/>
  <c r="X261" i="16"/>
  <c r="Y261" i="16"/>
  <c r="BD261" i="16" s="1"/>
  <c r="Z261" i="16"/>
  <c r="AA261" i="16"/>
  <c r="AB261" i="16"/>
  <c r="AC261" i="16"/>
  <c r="AD261" i="16"/>
  <c r="AE261" i="16"/>
  <c r="AF261" i="16"/>
  <c r="L262" i="16"/>
  <c r="M262" i="16"/>
  <c r="N262" i="16"/>
  <c r="O262" i="16"/>
  <c r="P262" i="16"/>
  <c r="Q262" i="16"/>
  <c r="R262" i="16"/>
  <c r="S262" i="16"/>
  <c r="T262" i="16"/>
  <c r="U262" i="16"/>
  <c r="V262" i="16"/>
  <c r="W262" i="16"/>
  <c r="X262" i="16"/>
  <c r="Y262" i="16"/>
  <c r="BD262" i="16" s="1"/>
  <c r="Z262" i="16"/>
  <c r="AA262" i="16"/>
  <c r="AB262" i="16"/>
  <c r="AC262" i="16"/>
  <c r="AD262" i="16"/>
  <c r="AE262" i="16"/>
  <c r="AF262" i="16"/>
  <c r="L263" i="16"/>
  <c r="M263" i="16"/>
  <c r="N263" i="16"/>
  <c r="O263" i="16"/>
  <c r="P263" i="16"/>
  <c r="Q263" i="16"/>
  <c r="R263" i="16"/>
  <c r="S263" i="16"/>
  <c r="T263" i="16"/>
  <c r="U263" i="16"/>
  <c r="V263" i="16"/>
  <c r="W263" i="16"/>
  <c r="X263" i="16"/>
  <c r="Y263" i="16"/>
  <c r="BD263" i="16" s="1"/>
  <c r="Z263" i="16"/>
  <c r="AA263" i="16"/>
  <c r="AB263" i="16"/>
  <c r="AC263" i="16"/>
  <c r="AD263" i="16"/>
  <c r="AE263" i="16"/>
  <c r="AF263" i="16"/>
  <c r="L264" i="16"/>
  <c r="M264" i="16"/>
  <c r="N264" i="16"/>
  <c r="O264" i="16"/>
  <c r="P264" i="16"/>
  <c r="Q264" i="16"/>
  <c r="R264" i="16"/>
  <c r="S264" i="16"/>
  <c r="T264" i="16"/>
  <c r="U264" i="16"/>
  <c r="V264" i="16"/>
  <c r="W264" i="16"/>
  <c r="X264" i="16"/>
  <c r="Y264" i="16"/>
  <c r="BD264" i="16" s="1"/>
  <c r="Z264" i="16"/>
  <c r="AA264" i="16"/>
  <c r="AB264" i="16"/>
  <c r="AC264" i="16"/>
  <c r="AD264" i="16"/>
  <c r="AE264" i="16"/>
  <c r="AF264" i="16"/>
  <c r="L265" i="16"/>
  <c r="M265" i="16"/>
  <c r="N265" i="16"/>
  <c r="O265" i="16"/>
  <c r="P265" i="16"/>
  <c r="Q265" i="16"/>
  <c r="R265" i="16"/>
  <c r="S265" i="16"/>
  <c r="T265" i="16"/>
  <c r="U265" i="16"/>
  <c r="V265" i="16"/>
  <c r="W265" i="16"/>
  <c r="X265" i="16"/>
  <c r="Y265" i="16"/>
  <c r="BD265" i="16" s="1"/>
  <c r="Z265" i="16"/>
  <c r="AA265" i="16"/>
  <c r="AB265" i="16"/>
  <c r="AC265" i="16"/>
  <c r="AD265" i="16"/>
  <c r="AE265" i="16"/>
  <c r="AF265" i="16"/>
  <c r="L266" i="16"/>
  <c r="M266" i="16"/>
  <c r="N266" i="16"/>
  <c r="O266" i="16"/>
  <c r="P266" i="16"/>
  <c r="Q266" i="16"/>
  <c r="R266" i="16"/>
  <c r="S266" i="16"/>
  <c r="T266" i="16"/>
  <c r="U266" i="16"/>
  <c r="V266" i="16"/>
  <c r="W266" i="16"/>
  <c r="X266" i="16"/>
  <c r="Y266" i="16"/>
  <c r="BD266" i="16" s="1"/>
  <c r="Z266" i="16"/>
  <c r="AA266" i="16"/>
  <c r="AB266" i="16"/>
  <c r="AC266" i="16"/>
  <c r="AD266" i="16"/>
  <c r="AE266" i="16"/>
  <c r="AF266" i="16"/>
  <c r="L267" i="16"/>
  <c r="M267" i="16"/>
  <c r="N267" i="16"/>
  <c r="O267" i="16"/>
  <c r="P267" i="16"/>
  <c r="Q267" i="16"/>
  <c r="R267" i="16"/>
  <c r="S267" i="16"/>
  <c r="T267" i="16"/>
  <c r="U267" i="16"/>
  <c r="V267" i="16"/>
  <c r="W267" i="16"/>
  <c r="X267" i="16"/>
  <c r="Y267" i="16"/>
  <c r="BD267" i="16" s="1"/>
  <c r="Z267" i="16"/>
  <c r="AA267" i="16"/>
  <c r="AB267" i="16"/>
  <c r="AC267" i="16"/>
  <c r="AD267" i="16"/>
  <c r="AE267" i="16"/>
  <c r="AF267" i="16"/>
  <c r="L268" i="16"/>
  <c r="M268" i="16"/>
  <c r="N268" i="16"/>
  <c r="O268" i="16"/>
  <c r="P268" i="16"/>
  <c r="Q268" i="16"/>
  <c r="R268" i="16"/>
  <c r="S268" i="16"/>
  <c r="T268" i="16"/>
  <c r="U268" i="16"/>
  <c r="V268" i="16"/>
  <c r="W268" i="16"/>
  <c r="X268" i="16"/>
  <c r="Y268" i="16"/>
  <c r="BD268" i="16" s="1"/>
  <c r="Z268" i="16"/>
  <c r="AA268" i="16"/>
  <c r="AB268" i="16"/>
  <c r="AC268" i="16"/>
  <c r="AD268" i="16"/>
  <c r="AE268" i="16"/>
  <c r="AF268" i="16"/>
  <c r="L269" i="16"/>
  <c r="M269" i="16"/>
  <c r="N269" i="16"/>
  <c r="O269" i="16"/>
  <c r="P269" i="16"/>
  <c r="Q269" i="16"/>
  <c r="R269" i="16"/>
  <c r="S269" i="16"/>
  <c r="T269" i="16"/>
  <c r="U269" i="16"/>
  <c r="V269" i="16"/>
  <c r="W269" i="16"/>
  <c r="X269" i="16"/>
  <c r="Y269" i="16"/>
  <c r="BD269" i="16" s="1"/>
  <c r="Z269" i="16"/>
  <c r="AA269" i="16"/>
  <c r="AB269" i="16"/>
  <c r="AC269" i="16"/>
  <c r="AD269" i="16"/>
  <c r="AE269" i="16"/>
  <c r="AF269" i="16"/>
  <c r="L270" i="16"/>
  <c r="M270" i="16"/>
  <c r="N270" i="16"/>
  <c r="O270" i="16"/>
  <c r="P270" i="16"/>
  <c r="Q270" i="16"/>
  <c r="R270" i="16"/>
  <c r="S270" i="16"/>
  <c r="T270" i="16"/>
  <c r="U270" i="16"/>
  <c r="V270" i="16"/>
  <c r="W270" i="16"/>
  <c r="X270" i="16"/>
  <c r="Y270" i="16"/>
  <c r="BD270" i="16" s="1"/>
  <c r="Z270" i="16"/>
  <c r="AA270" i="16"/>
  <c r="AB270" i="16"/>
  <c r="AC270" i="16"/>
  <c r="AD270" i="16"/>
  <c r="AE270" i="16"/>
  <c r="AF270" i="16"/>
  <c r="L271" i="16"/>
  <c r="M271" i="16"/>
  <c r="N271" i="16"/>
  <c r="O271" i="16"/>
  <c r="P271" i="16"/>
  <c r="Q271" i="16"/>
  <c r="R271" i="16"/>
  <c r="S271" i="16"/>
  <c r="T271" i="16"/>
  <c r="U271" i="16"/>
  <c r="V271" i="16"/>
  <c r="W271" i="16"/>
  <c r="X271" i="16"/>
  <c r="Y271" i="16"/>
  <c r="BD271" i="16" s="1"/>
  <c r="Z271" i="16"/>
  <c r="AA271" i="16"/>
  <c r="AB271" i="16"/>
  <c r="AC271" i="16"/>
  <c r="AD271" i="16"/>
  <c r="AE271" i="16"/>
  <c r="AF271" i="16"/>
  <c r="L272" i="16"/>
  <c r="M272" i="16"/>
  <c r="N272" i="16"/>
  <c r="O272" i="16"/>
  <c r="P272" i="16"/>
  <c r="Q272" i="16"/>
  <c r="R272" i="16"/>
  <c r="S272" i="16"/>
  <c r="T272" i="16"/>
  <c r="U272" i="16"/>
  <c r="V272" i="16"/>
  <c r="W272" i="16"/>
  <c r="X272" i="16"/>
  <c r="Y272" i="16"/>
  <c r="BD272" i="16" s="1"/>
  <c r="Z272" i="16"/>
  <c r="AA272" i="16"/>
  <c r="AB272" i="16"/>
  <c r="AC272" i="16"/>
  <c r="AD272" i="16"/>
  <c r="AE272" i="16"/>
  <c r="AF272" i="16"/>
  <c r="L273" i="16"/>
  <c r="M273" i="16"/>
  <c r="N273" i="16"/>
  <c r="O273" i="16"/>
  <c r="P273" i="16"/>
  <c r="Q273" i="16"/>
  <c r="R273" i="16"/>
  <c r="S273" i="16"/>
  <c r="T273" i="16"/>
  <c r="U273" i="16"/>
  <c r="V273" i="16"/>
  <c r="W273" i="16"/>
  <c r="X273" i="16"/>
  <c r="Y273" i="16"/>
  <c r="BD273" i="16" s="1"/>
  <c r="Z273" i="16"/>
  <c r="AA273" i="16"/>
  <c r="AB273" i="16"/>
  <c r="AC273" i="16"/>
  <c r="AD273" i="16"/>
  <c r="AE273" i="16"/>
  <c r="AF273" i="16"/>
  <c r="L274" i="16"/>
  <c r="M274" i="16"/>
  <c r="N274" i="16"/>
  <c r="O274" i="16"/>
  <c r="P274" i="16"/>
  <c r="Q274" i="16"/>
  <c r="R274" i="16"/>
  <c r="S274" i="16"/>
  <c r="T274" i="16"/>
  <c r="U274" i="16"/>
  <c r="V274" i="16"/>
  <c r="W274" i="16"/>
  <c r="X274" i="16"/>
  <c r="Y274" i="16"/>
  <c r="BD274" i="16" s="1"/>
  <c r="Z274" i="16"/>
  <c r="AA274" i="16"/>
  <c r="AB274" i="16"/>
  <c r="AC274" i="16"/>
  <c r="AD274" i="16"/>
  <c r="AE274" i="16"/>
  <c r="AF274" i="16"/>
  <c r="L275" i="16"/>
  <c r="M275" i="16"/>
  <c r="N275" i="16"/>
  <c r="O275" i="16"/>
  <c r="P275" i="16"/>
  <c r="Q275" i="16"/>
  <c r="R275" i="16"/>
  <c r="S275" i="16"/>
  <c r="T275" i="16"/>
  <c r="U275" i="16"/>
  <c r="V275" i="16"/>
  <c r="W275" i="16"/>
  <c r="X275" i="16"/>
  <c r="Y275" i="16"/>
  <c r="BD275" i="16" s="1"/>
  <c r="Z275" i="16"/>
  <c r="AA275" i="16"/>
  <c r="AB275" i="16"/>
  <c r="AC275" i="16"/>
  <c r="AD275" i="16"/>
  <c r="AE275" i="16"/>
  <c r="AF275" i="16"/>
  <c r="L276" i="16"/>
  <c r="M276" i="16"/>
  <c r="N276" i="16"/>
  <c r="O276" i="16"/>
  <c r="P276" i="16"/>
  <c r="Q276" i="16"/>
  <c r="R276" i="16"/>
  <c r="S276" i="16"/>
  <c r="T276" i="16"/>
  <c r="U276" i="16"/>
  <c r="V276" i="16"/>
  <c r="W276" i="16"/>
  <c r="X276" i="16"/>
  <c r="Y276" i="16"/>
  <c r="BD276" i="16" s="1"/>
  <c r="Z276" i="16"/>
  <c r="AA276" i="16"/>
  <c r="AB276" i="16"/>
  <c r="AC276" i="16"/>
  <c r="AD276" i="16"/>
  <c r="AE276" i="16"/>
  <c r="AF276" i="16"/>
  <c r="L277" i="16"/>
  <c r="M277" i="16"/>
  <c r="N277" i="16"/>
  <c r="O277" i="16"/>
  <c r="P277" i="16"/>
  <c r="Q277" i="16"/>
  <c r="R277" i="16"/>
  <c r="S277" i="16"/>
  <c r="T277" i="16"/>
  <c r="U277" i="16"/>
  <c r="V277" i="16"/>
  <c r="W277" i="16"/>
  <c r="X277" i="16"/>
  <c r="Y277" i="16"/>
  <c r="BD277" i="16" s="1"/>
  <c r="Z277" i="16"/>
  <c r="AA277" i="16"/>
  <c r="AB277" i="16"/>
  <c r="AC277" i="16"/>
  <c r="AD277" i="16"/>
  <c r="AE277" i="16"/>
  <c r="AF277" i="16"/>
  <c r="L278" i="16"/>
  <c r="M278" i="16"/>
  <c r="N278" i="16"/>
  <c r="O278" i="16"/>
  <c r="P278" i="16"/>
  <c r="Q278" i="16"/>
  <c r="R278" i="16"/>
  <c r="S278" i="16"/>
  <c r="T278" i="16"/>
  <c r="U278" i="16"/>
  <c r="V278" i="16"/>
  <c r="W278" i="16"/>
  <c r="X278" i="16"/>
  <c r="Y278" i="16"/>
  <c r="BD278" i="16" s="1"/>
  <c r="Z278" i="16"/>
  <c r="AA278" i="16"/>
  <c r="AB278" i="16"/>
  <c r="AC278" i="16"/>
  <c r="AD278" i="16"/>
  <c r="AE278" i="16"/>
  <c r="AF278" i="16"/>
  <c r="L279" i="16"/>
  <c r="M279" i="16"/>
  <c r="N279" i="16"/>
  <c r="O279" i="16"/>
  <c r="P279" i="16"/>
  <c r="Q279" i="16"/>
  <c r="R279" i="16"/>
  <c r="S279" i="16"/>
  <c r="T279" i="16"/>
  <c r="U279" i="16"/>
  <c r="V279" i="16"/>
  <c r="W279" i="16"/>
  <c r="X279" i="16"/>
  <c r="Y279" i="16"/>
  <c r="BD279" i="16" s="1"/>
  <c r="Z279" i="16"/>
  <c r="AA279" i="16"/>
  <c r="AB279" i="16"/>
  <c r="AC279" i="16"/>
  <c r="AD279" i="16"/>
  <c r="AE279" i="16"/>
  <c r="AF279" i="16"/>
  <c r="L280" i="16"/>
  <c r="M280" i="16"/>
  <c r="N280" i="16"/>
  <c r="O280" i="16"/>
  <c r="P280" i="16"/>
  <c r="Q280" i="16"/>
  <c r="R280" i="16"/>
  <c r="S280" i="16"/>
  <c r="T280" i="16"/>
  <c r="U280" i="16"/>
  <c r="V280" i="16"/>
  <c r="W280" i="16"/>
  <c r="X280" i="16"/>
  <c r="Y280" i="16"/>
  <c r="BD280" i="16" s="1"/>
  <c r="Z280" i="16"/>
  <c r="AA280" i="16"/>
  <c r="AB280" i="16"/>
  <c r="AC280" i="16"/>
  <c r="AD280" i="16"/>
  <c r="AE280" i="16"/>
  <c r="AF280" i="16"/>
  <c r="L281" i="16"/>
  <c r="M281" i="16"/>
  <c r="N281" i="16"/>
  <c r="O281" i="16"/>
  <c r="P281" i="16"/>
  <c r="Q281" i="16"/>
  <c r="R281" i="16"/>
  <c r="S281" i="16"/>
  <c r="T281" i="16"/>
  <c r="U281" i="16"/>
  <c r="V281" i="16"/>
  <c r="W281" i="16"/>
  <c r="X281" i="16"/>
  <c r="Y281" i="16"/>
  <c r="BD281" i="16" s="1"/>
  <c r="Z281" i="16"/>
  <c r="AA281" i="16"/>
  <c r="AB281" i="16"/>
  <c r="AC281" i="16"/>
  <c r="AD281" i="16"/>
  <c r="AE281" i="16"/>
  <c r="AF281" i="16"/>
  <c r="L282" i="16"/>
  <c r="M282" i="16"/>
  <c r="N282" i="16"/>
  <c r="O282" i="16"/>
  <c r="P282" i="16"/>
  <c r="Q282" i="16"/>
  <c r="R282" i="16"/>
  <c r="S282" i="16"/>
  <c r="T282" i="16"/>
  <c r="U282" i="16"/>
  <c r="V282" i="16"/>
  <c r="W282" i="16"/>
  <c r="X282" i="16"/>
  <c r="Y282" i="16"/>
  <c r="BD282" i="16" s="1"/>
  <c r="Z282" i="16"/>
  <c r="AA282" i="16"/>
  <c r="AB282" i="16"/>
  <c r="AC282" i="16"/>
  <c r="AD282" i="16"/>
  <c r="AE282" i="16"/>
  <c r="AF282" i="16"/>
  <c r="L283" i="16"/>
  <c r="M283" i="16"/>
  <c r="N283" i="16"/>
  <c r="O283" i="16"/>
  <c r="P283" i="16"/>
  <c r="Q283" i="16"/>
  <c r="R283" i="16"/>
  <c r="S283" i="16"/>
  <c r="T283" i="16"/>
  <c r="U283" i="16"/>
  <c r="V283" i="16"/>
  <c r="W283" i="16"/>
  <c r="X283" i="16"/>
  <c r="Y283" i="16"/>
  <c r="BD283" i="16" s="1"/>
  <c r="Z283" i="16"/>
  <c r="AA283" i="16"/>
  <c r="AB283" i="16"/>
  <c r="AC283" i="16"/>
  <c r="AD283" i="16"/>
  <c r="AE283" i="16"/>
  <c r="AF283" i="16"/>
  <c r="L284" i="16"/>
  <c r="M284" i="16"/>
  <c r="N284" i="16"/>
  <c r="O284" i="16"/>
  <c r="P284" i="16"/>
  <c r="Q284" i="16"/>
  <c r="R284" i="16"/>
  <c r="S284" i="16"/>
  <c r="T284" i="16"/>
  <c r="U284" i="16"/>
  <c r="V284" i="16"/>
  <c r="W284" i="16"/>
  <c r="X284" i="16"/>
  <c r="Y284" i="16"/>
  <c r="BD284" i="16" s="1"/>
  <c r="Z284" i="16"/>
  <c r="AA284" i="16"/>
  <c r="AB284" i="16"/>
  <c r="AC284" i="16"/>
  <c r="AD284" i="16"/>
  <c r="AE284" i="16"/>
  <c r="AF284" i="16"/>
  <c r="L285" i="16"/>
  <c r="M285" i="16"/>
  <c r="N285" i="16"/>
  <c r="O285" i="16"/>
  <c r="P285" i="16"/>
  <c r="Q285" i="16"/>
  <c r="R285" i="16"/>
  <c r="S285" i="16"/>
  <c r="T285" i="16"/>
  <c r="U285" i="16"/>
  <c r="V285" i="16"/>
  <c r="W285" i="16"/>
  <c r="X285" i="16"/>
  <c r="Y285" i="16"/>
  <c r="BD285" i="16" s="1"/>
  <c r="Z285" i="16"/>
  <c r="AA285" i="16"/>
  <c r="AB285" i="16"/>
  <c r="AC285" i="16"/>
  <c r="AD285" i="16"/>
  <c r="AE285" i="16"/>
  <c r="AF285" i="16"/>
  <c r="L286" i="16"/>
  <c r="M286" i="16"/>
  <c r="N286" i="16"/>
  <c r="O286" i="16"/>
  <c r="P286" i="16"/>
  <c r="Q286" i="16"/>
  <c r="R286" i="16"/>
  <c r="S286" i="16"/>
  <c r="T286" i="16"/>
  <c r="U286" i="16"/>
  <c r="V286" i="16"/>
  <c r="W286" i="16"/>
  <c r="X286" i="16"/>
  <c r="Y286" i="16"/>
  <c r="BD286" i="16" s="1"/>
  <c r="Z286" i="16"/>
  <c r="AA286" i="16"/>
  <c r="AB286" i="16"/>
  <c r="AC286" i="16"/>
  <c r="AD286" i="16"/>
  <c r="AE286" i="16"/>
  <c r="AF286" i="16"/>
  <c r="L287" i="16"/>
  <c r="M287" i="16"/>
  <c r="N287" i="16"/>
  <c r="O287" i="16"/>
  <c r="P287" i="16"/>
  <c r="Q287" i="16"/>
  <c r="R287" i="16"/>
  <c r="S287" i="16"/>
  <c r="T287" i="16"/>
  <c r="U287" i="16"/>
  <c r="V287" i="16"/>
  <c r="W287" i="16"/>
  <c r="X287" i="16"/>
  <c r="Y287" i="16"/>
  <c r="BD287" i="16" s="1"/>
  <c r="Z287" i="16"/>
  <c r="AA287" i="16"/>
  <c r="AB287" i="16"/>
  <c r="AC287" i="16"/>
  <c r="AD287" i="16"/>
  <c r="AE287" i="16"/>
  <c r="AF287" i="16"/>
  <c r="L288" i="16"/>
  <c r="M288" i="16"/>
  <c r="N288" i="16"/>
  <c r="O288" i="16"/>
  <c r="P288" i="16"/>
  <c r="Q288" i="16"/>
  <c r="R288" i="16"/>
  <c r="S288" i="16"/>
  <c r="T288" i="16"/>
  <c r="U288" i="16"/>
  <c r="V288" i="16"/>
  <c r="W288" i="16"/>
  <c r="X288" i="16"/>
  <c r="Y288" i="16"/>
  <c r="BD288" i="16" s="1"/>
  <c r="Z288" i="16"/>
  <c r="AA288" i="16"/>
  <c r="AB288" i="16"/>
  <c r="AC288" i="16"/>
  <c r="AD288" i="16"/>
  <c r="AE288" i="16"/>
  <c r="AF288" i="16"/>
  <c r="L289" i="16"/>
  <c r="M289" i="16"/>
  <c r="N289" i="16"/>
  <c r="O289" i="16"/>
  <c r="P289" i="16"/>
  <c r="Q289" i="16"/>
  <c r="R289" i="16"/>
  <c r="S289" i="16"/>
  <c r="T289" i="16"/>
  <c r="U289" i="16"/>
  <c r="V289" i="16"/>
  <c r="W289" i="16"/>
  <c r="X289" i="16"/>
  <c r="Y289" i="16"/>
  <c r="BD289" i="16" s="1"/>
  <c r="Z289" i="16"/>
  <c r="AA289" i="16"/>
  <c r="AB289" i="16"/>
  <c r="AC289" i="16"/>
  <c r="AD289" i="16"/>
  <c r="AE289" i="16"/>
  <c r="AF289" i="16"/>
  <c r="L290" i="16"/>
  <c r="M290" i="16"/>
  <c r="N290" i="16"/>
  <c r="O290" i="16"/>
  <c r="P290" i="16"/>
  <c r="Q290" i="16"/>
  <c r="R290" i="16"/>
  <c r="S290" i="16"/>
  <c r="T290" i="16"/>
  <c r="U290" i="16"/>
  <c r="V290" i="16"/>
  <c r="W290" i="16"/>
  <c r="X290" i="16"/>
  <c r="Y290" i="16"/>
  <c r="BD290" i="16" s="1"/>
  <c r="Z290" i="16"/>
  <c r="AA290" i="16"/>
  <c r="AB290" i="16"/>
  <c r="AC290" i="16"/>
  <c r="AD290" i="16"/>
  <c r="AE290" i="16"/>
  <c r="AF290" i="16"/>
  <c r="L291" i="16"/>
  <c r="M291" i="16"/>
  <c r="N291" i="16"/>
  <c r="O291" i="16"/>
  <c r="P291" i="16"/>
  <c r="Q291" i="16"/>
  <c r="R291" i="16"/>
  <c r="S291" i="16"/>
  <c r="T291" i="16"/>
  <c r="U291" i="16"/>
  <c r="V291" i="16"/>
  <c r="W291" i="16"/>
  <c r="X291" i="16"/>
  <c r="Y291" i="16"/>
  <c r="BD291" i="16" s="1"/>
  <c r="Z291" i="16"/>
  <c r="AA291" i="16"/>
  <c r="AB291" i="16"/>
  <c r="AC291" i="16"/>
  <c r="AD291" i="16"/>
  <c r="AE291" i="16"/>
  <c r="AF291" i="16"/>
  <c r="L292" i="16"/>
  <c r="M292" i="16"/>
  <c r="N292" i="16"/>
  <c r="O292" i="16"/>
  <c r="P292" i="16"/>
  <c r="Q292" i="16"/>
  <c r="R292" i="16"/>
  <c r="S292" i="16"/>
  <c r="T292" i="16"/>
  <c r="U292" i="16"/>
  <c r="V292" i="16"/>
  <c r="W292" i="16"/>
  <c r="X292" i="16"/>
  <c r="Y292" i="16"/>
  <c r="BD292" i="16" s="1"/>
  <c r="Z292" i="16"/>
  <c r="AA292" i="16"/>
  <c r="AB292" i="16"/>
  <c r="AC292" i="16"/>
  <c r="AD292" i="16"/>
  <c r="AE292" i="16"/>
  <c r="AF292" i="16"/>
  <c r="L293" i="16"/>
  <c r="M293" i="16"/>
  <c r="N293" i="16"/>
  <c r="O293" i="16"/>
  <c r="P293" i="16"/>
  <c r="Q293" i="16"/>
  <c r="R293" i="16"/>
  <c r="S293" i="16"/>
  <c r="T293" i="16"/>
  <c r="U293" i="16"/>
  <c r="V293" i="16"/>
  <c r="W293" i="16"/>
  <c r="X293" i="16"/>
  <c r="Y293" i="16"/>
  <c r="BD293" i="16" s="1"/>
  <c r="Z293" i="16"/>
  <c r="AA293" i="16"/>
  <c r="AB293" i="16"/>
  <c r="AC293" i="16"/>
  <c r="AD293" i="16"/>
  <c r="AE293" i="16"/>
  <c r="AF293" i="16"/>
  <c r="L294" i="16"/>
  <c r="M294" i="16"/>
  <c r="N294" i="16"/>
  <c r="O294" i="16"/>
  <c r="P294" i="16"/>
  <c r="Q294" i="16"/>
  <c r="R294" i="16"/>
  <c r="S294" i="16"/>
  <c r="T294" i="16"/>
  <c r="U294" i="16"/>
  <c r="V294" i="16"/>
  <c r="W294" i="16"/>
  <c r="X294" i="16"/>
  <c r="Y294" i="16"/>
  <c r="BD294" i="16" s="1"/>
  <c r="Z294" i="16"/>
  <c r="AA294" i="16"/>
  <c r="AB294" i="16"/>
  <c r="AC294" i="16"/>
  <c r="AD294" i="16"/>
  <c r="AE294" i="16"/>
  <c r="AF294" i="16"/>
  <c r="L295" i="16"/>
  <c r="M295" i="16"/>
  <c r="N295" i="16"/>
  <c r="O295" i="16"/>
  <c r="P295" i="16"/>
  <c r="Q295" i="16"/>
  <c r="R295" i="16"/>
  <c r="S295" i="16"/>
  <c r="T295" i="16"/>
  <c r="U295" i="16"/>
  <c r="V295" i="16"/>
  <c r="W295" i="16"/>
  <c r="X295" i="16"/>
  <c r="Y295" i="16"/>
  <c r="BD295" i="16" s="1"/>
  <c r="Z295" i="16"/>
  <c r="AA295" i="16"/>
  <c r="AB295" i="16"/>
  <c r="AC295" i="16"/>
  <c r="AD295" i="16"/>
  <c r="AE295" i="16"/>
  <c r="AF295" i="16"/>
  <c r="L296" i="16"/>
  <c r="M296" i="16"/>
  <c r="N296" i="16"/>
  <c r="O296" i="16"/>
  <c r="P296" i="16"/>
  <c r="Q296" i="16"/>
  <c r="R296" i="16"/>
  <c r="S296" i="16"/>
  <c r="T296" i="16"/>
  <c r="U296" i="16"/>
  <c r="V296" i="16"/>
  <c r="W296" i="16"/>
  <c r="X296" i="16"/>
  <c r="Y296" i="16"/>
  <c r="BD296" i="16" s="1"/>
  <c r="Z296" i="16"/>
  <c r="AA296" i="16"/>
  <c r="AB296" i="16"/>
  <c r="AC296" i="16"/>
  <c r="AD296" i="16"/>
  <c r="AE296" i="16"/>
  <c r="AF296" i="16"/>
  <c r="L297" i="16"/>
  <c r="M297" i="16"/>
  <c r="N297" i="16"/>
  <c r="O297" i="16"/>
  <c r="P297" i="16"/>
  <c r="Q297" i="16"/>
  <c r="R297" i="16"/>
  <c r="S297" i="16"/>
  <c r="T297" i="16"/>
  <c r="U297" i="16"/>
  <c r="V297" i="16"/>
  <c r="W297" i="16"/>
  <c r="X297" i="16"/>
  <c r="Y297" i="16"/>
  <c r="BD297" i="16" s="1"/>
  <c r="Z297" i="16"/>
  <c r="AA297" i="16"/>
  <c r="AB297" i="16"/>
  <c r="AC297" i="16"/>
  <c r="AD297" i="16"/>
  <c r="AE297" i="16"/>
  <c r="AF297" i="16"/>
  <c r="L298" i="16"/>
  <c r="M298" i="16"/>
  <c r="N298" i="16"/>
  <c r="O298" i="16"/>
  <c r="P298" i="16"/>
  <c r="Q298" i="16"/>
  <c r="R298" i="16"/>
  <c r="S298" i="16"/>
  <c r="T298" i="16"/>
  <c r="U298" i="16"/>
  <c r="V298" i="16"/>
  <c r="W298" i="16"/>
  <c r="X298" i="16"/>
  <c r="Y298" i="16"/>
  <c r="BD298" i="16" s="1"/>
  <c r="Z298" i="16"/>
  <c r="AA298" i="16"/>
  <c r="AB298" i="16"/>
  <c r="AC298" i="16"/>
  <c r="AD298" i="16"/>
  <c r="AE298" i="16"/>
  <c r="AF298" i="16"/>
  <c r="L299" i="16"/>
  <c r="M299" i="16"/>
  <c r="N299" i="16"/>
  <c r="O299" i="16"/>
  <c r="P299" i="16"/>
  <c r="Q299" i="16"/>
  <c r="R299" i="16"/>
  <c r="S299" i="16"/>
  <c r="T299" i="16"/>
  <c r="U299" i="16"/>
  <c r="V299" i="16"/>
  <c r="W299" i="16"/>
  <c r="X299" i="16"/>
  <c r="Y299" i="16"/>
  <c r="BD299" i="16" s="1"/>
  <c r="Z299" i="16"/>
  <c r="AA299" i="16"/>
  <c r="AB299" i="16"/>
  <c r="AC299" i="16"/>
  <c r="AD299" i="16"/>
  <c r="AE299" i="16"/>
  <c r="AF299" i="16"/>
  <c r="L300" i="16"/>
  <c r="M300" i="16"/>
  <c r="N300" i="16"/>
  <c r="O300" i="16"/>
  <c r="P300" i="16"/>
  <c r="Q300" i="16"/>
  <c r="R300" i="16"/>
  <c r="S300" i="16"/>
  <c r="T300" i="16"/>
  <c r="U300" i="16"/>
  <c r="V300" i="16"/>
  <c r="W300" i="16"/>
  <c r="X300" i="16"/>
  <c r="Y300" i="16"/>
  <c r="BD300" i="16" s="1"/>
  <c r="Z300" i="16"/>
  <c r="AA300" i="16"/>
  <c r="AB300" i="16"/>
  <c r="AC300" i="16"/>
  <c r="AD300" i="16"/>
  <c r="AE300" i="16"/>
  <c r="AF300" i="16"/>
  <c r="L301" i="16"/>
  <c r="M301" i="16"/>
  <c r="N301" i="16"/>
  <c r="O301" i="16"/>
  <c r="P301" i="16"/>
  <c r="Q301" i="16"/>
  <c r="R301" i="16"/>
  <c r="S301" i="16"/>
  <c r="T301" i="16"/>
  <c r="U301" i="16"/>
  <c r="V301" i="16"/>
  <c r="W301" i="16"/>
  <c r="X301" i="16"/>
  <c r="Y301" i="16"/>
  <c r="BD301" i="16" s="1"/>
  <c r="Z301" i="16"/>
  <c r="AA301" i="16"/>
  <c r="AB301" i="16"/>
  <c r="AC301" i="16"/>
  <c r="AD301" i="16"/>
  <c r="AE301" i="16"/>
  <c r="AF301" i="16"/>
  <c r="L302" i="16"/>
  <c r="M302" i="16"/>
  <c r="N302" i="16"/>
  <c r="O302" i="16"/>
  <c r="P302" i="16"/>
  <c r="Q302" i="16"/>
  <c r="R302" i="16"/>
  <c r="S302" i="16"/>
  <c r="T302" i="16"/>
  <c r="U302" i="16"/>
  <c r="V302" i="16"/>
  <c r="W302" i="16"/>
  <c r="X302" i="16"/>
  <c r="Y302" i="16"/>
  <c r="BD302" i="16" s="1"/>
  <c r="Z302" i="16"/>
  <c r="AA302" i="16"/>
  <c r="AB302" i="16"/>
  <c r="AC302" i="16"/>
  <c r="AD302" i="16"/>
  <c r="AE302" i="16"/>
  <c r="AF302" i="16"/>
  <c r="L303" i="16"/>
  <c r="M303" i="16"/>
  <c r="N303" i="16"/>
  <c r="O303" i="16"/>
  <c r="P303" i="16"/>
  <c r="Q303" i="16"/>
  <c r="R303" i="16"/>
  <c r="S303" i="16"/>
  <c r="T303" i="16"/>
  <c r="U303" i="16"/>
  <c r="V303" i="16"/>
  <c r="W303" i="16"/>
  <c r="X303" i="16"/>
  <c r="Y303" i="16"/>
  <c r="BD303" i="16" s="1"/>
  <c r="Z303" i="16"/>
  <c r="AA303" i="16"/>
  <c r="AB303" i="16"/>
  <c r="AC303" i="16"/>
  <c r="AD303" i="16"/>
  <c r="AE303" i="16"/>
  <c r="AF303" i="16"/>
  <c r="L304" i="16"/>
  <c r="M304" i="16"/>
  <c r="N304" i="16"/>
  <c r="O304" i="16"/>
  <c r="P304" i="16"/>
  <c r="Q304" i="16"/>
  <c r="R304" i="16"/>
  <c r="S304" i="16"/>
  <c r="T304" i="16"/>
  <c r="U304" i="16"/>
  <c r="V304" i="16"/>
  <c r="W304" i="16"/>
  <c r="X304" i="16"/>
  <c r="Y304" i="16"/>
  <c r="BD304" i="16" s="1"/>
  <c r="Z304" i="16"/>
  <c r="AA304" i="16"/>
  <c r="AB304" i="16"/>
  <c r="AC304" i="16"/>
  <c r="AD304" i="16"/>
  <c r="AE304" i="16"/>
  <c r="AF304" i="16"/>
  <c r="L305" i="16"/>
  <c r="M305" i="16"/>
  <c r="N305" i="16"/>
  <c r="O305" i="16"/>
  <c r="P305" i="16"/>
  <c r="Q305" i="16"/>
  <c r="R305" i="16"/>
  <c r="S305" i="16"/>
  <c r="T305" i="16"/>
  <c r="U305" i="16"/>
  <c r="V305" i="16"/>
  <c r="W305" i="16"/>
  <c r="X305" i="16"/>
  <c r="Y305" i="16"/>
  <c r="BD305" i="16" s="1"/>
  <c r="Z305" i="16"/>
  <c r="AA305" i="16"/>
  <c r="AB305" i="16"/>
  <c r="AC305" i="16"/>
  <c r="AD305" i="16"/>
  <c r="AE305" i="16"/>
  <c r="AF305" i="16"/>
  <c r="L306" i="16"/>
  <c r="M306" i="16"/>
  <c r="N306" i="16"/>
  <c r="O306" i="16"/>
  <c r="P306" i="16"/>
  <c r="Q306" i="16"/>
  <c r="R306" i="16"/>
  <c r="S306" i="16"/>
  <c r="T306" i="16"/>
  <c r="U306" i="16"/>
  <c r="V306" i="16"/>
  <c r="W306" i="16"/>
  <c r="X306" i="16"/>
  <c r="Y306" i="16"/>
  <c r="BD306" i="16" s="1"/>
  <c r="Z306" i="16"/>
  <c r="AA306" i="16"/>
  <c r="AB306" i="16"/>
  <c r="AC306" i="16"/>
  <c r="AD306" i="16"/>
  <c r="AE306" i="16"/>
  <c r="AF306" i="16"/>
  <c r="L307" i="16"/>
  <c r="M307" i="16"/>
  <c r="N307" i="16"/>
  <c r="O307" i="16"/>
  <c r="P307" i="16"/>
  <c r="Q307" i="16"/>
  <c r="R307" i="16"/>
  <c r="S307" i="16"/>
  <c r="T307" i="16"/>
  <c r="U307" i="16"/>
  <c r="V307" i="16"/>
  <c r="W307" i="16"/>
  <c r="X307" i="16"/>
  <c r="Y307" i="16"/>
  <c r="BD307" i="16" s="1"/>
  <c r="Z307" i="16"/>
  <c r="AA307" i="16"/>
  <c r="AB307" i="16"/>
  <c r="AC307" i="16"/>
  <c r="AD307" i="16"/>
  <c r="AE307" i="16"/>
  <c r="AF307" i="16"/>
  <c r="L308" i="16"/>
  <c r="M308" i="16"/>
  <c r="N308" i="16"/>
  <c r="O308" i="16"/>
  <c r="P308" i="16"/>
  <c r="Q308" i="16"/>
  <c r="R308" i="16"/>
  <c r="S308" i="16"/>
  <c r="T308" i="16"/>
  <c r="U308" i="16"/>
  <c r="V308" i="16"/>
  <c r="W308" i="16"/>
  <c r="X308" i="16"/>
  <c r="Y308" i="16"/>
  <c r="BD308" i="16" s="1"/>
  <c r="Z308" i="16"/>
  <c r="AA308" i="16"/>
  <c r="AB308" i="16"/>
  <c r="AC308" i="16"/>
  <c r="AD308" i="16"/>
  <c r="AE308" i="16"/>
  <c r="AF308" i="16"/>
  <c r="L309" i="16"/>
  <c r="M309" i="16"/>
  <c r="N309" i="16"/>
  <c r="O309" i="16"/>
  <c r="P309" i="16"/>
  <c r="Q309" i="16"/>
  <c r="R309" i="16"/>
  <c r="S309" i="16"/>
  <c r="T309" i="16"/>
  <c r="U309" i="16"/>
  <c r="V309" i="16"/>
  <c r="W309" i="16"/>
  <c r="X309" i="16"/>
  <c r="Y309" i="16"/>
  <c r="BD309" i="16" s="1"/>
  <c r="Z309" i="16"/>
  <c r="AA309" i="16"/>
  <c r="AB309" i="16"/>
  <c r="AC309" i="16"/>
  <c r="AD309" i="16"/>
  <c r="AE309" i="16"/>
  <c r="AF309" i="16"/>
  <c r="L310" i="16"/>
  <c r="M310" i="16"/>
  <c r="N310" i="16"/>
  <c r="O310" i="16"/>
  <c r="P310" i="16"/>
  <c r="Q310" i="16"/>
  <c r="R310" i="16"/>
  <c r="S310" i="16"/>
  <c r="T310" i="16"/>
  <c r="U310" i="16"/>
  <c r="V310" i="16"/>
  <c r="W310" i="16"/>
  <c r="X310" i="16"/>
  <c r="Y310" i="16"/>
  <c r="BD310" i="16" s="1"/>
  <c r="Z310" i="16"/>
  <c r="AA310" i="16"/>
  <c r="AB310" i="16"/>
  <c r="AC310" i="16"/>
  <c r="AD310" i="16"/>
  <c r="AE310" i="16"/>
  <c r="AF310" i="16"/>
  <c r="L311" i="16"/>
  <c r="M311" i="16"/>
  <c r="N311" i="16"/>
  <c r="O311" i="16"/>
  <c r="P311" i="16"/>
  <c r="Q311" i="16"/>
  <c r="R311" i="16"/>
  <c r="S311" i="16"/>
  <c r="T311" i="16"/>
  <c r="U311" i="16"/>
  <c r="V311" i="16"/>
  <c r="W311" i="16"/>
  <c r="X311" i="16"/>
  <c r="Y311" i="16"/>
  <c r="BD311" i="16" s="1"/>
  <c r="Z311" i="16"/>
  <c r="AA311" i="16"/>
  <c r="AB311" i="16"/>
  <c r="AC311" i="16"/>
  <c r="AD311" i="16"/>
  <c r="AE311" i="16"/>
  <c r="AF311" i="16"/>
  <c r="L312" i="16"/>
  <c r="M312" i="16"/>
  <c r="N312" i="16"/>
  <c r="O312" i="16"/>
  <c r="P312" i="16"/>
  <c r="Q312" i="16"/>
  <c r="R312" i="16"/>
  <c r="S312" i="16"/>
  <c r="T312" i="16"/>
  <c r="U312" i="16"/>
  <c r="V312" i="16"/>
  <c r="W312" i="16"/>
  <c r="X312" i="16"/>
  <c r="Y312" i="16"/>
  <c r="BD312" i="16" s="1"/>
  <c r="Z312" i="16"/>
  <c r="AA312" i="16"/>
  <c r="AB312" i="16"/>
  <c r="AC312" i="16"/>
  <c r="AD312" i="16"/>
  <c r="AE312" i="16"/>
  <c r="AF312" i="16"/>
  <c r="L313" i="16"/>
  <c r="M313" i="16"/>
  <c r="N313" i="16"/>
  <c r="O313" i="16"/>
  <c r="P313" i="16"/>
  <c r="Q313" i="16"/>
  <c r="R313" i="16"/>
  <c r="S313" i="16"/>
  <c r="T313" i="16"/>
  <c r="U313" i="16"/>
  <c r="V313" i="16"/>
  <c r="W313" i="16"/>
  <c r="X313" i="16"/>
  <c r="Y313" i="16"/>
  <c r="BD313" i="16" s="1"/>
  <c r="Z313" i="16"/>
  <c r="AA313" i="16"/>
  <c r="AB313" i="16"/>
  <c r="AC313" i="16"/>
  <c r="AD313" i="16"/>
  <c r="AE313" i="16"/>
  <c r="AF313" i="16"/>
  <c r="L314" i="16"/>
  <c r="M314" i="16"/>
  <c r="N314" i="16"/>
  <c r="O314" i="16"/>
  <c r="P314" i="16"/>
  <c r="Q314" i="16"/>
  <c r="R314" i="16"/>
  <c r="S314" i="16"/>
  <c r="T314" i="16"/>
  <c r="U314" i="16"/>
  <c r="V314" i="16"/>
  <c r="W314" i="16"/>
  <c r="X314" i="16"/>
  <c r="Y314" i="16"/>
  <c r="BD314" i="16" s="1"/>
  <c r="Z314" i="16"/>
  <c r="AA314" i="16"/>
  <c r="AB314" i="16"/>
  <c r="AC314" i="16"/>
  <c r="AD314" i="16"/>
  <c r="AE314" i="16"/>
  <c r="AF314" i="16"/>
  <c r="L315" i="16"/>
  <c r="M315" i="16"/>
  <c r="N315" i="16"/>
  <c r="O315" i="16"/>
  <c r="P315" i="16"/>
  <c r="Q315" i="16"/>
  <c r="R315" i="16"/>
  <c r="S315" i="16"/>
  <c r="T315" i="16"/>
  <c r="U315" i="16"/>
  <c r="V315" i="16"/>
  <c r="W315" i="16"/>
  <c r="X315" i="16"/>
  <c r="Y315" i="16"/>
  <c r="BD315" i="16" s="1"/>
  <c r="Z315" i="16"/>
  <c r="AA315" i="16"/>
  <c r="AB315" i="16"/>
  <c r="AC315" i="16"/>
  <c r="AD315" i="16"/>
  <c r="AE315" i="16"/>
  <c r="AF315" i="16"/>
  <c r="L316" i="16"/>
  <c r="M316" i="16"/>
  <c r="N316" i="16"/>
  <c r="O316" i="16"/>
  <c r="P316" i="16"/>
  <c r="Q316" i="16"/>
  <c r="R316" i="16"/>
  <c r="S316" i="16"/>
  <c r="T316" i="16"/>
  <c r="U316" i="16"/>
  <c r="V316" i="16"/>
  <c r="W316" i="16"/>
  <c r="X316" i="16"/>
  <c r="Y316" i="16"/>
  <c r="BD316" i="16" s="1"/>
  <c r="Z316" i="16"/>
  <c r="AA316" i="16"/>
  <c r="AB316" i="16"/>
  <c r="AC316" i="16"/>
  <c r="AD316" i="16"/>
  <c r="AE316" i="16"/>
  <c r="AF316" i="16"/>
  <c r="L317" i="16"/>
  <c r="M317" i="16"/>
  <c r="N317" i="16"/>
  <c r="O317" i="16"/>
  <c r="P317" i="16"/>
  <c r="Q317" i="16"/>
  <c r="R317" i="16"/>
  <c r="S317" i="16"/>
  <c r="T317" i="16"/>
  <c r="U317" i="16"/>
  <c r="V317" i="16"/>
  <c r="W317" i="16"/>
  <c r="X317" i="16"/>
  <c r="Y317" i="16"/>
  <c r="BD317" i="16" s="1"/>
  <c r="Z317" i="16"/>
  <c r="AA317" i="16"/>
  <c r="AB317" i="16"/>
  <c r="AC317" i="16"/>
  <c r="AD317" i="16"/>
  <c r="AE317" i="16"/>
  <c r="AF317" i="16"/>
  <c r="L318" i="16"/>
  <c r="M318" i="16"/>
  <c r="N318" i="16"/>
  <c r="O318" i="16"/>
  <c r="P318" i="16"/>
  <c r="Q318" i="16"/>
  <c r="R318" i="16"/>
  <c r="S318" i="16"/>
  <c r="T318" i="16"/>
  <c r="U318" i="16"/>
  <c r="V318" i="16"/>
  <c r="W318" i="16"/>
  <c r="X318" i="16"/>
  <c r="Y318" i="16"/>
  <c r="BD318" i="16" s="1"/>
  <c r="Z318" i="16"/>
  <c r="AA318" i="16"/>
  <c r="AB318" i="16"/>
  <c r="AC318" i="16"/>
  <c r="AD318" i="16"/>
  <c r="AE318" i="16"/>
  <c r="AF318" i="16"/>
  <c r="L319" i="16"/>
  <c r="M319" i="16"/>
  <c r="N319" i="16"/>
  <c r="O319" i="16"/>
  <c r="P319" i="16"/>
  <c r="Q319" i="16"/>
  <c r="R319" i="16"/>
  <c r="S319" i="16"/>
  <c r="T319" i="16"/>
  <c r="U319" i="16"/>
  <c r="V319" i="16"/>
  <c r="W319" i="16"/>
  <c r="X319" i="16"/>
  <c r="Y319" i="16"/>
  <c r="BD319" i="16" s="1"/>
  <c r="Z319" i="16"/>
  <c r="AA319" i="16"/>
  <c r="AB319" i="16"/>
  <c r="AC319" i="16"/>
  <c r="AD319" i="16"/>
  <c r="AE319" i="16"/>
  <c r="AF319" i="16"/>
  <c r="L320" i="16"/>
  <c r="M320" i="16"/>
  <c r="N320" i="16"/>
  <c r="O320" i="16"/>
  <c r="P320" i="16"/>
  <c r="Q320" i="16"/>
  <c r="R320" i="16"/>
  <c r="S320" i="16"/>
  <c r="T320" i="16"/>
  <c r="U320" i="16"/>
  <c r="V320" i="16"/>
  <c r="W320" i="16"/>
  <c r="X320" i="16"/>
  <c r="Y320" i="16"/>
  <c r="BD320" i="16" s="1"/>
  <c r="Z320" i="16"/>
  <c r="AA320" i="16"/>
  <c r="AB320" i="16"/>
  <c r="AC320" i="16"/>
  <c r="AD320" i="16"/>
  <c r="AE320" i="16"/>
  <c r="AF320" i="16"/>
  <c r="L321" i="16"/>
  <c r="M321" i="16"/>
  <c r="N321" i="16"/>
  <c r="O321" i="16"/>
  <c r="P321" i="16"/>
  <c r="Q321" i="16"/>
  <c r="R321" i="16"/>
  <c r="S321" i="16"/>
  <c r="T321" i="16"/>
  <c r="U321" i="16"/>
  <c r="V321" i="16"/>
  <c r="W321" i="16"/>
  <c r="X321" i="16"/>
  <c r="Y321" i="16"/>
  <c r="BD321" i="16" s="1"/>
  <c r="Z321" i="16"/>
  <c r="AA321" i="16"/>
  <c r="AB321" i="16"/>
  <c r="AC321" i="16"/>
  <c r="AD321" i="16"/>
  <c r="AE321" i="16"/>
  <c r="AF321" i="16"/>
  <c r="L322" i="16"/>
  <c r="M322" i="16"/>
  <c r="N322" i="16"/>
  <c r="O322" i="16"/>
  <c r="P322" i="16"/>
  <c r="Q322" i="16"/>
  <c r="R322" i="16"/>
  <c r="S322" i="16"/>
  <c r="T322" i="16"/>
  <c r="U322" i="16"/>
  <c r="V322" i="16"/>
  <c r="W322" i="16"/>
  <c r="X322" i="16"/>
  <c r="Y322" i="16"/>
  <c r="BD322" i="16" s="1"/>
  <c r="Z322" i="16"/>
  <c r="AA322" i="16"/>
  <c r="AB322" i="16"/>
  <c r="AC322" i="16"/>
  <c r="AD322" i="16"/>
  <c r="AE322" i="16"/>
  <c r="AF322" i="16"/>
  <c r="L323" i="16"/>
  <c r="M323" i="16"/>
  <c r="N323" i="16"/>
  <c r="O323" i="16"/>
  <c r="P323" i="16"/>
  <c r="Q323" i="16"/>
  <c r="R323" i="16"/>
  <c r="S323" i="16"/>
  <c r="T323" i="16"/>
  <c r="U323" i="16"/>
  <c r="V323" i="16"/>
  <c r="W323" i="16"/>
  <c r="X323" i="16"/>
  <c r="Y323" i="16"/>
  <c r="BD323" i="16" s="1"/>
  <c r="Z323" i="16"/>
  <c r="AA323" i="16"/>
  <c r="AB323" i="16"/>
  <c r="AC323" i="16"/>
  <c r="AD323" i="16"/>
  <c r="AE323" i="16"/>
  <c r="AF323" i="16"/>
  <c r="L324" i="16"/>
  <c r="M324" i="16"/>
  <c r="N324" i="16"/>
  <c r="O324" i="16"/>
  <c r="P324" i="16"/>
  <c r="Q324" i="16"/>
  <c r="R324" i="16"/>
  <c r="S324" i="16"/>
  <c r="T324" i="16"/>
  <c r="U324" i="16"/>
  <c r="V324" i="16"/>
  <c r="W324" i="16"/>
  <c r="X324" i="16"/>
  <c r="Y324" i="16"/>
  <c r="BD324" i="16" s="1"/>
  <c r="Z324" i="16"/>
  <c r="AA324" i="16"/>
  <c r="AB324" i="16"/>
  <c r="AC324" i="16"/>
  <c r="AD324" i="16"/>
  <c r="AE324" i="16"/>
  <c r="AF324" i="16"/>
  <c r="L325" i="16"/>
  <c r="M325" i="16"/>
  <c r="N325" i="16"/>
  <c r="O325" i="16"/>
  <c r="P325" i="16"/>
  <c r="Q325" i="16"/>
  <c r="R325" i="16"/>
  <c r="S325" i="16"/>
  <c r="T325" i="16"/>
  <c r="U325" i="16"/>
  <c r="V325" i="16"/>
  <c r="W325" i="16"/>
  <c r="X325" i="16"/>
  <c r="Y325" i="16"/>
  <c r="BD325" i="16" s="1"/>
  <c r="Z325" i="16"/>
  <c r="AA325" i="16"/>
  <c r="AB325" i="16"/>
  <c r="AC325" i="16"/>
  <c r="AD325" i="16"/>
  <c r="AE325" i="16"/>
  <c r="AF325" i="16"/>
  <c r="L326" i="16"/>
  <c r="M326" i="16"/>
  <c r="N326" i="16"/>
  <c r="O326" i="16"/>
  <c r="P326" i="16"/>
  <c r="Q326" i="16"/>
  <c r="R326" i="16"/>
  <c r="S326" i="16"/>
  <c r="T326" i="16"/>
  <c r="U326" i="16"/>
  <c r="V326" i="16"/>
  <c r="W326" i="16"/>
  <c r="X326" i="16"/>
  <c r="Y326" i="16"/>
  <c r="BD326" i="16" s="1"/>
  <c r="Z326" i="16"/>
  <c r="AA326" i="16"/>
  <c r="AB326" i="16"/>
  <c r="AC326" i="16"/>
  <c r="AD326" i="16"/>
  <c r="AE326" i="16"/>
  <c r="AF326" i="16"/>
  <c r="L327" i="16"/>
  <c r="M327" i="16"/>
  <c r="N327" i="16"/>
  <c r="O327" i="16"/>
  <c r="P327" i="16"/>
  <c r="Q327" i="16"/>
  <c r="R327" i="16"/>
  <c r="S327" i="16"/>
  <c r="T327" i="16"/>
  <c r="U327" i="16"/>
  <c r="V327" i="16"/>
  <c r="W327" i="16"/>
  <c r="X327" i="16"/>
  <c r="Y327" i="16"/>
  <c r="BD327" i="16" s="1"/>
  <c r="Z327" i="16"/>
  <c r="AA327" i="16"/>
  <c r="AB327" i="16"/>
  <c r="AC327" i="16"/>
  <c r="AD327" i="16"/>
  <c r="AE327" i="16"/>
  <c r="AF327" i="16"/>
  <c r="L328" i="16"/>
  <c r="M328" i="16"/>
  <c r="N328" i="16"/>
  <c r="O328" i="16"/>
  <c r="P328" i="16"/>
  <c r="Q328" i="16"/>
  <c r="R328" i="16"/>
  <c r="S328" i="16"/>
  <c r="T328" i="16"/>
  <c r="U328" i="16"/>
  <c r="V328" i="16"/>
  <c r="W328" i="16"/>
  <c r="X328" i="16"/>
  <c r="Y328" i="16"/>
  <c r="BD328" i="16" s="1"/>
  <c r="Z328" i="16"/>
  <c r="AA328" i="16"/>
  <c r="AB328" i="16"/>
  <c r="AC328" i="16"/>
  <c r="AD328" i="16"/>
  <c r="AE328" i="16"/>
  <c r="AF328" i="16"/>
  <c r="L329" i="16"/>
  <c r="M329" i="16"/>
  <c r="N329" i="16"/>
  <c r="O329" i="16"/>
  <c r="P329" i="16"/>
  <c r="Q329" i="16"/>
  <c r="R329" i="16"/>
  <c r="S329" i="16"/>
  <c r="T329" i="16"/>
  <c r="U329" i="16"/>
  <c r="V329" i="16"/>
  <c r="W329" i="16"/>
  <c r="X329" i="16"/>
  <c r="Y329" i="16"/>
  <c r="BD329" i="16" s="1"/>
  <c r="Z329" i="16"/>
  <c r="AA329" i="16"/>
  <c r="AB329" i="16"/>
  <c r="AC329" i="16"/>
  <c r="AD329" i="16"/>
  <c r="AE329" i="16"/>
  <c r="AF329" i="16"/>
  <c r="L330" i="16"/>
  <c r="M330" i="16"/>
  <c r="N330" i="16"/>
  <c r="O330" i="16"/>
  <c r="P330" i="16"/>
  <c r="Q330" i="16"/>
  <c r="R330" i="16"/>
  <c r="S330" i="16"/>
  <c r="T330" i="16"/>
  <c r="U330" i="16"/>
  <c r="V330" i="16"/>
  <c r="W330" i="16"/>
  <c r="X330" i="16"/>
  <c r="Y330" i="16"/>
  <c r="BD330" i="16" s="1"/>
  <c r="Z330" i="16"/>
  <c r="AA330" i="16"/>
  <c r="AB330" i="16"/>
  <c r="AC330" i="16"/>
  <c r="AD330" i="16"/>
  <c r="AE330" i="16"/>
  <c r="AF330" i="16"/>
  <c r="L331" i="16"/>
  <c r="M331" i="16"/>
  <c r="N331" i="16"/>
  <c r="O331" i="16"/>
  <c r="P331" i="16"/>
  <c r="Q331" i="16"/>
  <c r="R331" i="16"/>
  <c r="S331" i="16"/>
  <c r="T331" i="16"/>
  <c r="U331" i="16"/>
  <c r="V331" i="16"/>
  <c r="W331" i="16"/>
  <c r="X331" i="16"/>
  <c r="Y331" i="16"/>
  <c r="BD331" i="16" s="1"/>
  <c r="Z331" i="16"/>
  <c r="AA331" i="16"/>
  <c r="AB331" i="16"/>
  <c r="AC331" i="16"/>
  <c r="AD331" i="16"/>
  <c r="AE331" i="16"/>
  <c r="AF331" i="16"/>
  <c r="L332" i="16"/>
  <c r="M332" i="16"/>
  <c r="N332" i="16"/>
  <c r="O332" i="16"/>
  <c r="P332" i="16"/>
  <c r="Q332" i="16"/>
  <c r="R332" i="16"/>
  <c r="S332" i="16"/>
  <c r="T332" i="16"/>
  <c r="U332" i="16"/>
  <c r="V332" i="16"/>
  <c r="W332" i="16"/>
  <c r="X332" i="16"/>
  <c r="Y332" i="16"/>
  <c r="BD332" i="16" s="1"/>
  <c r="Z332" i="16"/>
  <c r="AA332" i="16"/>
  <c r="AB332" i="16"/>
  <c r="AC332" i="16"/>
  <c r="AD332" i="16"/>
  <c r="AE332" i="16"/>
  <c r="AF332" i="16"/>
  <c r="L333" i="16"/>
  <c r="M333" i="16"/>
  <c r="N333" i="16"/>
  <c r="O333" i="16"/>
  <c r="P333" i="16"/>
  <c r="Q333" i="16"/>
  <c r="R333" i="16"/>
  <c r="S333" i="16"/>
  <c r="T333" i="16"/>
  <c r="U333" i="16"/>
  <c r="V333" i="16"/>
  <c r="W333" i="16"/>
  <c r="X333" i="16"/>
  <c r="Y333" i="16"/>
  <c r="BD333" i="16" s="1"/>
  <c r="Z333" i="16"/>
  <c r="AA333" i="16"/>
  <c r="AB333" i="16"/>
  <c r="AC333" i="16"/>
  <c r="AD333" i="16"/>
  <c r="AE333" i="16"/>
  <c r="AF333" i="16"/>
  <c r="L334" i="16"/>
  <c r="M334" i="16"/>
  <c r="N334" i="16"/>
  <c r="O334" i="16"/>
  <c r="P334" i="16"/>
  <c r="Q334" i="16"/>
  <c r="R334" i="16"/>
  <c r="S334" i="16"/>
  <c r="T334" i="16"/>
  <c r="U334" i="16"/>
  <c r="V334" i="16"/>
  <c r="W334" i="16"/>
  <c r="X334" i="16"/>
  <c r="Y334" i="16"/>
  <c r="BD334" i="16" s="1"/>
  <c r="Z334" i="16"/>
  <c r="AA334" i="16"/>
  <c r="AB334" i="16"/>
  <c r="AC334" i="16"/>
  <c r="AD334" i="16"/>
  <c r="AE334" i="16"/>
  <c r="AF334" i="16"/>
  <c r="L335" i="16"/>
  <c r="M335" i="16"/>
  <c r="N335" i="16"/>
  <c r="O335" i="16"/>
  <c r="P335" i="16"/>
  <c r="Q335" i="16"/>
  <c r="R335" i="16"/>
  <c r="S335" i="16"/>
  <c r="T335" i="16"/>
  <c r="U335" i="16"/>
  <c r="V335" i="16"/>
  <c r="W335" i="16"/>
  <c r="X335" i="16"/>
  <c r="Y335" i="16"/>
  <c r="BD335" i="16" s="1"/>
  <c r="Z335" i="16"/>
  <c r="AA335" i="16"/>
  <c r="AB335" i="16"/>
  <c r="AC335" i="16"/>
  <c r="AD335" i="16"/>
  <c r="AE335" i="16"/>
  <c r="AF335" i="16"/>
  <c r="L336" i="16"/>
  <c r="M336" i="16"/>
  <c r="N336" i="16"/>
  <c r="O336" i="16"/>
  <c r="P336" i="16"/>
  <c r="Q336" i="16"/>
  <c r="R336" i="16"/>
  <c r="S336" i="16"/>
  <c r="T336" i="16"/>
  <c r="U336" i="16"/>
  <c r="V336" i="16"/>
  <c r="W336" i="16"/>
  <c r="X336" i="16"/>
  <c r="Y336" i="16"/>
  <c r="BD336" i="16" s="1"/>
  <c r="Z336" i="16"/>
  <c r="AA336" i="16"/>
  <c r="AB336" i="16"/>
  <c r="AC336" i="16"/>
  <c r="AD336" i="16"/>
  <c r="AE336" i="16"/>
  <c r="AF336" i="16"/>
  <c r="L337" i="16"/>
  <c r="M337" i="16"/>
  <c r="N337" i="16"/>
  <c r="O337" i="16"/>
  <c r="P337" i="16"/>
  <c r="Q337" i="16"/>
  <c r="R337" i="16"/>
  <c r="S337" i="16"/>
  <c r="T337" i="16"/>
  <c r="U337" i="16"/>
  <c r="V337" i="16"/>
  <c r="W337" i="16"/>
  <c r="X337" i="16"/>
  <c r="Y337" i="16"/>
  <c r="BD337" i="16" s="1"/>
  <c r="Z337" i="16"/>
  <c r="AA337" i="16"/>
  <c r="AB337" i="16"/>
  <c r="AC337" i="16"/>
  <c r="AD337" i="16"/>
  <c r="AE337" i="16"/>
  <c r="AF337" i="16"/>
  <c r="L338" i="16"/>
  <c r="M338" i="16"/>
  <c r="N338" i="16"/>
  <c r="O338" i="16"/>
  <c r="P338" i="16"/>
  <c r="Q338" i="16"/>
  <c r="R338" i="16"/>
  <c r="S338" i="16"/>
  <c r="T338" i="16"/>
  <c r="U338" i="16"/>
  <c r="V338" i="16"/>
  <c r="W338" i="16"/>
  <c r="X338" i="16"/>
  <c r="Y338" i="16"/>
  <c r="BD338" i="16" s="1"/>
  <c r="Z338" i="16"/>
  <c r="AA338" i="16"/>
  <c r="AB338" i="16"/>
  <c r="AC338" i="16"/>
  <c r="AD338" i="16"/>
  <c r="AE338" i="16"/>
  <c r="AF338" i="16"/>
  <c r="L339" i="16"/>
  <c r="M339" i="16"/>
  <c r="N339" i="16"/>
  <c r="O339" i="16"/>
  <c r="P339" i="16"/>
  <c r="Q339" i="16"/>
  <c r="R339" i="16"/>
  <c r="S339" i="16"/>
  <c r="T339" i="16"/>
  <c r="U339" i="16"/>
  <c r="V339" i="16"/>
  <c r="W339" i="16"/>
  <c r="X339" i="16"/>
  <c r="Y339" i="16"/>
  <c r="BD339" i="16" s="1"/>
  <c r="Z339" i="16"/>
  <c r="AA339" i="16"/>
  <c r="AB339" i="16"/>
  <c r="AC339" i="16"/>
  <c r="AD339" i="16"/>
  <c r="AE339" i="16"/>
  <c r="AF339" i="16"/>
  <c r="L340" i="16"/>
  <c r="M340" i="16"/>
  <c r="N340" i="16"/>
  <c r="O340" i="16"/>
  <c r="P340" i="16"/>
  <c r="Q340" i="16"/>
  <c r="R340" i="16"/>
  <c r="S340" i="16"/>
  <c r="T340" i="16"/>
  <c r="U340" i="16"/>
  <c r="V340" i="16"/>
  <c r="W340" i="16"/>
  <c r="X340" i="16"/>
  <c r="Y340" i="16"/>
  <c r="BD340" i="16" s="1"/>
  <c r="Z340" i="16"/>
  <c r="AA340" i="16"/>
  <c r="AB340" i="16"/>
  <c r="AC340" i="16"/>
  <c r="AD340" i="16"/>
  <c r="AE340" i="16"/>
  <c r="AF340" i="16"/>
  <c r="L341" i="16"/>
  <c r="M341" i="16"/>
  <c r="N341" i="16"/>
  <c r="O341" i="16"/>
  <c r="P341" i="16"/>
  <c r="Q341" i="16"/>
  <c r="R341" i="16"/>
  <c r="S341" i="16"/>
  <c r="T341" i="16"/>
  <c r="U341" i="16"/>
  <c r="V341" i="16"/>
  <c r="W341" i="16"/>
  <c r="X341" i="16"/>
  <c r="Y341" i="16"/>
  <c r="BD341" i="16" s="1"/>
  <c r="Z341" i="16"/>
  <c r="AA341" i="16"/>
  <c r="AB341" i="16"/>
  <c r="AC341" i="16"/>
  <c r="AD341" i="16"/>
  <c r="AE341" i="16"/>
  <c r="AF341" i="16"/>
  <c r="L342" i="16"/>
  <c r="M342" i="16"/>
  <c r="N342" i="16"/>
  <c r="O342" i="16"/>
  <c r="P342" i="16"/>
  <c r="Q342" i="16"/>
  <c r="R342" i="16"/>
  <c r="S342" i="16"/>
  <c r="T342" i="16"/>
  <c r="U342" i="16"/>
  <c r="V342" i="16"/>
  <c r="W342" i="16"/>
  <c r="X342" i="16"/>
  <c r="Y342" i="16"/>
  <c r="BD342" i="16" s="1"/>
  <c r="Z342" i="16"/>
  <c r="AA342" i="16"/>
  <c r="AB342" i="16"/>
  <c r="AC342" i="16"/>
  <c r="AD342" i="16"/>
  <c r="AE342" i="16"/>
  <c r="AF342" i="16"/>
  <c r="L343" i="16"/>
  <c r="M343" i="16"/>
  <c r="N343" i="16"/>
  <c r="O343" i="16"/>
  <c r="P343" i="16"/>
  <c r="Q343" i="16"/>
  <c r="R343" i="16"/>
  <c r="S343" i="16"/>
  <c r="T343" i="16"/>
  <c r="U343" i="16"/>
  <c r="V343" i="16"/>
  <c r="W343" i="16"/>
  <c r="X343" i="16"/>
  <c r="Y343" i="16"/>
  <c r="BD343" i="16" s="1"/>
  <c r="Z343" i="16"/>
  <c r="AA343" i="16"/>
  <c r="AB343" i="16"/>
  <c r="AC343" i="16"/>
  <c r="AD343" i="16"/>
  <c r="AE343" i="16"/>
  <c r="AF343" i="16"/>
  <c r="L344" i="16"/>
  <c r="M344" i="16"/>
  <c r="N344" i="16"/>
  <c r="O344" i="16"/>
  <c r="P344" i="16"/>
  <c r="Q344" i="16"/>
  <c r="R344" i="16"/>
  <c r="S344" i="16"/>
  <c r="T344" i="16"/>
  <c r="U344" i="16"/>
  <c r="V344" i="16"/>
  <c r="W344" i="16"/>
  <c r="X344" i="16"/>
  <c r="Y344" i="16"/>
  <c r="BD344" i="16" s="1"/>
  <c r="Z344" i="16"/>
  <c r="AA344" i="16"/>
  <c r="AB344" i="16"/>
  <c r="AC344" i="16"/>
  <c r="AD344" i="16"/>
  <c r="AE344" i="16"/>
  <c r="AF344" i="16"/>
  <c r="L345" i="16"/>
  <c r="M345" i="16"/>
  <c r="N345" i="16"/>
  <c r="O345" i="16"/>
  <c r="P345" i="16"/>
  <c r="Q345" i="16"/>
  <c r="R345" i="16"/>
  <c r="S345" i="16"/>
  <c r="T345" i="16"/>
  <c r="U345" i="16"/>
  <c r="V345" i="16"/>
  <c r="W345" i="16"/>
  <c r="X345" i="16"/>
  <c r="Y345" i="16"/>
  <c r="BD345" i="16" s="1"/>
  <c r="Z345" i="16"/>
  <c r="AA345" i="16"/>
  <c r="AB345" i="16"/>
  <c r="AC345" i="16"/>
  <c r="AD345" i="16"/>
  <c r="AE345" i="16"/>
  <c r="AF345" i="16"/>
  <c r="L346" i="16"/>
  <c r="M346" i="16"/>
  <c r="N346" i="16"/>
  <c r="O346" i="16"/>
  <c r="P346" i="16"/>
  <c r="Q346" i="16"/>
  <c r="R346" i="16"/>
  <c r="S346" i="16"/>
  <c r="T346" i="16"/>
  <c r="U346" i="16"/>
  <c r="V346" i="16"/>
  <c r="W346" i="16"/>
  <c r="X346" i="16"/>
  <c r="Y346" i="16"/>
  <c r="BD346" i="16" s="1"/>
  <c r="Z346" i="16"/>
  <c r="AA346" i="16"/>
  <c r="AB346" i="16"/>
  <c r="AC346" i="16"/>
  <c r="AD346" i="16"/>
  <c r="AE346" i="16"/>
  <c r="AF346" i="16"/>
  <c r="L347" i="16"/>
  <c r="M347" i="16"/>
  <c r="N347" i="16"/>
  <c r="O347" i="16"/>
  <c r="P347" i="16"/>
  <c r="Q347" i="16"/>
  <c r="R347" i="16"/>
  <c r="S347" i="16"/>
  <c r="T347" i="16"/>
  <c r="U347" i="16"/>
  <c r="V347" i="16"/>
  <c r="W347" i="16"/>
  <c r="X347" i="16"/>
  <c r="Y347" i="16"/>
  <c r="BD347" i="16" s="1"/>
  <c r="Z347" i="16"/>
  <c r="AA347" i="16"/>
  <c r="AB347" i="16"/>
  <c r="AC347" i="16"/>
  <c r="AD347" i="16"/>
  <c r="AE347" i="16"/>
  <c r="AF347" i="16"/>
  <c r="L348" i="16"/>
  <c r="M348" i="16"/>
  <c r="N348" i="16"/>
  <c r="O348" i="16"/>
  <c r="P348" i="16"/>
  <c r="Q348" i="16"/>
  <c r="R348" i="16"/>
  <c r="S348" i="16"/>
  <c r="T348" i="16"/>
  <c r="U348" i="16"/>
  <c r="V348" i="16"/>
  <c r="W348" i="16"/>
  <c r="X348" i="16"/>
  <c r="Y348" i="16"/>
  <c r="BD348" i="16" s="1"/>
  <c r="Z348" i="16"/>
  <c r="AA348" i="16"/>
  <c r="AB348" i="16"/>
  <c r="AC348" i="16"/>
  <c r="AD348" i="16"/>
  <c r="AE348" i="16"/>
  <c r="AF348" i="16"/>
  <c r="L349" i="16"/>
  <c r="M349" i="16"/>
  <c r="N349" i="16"/>
  <c r="O349" i="16"/>
  <c r="P349" i="16"/>
  <c r="Q349" i="16"/>
  <c r="R349" i="16"/>
  <c r="S349" i="16"/>
  <c r="T349" i="16"/>
  <c r="U349" i="16"/>
  <c r="V349" i="16"/>
  <c r="W349" i="16"/>
  <c r="X349" i="16"/>
  <c r="Y349" i="16"/>
  <c r="BD349" i="16" s="1"/>
  <c r="Z349" i="16"/>
  <c r="AA349" i="16"/>
  <c r="AB349" i="16"/>
  <c r="AC349" i="16"/>
  <c r="AD349" i="16"/>
  <c r="AE349" i="16"/>
  <c r="AF349" i="16"/>
  <c r="L350" i="16"/>
  <c r="M350" i="16"/>
  <c r="N350" i="16"/>
  <c r="O350" i="16"/>
  <c r="P350" i="16"/>
  <c r="Q350" i="16"/>
  <c r="R350" i="16"/>
  <c r="S350" i="16"/>
  <c r="T350" i="16"/>
  <c r="U350" i="16"/>
  <c r="V350" i="16"/>
  <c r="W350" i="16"/>
  <c r="X350" i="16"/>
  <c r="Y350" i="16"/>
  <c r="BD350" i="16" s="1"/>
  <c r="Z350" i="16"/>
  <c r="AA350" i="16"/>
  <c r="AB350" i="16"/>
  <c r="AC350" i="16"/>
  <c r="AD350" i="16"/>
  <c r="AE350" i="16"/>
  <c r="AF350" i="16"/>
  <c r="L351" i="16"/>
  <c r="M351" i="16"/>
  <c r="N351" i="16"/>
  <c r="O351" i="16"/>
  <c r="P351" i="16"/>
  <c r="Q351" i="16"/>
  <c r="R351" i="16"/>
  <c r="S351" i="16"/>
  <c r="T351" i="16"/>
  <c r="U351" i="16"/>
  <c r="V351" i="16"/>
  <c r="W351" i="16"/>
  <c r="X351" i="16"/>
  <c r="Y351" i="16"/>
  <c r="BD351" i="16" s="1"/>
  <c r="Z351" i="16"/>
  <c r="AA351" i="16"/>
  <c r="AB351" i="16"/>
  <c r="AC351" i="16"/>
  <c r="AD351" i="16"/>
  <c r="AE351" i="16"/>
  <c r="AF351" i="16"/>
  <c r="L352" i="16"/>
  <c r="M352" i="16"/>
  <c r="N352" i="16"/>
  <c r="O352" i="16"/>
  <c r="P352" i="16"/>
  <c r="Q352" i="16"/>
  <c r="R352" i="16"/>
  <c r="S352" i="16"/>
  <c r="T352" i="16"/>
  <c r="U352" i="16"/>
  <c r="V352" i="16"/>
  <c r="W352" i="16"/>
  <c r="X352" i="16"/>
  <c r="Y352" i="16"/>
  <c r="BD352" i="16" s="1"/>
  <c r="Z352" i="16"/>
  <c r="AA352" i="16"/>
  <c r="AB352" i="16"/>
  <c r="AC352" i="16"/>
  <c r="AD352" i="16"/>
  <c r="AE352" i="16"/>
  <c r="AF352" i="16"/>
  <c r="L353" i="16"/>
  <c r="M353" i="16"/>
  <c r="N353" i="16"/>
  <c r="O353" i="16"/>
  <c r="P353" i="16"/>
  <c r="Q353" i="16"/>
  <c r="R353" i="16"/>
  <c r="S353" i="16"/>
  <c r="T353" i="16"/>
  <c r="U353" i="16"/>
  <c r="V353" i="16"/>
  <c r="W353" i="16"/>
  <c r="X353" i="16"/>
  <c r="Y353" i="16"/>
  <c r="BD353" i="16" s="1"/>
  <c r="Z353" i="16"/>
  <c r="AA353" i="16"/>
  <c r="AB353" i="16"/>
  <c r="AC353" i="16"/>
  <c r="AD353" i="16"/>
  <c r="AE353" i="16"/>
  <c r="AF353" i="16"/>
  <c r="L354" i="16"/>
  <c r="M354" i="16"/>
  <c r="N354" i="16"/>
  <c r="O354" i="16"/>
  <c r="P354" i="16"/>
  <c r="Q354" i="16"/>
  <c r="R354" i="16"/>
  <c r="S354" i="16"/>
  <c r="T354" i="16"/>
  <c r="U354" i="16"/>
  <c r="V354" i="16"/>
  <c r="W354" i="16"/>
  <c r="X354" i="16"/>
  <c r="Y354" i="16"/>
  <c r="BD354" i="16" s="1"/>
  <c r="Z354" i="16"/>
  <c r="AA354" i="16"/>
  <c r="AB354" i="16"/>
  <c r="AC354" i="16"/>
  <c r="AD354" i="16"/>
  <c r="AE354" i="16"/>
  <c r="AF354" i="16"/>
  <c r="L355" i="16"/>
  <c r="M355" i="16"/>
  <c r="N355" i="16"/>
  <c r="O355" i="16"/>
  <c r="P355" i="16"/>
  <c r="Q355" i="16"/>
  <c r="R355" i="16"/>
  <c r="S355" i="16"/>
  <c r="T355" i="16"/>
  <c r="U355" i="16"/>
  <c r="V355" i="16"/>
  <c r="W355" i="16"/>
  <c r="X355" i="16"/>
  <c r="Y355" i="16"/>
  <c r="BD355" i="16" s="1"/>
  <c r="Z355" i="16"/>
  <c r="AA355" i="16"/>
  <c r="AB355" i="16"/>
  <c r="AC355" i="16"/>
  <c r="AD355" i="16"/>
  <c r="AE355" i="16"/>
  <c r="AF355" i="16"/>
  <c r="L356" i="16"/>
  <c r="M356" i="16"/>
  <c r="N356" i="16"/>
  <c r="O356" i="16"/>
  <c r="P356" i="16"/>
  <c r="Q356" i="16"/>
  <c r="R356" i="16"/>
  <c r="S356" i="16"/>
  <c r="T356" i="16"/>
  <c r="U356" i="16"/>
  <c r="V356" i="16"/>
  <c r="W356" i="16"/>
  <c r="X356" i="16"/>
  <c r="Y356" i="16"/>
  <c r="BD356" i="16" s="1"/>
  <c r="Z356" i="16"/>
  <c r="AA356" i="16"/>
  <c r="AB356" i="16"/>
  <c r="AC356" i="16"/>
  <c r="AD356" i="16"/>
  <c r="AE356" i="16"/>
  <c r="AF356" i="16"/>
  <c r="L357" i="16"/>
  <c r="M357" i="16"/>
  <c r="N357" i="16"/>
  <c r="O357" i="16"/>
  <c r="P357" i="16"/>
  <c r="Q357" i="16"/>
  <c r="R357" i="16"/>
  <c r="S357" i="16"/>
  <c r="T357" i="16"/>
  <c r="U357" i="16"/>
  <c r="V357" i="16"/>
  <c r="W357" i="16"/>
  <c r="X357" i="16"/>
  <c r="Y357" i="16"/>
  <c r="BD357" i="16" s="1"/>
  <c r="Z357" i="16"/>
  <c r="AA357" i="16"/>
  <c r="AB357" i="16"/>
  <c r="AC357" i="16"/>
  <c r="AD357" i="16"/>
  <c r="AE357" i="16"/>
  <c r="AF357" i="16"/>
  <c r="L358" i="16"/>
  <c r="M358" i="16"/>
  <c r="N358" i="16"/>
  <c r="O358" i="16"/>
  <c r="P358" i="16"/>
  <c r="Q358" i="16"/>
  <c r="R358" i="16"/>
  <c r="S358" i="16"/>
  <c r="T358" i="16"/>
  <c r="U358" i="16"/>
  <c r="V358" i="16"/>
  <c r="W358" i="16"/>
  <c r="X358" i="16"/>
  <c r="Y358" i="16"/>
  <c r="BD358" i="16" s="1"/>
  <c r="Z358" i="16"/>
  <c r="AA358" i="16"/>
  <c r="AB358" i="16"/>
  <c r="AC358" i="16"/>
  <c r="AD358" i="16"/>
  <c r="AE358" i="16"/>
  <c r="AF358" i="16"/>
  <c r="L359" i="16"/>
  <c r="M359" i="16"/>
  <c r="N359" i="16"/>
  <c r="O359" i="16"/>
  <c r="P359" i="16"/>
  <c r="Q359" i="16"/>
  <c r="R359" i="16"/>
  <c r="S359" i="16"/>
  <c r="T359" i="16"/>
  <c r="U359" i="16"/>
  <c r="V359" i="16"/>
  <c r="W359" i="16"/>
  <c r="X359" i="16"/>
  <c r="Y359" i="16"/>
  <c r="BD359" i="16" s="1"/>
  <c r="Z359" i="16"/>
  <c r="AA359" i="16"/>
  <c r="AB359" i="16"/>
  <c r="AC359" i="16"/>
  <c r="AD359" i="16"/>
  <c r="AE359" i="16"/>
  <c r="AF359" i="16"/>
  <c r="L360" i="16"/>
  <c r="M360" i="16"/>
  <c r="N360" i="16"/>
  <c r="O360" i="16"/>
  <c r="P360" i="16"/>
  <c r="Q360" i="16"/>
  <c r="R360" i="16"/>
  <c r="S360" i="16"/>
  <c r="T360" i="16"/>
  <c r="U360" i="16"/>
  <c r="V360" i="16"/>
  <c r="W360" i="16"/>
  <c r="X360" i="16"/>
  <c r="Y360" i="16"/>
  <c r="BD360" i="16" s="1"/>
  <c r="Z360" i="16"/>
  <c r="AA360" i="16"/>
  <c r="AB360" i="16"/>
  <c r="AC360" i="16"/>
  <c r="AD360" i="16"/>
  <c r="AE360" i="16"/>
  <c r="AF360" i="16"/>
  <c r="L361" i="16"/>
  <c r="M361" i="16"/>
  <c r="N361" i="16"/>
  <c r="O361" i="16"/>
  <c r="P361" i="16"/>
  <c r="Q361" i="16"/>
  <c r="R361" i="16"/>
  <c r="S361" i="16"/>
  <c r="T361" i="16"/>
  <c r="U361" i="16"/>
  <c r="V361" i="16"/>
  <c r="W361" i="16"/>
  <c r="X361" i="16"/>
  <c r="Y361" i="16"/>
  <c r="BD361" i="16" s="1"/>
  <c r="Z361" i="16"/>
  <c r="AA361" i="16"/>
  <c r="AB361" i="16"/>
  <c r="AC361" i="16"/>
  <c r="AD361" i="16"/>
  <c r="AE361" i="16"/>
  <c r="AF361" i="16"/>
  <c r="L362" i="16"/>
  <c r="M362" i="16"/>
  <c r="N362" i="16"/>
  <c r="O362" i="16"/>
  <c r="P362" i="16"/>
  <c r="Q362" i="16"/>
  <c r="R362" i="16"/>
  <c r="S362" i="16"/>
  <c r="T362" i="16"/>
  <c r="U362" i="16"/>
  <c r="V362" i="16"/>
  <c r="W362" i="16"/>
  <c r="X362" i="16"/>
  <c r="Y362" i="16"/>
  <c r="BD362" i="16" s="1"/>
  <c r="Z362" i="16"/>
  <c r="AA362" i="16"/>
  <c r="AB362" i="16"/>
  <c r="AC362" i="16"/>
  <c r="AD362" i="16"/>
  <c r="AE362" i="16"/>
  <c r="AF362" i="16"/>
  <c r="L363" i="16"/>
  <c r="M363" i="16"/>
  <c r="N363" i="16"/>
  <c r="O363" i="16"/>
  <c r="P363" i="16"/>
  <c r="Q363" i="16"/>
  <c r="R363" i="16"/>
  <c r="S363" i="16"/>
  <c r="T363" i="16"/>
  <c r="U363" i="16"/>
  <c r="V363" i="16"/>
  <c r="W363" i="16"/>
  <c r="X363" i="16"/>
  <c r="Y363" i="16"/>
  <c r="BD363" i="16" s="1"/>
  <c r="Z363" i="16"/>
  <c r="AA363" i="16"/>
  <c r="AB363" i="16"/>
  <c r="AC363" i="16"/>
  <c r="AD363" i="16"/>
  <c r="AE363" i="16"/>
  <c r="AF363" i="16"/>
  <c r="L364" i="16"/>
  <c r="M364" i="16"/>
  <c r="N364" i="16"/>
  <c r="O364" i="16"/>
  <c r="P364" i="16"/>
  <c r="Q364" i="16"/>
  <c r="R364" i="16"/>
  <c r="S364" i="16"/>
  <c r="T364" i="16"/>
  <c r="U364" i="16"/>
  <c r="V364" i="16"/>
  <c r="W364" i="16"/>
  <c r="X364" i="16"/>
  <c r="Y364" i="16"/>
  <c r="BD364" i="16" s="1"/>
  <c r="Z364" i="16"/>
  <c r="AA364" i="16"/>
  <c r="AB364" i="16"/>
  <c r="AC364" i="16"/>
  <c r="AD364" i="16"/>
  <c r="AE364" i="16"/>
  <c r="AF364" i="16"/>
  <c r="L365" i="16"/>
  <c r="M365" i="16"/>
  <c r="N365" i="16"/>
  <c r="O365" i="16"/>
  <c r="P365" i="16"/>
  <c r="Q365" i="16"/>
  <c r="R365" i="16"/>
  <c r="S365" i="16"/>
  <c r="T365" i="16"/>
  <c r="U365" i="16"/>
  <c r="V365" i="16"/>
  <c r="W365" i="16"/>
  <c r="X365" i="16"/>
  <c r="Y365" i="16"/>
  <c r="BD365" i="16" s="1"/>
  <c r="Z365" i="16"/>
  <c r="AA365" i="16"/>
  <c r="AB365" i="16"/>
  <c r="AC365" i="16"/>
  <c r="AD365" i="16"/>
  <c r="AE365" i="16"/>
  <c r="AF365" i="16"/>
  <c r="L366" i="16"/>
  <c r="M366" i="16"/>
  <c r="N366" i="16"/>
  <c r="O366" i="16"/>
  <c r="P366" i="16"/>
  <c r="Q366" i="16"/>
  <c r="R366" i="16"/>
  <c r="S366" i="16"/>
  <c r="T366" i="16"/>
  <c r="U366" i="16"/>
  <c r="V366" i="16"/>
  <c r="W366" i="16"/>
  <c r="X366" i="16"/>
  <c r="Y366" i="16"/>
  <c r="BD366" i="16" s="1"/>
  <c r="Z366" i="16"/>
  <c r="AA366" i="16"/>
  <c r="AB366" i="16"/>
  <c r="AC366" i="16"/>
  <c r="AD366" i="16"/>
  <c r="AE366" i="16"/>
  <c r="AF366" i="16"/>
  <c r="L367" i="16"/>
  <c r="M367" i="16"/>
  <c r="N367" i="16"/>
  <c r="O367" i="16"/>
  <c r="P367" i="16"/>
  <c r="Q367" i="16"/>
  <c r="R367" i="16"/>
  <c r="S367" i="16"/>
  <c r="T367" i="16"/>
  <c r="U367" i="16"/>
  <c r="V367" i="16"/>
  <c r="W367" i="16"/>
  <c r="X367" i="16"/>
  <c r="Y367" i="16"/>
  <c r="BD367" i="16" s="1"/>
  <c r="Z367" i="16"/>
  <c r="AA367" i="16"/>
  <c r="AB367" i="16"/>
  <c r="AC367" i="16"/>
  <c r="AD367" i="16"/>
  <c r="AE367" i="16"/>
  <c r="AF367" i="16"/>
  <c r="L368" i="16"/>
  <c r="M368" i="16"/>
  <c r="N368" i="16"/>
  <c r="O368" i="16"/>
  <c r="P368" i="16"/>
  <c r="Q368" i="16"/>
  <c r="R368" i="16"/>
  <c r="S368" i="16"/>
  <c r="T368" i="16"/>
  <c r="U368" i="16"/>
  <c r="V368" i="16"/>
  <c r="W368" i="16"/>
  <c r="X368" i="16"/>
  <c r="Y368" i="16"/>
  <c r="BD368" i="16" s="1"/>
  <c r="Z368" i="16"/>
  <c r="AA368" i="16"/>
  <c r="AB368" i="16"/>
  <c r="AC368" i="16"/>
  <c r="AD368" i="16"/>
  <c r="AE368" i="16"/>
  <c r="AF368" i="16"/>
  <c r="L369" i="16"/>
  <c r="M369" i="16"/>
  <c r="N369" i="16"/>
  <c r="O369" i="16"/>
  <c r="P369" i="16"/>
  <c r="Q369" i="16"/>
  <c r="R369" i="16"/>
  <c r="S369" i="16"/>
  <c r="T369" i="16"/>
  <c r="U369" i="16"/>
  <c r="V369" i="16"/>
  <c r="W369" i="16"/>
  <c r="X369" i="16"/>
  <c r="Y369" i="16"/>
  <c r="BD369" i="16" s="1"/>
  <c r="Z369" i="16"/>
  <c r="AA369" i="16"/>
  <c r="AB369" i="16"/>
  <c r="AC369" i="16"/>
  <c r="AD369" i="16"/>
  <c r="AE369" i="16"/>
  <c r="AF369" i="16"/>
  <c r="L370" i="16"/>
  <c r="M370" i="16"/>
  <c r="N370" i="16"/>
  <c r="O370" i="16"/>
  <c r="P370" i="16"/>
  <c r="Q370" i="16"/>
  <c r="R370" i="16"/>
  <c r="S370" i="16"/>
  <c r="T370" i="16"/>
  <c r="U370" i="16"/>
  <c r="V370" i="16"/>
  <c r="W370" i="16"/>
  <c r="X370" i="16"/>
  <c r="Y370" i="16"/>
  <c r="BD370" i="16" s="1"/>
  <c r="Z370" i="16"/>
  <c r="AA370" i="16"/>
  <c r="AB370" i="16"/>
  <c r="AC370" i="16"/>
  <c r="AD370" i="16"/>
  <c r="AE370" i="16"/>
  <c r="AF370" i="16"/>
  <c r="L371" i="16"/>
  <c r="M371" i="16"/>
  <c r="N371" i="16"/>
  <c r="O371" i="16"/>
  <c r="P371" i="16"/>
  <c r="Q371" i="16"/>
  <c r="R371" i="16"/>
  <c r="S371" i="16"/>
  <c r="T371" i="16"/>
  <c r="U371" i="16"/>
  <c r="V371" i="16"/>
  <c r="W371" i="16"/>
  <c r="X371" i="16"/>
  <c r="Y371" i="16"/>
  <c r="BD371" i="16" s="1"/>
  <c r="Z371" i="16"/>
  <c r="AA371" i="16"/>
  <c r="AB371" i="16"/>
  <c r="AC371" i="16"/>
  <c r="AD371" i="16"/>
  <c r="AE371" i="16"/>
  <c r="AF371" i="16"/>
  <c r="L372" i="16"/>
  <c r="M372" i="16"/>
  <c r="N372" i="16"/>
  <c r="O372" i="16"/>
  <c r="P372" i="16"/>
  <c r="Q372" i="16"/>
  <c r="R372" i="16"/>
  <c r="S372" i="16"/>
  <c r="T372" i="16"/>
  <c r="U372" i="16"/>
  <c r="V372" i="16"/>
  <c r="W372" i="16"/>
  <c r="X372" i="16"/>
  <c r="Y372" i="16"/>
  <c r="BD372" i="16" s="1"/>
  <c r="Z372" i="16"/>
  <c r="AA372" i="16"/>
  <c r="AB372" i="16"/>
  <c r="AC372" i="16"/>
  <c r="AD372" i="16"/>
  <c r="AE372" i="16"/>
  <c r="AF372" i="16"/>
  <c r="L373" i="16"/>
  <c r="M373" i="16"/>
  <c r="N373" i="16"/>
  <c r="O373" i="16"/>
  <c r="P373" i="16"/>
  <c r="Q373" i="16"/>
  <c r="R373" i="16"/>
  <c r="S373" i="16"/>
  <c r="T373" i="16"/>
  <c r="U373" i="16"/>
  <c r="V373" i="16"/>
  <c r="W373" i="16"/>
  <c r="X373" i="16"/>
  <c r="Y373" i="16"/>
  <c r="BD373" i="16" s="1"/>
  <c r="Z373" i="16"/>
  <c r="AA373" i="16"/>
  <c r="AB373" i="16"/>
  <c r="AC373" i="16"/>
  <c r="AD373" i="16"/>
  <c r="AE373" i="16"/>
  <c r="AF373" i="16"/>
  <c r="L374" i="16"/>
  <c r="M374" i="16"/>
  <c r="N374" i="16"/>
  <c r="O374" i="16"/>
  <c r="P374" i="16"/>
  <c r="Q374" i="16"/>
  <c r="R374" i="16"/>
  <c r="S374" i="16"/>
  <c r="T374" i="16"/>
  <c r="U374" i="16"/>
  <c r="V374" i="16"/>
  <c r="W374" i="16"/>
  <c r="X374" i="16"/>
  <c r="Y374" i="16"/>
  <c r="BD374" i="16" s="1"/>
  <c r="Z374" i="16"/>
  <c r="AA374" i="16"/>
  <c r="AB374" i="16"/>
  <c r="AC374" i="16"/>
  <c r="AD374" i="16"/>
  <c r="AE374" i="16"/>
  <c r="AF374" i="16"/>
  <c r="L375" i="16"/>
  <c r="M375" i="16"/>
  <c r="N375" i="16"/>
  <c r="O375" i="16"/>
  <c r="P375" i="16"/>
  <c r="Q375" i="16"/>
  <c r="R375" i="16"/>
  <c r="S375" i="16"/>
  <c r="T375" i="16"/>
  <c r="U375" i="16"/>
  <c r="V375" i="16"/>
  <c r="W375" i="16"/>
  <c r="X375" i="16"/>
  <c r="Y375" i="16"/>
  <c r="BD375" i="16" s="1"/>
  <c r="Z375" i="16"/>
  <c r="AA375" i="16"/>
  <c r="AB375" i="16"/>
  <c r="AC375" i="16"/>
  <c r="AD375" i="16"/>
  <c r="AE375" i="16"/>
  <c r="AF375" i="16"/>
  <c r="L376" i="16"/>
  <c r="M376" i="16"/>
  <c r="N376" i="16"/>
  <c r="O376" i="16"/>
  <c r="P376" i="16"/>
  <c r="Q376" i="16"/>
  <c r="R376" i="16"/>
  <c r="S376" i="16"/>
  <c r="T376" i="16"/>
  <c r="U376" i="16"/>
  <c r="V376" i="16"/>
  <c r="W376" i="16"/>
  <c r="X376" i="16"/>
  <c r="Y376" i="16"/>
  <c r="BD376" i="16" s="1"/>
  <c r="Z376" i="16"/>
  <c r="AA376" i="16"/>
  <c r="AB376" i="16"/>
  <c r="AC376" i="16"/>
  <c r="AD376" i="16"/>
  <c r="AE376" i="16"/>
  <c r="AF376" i="16"/>
  <c r="L377" i="16"/>
  <c r="M377" i="16"/>
  <c r="N377" i="16"/>
  <c r="O377" i="16"/>
  <c r="P377" i="16"/>
  <c r="Q377" i="16"/>
  <c r="R377" i="16"/>
  <c r="S377" i="16"/>
  <c r="T377" i="16"/>
  <c r="U377" i="16"/>
  <c r="V377" i="16"/>
  <c r="W377" i="16"/>
  <c r="X377" i="16"/>
  <c r="Y377" i="16"/>
  <c r="BD377" i="16" s="1"/>
  <c r="Z377" i="16"/>
  <c r="AA377" i="16"/>
  <c r="AB377" i="16"/>
  <c r="AC377" i="16"/>
  <c r="AD377" i="16"/>
  <c r="AE377" i="16"/>
  <c r="AF377" i="16"/>
  <c r="L378" i="16"/>
  <c r="M378" i="16"/>
  <c r="N378" i="16"/>
  <c r="O378" i="16"/>
  <c r="P378" i="16"/>
  <c r="Q378" i="16"/>
  <c r="R378" i="16"/>
  <c r="S378" i="16"/>
  <c r="T378" i="16"/>
  <c r="U378" i="16"/>
  <c r="V378" i="16"/>
  <c r="W378" i="16"/>
  <c r="X378" i="16"/>
  <c r="Y378" i="16"/>
  <c r="BD378" i="16" s="1"/>
  <c r="Z378" i="16"/>
  <c r="AA378" i="16"/>
  <c r="AB378" i="16"/>
  <c r="AC378" i="16"/>
  <c r="AD378" i="16"/>
  <c r="AE378" i="16"/>
  <c r="AF378" i="16"/>
  <c r="L379" i="16"/>
  <c r="M379" i="16"/>
  <c r="N379" i="16"/>
  <c r="O379" i="16"/>
  <c r="P379" i="16"/>
  <c r="Q379" i="16"/>
  <c r="R379" i="16"/>
  <c r="S379" i="16"/>
  <c r="T379" i="16"/>
  <c r="U379" i="16"/>
  <c r="V379" i="16"/>
  <c r="W379" i="16"/>
  <c r="X379" i="16"/>
  <c r="Y379" i="16"/>
  <c r="BD379" i="16" s="1"/>
  <c r="Z379" i="16"/>
  <c r="AA379" i="16"/>
  <c r="AB379" i="16"/>
  <c r="AC379" i="16"/>
  <c r="AD379" i="16"/>
  <c r="AE379" i="16"/>
  <c r="AF379" i="16"/>
  <c r="L380" i="16"/>
  <c r="M380" i="16"/>
  <c r="N380" i="16"/>
  <c r="O380" i="16"/>
  <c r="P380" i="16"/>
  <c r="Q380" i="16"/>
  <c r="R380" i="16"/>
  <c r="S380" i="16"/>
  <c r="T380" i="16"/>
  <c r="U380" i="16"/>
  <c r="V380" i="16"/>
  <c r="W380" i="16"/>
  <c r="X380" i="16"/>
  <c r="Y380" i="16"/>
  <c r="BD380" i="16" s="1"/>
  <c r="Z380" i="16"/>
  <c r="AA380" i="16"/>
  <c r="AB380" i="16"/>
  <c r="AC380" i="16"/>
  <c r="AD380" i="16"/>
  <c r="AE380" i="16"/>
  <c r="AF380" i="16"/>
  <c r="L381" i="16"/>
  <c r="M381" i="16"/>
  <c r="N381" i="16"/>
  <c r="O381" i="16"/>
  <c r="P381" i="16"/>
  <c r="Q381" i="16"/>
  <c r="R381" i="16"/>
  <c r="S381" i="16"/>
  <c r="T381" i="16"/>
  <c r="U381" i="16"/>
  <c r="V381" i="16"/>
  <c r="W381" i="16"/>
  <c r="X381" i="16"/>
  <c r="Y381" i="16"/>
  <c r="BD381" i="16" s="1"/>
  <c r="Z381" i="16"/>
  <c r="AA381" i="16"/>
  <c r="AB381" i="16"/>
  <c r="AC381" i="16"/>
  <c r="AD381" i="16"/>
  <c r="AE381" i="16"/>
  <c r="AF381" i="16"/>
  <c r="L382" i="16"/>
  <c r="M382" i="16"/>
  <c r="N382" i="16"/>
  <c r="O382" i="16"/>
  <c r="P382" i="16"/>
  <c r="Q382" i="16"/>
  <c r="R382" i="16"/>
  <c r="S382" i="16"/>
  <c r="T382" i="16"/>
  <c r="U382" i="16"/>
  <c r="V382" i="16"/>
  <c r="W382" i="16"/>
  <c r="X382" i="16"/>
  <c r="Y382" i="16"/>
  <c r="BD382" i="16" s="1"/>
  <c r="Z382" i="16"/>
  <c r="AA382" i="16"/>
  <c r="AB382" i="16"/>
  <c r="AC382" i="16"/>
  <c r="AD382" i="16"/>
  <c r="AE382" i="16"/>
  <c r="AF382" i="16"/>
  <c r="L383" i="16"/>
  <c r="M383" i="16"/>
  <c r="N383" i="16"/>
  <c r="O383" i="16"/>
  <c r="P383" i="16"/>
  <c r="Q383" i="16"/>
  <c r="R383" i="16"/>
  <c r="S383" i="16"/>
  <c r="T383" i="16"/>
  <c r="U383" i="16"/>
  <c r="V383" i="16"/>
  <c r="W383" i="16"/>
  <c r="X383" i="16"/>
  <c r="Y383" i="16"/>
  <c r="BD383" i="16" s="1"/>
  <c r="Z383" i="16"/>
  <c r="AA383" i="16"/>
  <c r="AB383" i="16"/>
  <c r="AC383" i="16"/>
  <c r="AD383" i="16"/>
  <c r="AE383" i="16"/>
  <c r="AF383" i="16"/>
  <c r="L384" i="16"/>
  <c r="M384" i="16"/>
  <c r="N384" i="16"/>
  <c r="O384" i="16"/>
  <c r="P384" i="16"/>
  <c r="Q384" i="16"/>
  <c r="R384" i="16"/>
  <c r="S384" i="16"/>
  <c r="T384" i="16"/>
  <c r="U384" i="16"/>
  <c r="V384" i="16"/>
  <c r="W384" i="16"/>
  <c r="X384" i="16"/>
  <c r="Y384" i="16"/>
  <c r="BD384" i="16" s="1"/>
  <c r="Z384" i="16"/>
  <c r="AA384" i="16"/>
  <c r="AB384" i="16"/>
  <c r="AC384" i="16"/>
  <c r="AD384" i="16"/>
  <c r="AE384" i="16"/>
  <c r="AF384" i="16"/>
  <c r="L385" i="16"/>
  <c r="M385" i="16"/>
  <c r="N385" i="16"/>
  <c r="O385" i="16"/>
  <c r="P385" i="16"/>
  <c r="Q385" i="16"/>
  <c r="R385" i="16"/>
  <c r="S385" i="16"/>
  <c r="T385" i="16"/>
  <c r="U385" i="16"/>
  <c r="V385" i="16"/>
  <c r="W385" i="16"/>
  <c r="X385" i="16"/>
  <c r="Y385" i="16"/>
  <c r="BD385" i="16" s="1"/>
  <c r="Z385" i="16"/>
  <c r="AA385" i="16"/>
  <c r="AB385" i="16"/>
  <c r="AC385" i="16"/>
  <c r="AD385" i="16"/>
  <c r="AE385" i="16"/>
  <c r="AF385" i="16"/>
  <c r="L386" i="16"/>
  <c r="M386" i="16"/>
  <c r="N386" i="16"/>
  <c r="O386" i="16"/>
  <c r="P386" i="16"/>
  <c r="Q386" i="16"/>
  <c r="R386" i="16"/>
  <c r="S386" i="16"/>
  <c r="T386" i="16"/>
  <c r="U386" i="16"/>
  <c r="V386" i="16"/>
  <c r="W386" i="16"/>
  <c r="X386" i="16"/>
  <c r="Y386" i="16"/>
  <c r="BD386" i="16" s="1"/>
  <c r="Z386" i="16"/>
  <c r="AA386" i="16"/>
  <c r="AB386" i="16"/>
  <c r="AC386" i="16"/>
  <c r="AD386" i="16"/>
  <c r="AE386" i="16"/>
  <c r="AF386" i="16"/>
  <c r="L387" i="16"/>
  <c r="M387" i="16"/>
  <c r="N387" i="16"/>
  <c r="O387" i="16"/>
  <c r="P387" i="16"/>
  <c r="Q387" i="16"/>
  <c r="R387" i="16"/>
  <c r="S387" i="16"/>
  <c r="T387" i="16"/>
  <c r="U387" i="16"/>
  <c r="V387" i="16"/>
  <c r="W387" i="16"/>
  <c r="X387" i="16"/>
  <c r="Y387" i="16"/>
  <c r="BD387" i="16" s="1"/>
  <c r="Z387" i="16"/>
  <c r="AA387" i="16"/>
  <c r="AB387" i="16"/>
  <c r="AC387" i="16"/>
  <c r="AD387" i="16"/>
  <c r="AE387" i="16"/>
  <c r="AF387" i="16"/>
  <c r="L388" i="16"/>
  <c r="M388" i="16"/>
  <c r="N388" i="16"/>
  <c r="O388" i="16"/>
  <c r="P388" i="16"/>
  <c r="Q388" i="16"/>
  <c r="R388" i="16"/>
  <c r="S388" i="16"/>
  <c r="T388" i="16"/>
  <c r="U388" i="16"/>
  <c r="V388" i="16"/>
  <c r="W388" i="16"/>
  <c r="X388" i="16"/>
  <c r="Y388" i="16"/>
  <c r="BD388" i="16" s="1"/>
  <c r="Z388" i="16"/>
  <c r="AA388" i="16"/>
  <c r="AB388" i="16"/>
  <c r="AC388" i="16"/>
  <c r="AD388" i="16"/>
  <c r="AE388" i="16"/>
  <c r="AF388" i="16"/>
  <c r="L389" i="16"/>
  <c r="M389" i="16"/>
  <c r="N389" i="16"/>
  <c r="O389" i="16"/>
  <c r="P389" i="16"/>
  <c r="Q389" i="16"/>
  <c r="R389" i="16"/>
  <c r="S389" i="16"/>
  <c r="T389" i="16"/>
  <c r="U389" i="16"/>
  <c r="V389" i="16"/>
  <c r="W389" i="16"/>
  <c r="X389" i="16"/>
  <c r="Y389" i="16"/>
  <c r="BD389" i="16" s="1"/>
  <c r="Z389" i="16"/>
  <c r="AA389" i="16"/>
  <c r="AB389" i="16"/>
  <c r="AC389" i="16"/>
  <c r="AD389" i="16"/>
  <c r="AE389" i="16"/>
  <c r="AF389" i="16"/>
  <c r="L390" i="16"/>
  <c r="M390" i="16"/>
  <c r="N390" i="16"/>
  <c r="O390" i="16"/>
  <c r="P390" i="16"/>
  <c r="Q390" i="16"/>
  <c r="R390" i="16"/>
  <c r="S390" i="16"/>
  <c r="T390" i="16"/>
  <c r="U390" i="16"/>
  <c r="V390" i="16"/>
  <c r="W390" i="16"/>
  <c r="X390" i="16"/>
  <c r="Y390" i="16"/>
  <c r="BD390" i="16" s="1"/>
  <c r="Z390" i="16"/>
  <c r="AA390" i="16"/>
  <c r="AB390" i="16"/>
  <c r="AC390" i="16"/>
  <c r="AD390" i="16"/>
  <c r="AE390" i="16"/>
  <c r="AF390" i="16"/>
  <c r="L391" i="16"/>
  <c r="M391" i="16"/>
  <c r="N391" i="16"/>
  <c r="O391" i="16"/>
  <c r="P391" i="16"/>
  <c r="Q391" i="16"/>
  <c r="R391" i="16"/>
  <c r="S391" i="16"/>
  <c r="T391" i="16"/>
  <c r="U391" i="16"/>
  <c r="V391" i="16"/>
  <c r="W391" i="16"/>
  <c r="X391" i="16"/>
  <c r="Y391" i="16"/>
  <c r="BD391" i="16" s="1"/>
  <c r="Z391" i="16"/>
  <c r="AA391" i="16"/>
  <c r="AB391" i="16"/>
  <c r="AC391" i="16"/>
  <c r="AD391" i="16"/>
  <c r="AE391" i="16"/>
  <c r="AF391" i="16"/>
  <c r="L392" i="16"/>
  <c r="M392" i="16"/>
  <c r="N392" i="16"/>
  <c r="O392" i="16"/>
  <c r="P392" i="16"/>
  <c r="Q392" i="16"/>
  <c r="R392" i="16"/>
  <c r="S392" i="16"/>
  <c r="T392" i="16"/>
  <c r="U392" i="16"/>
  <c r="V392" i="16"/>
  <c r="W392" i="16"/>
  <c r="X392" i="16"/>
  <c r="Y392" i="16"/>
  <c r="BD392" i="16" s="1"/>
  <c r="Z392" i="16"/>
  <c r="AA392" i="16"/>
  <c r="AB392" i="16"/>
  <c r="AC392" i="16"/>
  <c r="AD392" i="16"/>
  <c r="AE392" i="16"/>
  <c r="AF392" i="16"/>
  <c r="L393" i="16"/>
  <c r="M393" i="16"/>
  <c r="N393" i="16"/>
  <c r="O393" i="16"/>
  <c r="P393" i="16"/>
  <c r="Q393" i="16"/>
  <c r="R393" i="16"/>
  <c r="S393" i="16"/>
  <c r="T393" i="16"/>
  <c r="U393" i="16"/>
  <c r="V393" i="16"/>
  <c r="W393" i="16"/>
  <c r="X393" i="16"/>
  <c r="Y393" i="16"/>
  <c r="BD393" i="16" s="1"/>
  <c r="Z393" i="16"/>
  <c r="AA393" i="16"/>
  <c r="AB393" i="16"/>
  <c r="AC393" i="16"/>
  <c r="AD393" i="16"/>
  <c r="AE393" i="16"/>
  <c r="AF393" i="16"/>
  <c r="L394" i="16"/>
  <c r="M394" i="16"/>
  <c r="N394" i="16"/>
  <c r="O394" i="16"/>
  <c r="P394" i="16"/>
  <c r="Q394" i="16"/>
  <c r="R394" i="16"/>
  <c r="S394" i="16"/>
  <c r="T394" i="16"/>
  <c r="U394" i="16"/>
  <c r="V394" i="16"/>
  <c r="W394" i="16"/>
  <c r="X394" i="16"/>
  <c r="Y394" i="16"/>
  <c r="BD394" i="16" s="1"/>
  <c r="Z394" i="16"/>
  <c r="AA394" i="16"/>
  <c r="AB394" i="16"/>
  <c r="AC394" i="16"/>
  <c r="AD394" i="16"/>
  <c r="AE394" i="16"/>
  <c r="AF394" i="16"/>
  <c r="L395" i="16"/>
  <c r="M395" i="16"/>
  <c r="N395" i="16"/>
  <c r="O395" i="16"/>
  <c r="P395" i="16"/>
  <c r="Q395" i="16"/>
  <c r="R395" i="16"/>
  <c r="S395" i="16"/>
  <c r="T395" i="16"/>
  <c r="U395" i="16"/>
  <c r="V395" i="16"/>
  <c r="W395" i="16"/>
  <c r="X395" i="16"/>
  <c r="Y395" i="16"/>
  <c r="BD395" i="16" s="1"/>
  <c r="Z395" i="16"/>
  <c r="AA395" i="16"/>
  <c r="AB395" i="16"/>
  <c r="AC395" i="16"/>
  <c r="AD395" i="16"/>
  <c r="AE395" i="16"/>
  <c r="AF395" i="16"/>
  <c r="L396" i="16"/>
  <c r="M396" i="16"/>
  <c r="N396" i="16"/>
  <c r="O396" i="16"/>
  <c r="P396" i="16"/>
  <c r="Q396" i="16"/>
  <c r="R396" i="16"/>
  <c r="S396" i="16"/>
  <c r="T396" i="16"/>
  <c r="U396" i="16"/>
  <c r="V396" i="16"/>
  <c r="W396" i="16"/>
  <c r="X396" i="16"/>
  <c r="Y396" i="16"/>
  <c r="BD396" i="16" s="1"/>
  <c r="Z396" i="16"/>
  <c r="AA396" i="16"/>
  <c r="AB396" i="16"/>
  <c r="AC396" i="16"/>
  <c r="AD396" i="16"/>
  <c r="AE396" i="16"/>
  <c r="AF396" i="16"/>
  <c r="L397" i="16"/>
  <c r="M397" i="16"/>
  <c r="N397" i="16"/>
  <c r="O397" i="16"/>
  <c r="P397" i="16"/>
  <c r="Q397" i="16"/>
  <c r="R397" i="16"/>
  <c r="S397" i="16"/>
  <c r="T397" i="16"/>
  <c r="U397" i="16"/>
  <c r="V397" i="16"/>
  <c r="W397" i="16"/>
  <c r="X397" i="16"/>
  <c r="Y397" i="16"/>
  <c r="BD397" i="16" s="1"/>
  <c r="Z397" i="16"/>
  <c r="AA397" i="16"/>
  <c r="AB397" i="16"/>
  <c r="AC397" i="16"/>
  <c r="AD397" i="16"/>
  <c r="AE397" i="16"/>
  <c r="AF397" i="16"/>
  <c r="L398" i="16"/>
  <c r="M398" i="16"/>
  <c r="N398" i="16"/>
  <c r="O398" i="16"/>
  <c r="P398" i="16"/>
  <c r="Q398" i="16"/>
  <c r="R398" i="16"/>
  <c r="S398" i="16"/>
  <c r="T398" i="16"/>
  <c r="U398" i="16"/>
  <c r="V398" i="16"/>
  <c r="W398" i="16"/>
  <c r="X398" i="16"/>
  <c r="Y398" i="16"/>
  <c r="BD398" i="16" s="1"/>
  <c r="Z398" i="16"/>
  <c r="AA398" i="16"/>
  <c r="AB398" i="16"/>
  <c r="AC398" i="16"/>
  <c r="AD398" i="16"/>
  <c r="AE398" i="16"/>
  <c r="AF398" i="16"/>
  <c r="L399" i="16"/>
  <c r="M399" i="16"/>
  <c r="N399" i="16"/>
  <c r="O399" i="16"/>
  <c r="P399" i="16"/>
  <c r="Q399" i="16"/>
  <c r="R399" i="16"/>
  <c r="S399" i="16"/>
  <c r="T399" i="16"/>
  <c r="U399" i="16"/>
  <c r="V399" i="16"/>
  <c r="W399" i="16"/>
  <c r="X399" i="16"/>
  <c r="Y399" i="16"/>
  <c r="BD399" i="16" s="1"/>
  <c r="Z399" i="16"/>
  <c r="AA399" i="16"/>
  <c r="AB399" i="16"/>
  <c r="AC399" i="16"/>
  <c r="AD399" i="16"/>
  <c r="AE399" i="16"/>
  <c r="AF399" i="16"/>
  <c r="L400" i="16"/>
  <c r="M400" i="16"/>
  <c r="N400" i="16"/>
  <c r="O400" i="16"/>
  <c r="P400" i="16"/>
  <c r="Q400" i="16"/>
  <c r="R400" i="16"/>
  <c r="S400" i="16"/>
  <c r="T400" i="16"/>
  <c r="U400" i="16"/>
  <c r="V400" i="16"/>
  <c r="W400" i="16"/>
  <c r="X400" i="16"/>
  <c r="Y400" i="16"/>
  <c r="BD400" i="16" s="1"/>
  <c r="Z400" i="16"/>
  <c r="AA400" i="16"/>
  <c r="AB400" i="16"/>
  <c r="AC400" i="16"/>
  <c r="AD400" i="16"/>
  <c r="AE400" i="16"/>
  <c r="AF400" i="16"/>
  <c r="L401" i="16"/>
  <c r="M401" i="16"/>
  <c r="N401" i="16"/>
  <c r="O401" i="16"/>
  <c r="P401" i="16"/>
  <c r="Q401" i="16"/>
  <c r="R401" i="16"/>
  <c r="S401" i="16"/>
  <c r="T401" i="16"/>
  <c r="U401" i="16"/>
  <c r="V401" i="16"/>
  <c r="W401" i="16"/>
  <c r="X401" i="16"/>
  <c r="Y401" i="16"/>
  <c r="BD401" i="16" s="1"/>
  <c r="Z401" i="16"/>
  <c r="AA401" i="16"/>
  <c r="AB401" i="16"/>
  <c r="AC401" i="16"/>
  <c r="AD401" i="16"/>
  <c r="AE401" i="16"/>
  <c r="AF401" i="16"/>
  <c r="L402" i="16"/>
  <c r="M402" i="16"/>
  <c r="N402" i="16"/>
  <c r="O402" i="16"/>
  <c r="P402" i="16"/>
  <c r="Q402" i="16"/>
  <c r="R402" i="16"/>
  <c r="S402" i="16"/>
  <c r="T402" i="16"/>
  <c r="U402" i="16"/>
  <c r="V402" i="16"/>
  <c r="W402" i="16"/>
  <c r="X402" i="16"/>
  <c r="Y402" i="16"/>
  <c r="BD402" i="16" s="1"/>
  <c r="Z402" i="16"/>
  <c r="AA402" i="16"/>
  <c r="AB402" i="16"/>
  <c r="AC402" i="16"/>
  <c r="AD402" i="16"/>
  <c r="AE402" i="16"/>
  <c r="AF402" i="16"/>
  <c r="L403" i="16"/>
  <c r="M403" i="16"/>
  <c r="N403" i="16"/>
  <c r="O403" i="16"/>
  <c r="P403" i="16"/>
  <c r="Q403" i="16"/>
  <c r="R403" i="16"/>
  <c r="S403" i="16"/>
  <c r="T403" i="16"/>
  <c r="U403" i="16"/>
  <c r="V403" i="16"/>
  <c r="W403" i="16"/>
  <c r="X403" i="16"/>
  <c r="Y403" i="16"/>
  <c r="BD403" i="16" s="1"/>
  <c r="Z403" i="16"/>
  <c r="AA403" i="16"/>
  <c r="AB403" i="16"/>
  <c r="AC403" i="16"/>
  <c r="AD403" i="16"/>
  <c r="AE403" i="16"/>
  <c r="AF403" i="16"/>
  <c r="L404" i="16"/>
  <c r="M404" i="16"/>
  <c r="N404" i="16"/>
  <c r="O404" i="16"/>
  <c r="P404" i="16"/>
  <c r="Q404" i="16"/>
  <c r="R404" i="16"/>
  <c r="S404" i="16"/>
  <c r="T404" i="16"/>
  <c r="U404" i="16"/>
  <c r="V404" i="16"/>
  <c r="W404" i="16"/>
  <c r="X404" i="16"/>
  <c r="Y404" i="16"/>
  <c r="BD404" i="16" s="1"/>
  <c r="Z404" i="16"/>
  <c r="AA404" i="16"/>
  <c r="AB404" i="16"/>
  <c r="AC404" i="16"/>
  <c r="AD404" i="16"/>
  <c r="AE404" i="16"/>
  <c r="AF404" i="16"/>
  <c r="L405" i="16"/>
  <c r="M405" i="16"/>
  <c r="N405" i="16"/>
  <c r="O405" i="16"/>
  <c r="P405" i="16"/>
  <c r="Q405" i="16"/>
  <c r="R405" i="16"/>
  <c r="S405" i="16"/>
  <c r="T405" i="16"/>
  <c r="U405" i="16"/>
  <c r="V405" i="16"/>
  <c r="W405" i="16"/>
  <c r="X405" i="16"/>
  <c r="Y405" i="16"/>
  <c r="BD405" i="16" s="1"/>
  <c r="Z405" i="16"/>
  <c r="AA405" i="16"/>
  <c r="AB405" i="16"/>
  <c r="AC405" i="16"/>
  <c r="AD405" i="16"/>
  <c r="AE405" i="16"/>
  <c r="AF405" i="16"/>
  <c r="L406" i="16"/>
  <c r="M406" i="16"/>
  <c r="N406" i="16"/>
  <c r="O406" i="16"/>
  <c r="P406" i="16"/>
  <c r="Q406" i="16"/>
  <c r="R406" i="16"/>
  <c r="S406" i="16"/>
  <c r="T406" i="16"/>
  <c r="U406" i="16"/>
  <c r="V406" i="16"/>
  <c r="W406" i="16"/>
  <c r="X406" i="16"/>
  <c r="Y406" i="16"/>
  <c r="BD406" i="16" s="1"/>
  <c r="Z406" i="16"/>
  <c r="AA406" i="16"/>
  <c r="AB406" i="16"/>
  <c r="AC406" i="16"/>
  <c r="AD406" i="16"/>
  <c r="AE406" i="16"/>
  <c r="AF406" i="16"/>
  <c r="L407" i="16"/>
  <c r="M407" i="16"/>
  <c r="N407" i="16"/>
  <c r="O407" i="16"/>
  <c r="P407" i="16"/>
  <c r="Q407" i="16"/>
  <c r="R407" i="16"/>
  <c r="S407" i="16"/>
  <c r="T407" i="16"/>
  <c r="U407" i="16"/>
  <c r="V407" i="16"/>
  <c r="W407" i="16"/>
  <c r="X407" i="16"/>
  <c r="Y407" i="16"/>
  <c r="BD407" i="16" s="1"/>
  <c r="Z407" i="16"/>
  <c r="AA407" i="16"/>
  <c r="AB407" i="16"/>
  <c r="AC407" i="16"/>
  <c r="AD407" i="16"/>
  <c r="AE407" i="16"/>
  <c r="AF407" i="16"/>
  <c r="L408" i="16"/>
  <c r="M408" i="16"/>
  <c r="N408" i="16"/>
  <c r="O408" i="16"/>
  <c r="P408" i="16"/>
  <c r="Q408" i="16"/>
  <c r="R408" i="16"/>
  <c r="S408" i="16"/>
  <c r="T408" i="16"/>
  <c r="U408" i="16"/>
  <c r="V408" i="16"/>
  <c r="W408" i="16"/>
  <c r="X408" i="16"/>
  <c r="Y408" i="16"/>
  <c r="BD408" i="16" s="1"/>
  <c r="Z408" i="16"/>
  <c r="AA408" i="16"/>
  <c r="AB408" i="16"/>
  <c r="AC408" i="16"/>
  <c r="AD408" i="16"/>
  <c r="AE408" i="16"/>
  <c r="AF408" i="16"/>
  <c r="L409" i="16"/>
  <c r="M409" i="16"/>
  <c r="N409" i="16"/>
  <c r="O409" i="16"/>
  <c r="P409" i="16"/>
  <c r="Q409" i="16"/>
  <c r="R409" i="16"/>
  <c r="S409" i="16"/>
  <c r="T409" i="16"/>
  <c r="U409" i="16"/>
  <c r="V409" i="16"/>
  <c r="W409" i="16"/>
  <c r="X409" i="16"/>
  <c r="Y409" i="16"/>
  <c r="BD409" i="16" s="1"/>
  <c r="Z409" i="16"/>
  <c r="AA409" i="16"/>
  <c r="AB409" i="16"/>
  <c r="AC409" i="16"/>
  <c r="AD409" i="16"/>
  <c r="AE409" i="16"/>
  <c r="AF409" i="16"/>
  <c r="L410" i="16"/>
  <c r="M410" i="16"/>
  <c r="N410" i="16"/>
  <c r="O410" i="16"/>
  <c r="P410" i="16"/>
  <c r="Q410" i="16"/>
  <c r="R410" i="16"/>
  <c r="S410" i="16"/>
  <c r="T410" i="16"/>
  <c r="U410" i="16"/>
  <c r="V410" i="16"/>
  <c r="W410" i="16"/>
  <c r="X410" i="16"/>
  <c r="Y410" i="16"/>
  <c r="BD410" i="16" s="1"/>
  <c r="Z410" i="16"/>
  <c r="AA410" i="16"/>
  <c r="AB410" i="16"/>
  <c r="AC410" i="16"/>
  <c r="AD410" i="16"/>
  <c r="AE410" i="16"/>
  <c r="AF410" i="16"/>
  <c r="L411" i="16"/>
  <c r="M411" i="16"/>
  <c r="N411" i="16"/>
  <c r="O411" i="16"/>
  <c r="P411" i="16"/>
  <c r="Q411" i="16"/>
  <c r="R411" i="16"/>
  <c r="S411" i="16"/>
  <c r="T411" i="16"/>
  <c r="U411" i="16"/>
  <c r="V411" i="16"/>
  <c r="W411" i="16"/>
  <c r="X411" i="16"/>
  <c r="Y411" i="16"/>
  <c r="BD411" i="16" s="1"/>
  <c r="Z411" i="16"/>
  <c r="AA411" i="16"/>
  <c r="AB411" i="16"/>
  <c r="AC411" i="16"/>
  <c r="AD411" i="16"/>
  <c r="AE411" i="16"/>
  <c r="AF411" i="16"/>
  <c r="L412" i="16"/>
  <c r="M412" i="16"/>
  <c r="N412" i="16"/>
  <c r="O412" i="16"/>
  <c r="P412" i="16"/>
  <c r="Q412" i="16"/>
  <c r="R412" i="16"/>
  <c r="S412" i="16"/>
  <c r="T412" i="16"/>
  <c r="U412" i="16"/>
  <c r="V412" i="16"/>
  <c r="W412" i="16"/>
  <c r="X412" i="16"/>
  <c r="Y412" i="16"/>
  <c r="BD412" i="16" s="1"/>
  <c r="Z412" i="16"/>
  <c r="AA412" i="16"/>
  <c r="AB412" i="16"/>
  <c r="AC412" i="16"/>
  <c r="AD412" i="16"/>
  <c r="AE412" i="16"/>
  <c r="AF412" i="16"/>
  <c r="L413" i="16"/>
  <c r="M413" i="16"/>
  <c r="N413" i="16"/>
  <c r="O413" i="16"/>
  <c r="P413" i="16"/>
  <c r="Q413" i="16"/>
  <c r="R413" i="16"/>
  <c r="S413" i="16"/>
  <c r="T413" i="16"/>
  <c r="U413" i="16"/>
  <c r="V413" i="16"/>
  <c r="W413" i="16"/>
  <c r="X413" i="16"/>
  <c r="Y413" i="16"/>
  <c r="BD413" i="16" s="1"/>
  <c r="Z413" i="16"/>
  <c r="AA413" i="16"/>
  <c r="AB413" i="16"/>
  <c r="AC413" i="16"/>
  <c r="AD413" i="16"/>
  <c r="AE413" i="16"/>
  <c r="AF413" i="16"/>
  <c r="L414" i="16"/>
  <c r="M414" i="16"/>
  <c r="N414" i="16"/>
  <c r="O414" i="16"/>
  <c r="P414" i="16"/>
  <c r="Q414" i="16"/>
  <c r="R414" i="16"/>
  <c r="S414" i="16"/>
  <c r="T414" i="16"/>
  <c r="U414" i="16"/>
  <c r="V414" i="16"/>
  <c r="W414" i="16"/>
  <c r="X414" i="16"/>
  <c r="Y414" i="16"/>
  <c r="BD414" i="16" s="1"/>
  <c r="Z414" i="16"/>
  <c r="AA414" i="16"/>
  <c r="AB414" i="16"/>
  <c r="AC414" i="16"/>
  <c r="AD414" i="16"/>
  <c r="AE414" i="16"/>
  <c r="AF414" i="16"/>
  <c r="L415" i="16"/>
  <c r="M415" i="16"/>
  <c r="N415" i="16"/>
  <c r="O415" i="16"/>
  <c r="P415" i="16"/>
  <c r="Q415" i="16"/>
  <c r="R415" i="16"/>
  <c r="S415" i="16"/>
  <c r="T415" i="16"/>
  <c r="U415" i="16"/>
  <c r="V415" i="16"/>
  <c r="W415" i="16"/>
  <c r="X415" i="16"/>
  <c r="Y415" i="16"/>
  <c r="BD415" i="16" s="1"/>
  <c r="Z415" i="16"/>
  <c r="AA415" i="16"/>
  <c r="AB415" i="16"/>
  <c r="AC415" i="16"/>
  <c r="AD415" i="16"/>
  <c r="AE415" i="16"/>
  <c r="AF415" i="16"/>
  <c r="L416" i="16"/>
  <c r="M416" i="16"/>
  <c r="N416" i="16"/>
  <c r="O416" i="16"/>
  <c r="P416" i="16"/>
  <c r="Q416" i="16"/>
  <c r="R416" i="16"/>
  <c r="S416" i="16"/>
  <c r="T416" i="16"/>
  <c r="U416" i="16"/>
  <c r="V416" i="16"/>
  <c r="W416" i="16"/>
  <c r="X416" i="16"/>
  <c r="Y416" i="16"/>
  <c r="BD416" i="16" s="1"/>
  <c r="Z416" i="16"/>
  <c r="AA416" i="16"/>
  <c r="AB416" i="16"/>
  <c r="AC416" i="16"/>
  <c r="AD416" i="16"/>
  <c r="AE416" i="16"/>
  <c r="AF416" i="16"/>
  <c r="L417" i="16"/>
  <c r="M417" i="16"/>
  <c r="N417" i="16"/>
  <c r="O417" i="16"/>
  <c r="P417" i="16"/>
  <c r="Q417" i="16"/>
  <c r="R417" i="16"/>
  <c r="S417" i="16"/>
  <c r="T417" i="16"/>
  <c r="U417" i="16"/>
  <c r="V417" i="16"/>
  <c r="W417" i="16"/>
  <c r="X417" i="16"/>
  <c r="Y417" i="16"/>
  <c r="BD417" i="16" s="1"/>
  <c r="Z417" i="16"/>
  <c r="AA417" i="16"/>
  <c r="AB417" i="16"/>
  <c r="AC417" i="16"/>
  <c r="AD417" i="16"/>
  <c r="AE417" i="16"/>
  <c r="AF417" i="16"/>
  <c r="L418" i="16"/>
  <c r="M418" i="16"/>
  <c r="N418" i="16"/>
  <c r="O418" i="16"/>
  <c r="P418" i="16"/>
  <c r="Q418" i="16"/>
  <c r="R418" i="16"/>
  <c r="S418" i="16"/>
  <c r="T418" i="16"/>
  <c r="U418" i="16"/>
  <c r="V418" i="16"/>
  <c r="W418" i="16"/>
  <c r="X418" i="16"/>
  <c r="Y418" i="16"/>
  <c r="BD418" i="16" s="1"/>
  <c r="Z418" i="16"/>
  <c r="AA418" i="16"/>
  <c r="AB418" i="16"/>
  <c r="AC418" i="16"/>
  <c r="AD418" i="16"/>
  <c r="AE418" i="16"/>
  <c r="AF418" i="16"/>
  <c r="L419" i="16"/>
  <c r="M419" i="16"/>
  <c r="N419" i="16"/>
  <c r="O419" i="16"/>
  <c r="P419" i="16"/>
  <c r="Q419" i="16"/>
  <c r="R419" i="16"/>
  <c r="S419" i="16"/>
  <c r="T419" i="16"/>
  <c r="U419" i="16"/>
  <c r="V419" i="16"/>
  <c r="W419" i="16"/>
  <c r="X419" i="16"/>
  <c r="Y419" i="16"/>
  <c r="BD419" i="16" s="1"/>
  <c r="Z419" i="16"/>
  <c r="AA419" i="16"/>
  <c r="AB419" i="16"/>
  <c r="AC419" i="16"/>
  <c r="AD419" i="16"/>
  <c r="AE419" i="16"/>
  <c r="AF419" i="16"/>
  <c r="L420" i="16"/>
  <c r="M420" i="16"/>
  <c r="N420" i="16"/>
  <c r="O420" i="16"/>
  <c r="P420" i="16"/>
  <c r="Q420" i="16"/>
  <c r="R420" i="16"/>
  <c r="S420" i="16"/>
  <c r="T420" i="16"/>
  <c r="U420" i="16"/>
  <c r="V420" i="16"/>
  <c r="W420" i="16"/>
  <c r="X420" i="16"/>
  <c r="Y420" i="16"/>
  <c r="BD420" i="16" s="1"/>
  <c r="Z420" i="16"/>
  <c r="AA420" i="16"/>
  <c r="AB420" i="16"/>
  <c r="AC420" i="16"/>
  <c r="AD420" i="16"/>
  <c r="AE420" i="16"/>
  <c r="AF420" i="16"/>
  <c r="L421" i="16"/>
  <c r="M421" i="16"/>
  <c r="N421" i="16"/>
  <c r="O421" i="16"/>
  <c r="P421" i="16"/>
  <c r="Q421" i="16"/>
  <c r="R421" i="16"/>
  <c r="S421" i="16"/>
  <c r="T421" i="16"/>
  <c r="U421" i="16"/>
  <c r="V421" i="16"/>
  <c r="W421" i="16"/>
  <c r="X421" i="16"/>
  <c r="Y421" i="16"/>
  <c r="BD421" i="16" s="1"/>
  <c r="Z421" i="16"/>
  <c r="AA421" i="16"/>
  <c r="AB421" i="16"/>
  <c r="AC421" i="16"/>
  <c r="AD421" i="16"/>
  <c r="AE421" i="16"/>
  <c r="AF421" i="16"/>
  <c r="L422" i="16"/>
  <c r="M422" i="16"/>
  <c r="N422" i="16"/>
  <c r="O422" i="16"/>
  <c r="P422" i="16"/>
  <c r="Q422" i="16"/>
  <c r="R422" i="16"/>
  <c r="S422" i="16"/>
  <c r="T422" i="16"/>
  <c r="U422" i="16"/>
  <c r="V422" i="16"/>
  <c r="W422" i="16"/>
  <c r="X422" i="16"/>
  <c r="Y422" i="16"/>
  <c r="BD422" i="16" s="1"/>
  <c r="Z422" i="16"/>
  <c r="AA422" i="16"/>
  <c r="AB422" i="16"/>
  <c r="AC422" i="16"/>
  <c r="AD422" i="16"/>
  <c r="AE422" i="16"/>
  <c r="AF422" i="16"/>
  <c r="L423" i="16"/>
  <c r="M423" i="16"/>
  <c r="N423" i="16"/>
  <c r="O423" i="16"/>
  <c r="P423" i="16"/>
  <c r="Q423" i="16"/>
  <c r="R423" i="16"/>
  <c r="S423" i="16"/>
  <c r="T423" i="16"/>
  <c r="U423" i="16"/>
  <c r="V423" i="16"/>
  <c r="W423" i="16"/>
  <c r="X423" i="16"/>
  <c r="Y423" i="16"/>
  <c r="BD423" i="16" s="1"/>
  <c r="Z423" i="16"/>
  <c r="AA423" i="16"/>
  <c r="AB423" i="16"/>
  <c r="AC423" i="16"/>
  <c r="AD423" i="16"/>
  <c r="AE423" i="16"/>
  <c r="AF423" i="16"/>
  <c r="L424" i="16"/>
  <c r="M424" i="16"/>
  <c r="N424" i="16"/>
  <c r="O424" i="16"/>
  <c r="P424" i="16"/>
  <c r="Q424" i="16"/>
  <c r="R424" i="16"/>
  <c r="S424" i="16"/>
  <c r="T424" i="16"/>
  <c r="U424" i="16"/>
  <c r="V424" i="16"/>
  <c r="W424" i="16"/>
  <c r="X424" i="16"/>
  <c r="Y424" i="16"/>
  <c r="BD424" i="16" s="1"/>
  <c r="Z424" i="16"/>
  <c r="AA424" i="16"/>
  <c r="AB424" i="16"/>
  <c r="AC424" i="16"/>
  <c r="AD424" i="16"/>
  <c r="AE424" i="16"/>
  <c r="AF424" i="16"/>
  <c r="L425" i="16"/>
  <c r="M425" i="16"/>
  <c r="N425" i="16"/>
  <c r="O425" i="16"/>
  <c r="P425" i="16"/>
  <c r="Q425" i="16"/>
  <c r="R425" i="16"/>
  <c r="S425" i="16"/>
  <c r="T425" i="16"/>
  <c r="U425" i="16"/>
  <c r="V425" i="16"/>
  <c r="W425" i="16"/>
  <c r="X425" i="16"/>
  <c r="Y425" i="16"/>
  <c r="BD425" i="16" s="1"/>
  <c r="Z425" i="16"/>
  <c r="AA425" i="16"/>
  <c r="AB425" i="16"/>
  <c r="AC425" i="16"/>
  <c r="AD425" i="16"/>
  <c r="AE425" i="16"/>
  <c r="AF425" i="16"/>
  <c r="L426" i="16"/>
  <c r="M426" i="16"/>
  <c r="N426" i="16"/>
  <c r="O426" i="16"/>
  <c r="P426" i="16"/>
  <c r="Q426" i="16"/>
  <c r="R426" i="16"/>
  <c r="S426" i="16"/>
  <c r="T426" i="16"/>
  <c r="U426" i="16"/>
  <c r="V426" i="16"/>
  <c r="W426" i="16"/>
  <c r="X426" i="16"/>
  <c r="Y426" i="16"/>
  <c r="BD426" i="16" s="1"/>
  <c r="Z426" i="16"/>
  <c r="AA426" i="16"/>
  <c r="AB426" i="16"/>
  <c r="AC426" i="16"/>
  <c r="AD426" i="16"/>
  <c r="AE426" i="16"/>
  <c r="AF426" i="16"/>
  <c r="L427" i="16"/>
  <c r="M427" i="16"/>
  <c r="N427" i="16"/>
  <c r="O427" i="16"/>
  <c r="P427" i="16"/>
  <c r="Q427" i="16"/>
  <c r="R427" i="16"/>
  <c r="S427" i="16"/>
  <c r="T427" i="16"/>
  <c r="U427" i="16"/>
  <c r="V427" i="16"/>
  <c r="W427" i="16"/>
  <c r="X427" i="16"/>
  <c r="Y427" i="16"/>
  <c r="BD427" i="16" s="1"/>
  <c r="Z427" i="16"/>
  <c r="AA427" i="16"/>
  <c r="AB427" i="16"/>
  <c r="AC427" i="16"/>
  <c r="AD427" i="16"/>
  <c r="AE427" i="16"/>
  <c r="AF427" i="16"/>
  <c r="L428" i="16"/>
  <c r="M428" i="16"/>
  <c r="N428" i="16"/>
  <c r="O428" i="16"/>
  <c r="P428" i="16"/>
  <c r="Q428" i="16"/>
  <c r="R428" i="16"/>
  <c r="S428" i="16"/>
  <c r="T428" i="16"/>
  <c r="U428" i="16"/>
  <c r="V428" i="16"/>
  <c r="W428" i="16"/>
  <c r="X428" i="16"/>
  <c r="Y428" i="16"/>
  <c r="BD428" i="16" s="1"/>
  <c r="Z428" i="16"/>
  <c r="AA428" i="16"/>
  <c r="AB428" i="16"/>
  <c r="AC428" i="16"/>
  <c r="AD428" i="16"/>
  <c r="AE428" i="16"/>
  <c r="AF428" i="16"/>
  <c r="L429" i="16"/>
  <c r="M429" i="16"/>
  <c r="N429" i="16"/>
  <c r="O429" i="16"/>
  <c r="P429" i="16"/>
  <c r="Q429" i="16"/>
  <c r="R429" i="16"/>
  <c r="S429" i="16"/>
  <c r="T429" i="16"/>
  <c r="U429" i="16"/>
  <c r="V429" i="16"/>
  <c r="W429" i="16"/>
  <c r="X429" i="16"/>
  <c r="Y429" i="16"/>
  <c r="BD429" i="16" s="1"/>
  <c r="Z429" i="16"/>
  <c r="AA429" i="16"/>
  <c r="AB429" i="16"/>
  <c r="AC429" i="16"/>
  <c r="AD429" i="16"/>
  <c r="AE429" i="16"/>
  <c r="AF429" i="16"/>
  <c r="L430" i="16"/>
  <c r="M430" i="16"/>
  <c r="N430" i="16"/>
  <c r="O430" i="16"/>
  <c r="P430" i="16"/>
  <c r="Q430" i="16"/>
  <c r="R430" i="16"/>
  <c r="S430" i="16"/>
  <c r="T430" i="16"/>
  <c r="U430" i="16"/>
  <c r="V430" i="16"/>
  <c r="W430" i="16"/>
  <c r="X430" i="16"/>
  <c r="Y430" i="16"/>
  <c r="BD430" i="16" s="1"/>
  <c r="Z430" i="16"/>
  <c r="AA430" i="16"/>
  <c r="AB430" i="16"/>
  <c r="AC430" i="16"/>
  <c r="AD430" i="16"/>
  <c r="AE430" i="16"/>
  <c r="AF430" i="16"/>
  <c r="L431" i="16"/>
  <c r="M431" i="16"/>
  <c r="N431" i="16"/>
  <c r="O431" i="16"/>
  <c r="P431" i="16"/>
  <c r="Q431" i="16"/>
  <c r="R431" i="16"/>
  <c r="S431" i="16"/>
  <c r="T431" i="16"/>
  <c r="U431" i="16"/>
  <c r="V431" i="16"/>
  <c r="W431" i="16"/>
  <c r="X431" i="16"/>
  <c r="Y431" i="16"/>
  <c r="BD431" i="16" s="1"/>
  <c r="Z431" i="16"/>
  <c r="AA431" i="16"/>
  <c r="AB431" i="16"/>
  <c r="AC431" i="16"/>
  <c r="AD431" i="16"/>
  <c r="AE431" i="16"/>
  <c r="AF431" i="16"/>
  <c r="L432" i="16"/>
  <c r="M432" i="16"/>
  <c r="N432" i="16"/>
  <c r="O432" i="16"/>
  <c r="P432" i="16"/>
  <c r="Q432" i="16"/>
  <c r="R432" i="16"/>
  <c r="S432" i="16"/>
  <c r="T432" i="16"/>
  <c r="U432" i="16"/>
  <c r="V432" i="16"/>
  <c r="W432" i="16"/>
  <c r="X432" i="16"/>
  <c r="Y432" i="16"/>
  <c r="BD432" i="16" s="1"/>
  <c r="Z432" i="16"/>
  <c r="AA432" i="16"/>
  <c r="AB432" i="16"/>
  <c r="AC432" i="16"/>
  <c r="AD432" i="16"/>
  <c r="AE432" i="16"/>
  <c r="AF432" i="16"/>
  <c r="L433" i="16"/>
  <c r="M433" i="16"/>
  <c r="N433" i="16"/>
  <c r="O433" i="16"/>
  <c r="P433" i="16"/>
  <c r="Q433" i="16"/>
  <c r="R433" i="16"/>
  <c r="S433" i="16"/>
  <c r="T433" i="16"/>
  <c r="U433" i="16"/>
  <c r="V433" i="16"/>
  <c r="W433" i="16"/>
  <c r="X433" i="16"/>
  <c r="Y433" i="16"/>
  <c r="BD433" i="16" s="1"/>
  <c r="Z433" i="16"/>
  <c r="AA433" i="16"/>
  <c r="AB433" i="16"/>
  <c r="AC433" i="16"/>
  <c r="AD433" i="16"/>
  <c r="AE433" i="16"/>
  <c r="AF433" i="16"/>
  <c r="L434" i="16"/>
  <c r="M434" i="16"/>
  <c r="N434" i="16"/>
  <c r="O434" i="16"/>
  <c r="P434" i="16"/>
  <c r="Q434" i="16"/>
  <c r="R434" i="16"/>
  <c r="S434" i="16"/>
  <c r="T434" i="16"/>
  <c r="U434" i="16"/>
  <c r="V434" i="16"/>
  <c r="W434" i="16"/>
  <c r="X434" i="16"/>
  <c r="Y434" i="16"/>
  <c r="BD434" i="16" s="1"/>
  <c r="Z434" i="16"/>
  <c r="AA434" i="16"/>
  <c r="AB434" i="16"/>
  <c r="AC434" i="16"/>
  <c r="AD434" i="16"/>
  <c r="AE434" i="16"/>
  <c r="AF434" i="16"/>
  <c r="L435" i="16"/>
  <c r="M435" i="16"/>
  <c r="N435" i="16"/>
  <c r="O435" i="16"/>
  <c r="P435" i="16"/>
  <c r="Q435" i="16"/>
  <c r="R435" i="16"/>
  <c r="S435" i="16"/>
  <c r="T435" i="16"/>
  <c r="U435" i="16"/>
  <c r="V435" i="16"/>
  <c r="W435" i="16"/>
  <c r="X435" i="16"/>
  <c r="Y435" i="16"/>
  <c r="BD435" i="16" s="1"/>
  <c r="Z435" i="16"/>
  <c r="AA435" i="16"/>
  <c r="AB435" i="16"/>
  <c r="AC435" i="16"/>
  <c r="AD435" i="16"/>
  <c r="AE435" i="16"/>
  <c r="AF435" i="16"/>
  <c r="L436" i="16"/>
  <c r="M436" i="16"/>
  <c r="N436" i="16"/>
  <c r="O436" i="16"/>
  <c r="P436" i="16"/>
  <c r="Q436" i="16"/>
  <c r="R436" i="16"/>
  <c r="S436" i="16"/>
  <c r="T436" i="16"/>
  <c r="U436" i="16"/>
  <c r="V436" i="16"/>
  <c r="W436" i="16"/>
  <c r="X436" i="16"/>
  <c r="Y436" i="16"/>
  <c r="BD436" i="16" s="1"/>
  <c r="Z436" i="16"/>
  <c r="AA436" i="16"/>
  <c r="AB436" i="16"/>
  <c r="AC436" i="16"/>
  <c r="AD436" i="16"/>
  <c r="AE436" i="16"/>
  <c r="AF436" i="16"/>
  <c r="L437" i="16"/>
  <c r="M437" i="16"/>
  <c r="N437" i="16"/>
  <c r="O437" i="16"/>
  <c r="P437" i="16"/>
  <c r="Q437" i="16"/>
  <c r="R437" i="16"/>
  <c r="S437" i="16"/>
  <c r="T437" i="16"/>
  <c r="U437" i="16"/>
  <c r="V437" i="16"/>
  <c r="W437" i="16"/>
  <c r="X437" i="16"/>
  <c r="Y437" i="16"/>
  <c r="BD437" i="16" s="1"/>
  <c r="Z437" i="16"/>
  <c r="AA437" i="16"/>
  <c r="AB437" i="16"/>
  <c r="AC437" i="16"/>
  <c r="AD437" i="16"/>
  <c r="AE437" i="16"/>
  <c r="AF437" i="16"/>
  <c r="L438" i="16"/>
  <c r="M438" i="16"/>
  <c r="N438" i="16"/>
  <c r="O438" i="16"/>
  <c r="P438" i="16"/>
  <c r="Q438" i="16"/>
  <c r="R438" i="16"/>
  <c r="S438" i="16"/>
  <c r="T438" i="16"/>
  <c r="U438" i="16"/>
  <c r="V438" i="16"/>
  <c r="W438" i="16"/>
  <c r="X438" i="16"/>
  <c r="Y438" i="16"/>
  <c r="BD438" i="16" s="1"/>
  <c r="Z438" i="16"/>
  <c r="AA438" i="16"/>
  <c r="AB438" i="16"/>
  <c r="AC438" i="16"/>
  <c r="AD438" i="16"/>
  <c r="AE438" i="16"/>
  <c r="AF438" i="16"/>
  <c r="L439" i="16"/>
  <c r="M439" i="16"/>
  <c r="N439" i="16"/>
  <c r="O439" i="16"/>
  <c r="P439" i="16"/>
  <c r="Q439" i="16"/>
  <c r="R439" i="16"/>
  <c r="S439" i="16"/>
  <c r="T439" i="16"/>
  <c r="U439" i="16"/>
  <c r="V439" i="16"/>
  <c r="W439" i="16"/>
  <c r="X439" i="16"/>
  <c r="Y439" i="16"/>
  <c r="BD439" i="16" s="1"/>
  <c r="Z439" i="16"/>
  <c r="AA439" i="16"/>
  <c r="AB439" i="16"/>
  <c r="AC439" i="16"/>
  <c r="AD439" i="16"/>
  <c r="AE439" i="16"/>
  <c r="AF439" i="16"/>
  <c r="L440" i="16"/>
  <c r="M440" i="16"/>
  <c r="N440" i="16"/>
  <c r="O440" i="16"/>
  <c r="P440" i="16"/>
  <c r="Q440" i="16"/>
  <c r="R440" i="16"/>
  <c r="S440" i="16"/>
  <c r="T440" i="16"/>
  <c r="U440" i="16"/>
  <c r="V440" i="16"/>
  <c r="W440" i="16"/>
  <c r="X440" i="16"/>
  <c r="Y440" i="16"/>
  <c r="BD440" i="16" s="1"/>
  <c r="Z440" i="16"/>
  <c r="AA440" i="16"/>
  <c r="AB440" i="16"/>
  <c r="AC440" i="16"/>
  <c r="AD440" i="16"/>
  <c r="AE440" i="16"/>
  <c r="AF440" i="16"/>
  <c r="L441" i="16"/>
  <c r="M441" i="16"/>
  <c r="N441" i="16"/>
  <c r="O441" i="16"/>
  <c r="P441" i="16"/>
  <c r="Q441" i="16"/>
  <c r="R441" i="16"/>
  <c r="S441" i="16"/>
  <c r="T441" i="16"/>
  <c r="U441" i="16"/>
  <c r="V441" i="16"/>
  <c r="W441" i="16"/>
  <c r="X441" i="16"/>
  <c r="Y441" i="16"/>
  <c r="BD441" i="16" s="1"/>
  <c r="Z441" i="16"/>
  <c r="AA441" i="16"/>
  <c r="AB441" i="16"/>
  <c r="AC441" i="16"/>
  <c r="AD441" i="16"/>
  <c r="AE441" i="16"/>
  <c r="AF441" i="16"/>
  <c r="L442" i="16"/>
  <c r="M442" i="16"/>
  <c r="N442" i="16"/>
  <c r="O442" i="16"/>
  <c r="P442" i="16"/>
  <c r="Q442" i="16"/>
  <c r="R442" i="16"/>
  <c r="S442" i="16"/>
  <c r="T442" i="16"/>
  <c r="U442" i="16"/>
  <c r="V442" i="16"/>
  <c r="W442" i="16"/>
  <c r="X442" i="16"/>
  <c r="Y442" i="16"/>
  <c r="BD442" i="16" s="1"/>
  <c r="Z442" i="16"/>
  <c r="AA442" i="16"/>
  <c r="AB442" i="16"/>
  <c r="AC442" i="16"/>
  <c r="AD442" i="16"/>
  <c r="AE442" i="16"/>
  <c r="AF442" i="16"/>
  <c r="L443" i="16"/>
  <c r="M443" i="16"/>
  <c r="N443" i="16"/>
  <c r="O443" i="16"/>
  <c r="P443" i="16"/>
  <c r="Q443" i="16"/>
  <c r="R443" i="16"/>
  <c r="S443" i="16"/>
  <c r="T443" i="16"/>
  <c r="U443" i="16"/>
  <c r="V443" i="16"/>
  <c r="W443" i="16"/>
  <c r="X443" i="16"/>
  <c r="Y443" i="16"/>
  <c r="BD443" i="16" s="1"/>
  <c r="Z443" i="16"/>
  <c r="AA443" i="16"/>
  <c r="AB443" i="16"/>
  <c r="AC443" i="16"/>
  <c r="AD443" i="16"/>
  <c r="AE443" i="16"/>
  <c r="AF443" i="16"/>
  <c r="L444" i="16"/>
  <c r="M444" i="16"/>
  <c r="N444" i="16"/>
  <c r="O444" i="16"/>
  <c r="P444" i="16"/>
  <c r="Q444" i="16"/>
  <c r="R444" i="16"/>
  <c r="S444" i="16"/>
  <c r="T444" i="16"/>
  <c r="U444" i="16"/>
  <c r="V444" i="16"/>
  <c r="W444" i="16"/>
  <c r="X444" i="16"/>
  <c r="Y444" i="16"/>
  <c r="BD444" i="16" s="1"/>
  <c r="Z444" i="16"/>
  <c r="AA444" i="16"/>
  <c r="AB444" i="16"/>
  <c r="AC444" i="16"/>
  <c r="AD444" i="16"/>
  <c r="AE444" i="16"/>
  <c r="AF444" i="16"/>
  <c r="L445" i="16"/>
  <c r="M445" i="16"/>
  <c r="N445" i="16"/>
  <c r="O445" i="16"/>
  <c r="P445" i="16"/>
  <c r="Q445" i="16"/>
  <c r="R445" i="16"/>
  <c r="S445" i="16"/>
  <c r="T445" i="16"/>
  <c r="U445" i="16"/>
  <c r="V445" i="16"/>
  <c r="W445" i="16"/>
  <c r="X445" i="16"/>
  <c r="Y445" i="16"/>
  <c r="BD445" i="16" s="1"/>
  <c r="Z445" i="16"/>
  <c r="AA445" i="16"/>
  <c r="AB445" i="16"/>
  <c r="AC445" i="16"/>
  <c r="AD445" i="16"/>
  <c r="AE445" i="16"/>
  <c r="AF445" i="16"/>
  <c r="L446" i="16"/>
  <c r="M446" i="16"/>
  <c r="N446" i="16"/>
  <c r="O446" i="16"/>
  <c r="P446" i="16"/>
  <c r="Q446" i="16"/>
  <c r="R446" i="16"/>
  <c r="S446" i="16"/>
  <c r="T446" i="16"/>
  <c r="U446" i="16"/>
  <c r="V446" i="16"/>
  <c r="W446" i="16"/>
  <c r="X446" i="16"/>
  <c r="Y446" i="16"/>
  <c r="BD446" i="16" s="1"/>
  <c r="Z446" i="16"/>
  <c r="AA446" i="16"/>
  <c r="AB446" i="16"/>
  <c r="AC446" i="16"/>
  <c r="AD446" i="16"/>
  <c r="AE446" i="16"/>
  <c r="AF446" i="16"/>
  <c r="L447" i="16"/>
  <c r="M447" i="16"/>
  <c r="N447" i="16"/>
  <c r="O447" i="16"/>
  <c r="P447" i="16"/>
  <c r="Q447" i="16"/>
  <c r="R447" i="16"/>
  <c r="S447" i="16"/>
  <c r="T447" i="16"/>
  <c r="U447" i="16"/>
  <c r="V447" i="16"/>
  <c r="W447" i="16"/>
  <c r="X447" i="16"/>
  <c r="Y447" i="16"/>
  <c r="BD447" i="16" s="1"/>
  <c r="Z447" i="16"/>
  <c r="AA447" i="16"/>
  <c r="AB447" i="16"/>
  <c r="AC447" i="16"/>
  <c r="AD447" i="16"/>
  <c r="AE447" i="16"/>
  <c r="AF447" i="16"/>
  <c r="L448" i="16"/>
  <c r="M448" i="16"/>
  <c r="N448" i="16"/>
  <c r="O448" i="16"/>
  <c r="P448" i="16"/>
  <c r="Q448" i="16"/>
  <c r="R448" i="16"/>
  <c r="S448" i="16"/>
  <c r="T448" i="16"/>
  <c r="U448" i="16"/>
  <c r="V448" i="16"/>
  <c r="W448" i="16"/>
  <c r="X448" i="16"/>
  <c r="Y448" i="16"/>
  <c r="BD448" i="16" s="1"/>
  <c r="Z448" i="16"/>
  <c r="AA448" i="16"/>
  <c r="AB448" i="16"/>
  <c r="AC448" i="16"/>
  <c r="AD448" i="16"/>
  <c r="AE448" i="16"/>
  <c r="AF448" i="16"/>
  <c r="L449" i="16"/>
  <c r="M449" i="16"/>
  <c r="N449" i="16"/>
  <c r="O449" i="16"/>
  <c r="P449" i="16"/>
  <c r="Q449" i="16"/>
  <c r="R449" i="16"/>
  <c r="S449" i="16"/>
  <c r="T449" i="16"/>
  <c r="U449" i="16"/>
  <c r="V449" i="16"/>
  <c r="W449" i="16"/>
  <c r="X449" i="16"/>
  <c r="Y449" i="16"/>
  <c r="BD449" i="16" s="1"/>
  <c r="Z449" i="16"/>
  <c r="AA449" i="16"/>
  <c r="AB449" i="16"/>
  <c r="AC449" i="16"/>
  <c r="AD449" i="16"/>
  <c r="AE449" i="16"/>
  <c r="AF449" i="16"/>
  <c r="L450" i="16"/>
  <c r="M450" i="16"/>
  <c r="N450" i="16"/>
  <c r="O450" i="16"/>
  <c r="P450" i="16"/>
  <c r="Q450" i="16"/>
  <c r="R450" i="16"/>
  <c r="S450" i="16"/>
  <c r="T450" i="16"/>
  <c r="U450" i="16"/>
  <c r="V450" i="16"/>
  <c r="W450" i="16"/>
  <c r="X450" i="16"/>
  <c r="Y450" i="16"/>
  <c r="BD450" i="16" s="1"/>
  <c r="Z450" i="16"/>
  <c r="AA450" i="16"/>
  <c r="AB450" i="16"/>
  <c r="AC450" i="16"/>
  <c r="AD450" i="16"/>
  <c r="AE450" i="16"/>
  <c r="AF450" i="16"/>
  <c r="L451" i="16"/>
  <c r="M451" i="16"/>
  <c r="N451" i="16"/>
  <c r="O451" i="16"/>
  <c r="P451" i="16"/>
  <c r="Q451" i="16"/>
  <c r="R451" i="16"/>
  <c r="S451" i="16"/>
  <c r="T451" i="16"/>
  <c r="U451" i="16"/>
  <c r="V451" i="16"/>
  <c r="W451" i="16"/>
  <c r="X451" i="16"/>
  <c r="Y451" i="16"/>
  <c r="BD451" i="16" s="1"/>
  <c r="Z451" i="16"/>
  <c r="AA451" i="16"/>
  <c r="AB451" i="16"/>
  <c r="AC451" i="16"/>
  <c r="AD451" i="16"/>
  <c r="AE451" i="16"/>
  <c r="AF451" i="16"/>
  <c r="L452" i="16"/>
  <c r="M452" i="16"/>
  <c r="N452" i="16"/>
  <c r="O452" i="16"/>
  <c r="P452" i="16"/>
  <c r="Q452" i="16"/>
  <c r="R452" i="16"/>
  <c r="S452" i="16"/>
  <c r="T452" i="16"/>
  <c r="U452" i="16"/>
  <c r="V452" i="16"/>
  <c r="W452" i="16"/>
  <c r="X452" i="16"/>
  <c r="Y452" i="16"/>
  <c r="BD452" i="16" s="1"/>
  <c r="Z452" i="16"/>
  <c r="AA452" i="16"/>
  <c r="AB452" i="16"/>
  <c r="AC452" i="16"/>
  <c r="AD452" i="16"/>
  <c r="AE452" i="16"/>
  <c r="AF452" i="16"/>
  <c r="L453" i="16"/>
  <c r="M453" i="16"/>
  <c r="N453" i="16"/>
  <c r="O453" i="16"/>
  <c r="P453" i="16"/>
  <c r="Q453" i="16"/>
  <c r="R453" i="16"/>
  <c r="S453" i="16"/>
  <c r="T453" i="16"/>
  <c r="U453" i="16"/>
  <c r="V453" i="16"/>
  <c r="W453" i="16"/>
  <c r="X453" i="16"/>
  <c r="Y453" i="16"/>
  <c r="BD453" i="16" s="1"/>
  <c r="Z453" i="16"/>
  <c r="AA453" i="16"/>
  <c r="AB453" i="16"/>
  <c r="AC453" i="16"/>
  <c r="AD453" i="16"/>
  <c r="AE453" i="16"/>
  <c r="AF453" i="16"/>
  <c r="L454" i="16"/>
  <c r="M454" i="16"/>
  <c r="N454" i="16"/>
  <c r="O454" i="16"/>
  <c r="P454" i="16"/>
  <c r="Q454" i="16"/>
  <c r="R454" i="16"/>
  <c r="S454" i="16"/>
  <c r="T454" i="16"/>
  <c r="U454" i="16"/>
  <c r="V454" i="16"/>
  <c r="W454" i="16"/>
  <c r="X454" i="16"/>
  <c r="Y454" i="16"/>
  <c r="BD454" i="16" s="1"/>
  <c r="Z454" i="16"/>
  <c r="AA454" i="16"/>
  <c r="AB454" i="16"/>
  <c r="AC454" i="16"/>
  <c r="AD454" i="16"/>
  <c r="AE454" i="16"/>
  <c r="AF454" i="16"/>
  <c r="L455" i="16"/>
  <c r="M455" i="16"/>
  <c r="N455" i="16"/>
  <c r="O455" i="16"/>
  <c r="P455" i="16"/>
  <c r="Q455" i="16"/>
  <c r="R455" i="16"/>
  <c r="S455" i="16"/>
  <c r="T455" i="16"/>
  <c r="U455" i="16"/>
  <c r="V455" i="16"/>
  <c r="W455" i="16"/>
  <c r="X455" i="16"/>
  <c r="Y455" i="16"/>
  <c r="BD455" i="16" s="1"/>
  <c r="Z455" i="16"/>
  <c r="AA455" i="16"/>
  <c r="AB455" i="16"/>
  <c r="AC455" i="16"/>
  <c r="AD455" i="16"/>
  <c r="AE455" i="16"/>
  <c r="AF455" i="16"/>
  <c r="L456" i="16"/>
  <c r="M456" i="16"/>
  <c r="N456" i="16"/>
  <c r="O456" i="16"/>
  <c r="P456" i="16"/>
  <c r="Q456" i="16"/>
  <c r="R456" i="16"/>
  <c r="S456" i="16"/>
  <c r="T456" i="16"/>
  <c r="U456" i="16"/>
  <c r="V456" i="16"/>
  <c r="W456" i="16"/>
  <c r="X456" i="16"/>
  <c r="Y456" i="16"/>
  <c r="BD456" i="16" s="1"/>
  <c r="Z456" i="16"/>
  <c r="AA456" i="16"/>
  <c r="AB456" i="16"/>
  <c r="AC456" i="16"/>
  <c r="AD456" i="16"/>
  <c r="AE456" i="16"/>
  <c r="AF456" i="16"/>
  <c r="L457" i="16"/>
  <c r="M457" i="16"/>
  <c r="N457" i="16"/>
  <c r="O457" i="16"/>
  <c r="P457" i="16"/>
  <c r="Q457" i="16"/>
  <c r="R457" i="16"/>
  <c r="S457" i="16"/>
  <c r="T457" i="16"/>
  <c r="U457" i="16"/>
  <c r="V457" i="16"/>
  <c r="W457" i="16"/>
  <c r="X457" i="16"/>
  <c r="Y457" i="16"/>
  <c r="BD457" i="16" s="1"/>
  <c r="Z457" i="16"/>
  <c r="AA457" i="16"/>
  <c r="AB457" i="16"/>
  <c r="AC457" i="16"/>
  <c r="AD457" i="16"/>
  <c r="AE457" i="16"/>
  <c r="AF457" i="16"/>
  <c r="L458" i="16"/>
  <c r="M458" i="16"/>
  <c r="N458" i="16"/>
  <c r="O458" i="16"/>
  <c r="P458" i="16"/>
  <c r="Q458" i="16"/>
  <c r="R458" i="16"/>
  <c r="S458" i="16"/>
  <c r="T458" i="16"/>
  <c r="U458" i="16"/>
  <c r="V458" i="16"/>
  <c r="W458" i="16"/>
  <c r="X458" i="16"/>
  <c r="Y458" i="16"/>
  <c r="BD458" i="16" s="1"/>
  <c r="Z458" i="16"/>
  <c r="AA458" i="16"/>
  <c r="AB458" i="16"/>
  <c r="AC458" i="16"/>
  <c r="AD458" i="16"/>
  <c r="AE458" i="16"/>
  <c r="AF458" i="16"/>
  <c r="L459" i="16"/>
  <c r="M459" i="16"/>
  <c r="N459" i="16"/>
  <c r="O459" i="16"/>
  <c r="P459" i="16"/>
  <c r="Q459" i="16"/>
  <c r="R459" i="16"/>
  <c r="S459" i="16"/>
  <c r="T459" i="16"/>
  <c r="U459" i="16"/>
  <c r="V459" i="16"/>
  <c r="W459" i="16"/>
  <c r="X459" i="16"/>
  <c r="Y459" i="16"/>
  <c r="BD459" i="16" s="1"/>
  <c r="Z459" i="16"/>
  <c r="AA459" i="16"/>
  <c r="AB459" i="16"/>
  <c r="AC459" i="16"/>
  <c r="AD459" i="16"/>
  <c r="AE459" i="16"/>
  <c r="AF459" i="16"/>
  <c r="L460" i="16"/>
  <c r="M460" i="16"/>
  <c r="N460" i="16"/>
  <c r="O460" i="16"/>
  <c r="P460" i="16"/>
  <c r="Q460" i="16"/>
  <c r="R460" i="16"/>
  <c r="S460" i="16"/>
  <c r="T460" i="16"/>
  <c r="U460" i="16"/>
  <c r="V460" i="16"/>
  <c r="W460" i="16"/>
  <c r="X460" i="16"/>
  <c r="Y460" i="16"/>
  <c r="BD460" i="16" s="1"/>
  <c r="Z460" i="16"/>
  <c r="AA460" i="16"/>
  <c r="AB460" i="16"/>
  <c r="AC460" i="16"/>
  <c r="AD460" i="16"/>
  <c r="AE460" i="16"/>
  <c r="AF460" i="16"/>
  <c r="M2" i="16"/>
  <c r="N2" i="16"/>
  <c r="O2" i="16"/>
  <c r="P2" i="16"/>
  <c r="Q2" i="16"/>
  <c r="R2" i="16"/>
  <c r="S2" i="16"/>
  <c r="T2" i="16"/>
  <c r="U2" i="16"/>
  <c r="V2" i="16"/>
  <c r="W2" i="16"/>
  <c r="X2" i="16"/>
  <c r="Y2" i="16"/>
  <c r="BD2" i="16" s="1"/>
  <c r="Z2" i="16"/>
  <c r="AA2" i="16"/>
  <c r="AB2" i="16"/>
  <c r="AC2" i="16"/>
  <c r="AD2" i="16"/>
  <c r="AE2" i="16"/>
  <c r="AF2" i="16"/>
  <c r="L2" i="16"/>
  <c r="C3" i="16"/>
  <c r="D3" i="16"/>
  <c r="E3" i="16"/>
  <c r="F3" i="16"/>
  <c r="G3" i="16"/>
  <c r="H3" i="16"/>
  <c r="I3" i="16"/>
  <c r="J3" i="16"/>
  <c r="C4" i="16"/>
  <c r="D4" i="16"/>
  <c r="E4" i="16"/>
  <c r="F4" i="16"/>
  <c r="G4" i="16"/>
  <c r="H4" i="16"/>
  <c r="I4" i="16"/>
  <c r="J4" i="16"/>
  <c r="C5" i="16"/>
  <c r="D5" i="16"/>
  <c r="E5" i="16"/>
  <c r="F5" i="16"/>
  <c r="G5" i="16"/>
  <c r="H5" i="16"/>
  <c r="I5" i="16"/>
  <c r="J5" i="16"/>
  <c r="C6" i="16"/>
  <c r="D6" i="16"/>
  <c r="E6" i="16"/>
  <c r="F6" i="16"/>
  <c r="G6" i="16"/>
  <c r="H6" i="16"/>
  <c r="I6" i="16"/>
  <c r="J6" i="16"/>
  <c r="C7" i="16"/>
  <c r="D7" i="16"/>
  <c r="E7" i="16"/>
  <c r="F7" i="16"/>
  <c r="G7" i="16"/>
  <c r="H7" i="16"/>
  <c r="I7" i="16"/>
  <c r="J7" i="16"/>
  <c r="C8" i="16"/>
  <c r="D8" i="16"/>
  <c r="E8" i="16"/>
  <c r="F8" i="16"/>
  <c r="G8" i="16"/>
  <c r="H8" i="16"/>
  <c r="I8" i="16"/>
  <c r="J8" i="16"/>
  <c r="C9" i="16"/>
  <c r="D9" i="16"/>
  <c r="E9" i="16"/>
  <c r="F9" i="16"/>
  <c r="G9" i="16"/>
  <c r="H9" i="16"/>
  <c r="I9" i="16"/>
  <c r="J9" i="16"/>
  <c r="C10" i="16"/>
  <c r="D10" i="16"/>
  <c r="E10" i="16"/>
  <c r="F10" i="16"/>
  <c r="G10" i="16"/>
  <c r="H10" i="16"/>
  <c r="I10" i="16"/>
  <c r="J10" i="16"/>
  <c r="C11" i="16"/>
  <c r="D11" i="16"/>
  <c r="E11" i="16"/>
  <c r="F11" i="16"/>
  <c r="G11" i="16"/>
  <c r="H11" i="16"/>
  <c r="I11" i="16"/>
  <c r="J11" i="16"/>
  <c r="C12" i="16"/>
  <c r="D12" i="16"/>
  <c r="E12" i="16"/>
  <c r="F12" i="16"/>
  <c r="G12" i="16"/>
  <c r="H12" i="16"/>
  <c r="I12" i="16"/>
  <c r="J12" i="16"/>
  <c r="C13" i="16"/>
  <c r="D13" i="16"/>
  <c r="E13" i="16"/>
  <c r="F13" i="16"/>
  <c r="G13" i="16"/>
  <c r="H13" i="16"/>
  <c r="I13" i="16"/>
  <c r="J13" i="16"/>
  <c r="C14" i="16"/>
  <c r="D14" i="16"/>
  <c r="E14" i="16"/>
  <c r="F14" i="16"/>
  <c r="G14" i="16"/>
  <c r="H14" i="16"/>
  <c r="I14" i="16"/>
  <c r="J14" i="16"/>
  <c r="C15" i="16"/>
  <c r="D15" i="16"/>
  <c r="E15" i="16"/>
  <c r="F15" i="16"/>
  <c r="G15" i="16"/>
  <c r="H15" i="16"/>
  <c r="I15" i="16"/>
  <c r="J15" i="16"/>
  <c r="C16" i="16"/>
  <c r="D16" i="16"/>
  <c r="E16" i="16"/>
  <c r="F16" i="16"/>
  <c r="G16" i="16"/>
  <c r="H16" i="16"/>
  <c r="I16" i="16"/>
  <c r="J16" i="16"/>
  <c r="C17" i="16"/>
  <c r="D17" i="16"/>
  <c r="E17" i="16"/>
  <c r="F17" i="16"/>
  <c r="G17" i="16"/>
  <c r="H17" i="16"/>
  <c r="I17" i="16"/>
  <c r="J17" i="16"/>
  <c r="C18" i="16"/>
  <c r="D18" i="16"/>
  <c r="E18" i="16"/>
  <c r="F18" i="16"/>
  <c r="G18" i="16"/>
  <c r="H18" i="16"/>
  <c r="I18" i="16"/>
  <c r="J18" i="16"/>
  <c r="C19" i="16"/>
  <c r="D19" i="16"/>
  <c r="E19" i="16"/>
  <c r="F19" i="16"/>
  <c r="G19" i="16"/>
  <c r="H19" i="16"/>
  <c r="I19" i="16"/>
  <c r="J19" i="16"/>
  <c r="C20" i="16"/>
  <c r="D20" i="16"/>
  <c r="E20" i="16"/>
  <c r="F20" i="16"/>
  <c r="G20" i="16"/>
  <c r="H20" i="16"/>
  <c r="I20" i="16"/>
  <c r="J20" i="16"/>
  <c r="C21" i="16"/>
  <c r="D21" i="16"/>
  <c r="E21" i="16"/>
  <c r="F21" i="16"/>
  <c r="G21" i="16"/>
  <c r="H21" i="16"/>
  <c r="I21" i="16"/>
  <c r="J21" i="16"/>
  <c r="C22" i="16"/>
  <c r="D22" i="16"/>
  <c r="E22" i="16"/>
  <c r="F22" i="16"/>
  <c r="G22" i="16"/>
  <c r="H22" i="16"/>
  <c r="I22" i="16"/>
  <c r="J22" i="16"/>
  <c r="C23" i="16"/>
  <c r="D23" i="16"/>
  <c r="E23" i="16"/>
  <c r="F23" i="16"/>
  <c r="G23" i="16"/>
  <c r="H23" i="16"/>
  <c r="I23" i="16"/>
  <c r="J23" i="16"/>
  <c r="C24" i="16"/>
  <c r="D24" i="16"/>
  <c r="E24" i="16"/>
  <c r="F24" i="16"/>
  <c r="G24" i="16"/>
  <c r="H24" i="16"/>
  <c r="I24" i="16"/>
  <c r="J24" i="16"/>
  <c r="C25" i="16"/>
  <c r="D25" i="16"/>
  <c r="E25" i="16"/>
  <c r="F25" i="16"/>
  <c r="G25" i="16"/>
  <c r="H25" i="16"/>
  <c r="I25" i="16"/>
  <c r="J25" i="16"/>
  <c r="C26" i="16"/>
  <c r="D26" i="16"/>
  <c r="E26" i="16"/>
  <c r="F26" i="16"/>
  <c r="G26" i="16"/>
  <c r="H26" i="16"/>
  <c r="I26" i="16"/>
  <c r="J26" i="16"/>
  <c r="C27" i="16"/>
  <c r="D27" i="16"/>
  <c r="E27" i="16"/>
  <c r="F27" i="16"/>
  <c r="G27" i="16"/>
  <c r="H27" i="16"/>
  <c r="I27" i="16"/>
  <c r="J27" i="16"/>
  <c r="C28" i="16"/>
  <c r="D28" i="16"/>
  <c r="E28" i="16"/>
  <c r="F28" i="16"/>
  <c r="G28" i="16"/>
  <c r="H28" i="16"/>
  <c r="I28" i="16"/>
  <c r="J28" i="16"/>
  <c r="C29" i="16"/>
  <c r="D29" i="16"/>
  <c r="E29" i="16"/>
  <c r="F29" i="16"/>
  <c r="G29" i="16"/>
  <c r="H29" i="16"/>
  <c r="I29" i="16"/>
  <c r="J29" i="16"/>
  <c r="C30" i="16"/>
  <c r="D30" i="16"/>
  <c r="E30" i="16"/>
  <c r="F30" i="16"/>
  <c r="G30" i="16"/>
  <c r="H30" i="16"/>
  <c r="I30" i="16"/>
  <c r="J30" i="16"/>
  <c r="C31" i="16"/>
  <c r="D31" i="16"/>
  <c r="E31" i="16"/>
  <c r="F31" i="16"/>
  <c r="G31" i="16"/>
  <c r="H31" i="16"/>
  <c r="I31" i="16"/>
  <c r="J31" i="16"/>
  <c r="C32" i="16"/>
  <c r="D32" i="16"/>
  <c r="E32" i="16"/>
  <c r="F32" i="16"/>
  <c r="G32" i="16"/>
  <c r="H32" i="16"/>
  <c r="I32" i="16"/>
  <c r="J32" i="16"/>
  <c r="C33" i="16"/>
  <c r="D33" i="16"/>
  <c r="E33" i="16"/>
  <c r="F33" i="16"/>
  <c r="G33" i="16"/>
  <c r="H33" i="16"/>
  <c r="I33" i="16"/>
  <c r="J33" i="16"/>
  <c r="C34" i="16"/>
  <c r="D34" i="16"/>
  <c r="E34" i="16"/>
  <c r="F34" i="16"/>
  <c r="G34" i="16"/>
  <c r="H34" i="16"/>
  <c r="I34" i="16"/>
  <c r="J34" i="16"/>
  <c r="C35" i="16"/>
  <c r="D35" i="16"/>
  <c r="E35" i="16"/>
  <c r="F35" i="16"/>
  <c r="G35" i="16"/>
  <c r="H35" i="16"/>
  <c r="I35" i="16"/>
  <c r="J35" i="16"/>
  <c r="C36" i="16"/>
  <c r="D36" i="16"/>
  <c r="E36" i="16"/>
  <c r="F36" i="16"/>
  <c r="G36" i="16"/>
  <c r="H36" i="16"/>
  <c r="I36" i="16"/>
  <c r="J36" i="16"/>
  <c r="C37" i="16"/>
  <c r="D37" i="16"/>
  <c r="E37" i="16"/>
  <c r="F37" i="16"/>
  <c r="G37" i="16"/>
  <c r="H37" i="16"/>
  <c r="I37" i="16"/>
  <c r="J37" i="16"/>
  <c r="C38" i="16"/>
  <c r="D38" i="16"/>
  <c r="E38" i="16"/>
  <c r="F38" i="16"/>
  <c r="G38" i="16"/>
  <c r="H38" i="16"/>
  <c r="I38" i="16"/>
  <c r="J38" i="16"/>
  <c r="C39" i="16"/>
  <c r="D39" i="16"/>
  <c r="E39" i="16"/>
  <c r="F39" i="16"/>
  <c r="G39" i="16"/>
  <c r="H39" i="16"/>
  <c r="I39" i="16"/>
  <c r="J39" i="16"/>
  <c r="C40" i="16"/>
  <c r="D40" i="16"/>
  <c r="E40" i="16"/>
  <c r="F40" i="16"/>
  <c r="G40" i="16"/>
  <c r="H40" i="16"/>
  <c r="I40" i="16"/>
  <c r="J40" i="16"/>
  <c r="C41" i="16"/>
  <c r="D41" i="16"/>
  <c r="E41" i="16"/>
  <c r="F41" i="16"/>
  <c r="G41" i="16"/>
  <c r="H41" i="16"/>
  <c r="I41" i="16"/>
  <c r="J41" i="16"/>
  <c r="C42" i="16"/>
  <c r="D42" i="16"/>
  <c r="E42" i="16"/>
  <c r="F42" i="16"/>
  <c r="G42" i="16"/>
  <c r="H42" i="16"/>
  <c r="I42" i="16"/>
  <c r="J42" i="16"/>
  <c r="C43" i="16"/>
  <c r="D43" i="16"/>
  <c r="E43" i="16"/>
  <c r="F43" i="16"/>
  <c r="G43" i="16"/>
  <c r="H43" i="16"/>
  <c r="I43" i="16"/>
  <c r="J43" i="16"/>
  <c r="C44" i="16"/>
  <c r="D44" i="16"/>
  <c r="E44" i="16"/>
  <c r="F44" i="16"/>
  <c r="G44" i="16"/>
  <c r="H44" i="16"/>
  <c r="I44" i="16"/>
  <c r="J44" i="16"/>
  <c r="C45" i="16"/>
  <c r="D45" i="16"/>
  <c r="E45" i="16"/>
  <c r="F45" i="16"/>
  <c r="G45" i="16"/>
  <c r="H45" i="16"/>
  <c r="I45" i="16"/>
  <c r="J45" i="16"/>
  <c r="C46" i="16"/>
  <c r="D46" i="16"/>
  <c r="E46" i="16"/>
  <c r="F46" i="16"/>
  <c r="G46" i="16"/>
  <c r="H46" i="16"/>
  <c r="I46" i="16"/>
  <c r="J46" i="16"/>
  <c r="C47" i="16"/>
  <c r="D47" i="16"/>
  <c r="E47" i="16"/>
  <c r="F47" i="16"/>
  <c r="G47" i="16"/>
  <c r="H47" i="16"/>
  <c r="I47" i="16"/>
  <c r="J47" i="16"/>
  <c r="C48" i="16"/>
  <c r="D48" i="16"/>
  <c r="E48" i="16"/>
  <c r="F48" i="16"/>
  <c r="G48" i="16"/>
  <c r="H48" i="16"/>
  <c r="I48" i="16"/>
  <c r="J48" i="16"/>
  <c r="C49" i="16"/>
  <c r="D49" i="16"/>
  <c r="E49" i="16"/>
  <c r="F49" i="16"/>
  <c r="G49" i="16"/>
  <c r="H49" i="16"/>
  <c r="I49" i="16"/>
  <c r="J49" i="16"/>
  <c r="C50" i="16"/>
  <c r="D50" i="16"/>
  <c r="E50" i="16"/>
  <c r="F50" i="16"/>
  <c r="G50" i="16"/>
  <c r="H50" i="16"/>
  <c r="I50" i="16"/>
  <c r="J50" i="16"/>
  <c r="C51" i="16"/>
  <c r="D51" i="16"/>
  <c r="E51" i="16"/>
  <c r="F51" i="16"/>
  <c r="G51" i="16"/>
  <c r="H51" i="16"/>
  <c r="I51" i="16"/>
  <c r="J51" i="16"/>
  <c r="C52" i="16"/>
  <c r="D52" i="16"/>
  <c r="E52" i="16"/>
  <c r="F52" i="16"/>
  <c r="G52" i="16"/>
  <c r="H52" i="16"/>
  <c r="I52" i="16"/>
  <c r="J52" i="16"/>
  <c r="C53" i="16"/>
  <c r="D53" i="16"/>
  <c r="E53" i="16"/>
  <c r="F53" i="16"/>
  <c r="G53" i="16"/>
  <c r="H53" i="16"/>
  <c r="I53" i="16"/>
  <c r="J53" i="16"/>
  <c r="C54" i="16"/>
  <c r="D54" i="16"/>
  <c r="E54" i="16"/>
  <c r="F54" i="16"/>
  <c r="G54" i="16"/>
  <c r="H54" i="16"/>
  <c r="I54" i="16"/>
  <c r="J54" i="16"/>
  <c r="C55" i="16"/>
  <c r="D55" i="16"/>
  <c r="E55" i="16"/>
  <c r="F55" i="16"/>
  <c r="G55" i="16"/>
  <c r="H55" i="16"/>
  <c r="I55" i="16"/>
  <c r="J55" i="16"/>
  <c r="C56" i="16"/>
  <c r="D56" i="16"/>
  <c r="E56" i="16"/>
  <c r="F56" i="16"/>
  <c r="G56" i="16"/>
  <c r="H56" i="16"/>
  <c r="I56" i="16"/>
  <c r="J56" i="16"/>
  <c r="C57" i="16"/>
  <c r="D57" i="16"/>
  <c r="E57" i="16"/>
  <c r="F57" i="16"/>
  <c r="G57" i="16"/>
  <c r="H57" i="16"/>
  <c r="I57" i="16"/>
  <c r="J57" i="16"/>
  <c r="C58" i="16"/>
  <c r="D58" i="16"/>
  <c r="E58" i="16"/>
  <c r="F58" i="16"/>
  <c r="G58" i="16"/>
  <c r="H58" i="16"/>
  <c r="I58" i="16"/>
  <c r="J58" i="16"/>
  <c r="C59" i="16"/>
  <c r="D59" i="16"/>
  <c r="E59" i="16"/>
  <c r="F59" i="16"/>
  <c r="G59" i="16"/>
  <c r="H59" i="16"/>
  <c r="I59" i="16"/>
  <c r="J59" i="16"/>
  <c r="C60" i="16"/>
  <c r="D60" i="16"/>
  <c r="E60" i="16"/>
  <c r="F60" i="16"/>
  <c r="G60" i="16"/>
  <c r="H60" i="16"/>
  <c r="I60" i="16"/>
  <c r="J60" i="16"/>
  <c r="C61" i="16"/>
  <c r="D61" i="16"/>
  <c r="E61" i="16"/>
  <c r="F61" i="16"/>
  <c r="G61" i="16"/>
  <c r="H61" i="16"/>
  <c r="I61" i="16"/>
  <c r="J61" i="16"/>
  <c r="C62" i="16"/>
  <c r="D62" i="16"/>
  <c r="E62" i="16"/>
  <c r="F62" i="16"/>
  <c r="G62" i="16"/>
  <c r="H62" i="16"/>
  <c r="I62" i="16"/>
  <c r="J62" i="16"/>
  <c r="C63" i="16"/>
  <c r="D63" i="16"/>
  <c r="E63" i="16"/>
  <c r="F63" i="16"/>
  <c r="G63" i="16"/>
  <c r="H63" i="16"/>
  <c r="I63" i="16"/>
  <c r="J63" i="16"/>
  <c r="C64" i="16"/>
  <c r="D64" i="16"/>
  <c r="E64" i="16"/>
  <c r="F64" i="16"/>
  <c r="G64" i="16"/>
  <c r="H64" i="16"/>
  <c r="I64" i="16"/>
  <c r="J64" i="16"/>
  <c r="C65" i="16"/>
  <c r="D65" i="16"/>
  <c r="E65" i="16"/>
  <c r="F65" i="16"/>
  <c r="G65" i="16"/>
  <c r="H65" i="16"/>
  <c r="I65" i="16"/>
  <c r="J65" i="16"/>
  <c r="C66" i="16"/>
  <c r="D66" i="16"/>
  <c r="E66" i="16"/>
  <c r="F66" i="16"/>
  <c r="G66" i="16"/>
  <c r="H66" i="16"/>
  <c r="I66" i="16"/>
  <c r="J66" i="16"/>
  <c r="C67" i="16"/>
  <c r="D67" i="16"/>
  <c r="E67" i="16"/>
  <c r="F67" i="16"/>
  <c r="G67" i="16"/>
  <c r="H67" i="16"/>
  <c r="I67" i="16"/>
  <c r="J67" i="16"/>
  <c r="C68" i="16"/>
  <c r="D68" i="16"/>
  <c r="E68" i="16"/>
  <c r="F68" i="16"/>
  <c r="G68" i="16"/>
  <c r="H68" i="16"/>
  <c r="I68" i="16"/>
  <c r="J68" i="16"/>
  <c r="C69" i="16"/>
  <c r="D69" i="16"/>
  <c r="E69" i="16"/>
  <c r="F69" i="16"/>
  <c r="G69" i="16"/>
  <c r="H69" i="16"/>
  <c r="I69" i="16"/>
  <c r="J69" i="16"/>
  <c r="C70" i="16"/>
  <c r="D70" i="16"/>
  <c r="E70" i="16"/>
  <c r="F70" i="16"/>
  <c r="G70" i="16"/>
  <c r="H70" i="16"/>
  <c r="I70" i="16"/>
  <c r="J70" i="16"/>
  <c r="C71" i="16"/>
  <c r="D71" i="16"/>
  <c r="E71" i="16"/>
  <c r="F71" i="16"/>
  <c r="G71" i="16"/>
  <c r="H71" i="16"/>
  <c r="I71" i="16"/>
  <c r="J71" i="16"/>
  <c r="C72" i="16"/>
  <c r="D72" i="16"/>
  <c r="E72" i="16"/>
  <c r="F72" i="16"/>
  <c r="G72" i="16"/>
  <c r="H72" i="16"/>
  <c r="I72" i="16"/>
  <c r="J72" i="16"/>
  <c r="C73" i="16"/>
  <c r="D73" i="16"/>
  <c r="E73" i="16"/>
  <c r="F73" i="16"/>
  <c r="G73" i="16"/>
  <c r="H73" i="16"/>
  <c r="I73" i="16"/>
  <c r="J73" i="16"/>
  <c r="C74" i="16"/>
  <c r="D74" i="16"/>
  <c r="E74" i="16"/>
  <c r="F74" i="16"/>
  <c r="G74" i="16"/>
  <c r="H74" i="16"/>
  <c r="I74" i="16"/>
  <c r="J74" i="16"/>
  <c r="C75" i="16"/>
  <c r="D75" i="16"/>
  <c r="E75" i="16"/>
  <c r="F75" i="16"/>
  <c r="G75" i="16"/>
  <c r="H75" i="16"/>
  <c r="I75" i="16"/>
  <c r="J75" i="16"/>
  <c r="C76" i="16"/>
  <c r="D76" i="16"/>
  <c r="E76" i="16"/>
  <c r="F76" i="16"/>
  <c r="G76" i="16"/>
  <c r="H76" i="16"/>
  <c r="I76" i="16"/>
  <c r="J76" i="16"/>
  <c r="C77" i="16"/>
  <c r="D77" i="16"/>
  <c r="E77" i="16"/>
  <c r="F77" i="16"/>
  <c r="G77" i="16"/>
  <c r="H77" i="16"/>
  <c r="I77" i="16"/>
  <c r="J77" i="16"/>
  <c r="C78" i="16"/>
  <c r="D78" i="16"/>
  <c r="E78" i="16"/>
  <c r="F78" i="16"/>
  <c r="G78" i="16"/>
  <c r="H78" i="16"/>
  <c r="I78" i="16"/>
  <c r="J78" i="16"/>
  <c r="C79" i="16"/>
  <c r="D79" i="16"/>
  <c r="E79" i="16"/>
  <c r="F79" i="16"/>
  <c r="G79" i="16"/>
  <c r="H79" i="16"/>
  <c r="I79" i="16"/>
  <c r="J79" i="16"/>
  <c r="C80" i="16"/>
  <c r="D80" i="16"/>
  <c r="E80" i="16"/>
  <c r="F80" i="16"/>
  <c r="G80" i="16"/>
  <c r="H80" i="16"/>
  <c r="I80" i="16"/>
  <c r="J80" i="16"/>
  <c r="C81" i="16"/>
  <c r="D81" i="16"/>
  <c r="E81" i="16"/>
  <c r="F81" i="16"/>
  <c r="G81" i="16"/>
  <c r="H81" i="16"/>
  <c r="I81" i="16"/>
  <c r="J81" i="16"/>
  <c r="C82" i="16"/>
  <c r="D82" i="16"/>
  <c r="E82" i="16"/>
  <c r="F82" i="16"/>
  <c r="G82" i="16"/>
  <c r="H82" i="16"/>
  <c r="I82" i="16"/>
  <c r="J82" i="16"/>
  <c r="C83" i="16"/>
  <c r="D83" i="16"/>
  <c r="E83" i="16"/>
  <c r="F83" i="16"/>
  <c r="G83" i="16"/>
  <c r="H83" i="16"/>
  <c r="I83" i="16"/>
  <c r="J83" i="16"/>
  <c r="C84" i="16"/>
  <c r="D84" i="16"/>
  <c r="E84" i="16"/>
  <c r="F84" i="16"/>
  <c r="G84" i="16"/>
  <c r="H84" i="16"/>
  <c r="I84" i="16"/>
  <c r="J84" i="16"/>
  <c r="C85" i="16"/>
  <c r="D85" i="16"/>
  <c r="E85" i="16"/>
  <c r="F85" i="16"/>
  <c r="G85" i="16"/>
  <c r="H85" i="16"/>
  <c r="I85" i="16"/>
  <c r="J85" i="16"/>
  <c r="C86" i="16"/>
  <c r="D86" i="16"/>
  <c r="E86" i="16"/>
  <c r="F86" i="16"/>
  <c r="G86" i="16"/>
  <c r="H86" i="16"/>
  <c r="I86" i="16"/>
  <c r="J86" i="16"/>
  <c r="C87" i="16"/>
  <c r="D87" i="16"/>
  <c r="E87" i="16"/>
  <c r="F87" i="16"/>
  <c r="G87" i="16"/>
  <c r="H87" i="16"/>
  <c r="I87" i="16"/>
  <c r="J87" i="16"/>
  <c r="C88" i="16"/>
  <c r="D88" i="16"/>
  <c r="E88" i="16"/>
  <c r="F88" i="16"/>
  <c r="G88" i="16"/>
  <c r="H88" i="16"/>
  <c r="I88" i="16"/>
  <c r="J88" i="16"/>
  <c r="C89" i="16"/>
  <c r="D89" i="16"/>
  <c r="E89" i="16"/>
  <c r="F89" i="16"/>
  <c r="G89" i="16"/>
  <c r="H89" i="16"/>
  <c r="I89" i="16"/>
  <c r="J89" i="16"/>
  <c r="C90" i="16"/>
  <c r="D90" i="16"/>
  <c r="E90" i="16"/>
  <c r="F90" i="16"/>
  <c r="G90" i="16"/>
  <c r="H90" i="16"/>
  <c r="I90" i="16"/>
  <c r="J90" i="16"/>
  <c r="C91" i="16"/>
  <c r="D91" i="16"/>
  <c r="E91" i="16"/>
  <c r="F91" i="16"/>
  <c r="G91" i="16"/>
  <c r="H91" i="16"/>
  <c r="I91" i="16"/>
  <c r="J91" i="16"/>
  <c r="C92" i="16"/>
  <c r="D92" i="16"/>
  <c r="E92" i="16"/>
  <c r="F92" i="16"/>
  <c r="G92" i="16"/>
  <c r="H92" i="16"/>
  <c r="I92" i="16"/>
  <c r="J92" i="16"/>
  <c r="C93" i="16"/>
  <c r="D93" i="16"/>
  <c r="E93" i="16"/>
  <c r="F93" i="16"/>
  <c r="G93" i="16"/>
  <c r="H93" i="16"/>
  <c r="I93" i="16"/>
  <c r="J93" i="16"/>
  <c r="C94" i="16"/>
  <c r="D94" i="16"/>
  <c r="E94" i="16"/>
  <c r="F94" i="16"/>
  <c r="G94" i="16"/>
  <c r="H94" i="16"/>
  <c r="I94" i="16"/>
  <c r="J94" i="16"/>
  <c r="C95" i="16"/>
  <c r="D95" i="16"/>
  <c r="E95" i="16"/>
  <c r="F95" i="16"/>
  <c r="G95" i="16"/>
  <c r="H95" i="16"/>
  <c r="I95" i="16"/>
  <c r="J95" i="16"/>
  <c r="C96" i="16"/>
  <c r="D96" i="16"/>
  <c r="E96" i="16"/>
  <c r="F96" i="16"/>
  <c r="G96" i="16"/>
  <c r="H96" i="16"/>
  <c r="I96" i="16"/>
  <c r="J96" i="16"/>
  <c r="C97" i="16"/>
  <c r="D97" i="16"/>
  <c r="E97" i="16"/>
  <c r="F97" i="16"/>
  <c r="G97" i="16"/>
  <c r="H97" i="16"/>
  <c r="I97" i="16"/>
  <c r="J97" i="16"/>
  <c r="C98" i="16"/>
  <c r="D98" i="16"/>
  <c r="E98" i="16"/>
  <c r="F98" i="16"/>
  <c r="G98" i="16"/>
  <c r="H98" i="16"/>
  <c r="I98" i="16"/>
  <c r="J98" i="16"/>
  <c r="C99" i="16"/>
  <c r="D99" i="16"/>
  <c r="E99" i="16"/>
  <c r="F99" i="16"/>
  <c r="G99" i="16"/>
  <c r="H99" i="16"/>
  <c r="I99" i="16"/>
  <c r="J99" i="16"/>
  <c r="C100" i="16"/>
  <c r="D100" i="16"/>
  <c r="E100" i="16"/>
  <c r="F100" i="16"/>
  <c r="G100" i="16"/>
  <c r="H100" i="16"/>
  <c r="I100" i="16"/>
  <c r="J100" i="16"/>
  <c r="C101" i="16"/>
  <c r="D101" i="16"/>
  <c r="E101" i="16"/>
  <c r="F101" i="16"/>
  <c r="G101" i="16"/>
  <c r="H101" i="16"/>
  <c r="I101" i="16"/>
  <c r="J101" i="16"/>
  <c r="C102" i="16"/>
  <c r="D102" i="16"/>
  <c r="E102" i="16"/>
  <c r="F102" i="16"/>
  <c r="G102" i="16"/>
  <c r="H102" i="16"/>
  <c r="I102" i="16"/>
  <c r="J102" i="16"/>
  <c r="C103" i="16"/>
  <c r="D103" i="16"/>
  <c r="E103" i="16"/>
  <c r="F103" i="16"/>
  <c r="G103" i="16"/>
  <c r="H103" i="16"/>
  <c r="I103" i="16"/>
  <c r="J103" i="16"/>
  <c r="C104" i="16"/>
  <c r="D104" i="16"/>
  <c r="E104" i="16"/>
  <c r="F104" i="16"/>
  <c r="G104" i="16"/>
  <c r="H104" i="16"/>
  <c r="I104" i="16"/>
  <c r="J104" i="16"/>
  <c r="C105" i="16"/>
  <c r="D105" i="16"/>
  <c r="E105" i="16"/>
  <c r="F105" i="16"/>
  <c r="G105" i="16"/>
  <c r="H105" i="16"/>
  <c r="I105" i="16"/>
  <c r="J105" i="16"/>
  <c r="C106" i="16"/>
  <c r="D106" i="16"/>
  <c r="E106" i="16"/>
  <c r="F106" i="16"/>
  <c r="G106" i="16"/>
  <c r="H106" i="16"/>
  <c r="I106" i="16"/>
  <c r="J106" i="16"/>
  <c r="C107" i="16"/>
  <c r="D107" i="16"/>
  <c r="E107" i="16"/>
  <c r="F107" i="16"/>
  <c r="G107" i="16"/>
  <c r="H107" i="16"/>
  <c r="I107" i="16"/>
  <c r="J107" i="16"/>
  <c r="C108" i="16"/>
  <c r="D108" i="16"/>
  <c r="E108" i="16"/>
  <c r="F108" i="16"/>
  <c r="G108" i="16"/>
  <c r="H108" i="16"/>
  <c r="I108" i="16"/>
  <c r="J108" i="16"/>
  <c r="C109" i="16"/>
  <c r="D109" i="16"/>
  <c r="E109" i="16"/>
  <c r="F109" i="16"/>
  <c r="G109" i="16"/>
  <c r="H109" i="16"/>
  <c r="I109" i="16"/>
  <c r="J109" i="16"/>
  <c r="C110" i="16"/>
  <c r="D110" i="16"/>
  <c r="E110" i="16"/>
  <c r="F110" i="16"/>
  <c r="G110" i="16"/>
  <c r="H110" i="16"/>
  <c r="I110" i="16"/>
  <c r="J110" i="16"/>
  <c r="C111" i="16"/>
  <c r="D111" i="16"/>
  <c r="E111" i="16"/>
  <c r="F111" i="16"/>
  <c r="G111" i="16"/>
  <c r="H111" i="16"/>
  <c r="I111" i="16"/>
  <c r="J111" i="16"/>
  <c r="C112" i="16"/>
  <c r="D112" i="16"/>
  <c r="E112" i="16"/>
  <c r="F112" i="16"/>
  <c r="G112" i="16"/>
  <c r="H112" i="16"/>
  <c r="I112" i="16"/>
  <c r="J112" i="16"/>
  <c r="C113" i="16"/>
  <c r="D113" i="16"/>
  <c r="E113" i="16"/>
  <c r="F113" i="16"/>
  <c r="G113" i="16"/>
  <c r="H113" i="16"/>
  <c r="I113" i="16"/>
  <c r="J113" i="16"/>
  <c r="C114" i="16"/>
  <c r="D114" i="16"/>
  <c r="E114" i="16"/>
  <c r="F114" i="16"/>
  <c r="G114" i="16"/>
  <c r="H114" i="16"/>
  <c r="I114" i="16"/>
  <c r="J114" i="16"/>
  <c r="C115" i="16"/>
  <c r="D115" i="16"/>
  <c r="E115" i="16"/>
  <c r="F115" i="16"/>
  <c r="G115" i="16"/>
  <c r="H115" i="16"/>
  <c r="I115" i="16"/>
  <c r="J115" i="16"/>
  <c r="C116" i="16"/>
  <c r="D116" i="16"/>
  <c r="E116" i="16"/>
  <c r="F116" i="16"/>
  <c r="G116" i="16"/>
  <c r="H116" i="16"/>
  <c r="I116" i="16"/>
  <c r="J116" i="16"/>
  <c r="C117" i="16"/>
  <c r="D117" i="16"/>
  <c r="E117" i="16"/>
  <c r="F117" i="16"/>
  <c r="G117" i="16"/>
  <c r="H117" i="16"/>
  <c r="I117" i="16"/>
  <c r="J117" i="16"/>
  <c r="C118" i="16"/>
  <c r="D118" i="16"/>
  <c r="E118" i="16"/>
  <c r="F118" i="16"/>
  <c r="G118" i="16"/>
  <c r="H118" i="16"/>
  <c r="I118" i="16"/>
  <c r="J118" i="16"/>
  <c r="C119" i="16"/>
  <c r="D119" i="16"/>
  <c r="E119" i="16"/>
  <c r="F119" i="16"/>
  <c r="G119" i="16"/>
  <c r="H119" i="16"/>
  <c r="I119" i="16"/>
  <c r="J119" i="16"/>
  <c r="C120" i="16"/>
  <c r="D120" i="16"/>
  <c r="E120" i="16"/>
  <c r="F120" i="16"/>
  <c r="G120" i="16"/>
  <c r="H120" i="16"/>
  <c r="I120" i="16"/>
  <c r="J120" i="16"/>
  <c r="C121" i="16"/>
  <c r="D121" i="16"/>
  <c r="E121" i="16"/>
  <c r="F121" i="16"/>
  <c r="G121" i="16"/>
  <c r="H121" i="16"/>
  <c r="I121" i="16"/>
  <c r="J121" i="16"/>
  <c r="C122" i="16"/>
  <c r="D122" i="16"/>
  <c r="E122" i="16"/>
  <c r="F122" i="16"/>
  <c r="G122" i="16"/>
  <c r="H122" i="16"/>
  <c r="I122" i="16"/>
  <c r="J122" i="16"/>
  <c r="C123" i="16"/>
  <c r="D123" i="16"/>
  <c r="E123" i="16"/>
  <c r="F123" i="16"/>
  <c r="G123" i="16"/>
  <c r="H123" i="16"/>
  <c r="I123" i="16"/>
  <c r="J123" i="16"/>
  <c r="C124" i="16"/>
  <c r="D124" i="16"/>
  <c r="E124" i="16"/>
  <c r="F124" i="16"/>
  <c r="G124" i="16"/>
  <c r="H124" i="16"/>
  <c r="I124" i="16"/>
  <c r="J124" i="16"/>
  <c r="C125" i="16"/>
  <c r="D125" i="16"/>
  <c r="E125" i="16"/>
  <c r="F125" i="16"/>
  <c r="G125" i="16"/>
  <c r="H125" i="16"/>
  <c r="I125" i="16"/>
  <c r="J125" i="16"/>
  <c r="C126" i="16"/>
  <c r="D126" i="16"/>
  <c r="E126" i="16"/>
  <c r="F126" i="16"/>
  <c r="G126" i="16"/>
  <c r="H126" i="16"/>
  <c r="I126" i="16"/>
  <c r="J126" i="16"/>
  <c r="C127" i="16"/>
  <c r="D127" i="16"/>
  <c r="E127" i="16"/>
  <c r="F127" i="16"/>
  <c r="G127" i="16"/>
  <c r="H127" i="16"/>
  <c r="I127" i="16"/>
  <c r="J127" i="16"/>
  <c r="C128" i="16"/>
  <c r="D128" i="16"/>
  <c r="E128" i="16"/>
  <c r="F128" i="16"/>
  <c r="G128" i="16"/>
  <c r="H128" i="16"/>
  <c r="I128" i="16"/>
  <c r="J128" i="16"/>
  <c r="C129" i="16"/>
  <c r="D129" i="16"/>
  <c r="E129" i="16"/>
  <c r="F129" i="16"/>
  <c r="G129" i="16"/>
  <c r="H129" i="16"/>
  <c r="I129" i="16"/>
  <c r="J129" i="16"/>
  <c r="C130" i="16"/>
  <c r="D130" i="16"/>
  <c r="E130" i="16"/>
  <c r="F130" i="16"/>
  <c r="G130" i="16"/>
  <c r="H130" i="16"/>
  <c r="I130" i="16"/>
  <c r="J130" i="16"/>
  <c r="C131" i="16"/>
  <c r="D131" i="16"/>
  <c r="E131" i="16"/>
  <c r="F131" i="16"/>
  <c r="G131" i="16"/>
  <c r="H131" i="16"/>
  <c r="I131" i="16"/>
  <c r="J131" i="16"/>
  <c r="C132" i="16"/>
  <c r="D132" i="16"/>
  <c r="E132" i="16"/>
  <c r="F132" i="16"/>
  <c r="G132" i="16"/>
  <c r="H132" i="16"/>
  <c r="I132" i="16"/>
  <c r="J132" i="16"/>
  <c r="C133" i="16"/>
  <c r="D133" i="16"/>
  <c r="E133" i="16"/>
  <c r="F133" i="16"/>
  <c r="G133" i="16"/>
  <c r="H133" i="16"/>
  <c r="I133" i="16"/>
  <c r="J133" i="16"/>
  <c r="C134" i="16"/>
  <c r="D134" i="16"/>
  <c r="E134" i="16"/>
  <c r="F134" i="16"/>
  <c r="G134" i="16"/>
  <c r="H134" i="16"/>
  <c r="I134" i="16"/>
  <c r="J134" i="16"/>
  <c r="C135" i="16"/>
  <c r="D135" i="16"/>
  <c r="E135" i="16"/>
  <c r="F135" i="16"/>
  <c r="G135" i="16"/>
  <c r="H135" i="16"/>
  <c r="I135" i="16"/>
  <c r="J135" i="16"/>
  <c r="C136" i="16"/>
  <c r="D136" i="16"/>
  <c r="E136" i="16"/>
  <c r="F136" i="16"/>
  <c r="G136" i="16"/>
  <c r="H136" i="16"/>
  <c r="I136" i="16"/>
  <c r="J136" i="16"/>
  <c r="C137" i="16"/>
  <c r="D137" i="16"/>
  <c r="E137" i="16"/>
  <c r="F137" i="16"/>
  <c r="G137" i="16"/>
  <c r="H137" i="16"/>
  <c r="I137" i="16"/>
  <c r="J137" i="16"/>
  <c r="C138" i="16"/>
  <c r="D138" i="16"/>
  <c r="E138" i="16"/>
  <c r="F138" i="16"/>
  <c r="G138" i="16"/>
  <c r="H138" i="16"/>
  <c r="I138" i="16"/>
  <c r="J138" i="16"/>
  <c r="C139" i="16"/>
  <c r="D139" i="16"/>
  <c r="E139" i="16"/>
  <c r="F139" i="16"/>
  <c r="G139" i="16"/>
  <c r="H139" i="16"/>
  <c r="I139" i="16"/>
  <c r="J139" i="16"/>
  <c r="C140" i="16"/>
  <c r="D140" i="16"/>
  <c r="E140" i="16"/>
  <c r="F140" i="16"/>
  <c r="G140" i="16"/>
  <c r="H140" i="16"/>
  <c r="I140" i="16"/>
  <c r="J140" i="16"/>
  <c r="C141" i="16"/>
  <c r="D141" i="16"/>
  <c r="E141" i="16"/>
  <c r="F141" i="16"/>
  <c r="G141" i="16"/>
  <c r="H141" i="16"/>
  <c r="I141" i="16"/>
  <c r="J141" i="16"/>
  <c r="C142" i="16"/>
  <c r="D142" i="16"/>
  <c r="E142" i="16"/>
  <c r="F142" i="16"/>
  <c r="G142" i="16"/>
  <c r="H142" i="16"/>
  <c r="I142" i="16"/>
  <c r="J142" i="16"/>
  <c r="C143" i="16"/>
  <c r="D143" i="16"/>
  <c r="E143" i="16"/>
  <c r="F143" i="16"/>
  <c r="G143" i="16"/>
  <c r="H143" i="16"/>
  <c r="I143" i="16"/>
  <c r="J143" i="16"/>
  <c r="C144" i="16"/>
  <c r="D144" i="16"/>
  <c r="E144" i="16"/>
  <c r="F144" i="16"/>
  <c r="G144" i="16"/>
  <c r="H144" i="16"/>
  <c r="I144" i="16"/>
  <c r="J144" i="16"/>
  <c r="C145" i="16"/>
  <c r="D145" i="16"/>
  <c r="E145" i="16"/>
  <c r="F145" i="16"/>
  <c r="G145" i="16"/>
  <c r="H145" i="16"/>
  <c r="I145" i="16"/>
  <c r="J145" i="16"/>
  <c r="C146" i="16"/>
  <c r="D146" i="16"/>
  <c r="E146" i="16"/>
  <c r="F146" i="16"/>
  <c r="G146" i="16"/>
  <c r="H146" i="16"/>
  <c r="I146" i="16"/>
  <c r="J146" i="16"/>
  <c r="C147" i="16"/>
  <c r="D147" i="16"/>
  <c r="E147" i="16"/>
  <c r="F147" i="16"/>
  <c r="G147" i="16"/>
  <c r="H147" i="16"/>
  <c r="I147" i="16"/>
  <c r="J147" i="16"/>
  <c r="C148" i="16"/>
  <c r="D148" i="16"/>
  <c r="E148" i="16"/>
  <c r="F148" i="16"/>
  <c r="G148" i="16"/>
  <c r="H148" i="16"/>
  <c r="I148" i="16"/>
  <c r="J148" i="16"/>
  <c r="C149" i="16"/>
  <c r="D149" i="16"/>
  <c r="E149" i="16"/>
  <c r="F149" i="16"/>
  <c r="G149" i="16"/>
  <c r="H149" i="16"/>
  <c r="I149" i="16"/>
  <c r="J149" i="16"/>
  <c r="C150" i="16"/>
  <c r="D150" i="16"/>
  <c r="E150" i="16"/>
  <c r="F150" i="16"/>
  <c r="G150" i="16"/>
  <c r="H150" i="16"/>
  <c r="I150" i="16"/>
  <c r="J150" i="16"/>
  <c r="C151" i="16"/>
  <c r="D151" i="16"/>
  <c r="E151" i="16"/>
  <c r="F151" i="16"/>
  <c r="G151" i="16"/>
  <c r="H151" i="16"/>
  <c r="I151" i="16"/>
  <c r="J151" i="16"/>
  <c r="C152" i="16"/>
  <c r="D152" i="16"/>
  <c r="E152" i="16"/>
  <c r="F152" i="16"/>
  <c r="G152" i="16"/>
  <c r="H152" i="16"/>
  <c r="I152" i="16"/>
  <c r="J152" i="16"/>
  <c r="C153" i="16"/>
  <c r="D153" i="16"/>
  <c r="E153" i="16"/>
  <c r="F153" i="16"/>
  <c r="G153" i="16"/>
  <c r="H153" i="16"/>
  <c r="I153" i="16"/>
  <c r="J153" i="16"/>
  <c r="C154" i="16"/>
  <c r="D154" i="16"/>
  <c r="E154" i="16"/>
  <c r="F154" i="16"/>
  <c r="G154" i="16"/>
  <c r="H154" i="16"/>
  <c r="I154" i="16"/>
  <c r="J154" i="16"/>
  <c r="C155" i="16"/>
  <c r="D155" i="16"/>
  <c r="E155" i="16"/>
  <c r="F155" i="16"/>
  <c r="G155" i="16"/>
  <c r="H155" i="16"/>
  <c r="I155" i="16"/>
  <c r="J155" i="16"/>
  <c r="C156" i="16"/>
  <c r="D156" i="16"/>
  <c r="E156" i="16"/>
  <c r="F156" i="16"/>
  <c r="G156" i="16"/>
  <c r="H156" i="16"/>
  <c r="I156" i="16"/>
  <c r="J156" i="16"/>
  <c r="C157" i="16"/>
  <c r="D157" i="16"/>
  <c r="E157" i="16"/>
  <c r="F157" i="16"/>
  <c r="G157" i="16"/>
  <c r="H157" i="16"/>
  <c r="I157" i="16"/>
  <c r="J157" i="16"/>
  <c r="C158" i="16"/>
  <c r="D158" i="16"/>
  <c r="E158" i="16"/>
  <c r="F158" i="16"/>
  <c r="G158" i="16"/>
  <c r="H158" i="16"/>
  <c r="I158" i="16"/>
  <c r="J158" i="16"/>
  <c r="C159" i="16"/>
  <c r="D159" i="16"/>
  <c r="E159" i="16"/>
  <c r="F159" i="16"/>
  <c r="G159" i="16"/>
  <c r="H159" i="16"/>
  <c r="I159" i="16"/>
  <c r="J159" i="16"/>
  <c r="C160" i="16"/>
  <c r="D160" i="16"/>
  <c r="E160" i="16"/>
  <c r="F160" i="16"/>
  <c r="G160" i="16"/>
  <c r="H160" i="16"/>
  <c r="I160" i="16"/>
  <c r="J160" i="16"/>
  <c r="C161" i="16"/>
  <c r="D161" i="16"/>
  <c r="E161" i="16"/>
  <c r="F161" i="16"/>
  <c r="G161" i="16"/>
  <c r="H161" i="16"/>
  <c r="I161" i="16"/>
  <c r="J161" i="16"/>
  <c r="C162" i="16"/>
  <c r="D162" i="16"/>
  <c r="E162" i="16"/>
  <c r="F162" i="16"/>
  <c r="G162" i="16"/>
  <c r="H162" i="16"/>
  <c r="I162" i="16"/>
  <c r="J162" i="16"/>
  <c r="C163" i="16"/>
  <c r="D163" i="16"/>
  <c r="E163" i="16"/>
  <c r="F163" i="16"/>
  <c r="G163" i="16"/>
  <c r="H163" i="16"/>
  <c r="I163" i="16"/>
  <c r="J163" i="16"/>
  <c r="C164" i="16"/>
  <c r="D164" i="16"/>
  <c r="E164" i="16"/>
  <c r="F164" i="16"/>
  <c r="G164" i="16"/>
  <c r="H164" i="16"/>
  <c r="I164" i="16"/>
  <c r="J164" i="16"/>
  <c r="C165" i="16"/>
  <c r="D165" i="16"/>
  <c r="E165" i="16"/>
  <c r="F165" i="16"/>
  <c r="G165" i="16"/>
  <c r="H165" i="16"/>
  <c r="I165" i="16"/>
  <c r="J165" i="16"/>
  <c r="C166" i="16"/>
  <c r="D166" i="16"/>
  <c r="E166" i="16"/>
  <c r="F166" i="16"/>
  <c r="G166" i="16"/>
  <c r="H166" i="16"/>
  <c r="I166" i="16"/>
  <c r="J166" i="16"/>
  <c r="C167" i="16"/>
  <c r="D167" i="16"/>
  <c r="E167" i="16"/>
  <c r="F167" i="16"/>
  <c r="G167" i="16"/>
  <c r="H167" i="16"/>
  <c r="I167" i="16"/>
  <c r="J167" i="16"/>
  <c r="C168" i="16"/>
  <c r="D168" i="16"/>
  <c r="E168" i="16"/>
  <c r="F168" i="16"/>
  <c r="G168" i="16"/>
  <c r="H168" i="16"/>
  <c r="I168" i="16"/>
  <c r="J168" i="16"/>
  <c r="C169" i="16"/>
  <c r="D169" i="16"/>
  <c r="E169" i="16"/>
  <c r="F169" i="16"/>
  <c r="G169" i="16"/>
  <c r="H169" i="16"/>
  <c r="I169" i="16"/>
  <c r="J169" i="16"/>
  <c r="C170" i="16"/>
  <c r="D170" i="16"/>
  <c r="E170" i="16"/>
  <c r="F170" i="16"/>
  <c r="G170" i="16"/>
  <c r="H170" i="16"/>
  <c r="I170" i="16"/>
  <c r="J170" i="16"/>
  <c r="C171" i="16"/>
  <c r="D171" i="16"/>
  <c r="E171" i="16"/>
  <c r="F171" i="16"/>
  <c r="G171" i="16"/>
  <c r="H171" i="16"/>
  <c r="I171" i="16"/>
  <c r="J171" i="16"/>
  <c r="C172" i="16"/>
  <c r="D172" i="16"/>
  <c r="E172" i="16"/>
  <c r="F172" i="16"/>
  <c r="G172" i="16"/>
  <c r="H172" i="16"/>
  <c r="I172" i="16"/>
  <c r="J172" i="16"/>
  <c r="C173" i="16"/>
  <c r="D173" i="16"/>
  <c r="E173" i="16"/>
  <c r="F173" i="16"/>
  <c r="G173" i="16"/>
  <c r="H173" i="16"/>
  <c r="I173" i="16"/>
  <c r="J173" i="16"/>
  <c r="C174" i="16"/>
  <c r="D174" i="16"/>
  <c r="E174" i="16"/>
  <c r="F174" i="16"/>
  <c r="G174" i="16"/>
  <c r="H174" i="16"/>
  <c r="I174" i="16"/>
  <c r="J174" i="16"/>
  <c r="C175" i="16"/>
  <c r="D175" i="16"/>
  <c r="E175" i="16"/>
  <c r="F175" i="16"/>
  <c r="G175" i="16"/>
  <c r="H175" i="16"/>
  <c r="I175" i="16"/>
  <c r="J175" i="16"/>
  <c r="C176" i="16"/>
  <c r="D176" i="16"/>
  <c r="E176" i="16"/>
  <c r="F176" i="16"/>
  <c r="G176" i="16"/>
  <c r="H176" i="16"/>
  <c r="I176" i="16"/>
  <c r="J176" i="16"/>
  <c r="C177" i="16"/>
  <c r="D177" i="16"/>
  <c r="E177" i="16"/>
  <c r="F177" i="16"/>
  <c r="G177" i="16"/>
  <c r="H177" i="16"/>
  <c r="I177" i="16"/>
  <c r="J177" i="16"/>
  <c r="C178" i="16"/>
  <c r="D178" i="16"/>
  <c r="E178" i="16"/>
  <c r="F178" i="16"/>
  <c r="G178" i="16"/>
  <c r="H178" i="16"/>
  <c r="I178" i="16"/>
  <c r="J178" i="16"/>
  <c r="C179" i="16"/>
  <c r="D179" i="16"/>
  <c r="E179" i="16"/>
  <c r="F179" i="16"/>
  <c r="G179" i="16"/>
  <c r="H179" i="16"/>
  <c r="I179" i="16"/>
  <c r="J179" i="16"/>
  <c r="C180" i="16"/>
  <c r="D180" i="16"/>
  <c r="E180" i="16"/>
  <c r="F180" i="16"/>
  <c r="G180" i="16"/>
  <c r="H180" i="16"/>
  <c r="I180" i="16"/>
  <c r="J180" i="16"/>
  <c r="C181" i="16"/>
  <c r="D181" i="16"/>
  <c r="E181" i="16"/>
  <c r="F181" i="16"/>
  <c r="G181" i="16"/>
  <c r="H181" i="16"/>
  <c r="I181" i="16"/>
  <c r="J181" i="16"/>
  <c r="C182" i="16"/>
  <c r="D182" i="16"/>
  <c r="E182" i="16"/>
  <c r="F182" i="16"/>
  <c r="G182" i="16"/>
  <c r="H182" i="16"/>
  <c r="I182" i="16"/>
  <c r="J182" i="16"/>
  <c r="C183" i="16"/>
  <c r="D183" i="16"/>
  <c r="E183" i="16"/>
  <c r="F183" i="16"/>
  <c r="G183" i="16"/>
  <c r="H183" i="16"/>
  <c r="I183" i="16"/>
  <c r="J183" i="16"/>
  <c r="C184" i="16"/>
  <c r="D184" i="16"/>
  <c r="E184" i="16"/>
  <c r="F184" i="16"/>
  <c r="G184" i="16"/>
  <c r="H184" i="16"/>
  <c r="I184" i="16"/>
  <c r="J184" i="16"/>
  <c r="C185" i="16"/>
  <c r="D185" i="16"/>
  <c r="E185" i="16"/>
  <c r="F185" i="16"/>
  <c r="G185" i="16"/>
  <c r="H185" i="16"/>
  <c r="I185" i="16"/>
  <c r="J185" i="16"/>
  <c r="C186" i="16"/>
  <c r="D186" i="16"/>
  <c r="E186" i="16"/>
  <c r="F186" i="16"/>
  <c r="G186" i="16"/>
  <c r="H186" i="16"/>
  <c r="I186" i="16"/>
  <c r="J186" i="16"/>
  <c r="C187" i="16"/>
  <c r="D187" i="16"/>
  <c r="E187" i="16"/>
  <c r="F187" i="16"/>
  <c r="G187" i="16"/>
  <c r="H187" i="16"/>
  <c r="I187" i="16"/>
  <c r="J187" i="16"/>
  <c r="C188" i="16"/>
  <c r="D188" i="16"/>
  <c r="E188" i="16"/>
  <c r="F188" i="16"/>
  <c r="G188" i="16"/>
  <c r="H188" i="16"/>
  <c r="I188" i="16"/>
  <c r="J188" i="16"/>
  <c r="C189" i="16"/>
  <c r="D189" i="16"/>
  <c r="E189" i="16"/>
  <c r="F189" i="16"/>
  <c r="G189" i="16"/>
  <c r="H189" i="16"/>
  <c r="I189" i="16"/>
  <c r="J189" i="16"/>
  <c r="C190" i="16"/>
  <c r="D190" i="16"/>
  <c r="E190" i="16"/>
  <c r="F190" i="16"/>
  <c r="G190" i="16"/>
  <c r="H190" i="16"/>
  <c r="I190" i="16"/>
  <c r="J190" i="16"/>
  <c r="C191" i="16"/>
  <c r="D191" i="16"/>
  <c r="E191" i="16"/>
  <c r="F191" i="16"/>
  <c r="G191" i="16"/>
  <c r="H191" i="16"/>
  <c r="I191" i="16"/>
  <c r="J191" i="16"/>
  <c r="C192" i="16"/>
  <c r="D192" i="16"/>
  <c r="E192" i="16"/>
  <c r="F192" i="16"/>
  <c r="G192" i="16"/>
  <c r="H192" i="16"/>
  <c r="I192" i="16"/>
  <c r="J192" i="16"/>
  <c r="C193" i="16"/>
  <c r="D193" i="16"/>
  <c r="E193" i="16"/>
  <c r="F193" i="16"/>
  <c r="G193" i="16"/>
  <c r="H193" i="16"/>
  <c r="I193" i="16"/>
  <c r="J193" i="16"/>
  <c r="C194" i="16"/>
  <c r="D194" i="16"/>
  <c r="E194" i="16"/>
  <c r="F194" i="16"/>
  <c r="G194" i="16"/>
  <c r="H194" i="16"/>
  <c r="I194" i="16"/>
  <c r="J194" i="16"/>
  <c r="C195" i="16"/>
  <c r="D195" i="16"/>
  <c r="E195" i="16"/>
  <c r="F195" i="16"/>
  <c r="G195" i="16"/>
  <c r="H195" i="16"/>
  <c r="I195" i="16"/>
  <c r="J195" i="16"/>
  <c r="C196" i="16"/>
  <c r="D196" i="16"/>
  <c r="E196" i="16"/>
  <c r="F196" i="16"/>
  <c r="G196" i="16"/>
  <c r="H196" i="16"/>
  <c r="I196" i="16"/>
  <c r="J196" i="16"/>
  <c r="C197" i="16"/>
  <c r="D197" i="16"/>
  <c r="E197" i="16"/>
  <c r="F197" i="16"/>
  <c r="G197" i="16"/>
  <c r="H197" i="16"/>
  <c r="I197" i="16"/>
  <c r="J197" i="16"/>
  <c r="C198" i="16"/>
  <c r="D198" i="16"/>
  <c r="E198" i="16"/>
  <c r="F198" i="16"/>
  <c r="G198" i="16"/>
  <c r="H198" i="16"/>
  <c r="I198" i="16"/>
  <c r="J198" i="16"/>
  <c r="C199" i="16"/>
  <c r="D199" i="16"/>
  <c r="E199" i="16"/>
  <c r="F199" i="16"/>
  <c r="G199" i="16"/>
  <c r="H199" i="16"/>
  <c r="I199" i="16"/>
  <c r="J199" i="16"/>
  <c r="C200" i="16"/>
  <c r="D200" i="16"/>
  <c r="E200" i="16"/>
  <c r="F200" i="16"/>
  <c r="G200" i="16"/>
  <c r="H200" i="16"/>
  <c r="I200" i="16"/>
  <c r="J200" i="16"/>
  <c r="C201" i="16"/>
  <c r="D201" i="16"/>
  <c r="E201" i="16"/>
  <c r="F201" i="16"/>
  <c r="G201" i="16"/>
  <c r="H201" i="16"/>
  <c r="I201" i="16"/>
  <c r="J201" i="16"/>
  <c r="C202" i="16"/>
  <c r="D202" i="16"/>
  <c r="E202" i="16"/>
  <c r="F202" i="16"/>
  <c r="G202" i="16"/>
  <c r="H202" i="16"/>
  <c r="I202" i="16"/>
  <c r="J202" i="16"/>
  <c r="C203" i="16"/>
  <c r="D203" i="16"/>
  <c r="E203" i="16"/>
  <c r="F203" i="16"/>
  <c r="G203" i="16"/>
  <c r="H203" i="16"/>
  <c r="I203" i="16"/>
  <c r="J203" i="16"/>
  <c r="C204" i="16"/>
  <c r="D204" i="16"/>
  <c r="E204" i="16"/>
  <c r="F204" i="16"/>
  <c r="G204" i="16"/>
  <c r="H204" i="16"/>
  <c r="I204" i="16"/>
  <c r="J204" i="16"/>
  <c r="C205" i="16"/>
  <c r="D205" i="16"/>
  <c r="E205" i="16"/>
  <c r="F205" i="16"/>
  <c r="G205" i="16"/>
  <c r="H205" i="16"/>
  <c r="I205" i="16"/>
  <c r="J205" i="16"/>
  <c r="C206" i="16"/>
  <c r="D206" i="16"/>
  <c r="E206" i="16"/>
  <c r="F206" i="16"/>
  <c r="G206" i="16"/>
  <c r="H206" i="16"/>
  <c r="I206" i="16"/>
  <c r="J206" i="16"/>
  <c r="C207" i="16"/>
  <c r="D207" i="16"/>
  <c r="E207" i="16"/>
  <c r="F207" i="16"/>
  <c r="G207" i="16"/>
  <c r="H207" i="16"/>
  <c r="I207" i="16"/>
  <c r="J207" i="16"/>
  <c r="C208" i="16"/>
  <c r="D208" i="16"/>
  <c r="E208" i="16"/>
  <c r="F208" i="16"/>
  <c r="G208" i="16"/>
  <c r="H208" i="16"/>
  <c r="I208" i="16"/>
  <c r="J208" i="16"/>
  <c r="C209" i="16"/>
  <c r="D209" i="16"/>
  <c r="E209" i="16"/>
  <c r="F209" i="16"/>
  <c r="G209" i="16"/>
  <c r="H209" i="16"/>
  <c r="I209" i="16"/>
  <c r="J209" i="16"/>
  <c r="C210" i="16"/>
  <c r="D210" i="16"/>
  <c r="E210" i="16"/>
  <c r="F210" i="16"/>
  <c r="G210" i="16"/>
  <c r="H210" i="16"/>
  <c r="I210" i="16"/>
  <c r="J210" i="16"/>
  <c r="C211" i="16"/>
  <c r="D211" i="16"/>
  <c r="E211" i="16"/>
  <c r="F211" i="16"/>
  <c r="G211" i="16"/>
  <c r="H211" i="16"/>
  <c r="I211" i="16"/>
  <c r="J211" i="16"/>
  <c r="C212" i="16"/>
  <c r="D212" i="16"/>
  <c r="E212" i="16"/>
  <c r="F212" i="16"/>
  <c r="G212" i="16"/>
  <c r="H212" i="16"/>
  <c r="I212" i="16"/>
  <c r="J212" i="16"/>
  <c r="C213" i="16"/>
  <c r="D213" i="16"/>
  <c r="E213" i="16"/>
  <c r="F213" i="16"/>
  <c r="G213" i="16"/>
  <c r="H213" i="16"/>
  <c r="I213" i="16"/>
  <c r="J213" i="16"/>
  <c r="C214" i="16"/>
  <c r="D214" i="16"/>
  <c r="E214" i="16"/>
  <c r="F214" i="16"/>
  <c r="G214" i="16"/>
  <c r="H214" i="16"/>
  <c r="I214" i="16"/>
  <c r="J214" i="16"/>
  <c r="C215" i="16"/>
  <c r="D215" i="16"/>
  <c r="E215" i="16"/>
  <c r="F215" i="16"/>
  <c r="G215" i="16"/>
  <c r="H215" i="16"/>
  <c r="I215" i="16"/>
  <c r="J215" i="16"/>
  <c r="C216" i="16"/>
  <c r="D216" i="16"/>
  <c r="E216" i="16"/>
  <c r="F216" i="16"/>
  <c r="G216" i="16"/>
  <c r="H216" i="16"/>
  <c r="I216" i="16"/>
  <c r="J216" i="16"/>
  <c r="C217" i="16"/>
  <c r="D217" i="16"/>
  <c r="E217" i="16"/>
  <c r="F217" i="16"/>
  <c r="G217" i="16"/>
  <c r="H217" i="16"/>
  <c r="I217" i="16"/>
  <c r="J217" i="16"/>
  <c r="C218" i="16"/>
  <c r="D218" i="16"/>
  <c r="E218" i="16"/>
  <c r="F218" i="16"/>
  <c r="G218" i="16"/>
  <c r="H218" i="16"/>
  <c r="I218" i="16"/>
  <c r="J218" i="16"/>
  <c r="C219" i="16"/>
  <c r="D219" i="16"/>
  <c r="E219" i="16"/>
  <c r="F219" i="16"/>
  <c r="G219" i="16"/>
  <c r="H219" i="16"/>
  <c r="I219" i="16"/>
  <c r="J219" i="16"/>
  <c r="C220" i="16"/>
  <c r="D220" i="16"/>
  <c r="E220" i="16"/>
  <c r="F220" i="16"/>
  <c r="G220" i="16"/>
  <c r="H220" i="16"/>
  <c r="I220" i="16"/>
  <c r="J220" i="16"/>
  <c r="C221" i="16"/>
  <c r="D221" i="16"/>
  <c r="E221" i="16"/>
  <c r="F221" i="16"/>
  <c r="G221" i="16"/>
  <c r="H221" i="16"/>
  <c r="I221" i="16"/>
  <c r="J221" i="16"/>
  <c r="C222" i="16"/>
  <c r="D222" i="16"/>
  <c r="E222" i="16"/>
  <c r="F222" i="16"/>
  <c r="G222" i="16"/>
  <c r="H222" i="16"/>
  <c r="I222" i="16"/>
  <c r="J222" i="16"/>
  <c r="C223" i="16"/>
  <c r="D223" i="16"/>
  <c r="E223" i="16"/>
  <c r="F223" i="16"/>
  <c r="G223" i="16"/>
  <c r="H223" i="16"/>
  <c r="I223" i="16"/>
  <c r="J223" i="16"/>
  <c r="C224" i="16"/>
  <c r="D224" i="16"/>
  <c r="E224" i="16"/>
  <c r="F224" i="16"/>
  <c r="G224" i="16"/>
  <c r="H224" i="16"/>
  <c r="I224" i="16"/>
  <c r="J224" i="16"/>
  <c r="C225" i="16"/>
  <c r="D225" i="16"/>
  <c r="E225" i="16"/>
  <c r="F225" i="16"/>
  <c r="G225" i="16"/>
  <c r="H225" i="16"/>
  <c r="I225" i="16"/>
  <c r="J225" i="16"/>
  <c r="C226" i="16"/>
  <c r="D226" i="16"/>
  <c r="E226" i="16"/>
  <c r="F226" i="16"/>
  <c r="G226" i="16"/>
  <c r="H226" i="16"/>
  <c r="I226" i="16"/>
  <c r="J226" i="16"/>
  <c r="C227" i="16"/>
  <c r="D227" i="16"/>
  <c r="E227" i="16"/>
  <c r="F227" i="16"/>
  <c r="G227" i="16"/>
  <c r="H227" i="16"/>
  <c r="I227" i="16"/>
  <c r="J227" i="16"/>
  <c r="C228" i="16"/>
  <c r="D228" i="16"/>
  <c r="E228" i="16"/>
  <c r="F228" i="16"/>
  <c r="G228" i="16"/>
  <c r="H228" i="16"/>
  <c r="I228" i="16"/>
  <c r="J228" i="16"/>
  <c r="C229" i="16"/>
  <c r="D229" i="16"/>
  <c r="E229" i="16"/>
  <c r="F229" i="16"/>
  <c r="G229" i="16"/>
  <c r="H229" i="16"/>
  <c r="I229" i="16"/>
  <c r="J229" i="16"/>
  <c r="C230" i="16"/>
  <c r="D230" i="16"/>
  <c r="E230" i="16"/>
  <c r="F230" i="16"/>
  <c r="G230" i="16"/>
  <c r="H230" i="16"/>
  <c r="I230" i="16"/>
  <c r="J230" i="16"/>
  <c r="C231" i="16"/>
  <c r="D231" i="16"/>
  <c r="E231" i="16"/>
  <c r="F231" i="16"/>
  <c r="G231" i="16"/>
  <c r="H231" i="16"/>
  <c r="I231" i="16"/>
  <c r="J231" i="16"/>
  <c r="C232" i="16"/>
  <c r="D232" i="16"/>
  <c r="E232" i="16"/>
  <c r="F232" i="16"/>
  <c r="G232" i="16"/>
  <c r="H232" i="16"/>
  <c r="I232" i="16"/>
  <c r="J232" i="16"/>
  <c r="C233" i="16"/>
  <c r="D233" i="16"/>
  <c r="E233" i="16"/>
  <c r="F233" i="16"/>
  <c r="G233" i="16"/>
  <c r="H233" i="16"/>
  <c r="I233" i="16"/>
  <c r="J233" i="16"/>
  <c r="C234" i="16"/>
  <c r="D234" i="16"/>
  <c r="E234" i="16"/>
  <c r="F234" i="16"/>
  <c r="G234" i="16"/>
  <c r="H234" i="16"/>
  <c r="I234" i="16"/>
  <c r="J234" i="16"/>
  <c r="C235" i="16"/>
  <c r="D235" i="16"/>
  <c r="E235" i="16"/>
  <c r="F235" i="16"/>
  <c r="G235" i="16"/>
  <c r="H235" i="16"/>
  <c r="I235" i="16"/>
  <c r="J235" i="16"/>
  <c r="C236" i="16"/>
  <c r="D236" i="16"/>
  <c r="E236" i="16"/>
  <c r="F236" i="16"/>
  <c r="G236" i="16"/>
  <c r="H236" i="16"/>
  <c r="I236" i="16"/>
  <c r="J236" i="16"/>
  <c r="C237" i="16"/>
  <c r="D237" i="16"/>
  <c r="E237" i="16"/>
  <c r="F237" i="16"/>
  <c r="G237" i="16"/>
  <c r="H237" i="16"/>
  <c r="I237" i="16"/>
  <c r="J237" i="16"/>
  <c r="C238" i="16"/>
  <c r="D238" i="16"/>
  <c r="E238" i="16"/>
  <c r="F238" i="16"/>
  <c r="G238" i="16"/>
  <c r="H238" i="16"/>
  <c r="I238" i="16"/>
  <c r="J238" i="16"/>
  <c r="C239" i="16"/>
  <c r="D239" i="16"/>
  <c r="E239" i="16"/>
  <c r="F239" i="16"/>
  <c r="G239" i="16"/>
  <c r="H239" i="16"/>
  <c r="I239" i="16"/>
  <c r="J239" i="16"/>
  <c r="C240" i="16"/>
  <c r="D240" i="16"/>
  <c r="E240" i="16"/>
  <c r="F240" i="16"/>
  <c r="G240" i="16"/>
  <c r="H240" i="16"/>
  <c r="I240" i="16"/>
  <c r="J240" i="16"/>
  <c r="C241" i="16"/>
  <c r="D241" i="16"/>
  <c r="E241" i="16"/>
  <c r="F241" i="16"/>
  <c r="G241" i="16"/>
  <c r="H241" i="16"/>
  <c r="I241" i="16"/>
  <c r="J241" i="16"/>
  <c r="C242" i="16"/>
  <c r="D242" i="16"/>
  <c r="E242" i="16"/>
  <c r="F242" i="16"/>
  <c r="G242" i="16"/>
  <c r="H242" i="16"/>
  <c r="I242" i="16"/>
  <c r="J242" i="16"/>
  <c r="C243" i="16"/>
  <c r="D243" i="16"/>
  <c r="E243" i="16"/>
  <c r="F243" i="16"/>
  <c r="G243" i="16"/>
  <c r="H243" i="16"/>
  <c r="I243" i="16"/>
  <c r="J243" i="16"/>
  <c r="C244" i="16"/>
  <c r="D244" i="16"/>
  <c r="E244" i="16"/>
  <c r="F244" i="16"/>
  <c r="G244" i="16"/>
  <c r="H244" i="16"/>
  <c r="I244" i="16"/>
  <c r="J244" i="16"/>
  <c r="C245" i="16"/>
  <c r="D245" i="16"/>
  <c r="E245" i="16"/>
  <c r="F245" i="16"/>
  <c r="G245" i="16"/>
  <c r="H245" i="16"/>
  <c r="I245" i="16"/>
  <c r="J245" i="16"/>
  <c r="C246" i="16"/>
  <c r="D246" i="16"/>
  <c r="E246" i="16"/>
  <c r="F246" i="16"/>
  <c r="G246" i="16"/>
  <c r="H246" i="16"/>
  <c r="I246" i="16"/>
  <c r="J246" i="16"/>
  <c r="C247" i="16"/>
  <c r="D247" i="16"/>
  <c r="E247" i="16"/>
  <c r="F247" i="16"/>
  <c r="G247" i="16"/>
  <c r="H247" i="16"/>
  <c r="I247" i="16"/>
  <c r="J247" i="16"/>
  <c r="C248" i="16"/>
  <c r="D248" i="16"/>
  <c r="E248" i="16"/>
  <c r="F248" i="16"/>
  <c r="G248" i="16"/>
  <c r="H248" i="16"/>
  <c r="I248" i="16"/>
  <c r="J248" i="16"/>
  <c r="C249" i="16"/>
  <c r="D249" i="16"/>
  <c r="E249" i="16"/>
  <c r="F249" i="16"/>
  <c r="G249" i="16"/>
  <c r="H249" i="16"/>
  <c r="I249" i="16"/>
  <c r="J249" i="16"/>
  <c r="C250" i="16"/>
  <c r="D250" i="16"/>
  <c r="E250" i="16"/>
  <c r="F250" i="16"/>
  <c r="G250" i="16"/>
  <c r="H250" i="16"/>
  <c r="I250" i="16"/>
  <c r="J250" i="16"/>
  <c r="C251" i="16"/>
  <c r="D251" i="16"/>
  <c r="E251" i="16"/>
  <c r="F251" i="16"/>
  <c r="G251" i="16"/>
  <c r="H251" i="16"/>
  <c r="I251" i="16"/>
  <c r="J251" i="16"/>
  <c r="C252" i="16"/>
  <c r="D252" i="16"/>
  <c r="E252" i="16"/>
  <c r="F252" i="16"/>
  <c r="G252" i="16"/>
  <c r="H252" i="16"/>
  <c r="I252" i="16"/>
  <c r="J252" i="16"/>
  <c r="C253" i="16"/>
  <c r="D253" i="16"/>
  <c r="E253" i="16"/>
  <c r="F253" i="16"/>
  <c r="G253" i="16"/>
  <c r="H253" i="16"/>
  <c r="I253" i="16"/>
  <c r="J253" i="16"/>
  <c r="C254" i="16"/>
  <c r="D254" i="16"/>
  <c r="E254" i="16"/>
  <c r="F254" i="16"/>
  <c r="G254" i="16"/>
  <c r="H254" i="16"/>
  <c r="I254" i="16"/>
  <c r="J254" i="16"/>
  <c r="C255" i="16"/>
  <c r="D255" i="16"/>
  <c r="E255" i="16"/>
  <c r="F255" i="16"/>
  <c r="G255" i="16"/>
  <c r="H255" i="16"/>
  <c r="I255" i="16"/>
  <c r="J255" i="16"/>
  <c r="C256" i="16"/>
  <c r="D256" i="16"/>
  <c r="E256" i="16"/>
  <c r="F256" i="16"/>
  <c r="G256" i="16"/>
  <c r="H256" i="16"/>
  <c r="I256" i="16"/>
  <c r="J256" i="16"/>
  <c r="C257" i="16"/>
  <c r="D257" i="16"/>
  <c r="E257" i="16"/>
  <c r="F257" i="16"/>
  <c r="G257" i="16"/>
  <c r="H257" i="16"/>
  <c r="I257" i="16"/>
  <c r="J257" i="16"/>
  <c r="C258" i="16"/>
  <c r="D258" i="16"/>
  <c r="E258" i="16"/>
  <c r="F258" i="16"/>
  <c r="G258" i="16"/>
  <c r="H258" i="16"/>
  <c r="I258" i="16"/>
  <c r="J258" i="16"/>
  <c r="C259" i="16"/>
  <c r="D259" i="16"/>
  <c r="E259" i="16"/>
  <c r="F259" i="16"/>
  <c r="G259" i="16"/>
  <c r="H259" i="16"/>
  <c r="I259" i="16"/>
  <c r="J259" i="16"/>
  <c r="C260" i="16"/>
  <c r="D260" i="16"/>
  <c r="E260" i="16"/>
  <c r="F260" i="16"/>
  <c r="G260" i="16"/>
  <c r="H260" i="16"/>
  <c r="I260" i="16"/>
  <c r="J260" i="16"/>
  <c r="C261" i="16"/>
  <c r="D261" i="16"/>
  <c r="E261" i="16"/>
  <c r="F261" i="16"/>
  <c r="G261" i="16"/>
  <c r="H261" i="16"/>
  <c r="I261" i="16"/>
  <c r="J261" i="16"/>
  <c r="C262" i="16"/>
  <c r="D262" i="16"/>
  <c r="E262" i="16"/>
  <c r="F262" i="16"/>
  <c r="G262" i="16"/>
  <c r="H262" i="16"/>
  <c r="I262" i="16"/>
  <c r="J262" i="16"/>
  <c r="C263" i="16"/>
  <c r="D263" i="16"/>
  <c r="E263" i="16"/>
  <c r="F263" i="16"/>
  <c r="G263" i="16"/>
  <c r="H263" i="16"/>
  <c r="I263" i="16"/>
  <c r="J263" i="16"/>
  <c r="C264" i="16"/>
  <c r="D264" i="16"/>
  <c r="E264" i="16"/>
  <c r="F264" i="16"/>
  <c r="G264" i="16"/>
  <c r="H264" i="16"/>
  <c r="I264" i="16"/>
  <c r="J264" i="16"/>
  <c r="C265" i="16"/>
  <c r="D265" i="16"/>
  <c r="E265" i="16"/>
  <c r="F265" i="16"/>
  <c r="G265" i="16"/>
  <c r="H265" i="16"/>
  <c r="I265" i="16"/>
  <c r="J265" i="16"/>
  <c r="C266" i="16"/>
  <c r="D266" i="16"/>
  <c r="E266" i="16"/>
  <c r="F266" i="16"/>
  <c r="G266" i="16"/>
  <c r="H266" i="16"/>
  <c r="I266" i="16"/>
  <c r="J266" i="16"/>
  <c r="C267" i="16"/>
  <c r="D267" i="16"/>
  <c r="E267" i="16"/>
  <c r="F267" i="16"/>
  <c r="G267" i="16"/>
  <c r="H267" i="16"/>
  <c r="I267" i="16"/>
  <c r="J267" i="16"/>
  <c r="C268" i="16"/>
  <c r="D268" i="16"/>
  <c r="E268" i="16"/>
  <c r="F268" i="16"/>
  <c r="G268" i="16"/>
  <c r="H268" i="16"/>
  <c r="I268" i="16"/>
  <c r="J268" i="16"/>
  <c r="C269" i="16"/>
  <c r="D269" i="16"/>
  <c r="E269" i="16"/>
  <c r="F269" i="16"/>
  <c r="G269" i="16"/>
  <c r="H269" i="16"/>
  <c r="I269" i="16"/>
  <c r="J269" i="16"/>
  <c r="C270" i="16"/>
  <c r="D270" i="16"/>
  <c r="E270" i="16"/>
  <c r="F270" i="16"/>
  <c r="G270" i="16"/>
  <c r="H270" i="16"/>
  <c r="I270" i="16"/>
  <c r="J270" i="16"/>
  <c r="C271" i="16"/>
  <c r="D271" i="16"/>
  <c r="E271" i="16"/>
  <c r="F271" i="16"/>
  <c r="G271" i="16"/>
  <c r="H271" i="16"/>
  <c r="I271" i="16"/>
  <c r="J271" i="16"/>
  <c r="C272" i="16"/>
  <c r="D272" i="16"/>
  <c r="E272" i="16"/>
  <c r="F272" i="16"/>
  <c r="G272" i="16"/>
  <c r="H272" i="16"/>
  <c r="I272" i="16"/>
  <c r="J272" i="16"/>
  <c r="C273" i="16"/>
  <c r="D273" i="16"/>
  <c r="E273" i="16"/>
  <c r="F273" i="16"/>
  <c r="G273" i="16"/>
  <c r="H273" i="16"/>
  <c r="I273" i="16"/>
  <c r="J273" i="16"/>
  <c r="C274" i="16"/>
  <c r="D274" i="16"/>
  <c r="E274" i="16"/>
  <c r="F274" i="16"/>
  <c r="G274" i="16"/>
  <c r="H274" i="16"/>
  <c r="I274" i="16"/>
  <c r="J274" i="16"/>
  <c r="C275" i="16"/>
  <c r="D275" i="16"/>
  <c r="E275" i="16"/>
  <c r="F275" i="16"/>
  <c r="G275" i="16"/>
  <c r="H275" i="16"/>
  <c r="I275" i="16"/>
  <c r="J275" i="16"/>
  <c r="C276" i="16"/>
  <c r="D276" i="16"/>
  <c r="E276" i="16"/>
  <c r="F276" i="16"/>
  <c r="G276" i="16"/>
  <c r="H276" i="16"/>
  <c r="I276" i="16"/>
  <c r="J276" i="16"/>
  <c r="C277" i="16"/>
  <c r="D277" i="16"/>
  <c r="E277" i="16"/>
  <c r="F277" i="16"/>
  <c r="G277" i="16"/>
  <c r="H277" i="16"/>
  <c r="I277" i="16"/>
  <c r="J277" i="16"/>
  <c r="C278" i="16"/>
  <c r="D278" i="16"/>
  <c r="E278" i="16"/>
  <c r="F278" i="16"/>
  <c r="G278" i="16"/>
  <c r="H278" i="16"/>
  <c r="I278" i="16"/>
  <c r="J278" i="16"/>
  <c r="C279" i="16"/>
  <c r="D279" i="16"/>
  <c r="E279" i="16"/>
  <c r="F279" i="16"/>
  <c r="G279" i="16"/>
  <c r="H279" i="16"/>
  <c r="I279" i="16"/>
  <c r="J279" i="16"/>
  <c r="C280" i="16"/>
  <c r="D280" i="16"/>
  <c r="E280" i="16"/>
  <c r="F280" i="16"/>
  <c r="G280" i="16"/>
  <c r="H280" i="16"/>
  <c r="I280" i="16"/>
  <c r="J280" i="16"/>
  <c r="C281" i="16"/>
  <c r="D281" i="16"/>
  <c r="E281" i="16"/>
  <c r="F281" i="16"/>
  <c r="G281" i="16"/>
  <c r="H281" i="16"/>
  <c r="I281" i="16"/>
  <c r="J281" i="16"/>
  <c r="C282" i="16"/>
  <c r="D282" i="16"/>
  <c r="E282" i="16"/>
  <c r="F282" i="16"/>
  <c r="G282" i="16"/>
  <c r="H282" i="16"/>
  <c r="I282" i="16"/>
  <c r="J282" i="16"/>
  <c r="C283" i="16"/>
  <c r="D283" i="16"/>
  <c r="E283" i="16"/>
  <c r="F283" i="16"/>
  <c r="G283" i="16"/>
  <c r="H283" i="16"/>
  <c r="I283" i="16"/>
  <c r="J283" i="16"/>
  <c r="C284" i="16"/>
  <c r="D284" i="16"/>
  <c r="E284" i="16"/>
  <c r="F284" i="16"/>
  <c r="G284" i="16"/>
  <c r="H284" i="16"/>
  <c r="I284" i="16"/>
  <c r="J284" i="16"/>
  <c r="C285" i="16"/>
  <c r="D285" i="16"/>
  <c r="E285" i="16"/>
  <c r="F285" i="16"/>
  <c r="G285" i="16"/>
  <c r="H285" i="16"/>
  <c r="I285" i="16"/>
  <c r="J285" i="16"/>
  <c r="C286" i="16"/>
  <c r="D286" i="16"/>
  <c r="E286" i="16"/>
  <c r="F286" i="16"/>
  <c r="G286" i="16"/>
  <c r="H286" i="16"/>
  <c r="I286" i="16"/>
  <c r="J286" i="16"/>
  <c r="C287" i="16"/>
  <c r="D287" i="16"/>
  <c r="E287" i="16"/>
  <c r="F287" i="16"/>
  <c r="G287" i="16"/>
  <c r="H287" i="16"/>
  <c r="I287" i="16"/>
  <c r="J287" i="16"/>
  <c r="C288" i="16"/>
  <c r="D288" i="16"/>
  <c r="E288" i="16"/>
  <c r="F288" i="16"/>
  <c r="G288" i="16"/>
  <c r="H288" i="16"/>
  <c r="I288" i="16"/>
  <c r="J288" i="16"/>
  <c r="C289" i="16"/>
  <c r="D289" i="16"/>
  <c r="E289" i="16"/>
  <c r="F289" i="16"/>
  <c r="G289" i="16"/>
  <c r="H289" i="16"/>
  <c r="I289" i="16"/>
  <c r="J289" i="16"/>
  <c r="C290" i="16"/>
  <c r="D290" i="16"/>
  <c r="E290" i="16"/>
  <c r="F290" i="16"/>
  <c r="G290" i="16"/>
  <c r="H290" i="16"/>
  <c r="I290" i="16"/>
  <c r="J290" i="16"/>
  <c r="C291" i="16"/>
  <c r="D291" i="16"/>
  <c r="E291" i="16"/>
  <c r="F291" i="16"/>
  <c r="G291" i="16"/>
  <c r="H291" i="16"/>
  <c r="I291" i="16"/>
  <c r="J291" i="16"/>
  <c r="C292" i="16"/>
  <c r="D292" i="16"/>
  <c r="E292" i="16"/>
  <c r="F292" i="16"/>
  <c r="G292" i="16"/>
  <c r="H292" i="16"/>
  <c r="I292" i="16"/>
  <c r="J292" i="16"/>
  <c r="C293" i="16"/>
  <c r="D293" i="16"/>
  <c r="E293" i="16"/>
  <c r="F293" i="16"/>
  <c r="G293" i="16"/>
  <c r="H293" i="16"/>
  <c r="I293" i="16"/>
  <c r="J293" i="16"/>
  <c r="C294" i="16"/>
  <c r="D294" i="16"/>
  <c r="E294" i="16"/>
  <c r="F294" i="16"/>
  <c r="G294" i="16"/>
  <c r="H294" i="16"/>
  <c r="I294" i="16"/>
  <c r="J294" i="16"/>
  <c r="C295" i="16"/>
  <c r="D295" i="16"/>
  <c r="E295" i="16"/>
  <c r="F295" i="16"/>
  <c r="G295" i="16"/>
  <c r="H295" i="16"/>
  <c r="I295" i="16"/>
  <c r="J295" i="16"/>
  <c r="C296" i="16"/>
  <c r="D296" i="16"/>
  <c r="E296" i="16"/>
  <c r="F296" i="16"/>
  <c r="G296" i="16"/>
  <c r="H296" i="16"/>
  <c r="I296" i="16"/>
  <c r="J296" i="16"/>
  <c r="C297" i="16"/>
  <c r="D297" i="16"/>
  <c r="E297" i="16"/>
  <c r="F297" i="16"/>
  <c r="G297" i="16"/>
  <c r="H297" i="16"/>
  <c r="I297" i="16"/>
  <c r="J297" i="16"/>
  <c r="C298" i="16"/>
  <c r="D298" i="16"/>
  <c r="E298" i="16"/>
  <c r="F298" i="16"/>
  <c r="G298" i="16"/>
  <c r="H298" i="16"/>
  <c r="I298" i="16"/>
  <c r="J298" i="16"/>
  <c r="C299" i="16"/>
  <c r="D299" i="16"/>
  <c r="E299" i="16"/>
  <c r="F299" i="16"/>
  <c r="G299" i="16"/>
  <c r="H299" i="16"/>
  <c r="I299" i="16"/>
  <c r="J299" i="16"/>
  <c r="C300" i="16"/>
  <c r="D300" i="16"/>
  <c r="E300" i="16"/>
  <c r="F300" i="16"/>
  <c r="G300" i="16"/>
  <c r="H300" i="16"/>
  <c r="I300" i="16"/>
  <c r="J300" i="16"/>
  <c r="C301" i="16"/>
  <c r="D301" i="16"/>
  <c r="E301" i="16"/>
  <c r="F301" i="16"/>
  <c r="G301" i="16"/>
  <c r="H301" i="16"/>
  <c r="I301" i="16"/>
  <c r="J301" i="16"/>
  <c r="C302" i="16"/>
  <c r="D302" i="16"/>
  <c r="E302" i="16"/>
  <c r="F302" i="16"/>
  <c r="G302" i="16"/>
  <c r="H302" i="16"/>
  <c r="I302" i="16"/>
  <c r="J302" i="16"/>
  <c r="C303" i="16"/>
  <c r="D303" i="16"/>
  <c r="E303" i="16"/>
  <c r="F303" i="16"/>
  <c r="G303" i="16"/>
  <c r="H303" i="16"/>
  <c r="I303" i="16"/>
  <c r="J303" i="16"/>
  <c r="C304" i="16"/>
  <c r="D304" i="16"/>
  <c r="E304" i="16"/>
  <c r="F304" i="16"/>
  <c r="G304" i="16"/>
  <c r="H304" i="16"/>
  <c r="I304" i="16"/>
  <c r="J304" i="16"/>
  <c r="C305" i="16"/>
  <c r="D305" i="16"/>
  <c r="E305" i="16"/>
  <c r="F305" i="16"/>
  <c r="G305" i="16"/>
  <c r="H305" i="16"/>
  <c r="I305" i="16"/>
  <c r="J305" i="16"/>
  <c r="C306" i="16"/>
  <c r="D306" i="16"/>
  <c r="E306" i="16"/>
  <c r="F306" i="16"/>
  <c r="G306" i="16"/>
  <c r="H306" i="16"/>
  <c r="I306" i="16"/>
  <c r="J306" i="16"/>
  <c r="C307" i="16"/>
  <c r="D307" i="16"/>
  <c r="E307" i="16"/>
  <c r="F307" i="16"/>
  <c r="G307" i="16"/>
  <c r="H307" i="16"/>
  <c r="I307" i="16"/>
  <c r="J307" i="16"/>
  <c r="C308" i="16"/>
  <c r="D308" i="16"/>
  <c r="E308" i="16"/>
  <c r="F308" i="16"/>
  <c r="G308" i="16"/>
  <c r="H308" i="16"/>
  <c r="I308" i="16"/>
  <c r="J308" i="16"/>
  <c r="C309" i="16"/>
  <c r="D309" i="16"/>
  <c r="E309" i="16"/>
  <c r="F309" i="16"/>
  <c r="G309" i="16"/>
  <c r="H309" i="16"/>
  <c r="I309" i="16"/>
  <c r="J309" i="16"/>
  <c r="C310" i="16"/>
  <c r="D310" i="16"/>
  <c r="E310" i="16"/>
  <c r="F310" i="16"/>
  <c r="G310" i="16"/>
  <c r="H310" i="16"/>
  <c r="I310" i="16"/>
  <c r="J310" i="16"/>
  <c r="C311" i="16"/>
  <c r="D311" i="16"/>
  <c r="E311" i="16"/>
  <c r="F311" i="16"/>
  <c r="G311" i="16"/>
  <c r="H311" i="16"/>
  <c r="I311" i="16"/>
  <c r="J311" i="16"/>
  <c r="C312" i="16"/>
  <c r="D312" i="16"/>
  <c r="E312" i="16"/>
  <c r="F312" i="16"/>
  <c r="G312" i="16"/>
  <c r="H312" i="16"/>
  <c r="I312" i="16"/>
  <c r="J312" i="16"/>
  <c r="C313" i="16"/>
  <c r="D313" i="16"/>
  <c r="E313" i="16"/>
  <c r="F313" i="16"/>
  <c r="G313" i="16"/>
  <c r="H313" i="16"/>
  <c r="I313" i="16"/>
  <c r="J313" i="16"/>
  <c r="C314" i="16"/>
  <c r="D314" i="16"/>
  <c r="E314" i="16"/>
  <c r="F314" i="16"/>
  <c r="G314" i="16"/>
  <c r="H314" i="16"/>
  <c r="I314" i="16"/>
  <c r="J314" i="16"/>
  <c r="C315" i="16"/>
  <c r="D315" i="16"/>
  <c r="E315" i="16"/>
  <c r="F315" i="16"/>
  <c r="G315" i="16"/>
  <c r="H315" i="16"/>
  <c r="I315" i="16"/>
  <c r="J315" i="16"/>
  <c r="C316" i="16"/>
  <c r="D316" i="16"/>
  <c r="E316" i="16"/>
  <c r="F316" i="16"/>
  <c r="G316" i="16"/>
  <c r="H316" i="16"/>
  <c r="I316" i="16"/>
  <c r="J316" i="16"/>
  <c r="C317" i="16"/>
  <c r="D317" i="16"/>
  <c r="E317" i="16"/>
  <c r="F317" i="16"/>
  <c r="G317" i="16"/>
  <c r="H317" i="16"/>
  <c r="I317" i="16"/>
  <c r="J317" i="16"/>
  <c r="C318" i="16"/>
  <c r="D318" i="16"/>
  <c r="E318" i="16"/>
  <c r="F318" i="16"/>
  <c r="G318" i="16"/>
  <c r="H318" i="16"/>
  <c r="I318" i="16"/>
  <c r="J318" i="16"/>
  <c r="C319" i="16"/>
  <c r="D319" i="16"/>
  <c r="E319" i="16"/>
  <c r="F319" i="16"/>
  <c r="G319" i="16"/>
  <c r="H319" i="16"/>
  <c r="I319" i="16"/>
  <c r="J319" i="16"/>
  <c r="C320" i="16"/>
  <c r="D320" i="16"/>
  <c r="E320" i="16"/>
  <c r="F320" i="16"/>
  <c r="G320" i="16"/>
  <c r="H320" i="16"/>
  <c r="I320" i="16"/>
  <c r="J320" i="16"/>
  <c r="C321" i="16"/>
  <c r="D321" i="16"/>
  <c r="E321" i="16"/>
  <c r="F321" i="16"/>
  <c r="G321" i="16"/>
  <c r="H321" i="16"/>
  <c r="I321" i="16"/>
  <c r="J321" i="16"/>
  <c r="C322" i="16"/>
  <c r="D322" i="16"/>
  <c r="E322" i="16"/>
  <c r="F322" i="16"/>
  <c r="G322" i="16"/>
  <c r="H322" i="16"/>
  <c r="I322" i="16"/>
  <c r="J322" i="16"/>
  <c r="C323" i="16"/>
  <c r="D323" i="16"/>
  <c r="E323" i="16"/>
  <c r="F323" i="16"/>
  <c r="G323" i="16"/>
  <c r="H323" i="16"/>
  <c r="I323" i="16"/>
  <c r="J323" i="16"/>
  <c r="C324" i="16"/>
  <c r="D324" i="16"/>
  <c r="E324" i="16"/>
  <c r="F324" i="16"/>
  <c r="G324" i="16"/>
  <c r="H324" i="16"/>
  <c r="I324" i="16"/>
  <c r="J324" i="16"/>
  <c r="C325" i="16"/>
  <c r="D325" i="16"/>
  <c r="E325" i="16"/>
  <c r="F325" i="16"/>
  <c r="G325" i="16"/>
  <c r="H325" i="16"/>
  <c r="I325" i="16"/>
  <c r="J325" i="16"/>
  <c r="C326" i="16"/>
  <c r="D326" i="16"/>
  <c r="E326" i="16"/>
  <c r="F326" i="16"/>
  <c r="G326" i="16"/>
  <c r="H326" i="16"/>
  <c r="I326" i="16"/>
  <c r="J326" i="16"/>
  <c r="C327" i="16"/>
  <c r="D327" i="16"/>
  <c r="E327" i="16"/>
  <c r="F327" i="16"/>
  <c r="G327" i="16"/>
  <c r="H327" i="16"/>
  <c r="I327" i="16"/>
  <c r="J327" i="16"/>
  <c r="C328" i="16"/>
  <c r="D328" i="16"/>
  <c r="E328" i="16"/>
  <c r="F328" i="16"/>
  <c r="G328" i="16"/>
  <c r="H328" i="16"/>
  <c r="I328" i="16"/>
  <c r="J328" i="16"/>
  <c r="C329" i="16"/>
  <c r="D329" i="16"/>
  <c r="E329" i="16"/>
  <c r="F329" i="16"/>
  <c r="G329" i="16"/>
  <c r="H329" i="16"/>
  <c r="I329" i="16"/>
  <c r="J329" i="16"/>
  <c r="C330" i="16"/>
  <c r="D330" i="16"/>
  <c r="E330" i="16"/>
  <c r="F330" i="16"/>
  <c r="G330" i="16"/>
  <c r="H330" i="16"/>
  <c r="I330" i="16"/>
  <c r="J330" i="16"/>
  <c r="C331" i="16"/>
  <c r="D331" i="16"/>
  <c r="E331" i="16"/>
  <c r="F331" i="16"/>
  <c r="G331" i="16"/>
  <c r="H331" i="16"/>
  <c r="I331" i="16"/>
  <c r="J331" i="16"/>
  <c r="C332" i="16"/>
  <c r="D332" i="16"/>
  <c r="E332" i="16"/>
  <c r="F332" i="16"/>
  <c r="G332" i="16"/>
  <c r="H332" i="16"/>
  <c r="I332" i="16"/>
  <c r="J332" i="16"/>
  <c r="C333" i="16"/>
  <c r="D333" i="16"/>
  <c r="E333" i="16"/>
  <c r="F333" i="16"/>
  <c r="G333" i="16"/>
  <c r="H333" i="16"/>
  <c r="I333" i="16"/>
  <c r="J333" i="16"/>
  <c r="C334" i="16"/>
  <c r="D334" i="16"/>
  <c r="E334" i="16"/>
  <c r="F334" i="16"/>
  <c r="G334" i="16"/>
  <c r="H334" i="16"/>
  <c r="I334" i="16"/>
  <c r="J334" i="16"/>
  <c r="C335" i="16"/>
  <c r="D335" i="16"/>
  <c r="E335" i="16"/>
  <c r="F335" i="16"/>
  <c r="G335" i="16"/>
  <c r="H335" i="16"/>
  <c r="I335" i="16"/>
  <c r="J335" i="16"/>
  <c r="C336" i="16"/>
  <c r="D336" i="16"/>
  <c r="E336" i="16"/>
  <c r="F336" i="16"/>
  <c r="G336" i="16"/>
  <c r="H336" i="16"/>
  <c r="I336" i="16"/>
  <c r="J336" i="16"/>
  <c r="C337" i="16"/>
  <c r="D337" i="16"/>
  <c r="E337" i="16"/>
  <c r="F337" i="16"/>
  <c r="G337" i="16"/>
  <c r="H337" i="16"/>
  <c r="I337" i="16"/>
  <c r="J337" i="16"/>
  <c r="C338" i="16"/>
  <c r="D338" i="16"/>
  <c r="E338" i="16"/>
  <c r="F338" i="16"/>
  <c r="G338" i="16"/>
  <c r="H338" i="16"/>
  <c r="I338" i="16"/>
  <c r="J338" i="16"/>
  <c r="C339" i="16"/>
  <c r="D339" i="16"/>
  <c r="E339" i="16"/>
  <c r="F339" i="16"/>
  <c r="G339" i="16"/>
  <c r="H339" i="16"/>
  <c r="I339" i="16"/>
  <c r="J339" i="16"/>
  <c r="C340" i="16"/>
  <c r="D340" i="16"/>
  <c r="E340" i="16"/>
  <c r="F340" i="16"/>
  <c r="G340" i="16"/>
  <c r="H340" i="16"/>
  <c r="I340" i="16"/>
  <c r="J340" i="16"/>
  <c r="C341" i="16"/>
  <c r="D341" i="16"/>
  <c r="E341" i="16"/>
  <c r="F341" i="16"/>
  <c r="G341" i="16"/>
  <c r="H341" i="16"/>
  <c r="I341" i="16"/>
  <c r="J341" i="16"/>
  <c r="C342" i="16"/>
  <c r="D342" i="16"/>
  <c r="E342" i="16"/>
  <c r="F342" i="16"/>
  <c r="G342" i="16"/>
  <c r="H342" i="16"/>
  <c r="I342" i="16"/>
  <c r="J342" i="16"/>
  <c r="C343" i="16"/>
  <c r="D343" i="16"/>
  <c r="E343" i="16"/>
  <c r="F343" i="16"/>
  <c r="G343" i="16"/>
  <c r="H343" i="16"/>
  <c r="I343" i="16"/>
  <c r="J343" i="16"/>
  <c r="C344" i="16"/>
  <c r="D344" i="16"/>
  <c r="E344" i="16"/>
  <c r="F344" i="16"/>
  <c r="G344" i="16"/>
  <c r="H344" i="16"/>
  <c r="I344" i="16"/>
  <c r="J344" i="16"/>
  <c r="C345" i="16"/>
  <c r="D345" i="16"/>
  <c r="E345" i="16"/>
  <c r="F345" i="16"/>
  <c r="G345" i="16"/>
  <c r="H345" i="16"/>
  <c r="I345" i="16"/>
  <c r="J345" i="16"/>
  <c r="C346" i="16"/>
  <c r="D346" i="16"/>
  <c r="E346" i="16"/>
  <c r="F346" i="16"/>
  <c r="G346" i="16"/>
  <c r="H346" i="16"/>
  <c r="I346" i="16"/>
  <c r="J346" i="16"/>
  <c r="C347" i="16"/>
  <c r="D347" i="16"/>
  <c r="E347" i="16"/>
  <c r="F347" i="16"/>
  <c r="G347" i="16"/>
  <c r="H347" i="16"/>
  <c r="I347" i="16"/>
  <c r="J347" i="16"/>
  <c r="C348" i="16"/>
  <c r="D348" i="16"/>
  <c r="E348" i="16"/>
  <c r="F348" i="16"/>
  <c r="G348" i="16"/>
  <c r="H348" i="16"/>
  <c r="I348" i="16"/>
  <c r="J348" i="16"/>
  <c r="C349" i="16"/>
  <c r="D349" i="16"/>
  <c r="E349" i="16"/>
  <c r="F349" i="16"/>
  <c r="G349" i="16"/>
  <c r="H349" i="16"/>
  <c r="I349" i="16"/>
  <c r="J349" i="16"/>
  <c r="C350" i="16"/>
  <c r="D350" i="16"/>
  <c r="E350" i="16"/>
  <c r="F350" i="16"/>
  <c r="G350" i="16"/>
  <c r="H350" i="16"/>
  <c r="I350" i="16"/>
  <c r="J350" i="16"/>
  <c r="C351" i="16"/>
  <c r="D351" i="16"/>
  <c r="E351" i="16"/>
  <c r="F351" i="16"/>
  <c r="G351" i="16"/>
  <c r="H351" i="16"/>
  <c r="I351" i="16"/>
  <c r="J351" i="16"/>
  <c r="C352" i="16"/>
  <c r="D352" i="16"/>
  <c r="E352" i="16"/>
  <c r="F352" i="16"/>
  <c r="G352" i="16"/>
  <c r="H352" i="16"/>
  <c r="I352" i="16"/>
  <c r="J352" i="16"/>
  <c r="C353" i="16"/>
  <c r="D353" i="16"/>
  <c r="E353" i="16"/>
  <c r="F353" i="16"/>
  <c r="G353" i="16"/>
  <c r="H353" i="16"/>
  <c r="I353" i="16"/>
  <c r="J353" i="16"/>
  <c r="C354" i="16"/>
  <c r="D354" i="16"/>
  <c r="E354" i="16"/>
  <c r="F354" i="16"/>
  <c r="G354" i="16"/>
  <c r="H354" i="16"/>
  <c r="I354" i="16"/>
  <c r="J354" i="16"/>
  <c r="C355" i="16"/>
  <c r="D355" i="16"/>
  <c r="E355" i="16"/>
  <c r="F355" i="16"/>
  <c r="G355" i="16"/>
  <c r="H355" i="16"/>
  <c r="I355" i="16"/>
  <c r="J355" i="16"/>
  <c r="C356" i="16"/>
  <c r="D356" i="16"/>
  <c r="E356" i="16"/>
  <c r="F356" i="16"/>
  <c r="G356" i="16"/>
  <c r="H356" i="16"/>
  <c r="I356" i="16"/>
  <c r="J356" i="16"/>
  <c r="C357" i="16"/>
  <c r="D357" i="16"/>
  <c r="E357" i="16"/>
  <c r="F357" i="16"/>
  <c r="G357" i="16"/>
  <c r="H357" i="16"/>
  <c r="I357" i="16"/>
  <c r="J357" i="16"/>
  <c r="C358" i="16"/>
  <c r="D358" i="16"/>
  <c r="E358" i="16"/>
  <c r="F358" i="16"/>
  <c r="G358" i="16"/>
  <c r="H358" i="16"/>
  <c r="I358" i="16"/>
  <c r="J358" i="16"/>
  <c r="C359" i="16"/>
  <c r="D359" i="16"/>
  <c r="E359" i="16"/>
  <c r="F359" i="16"/>
  <c r="G359" i="16"/>
  <c r="H359" i="16"/>
  <c r="I359" i="16"/>
  <c r="J359" i="16"/>
  <c r="C360" i="16"/>
  <c r="D360" i="16"/>
  <c r="E360" i="16"/>
  <c r="F360" i="16"/>
  <c r="G360" i="16"/>
  <c r="H360" i="16"/>
  <c r="I360" i="16"/>
  <c r="J360" i="16"/>
  <c r="C361" i="16"/>
  <c r="D361" i="16"/>
  <c r="E361" i="16"/>
  <c r="F361" i="16"/>
  <c r="G361" i="16"/>
  <c r="H361" i="16"/>
  <c r="I361" i="16"/>
  <c r="J361" i="16"/>
  <c r="C362" i="16"/>
  <c r="D362" i="16"/>
  <c r="E362" i="16"/>
  <c r="F362" i="16"/>
  <c r="G362" i="16"/>
  <c r="H362" i="16"/>
  <c r="I362" i="16"/>
  <c r="J362" i="16"/>
  <c r="C363" i="16"/>
  <c r="D363" i="16"/>
  <c r="E363" i="16"/>
  <c r="F363" i="16"/>
  <c r="G363" i="16"/>
  <c r="H363" i="16"/>
  <c r="I363" i="16"/>
  <c r="J363" i="16"/>
  <c r="C364" i="16"/>
  <c r="D364" i="16"/>
  <c r="E364" i="16"/>
  <c r="F364" i="16"/>
  <c r="G364" i="16"/>
  <c r="H364" i="16"/>
  <c r="I364" i="16"/>
  <c r="J364" i="16"/>
  <c r="C365" i="16"/>
  <c r="D365" i="16"/>
  <c r="E365" i="16"/>
  <c r="F365" i="16"/>
  <c r="G365" i="16"/>
  <c r="H365" i="16"/>
  <c r="I365" i="16"/>
  <c r="J365" i="16"/>
  <c r="C366" i="16"/>
  <c r="D366" i="16"/>
  <c r="E366" i="16"/>
  <c r="F366" i="16"/>
  <c r="G366" i="16"/>
  <c r="H366" i="16"/>
  <c r="I366" i="16"/>
  <c r="J366" i="16"/>
  <c r="C367" i="16"/>
  <c r="D367" i="16"/>
  <c r="E367" i="16"/>
  <c r="F367" i="16"/>
  <c r="G367" i="16"/>
  <c r="H367" i="16"/>
  <c r="I367" i="16"/>
  <c r="J367" i="16"/>
  <c r="C368" i="16"/>
  <c r="D368" i="16"/>
  <c r="E368" i="16"/>
  <c r="F368" i="16"/>
  <c r="G368" i="16"/>
  <c r="H368" i="16"/>
  <c r="I368" i="16"/>
  <c r="J368" i="16"/>
  <c r="C369" i="16"/>
  <c r="D369" i="16"/>
  <c r="E369" i="16"/>
  <c r="F369" i="16"/>
  <c r="G369" i="16"/>
  <c r="H369" i="16"/>
  <c r="I369" i="16"/>
  <c r="J369" i="16"/>
  <c r="C370" i="16"/>
  <c r="D370" i="16"/>
  <c r="E370" i="16"/>
  <c r="F370" i="16"/>
  <c r="G370" i="16"/>
  <c r="H370" i="16"/>
  <c r="I370" i="16"/>
  <c r="J370" i="16"/>
  <c r="C371" i="16"/>
  <c r="D371" i="16"/>
  <c r="E371" i="16"/>
  <c r="F371" i="16"/>
  <c r="G371" i="16"/>
  <c r="H371" i="16"/>
  <c r="I371" i="16"/>
  <c r="J371" i="16"/>
  <c r="C372" i="16"/>
  <c r="D372" i="16"/>
  <c r="E372" i="16"/>
  <c r="F372" i="16"/>
  <c r="G372" i="16"/>
  <c r="H372" i="16"/>
  <c r="I372" i="16"/>
  <c r="J372" i="16"/>
  <c r="C373" i="16"/>
  <c r="D373" i="16"/>
  <c r="E373" i="16"/>
  <c r="F373" i="16"/>
  <c r="G373" i="16"/>
  <c r="H373" i="16"/>
  <c r="I373" i="16"/>
  <c r="J373" i="16"/>
  <c r="C374" i="16"/>
  <c r="D374" i="16"/>
  <c r="E374" i="16"/>
  <c r="F374" i="16"/>
  <c r="G374" i="16"/>
  <c r="H374" i="16"/>
  <c r="I374" i="16"/>
  <c r="J374" i="16"/>
  <c r="C375" i="16"/>
  <c r="D375" i="16"/>
  <c r="E375" i="16"/>
  <c r="F375" i="16"/>
  <c r="G375" i="16"/>
  <c r="H375" i="16"/>
  <c r="I375" i="16"/>
  <c r="J375" i="16"/>
  <c r="C376" i="16"/>
  <c r="D376" i="16"/>
  <c r="E376" i="16"/>
  <c r="F376" i="16"/>
  <c r="G376" i="16"/>
  <c r="H376" i="16"/>
  <c r="I376" i="16"/>
  <c r="J376" i="16"/>
  <c r="C377" i="16"/>
  <c r="D377" i="16"/>
  <c r="E377" i="16"/>
  <c r="F377" i="16"/>
  <c r="G377" i="16"/>
  <c r="H377" i="16"/>
  <c r="I377" i="16"/>
  <c r="J377" i="16"/>
  <c r="C378" i="16"/>
  <c r="D378" i="16"/>
  <c r="E378" i="16"/>
  <c r="F378" i="16"/>
  <c r="G378" i="16"/>
  <c r="H378" i="16"/>
  <c r="I378" i="16"/>
  <c r="J378" i="16"/>
  <c r="C379" i="16"/>
  <c r="D379" i="16"/>
  <c r="E379" i="16"/>
  <c r="F379" i="16"/>
  <c r="G379" i="16"/>
  <c r="H379" i="16"/>
  <c r="I379" i="16"/>
  <c r="J379" i="16"/>
  <c r="C380" i="16"/>
  <c r="D380" i="16"/>
  <c r="E380" i="16"/>
  <c r="F380" i="16"/>
  <c r="G380" i="16"/>
  <c r="H380" i="16"/>
  <c r="I380" i="16"/>
  <c r="J380" i="16"/>
  <c r="C381" i="16"/>
  <c r="D381" i="16"/>
  <c r="E381" i="16"/>
  <c r="F381" i="16"/>
  <c r="G381" i="16"/>
  <c r="H381" i="16"/>
  <c r="I381" i="16"/>
  <c r="J381" i="16"/>
  <c r="C382" i="16"/>
  <c r="D382" i="16"/>
  <c r="E382" i="16"/>
  <c r="F382" i="16"/>
  <c r="G382" i="16"/>
  <c r="H382" i="16"/>
  <c r="I382" i="16"/>
  <c r="J382" i="16"/>
  <c r="C383" i="16"/>
  <c r="D383" i="16"/>
  <c r="E383" i="16"/>
  <c r="F383" i="16"/>
  <c r="G383" i="16"/>
  <c r="H383" i="16"/>
  <c r="I383" i="16"/>
  <c r="J383" i="16"/>
  <c r="C384" i="16"/>
  <c r="D384" i="16"/>
  <c r="E384" i="16"/>
  <c r="F384" i="16"/>
  <c r="G384" i="16"/>
  <c r="H384" i="16"/>
  <c r="I384" i="16"/>
  <c r="J384" i="16"/>
  <c r="C385" i="16"/>
  <c r="D385" i="16"/>
  <c r="E385" i="16"/>
  <c r="F385" i="16"/>
  <c r="G385" i="16"/>
  <c r="H385" i="16"/>
  <c r="I385" i="16"/>
  <c r="J385" i="16"/>
  <c r="C386" i="16"/>
  <c r="D386" i="16"/>
  <c r="E386" i="16"/>
  <c r="F386" i="16"/>
  <c r="G386" i="16"/>
  <c r="H386" i="16"/>
  <c r="I386" i="16"/>
  <c r="J386" i="16"/>
  <c r="C387" i="16"/>
  <c r="D387" i="16"/>
  <c r="E387" i="16"/>
  <c r="F387" i="16"/>
  <c r="G387" i="16"/>
  <c r="H387" i="16"/>
  <c r="I387" i="16"/>
  <c r="J387" i="16"/>
  <c r="C388" i="16"/>
  <c r="D388" i="16"/>
  <c r="E388" i="16"/>
  <c r="F388" i="16"/>
  <c r="G388" i="16"/>
  <c r="H388" i="16"/>
  <c r="I388" i="16"/>
  <c r="J388" i="16"/>
  <c r="C389" i="16"/>
  <c r="D389" i="16"/>
  <c r="E389" i="16"/>
  <c r="F389" i="16"/>
  <c r="G389" i="16"/>
  <c r="H389" i="16"/>
  <c r="I389" i="16"/>
  <c r="J389" i="16"/>
  <c r="C390" i="16"/>
  <c r="D390" i="16"/>
  <c r="E390" i="16"/>
  <c r="F390" i="16"/>
  <c r="G390" i="16"/>
  <c r="H390" i="16"/>
  <c r="I390" i="16"/>
  <c r="J390" i="16"/>
  <c r="C391" i="16"/>
  <c r="D391" i="16"/>
  <c r="E391" i="16"/>
  <c r="F391" i="16"/>
  <c r="G391" i="16"/>
  <c r="H391" i="16"/>
  <c r="I391" i="16"/>
  <c r="J391" i="16"/>
  <c r="C392" i="16"/>
  <c r="D392" i="16"/>
  <c r="E392" i="16"/>
  <c r="F392" i="16"/>
  <c r="G392" i="16"/>
  <c r="H392" i="16"/>
  <c r="I392" i="16"/>
  <c r="J392" i="16"/>
  <c r="C393" i="16"/>
  <c r="D393" i="16"/>
  <c r="E393" i="16"/>
  <c r="F393" i="16"/>
  <c r="G393" i="16"/>
  <c r="H393" i="16"/>
  <c r="I393" i="16"/>
  <c r="J393" i="16"/>
  <c r="C394" i="16"/>
  <c r="D394" i="16"/>
  <c r="E394" i="16"/>
  <c r="F394" i="16"/>
  <c r="G394" i="16"/>
  <c r="H394" i="16"/>
  <c r="I394" i="16"/>
  <c r="J394" i="16"/>
  <c r="C395" i="16"/>
  <c r="D395" i="16"/>
  <c r="E395" i="16"/>
  <c r="F395" i="16"/>
  <c r="G395" i="16"/>
  <c r="H395" i="16"/>
  <c r="I395" i="16"/>
  <c r="J395" i="16"/>
  <c r="C396" i="16"/>
  <c r="D396" i="16"/>
  <c r="E396" i="16"/>
  <c r="F396" i="16"/>
  <c r="G396" i="16"/>
  <c r="H396" i="16"/>
  <c r="I396" i="16"/>
  <c r="J396" i="16"/>
  <c r="C397" i="16"/>
  <c r="D397" i="16"/>
  <c r="E397" i="16"/>
  <c r="F397" i="16"/>
  <c r="G397" i="16"/>
  <c r="H397" i="16"/>
  <c r="I397" i="16"/>
  <c r="J397" i="16"/>
  <c r="C398" i="16"/>
  <c r="D398" i="16"/>
  <c r="E398" i="16"/>
  <c r="F398" i="16"/>
  <c r="G398" i="16"/>
  <c r="H398" i="16"/>
  <c r="I398" i="16"/>
  <c r="J398" i="16"/>
  <c r="C399" i="16"/>
  <c r="D399" i="16"/>
  <c r="E399" i="16"/>
  <c r="F399" i="16"/>
  <c r="G399" i="16"/>
  <c r="H399" i="16"/>
  <c r="I399" i="16"/>
  <c r="J399" i="16"/>
  <c r="C400" i="16"/>
  <c r="D400" i="16"/>
  <c r="E400" i="16"/>
  <c r="F400" i="16"/>
  <c r="G400" i="16"/>
  <c r="H400" i="16"/>
  <c r="I400" i="16"/>
  <c r="J400" i="16"/>
  <c r="C401" i="16"/>
  <c r="D401" i="16"/>
  <c r="E401" i="16"/>
  <c r="F401" i="16"/>
  <c r="G401" i="16"/>
  <c r="H401" i="16"/>
  <c r="I401" i="16"/>
  <c r="J401" i="16"/>
  <c r="C402" i="16"/>
  <c r="D402" i="16"/>
  <c r="E402" i="16"/>
  <c r="F402" i="16"/>
  <c r="G402" i="16"/>
  <c r="H402" i="16"/>
  <c r="I402" i="16"/>
  <c r="J402" i="16"/>
  <c r="C403" i="16"/>
  <c r="D403" i="16"/>
  <c r="E403" i="16"/>
  <c r="F403" i="16"/>
  <c r="G403" i="16"/>
  <c r="H403" i="16"/>
  <c r="I403" i="16"/>
  <c r="J403" i="16"/>
  <c r="C404" i="16"/>
  <c r="D404" i="16"/>
  <c r="E404" i="16"/>
  <c r="F404" i="16"/>
  <c r="G404" i="16"/>
  <c r="H404" i="16"/>
  <c r="I404" i="16"/>
  <c r="J404" i="16"/>
  <c r="C405" i="16"/>
  <c r="D405" i="16"/>
  <c r="E405" i="16"/>
  <c r="F405" i="16"/>
  <c r="G405" i="16"/>
  <c r="H405" i="16"/>
  <c r="I405" i="16"/>
  <c r="J405" i="16"/>
  <c r="C406" i="16"/>
  <c r="D406" i="16"/>
  <c r="E406" i="16"/>
  <c r="F406" i="16"/>
  <c r="G406" i="16"/>
  <c r="H406" i="16"/>
  <c r="I406" i="16"/>
  <c r="J406" i="16"/>
  <c r="C407" i="16"/>
  <c r="D407" i="16"/>
  <c r="E407" i="16"/>
  <c r="F407" i="16"/>
  <c r="G407" i="16"/>
  <c r="H407" i="16"/>
  <c r="I407" i="16"/>
  <c r="J407" i="16"/>
  <c r="C408" i="16"/>
  <c r="D408" i="16"/>
  <c r="E408" i="16"/>
  <c r="F408" i="16"/>
  <c r="G408" i="16"/>
  <c r="H408" i="16"/>
  <c r="I408" i="16"/>
  <c r="J408" i="16"/>
  <c r="C409" i="16"/>
  <c r="D409" i="16"/>
  <c r="E409" i="16"/>
  <c r="F409" i="16"/>
  <c r="G409" i="16"/>
  <c r="H409" i="16"/>
  <c r="I409" i="16"/>
  <c r="J409" i="16"/>
  <c r="C410" i="16"/>
  <c r="D410" i="16"/>
  <c r="E410" i="16"/>
  <c r="F410" i="16"/>
  <c r="G410" i="16"/>
  <c r="H410" i="16"/>
  <c r="I410" i="16"/>
  <c r="J410" i="16"/>
  <c r="C411" i="16"/>
  <c r="D411" i="16"/>
  <c r="E411" i="16"/>
  <c r="F411" i="16"/>
  <c r="G411" i="16"/>
  <c r="H411" i="16"/>
  <c r="I411" i="16"/>
  <c r="J411" i="16"/>
  <c r="C412" i="16"/>
  <c r="D412" i="16"/>
  <c r="E412" i="16"/>
  <c r="F412" i="16"/>
  <c r="G412" i="16"/>
  <c r="H412" i="16"/>
  <c r="I412" i="16"/>
  <c r="J412" i="16"/>
  <c r="C413" i="16"/>
  <c r="D413" i="16"/>
  <c r="E413" i="16"/>
  <c r="F413" i="16"/>
  <c r="G413" i="16"/>
  <c r="H413" i="16"/>
  <c r="I413" i="16"/>
  <c r="J413" i="16"/>
  <c r="C414" i="16"/>
  <c r="D414" i="16"/>
  <c r="E414" i="16"/>
  <c r="F414" i="16"/>
  <c r="G414" i="16"/>
  <c r="H414" i="16"/>
  <c r="I414" i="16"/>
  <c r="J414" i="16"/>
  <c r="C415" i="16"/>
  <c r="D415" i="16"/>
  <c r="E415" i="16"/>
  <c r="F415" i="16"/>
  <c r="G415" i="16"/>
  <c r="H415" i="16"/>
  <c r="I415" i="16"/>
  <c r="J415" i="16"/>
  <c r="C416" i="16"/>
  <c r="D416" i="16"/>
  <c r="E416" i="16"/>
  <c r="F416" i="16"/>
  <c r="G416" i="16"/>
  <c r="H416" i="16"/>
  <c r="I416" i="16"/>
  <c r="J416" i="16"/>
  <c r="C417" i="16"/>
  <c r="D417" i="16"/>
  <c r="E417" i="16"/>
  <c r="F417" i="16"/>
  <c r="G417" i="16"/>
  <c r="H417" i="16"/>
  <c r="I417" i="16"/>
  <c r="J417" i="16"/>
  <c r="C418" i="16"/>
  <c r="D418" i="16"/>
  <c r="E418" i="16"/>
  <c r="F418" i="16"/>
  <c r="G418" i="16"/>
  <c r="H418" i="16"/>
  <c r="I418" i="16"/>
  <c r="J418" i="16"/>
  <c r="C419" i="16"/>
  <c r="D419" i="16"/>
  <c r="E419" i="16"/>
  <c r="F419" i="16"/>
  <c r="G419" i="16"/>
  <c r="H419" i="16"/>
  <c r="I419" i="16"/>
  <c r="J419" i="16"/>
  <c r="C420" i="16"/>
  <c r="D420" i="16"/>
  <c r="E420" i="16"/>
  <c r="F420" i="16"/>
  <c r="G420" i="16"/>
  <c r="H420" i="16"/>
  <c r="I420" i="16"/>
  <c r="J420" i="16"/>
  <c r="C421" i="16"/>
  <c r="D421" i="16"/>
  <c r="E421" i="16"/>
  <c r="F421" i="16"/>
  <c r="G421" i="16"/>
  <c r="H421" i="16"/>
  <c r="I421" i="16"/>
  <c r="J421" i="16"/>
  <c r="C422" i="16"/>
  <c r="D422" i="16"/>
  <c r="E422" i="16"/>
  <c r="F422" i="16"/>
  <c r="G422" i="16"/>
  <c r="H422" i="16"/>
  <c r="I422" i="16"/>
  <c r="J422" i="16"/>
  <c r="C423" i="16"/>
  <c r="D423" i="16"/>
  <c r="E423" i="16"/>
  <c r="F423" i="16"/>
  <c r="G423" i="16"/>
  <c r="H423" i="16"/>
  <c r="I423" i="16"/>
  <c r="J423" i="16"/>
  <c r="C424" i="16"/>
  <c r="D424" i="16"/>
  <c r="E424" i="16"/>
  <c r="F424" i="16"/>
  <c r="G424" i="16"/>
  <c r="H424" i="16"/>
  <c r="I424" i="16"/>
  <c r="J424" i="16"/>
  <c r="C425" i="16"/>
  <c r="D425" i="16"/>
  <c r="E425" i="16"/>
  <c r="F425" i="16"/>
  <c r="G425" i="16"/>
  <c r="H425" i="16"/>
  <c r="I425" i="16"/>
  <c r="J425" i="16"/>
  <c r="C426" i="16"/>
  <c r="D426" i="16"/>
  <c r="E426" i="16"/>
  <c r="F426" i="16"/>
  <c r="G426" i="16"/>
  <c r="H426" i="16"/>
  <c r="I426" i="16"/>
  <c r="J426" i="16"/>
  <c r="C427" i="16"/>
  <c r="D427" i="16"/>
  <c r="E427" i="16"/>
  <c r="F427" i="16"/>
  <c r="G427" i="16"/>
  <c r="H427" i="16"/>
  <c r="I427" i="16"/>
  <c r="J427" i="16"/>
  <c r="C428" i="16"/>
  <c r="D428" i="16"/>
  <c r="E428" i="16"/>
  <c r="F428" i="16"/>
  <c r="G428" i="16"/>
  <c r="H428" i="16"/>
  <c r="I428" i="16"/>
  <c r="J428" i="16"/>
  <c r="C429" i="16"/>
  <c r="D429" i="16"/>
  <c r="E429" i="16"/>
  <c r="F429" i="16"/>
  <c r="G429" i="16"/>
  <c r="H429" i="16"/>
  <c r="I429" i="16"/>
  <c r="J429" i="16"/>
  <c r="C430" i="16"/>
  <c r="D430" i="16"/>
  <c r="E430" i="16"/>
  <c r="F430" i="16"/>
  <c r="G430" i="16"/>
  <c r="H430" i="16"/>
  <c r="I430" i="16"/>
  <c r="J430" i="16"/>
  <c r="C431" i="16"/>
  <c r="D431" i="16"/>
  <c r="E431" i="16"/>
  <c r="F431" i="16"/>
  <c r="G431" i="16"/>
  <c r="H431" i="16"/>
  <c r="I431" i="16"/>
  <c r="J431" i="16"/>
  <c r="C432" i="16"/>
  <c r="D432" i="16"/>
  <c r="E432" i="16"/>
  <c r="F432" i="16"/>
  <c r="G432" i="16"/>
  <c r="H432" i="16"/>
  <c r="I432" i="16"/>
  <c r="J432" i="16"/>
  <c r="C433" i="16"/>
  <c r="D433" i="16"/>
  <c r="E433" i="16"/>
  <c r="F433" i="16"/>
  <c r="G433" i="16"/>
  <c r="H433" i="16"/>
  <c r="I433" i="16"/>
  <c r="J433" i="16"/>
  <c r="C434" i="16"/>
  <c r="D434" i="16"/>
  <c r="E434" i="16"/>
  <c r="F434" i="16"/>
  <c r="G434" i="16"/>
  <c r="H434" i="16"/>
  <c r="I434" i="16"/>
  <c r="J434" i="16"/>
  <c r="C435" i="16"/>
  <c r="D435" i="16"/>
  <c r="E435" i="16"/>
  <c r="F435" i="16"/>
  <c r="G435" i="16"/>
  <c r="H435" i="16"/>
  <c r="I435" i="16"/>
  <c r="J435" i="16"/>
  <c r="C436" i="16"/>
  <c r="D436" i="16"/>
  <c r="E436" i="16"/>
  <c r="F436" i="16"/>
  <c r="G436" i="16"/>
  <c r="H436" i="16"/>
  <c r="I436" i="16"/>
  <c r="J436" i="16"/>
  <c r="C437" i="16"/>
  <c r="D437" i="16"/>
  <c r="E437" i="16"/>
  <c r="F437" i="16"/>
  <c r="G437" i="16"/>
  <c r="H437" i="16"/>
  <c r="I437" i="16"/>
  <c r="J437" i="16"/>
  <c r="C438" i="16"/>
  <c r="D438" i="16"/>
  <c r="E438" i="16"/>
  <c r="F438" i="16"/>
  <c r="G438" i="16"/>
  <c r="H438" i="16"/>
  <c r="I438" i="16"/>
  <c r="J438" i="16"/>
  <c r="C439" i="16"/>
  <c r="D439" i="16"/>
  <c r="E439" i="16"/>
  <c r="F439" i="16"/>
  <c r="G439" i="16"/>
  <c r="H439" i="16"/>
  <c r="I439" i="16"/>
  <c r="J439" i="16"/>
  <c r="C440" i="16"/>
  <c r="D440" i="16"/>
  <c r="E440" i="16"/>
  <c r="F440" i="16"/>
  <c r="G440" i="16"/>
  <c r="H440" i="16"/>
  <c r="I440" i="16"/>
  <c r="J440" i="16"/>
  <c r="C441" i="16"/>
  <c r="D441" i="16"/>
  <c r="E441" i="16"/>
  <c r="F441" i="16"/>
  <c r="G441" i="16"/>
  <c r="H441" i="16"/>
  <c r="I441" i="16"/>
  <c r="J441" i="16"/>
  <c r="C442" i="16"/>
  <c r="D442" i="16"/>
  <c r="E442" i="16"/>
  <c r="F442" i="16"/>
  <c r="G442" i="16"/>
  <c r="H442" i="16"/>
  <c r="I442" i="16"/>
  <c r="J442" i="16"/>
  <c r="C443" i="16"/>
  <c r="D443" i="16"/>
  <c r="E443" i="16"/>
  <c r="F443" i="16"/>
  <c r="G443" i="16"/>
  <c r="H443" i="16"/>
  <c r="I443" i="16"/>
  <c r="J443" i="16"/>
  <c r="C444" i="16"/>
  <c r="D444" i="16"/>
  <c r="E444" i="16"/>
  <c r="F444" i="16"/>
  <c r="G444" i="16"/>
  <c r="H444" i="16"/>
  <c r="I444" i="16"/>
  <c r="J444" i="16"/>
  <c r="C445" i="16"/>
  <c r="D445" i="16"/>
  <c r="E445" i="16"/>
  <c r="F445" i="16"/>
  <c r="G445" i="16"/>
  <c r="H445" i="16"/>
  <c r="I445" i="16"/>
  <c r="J445" i="16"/>
  <c r="C446" i="16"/>
  <c r="D446" i="16"/>
  <c r="E446" i="16"/>
  <c r="F446" i="16"/>
  <c r="G446" i="16"/>
  <c r="H446" i="16"/>
  <c r="I446" i="16"/>
  <c r="J446" i="16"/>
  <c r="C447" i="16"/>
  <c r="D447" i="16"/>
  <c r="E447" i="16"/>
  <c r="F447" i="16"/>
  <c r="G447" i="16"/>
  <c r="H447" i="16"/>
  <c r="I447" i="16"/>
  <c r="J447" i="16"/>
  <c r="C448" i="16"/>
  <c r="D448" i="16"/>
  <c r="E448" i="16"/>
  <c r="F448" i="16"/>
  <c r="G448" i="16"/>
  <c r="H448" i="16"/>
  <c r="I448" i="16"/>
  <c r="J448" i="16"/>
  <c r="C449" i="16"/>
  <c r="D449" i="16"/>
  <c r="E449" i="16"/>
  <c r="F449" i="16"/>
  <c r="G449" i="16"/>
  <c r="H449" i="16"/>
  <c r="I449" i="16"/>
  <c r="J449" i="16"/>
  <c r="C450" i="16"/>
  <c r="D450" i="16"/>
  <c r="E450" i="16"/>
  <c r="F450" i="16"/>
  <c r="G450" i="16"/>
  <c r="H450" i="16"/>
  <c r="I450" i="16"/>
  <c r="J450" i="16"/>
  <c r="C451" i="16"/>
  <c r="D451" i="16"/>
  <c r="E451" i="16"/>
  <c r="F451" i="16"/>
  <c r="G451" i="16"/>
  <c r="H451" i="16"/>
  <c r="I451" i="16"/>
  <c r="J451" i="16"/>
  <c r="C452" i="16"/>
  <c r="D452" i="16"/>
  <c r="E452" i="16"/>
  <c r="F452" i="16"/>
  <c r="G452" i="16"/>
  <c r="H452" i="16"/>
  <c r="I452" i="16"/>
  <c r="J452" i="16"/>
  <c r="C453" i="16"/>
  <c r="D453" i="16"/>
  <c r="E453" i="16"/>
  <c r="F453" i="16"/>
  <c r="G453" i="16"/>
  <c r="H453" i="16"/>
  <c r="I453" i="16"/>
  <c r="J453" i="16"/>
  <c r="C454" i="16"/>
  <c r="D454" i="16"/>
  <c r="E454" i="16"/>
  <c r="F454" i="16"/>
  <c r="G454" i="16"/>
  <c r="H454" i="16"/>
  <c r="I454" i="16"/>
  <c r="J454" i="16"/>
  <c r="C455" i="16"/>
  <c r="D455" i="16"/>
  <c r="E455" i="16"/>
  <c r="F455" i="16"/>
  <c r="G455" i="16"/>
  <c r="H455" i="16"/>
  <c r="I455" i="16"/>
  <c r="J455" i="16"/>
  <c r="C456" i="16"/>
  <c r="D456" i="16"/>
  <c r="E456" i="16"/>
  <c r="F456" i="16"/>
  <c r="G456" i="16"/>
  <c r="H456" i="16"/>
  <c r="I456" i="16"/>
  <c r="J456" i="16"/>
  <c r="C457" i="16"/>
  <c r="D457" i="16"/>
  <c r="E457" i="16"/>
  <c r="F457" i="16"/>
  <c r="G457" i="16"/>
  <c r="H457" i="16"/>
  <c r="I457" i="16"/>
  <c r="J457" i="16"/>
  <c r="C458" i="16"/>
  <c r="D458" i="16"/>
  <c r="E458" i="16"/>
  <c r="F458" i="16"/>
  <c r="G458" i="16"/>
  <c r="H458" i="16"/>
  <c r="I458" i="16"/>
  <c r="J458" i="16"/>
  <c r="C459" i="16"/>
  <c r="D459" i="16"/>
  <c r="E459" i="16"/>
  <c r="F459" i="16"/>
  <c r="G459" i="16"/>
  <c r="H459" i="16"/>
  <c r="I459" i="16"/>
  <c r="J459" i="16"/>
  <c r="C460" i="16"/>
  <c r="D460" i="16"/>
  <c r="E460" i="16"/>
  <c r="F460" i="16"/>
  <c r="G460" i="16"/>
  <c r="H460" i="16"/>
  <c r="I460" i="16"/>
  <c r="J460" i="16"/>
  <c r="D2" i="16"/>
  <c r="E2" i="16"/>
  <c r="F2" i="16"/>
  <c r="G2" i="16"/>
  <c r="H2" i="16"/>
  <c r="I2" i="16"/>
  <c r="J2" i="16"/>
  <c r="C2" i="16"/>
  <c r="BC2" i="16" s="1"/>
  <c r="BC460" i="16" l="1"/>
  <c r="BC459" i="16"/>
  <c r="BC458" i="16"/>
  <c r="BC457" i="16"/>
  <c r="BC456" i="16"/>
  <c r="BC455" i="16"/>
  <c r="BC454" i="16"/>
  <c r="BC453" i="16"/>
  <c r="BC452" i="16"/>
  <c r="BC451" i="16"/>
  <c r="BC450" i="16"/>
  <c r="BC449" i="16"/>
  <c r="BC448" i="16"/>
  <c r="BC447" i="16"/>
  <c r="BC446" i="16"/>
  <c r="BC445" i="16"/>
  <c r="BC444" i="16"/>
  <c r="BC443" i="16"/>
  <c r="BC442" i="16"/>
  <c r="BC441" i="16"/>
  <c r="BC440" i="16"/>
  <c r="BC439" i="16"/>
  <c r="BC438" i="16"/>
  <c r="BC437" i="16"/>
  <c r="BC436" i="16"/>
  <c r="BC435" i="16"/>
  <c r="BC434" i="16"/>
  <c r="BC433" i="16"/>
  <c r="BC432" i="16"/>
  <c r="BC431" i="16"/>
  <c r="BC430" i="16"/>
  <c r="BC429" i="16"/>
  <c r="BC428" i="16"/>
  <c r="BC427" i="16"/>
  <c r="BC426" i="16"/>
  <c r="BC425" i="16"/>
  <c r="BC424" i="16"/>
  <c r="BC423" i="16"/>
  <c r="BC422" i="16"/>
  <c r="BC421" i="16"/>
  <c r="BC420" i="16"/>
  <c r="BC419" i="16"/>
  <c r="BC418" i="16"/>
  <c r="BC417" i="16"/>
  <c r="BC416" i="16"/>
  <c r="BC415" i="16"/>
  <c r="BC414" i="16"/>
  <c r="BC413" i="16"/>
  <c r="BC412" i="16"/>
  <c r="BC411" i="16"/>
  <c r="BC410" i="16"/>
  <c r="BC409" i="16"/>
  <c r="BC408" i="16"/>
  <c r="BC407" i="16"/>
  <c r="BC406" i="16"/>
  <c r="BC405" i="16"/>
  <c r="BC404" i="16"/>
  <c r="BC403" i="16"/>
  <c r="BC402" i="16"/>
  <c r="BC401" i="16"/>
  <c r="BC400" i="16"/>
  <c r="BC399" i="16"/>
  <c r="BC398" i="16"/>
  <c r="BC397" i="16"/>
  <c r="BC396" i="16"/>
  <c r="BC395" i="16"/>
  <c r="BC394" i="16"/>
  <c r="BC393" i="16"/>
  <c r="BC392" i="16"/>
  <c r="BC391" i="16"/>
  <c r="BC390" i="16"/>
  <c r="BC389" i="16"/>
  <c r="BC388" i="16"/>
  <c r="BC387" i="16"/>
  <c r="BC386" i="16"/>
  <c r="BC385" i="16"/>
  <c r="BC384" i="16"/>
  <c r="BC383" i="16"/>
  <c r="BC382" i="16"/>
  <c r="BC381" i="16"/>
  <c r="BC380" i="16"/>
  <c r="BC379" i="16"/>
  <c r="BC378" i="16"/>
  <c r="BC377" i="16"/>
  <c r="BC376" i="16"/>
  <c r="BC375" i="16"/>
  <c r="BC374" i="16"/>
  <c r="BC373" i="16"/>
  <c r="BC372" i="16"/>
  <c r="BC371" i="16"/>
  <c r="BC370" i="16"/>
  <c r="BC369" i="16"/>
  <c r="BC368" i="16"/>
  <c r="BC367" i="16"/>
  <c r="BC366" i="16"/>
  <c r="BC365" i="16"/>
  <c r="BC364" i="16"/>
  <c r="BC363" i="16"/>
  <c r="BC362" i="16"/>
  <c r="BC361" i="16"/>
  <c r="BC360" i="16"/>
  <c r="BC359" i="16"/>
  <c r="BC358" i="16"/>
  <c r="BC357" i="16"/>
  <c r="BC356" i="16"/>
  <c r="BC355" i="16"/>
  <c r="BC354" i="16"/>
  <c r="BC353" i="16"/>
  <c r="BC352" i="16"/>
  <c r="BC351" i="16"/>
  <c r="BC350" i="16"/>
  <c r="BC349" i="16"/>
  <c r="BC348" i="16"/>
  <c r="BC347" i="16"/>
  <c r="BC346" i="16"/>
  <c r="BC345" i="16"/>
  <c r="BC344" i="16"/>
  <c r="BC343" i="16"/>
  <c r="BC342" i="16"/>
  <c r="BC341" i="16"/>
  <c r="BC340" i="16"/>
  <c r="BC339" i="16"/>
  <c r="BC338" i="16"/>
  <c r="BC337" i="16"/>
  <c r="BC336" i="16"/>
  <c r="BC335" i="16"/>
  <c r="BC334" i="16"/>
  <c r="BC333" i="16"/>
  <c r="BC332" i="16"/>
  <c r="BC331" i="16"/>
  <c r="BC330" i="16"/>
  <c r="BC329" i="16"/>
  <c r="BC328" i="16"/>
  <c r="BC327" i="16"/>
  <c r="BC326" i="16"/>
  <c r="BC325" i="16"/>
  <c r="BC324" i="16"/>
  <c r="BC323" i="16"/>
  <c r="BC322" i="16"/>
  <c r="BC321" i="16"/>
  <c r="BC320" i="16"/>
  <c r="BC319" i="16"/>
  <c r="BC318" i="16"/>
  <c r="BC317" i="16"/>
  <c r="BC316" i="16"/>
  <c r="BC315" i="16"/>
  <c r="BC314" i="16"/>
  <c r="BC313" i="16"/>
  <c r="BC312" i="16"/>
  <c r="BC311" i="16"/>
  <c r="BC310" i="16"/>
  <c r="BC309" i="16"/>
  <c r="BC308" i="16"/>
  <c r="BC307" i="16"/>
  <c r="BC306" i="16"/>
  <c r="BC305" i="16"/>
  <c r="BC304" i="16"/>
  <c r="BC303" i="16"/>
  <c r="BC302" i="16"/>
  <c r="BC301" i="16"/>
  <c r="BC300" i="16"/>
  <c r="BC299" i="16"/>
  <c r="BC298" i="16"/>
  <c r="BC297" i="16"/>
  <c r="BC296" i="16"/>
  <c r="BC295" i="16"/>
  <c r="BC294" i="16"/>
  <c r="BC293" i="16"/>
  <c r="BC292" i="16"/>
  <c r="BC291" i="16"/>
  <c r="BC290" i="16"/>
  <c r="BC289" i="16"/>
  <c r="BC288" i="16"/>
  <c r="BC287" i="16"/>
  <c r="BC286" i="16"/>
  <c r="BC285" i="16"/>
  <c r="BC284" i="16"/>
  <c r="BC283" i="16"/>
  <c r="BC282" i="16"/>
  <c r="BC281" i="16"/>
  <c r="BC280" i="16"/>
  <c r="BC279" i="16"/>
  <c r="BC278" i="16"/>
  <c r="BC277" i="16"/>
  <c r="BC276" i="16"/>
  <c r="BC275" i="16"/>
  <c r="BC274" i="16"/>
  <c r="BC273" i="16"/>
  <c r="BC272" i="16"/>
  <c r="BC271" i="16"/>
  <c r="BC270" i="16"/>
  <c r="BC269" i="16"/>
  <c r="BC268" i="16"/>
  <c r="BC267" i="16"/>
  <c r="BC266" i="16"/>
  <c r="BC265" i="16"/>
  <c r="BC264" i="16"/>
  <c r="BC263" i="16"/>
  <c r="BC262" i="16"/>
  <c r="BC261" i="16"/>
  <c r="BC260" i="16"/>
  <c r="BC259" i="16"/>
  <c r="BC258" i="16"/>
  <c r="BC257" i="16"/>
  <c r="BC256" i="16"/>
  <c r="BC255" i="16"/>
  <c r="BC254" i="16"/>
  <c r="BC253" i="16"/>
  <c r="BC252" i="16"/>
  <c r="BC251" i="16"/>
  <c r="BC250" i="16"/>
  <c r="BC249" i="16"/>
  <c r="BC248" i="16"/>
  <c r="BC247" i="16"/>
  <c r="BC246" i="16"/>
  <c r="BC245" i="16"/>
  <c r="BC244" i="16"/>
  <c r="BC243" i="16"/>
  <c r="BC242" i="16"/>
  <c r="BC241" i="16"/>
  <c r="BC240" i="16"/>
  <c r="BC239" i="16"/>
  <c r="BC238" i="16"/>
  <c r="BC237" i="16"/>
  <c r="BC236" i="16"/>
  <c r="BC235" i="16"/>
  <c r="BC234" i="16"/>
  <c r="BC233" i="16"/>
  <c r="BC232" i="16"/>
  <c r="BC231" i="16"/>
  <c r="BC230" i="16"/>
  <c r="BC229" i="16"/>
  <c r="BC228" i="16"/>
  <c r="BC227" i="16"/>
  <c r="BC226" i="16"/>
  <c r="BC225" i="16"/>
  <c r="BC224" i="16"/>
  <c r="BC223" i="16"/>
  <c r="BC222" i="16"/>
  <c r="BC221" i="16"/>
  <c r="BC220" i="16"/>
  <c r="BC219" i="16"/>
  <c r="BC218" i="16"/>
  <c r="BC217" i="16"/>
  <c r="BC216" i="16"/>
  <c r="BC215" i="16"/>
  <c r="BC214" i="16"/>
  <c r="BC213" i="16"/>
  <c r="BC212" i="16"/>
  <c r="BC211" i="16"/>
  <c r="BC210" i="16"/>
  <c r="BC209" i="16"/>
  <c r="BC208" i="16"/>
  <c r="BC207" i="16"/>
  <c r="BC206" i="16"/>
  <c r="BC205" i="16"/>
  <c r="BC204" i="16"/>
  <c r="BC203" i="16"/>
  <c r="BC202" i="16"/>
  <c r="BC201" i="16"/>
  <c r="BC200" i="16"/>
  <c r="BC199" i="16"/>
  <c r="BC198" i="16"/>
  <c r="BC197" i="16"/>
  <c r="BC196" i="16"/>
  <c r="BC195" i="16"/>
  <c r="BC194" i="16"/>
  <c r="BC193" i="16"/>
  <c r="BC192" i="16"/>
  <c r="BC191" i="16"/>
  <c r="BC190" i="16"/>
  <c r="BC189" i="16"/>
  <c r="BC188" i="16"/>
  <c r="BC187" i="16"/>
  <c r="BC186" i="16"/>
  <c r="BC185" i="16"/>
  <c r="BC184" i="16"/>
  <c r="BC183" i="16"/>
  <c r="BC182" i="16"/>
  <c r="BC181" i="16"/>
  <c r="BC180" i="16"/>
  <c r="BC179" i="16"/>
  <c r="BC178" i="16"/>
  <c r="BC177" i="16"/>
  <c r="BC176" i="16"/>
  <c r="BC175" i="16"/>
  <c r="BC174" i="16"/>
  <c r="BC173" i="16"/>
  <c r="BC172" i="16"/>
  <c r="BC171" i="16"/>
  <c r="BC170" i="16"/>
  <c r="BC169" i="16"/>
  <c r="BC168" i="16"/>
  <c r="BC167" i="16"/>
  <c r="BC166" i="16"/>
  <c r="BC165" i="16"/>
  <c r="BC164" i="16"/>
  <c r="BC163" i="16"/>
  <c r="BC162" i="16"/>
  <c r="BC161" i="16"/>
  <c r="BC160" i="16"/>
  <c r="BC159" i="16"/>
  <c r="BC158" i="16"/>
  <c r="BC157" i="16"/>
  <c r="BC156" i="16"/>
  <c r="BC155" i="16"/>
  <c r="BC154" i="16"/>
  <c r="BC153" i="16"/>
  <c r="BC152" i="16"/>
  <c r="BC151" i="16"/>
  <c r="BC150" i="16"/>
  <c r="BC149" i="16"/>
  <c r="BC148" i="16"/>
  <c r="BC147" i="16"/>
  <c r="BC146" i="16"/>
  <c r="BC145" i="16"/>
  <c r="BC144" i="16"/>
  <c r="BC143" i="16"/>
  <c r="BC142" i="16"/>
  <c r="BC141" i="16"/>
  <c r="BC140" i="16"/>
  <c r="BC139" i="16"/>
  <c r="BC138" i="16"/>
  <c r="BC137" i="16"/>
  <c r="BC136" i="16"/>
  <c r="BC135" i="16"/>
  <c r="BC134" i="16"/>
  <c r="BC133" i="16"/>
  <c r="BC132" i="16"/>
  <c r="BC131" i="16"/>
  <c r="BC130" i="16"/>
  <c r="BC129" i="16"/>
  <c r="BC128" i="16"/>
  <c r="BC127" i="16"/>
  <c r="BC126" i="16"/>
  <c r="BC125" i="16"/>
  <c r="BC124" i="16"/>
  <c r="BC123" i="16"/>
  <c r="BC122" i="16"/>
  <c r="BC121" i="16"/>
  <c r="BE460" i="16"/>
  <c r="BE448" i="16"/>
  <c r="BE436" i="16"/>
  <c r="BE432" i="16"/>
  <c r="BE428" i="16"/>
  <c r="BE420" i="16"/>
  <c r="BE416" i="16"/>
  <c r="BE412" i="16"/>
  <c r="BE408" i="16"/>
  <c r="BE396" i="16"/>
  <c r="BE392" i="16"/>
  <c r="BE388" i="16"/>
  <c r="BE384" i="16"/>
  <c r="BE380" i="16"/>
  <c r="BE376" i="16"/>
  <c r="BE364" i="16"/>
  <c r="BE360" i="16"/>
  <c r="BE356" i="16"/>
  <c r="BE352" i="16"/>
  <c r="BE348" i="16"/>
  <c r="BE340" i="16"/>
  <c r="BE336" i="16"/>
  <c r="BE332" i="16"/>
  <c r="BE328" i="16"/>
  <c r="BE324" i="16"/>
  <c r="BE320" i="16"/>
  <c r="BE316" i="16"/>
  <c r="BE312" i="16"/>
  <c r="BE308" i="16"/>
  <c r="BE304" i="16"/>
  <c r="BE300" i="16"/>
  <c r="BE296" i="16"/>
  <c r="BE292" i="16"/>
  <c r="BE288" i="16"/>
  <c r="BE284" i="16"/>
  <c r="BE280" i="16"/>
  <c r="BE276" i="16"/>
  <c r="BE272" i="16"/>
  <c r="BE268" i="16"/>
  <c r="BE372" i="16"/>
  <c r="BE368" i="16"/>
  <c r="BE344" i="16"/>
  <c r="BF460" i="16"/>
  <c r="BF459" i="16"/>
  <c r="BF458" i="16"/>
  <c r="BF457" i="16"/>
  <c r="BF456" i="16"/>
  <c r="BF455" i="16"/>
  <c r="BF454" i="16"/>
  <c r="BF453" i="16"/>
  <c r="BF452" i="16"/>
  <c r="BF451" i="16"/>
  <c r="BF450" i="16"/>
  <c r="BF449" i="16"/>
  <c r="BF448" i="16"/>
  <c r="BF447" i="16"/>
  <c r="BF446" i="16"/>
  <c r="BF445" i="16"/>
  <c r="BF444" i="16"/>
  <c r="BF443" i="16"/>
  <c r="BF442" i="16"/>
  <c r="BF441" i="16"/>
  <c r="BF440" i="16"/>
  <c r="BF439" i="16"/>
  <c r="BF438" i="16"/>
  <c r="BF437" i="16"/>
  <c r="BF436" i="16"/>
  <c r="BF435" i="16"/>
  <c r="BF434" i="16"/>
  <c r="BF433" i="16"/>
  <c r="BF432" i="16"/>
  <c r="BF431" i="16"/>
  <c r="BF430" i="16"/>
  <c r="BF429" i="16"/>
  <c r="BF428" i="16"/>
  <c r="BF427" i="16"/>
  <c r="BF426" i="16"/>
  <c r="BF425" i="16"/>
  <c r="BF424" i="16"/>
  <c r="BF423" i="16"/>
  <c r="BF422" i="16"/>
  <c r="BF421" i="16"/>
  <c r="BF420" i="16"/>
  <c r="BF419" i="16"/>
  <c r="BF418" i="16"/>
  <c r="BF417" i="16"/>
  <c r="BF416" i="16"/>
  <c r="BF415" i="16"/>
  <c r="BF414" i="16"/>
  <c r="BF413" i="16"/>
  <c r="BF412" i="16"/>
  <c r="BF411" i="16"/>
  <c r="BF410" i="16"/>
  <c r="BF409" i="16"/>
  <c r="BF408" i="16"/>
  <c r="BF407" i="16"/>
  <c r="BF406" i="16"/>
  <c r="BF405" i="16"/>
  <c r="BF404" i="16"/>
  <c r="BF403" i="16"/>
  <c r="BF402" i="16"/>
  <c r="BF401" i="16"/>
  <c r="BF400" i="16"/>
  <c r="BF399" i="16"/>
  <c r="BF398" i="16"/>
  <c r="BF397" i="16"/>
  <c r="BF396" i="16"/>
  <c r="BF395" i="16"/>
  <c r="BF394" i="16"/>
  <c r="BF393" i="16"/>
  <c r="BF392" i="16"/>
  <c r="BF391" i="16"/>
  <c r="BF390" i="16"/>
  <c r="BF389" i="16"/>
  <c r="BF388" i="16"/>
  <c r="BF387" i="16"/>
  <c r="BF386" i="16"/>
  <c r="BF385" i="16"/>
  <c r="BF384" i="16"/>
  <c r="BF383" i="16"/>
  <c r="BF382" i="16"/>
  <c r="BF381" i="16"/>
  <c r="BF380" i="16"/>
  <c r="BF379" i="16"/>
  <c r="BF378" i="16"/>
  <c r="BF377" i="16"/>
  <c r="BF376" i="16"/>
  <c r="BF375" i="16"/>
  <c r="BF374" i="16"/>
  <c r="BF373" i="16"/>
  <c r="BF372" i="16"/>
  <c r="BF371" i="16"/>
  <c r="BF370" i="16"/>
  <c r="BF369" i="16"/>
  <c r="BF368" i="16"/>
  <c r="BF367" i="16"/>
  <c r="BF366" i="16"/>
  <c r="BF365" i="16"/>
  <c r="BF364" i="16"/>
  <c r="BF363" i="16"/>
  <c r="BF362" i="16"/>
  <c r="BF361" i="16"/>
  <c r="BF360" i="16"/>
  <c r="BF359" i="16"/>
  <c r="BF358" i="16"/>
  <c r="BF357" i="16"/>
  <c r="BF356" i="16"/>
  <c r="BF355" i="16"/>
  <c r="BF354" i="16"/>
  <c r="BF353" i="16"/>
  <c r="BF352" i="16"/>
  <c r="BF351" i="16"/>
  <c r="BF350" i="16"/>
  <c r="BF349" i="16"/>
  <c r="BF348" i="16"/>
  <c r="BF347" i="16"/>
  <c r="BF346" i="16"/>
  <c r="BF345" i="16"/>
  <c r="BF344" i="16"/>
  <c r="BF343" i="16"/>
  <c r="BF342" i="16"/>
  <c r="BF341" i="16"/>
  <c r="BF340" i="16"/>
  <c r="BF339" i="16"/>
  <c r="BF338" i="16"/>
  <c r="BF337" i="16"/>
  <c r="BF336" i="16"/>
  <c r="BF335" i="16"/>
  <c r="BF334" i="16"/>
  <c r="BF333" i="16"/>
  <c r="BF332" i="16"/>
  <c r="BF331" i="16"/>
  <c r="BF330" i="16"/>
  <c r="BF329" i="16"/>
  <c r="BF328" i="16"/>
  <c r="BF327" i="16"/>
  <c r="BF326" i="16"/>
  <c r="BF325" i="16"/>
  <c r="BF324" i="16"/>
  <c r="BF323" i="16"/>
  <c r="BF322" i="16"/>
  <c r="BF321" i="16"/>
  <c r="BF320" i="16"/>
  <c r="BE2" i="16"/>
  <c r="BE456" i="16"/>
  <c r="BE452" i="16"/>
  <c r="BE444" i="16"/>
  <c r="BE440" i="16"/>
  <c r="BE424" i="16"/>
  <c r="BE404" i="16"/>
  <c r="BE400" i="16"/>
  <c r="BF2" i="16"/>
  <c r="BC120" i="16"/>
  <c r="BC119" i="16"/>
  <c r="BC118" i="16"/>
  <c r="BC117" i="16"/>
  <c r="BC116" i="16"/>
  <c r="BC115" i="16"/>
  <c r="BC114" i="16"/>
  <c r="BC113" i="16"/>
  <c r="BC112" i="16"/>
  <c r="BC111" i="16"/>
  <c r="BC110" i="16"/>
  <c r="BC109" i="16"/>
  <c r="BC108" i="16"/>
  <c r="BC107"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84" i="16"/>
  <c r="BC83" i="16"/>
  <c r="BC82" i="16"/>
  <c r="BC81" i="16"/>
  <c r="BC80" i="16"/>
  <c r="BC79" i="16"/>
  <c r="BC78" i="16"/>
  <c r="BC77" i="16"/>
  <c r="BC76" i="16"/>
  <c r="BC75" i="16"/>
  <c r="BC74" i="16"/>
  <c r="BC73" i="16"/>
  <c r="BC72" i="16"/>
  <c r="BC71" i="16"/>
  <c r="BC70" i="16"/>
  <c r="BC69" i="16"/>
  <c r="BC68" i="16"/>
  <c r="BC67" i="16"/>
  <c r="BC66" i="16"/>
  <c r="BC65" i="16"/>
  <c r="BC64" i="16"/>
  <c r="BC63" i="16"/>
  <c r="BC62" i="16"/>
  <c r="BC61" i="16"/>
  <c r="BC60" i="16"/>
  <c r="BC59" i="16"/>
  <c r="BC58" i="16"/>
  <c r="BC57" i="16"/>
  <c r="BC56" i="16"/>
  <c r="BC55" i="16"/>
  <c r="BC54" i="16"/>
  <c r="BC53" i="16"/>
  <c r="BC52" i="16"/>
  <c r="BC51" i="16"/>
  <c r="BC50" i="16"/>
  <c r="BC49" i="16"/>
  <c r="BC48" i="16"/>
  <c r="BC47" i="16"/>
  <c r="BC46" i="16"/>
  <c r="BC45" i="16"/>
  <c r="BC44" i="16"/>
  <c r="BC43" i="16"/>
  <c r="BC42"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16" i="16"/>
  <c r="BC15" i="16"/>
  <c r="BC14" i="16"/>
  <c r="BC13" i="16"/>
  <c r="BC12" i="16"/>
  <c r="BC11" i="16"/>
  <c r="BC10" i="16"/>
  <c r="BC9" i="16"/>
  <c r="BC8" i="16"/>
  <c r="BC7" i="16"/>
  <c r="BC6" i="16"/>
  <c r="BC5" i="16"/>
  <c r="BC4" i="16"/>
  <c r="BC3" i="16"/>
  <c r="BE457" i="16"/>
  <c r="BE453" i="16"/>
  <c r="BE449" i="16"/>
  <c r="BE445" i="16"/>
  <c r="BE441" i="16"/>
  <c r="BE437" i="16"/>
  <c r="BE433" i="16"/>
  <c r="BE429" i="16"/>
  <c r="BE425" i="16"/>
  <c r="BE421" i="16"/>
  <c r="BE417" i="16"/>
  <c r="BE413" i="16"/>
  <c r="BE409" i="16"/>
  <c r="BE405" i="16"/>
  <c r="BE401" i="16"/>
  <c r="BE397" i="16"/>
  <c r="BE393" i="16"/>
  <c r="BE389" i="16"/>
  <c r="BE385" i="16"/>
  <c r="BE381" i="16"/>
  <c r="BE377" i="16"/>
  <c r="BE373" i="16"/>
  <c r="BE369" i="16"/>
  <c r="BE365" i="16"/>
  <c r="BE361" i="16"/>
  <c r="BE357" i="16"/>
  <c r="BE353" i="16"/>
  <c r="BE349" i="16"/>
  <c r="BE345" i="16"/>
  <c r="BE341" i="16"/>
  <c r="BE337" i="16"/>
  <c r="BE333" i="16"/>
  <c r="BE329" i="16"/>
  <c r="BE325" i="16"/>
  <c r="BE321" i="16"/>
  <c r="BE317" i="16"/>
  <c r="BE313" i="16"/>
  <c r="BE309" i="16"/>
  <c r="BE305" i="16"/>
  <c r="BE301" i="16"/>
  <c r="BE297" i="16"/>
  <c r="BE293" i="16"/>
  <c r="BE289" i="16"/>
  <c r="BE285" i="16"/>
  <c r="BE281" i="16"/>
  <c r="BE277" i="16"/>
  <c r="BE273" i="16"/>
  <c r="BE269" i="16"/>
  <c r="BE265" i="16"/>
  <c r="BE261" i="16"/>
  <c r="BE257" i="16"/>
  <c r="BE253" i="16"/>
  <c r="BE249" i="16"/>
  <c r="BE245" i="16"/>
  <c r="BE241" i="16"/>
  <c r="BE237" i="16"/>
  <c r="BE233" i="16"/>
  <c r="BE229" i="16"/>
  <c r="BE225" i="16"/>
  <c r="BE221" i="16"/>
  <c r="BE217" i="16"/>
  <c r="BE213" i="16"/>
  <c r="BE207" i="16"/>
  <c r="BE203" i="16"/>
  <c r="BE199" i="16"/>
  <c r="BE195" i="16"/>
  <c r="BE191" i="16"/>
  <c r="BE187" i="16"/>
  <c r="BE183" i="16"/>
  <c r="BE179" i="16"/>
  <c r="BE175" i="16"/>
  <c r="BE171" i="16"/>
  <c r="BE167" i="16"/>
  <c r="BE264" i="16"/>
  <c r="BE260" i="16"/>
  <c r="BE256" i="16"/>
  <c r="BE252" i="16"/>
  <c r="BE248" i="16"/>
  <c r="BE244" i="16"/>
  <c r="BE240" i="16"/>
  <c r="BE236" i="16"/>
  <c r="BE232" i="16"/>
  <c r="BE228" i="16"/>
  <c r="BE224" i="16"/>
  <c r="BE220" i="16"/>
  <c r="BE216" i="16"/>
  <c r="BE212" i="16"/>
  <c r="BE211" i="16"/>
  <c r="BE210" i="16"/>
  <c r="BE206" i="16"/>
  <c r="BE202" i="16"/>
  <c r="BE198" i="16"/>
  <c r="BE194" i="16"/>
  <c r="BE190" i="16"/>
  <c r="BE186" i="16"/>
  <c r="BE182" i="16"/>
  <c r="BE178" i="16"/>
  <c r="BE174" i="16"/>
  <c r="BE170" i="16"/>
  <c r="BE166" i="16"/>
  <c r="BE162" i="16"/>
  <c r="BE158" i="16"/>
  <c r="BE154" i="16"/>
  <c r="BE150" i="16"/>
  <c r="BE146" i="16"/>
  <c r="BE142" i="16"/>
  <c r="BE138" i="16"/>
  <c r="BE134" i="16"/>
  <c r="BE130" i="16"/>
  <c r="BE126" i="16"/>
  <c r="BE122" i="16"/>
  <c r="BE118" i="16"/>
  <c r="BF319" i="16"/>
  <c r="BF318" i="16"/>
  <c r="BF317" i="16"/>
  <c r="BF316" i="16"/>
  <c r="BF315" i="16"/>
  <c r="BF314" i="16"/>
  <c r="BF313" i="16"/>
  <c r="BF312" i="16"/>
  <c r="BF311" i="16"/>
  <c r="BF310" i="16"/>
  <c r="BF309" i="16"/>
  <c r="BF308" i="16"/>
  <c r="BF307" i="16"/>
  <c r="BF306" i="16"/>
  <c r="BF305" i="16"/>
  <c r="BF304" i="16"/>
  <c r="BF303" i="16"/>
  <c r="BF302" i="16"/>
  <c r="BF301" i="16"/>
  <c r="BF300" i="16"/>
  <c r="BF299" i="16"/>
  <c r="BF298" i="16"/>
  <c r="BF297" i="16"/>
  <c r="BF296" i="16"/>
  <c r="BF295" i="16"/>
  <c r="BF294" i="16"/>
  <c r="BF293" i="16"/>
  <c r="BF292" i="16"/>
  <c r="BF291" i="16"/>
  <c r="BF290" i="16"/>
  <c r="BF289" i="16"/>
  <c r="BF288" i="16"/>
  <c r="BF287" i="16"/>
  <c r="BF286" i="16"/>
  <c r="BF285" i="16"/>
  <c r="BF284" i="16"/>
  <c r="BF283" i="16"/>
  <c r="BF282" i="16"/>
  <c r="BF281" i="16"/>
  <c r="BF280" i="16"/>
  <c r="BF279" i="16"/>
  <c r="BF278" i="16"/>
  <c r="BF277" i="16"/>
  <c r="BF276" i="16"/>
  <c r="BF275" i="16"/>
  <c r="BF274" i="16"/>
  <c r="BF273" i="16"/>
  <c r="BF272" i="16"/>
  <c r="BF271" i="16"/>
  <c r="BF270" i="16"/>
  <c r="BF269" i="16"/>
  <c r="BF268" i="16"/>
  <c r="BF267" i="16"/>
  <c r="BF266" i="16"/>
  <c r="BF265" i="16"/>
  <c r="BF264" i="16"/>
  <c r="BF263" i="16"/>
  <c r="BF262" i="16"/>
  <c r="BF261" i="16"/>
  <c r="BF260" i="16"/>
  <c r="BF259" i="16"/>
  <c r="BF258" i="16"/>
  <c r="BF257" i="16"/>
  <c r="BF256" i="16"/>
  <c r="BF255" i="16"/>
  <c r="BF254" i="16"/>
  <c r="BF253" i="16"/>
  <c r="BF252" i="16"/>
  <c r="BF251" i="16"/>
  <c r="BF250" i="16"/>
  <c r="BF249" i="16"/>
  <c r="BF248" i="16"/>
  <c r="BF247" i="16"/>
  <c r="BF246" i="16"/>
  <c r="BF245" i="16"/>
  <c r="BF244" i="16"/>
  <c r="BF243" i="16"/>
  <c r="BF242" i="16"/>
  <c r="BF241" i="16"/>
  <c r="BF240" i="16"/>
  <c r="BF239" i="16"/>
  <c r="BF238" i="16"/>
  <c r="BF237" i="16"/>
  <c r="BF236" i="16"/>
  <c r="BF235" i="16"/>
  <c r="BF234" i="16"/>
  <c r="BF233" i="16"/>
  <c r="BF232" i="16"/>
  <c r="BF231" i="16"/>
  <c r="BF230" i="16"/>
  <c r="BF229" i="16"/>
  <c r="BF228" i="16"/>
  <c r="BF227" i="16"/>
  <c r="BF226" i="16"/>
  <c r="BF225" i="16"/>
  <c r="BF224" i="16"/>
  <c r="BF223" i="16"/>
  <c r="BF222" i="16"/>
  <c r="BF221" i="16"/>
  <c r="BF220" i="16"/>
  <c r="BF219" i="16"/>
  <c r="BF218" i="16"/>
  <c r="BF217" i="16"/>
  <c r="BF216" i="16"/>
  <c r="BF215" i="16"/>
  <c r="BF214" i="16"/>
  <c r="BF213" i="16"/>
  <c r="BF212" i="16"/>
  <c r="BF211" i="16"/>
  <c r="BF210" i="16"/>
  <c r="BF209" i="16"/>
  <c r="BF208" i="16"/>
  <c r="BF207" i="16"/>
  <c r="BF206" i="16"/>
  <c r="BF205" i="16"/>
  <c r="BF204" i="16"/>
  <c r="BF203" i="16"/>
  <c r="BF202" i="16"/>
  <c r="BF201" i="16"/>
  <c r="BF200" i="16"/>
  <c r="BF199" i="16"/>
  <c r="BF198" i="16"/>
  <c r="BF197" i="16"/>
  <c r="BF196" i="16"/>
  <c r="BF195" i="16"/>
  <c r="BF194" i="16"/>
  <c r="BF193" i="16"/>
  <c r="BF192" i="16"/>
  <c r="BF191" i="16"/>
  <c r="BF190" i="16"/>
  <c r="BF189" i="16"/>
  <c r="BF188" i="16"/>
  <c r="BF187" i="16"/>
  <c r="BF186" i="16"/>
  <c r="BF185" i="16"/>
  <c r="BF184" i="16"/>
  <c r="BF183" i="16"/>
  <c r="BF182" i="16"/>
  <c r="BF181" i="16"/>
  <c r="BF180" i="16"/>
  <c r="BF179" i="16"/>
  <c r="BF178" i="16"/>
  <c r="BF177" i="16"/>
  <c r="BF176" i="16"/>
  <c r="BF175" i="16"/>
  <c r="BF174" i="16"/>
  <c r="BF173" i="16"/>
  <c r="BF172" i="16"/>
  <c r="BF171" i="16"/>
  <c r="BF170" i="16"/>
  <c r="BF169" i="16"/>
  <c r="BF168" i="16"/>
  <c r="BF167" i="16"/>
  <c r="BF166" i="16"/>
  <c r="BF165" i="16"/>
  <c r="BF164" i="16"/>
  <c r="BF163" i="16"/>
  <c r="BF162" i="16"/>
  <c r="BF161" i="16"/>
  <c r="BF160" i="16"/>
  <c r="BF159" i="16"/>
  <c r="BF158" i="16"/>
  <c r="BF157" i="16"/>
  <c r="BF156" i="16"/>
  <c r="BF155" i="16"/>
  <c r="BF154" i="16"/>
  <c r="BF153" i="16"/>
  <c r="BF152" i="16"/>
  <c r="BF151" i="16"/>
  <c r="BF150" i="16"/>
  <c r="BF149" i="16"/>
  <c r="BF148" i="16"/>
  <c r="BF147" i="16"/>
  <c r="BF146" i="16"/>
  <c r="BF145" i="16"/>
  <c r="BF144" i="16"/>
  <c r="BF143" i="16"/>
  <c r="BF142" i="16"/>
  <c r="BF141" i="16"/>
  <c r="BF140" i="16"/>
  <c r="BF139" i="16"/>
  <c r="BF138" i="16"/>
  <c r="BF137" i="16"/>
  <c r="BF136" i="16"/>
  <c r="BF135" i="16"/>
  <c r="BF134" i="16"/>
  <c r="BF133" i="16"/>
  <c r="BF132" i="16"/>
  <c r="BF131" i="16"/>
  <c r="BF130" i="16"/>
  <c r="BF129" i="16"/>
  <c r="BF128" i="16"/>
  <c r="BF127" i="16"/>
  <c r="BF126" i="16"/>
  <c r="BF125" i="16"/>
  <c r="BF124" i="16"/>
  <c r="BF123" i="16"/>
  <c r="BF122" i="16"/>
  <c r="BF121" i="16"/>
  <c r="BF120" i="16"/>
  <c r="BF119" i="16"/>
  <c r="BF118" i="16"/>
  <c r="BF117" i="16"/>
  <c r="BF116" i="16"/>
  <c r="BF115" i="16"/>
  <c r="BF114" i="16"/>
  <c r="BF113" i="16"/>
  <c r="BF112" i="16"/>
  <c r="BF111" i="16"/>
  <c r="BF110" i="16"/>
  <c r="BF109" i="16"/>
  <c r="BF108" i="16"/>
  <c r="BF107" i="16"/>
  <c r="BF106" i="16"/>
  <c r="BF105" i="16"/>
  <c r="BF104" i="16"/>
  <c r="BF103" i="16"/>
  <c r="BF102" i="16"/>
  <c r="BF101" i="16"/>
  <c r="BF100" i="16"/>
  <c r="BF99" i="16"/>
  <c r="BF98" i="16"/>
  <c r="BF97" i="16"/>
  <c r="BF96" i="16"/>
  <c r="BF95" i="16"/>
  <c r="BF94" i="16"/>
  <c r="BF93" i="16"/>
  <c r="BF92" i="16"/>
  <c r="BF91" i="16"/>
  <c r="BF90" i="16"/>
  <c r="BF89" i="16"/>
  <c r="BF88" i="16"/>
  <c r="BF87" i="16"/>
  <c r="BF86" i="16"/>
  <c r="BF85" i="16"/>
  <c r="BF84" i="16"/>
  <c r="BF83" i="16"/>
  <c r="BF82" i="16"/>
  <c r="BF81" i="16"/>
  <c r="BF80" i="16"/>
  <c r="BF79" i="16"/>
  <c r="BF78" i="16"/>
  <c r="BF77" i="16"/>
  <c r="BF76" i="16"/>
  <c r="BF75" i="16"/>
  <c r="BF74" i="16"/>
  <c r="BF73" i="16"/>
  <c r="BF72" i="16"/>
  <c r="BF71" i="16"/>
  <c r="BF70" i="16"/>
  <c r="BF69" i="16"/>
  <c r="BF68" i="16"/>
  <c r="BF67" i="16"/>
  <c r="BF66" i="16"/>
  <c r="BF65" i="16"/>
  <c r="BF64" i="16"/>
  <c r="BF63" i="16"/>
  <c r="BF62" i="16"/>
  <c r="BF61" i="16"/>
  <c r="BF60" i="16"/>
  <c r="BF59" i="16"/>
  <c r="BF58" i="16"/>
  <c r="BF57" i="16"/>
  <c r="BF56" i="16"/>
  <c r="BF55" i="16"/>
  <c r="BF54" i="16"/>
  <c r="BF53" i="16"/>
  <c r="BF52" i="16"/>
  <c r="BF51" i="16"/>
  <c r="BF50" i="16"/>
  <c r="BF49" i="16"/>
  <c r="BF48" i="16"/>
  <c r="BF47" i="16"/>
  <c r="BF46" i="16"/>
  <c r="BF45" i="16"/>
  <c r="BF44" i="16"/>
  <c r="BF43" i="16"/>
  <c r="BF42" i="16"/>
  <c r="BF41" i="16"/>
  <c r="BF40" i="16"/>
  <c r="BF39" i="16"/>
  <c r="BF38" i="16"/>
  <c r="BF37" i="16"/>
  <c r="BF36" i="16"/>
  <c r="BF35" i="16"/>
  <c r="BF34" i="16"/>
  <c r="BF33" i="16"/>
  <c r="BF32" i="16"/>
  <c r="BF31" i="16"/>
  <c r="BF30" i="16"/>
  <c r="BF29" i="16"/>
  <c r="BF28" i="16"/>
  <c r="BF27" i="16"/>
  <c r="BF26" i="16"/>
  <c r="BF25" i="16"/>
  <c r="BF24" i="16"/>
  <c r="BF23" i="16"/>
  <c r="BF22" i="16"/>
  <c r="BF21" i="16"/>
  <c r="BF20" i="16"/>
  <c r="BF19" i="16"/>
  <c r="BF18" i="16"/>
  <c r="BF17" i="16"/>
  <c r="BF16" i="16"/>
  <c r="BF15" i="16"/>
  <c r="BF14" i="16"/>
  <c r="BF13" i="16"/>
  <c r="BF12" i="16"/>
  <c r="BF11" i="16"/>
  <c r="BF10" i="16"/>
  <c r="BF9" i="16"/>
  <c r="BF8" i="16"/>
  <c r="BF7" i="16"/>
  <c r="BF6" i="16"/>
  <c r="BF5" i="16"/>
  <c r="BF4" i="16"/>
  <c r="BF3" i="16"/>
  <c r="BE459" i="16"/>
  <c r="BE455" i="16"/>
  <c r="BE451" i="16"/>
  <c r="BE447" i="16"/>
  <c r="BE443" i="16"/>
  <c r="BE439" i="16"/>
  <c r="BE435" i="16"/>
  <c r="BE431" i="16"/>
  <c r="BE427" i="16"/>
  <c r="BE423" i="16"/>
  <c r="BE419" i="16"/>
  <c r="BE415" i="16"/>
  <c r="BE411" i="16"/>
  <c r="BE407" i="16"/>
  <c r="BE403" i="16"/>
  <c r="BE399" i="16"/>
  <c r="BE395" i="16"/>
  <c r="BE391" i="16"/>
  <c r="BE387" i="16"/>
  <c r="BE383" i="16"/>
  <c r="BE379" i="16"/>
  <c r="BE375" i="16"/>
  <c r="BE371" i="16"/>
  <c r="BE367" i="16"/>
  <c r="BE363" i="16"/>
  <c r="BE359" i="16"/>
  <c r="BE355" i="16"/>
  <c r="BE351" i="16"/>
  <c r="BE347" i="16"/>
  <c r="BE343" i="16"/>
  <c r="BE339" i="16"/>
  <c r="BE335" i="16"/>
  <c r="BE331" i="16"/>
  <c r="BE327" i="16"/>
  <c r="BE323" i="16"/>
  <c r="BE319" i="16"/>
  <c r="BE315" i="16"/>
  <c r="BE311" i="16"/>
  <c r="BE307" i="16"/>
  <c r="BE303" i="16"/>
  <c r="BE299" i="16"/>
  <c r="BE295" i="16"/>
  <c r="BE291" i="16"/>
  <c r="BE287" i="16"/>
  <c r="BE283" i="16"/>
  <c r="BE279" i="16"/>
  <c r="BE275" i="16"/>
  <c r="BE271" i="16"/>
  <c r="BE267" i="16"/>
  <c r="BE263" i="16"/>
  <c r="BE259" i="16"/>
  <c r="BE255" i="16"/>
  <c r="BE251" i="16"/>
  <c r="BE247" i="16"/>
  <c r="BE243" i="16"/>
  <c r="BE239" i="16"/>
  <c r="BE235" i="16"/>
  <c r="BE231" i="16"/>
  <c r="BE458" i="16"/>
  <c r="BE454" i="16"/>
  <c r="BE450" i="16"/>
  <c r="BE446" i="16"/>
  <c r="BE442" i="16"/>
  <c r="BE438" i="16"/>
  <c r="BE434" i="16"/>
  <c r="BE430" i="16"/>
  <c r="BE426" i="16"/>
  <c r="BE422" i="16"/>
  <c r="BE418" i="16"/>
  <c r="BE414" i="16"/>
  <c r="BE410" i="16"/>
  <c r="BE406" i="16"/>
  <c r="BE402" i="16"/>
  <c r="BE398" i="16"/>
  <c r="BE394" i="16"/>
  <c r="BE390" i="16"/>
  <c r="BE386" i="16"/>
  <c r="BE382" i="16"/>
  <c r="BE378" i="16"/>
  <c r="BE374" i="16"/>
  <c r="BE370" i="16"/>
  <c r="BE366" i="16"/>
  <c r="BE362" i="16"/>
  <c r="BE358" i="16"/>
  <c r="BE354" i="16"/>
  <c r="BE350" i="16"/>
  <c r="BE346" i="16"/>
  <c r="BE342" i="16"/>
  <c r="BE338" i="16"/>
  <c r="BE334" i="16"/>
  <c r="BE330" i="16"/>
  <c r="BE326" i="16"/>
  <c r="BE322" i="16"/>
  <c r="BE318" i="16"/>
  <c r="BE314" i="16"/>
  <c r="BE310" i="16"/>
  <c r="BE306" i="16"/>
  <c r="BE302" i="16"/>
  <c r="BE298" i="16"/>
  <c r="BE294" i="16"/>
  <c r="BE290" i="16"/>
  <c r="BE286" i="16"/>
  <c r="BE282" i="16"/>
  <c r="BE278" i="16"/>
  <c r="BE274" i="16"/>
  <c r="BE270" i="16"/>
  <c r="BE266" i="16"/>
  <c r="BE262" i="16"/>
  <c r="BE258" i="16"/>
  <c r="BE254" i="16"/>
  <c r="BE250" i="16"/>
  <c r="BE246" i="16"/>
  <c r="BE242" i="16"/>
  <c r="BE238" i="16"/>
  <c r="BE234" i="16"/>
  <c r="BE230" i="16"/>
  <c r="BE226" i="16"/>
  <c r="BE222" i="16"/>
  <c r="BE218" i="16"/>
  <c r="BE214" i="16"/>
  <c r="BE208" i="16"/>
  <c r="BE163" i="16"/>
  <c r="BE159" i="16"/>
  <c r="BE155" i="16"/>
  <c r="BE151" i="16"/>
  <c r="BE147" i="16"/>
  <c r="BE143" i="16"/>
  <c r="BE139" i="16"/>
  <c r="BE135" i="16"/>
  <c r="BE131" i="16"/>
  <c r="BE127" i="16"/>
  <c r="BE123" i="16"/>
  <c r="BE119" i="16"/>
  <c r="BE115" i="16"/>
  <c r="BE111" i="16"/>
  <c r="BE107" i="16"/>
  <c r="BE103" i="16"/>
  <c r="BE99" i="16"/>
  <c r="BE95" i="16"/>
  <c r="BE91" i="16"/>
  <c r="BE87" i="16"/>
  <c r="BE83" i="16"/>
  <c r="BE79" i="16"/>
  <c r="BE75" i="16"/>
  <c r="BE71" i="16"/>
  <c r="BE67" i="16"/>
  <c r="BE63" i="16"/>
  <c r="BE59" i="16"/>
  <c r="BE55" i="16"/>
  <c r="BE51" i="16"/>
  <c r="BE47" i="16"/>
  <c r="BE43" i="16"/>
  <c r="BE39" i="16"/>
  <c r="BE35" i="16"/>
  <c r="BE31" i="16"/>
  <c r="BE27" i="16"/>
  <c r="BE23" i="16"/>
  <c r="BE19" i="16"/>
  <c r="BE15" i="16"/>
  <c r="BE11" i="16"/>
  <c r="BE7" i="16"/>
  <c r="BE3" i="16"/>
  <c r="BE114" i="16"/>
  <c r="BE110" i="16"/>
  <c r="BE106" i="16"/>
  <c r="BE102" i="16"/>
  <c r="BE98" i="16"/>
  <c r="BE94" i="16"/>
  <c r="BE90" i="16"/>
  <c r="BE86" i="16"/>
  <c r="BE82" i="16"/>
  <c r="BE78" i="16"/>
  <c r="BE74" i="16"/>
  <c r="BE70" i="16"/>
  <c r="BE66" i="16"/>
  <c r="BE62" i="16"/>
  <c r="BE58" i="16"/>
  <c r="BE54" i="16"/>
  <c r="BE50" i="16"/>
  <c r="BE46" i="16"/>
  <c r="BE42" i="16"/>
  <c r="BE38" i="16"/>
  <c r="BE34" i="16"/>
  <c r="BE30" i="16"/>
  <c r="BE26" i="16"/>
  <c r="BE22" i="16"/>
  <c r="BE18" i="16"/>
  <c r="BE14" i="16"/>
  <c r="BE10" i="16"/>
  <c r="BE6" i="16"/>
  <c r="BE227" i="16"/>
  <c r="BE223" i="16"/>
  <c r="BE219" i="16"/>
  <c r="BE215" i="16"/>
  <c r="BE209" i="16"/>
  <c r="BE205" i="16"/>
  <c r="BE201" i="16"/>
  <c r="BE197" i="16"/>
  <c r="BE193" i="16"/>
  <c r="BE189" i="16"/>
  <c r="BE185" i="16"/>
  <c r="BE181" i="16"/>
  <c r="BE177" i="16"/>
  <c r="BE173" i="16"/>
  <c r="BE169" i="16"/>
  <c r="BE165" i="16"/>
  <c r="BE161" i="16"/>
  <c r="BE157" i="16"/>
  <c r="BE153" i="16"/>
  <c r="BE149" i="16"/>
  <c r="BE145" i="16"/>
  <c r="BE141" i="16"/>
  <c r="BE137" i="16"/>
  <c r="BE133" i="16"/>
  <c r="BE129" i="16"/>
  <c r="BE125" i="16"/>
  <c r="BE121" i="16"/>
  <c r="BE117" i="16"/>
  <c r="BE113" i="16"/>
  <c r="BE109" i="16"/>
  <c r="BE105" i="16"/>
  <c r="BE101" i="16"/>
  <c r="BE97" i="16"/>
  <c r="BE93" i="16"/>
  <c r="BE89" i="16"/>
  <c r="BE85" i="16"/>
  <c r="BE81" i="16"/>
  <c r="BE77" i="16"/>
  <c r="BE73" i="16"/>
  <c r="BE69" i="16"/>
  <c r="BE65" i="16"/>
  <c r="BE61" i="16"/>
  <c r="BE57" i="16"/>
  <c r="BE53" i="16"/>
  <c r="BE49" i="16"/>
  <c r="BE45" i="16"/>
  <c r="BE41" i="16"/>
  <c r="BE37" i="16"/>
  <c r="BE33" i="16"/>
  <c r="BE29" i="16"/>
  <c r="BE25" i="16"/>
  <c r="BE21" i="16"/>
  <c r="BE17" i="16"/>
  <c r="BE13" i="16"/>
  <c r="BE9" i="16"/>
  <c r="BE5" i="16"/>
  <c r="BE204" i="16"/>
  <c r="BE200" i="16"/>
  <c r="BE196" i="16"/>
  <c r="BE192" i="16"/>
  <c r="BE188" i="16"/>
  <c r="BE184" i="16"/>
  <c r="BE180" i="16"/>
  <c r="BE176" i="16"/>
  <c r="BE172" i="16"/>
  <c r="BE168" i="16"/>
  <c r="BE164" i="16"/>
  <c r="BE160" i="16"/>
  <c r="BE156" i="16"/>
  <c r="BE152" i="16"/>
  <c r="BE148" i="16"/>
  <c r="BE144" i="16"/>
  <c r="BE140" i="16"/>
  <c r="BE136" i="16"/>
  <c r="BE132" i="16"/>
  <c r="BE128" i="16"/>
  <c r="BE124" i="16"/>
  <c r="BE120" i="16"/>
  <c r="BE116" i="16"/>
  <c r="BE112" i="16"/>
  <c r="BE108" i="16"/>
  <c r="BE104" i="16"/>
  <c r="BE100" i="16"/>
  <c r="BE96" i="16"/>
  <c r="BE92" i="16"/>
  <c r="BE88" i="16"/>
  <c r="BE84" i="16"/>
  <c r="BE80" i="16"/>
  <c r="BE76" i="16"/>
  <c r="BE72" i="16"/>
  <c r="BE68" i="16"/>
  <c r="BE64" i="16"/>
  <c r="BE60" i="16"/>
  <c r="BE56" i="16"/>
  <c r="BE52" i="16"/>
  <c r="BE48" i="16"/>
  <c r="BE44" i="16"/>
  <c r="BE40" i="16"/>
  <c r="BE36" i="16"/>
  <c r="BE32" i="16"/>
  <c r="BE28" i="16"/>
  <c r="BE24" i="16"/>
  <c r="BE20" i="16"/>
  <c r="BE16" i="16"/>
  <c r="BE12" i="16"/>
  <c r="BE8" i="16"/>
  <c r="BE4" i="16"/>
  <c r="K468" i="16"/>
  <c r="H4" i="19" l="1"/>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3" i="19"/>
  <c r="C4" i="19"/>
  <c r="D4" i="19"/>
  <c r="E4" i="19"/>
  <c r="F4" i="19"/>
  <c r="C5" i="19"/>
  <c r="D5" i="19"/>
  <c r="E5" i="19"/>
  <c r="F5" i="19"/>
  <c r="C6" i="19"/>
  <c r="D6" i="19"/>
  <c r="E6" i="19"/>
  <c r="F6" i="19"/>
  <c r="C7" i="19"/>
  <c r="D7" i="19"/>
  <c r="E7" i="19"/>
  <c r="F7"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C78"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C316" i="19"/>
  <c r="D316" i="19"/>
  <c r="E316" i="19"/>
  <c r="F316" i="19"/>
  <c r="C317" i="19"/>
  <c r="D317" i="19"/>
  <c r="E317" i="19"/>
  <c r="F317" i="19"/>
  <c r="C318" i="19"/>
  <c r="D318" i="19"/>
  <c r="E318" i="19"/>
  <c r="F318" i="19"/>
  <c r="C319" i="19"/>
  <c r="D319" i="19"/>
  <c r="E319" i="19"/>
  <c r="F319" i="19"/>
  <c r="C320" i="19"/>
  <c r="D320" i="19"/>
  <c r="E320" i="19"/>
  <c r="F320" i="19"/>
  <c r="C321" i="19"/>
  <c r="D321" i="19"/>
  <c r="E321" i="19"/>
  <c r="F321" i="19"/>
  <c r="C322" i="19"/>
  <c r="D322" i="19"/>
  <c r="E322" i="19"/>
  <c r="F322" i="19"/>
  <c r="C323" i="19"/>
  <c r="D323" i="19"/>
  <c r="E323" i="19"/>
  <c r="F323" i="19"/>
  <c r="C324" i="19"/>
  <c r="D324" i="19"/>
  <c r="E324" i="19"/>
  <c r="F324" i="19"/>
  <c r="C325" i="19"/>
  <c r="D325" i="19"/>
  <c r="E325" i="19"/>
  <c r="F325" i="19"/>
  <c r="C326" i="19"/>
  <c r="D326" i="19"/>
  <c r="E326" i="19"/>
  <c r="F326" i="19"/>
  <c r="C327" i="19"/>
  <c r="D327" i="19"/>
  <c r="E327" i="19"/>
  <c r="F327" i="19"/>
  <c r="C328" i="19"/>
  <c r="D328" i="19"/>
  <c r="E328" i="19"/>
  <c r="F328" i="19"/>
  <c r="C329" i="19"/>
  <c r="D329" i="19"/>
  <c r="E329" i="19"/>
  <c r="F329" i="19"/>
  <c r="C330" i="19"/>
  <c r="D330" i="19"/>
  <c r="E330" i="19"/>
  <c r="F330" i="19"/>
  <c r="C331" i="19"/>
  <c r="D331" i="19"/>
  <c r="E331" i="19"/>
  <c r="F331" i="19"/>
  <c r="C332" i="19"/>
  <c r="D332" i="19"/>
  <c r="E332" i="19"/>
  <c r="F332" i="19"/>
  <c r="C333" i="19"/>
  <c r="D333" i="19"/>
  <c r="E333" i="19"/>
  <c r="F333" i="19"/>
  <c r="C334" i="19"/>
  <c r="D334" i="19"/>
  <c r="E334" i="19"/>
  <c r="F334" i="19"/>
  <c r="C335" i="19"/>
  <c r="D335" i="19"/>
  <c r="E335" i="19"/>
  <c r="F335" i="19"/>
  <c r="C336" i="19"/>
  <c r="D336" i="19"/>
  <c r="E336" i="19"/>
  <c r="F336" i="19"/>
  <c r="C337" i="19"/>
  <c r="D337" i="19"/>
  <c r="E337" i="19"/>
  <c r="F337" i="19"/>
  <c r="C338" i="19"/>
  <c r="D338" i="19"/>
  <c r="E338" i="19"/>
  <c r="F338" i="19"/>
  <c r="C339" i="19"/>
  <c r="D339" i="19"/>
  <c r="E339" i="19"/>
  <c r="F339" i="19"/>
  <c r="C340" i="19"/>
  <c r="D340" i="19"/>
  <c r="E340" i="19"/>
  <c r="F340" i="19"/>
  <c r="C341" i="19"/>
  <c r="D341" i="19"/>
  <c r="E341" i="19"/>
  <c r="F341" i="19"/>
  <c r="C342" i="19"/>
  <c r="D342" i="19"/>
  <c r="E342" i="19"/>
  <c r="F342" i="19"/>
  <c r="C343" i="19"/>
  <c r="D343" i="19"/>
  <c r="E343" i="19"/>
  <c r="F343" i="19"/>
  <c r="C344" i="19"/>
  <c r="D344" i="19"/>
  <c r="E344" i="19"/>
  <c r="F344" i="19"/>
  <c r="C345" i="19"/>
  <c r="D345" i="19"/>
  <c r="E345" i="19"/>
  <c r="F345" i="19"/>
  <c r="C346" i="19"/>
  <c r="D346" i="19"/>
  <c r="E346" i="19"/>
  <c r="F346" i="19"/>
  <c r="C347" i="19"/>
  <c r="D347" i="19"/>
  <c r="E347" i="19"/>
  <c r="F347" i="19"/>
  <c r="C348" i="19"/>
  <c r="D348" i="19"/>
  <c r="E348" i="19"/>
  <c r="F348" i="19"/>
  <c r="C349" i="19"/>
  <c r="D349" i="19"/>
  <c r="E349" i="19"/>
  <c r="F349" i="19"/>
  <c r="C350" i="19"/>
  <c r="D350" i="19"/>
  <c r="E350" i="19"/>
  <c r="F350" i="19"/>
  <c r="C351" i="19"/>
  <c r="D351" i="19"/>
  <c r="E351" i="19"/>
  <c r="F351" i="19"/>
  <c r="C352" i="19"/>
  <c r="D352" i="19"/>
  <c r="E352" i="19"/>
  <c r="F352" i="19"/>
  <c r="C353" i="19"/>
  <c r="D353" i="19"/>
  <c r="E353" i="19"/>
  <c r="F353" i="19"/>
  <c r="C354" i="19"/>
  <c r="D354" i="19"/>
  <c r="E354" i="19"/>
  <c r="F354" i="19"/>
  <c r="C355" i="19"/>
  <c r="D355" i="19"/>
  <c r="E355" i="19"/>
  <c r="F355" i="19"/>
  <c r="C356" i="19"/>
  <c r="D356" i="19"/>
  <c r="E356" i="19"/>
  <c r="F356" i="19"/>
  <c r="C357" i="19"/>
  <c r="D357" i="19"/>
  <c r="E357" i="19"/>
  <c r="F357" i="19"/>
  <c r="C358" i="19"/>
  <c r="D358" i="19"/>
  <c r="E358" i="19"/>
  <c r="F358" i="19"/>
  <c r="C359" i="19"/>
  <c r="D359" i="19"/>
  <c r="E359" i="19"/>
  <c r="F359" i="19"/>
  <c r="C360" i="19"/>
  <c r="D360" i="19"/>
  <c r="E360" i="19"/>
  <c r="F360" i="19"/>
  <c r="C361" i="19"/>
  <c r="D361" i="19"/>
  <c r="E361" i="19"/>
  <c r="F361" i="19"/>
  <c r="C362" i="19"/>
  <c r="D362" i="19"/>
  <c r="E362" i="19"/>
  <c r="F362" i="19"/>
  <c r="C363" i="19"/>
  <c r="D363" i="19"/>
  <c r="E363" i="19"/>
  <c r="F363" i="19"/>
  <c r="C364" i="19"/>
  <c r="D364" i="19"/>
  <c r="E364" i="19"/>
  <c r="F364" i="19"/>
  <c r="C365" i="19"/>
  <c r="D365" i="19"/>
  <c r="E365" i="19"/>
  <c r="F365" i="19"/>
  <c r="C366" i="19"/>
  <c r="D366" i="19"/>
  <c r="E366" i="19"/>
  <c r="F366" i="19"/>
  <c r="C367" i="19"/>
  <c r="D367" i="19"/>
  <c r="E367" i="19"/>
  <c r="F367" i="19"/>
  <c r="C368" i="19"/>
  <c r="D368" i="19"/>
  <c r="E368" i="19"/>
  <c r="F368" i="19"/>
  <c r="C369" i="19"/>
  <c r="D369" i="19"/>
  <c r="E369" i="19"/>
  <c r="F369" i="19"/>
  <c r="C370" i="19"/>
  <c r="D370" i="19"/>
  <c r="E370" i="19"/>
  <c r="F370" i="19"/>
  <c r="C371" i="19"/>
  <c r="D371" i="19"/>
  <c r="E371" i="19"/>
  <c r="F371" i="19"/>
  <c r="C372" i="19"/>
  <c r="D372" i="19"/>
  <c r="E372" i="19"/>
  <c r="F372" i="19"/>
  <c r="C373" i="19"/>
  <c r="D373" i="19"/>
  <c r="E373" i="19"/>
  <c r="F373" i="19"/>
  <c r="C374" i="19"/>
  <c r="D374" i="19"/>
  <c r="E374" i="19"/>
  <c r="F374" i="19"/>
  <c r="C375" i="19"/>
  <c r="D375" i="19"/>
  <c r="E375" i="19"/>
  <c r="F375" i="19"/>
  <c r="C376" i="19"/>
  <c r="D376" i="19"/>
  <c r="E376" i="19"/>
  <c r="F376" i="19"/>
  <c r="C377" i="19"/>
  <c r="D377" i="19"/>
  <c r="E377" i="19"/>
  <c r="F377" i="19"/>
  <c r="C378" i="19"/>
  <c r="D378" i="19"/>
  <c r="E378" i="19"/>
  <c r="F378" i="19"/>
  <c r="C379" i="19"/>
  <c r="D379" i="19"/>
  <c r="E379" i="19"/>
  <c r="F379" i="19"/>
  <c r="C380" i="19"/>
  <c r="D380" i="19"/>
  <c r="E380" i="19"/>
  <c r="F380" i="19"/>
  <c r="C381" i="19"/>
  <c r="D381" i="19"/>
  <c r="E381" i="19"/>
  <c r="F381" i="19"/>
  <c r="C382" i="19"/>
  <c r="D382" i="19"/>
  <c r="E382" i="19"/>
  <c r="F382" i="19"/>
  <c r="C383" i="19"/>
  <c r="D383" i="19"/>
  <c r="E383" i="19"/>
  <c r="F383" i="19"/>
  <c r="C384" i="19"/>
  <c r="D384" i="19"/>
  <c r="E384" i="19"/>
  <c r="F384" i="19"/>
  <c r="C385" i="19"/>
  <c r="D385" i="19"/>
  <c r="E385" i="19"/>
  <c r="F385" i="19"/>
  <c r="C386" i="19"/>
  <c r="D386" i="19"/>
  <c r="E386" i="19"/>
  <c r="F386" i="19"/>
  <c r="C387" i="19"/>
  <c r="D387" i="19"/>
  <c r="E387" i="19"/>
  <c r="F387" i="19"/>
  <c r="C388" i="19"/>
  <c r="D388" i="19"/>
  <c r="E388" i="19"/>
  <c r="F388" i="19"/>
  <c r="C389" i="19"/>
  <c r="D389" i="19"/>
  <c r="E389" i="19"/>
  <c r="F389" i="19"/>
  <c r="C390" i="19"/>
  <c r="D390" i="19"/>
  <c r="E390" i="19"/>
  <c r="F390" i="19"/>
  <c r="C391" i="19"/>
  <c r="D391" i="19"/>
  <c r="E391" i="19"/>
  <c r="F391" i="19"/>
  <c r="C392" i="19"/>
  <c r="D392" i="19"/>
  <c r="E392" i="19"/>
  <c r="F392" i="19"/>
  <c r="C393" i="19"/>
  <c r="D393" i="19"/>
  <c r="E393" i="19"/>
  <c r="F393" i="19"/>
  <c r="C394" i="19"/>
  <c r="D394" i="19"/>
  <c r="E394" i="19"/>
  <c r="F394" i="19"/>
  <c r="C395" i="19"/>
  <c r="D395" i="19"/>
  <c r="E395" i="19"/>
  <c r="F395" i="19"/>
  <c r="C396" i="19"/>
  <c r="D396" i="19"/>
  <c r="E396" i="19"/>
  <c r="F396" i="19"/>
  <c r="C397" i="19"/>
  <c r="D397" i="19"/>
  <c r="E397" i="19"/>
  <c r="F397" i="19"/>
  <c r="C398" i="19"/>
  <c r="D398" i="19"/>
  <c r="E398" i="19"/>
  <c r="F398" i="19"/>
  <c r="C399" i="19"/>
  <c r="D399" i="19"/>
  <c r="E399" i="19"/>
  <c r="F399" i="19"/>
  <c r="C400" i="19"/>
  <c r="D400" i="19"/>
  <c r="E400" i="19"/>
  <c r="F400" i="19"/>
  <c r="C401" i="19"/>
  <c r="D401" i="19"/>
  <c r="E401" i="19"/>
  <c r="F401" i="19"/>
  <c r="C402" i="19"/>
  <c r="D402" i="19"/>
  <c r="E402" i="19"/>
  <c r="F402" i="19"/>
  <c r="C403" i="19"/>
  <c r="D403" i="19"/>
  <c r="E403" i="19"/>
  <c r="F403" i="19"/>
  <c r="C404" i="19"/>
  <c r="D404" i="19"/>
  <c r="E404" i="19"/>
  <c r="F404" i="19"/>
  <c r="C405" i="19"/>
  <c r="D405" i="19"/>
  <c r="E405" i="19"/>
  <c r="F405" i="19"/>
  <c r="C406" i="19"/>
  <c r="D406" i="19"/>
  <c r="E406" i="19"/>
  <c r="F406" i="19"/>
  <c r="C407" i="19"/>
  <c r="D407" i="19"/>
  <c r="E407" i="19"/>
  <c r="F407" i="19"/>
  <c r="C408" i="19"/>
  <c r="D408" i="19"/>
  <c r="E408" i="19"/>
  <c r="F408" i="19"/>
  <c r="C409" i="19"/>
  <c r="D409" i="19"/>
  <c r="E409" i="19"/>
  <c r="F409" i="19"/>
  <c r="C410" i="19"/>
  <c r="D410" i="19"/>
  <c r="E410" i="19"/>
  <c r="F410" i="19"/>
  <c r="C411" i="19"/>
  <c r="D411" i="19"/>
  <c r="E411" i="19"/>
  <c r="F411" i="19"/>
  <c r="C412" i="19"/>
  <c r="D412" i="19"/>
  <c r="E412" i="19"/>
  <c r="F412" i="19"/>
  <c r="C413" i="19"/>
  <c r="D413" i="19"/>
  <c r="E413" i="19"/>
  <c r="F413" i="19"/>
  <c r="C414" i="19"/>
  <c r="D414" i="19"/>
  <c r="E414" i="19"/>
  <c r="F414" i="19"/>
  <c r="C415" i="19"/>
  <c r="D415" i="19"/>
  <c r="E415" i="19"/>
  <c r="F415" i="19"/>
  <c r="C416" i="19"/>
  <c r="D416" i="19"/>
  <c r="E416" i="19"/>
  <c r="F416" i="19"/>
  <c r="C417" i="19"/>
  <c r="D417" i="19"/>
  <c r="E417" i="19"/>
  <c r="F417" i="19"/>
  <c r="C418" i="19"/>
  <c r="D418" i="19"/>
  <c r="E418" i="19"/>
  <c r="F418" i="19"/>
  <c r="C419" i="19"/>
  <c r="D419" i="19"/>
  <c r="E419" i="19"/>
  <c r="F419" i="19"/>
  <c r="C420" i="19"/>
  <c r="D420" i="19"/>
  <c r="E420" i="19"/>
  <c r="F420" i="19"/>
  <c r="C421" i="19"/>
  <c r="D421" i="19"/>
  <c r="E421" i="19"/>
  <c r="F421" i="19"/>
  <c r="C422" i="19"/>
  <c r="D422" i="19"/>
  <c r="E422" i="19"/>
  <c r="F422" i="19"/>
  <c r="C423" i="19"/>
  <c r="D423" i="19"/>
  <c r="E423" i="19"/>
  <c r="F423" i="19"/>
  <c r="C424" i="19"/>
  <c r="D424" i="19"/>
  <c r="E424" i="19"/>
  <c r="F424" i="19"/>
  <c r="C425" i="19"/>
  <c r="D425" i="19"/>
  <c r="E425" i="19"/>
  <c r="F425" i="19"/>
  <c r="C426" i="19"/>
  <c r="D426" i="19"/>
  <c r="E426" i="19"/>
  <c r="F426" i="19"/>
  <c r="C427" i="19"/>
  <c r="D427" i="19"/>
  <c r="E427" i="19"/>
  <c r="F427" i="19"/>
  <c r="C428" i="19"/>
  <c r="D428" i="19"/>
  <c r="E428" i="19"/>
  <c r="F428" i="19"/>
  <c r="C429" i="19"/>
  <c r="D429" i="19"/>
  <c r="E429" i="19"/>
  <c r="F429" i="19"/>
  <c r="C430" i="19"/>
  <c r="D430" i="19"/>
  <c r="E430" i="19"/>
  <c r="F430" i="19"/>
  <c r="C431" i="19"/>
  <c r="D431" i="19"/>
  <c r="E431" i="19"/>
  <c r="F431" i="19"/>
  <c r="C432" i="19"/>
  <c r="D432" i="19"/>
  <c r="E432" i="19"/>
  <c r="F432" i="19"/>
  <c r="C433" i="19"/>
  <c r="D433" i="19"/>
  <c r="E433" i="19"/>
  <c r="F433" i="19"/>
  <c r="C434" i="19"/>
  <c r="D434" i="19"/>
  <c r="E434" i="19"/>
  <c r="F434" i="19"/>
  <c r="C435" i="19"/>
  <c r="D435" i="19"/>
  <c r="E435" i="19"/>
  <c r="F435" i="19"/>
  <c r="C436" i="19"/>
  <c r="D436" i="19"/>
  <c r="E436" i="19"/>
  <c r="F436" i="19"/>
  <c r="C437" i="19"/>
  <c r="D437" i="19"/>
  <c r="E437" i="19"/>
  <c r="F437" i="19"/>
  <c r="C438" i="19"/>
  <c r="D438" i="19"/>
  <c r="E438" i="19"/>
  <c r="F438" i="19"/>
  <c r="C439" i="19"/>
  <c r="D439" i="19"/>
  <c r="E439" i="19"/>
  <c r="F439" i="19"/>
  <c r="C440" i="19"/>
  <c r="D440" i="19"/>
  <c r="E440" i="19"/>
  <c r="F440" i="19"/>
  <c r="C441" i="19"/>
  <c r="D441" i="19"/>
  <c r="E441" i="19"/>
  <c r="F441" i="19"/>
  <c r="C442" i="19"/>
  <c r="D442" i="19"/>
  <c r="E442" i="19"/>
  <c r="F442" i="19"/>
  <c r="C443" i="19"/>
  <c r="D443" i="19"/>
  <c r="E443" i="19"/>
  <c r="F443" i="19"/>
  <c r="C444" i="19"/>
  <c r="D444" i="19"/>
  <c r="E444" i="19"/>
  <c r="F444" i="19"/>
  <c r="C445" i="19"/>
  <c r="D445" i="19"/>
  <c r="E445" i="19"/>
  <c r="F445" i="19"/>
  <c r="C446" i="19"/>
  <c r="D446" i="19"/>
  <c r="E446" i="19"/>
  <c r="F446" i="19"/>
  <c r="C447" i="19"/>
  <c r="D447" i="19"/>
  <c r="E447" i="19"/>
  <c r="F447" i="19"/>
  <c r="C448" i="19"/>
  <c r="D448" i="19"/>
  <c r="E448" i="19"/>
  <c r="F448" i="19"/>
  <c r="C449" i="19"/>
  <c r="D449" i="19"/>
  <c r="E449" i="19"/>
  <c r="F449" i="19"/>
  <c r="C450" i="19"/>
  <c r="D450" i="19"/>
  <c r="E450" i="19"/>
  <c r="F450" i="19"/>
  <c r="C451" i="19"/>
  <c r="D451" i="19"/>
  <c r="E451" i="19"/>
  <c r="F451" i="19"/>
  <c r="C452" i="19"/>
  <c r="D452" i="19"/>
  <c r="E452" i="19"/>
  <c r="F452" i="19"/>
  <c r="C453" i="19"/>
  <c r="D453" i="19"/>
  <c r="E453" i="19"/>
  <c r="F453" i="19"/>
  <c r="C454" i="19"/>
  <c r="D454" i="19"/>
  <c r="E454" i="19"/>
  <c r="F454" i="19"/>
  <c r="C455" i="19"/>
  <c r="D455" i="19"/>
  <c r="E455" i="19"/>
  <c r="F455" i="19"/>
  <c r="C456" i="19"/>
  <c r="D456" i="19"/>
  <c r="E456" i="19"/>
  <c r="F456" i="19"/>
  <c r="C457" i="19"/>
  <c r="D457" i="19"/>
  <c r="E457" i="19"/>
  <c r="F457" i="19"/>
  <c r="C458" i="19"/>
  <c r="D458" i="19"/>
  <c r="E458" i="19"/>
  <c r="F458" i="19"/>
  <c r="C459" i="19"/>
  <c r="D459" i="19"/>
  <c r="E459" i="19"/>
  <c r="F459" i="19"/>
  <c r="C460" i="19"/>
  <c r="D460" i="19"/>
  <c r="E460" i="19"/>
  <c r="F460" i="19"/>
  <c r="C461" i="19"/>
  <c r="D461" i="19"/>
  <c r="E461" i="19"/>
  <c r="F461" i="19"/>
  <c r="C462" i="19"/>
  <c r="D462" i="19"/>
  <c r="E462" i="19"/>
  <c r="F462" i="19"/>
  <c r="C463" i="19"/>
  <c r="D463" i="19"/>
  <c r="E463" i="19"/>
  <c r="F463" i="19"/>
  <c r="C464" i="19"/>
  <c r="D464" i="19"/>
  <c r="E464" i="19"/>
  <c r="F464" i="19"/>
  <c r="D3" i="19"/>
  <c r="E3" i="19"/>
  <c r="F3" i="19"/>
  <c r="C3" i="19"/>
  <c r="AQ3" i="16"/>
  <c r="AQ4" i="16"/>
  <c r="AQ5" i="16"/>
  <c r="AQ6" i="16"/>
  <c r="AQ7" i="16"/>
  <c r="AQ8" i="16"/>
  <c r="AQ9" i="16"/>
  <c r="AQ10" i="16"/>
  <c r="AQ11" i="16"/>
  <c r="AQ12" i="16"/>
  <c r="AQ13" i="16"/>
  <c r="AQ14" i="16"/>
  <c r="AQ15" i="16"/>
  <c r="AQ16" i="16"/>
  <c r="AQ17" i="16"/>
  <c r="AQ18" i="16"/>
  <c r="AQ19" i="16"/>
  <c r="AQ20" i="16"/>
  <c r="AQ21" i="16"/>
  <c r="AQ22" i="16"/>
  <c r="AQ23" i="16"/>
  <c r="AQ24" i="16"/>
  <c r="AQ25" i="16"/>
  <c r="AQ26" i="16"/>
  <c r="AQ27" i="16"/>
  <c r="AQ28" i="16"/>
  <c r="AQ29" i="16"/>
  <c r="AQ30" i="16"/>
  <c r="AQ31" i="16"/>
  <c r="AQ32" i="16"/>
  <c r="AQ33" i="16"/>
  <c r="AQ34" i="16"/>
  <c r="AQ35" i="16"/>
  <c r="AQ36" i="16"/>
  <c r="AQ37" i="16"/>
  <c r="AQ38" i="16"/>
  <c r="AQ39" i="16"/>
  <c r="AQ40" i="16"/>
  <c r="AQ41" i="16"/>
  <c r="AQ42" i="16"/>
  <c r="AQ43" i="16"/>
  <c r="AQ44" i="16"/>
  <c r="AQ45" i="16"/>
  <c r="AQ46" i="16"/>
  <c r="AQ47" i="16"/>
  <c r="AQ48" i="16"/>
  <c r="AQ49" i="16"/>
  <c r="AQ50" i="16"/>
  <c r="AQ51" i="16"/>
  <c r="AQ52" i="16"/>
  <c r="AQ53" i="16"/>
  <c r="AQ54" i="16"/>
  <c r="AQ55" i="16"/>
  <c r="AQ56" i="16"/>
  <c r="AQ57" i="16"/>
  <c r="AQ58" i="16"/>
  <c r="AQ59" i="16"/>
  <c r="AQ60" i="16"/>
  <c r="AQ61" i="16"/>
  <c r="AQ62" i="16"/>
  <c r="AQ63" i="16"/>
  <c r="AQ64" i="16"/>
  <c r="AQ65" i="16"/>
  <c r="AQ66" i="16"/>
  <c r="AQ67" i="16"/>
  <c r="AQ68" i="16"/>
  <c r="AQ69" i="16"/>
  <c r="AQ70" i="16"/>
  <c r="AQ71" i="16"/>
  <c r="AQ72" i="16"/>
  <c r="AQ73" i="16"/>
  <c r="AQ74"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AQ174" i="16"/>
  <c r="AQ175" i="16"/>
  <c r="AQ176" i="16"/>
  <c r="AQ177" i="16"/>
  <c r="AQ178" i="16"/>
  <c r="AQ179" i="16"/>
  <c r="AQ180" i="16"/>
  <c r="AQ181" i="16"/>
  <c r="AQ182" i="16"/>
  <c r="AQ183" i="16"/>
  <c r="AQ184" i="16"/>
  <c r="AQ185" i="16"/>
  <c r="AQ186" i="16"/>
  <c r="AQ187" i="16"/>
  <c r="AQ188" i="16"/>
  <c r="AQ189" i="16"/>
  <c r="AQ190" i="16"/>
  <c r="AQ191" i="16"/>
  <c r="AQ192" i="16"/>
  <c r="AQ193" i="16"/>
  <c r="AQ194" i="16"/>
  <c r="AQ195" i="16"/>
  <c r="AQ196" i="16"/>
  <c r="AQ197" i="16"/>
  <c r="AQ198" i="16"/>
  <c r="AQ199" i="16"/>
  <c r="AQ200" i="16"/>
  <c r="AQ201" i="16"/>
  <c r="AQ202" i="16"/>
  <c r="AQ203" i="16"/>
  <c r="AQ204" i="16"/>
  <c r="AQ205" i="16"/>
  <c r="AQ206" i="16"/>
  <c r="AQ207" i="16"/>
  <c r="AQ208" i="16"/>
  <c r="AQ209" i="16"/>
  <c r="AQ210" i="16"/>
  <c r="AQ211" i="16"/>
  <c r="AQ212" i="16"/>
  <c r="AQ213" i="16"/>
  <c r="AQ214" i="16"/>
  <c r="AQ215" i="16"/>
  <c r="AQ216" i="16"/>
  <c r="AQ217" i="16"/>
  <c r="AQ218" i="16"/>
  <c r="AQ219" i="16"/>
  <c r="AQ220" i="16"/>
  <c r="AQ221" i="16"/>
  <c r="AQ222" i="16"/>
  <c r="AQ223" i="16"/>
  <c r="AQ224" i="16"/>
  <c r="AQ225" i="16"/>
  <c r="AQ226" i="16"/>
  <c r="AQ227" i="16"/>
  <c r="AQ228" i="16"/>
  <c r="AQ229" i="16"/>
  <c r="AQ230" i="16"/>
  <c r="AQ231" i="16"/>
  <c r="AQ232" i="16"/>
  <c r="AQ233" i="16"/>
  <c r="AQ234" i="16"/>
  <c r="AQ235" i="16"/>
  <c r="AQ236" i="16"/>
  <c r="AQ237" i="16"/>
  <c r="AQ238" i="16"/>
  <c r="AQ239" i="16"/>
  <c r="AQ240" i="16"/>
  <c r="AQ241" i="16"/>
  <c r="AQ242" i="16"/>
  <c r="AQ243" i="16"/>
  <c r="AQ244" i="16"/>
  <c r="AQ245" i="16"/>
  <c r="AQ246" i="16"/>
  <c r="AQ247" i="16"/>
  <c r="AQ248" i="16"/>
  <c r="AQ249" i="16"/>
  <c r="AQ250" i="16"/>
  <c r="AQ251" i="16"/>
  <c r="AQ252" i="16"/>
  <c r="AQ253" i="16"/>
  <c r="AQ254" i="16"/>
  <c r="AQ255" i="16"/>
  <c r="AQ256" i="16"/>
  <c r="AQ257" i="16"/>
  <c r="AQ258" i="16"/>
  <c r="AQ259" i="16"/>
  <c r="AQ260" i="16"/>
  <c r="AQ261" i="16"/>
  <c r="AQ262" i="16"/>
  <c r="AQ263" i="16"/>
  <c r="AQ264" i="16"/>
  <c r="AQ265" i="16"/>
  <c r="AQ266" i="16"/>
  <c r="AQ267" i="16"/>
  <c r="AQ268" i="16"/>
  <c r="AQ269" i="16"/>
  <c r="AQ270" i="16"/>
  <c r="AQ271" i="16"/>
  <c r="AQ272" i="16"/>
  <c r="AQ273" i="16"/>
  <c r="AQ274" i="16"/>
  <c r="AQ275" i="16"/>
  <c r="AQ276" i="16"/>
  <c r="AQ277" i="16"/>
  <c r="AQ278" i="16"/>
  <c r="AQ279" i="16"/>
  <c r="AQ280" i="16"/>
  <c r="AQ281" i="16"/>
  <c r="AQ282" i="16"/>
  <c r="AQ283" i="16"/>
  <c r="AQ284" i="16"/>
  <c r="AQ285" i="16"/>
  <c r="AQ286" i="16"/>
  <c r="AQ287" i="16"/>
  <c r="AQ288" i="16"/>
  <c r="AQ289" i="16"/>
  <c r="AQ290" i="16"/>
  <c r="AQ291" i="16"/>
  <c r="AQ292" i="16"/>
  <c r="AQ293" i="16"/>
  <c r="AQ294" i="16"/>
  <c r="AQ295" i="16"/>
  <c r="AQ296" i="16"/>
  <c r="AQ297" i="16"/>
  <c r="AQ298" i="16"/>
  <c r="AQ299" i="16"/>
  <c r="AQ300" i="16"/>
  <c r="AQ301" i="16"/>
  <c r="AQ302" i="16"/>
  <c r="AQ303" i="16"/>
  <c r="AQ304" i="16"/>
  <c r="AQ305" i="16"/>
  <c r="AQ306" i="16"/>
  <c r="AQ307" i="16"/>
  <c r="AQ308" i="16"/>
  <c r="AQ309" i="16"/>
  <c r="AQ310" i="16"/>
  <c r="AQ311" i="16"/>
  <c r="AQ312" i="16"/>
  <c r="AQ313" i="16"/>
  <c r="AQ314" i="16"/>
  <c r="AQ315" i="16"/>
  <c r="AQ316" i="16"/>
  <c r="AQ317" i="16"/>
  <c r="AQ318" i="16"/>
  <c r="AQ319" i="16"/>
  <c r="AQ320" i="16"/>
  <c r="AQ321" i="16"/>
  <c r="AQ322" i="16"/>
  <c r="AQ323" i="16"/>
  <c r="AQ324" i="16"/>
  <c r="AQ325" i="16"/>
  <c r="AQ326" i="16"/>
  <c r="AQ327" i="16"/>
  <c r="AQ328" i="16"/>
  <c r="AQ329" i="16"/>
  <c r="AQ330" i="16"/>
  <c r="AQ331" i="16"/>
  <c r="AQ332" i="16"/>
  <c r="AQ333" i="16"/>
  <c r="AQ334" i="16"/>
  <c r="AQ335" i="16"/>
  <c r="AQ336" i="16"/>
  <c r="AQ337" i="16"/>
  <c r="AQ338" i="16"/>
  <c r="AQ339" i="16"/>
  <c r="AQ340" i="16"/>
  <c r="AQ341" i="16"/>
  <c r="AQ342" i="16"/>
  <c r="AQ343" i="16"/>
  <c r="AQ344" i="16"/>
  <c r="AQ345" i="16"/>
  <c r="AQ346" i="16"/>
  <c r="AQ347" i="16"/>
  <c r="AQ348" i="16"/>
  <c r="AQ349" i="16"/>
  <c r="AQ350" i="16"/>
  <c r="AQ351" i="16"/>
  <c r="AQ352" i="16"/>
  <c r="AQ353" i="16"/>
  <c r="AQ354" i="16"/>
  <c r="AQ355" i="16"/>
  <c r="AQ356" i="16"/>
  <c r="AQ357" i="16"/>
  <c r="AQ358" i="16"/>
  <c r="AQ359" i="16"/>
  <c r="AQ360" i="16"/>
  <c r="AQ361" i="16"/>
  <c r="AQ362" i="16"/>
  <c r="AQ363" i="16"/>
  <c r="AQ364" i="16"/>
  <c r="AQ365" i="16"/>
  <c r="AQ366" i="16"/>
  <c r="AQ367" i="16"/>
  <c r="AQ368" i="16"/>
  <c r="AQ369" i="16"/>
  <c r="AQ370" i="16"/>
  <c r="AQ371" i="16"/>
  <c r="AQ372" i="16"/>
  <c r="AQ373" i="16"/>
  <c r="AQ374" i="16"/>
  <c r="AQ375" i="16"/>
  <c r="AQ376" i="16"/>
  <c r="AQ377" i="16"/>
  <c r="AQ378" i="16"/>
  <c r="AQ379" i="16"/>
  <c r="AQ380" i="16"/>
  <c r="AQ381" i="16"/>
  <c r="AQ382" i="16"/>
  <c r="AQ383" i="16"/>
  <c r="AQ384" i="16"/>
  <c r="AQ385" i="16"/>
  <c r="AQ386" i="16"/>
  <c r="AQ387" i="16"/>
  <c r="AQ388" i="16"/>
  <c r="AQ389" i="16"/>
  <c r="AQ390" i="16"/>
  <c r="AQ391" i="16"/>
  <c r="AQ392" i="16"/>
  <c r="AQ393" i="16"/>
  <c r="AQ394" i="16"/>
  <c r="AQ395" i="16"/>
  <c r="AQ396" i="16"/>
  <c r="AQ397" i="16"/>
  <c r="AQ398" i="16"/>
  <c r="AQ399" i="16"/>
  <c r="AQ400" i="16"/>
  <c r="AQ401" i="16"/>
  <c r="AQ402" i="16"/>
  <c r="AQ403" i="16"/>
  <c r="AQ404" i="16"/>
  <c r="AQ405" i="16"/>
  <c r="AQ406" i="16"/>
  <c r="AQ407" i="16"/>
  <c r="AQ408" i="16"/>
  <c r="AQ409" i="16"/>
  <c r="AQ410" i="16"/>
  <c r="AQ411" i="16"/>
  <c r="AQ412" i="16"/>
  <c r="AQ413" i="16"/>
  <c r="AQ414" i="16"/>
  <c r="AQ415" i="16"/>
  <c r="AQ416" i="16"/>
  <c r="AQ417" i="16"/>
  <c r="AQ418" i="16"/>
  <c r="AQ419" i="16"/>
  <c r="AQ420" i="16"/>
  <c r="AQ421" i="16"/>
  <c r="AQ422" i="16"/>
  <c r="AQ423" i="16"/>
  <c r="AQ424" i="16"/>
  <c r="AQ425" i="16"/>
  <c r="AQ426" i="16"/>
  <c r="AQ427" i="16"/>
  <c r="AQ428" i="16"/>
  <c r="AQ429" i="16"/>
  <c r="AQ430" i="16"/>
  <c r="AQ431" i="16"/>
  <c r="AQ432" i="16"/>
  <c r="AQ433" i="16"/>
  <c r="AQ434" i="16"/>
  <c r="AQ435" i="16"/>
  <c r="AQ436" i="16"/>
  <c r="AQ437" i="16"/>
  <c r="AQ438" i="16"/>
  <c r="AQ439" i="16"/>
  <c r="AQ440" i="16"/>
  <c r="AQ441" i="16"/>
  <c r="AQ442" i="16"/>
  <c r="AQ443" i="16"/>
  <c r="AQ444" i="16"/>
  <c r="AQ445" i="16"/>
  <c r="AQ446" i="16"/>
  <c r="AQ447" i="16"/>
  <c r="AQ448" i="16"/>
  <c r="AQ449" i="16"/>
  <c r="AQ450" i="16"/>
  <c r="AQ451" i="16"/>
  <c r="AQ452" i="16"/>
  <c r="AQ453" i="16"/>
  <c r="AQ454" i="16"/>
  <c r="AQ455" i="16"/>
  <c r="AQ456" i="16"/>
  <c r="AQ457" i="16"/>
  <c r="AQ458" i="16"/>
  <c r="AQ459" i="16"/>
  <c r="AQ460" i="16"/>
  <c r="AQ2" i="16"/>
  <c r="AP3" i="16"/>
  <c r="AP4" i="16"/>
  <c r="AP5" i="16"/>
  <c r="AP6" i="16"/>
  <c r="AP7" i="16"/>
  <c r="AP8" i="16"/>
  <c r="AP9" i="16"/>
  <c r="AP10" i="16"/>
  <c r="AP11" i="16"/>
  <c r="AP12" i="16"/>
  <c r="AP13" i="16"/>
  <c r="AP14" i="16"/>
  <c r="AP15" i="16"/>
  <c r="AP16" i="16"/>
  <c r="AP17" i="16"/>
  <c r="AP18" i="16"/>
  <c r="AP19" i="16"/>
  <c r="AP20" i="16"/>
  <c r="AP21" i="16"/>
  <c r="AP22" i="16"/>
  <c r="AP23" i="16"/>
  <c r="AP24" i="16"/>
  <c r="AP25" i="16"/>
  <c r="AP26" i="16"/>
  <c r="AP27" i="16"/>
  <c r="AP28" i="16"/>
  <c r="AP29" i="16"/>
  <c r="AP30" i="16"/>
  <c r="AP31" i="16"/>
  <c r="AP32" i="16"/>
  <c r="AP33" i="16"/>
  <c r="AP34" i="16"/>
  <c r="AP35" i="16"/>
  <c r="AP36" i="16"/>
  <c r="AP37" i="16"/>
  <c r="AP38" i="16"/>
  <c r="AP39" i="16"/>
  <c r="AP40" i="16"/>
  <c r="AP41" i="16"/>
  <c r="AP42" i="16"/>
  <c r="AP43" i="16"/>
  <c r="AP44" i="16"/>
  <c r="AP45" i="16"/>
  <c r="AP46" i="16"/>
  <c r="AP47" i="16"/>
  <c r="AP48" i="16"/>
  <c r="AP49" i="16"/>
  <c r="AP50" i="16"/>
  <c r="AP51" i="16"/>
  <c r="AP52" i="16"/>
  <c r="AP53" i="16"/>
  <c r="AP54" i="16"/>
  <c r="AP55" i="16"/>
  <c r="AP56" i="16"/>
  <c r="AP57" i="16"/>
  <c r="AP58" i="16"/>
  <c r="AP59" i="16"/>
  <c r="AP60" i="16"/>
  <c r="AP61" i="16"/>
  <c r="AP62" i="16"/>
  <c r="AP63" i="16"/>
  <c r="AP64" i="16"/>
  <c r="AP65" i="16"/>
  <c r="AP66" i="16"/>
  <c r="AP67" i="16"/>
  <c r="AP68" i="16"/>
  <c r="AP69" i="16"/>
  <c r="AP70" i="16"/>
  <c r="AP71" i="16"/>
  <c r="AP72" i="16"/>
  <c r="AP73" i="16"/>
  <c r="AP74" i="16"/>
  <c r="AP75" i="16"/>
  <c r="AP76" i="16"/>
  <c r="AP77" i="16"/>
  <c r="AP78" i="16"/>
  <c r="AP79" i="16"/>
  <c r="AP80" i="16"/>
  <c r="AP81" i="16"/>
  <c r="AP82" i="16"/>
  <c r="AP83" i="16"/>
  <c r="AP84" i="16"/>
  <c r="AP85" i="16"/>
  <c r="AP86" i="16"/>
  <c r="AP87" i="16"/>
  <c r="AP88" i="16"/>
  <c r="AP89" i="16"/>
  <c r="AP90" i="16"/>
  <c r="AP91" i="16"/>
  <c r="AP92" i="16"/>
  <c r="AP93" i="16"/>
  <c r="AP94" i="16"/>
  <c r="AP95" i="16"/>
  <c r="AP96" i="16"/>
  <c r="AP97" i="16"/>
  <c r="AP98" i="16"/>
  <c r="AP99" i="16"/>
  <c r="AP100" i="16"/>
  <c r="AP101" i="16"/>
  <c r="AP102" i="16"/>
  <c r="AP103" i="16"/>
  <c r="AP104" i="16"/>
  <c r="AP105" i="16"/>
  <c r="AP106" i="16"/>
  <c r="AP107" i="16"/>
  <c r="AP108" i="16"/>
  <c r="AP109" i="16"/>
  <c r="AP110" i="16"/>
  <c r="AP111" i="16"/>
  <c r="AP112" i="16"/>
  <c r="AP113" i="16"/>
  <c r="AP114" i="16"/>
  <c r="AP115" i="16"/>
  <c r="AP116" i="16"/>
  <c r="AP117" i="16"/>
  <c r="AP118" i="16"/>
  <c r="AP119" i="16"/>
  <c r="AP120" i="16"/>
  <c r="AP121" i="16"/>
  <c r="AP122" i="16"/>
  <c r="AP123" i="16"/>
  <c r="AP124" i="16"/>
  <c r="AP125" i="16"/>
  <c r="AP126" i="16"/>
  <c r="AP127" i="16"/>
  <c r="AP128" i="16"/>
  <c r="AP129" i="16"/>
  <c r="AP130" i="16"/>
  <c r="AP131" i="16"/>
  <c r="AP132" i="16"/>
  <c r="AP133" i="16"/>
  <c r="AP134" i="16"/>
  <c r="AP135" i="16"/>
  <c r="AP136" i="16"/>
  <c r="AP137" i="16"/>
  <c r="AP138" i="16"/>
  <c r="AP139" i="16"/>
  <c r="AP140" i="16"/>
  <c r="AP141" i="16"/>
  <c r="AP142" i="16"/>
  <c r="AP143" i="16"/>
  <c r="AP144" i="16"/>
  <c r="AP145" i="16"/>
  <c r="AP146" i="16"/>
  <c r="AP147" i="16"/>
  <c r="AP148" i="16"/>
  <c r="AP149" i="16"/>
  <c r="AP150" i="16"/>
  <c r="AP151" i="16"/>
  <c r="AP152" i="16"/>
  <c r="AP153" i="16"/>
  <c r="AP154" i="16"/>
  <c r="AP155" i="16"/>
  <c r="AP156" i="16"/>
  <c r="AP157" i="16"/>
  <c r="AP158" i="16"/>
  <c r="AP159" i="16"/>
  <c r="AP160" i="16"/>
  <c r="AP161" i="16"/>
  <c r="AP162" i="16"/>
  <c r="AP163" i="16"/>
  <c r="AP164" i="16"/>
  <c r="AP165" i="16"/>
  <c r="AP166" i="16"/>
  <c r="AP167" i="16"/>
  <c r="AP168" i="16"/>
  <c r="AP169" i="16"/>
  <c r="AP170" i="16"/>
  <c r="AP171" i="16"/>
  <c r="AP172" i="16"/>
  <c r="AP173" i="16"/>
  <c r="AP174" i="16"/>
  <c r="AP175" i="16"/>
  <c r="AP176" i="16"/>
  <c r="AP177" i="16"/>
  <c r="AP178" i="16"/>
  <c r="AP179" i="16"/>
  <c r="AP180" i="16"/>
  <c r="AP181" i="16"/>
  <c r="AP182" i="16"/>
  <c r="AP183" i="16"/>
  <c r="AP184" i="16"/>
  <c r="AP185" i="16"/>
  <c r="AP186" i="16"/>
  <c r="AP187" i="16"/>
  <c r="AP188" i="16"/>
  <c r="AP189" i="16"/>
  <c r="AP190" i="16"/>
  <c r="AP191" i="16"/>
  <c r="AP192" i="16"/>
  <c r="AP193" i="16"/>
  <c r="AP194" i="16"/>
  <c r="AP195" i="16"/>
  <c r="AP196" i="16"/>
  <c r="AP197" i="16"/>
  <c r="AP198" i="16"/>
  <c r="AP199" i="16"/>
  <c r="AP200" i="16"/>
  <c r="AP201" i="16"/>
  <c r="AP202" i="16"/>
  <c r="AP203" i="16"/>
  <c r="AP204" i="16"/>
  <c r="AP205" i="16"/>
  <c r="AP206" i="16"/>
  <c r="AP207" i="16"/>
  <c r="AP208" i="16"/>
  <c r="AP209" i="16"/>
  <c r="AP210" i="16"/>
  <c r="AP211" i="16"/>
  <c r="AP212" i="16"/>
  <c r="AP213" i="16"/>
  <c r="AP214" i="16"/>
  <c r="AP215" i="16"/>
  <c r="AP216" i="16"/>
  <c r="AP217" i="16"/>
  <c r="AP218" i="16"/>
  <c r="AP219" i="16"/>
  <c r="AP220" i="16"/>
  <c r="AP221" i="16"/>
  <c r="AP222" i="16"/>
  <c r="AP223" i="16"/>
  <c r="AP224" i="16"/>
  <c r="AP225" i="16"/>
  <c r="AP226" i="16"/>
  <c r="AP227" i="16"/>
  <c r="AP228" i="16"/>
  <c r="AP229" i="16"/>
  <c r="AP230" i="16"/>
  <c r="AP231" i="16"/>
  <c r="AP232" i="16"/>
  <c r="AP233" i="16"/>
  <c r="AP234" i="16"/>
  <c r="AP235" i="16"/>
  <c r="AP236" i="16"/>
  <c r="AP237" i="16"/>
  <c r="AP238" i="16"/>
  <c r="AP239" i="16"/>
  <c r="AP240" i="16"/>
  <c r="AP241" i="16"/>
  <c r="AP242" i="16"/>
  <c r="AP243" i="16"/>
  <c r="AP244" i="16"/>
  <c r="AP245" i="16"/>
  <c r="AP246" i="16"/>
  <c r="AP247" i="16"/>
  <c r="AP248" i="16"/>
  <c r="AP249" i="16"/>
  <c r="AP250" i="16"/>
  <c r="AP251" i="16"/>
  <c r="AP252" i="16"/>
  <c r="AP253" i="16"/>
  <c r="AP254" i="16"/>
  <c r="AP255" i="16"/>
  <c r="AP256" i="16"/>
  <c r="AP257" i="16"/>
  <c r="AP258" i="16"/>
  <c r="AP259" i="16"/>
  <c r="AP260" i="16"/>
  <c r="AP261" i="16"/>
  <c r="AP262" i="16"/>
  <c r="AP263" i="16"/>
  <c r="AP264" i="16"/>
  <c r="AP265" i="16"/>
  <c r="AP266" i="16"/>
  <c r="AP267" i="16"/>
  <c r="AP268" i="16"/>
  <c r="AP269" i="16"/>
  <c r="AP270" i="16"/>
  <c r="AP271" i="16"/>
  <c r="AP272" i="16"/>
  <c r="AP273" i="16"/>
  <c r="AP274" i="16"/>
  <c r="AP275" i="16"/>
  <c r="AP276" i="16"/>
  <c r="AP277" i="16"/>
  <c r="AP278" i="16"/>
  <c r="AP279" i="16"/>
  <c r="AP280" i="16"/>
  <c r="AP281" i="16"/>
  <c r="AP282" i="16"/>
  <c r="AP283" i="16"/>
  <c r="AP284" i="16"/>
  <c r="AP285" i="16"/>
  <c r="AP286" i="16"/>
  <c r="AP287" i="16"/>
  <c r="AP288" i="16"/>
  <c r="AP289" i="16"/>
  <c r="AP290" i="16"/>
  <c r="AP291" i="16"/>
  <c r="AP292" i="16"/>
  <c r="AP293" i="16"/>
  <c r="AP294" i="16"/>
  <c r="AP295" i="16"/>
  <c r="AP296" i="16"/>
  <c r="AP297" i="16"/>
  <c r="AP298" i="16"/>
  <c r="AP299" i="16"/>
  <c r="AP300" i="16"/>
  <c r="AP301" i="16"/>
  <c r="AP302" i="16"/>
  <c r="AP303" i="16"/>
  <c r="AP304" i="16"/>
  <c r="AP305" i="16"/>
  <c r="AP306" i="16"/>
  <c r="AP307" i="16"/>
  <c r="AP308" i="16"/>
  <c r="AP309" i="16"/>
  <c r="AP310" i="16"/>
  <c r="AP311" i="16"/>
  <c r="AP312" i="16"/>
  <c r="AP313" i="16"/>
  <c r="AP314" i="16"/>
  <c r="AP315" i="16"/>
  <c r="AP316" i="16"/>
  <c r="AP317" i="16"/>
  <c r="AP318" i="16"/>
  <c r="AP319" i="16"/>
  <c r="AP320" i="16"/>
  <c r="AP321" i="16"/>
  <c r="AP322" i="16"/>
  <c r="AP323" i="16"/>
  <c r="AP324" i="16"/>
  <c r="AP325" i="16"/>
  <c r="AP326" i="16"/>
  <c r="AP327" i="16"/>
  <c r="AP328" i="16"/>
  <c r="AP329" i="16"/>
  <c r="AP330" i="16"/>
  <c r="AP331" i="16"/>
  <c r="AP332" i="16"/>
  <c r="AP333" i="16"/>
  <c r="AP334" i="16"/>
  <c r="AP335" i="16"/>
  <c r="AP336" i="16"/>
  <c r="AP337" i="16"/>
  <c r="AP338" i="16"/>
  <c r="AP339" i="16"/>
  <c r="AP340" i="16"/>
  <c r="AP341" i="16"/>
  <c r="AP342" i="16"/>
  <c r="AP343" i="16"/>
  <c r="AP344" i="16"/>
  <c r="AP345" i="16"/>
  <c r="AP346" i="16"/>
  <c r="AP347" i="16"/>
  <c r="AP348" i="16"/>
  <c r="AP349" i="16"/>
  <c r="AP350" i="16"/>
  <c r="AP351" i="16"/>
  <c r="AP352" i="16"/>
  <c r="AP353" i="16"/>
  <c r="AP354" i="16"/>
  <c r="AP355" i="16"/>
  <c r="AP356" i="16"/>
  <c r="AP357" i="16"/>
  <c r="AP358" i="16"/>
  <c r="AP359" i="16"/>
  <c r="AP360" i="16"/>
  <c r="AP361" i="16"/>
  <c r="AP362" i="16"/>
  <c r="AP363" i="16"/>
  <c r="AP364" i="16"/>
  <c r="AP365" i="16"/>
  <c r="AP366" i="16"/>
  <c r="AP367" i="16"/>
  <c r="AP368" i="16"/>
  <c r="AP369" i="16"/>
  <c r="AP370" i="16"/>
  <c r="AP371" i="16"/>
  <c r="AP372" i="16"/>
  <c r="AP373" i="16"/>
  <c r="AP374" i="16"/>
  <c r="AP375" i="16"/>
  <c r="AP376" i="16"/>
  <c r="AP377" i="16"/>
  <c r="AP378" i="16"/>
  <c r="AP379" i="16"/>
  <c r="AP380" i="16"/>
  <c r="AP381" i="16"/>
  <c r="AP382" i="16"/>
  <c r="AP383" i="16"/>
  <c r="AP384" i="16"/>
  <c r="AP385" i="16"/>
  <c r="AP386" i="16"/>
  <c r="AP387" i="16"/>
  <c r="AP388" i="16"/>
  <c r="AP389" i="16"/>
  <c r="AP390" i="16"/>
  <c r="AP391" i="16"/>
  <c r="AP392" i="16"/>
  <c r="AP393" i="16"/>
  <c r="AP394" i="16"/>
  <c r="AP395" i="16"/>
  <c r="AP396" i="16"/>
  <c r="AP397" i="16"/>
  <c r="AP398" i="16"/>
  <c r="AP399" i="16"/>
  <c r="AP400" i="16"/>
  <c r="AP401" i="16"/>
  <c r="AP402" i="16"/>
  <c r="AP403" i="16"/>
  <c r="AP404" i="16"/>
  <c r="AP405" i="16"/>
  <c r="AP406" i="16"/>
  <c r="AP407" i="16"/>
  <c r="AP408" i="16"/>
  <c r="AP409" i="16"/>
  <c r="AP410" i="16"/>
  <c r="AP411" i="16"/>
  <c r="AP412" i="16"/>
  <c r="AP413" i="16"/>
  <c r="AP414" i="16"/>
  <c r="AP415" i="16"/>
  <c r="AP416" i="16"/>
  <c r="AP417" i="16"/>
  <c r="AP418" i="16"/>
  <c r="AP419" i="16"/>
  <c r="AP420" i="16"/>
  <c r="AP421" i="16"/>
  <c r="AP422" i="16"/>
  <c r="AP423" i="16"/>
  <c r="AP424" i="16"/>
  <c r="AP425" i="16"/>
  <c r="AP426" i="16"/>
  <c r="AP427" i="16"/>
  <c r="AP428" i="16"/>
  <c r="AP429" i="16"/>
  <c r="AP430" i="16"/>
  <c r="AP431" i="16"/>
  <c r="AP432" i="16"/>
  <c r="AP433" i="16"/>
  <c r="AP434" i="16"/>
  <c r="AP435" i="16"/>
  <c r="AP436" i="16"/>
  <c r="AP437" i="16"/>
  <c r="AP438" i="16"/>
  <c r="AP439" i="16"/>
  <c r="AP440" i="16"/>
  <c r="AP441" i="16"/>
  <c r="AP442" i="16"/>
  <c r="AP443" i="16"/>
  <c r="AP444" i="16"/>
  <c r="AP445" i="16"/>
  <c r="AP446" i="16"/>
  <c r="AP447" i="16"/>
  <c r="AP448" i="16"/>
  <c r="AP449" i="16"/>
  <c r="AP450" i="16"/>
  <c r="AP451" i="16"/>
  <c r="AP452" i="16"/>
  <c r="AP453" i="16"/>
  <c r="AP454" i="16"/>
  <c r="AP455" i="16"/>
  <c r="AP456" i="16"/>
  <c r="AP457" i="16"/>
  <c r="AP458" i="16"/>
  <c r="AP459" i="16"/>
  <c r="AP460" i="16"/>
  <c r="AP2" i="16"/>
  <c r="K463" i="16" l="1"/>
  <c r="C6" i="18"/>
  <c r="C10" i="18"/>
  <c r="C12" i="18"/>
  <c r="C14" i="18"/>
  <c r="C18" i="18"/>
  <c r="C22" i="18"/>
  <c r="C26" i="18"/>
  <c r="C30" i="18"/>
  <c r="C34" i="18"/>
  <c r="C38" i="18"/>
  <c r="C42" i="18"/>
  <c r="C46" i="18"/>
  <c r="C50" i="18"/>
  <c r="C54" i="18"/>
  <c r="C56" i="18"/>
  <c r="C58" i="18"/>
  <c r="C60" i="18"/>
  <c r="C62" i="18"/>
  <c r="C66" i="18"/>
  <c r="C70" i="18"/>
  <c r="C74" i="18"/>
  <c r="C78" i="18"/>
  <c r="C80" i="18"/>
  <c r="C86" i="18"/>
  <c r="C90" i="18"/>
  <c r="C98" i="18"/>
  <c r="C102" i="18"/>
  <c r="C104" i="18"/>
  <c r="C106" i="18"/>
  <c r="C110" i="18"/>
  <c r="C114" i="18"/>
  <c r="C116" i="18"/>
  <c r="C118" i="18"/>
  <c r="C122" i="18"/>
  <c r="C126" i="18"/>
  <c r="C128" i="18"/>
  <c r="C130" i="18"/>
  <c r="C134" i="18"/>
  <c r="C138" i="18"/>
  <c r="C140" i="18"/>
  <c r="C142" i="18"/>
  <c r="C146" i="18"/>
  <c r="C150" i="18"/>
  <c r="C152" i="18"/>
  <c r="C154" i="18"/>
  <c r="C156" i="18"/>
  <c r="C158" i="18"/>
  <c r="C162" i="18"/>
  <c r="C174" i="18"/>
  <c r="C176" i="18"/>
  <c r="C178" i="18"/>
  <c r="C180" i="18"/>
  <c r="C182" i="18"/>
  <c r="C186" i="18"/>
  <c r="C190" i="18"/>
  <c r="C194" i="18"/>
  <c r="C198" i="18"/>
  <c r="C202" i="18"/>
  <c r="C204" i="18"/>
  <c r="C206" i="18"/>
  <c r="C210" i="18"/>
  <c r="C214" i="18"/>
  <c r="C218" i="18"/>
  <c r="C226" i="18"/>
  <c r="C230" i="18"/>
  <c r="C234" i="18"/>
  <c r="C240" i="18"/>
  <c r="C244" i="18"/>
  <c r="C246" i="18"/>
  <c r="C250" i="18"/>
  <c r="C257" i="18"/>
  <c r="C261" i="18"/>
  <c r="C265" i="18"/>
  <c r="C269" i="18"/>
  <c r="C273" i="18"/>
  <c r="C284" i="18"/>
  <c r="C288" i="18"/>
  <c r="C292" i="18"/>
  <c r="C296" i="18"/>
  <c r="C300" i="18"/>
  <c r="C304" i="18"/>
  <c r="C308" i="18"/>
  <c r="C312" i="18"/>
  <c r="C316" i="18"/>
  <c r="C320" i="18"/>
  <c r="C332" i="18"/>
  <c r="C336" i="18"/>
  <c r="C344" i="18"/>
  <c r="C352" i="18"/>
  <c r="C356" i="18"/>
  <c r="C360" i="18"/>
  <c r="C367" i="18"/>
  <c r="C371" i="18"/>
  <c r="C375" i="18"/>
  <c r="C379" i="18"/>
  <c r="C383" i="18"/>
  <c r="C387" i="18"/>
  <c r="C391" i="18"/>
  <c r="C395" i="18"/>
  <c r="C399" i="18"/>
  <c r="C403" i="18"/>
  <c r="C407" i="18"/>
  <c r="C411" i="18"/>
  <c r="C415" i="18"/>
  <c r="C423" i="18"/>
  <c r="C431" i="18"/>
  <c r="C439" i="18"/>
  <c r="C447" i="18"/>
  <c r="C455" i="18"/>
  <c r="AI3" i="16"/>
  <c r="AK3" i="16"/>
  <c r="AM3" i="16"/>
  <c r="AU3" i="16"/>
  <c r="AV3" i="16"/>
  <c r="AW3" i="16"/>
  <c r="AX3" i="16"/>
  <c r="AZ3" i="16"/>
  <c r="AI4" i="16"/>
  <c r="AK4" i="16"/>
  <c r="AM4" i="16"/>
  <c r="AU4" i="16"/>
  <c r="L4" i="18" s="1"/>
  <c r="AV4" i="16"/>
  <c r="AW4" i="16"/>
  <c r="AX4" i="16"/>
  <c r="AZ4" i="16"/>
  <c r="AI5" i="16"/>
  <c r="AK5" i="16"/>
  <c r="AM5" i="16"/>
  <c r="AU5" i="16"/>
  <c r="L5" i="18" s="1"/>
  <c r="AV5" i="16"/>
  <c r="AW5" i="16"/>
  <c r="AX5" i="16"/>
  <c r="AZ5" i="16"/>
  <c r="AI6" i="16"/>
  <c r="AK6" i="16"/>
  <c r="AM6" i="16"/>
  <c r="AU6" i="16"/>
  <c r="AV6" i="16"/>
  <c r="AW6" i="16"/>
  <c r="AX6" i="16"/>
  <c r="AZ6" i="16"/>
  <c r="AI7" i="16"/>
  <c r="AK7" i="16"/>
  <c r="AM7" i="16"/>
  <c r="AU7" i="16"/>
  <c r="L7" i="18" s="1"/>
  <c r="AV7" i="16"/>
  <c r="AW7" i="16"/>
  <c r="AX7" i="16"/>
  <c r="AZ7" i="16"/>
  <c r="AI8" i="16"/>
  <c r="AK8" i="16"/>
  <c r="AM8" i="16"/>
  <c r="AU8" i="16"/>
  <c r="AV8" i="16"/>
  <c r="AW8" i="16"/>
  <c r="AX8" i="16"/>
  <c r="AZ8" i="16"/>
  <c r="AI9" i="16"/>
  <c r="AK9" i="16"/>
  <c r="AM9" i="16"/>
  <c r="AU9" i="16"/>
  <c r="L9" i="18" s="1"/>
  <c r="AV9" i="16"/>
  <c r="AW9" i="16"/>
  <c r="AX9" i="16"/>
  <c r="AZ9" i="16"/>
  <c r="AI10" i="16"/>
  <c r="AK10" i="16"/>
  <c r="AM10" i="16"/>
  <c r="AU10" i="16"/>
  <c r="L10" i="18" s="1"/>
  <c r="AV10" i="16"/>
  <c r="AW10" i="16"/>
  <c r="AX10" i="16"/>
  <c r="AZ10" i="16"/>
  <c r="AI11" i="16"/>
  <c r="AK11" i="16"/>
  <c r="AM11" i="16"/>
  <c r="AU11" i="16"/>
  <c r="AV11" i="16"/>
  <c r="AW11" i="16"/>
  <c r="AX11" i="16"/>
  <c r="AZ11" i="16"/>
  <c r="AI12" i="16"/>
  <c r="AK12" i="16"/>
  <c r="AM12" i="16"/>
  <c r="AU12" i="16"/>
  <c r="L12" i="18" s="1"/>
  <c r="AV12" i="16"/>
  <c r="AW12" i="16"/>
  <c r="AX12" i="16"/>
  <c r="AZ12" i="16"/>
  <c r="AI13" i="16"/>
  <c r="AK13" i="16"/>
  <c r="AM13" i="16"/>
  <c r="AU13" i="16"/>
  <c r="L13" i="18" s="1"/>
  <c r="AV13" i="16"/>
  <c r="AW13" i="16"/>
  <c r="AX13" i="16"/>
  <c r="AZ13" i="16"/>
  <c r="AI14" i="16"/>
  <c r="AK14" i="16"/>
  <c r="AM14" i="16"/>
  <c r="AU14" i="16"/>
  <c r="AV14" i="16"/>
  <c r="AW14" i="16"/>
  <c r="AX14" i="16"/>
  <c r="AZ14" i="16"/>
  <c r="AI15" i="16"/>
  <c r="AK15" i="16"/>
  <c r="AM15" i="16"/>
  <c r="AU15" i="16"/>
  <c r="AV15" i="16"/>
  <c r="AW15" i="16"/>
  <c r="AX15" i="16"/>
  <c r="AZ15" i="16"/>
  <c r="AI16" i="16"/>
  <c r="AK16" i="16"/>
  <c r="AM16" i="16"/>
  <c r="AU16" i="16"/>
  <c r="AV16" i="16"/>
  <c r="AW16" i="16"/>
  <c r="AX16" i="16"/>
  <c r="AZ16" i="16"/>
  <c r="AI17" i="16"/>
  <c r="AK17" i="16"/>
  <c r="AM17" i="16"/>
  <c r="AU17" i="16"/>
  <c r="AV17" i="16"/>
  <c r="AW17" i="16"/>
  <c r="AX17" i="16"/>
  <c r="AZ17" i="16"/>
  <c r="AI18" i="16"/>
  <c r="AK18" i="16"/>
  <c r="AM18" i="16"/>
  <c r="AU18" i="16"/>
  <c r="AV18" i="16"/>
  <c r="AW18" i="16"/>
  <c r="AX18" i="16"/>
  <c r="AZ18" i="16"/>
  <c r="AI19" i="16"/>
  <c r="AK19" i="16"/>
  <c r="AM19" i="16"/>
  <c r="AU19" i="16"/>
  <c r="L19" i="18" s="1"/>
  <c r="AV19" i="16"/>
  <c r="AW19" i="16"/>
  <c r="AX19" i="16"/>
  <c r="AZ19" i="16"/>
  <c r="AI20" i="16"/>
  <c r="AK20" i="16"/>
  <c r="AM20" i="16"/>
  <c r="AU20" i="16"/>
  <c r="L20" i="18" s="1"/>
  <c r="AV20" i="16"/>
  <c r="AW20" i="16"/>
  <c r="AX20" i="16"/>
  <c r="AZ20" i="16"/>
  <c r="AI21" i="16"/>
  <c r="AK21" i="16"/>
  <c r="AM21" i="16"/>
  <c r="AU21" i="16"/>
  <c r="L21" i="18" s="1"/>
  <c r="AV21" i="16"/>
  <c r="AW21" i="16"/>
  <c r="AX21" i="16"/>
  <c r="AZ21" i="16"/>
  <c r="AI22" i="16"/>
  <c r="AK22" i="16"/>
  <c r="AM22" i="16"/>
  <c r="AU22" i="16"/>
  <c r="L22" i="18" s="1"/>
  <c r="AV22" i="16"/>
  <c r="AW22" i="16"/>
  <c r="AX22" i="16"/>
  <c r="AZ22" i="16"/>
  <c r="AI23" i="16"/>
  <c r="AK23" i="16"/>
  <c r="AM23" i="16"/>
  <c r="AU23" i="16"/>
  <c r="L23" i="18" s="1"/>
  <c r="AV23" i="16"/>
  <c r="AW23" i="16"/>
  <c r="AX23" i="16"/>
  <c r="AZ23" i="16"/>
  <c r="AI24" i="16"/>
  <c r="AK24" i="16"/>
  <c r="AM24" i="16"/>
  <c r="AU24" i="16"/>
  <c r="L24" i="18" s="1"/>
  <c r="AV24" i="16"/>
  <c r="AW24" i="16"/>
  <c r="AX24" i="16"/>
  <c r="AZ24" i="16"/>
  <c r="AI25" i="16"/>
  <c r="AK25" i="16"/>
  <c r="AM25" i="16"/>
  <c r="AU25" i="16"/>
  <c r="L25" i="18" s="1"/>
  <c r="AV25" i="16"/>
  <c r="AW25" i="16"/>
  <c r="AX25" i="16"/>
  <c r="AZ25" i="16"/>
  <c r="AI26" i="16"/>
  <c r="AK26" i="16"/>
  <c r="AM26" i="16"/>
  <c r="AU26" i="16"/>
  <c r="AV26" i="16"/>
  <c r="AW26" i="16"/>
  <c r="AX26" i="16"/>
  <c r="AZ26" i="16"/>
  <c r="AI27" i="16"/>
  <c r="AK27" i="16"/>
  <c r="AM27" i="16"/>
  <c r="AU27" i="16"/>
  <c r="AV27" i="16"/>
  <c r="AW27" i="16"/>
  <c r="AX27" i="16"/>
  <c r="AZ27" i="16"/>
  <c r="AI28" i="16"/>
  <c r="AK28" i="16"/>
  <c r="AM28" i="16"/>
  <c r="AU28" i="16"/>
  <c r="AV28" i="16"/>
  <c r="AW28" i="16"/>
  <c r="AX28" i="16"/>
  <c r="AZ28" i="16"/>
  <c r="AI29" i="16"/>
  <c r="AK29" i="16"/>
  <c r="AM29" i="16"/>
  <c r="AU29" i="16"/>
  <c r="AV29" i="16"/>
  <c r="AW29" i="16"/>
  <c r="AX29" i="16"/>
  <c r="AZ29" i="16"/>
  <c r="AI30" i="16"/>
  <c r="AK30" i="16"/>
  <c r="AM30" i="16"/>
  <c r="AU30" i="16"/>
  <c r="AV30" i="16"/>
  <c r="AW30" i="16"/>
  <c r="AX30" i="16"/>
  <c r="AZ30" i="16"/>
  <c r="AI31" i="16"/>
  <c r="AK31" i="16"/>
  <c r="AM31" i="16"/>
  <c r="AU31" i="16"/>
  <c r="L31" i="18" s="1"/>
  <c r="AV31" i="16"/>
  <c r="AW31" i="16"/>
  <c r="AX31" i="16"/>
  <c r="AZ31" i="16"/>
  <c r="AI32" i="16"/>
  <c r="AK32" i="16"/>
  <c r="AM32" i="16"/>
  <c r="AU32" i="16"/>
  <c r="AV32" i="16"/>
  <c r="AW32" i="16"/>
  <c r="AX32" i="16"/>
  <c r="AZ32" i="16"/>
  <c r="AI33" i="16"/>
  <c r="AK33" i="16"/>
  <c r="AM33" i="16"/>
  <c r="AU33" i="16"/>
  <c r="L33" i="18" s="1"/>
  <c r="AV33" i="16"/>
  <c r="AW33" i="16"/>
  <c r="AX33" i="16"/>
  <c r="AZ33" i="16"/>
  <c r="AI34" i="16"/>
  <c r="AK34" i="16"/>
  <c r="AM34" i="16"/>
  <c r="AU34" i="16"/>
  <c r="L34" i="18" s="1"/>
  <c r="AV34" i="16"/>
  <c r="AW34" i="16"/>
  <c r="AX34" i="16"/>
  <c r="AZ34" i="16"/>
  <c r="AI35" i="16"/>
  <c r="AK35" i="16"/>
  <c r="AM35" i="16"/>
  <c r="AU35" i="16"/>
  <c r="L35" i="18" s="1"/>
  <c r="AV35" i="16"/>
  <c r="AW35" i="16"/>
  <c r="AX35" i="16"/>
  <c r="AZ35" i="16"/>
  <c r="AI36" i="16"/>
  <c r="AK36" i="16"/>
  <c r="AM36" i="16"/>
  <c r="AU36" i="16"/>
  <c r="L36" i="18" s="1"/>
  <c r="AV36" i="16"/>
  <c r="AW36" i="16"/>
  <c r="AX36" i="16"/>
  <c r="AZ36" i="16"/>
  <c r="AI37" i="16"/>
  <c r="AK37" i="16"/>
  <c r="AM37" i="16"/>
  <c r="AU37" i="16"/>
  <c r="L37" i="18" s="1"/>
  <c r="AV37" i="16"/>
  <c r="AW37" i="16"/>
  <c r="AX37" i="16"/>
  <c r="AZ37" i="16"/>
  <c r="AI38" i="16"/>
  <c r="AK38" i="16"/>
  <c r="AM38" i="16"/>
  <c r="AU38" i="16"/>
  <c r="AV38" i="16"/>
  <c r="AW38" i="16"/>
  <c r="AX38" i="16"/>
  <c r="AZ38" i="16"/>
  <c r="AI39" i="16"/>
  <c r="AK39" i="16"/>
  <c r="AM39" i="16"/>
  <c r="AU39" i="16"/>
  <c r="L39" i="18" s="1"/>
  <c r="AV39" i="16"/>
  <c r="AW39" i="16"/>
  <c r="AX39" i="16"/>
  <c r="AZ39" i="16"/>
  <c r="AI40" i="16"/>
  <c r="AK40" i="16"/>
  <c r="AM40" i="16"/>
  <c r="AU40" i="16"/>
  <c r="AV40" i="16"/>
  <c r="AW40" i="16"/>
  <c r="AX40" i="16"/>
  <c r="AZ40" i="16"/>
  <c r="AI41" i="16"/>
  <c r="AK41" i="16"/>
  <c r="AM41" i="16"/>
  <c r="AU41" i="16"/>
  <c r="L41" i="18" s="1"/>
  <c r="AV41" i="16"/>
  <c r="AW41" i="16"/>
  <c r="AX41" i="16"/>
  <c r="AZ41" i="16"/>
  <c r="AI42" i="16"/>
  <c r="AK42" i="16"/>
  <c r="AM42" i="16"/>
  <c r="AU42" i="16"/>
  <c r="L42" i="18" s="1"/>
  <c r="AV42" i="16"/>
  <c r="AW42" i="16"/>
  <c r="AX42" i="16"/>
  <c r="AZ42" i="16"/>
  <c r="AI43" i="16"/>
  <c r="AK43" i="16"/>
  <c r="AM43" i="16"/>
  <c r="AU43" i="16"/>
  <c r="L43" i="18" s="1"/>
  <c r="AV43" i="16"/>
  <c r="AW43" i="16"/>
  <c r="AX43" i="16"/>
  <c r="AZ43" i="16"/>
  <c r="AI44" i="16"/>
  <c r="AK44" i="16"/>
  <c r="AM44" i="16"/>
  <c r="AU44" i="16"/>
  <c r="AV44" i="16"/>
  <c r="AW44" i="16"/>
  <c r="AX44" i="16"/>
  <c r="AZ44" i="16"/>
  <c r="AI45" i="16"/>
  <c r="AK45" i="16"/>
  <c r="AM45" i="16"/>
  <c r="AU45" i="16"/>
  <c r="L45" i="18" s="1"/>
  <c r="AV45" i="16"/>
  <c r="AW45" i="16"/>
  <c r="AX45" i="16"/>
  <c r="AZ45" i="16"/>
  <c r="AI46" i="16"/>
  <c r="AK46" i="16"/>
  <c r="AM46" i="16"/>
  <c r="AU46" i="16"/>
  <c r="AV46" i="16"/>
  <c r="AW46" i="16"/>
  <c r="AX46" i="16"/>
  <c r="AZ46" i="16"/>
  <c r="AI47" i="16"/>
  <c r="AK47" i="16"/>
  <c r="AM47" i="16"/>
  <c r="AU47" i="16"/>
  <c r="L47" i="18" s="1"/>
  <c r="AV47" i="16"/>
  <c r="AW47" i="16"/>
  <c r="AX47" i="16"/>
  <c r="AZ47" i="16"/>
  <c r="AI48" i="16"/>
  <c r="AK48" i="16"/>
  <c r="AM48" i="16"/>
  <c r="AU48" i="16"/>
  <c r="AV48" i="16"/>
  <c r="AW48" i="16"/>
  <c r="AX48" i="16"/>
  <c r="AZ48" i="16"/>
  <c r="AI49" i="16"/>
  <c r="AK49" i="16"/>
  <c r="AM49" i="16"/>
  <c r="AU49" i="16"/>
  <c r="L49" i="18" s="1"/>
  <c r="AV49" i="16"/>
  <c r="AW49" i="16"/>
  <c r="AX49" i="16"/>
  <c r="AZ49" i="16"/>
  <c r="AI50" i="16"/>
  <c r="AK50" i="16"/>
  <c r="AM50" i="16"/>
  <c r="AU50" i="16"/>
  <c r="AV50" i="16"/>
  <c r="AW50" i="16"/>
  <c r="AX50" i="16"/>
  <c r="AZ50" i="16"/>
  <c r="AI51" i="16"/>
  <c r="AK51" i="16"/>
  <c r="AM51" i="16"/>
  <c r="AU51" i="16"/>
  <c r="L51" i="18" s="1"/>
  <c r="AV51" i="16"/>
  <c r="AW51" i="16"/>
  <c r="AX51" i="16"/>
  <c r="AZ51" i="16"/>
  <c r="AI52" i="16"/>
  <c r="AK52" i="16"/>
  <c r="AM52" i="16"/>
  <c r="AU52" i="16"/>
  <c r="L52" i="18" s="1"/>
  <c r="AV52" i="16"/>
  <c r="AW52" i="16"/>
  <c r="AX52" i="16"/>
  <c r="AZ52" i="16"/>
  <c r="AI53" i="16"/>
  <c r="AK53" i="16"/>
  <c r="AM53" i="16"/>
  <c r="AU53" i="16"/>
  <c r="L53" i="18" s="1"/>
  <c r="AV53" i="16"/>
  <c r="AW53" i="16"/>
  <c r="AX53" i="16"/>
  <c r="AZ53" i="16"/>
  <c r="AI54" i="16"/>
  <c r="AK54" i="16"/>
  <c r="AM54" i="16"/>
  <c r="AU54" i="16"/>
  <c r="L54" i="18" s="1"/>
  <c r="AV54" i="16"/>
  <c r="AW54" i="16"/>
  <c r="AX54" i="16"/>
  <c r="AZ54" i="16"/>
  <c r="AI55" i="16"/>
  <c r="AK55" i="16"/>
  <c r="AM55" i="16"/>
  <c r="AU55" i="16"/>
  <c r="L55" i="18" s="1"/>
  <c r="AV55" i="16"/>
  <c r="AW55" i="16"/>
  <c r="AX55" i="16"/>
  <c r="AZ55" i="16"/>
  <c r="AI56" i="16"/>
  <c r="AK56" i="16"/>
  <c r="AM56" i="16"/>
  <c r="AU56" i="16"/>
  <c r="L56" i="18" s="1"/>
  <c r="AV56" i="16"/>
  <c r="AW56" i="16"/>
  <c r="AX56" i="16"/>
  <c r="AZ56" i="16"/>
  <c r="AI57" i="16"/>
  <c r="AK57" i="16"/>
  <c r="AM57" i="16"/>
  <c r="AU57" i="16"/>
  <c r="L57" i="18" s="1"/>
  <c r="AV57" i="16"/>
  <c r="AW57" i="16"/>
  <c r="AX57" i="16"/>
  <c r="AZ57" i="16"/>
  <c r="AI58" i="16"/>
  <c r="AK58" i="16"/>
  <c r="AM58" i="16"/>
  <c r="AU58" i="16"/>
  <c r="L58" i="18" s="1"/>
  <c r="AV58" i="16"/>
  <c r="AW58" i="16"/>
  <c r="AX58" i="16"/>
  <c r="AZ58" i="16"/>
  <c r="AI59" i="16"/>
  <c r="AK59" i="16"/>
  <c r="AM59" i="16"/>
  <c r="AU59" i="16"/>
  <c r="L59" i="18" s="1"/>
  <c r="AV59" i="16"/>
  <c r="AW59" i="16"/>
  <c r="AX59" i="16"/>
  <c r="AZ59" i="16"/>
  <c r="AI60" i="16"/>
  <c r="AK60" i="16"/>
  <c r="AM60" i="16"/>
  <c r="AU60" i="16"/>
  <c r="L60" i="18" s="1"/>
  <c r="AV60" i="16"/>
  <c r="AW60" i="16"/>
  <c r="AX60" i="16"/>
  <c r="AZ60" i="16"/>
  <c r="AI61" i="16"/>
  <c r="AK61" i="16"/>
  <c r="AM61" i="16"/>
  <c r="AU61" i="16"/>
  <c r="AV61" i="16"/>
  <c r="AW61" i="16"/>
  <c r="AX61" i="16"/>
  <c r="AZ61" i="16"/>
  <c r="AI62" i="16"/>
  <c r="AK62" i="16"/>
  <c r="AM62" i="16"/>
  <c r="AU62" i="16"/>
  <c r="L62" i="18" s="1"/>
  <c r="AV62" i="16"/>
  <c r="AW62" i="16"/>
  <c r="AX62" i="16"/>
  <c r="AZ62" i="16"/>
  <c r="AI63" i="16"/>
  <c r="AK63" i="16"/>
  <c r="AM63" i="16"/>
  <c r="AU63" i="16"/>
  <c r="L63" i="18" s="1"/>
  <c r="AV63" i="16"/>
  <c r="AW63" i="16"/>
  <c r="AX63" i="16"/>
  <c r="AZ63" i="16"/>
  <c r="AI64" i="16"/>
  <c r="AK64" i="16"/>
  <c r="AM64" i="16"/>
  <c r="AU64" i="16"/>
  <c r="L64" i="18" s="1"/>
  <c r="AV64" i="16"/>
  <c r="AW64" i="16"/>
  <c r="AX64" i="16"/>
  <c r="AZ64" i="16"/>
  <c r="AI65" i="16"/>
  <c r="AK65" i="16"/>
  <c r="AM65" i="16"/>
  <c r="AU65" i="16"/>
  <c r="L65" i="18" s="1"/>
  <c r="AV65" i="16"/>
  <c r="AW65" i="16"/>
  <c r="AX65" i="16"/>
  <c r="AZ65" i="16"/>
  <c r="AI66" i="16"/>
  <c r="AK66" i="16"/>
  <c r="AM66" i="16"/>
  <c r="AU66" i="16"/>
  <c r="L66" i="18" s="1"/>
  <c r="AV66" i="16"/>
  <c r="AW66" i="16"/>
  <c r="AX66" i="16"/>
  <c r="AZ66" i="16"/>
  <c r="AI67" i="16"/>
  <c r="AK67" i="16"/>
  <c r="AM67" i="16"/>
  <c r="AU67" i="16"/>
  <c r="L67" i="18" s="1"/>
  <c r="AV67" i="16"/>
  <c r="AW67" i="16"/>
  <c r="AX67" i="16"/>
  <c r="AZ67" i="16"/>
  <c r="AI68" i="16"/>
  <c r="AK68" i="16"/>
  <c r="AM68" i="16"/>
  <c r="AU68" i="16"/>
  <c r="L68" i="18" s="1"/>
  <c r="AV68" i="16"/>
  <c r="AW68" i="16"/>
  <c r="AX68" i="16"/>
  <c r="AZ68" i="16"/>
  <c r="AI69" i="16"/>
  <c r="AK69" i="16"/>
  <c r="AM69" i="16"/>
  <c r="AU69" i="16"/>
  <c r="L69" i="18" s="1"/>
  <c r="AV69" i="16"/>
  <c r="AW69" i="16"/>
  <c r="AX69" i="16"/>
  <c r="AZ69" i="16"/>
  <c r="AI70" i="16"/>
  <c r="AK70" i="16"/>
  <c r="AM70" i="16"/>
  <c r="AU70" i="16"/>
  <c r="L70" i="18" s="1"/>
  <c r="AV70" i="16"/>
  <c r="AW70" i="16"/>
  <c r="AX70" i="16"/>
  <c r="AZ70" i="16"/>
  <c r="AI71" i="16"/>
  <c r="AK71" i="16"/>
  <c r="AM71" i="16"/>
  <c r="AU71" i="16"/>
  <c r="L71" i="18" s="1"/>
  <c r="AV71" i="16"/>
  <c r="AW71" i="16"/>
  <c r="AX71" i="16"/>
  <c r="AZ71" i="16"/>
  <c r="AI72" i="16"/>
  <c r="AK72" i="16"/>
  <c r="AM72" i="16"/>
  <c r="AU72" i="16"/>
  <c r="L72" i="18" s="1"/>
  <c r="AV72" i="16"/>
  <c r="AW72" i="16"/>
  <c r="AX72" i="16"/>
  <c r="AZ72" i="16"/>
  <c r="AI73" i="16"/>
  <c r="AK73" i="16"/>
  <c r="AM73" i="16"/>
  <c r="AU73" i="16"/>
  <c r="L73" i="18" s="1"/>
  <c r="AV73" i="16"/>
  <c r="AW73" i="16"/>
  <c r="AX73" i="16"/>
  <c r="AZ73" i="16"/>
  <c r="AI74" i="16"/>
  <c r="AK74" i="16"/>
  <c r="AM74" i="16"/>
  <c r="AU74" i="16"/>
  <c r="L74" i="18" s="1"/>
  <c r="AV74" i="16"/>
  <c r="AW74" i="16"/>
  <c r="AX74" i="16"/>
  <c r="AZ74" i="16"/>
  <c r="AI75" i="16"/>
  <c r="AK75" i="16"/>
  <c r="AM75" i="16"/>
  <c r="AU75" i="16"/>
  <c r="L75" i="18" s="1"/>
  <c r="AV75" i="16"/>
  <c r="AW75" i="16"/>
  <c r="AX75" i="16"/>
  <c r="AZ75" i="16"/>
  <c r="AI76" i="16"/>
  <c r="AK76" i="16"/>
  <c r="AM76" i="16"/>
  <c r="AU76" i="16"/>
  <c r="L76" i="18" s="1"/>
  <c r="AV76" i="16"/>
  <c r="AW76" i="16"/>
  <c r="AX76" i="16"/>
  <c r="AZ76" i="16"/>
  <c r="AI77" i="16"/>
  <c r="AK77" i="16"/>
  <c r="AM77" i="16"/>
  <c r="AU77" i="16"/>
  <c r="L77" i="18" s="1"/>
  <c r="AV77" i="16"/>
  <c r="AW77" i="16"/>
  <c r="AX77" i="16"/>
  <c r="AZ77" i="16"/>
  <c r="AI78" i="16"/>
  <c r="AK78" i="16"/>
  <c r="AM78" i="16"/>
  <c r="AU78" i="16"/>
  <c r="L78" i="18" s="1"/>
  <c r="AV78" i="16"/>
  <c r="AW78" i="16"/>
  <c r="AX78" i="16"/>
  <c r="AZ78" i="16"/>
  <c r="AI79" i="16"/>
  <c r="AK79" i="16"/>
  <c r="AM79" i="16"/>
  <c r="AU79" i="16"/>
  <c r="L79" i="18" s="1"/>
  <c r="AV79" i="16"/>
  <c r="AW79" i="16"/>
  <c r="AX79" i="16"/>
  <c r="AZ79" i="16"/>
  <c r="AI80" i="16"/>
  <c r="AK80" i="16"/>
  <c r="AM80" i="16"/>
  <c r="AU80" i="16"/>
  <c r="L80" i="18" s="1"/>
  <c r="AV80" i="16"/>
  <c r="AW80" i="16"/>
  <c r="AX80" i="16"/>
  <c r="AZ80" i="16"/>
  <c r="AI81" i="16"/>
  <c r="AK81" i="16"/>
  <c r="AM81" i="16"/>
  <c r="AU81" i="16"/>
  <c r="L81" i="18" s="1"/>
  <c r="AV81" i="16"/>
  <c r="AW81" i="16"/>
  <c r="AX81" i="16"/>
  <c r="AZ81" i="16"/>
  <c r="AI82" i="16"/>
  <c r="AK82" i="16"/>
  <c r="AM82" i="16"/>
  <c r="AU82" i="16"/>
  <c r="L82" i="18" s="1"/>
  <c r="AV82" i="16"/>
  <c r="AW82" i="16"/>
  <c r="AX82" i="16"/>
  <c r="AZ82" i="16"/>
  <c r="AI83" i="16"/>
  <c r="AK83" i="16"/>
  <c r="AM83" i="16"/>
  <c r="AU83" i="16"/>
  <c r="L83" i="18" s="1"/>
  <c r="AV83" i="16"/>
  <c r="AW83" i="16"/>
  <c r="AX83" i="16"/>
  <c r="AZ83" i="16"/>
  <c r="AI84" i="16"/>
  <c r="AK84" i="16"/>
  <c r="AM84" i="16"/>
  <c r="AU84" i="16"/>
  <c r="AV84" i="16"/>
  <c r="AW84" i="16"/>
  <c r="AX84" i="16"/>
  <c r="AZ84" i="16"/>
  <c r="AI85" i="16"/>
  <c r="AK85" i="16"/>
  <c r="AM85" i="16"/>
  <c r="AU85" i="16"/>
  <c r="L85" i="18" s="1"/>
  <c r="AV85" i="16"/>
  <c r="AW85" i="16"/>
  <c r="AX85" i="16"/>
  <c r="AZ85" i="16"/>
  <c r="AI86" i="16"/>
  <c r="AK86" i="16"/>
  <c r="AM86" i="16"/>
  <c r="AU86" i="16"/>
  <c r="L86" i="18" s="1"/>
  <c r="AV86" i="16"/>
  <c r="AW86" i="16"/>
  <c r="AX86" i="16"/>
  <c r="AZ86" i="16"/>
  <c r="AI87" i="16"/>
  <c r="AK87" i="16"/>
  <c r="AM87" i="16"/>
  <c r="AU87" i="16"/>
  <c r="L87" i="18" s="1"/>
  <c r="AV87" i="16"/>
  <c r="AW87" i="16"/>
  <c r="AX87" i="16"/>
  <c r="AZ87" i="16"/>
  <c r="AI88" i="16"/>
  <c r="AK88" i="16"/>
  <c r="AM88" i="16"/>
  <c r="AU88" i="16"/>
  <c r="L88" i="18" s="1"/>
  <c r="AV88" i="16"/>
  <c r="AW88" i="16"/>
  <c r="AX88" i="16"/>
  <c r="AZ88" i="16"/>
  <c r="AI89" i="16"/>
  <c r="AK89" i="16"/>
  <c r="AM89" i="16"/>
  <c r="AU89" i="16"/>
  <c r="L89" i="18" s="1"/>
  <c r="AV89" i="16"/>
  <c r="AW89" i="16"/>
  <c r="AX89" i="16"/>
  <c r="AZ89" i="16"/>
  <c r="AI90" i="16"/>
  <c r="AK90" i="16"/>
  <c r="AM90" i="16"/>
  <c r="AU90" i="16"/>
  <c r="L90" i="18" s="1"/>
  <c r="AV90" i="16"/>
  <c r="AW90" i="16"/>
  <c r="AX90" i="16"/>
  <c r="AZ90" i="16"/>
  <c r="AI91" i="16"/>
  <c r="AK91" i="16"/>
  <c r="AM91" i="16"/>
  <c r="AU91" i="16"/>
  <c r="L91" i="18" s="1"/>
  <c r="AV91" i="16"/>
  <c r="AW91" i="16"/>
  <c r="AX91" i="16"/>
  <c r="AZ91" i="16"/>
  <c r="AI92" i="16"/>
  <c r="AK92" i="16"/>
  <c r="AM92" i="16"/>
  <c r="AU92" i="16"/>
  <c r="L92" i="18" s="1"/>
  <c r="AV92" i="16"/>
  <c r="AW92" i="16"/>
  <c r="AX92" i="16"/>
  <c r="AZ92" i="16"/>
  <c r="AI93" i="16"/>
  <c r="AK93" i="16"/>
  <c r="AM93" i="16"/>
  <c r="AU93" i="16"/>
  <c r="L93" i="18" s="1"/>
  <c r="AV93" i="16"/>
  <c r="AW93" i="16"/>
  <c r="AX93" i="16"/>
  <c r="AZ93" i="16"/>
  <c r="AI94" i="16"/>
  <c r="AK94" i="16"/>
  <c r="AM94" i="16"/>
  <c r="AU94" i="16"/>
  <c r="L94" i="18" s="1"/>
  <c r="AV94" i="16"/>
  <c r="AW94" i="16"/>
  <c r="AX94" i="16"/>
  <c r="AZ94" i="16"/>
  <c r="AI95" i="16"/>
  <c r="AK95" i="16"/>
  <c r="AM95" i="16"/>
  <c r="AU95" i="16"/>
  <c r="L95" i="18" s="1"/>
  <c r="AV95" i="16"/>
  <c r="AW95" i="16"/>
  <c r="AX95" i="16"/>
  <c r="AZ95" i="16"/>
  <c r="AI96" i="16"/>
  <c r="AK96" i="16"/>
  <c r="AM96" i="16"/>
  <c r="AU96" i="16"/>
  <c r="L96" i="18" s="1"/>
  <c r="AV96" i="16"/>
  <c r="AW96" i="16"/>
  <c r="AX96" i="16"/>
  <c r="AZ96" i="16"/>
  <c r="AI97" i="16"/>
  <c r="AK97" i="16"/>
  <c r="AM97" i="16"/>
  <c r="AU97" i="16"/>
  <c r="L97" i="18" s="1"/>
  <c r="AV97" i="16"/>
  <c r="AW97" i="16"/>
  <c r="AX97" i="16"/>
  <c r="AZ97" i="16"/>
  <c r="AI98" i="16"/>
  <c r="AK98" i="16"/>
  <c r="AM98" i="16"/>
  <c r="AU98" i="16"/>
  <c r="L98" i="18" s="1"/>
  <c r="AV98" i="16"/>
  <c r="AW98" i="16"/>
  <c r="AX98" i="16"/>
  <c r="AZ98" i="16"/>
  <c r="AI99" i="16"/>
  <c r="AK99" i="16"/>
  <c r="AM99" i="16"/>
  <c r="AU99" i="16"/>
  <c r="L99" i="18" s="1"/>
  <c r="AV99" i="16"/>
  <c r="AW99" i="16"/>
  <c r="AX99" i="16"/>
  <c r="AZ99" i="16"/>
  <c r="AI100" i="16"/>
  <c r="AK100" i="16"/>
  <c r="AM100" i="16"/>
  <c r="AU100" i="16"/>
  <c r="L100" i="18" s="1"/>
  <c r="AV100" i="16"/>
  <c r="AW100" i="16"/>
  <c r="AX100" i="16"/>
  <c r="AZ100" i="16"/>
  <c r="AI101" i="16"/>
  <c r="AK101" i="16"/>
  <c r="AM101" i="16"/>
  <c r="AU101" i="16"/>
  <c r="L101" i="18" s="1"/>
  <c r="AV101" i="16"/>
  <c r="AW101" i="16"/>
  <c r="AX101" i="16"/>
  <c r="AZ101" i="16"/>
  <c r="AI102" i="16"/>
  <c r="AK102" i="16"/>
  <c r="AM102" i="16"/>
  <c r="AU102" i="16"/>
  <c r="L102" i="18" s="1"/>
  <c r="AV102" i="16"/>
  <c r="AW102" i="16"/>
  <c r="AX102" i="16"/>
  <c r="AZ102" i="16"/>
  <c r="AI103" i="16"/>
  <c r="AK103" i="16"/>
  <c r="AM103" i="16"/>
  <c r="AU103" i="16"/>
  <c r="L103" i="18" s="1"/>
  <c r="AV103" i="16"/>
  <c r="AW103" i="16"/>
  <c r="AX103" i="16"/>
  <c r="AZ103" i="16"/>
  <c r="AI104" i="16"/>
  <c r="AK104" i="16"/>
  <c r="AM104" i="16"/>
  <c r="AU104" i="16"/>
  <c r="L104" i="18" s="1"/>
  <c r="AV104" i="16"/>
  <c r="AW104" i="16"/>
  <c r="AX104" i="16"/>
  <c r="AZ104" i="16"/>
  <c r="AI105" i="16"/>
  <c r="AK105" i="16"/>
  <c r="AM105" i="16"/>
  <c r="AU105" i="16"/>
  <c r="L105" i="18" s="1"/>
  <c r="AV105" i="16"/>
  <c r="AW105" i="16"/>
  <c r="AX105" i="16"/>
  <c r="AZ105" i="16"/>
  <c r="AI106" i="16"/>
  <c r="AK106" i="16"/>
  <c r="AM106" i="16"/>
  <c r="AU106" i="16"/>
  <c r="L106" i="18" s="1"/>
  <c r="AV106" i="16"/>
  <c r="AW106" i="16"/>
  <c r="AX106" i="16"/>
  <c r="AZ106" i="16"/>
  <c r="AI107" i="16"/>
  <c r="AK107" i="16"/>
  <c r="AM107" i="16"/>
  <c r="AU107" i="16"/>
  <c r="L107" i="18" s="1"/>
  <c r="AV107" i="16"/>
  <c r="AW107" i="16"/>
  <c r="AX107" i="16"/>
  <c r="AZ107" i="16"/>
  <c r="AI108" i="16"/>
  <c r="AK108" i="16"/>
  <c r="AM108" i="16"/>
  <c r="AU108" i="16"/>
  <c r="L108" i="18" s="1"/>
  <c r="AV108" i="16"/>
  <c r="AW108" i="16"/>
  <c r="AX108" i="16"/>
  <c r="AZ108" i="16"/>
  <c r="AI109" i="16"/>
  <c r="AK109" i="16"/>
  <c r="AM109" i="16"/>
  <c r="AU109" i="16"/>
  <c r="AV109" i="16"/>
  <c r="AW109" i="16"/>
  <c r="AX109" i="16"/>
  <c r="AZ109" i="16"/>
  <c r="AI110" i="16"/>
  <c r="AK110" i="16"/>
  <c r="AM110" i="16"/>
  <c r="AU110" i="16"/>
  <c r="L110" i="18" s="1"/>
  <c r="AV110" i="16"/>
  <c r="AW110" i="16"/>
  <c r="AX110" i="16"/>
  <c r="AZ110" i="16"/>
  <c r="AI111" i="16"/>
  <c r="AK111" i="16"/>
  <c r="AM111" i="16"/>
  <c r="AU111" i="16"/>
  <c r="AV111" i="16"/>
  <c r="AW111" i="16"/>
  <c r="AX111" i="16"/>
  <c r="AZ111" i="16"/>
  <c r="AI112" i="16"/>
  <c r="AK112" i="16"/>
  <c r="AM112" i="16"/>
  <c r="AU112" i="16"/>
  <c r="L112" i="18" s="1"/>
  <c r="AV112" i="16"/>
  <c r="AW112" i="16"/>
  <c r="AX112" i="16"/>
  <c r="AZ112" i="16"/>
  <c r="AI113" i="16"/>
  <c r="AK113" i="16"/>
  <c r="AM113" i="16"/>
  <c r="AU113" i="16"/>
  <c r="L113" i="18" s="1"/>
  <c r="AV113" i="16"/>
  <c r="AW113" i="16"/>
  <c r="AX113" i="16"/>
  <c r="AZ113" i="16"/>
  <c r="AI114" i="16"/>
  <c r="AK114" i="16"/>
  <c r="AM114" i="16"/>
  <c r="AU114" i="16"/>
  <c r="L114" i="18" s="1"/>
  <c r="AV114" i="16"/>
  <c r="AW114" i="16"/>
  <c r="AX114" i="16"/>
  <c r="AZ114" i="16"/>
  <c r="AI115" i="16"/>
  <c r="AK115" i="16"/>
  <c r="AM115" i="16"/>
  <c r="AU115" i="16"/>
  <c r="L115" i="18" s="1"/>
  <c r="AV115" i="16"/>
  <c r="AW115" i="16"/>
  <c r="AX115" i="16"/>
  <c r="AZ115" i="16"/>
  <c r="AI116" i="16"/>
  <c r="AK116" i="16"/>
  <c r="AM116" i="16"/>
  <c r="AU116" i="16"/>
  <c r="L116" i="18" s="1"/>
  <c r="AV116" i="16"/>
  <c r="AW116" i="16"/>
  <c r="AX116" i="16"/>
  <c r="AZ116" i="16"/>
  <c r="AI117" i="16"/>
  <c r="AK117" i="16"/>
  <c r="AM117" i="16"/>
  <c r="AU117" i="16"/>
  <c r="L117" i="18" s="1"/>
  <c r="AV117" i="16"/>
  <c r="AW117" i="16"/>
  <c r="AX117" i="16"/>
  <c r="AZ117" i="16"/>
  <c r="AI118" i="16"/>
  <c r="AK118" i="16"/>
  <c r="AM118" i="16"/>
  <c r="AU118" i="16"/>
  <c r="L118" i="18" s="1"/>
  <c r="AV118" i="16"/>
  <c r="AW118" i="16"/>
  <c r="AX118" i="16"/>
  <c r="AZ118" i="16"/>
  <c r="AI119" i="16"/>
  <c r="AK119" i="16"/>
  <c r="AM119" i="16"/>
  <c r="AU119" i="16"/>
  <c r="L119" i="18" s="1"/>
  <c r="AV119" i="16"/>
  <c r="AW119" i="16"/>
  <c r="AX119" i="16"/>
  <c r="AZ119" i="16"/>
  <c r="AI120" i="16"/>
  <c r="AK120" i="16"/>
  <c r="AM120" i="16"/>
  <c r="AU120" i="16"/>
  <c r="L120" i="18" s="1"/>
  <c r="AV120" i="16"/>
  <c r="AW120" i="16"/>
  <c r="AX120" i="16"/>
  <c r="AZ120" i="16"/>
  <c r="AI121" i="16"/>
  <c r="AK121" i="16"/>
  <c r="AM121" i="16"/>
  <c r="AU121" i="16"/>
  <c r="L121" i="18" s="1"/>
  <c r="AV121" i="16"/>
  <c r="AW121" i="16"/>
  <c r="AX121" i="16"/>
  <c r="AZ121" i="16"/>
  <c r="AI122" i="16"/>
  <c r="AK122" i="16"/>
  <c r="AM122" i="16"/>
  <c r="AU122" i="16"/>
  <c r="L122" i="18" s="1"/>
  <c r="AV122" i="16"/>
  <c r="AW122" i="16"/>
  <c r="AX122" i="16"/>
  <c r="AZ122" i="16"/>
  <c r="AI123" i="16"/>
  <c r="AK123" i="16"/>
  <c r="AM123" i="16"/>
  <c r="AU123" i="16"/>
  <c r="L123" i="18" s="1"/>
  <c r="AV123" i="16"/>
  <c r="AW123" i="16"/>
  <c r="AX123" i="16"/>
  <c r="AZ123" i="16"/>
  <c r="AI124" i="16"/>
  <c r="AK124" i="16"/>
  <c r="AM124" i="16"/>
  <c r="AU124" i="16"/>
  <c r="L124" i="18" s="1"/>
  <c r="AV124" i="16"/>
  <c r="AW124" i="16"/>
  <c r="AX124" i="16"/>
  <c r="AZ124" i="16"/>
  <c r="AI125" i="16"/>
  <c r="AK125" i="16"/>
  <c r="AM125" i="16"/>
  <c r="AU125" i="16"/>
  <c r="L125" i="18" s="1"/>
  <c r="AV125" i="16"/>
  <c r="AW125" i="16"/>
  <c r="AX125" i="16"/>
  <c r="AZ125" i="16"/>
  <c r="AI126" i="16"/>
  <c r="AK126" i="16"/>
  <c r="AM126" i="16"/>
  <c r="AU126" i="16"/>
  <c r="L126" i="18" s="1"/>
  <c r="AV126" i="16"/>
  <c r="AW126" i="16"/>
  <c r="AX126" i="16"/>
  <c r="AZ126" i="16"/>
  <c r="AI127" i="16"/>
  <c r="AK127" i="16"/>
  <c r="AM127" i="16"/>
  <c r="AU127" i="16"/>
  <c r="L127" i="18" s="1"/>
  <c r="AV127" i="16"/>
  <c r="AW127" i="16"/>
  <c r="AX127" i="16"/>
  <c r="AZ127" i="16"/>
  <c r="AI128" i="16"/>
  <c r="AK128" i="16"/>
  <c r="AM128" i="16"/>
  <c r="AU128" i="16"/>
  <c r="L128" i="18" s="1"/>
  <c r="AV128" i="16"/>
  <c r="AW128" i="16"/>
  <c r="AX128" i="16"/>
  <c r="AZ128" i="16"/>
  <c r="AI129" i="16"/>
  <c r="AK129" i="16"/>
  <c r="AM129" i="16"/>
  <c r="AU129" i="16"/>
  <c r="L129" i="18" s="1"/>
  <c r="AV129" i="16"/>
  <c r="AW129" i="16"/>
  <c r="AX129" i="16"/>
  <c r="AZ129" i="16"/>
  <c r="AI130" i="16"/>
  <c r="AK130" i="16"/>
  <c r="AM130" i="16"/>
  <c r="AU130" i="16"/>
  <c r="L130" i="18" s="1"/>
  <c r="AV130" i="16"/>
  <c r="AW130" i="16"/>
  <c r="AX130" i="16"/>
  <c r="AZ130" i="16"/>
  <c r="AI131" i="16"/>
  <c r="AK131" i="16"/>
  <c r="AM131" i="16"/>
  <c r="AU131" i="16"/>
  <c r="L131" i="18" s="1"/>
  <c r="AV131" i="16"/>
  <c r="AW131" i="16"/>
  <c r="AX131" i="16"/>
  <c r="AZ131" i="16"/>
  <c r="AI132" i="16"/>
  <c r="AK132" i="16"/>
  <c r="AM132" i="16"/>
  <c r="AU132" i="16"/>
  <c r="L132" i="18" s="1"/>
  <c r="AV132" i="16"/>
  <c r="AW132" i="16"/>
  <c r="AX132" i="16"/>
  <c r="AZ132" i="16"/>
  <c r="AI133" i="16"/>
  <c r="AK133" i="16"/>
  <c r="AM133" i="16"/>
  <c r="AU133" i="16"/>
  <c r="L133" i="18" s="1"/>
  <c r="AV133" i="16"/>
  <c r="AW133" i="16"/>
  <c r="AX133" i="16"/>
  <c r="AZ133" i="16"/>
  <c r="AI134" i="16"/>
  <c r="AK134" i="16"/>
  <c r="AM134" i="16"/>
  <c r="AU134" i="16"/>
  <c r="L134" i="18" s="1"/>
  <c r="AV134" i="16"/>
  <c r="AW134" i="16"/>
  <c r="AX134" i="16"/>
  <c r="AZ134" i="16"/>
  <c r="AI135" i="16"/>
  <c r="AK135" i="16"/>
  <c r="AM135" i="16"/>
  <c r="AU135" i="16"/>
  <c r="L135" i="18" s="1"/>
  <c r="AV135" i="16"/>
  <c r="AW135" i="16"/>
  <c r="AX135" i="16"/>
  <c r="AZ135" i="16"/>
  <c r="AI136" i="16"/>
  <c r="AK136" i="16"/>
  <c r="AM136" i="16"/>
  <c r="AU136" i="16"/>
  <c r="L136" i="18" s="1"/>
  <c r="AV136" i="16"/>
  <c r="AW136" i="16"/>
  <c r="AX136" i="16"/>
  <c r="AZ136" i="16"/>
  <c r="AI137" i="16"/>
  <c r="AK137" i="16"/>
  <c r="AM137" i="16"/>
  <c r="AU137" i="16"/>
  <c r="L137" i="18" s="1"/>
  <c r="AV137" i="16"/>
  <c r="AW137" i="16"/>
  <c r="AX137" i="16"/>
  <c r="AZ137" i="16"/>
  <c r="AI138" i="16"/>
  <c r="AK138" i="16"/>
  <c r="AM138" i="16"/>
  <c r="AU138" i="16"/>
  <c r="L138" i="18" s="1"/>
  <c r="AV138" i="16"/>
  <c r="AW138" i="16"/>
  <c r="AX138" i="16"/>
  <c r="AZ138" i="16"/>
  <c r="AI139" i="16"/>
  <c r="AK139" i="16"/>
  <c r="AM139" i="16"/>
  <c r="AU139" i="16"/>
  <c r="L139" i="18" s="1"/>
  <c r="AV139" i="16"/>
  <c r="AW139" i="16"/>
  <c r="AX139" i="16"/>
  <c r="AZ139" i="16"/>
  <c r="AI140" i="16"/>
  <c r="AK140" i="16"/>
  <c r="AM140" i="16"/>
  <c r="AU140" i="16"/>
  <c r="L140" i="18" s="1"/>
  <c r="AV140" i="16"/>
  <c r="AW140" i="16"/>
  <c r="AX140" i="16"/>
  <c r="AZ140" i="16"/>
  <c r="AI141" i="16"/>
  <c r="AK141" i="16"/>
  <c r="AM141" i="16"/>
  <c r="AU141" i="16"/>
  <c r="L141" i="18" s="1"/>
  <c r="AV141" i="16"/>
  <c r="AW141" i="16"/>
  <c r="AX141" i="16"/>
  <c r="AZ141" i="16"/>
  <c r="AI142" i="16"/>
  <c r="AK142" i="16"/>
  <c r="AM142" i="16"/>
  <c r="AU142" i="16"/>
  <c r="L142" i="18" s="1"/>
  <c r="AV142" i="16"/>
  <c r="AW142" i="16"/>
  <c r="AX142" i="16"/>
  <c r="AZ142" i="16"/>
  <c r="AI143" i="16"/>
  <c r="AK143" i="16"/>
  <c r="AM143" i="16"/>
  <c r="AU143" i="16"/>
  <c r="L143" i="18" s="1"/>
  <c r="AV143" i="16"/>
  <c r="AW143" i="16"/>
  <c r="AX143" i="16"/>
  <c r="AZ143" i="16"/>
  <c r="AI144" i="16"/>
  <c r="AK144" i="16"/>
  <c r="AM144" i="16"/>
  <c r="AU144" i="16"/>
  <c r="L144" i="18" s="1"/>
  <c r="AV144" i="16"/>
  <c r="AW144" i="16"/>
  <c r="AX144" i="16"/>
  <c r="AZ144" i="16"/>
  <c r="AI145" i="16"/>
  <c r="AK145" i="16"/>
  <c r="AM145" i="16"/>
  <c r="AU145" i="16"/>
  <c r="L145" i="18" s="1"/>
  <c r="AV145" i="16"/>
  <c r="AW145" i="16"/>
  <c r="AX145" i="16"/>
  <c r="AZ145" i="16"/>
  <c r="AI146" i="16"/>
  <c r="AK146" i="16"/>
  <c r="AM146" i="16"/>
  <c r="AU146" i="16"/>
  <c r="L146" i="18" s="1"/>
  <c r="AV146" i="16"/>
  <c r="AW146" i="16"/>
  <c r="AX146" i="16"/>
  <c r="AZ146" i="16"/>
  <c r="AI147" i="16"/>
  <c r="AK147" i="16"/>
  <c r="AM147" i="16"/>
  <c r="AU147" i="16"/>
  <c r="L147" i="18" s="1"/>
  <c r="AV147" i="16"/>
  <c r="AW147" i="16"/>
  <c r="AX147" i="16"/>
  <c r="AZ147" i="16"/>
  <c r="AI148" i="16"/>
  <c r="AK148" i="16"/>
  <c r="AM148" i="16"/>
  <c r="AU148" i="16"/>
  <c r="L148" i="18" s="1"/>
  <c r="AV148" i="16"/>
  <c r="AW148" i="16"/>
  <c r="AX148" i="16"/>
  <c r="AZ148" i="16"/>
  <c r="AI149" i="16"/>
  <c r="AK149" i="16"/>
  <c r="AM149" i="16"/>
  <c r="AU149" i="16"/>
  <c r="L149" i="18" s="1"/>
  <c r="AV149" i="16"/>
  <c r="AW149" i="16"/>
  <c r="AX149" i="16"/>
  <c r="AZ149" i="16"/>
  <c r="AI150" i="16"/>
  <c r="AK150" i="16"/>
  <c r="AM150" i="16"/>
  <c r="AU150" i="16"/>
  <c r="L150" i="18" s="1"/>
  <c r="AV150" i="16"/>
  <c r="AW150" i="16"/>
  <c r="AX150" i="16"/>
  <c r="AZ150" i="16"/>
  <c r="AI151" i="16"/>
  <c r="AK151" i="16"/>
  <c r="AM151" i="16"/>
  <c r="AU151" i="16"/>
  <c r="L151" i="18" s="1"/>
  <c r="AV151" i="16"/>
  <c r="AW151" i="16"/>
  <c r="AX151" i="16"/>
  <c r="AZ151" i="16"/>
  <c r="AI152" i="16"/>
  <c r="AK152" i="16"/>
  <c r="AM152" i="16"/>
  <c r="AU152" i="16"/>
  <c r="L152" i="18" s="1"/>
  <c r="AV152" i="16"/>
  <c r="AW152" i="16"/>
  <c r="AX152" i="16"/>
  <c r="AZ152" i="16"/>
  <c r="AI153" i="16"/>
  <c r="AK153" i="16"/>
  <c r="AM153" i="16"/>
  <c r="AU153" i="16"/>
  <c r="AV153" i="16"/>
  <c r="AW153" i="16"/>
  <c r="AX153" i="16"/>
  <c r="AZ153" i="16"/>
  <c r="AI154" i="16"/>
  <c r="AK154" i="16"/>
  <c r="AM154" i="16"/>
  <c r="AU154" i="16"/>
  <c r="L154" i="18" s="1"/>
  <c r="AV154" i="16"/>
  <c r="AW154" i="16"/>
  <c r="AX154" i="16"/>
  <c r="AZ154" i="16"/>
  <c r="AI155" i="16"/>
  <c r="AK155" i="16"/>
  <c r="AM155" i="16"/>
  <c r="AU155" i="16"/>
  <c r="L155" i="18" s="1"/>
  <c r="AV155" i="16"/>
  <c r="AW155" i="16"/>
  <c r="AX155" i="16"/>
  <c r="AZ155" i="16"/>
  <c r="AI156" i="16"/>
  <c r="AK156" i="16"/>
  <c r="AM156" i="16"/>
  <c r="AU156" i="16"/>
  <c r="L156" i="18" s="1"/>
  <c r="AV156" i="16"/>
  <c r="AW156" i="16"/>
  <c r="AX156" i="16"/>
  <c r="AZ156" i="16"/>
  <c r="AI157" i="16"/>
  <c r="AK157" i="16"/>
  <c r="AM157" i="16"/>
  <c r="AU157" i="16"/>
  <c r="L157" i="18" s="1"/>
  <c r="AV157" i="16"/>
  <c r="AW157" i="16"/>
  <c r="AX157" i="16"/>
  <c r="AZ157" i="16"/>
  <c r="AI158" i="16"/>
  <c r="AK158" i="16"/>
  <c r="AM158" i="16"/>
  <c r="AU158" i="16"/>
  <c r="L158" i="18" s="1"/>
  <c r="AV158" i="16"/>
  <c r="AW158" i="16"/>
  <c r="AX158" i="16"/>
  <c r="AZ158" i="16"/>
  <c r="AI159" i="16"/>
  <c r="AK159" i="16"/>
  <c r="AM159" i="16"/>
  <c r="AU159" i="16"/>
  <c r="L159" i="18" s="1"/>
  <c r="AV159" i="16"/>
  <c r="AW159" i="16"/>
  <c r="AX159" i="16"/>
  <c r="AZ159" i="16"/>
  <c r="AI160" i="16"/>
  <c r="AK160" i="16"/>
  <c r="AM160" i="16"/>
  <c r="AU160" i="16"/>
  <c r="AV160" i="16"/>
  <c r="AW160" i="16"/>
  <c r="AX160" i="16"/>
  <c r="AZ160" i="16"/>
  <c r="AI161" i="16"/>
  <c r="AK161" i="16"/>
  <c r="AM161" i="16"/>
  <c r="AU161" i="16"/>
  <c r="L161" i="18" s="1"/>
  <c r="AV161" i="16"/>
  <c r="AW161" i="16"/>
  <c r="AX161" i="16"/>
  <c r="AZ161" i="16"/>
  <c r="AI162" i="16"/>
  <c r="AK162" i="16"/>
  <c r="AM162" i="16"/>
  <c r="AU162" i="16"/>
  <c r="L162" i="18" s="1"/>
  <c r="AV162" i="16"/>
  <c r="AW162" i="16"/>
  <c r="AX162" i="16"/>
  <c r="AZ162" i="16"/>
  <c r="AI163" i="16"/>
  <c r="AK163" i="16"/>
  <c r="AM163" i="16"/>
  <c r="AU163" i="16"/>
  <c r="L163" i="18" s="1"/>
  <c r="AV163" i="16"/>
  <c r="AW163" i="16"/>
  <c r="AX163" i="16"/>
  <c r="AZ163" i="16"/>
  <c r="AI164" i="16"/>
  <c r="AK164" i="16"/>
  <c r="AM164" i="16"/>
  <c r="AU164" i="16"/>
  <c r="L164" i="18" s="1"/>
  <c r="AV164" i="16"/>
  <c r="AW164" i="16"/>
  <c r="AX164" i="16"/>
  <c r="AZ164" i="16"/>
  <c r="AI165" i="16"/>
  <c r="AK165" i="16"/>
  <c r="AM165" i="16"/>
  <c r="AU165" i="16"/>
  <c r="L165" i="18" s="1"/>
  <c r="AV165" i="16"/>
  <c r="AW165" i="16"/>
  <c r="AX165" i="16"/>
  <c r="AZ165" i="16"/>
  <c r="AI166" i="16"/>
  <c r="AK166" i="16"/>
  <c r="AM166" i="16"/>
  <c r="AU166" i="16"/>
  <c r="L166" i="18" s="1"/>
  <c r="AV166" i="16"/>
  <c r="AW166" i="16"/>
  <c r="AX166" i="16"/>
  <c r="AZ166" i="16"/>
  <c r="AI167" i="16"/>
  <c r="AK167" i="16"/>
  <c r="AM167" i="16"/>
  <c r="AU167" i="16"/>
  <c r="AV167" i="16"/>
  <c r="AW167" i="16"/>
  <c r="AX167" i="16"/>
  <c r="AZ167" i="16"/>
  <c r="AI168" i="16"/>
  <c r="AK168" i="16"/>
  <c r="AM168" i="16"/>
  <c r="AU168" i="16"/>
  <c r="L168" i="18" s="1"/>
  <c r="AV168" i="16"/>
  <c r="AW168" i="16"/>
  <c r="AX168" i="16"/>
  <c r="AZ168" i="16"/>
  <c r="AI169" i="16"/>
  <c r="AK169" i="16"/>
  <c r="AM169" i="16"/>
  <c r="AU169" i="16"/>
  <c r="L169" i="18" s="1"/>
  <c r="AV169" i="16"/>
  <c r="AW169" i="16"/>
  <c r="AX169" i="16"/>
  <c r="AZ169" i="16"/>
  <c r="AI170" i="16"/>
  <c r="AK170" i="16"/>
  <c r="AM170" i="16"/>
  <c r="AU170" i="16"/>
  <c r="L170" i="18" s="1"/>
  <c r="AV170" i="16"/>
  <c r="AW170" i="16"/>
  <c r="AX170" i="16"/>
  <c r="AZ170" i="16"/>
  <c r="AI171" i="16"/>
  <c r="AK171" i="16"/>
  <c r="AM171" i="16"/>
  <c r="AU171" i="16"/>
  <c r="AV171" i="16"/>
  <c r="AW171" i="16"/>
  <c r="AX171" i="16"/>
  <c r="AZ171" i="16"/>
  <c r="AI172" i="16"/>
  <c r="AK172" i="16"/>
  <c r="AM172" i="16"/>
  <c r="AU172" i="16"/>
  <c r="L172" i="18" s="1"/>
  <c r="AV172" i="16"/>
  <c r="AW172" i="16"/>
  <c r="AX172" i="16"/>
  <c r="AZ172" i="16"/>
  <c r="AI173" i="16"/>
  <c r="AK173" i="16"/>
  <c r="AM173" i="16"/>
  <c r="AU173" i="16"/>
  <c r="L173" i="18" s="1"/>
  <c r="AV173" i="16"/>
  <c r="AW173" i="16"/>
  <c r="AX173" i="16"/>
  <c r="AZ173" i="16"/>
  <c r="AI174" i="16"/>
  <c r="AK174" i="16"/>
  <c r="AM174" i="16"/>
  <c r="AU174" i="16"/>
  <c r="L174" i="18" s="1"/>
  <c r="AV174" i="16"/>
  <c r="AW174" i="16"/>
  <c r="AX174" i="16"/>
  <c r="AZ174" i="16"/>
  <c r="AI175" i="16"/>
  <c r="AK175" i="16"/>
  <c r="AM175" i="16"/>
  <c r="AU175" i="16"/>
  <c r="L175" i="18" s="1"/>
  <c r="AV175" i="16"/>
  <c r="AW175" i="16"/>
  <c r="AX175" i="16"/>
  <c r="AZ175" i="16"/>
  <c r="AI176" i="16"/>
  <c r="AK176" i="16"/>
  <c r="AM176" i="16"/>
  <c r="AU176" i="16"/>
  <c r="L176" i="18" s="1"/>
  <c r="AV176" i="16"/>
  <c r="AW176" i="16"/>
  <c r="AX176" i="16"/>
  <c r="AZ176" i="16"/>
  <c r="AI177" i="16"/>
  <c r="AK177" i="16"/>
  <c r="AM177" i="16"/>
  <c r="AU177" i="16"/>
  <c r="L177" i="18" s="1"/>
  <c r="AV177" i="16"/>
  <c r="AW177" i="16"/>
  <c r="AX177" i="16"/>
  <c r="AZ177" i="16"/>
  <c r="AI178" i="16"/>
  <c r="AK178" i="16"/>
  <c r="AM178" i="16"/>
  <c r="AU178" i="16"/>
  <c r="L178" i="18" s="1"/>
  <c r="AV178" i="16"/>
  <c r="AW178" i="16"/>
  <c r="AX178" i="16"/>
  <c r="AZ178" i="16"/>
  <c r="AI179" i="16"/>
  <c r="AK179" i="16"/>
  <c r="AM179" i="16"/>
  <c r="AU179" i="16"/>
  <c r="L179" i="18" s="1"/>
  <c r="AV179" i="16"/>
  <c r="AW179" i="16"/>
  <c r="AX179" i="16"/>
  <c r="AZ179" i="16"/>
  <c r="AI180" i="16"/>
  <c r="AK180" i="16"/>
  <c r="AM180" i="16"/>
  <c r="AU180" i="16"/>
  <c r="L180" i="18" s="1"/>
  <c r="AV180" i="16"/>
  <c r="AW180" i="16"/>
  <c r="AX180" i="16"/>
  <c r="AZ180" i="16"/>
  <c r="AI181" i="16"/>
  <c r="AK181" i="16"/>
  <c r="AM181" i="16"/>
  <c r="AU181" i="16"/>
  <c r="L181" i="18" s="1"/>
  <c r="AV181" i="16"/>
  <c r="AW181" i="16"/>
  <c r="AX181" i="16"/>
  <c r="AZ181" i="16"/>
  <c r="AI182" i="16"/>
  <c r="AK182" i="16"/>
  <c r="AM182" i="16"/>
  <c r="AU182" i="16"/>
  <c r="L182" i="18" s="1"/>
  <c r="AV182" i="16"/>
  <c r="AW182" i="16"/>
  <c r="AX182" i="16"/>
  <c r="AZ182" i="16"/>
  <c r="AI183" i="16"/>
  <c r="AK183" i="16"/>
  <c r="AM183" i="16"/>
  <c r="AU183" i="16"/>
  <c r="L183" i="18" s="1"/>
  <c r="AV183" i="16"/>
  <c r="AW183" i="16"/>
  <c r="AX183" i="16"/>
  <c r="AZ183" i="16"/>
  <c r="AI184" i="16"/>
  <c r="AK184" i="16"/>
  <c r="AM184" i="16"/>
  <c r="AU184" i="16"/>
  <c r="L184" i="18" s="1"/>
  <c r="AV184" i="16"/>
  <c r="AW184" i="16"/>
  <c r="AX184" i="16"/>
  <c r="AZ184" i="16"/>
  <c r="AI185" i="16"/>
  <c r="AK185" i="16"/>
  <c r="AM185" i="16"/>
  <c r="AU185" i="16"/>
  <c r="L185" i="18" s="1"/>
  <c r="AV185" i="16"/>
  <c r="AW185" i="16"/>
  <c r="AX185" i="16"/>
  <c r="AZ185" i="16"/>
  <c r="AI186" i="16"/>
  <c r="AK186" i="16"/>
  <c r="AM186" i="16"/>
  <c r="AU186" i="16"/>
  <c r="L186" i="18" s="1"/>
  <c r="AV186" i="16"/>
  <c r="AW186" i="16"/>
  <c r="AX186" i="16"/>
  <c r="AZ186" i="16"/>
  <c r="AI187" i="16"/>
  <c r="AK187" i="16"/>
  <c r="AM187" i="16"/>
  <c r="AU187" i="16"/>
  <c r="L187" i="18" s="1"/>
  <c r="AV187" i="16"/>
  <c r="AW187" i="16"/>
  <c r="AX187" i="16"/>
  <c r="AZ187" i="16"/>
  <c r="AI188" i="16"/>
  <c r="AK188" i="16"/>
  <c r="AM188" i="16"/>
  <c r="AU188" i="16"/>
  <c r="L188" i="18" s="1"/>
  <c r="AV188" i="16"/>
  <c r="AW188" i="16"/>
  <c r="AX188" i="16"/>
  <c r="AZ188" i="16"/>
  <c r="AI189" i="16"/>
  <c r="AK189" i="16"/>
  <c r="AM189" i="16"/>
  <c r="AU189" i="16"/>
  <c r="L189" i="18" s="1"/>
  <c r="AV189" i="16"/>
  <c r="AW189" i="16"/>
  <c r="AX189" i="16"/>
  <c r="AZ189" i="16"/>
  <c r="AI190" i="16"/>
  <c r="AK190" i="16"/>
  <c r="AM190" i="16"/>
  <c r="AU190" i="16"/>
  <c r="L190" i="18" s="1"/>
  <c r="AV190" i="16"/>
  <c r="AW190" i="16"/>
  <c r="AX190" i="16"/>
  <c r="AZ190" i="16"/>
  <c r="AI191" i="16"/>
  <c r="AK191" i="16"/>
  <c r="AM191" i="16"/>
  <c r="AU191" i="16"/>
  <c r="L191" i="18" s="1"/>
  <c r="AV191" i="16"/>
  <c r="AW191" i="16"/>
  <c r="AX191" i="16"/>
  <c r="AZ191" i="16"/>
  <c r="AI192" i="16"/>
  <c r="AK192" i="16"/>
  <c r="AM192" i="16"/>
  <c r="AU192" i="16"/>
  <c r="L192" i="18" s="1"/>
  <c r="AV192" i="16"/>
  <c r="AW192" i="16"/>
  <c r="AX192" i="16"/>
  <c r="AZ192" i="16"/>
  <c r="AI193" i="16"/>
  <c r="AK193" i="16"/>
  <c r="AM193" i="16"/>
  <c r="AU193" i="16"/>
  <c r="AV193" i="16"/>
  <c r="AW193" i="16"/>
  <c r="AX193" i="16"/>
  <c r="AZ193" i="16"/>
  <c r="AI194" i="16"/>
  <c r="AK194" i="16"/>
  <c r="AM194" i="16"/>
  <c r="AU194" i="16"/>
  <c r="L194" i="18" s="1"/>
  <c r="AV194" i="16"/>
  <c r="AW194" i="16"/>
  <c r="AX194" i="16"/>
  <c r="AZ194" i="16"/>
  <c r="AI195" i="16"/>
  <c r="AK195" i="16"/>
  <c r="AM195" i="16"/>
  <c r="AU195" i="16"/>
  <c r="L195" i="18" s="1"/>
  <c r="AV195" i="16"/>
  <c r="AW195" i="16"/>
  <c r="AX195" i="16"/>
  <c r="AZ195" i="16"/>
  <c r="AI196" i="16"/>
  <c r="AK196" i="16"/>
  <c r="AM196" i="16"/>
  <c r="AU196" i="16"/>
  <c r="L196" i="18" s="1"/>
  <c r="AV196" i="16"/>
  <c r="AW196" i="16"/>
  <c r="AX196" i="16"/>
  <c r="AZ196" i="16"/>
  <c r="AI197" i="16"/>
  <c r="AK197" i="16"/>
  <c r="AM197" i="16"/>
  <c r="AU197" i="16"/>
  <c r="L197" i="18" s="1"/>
  <c r="AV197" i="16"/>
  <c r="AW197" i="16"/>
  <c r="AX197" i="16"/>
  <c r="AZ197" i="16"/>
  <c r="AI198" i="16"/>
  <c r="AK198" i="16"/>
  <c r="AM198" i="16"/>
  <c r="AU198" i="16"/>
  <c r="L198" i="18" s="1"/>
  <c r="AV198" i="16"/>
  <c r="AW198" i="16"/>
  <c r="AX198" i="16"/>
  <c r="AZ198" i="16"/>
  <c r="AI199" i="16"/>
  <c r="AK199" i="16"/>
  <c r="AM199" i="16"/>
  <c r="AU199" i="16"/>
  <c r="L199" i="18" s="1"/>
  <c r="AV199" i="16"/>
  <c r="AW199" i="16"/>
  <c r="AX199" i="16"/>
  <c r="AZ199" i="16"/>
  <c r="AI200" i="16"/>
  <c r="AK200" i="16"/>
  <c r="AM200" i="16"/>
  <c r="AU200" i="16"/>
  <c r="L200" i="18" s="1"/>
  <c r="AV200" i="16"/>
  <c r="AW200" i="16"/>
  <c r="AX200" i="16"/>
  <c r="AZ200" i="16"/>
  <c r="AI201" i="16"/>
  <c r="AK201" i="16"/>
  <c r="AM201" i="16"/>
  <c r="AU201" i="16"/>
  <c r="L201" i="18" s="1"/>
  <c r="AV201" i="16"/>
  <c r="AW201" i="16"/>
  <c r="AX201" i="16"/>
  <c r="AZ201" i="16"/>
  <c r="AI202" i="16"/>
  <c r="AK202" i="16"/>
  <c r="AM202" i="16"/>
  <c r="AU202" i="16"/>
  <c r="L202" i="18" s="1"/>
  <c r="AV202" i="16"/>
  <c r="AW202" i="16"/>
  <c r="AX202" i="16"/>
  <c r="AZ202" i="16"/>
  <c r="AI203" i="16"/>
  <c r="AK203" i="16"/>
  <c r="AM203" i="16"/>
  <c r="AU203" i="16"/>
  <c r="L203" i="18" s="1"/>
  <c r="AV203" i="16"/>
  <c r="AW203" i="16"/>
  <c r="AX203" i="16"/>
  <c r="AZ203" i="16"/>
  <c r="AI204" i="16"/>
  <c r="AK204" i="16"/>
  <c r="AM204" i="16"/>
  <c r="AU204" i="16"/>
  <c r="L204" i="18" s="1"/>
  <c r="AV204" i="16"/>
  <c r="AW204" i="16"/>
  <c r="AX204" i="16"/>
  <c r="AZ204" i="16"/>
  <c r="AI205" i="16"/>
  <c r="AK205" i="16"/>
  <c r="AM205" i="16"/>
  <c r="AU205" i="16"/>
  <c r="L205" i="18" s="1"/>
  <c r="AV205" i="16"/>
  <c r="AW205" i="16"/>
  <c r="AX205" i="16"/>
  <c r="AZ205" i="16"/>
  <c r="AI206" i="16"/>
  <c r="AK206" i="16"/>
  <c r="AM206" i="16"/>
  <c r="AU206" i="16"/>
  <c r="L206" i="18" s="1"/>
  <c r="AV206" i="16"/>
  <c r="AW206" i="16"/>
  <c r="AX206" i="16"/>
  <c r="AZ206" i="16"/>
  <c r="AI207" i="16"/>
  <c r="AK207" i="16"/>
  <c r="AM207" i="16"/>
  <c r="AU207" i="16"/>
  <c r="L207" i="18" s="1"/>
  <c r="AV207" i="16"/>
  <c r="AW207" i="16"/>
  <c r="AX207" i="16"/>
  <c r="AZ207" i="16"/>
  <c r="AI208" i="16"/>
  <c r="AK208" i="16"/>
  <c r="AM208" i="16"/>
  <c r="AU208" i="16"/>
  <c r="L208" i="18" s="1"/>
  <c r="AV208" i="16"/>
  <c r="AW208" i="16"/>
  <c r="AX208" i="16"/>
  <c r="AZ208" i="16"/>
  <c r="AI209" i="16"/>
  <c r="AK209" i="16"/>
  <c r="AM209" i="16"/>
  <c r="AU209" i="16"/>
  <c r="L209" i="18" s="1"/>
  <c r="AV209" i="16"/>
  <c r="AW209" i="16"/>
  <c r="AX209" i="16"/>
  <c r="AZ209" i="16"/>
  <c r="AI210" i="16"/>
  <c r="AK210" i="16"/>
  <c r="AM210" i="16"/>
  <c r="AU210" i="16"/>
  <c r="L210" i="18" s="1"/>
  <c r="AV210" i="16"/>
  <c r="AW210" i="16"/>
  <c r="AX210" i="16"/>
  <c r="AZ210" i="16"/>
  <c r="AI211" i="16"/>
  <c r="AK211" i="16"/>
  <c r="AM211" i="16"/>
  <c r="AU211" i="16"/>
  <c r="L211" i="18" s="1"/>
  <c r="AV211" i="16"/>
  <c r="AW211" i="16"/>
  <c r="AX211" i="16"/>
  <c r="AZ211" i="16"/>
  <c r="AI212" i="16"/>
  <c r="AK212" i="16"/>
  <c r="AM212" i="16"/>
  <c r="AU212" i="16"/>
  <c r="L212" i="18" s="1"/>
  <c r="AV212" i="16"/>
  <c r="AW212" i="16"/>
  <c r="AX212" i="16"/>
  <c r="AZ212" i="16"/>
  <c r="AI213" i="16"/>
  <c r="AK213" i="16"/>
  <c r="AM213" i="16"/>
  <c r="AU213" i="16"/>
  <c r="L213" i="18" s="1"/>
  <c r="AV213" i="16"/>
  <c r="AW213" i="16"/>
  <c r="AX213" i="16"/>
  <c r="AZ213" i="16"/>
  <c r="AI214" i="16"/>
  <c r="AK214" i="16"/>
  <c r="AM214" i="16"/>
  <c r="AU214" i="16"/>
  <c r="L214" i="18" s="1"/>
  <c r="AV214" i="16"/>
  <c r="AW214" i="16"/>
  <c r="AX214" i="16"/>
  <c r="AZ214" i="16"/>
  <c r="AI215" i="16"/>
  <c r="AK215" i="16"/>
  <c r="AM215" i="16"/>
  <c r="AU215" i="16"/>
  <c r="L215" i="18" s="1"/>
  <c r="AV215" i="16"/>
  <c r="AW215" i="16"/>
  <c r="AX215" i="16"/>
  <c r="AZ215" i="16"/>
  <c r="AI216" i="16"/>
  <c r="AK216" i="16"/>
  <c r="AM216" i="16"/>
  <c r="AU216" i="16"/>
  <c r="L216" i="18" s="1"/>
  <c r="AV216" i="16"/>
  <c r="AW216" i="16"/>
  <c r="AX216" i="16"/>
  <c r="AZ216" i="16"/>
  <c r="AI217" i="16"/>
  <c r="AK217" i="16"/>
  <c r="AM217" i="16"/>
  <c r="AU217" i="16"/>
  <c r="L217" i="18" s="1"/>
  <c r="AV217" i="16"/>
  <c r="AW217" i="16"/>
  <c r="AX217" i="16"/>
  <c r="AZ217" i="16"/>
  <c r="AI218" i="16"/>
  <c r="AK218" i="16"/>
  <c r="AM218" i="16"/>
  <c r="AU218" i="16"/>
  <c r="L218" i="18" s="1"/>
  <c r="AV218" i="16"/>
  <c r="AW218" i="16"/>
  <c r="AX218" i="16"/>
  <c r="AZ218" i="16"/>
  <c r="AI219" i="16"/>
  <c r="AK219" i="16"/>
  <c r="AM219" i="16"/>
  <c r="AU219" i="16"/>
  <c r="L219" i="18" s="1"/>
  <c r="AV219" i="16"/>
  <c r="AW219" i="16"/>
  <c r="AX219" i="16"/>
  <c r="AZ219" i="16"/>
  <c r="AI220" i="16"/>
  <c r="AK220" i="16"/>
  <c r="AM220" i="16"/>
  <c r="AU220" i="16"/>
  <c r="L220" i="18" s="1"/>
  <c r="AV220" i="16"/>
  <c r="AW220" i="16"/>
  <c r="AX220" i="16"/>
  <c r="AZ220" i="16"/>
  <c r="AI221" i="16"/>
  <c r="AK221" i="16"/>
  <c r="AM221" i="16"/>
  <c r="AU221" i="16"/>
  <c r="L221" i="18" s="1"/>
  <c r="AV221" i="16"/>
  <c r="AW221" i="16"/>
  <c r="AX221" i="16"/>
  <c r="AZ221" i="16"/>
  <c r="AI222" i="16"/>
  <c r="AK222" i="16"/>
  <c r="AM222" i="16"/>
  <c r="AU222" i="16"/>
  <c r="L222" i="18" s="1"/>
  <c r="AV222" i="16"/>
  <c r="AW222" i="16"/>
  <c r="AX222" i="16"/>
  <c r="AZ222" i="16"/>
  <c r="AI223" i="16"/>
  <c r="AK223" i="16"/>
  <c r="AM223" i="16"/>
  <c r="AU223" i="16"/>
  <c r="L223" i="18" s="1"/>
  <c r="AV223" i="16"/>
  <c r="AW223" i="16"/>
  <c r="AX223" i="16"/>
  <c r="AZ223" i="16"/>
  <c r="AI224" i="16"/>
  <c r="AK224" i="16"/>
  <c r="AM224" i="16"/>
  <c r="AU224" i="16"/>
  <c r="L224" i="18" s="1"/>
  <c r="AV224" i="16"/>
  <c r="AW224" i="16"/>
  <c r="AX224" i="16"/>
  <c r="AZ224" i="16"/>
  <c r="AI225" i="16"/>
  <c r="AK225" i="16"/>
  <c r="AM225" i="16"/>
  <c r="AU225" i="16"/>
  <c r="L225" i="18" s="1"/>
  <c r="AV225" i="16"/>
  <c r="AW225" i="16"/>
  <c r="AX225" i="16"/>
  <c r="AZ225" i="16"/>
  <c r="AI226" i="16"/>
  <c r="AK226" i="16"/>
  <c r="AM226" i="16"/>
  <c r="AU226" i="16"/>
  <c r="L226" i="18" s="1"/>
  <c r="AV226" i="16"/>
  <c r="AW226" i="16"/>
  <c r="AX226" i="16"/>
  <c r="AZ226" i="16"/>
  <c r="AI227" i="16"/>
  <c r="AK227" i="16"/>
  <c r="AM227" i="16"/>
  <c r="AU227" i="16"/>
  <c r="L227" i="18" s="1"/>
  <c r="AV227" i="16"/>
  <c r="AW227" i="16"/>
  <c r="AX227" i="16"/>
  <c r="AZ227" i="16"/>
  <c r="AI228" i="16"/>
  <c r="AK228" i="16"/>
  <c r="AM228" i="16"/>
  <c r="AU228" i="16"/>
  <c r="L228" i="18" s="1"/>
  <c r="AV228" i="16"/>
  <c r="AW228" i="16"/>
  <c r="AX228" i="16"/>
  <c r="AZ228" i="16"/>
  <c r="AI229" i="16"/>
  <c r="AK229" i="16"/>
  <c r="AM229" i="16"/>
  <c r="AU229" i="16"/>
  <c r="L229" i="18" s="1"/>
  <c r="AV229" i="16"/>
  <c r="AW229" i="16"/>
  <c r="AX229" i="16"/>
  <c r="AZ229" i="16"/>
  <c r="AI230" i="16"/>
  <c r="AK230" i="16"/>
  <c r="AM230" i="16"/>
  <c r="AU230" i="16"/>
  <c r="L230" i="18" s="1"/>
  <c r="AV230" i="16"/>
  <c r="AW230" i="16"/>
  <c r="AX230" i="16"/>
  <c r="AZ230" i="16"/>
  <c r="AI231" i="16"/>
  <c r="AK231" i="16"/>
  <c r="AM231" i="16"/>
  <c r="AU231" i="16"/>
  <c r="L231" i="18" s="1"/>
  <c r="AV231" i="16"/>
  <c r="AW231" i="16"/>
  <c r="AX231" i="16"/>
  <c r="AZ231" i="16"/>
  <c r="AI232" i="16"/>
  <c r="AK232" i="16"/>
  <c r="AM232" i="16"/>
  <c r="AU232" i="16"/>
  <c r="L232" i="18" s="1"/>
  <c r="AV232" i="16"/>
  <c r="AW232" i="16"/>
  <c r="AX232" i="16"/>
  <c r="AZ232" i="16"/>
  <c r="AI233" i="16"/>
  <c r="AK233" i="16"/>
  <c r="AM233" i="16"/>
  <c r="AU233" i="16"/>
  <c r="L233" i="18" s="1"/>
  <c r="AV233" i="16"/>
  <c r="AW233" i="16"/>
  <c r="AX233" i="16"/>
  <c r="AZ233" i="16"/>
  <c r="AI234" i="16"/>
  <c r="AK234" i="16"/>
  <c r="AM234" i="16"/>
  <c r="AU234" i="16"/>
  <c r="L234" i="18" s="1"/>
  <c r="AV234" i="16"/>
  <c r="AW234" i="16"/>
  <c r="AX234" i="16"/>
  <c r="AZ234" i="16"/>
  <c r="AI235" i="16"/>
  <c r="AK235" i="16"/>
  <c r="AM235" i="16"/>
  <c r="AU235" i="16"/>
  <c r="L235" i="18" s="1"/>
  <c r="AV235" i="16"/>
  <c r="AW235" i="16"/>
  <c r="AX235" i="16"/>
  <c r="AZ235" i="16"/>
  <c r="AI236" i="16"/>
  <c r="AK236" i="16"/>
  <c r="AM236" i="16"/>
  <c r="AU236" i="16"/>
  <c r="L236" i="18" s="1"/>
  <c r="AV236" i="16"/>
  <c r="AW236" i="16"/>
  <c r="AX236" i="16"/>
  <c r="AZ236" i="16"/>
  <c r="AI237" i="16"/>
  <c r="AK237" i="16"/>
  <c r="AM237" i="16"/>
  <c r="AU237" i="16"/>
  <c r="L237" i="18" s="1"/>
  <c r="AV237" i="16"/>
  <c r="AW237" i="16"/>
  <c r="AX237" i="16"/>
  <c r="AZ237" i="16"/>
  <c r="AI238" i="16"/>
  <c r="AK238" i="16"/>
  <c r="AM238" i="16"/>
  <c r="AU238" i="16"/>
  <c r="L238" i="18" s="1"/>
  <c r="AV238" i="16"/>
  <c r="AW238" i="16"/>
  <c r="AX238" i="16"/>
  <c r="AZ238" i="16"/>
  <c r="AI239" i="16"/>
  <c r="AK239" i="16"/>
  <c r="AM239" i="16"/>
  <c r="AU239" i="16"/>
  <c r="L239" i="18" s="1"/>
  <c r="AV239" i="16"/>
  <c r="AW239" i="16"/>
  <c r="AX239" i="16"/>
  <c r="AZ239" i="16"/>
  <c r="AI240" i="16"/>
  <c r="AK240" i="16"/>
  <c r="AM240" i="16"/>
  <c r="AU240" i="16"/>
  <c r="L240" i="18" s="1"/>
  <c r="AV240" i="16"/>
  <c r="AW240" i="16"/>
  <c r="AX240" i="16"/>
  <c r="AZ240" i="16"/>
  <c r="AI241" i="16"/>
  <c r="AK241" i="16"/>
  <c r="AM241" i="16"/>
  <c r="AU241" i="16"/>
  <c r="L241" i="18" s="1"/>
  <c r="AV241" i="16"/>
  <c r="AW241" i="16"/>
  <c r="AX241" i="16"/>
  <c r="AZ241" i="16"/>
  <c r="AI242" i="16"/>
  <c r="AK242" i="16"/>
  <c r="AM242" i="16"/>
  <c r="AU242" i="16"/>
  <c r="L242" i="18" s="1"/>
  <c r="AV242" i="16"/>
  <c r="AW242" i="16"/>
  <c r="AX242" i="16"/>
  <c r="AZ242" i="16"/>
  <c r="AI243" i="16"/>
  <c r="AK243" i="16"/>
  <c r="AM243" i="16"/>
  <c r="AU243" i="16"/>
  <c r="L243" i="18" s="1"/>
  <c r="AV243" i="16"/>
  <c r="AW243" i="16"/>
  <c r="AX243" i="16"/>
  <c r="AZ243" i="16"/>
  <c r="AI244" i="16"/>
  <c r="AK244" i="16"/>
  <c r="AM244" i="16"/>
  <c r="AU244" i="16"/>
  <c r="L244" i="18" s="1"/>
  <c r="AV244" i="16"/>
  <c r="AW244" i="16"/>
  <c r="AX244" i="16"/>
  <c r="AZ244" i="16"/>
  <c r="AI245" i="16"/>
  <c r="AK245" i="16"/>
  <c r="AM245" i="16"/>
  <c r="AU245" i="16"/>
  <c r="L245" i="18" s="1"/>
  <c r="AV245" i="16"/>
  <c r="AW245" i="16"/>
  <c r="AX245" i="16"/>
  <c r="AZ245" i="16"/>
  <c r="AI246" i="16"/>
  <c r="AK246" i="16"/>
  <c r="AM246" i="16"/>
  <c r="AU246" i="16"/>
  <c r="L246" i="18" s="1"/>
  <c r="AV246" i="16"/>
  <c r="AW246" i="16"/>
  <c r="AX246" i="16"/>
  <c r="AZ246" i="16"/>
  <c r="AI247" i="16"/>
  <c r="AK247" i="16"/>
  <c r="AM247" i="16"/>
  <c r="AU247" i="16"/>
  <c r="L247" i="18" s="1"/>
  <c r="AV247" i="16"/>
  <c r="AW247" i="16"/>
  <c r="AX247" i="16"/>
  <c r="AZ247" i="16"/>
  <c r="AI248" i="16"/>
  <c r="AK248" i="16"/>
  <c r="AM248" i="16"/>
  <c r="AU248" i="16"/>
  <c r="L248" i="18" s="1"/>
  <c r="AV248" i="16"/>
  <c r="AW248" i="16"/>
  <c r="AX248" i="16"/>
  <c r="AZ248" i="16"/>
  <c r="AI249" i="16"/>
  <c r="AK249" i="16"/>
  <c r="AM249" i="16"/>
  <c r="AU249" i="16"/>
  <c r="L249" i="18" s="1"/>
  <c r="AV249" i="16"/>
  <c r="AW249" i="16"/>
  <c r="AX249" i="16"/>
  <c r="AZ249" i="16"/>
  <c r="AI250" i="16"/>
  <c r="AK250" i="16"/>
  <c r="AM250" i="16"/>
  <c r="AU250" i="16"/>
  <c r="L250" i="18" s="1"/>
  <c r="AV250" i="16"/>
  <c r="AW250" i="16"/>
  <c r="AX250" i="16"/>
  <c r="AZ250" i="16"/>
  <c r="AI251" i="16"/>
  <c r="AK251" i="16"/>
  <c r="AM251" i="16"/>
  <c r="AU251" i="16"/>
  <c r="L251" i="18" s="1"/>
  <c r="AV251" i="16"/>
  <c r="AW251" i="16"/>
  <c r="AX251" i="16"/>
  <c r="AZ251" i="16"/>
  <c r="AI252" i="16"/>
  <c r="AK252" i="16"/>
  <c r="AM252" i="16"/>
  <c r="AU252" i="16"/>
  <c r="L252" i="18" s="1"/>
  <c r="AV252" i="16"/>
  <c r="AW252" i="16"/>
  <c r="AX252" i="16"/>
  <c r="AZ252" i="16"/>
  <c r="AI253" i="16"/>
  <c r="AK253" i="16"/>
  <c r="AM253" i="16"/>
  <c r="AU253" i="16"/>
  <c r="L253" i="18" s="1"/>
  <c r="AV253" i="16"/>
  <c r="AW253" i="16"/>
  <c r="AX253" i="16"/>
  <c r="AZ253" i="16"/>
  <c r="AI254" i="16"/>
  <c r="AK254" i="16"/>
  <c r="AM254" i="16"/>
  <c r="AU254" i="16"/>
  <c r="L254" i="18" s="1"/>
  <c r="AV254" i="16"/>
  <c r="AW254" i="16"/>
  <c r="AX254" i="16"/>
  <c r="AZ254" i="16"/>
  <c r="AI255" i="16"/>
  <c r="AK255" i="16"/>
  <c r="AM255" i="16"/>
  <c r="AU255" i="16"/>
  <c r="L255" i="18" s="1"/>
  <c r="AV255" i="16"/>
  <c r="AW255" i="16"/>
  <c r="AX255" i="16"/>
  <c r="AZ255" i="16"/>
  <c r="AI256" i="16"/>
  <c r="AK256" i="16"/>
  <c r="AM256" i="16"/>
  <c r="AU256" i="16"/>
  <c r="L256" i="18" s="1"/>
  <c r="AV256" i="16"/>
  <c r="AW256" i="16"/>
  <c r="AX256" i="16"/>
  <c r="AZ256" i="16"/>
  <c r="AI257" i="16"/>
  <c r="AK257" i="16"/>
  <c r="AM257" i="16"/>
  <c r="AU257" i="16"/>
  <c r="L257" i="18" s="1"/>
  <c r="AV257" i="16"/>
  <c r="AW257" i="16"/>
  <c r="AX257" i="16"/>
  <c r="AZ257" i="16"/>
  <c r="AI258" i="16"/>
  <c r="AK258" i="16"/>
  <c r="AM258" i="16"/>
  <c r="AU258" i="16"/>
  <c r="L258" i="18" s="1"/>
  <c r="AV258" i="16"/>
  <c r="AW258" i="16"/>
  <c r="AX258" i="16"/>
  <c r="AZ258" i="16"/>
  <c r="AI259" i="16"/>
  <c r="AK259" i="16"/>
  <c r="AM259" i="16"/>
  <c r="AU259" i="16"/>
  <c r="L259" i="18" s="1"/>
  <c r="AV259" i="16"/>
  <c r="AW259" i="16"/>
  <c r="AX259" i="16"/>
  <c r="AZ259" i="16"/>
  <c r="AI260" i="16"/>
  <c r="AK260" i="16"/>
  <c r="AM260" i="16"/>
  <c r="AU260" i="16"/>
  <c r="L260" i="18" s="1"/>
  <c r="AV260" i="16"/>
  <c r="AW260" i="16"/>
  <c r="AX260" i="16"/>
  <c r="AZ260" i="16"/>
  <c r="AI261" i="16"/>
  <c r="AK261" i="16"/>
  <c r="AM261" i="16"/>
  <c r="AU261" i="16"/>
  <c r="L261" i="18" s="1"/>
  <c r="AV261" i="16"/>
  <c r="AW261" i="16"/>
  <c r="AX261" i="16"/>
  <c r="AZ261" i="16"/>
  <c r="AI262" i="16"/>
  <c r="AK262" i="16"/>
  <c r="AM262" i="16"/>
  <c r="AU262" i="16"/>
  <c r="L262" i="18" s="1"/>
  <c r="AV262" i="16"/>
  <c r="AW262" i="16"/>
  <c r="AX262" i="16"/>
  <c r="AZ262" i="16"/>
  <c r="AI263" i="16"/>
  <c r="AK263" i="16"/>
  <c r="AM263" i="16"/>
  <c r="AU263" i="16"/>
  <c r="L263" i="18" s="1"/>
  <c r="AV263" i="16"/>
  <c r="AW263" i="16"/>
  <c r="AX263" i="16"/>
  <c r="AZ263" i="16"/>
  <c r="AI264" i="16"/>
  <c r="AK264" i="16"/>
  <c r="AM264" i="16"/>
  <c r="AU264" i="16"/>
  <c r="L264" i="18" s="1"/>
  <c r="AV264" i="16"/>
  <c r="AW264" i="16"/>
  <c r="AX264" i="16"/>
  <c r="AZ264" i="16"/>
  <c r="AI265" i="16"/>
  <c r="AK265" i="16"/>
  <c r="AM265" i="16"/>
  <c r="AU265" i="16"/>
  <c r="L265" i="18" s="1"/>
  <c r="AV265" i="16"/>
  <c r="AW265" i="16"/>
  <c r="AX265" i="16"/>
  <c r="AZ265" i="16"/>
  <c r="AI266" i="16"/>
  <c r="AK266" i="16"/>
  <c r="AM266" i="16"/>
  <c r="AU266" i="16"/>
  <c r="L266" i="18" s="1"/>
  <c r="AV266" i="16"/>
  <c r="AW266" i="16"/>
  <c r="AX266" i="16"/>
  <c r="AZ266" i="16"/>
  <c r="AI267" i="16"/>
  <c r="AK267" i="16"/>
  <c r="AM267" i="16"/>
  <c r="AU267" i="16"/>
  <c r="L267" i="18" s="1"/>
  <c r="AV267" i="16"/>
  <c r="AW267" i="16"/>
  <c r="AX267" i="16"/>
  <c r="AZ267" i="16"/>
  <c r="AI268" i="16"/>
  <c r="AK268" i="16"/>
  <c r="AM268" i="16"/>
  <c r="AU268" i="16"/>
  <c r="L268" i="18" s="1"/>
  <c r="AV268" i="16"/>
  <c r="AW268" i="16"/>
  <c r="AX268" i="16"/>
  <c r="AZ268" i="16"/>
  <c r="AI269" i="16"/>
  <c r="AK269" i="16"/>
  <c r="AM269" i="16"/>
  <c r="AU269" i="16"/>
  <c r="L269" i="18" s="1"/>
  <c r="AV269" i="16"/>
  <c r="AW269" i="16"/>
  <c r="AX269" i="16"/>
  <c r="AZ269" i="16"/>
  <c r="AI270" i="16"/>
  <c r="AK270" i="16"/>
  <c r="AM270" i="16"/>
  <c r="AU270" i="16"/>
  <c r="L270" i="18" s="1"/>
  <c r="AV270" i="16"/>
  <c r="AW270" i="16"/>
  <c r="AX270" i="16"/>
  <c r="AZ270" i="16"/>
  <c r="AI271" i="16"/>
  <c r="AK271" i="16"/>
  <c r="AM271" i="16"/>
  <c r="AU271" i="16"/>
  <c r="L271" i="18" s="1"/>
  <c r="AV271" i="16"/>
  <c r="AW271" i="16"/>
  <c r="AX271" i="16"/>
  <c r="AZ271" i="16"/>
  <c r="AI272" i="16"/>
  <c r="AK272" i="16"/>
  <c r="AM272" i="16"/>
  <c r="AU272" i="16"/>
  <c r="L272" i="18" s="1"/>
  <c r="AV272" i="16"/>
  <c r="AW272" i="16"/>
  <c r="AX272" i="16"/>
  <c r="AZ272" i="16"/>
  <c r="AI273" i="16"/>
  <c r="AK273" i="16"/>
  <c r="AM273" i="16"/>
  <c r="AU273" i="16"/>
  <c r="L273" i="18" s="1"/>
  <c r="AV273" i="16"/>
  <c r="AW273" i="16"/>
  <c r="AX273" i="16"/>
  <c r="AZ273" i="16"/>
  <c r="AI274" i="16"/>
  <c r="AK274" i="16"/>
  <c r="AM274" i="16"/>
  <c r="AU274" i="16"/>
  <c r="L274" i="18" s="1"/>
  <c r="AV274" i="16"/>
  <c r="AW274" i="16"/>
  <c r="AX274" i="16"/>
  <c r="AZ274" i="16"/>
  <c r="AI275" i="16"/>
  <c r="AK275" i="16"/>
  <c r="AM275" i="16"/>
  <c r="AU275" i="16"/>
  <c r="L275" i="18" s="1"/>
  <c r="AV275" i="16"/>
  <c r="AW275" i="16"/>
  <c r="AX275" i="16"/>
  <c r="AZ275" i="16"/>
  <c r="AI276" i="16"/>
  <c r="AK276" i="16"/>
  <c r="AM276" i="16"/>
  <c r="AU276" i="16"/>
  <c r="L276" i="18" s="1"/>
  <c r="AV276" i="16"/>
  <c r="AW276" i="16"/>
  <c r="AX276" i="16"/>
  <c r="AZ276" i="16"/>
  <c r="AI277" i="16"/>
  <c r="AK277" i="16"/>
  <c r="AM277" i="16"/>
  <c r="AU277" i="16"/>
  <c r="L277" i="18" s="1"/>
  <c r="AV277" i="16"/>
  <c r="AW277" i="16"/>
  <c r="AX277" i="16"/>
  <c r="AZ277" i="16"/>
  <c r="AI278" i="16"/>
  <c r="AK278" i="16"/>
  <c r="AM278" i="16"/>
  <c r="AU278" i="16"/>
  <c r="L278" i="18" s="1"/>
  <c r="AV278" i="16"/>
  <c r="AW278" i="16"/>
  <c r="AX278" i="16"/>
  <c r="AZ278" i="16"/>
  <c r="AI279" i="16"/>
  <c r="AK279" i="16"/>
  <c r="AM279" i="16"/>
  <c r="AU279" i="16"/>
  <c r="L279" i="18" s="1"/>
  <c r="AV279" i="16"/>
  <c r="AW279" i="16"/>
  <c r="AX279" i="16"/>
  <c r="AZ279" i="16"/>
  <c r="AI280" i="16"/>
  <c r="AK280" i="16"/>
  <c r="AM280" i="16"/>
  <c r="AU280" i="16"/>
  <c r="L280" i="18" s="1"/>
  <c r="AV280" i="16"/>
  <c r="AW280" i="16"/>
  <c r="AX280" i="16"/>
  <c r="AZ280" i="16"/>
  <c r="AI281" i="16"/>
  <c r="AK281" i="16"/>
  <c r="AM281" i="16"/>
  <c r="AU281" i="16"/>
  <c r="L281" i="18" s="1"/>
  <c r="AV281" i="16"/>
  <c r="AW281" i="16"/>
  <c r="AX281" i="16"/>
  <c r="AZ281" i="16"/>
  <c r="AI282" i="16"/>
  <c r="AK282" i="16"/>
  <c r="AM282" i="16"/>
  <c r="AU282" i="16"/>
  <c r="L282" i="18" s="1"/>
  <c r="AV282" i="16"/>
  <c r="AW282" i="16"/>
  <c r="AX282" i="16"/>
  <c r="AZ282" i="16"/>
  <c r="AI283" i="16"/>
  <c r="AK283" i="16"/>
  <c r="AM283" i="16"/>
  <c r="AU283" i="16"/>
  <c r="L283" i="18" s="1"/>
  <c r="AV283" i="16"/>
  <c r="AW283" i="16"/>
  <c r="AX283" i="16"/>
  <c r="AZ283" i="16"/>
  <c r="AI284" i="16"/>
  <c r="AK284" i="16"/>
  <c r="AM284" i="16"/>
  <c r="AU284" i="16"/>
  <c r="L284" i="18" s="1"/>
  <c r="AV284" i="16"/>
  <c r="AW284" i="16"/>
  <c r="AX284" i="16"/>
  <c r="AZ284" i="16"/>
  <c r="AI285" i="16"/>
  <c r="AK285" i="16"/>
  <c r="AM285" i="16"/>
  <c r="AU285" i="16"/>
  <c r="L285" i="18" s="1"/>
  <c r="AV285" i="16"/>
  <c r="AW285" i="16"/>
  <c r="AX285" i="16"/>
  <c r="AZ285" i="16"/>
  <c r="AI286" i="16"/>
  <c r="AK286" i="16"/>
  <c r="AM286" i="16"/>
  <c r="AU286" i="16"/>
  <c r="L286" i="18" s="1"/>
  <c r="AV286" i="16"/>
  <c r="AW286" i="16"/>
  <c r="AX286" i="16"/>
  <c r="AZ286" i="16"/>
  <c r="AI287" i="16"/>
  <c r="AK287" i="16"/>
  <c r="AM287" i="16"/>
  <c r="AU287" i="16"/>
  <c r="L287" i="18" s="1"/>
  <c r="AV287" i="16"/>
  <c r="AW287" i="16"/>
  <c r="AX287" i="16"/>
  <c r="AZ287" i="16"/>
  <c r="AI288" i="16"/>
  <c r="AK288" i="16"/>
  <c r="AM288" i="16"/>
  <c r="AU288" i="16"/>
  <c r="L288" i="18" s="1"/>
  <c r="AV288" i="16"/>
  <c r="AW288" i="16"/>
  <c r="AX288" i="16"/>
  <c r="AZ288" i="16"/>
  <c r="AI289" i="16"/>
  <c r="AK289" i="16"/>
  <c r="AM289" i="16"/>
  <c r="AU289" i="16"/>
  <c r="L289" i="18" s="1"/>
  <c r="AV289" i="16"/>
  <c r="AW289" i="16"/>
  <c r="AX289" i="16"/>
  <c r="AZ289" i="16"/>
  <c r="AI290" i="16"/>
  <c r="AK290" i="16"/>
  <c r="AM290" i="16"/>
  <c r="AU290" i="16"/>
  <c r="L290" i="18" s="1"/>
  <c r="AV290" i="16"/>
  <c r="AW290" i="16"/>
  <c r="AX290" i="16"/>
  <c r="AZ290" i="16"/>
  <c r="AI291" i="16"/>
  <c r="AK291" i="16"/>
  <c r="AM291" i="16"/>
  <c r="AU291" i="16"/>
  <c r="L291" i="18" s="1"/>
  <c r="AV291" i="16"/>
  <c r="AW291" i="16"/>
  <c r="AX291" i="16"/>
  <c r="AZ291" i="16"/>
  <c r="AI292" i="16"/>
  <c r="AK292" i="16"/>
  <c r="AM292" i="16"/>
  <c r="AU292" i="16"/>
  <c r="L292" i="18" s="1"/>
  <c r="AV292" i="16"/>
  <c r="AW292" i="16"/>
  <c r="AX292" i="16"/>
  <c r="AZ292" i="16"/>
  <c r="AI293" i="16"/>
  <c r="AK293" i="16"/>
  <c r="AM293" i="16"/>
  <c r="AU293" i="16"/>
  <c r="L293" i="18" s="1"/>
  <c r="AV293" i="16"/>
  <c r="AW293" i="16"/>
  <c r="AX293" i="16"/>
  <c r="AZ293" i="16"/>
  <c r="AI294" i="16"/>
  <c r="AK294" i="16"/>
  <c r="AM294" i="16"/>
  <c r="AU294" i="16"/>
  <c r="L294" i="18" s="1"/>
  <c r="AV294" i="16"/>
  <c r="AW294" i="16"/>
  <c r="AX294" i="16"/>
  <c r="AZ294" i="16"/>
  <c r="AI295" i="16"/>
  <c r="AK295" i="16"/>
  <c r="AM295" i="16"/>
  <c r="AU295" i="16"/>
  <c r="L295" i="18" s="1"/>
  <c r="AV295" i="16"/>
  <c r="AW295" i="16"/>
  <c r="AX295" i="16"/>
  <c r="AZ295" i="16"/>
  <c r="AI296" i="16"/>
  <c r="AK296" i="16"/>
  <c r="AM296" i="16"/>
  <c r="AU296" i="16"/>
  <c r="L296" i="18" s="1"/>
  <c r="AV296" i="16"/>
  <c r="AW296" i="16"/>
  <c r="AX296" i="16"/>
  <c r="AZ296" i="16"/>
  <c r="AI297" i="16"/>
  <c r="AK297" i="16"/>
  <c r="AM297" i="16"/>
  <c r="AU297" i="16"/>
  <c r="L297" i="18" s="1"/>
  <c r="AV297" i="16"/>
  <c r="AW297" i="16"/>
  <c r="AX297" i="16"/>
  <c r="AZ297" i="16"/>
  <c r="AI298" i="16"/>
  <c r="AK298" i="16"/>
  <c r="AM298" i="16"/>
  <c r="AU298" i="16"/>
  <c r="L298" i="18" s="1"/>
  <c r="AV298" i="16"/>
  <c r="AW298" i="16"/>
  <c r="AX298" i="16"/>
  <c r="AZ298" i="16"/>
  <c r="AI299" i="16"/>
  <c r="AK299" i="16"/>
  <c r="AM299" i="16"/>
  <c r="AU299" i="16"/>
  <c r="L299" i="18" s="1"/>
  <c r="AV299" i="16"/>
  <c r="AW299" i="16"/>
  <c r="AX299" i="16"/>
  <c r="AZ299" i="16"/>
  <c r="AI300" i="16"/>
  <c r="AK300" i="16"/>
  <c r="AM300" i="16"/>
  <c r="AU300" i="16"/>
  <c r="L300" i="18" s="1"/>
  <c r="AV300" i="16"/>
  <c r="AW300" i="16"/>
  <c r="AX300" i="16"/>
  <c r="AZ300" i="16"/>
  <c r="AI301" i="16"/>
  <c r="AK301" i="16"/>
  <c r="AM301" i="16"/>
  <c r="AU301" i="16"/>
  <c r="L301" i="18" s="1"/>
  <c r="AV301" i="16"/>
  <c r="AW301" i="16"/>
  <c r="AX301" i="16"/>
  <c r="AZ301" i="16"/>
  <c r="AI302" i="16"/>
  <c r="AK302" i="16"/>
  <c r="AM302" i="16"/>
  <c r="AU302" i="16"/>
  <c r="L302" i="18" s="1"/>
  <c r="AV302" i="16"/>
  <c r="AW302" i="16"/>
  <c r="AX302" i="16"/>
  <c r="AZ302" i="16"/>
  <c r="AI303" i="16"/>
  <c r="AK303" i="16"/>
  <c r="AM303" i="16"/>
  <c r="AU303" i="16"/>
  <c r="L303" i="18" s="1"/>
  <c r="AV303" i="16"/>
  <c r="AW303" i="16"/>
  <c r="AX303" i="16"/>
  <c r="AZ303" i="16"/>
  <c r="AI304" i="16"/>
  <c r="AK304" i="16"/>
  <c r="AM304" i="16"/>
  <c r="AU304" i="16"/>
  <c r="L304" i="18" s="1"/>
  <c r="AV304" i="16"/>
  <c r="AW304" i="16"/>
  <c r="AX304" i="16"/>
  <c r="AZ304" i="16"/>
  <c r="AI305" i="16"/>
  <c r="AK305" i="16"/>
  <c r="AM305" i="16"/>
  <c r="AU305" i="16"/>
  <c r="L305" i="18" s="1"/>
  <c r="AV305" i="16"/>
  <c r="AW305" i="16"/>
  <c r="AX305" i="16"/>
  <c r="AZ305" i="16"/>
  <c r="AI306" i="16"/>
  <c r="AK306" i="16"/>
  <c r="AM306" i="16"/>
  <c r="AU306" i="16"/>
  <c r="L306" i="18" s="1"/>
  <c r="AV306" i="16"/>
  <c r="AW306" i="16"/>
  <c r="AX306" i="16"/>
  <c r="AZ306" i="16"/>
  <c r="AI307" i="16"/>
  <c r="AK307" i="16"/>
  <c r="AM307" i="16"/>
  <c r="AU307" i="16"/>
  <c r="L307" i="18" s="1"/>
  <c r="AV307" i="16"/>
  <c r="AW307" i="16"/>
  <c r="AX307" i="16"/>
  <c r="AZ307" i="16"/>
  <c r="AI308" i="16"/>
  <c r="AK308" i="16"/>
  <c r="AM308" i="16"/>
  <c r="AU308" i="16"/>
  <c r="L308" i="18" s="1"/>
  <c r="AV308" i="16"/>
  <c r="AW308" i="16"/>
  <c r="AX308" i="16"/>
  <c r="AZ308" i="16"/>
  <c r="AI309" i="16"/>
  <c r="AK309" i="16"/>
  <c r="AM309" i="16"/>
  <c r="AU309" i="16"/>
  <c r="L309" i="18" s="1"/>
  <c r="AV309" i="16"/>
  <c r="AW309" i="16"/>
  <c r="AX309" i="16"/>
  <c r="AZ309" i="16"/>
  <c r="AI310" i="16"/>
  <c r="AK310" i="16"/>
  <c r="AM310" i="16"/>
  <c r="AU310" i="16"/>
  <c r="L310" i="18" s="1"/>
  <c r="AV310" i="16"/>
  <c r="AW310" i="16"/>
  <c r="AX310" i="16"/>
  <c r="AZ310" i="16"/>
  <c r="AI311" i="16"/>
  <c r="AK311" i="16"/>
  <c r="AM311" i="16"/>
  <c r="AU311" i="16"/>
  <c r="L311" i="18" s="1"/>
  <c r="AV311" i="16"/>
  <c r="AW311" i="16"/>
  <c r="AX311" i="16"/>
  <c r="AZ311" i="16"/>
  <c r="AI312" i="16"/>
  <c r="AK312" i="16"/>
  <c r="AM312" i="16"/>
  <c r="AU312" i="16"/>
  <c r="L312" i="18" s="1"/>
  <c r="AV312" i="16"/>
  <c r="AW312" i="16"/>
  <c r="AX312" i="16"/>
  <c r="AZ312" i="16"/>
  <c r="AI313" i="16"/>
  <c r="AK313" i="16"/>
  <c r="AM313" i="16"/>
  <c r="AU313" i="16"/>
  <c r="L313" i="18" s="1"/>
  <c r="AV313" i="16"/>
  <c r="AW313" i="16"/>
  <c r="AX313" i="16"/>
  <c r="AZ313" i="16"/>
  <c r="AI314" i="16"/>
  <c r="AK314" i="16"/>
  <c r="AM314" i="16"/>
  <c r="AU314" i="16"/>
  <c r="L314" i="18" s="1"/>
  <c r="AV314" i="16"/>
  <c r="AW314" i="16"/>
  <c r="AX314" i="16"/>
  <c r="AZ314" i="16"/>
  <c r="AI315" i="16"/>
  <c r="AK315" i="16"/>
  <c r="AM315" i="16"/>
  <c r="AU315" i="16"/>
  <c r="L315" i="18" s="1"/>
  <c r="AV315" i="16"/>
  <c r="AW315" i="16"/>
  <c r="AX315" i="16"/>
  <c r="AZ315" i="16"/>
  <c r="AI316" i="16"/>
  <c r="AK316" i="16"/>
  <c r="AM316" i="16"/>
  <c r="AU316" i="16"/>
  <c r="L316" i="18" s="1"/>
  <c r="AV316" i="16"/>
  <c r="AW316" i="16"/>
  <c r="AX316" i="16"/>
  <c r="AZ316" i="16"/>
  <c r="AI317" i="16"/>
  <c r="AK317" i="16"/>
  <c r="AM317" i="16"/>
  <c r="AU317" i="16"/>
  <c r="L317" i="18" s="1"/>
  <c r="AV317" i="16"/>
  <c r="AW317" i="16"/>
  <c r="AX317" i="16"/>
  <c r="AZ317" i="16"/>
  <c r="AI318" i="16"/>
  <c r="AK318" i="16"/>
  <c r="AM318" i="16"/>
  <c r="AU318" i="16"/>
  <c r="L318" i="18" s="1"/>
  <c r="AV318" i="16"/>
  <c r="AW318" i="16"/>
  <c r="AX318" i="16"/>
  <c r="AZ318" i="16"/>
  <c r="AI319" i="16"/>
  <c r="AK319" i="16"/>
  <c r="AM319" i="16"/>
  <c r="AU319" i="16"/>
  <c r="L319" i="18" s="1"/>
  <c r="AV319" i="16"/>
  <c r="AW319" i="16"/>
  <c r="AX319" i="16"/>
  <c r="AZ319" i="16"/>
  <c r="AI320" i="16"/>
  <c r="AK320" i="16"/>
  <c r="AM320" i="16"/>
  <c r="AU320" i="16"/>
  <c r="L320" i="18" s="1"/>
  <c r="AV320" i="16"/>
  <c r="AW320" i="16"/>
  <c r="AX320" i="16"/>
  <c r="AZ320" i="16"/>
  <c r="AI321" i="16"/>
  <c r="AK321" i="16"/>
  <c r="AM321" i="16"/>
  <c r="AU321" i="16"/>
  <c r="L321" i="18" s="1"/>
  <c r="AV321" i="16"/>
  <c r="AW321" i="16"/>
  <c r="AX321" i="16"/>
  <c r="AZ321" i="16"/>
  <c r="AI322" i="16"/>
  <c r="AK322" i="16"/>
  <c r="AM322" i="16"/>
  <c r="AU322" i="16"/>
  <c r="L322" i="18" s="1"/>
  <c r="AV322" i="16"/>
  <c r="AW322" i="16"/>
  <c r="AX322" i="16"/>
  <c r="AZ322" i="16"/>
  <c r="AI323" i="16"/>
  <c r="AK323" i="16"/>
  <c r="AM323" i="16"/>
  <c r="AU323" i="16"/>
  <c r="L323" i="18" s="1"/>
  <c r="AV323" i="16"/>
  <c r="AW323" i="16"/>
  <c r="AX323" i="16"/>
  <c r="AZ323" i="16"/>
  <c r="AI324" i="16"/>
  <c r="AK324" i="16"/>
  <c r="AM324" i="16"/>
  <c r="AU324" i="16"/>
  <c r="L324" i="18" s="1"/>
  <c r="AV324" i="16"/>
  <c r="AW324" i="16"/>
  <c r="AX324" i="16"/>
  <c r="AZ324" i="16"/>
  <c r="AI325" i="16"/>
  <c r="AK325" i="16"/>
  <c r="AM325" i="16"/>
  <c r="AU325" i="16"/>
  <c r="L325" i="18" s="1"/>
  <c r="AV325" i="16"/>
  <c r="AW325" i="16"/>
  <c r="AX325" i="16"/>
  <c r="AZ325" i="16"/>
  <c r="AI326" i="16"/>
  <c r="AK326" i="16"/>
  <c r="AM326" i="16"/>
  <c r="AU326" i="16"/>
  <c r="L326" i="18" s="1"/>
  <c r="AV326" i="16"/>
  <c r="AW326" i="16"/>
  <c r="AX326" i="16"/>
  <c r="AZ326" i="16"/>
  <c r="AI327" i="16"/>
  <c r="AK327" i="16"/>
  <c r="AM327" i="16"/>
  <c r="AU327" i="16"/>
  <c r="L327" i="18" s="1"/>
  <c r="AV327" i="16"/>
  <c r="AW327" i="16"/>
  <c r="AX327" i="16"/>
  <c r="AZ327" i="16"/>
  <c r="AI328" i="16"/>
  <c r="AK328" i="16"/>
  <c r="AM328" i="16"/>
  <c r="AU328" i="16"/>
  <c r="L328" i="18" s="1"/>
  <c r="AV328" i="16"/>
  <c r="AW328" i="16"/>
  <c r="AX328" i="16"/>
  <c r="AZ328" i="16"/>
  <c r="AI329" i="16"/>
  <c r="AK329" i="16"/>
  <c r="AM329" i="16"/>
  <c r="AU329" i="16"/>
  <c r="L329" i="18" s="1"/>
  <c r="AV329" i="16"/>
  <c r="AW329" i="16"/>
  <c r="AX329" i="16"/>
  <c r="AZ329" i="16"/>
  <c r="AI330" i="16"/>
  <c r="AK330" i="16"/>
  <c r="AM330" i="16"/>
  <c r="AU330" i="16"/>
  <c r="L330" i="18" s="1"/>
  <c r="AV330" i="16"/>
  <c r="AW330" i="16"/>
  <c r="AX330" i="16"/>
  <c r="AZ330" i="16"/>
  <c r="AI331" i="16"/>
  <c r="AK331" i="16"/>
  <c r="AM331" i="16"/>
  <c r="AU331" i="16"/>
  <c r="L331" i="18" s="1"/>
  <c r="AV331" i="16"/>
  <c r="AW331" i="16"/>
  <c r="AX331" i="16"/>
  <c r="AZ331" i="16"/>
  <c r="AI332" i="16"/>
  <c r="AK332" i="16"/>
  <c r="AM332" i="16"/>
  <c r="AU332" i="16"/>
  <c r="L332" i="18" s="1"/>
  <c r="AV332" i="16"/>
  <c r="AW332" i="16"/>
  <c r="AX332" i="16"/>
  <c r="AZ332" i="16"/>
  <c r="AI333" i="16"/>
  <c r="AK333" i="16"/>
  <c r="AM333" i="16"/>
  <c r="AU333" i="16"/>
  <c r="L333" i="18" s="1"/>
  <c r="AV333" i="16"/>
  <c r="AW333" i="16"/>
  <c r="AX333" i="16"/>
  <c r="AZ333" i="16"/>
  <c r="AI334" i="16"/>
  <c r="AK334" i="16"/>
  <c r="AM334" i="16"/>
  <c r="AU334" i="16"/>
  <c r="L334" i="18" s="1"/>
  <c r="AV334" i="16"/>
  <c r="AW334" i="16"/>
  <c r="AX334" i="16"/>
  <c r="AZ334" i="16"/>
  <c r="AI335" i="16"/>
  <c r="AK335" i="16"/>
  <c r="AM335" i="16"/>
  <c r="AU335" i="16"/>
  <c r="L335" i="18" s="1"/>
  <c r="AV335" i="16"/>
  <c r="AW335" i="16"/>
  <c r="AX335" i="16"/>
  <c r="AZ335" i="16"/>
  <c r="AI336" i="16"/>
  <c r="AK336" i="16"/>
  <c r="AM336" i="16"/>
  <c r="AU336" i="16"/>
  <c r="L336" i="18" s="1"/>
  <c r="AV336" i="16"/>
  <c r="AW336" i="16"/>
  <c r="AX336" i="16"/>
  <c r="AZ336" i="16"/>
  <c r="AI337" i="16"/>
  <c r="AK337" i="16"/>
  <c r="AM337" i="16"/>
  <c r="AU337" i="16"/>
  <c r="L337" i="18" s="1"/>
  <c r="AV337" i="16"/>
  <c r="AW337" i="16"/>
  <c r="AX337" i="16"/>
  <c r="AZ337" i="16"/>
  <c r="AI338" i="16"/>
  <c r="AK338" i="16"/>
  <c r="AM338" i="16"/>
  <c r="AU338" i="16"/>
  <c r="L338" i="18" s="1"/>
  <c r="AV338" i="16"/>
  <c r="AW338" i="16"/>
  <c r="AX338" i="16"/>
  <c r="AZ338" i="16"/>
  <c r="AI339" i="16"/>
  <c r="AK339" i="16"/>
  <c r="AM339" i="16"/>
  <c r="AU339" i="16"/>
  <c r="L339" i="18" s="1"/>
  <c r="AV339" i="16"/>
  <c r="AW339" i="16"/>
  <c r="AX339" i="16"/>
  <c r="AZ339" i="16"/>
  <c r="AI340" i="16"/>
  <c r="AK340" i="16"/>
  <c r="AM340" i="16"/>
  <c r="AU340" i="16"/>
  <c r="L340" i="18" s="1"/>
  <c r="AV340" i="16"/>
  <c r="AW340" i="16"/>
  <c r="AX340" i="16"/>
  <c r="AZ340" i="16"/>
  <c r="AI341" i="16"/>
  <c r="AK341" i="16"/>
  <c r="AM341" i="16"/>
  <c r="AU341" i="16"/>
  <c r="L341" i="18" s="1"/>
  <c r="AV341" i="16"/>
  <c r="AW341" i="16"/>
  <c r="AX341" i="16"/>
  <c r="AZ341" i="16"/>
  <c r="AI342" i="16"/>
  <c r="AK342" i="16"/>
  <c r="AM342" i="16"/>
  <c r="AU342" i="16"/>
  <c r="L342" i="18" s="1"/>
  <c r="AV342" i="16"/>
  <c r="AW342" i="16"/>
  <c r="AX342" i="16"/>
  <c r="AZ342" i="16"/>
  <c r="AI343" i="16"/>
  <c r="AK343" i="16"/>
  <c r="AM343" i="16"/>
  <c r="AU343" i="16"/>
  <c r="L343" i="18" s="1"/>
  <c r="AV343" i="16"/>
  <c r="AW343" i="16"/>
  <c r="AX343" i="16"/>
  <c r="AZ343" i="16"/>
  <c r="AI344" i="16"/>
  <c r="AK344" i="16"/>
  <c r="AM344" i="16"/>
  <c r="AU344" i="16"/>
  <c r="L344" i="18" s="1"/>
  <c r="AV344" i="16"/>
  <c r="AW344" i="16"/>
  <c r="AX344" i="16"/>
  <c r="AZ344" i="16"/>
  <c r="AI345" i="16"/>
  <c r="AK345" i="16"/>
  <c r="AM345" i="16"/>
  <c r="AU345" i="16"/>
  <c r="L345" i="18" s="1"/>
  <c r="AV345" i="16"/>
  <c r="AW345" i="16"/>
  <c r="AX345" i="16"/>
  <c r="AZ345" i="16"/>
  <c r="AI346" i="16"/>
  <c r="AK346" i="16"/>
  <c r="AM346" i="16"/>
  <c r="AU346" i="16"/>
  <c r="L346" i="18" s="1"/>
  <c r="AV346" i="16"/>
  <c r="AW346" i="16"/>
  <c r="AX346" i="16"/>
  <c r="AZ346" i="16"/>
  <c r="AI347" i="16"/>
  <c r="AK347" i="16"/>
  <c r="AM347" i="16"/>
  <c r="AU347" i="16"/>
  <c r="L347" i="18" s="1"/>
  <c r="AV347" i="16"/>
  <c r="AW347" i="16"/>
  <c r="AX347" i="16"/>
  <c r="AZ347" i="16"/>
  <c r="AI348" i="16"/>
  <c r="AK348" i="16"/>
  <c r="AM348" i="16"/>
  <c r="AU348" i="16"/>
  <c r="L348" i="18" s="1"/>
  <c r="AV348" i="16"/>
  <c r="AW348" i="16"/>
  <c r="AX348" i="16"/>
  <c r="AZ348" i="16"/>
  <c r="AI349" i="16"/>
  <c r="AK349" i="16"/>
  <c r="AM349" i="16"/>
  <c r="AU349" i="16"/>
  <c r="L349" i="18" s="1"/>
  <c r="AV349" i="16"/>
  <c r="AW349" i="16"/>
  <c r="AX349" i="16"/>
  <c r="AZ349" i="16"/>
  <c r="AI350" i="16"/>
  <c r="AK350" i="16"/>
  <c r="AM350" i="16"/>
  <c r="AU350" i="16"/>
  <c r="L350" i="18" s="1"/>
  <c r="AV350" i="16"/>
  <c r="AW350" i="16"/>
  <c r="AX350" i="16"/>
  <c r="AZ350" i="16"/>
  <c r="AI351" i="16"/>
  <c r="AK351" i="16"/>
  <c r="AM351" i="16"/>
  <c r="AU351" i="16"/>
  <c r="L351" i="18" s="1"/>
  <c r="AV351" i="16"/>
  <c r="AW351" i="16"/>
  <c r="AX351" i="16"/>
  <c r="AZ351" i="16"/>
  <c r="AI352" i="16"/>
  <c r="AK352" i="16"/>
  <c r="AM352" i="16"/>
  <c r="AU352" i="16"/>
  <c r="L352" i="18" s="1"/>
  <c r="AV352" i="16"/>
  <c r="AW352" i="16"/>
  <c r="AX352" i="16"/>
  <c r="AZ352" i="16"/>
  <c r="AI353" i="16"/>
  <c r="AK353" i="16"/>
  <c r="AM353" i="16"/>
  <c r="AU353" i="16"/>
  <c r="L353" i="18" s="1"/>
  <c r="AV353" i="16"/>
  <c r="AW353" i="16"/>
  <c r="AX353" i="16"/>
  <c r="AZ353" i="16"/>
  <c r="AI354" i="16"/>
  <c r="AK354" i="16"/>
  <c r="AM354" i="16"/>
  <c r="AU354" i="16"/>
  <c r="L354" i="18" s="1"/>
  <c r="AV354" i="16"/>
  <c r="AW354" i="16"/>
  <c r="AX354" i="16"/>
  <c r="AZ354" i="16"/>
  <c r="AI355" i="16"/>
  <c r="AK355" i="16"/>
  <c r="AM355" i="16"/>
  <c r="AU355" i="16"/>
  <c r="L355" i="18" s="1"/>
  <c r="AV355" i="16"/>
  <c r="AW355" i="16"/>
  <c r="AX355" i="16"/>
  <c r="AZ355" i="16"/>
  <c r="AI356" i="16"/>
  <c r="AK356" i="16"/>
  <c r="AM356" i="16"/>
  <c r="AU356" i="16"/>
  <c r="L356" i="18" s="1"/>
  <c r="AV356" i="16"/>
  <c r="AW356" i="16"/>
  <c r="AX356" i="16"/>
  <c r="AZ356" i="16"/>
  <c r="AI357" i="16"/>
  <c r="AK357" i="16"/>
  <c r="AM357" i="16"/>
  <c r="AU357" i="16"/>
  <c r="L357" i="18" s="1"/>
  <c r="AV357" i="16"/>
  <c r="AW357" i="16"/>
  <c r="AX357" i="16"/>
  <c r="AZ357" i="16"/>
  <c r="AI358" i="16"/>
  <c r="AK358" i="16"/>
  <c r="AM358" i="16"/>
  <c r="AU358" i="16"/>
  <c r="L358" i="18" s="1"/>
  <c r="AV358" i="16"/>
  <c r="AW358" i="16"/>
  <c r="AX358" i="16"/>
  <c r="AZ358" i="16"/>
  <c r="AI359" i="16"/>
  <c r="AK359" i="16"/>
  <c r="AM359" i="16"/>
  <c r="AU359" i="16"/>
  <c r="L359" i="18" s="1"/>
  <c r="AV359" i="16"/>
  <c r="AW359" i="16"/>
  <c r="AX359" i="16"/>
  <c r="AZ359" i="16"/>
  <c r="AI360" i="16"/>
  <c r="AK360" i="16"/>
  <c r="AM360" i="16"/>
  <c r="AU360" i="16"/>
  <c r="L360" i="18" s="1"/>
  <c r="AV360" i="16"/>
  <c r="AW360" i="16"/>
  <c r="AX360" i="16"/>
  <c r="AZ360" i="16"/>
  <c r="AI361" i="16"/>
  <c r="AK361" i="16"/>
  <c r="AM361" i="16"/>
  <c r="AU361" i="16"/>
  <c r="L361" i="18" s="1"/>
  <c r="AV361" i="16"/>
  <c r="AW361" i="16"/>
  <c r="AX361" i="16"/>
  <c r="AZ361" i="16"/>
  <c r="AI362" i="16"/>
  <c r="AK362" i="16"/>
  <c r="AM362" i="16"/>
  <c r="AU362" i="16"/>
  <c r="L362" i="18" s="1"/>
  <c r="AV362" i="16"/>
  <c r="AW362" i="16"/>
  <c r="AX362" i="16"/>
  <c r="AZ362" i="16"/>
  <c r="AI363" i="16"/>
  <c r="AK363" i="16"/>
  <c r="AM363" i="16"/>
  <c r="AU363" i="16"/>
  <c r="L363" i="18" s="1"/>
  <c r="AV363" i="16"/>
  <c r="AW363" i="16"/>
  <c r="AX363" i="16"/>
  <c r="AZ363" i="16"/>
  <c r="AI364" i="16"/>
  <c r="AK364" i="16"/>
  <c r="AM364" i="16"/>
  <c r="AU364" i="16"/>
  <c r="L364" i="18" s="1"/>
  <c r="AV364" i="16"/>
  <c r="AW364" i="16"/>
  <c r="AX364" i="16"/>
  <c r="AZ364" i="16"/>
  <c r="AI365" i="16"/>
  <c r="AK365" i="16"/>
  <c r="AM365" i="16"/>
  <c r="AU365" i="16"/>
  <c r="L365" i="18" s="1"/>
  <c r="AV365" i="16"/>
  <c r="AW365" i="16"/>
  <c r="AX365" i="16"/>
  <c r="AZ365" i="16"/>
  <c r="AI366" i="16"/>
  <c r="AK366" i="16"/>
  <c r="AM366" i="16"/>
  <c r="AU366" i="16"/>
  <c r="L366" i="18" s="1"/>
  <c r="AV366" i="16"/>
  <c r="AW366" i="16"/>
  <c r="AX366" i="16"/>
  <c r="AZ366" i="16"/>
  <c r="AI367" i="16"/>
  <c r="AK367" i="16"/>
  <c r="AM367" i="16"/>
  <c r="AU367" i="16"/>
  <c r="L367" i="18" s="1"/>
  <c r="AV367" i="16"/>
  <c r="AW367" i="16"/>
  <c r="AX367" i="16"/>
  <c r="AZ367" i="16"/>
  <c r="AI368" i="16"/>
  <c r="AK368" i="16"/>
  <c r="AM368" i="16"/>
  <c r="AU368" i="16"/>
  <c r="L368" i="18" s="1"/>
  <c r="AV368" i="16"/>
  <c r="AW368" i="16"/>
  <c r="AX368" i="16"/>
  <c r="AZ368" i="16"/>
  <c r="AI369" i="16"/>
  <c r="AK369" i="16"/>
  <c r="AM369" i="16"/>
  <c r="AU369" i="16"/>
  <c r="L369" i="18" s="1"/>
  <c r="AV369" i="16"/>
  <c r="AW369" i="16"/>
  <c r="AX369" i="16"/>
  <c r="AZ369" i="16"/>
  <c r="AI370" i="16"/>
  <c r="AK370" i="16"/>
  <c r="AM370" i="16"/>
  <c r="AU370" i="16"/>
  <c r="L370" i="18" s="1"/>
  <c r="AV370" i="16"/>
  <c r="AW370" i="16"/>
  <c r="AX370" i="16"/>
  <c r="AZ370" i="16"/>
  <c r="AI371" i="16"/>
  <c r="AK371" i="16"/>
  <c r="AM371" i="16"/>
  <c r="AU371" i="16"/>
  <c r="L371" i="18" s="1"/>
  <c r="AV371" i="16"/>
  <c r="AW371" i="16"/>
  <c r="AX371" i="16"/>
  <c r="AZ371" i="16"/>
  <c r="AI372" i="16"/>
  <c r="AK372" i="16"/>
  <c r="AM372" i="16"/>
  <c r="AU372" i="16"/>
  <c r="L372" i="18" s="1"/>
  <c r="AV372" i="16"/>
  <c r="AW372" i="16"/>
  <c r="AX372" i="16"/>
  <c r="AZ372" i="16"/>
  <c r="AI373" i="16"/>
  <c r="AK373" i="16"/>
  <c r="AM373" i="16"/>
  <c r="AU373" i="16"/>
  <c r="L373" i="18" s="1"/>
  <c r="AV373" i="16"/>
  <c r="AW373" i="16"/>
  <c r="AX373" i="16"/>
  <c r="AZ373" i="16"/>
  <c r="AI374" i="16"/>
  <c r="AK374" i="16"/>
  <c r="AM374" i="16"/>
  <c r="AU374" i="16"/>
  <c r="L374" i="18" s="1"/>
  <c r="AV374" i="16"/>
  <c r="AW374" i="16"/>
  <c r="AX374" i="16"/>
  <c r="AZ374" i="16"/>
  <c r="AI375" i="16"/>
  <c r="AK375" i="16"/>
  <c r="AM375" i="16"/>
  <c r="AU375" i="16"/>
  <c r="L375" i="18" s="1"/>
  <c r="AV375" i="16"/>
  <c r="AW375" i="16"/>
  <c r="AX375" i="16"/>
  <c r="AZ375" i="16"/>
  <c r="AI376" i="16"/>
  <c r="AK376" i="16"/>
  <c r="AM376" i="16"/>
  <c r="AU376" i="16"/>
  <c r="L376" i="18" s="1"/>
  <c r="AV376" i="16"/>
  <c r="AW376" i="16"/>
  <c r="AX376" i="16"/>
  <c r="AZ376" i="16"/>
  <c r="AI377" i="16"/>
  <c r="AK377" i="16"/>
  <c r="AM377" i="16"/>
  <c r="AU377" i="16"/>
  <c r="L377" i="18" s="1"/>
  <c r="AV377" i="16"/>
  <c r="AW377" i="16"/>
  <c r="AX377" i="16"/>
  <c r="AZ377" i="16"/>
  <c r="AI378" i="16"/>
  <c r="AK378" i="16"/>
  <c r="AM378" i="16"/>
  <c r="AU378" i="16"/>
  <c r="L378" i="18" s="1"/>
  <c r="AV378" i="16"/>
  <c r="AW378" i="16"/>
  <c r="AX378" i="16"/>
  <c r="AZ378" i="16"/>
  <c r="AI379" i="16"/>
  <c r="AK379" i="16"/>
  <c r="AM379" i="16"/>
  <c r="AU379" i="16"/>
  <c r="L379" i="18" s="1"/>
  <c r="AV379" i="16"/>
  <c r="AW379" i="16"/>
  <c r="AX379" i="16"/>
  <c r="AZ379" i="16"/>
  <c r="AI380" i="16"/>
  <c r="AK380" i="16"/>
  <c r="AM380" i="16"/>
  <c r="AU380" i="16"/>
  <c r="L380" i="18" s="1"/>
  <c r="AV380" i="16"/>
  <c r="AW380" i="16"/>
  <c r="AX380" i="16"/>
  <c r="AZ380" i="16"/>
  <c r="AI381" i="16"/>
  <c r="AK381" i="16"/>
  <c r="AM381" i="16"/>
  <c r="AU381" i="16"/>
  <c r="L381" i="18" s="1"/>
  <c r="AV381" i="16"/>
  <c r="AW381" i="16"/>
  <c r="AX381" i="16"/>
  <c r="AZ381" i="16"/>
  <c r="AI382" i="16"/>
  <c r="AK382" i="16"/>
  <c r="AM382" i="16"/>
  <c r="AU382" i="16"/>
  <c r="L382" i="18" s="1"/>
  <c r="AV382" i="16"/>
  <c r="AW382" i="16"/>
  <c r="AX382" i="16"/>
  <c r="AZ382" i="16"/>
  <c r="AI383" i="16"/>
  <c r="AK383" i="16"/>
  <c r="AM383" i="16"/>
  <c r="AU383" i="16"/>
  <c r="L383" i="18" s="1"/>
  <c r="AV383" i="16"/>
  <c r="AW383" i="16"/>
  <c r="AX383" i="16"/>
  <c r="AZ383" i="16"/>
  <c r="AI384" i="16"/>
  <c r="AK384" i="16"/>
  <c r="AM384" i="16"/>
  <c r="AU384" i="16"/>
  <c r="L384" i="18" s="1"/>
  <c r="AV384" i="16"/>
  <c r="AW384" i="16"/>
  <c r="AX384" i="16"/>
  <c r="AZ384" i="16"/>
  <c r="AI385" i="16"/>
  <c r="AK385" i="16"/>
  <c r="AM385" i="16"/>
  <c r="AU385" i="16"/>
  <c r="L385" i="18" s="1"/>
  <c r="AV385" i="16"/>
  <c r="AW385" i="16"/>
  <c r="AX385" i="16"/>
  <c r="AZ385" i="16"/>
  <c r="AI386" i="16"/>
  <c r="AK386" i="16"/>
  <c r="AM386" i="16"/>
  <c r="AU386" i="16"/>
  <c r="L386" i="18" s="1"/>
  <c r="AV386" i="16"/>
  <c r="AW386" i="16"/>
  <c r="AX386" i="16"/>
  <c r="AZ386" i="16"/>
  <c r="AI387" i="16"/>
  <c r="AK387" i="16"/>
  <c r="AM387" i="16"/>
  <c r="AU387" i="16"/>
  <c r="L387" i="18" s="1"/>
  <c r="AV387" i="16"/>
  <c r="AW387" i="16"/>
  <c r="AX387" i="16"/>
  <c r="AZ387" i="16"/>
  <c r="AI388" i="16"/>
  <c r="AK388" i="16"/>
  <c r="AM388" i="16"/>
  <c r="AU388" i="16"/>
  <c r="L388" i="18" s="1"/>
  <c r="AV388" i="16"/>
  <c r="AW388" i="16"/>
  <c r="AX388" i="16"/>
  <c r="AZ388" i="16"/>
  <c r="AI389" i="16"/>
  <c r="AK389" i="16"/>
  <c r="AM389" i="16"/>
  <c r="AU389" i="16"/>
  <c r="L389" i="18" s="1"/>
  <c r="AV389" i="16"/>
  <c r="AW389" i="16"/>
  <c r="AX389" i="16"/>
  <c r="AZ389" i="16"/>
  <c r="AI390" i="16"/>
  <c r="AK390" i="16"/>
  <c r="AM390" i="16"/>
  <c r="AU390" i="16"/>
  <c r="L390" i="18" s="1"/>
  <c r="AV390" i="16"/>
  <c r="AW390" i="16"/>
  <c r="AX390" i="16"/>
  <c r="AZ390" i="16"/>
  <c r="AI391" i="16"/>
  <c r="AK391" i="16"/>
  <c r="AM391" i="16"/>
  <c r="AU391" i="16"/>
  <c r="L391" i="18" s="1"/>
  <c r="AV391" i="16"/>
  <c r="AW391" i="16"/>
  <c r="AX391" i="16"/>
  <c r="AZ391" i="16"/>
  <c r="AI392" i="16"/>
  <c r="AK392" i="16"/>
  <c r="AM392" i="16"/>
  <c r="AU392" i="16"/>
  <c r="L392" i="18" s="1"/>
  <c r="AV392" i="16"/>
  <c r="AW392" i="16"/>
  <c r="AX392" i="16"/>
  <c r="AZ392" i="16"/>
  <c r="AI393" i="16"/>
  <c r="AK393" i="16"/>
  <c r="AM393" i="16"/>
  <c r="AU393" i="16"/>
  <c r="L393" i="18" s="1"/>
  <c r="AV393" i="16"/>
  <c r="AW393" i="16"/>
  <c r="AX393" i="16"/>
  <c r="AZ393" i="16"/>
  <c r="AI394" i="16"/>
  <c r="AK394" i="16"/>
  <c r="AM394" i="16"/>
  <c r="AU394" i="16"/>
  <c r="L394" i="18" s="1"/>
  <c r="AV394" i="16"/>
  <c r="AW394" i="16"/>
  <c r="AX394" i="16"/>
  <c r="AZ394" i="16"/>
  <c r="AI395" i="16"/>
  <c r="AK395" i="16"/>
  <c r="AM395" i="16"/>
  <c r="AU395" i="16"/>
  <c r="L395" i="18" s="1"/>
  <c r="AV395" i="16"/>
  <c r="AW395" i="16"/>
  <c r="AX395" i="16"/>
  <c r="AZ395" i="16"/>
  <c r="AI396" i="16"/>
  <c r="AK396" i="16"/>
  <c r="AM396" i="16"/>
  <c r="AU396" i="16"/>
  <c r="L396" i="18" s="1"/>
  <c r="AV396" i="16"/>
  <c r="AW396" i="16"/>
  <c r="AX396" i="16"/>
  <c r="AZ396" i="16"/>
  <c r="AI397" i="16"/>
  <c r="AK397" i="16"/>
  <c r="AM397" i="16"/>
  <c r="AU397" i="16"/>
  <c r="L397" i="18" s="1"/>
  <c r="AV397" i="16"/>
  <c r="AW397" i="16"/>
  <c r="AX397" i="16"/>
  <c r="AZ397" i="16"/>
  <c r="AI398" i="16"/>
  <c r="AK398" i="16"/>
  <c r="AM398" i="16"/>
  <c r="AU398" i="16"/>
  <c r="L398" i="18" s="1"/>
  <c r="AV398" i="16"/>
  <c r="AW398" i="16"/>
  <c r="AX398" i="16"/>
  <c r="AZ398" i="16"/>
  <c r="AI399" i="16"/>
  <c r="AK399" i="16"/>
  <c r="AM399" i="16"/>
  <c r="AU399" i="16"/>
  <c r="L399" i="18" s="1"/>
  <c r="AV399" i="16"/>
  <c r="AW399" i="16"/>
  <c r="AX399" i="16"/>
  <c r="AZ399" i="16"/>
  <c r="AI400" i="16"/>
  <c r="AK400" i="16"/>
  <c r="AM400" i="16"/>
  <c r="AU400" i="16"/>
  <c r="L400" i="18" s="1"/>
  <c r="AV400" i="16"/>
  <c r="AW400" i="16"/>
  <c r="AX400" i="16"/>
  <c r="AZ400" i="16"/>
  <c r="AI401" i="16"/>
  <c r="AK401" i="16"/>
  <c r="AM401" i="16"/>
  <c r="AU401" i="16"/>
  <c r="L401" i="18" s="1"/>
  <c r="AV401" i="16"/>
  <c r="AW401" i="16"/>
  <c r="AX401" i="16"/>
  <c r="AZ401" i="16"/>
  <c r="AI402" i="16"/>
  <c r="AK402" i="16"/>
  <c r="AM402" i="16"/>
  <c r="AU402" i="16"/>
  <c r="L402" i="18" s="1"/>
  <c r="AV402" i="16"/>
  <c r="AW402" i="16"/>
  <c r="AX402" i="16"/>
  <c r="AZ402" i="16"/>
  <c r="AI403" i="16"/>
  <c r="AK403" i="16"/>
  <c r="AM403" i="16"/>
  <c r="AU403" i="16"/>
  <c r="L403" i="18" s="1"/>
  <c r="AV403" i="16"/>
  <c r="AW403" i="16"/>
  <c r="AX403" i="16"/>
  <c r="AZ403" i="16"/>
  <c r="AI404" i="16"/>
  <c r="AK404" i="16"/>
  <c r="AM404" i="16"/>
  <c r="AU404" i="16"/>
  <c r="L404" i="18" s="1"/>
  <c r="AV404" i="16"/>
  <c r="AW404" i="16"/>
  <c r="AX404" i="16"/>
  <c r="AZ404" i="16"/>
  <c r="AI405" i="16"/>
  <c r="AK405" i="16"/>
  <c r="AM405" i="16"/>
  <c r="AU405" i="16"/>
  <c r="L405" i="18" s="1"/>
  <c r="AV405" i="16"/>
  <c r="AW405" i="16"/>
  <c r="AX405" i="16"/>
  <c r="AZ405" i="16"/>
  <c r="AI406" i="16"/>
  <c r="AK406" i="16"/>
  <c r="AM406" i="16"/>
  <c r="AU406" i="16"/>
  <c r="L406" i="18" s="1"/>
  <c r="AV406" i="16"/>
  <c r="AW406" i="16"/>
  <c r="AX406" i="16"/>
  <c r="AZ406" i="16"/>
  <c r="AI407" i="16"/>
  <c r="AK407" i="16"/>
  <c r="AM407" i="16"/>
  <c r="AU407" i="16"/>
  <c r="L407" i="18" s="1"/>
  <c r="AV407" i="16"/>
  <c r="AW407" i="16"/>
  <c r="AX407" i="16"/>
  <c r="AZ407" i="16"/>
  <c r="AI408" i="16"/>
  <c r="AK408" i="16"/>
  <c r="AM408" i="16"/>
  <c r="AU408" i="16"/>
  <c r="L408" i="18" s="1"/>
  <c r="AV408" i="16"/>
  <c r="AW408" i="16"/>
  <c r="AX408" i="16"/>
  <c r="AZ408" i="16"/>
  <c r="AI409" i="16"/>
  <c r="AK409" i="16"/>
  <c r="AM409" i="16"/>
  <c r="AU409" i="16"/>
  <c r="L409" i="18" s="1"/>
  <c r="AV409" i="16"/>
  <c r="AW409" i="16"/>
  <c r="AX409" i="16"/>
  <c r="AZ409" i="16"/>
  <c r="AI410" i="16"/>
  <c r="AK410" i="16"/>
  <c r="AM410" i="16"/>
  <c r="AU410" i="16"/>
  <c r="L410" i="18" s="1"/>
  <c r="AV410" i="16"/>
  <c r="AW410" i="16"/>
  <c r="AX410" i="16"/>
  <c r="AZ410" i="16"/>
  <c r="AI411" i="16"/>
  <c r="AK411" i="16"/>
  <c r="AM411" i="16"/>
  <c r="AU411" i="16"/>
  <c r="L411" i="18" s="1"/>
  <c r="AV411" i="16"/>
  <c r="AW411" i="16"/>
  <c r="AX411" i="16"/>
  <c r="AZ411" i="16"/>
  <c r="AI412" i="16"/>
  <c r="AK412" i="16"/>
  <c r="AM412" i="16"/>
  <c r="AU412" i="16"/>
  <c r="L412" i="18" s="1"/>
  <c r="AV412" i="16"/>
  <c r="AW412" i="16"/>
  <c r="AX412" i="16"/>
  <c r="AZ412" i="16"/>
  <c r="AI413" i="16"/>
  <c r="AK413" i="16"/>
  <c r="AM413" i="16"/>
  <c r="AU413" i="16"/>
  <c r="L413" i="18" s="1"/>
  <c r="AV413" i="16"/>
  <c r="AW413" i="16"/>
  <c r="AX413" i="16"/>
  <c r="AZ413" i="16"/>
  <c r="AI414" i="16"/>
  <c r="AK414" i="16"/>
  <c r="AM414" i="16"/>
  <c r="AU414" i="16"/>
  <c r="L414" i="18" s="1"/>
  <c r="AV414" i="16"/>
  <c r="AW414" i="16"/>
  <c r="AX414" i="16"/>
  <c r="AZ414" i="16"/>
  <c r="AI415" i="16"/>
  <c r="AK415" i="16"/>
  <c r="AM415" i="16"/>
  <c r="AU415" i="16"/>
  <c r="L415" i="18" s="1"/>
  <c r="AV415" i="16"/>
  <c r="AW415" i="16"/>
  <c r="AX415" i="16"/>
  <c r="AZ415" i="16"/>
  <c r="AI416" i="16"/>
  <c r="AK416" i="16"/>
  <c r="AM416" i="16"/>
  <c r="AU416" i="16"/>
  <c r="L416" i="18" s="1"/>
  <c r="AV416" i="16"/>
  <c r="AW416" i="16"/>
  <c r="AX416" i="16"/>
  <c r="AZ416" i="16"/>
  <c r="AI417" i="16"/>
  <c r="AK417" i="16"/>
  <c r="AM417" i="16"/>
  <c r="AU417" i="16"/>
  <c r="L417" i="18" s="1"/>
  <c r="AV417" i="16"/>
  <c r="AW417" i="16"/>
  <c r="AX417" i="16"/>
  <c r="AZ417" i="16"/>
  <c r="AI418" i="16"/>
  <c r="AK418" i="16"/>
  <c r="AM418" i="16"/>
  <c r="AU418" i="16"/>
  <c r="L418" i="18" s="1"/>
  <c r="AV418" i="16"/>
  <c r="AW418" i="16"/>
  <c r="AX418" i="16"/>
  <c r="AZ418" i="16"/>
  <c r="AI419" i="16"/>
  <c r="AK419" i="16"/>
  <c r="AM419" i="16"/>
  <c r="AU419" i="16"/>
  <c r="L419" i="18" s="1"/>
  <c r="AV419" i="16"/>
  <c r="AW419" i="16"/>
  <c r="AX419" i="16"/>
  <c r="AZ419" i="16"/>
  <c r="AI420" i="16"/>
  <c r="AK420" i="16"/>
  <c r="AM420" i="16"/>
  <c r="AU420" i="16"/>
  <c r="L420" i="18" s="1"/>
  <c r="AV420" i="16"/>
  <c r="AW420" i="16"/>
  <c r="AX420" i="16"/>
  <c r="AZ420" i="16"/>
  <c r="AI421" i="16"/>
  <c r="AK421" i="16"/>
  <c r="AM421" i="16"/>
  <c r="AU421" i="16"/>
  <c r="L421" i="18" s="1"/>
  <c r="AV421" i="16"/>
  <c r="AW421" i="16"/>
  <c r="AX421" i="16"/>
  <c r="AZ421" i="16"/>
  <c r="AI422" i="16"/>
  <c r="AK422" i="16"/>
  <c r="AM422" i="16"/>
  <c r="AU422" i="16"/>
  <c r="L422" i="18" s="1"/>
  <c r="AV422" i="16"/>
  <c r="AW422" i="16"/>
  <c r="AX422" i="16"/>
  <c r="AZ422" i="16"/>
  <c r="AI423" i="16"/>
  <c r="AK423" i="16"/>
  <c r="AM423" i="16"/>
  <c r="AU423" i="16"/>
  <c r="L423" i="18" s="1"/>
  <c r="AV423" i="16"/>
  <c r="AW423" i="16"/>
  <c r="AX423" i="16"/>
  <c r="AZ423" i="16"/>
  <c r="AI424" i="16"/>
  <c r="AK424" i="16"/>
  <c r="AM424" i="16"/>
  <c r="AU424" i="16"/>
  <c r="L424" i="18" s="1"/>
  <c r="AV424" i="16"/>
  <c r="AW424" i="16"/>
  <c r="AX424" i="16"/>
  <c r="AZ424" i="16"/>
  <c r="AI425" i="16"/>
  <c r="AK425" i="16"/>
  <c r="AM425" i="16"/>
  <c r="AU425" i="16"/>
  <c r="L425" i="18" s="1"/>
  <c r="AV425" i="16"/>
  <c r="AW425" i="16"/>
  <c r="AX425" i="16"/>
  <c r="AZ425" i="16"/>
  <c r="AI426" i="16"/>
  <c r="AK426" i="16"/>
  <c r="AM426" i="16"/>
  <c r="AU426" i="16"/>
  <c r="L426" i="18" s="1"/>
  <c r="AV426" i="16"/>
  <c r="AW426" i="16"/>
  <c r="AX426" i="16"/>
  <c r="AZ426" i="16"/>
  <c r="AI427" i="16"/>
  <c r="AK427" i="16"/>
  <c r="AM427" i="16"/>
  <c r="AU427" i="16"/>
  <c r="L427" i="18" s="1"/>
  <c r="AV427" i="16"/>
  <c r="AW427" i="16"/>
  <c r="AX427" i="16"/>
  <c r="AZ427" i="16"/>
  <c r="AI428" i="16"/>
  <c r="AK428" i="16"/>
  <c r="AM428" i="16"/>
  <c r="AU428" i="16"/>
  <c r="L428" i="18" s="1"/>
  <c r="AV428" i="16"/>
  <c r="AW428" i="16"/>
  <c r="AX428" i="16"/>
  <c r="AZ428" i="16"/>
  <c r="AI429" i="16"/>
  <c r="AK429" i="16"/>
  <c r="AM429" i="16"/>
  <c r="AU429" i="16"/>
  <c r="L429" i="18" s="1"/>
  <c r="AV429" i="16"/>
  <c r="AW429" i="16"/>
  <c r="AX429" i="16"/>
  <c r="AZ429" i="16"/>
  <c r="AI430" i="16"/>
  <c r="AK430" i="16"/>
  <c r="AM430" i="16"/>
  <c r="AU430" i="16"/>
  <c r="L430" i="18" s="1"/>
  <c r="AV430" i="16"/>
  <c r="AW430" i="16"/>
  <c r="AX430" i="16"/>
  <c r="AZ430" i="16"/>
  <c r="AI431" i="16"/>
  <c r="AK431" i="16"/>
  <c r="AM431" i="16"/>
  <c r="AU431" i="16"/>
  <c r="L431" i="18" s="1"/>
  <c r="AV431" i="16"/>
  <c r="AW431" i="16"/>
  <c r="AX431" i="16"/>
  <c r="AZ431" i="16"/>
  <c r="AI432" i="16"/>
  <c r="AK432" i="16"/>
  <c r="AM432" i="16"/>
  <c r="AU432" i="16"/>
  <c r="L432" i="18" s="1"/>
  <c r="AV432" i="16"/>
  <c r="AW432" i="16"/>
  <c r="AX432" i="16"/>
  <c r="AZ432" i="16"/>
  <c r="AI433" i="16"/>
  <c r="AK433" i="16"/>
  <c r="AM433" i="16"/>
  <c r="AU433" i="16"/>
  <c r="L433" i="18" s="1"/>
  <c r="AV433" i="16"/>
  <c r="AW433" i="16"/>
  <c r="AX433" i="16"/>
  <c r="AZ433" i="16"/>
  <c r="AI434" i="16"/>
  <c r="AK434" i="16"/>
  <c r="AM434" i="16"/>
  <c r="AU434" i="16"/>
  <c r="L434" i="18" s="1"/>
  <c r="AV434" i="16"/>
  <c r="AW434" i="16"/>
  <c r="AX434" i="16"/>
  <c r="AZ434" i="16"/>
  <c r="AI435" i="16"/>
  <c r="AK435" i="16"/>
  <c r="AM435" i="16"/>
  <c r="AU435" i="16"/>
  <c r="L435" i="18" s="1"/>
  <c r="AV435" i="16"/>
  <c r="AW435" i="16"/>
  <c r="AX435" i="16"/>
  <c r="AZ435" i="16"/>
  <c r="AI436" i="16"/>
  <c r="AK436" i="16"/>
  <c r="AM436" i="16"/>
  <c r="AU436" i="16"/>
  <c r="L436" i="18" s="1"/>
  <c r="AV436" i="16"/>
  <c r="AW436" i="16"/>
  <c r="AX436" i="16"/>
  <c r="AZ436" i="16"/>
  <c r="AI437" i="16"/>
  <c r="AK437" i="16"/>
  <c r="AM437" i="16"/>
  <c r="AU437" i="16"/>
  <c r="L437" i="18" s="1"/>
  <c r="AV437" i="16"/>
  <c r="AW437" i="16"/>
  <c r="AX437" i="16"/>
  <c r="AZ437" i="16"/>
  <c r="AI438" i="16"/>
  <c r="AK438" i="16"/>
  <c r="AM438" i="16"/>
  <c r="AU438" i="16"/>
  <c r="L438" i="18" s="1"/>
  <c r="AV438" i="16"/>
  <c r="AW438" i="16"/>
  <c r="AX438" i="16"/>
  <c r="AZ438" i="16"/>
  <c r="AI439" i="16"/>
  <c r="AK439" i="16"/>
  <c r="AM439" i="16"/>
  <c r="AU439" i="16"/>
  <c r="L439" i="18" s="1"/>
  <c r="AV439" i="16"/>
  <c r="AW439" i="16"/>
  <c r="AX439" i="16"/>
  <c r="AZ439" i="16"/>
  <c r="AI440" i="16"/>
  <c r="AK440" i="16"/>
  <c r="AM440" i="16"/>
  <c r="AU440" i="16"/>
  <c r="L440" i="18" s="1"/>
  <c r="AV440" i="16"/>
  <c r="AW440" i="16"/>
  <c r="AX440" i="16"/>
  <c r="AZ440" i="16"/>
  <c r="AI441" i="16"/>
  <c r="AK441" i="16"/>
  <c r="AM441" i="16"/>
  <c r="AU441" i="16"/>
  <c r="L441" i="18" s="1"/>
  <c r="AV441" i="16"/>
  <c r="AW441" i="16"/>
  <c r="AX441" i="16"/>
  <c r="AZ441" i="16"/>
  <c r="AI442" i="16"/>
  <c r="AK442" i="16"/>
  <c r="AM442" i="16"/>
  <c r="AU442" i="16"/>
  <c r="L442" i="18" s="1"/>
  <c r="AV442" i="16"/>
  <c r="AW442" i="16"/>
  <c r="AX442" i="16"/>
  <c r="AZ442" i="16"/>
  <c r="AI443" i="16"/>
  <c r="AK443" i="16"/>
  <c r="AM443" i="16"/>
  <c r="AU443" i="16"/>
  <c r="L443" i="18" s="1"/>
  <c r="AV443" i="16"/>
  <c r="AW443" i="16"/>
  <c r="AX443" i="16"/>
  <c r="AZ443" i="16"/>
  <c r="AI444" i="16"/>
  <c r="AK444" i="16"/>
  <c r="AM444" i="16"/>
  <c r="AU444" i="16"/>
  <c r="L444" i="18" s="1"/>
  <c r="AV444" i="16"/>
  <c r="AW444" i="16"/>
  <c r="AX444" i="16"/>
  <c r="AZ444" i="16"/>
  <c r="AI445" i="16"/>
  <c r="AK445" i="16"/>
  <c r="AM445" i="16"/>
  <c r="AU445" i="16"/>
  <c r="L445" i="18" s="1"/>
  <c r="AV445" i="16"/>
  <c r="AW445" i="16"/>
  <c r="AX445" i="16"/>
  <c r="AZ445" i="16"/>
  <c r="AI446" i="16"/>
  <c r="AK446" i="16"/>
  <c r="AM446" i="16"/>
  <c r="AU446" i="16"/>
  <c r="L446" i="18" s="1"/>
  <c r="AV446" i="16"/>
  <c r="AW446" i="16"/>
  <c r="AX446" i="16"/>
  <c r="AZ446" i="16"/>
  <c r="AI447" i="16"/>
  <c r="AK447" i="16"/>
  <c r="AM447" i="16"/>
  <c r="AU447" i="16"/>
  <c r="L447" i="18" s="1"/>
  <c r="AV447" i="16"/>
  <c r="AW447" i="16"/>
  <c r="AX447" i="16"/>
  <c r="AZ447" i="16"/>
  <c r="AI448" i="16"/>
  <c r="AK448" i="16"/>
  <c r="AM448" i="16"/>
  <c r="AU448" i="16"/>
  <c r="L448" i="18" s="1"/>
  <c r="AV448" i="16"/>
  <c r="AW448" i="16"/>
  <c r="AX448" i="16"/>
  <c r="AZ448" i="16"/>
  <c r="AI449" i="16"/>
  <c r="AK449" i="16"/>
  <c r="AM449" i="16"/>
  <c r="AU449" i="16"/>
  <c r="L449" i="18" s="1"/>
  <c r="AV449" i="16"/>
  <c r="AW449" i="16"/>
  <c r="AX449" i="16"/>
  <c r="AZ449" i="16"/>
  <c r="AI450" i="16"/>
  <c r="AK450" i="16"/>
  <c r="AM450" i="16"/>
  <c r="AU450" i="16"/>
  <c r="L450" i="18" s="1"/>
  <c r="AV450" i="16"/>
  <c r="AW450" i="16"/>
  <c r="AX450" i="16"/>
  <c r="AZ450" i="16"/>
  <c r="AI451" i="16"/>
  <c r="AK451" i="16"/>
  <c r="AM451" i="16"/>
  <c r="AU451" i="16"/>
  <c r="L451" i="18" s="1"/>
  <c r="AV451" i="16"/>
  <c r="AW451" i="16"/>
  <c r="AX451" i="16"/>
  <c r="AZ451" i="16"/>
  <c r="AI452" i="16"/>
  <c r="AK452" i="16"/>
  <c r="AM452" i="16"/>
  <c r="AU452" i="16"/>
  <c r="L452" i="18" s="1"/>
  <c r="AV452" i="16"/>
  <c r="AW452" i="16"/>
  <c r="AX452" i="16"/>
  <c r="AZ452" i="16"/>
  <c r="AI453" i="16"/>
  <c r="AK453" i="16"/>
  <c r="AM453" i="16"/>
  <c r="AU453" i="16"/>
  <c r="L453" i="18" s="1"/>
  <c r="AV453" i="16"/>
  <c r="AW453" i="16"/>
  <c r="AX453" i="16"/>
  <c r="AZ453" i="16"/>
  <c r="AI454" i="16"/>
  <c r="AK454" i="16"/>
  <c r="AM454" i="16"/>
  <c r="AU454" i="16"/>
  <c r="L454" i="18" s="1"/>
  <c r="AV454" i="16"/>
  <c r="AW454" i="16"/>
  <c r="AX454" i="16"/>
  <c r="AZ454" i="16"/>
  <c r="AI455" i="16"/>
  <c r="AK455" i="16"/>
  <c r="AM455" i="16"/>
  <c r="AU455" i="16"/>
  <c r="L455" i="18" s="1"/>
  <c r="AV455" i="16"/>
  <c r="AW455" i="16"/>
  <c r="AX455" i="16"/>
  <c r="AZ455" i="16"/>
  <c r="AI456" i="16"/>
  <c r="AK456" i="16"/>
  <c r="AM456" i="16"/>
  <c r="AU456" i="16"/>
  <c r="L456" i="18" s="1"/>
  <c r="AV456" i="16"/>
  <c r="AW456" i="16"/>
  <c r="AX456" i="16"/>
  <c r="AZ456" i="16"/>
  <c r="AI457" i="16"/>
  <c r="AK457" i="16"/>
  <c r="AM457" i="16"/>
  <c r="AU457" i="16"/>
  <c r="L457" i="18" s="1"/>
  <c r="AV457" i="16"/>
  <c r="AW457" i="16"/>
  <c r="AX457" i="16"/>
  <c r="AZ457" i="16"/>
  <c r="AI458" i="16"/>
  <c r="AK458" i="16"/>
  <c r="AM458" i="16"/>
  <c r="AU458" i="16"/>
  <c r="L458" i="18" s="1"/>
  <c r="AV458" i="16"/>
  <c r="AW458" i="16"/>
  <c r="AX458" i="16"/>
  <c r="AZ458" i="16"/>
  <c r="AI459" i="16"/>
  <c r="AK459" i="16"/>
  <c r="AM459" i="16"/>
  <c r="AU459" i="16"/>
  <c r="L459" i="18" s="1"/>
  <c r="AV459" i="16"/>
  <c r="AW459" i="16"/>
  <c r="AX459" i="16"/>
  <c r="AZ459" i="16"/>
  <c r="AI460" i="16"/>
  <c r="AK460" i="16"/>
  <c r="AM460" i="16"/>
  <c r="AU460" i="16"/>
  <c r="L460" i="18" s="1"/>
  <c r="AV460" i="16"/>
  <c r="AW460" i="16"/>
  <c r="AX460" i="16"/>
  <c r="AZ460" i="16"/>
  <c r="C3" i="18"/>
  <c r="F3" i="18"/>
  <c r="G3" i="18"/>
  <c r="H3" i="18"/>
  <c r="I3" i="18"/>
  <c r="J3" i="18"/>
  <c r="L3" i="18"/>
  <c r="N3" i="18" s="1"/>
  <c r="C4" i="18"/>
  <c r="F4" i="18"/>
  <c r="G4" i="18"/>
  <c r="H4" i="18"/>
  <c r="I4" i="18"/>
  <c r="J4" i="18"/>
  <c r="C5" i="18"/>
  <c r="F5" i="18"/>
  <c r="G5" i="18"/>
  <c r="H5" i="18"/>
  <c r="I5" i="18"/>
  <c r="J5" i="18"/>
  <c r="F6" i="18"/>
  <c r="G6" i="18"/>
  <c r="H6" i="18"/>
  <c r="I6" i="18"/>
  <c r="J6" i="18"/>
  <c r="L6" i="18"/>
  <c r="C7" i="18"/>
  <c r="F7" i="18"/>
  <c r="G7" i="18"/>
  <c r="H7" i="18"/>
  <c r="I7" i="18"/>
  <c r="J7" i="18"/>
  <c r="C8" i="18"/>
  <c r="F8" i="18"/>
  <c r="G8" i="18"/>
  <c r="H8" i="18"/>
  <c r="I8" i="18"/>
  <c r="J8" i="18"/>
  <c r="L8" i="18"/>
  <c r="C9" i="18"/>
  <c r="F9" i="18"/>
  <c r="G9" i="18"/>
  <c r="H9" i="18"/>
  <c r="I9" i="18"/>
  <c r="J9" i="18"/>
  <c r="F10" i="18"/>
  <c r="G10" i="18"/>
  <c r="H10" i="18"/>
  <c r="I10" i="18"/>
  <c r="J10" i="18"/>
  <c r="C11" i="18"/>
  <c r="F11" i="18"/>
  <c r="G11" i="18"/>
  <c r="H11" i="18"/>
  <c r="I11" i="18"/>
  <c r="J11" i="18"/>
  <c r="L11" i="18"/>
  <c r="N11" i="18" s="1"/>
  <c r="F12" i="18"/>
  <c r="G12" i="18"/>
  <c r="H12" i="18"/>
  <c r="I12" i="18"/>
  <c r="J12" i="18"/>
  <c r="C13" i="18"/>
  <c r="F13" i="18"/>
  <c r="G13" i="18"/>
  <c r="H13" i="18"/>
  <c r="I13" i="18"/>
  <c r="J13" i="18"/>
  <c r="F14" i="18"/>
  <c r="G14" i="18"/>
  <c r="H14" i="18"/>
  <c r="I14" i="18"/>
  <c r="J14" i="18"/>
  <c r="L14" i="18"/>
  <c r="N14" i="18" s="1"/>
  <c r="C15" i="18"/>
  <c r="F15" i="18"/>
  <c r="G15" i="18"/>
  <c r="H15" i="18"/>
  <c r="I15" i="18"/>
  <c r="J15" i="18"/>
  <c r="L15" i="18"/>
  <c r="N15" i="18" s="1"/>
  <c r="C16" i="18"/>
  <c r="F16" i="18"/>
  <c r="G16" i="18"/>
  <c r="H16" i="18"/>
  <c r="I16" i="18"/>
  <c r="J16" i="18"/>
  <c r="L16" i="18"/>
  <c r="C17" i="18"/>
  <c r="F17" i="18"/>
  <c r="G17" i="18"/>
  <c r="H17" i="18"/>
  <c r="I17" i="18"/>
  <c r="J17" i="18"/>
  <c r="L17" i="18"/>
  <c r="F18" i="18"/>
  <c r="G18" i="18"/>
  <c r="H18" i="18"/>
  <c r="I18" i="18"/>
  <c r="J18" i="18"/>
  <c r="L18" i="18"/>
  <c r="N18" i="18" s="1"/>
  <c r="C19" i="18"/>
  <c r="F19" i="18"/>
  <c r="G19" i="18"/>
  <c r="H19" i="18"/>
  <c r="I19" i="18"/>
  <c r="J19" i="18"/>
  <c r="C20" i="18"/>
  <c r="F20" i="18"/>
  <c r="G20" i="18"/>
  <c r="H20" i="18"/>
  <c r="I20" i="18"/>
  <c r="J20" i="18"/>
  <c r="C21" i="18"/>
  <c r="F21" i="18"/>
  <c r="G21" i="18"/>
  <c r="H21" i="18"/>
  <c r="I21" i="18"/>
  <c r="J21" i="18"/>
  <c r="F22" i="18"/>
  <c r="G22" i="18"/>
  <c r="H22" i="18"/>
  <c r="I22" i="18"/>
  <c r="J22" i="18"/>
  <c r="C23" i="18"/>
  <c r="F23" i="18"/>
  <c r="G23" i="18"/>
  <c r="H23" i="18"/>
  <c r="I23" i="18"/>
  <c r="J23" i="18"/>
  <c r="C24" i="18"/>
  <c r="F24" i="18"/>
  <c r="G24" i="18"/>
  <c r="H24" i="18"/>
  <c r="I24" i="18"/>
  <c r="J24" i="18"/>
  <c r="C25" i="18"/>
  <c r="F25" i="18"/>
  <c r="G25" i="18"/>
  <c r="H25" i="18"/>
  <c r="I25" i="18"/>
  <c r="J25" i="18"/>
  <c r="F26" i="18"/>
  <c r="G26" i="18"/>
  <c r="H26" i="18"/>
  <c r="I26" i="18"/>
  <c r="J26" i="18"/>
  <c r="L26" i="18"/>
  <c r="N26" i="18" s="1"/>
  <c r="C27" i="18"/>
  <c r="F27" i="18"/>
  <c r="G27" i="18"/>
  <c r="H27" i="18"/>
  <c r="I27" i="18"/>
  <c r="J27" i="18"/>
  <c r="L27" i="18"/>
  <c r="C28" i="18"/>
  <c r="F28" i="18"/>
  <c r="G28" i="18"/>
  <c r="H28" i="18"/>
  <c r="I28" i="18"/>
  <c r="J28" i="18"/>
  <c r="L28" i="18"/>
  <c r="C29" i="18"/>
  <c r="F29" i="18"/>
  <c r="G29" i="18"/>
  <c r="H29" i="18"/>
  <c r="I29" i="18"/>
  <c r="J29" i="18"/>
  <c r="L29" i="18"/>
  <c r="N29" i="18" s="1"/>
  <c r="F30" i="18"/>
  <c r="G30" i="18"/>
  <c r="H30" i="18"/>
  <c r="I30" i="18"/>
  <c r="J30" i="18"/>
  <c r="L30" i="18"/>
  <c r="C31" i="18"/>
  <c r="F31" i="18"/>
  <c r="G31" i="18"/>
  <c r="H31" i="18"/>
  <c r="I31" i="18"/>
  <c r="J31" i="18"/>
  <c r="C32" i="18"/>
  <c r="F32" i="18"/>
  <c r="G32" i="18"/>
  <c r="H32" i="18"/>
  <c r="I32" i="18"/>
  <c r="J32" i="18"/>
  <c r="L32" i="18"/>
  <c r="C33" i="18"/>
  <c r="F33" i="18"/>
  <c r="G33" i="18"/>
  <c r="H33" i="18"/>
  <c r="I33" i="18"/>
  <c r="J33" i="18"/>
  <c r="F34" i="18"/>
  <c r="G34" i="18"/>
  <c r="H34" i="18"/>
  <c r="I34" i="18"/>
  <c r="J34" i="18"/>
  <c r="C35" i="18"/>
  <c r="F35" i="18"/>
  <c r="G35" i="18"/>
  <c r="H35" i="18"/>
  <c r="I35" i="18"/>
  <c r="J35" i="18"/>
  <c r="C36" i="18"/>
  <c r="F36" i="18"/>
  <c r="G36" i="18"/>
  <c r="H36" i="18"/>
  <c r="I36" i="18"/>
  <c r="J36" i="18"/>
  <c r="C37" i="18"/>
  <c r="F37" i="18"/>
  <c r="G37" i="18"/>
  <c r="H37" i="18"/>
  <c r="I37" i="18"/>
  <c r="J37" i="18"/>
  <c r="F38" i="18"/>
  <c r="G38" i="18"/>
  <c r="H38" i="18"/>
  <c r="I38" i="18"/>
  <c r="J38" i="18"/>
  <c r="L38" i="18"/>
  <c r="N38" i="18" s="1"/>
  <c r="C39" i="18"/>
  <c r="F39" i="18"/>
  <c r="G39" i="18"/>
  <c r="H39" i="18"/>
  <c r="I39" i="18"/>
  <c r="J39" i="18"/>
  <c r="C40" i="18"/>
  <c r="F40" i="18"/>
  <c r="G40" i="18"/>
  <c r="H40" i="18"/>
  <c r="I40" i="18"/>
  <c r="J40" i="18"/>
  <c r="L40" i="18"/>
  <c r="C41" i="18"/>
  <c r="F41" i="18"/>
  <c r="G41" i="18"/>
  <c r="H41" i="18"/>
  <c r="I41" i="18"/>
  <c r="J41" i="18"/>
  <c r="F42" i="18"/>
  <c r="G42" i="18"/>
  <c r="H42" i="18"/>
  <c r="I42" i="18"/>
  <c r="J42" i="18"/>
  <c r="C43" i="18"/>
  <c r="F43" i="18"/>
  <c r="G43" i="18"/>
  <c r="H43" i="18"/>
  <c r="I43" i="18"/>
  <c r="J43" i="18"/>
  <c r="C44" i="18"/>
  <c r="F44" i="18"/>
  <c r="G44" i="18"/>
  <c r="H44" i="18"/>
  <c r="I44" i="18"/>
  <c r="J44" i="18"/>
  <c r="L44" i="18"/>
  <c r="C45" i="18"/>
  <c r="F45" i="18"/>
  <c r="G45" i="18"/>
  <c r="H45" i="18"/>
  <c r="I45" i="18"/>
  <c r="J45" i="18"/>
  <c r="F46" i="18"/>
  <c r="G46" i="18"/>
  <c r="H46" i="18"/>
  <c r="I46" i="18"/>
  <c r="J46" i="18"/>
  <c r="L46" i="18"/>
  <c r="N46" i="18" s="1"/>
  <c r="C47" i="18"/>
  <c r="F47" i="18"/>
  <c r="G47" i="18"/>
  <c r="H47" i="18"/>
  <c r="I47" i="18"/>
  <c r="J47" i="18"/>
  <c r="C48" i="18"/>
  <c r="F48" i="18"/>
  <c r="G48" i="18"/>
  <c r="H48" i="18"/>
  <c r="I48" i="18"/>
  <c r="J48" i="18"/>
  <c r="L48" i="18"/>
  <c r="C49" i="18"/>
  <c r="F49" i="18"/>
  <c r="G49" i="18"/>
  <c r="H49" i="18"/>
  <c r="I49" i="18"/>
  <c r="J49" i="18"/>
  <c r="F50" i="18"/>
  <c r="G50" i="18"/>
  <c r="H50" i="18"/>
  <c r="I50" i="18"/>
  <c r="J50" i="18"/>
  <c r="L50" i="18"/>
  <c r="C51" i="18"/>
  <c r="F51" i="18"/>
  <c r="G51" i="18"/>
  <c r="H51" i="18"/>
  <c r="I51" i="18"/>
  <c r="J51" i="18"/>
  <c r="C52" i="18"/>
  <c r="F52" i="18"/>
  <c r="G52" i="18"/>
  <c r="H52" i="18"/>
  <c r="I52" i="18"/>
  <c r="J52" i="18"/>
  <c r="C53" i="18"/>
  <c r="F53" i="18"/>
  <c r="G53" i="18"/>
  <c r="H53" i="18"/>
  <c r="I53" i="18"/>
  <c r="J53" i="18"/>
  <c r="F54" i="18"/>
  <c r="G54" i="18"/>
  <c r="H54" i="18"/>
  <c r="I54" i="18"/>
  <c r="J54" i="18"/>
  <c r="C55" i="18"/>
  <c r="F55" i="18"/>
  <c r="G55" i="18"/>
  <c r="H55" i="18"/>
  <c r="I55" i="18"/>
  <c r="J55" i="18"/>
  <c r="F56" i="18"/>
  <c r="G56" i="18"/>
  <c r="H56" i="18"/>
  <c r="I56" i="18"/>
  <c r="J56" i="18"/>
  <c r="C57" i="18"/>
  <c r="F57" i="18"/>
  <c r="G57" i="18"/>
  <c r="H57" i="18"/>
  <c r="I57" i="18"/>
  <c r="J57" i="18"/>
  <c r="F58" i="18"/>
  <c r="G58" i="18"/>
  <c r="H58" i="18"/>
  <c r="I58" i="18"/>
  <c r="J58" i="18"/>
  <c r="C59" i="18"/>
  <c r="F59" i="18"/>
  <c r="G59" i="18"/>
  <c r="H59" i="18"/>
  <c r="I59" i="18"/>
  <c r="J59" i="18"/>
  <c r="F60" i="18"/>
  <c r="G60" i="18"/>
  <c r="H60" i="18"/>
  <c r="I60" i="18"/>
  <c r="J60" i="18"/>
  <c r="C61" i="18"/>
  <c r="F61" i="18"/>
  <c r="G61" i="18"/>
  <c r="H61" i="18"/>
  <c r="I61" i="18"/>
  <c r="J61" i="18"/>
  <c r="L61" i="18"/>
  <c r="F62" i="18"/>
  <c r="G62" i="18"/>
  <c r="H62" i="18"/>
  <c r="I62" i="18"/>
  <c r="J62" i="18"/>
  <c r="C63" i="18"/>
  <c r="F63" i="18"/>
  <c r="G63" i="18"/>
  <c r="H63" i="18"/>
  <c r="I63" i="18"/>
  <c r="J63" i="18"/>
  <c r="C64" i="18"/>
  <c r="F64" i="18"/>
  <c r="G64" i="18"/>
  <c r="H64" i="18"/>
  <c r="I64" i="18"/>
  <c r="J64" i="18"/>
  <c r="C65" i="18"/>
  <c r="F65" i="18"/>
  <c r="G65" i="18"/>
  <c r="H65" i="18"/>
  <c r="I65" i="18"/>
  <c r="J65" i="18"/>
  <c r="F66" i="18"/>
  <c r="G66" i="18"/>
  <c r="H66" i="18"/>
  <c r="I66" i="18"/>
  <c r="J66" i="18"/>
  <c r="C67" i="18"/>
  <c r="F67" i="18"/>
  <c r="G67" i="18"/>
  <c r="H67" i="18"/>
  <c r="I67" i="18"/>
  <c r="J67" i="18"/>
  <c r="C68" i="18"/>
  <c r="F68" i="18"/>
  <c r="G68" i="18"/>
  <c r="H68" i="18"/>
  <c r="I68" i="18"/>
  <c r="J68" i="18"/>
  <c r="C69" i="18"/>
  <c r="F69" i="18"/>
  <c r="G69" i="18"/>
  <c r="H69" i="18"/>
  <c r="I69" i="18"/>
  <c r="J69" i="18"/>
  <c r="F70" i="18"/>
  <c r="G70" i="18"/>
  <c r="H70" i="18"/>
  <c r="I70" i="18"/>
  <c r="J70" i="18"/>
  <c r="C71" i="18"/>
  <c r="F71" i="18"/>
  <c r="G71" i="18"/>
  <c r="H71" i="18"/>
  <c r="I71" i="18"/>
  <c r="J71" i="18"/>
  <c r="C72" i="18"/>
  <c r="F72" i="18"/>
  <c r="G72" i="18"/>
  <c r="H72" i="18"/>
  <c r="I72" i="18"/>
  <c r="J72" i="18"/>
  <c r="C73" i="18"/>
  <c r="F73" i="18"/>
  <c r="G73" i="18"/>
  <c r="H73" i="18"/>
  <c r="I73" i="18"/>
  <c r="J73" i="18"/>
  <c r="F74" i="18"/>
  <c r="G74" i="18"/>
  <c r="H74" i="18"/>
  <c r="I74" i="18"/>
  <c r="J74" i="18"/>
  <c r="C75" i="18"/>
  <c r="F75" i="18"/>
  <c r="G75" i="18"/>
  <c r="H75" i="18"/>
  <c r="I75" i="18"/>
  <c r="J75" i="18"/>
  <c r="C76" i="18"/>
  <c r="F76" i="18"/>
  <c r="G76" i="18"/>
  <c r="H76" i="18"/>
  <c r="I76" i="18"/>
  <c r="J76" i="18"/>
  <c r="C77" i="18"/>
  <c r="F77" i="18"/>
  <c r="G77" i="18"/>
  <c r="H77" i="18"/>
  <c r="I77" i="18"/>
  <c r="J77" i="18"/>
  <c r="F78" i="18"/>
  <c r="G78" i="18"/>
  <c r="H78" i="18"/>
  <c r="I78" i="18"/>
  <c r="J78" i="18"/>
  <c r="C79" i="18"/>
  <c r="F79" i="18"/>
  <c r="G79" i="18"/>
  <c r="H79" i="18"/>
  <c r="I79" i="18"/>
  <c r="J79" i="18"/>
  <c r="F80" i="18"/>
  <c r="G80" i="18"/>
  <c r="H80" i="18"/>
  <c r="I80" i="18"/>
  <c r="J80" i="18"/>
  <c r="C81" i="18"/>
  <c r="F81" i="18"/>
  <c r="G81" i="18"/>
  <c r="H81" i="18"/>
  <c r="I81" i="18"/>
  <c r="J81" i="18"/>
  <c r="C82" i="18"/>
  <c r="F82" i="18"/>
  <c r="G82" i="18"/>
  <c r="H82" i="18"/>
  <c r="I82" i="18"/>
  <c r="J82" i="18"/>
  <c r="C83" i="18"/>
  <c r="F83" i="18"/>
  <c r="G83" i="18"/>
  <c r="H83" i="18"/>
  <c r="I83" i="18"/>
  <c r="J83" i="18"/>
  <c r="C84" i="18"/>
  <c r="F84" i="18"/>
  <c r="G84" i="18"/>
  <c r="H84" i="18"/>
  <c r="I84" i="18"/>
  <c r="J84" i="18"/>
  <c r="L84" i="18"/>
  <c r="N84" i="18" s="1"/>
  <c r="C85" i="18"/>
  <c r="F85" i="18"/>
  <c r="G85" i="18"/>
  <c r="H85" i="18"/>
  <c r="I85" i="18"/>
  <c r="J85" i="18"/>
  <c r="F86" i="18"/>
  <c r="G86" i="18"/>
  <c r="H86" i="18"/>
  <c r="I86" i="18"/>
  <c r="J86" i="18"/>
  <c r="C87" i="18"/>
  <c r="F87" i="18"/>
  <c r="G87" i="18"/>
  <c r="H87" i="18"/>
  <c r="I87" i="18"/>
  <c r="J87" i="18"/>
  <c r="C88" i="18"/>
  <c r="F88" i="18"/>
  <c r="G88" i="18"/>
  <c r="H88" i="18"/>
  <c r="I88" i="18"/>
  <c r="J88" i="18"/>
  <c r="C89" i="18"/>
  <c r="F89" i="18"/>
  <c r="G89" i="18"/>
  <c r="H89" i="18"/>
  <c r="I89" i="18"/>
  <c r="J89" i="18"/>
  <c r="F90" i="18"/>
  <c r="G90" i="18"/>
  <c r="H90" i="18"/>
  <c r="I90" i="18"/>
  <c r="J90" i="18"/>
  <c r="C91" i="18"/>
  <c r="F91" i="18"/>
  <c r="G91" i="18"/>
  <c r="H91" i="18"/>
  <c r="I91" i="18"/>
  <c r="J91" i="18"/>
  <c r="C92" i="18"/>
  <c r="F92" i="18"/>
  <c r="G92" i="18"/>
  <c r="H92" i="18"/>
  <c r="I92" i="18"/>
  <c r="J92" i="18"/>
  <c r="C93" i="18"/>
  <c r="F93" i="18"/>
  <c r="G93" i="18"/>
  <c r="H93" i="18"/>
  <c r="I93" i="18"/>
  <c r="J93" i="18"/>
  <c r="C94" i="18"/>
  <c r="F94" i="18"/>
  <c r="G94" i="18"/>
  <c r="H94" i="18"/>
  <c r="I94" i="18"/>
  <c r="J94" i="18"/>
  <c r="C95" i="18"/>
  <c r="F95" i="18"/>
  <c r="G95" i="18"/>
  <c r="H95" i="18"/>
  <c r="I95" i="18"/>
  <c r="J95" i="18"/>
  <c r="C96" i="18"/>
  <c r="F96" i="18"/>
  <c r="G96" i="18"/>
  <c r="H96" i="18"/>
  <c r="I96" i="18"/>
  <c r="J96" i="18"/>
  <c r="C97" i="18"/>
  <c r="F97" i="18"/>
  <c r="G97" i="18"/>
  <c r="H97" i="18"/>
  <c r="I97" i="18"/>
  <c r="J97" i="18"/>
  <c r="F98" i="18"/>
  <c r="G98" i="18"/>
  <c r="H98" i="18"/>
  <c r="I98" i="18"/>
  <c r="J98" i="18"/>
  <c r="C99" i="18"/>
  <c r="F99" i="18"/>
  <c r="G99" i="18"/>
  <c r="H99" i="18"/>
  <c r="I99" i="18"/>
  <c r="J99" i="18"/>
  <c r="C100" i="18"/>
  <c r="F100" i="18"/>
  <c r="G100" i="18"/>
  <c r="H100" i="18"/>
  <c r="I100" i="18"/>
  <c r="J100" i="18"/>
  <c r="C101" i="18"/>
  <c r="F101" i="18"/>
  <c r="G101" i="18"/>
  <c r="H101" i="18"/>
  <c r="I101" i="18"/>
  <c r="J101" i="18"/>
  <c r="F102" i="18"/>
  <c r="G102" i="18"/>
  <c r="H102" i="18"/>
  <c r="I102" i="18"/>
  <c r="J102" i="18"/>
  <c r="C103" i="18"/>
  <c r="F103" i="18"/>
  <c r="G103" i="18"/>
  <c r="H103" i="18"/>
  <c r="I103" i="18"/>
  <c r="J103" i="18"/>
  <c r="F104" i="18"/>
  <c r="G104" i="18"/>
  <c r="H104" i="18"/>
  <c r="I104" i="18"/>
  <c r="J104" i="18"/>
  <c r="C105" i="18"/>
  <c r="F105" i="18"/>
  <c r="G105" i="18"/>
  <c r="H105" i="18"/>
  <c r="I105" i="18"/>
  <c r="J105" i="18"/>
  <c r="F106" i="18"/>
  <c r="G106" i="18"/>
  <c r="H106" i="18"/>
  <c r="I106" i="18"/>
  <c r="J106" i="18"/>
  <c r="C107" i="18"/>
  <c r="F107" i="18"/>
  <c r="G107" i="18"/>
  <c r="H107" i="18"/>
  <c r="I107" i="18"/>
  <c r="J107" i="18"/>
  <c r="C108" i="18"/>
  <c r="F108" i="18"/>
  <c r="G108" i="18"/>
  <c r="H108" i="18"/>
  <c r="I108" i="18"/>
  <c r="J108" i="18"/>
  <c r="C109" i="18"/>
  <c r="F109" i="18"/>
  <c r="G109" i="18"/>
  <c r="H109" i="18"/>
  <c r="I109" i="18"/>
  <c r="J109" i="18"/>
  <c r="L109" i="18"/>
  <c r="F110" i="18"/>
  <c r="G110" i="18"/>
  <c r="H110" i="18"/>
  <c r="I110" i="18"/>
  <c r="J110" i="18"/>
  <c r="C111" i="18"/>
  <c r="F111" i="18"/>
  <c r="G111" i="18"/>
  <c r="H111" i="18"/>
  <c r="I111" i="18"/>
  <c r="J111" i="18"/>
  <c r="L111" i="18"/>
  <c r="N111" i="18" s="1"/>
  <c r="C112" i="18"/>
  <c r="F112" i="18"/>
  <c r="G112" i="18"/>
  <c r="H112" i="18"/>
  <c r="I112" i="18"/>
  <c r="J112" i="18"/>
  <c r="C113" i="18"/>
  <c r="F113" i="18"/>
  <c r="G113" i="18"/>
  <c r="H113" i="18"/>
  <c r="I113" i="18"/>
  <c r="J113" i="18"/>
  <c r="F114" i="18"/>
  <c r="G114" i="18"/>
  <c r="H114" i="18"/>
  <c r="I114" i="18"/>
  <c r="J114" i="18"/>
  <c r="C115" i="18"/>
  <c r="F115" i="18"/>
  <c r="G115" i="18"/>
  <c r="H115" i="18"/>
  <c r="I115" i="18"/>
  <c r="J115" i="18"/>
  <c r="F116" i="18"/>
  <c r="G116" i="18"/>
  <c r="H116" i="18"/>
  <c r="I116" i="18"/>
  <c r="J116" i="18"/>
  <c r="C117" i="18"/>
  <c r="F117" i="18"/>
  <c r="G117" i="18"/>
  <c r="H117" i="18"/>
  <c r="I117" i="18"/>
  <c r="J117" i="18"/>
  <c r="F118" i="18"/>
  <c r="G118" i="18"/>
  <c r="H118" i="18"/>
  <c r="I118" i="18"/>
  <c r="J118" i="18"/>
  <c r="C119" i="18"/>
  <c r="F119" i="18"/>
  <c r="G119" i="18"/>
  <c r="H119" i="18"/>
  <c r="I119" i="18"/>
  <c r="J119" i="18"/>
  <c r="C120" i="18"/>
  <c r="F120" i="18"/>
  <c r="G120" i="18"/>
  <c r="H120" i="18"/>
  <c r="I120" i="18"/>
  <c r="J120" i="18"/>
  <c r="C121" i="18"/>
  <c r="F121" i="18"/>
  <c r="G121" i="18"/>
  <c r="H121" i="18"/>
  <c r="I121" i="18"/>
  <c r="J121" i="18"/>
  <c r="F122" i="18"/>
  <c r="G122" i="18"/>
  <c r="H122" i="18"/>
  <c r="I122" i="18"/>
  <c r="J122" i="18"/>
  <c r="C123" i="18"/>
  <c r="F123" i="18"/>
  <c r="G123" i="18"/>
  <c r="H123" i="18"/>
  <c r="I123" i="18"/>
  <c r="J123" i="18"/>
  <c r="C124" i="18"/>
  <c r="F124" i="18"/>
  <c r="G124" i="18"/>
  <c r="H124" i="18"/>
  <c r="I124" i="18"/>
  <c r="J124" i="18"/>
  <c r="C125" i="18"/>
  <c r="F125" i="18"/>
  <c r="G125" i="18"/>
  <c r="H125" i="18"/>
  <c r="I125" i="18"/>
  <c r="J125" i="18"/>
  <c r="F126" i="18"/>
  <c r="G126" i="18"/>
  <c r="H126" i="18"/>
  <c r="I126" i="18"/>
  <c r="J126" i="18"/>
  <c r="C127" i="18"/>
  <c r="F127" i="18"/>
  <c r="G127" i="18"/>
  <c r="H127" i="18"/>
  <c r="I127" i="18"/>
  <c r="J127" i="18"/>
  <c r="F128" i="18"/>
  <c r="G128" i="18"/>
  <c r="H128" i="18"/>
  <c r="I128" i="18"/>
  <c r="J128" i="18"/>
  <c r="C129" i="18"/>
  <c r="F129" i="18"/>
  <c r="G129" i="18"/>
  <c r="H129" i="18"/>
  <c r="I129" i="18"/>
  <c r="J129" i="18"/>
  <c r="F130" i="18"/>
  <c r="G130" i="18"/>
  <c r="H130" i="18"/>
  <c r="I130" i="18"/>
  <c r="J130" i="18"/>
  <c r="C131" i="18"/>
  <c r="F131" i="18"/>
  <c r="G131" i="18"/>
  <c r="H131" i="18"/>
  <c r="I131" i="18"/>
  <c r="J131" i="18"/>
  <c r="C132" i="18"/>
  <c r="F132" i="18"/>
  <c r="G132" i="18"/>
  <c r="H132" i="18"/>
  <c r="I132" i="18"/>
  <c r="J132" i="18"/>
  <c r="C133" i="18"/>
  <c r="F133" i="18"/>
  <c r="G133" i="18"/>
  <c r="H133" i="18"/>
  <c r="I133" i="18"/>
  <c r="J133" i="18"/>
  <c r="F134" i="18"/>
  <c r="G134" i="18"/>
  <c r="H134" i="18"/>
  <c r="I134" i="18"/>
  <c r="J134" i="18"/>
  <c r="C135" i="18"/>
  <c r="F135" i="18"/>
  <c r="G135" i="18"/>
  <c r="H135" i="18"/>
  <c r="I135" i="18"/>
  <c r="J135" i="18"/>
  <c r="C136" i="18"/>
  <c r="F136" i="18"/>
  <c r="G136" i="18"/>
  <c r="H136" i="18"/>
  <c r="I136" i="18"/>
  <c r="J136" i="18"/>
  <c r="C137" i="18"/>
  <c r="F137" i="18"/>
  <c r="G137" i="18"/>
  <c r="H137" i="18"/>
  <c r="I137" i="18"/>
  <c r="J137" i="18"/>
  <c r="F138" i="18"/>
  <c r="G138" i="18"/>
  <c r="H138" i="18"/>
  <c r="I138" i="18"/>
  <c r="J138" i="18"/>
  <c r="C139" i="18"/>
  <c r="F139" i="18"/>
  <c r="G139" i="18"/>
  <c r="H139" i="18"/>
  <c r="I139" i="18"/>
  <c r="J139" i="18"/>
  <c r="F140" i="18"/>
  <c r="G140" i="18"/>
  <c r="H140" i="18"/>
  <c r="I140" i="18"/>
  <c r="J140" i="18"/>
  <c r="C141" i="18"/>
  <c r="F141" i="18"/>
  <c r="G141" i="18"/>
  <c r="H141" i="18"/>
  <c r="I141" i="18"/>
  <c r="J141" i="18"/>
  <c r="F142" i="18"/>
  <c r="G142" i="18"/>
  <c r="H142" i="18"/>
  <c r="I142" i="18"/>
  <c r="J142" i="18"/>
  <c r="C143" i="18"/>
  <c r="F143" i="18"/>
  <c r="G143" i="18"/>
  <c r="H143" i="18"/>
  <c r="I143" i="18"/>
  <c r="J143" i="18"/>
  <c r="C144" i="18"/>
  <c r="F144" i="18"/>
  <c r="G144" i="18"/>
  <c r="H144" i="18"/>
  <c r="I144" i="18"/>
  <c r="J144" i="18"/>
  <c r="C145" i="18"/>
  <c r="F145" i="18"/>
  <c r="G145" i="18"/>
  <c r="H145" i="18"/>
  <c r="I145" i="18"/>
  <c r="J145" i="18"/>
  <c r="F146" i="18"/>
  <c r="G146" i="18"/>
  <c r="H146" i="18"/>
  <c r="I146" i="18"/>
  <c r="J146" i="18"/>
  <c r="C147" i="18"/>
  <c r="F147" i="18"/>
  <c r="G147" i="18"/>
  <c r="H147" i="18"/>
  <c r="I147" i="18"/>
  <c r="J147" i="18"/>
  <c r="C148" i="18"/>
  <c r="F148" i="18"/>
  <c r="G148" i="18"/>
  <c r="H148" i="18"/>
  <c r="I148" i="18"/>
  <c r="J148" i="18"/>
  <c r="C149" i="18"/>
  <c r="F149" i="18"/>
  <c r="G149" i="18"/>
  <c r="H149" i="18"/>
  <c r="I149" i="18"/>
  <c r="J149" i="18"/>
  <c r="F150" i="18"/>
  <c r="G150" i="18"/>
  <c r="H150" i="18"/>
  <c r="I150" i="18"/>
  <c r="J150" i="18"/>
  <c r="C151" i="18"/>
  <c r="F151" i="18"/>
  <c r="G151" i="18"/>
  <c r="H151" i="18"/>
  <c r="I151" i="18"/>
  <c r="J151" i="18"/>
  <c r="F152" i="18"/>
  <c r="G152" i="18"/>
  <c r="H152" i="18"/>
  <c r="I152" i="18"/>
  <c r="J152" i="18"/>
  <c r="C153" i="18"/>
  <c r="F153" i="18"/>
  <c r="G153" i="18"/>
  <c r="H153" i="18"/>
  <c r="I153" i="18"/>
  <c r="J153" i="18"/>
  <c r="L153" i="18"/>
  <c r="F154" i="18"/>
  <c r="G154" i="18"/>
  <c r="H154" i="18"/>
  <c r="I154" i="18"/>
  <c r="J154" i="18"/>
  <c r="C155" i="18"/>
  <c r="F155" i="18"/>
  <c r="G155" i="18"/>
  <c r="H155" i="18"/>
  <c r="I155" i="18"/>
  <c r="J155" i="18"/>
  <c r="F156" i="18"/>
  <c r="G156" i="18"/>
  <c r="H156" i="18"/>
  <c r="I156" i="18"/>
  <c r="J156" i="18"/>
  <c r="C157" i="18"/>
  <c r="F157" i="18"/>
  <c r="G157" i="18"/>
  <c r="H157" i="18"/>
  <c r="I157" i="18"/>
  <c r="J157" i="18"/>
  <c r="F158" i="18"/>
  <c r="G158" i="18"/>
  <c r="H158" i="18"/>
  <c r="I158" i="18"/>
  <c r="J158" i="18"/>
  <c r="C159" i="18"/>
  <c r="F159" i="18"/>
  <c r="G159" i="18"/>
  <c r="H159" i="18"/>
  <c r="I159" i="18"/>
  <c r="J159" i="18"/>
  <c r="C160" i="18"/>
  <c r="F160" i="18"/>
  <c r="G160" i="18"/>
  <c r="H160" i="18"/>
  <c r="I160" i="18"/>
  <c r="J160" i="18"/>
  <c r="L160" i="18"/>
  <c r="C161" i="18"/>
  <c r="F161" i="18"/>
  <c r="G161" i="18"/>
  <c r="H161" i="18"/>
  <c r="I161" i="18"/>
  <c r="J161" i="18"/>
  <c r="F162" i="18"/>
  <c r="G162" i="18"/>
  <c r="H162" i="18"/>
  <c r="I162" i="18"/>
  <c r="J162" i="18"/>
  <c r="C163" i="18"/>
  <c r="F163" i="18"/>
  <c r="G163" i="18"/>
  <c r="H163" i="18"/>
  <c r="I163" i="18"/>
  <c r="J163" i="18"/>
  <c r="C164" i="18"/>
  <c r="F164" i="18"/>
  <c r="G164" i="18"/>
  <c r="H164" i="18"/>
  <c r="I164" i="18"/>
  <c r="J164" i="18"/>
  <c r="C165" i="18"/>
  <c r="F165" i="18"/>
  <c r="G165" i="18"/>
  <c r="H165" i="18"/>
  <c r="I165" i="18"/>
  <c r="J165" i="18"/>
  <c r="C166" i="18"/>
  <c r="F166" i="18"/>
  <c r="G166" i="18"/>
  <c r="H166" i="18"/>
  <c r="I166" i="18"/>
  <c r="J166" i="18"/>
  <c r="C167" i="18"/>
  <c r="F167" i="18"/>
  <c r="G167" i="18"/>
  <c r="H167" i="18"/>
  <c r="I167" i="18"/>
  <c r="J167" i="18"/>
  <c r="L167" i="18"/>
  <c r="C168" i="18"/>
  <c r="F168" i="18"/>
  <c r="G168" i="18"/>
  <c r="H168" i="18"/>
  <c r="I168" i="18"/>
  <c r="J168" i="18"/>
  <c r="C169" i="18"/>
  <c r="F169" i="18"/>
  <c r="G169" i="18"/>
  <c r="H169" i="18"/>
  <c r="I169" i="18"/>
  <c r="J169" i="18"/>
  <c r="C170" i="18"/>
  <c r="F170" i="18"/>
  <c r="G170" i="18"/>
  <c r="H170" i="18"/>
  <c r="I170" i="18"/>
  <c r="J170" i="18"/>
  <c r="C171" i="18"/>
  <c r="F171" i="18"/>
  <c r="G171" i="18"/>
  <c r="H171" i="18"/>
  <c r="I171" i="18"/>
  <c r="J171" i="18"/>
  <c r="L171" i="18"/>
  <c r="C172" i="18"/>
  <c r="F172" i="18"/>
  <c r="G172" i="18"/>
  <c r="H172" i="18"/>
  <c r="I172" i="18"/>
  <c r="J172" i="18"/>
  <c r="C173" i="18"/>
  <c r="F173" i="18"/>
  <c r="G173" i="18"/>
  <c r="H173" i="18"/>
  <c r="I173" i="18"/>
  <c r="J173" i="18"/>
  <c r="F174" i="18"/>
  <c r="G174" i="18"/>
  <c r="H174" i="18"/>
  <c r="I174" i="18"/>
  <c r="J174" i="18"/>
  <c r="C175" i="18"/>
  <c r="F175" i="18"/>
  <c r="G175" i="18"/>
  <c r="H175" i="18"/>
  <c r="I175" i="18"/>
  <c r="J175" i="18"/>
  <c r="F176" i="18"/>
  <c r="G176" i="18"/>
  <c r="H176" i="18"/>
  <c r="I176" i="18"/>
  <c r="J176" i="18"/>
  <c r="C177" i="18"/>
  <c r="F177" i="18"/>
  <c r="G177" i="18"/>
  <c r="H177" i="18"/>
  <c r="I177" i="18"/>
  <c r="J177" i="18"/>
  <c r="F178" i="18"/>
  <c r="G178" i="18"/>
  <c r="H178" i="18"/>
  <c r="I178" i="18"/>
  <c r="J178" i="18"/>
  <c r="C179" i="18"/>
  <c r="F179" i="18"/>
  <c r="G179" i="18"/>
  <c r="H179" i="18"/>
  <c r="I179" i="18"/>
  <c r="J179" i="18"/>
  <c r="F180" i="18"/>
  <c r="G180" i="18"/>
  <c r="H180" i="18"/>
  <c r="I180" i="18"/>
  <c r="J180" i="18"/>
  <c r="C181" i="18"/>
  <c r="F181" i="18"/>
  <c r="G181" i="18"/>
  <c r="H181" i="18"/>
  <c r="I181" i="18"/>
  <c r="J181" i="18"/>
  <c r="F182" i="18"/>
  <c r="G182" i="18"/>
  <c r="H182" i="18"/>
  <c r="I182" i="18"/>
  <c r="J182" i="18"/>
  <c r="C183" i="18"/>
  <c r="F183" i="18"/>
  <c r="G183" i="18"/>
  <c r="H183" i="18"/>
  <c r="I183" i="18"/>
  <c r="J183" i="18"/>
  <c r="C184" i="18"/>
  <c r="F184" i="18"/>
  <c r="G184" i="18"/>
  <c r="H184" i="18"/>
  <c r="I184" i="18"/>
  <c r="J184" i="18"/>
  <c r="C185" i="18"/>
  <c r="F185" i="18"/>
  <c r="G185" i="18"/>
  <c r="H185" i="18"/>
  <c r="I185" i="18"/>
  <c r="J185" i="18"/>
  <c r="F186" i="18"/>
  <c r="G186" i="18"/>
  <c r="H186" i="18"/>
  <c r="I186" i="18"/>
  <c r="J186" i="18"/>
  <c r="C187" i="18"/>
  <c r="F187" i="18"/>
  <c r="G187" i="18"/>
  <c r="H187" i="18"/>
  <c r="I187" i="18"/>
  <c r="J187" i="18"/>
  <c r="C188" i="18"/>
  <c r="F188" i="18"/>
  <c r="G188" i="18"/>
  <c r="H188" i="18"/>
  <c r="I188" i="18"/>
  <c r="J188" i="18"/>
  <c r="C189" i="18"/>
  <c r="F189" i="18"/>
  <c r="G189" i="18"/>
  <c r="H189" i="18"/>
  <c r="I189" i="18"/>
  <c r="J189" i="18"/>
  <c r="F190" i="18"/>
  <c r="G190" i="18"/>
  <c r="H190" i="18"/>
  <c r="I190" i="18"/>
  <c r="J190" i="18"/>
  <c r="C191" i="18"/>
  <c r="F191" i="18"/>
  <c r="G191" i="18"/>
  <c r="H191" i="18"/>
  <c r="I191" i="18"/>
  <c r="J191" i="18"/>
  <c r="C192" i="18"/>
  <c r="F192" i="18"/>
  <c r="G192" i="18"/>
  <c r="H192" i="18"/>
  <c r="I192" i="18"/>
  <c r="J192" i="18"/>
  <c r="C193" i="18"/>
  <c r="F193" i="18"/>
  <c r="G193" i="18"/>
  <c r="H193" i="18"/>
  <c r="I193" i="18"/>
  <c r="J193" i="18"/>
  <c r="L193" i="18"/>
  <c r="F194" i="18"/>
  <c r="G194" i="18"/>
  <c r="H194" i="18"/>
  <c r="I194" i="18"/>
  <c r="J194" i="18"/>
  <c r="C195" i="18"/>
  <c r="F195" i="18"/>
  <c r="G195" i="18"/>
  <c r="H195" i="18"/>
  <c r="I195" i="18"/>
  <c r="J195" i="18"/>
  <c r="C196" i="18"/>
  <c r="F196" i="18"/>
  <c r="G196" i="18"/>
  <c r="H196" i="18"/>
  <c r="I196" i="18"/>
  <c r="J196" i="18"/>
  <c r="C197" i="18"/>
  <c r="F197" i="18"/>
  <c r="G197" i="18"/>
  <c r="H197" i="18"/>
  <c r="I197" i="18"/>
  <c r="J197" i="18"/>
  <c r="F198" i="18"/>
  <c r="G198" i="18"/>
  <c r="H198" i="18"/>
  <c r="I198" i="18"/>
  <c r="J198" i="18"/>
  <c r="C199" i="18"/>
  <c r="F199" i="18"/>
  <c r="G199" i="18"/>
  <c r="H199" i="18"/>
  <c r="I199" i="18"/>
  <c r="J199" i="18"/>
  <c r="C200" i="18"/>
  <c r="F200" i="18"/>
  <c r="G200" i="18"/>
  <c r="H200" i="18"/>
  <c r="I200" i="18"/>
  <c r="J200" i="18"/>
  <c r="C201" i="18"/>
  <c r="F201" i="18"/>
  <c r="G201" i="18"/>
  <c r="H201" i="18"/>
  <c r="I201" i="18"/>
  <c r="J201" i="18"/>
  <c r="F202" i="18"/>
  <c r="G202" i="18"/>
  <c r="H202" i="18"/>
  <c r="I202" i="18"/>
  <c r="J202" i="18"/>
  <c r="C203" i="18"/>
  <c r="F203" i="18"/>
  <c r="G203" i="18"/>
  <c r="H203" i="18"/>
  <c r="I203" i="18"/>
  <c r="J203" i="18"/>
  <c r="F204" i="18"/>
  <c r="G204" i="18"/>
  <c r="H204" i="18"/>
  <c r="I204" i="18"/>
  <c r="J204" i="18"/>
  <c r="C205" i="18"/>
  <c r="F205" i="18"/>
  <c r="G205" i="18"/>
  <c r="H205" i="18"/>
  <c r="I205" i="18"/>
  <c r="J205" i="18"/>
  <c r="F206" i="18"/>
  <c r="G206" i="18"/>
  <c r="H206" i="18"/>
  <c r="I206" i="18"/>
  <c r="J206" i="18"/>
  <c r="C207" i="18"/>
  <c r="F207" i="18"/>
  <c r="G207" i="18"/>
  <c r="H207" i="18"/>
  <c r="I207" i="18"/>
  <c r="J207" i="18"/>
  <c r="C208" i="18"/>
  <c r="F208" i="18"/>
  <c r="G208" i="18"/>
  <c r="H208" i="18"/>
  <c r="I208" i="18"/>
  <c r="J208" i="18"/>
  <c r="C209" i="18"/>
  <c r="F209" i="18"/>
  <c r="G209" i="18"/>
  <c r="H209" i="18"/>
  <c r="I209" i="18"/>
  <c r="J209" i="18"/>
  <c r="F210" i="18"/>
  <c r="G210" i="18"/>
  <c r="H210" i="18"/>
  <c r="I210" i="18"/>
  <c r="J210" i="18"/>
  <c r="C211" i="18"/>
  <c r="F211" i="18"/>
  <c r="G211" i="18"/>
  <c r="H211" i="18"/>
  <c r="I211" i="18"/>
  <c r="J211" i="18"/>
  <c r="C212" i="18"/>
  <c r="F212" i="18"/>
  <c r="G212" i="18"/>
  <c r="H212" i="18"/>
  <c r="I212" i="18"/>
  <c r="J212" i="18"/>
  <c r="C213" i="18"/>
  <c r="F213" i="18"/>
  <c r="G213" i="18"/>
  <c r="H213" i="18"/>
  <c r="I213" i="18"/>
  <c r="J213" i="18"/>
  <c r="F214" i="18"/>
  <c r="G214" i="18"/>
  <c r="H214" i="18"/>
  <c r="I214" i="18"/>
  <c r="J214" i="18"/>
  <c r="C215" i="18"/>
  <c r="F215" i="18"/>
  <c r="G215" i="18"/>
  <c r="H215" i="18"/>
  <c r="I215" i="18"/>
  <c r="J215" i="18"/>
  <c r="C216" i="18"/>
  <c r="F216" i="18"/>
  <c r="G216" i="18"/>
  <c r="H216" i="18"/>
  <c r="I216" i="18"/>
  <c r="J216" i="18"/>
  <c r="C217" i="18"/>
  <c r="F217" i="18"/>
  <c r="G217" i="18"/>
  <c r="H217" i="18"/>
  <c r="I217" i="18"/>
  <c r="J217" i="18"/>
  <c r="F218" i="18"/>
  <c r="G218" i="18"/>
  <c r="H218" i="18"/>
  <c r="I218" i="18"/>
  <c r="J218" i="18"/>
  <c r="C219" i="18"/>
  <c r="F219" i="18"/>
  <c r="G219" i="18"/>
  <c r="H219" i="18"/>
  <c r="I219" i="18"/>
  <c r="J219" i="18"/>
  <c r="C220" i="18"/>
  <c r="F220" i="18"/>
  <c r="G220" i="18"/>
  <c r="H220" i="18"/>
  <c r="I220" i="18"/>
  <c r="J220" i="18"/>
  <c r="C221" i="18"/>
  <c r="F221" i="18"/>
  <c r="G221" i="18"/>
  <c r="H221" i="18"/>
  <c r="I221" i="18"/>
  <c r="J221" i="18"/>
  <c r="C222" i="18"/>
  <c r="F222" i="18"/>
  <c r="G222" i="18"/>
  <c r="H222" i="18"/>
  <c r="I222" i="18"/>
  <c r="J222" i="18"/>
  <c r="C223" i="18"/>
  <c r="F223" i="18"/>
  <c r="G223" i="18"/>
  <c r="H223" i="18"/>
  <c r="I223" i="18"/>
  <c r="J223" i="18"/>
  <c r="C224" i="18"/>
  <c r="F224" i="18"/>
  <c r="G224" i="18"/>
  <c r="H224" i="18"/>
  <c r="I224" i="18"/>
  <c r="J224" i="18"/>
  <c r="C225" i="18"/>
  <c r="F225" i="18"/>
  <c r="G225" i="18"/>
  <c r="H225" i="18"/>
  <c r="I225" i="18"/>
  <c r="J225" i="18"/>
  <c r="F226" i="18"/>
  <c r="G226" i="18"/>
  <c r="H226" i="18"/>
  <c r="I226" i="18"/>
  <c r="J226" i="18"/>
  <c r="C227" i="18"/>
  <c r="F227" i="18"/>
  <c r="G227" i="18"/>
  <c r="H227" i="18"/>
  <c r="I227" i="18"/>
  <c r="J227" i="18"/>
  <c r="C228" i="18"/>
  <c r="F228" i="18"/>
  <c r="G228" i="18"/>
  <c r="H228" i="18"/>
  <c r="I228" i="18"/>
  <c r="J228" i="18"/>
  <c r="C229" i="18"/>
  <c r="F229" i="18"/>
  <c r="G229" i="18"/>
  <c r="H229" i="18"/>
  <c r="I229" i="18"/>
  <c r="J229" i="18"/>
  <c r="F230" i="18"/>
  <c r="G230" i="18"/>
  <c r="H230" i="18"/>
  <c r="I230" i="18"/>
  <c r="J230" i="18"/>
  <c r="C231" i="18"/>
  <c r="F231" i="18"/>
  <c r="G231" i="18"/>
  <c r="H231" i="18"/>
  <c r="I231" i="18"/>
  <c r="J231" i="18"/>
  <c r="C232" i="18"/>
  <c r="F232" i="18"/>
  <c r="G232" i="18"/>
  <c r="H232" i="18"/>
  <c r="I232" i="18"/>
  <c r="J232" i="18"/>
  <c r="C233" i="18"/>
  <c r="F233" i="18"/>
  <c r="G233" i="18"/>
  <c r="H233" i="18"/>
  <c r="I233" i="18"/>
  <c r="J233" i="18"/>
  <c r="F234" i="18"/>
  <c r="G234" i="18"/>
  <c r="H234" i="18"/>
  <c r="I234" i="18"/>
  <c r="J234" i="18"/>
  <c r="C235" i="18"/>
  <c r="F235" i="18"/>
  <c r="G235" i="18"/>
  <c r="H235" i="18"/>
  <c r="I235" i="18"/>
  <c r="J235" i="18"/>
  <c r="C236" i="18"/>
  <c r="F236" i="18"/>
  <c r="G236" i="18"/>
  <c r="H236" i="18"/>
  <c r="I236" i="18"/>
  <c r="J236" i="18"/>
  <c r="C237" i="18"/>
  <c r="F237" i="18"/>
  <c r="G237" i="18"/>
  <c r="H237" i="18"/>
  <c r="I237" i="18"/>
  <c r="J237" i="18"/>
  <c r="C238" i="18"/>
  <c r="F238" i="18"/>
  <c r="G238" i="18"/>
  <c r="H238" i="18"/>
  <c r="I238" i="18"/>
  <c r="J238" i="18"/>
  <c r="C239" i="18"/>
  <c r="F239" i="18"/>
  <c r="G239" i="18"/>
  <c r="H239" i="18"/>
  <c r="I239" i="18"/>
  <c r="J239" i="18"/>
  <c r="F240" i="18"/>
  <c r="G240" i="18"/>
  <c r="H240" i="18"/>
  <c r="I240" i="18"/>
  <c r="J240" i="18"/>
  <c r="C241" i="18"/>
  <c r="F241" i="18"/>
  <c r="G241" i="18"/>
  <c r="H241" i="18"/>
  <c r="I241" i="18"/>
  <c r="J241" i="18"/>
  <c r="C242" i="18"/>
  <c r="F242" i="18"/>
  <c r="G242" i="18"/>
  <c r="H242" i="18"/>
  <c r="I242" i="18"/>
  <c r="J242" i="18"/>
  <c r="C243" i="18"/>
  <c r="F243" i="18"/>
  <c r="G243" i="18"/>
  <c r="H243" i="18"/>
  <c r="I243" i="18"/>
  <c r="J243" i="18"/>
  <c r="F244" i="18"/>
  <c r="G244" i="18"/>
  <c r="H244" i="18"/>
  <c r="I244" i="18"/>
  <c r="J244" i="18"/>
  <c r="C245" i="18"/>
  <c r="F245" i="18"/>
  <c r="G245" i="18"/>
  <c r="H245" i="18"/>
  <c r="I245" i="18"/>
  <c r="J245" i="18"/>
  <c r="F246" i="18"/>
  <c r="G246" i="18"/>
  <c r="H246" i="18"/>
  <c r="I246" i="18"/>
  <c r="J246" i="18"/>
  <c r="C247" i="18"/>
  <c r="F247" i="18"/>
  <c r="G247" i="18"/>
  <c r="H247" i="18"/>
  <c r="I247" i="18"/>
  <c r="J247" i="18"/>
  <c r="C248" i="18"/>
  <c r="F248" i="18"/>
  <c r="G248" i="18"/>
  <c r="H248" i="18"/>
  <c r="I248" i="18"/>
  <c r="J248" i="18"/>
  <c r="C249" i="18"/>
  <c r="F249" i="18"/>
  <c r="G249" i="18"/>
  <c r="H249" i="18"/>
  <c r="I249" i="18"/>
  <c r="J249" i="18"/>
  <c r="F250" i="18"/>
  <c r="G250" i="18"/>
  <c r="H250" i="18"/>
  <c r="I250" i="18"/>
  <c r="J250" i="18"/>
  <c r="C251" i="18"/>
  <c r="F251" i="18"/>
  <c r="G251" i="18"/>
  <c r="H251" i="18"/>
  <c r="I251" i="18"/>
  <c r="J251" i="18"/>
  <c r="C252" i="18"/>
  <c r="F252" i="18"/>
  <c r="G252" i="18"/>
  <c r="H252" i="18"/>
  <c r="I252" i="18"/>
  <c r="J252" i="18"/>
  <c r="C253" i="18"/>
  <c r="F253" i="18"/>
  <c r="G253" i="18"/>
  <c r="H253" i="18"/>
  <c r="I253" i="18"/>
  <c r="J253" i="18"/>
  <c r="C254" i="18"/>
  <c r="F254" i="18"/>
  <c r="G254" i="18"/>
  <c r="H254" i="18"/>
  <c r="I254" i="18"/>
  <c r="J254" i="18"/>
  <c r="C255" i="18"/>
  <c r="F255" i="18"/>
  <c r="G255" i="18"/>
  <c r="H255" i="18"/>
  <c r="I255" i="18"/>
  <c r="J255" i="18"/>
  <c r="C256" i="18"/>
  <c r="F256" i="18"/>
  <c r="G256" i="18"/>
  <c r="H256" i="18"/>
  <c r="I256" i="18"/>
  <c r="J256" i="18"/>
  <c r="F257" i="18"/>
  <c r="G257" i="18"/>
  <c r="H257" i="18"/>
  <c r="I257" i="18"/>
  <c r="J257" i="18"/>
  <c r="C258" i="18"/>
  <c r="F258" i="18"/>
  <c r="G258" i="18"/>
  <c r="H258" i="18"/>
  <c r="I258" i="18"/>
  <c r="J258" i="18"/>
  <c r="C259" i="18"/>
  <c r="F259" i="18"/>
  <c r="G259" i="18"/>
  <c r="H259" i="18"/>
  <c r="I259" i="18"/>
  <c r="J259" i="18"/>
  <c r="C260" i="18"/>
  <c r="F260" i="18"/>
  <c r="G260" i="18"/>
  <c r="H260" i="18"/>
  <c r="I260" i="18"/>
  <c r="J260" i="18"/>
  <c r="F261" i="18"/>
  <c r="G261" i="18"/>
  <c r="H261" i="18"/>
  <c r="I261" i="18"/>
  <c r="J261" i="18"/>
  <c r="C262" i="18"/>
  <c r="F262" i="18"/>
  <c r="G262" i="18"/>
  <c r="H262" i="18"/>
  <c r="I262" i="18"/>
  <c r="J262" i="18"/>
  <c r="C263" i="18"/>
  <c r="F263" i="18"/>
  <c r="G263" i="18"/>
  <c r="H263" i="18"/>
  <c r="I263" i="18"/>
  <c r="J263" i="18"/>
  <c r="C264" i="18"/>
  <c r="F264" i="18"/>
  <c r="G264" i="18"/>
  <c r="H264" i="18"/>
  <c r="I264" i="18"/>
  <c r="J264" i="18"/>
  <c r="F265" i="18"/>
  <c r="G265" i="18"/>
  <c r="H265" i="18"/>
  <c r="I265" i="18"/>
  <c r="J265" i="18"/>
  <c r="C266" i="18"/>
  <c r="F266" i="18"/>
  <c r="G266" i="18"/>
  <c r="H266" i="18"/>
  <c r="I266" i="18"/>
  <c r="J266" i="18"/>
  <c r="C267" i="18"/>
  <c r="F267" i="18"/>
  <c r="G267" i="18"/>
  <c r="H267" i="18"/>
  <c r="I267" i="18"/>
  <c r="J267" i="18"/>
  <c r="C268" i="18"/>
  <c r="F268" i="18"/>
  <c r="G268" i="18"/>
  <c r="H268" i="18"/>
  <c r="I268" i="18"/>
  <c r="J268" i="18"/>
  <c r="F269" i="18"/>
  <c r="G269" i="18"/>
  <c r="H269" i="18"/>
  <c r="I269" i="18"/>
  <c r="J269" i="18"/>
  <c r="C270" i="18"/>
  <c r="F270" i="18"/>
  <c r="G270" i="18"/>
  <c r="H270" i="18"/>
  <c r="I270" i="18"/>
  <c r="J270" i="18"/>
  <c r="C271" i="18"/>
  <c r="F271" i="18"/>
  <c r="G271" i="18"/>
  <c r="H271" i="18"/>
  <c r="I271" i="18"/>
  <c r="J271" i="18"/>
  <c r="C272" i="18"/>
  <c r="F272" i="18"/>
  <c r="G272" i="18"/>
  <c r="H272" i="18"/>
  <c r="I272" i="18"/>
  <c r="J272" i="18"/>
  <c r="F273" i="18"/>
  <c r="G273" i="18"/>
  <c r="H273" i="18"/>
  <c r="I273" i="18"/>
  <c r="J273" i="18"/>
  <c r="C274" i="18"/>
  <c r="F274" i="18"/>
  <c r="G274" i="18"/>
  <c r="H274" i="18"/>
  <c r="I274" i="18"/>
  <c r="J274" i="18"/>
  <c r="C275" i="18"/>
  <c r="F275" i="18"/>
  <c r="G275" i="18"/>
  <c r="H275" i="18"/>
  <c r="I275" i="18"/>
  <c r="J275" i="18"/>
  <c r="C276" i="18"/>
  <c r="F276" i="18"/>
  <c r="G276" i="18"/>
  <c r="H276" i="18"/>
  <c r="I276" i="18"/>
  <c r="J276" i="18"/>
  <c r="C277" i="18"/>
  <c r="F277" i="18"/>
  <c r="G277" i="18"/>
  <c r="H277" i="18"/>
  <c r="I277" i="18"/>
  <c r="J277" i="18"/>
  <c r="C278" i="18"/>
  <c r="F278" i="18"/>
  <c r="G278" i="18"/>
  <c r="H278" i="18"/>
  <c r="I278" i="18"/>
  <c r="J278" i="18"/>
  <c r="C279" i="18"/>
  <c r="F279" i="18"/>
  <c r="G279" i="18"/>
  <c r="H279" i="18"/>
  <c r="I279" i="18"/>
  <c r="J279" i="18"/>
  <c r="C280" i="18"/>
  <c r="F280" i="18"/>
  <c r="G280" i="18"/>
  <c r="H280" i="18"/>
  <c r="I280" i="18"/>
  <c r="J280" i="18"/>
  <c r="C281" i="18"/>
  <c r="F281" i="18"/>
  <c r="G281" i="18"/>
  <c r="H281" i="18"/>
  <c r="I281" i="18"/>
  <c r="J281" i="18"/>
  <c r="C282" i="18"/>
  <c r="F282" i="18"/>
  <c r="G282" i="18"/>
  <c r="H282" i="18"/>
  <c r="I282" i="18"/>
  <c r="J282" i="18"/>
  <c r="C283" i="18"/>
  <c r="F283" i="18"/>
  <c r="G283" i="18"/>
  <c r="H283" i="18"/>
  <c r="I283" i="18"/>
  <c r="J283" i="18"/>
  <c r="F284" i="18"/>
  <c r="G284" i="18"/>
  <c r="H284" i="18"/>
  <c r="I284" i="18"/>
  <c r="J284" i="18"/>
  <c r="C285" i="18"/>
  <c r="F285" i="18"/>
  <c r="G285" i="18"/>
  <c r="H285" i="18"/>
  <c r="I285" i="18"/>
  <c r="J285" i="18"/>
  <c r="C286" i="18"/>
  <c r="F286" i="18"/>
  <c r="G286" i="18"/>
  <c r="H286" i="18"/>
  <c r="I286" i="18"/>
  <c r="J286" i="18"/>
  <c r="C287" i="18"/>
  <c r="F287" i="18"/>
  <c r="G287" i="18"/>
  <c r="H287" i="18"/>
  <c r="I287" i="18"/>
  <c r="J287" i="18"/>
  <c r="F288" i="18"/>
  <c r="G288" i="18"/>
  <c r="H288" i="18"/>
  <c r="I288" i="18"/>
  <c r="J288" i="18"/>
  <c r="C289" i="18"/>
  <c r="F289" i="18"/>
  <c r="G289" i="18"/>
  <c r="H289" i="18"/>
  <c r="I289" i="18"/>
  <c r="J289" i="18"/>
  <c r="C290" i="18"/>
  <c r="F290" i="18"/>
  <c r="G290" i="18"/>
  <c r="H290" i="18"/>
  <c r="I290" i="18"/>
  <c r="J290" i="18"/>
  <c r="C291" i="18"/>
  <c r="F291" i="18"/>
  <c r="G291" i="18"/>
  <c r="H291" i="18"/>
  <c r="I291" i="18"/>
  <c r="J291" i="18"/>
  <c r="F292" i="18"/>
  <c r="G292" i="18"/>
  <c r="H292" i="18"/>
  <c r="I292" i="18"/>
  <c r="J292" i="18"/>
  <c r="C293" i="18"/>
  <c r="F293" i="18"/>
  <c r="G293" i="18"/>
  <c r="H293" i="18"/>
  <c r="I293" i="18"/>
  <c r="J293" i="18"/>
  <c r="C294" i="18"/>
  <c r="F294" i="18"/>
  <c r="G294" i="18"/>
  <c r="H294" i="18"/>
  <c r="I294" i="18"/>
  <c r="J294" i="18"/>
  <c r="C295" i="18"/>
  <c r="F295" i="18"/>
  <c r="G295" i="18"/>
  <c r="H295" i="18"/>
  <c r="I295" i="18"/>
  <c r="J295" i="18"/>
  <c r="F296" i="18"/>
  <c r="G296" i="18"/>
  <c r="H296" i="18"/>
  <c r="I296" i="18"/>
  <c r="J296" i="18"/>
  <c r="C297" i="18"/>
  <c r="F297" i="18"/>
  <c r="G297" i="18"/>
  <c r="H297" i="18"/>
  <c r="I297" i="18"/>
  <c r="J297" i="18"/>
  <c r="C298" i="18"/>
  <c r="F298" i="18"/>
  <c r="G298" i="18"/>
  <c r="H298" i="18"/>
  <c r="I298" i="18"/>
  <c r="J298" i="18"/>
  <c r="C299" i="18"/>
  <c r="F299" i="18"/>
  <c r="G299" i="18"/>
  <c r="H299" i="18"/>
  <c r="I299" i="18"/>
  <c r="J299" i="18"/>
  <c r="F300" i="18"/>
  <c r="G300" i="18"/>
  <c r="H300" i="18"/>
  <c r="I300" i="18"/>
  <c r="J300" i="18"/>
  <c r="C301" i="18"/>
  <c r="F301" i="18"/>
  <c r="G301" i="18"/>
  <c r="H301" i="18"/>
  <c r="I301" i="18"/>
  <c r="J301" i="18"/>
  <c r="C302" i="18"/>
  <c r="F302" i="18"/>
  <c r="G302" i="18"/>
  <c r="H302" i="18"/>
  <c r="I302" i="18"/>
  <c r="J302" i="18"/>
  <c r="C303" i="18"/>
  <c r="F303" i="18"/>
  <c r="G303" i="18"/>
  <c r="H303" i="18"/>
  <c r="I303" i="18"/>
  <c r="J303" i="18"/>
  <c r="F304" i="18"/>
  <c r="G304" i="18"/>
  <c r="H304" i="18"/>
  <c r="I304" i="18"/>
  <c r="J304" i="18"/>
  <c r="C305" i="18"/>
  <c r="F305" i="18"/>
  <c r="G305" i="18"/>
  <c r="H305" i="18"/>
  <c r="I305" i="18"/>
  <c r="J305" i="18"/>
  <c r="C306" i="18"/>
  <c r="F306" i="18"/>
  <c r="G306" i="18"/>
  <c r="H306" i="18"/>
  <c r="I306" i="18"/>
  <c r="J306" i="18"/>
  <c r="C307" i="18"/>
  <c r="F307" i="18"/>
  <c r="G307" i="18"/>
  <c r="H307" i="18"/>
  <c r="I307" i="18"/>
  <c r="J307" i="18"/>
  <c r="F308" i="18"/>
  <c r="G308" i="18"/>
  <c r="H308" i="18"/>
  <c r="I308" i="18"/>
  <c r="J308" i="18"/>
  <c r="C309" i="18"/>
  <c r="F309" i="18"/>
  <c r="G309" i="18"/>
  <c r="H309" i="18"/>
  <c r="I309" i="18"/>
  <c r="J309" i="18"/>
  <c r="C310" i="18"/>
  <c r="F310" i="18"/>
  <c r="G310" i="18"/>
  <c r="H310" i="18"/>
  <c r="I310" i="18"/>
  <c r="J310" i="18"/>
  <c r="C311" i="18"/>
  <c r="F311" i="18"/>
  <c r="G311" i="18"/>
  <c r="H311" i="18"/>
  <c r="I311" i="18"/>
  <c r="J311" i="18"/>
  <c r="F312" i="18"/>
  <c r="G312" i="18"/>
  <c r="H312" i="18"/>
  <c r="I312" i="18"/>
  <c r="J312" i="18"/>
  <c r="C313" i="18"/>
  <c r="F313" i="18"/>
  <c r="G313" i="18"/>
  <c r="H313" i="18"/>
  <c r="I313" i="18"/>
  <c r="J313" i="18"/>
  <c r="C314" i="18"/>
  <c r="F314" i="18"/>
  <c r="G314" i="18"/>
  <c r="H314" i="18"/>
  <c r="I314" i="18"/>
  <c r="J314" i="18"/>
  <c r="C315" i="18"/>
  <c r="F315" i="18"/>
  <c r="G315" i="18"/>
  <c r="H315" i="18"/>
  <c r="I315" i="18"/>
  <c r="J315" i="18"/>
  <c r="F316" i="18"/>
  <c r="G316" i="18"/>
  <c r="H316" i="18"/>
  <c r="I316" i="18"/>
  <c r="J316" i="18"/>
  <c r="C317" i="18"/>
  <c r="F317" i="18"/>
  <c r="G317" i="18"/>
  <c r="H317" i="18"/>
  <c r="I317" i="18"/>
  <c r="J317" i="18"/>
  <c r="C318" i="18"/>
  <c r="F318" i="18"/>
  <c r="G318" i="18"/>
  <c r="H318" i="18"/>
  <c r="I318" i="18"/>
  <c r="J318" i="18"/>
  <c r="C319" i="18"/>
  <c r="F319" i="18"/>
  <c r="G319" i="18"/>
  <c r="H319" i="18"/>
  <c r="I319" i="18"/>
  <c r="J319" i="18"/>
  <c r="F320" i="18"/>
  <c r="G320" i="18"/>
  <c r="H320" i="18"/>
  <c r="I320" i="18"/>
  <c r="J320" i="18"/>
  <c r="C321" i="18"/>
  <c r="F321" i="18"/>
  <c r="G321" i="18"/>
  <c r="H321" i="18"/>
  <c r="I321" i="18"/>
  <c r="J321" i="18"/>
  <c r="C322" i="18"/>
  <c r="F322" i="18"/>
  <c r="G322" i="18"/>
  <c r="H322" i="18"/>
  <c r="I322" i="18"/>
  <c r="J322" i="18"/>
  <c r="C323" i="18"/>
  <c r="F323" i="18"/>
  <c r="G323" i="18"/>
  <c r="H323" i="18"/>
  <c r="I323" i="18"/>
  <c r="J323" i="18"/>
  <c r="C324" i="18"/>
  <c r="F324" i="18"/>
  <c r="G324" i="18"/>
  <c r="H324" i="18"/>
  <c r="I324" i="18"/>
  <c r="J324" i="18"/>
  <c r="C325" i="18"/>
  <c r="F325" i="18"/>
  <c r="G325" i="18"/>
  <c r="H325" i="18"/>
  <c r="I325" i="18"/>
  <c r="J325" i="18"/>
  <c r="C326" i="18"/>
  <c r="F326" i="18"/>
  <c r="G326" i="18"/>
  <c r="H326" i="18"/>
  <c r="I326" i="18"/>
  <c r="J326" i="18"/>
  <c r="C327" i="18"/>
  <c r="F327" i="18"/>
  <c r="G327" i="18"/>
  <c r="H327" i="18"/>
  <c r="I327" i="18"/>
  <c r="J327" i="18"/>
  <c r="C328" i="18"/>
  <c r="F328" i="18"/>
  <c r="G328" i="18"/>
  <c r="H328" i="18"/>
  <c r="I328" i="18"/>
  <c r="J328" i="18"/>
  <c r="C329" i="18"/>
  <c r="F329" i="18"/>
  <c r="G329" i="18"/>
  <c r="H329" i="18"/>
  <c r="I329" i="18"/>
  <c r="J329" i="18"/>
  <c r="C330" i="18"/>
  <c r="F330" i="18"/>
  <c r="G330" i="18"/>
  <c r="H330" i="18"/>
  <c r="I330" i="18"/>
  <c r="J330" i="18"/>
  <c r="C331" i="18"/>
  <c r="F331" i="18"/>
  <c r="G331" i="18"/>
  <c r="H331" i="18"/>
  <c r="I331" i="18"/>
  <c r="J331" i="18"/>
  <c r="F332" i="18"/>
  <c r="G332" i="18"/>
  <c r="H332" i="18"/>
  <c r="I332" i="18"/>
  <c r="J332" i="18"/>
  <c r="C333" i="18"/>
  <c r="F333" i="18"/>
  <c r="G333" i="18"/>
  <c r="H333" i="18"/>
  <c r="I333" i="18"/>
  <c r="J333" i="18"/>
  <c r="C334" i="18"/>
  <c r="F334" i="18"/>
  <c r="G334" i="18"/>
  <c r="H334" i="18"/>
  <c r="I334" i="18"/>
  <c r="J334" i="18"/>
  <c r="C335" i="18"/>
  <c r="F335" i="18"/>
  <c r="G335" i="18"/>
  <c r="H335" i="18"/>
  <c r="I335" i="18"/>
  <c r="J335" i="18"/>
  <c r="F336" i="18"/>
  <c r="G336" i="18"/>
  <c r="H336" i="18"/>
  <c r="I336" i="18"/>
  <c r="J336" i="18"/>
  <c r="C337" i="18"/>
  <c r="F337" i="18"/>
  <c r="G337" i="18"/>
  <c r="H337" i="18"/>
  <c r="I337" i="18"/>
  <c r="J337" i="18"/>
  <c r="C338" i="18"/>
  <c r="F338" i="18"/>
  <c r="G338" i="18"/>
  <c r="H338" i="18"/>
  <c r="I338" i="18"/>
  <c r="J338" i="18"/>
  <c r="C339" i="18"/>
  <c r="F339" i="18"/>
  <c r="G339" i="18"/>
  <c r="H339" i="18"/>
  <c r="I339" i="18"/>
  <c r="J339" i="18"/>
  <c r="C340" i="18"/>
  <c r="F340" i="18"/>
  <c r="G340" i="18"/>
  <c r="H340" i="18"/>
  <c r="I340" i="18"/>
  <c r="J340" i="18"/>
  <c r="C341" i="18"/>
  <c r="F341" i="18"/>
  <c r="G341" i="18"/>
  <c r="H341" i="18"/>
  <c r="I341" i="18"/>
  <c r="J341" i="18"/>
  <c r="C342" i="18"/>
  <c r="F342" i="18"/>
  <c r="G342" i="18"/>
  <c r="H342" i="18"/>
  <c r="I342" i="18"/>
  <c r="J342" i="18"/>
  <c r="C343" i="18"/>
  <c r="F343" i="18"/>
  <c r="G343" i="18"/>
  <c r="H343" i="18"/>
  <c r="I343" i="18"/>
  <c r="J343" i="18"/>
  <c r="F344" i="18"/>
  <c r="G344" i="18"/>
  <c r="H344" i="18"/>
  <c r="I344" i="18"/>
  <c r="J344" i="18"/>
  <c r="C345" i="18"/>
  <c r="F345" i="18"/>
  <c r="G345" i="18"/>
  <c r="H345" i="18"/>
  <c r="I345" i="18"/>
  <c r="J345" i="18"/>
  <c r="C346" i="18"/>
  <c r="F346" i="18"/>
  <c r="G346" i="18"/>
  <c r="H346" i="18"/>
  <c r="I346" i="18"/>
  <c r="J346" i="18"/>
  <c r="C347" i="18"/>
  <c r="F347" i="18"/>
  <c r="G347" i="18"/>
  <c r="H347" i="18"/>
  <c r="I347" i="18"/>
  <c r="J347" i="18"/>
  <c r="C348" i="18"/>
  <c r="F348" i="18"/>
  <c r="G348" i="18"/>
  <c r="H348" i="18"/>
  <c r="I348" i="18"/>
  <c r="J348" i="18"/>
  <c r="C349" i="18"/>
  <c r="F349" i="18"/>
  <c r="G349" i="18"/>
  <c r="H349" i="18"/>
  <c r="I349" i="18"/>
  <c r="J349" i="18"/>
  <c r="C350" i="18"/>
  <c r="F350" i="18"/>
  <c r="G350" i="18"/>
  <c r="H350" i="18"/>
  <c r="I350" i="18"/>
  <c r="J350" i="18"/>
  <c r="C351" i="18"/>
  <c r="F351" i="18"/>
  <c r="G351" i="18"/>
  <c r="H351" i="18"/>
  <c r="I351" i="18"/>
  <c r="J351" i="18"/>
  <c r="F352" i="18"/>
  <c r="G352" i="18"/>
  <c r="H352" i="18"/>
  <c r="I352" i="18"/>
  <c r="J352" i="18"/>
  <c r="C353" i="18"/>
  <c r="F353" i="18"/>
  <c r="G353" i="18"/>
  <c r="H353" i="18"/>
  <c r="I353" i="18"/>
  <c r="J353" i="18"/>
  <c r="C354" i="18"/>
  <c r="F354" i="18"/>
  <c r="G354" i="18"/>
  <c r="H354" i="18"/>
  <c r="I354" i="18"/>
  <c r="J354" i="18"/>
  <c r="C355" i="18"/>
  <c r="F355" i="18"/>
  <c r="G355" i="18"/>
  <c r="H355" i="18"/>
  <c r="I355" i="18"/>
  <c r="J355" i="18"/>
  <c r="F356" i="18"/>
  <c r="G356" i="18"/>
  <c r="H356" i="18"/>
  <c r="I356" i="18"/>
  <c r="J356" i="18"/>
  <c r="C357" i="18"/>
  <c r="F357" i="18"/>
  <c r="G357" i="18"/>
  <c r="H357" i="18"/>
  <c r="I357" i="18"/>
  <c r="J357" i="18"/>
  <c r="C358" i="18"/>
  <c r="F358" i="18"/>
  <c r="G358" i="18"/>
  <c r="H358" i="18"/>
  <c r="I358" i="18"/>
  <c r="J358" i="18"/>
  <c r="C359" i="18"/>
  <c r="F359" i="18"/>
  <c r="G359" i="18"/>
  <c r="H359" i="18"/>
  <c r="I359" i="18"/>
  <c r="J359" i="18"/>
  <c r="F360" i="18"/>
  <c r="G360" i="18"/>
  <c r="H360" i="18"/>
  <c r="I360" i="18"/>
  <c r="J360" i="18"/>
  <c r="C361" i="18"/>
  <c r="F361" i="18"/>
  <c r="G361" i="18"/>
  <c r="H361" i="18"/>
  <c r="I361" i="18"/>
  <c r="J361" i="18"/>
  <c r="C362" i="18"/>
  <c r="F362" i="18"/>
  <c r="G362" i="18"/>
  <c r="H362" i="18"/>
  <c r="I362" i="18"/>
  <c r="J362" i="18"/>
  <c r="C363" i="18"/>
  <c r="F363" i="18"/>
  <c r="G363" i="18"/>
  <c r="H363" i="18"/>
  <c r="I363" i="18"/>
  <c r="J363" i="18"/>
  <c r="C364" i="18"/>
  <c r="F364" i="18"/>
  <c r="G364" i="18"/>
  <c r="H364" i="18"/>
  <c r="I364" i="18"/>
  <c r="J364" i="18"/>
  <c r="C365" i="18"/>
  <c r="F365" i="18"/>
  <c r="G365" i="18"/>
  <c r="H365" i="18"/>
  <c r="I365" i="18"/>
  <c r="J365" i="18"/>
  <c r="C366" i="18"/>
  <c r="F366" i="18"/>
  <c r="G366" i="18"/>
  <c r="H366" i="18"/>
  <c r="I366" i="18"/>
  <c r="J366" i="18"/>
  <c r="F367" i="18"/>
  <c r="G367" i="18"/>
  <c r="H367" i="18"/>
  <c r="I367" i="18"/>
  <c r="J367" i="18"/>
  <c r="C368" i="18"/>
  <c r="F368" i="18"/>
  <c r="G368" i="18"/>
  <c r="H368" i="18"/>
  <c r="I368" i="18"/>
  <c r="J368" i="18"/>
  <c r="C369" i="18"/>
  <c r="F369" i="18"/>
  <c r="G369" i="18"/>
  <c r="H369" i="18"/>
  <c r="I369" i="18"/>
  <c r="J369" i="18"/>
  <c r="C370" i="18"/>
  <c r="F370" i="18"/>
  <c r="G370" i="18"/>
  <c r="H370" i="18"/>
  <c r="I370" i="18"/>
  <c r="J370" i="18"/>
  <c r="F371" i="18"/>
  <c r="G371" i="18"/>
  <c r="H371" i="18"/>
  <c r="I371" i="18"/>
  <c r="J371" i="18"/>
  <c r="C372" i="18"/>
  <c r="F372" i="18"/>
  <c r="G372" i="18"/>
  <c r="H372" i="18"/>
  <c r="I372" i="18"/>
  <c r="J372" i="18"/>
  <c r="C373" i="18"/>
  <c r="F373" i="18"/>
  <c r="G373" i="18"/>
  <c r="H373" i="18"/>
  <c r="I373" i="18"/>
  <c r="J373" i="18"/>
  <c r="C374" i="18"/>
  <c r="F374" i="18"/>
  <c r="G374" i="18"/>
  <c r="H374" i="18"/>
  <c r="I374" i="18"/>
  <c r="J374" i="18"/>
  <c r="F375" i="18"/>
  <c r="G375" i="18"/>
  <c r="H375" i="18"/>
  <c r="I375" i="18"/>
  <c r="J375" i="18"/>
  <c r="C376" i="18"/>
  <c r="F376" i="18"/>
  <c r="G376" i="18"/>
  <c r="H376" i="18"/>
  <c r="I376" i="18"/>
  <c r="J376" i="18"/>
  <c r="C377" i="18"/>
  <c r="F377" i="18"/>
  <c r="G377" i="18"/>
  <c r="H377" i="18"/>
  <c r="I377" i="18"/>
  <c r="J377" i="18"/>
  <c r="C378" i="18"/>
  <c r="F378" i="18"/>
  <c r="G378" i="18"/>
  <c r="H378" i="18"/>
  <c r="I378" i="18"/>
  <c r="J378" i="18"/>
  <c r="F379" i="18"/>
  <c r="G379" i="18"/>
  <c r="H379" i="18"/>
  <c r="I379" i="18"/>
  <c r="J379" i="18"/>
  <c r="C380" i="18"/>
  <c r="F380" i="18"/>
  <c r="G380" i="18"/>
  <c r="H380" i="18"/>
  <c r="I380" i="18"/>
  <c r="J380" i="18"/>
  <c r="C381" i="18"/>
  <c r="F381" i="18"/>
  <c r="G381" i="18"/>
  <c r="H381" i="18"/>
  <c r="I381" i="18"/>
  <c r="J381" i="18"/>
  <c r="C382" i="18"/>
  <c r="F382" i="18"/>
  <c r="G382" i="18"/>
  <c r="H382" i="18"/>
  <c r="I382" i="18"/>
  <c r="J382" i="18"/>
  <c r="F383" i="18"/>
  <c r="G383" i="18"/>
  <c r="H383" i="18"/>
  <c r="I383" i="18"/>
  <c r="J383" i="18"/>
  <c r="C384" i="18"/>
  <c r="F384" i="18"/>
  <c r="G384" i="18"/>
  <c r="H384" i="18"/>
  <c r="I384" i="18"/>
  <c r="J384" i="18"/>
  <c r="C385" i="18"/>
  <c r="F385" i="18"/>
  <c r="G385" i="18"/>
  <c r="H385" i="18"/>
  <c r="I385" i="18"/>
  <c r="J385" i="18"/>
  <c r="C386" i="18"/>
  <c r="F386" i="18"/>
  <c r="G386" i="18"/>
  <c r="H386" i="18"/>
  <c r="I386" i="18"/>
  <c r="J386" i="18"/>
  <c r="F387" i="18"/>
  <c r="G387" i="18"/>
  <c r="H387" i="18"/>
  <c r="I387" i="18"/>
  <c r="J387" i="18"/>
  <c r="C388" i="18"/>
  <c r="F388" i="18"/>
  <c r="G388" i="18"/>
  <c r="H388" i="18"/>
  <c r="I388" i="18"/>
  <c r="J388" i="18"/>
  <c r="C389" i="18"/>
  <c r="F389" i="18"/>
  <c r="G389" i="18"/>
  <c r="H389" i="18"/>
  <c r="I389" i="18"/>
  <c r="J389" i="18"/>
  <c r="C390" i="18"/>
  <c r="F390" i="18"/>
  <c r="G390" i="18"/>
  <c r="H390" i="18"/>
  <c r="I390" i="18"/>
  <c r="J390" i="18"/>
  <c r="F391" i="18"/>
  <c r="G391" i="18"/>
  <c r="H391" i="18"/>
  <c r="I391" i="18"/>
  <c r="J391" i="18"/>
  <c r="C392" i="18"/>
  <c r="F392" i="18"/>
  <c r="G392" i="18"/>
  <c r="H392" i="18"/>
  <c r="I392" i="18"/>
  <c r="J392" i="18"/>
  <c r="C393" i="18"/>
  <c r="F393" i="18"/>
  <c r="G393" i="18"/>
  <c r="H393" i="18"/>
  <c r="I393" i="18"/>
  <c r="J393" i="18"/>
  <c r="C394" i="18"/>
  <c r="F394" i="18"/>
  <c r="G394" i="18"/>
  <c r="H394" i="18"/>
  <c r="I394" i="18"/>
  <c r="J394" i="18"/>
  <c r="F395" i="18"/>
  <c r="G395" i="18"/>
  <c r="H395" i="18"/>
  <c r="I395" i="18"/>
  <c r="J395" i="18"/>
  <c r="C396" i="18"/>
  <c r="F396" i="18"/>
  <c r="G396" i="18"/>
  <c r="H396" i="18"/>
  <c r="I396" i="18"/>
  <c r="J396" i="18"/>
  <c r="C397" i="18"/>
  <c r="F397" i="18"/>
  <c r="G397" i="18"/>
  <c r="H397" i="18"/>
  <c r="I397" i="18"/>
  <c r="J397" i="18"/>
  <c r="C398" i="18"/>
  <c r="F398" i="18"/>
  <c r="G398" i="18"/>
  <c r="H398" i="18"/>
  <c r="I398" i="18"/>
  <c r="J398" i="18"/>
  <c r="F399" i="18"/>
  <c r="G399" i="18"/>
  <c r="H399" i="18"/>
  <c r="I399" i="18"/>
  <c r="J399" i="18"/>
  <c r="C400" i="18"/>
  <c r="F400" i="18"/>
  <c r="G400" i="18"/>
  <c r="H400" i="18"/>
  <c r="I400" i="18"/>
  <c r="J400" i="18"/>
  <c r="C401" i="18"/>
  <c r="F401" i="18"/>
  <c r="G401" i="18"/>
  <c r="H401" i="18"/>
  <c r="I401" i="18"/>
  <c r="J401" i="18"/>
  <c r="C402" i="18"/>
  <c r="F402" i="18"/>
  <c r="G402" i="18"/>
  <c r="H402" i="18"/>
  <c r="I402" i="18"/>
  <c r="J402" i="18"/>
  <c r="F403" i="18"/>
  <c r="G403" i="18"/>
  <c r="H403" i="18"/>
  <c r="I403" i="18"/>
  <c r="J403" i="18"/>
  <c r="C404" i="18"/>
  <c r="F404" i="18"/>
  <c r="G404" i="18"/>
  <c r="H404" i="18"/>
  <c r="I404" i="18"/>
  <c r="J404" i="18"/>
  <c r="C405" i="18"/>
  <c r="F405" i="18"/>
  <c r="G405" i="18"/>
  <c r="H405" i="18"/>
  <c r="I405" i="18"/>
  <c r="J405" i="18"/>
  <c r="C406" i="18"/>
  <c r="F406" i="18"/>
  <c r="G406" i="18"/>
  <c r="H406" i="18"/>
  <c r="I406" i="18"/>
  <c r="J406" i="18"/>
  <c r="F407" i="18"/>
  <c r="G407" i="18"/>
  <c r="H407" i="18"/>
  <c r="I407" i="18"/>
  <c r="J407" i="18"/>
  <c r="C408" i="18"/>
  <c r="F408" i="18"/>
  <c r="G408" i="18"/>
  <c r="H408" i="18"/>
  <c r="I408" i="18"/>
  <c r="J408" i="18"/>
  <c r="C409" i="18"/>
  <c r="F409" i="18"/>
  <c r="G409" i="18"/>
  <c r="H409" i="18"/>
  <c r="I409" i="18"/>
  <c r="J409" i="18"/>
  <c r="C410" i="18"/>
  <c r="F410" i="18"/>
  <c r="G410" i="18"/>
  <c r="H410" i="18"/>
  <c r="I410" i="18"/>
  <c r="J410" i="18"/>
  <c r="F411" i="18"/>
  <c r="G411" i="18"/>
  <c r="H411" i="18"/>
  <c r="I411" i="18"/>
  <c r="J411" i="18"/>
  <c r="C412" i="18"/>
  <c r="F412" i="18"/>
  <c r="G412" i="18"/>
  <c r="H412" i="18"/>
  <c r="I412" i="18"/>
  <c r="J412" i="18"/>
  <c r="C413" i="18"/>
  <c r="F413" i="18"/>
  <c r="G413" i="18"/>
  <c r="H413" i="18"/>
  <c r="I413" i="18"/>
  <c r="J413" i="18"/>
  <c r="C414" i="18"/>
  <c r="F414" i="18"/>
  <c r="G414" i="18"/>
  <c r="H414" i="18"/>
  <c r="I414" i="18"/>
  <c r="J414" i="18"/>
  <c r="F415" i="18"/>
  <c r="G415" i="18"/>
  <c r="H415" i="18"/>
  <c r="I415" i="18"/>
  <c r="J415" i="18"/>
  <c r="C416" i="18"/>
  <c r="F416" i="18"/>
  <c r="G416" i="18"/>
  <c r="H416" i="18"/>
  <c r="I416" i="18"/>
  <c r="J416" i="18"/>
  <c r="C417" i="18"/>
  <c r="F417" i="18"/>
  <c r="G417" i="18"/>
  <c r="H417" i="18"/>
  <c r="I417" i="18"/>
  <c r="J417" i="18"/>
  <c r="C418" i="18"/>
  <c r="F418" i="18"/>
  <c r="G418" i="18"/>
  <c r="H418" i="18"/>
  <c r="I418" i="18"/>
  <c r="J418" i="18"/>
  <c r="C419" i="18"/>
  <c r="F419" i="18"/>
  <c r="G419" i="18"/>
  <c r="H419" i="18"/>
  <c r="I419" i="18"/>
  <c r="J419" i="18"/>
  <c r="C420" i="18"/>
  <c r="F420" i="18"/>
  <c r="G420" i="18"/>
  <c r="H420" i="18"/>
  <c r="I420" i="18"/>
  <c r="J420" i="18"/>
  <c r="C421" i="18"/>
  <c r="F421" i="18"/>
  <c r="G421" i="18"/>
  <c r="H421" i="18"/>
  <c r="I421" i="18"/>
  <c r="J421" i="18"/>
  <c r="C422" i="18"/>
  <c r="F422" i="18"/>
  <c r="G422" i="18"/>
  <c r="H422" i="18"/>
  <c r="I422" i="18"/>
  <c r="J422" i="18"/>
  <c r="F423" i="18"/>
  <c r="G423" i="18"/>
  <c r="H423" i="18"/>
  <c r="I423" i="18"/>
  <c r="J423" i="18"/>
  <c r="C424" i="18"/>
  <c r="F424" i="18"/>
  <c r="G424" i="18"/>
  <c r="H424" i="18"/>
  <c r="I424" i="18"/>
  <c r="J424" i="18"/>
  <c r="C425" i="18"/>
  <c r="F425" i="18"/>
  <c r="G425" i="18"/>
  <c r="H425" i="18"/>
  <c r="I425" i="18"/>
  <c r="J425" i="18"/>
  <c r="C426" i="18"/>
  <c r="F426" i="18"/>
  <c r="G426" i="18"/>
  <c r="H426" i="18"/>
  <c r="I426" i="18"/>
  <c r="J426" i="18"/>
  <c r="C427" i="18"/>
  <c r="F427" i="18"/>
  <c r="G427" i="18"/>
  <c r="H427" i="18"/>
  <c r="I427" i="18"/>
  <c r="J427" i="18"/>
  <c r="C428" i="18"/>
  <c r="F428" i="18"/>
  <c r="G428" i="18"/>
  <c r="H428" i="18"/>
  <c r="I428" i="18"/>
  <c r="J428" i="18"/>
  <c r="C429" i="18"/>
  <c r="F429" i="18"/>
  <c r="G429" i="18"/>
  <c r="H429" i="18"/>
  <c r="I429" i="18"/>
  <c r="J429" i="18"/>
  <c r="C430" i="18"/>
  <c r="F430" i="18"/>
  <c r="G430" i="18"/>
  <c r="H430" i="18"/>
  <c r="I430" i="18"/>
  <c r="J430" i="18"/>
  <c r="F431" i="18"/>
  <c r="G431" i="18"/>
  <c r="H431" i="18"/>
  <c r="I431" i="18"/>
  <c r="J431" i="18"/>
  <c r="C432" i="18"/>
  <c r="F432" i="18"/>
  <c r="G432" i="18"/>
  <c r="H432" i="18"/>
  <c r="I432" i="18"/>
  <c r="J432" i="18"/>
  <c r="C433" i="18"/>
  <c r="F433" i="18"/>
  <c r="G433" i="18"/>
  <c r="H433" i="18"/>
  <c r="I433" i="18"/>
  <c r="J433" i="18"/>
  <c r="C434" i="18"/>
  <c r="F434" i="18"/>
  <c r="G434" i="18"/>
  <c r="H434" i="18"/>
  <c r="I434" i="18"/>
  <c r="J434" i="18"/>
  <c r="C435" i="18"/>
  <c r="F435" i="18"/>
  <c r="G435" i="18"/>
  <c r="H435" i="18"/>
  <c r="I435" i="18"/>
  <c r="J435" i="18"/>
  <c r="C436" i="18"/>
  <c r="F436" i="18"/>
  <c r="G436" i="18"/>
  <c r="H436" i="18"/>
  <c r="I436" i="18"/>
  <c r="J436" i="18"/>
  <c r="C437" i="18"/>
  <c r="F437" i="18"/>
  <c r="G437" i="18"/>
  <c r="H437" i="18"/>
  <c r="I437" i="18"/>
  <c r="J437" i="18"/>
  <c r="C438" i="18"/>
  <c r="F438" i="18"/>
  <c r="G438" i="18"/>
  <c r="H438" i="18"/>
  <c r="I438" i="18"/>
  <c r="J438" i="18"/>
  <c r="F439" i="18"/>
  <c r="G439" i="18"/>
  <c r="H439" i="18"/>
  <c r="I439" i="18"/>
  <c r="J439" i="18"/>
  <c r="C440" i="18"/>
  <c r="F440" i="18"/>
  <c r="G440" i="18"/>
  <c r="H440" i="18"/>
  <c r="I440" i="18"/>
  <c r="J440" i="18"/>
  <c r="C441" i="18"/>
  <c r="F441" i="18"/>
  <c r="G441" i="18"/>
  <c r="H441" i="18"/>
  <c r="I441" i="18"/>
  <c r="J441" i="18"/>
  <c r="C442" i="18"/>
  <c r="F442" i="18"/>
  <c r="G442" i="18"/>
  <c r="H442" i="18"/>
  <c r="I442" i="18"/>
  <c r="J442" i="18"/>
  <c r="C443" i="18"/>
  <c r="F443" i="18"/>
  <c r="G443" i="18"/>
  <c r="H443" i="18"/>
  <c r="I443" i="18"/>
  <c r="J443" i="18"/>
  <c r="C444" i="18"/>
  <c r="F444" i="18"/>
  <c r="G444" i="18"/>
  <c r="H444" i="18"/>
  <c r="I444" i="18"/>
  <c r="J444" i="18"/>
  <c r="C445" i="18"/>
  <c r="F445" i="18"/>
  <c r="G445" i="18"/>
  <c r="H445" i="18"/>
  <c r="I445" i="18"/>
  <c r="J445" i="18"/>
  <c r="C446" i="18"/>
  <c r="F446" i="18"/>
  <c r="G446" i="18"/>
  <c r="H446" i="18"/>
  <c r="I446" i="18"/>
  <c r="J446" i="18"/>
  <c r="F447" i="18"/>
  <c r="G447" i="18"/>
  <c r="H447" i="18"/>
  <c r="I447" i="18"/>
  <c r="J447" i="18"/>
  <c r="C448" i="18"/>
  <c r="F448" i="18"/>
  <c r="G448" i="18"/>
  <c r="H448" i="18"/>
  <c r="I448" i="18"/>
  <c r="J448" i="18"/>
  <c r="C449" i="18"/>
  <c r="F449" i="18"/>
  <c r="G449" i="18"/>
  <c r="H449" i="18"/>
  <c r="I449" i="18"/>
  <c r="J449" i="18"/>
  <c r="C450" i="18"/>
  <c r="F450" i="18"/>
  <c r="G450" i="18"/>
  <c r="H450" i="18"/>
  <c r="I450" i="18"/>
  <c r="J450" i="18"/>
  <c r="C451" i="18"/>
  <c r="F451" i="18"/>
  <c r="G451" i="18"/>
  <c r="H451" i="18"/>
  <c r="I451" i="18"/>
  <c r="J451" i="18"/>
  <c r="C452" i="18"/>
  <c r="F452" i="18"/>
  <c r="G452" i="18"/>
  <c r="H452" i="18"/>
  <c r="I452" i="18"/>
  <c r="J452" i="18"/>
  <c r="C453" i="18"/>
  <c r="F453" i="18"/>
  <c r="G453" i="18"/>
  <c r="H453" i="18"/>
  <c r="I453" i="18"/>
  <c r="J453" i="18"/>
  <c r="C454" i="18"/>
  <c r="F454" i="18"/>
  <c r="G454" i="18"/>
  <c r="H454" i="18"/>
  <c r="I454" i="18"/>
  <c r="J454" i="18"/>
  <c r="F455" i="18"/>
  <c r="G455" i="18"/>
  <c r="H455" i="18"/>
  <c r="I455" i="18"/>
  <c r="J455" i="18"/>
  <c r="C456" i="18"/>
  <c r="F456" i="18"/>
  <c r="G456" i="18"/>
  <c r="H456" i="18"/>
  <c r="I456" i="18"/>
  <c r="J456" i="18"/>
  <c r="C457" i="18"/>
  <c r="F457" i="18"/>
  <c r="G457" i="18"/>
  <c r="H457" i="18"/>
  <c r="I457" i="18"/>
  <c r="J457" i="18"/>
  <c r="C458" i="18"/>
  <c r="F458" i="18"/>
  <c r="G458" i="18"/>
  <c r="H458" i="18"/>
  <c r="I458" i="18"/>
  <c r="J458" i="18"/>
  <c r="C459" i="18"/>
  <c r="F459" i="18"/>
  <c r="G459" i="18"/>
  <c r="H459" i="18"/>
  <c r="I459" i="18"/>
  <c r="J459" i="18"/>
  <c r="C460" i="18"/>
  <c r="F460" i="18"/>
  <c r="G460" i="18"/>
  <c r="H460" i="18"/>
  <c r="I460" i="18"/>
  <c r="J460" i="18"/>
  <c r="J2" i="18"/>
  <c r="I2" i="18"/>
  <c r="H2" i="18"/>
  <c r="G2" i="18"/>
  <c r="F2" i="18"/>
  <c r="C2" i="18"/>
  <c r="F46" i="22"/>
  <c r="C18" i="23"/>
  <c r="E26" i="25"/>
  <c r="E28" i="25"/>
  <c r="G28" i="25"/>
  <c r="H26" i="25"/>
  <c r="H28" i="25" s="1"/>
  <c r="G26" i="25"/>
  <c r="C468" i="16"/>
  <c r="AM2" i="16"/>
  <c r="U3" i="9"/>
  <c r="V3" i="9"/>
  <c r="AL3" i="16" s="1"/>
  <c r="U4" i="9"/>
  <c r="V4" i="9"/>
  <c r="AL4" i="16" s="1"/>
  <c r="U5" i="9"/>
  <c r="V5" i="9"/>
  <c r="AL5" i="16" s="1"/>
  <c r="U6" i="9"/>
  <c r="V6" i="9"/>
  <c r="AL6" i="16" s="1"/>
  <c r="U7" i="9"/>
  <c r="V7" i="9"/>
  <c r="AL7" i="16" s="1"/>
  <c r="U8" i="9"/>
  <c r="V8" i="9"/>
  <c r="AL8" i="16" s="1"/>
  <c r="U9" i="9"/>
  <c r="V9" i="9"/>
  <c r="AL9" i="16" s="1"/>
  <c r="U10" i="9"/>
  <c r="V10" i="9"/>
  <c r="AL10" i="16" s="1"/>
  <c r="U11" i="9"/>
  <c r="V11" i="9"/>
  <c r="AL11" i="16" s="1"/>
  <c r="U12" i="9"/>
  <c r="V12" i="9"/>
  <c r="AL12" i="16" s="1"/>
  <c r="U13" i="9"/>
  <c r="V13" i="9"/>
  <c r="AL13" i="16" s="1"/>
  <c r="U14" i="9"/>
  <c r="V14" i="9"/>
  <c r="AL14" i="16" s="1"/>
  <c r="U15" i="9"/>
  <c r="V15" i="9"/>
  <c r="AL15" i="16" s="1"/>
  <c r="U16" i="9"/>
  <c r="V16" i="9"/>
  <c r="AL16" i="16" s="1"/>
  <c r="U17" i="9"/>
  <c r="V17" i="9"/>
  <c r="AL17" i="16" s="1"/>
  <c r="U18" i="9"/>
  <c r="V18" i="9"/>
  <c r="AL18" i="16" s="1"/>
  <c r="U19" i="9"/>
  <c r="V19" i="9"/>
  <c r="AL19" i="16" s="1"/>
  <c r="U20" i="9"/>
  <c r="V20" i="9"/>
  <c r="AL20" i="16" s="1"/>
  <c r="U21" i="9"/>
  <c r="V21" i="9"/>
  <c r="AL21" i="16" s="1"/>
  <c r="U22" i="9"/>
  <c r="V22" i="9"/>
  <c r="AL22" i="16" s="1"/>
  <c r="U23" i="9"/>
  <c r="V23" i="9"/>
  <c r="AL23" i="16" s="1"/>
  <c r="U24" i="9"/>
  <c r="V24" i="9"/>
  <c r="AL24" i="16" s="1"/>
  <c r="U25" i="9"/>
  <c r="V25" i="9"/>
  <c r="AL25" i="16" s="1"/>
  <c r="U26" i="9"/>
  <c r="V26" i="9"/>
  <c r="AL26" i="16" s="1"/>
  <c r="U27" i="9"/>
  <c r="V27" i="9"/>
  <c r="AL27" i="16" s="1"/>
  <c r="U28" i="9"/>
  <c r="V28" i="9"/>
  <c r="AL28" i="16" s="1"/>
  <c r="U29" i="9"/>
  <c r="V29" i="9"/>
  <c r="AL29" i="16" s="1"/>
  <c r="U30" i="9"/>
  <c r="V30" i="9"/>
  <c r="AL30" i="16" s="1"/>
  <c r="U31" i="9"/>
  <c r="V31" i="9"/>
  <c r="AL31" i="16" s="1"/>
  <c r="U32" i="9"/>
  <c r="V32" i="9"/>
  <c r="AL32" i="16" s="1"/>
  <c r="U33" i="9"/>
  <c r="V33" i="9"/>
  <c r="AL33" i="16" s="1"/>
  <c r="U34" i="9"/>
  <c r="V34" i="9"/>
  <c r="AL34" i="16" s="1"/>
  <c r="U35" i="9"/>
  <c r="V35" i="9"/>
  <c r="AL35" i="16" s="1"/>
  <c r="U36" i="9"/>
  <c r="V36" i="9"/>
  <c r="AL36" i="16" s="1"/>
  <c r="U37" i="9"/>
  <c r="V37" i="9"/>
  <c r="AL37" i="16" s="1"/>
  <c r="U38" i="9"/>
  <c r="V38" i="9"/>
  <c r="AL38" i="16" s="1"/>
  <c r="U39" i="9"/>
  <c r="V39" i="9"/>
  <c r="AL39" i="16" s="1"/>
  <c r="U40" i="9"/>
  <c r="V40" i="9"/>
  <c r="AL40" i="16" s="1"/>
  <c r="U41" i="9"/>
  <c r="V41" i="9"/>
  <c r="AL41" i="16" s="1"/>
  <c r="U42" i="9"/>
  <c r="V42" i="9"/>
  <c r="AL42" i="16" s="1"/>
  <c r="U43" i="9"/>
  <c r="V43" i="9"/>
  <c r="AL43" i="16" s="1"/>
  <c r="U44" i="9"/>
  <c r="V44" i="9"/>
  <c r="AL44" i="16" s="1"/>
  <c r="U45" i="9"/>
  <c r="V45" i="9"/>
  <c r="AL45" i="16" s="1"/>
  <c r="U46" i="9"/>
  <c r="V46" i="9"/>
  <c r="AL46" i="16" s="1"/>
  <c r="U47" i="9"/>
  <c r="V47" i="9"/>
  <c r="AL47" i="16" s="1"/>
  <c r="U48" i="9"/>
  <c r="V48" i="9"/>
  <c r="AL48" i="16" s="1"/>
  <c r="U49" i="9"/>
  <c r="V49" i="9"/>
  <c r="AL49" i="16" s="1"/>
  <c r="U50" i="9"/>
  <c r="V50" i="9"/>
  <c r="AL50" i="16" s="1"/>
  <c r="U51" i="9"/>
  <c r="V51" i="9"/>
  <c r="AL51" i="16" s="1"/>
  <c r="U52" i="9"/>
  <c r="V52" i="9"/>
  <c r="AL52" i="16" s="1"/>
  <c r="U53" i="9"/>
  <c r="V53" i="9"/>
  <c r="AL53" i="16" s="1"/>
  <c r="U54" i="9"/>
  <c r="V54" i="9"/>
  <c r="AL54" i="16" s="1"/>
  <c r="U55" i="9"/>
  <c r="V55" i="9"/>
  <c r="AL55" i="16" s="1"/>
  <c r="U56" i="9"/>
  <c r="V56" i="9"/>
  <c r="AL56" i="16" s="1"/>
  <c r="U57" i="9"/>
  <c r="V57" i="9"/>
  <c r="AL57" i="16" s="1"/>
  <c r="U58" i="9"/>
  <c r="V58" i="9"/>
  <c r="AL58" i="16" s="1"/>
  <c r="U59" i="9"/>
  <c r="V59" i="9"/>
  <c r="AL59" i="16" s="1"/>
  <c r="U60" i="9"/>
  <c r="V60" i="9"/>
  <c r="AL60" i="16" s="1"/>
  <c r="U61" i="9"/>
  <c r="V61" i="9"/>
  <c r="AL61" i="16" s="1"/>
  <c r="U62" i="9"/>
  <c r="V62" i="9"/>
  <c r="AL62" i="16" s="1"/>
  <c r="U63" i="9"/>
  <c r="V63" i="9"/>
  <c r="AL63" i="16" s="1"/>
  <c r="U64" i="9"/>
  <c r="V64" i="9"/>
  <c r="AL64" i="16" s="1"/>
  <c r="U65" i="9"/>
  <c r="V65" i="9"/>
  <c r="AL65" i="16" s="1"/>
  <c r="U66" i="9"/>
  <c r="V66" i="9"/>
  <c r="AL66" i="16" s="1"/>
  <c r="U67" i="9"/>
  <c r="V67" i="9"/>
  <c r="AL67" i="16" s="1"/>
  <c r="U68" i="9"/>
  <c r="V68" i="9"/>
  <c r="AL68" i="16" s="1"/>
  <c r="U69" i="9"/>
  <c r="V69" i="9"/>
  <c r="AL69" i="16" s="1"/>
  <c r="U70" i="9"/>
  <c r="V70" i="9"/>
  <c r="AL70" i="16" s="1"/>
  <c r="U71" i="9"/>
  <c r="V71" i="9"/>
  <c r="AL71" i="16" s="1"/>
  <c r="U72" i="9"/>
  <c r="V72" i="9"/>
  <c r="AL72" i="16" s="1"/>
  <c r="U73" i="9"/>
  <c r="V73" i="9"/>
  <c r="AL73" i="16" s="1"/>
  <c r="U74" i="9"/>
  <c r="V74" i="9"/>
  <c r="AL74" i="16" s="1"/>
  <c r="U75" i="9"/>
  <c r="V75" i="9"/>
  <c r="AL75" i="16" s="1"/>
  <c r="U76" i="9"/>
  <c r="V76" i="9"/>
  <c r="AL76" i="16" s="1"/>
  <c r="U77" i="9"/>
  <c r="V77" i="9"/>
  <c r="AL77" i="16" s="1"/>
  <c r="U78" i="9"/>
  <c r="V78" i="9"/>
  <c r="AL78" i="16" s="1"/>
  <c r="U79" i="9"/>
  <c r="V79" i="9"/>
  <c r="AL79" i="16" s="1"/>
  <c r="U80" i="9"/>
  <c r="V80" i="9"/>
  <c r="AL80" i="16" s="1"/>
  <c r="U81" i="9"/>
  <c r="V81" i="9"/>
  <c r="AL81" i="16" s="1"/>
  <c r="U82" i="9"/>
  <c r="V82" i="9"/>
  <c r="AL82" i="16" s="1"/>
  <c r="U83" i="9"/>
  <c r="V83" i="9"/>
  <c r="AL83" i="16" s="1"/>
  <c r="U84" i="9"/>
  <c r="V84" i="9"/>
  <c r="AL84" i="16" s="1"/>
  <c r="U85" i="9"/>
  <c r="V85" i="9"/>
  <c r="AL85" i="16" s="1"/>
  <c r="U86" i="9"/>
  <c r="V86" i="9"/>
  <c r="AL86" i="16" s="1"/>
  <c r="U87" i="9"/>
  <c r="V87" i="9"/>
  <c r="AL87" i="16" s="1"/>
  <c r="U88" i="9"/>
  <c r="V88" i="9"/>
  <c r="AL88" i="16" s="1"/>
  <c r="U89" i="9"/>
  <c r="V89" i="9"/>
  <c r="AL89" i="16" s="1"/>
  <c r="U90" i="9"/>
  <c r="V90" i="9"/>
  <c r="AL90" i="16" s="1"/>
  <c r="U91" i="9"/>
  <c r="V91" i="9"/>
  <c r="AL91" i="16" s="1"/>
  <c r="U92" i="9"/>
  <c r="V92" i="9"/>
  <c r="AL92" i="16" s="1"/>
  <c r="U93" i="9"/>
  <c r="V93" i="9"/>
  <c r="AL93" i="16" s="1"/>
  <c r="U94" i="9"/>
  <c r="V94" i="9"/>
  <c r="AL94" i="16" s="1"/>
  <c r="U95" i="9"/>
  <c r="V95" i="9"/>
  <c r="AL95" i="16" s="1"/>
  <c r="U96" i="9"/>
  <c r="V96" i="9"/>
  <c r="AL96" i="16" s="1"/>
  <c r="U97" i="9"/>
  <c r="V97" i="9"/>
  <c r="AL97" i="16" s="1"/>
  <c r="U98" i="9"/>
  <c r="V98" i="9"/>
  <c r="AL98" i="16" s="1"/>
  <c r="U99" i="9"/>
  <c r="V99" i="9"/>
  <c r="AL99" i="16" s="1"/>
  <c r="U100" i="9"/>
  <c r="V100" i="9"/>
  <c r="AL100" i="16" s="1"/>
  <c r="U101" i="9"/>
  <c r="V101" i="9"/>
  <c r="AL101" i="16" s="1"/>
  <c r="U102" i="9"/>
  <c r="V102" i="9"/>
  <c r="AL102" i="16" s="1"/>
  <c r="U103" i="9"/>
  <c r="V103" i="9"/>
  <c r="AL103" i="16" s="1"/>
  <c r="U104" i="9"/>
  <c r="V104" i="9"/>
  <c r="AL104" i="16" s="1"/>
  <c r="U105" i="9"/>
  <c r="V105" i="9"/>
  <c r="AL105" i="16" s="1"/>
  <c r="U106" i="9"/>
  <c r="AL106" i="16"/>
  <c r="U107" i="9"/>
  <c r="V107" i="9"/>
  <c r="AL107" i="16" s="1"/>
  <c r="U108" i="9"/>
  <c r="V108" i="9"/>
  <c r="AL108" i="16" s="1"/>
  <c r="U109" i="9"/>
  <c r="V109" i="9"/>
  <c r="AL109" i="16" s="1"/>
  <c r="U110" i="9"/>
  <c r="V110" i="9"/>
  <c r="AL110" i="16" s="1"/>
  <c r="U111" i="9"/>
  <c r="V111" i="9"/>
  <c r="AL111" i="16" s="1"/>
  <c r="U112" i="9"/>
  <c r="V112" i="9"/>
  <c r="AL112" i="16" s="1"/>
  <c r="U113" i="9"/>
  <c r="V113" i="9"/>
  <c r="AL113" i="16" s="1"/>
  <c r="U114" i="9"/>
  <c r="V114" i="9"/>
  <c r="AL114" i="16" s="1"/>
  <c r="U115" i="9"/>
  <c r="V115" i="9"/>
  <c r="AL115" i="16" s="1"/>
  <c r="U116" i="9"/>
  <c r="V116" i="9"/>
  <c r="AL116" i="16" s="1"/>
  <c r="U117" i="9"/>
  <c r="V117" i="9"/>
  <c r="AL117" i="16" s="1"/>
  <c r="U118" i="9"/>
  <c r="V118" i="9"/>
  <c r="AL118" i="16" s="1"/>
  <c r="U119" i="9"/>
  <c r="V119" i="9"/>
  <c r="AL119" i="16" s="1"/>
  <c r="U120" i="9"/>
  <c r="V120" i="9"/>
  <c r="AL120" i="16" s="1"/>
  <c r="U121" i="9"/>
  <c r="V121" i="9"/>
  <c r="AL121" i="16" s="1"/>
  <c r="U122" i="9"/>
  <c r="V122" i="9"/>
  <c r="AL122" i="16" s="1"/>
  <c r="U123" i="9"/>
  <c r="V123" i="9"/>
  <c r="AL123" i="16" s="1"/>
  <c r="U124" i="9"/>
  <c r="V124" i="9"/>
  <c r="AL124" i="16" s="1"/>
  <c r="U125" i="9"/>
  <c r="V125" i="9"/>
  <c r="AL125" i="16" s="1"/>
  <c r="U126" i="9"/>
  <c r="V126" i="9"/>
  <c r="AL126" i="16" s="1"/>
  <c r="U127" i="9"/>
  <c r="V127" i="9"/>
  <c r="AL127" i="16" s="1"/>
  <c r="U128" i="9"/>
  <c r="V128" i="9"/>
  <c r="AL128" i="16" s="1"/>
  <c r="U129" i="9"/>
  <c r="AL129" i="16"/>
  <c r="U130" i="9"/>
  <c r="V130" i="9"/>
  <c r="AL130" i="16" s="1"/>
  <c r="U131" i="9"/>
  <c r="V131" i="9"/>
  <c r="AL131" i="16" s="1"/>
  <c r="U132" i="9"/>
  <c r="V132" i="9"/>
  <c r="AL132" i="16" s="1"/>
  <c r="U133" i="9"/>
  <c r="V133" i="9"/>
  <c r="AL133" i="16" s="1"/>
  <c r="U134" i="9"/>
  <c r="V134" i="9"/>
  <c r="AL134" i="16" s="1"/>
  <c r="U135" i="9"/>
  <c r="V135" i="9"/>
  <c r="AL135" i="16" s="1"/>
  <c r="U136" i="9"/>
  <c r="V136" i="9"/>
  <c r="AL136" i="16" s="1"/>
  <c r="U137" i="9"/>
  <c r="V137" i="9"/>
  <c r="AL137" i="16" s="1"/>
  <c r="U138" i="9"/>
  <c r="V138" i="9"/>
  <c r="AL138" i="16" s="1"/>
  <c r="U139" i="9"/>
  <c r="V139" i="9"/>
  <c r="AL139" i="16" s="1"/>
  <c r="U140" i="9"/>
  <c r="V140" i="9"/>
  <c r="AL140" i="16" s="1"/>
  <c r="U141" i="9"/>
  <c r="V141" i="9"/>
  <c r="AL141" i="16" s="1"/>
  <c r="U142" i="9"/>
  <c r="V142" i="9"/>
  <c r="AL142" i="16" s="1"/>
  <c r="U143" i="9"/>
  <c r="V143" i="9"/>
  <c r="AL143" i="16" s="1"/>
  <c r="U144" i="9"/>
  <c r="V144" i="9"/>
  <c r="AL144" i="16" s="1"/>
  <c r="U145" i="9"/>
  <c r="V145" i="9"/>
  <c r="AL145" i="16" s="1"/>
  <c r="U146" i="9"/>
  <c r="V146" i="9"/>
  <c r="AL146" i="16" s="1"/>
  <c r="U147" i="9"/>
  <c r="V147" i="9"/>
  <c r="AL147" i="16" s="1"/>
  <c r="U148" i="9"/>
  <c r="V148" i="9"/>
  <c r="AL148" i="16" s="1"/>
  <c r="U149" i="9"/>
  <c r="V149" i="9"/>
  <c r="AL149" i="16" s="1"/>
  <c r="U150" i="9"/>
  <c r="V150" i="9"/>
  <c r="AL150" i="16" s="1"/>
  <c r="U151" i="9"/>
  <c r="V151" i="9"/>
  <c r="AL151" i="16" s="1"/>
  <c r="U152" i="9"/>
  <c r="V152" i="9"/>
  <c r="AL152" i="16" s="1"/>
  <c r="U153" i="9"/>
  <c r="V153" i="9"/>
  <c r="AL153" i="16" s="1"/>
  <c r="U154" i="9"/>
  <c r="V154" i="9"/>
  <c r="AL154" i="16" s="1"/>
  <c r="U155" i="9"/>
  <c r="V155" i="9"/>
  <c r="AL155" i="16" s="1"/>
  <c r="U156" i="9"/>
  <c r="V156" i="9"/>
  <c r="AL156" i="16" s="1"/>
  <c r="U157" i="9"/>
  <c r="V157" i="9"/>
  <c r="AL157" i="16" s="1"/>
  <c r="U158" i="9"/>
  <c r="V158" i="9"/>
  <c r="AL158" i="16" s="1"/>
  <c r="U159" i="9"/>
  <c r="V159" i="9"/>
  <c r="AL159" i="16" s="1"/>
  <c r="U160" i="9"/>
  <c r="V160" i="9"/>
  <c r="AL160" i="16" s="1"/>
  <c r="U161" i="9"/>
  <c r="V161" i="9"/>
  <c r="AL161" i="16" s="1"/>
  <c r="U162" i="9"/>
  <c r="V162" i="9"/>
  <c r="AL162" i="16" s="1"/>
  <c r="U163" i="9"/>
  <c r="V163" i="9"/>
  <c r="AL163" i="16" s="1"/>
  <c r="U164" i="9"/>
  <c r="V164" i="9"/>
  <c r="AL164" i="16" s="1"/>
  <c r="U165" i="9"/>
  <c r="V165" i="9"/>
  <c r="AL165" i="16" s="1"/>
  <c r="U166" i="9"/>
  <c r="V166" i="9"/>
  <c r="AL166" i="16" s="1"/>
  <c r="U167" i="9"/>
  <c r="V167" i="9"/>
  <c r="AL167" i="16" s="1"/>
  <c r="U168" i="9"/>
  <c r="V168" i="9"/>
  <c r="AL168" i="16" s="1"/>
  <c r="U169" i="9"/>
  <c r="V169" i="9"/>
  <c r="AL169" i="16" s="1"/>
  <c r="U170" i="9"/>
  <c r="V170" i="9"/>
  <c r="AL170" i="16" s="1"/>
  <c r="U171" i="9"/>
  <c r="V171" i="9"/>
  <c r="AL171" i="16" s="1"/>
  <c r="U172" i="9"/>
  <c r="V172" i="9"/>
  <c r="AL172" i="16" s="1"/>
  <c r="U173" i="9"/>
  <c r="V173" i="9"/>
  <c r="AL173" i="16" s="1"/>
  <c r="U174" i="9"/>
  <c r="V174" i="9"/>
  <c r="AL174" i="16" s="1"/>
  <c r="U175" i="9"/>
  <c r="V175" i="9"/>
  <c r="AL175" i="16" s="1"/>
  <c r="U176" i="9"/>
  <c r="V176" i="9"/>
  <c r="AL176" i="16" s="1"/>
  <c r="U177" i="9"/>
  <c r="V177" i="9"/>
  <c r="AL177" i="16" s="1"/>
  <c r="U178" i="9"/>
  <c r="V178" i="9"/>
  <c r="AL178" i="16" s="1"/>
  <c r="U179" i="9"/>
  <c r="V179" i="9"/>
  <c r="AL179" i="16" s="1"/>
  <c r="U180" i="9"/>
  <c r="V180" i="9"/>
  <c r="AL180" i="16" s="1"/>
  <c r="U181" i="9"/>
  <c r="V181" i="9"/>
  <c r="AL181" i="16" s="1"/>
  <c r="U182" i="9"/>
  <c r="V182" i="9"/>
  <c r="AL182" i="16" s="1"/>
  <c r="U183" i="9"/>
  <c r="V183" i="9"/>
  <c r="AL183" i="16" s="1"/>
  <c r="U184" i="9"/>
  <c r="V184" i="9"/>
  <c r="AL184" i="16" s="1"/>
  <c r="U185" i="9"/>
  <c r="V185" i="9"/>
  <c r="AL185" i="16" s="1"/>
  <c r="U186" i="9"/>
  <c r="V186" i="9"/>
  <c r="AL186" i="16" s="1"/>
  <c r="U187" i="9"/>
  <c r="V187" i="9"/>
  <c r="AL187" i="16" s="1"/>
  <c r="U188" i="9"/>
  <c r="V188" i="9"/>
  <c r="AL188" i="16" s="1"/>
  <c r="U189" i="9"/>
  <c r="V189" i="9"/>
  <c r="AL189" i="16" s="1"/>
  <c r="U190" i="9"/>
  <c r="V190" i="9"/>
  <c r="AL190" i="16" s="1"/>
  <c r="U191" i="9"/>
  <c r="V191" i="9"/>
  <c r="AL191" i="16" s="1"/>
  <c r="U192" i="9"/>
  <c r="V192" i="9"/>
  <c r="AL192" i="16" s="1"/>
  <c r="U193" i="9"/>
  <c r="V193" i="9"/>
  <c r="AL193" i="16" s="1"/>
  <c r="U194" i="9"/>
  <c r="V194" i="9"/>
  <c r="AL194" i="16" s="1"/>
  <c r="U195" i="9"/>
  <c r="V195" i="9"/>
  <c r="AL195" i="16" s="1"/>
  <c r="U196" i="9"/>
  <c r="V196" i="9"/>
  <c r="AL196" i="16" s="1"/>
  <c r="U197" i="9"/>
  <c r="V197" i="9"/>
  <c r="AL197" i="16" s="1"/>
  <c r="U198" i="9"/>
  <c r="V198" i="9"/>
  <c r="AL198" i="16" s="1"/>
  <c r="U199" i="9"/>
  <c r="V199" i="9"/>
  <c r="AL199" i="16" s="1"/>
  <c r="U200" i="9"/>
  <c r="V200" i="9"/>
  <c r="AL200" i="16" s="1"/>
  <c r="U201" i="9"/>
  <c r="V201" i="9"/>
  <c r="AL201" i="16" s="1"/>
  <c r="U202" i="9"/>
  <c r="V202" i="9"/>
  <c r="AL202" i="16" s="1"/>
  <c r="U203" i="9"/>
  <c r="V203" i="9"/>
  <c r="AL203" i="16" s="1"/>
  <c r="U204" i="9"/>
  <c r="V204" i="9"/>
  <c r="AL204" i="16" s="1"/>
  <c r="U205" i="9"/>
  <c r="V205" i="9"/>
  <c r="AL205" i="16" s="1"/>
  <c r="U206" i="9"/>
  <c r="V206" i="9"/>
  <c r="AL206" i="16" s="1"/>
  <c r="U207" i="9"/>
  <c r="V207" i="9"/>
  <c r="AL207" i="16" s="1"/>
  <c r="U208" i="9"/>
  <c r="V208" i="9"/>
  <c r="AL208" i="16" s="1"/>
  <c r="U209" i="9"/>
  <c r="V209" i="9"/>
  <c r="AL209" i="16" s="1"/>
  <c r="U210" i="9"/>
  <c r="V210" i="9"/>
  <c r="AL210" i="16" s="1"/>
  <c r="U211" i="9"/>
  <c r="V211" i="9"/>
  <c r="AL211" i="16" s="1"/>
  <c r="U212" i="9"/>
  <c r="V212" i="9"/>
  <c r="AL212" i="16" s="1"/>
  <c r="U213" i="9"/>
  <c r="V213" i="9"/>
  <c r="AL213" i="16" s="1"/>
  <c r="U214" i="9"/>
  <c r="V214" i="9"/>
  <c r="AL214" i="16" s="1"/>
  <c r="U215" i="9"/>
  <c r="V215" i="9"/>
  <c r="AL215" i="16" s="1"/>
  <c r="U216" i="9"/>
  <c r="V216" i="9"/>
  <c r="AL216" i="16" s="1"/>
  <c r="U217" i="9"/>
  <c r="V217" i="9"/>
  <c r="AL217" i="16" s="1"/>
  <c r="U218" i="9"/>
  <c r="V218" i="9"/>
  <c r="AL218" i="16" s="1"/>
  <c r="U219" i="9"/>
  <c r="V219" i="9"/>
  <c r="AL219" i="16" s="1"/>
  <c r="U220" i="9"/>
  <c r="V220" i="9"/>
  <c r="AL220" i="16" s="1"/>
  <c r="U221" i="9"/>
  <c r="V221" i="9"/>
  <c r="AL221" i="16" s="1"/>
  <c r="U222" i="9"/>
  <c r="V222" i="9"/>
  <c r="AL222" i="16" s="1"/>
  <c r="U223" i="9"/>
  <c r="V223" i="9"/>
  <c r="AL223" i="16" s="1"/>
  <c r="U224" i="9"/>
  <c r="V224" i="9"/>
  <c r="AL224" i="16" s="1"/>
  <c r="U225" i="9"/>
  <c r="V225" i="9"/>
  <c r="AL225" i="16" s="1"/>
  <c r="U226" i="9"/>
  <c r="V226" i="9"/>
  <c r="AL226" i="16" s="1"/>
  <c r="U227" i="9"/>
  <c r="V227" i="9"/>
  <c r="AL227" i="16" s="1"/>
  <c r="U228" i="9"/>
  <c r="V228" i="9"/>
  <c r="AL228" i="16" s="1"/>
  <c r="U229" i="9"/>
  <c r="V229" i="9"/>
  <c r="AL229" i="16" s="1"/>
  <c r="U230" i="9"/>
  <c r="V230" i="9"/>
  <c r="AL230" i="16" s="1"/>
  <c r="U231" i="9"/>
  <c r="V231" i="9"/>
  <c r="AL231" i="16" s="1"/>
  <c r="U232" i="9"/>
  <c r="V232" i="9"/>
  <c r="AL232" i="16" s="1"/>
  <c r="U233" i="9"/>
  <c r="V233" i="9"/>
  <c r="AL233" i="16" s="1"/>
  <c r="U234" i="9"/>
  <c r="V234" i="9"/>
  <c r="AL234" i="16" s="1"/>
  <c r="U235" i="9"/>
  <c r="V235" i="9"/>
  <c r="AL235" i="16" s="1"/>
  <c r="U236" i="9"/>
  <c r="V236" i="9"/>
  <c r="AL236" i="16" s="1"/>
  <c r="U237" i="9"/>
  <c r="V237" i="9"/>
  <c r="AL237" i="16" s="1"/>
  <c r="U238" i="9"/>
  <c r="V238" i="9"/>
  <c r="AL238" i="16" s="1"/>
  <c r="U239" i="9"/>
  <c r="V239" i="9"/>
  <c r="AL239" i="16" s="1"/>
  <c r="U240" i="9"/>
  <c r="V240" i="9"/>
  <c r="AL240" i="16" s="1"/>
  <c r="U241" i="9"/>
  <c r="V241" i="9"/>
  <c r="AL241" i="16" s="1"/>
  <c r="U242" i="9"/>
  <c r="V242" i="9"/>
  <c r="AL242" i="16" s="1"/>
  <c r="U243" i="9"/>
  <c r="V243" i="9"/>
  <c r="AL243" i="16" s="1"/>
  <c r="U244" i="9"/>
  <c r="V244" i="9"/>
  <c r="AL244" i="16" s="1"/>
  <c r="U245" i="9"/>
  <c r="V245" i="9"/>
  <c r="AL245" i="16" s="1"/>
  <c r="U246" i="9"/>
  <c r="V246" i="9"/>
  <c r="AL246" i="16" s="1"/>
  <c r="U247" i="9"/>
  <c r="V247" i="9"/>
  <c r="AL247" i="16" s="1"/>
  <c r="U248" i="9"/>
  <c r="V248" i="9"/>
  <c r="AL248" i="16" s="1"/>
  <c r="U249" i="9"/>
  <c r="V249" i="9"/>
  <c r="AL249" i="16" s="1"/>
  <c r="U250" i="9"/>
  <c r="V250" i="9"/>
  <c r="AL250" i="16" s="1"/>
  <c r="U251" i="9"/>
  <c r="V251" i="9"/>
  <c r="AL251" i="16" s="1"/>
  <c r="U252" i="9"/>
  <c r="V252" i="9"/>
  <c r="AL252" i="16" s="1"/>
  <c r="U253" i="9"/>
  <c r="V253" i="9"/>
  <c r="U254" i="9"/>
  <c r="V254" i="9"/>
  <c r="AL253" i="16" s="1"/>
  <c r="U255" i="9"/>
  <c r="V255" i="9"/>
  <c r="AL254" i="16" s="1"/>
  <c r="U256" i="9"/>
  <c r="V256" i="9"/>
  <c r="AL255" i="16" s="1"/>
  <c r="U257" i="9"/>
  <c r="V257" i="9"/>
  <c r="AL256" i="16" s="1"/>
  <c r="U258" i="9"/>
  <c r="V258" i="9"/>
  <c r="AL257" i="16" s="1"/>
  <c r="U259" i="9"/>
  <c r="V259" i="9"/>
  <c r="AL258" i="16" s="1"/>
  <c r="U260" i="9"/>
  <c r="V260" i="9"/>
  <c r="AL259" i="16" s="1"/>
  <c r="U261" i="9"/>
  <c r="V261" i="9"/>
  <c r="AL260" i="16" s="1"/>
  <c r="U262" i="9"/>
  <c r="V262" i="9"/>
  <c r="AL261" i="16" s="1"/>
  <c r="U263" i="9"/>
  <c r="V263" i="9"/>
  <c r="AL262" i="16" s="1"/>
  <c r="U264" i="9"/>
  <c r="V264" i="9"/>
  <c r="AL263" i="16" s="1"/>
  <c r="U265" i="9"/>
  <c r="V265" i="9"/>
  <c r="AL264" i="16" s="1"/>
  <c r="U266" i="9"/>
  <c r="V266" i="9"/>
  <c r="AL265" i="16" s="1"/>
  <c r="U267" i="9"/>
  <c r="V267" i="9"/>
  <c r="AL266" i="16" s="1"/>
  <c r="U268" i="9"/>
  <c r="V268" i="9"/>
  <c r="AL267" i="16" s="1"/>
  <c r="U269" i="9"/>
  <c r="V269" i="9"/>
  <c r="AL268" i="16" s="1"/>
  <c r="U270" i="9"/>
  <c r="V270" i="9"/>
  <c r="AL269" i="16" s="1"/>
  <c r="U271" i="9"/>
  <c r="V271" i="9"/>
  <c r="AL270" i="16" s="1"/>
  <c r="U272" i="9"/>
  <c r="V272" i="9"/>
  <c r="AL271" i="16" s="1"/>
  <c r="U273" i="9"/>
  <c r="V273" i="9"/>
  <c r="AL272" i="16" s="1"/>
  <c r="U274" i="9"/>
  <c r="V274" i="9"/>
  <c r="AL273" i="16" s="1"/>
  <c r="U275" i="9"/>
  <c r="V275" i="9"/>
  <c r="AL274" i="16" s="1"/>
  <c r="U276" i="9"/>
  <c r="V276" i="9"/>
  <c r="AL275" i="16" s="1"/>
  <c r="U277" i="9"/>
  <c r="V277" i="9"/>
  <c r="AL276" i="16" s="1"/>
  <c r="U278" i="9"/>
  <c r="V278" i="9"/>
  <c r="U279" i="9"/>
  <c r="V279" i="9"/>
  <c r="AL277" i="16" s="1"/>
  <c r="U280" i="9"/>
  <c r="V280" i="9"/>
  <c r="AL278" i="16" s="1"/>
  <c r="U281" i="9"/>
  <c r="V281" i="9"/>
  <c r="AL279" i="16" s="1"/>
  <c r="U282" i="9"/>
  <c r="V282" i="9"/>
  <c r="AL280" i="16" s="1"/>
  <c r="U283" i="9"/>
  <c r="V283" i="9"/>
  <c r="AL281" i="16" s="1"/>
  <c r="U284" i="9"/>
  <c r="V284" i="9"/>
  <c r="AL282" i="16" s="1"/>
  <c r="U285" i="9"/>
  <c r="V285" i="9"/>
  <c r="AL283" i="16" s="1"/>
  <c r="U286" i="9"/>
  <c r="V286" i="9"/>
  <c r="AL284" i="16" s="1"/>
  <c r="U287" i="9"/>
  <c r="V287" i="9"/>
  <c r="AL285" i="16" s="1"/>
  <c r="U288" i="9"/>
  <c r="V288" i="9"/>
  <c r="AL286" i="16" s="1"/>
  <c r="U289" i="9"/>
  <c r="V289" i="9"/>
  <c r="AL287" i="16" s="1"/>
  <c r="U290" i="9"/>
  <c r="V290" i="9"/>
  <c r="AL288" i="16" s="1"/>
  <c r="U291" i="9"/>
  <c r="V291" i="9"/>
  <c r="AL289" i="16" s="1"/>
  <c r="U292" i="9"/>
  <c r="V292" i="9"/>
  <c r="AL290" i="16" s="1"/>
  <c r="U293" i="9"/>
  <c r="V293" i="9"/>
  <c r="AL291" i="16" s="1"/>
  <c r="U294" i="9"/>
  <c r="V294" i="9"/>
  <c r="AL292" i="16" s="1"/>
  <c r="U295" i="9"/>
  <c r="V295" i="9"/>
  <c r="AL293" i="16" s="1"/>
  <c r="U296" i="9"/>
  <c r="V296" i="9"/>
  <c r="AL294" i="16" s="1"/>
  <c r="U297" i="9"/>
  <c r="V297" i="9"/>
  <c r="AL295" i="16" s="1"/>
  <c r="U298" i="9"/>
  <c r="V298" i="9"/>
  <c r="AL296" i="16" s="1"/>
  <c r="U299" i="9"/>
  <c r="V299" i="9"/>
  <c r="AL297" i="16" s="1"/>
  <c r="U300" i="9"/>
  <c r="V300" i="9"/>
  <c r="AL298" i="16" s="1"/>
  <c r="U301" i="9"/>
  <c r="V301" i="9"/>
  <c r="AL299" i="16" s="1"/>
  <c r="U302" i="9"/>
  <c r="V302" i="9"/>
  <c r="AL300" i="16" s="1"/>
  <c r="U303" i="9"/>
  <c r="V303" i="9"/>
  <c r="AL301" i="16" s="1"/>
  <c r="U304" i="9"/>
  <c r="V304" i="9"/>
  <c r="AL302" i="16" s="1"/>
  <c r="U305" i="9"/>
  <c r="V305" i="9"/>
  <c r="AL303" i="16" s="1"/>
  <c r="U306" i="9"/>
  <c r="V306" i="9"/>
  <c r="AL304" i="16" s="1"/>
  <c r="U307" i="9"/>
  <c r="V307" i="9"/>
  <c r="AL305" i="16" s="1"/>
  <c r="U308" i="9"/>
  <c r="V308" i="9"/>
  <c r="AL306" i="16" s="1"/>
  <c r="U309" i="9"/>
  <c r="V309" i="9"/>
  <c r="AL307" i="16" s="1"/>
  <c r="U310" i="9"/>
  <c r="V310" i="9"/>
  <c r="AL308" i="16" s="1"/>
  <c r="U311" i="9"/>
  <c r="V311" i="9"/>
  <c r="AL309" i="16" s="1"/>
  <c r="U312" i="9"/>
  <c r="V312" i="9"/>
  <c r="AL310" i="16" s="1"/>
  <c r="U313" i="9"/>
  <c r="V313" i="9"/>
  <c r="AL311" i="16" s="1"/>
  <c r="U314" i="9"/>
  <c r="V314" i="9"/>
  <c r="AL312" i="16" s="1"/>
  <c r="U315" i="9"/>
  <c r="V315" i="9"/>
  <c r="AL313" i="16" s="1"/>
  <c r="U316" i="9"/>
  <c r="V316" i="9"/>
  <c r="AL314" i="16" s="1"/>
  <c r="U317" i="9"/>
  <c r="V317" i="9"/>
  <c r="AL315" i="16" s="1"/>
  <c r="U318" i="9"/>
  <c r="V318" i="9"/>
  <c r="AL316" i="16" s="1"/>
  <c r="U319" i="9"/>
  <c r="V319" i="9"/>
  <c r="AL317" i="16" s="1"/>
  <c r="U320" i="9"/>
  <c r="V320" i="9"/>
  <c r="AL318" i="16" s="1"/>
  <c r="U321" i="9"/>
  <c r="V321" i="9"/>
  <c r="AL319" i="16" s="1"/>
  <c r="U322" i="9"/>
  <c r="V322" i="9"/>
  <c r="AL320" i="16" s="1"/>
  <c r="U323" i="9"/>
  <c r="V323" i="9"/>
  <c r="AL321" i="16" s="1"/>
  <c r="U324" i="9"/>
  <c r="V324" i="9"/>
  <c r="AL322" i="16" s="1"/>
  <c r="U325" i="9"/>
  <c r="V325" i="9"/>
  <c r="AL323" i="16" s="1"/>
  <c r="U326" i="9"/>
  <c r="V326" i="9"/>
  <c r="AL324" i="16" s="1"/>
  <c r="U327" i="9"/>
  <c r="V327" i="9"/>
  <c r="AL325" i="16" s="1"/>
  <c r="U328" i="9"/>
  <c r="V328" i="9"/>
  <c r="AL326" i="16" s="1"/>
  <c r="U329" i="9"/>
  <c r="V329" i="9"/>
  <c r="AL327" i="16" s="1"/>
  <c r="U330" i="9"/>
  <c r="V330" i="9"/>
  <c r="AL328" i="16" s="1"/>
  <c r="U331" i="9"/>
  <c r="V331" i="9"/>
  <c r="AL329" i="16" s="1"/>
  <c r="U332" i="9"/>
  <c r="V332" i="9"/>
  <c r="AL330" i="16" s="1"/>
  <c r="U333" i="9"/>
  <c r="V333" i="9"/>
  <c r="AL331" i="16" s="1"/>
  <c r="U334" i="9"/>
  <c r="V334" i="9"/>
  <c r="AL332" i="16" s="1"/>
  <c r="U335" i="9"/>
  <c r="V335" i="9"/>
  <c r="AL333" i="16" s="1"/>
  <c r="U336" i="9"/>
  <c r="V336" i="9"/>
  <c r="AL334" i="16" s="1"/>
  <c r="U337" i="9"/>
  <c r="V337" i="9"/>
  <c r="AL335" i="16" s="1"/>
  <c r="U338" i="9"/>
  <c r="V338" i="9"/>
  <c r="AL336" i="16" s="1"/>
  <c r="U339" i="9"/>
  <c r="V339" i="9"/>
  <c r="AL337" i="16" s="1"/>
  <c r="U340" i="9"/>
  <c r="V340" i="9"/>
  <c r="AL338" i="16" s="1"/>
  <c r="U341" i="9"/>
  <c r="V341" i="9"/>
  <c r="AL339" i="16" s="1"/>
  <c r="U342" i="9"/>
  <c r="V342" i="9"/>
  <c r="AL340" i="16" s="1"/>
  <c r="U343" i="9"/>
  <c r="V343" i="9"/>
  <c r="AL341" i="16" s="1"/>
  <c r="U344" i="9"/>
  <c r="V344" i="9"/>
  <c r="AL342" i="16" s="1"/>
  <c r="U345" i="9"/>
  <c r="V345" i="9"/>
  <c r="AL343" i="16" s="1"/>
  <c r="U346" i="9"/>
  <c r="V346" i="9"/>
  <c r="AL344" i="16" s="1"/>
  <c r="U347" i="9"/>
  <c r="V347" i="9"/>
  <c r="AL345" i="16" s="1"/>
  <c r="U348" i="9"/>
  <c r="V348" i="9"/>
  <c r="AL346" i="16" s="1"/>
  <c r="U349" i="9"/>
  <c r="V349" i="9"/>
  <c r="AL347" i="16" s="1"/>
  <c r="U350" i="9"/>
  <c r="V350" i="9"/>
  <c r="AL348" i="16" s="1"/>
  <c r="U351" i="9"/>
  <c r="V351" i="9"/>
  <c r="AL349" i="16" s="1"/>
  <c r="U352" i="9"/>
  <c r="V352" i="9"/>
  <c r="AL350" i="16" s="1"/>
  <c r="U353" i="9"/>
  <c r="V353" i="9"/>
  <c r="AL351" i="16" s="1"/>
  <c r="U354" i="9"/>
  <c r="V354" i="9"/>
  <c r="AL352" i="16" s="1"/>
  <c r="U355" i="9"/>
  <c r="V355" i="9"/>
  <c r="AL353" i="16" s="1"/>
  <c r="U356" i="9"/>
  <c r="V356" i="9"/>
  <c r="AL354" i="16" s="1"/>
  <c r="U357" i="9"/>
  <c r="V357" i="9"/>
  <c r="AL355" i="16" s="1"/>
  <c r="U358" i="9"/>
  <c r="V358" i="9"/>
  <c r="AL356" i="16" s="1"/>
  <c r="U359" i="9"/>
  <c r="V359" i="9"/>
  <c r="AL357" i="16" s="1"/>
  <c r="U360" i="9"/>
  <c r="V360" i="9"/>
  <c r="AL358" i="16" s="1"/>
  <c r="U361" i="9"/>
  <c r="V361" i="9"/>
  <c r="AL359" i="16" s="1"/>
  <c r="U362" i="9"/>
  <c r="V362" i="9"/>
  <c r="AL360" i="16" s="1"/>
  <c r="U363" i="9"/>
  <c r="V363" i="9"/>
  <c r="AL361" i="16" s="1"/>
  <c r="U364" i="9"/>
  <c r="V364" i="9"/>
  <c r="AL362" i="16" s="1"/>
  <c r="U365" i="9"/>
  <c r="V365" i="9"/>
  <c r="AL363" i="16" s="1"/>
  <c r="U366" i="9"/>
  <c r="V366" i="9"/>
  <c r="U367" i="9"/>
  <c r="V367" i="9"/>
  <c r="AL364" i="16" s="1"/>
  <c r="U368" i="9"/>
  <c r="V368" i="9"/>
  <c r="AL365" i="16" s="1"/>
  <c r="U369" i="9"/>
  <c r="V369" i="9"/>
  <c r="AL366" i="16" s="1"/>
  <c r="U370" i="9"/>
  <c r="V370" i="9"/>
  <c r="AL367" i="16" s="1"/>
  <c r="U371" i="9"/>
  <c r="V371" i="9"/>
  <c r="AL368" i="16" s="1"/>
  <c r="U372" i="9"/>
  <c r="V372" i="9"/>
  <c r="AL369" i="16" s="1"/>
  <c r="U373" i="9"/>
  <c r="V373" i="9"/>
  <c r="AL370" i="16" s="1"/>
  <c r="U374" i="9"/>
  <c r="V374" i="9"/>
  <c r="AL371" i="16" s="1"/>
  <c r="U375" i="9"/>
  <c r="V375" i="9"/>
  <c r="AL372" i="16" s="1"/>
  <c r="U376" i="9"/>
  <c r="V376" i="9"/>
  <c r="AL373" i="16" s="1"/>
  <c r="U377" i="9"/>
  <c r="V377" i="9"/>
  <c r="AL374" i="16" s="1"/>
  <c r="U378" i="9"/>
  <c r="V378" i="9"/>
  <c r="AL375" i="16" s="1"/>
  <c r="U379" i="9"/>
  <c r="V379" i="9"/>
  <c r="AL376" i="16" s="1"/>
  <c r="U380" i="9"/>
  <c r="V380" i="9"/>
  <c r="AL377" i="16" s="1"/>
  <c r="U381" i="9"/>
  <c r="V381" i="9"/>
  <c r="AL378" i="16" s="1"/>
  <c r="U382" i="9"/>
  <c r="V382" i="9"/>
  <c r="AL379" i="16" s="1"/>
  <c r="U383" i="9"/>
  <c r="V383" i="9"/>
  <c r="AL380" i="16" s="1"/>
  <c r="U384" i="9"/>
  <c r="V384" i="9"/>
  <c r="AL381" i="16" s="1"/>
  <c r="U385" i="9"/>
  <c r="V385" i="9"/>
  <c r="AL382" i="16" s="1"/>
  <c r="U386" i="9"/>
  <c r="V386" i="9"/>
  <c r="AL383" i="16" s="1"/>
  <c r="U387" i="9"/>
  <c r="V387" i="9"/>
  <c r="AL384" i="16" s="1"/>
  <c r="U388" i="9"/>
  <c r="V388" i="9"/>
  <c r="AL385" i="16" s="1"/>
  <c r="U389" i="9"/>
  <c r="V389" i="9"/>
  <c r="AL386" i="16" s="1"/>
  <c r="U390" i="9"/>
  <c r="V390" i="9"/>
  <c r="AL387" i="16" s="1"/>
  <c r="U391" i="9"/>
  <c r="V391" i="9"/>
  <c r="AL388" i="16" s="1"/>
  <c r="U392" i="9"/>
  <c r="V392" i="9"/>
  <c r="AL389" i="16" s="1"/>
  <c r="U393" i="9"/>
  <c r="V393" i="9"/>
  <c r="AL390" i="16" s="1"/>
  <c r="U394" i="9"/>
  <c r="V394" i="9"/>
  <c r="AL391" i="16" s="1"/>
  <c r="U395" i="9"/>
  <c r="V395" i="9"/>
  <c r="AL392" i="16" s="1"/>
  <c r="U396" i="9"/>
  <c r="V396" i="9"/>
  <c r="AL393" i="16" s="1"/>
  <c r="U397" i="9"/>
  <c r="V397" i="9"/>
  <c r="AL394" i="16" s="1"/>
  <c r="U398" i="9"/>
  <c r="V398" i="9"/>
  <c r="AL395" i="16" s="1"/>
  <c r="U399" i="9"/>
  <c r="V399" i="9"/>
  <c r="AL396" i="16" s="1"/>
  <c r="U400" i="9"/>
  <c r="V400" i="9"/>
  <c r="AL397" i="16" s="1"/>
  <c r="U401" i="9"/>
  <c r="V401" i="9"/>
  <c r="AL398" i="16" s="1"/>
  <c r="U402" i="9"/>
  <c r="V402" i="9"/>
  <c r="AL399" i="16" s="1"/>
  <c r="U403" i="9"/>
  <c r="V403" i="9"/>
  <c r="AL400" i="16" s="1"/>
  <c r="U404" i="9"/>
  <c r="V404" i="9"/>
  <c r="AL401" i="16" s="1"/>
  <c r="U405" i="9"/>
  <c r="V405" i="9"/>
  <c r="AL402" i="16" s="1"/>
  <c r="U406" i="9"/>
  <c r="V406" i="9"/>
  <c r="AL403" i="16" s="1"/>
  <c r="U407" i="9"/>
  <c r="V407" i="9"/>
  <c r="AL404" i="16" s="1"/>
  <c r="U408" i="9"/>
  <c r="V408" i="9"/>
  <c r="AL405" i="16" s="1"/>
  <c r="U409" i="9"/>
  <c r="V409" i="9"/>
  <c r="AL406" i="16" s="1"/>
  <c r="U410" i="9"/>
  <c r="V410" i="9"/>
  <c r="AL407" i="16" s="1"/>
  <c r="U411" i="9"/>
  <c r="V411" i="9"/>
  <c r="AL408" i="16" s="1"/>
  <c r="U412" i="9"/>
  <c r="V412" i="9"/>
  <c r="AL409" i="16" s="1"/>
  <c r="U413" i="9"/>
  <c r="V413" i="9"/>
  <c r="AL410" i="16" s="1"/>
  <c r="U414" i="9"/>
  <c r="V414" i="9"/>
  <c r="AL411" i="16" s="1"/>
  <c r="U415" i="9"/>
  <c r="V415" i="9"/>
  <c r="AL412" i="16" s="1"/>
  <c r="U416" i="9"/>
  <c r="V416" i="9"/>
  <c r="AL413" i="16" s="1"/>
  <c r="U417" i="9"/>
  <c r="V417" i="9"/>
  <c r="AL414" i="16" s="1"/>
  <c r="U418" i="9"/>
  <c r="V418" i="9"/>
  <c r="AL415" i="16" s="1"/>
  <c r="U419" i="9"/>
  <c r="V419" i="9"/>
  <c r="AL416" i="16" s="1"/>
  <c r="U420" i="9"/>
  <c r="AL417" i="16"/>
  <c r="U421" i="9"/>
  <c r="V421" i="9"/>
  <c r="AL418" i="16" s="1"/>
  <c r="U422" i="9"/>
  <c r="V422" i="9"/>
  <c r="AL419" i="16" s="1"/>
  <c r="U423" i="9"/>
  <c r="V423" i="9"/>
  <c r="AL420" i="16" s="1"/>
  <c r="U424" i="9"/>
  <c r="V424" i="9"/>
  <c r="AL421" i="16" s="1"/>
  <c r="U425" i="9"/>
  <c r="V425" i="9"/>
  <c r="AL422" i="16" s="1"/>
  <c r="U426" i="9"/>
  <c r="V426" i="9"/>
  <c r="AL423" i="16" s="1"/>
  <c r="U427" i="9"/>
  <c r="V427" i="9"/>
  <c r="AL424" i="16" s="1"/>
  <c r="U428" i="9"/>
  <c r="V428" i="9"/>
  <c r="AL425" i="16" s="1"/>
  <c r="U429" i="9"/>
  <c r="V429" i="9"/>
  <c r="AL426" i="16" s="1"/>
  <c r="U430" i="9"/>
  <c r="V430" i="9"/>
  <c r="AL427" i="16" s="1"/>
  <c r="U431" i="9"/>
  <c r="V431" i="9"/>
  <c r="AL428" i="16" s="1"/>
  <c r="U432" i="9"/>
  <c r="V432" i="9"/>
  <c r="AL429" i="16" s="1"/>
  <c r="U433" i="9"/>
  <c r="V433" i="9"/>
  <c r="AL430" i="16" s="1"/>
  <c r="U434" i="9"/>
  <c r="V434" i="9"/>
  <c r="AL431" i="16" s="1"/>
  <c r="U435" i="9"/>
  <c r="V435" i="9"/>
  <c r="AL432" i="16" s="1"/>
  <c r="U436" i="9"/>
  <c r="V436" i="9"/>
  <c r="AL433" i="16" s="1"/>
  <c r="U437" i="9"/>
  <c r="V437" i="9"/>
  <c r="AL434" i="16" s="1"/>
  <c r="U438" i="9"/>
  <c r="V438" i="9"/>
  <c r="AL435" i="16" s="1"/>
  <c r="U439" i="9"/>
  <c r="V439" i="9"/>
  <c r="AL436" i="16" s="1"/>
  <c r="U440" i="9"/>
  <c r="V440" i="9"/>
  <c r="AL437" i="16" s="1"/>
  <c r="U441" i="9"/>
  <c r="V441" i="9"/>
  <c r="AL438" i="16" s="1"/>
  <c r="U442" i="9"/>
  <c r="V442" i="9"/>
  <c r="AL439" i="16" s="1"/>
  <c r="U443" i="9"/>
  <c r="V443" i="9"/>
  <c r="AL440" i="16" s="1"/>
  <c r="U444" i="9"/>
  <c r="V444" i="9"/>
  <c r="AL441" i="16" s="1"/>
  <c r="U445" i="9"/>
  <c r="V445" i="9"/>
  <c r="AL442" i="16" s="1"/>
  <c r="U446" i="9"/>
  <c r="V446" i="9"/>
  <c r="AL443" i="16" s="1"/>
  <c r="U447" i="9"/>
  <c r="V447" i="9"/>
  <c r="AL444" i="16" s="1"/>
  <c r="U448" i="9"/>
  <c r="V448" i="9"/>
  <c r="AL445" i="16" s="1"/>
  <c r="U449" i="9"/>
  <c r="V449" i="9"/>
  <c r="AL446" i="16" s="1"/>
  <c r="U450" i="9"/>
  <c r="V450" i="9"/>
  <c r="AL447" i="16" s="1"/>
  <c r="U451" i="9"/>
  <c r="V451" i="9"/>
  <c r="AL448" i="16" s="1"/>
  <c r="U452" i="9"/>
  <c r="V452" i="9"/>
  <c r="AL449" i="16" s="1"/>
  <c r="U453" i="9"/>
  <c r="V453" i="9"/>
  <c r="AL450" i="16" s="1"/>
  <c r="U454" i="9"/>
  <c r="V454" i="9"/>
  <c r="AL451" i="16" s="1"/>
  <c r="U455" i="9"/>
  <c r="V455" i="9"/>
  <c r="AL452" i="16" s="1"/>
  <c r="U456" i="9"/>
  <c r="V456" i="9"/>
  <c r="AL453" i="16" s="1"/>
  <c r="U457" i="9"/>
  <c r="V457" i="9"/>
  <c r="AL454" i="16" s="1"/>
  <c r="U458" i="9"/>
  <c r="V458" i="9"/>
  <c r="AL455" i="16" s="1"/>
  <c r="U459" i="9"/>
  <c r="V459" i="9"/>
  <c r="AL456" i="16" s="1"/>
  <c r="U460" i="9"/>
  <c r="V460" i="9"/>
  <c r="AL457" i="16" s="1"/>
  <c r="U461" i="9"/>
  <c r="V461" i="9"/>
  <c r="AL458" i="16" s="1"/>
  <c r="U462" i="9"/>
  <c r="V462" i="9"/>
  <c r="AL459" i="16" s="1"/>
  <c r="U463" i="9"/>
  <c r="V463" i="9"/>
  <c r="AL460" i="16" s="1"/>
  <c r="V2" i="9"/>
  <c r="AL2" i="16" s="1"/>
  <c r="U2" i="9"/>
  <c r="AK2" i="16"/>
  <c r="AF468" i="16"/>
  <c r="AE468" i="16"/>
  <c r="AD468" i="16"/>
  <c r="AC468" i="16"/>
  <c r="AB468" i="16"/>
  <c r="AA468" i="16"/>
  <c r="Z468" i="16"/>
  <c r="Y468" i="16"/>
  <c r="X463" i="16"/>
  <c r="W468" i="16"/>
  <c r="V468" i="16"/>
  <c r="U468" i="16"/>
  <c r="T468" i="16"/>
  <c r="S468" i="16"/>
  <c r="R468" i="16"/>
  <c r="Q468" i="16"/>
  <c r="P468" i="16"/>
  <c r="O468" i="16"/>
  <c r="N468" i="16"/>
  <c r="M468" i="16"/>
  <c r="L468" i="16"/>
  <c r="J468" i="16"/>
  <c r="I468" i="16"/>
  <c r="H468" i="16"/>
  <c r="G468" i="16"/>
  <c r="F468" i="16"/>
  <c r="E468" i="16"/>
  <c r="D468" i="16"/>
  <c r="W3" i="5"/>
  <c r="W4" i="5"/>
  <c r="W5" i="5"/>
  <c r="W6" i="5"/>
  <c r="W7" i="5"/>
  <c r="W8" i="5"/>
  <c r="W9" i="5"/>
  <c r="W10" i="5"/>
  <c r="W11" i="5"/>
  <c r="W12" i="5"/>
  <c r="W13" i="5"/>
  <c r="W14" i="5"/>
  <c r="W15" i="5"/>
  <c r="W16" i="5"/>
  <c r="W17" i="5"/>
  <c r="W18" i="5"/>
  <c r="W19" i="5"/>
  <c r="W20" i="5"/>
  <c r="W21" i="5"/>
  <c r="E21" i="18" s="1"/>
  <c r="W22" i="5"/>
  <c r="E22" i="18" s="1"/>
  <c r="W23" i="5"/>
  <c r="W24" i="5"/>
  <c r="W25" i="5"/>
  <c r="W26" i="5"/>
  <c r="W27" i="5"/>
  <c r="W28" i="5"/>
  <c r="W29" i="5"/>
  <c r="W30" i="5"/>
  <c r="W31" i="5"/>
  <c r="W32" i="5"/>
  <c r="W33" i="5"/>
  <c r="W34" i="5"/>
  <c r="W35" i="5"/>
  <c r="E35" i="18" s="1"/>
  <c r="W36" i="5"/>
  <c r="W37" i="5"/>
  <c r="W38" i="5"/>
  <c r="W39" i="5"/>
  <c r="W40" i="5"/>
  <c r="W41" i="5"/>
  <c r="W42" i="5"/>
  <c r="W43" i="5"/>
  <c r="W44" i="5"/>
  <c r="W45" i="5"/>
  <c r="W46" i="5"/>
  <c r="E46" i="18" s="1"/>
  <c r="W47" i="5"/>
  <c r="W48" i="5"/>
  <c r="E48" i="18" s="1"/>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E77" i="18" s="1"/>
  <c r="W78" i="5"/>
  <c r="E78" i="18" s="1"/>
  <c r="W79" i="5"/>
  <c r="W80" i="5"/>
  <c r="W81" i="5"/>
  <c r="W82" i="5"/>
  <c r="W83" i="5"/>
  <c r="W84" i="5"/>
  <c r="W85" i="5"/>
  <c r="W86" i="5"/>
  <c r="W87" i="5"/>
  <c r="W88" i="5"/>
  <c r="W89" i="5"/>
  <c r="W90" i="5"/>
  <c r="W91" i="5"/>
  <c r="W92" i="5"/>
  <c r="W93" i="5"/>
  <c r="W94" i="5"/>
  <c r="W95" i="5"/>
  <c r="W96" i="5"/>
  <c r="W97" i="5"/>
  <c r="W98" i="5"/>
  <c r="W99" i="5"/>
  <c r="W100" i="5"/>
  <c r="W101" i="5"/>
  <c r="E101" i="18" s="1"/>
  <c r="W102" i="5"/>
  <c r="E102" i="18" s="1"/>
  <c r="W103" i="5"/>
  <c r="E103" i="18" s="1"/>
  <c r="W104" i="5"/>
  <c r="E104" i="18" s="1"/>
  <c r="W105" i="5"/>
  <c r="E105" i="18" s="1"/>
  <c r="W106" i="5"/>
  <c r="W107" i="5"/>
  <c r="E107" i="18" s="1"/>
  <c r="W108" i="5"/>
  <c r="E108" i="18" s="1"/>
  <c r="W109" i="5"/>
  <c r="E109" i="18" s="1"/>
  <c r="W110" i="5"/>
  <c r="W111" i="5"/>
  <c r="E111" i="18" s="1"/>
  <c r="W112" i="5"/>
  <c r="E112" i="18" s="1"/>
  <c r="W113" i="5"/>
  <c r="E113" i="18" s="1"/>
  <c r="W114" i="5"/>
  <c r="E114" i="18" s="1"/>
  <c r="W115" i="5"/>
  <c r="E115" i="18" s="1"/>
  <c r="W116" i="5"/>
  <c r="E116" i="18" s="1"/>
  <c r="W117" i="5"/>
  <c r="E117" i="18" s="1"/>
  <c r="W118" i="5"/>
  <c r="E118" i="18" s="1"/>
  <c r="W119" i="5"/>
  <c r="W120" i="5"/>
  <c r="W121" i="5"/>
  <c r="W122" i="5"/>
  <c r="W123" i="5"/>
  <c r="W124" i="5"/>
  <c r="W125" i="5"/>
  <c r="W126" i="5"/>
  <c r="W127" i="5"/>
  <c r="W128" i="5"/>
  <c r="E128" i="18" s="1"/>
  <c r="W129" i="5"/>
  <c r="W130" i="5"/>
  <c r="W131" i="5"/>
  <c r="E131" i="18" s="1"/>
  <c r="W132" i="5"/>
  <c r="E132" i="18" s="1"/>
  <c r="W133" i="5"/>
  <c r="E133" i="18" s="1"/>
  <c r="W134" i="5"/>
  <c r="E134" i="18" s="1"/>
  <c r="W135" i="5"/>
  <c r="W136" i="5"/>
  <c r="W137" i="5"/>
  <c r="W138" i="5"/>
  <c r="W139" i="5"/>
  <c r="W140" i="5"/>
  <c r="W141" i="5"/>
  <c r="W142" i="5"/>
  <c r="W143" i="5"/>
  <c r="W144" i="5"/>
  <c r="W145" i="5"/>
  <c r="W146" i="5"/>
  <c r="W147" i="5"/>
  <c r="E147" i="18" s="1"/>
  <c r="W148" i="5"/>
  <c r="W149" i="5"/>
  <c r="E149" i="18" s="1"/>
  <c r="W150" i="5"/>
  <c r="W151" i="5"/>
  <c r="W152" i="5"/>
  <c r="W153" i="5"/>
  <c r="W154" i="5"/>
  <c r="W155" i="5"/>
  <c r="E155" i="18" s="1"/>
  <c r="W156" i="5"/>
  <c r="W157" i="5"/>
  <c r="W158" i="5"/>
  <c r="W159" i="5"/>
  <c r="E159" i="18" s="1"/>
  <c r="W160" i="5"/>
  <c r="W161" i="5"/>
  <c r="W162" i="5"/>
  <c r="E162" i="18" s="1"/>
  <c r="W163" i="5"/>
  <c r="W164" i="5"/>
  <c r="W165" i="5"/>
  <c r="E165" i="18" s="1"/>
  <c r="W166" i="5"/>
  <c r="W167" i="5"/>
  <c r="W168" i="5"/>
  <c r="E168" i="18" s="1"/>
  <c r="W169" i="5"/>
  <c r="W170" i="5"/>
  <c r="E170" i="18" s="1"/>
  <c r="W171" i="5"/>
  <c r="W172" i="5"/>
  <c r="W173" i="5"/>
  <c r="W174" i="5"/>
  <c r="W175" i="5"/>
  <c r="W176" i="5"/>
  <c r="E176" i="18" s="1"/>
  <c r="W177" i="5"/>
  <c r="W178" i="5"/>
  <c r="W179" i="5"/>
  <c r="W180" i="5"/>
  <c r="W181" i="5"/>
  <c r="W182" i="5"/>
  <c r="W183" i="5"/>
  <c r="W184" i="5"/>
  <c r="W185" i="5"/>
  <c r="W186" i="5"/>
  <c r="W187" i="5"/>
  <c r="W188" i="5"/>
  <c r="W189" i="5"/>
  <c r="W190" i="5"/>
  <c r="W191" i="5"/>
  <c r="W192" i="5"/>
  <c r="W193" i="5"/>
  <c r="E193" i="18" s="1"/>
  <c r="W194" i="5"/>
  <c r="W195" i="5"/>
  <c r="W196" i="5"/>
  <c r="W197" i="5"/>
  <c r="W198" i="5"/>
  <c r="E198" i="18" s="1"/>
  <c r="W199" i="5"/>
  <c r="W200" i="5"/>
  <c r="W201" i="5"/>
  <c r="W202" i="5"/>
  <c r="W203" i="5"/>
  <c r="W204" i="5"/>
  <c r="E204" i="18" s="1"/>
  <c r="W205" i="5"/>
  <c r="W206" i="5"/>
  <c r="W207" i="5"/>
  <c r="W208" i="5"/>
  <c r="W209" i="5"/>
  <c r="W210" i="5"/>
  <c r="W211" i="5"/>
  <c r="W212" i="5"/>
  <c r="W213" i="5"/>
  <c r="E213" i="18" s="1"/>
  <c r="W214" i="5"/>
  <c r="W215" i="5"/>
  <c r="W216" i="5"/>
  <c r="W217" i="5"/>
  <c r="W218" i="5"/>
  <c r="W219" i="5"/>
  <c r="E219" i="18" s="1"/>
  <c r="W220" i="5"/>
  <c r="W221" i="5"/>
  <c r="W222" i="5"/>
  <c r="W223" i="5"/>
  <c r="W224" i="5"/>
  <c r="W225" i="5"/>
  <c r="W226" i="5"/>
  <c r="W227" i="5"/>
  <c r="E227" i="18" s="1"/>
  <c r="W228" i="5"/>
  <c r="E228" i="18" s="1"/>
  <c r="W229" i="5"/>
  <c r="E229" i="18" s="1"/>
  <c r="W230" i="5"/>
  <c r="E230" i="18" s="1"/>
  <c r="W231" i="5"/>
  <c r="E231" i="18" s="1"/>
  <c r="W232" i="5"/>
  <c r="E232" i="18" s="1"/>
  <c r="W233" i="5"/>
  <c r="E233" i="18" s="1"/>
  <c r="W234" i="5"/>
  <c r="E234" i="18" s="1"/>
  <c r="W235" i="5"/>
  <c r="E235" i="18" s="1"/>
  <c r="W236" i="5"/>
  <c r="E236" i="18" s="1"/>
  <c r="W237" i="5"/>
  <c r="E237" i="18" s="1"/>
  <c r="W238" i="5"/>
  <c r="W239" i="5"/>
  <c r="W240" i="5"/>
  <c r="W241" i="5"/>
  <c r="W242" i="5"/>
  <c r="W243" i="5"/>
  <c r="W244" i="5"/>
  <c r="W245" i="5"/>
  <c r="W246" i="5"/>
  <c r="W247" i="5"/>
  <c r="W248" i="5"/>
  <c r="W249" i="5"/>
  <c r="W250" i="5"/>
  <c r="W251" i="5"/>
  <c r="W252" i="5"/>
  <c r="E252" i="18" s="1"/>
  <c r="W253" i="5"/>
  <c r="W254" i="5"/>
  <c r="E253" i="18" s="1"/>
  <c r="W255" i="5"/>
  <c r="E254" i="18" s="1"/>
  <c r="W256" i="5"/>
  <c r="E255" i="18" s="1"/>
  <c r="W257" i="5"/>
  <c r="W258" i="5"/>
  <c r="W259" i="5"/>
  <c r="W260" i="5"/>
  <c r="W261" i="5"/>
  <c r="W262" i="5"/>
  <c r="E261" i="18" s="1"/>
  <c r="W263" i="5"/>
  <c r="W264" i="5"/>
  <c r="E263" i="18" s="1"/>
  <c r="W265" i="5"/>
  <c r="W266" i="5"/>
  <c r="W267" i="5"/>
  <c r="W268" i="5"/>
  <c r="W269" i="5"/>
  <c r="W270" i="5"/>
  <c r="E269" i="18" s="1"/>
  <c r="W271" i="5"/>
  <c r="E270" i="18" s="1"/>
  <c r="W272" i="5"/>
  <c r="W273" i="5"/>
  <c r="W274" i="5"/>
  <c r="E273" i="18" s="1"/>
  <c r="W275" i="5"/>
  <c r="W276" i="5"/>
  <c r="E275" i="18" s="1"/>
  <c r="W277" i="5"/>
  <c r="E276" i="18" s="1"/>
  <c r="W278" i="5"/>
  <c r="W279" i="5"/>
  <c r="W280" i="5"/>
  <c r="W281" i="5"/>
  <c r="W282" i="5"/>
  <c r="W283" i="5"/>
  <c r="W284" i="5"/>
  <c r="W285" i="5"/>
  <c r="W286" i="5"/>
  <c r="W287" i="5"/>
  <c r="W288" i="5"/>
  <c r="W289" i="5"/>
  <c r="W290" i="5"/>
  <c r="E288" i="18" s="1"/>
  <c r="W291" i="5"/>
  <c r="W292" i="5"/>
  <c r="W293" i="5"/>
  <c r="W294" i="5"/>
  <c r="W295" i="5"/>
  <c r="W296" i="5"/>
  <c r="W297" i="5"/>
  <c r="W298" i="5"/>
  <c r="W299" i="5"/>
  <c r="W300" i="5"/>
  <c r="W301" i="5"/>
  <c r="W302" i="5"/>
  <c r="W303" i="5"/>
  <c r="W304" i="5"/>
  <c r="W305" i="5"/>
  <c r="W306" i="5"/>
  <c r="W307" i="5"/>
  <c r="W308" i="5"/>
  <c r="W309" i="5"/>
  <c r="W310" i="5"/>
  <c r="W311" i="5"/>
  <c r="E309" i="18" s="1"/>
  <c r="W312" i="5"/>
  <c r="E310" i="18" s="1"/>
  <c r="W313" i="5"/>
  <c r="E311" i="18" s="1"/>
  <c r="W314" i="5"/>
  <c r="E312" i="18" s="1"/>
  <c r="W315" i="5"/>
  <c r="E313" i="18" s="1"/>
  <c r="W316" i="5"/>
  <c r="E314" i="18" s="1"/>
  <c r="W317" i="5"/>
  <c r="E315" i="18" s="1"/>
  <c r="W318" i="5"/>
  <c r="E316" i="18" s="1"/>
  <c r="W319" i="5"/>
  <c r="E317" i="18" s="1"/>
  <c r="W320" i="5"/>
  <c r="E318" i="18" s="1"/>
  <c r="W321" i="5"/>
  <c r="E319" i="18" s="1"/>
  <c r="W322" i="5"/>
  <c r="W323" i="5"/>
  <c r="E321" i="18" s="1"/>
  <c r="W324" i="5"/>
  <c r="W325" i="5"/>
  <c r="W326" i="5"/>
  <c r="W327" i="5"/>
  <c r="W328" i="5"/>
  <c r="W329" i="5"/>
  <c r="W330" i="5"/>
  <c r="W331" i="5"/>
  <c r="E329" i="18" s="1"/>
  <c r="W332" i="5"/>
  <c r="W333" i="5"/>
  <c r="W334" i="5"/>
  <c r="W335" i="5"/>
  <c r="W336" i="5"/>
  <c r="W337" i="5"/>
  <c r="E335" i="18" s="1"/>
  <c r="W338" i="5"/>
  <c r="W339" i="5"/>
  <c r="W340" i="5"/>
  <c r="E338" i="18" s="1"/>
  <c r="W341" i="5"/>
  <c r="W342" i="5"/>
  <c r="W343" i="5"/>
  <c r="W344" i="5"/>
  <c r="W345" i="5"/>
  <c r="W346" i="5"/>
  <c r="E344" i="18" s="1"/>
  <c r="W347" i="5"/>
  <c r="W348" i="5"/>
  <c r="W349" i="5"/>
  <c r="W350" i="5"/>
  <c r="W351" i="5"/>
  <c r="W352" i="5"/>
  <c r="W353" i="5"/>
  <c r="W354" i="5"/>
  <c r="E352" i="18" s="1"/>
  <c r="W355" i="5"/>
  <c r="W356" i="5"/>
  <c r="W357" i="5"/>
  <c r="W358" i="5"/>
  <c r="E356" i="18" s="1"/>
  <c r="W359" i="5"/>
  <c r="E357" i="18" s="1"/>
  <c r="W360" i="5"/>
  <c r="W361" i="5"/>
  <c r="W362" i="5"/>
  <c r="E360" i="18" s="1"/>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E386" i="18" s="1"/>
  <c r="W390" i="5"/>
  <c r="W391" i="5"/>
  <c r="W392" i="5"/>
  <c r="W393" i="5"/>
  <c r="W394" i="5"/>
  <c r="W395" i="5"/>
  <c r="W396" i="5"/>
  <c r="W397" i="5"/>
  <c r="W398" i="5"/>
  <c r="W399" i="5"/>
  <c r="E396" i="18" s="1"/>
  <c r="W400" i="5"/>
  <c r="W401" i="5"/>
  <c r="W402" i="5"/>
  <c r="W403" i="5"/>
  <c r="W404" i="5"/>
  <c r="W405" i="5"/>
  <c r="W406" i="5"/>
  <c r="W407" i="5"/>
  <c r="W408" i="5"/>
  <c r="W409" i="5"/>
  <c r="W410" i="5"/>
  <c r="W411" i="5"/>
  <c r="E408" i="18" s="1"/>
  <c r="W412" i="5"/>
  <c r="W413" i="5"/>
  <c r="W414" i="5"/>
  <c r="W415" i="5"/>
  <c r="W416" i="5"/>
  <c r="W417" i="5"/>
  <c r="W418" i="5"/>
  <c r="W419" i="5"/>
  <c r="W420" i="5"/>
  <c r="W421" i="5"/>
  <c r="W422" i="5"/>
  <c r="E419" i="18" s="1"/>
  <c r="W423" i="5"/>
  <c r="W424" i="5"/>
  <c r="W425" i="5"/>
  <c r="W426" i="5"/>
  <c r="W427" i="5"/>
  <c r="E424" i="18" s="1"/>
  <c r="W428" i="5"/>
  <c r="W429" i="5"/>
  <c r="W430" i="5"/>
  <c r="W431" i="5"/>
  <c r="W432" i="5"/>
  <c r="W433" i="5"/>
  <c r="W434" i="5"/>
  <c r="E431" i="18" s="1"/>
  <c r="W435" i="5"/>
  <c r="E432" i="18" s="1"/>
  <c r="W436" i="5"/>
  <c r="E433" i="18" s="1"/>
  <c r="W437" i="5"/>
  <c r="W438" i="5"/>
  <c r="W439" i="5"/>
  <c r="W440" i="5"/>
  <c r="W441" i="5"/>
  <c r="E438" i="18" s="1"/>
  <c r="W442" i="5"/>
  <c r="W443" i="5"/>
  <c r="W444" i="5"/>
  <c r="E441" i="18" s="1"/>
  <c r="W445" i="5"/>
  <c r="W446" i="5"/>
  <c r="E443" i="18" s="1"/>
  <c r="W447" i="5"/>
  <c r="E444" i="18" s="1"/>
  <c r="W448" i="5"/>
  <c r="W449" i="5"/>
  <c r="W450" i="5"/>
  <c r="W451" i="5"/>
  <c r="W452" i="5"/>
  <c r="W453" i="5"/>
  <c r="W454" i="5"/>
  <c r="E451" i="18" s="1"/>
  <c r="W455" i="5"/>
  <c r="E452" i="18" s="1"/>
  <c r="W456" i="5"/>
  <c r="E453" i="18" s="1"/>
  <c r="W457" i="5"/>
  <c r="W458" i="5"/>
  <c r="W459" i="5"/>
  <c r="E456" i="18" s="1"/>
  <c r="W460" i="5"/>
  <c r="W461" i="5"/>
  <c r="W462" i="5"/>
  <c r="W463" i="5"/>
  <c r="E460" i="18" s="1"/>
  <c r="W2" i="5"/>
  <c r="N17" i="18" l="1"/>
  <c r="E404" i="18"/>
  <c r="E400" i="18"/>
  <c r="E325" i="18"/>
  <c r="E266" i="18"/>
  <c r="E262" i="18"/>
  <c r="E258" i="18"/>
  <c r="E211" i="18"/>
  <c r="E203" i="18"/>
  <c r="E195" i="18"/>
  <c r="E191" i="18"/>
  <c r="E187" i="18"/>
  <c r="E175" i="18"/>
  <c r="E139" i="18"/>
  <c r="E123" i="18"/>
  <c r="E95" i="18"/>
  <c r="E67" i="18"/>
  <c r="E439" i="18"/>
  <c r="E435" i="18"/>
  <c r="E348" i="18"/>
  <c r="E340" i="18"/>
  <c r="E336" i="18"/>
  <c r="E332" i="18"/>
  <c r="E328" i="18"/>
  <c r="E324" i="18"/>
  <c r="E320" i="18"/>
  <c r="E284" i="18"/>
  <c r="E280" i="18"/>
  <c r="E265" i="18"/>
  <c r="E226" i="18"/>
  <c r="E214" i="18"/>
  <c r="E158" i="18"/>
  <c r="E154" i="18"/>
  <c r="E150" i="18"/>
  <c r="E146" i="18"/>
  <c r="E142" i="18"/>
  <c r="E138" i="18"/>
  <c r="E110" i="18"/>
  <c r="E106" i="18"/>
  <c r="E98" i="18"/>
  <c r="E86" i="18"/>
  <c r="E38" i="18"/>
  <c r="E34" i="18"/>
  <c r="E26" i="18"/>
  <c r="E10" i="18"/>
  <c r="E458" i="18"/>
  <c r="E454" i="18"/>
  <c r="E450" i="18"/>
  <c r="E446" i="18"/>
  <c r="E442" i="18"/>
  <c r="E434" i="18"/>
  <c r="E430" i="18"/>
  <c r="E426" i="18"/>
  <c r="E422" i="18"/>
  <c r="E418" i="18"/>
  <c r="E414" i="18"/>
  <c r="E410" i="18"/>
  <c r="E406" i="18"/>
  <c r="E402" i="18"/>
  <c r="E398" i="18"/>
  <c r="E394" i="18"/>
  <c r="E390" i="18"/>
  <c r="E382" i="18"/>
  <c r="E378" i="18"/>
  <c r="E374" i="18"/>
  <c r="E370" i="18"/>
  <c r="E366" i="18"/>
  <c r="E363" i="18"/>
  <c r="E359" i="18"/>
  <c r="E355" i="18"/>
  <c r="E351" i="18"/>
  <c r="E347" i="18"/>
  <c r="E343" i="18"/>
  <c r="E339" i="18"/>
  <c r="E331" i="18"/>
  <c r="E327" i="18"/>
  <c r="E323" i="18"/>
  <c r="E307" i="18"/>
  <c r="E303" i="18"/>
  <c r="E299" i="18"/>
  <c r="E295" i="18"/>
  <c r="E291" i="18"/>
  <c r="E287" i="18"/>
  <c r="E283" i="18"/>
  <c r="E279" i="18"/>
  <c r="E272" i="18"/>
  <c r="E268" i="18"/>
  <c r="E264" i="18"/>
  <c r="E260" i="18"/>
  <c r="E256" i="18"/>
  <c r="E249" i="18"/>
  <c r="E245" i="18"/>
  <c r="E241" i="18"/>
  <c r="E225" i="18"/>
  <c r="E221" i="18"/>
  <c r="E217" i="18"/>
  <c r="E209" i="18"/>
  <c r="E205" i="18"/>
  <c r="E201" i="18"/>
  <c r="E197" i="18"/>
  <c r="E189" i="18"/>
  <c r="E185" i="18"/>
  <c r="E181" i="18"/>
  <c r="E177" i="18"/>
  <c r="E173" i="18"/>
  <c r="E169" i="18"/>
  <c r="E161" i="18"/>
  <c r="E157" i="18"/>
  <c r="E153" i="18"/>
  <c r="E145" i="18"/>
  <c r="E141" i="18"/>
  <c r="E137" i="18"/>
  <c r="E129" i="18"/>
  <c r="E125" i="18"/>
  <c r="E121" i="18"/>
  <c r="E97" i="18"/>
  <c r="E93" i="18"/>
  <c r="E89" i="18"/>
  <c r="E85" i="18"/>
  <c r="E81" i="18"/>
  <c r="E73" i="18"/>
  <c r="E69" i="18"/>
  <c r="E65" i="18"/>
  <c r="E61" i="18"/>
  <c r="E57" i="18"/>
  <c r="E53" i="18"/>
  <c r="E49" i="18"/>
  <c r="E45" i="18"/>
  <c r="E41" i="18"/>
  <c r="E37" i="18"/>
  <c r="E33" i="18"/>
  <c r="E29" i="18"/>
  <c r="E25" i="18"/>
  <c r="E17" i="18"/>
  <c r="E13" i="18"/>
  <c r="E9" i="18"/>
  <c r="E5" i="18"/>
  <c r="E417" i="18"/>
  <c r="E92" i="18"/>
  <c r="E448" i="18"/>
  <c r="E416" i="18"/>
  <c r="E412" i="18"/>
  <c r="E151" i="18"/>
  <c r="E143" i="18"/>
  <c r="E135" i="18"/>
  <c r="E127" i="18"/>
  <c r="E119" i="18"/>
  <c r="E87" i="18"/>
  <c r="E79" i="18"/>
  <c r="E27" i="18"/>
  <c r="E23" i="18"/>
  <c r="E15" i="18"/>
  <c r="E3" i="18"/>
  <c r="E447" i="18"/>
  <c r="E415" i="18"/>
  <c r="E411" i="18"/>
  <c r="E407" i="18"/>
  <c r="E403" i="18"/>
  <c r="E399" i="18"/>
  <c r="E395" i="18"/>
  <c r="E391" i="18"/>
  <c r="E387" i="18"/>
  <c r="E383" i="18"/>
  <c r="E379" i="18"/>
  <c r="E375" i="18"/>
  <c r="E371" i="18"/>
  <c r="E367" i="18"/>
  <c r="E308" i="18"/>
  <c r="E300" i="18"/>
  <c r="E296" i="18"/>
  <c r="E292" i="18"/>
  <c r="E250" i="18"/>
  <c r="E246" i="18"/>
  <c r="E242" i="18"/>
  <c r="E238" i="18"/>
  <c r="E190" i="18"/>
  <c r="E182" i="18"/>
  <c r="E178" i="18"/>
  <c r="E174" i="18"/>
  <c r="E66" i="18"/>
  <c r="E14" i="18"/>
  <c r="E2" i="18"/>
  <c r="E457" i="18"/>
  <c r="E449" i="18"/>
  <c r="E429" i="18"/>
  <c r="E425" i="18"/>
  <c r="E421" i="18"/>
  <c r="E413" i="18"/>
  <c r="E409" i="18"/>
  <c r="E405" i="18"/>
  <c r="E401" i="18"/>
  <c r="E397" i="18"/>
  <c r="E393" i="18"/>
  <c r="E389" i="18"/>
  <c r="E385" i="18"/>
  <c r="E381" i="18"/>
  <c r="E377" i="18"/>
  <c r="E373" i="18"/>
  <c r="E369" i="18"/>
  <c r="E365" i="18"/>
  <c r="E362" i="18"/>
  <c r="E358" i="18"/>
  <c r="E354" i="18"/>
  <c r="E350" i="18"/>
  <c r="E346" i="18"/>
  <c r="E342" i="18"/>
  <c r="E334" i="18"/>
  <c r="E330" i="18"/>
  <c r="E326" i="18"/>
  <c r="E322" i="18"/>
  <c r="E306" i="18"/>
  <c r="E302" i="18"/>
  <c r="E298" i="18"/>
  <c r="E294" i="18"/>
  <c r="E290" i="18"/>
  <c r="E286" i="18"/>
  <c r="E282" i="18"/>
  <c r="E278" i="18"/>
  <c r="E271" i="18"/>
  <c r="E267" i="18"/>
  <c r="E259" i="18"/>
  <c r="E248" i="18"/>
  <c r="E244" i="18"/>
  <c r="E240" i="18"/>
  <c r="E224" i="18"/>
  <c r="E220" i="18"/>
  <c r="E216" i="18"/>
  <c r="E212" i="18"/>
  <c r="E208" i="18"/>
  <c r="E200" i="18"/>
  <c r="E196" i="18"/>
  <c r="E192" i="18"/>
  <c r="E188" i="18"/>
  <c r="E184" i="18"/>
  <c r="E180" i="18"/>
  <c r="E172" i="18"/>
  <c r="E164" i="18"/>
  <c r="E160" i="18"/>
  <c r="E156" i="18"/>
  <c r="E152" i="18"/>
  <c r="E148" i="18"/>
  <c r="E140" i="18"/>
  <c r="E136" i="18"/>
  <c r="E124" i="18"/>
  <c r="E120" i="18"/>
  <c r="E100" i="18"/>
  <c r="E96" i="18"/>
  <c r="E88" i="18"/>
  <c r="E84" i="18"/>
  <c r="E80" i="18"/>
  <c r="E76" i="18"/>
  <c r="E72" i="18"/>
  <c r="E68" i="18"/>
  <c r="E64" i="18"/>
  <c r="E60" i="18"/>
  <c r="E56" i="18"/>
  <c r="E52" i="18"/>
  <c r="E44" i="18"/>
  <c r="E40" i="18"/>
  <c r="E36" i="18"/>
  <c r="E32" i="18"/>
  <c r="E28" i="18"/>
  <c r="E24" i="18"/>
  <c r="E20" i="18"/>
  <c r="E16" i="18"/>
  <c r="E12" i="18"/>
  <c r="E8" i="18"/>
  <c r="E4" i="18"/>
  <c r="E445" i="18"/>
  <c r="E437" i="18"/>
  <c r="E144" i="18"/>
  <c r="E428" i="18"/>
  <c r="E420" i="18"/>
  <c r="E392" i="18"/>
  <c r="E388" i="18"/>
  <c r="E384" i="18"/>
  <c r="E380" i="18"/>
  <c r="E376" i="18"/>
  <c r="E372" i="18"/>
  <c r="E368" i="18"/>
  <c r="E364" i="18"/>
  <c r="E361" i="18"/>
  <c r="E305" i="18"/>
  <c r="E297" i="18"/>
  <c r="E293" i="18"/>
  <c r="E285" i="18"/>
  <c r="E281" i="18"/>
  <c r="E277" i="18"/>
  <c r="E274" i="18"/>
  <c r="E251" i="18"/>
  <c r="E247" i="18"/>
  <c r="E243" i="18"/>
  <c r="E239" i="18"/>
  <c r="E223" i="18"/>
  <c r="E215" i="18"/>
  <c r="E207" i="18"/>
  <c r="E199" i="18"/>
  <c r="E183" i="18"/>
  <c r="E179" i="18"/>
  <c r="E171" i="18"/>
  <c r="E167" i="18"/>
  <c r="E163" i="18"/>
  <c r="E83" i="18"/>
  <c r="E440" i="18"/>
  <c r="E436" i="18"/>
  <c r="E353" i="18"/>
  <c r="E349" i="18"/>
  <c r="E345" i="18"/>
  <c r="E341" i="18"/>
  <c r="E337" i="18"/>
  <c r="E333" i="18"/>
  <c r="E301" i="18"/>
  <c r="E289" i="18"/>
  <c r="E99" i="18"/>
  <c r="E91" i="18"/>
  <c r="E75" i="18"/>
  <c r="E71" i="18"/>
  <c r="E63" i="18"/>
  <c r="E59" i="18"/>
  <c r="E55" i="18"/>
  <c r="E51" i="18"/>
  <c r="E47" i="18"/>
  <c r="E43" i="18"/>
  <c r="E39" i="18"/>
  <c r="E31" i="18"/>
  <c r="E19" i="18"/>
  <c r="E11" i="18"/>
  <c r="E7" i="18"/>
  <c r="E459" i="18"/>
  <c r="E455" i="18"/>
  <c r="E427" i="18"/>
  <c r="E423" i="18"/>
  <c r="E304" i="18"/>
  <c r="E257" i="18"/>
  <c r="E222" i="18"/>
  <c r="E218" i="18"/>
  <c r="E210" i="18"/>
  <c r="E206" i="18"/>
  <c r="E202" i="18"/>
  <c r="E194" i="18"/>
  <c r="E186" i="18"/>
  <c r="E166" i="18"/>
  <c r="E130" i="18"/>
  <c r="E126" i="18"/>
  <c r="E122" i="18"/>
  <c r="E94" i="18"/>
  <c r="E90" i="18"/>
  <c r="E82" i="18"/>
  <c r="E74" i="18"/>
  <c r="E70" i="18"/>
  <c r="E62" i="18"/>
  <c r="E58" i="18"/>
  <c r="E54" i="18"/>
  <c r="E50" i="18"/>
  <c r="E42" i="18"/>
  <c r="E30" i="18"/>
  <c r="E18" i="18"/>
  <c r="E6" i="18"/>
  <c r="N186" i="18"/>
  <c r="N133" i="18"/>
  <c r="N60" i="18"/>
  <c r="N188" i="18"/>
  <c r="N140" i="18"/>
  <c r="Q195" i="18"/>
  <c r="Q187" i="18"/>
  <c r="Q181" i="18"/>
  <c r="Q179" i="18"/>
  <c r="Q106" i="18"/>
  <c r="Q209" i="18"/>
  <c r="Q197" i="18"/>
  <c r="Q189" i="18"/>
  <c r="P122" i="18"/>
  <c r="P56" i="18"/>
  <c r="N445" i="18"/>
  <c r="Q171" i="18"/>
  <c r="Q163" i="18"/>
  <c r="Q131" i="18"/>
  <c r="Q129" i="18"/>
  <c r="N428" i="18"/>
  <c r="O408" i="18"/>
  <c r="O388" i="18"/>
  <c r="Q247" i="18"/>
  <c r="Q167" i="18"/>
  <c r="Q157" i="18"/>
  <c r="Q109" i="18"/>
  <c r="N449" i="18"/>
  <c r="N314" i="18"/>
  <c r="N308" i="18"/>
  <c r="N307" i="18"/>
  <c r="N306" i="18"/>
  <c r="N299" i="18"/>
  <c r="N292" i="18"/>
  <c r="N289" i="18"/>
  <c r="P287" i="18"/>
  <c r="N286" i="18"/>
  <c r="N281" i="18"/>
  <c r="N279" i="18"/>
  <c r="N277" i="18"/>
  <c r="AX465" i="16"/>
  <c r="P264" i="18"/>
  <c r="P105" i="18"/>
  <c r="P101" i="18"/>
  <c r="P82" i="18"/>
  <c r="P97" i="18"/>
  <c r="Q199" i="18"/>
  <c r="Q196" i="18"/>
  <c r="Q149" i="18"/>
  <c r="Q70" i="18"/>
  <c r="O382" i="18"/>
  <c r="O295" i="18"/>
  <c r="P213" i="18"/>
  <c r="P96" i="18"/>
  <c r="P125" i="18"/>
  <c r="P66" i="18"/>
  <c r="P54" i="18"/>
  <c r="P459" i="18"/>
  <c r="P443" i="18"/>
  <c r="P427" i="18"/>
  <c r="P411" i="18"/>
  <c r="P391" i="18"/>
  <c r="P379" i="18"/>
  <c r="O378" i="18"/>
  <c r="N362" i="18"/>
  <c r="P361" i="18"/>
  <c r="N321" i="18"/>
  <c r="N258" i="18"/>
  <c r="N313" i="18"/>
  <c r="N61" i="18"/>
  <c r="P439" i="18"/>
  <c r="O312" i="18"/>
  <c r="P221" i="18"/>
  <c r="P455" i="18"/>
  <c r="N433" i="18"/>
  <c r="P423" i="18"/>
  <c r="N417" i="18"/>
  <c r="P407" i="18"/>
  <c r="N373" i="18"/>
  <c r="N305" i="18"/>
  <c r="O240" i="18"/>
  <c r="O303" i="18"/>
  <c r="O446" i="18"/>
  <c r="O430" i="18"/>
  <c r="O414" i="18"/>
  <c r="O396" i="18"/>
  <c r="Q274" i="18"/>
  <c r="Q198" i="18"/>
  <c r="N33" i="18"/>
  <c r="N457" i="18"/>
  <c r="O454" i="18"/>
  <c r="P451" i="18"/>
  <c r="P447" i="18"/>
  <c r="N441" i="18"/>
  <c r="O438" i="18"/>
  <c r="P435" i="18"/>
  <c r="P431" i="18"/>
  <c r="N425" i="18"/>
  <c r="O422" i="18"/>
  <c r="P419" i="18"/>
  <c r="P415" i="18"/>
  <c r="N409" i="18"/>
  <c r="O406" i="18"/>
  <c r="P403" i="18"/>
  <c r="O398" i="18"/>
  <c r="N389" i="18"/>
  <c r="O386" i="18"/>
  <c r="N385" i="18"/>
  <c r="O364" i="18"/>
  <c r="N358" i="18"/>
  <c r="P266" i="18"/>
  <c r="P230" i="18"/>
  <c r="P229" i="18"/>
  <c r="Q208" i="18"/>
  <c r="N65" i="18"/>
  <c r="P243" i="18"/>
  <c r="P219" i="18"/>
  <c r="Q215" i="18"/>
  <c r="Q205" i="18"/>
  <c r="Q193" i="18"/>
  <c r="Q165" i="18"/>
  <c r="Q160" i="18"/>
  <c r="Q159" i="18"/>
  <c r="Q147" i="18"/>
  <c r="Q135" i="18"/>
  <c r="Q113" i="18"/>
  <c r="P103" i="18"/>
  <c r="Q98" i="18"/>
  <c r="Q88" i="18"/>
  <c r="N460" i="18"/>
  <c r="P456" i="18"/>
  <c r="N453" i="18"/>
  <c r="O450" i="18"/>
  <c r="N444" i="18"/>
  <c r="P440" i="18"/>
  <c r="N437" i="18"/>
  <c r="O434" i="18"/>
  <c r="P424" i="18"/>
  <c r="N421" i="18"/>
  <c r="O418" i="18"/>
  <c r="O412" i="18"/>
  <c r="N405" i="18"/>
  <c r="O402" i="18"/>
  <c r="N393" i="18"/>
  <c r="O392" i="18"/>
  <c r="O384" i="18"/>
  <c r="P375" i="18"/>
  <c r="O374" i="18"/>
  <c r="N368" i="18"/>
  <c r="P367" i="18"/>
  <c r="O351" i="18"/>
  <c r="N350" i="18"/>
  <c r="P344" i="18"/>
  <c r="O343" i="18"/>
  <c r="O337" i="18"/>
  <c r="N262" i="18"/>
  <c r="P246" i="18"/>
  <c r="O224" i="18"/>
  <c r="N182" i="18"/>
  <c r="N49" i="18"/>
  <c r="Q207" i="18"/>
  <c r="Q203" i="18"/>
  <c r="Q119" i="18"/>
  <c r="Q115" i="18"/>
  <c r="Q90" i="18"/>
  <c r="O62" i="18"/>
  <c r="O458" i="18"/>
  <c r="N452" i="18"/>
  <c r="P448" i="18"/>
  <c r="O442" i="18"/>
  <c r="N436" i="18"/>
  <c r="P432" i="18"/>
  <c r="N429" i="18"/>
  <c r="O426" i="18"/>
  <c r="N420" i="18"/>
  <c r="P416" i="18"/>
  <c r="N413" i="18"/>
  <c r="O410" i="18"/>
  <c r="O404" i="18"/>
  <c r="O400" i="18"/>
  <c r="P399" i="18"/>
  <c r="P395" i="18"/>
  <c r="N381" i="18"/>
  <c r="N377" i="18"/>
  <c r="O372" i="18"/>
  <c r="P371" i="18"/>
  <c r="O355" i="18"/>
  <c r="N354" i="18"/>
  <c r="N348" i="18"/>
  <c r="O347" i="18"/>
  <c r="O341" i="18"/>
  <c r="N332" i="18"/>
  <c r="N270" i="18"/>
  <c r="Q254" i="18"/>
  <c r="P214" i="18"/>
  <c r="Q192" i="18"/>
  <c r="O328" i="18"/>
  <c r="N324" i="18"/>
  <c r="O320" i="18"/>
  <c r="O316" i="18"/>
  <c r="O304" i="18"/>
  <c r="N300" i="18"/>
  <c r="O296" i="18"/>
  <c r="O288" i="18"/>
  <c r="O284" i="18"/>
  <c r="O280" i="18"/>
  <c r="N273" i="18"/>
  <c r="Q269" i="18"/>
  <c r="N265" i="18"/>
  <c r="N261" i="18"/>
  <c r="N257" i="18"/>
  <c r="P253" i="18"/>
  <c r="P249" i="18"/>
  <c r="O244" i="18"/>
  <c r="P233" i="18"/>
  <c r="O228" i="18"/>
  <c r="P217" i="18"/>
  <c r="Q212" i="18"/>
  <c r="N180" i="18"/>
  <c r="Q173" i="18"/>
  <c r="Q172" i="18"/>
  <c r="Q164" i="18"/>
  <c r="N156" i="18"/>
  <c r="N148" i="18"/>
  <c r="Q141" i="18"/>
  <c r="N132" i="18"/>
  <c r="N124" i="18"/>
  <c r="P93" i="18"/>
  <c r="N77" i="18"/>
  <c r="N45" i="18"/>
  <c r="N13" i="18"/>
  <c r="O370" i="18"/>
  <c r="O366" i="18"/>
  <c r="P360" i="18"/>
  <c r="O357" i="18"/>
  <c r="N353" i="18"/>
  <c r="N346" i="18"/>
  <c r="N342" i="18"/>
  <c r="N331" i="18"/>
  <c r="O327" i="18"/>
  <c r="N323" i="18"/>
  <c r="P319" i="18"/>
  <c r="N311" i="18"/>
  <c r="N291" i="18"/>
  <c r="P256" i="18"/>
  <c r="O248" i="18"/>
  <c r="P238" i="18"/>
  <c r="P237" i="18"/>
  <c r="O232" i="18"/>
  <c r="P222" i="18"/>
  <c r="O216" i="18"/>
  <c r="Q200" i="18"/>
  <c r="Q184" i="18"/>
  <c r="Q121" i="18"/>
  <c r="P89" i="18"/>
  <c r="N73" i="18"/>
  <c r="N41" i="18"/>
  <c r="N25" i="18"/>
  <c r="N9" i="18"/>
  <c r="N401" i="18"/>
  <c r="N397" i="18"/>
  <c r="O394" i="18"/>
  <c r="O390" i="18"/>
  <c r="P387" i="18"/>
  <c r="P383" i="18"/>
  <c r="O380" i="18"/>
  <c r="O376" i="18"/>
  <c r="N369" i="18"/>
  <c r="N365" i="18"/>
  <c r="O363" i="18"/>
  <c r="O359" i="18"/>
  <c r="P356" i="18"/>
  <c r="P352" i="18"/>
  <c r="O349" i="18"/>
  <c r="N345" i="18"/>
  <c r="N338" i="18"/>
  <c r="N334" i="18"/>
  <c r="N330" i="18"/>
  <c r="N326" i="18"/>
  <c r="N322" i="18"/>
  <c r="N318" i="18"/>
  <c r="N310" i="18"/>
  <c r="N302" i="18"/>
  <c r="N298" i="18"/>
  <c r="N294" i="18"/>
  <c r="N290" i="18"/>
  <c r="N282" i="18"/>
  <c r="N278" i="18"/>
  <c r="O275" i="18"/>
  <c r="O271" i="18"/>
  <c r="O267" i="18"/>
  <c r="O263" i="18"/>
  <c r="O259" i="18"/>
  <c r="O255" i="18"/>
  <c r="O252" i="18"/>
  <c r="O236" i="18"/>
  <c r="O220" i="18"/>
  <c r="Q204" i="18"/>
  <c r="N178" i="18"/>
  <c r="Q176" i="18"/>
  <c r="Q168" i="18"/>
  <c r="Q152" i="18"/>
  <c r="N144" i="18"/>
  <c r="Q137" i="18"/>
  <c r="N136" i="18"/>
  <c r="N128" i="18"/>
  <c r="P85" i="18"/>
  <c r="N69" i="18"/>
  <c r="N37" i="18"/>
  <c r="N21" i="18"/>
  <c r="N5" i="18"/>
  <c r="N120" i="18"/>
  <c r="P108" i="18"/>
  <c r="Q104" i="18"/>
  <c r="P100" i="18"/>
  <c r="P92" i="18"/>
  <c r="Q251" i="18"/>
  <c r="Q239" i="18"/>
  <c r="N235" i="18"/>
  <c r="Q231" i="18"/>
  <c r="P227" i="18"/>
  <c r="Q223" i="18"/>
  <c r="Q183" i="18"/>
  <c r="Q175" i="18"/>
  <c r="Q155" i="18"/>
  <c r="Q151" i="18"/>
  <c r="Q139" i="18"/>
  <c r="Q123" i="18"/>
  <c r="P107" i="18"/>
  <c r="P99" i="18"/>
  <c r="P95" i="18"/>
  <c r="P91" i="18"/>
  <c r="N47" i="18"/>
  <c r="N43" i="18"/>
  <c r="N39" i="18"/>
  <c r="N35" i="18"/>
  <c r="N31" i="18"/>
  <c r="N23" i="18"/>
  <c r="N7" i="18"/>
  <c r="N174" i="18"/>
  <c r="N170" i="18"/>
  <c r="N166" i="18"/>
  <c r="N162" i="18"/>
  <c r="N154" i="18"/>
  <c r="N150" i="18"/>
  <c r="Q146" i="18"/>
  <c r="N142" i="18"/>
  <c r="Q138" i="18"/>
  <c r="P126" i="18"/>
  <c r="Q118" i="18"/>
  <c r="Q114" i="18"/>
  <c r="Q102" i="18"/>
  <c r="N86" i="18"/>
  <c r="O78" i="18"/>
  <c r="O74" i="18"/>
  <c r="N34" i="18"/>
  <c r="N22" i="18"/>
  <c r="AV466" i="16"/>
  <c r="AX466" i="16"/>
  <c r="AL463" i="16"/>
  <c r="AW466" i="16"/>
  <c r="AU465" i="16"/>
  <c r="AZ465" i="16"/>
  <c r="AW465" i="16"/>
  <c r="AU466" i="16"/>
  <c r="AZ466" i="16"/>
  <c r="AV465" i="16"/>
  <c r="AI2" i="16"/>
  <c r="AI468" i="16" s="1"/>
  <c r="F463" i="16"/>
  <c r="D466" i="16"/>
  <c r="AM463" i="16"/>
  <c r="W463" i="16"/>
  <c r="D12" i="25" s="1"/>
  <c r="K464" i="16"/>
  <c r="AB463" i="16"/>
  <c r="W464" i="16"/>
  <c r="P463" i="16"/>
  <c r="E463" i="16"/>
  <c r="AK464" i="16"/>
  <c r="D465" i="16"/>
  <c r="AK466" i="16"/>
  <c r="V463" i="16"/>
  <c r="D11" i="25" s="1"/>
  <c r="AI463" i="16"/>
  <c r="U464" i="16"/>
  <c r="E464" i="16"/>
  <c r="W465" i="16"/>
  <c r="G465" i="16"/>
  <c r="Y466" i="16"/>
  <c r="I466" i="16"/>
  <c r="M465" i="16"/>
  <c r="AE466" i="16"/>
  <c r="O466" i="16"/>
  <c r="AA463" i="16"/>
  <c r="D17" i="25" s="1"/>
  <c r="AD464" i="16"/>
  <c r="AF465" i="16"/>
  <c r="AM465" i="16"/>
  <c r="F466" i="16"/>
  <c r="Y463" i="16"/>
  <c r="D15" i="25" s="1"/>
  <c r="I463" i="16"/>
  <c r="D4" i="25" s="1"/>
  <c r="X464" i="16"/>
  <c r="H464" i="16"/>
  <c r="Z465" i="16"/>
  <c r="J465" i="16"/>
  <c r="AB466" i="16"/>
  <c r="L466" i="16"/>
  <c r="AM468" i="16"/>
  <c r="AL468" i="16"/>
  <c r="S464" i="16"/>
  <c r="AA464" i="16"/>
  <c r="G464" i="16"/>
  <c r="AE464" i="16"/>
  <c r="AE463" i="16"/>
  <c r="D16" i="25" s="1"/>
  <c r="Z464" i="16"/>
  <c r="AB465" i="16"/>
  <c r="AD466" i="16"/>
  <c r="D463" i="16"/>
  <c r="R463" i="16"/>
  <c r="C464" i="16"/>
  <c r="Q464" i="16"/>
  <c r="AL464" i="16"/>
  <c r="S465" i="16"/>
  <c r="AI465" i="16"/>
  <c r="U466" i="16"/>
  <c r="E466" i="16"/>
  <c r="I465" i="16"/>
  <c r="AA466" i="16"/>
  <c r="K466" i="16"/>
  <c r="S463" i="16"/>
  <c r="V464" i="16"/>
  <c r="X465" i="16"/>
  <c r="Z466" i="16"/>
  <c r="C463" i="16"/>
  <c r="D23" i="25" s="1"/>
  <c r="U463" i="16"/>
  <c r="AK463" i="16"/>
  <c r="T464" i="16"/>
  <c r="D464" i="16"/>
  <c r="V465" i="16"/>
  <c r="F465" i="16"/>
  <c r="X466" i="16"/>
  <c r="H466" i="16"/>
  <c r="Y465" i="16"/>
  <c r="AC465" i="16"/>
  <c r="O464" i="16"/>
  <c r="R464" i="16"/>
  <c r="T465" i="16"/>
  <c r="R466" i="16"/>
  <c r="AD463" i="16"/>
  <c r="D2" i="25" s="1"/>
  <c r="N463" i="16"/>
  <c r="AC464" i="16"/>
  <c r="M464" i="16"/>
  <c r="AE465" i="16"/>
  <c r="O465" i="16"/>
  <c r="C466" i="16"/>
  <c r="Q466" i="16"/>
  <c r="AL466" i="16"/>
  <c r="E465" i="16"/>
  <c r="W466" i="16"/>
  <c r="G466" i="16"/>
  <c r="N464" i="16"/>
  <c r="P465" i="16"/>
  <c r="V466" i="16"/>
  <c r="Q463" i="16"/>
  <c r="AF464" i="16"/>
  <c r="P464" i="16"/>
  <c r="AM464" i="16"/>
  <c r="R465" i="16"/>
  <c r="AK465" i="16"/>
  <c r="T466" i="16"/>
  <c r="AV2" i="16"/>
  <c r="X468" i="16"/>
  <c r="AK468" i="16"/>
  <c r="L463" i="16"/>
  <c r="D6" i="25" s="1"/>
  <c r="T463" i="16"/>
  <c r="U465" i="16"/>
  <c r="H463" i="16"/>
  <c r="D24" i="25" s="1"/>
  <c r="AF463" i="16"/>
  <c r="D20" i="25" s="1"/>
  <c r="C465" i="16"/>
  <c r="O463" i="16"/>
  <c r="J464" i="16"/>
  <c r="L465" i="16"/>
  <c r="N466" i="16"/>
  <c r="Z463" i="16"/>
  <c r="D19" i="25" s="1"/>
  <c r="J463" i="16"/>
  <c r="D5" i="25" s="1"/>
  <c r="Y464" i="16"/>
  <c r="I464" i="16"/>
  <c r="AA465" i="16"/>
  <c r="K465" i="16"/>
  <c r="AC466" i="16"/>
  <c r="M466" i="16"/>
  <c r="Q465" i="16"/>
  <c r="AL465" i="16"/>
  <c r="S466" i="16"/>
  <c r="AI466" i="16"/>
  <c r="G463" i="16"/>
  <c r="D21" i="25" s="1"/>
  <c r="F464" i="16"/>
  <c r="H465" i="16"/>
  <c r="J466" i="16"/>
  <c r="AC463" i="16"/>
  <c r="D25" i="25" s="1"/>
  <c r="M463" i="16"/>
  <c r="AB464" i="16"/>
  <c r="L464" i="16"/>
  <c r="AD465" i="16"/>
  <c r="N465" i="16"/>
  <c r="AF466" i="16"/>
  <c r="P466" i="16"/>
  <c r="AM466" i="16"/>
  <c r="AZ2" i="16"/>
  <c r="Q41" i="18"/>
  <c r="Q40" i="18"/>
  <c r="E466" i="18"/>
  <c r="N138" i="18"/>
  <c r="Q54" i="18"/>
  <c r="N426" i="18"/>
  <c r="O420" i="18"/>
  <c r="N388" i="18"/>
  <c r="P384" i="18"/>
  <c r="N458" i="18"/>
  <c r="O361" i="18"/>
  <c r="P337" i="18"/>
  <c r="P332" i="18"/>
  <c r="Q156" i="18"/>
  <c r="O452" i="18"/>
  <c r="N404" i="18"/>
  <c r="P400" i="18"/>
  <c r="O371" i="18"/>
  <c r="P368" i="18"/>
  <c r="N361" i="18"/>
  <c r="N357" i="18"/>
  <c r="N450" i="18"/>
  <c r="O444" i="18"/>
  <c r="N418" i="18"/>
  <c r="N414" i="18"/>
  <c r="N400" i="18"/>
  <c r="N398" i="18"/>
  <c r="N384" i="18"/>
  <c r="N382" i="18"/>
  <c r="O332" i="18"/>
  <c r="N217" i="18"/>
  <c r="N212" i="18"/>
  <c r="N209" i="18"/>
  <c r="N349" i="18"/>
  <c r="Q332" i="18"/>
  <c r="N312" i="18"/>
  <c r="O308" i="18"/>
  <c r="N287" i="18"/>
  <c r="N243" i="18"/>
  <c r="N114" i="18"/>
  <c r="Q100" i="18"/>
  <c r="N96" i="18"/>
  <c r="P78" i="18"/>
  <c r="Q324" i="18"/>
  <c r="P292" i="18"/>
  <c r="Q292" i="18"/>
  <c r="Q284" i="18"/>
  <c r="Q280" i="18"/>
  <c r="O292" i="18"/>
  <c r="Q412" i="18"/>
  <c r="Q400" i="18"/>
  <c r="Q396" i="18"/>
  <c r="Q384" i="18"/>
  <c r="Q380" i="18"/>
  <c r="Q361" i="18"/>
  <c r="Q345" i="18"/>
  <c r="O324" i="18"/>
  <c r="P304" i="18"/>
  <c r="P284" i="18"/>
  <c r="N280" i="18"/>
  <c r="N269" i="18"/>
  <c r="N266" i="18"/>
  <c r="Q235" i="18"/>
  <c r="N172" i="18"/>
  <c r="Q34" i="18"/>
  <c r="Q21" i="18"/>
  <c r="P11" i="18"/>
  <c r="Q42" i="18"/>
  <c r="Q368" i="18"/>
  <c r="P324" i="18"/>
  <c r="Q33" i="18"/>
  <c r="Q32" i="18"/>
  <c r="Q408" i="18"/>
  <c r="Q392" i="18"/>
  <c r="Q376" i="18"/>
  <c r="Q341" i="18"/>
  <c r="Q325" i="18"/>
  <c r="P300" i="18"/>
  <c r="Q300" i="18"/>
  <c r="O368" i="18"/>
  <c r="Q309" i="18"/>
  <c r="N442" i="18"/>
  <c r="O436" i="18"/>
  <c r="N412" i="18"/>
  <c r="P408" i="18"/>
  <c r="Q404" i="18"/>
  <c r="N396" i="18"/>
  <c r="P392" i="18"/>
  <c r="Q388" i="18"/>
  <c r="N380" i="18"/>
  <c r="P376" i="18"/>
  <c r="N364" i="18"/>
  <c r="O356" i="18"/>
  <c r="O353" i="18"/>
  <c r="Q349" i="18"/>
  <c r="P345" i="18"/>
  <c r="P341" i="18"/>
  <c r="N328" i="18"/>
  <c r="O319" i="18"/>
  <c r="Q312" i="18"/>
  <c r="O300" i="18"/>
  <c r="Q243" i="18"/>
  <c r="P235" i="18"/>
  <c r="N233" i="18"/>
  <c r="Q227" i="18"/>
  <c r="Q180" i="18"/>
  <c r="N164" i="18"/>
  <c r="Q148" i="18"/>
  <c r="Q142" i="18"/>
  <c r="P69" i="18"/>
  <c r="P61" i="18"/>
  <c r="P34" i="18"/>
  <c r="Q22" i="18"/>
  <c r="O460" i="18"/>
  <c r="N434" i="18"/>
  <c r="O428" i="18"/>
  <c r="N408" i="18"/>
  <c r="N406" i="18"/>
  <c r="N392" i="18"/>
  <c r="N390" i="18"/>
  <c r="N376" i="18"/>
  <c r="N372" i="18"/>
  <c r="N352" i="18"/>
  <c r="P349" i="18"/>
  <c r="N341" i="18"/>
  <c r="N319" i="18"/>
  <c r="P313" i="18"/>
  <c r="P269" i="18"/>
  <c r="P251" i="18"/>
  <c r="N249" i="18"/>
  <c r="N227" i="18"/>
  <c r="N203" i="18"/>
  <c r="N199" i="18"/>
  <c r="N193" i="18"/>
  <c r="Q188" i="18"/>
  <c r="P43" i="18"/>
  <c r="N198" i="18"/>
  <c r="Q174" i="18"/>
  <c r="P62" i="18"/>
  <c r="P22" i="18"/>
  <c r="P335" i="18"/>
  <c r="N335" i="18"/>
  <c r="P225" i="18"/>
  <c r="N225" i="18"/>
  <c r="Q394" i="18"/>
  <c r="P348" i="18"/>
  <c r="O348" i="18"/>
  <c r="O339" i="18"/>
  <c r="N339" i="18"/>
  <c r="Q316" i="18"/>
  <c r="P295" i="18"/>
  <c r="N295" i="18"/>
  <c r="P241" i="18"/>
  <c r="N241" i="18"/>
  <c r="Q202" i="18"/>
  <c r="N202" i="18"/>
  <c r="Q125" i="18"/>
  <c r="N125" i="18"/>
  <c r="P88" i="18"/>
  <c r="N88" i="18"/>
  <c r="N80" i="18"/>
  <c r="O80" i="18"/>
  <c r="N66" i="18"/>
  <c r="O66" i="18"/>
  <c r="Q66" i="18"/>
  <c r="N50" i="18"/>
  <c r="P50" i="18"/>
  <c r="N6" i="18"/>
  <c r="P6" i="18"/>
  <c r="Q410" i="18"/>
  <c r="Q402" i="18"/>
  <c r="Q386" i="18"/>
  <c r="Q378" i="18"/>
  <c r="O455" i="18"/>
  <c r="O447" i="18"/>
  <c r="O439" i="18"/>
  <c r="O431" i="18"/>
  <c r="O423" i="18"/>
  <c r="O415" i="18"/>
  <c r="Q414" i="18"/>
  <c r="P410" i="18"/>
  <c r="P406" i="18"/>
  <c r="Q406" i="18"/>
  <c r="P402" i="18"/>
  <c r="P398" i="18"/>
  <c r="Q398" i="18"/>
  <c r="P394" i="18"/>
  <c r="P390" i="18"/>
  <c r="Q390" i="18"/>
  <c r="P386" i="18"/>
  <c r="P382" i="18"/>
  <c r="Q382" i="18"/>
  <c r="P378" i="18"/>
  <c r="N375" i="18"/>
  <c r="Q372" i="18"/>
  <c r="N371" i="18"/>
  <c r="N367" i="18"/>
  <c r="Q364" i="18"/>
  <c r="N360" i="18"/>
  <c r="Q357" i="18"/>
  <c r="N356" i="18"/>
  <c r="Q353" i="18"/>
  <c r="O345" i="18"/>
  <c r="P343" i="18"/>
  <c r="N337" i="18"/>
  <c r="P327" i="18"/>
  <c r="N327" i="18"/>
  <c r="P316" i="18"/>
  <c r="Q308" i="18"/>
  <c r="N297" i="18"/>
  <c r="P297" i="18"/>
  <c r="P296" i="18"/>
  <c r="Q293" i="18"/>
  <c r="N284" i="18"/>
  <c r="P279" i="18"/>
  <c r="O279" i="18"/>
  <c r="Q258" i="18"/>
  <c r="N251" i="18"/>
  <c r="N219" i="18"/>
  <c r="Q219" i="18"/>
  <c r="Q211" i="18"/>
  <c r="N211" i="18"/>
  <c r="N206" i="18"/>
  <c r="Q206" i="18"/>
  <c r="Q194" i="18"/>
  <c r="N194" i="18"/>
  <c r="N190" i="18"/>
  <c r="Q190" i="18"/>
  <c r="N158" i="18"/>
  <c r="Q158" i="18"/>
  <c r="Q117" i="18"/>
  <c r="P117" i="18"/>
  <c r="P104" i="18"/>
  <c r="N104" i="18"/>
  <c r="P77" i="18"/>
  <c r="P65" i="18"/>
  <c r="P272" i="18"/>
  <c r="N272" i="18"/>
  <c r="N454" i="18"/>
  <c r="N446" i="18"/>
  <c r="N438" i="18"/>
  <c r="N430" i="18"/>
  <c r="N422" i="18"/>
  <c r="P414" i="18"/>
  <c r="N410" i="18"/>
  <c r="N402" i="18"/>
  <c r="N394" i="18"/>
  <c r="N386" i="18"/>
  <c r="N378" i="18"/>
  <c r="P372" i="18"/>
  <c r="P364" i="18"/>
  <c r="P357" i="18"/>
  <c r="P353" i="18"/>
  <c r="O335" i="18"/>
  <c r="N329" i="18"/>
  <c r="P329" i="18"/>
  <c r="P328" i="18"/>
  <c r="N316" i="18"/>
  <c r="P311" i="18"/>
  <c r="O311" i="18"/>
  <c r="P308" i="18"/>
  <c r="P303" i="18"/>
  <c r="N303" i="18"/>
  <c r="N296" i="18"/>
  <c r="O287" i="18"/>
  <c r="P281" i="18"/>
  <c r="N256" i="18"/>
  <c r="P134" i="18"/>
  <c r="Q134" i="18"/>
  <c r="N130" i="18"/>
  <c r="P130" i="18"/>
  <c r="N27" i="18"/>
  <c r="P27" i="18"/>
  <c r="Q337" i="18"/>
  <c r="Q328" i="18"/>
  <c r="Q296" i="18"/>
  <c r="Q50" i="18"/>
  <c r="Q49" i="18"/>
  <c r="Q48" i="18"/>
  <c r="P35" i="18"/>
  <c r="P14" i="18"/>
  <c r="Q6" i="18"/>
  <c r="Q5" i="18"/>
  <c r="O459" i="18"/>
  <c r="O456" i="18"/>
  <c r="O451" i="18"/>
  <c r="O448" i="18"/>
  <c r="O443" i="18"/>
  <c r="O440" i="18"/>
  <c r="O435" i="18"/>
  <c r="O432" i="18"/>
  <c r="O427" i="18"/>
  <c r="O424" i="18"/>
  <c r="O419" i="18"/>
  <c r="O416" i="18"/>
  <c r="P340" i="18"/>
  <c r="N340" i="18"/>
  <c r="P336" i="18"/>
  <c r="O336" i="18"/>
  <c r="P320" i="18"/>
  <c r="N317" i="18"/>
  <c r="P317" i="18"/>
  <c r="P315" i="18"/>
  <c r="O315" i="18"/>
  <c r="P288" i="18"/>
  <c r="N285" i="18"/>
  <c r="P285" i="18"/>
  <c r="P283" i="18"/>
  <c r="O283" i="18"/>
  <c r="P274" i="18"/>
  <c r="Q242" i="18"/>
  <c r="N242" i="18"/>
  <c r="Q226" i="18"/>
  <c r="N226" i="18"/>
  <c r="Q210" i="18"/>
  <c r="N210" i="18"/>
  <c r="Q191" i="18"/>
  <c r="N191" i="18"/>
  <c r="Q161" i="18"/>
  <c r="N161" i="18"/>
  <c r="Q108" i="18"/>
  <c r="P94" i="18"/>
  <c r="N94" i="18"/>
  <c r="Q92" i="18"/>
  <c r="N70" i="18"/>
  <c r="O70" i="18"/>
  <c r="N30" i="18"/>
  <c r="P30" i="18"/>
  <c r="P460" i="18"/>
  <c r="Q460" i="18"/>
  <c r="N459" i="18"/>
  <c r="N456" i="18"/>
  <c r="P452" i="18"/>
  <c r="Q452" i="18"/>
  <c r="N451" i="18"/>
  <c r="N448" i="18"/>
  <c r="P444" i="18"/>
  <c r="Q444" i="18"/>
  <c r="N443" i="18"/>
  <c r="N440" i="18"/>
  <c r="P436" i="18"/>
  <c r="Q436" i="18"/>
  <c r="N435" i="18"/>
  <c r="N432" i="18"/>
  <c r="P428" i="18"/>
  <c r="Q428" i="18"/>
  <c r="N427" i="18"/>
  <c r="N424" i="18"/>
  <c r="P420" i="18"/>
  <c r="Q420" i="18"/>
  <c r="N419" i="18"/>
  <c r="N416" i="18"/>
  <c r="P412" i="18"/>
  <c r="O407" i="18"/>
  <c r="P404" i="18"/>
  <c r="O399" i="18"/>
  <c r="P396" i="18"/>
  <c r="O391" i="18"/>
  <c r="P388" i="18"/>
  <c r="O383" i="18"/>
  <c r="P380" i="18"/>
  <c r="O375" i="18"/>
  <c r="N370" i="18"/>
  <c r="O367" i="18"/>
  <c r="N363" i="18"/>
  <c r="O360" i="18"/>
  <c r="N355" i="18"/>
  <c r="O352" i="18"/>
  <c r="N347" i="18"/>
  <c r="O344" i="18"/>
  <c r="Q343" i="18"/>
  <c r="N320" i="18"/>
  <c r="Q317" i="18"/>
  <c r="P312" i="18"/>
  <c r="N309" i="18"/>
  <c r="P309" i="18"/>
  <c r="P307" i="18"/>
  <c r="O307" i="18"/>
  <c r="P305" i="18"/>
  <c r="Q304" i="18"/>
  <c r="N288" i="18"/>
  <c r="Q285" i="18"/>
  <c r="P280" i="18"/>
  <c r="N274" i="18"/>
  <c r="Q266" i="18"/>
  <c r="N254" i="18"/>
  <c r="Q246" i="18"/>
  <c r="N246" i="18"/>
  <c r="N239" i="18"/>
  <c r="Q230" i="18"/>
  <c r="N230" i="18"/>
  <c r="N223" i="18"/>
  <c r="Q214" i="18"/>
  <c r="N214" i="18"/>
  <c r="N207" i="18"/>
  <c r="N196" i="18"/>
  <c r="Q169" i="18"/>
  <c r="N169" i="18"/>
  <c r="Q166" i="18"/>
  <c r="P138" i="18"/>
  <c r="Q133" i="18"/>
  <c r="P133" i="18"/>
  <c r="Q130" i="18"/>
  <c r="P114" i="18"/>
  <c r="N108" i="18"/>
  <c r="P98" i="18"/>
  <c r="N98" i="18"/>
  <c r="Q96" i="18"/>
  <c r="N92" i="18"/>
  <c r="N76" i="18"/>
  <c r="O76" i="18"/>
  <c r="P73" i="18"/>
  <c r="N62" i="18"/>
  <c r="Q62" i="18"/>
  <c r="N42" i="18"/>
  <c r="P42" i="18"/>
  <c r="P38" i="18"/>
  <c r="Q30" i="18"/>
  <c r="Q29" i="18"/>
  <c r="P26" i="18"/>
  <c r="Q18" i="18"/>
  <c r="Q17" i="18"/>
  <c r="Q16" i="18"/>
  <c r="N333" i="18"/>
  <c r="P333" i="18"/>
  <c r="P331" i="18"/>
  <c r="O331" i="18"/>
  <c r="N301" i="18"/>
  <c r="P301" i="18"/>
  <c r="P299" i="18"/>
  <c r="O299" i="18"/>
  <c r="O277" i="18"/>
  <c r="P277" i="18"/>
  <c r="Q261" i="18"/>
  <c r="P261" i="18"/>
  <c r="Q250" i="18"/>
  <c r="N250" i="18"/>
  <c r="Q234" i="18"/>
  <c r="N234" i="18"/>
  <c r="Q218" i="18"/>
  <c r="N218" i="18"/>
  <c r="Q201" i="18"/>
  <c r="N201" i="18"/>
  <c r="Q177" i="18"/>
  <c r="N177" i="18"/>
  <c r="Q145" i="18"/>
  <c r="P145" i="18"/>
  <c r="P102" i="18"/>
  <c r="N102" i="18"/>
  <c r="N81" i="18"/>
  <c r="P81" i="18"/>
  <c r="N51" i="18"/>
  <c r="P51" i="18"/>
  <c r="N10" i="18"/>
  <c r="P10" i="18"/>
  <c r="Q456" i="18"/>
  <c r="N455" i="18"/>
  <c r="Q448" i="18"/>
  <c r="N447" i="18"/>
  <c r="Q440" i="18"/>
  <c r="N439" i="18"/>
  <c r="Q432" i="18"/>
  <c r="N431" i="18"/>
  <c r="Q424" i="18"/>
  <c r="N423" i="18"/>
  <c r="Q416" i="18"/>
  <c r="O411" i="18"/>
  <c r="O403" i="18"/>
  <c r="O395" i="18"/>
  <c r="O387" i="18"/>
  <c r="O379" i="18"/>
  <c r="N374" i="18"/>
  <c r="N366" i="18"/>
  <c r="N359" i="18"/>
  <c r="N351" i="18"/>
  <c r="N343" i="18"/>
  <c r="O340" i="18"/>
  <c r="N336" i="18"/>
  <c r="Q333" i="18"/>
  <c r="N325" i="18"/>
  <c r="P325" i="18"/>
  <c r="P323" i="18"/>
  <c r="O323" i="18"/>
  <c r="P321" i="18"/>
  <c r="Q320" i="18"/>
  <c r="N315" i="18"/>
  <c r="N304" i="18"/>
  <c r="Q301" i="18"/>
  <c r="N293" i="18"/>
  <c r="P293" i="18"/>
  <c r="P291" i="18"/>
  <c r="O291" i="18"/>
  <c r="P289" i="18"/>
  <c r="Q288" i="18"/>
  <c r="N283" i="18"/>
  <c r="Q277" i="18"/>
  <c r="N264" i="18"/>
  <c r="P258" i="18"/>
  <c r="Q253" i="18"/>
  <c r="N253" i="18"/>
  <c r="N247" i="18"/>
  <c r="Q238" i="18"/>
  <c r="N238" i="18"/>
  <c r="N231" i="18"/>
  <c r="Q222" i="18"/>
  <c r="N222" i="18"/>
  <c r="N215" i="18"/>
  <c r="N204" i="18"/>
  <c r="Q185" i="18"/>
  <c r="N185" i="18"/>
  <c r="Q182" i="18"/>
  <c r="Q153" i="18"/>
  <c r="N153" i="18"/>
  <c r="Q150" i="18"/>
  <c r="Q143" i="18"/>
  <c r="P142" i="18"/>
  <c r="Q126" i="18"/>
  <c r="N122" i="18"/>
  <c r="Q122" i="18"/>
  <c r="Q111" i="18"/>
  <c r="P106" i="18"/>
  <c r="N106" i="18"/>
  <c r="N100" i="18"/>
  <c r="Q94" i="18"/>
  <c r="P90" i="18"/>
  <c r="N90" i="18"/>
  <c r="P70" i="18"/>
  <c r="P46" i="18"/>
  <c r="Q38" i="18"/>
  <c r="Q37" i="18"/>
  <c r="N19" i="18"/>
  <c r="P19" i="18"/>
  <c r="P18" i="18"/>
  <c r="Q10" i="18"/>
  <c r="Q9" i="18"/>
  <c r="Q8" i="18"/>
  <c r="P3" i="18"/>
  <c r="Q329" i="18"/>
  <c r="Q321" i="18"/>
  <c r="Q313" i="18"/>
  <c r="Q305" i="18"/>
  <c r="Q297" i="18"/>
  <c r="Q289" i="18"/>
  <c r="Q281" i="18"/>
  <c r="Q46" i="18"/>
  <c r="Q45" i="18"/>
  <c r="Q26" i="18"/>
  <c r="Q25" i="18"/>
  <c r="Q24" i="18"/>
  <c r="Q14" i="18"/>
  <c r="Q13" i="18"/>
  <c r="P453" i="18"/>
  <c r="Q453" i="18"/>
  <c r="P449" i="18"/>
  <c r="Q449" i="18"/>
  <c r="P445" i="18"/>
  <c r="Q445" i="18"/>
  <c r="P441" i="18"/>
  <c r="Q441" i="18"/>
  <c r="P437" i="18"/>
  <c r="Q437" i="18"/>
  <c r="P433" i="18"/>
  <c r="Q433" i="18"/>
  <c r="P429" i="18"/>
  <c r="Q429" i="18"/>
  <c r="P425" i="18"/>
  <c r="Q425" i="18"/>
  <c r="P421" i="18"/>
  <c r="Q421" i="18"/>
  <c r="P417" i="18"/>
  <c r="Q417" i="18"/>
  <c r="N415" i="18"/>
  <c r="P413" i="18"/>
  <c r="Q413" i="18"/>
  <c r="N411" i="18"/>
  <c r="P409" i="18"/>
  <c r="Q409" i="18"/>
  <c r="N407" i="18"/>
  <c r="P405" i="18"/>
  <c r="Q405" i="18"/>
  <c r="N403" i="18"/>
  <c r="P401" i="18"/>
  <c r="Q401" i="18"/>
  <c r="N399" i="18"/>
  <c r="P397" i="18"/>
  <c r="Q397" i="18"/>
  <c r="N395" i="18"/>
  <c r="P393" i="18"/>
  <c r="Q393" i="18"/>
  <c r="N391" i="18"/>
  <c r="P389" i="18"/>
  <c r="Q389" i="18"/>
  <c r="N387" i="18"/>
  <c r="P385" i="18"/>
  <c r="Q385" i="18"/>
  <c r="N383" i="18"/>
  <c r="P381" i="18"/>
  <c r="Q381" i="18"/>
  <c r="N379" i="18"/>
  <c r="P377" i="18"/>
  <c r="Q377" i="18"/>
  <c r="P373" i="18"/>
  <c r="Q373" i="18"/>
  <c r="P369" i="18"/>
  <c r="Q369" i="18"/>
  <c r="P365" i="18"/>
  <c r="Q365" i="18"/>
  <c r="P362" i="18"/>
  <c r="Q362" i="18"/>
  <c r="P358" i="18"/>
  <c r="Q358" i="18"/>
  <c r="P354" i="18"/>
  <c r="Q354" i="18"/>
  <c r="P350" i="18"/>
  <c r="Q350" i="18"/>
  <c r="P346" i="18"/>
  <c r="Q346" i="18"/>
  <c r="N344" i="18"/>
  <c r="P342" i="18"/>
  <c r="Q342" i="18"/>
  <c r="P338" i="18"/>
  <c r="Q338" i="18"/>
  <c r="P334" i="18"/>
  <c r="Q334" i="18"/>
  <c r="O333" i="18"/>
  <c r="P330" i="18"/>
  <c r="Q330" i="18"/>
  <c r="O329" i="18"/>
  <c r="P326" i="18"/>
  <c r="Q326" i="18"/>
  <c r="O325" i="18"/>
  <c r="P322" i="18"/>
  <c r="Q322" i="18"/>
  <c r="O321" i="18"/>
  <c r="P318" i="18"/>
  <c r="Q318" i="18"/>
  <c r="O317" i="18"/>
  <c r="P314" i="18"/>
  <c r="Q314" i="18"/>
  <c r="O313" i="18"/>
  <c r="P310" i="18"/>
  <c r="Q310" i="18"/>
  <c r="O309" i="18"/>
  <c r="P306" i="18"/>
  <c r="Q306" i="18"/>
  <c r="O305" i="18"/>
  <c r="P302" i="18"/>
  <c r="Q302" i="18"/>
  <c r="O301" i="18"/>
  <c r="P298" i="18"/>
  <c r="Q298" i="18"/>
  <c r="O297" i="18"/>
  <c r="P294" i="18"/>
  <c r="Q294" i="18"/>
  <c r="O293" i="18"/>
  <c r="P290" i="18"/>
  <c r="Q290" i="18"/>
  <c r="O289" i="18"/>
  <c r="P286" i="18"/>
  <c r="Q286" i="18"/>
  <c r="O285" i="18"/>
  <c r="P282" i="18"/>
  <c r="Q282" i="18"/>
  <c r="O281" i="18"/>
  <c r="P278" i="18"/>
  <c r="Q278" i="18"/>
  <c r="P457" i="18"/>
  <c r="Q457" i="18"/>
  <c r="P454" i="18"/>
  <c r="Q454" i="18"/>
  <c r="O453" i="18"/>
  <c r="P450" i="18"/>
  <c r="Q450" i="18"/>
  <c r="O449" i="18"/>
  <c r="P446" i="18"/>
  <c r="Q446" i="18"/>
  <c r="O445" i="18"/>
  <c r="P442" i="18"/>
  <c r="Q442" i="18"/>
  <c r="O441" i="18"/>
  <c r="P438" i="18"/>
  <c r="Q438" i="18"/>
  <c r="O437" i="18"/>
  <c r="P434" i="18"/>
  <c r="Q434" i="18"/>
  <c r="O433" i="18"/>
  <c r="P430" i="18"/>
  <c r="Q430" i="18"/>
  <c r="O429" i="18"/>
  <c r="P426" i="18"/>
  <c r="Q426" i="18"/>
  <c r="O425" i="18"/>
  <c r="P422" i="18"/>
  <c r="Q422" i="18"/>
  <c r="O421" i="18"/>
  <c r="P418" i="18"/>
  <c r="Q418" i="18"/>
  <c r="O417" i="18"/>
  <c r="O413" i="18"/>
  <c r="O409" i="18"/>
  <c r="O405" i="18"/>
  <c r="O401" i="18"/>
  <c r="O397" i="18"/>
  <c r="O393" i="18"/>
  <c r="O389" i="18"/>
  <c r="O385" i="18"/>
  <c r="O381" i="18"/>
  <c r="O377" i="18"/>
  <c r="P374" i="18"/>
  <c r="Q374" i="18"/>
  <c r="O373" i="18"/>
  <c r="P370" i="18"/>
  <c r="Q370" i="18"/>
  <c r="O369" i="18"/>
  <c r="P366" i="18"/>
  <c r="Q366" i="18"/>
  <c r="O365" i="18"/>
  <c r="P363" i="18"/>
  <c r="Q363" i="18"/>
  <c r="O362" i="18"/>
  <c r="P359" i="18"/>
  <c r="Q359" i="18"/>
  <c r="O358" i="18"/>
  <c r="P355" i="18"/>
  <c r="Q355" i="18"/>
  <c r="O354" i="18"/>
  <c r="P351" i="18"/>
  <c r="Q351" i="18"/>
  <c r="O350" i="18"/>
  <c r="P347" i="18"/>
  <c r="Q347" i="18"/>
  <c r="O346" i="18"/>
  <c r="O342" i="18"/>
  <c r="P339" i="18"/>
  <c r="Q339" i="18"/>
  <c r="O338" i="18"/>
  <c r="Q335" i="18"/>
  <c r="O334" i="18"/>
  <c r="Q331" i="18"/>
  <c r="O330" i="18"/>
  <c r="Q327" i="18"/>
  <c r="O326" i="18"/>
  <c r="Q323" i="18"/>
  <c r="O322" i="18"/>
  <c r="Q319" i="18"/>
  <c r="O318" i="18"/>
  <c r="Q315" i="18"/>
  <c r="O314" i="18"/>
  <c r="Q311" i="18"/>
  <c r="O310" i="18"/>
  <c r="Q307" i="18"/>
  <c r="O306" i="18"/>
  <c r="Q303" i="18"/>
  <c r="O302" i="18"/>
  <c r="Q299" i="18"/>
  <c r="O298" i="18"/>
  <c r="Q295" i="18"/>
  <c r="O294" i="18"/>
  <c r="Q291" i="18"/>
  <c r="O290" i="18"/>
  <c r="Q287" i="18"/>
  <c r="O286" i="18"/>
  <c r="Q283" i="18"/>
  <c r="O282" i="18"/>
  <c r="Q279" i="18"/>
  <c r="O278" i="18"/>
  <c r="Q270" i="18"/>
  <c r="P270" i="18"/>
  <c r="Q262" i="18"/>
  <c r="P262" i="18"/>
  <c r="P458" i="18"/>
  <c r="Q458" i="18"/>
  <c r="O457" i="18"/>
  <c r="Q459" i="18"/>
  <c r="Q455" i="18"/>
  <c r="Q451" i="18"/>
  <c r="Q447" i="18"/>
  <c r="Q443" i="18"/>
  <c r="Q439" i="18"/>
  <c r="Q435" i="18"/>
  <c r="Q431" i="18"/>
  <c r="Q427" i="18"/>
  <c r="Q423" i="18"/>
  <c r="Q419" i="18"/>
  <c r="Q415" i="18"/>
  <c r="Q411" i="18"/>
  <c r="Q407" i="18"/>
  <c r="Q403" i="18"/>
  <c r="Q399" i="18"/>
  <c r="Q395" i="18"/>
  <c r="Q391" i="18"/>
  <c r="Q387" i="18"/>
  <c r="Q383" i="18"/>
  <c r="Q379" i="18"/>
  <c r="Q375" i="18"/>
  <c r="Q371" i="18"/>
  <c r="Q367" i="18"/>
  <c r="Q360" i="18"/>
  <c r="Q356" i="18"/>
  <c r="Q352" i="18"/>
  <c r="Q348" i="18"/>
  <c r="Q344" i="18"/>
  <c r="Q340" i="18"/>
  <c r="Q336" i="18"/>
  <c r="P276" i="18"/>
  <c r="N276" i="18"/>
  <c r="Q273" i="18"/>
  <c r="P273" i="18"/>
  <c r="P268" i="18"/>
  <c r="N268" i="18"/>
  <c r="Q265" i="18"/>
  <c r="P265" i="18"/>
  <c r="P260" i="18"/>
  <c r="N260" i="18"/>
  <c r="Q257" i="18"/>
  <c r="P257" i="18"/>
  <c r="P245" i="18"/>
  <c r="N245" i="18"/>
  <c r="P254" i="18"/>
  <c r="P250" i="18"/>
  <c r="P247" i="18"/>
  <c r="P242" i="18"/>
  <c r="P239" i="18"/>
  <c r="N237" i="18"/>
  <c r="P234" i="18"/>
  <c r="P231" i="18"/>
  <c r="N229" i="18"/>
  <c r="P226" i="18"/>
  <c r="P223" i="18"/>
  <c r="N221" i="18"/>
  <c r="P218" i="18"/>
  <c r="P215" i="18"/>
  <c r="N213" i="18"/>
  <c r="N208" i="18"/>
  <c r="N205" i="18"/>
  <c r="N200" i="18"/>
  <c r="N197" i="18"/>
  <c r="N192" i="18"/>
  <c r="N189" i="18"/>
  <c r="Q186" i="18"/>
  <c r="N184" i="18"/>
  <c r="N181" i="18"/>
  <c r="Q178" i="18"/>
  <c r="N176" i="18"/>
  <c r="N173" i="18"/>
  <c r="Q170" i="18"/>
  <c r="N168" i="18"/>
  <c r="N165" i="18"/>
  <c r="Q162" i="18"/>
  <c r="N160" i="18"/>
  <c r="N157" i="18"/>
  <c r="Q154" i="18"/>
  <c r="N152" i="18"/>
  <c r="N149" i="18"/>
  <c r="P146" i="18"/>
  <c r="P141" i="18"/>
  <c r="N137" i="18"/>
  <c r="N134" i="18"/>
  <c r="N129" i="18"/>
  <c r="N126" i="18"/>
  <c r="P121" i="18"/>
  <c r="P118" i="18"/>
  <c r="N113" i="18"/>
  <c r="N109" i="18"/>
  <c r="N107" i="18"/>
  <c r="N105" i="18"/>
  <c r="N103" i="18"/>
  <c r="N101" i="18"/>
  <c r="N99" i="18"/>
  <c r="N97" i="18"/>
  <c r="N95" i="18"/>
  <c r="N93" i="18"/>
  <c r="N91" i="18"/>
  <c r="N89" i="18"/>
  <c r="P86" i="18"/>
  <c r="Q82" i="18"/>
  <c r="P74" i="18"/>
  <c r="P58" i="18"/>
  <c r="Q58" i="18"/>
  <c r="Q56" i="18"/>
  <c r="N48" i="18"/>
  <c r="P48" i="18"/>
  <c r="P47" i="18"/>
  <c r="N40" i="18"/>
  <c r="P40" i="18"/>
  <c r="P39" i="18"/>
  <c r="N32" i="18"/>
  <c r="P32" i="18"/>
  <c r="P31" i="18"/>
  <c r="N24" i="18"/>
  <c r="P24" i="18"/>
  <c r="P23" i="18"/>
  <c r="N16" i="18"/>
  <c r="P16" i="18"/>
  <c r="P15" i="18"/>
  <c r="N8" i="18"/>
  <c r="P8" i="18"/>
  <c r="P7" i="18"/>
  <c r="N183" i="18"/>
  <c r="N175" i="18"/>
  <c r="N167" i="18"/>
  <c r="N159" i="18"/>
  <c r="N151" i="18"/>
  <c r="N146" i="18"/>
  <c r="N141" i="18"/>
  <c r="N121" i="18"/>
  <c r="N118" i="18"/>
  <c r="O86" i="18"/>
  <c r="N64" i="18"/>
  <c r="O64" i="18"/>
  <c r="N82" i="18"/>
  <c r="O82" i="18"/>
  <c r="N74" i="18"/>
  <c r="Q74" i="18"/>
  <c r="N68" i="18"/>
  <c r="O68" i="18"/>
  <c r="N52" i="18"/>
  <c r="P52" i="18"/>
  <c r="Q52" i="18"/>
  <c r="N44" i="18"/>
  <c r="P44" i="18"/>
  <c r="N36" i="18"/>
  <c r="P36" i="18"/>
  <c r="N28" i="18"/>
  <c r="P28" i="18"/>
  <c r="N20" i="18"/>
  <c r="P20" i="18"/>
  <c r="N12" i="18"/>
  <c r="P12" i="18"/>
  <c r="N4" i="18"/>
  <c r="P4" i="18"/>
  <c r="N195" i="18"/>
  <c r="N187" i="18"/>
  <c r="N179" i="18"/>
  <c r="N171" i="18"/>
  <c r="N163" i="18"/>
  <c r="N155" i="18"/>
  <c r="N145" i="18"/>
  <c r="P137" i="18"/>
  <c r="P129" i="18"/>
  <c r="Q127" i="18"/>
  <c r="N117" i="18"/>
  <c r="P113" i="18"/>
  <c r="Q107" i="18"/>
  <c r="Q105" i="18"/>
  <c r="Q103" i="18"/>
  <c r="Q101" i="18"/>
  <c r="Q99" i="18"/>
  <c r="Q97" i="18"/>
  <c r="Q95" i="18"/>
  <c r="Q93" i="18"/>
  <c r="Q91" i="18"/>
  <c r="Q89" i="18"/>
  <c r="Q86" i="18"/>
  <c r="N85" i="18"/>
  <c r="O85" i="18"/>
  <c r="O84" i="18"/>
  <c r="O81" i="18"/>
  <c r="N78" i="18"/>
  <c r="Q78" i="18"/>
  <c r="N72" i="18"/>
  <c r="O72" i="18"/>
  <c r="Q44" i="18"/>
  <c r="Q36" i="18"/>
  <c r="Q28" i="18"/>
  <c r="Q20" i="18"/>
  <c r="Q12" i="18"/>
  <c r="Q4" i="18"/>
  <c r="O60" i="18"/>
  <c r="Q51" i="18"/>
  <c r="P49" i="18"/>
  <c r="Q47" i="18"/>
  <c r="P45" i="18"/>
  <c r="Q43" i="18"/>
  <c r="P41" i="18"/>
  <c r="Q39" i="18"/>
  <c r="P37" i="18"/>
  <c r="Q35" i="18"/>
  <c r="P33" i="18"/>
  <c r="Q31" i="18"/>
  <c r="P29" i="18"/>
  <c r="Q27" i="18"/>
  <c r="P25" i="18"/>
  <c r="Q23" i="18"/>
  <c r="P21" i="18"/>
  <c r="Q19" i="18"/>
  <c r="P17" i="18"/>
  <c r="Q15" i="18"/>
  <c r="P13" i="18"/>
  <c r="Q11" i="18"/>
  <c r="P9" i="18"/>
  <c r="Q7" i="18"/>
  <c r="P5" i="18"/>
  <c r="Q3" i="18"/>
  <c r="N275" i="18"/>
  <c r="O274" i="18"/>
  <c r="N271" i="18"/>
  <c r="O270" i="18"/>
  <c r="N267" i="18"/>
  <c r="O266" i="18"/>
  <c r="N263" i="18"/>
  <c r="O262" i="18"/>
  <c r="N259" i="18"/>
  <c r="O258" i="18"/>
  <c r="N255" i="18"/>
  <c r="O254" i="18"/>
  <c r="N252" i="18"/>
  <c r="O251" i="18"/>
  <c r="N248" i="18"/>
  <c r="O247" i="18"/>
  <c r="N244" i="18"/>
  <c r="O243" i="18"/>
  <c r="N240" i="18"/>
  <c r="O239" i="18"/>
  <c r="N236" i="18"/>
  <c r="O235" i="18"/>
  <c r="N232" i="18"/>
  <c r="O231" i="18"/>
  <c r="N228" i="18"/>
  <c r="O227" i="18"/>
  <c r="N224" i="18"/>
  <c r="O223" i="18"/>
  <c r="N220" i="18"/>
  <c r="O219" i="18"/>
  <c r="N216" i="18"/>
  <c r="O215" i="18"/>
  <c r="P212" i="18"/>
  <c r="O212" i="18"/>
  <c r="P210" i="18"/>
  <c r="O210" i="18"/>
  <c r="P208" i="18"/>
  <c r="O208" i="18"/>
  <c r="P206" i="18"/>
  <c r="O206" i="18"/>
  <c r="P204" i="18"/>
  <c r="O204" i="18"/>
  <c r="P202" i="18"/>
  <c r="O202" i="18"/>
  <c r="P200" i="18"/>
  <c r="O200" i="18"/>
  <c r="P198" i="18"/>
  <c r="O198" i="18"/>
  <c r="P196" i="18"/>
  <c r="O196" i="18"/>
  <c r="P194" i="18"/>
  <c r="O194" i="18"/>
  <c r="P192" i="18"/>
  <c r="O192" i="18"/>
  <c r="P190" i="18"/>
  <c r="O190" i="18"/>
  <c r="P188" i="18"/>
  <c r="O188" i="18"/>
  <c r="P186" i="18"/>
  <c r="O186" i="18"/>
  <c r="P184" i="18"/>
  <c r="O184" i="18"/>
  <c r="P182" i="18"/>
  <c r="O182" i="18"/>
  <c r="P180" i="18"/>
  <c r="O180" i="18"/>
  <c r="P178" i="18"/>
  <c r="O178" i="18"/>
  <c r="P176" i="18"/>
  <c r="O176" i="18"/>
  <c r="P174" i="18"/>
  <c r="O174" i="18"/>
  <c r="P172" i="18"/>
  <c r="O172" i="18"/>
  <c r="P170" i="18"/>
  <c r="O170" i="18"/>
  <c r="P168" i="18"/>
  <c r="O168" i="18"/>
  <c r="P166" i="18"/>
  <c r="O166" i="18"/>
  <c r="P164" i="18"/>
  <c r="O164" i="18"/>
  <c r="P162" i="18"/>
  <c r="O162" i="18"/>
  <c r="P160" i="18"/>
  <c r="O160" i="18"/>
  <c r="P158" i="18"/>
  <c r="O158" i="18"/>
  <c r="P156" i="18"/>
  <c r="O156" i="18"/>
  <c r="P154" i="18"/>
  <c r="O154" i="18"/>
  <c r="P152" i="18"/>
  <c r="O152" i="18"/>
  <c r="P150" i="18"/>
  <c r="O150" i="18"/>
  <c r="P148" i="18"/>
  <c r="O148" i="18"/>
  <c r="O143" i="18"/>
  <c r="P143" i="18"/>
  <c r="N143" i="18"/>
  <c r="O132" i="18"/>
  <c r="Q132" i="18"/>
  <c r="P132" i="18"/>
  <c r="O127" i="18"/>
  <c r="P127" i="18"/>
  <c r="N127" i="18"/>
  <c r="O116" i="18"/>
  <c r="Q116" i="18"/>
  <c r="P116" i="18"/>
  <c r="P110" i="18"/>
  <c r="O110" i="18"/>
  <c r="Q110" i="18"/>
  <c r="N110" i="18"/>
  <c r="N87" i="18"/>
  <c r="P87" i="18"/>
  <c r="Q87" i="18"/>
  <c r="O87" i="18"/>
  <c r="N79" i="18"/>
  <c r="P79" i="18"/>
  <c r="Q79" i="18"/>
  <c r="O79" i="18"/>
  <c r="N75" i="18"/>
  <c r="P75" i="18"/>
  <c r="Q75" i="18"/>
  <c r="O75" i="18"/>
  <c r="O147" i="18"/>
  <c r="P147" i="18"/>
  <c r="N147" i="18"/>
  <c r="O136" i="18"/>
  <c r="Q136" i="18"/>
  <c r="P136" i="18"/>
  <c r="O131" i="18"/>
  <c r="P131" i="18"/>
  <c r="N131" i="18"/>
  <c r="O120" i="18"/>
  <c r="Q120" i="18"/>
  <c r="P120" i="18"/>
  <c r="O115" i="18"/>
  <c r="P115" i="18"/>
  <c r="N115" i="18"/>
  <c r="N53" i="18"/>
  <c r="O53" i="18"/>
  <c r="Q53" i="18"/>
  <c r="P53" i="18"/>
  <c r="O276" i="18"/>
  <c r="Q275" i="18"/>
  <c r="O272" i="18"/>
  <c r="Q271" i="18"/>
  <c r="O268" i="18"/>
  <c r="Q267" i="18"/>
  <c r="O264" i="18"/>
  <c r="Q263" i="18"/>
  <c r="O260" i="18"/>
  <c r="Q259" i="18"/>
  <c r="O256" i="18"/>
  <c r="Q255" i="18"/>
  <c r="Q252" i="18"/>
  <c r="O249" i="18"/>
  <c r="Q248" i="18"/>
  <c r="O245" i="18"/>
  <c r="Q244" i="18"/>
  <c r="O241" i="18"/>
  <c r="Q240" i="18"/>
  <c r="O237" i="18"/>
  <c r="Q236" i="18"/>
  <c r="O233" i="18"/>
  <c r="Q232" i="18"/>
  <c r="O229" i="18"/>
  <c r="Q228" i="18"/>
  <c r="O225" i="18"/>
  <c r="Q224" i="18"/>
  <c r="O221" i="18"/>
  <c r="Q220" i="18"/>
  <c r="O217" i="18"/>
  <c r="Q216" i="18"/>
  <c r="O213" i="18"/>
  <c r="P211" i="18"/>
  <c r="O211" i="18"/>
  <c r="P209" i="18"/>
  <c r="O209" i="18"/>
  <c r="P207" i="18"/>
  <c r="O207" i="18"/>
  <c r="P205" i="18"/>
  <c r="O205" i="18"/>
  <c r="P203" i="18"/>
  <c r="O203" i="18"/>
  <c r="P201" i="18"/>
  <c r="O201" i="18"/>
  <c r="P199" i="18"/>
  <c r="O199" i="18"/>
  <c r="P197" i="18"/>
  <c r="O197" i="18"/>
  <c r="P195" i="18"/>
  <c r="O195" i="18"/>
  <c r="P193" i="18"/>
  <c r="O193" i="18"/>
  <c r="P191" i="18"/>
  <c r="O191" i="18"/>
  <c r="P189" i="18"/>
  <c r="O189" i="18"/>
  <c r="P187" i="18"/>
  <c r="O187" i="18"/>
  <c r="P185" i="18"/>
  <c r="O185" i="18"/>
  <c r="P183" i="18"/>
  <c r="O183" i="18"/>
  <c r="P181" i="18"/>
  <c r="O181" i="18"/>
  <c r="P179" i="18"/>
  <c r="O179" i="18"/>
  <c r="P177" i="18"/>
  <c r="O177" i="18"/>
  <c r="P175" i="18"/>
  <c r="O175" i="18"/>
  <c r="P173" i="18"/>
  <c r="O173" i="18"/>
  <c r="P171" i="18"/>
  <c r="O171" i="18"/>
  <c r="P169" i="18"/>
  <c r="O169" i="18"/>
  <c r="P167" i="18"/>
  <c r="O167" i="18"/>
  <c r="P165" i="18"/>
  <c r="O165" i="18"/>
  <c r="P163" i="18"/>
  <c r="O163" i="18"/>
  <c r="P161" i="18"/>
  <c r="O161" i="18"/>
  <c r="P159" i="18"/>
  <c r="O159" i="18"/>
  <c r="P157" i="18"/>
  <c r="O157" i="18"/>
  <c r="P155" i="18"/>
  <c r="O155" i="18"/>
  <c r="P153" i="18"/>
  <c r="O153" i="18"/>
  <c r="P151" i="18"/>
  <c r="O151" i="18"/>
  <c r="P149" i="18"/>
  <c r="O149" i="18"/>
  <c r="O140" i="18"/>
  <c r="Q140" i="18"/>
  <c r="P140" i="18"/>
  <c r="O135" i="18"/>
  <c r="P135" i="18"/>
  <c r="N135" i="18"/>
  <c r="O124" i="18"/>
  <c r="Q124" i="18"/>
  <c r="P124" i="18"/>
  <c r="O119" i="18"/>
  <c r="P119" i="18"/>
  <c r="N119" i="18"/>
  <c r="P112" i="18"/>
  <c r="O112" i="18"/>
  <c r="Q112" i="18"/>
  <c r="N112" i="18"/>
  <c r="N63" i="18"/>
  <c r="P63" i="18"/>
  <c r="Q63" i="18"/>
  <c r="O63" i="18"/>
  <c r="N59" i="18"/>
  <c r="P59" i="18"/>
  <c r="Q59" i="18"/>
  <c r="O59" i="18"/>
  <c r="Q276" i="18"/>
  <c r="P275" i="18"/>
  <c r="O273" i="18"/>
  <c r="Q272" i="18"/>
  <c r="P271" i="18"/>
  <c r="O269" i="18"/>
  <c r="Q268" i="18"/>
  <c r="P267" i="18"/>
  <c r="O265" i="18"/>
  <c r="Q264" i="18"/>
  <c r="P263" i="18"/>
  <c r="O261" i="18"/>
  <c r="Q260" i="18"/>
  <c r="P259" i="18"/>
  <c r="O257" i="18"/>
  <c r="Q256" i="18"/>
  <c r="P255" i="18"/>
  <c r="O253" i="18"/>
  <c r="P252" i="18"/>
  <c r="O250" i="18"/>
  <c r="Q249" i="18"/>
  <c r="P248" i="18"/>
  <c r="O246" i="18"/>
  <c r="Q245" i="18"/>
  <c r="P244" i="18"/>
  <c r="O242" i="18"/>
  <c r="Q241" i="18"/>
  <c r="P240" i="18"/>
  <c r="O238" i="18"/>
  <c r="Q237" i="18"/>
  <c r="P236" i="18"/>
  <c r="O234" i="18"/>
  <c r="Q233" i="18"/>
  <c r="P232" i="18"/>
  <c r="O230" i="18"/>
  <c r="Q229" i="18"/>
  <c r="P228" i="18"/>
  <c r="O226" i="18"/>
  <c r="Q225" i="18"/>
  <c r="P224" i="18"/>
  <c r="O222" i="18"/>
  <c r="Q221" i="18"/>
  <c r="P220" i="18"/>
  <c r="O218" i="18"/>
  <c r="Q217" i="18"/>
  <c r="P216" i="18"/>
  <c r="O214" i="18"/>
  <c r="Q213" i="18"/>
  <c r="O144" i="18"/>
  <c r="Q144" i="18"/>
  <c r="P144" i="18"/>
  <c r="O139" i="18"/>
  <c r="P139" i="18"/>
  <c r="N139" i="18"/>
  <c r="O128" i="18"/>
  <c r="Q128" i="18"/>
  <c r="P128" i="18"/>
  <c r="O123" i="18"/>
  <c r="P123" i="18"/>
  <c r="N123" i="18"/>
  <c r="N116" i="18"/>
  <c r="O146" i="18"/>
  <c r="O142" i="18"/>
  <c r="O138" i="18"/>
  <c r="O134" i="18"/>
  <c r="O130" i="18"/>
  <c r="O126" i="18"/>
  <c r="O122" i="18"/>
  <c r="O118" i="18"/>
  <c r="O114" i="18"/>
  <c r="N67" i="18"/>
  <c r="P67" i="18"/>
  <c r="Q67" i="18"/>
  <c r="O67" i="18"/>
  <c r="N55" i="18"/>
  <c r="O55" i="18"/>
  <c r="Q55" i="18"/>
  <c r="P55" i="18"/>
  <c r="O145" i="18"/>
  <c r="O141" i="18"/>
  <c r="O137" i="18"/>
  <c r="O133" i="18"/>
  <c r="O129" i="18"/>
  <c r="O125" i="18"/>
  <c r="O121" i="18"/>
  <c r="O117" i="18"/>
  <c r="O113" i="18"/>
  <c r="P111" i="18"/>
  <c r="O111" i="18"/>
  <c r="P109" i="18"/>
  <c r="O109" i="18"/>
  <c r="N83" i="18"/>
  <c r="P83" i="18"/>
  <c r="Q83" i="18"/>
  <c r="O83" i="18"/>
  <c r="N71" i="18"/>
  <c r="P71" i="18"/>
  <c r="Q71" i="18"/>
  <c r="O71" i="18"/>
  <c r="N57" i="18"/>
  <c r="O57" i="18"/>
  <c r="Q57" i="18"/>
  <c r="P57" i="18"/>
  <c r="O108" i="18"/>
  <c r="O107" i="18"/>
  <c r="O106" i="18"/>
  <c r="O105" i="18"/>
  <c r="O104" i="18"/>
  <c r="O103" i="18"/>
  <c r="O102" i="18"/>
  <c r="O101" i="18"/>
  <c r="O100" i="18"/>
  <c r="O99" i="18"/>
  <c r="O98" i="18"/>
  <c r="O97" i="18"/>
  <c r="O96" i="18"/>
  <c r="O95" i="18"/>
  <c r="O94" i="18"/>
  <c r="O93" i="18"/>
  <c r="O92" i="18"/>
  <c r="O91" i="18"/>
  <c r="O90" i="18"/>
  <c r="O89" i="18"/>
  <c r="O88" i="18"/>
  <c r="Q85" i="18"/>
  <c r="P84" i="18"/>
  <c r="Q81" i="18"/>
  <c r="P80" i="18"/>
  <c r="Q77" i="18"/>
  <c r="P76" i="18"/>
  <c r="Q73" i="18"/>
  <c r="P72" i="18"/>
  <c r="Q69" i="18"/>
  <c r="P68" i="18"/>
  <c r="Q65" i="18"/>
  <c r="P64" i="18"/>
  <c r="Q61" i="18"/>
  <c r="P60" i="18"/>
  <c r="O77" i="18"/>
  <c r="O73" i="18"/>
  <c r="O69" i="18"/>
  <c r="O65" i="18"/>
  <c r="O61" i="18"/>
  <c r="Q84" i="18"/>
  <c r="Q80" i="18"/>
  <c r="Q76" i="18"/>
  <c r="Q72" i="18"/>
  <c r="Q68" i="18"/>
  <c r="Q64" i="18"/>
  <c r="Q60" i="18"/>
  <c r="N58" i="18"/>
  <c r="O58" i="18"/>
  <c r="N56" i="18"/>
  <c r="O56" i="18"/>
  <c r="N54" i="18"/>
  <c r="O54"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O7" i="18"/>
  <c r="O6" i="18"/>
  <c r="O5" i="18"/>
  <c r="O4" i="18"/>
  <c r="O3" i="18"/>
  <c r="AU2" i="16"/>
  <c r="AW2" i="16"/>
  <c r="AX2" i="16"/>
  <c r="AX464" i="16" s="1"/>
  <c r="D22" i="25" l="1"/>
  <c r="E467" i="18"/>
  <c r="G468" i="18"/>
  <c r="H472" i="18" s="1"/>
  <c r="E468" i="18"/>
  <c r="B20" i="25"/>
  <c r="C20" i="25"/>
  <c r="B6" i="25"/>
  <c r="C6" i="25"/>
  <c r="B23" i="25"/>
  <c r="C23" i="25"/>
  <c r="B22" i="25"/>
  <c r="C22" i="25"/>
  <c r="B16" i="25"/>
  <c r="C16" i="25"/>
  <c r="B5" i="25"/>
  <c r="C5" i="25"/>
  <c r="B24" i="25"/>
  <c r="C24" i="25"/>
  <c r="B2" i="25"/>
  <c r="C2" i="25"/>
  <c r="B4" i="25"/>
  <c r="C4" i="25"/>
  <c r="B25" i="25"/>
  <c r="C25" i="25"/>
  <c r="B21" i="25"/>
  <c r="C21" i="25"/>
  <c r="B19" i="25"/>
  <c r="C19" i="25"/>
  <c r="B15" i="25"/>
  <c r="C15" i="25"/>
  <c r="B11" i="25"/>
  <c r="C11" i="25"/>
  <c r="B17" i="25"/>
  <c r="C17" i="25"/>
  <c r="B12" i="25"/>
  <c r="C12" i="25"/>
  <c r="D27" i="25"/>
  <c r="D18" i="25"/>
  <c r="AW468" i="16"/>
  <c r="AW463" i="16"/>
  <c r="D7" i="25" s="1"/>
  <c r="AW464" i="16"/>
  <c r="L2" i="18"/>
  <c r="Q2" i="18" s="1"/>
  <c r="Q462" i="18" s="1"/>
  <c r="AU468" i="16"/>
  <c r="AU463" i="16"/>
  <c r="AZ468" i="16"/>
  <c r="AZ463" i="16"/>
  <c r="AZ464" i="16"/>
  <c r="AX468" i="16"/>
  <c r="AX463" i="16"/>
  <c r="D8" i="25" s="1"/>
  <c r="AV468" i="16"/>
  <c r="AV463" i="16"/>
  <c r="D9" i="25" s="1"/>
  <c r="AI464" i="16"/>
  <c r="AV464" i="16"/>
  <c r="AU464" i="16"/>
  <c r="I472" i="18" l="1"/>
  <c r="G472" i="18"/>
  <c r="B7" i="25"/>
  <c r="C7" i="25"/>
  <c r="B9" i="25"/>
  <c r="C9" i="25"/>
  <c r="B18" i="25"/>
  <c r="C18" i="25"/>
  <c r="B8" i="25"/>
  <c r="C8" i="25"/>
  <c r="B27" i="25"/>
  <c r="C27" i="25"/>
  <c r="D26" i="25"/>
  <c r="O2" i="18"/>
  <c r="O462" i="18" s="1"/>
  <c r="N2" i="18"/>
  <c r="N462" i="18" s="1"/>
  <c r="P2" i="18"/>
  <c r="P462" i="18" s="1"/>
  <c r="G467" i="18"/>
  <c r="L462" i="18"/>
  <c r="Y3" i="5"/>
  <c r="Y4" i="5"/>
  <c r="Y5" i="5"/>
  <c r="Z5" i="5" s="1"/>
  <c r="AG5" i="16" s="1"/>
  <c r="Y6" i="5"/>
  <c r="Y7" i="5"/>
  <c r="Y8" i="5"/>
  <c r="Y9" i="5"/>
  <c r="Y10" i="5"/>
  <c r="Z10" i="5" s="1"/>
  <c r="AG10" i="16" s="1"/>
  <c r="Y11" i="5"/>
  <c r="AA11" i="5" s="1"/>
  <c r="Y12" i="5"/>
  <c r="AA12" i="5" s="1"/>
  <c r="Y13" i="5"/>
  <c r="Y14" i="5"/>
  <c r="Z14" i="5" s="1"/>
  <c r="AG14" i="16" s="1"/>
  <c r="Y15" i="5"/>
  <c r="Y16" i="5"/>
  <c r="Y17" i="5"/>
  <c r="AA17" i="5" s="1"/>
  <c r="Y18" i="5"/>
  <c r="Y19" i="5"/>
  <c r="Y20" i="5"/>
  <c r="Y21" i="5"/>
  <c r="AA21" i="5" s="1"/>
  <c r="Y22" i="5"/>
  <c r="Y23" i="5"/>
  <c r="AA23" i="5" s="1"/>
  <c r="Y24" i="5"/>
  <c r="Y25" i="5"/>
  <c r="Z25" i="5" s="1"/>
  <c r="AG25" i="16" s="1"/>
  <c r="Y26" i="5"/>
  <c r="Z26" i="5" s="1"/>
  <c r="AG26" i="16" s="1"/>
  <c r="Y27" i="5"/>
  <c r="Y28" i="5"/>
  <c r="Y29" i="5"/>
  <c r="Y30" i="5"/>
  <c r="Y31" i="5"/>
  <c r="Y32" i="5"/>
  <c r="AA32" i="5" s="1"/>
  <c r="Y33" i="5"/>
  <c r="AA33" i="5" s="1"/>
  <c r="Y34" i="5"/>
  <c r="Y35" i="5"/>
  <c r="Y36" i="5"/>
  <c r="Y37" i="5"/>
  <c r="AA37" i="5" s="1"/>
  <c r="Y38" i="5"/>
  <c r="Z38" i="5" s="1"/>
  <c r="AG38" i="16" s="1"/>
  <c r="Y39" i="5"/>
  <c r="Y40" i="5"/>
  <c r="Y41" i="5"/>
  <c r="Y42" i="5"/>
  <c r="Z42" i="5" s="1"/>
  <c r="AG42" i="16" s="1"/>
  <c r="Y43" i="5"/>
  <c r="AA43" i="5" s="1"/>
  <c r="Y44" i="5"/>
  <c r="AA44" i="5" s="1"/>
  <c r="Y45" i="5"/>
  <c r="Y46" i="5"/>
  <c r="Z46" i="5" s="1"/>
  <c r="AG46" i="16" s="1"/>
  <c r="Y47" i="5"/>
  <c r="Y48" i="5"/>
  <c r="Y49" i="5"/>
  <c r="AA49" i="5" s="1"/>
  <c r="Y50" i="5"/>
  <c r="Y51" i="5"/>
  <c r="Y52" i="5"/>
  <c r="Y53" i="5"/>
  <c r="AA53" i="5" s="1"/>
  <c r="Y54" i="5"/>
  <c r="Z54" i="5" s="1"/>
  <c r="AG54" i="16" s="1"/>
  <c r="Y55" i="5"/>
  <c r="AA55" i="5" s="1"/>
  <c r="Y56" i="5"/>
  <c r="Y57" i="5"/>
  <c r="Y58" i="5"/>
  <c r="Y59" i="5"/>
  <c r="Y60" i="5"/>
  <c r="Y61" i="5"/>
  <c r="Y62" i="5"/>
  <c r="Z62" i="5" s="1"/>
  <c r="AG62" i="16" s="1"/>
  <c r="Y63" i="5"/>
  <c r="Y64" i="5"/>
  <c r="Z64" i="5" s="1"/>
  <c r="AG64" i="16" s="1"/>
  <c r="Y65" i="5"/>
  <c r="AA65" i="5" s="1"/>
  <c r="Y66" i="5"/>
  <c r="Y67" i="5"/>
  <c r="Y68" i="5"/>
  <c r="Y69" i="5"/>
  <c r="AA69" i="5" s="1"/>
  <c r="Y70" i="5"/>
  <c r="Z70" i="5" s="1"/>
  <c r="AG70" i="16" s="1"/>
  <c r="Y71" i="5"/>
  <c r="Y72" i="5"/>
  <c r="Y73" i="5"/>
  <c r="Y74" i="5"/>
  <c r="Z74" i="5" s="1"/>
  <c r="AG74" i="16" s="1"/>
  <c r="Y75" i="5"/>
  <c r="AA75" i="5" s="1"/>
  <c r="Y76" i="5"/>
  <c r="AA76" i="5" s="1"/>
  <c r="Y77" i="5"/>
  <c r="Y78" i="5"/>
  <c r="Y79" i="5"/>
  <c r="Y80" i="5"/>
  <c r="Y81" i="5"/>
  <c r="AA81" i="5" s="1"/>
  <c r="Y82" i="5"/>
  <c r="Y83" i="5"/>
  <c r="Y84" i="5"/>
  <c r="Z84" i="5" s="1"/>
  <c r="AG84" i="16" s="1"/>
  <c r="Y85" i="5"/>
  <c r="AA85" i="5" s="1"/>
  <c r="Y86" i="5"/>
  <c r="Y87" i="5"/>
  <c r="AA87" i="5" s="1"/>
  <c r="Y88" i="5"/>
  <c r="Y89" i="5"/>
  <c r="Y90" i="5"/>
  <c r="Z90" i="5" s="1"/>
  <c r="AG90" i="16" s="1"/>
  <c r="Y91" i="5"/>
  <c r="Y92" i="5"/>
  <c r="Y93" i="5"/>
  <c r="Y94" i="5"/>
  <c r="Y95" i="5"/>
  <c r="Y96" i="5"/>
  <c r="AA96" i="5" s="1"/>
  <c r="Y97" i="5"/>
  <c r="AA97" i="5" s="1"/>
  <c r="Y98" i="5"/>
  <c r="Y99" i="5"/>
  <c r="Y100" i="5"/>
  <c r="Y101" i="5"/>
  <c r="AA101" i="5" s="1"/>
  <c r="Y102" i="5"/>
  <c r="Z102" i="5" s="1"/>
  <c r="AG102" i="16" s="1"/>
  <c r="Y103" i="5"/>
  <c r="Y104" i="5"/>
  <c r="Y105" i="5"/>
  <c r="Y106" i="5"/>
  <c r="Y107" i="5"/>
  <c r="AA107" i="5" s="1"/>
  <c r="Y108" i="5"/>
  <c r="AA108" i="5" s="1"/>
  <c r="Y109" i="5"/>
  <c r="Y110" i="5"/>
  <c r="Z110" i="5" s="1"/>
  <c r="AG110" i="16" s="1"/>
  <c r="Y111" i="5"/>
  <c r="Y112" i="5"/>
  <c r="Y113" i="5"/>
  <c r="AA113" i="5" s="1"/>
  <c r="Y114" i="5"/>
  <c r="Y115" i="5"/>
  <c r="Y116" i="5"/>
  <c r="Y117" i="5"/>
  <c r="AA117" i="5" s="1"/>
  <c r="Y118" i="5"/>
  <c r="Z118" i="5" s="1"/>
  <c r="AG118" i="16" s="1"/>
  <c r="Y119" i="5"/>
  <c r="AA119" i="5" s="1"/>
  <c r="Y120" i="5"/>
  <c r="Y121" i="5"/>
  <c r="Z121" i="5" s="1"/>
  <c r="AG121" i="16" s="1"/>
  <c r="Y122" i="5"/>
  <c r="Y123" i="5"/>
  <c r="Y124" i="5"/>
  <c r="Y125" i="5"/>
  <c r="Y126" i="5"/>
  <c r="Y127" i="5"/>
  <c r="Y128" i="5"/>
  <c r="AA128" i="5" s="1"/>
  <c r="Y129" i="5"/>
  <c r="AA129" i="5" s="1"/>
  <c r="Y130" i="5"/>
  <c r="Y131" i="5"/>
  <c r="Y132" i="5"/>
  <c r="Y133" i="5"/>
  <c r="AA133" i="5" s="1"/>
  <c r="Y134" i="5"/>
  <c r="Y135" i="5"/>
  <c r="Y136" i="5"/>
  <c r="Y137" i="5"/>
  <c r="Y138" i="5"/>
  <c r="Z138" i="5" s="1"/>
  <c r="AG138" i="16" s="1"/>
  <c r="Y139" i="5"/>
  <c r="AA139" i="5" s="1"/>
  <c r="Y140" i="5"/>
  <c r="Z140" i="5" s="1"/>
  <c r="AG140" i="16" s="1"/>
  <c r="Y141" i="5"/>
  <c r="Y142" i="5"/>
  <c r="Y143" i="5"/>
  <c r="Y144" i="5"/>
  <c r="Y145" i="5"/>
  <c r="AA145" i="5" s="1"/>
  <c r="Y146" i="5"/>
  <c r="Y147" i="5"/>
  <c r="Y148" i="5"/>
  <c r="Y149" i="5"/>
  <c r="AA149" i="5" s="1"/>
  <c r="Y150" i="5"/>
  <c r="Y151" i="5"/>
  <c r="AA151" i="5" s="1"/>
  <c r="Y152" i="5"/>
  <c r="Y153" i="5"/>
  <c r="Y154" i="5"/>
  <c r="Y155" i="5"/>
  <c r="Y156" i="5"/>
  <c r="Y157" i="5"/>
  <c r="Y158" i="5"/>
  <c r="Y159" i="5"/>
  <c r="Y160" i="5"/>
  <c r="AA160" i="5" s="1"/>
  <c r="Y161" i="5"/>
  <c r="AA161" i="5" s="1"/>
  <c r="Y162" i="5"/>
  <c r="Y163" i="5"/>
  <c r="Y164" i="5"/>
  <c r="Y165" i="5"/>
  <c r="AA165" i="5" s="1"/>
  <c r="Y166" i="5"/>
  <c r="Z166" i="5" s="1"/>
  <c r="AG166" i="16" s="1"/>
  <c r="Y167" i="5"/>
  <c r="Y168" i="5"/>
  <c r="Y169" i="5"/>
  <c r="AA169" i="5" s="1"/>
  <c r="Y170" i="5"/>
  <c r="Y171" i="5"/>
  <c r="AA171" i="5" s="1"/>
  <c r="Y172" i="5"/>
  <c r="Y173" i="5"/>
  <c r="Y174" i="5"/>
  <c r="Y175" i="5"/>
  <c r="Y176" i="5"/>
  <c r="AA176" i="5" s="1"/>
  <c r="Y177" i="5"/>
  <c r="AA177" i="5" s="1"/>
  <c r="Y178" i="5"/>
  <c r="Y179" i="5"/>
  <c r="Y180" i="5"/>
  <c r="Y181" i="5"/>
  <c r="AA181" i="5" s="1"/>
  <c r="Y182" i="5"/>
  <c r="Y183" i="5"/>
  <c r="AA183" i="5" s="1"/>
  <c r="Y184" i="5"/>
  <c r="Y185" i="5"/>
  <c r="AA185" i="5" s="1"/>
  <c r="Y186" i="5"/>
  <c r="Y187" i="5"/>
  <c r="Y188" i="5"/>
  <c r="Y189" i="5"/>
  <c r="Y190" i="5"/>
  <c r="Y191" i="5"/>
  <c r="AA191" i="5" s="1"/>
  <c r="Y192" i="5"/>
  <c r="AA192" i="5" s="1"/>
  <c r="Y193" i="5"/>
  <c r="AA193" i="5" s="1"/>
  <c r="Y194" i="5"/>
  <c r="Y195" i="5"/>
  <c r="Y196" i="5"/>
  <c r="Z196" i="5" s="1"/>
  <c r="AG196" i="16" s="1"/>
  <c r="Y197" i="5"/>
  <c r="Z197" i="5" s="1"/>
  <c r="AG197" i="16" s="1"/>
  <c r="Y198" i="5"/>
  <c r="Y199" i="5"/>
  <c r="AA199" i="5" s="1"/>
  <c r="Y200" i="5"/>
  <c r="Y201" i="5"/>
  <c r="AA201" i="5" s="1"/>
  <c r="Y202" i="5"/>
  <c r="Y203" i="5"/>
  <c r="Y204" i="5"/>
  <c r="AA204" i="5" s="1"/>
  <c r="Y205" i="5"/>
  <c r="Y206" i="5"/>
  <c r="Z206" i="5" s="1"/>
  <c r="AG206" i="16" s="1"/>
  <c r="Y207" i="5"/>
  <c r="AA207" i="5" s="1"/>
  <c r="Y208" i="5"/>
  <c r="Y209" i="5"/>
  <c r="AA209" i="5" s="1"/>
  <c r="Y210" i="5"/>
  <c r="Y211" i="5"/>
  <c r="Y212" i="5"/>
  <c r="AA212" i="5" s="1"/>
  <c r="Y213" i="5"/>
  <c r="Z213" i="5" s="1"/>
  <c r="AG213" i="16" s="1"/>
  <c r="Y214" i="5"/>
  <c r="Y215" i="5"/>
  <c r="Y216" i="5"/>
  <c r="Y217" i="5"/>
  <c r="Z217" i="5" s="1"/>
  <c r="AG217" i="16" s="1"/>
  <c r="Y218" i="5"/>
  <c r="Y219" i="5"/>
  <c r="AA219" i="5" s="1"/>
  <c r="Y220" i="5"/>
  <c r="AA220" i="5" s="1"/>
  <c r="Y221" i="5"/>
  <c r="Y222" i="5"/>
  <c r="Y223" i="5"/>
  <c r="Y224" i="5"/>
  <c r="Y225" i="5"/>
  <c r="AA225" i="5" s="1"/>
  <c r="Y226" i="5"/>
  <c r="Y227" i="5"/>
  <c r="Y228" i="5"/>
  <c r="AA228" i="5" s="1"/>
  <c r="Y229" i="5"/>
  <c r="AA229" i="5" s="1"/>
  <c r="Y230" i="5"/>
  <c r="Y231" i="5"/>
  <c r="Y232" i="5"/>
  <c r="Y233" i="5"/>
  <c r="AA233" i="5" s="1"/>
  <c r="Y234" i="5"/>
  <c r="Z234" i="5" s="1"/>
  <c r="AG234" i="16" s="1"/>
  <c r="Y235" i="5"/>
  <c r="AA235" i="5" s="1"/>
  <c r="Y236" i="5"/>
  <c r="Y237" i="5"/>
  <c r="Y238" i="5"/>
  <c r="Y239" i="5"/>
  <c r="Y240" i="5"/>
  <c r="AA240" i="5" s="1"/>
  <c r="Y241" i="5"/>
  <c r="AA241" i="5" s="1"/>
  <c r="Y242" i="5"/>
  <c r="Y243" i="5"/>
  <c r="Y244" i="5"/>
  <c r="Y245" i="5"/>
  <c r="AA245" i="5" s="1"/>
  <c r="Y246" i="5"/>
  <c r="Y247" i="5"/>
  <c r="AA247" i="5" s="1"/>
  <c r="Y248" i="5"/>
  <c r="Y249" i="5"/>
  <c r="AA249" i="5" s="1"/>
  <c r="Y250" i="5"/>
  <c r="Y251" i="5"/>
  <c r="Y252" i="5"/>
  <c r="Z252" i="5" s="1"/>
  <c r="AG252" i="16" s="1"/>
  <c r="Y253" i="5"/>
  <c r="Y254" i="5"/>
  <c r="Z254" i="5" s="1"/>
  <c r="AG253" i="16" s="1"/>
  <c r="Y255" i="5"/>
  <c r="AA255" i="5" s="1"/>
  <c r="Y256" i="5"/>
  <c r="AA256" i="5" s="1"/>
  <c r="Y257" i="5"/>
  <c r="AA257" i="5" s="1"/>
  <c r="Y258" i="5"/>
  <c r="Y259" i="5"/>
  <c r="Y260" i="5"/>
  <c r="Y261" i="5"/>
  <c r="AA261" i="5" s="1"/>
  <c r="Y262" i="5"/>
  <c r="Z262" i="5" s="1"/>
  <c r="AG261" i="16" s="1"/>
  <c r="Y263" i="5"/>
  <c r="AA263" i="5" s="1"/>
  <c r="Y264" i="5"/>
  <c r="Y265" i="5"/>
  <c r="AA265" i="5" s="1"/>
  <c r="Y266" i="5"/>
  <c r="Y267" i="5"/>
  <c r="Y268" i="5"/>
  <c r="AA268" i="5" s="1"/>
  <c r="Y269" i="5"/>
  <c r="Y270" i="5"/>
  <c r="Z270" i="5" s="1"/>
  <c r="AG269" i="16" s="1"/>
  <c r="Y271" i="5"/>
  <c r="AA271" i="5" s="1"/>
  <c r="Y272" i="5"/>
  <c r="Y273" i="5"/>
  <c r="Z273" i="5" s="1"/>
  <c r="AG272" i="16" s="1"/>
  <c r="Y274" i="5"/>
  <c r="Y275" i="5"/>
  <c r="Y276" i="5"/>
  <c r="AA276" i="5" s="1"/>
  <c r="Y277" i="5"/>
  <c r="AA277" i="5" s="1"/>
  <c r="Y278" i="5"/>
  <c r="Y279" i="5"/>
  <c r="Y280" i="5"/>
  <c r="Y281" i="5"/>
  <c r="Z281" i="5" s="1"/>
  <c r="AG279" i="16" s="1"/>
  <c r="Y282" i="5"/>
  <c r="Z282" i="5" s="1"/>
  <c r="AG280" i="16" s="1"/>
  <c r="Y283" i="5"/>
  <c r="AA283" i="5" s="1"/>
  <c r="Y284" i="5"/>
  <c r="AA284" i="5" s="1"/>
  <c r="Y285" i="5"/>
  <c r="Y286" i="5"/>
  <c r="Y287" i="5"/>
  <c r="Y288" i="5"/>
  <c r="Y289" i="5"/>
  <c r="AA289" i="5" s="1"/>
  <c r="Y290" i="5"/>
  <c r="Y291" i="5"/>
  <c r="Y292" i="5"/>
  <c r="Z292" i="5" s="1"/>
  <c r="AG290" i="16" s="1"/>
  <c r="Y293" i="5"/>
  <c r="AA293" i="5" s="1"/>
  <c r="Y294" i="5"/>
  <c r="Y295" i="5"/>
  <c r="Y296" i="5"/>
  <c r="Y297" i="5"/>
  <c r="AA297" i="5" s="1"/>
  <c r="Y298" i="5"/>
  <c r="Z298" i="5" s="1"/>
  <c r="AG296" i="16" s="1"/>
  <c r="Y299" i="5"/>
  <c r="AA299" i="5" s="1"/>
  <c r="Y300" i="5"/>
  <c r="Y301" i="5"/>
  <c r="Y302" i="5"/>
  <c r="Z302" i="5" s="1"/>
  <c r="AG300" i="16" s="1"/>
  <c r="Y303" i="5"/>
  <c r="Y304" i="5"/>
  <c r="AA304" i="5" s="1"/>
  <c r="Y305" i="5"/>
  <c r="AA305" i="5" s="1"/>
  <c r="Y306" i="5"/>
  <c r="Y307" i="5"/>
  <c r="Y308" i="5"/>
  <c r="Y309" i="5"/>
  <c r="Z309" i="5" s="1"/>
  <c r="AG307" i="16" s="1"/>
  <c r="Y310" i="5"/>
  <c r="Z310" i="5" s="1"/>
  <c r="AG308" i="16" s="1"/>
  <c r="Y311" i="5"/>
  <c r="AA311" i="5" s="1"/>
  <c r="Y312" i="5"/>
  <c r="Y313" i="5"/>
  <c r="AA313" i="5" s="1"/>
  <c r="Y314" i="5"/>
  <c r="Y315" i="5"/>
  <c r="Y316" i="5"/>
  <c r="Y317" i="5"/>
  <c r="Y318" i="5"/>
  <c r="Z318" i="5" s="1"/>
  <c r="AG316" i="16" s="1"/>
  <c r="Y319" i="5"/>
  <c r="AA319" i="5" s="1"/>
  <c r="Y320" i="5"/>
  <c r="AA320" i="5" s="1"/>
  <c r="Y321" i="5"/>
  <c r="AA321" i="5" s="1"/>
  <c r="Y322" i="5"/>
  <c r="Y323" i="5"/>
  <c r="Y324" i="5"/>
  <c r="Y325" i="5"/>
  <c r="AA325" i="5" s="1"/>
  <c r="Y326" i="5"/>
  <c r="Z326" i="5" s="1"/>
  <c r="AG324" i="16" s="1"/>
  <c r="Y327" i="5"/>
  <c r="AA327" i="5" s="1"/>
  <c r="Y328" i="5"/>
  <c r="Y329" i="5"/>
  <c r="AA329" i="5" s="1"/>
  <c r="Y330" i="5"/>
  <c r="Z330" i="5" s="1"/>
  <c r="AG328" i="16" s="1"/>
  <c r="Y331" i="5"/>
  <c r="Y332" i="5"/>
  <c r="AA332" i="5" s="1"/>
  <c r="Y333" i="5"/>
  <c r="Y334" i="5"/>
  <c r="Y335" i="5"/>
  <c r="AA335" i="5" s="1"/>
  <c r="Y336" i="5"/>
  <c r="Y337" i="5"/>
  <c r="Z337" i="5" s="1"/>
  <c r="AG335" i="16" s="1"/>
  <c r="Y338" i="5"/>
  <c r="Y339" i="5"/>
  <c r="Y340" i="5"/>
  <c r="AA340" i="5" s="1"/>
  <c r="Y341" i="5"/>
  <c r="AA341" i="5" s="1"/>
  <c r="Y342" i="5"/>
  <c r="Y343" i="5"/>
  <c r="Y344" i="5"/>
  <c r="Y345" i="5"/>
  <c r="Z345" i="5" s="1"/>
  <c r="AG343" i="16" s="1"/>
  <c r="Y346" i="5"/>
  <c r="Z346" i="5" s="1"/>
  <c r="AG344" i="16" s="1"/>
  <c r="Y347" i="5"/>
  <c r="AA347" i="5" s="1"/>
  <c r="Y348" i="5"/>
  <c r="AA348" i="5" s="1"/>
  <c r="Y349" i="5"/>
  <c r="Y350" i="5"/>
  <c r="Y351" i="5"/>
  <c r="Y352" i="5"/>
  <c r="Y353" i="5"/>
  <c r="AA353" i="5" s="1"/>
  <c r="Y354" i="5"/>
  <c r="Z354" i="5" s="1"/>
  <c r="AG352" i="16" s="1"/>
  <c r="Y355" i="5"/>
  <c r="Y356" i="5"/>
  <c r="AA356" i="5" s="1"/>
  <c r="Y357" i="5"/>
  <c r="AA357" i="5" s="1"/>
  <c r="Y358" i="5"/>
  <c r="Y359" i="5"/>
  <c r="Y360" i="5"/>
  <c r="Z360" i="5" s="1"/>
  <c r="AG358" i="16" s="1"/>
  <c r="Y361" i="5"/>
  <c r="Z361" i="5" s="1"/>
  <c r="AG359" i="16" s="1"/>
  <c r="Y362" i="5"/>
  <c r="Y363" i="5"/>
  <c r="AA363" i="5" s="1"/>
  <c r="Y364" i="5"/>
  <c r="Y365" i="5"/>
  <c r="Y366" i="5"/>
  <c r="Z366" i="5" s="1"/>
  <c r="Y367" i="5"/>
  <c r="Y368" i="5"/>
  <c r="AA368" i="5" s="1"/>
  <c r="Y369" i="5"/>
  <c r="AA369" i="5" s="1"/>
  <c r="Y370" i="5"/>
  <c r="Y371" i="5"/>
  <c r="Y372" i="5"/>
  <c r="Y373" i="5"/>
  <c r="Z373" i="5" s="1"/>
  <c r="AG370" i="16" s="1"/>
  <c r="Y374" i="5"/>
  <c r="Y375" i="5"/>
  <c r="AA375" i="5" s="1"/>
  <c r="Y376" i="5"/>
  <c r="Z376" i="5" s="1"/>
  <c r="AG373" i="16" s="1"/>
  <c r="Y377" i="5"/>
  <c r="AA377" i="5" s="1"/>
  <c r="Y378" i="5"/>
  <c r="Y379" i="5"/>
  <c r="Y380" i="5"/>
  <c r="Y381" i="5"/>
  <c r="Z381" i="5" s="1"/>
  <c r="AG378" i="16" s="1"/>
  <c r="Y382" i="5"/>
  <c r="Z382" i="5" s="1"/>
  <c r="AG379" i="16" s="1"/>
  <c r="Y383" i="5"/>
  <c r="AA383" i="5" s="1"/>
  <c r="Y384" i="5"/>
  <c r="AA384" i="5" s="1"/>
  <c r="Y385" i="5"/>
  <c r="AA385" i="5" s="1"/>
  <c r="Y386" i="5"/>
  <c r="Y387" i="5"/>
  <c r="Y388" i="5"/>
  <c r="Z388" i="5" s="1"/>
  <c r="AG385" i="16" s="1"/>
  <c r="Y389" i="5"/>
  <c r="AA389" i="5" s="1"/>
  <c r="Y390" i="5"/>
  <c r="Y391" i="5"/>
  <c r="AA391" i="5" s="1"/>
  <c r="Y392" i="5"/>
  <c r="Y393" i="5"/>
  <c r="AA393" i="5" s="1"/>
  <c r="Y394" i="5"/>
  <c r="Z394" i="5" s="1"/>
  <c r="AG391" i="16" s="1"/>
  <c r="Y395" i="5"/>
  <c r="AA395" i="5" s="1"/>
  <c r="Y396" i="5"/>
  <c r="Y397" i="5"/>
  <c r="AA397" i="5" s="1"/>
  <c r="Y398" i="5"/>
  <c r="AA398" i="5" s="1"/>
  <c r="Y399" i="5"/>
  <c r="Y400" i="5"/>
  <c r="Y401" i="5"/>
  <c r="AA401" i="5" s="1"/>
  <c r="Y402" i="5"/>
  <c r="AA402" i="5" s="1"/>
  <c r="Y403" i="5"/>
  <c r="Y404" i="5"/>
  <c r="Z404" i="5" s="1"/>
  <c r="AG401" i="16" s="1"/>
  <c r="Y405" i="5"/>
  <c r="AA405" i="5" s="1"/>
  <c r="Y406" i="5"/>
  <c r="AA406" i="5" s="1"/>
  <c r="Y407" i="5"/>
  <c r="AA407" i="5" s="1"/>
  <c r="Y408" i="5"/>
  <c r="Y409" i="5"/>
  <c r="AA409" i="5" s="1"/>
  <c r="Y410" i="5"/>
  <c r="AA410" i="5" s="1"/>
  <c r="Y411" i="5"/>
  <c r="AA411" i="5" s="1"/>
  <c r="Y412" i="5"/>
  <c r="Y413" i="5"/>
  <c r="AA413" i="5" s="1"/>
  <c r="Y414" i="5"/>
  <c r="AA414" i="5" s="1"/>
  <c r="Y415" i="5"/>
  <c r="Y416" i="5"/>
  <c r="Z416" i="5" s="1"/>
  <c r="AG413" i="16" s="1"/>
  <c r="Y417" i="5"/>
  <c r="AA417" i="5" s="1"/>
  <c r="Y418" i="5"/>
  <c r="AA418" i="5" s="1"/>
  <c r="Y419" i="5"/>
  <c r="Y420" i="5"/>
  <c r="Y421" i="5"/>
  <c r="AA421" i="5" s="1"/>
  <c r="Y422" i="5"/>
  <c r="AA422" i="5" s="1"/>
  <c r="Y423" i="5"/>
  <c r="AA423" i="5" s="1"/>
  <c r="Y424" i="5"/>
  <c r="Y425" i="5"/>
  <c r="AA425" i="5" s="1"/>
  <c r="Y426" i="5"/>
  <c r="AA426" i="5" s="1"/>
  <c r="Y427" i="5"/>
  <c r="AA427" i="5" s="1"/>
  <c r="Y428" i="5"/>
  <c r="Y429" i="5"/>
  <c r="AA429" i="5" s="1"/>
  <c r="Y430" i="5"/>
  <c r="Z430" i="5" s="1"/>
  <c r="AG427" i="16" s="1"/>
  <c r="Y431" i="5"/>
  <c r="Z431" i="5" s="1"/>
  <c r="AG428" i="16" s="1"/>
  <c r="Y432" i="5"/>
  <c r="Y433" i="5"/>
  <c r="AA433" i="5" s="1"/>
  <c r="Y434" i="5"/>
  <c r="AA434" i="5" s="1"/>
  <c r="Y435" i="5"/>
  <c r="Y436" i="5"/>
  <c r="Y437" i="5"/>
  <c r="AA437" i="5" s="1"/>
  <c r="Y438" i="5"/>
  <c r="AA438" i="5" s="1"/>
  <c r="Y439" i="5"/>
  <c r="AA439" i="5" s="1"/>
  <c r="Y440" i="5"/>
  <c r="Y441" i="5"/>
  <c r="Z441" i="5" s="1"/>
  <c r="AG438" i="16" s="1"/>
  <c r="Y442" i="5"/>
  <c r="Z442" i="5" s="1"/>
  <c r="AG439" i="16" s="1"/>
  <c r="Y443" i="5"/>
  <c r="AA443" i="5" s="1"/>
  <c r="Y444" i="5"/>
  <c r="Y445" i="5"/>
  <c r="AA445" i="5" s="1"/>
  <c r="Y446" i="5"/>
  <c r="AA446" i="5" s="1"/>
  <c r="Y447" i="5"/>
  <c r="Y448" i="5"/>
  <c r="Y449" i="5"/>
  <c r="AA449" i="5" s="1"/>
  <c r="Y450" i="5"/>
  <c r="AA450" i="5" s="1"/>
  <c r="Y451" i="5"/>
  <c r="Z451" i="5" s="1"/>
  <c r="AG448" i="16" s="1"/>
  <c r="Y452" i="5"/>
  <c r="Y453" i="5"/>
  <c r="Z453" i="5" s="1"/>
  <c r="AG450" i="16" s="1"/>
  <c r="Y454" i="5"/>
  <c r="AA454" i="5" s="1"/>
  <c r="Y455" i="5"/>
  <c r="AA455" i="5" s="1"/>
  <c r="Y456" i="5"/>
  <c r="Y457" i="5"/>
  <c r="AA457" i="5" s="1"/>
  <c r="Y458" i="5"/>
  <c r="AA458" i="5" s="1"/>
  <c r="Y459" i="5"/>
  <c r="AA459" i="5" s="1"/>
  <c r="Y460" i="5"/>
  <c r="Y461" i="5"/>
  <c r="AA461" i="5" s="1"/>
  <c r="Y462" i="5"/>
  <c r="Z462" i="5" s="1"/>
  <c r="AG459" i="16" s="1"/>
  <c r="Y463" i="5"/>
  <c r="Z463" i="5" s="1"/>
  <c r="AG460" i="16" s="1"/>
  <c r="Y2" i="5"/>
  <c r="A2" i="22"/>
  <c r="R2" i="20"/>
  <c r="F66" i="22"/>
  <c r="F61" i="22"/>
  <c r="F54" i="22"/>
  <c r="I46" i="22"/>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2"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2" i="21"/>
  <c r="E410" i="21"/>
  <c r="E411" i="21"/>
  <c r="E412" i="21"/>
  <c r="E413" i="21"/>
  <c r="E414" i="21"/>
  <c r="E417" i="21"/>
  <c r="E418" i="21"/>
  <c r="E419" i="21"/>
  <c r="E420" i="21"/>
  <c r="E422" i="21"/>
  <c r="E423" i="21"/>
  <c r="E424" i="21"/>
  <c r="E425" i="21"/>
  <c r="E426" i="21"/>
  <c r="E427" i="21"/>
  <c r="E428" i="21"/>
  <c r="E430" i="21"/>
  <c r="E431" i="21"/>
  <c r="E432" i="21"/>
  <c r="E433" i="21"/>
  <c r="E434" i="21"/>
  <c r="E435" i="21"/>
  <c r="E436" i="21"/>
  <c r="E437" i="21"/>
  <c r="E438" i="21"/>
  <c r="E439" i="21"/>
  <c r="E441" i="21"/>
  <c r="E442" i="21"/>
  <c r="E443" i="21"/>
  <c r="E444" i="21"/>
  <c r="E445" i="21"/>
  <c r="E446" i="21"/>
  <c r="E447" i="21"/>
  <c r="E449" i="21"/>
  <c r="E450" i="21"/>
  <c r="E451" i="21"/>
  <c r="E452" i="21"/>
  <c r="E453" i="21"/>
  <c r="E454" i="21"/>
  <c r="E455" i="21"/>
  <c r="E456" i="21"/>
  <c r="E457" i="21"/>
  <c r="E458" i="21"/>
  <c r="E459" i="21"/>
  <c r="E460" i="21"/>
  <c r="E461" i="21"/>
  <c r="E3" i="21"/>
  <c r="E4" i="21"/>
  <c r="E5" i="21"/>
  <c r="E6" i="21"/>
  <c r="E7" i="21"/>
  <c r="E8" i="21"/>
  <c r="E9" i="21"/>
  <c r="E10" i="21"/>
  <c r="E11" i="21"/>
  <c r="E13" i="21"/>
  <c r="E14" i="21"/>
  <c r="E15" i="21"/>
  <c r="E16" i="21"/>
  <c r="E17" i="21"/>
  <c r="E18" i="21"/>
  <c r="E19" i="21"/>
  <c r="E20" i="21"/>
  <c r="E21" i="21"/>
  <c r="E22" i="21"/>
  <c r="E23" i="21"/>
  <c r="E24" i="21"/>
  <c r="E25" i="21"/>
  <c r="E26" i="21"/>
  <c r="E27" i="21"/>
  <c r="E28" i="21"/>
  <c r="E29" i="21"/>
  <c r="E30" i="21"/>
  <c r="E31" i="21"/>
  <c r="E32" i="21"/>
  <c r="E33" i="21"/>
  <c r="E34" i="21"/>
  <c r="E35" i="21"/>
  <c r="E36" i="21"/>
  <c r="E38" i="21"/>
  <c r="E39" i="21"/>
  <c r="E40" i="21"/>
  <c r="E42" i="21"/>
  <c r="E43" i="21"/>
  <c r="E45" i="21"/>
  <c r="E46" i="21"/>
  <c r="E47" i="21"/>
  <c r="E48" i="21"/>
  <c r="E49" i="21"/>
  <c r="E51" i="21"/>
  <c r="E52" i="21"/>
  <c r="E53" i="21"/>
  <c r="E54" i="21"/>
  <c r="E55" i="21"/>
  <c r="E56" i="21"/>
  <c r="E57" i="21"/>
  <c r="E58" i="21"/>
  <c r="E59" i="21"/>
  <c r="E60" i="21"/>
  <c r="E61" i="21"/>
  <c r="E63" i="21"/>
  <c r="E64" i="21"/>
  <c r="E66" i="21"/>
  <c r="E68" i="21"/>
  <c r="E69" i="21"/>
  <c r="E70" i="21"/>
  <c r="E71" i="21"/>
  <c r="E72" i="21"/>
  <c r="E73" i="21"/>
  <c r="E74" i="21"/>
  <c r="E75" i="21"/>
  <c r="E76" i="21"/>
  <c r="E77" i="21"/>
  <c r="E78" i="21"/>
  <c r="E80" i="21"/>
  <c r="E81" i="21"/>
  <c r="E82" i="21"/>
  <c r="E83" i="21"/>
  <c r="E84" i="21"/>
  <c r="E85" i="21"/>
  <c r="E88" i="21"/>
  <c r="E89" i="21"/>
  <c r="E91" i="21"/>
  <c r="E92" i="21"/>
  <c r="E93" i="21"/>
  <c r="E94" i="21"/>
  <c r="E95" i="21"/>
  <c r="E96" i="21"/>
  <c r="E98" i="21"/>
  <c r="E99" i="21"/>
  <c r="E100" i="21"/>
  <c r="E101" i="21"/>
  <c r="E102" i="21"/>
  <c r="E103" i="21"/>
  <c r="E104" i="21"/>
  <c r="E105" i="21"/>
  <c r="E107" i="21"/>
  <c r="E108" i="21"/>
  <c r="E109" i="21"/>
  <c r="E110" i="21"/>
  <c r="E111" i="21"/>
  <c r="E112" i="21"/>
  <c r="E113" i="21"/>
  <c r="E114" i="21"/>
  <c r="E115" i="21"/>
  <c r="E116" i="21"/>
  <c r="E117" i="21"/>
  <c r="E118" i="21"/>
  <c r="E119" i="21"/>
  <c r="E120" i="21"/>
  <c r="E121" i="21"/>
  <c r="E122" i="21"/>
  <c r="E123" i="21"/>
  <c r="E124" i="21"/>
  <c r="E125" i="21"/>
  <c r="E128" i="21"/>
  <c r="E131" i="21"/>
  <c r="E132" i="21"/>
  <c r="E133" i="21"/>
  <c r="E134" i="21"/>
  <c r="E135" i="21"/>
  <c r="E136" i="21"/>
  <c r="E137" i="21"/>
  <c r="E138" i="21"/>
  <c r="E139" i="21"/>
  <c r="E140" i="21"/>
  <c r="E142" i="21"/>
  <c r="E144" i="21"/>
  <c r="E145" i="21"/>
  <c r="E147" i="21"/>
  <c r="E148" i="21"/>
  <c r="E149" i="21"/>
  <c r="E152" i="21"/>
  <c r="E153" i="21"/>
  <c r="E154" i="21"/>
  <c r="E155" i="21"/>
  <c r="E156" i="21"/>
  <c r="E157" i="21"/>
  <c r="E159" i="21"/>
  <c r="E160" i="21"/>
  <c r="E162" i="21"/>
  <c r="E163" i="21"/>
  <c r="E165" i="21"/>
  <c r="E166" i="21"/>
  <c r="E168" i="21"/>
  <c r="E170" i="21"/>
  <c r="E171" i="21"/>
  <c r="E173" i="21"/>
  <c r="E175" i="21"/>
  <c r="E176" i="21"/>
  <c r="E177" i="21"/>
  <c r="E178" i="21"/>
  <c r="E179" i="21"/>
  <c r="E181" i="21"/>
  <c r="E182" i="21"/>
  <c r="E184" i="21"/>
  <c r="E185" i="21"/>
  <c r="E186" i="21"/>
  <c r="E187" i="21"/>
  <c r="E188" i="21"/>
  <c r="E189" i="21"/>
  <c r="E190" i="21"/>
  <c r="E191" i="21"/>
  <c r="E192" i="21"/>
  <c r="E193" i="21"/>
  <c r="E194" i="21"/>
  <c r="E195" i="21"/>
  <c r="E196" i="21"/>
  <c r="E197" i="21"/>
  <c r="E198" i="21"/>
  <c r="E199" i="21"/>
  <c r="E201" i="21"/>
  <c r="E202" i="21"/>
  <c r="E203" i="21"/>
  <c r="E204" i="21"/>
  <c r="E205" i="21"/>
  <c r="E207" i="21"/>
  <c r="E208" i="21"/>
  <c r="E209" i="21"/>
  <c r="E210" i="21"/>
  <c r="E211" i="21"/>
  <c r="E212" i="21"/>
  <c r="E213" i="21"/>
  <c r="E215" i="21"/>
  <c r="E216" i="21"/>
  <c r="E218" i="21"/>
  <c r="E219" i="21"/>
  <c r="E220" i="21"/>
  <c r="E221" i="21"/>
  <c r="E227" i="21"/>
  <c r="E228" i="21"/>
  <c r="E229" i="21"/>
  <c r="E230" i="21"/>
  <c r="E231" i="21"/>
  <c r="E232" i="21"/>
  <c r="E233" i="21"/>
  <c r="E234" i="21"/>
  <c r="E235" i="21"/>
  <c r="E236" i="21"/>
  <c r="E237" i="21"/>
  <c r="E238" i="21"/>
  <c r="E239" i="21"/>
  <c r="E241" i="21"/>
  <c r="E242" i="21"/>
  <c r="E244" i="21"/>
  <c r="E245" i="21"/>
  <c r="E247" i="21"/>
  <c r="E248" i="21"/>
  <c r="E249"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3" i="21"/>
  <c r="E284" i="21"/>
  <c r="E285" i="21"/>
  <c r="E286" i="21"/>
  <c r="E287" i="21"/>
  <c r="E288" i="21"/>
  <c r="E289" i="21"/>
  <c r="E290" i="21"/>
  <c r="E291" i="21"/>
  <c r="E292" i="21"/>
  <c r="E294" i="21"/>
  <c r="E296" i="21"/>
  <c r="E297" i="21"/>
  <c r="E299" i="21"/>
  <c r="E300" i="21"/>
  <c r="E301" i="21"/>
  <c r="E302" i="21"/>
  <c r="E303"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1" i="21"/>
  <c r="E332" i="21"/>
  <c r="E333" i="21"/>
  <c r="E336" i="21"/>
  <c r="E338" i="21"/>
  <c r="E339" i="21"/>
  <c r="E340" i="21"/>
  <c r="E341" i="21"/>
  <c r="E342" i="21"/>
  <c r="E343" i="21"/>
  <c r="E346" i="21"/>
  <c r="E347" i="21"/>
  <c r="E349" i="21"/>
  <c r="E351" i="21"/>
  <c r="E352" i="21"/>
  <c r="E353" i="21"/>
  <c r="E354" i="21"/>
  <c r="E357" i="21"/>
  <c r="E358" i="21"/>
  <c r="E359" i="21"/>
  <c r="E360" i="21"/>
  <c r="E361" i="21"/>
  <c r="E362" i="21"/>
  <c r="E364" i="21"/>
  <c r="E366" i="21"/>
  <c r="E367" i="21"/>
  <c r="E368" i="21"/>
  <c r="E370" i="21"/>
  <c r="E371" i="21"/>
  <c r="E372" i="21"/>
  <c r="E373" i="21"/>
  <c r="E374" i="21"/>
  <c r="E375" i="21"/>
  <c r="E377" i="21"/>
  <c r="E378" i="21"/>
  <c r="E379" i="21"/>
  <c r="E380" i="21"/>
  <c r="E381" i="21"/>
  <c r="E382" i="21"/>
  <c r="E383" i="21"/>
  <c r="E384" i="21"/>
  <c r="E385" i="21"/>
  <c r="E386" i="21"/>
  <c r="E388" i="21"/>
  <c r="E389" i="21"/>
  <c r="E390" i="21"/>
  <c r="E393" i="21"/>
  <c r="E394" i="21"/>
  <c r="E396" i="21"/>
  <c r="E397" i="21"/>
  <c r="E398" i="21"/>
  <c r="E399" i="21"/>
  <c r="E400" i="21"/>
  <c r="E402" i="21"/>
  <c r="E403" i="21"/>
  <c r="E404" i="21"/>
  <c r="E405" i="21"/>
  <c r="E407" i="21"/>
  <c r="E409" i="21"/>
  <c r="E2"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3" i="2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2"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J3" i="21"/>
  <c r="J2" i="21"/>
  <c r="P256" i="19"/>
  <c r="P258" i="19"/>
  <c r="P264" i="19"/>
  <c r="P266" i="19"/>
  <c r="P268" i="19"/>
  <c r="P270" i="19"/>
  <c r="P274" i="19"/>
  <c r="P276" i="19"/>
  <c r="P278" i="19"/>
  <c r="P280" i="19"/>
  <c r="P282" i="19"/>
  <c r="P284" i="19"/>
  <c r="P286" i="19"/>
  <c r="P288" i="19"/>
  <c r="P292" i="19"/>
  <c r="P296" i="19"/>
  <c r="P298" i="19"/>
  <c r="P302" i="19"/>
  <c r="P304" i="19"/>
  <c r="P306" i="19"/>
  <c r="P308" i="19"/>
  <c r="P312" i="19"/>
  <c r="P314" i="19"/>
  <c r="P318" i="19"/>
  <c r="P320" i="19"/>
  <c r="P322" i="19"/>
  <c r="P324" i="19"/>
  <c r="P328" i="19"/>
  <c r="P330" i="19"/>
  <c r="P334" i="19"/>
  <c r="P336" i="19"/>
  <c r="P338" i="19"/>
  <c r="P340" i="19"/>
  <c r="P344" i="19"/>
  <c r="P346" i="19"/>
  <c r="P350" i="19"/>
  <c r="P352" i="19"/>
  <c r="P354" i="19"/>
  <c r="P356" i="19"/>
  <c r="P360" i="19"/>
  <c r="P362" i="19"/>
  <c r="P366" i="19"/>
  <c r="P368" i="19"/>
  <c r="P372" i="19"/>
  <c r="P374" i="19"/>
  <c r="P376" i="19"/>
  <c r="P378" i="19"/>
  <c r="P380" i="19"/>
  <c r="P382" i="19"/>
  <c r="P384" i="19"/>
  <c r="P388" i="19"/>
  <c r="P390" i="19"/>
  <c r="P392" i="19"/>
  <c r="P394" i="19"/>
  <c r="P395" i="19"/>
  <c r="P396" i="19"/>
  <c r="P397" i="19"/>
  <c r="P398" i="19"/>
  <c r="P400" i="19"/>
  <c r="P404" i="19"/>
  <c r="P406" i="19"/>
  <c r="P408" i="19"/>
  <c r="P410" i="19"/>
  <c r="P411" i="19"/>
  <c r="P414" i="19"/>
  <c r="P416" i="19"/>
  <c r="P418" i="19"/>
  <c r="P420" i="19"/>
  <c r="P422" i="19"/>
  <c r="P423" i="19"/>
  <c r="P424" i="19"/>
  <c r="P426" i="19"/>
  <c r="P428" i="19"/>
  <c r="P430" i="19"/>
  <c r="P431" i="19"/>
  <c r="P432" i="19"/>
  <c r="P434" i="19"/>
  <c r="P436" i="19"/>
  <c r="P437" i="19"/>
  <c r="P440" i="19"/>
  <c r="P442" i="19"/>
  <c r="P443" i="19"/>
  <c r="P446" i="19"/>
  <c r="P448" i="19"/>
  <c r="P450" i="19"/>
  <c r="P452" i="19"/>
  <c r="P454" i="19"/>
  <c r="P455" i="19"/>
  <c r="P456" i="19"/>
  <c r="P458" i="19"/>
  <c r="P460" i="19"/>
  <c r="P462" i="19"/>
  <c r="P463" i="19"/>
  <c r="P464" i="19"/>
  <c r="P3" i="19"/>
  <c r="R3" i="19" s="1"/>
  <c r="P412" i="19"/>
  <c r="P444" i="19"/>
  <c r="P4" i="19"/>
  <c r="P8" i="19"/>
  <c r="P12" i="19"/>
  <c r="P16" i="19"/>
  <c r="P20" i="19"/>
  <c r="P28" i="19"/>
  <c r="P32" i="19"/>
  <c r="P36" i="19"/>
  <c r="P40" i="19"/>
  <c r="P44" i="19"/>
  <c r="P48" i="19"/>
  <c r="P52" i="19"/>
  <c r="P60" i="19"/>
  <c r="P64" i="19"/>
  <c r="P68" i="19"/>
  <c r="P72" i="19"/>
  <c r="P76" i="19"/>
  <c r="P80" i="19"/>
  <c r="P84" i="19"/>
  <c r="P92" i="19"/>
  <c r="P96" i="19"/>
  <c r="P100" i="19"/>
  <c r="P104" i="19"/>
  <c r="P108" i="19"/>
  <c r="P112" i="19"/>
  <c r="P116" i="19"/>
  <c r="P124" i="19"/>
  <c r="P128" i="19"/>
  <c r="P132" i="19"/>
  <c r="P136" i="19"/>
  <c r="P140" i="19"/>
  <c r="P144" i="19"/>
  <c r="P148" i="19"/>
  <c r="P156" i="19"/>
  <c r="P160" i="19"/>
  <c r="P164" i="19"/>
  <c r="P168" i="19"/>
  <c r="P172" i="19"/>
  <c r="P176" i="19"/>
  <c r="P180" i="19"/>
  <c r="P188" i="19"/>
  <c r="P192" i="19"/>
  <c r="P196" i="19"/>
  <c r="P200" i="19"/>
  <c r="P204" i="19"/>
  <c r="P208" i="19"/>
  <c r="P212" i="19"/>
  <c r="P220" i="19"/>
  <c r="P221" i="19"/>
  <c r="P224" i="19"/>
  <c r="P228" i="19"/>
  <c r="P232" i="19"/>
  <c r="P236" i="19"/>
  <c r="P237" i="19"/>
  <c r="P241" i="19"/>
  <c r="P244" i="19"/>
  <c r="P248" i="19"/>
  <c r="P252" i="19"/>
  <c r="P253" i="19"/>
  <c r="P257" i="19"/>
  <c r="P260" i="19"/>
  <c r="P269" i="19"/>
  <c r="P273" i="19"/>
  <c r="P285" i="19"/>
  <c r="P289" i="19"/>
  <c r="P293" i="19"/>
  <c r="P294" i="19"/>
  <c r="P297" i="19"/>
  <c r="P300" i="19"/>
  <c r="P301" i="19"/>
  <c r="P305" i="19"/>
  <c r="P309" i="19"/>
  <c r="P310" i="19"/>
  <c r="P313" i="19"/>
  <c r="P316" i="19"/>
  <c r="P317" i="19"/>
  <c r="P321" i="19"/>
  <c r="P325" i="19"/>
  <c r="P326" i="19"/>
  <c r="P329" i="19"/>
  <c r="P332" i="19"/>
  <c r="P333" i="19"/>
  <c r="P337" i="19"/>
  <c r="P341" i="19"/>
  <c r="P342" i="19"/>
  <c r="P345" i="19"/>
  <c r="P348" i="19"/>
  <c r="P349" i="19"/>
  <c r="P353" i="19"/>
  <c r="P357" i="19"/>
  <c r="P358" i="19"/>
  <c r="P361" i="19"/>
  <c r="P364" i="19"/>
  <c r="P365" i="19"/>
  <c r="P369" i="19"/>
  <c r="P370" i="19"/>
  <c r="P373" i="19"/>
  <c r="P377" i="19"/>
  <c r="P381" i="19"/>
  <c r="P385" i="19"/>
  <c r="P386" i="19"/>
  <c r="P389" i="19"/>
  <c r="P393" i="19"/>
  <c r="P401" i="19"/>
  <c r="P402" i="19"/>
  <c r="P405" i="19"/>
  <c r="P409" i="19"/>
  <c r="AL463" i="7"/>
  <c r="AO463" i="13" s="1"/>
  <c r="AJ463" i="7"/>
  <c r="AQ463" i="13" s="1"/>
  <c r="AS463" i="13" s="1"/>
  <c r="AL466" i="14" s="1"/>
  <c r="AL462" i="7"/>
  <c r="AO462" i="13" s="1"/>
  <c r="AJ462" i="7"/>
  <c r="AQ462" i="13" s="1"/>
  <c r="AS462" i="13" s="1"/>
  <c r="AL465" i="14" s="1"/>
  <c r="AL461" i="7"/>
  <c r="AO461" i="13" s="1"/>
  <c r="AJ461" i="7"/>
  <c r="AQ461" i="13" s="1"/>
  <c r="AL460" i="7"/>
  <c r="AO460" i="13" s="1"/>
  <c r="AJ460" i="7"/>
  <c r="AQ460" i="13" s="1"/>
  <c r="AL459" i="7"/>
  <c r="AO459" i="13" s="1"/>
  <c r="AJ459" i="7"/>
  <c r="AQ459" i="13" s="1"/>
  <c r="AL458" i="7"/>
  <c r="AO458" i="13" s="1"/>
  <c r="AJ458" i="7"/>
  <c r="AQ458" i="13" s="1"/>
  <c r="AL457" i="7"/>
  <c r="AO457" i="13" s="1"/>
  <c r="AJ457" i="7"/>
  <c r="AQ457" i="13" s="1"/>
  <c r="AL456" i="7"/>
  <c r="AO456" i="13" s="1"/>
  <c r="AJ456" i="7"/>
  <c r="AQ456" i="13" s="1"/>
  <c r="AL455" i="7"/>
  <c r="AO455" i="13" s="1"/>
  <c r="AJ455" i="7"/>
  <c r="AQ455" i="13" s="1"/>
  <c r="AL454" i="7"/>
  <c r="AO454" i="13" s="1"/>
  <c r="AJ454" i="7"/>
  <c r="AQ454" i="13" s="1"/>
  <c r="AL453" i="7"/>
  <c r="AO453" i="13" s="1"/>
  <c r="AJ453" i="7"/>
  <c r="AQ453" i="13" s="1"/>
  <c r="AL452" i="7"/>
  <c r="AO452" i="13" s="1"/>
  <c r="AJ452" i="7"/>
  <c r="AQ452" i="13" s="1"/>
  <c r="AL451" i="7"/>
  <c r="AO451" i="13" s="1"/>
  <c r="AJ451" i="7"/>
  <c r="AQ451" i="13" s="1"/>
  <c r="AL450" i="7"/>
  <c r="AO450" i="13" s="1"/>
  <c r="AJ450" i="7"/>
  <c r="AQ450" i="13" s="1"/>
  <c r="AL449" i="7"/>
  <c r="AO449" i="13" s="1"/>
  <c r="AJ449" i="7"/>
  <c r="AQ449" i="13" s="1"/>
  <c r="AL448" i="7"/>
  <c r="AO448" i="13" s="1"/>
  <c r="AJ448" i="7"/>
  <c r="AQ448" i="13" s="1"/>
  <c r="AS448" i="13" s="1"/>
  <c r="AL451" i="14" s="1"/>
  <c r="AL447" i="7"/>
  <c r="AO447" i="13" s="1"/>
  <c r="AJ447" i="7"/>
  <c r="AQ447" i="13" s="1"/>
  <c r="AL446" i="7"/>
  <c r="AO446" i="13" s="1"/>
  <c r="AJ446" i="7"/>
  <c r="AQ446" i="13" s="1"/>
  <c r="AL445" i="7"/>
  <c r="AO445" i="13" s="1"/>
  <c r="AJ445" i="7"/>
  <c r="AQ445" i="13" s="1"/>
  <c r="AL444" i="7"/>
  <c r="AO444" i="13" s="1"/>
  <c r="AJ444" i="7"/>
  <c r="AQ444" i="13" s="1"/>
  <c r="AL443" i="7"/>
  <c r="AO443" i="13" s="1"/>
  <c r="AJ443" i="7"/>
  <c r="AQ443" i="13" s="1"/>
  <c r="AL442" i="7"/>
  <c r="AO442" i="13" s="1"/>
  <c r="AJ442" i="7"/>
  <c r="AQ442" i="13" s="1"/>
  <c r="AL441" i="7"/>
  <c r="AO441" i="13" s="1"/>
  <c r="AJ441" i="7"/>
  <c r="AQ441" i="13" s="1"/>
  <c r="AL440" i="7"/>
  <c r="AO440" i="13" s="1"/>
  <c r="AJ440" i="7"/>
  <c r="AQ440" i="13" s="1"/>
  <c r="AS440" i="13" s="1"/>
  <c r="AL443" i="14" s="1"/>
  <c r="AL439" i="7"/>
  <c r="AO439" i="13" s="1"/>
  <c r="AJ439" i="7"/>
  <c r="AQ439" i="13" s="1"/>
  <c r="AL438" i="7"/>
  <c r="AO438" i="13" s="1"/>
  <c r="AJ438" i="7"/>
  <c r="AQ438" i="13" s="1"/>
  <c r="AL437" i="7"/>
  <c r="AO437" i="13" s="1"/>
  <c r="AJ437" i="7"/>
  <c r="AQ437" i="13" s="1"/>
  <c r="AL436" i="7"/>
  <c r="AO436" i="13" s="1"/>
  <c r="AJ436" i="7"/>
  <c r="AQ436" i="13" s="1"/>
  <c r="AL435" i="7"/>
  <c r="AO435" i="13" s="1"/>
  <c r="AJ435" i="7"/>
  <c r="AQ435" i="13" s="1"/>
  <c r="AL434" i="7"/>
  <c r="AO434" i="13" s="1"/>
  <c r="AJ434" i="7"/>
  <c r="AQ434" i="13" s="1"/>
  <c r="AL433" i="7"/>
  <c r="AO433" i="13" s="1"/>
  <c r="AJ433" i="7"/>
  <c r="AQ433" i="13" s="1"/>
  <c r="AL432" i="7"/>
  <c r="AO432" i="13" s="1"/>
  <c r="AJ432" i="7"/>
  <c r="AQ432" i="13" s="1"/>
  <c r="AL431" i="7"/>
  <c r="AO431" i="13" s="1"/>
  <c r="AJ431" i="7"/>
  <c r="AQ431" i="13" s="1"/>
  <c r="AL430" i="7"/>
  <c r="AO430" i="13" s="1"/>
  <c r="AJ430" i="7"/>
  <c r="AQ430" i="13" s="1"/>
  <c r="AL429" i="7"/>
  <c r="AO429" i="13" s="1"/>
  <c r="AJ429" i="7"/>
  <c r="AQ429" i="13" s="1"/>
  <c r="AS429" i="13" s="1"/>
  <c r="AL432" i="14" s="1"/>
  <c r="AL428" i="7"/>
  <c r="AO428" i="13" s="1"/>
  <c r="AJ428" i="7"/>
  <c r="AQ428" i="13" s="1"/>
  <c r="AL427" i="7"/>
  <c r="AO427" i="13" s="1"/>
  <c r="AJ427" i="7"/>
  <c r="AQ427" i="13" s="1"/>
  <c r="AL426" i="7"/>
  <c r="AO426" i="13" s="1"/>
  <c r="AJ426" i="7"/>
  <c r="AQ426" i="13" s="1"/>
  <c r="AL425" i="7"/>
  <c r="AO425" i="13" s="1"/>
  <c r="AJ425" i="7"/>
  <c r="AQ425" i="13" s="1"/>
  <c r="AL424" i="7"/>
  <c r="AO424" i="13" s="1"/>
  <c r="AJ424" i="7"/>
  <c r="AQ424" i="13" s="1"/>
  <c r="AL423" i="7"/>
  <c r="AO423" i="13" s="1"/>
  <c r="AJ423" i="7"/>
  <c r="AQ423" i="13" s="1"/>
  <c r="AL422" i="7"/>
  <c r="AO422" i="13" s="1"/>
  <c r="AJ422" i="7"/>
  <c r="AQ422" i="13" s="1"/>
  <c r="AL421" i="7"/>
  <c r="AO421" i="13" s="1"/>
  <c r="AJ421" i="7"/>
  <c r="AQ421" i="13" s="1"/>
  <c r="AS421" i="13" s="1"/>
  <c r="AL424" i="14" s="1"/>
  <c r="AL420" i="7"/>
  <c r="AO420" i="13" s="1"/>
  <c r="AJ420" i="7"/>
  <c r="AQ420" i="13" s="1"/>
  <c r="AL419" i="7"/>
  <c r="AO419" i="13" s="1"/>
  <c r="AJ419" i="7"/>
  <c r="AQ419" i="13" s="1"/>
  <c r="AL418" i="7"/>
  <c r="AO418" i="13" s="1"/>
  <c r="AJ418" i="7"/>
  <c r="AQ418" i="13" s="1"/>
  <c r="AL417" i="7"/>
  <c r="AO417" i="13" s="1"/>
  <c r="AJ417" i="7"/>
  <c r="AQ417" i="13" s="1"/>
  <c r="AL416" i="7"/>
  <c r="AO416" i="13" s="1"/>
  <c r="AJ416" i="7"/>
  <c r="AQ416" i="13" s="1"/>
  <c r="AS416" i="13" s="1"/>
  <c r="AL419" i="14" s="1"/>
  <c r="AL415" i="7"/>
  <c r="AO415" i="13" s="1"/>
  <c r="AJ415" i="7"/>
  <c r="AQ415" i="13" s="1"/>
  <c r="AS415" i="13" s="1"/>
  <c r="AL418" i="14" s="1"/>
  <c r="AL414" i="7"/>
  <c r="AO414" i="13" s="1"/>
  <c r="AJ414" i="7"/>
  <c r="AQ414" i="13" s="1"/>
  <c r="AL413" i="7"/>
  <c r="AO413" i="13" s="1"/>
  <c r="AJ413" i="7"/>
  <c r="AQ413" i="13" s="1"/>
  <c r="AL412" i="7"/>
  <c r="AO412" i="13" s="1"/>
  <c r="AJ412" i="7"/>
  <c r="AQ412" i="13" s="1"/>
  <c r="AL411" i="7"/>
  <c r="AO411" i="13" s="1"/>
  <c r="AJ411" i="7"/>
  <c r="AQ411" i="13" s="1"/>
  <c r="AL410" i="7"/>
  <c r="AO410" i="13" s="1"/>
  <c r="AJ410" i="7"/>
  <c r="AQ410" i="13" s="1"/>
  <c r="AL409" i="7"/>
  <c r="AO409" i="13" s="1"/>
  <c r="AJ409" i="7"/>
  <c r="AQ409" i="13" s="1"/>
  <c r="AL408" i="7"/>
  <c r="AO408" i="13" s="1"/>
  <c r="AJ408" i="7"/>
  <c r="AQ408" i="13" s="1"/>
  <c r="AS408" i="13" s="1"/>
  <c r="AL411" i="14" s="1"/>
  <c r="AL407" i="7"/>
  <c r="AO407" i="13" s="1"/>
  <c r="AJ407" i="7"/>
  <c r="AQ407" i="13" s="1"/>
  <c r="AL406" i="7"/>
  <c r="AO406" i="13" s="1"/>
  <c r="AJ406" i="7"/>
  <c r="AQ406" i="13" s="1"/>
  <c r="AS406" i="13" s="1"/>
  <c r="AL409" i="14" s="1"/>
  <c r="AL405" i="7"/>
  <c r="AO405" i="13" s="1"/>
  <c r="AJ405" i="7"/>
  <c r="AQ405" i="13" s="1"/>
  <c r="AL404" i="7"/>
  <c r="AO404" i="13" s="1"/>
  <c r="AJ404" i="7"/>
  <c r="AQ404" i="13" s="1"/>
  <c r="AL403" i="7"/>
  <c r="AO403" i="13" s="1"/>
  <c r="AJ403" i="7"/>
  <c r="AQ403" i="13" s="1"/>
  <c r="AL402" i="7"/>
  <c r="AO402" i="13" s="1"/>
  <c r="AJ402" i="7"/>
  <c r="AQ402" i="13" s="1"/>
  <c r="AL401" i="7"/>
  <c r="AO401" i="13" s="1"/>
  <c r="AJ401" i="7"/>
  <c r="AQ401" i="13" s="1"/>
  <c r="AS401" i="13" s="1"/>
  <c r="AL404" i="14" s="1"/>
  <c r="AL400" i="7"/>
  <c r="AO400" i="13" s="1"/>
  <c r="AJ400" i="7"/>
  <c r="AQ400" i="13" s="1"/>
  <c r="AL399" i="7"/>
  <c r="AO399" i="13" s="1"/>
  <c r="AJ399" i="7"/>
  <c r="AQ399" i="13" s="1"/>
  <c r="AL398" i="7"/>
  <c r="AO398" i="13" s="1"/>
  <c r="AJ398" i="7"/>
  <c r="AQ398" i="13" s="1"/>
  <c r="AL397" i="7"/>
  <c r="AO397" i="13" s="1"/>
  <c r="AJ397" i="7"/>
  <c r="AQ397" i="13" s="1"/>
  <c r="AL396" i="7"/>
  <c r="AO396" i="13" s="1"/>
  <c r="AJ396" i="7"/>
  <c r="AQ396" i="13" s="1"/>
  <c r="AL395" i="7"/>
  <c r="AO395" i="13" s="1"/>
  <c r="AJ395" i="7"/>
  <c r="AQ395" i="13" s="1"/>
  <c r="AS395" i="13" s="1"/>
  <c r="AL398" i="14" s="1"/>
  <c r="AL394" i="7"/>
  <c r="AO394" i="13" s="1"/>
  <c r="AJ394" i="7"/>
  <c r="AQ394" i="13" s="1"/>
  <c r="AL393" i="7"/>
  <c r="AO393" i="13" s="1"/>
  <c r="AJ393" i="7"/>
  <c r="AQ393" i="13" s="1"/>
  <c r="AL392" i="7"/>
  <c r="AO392" i="13" s="1"/>
  <c r="AJ392" i="7"/>
  <c r="AQ392" i="13" s="1"/>
  <c r="AS392" i="13" s="1"/>
  <c r="AL395" i="14" s="1"/>
  <c r="AL391" i="7"/>
  <c r="AO391" i="13" s="1"/>
  <c r="AJ391" i="7"/>
  <c r="AQ391" i="13" s="1"/>
  <c r="AS391" i="13" s="1"/>
  <c r="AL394" i="14" s="1"/>
  <c r="AL390" i="7"/>
  <c r="AO390" i="13" s="1"/>
  <c r="AJ390" i="7"/>
  <c r="AQ390" i="13" s="1"/>
  <c r="AL389" i="7"/>
  <c r="AO389" i="13" s="1"/>
  <c r="AJ389" i="7"/>
  <c r="AQ389" i="13" s="1"/>
  <c r="AL388" i="7"/>
  <c r="AO388" i="13" s="1"/>
  <c r="AJ388" i="7"/>
  <c r="AQ388" i="13" s="1"/>
  <c r="AL387" i="7"/>
  <c r="AO387" i="13" s="1"/>
  <c r="AJ387" i="7"/>
  <c r="AQ387" i="13" s="1"/>
  <c r="AS387" i="13" s="1"/>
  <c r="AL390" i="14" s="1"/>
  <c r="AL386" i="7"/>
  <c r="AO386" i="13" s="1"/>
  <c r="AJ386" i="7"/>
  <c r="AQ386" i="13" s="1"/>
  <c r="AL385" i="7"/>
  <c r="AO385" i="13" s="1"/>
  <c r="AJ385" i="7"/>
  <c r="AQ385" i="13" s="1"/>
  <c r="AL384" i="7"/>
  <c r="AO384" i="13" s="1"/>
  <c r="AJ384" i="7"/>
  <c r="AQ384" i="13" s="1"/>
  <c r="AL383" i="7"/>
  <c r="AO383" i="13" s="1"/>
  <c r="AJ383" i="7"/>
  <c r="AQ383" i="13" s="1"/>
  <c r="AL382" i="7"/>
  <c r="AO382" i="13" s="1"/>
  <c r="AJ382" i="7"/>
  <c r="AQ382" i="13" s="1"/>
  <c r="AL381" i="7"/>
  <c r="AO381" i="13" s="1"/>
  <c r="AJ381" i="7"/>
  <c r="AQ381" i="13" s="1"/>
  <c r="AL380" i="7"/>
  <c r="AO380" i="13" s="1"/>
  <c r="AJ380" i="7"/>
  <c r="AQ380" i="13" s="1"/>
  <c r="AL379" i="7"/>
  <c r="AO379" i="13" s="1"/>
  <c r="AJ379" i="7"/>
  <c r="AQ379" i="13" s="1"/>
  <c r="AL378" i="7"/>
  <c r="AO378" i="13" s="1"/>
  <c r="AJ378" i="7"/>
  <c r="AQ378" i="13" s="1"/>
  <c r="AL377" i="7"/>
  <c r="AO377" i="13" s="1"/>
  <c r="AJ377" i="7"/>
  <c r="AQ377" i="13" s="1"/>
  <c r="AL376" i="7"/>
  <c r="AO376" i="13" s="1"/>
  <c r="AJ376" i="7"/>
  <c r="AQ376" i="13" s="1"/>
  <c r="AS376" i="13" s="1"/>
  <c r="AL379" i="14" s="1"/>
  <c r="AL375" i="7"/>
  <c r="AO375" i="13" s="1"/>
  <c r="AJ375" i="7"/>
  <c r="AQ375" i="13" s="1"/>
  <c r="AL374" i="7"/>
  <c r="AO374" i="13" s="1"/>
  <c r="AJ374" i="7"/>
  <c r="AQ374" i="13" s="1"/>
  <c r="AL373" i="7"/>
  <c r="AO373" i="13" s="1"/>
  <c r="AJ373" i="7"/>
  <c r="AQ373" i="13" s="1"/>
  <c r="AL372" i="7"/>
  <c r="AO372" i="13" s="1"/>
  <c r="AJ372" i="7"/>
  <c r="AQ372" i="13" s="1"/>
  <c r="AL371" i="7"/>
  <c r="AO371" i="13" s="1"/>
  <c r="AJ371" i="7"/>
  <c r="AQ371" i="13" s="1"/>
  <c r="AL370" i="7"/>
  <c r="AO370" i="13" s="1"/>
  <c r="AJ370" i="7"/>
  <c r="AQ370" i="13" s="1"/>
  <c r="AL369" i="7"/>
  <c r="AO369" i="13" s="1"/>
  <c r="AJ369" i="7"/>
  <c r="AQ369" i="13" s="1"/>
  <c r="AS369" i="13" s="1"/>
  <c r="AL372" i="14" s="1"/>
  <c r="AL368" i="7"/>
  <c r="AO368" i="13" s="1"/>
  <c r="AJ368" i="7"/>
  <c r="AQ368" i="13" s="1"/>
  <c r="AL367" i="7"/>
  <c r="AO367" i="13" s="1"/>
  <c r="AJ367" i="7"/>
  <c r="AQ367" i="13" s="1"/>
  <c r="AL366" i="7"/>
  <c r="AO366" i="13" s="1"/>
  <c r="AJ366" i="7"/>
  <c r="AQ366" i="13" s="1"/>
  <c r="AL365" i="7"/>
  <c r="AO365" i="13" s="1"/>
  <c r="AJ365" i="7"/>
  <c r="AQ365" i="13" s="1"/>
  <c r="AS365" i="13" s="1"/>
  <c r="AL368" i="14" s="1"/>
  <c r="AL364" i="7"/>
  <c r="AO364" i="13" s="1"/>
  <c r="AJ364" i="7"/>
  <c r="AQ364" i="13" s="1"/>
  <c r="AL363" i="7"/>
  <c r="AO363" i="13" s="1"/>
  <c r="AJ363" i="7"/>
  <c r="AQ363" i="13" s="1"/>
  <c r="AS363" i="13" s="1"/>
  <c r="AL366" i="14" s="1"/>
  <c r="AL362" i="7"/>
  <c r="AO362" i="13" s="1"/>
  <c r="AJ362" i="7"/>
  <c r="AQ362" i="13" s="1"/>
  <c r="AL361" i="7"/>
  <c r="AO361" i="13" s="1"/>
  <c r="AJ361" i="7"/>
  <c r="AQ361" i="13" s="1"/>
  <c r="AL360" i="7"/>
  <c r="AO360" i="13" s="1"/>
  <c r="AJ360" i="7"/>
  <c r="AQ360" i="13" s="1"/>
  <c r="AL359" i="7"/>
  <c r="AO359" i="13" s="1"/>
  <c r="AJ359" i="7"/>
  <c r="AQ359" i="13" s="1"/>
  <c r="AL358" i="7"/>
  <c r="AO358" i="13" s="1"/>
  <c r="AJ358" i="7"/>
  <c r="AQ358" i="13" s="1"/>
  <c r="AL357" i="7"/>
  <c r="AO357" i="13" s="1"/>
  <c r="AJ357" i="7"/>
  <c r="AQ357" i="13" s="1"/>
  <c r="AL356" i="7"/>
  <c r="AO356" i="13" s="1"/>
  <c r="AJ356" i="7"/>
  <c r="AQ356" i="13" s="1"/>
  <c r="AS356" i="13" s="1"/>
  <c r="AL359" i="14" s="1"/>
  <c r="AL355" i="7"/>
  <c r="AO355" i="13" s="1"/>
  <c r="AJ355" i="7"/>
  <c r="AQ355" i="13" s="1"/>
  <c r="AS355" i="13" s="1"/>
  <c r="AL358" i="14" s="1"/>
  <c r="AL354" i="7"/>
  <c r="AO354" i="13" s="1"/>
  <c r="AJ354" i="7"/>
  <c r="AQ354" i="13" s="1"/>
  <c r="AL353" i="7"/>
  <c r="AO353" i="13" s="1"/>
  <c r="AJ353" i="7"/>
  <c r="AQ353" i="13" s="1"/>
  <c r="AL352" i="7"/>
  <c r="AO352" i="13" s="1"/>
  <c r="AJ352" i="7"/>
  <c r="AQ352" i="13" s="1"/>
  <c r="AL351" i="7"/>
  <c r="AO351" i="13" s="1"/>
  <c r="AJ351" i="7"/>
  <c r="AQ351" i="13" s="1"/>
  <c r="AL350" i="7"/>
  <c r="AO350" i="13" s="1"/>
  <c r="AJ350" i="7"/>
  <c r="AQ350" i="13" s="1"/>
  <c r="AS350" i="13" s="1"/>
  <c r="AL353" i="14" s="1"/>
  <c r="AL349" i="7"/>
  <c r="AO349" i="13" s="1"/>
  <c r="AJ349" i="7"/>
  <c r="AQ349" i="13" s="1"/>
  <c r="AL348" i="7"/>
  <c r="AO348" i="13" s="1"/>
  <c r="AJ348" i="7"/>
  <c r="AQ348" i="13" s="1"/>
  <c r="AS348" i="13" s="1"/>
  <c r="AL351" i="14" s="1"/>
  <c r="AL347" i="7"/>
  <c r="AO347" i="13" s="1"/>
  <c r="AJ347" i="7"/>
  <c r="AQ347" i="13" s="1"/>
  <c r="AL346" i="7"/>
  <c r="AO346" i="13" s="1"/>
  <c r="AJ346" i="7"/>
  <c r="AQ346" i="13" s="1"/>
  <c r="AL345" i="7"/>
  <c r="AO345" i="13" s="1"/>
  <c r="AJ345" i="7"/>
  <c r="AQ345" i="13" s="1"/>
  <c r="AS345" i="13" s="1"/>
  <c r="AL348" i="14" s="1"/>
  <c r="AL344" i="7"/>
  <c r="AO344" i="13" s="1"/>
  <c r="AJ344" i="7"/>
  <c r="AQ344" i="13" s="1"/>
  <c r="AS344" i="13" s="1"/>
  <c r="AL347" i="14" s="1"/>
  <c r="AL343" i="7"/>
  <c r="AO343" i="13" s="1"/>
  <c r="AJ343" i="7"/>
  <c r="AQ343" i="13" s="1"/>
  <c r="AL342" i="7"/>
  <c r="AO342" i="13" s="1"/>
  <c r="AJ342" i="7"/>
  <c r="AQ342" i="13" s="1"/>
  <c r="AL341" i="7"/>
  <c r="AO341" i="13" s="1"/>
  <c r="AJ341" i="7"/>
  <c r="AQ341" i="13" s="1"/>
  <c r="AL340" i="7"/>
  <c r="AO340" i="13" s="1"/>
  <c r="AJ340" i="7"/>
  <c r="AQ340" i="13" s="1"/>
  <c r="AL339" i="7"/>
  <c r="AO339" i="13" s="1"/>
  <c r="AJ339" i="7"/>
  <c r="AQ339" i="13" s="1"/>
  <c r="AL338" i="7"/>
  <c r="AO338" i="13" s="1"/>
  <c r="AJ338" i="7"/>
  <c r="AQ338" i="13" s="1"/>
  <c r="AL337" i="7"/>
  <c r="AO337" i="13" s="1"/>
  <c r="AJ337" i="7"/>
  <c r="AQ337" i="13" s="1"/>
  <c r="AS337" i="13" s="1"/>
  <c r="AL340" i="14" s="1"/>
  <c r="AL336" i="7"/>
  <c r="AO336" i="13" s="1"/>
  <c r="AJ336" i="7"/>
  <c r="AQ336" i="13" s="1"/>
  <c r="AL335" i="7"/>
  <c r="AO335" i="13" s="1"/>
  <c r="AJ335" i="7"/>
  <c r="AQ335" i="13" s="1"/>
  <c r="AS335" i="13" s="1"/>
  <c r="AL338" i="14" s="1"/>
  <c r="AL334" i="7"/>
  <c r="AO334" i="13" s="1"/>
  <c r="AJ334" i="7"/>
  <c r="AQ334" i="13" s="1"/>
  <c r="AS334" i="13" s="1"/>
  <c r="AL337" i="14" s="1"/>
  <c r="AL333" i="7"/>
  <c r="AO333" i="13" s="1"/>
  <c r="AJ333" i="7"/>
  <c r="AQ333" i="13" s="1"/>
  <c r="AL332" i="7"/>
  <c r="AO332" i="13" s="1"/>
  <c r="AJ332" i="7"/>
  <c r="AQ332" i="13" s="1"/>
  <c r="AL331" i="7"/>
  <c r="AO331" i="13" s="1"/>
  <c r="AJ331" i="7"/>
  <c r="AQ331" i="13" s="1"/>
  <c r="AL330" i="7"/>
  <c r="AO330" i="13" s="1"/>
  <c r="AJ330" i="7"/>
  <c r="AQ330" i="13" s="1"/>
  <c r="AS330" i="13" s="1"/>
  <c r="AL333" i="14" s="1"/>
  <c r="AL329" i="7"/>
  <c r="AO329" i="13" s="1"/>
  <c r="AJ329" i="7"/>
  <c r="AQ329" i="13" s="1"/>
  <c r="AL328" i="7"/>
  <c r="AO328" i="13" s="1"/>
  <c r="AJ328" i="7"/>
  <c r="AQ328" i="13" s="1"/>
  <c r="AL327" i="7"/>
  <c r="AO327" i="13" s="1"/>
  <c r="AJ327" i="7"/>
  <c r="AQ327" i="13" s="1"/>
  <c r="AL326" i="7"/>
  <c r="AO326" i="13" s="1"/>
  <c r="AJ326" i="7"/>
  <c r="AQ326" i="13" s="1"/>
  <c r="AL325" i="7"/>
  <c r="AO325" i="13" s="1"/>
  <c r="AJ325" i="7"/>
  <c r="AQ325" i="13" s="1"/>
  <c r="AL324" i="7"/>
  <c r="AO324" i="13" s="1"/>
  <c r="AJ324" i="7"/>
  <c r="AQ324" i="13" s="1"/>
  <c r="AL323" i="7"/>
  <c r="AO323" i="13" s="1"/>
  <c r="AJ323" i="7"/>
  <c r="AQ323" i="13" s="1"/>
  <c r="AL322" i="7"/>
  <c r="AO322" i="13" s="1"/>
  <c r="AJ322" i="7"/>
  <c r="AQ322" i="13" s="1"/>
  <c r="AL321" i="7"/>
  <c r="AO321" i="13" s="1"/>
  <c r="AJ321" i="7"/>
  <c r="AQ321" i="13" s="1"/>
  <c r="AL320" i="7"/>
  <c r="AO320" i="13" s="1"/>
  <c r="AJ320" i="7"/>
  <c r="AQ320" i="13" s="1"/>
  <c r="AL319" i="7"/>
  <c r="AO319" i="13" s="1"/>
  <c r="AJ319" i="7"/>
  <c r="AQ319" i="13" s="1"/>
  <c r="AL318" i="7"/>
  <c r="AO318" i="13" s="1"/>
  <c r="AJ318" i="7"/>
  <c r="AQ318" i="13" s="1"/>
  <c r="AL317" i="7"/>
  <c r="AO317" i="13" s="1"/>
  <c r="AJ317" i="7"/>
  <c r="AQ317" i="13" s="1"/>
  <c r="AL316" i="7"/>
  <c r="AO316" i="13" s="1"/>
  <c r="AJ316" i="7"/>
  <c r="AQ316" i="13" s="1"/>
  <c r="AL315" i="7"/>
  <c r="AO315" i="13" s="1"/>
  <c r="AJ315" i="7"/>
  <c r="AQ315" i="13" s="1"/>
  <c r="AL314" i="7"/>
  <c r="AO314" i="13" s="1"/>
  <c r="AJ314" i="7"/>
  <c r="AQ314" i="13" s="1"/>
  <c r="AL313" i="7"/>
  <c r="AO313" i="13" s="1"/>
  <c r="AJ313" i="7"/>
  <c r="AQ313" i="13" s="1"/>
  <c r="AL312" i="7"/>
  <c r="AO312" i="13" s="1"/>
  <c r="AJ312" i="7"/>
  <c r="AQ312" i="13" s="1"/>
  <c r="AL311" i="7"/>
  <c r="AO311" i="13" s="1"/>
  <c r="AJ311" i="7"/>
  <c r="AQ311" i="13" s="1"/>
  <c r="AL310" i="7"/>
  <c r="AO310" i="13" s="1"/>
  <c r="AJ310" i="7"/>
  <c r="AQ310" i="13" s="1"/>
  <c r="AL309" i="7"/>
  <c r="AO309" i="13" s="1"/>
  <c r="AJ309" i="7"/>
  <c r="AQ309" i="13" s="1"/>
  <c r="AL308" i="7"/>
  <c r="AO308" i="13" s="1"/>
  <c r="AJ308" i="7"/>
  <c r="AQ308" i="13" s="1"/>
  <c r="AL307" i="7"/>
  <c r="AO307" i="13" s="1"/>
  <c r="AJ307" i="7"/>
  <c r="AQ307" i="13" s="1"/>
  <c r="AL306" i="7"/>
  <c r="AO306" i="13" s="1"/>
  <c r="AJ306" i="7"/>
  <c r="AQ306" i="13" s="1"/>
  <c r="AL305" i="7"/>
  <c r="AO305" i="13" s="1"/>
  <c r="AJ305" i="7"/>
  <c r="AQ305" i="13" s="1"/>
  <c r="AL304" i="7"/>
  <c r="AO304" i="13" s="1"/>
  <c r="AJ304" i="7"/>
  <c r="AQ304" i="13" s="1"/>
  <c r="AS304" i="13" s="1"/>
  <c r="AL307" i="14" s="1"/>
  <c r="AL303" i="7"/>
  <c r="AO303" i="13" s="1"/>
  <c r="AJ303" i="7"/>
  <c r="AQ303" i="13" s="1"/>
  <c r="AL302" i="7"/>
  <c r="AO302" i="13" s="1"/>
  <c r="AJ302" i="7"/>
  <c r="AQ302" i="13" s="1"/>
  <c r="AL301" i="7"/>
  <c r="AO301" i="13" s="1"/>
  <c r="AJ301" i="7"/>
  <c r="AQ301" i="13" s="1"/>
  <c r="AL300" i="7"/>
  <c r="AO300" i="13" s="1"/>
  <c r="AJ300" i="7"/>
  <c r="AQ300" i="13" s="1"/>
  <c r="AL299" i="7"/>
  <c r="AO299" i="13" s="1"/>
  <c r="AJ299" i="7"/>
  <c r="AQ299" i="13" s="1"/>
  <c r="AL298" i="7"/>
  <c r="AO298" i="13" s="1"/>
  <c r="AJ298" i="7"/>
  <c r="AQ298" i="13" s="1"/>
  <c r="AS298" i="13" s="1"/>
  <c r="AL301" i="14" s="1"/>
  <c r="AL297" i="7"/>
  <c r="AO297" i="13" s="1"/>
  <c r="AJ297" i="7"/>
  <c r="AQ297" i="13" s="1"/>
  <c r="AL296" i="7"/>
  <c r="AO296" i="13" s="1"/>
  <c r="AJ296" i="7"/>
  <c r="AQ296" i="13" s="1"/>
  <c r="AL295" i="7"/>
  <c r="AO295" i="13" s="1"/>
  <c r="AJ295" i="7"/>
  <c r="AQ295" i="13" s="1"/>
  <c r="AS295" i="13" s="1"/>
  <c r="AL298" i="14" s="1"/>
  <c r="AL294" i="7"/>
  <c r="AO294" i="13" s="1"/>
  <c r="AJ294" i="7"/>
  <c r="AQ294" i="13" s="1"/>
  <c r="AL293" i="7"/>
  <c r="AO293" i="13" s="1"/>
  <c r="AJ293" i="7"/>
  <c r="AQ293" i="13" s="1"/>
  <c r="AS293" i="13" s="1"/>
  <c r="AL296" i="14" s="1"/>
  <c r="AL292" i="7"/>
  <c r="AO292" i="13" s="1"/>
  <c r="AJ292" i="7"/>
  <c r="AQ292" i="13" s="1"/>
  <c r="AL291" i="7"/>
  <c r="AO291" i="13" s="1"/>
  <c r="AJ291" i="7"/>
  <c r="AQ291" i="13" s="1"/>
  <c r="AL290" i="7"/>
  <c r="AO290" i="13" s="1"/>
  <c r="AJ290" i="7"/>
  <c r="AQ290" i="13" s="1"/>
  <c r="AL289" i="7"/>
  <c r="AO289" i="13" s="1"/>
  <c r="AJ289" i="7"/>
  <c r="AQ289" i="13" s="1"/>
  <c r="AL288" i="7"/>
  <c r="AO288" i="13" s="1"/>
  <c r="AJ288" i="7"/>
  <c r="AQ288" i="13" s="1"/>
  <c r="AL287" i="7"/>
  <c r="AO287" i="13" s="1"/>
  <c r="AJ287" i="7"/>
  <c r="AQ287" i="13" s="1"/>
  <c r="AL286" i="7"/>
  <c r="AO286" i="13" s="1"/>
  <c r="AJ286" i="7"/>
  <c r="AQ286" i="13" s="1"/>
  <c r="AL285" i="7"/>
  <c r="AO285" i="13" s="1"/>
  <c r="AJ285" i="7"/>
  <c r="AQ285" i="13" s="1"/>
  <c r="AL284" i="7"/>
  <c r="AO284" i="13" s="1"/>
  <c r="AJ284" i="7"/>
  <c r="AQ284" i="13" s="1"/>
  <c r="AL283" i="7"/>
  <c r="AO283" i="13" s="1"/>
  <c r="AJ283" i="7"/>
  <c r="AQ283" i="13" s="1"/>
  <c r="AL282" i="7"/>
  <c r="AO282" i="13" s="1"/>
  <c r="AJ282" i="7"/>
  <c r="AQ282" i="13" s="1"/>
  <c r="AS282" i="13" s="1"/>
  <c r="AL285" i="14" s="1"/>
  <c r="AL281" i="7"/>
  <c r="AO281" i="13" s="1"/>
  <c r="AJ281" i="7"/>
  <c r="AQ281" i="13" s="1"/>
  <c r="AL280" i="7"/>
  <c r="AO280" i="13" s="1"/>
  <c r="AJ280" i="7"/>
  <c r="AQ280" i="13" s="1"/>
  <c r="AL279" i="7"/>
  <c r="AO279" i="13" s="1"/>
  <c r="AJ279" i="7"/>
  <c r="AQ279" i="13" s="1"/>
  <c r="AL278" i="7"/>
  <c r="AO278" i="13" s="1"/>
  <c r="AJ278" i="7"/>
  <c r="AQ278" i="13" s="1"/>
  <c r="AL277" i="7"/>
  <c r="AO277" i="13" s="1"/>
  <c r="AJ277" i="7"/>
  <c r="AQ277" i="13" s="1"/>
  <c r="AL276" i="7"/>
  <c r="AO276" i="13" s="1"/>
  <c r="AJ276" i="7"/>
  <c r="AQ276" i="13" s="1"/>
  <c r="AL275" i="7"/>
  <c r="AO275" i="13" s="1"/>
  <c r="AJ275" i="7"/>
  <c r="AQ275" i="13" s="1"/>
  <c r="AL274" i="7"/>
  <c r="AO274" i="13" s="1"/>
  <c r="AJ274" i="7"/>
  <c r="AQ274" i="13" s="1"/>
  <c r="AL273" i="7"/>
  <c r="AO273" i="13" s="1"/>
  <c r="AJ273" i="7"/>
  <c r="AQ273" i="13" s="1"/>
  <c r="AL272" i="7"/>
  <c r="AO272" i="13" s="1"/>
  <c r="AJ272" i="7"/>
  <c r="AQ272" i="13" s="1"/>
  <c r="AL271" i="7"/>
  <c r="AO271" i="13" s="1"/>
  <c r="AJ271" i="7"/>
  <c r="AQ271" i="13" s="1"/>
  <c r="AL270" i="7"/>
  <c r="AO270" i="13" s="1"/>
  <c r="AJ270" i="7"/>
  <c r="AQ270" i="13" s="1"/>
  <c r="AL269" i="7"/>
  <c r="AO269" i="13" s="1"/>
  <c r="AJ269" i="7"/>
  <c r="AQ269" i="13" s="1"/>
  <c r="AL268" i="7"/>
  <c r="AO268" i="13" s="1"/>
  <c r="AJ268" i="7"/>
  <c r="AQ268" i="13" s="1"/>
  <c r="AL267" i="7"/>
  <c r="AO267" i="13" s="1"/>
  <c r="AJ267" i="7"/>
  <c r="AQ267" i="13" s="1"/>
  <c r="AL266" i="7"/>
  <c r="AO266" i="13" s="1"/>
  <c r="AJ266" i="7"/>
  <c r="AQ266" i="13" s="1"/>
  <c r="AL265" i="7"/>
  <c r="AO265" i="13" s="1"/>
  <c r="AJ265" i="7"/>
  <c r="AQ265" i="13" s="1"/>
  <c r="AL264" i="7"/>
  <c r="AO264" i="13" s="1"/>
  <c r="AJ264" i="7"/>
  <c r="AQ264" i="13" s="1"/>
  <c r="AL263" i="7"/>
  <c r="AO263" i="13" s="1"/>
  <c r="AJ263" i="7"/>
  <c r="AQ263" i="13" s="1"/>
  <c r="AL262" i="7"/>
  <c r="AO262" i="13" s="1"/>
  <c r="AJ262" i="7"/>
  <c r="AQ262" i="13" s="1"/>
  <c r="AL261" i="7"/>
  <c r="AO261" i="13" s="1"/>
  <c r="AJ261" i="7"/>
  <c r="AQ261" i="13" s="1"/>
  <c r="AL260" i="7"/>
  <c r="AO260" i="13" s="1"/>
  <c r="AJ260" i="7"/>
  <c r="AQ260" i="13" s="1"/>
  <c r="AL259" i="7"/>
  <c r="AO259" i="13" s="1"/>
  <c r="AJ259" i="7"/>
  <c r="AQ259" i="13" s="1"/>
  <c r="AL258" i="7"/>
  <c r="AO258" i="13" s="1"/>
  <c r="AJ258" i="7"/>
  <c r="AQ258" i="13" s="1"/>
  <c r="AL257" i="7"/>
  <c r="AO257" i="13" s="1"/>
  <c r="AJ257" i="7"/>
  <c r="AQ257" i="13" s="1"/>
  <c r="AL256" i="7"/>
  <c r="AO256" i="13" s="1"/>
  <c r="AJ256" i="7"/>
  <c r="AQ256" i="13" s="1"/>
  <c r="AL255" i="7"/>
  <c r="AO255" i="13" s="1"/>
  <c r="AJ255" i="7"/>
  <c r="AQ255" i="13" s="1"/>
  <c r="AL254" i="7"/>
  <c r="AO254" i="13" s="1"/>
  <c r="AJ254" i="7"/>
  <c r="AQ254" i="13" s="1"/>
  <c r="AL253" i="7"/>
  <c r="AO253" i="13" s="1"/>
  <c r="AJ253" i="7"/>
  <c r="AQ253" i="13" s="1"/>
  <c r="AL252" i="7"/>
  <c r="AO252" i="13" s="1"/>
  <c r="AJ252" i="7"/>
  <c r="AQ252" i="13" s="1"/>
  <c r="AL251" i="7"/>
  <c r="AO251" i="13" s="1"/>
  <c r="AJ251" i="7"/>
  <c r="AQ251" i="13" s="1"/>
  <c r="AL250" i="7"/>
  <c r="AO250" i="13" s="1"/>
  <c r="AJ250" i="7"/>
  <c r="AQ250" i="13" s="1"/>
  <c r="AS250" i="13" s="1"/>
  <c r="AL253" i="14" s="1"/>
  <c r="AL249" i="7"/>
  <c r="AO249" i="13" s="1"/>
  <c r="AJ249" i="7"/>
  <c r="AQ249" i="13" s="1"/>
  <c r="AL248" i="7"/>
  <c r="AO248" i="13" s="1"/>
  <c r="AJ248" i="7"/>
  <c r="AQ248" i="13" s="1"/>
  <c r="AL247" i="7"/>
  <c r="AO247" i="13" s="1"/>
  <c r="AJ247" i="7"/>
  <c r="AQ247" i="13" s="1"/>
  <c r="AL246" i="7"/>
  <c r="AO246" i="13" s="1"/>
  <c r="AJ246" i="7"/>
  <c r="AQ246" i="13" s="1"/>
  <c r="AS246" i="13" s="1"/>
  <c r="AL249" i="14" s="1"/>
  <c r="AL245" i="7"/>
  <c r="AO245" i="13" s="1"/>
  <c r="AJ245" i="7"/>
  <c r="AQ245" i="13" s="1"/>
  <c r="AL244" i="7"/>
  <c r="AO244" i="13" s="1"/>
  <c r="AJ244" i="7"/>
  <c r="AQ244" i="13" s="1"/>
  <c r="AL243" i="7"/>
  <c r="AO243" i="13" s="1"/>
  <c r="AJ243" i="7"/>
  <c r="AQ243" i="13" s="1"/>
  <c r="AS243" i="13" s="1"/>
  <c r="AL246" i="14" s="1"/>
  <c r="AL242" i="7"/>
  <c r="AO242" i="13" s="1"/>
  <c r="AJ242" i="7"/>
  <c r="AQ242" i="13" s="1"/>
  <c r="AL241" i="7"/>
  <c r="AO241" i="13" s="1"/>
  <c r="AJ241" i="7"/>
  <c r="AQ241" i="13" s="1"/>
  <c r="AL240" i="7"/>
  <c r="AO240" i="13" s="1"/>
  <c r="AJ240" i="7"/>
  <c r="AQ240" i="13" s="1"/>
  <c r="AS240" i="13" s="1"/>
  <c r="AL243" i="14" s="1"/>
  <c r="AL239" i="7"/>
  <c r="AO239" i="13" s="1"/>
  <c r="AJ239" i="7"/>
  <c r="AQ239" i="13" s="1"/>
  <c r="AL238" i="7"/>
  <c r="AO238" i="13" s="1"/>
  <c r="AJ238" i="7"/>
  <c r="AQ238" i="13" s="1"/>
  <c r="AL237" i="7"/>
  <c r="AO237" i="13" s="1"/>
  <c r="AJ237" i="7"/>
  <c r="AQ237" i="13" s="1"/>
  <c r="AL236" i="7"/>
  <c r="AO236" i="13" s="1"/>
  <c r="AJ236" i="7"/>
  <c r="AQ236" i="13" s="1"/>
  <c r="AL235" i="7"/>
  <c r="AO235" i="13" s="1"/>
  <c r="AJ235" i="7"/>
  <c r="AQ235" i="13" s="1"/>
  <c r="AL234" i="7"/>
  <c r="AO234" i="13" s="1"/>
  <c r="AJ234" i="7"/>
  <c r="AQ234" i="13" s="1"/>
  <c r="AL233" i="7"/>
  <c r="AO233" i="13" s="1"/>
  <c r="AJ233" i="7"/>
  <c r="AQ233" i="13" s="1"/>
  <c r="AL232" i="7"/>
  <c r="AO232" i="13" s="1"/>
  <c r="AJ232" i="7"/>
  <c r="AQ232" i="13" s="1"/>
  <c r="AL231" i="7"/>
  <c r="AO231" i="13" s="1"/>
  <c r="AJ231" i="7"/>
  <c r="AQ231" i="13" s="1"/>
  <c r="AL230" i="7"/>
  <c r="AO230" i="13" s="1"/>
  <c r="AJ230" i="7"/>
  <c r="AQ230" i="13" s="1"/>
  <c r="AL229" i="7"/>
  <c r="AO229" i="13" s="1"/>
  <c r="AJ229" i="7"/>
  <c r="AQ229" i="13" s="1"/>
  <c r="AL228" i="7"/>
  <c r="AO228" i="13" s="1"/>
  <c r="AJ228" i="7"/>
  <c r="AQ228" i="13" s="1"/>
  <c r="AL227" i="7"/>
  <c r="AO227" i="13" s="1"/>
  <c r="AJ227" i="7"/>
  <c r="AQ227" i="13" s="1"/>
  <c r="AL226" i="7"/>
  <c r="AO226" i="13" s="1"/>
  <c r="AJ226" i="7"/>
  <c r="AQ226" i="13" s="1"/>
  <c r="AS226" i="13" s="1"/>
  <c r="AL229" i="14" s="1"/>
  <c r="AL225" i="7"/>
  <c r="AO225" i="13" s="1"/>
  <c r="AJ225" i="7"/>
  <c r="AQ225" i="13" s="1"/>
  <c r="AS225" i="13" s="1"/>
  <c r="AL228" i="14" s="1"/>
  <c r="AL224" i="7"/>
  <c r="AO224" i="13" s="1"/>
  <c r="AJ224" i="7"/>
  <c r="AQ224" i="13" s="1"/>
  <c r="AS224" i="13" s="1"/>
  <c r="AL227" i="14" s="1"/>
  <c r="AL223" i="7"/>
  <c r="AO223" i="13" s="1"/>
  <c r="AJ223" i="7"/>
  <c r="AQ223" i="13" s="1"/>
  <c r="AS223" i="13" s="1"/>
  <c r="AL226" i="14" s="1"/>
  <c r="AL222" i="7"/>
  <c r="AO222" i="13" s="1"/>
  <c r="AJ222" i="7"/>
  <c r="AQ222" i="13" s="1"/>
  <c r="AS222" i="13" s="1"/>
  <c r="AL225" i="14" s="1"/>
  <c r="AL221" i="7"/>
  <c r="AO221" i="13" s="1"/>
  <c r="AJ221" i="7"/>
  <c r="AQ221" i="13" s="1"/>
  <c r="AL220" i="7"/>
  <c r="AO220" i="13" s="1"/>
  <c r="AJ220" i="7"/>
  <c r="AQ220" i="13" s="1"/>
  <c r="AL219" i="7"/>
  <c r="AO219" i="13" s="1"/>
  <c r="AJ219" i="7"/>
  <c r="AQ219" i="13" s="1"/>
  <c r="AL218" i="7"/>
  <c r="AO218" i="13" s="1"/>
  <c r="AJ218" i="7"/>
  <c r="AQ218" i="13" s="1"/>
  <c r="AL217" i="7"/>
  <c r="AO217" i="13" s="1"/>
  <c r="AJ217" i="7"/>
  <c r="AQ217" i="13" s="1"/>
  <c r="AS217" i="13" s="1"/>
  <c r="AL220" i="14" s="1"/>
  <c r="AL216" i="7"/>
  <c r="AO216" i="13" s="1"/>
  <c r="AJ216" i="7"/>
  <c r="AQ216" i="13" s="1"/>
  <c r="AL215" i="7"/>
  <c r="AO215" i="13" s="1"/>
  <c r="AJ215" i="7"/>
  <c r="AQ215" i="13" s="1"/>
  <c r="AL214" i="7"/>
  <c r="AO214" i="13" s="1"/>
  <c r="AJ214" i="7"/>
  <c r="AQ214" i="13" s="1"/>
  <c r="AS214" i="13" s="1"/>
  <c r="AL217" i="14" s="1"/>
  <c r="AL213" i="7"/>
  <c r="AO213" i="13" s="1"/>
  <c r="AJ213" i="7"/>
  <c r="AQ213" i="13" s="1"/>
  <c r="AL212" i="7"/>
  <c r="AO212" i="13" s="1"/>
  <c r="AJ212" i="7"/>
  <c r="AQ212" i="13" s="1"/>
  <c r="AL211" i="7"/>
  <c r="AO211" i="13" s="1"/>
  <c r="AJ211" i="7"/>
  <c r="AQ211" i="13" s="1"/>
  <c r="AL210" i="7"/>
  <c r="AO210" i="13" s="1"/>
  <c r="AJ210" i="7"/>
  <c r="AQ210" i="13" s="1"/>
  <c r="AL209" i="7"/>
  <c r="AO209" i="13" s="1"/>
  <c r="AJ209" i="7"/>
  <c r="AQ209" i="13" s="1"/>
  <c r="AL208" i="7"/>
  <c r="AO208" i="13" s="1"/>
  <c r="AJ208" i="7"/>
  <c r="AQ208" i="13" s="1"/>
  <c r="AL207" i="7"/>
  <c r="AO207" i="13" s="1"/>
  <c r="AJ207" i="7"/>
  <c r="AQ207" i="13" s="1"/>
  <c r="AL206" i="7"/>
  <c r="AO206" i="13" s="1"/>
  <c r="AJ206" i="7"/>
  <c r="AQ206" i="13" s="1"/>
  <c r="AS206" i="13" s="1"/>
  <c r="AL209" i="14" s="1"/>
  <c r="AL205" i="7"/>
  <c r="AO205" i="13" s="1"/>
  <c r="AJ205" i="7"/>
  <c r="AQ205" i="13" s="1"/>
  <c r="AL204" i="7"/>
  <c r="AO204" i="13" s="1"/>
  <c r="AJ204" i="7"/>
  <c r="AQ204" i="13" s="1"/>
  <c r="AL203" i="7"/>
  <c r="AO203" i="13" s="1"/>
  <c r="AJ203" i="7"/>
  <c r="AQ203" i="13" s="1"/>
  <c r="AL202" i="7"/>
  <c r="AO202" i="13" s="1"/>
  <c r="AJ202" i="7"/>
  <c r="AQ202" i="13" s="1"/>
  <c r="AL201" i="7"/>
  <c r="AO201" i="13" s="1"/>
  <c r="AJ201" i="7"/>
  <c r="AQ201" i="13" s="1"/>
  <c r="AL200" i="7"/>
  <c r="AO200" i="13" s="1"/>
  <c r="AJ200" i="7"/>
  <c r="AQ200" i="13" s="1"/>
  <c r="AS200" i="13" s="1"/>
  <c r="AL203" i="14" s="1"/>
  <c r="AL199" i="7"/>
  <c r="AO199" i="13" s="1"/>
  <c r="AJ199" i="7"/>
  <c r="AQ199" i="13" s="1"/>
  <c r="AL198" i="7"/>
  <c r="AO198" i="13" s="1"/>
  <c r="AJ198" i="7"/>
  <c r="AQ198" i="13" s="1"/>
  <c r="AL197" i="7"/>
  <c r="AO197" i="13" s="1"/>
  <c r="AJ197" i="7"/>
  <c r="AQ197" i="13" s="1"/>
  <c r="AL196" i="7"/>
  <c r="AO196" i="13" s="1"/>
  <c r="AJ196" i="7"/>
  <c r="AQ196" i="13" s="1"/>
  <c r="AL195" i="7"/>
  <c r="AO195" i="13" s="1"/>
  <c r="AJ195" i="7"/>
  <c r="AQ195" i="13" s="1"/>
  <c r="AL194" i="7"/>
  <c r="AO194" i="13" s="1"/>
  <c r="AJ194" i="7"/>
  <c r="AQ194" i="13" s="1"/>
  <c r="AL193" i="7"/>
  <c r="AO193" i="13" s="1"/>
  <c r="AJ193" i="7"/>
  <c r="AQ193" i="13" s="1"/>
  <c r="AL192" i="7"/>
  <c r="AO192" i="13" s="1"/>
  <c r="AJ192" i="7"/>
  <c r="AQ192" i="13" s="1"/>
  <c r="AL191" i="7"/>
  <c r="AO191" i="13" s="1"/>
  <c r="AJ191" i="7"/>
  <c r="AQ191" i="13" s="1"/>
  <c r="AL190" i="7"/>
  <c r="AO190" i="13" s="1"/>
  <c r="AJ190" i="7"/>
  <c r="AQ190" i="13" s="1"/>
  <c r="AL189" i="7"/>
  <c r="AO189" i="13" s="1"/>
  <c r="AJ189" i="7"/>
  <c r="AQ189" i="13" s="1"/>
  <c r="AL188" i="7"/>
  <c r="AO188" i="13" s="1"/>
  <c r="AJ188" i="7"/>
  <c r="AQ188" i="13" s="1"/>
  <c r="AL187" i="7"/>
  <c r="AO187" i="13" s="1"/>
  <c r="AJ187" i="7"/>
  <c r="AQ187" i="13" s="1"/>
  <c r="AL186" i="7"/>
  <c r="AO186" i="13" s="1"/>
  <c r="AJ186" i="7"/>
  <c r="AQ186" i="13" s="1"/>
  <c r="AL185" i="7"/>
  <c r="AO185" i="13" s="1"/>
  <c r="AJ185" i="7"/>
  <c r="AQ185" i="13" s="1"/>
  <c r="AL184" i="7"/>
  <c r="AO184" i="13" s="1"/>
  <c r="AJ184" i="7"/>
  <c r="AQ184" i="13" s="1"/>
  <c r="AL183" i="7"/>
  <c r="AO183" i="13" s="1"/>
  <c r="AJ183" i="7"/>
  <c r="AQ183" i="13" s="1"/>
  <c r="AS183" i="13" s="1"/>
  <c r="AL186" i="14" s="1"/>
  <c r="AL182" i="7"/>
  <c r="AO182" i="13" s="1"/>
  <c r="AJ182" i="7"/>
  <c r="AQ182" i="13" s="1"/>
  <c r="AL181" i="7"/>
  <c r="AO181" i="13" s="1"/>
  <c r="AJ181" i="7"/>
  <c r="AQ181" i="13" s="1"/>
  <c r="AL180" i="7"/>
  <c r="AO180" i="13" s="1"/>
  <c r="AJ180" i="7"/>
  <c r="AQ180" i="13" s="1"/>
  <c r="AS180" i="13" s="1"/>
  <c r="AL183" i="14" s="1"/>
  <c r="AL179" i="7"/>
  <c r="AO179" i="13" s="1"/>
  <c r="AJ179" i="7"/>
  <c r="AQ179" i="13" s="1"/>
  <c r="AL178" i="7"/>
  <c r="AO178" i="13" s="1"/>
  <c r="AJ178" i="7"/>
  <c r="AQ178" i="13" s="1"/>
  <c r="AL177" i="7"/>
  <c r="AO177" i="13" s="1"/>
  <c r="AJ177" i="7"/>
  <c r="AQ177" i="13" s="1"/>
  <c r="AL176" i="7"/>
  <c r="AO176" i="13" s="1"/>
  <c r="AJ176" i="7"/>
  <c r="AQ176" i="13" s="1"/>
  <c r="AL175" i="7"/>
  <c r="AO175" i="13" s="1"/>
  <c r="AJ175" i="7"/>
  <c r="AQ175" i="13" s="1"/>
  <c r="AL174" i="7"/>
  <c r="AO174" i="13" s="1"/>
  <c r="AJ174" i="7"/>
  <c r="AQ174" i="13" s="1"/>
  <c r="AS174" i="13" s="1"/>
  <c r="AL177" i="14" s="1"/>
  <c r="AL173" i="7"/>
  <c r="AO173" i="13" s="1"/>
  <c r="AJ173" i="7"/>
  <c r="AQ173" i="13" s="1"/>
  <c r="AL172" i="7"/>
  <c r="AO172" i="13" s="1"/>
  <c r="AJ172" i="7"/>
  <c r="AQ172" i="13" s="1"/>
  <c r="AS172" i="13" s="1"/>
  <c r="AL175" i="14" s="1"/>
  <c r="AL171" i="7"/>
  <c r="AO171" i="13" s="1"/>
  <c r="AJ171" i="7"/>
  <c r="AQ171" i="13" s="1"/>
  <c r="AL170" i="7"/>
  <c r="AO170" i="13" s="1"/>
  <c r="AJ170" i="7"/>
  <c r="AQ170" i="13" s="1"/>
  <c r="AL169" i="7"/>
  <c r="AO169" i="13" s="1"/>
  <c r="AJ169" i="7"/>
  <c r="AQ169" i="13" s="1"/>
  <c r="AS169" i="13" s="1"/>
  <c r="AL172" i="14" s="1"/>
  <c r="AL168" i="7"/>
  <c r="AO168" i="13" s="1"/>
  <c r="AJ168" i="7"/>
  <c r="AQ168" i="13" s="1"/>
  <c r="AL167" i="7"/>
  <c r="AO167" i="13" s="1"/>
  <c r="AJ167" i="7"/>
  <c r="AQ167" i="13" s="1"/>
  <c r="AS167" i="13" s="1"/>
  <c r="AL170" i="14" s="1"/>
  <c r="AL166" i="7"/>
  <c r="AO166" i="13" s="1"/>
  <c r="AJ166" i="7"/>
  <c r="AQ166" i="13" s="1"/>
  <c r="AL165" i="7"/>
  <c r="AO165" i="13" s="1"/>
  <c r="AJ165" i="7"/>
  <c r="AQ165" i="13" s="1"/>
  <c r="AL164" i="7"/>
  <c r="AO164" i="13" s="1"/>
  <c r="AJ164" i="7"/>
  <c r="AQ164" i="13" s="1"/>
  <c r="AS164" i="13" s="1"/>
  <c r="AL167" i="14" s="1"/>
  <c r="AL163" i="7"/>
  <c r="AO163" i="13" s="1"/>
  <c r="AJ163" i="7"/>
  <c r="AQ163" i="13" s="1"/>
  <c r="AL162" i="7"/>
  <c r="AO162" i="13" s="1"/>
  <c r="AJ162" i="7"/>
  <c r="AQ162" i="13" s="1"/>
  <c r="AL161" i="7"/>
  <c r="AO161" i="13" s="1"/>
  <c r="AJ161" i="7"/>
  <c r="AQ161" i="13" s="1"/>
  <c r="AS161" i="13" s="1"/>
  <c r="AL164" i="14" s="1"/>
  <c r="AL160" i="7"/>
  <c r="AO160" i="13" s="1"/>
  <c r="AJ160" i="7"/>
  <c r="AQ160" i="13" s="1"/>
  <c r="AL159" i="7"/>
  <c r="AO159" i="13" s="1"/>
  <c r="AJ159" i="7"/>
  <c r="AQ159" i="13" s="1"/>
  <c r="AL158" i="7"/>
  <c r="AO158" i="13" s="1"/>
  <c r="AJ158" i="7"/>
  <c r="AQ158" i="13" s="1"/>
  <c r="AS158" i="13" s="1"/>
  <c r="AL161" i="14" s="1"/>
  <c r="AL157" i="7"/>
  <c r="AO157" i="13" s="1"/>
  <c r="AJ157" i="7"/>
  <c r="AQ157" i="13" s="1"/>
  <c r="AL156" i="7"/>
  <c r="AO156" i="13" s="1"/>
  <c r="AJ156" i="7"/>
  <c r="AQ156" i="13" s="1"/>
  <c r="AL155" i="7"/>
  <c r="AO155" i="13" s="1"/>
  <c r="AJ155" i="7"/>
  <c r="AQ155" i="13" s="1"/>
  <c r="AL154" i="7"/>
  <c r="AO154" i="13" s="1"/>
  <c r="AJ154" i="7"/>
  <c r="AQ154" i="13" s="1"/>
  <c r="AL153" i="7"/>
  <c r="AO153" i="13" s="1"/>
  <c r="AJ153" i="7"/>
  <c r="AQ153" i="13" s="1"/>
  <c r="AL152" i="7"/>
  <c r="AO152" i="13" s="1"/>
  <c r="AJ152" i="7"/>
  <c r="AQ152" i="13" s="1"/>
  <c r="AL151" i="7"/>
  <c r="AO151" i="13" s="1"/>
  <c r="AJ151" i="7"/>
  <c r="AQ151" i="13" s="1"/>
  <c r="AS151" i="13" s="1"/>
  <c r="AL154" i="14" s="1"/>
  <c r="AL150" i="7"/>
  <c r="AO150" i="13" s="1"/>
  <c r="AJ150" i="7"/>
  <c r="AQ150" i="13" s="1"/>
  <c r="AS150" i="13" s="1"/>
  <c r="AL153" i="14" s="1"/>
  <c r="AL149" i="7"/>
  <c r="AO149" i="13" s="1"/>
  <c r="AJ149" i="7"/>
  <c r="AQ149" i="13" s="1"/>
  <c r="AL148" i="7"/>
  <c r="AO148" i="13" s="1"/>
  <c r="AJ148" i="7"/>
  <c r="AQ148" i="13" s="1"/>
  <c r="AL147" i="7"/>
  <c r="AO147" i="13" s="1"/>
  <c r="AJ147" i="7"/>
  <c r="AQ147" i="13" s="1"/>
  <c r="AL146" i="7"/>
  <c r="AO146" i="13" s="1"/>
  <c r="AJ146" i="7"/>
  <c r="AQ146" i="13" s="1"/>
  <c r="AS146" i="13" s="1"/>
  <c r="AL149" i="14" s="1"/>
  <c r="AL145" i="7"/>
  <c r="AO145" i="13" s="1"/>
  <c r="AJ145" i="7"/>
  <c r="AQ145" i="13" s="1"/>
  <c r="AL144" i="7"/>
  <c r="AO144" i="13" s="1"/>
  <c r="AJ144" i="7"/>
  <c r="AQ144" i="13" s="1"/>
  <c r="AL143" i="7"/>
  <c r="AO143" i="13" s="1"/>
  <c r="AJ143" i="7"/>
  <c r="AQ143" i="13" s="1"/>
  <c r="AS143" i="13" s="1"/>
  <c r="AL146" i="14" s="1"/>
  <c r="AL142" i="7"/>
  <c r="AO142" i="13" s="1"/>
  <c r="AJ142" i="7"/>
  <c r="AQ142" i="13" s="1"/>
  <c r="AL141" i="7"/>
  <c r="AO141" i="13" s="1"/>
  <c r="AJ141" i="7"/>
  <c r="AQ141" i="13" s="1"/>
  <c r="AS141" i="13" s="1"/>
  <c r="AL144" i="14" s="1"/>
  <c r="AL140" i="7"/>
  <c r="AO140" i="13" s="1"/>
  <c r="AJ140" i="7"/>
  <c r="AQ140" i="13" s="1"/>
  <c r="AL139" i="7"/>
  <c r="AO139" i="13" s="1"/>
  <c r="AJ139" i="7"/>
  <c r="AQ139" i="13" s="1"/>
  <c r="AL138" i="7"/>
  <c r="AO138" i="13" s="1"/>
  <c r="AJ138" i="7"/>
  <c r="AQ138" i="13" s="1"/>
  <c r="AL137" i="7"/>
  <c r="AO137" i="13" s="1"/>
  <c r="AJ137" i="7"/>
  <c r="AQ137" i="13" s="1"/>
  <c r="AL136" i="7"/>
  <c r="AO136" i="13" s="1"/>
  <c r="AJ136" i="7"/>
  <c r="AQ136" i="13" s="1"/>
  <c r="AL135" i="7"/>
  <c r="AO135" i="13" s="1"/>
  <c r="AJ135" i="7"/>
  <c r="AQ135" i="13" s="1"/>
  <c r="AL134" i="7"/>
  <c r="AO134" i="13" s="1"/>
  <c r="AJ134" i="7"/>
  <c r="AQ134" i="13" s="1"/>
  <c r="AL133" i="7"/>
  <c r="AO133" i="13" s="1"/>
  <c r="AJ133" i="7"/>
  <c r="AQ133" i="13" s="1"/>
  <c r="AL132" i="7"/>
  <c r="AO132" i="13" s="1"/>
  <c r="AJ132" i="7"/>
  <c r="AQ132" i="13" s="1"/>
  <c r="AL131" i="7"/>
  <c r="AO131" i="13" s="1"/>
  <c r="AJ131" i="7"/>
  <c r="AQ131" i="13" s="1"/>
  <c r="AL130" i="7"/>
  <c r="AO130" i="13" s="1"/>
  <c r="AJ130" i="7"/>
  <c r="AQ130" i="13" s="1"/>
  <c r="AS130" i="13" s="1"/>
  <c r="AL133" i="14" s="1"/>
  <c r="AL129" i="7"/>
  <c r="AO129" i="13" s="1"/>
  <c r="AJ129" i="7"/>
  <c r="AQ129" i="13" s="1"/>
  <c r="AS129" i="13" s="1"/>
  <c r="AL132" i="14" s="1"/>
  <c r="AL128" i="7"/>
  <c r="AO128" i="13" s="1"/>
  <c r="AJ128" i="7"/>
  <c r="AQ128" i="13" s="1"/>
  <c r="AL127" i="7"/>
  <c r="AJ127" i="7"/>
  <c r="AQ127" i="13" s="1"/>
  <c r="AS127" i="13" s="1"/>
  <c r="AL130" i="14" s="1"/>
  <c r="AL126" i="7"/>
  <c r="AO126" i="13" s="1"/>
  <c r="AJ126" i="7"/>
  <c r="AQ126" i="13" s="1"/>
  <c r="AS126" i="13" s="1"/>
  <c r="AL129" i="14" s="1"/>
  <c r="AL125" i="7"/>
  <c r="AO125" i="13" s="1"/>
  <c r="AJ125" i="7"/>
  <c r="AQ125" i="13" s="1"/>
  <c r="AL124" i="7"/>
  <c r="AO124" i="13" s="1"/>
  <c r="AJ124" i="7"/>
  <c r="AQ124" i="13" s="1"/>
  <c r="AL123" i="7"/>
  <c r="AJ123" i="7"/>
  <c r="AQ123" i="13" s="1"/>
  <c r="AL122" i="7"/>
  <c r="AO122" i="13" s="1"/>
  <c r="AJ122" i="7"/>
  <c r="AQ122" i="13" s="1"/>
  <c r="AL121" i="7"/>
  <c r="AO121" i="13" s="1"/>
  <c r="AJ121" i="7"/>
  <c r="AQ121" i="13" s="1"/>
  <c r="AL120" i="7"/>
  <c r="AO120" i="13" s="1"/>
  <c r="AJ120" i="7"/>
  <c r="AQ120" i="13" s="1"/>
  <c r="AL119" i="7"/>
  <c r="AJ119" i="7"/>
  <c r="AQ119" i="13" s="1"/>
  <c r="AL118" i="7"/>
  <c r="AO118" i="13" s="1"/>
  <c r="AJ118" i="7"/>
  <c r="AQ118" i="13" s="1"/>
  <c r="AL117" i="7"/>
  <c r="AO117" i="13" s="1"/>
  <c r="AJ117" i="7"/>
  <c r="AQ117" i="13" s="1"/>
  <c r="AL116" i="7"/>
  <c r="AO116" i="13" s="1"/>
  <c r="AJ116" i="7"/>
  <c r="AQ116" i="13" s="1"/>
  <c r="AL115" i="7"/>
  <c r="AJ115" i="7"/>
  <c r="AQ115" i="13" s="1"/>
  <c r="AL114" i="7"/>
  <c r="AO114" i="13" s="1"/>
  <c r="AJ114" i="7"/>
  <c r="AQ114" i="13" s="1"/>
  <c r="AL113" i="7"/>
  <c r="AO113" i="13" s="1"/>
  <c r="AJ113" i="7"/>
  <c r="AQ113" i="13" s="1"/>
  <c r="AL112" i="7"/>
  <c r="AO112" i="13" s="1"/>
  <c r="AJ112" i="7"/>
  <c r="AQ112" i="13" s="1"/>
  <c r="AL111" i="7"/>
  <c r="AJ111" i="7"/>
  <c r="AQ111" i="13" s="1"/>
  <c r="AL110" i="7"/>
  <c r="AO110" i="13" s="1"/>
  <c r="AJ110" i="7"/>
  <c r="AQ110" i="13" s="1"/>
  <c r="AL109" i="7"/>
  <c r="AO109" i="13" s="1"/>
  <c r="AJ109" i="7"/>
  <c r="AQ109" i="13" s="1"/>
  <c r="AL108" i="7"/>
  <c r="AO108" i="13" s="1"/>
  <c r="AJ108" i="7"/>
  <c r="AQ108" i="13" s="1"/>
  <c r="AL107" i="7"/>
  <c r="AJ107" i="7"/>
  <c r="AQ107" i="13" s="1"/>
  <c r="AL106" i="7"/>
  <c r="AO106" i="13" s="1"/>
  <c r="AJ106" i="7"/>
  <c r="AQ106" i="13" s="1"/>
  <c r="AS106" i="13" s="1"/>
  <c r="AL109" i="14" s="1"/>
  <c r="AL105" i="7"/>
  <c r="AJ105" i="7"/>
  <c r="AQ105" i="13" s="1"/>
  <c r="AL104" i="7"/>
  <c r="AJ104" i="7"/>
  <c r="AQ104" i="13" s="1"/>
  <c r="AL103" i="7"/>
  <c r="AJ103" i="7"/>
  <c r="AQ103" i="13" s="1"/>
  <c r="AL102" i="7"/>
  <c r="AJ102" i="7"/>
  <c r="AQ102" i="13" s="1"/>
  <c r="AL101" i="7"/>
  <c r="AJ101" i="7"/>
  <c r="AQ101" i="13" s="1"/>
  <c r="AL100" i="7"/>
  <c r="AJ100" i="7"/>
  <c r="AQ100" i="13" s="1"/>
  <c r="AL99" i="7"/>
  <c r="AJ99" i="7"/>
  <c r="AQ99" i="13" s="1"/>
  <c r="AL98" i="7"/>
  <c r="AJ98" i="7"/>
  <c r="AQ98" i="13" s="1"/>
  <c r="AL97" i="7"/>
  <c r="AJ97" i="7"/>
  <c r="AQ97" i="13" s="1"/>
  <c r="AS97" i="13" s="1"/>
  <c r="AL100" i="14" s="1"/>
  <c r="AL96" i="7"/>
  <c r="AJ96" i="7"/>
  <c r="AQ96" i="13" s="1"/>
  <c r="AL95" i="7"/>
  <c r="AJ95" i="7"/>
  <c r="AQ95" i="13" s="1"/>
  <c r="AL94" i="7"/>
  <c r="AJ94" i="7"/>
  <c r="AQ94" i="13" s="1"/>
  <c r="AL93" i="7"/>
  <c r="AJ93" i="7"/>
  <c r="AQ93" i="13" s="1"/>
  <c r="AL92" i="7"/>
  <c r="AJ92" i="7"/>
  <c r="AQ92" i="13" s="1"/>
  <c r="AL91" i="7"/>
  <c r="AJ91" i="7"/>
  <c r="AQ91" i="13" s="1"/>
  <c r="AL90" i="7"/>
  <c r="AJ90" i="7"/>
  <c r="AQ90" i="13" s="1"/>
  <c r="AS90" i="13" s="1"/>
  <c r="AL93" i="14" s="1"/>
  <c r="AL89" i="7"/>
  <c r="AJ89" i="7"/>
  <c r="AQ89" i="13" s="1"/>
  <c r="AL88" i="7"/>
  <c r="AJ88" i="7"/>
  <c r="AQ88" i="13" s="1"/>
  <c r="AL87" i="7"/>
  <c r="AJ87" i="7"/>
  <c r="AQ87" i="13" s="1"/>
  <c r="AS87" i="13" s="1"/>
  <c r="AL90" i="14" s="1"/>
  <c r="AL86" i="7"/>
  <c r="AJ86" i="7"/>
  <c r="AQ86" i="13" s="1"/>
  <c r="AS86" i="13" s="1"/>
  <c r="AL89" i="14" s="1"/>
  <c r="AL85" i="7"/>
  <c r="AJ85" i="7"/>
  <c r="AQ85" i="13" s="1"/>
  <c r="AL84" i="7"/>
  <c r="AJ84" i="7"/>
  <c r="AQ84" i="13" s="1"/>
  <c r="AL83" i="7"/>
  <c r="AJ83" i="7"/>
  <c r="AQ83" i="13" s="1"/>
  <c r="AL82" i="7"/>
  <c r="AJ82" i="7"/>
  <c r="AQ82" i="13" s="1"/>
  <c r="AL81" i="7"/>
  <c r="AJ81" i="7"/>
  <c r="AQ81" i="13" s="1"/>
  <c r="AL80" i="7"/>
  <c r="AJ80" i="7"/>
  <c r="AQ80" i="13" s="1"/>
  <c r="AL79" i="7"/>
  <c r="AJ79" i="7"/>
  <c r="AQ79" i="13" s="1"/>
  <c r="AS79" i="13" s="1"/>
  <c r="AL82" i="14" s="1"/>
  <c r="AL78" i="7"/>
  <c r="AJ78" i="7"/>
  <c r="AQ78" i="13" s="1"/>
  <c r="AL77" i="7"/>
  <c r="AJ77" i="7"/>
  <c r="AQ77" i="13" s="1"/>
  <c r="AL76" i="7"/>
  <c r="AJ76" i="7"/>
  <c r="AQ76" i="13" s="1"/>
  <c r="AL75" i="7"/>
  <c r="AJ75" i="7"/>
  <c r="AQ75" i="13" s="1"/>
  <c r="AL74" i="7"/>
  <c r="AJ74" i="7"/>
  <c r="AQ74" i="13" s="1"/>
  <c r="AL73" i="7"/>
  <c r="AJ73" i="7"/>
  <c r="AQ73" i="13" s="1"/>
  <c r="AL72" i="7"/>
  <c r="AJ72" i="7"/>
  <c r="AQ72" i="13" s="1"/>
  <c r="AL71" i="7"/>
  <c r="AJ71" i="7"/>
  <c r="AQ71" i="13" s="1"/>
  <c r="AL70" i="7"/>
  <c r="AJ70" i="7"/>
  <c r="AQ70" i="13" s="1"/>
  <c r="AL69" i="7"/>
  <c r="AJ69" i="7"/>
  <c r="AQ69" i="13" s="1"/>
  <c r="AL68" i="7"/>
  <c r="AJ68" i="7"/>
  <c r="AQ68" i="13" s="1"/>
  <c r="AL67" i="7"/>
  <c r="AJ67" i="7"/>
  <c r="AQ67" i="13" s="1"/>
  <c r="AS67" i="13" s="1"/>
  <c r="AL70" i="14" s="1"/>
  <c r="AL66" i="7"/>
  <c r="AJ66" i="7"/>
  <c r="AQ66" i="13" s="1"/>
  <c r="AL65" i="7"/>
  <c r="AJ65" i="7"/>
  <c r="AQ65" i="13" s="1"/>
  <c r="AS65" i="13" s="1"/>
  <c r="AL68" i="14" s="1"/>
  <c r="AL64" i="7"/>
  <c r="AJ64" i="7"/>
  <c r="AQ64" i="13" s="1"/>
  <c r="AL63" i="7"/>
  <c r="AJ63" i="7"/>
  <c r="AQ63" i="13" s="1"/>
  <c r="AL62" i="7"/>
  <c r="AJ62" i="7"/>
  <c r="AQ62" i="13" s="1"/>
  <c r="AS62" i="13" s="1"/>
  <c r="AL65" i="14" s="1"/>
  <c r="AL61" i="7"/>
  <c r="AJ61" i="7"/>
  <c r="AQ61" i="13" s="1"/>
  <c r="AL60" i="7"/>
  <c r="AJ60" i="7"/>
  <c r="AQ60" i="13" s="1"/>
  <c r="AL59" i="7"/>
  <c r="AJ59" i="7"/>
  <c r="AQ59" i="13" s="1"/>
  <c r="AL58" i="7"/>
  <c r="AJ58" i="7"/>
  <c r="AQ58" i="13" s="1"/>
  <c r="AL57" i="7"/>
  <c r="AJ57" i="7"/>
  <c r="AQ57" i="13" s="1"/>
  <c r="AL56" i="7"/>
  <c r="AJ56" i="7"/>
  <c r="AQ56" i="13" s="1"/>
  <c r="AL55" i="7"/>
  <c r="AJ55" i="7"/>
  <c r="AQ55" i="13" s="1"/>
  <c r="AL54" i="7"/>
  <c r="AJ54" i="7"/>
  <c r="AQ54" i="13" s="1"/>
  <c r="AL53" i="7"/>
  <c r="AJ53" i="7"/>
  <c r="AQ53" i="13" s="1"/>
  <c r="AL52" i="7"/>
  <c r="AJ52" i="7"/>
  <c r="AQ52" i="13" s="1"/>
  <c r="AL51" i="7"/>
  <c r="AJ51" i="7"/>
  <c r="AQ51" i="13" s="1"/>
  <c r="AL50" i="7"/>
  <c r="AJ50" i="7"/>
  <c r="AQ50" i="13" s="1"/>
  <c r="AS50" i="13" s="1"/>
  <c r="AL53" i="14" s="1"/>
  <c r="AL49" i="7"/>
  <c r="AJ49" i="7"/>
  <c r="AQ49" i="13" s="1"/>
  <c r="AL48" i="7"/>
  <c r="AJ48" i="7"/>
  <c r="AQ48" i="13" s="1"/>
  <c r="AL47" i="7"/>
  <c r="AJ47" i="7"/>
  <c r="AQ47" i="13" s="1"/>
  <c r="AL46" i="7"/>
  <c r="AJ46" i="7"/>
  <c r="AQ46" i="13" s="1"/>
  <c r="AL45" i="7"/>
  <c r="AJ45" i="7"/>
  <c r="AQ45" i="13" s="1"/>
  <c r="AL44" i="7"/>
  <c r="AJ44" i="7"/>
  <c r="AQ44" i="13" s="1"/>
  <c r="AS44" i="13" s="1"/>
  <c r="AL47" i="14" s="1"/>
  <c r="AL43" i="7"/>
  <c r="AJ43" i="7"/>
  <c r="AQ43" i="13" s="1"/>
  <c r="AL42" i="7"/>
  <c r="AJ42" i="7"/>
  <c r="AQ42" i="13" s="1"/>
  <c r="AL41" i="7"/>
  <c r="AJ41" i="7"/>
  <c r="AQ41" i="13" s="1"/>
  <c r="AS41" i="13" s="1"/>
  <c r="AL44" i="14" s="1"/>
  <c r="AL40" i="7"/>
  <c r="AJ40" i="7"/>
  <c r="AQ40" i="13" s="1"/>
  <c r="AL39" i="7"/>
  <c r="AJ39" i="7"/>
  <c r="AQ39" i="13" s="1"/>
  <c r="AL38" i="7"/>
  <c r="AJ38" i="7"/>
  <c r="AQ38" i="13" s="1"/>
  <c r="AL37" i="7"/>
  <c r="AJ37" i="7"/>
  <c r="AQ37" i="13" s="1"/>
  <c r="AS37" i="13" s="1"/>
  <c r="AL40" i="14" s="1"/>
  <c r="AL36" i="7"/>
  <c r="AJ36" i="7"/>
  <c r="AQ36" i="13" s="1"/>
  <c r="AL35" i="7"/>
  <c r="AJ35" i="7"/>
  <c r="AQ35" i="13" s="1"/>
  <c r="AL34" i="7"/>
  <c r="AJ34" i="7"/>
  <c r="AQ34" i="13" s="1"/>
  <c r="AL33" i="7"/>
  <c r="AJ33" i="7"/>
  <c r="AQ33" i="13" s="1"/>
  <c r="AL32" i="7"/>
  <c r="AJ32" i="7"/>
  <c r="AQ32" i="13" s="1"/>
  <c r="AL31" i="7"/>
  <c r="AJ31" i="7"/>
  <c r="AQ31" i="13" s="1"/>
  <c r="AL30" i="7"/>
  <c r="AJ30" i="7"/>
  <c r="AQ30" i="13" s="1"/>
  <c r="AL29" i="7"/>
  <c r="AJ29" i="7"/>
  <c r="AQ29" i="13" s="1"/>
  <c r="AL28" i="7"/>
  <c r="AJ28" i="7"/>
  <c r="AQ28" i="13" s="1"/>
  <c r="AL27" i="7"/>
  <c r="AJ27" i="7"/>
  <c r="AQ27" i="13" s="1"/>
  <c r="AL26" i="7"/>
  <c r="AJ26" i="7"/>
  <c r="AQ26" i="13" s="1"/>
  <c r="AL25" i="7"/>
  <c r="AJ25" i="7"/>
  <c r="AQ25" i="13" s="1"/>
  <c r="AL24" i="7"/>
  <c r="AJ24" i="7"/>
  <c r="AQ24" i="13" s="1"/>
  <c r="AL23" i="7"/>
  <c r="AJ23" i="7"/>
  <c r="AQ23" i="13" s="1"/>
  <c r="AL22" i="7"/>
  <c r="AJ22" i="7"/>
  <c r="AQ22" i="13" s="1"/>
  <c r="AL21" i="7"/>
  <c r="AJ21" i="7"/>
  <c r="AQ21" i="13" s="1"/>
  <c r="AL20" i="7"/>
  <c r="AJ20" i="7"/>
  <c r="AQ20" i="13" s="1"/>
  <c r="AL19" i="7"/>
  <c r="AJ19" i="7"/>
  <c r="AQ19" i="13" s="1"/>
  <c r="AL18" i="7"/>
  <c r="AJ18" i="7"/>
  <c r="AQ18" i="13" s="1"/>
  <c r="AL17" i="7"/>
  <c r="AJ17" i="7"/>
  <c r="AQ17" i="13" s="1"/>
  <c r="AL16" i="7"/>
  <c r="AJ16" i="7"/>
  <c r="AQ16" i="13" s="1"/>
  <c r="AL15" i="7"/>
  <c r="AJ15" i="7"/>
  <c r="AQ15" i="13" s="1"/>
  <c r="AL14" i="7"/>
  <c r="AJ14" i="7"/>
  <c r="AQ14" i="13" s="1"/>
  <c r="AL13" i="7"/>
  <c r="AJ13" i="7"/>
  <c r="AQ13" i="13" s="1"/>
  <c r="AL12" i="7"/>
  <c r="AJ12" i="7"/>
  <c r="AQ12" i="13" s="1"/>
  <c r="AS12" i="13" s="1"/>
  <c r="AL15" i="14" s="1"/>
  <c r="AL11" i="7"/>
  <c r="AJ11" i="7"/>
  <c r="AQ11" i="13" s="1"/>
  <c r="AL10" i="7"/>
  <c r="AJ10" i="7"/>
  <c r="AQ10" i="13" s="1"/>
  <c r="AL9" i="7"/>
  <c r="AJ9" i="7"/>
  <c r="AQ9" i="13" s="1"/>
  <c r="AL8" i="7"/>
  <c r="AJ8" i="7"/>
  <c r="AQ8" i="13" s="1"/>
  <c r="AL7" i="7"/>
  <c r="AJ7" i="7"/>
  <c r="AQ7" i="13" s="1"/>
  <c r="AL6" i="7"/>
  <c r="AJ6" i="7"/>
  <c r="AQ6" i="13" s="1"/>
  <c r="AL5" i="7"/>
  <c r="AJ5" i="7"/>
  <c r="AQ5" i="13" s="1"/>
  <c r="AL4" i="7"/>
  <c r="AJ4" i="7"/>
  <c r="AQ4" i="13" s="1"/>
  <c r="AL3" i="7"/>
  <c r="AJ3" i="7"/>
  <c r="AQ3" i="13" s="1"/>
  <c r="P287" i="19"/>
  <c r="P283" i="19"/>
  <c r="P279" i="19"/>
  <c r="P275" i="19"/>
  <c r="P271" i="19"/>
  <c r="P267" i="19"/>
  <c r="P263" i="19"/>
  <c r="P259" i="19"/>
  <c r="P255" i="19"/>
  <c r="P251" i="19"/>
  <c r="P247" i="19"/>
  <c r="P243" i="19"/>
  <c r="P239" i="19"/>
  <c r="P235" i="19"/>
  <c r="P231" i="19"/>
  <c r="P227" i="19"/>
  <c r="P223" i="19"/>
  <c r="P219" i="19"/>
  <c r="P217" i="19"/>
  <c r="P215" i="19"/>
  <c r="P213" i="19"/>
  <c r="P211" i="19"/>
  <c r="P209" i="19"/>
  <c r="P207" i="19"/>
  <c r="P205" i="19"/>
  <c r="P203" i="19"/>
  <c r="P201" i="19"/>
  <c r="P199" i="19"/>
  <c r="P197" i="19"/>
  <c r="P195" i="19"/>
  <c r="P193" i="19"/>
  <c r="P191" i="19"/>
  <c r="P189" i="19"/>
  <c r="P187" i="19"/>
  <c r="P185" i="19"/>
  <c r="P183" i="19"/>
  <c r="P181" i="19"/>
  <c r="P179" i="19"/>
  <c r="P177" i="19"/>
  <c r="P175" i="19"/>
  <c r="P173" i="19"/>
  <c r="P171" i="19"/>
  <c r="P169" i="19"/>
  <c r="P167" i="19"/>
  <c r="P165" i="19"/>
  <c r="P163" i="19"/>
  <c r="P161" i="19"/>
  <c r="P159" i="19"/>
  <c r="P157" i="19"/>
  <c r="P155" i="19"/>
  <c r="P153" i="19"/>
  <c r="P151" i="19"/>
  <c r="P149" i="19"/>
  <c r="P147" i="19"/>
  <c r="P145" i="19"/>
  <c r="P143" i="19"/>
  <c r="P141" i="19"/>
  <c r="P139" i="19"/>
  <c r="P137" i="19"/>
  <c r="P135" i="19"/>
  <c r="P133" i="19"/>
  <c r="P131" i="19"/>
  <c r="P129" i="19"/>
  <c r="P127" i="19"/>
  <c r="P125" i="19"/>
  <c r="P123" i="19"/>
  <c r="P121" i="19"/>
  <c r="P119" i="19"/>
  <c r="P117" i="19"/>
  <c r="P115" i="19"/>
  <c r="P113" i="19"/>
  <c r="P111" i="19"/>
  <c r="P109" i="19"/>
  <c r="P107" i="19"/>
  <c r="P105" i="19"/>
  <c r="P103" i="19"/>
  <c r="P101" i="19"/>
  <c r="P99" i="19"/>
  <c r="P97" i="19"/>
  <c r="P95" i="19"/>
  <c r="P93" i="19"/>
  <c r="P91" i="19"/>
  <c r="P89" i="19"/>
  <c r="P87" i="19"/>
  <c r="P85" i="19"/>
  <c r="P83" i="19"/>
  <c r="P81" i="19"/>
  <c r="P79" i="19"/>
  <c r="P77" i="19"/>
  <c r="P75" i="19"/>
  <c r="P73" i="19"/>
  <c r="P71" i="19"/>
  <c r="P69" i="19"/>
  <c r="P67" i="19"/>
  <c r="P65" i="19"/>
  <c r="P63" i="19"/>
  <c r="P61" i="19"/>
  <c r="P59" i="19"/>
  <c r="P57" i="19"/>
  <c r="P55" i="19"/>
  <c r="P53" i="19"/>
  <c r="P51" i="19"/>
  <c r="P49" i="19"/>
  <c r="P47" i="19"/>
  <c r="P45" i="19"/>
  <c r="P43" i="19"/>
  <c r="P41" i="19"/>
  <c r="P39" i="19"/>
  <c r="P37" i="19"/>
  <c r="P35" i="19"/>
  <c r="P33" i="19"/>
  <c r="P31" i="19"/>
  <c r="P29" i="19"/>
  <c r="P27" i="19"/>
  <c r="P25" i="19"/>
  <c r="P23" i="19"/>
  <c r="P21" i="19"/>
  <c r="P19" i="19"/>
  <c r="P17" i="19"/>
  <c r="P15" i="19"/>
  <c r="P13" i="19"/>
  <c r="P11" i="19"/>
  <c r="P9" i="19"/>
  <c r="P7" i="19"/>
  <c r="P5" i="19"/>
  <c r="P476" i="19"/>
  <c r="P475" i="19"/>
  <c r="P474" i="19"/>
  <c r="P473" i="19"/>
  <c r="P472" i="19"/>
  <c r="P471" i="19"/>
  <c r="P470" i="19"/>
  <c r="P469" i="19"/>
  <c r="P468" i="19"/>
  <c r="P467" i="19"/>
  <c r="P466" i="19"/>
  <c r="P465" i="19"/>
  <c r="P461" i="19"/>
  <c r="P459" i="19"/>
  <c r="P457" i="19"/>
  <c r="P453" i="19"/>
  <c r="P451" i="19"/>
  <c r="P449" i="19"/>
  <c r="P447" i="19"/>
  <c r="P445" i="19"/>
  <c r="P441" i="19"/>
  <c r="P439" i="19"/>
  <c r="P438" i="19"/>
  <c r="P435" i="19"/>
  <c r="P433" i="19"/>
  <c r="P429" i="19"/>
  <c r="P427" i="19"/>
  <c r="P425" i="19"/>
  <c r="P421" i="19"/>
  <c r="P419" i="19"/>
  <c r="P417" i="19"/>
  <c r="P415" i="19"/>
  <c r="P413" i="19"/>
  <c r="P407" i="19"/>
  <c r="P403" i="19"/>
  <c r="P399" i="19"/>
  <c r="P391" i="19"/>
  <c r="P387" i="19"/>
  <c r="P383" i="19"/>
  <c r="P379" i="19"/>
  <c r="P375" i="19"/>
  <c r="P371" i="19"/>
  <c r="P367" i="19"/>
  <c r="P363" i="19"/>
  <c r="P359" i="19"/>
  <c r="P355" i="19"/>
  <c r="P351" i="19"/>
  <c r="P347" i="19"/>
  <c r="P343" i="19"/>
  <c r="P339" i="19"/>
  <c r="P335" i="19"/>
  <c r="P331" i="19"/>
  <c r="P327" i="19"/>
  <c r="P323" i="19"/>
  <c r="P319" i="19"/>
  <c r="P315" i="19"/>
  <c r="P311" i="19"/>
  <c r="P307" i="19"/>
  <c r="P303" i="19"/>
  <c r="P299" i="19"/>
  <c r="P295" i="19"/>
  <c r="P291" i="19"/>
  <c r="P290" i="19"/>
  <c r="P281" i="19"/>
  <c r="P277" i="19"/>
  <c r="P272" i="19"/>
  <c r="P265" i="19"/>
  <c r="P262" i="19"/>
  <c r="P261" i="19"/>
  <c r="P254" i="19"/>
  <c r="P250" i="19"/>
  <c r="P249" i="19"/>
  <c r="P246" i="19"/>
  <c r="P245" i="19"/>
  <c r="P242" i="19"/>
  <c r="P240" i="19"/>
  <c r="P238" i="19"/>
  <c r="P234" i="19"/>
  <c r="P233" i="19"/>
  <c r="P230" i="19"/>
  <c r="P229" i="19"/>
  <c r="P226" i="19"/>
  <c r="P225" i="19"/>
  <c r="P222" i="19"/>
  <c r="P218" i="19"/>
  <c r="P216" i="19"/>
  <c r="P214" i="19"/>
  <c r="P210" i="19"/>
  <c r="P206" i="19"/>
  <c r="P202" i="19"/>
  <c r="P198" i="19"/>
  <c r="P194" i="19"/>
  <c r="P190" i="19"/>
  <c r="P186" i="19"/>
  <c r="P184" i="19"/>
  <c r="P182" i="19"/>
  <c r="P178" i="19"/>
  <c r="P174" i="19"/>
  <c r="P170" i="19"/>
  <c r="P166" i="19"/>
  <c r="P162" i="19"/>
  <c r="P158" i="19"/>
  <c r="P154" i="19"/>
  <c r="P152" i="19"/>
  <c r="P150" i="19"/>
  <c r="P146" i="19"/>
  <c r="P142" i="19"/>
  <c r="P138" i="19"/>
  <c r="P134" i="19"/>
  <c r="P130" i="19"/>
  <c r="P126" i="19"/>
  <c r="P122" i="19"/>
  <c r="P120" i="19"/>
  <c r="P118" i="19"/>
  <c r="P114" i="19"/>
  <c r="P110" i="19"/>
  <c r="P106" i="19"/>
  <c r="P102" i="19"/>
  <c r="P98" i="19"/>
  <c r="P94" i="19"/>
  <c r="P90" i="19"/>
  <c r="P88" i="19"/>
  <c r="P86" i="19"/>
  <c r="P82" i="19"/>
  <c r="P78" i="19"/>
  <c r="P74" i="19"/>
  <c r="P70" i="19"/>
  <c r="P66" i="19"/>
  <c r="P62" i="19"/>
  <c r="P58" i="19"/>
  <c r="P56" i="19"/>
  <c r="P54" i="19"/>
  <c r="P50" i="19"/>
  <c r="P46" i="19"/>
  <c r="P42" i="19"/>
  <c r="P38" i="19"/>
  <c r="P34" i="19"/>
  <c r="P30" i="19"/>
  <c r="P26" i="19"/>
  <c r="P24" i="19"/>
  <c r="P22" i="19"/>
  <c r="P18" i="19"/>
  <c r="P14" i="19"/>
  <c r="P10" i="19"/>
  <c r="P6" i="19"/>
  <c r="AP2" i="13"/>
  <c r="AL2" i="7"/>
  <c r="AO2" i="13" s="1"/>
  <c r="AJ2" i="7"/>
  <c r="AM3" i="6"/>
  <c r="AN3" i="6"/>
  <c r="AM4" i="6"/>
  <c r="AO4" i="6" s="1"/>
  <c r="AN4" i="6"/>
  <c r="AM5" i="6"/>
  <c r="AN5" i="6"/>
  <c r="AM6" i="6"/>
  <c r="AN6" i="6"/>
  <c r="AO6" i="6" s="1"/>
  <c r="AM7" i="6"/>
  <c r="AN7" i="6"/>
  <c r="AM8" i="6"/>
  <c r="AN8" i="6"/>
  <c r="AM9" i="6"/>
  <c r="AN9" i="6"/>
  <c r="AM10" i="6"/>
  <c r="AN10" i="6"/>
  <c r="AM11" i="6"/>
  <c r="AN11" i="6"/>
  <c r="AO11" i="6" s="1"/>
  <c r="AM12" i="6"/>
  <c r="AN12" i="6"/>
  <c r="AM13" i="6"/>
  <c r="AN13" i="6"/>
  <c r="AM14" i="6"/>
  <c r="AN14" i="6"/>
  <c r="AM15" i="6"/>
  <c r="AN15" i="6"/>
  <c r="AO15" i="6" s="1"/>
  <c r="AM16" i="6"/>
  <c r="AN16" i="6"/>
  <c r="AM17" i="6"/>
  <c r="AN17" i="6"/>
  <c r="AM18" i="6"/>
  <c r="AN18" i="6"/>
  <c r="AM19" i="6"/>
  <c r="AN19" i="6"/>
  <c r="AM20" i="6"/>
  <c r="AN20" i="6"/>
  <c r="AM21" i="6"/>
  <c r="AN21" i="6"/>
  <c r="AM22" i="6"/>
  <c r="AN22" i="6"/>
  <c r="AM23" i="6"/>
  <c r="AN23" i="6"/>
  <c r="AM24" i="6"/>
  <c r="AN24" i="6"/>
  <c r="AM25" i="6"/>
  <c r="AN25" i="6"/>
  <c r="AM26" i="6"/>
  <c r="AN26" i="6"/>
  <c r="AM27" i="6"/>
  <c r="AN27" i="6"/>
  <c r="AM28" i="6"/>
  <c r="AN28" i="6"/>
  <c r="AM29" i="6"/>
  <c r="AN29" i="6"/>
  <c r="AM30" i="6"/>
  <c r="AN30" i="6"/>
  <c r="AM31" i="6"/>
  <c r="AN31" i="6"/>
  <c r="AM32" i="6"/>
  <c r="AN32" i="6"/>
  <c r="AM33" i="6"/>
  <c r="AN33" i="6"/>
  <c r="AM34" i="6"/>
  <c r="AN34" i="6"/>
  <c r="AM35" i="6"/>
  <c r="AN35" i="6"/>
  <c r="AM36" i="6"/>
  <c r="AN36" i="6"/>
  <c r="AM37" i="6"/>
  <c r="AN37" i="6"/>
  <c r="AM38" i="6"/>
  <c r="AN38" i="6"/>
  <c r="AM39" i="6"/>
  <c r="AO39" i="6" s="1"/>
  <c r="AN39" i="6"/>
  <c r="AM40" i="6"/>
  <c r="AN40" i="6"/>
  <c r="AM41" i="6"/>
  <c r="AN41" i="6"/>
  <c r="AM42" i="6"/>
  <c r="AN42" i="6"/>
  <c r="AM43" i="6"/>
  <c r="AN43" i="6"/>
  <c r="AO43" i="6" s="1"/>
  <c r="AM44" i="6"/>
  <c r="AN44" i="6"/>
  <c r="AM45" i="6"/>
  <c r="AN45" i="6"/>
  <c r="AM46" i="6"/>
  <c r="AN46" i="6"/>
  <c r="AM47" i="6"/>
  <c r="AN47" i="6"/>
  <c r="AO47" i="6" s="1"/>
  <c r="AM48" i="6"/>
  <c r="AN48" i="6"/>
  <c r="AO48" i="6" s="1"/>
  <c r="AM49" i="6"/>
  <c r="AN49" i="6"/>
  <c r="AM50" i="6"/>
  <c r="AN50" i="6"/>
  <c r="AM51" i="6"/>
  <c r="AN51" i="6"/>
  <c r="AM52" i="6"/>
  <c r="AN52" i="6"/>
  <c r="AO52" i="6" s="1"/>
  <c r="AM53" i="6"/>
  <c r="AN53" i="6"/>
  <c r="AM54" i="6"/>
  <c r="AN54" i="6"/>
  <c r="AM55" i="6"/>
  <c r="AN55" i="6"/>
  <c r="AM56" i="6"/>
  <c r="AN56" i="6"/>
  <c r="AO56" i="6" s="1"/>
  <c r="AM57" i="6"/>
  <c r="AN57" i="6"/>
  <c r="AM58" i="6"/>
  <c r="AN58" i="6"/>
  <c r="AM59" i="6"/>
  <c r="AN59" i="6"/>
  <c r="AM60" i="6"/>
  <c r="AN60" i="6"/>
  <c r="AO60" i="6" s="1"/>
  <c r="AM61" i="6"/>
  <c r="AN61" i="6"/>
  <c r="AM62" i="6"/>
  <c r="AN62" i="6"/>
  <c r="AM63" i="6"/>
  <c r="AN63" i="6"/>
  <c r="AM64" i="6"/>
  <c r="AN64" i="6"/>
  <c r="AO64" i="6" s="1"/>
  <c r="AM65" i="6"/>
  <c r="AN65" i="6"/>
  <c r="AM66" i="6"/>
  <c r="AN66" i="6"/>
  <c r="AM67" i="6"/>
  <c r="AN67" i="6"/>
  <c r="AM68" i="6"/>
  <c r="AN68" i="6"/>
  <c r="AO68" i="6" s="1"/>
  <c r="AM69" i="6"/>
  <c r="AN69" i="6"/>
  <c r="AM70" i="6"/>
  <c r="AN70" i="6"/>
  <c r="AM71" i="6"/>
  <c r="AN71" i="6"/>
  <c r="AM72" i="6"/>
  <c r="AN72" i="6"/>
  <c r="AM73" i="6"/>
  <c r="AN73" i="6"/>
  <c r="AM74" i="6"/>
  <c r="AN74" i="6"/>
  <c r="AM75" i="6"/>
  <c r="AN75" i="6"/>
  <c r="AO75" i="6" s="1"/>
  <c r="AM76" i="6"/>
  <c r="AN76" i="6"/>
  <c r="AM77" i="6"/>
  <c r="AN77" i="6"/>
  <c r="AM78" i="6"/>
  <c r="AN78" i="6"/>
  <c r="AM79" i="6"/>
  <c r="AN79" i="6"/>
  <c r="AO79" i="6" s="1"/>
  <c r="AM80" i="6"/>
  <c r="AN80" i="6"/>
  <c r="AM81" i="6"/>
  <c r="AN81" i="6"/>
  <c r="AM82" i="6"/>
  <c r="AN82" i="6"/>
  <c r="AM83" i="6"/>
  <c r="AN83" i="6"/>
  <c r="AM84" i="6"/>
  <c r="AN84" i="6"/>
  <c r="AM85" i="6"/>
  <c r="AN85" i="6"/>
  <c r="AM86" i="6"/>
  <c r="AN86" i="6"/>
  <c r="AM87" i="6"/>
  <c r="AN87" i="6"/>
  <c r="AM88" i="6"/>
  <c r="AN88" i="6"/>
  <c r="AM89" i="6"/>
  <c r="AN89" i="6"/>
  <c r="AM90" i="6"/>
  <c r="AN90" i="6"/>
  <c r="AM91" i="6"/>
  <c r="AN91" i="6"/>
  <c r="AM92" i="6"/>
  <c r="AN92" i="6"/>
  <c r="AM93" i="6"/>
  <c r="AN93" i="6"/>
  <c r="AM94" i="6"/>
  <c r="AN94" i="6"/>
  <c r="AM95" i="6"/>
  <c r="AN95" i="6"/>
  <c r="AM96" i="6"/>
  <c r="AN96" i="6"/>
  <c r="AM97" i="6"/>
  <c r="AN97" i="6"/>
  <c r="AM98" i="6"/>
  <c r="AN98" i="6"/>
  <c r="AM99" i="6"/>
  <c r="AN99" i="6"/>
  <c r="AM100" i="6"/>
  <c r="AN100" i="6"/>
  <c r="AM101" i="6"/>
  <c r="AN101" i="6"/>
  <c r="AM102" i="6"/>
  <c r="AN102" i="6"/>
  <c r="AM103" i="6"/>
  <c r="AN103" i="6"/>
  <c r="AO103" i="6"/>
  <c r="AM104" i="6"/>
  <c r="AN104" i="6"/>
  <c r="AM105" i="6"/>
  <c r="AN105" i="6"/>
  <c r="AM106" i="6"/>
  <c r="AN106" i="6"/>
  <c r="AM107" i="6"/>
  <c r="AN107" i="6"/>
  <c r="AO107" i="6" s="1"/>
  <c r="AM108" i="6"/>
  <c r="AN108" i="6"/>
  <c r="AM109" i="6"/>
  <c r="AN109" i="6"/>
  <c r="AM110" i="6"/>
  <c r="AN110" i="6"/>
  <c r="AM111" i="6"/>
  <c r="AN111" i="6"/>
  <c r="AO111" i="6" s="1"/>
  <c r="AM112" i="6"/>
  <c r="AN112" i="6"/>
  <c r="AO112" i="6" s="1"/>
  <c r="AM113" i="6"/>
  <c r="AN113" i="6"/>
  <c r="AM114" i="6"/>
  <c r="AN114" i="6"/>
  <c r="AM115" i="6"/>
  <c r="AN115" i="6"/>
  <c r="AM116" i="6"/>
  <c r="AN116" i="6"/>
  <c r="AO116" i="6" s="1"/>
  <c r="AM117" i="6"/>
  <c r="AN117" i="6"/>
  <c r="AM118" i="6"/>
  <c r="AN118" i="6"/>
  <c r="AM119" i="6"/>
  <c r="AN119" i="6"/>
  <c r="AM120" i="6"/>
  <c r="AN120" i="6"/>
  <c r="AO120" i="6" s="1"/>
  <c r="AM121" i="6"/>
  <c r="AN121" i="6"/>
  <c r="AM122" i="6"/>
  <c r="AN122" i="6"/>
  <c r="AM123" i="6"/>
  <c r="AN123" i="6"/>
  <c r="AM124" i="6"/>
  <c r="AN124" i="6"/>
  <c r="AO124" i="6" s="1"/>
  <c r="AM125" i="6"/>
  <c r="AN125" i="6"/>
  <c r="AM126" i="6"/>
  <c r="AN126" i="6"/>
  <c r="AM127" i="6"/>
  <c r="AN127" i="6"/>
  <c r="AM128" i="6"/>
  <c r="AN128" i="6"/>
  <c r="AO128" i="6" s="1"/>
  <c r="AM129" i="6"/>
  <c r="AN129" i="6"/>
  <c r="AM130" i="6"/>
  <c r="AN130" i="6"/>
  <c r="AM131" i="6"/>
  <c r="AN131" i="6"/>
  <c r="AM132" i="6"/>
  <c r="AN132" i="6"/>
  <c r="AO132" i="6" s="1"/>
  <c r="AM133" i="6"/>
  <c r="AN133" i="6"/>
  <c r="AM134" i="6"/>
  <c r="AN134" i="6"/>
  <c r="AM135" i="6"/>
  <c r="AN135" i="6"/>
  <c r="AM136" i="6"/>
  <c r="AN136" i="6"/>
  <c r="AM137" i="6"/>
  <c r="AN137" i="6"/>
  <c r="AM138" i="6"/>
  <c r="AN138" i="6"/>
  <c r="AM139" i="6"/>
  <c r="AN139" i="6"/>
  <c r="AO139" i="6" s="1"/>
  <c r="AM140" i="6"/>
  <c r="AN140" i="6"/>
  <c r="AM141" i="6"/>
  <c r="AN141" i="6"/>
  <c r="AM142" i="6"/>
  <c r="AN142" i="6"/>
  <c r="AM143" i="6"/>
  <c r="AN143" i="6"/>
  <c r="AO143" i="6" s="1"/>
  <c r="AM144" i="6"/>
  <c r="AN144" i="6"/>
  <c r="AM145" i="6"/>
  <c r="AN145" i="6"/>
  <c r="AM146" i="6"/>
  <c r="AN146" i="6"/>
  <c r="AM147" i="6"/>
  <c r="AN147" i="6"/>
  <c r="AM148" i="6"/>
  <c r="AN148" i="6"/>
  <c r="AM149" i="6"/>
  <c r="AN149" i="6"/>
  <c r="AM150" i="6"/>
  <c r="AN150" i="6"/>
  <c r="AM151" i="6"/>
  <c r="AN151" i="6"/>
  <c r="AM152" i="6"/>
  <c r="AN152" i="6"/>
  <c r="AM153" i="6"/>
  <c r="AN153" i="6"/>
  <c r="AM154" i="6"/>
  <c r="AN154" i="6"/>
  <c r="AM155" i="6"/>
  <c r="AN155" i="6"/>
  <c r="AM156" i="6"/>
  <c r="AN156" i="6"/>
  <c r="AM157" i="6"/>
  <c r="AN157" i="6"/>
  <c r="AM158" i="6"/>
  <c r="AN158" i="6"/>
  <c r="AM159" i="6"/>
  <c r="AN159" i="6"/>
  <c r="AM160" i="6"/>
  <c r="AN160" i="6"/>
  <c r="AM161" i="6"/>
  <c r="AN161" i="6"/>
  <c r="AM162" i="6"/>
  <c r="AN162" i="6"/>
  <c r="AM163" i="6"/>
  <c r="AN163" i="6"/>
  <c r="AM164" i="6"/>
  <c r="AN164" i="6"/>
  <c r="AM165" i="6"/>
  <c r="AN165" i="6"/>
  <c r="AM166" i="6"/>
  <c r="AN166" i="6"/>
  <c r="AM167" i="6"/>
  <c r="AO167" i="6" s="1"/>
  <c r="AN167" i="6"/>
  <c r="AM168" i="6"/>
  <c r="AN168" i="6"/>
  <c r="AM169" i="6"/>
  <c r="AN169" i="6"/>
  <c r="AM170" i="6"/>
  <c r="AN170" i="6"/>
  <c r="AM171" i="6"/>
  <c r="AN171" i="6"/>
  <c r="AO171" i="6" s="1"/>
  <c r="AM172" i="6"/>
  <c r="AN172" i="6"/>
  <c r="AM173" i="6"/>
  <c r="AN173" i="6"/>
  <c r="AM174" i="6"/>
  <c r="AN174" i="6"/>
  <c r="AM175" i="6"/>
  <c r="AN175" i="6"/>
  <c r="AO175" i="6" s="1"/>
  <c r="AM176" i="6"/>
  <c r="AN176" i="6"/>
  <c r="AO176" i="6" s="1"/>
  <c r="AM177" i="6"/>
  <c r="AN177" i="6"/>
  <c r="AM178" i="6"/>
  <c r="AN178" i="6"/>
  <c r="AM179" i="6"/>
  <c r="AN179" i="6"/>
  <c r="AM180" i="6"/>
  <c r="AN180" i="6"/>
  <c r="AO180" i="6" s="1"/>
  <c r="AM181" i="6"/>
  <c r="AN181" i="6"/>
  <c r="AM182" i="6"/>
  <c r="AN182" i="6"/>
  <c r="AM183" i="6"/>
  <c r="AN183" i="6"/>
  <c r="AM184" i="6"/>
  <c r="AN184" i="6"/>
  <c r="AO184" i="6" s="1"/>
  <c r="AM185" i="6"/>
  <c r="AN185" i="6"/>
  <c r="AM186" i="6"/>
  <c r="AN186" i="6"/>
  <c r="AM187" i="6"/>
  <c r="AN187" i="6"/>
  <c r="AM188" i="6"/>
  <c r="AN188" i="6"/>
  <c r="AO188" i="6" s="1"/>
  <c r="AM189" i="6"/>
  <c r="AN189" i="6"/>
  <c r="AM190" i="6"/>
  <c r="AN190" i="6"/>
  <c r="AM191" i="6"/>
  <c r="AN191" i="6"/>
  <c r="AM192" i="6"/>
  <c r="AN192" i="6"/>
  <c r="AO192" i="6" s="1"/>
  <c r="AM193" i="6"/>
  <c r="AN193" i="6"/>
  <c r="AM194" i="6"/>
  <c r="AN194" i="6"/>
  <c r="AM195" i="6"/>
  <c r="AN195" i="6"/>
  <c r="AM196" i="6"/>
  <c r="AN196" i="6"/>
  <c r="AO196" i="6" s="1"/>
  <c r="AM197" i="6"/>
  <c r="AN197" i="6"/>
  <c r="AM198" i="6"/>
  <c r="AN198" i="6"/>
  <c r="AM199" i="6"/>
  <c r="AN199" i="6"/>
  <c r="AM200" i="6"/>
  <c r="AN200" i="6"/>
  <c r="AM201" i="6"/>
  <c r="AN201" i="6"/>
  <c r="AO201" i="6" s="1"/>
  <c r="AM202" i="6"/>
  <c r="AN202" i="6"/>
  <c r="AM203" i="6"/>
  <c r="AN203" i="6"/>
  <c r="AO203" i="6" s="1"/>
  <c r="AM204" i="6"/>
  <c r="AN204" i="6"/>
  <c r="AM205" i="6"/>
  <c r="AN205" i="6"/>
  <c r="AM206" i="6"/>
  <c r="AN206" i="6"/>
  <c r="AM207" i="6"/>
  <c r="AN207" i="6"/>
  <c r="AO207" i="6" s="1"/>
  <c r="AM208" i="6"/>
  <c r="AN208" i="6"/>
  <c r="AM209" i="6"/>
  <c r="AN209" i="6"/>
  <c r="AM210" i="6"/>
  <c r="AN210" i="6"/>
  <c r="AM211" i="6"/>
  <c r="AN211" i="6"/>
  <c r="AM212" i="6"/>
  <c r="AN212" i="6"/>
  <c r="AM213" i="6"/>
  <c r="AN213" i="6"/>
  <c r="AM214" i="6"/>
  <c r="AN214" i="6"/>
  <c r="AM215" i="6"/>
  <c r="AN215" i="6"/>
  <c r="AM216" i="6"/>
  <c r="AN216" i="6"/>
  <c r="AM217" i="6"/>
  <c r="AN217" i="6"/>
  <c r="AM218" i="6"/>
  <c r="AN218" i="6"/>
  <c r="AM219" i="6"/>
  <c r="AN219" i="6"/>
  <c r="AM220" i="6"/>
  <c r="AN220" i="6"/>
  <c r="AM221" i="6"/>
  <c r="AN221" i="6"/>
  <c r="AM222" i="6"/>
  <c r="AN222" i="6"/>
  <c r="AM223" i="6"/>
  <c r="AN223" i="6"/>
  <c r="AM224" i="6"/>
  <c r="AN224" i="6"/>
  <c r="AM225" i="6"/>
  <c r="AN225" i="6"/>
  <c r="AM226" i="6"/>
  <c r="AN226" i="6"/>
  <c r="AM227" i="6"/>
  <c r="AN227" i="6"/>
  <c r="AM228" i="6"/>
  <c r="AN228" i="6"/>
  <c r="AM229" i="6"/>
  <c r="AN229" i="6"/>
  <c r="AM230" i="6"/>
  <c r="AN230" i="6"/>
  <c r="AM231" i="6"/>
  <c r="AN231" i="6"/>
  <c r="AO231" i="6"/>
  <c r="AM232" i="6"/>
  <c r="AN232" i="6"/>
  <c r="AM233" i="6"/>
  <c r="AN233" i="6"/>
  <c r="AO233" i="6" s="1"/>
  <c r="AM234" i="6"/>
  <c r="AN234" i="6"/>
  <c r="AM235" i="6"/>
  <c r="AN235" i="6"/>
  <c r="AO235" i="6" s="1"/>
  <c r="AM236" i="6"/>
  <c r="AN236" i="6"/>
  <c r="AM237" i="6"/>
  <c r="AN237" i="6"/>
  <c r="AM238" i="6"/>
  <c r="AN238" i="6"/>
  <c r="AM239" i="6"/>
  <c r="AN239" i="6"/>
  <c r="AO239" i="6" s="1"/>
  <c r="AM240" i="6"/>
  <c r="AN240" i="6"/>
  <c r="AO240" i="6" s="1"/>
  <c r="AM241" i="6"/>
  <c r="AN241" i="6"/>
  <c r="AM242" i="6"/>
  <c r="AN242" i="6"/>
  <c r="AM243" i="6"/>
  <c r="AN243" i="6"/>
  <c r="AM244" i="6"/>
  <c r="AN244" i="6"/>
  <c r="AO244" i="6" s="1"/>
  <c r="AM245" i="6"/>
  <c r="AN245" i="6"/>
  <c r="AM246" i="6"/>
  <c r="AN246" i="6"/>
  <c r="AM247" i="6"/>
  <c r="AN247" i="6"/>
  <c r="AM248" i="6"/>
  <c r="AN248" i="6"/>
  <c r="AO248" i="6" s="1"/>
  <c r="AM249" i="6"/>
  <c r="AN249" i="6"/>
  <c r="AM250" i="6"/>
  <c r="AN250" i="6"/>
  <c r="AM251" i="6"/>
  <c r="AN251" i="6"/>
  <c r="AM252" i="6"/>
  <c r="AN252" i="6"/>
  <c r="AO252" i="6" s="1"/>
  <c r="AM253" i="6"/>
  <c r="AN253" i="6"/>
  <c r="AM254" i="6"/>
  <c r="AN254" i="6"/>
  <c r="AM255" i="6"/>
  <c r="AN255" i="6"/>
  <c r="AM256" i="6"/>
  <c r="AN256" i="6"/>
  <c r="AO256" i="6" s="1"/>
  <c r="AM257" i="6"/>
  <c r="AN257" i="6"/>
  <c r="AM258" i="6"/>
  <c r="AN258" i="6"/>
  <c r="AM259" i="6"/>
  <c r="AN259" i="6"/>
  <c r="AM260" i="6"/>
  <c r="AN260" i="6"/>
  <c r="AM261" i="6"/>
  <c r="AN261" i="6"/>
  <c r="AM262" i="6"/>
  <c r="AN262" i="6"/>
  <c r="AO262" i="6" s="1"/>
  <c r="AM263" i="6"/>
  <c r="AN263" i="6"/>
  <c r="AM264" i="6"/>
  <c r="AN264" i="6"/>
  <c r="AO264" i="6" s="1"/>
  <c r="AM265" i="6"/>
  <c r="AN265" i="6"/>
  <c r="AM266" i="6"/>
  <c r="AN266" i="6"/>
  <c r="AM267" i="6"/>
  <c r="AN267" i="6"/>
  <c r="AM268" i="6"/>
  <c r="AN268" i="6"/>
  <c r="AM269" i="6"/>
  <c r="AN269" i="6"/>
  <c r="AM270" i="6"/>
  <c r="AN270" i="6"/>
  <c r="AO270" i="6" s="1"/>
  <c r="AM271" i="6"/>
  <c r="AN271" i="6"/>
  <c r="AM272" i="6"/>
  <c r="AN272" i="6"/>
  <c r="AO272" i="6" s="1"/>
  <c r="AM273" i="6"/>
  <c r="AN273" i="6"/>
  <c r="AM274" i="6"/>
  <c r="AN274" i="6"/>
  <c r="AM275" i="6"/>
  <c r="AN275" i="6"/>
  <c r="AM276" i="6"/>
  <c r="AN276" i="6"/>
  <c r="AM277" i="6"/>
  <c r="AN277" i="6"/>
  <c r="AM278" i="6"/>
  <c r="AN278" i="6"/>
  <c r="AM279" i="6"/>
  <c r="AN279" i="6"/>
  <c r="AM280" i="6"/>
  <c r="AN280" i="6"/>
  <c r="AM281" i="6"/>
  <c r="AN281" i="6"/>
  <c r="AM282" i="6"/>
  <c r="AN282" i="6"/>
  <c r="AM283" i="6"/>
  <c r="AN283" i="6"/>
  <c r="AM284" i="6"/>
  <c r="AN284" i="6"/>
  <c r="AM285" i="6"/>
  <c r="AN285" i="6"/>
  <c r="AM286" i="6"/>
  <c r="AN286" i="6"/>
  <c r="AM287" i="6"/>
  <c r="AN287" i="6"/>
  <c r="AM288" i="6"/>
  <c r="AN288" i="6"/>
  <c r="AM289" i="6"/>
  <c r="AN289" i="6"/>
  <c r="AM290" i="6"/>
  <c r="AN290" i="6"/>
  <c r="AM291" i="6"/>
  <c r="AN291" i="6"/>
  <c r="AM292" i="6"/>
  <c r="AN292" i="6"/>
  <c r="AM293" i="6"/>
  <c r="AN293" i="6"/>
  <c r="AO293" i="6" s="1"/>
  <c r="AM294" i="6"/>
  <c r="AN294" i="6"/>
  <c r="AM295" i="6"/>
  <c r="AN295" i="6"/>
  <c r="AM296" i="6"/>
  <c r="AN296" i="6"/>
  <c r="AM297" i="6"/>
  <c r="AN297" i="6"/>
  <c r="AM298" i="6"/>
  <c r="AN298" i="6"/>
  <c r="AM299" i="6"/>
  <c r="AN299" i="6"/>
  <c r="AM300" i="6"/>
  <c r="AN300" i="6"/>
  <c r="AM301" i="6"/>
  <c r="AN301" i="6"/>
  <c r="AM302" i="6"/>
  <c r="AN302" i="6"/>
  <c r="AM303" i="6"/>
  <c r="AN303" i="6"/>
  <c r="AM304" i="6"/>
  <c r="AN304" i="6"/>
  <c r="AM305" i="6"/>
  <c r="AN305" i="6"/>
  <c r="AM306" i="6"/>
  <c r="AN306" i="6"/>
  <c r="AM307" i="6"/>
  <c r="AN307" i="6"/>
  <c r="AM308" i="6"/>
  <c r="AN308" i="6"/>
  <c r="AM309" i="6"/>
  <c r="AN309" i="6"/>
  <c r="AM310" i="6"/>
  <c r="AN310" i="6"/>
  <c r="AM311" i="6"/>
  <c r="AN311" i="6"/>
  <c r="AM312" i="6"/>
  <c r="AN312" i="6"/>
  <c r="AM313" i="6"/>
  <c r="AN313" i="6"/>
  <c r="AM314" i="6"/>
  <c r="AN314" i="6"/>
  <c r="AM315" i="6"/>
  <c r="AN315" i="6"/>
  <c r="AM316" i="6"/>
  <c r="AO316" i="6" s="1"/>
  <c r="AN316" i="6"/>
  <c r="AM317" i="6"/>
  <c r="AN317" i="6"/>
  <c r="AM318" i="6"/>
  <c r="AN318" i="6"/>
  <c r="AM319" i="6"/>
  <c r="AN319" i="6"/>
  <c r="AM320" i="6"/>
  <c r="AN320" i="6"/>
  <c r="AM321" i="6"/>
  <c r="AN321" i="6"/>
  <c r="AM322" i="6"/>
  <c r="AN322" i="6"/>
  <c r="AM323" i="6"/>
  <c r="AN323" i="6"/>
  <c r="AM324" i="6"/>
  <c r="AN324" i="6"/>
  <c r="AM325" i="6"/>
  <c r="AN325" i="6"/>
  <c r="AM326" i="6"/>
  <c r="AN326" i="6"/>
  <c r="AM327" i="6"/>
  <c r="AN327" i="6"/>
  <c r="AM328" i="6"/>
  <c r="AN328" i="6"/>
  <c r="AM329" i="6"/>
  <c r="AN329" i="6"/>
  <c r="AM330" i="6"/>
  <c r="AN330" i="6"/>
  <c r="AM331" i="6"/>
  <c r="AN331" i="6"/>
  <c r="AM332" i="6"/>
  <c r="AN332" i="6"/>
  <c r="AO332" i="6"/>
  <c r="AM333" i="6"/>
  <c r="AN333" i="6"/>
  <c r="AM334" i="6"/>
  <c r="AN334" i="6"/>
  <c r="AO334" i="6" s="1"/>
  <c r="AM335" i="6"/>
  <c r="AN335" i="6"/>
  <c r="AM336" i="6"/>
  <c r="AN336" i="6"/>
  <c r="AO336" i="6" s="1"/>
  <c r="AM337" i="6"/>
  <c r="AN337" i="6"/>
  <c r="AM338" i="6"/>
  <c r="AN338" i="6"/>
  <c r="AM339" i="6"/>
  <c r="AN339" i="6"/>
  <c r="AM340" i="6"/>
  <c r="AN340" i="6"/>
  <c r="AM341" i="6"/>
  <c r="AN341" i="6"/>
  <c r="AM342" i="6"/>
  <c r="AN342" i="6"/>
  <c r="AM343" i="6"/>
  <c r="AN343" i="6"/>
  <c r="AM344" i="6"/>
  <c r="AN344" i="6"/>
  <c r="AO344" i="6" s="1"/>
  <c r="AM345" i="6"/>
  <c r="AN345" i="6"/>
  <c r="AM346" i="6"/>
  <c r="AN346" i="6"/>
  <c r="AM347" i="6"/>
  <c r="AN347" i="6"/>
  <c r="AM348" i="6"/>
  <c r="AN348" i="6"/>
  <c r="AM349" i="6"/>
  <c r="AN349" i="6"/>
  <c r="AM350" i="6"/>
  <c r="AN350" i="6"/>
  <c r="AM351" i="6"/>
  <c r="AN351" i="6"/>
  <c r="AM352" i="6"/>
  <c r="AN352" i="6"/>
  <c r="AM353" i="6"/>
  <c r="AN353" i="6"/>
  <c r="AM354" i="6"/>
  <c r="AN354" i="6"/>
  <c r="AM355" i="6"/>
  <c r="AN355" i="6"/>
  <c r="AM356" i="6"/>
  <c r="AN356" i="6"/>
  <c r="AM357" i="6"/>
  <c r="AN357" i="6"/>
  <c r="AO357" i="6" s="1"/>
  <c r="AM358" i="6"/>
  <c r="AN358" i="6"/>
  <c r="AM359" i="6"/>
  <c r="AN359" i="6"/>
  <c r="AM360" i="6"/>
  <c r="AN360" i="6"/>
  <c r="AM361" i="6"/>
  <c r="AN361" i="6"/>
  <c r="AM362" i="6"/>
  <c r="AN362" i="6"/>
  <c r="AM363" i="6"/>
  <c r="AN363" i="6"/>
  <c r="AM364" i="6"/>
  <c r="AN364" i="6"/>
  <c r="AM365" i="6"/>
  <c r="AN365" i="6"/>
  <c r="AM366" i="6"/>
  <c r="AN366" i="6"/>
  <c r="AM367" i="6"/>
  <c r="AN367" i="6"/>
  <c r="AM368" i="6"/>
  <c r="AN368" i="6"/>
  <c r="AO368" i="6" s="1"/>
  <c r="AM369" i="6"/>
  <c r="AN369" i="6"/>
  <c r="AM370" i="6"/>
  <c r="AN370" i="6"/>
  <c r="AM371" i="6"/>
  <c r="AN371" i="6"/>
  <c r="AM372" i="6"/>
  <c r="AN372" i="6"/>
  <c r="AM373" i="6"/>
  <c r="AN373" i="6"/>
  <c r="AM374" i="6"/>
  <c r="AN374" i="6"/>
  <c r="AM375" i="6"/>
  <c r="AN375" i="6"/>
  <c r="AO375" i="6" s="1"/>
  <c r="AM376" i="6"/>
  <c r="AN376" i="6"/>
  <c r="AM377" i="6"/>
  <c r="AN377" i="6"/>
  <c r="AM378" i="6"/>
  <c r="AN378" i="6"/>
  <c r="AM379" i="6"/>
  <c r="AN379" i="6"/>
  <c r="AM380" i="6"/>
  <c r="AN380" i="6"/>
  <c r="AM381" i="6"/>
  <c r="AN381" i="6"/>
  <c r="AO381" i="6" s="1"/>
  <c r="AM382" i="6"/>
  <c r="AN382" i="6"/>
  <c r="AM383" i="6"/>
  <c r="AN383" i="6"/>
  <c r="AM384" i="6"/>
  <c r="AN384" i="6"/>
  <c r="AM385" i="6"/>
  <c r="AN385" i="6"/>
  <c r="AO385" i="6" s="1"/>
  <c r="AM386" i="6"/>
  <c r="AN386" i="6"/>
  <c r="AM387" i="6"/>
  <c r="AN387" i="6"/>
  <c r="AM388" i="6"/>
  <c r="AN388" i="6"/>
  <c r="AM389" i="6"/>
  <c r="AN389" i="6"/>
  <c r="AO389" i="6" s="1"/>
  <c r="AM390" i="6"/>
  <c r="AN390" i="6"/>
  <c r="AM391" i="6"/>
  <c r="AN391" i="6"/>
  <c r="AM392" i="6"/>
  <c r="AN392" i="6"/>
  <c r="AM393" i="6"/>
  <c r="AN393" i="6"/>
  <c r="AM394" i="6"/>
  <c r="AN394" i="6"/>
  <c r="AM395" i="6"/>
  <c r="AN395" i="6"/>
  <c r="AM396" i="6"/>
  <c r="AN396" i="6"/>
  <c r="AM397" i="6"/>
  <c r="AN397" i="6"/>
  <c r="AO397" i="6" s="1"/>
  <c r="AM398" i="6"/>
  <c r="AN398" i="6"/>
  <c r="AM399" i="6"/>
  <c r="AN399" i="6"/>
  <c r="AM400" i="6"/>
  <c r="AN400" i="6"/>
  <c r="AM401" i="6"/>
  <c r="AN401" i="6"/>
  <c r="AO401" i="6" s="1"/>
  <c r="AM402" i="6"/>
  <c r="AN402" i="6"/>
  <c r="AM403" i="6"/>
  <c r="AN403" i="6"/>
  <c r="AM404" i="6"/>
  <c r="AN404" i="6"/>
  <c r="AM405" i="6"/>
  <c r="AN405" i="6"/>
  <c r="AO405" i="6" s="1"/>
  <c r="AM406" i="6"/>
  <c r="AN406" i="6"/>
  <c r="AM407" i="6"/>
  <c r="AN407" i="6"/>
  <c r="AM408" i="6"/>
  <c r="AN408" i="6"/>
  <c r="AO408" i="6" s="1"/>
  <c r="AM409" i="6"/>
  <c r="AN409" i="6"/>
  <c r="AM410" i="6"/>
  <c r="AN410" i="6"/>
  <c r="AM411" i="6"/>
  <c r="AN411" i="6"/>
  <c r="AM412" i="6"/>
  <c r="AN412" i="6"/>
  <c r="AM413" i="6"/>
  <c r="AN413" i="6"/>
  <c r="AM414" i="6"/>
  <c r="AN414" i="6"/>
  <c r="AM415" i="6"/>
  <c r="AN415" i="6"/>
  <c r="AM416" i="6"/>
  <c r="AN416" i="6"/>
  <c r="AM417" i="6"/>
  <c r="AN417" i="6"/>
  <c r="AM418" i="6"/>
  <c r="AN418" i="6"/>
  <c r="AM419" i="6"/>
  <c r="AN419" i="6"/>
  <c r="AM420" i="6"/>
  <c r="AN420" i="6"/>
  <c r="AM421" i="6"/>
  <c r="AN421" i="6"/>
  <c r="AO421" i="6" s="1"/>
  <c r="AM422" i="6"/>
  <c r="AN422" i="6"/>
  <c r="AM423" i="6"/>
  <c r="AN423" i="6"/>
  <c r="AM424" i="6"/>
  <c r="AN424" i="6"/>
  <c r="AM425" i="6"/>
  <c r="AN425" i="6"/>
  <c r="AM426" i="6"/>
  <c r="AN426" i="6"/>
  <c r="AM427" i="6"/>
  <c r="AN427" i="6"/>
  <c r="AM428" i="6"/>
  <c r="AN428" i="6"/>
  <c r="AO428" i="6" s="1"/>
  <c r="AM429" i="6"/>
  <c r="AN429" i="6"/>
  <c r="AM430" i="6"/>
  <c r="AN430" i="6"/>
  <c r="AM431" i="6"/>
  <c r="AN431" i="6"/>
  <c r="AM432" i="6"/>
  <c r="AN432" i="6"/>
  <c r="AO432" i="6" s="1"/>
  <c r="AM433" i="6"/>
  <c r="AN433" i="6"/>
  <c r="AM434" i="6"/>
  <c r="AN434" i="6"/>
  <c r="AM435" i="6"/>
  <c r="AN435" i="6"/>
  <c r="AM436" i="6"/>
  <c r="AN436" i="6"/>
  <c r="AM437" i="6"/>
  <c r="AN437" i="6"/>
  <c r="AM438" i="6"/>
  <c r="AN438" i="6"/>
  <c r="AM439" i="6"/>
  <c r="AN439" i="6"/>
  <c r="AM440" i="6"/>
  <c r="AN440" i="6"/>
  <c r="AM441" i="6"/>
  <c r="AN441" i="6"/>
  <c r="AM442" i="6"/>
  <c r="AN442" i="6"/>
  <c r="AM443" i="6"/>
  <c r="AN443" i="6"/>
  <c r="AM444" i="6"/>
  <c r="AN444" i="6"/>
  <c r="AM445" i="6"/>
  <c r="AN445" i="6"/>
  <c r="AM446" i="6"/>
  <c r="AO446" i="6" s="1"/>
  <c r="AN446" i="6"/>
  <c r="AM447" i="6"/>
  <c r="AN447" i="6"/>
  <c r="AM448" i="6"/>
  <c r="AO448" i="6" s="1"/>
  <c r="AN448" i="6"/>
  <c r="AM449" i="6"/>
  <c r="AN449" i="6"/>
  <c r="AM450" i="6"/>
  <c r="AN450" i="6"/>
  <c r="AM451" i="6"/>
  <c r="AN451" i="6"/>
  <c r="AM452" i="6"/>
  <c r="AN452" i="6"/>
  <c r="AM453" i="6"/>
  <c r="AN453" i="6"/>
  <c r="AM454" i="6"/>
  <c r="AO454" i="6" s="1"/>
  <c r="AN454" i="6"/>
  <c r="AM455" i="6"/>
  <c r="AN455" i="6"/>
  <c r="AM456" i="6"/>
  <c r="AO456" i="6" s="1"/>
  <c r="AN456" i="6"/>
  <c r="AM457" i="6"/>
  <c r="AN457" i="6"/>
  <c r="AM458" i="6"/>
  <c r="AO458" i="6" s="1"/>
  <c r="AN458" i="6"/>
  <c r="AM459" i="6"/>
  <c r="AN459" i="6"/>
  <c r="AM460" i="6"/>
  <c r="AO460" i="6" s="1"/>
  <c r="AN460" i="6"/>
  <c r="AM461" i="6"/>
  <c r="AN461" i="6"/>
  <c r="AM462" i="6"/>
  <c r="AO462" i="6" s="1"/>
  <c r="AN462" i="6"/>
  <c r="AM463" i="6"/>
  <c r="AN463" i="6"/>
  <c r="AN2" i="6"/>
  <c r="AO2" i="6" s="1"/>
  <c r="AM2" i="6"/>
  <c r="AO440" i="6" l="1"/>
  <c r="AO436" i="6"/>
  <c r="AO329" i="6"/>
  <c r="AO327" i="6"/>
  <c r="AO313" i="6"/>
  <c r="AO309" i="6"/>
  <c r="AO303" i="6"/>
  <c r="AO297" i="6"/>
  <c r="AO295" i="6"/>
  <c r="AO199" i="6"/>
  <c r="AO191" i="6"/>
  <c r="AO163" i="6"/>
  <c r="AO151" i="6"/>
  <c r="AO147" i="6"/>
  <c r="AO71" i="6"/>
  <c r="AO63" i="6"/>
  <c r="AO61" i="6"/>
  <c r="AO35" i="6"/>
  <c r="AO23" i="6"/>
  <c r="AO19" i="6"/>
  <c r="AO445" i="6"/>
  <c r="AO416" i="6"/>
  <c r="AO414" i="6"/>
  <c r="AO406" i="6"/>
  <c r="AO396" i="6"/>
  <c r="AO394" i="6"/>
  <c r="AO392" i="6"/>
  <c r="AO390" i="6"/>
  <c r="AO380" i="6"/>
  <c r="AO378" i="6"/>
  <c r="AO310" i="6"/>
  <c r="AO308" i="6"/>
  <c r="AO306" i="6"/>
  <c r="AO302" i="6"/>
  <c r="AO267" i="6"/>
  <c r="AO255" i="6"/>
  <c r="AO253" i="6"/>
  <c r="AO227" i="6"/>
  <c r="AO225" i="6"/>
  <c r="AO215" i="6"/>
  <c r="AO211" i="6"/>
  <c r="AO209" i="6"/>
  <c r="AO135" i="6"/>
  <c r="AO127" i="6"/>
  <c r="AO125" i="6"/>
  <c r="AO99" i="6"/>
  <c r="AO87" i="6"/>
  <c r="AO83" i="6"/>
  <c r="BG62" i="16"/>
  <c r="BH62" i="16" s="1"/>
  <c r="AO452" i="6"/>
  <c r="AO444" i="6"/>
  <c r="AO429" i="6"/>
  <c r="AO423" i="6"/>
  <c r="AO404" i="6"/>
  <c r="AO388" i="6"/>
  <c r="AO376" i="6"/>
  <c r="AO372" i="6"/>
  <c r="AO353" i="6"/>
  <c r="AO349" i="6"/>
  <c r="AO341" i="6"/>
  <c r="AO335" i="6"/>
  <c r="AO300" i="6"/>
  <c r="AO288" i="6"/>
  <c r="AO276" i="6"/>
  <c r="AO274" i="6"/>
  <c r="AO261" i="6"/>
  <c r="AO247" i="6"/>
  <c r="AO243" i="6"/>
  <c r="AO241" i="6"/>
  <c r="AO228" i="6"/>
  <c r="AO224" i="6"/>
  <c r="AO220" i="6"/>
  <c r="AO216" i="6"/>
  <c r="AO212" i="6"/>
  <c r="AO208" i="6"/>
  <c r="AO195" i="6"/>
  <c r="AO193" i="6"/>
  <c r="AO183" i="6"/>
  <c r="AO179" i="6"/>
  <c r="AO164" i="6"/>
  <c r="AO160" i="6"/>
  <c r="AO156" i="6"/>
  <c r="AO152" i="6"/>
  <c r="AO148" i="6"/>
  <c r="AO144" i="6"/>
  <c r="AO131" i="6"/>
  <c r="AO119" i="6"/>
  <c r="AO115" i="6"/>
  <c r="AO100" i="6"/>
  <c r="AO96" i="6"/>
  <c r="AO92" i="6"/>
  <c r="AO88" i="6"/>
  <c r="AO84" i="6"/>
  <c r="AO80" i="6"/>
  <c r="AO67" i="6"/>
  <c r="AO55" i="6"/>
  <c r="AO51" i="6"/>
  <c r="AO36" i="6"/>
  <c r="AO32" i="6"/>
  <c r="AO28" i="6"/>
  <c r="AO24" i="6"/>
  <c r="AO20" i="6"/>
  <c r="AO16" i="6"/>
  <c r="AO7" i="6"/>
  <c r="AO5" i="6"/>
  <c r="AO3" i="6"/>
  <c r="AO438" i="6"/>
  <c r="AO430" i="6"/>
  <c r="AO412" i="6"/>
  <c r="AO373" i="6"/>
  <c r="AO365" i="6"/>
  <c r="AO359" i="6"/>
  <c r="AO352" i="6"/>
  <c r="AO350" i="6"/>
  <c r="AO346" i="6"/>
  <c r="AO328" i="6"/>
  <c r="AO326" i="6"/>
  <c r="AO318" i="6"/>
  <c r="AO312" i="6"/>
  <c r="AO283" i="6"/>
  <c r="AO223" i="6"/>
  <c r="AO159" i="6"/>
  <c r="AO157" i="6"/>
  <c r="AO95" i="6"/>
  <c r="AO93" i="6"/>
  <c r="AO31" i="6"/>
  <c r="AO29" i="6"/>
  <c r="AO269" i="6"/>
  <c r="AO437" i="6"/>
  <c r="AO433" i="6"/>
  <c r="AO426" i="6"/>
  <c r="AO424" i="6"/>
  <c r="AO422" i="6"/>
  <c r="AO420" i="6"/>
  <c r="AO407" i="6"/>
  <c r="AO400" i="6"/>
  <c r="AO398" i="6"/>
  <c r="AO348" i="6"/>
  <c r="AO331" i="6"/>
  <c r="AO280" i="6"/>
  <c r="AO117" i="6"/>
  <c r="AO53" i="6"/>
  <c r="AO12" i="6"/>
  <c r="AO8" i="6"/>
  <c r="AO453" i="6"/>
  <c r="AO449" i="6"/>
  <c r="AO442" i="6"/>
  <c r="AO374" i="6"/>
  <c r="AO149" i="6"/>
  <c r="AO85" i="6"/>
  <c r="AO21" i="6"/>
  <c r="AO173" i="6"/>
  <c r="AO141" i="6"/>
  <c r="AO109" i="6"/>
  <c r="AO77" i="6"/>
  <c r="AO45" i="6"/>
  <c r="AO13" i="6"/>
  <c r="AO265" i="6"/>
  <c r="AO461" i="6"/>
  <c r="AO455" i="6"/>
  <c r="AO439" i="6"/>
  <c r="AO417" i="6"/>
  <c r="AO413" i="6"/>
  <c r="AO410" i="6"/>
  <c r="AO391" i="6"/>
  <c r="AO384" i="6"/>
  <c r="AO382" i="6"/>
  <c r="AO369" i="6"/>
  <c r="AO366" i="6"/>
  <c r="AO364" i="6"/>
  <c r="AO362" i="6"/>
  <c r="AO360" i="6"/>
  <c r="AO358" i="6"/>
  <c r="AO356" i="6"/>
  <c r="AO343" i="6"/>
  <c r="AO325" i="6"/>
  <c r="AO323" i="6"/>
  <c r="AO321" i="6"/>
  <c r="AO319" i="6"/>
  <c r="AO317" i="6"/>
  <c r="AO315" i="6"/>
  <c r="AO304" i="6"/>
  <c r="AO296" i="6"/>
  <c r="AO294" i="6"/>
  <c r="AO291" i="6"/>
  <c r="AO289" i="6"/>
  <c r="AO287" i="6"/>
  <c r="AO285" i="6"/>
  <c r="AO281" i="6"/>
  <c r="AO277" i="6"/>
  <c r="AO268" i="6"/>
  <c r="AO251" i="6"/>
  <c r="AO249" i="6"/>
  <c r="AO236" i="6"/>
  <c r="AO232" i="6"/>
  <c r="AO219" i="6"/>
  <c r="AO217" i="6"/>
  <c r="AO204" i="6"/>
  <c r="AO200" i="6"/>
  <c r="AO187" i="6"/>
  <c r="AO185" i="6"/>
  <c r="AO172" i="6"/>
  <c r="AO168" i="6"/>
  <c r="AO165" i="6"/>
  <c r="AO155" i="6"/>
  <c r="AO140" i="6"/>
  <c r="AO136" i="6"/>
  <c r="AO133" i="6"/>
  <c r="AO123" i="6"/>
  <c r="AO108" i="6"/>
  <c r="AO104" i="6"/>
  <c r="AO101" i="6"/>
  <c r="AO91" i="6"/>
  <c r="AO76" i="6"/>
  <c r="AO72" i="6"/>
  <c r="AO69" i="6"/>
  <c r="AO59" i="6"/>
  <c r="AO44" i="6"/>
  <c r="AO40" i="6"/>
  <c r="AO37" i="6"/>
  <c r="AO27" i="6"/>
  <c r="AO14" i="6"/>
  <c r="AO457" i="6"/>
  <c r="AO447" i="6"/>
  <c r="AO434" i="6"/>
  <c r="AO425" i="6"/>
  <c r="AO415" i="6"/>
  <c r="AO402" i="6"/>
  <c r="AO393" i="6"/>
  <c r="AO383" i="6"/>
  <c r="AO370" i="6"/>
  <c r="AO361" i="6"/>
  <c r="AO351" i="6"/>
  <c r="AO320" i="6"/>
  <c r="AO307" i="6"/>
  <c r="AO305" i="6"/>
  <c r="AO284" i="6"/>
  <c r="AO279" i="6"/>
  <c r="AO259" i="6"/>
  <c r="AO257" i="6"/>
  <c r="AO246" i="6"/>
  <c r="AO230" i="6"/>
  <c r="AO214" i="6"/>
  <c r="AO198" i="6"/>
  <c r="AO182" i="6"/>
  <c r="AO177" i="6"/>
  <c r="AO166" i="6"/>
  <c r="AO161" i="6"/>
  <c r="AO150" i="6"/>
  <c r="AO145" i="6"/>
  <c r="AO134" i="6"/>
  <c r="AO129" i="6"/>
  <c r="AO118" i="6"/>
  <c r="AO113" i="6"/>
  <c r="AO102" i="6"/>
  <c r="AO97" i="6"/>
  <c r="AO86" i="6"/>
  <c r="AO81" i="6"/>
  <c r="AO70" i="6"/>
  <c r="AO65" i="6"/>
  <c r="AO54" i="6"/>
  <c r="AO49" i="6"/>
  <c r="AO38" i="6"/>
  <c r="AO33" i="6"/>
  <c r="AO22" i="6"/>
  <c r="AO463" i="6"/>
  <c r="AO450" i="6"/>
  <c r="AO441" i="6"/>
  <c r="AO431" i="6"/>
  <c r="AO418" i="6"/>
  <c r="AO409" i="6"/>
  <c r="AO399" i="6"/>
  <c r="AO386" i="6"/>
  <c r="AO377" i="6"/>
  <c r="AO367" i="6"/>
  <c r="AO354" i="6"/>
  <c r="AO345" i="6"/>
  <c r="AO340" i="6"/>
  <c r="AO338" i="6"/>
  <c r="AO333" i="6"/>
  <c r="AO299" i="6"/>
  <c r="AO292" i="6"/>
  <c r="AO290" i="6"/>
  <c r="AO271" i="6"/>
  <c r="AO263" i="6"/>
  <c r="AO254" i="6"/>
  <c r="AO238" i="6"/>
  <c r="AO222" i="6"/>
  <c r="AO206" i="6"/>
  <c r="AO190" i="6"/>
  <c r="AO174" i="6"/>
  <c r="AO169" i="6"/>
  <c r="AO158" i="6"/>
  <c r="AO153" i="6"/>
  <c r="AO142" i="6"/>
  <c r="AO137" i="6"/>
  <c r="AO126" i="6"/>
  <c r="AO121" i="6"/>
  <c r="AO110" i="6"/>
  <c r="AO105" i="6"/>
  <c r="AO94" i="6"/>
  <c r="AO89" i="6"/>
  <c r="AO78" i="6"/>
  <c r="AO73" i="6"/>
  <c r="AO62" i="6"/>
  <c r="AO57" i="6"/>
  <c r="AO46" i="6"/>
  <c r="AO41" i="6"/>
  <c r="AO30" i="6"/>
  <c r="AO25" i="6"/>
  <c r="AO17" i="6"/>
  <c r="AO9" i="6"/>
  <c r="AO459" i="6"/>
  <c r="AO451" i="6"/>
  <c r="AO443" i="6"/>
  <c r="AO435" i="6"/>
  <c r="AO427" i="6"/>
  <c r="AO419" i="6"/>
  <c r="AO411" i="6"/>
  <c r="AO403" i="6"/>
  <c r="AO395" i="6"/>
  <c r="AO387" i="6"/>
  <c r="AO379" i="6"/>
  <c r="AO371" i="6"/>
  <c r="AO363" i="6"/>
  <c r="AO355" i="6"/>
  <c r="AO347" i="6"/>
  <c r="AO342" i="6"/>
  <c r="AO339" i="6"/>
  <c r="AO337" i="6"/>
  <c r="AO324" i="6"/>
  <c r="AO322" i="6"/>
  <c r="AO311" i="6"/>
  <c r="AO301" i="6"/>
  <c r="AO286" i="6"/>
  <c r="AO278" i="6"/>
  <c r="AO275" i="6"/>
  <c r="AO273" i="6"/>
  <c r="AO260" i="6"/>
  <c r="AO258" i="6"/>
  <c r="AJ439" i="16"/>
  <c r="AN439" i="16" s="1"/>
  <c r="BG439" i="16"/>
  <c r="AJ391" i="16"/>
  <c r="AN391" i="16" s="1"/>
  <c r="BG391" i="16"/>
  <c r="AJ344" i="16"/>
  <c r="AN344" i="16" s="1"/>
  <c r="BG344" i="16"/>
  <c r="AJ324" i="16"/>
  <c r="AN324" i="16" s="1"/>
  <c r="BG324" i="16"/>
  <c r="AJ308" i="16"/>
  <c r="AN308" i="16" s="1"/>
  <c r="BG308" i="16"/>
  <c r="AJ296" i="16"/>
  <c r="AN296" i="16" s="1"/>
  <c r="BG296" i="16"/>
  <c r="AJ269" i="16"/>
  <c r="AN269" i="16" s="1"/>
  <c r="BG269" i="16"/>
  <c r="AJ261" i="16"/>
  <c r="AN261" i="16" s="1"/>
  <c r="BG261" i="16"/>
  <c r="AJ253" i="16"/>
  <c r="AN253" i="16" s="1"/>
  <c r="BG253" i="16"/>
  <c r="AJ234" i="16"/>
  <c r="AN234" i="16" s="1"/>
  <c r="BG234" i="16"/>
  <c r="AJ206" i="16"/>
  <c r="AN206" i="16" s="1"/>
  <c r="BG206" i="16"/>
  <c r="AJ166" i="16"/>
  <c r="AN166" i="16" s="1"/>
  <c r="BG166" i="16"/>
  <c r="AJ138" i="16"/>
  <c r="AN138" i="16" s="1"/>
  <c r="BG138" i="16"/>
  <c r="AJ118" i="16"/>
  <c r="AN118" i="16" s="1"/>
  <c r="BG118" i="16"/>
  <c r="AJ110" i="16"/>
  <c r="AN110" i="16" s="1"/>
  <c r="BG110" i="16"/>
  <c r="AJ102" i="16"/>
  <c r="AN102" i="16" s="1"/>
  <c r="BG102" i="16"/>
  <c r="AJ90" i="16"/>
  <c r="AN90" i="16" s="1"/>
  <c r="BG90" i="16"/>
  <c r="AJ74" i="16"/>
  <c r="AN74" i="16" s="1"/>
  <c r="BG74" i="16"/>
  <c r="AJ70" i="16"/>
  <c r="AN70" i="16" s="1"/>
  <c r="BG70" i="16"/>
  <c r="AJ54" i="16"/>
  <c r="AN54" i="16" s="1"/>
  <c r="BG54" i="16"/>
  <c r="AJ46" i="16"/>
  <c r="AN46" i="16" s="1"/>
  <c r="BG46" i="16"/>
  <c r="AJ42" i="16"/>
  <c r="AN42" i="16" s="1"/>
  <c r="BG42" i="16"/>
  <c r="AJ38" i="16"/>
  <c r="AN38" i="16" s="1"/>
  <c r="BG38" i="16"/>
  <c r="AJ26" i="16"/>
  <c r="AN26" i="16" s="1"/>
  <c r="BG26" i="16"/>
  <c r="AJ14" i="16"/>
  <c r="AN14" i="16" s="1"/>
  <c r="BG14" i="16"/>
  <c r="AJ10" i="16"/>
  <c r="AN10" i="16" s="1"/>
  <c r="BG10" i="16"/>
  <c r="AJ459" i="16"/>
  <c r="AN459" i="16" s="1"/>
  <c r="BG459" i="16"/>
  <c r="AJ427" i="16"/>
  <c r="AN427" i="16" s="1"/>
  <c r="BG427" i="16"/>
  <c r="AJ379" i="16"/>
  <c r="AN379" i="16" s="1"/>
  <c r="BG379" i="16"/>
  <c r="AJ352" i="16"/>
  <c r="AN352" i="16" s="1"/>
  <c r="BG352" i="16"/>
  <c r="AJ328" i="16"/>
  <c r="AN328" i="16" s="1"/>
  <c r="BG328" i="16"/>
  <c r="AJ316" i="16"/>
  <c r="AN316" i="16" s="1"/>
  <c r="BG316" i="16"/>
  <c r="AJ300" i="16"/>
  <c r="AN300" i="16" s="1"/>
  <c r="BG300" i="16"/>
  <c r="AJ280" i="16"/>
  <c r="AN280" i="16" s="1"/>
  <c r="BG280" i="16"/>
  <c r="AJ450" i="16"/>
  <c r="AN450" i="16" s="1"/>
  <c r="BG450" i="16"/>
  <c r="AJ438" i="16"/>
  <c r="AN438" i="16" s="1"/>
  <c r="BG438" i="16"/>
  <c r="AJ378" i="16"/>
  <c r="AN378" i="16" s="1"/>
  <c r="BG378" i="16"/>
  <c r="AJ370" i="16"/>
  <c r="AN370" i="16" s="1"/>
  <c r="BG370" i="16"/>
  <c r="AJ359" i="16"/>
  <c r="AN359" i="16" s="1"/>
  <c r="BG359" i="16"/>
  <c r="AJ343" i="16"/>
  <c r="AN343" i="16" s="1"/>
  <c r="BG343" i="16"/>
  <c r="AJ335" i="16"/>
  <c r="AN335" i="16" s="1"/>
  <c r="BG335" i="16"/>
  <c r="AJ307" i="16"/>
  <c r="AN307" i="16" s="1"/>
  <c r="BG307" i="16"/>
  <c r="AJ279" i="16"/>
  <c r="AN279" i="16" s="1"/>
  <c r="BG279" i="16"/>
  <c r="AJ272" i="16"/>
  <c r="AN272" i="16" s="1"/>
  <c r="BG272" i="16"/>
  <c r="AJ217" i="16"/>
  <c r="AN217" i="16" s="1"/>
  <c r="BG217" i="16"/>
  <c r="AJ213" i="16"/>
  <c r="AN213" i="16" s="1"/>
  <c r="BG213" i="16"/>
  <c r="AJ197" i="16"/>
  <c r="AN197" i="16" s="1"/>
  <c r="BG197" i="16"/>
  <c r="AJ121" i="16"/>
  <c r="AN121" i="16" s="1"/>
  <c r="BG121" i="16"/>
  <c r="AJ25" i="16"/>
  <c r="AN25" i="16" s="1"/>
  <c r="BG25" i="16"/>
  <c r="AJ5" i="16"/>
  <c r="AN5" i="16" s="1"/>
  <c r="BG5" i="16"/>
  <c r="AJ413" i="16"/>
  <c r="AN413" i="16" s="1"/>
  <c r="BG413" i="16"/>
  <c r="AJ401" i="16"/>
  <c r="AN401" i="16" s="1"/>
  <c r="BG401" i="16"/>
  <c r="AJ385" i="16"/>
  <c r="AN385" i="16" s="1"/>
  <c r="BG385" i="16"/>
  <c r="AJ373" i="16"/>
  <c r="AN373" i="16" s="1"/>
  <c r="BG373" i="16"/>
  <c r="AJ358" i="16"/>
  <c r="AN358" i="16" s="1"/>
  <c r="BG358" i="16"/>
  <c r="AJ290" i="16"/>
  <c r="AN290" i="16" s="1"/>
  <c r="BG290" i="16"/>
  <c r="AJ252" i="16"/>
  <c r="AN252" i="16" s="1"/>
  <c r="BG252" i="16"/>
  <c r="AJ196" i="16"/>
  <c r="AN196" i="16" s="1"/>
  <c r="BG196" i="16"/>
  <c r="AJ140" i="16"/>
  <c r="AN140" i="16" s="1"/>
  <c r="BG140" i="16"/>
  <c r="AJ84" i="16"/>
  <c r="AN84" i="16" s="1"/>
  <c r="BG84" i="16"/>
  <c r="AJ64" i="16"/>
  <c r="AN64" i="16" s="1"/>
  <c r="BG64" i="16"/>
  <c r="AJ460" i="16"/>
  <c r="AN460" i="16" s="1"/>
  <c r="BG460" i="16"/>
  <c r="AJ448" i="16"/>
  <c r="AN448" i="16" s="1"/>
  <c r="BG448" i="16"/>
  <c r="AJ428" i="16"/>
  <c r="AN428" i="16" s="1"/>
  <c r="BG428" i="16"/>
  <c r="D28" i="25"/>
  <c r="B26" i="25"/>
  <c r="C26" i="25"/>
  <c r="E408" i="21"/>
  <c r="E392" i="21"/>
  <c r="E376" i="21"/>
  <c r="E356" i="21"/>
  <c r="E348" i="21"/>
  <c r="E344" i="21"/>
  <c r="E304" i="21"/>
  <c r="E240" i="21"/>
  <c r="E224" i="21"/>
  <c r="E200" i="21"/>
  <c r="E180" i="21"/>
  <c r="E172" i="21"/>
  <c r="E164" i="21"/>
  <c r="E44" i="21"/>
  <c r="E12" i="21"/>
  <c r="E429" i="21"/>
  <c r="E421" i="21"/>
  <c r="AJ465" i="7"/>
  <c r="AH473" i="14" s="1"/>
  <c r="AQ2" i="13"/>
  <c r="AN4" i="7"/>
  <c r="AO4" i="13"/>
  <c r="AN6" i="7"/>
  <c r="AO6" i="13"/>
  <c r="AN8" i="7"/>
  <c r="AO8" i="13"/>
  <c r="AN10" i="7"/>
  <c r="AO10" i="13"/>
  <c r="AN12" i="7"/>
  <c r="AO12" i="13"/>
  <c r="AN14" i="7"/>
  <c r="AO14" i="13"/>
  <c r="AN16" i="7"/>
  <c r="AO16" i="13"/>
  <c r="AN18" i="7"/>
  <c r="AO18" i="13"/>
  <c r="AN20" i="7"/>
  <c r="AO20" i="13"/>
  <c r="AN22" i="7"/>
  <c r="AO22" i="13"/>
  <c r="AN24" i="7"/>
  <c r="AO24" i="13"/>
  <c r="AN26" i="7"/>
  <c r="AO26" i="13"/>
  <c r="AN28" i="7"/>
  <c r="AO28" i="13"/>
  <c r="AN30" i="7"/>
  <c r="AO30" i="13"/>
  <c r="AN32" i="7"/>
  <c r="AO32" i="13"/>
  <c r="AN34" i="7"/>
  <c r="AO34" i="13"/>
  <c r="AN36" i="7"/>
  <c r="AO36" i="13"/>
  <c r="AN38" i="7"/>
  <c r="AO38" i="13"/>
  <c r="AN40" i="7"/>
  <c r="AO40" i="13"/>
  <c r="AN42" i="7"/>
  <c r="AO42" i="13"/>
  <c r="AN44" i="7"/>
  <c r="AO44" i="13"/>
  <c r="AN46" i="7"/>
  <c r="AO46" i="13"/>
  <c r="AN48" i="7"/>
  <c r="AO48" i="13"/>
  <c r="AN50" i="7"/>
  <c r="AO50" i="13"/>
  <c r="AN52" i="7"/>
  <c r="AO52" i="13"/>
  <c r="AN54" i="7"/>
  <c r="AO54" i="13"/>
  <c r="AN56" i="7"/>
  <c r="AO56" i="13"/>
  <c r="AN58" i="7"/>
  <c r="AO58" i="13"/>
  <c r="AN60" i="7"/>
  <c r="AO60" i="13"/>
  <c r="AN62" i="7"/>
  <c r="AO62" i="13"/>
  <c r="AN64" i="7"/>
  <c r="AO64" i="13"/>
  <c r="AN66" i="7"/>
  <c r="AO66" i="13"/>
  <c r="AN68" i="7"/>
  <c r="AO68" i="13"/>
  <c r="AN70" i="7"/>
  <c r="AO70" i="13"/>
  <c r="AN72" i="7"/>
  <c r="AO72" i="13"/>
  <c r="AN74" i="7"/>
  <c r="AO74" i="13"/>
  <c r="AN76" i="7"/>
  <c r="AO76" i="13"/>
  <c r="AN78" i="7"/>
  <c r="AO78" i="13"/>
  <c r="AN80" i="7"/>
  <c r="AO80" i="13"/>
  <c r="AN82" i="7"/>
  <c r="AO82" i="13"/>
  <c r="AN84" i="7"/>
  <c r="AO84" i="13"/>
  <c r="AN86" i="7"/>
  <c r="AO86" i="13"/>
  <c r="AN88" i="7"/>
  <c r="AO88" i="13"/>
  <c r="AN90" i="7"/>
  <c r="AO90" i="13"/>
  <c r="AN92" i="7"/>
  <c r="AO92" i="13"/>
  <c r="AN94" i="7"/>
  <c r="AO94" i="13"/>
  <c r="AN96" i="7"/>
  <c r="AO96" i="13"/>
  <c r="AN98" i="7"/>
  <c r="AO98" i="13"/>
  <c r="AN100" i="7"/>
  <c r="AO100" i="13"/>
  <c r="AN102" i="7"/>
  <c r="AO102" i="13"/>
  <c r="AN104" i="7"/>
  <c r="AO104" i="13"/>
  <c r="E395" i="21"/>
  <c r="E391" i="21"/>
  <c r="E387" i="21"/>
  <c r="E363" i="21"/>
  <c r="E355" i="21"/>
  <c r="E335" i="21"/>
  <c r="E295" i="21"/>
  <c r="E243" i="21"/>
  <c r="E223" i="21"/>
  <c r="E183" i="21"/>
  <c r="E167" i="21"/>
  <c r="E151" i="21"/>
  <c r="E143" i="21"/>
  <c r="E127" i="21"/>
  <c r="E87" i="21"/>
  <c r="E79" i="21"/>
  <c r="E67" i="21"/>
  <c r="E448" i="21"/>
  <c r="E440" i="21"/>
  <c r="E416" i="21"/>
  <c r="E406" i="21"/>
  <c r="E350" i="21"/>
  <c r="E334" i="21"/>
  <c r="E330" i="21"/>
  <c r="E298" i="21"/>
  <c r="E282" i="21"/>
  <c r="E250" i="21"/>
  <c r="E246" i="21"/>
  <c r="E226" i="21"/>
  <c r="E222" i="21"/>
  <c r="E214" i="21"/>
  <c r="E206" i="21"/>
  <c r="E174" i="21"/>
  <c r="E158" i="21"/>
  <c r="E150" i="21"/>
  <c r="E146" i="21"/>
  <c r="E130" i="21"/>
  <c r="E126" i="21"/>
  <c r="E106" i="21"/>
  <c r="E90" i="21"/>
  <c r="E86" i="21"/>
  <c r="E62" i="21"/>
  <c r="E50" i="21"/>
  <c r="E463" i="21"/>
  <c r="E415" i="21"/>
  <c r="AN3" i="7"/>
  <c r="AO3" i="13"/>
  <c r="AN5" i="7"/>
  <c r="AO5" i="13"/>
  <c r="AN7" i="7"/>
  <c r="AO7" i="13"/>
  <c r="AN9" i="7"/>
  <c r="AO9" i="13"/>
  <c r="AN11" i="7"/>
  <c r="AO11" i="13"/>
  <c r="AN13" i="7"/>
  <c r="AO13" i="13"/>
  <c r="AN15" i="7"/>
  <c r="AO15" i="13"/>
  <c r="AN17" i="7"/>
  <c r="AO17" i="13"/>
  <c r="AN19" i="7"/>
  <c r="AO19" i="13"/>
  <c r="AN21" i="7"/>
  <c r="AO21" i="13"/>
  <c r="AN23" i="7"/>
  <c r="AO23" i="13"/>
  <c r="AN25" i="7"/>
  <c r="AO25" i="13"/>
  <c r="AN27" i="7"/>
  <c r="AO27" i="13"/>
  <c r="AN29" i="7"/>
  <c r="AO29" i="13"/>
  <c r="AN31" i="7"/>
  <c r="AO31" i="13"/>
  <c r="AN33" i="7"/>
  <c r="AO33" i="13"/>
  <c r="AN35" i="7"/>
  <c r="AO35" i="13"/>
  <c r="AN37" i="7"/>
  <c r="AO37" i="13"/>
  <c r="AN39" i="7"/>
  <c r="AO39" i="13"/>
  <c r="AN41" i="7"/>
  <c r="AO41" i="13"/>
  <c r="AN43" i="7"/>
  <c r="AO43" i="13"/>
  <c r="AN45" i="7"/>
  <c r="AO45" i="13"/>
  <c r="AN47" i="7"/>
  <c r="AO47" i="13"/>
  <c r="AN49" i="7"/>
  <c r="AO49" i="13"/>
  <c r="AN51" i="7"/>
  <c r="AO51" i="13"/>
  <c r="AN53" i="7"/>
  <c r="AO53" i="13"/>
  <c r="AN55" i="7"/>
  <c r="AO55" i="13"/>
  <c r="AN57" i="7"/>
  <c r="AO57" i="13"/>
  <c r="AN59" i="7"/>
  <c r="AO59" i="13"/>
  <c r="AN61" i="7"/>
  <c r="AO61" i="13"/>
  <c r="AN63" i="7"/>
  <c r="AO63" i="13"/>
  <c r="AN65" i="7"/>
  <c r="AO65" i="13"/>
  <c r="AN67" i="7"/>
  <c r="AO67" i="13"/>
  <c r="AN69" i="7"/>
  <c r="AO69" i="13"/>
  <c r="AN71" i="7"/>
  <c r="AO71" i="13"/>
  <c r="AN73" i="7"/>
  <c r="AO73" i="13"/>
  <c r="AN75" i="7"/>
  <c r="AO75" i="13"/>
  <c r="AN77" i="7"/>
  <c r="AO77" i="13"/>
  <c r="AN79" i="7"/>
  <c r="AO79" i="13"/>
  <c r="AN81" i="7"/>
  <c r="AO81" i="13"/>
  <c r="AN83" i="7"/>
  <c r="AO83" i="13"/>
  <c r="AN85" i="7"/>
  <c r="AO85" i="13"/>
  <c r="AN87" i="7"/>
  <c r="AO87" i="13"/>
  <c r="AN89" i="7"/>
  <c r="AO89" i="13"/>
  <c r="AN91" i="7"/>
  <c r="AO91" i="13"/>
  <c r="AN93" i="7"/>
  <c r="AO93" i="13"/>
  <c r="AN95" i="7"/>
  <c r="AO95" i="13"/>
  <c r="AN97" i="7"/>
  <c r="AO97" i="13"/>
  <c r="AN99" i="7"/>
  <c r="AO99" i="13"/>
  <c r="AN101" i="7"/>
  <c r="AO101" i="13"/>
  <c r="AN103" i="7"/>
  <c r="AO103" i="13"/>
  <c r="AN105" i="7"/>
  <c r="AO105" i="13"/>
  <c r="AN107" i="7"/>
  <c r="AO107" i="13"/>
  <c r="AN111" i="7"/>
  <c r="AO111" i="13"/>
  <c r="AN115" i="7"/>
  <c r="AO115" i="13"/>
  <c r="AN119" i="7"/>
  <c r="AO119" i="13"/>
  <c r="AN123" i="7"/>
  <c r="AO123" i="13"/>
  <c r="AN127" i="7"/>
  <c r="AO127" i="13"/>
  <c r="E401" i="21"/>
  <c r="E369" i="21"/>
  <c r="E365" i="21"/>
  <c r="E345" i="21"/>
  <c r="E337" i="21"/>
  <c r="E293" i="21"/>
  <c r="E225" i="21"/>
  <c r="E217" i="21"/>
  <c r="E169" i="21"/>
  <c r="E161" i="21"/>
  <c r="E141" i="21"/>
  <c r="E129" i="21"/>
  <c r="E97" i="21"/>
  <c r="E65" i="21"/>
  <c r="E41" i="21"/>
  <c r="E37" i="21"/>
  <c r="E462" i="21"/>
  <c r="AN114" i="7"/>
  <c r="AN118" i="7"/>
  <c r="AN122" i="7"/>
  <c r="AN162" i="7"/>
  <c r="AN166" i="7"/>
  <c r="AN170" i="7"/>
  <c r="AN174" i="7"/>
  <c r="AN182" i="7"/>
  <c r="AN190" i="7"/>
  <c r="AN198" i="7"/>
  <c r="AN202" i="7"/>
  <c r="AN206" i="7"/>
  <c r="AN214" i="7"/>
  <c r="AN222" i="7"/>
  <c r="AN238" i="7"/>
  <c r="AN242" i="7"/>
  <c r="AN246" i="7"/>
  <c r="AN250" i="7"/>
  <c r="AN254" i="7"/>
  <c r="AN258" i="7"/>
  <c r="AN266" i="7"/>
  <c r="AN270" i="7"/>
  <c r="AN274" i="7"/>
  <c r="AN282" i="7"/>
  <c r="AN286" i="7"/>
  <c r="AN302" i="7"/>
  <c r="AN310" i="7"/>
  <c r="AN314" i="7"/>
  <c r="AN322" i="7"/>
  <c r="AN326" i="7"/>
  <c r="AN330" i="7"/>
  <c r="AN334" i="7"/>
  <c r="AN338" i="7"/>
  <c r="AN342" i="7"/>
  <c r="AN346" i="7"/>
  <c r="AN350" i="7"/>
  <c r="AN354" i="7"/>
  <c r="AN358" i="7"/>
  <c r="AN362" i="7"/>
  <c r="AN370" i="7"/>
  <c r="AN378" i="7"/>
  <c r="AN113" i="7"/>
  <c r="AN125" i="7"/>
  <c r="AN129" i="7"/>
  <c r="AN106" i="7"/>
  <c r="AN110" i="7"/>
  <c r="AN126" i="7"/>
  <c r="AN178" i="7"/>
  <c r="AN186" i="7"/>
  <c r="AN194" i="7"/>
  <c r="AN210" i="7"/>
  <c r="AN218" i="7"/>
  <c r="AN226" i="7"/>
  <c r="AN230" i="7"/>
  <c r="AN234" i="7"/>
  <c r="AN262" i="7"/>
  <c r="AN278" i="7"/>
  <c r="AN290" i="7"/>
  <c r="AN294" i="7"/>
  <c r="AN298" i="7"/>
  <c r="AN306" i="7"/>
  <c r="AN318" i="7"/>
  <c r="AN366" i="7"/>
  <c r="AN374" i="7"/>
  <c r="AN109" i="7"/>
  <c r="AN117" i="7"/>
  <c r="AN121" i="7"/>
  <c r="AN130" i="7"/>
  <c r="AN134" i="7"/>
  <c r="AN138" i="7"/>
  <c r="AN142" i="7"/>
  <c r="AN146" i="7"/>
  <c r="AN150" i="7"/>
  <c r="AN154" i="7"/>
  <c r="AN158" i="7"/>
  <c r="AN108" i="7"/>
  <c r="AN112" i="7"/>
  <c r="AN116" i="7"/>
  <c r="AN120" i="7"/>
  <c r="AN124" i="7"/>
  <c r="AN128" i="7"/>
  <c r="AN133" i="7"/>
  <c r="AN137" i="7"/>
  <c r="AN141" i="7"/>
  <c r="AN145" i="7"/>
  <c r="AN149" i="7"/>
  <c r="AN153" i="7"/>
  <c r="AN157" i="7"/>
  <c r="AN164" i="7"/>
  <c r="AN168" i="7"/>
  <c r="AN172" i="7"/>
  <c r="AN176" i="7"/>
  <c r="AN180" i="7"/>
  <c r="AN184" i="7"/>
  <c r="AN188" i="7"/>
  <c r="AN192" i="7"/>
  <c r="AN196" i="7"/>
  <c r="AN200" i="7"/>
  <c r="AN204" i="7"/>
  <c r="AN208" i="7"/>
  <c r="AN212" i="7"/>
  <c r="AN216" i="7"/>
  <c r="AN220" i="7"/>
  <c r="AN224" i="7"/>
  <c r="AN228" i="7"/>
  <c r="AN232" i="7"/>
  <c r="AN236" i="7"/>
  <c r="AN240" i="7"/>
  <c r="AN244" i="7"/>
  <c r="AN248" i="7"/>
  <c r="AN252" i="7"/>
  <c r="AN256" i="7"/>
  <c r="AN260" i="7"/>
  <c r="AN264" i="7"/>
  <c r="AN268" i="7"/>
  <c r="AN272" i="7"/>
  <c r="AN276" i="7"/>
  <c r="AN280" i="7"/>
  <c r="AN284" i="7"/>
  <c r="AN288" i="7"/>
  <c r="AN292" i="7"/>
  <c r="AN296" i="7"/>
  <c r="AN300" i="7"/>
  <c r="AN304" i="7"/>
  <c r="AN308" i="7"/>
  <c r="AN312" i="7"/>
  <c r="AN316" i="7"/>
  <c r="AN320" i="7"/>
  <c r="AN324" i="7"/>
  <c r="AN328" i="7"/>
  <c r="AN332" i="7"/>
  <c r="AN336" i="7"/>
  <c r="AN340" i="7"/>
  <c r="AN344" i="7"/>
  <c r="AN348" i="7"/>
  <c r="AN352" i="7"/>
  <c r="AN356" i="7"/>
  <c r="AN360" i="7"/>
  <c r="AN364" i="7"/>
  <c r="AN368" i="7"/>
  <c r="AN372" i="7"/>
  <c r="AN376" i="7"/>
  <c r="AN131" i="7"/>
  <c r="AN135" i="7"/>
  <c r="AN139" i="7"/>
  <c r="AN143" i="7"/>
  <c r="AN147" i="7"/>
  <c r="AN155" i="7"/>
  <c r="AN151" i="7"/>
  <c r="AN159" i="7"/>
  <c r="AN2" i="7"/>
  <c r="AN132" i="7"/>
  <c r="AN136" i="7"/>
  <c r="AN140" i="7"/>
  <c r="AN144" i="7"/>
  <c r="AN148" i="7"/>
  <c r="AN152" i="7"/>
  <c r="AN156" i="7"/>
  <c r="AN160" i="7"/>
  <c r="AN161" i="7"/>
  <c r="AN165" i="7"/>
  <c r="AN169" i="7"/>
  <c r="AN173" i="7"/>
  <c r="AN177" i="7"/>
  <c r="AN181" i="7"/>
  <c r="AN185" i="7"/>
  <c r="AN189" i="7"/>
  <c r="AN193" i="7"/>
  <c r="AN197" i="7"/>
  <c r="AN201" i="7"/>
  <c r="AN205" i="7"/>
  <c r="AN209" i="7"/>
  <c r="AN213" i="7"/>
  <c r="AN217" i="7"/>
  <c r="AN221" i="7"/>
  <c r="AN225" i="7"/>
  <c r="AN229" i="7"/>
  <c r="AN233" i="7"/>
  <c r="AN237" i="7"/>
  <c r="AN241" i="7"/>
  <c r="AN245" i="7"/>
  <c r="AN249" i="7"/>
  <c r="AN253" i="7"/>
  <c r="AN257" i="7"/>
  <c r="AN261" i="7"/>
  <c r="AN265" i="7"/>
  <c r="AN269" i="7"/>
  <c r="AN273" i="7"/>
  <c r="AN277" i="7"/>
  <c r="AN281" i="7"/>
  <c r="AN285" i="7"/>
  <c r="AN289" i="7"/>
  <c r="AN293" i="7"/>
  <c r="AN297" i="7"/>
  <c r="AN301" i="7"/>
  <c r="AN305" i="7"/>
  <c r="AN309" i="7"/>
  <c r="AN313" i="7"/>
  <c r="AN163" i="7"/>
  <c r="AN167" i="7"/>
  <c r="AN171" i="7"/>
  <c r="AN175" i="7"/>
  <c r="AN179" i="7"/>
  <c r="AN183" i="7"/>
  <c r="AN187" i="7"/>
  <c r="AN191" i="7"/>
  <c r="AN195" i="7"/>
  <c r="AN199" i="7"/>
  <c r="AN203" i="7"/>
  <c r="AN207" i="7"/>
  <c r="AN211" i="7"/>
  <c r="AN215" i="7"/>
  <c r="AN219" i="7"/>
  <c r="AN223" i="7"/>
  <c r="AN227" i="7"/>
  <c r="AN231" i="7"/>
  <c r="AN235" i="7"/>
  <c r="AN239" i="7"/>
  <c r="AN243" i="7"/>
  <c r="AN247" i="7"/>
  <c r="AN251" i="7"/>
  <c r="AN255" i="7"/>
  <c r="AN259" i="7"/>
  <c r="AN263" i="7"/>
  <c r="AN267" i="7"/>
  <c r="AN271" i="7"/>
  <c r="AN275" i="7"/>
  <c r="AN279" i="7"/>
  <c r="AN283" i="7"/>
  <c r="AN287" i="7"/>
  <c r="AN291" i="7"/>
  <c r="AN295" i="7"/>
  <c r="AN299" i="7"/>
  <c r="AN303" i="7"/>
  <c r="AN307" i="7"/>
  <c r="AN311" i="7"/>
  <c r="AN315" i="7"/>
  <c r="AN319" i="7"/>
  <c r="AN323" i="7"/>
  <c r="AN327" i="7"/>
  <c r="AN331" i="7"/>
  <c r="AN335" i="7"/>
  <c r="AN339" i="7"/>
  <c r="AN343" i="7"/>
  <c r="AN347" i="7"/>
  <c r="AN351" i="7"/>
  <c r="AN355" i="7"/>
  <c r="AN359" i="7"/>
  <c r="AN363" i="7"/>
  <c r="AN367" i="7"/>
  <c r="AN371" i="7"/>
  <c r="AN375" i="7"/>
  <c r="AN317" i="7"/>
  <c r="AN321" i="7"/>
  <c r="AN325" i="7"/>
  <c r="AN329" i="7"/>
  <c r="AN333" i="7"/>
  <c r="AN337" i="7"/>
  <c r="AN341" i="7"/>
  <c r="AN345" i="7"/>
  <c r="AN349" i="7"/>
  <c r="AN353" i="7"/>
  <c r="AN357" i="7"/>
  <c r="AN361" i="7"/>
  <c r="AN365" i="7"/>
  <c r="AN369" i="7"/>
  <c r="AN373" i="7"/>
  <c r="AN377" i="7"/>
  <c r="AN381" i="7"/>
  <c r="AN385" i="7"/>
  <c r="AN389" i="7"/>
  <c r="AN393" i="7"/>
  <c r="AN397" i="7"/>
  <c r="AN401" i="7"/>
  <c r="AN405" i="7"/>
  <c r="AN409" i="7"/>
  <c r="AN413" i="7"/>
  <c r="AN417" i="7"/>
  <c r="AN421" i="7"/>
  <c r="AN425" i="7"/>
  <c r="AN429" i="7"/>
  <c r="AN433" i="7"/>
  <c r="AN437" i="7"/>
  <c r="AN441" i="7"/>
  <c r="AN445" i="7"/>
  <c r="AN449" i="7"/>
  <c r="AN453" i="7"/>
  <c r="AN457" i="7"/>
  <c r="AN461" i="7"/>
  <c r="AJ62" i="16"/>
  <c r="I464" i="18"/>
  <c r="H464" i="18"/>
  <c r="J464" i="18"/>
  <c r="G464" i="18"/>
  <c r="D2" i="22"/>
  <c r="C77" i="23" s="1"/>
  <c r="C5" i="20"/>
  <c r="B3" i="26" s="1"/>
  <c r="B5" i="20"/>
  <c r="A3" i="26" s="1"/>
  <c r="Z297" i="5"/>
  <c r="AG295" i="16" s="1"/>
  <c r="Z149" i="5"/>
  <c r="AG149" i="16" s="1"/>
  <c r="Z433" i="5"/>
  <c r="AG430" i="16" s="1"/>
  <c r="Z117" i="5"/>
  <c r="AG117" i="16" s="1"/>
  <c r="Z313" i="5"/>
  <c r="AG311" i="16" s="1"/>
  <c r="AA430" i="5"/>
  <c r="AA102" i="5"/>
  <c r="AA330" i="5"/>
  <c r="AA14" i="5"/>
  <c r="Z401" i="5"/>
  <c r="AG398" i="16" s="1"/>
  <c r="Z241" i="5"/>
  <c r="AG241" i="16" s="1"/>
  <c r="Z65" i="5"/>
  <c r="AG65" i="16" s="1"/>
  <c r="AA234" i="5"/>
  <c r="AA5" i="5"/>
  <c r="Z377" i="5"/>
  <c r="AG374" i="16" s="1"/>
  <c r="Z233" i="5"/>
  <c r="AG233" i="16" s="1"/>
  <c r="Z33" i="5"/>
  <c r="AG33" i="16" s="1"/>
  <c r="AA213" i="5"/>
  <c r="Z450" i="5"/>
  <c r="AG447" i="16" s="1"/>
  <c r="Z418" i="5"/>
  <c r="AG415" i="16" s="1"/>
  <c r="AA326" i="5"/>
  <c r="AA62" i="5"/>
  <c r="Z434" i="5"/>
  <c r="AG431" i="16" s="1"/>
  <c r="Z402" i="5"/>
  <c r="AG399" i="16" s="1"/>
  <c r="Z325" i="5"/>
  <c r="AG323" i="16" s="1"/>
  <c r="Z261" i="5"/>
  <c r="AG260" i="16" s="1"/>
  <c r="Z177" i="5"/>
  <c r="AG177" i="16" s="1"/>
  <c r="Z85" i="5"/>
  <c r="AG85" i="16" s="1"/>
  <c r="AA453" i="5"/>
  <c r="AA361" i="5"/>
  <c r="AA254" i="5"/>
  <c r="AA138" i="5"/>
  <c r="AA26" i="5"/>
  <c r="Z449" i="5"/>
  <c r="AG446" i="16" s="1"/>
  <c r="Z417" i="5"/>
  <c r="AG414" i="16" s="1"/>
  <c r="Z353" i="5"/>
  <c r="AG351" i="16" s="1"/>
  <c r="Z289" i="5"/>
  <c r="AG287" i="16" s="1"/>
  <c r="Z113" i="5"/>
  <c r="AG113" i="16" s="1"/>
  <c r="AA462" i="5"/>
  <c r="AA373" i="5"/>
  <c r="AA197" i="5"/>
  <c r="AA42" i="5"/>
  <c r="Z454" i="5"/>
  <c r="AG451" i="16" s="1"/>
  <c r="Z438" i="5"/>
  <c r="AG435" i="16" s="1"/>
  <c r="Z422" i="5"/>
  <c r="AG419" i="16" s="1"/>
  <c r="Z406" i="5"/>
  <c r="AG403" i="16" s="1"/>
  <c r="Z389" i="5"/>
  <c r="AG386" i="16" s="1"/>
  <c r="Z332" i="5"/>
  <c r="AG330" i="16" s="1"/>
  <c r="Z304" i="5"/>
  <c r="AG302" i="16" s="1"/>
  <c r="Z277" i="5"/>
  <c r="AG276" i="16" s="1"/>
  <c r="Z249" i="5"/>
  <c r="AG249" i="16" s="1"/>
  <c r="Z225" i="5"/>
  <c r="AG225" i="16" s="1"/>
  <c r="Z185" i="5"/>
  <c r="AG185" i="16" s="1"/>
  <c r="Z161" i="5"/>
  <c r="AG161" i="16" s="1"/>
  <c r="Z128" i="5"/>
  <c r="AG128" i="16" s="1"/>
  <c r="Z97" i="5"/>
  <c r="AG97" i="16" s="1"/>
  <c r="Z76" i="5"/>
  <c r="AG76" i="16" s="1"/>
  <c r="Z49" i="5"/>
  <c r="AG49" i="16" s="1"/>
  <c r="Z17" i="5"/>
  <c r="AG17" i="16" s="1"/>
  <c r="AA441" i="5"/>
  <c r="AA345" i="5"/>
  <c r="AA309" i="5"/>
  <c r="AA270" i="5"/>
  <c r="AA217" i="5"/>
  <c r="AA118" i="5"/>
  <c r="AA70" i="5"/>
  <c r="AA46" i="5"/>
  <c r="Z384" i="5"/>
  <c r="AG381" i="16" s="1"/>
  <c r="Z356" i="5"/>
  <c r="AG354" i="16" s="1"/>
  <c r="Z276" i="5"/>
  <c r="AG275" i="16" s="1"/>
  <c r="Z160" i="5"/>
  <c r="AG160" i="16" s="1"/>
  <c r="Z96" i="5"/>
  <c r="AG96" i="16" s="1"/>
  <c r="Z44" i="5"/>
  <c r="AG44" i="16" s="1"/>
  <c r="AA292" i="5"/>
  <c r="AA140" i="5"/>
  <c r="AA64" i="5"/>
  <c r="Z204" i="5"/>
  <c r="AG204" i="16" s="1"/>
  <c r="Z176" i="5"/>
  <c r="AG176" i="16" s="1"/>
  <c r="AA84" i="5"/>
  <c r="Z461" i="5"/>
  <c r="AG458" i="16" s="1"/>
  <c r="Z445" i="5"/>
  <c r="AG442" i="16" s="1"/>
  <c r="Z429" i="5"/>
  <c r="AG426" i="16" s="1"/>
  <c r="Z413" i="5"/>
  <c r="AG410" i="16" s="1"/>
  <c r="Z397" i="5"/>
  <c r="AG394" i="16" s="1"/>
  <c r="Z369" i="5"/>
  <c r="AG366" i="16" s="1"/>
  <c r="Z341" i="5"/>
  <c r="AG339" i="16" s="1"/>
  <c r="Z305" i="5"/>
  <c r="AG303" i="16" s="1"/>
  <c r="Z284" i="5"/>
  <c r="AG282" i="16" s="1"/>
  <c r="Z256" i="5"/>
  <c r="AG255" i="16" s="1"/>
  <c r="Z228" i="5"/>
  <c r="AG228" i="16" s="1"/>
  <c r="Z169" i="5"/>
  <c r="AG169" i="16" s="1"/>
  <c r="Z129" i="5"/>
  <c r="AG129" i="16" s="1"/>
  <c r="Z108" i="5"/>
  <c r="AG108" i="16" s="1"/>
  <c r="Z81" i="5"/>
  <c r="AG81" i="16" s="1"/>
  <c r="Z53" i="5"/>
  <c r="AG53" i="16" s="1"/>
  <c r="Z21" i="5"/>
  <c r="AG21" i="16" s="1"/>
  <c r="AA442" i="5"/>
  <c r="AA346" i="5"/>
  <c r="AA310" i="5"/>
  <c r="AA273" i="5"/>
  <c r="AA196" i="5"/>
  <c r="AA121" i="5"/>
  <c r="AA54" i="5"/>
  <c r="AA25" i="5"/>
  <c r="AA447" i="5"/>
  <c r="Z447" i="5"/>
  <c r="AG444" i="16" s="1"/>
  <c r="AA415" i="5"/>
  <c r="Z415" i="5"/>
  <c r="AG412" i="16" s="1"/>
  <c r="AA399" i="5"/>
  <c r="Z399" i="5"/>
  <c r="AG396" i="16" s="1"/>
  <c r="AA367" i="5"/>
  <c r="Z367" i="5"/>
  <c r="AG364" i="16" s="1"/>
  <c r="AA359" i="5"/>
  <c r="Z359" i="5"/>
  <c r="AG357" i="16" s="1"/>
  <c r="AA351" i="5"/>
  <c r="Z351" i="5"/>
  <c r="AG349" i="16" s="1"/>
  <c r="AA331" i="5"/>
  <c r="Z331" i="5"/>
  <c r="AG329" i="16" s="1"/>
  <c r="AA323" i="5"/>
  <c r="Z323" i="5"/>
  <c r="AG321" i="16" s="1"/>
  <c r="AA315" i="5"/>
  <c r="Z315" i="5"/>
  <c r="AG313" i="16" s="1"/>
  <c r="Z347" i="5"/>
  <c r="AG345" i="16" s="1"/>
  <c r="Z319" i="5"/>
  <c r="AG317" i="16" s="1"/>
  <c r="Z247" i="5"/>
  <c r="AG247" i="16" s="1"/>
  <c r="AA2" i="5"/>
  <c r="Z2" i="5"/>
  <c r="AG2" i="16" s="1"/>
  <c r="AA460" i="5"/>
  <c r="Z460" i="5"/>
  <c r="AG457" i="16" s="1"/>
  <c r="AA456" i="5"/>
  <c r="Z456" i="5"/>
  <c r="AG453" i="16" s="1"/>
  <c r="AA452" i="5"/>
  <c r="Z452" i="5"/>
  <c r="AG449" i="16" s="1"/>
  <c r="AA448" i="5"/>
  <c r="Z448" i="5"/>
  <c r="AG445" i="16" s="1"/>
  <c r="AA444" i="5"/>
  <c r="Z444" i="5"/>
  <c r="AG441" i="16" s="1"/>
  <c r="AA440" i="5"/>
  <c r="Z440" i="5"/>
  <c r="AG437" i="16" s="1"/>
  <c r="AA436" i="5"/>
  <c r="Z436" i="5"/>
  <c r="AG433" i="16" s="1"/>
  <c r="AA432" i="5"/>
  <c r="Z432" i="5"/>
  <c r="AG429" i="16" s="1"/>
  <c r="AA428" i="5"/>
  <c r="Z428" i="5"/>
  <c r="AG425" i="16" s="1"/>
  <c r="Z424" i="5"/>
  <c r="AG421" i="16" s="1"/>
  <c r="AA424" i="5"/>
  <c r="AA420" i="5"/>
  <c r="Z420" i="5"/>
  <c r="AG417" i="16" s="1"/>
  <c r="AA412" i="5"/>
  <c r="Z412" i="5"/>
  <c r="AG409" i="16" s="1"/>
  <c r="AA408" i="5"/>
  <c r="Z408" i="5"/>
  <c r="AG405" i="16" s="1"/>
  <c r="AA400" i="5"/>
  <c r="Z400" i="5"/>
  <c r="AG397" i="16" s="1"/>
  <c r="AA396" i="5"/>
  <c r="Z396" i="5"/>
  <c r="AG393" i="16" s="1"/>
  <c r="AA392" i="5"/>
  <c r="Z392" i="5"/>
  <c r="AG389" i="16" s="1"/>
  <c r="AA380" i="5"/>
  <c r="Z380" i="5"/>
  <c r="AG377" i="16" s="1"/>
  <c r="AA372" i="5"/>
  <c r="Z372" i="5"/>
  <c r="AG369" i="16" s="1"/>
  <c r="AA364" i="5"/>
  <c r="Z364" i="5"/>
  <c r="AG362" i="16" s="1"/>
  <c r="Z352" i="5"/>
  <c r="AG350" i="16" s="1"/>
  <c r="AA352" i="5"/>
  <c r="AA344" i="5"/>
  <c r="Z344" i="5"/>
  <c r="AG342" i="16" s="1"/>
  <c r="AA336" i="5"/>
  <c r="Z336" i="5"/>
  <c r="AG334" i="16" s="1"/>
  <c r="AA328" i="5"/>
  <c r="Z328" i="5"/>
  <c r="AG326" i="16" s="1"/>
  <c r="AA324" i="5"/>
  <c r="Z324" i="5"/>
  <c r="AG322" i="16" s="1"/>
  <c r="AA316" i="5"/>
  <c r="Z316" i="5"/>
  <c r="AG314" i="16" s="1"/>
  <c r="AA312" i="5"/>
  <c r="Z312" i="5"/>
  <c r="AG310" i="16" s="1"/>
  <c r="AA308" i="5"/>
  <c r="Z308" i="5"/>
  <c r="AG306" i="16" s="1"/>
  <c r="AA300" i="5"/>
  <c r="Z300" i="5"/>
  <c r="AG298" i="16" s="1"/>
  <c r="AA296" i="5"/>
  <c r="Z296" i="5"/>
  <c r="AG294" i="16" s="1"/>
  <c r="AA288" i="5"/>
  <c r="Z288" i="5"/>
  <c r="AG286" i="16" s="1"/>
  <c r="AA280" i="5"/>
  <c r="Z280" i="5"/>
  <c r="AG278" i="16" s="1"/>
  <c r="AA272" i="5"/>
  <c r="Z272" i="5"/>
  <c r="AG271" i="16" s="1"/>
  <c r="AA264" i="5"/>
  <c r="Z264" i="5"/>
  <c r="AG263" i="16" s="1"/>
  <c r="AA260" i="5"/>
  <c r="Z260" i="5"/>
  <c r="AG259" i="16" s="1"/>
  <c r="AA248" i="5"/>
  <c r="Z248" i="5"/>
  <c r="AG248" i="16" s="1"/>
  <c r="AA244" i="5"/>
  <c r="Z244" i="5"/>
  <c r="AG244" i="16" s="1"/>
  <c r="AA236" i="5"/>
  <c r="Z236" i="5"/>
  <c r="AG236" i="16" s="1"/>
  <c r="AA232" i="5"/>
  <c r="Z232" i="5"/>
  <c r="AG232" i="16" s="1"/>
  <c r="Z224" i="5"/>
  <c r="AG224" i="16" s="1"/>
  <c r="AA224" i="5"/>
  <c r="AA216" i="5"/>
  <c r="Z216" i="5"/>
  <c r="AG216" i="16" s="1"/>
  <c r="AA208" i="5"/>
  <c r="Z208" i="5"/>
  <c r="AG208" i="16" s="1"/>
  <c r="AA200" i="5"/>
  <c r="Z200" i="5"/>
  <c r="AG200" i="16" s="1"/>
  <c r="AA188" i="5"/>
  <c r="Z188" i="5"/>
  <c r="AG188" i="16" s="1"/>
  <c r="AA184" i="5"/>
  <c r="Z184" i="5"/>
  <c r="AG184" i="16" s="1"/>
  <c r="AA180" i="5"/>
  <c r="Z180" i="5"/>
  <c r="AG180" i="16" s="1"/>
  <c r="AA172" i="5"/>
  <c r="Z172" i="5"/>
  <c r="AG172" i="16" s="1"/>
  <c r="AA168" i="5"/>
  <c r="Z168" i="5"/>
  <c r="AG168" i="16" s="1"/>
  <c r="AA164" i="5"/>
  <c r="Z164" i="5"/>
  <c r="AG164" i="16" s="1"/>
  <c r="Z156" i="5"/>
  <c r="AG156" i="16" s="1"/>
  <c r="AA156" i="5"/>
  <c r="AA152" i="5"/>
  <c r="Z152" i="5"/>
  <c r="AG152" i="16" s="1"/>
  <c r="Z148" i="5"/>
  <c r="AG148" i="16" s="1"/>
  <c r="AA148" i="5"/>
  <c r="AA144" i="5"/>
  <c r="Z144" i="5"/>
  <c r="AG144" i="16" s="1"/>
  <c r="AA136" i="5"/>
  <c r="Z136" i="5"/>
  <c r="AG136" i="16" s="1"/>
  <c r="Z132" i="5"/>
  <c r="AG132" i="16" s="1"/>
  <c r="AA132" i="5"/>
  <c r="AA124" i="5"/>
  <c r="Z124" i="5"/>
  <c r="AG124" i="16" s="1"/>
  <c r="AA120" i="5"/>
  <c r="Z120" i="5"/>
  <c r="AG120" i="16" s="1"/>
  <c r="AA116" i="5"/>
  <c r="Z116" i="5"/>
  <c r="AG116" i="16" s="1"/>
  <c r="AA112" i="5"/>
  <c r="Z112" i="5"/>
  <c r="AG112" i="16" s="1"/>
  <c r="AA104" i="5"/>
  <c r="Z104" i="5"/>
  <c r="AG104" i="16" s="1"/>
  <c r="Z100" i="5"/>
  <c r="AG100" i="16" s="1"/>
  <c r="AA100" i="5"/>
  <c r="AA92" i="5"/>
  <c r="Z92" i="5"/>
  <c r="AG92" i="16" s="1"/>
  <c r="AA88" i="5"/>
  <c r="Z88" i="5"/>
  <c r="AG88" i="16" s="1"/>
  <c r="AA80" i="5"/>
  <c r="Z80" i="5"/>
  <c r="AG80" i="16" s="1"/>
  <c r="AA72" i="5"/>
  <c r="Z72" i="5"/>
  <c r="AG72" i="16" s="1"/>
  <c r="Z68" i="5"/>
  <c r="AG68" i="16" s="1"/>
  <c r="AA68" i="5"/>
  <c r="AA60" i="5"/>
  <c r="Z60" i="5"/>
  <c r="AG60" i="16" s="1"/>
  <c r="AA56" i="5"/>
  <c r="Z56" i="5"/>
  <c r="AG56" i="16" s="1"/>
  <c r="AA52" i="5"/>
  <c r="Z52" i="5"/>
  <c r="AG52" i="16" s="1"/>
  <c r="AA48" i="5"/>
  <c r="Z48" i="5"/>
  <c r="AG48" i="16" s="1"/>
  <c r="AA40" i="5"/>
  <c r="Z40" i="5"/>
  <c r="AG40" i="16" s="1"/>
  <c r="Z36" i="5"/>
  <c r="AG36" i="16" s="1"/>
  <c r="AA36" i="5"/>
  <c r="AA28" i="5"/>
  <c r="Z28" i="5"/>
  <c r="AG28" i="16" s="1"/>
  <c r="AA24" i="5"/>
  <c r="Z24" i="5"/>
  <c r="AG24" i="16" s="1"/>
  <c r="Z20" i="5"/>
  <c r="AG20" i="16" s="1"/>
  <c r="AA20" i="5"/>
  <c r="AA16" i="5"/>
  <c r="Z16" i="5"/>
  <c r="AG16" i="16" s="1"/>
  <c r="AA8" i="5"/>
  <c r="Z8" i="5"/>
  <c r="AG8" i="16" s="1"/>
  <c r="Z4" i="5"/>
  <c r="AG4" i="16" s="1"/>
  <c r="AA4" i="5"/>
  <c r="Z455" i="5"/>
  <c r="AG452" i="16" s="1"/>
  <c r="Z423" i="5"/>
  <c r="AG420" i="16" s="1"/>
  <c r="Z391" i="5"/>
  <c r="AG388" i="16" s="1"/>
  <c r="Z363" i="5"/>
  <c r="AG361" i="16" s="1"/>
  <c r="Z348" i="5"/>
  <c r="AG346" i="16" s="1"/>
  <c r="Z335" i="5"/>
  <c r="AG333" i="16" s="1"/>
  <c r="Z320" i="5"/>
  <c r="AG318" i="16" s="1"/>
  <c r="Z263" i="5"/>
  <c r="AG262" i="16" s="1"/>
  <c r="Z235" i="5"/>
  <c r="AG235" i="16" s="1"/>
  <c r="Z220" i="5"/>
  <c r="AG220" i="16" s="1"/>
  <c r="Z207" i="5"/>
  <c r="AG207" i="16" s="1"/>
  <c r="Z192" i="5"/>
  <c r="AG192" i="16" s="1"/>
  <c r="Z119" i="5"/>
  <c r="AG119" i="16" s="1"/>
  <c r="Z107" i="5"/>
  <c r="AG107" i="16" s="1"/>
  <c r="Z32" i="5"/>
  <c r="AG32" i="16" s="1"/>
  <c r="Z12" i="5"/>
  <c r="AG12" i="16" s="1"/>
  <c r="AA431" i="5"/>
  <c r="AA404" i="5"/>
  <c r="AA376" i="5"/>
  <c r="AA435" i="5"/>
  <c r="Z435" i="5"/>
  <c r="AG432" i="16" s="1"/>
  <c r="AA419" i="5"/>
  <c r="Z419" i="5"/>
  <c r="AG416" i="16" s="1"/>
  <c r="AA403" i="5"/>
  <c r="Z403" i="5"/>
  <c r="AG400" i="16" s="1"/>
  <c r="AA387" i="5"/>
  <c r="Z387" i="5"/>
  <c r="AG384" i="16" s="1"/>
  <c r="AA379" i="5"/>
  <c r="Z379" i="5"/>
  <c r="AG376" i="16" s="1"/>
  <c r="AA371" i="5"/>
  <c r="Z371" i="5"/>
  <c r="AG368" i="16" s="1"/>
  <c r="AA355" i="5"/>
  <c r="Z355" i="5"/>
  <c r="AG353" i="16" s="1"/>
  <c r="AA343" i="5"/>
  <c r="Z343" i="5"/>
  <c r="AG341" i="16" s="1"/>
  <c r="AA339" i="5"/>
  <c r="Z339" i="5"/>
  <c r="AG337" i="16" s="1"/>
  <c r="AA307" i="5"/>
  <c r="Z307" i="5"/>
  <c r="AG305" i="16" s="1"/>
  <c r="AA303" i="5"/>
  <c r="Z303" i="5"/>
  <c r="AG301" i="16" s="1"/>
  <c r="AA295" i="5"/>
  <c r="Z295" i="5"/>
  <c r="AG293" i="16" s="1"/>
  <c r="AA291" i="5"/>
  <c r="Z291" i="5"/>
  <c r="AG289" i="16" s="1"/>
  <c r="AA287" i="5"/>
  <c r="Z287" i="5"/>
  <c r="AG285" i="16" s="1"/>
  <c r="AA279" i="5"/>
  <c r="Z279" i="5"/>
  <c r="AG277" i="16" s="1"/>
  <c r="AA275" i="5"/>
  <c r="Z275" i="5"/>
  <c r="AG274" i="16" s="1"/>
  <c r="AA267" i="5"/>
  <c r="Z267" i="5"/>
  <c r="AG266" i="16" s="1"/>
  <c r="AA259" i="5"/>
  <c r="Z259" i="5"/>
  <c r="AG258" i="16" s="1"/>
  <c r="AA251" i="5"/>
  <c r="Z251" i="5"/>
  <c r="AG251" i="16" s="1"/>
  <c r="AA243" i="5"/>
  <c r="Z243" i="5"/>
  <c r="AG243" i="16" s="1"/>
  <c r="AA239" i="5"/>
  <c r="Z239" i="5"/>
  <c r="AG239" i="16" s="1"/>
  <c r="AA231" i="5"/>
  <c r="Z231" i="5"/>
  <c r="AG231" i="16" s="1"/>
  <c r="AA227" i="5"/>
  <c r="Z227" i="5"/>
  <c r="AG227" i="16" s="1"/>
  <c r="AA223" i="5"/>
  <c r="Z223" i="5"/>
  <c r="AG223" i="16" s="1"/>
  <c r="AA215" i="5"/>
  <c r="Z215" i="5"/>
  <c r="AG215" i="16" s="1"/>
  <c r="AA211" i="5"/>
  <c r="Z211" i="5"/>
  <c r="AG211" i="16" s="1"/>
  <c r="AA203" i="5"/>
  <c r="Z203" i="5"/>
  <c r="AG203" i="16" s="1"/>
  <c r="AA195" i="5"/>
  <c r="Z195" i="5"/>
  <c r="AG195" i="16" s="1"/>
  <c r="AA187" i="5"/>
  <c r="Z187" i="5"/>
  <c r="AG187" i="16" s="1"/>
  <c r="AA179" i="5"/>
  <c r="Z179" i="5"/>
  <c r="AG179" i="16" s="1"/>
  <c r="AA175" i="5"/>
  <c r="Z175" i="5"/>
  <c r="AG175" i="16" s="1"/>
  <c r="AA167" i="5"/>
  <c r="Z167" i="5"/>
  <c r="AG167" i="16" s="1"/>
  <c r="AA163" i="5"/>
  <c r="Z163" i="5"/>
  <c r="AG163" i="16" s="1"/>
  <c r="AA159" i="5"/>
  <c r="Z159" i="5"/>
  <c r="AG159" i="16" s="1"/>
  <c r="AA155" i="5"/>
  <c r="Z155" i="5"/>
  <c r="AG155" i="16" s="1"/>
  <c r="AA147" i="5"/>
  <c r="Z147" i="5"/>
  <c r="AG147" i="16" s="1"/>
  <c r="AA143" i="5"/>
  <c r="Z143" i="5"/>
  <c r="AG143" i="16" s="1"/>
  <c r="AA135" i="5"/>
  <c r="Z135" i="5"/>
  <c r="AG135" i="16" s="1"/>
  <c r="AA131" i="5"/>
  <c r="Z131" i="5"/>
  <c r="AG131" i="16" s="1"/>
  <c r="AA127" i="5"/>
  <c r="Z127" i="5"/>
  <c r="AG127" i="16" s="1"/>
  <c r="AA123" i="5"/>
  <c r="Z123" i="5"/>
  <c r="AG123" i="16" s="1"/>
  <c r="AA115" i="5"/>
  <c r="Z115" i="5"/>
  <c r="AG115" i="16" s="1"/>
  <c r="AA111" i="5"/>
  <c r="Z111" i="5"/>
  <c r="AG111" i="16" s="1"/>
  <c r="AA103" i="5"/>
  <c r="Z103" i="5"/>
  <c r="AG103" i="16" s="1"/>
  <c r="AA99" i="5"/>
  <c r="Z99" i="5"/>
  <c r="AG99" i="16" s="1"/>
  <c r="AA95" i="5"/>
  <c r="Z95" i="5"/>
  <c r="AG95" i="16" s="1"/>
  <c r="AA91" i="5"/>
  <c r="Z91" i="5"/>
  <c r="AG91" i="16" s="1"/>
  <c r="AA83" i="5"/>
  <c r="Z83" i="5"/>
  <c r="AG83" i="16" s="1"/>
  <c r="AA79" i="5"/>
  <c r="Z79" i="5"/>
  <c r="AG79" i="16" s="1"/>
  <c r="AA71" i="5"/>
  <c r="Z71" i="5"/>
  <c r="AG71" i="16" s="1"/>
  <c r="AA67" i="5"/>
  <c r="Z67" i="5"/>
  <c r="AG67" i="16" s="1"/>
  <c r="AA63" i="5"/>
  <c r="Z63" i="5"/>
  <c r="AG63" i="16" s="1"/>
  <c r="AA59" i="5"/>
  <c r="Z59" i="5"/>
  <c r="AG59" i="16" s="1"/>
  <c r="AA51" i="5"/>
  <c r="Z51" i="5"/>
  <c r="AG51" i="16" s="1"/>
  <c r="AA47" i="5"/>
  <c r="Z47" i="5"/>
  <c r="AG47" i="16" s="1"/>
  <c r="AA39" i="5"/>
  <c r="Z39" i="5"/>
  <c r="AG39" i="16" s="1"/>
  <c r="AA35" i="5"/>
  <c r="Z35" i="5"/>
  <c r="AG35" i="16" s="1"/>
  <c r="AA31" i="5"/>
  <c r="Z31" i="5"/>
  <c r="AG31" i="16" s="1"/>
  <c r="AA27" i="5"/>
  <c r="Z27" i="5"/>
  <c r="AG27" i="16" s="1"/>
  <c r="AA19" i="5"/>
  <c r="Z19" i="5"/>
  <c r="AG19" i="16" s="1"/>
  <c r="AA15" i="5"/>
  <c r="Z15" i="5"/>
  <c r="AG15" i="16" s="1"/>
  <c r="AA7" i="5"/>
  <c r="Z7" i="5"/>
  <c r="AG7" i="16" s="1"/>
  <c r="AA3" i="5"/>
  <c r="Z3" i="5"/>
  <c r="AG3" i="16" s="1"/>
  <c r="Z443" i="5"/>
  <c r="AG440" i="16" s="1"/>
  <c r="Z411" i="5"/>
  <c r="AG408" i="16" s="1"/>
  <c r="Z375" i="5"/>
  <c r="AG372" i="16" s="1"/>
  <c r="Z219" i="5"/>
  <c r="AG219" i="16" s="1"/>
  <c r="Z191" i="5"/>
  <c r="AG191" i="16" s="1"/>
  <c r="Z139" i="5"/>
  <c r="AG139" i="16" s="1"/>
  <c r="Z23" i="5"/>
  <c r="AG23" i="16" s="1"/>
  <c r="Z11" i="5"/>
  <c r="AG11" i="16" s="1"/>
  <c r="AA451" i="5"/>
  <c r="Z439" i="5"/>
  <c r="AG436" i="16" s="1"/>
  <c r="Z407" i="5"/>
  <c r="AG404" i="16" s="1"/>
  <c r="Z327" i="5"/>
  <c r="AG325" i="16" s="1"/>
  <c r="Z299" i="5"/>
  <c r="AG297" i="16" s="1"/>
  <c r="Z271" i="5"/>
  <c r="AG270" i="16" s="1"/>
  <c r="Z199" i="5"/>
  <c r="AG199" i="16" s="1"/>
  <c r="Z171" i="5"/>
  <c r="AG171" i="16" s="1"/>
  <c r="Z151" i="5"/>
  <c r="AG151" i="16" s="1"/>
  <c r="Z55" i="5"/>
  <c r="AG55" i="16" s="1"/>
  <c r="Z43" i="5"/>
  <c r="AG43" i="16" s="1"/>
  <c r="AA463" i="5"/>
  <c r="Z459" i="5"/>
  <c r="AG456" i="16" s="1"/>
  <c r="Z427" i="5"/>
  <c r="AG424" i="16" s="1"/>
  <c r="Z395" i="5"/>
  <c r="AG392" i="16" s="1"/>
  <c r="Z383" i="5"/>
  <c r="AG380" i="16" s="1"/>
  <c r="Z368" i="5"/>
  <c r="AG365" i="16" s="1"/>
  <c r="Z340" i="5"/>
  <c r="AG338" i="16" s="1"/>
  <c r="Z311" i="5"/>
  <c r="AG309" i="16" s="1"/>
  <c r="Z283" i="5"/>
  <c r="AG281" i="16" s="1"/>
  <c r="Z268" i="5"/>
  <c r="AG267" i="16" s="1"/>
  <c r="Z255" i="5"/>
  <c r="AG254" i="16" s="1"/>
  <c r="Z240" i="5"/>
  <c r="AG240" i="16" s="1"/>
  <c r="Z212" i="5"/>
  <c r="AG212" i="16" s="1"/>
  <c r="Z183" i="5"/>
  <c r="AG183" i="16" s="1"/>
  <c r="Z87" i="5"/>
  <c r="AG87" i="16" s="1"/>
  <c r="Z75" i="5"/>
  <c r="AG75" i="16" s="1"/>
  <c r="AA416" i="5"/>
  <c r="AA388" i="5"/>
  <c r="AA360" i="5"/>
  <c r="AA252" i="5"/>
  <c r="AA365" i="5"/>
  <c r="Z365" i="5"/>
  <c r="AG363" i="16" s="1"/>
  <c r="AA349" i="5"/>
  <c r="Z349" i="5"/>
  <c r="AG347" i="16" s="1"/>
  <c r="AA333" i="5"/>
  <c r="Z333" i="5"/>
  <c r="AG331" i="16" s="1"/>
  <c r="AA317" i="5"/>
  <c r="Z317" i="5"/>
  <c r="AG315" i="16" s="1"/>
  <c r="AA301" i="5"/>
  <c r="Z301" i="5"/>
  <c r="AG299" i="16" s="1"/>
  <c r="AA285" i="5"/>
  <c r="Z285" i="5"/>
  <c r="AG283" i="16" s="1"/>
  <c r="AA269" i="5"/>
  <c r="Z269" i="5"/>
  <c r="AG268" i="16" s="1"/>
  <c r="AA253" i="5"/>
  <c r="Z253" i="5"/>
  <c r="AA237" i="5"/>
  <c r="Z237" i="5"/>
  <c r="AG237" i="16" s="1"/>
  <c r="AA221" i="5"/>
  <c r="Z221" i="5"/>
  <c r="AG221" i="16" s="1"/>
  <c r="AA205" i="5"/>
  <c r="Z205" i="5"/>
  <c r="AG205" i="16" s="1"/>
  <c r="AA189" i="5"/>
  <c r="Z189" i="5"/>
  <c r="AG189" i="16" s="1"/>
  <c r="AA173" i="5"/>
  <c r="Z173" i="5"/>
  <c r="AG173" i="16" s="1"/>
  <c r="AA157" i="5"/>
  <c r="Z157" i="5"/>
  <c r="AG157" i="16" s="1"/>
  <c r="Z153" i="5"/>
  <c r="AG153" i="16" s="1"/>
  <c r="AA153" i="5"/>
  <c r="AA141" i="5"/>
  <c r="Z141" i="5"/>
  <c r="AG141" i="16" s="1"/>
  <c r="AA137" i="5"/>
  <c r="Z137" i="5"/>
  <c r="AG137" i="16" s="1"/>
  <c r="AA125" i="5"/>
  <c r="Z125" i="5"/>
  <c r="AG125" i="16" s="1"/>
  <c r="AA109" i="5"/>
  <c r="Z109" i="5"/>
  <c r="AG109" i="16" s="1"/>
  <c r="Z105" i="5"/>
  <c r="AG105" i="16" s="1"/>
  <c r="AA105" i="5"/>
  <c r="AA93" i="5"/>
  <c r="Z93" i="5"/>
  <c r="AG93" i="16" s="1"/>
  <c r="AA89" i="5"/>
  <c r="Z89" i="5"/>
  <c r="AG89" i="16" s="1"/>
  <c r="AA77" i="5"/>
  <c r="Z77" i="5"/>
  <c r="AG77" i="16" s="1"/>
  <c r="AA73" i="5"/>
  <c r="Z73" i="5"/>
  <c r="AG73" i="16" s="1"/>
  <c r="AA61" i="5"/>
  <c r="Z61" i="5"/>
  <c r="AG61" i="16" s="1"/>
  <c r="Z57" i="5"/>
  <c r="AG57" i="16" s="1"/>
  <c r="AA57" i="5"/>
  <c r="AA45" i="5"/>
  <c r="Z45" i="5"/>
  <c r="AG45" i="16" s="1"/>
  <c r="AA41" i="5"/>
  <c r="Z41" i="5"/>
  <c r="AG41" i="16" s="1"/>
  <c r="AA29" i="5"/>
  <c r="Z29" i="5"/>
  <c r="AG29" i="16" s="1"/>
  <c r="AA13" i="5"/>
  <c r="Z13" i="5"/>
  <c r="AG13" i="16" s="1"/>
  <c r="AA9" i="5"/>
  <c r="Z9" i="5"/>
  <c r="AG9" i="16" s="1"/>
  <c r="Z457" i="5"/>
  <c r="AG454" i="16" s="1"/>
  <c r="Z446" i="5"/>
  <c r="AG443" i="16" s="1"/>
  <c r="Z425" i="5"/>
  <c r="AG422" i="16" s="1"/>
  <c r="Z414" i="5"/>
  <c r="AG411" i="16" s="1"/>
  <c r="Z409" i="5"/>
  <c r="AG406" i="16" s="1"/>
  <c r="Z398" i="5"/>
  <c r="AG395" i="16" s="1"/>
  <c r="Z393" i="5"/>
  <c r="AG390" i="16" s="1"/>
  <c r="Z385" i="5"/>
  <c r="AG382" i="16" s="1"/>
  <c r="Z357" i="5"/>
  <c r="AG355" i="16" s="1"/>
  <c r="Z329" i="5"/>
  <c r="AG327" i="16" s="1"/>
  <c r="Z321" i="5"/>
  <c r="AG319" i="16" s="1"/>
  <c r="Z293" i="5"/>
  <c r="AG291" i="16" s="1"/>
  <c r="Z265" i="5"/>
  <c r="AG264" i="16" s="1"/>
  <c r="Z257" i="5"/>
  <c r="AG256" i="16" s="1"/>
  <c r="Z229" i="5"/>
  <c r="AG229" i="16" s="1"/>
  <c r="Z201" i="5"/>
  <c r="AG201" i="16" s="1"/>
  <c r="Z193" i="5"/>
  <c r="AG193" i="16" s="1"/>
  <c r="Z165" i="5"/>
  <c r="AG165" i="16" s="1"/>
  <c r="Z133" i="5"/>
  <c r="AG133" i="16" s="1"/>
  <c r="Z101" i="5"/>
  <c r="AG101" i="16" s="1"/>
  <c r="Z69" i="5"/>
  <c r="AG69" i="16" s="1"/>
  <c r="Z37" i="5"/>
  <c r="AG37" i="16" s="1"/>
  <c r="AA394" i="5"/>
  <c r="AA381" i="5"/>
  <c r="AA366" i="5"/>
  <c r="AA337" i="5"/>
  <c r="AA318" i="5"/>
  <c r="AA298" i="5"/>
  <c r="AA281" i="5"/>
  <c r="AA166" i="5"/>
  <c r="AA110" i="5"/>
  <c r="AA90" i="5"/>
  <c r="AA390" i="5"/>
  <c r="Z390" i="5"/>
  <c r="AG387" i="16" s="1"/>
  <c r="Z386" i="5"/>
  <c r="AG383" i="16" s="1"/>
  <c r="AA386" i="5"/>
  <c r="Z378" i="5"/>
  <c r="AG375" i="16" s="1"/>
  <c r="AA378" i="5"/>
  <c r="AA374" i="5"/>
  <c r="Z374" i="5"/>
  <c r="AG371" i="16" s="1"/>
  <c r="Z370" i="5"/>
  <c r="AG367" i="16" s="1"/>
  <c r="AA370" i="5"/>
  <c r="Z362" i="5"/>
  <c r="AG360" i="16" s="1"/>
  <c r="AA362" i="5"/>
  <c r="AA358" i="5"/>
  <c r="Z358" i="5"/>
  <c r="AG356" i="16" s="1"/>
  <c r="Z350" i="5"/>
  <c r="AG348" i="16" s="1"/>
  <c r="AA350" i="5"/>
  <c r="AA342" i="5"/>
  <c r="Z342" i="5"/>
  <c r="AG340" i="16" s="1"/>
  <c r="AA338" i="5"/>
  <c r="Z338" i="5"/>
  <c r="AG336" i="16" s="1"/>
  <c r="Z334" i="5"/>
  <c r="AG332" i="16" s="1"/>
  <c r="AA334" i="5"/>
  <c r="AA322" i="5"/>
  <c r="Z322" i="5"/>
  <c r="AG320" i="16" s="1"/>
  <c r="AA314" i="5"/>
  <c r="Z314" i="5"/>
  <c r="AG312" i="16" s="1"/>
  <c r="AA306" i="5"/>
  <c r="Z306" i="5"/>
  <c r="AG304" i="16" s="1"/>
  <c r="Z294" i="5"/>
  <c r="AG292" i="16" s="1"/>
  <c r="AA294" i="5"/>
  <c r="AA290" i="5"/>
  <c r="Z290" i="5"/>
  <c r="AG288" i="16" s="1"/>
  <c r="AA286" i="5"/>
  <c r="Z286" i="5"/>
  <c r="AG284" i="16" s="1"/>
  <c r="AA278" i="5"/>
  <c r="Z278" i="5"/>
  <c r="AA274" i="5"/>
  <c r="Z274" i="5"/>
  <c r="AG273" i="16" s="1"/>
  <c r="Z266" i="5"/>
  <c r="AG265" i="16" s="1"/>
  <c r="AA266" i="5"/>
  <c r="AA258" i="5"/>
  <c r="Z258" i="5"/>
  <c r="AG257" i="16" s="1"/>
  <c r="AA250" i="5"/>
  <c r="Z250" i="5"/>
  <c r="AG250" i="16" s="1"/>
  <c r="Z246" i="5"/>
  <c r="AG246" i="16" s="1"/>
  <c r="AA246" i="5"/>
  <c r="AA242" i="5"/>
  <c r="Z242" i="5"/>
  <c r="AG242" i="16" s="1"/>
  <c r="Z238" i="5"/>
  <c r="AG238" i="16" s="1"/>
  <c r="AA238" i="5"/>
  <c r="Z230" i="5"/>
  <c r="AG230" i="16" s="1"/>
  <c r="AA230" i="5"/>
  <c r="AA226" i="5"/>
  <c r="Z226" i="5"/>
  <c r="AG226" i="16" s="1"/>
  <c r="AA222" i="5"/>
  <c r="Z222" i="5"/>
  <c r="AG222" i="16" s="1"/>
  <c r="Z218" i="5"/>
  <c r="AG218" i="16" s="1"/>
  <c r="AA218" i="5"/>
  <c r="AA214" i="5"/>
  <c r="Z214" i="5"/>
  <c r="AG214" i="16" s="1"/>
  <c r="AA210" i="5"/>
  <c r="Z210" i="5"/>
  <c r="AG210" i="16" s="1"/>
  <c r="Z202" i="5"/>
  <c r="AG202" i="16" s="1"/>
  <c r="AA202" i="5"/>
  <c r="Z198" i="5"/>
  <c r="AG198" i="16" s="1"/>
  <c r="AA198" i="5"/>
  <c r="AA194" i="5"/>
  <c r="Z194" i="5"/>
  <c r="AG194" i="16" s="1"/>
  <c r="Z190" i="5"/>
  <c r="AG190" i="16" s="1"/>
  <c r="AA190" i="5"/>
  <c r="AA186" i="5"/>
  <c r="Z186" i="5"/>
  <c r="AG186" i="16" s="1"/>
  <c r="Z182" i="5"/>
  <c r="AG182" i="16" s="1"/>
  <c r="AA182" i="5"/>
  <c r="AA178" i="5"/>
  <c r="Z178" i="5"/>
  <c r="AG178" i="16" s="1"/>
  <c r="Z174" i="5"/>
  <c r="AG174" i="16" s="1"/>
  <c r="AA174" i="5"/>
  <c r="Z170" i="5"/>
  <c r="AG170" i="16" s="1"/>
  <c r="AA170" i="5"/>
  <c r="AA162" i="5"/>
  <c r="Z162" i="5"/>
  <c r="AG162" i="16" s="1"/>
  <c r="AA158" i="5"/>
  <c r="Z158" i="5"/>
  <c r="AG158" i="16" s="1"/>
  <c r="Z154" i="5"/>
  <c r="AG154" i="16" s="1"/>
  <c r="AA154" i="5"/>
  <c r="AA150" i="5"/>
  <c r="Z150" i="5"/>
  <c r="AG150" i="16" s="1"/>
  <c r="AA146" i="5"/>
  <c r="Z146" i="5"/>
  <c r="AG146" i="16" s="1"/>
  <c r="Z142" i="5"/>
  <c r="AG142" i="16" s="1"/>
  <c r="AA142" i="5"/>
  <c r="Z134" i="5"/>
  <c r="AG134" i="16" s="1"/>
  <c r="AA134" i="5"/>
  <c r="AA130" i="5"/>
  <c r="Z130" i="5"/>
  <c r="AG130" i="16" s="1"/>
  <c r="Z126" i="5"/>
  <c r="AG126" i="16" s="1"/>
  <c r="AA126" i="5"/>
  <c r="AA122" i="5"/>
  <c r="Z122" i="5"/>
  <c r="AG122" i="16" s="1"/>
  <c r="AA114" i="5"/>
  <c r="Z114" i="5"/>
  <c r="AG114" i="16" s="1"/>
  <c r="Z106" i="5"/>
  <c r="AG106" i="16" s="1"/>
  <c r="AA106" i="5"/>
  <c r="AA98" i="5"/>
  <c r="Z98" i="5"/>
  <c r="AG98" i="16" s="1"/>
  <c r="AA94" i="5"/>
  <c r="Z94" i="5"/>
  <c r="AG94" i="16" s="1"/>
  <c r="AA86" i="5"/>
  <c r="Z86" i="5"/>
  <c r="AG86" i="16" s="1"/>
  <c r="AA82" i="5"/>
  <c r="Z82" i="5"/>
  <c r="AG82" i="16" s="1"/>
  <c r="Z78" i="5"/>
  <c r="AG78" i="16" s="1"/>
  <c r="AA78" i="5"/>
  <c r="Z458" i="5"/>
  <c r="AG455" i="16" s="1"/>
  <c r="Z437" i="5"/>
  <c r="AG434" i="16" s="1"/>
  <c r="Z426" i="5"/>
  <c r="AG423" i="16" s="1"/>
  <c r="Z421" i="5"/>
  <c r="AG418" i="16" s="1"/>
  <c r="Z410" i="5"/>
  <c r="AG407" i="16" s="1"/>
  <c r="Z405" i="5"/>
  <c r="AG402" i="16" s="1"/>
  <c r="Z245" i="5"/>
  <c r="AG245" i="16" s="1"/>
  <c r="Z209" i="5"/>
  <c r="AG209" i="16" s="1"/>
  <c r="Z181" i="5"/>
  <c r="AG181" i="16" s="1"/>
  <c r="Z145" i="5"/>
  <c r="AG145" i="16" s="1"/>
  <c r="AA382" i="5"/>
  <c r="AA354" i="5"/>
  <c r="AA302" i="5"/>
  <c r="AA282" i="5"/>
  <c r="AA262" i="5"/>
  <c r="AA206" i="5"/>
  <c r="AA74" i="5"/>
  <c r="AA66" i="5"/>
  <c r="Z66" i="5"/>
  <c r="AG66" i="16" s="1"/>
  <c r="AA58" i="5"/>
  <c r="Z58" i="5"/>
  <c r="AG58" i="16" s="1"/>
  <c r="AA50" i="5"/>
  <c r="Z50" i="5"/>
  <c r="AG50" i="16" s="1"/>
  <c r="AA34" i="5"/>
  <c r="Z34" i="5"/>
  <c r="AG34" i="16" s="1"/>
  <c r="AA30" i="5"/>
  <c r="Z30" i="5"/>
  <c r="AG30" i="16" s="1"/>
  <c r="AA22" i="5"/>
  <c r="Z22" i="5"/>
  <c r="AG22" i="16" s="1"/>
  <c r="AA18" i="5"/>
  <c r="Z18" i="5"/>
  <c r="AG18" i="16" s="1"/>
  <c r="AA6" i="5"/>
  <c r="Z6" i="5"/>
  <c r="AG6" i="16" s="1"/>
  <c r="AA38" i="5"/>
  <c r="AA10" i="5"/>
  <c r="Q4" i="20"/>
  <c r="AN384" i="7"/>
  <c r="AN392" i="7"/>
  <c r="AN412" i="7"/>
  <c r="AN420" i="7"/>
  <c r="AN432" i="7"/>
  <c r="AN436" i="7"/>
  <c r="AN440" i="7"/>
  <c r="AN444" i="7"/>
  <c r="AN448" i="7"/>
  <c r="AN452" i="7"/>
  <c r="AN456" i="7"/>
  <c r="AN460" i="7"/>
  <c r="AN379" i="7"/>
  <c r="AN383" i="7"/>
  <c r="AN387" i="7"/>
  <c r="AN391" i="7"/>
  <c r="AN395" i="7"/>
  <c r="AN399" i="7"/>
  <c r="AN403" i="7"/>
  <c r="AN407" i="7"/>
  <c r="AN411" i="7"/>
  <c r="AN415" i="7"/>
  <c r="AN419" i="7"/>
  <c r="AN423" i="7"/>
  <c r="AN427" i="7"/>
  <c r="AN431" i="7"/>
  <c r="AN435" i="7"/>
  <c r="AN439" i="7"/>
  <c r="AN443" i="7"/>
  <c r="AN447" i="7"/>
  <c r="AN451" i="7"/>
  <c r="AN455" i="7"/>
  <c r="AN459" i="7"/>
  <c r="AN463" i="7"/>
  <c r="AN380" i="7"/>
  <c r="AN388" i="7"/>
  <c r="AN396" i="7"/>
  <c r="AN400" i="7"/>
  <c r="AN404" i="7"/>
  <c r="AN408" i="7"/>
  <c r="AN416" i="7"/>
  <c r="AN424" i="7"/>
  <c r="AN428" i="7"/>
  <c r="AN382" i="7"/>
  <c r="AN386" i="7"/>
  <c r="AN390" i="7"/>
  <c r="AN394" i="7"/>
  <c r="AN398" i="7"/>
  <c r="AN402" i="7"/>
  <c r="AN406" i="7"/>
  <c r="AN410" i="7"/>
  <c r="AN414" i="7"/>
  <c r="AN418" i="7"/>
  <c r="AN422" i="7"/>
  <c r="AN426" i="7"/>
  <c r="AN430" i="7"/>
  <c r="AN434" i="7"/>
  <c r="AN438" i="7"/>
  <c r="AN442" i="7"/>
  <c r="AN446" i="7"/>
  <c r="AN450" i="7"/>
  <c r="AN454" i="7"/>
  <c r="AN458" i="7"/>
  <c r="AN462" i="7"/>
  <c r="R4" i="19"/>
  <c r="AO330" i="6"/>
  <c r="AO314" i="6"/>
  <c r="AO298" i="6"/>
  <c r="AO282" i="6"/>
  <c r="AO266" i="6"/>
  <c r="AO250" i="6"/>
  <c r="AO245" i="6"/>
  <c r="AO242" i="6"/>
  <c r="AO237" i="6"/>
  <c r="AO234" i="6"/>
  <c r="AO229" i="6"/>
  <c r="AO226" i="6"/>
  <c r="AO221" i="6"/>
  <c r="AO218" i="6"/>
  <c r="AO213" i="6"/>
  <c r="AO210" i="6"/>
  <c r="AO205" i="6"/>
  <c r="AO202" i="6"/>
  <c r="AO197" i="6"/>
  <c r="AO194" i="6"/>
  <c r="AO189" i="6"/>
  <c r="AO186" i="6"/>
  <c r="AO181" i="6"/>
  <c r="AO178" i="6"/>
  <c r="AO170" i="6"/>
  <c r="AO162" i="6"/>
  <c r="AO154" i="6"/>
  <c r="AO146" i="6"/>
  <c r="AO138" i="6"/>
  <c r="AO130" i="6"/>
  <c r="AO122" i="6"/>
  <c r="AO114" i="6"/>
  <c r="AO106" i="6"/>
  <c r="AO98" i="6"/>
  <c r="AO90" i="6"/>
  <c r="AO82" i="6"/>
  <c r="AO74" i="6"/>
  <c r="AO66" i="6"/>
  <c r="AO58" i="6"/>
  <c r="AO50" i="6"/>
  <c r="AO42" i="6"/>
  <c r="AO34" i="6"/>
  <c r="AO26" i="6"/>
  <c r="AO18" i="6"/>
  <c r="AO10" i="6"/>
  <c r="AG3" i="26" l="1"/>
  <c r="AS3" i="26" s="1"/>
  <c r="AT3" i="26" s="1"/>
  <c r="AM3" i="26"/>
  <c r="G3" i="26"/>
  <c r="K3" i="26"/>
  <c r="O3" i="26"/>
  <c r="S3" i="26"/>
  <c r="W3" i="26"/>
  <c r="AA3" i="26"/>
  <c r="AE3" i="26"/>
  <c r="I3" i="26"/>
  <c r="AC3" i="26"/>
  <c r="D3" i="26"/>
  <c r="H3" i="26"/>
  <c r="L3" i="26"/>
  <c r="P3" i="26"/>
  <c r="T3" i="26"/>
  <c r="X3" i="26"/>
  <c r="AB3" i="26"/>
  <c r="AV3" i="26" s="1"/>
  <c r="AW3" i="26" s="1"/>
  <c r="AF3" i="26"/>
  <c r="M3" i="26"/>
  <c r="U3" i="26"/>
  <c r="C3" i="26"/>
  <c r="F3" i="26"/>
  <c r="J3" i="26"/>
  <c r="N3" i="26"/>
  <c r="R3" i="26"/>
  <c r="V3" i="26"/>
  <c r="Z3" i="26"/>
  <c r="AD3" i="26"/>
  <c r="E3" i="26"/>
  <c r="Q3" i="26"/>
  <c r="Y3" i="26"/>
  <c r="AJ3" i="26"/>
  <c r="BG12" i="16"/>
  <c r="BH12" i="16" s="1"/>
  <c r="BN12" i="16" s="1"/>
  <c r="AJ22" i="16"/>
  <c r="AN22" i="16" s="1"/>
  <c r="BG22" i="16"/>
  <c r="AJ34" i="16"/>
  <c r="AN34" i="16" s="1"/>
  <c r="BG34" i="16"/>
  <c r="AJ407" i="16"/>
  <c r="AN407" i="16" s="1"/>
  <c r="BG407" i="16"/>
  <c r="AJ142" i="16"/>
  <c r="AN142" i="16" s="1"/>
  <c r="BG142" i="16"/>
  <c r="AJ170" i="16"/>
  <c r="AN170" i="16" s="1"/>
  <c r="BG170" i="16"/>
  <c r="AJ265" i="16"/>
  <c r="AN265" i="16" s="1"/>
  <c r="BG265" i="16"/>
  <c r="AJ360" i="16"/>
  <c r="AN360" i="16" s="1"/>
  <c r="BG360" i="16"/>
  <c r="AJ133" i="16"/>
  <c r="AN133" i="16" s="1"/>
  <c r="BG133" i="16"/>
  <c r="AJ422" i="16"/>
  <c r="AN422" i="16" s="1"/>
  <c r="BG422" i="16"/>
  <c r="AJ153" i="16"/>
  <c r="AN153" i="16" s="1"/>
  <c r="BG153" i="16"/>
  <c r="AJ281" i="16"/>
  <c r="AN281" i="16" s="1"/>
  <c r="BG281" i="16"/>
  <c r="AJ325" i="16"/>
  <c r="AN325" i="16" s="1"/>
  <c r="BG325" i="16"/>
  <c r="AJ3" i="16"/>
  <c r="AN3" i="16" s="1"/>
  <c r="BG3" i="16"/>
  <c r="AJ27" i="16"/>
  <c r="AN27" i="16" s="1"/>
  <c r="BG27" i="16"/>
  <c r="AJ59" i="16"/>
  <c r="AN59" i="16" s="1"/>
  <c r="BG59" i="16"/>
  <c r="AJ91" i="16"/>
  <c r="AN91" i="16" s="1"/>
  <c r="BG91" i="16"/>
  <c r="AJ111" i="16"/>
  <c r="AN111" i="16" s="1"/>
  <c r="BG111" i="16"/>
  <c r="AJ131" i="16"/>
  <c r="AN131" i="16" s="1"/>
  <c r="BG131" i="16"/>
  <c r="AJ143" i="16"/>
  <c r="AN143" i="16" s="1"/>
  <c r="BG143" i="16"/>
  <c r="AJ187" i="16"/>
  <c r="AN187" i="16" s="1"/>
  <c r="BG187" i="16"/>
  <c r="AJ215" i="16"/>
  <c r="AN215" i="16" s="1"/>
  <c r="BG215" i="16"/>
  <c r="AJ239" i="16"/>
  <c r="AN239" i="16" s="1"/>
  <c r="BG239" i="16"/>
  <c r="AJ266" i="16"/>
  <c r="AN266" i="16" s="1"/>
  <c r="BG266" i="16"/>
  <c r="AJ289" i="16"/>
  <c r="AN289" i="16" s="1"/>
  <c r="BG289" i="16"/>
  <c r="AJ337" i="16"/>
  <c r="AN337" i="16" s="1"/>
  <c r="BG337" i="16"/>
  <c r="AJ353" i="16"/>
  <c r="AN353" i="16" s="1"/>
  <c r="BG353" i="16"/>
  <c r="AJ376" i="16"/>
  <c r="AN376" i="16" s="1"/>
  <c r="BG376" i="16"/>
  <c r="AJ400" i="16"/>
  <c r="AN400" i="16" s="1"/>
  <c r="BG400" i="16"/>
  <c r="AJ432" i="16"/>
  <c r="AN432" i="16" s="1"/>
  <c r="BG432" i="16"/>
  <c r="AJ119" i="16"/>
  <c r="AN119" i="16" s="1"/>
  <c r="BG119" i="16"/>
  <c r="AJ235" i="16"/>
  <c r="AN235" i="16" s="1"/>
  <c r="BG235" i="16"/>
  <c r="AJ346" i="16"/>
  <c r="AN346" i="16" s="1"/>
  <c r="BG346" i="16"/>
  <c r="AJ452" i="16"/>
  <c r="AN452" i="16" s="1"/>
  <c r="BG452" i="16"/>
  <c r="AJ20" i="16"/>
  <c r="AN20" i="16" s="1"/>
  <c r="BG20" i="16"/>
  <c r="AJ100" i="16"/>
  <c r="AN100" i="16" s="1"/>
  <c r="BG100" i="16"/>
  <c r="AJ132" i="16"/>
  <c r="AN132" i="16" s="1"/>
  <c r="BG132" i="16"/>
  <c r="AJ350" i="16"/>
  <c r="AN350" i="16" s="1"/>
  <c r="BG350" i="16"/>
  <c r="AJ421" i="16"/>
  <c r="AN421" i="16" s="1"/>
  <c r="BG421" i="16"/>
  <c r="AJ313" i="16"/>
  <c r="AN313" i="16" s="1"/>
  <c r="BG313" i="16"/>
  <c r="AJ329" i="16"/>
  <c r="AN329" i="16" s="1"/>
  <c r="BG329" i="16"/>
  <c r="AJ357" i="16"/>
  <c r="AN357" i="16" s="1"/>
  <c r="BG357" i="16"/>
  <c r="AJ396" i="16"/>
  <c r="AN396" i="16" s="1"/>
  <c r="BG396" i="16"/>
  <c r="AJ444" i="16"/>
  <c r="AN444" i="16" s="1"/>
  <c r="BG444" i="16"/>
  <c r="AJ81" i="16"/>
  <c r="AN81" i="16" s="1"/>
  <c r="BG81" i="16"/>
  <c r="AJ228" i="16"/>
  <c r="AN228" i="16" s="1"/>
  <c r="BG228" i="16"/>
  <c r="AJ339" i="16"/>
  <c r="AN339" i="16" s="1"/>
  <c r="BG339" i="16"/>
  <c r="AJ426" i="16"/>
  <c r="AN426" i="16" s="1"/>
  <c r="BG426" i="16"/>
  <c r="AJ176" i="16"/>
  <c r="AN176" i="16" s="1"/>
  <c r="BG176" i="16"/>
  <c r="AJ275" i="16"/>
  <c r="AN275" i="16" s="1"/>
  <c r="BG275" i="16"/>
  <c r="AJ49" i="16"/>
  <c r="AN49" i="16" s="1"/>
  <c r="BG49" i="16"/>
  <c r="AJ161" i="16"/>
  <c r="AN161" i="16" s="1"/>
  <c r="BG161" i="16"/>
  <c r="AJ276" i="16"/>
  <c r="AN276" i="16" s="1"/>
  <c r="BG276" i="16"/>
  <c r="AJ403" i="16"/>
  <c r="AN403" i="16" s="1"/>
  <c r="BG403" i="16"/>
  <c r="AJ113" i="16"/>
  <c r="AN113" i="16" s="1"/>
  <c r="BG113" i="16"/>
  <c r="AJ446" i="16"/>
  <c r="AN446" i="16" s="1"/>
  <c r="BG446" i="16"/>
  <c r="AJ260" i="16"/>
  <c r="AN260" i="16" s="1"/>
  <c r="BG260" i="16"/>
  <c r="AJ398" i="16"/>
  <c r="AN398" i="16" s="1"/>
  <c r="BG398" i="16"/>
  <c r="AJ149" i="16"/>
  <c r="AN149" i="16" s="1"/>
  <c r="BG149" i="16"/>
  <c r="BH448" i="16"/>
  <c r="BN448" i="16" s="1"/>
  <c r="BH64" i="16"/>
  <c r="BN64" i="16" s="1"/>
  <c r="BH140" i="16"/>
  <c r="BN140" i="16" s="1"/>
  <c r="BH252" i="16"/>
  <c r="BN252" i="16" s="1"/>
  <c r="BH358" i="16"/>
  <c r="BN358" i="16" s="1"/>
  <c r="BH385" i="16"/>
  <c r="BN385" i="16" s="1"/>
  <c r="BH413" i="16"/>
  <c r="BN413" i="16" s="1"/>
  <c r="BH25" i="16"/>
  <c r="BN25" i="16" s="1"/>
  <c r="BH197" i="16"/>
  <c r="BN197" i="16" s="1"/>
  <c r="BH217" i="16"/>
  <c r="BN217" i="16" s="1"/>
  <c r="BH279" i="16"/>
  <c r="BN279" i="16" s="1"/>
  <c r="BH335" i="16"/>
  <c r="BN335" i="16" s="1"/>
  <c r="BH359" i="16"/>
  <c r="BN359" i="16" s="1"/>
  <c r="BH378" i="16"/>
  <c r="BN378" i="16" s="1"/>
  <c r="BH450" i="16"/>
  <c r="BN450" i="16" s="1"/>
  <c r="BH300" i="16"/>
  <c r="BN300" i="16" s="1"/>
  <c r="BH328" i="16"/>
  <c r="BN328" i="16" s="1"/>
  <c r="BH379" i="16"/>
  <c r="BN379" i="16" s="1"/>
  <c r="BH459" i="16"/>
  <c r="BN459" i="16" s="1"/>
  <c r="BH14" i="16"/>
  <c r="BN14" i="16" s="1"/>
  <c r="BH38" i="16"/>
  <c r="BN38" i="16" s="1"/>
  <c r="BH46" i="16"/>
  <c r="BN46" i="16" s="1"/>
  <c r="BK62" i="16"/>
  <c r="BM62" i="16"/>
  <c r="BJ62" i="16"/>
  <c r="BL62" i="16"/>
  <c r="BH74" i="16"/>
  <c r="BN74" i="16" s="1"/>
  <c r="BH102" i="16"/>
  <c r="BN102" i="16" s="1"/>
  <c r="BH118" i="16"/>
  <c r="BN118" i="16" s="1"/>
  <c r="BH166" i="16"/>
  <c r="BN166" i="16" s="1"/>
  <c r="BH234" i="16"/>
  <c r="BN234" i="16" s="1"/>
  <c r="BH261" i="16"/>
  <c r="BN261" i="16" s="1"/>
  <c r="BH296" i="16"/>
  <c r="BN296" i="16" s="1"/>
  <c r="BH324" i="16"/>
  <c r="BN324" i="16" s="1"/>
  <c r="BH391" i="16"/>
  <c r="BN391" i="16" s="1"/>
  <c r="AJ209" i="16"/>
  <c r="AN209" i="16" s="1"/>
  <c r="BG209" i="16"/>
  <c r="AJ418" i="16"/>
  <c r="AN418" i="16" s="1"/>
  <c r="BG418" i="16"/>
  <c r="AJ86" i="16"/>
  <c r="AN86" i="16" s="1"/>
  <c r="BG86" i="16"/>
  <c r="AJ98" i="16"/>
  <c r="AN98" i="16" s="1"/>
  <c r="BG98" i="16"/>
  <c r="AJ114" i="16"/>
  <c r="AN114" i="16" s="1"/>
  <c r="BG114" i="16"/>
  <c r="AJ146" i="16"/>
  <c r="AN146" i="16" s="1"/>
  <c r="BG146" i="16"/>
  <c r="AJ162" i="16"/>
  <c r="AN162" i="16" s="1"/>
  <c r="BG162" i="16"/>
  <c r="AJ210" i="16"/>
  <c r="AN210" i="16" s="1"/>
  <c r="BG210" i="16"/>
  <c r="AJ226" i="16"/>
  <c r="AN226" i="16" s="1"/>
  <c r="BG226" i="16"/>
  <c r="AJ257" i="16"/>
  <c r="AN257" i="16" s="1"/>
  <c r="BG257" i="16"/>
  <c r="AJ273" i="16"/>
  <c r="AN273" i="16" s="1"/>
  <c r="BG273" i="16"/>
  <c r="AJ284" i="16"/>
  <c r="AN284" i="16" s="1"/>
  <c r="BG284" i="16"/>
  <c r="AJ312" i="16"/>
  <c r="AN312" i="16" s="1"/>
  <c r="BG312" i="16"/>
  <c r="AJ340" i="16"/>
  <c r="AN340" i="16" s="1"/>
  <c r="BG340" i="16"/>
  <c r="AJ356" i="16"/>
  <c r="AN356" i="16" s="1"/>
  <c r="BG356" i="16"/>
  <c r="AJ387" i="16"/>
  <c r="AN387" i="16" s="1"/>
  <c r="BG387" i="16"/>
  <c r="AJ37" i="16"/>
  <c r="AN37" i="16" s="1"/>
  <c r="BG37" i="16"/>
  <c r="AJ165" i="16"/>
  <c r="AN165" i="16" s="1"/>
  <c r="BG165" i="16"/>
  <c r="AJ256" i="16"/>
  <c r="AN256" i="16" s="1"/>
  <c r="BG256" i="16"/>
  <c r="AJ327" i="16"/>
  <c r="AN327" i="16" s="1"/>
  <c r="BG327" i="16"/>
  <c r="AJ395" i="16"/>
  <c r="AN395" i="16" s="1"/>
  <c r="BG395" i="16"/>
  <c r="AJ443" i="16"/>
  <c r="AN443" i="16" s="1"/>
  <c r="BG443" i="16"/>
  <c r="AJ13" i="16"/>
  <c r="AN13" i="16" s="1"/>
  <c r="BG13" i="16"/>
  <c r="AJ41" i="16"/>
  <c r="AN41" i="16" s="1"/>
  <c r="BG41" i="16"/>
  <c r="AJ73" i="16"/>
  <c r="AN73" i="16" s="1"/>
  <c r="BG73" i="16"/>
  <c r="AJ89" i="16"/>
  <c r="AN89" i="16" s="1"/>
  <c r="BG89" i="16"/>
  <c r="AJ125" i="16"/>
  <c r="AN125" i="16" s="1"/>
  <c r="BG125" i="16"/>
  <c r="AJ141" i="16"/>
  <c r="AN141" i="16" s="1"/>
  <c r="BG141" i="16"/>
  <c r="AJ157" i="16"/>
  <c r="AN157" i="16" s="1"/>
  <c r="BG157" i="16"/>
  <c r="AJ189" i="16"/>
  <c r="AN189" i="16" s="1"/>
  <c r="BG189" i="16"/>
  <c r="AJ221" i="16"/>
  <c r="AN221" i="16" s="1"/>
  <c r="BG221" i="16"/>
  <c r="AJ283" i="16"/>
  <c r="AN283" i="16" s="1"/>
  <c r="BG283" i="16"/>
  <c r="AJ315" i="16"/>
  <c r="AN315" i="16" s="1"/>
  <c r="BG315" i="16"/>
  <c r="AJ347" i="16"/>
  <c r="AN347" i="16" s="1"/>
  <c r="BG347" i="16"/>
  <c r="AJ75" i="16"/>
  <c r="AN75" i="16" s="1"/>
  <c r="BG75" i="16"/>
  <c r="AJ240" i="16"/>
  <c r="AN240" i="16" s="1"/>
  <c r="BG240" i="16"/>
  <c r="AJ309" i="16"/>
  <c r="AN309" i="16" s="1"/>
  <c r="BG309" i="16"/>
  <c r="AJ392" i="16"/>
  <c r="AN392" i="16" s="1"/>
  <c r="BG392" i="16"/>
  <c r="AJ43" i="16"/>
  <c r="AN43" i="16" s="1"/>
  <c r="BG43" i="16"/>
  <c r="AJ199" i="16"/>
  <c r="AN199" i="16" s="1"/>
  <c r="BG199" i="16"/>
  <c r="AJ404" i="16"/>
  <c r="AN404" i="16" s="1"/>
  <c r="BG404" i="16"/>
  <c r="AJ23" i="16"/>
  <c r="AN23" i="16" s="1"/>
  <c r="BG23" i="16"/>
  <c r="AJ372" i="16"/>
  <c r="AN372" i="16" s="1"/>
  <c r="BG372" i="16"/>
  <c r="AJ192" i="16"/>
  <c r="AN192" i="16" s="1"/>
  <c r="BG192" i="16"/>
  <c r="AJ262" i="16"/>
  <c r="AN262" i="16" s="1"/>
  <c r="BG262" i="16"/>
  <c r="AJ361" i="16"/>
  <c r="AN361" i="16" s="1"/>
  <c r="BG361" i="16"/>
  <c r="AJ16" i="16"/>
  <c r="AN16" i="16" s="1"/>
  <c r="BG16" i="16"/>
  <c r="AJ24" i="16"/>
  <c r="AN24" i="16" s="1"/>
  <c r="BG24" i="16"/>
  <c r="AJ48" i="16"/>
  <c r="AN48" i="16" s="1"/>
  <c r="BG48" i="16"/>
  <c r="AJ56" i="16"/>
  <c r="AN56" i="16" s="1"/>
  <c r="BG56" i="16"/>
  <c r="AJ80" i="16"/>
  <c r="AN80" i="16" s="1"/>
  <c r="BG80" i="16"/>
  <c r="AJ92" i="16"/>
  <c r="AN92" i="16" s="1"/>
  <c r="BG92" i="16"/>
  <c r="AJ104" i="16"/>
  <c r="AN104" i="16" s="1"/>
  <c r="BG104" i="16"/>
  <c r="AJ116" i="16"/>
  <c r="AN116" i="16" s="1"/>
  <c r="BG116" i="16"/>
  <c r="AJ124" i="16"/>
  <c r="AN124" i="16" s="1"/>
  <c r="BG124" i="16"/>
  <c r="AJ136" i="16"/>
  <c r="AN136" i="16" s="1"/>
  <c r="BG136" i="16"/>
  <c r="AJ168" i="16"/>
  <c r="AN168" i="16" s="1"/>
  <c r="BG168" i="16"/>
  <c r="AJ180" i="16"/>
  <c r="AN180" i="16" s="1"/>
  <c r="BG180" i="16"/>
  <c r="AJ188" i="16"/>
  <c r="AN188" i="16" s="1"/>
  <c r="BG188" i="16"/>
  <c r="AJ208" i="16"/>
  <c r="AN208" i="16" s="1"/>
  <c r="BG208" i="16"/>
  <c r="AJ236" i="16"/>
  <c r="AN236" i="16" s="1"/>
  <c r="BG236" i="16"/>
  <c r="AJ248" i="16"/>
  <c r="AN248" i="16" s="1"/>
  <c r="BG248" i="16"/>
  <c r="AJ263" i="16"/>
  <c r="AN263" i="16" s="1"/>
  <c r="BG263" i="16"/>
  <c r="AJ278" i="16"/>
  <c r="AN278" i="16" s="1"/>
  <c r="BG278" i="16"/>
  <c r="AJ294" i="16"/>
  <c r="AN294" i="16" s="1"/>
  <c r="BG294" i="16"/>
  <c r="AJ306" i="16"/>
  <c r="AN306" i="16" s="1"/>
  <c r="BG306" i="16"/>
  <c r="AJ314" i="16"/>
  <c r="AN314" i="16" s="1"/>
  <c r="BG314" i="16"/>
  <c r="AJ326" i="16"/>
  <c r="AN326" i="16" s="1"/>
  <c r="BG326" i="16"/>
  <c r="AJ342" i="16"/>
  <c r="AN342" i="16" s="1"/>
  <c r="BG342" i="16"/>
  <c r="AJ362" i="16"/>
  <c r="AN362" i="16" s="1"/>
  <c r="BG362" i="16"/>
  <c r="AJ377" i="16"/>
  <c r="AN377" i="16" s="1"/>
  <c r="BG377" i="16"/>
  <c r="AJ393" i="16"/>
  <c r="AN393" i="16" s="1"/>
  <c r="BG393" i="16"/>
  <c r="AJ405" i="16"/>
  <c r="AN405" i="16" s="1"/>
  <c r="BG405" i="16"/>
  <c r="AJ417" i="16"/>
  <c r="AN417" i="16" s="1"/>
  <c r="BG417" i="16"/>
  <c r="AJ425" i="16"/>
  <c r="AN425" i="16" s="1"/>
  <c r="BG425" i="16"/>
  <c r="AJ433" i="16"/>
  <c r="AN433" i="16" s="1"/>
  <c r="BG433" i="16"/>
  <c r="AJ441" i="16"/>
  <c r="AN441" i="16" s="1"/>
  <c r="BG441" i="16"/>
  <c r="AJ449" i="16"/>
  <c r="AN449" i="16" s="1"/>
  <c r="BG449" i="16"/>
  <c r="AJ457" i="16"/>
  <c r="AN457" i="16" s="1"/>
  <c r="BG457" i="16"/>
  <c r="AJ247" i="16"/>
  <c r="AN247" i="16" s="1"/>
  <c r="BG247" i="16"/>
  <c r="AJ108" i="16"/>
  <c r="AN108" i="16" s="1"/>
  <c r="BG108" i="16"/>
  <c r="AJ255" i="16"/>
  <c r="AN255" i="16" s="1"/>
  <c r="BG255" i="16"/>
  <c r="AJ366" i="16"/>
  <c r="AN366" i="16" s="1"/>
  <c r="BG366" i="16"/>
  <c r="AJ442" i="16"/>
  <c r="AN442" i="16" s="1"/>
  <c r="BG442" i="16"/>
  <c r="AJ204" i="16"/>
  <c r="AN204" i="16" s="1"/>
  <c r="BG204" i="16"/>
  <c r="AJ44" i="16"/>
  <c r="AN44" i="16" s="1"/>
  <c r="BG44" i="16"/>
  <c r="AJ354" i="16"/>
  <c r="AN354" i="16" s="1"/>
  <c r="BG354" i="16"/>
  <c r="AJ76" i="16"/>
  <c r="AN76" i="16" s="1"/>
  <c r="BG76" i="16"/>
  <c r="AJ185" i="16"/>
  <c r="AN185" i="16" s="1"/>
  <c r="BG185" i="16"/>
  <c r="AJ302" i="16"/>
  <c r="AN302" i="16" s="1"/>
  <c r="BG302" i="16"/>
  <c r="AJ419" i="16"/>
  <c r="AN419" i="16" s="1"/>
  <c r="BG419" i="16"/>
  <c r="AJ287" i="16"/>
  <c r="AN287" i="16" s="1"/>
  <c r="BG287" i="16"/>
  <c r="AJ323" i="16"/>
  <c r="AN323" i="16" s="1"/>
  <c r="BG323" i="16"/>
  <c r="AJ33" i="16"/>
  <c r="AN33" i="16" s="1"/>
  <c r="BG33" i="16"/>
  <c r="AJ311" i="16"/>
  <c r="AN311" i="16" s="1"/>
  <c r="BG311" i="16"/>
  <c r="AJ295" i="16"/>
  <c r="AN295" i="16" s="1"/>
  <c r="BG295" i="16"/>
  <c r="BN62" i="16"/>
  <c r="AJ455" i="16"/>
  <c r="AN455" i="16" s="1"/>
  <c r="BG455" i="16"/>
  <c r="AJ106" i="16"/>
  <c r="AN106" i="16" s="1"/>
  <c r="BG106" i="16"/>
  <c r="AJ230" i="16"/>
  <c r="AN230" i="16" s="1"/>
  <c r="BG230" i="16"/>
  <c r="AJ383" i="16"/>
  <c r="AN383" i="16" s="1"/>
  <c r="BG383" i="16"/>
  <c r="AJ229" i="16"/>
  <c r="AN229" i="16" s="1"/>
  <c r="BG229" i="16"/>
  <c r="AJ390" i="16"/>
  <c r="AN390" i="16" s="1"/>
  <c r="BG390" i="16"/>
  <c r="AJ212" i="16"/>
  <c r="AN212" i="16" s="1"/>
  <c r="BG212" i="16"/>
  <c r="AJ171" i="16"/>
  <c r="AN171" i="16" s="1"/>
  <c r="BG171" i="16"/>
  <c r="AJ11" i="16"/>
  <c r="AN11" i="16" s="1"/>
  <c r="BG11" i="16"/>
  <c r="AJ35" i="16"/>
  <c r="AN35" i="16" s="1"/>
  <c r="BG35" i="16"/>
  <c r="AJ79" i="16"/>
  <c r="AN79" i="16" s="1"/>
  <c r="BG79" i="16"/>
  <c r="AJ123" i="16"/>
  <c r="AN123" i="16" s="1"/>
  <c r="BG123" i="16"/>
  <c r="AJ155" i="16"/>
  <c r="AN155" i="16" s="1"/>
  <c r="BG155" i="16"/>
  <c r="AJ175" i="16"/>
  <c r="AN175" i="16" s="1"/>
  <c r="BG175" i="16"/>
  <c r="AJ203" i="16"/>
  <c r="AN203" i="16" s="1"/>
  <c r="BG203" i="16"/>
  <c r="AJ227" i="16"/>
  <c r="AN227" i="16" s="1"/>
  <c r="BG227" i="16"/>
  <c r="AJ251" i="16"/>
  <c r="AN251" i="16" s="1"/>
  <c r="BG251" i="16"/>
  <c r="AJ277" i="16"/>
  <c r="AN277" i="16" s="1"/>
  <c r="BG277" i="16"/>
  <c r="AJ301" i="16"/>
  <c r="AN301" i="16" s="1"/>
  <c r="BG301" i="16"/>
  <c r="AJ18" i="16"/>
  <c r="AN18" i="16" s="1"/>
  <c r="BG18" i="16"/>
  <c r="AJ30" i="16"/>
  <c r="AN30" i="16" s="1"/>
  <c r="BG30" i="16"/>
  <c r="AJ50" i="16"/>
  <c r="AN50" i="16" s="1"/>
  <c r="BG50" i="16"/>
  <c r="AJ66" i="16"/>
  <c r="AN66" i="16" s="1"/>
  <c r="BG66" i="16"/>
  <c r="AJ245" i="16"/>
  <c r="AN245" i="16" s="1"/>
  <c r="BG245" i="16"/>
  <c r="AJ423" i="16"/>
  <c r="AN423" i="16" s="1"/>
  <c r="BG423" i="16"/>
  <c r="AJ78" i="16"/>
  <c r="AN78" i="16" s="1"/>
  <c r="BG78" i="16"/>
  <c r="AJ126" i="16"/>
  <c r="AN126" i="16" s="1"/>
  <c r="BG126" i="16"/>
  <c r="AJ134" i="16"/>
  <c r="AN134" i="16" s="1"/>
  <c r="BG134" i="16"/>
  <c r="AJ154" i="16"/>
  <c r="AN154" i="16" s="1"/>
  <c r="BG154" i="16"/>
  <c r="AJ174" i="16"/>
  <c r="AN174" i="16" s="1"/>
  <c r="BG174" i="16"/>
  <c r="AJ182" i="16"/>
  <c r="AN182" i="16" s="1"/>
  <c r="BG182" i="16"/>
  <c r="AJ190" i="16"/>
  <c r="AN190" i="16" s="1"/>
  <c r="BG190" i="16"/>
  <c r="AJ198" i="16"/>
  <c r="AN198" i="16" s="1"/>
  <c r="BG198" i="16"/>
  <c r="AJ218" i="16"/>
  <c r="AN218" i="16" s="1"/>
  <c r="BG218" i="16"/>
  <c r="AJ238" i="16"/>
  <c r="AN238" i="16" s="1"/>
  <c r="BG238" i="16"/>
  <c r="AJ246" i="16"/>
  <c r="AN246" i="16" s="1"/>
  <c r="BG246" i="16"/>
  <c r="AJ292" i="16"/>
  <c r="AN292" i="16" s="1"/>
  <c r="BG292" i="16"/>
  <c r="AJ332" i="16"/>
  <c r="AN332" i="16" s="1"/>
  <c r="BG332" i="16"/>
  <c r="AJ367" i="16"/>
  <c r="AN367" i="16" s="1"/>
  <c r="BG367" i="16"/>
  <c r="AJ375" i="16"/>
  <c r="AN375" i="16" s="1"/>
  <c r="BG375" i="16"/>
  <c r="AJ69" i="16"/>
  <c r="AN69" i="16" s="1"/>
  <c r="BG69" i="16"/>
  <c r="AJ193" i="16"/>
  <c r="AN193" i="16" s="1"/>
  <c r="BG193" i="16"/>
  <c r="AJ264" i="16"/>
  <c r="AN264" i="16" s="1"/>
  <c r="BG264" i="16"/>
  <c r="AJ355" i="16"/>
  <c r="AN355" i="16" s="1"/>
  <c r="BG355" i="16"/>
  <c r="AJ406" i="16"/>
  <c r="AN406" i="16" s="1"/>
  <c r="BG406" i="16"/>
  <c r="AJ454" i="16"/>
  <c r="AN454" i="16" s="1"/>
  <c r="BG454" i="16"/>
  <c r="AJ57" i="16"/>
  <c r="AN57" i="16" s="1"/>
  <c r="BG57" i="16"/>
  <c r="AJ105" i="16"/>
  <c r="AN105" i="16" s="1"/>
  <c r="BG105" i="16"/>
  <c r="AJ87" i="16"/>
  <c r="AN87" i="16" s="1"/>
  <c r="BG87" i="16"/>
  <c r="AJ254" i="16"/>
  <c r="AN254" i="16" s="1"/>
  <c r="BG254" i="16"/>
  <c r="AJ338" i="16"/>
  <c r="AN338" i="16" s="1"/>
  <c r="BG338" i="16"/>
  <c r="AJ424" i="16"/>
  <c r="AN424" i="16" s="1"/>
  <c r="BG424" i="16"/>
  <c r="AJ55" i="16"/>
  <c r="AN55" i="16" s="1"/>
  <c r="BG55" i="16"/>
  <c r="AJ270" i="16"/>
  <c r="AN270" i="16" s="1"/>
  <c r="BG270" i="16"/>
  <c r="AJ436" i="16"/>
  <c r="AN436" i="16" s="1"/>
  <c r="BG436" i="16"/>
  <c r="AJ139" i="16"/>
  <c r="AN139" i="16" s="1"/>
  <c r="BG139" i="16"/>
  <c r="AJ408" i="16"/>
  <c r="AN408" i="16" s="1"/>
  <c r="BG408" i="16"/>
  <c r="AJ7" i="16"/>
  <c r="AN7" i="16" s="1"/>
  <c r="BG7" i="16"/>
  <c r="AJ19" i="16"/>
  <c r="AN19" i="16" s="1"/>
  <c r="BG19" i="16"/>
  <c r="AJ31" i="16"/>
  <c r="AN31" i="16" s="1"/>
  <c r="BG31" i="16"/>
  <c r="AJ39" i="16"/>
  <c r="AN39" i="16" s="1"/>
  <c r="BG39" i="16"/>
  <c r="AJ51" i="16"/>
  <c r="AN51" i="16" s="1"/>
  <c r="BG51" i="16"/>
  <c r="AJ63" i="16"/>
  <c r="AN63" i="16" s="1"/>
  <c r="BG63" i="16"/>
  <c r="AJ71" i="16"/>
  <c r="AN71" i="16" s="1"/>
  <c r="BG71" i="16"/>
  <c r="AJ83" i="16"/>
  <c r="AN83" i="16" s="1"/>
  <c r="BG83" i="16"/>
  <c r="AJ95" i="16"/>
  <c r="AN95" i="16" s="1"/>
  <c r="BG95" i="16"/>
  <c r="AJ103" i="16"/>
  <c r="AN103" i="16" s="1"/>
  <c r="BG103" i="16"/>
  <c r="AJ115" i="16"/>
  <c r="AN115" i="16" s="1"/>
  <c r="BG115" i="16"/>
  <c r="AJ127" i="16"/>
  <c r="AN127" i="16" s="1"/>
  <c r="BG127" i="16"/>
  <c r="AJ135" i="16"/>
  <c r="AN135" i="16" s="1"/>
  <c r="BG135" i="16"/>
  <c r="AJ147" i="16"/>
  <c r="AN147" i="16" s="1"/>
  <c r="BG147" i="16"/>
  <c r="AJ159" i="16"/>
  <c r="AN159" i="16" s="1"/>
  <c r="BG159" i="16"/>
  <c r="AJ167" i="16"/>
  <c r="AN167" i="16" s="1"/>
  <c r="BG167" i="16"/>
  <c r="AJ179" i="16"/>
  <c r="AN179" i="16" s="1"/>
  <c r="BG179" i="16"/>
  <c r="AJ195" i="16"/>
  <c r="AN195" i="16" s="1"/>
  <c r="BG195" i="16"/>
  <c r="AJ211" i="16"/>
  <c r="AN211" i="16" s="1"/>
  <c r="BG211" i="16"/>
  <c r="AJ223" i="16"/>
  <c r="AN223" i="16" s="1"/>
  <c r="BG223" i="16"/>
  <c r="AJ231" i="16"/>
  <c r="AN231" i="16" s="1"/>
  <c r="BG231" i="16"/>
  <c r="AJ243" i="16"/>
  <c r="AN243" i="16" s="1"/>
  <c r="BG243" i="16"/>
  <c r="AJ258" i="16"/>
  <c r="AN258" i="16" s="1"/>
  <c r="BG258" i="16"/>
  <c r="AJ274" i="16"/>
  <c r="AN274" i="16" s="1"/>
  <c r="BG274" i="16"/>
  <c r="AJ285" i="16"/>
  <c r="AN285" i="16" s="1"/>
  <c r="BG285" i="16"/>
  <c r="AJ293" i="16"/>
  <c r="AN293" i="16" s="1"/>
  <c r="BG293" i="16"/>
  <c r="AJ305" i="16"/>
  <c r="AN305" i="16" s="1"/>
  <c r="BG305" i="16"/>
  <c r="AJ341" i="16"/>
  <c r="AN341" i="16" s="1"/>
  <c r="BG341" i="16"/>
  <c r="AJ368" i="16"/>
  <c r="AN368" i="16" s="1"/>
  <c r="BG368" i="16"/>
  <c r="AJ384" i="16"/>
  <c r="AN384" i="16" s="1"/>
  <c r="BG384" i="16"/>
  <c r="AJ416" i="16"/>
  <c r="AN416" i="16" s="1"/>
  <c r="BG416" i="16"/>
  <c r="AJ32" i="16"/>
  <c r="AN32" i="16" s="1"/>
  <c r="BG32" i="16"/>
  <c r="AJ207" i="16"/>
  <c r="AN207" i="16" s="1"/>
  <c r="BG207" i="16"/>
  <c r="AJ318" i="16"/>
  <c r="AN318" i="16" s="1"/>
  <c r="BG318" i="16"/>
  <c r="AJ388" i="16"/>
  <c r="AN388" i="16" s="1"/>
  <c r="BG388" i="16"/>
  <c r="AJ4" i="16"/>
  <c r="AN4" i="16" s="1"/>
  <c r="BG4" i="16"/>
  <c r="AJ36" i="16"/>
  <c r="AN36" i="16" s="1"/>
  <c r="BG36" i="16"/>
  <c r="AJ68" i="16"/>
  <c r="AN68" i="16" s="1"/>
  <c r="BG68" i="16"/>
  <c r="AJ148" i="16"/>
  <c r="AN148" i="16" s="1"/>
  <c r="BG148" i="16"/>
  <c r="AJ156" i="16"/>
  <c r="AN156" i="16" s="1"/>
  <c r="BG156" i="16"/>
  <c r="AJ224" i="16"/>
  <c r="AN224" i="16" s="1"/>
  <c r="BG224" i="16"/>
  <c r="AJ317" i="16"/>
  <c r="AN317" i="16" s="1"/>
  <c r="BG317" i="16"/>
  <c r="AJ321" i="16"/>
  <c r="AN321" i="16" s="1"/>
  <c r="BG321" i="16"/>
  <c r="AJ349" i="16"/>
  <c r="AN349" i="16" s="1"/>
  <c r="BG349" i="16"/>
  <c r="AJ364" i="16"/>
  <c r="AN364" i="16" s="1"/>
  <c r="BG364" i="16"/>
  <c r="AJ412" i="16"/>
  <c r="AN412" i="16" s="1"/>
  <c r="BG412" i="16"/>
  <c r="AJ21" i="16"/>
  <c r="AN21" i="16" s="1"/>
  <c r="BG21" i="16"/>
  <c r="AJ129" i="16"/>
  <c r="AN129" i="16" s="1"/>
  <c r="BG129" i="16"/>
  <c r="AJ282" i="16"/>
  <c r="AN282" i="16" s="1"/>
  <c r="BG282" i="16"/>
  <c r="AJ394" i="16"/>
  <c r="AN394" i="16" s="1"/>
  <c r="BG394" i="16"/>
  <c r="AJ458" i="16"/>
  <c r="AN458" i="16" s="1"/>
  <c r="BG458" i="16"/>
  <c r="AJ96" i="16"/>
  <c r="AN96" i="16" s="1"/>
  <c r="BG96" i="16"/>
  <c r="AJ381" i="16"/>
  <c r="AN381" i="16" s="1"/>
  <c r="BG381" i="16"/>
  <c r="AJ97" i="16"/>
  <c r="AN97" i="16" s="1"/>
  <c r="BG97" i="16"/>
  <c r="AJ225" i="16"/>
  <c r="AN225" i="16" s="1"/>
  <c r="BG225" i="16"/>
  <c r="AJ330" i="16"/>
  <c r="AN330" i="16" s="1"/>
  <c r="BG330" i="16"/>
  <c r="AJ435" i="16"/>
  <c r="AN435" i="16" s="1"/>
  <c r="BG435" i="16"/>
  <c r="AJ351" i="16"/>
  <c r="AN351" i="16" s="1"/>
  <c r="BG351" i="16"/>
  <c r="AJ85" i="16"/>
  <c r="AN85" i="16" s="1"/>
  <c r="BG85" i="16"/>
  <c r="AJ399" i="16"/>
  <c r="AN399" i="16" s="1"/>
  <c r="BG399" i="16"/>
  <c r="AJ415" i="16"/>
  <c r="AN415" i="16" s="1"/>
  <c r="BG415" i="16"/>
  <c r="AJ233" i="16"/>
  <c r="AN233" i="16" s="1"/>
  <c r="BG233" i="16"/>
  <c r="AJ65" i="16"/>
  <c r="AN65" i="16" s="1"/>
  <c r="BG65" i="16"/>
  <c r="AJ117" i="16"/>
  <c r="AN117" i="16" s="1"/>
  <c r="BG117" i="16"/>
  <c r="BH428" i="16"/>
  <c r="BN428" i="16" s="1"/>
  <c r="BH460" i="16"/>
  <c r="BH84" i="16"/>
  <c r="BN84" i="16" s="1"/>
  <c r="BH196" i="16"/>
  <c r="BN196" i="16" s="1"/>
  <c r="BH290" i="16"/>
  <c r="BN290" i="16" s="1"/>
  <c r="BH373" i="16"/>
  <c r="BH401" i="16"/>
  <c r="BN401" i="16" s="1"/>
  <c r="BH5" i="16"/>
  <c r="BN5" i="16" s="1"/>
  <c r="BH121" i="16"/>
  <c r="BN121" i="16" s="1"/>
  <c r="BH213" i="16"/>
  <c r="BH272" i="16"/>
  <c r="BN272" i="16" s="1"/>
  <c r="BH307" i="16"/>
  <c r="BN307" i="16" s="1"/>
  <c r="BH343" i="16"/>
  <c r="BN343" i="16" s="1"/>
  <c r="BH370" i="16"/>
  <c r="BH438" i="16"/>
  <c r="BN438" i="16" s="1"/>
  <c r="BH280" i="16"/>
  <c r="BN280" i="16" s="1"/>
  <c r="BH316" i="16"/>
  <c r="BN316" i="16" s="1"/>
  <c r="BH352" i="16"/>
  <c r="BH427" i="16"/>
  <c r="BN427" i="16" s="1"/>
  <c r="BH10" i="16"/>
  <c r="BN10" i="16" s="1"/>
  <c r="BH26" i="16"/>
  <c r="BN26" i="16" s="1"/>
  <c r="BH42" i="16"/>
  <c r="BH54" i="16"/>
  <c r="BN54" i="16" s="1"/>
  <c r="BH70" i="16"/>
  <c r="BN70" i="16" s="1"/>
  <c r="BH90" i="16"/>
  <c r="BN90" i="16" s="1"/>
  <c r="BH110" i="16"/>
  <c r="BH138" i="16"/>
  <c r="BN138" i="16" s="1"/>
  <c r="BH206" i="16"/>
  <c r="BN206" i="16" s="1"/>
  <c r="BH253" i="16"/>
  <c r="BN253" i="16" s="1"/>
  <c r="BH269" i="16"/>
  <c r="BH308" i="16"/>
  <c r="BN308" i="16" s="1"/>
  <c r="BH344" i="16"/>
  <c r="BH439" i="16"/>
  <c r="BN439" i="16" s="1"/>
  <c r="AJ6" i="16"/>
  <c r="AN6" i="16" s="1"/>
  <c r="BG6" i="16"/>
  <c r="AJ58" i="16"/>
  <c r="AN58" i="16" s="1"/>
  <c r="BG58" i="16"/>
  <c r="AJ181" i="16"/>
  <c r="AN181" i="16" s="1"/>
  <c r="BG181" i="16"/>
  <c r="AJ202" i="16"/>
  <c r="AN202" i="16" s="1"/>
  <c r="BG202" i="16"/>
  <c r="AJ348" i="16"/>
  <c r="AN348" i="16" s="1"/>
  <c r="BG348" i="16"/>
  <c r="AJ319" i="16"/>
  <c r="AN319" i="16" s="1"/>
  <c r="BG319" i="16"/>
  <c r="AJ380" i="16"/>
  <c r="AN380" i="16" s="1"/>
  <c r="BG380" i="16"/>
  <c r="AJ219" i="16"/>
  <c r="AN219" i="16" s="1"/>
  <c r="BG219" i="16"/>
  <c r="AJ15" i="16"/>
  <c r="AN15" i="16" s="1"/>
  <c r="BG15" i="16"/>
  <c r="AJ47" i="16"/>
  <c r="AN47" i="16" s="1"/>
  <c r="BG47" i="16"/>
  <c r="AJ67" i="16"/>
  <c r="AN67" i="16" s="1"/>
  <c r="BG67" i="16"/>
  <c r="AJ99" i="16"/>
  <c r="AN99" i="16" s="1"/>
  <c r="BG99" i="16"/>
  <c r="AJ163" i="16"/>
  <c r="AN163" i="16" s="1"/>
  <c r="BG163" i="16"/>
  <c r="AJ145" i="16"/>
  <c r="AN145" i="16" s="1"/>
  <c r="BG145" i="16"/>
  <c r="AJ402" i="16"/>
  <c r="AN402" i="16" s="1"/>
  <c r="BG402" i="16"/>
  <c r="AJ434" i="16"/>
  <c r="AN434" i="16" s="1"/>
  <c r="BG434" i="16"/>
  <c r="AJ82" i="16"/>
  <c r="AN82" i="16" s="1"/>
  <c r="BG82" i="16"/>
  <c r="AJ94" i="16"/>
  <c r="AN94" i="16" s="1"/>
  <c r="BG94" i="16"/>
  <c r="AJ122" i="16"/>
  <c r="AN122" i="16" s="1"/>
  <c r="BG122" i="16"/>
  <c r="AJ130" i="16"/>
  <c r="AN130" i="16" s="1"/>
  <c r="BG130" i="16"/>
  <c r="AJ150" i="16"/>
  <c r="AN150" i="16" s="1"/>
  <c r="BG150" i="16"/>
  <c r="AJ158" i="16"/>
  <c r="AN158" i="16" s="1"/>
  <c r="BG158" i="16"/>
  <c r="AJ178" i="16"/>
  <c r="AN178" i="16" s="1"/>
  <c r="BG178" i="16"/>
  <c r="AJ186" i="16"/>
  <c r="AN186" i="16" s="1"/>
  <c r="BG186" i="16"/>
  <c r="AJ194" i="16"/>
  <c r="AN194" i="16" s="1"/>
  <c r="BG194" i="16"/>
  <c r="AJ214" i="16"/>
  <c r="AN214" i="16" s="1"/>
  <c r="BG214" i="16"/>
  <c r="AJ222" i="16"/>
  <c r="AN222" i="16" s="1"/>
  <c r="BG222" i="16"/>
  <c r="AJ242" i="16"/>
  <c r="AN242" i="16" s="1"/>
  <c r="BG242" i="16"/>
  <c r="AJ250" i="16"/>
  <c r="AN250" i="16" s="1"/>
  <c r="BG250" i="16"/>
  <c r="AJ288" i="16"/>
  <c r="AN288" i="16" s="1"/>
  <c r="BG288" i="16"/>
  <c r="AJ304" i="16"/>
  <c r="AN304" i="16" s="1"/>
  <c r="BG304" i="16"/>
  <c r="AJ320" i="16"/>
  <c r="AN320" i="16" s="1"/>
  <c r="BG320" i="16"/>
  <c r="AJ336" i="16"/>
  <c r="AN336" i="16" s="1"/>
  <c r="BG336" i="16"/>
  <c r="AJ371" i="16"/>
  <c r="AN371" i="16" s="1"/>
  <c r="BG371" i="16"/>
  <c r="AJ101" i="16"/>
  <c r="AN101" i="16" s="1"/>
  <c r="BG101" i="16"/>
  <c r="AJ201" i="16"/>
  <c r="AN201" i="16" s="1"/>
  <c r="BG201" i="16"/>
  <c r="AJ291" i="16"/>
  <c r="AN291" i="16" s="1"/>
  <c r="BG291" i="16"/>
  <c r="AJ382" i="16"/>
  <c r="AN382" i="16" s="1"/>
  <c r="BG382" i="16"/>
  <c r="AJ411" i="16"/>
  <c r="AN411" i="16" s="1"/>
  <c r="BG411" i="16"/>
  <c r="AJ9" i="16"/>
  <c r="AN9" i="16" s="1"/>
  <c r="BG9" i="16"/>
  <c r="AJ29" i="16"/>
  <c r="AN29" i="16" s="1"/>
  <c r="BG29" i="16"/>
  <c r="AJ45" i="16"/>
  <c r="AN45" i="16" s="1"/>
  <c r="BG45" i="16"/>
  <c r="AJ61" i="16"/>
  <c r="AN61" i="16" s="1"/>
  <c r="BG61" i="16"/>
  <c r="AJ77" i="16"/>
  <c r="AN77" i="16" s="1"/>
  <c r="BG77" i="16"/>
  <c r="AJ93" i="16"/>
  <c r="AN93" i="16" s="1"/>
  <c r="BG93" i="16"/>
  <c r="AJ109" i="16"/>
  <c r="AN109" i="16" s="1"/>
  <c r="BG109" i="16"/>
  <c r="AJ137" i="16"/>
  <c r="AN137" i="16" s="1"/>
  <c r="BG137" i="16"/>
  <c r="AJ173" i="16"/>
  <c r="AN173" i="16" s="1"/>
  <c r="BG173" i="16"/>
  <c r="AJ205" i="16"/>
  <c r="AN205" i="16" s="1"/>
  <c r="BG205" i="16"/>
  <c r="AJ237" i="16"/>
  <c r="AN237" i="16" s="1"/>
  <c r="BG237" i="16"/>
  <c r="AJ268" i="16"/>
  <c r="AN268" i="16" s="1"/>
  <c r="BG268" i="16"/>
  <c r="AJ299" i="16"/>
  <c r="AN299" i="16" s="1"/>
  <c r="BG299" i="16"/>
  <c r="AJ331" i="16"/>
  <c r="AN331" i="16" s="1"/>
  <c r="BG331" i="16"/>
  <c r="AJ363" i="16"/>
  <c r="AN363" i="16" s="1"/>
  <c r="BG363" i="16"/>
  <c r="AJ183" i="16"/>
  <c r="AN183" i="16" s="1"/>
  <c r="BG183" i="16"/>
  <c r="AJ267" i="16"/>
  <c r="AN267" i="16" s="1"/>
  <c r="BG267" i="16"/>
  <c r="AJ365" i="16"/>
  <c r="AN365" i="16" s="1"/>
  <c r="BG365" i="16"/>
  <c r="AJ456" i="16"/>
  <c r="AN456" i="16" s="1"/>
  <c r="BG456" i="16"/>
  <c r="AJ151" i="16"/>
  <c r="AN151" i="16" s="1"/>
  <c r="BG151" i="16"/>
  <c r="AJ297" i="16"/>
  <c r="AN297" i="16" s="1"/>
  <c r="BG297" i="16"/>
  <c r="AJ191" i="16"/>
  <c r="AN191" i="16" s="1"/>
  <c r="BG191" i="16"/>
  <c r="AJ440" i="16"/>
  <c r="AN440" i="16" s="1"/>
  <c r="BG440" i="16"/>
  <c r="AJ107" i="16"/>
  <c r="AN107" i="16" s="1"/>
  <c r="BG107" i="16"/>
  <c r="BH107" i="16" s="1"/>
  <c r="AJ220" i="16"/>
  <c r="AN220" i="16" s="1"/>
  <c r="BG220" i="16"/>
  <c r="AJ333" i="16"/>
  <c r="AN333" i="16" s="1"/>
  <c r="BG333" i="16"/>
  <c r="AJ420" i="16"/>
  <c r="AN420" i="16" s="1"/>
  <c r="BG420" i="16"/>
  <c r="AJ8" i="16"/>
  <c r="AN8" i="16" s="1"/>
  <c r="BG8" i="16"/>
  <c r="AJ28" i="16"/>
  <c r="AN28" i="16" s="1"/>
  <c r="BG28" i="16"/>
  <c r="AJ40" i="16"/>
  <c r="AN40" i="16" s="1"/>
  <c r="BG40" i="16"/>
  <c r="AJ52" i="16"/>
  <c r="AN52" i="16" s="1"/>
  <c r="BG52" i="16"/>
  <c r="AJ60" i="16"/>
  <c r="AN60" i="16" s="1"/>
  <c r="BG60" i="16"/>
  <c r="AJ72" i="16"/>
  <c r="AN72" i="16" s="1"/>
  <c r="BG72" i="16"/>
  <c r="AJ88" i="16"/>
  <c r="AN88" i="16" s="1"/>
  <c r="BG88" i="16"/>
  <c r="AJ112" i="16"/>
  <c r="AN112" i="16" s="1"/>
  <c r="BG112" i="16"/>
  <c r="AJ120" i="16"/>
  <c r="AN120" i="16" s="1"/>
  <c r="BG120" i="16"/>
  <c r="AJ144" i="16"/>
  <c r="AN144" i="16" s="1"/>
  <c r="BG144" i="16"/>
  <c r="AJ152" i="16"/>
  <c r="AN152" i="16" s="1"/>
  <c r="BG152" i="16"/>
  <c r="AJ164" i="16"/>
  <c r="AN164" i="16" s="1"/>
  <c r="BG164" i="16"/>
  <c r="AJ172" i="16"/>
  <c r="AN172" i="16" s="1"/>
  <c r="BG172" i="16"/>
  <c r="AJ184" i="16"/>
  <c r="AN184" i="16" s="1"/>
  <c r="BG184" i="16"/>
  <c r="AJ200" i="16"/>
  <c r="AN200" i="16" s="1"/>
  <c r="BG200" i="16"/>
  <c r="AJ216" i="16"/>
  <c r="AN216" i="16" s="1"/>
  <c r="BG216" i="16"/>
  <c r="AJ232" i="16"/>
  <c r="AN232" i="16" s="1"/>
  <c r="BG232" i="16"/>
  <c r="AJ244" i="16"/>
  <c r="AN244" i="16" s="1"/>
  <c r="BG244" i="16"/>
  <c r="AJ259" i="16"/>
  <c r="AN259" i="16" s="1"/>
  <c r="BG259" i="16"/>
  <c r="AJ271" i="16"/>
  <c r="AN271" i="16" s="1"/>
  <c r="BG271" i="16"/>
  <c r="AJ286" i="16"/>
  <c r="AN286" i="16" s="1"/>
  <c r="BG286" i="16"/>
  <c r="AJ298" i="16"/>
  <c r="AN298" i="16" s="1"/>
  <c r="BG298" i="16"/>
  <c r="AJ310" i="16"/>
  <c r="AN310" i="16" s="1"/>
  <c r="BG310" i="16"/>
  <c r="AJ322" i="16"/>
  <c r="AN322" i="16" s="1"/>
  <c r="BG322" i="16"/>
  <c r="AJ334" i="16"/>
  <c r="AN334" i="16" s="1"/>
  <c r="BG334" i="16"/>
  <c r="AJ369" i="16"/>
  <c r="AN369" i="16" s="1"/>
  <c r="BG369" i="16"/>
  <c r="AJ389" i="16"/>
  <c r="AN389" i="16" s="1"/>
  <c r="BG389" i="16"/>
  <c r="AJ397" i="16"/>
  <c r="AN397" i="16" s="1"/>
  <c r="BG397" i="16"/>
  <c r="AJ409" i="16"/>
  <c r="AN409" i="16" s="1"/>
  <c r="BG409" i="16"/>
  <c r="AJ429" i="16"/>
  <c r="AN429" i="16" s="1"/>
  <c r="BG429" i="16"/>
  <c r="AJ437" i="16"/>
  <c r="AN437" i="16" s="1"/>
  <c r="BG437" i="16"/>
  <c r="AJ445" i="16"/>
  <c r="AN445" i="16" s="1"/>
  <c r="BG445" i="16"/>
  <c r="AJ453" i="16"/>
  <c r="AN453" i="16" s="1"/>
  <c r="BG453" i="16"/>
  <c r="AJ2" i="16"/>
  <c r="AN2" i="16" s="1"/>
  <c r="BG2" i="16"/>
  <c r="AJ345" i="16"/>
  <c r="AN345" i="16" s="1"/>
  <c r="BG345" i="16"/>
  <c r="AJ53" i="16"/>
  <c r="AN53" i="16" s="1"/>
  <c r="BG53" i="16"/>
  <c r="AJ169" i="16"/>
  <c r="AN169" i="16" s="1"/>
  <c r="BG169" i="16"/>
  <c r="AJ303" i="16"/>
  <c r="AN303" i="16" s="1"/>
  <c r="BG303" i="16"/>
  <c r="AJ410" i="16"/>
  <c r="AN410" i="16" s="1"/>
  <c r="BG410" i="16"/>
  <c r="AJ160" i="16"/>
  <c r="AN160" i="16" s="1"/>
  <c r="BG160" i="16"/>
  <c r="AJ17" i="16"/>
  <c r="AN17" i="16" s="1"/>
  <c r="BG17" i="16"/>
  <c r="AJ128" i="16"/>
  <c r="AN128" i="16" s="1"/>
  <c r="BG128" i="16"/>
  <c r="AJ249" i="16"/>
  <c r="AN249" i="16" s="1"/>
  <c r="BG249" i="16"/>
  <c r="AJ386" i="16"/>
  <c r="AN386" i="16" s="1"/>
  <c r="BG386" i="16"/>
  <c r="AJ451" i="16"/>
  <c r="AN451" i="16" s="1"/>
  <c r="BG451" i="16"/>
  <c r="AJ414" i="16"/>
  <c r="AN414" i="16" s="1"/>
  <c r="BG414" i="16"/>
  <c r="AJ177" i="16"/>
  <c r="AN177" i="16" s="1"/>
  <c r="BG177" i="16"/>
  <c r="AJ431" i="16"/>
  <c r="AN431" i="16" s="1"/>
  <c r="BG431" i="16"/>
  <c r="AJ447" i="16"/>
  <c r="AN447" i="16" s="1"/>
  <c r="BG447" i="16"/>
  <c r="AJ374" i="16"/>
  <c r="AN374" i="16" s="1"/>
  <c r="BG374" i="16"/>
  <c r="AJ241" i="16"/>
  <c r="AN241" i="16" s="1"/>
  <c r="BG241" i="16"/>
  <c r="AJ430" i="16"/>
  <c r="AN430" i="16" s="1"/>
  <c r="BG430" i="16"/>
  <c r="C40" i="23"/>
  <c r="AG466" i="16"/>
  <c r="AG468" i="16"/>
  <c r="AG463" i="16"/>
  <c r="AG464" i="16"/>
  <c r="AJ12" i="16"/>
  <c r="AG465" i="16"/>
  <c r="AN62" i="16"/>
  <c r="R5" i="19"/>
  <c r="C7" i="20" s="1"/>
  <c r="B5" i="26" s="1"/>
  <c r="B6" i="20"/>
  <c r="A4" i="26" s="1"/>
  <c r="C6" i="20"/>
  <c r="B4" i="26" s="1"/>
  <c r="J5" i="20"/>
  <c r="N5" i="20" s="1"/>
  <c r="Q5" i="20"/>
  <c r="P5" i="20" s="1"/>
  <c r="D5" i="20"/>
  <c r="F5" i="20"/>
  <c r="E5" i="20"/>
  <c r="G5" i="20"/>
  <c r="AH8" i="22" l="1"/>
  <c r="AJ466" i="16"/>
  <c r="AI3" i="26"/>
  <c r="AM4" i="26"/>
  <c r="C4" i="26"/>
  <c r="G4" i="26"/>
  <c r="K4" i="26"/>
  <c r="O4" i="26"/>
  <c r="S4" i="26"/>
  <c r="W4" i="26"/>
  <c r="AA4" i="26"/>
  <c r="AE4" i="26"/>
  <c r="F4" i="26"/>
  <c r="J4" i="26"/>
  <c r="N4" i="26"/>
  <c r="R4" i="26"/>
  <c r="V4" i="26"/>
  <c r="Z4" i="26"/>
  <c r="AD4" i="26"/>
  <c r="D4" i="26"/>
  <c r="L4" i="26"/>
  <c r="T4" i="26"/>
  <c r="AB4" i="26"/>
  <c r="AV4" i="26" s="1"/>
  <c r="AW4" i="26" s="1"/>
  <c r="I4" i="26"/>
  <c r="Q4" i="26"/>
  <c r="Y4" i="26"/>
  <c r="M4" i="26"/>
  <c r="AC4" i="26"/>
  <c r="AG4" i="26"/>
  <c r="AS4" i="26" s="1"/>
  <c r="AT4" i="26" s="1"/>
  <c r="H4" i="26"/>
  <c r="X4" i="26"/>
  <c r="P4" i="26"/>
  <c r="E4" i="26"/>
  <c r="U4" i="26"/>
  <c r="AF4" i="26"/>
  <c r="AJ4" i="26"/>
  <c r="AM5" i="26"/>
  <c r="E5" i="26"/>
  <c r="I5" i="26"/>
  <c r="M5" i="26"/>
  <c r="Q5" i="26"/>
  <c r="U5" i="26"/>
  <c r="Y5" i="26"/>
  <c r="AC5" i="26"/>
  <c r="D5" i="26"/>
  <c r="H5" i="26"/>
  <c r="L5" i="26"/>
  <c r="P5" i="26"/>
  <c r="T5" i="26"/>
  <c r="X5" i="26"/>
  <c r="AB5" i="26"/>
  <c r="AV5" i="26" s="1"/>
  <c r="AW5" i="26" s="1"/>
  <c r="AF5" i="26"/>
  <c r="F5" i="26"/>
  <c r="N5" i="26"/>
  <c r="V5" i="26"/>
  <c r="AD5" i="26"/>
  <c r="AG5" i="26"/>
  <c r="AS5" i="26" s="1"/>
  <c r="AT5" i="26" s="1"/>
  <c r="C5" i="26"/>
  <c r="K5" i="26"/>
  <c r="S5" i="26"/>
  <c r="AA5" i="26"/>
  <c r="O5" i="26"/>
  <c r="AE5" i="26"/>
  <c r="J5" i="26"/>
  <c r="Z5" i="26"/>
  <c r="R5" i="26"/>
  <c r="G5" i="26"/>
  <c r="W5" i="26"/>
  <c r="AJ5" i="26"/>
  <c r="AO3" i="26"/>
  <c r="AN3" i="26"/>
  <c r="AP3" i="26"/>
  <c r="AJ464" i="16"/>
  <c r="BH295" i="16"/>
  <c r="BN295" i="16" s="1"/>
  <c r="BH33" i="16"/>
  <c r="BN33" i="16" s="1"/>
  <c r="BH287" i="16"/>
  <c r="BN287" i="16" s="1"/>
  <c r="BH302" i="16"/>
  <c r="BN302" i="16" s="1"/>
  <c r="BH76" i="16"/>
  <c r="BN76" i="16" s="1"/>
  <c r="BH44" i="16"/>
  <c r="BN44" i="16" s="1"/>
  <c r="BH442" i="16"/>
  <c r="BN442" i="16" s="1"/>
  <c r="BH255" i="16"/>
  <c r="BN255" i="16" s="1"/>
  <c r="BH247" i="16"/>
  <c r="BN247" i="16" s="1"/>
  <c r="BH449" i="16"/>
  <c r="BN449" i="16" s="1"/>
  <c r="BH433" i="16"/>
  <c r="BN433" i="16" s="1"/>
  <c r="BH417" i="16"/>
  <c r="BN417" i="16" s="1"/>
  <c r="BH393" i="16"/>
  <c r="BN393" i="16" s="1"/>
  <c r="BH362" i="16"/>
  <c r="BN362" i="16" s="1"/>
  <c r="BH326" i="16"/>
  <c r="BN326" i="16" s="1"/>
  <c r="BH306" i="16"/>
  <c r="BN306" i="16" s="1"/>
  <c r="BH278" i="16"/>
  <c r="BN278" i="16" s="1"/>
  <c r="BH248" i="16"/>
  <c r="BN248" i="16" s="1"/>
  <c r="BH208" i="16"/>
  <c r="BN208" i="16" s="1"/>
  <c r="BH180" i="16"/>
  <c r="BN180" i="16" s="1"/>
  <c r="BH136" i="16"/>
  <c r="BN136" i="16" s="1"/>
  <c r="BH116" i="16"/>
  <c r="BN116" i="16" s="1"/>
  <c r="BH92" i="16"/>
  <c r="BN92" i="16" s="1"/>
  <c r="BH56" i="16"/>
  <c r="BN56" i="16" s="1"/>
  <c r="BH24" i="16"/>
  <c r="BN24" i="16" s="1"/>
  <c r="BH361" i="16"/>
  <c r="BN361" i="16" s="1"/>
  <c r="BH192" i="16"/>
  <c r="BN192" i="16" s="1"/>
  <c r="BH372" i="16"/>
  <c r="BN372" i="16" s="1"/>
  <c r="BH404" i="16"/>
  <c r="BN404" i="16" s="1"/>
  <c r="BH43" i="16"/>
  <c r="BN43" i="16" s="1"/>
  <c r="BH309" i="16"/>
  <c r="BN309" i="16" s="1"/>
  <c r="BH75" i="16"/>
  <c r="BN75" i="16" s="1"/>
  <c r="BH315" i="16"/>
  <c r="BN315" i="16" s="1"/>
  <c r="BH221" i="16"/>
  <c r="BN221" i="16" s="1"/>
  <c r="BH157" i="16"/>
  <c r="BN157" i="16" s="1"/>
  <c r="BH125" i="16"/>
  <c r="BN125" i="16" s="1"/>
  <c r="BH73" i="16"/>
  <c r="BN73" i="16" s="1"/>
  <c r="BH13" i="16"/>
  <c r="BN13" i="16" s="1"/>
  <c r="BH395" i="16"/>
  <c r="BN395" i="16" s="1"/>
  <c r="BH256" i="16"/>
  <c r="BN256" i="16" s="1"/>
  <c r="BH37" i="16"/>
  <c r="BN37" i="16" s="1"/>
  <c r="BH356" i="16"/>
  <c r="BN356" i="16" s="1"/>
  <c r="BH312" i="16"/>
  <c r="BN312" i="16" s="1"/>
  <c r="BH273" i="16"/>
  <c r="BN273" i="16" s="1"/>
  <c r="BH226" i="16"/>
  <c r="BN226" i="16" s="1"/>
  <c r="BH162" i="16"/>
  <c r="BN162" i="16" s="1"/>
  <c r="BH114" i="16"/>
  <c r="BN114" i="16" s="1"/>
  <c r="BH86" i="16"/>
  <c r="BN86" i="16" s="1"/>
  <c r="BH209" i="16"/>
  <c r="BN209" i="16" s="1"/>
  <c r="BK324" i="16"/>
  <c r="BJ324" i="16"/>
  <c r="BL324" i="16"/>
  <c r="BM324" i="16"/>
  <c r="BK261" i="16"/>
  <c r="BL261" i="16"/>
  <c r="BJ261" i="16"/>
  <c r="BM261" i="16"/>
  <c r="BK166" i="16"/>
  <c r="BL166" i="16"/>
  <c r="BJ166" i="16"/>
  <c r="BM166" i="16"/>
  <c r="BK102" i="16"/>
  <c r="BM102" i="16"/>
  <c r="BJ102" i="16"/>
  <c r="BL102" i="16"/>
  <c r="BK46" i="16"/>
  <c r="BM46" i="16"/>
  <c r="BL46" i="16"/>
  <c r="BJ46" i="16"/>
  <c r="BK14" i="16"/>
  <c r="BM14" i="16"/>
  <c r="BL14" i="16"/>
  <c r="BJ14" i="16"/>
  <c r="BJ379" i="16"/>
  <c r="BK379" i="16"/>
  <c r="BL379" i="16"/>
  <c r="BM379" i="16"/>
  <c r="BK300" i="16"/>
  <c r="BM300" i="16"/>
  <c r="BJ300" i="16"/>
  <c r="BL300" i="16"/>
  <c r="BK378" i="16"/>
  <c r="BJ378" i="16"/>
  <c r="BM378" i="16"/>
  <c r="BL378" i="16"/>
  <c r="BK335" i="16"/>
  <c r="BL335" i="16"/>
  <c r="BM335" i="16"/>
  <c r="BJ335" i="16"/>
  <c r="BK217" i="16"/>
  <c r="BL217" i="16"/>
  <c r="BJ217" i="16"/>
  <c r="BM217" i="16"/>
  <c r="BK25" i="16"/>
  <c r="BJ25" i="16"/>
  <c r="BM25" i="16"/>
  <c r="BL25" i="16"/>
  <c r="BK385" i="16"/>
  <c r="BM385" i="16"/>
  <c r="BL385" i="16"/>
  <c r="BJ385" i="16"/>
  <c r="BK252" i="16"/>
  <c r="BJ252" i="16"/>
  <c r="BM252" i="16"/>
  <c r="BL252" i="16"/>
  <c r="BK64" i="16"/>
  <c r="BL64" i="16"/>
  <c r="BJ64" i="16"/>
  <c r="BM64" i="16"/>
  <c r="BH149" i="16"/>
  <c r="BN149" i="16" s="1"/>
  <c r="BH260" i="16"/>
  <c r="BN260" i="16" s="1"/>
  <c r="BH113" i="16"/>
  <c r="BN113" i="16" s="1"/>
  <c r="BH276" i="16"/>
  <c r="BN276" i="16" s="1"/>
  <c r="BH49" i="16"/>
  <c r="BN49" i="16" s="1"/>
  <c r="BH176" i="16"/>
  <c r="BN176" i="16" s="1"/>
  <c r="BH339" i="16"/>
  <c r="BN339" i="16" s="1"/>
  <c r="BH81" i="16"/>
  <c r="BN81" i="16" s="1"/>
  <c r="BH396" i="16"/>
  <c r="BN396" i="16" s="1"/>
  <c r="BH329" i="16"/>
  <c r="BN329" i="16" s="1"/>
  <c r="BH421" i="16"/>
  <c r="BN421" i="16" s="1"/>
  <c r="BH132" i="16"/>
  <c r="BN132" i="16" s="1"/>
  <c r="BH20" i="16"/>
  <c r="BN20" i="16" s="1"/>
  <c r="BH346" i="16"/>
  <c r="BN346" i="16" s="1"/>
  <c r="BH119" i="16"/>
  <c r="BN119" i="16" s="1"/>
  <c r="BH400" i="16"/>
  <c r="BN400" i="16" s="1"/>
  <c r="BH353" i="16"/>
  <c r="BN353" i="16" s="1"/>
  <c r="BH289" i="16"/>
  <c r="BN289" i="16" s="1"/>
  <c r="BH239" i="16"/>
  <c r="BN239" i="16" s="1"/>
  <c r="BH187" i="16"/>
  <c r="BN187" i="16" s="1"/>
  <c r="BH131" i="16"/>
  <c r="BN131" i="16" s="1"/>
  <c r="BH91" i="16"/>
  <c r="BN91" i="16" s="1"/>
  <c r="BH27" i="16"/>
  <c r="BN27" i="16" s="1"/>
  <c r="BH325" i="16"/>
  <c r="BN325" i="16" s="1"/>
  <c r="BH153" i="16"/>
  <c r="BN153" i="16" s="1"/>
  <c r="BH133" i="16"/>
  <c r="BN133" i="16" s="1"/>
  <c r="BH265" i="16"/>
  <c r="BN265" i="16" s="1"/>
  <c r="BH142" i="16"/>
  <c r="BN142" i="16" s="1"/>
  <c r="BH34" i="16"/>
  <c r="BN34" i="16" s="1"/>
  <c r="BH120" i="16"/>
  <c r="BN120" i="16" s="1"/>
  <c r="BH447" i="16"/>
  <c r="BN447" i="16" s="1"/>
  <c r="BH451" i="16"/>
  <c r="BN451" i="16" s="1"/>
  <c r="BH17" i="16"/>
  <c r="BN17" i="16" s="1"/>
  <c r="BH169" i="16"/>
  <c r="BN169" i="16" s="1"/>
  <c r="BH453" i="16"/>
  <c r="BN453" i="16" s="1"/>
  <c r="BH409" i="16"/>
  <c r="BN409" i="16" s="1"/>
  <c r="BH334" i="16"/>
  <c r="BN334" i="16" s="1"/>
  <c r="BH286" i="16"/>
  <c r="BN286" i="16" s="1"/>
  <c r="BH259" i="16"/>
  <c r="BN259" i="16" s="1"/>
  <c r="BH200" i="16"/>
  <c r="BN200" i="16" s="1"/>
  <c r="BH172" i="16"/>
  <c r="BN172" i="16" s="1"/>
  <c r="BH152" i="16"/>
  <c r="BN152" i="16" s="1"/>
  <c r="BH60" i="16"/>
  <c r="BN60" i="16" s="1"/>
  <c r="BH8" i="16"/>
  <c r="BN8" i="16" s="1"/>
  <c r="BN107" i="16"/>
  <c r="BK107" i="16"/>
  <c r="BJ107" i="16"/>
  <c r="BL107" i="16"/>
  <c r="BM107" i="16"/>
  <c r="BH151" i="16"/>
  <c r="BH183" i="16"/>
  <c r="BH268" i="16"/>
  <c r="BH137" i="16"/>
  <c r="BH93" i="16"/>
  <c r="BH29" i="16"/>
  <c r="BH291" i="16"/>
  <c r="BH336" i="16"/>
  <c r="BH304" i="16"/>
  <c r="BH222" i="16"/>
  <c r="BH178" i="16"/>
  <c r="BH122" i="16"/>
  <c r="BH82" i="16"/>
  <c r="BH163" i="16"/>
  <c r="BH15" i="16"/>
  <c r="BH380" i="16"/>
  <c r="BH181" i="16"/>
  <c r="BK344" i="16"/>
  <c r="BM344" i="16"/>
  <c r="BJ344" i="16"/>
  <c r="BL344" i="16"/>
  <c r="BK269" i="16"/>
  <c r="BJ269" i="16"/>
  <c r="BM269" i="16"/>
  <c r="BL269" i="16"/>
  <c r="BK110" i="16"/>
  <c r="BM110" i="16"/>
  <c r="BL110" i="16"/>
  <c r="BJ110" i="16"/>
  <c r="BK42" i="16"/>
  <c r="BJ42" i="16"/>
  <c r="BL42" i="16"/>
  <c r="BM42" i="16"/>
  <c r="BK352" i="16"/>
  <c r="BM352" i="16"/>
  <c r="BJ352" i="16"/>
  <c r="BL352" i="16"/>
  <c r="BK370" i="16"/>
  <c r="BJ370" i="16"/>
  <c r="BM370" i="16"/>
  <c r="BL370" i="16"/>
  <c r="BK213" i="16"/>
  <c r="BJ213" i="16"/>
  <c r="BM213" i="16"/>
  <c r="BL213" i="16"/>
  <c r="BK373" i="16"/>
  <c r="BL373" i="16"/>
  <c r="BJ373" i="16"/>
  <c r="BM373" i="16"/>
  <c r="BK460" i="16"/>
  <c r="BL460" i="16"/>
  <c r="BM460" i="16"/>
  <c r="BJ460" i="16"/>
  <c r="BH117" i="16"/>
  <c r="BH399" i="16"/>
  <c r="BH330" i="16"/>
  <c r="BH96" i="16"/>
  <c r="BH394" i="16"/>
  <c r="BH412" i="16"/>
  <c r="BH317" i="16"/>
  <c r="BH68" i="16"/>
  <c r="BH318" i="16"/>
  <c r="BH32" i="16"/>
  <c r="BH341" i="16"/>
  <c r="BH293" i="16"/>
  <c r="BH243" i="16"/>
  <c r="BH195" i="16"/>
  <c r="BH147" i="16"/>
  <c r="BH103" i="16"/>
  <c r="BH63" i="16"/>
  <c r="BH39" i="16"/>
  <c r="BH408" i="16"/>
  <c r="BH55" i="16"/>
  <c r="BH338" i="16"/>
  <c r="BH57" i="16"/>
  <c r="BH264" i="16"/>
  <c r="BH367" i="16"/>
  <c r="BH238" i="16"/>
  <c r="BH198" i="16"/>
  <c r="BH154" i="16"/>
  <c r="BH423" i="16"/>
  <c r="BH30" i="16"/>
  <c r="BH251" i="16"/>
  <c r="BH155" i="16"/>
  <c r="BH230" i="16"/>
  <c r="BN344" i="16"/>
  <c r="BN269" i="16"/>
  <c r="BN110" i="16"/>
  <c r="BN42" i="16"/>
  <c r="BN352" i="16"/>
  <c r="BN370" i="16"/>
  <c r="BN213" i="16"/>
  <c r="BN373" i="16"/>
  <c r="BN460" i="16"/>
  <c r="BH311" i="16"/>
  <c r="BN311" i="16" s="1"/>
  <c r="BH323" i="16"/>
  <c r="BN323" i="16" s="1"/>
  <c r="BH419" i="16"/>
  <c r="BN419" i="16" s="1"/>
  <c r="BH185" i="16"/>
  <c r="BN185" i="16" s="1"/>
  <c r="BH354" i="16"/>
  <c r="BN354" i="16" s="1"/>
  <c r="BH204" i="16"/>
  <c r="BN204" i="16" s="1"/>
  <c r="BH366" i="16"/>
  <c r="BN366" i="16" s="1"/>
  <c r="BH108" i="16"/>
  <c r="BN108" i="16" s="1"/>
  <c r="BH457" i="16"/>
  <c r="BN457" i="16" s="1"/>
  <c r="BH441" i="16"/>
  <c r="BN441" i="16" s="1"/>
  <c r="BH425" i="16"/>
  <c r="BN425" i="16" s="1"/>
  <c r="BH405" i="16"/>
  <c r="BN405" i="16" s="1"/>
  <c r="BH377" i="16"/>
  <c r="BN377" i="16" s="1"/>
  <c r="BH342" i="16"/>
  <c r="BN342" i="16" s="1"/>
  <c r="BH314" i="16"/>
  <c r="BN314" i="16" s="1"/>
  <c r="BH294" i="16"/>
  <c r="BN294" i="16" s="1"/>
  <c r="BH263" i="16"/>
  <c r="BN263" i="16" s="1"/>
  <c r="BH236" i="16"/>
  <c r="BN236" i="16" s="1"/>
  <c r="BH188" i="16"/>
  <c r="BN188" i="16" s="1"/>
  <c r="BH168" i="16"/>
  <c r="BN168" i="16" s="1"/>
  <c r="BH124" i="16"/>
  <c r="BN124" i="16" s="1"/>
  <c r="BH104" i="16"/>
  <c r="BN104" i="16" s="1"/>
  <c r="BH80" i="16"/>
  <c r="BN80" i="16" s="1"/>
  <c r="BH48" i="16"/>
  <c r="BN48" i="16" s="1"/>
  <c r="BH16" i="16"/>
  <c r="BN16" i="16" s="1"/>
  <c r="BH262" i="16"/>
  <c r="BN262" i="16" s="1"/>
  <c r="BK12" i="16"/>
  <c r="BJ12" i="16"/>
  <c r="BM12" i="16"/>
  <c r="BL12" i="16"/>
  <c r="BH23" i="16"/>
  <c r="BN23" i="16" s="1"/>
  <c r="BH199" i="16"/>
  <c r="BN199" i="16" s="1"/>
  <c r="BH392" i="16"/>
  <c r="BN392" i="16" s="1"/>
  <c r="BH240" i="16"/>
  <c r="BN240" i="16" s="1"/>
  <c r="BH347" i="16"/>
  <c r="BN347" i="16" s="1"/>
  <c r="BH283" i="16"/>
  <c r="BN283" i="16" s="1"/>
  <c r="BH189" i="16"/>
  <c r="BN189" i="16" s="1"/>
  <c r="BH141" i="16"/>
  <c r="BN141" i="16" s="1"/>
  <c r="BH89" i="16"/>
  <c r="BN89" i="16" s="1"/>
  <c r="BH41" i="16"/>
  <c r="BN41" i="16" s="1"/>
  <c r="BH443" i="16"/>
  <c r="BN443" i="16" s="1"/>
  <c r="BH327" i="16"/>
  <c r="BN327" i="16" s="1"/>
  <c r="BH165" i="16"/>
  <c r="BN165" i="16" s="1"/>
  <c r="BH387" i="16"/>
  <c r="BN387" i="16" s="1"/>
  <c r="BH340" i="16"/>
  <c r="BN340" i="16" s="1"/>
  <c r="BH284" i="16"/>
  <c r="BN284" i="16" s="1"/>
  <c r="BH257" i="16"/>
  <c r="BN257" i="16" s="1"/>
  <c r="BH210" i="16"/>
  <c r="BN210" i="16" s="1"/>
  <c r="BH146" i="16"/>
  <c r="BN146" i="16" s="1"/>
  <c r="BH98" i="16"/>
  <c r="BN98" i="16" s="1"/>
  <c r="BH418" i="16"/>
  <c r="BN418" i="16" s="1"/>
  <c r="BK391" i="16"/>
  <c r="BL391" i="16"/>
  <c r="BJ391" i="16"/>
  <c r="BM391" i="16"/>
  <c r="BK296" i="16"/>
  <c r="BJ296" i="16"/>
  <c r="BL296" i="16"/>
  <c r="BM296" i="16"/>
  <c r="BK234" i="16"/>
  <c r="BJ234" i="16"/>
  <c r="BL234" i="16"/>
  <c r="BM234" i="16"/>
  <c r="BK118" i="16"/>
  <c r="BM118" i="16"/>
  <c r="BL118" i="16"/>
  <c r="BJ118" i="16"/>
  <c r="BK74" i="16"/>
  <c r="BJ74" i="16"/>
  <c r="BL74" i="16"/>
  <c r="BM74" i="16"/>
  <c r="BK38" i="16"/>
  <c r="BM38" i="16"/>
  <c r="BL38" i="16"/>
  <c r="BJ38" i="16"/>
  <c r="BK459" i="16"/>
  <c r="BJ459" i="16"/>
  <c r="BL459" i="16"/>
  <c r="BM459" i="16"/>
  <c r="BJ328" i="16"/>
  <c r="BK328" i="16"/>
  <c r="BL328" i="16"/>
  <c r="BM328" i="16"/>
  <c r="BK450" i="16"/>
  <c r="BM450" i="16"/>
  <c r="BL450" i="16"/>
  <c r="BJ450" i="16"/>
  <c r="BK359" i="16"/>
  <c r="BL359" i="16"/>
  <c r="BM359" i="16"/>
  <c r="BJ359" i="16"/>
  <c r="BK279" i="16"/>
  <c r="BJ279" i="16"/>
  <c r="BL279" i="16"/>
  <c r="BM279" i="16"/>
  <c r="BK197" i="16"/>
  <c r="BJ197" i="16"/>
  <c r="BM197" i="16"/>
  <c r="BL197" i="16"/>
  <c r="BK413" i="16"/>
  <c r="BJ413" i="16"/>
  <c r="BL413" i="16"/>
  <c r="BM413" i="16"/>
  <c r="BK358" i="16"/>
  <c r="BL358" i="16"/>
  <c r="BM358" i="16"/>
  <c r="BJ358" i="16"/>
  <c r="BK140" i="16"/>
  <c r="BJ140" i="16"/>
  <c r="BM140" i="16"/>
  <c r="BL140" i="16"/>
  <c r="BK448" i="16"/>
  <c r="BJ448" i="16"/>
  <c r="BL448" i="16"/>
  <c r="BM448" i="16"/>
  <c r="BH398" i="16"/>
  <c r="BN398" i="16" s="1"/>
  <c r="BH446" i="16"/>
  <c r="BN446" i="16" s="1"/>
  <c r="BH403" i="16"/>
  <c r="BN403" i="16" s="1"/>
  <c r="BH161" i="16"/>
  <c r="BN161" i="16" s="1"/>
  <c r="BH275" i="16"/>
  <c r="BN275" i="16" s="1"/>
  <c r="BH426" i="16"/>
  <c r="BN426" i="16" s="1"/>
  <c r="BH228" i="16"/>
  <c r="BN228" i="16" s="1"/>
  <c r="BH444" i="16"/>
  <c r="BN444" i="16" s="1"/>
  <c r="BH357" i="16"/>
  <c r="BN357" i="16" s="1"/>
  <c r="BH313" i="16"/>
  <c r="BN313" i="16" s="1"/>
  <c r="BH350" i="16"/>
  <c r="BN350" i="16" s="1"/>
  <c r="BH100" i="16"/>
  <c r="BN100" i="16" s="1"/>
  <c r="BH452" i="16"/>
  <c r="BN452" i="16" s="1"/>
  <c r="BH235" i="16"/>
  <c r="BN235" i="16" s="1"/>
  <c r="BH432" i="16"/>
  <c r="BN432" i="16" s="1"/>
  <c r="BH376" i="16"/>
  <c r="BN376" i="16" s="1"/>
  <c r="BH337" i="16"/>
  <c r="BN337" i="16" s="1"/>
  <c r="BH266" i="16"/>
  <c r="BN266" i="16" s="1"/>
  <c r="BH215" i="16"/>
  <c r="BN215" i="16" s="1"/>
  <c r="BH143" i="16"/>
  <c r="BN143" i="16" s="1"/>
  <c r="BH111" i="16"/>
  <c r="BN111" i="16" s="1"/>
  <c r="BH59" i="16"/>
  <c r="BN59" i="16" s="1"/>
  <c r="BH3" i="16"/>
  <c r="BN3" i="16" s="1"/>
  <c r="BH281" i="16"/>
  <c r="BN281" i="16" s="1"/>
  <c r="BH422" i="16"/>
  <c r="BN422" i="16" s="1"/>
  <c r="BH360" i="16"/>
  <c r="BN360" i="16" s="1"/>
  <c r="BH170" i="16"/>
  <c r="BN170" i="16" s="1"/>
  <c r="BH407" i="16"/>
  <c r="BN407" i="16" s="1"/>
  <c r="BH22" i="16"/>
  <c r="BN22" i="16" s="1"/>
  <c r="BH241" i="16"/>
  <c r="BN241" i="16" s="1"/>
  <c r="BH177" i="16"/>
  <c r="BN177" i="16" s="1"/>
  <c r="BH249" i="16"/>
  <c r="BN249" i="16" s="1"/>
  <c r="BH410" i="16"/>
  <c r="BN410" i="16" s="1"/>
  <c r="BH345" i="16"/>
  <c r="BN345" i="16" s="1"/>
  <c r="BH437" i="16"/>
  <c r="BN437" i="16" s="1"/>
  <c r="BH389" i="16"/>
  <c r="BN389" i="16" s="1"/>
  <c r="BH310" i="16"/>
  <c r="BN310" i="16" s="1"/>
  <c r="BH232" i="16"/>
  <c r="BN232" i="16" s="1"/>
  <c r="BH88" i="16"/>
  <c r="BN88" i="16" s="1"/>
  <c r="BH40" i="16"/>
  <c r="BN40" i="16" s="1"/>
  <c r="BH333" i="16"/>
  <c r="BN333" i="16" s="1"/>
  <c r="BH191" i="16"/>
  <c r="BN191" i="16" s="1"/>
  <c r="BH365" i="16"/>
  <c r="BN365" i="16" s="1"/>
  <c r="BH331" i="16"/>
  <c r="BN331" i="16" s="1"/>
  <c r="BH205" i="16"/>
  <c r="BN205" i="16" s="1"/>
  <c r="BH61" i="16"/>
  <c r="BN61" i="16" s="1"/>
  <c r="BH411" i="16"/>
  <c r="BN411" i="16" s="1"/>
  <c r="BH101" i="16"/>
  <c r="BN101" i="16" s="1"/>
  <c r="BH250" i="16"/>
  <c r="BN250" i="16" s="1"/>
  <c r="BH194" i="16"/>
  <c r="BN194" i="16" s="1"/>
  <c r="BH150" i="16"/>
  <c r="BN150" i="16" s="1"/>
  <c r="BH402" i="16"/>
  <c r="BN402" i="16" s="1"/>
  <c r="BH67" i="16"/>
  <c r="BN67" i="16" s="1"/>
  <c r="BH348" i="16"/>
  <c r="BN348" i="16" s="1"/>
  <c r="BH6" i="16"/>
  <c r="BN6" i="16" s="1"/>
  <c r="BK206" i="16"/>
  <c r="BM206" i="16"/>
  <c r="BL206" i="16"/>
  <c r="BJ206" i="16"/>
  <c r="BK70" i="16"/>
  <c r="BL70" i="16"/>
  <c r="BM70" i="16"/>
  <c r="BJ70" i="16"/>
  <c r="BK10" i="16"/>
  <c r="BJ10" i="16"/>
  <c r="BL10" i="16"/>
  <c r="BM10" i="16"/>
  <c r="BK280" i="16"/>
  <c r="BJ280" i="16"/>
  <c r="BL280" i="16"/>
  <c r="BM280" i="16"/>
  <c r="BJ307" i="16"/>
  <c r="BK307" i="16"/>
  <c r="BM307" i="16"/>
  <c r="BL307" i="16"/>
  <c r="BK5" i="16"/>
  <c r="BL5" i="16"/>
  <c r="BJ5" i="16"/>
  <c r="BM5" i="16"/>
  <c r="BK196" i="16"/>
  <c r="BL196" i="16"/>
  <c r="BM196" i="16"/>
  <c r="BJ196" i="16"/>
  <c r="BH233" i="16"/>
  <c r="BN233" i="16" s="1"/>
  <c r="BH351" i="16"/>
  <c r="BN351" i="16" s="1"/>
  <c r="BH97" i="16"/>
  <c r="BN97" i="16" s="1"/>
  <c r="BH129" i="16"/>
  <c r="BN129" i="16" s="1"/>
  <c r="BH349" i="16"/>
  <c r="BN349" i="16" s="1"/>
  <c r="BH156" i="16"/>
  <c r="BN156" i="16" s="1"/>
  <c r="BH4" i="16"/>
  <c r="BN4" i="16" s="1"/>
  <c r="BH384" i="16"/>
  <c r="BN384" i="16" s="1"/>
  <c r="BH274" i="16"/>
  <c r="BN274" i="16" s="1"/>
  <c r="BH223" i="16"/>
  <c r="BN223" i="16" s="1"/>
  <c r="BH167" i="16"/>
  <c r="BN167" i="16" s="1"/>
  <c r="BH127" i="16"/>
  <c r="BN127" i="16" s="1"/>
  <c r="BH83" i="16"/>
  <c r="BN83" i="16" s="1"/>
  <c r="BH19" i="16"/>
  <c r="BN19" i="16" s="1"/>
  <c r="BH436" i="16"/>
  <c r="BN436" i="16" s="1"/>
  <c r="BH87" i="16"/>
  <c r="BN87" i="16" s="1"/>
  <c r="BH406" i="16"/>
  <c r="BN406" i="16" s="1"/>
  <c r="BH69" i="16"/>
  <c r="BN69" i="16" s="1"/>
  <c r="BH292" i="16"/>
  <c r="BN292" i="16" s="1"/>
  <c r="BH182" i="16"/>
  <c r="BN182" i="16" s="1"/>
  <c r="BH126" i="16"/>
  <c r="BN126" i="16" s="1"/>
  <c r="BH66" i="16"/>
  <c r="BN66" i="16" s="1"/>
  <c r="BH301" i="16"/>
  <c r="BN301" i="16" s="1"/>
  <c r="BH203" i="16"/>
  <c r="BN203" i="16" s="1"/>
  <c r="BH79" i="16"/>
  <c r="BN79" i="16" s="1"/>
  <c r="BH11" i="16"/>
  <c r="BN11" i="16" s="1"/>
  <c r="BH212" i="16"/>
  <c r="BN212" i="16" s="1"/>
  <c r="BH229" i="16"/>
  <c r="BN229" i="16" s="1"/>
  <c r="BH455" i="16"/>
  <c r="BN455" i="16" s="1"/>
  <c r="AJ468" i="16"/>
  <c r="BH430" i="16"/>
  <c r="BH374" i="16"/>
  <c r="BH431" i="16"/>
  <c r="BH414" i="16"/>
  <c r="BH386" i="16"/>
  <c r="BH128" i="16"/>
  <c r="BH160" i="16"/>
  <c r="BH303" i="16"/>
  <c r="BH53" i="16"/>
  <c r="BH2" i="16"/>
  <c r="BH445" i="16"/>
  <c r="BH429" i="16"/>
  <c r="BH397" i="16"/>
  <c r="BH369" i="16"/>
  <c r="BH322" i="16"/>
  <c r="BH298" i="16"/>
  <c r="BH271" i="16"/>
  <c r="BH244" i="16"/>
  <c r="BH216" i="16"/>
  <c r="BH184" i="16"/>
  <c r="BH164" i="16"/>
  <c r="BH144" i="16"/>
  <c r="BH112" i="16"/>
  <c r="BH72" i="16"/>
  <c r="BH52" i="16"/>
  <c r="BH28" i="16"/>
  <c r="BH420" i="16"/>
  <c r="BH220" i="16"/>
  <c r="BH440" i="16"/>
  <c r="BH297" i="16"/>
  <c r="BH456" i="16"/>
  <c r="BH267" i="16"/>
  <c r="BH363" i="16"/>
  <c r="BH299" i="16"/>
  <c r="BH237" i="16"/>
  <c r="BH173" i="16"/>
  <c r="BH109" i="16"/>
  <c r="BH77" i="16"/>
  <c r="BH45" i="16"/>
  <c r="BH9" i="16"/>
  <c r="BH382" i="16"/>
  <c r="BH201" i="16"/>
  <c r="BH371" i="16"/>
  <c r="BH320" i="16"/>
  <c r="BH288" i="16"/>
  <c r="BH242" i="16"/>
  <c r="BH214" i="16"/>
  <c r="BH186" i="16"/>
  <c r="BH158" i="16"/>
  <c r="BH130" i="16"/>
  <c r="BH94" i="16"/>
  <c r="BH434" i="16"/>
  <c r="BH145" i="16"/>
  <c r="BH99" i="16"/>
  <c r="BH47" i="16"/>
  <c r="BH219" i="16"/>
  <c r="BH319" i="16"/>
  <c r="BH202" i="16"/>
  <c r="BH58" i="16"/>
  <c r="BK439" i="16"/>
  <c r="BM439" i="16"/>
  <c r="BL439" i="16"/>
  <c r="BJ439" i="16"/>
  <c r="BK308" i="16"/>
  <c r="BJ308" i="16"/>
  <c r="BL308" i="16"/>
  <c r="BM308" i="16"/>
  <c r="BK253" i="16"/>
  <c r="BM253" i="16"/>
  <c r="BL253" i="16"/>
  <c r="BJ253" i="16"/>
  <c r="BK138" i="16"/>
  <c r="BJ138" i="16"/>
  <c r="BL138" i="16"/>
  <c r="BM138" i="16"/>
  <c r="BK90" i="16"/>
  <c r="BL90" i="16"/>
  <c r="BJ90" i="16"/>
  <c r="BM90" i="16"/>
  <c r="BK54" i="16"/>
  <c r="BM54" i="16"/>
  <c r="BL54" i="16"/>
  <c r="BJ54" i="16"/>
  <c r="BK26" i="16"/>
  <c r="BL26" i="16"/>
  <c r="BJ26" i="16"/>
  <c r="BM26" i="16"/>
  <c r="BK427" i="16"/>
  <c r="BL427" i="16"/>
  <c r="BJ427" i="16"/>
  <c r="BM427" i="16"/>
  <c r="BK316" i="16"/>
  <c r="BM316" i="16"/>
  <c r="BJ316" i="16"/>
  <c r="BL316" i="16"/>
  <c r="BK438" i="16"/>
  <c r="BL438" i="16"/>
  <c r="BJ438" i="16"/>
  <c r="BM438" i="16"/>
  <c r="BK343" i="16"/>
  <c r="BL343" i="16"/>
  <c r="BJ343" i="16"/>
  <c r="BM343" i="16"/>
  <c r="BK272" i="16"/>
  <c r="BJ272" i="16"/>
  <c r="BM272" i="16"/>
  <c r="BL272" i="16"/>
  <c r="BK121" i="16"/>
  <c r="BL121" i="16"/>
  <c r="BJ121" i="16"/>
  <c r="BM121" i="16"/>
  <c r="BK401" i="16"/>
  <c r="BM401" i="16"/>
  <c r="BJ401" i="16"/>
  <c r="BL401" i="16"/>
  <c r="BK290" i="16"/>
  <c r="BL290" i="16"/>
  <c r="BJ290" i="16"/>
  <c r="BM290" i="16"/>
  <c r="BK84" i="16"/>
  <c r="BM84" i="16"/>
  <c r="BJ84" i="16"/>
  <c r="BL84" i="16"/>
  <c r="BK428" i="16"/>
  <c r="BL428" i="16"/>
  <c r="BM428" i="16"/>
  <c r="BJ428" i="16"/>
  <c r="BH65" i="16"/>
  <c r="BH415" i="16"/>
  <c r="BH85" i="16"/>
  <c r="BH435" i="16"/>
  <c r="BH225" i="16"/>
  <c r="BH381" i="16"/>
  <c r="BH458" i="16"/>
  <c r="BH282" i="16"/>
  <c r="BH21" i="16"/>
  <c r="BH364" i="16"/>
  <c r="BH321" i="16"/>
  <c r="BH224" i="16"/>
  <c r="BH148" i="16"/>
  <c r="BH36" i="16"/>
  <c r="BH388" i="16"/>
  <c r="BH207" i="16"/>
  <c r="BH416" i="16"/>
  <c r="BH368" i="16"/>
  <c r="BH305" i="16"/>
  <c r="BH285" i="16"/>
  <c r="BH258" i="16"/>
  <c r="BH231" i="16"/>
  <c r="BH211" i="16"/>
  <c r="BH179" i="16"/>
  <c r="BH159" i="16"/>
  <c r="BH135" i="16"/>
  <c r="BH115" i="16"/>
  <c r="BH95" i="16"/>
  <c r="BH71" i="16"/>
  <c r="BH51" i="16"/>
  <c r="BH31" i="16"/>
  <c r="BH7" i="16"/>
  <c r="BH139" i="16"/>
  <c r="BH270" i="16"/>
  <c r="BH424" i="16"/>
  <c r="BH254" i="16"/>
  <c r="BH105" i="16"/>
  <c r="BH454" i="16"/>
  <c r="BH355" i="16"/>
  <c r="BH193" i="16"/>
  <c r="BH375" i="16"/>
  <c r="BH332" i="16"/>
  <c r="BH246" i="16"/>
  <c r="BH218" i="16"/>
  <c r="BH190" i="16"/>
  <c r="BH174" i="16"/>
  <c r="BH134" i="16"/>
  <c r="BH78" i="16"/>
  <c r="BH245" i="16"/>
  <c r="BH50" i="16"/>
  <c r="BH18" i="16"/>
  <c r="BH277" i="16"/>
  <c r="BH227" i="16"/>
  <c r="BH175" i="16"/>
  <c r="BH123" i="16"/>
  <c r="BH35" i="16"/>
  <c r="BH171" i="16"/>
  <c r="BH390" i="16"/>
  <c r="BH383" i="16"/>
  <c r="BH106" i="16"/>
  <c r="AJ463" i="16"/>
  <c r="AN12" i="16"/>
  <c r="AJ465" i="16"/>
  <c r="B7" i="20"/>
  <c r="F7" i="20"/>
  <c r="G7" i="20"/>
  <c r="D7" i="20"/>
  <c r="E7" i="20"/>
  <c r="F6" i="20"/>
  <c r="G6" i="20"/>
  <c r="D6" i="20"/>
  <c r="E6" i="20"/>
  <c r="Q6" i="20"/>
  <c r="P6" i="20" s="1"/>
  <c r="J6" i="20"/>
  <c r="R6" i="19"/>
  <c r="C8" i="20" s="1"/>
  <c r="B6" i="26" s="1"/>
  <c r="AI5" i="26" l="1"/>
  <c r="AQ3" i="26"/>
  <c r="AI4" i="26"/>
  <c r="AO5" i="26"/>
  <c r="AP5" i="26"/>
  <c r="AN5" i="26"/>
  <c r="Q7" i="20"/>
  <c r="P7" i="20" s="1"/>
  <c r="A5" i="26"/>
  <c r="AM6" i="26"/>
  <c r="C6" i="26"/>
  <c r="G6" i="26"/>
  <c r="K6" i="26"/>
  <c r="O6" i="26"/>
  <c r="S6" i="26"/>
  <c r="W6" i="26"/>
  <c r="AA6" i="26"/>
  <c r="AE6" i="26"/>
  <c r="AG6" i="26"/>
  <c r="AS6" i="26" s="1"/>
  <c r="AT6" i="26" s="1"/>
  <c r="F6" i="26"/>
  <c r="J6" i="26"/>
  <c r="N6" i="26"/>
  <c r="R6" i="26"/>
  <c r="V6" i="26"/>
  <c r="Z6" i="26"/>
  <c r="AD6" i="26"/>
  <c r="H6" i="26"/>
  <c r="P6" i="26"/>
  <c r="X6" i="26"/>
  <c r="AF6" i="26"/>
  <c r="E6" i="26"/>
  <c r="M6" i="26"/>
  <c r="U6" i="26"/>
  <c r="AC6" i="26"/>
  <c r="Q6" i="26"/>
  <c r="L6" i="26"/>
  <c r="AB6" i="26"/>
  <c r="AV6" i="26" s="1"/>
  <c r="AW6" i="26" s="1"/>
  <c r="T6" i="26"/>
  <c r="I6" i="26"/>
  <c r="Y6" i="26"/>
  <c r="D6" i="26"/>
  <c r="AJ6" i="26"/>
  <c r="AN4" i="26"/>
  <c r="AP4" i="26"/>
  <c r="AO4" i="26"/>
  <c r="BK383" i="16"/>
  <c r="BL383" i="16"/>
  <c r="BM383" i="16"/>
  <c r="BJ383" i="16"/>
  <c r="BK171" i="16"/>
  <c r="BJ171" i="16"/>
  <c r="BM171" i="16"/>
  <c r="BL171" i="16"/>
  <c r="BK123" i="16"/>
  <c r="BL123" i="16"/>
  <c r="BM123" i="16"/>
  <c r="BJ123" i="16"/>
  <c r="BK227" i="16"/>
  <c r="BJ227" i="16"/>
  <c r="BL227" i="16"/>
  <c r="BM227" i="16"/>
  <c r="BK18" i="16"/>
  <c r="BJ18" i="16"/>
  <c r="BL18" i="16"/>
  <c r="BM18" i="16"/>
  <c r="BK245" i="16"/>
  <c r="BL245" i="16"/>
  <c r="BJ245" i="16"/>
  <c r="BM245" i="16"/>
  <c r="BK134" i="16"/>
  <c r="BL134" i="16"/>
  <c r="BJ134" i="16"/>
  <c r="BM134" i="16"/>
  <c r="BK190" i="16"/>
  <c r="BM190" i="16"/>
  <c r="BL190" i="16"/>
  <c r="BJ190" i="16"/>
  <c r="BK246" i="16"/>
  <c r="BL246" i="16"/>
  <c r="BM246" i="16"/>
  <c r="BJ246" i="16"/>
  <c r="BK375" i="16"/>
  <c r="BJ375" i="16"/>
  <c r="BM375" i="16"/>
  <c r="BL375" i="16"/>
  <c r="BK355" i="16"/>
  <c r="BL355" i="16"/>
  <c r="BM355" i="16"/>
  <c r="BJ355" i="16"/>
  <c r="BK105" i="16"/>
  <c r="BM105" i="16"/>
  <c r="BJ105" i="16"/>
  <c r="BL105" i="16"/>
  <c r="BK424" i="16"/>
  <c r="BL424" i="16"/>
  <c r="BM424" i="16"/>
  <c r="BJ424" i="16"/>
  <c r="BK139" i="16"/>
  <c r="BL139" i="16"/>
  <c r="BM139" i="16"/>
  <c r="BJ139" i="16"/>
  <c r="BK31" i="16"/>
  <c r="BM31" i="16"/>
  <c r="BJ31" i="16"/>
  <c r="BL31" i="16"/>
  <c r="BK71" i="16"/>
  <c r="BL71" i="16"/>
  <c r="BM71" i="16"/>
  <c r="BJ71" i="16"/>
  <c r="BK115" i="16"/>
  <c r="BJ115" i="16"/>
  <c r="BL115" i="16"/>
  <c r="BM115" i="16"/>
  <c r="BK159" i="16"/>
  <c r="BM159" i="16"/>
  <c r="BJ159" i="16"/>
  <c r="BL159" i="16"/>
  <c r="BJ211" i="16"/>
  <c r="BK211" i="16"/>
  <c r="BL211" i="16"/>
  <c r="BM211" i="16"/>
  <c r="BK258" i="16"/>
  <c r="BJ258" i="16"/>
  <c r="BM258" i="16"/>
  <c r="BL258" i="16"/>
  <c r="BM305" i="16"/>
  <c r="BK305" i="16"/>
  <c r="BL305" i="16"/>
  <c r="BJ305" i="16"/>
  <c r="BK416" i="16"/>
  <c r="BJ416" i="16"/>
  <c r="BM416" i="16"/>
  <c r="BL416" i="16"/>
  <c r="BK388" i="16"/>
  <c r="BL388" i="16"/>
  <c r="BJ388" i="16"/>
  <c r="BM388" i="16"/>
  <c r="BK148" i="16"/>
  <c r="BM148" i="16"/>
  <c r="BJ148" i="16"/>
  <c r="BL148" i="16"/>
  <c r="BM321" i="16"/>
  <c r="BK321" i="16"/>
  <c r="BL321" i="16"/>
  <c r="BJ321" i="16"/>
  <c r="BK21" i="16"/>
  <c r="BM21" i="16"/>
  <c r="BL21" i="16"/>
  <c r="BJ21" i="16"/>
  <c r="BL458" i="16"/>
  <c r="BK458" i="16"/>
  <c r="BM458" i="16"/>
  <c r="BJ458" i="16"/>
  <c r="BK225" i="16"/>
  <c r="BM225" i="16"/>
  <c r="BJ225" i="16"/>
  <c r="BL225" i="16"/>
  <c r="BK85" i="16"/>
  <c r="BJ85" i="16"/>
  <c r="BL85" i="16"/>
  <c r="BM85" i="16"/>
  <c r="BK65" i="16"/>
  <c r="BJ65" i="16"/>
  <c r="BM65" i="16"/>
  <c r="BL65" i="16"/>
  <c r="BK202" i="16"/>
  <c r="BJ202" i="16"/>
  <c r="BL202" i="16"/>
  <c r="BM202" i="16"/>
  <c r="BK219" i="16"/>
  <c r="BJ219" i="16"/>
  <c r="BL219" i="16"/>
  <c r="BM219" i="16"/>
  <c r="BK99" i="16"/>
  <c r="BJ99" i="16"/>
  <c r="BL99" i="16"/>
  <c r="BM99" i="16"/>
  <c r="BL434" i="16"/>
  <c r="BK434" i="16"/>
  <c r="BM434" i="16"/>
  <c r="BJ434" i="16"/>
  <c r="BK130" i="16"/>
  <c r="BJ130" i="16"/>
  <c r="BL130" i="16"/>
  <c r="BM130" i="16"/>
  <c r="BK186" i="16"/>
  <c r="BJ186" i="16"/>
  <c r="BL186" i="16"/>
  <c r="BM186" i="16"/>
  <c r="BK242" i="16"/>
  <c r="BJ242" i="16"/>
  <c r="BM242" i="16"/>
  <c r="BL242" i="16"/>
  <c r="BK320" i="16"/>
  <c r="BM320" i="16"/>
  <c r="BL320" i="16"/>
  <c r="BJ320" i="16"/>
  <c r="BK201" i="16"/>
  <c r="BM201" i="16"/>
  <c r="BJ201" i="16"/>
  <c r="BL201" i="16"/>
  <c r="BK9" i="16"/>
  <c r="BJ9" i="16"/>
  <c r="BL9" i="16"/>
  <c r="BM9" i="16"/>
  <c r="BK77" i="16"/>
  <c r="BM77" i="16"/>
  <c r="BL77" i="16"/>
  <c r="BJ77" i="16"/>
  <c r="BK173" i="16"/>
  <c r="BM173" i="16"/>
  <c r="BL173" i="16"/>
  <c r="BJ173" i="16"/>
  <c r="BK299" i="16"/>
  <c r="BJ299" i="16"/>
  <c r="BL299" i="16"/>
  <c r="BM299" i="16"/>
  <c r="BK267" i="16"/>
  <c r="BL267" i="16"/>
  <c r="BJ267" i="16"/>
  <c r="BM267" i="16"/>
  <c r="BK297" i="16"/>
  <c r="BM297" i="16"/>
  <c r="BL297" i="16"/>
  <c r="BJ297" i="16"/>
  <c r="BK220" i="16"/>
  <c r="BJ220" i="16"/>
  <c r="BM220" i="16"/>
  <c r="BL220" i="16"/>
  <c r="BK28" i="16"/>
  <c r="BJ28" i="16"/>
  <c r="BL28" i="16"/>
  <c r="BM28" i="16"/>
  <c r="BK72" i="16"/>
  <c r="BJ72" i="16"/>
  <c r="BM72" i="16"/>
  <c r="BL72" i="16"/>
  <c r="BK144" i="16"/>
  <c r="BL144" i="16"/>
  <c r="BJ144" i="16"/>
  <c r="BM144" i="16"/>
  <c r="BK184" i="16"/>
  <c r="BL184" i="16"/>
  <c r="BM184" i="16"/>
  <c r="BJ184" i="16"/>
  <c r="BK244" i="16"/>
  <c r="BJ244" i="16"/>
  <c r="BL244" i="16"/>
  <c r="BM244" i="16"/>
  <c r="BL298" i="16"/>
  <c r="BK298" i="16"/>
  <c r="BJ298" i="16"/>
  <c r="BM298" i="16"/>
  <c r="BM369" i="16"/>
  <c r="BK369" i="16"/>
  <c r="BJ369" i="16"/>
  <c r="BL369" i="16"/>
  <c r="BK429" i="16"/>
  <c r="BJ429" i="16"/>
  <c r="BM429" i="16"/>
  <c r="BL429" i="16"/>
  <c r="BM2" i="16"/>
  <c r="BJ2" i="16"/>
  <c r="BK2" i="16"/>
  <c r="BL2" i="16"/>
  <c r="BK303" i="16"/>
  <c r="BM303" i="16"/>
  <c r="BL303" i="16"/>
  <c r="BJ303" i="16"/>
  <c r="BK128" i="16"/>
  <c r="BL128" i="16"/>
  <c r="BJ128" i="16"/>
  <c r="BM128" i="16"/>
  <c r="BK414" i="16"/>
  <c r="BJ414" i="16"/>
  <c r="BL414" i="16"/>
  <c r="BM414" i="16"/>
  <c r="BK374" i="16"/>
  <c r="BJ374" i="16"/>
  <c r="BL374" i="16"/>
  <c r="BM374" i="16"/>
  <c r="BK230" i="16"/>
  <c r="BL230" i="16"/>
  <c r="BM230" i="16"/>
  <c r="BJ230" i="16"/>
  <c r="BK251" i="16"/>
  <c r="BJ251" i="16"/>
  <c r="BL251" i="16"/>
  <c r="BM251" i="16"/>
  <c r="BK423" i="16"/>
  <c r="BL423" i="16"/>
  <c r="BM423" i="16"/>
  <c r="BJ423" i="16"/>
  <c r="BK198" i="16"/>
  <c r="BM198" i="16"/>
  <c r="BJ198" i="16"/>
  <c r="BL198" i="16"/>
  <c r="BK367" i="16"/>
  <c r="BM367" i="16"/>
  <c r="BJ367" i="16"/>
  <c r="BL367" i="16"/>
  <c r="BK57" i="16"/>
  <c r="BL57" i="16"/>
  <c r="BM57" i="16"/>
  <c r="BJ57" i="16"/>
  <c r="BK55" i="16"/>
  <c r="BM55" i="16"/>
  <c r="BL55" i="16"/>
  <c r="BJ55" i="16"/>
  <c r="BK39" i="16"/>
  <c r="BL39" i="16"/>
  <c r="BM39" i="16"/>
  <c r="BJ39" i="16"/>
  <c r="BK103" i="16"/>
  <c r="BL103" i="16"/>
  <c r="BM103" i="16"/>
  <c r="BJ103" i="16"/>
  <c r="BK195" i="16"/>
  <c r="BM195" i="16"/>
  <c r="BL195" i="16"/>
  <c r="BJ195" i="16"/>
  <c r="BK293" i="16"/>
  <c r="BJ293" i="16"/>
  <c r="BL293" i="16"/>
  <c r="BM293" i="16"/>
  <c r="BK32" i="16"/>
  <c r="BL32" i="16"/>
  <c r="BJ32" i="16"/>
  <c r="BM32" i="16"/>
  <c r="BK68" i="16"/>
  <c r="BL68" i="16"/>
  <c r="BM68" i="16"/>
  <c r="BJ68" i="16"/>
  <c r="BK412" i="16"/>
  <c r="BL412" i="16"/>
  <c r="BM412" i="16"/>
  <c r="BJ412" i="16"/>
  <c r="BK96" i="16"/>
  <c r="BL96" i="16"/>
  <c r="BJ96" i="16"/>
  <c r="BM96" i="16"/>
  <c r="BK399" i="16"/>
  <c r="BL399" i="16"/>
  <c r="BM399" i="16"/>
  <c r="BJ399" i="16"/>
  <c r="BK181" i="16"/>
  <c r="BL181" i="16"/>
  <c r="BJ181" i="16"/>
  <c r="BM181" i="16"/>
  <c r="BK15" i="16"/>
  <c r="BM15" i="16"/>
  <c r="BJ15" i="16"/>
  <c r="BL15" i="16"/>
  <c r="BK82" i="16"/>
  <c r="BJ82" i="16"/>
  <c r="BM82" i="16"/>
  <c r="BL82" i="16"/>
  <c r="BK178" i="16"/>
  <c r="BL178" i="16"/>
  <c r="BJ178" i="16"/>
  <c r="BM178" i="16"/>
  <c r="BK304" i="16"/>
  <c r="BL304" i="16"/>
  <c r="BM304" i="16"/>
  <c r="BJ304" i="16"/>
  <c r="BK291" i="16"/>
  <c r="BJ291" i="16"/>
  <c r="BM291" i="16"/>
  <c r="BL291" i="16"/>
  <c r="BK93" i="16"/>
  <c r="BJ93" i="16"/>
  <c r="BM93" i="16"/>
  <c r="BL93" i="16"/>
  <c r="BK268" i="16"/>
  <c r="BM268" i="16"/>
  <c r="BJ268" i="16"/>
  <c r="BL268" i="16"/>
  <c r="BK151" i="16"/>
  <c r="BJ151" i="16"/>
  <c r="BM151" i="16"/>
  <c r="BL151" i="16"/>
  <c r="BN383" i="16"/>
  <c r="BN171" i="16"/>
  <c r="BN123" i="16"/>
  <c r="BN227" i="16"/>
  <c r="BN18" i="16"/>
  <c r="BN245" i="16"/>
  <c r="BN134" i="16"/>
  <c r="BN190" i="16"/>
  <c r="BN246" i="16"/>
  <c r="BN375" i="16"/>
  <c r="BN355" i="16"/>
  <c r="BN105" i="16"/>
  <c r="BN424" i="16"/>
  <c r="BN139" i="16"/>
  <c r="BN31" i="16"/>
  <c r="BN71" i="16"/>
  <c r="BN115" i="16"/>
  <c r="BN159" i="16"/>
  <c r="BN211" i="16"/>
  <c r="BN258" i="16"/>
  <c r="BN305" i="16"/>
  <c r="BN416" i="16"/>
  <c r="BN388" i="16"/>
  <c r="BN148" i="16"/>
  <c r="BN321" i="16"/>
  <c r="BN21" i="16"/>
  <c r="BN458" i="16"/>
  <c r="BN225" i="16"/>
  <c r="BN85" i="16"/>
  <c r="BN65" i="16"/>
  <c r="BN202" i="16"/>
  <c r="BN219" i="16"/>
  <c r="BN99" i="16"/>
  <c r="BN434" i="16"/>
  <c r="BN130" i="16"/>
  <c r="BN186" i="16"/>
  <c r="BN242" i="16"/>
  <c r="BN320" i="16"/>
  <c r="BN201" i="16"/>
  <c r="BN9" i="16"/>
  <c r="BN77" i="16"/>
  <c r="BN173" i="16"/>
  <c r="BN299" i="16"/>
  <c r="BN267" i="16"/>
  <c r="BN297" i="16"/>
  <c r="BN220" i="16"/>
  <c r="BN28" i="16"/>
  <c r="BN72" i="16"/>
  <c r="BN144" i="16"/>
  <c r="BN184" i="16"/>
  <c r="BN244" i="16"/>
  <c r="BN298" i="16"/>
  <c r="BN369" i="16"/>
  <c r="BN429" i="16"/>
  <c r="BN2" i="16"/>
  <c r="BN303" i="16"/>
  <c r="BN128" i="16"/>
  <c r="BN414" i="16"/>
  <c r="BN374" i="16"/>
  <c r="BK455" i="16"/>
  <c r="BL455" i="16"/>
  <c r="BM455" i="16"/>
  <c r="BJ455" i="16"/>
  <c r="BK212" i="16"/>
  <c r="BM212" i="16"/>
  <c r="BL212" i="16"/>
  <c r="BJ212" i="16"/>
  <c r="BK79" i="16"/>
  <c r="BM79" i="16"/>
  <c r="BJ79" i="16"/>
  <c r="BL79" i="16"/>
  <c r="BK301" i="16"/>
  <c r="BJ301" i="16"/>
  <c r="BM301" i="16"/>
  <c r="BL301" i="16"/>
  <c r="BK126" i="16"/>
  <c r="BM126" i="16"/>
  <c r="BL126" i="16"/>
  <c r="BJ126" i="16"/>
  <c r="BK292" i="16"/>
  <c r="BJ292" i="16"/>
  <c r="BM292" i="16"/>
  <c r="BL292" i="16"/>
  <c r="BK406" i="16"/>
  <c r="BJ406" i="16"/>
  <c r="BM406" i="16"/>
  <c r="BL406" i="16"/>
  <c r="BK436" i="16"/>
  <c r="BL436" i="16"/>
  <c r="BJ436" i="16"/>
  <c r="BM436" i="16"/>
  <c r="BK83" i="16"/>
  <c r="BJ83" i="16"/>
  <c r="BL83" i="16"/>
  <c r="BM83" i="16"/>
  <c r="BK167" i="16"/>
  <c r="BJ167" i="16"/>
  <c r="BM167" i="16"/>
  <c r="BL167" i="16"/>
  <c r="BK274" i="16"/>
  <c r="BL274" i="16"/>
  <c r="BJ274" i="16"/>
  <c r="BM274" i="16"/>
  <c r="BK4" i="16"/>
  <c r="BL4" i="16"/>
  <c r="BM4" i="16"/>
  <c r="BJ4" i="16"/>
  <c r="BK349" i="16"/>
  <c r="BJ349" i="16"/>
  <c r="BL349" i="16"/>
  <c r="BM349" i="16"/>
  <c r="BK97" i="16"/>
  <c r="BJ97" i="16"/>
  <c r="BL97" i="16"/>
  <c r="BM97" i="16"/>
  <c r="BK233" i="16"/>
  <c r="BJ233" i="16"/>
  <c r="BM233" i="16"/>
  <c r="BL233" i="16"/>
  <c r="BK348" i="16"/>
  <c r="BM348" i="16"/>
  <c r="BL348" i="16"/>
  <c r="BJ348" i="16"/>
  <c r="BL402" i="16"/>
  <c r="BK402" i="16"/>
  <c r="BJ402" i="16"/>
  <c r="BM402" i="16"/>
  <c r="BK194" i="16"/>
  <c r="BJ194" i="16"/>
  <c r="BL194" i="16"/>
  <c r="BM194" i="16"/>
  <c r="BK101" i="16"/>
  <c r="BM101" i="16"/>
  <c r="BJ101" i="16"/>
  <c r="BL101" i="16"/>
  <c r="BK61" i="16"/>
  <c r="BM61" i="16"/>
  <c r="BJ61" i="16"/>
  <c r="BL61" i="16"/>
  <c r="BK331" i="16"/>
  <c r="BL331" i="16"/>
  <c r="BM331" i="16"/>
  <c r="BJ331" i="16"/>
  <c r="BK191" i="16"/>
  <c r="BM191" i="16"/>
  <c r="BL191" i="16"/>
  <c r="BJ191" i="16"/>
  <c r="BK40" i="16"/>
  <c r="BJ40" i="16"/>
  <c r="BM40" i="16"/>
  <c r="BL40" i="16"/>
  <c r="BK232" i="16"/>
  <c r="BL232" i="16"/>
  <c r="BM232" i="16"/>
  <c r="BJ232" i="16"/>
  <c r="BK389" i="16"/>
  <c r="BL389" i="16"/>
  <c r="BJ389" i="16"/>
  <c r="BM389" i="16"/>
  <c r="BM345" i="16"/>
  <c r="BK345" i="16"/>
  <c r="BJ345" i="16"/>
  <c r="BL345" i="16"/>
  <c r="BK249" i="16"/>
  <c r="BM249" i="16"/>
  <c r="BL249" i="16"/>
  <c r="BJ249" i="16"/>
  <c r="BK241" i="16"/>
  <c r="BL241" i="16"/>
  <c r="BJ241" i="16"/>
  <c r="BM241" i="16"/>
  <c r="BK407" i="16"/>
  <c r="BJ407" i="16"/>
  <c r="BL407" i="16"/>
  <c r="BM407" i="16"/>
  <c r="BK360" i="16"/>
  <c r="BM360" i="16"/>
  <c r="BL360" i="16"/>
  <c r="BJ360" i="16"/>
  <c r="BL281" i="16"/>
  <c r="BK281" i="16"/>
  <c r="BM281" i="16"/>
  <c r="BJ281" i="16"/>
  <c r="BK59" i="16"/>
  <c r="BJ59" i="16"/>
  <c r="BL59" i="16"/>
  <c r="BM59" i="16"/>
  <c r="BJ143" i="16"/>
  <c r="BK143" i="16"/>
  <c r="BM143" i="16"/>
  <c r="BL143" i="16"/>
  <c r="BK266" i="16"/>
  <c r="BL266" i="16"/>
  <c r="BJ266" i="16"/>
  <c r="BM266" i="16"/>
  <c r="BK376" i="16"/>
  <c r="BM376" i="16"/>
  <c r="BJ376" i="16"/>
  <c r="BL376" i="16"/>
  <c r="BK235" i="16"/>
  <c r="BJ235" i="16"/>
  <c r="BL235" i="16"/>
  <c r="BM235" i="16"/>
  <c r="BK100" i="16"/>
  <c r="BM100" i="16"/>
  <c r="BJ100" i="16"/>
  <c r="BL100" i="16"/>
  <c r="BK313" i="16"/>
  <c r="BJ313" i="16"/>
  <c r="BL313" i="16"/>
  <c r="BM313" i="16"/>
  <c r="BK444" i="16"/>
  <c r="BM444" i="16"/>
  <c r="BJ444" i="16"/>
  <c r="BL444" i="16"/>
  <c r="BL426" i="16"/>
  <c r="BK426" i="16"/>
  <c r="BM426" i="16"/>
  <c r="BJ426" i="16"/>
  <c r="BK161" i="16"/>
  <c r="BJ161" i="16"/>
  <c r="BL161" i="16"/>
  <c r="BM161" i="16"/>
  <c r="BK446" i="16"/>
  <c r="BL446" i="16"/>
  <c r="BJ446" i="16"/>
  <c r="BM446" i="16"/>
  <c r="BK418" i="16"/>
  <c r="BL418" i="16"/>
  <c r="BM418" i="16"/>
  <c r="BJ418" i="16"/>
  <c r="BK146" i="16"/>
  <c r="BJ146" i="16"/>
  <c r="BM146" i="16"/>
  <c r="BL146" i="16"/>
  <c r="BK257" i="16"/>
  <c r="BJ257" i="16"/>
  <c r="BL257" i="16"/>
  <c r="BM257" i="16"/>
  <c r="BK340" i="16"/>
  <c r="BL340" i="16"/>
  <c r="BJ340" i="16"/>
  <c r="BM340" i="16"/>
  <c r="BK165" i="16"/>
  <c r="BJ165" i="16"/>
  <c r="BM165" i="16"/>
  <c r="BL165" i="16"/>
  <c r="BJ443" i="16"/>
  <c r="BK443" i="16"/>
  <c r="BL443" i="16"/>
  <c r="BM443" i="16"/>
  <c r="BK89" i="16"/>
  <c r="BJ89" i="16"/>
  <c r="BL89" i="16"/>
  <c r="BM89" i="16"/>
  <c r="BK189" i="16"/>
  <c r="BJ189" i="16"/>
  <c r="BL189" i="16"/>
  <c r="BM189" i="16"/>
  <c r="BK347" i="16"/>
  <c r="BL347" i="16"/>
  <c r="BM347" i="16"/>
  <c r="BJ347" i="16"/>
  <c r="BK392" i="16"/>
  <c r="BM392" i="16"/>
  <c r="BL392" i="16"/>
  <c r="BJ392" i="16"/>
  <c r="BK23" i="16"/>
  <c r="BM23" i="16"/>
  <c r="BJ23" i="16"/>
  <c r="BL23" i="16"/>
  <c r="BK16" i="16"/>
  <c r="BL16" i="16"/>
  <c r="BJ16" i="16"/>
  <c r="BM16" i="16"/>
  <c r="BK80" i="16"/>
  <c r="BL80" i="16"/>
  <c r="BJ80" i="16"/>
  <c r="BM80" i="16"/>
  <c r="BK124" i="16"/>
  <c r="BJ124" i="16"/>
  <c r="BL124" i="16"/>
  <c r="BM124" i="16"/>
  <c r="BK188" i="16"/>
  <c r="BJ188" i="16"/>
  <c r="BM188" i="16"/>
  <c r="BL188" i="16"/>
  <c r="BK263" i="16"/>
  <c r="BM263" i="16"/>
  <c r="BJ263" i="16"/>
  <c r="BL263" i="16"/>
  <c r="BK314" i="16"/>
  <c r="BJ314" i="16"/>
  <c r="BL314" i="16"/>
  <c r="BM314" i="16"/>
  <c r="BK377" i="16"/>
  <c r="BL377" i="16"/>
  <c r="BM377" i="16"/>
  <c r="BJ377" i="16"/>
  <c r="BK425" i="16"/>
  <c r="BL425" i="16"/>
  <c r="BM425" i="16"/>
  <c r="BJ425" i="16"/>
  <c r="BK457" i="16"/>
  <c r="BM457" i="16"/>
  <c r="BL457" i="16"/>
  <c r="BJ457" i="16"/>
  <c r="BK366" i="16"/>
  <c r="BJ366" i="16"/>
  <c r="BL366" i="16"/>
  <c r="BM366" i="16"/>
  <c r="BK354" i="16"/>
  <c r="BJ354" i="16"/>
  <c r="BM354" i="16"/>
  <c r="BL354" i="16"/>
  <c r="BK419" i="16"/>
  <c r="BL419" i="16"/>
  <c r="BM419" i="16"/>
  <c r="BJ419" i="16"/>
  <c r="BK311" i="16"/>
  <c r="BJ311" i="16"/>
  <c r="BM311" i="16"/>
  <c r="BL311" i="16"/>
  <c r="BN230" i="16"/>
  <c r="BN251" i="16"/>
  <c r="BN423" i="16"/>
  <c r="BN198" i="16"/>
  <c r="BN367" i="16"/>
  <c r="BN57" i="16"/>
  <c r="BN55" i="16"/>
  <c r="BN39" i="16"/>
  <c r="BN103" i="16"/>
  <c r="BN195" i="16"/>
  <c r="BN293" i="16"/>
  <c r="BN32" i="16"/>
  <c r="BN68" i="16"/>
  <c r="BN412" i="16"/>
  <c r="BN96" i="16"/>
  <c r="BN399" i="16"/>
  <c r="BN181" i="16"/>
  <c r="BN15" i="16"/>
  <c r="BN82" i="16"/>
  <c r="BN178" i="16"/>
  <c r="BN304" i="16"/>
  <c r="BN291" i="16"/>
  <c r="BN93" i="16"/>
  <c r="BN268" i="16"/>
  <c r="BN151" i="16"/>
  <c r="BK60" i="16"/>
  <c r="BJ60" i="16"/>
  <c r="BM60" i="16"/>
  <c r="BL60" i="16"/>
  <c r="BK172" i="16"/>
  <c r="BJ172" i="16"/>
  <c r="BL172" i="16"/>
  <c r="BM172" i="16"/>
  <c r="BK259" i="16"/>
  <c r="BL259" i="16"/>
  <c r="BJ259" i="16"/>
  <c r="BM259" i="16"/>
  <c r="BK334" i="16"/>
  <c r="BJ334" i="16"/>
  <c r="BL334" i="16"/>
  <c r="BM334" i="16"/>
  <c r="BK453" i="16"/>
  <c r="BJ453" i="16"/>
  <c r="BL453" i="16"/>
  <c r="BM453" i="16"/>
  <c r="BK17" i="16"/>
  <c r="BM17" i="16"/>
  <c r="BL17" i="16"/>
  <c r="BJ17" i="16"/>
  <c r="BK447" i="16"/>
  <c r="BL447" i="16"/>
  <c r="BM447" i="16"/>
  <c r="BJ447" i="16"/>
  <c r="BK34" i="16"/>
  <c r="BJ34" i="16"/>
  <c r="BM34" i="16"/>
  <c r="BL34" i="16"/>
  <c r="BK265" i="16"/>
  <c r="BM265" i="16"/>
  <c r="BJ265" i="16"/>
  <c r="BL265" i="16"/>
  <c r="BK153" i="16"/>
  <c r="BL153" i="16"/>
  <c r="BM153" i="16"/>
  <c r="BJ153" i="16"/>
  <c r="BK27" i="16"/>
  <c r="BL27" i="16"/>
  <c r="BJ27" i="16"/>
  <c r="BM27" i="16"/>
  <c r="BK131" i="16"/>
  <c r="BM131" i="16"/>
  <c r="BL131" i="16"/>
  <c r="BJ131" i="16"/>
  <c r="BK239" i="16"/>
  <c r="BM239" i="16"/>
  <c r="BL239" i="16"/>
  <c r="BJ239" i="16"/>
  <c r="BK353" i="16"/>
  <c r="BM353" i="16"/>
  <c r="BL353" i="16"/>
  <c r="BJ353" i="16"/>
  <c r="BK119" i="16"/>
  <c r="BL119" i="16"/>
  <c r="BJ119" i="16"/>
  <c r="BM119" i="16"/>
  <c r="BK20" i="16"/>
  <c r="BM20" i="16"/>
  <c r="BJ20" i="16"/>
  <c r="BL20" i="16"/>
  <c r="BK421" i="16"/>
  <c r="BJ421" i="16"/>
  <c r="BL421" i="16"/>
  <c r="BM421" i="16"/>
  <c r="BK396" i="16"/>
  <c r="BL396" i="16"/>
  <c r="BM396" i="16"/>
  <c r="BJ396" i="16"/>
  <c r="BK339" i="16"/>
  <c r="BL339" i="16"/>
  <c r="BM339" i="16"/>
  <c r="BJ339" i="16"/>
  <c r="BK49" i="16"/>
  <c r="BJ49" i="16"/>
  <c r="BL49" i="16"/>
  <c r="BM49" i="16"/>
  <c r="BK113" i="16"/>
  <c r="BJ113" i="16"/>
  <c r="BM113" i="16"/>
  <c r="BL113" i="16"/>
  <c r="BK149" i="16"/>
  <c r="BM149" i="16"/>
  <c r="BJ149" i="16"/>
  <c r="BL149" i="16"/>
  <c r="BK86" i="16"/>
  <c r="BM86" i="16"/>
  <c r="BL86" i="16"/>
  <c r="BJ86" i="16"/>
  <c r="BK162" i="16"/>
  <c r="BJ162" i="16"/>
  <c r="BM162" i="16"/>
  <c r="BL162" i="16"/>
  <c r="BK273" i="16"/>
  <c r="BL273" i="16"/>
  <c r="BJ273" i="16"/>
  <c r="BM273" i="16"/>
  <c r="BK356" i="16"/>
  <c r="BL356" i="16"/>
  <c r="BJ356" i="16"/>
  <c r="BM356" i="16"/>
  <c r="BK256" i="16"/>
  <c r="BM256" i="16"/>
  <c r="BJ256" i="16"/>
  <c r="BL256" i="16"/>
  <c r="BK13" i="16"/>
  <c r="BM13" i="16"/>
  <c r="BL13" i="16"/>
  <c r="BJ13" i="16"/>
  <c r="BK125" i="16"/>
  <c r="BJ125" i="16"/>
  <c r="BM125" i="16"/>
  <c r="BL125" i="16"/>
  <c r="BK221" i="16"/>
  <c r="BM221" i="16"/>
  <c r="BJ221" i="16"/>
  <c r="BL221" i="16"/>
  <c r="BK75" i="16"/>
  <c r="BJ75" i="16"/>
  <c r="BL75" i="16"/>
  <c r="BM75" i="16"/>
  <c r="BK43" i="16"/>
  <c r="BJ43" i="16"/>
  <c r="BL43" i="16"/>
  <c r="BM43" i="16"/>
  <c r="BK372" i="16"/>
  <c r="BL372" i="16"/>
  <c r="BJ372" i="16"/>
  <c r="BM372" i="16"/>
  <c r="BK361" i="16"/>
  <c r="BL361" i="16"/>
  <c r="BJ361" i="16"/>
  <c r="BM361" i="16"/>
  <c r="BK56" i="16"/>
  <c r="BL56" i="16"/>
  <c r="BJ56" i="16"/>
  <c r="BM56" i="16"/>
  <c r="BK116" i="16"/>
  <c r="BM116" i="16"/>
  <c r="BJ116" i="16"/>
  <c r="BL116" i="16"/>
  <c r="BK180" i="16"/>
  <c r="BM180" i="16"/>
  <c r="BJ180" i="16"/>
  <c r="BL180" i="16"/>
  <c r="BK248" i="16"/>
  <c r="BM248" i="16"/>
  <c r="BL248" i="16"/>
  <c r="BJ248" i="16"/>
  <c r="BL306" i="16"/>
  <c r="BK306" i="16"/>
  <c r="BJ306" i="16"/>
  <c r="BM306" i="16"/>
  <c r="BL362" i="16"/>
  <c r="BK362" i="16"/>
  <c r="BJ362" i="16"/>
  <c r="BM362" i="16"/>
  <c r="BK417" i="16"/>
  <c r="BM417" i="16"/>
  <c r="BL417" i="16"/>
  <c r="BJ417" i="16"/>
  <c r="BK449" i="16"/>
  <c r="BM449" i="16"/>
  <c r="BL449" i="16"/>
  <c r="BJ449" i="16"/>
  <c r="BK255" i="16"/>
  <c r="BM255" i="16"/>
  <c r="BJ255" i="16"/>
  <c r="BL255" i="16"/>
  <c r="BK44" i="16"/>
  <c r="BJ44" i="16"/>
  <c r="BL44" i="16"/>
  <c r="BM44" i="16"/>
  <c r="BK302" i="16"/>
  <c r="BM302" i="16"/>
  <c r="BJ302" i="16"/>
  <c r="BL302" i="16"/>
  <c r="BK33" i="16"/>
  <c r="BJ33" i="16"/>
  <c r="BM33" i="16"/>
  <c r="BL33" i="16"/>
  <c r="BK106" i="16"/>
  <c r="BJ106" i="16"/>
  <c r="BL106" i="16"/>
  <c r="BM106" i="16"/>
  <c r="BK390" i="16"/>
  <c r="BJ390" i="16"/>
  <c r="BM390" i="16"/>
  <c r="BL390" i="16"/>
  <c r="BK35" i="16"/>
  <c r="BJ35" i="16"/>
  <c r="BL35" i="16"/>
  <c r="BM35" i="16"/>
  <c r="BJ175" i="16"/>
  <c r="BK175" i="16"/>
  <c r="BM175" i="16"/>
  <c r="BL175" i="16"/>
  <c r="BK277" i="16"/>
  <c r="BJ277" i="16"/>
  <c r="BL277" i="16"/>
  <c r="BM277" i="16"/>
  <c r="BK50" i="16"/>
  <c r="BL50" i="16"/>
  <c r="BJ50" i="16"/>
  <c r="BM50" i="16"/>
  <c r="BK78" i="16"/>
  <c r="BM78" i="16"/>
  <c r="BL78" i="16"/>
  <c r="BJ78" i="16"/>
  <c r="BK174" i="16"/>
  <c r="BM174" i="16"/>
  <c r="BL174" i="16"/>
  <c r="BJ174" i="16"/>
  <c r="BK218" i="16"/>
  <c r="BJ218" i="16"/>
  <c r="BL218" i="16"/>
  <c r="BM218" i="16"/>
  <c r="BK332" i="16"/>
  <c r="BL332" i="16"/>
  <c r="BM332" i="16"/>
  <c r="BJ332" i="16"/>
  <c r="BK193" i="16"/>
  <c r="BJ193" i="16"/>
  <c r="BM193" i="16"/>
  <c r="BL193" i="16"/>
  <c r="BK454" i="16"/>
  <c r="BJ454" i="16"/>
  <c r="BL454" i="16"/>
  <c r="BM454" i="16"/>
  <c r="BK254" i="16"/>
  <c r="BM254" i="16"/>
  <c r="BJ254" i="16"/>
  <c r="BL254" i="16"/>
  <c r="BK270" i="16"/>
  <c r="BL270" i="16"/>
  <c r="BM270" i="16"/>
  <c r="BJ270" i="16"/>
  <c r="BK7" i="16"/>
  <c r="BL7" i="16"/>
  <c r="BM7" i="16"/>
  <c r="BJ7" i="16"/>
  <c r="BK51" i="16"/>
  <c r="BJ51" i="16"/>
  <c r="BL51" i="16"/>
  <c r="BM51" i="16"/>
  <c r="BK95" i="16"/>
  <c r="BM95" i="16"/>
  <c r="BL95" i="16"/>
  <c r="BJ95" i="16"/>
  <c r="BK135" i="16"/>
  <c r="BL135" i="16"/>
  <c r="BM135" i="16"/>
  <c r="BJ135" i="16"/>
  <c r="BK179" i="16"/>
  <c r="BL179" i="16"/>
  <c r="BM179" i="16"/>
  <c r="BJ179" i="16"/>
  <c r="BK231" i="16"/>
  <c r="BL231" i="16"/>
  <c r="BM231" i="16"/>
  <c r="BJ231" i="16"/>
  <c r="BM285" i="16"/>
  <c r="BK285" i="16"/>
  <c r="BJ285" i="16"/>
  <c r="BL285" i="16"/>
  <c r="BK368" i="16"/>
  <c r="BJ368" i="16"/>
  <c r="BL368" i="16"/>
  <c r="BM368" i="16"/>
  <c r="BK207" i="16"/>
  <c r="BM207" i="16"/>
  <c r="BL207" i="16"/>
  <c r="BJ207" i="16"/>
  <c r="BK36" i="16"/>
  <c r="BM36" i="16"/>
  <c r="BJ36" i="16"/>
  <c r="BL36" i="16"/>
  <c r="BK224" i="16"/>
  <c r="BJ224" i="16"/>
  <c r="BM224" i="16"/>
  <c r="BL224" i="16"/>
  <c r="BK364" i="16"/>
  <c r="BM364" i="16"/>
  <c r="BJ364" i="16"/>
  <c r="BL364" i="16"/>
  <c r="BK282" i="16"/>
  <c r="BJ282" i="16"/>
  <c r="BL282" i="16"/>
  <c r="BM282" i="16"/>
  <c r="BK381" i="16"/>
  <c r="BL381" i="16"/>
  <c r="BJ381" i="16"/>
  <c r="BM381" i="16"/>
  <c r="BK435" i="16"/>
  <c r="BL435" i="16"/>
  <c r="BM435" i="16"/>
  <c r="BJ435" i="16"/>
  <c r="BK415" i="16"/>
  <c r="BM415" i="16"/>
  <c r="BL415" i="16"/>
  <c r="BJ415" i="16"/>
  <c r="BK58" i="16"/>
  <c r="BJ58" i="16"/>
  <c r="BL58" i="16"/>
  <c r="BM58" i="16"/>
  <c r="BK319" i="16"/>
  <c r="BM319" i="16"/>
  <c r="BJ319" i="16"/>
  <c r="BL319" i="16"/>
  <c r="BK47" i="16"/>
  <c r="BM47" i="16"/>
  <c r="BJ47" i="16"/>
  <c r="BL47" i="16"/>
  <c r="BK145" i="16"/>
  <c r="BL145" i="16"/>
  <c r="BJ145" i="16"/>
  <c r="BM145" i="16"/>
  <c r="BK94" i="16"/>
  <c r="BM94" i="16"/>
  <c r="BJ94" i="16"/>
  <c r="BL94" i="16"/>
  <c r="BK158" i="16"/>
  <c r="BM158" i="16"/>
  <c r="BJ158" i="16"/>
  <c r="BL158" i="16"/>
  <c r="BK214" i="16"/>
  <c r="BL214" i="16"/>
  <c r="BM214" i="16"/>
  <c r="BJ214" i="16"/>
  <c r="BK288" i="16"/>
  <c r="BL288" i="16"/>
  <c r="BM288" i="16"/>
  <c r="BJ288" i="16"/>
  <c r="BK371" i="16"/>
  <c r="BM371" i="16"/>
  <c r="BJ371" i="16"/>
  <c r="BL371" i="16"/>
  <c r="BK382" i="16"/>
  <c r="BL382" i="16"/>
  <c r="BJ382" i="16"/>
  <c r="BM382" i="16"/>
  <c r="BK45" i="16"/>
  <c r="BL45" i="16"/>
  <c r="BJ45" i="16"/>
  <c r="BM45" i="16"/>
  <c r="BK109" i="16"/>
  <c r="BM109" i="16"/>
  <c r="BL109" i="16"/>
  <c r="BJ109" i="16"/>
  <c r="BK237" i="16"/>
  <c r="BJ237" i="16"/>
  <c r="BM237" i="16"/>
  <c r="BL237" i="16"/>
  <c r="BK363" i="16"/>
  <c r="BL363" i="16"/>
  <c r="BM363" i="16"/>
  <c r="BJ363" i="16"/>
  <c r="BK456" i="16"/>
  <c r="BL456" i="16"/>
  <c r="BM456" i="16"/>
  <c r="BJ456" i="16"/>
  <c r="BK440" i="16"/>
  <c r="BM440" i="16"/>
  <c r="BJ440" i="16"/>
  <c r="BL440" i="16"/>
  <c r="BK420" i="16"/>
  <c r="BJ420" i="16"/>
  <c r="BM420" i="16"/>
  <c r="BL420" i="16"/>
  <c r="BK52" i="16"/>
  <c r="BM52" i="16"/>
  <c r="BJ52" i="16"/>
  <c r="BL52" i="16"/>
  <c r="BK112" i="16"/>
  <c r="BL112" i="16"/>
  <c r="BJ112" i="16"/>
  <c r="BM112" i="16"/>
  <c r="BK164" i="16"/>
  <c r="BM164" i="16"/>
  <c r="BJ164" i="16"/>
  <c r="BL164" i="16"/>
  <c r="BK216" i="16"/>
  <c r="BM216" i="16"/>
  <c r="BJ216" i="16"/>
  <c r="BL216" i="16"/>
  <c r="BK271" i="16"/>
  <c r="BL271" i="16"/>
  <c r="BM271" i="16"/>
  <c r="BJ271" i="16"/>
  <c r="BK322" i="16"/>
  <c r="BJ322" i="16"/>
  <c r="BM322" i="16"/>
  <c r="BL322" i="16"/>
  <c r="BK397" i="16"/>
  <c r="BJ397" i="16"/>
  <c r="BL397" i="16"/>
  <c r="BM397" i="16"/>
  <c r="BK445" i="16"/>
  <c r="BL445" i="16"/>
  <c r="BJ445" i="16"/>
  <c r="BM445" i="16"/>
  <c r="BK53" i="16"/>
  <c r="BL53" i="16"/>
  <c r="BJ53" i="16"/>
  <c r="BM53" i="16"/>
  <c r="BK160" i="16"/>
  <c r="BJ160" i="16"/>
  <c r="BL160" i="16"/>
  <c r="BM160" i="16"/>
  <c r="BK386" i="16"/>
  <c r="BM386" i="16"/>
  <c r="BL386" i="16"/>
  <c r="BJ386" i="16"/>
  <c r="BK431" i="16"/>
  <c r="BM431" i="16"/>
  <c r="BL431" i="16"/>
  <c r="BJ431" i="16"/>
  <c r="BK430" i="16"/>
  <c r="BL430" i="16"/>
  <c r="BJ430" i="16"/>
  <c r="BM430" i="16"/>
  <c r="BK155" i="16"/>
  <c r="BL155" i="16"/>
  <c r="BJ155" i="16"/>
  <c r="BM155" i="16"/>
  <c r="BK30" i="16"/>
  <c r="BM30" i="16"/>
  <c r="BJ30" i="16"/>
  <c r="BL30" i="16"/>
  <c r="BK154" i="16"/>
  <c r="BJ154" i="16"/>
  <c r="BM154" i="16"/>
  <c r="BL154" i="16"/>
  <c r="BK238" i="16"/>
  <c r="BM238" i="16"/>
  <c r="BJ238" i="16"/>
  <c r="BL238" i="16"/>
  <c r="BM264" i="16"/>
  <c r="BK264" i="16"/>
  <c r="BL264" i="16"/>
  <c r="BJ264" i="16"/>
  <c r="BL338" i="16"/>
  <c r="BK338" i="16"/>
  <c r="BJ338" i="16"/>
  <c r="BM338" i="16"/>
  <c r="BK408" i="16"/>
  <c r="BM408" i="16"/>
  <c r="BL408" i="16"/>
  <c r="BJ408" i="16"/>
  <c r="BK63" i="16"/>
  <c r="BL63" i="16"/>
  <c r="BM63" i="16"/>
  <c r="BJ63" i="16"/>
  <c r="BK147" i="16"/>
  <c r="BL147" i="16"/>
  <c r="BJ147" i="16"/>
  <c r="BM147" i="16"/>
  <c r="BK243" i="16"/>
  <c r="BJ243" i="16"/>
  <c r="BM243" i="16"/>
  <c r="BL243" i="16"/>
  <c r="BK341" i="16"/>
  <c r="BM341" i="16"/>
  <c r="BJ341" i="16"/>
  <c r="BL341" i="16"/>
  <c r="BK318" i="16"/>
  <c r="BM318" i="16"/>
  <c r="BJ318" i="16"/>
  <c r="BL318" i="16"/>
  <c r="BK317" i="16"/>
  <c r="BM317" i="16"/>
  <c r="BL317" i="16"/>
  <c r="BJ317" i="16"/>
  <c r="BL394" i="16"/>
  <c r="BK394" i="16"/>
  <c r="BM394" i="16"/>
  <c r="BJ394" i="16"/>
  <c r="BK330" i="16"/>
  <c r="BJ330" i="16"/>
  <c r="BM330" i="16"/>
  <c r="BL330" i="16"/>
  <c r="BK117" i="16"/>
  <c r="BL117" i="16"/>
  <c r="BJ117" i="16"/>
  <c r="BM117" i="16"/>
  <c r="BK380" i="16"/>
  <c r="BL380" i="16"/>
  <c r="BM380" i="16"/>
  <c r="BJ380" i="16"/>
  <c r="BK163" i="16"/>
  <c r="BM163" i="16"/>
  <c r="BJ163" i="16"/>
  <c r="BL163" i="16"/>
  <c r="BK122" i="16"/>
  <c r="BJ122" i="16"/>
  <c r="BL122" i="16"/>
  <c r="BM122" i="16"/>
  <c r="BK222" i="16"/>
  <c r="BL222" i="16"/>
  <c r="BM222" i="16"/>
  <c r="BJ222" i="16"/>
  <c r="BK336" i="16"/>
  <c r="BL336" i="16"/>
  <c r="BJ336" i="16"/>
  <c r="BM336" i="16"/>
  <c r="BK29" i="16"/>
  <c r="BJ29" i="16"/>
  <c r="BM29" i="16"/>
  <c r="BL29" i="16"/>
  <c r="BK137" i="16"/>
  <c r="BL137" i="16"/>
  <c r="BJ137" i="16"/>
  <c r="BM137" i="16"/>
  <c r="BK183" i="16"/>
  <c r="BL183" i="16"/>
  <c r="BM183" i="16"/>
  <c r="BJ183" i="16"/>
  <c r="BN106" i="16"/>
  <c r="BN390" i="16"/>
  <c r="BN35" i="16"/>
  <c r="BN175" i="16"/>
  <c r="BN277" i="16"/>
  <c r="BN50" i="16"/>
  <c r="BN78" i="16"/>
  <c r="BN174" i="16"/>
  <c r="BN218" i="16"/>
  <c r="BN332" i="16"/>
  <c r="BN193" i="16"/>
  <c r="BN454" i="16"/>
  <c r="BN254" i="16"/>
  <c r="BN270" i="16"/>
  <c r="BN7" i="16"/>
  <c r="BN51" i="16"/>
  <c r="BN95" i="16"/>
  <c r="BN135" i="16"/>
  <c r="BN179" i="16"/>
  <c r="BN231" i="16"/>
  <c r="BN285" i="16"/>
  <c r="BN368" i="16"/>
  <c r="BN207" i="16"/>
  <c r="BN36" i="16"/>
  <c r="BN224" i="16"/>
  <c r="BN364" i="16"/>
  <c r="BN282" i="16"/>
  <c r="BN381" i="16"/>
  <c r="BN435" i="16"/>
  <c r="BN415" i="16"/>
  <c r="BN58" i="16"/>
  <c r="BN319" i="16"/>
  <c r="BN47" i="16"/>
  <c r="BN145" i="16"/>
  <c r="BN94" i="16"/>
  <c r="BN158" i="16"/>
  <c r="BN214" i="16"/>
  <c r="BN288" i="16"/>
  <c r="BN371" i="16"/>
  <c r="BN382" i="16"/>
  <c r="BN45" i="16"/>
  <c r="BN109" i="16"/>
  <c r="BN237" i="16"/>
  <c r="BN363" i="16"/>
  <c r="BN456" i="16"/>
  <c r="BN440" i="16"/>
  <c r="BN420" i="16"/>
  <c r="BN52" i="16"/>
  <c r="BN112" i="16"/>
  <c r="BN164" i="16"/>
  <c r="BN216" i="16"/>
  <c r="BN271" i="16"/>
  <c r="BN322" i="16"/>
  <c r="BN397" i="16"/>
  <c r="BN445" i="16"/>
  <c r="BN53" i="16"/>
  <c r="BN160" i="16"/>
  <c r="BN386" i="16"/>
  <c r="BN431" i="16"/>
  <c r="BN430" i="16"/>
  <c r="BL229" i="16"/>
  <c r="BK229" i="16"/>
  <c r="BJ229" i="16"/>
  <c r="BM229" i="16"/>
  <c r="BK11" i="16"/>
  <c r="BJ11" i="16"/>
  <c r="BL11" i="16"/>
  <c r="BM11" i="16"/>
  <c r="BK203" i="16"/>
  <c r="BL203" i="16"/>
  <c r="BJ203" i="16"/>
  <c r="BM203" i="16"/>
  <c r="BK66" i="16"/>
  <c r="BJ66" i="16"/>
  <c r="BL66" i="16"/>
  <c r="BM66" i="16"/>
  <c r="BK182" i="16"/>
  <c r="BM182" i="16"/>
  <c r="BJ182" i="16"/>
  <c r="BL182" i="16"/>
  <c r="BK69" i="16"/>
  <c r="BL69" i="16"/>
  <c r="BM69" i="16"/>
  <c r="BJ69" i="16"/>
  <c r="BK87" i="16"/>
  <c r="BM87" i="16"/>
  <c r="BJ87" i="16"/>
  <c r="BL87" i="16"/>
  <c r="BK19" i="16"/>
  <c r="BL19" i="16"/>
  <c r="BJ19" i="16"/>
  <c r="BM19" i="16"/>
  <c r="BK127" i="16"/>
  <c r="BL127" i="16"/>
  <c r="BM127" i="16"/>
  <c r="BJ127" i="16"/>
  <c r="BK223" i="16"/>
  <c r="BM223" i="16"/>
  <c r="BJ223" i="16"/>
  <c r="BL223" i="16"/>
  <c r="BK384" i="16"/>
  <c r="BM384" i="16"/>
  <c r="BJ384" i="16"/>
  <c r="BL384" i="16"/>
  <c r="BK156" i="16"/>
  <c r="BL156" i="16"/>
  <c r="BJ156" i="16"/>
  <c r="BM156" i="16"/>
  <c r="BK129" i="16"/>
  <c r="BM129" i="16"/>
  <c r="BJ129" i="16"/>
  <c r="BL129" i="16"/>
  <c r="BK351" i="16"/>
  <c r="BM351" i="16"/>
  <c r="BL351" i="16"/>
  <c r="BJ351" i="16"/>
  <c r="BK6" i="16"/>
  <c r="BL6" i="16"/>
  <c r="BM6" i="16"/>
  <c r="BJ6" i="16"/>
  <c r="BK67" i="16"/>
  <c r="BL67" i="16"/>
  <c r="BJ67" i="16"/>
  <c r="BM67" i="16"/>
  <c r="BK150" i="16"/>
  <c r="BM150" i="16"/>
  <c r="BJ150" i="16"/>
  <c r="BL150" i="16"/>
  <c r="BK250" i="16"/>
  <c r="BJ250" i="16"/>
  <c r="BL250" i="16"/>
  <c r="BM250" i="16"/>
  <c r="BJ411" i="16"/>
  <c r="BK411" i="16"/>
  <c r="BL411" i="16"/>
  <c r="BM411" i="16"/>
  <c r="BK205" i="16"/>
  <c r="BM205" i="16"/>
  <c r="BJ205" i="16"/>
  <c r="BL205" i="16"/>
  <c r="BK365" i="16"/>
  <c r="BM365" i="16"/>
  <c r="BJ365" i="16"/>
  <c r="BL365" i="16"/>
  <c r="BK333" i="16"/>
  <c r="BJ333" i="16"/>
  <c r="BL333" i="16"/>
  <c r="BM333" i="16"/>
  <c r="BK88" i="16"/>
  <c r="BJ88" i="16"/>
  <c r="BL88" i="16"/>
  <c r="BM88" i="16"/>
  <c r="BK310" i="16"/>
  <c r="BL310" i="16"/>
  <c r="BM310" i="16"/>
  <c r="BJ310" i="16"/>
  <c r="BK437" i="16"/>
  <c r="BJ437" i="16"/>
  <c r="BM437" i="16"/>
  <c r="BL437" i="16"/>
  <c r="BK410" i="16"/>
  <c r="BJ410" i="16"/>
  <c r="BL410" i="16"/>
  <c r="BM410" i="16"/>
  <c r="BK177" i="16"/>
  <c r="BJ177" i="16"/>
  <c r="BL177" i="16"/>
  <c r="BM177" i="16"/>
  <c r="BK22" i="16"/>
  <c r="BM22" i="16"/>
  <c r="BJ22" i="16"/>
  <c r="BL22" i="16"/>
  <c r="BK170" i="16"/>
  <c r="BL170" i="16"/>
  <c r="BJ170" i="16"/>
  <c r="BM170" i="16"/>
  <c r="BK422" i="16"/>
  <c r="BJ422" i="16"/>
  <c r="BM422" i="16"/>
  <c r="BL422" i="16"/>
  <c r="BK3" i="16"/>
  <c r="BJ3" i="16"/>
  <c r="BM3" i="16"/>
  <c r="BL3" i="16"/>
  <c r="BK111" i="16"/>
  <c r="BM111" i="16"/>
  <c r="BJ111" i="16"/>
  <c r="BL111" i="16"/>
  <c r="BK215" i="16"/>
  <c r="BJ215" i="16"/>
  <c r="BL215" i="16"/>
  <c r="BM215" i="16"/>
  <c r="BL337" i="16"/>
  <c r="BK337" i="16"/>
  <c r="BJ337" i="16"/>
  <c r="BM337" i="16"/>
  <c r="BK432" i="16"/>
  <c r="BL432" i="16"/>
  <c r="BM432" i="16"/>
  <c r="BJ432" i="16"/>
  <c r="BK452" i="16"/>
  <c r="BL452" i="16"/>
  <c r="BJ452" i="16"/>
  <c r="BM452" i="16"/>
  <c r="BK350" i="16"/>
  <c r="BJ350" i="16"/>
  <c r="BL350" i="16"/>
  <c r="BM350" i="16"/>
  <c r="BM357" i="16"/>
  <c r="BK357" i="16"/>
  <c r="BJ357" i="16"/>
  <c r="BL357" i="16"/>
  <c r="BK228" i="16"/>
  <c r="BM228" i="16"/>
  <c r="BJ228" i="16"/>
  <c r="BL228" i="16"/>
  <c r="BK275" i="16"/>
  <c r="BJ275" i="16"/>
  <c r="BL275" i="16"/>
  <c r="BM275" i="16"/>
  <c r="BK403" i="16"/>
  <c r="BL403" i="16"/>
  <c r="BM403" i="16"/>
  <c r="BJ403" i="16"/>
  <c r="BK398" i="16"/>
  <c r="BL398" i="16"/>
  <c r="BJ398" i="16"/>
  <c r="BM398" i="16"/>
  <c r="BK98" i="16"/>
  <c r="BJ98" i="16"/>
  <c r="BM98" i="16"/>
  <c r="BL98" i="16"/>
  <c r="BK210" i="16"/>
  <c r="BJ210" i="16"/>
  <c r="BM210" i="16"/>
  <c r="BL210" i="16"/>
  <c r="BK284" i="16"/>
  <c r="BM284" i="16"/>
  <c r="BJ284" i="16"/>
  <c r="BL284" i="16"/>
  <c r="BK387" i="16"/>
  <c r="BL387" i="16"/>
  <c r="BM387" i="16"/>
  <c r="BJ387" i="16"/>
  <c r="BK327" i="16"/>
  <c r="BM327" i="16"/>
  <c r="BL327" i="16"/>
  <c r="BJ327" i="16"/>
  <c r="BK41" i="16"/>
  <c r="BJ41" i="16"/>
  <c r="BM41" i="16"/>
  <c r="BL41" i="16"/>
  <c r="BK141" i="16"/>
  <c r="BJ141" i="16"/>
  <c r="BL141" i="16"/>
  <c r="BM141" i="16"/>
  <c r="BK283" i="16"/>
  <c r="BJ283" i="16"/>
  <c r="BL283" i="16"/>
  <c r="BM283" i="16"/>
  <c r="BM240" i="16"/>
  <c r="BK240" i="16"/>
  <c r="BL240" i="16"/>
  <c r="BJ240" i="16"/>
  <c r="BK199" i="16"/>
  <c r="BM199" i="16"/>
  <c r="BL199" i="16"/>
  <c r="BJ199" i="16"/>
  <c r="BK262" i="16"/>
  <c r="BL262" i="16"/>
  <c r="BM262" i="16"/>
  <c r="BJ262" i="16"/>
  <c r="BK48" i="16"/>
  <c r="BJ48" i="16"/>
  <c r="BM48" i="16"/>
  <c r="BL48" i="16"/>
  <c r="BK104" i="16"/>
  <c r="BM104" i="16"/>
  <c r="BJ104" i="16"/>
  <c r="BL104" i="16"/>
  <c r="BK168" i="16"/>
  <c r="BJ168" i="16"/>
  <c r="BM168" i="16"/>
  <c r="BL168" i="16"/>
  <c r="BK236" i="16"/>
  <c r="BL236" i="16"/>
  <c r="BJ236" i="16"/>
  <c r="BM236" i="16"/>
  <c r="BK294" i="16"/>
  <c r="BL294" i="16"/>
  <c r="BM294" i="16"/>
  <c r="BJ294" i="16"/>
  <c r="BL342" i="16"/>
  <c r="BK342" i="16"/>
  <c r="BM342" i="16"/>
  <c r="BJ342" i="16"/>
  <c r="BK405" i="16"/>
  <c r="BJ405" i="16"/>
  <c r="BM405" i="16"/>
  <c r="BL405" i="16"/>
  <c r="BK441" i="16"/>
  <c r="BL441" i="16"/>
  <c r="BM441" i="16"/>
  <c r="BJ441" i="16"/>
  <c r="BK108" i="16"/>
  <c r="BJ108" i="16"/>
  <c r="BM108" i="16"/>
  <c r="BL108" i="16"/>
  <c r="BK204" i="16"/>
  <c r="BJ204" i="16"/>
  <c r="BM204" i="16"/>
  <c r="BL204" i="16"/>
  <c r="BK185" i="16"/>
  <c r="BL185" i="16"/>
  <c r="BM185" i="16"/>
  <c r="BJ185" i="16"/>
  <c r="BK323" i="16"/>
  <c r="BL323" i="16"/>
  <c r="BM323" i="16"/>
  <c r="BJ323" i="16"/>
  <c r="BN155" i="16"/>
  <c r="BN30" i="16"/>
  <c r="BN154" i="16"/>
  <c r="BN238" i="16"/>
  <c r="BN264" i="16"/>
  <c r="BN338" i="16"/>
  <c r="BN408" i="16"/>
  <c r="BN63" i="16"/>
  <c r="BN147" i="16"/>
  <c r="BN243" i="16"/>
  <c r="BN341" i="16"/>
  <c r="BN318" i="16"/>
  <c r="BN317" i="16"/>
  <c r="BN394" i="16"/>
  <c r="BN330" i="16"/>
  <c r="BN117" i="16"/>
  <c r="BN380" i="16"/>
  <c r="BN163" i="16"/>
  <c r="BN122" i="16"/>
  <c r="BN222" i="16"/>
  <c r="BN336" i="16"/>
  <c r="BN29" i="16"/>
  <c r="BN137" i="16"/>
  <c r="BN183" i="16"/>
  <c r="BK8" i="16"/>
  <c r="BM8" i="16"/>
  <c r="BJ8" i="16"/>
  <c r="BL8" i="16"/>
  <c r="BK152" i="16"/>
  <c r="BJ152" i="16"/>
  <c r="BM152" i="16"/>
  <c r="BL152" i="16"/>
  <c r="BK200" i="16"/>
  <c r="BM200" i="16"/>
  <c r="BL200" i="16"/>
  <c r="BJ200" i="16"/>
  <c r="BL286" i="16"/>
  <c r="BK286" i="16"/>
  <c r="BM286" i="16"/>
  <c r="BJ286" i="16"/>
  <c r="BK409" i="16"/>
  <c r="BM409" i="16"/>
  <c r="BJ409" i="16"/>
  <c r="BL409" i="16"/>
  <c r="BK169" i="16"/>
  <c r="BM169" i="16"/>
  <c r="BJ169" i="16"/>
  <c r="BL169" i="16"/>
  <c r="BK451" i="16"/>
  <c r="BJ451" i="16"/>
  <c r="BM451" i="16"/>
  <c r="BL451" i="16"/>
  <c r="BK120" i="16"/>
  <c r="BL120" i="16"/>
  <c r="BJ120" i="16"/>
  <c r="BM120" i="16"/>
  <c r="BK142" i="16"/>
  <c r="BM142" i="16"/>
  <c r="BL142" i="16"/>
  <c r="BJ142" i="16"/>
  <c r="BK133" i="16"/>
  <c r="BJ133" i="16"/>
  <c r="BL133" i="16"/>
  <c r="BM133" i="16"/>
  <c r="BK325" i="16"/>
  <c r="BM325" i="16"/>
  <c r="BJ325" i="16"/>
  <c r="BL325" i="16"/>
  <c r="BK91" i="16"/>
  <c r="BL91" i="16"/>
  <c r="BJ91" i="16"/>
  <c r="BM91" i="16"/>
  <c r="BK187" i="16"/>
  <c r="BJ187" i="16"/>
  <c r="BL187" i="16"/>
  <c r="BM187" i="16"/>
  <c r="BM289" i="16"/>
  <c r="BK289" i="16"/>
  <c r="BJ289" i="16"/>
  <c r="BL289" i="16"/>
  <c r="BK400" i="16"/>
  <c r="BM400" i="16"/>
  <c r="BJ400" i="16"/>
  <c r="BL400" i="16"/>
  <c r="BK346" i="16"/>
  <c r="BL346" i="16"/>
  <c r="BJ346" i="16"/>
  <c r="BM346" i="16"/>
  <c r="BK132" i="16"/>
  <c r="BL132" i="16"/>
  <c r="BM132" i="16"/>
  <c r="BJ132" i="16"/>
  <c r="BK329" i="16"/>
  <c r="BJ329" i="16"/>
  <c r="BM329" i="16"/>
  <c r="BL329" i="16"/>
  <c r="BK81" i="16"/>
  <c r="BL81" i="16"/>
  <c r="BJ81" i="16"/>
  <c r="BM81" i="16"/>
  <c r="BK176" i="16"/>
  <c r="BJ176" i="16"/>
  <c r="BM176" i="16"/>
  <c r="BL176" i="16"/>
  <c r="BK276" i="16"/>
  <c r="BJ276" i="16"/>
  <c r="BL276" i="16"/>
  <c r="BM276" i="16"/>
  <c r="BK260" i="16"/>
  <c r="BJ260" i="16"/>
  <c r="BM260" i="16"/>
  <c r="BL260" i="16"/>
  <c r="BK209" i="16"/>
  <c r="BL209" i="16"/>
  <c r="BJ209" i="16"/>
  <c r="BM209" i="16"/>
  <c r="BK114" i="16"/>
  <c r="BL114" i="16"/>
  <c r="BJ114" i="16"/>
  <c r="BM114" i="16"/>
  <c r="BK226" i="16"/>
  <c r="BJ226" i="16"/>
  <c r="BL226" i="16"/>
  <c r="BM226" i="16"/>
  <c r="BK312" i="16"/>
  <c r="BJ312" i="16"/>
  <c r="BM312" i="16"/>
  <c r="BL312" i="16"/>
  <c r="BK37" i="16"/>
  <c r="BM37" i="16"/>
  <c r="BJ37" i="16"/>
  <c r="BL37" i="16"/>
  <c r="BK395" i="16"/>
  <c r="BJ395" i="16"/>
  <c r="BL395" i="16"/>
  <c r="BM395" i="16"/>
  <c r="BK73" i="16"/>
  <c r="BJ73" i="16"/>
  <c r="BM73" i="16"/>
  <c r="BL73" i="16"/>
  <c r="BK157" i="16"/>
  <c r="BM157" i="16"/>
  <c r="BJ157" i="16"/>
  <c r="BL157" i="16"/>
  <c r="BK315" i="16"/>
  <c r="BL315" i="16"/>
  <c r="BM315" i="16"/>
  <c r="BJ315" i="16"/>
  <c r="BK309" i="16"/>
  <c r="BJ309" i="16"/>
  <c r="BM309" i="16"/>
  <c r="BL309" i="16"/>
  <c r="BK404" i="16"/>
  <c r="BL404" i="16"/>
  <c r="BJ404" i="16"/>
  <c r="BM404" i="16"/>
  <c r="BK192" i="16"/>
  <c r="BL192" i="16"/>
  <c r="BJ192" i="16"/>
  <c r="BM192" i="16"/>
  <c r="BK24" i="16"/>
  <c r="BM24" i="16"/>
  <c r="BJ24" i="16"/>
  <c r="BL24" i="16"/>
  <c r="BK92" i="16"/>
  <c r="BJ92" i="16"/>
  <c r="BL92" i="16"/>
  <c r="BM92" i="16"/>
  <c r="BK136" i="16"/>
  <c r="BJ136" i="16"/>
  <c r="BM136" i="16"/>
  <c r="BL136" i="16"/>
  <c r="BK208" i="16"/>
  <c r="BL208" i="16"/>
  <c r="BJ208" i="16"/>
  <c r="BM208" i="16"/>
  <c r="BK278" i="16"/>
  <c r="BM278" i="16"/>
  <c r="BJ278" i="16"/>
  <c r="BL278" i="16"/>
  <c r="BK326" i="16"/>
  <c r="BM326" i="16"/>
  <c r="BJ326" i="16"/>
  <c r="BL326" i="16"/>
  <c r="BK393" i="16"/>
  <c r="BM393" i="16"/>
  <c r="BL393" i="16"/>
  <c r="BJ393" i="16"/>
  <c r="BK433" i="16"/>
  <c r="BM433" i="16"/>
  <c r="BL433" i="16"/>
  <c r="BJ433" i="16"/>
  <c r="BK247" i="16"/>
  <c r="BJ247" i="16"/>
  <c r="BL247" i="16"/>
  <c r="BM247" i="16"/>
  <c r="BK442" i="16"/>
  <c r="BJ442" i="16"/>
  <c r="BL442" i="16"/>
  <c r="BM442" i="16"/>
  <c r="BK76" i="16"/>
  <c r="BJ76" i="16"/>
  <c r="BM76" i="16"/>
  <c r="BL76" i="16"/>
  <c r="BK287" i="16"/>
  <c r="BM287" i="16"/>
  <c r="BL287" i="16"/>
  <c r="BJ287" i="16"/>
  <c r="BK295" i="16"/>
  <c r="BL295" i="16"/>
  <c r="BM295" i="16"/>
  <c r="BJ295" i="16"/>
  <c r="J7" i="20"/>
  <c r="R7" i="19"/>
  <c r="B9" i="20" s="1"/>
  <c r="B8" i="20"/>
  <c r="A6" i="26" s="1"/>
  <c r="F8" i="20"/>
  <c r="G8" i="20"/>
  <c r="D8" i="20"/>
  <c r="E8" i="20"/>
  <c r="AQ4" i="26" l="1"/>
  <c r="AI6" i="26"/>
  <c r="AQ5" i="26"/>
  <c r="Q9" i="20"/>
  <c r="A7" i="26"/>
  <c r="AO6" i="26"/>
  <c r="AP6" i="26"/>
  <c r="AN6" i="26"/>
  <c r="C9" i="20"/>
  <c r="B7" i="26" s="1"/>
  <c r="R8" i="19"/>
  <c r="C10" i="20" s="1"/>
  <c r="B8" i="26" s="1"/>
  <c r="Q8" i="20"/>
  <c r="P8" i="20" s="1"/>
  <c r="J8" i="20"/>
  <c r="J9" i="20" s="1"/>
  <c r="AQ6" i="26" l="1"/>
  <c r="AM8" i="26"/>
  <c r="AG8" i="26"/>
  <c r="AS8" i="26" s="1"/>
  <c r="AT8" i="26" s="1"/>
  <c r="E8" i="26"/>
  <c r="I8" i="26"/>
  <c r="M8" i="26"/>
  <c r="Q8" i="26"/>
  <c r="U8" i="26"/>
  <c r="Y8" i="26"/>
  <c r="AC8" i="26"/>
  <c r="D8" i="26"/>
  <c r="H8" i="26"/>
  <c r="L8" i="26"/>
  <c r="P8" i="26"/>
  <c r="T8" i="26"/>
  <c r="X8" i="26"/>
  <c r="AB8" i="26"/>
  <c r="AV8" i="26" s="1"/>
  <c r="AW8" i="26" s="1"/>
  <c r="AF8" i="26"/>
  <c r="F8" i="26"/>
  <c r="N8" i="26"/>
  <c r="V8" i="26"/>
  <c r="AD8" i="26"/>
  <c r="C8" i="26"/>
  <c r="K8" i="26"/>
  <c r="S8" i="26"/>
  <c r="AA8" i="26"/>
  <c r="O8" i="26"/>
  <c r="AE8" i="26"/>
  <c r="J8" i="26"/>
  <c r="Z8" i="26"/>
  <c r="W8" i="26"/>
  <c r="G8" i="26"/>
  <c r="R8" i="26"/>
  <c r="AJ8" i="26"/>
  <c r="AM7" i="26"/>
  <c r="AG7" i="26"/>
  <c r="AS7" i="26" s="1"/>
  <c r="AT7" i="26" s="1"/>
  <c r="D7" i="26"/>
  <c r="G7" i="26"/>
  <c r="K7" i="26"/>
  <c r="O7" i="26"/>
  <c r="S7" i="26"/>
  <c r="W7" i="26"/>
  <c r="AA7" i="26"/>
  <c r="AE7" i="26"/>
  <c r="F7" i="26"/>
  <c r="J7" i="26"/>
  <c r="N7" i="26"/>
  <c r="R7" i="26"/>
  <c r="V7" i="26"/>
  <c r="Z7" i="26"/>
  <c r="AD7" i="26"/>
  <c r="C7" i="26"/>
  <c r="L7" i="26"/>
  <c r="T7" i="26"/>
  <c r="AB7" i="26"/>
  <c r="AV7" i="26" s="1"/>
  <c r="AW7" i="26" s="1"/>
  <c r="I7" i="26"/>
  <c r="Q7" i="26"/>
  <c r="Y7" i="26"/>
  <c r="M7" i="26"/>
  <c r="AC7" i="26"/>
  <c r="H7" i="26"/>
  <c r="X7" i="26"/>
  <c r="AF7" i="26"/>
  <c r="U7" i="26"/>
  <c r="P7" i="26"/>
  <c r="E7" i="26"/>
  <c r="AJ7" i="26"/>
  <c r="G9" i="20"/>
  <c r="D9" i="20"/>
  <c r="F9" i="20"/>
  <c r="E9" i="20"/>
  <c r="F10" i="20"/>
  <c r="G10" i="20"/>
  <c r="D10" i="20"/>
  <c r="E10" i="20"/>
  <c r="R9" i="19"/>
  <c r="B11" i="20" s="1"/>
  <c r="B10" i="20"/>
  <c r="A8" i="26" s="1"/>
  <c r="P9" i="20"/>
  <c r="AI7" i="26" l="1"/>
  <c r="AI8" i="26"/>
  <c r="AP7" i="26"/>
  <c r="AN7" i="26"/>
  <c r="AO7" i="26"/>
  <c r="AO8" i="26"/>
  <c r="AP8" i="26"/>
  <c r="AN8" i="26"/>
  <c r="Q11" i="20"/>
  <c r="A9" i="26"/>
  <c r="Q10" i="20"/>
  <c r="P10" i="20" s="1"/>
  <c r="J10" i="20"/>
  <c r="J11" i="20" s="1"/>
  <c r="R10" i="19"/>
  <c r="C11" i="20"/>
  <c r="B9" i="26" s="1"/>
  <c r="AQ7" i="26" l="1"/>
  <c r="AQ8" i="26"/>
  <c r="AM9" i="26"/>
  <c r="C9" i="26"/>
  <c r="G9" i="26"/>
  <c r="K9" i="26"/>
  <c r="O9" i="26"/>
  <c r="S9" i="26"/>
  <c r="W9" i="26"/>
  <c r="AA9" i="26"/>
  <c r="AE9" i="26"/>
  <c r="F9" i="26"/>
  <c r="J9" i="26"/>
  <c r="N9" i="26"/>
  <c r="R9" i="26"/>
  <c r="V9" i="26"/>
  <c r="Z9" i="26"/>
  <c r="AD9" i="26"/>
  <c r="AG9" i="26"/>
  <c r="AS9" i="26" s="1"/>
  <c r="AT9" i="26" s="1"/>
  <c r="H9" i="26"/>
  <c r="P9" i="26"/>
  <c r="X9" i="26"/>
  <c r="AF9" i="26"/>
  <c r="E9" i="26"/>
  <c r="M9" i="26"/>
  <c r="U9" i="26"/>
  <c r="AC9" i="26"/>
  <c r="Q9" i="26"/>
  <c r="L9" i="26"/>
  <c r="AB9" i="26"/>
  <c r="AV9" i="26" s="1"/>
  <c r="AW9" i="26" s="1"/>
  <c r="D9" i="26"/>
  <c r="Y9" i="26"/>
  <c r="T9" i="26"/>
  <c r="I9" i="26"/>
  <c r="AJ9" i="26"/>
  <c r="P11" i="20"/>
  <c r="F11" i="20"/>
  <c r="G11" i="20"/>
  <c r="D11" i="20"/>
  <c r="E11" i="20"/>
  <c r="R11" i="19"/>
  <c r="C13" i="20" s="1"/>
  <c r="B11" i="26" s="1"/>
  <c r="B12" i="20"/>
  <c r="A10" i="26" s="1"/>
  <c r="C12" i="20"/>
  <c r="B10" i="26" s="1"/>
  <c r="AI9" i="26" l="1"/>
  <c r="AP9" i="26"/>
  <c r="AO9" i="26"/>
  <c r="AN9" i="26"/>
  <c r="AM10" i="26"/>
  <c r="AG10" i="26"/>
  <c r="AS10" i="26" s="1"/>
  <c r="AT10" i="26" s="1"/>
  <c r="E10" i="26"/>
  <c r="I10" i="26"/>
  <c r="M10" i="26"/>
  <c r="Q10" i="26"/>
  <c r="U10" i="26"/>
  <c r="Y10" i="26"/>
  <c r="AC10" i="26"/>
  <c r="D10" i="26"/>
  <c r="H10" i="26"/>
  <c r="L10" i="26"/>
  <c r="P10" i="26"/>
  <c r="T10" i="26"/>
  <c r="X10" i="26"/>
  <c r="AB10" i="26"/>
  <c r="AV10" i="26" s="1"/>
  <c r="AW10" i="26" s="1"/>
  <c r="AF10" i="26"/>
  <c r="J10" i="26"/>
  <c r="R10" i="26"/>
  <c r="Z10" i="26"/>
  <c r="G10" i="26"/>
  <c r="O10" i="26"/>
  <c r="W10" i="26"/>
  <c r="AE10" i="26"/>
  <c r="C10" i="26"/>
  <c r="S10" i="26"/>
  <c r="N10" i="26"/>
  <c r="AD10" i="26"/>
  <c r="F10" i="26"/>
  <c r="AA10" i="26"/>
  <c r="K10" i="26"/>
  <c r="V10" i="26"/>
  <c r="AJ10" i="26"/>
  <c r="AM11" i="26"/>
  <c r="AG11" i="26"/>
  <c r="AS11" i="26" s="1"/>
  <c r="AT11" i="26" s="1"/>
  <c r="C11" i="26"/>
  <c r="G11" i="26"/>
  <c r="K11" i="26"/>
  <c r="O11" i="26"/>
  <c r="S11" i="26"/>
  <c r="W11" i="26"/>
  <c r="F11" i="26"/>
  <c r="J11" i="26"/>
  <c r="N11" i="26"/>
  <c r="R11" i="26"/>
  <c r="V11" i="26"/>
  <c r="Z11" i="26"/>
  <c r="AD11" i="26"/>
  <c r="D11" i="26"/>
  <c r="L11" i="26"/>
  <c r="T11" i="26"/>
  <c r="AA11" i="26"/>
  <c r="AF11" i="26"/>
  <c r="I11" i="26"/>
  <c r="Q11" i="26"/>
  <c r="Y11" i="26"/>
  <c r="AE11" i="26"/>
  <c r="E11" i="26"/>
  <c r="U11" i="26"/>
  <c r="P11" i="26"/>
  <c r="AC11" i="26"/>
  <c r="H11" i="26"/>
  <c r="AB11" i="26"/>
  <c r="AV11" i="26" s="1"/>
  <c r="AW11" i="26" s="1"/>
  <c r="X11" i="26"/>
  <c r="M11" i="26"/>
  <c r="AJ11" i="26"/>
  <c r="F12" i="20"/>
  <c r="G12" i="20"/>
  <c r="D12" i="20"/>
  <c r="E12" i="20"/>
  <c r="Q12" i="20"/>
  <c r="P12" i="20" s="1"/>
  <c r="J12" i="20"/>
  <c r="R12" i="19"/>
  <c r="F13" i="20"/>
  <c r="G13" i="20"/>
  <c r="D13" i="20"/>
  <c r="E13" i="20"/>
  <c r="AQ9" i="26" l="1"/>
  <c r="AI11" i="26"/>
  <c r="AI10" i="26"/>
  <c r="AN11" i="26"/>
  <c r="AP11" i="26"/>
  <c r="AO11" i="26"/>
  <c r="AO10" i="26"/>
  <c r="AN10" i="26"/>
  <c r="AP10" i="26"/>
  <c r="R13" i="19"/>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R203" i="19" s="1"/>
  <c r="R204" i="19" s="1"/>
  <c r="R205" i="19" s="1"/>
  <c r="R206" i="19" s="1"/>
  <c r="R207" i="19" s="1"/>
  <c r="R208" i="19" s="1"/>
  <c r="R209" i="19" s="1"/>
  <c r="R210" i="19" s="1"/>
  <c r="R211" i="19" s="1"/>
  <c r="R212" i="19" s="1"/>
  <c r="R213" i="19" s="1"/>
  <c r="R214" i="19" s="1"/>
  <c r="R215" i="19" s="1"/>
  <c r="R216" i="19" s="1"/>
  <c r="R217" i="19" s="1"/>
  <c r="R218" i="19" s="1"/>
  <c r="R219" i="19" s="1"/>
  <c r="R220" i="19" s="1"/>
  <c r="R221" i="19" s="1"/>
  <c r="R222" i="19" s="1"/>
  <c r="R223" i="19" s="1"/>
  <c r="R224" i="19" s="1"/>
  <c r="R225" i="19" s="1"/>
  <c r="R226" i="19" s="1"/>
  <c r="R227" i="19" s="1"/>
  <c r="R228" i="19" s="1"/>
  <c r="R229" i="19" s="1"/>
  <c r="R230" i="19" s="1"/>
  <c r="R231" i="19" s="1"/>
  <c r="R232" i="19" s="1"/>
  <c r="R233" i="19" s="1"/>
  <c r="R234" i="19" s="1"/>
  <c r="R235" i="19" s="1"/>
  <c r="R236" i="19" s="1"/>
  <c r="R237" i="19" s="1"/>
  <c r="R238" i="19" s="1"/>
  <c r="R239" i="19" s="1"/>
  <c r="R240" i="19" s="1"/>
  <c r="R241" i="19" s="1"/>
  <c r="R242" i="19" s="1"/>
  <c r="R243" i="19" s="1"/>
  <c r="R244" i="19" s="1"/>
  <c r="R245" i="19" s="1"/>
  <c r="R246" i="19" s="1"/>
  <c r="R247" i="19" s="1"/>
  <c r="R248" i="19" s="1"/>
  <c r="R249" i="19" s="1"/>
  <c r="R250" i="19" s="1"/>
  <c r="R251" i="19" s="1"/>
  <c r="R252" i="19" s="1"/>
  <c r="R253" i="19" s="1"/>
  <c r="R254" i="19" s="1"/>
  <c r="R255" i="19" s="1"/>
  <c r="R256" i="19" s="1"/>
  <c r="R257" i="19" s="1"/>
  <c r="R258" i="19" s="1"/>
  <c r="R259" i="19" s="1"/>
  <c r="R260" i="19" s="1"/>
  <c r="R261" i="19" s="1"/>
  <c r="R262" i="19" s="1"/>
  <c r="R263" i="19" s="1"/>
  <c r="R264" i="19" s="1"/>
  <c r="R265" i="19" s="1"/>
  <c r="R266" i="19" s="1"/>
  <c r="R267" i="19" s="1"/>
  <c r="R268" i="19" s="1"/>
  <c r="R269" i="19" s="1"/>
  <c r="R270" i="19" s="1"/>
  <c r="R271" i="19" s="1"/>
  <c r="R272" i="19" s="1"/>
  <c r="R273" i="19" s="1"/>
  <c r="R274" i="19" s="1"/>
  <c r="R275" i="19" s="1"/>
  <c r="R276" i="19" s="1"/>
  <c r="R277" i="19" s="1"/>
  <c r="R278" i="19" s="1"/>
  <c r="R279" i="19" s="1"/>
  <c r="R280" i="19" s="1"/>
  <c r="R281" i="19" s="1"/>
  <c r="R282" i="19" s="1"/>
  <c r="R283" i="19" s="1"/>
  <c r="R284" i="19" s="1"/>
  <c r="R285" i="19" s="1"/>
  <c r="R286" i="19" s="1"/>
  <c r="R287" i="19" s="1"/>
  <c r="R288" i="19" s="1"/>
  <c r="R289" i="19" s="1"/>
  <c r="R290" i="19" s="1"/>
  <c r="R291" i="19" s="1"/>
  <c r="R292" i="19" s="1"/>
  <c r="R293" i="19" s="1"/>
  <c r="R294" i="19" s="1"/>
  <c r="R295" i="19" s="1"/>
  <c r="R296" i="19" s="1"/>
  <c r="R297" i="19" s="1"/>
  <c r="R298" i="19" s="1"/>
  <c r="R299" i="19" s="1"/>
  <c r="R300" i="19" s="1"/>
  <c r="R301" i="19" s="1"/>
  <c r="R302" i="19" s="1"/>
  <c r="R303" i="19" s="1"/>
  <c r="R304" i="19" s="1"/>
  <c r="R305" i="19" s="1"/>
  <c r="R306" i="19" s="1"/>
  <c r="R307" i="19" s="1"/>
  <c r="R308" i="19" s="1"/>
  <c r="R309" i="19" s="1"/>
  <c r="R310" i="19" s="1"/>
  <c r="R311" i="19" s="1"/>
  <c r="R312" i="19" s="1"/>
  <c r="R313" i="19" s="1"/>
  <c r="R314" i="19" s="1"/>
  <c r="R315" i="19" s="1"/>
  <c r="R316" i="19" s="1"/>
  <c r="R317" i="19" s="1"/>
  <c r="R318" i="19" s="1"/>
  <c r="R319" i="19" s="1"/>
  <c r="R320" i="19" s="1"/>
  <c r="R321" i="19" s="1"/>
  <c r="R322" i="19" s="1"/>
  <c r="R323" i="19" s="1"/>
  <c r="R324" i="19" s="1"/>
  <c r="R325" i="19" s="1"/>
  <c r="R326" i="19" s="1"/>
  <c r="R327" i="19" s="1"/>
  <c r="R328" i="19" s="1"/>
  <c r="R329" i="19" s="1"/>
  <c r="R330" i="19" s="1"/>
  <c r="R331" i="19" s="1"/>
  <c r="R332" i="19" s="1"/>
  <c r="R333" i="19" s="1"/>
  <c r="R334" i="19" s="1"/>
  <c r="R335" i="19" s="1"/>
  <c r="R336" i="19" s="1"/>
  <c r="R337" i="19" s="1"/>
  <c r="R338" i="19" s="1"/>
  <c r="R339" i="19" s="1"/>
  <c r="R340" i="19" s="1"/>
  <c r="R341" i="19" s="1"/>
  <c r="R342" i="19" s="1"/>
  <c r="R343" i="19" s="1"/>
  <c r="R344" i="19" s="1"/>
  <c r="R345" i="19" s="1"/>
  <c r="R346" i="19" s="1"/>
  <c r="R347" i="19" s="1"/>
  <c r="R348" i="19" s="1"/>
  <c r="R349" i="19" s="1"/>
  <c r="R350" i="19" s="1"/>
  <c r="R351" i="19" s="1"/>
  <c r="R352" i="19" s="1"/>
  <c r="R353" i="19" s="1"/>
  <c r="R354" i="19" s="1"/>
  <c r="R355" i="19" s="1"/>
  <c r="R356" i="19" s="1"/>
  <c r="R357" i="19" s="1"/>
  <c r="R358" i="19" s="1"/>
  <c r="R359" i="19" s="1"/>
  <c r="R360" i="19" s="1"/>
  <c r="R361" i="19" s="1"/>
  <c r="R362" i="19" s="1"/>
  <c r="R363" i="19" s="1"/>
  <c r="R364" i="19" s="1"/>
  <c r="R365" i="19" s="1"/>
  <c r="R366" i="19" s="1"/>
  <c r="R367" i="19" s="1"/>
  <c r="R368" i="19" s="1"/>
  <c r="R369" i="19" s="1"/>
  <c r="R370" i="19" s="1"/>
  <c r="R371" i="19" s="1"/>
  <c r="R372" i="19" s="1"/>
  <c r="R373" i="19" s="1"/>
  <c r="R374" i="19" s="1"/>
  <c r="R375" i="19" s="1"/>
  <c r="R376" i="19" s="1"/>
  <c r="R377" i="19" s="1"/>
  <c r="R378" i="19" s="1"/>
  <c r="R379" i="19" s="1"/>
  <c r="R380" i="19" s="1"/>
  <c r="R381" i="19" s="1"/>
  <c r="R382" i="19" s="1"/>
  <c r="R383" i="19" s="1"/>
  <c r="R384" i="19" s="1"/>
  <c r="R385" i="19" s="1"/>
  <c r="R386" i="19" s="1"/>
  <c r="R387" i="19" s="1"/>
  <c r="R388" i="19" s="1"/>
  <c r="R389" i="19" s="1"/>
  <c r="R390" i="19" s="1"/>
  <c r="R391" i="19" s="1"/>
  <c r="R392" i="19" s="1"/>
  <c r="R393" i="19" s="1"/>
  <c r="R394" i="19" s="1"/>
  <c r="R395" i="19" s="1"/>
  <c r="R396" i="19" s="1"/>
  <c r="R397" i="19" s="1"/>
  <c r="R398" i="19" s="1"/>
  <c r="R399" i="19" s="1"/>
  <c r="R400" i="19" s="1"/>
  <c r="R401" i="19" s="1"/>
  <c r="R402" i="19" s="1"/>
  <c r="R403" i="19" s="1"/>
  <c r="R404" i="19" s="1"/>
  <c r="R405" i="19" s="1"/>
  <c r="R406" i="19" s="1"/>
  <c r="R407" i="19" s="1"/>
  <c r="R408" i="19" s="1"/>
  <c r="R409" i="19" s="1"/>
  <c r="R410" i="19" s="1"/>
  <c r="R411" i="19" s="1"/>
  <c r="R412" i="19" s="1"/>
  <c r="R413" i="19" s="1"/>
  <c r="R414" i="19" s="1"/>
  <c r="R415" i="19" s="1"/>
  <c r="R416" i="19" s="1"/>
  <c r="R417" i="19" s="1"/>
  <c r="R418" i="19" s="1"/>
  <c r="R419" i="19" s="1"/>
  <c r="R420" i="19" s="1"/>
  <c r="R421" i="19" s="1"/>
  <c r="R422" i="19" s="1"/>
  <c r="R423" i="19" s="1"/>
  <c r="R424" i="19" s="1"/>
  <c r="R425" i="19" s="1"/>
  <c r="R426" i="19" s="1"/>
  <c r="R427" i="19" s="1"/>
  <c r="R428" i="19" s="1"/>
  <c r="R429" i="19" s="1"/>
  <c r="R430" i="19" s="1"/>
  <c r="R431" i="19" s="1"/>
  <c r="R432" i="19" s="1"/>
  <c r="R433" i="19" s="1"/>
  <c r="R434" i="19" s="1"/>
  <c r="R435" i="19" s="1"/>
  <c r="R436" i="19" s="1"/>
  <c r="R437" i="19" s="1"/>
  <c r="R438" i="19" s="1"/>
  <c r="R439" i="19" s="1"/>
  <c r="R440" i="19" s="1"/>
  <c r="R441" i="19" s="1"/>
  <c r="R442" i="19" s="1"/>
  <c r="R443" i="19" s="1"/>
  <c r="R444" i="19" s="1"/>
  <c r="R445" i="19" s="1"/>
  <c r="R446" i="19" s="1"/>
  <c r="R447" i="19" s="1"/>
  <c r="R448" i="19" s="1"/>
  <c r="R449" i="19" s="1"/>
  <c r="R450" i="19" s="1"/>
  <c r="R451" i="19" s="1"/>
  <c r="R452" i="19" s="1"/>
  <c r="R453" i="19" s="1"/>
  <c r="R454" i="19" s="1"/>
  <c r="R455" i="19" s="1"/>
  <c r="R456" i="19" s="1"/>
  <c r="R457" i="19" s="1"/>
  <c r="R458" i="19" s="1"/>
  <c r="R459" i="19" s="1"/>
  <c r="R460" i="19" s="1"/>
  <c r="R461" i="19" s="1"/>
  <c r="R462" i="19" s="1"/>
  <c r="R463" i="19" s="1"/>
  <c r="R464" i="19" s="1"/>
  <c r="R465" i="19" s="1"/>
  <c r="R466" i="19" s="1"/>
  <c r="R467" i="19" s="1"/>
  <c r="R468" i="19" s="1"/>
  <c r="R469" i="19" s="1"/>
  <c r="R470" i="19" s="1"/>
  <c r="R471" i="19" s="1"/>
  <c r="R472" i="19" s="1"/>
  <c r="R473" i="19" s="1"/>
  <c r="R474" i="19" s="1"/>
  <c r="R475" i="19" s="1"/>
  <c r="R476" i="19" s="1"/>
  <c r="B351" i="20" s="1"/>
  <c r="AQ10" i="26" l="1"/>
  <c r="AQ11" i="26"/>
  <c r="A349" i="26"/>
  <c r="B308" i="20"/>
  <c r="B130" i="20"/>
  <c r="C239" i="20"/>
  <c r="B237" i="26" s="1"/>
  <c r="C36" i="20"/>
  <c r="B34" i="26" s="1"/>
  <c r="C336" i="20"/>
  <c r="B334" i="26" s="1"/>
  <c r="B288" i="20"/>
  <c r="B19" i="20"/>
  <c r="A17" i="26" s="1"/>
  <c r="C277" i="20"/>
  <c r="B275" i="26" s="1"/>
  <c r="B246" i="20"/>
  <c r="C214" i="20"/>
  <c r="B212" i="26" s="1"/>
  <c r="C381" i="20"/>
  <c r="B379" i="26" s="1"/>
  <c r="C25" i="20"/>
  <c r="B23" i="26" s="1"/>
  <c r="B300" i="20"/>
  <c r="B140" i="20"/>
  <c r="B398" i="20"/>
  <c r="C236" i="20"/>
  <c r="B234" i="26" s="1"/>
  <c r="B281" i="20"/>
  <c r="C284" i="20"/>
  <c r="B282" i="26" s="1"/>
  <c r="B313" i="20"/>
  <c r="C169" i="20"/>
  <c r="B167" i="26" s="1"/>
  <c r="B169" i="20"/>
  <c r="C345" i="20"/>
  <c r="B343" i="26" s="1"/>
  <c r="B171" i="20"/>
  <c r="B234" i="20"/>
  <c r="B47" i="20"/>
  <c r="B371" i="20"/>
  <c r="B465" i="20"/>
  <c r="Q465" i="20" s="1"/>
  <c r="B325" i="20"/>
  <c r="B28" i="20"/>
  <c r="B273" i="20"/>
  <c r="C339" i="20"/>
  <c r="B337" i="26" s="1"/>
  <c r="C334" i="20"/>
  <c r="B332" i="26" s="1"/>
  <c r="C412" i="20"/>
  <c r="B410" i="26" s="1"/>
  <c r="B358" i="20"/>
  <c r="C292" i="20"/>
  <c r="B290" i="26" s="1"/>
  <c r="C463" i="20"/>
  <c r="B461" i="26" s="1"/>
  <c r="B201" i="20"/>
  <c r="C223" i="20"/>
  <c r="B221" i="26" s="1"/>
  <c r="C436" i="20"/>
  <c r="B434" i="26" s="1"/>
  <c r="C437" i="20"/>
  <c r="B435" i="26" s="1"/>
  <c r="B435" i="20"/>
  <c r="B251" i="20"/>
  <c r="C124" i="20"/>
  <c r="B122" i="26" s="1"/>
  <c r="B58" i="20"/>
  <c r="C148" i="20"/>
  <c r="B146" i="26" s="1"/>
  <c r="B121" i="20"/>
  <c r="C47" i="20"/>
  <c r="B45" i="26" s="1"/>
  <c r="B418" i="20"/>
  <c r="C31" i="20"/>
  <c r="B29" i="26" s="1"/>
  <c r="C343" i="20"/>
  <c r="B341" i="26" s="1"/>
  <c r="C75" i="20"/>
  <c r="B73" i="26" s="1"/>
  <c r="C227" i="20"/>
  <c r="B225" i="26" s="1"/>
  <c r="C55" i="20"/>
  <c r="B53" i="26" s="1"/>
  <c r="B286" i="20"/>
  <c r="C109" i="20"/>
  <c r="B107" i="26" s="1"/>
  <c r="B228" i="20"/>
  <c r="C450" i="20"/>
  <c r="B448" i="26" s="1"/>
  <c r="C138" i="20"/>
  <c r="B136" i="26" s="1"/>
  <c r="C114" i="20"/>
  <c r="B112" i="26" s="1"/>
  <c r="B432" i="20"/>
  <c r="B37" i="20"/>
  <c r="C234" i="20"/>
  <c r="B232" i="26" s="1"/>
  <c r="B433" i="20"/>
  <c r="B425" i="20"/>
  <c r="C50" i="20"/>
  <c r="B48" i="26" s="1"/>
  <c r="B451" i="20"/>
  <c r="B30" i="20"/>
  <c r="C485" i="20"/>
  <c r="C125" i="20"/>
  <c r="B123" i="26" s="1"/>
  <c r="C16" i="20"/>
  <c r="B14" i="26" s="1"/>
  <c r="B221" i="20"/>
  <c r="C79" i="20"/>
  <c r="B77" i="26" s="1"/>
  <c r="C460" i="20"/>
  <c r="B458" i="26" s="1"/>
  <c r="B279" i="20"/>
  <c r="C278" i="20"/>
  <c r="B276" i="26" s="1"/>
  <c r="C289" i="20"/>
  <c r="B287" i="26" s="1"/>
  <c r="B43" i="20"/>
  <c r="C387" i="20"/>
  <c r="B385" i="26" s="1"/>
  <c r="B77" i="20"/>
  <c r="B133" i="20"/>
  <c r="B243" i="20"/>
  <c r="C107" i="20"/>
  <c r="B105" i="26" s="1"/>
  <c r="C243" i="20"/>
  <c r="B241" i="26" s="1"/>
  <c r="C120" i="20"/>
  <c r="B118" i="26" s="1"/>
  <c r="C288" i="20"/>
  <c r="B286" i="26" s="1"/>
  <c r="C441" i="20"/>
  <c r="B439" i="26" s="1"/>
  <c r="B462" i="20"/>
  <c r="B340" i="20"/>
  <c r="B191" i="20"/>
  <c r="B116" i="20"/>
  <c r="C392" i="20"/>
  <c r="B390" i="26" s="1"/>
  <c r="C151" i="20"/>
  <c r="B149" i="26" s="1"/>
  <c r="B402" i="20"/>
  <c r="C417" i="20"/>
  <c r="B415" i="26" s="1"/>
  <c r="B98" i="20"/>
  <c r="C21" i="20"/>
  <c r="B19" i="26" s="1"/>
  <c r="C46" i="20"/>
  <c r="B44" i="26" s="1"/>
  <c r="C88" i="20"/>
  <c r="B86" i="26" s="1"/>
  <c r="B236" i="20"/>
  <c r="C26" i="20"/>
  <c r="B24" i="26" s="1"/>
  <c r="C190" i="20"/>
  <c r="B188" i="26" s="1"/>
  <c r="B41" i="20"/>
  <c r="B285" i="20"/>
  <c r="B422" i="20"/>
  <c r="B122" i="20"/>
  <c r="B242" i="20"/>
  <c r="C447" i="20"/>
  <c r="B445" i="26" s="1"/>
  <c r="C211" i="20"/>
  <c r="B209" i="26" s="1"/>
  <c r="C100" i="20"/>
  <c r="B98" i="26" s="1"/>
  <c r="B304" i="20"/>
  <c r="B44" i="20"/>
  <c r="B13" i="20"/>
  <c r="A11" i="26" s="1"/>
  <c r="B423" i="20"/>
  <c r="B35" i="20"/>
  <c r="C329" i="20"/>
  <c r="B327" i="26" s="1"/>
  <c r="B150" i="20"/>
  <c r="B149" i="20"/>
  <c r="C377" i="20"/>
  <c r="B375" i="26" s="1"/>
  <c r="B196" i="20"/>
  <c r="B38" i="20"/>
  <c r="B85" i="20"/>
  <c r="B135" i="20"/>
  <c r="C301" i="20"/>
  <c r="B299" i="26" s="1"/>
  <c r="C442" i="20"/>
  <c r="B440" i="26" s="1"/>
  <c r="C189" i="20"/>
  <c r="B187" i="26" s="1"/>
  <c r="C229" i="20"/>
  <c r="B227" i="26" s="1"/>
  <c r="B391" i="20"/>
  <c r="B294" i="20"/>
  <c r="C202" i="20"/>
  <c r="B200" i="26" s="1"/>
  <c r="C33" i="20"/>
  <c r="B31" i="26" s="1"/>
  <c r="B127" i="20"/>
  <c r="C480" i="20"/>
  <c r="C145" i="20"/>
  <c r="B143" i="26" s="1"/>
  <c r="B183" i="20"/>
  <c r="B476" i="20"/>
  <c r="B280" i="20"/>
  <c r="B151" i="20"/>
  <c r="B348" i="20"/>
  <c r="B263" i="20"/>
  <c r="B112" i="20"/>
  <c r="C121" i="20"/>
  <c r="B119" i="26" s="1"/>
  <c r="C303" i="20"/>
  <c r="B301" i="26" s="1"/>
  <c r="B372" i="20"/>
  <c r="C89" i="20"/>
  <c r="B87" i="26" s="1"/>
  <c r="B473" i="20"/>
  <c r="C84" i="20"/>
  <c r="B82" i="26" s="1"/>
  <c r="C472" i="20"/>
  <c r="B68" i="20"/>
  <c r="C416" i="20"/>
  <c r="B414" i="26" s="1"/>
  <c r="B309" i="20"/>
  <c r="B362" i="20"/>
  <c r="C348" i="20"/>
  <c r="B346" i="26" s="1"/>
  <c r="C274" i="20"/>
  <c r="B272" i="26" s="1"/>
  <c r="B475" i="20"/>
  <c r="C340" i="20"/>
  <c r="B338" i="26" s="1"/>
  <c r="B468" i="20"/>
  <c r="Q468" i="20" s="1"/>
  <c r="C294" i="20"/>
  <c r="B292" i="26" s="1"/>
  <c r="B258" i="20"/>
  <c r="C379" i="20"/>
  <c r="B377" i="26" s="1"/>
  <c r="B355" i="20"/>
  <c r="B302" i="20"/>
  <c r="B445" i="20"/>
  <c r="B361" i="20"/>
  <c r="C451" i="20"/>
  <c r="B449" i="26" s="1"/>
  <c r="B131" i="20"/>
  <c r="C430" i="20"/>
  <c r="B428" i="26" s="1"/>
  <c r="C159" i="20"/>
  <c r="B157" i="26" s="1"/>
  <c r="C69" i="20"/>
  <c r="B67" i="26" s="1"/>
  <c r="B212" i="20"/>
  <c r="C415" i="20"/>
  <c r="B413" i="26" s="1"/>
  <c r="C457" i="20"/>
  <c r="B455" i="26" s="1"/>
  <c r="B344" i="20"/>
  <c r="B209" i="20"/>
  <c r="C254" i="20"/>
  <c r="B252" i="26" s="1"/>
  <c r="C286" i="20"/>
  <c r="B284" i="26" s="1"/>
  <c r="B237" i="20"/>
  <c r="B327" i="20"/>
  <c r="C80" i="20"/>
  <c r="B78" i="26" s="1"/>
  <c r="C389" i="20"/>
  <c r="B387" i="26" s="1"/>
  <c r="C29" i="20"/>
  <c r="B27" i="26" s="1"/>
  <c r="C51" i="20"/>
  <c r="B49" i="26" s="1"/>
  <c r="C467" i="20"/>
  <c r="C423" i="20"/>
  <c r="B421" i="26" s="1"/>
  <c r="B291" i="20"/>
  <c r="C23" i="20"/>
  <c r="B21" i="26" s="1"/>
  <c r="C257" i="20"/>
  <c r="B255" i="26" s="1"/>
  <c r="B97" i="20"/>
  <c r="C72" i="20"/>
  <c r="B70" i="26" s="1"/>
  <c r="C191" i="20"/>
  <c r="B189" i="26" s="1"/>
  <c r="B295" i="20"/>
  <c r="B431" i="20"/>
  <c r="C221" i="20"/>
  <c r="B219" i="26" s="1"/>
  <c r="C395" i="20"/>
  <c r="B393" i="26" s="1"/>
  <c r="B338" i="20"/>
  <c r="C77" i="20"/>
  <c r="B75" i="26" s="1"/>
  <c r="C368" i="20"/>
  <c r="B366" i="26" s="1"/>
  <c r="B456" i="20"/>
  <c r="B161" i="20"/>
  <c r="C30" i="20"/>
  <c r="B28" i="26" s="1"/>
  <c r="B250" i="20"/>
  <c r="C141" i="20"/>
  <c r="B139" i="26" s="1"/>
  <c r="B73" i="20"/>
  <c r="B239" i="20"/>
  <c r="B389" i="20"/>
  <c r="B270" i="20"/>
  <c r="C281" i="20"/>
  <c r="B279" i="26" s="1"/>
  <c r="C422" i="20"/>
  <c r="B420" i="26" s="1"/>
  <c r="B61" i="20"/>
  <c r="C15" i="20"/>
  <c r="B13" i="26" s="1"/>
  <c r="C252" i="20"/>
  <c r="B250" i="26" s="1"/>
  <c r="B146" i="20"/>
  <c r="C445" i="20"/>
  <c r="B443" i="26" s="1"/>
  <c r="C45" i="20"/>
  <c r="B43" i="26" s="1"/>
  <c r="C86" i="20"/>
  <c r="B84" i="26" s="1"/>
  <c r="C394" i="20"/>
  <c r="B392" i="26" s="1"/>
  <c r="C187" i="20"/>
  <c r="B185" i="26" s="1"/>
  <c r="C146" i="20"/>
  <c r="B144" i="26" s="1"/>
  <c r="B70" i="20"/>
  <c r="C122" i="20"/>
  <c r="B120" i="26" s="1"/>
  <c r="B443" i="20"/>
  <c r="C160" i="20"/>
  <c r="B158" i="26" s="1"/>
  <c r="B110" i="20"/>
  <c r="C97" i="20"/>
  <c r="B95" i="26" s="1"/>
  <c r="B105" i="20"/>
  <c r="C110" i="20"/>
  <c r="B108" i="26" s="1"/>
  <c r="C283" i="20"/>
  <c r="B281" i="26" s="1"/>
  <c r="C54" i="20"/>
  <c r="B52" i="26" s="1"/>
  <c r="B100" i="20"/>
  <c r="B378" i="20"/>
  <c r="B235" i="20"/>
  <c r="B181" i="20"/>
  <c r="C354" i="20"/>
  <c r="B352" i="26" s="1"/>
  <c r="C76" i="20"/>
  <c r="B74" i="26" s="1"/>
  <c r="B39" i="20"/>
  <c r="C469" i="20"/>
  <c r="B321" i="20"/>
  <c r="B31" i="20"/>
  <c r="C443" i="20"/>
  <c r="B441" i="26" s="1"/>
  <c r="B274" i="20"/>
  <c r="B417" i="20"/>
  <c r="B69" i="20"/>
  <c r="C332" i="20"/>
  <c r="B330" i="26" s="1"/>
  <c r="B160" i="20"/>
  <c r="C235" i="20"/>
  <c r="B233" i="26" s="1"/>
  <c r="C397" i="20"/>
  <c r="B395" i="26" s="1"/>
  <c r="C362" i="20"/>
  <c r="B360" i="26" s="1"/>
  <c r="B117" i="20"/>
  <c r="B173" i="20"/>
  <c r="B195" i="20"/>
  <c r="C184" i="20"/>
  <c r="B182" i="26" s="1"/>
  <c r="B450" i="20"/>
  <c r="C37" i="20"/>
  <c r="B35" i="26" s="1"/>
  <c r="B413" i="20"/>
  <c r="B320" i="20"/>
  <c r="C449" i="20"/>
  <c r="B447" i="26" s="1"/>
  <c r="B375" i="20"/>
  <c r="C403" i="20"/>
  <c r="B401" i="26" s="1"/>
  <c r="C380" i="20"/>
  <c r="B378" i="26" s="1"/>
  <c r="B94" i="20"/>
  <c r="C376" i="20"/>
  <c r="B374" i="26" s="1"/>
  <c r="B120" i="20"/>
  <c r="C181" i="20"/>
  <c r="B179" i="26" s="1"/>
  <c r="B52" i="20"/>
  <c r="C393" i="20"/>
  <c r="B391" i="26" s="1"/>
  <c r="C285" i="20"/>
  <c r="B283" i="26" s="1"/>
  <c r="B139" i="20"/>
  <c r="B189" i="20"/>
  <c r="B415" i="20"/>
  <c r="C53" i="20"/>
  <c r="B51" i="26" s="1"/>
  <c r="B292" i="20"/>
  <c r="B142" i="20"/>
  <c r="B192" i="20"/>
  <c r="C173" i="20"/>
  <c r="B171" i="26" s="1"/>
  <c r="C346" i="20"/>
  <c r="B344" i="26" s="1"/>
  <c r="B276" i="20"/>
  <c r="B79" i="20"/>
  <c r="B374" i="20"/>
  <c r="C136" i="20"/>
  <c r="B134" i="26" s="1"/>
  <c r="B188" i="20"/>
  <c r="B353" i="20"/>
  <c r="C446" i="20"/>
  <c r="B444" i="26" s="1"/>
  <c r="C162" i="20"/>
  <c r="B160" i="26" s="1"/>
  <c r="B487" i="20"/>
  <c r="B388" i="20"/>
  <c r="B384" i="20"/>
  <c r="B217" i="20"/>
  <c r="C375" i="20"/>
  <c r="B373" i="26" s="1"/>
  <c r="B331" i="20"/>
  <c r="C226" i="20"/>
  <c r="B224" i="26" s="1"/>
  <c r="B126" i="20"/>
  <c r="B333" i="20"/>
  <c r="C402" i="20"/>
  <c r="B400" i="26" s="1"/>
  <c r="B204" i="20"/>
  <c r="B93" i="20"/>
  <c r="C96" i="20"/>
  <c r="B94" i="26" s="1"/>
  <c r="C233" i="20"/>
  <c r="B231" i="26" s="1"/>
  <c r="B380" i="20"/>
  <c r="C218" i="20"/>
  <c r="B216" i="26" s="1"/>
  <c r="B241" i="20"/>
  <c r="C248" i="20"/>
  <c r="B246" i="26" s="1"/>
  <c r="B158" i="20"/>
  <c r="C201" i="20"/>
  <c r="B199" i="26" s="1"/>
  <c r="B347" i="20"/>
  <c r="C411" i="20"/>
  <c r="B409" i="26" s="1"/>
  <c r="C328" i="20"/>
  <c r="B326" i="26" s="1"/>
  <c r="B155" i="20"/>
  <c r="C219" i="20"/>
  <c r="B217" i="26" s="1"/>
  <c r="C310" i="20"/>
  <c r="B308" i="26" s="1"/>
  <c r="C427" i="20"/>
  <c r="B425" i="26" s="1"/>
  <c r="B364" i="20"/>
  <c r="B18" i="20"/>
  <c r="C304" i="20"/>
  <c r="B302" i="26" s="1"/>
  <c r="B143" i="20"/>
  <c r="C448" i="20"/>
  <c r="B446" i="26" s="1"/>
  <c r="C468" i="20"/>
  <c r="B447" i="20"/>
  <c r="C178" i="20"/>
  <c r="B176" i="26" s="1"/>
  <c r="C325" i="20"/>
  <c r="B323" i="26" s="1"/>
  <c r="B269" i="20"/>
  <c r="C372" i="20"/>
  <c r="B370" i="26" s="1"/>
  <c r="B125" i="20"/>
  <c r="C156" i="20"/>
  <c r="B154" i="26" s="1"/>
  <c r="B471" i="20"/>
  <c r="B416" i="20"/>
  <c r="C323" i="20"/>
  <c r="B321" i="26" s="1"/>
  <c r="C213" i="20"/>
  <c r="B211" i="26" s="1"/>
  <c r="B379" i="20"/>
  <c r="B482" i="20"/>
  <c r="C293" i="20"/>
  <c r="B291" i="26" s="1"/>
  <c r="B266" i="20"/>
  <c r="B464" i="20"/>
  <c r="Q464" i="20" s="1"/>
  <c r="B335" i="20"/>
  <c r="B219" i="20"/>
  <c r="B485" i="20"/>
  <c r="C167" i="20"/>
  <c r="B165" i="26" s="1"/>
  <c r="B268" i="20"/>
  <c r="C42" i="20"/>
  <c r="B40" i="26" s="1"/>
  <c r="B96" i="20"/>
  <c r="C104" i="20"/>
  <c r="B102" i="26" s="1"/>
  <c r="B305" i="20"/>
  <c r="C166" i="20"/>
  <c r="B164" i="26" s="1"/>
  <c r="C150" i="20"/>
  <c r="B148" i="26" s="1"/>
  <c r="C333" i="20"/>
  <c r="B331" i="26" s="1"/>
  <c r="C335" i="20"/>
  <c r="B333" i="26" s="1"/>
  <c r="C62" i="20"/>
  <c r="B60" i="26" s="1"/>
  <c r="B177" i="20"/>
  <c r="B245" i="20"/>
  <c r="C133" i="20"/>
  <c r="B131" i="26" s="1"/>
  <c r="B474" i="20"/>
  <c r="C464" i="20"/>
  <c r="C176" i="20"/>
  <c r="B174" i="26" s="1"/>
  <c r="B430" i="20"/>
  <c r="C247" i="20"/>
  <c r="B245" i="26" s="1"/>
  <c r="B172" i="20"/>
  <c r="B46" i="20"/>
  <c r="C483" i="20"/>
  <c r="C103" i="20"/>
  <c r="B101" i="26" s="1"/>
  <c r="B248" i="20"/>
  <c r="C238" i="20"/>
  <c r="B236" i="26" s="1"/>
  <c r="B45" i="20"/>
  <c r="B381" i="20"/>
  <c r="B186" i="20"/>
  <c r="C212" i="20"/>
  <c r="B210" i="26" s="1"/>
  <c r="B51" i="20"/>
  <c r="B240" i="20"/>
  <c r="B152" i="20"/>
  <c r="C432" i="20"/>
  <c r="B430" i="26" s="1"/>
  <c r="B257" i="20"/>
  <c r="C481" i="20"/>
  <c r="C484" i="20"/>
  <c r="C87" i="20"/>
  <c r="B85" i="26" s="1"/>
  <c r="C63" i="20"/>
  <c r="B61" i="26" s="1"/>
  <c r="C27" i="20"/>
  <c r="B25" i="26" s="1"/>
  <c r="B265" i="20"/>
  <c r="C356" i="20"/>
  <c r="B354" i="26" s="1"/>
  <c r="C245" i="20"/>
  <c r="B243" i="26" s="1"/>
  <c r="B40" i="20"/>
  <c r="B66" i="20"/>
  <c r="C123" i="20"/>
  <c r="B121" i="26" s="1"/>
  <c r="B408" i="20"/>
  <c r="C204" i="20"/>
  <c r="B202" i="26" s="1"/>
  <c r="C341" i="20"/>
  <c r="B339" i="26" s="1"/>
  <c r="C35" i="20"/>
  <c r="B33" i="26" s="1"/>
  <c r="C203" i="20"/>
  <c r="B201" i="26" s="1"/>
  <c r="B427" i="20"/>
  <c r="B206" i="20"/>
  <c r="B428" i="20"/>
  <c r="B383" i="20"/>
  <c r="C225" i="20"/>
  <c r="B223" i="26" s="1"/>
  <c r="C462" i="20"/>
  <c r="B460" i="26" s="1"/>
  <c r="C155" i="20"/>
  <c r="B153" i="26" s="1"/>
  <c r="C172" i="20"/>
  <c r="B170" i="26" s="1"/>
  <c r="B463" i="20"/>
  <c r="C365" i="20"/>
  <c r="B363" i="26" s="1"/>
  <c r="C272" i="20"/>
  <c r="B270" i="26" s="1"/>
  <c r="B54" i="20"/>
  <c r="B65" i="20"/>
  <c r="B420" i="20"/>
  <c r="B199" i="20"/>
  <c r="C195" i="20"/>
  <c r="B193" i="26" s="1"/>
  <c r="C420" i="20"/>
  <c r="B418" i="26" s="1"/>
  <c r="C185" i="20"/>
  <c r="B183" i="26" s="1"/>
  <c r="B284" i="20"/>
  <c r="B53" i="20"/>
  <c r="B72" i="20"/>
  <c r="C318" i="20"/>
  <c r="B316" i="26" s="1"/>
  <c r="C359" i="20"/>
  <c r="B357" i="26" s="1"/>
  <c r="B254" i="20"/>
  <c r="C425" i="20"/>
  <c r="B423" i="26" s="1"/>
  <c r="C98" i="20"/>
  <c r="B96" i="26" s="1"/>
  <c r="C306" i="20"/>
  <c r="B304" i="26" s="1"/>
  <c r="C270" i="20"/>
  <c r="B268" i="26" s="1"/>
  <c r="B179" i="20"/>
  <c r="C244" i="20"/>
  <c r="B242" i="26" s="1"/>
  <c r="B382" i="20"/>
  <c r="C482" i="20"/>
  <c r="B429" i="20"/>
  <c r="B283" i="20"/>
  <c r="C342" i="20"/>
  <c r="B340" i="26" s="1"/>
  <c r="C477" i="20"/>
  <c r="B392" i="20"/>
  <c r="B483" i="20"/>
  <c r="C434" i="20"/>
  <c r="B432" i="26" s="1"/>
  <c r="C299" i="20"/>
  <c r="B297" i="26" s="1"/>
  <c r="C108" i="20"/>
  <c r="B106" i="26" s="1"/>
  <c r="B230" i="20"/>
  <c r="C407" i="20"/>
  <c r="B405" i="26" s="1"/>
  <c r="B360" i="20"/>
  <c r="B377" i="20"/>
  <c r="B147" i="20"/>
  <c r="B91" i="20"/>
  <c r="B224" i="20"/>
  <c r="C135" i="20"/>
  <c r="B133" i="26" s="1"/>
  <c r="B481" i="20"/>
  <c r="B136" i="20"/>
  <c r="C131" i="20"/>
  <c r="B129" i="26" s="1"/>
  <c r="B290" i="20"/>
  <c r="B480" i="20"/>
  <c r="C70" i="20"/>
  <c r="B68" i="26" s="1"/>
  <c r="C352" i="20"/>
  <c r="B350" i="26" s="1"/>
  <c r="B419" i="20"/>
  <c r="B386" i="20"/>
  <c r="C438" i="20"/>
  <c r="B436" i="26" s="1"/>
  <c r="C350" i="20"/>
  <c r="B348" i="26" s="1"/>
  <c r="C486" i="20"/>
  <c r="B264" i="20"/>
  <c r="B59" i="20"/>
  <c r="C106" i="20"/>
  <c r="B104" i="26" s="1"/>
  <c r="C250" i="20"/>
  <c r="B248" i="26" s="1"/>
  <c r="C357" i="20"/>
  <c r="B355" i="26" s="1"/>
  <c r="B341" i="20"/>
  <c r="B175" i="20"/>
  <c r="B205" i="20"/>
  <c r="C129" i="20"/>
  <c r="B127" i="26" s="1"/>
  <c r="C163" i="20"/>
  <c r="B161" i="26" s="1"/>
  <c r="C452" i="20"/>
  <c r="B450" i="26" s="1"/>
  <c r="C404" i="20"/>
  <c r="B402" i="26" s="1"/>
  <c r="C193" i="20"/>
  <c r="B191" i="26" s="1"/>
  <c r="C337" i="20"/>
  <c r="B335" i="26" s="1"/>
  <c r="C119" i="20"/>
  <c r="B117" i="26" s="1"/>
  <c r="B67" i="20"/>
  <c r="C112" i="20"/>
  <c r="B110" i="26" s="1"/>
  <c r="C101" i="20"/>
  <c r="B99" i="26" s="1"/>
  <c r="C91" i="20"/>
  <c r="B89" i="26" s="1"/>
  <c r="C475" i="20"/>
  <c r="C487" i="20"/>
  <c r="B354" i="20"/>
  <c r="C52" i="20"/>
  <c r="B50" i="26" s="1"/>
  <c r="B449" i="20"/>
  <c r="B20" i="20"/>
  <c r="A18" i="26" s="1"/>
  <c r="B314" i="20"/>
  <c r="C298" i="20"/>
  <c r="B296" i="26" s="1"/>
  <c r="B32" i="20"/>
  <c r="C279" i="20"/>
  <c r="B277" i="26" s="1"/>
  <c r="B440" i="20"/>
  <c r="B34" i="20"/>
  <c r="B82" i="20"/>
  <c r="C102" i="20"/>
  <c r="B100" i="26" s="1"/>
  <c r="C361" i="20"/>
  <c r="B359" i="26" s="1"/>
  <c r="B306" i="20"/>
  <c r="B193" i="20"/>
  <c r="B370" i="20"/>
  <c r="C405" i="20"/>
  <c r="B403" i="26" s="1"/>
  <c r="B64" i="20"/>
  <c r="C147" i="20"/>
  <c r="B145" i="26" s="1"/>
  <c r="B404" i="20"/>
  <c r="C269" i="20"/>
  <c r="B267" i="26" s="1"/>
  <c r="C265" i="20"/>
  <c r="B263" i="26" s="1"/>
  <c r="C152" i="20"/>
  <c r="B150" i="26" s="1"/>
  <c r="B387" i="20"/>
  <c r="C251" i="20"/>
  <c r="B249" i="26" s="1"/>
  <c r="C83" i="20"/>
  <c r="B81" i="26" s="1"/>
  <c r="C309" i="20"/>
  <c r="B307" i="26" s="1"/>
  <c r="C73" i="20"/>
  <c r="B71" i="26" s="1"/>
  <c r="B397" i="20"/>
  <c r="C171" i="20"/>
  <c r="B169" i="26" s="1"/>
  <c r="B128" i="20"/>
  <c r="B328" i="20"/>
  <c r="B231" i="20"/>
  <c r="B50" i="20"/>
  <c r="B343" i="20"/>
  <c r="C440" i="20"/>
  <c r="B438" i="26" s="1"/>
  <c r="C139" i="20"/>
  <c r="B137" i="26" s="1"/>
  <c r="C157" i="20"/>
  <c r="B155" i="26" s="1"/>
  <c r="C466" i="20"/>
  <c r="B89" i="20"/>
  <c r="C61" i="20"/>
  <c r="B59" i="26" s="1"/>
  <c r="B316" i="20"/>
  <c r="C85" i="20"/>
  <c r="B83" i="26" s="1"/>
  <c r="C111" i="20"/>
  <c r="B109" i="26" s="1"/>
  <c r="B26" i="20"/>
  <c r="B148" i="20"/>
  <c r="B376" i="20"/>
  <c r="C385" i="20"/>
  <c r="B383" i="26" s="1"/>
  <c r="C68" i="20"/>
  <c r="B66" i="26" s="1"/>
  <c r="C413" i="20"/>
  <c r="B411" i="26" s="1"/>
  <c r="B124" i="20"/>
  <c r="B81" i="20"/>
  <c r="B87" i="20"/>
  <c r="B103" i="20"/>
  <c r="C40" i="20"/>
  <c r="B38" i="26" s="1"/>
  <c r="C373" i="20"/>
  <c r="B371" i="26" s="1"/>
  <c r="B162" i="20"/>
  <c r="C291" i="20"/>
  <c r="B289" i="26" s="1"/>
  <c r="C366" i="20"/>
  <c r="B364" i="26" s="1"/>
  <c r="B198" i="20"/>
  <c r="B154" i="20"/>
  <c r="B174" i="20"/>
  <c r="B368" i="20"/>
  <c r="C32" i="20"/>
  <c r="B30" i="26" s="1"/>
  <c r="B315" i="20"/>
  <c r="B216" i="20"/>
  <c r="B129" i="20"/>
  <c r="B296" i="20"/>
  <c r="C358" i="20"/>
  <c r="B356" i="26" s="1"/>
  <c r="B119" i="20"/>
  <c r="C71" i="20"/>
  <c r="B69" i="26" s="1"/>
  <c r="C327" i="20"/>
  <c r="B325" i="26" s="1"/>
  <c r="C290" i="20"/>
  <c r="B288" i="26" s="1"/>
  <c r="B255" i="20"/>
  <c r="C217" i="20"/>
  <c r="B215" i="26" s="1"/>
  <c r="C20" i="20"/>
  <c r="B18" i="26" s="1"/>
  <c r="B170" i="20"/>
  <c r="C44" i="20"/>
  <c r="B42" i="26" s="1"/>
  <c r="B233" i="20"/>
  <c r="B211" i="20"/>
  <c r="B365" i="20"/>
  <c r="B214" i="20"/>
  <c r="B156" i="20"/>
  <c r="C295" i="20"/>
  <c r="B293" i="26" s="1"/>
  <c r="C384" i="20"/>
  <c r="B382" i="26" s="1"/>
  <c r="B48" i="20"/>
  <c r="B115" i="20"/>
  <c r="B393" i="20"/>
  <c r="C470" i="20"/>
  <c r="B399" i="20"/>
  <c r="C253" i="20"/>
  <c r="B251" i="26" s="1"/>
  <c r="B259" i="20"/>
  <c r="C198" i="20"/>
  <c r="B196" i="26" s="1"/>
  <c r="B176" i="20"/>
  <c r="B448" i="20"/>
  <c r="C192" i="20"/>
  <c r="B190" i="26" s="1"/>
  <c r="B218" i="20"/>
  <c r="B84" i="20"/>
  <c r="C182" i="20"/>
  <c r="B180" i="26" s="1"/>
  <c r="B168" i="20"/>
  <c r="B395" i="20"/>
  <c r="C57" i="20"/>
  <c r="B55" i="26" s="1"/>
  <c r="B56" i="20"/>
  <c r="C267" i="20"/>
  <c r="B265" i="26" s="1"/>
  <c r="C170" i="20"/>
  <c r="B168" i="26" s="1"/>
  <c r="C197" i="20"/>
  <c r="B195" i="26" s="1"/>
  <c r="B62" i="20"/>
  <c r="C48" i="20"/>
  <c r="B46" i="26" s="1"/>
  <c r="B303" i="20"/>
  <c r="C344" i="20"/>
  <c r="B342" i="26" s="1"/>
  <c r="B222" i="20"/>
  <c r="B363" i="20"/>
  <c r="B437" i="20"/>
  <c r="C93" i="20"/>
  <c r="B91" i="26" s="1"/>
  <c r="B307" i="20"/>
  <c r="B215" i="20"/>
  <c r="B293" i="20"/>
  <c r="B337" i="20"/>
  <c r="B163" i="20"/>
  <c r="B29" i="20"/>
  <c r="C409" i="20"/>
  <c r="B407" i="26" s="1"/>
  <c r="C39" i="20"/>
  <c r="B37" i="26" s="1"/>
  <c r="C260" i="20"/>
  <c r="B258" i="26" s="1"/>
  <c r="C222" i="20"/>
  <c r="B220" i="26" s="1"/>
  <c r="C118" i="20"/>
  <c r="B116" i="26" s="1"/>
  <c r="C149" i="20"/>
  <c r="B147" i="26" s="1"/>
  <c r="B339" i="20"/>
  <c r="C390" i="20"/>
  <c r="B388" i="26" s="1"/>
  <c r="B458" i="20"/>
  <c r="C465" i="20"/>
  <c r="C275" i="20"/>
  <c r="B273" i="26" s="1"/>
  <c r="C453" i="20"/>
  <c r="B451" i="26" s="1"/>
  <c r="C266" i="20"/>
  <c r="B264" i="26" s="1"/>
  <c r="C322" i="20"/>
  <c r="B320" i="26" s="1"/>
  <c r="C127" i="20"/>
  <c r="B125" i="26" s="1"/>
  <c r="C231" i="20"/>
  <c r="B229" i="26" s="1"/>
  <c r="C351" i="20"/>
  <c r="B349" i="26" s="1"/>
  <c r="C406" i="20"/>
  <c r="B404" i="26" s="1"/>
  <c r="B256" i="20"/>
  <c r="B479" i="20"/>
  <c r="C115" i="20"/>
  <c r="B113" i="26" s="1"/>
  <c r="B346" i="20"/>
  <c r="C331" i="20"/>
  <c r="B329" i="26" s="1"/>
  <c r="C474" i="20"/>
  <c r="C439" i="20"/>
  <c r="B437" i="26" s="1"/>
  <c r="B141" i="20"/>
  <c r="C142" i="20"/>
  <c r="B140" i="26" s="1"/>
  <c r="C371" i="20"/>
  <c r="B369" i="26" s="1"/>
  <c r="B157" i="20"/>
  <c r="B27" i="20"/>
  <c r="B92" i="20"/>
  <c r="C208" i="20"/>
  <c r="B206" i="26" s="1"/>
  <c r="B323" i="20"/>
  <c r="C355" i="20"/>
  <c r="B353" i="26" s="1"/>
  <c r="C240" i="20"/>
  <c r="B238" i="26" s="1"/>
  <c r="C456" i="20"/>
  <c r="B454" i="26" s="1"/>
  <c r="C431" i="20"/>
  <c r="B429" i="26" s="1"/>
  <c r="B439" i="20"/>
  <c r="B457" i="20"/>
  <c r="C388" i="20"/>
  <c r="B386" i="26" s="1"/>
  <c r="C271" i="20"/>
  <c r="B269" i="26" s="1"/>
  <c r="C232" i="20"/>
  <c r="B230" i="26" s="1"/>
  <c r="C296" i="20"/>
  <c r="B294" i="26" s="1"/>
  <c r="C92" i="20"/>
  <c r="B90" i="26" s="1"/>
  <c r="B441" i="20"/>
  <c r="C259" i="20"/>
  <c r="B257" i="26" s="1"/>
  <c r="B406" i="20"/>
  <c r="C396" i="20"/>
  <c r="B394" i="26" s="1"/>
  <c r="C60" i="20"/>
  <c r="B58" i="26" s="1"/>
  <c r="C246" i="20"/>
  <c r="B244" i="26" s="1"/>
  <c r="C242" i="20"/>
  <c r="B240" i="26" s="1"/>
  <c r="C321" i="20"/>
  <c r="B319" i="26" s="1"/>
  <c r="B208" i="20"/>
  <c r="B153" i="20"/>
  <c r="B289" i="20"/>
  <c r="B461" i="20"/>
  <c r="B80" i="20"/>
  <c r="C24" i="20"/>
  <c r="B22" i="26" s="1"/>
  <c r="C186" i="20"/>
  <c r="B184" i="26" s="1"/>
  <c r="B271" i="20"/>
  <c r="B25" i="20"/>
  <c r="C273" i="20"/>
  <c r="B271" i="26" s="1"/>
  <c r="C215" i="20"/>
  <c r="B213" i="26" s="1"/>
  <c r="B203" i="20"/>
  <c r="C363" i="20"/>
  <c r="B361" i="26" s="1"/>
  <c r="B42" i="20"/>
  <c r="B164" i="20"/>
  <c r="C455" i="20"/>
  <c r="B453" i="26" s="1"/>
  <c r="C67" i="20"/>
  <c r="B65" i="26" s="1"/>
  <c r="B369" i="20"/>
  <c r="B207" i="20"/>
  <c r="C338" i="20"/>
  <c r="B336" i="26" s="1"/>
  <c r="C82" i="20"/>
  <c r="B80" i="26" s="1"/>
  <c r="C19" i="20"/>
  <c r="B17" i="26" s="1"/>
  <c r="B247" i="20"/>
  <c r="C421" i="20"/>
  <c r="B419" i="26" s="1"/>
  <c r="C81" i="20"/>
  <c r="B79" i="26" s="1"/>
  <c r="B75" i="20"/>
  <c r="C200" i="20"/>
  <c r="B198" i="26" s="1"/>
  <c r="C65" i="20"/>
  <c r="B63" i="26" s="1"/>
  <c r="B220" i="20"/>
  <c r="B102" i="20"/>
  <c r="C153" i="20"/>
  <c r="B151" i="26" s="1"/>
  <c r="B390" i="20"/>
  <c r="C134" i="20"/>
  <c r="B132" i="26" s="1"/>
  <c r="B104" i="20"/>
  <c r="B310" i="20"/>
  <c r="C360" i="20"/>
  <c r="B358" i="26" s="1"/>
  <c r="C256" i="20"/>
  <c r="B254" i="26" s="1"/>
  <c r="B118" i="20"/>
  <c r="C479" i="20"/>
  <c r="B467" i="20"/>
  <c r="Q467" i="20" s="1"/>
  <c r="B123" i="20"/>
  <c r="B359" i="20"/>
  <c r="B17" i="20"/>
  <c r="A15" i="26" s="1"/>
  <c r="C326" i="20"/>
  <c r="B324" i="26" s="1"/>
  <c r="B466" i="20"/>
  <c r="Q466" i="20" s="1"/>
  <c r="C216" i="20"/>
  <c r="B214" i="26" s="1"/>
  <c r="B22" i="20"/>
  <c r="C237" i="20"/>
  <c r="B235" i="26" s="1"/>
  <c r="B238" i="20"/>
  <c r="C364" i="20"/>
  <c r="B362" i="26" s="1"/>
  <c r="B86" i="20"/>
  <c r="C382" i="20"/>
  <c r="B380" i="26" s="1"/>
  <c r="B373" i="20"/>
  <c r="C17" i="20"/>
  <c r="B15" i="26" s="1"/>
  <c r="C383" i="20"/>
  <c r="B381" i="26" s="1"/>
  <c r="B23" i="20"/>
  <c r="C188" i="20"/>
  <c r="B186" i="26" s="1"/>
  <c r="C34" i="20"/>
  <c r="B32" i="26" s="1"/>
  <c r="B106" i="20"/>
  <c r="C444" i="20"/>
  <c r="B442" i="26" s="1"/>
  <c r="B332" i="20"/>
  <c r="B434" i="20"/>
  <c r="C58" i="20"/>
  <c r="B56" i="26" s="1"/>
  <c r="B210" i="20"/>
  <c r="C428" i="20"/>
  <c r="B426" i="26" s="1"/>
  <c r="B401" i="20"/>
  <c r="B76" i="20"/>
  <c r="B184" i="20"/>
  <c r="C349" i="20"/>
  <c r="B347" i="26" s="1"/>
  <c r="C280" i="20"/>
  <c r="B278" i="26" s="1"/>
  <c r="C158" i="20"/>
  <c r="B156" i="26" s="1"/>
  <c r="B350" i="20"/>
  <c r="B272" i="20"/>
  <c r="C386" i="20"/>
  <c r="B384" i="26" s="1"/>
  <c r="C308" i="20"/>
  <c r="B306" i="26" s="1"/>
  <c r="B317" i="20"/>
  <c r="B444" i="20"/>
  <c r="B324" i="20"/>
  <c r="C224" i="20"/>
  <c r="B222" i="26" s="1"/>
  <c r="B190" i="20"/>
  <c r="B200" i="20"/>
  <c r="B459" i="20"/>
  <c r="B453" i="20"/>
  <c r="B261" i="20"/>
  <c r="B385" i="20"/>
  <c r="B74" i="20"/>
  <c r="C99" i="20"/>
  <c r="B97" i="26" s="1"/>
  <c r="B71" i="20"/>
  <c r="B178" i="20"/>
  <c r="C398" i="20"/>
  <c r="B396" i="26" s="1"/>
  <c r="C205" i="20"/>
  <c r="B203" i="26" s="1"/>
  <c r="B108" i="20"/>
  <c r="C312" i="20"/>
  <c r="B310" i="26" s="1"/>
  <c r="C374" i="20"/>
  <c r="B372" i="26" s="1"/>
  <c r="C207" i="20"/>
  <c r="B205" i="26" s="1"/>
  <c r="B478" i="20"/>
  <c r="B49" i="20"/>
  <c r="B277" i="20"/>
  <c r="C302" i="20"/>
  <c r="B300" i="26" s="1"/>
  <c r="B24" i="20"/>
  <c r="B132" i="20"/>
  <c r="B111" i="20"/>
  <c r="B469" i="20"/>
  <c r="B407" i="20"/>
  <c r="C165" i="20"/>
  <c r="B163" i="26" s="1"/>
  <c r="C137" i="20"/>
  <c r="B135" i="26" s="1"/>
  <c r="B167" i="20"/>
  <c r="B342" i="20"/>
  <c r="B460" i="20"/>
  <c r="B253" i="20"/>
  <c r="B446" i="20"/>
  <c r="C307" i="20"/>
  <c r="B305" i="26" s="1"/>
  <c r="B336" i="20"/>
  <c r="C391" i="20"/>
  <c r="B389" i="26" s="1"/>
  <c r="B298" i="20"/>
  <c r="C347" i="20"/>
  <c r="B345" i="26" s="1"/>
  <c r="B227" i="20"/>
  <c r="B345" i="20"/>
  <c r="C78" i="20"/>
  <c r="B76" i="26" s="1"/>
  <c r="C154" i="20"/>
  <c r="B152" i="26" s="1"/>
  <c r="C330" i="20"/>
  <c r="B328" i="26" s="1"/>
  <c r="C66" i="20"/>
  <c r="B64" i="26" s="1"/>
  <c r="B405" i="20"/>
  <c r="B297" i="20"/>
  <c r="C41" i="20"/>
  <c r="B39" i="26" s="1"/>
  <c r="C418" i="20"/>
  <c r="B416" i="26" s="1"/>
  <c r="C74" i="20"/>
  <c r="B72" i="26" s="1"/>
  <c r="C249" i="20"/>
  <c r="B247" i="26" s="1"/>
  <c r="C18" i="20"/>
  <c r="B16" i="26" s="1"/>
  <c r="B275" i="20"/>
  <c r="C454" i="20"/>
  <c r="B452" i="26" s="1"/>
  <c r="C43" i="20"/>
  <c r="B41" i="26" s="1"/>
  <c r="C95" i="20"/>
  <c r="B93" i="26" s="1"/>
  <c r="C168" i="20"/>
  <c r="B166" i="26" s="1"/>
  <c r="B411" i="20"/>
  <c r="C209" i="20"/>
  <c r="B207" i="26" s="1"/>
  <c r="B194" i="20"/>
  <c r="B137" i="20"/>
  <c r="B114" i="20"/>
  <c r="B414" i="20"/>
  <c r="C128" i="20"/>
  <c r="B126" i="26" s="1"/>
  <c r="C262" i="20"/>
  <c r="B260" i="26" s="1"/>
  <c r="C316" i="20"/>
  <c r="B314" i="26" s="1"/>
  <c r="B15" i="20"/>
  <c r="A13" i="26" s="1"/>
  <c r="B349" i="20"/>
  <c r="C297" i="20"/>
  <c r="B295" i="26" s="1"/>
  <c r="B225" i="20"/>
  <c r="B107" i="20"/>
  <c r="B412" i="20"/>
  <c r="C317" i="20"/>
  <c r="B315" i="26" s="1"/>
  <c r="C161" i="20"/>
  <c r="B159" i="26" s="1"/>
  <c r="B366" i="20"/>
  <c r="B322" i="20"/>
  <c r="C399" i="20"/>
  <c r="B397" i="26" s="1"/>
  <c r="B145" i="20"/>
  <c r="C314" i="20"/>
  <c r="B312" i="26" s="1"/>
  <c r="B312" i="20"/>
  <c r="B60" i="20"/>
  <c r="C180" i="20"/>
  <c r="B178" i="26" s="1"/>
  <c r="C14" i="20"/>
  <c r="B12" i="26" s="1"/>
  <c r="B36" i="20"/>
  <c r="B95" i="20"/>
  <c r="B329" i="20"/>
  <c r="B83" i="20"/>
  <c r="C143" i="20"/>
  <c r="B141" i="26" s="1"/>
  <c r="B187" i="20"/>
  <c r="C268" i="20"/>
  <c r="B266" i="26" s="1"/>
  <c r="C263" i="20"/>
  <c r="B261" i="26" s="1"/>
  <c r="B252" i="20"/>
  <c r="B334" i="20"/>
  <c r="C459" i="20"/>
  <c r="B457" i="26" s="1"/>
  <c r="B455" i="20"/>
  <c r="C426" i="20"/>
  <c r="B424" i="26" s="1"/>
  <c r="B90" i="20"/>
  <c r="C210" i="20"/>
  <c r="B208" i="26" s="1"/>
  <c r="C255" i="20"/>
  <c r="B253" i="26" s="1"/>
  <c r="B301" i="20"/>
  <c r="C183" i="20"/>
  <c r="B181" i="26" s="1"/>
  <c r="B400" i="20"/>
  <c r="B442" i="20"/>
  <c r="C175" i="20"/>
  <c r="B173" i="26" s="1"/>
  <c r="C206" i="20"/>
  <c r="B204" i="26" s="1"/>
  <c r="B278" i="20"/>
  <c r="B409" i="20"/>
  <c r="B213" i="20"/>
  <c r="C261" i="20"/>
  <c r="B259" i="26" s="1"/>
  <c r="B109" i="20"/>
  <c r="C228" i="20"/>
  <c r="B226" i="26" s="1"/>
  <c r="C320" i="20"/>
  <c r="B318" i="26" s="1"/>
  <c r="C132" i="20"/>
  <c r="B130" i="26" s="1"/>
  <c r="C220" i="20"/>
  <c r="B218" i="26" s="1"/>
  <c r="C38" i="20"/>
  <c r="B36" i="26" s="1"/>
  <c r="B452" i="20"/>
  <c r="B113" i="20"/>
  <c r="B262" i="20"/>
  <c r="C473" i="20"/>
  <c r="C194" i="20"/>
  <c r="B192" i="26" s="1"/>
  <c r="B185" i="20"/>
  <c r="C476" i="20"/>
  <c r="B484" i="20"/>
  <c r="B260" i="20"/>
  <c r="B299" i="20"/>
  <c r="C22" i="20"/>
  <c r="B20" i="26" s="1"/>
  <c r="C478" i="20"/>
  <c r="C258" i="20"/>
  <c r="B256" i="26" s="1"/>
  <c r="C461" i="20"/>
  <c r="B459" i="26" s="1"/>
  <c r="C414" i="20"/>
  <c r="B412" i="26" s="1"/>
  <c r="B319" i="20"/>
  <c r="B197" i="20"/>
  <c r="B138" i="20"/>
  <c r="C126" i="20"/>
  <c r="B124" i="26" s="1"/>
  <c r="B249" i="20"/>
  <c r="C313" i="20"/>
  <c r="B311" i="26" s="1"/>
  <c r="B166" i="20"/>
  <c r="C164" i="20"/>
  <c r="B162" i="26" s="1"/>
  <c r="C408" i="20"/>
  <c r="B406" i="26" s="1"/>
  <c r="B63" i="20"/>
  <c r="C105" i="20"/>
  <c r="B103" i="26" s="1"/>
  <c r="B367" i="20"/>
  <c r="C401" i="20"/>
  <c r="B399" i="26" s="1"/>
  <c r="C353" i="20"/>
  <c r="B351" i="26" s="1"/>
  <c r="C424" i="20"/>
  <c r="B422" i="26" s="1"/>
  <c r="C311" i="20"/>
  <c r="B309" i="26" s="1"/>
  <c r="B424" i="20"/>
  <c r="C56" i="20"/>
  <c r="B54" i="26" s="1"/>
  <c r="C140" i="20"/>
  <c r="B138" i="26" s="1"/>
  <c r="B410" i="20"/>
  <c r="C319" i="20"/>
  <c r="B317" i="26" s="1"/>
  <c r="B326" i="20"/>
  <c r="B99" i="20"/>
  <c r="C419" i="20"/>
  <c r="B417" i="26" s="1"/>
  <c r="C64" i="20"/>
  <c r="B62" i="26" s="1"/>
  <c r="C90" i="20"/>
  <c r="B88" i="26" s="1"/>
  <c r="C174" i="20"/>
  <c r="B172" i="26" s="1"/>
  <c r="B21" i="20"/>
  <c r="A19" i="26" s="1"/>
  <c r="C276" i="20"/>
  <c r="B274" i="26" s="1"/>
  <c r="C117" i="20"/>
  <c r="B115" i="26" s="1"/>
  <c r="C429" i="20"/>
  <c r="B427" i="26" s="1"/>
  <c r="B403" i="20"/>
  <c r="B101" i="20"/>
  <c r="B330" i="20"/>
  <c r="B78" i="20"/>
  <c r="B232" i="20"/>
  <c r="B180" i="20"/>
  <c r="C400" i="20"/>
  <c r="B398" i="26" s="1"/>
  <c r="B202" i="20"/>
  <c r="C179" i="20"/>
  <c r="B177" i="26" s="1"/>
  <c r="B88" i="20"/>
  <c r="B282" i="20"/>
  <c r="C378" i="20"/>
  <c r="B376" i="26" s="1"/>
  <c r="B16" i="20"/>
  <c r="C49" i="20"/>
  <c r="B47" i="26" s="1"/>
  <c r="B421" i="20"/>
  <c r="C305" i="20"/>
  <c r="B303" i="26" s="1"/>
  <c r="B352" i="20"/>
  <c r="C315" i="20"/>
  <c r="B313" i="26" s="1"/>
  <c r="B57" i="20"/>
  <c r="C94" i="20"/>
  <c r="B92" i="26" s="1"/>
  <c r="C433" i="20"/>
  <c r="B431" i="26" s="1"/>
  <c r="C130" i="20"/>
  <c r="B128" i="26" s="1"/>
  <c r="C113" i="20"/>
  <c r="B111" i="26" s="1"/>
  <c r="B223" i="20"/>
  <c r="B356" i="20"/>
  <c r="B426" i="20"/>
  <c r="B357" i="20"/>
  <c r="C410" i="20"/>
  <c r="B408" i="26" s="1"/>
  <c r="B182" i="20"/>
  <c r="C230" i="20"/>
  <c r="B228" i="26" s="1"/>
  <c r="C177" i="20"/>
  <c r="B175" i="26" s="1"/>
  <c r="C144" i="20"/>
  <c r="B142" i="26" s="1"/>
  <c r="C196" i="20"/>
  <c r="B194" i="26" s="1"/>
  <c r="B477" i="20"/>
  <c r="C435" i="20"/>
  <c r="B433" i="26" s="1"/>
  <c r="C324" i="20"/>
  <c r="B322" i="26" s="1"/>
  <c r="B134" i="20"/>
  <c r="B55" i="20"/>
  <c r="B267" i="20"/>
  <c r="B472" i="20"/>
  <c r="B159" i="20"/>
  <c r="C458" i="20"/>
  <c r="B456" i="26" s="1"/>
  <c r="B396" i="20"/>
  <c r="B14" i="20"/>
  <c r="A12" i="26" s="1"/>
  <c r="C471" i="20"/>
  <c r="C300" i="20"/>
  <c r="B298" i="26" s="1"/>
  <c r="B229" i="20"/>
  <c r="B436" i="20"/>
  <c r="B165" i="20"/>
  <c r="B244" i="20"/>
  <c r="B33" i="20"/>
  <c r="C264" i="20"/>
  <c r="B262" i="26" s="1"/>
  <c r="B287" i="20"/>
  <c r="C116" i="20"/>
  <c r="B114" i="26" s="1"/>
  <c r="B438" i="20"/>
  <c r="C28" i="20"/>
  <c r="B26" i="26" s="1"/>
  <c r="C370" i="20"/>
  <c r="B368" i="26" s="1"/>
  <c r="B311" i="20"/>
  <c r="C241" i="20"/>
  <c r="B239" i="26" s="1"/>
  <c r="B144" i="20"/>
  <c r="C199" i="20"/>
  <c r="B197" i="26" s="1"/>
  <c r="B226" i="20"/>
  <c r="C287" i="20"/>
  <c r="B285" i="26" s="1"/>
  <c r="C367" i="20"/>
  <c r="B365" i="26" s="1"/>
  <c r="C369" i="20"/>
  <c r="B367" i="26" s="1"/>
  <c r="B318" i="20"/>
  <c r="B470" i="20"/>
  <c r="C59" i="20"/>
  <c r="B57" i="26" s="1"/>
  <c r="C282" i="20"/>
  <c r="B280" i="26" s="1"/>
  <c r="B394" i="20"/>
  <c r="B486" i="20"/>
  <c r="B454" i="20"/>
  <c r="AM280" i="26" l="1"/>
  <c r="AG280" i="26"/>
  <c r="AS280" i="26" s="1"/>
  <c r="AT280" i="26" s="1"/>
  <c r="C280" i="26"/>
  <c r="G280" i="26"/>
  <c r="K280" i="26"/>
  <c r="O280" i="26"/>
  <c r="S280" i="26"/>
  <c r="W280" i="26"/>
  <c r="AA280" i="26"/>
  <c r="AE280" i="26"/>
  <c r="F280" i="26"/>
  <c r="J280" i="26"/>
  <c r="N280" i="26"/>
  <c r="R280" i="26"/>
  <c r="V280" i="26"/>
  <c r="Z280" i="26"/>
  <c r="AD280" i="26"/>
  <c r="D280" i="26"/>
  <c r="L280" i="26"/>
  <c r="T280" i="26"/>
  <c r="AB280" i="26"/>
  <c r="AV280" i="26" s="1"/>
  <c r="AW280" i="26" s="1"/>
  <c r="E280" i="26"/>
  <c r="M280" i="26"/>
  <c r="U280" i="26"/>
  <c r="AC280" i="26"/>
  <c r="I280" i="26"/>
  <c r="Q280" i="26"/>
  <c r="Y280" i="26"/>
  <c r="AF280" i="26"/>
  <c r="H280" i="26"/>
  <c r="X280" i="26"/>
  <c r="P280" i="26"/>
  <c r="AJ280" i="26"/>
  <c r="AV368" i="26"/>
  <c r="AW368" i="26" s="1"/>
  <c r="AS368" i="26"/>
  <c r="AT368" i="26" s="1"/>
  <c r="AM368" i="26"/>
  <c r="AG368" i="26"/>
  <c r="AI368" i="26"/>
  <c r="F368" i="26"/>
  <c r="J368" i="26"/>
  <c r="N368" i="26"/>
  <c r="R368" i="26"/>
  <c r="V368" i="26"/>
  <c r="Z368" i="26"/>
  <c r="AD368" i="26"/>
  <c r="C368" i="26"/>
  <c r="H368" i="26"/>
  <c r="M368" i="26"/>
  <c r="S368" i="26"/>
  <c r="X368" i="26"/>
  <c r="AC368" i="26"/>
  <c r="D368" i="26"/>
  <c r="I368" i="26"/>
  <c r="O368" i="26"/>
  <c r="T368" i="26"/>
  <c r="Y368" i="26"/>
  <c r="AE368" i="26"/>
  <c r="G368" i="26"/>
  <c r="L368" i="26"/>
  <c r="Q368" i="26"/>
  <c r="W368" i="26"/>
  <c r="AB368" i="26"/>
  <c r="P368" i="26"/>
  <c r="U368" i="26"/>
  <c r="E368" i="26"/>
  <c r="AA368" i="26"/>
  <c r="K368" i="26"/>
  <c r="AF368" i="26"/>
  <c r="AJ368" i="26"/>
  <c r="Q165" i="20"/>
  <c r="A163" i="26"/>
  <c r="Q159" i="20"/>
  <c r="A157" i="26"/>
  <c r="Q134" i="20"/>
  <c r="A132" i="26"/>
  <c r="AV431" i="26"/>
  <c r="AW431" i="26" s="1"/>
  <c r="AS431" i="26"/>
  <c r="AT431" i="26" s="1"/>
  <c r="AM431" i="26"/>
  <c r="AG431" i="26"/>
  <c r="AI431" i="26"/>
  <c r="D431" i="26"/>
  <c r="H431" i="26"/>
  <c r="L431" i="26"/>
  <c r="P431" i="26"/>
  <c r="T431" i="26"/>
  <c r="X431" i="26"/>
  <c r="AB431" i="26"/>
  <c r="AF431" i="26"/>
  <c r="J431" i="26"/>
  <c r="R431" i="26"/>
  <c r="Z431" i="26"/>
  <c r="E431" i="26"/>
  <c r="I431" i="26"/>
  <c r="M431" i="26"/>
  <c r="Q431" i="26"/>
  <c r="U431" i="26"/>
  <c r="Y431" i="26"/>
  <c r="AC431" i="26"/>
  <c r="F431" i="26"/>
  <c r="N431" i="26"/>
  <c r="V431" i="26"/>
  <c r="AD431" i="26"/>
  <c r="C431" i="26"/>
  <c r="G431" i="26"/>
  <c r="K431" i="26"/>
  <c r="O431" i="26"/>
  <c r="S431" i="26"/>
  <c r="W431" i="26"/>
  <c r="AA431" i="26"/>
  <c r="AE431" i="26"/>
  <c r="AJ431" i="26"/>
  <c r="Q232" i="20"/>
  <c r="A230" i="26"/>
  <c r="Q410" i="20"/>
  <c r="A408" i="26"/>
  <c r="Q367" i="20"/>
  <c r="A365" i="26"/>
  <c r="AM124" i="26"/>
  <c r="AG124" i="26"/>
  <c r="AS124" i="26" s="1"/>
  <c r="AT124" i="26" s="1"/>
  <c r="C124" i="26"/>
  <c r="G124" i="26"/>
  <c r="K124" i="26"/>
  <c r="O124" i="26"/>
  <c r="S124" i="26"/>
  <c r="W124" i="26"/>
  <c r="AA124" i="26"/>
  <c r="AE124" i="26"/>
  <c r="F124" i="26"/>
  <c r="J124" i="26"/>
  <c r="N124" i="26"/>
  <c r="R124" i="26"/>
  <c r="V124" i="26"/>
  <c r="Z124" i="26"/>
  <c r="AD124" i="26"/>
  <c r="H124" i="26"/>
  <c r="P124" i="26"/>
  <c r="X124" i="26"/>
  <c r="AF124" i="26"/>
  <c r="E124" i="26"/>
  <c r="M124" i="26"/>
  <c r="U124" i="26"/>
  <c r="AC124" i="26"/>
  <c r="I124" i="26"/>
  <c r="Y124" i="26"/>
  <c r="D124" i="26"/>
  <c r="T124" i="26"/>
  <c r="AB124" i="26"/>
  <c r="AV124" i="26" s="1"/>
  <c r="AW124" i="26" s="1"/>
  <c r="Q124" i="26"/>
  <c r="L124" i="26"/>
  <c r="AJ124" i="26"/>
  <c r="Q109" i="20"/>
  <c r="A107" i="26"/>
  <c r="Q278" i="20"/>
  <c r="A276" i="26"/>
  <c r="AM208" i="26"/>
  <c r="AG208" i="26"/>
  <c r="AS208" i="26" s="1"/>
  <c r="AT208" i="26" s="1"/>
  <c r="C208" i="26"/>
  <c r="G208" i="26"/>
  <c r="K208" i="26"/>
  <c r="O208" i="26"/>
  <c r="S208" i="26"/>
  <c r="W208" i="26"/>
  <c r="AA208" i="26"/>
  <c r="AE208" i="26"/>
  <c r="F208" i="26"/>
  <c r="J208" i="26"/>
  <c r="N208" i="26"/>
  <c r="R208" i="26"/>
  <c r="V208" i="26"/>
  <c r="Z208" i="26"/>
  <c r="AD208" i="26"/>
  <c r="D208" i="26"/>
  <c r="L208" i="26"/>
  <c r="T208" i="26"/>
  <c r="AB208" i="26"/>
  <c r="AV208" i="26" s="1"/>
  <c r="AW208" i="26" s="1"/>
  <c r="I208" i="26"/>
  <c r="Q208" i="26"/>
  <c r="Y208" i="26"/>
  <c r="E208" i="26"/>
  <c r="U208" i="26"/>
  <c r="H208" i="26"/>
  <c r="X208" i="26"/>
  <c r="P208" i="26"/>
  <c r="AF208" i="26"/>
  <c r="M208" i="26"/>
  <c r="AC208" i="26"/>
  <c r="AJ208" i="26"/>
  <c r="AM266" i="26"/>
  <c r="AG266" i="26"/>
  <c r="AS266" i="26" s="1"/>
  <c r="AT266" i="26" s="1"/>
  <c r="F266" i="26"/>
  <c r="J266" i="26"/>
  <c r="N266" i="26"/>
  <c r="R266" i="26"/>
  <c r="V266" i="26"/>
  <c r="Z266" i="26"/>
  <c r="AD266" i="26"/>
  <c r="E266" i="26"/>
  <c r="K266" i="26"/>
  <c r="P266" i="26"/>
  <c r="U266" i="26"/>
  <c r="AA266" i="26"/>
  <c r="AF266" i="26"/>
  <c r="D266" i="26"/>
  <c r="I266" i="26"/>
  <c r="O266" i="26"/>
  <c r="T266" i="26"/>
  <c r="Y266" i="26"/>
  <c r="AE266" i="26"/>
  <c r="G266" i="26"/>
  <c r="Q266" i="26"/>
  <c r="AB266" i="26"/>
  <c r="AV266" i="26" s="1"/>
  <c r="AW266" i="26" s="1"/>
  <c r="H266" i="26"/>
  <c r="S266" i="26"/>
  <c r="AC266" i="26"/>
  <c r="C266" i="26"/>
  <c r="M266" i="26"/>
  <c r="X266" i="26"/>
  <c r="W266" i="26"/>
  <c r="L266" i="26"/>
  <c r="AJ266" i="26"/>
  <c r="Q145" i="20"/>
  <c r="A143" i="26"/>
  <c r="Q225" i="20"/>
  <c r="A223" i="26"/>
  <c r="Q114" i="20"/>
  <c r="A112" i="26"/>
  <c r="Q411" i="20"/>
  <c r="A409" i="26"/>
  <c r="AM72" i="26"/>
  <c r="AG72" i="26"/>
  <c r="AS72" i="26" s="1"/>
  <c r="AT72" i="26" s="1"/>
  <c r="D72" i="26"/>
  <c r="H72" i="26"/>
  <c r="L72" i="26"/>
  <c r="P72" i="26"/>
  <c r="T72" i="26"/>
  <c r="X72" i="26"/>
  <c r="AB72" i="26"/>
  <c r="AV72" i="26" s="1"/>
  <c r="AW72" i="26" s="1"/>
  <c r="AF72" i="26"/>
  <c r="C72" i="26"/>
  <c r="G72" i="26"/>
  <c r="K72" i="26"/>
  <c r="O72" i="26"/>
  <c r="S72" i="26"/>
  <c r="W72" i="26"/>
  <c r="AA72" i="26"/>
  <c r="AE72" i="26"/>
  <c r="I72" i="26"/>
  <c r="Q72" i="26"/>
  <c r="Y72" i="26"/>
  <c r="F72" i="26"/>
  <c r="N72" i="26"/>
  <c r="V72" i="26"/>
  <c r="AD72" i="26"/>
  <c r="R72" i="26"/>
  <c r="M72" i="26"/>
  <c r="AC72" i="26"/>
  <c r="E72" i="26"/>
  <c r="Z72" i="26"/>
  <c r="U72" i="26"/>
  <c r="J72" i="26"/>
  <c r="AJ72" i="26"/>
  <c r="AM76" i="26"/>
  <c r="C76" i="26"/>
  <c r="G76" i="26"/>
  <c r="K76" i="26"/>
  <c r="O76" i="26"/>
  <c r="S76" i="26"/>
  <c r="W76" i="26"/>
  <c r="AA76" i="26"/>
  <c r="AE76" i="26"/>
  <c r="D76" i="26"/>
  <c r="I76" i="26"/>
  <c r="N76" i="26"/>
  <c r="T76" i="26"/>
  <c r="Y76" i="26"/>
  <c r="AD76" i="26"/>
  <c r="H76" i="26"/>
  <c r="M76" i="26"/>
  <c r="R76" i="26"/>
  <c r="X76" i="26"/>
  <c r="AC76" i="26"/>
  <c r="E76" i="26"/>
  <c r="P76" i="26"/>
  <c r="Z76" i="26"/>
  <c r="AG76" i="26"/>
  <c r="AS76" i="26" s="1"/>
  <c r="AT76" i="26" s="1"/>
  <c r="L76" i="26"/>
  <c r="V76" i="26"/>
  <c r="F76" i="26"/>
  <c r="AB76" i="26"/>
  <c r="AV76" i="26" s="1"/>
  <c r="AW76" i="26" s="1"/>
  <c r="U76" i="26"/>
  <c r="AF76" i="26"/>
  <c r="Q76" i="26"/>
  <c r="J76" i="26"/>
  <c r="AJ76" i="26"/>
  <c r="Q446" i="20"/>
  <c r="A444" i="26"/>
  <c r="AM300" i="26"/>
  <c r="C300" i="26"/>
  <c r="G300" i="26"/>
  <c r="K300" i="26"/>
  <c r="O300" i="26"/>
  <c r="S300" i="26"/>
  <c r="W300" i="26"/>
  <c r="AA300" i="26"/>
  <c r="AE300" i="26"/>
  <c r="F300" i="26"/>
  <c r="J300" i="26"/>
  <c r="N300" i="26"/>
  <c r="R300" i="26"/>
  <c r="V300" i="26"/>
  <c r="Z300" i="26"/>
  <c r="AD300" i="26"/>
  <c r="AG300" i="26"/>
  <c r="AS300" i="26" s="1"/>
  <c r="AT300" i="26" s="1"/>
  <c r="D300" i="26"/>
  <c r="L300" i="26"/>
  <c r="T300" i="26"/>
  <c r="AB300" i="26"/>
  <c r="AV300" i="26" s="1"/>
  <c r="AW300" i="26" s="1"/>
  <c r="E300" i="26"/>
  <c r="M300" i="26"/>
  <c r="U300" i="26"/>
  <c r="AC300" i="26"/>
  <c r="I300" i="26"/>
  <c r="Q300" i="26"/>
  <c r="Y300" i="26"/>
  <c r="H300" i="26"/>
  <c r="P300" i="26"/>
  <c r="AF300" i="26"/>
  <c r="X300" i="26"/>
  <c r="AJ300" i="26"/>
  <c r="AM97" i="26"/>
  <c r="E97" i="26"/>
  <c r="I97" i="26"/>
  <c r="M97" i="26"/>
  <c r="Q97" i="26"/>
  <c r="U97" i="26"/>
  <c r="Y97" i="26"/>
  <c r="AC97" i="26"/>
  <c r="D97" i="26"/>
  <c r="H97" i="26"/>
  <c r="L97" i="26"/>
  <c r="P97" i="26"/>
  <c r="T97" i="26"/>
  <c r="X97" i="26"/>
  <c r="AB97" i="26"/>
  <c r="AV97" i="26" s="1"/>
  <c r="AW97" i="26" s="1"/>
  <c r="AF97" i="26"/>
  <c r="AG97" i="26"/>
  <c r="AS97" i="26" s="1"/>
  <c r="AT97" i="26" s="1"/>
  <c r="J97" i="26"/>
  <c r="R97" i="26"/>
  <c r="Z97" i="26"/>
  <c r="G97" i="26"/>
  <c r="O97" i="26"/>
  <c r="W97" i="26"/>
  <c r="AE97" i="26"/>
  <c r="C97" i="26"/>
  <c r="S97" i="26"/>
  <c r="N97" i="26"/>
  <c r="AD97" i="26"/>
  <c r="F97" i="26"/>
  <c r="K97" i="26"/>
  <c r="AA97" i="26"/>
  <c r="V97" i="26"/>
  <c r="AJ97" i="26"/>
  <c r="Q453" i="20"/>
  <c r="A451" i="26"/>
  <c r="AM156" i="26"/>
  <c r="AG156" i="26"/>
  <c r="AS156" i="26" s="1"/>
  <c r="AT156" i="26" s="1"/>
  <c r="C156" i="26"/>
  <c r="G156" i="26"/>
  <c r="K156" i="26"/>
  <c r="O156" i="26"/>
  <c r="S156" i="26"/>
  <c r="W156" i="26"/>
  <c r="AA156" i="26"/>
  <c r="AE156" i="26"/>
  <c r="F156" i="26"/>
  <c r="J156" i="26"/>
  <c r="N156" i="26"/>
  <c r="R156" i="26"/>
  <c r="V156" i="26"/>
  <c r="Z156" i="26"/>
  <c r="AD156" i="26"/>
  <c r="D156" i="26"/>
  <c r="L156" i="26"/>
  <c r="T156" i="26"/>
  <c r="AB156" i="26"/>
  <c r="AV156" i="26" s="1"/>
  <c r="AW156" i="26" s="1"/>
  <c r="I156" i="26"/>
  <c r="Q156" i="26"/>
  <c r="Y156" i="26"/>
  <c r="M156" i="26"/>
  <c r="AC156" i="26"/>
  <c r="P156" i="26"/>
  <c r="AF156" i="26"/>
  <c r="H156" i="26"/>
  <c r="X156" i="26"/>
  <c r="U156" i="26"/>
  <c r="E156" i="26"/>
  <c r="AJ156" i="26"/>
  <c r="AV381" i="26"/>
  <c r="AW381" i="26" s="1"/>
  <c r="AS381" i="26"/>
  <c r="AT381" i="26" s="1"/>
  <c r="AM381" i="26"/>
  <c r="AI381" i="26"/>
  <c r="AG381" i="26"/>
  <c r="E381" i="26"/>
  <c r="I381" i="26"/>
  <c r="M381" i="26"/>
  <c r="Q381" i="26"/>
  <c r="U381" i="26"/>
  <c r="Y381" i="26"/>
  <c r="AC381" i="26"/>
  <c r="F381" i="26"/>
  <c r="J381" i="26"/>
  <c r="N381" i="26"/>
  <c r="R381" i="26"/>
  <c r="V381" i="26"/>
  <c r="Z381" i="26"/>
  <c r="AD381" i="26"/>
  <c r="D381" i="26"/>
  <c r="H381" i="26"/>
  <c r="L381" i="26"/>
  <c r="P381" i="26"/>
  <c r="T381" i="26"/>
  <c r="X381" i="26"/>
  <c r="AB381" i="26"/>
  <c r="AF381" i="26"/>
  <c r="C381" i="26"/>
  <c r="S381" i="26"/>
  <c r="G381" i="26"/>
  <c r="W381" i="26"/>
  <c r="K381" i="26"/>
  <c r="AA381" i="26"/>
  <c r="O381" i="26"/>
  <c r="AE381" i="26"/>
  <c r="AJ381" i="26"/>
  <c r="Q22" i="20"/>
  <c r="A20" i="26"/>
  <c r="Q310" i="20"/>
  <c r="A308" i="26"/>
  <c r="AM151" i="26"/>
  <c r="AG151" i="26"/>
  <c r="AS151" i="26" s="1"/>
  <c r="AT151" i="26" s="1"/>
  <c r="E151" i="26"/>
  <c r="I151" i="26"/>
  <c r="M151" i="26"/>
  <c r="Q151" i="26"/>
  <c r="U151" i="26"/>
  <c r="Y151" i="26"/>
  <c r="AC151" i="26"/>
  <c r="D151" i="26"/>
  <c r="H151" i="26"/>
  <c r="L151" i="26"/>
  <c r="P151" i="26"/>
  <c r="T151" i="26"/>
  <c r="X151" i="26"/>
  <c r="AB151" i="26"/>
  <c r="AV151" i="26" s="1"/>
  <c r="AW151" i="26" s="1"/>
  <c r="AF151" i="26"/>
  <c r="J151" i="26"/>
  <c r="R151" i="26"/>
  <c r="Z151" i="26"/>
  <c r="G151" i="26"/>
  <c r="O151" i="26"/>
  <c r="W151" i="26"/>
  <c r="AE151" i="26"/>
  <c r="C151" i="26"/>
  <c r="S151" i="26"/>
  <c r="F151" i="26"/>
  <c r="V151" i="26"/>
  <c r="N151" i="26"/>
  <c r="AD151" i="26"/>
  <c r="K151" i="26"/>
  <c r="AA151" i="26"/>
  <c r="AJ151" i="26"/>
  <c r="Q207" i="20"/>
  <c r="A205" i="26"/>
  <c r="AM184" i="26"/>
  <c r="AG184" i="26"/>
  <c r="AS184" i="26" s="1"/>
  <c r="AT184" i="26" s="1"/>
  <c r="C184" i="26"/>
  <c r="G184" i="26"/>
  <c r="K184" i="26"/>
  <c r="O184" i="26"/>
  <c r="S184" i="26"/>
  <c r="W184" i="26"/>
  <c r="AA184" i="26"/>
  <c r="AE184" i="26"/>
  <c r="F184" i="26"/>
  <c r="J184" i="26"/>
  <c r="N184" i="26"/>
  <c r="R184" i="26"/>
  <c r="V184" i="26"/>
  <c r="Z184" i="26"/>
  <c r="AD184" i="26"/>
  <c r="D184" i="26"/>
  <c r="L184" i="26"/>
  <c r="T184" i="26"/>
  <c r="AB184" i="26"/>
  <c r="AV184" i="26" s="1"/>
  <c r="AW184" i="26" s="1"/>
  <c r="I184" i="26"/>
  <c r="Q184" i="26"/>
  <c r="Y184" i="26"/>
  <c r="E184" i="26"/>
  <c r="U184" i="26"/>
  <c r="H184" i="26"/>
  <c r="X184" i="26"/>
  <c r="P184" i="26"/>
  <c r="AF184" i="26"/>
  <c r="AC184" i="26"/>
  <c r="M184" i="26"/>
  <c r="AJ184" i="26"/>
  <c r="Q289" i="20"/>
  <c r="A287" i="26"/>
  <c r="Q406" i="20"/>
  <c r="A404" i="26"/>
  <c r="AM238" i="26"/>
  <c r="AG238" i="26"/>
  <c r="AS238" i="26" s="1"/>
  <c r="AT238" i="26" s="1"/>
  <c r="C238" i="26"/>
  <c r="G238" i="26"/>
  <c r="K238" i="26"/>
  <c r="O238" i="26"/>
  <c r="S238" i="26"/>
  <c r="W238" i="26"/>
  <c r="AA238" i="26"/>
  <c r="AE238" i="26"/>
  <c r="F238" i="26"/>
  <c r="J238" i="26"/>
  <c r="N238" i="26"/>
  <c r="R238" i="26"/>
  <c r="V238" i="26"/>
  <c r="Z238" i="26"/>
  <c r="AD238" i="26"/>
  <c r="H238" i="26"/>
  <c r="P238" i="26"/>
  <c r="X238" i="26"/>
  <c r="AF238" i="26"/>
  <c r="E238" i="26"/>
  <c r="M238" i="26"/>
  <c r="U238" i="26"/>
  <c r="AC238" i="26"/>
  <c r="I238" i="26"/>
  <c r="Y238" i="26"/>
  <c r="L238" i="26"/>
  <c r="AB238" i="26"/>
  <c r="AV238" i="26" s="1"/>
  <c r="AW238" i="26" s="1"/>
  <c r="D238" i="26"/>
  <c r="T238" i="26"/>
  <c r="Q238" i="26"/>
  <c r="AJ238" i="26"/>
  <c r="Q92" i="20"/>
  <c r="A90" i="26"/>
  <c r="AM140" i="26"/>
  <c r="C140" i="26"/>
  <c r="G140" i="26"/>
  <c r="K140" i="26"/>
  <c r="O140" i="26"/>
  <c r="S140" i="26"/>
  <c r="W140" i="26"/>
  <c r="AA140" i="26"/>
  <c r="AE140" i="26"/>
  <c r="AG140" i="26"/>
  <c r="AS140" i="26" s="1"/>
  <c r="AT140" i="26" s="1"/>
  <c r="F140" i="26"/>
  <c r="J140" i="26"/>
  <c r="N140" i="26"/>
  <c r="R140" i="26"/>
  <c r="V140" i="26"/>
  <c r="Z140" i="26"/>
  <c r="AD140" i="26"/>
  <c r="D140" i="26"/>
  <c r="L140" i="26"/>
  <c r="T140" i="26"/>
  <c r="AB140" i="26"/>
  <c r="AV140" i="26" s="1"/>
  <c r="AW140" i="26" s="1"/>
  <c r="I140" i="26"/>
  <c r="Q140" i="26"/>
  <c r="Y140" i="26"/>
  <c r="H140" i="26"/>
  <c r="X140" i="26"/>
  <c r="U140" i="26"/>
  <c r="E140" i="26"/>
  <c r="AC140" i="26"/>
  <c r="P140" i="26"/>
  <c r="M140" i="26"/>
  <c r="AF140" i="26"/>
  <c r="AJ140" i="26"/>
  <c r="Q256" i="20"/>
  <c r="A254" i="26"/>
  <c r="AM273" i="26"/>
  <c r="AG273" i="26"/>
  <c r="AS273" i="26" s="1"/>
  <c r="AT273" i="26" s="1"/>
  <c r="E273" i="26"/>
  <c r="I273" i="26"/>
  <c r="M273" i="26"/>
  <c r="Q273" i="26"/>
  <c r="U273" i="26"/>
  <c r="Y273" i="26"/>
  <c r="AC273" i="26"/>
  <c r="D273" i="26"/>
  <c r="H273" i="26"/>
  <c r="L273" i="26"/>
  <c r="P273" i="26"/>
  <c r="T273" i="26"/>
  <c r="X273" i="26"/>
  <c r="AB273" i="26"/>
  <c r="AV273" i="26" s="1"/>
  <c r="AW273" i="26" s="1"/>
  <c r="AF273" i="26"/>
  <c r="F273" i="26"/>
  <c r="N273" i="26"/>
  <c r="V273" i="26"/>
  <c r="AD273" i="26"/>
  <c r="G273" i="26"/>
  <c r="O273" i="26"/>
  <c r="W273" i="26"/>
  <c r="AE273" i="26"/>
  <c r="C273" i="26"/>
  <c r="K273" i="26"/>
  <c r="S273" i="26"/>
  <c r="AA273" i="26"/>
  <c r="R273" i="26"/>
  <c r="Z273" i="26"/>
  <c r="J273" i="26"/>
  <c r="AJ273" i="26"/>
  <c r="AM258" i="26"/>
  <c r="AG258" i="26"/>
  <c r="AS258" i="26" s="1"/>
  <c r="AT258" i="26" s="1"/>
  <c r="F258" i="26"/>
  <c r="J258" i="26"/>
  <c r="N258" i="26"/>
  <c r="R258" i="26"/>
  <c r="V258" i="26"/>
  <c r="Z258" i="26"/>
  <c r="AD258" i="26"/>
  <c r="E258" i="26"/>
  <c r="K258" i="26"/>
  <c r="P258" i="26"/>
  <c r="U258" i="26"/>
  <c r="AA258" i="26"/>
  <c r="AF258" i="26"/>
  <c r="D258" i="26"/>
  <c r="I258" i="26"/>
  <c r="O258" i="26"/>
  <c r="T258" i="26"/>
  <c r="Y258" i="26"/>
  <c r="AE258" i="26"/>
  <c r="L258" i="26"/>
  <c r="W258" i="26"/>
  <c r="C258" i="26"/>
  <c r="M258" i="26"/>
  <c r="X258" i="26"/>
  <c r="H258" i="26"/>
  <c r="S258" i="26"/>
  <c r="AC258" i="26"/>
  <c r="Q258" i="26"/>
  <c r="AB258" i="26"/>
  <c r="AV258" i="26" s="1"/>
  <c r="AW258" i="26" s="1"/>
  <c r="G258" i="26"/>
  <c r="AJ258" i="26"/>
  <c r="Q307" i="20"/>
  <c r="A305" i="26"/>
  <c r="Q62" i="20"/>
  <c r="A60" i="26"/>
  <c r="Q56" i="20"/>
  <c r="A54" i="26"/>
  <c r="AM180" i="26"/>
  <c r="AG180" i="26"/>
  <c r="AS180" i="26" s="1"/>
  <c r="AT180" i="26" s="1"/>
  <c r="C180" i="26"/>
  <c r="G180" i="26"/>
  <c r="K180" i="26"/>
  <c r="O180" i="26"/>
  <c r="S180" i="26"/>
  <c r="W180" i="26"/>
  <c r="AA180" i="26"/>
  <c r="AE180" i="26"/>
  <c r="F180" i="26"/>
  <c r="J180" i="26"/>
  <c r="N180" i="26"/>
  <c r="R180" i="26"/>
  <c r="V180" i="26"/>
  <c r="Z180" i="26"/>
  <c r="AD180" i="26"/>
  <c r="D180" i="26"/>
  <c r="L180" i="26"/>
  <c r="T180" i="26"/>
  <c r="AB180" i="26"/>
  <c r="AV180" i="26" s="1"/>
  <c r="AW180" i="26" s="1"/>
  <c r="I180" i="26"/>
  <c r="Q180" i="26"/>
  <c r="Y180" i="26"/>
  <c r="M180" i="26"/>
  <c r="AC180" i="26"/>
  <c r="P180" i="26"/>
  <c r="AF180" i="26"/>
  <c r="H180" i="26"/>
  <c r="X180" i="26"/>
  <c r="U180" i="26"/>
  <c r="E180" i="26"/>
  <c r="AJ180" i="26"/>
  <c r="AM251" i="26"/>
  <c r="AG251" i="26"/>
  <c r="AS251" i="26" s="1"/>
  <c r="AT251" i="26" s="1"/>
  <c r="D251" i="26"/>
  <c r="H251" i="26"/>
  <c r="L251" i="26"/>
  <c r="P251" i="26"/>
  <c r="T251" i="26"/>
  <c r="X251" i="26"/>
  <c r="AB251" i="26"/>
  <c r="AV251" i="26" s="1"/>
  <c r="AW251" i="26" s="1"/>
  <c r="AF251" i="26"/>
  <c r="G251" i="26"/>
  <c r="M251" i="26"/>
  <c r="R251" i="26"/>
  <c r="W251" i="26"/>
  <c r="AC251" i="26"/>
  <c r="F251" i="26"/>
  <c r="K251" i="26"/>
  <c r="Q251" i="26"/>
  <c r="V251" i="26"/>
  <c r="AA251" i="26"/>
  <c r="I251" i="26"/>
  <c r="S251" i="26"/>
  <c r="AD251" i="26"/>
  <c r="J251" i="26"/>
  <c r="U251" i="26"/>
  <c r="AE251" i="26"/>
  <c r="E251" i="26"/>
  <c r="O251" i="26"/>
  <c r="Z251" i="26"/>
  <c r="N251" i="26"/>
  <c r="Y251" i="26"/>
  <c r="C251" i="26"/>
  <c r="AJ251" i="26"/>
  <c r="Q156" i="20"/>
  <c r="A154" i="26"/>
  <c r="Q233" i="20"/>
  <c r="A231" i="26"/>
  <c r="AM69" i="26"/>
  <c r="AG69" i="26"/>
  <c r="AS69" i="26" s="1"/>
  <c r="AT69" i="26" s="1"/>
  <c r="F69" i="26"/>
  <c r="J69" i="26"/>
  <c r="N69" i="26"/>
  <c r="R69" i="26"/>
  <c r="V69" i="26"/>
  <c r="Z69" i="26"/>
  <c r="AD69" i="26"/>
  <c r="E69" i="26"/>
  <c r="I69" i="26"/>
  <c r="M69" i="26"/>
  <c r="Q69" i="26"/>
  <c r="U69" i="26"/>
  <c r="Y69" i="26"/>
  <c r="AC69" i="26"/>
  <c r="C69" i="26"/>
  <c r="K69" i="26"/>
  <c r="S69" i="26"/>
  <c r="AA69" i="26"/>
  <c r="H69" i="26"/>
  <c r="P69" i="26"/>
  <c r="X69" i="26"/>
  <c r="AF69" i="26"/>
  <c r="L69" i="26"/>
  <c r="AB69" i="26"/>
  <c r="AV69" i="26" s="1"/>
  <c r="AW69" i="26" s="1"/>
  <c r="G69" i="26"/>
  <c r="W69" i="26"/>
  <c r="AE69" i="26"/>
  <c r="T69" i="26"/>
  <c r="D69" i="26"/>
  <c r="O69" i="26"/>
  <c r="AJ69" i="26"/>
  <c r="Q129" i="20"/>
  <c r="A127" i="26"/>
  <c r="AV364" i="26"/>
  <c r="AW364" i="26" s="1"/>
  <c r="AS364" i="26"/>
  <c r="AT364" i="26" s="1"/>
  <c r="AI364" i="26"/>
  <c r="AG364" i="26"/>
  <c r="F364" i="26"/>
  <c r="J364" i="26"/>
  <c r="N364" i="26"/>
  <c r="R364" i="26"/>
  <c r="V364" i="26"/>
  <c r="Z364" i="26"/>
  <c r="AD364" i="26"/>
  <c r="AM364" i="26"/>
  <c r="E364" i="26"/>
  <c r="K364" i="26"/>
  <c r="P364" i="26"/>
  <c r="U364" i="26"/>
  <c r="AA364" i="26"/>
  <c r="AF364" i="26"/>
  <c r="G364" i="26"/>
  <c r="L364" i="26"/>
  <c r="Q364" i="26"/>
  <c r="W364" i="26"/>
  <c r="AB364" i="26"/>
  <c r="D364" i="26"/>
  <c r="I364" i="26"/>
  <c r="O364" i="26"/>
  <c r="T364" i="26"/>
  <c r="Y364" i="26"/>
  <c r="AE364" i="26"/>
  <c r="H364" i="26"/>
  <c r="AC364" i="26"/>
  <c r="M364" i="26"/>
  <c r="S364" i="26"/>
  <c r="C364" i="26"/>
  <c r="X364" i="26"/>
  <c r="AJ364" i="26"/>
  <c r="Q124" i="20"/>
  <c r="A122" i="26"/>
  <c r="AM83" i="26"/>
  <c r="AG83" i="26"/>
  <c r="AS83" i="26" s="1"/>
  <c r="AT83" i="26" s="1"/>
  <c r="E83" i="26"/>
  <c r="I83" i="26"/>
  <c r="M83" i="26"/>
  <c r="Q83" i="26"/>
  <c r="U83" i="26"/>
  <c r="Y83" i="26"/>
  <c r="AC83" i="26"/>
  <c r="G83" i="26"/>
  <c r="L83" i="26"/>
  <c r="R83" i="26"/>
  <c r="W83" i="26"/>
  <c r="AB83" i="26"/>
  <c r="AV83" i="26" s="1"/>
  <c r="AW83" i="26" s="1"/>
  <c r="F83" i="26"/>
  <c r="K83" i="26"/>
  <c r="P83" i="26"/>
  <c r="V83" i="26"/>
  <c r="AA83" i="26"/>
  <c r="AF83" i="26"/>
  <c r="H83" i="26"/>
  <c r="S83" i="26"/>
  <c r="AD83" i="26"/>
  <c r="D83" i="26"/>
  <c r="O83" i="26"/>
  <c r="Z83" i="26"/>
  <c r="J83" i="26"/>
  <c r="AE83" i="26"/>
  <c r="C83" i="26"/>
  <c r="X83" i="26"/>
  <c r="T83" i="26"/>
  <c r="N83" i="26"/>
  <c r="AJ83" i="26"/>
  <c r="AM307" i="26"/>
  <c r="AG307" i="26"/>
  <c r="AS307" i="26" s="1"/>
  <c r="AT307" i="26" s="1"/>
  <c r="E307" i="26"/>
  <c r="I307" i="26"/>
  <c r="M307" i="26"/>
  <c r="Q307" i="26"/>
  <c r="U307" i="26"/>
  <c r="Y307" i="26"/>
  <c r="AC307" i="26"/>
  <c r="D307" i="26"/>
  <c r="H307" i="26"/>
  <c r="L307" i="26"/>
  <c r="P307" i="26"/>
  <c r="T307" i="26"/>
  <c r="X307" i="26"/>
  <c r="AB307" i="26"/>
  <c r="AV307" i="26" s="1"/>
  <c r="AW307" i="26" s="1"/>
  <c r="AF307" i="26"/>
  <c r="J307" i="26"/>
  <c r="R307" i="26"/>
  <c r="Z307" i="26"/>
  <c r="C307" i="26"/>
  <c r="K307" i="26"/>
  <c r="S307" i="26"/>
  <c r="AA307" i="26"/>
  <c r="G307" i="26"/>
  <c r="O307" i="26"/>
  <c r="W307" i="26"/>
  <c r="AE307" i="26"/>
  <c r="V307" i="26"/>
  <c r="AD307" i="26"/>
  <c r="N307" i="26"/>
  <c r="F307" i="26"/>
  <c r="AJ307" i="26"/>
  <c r="Q193" i="20"/>
  <c r="A191" i="26"/>
  <c r="Q32" i="20"/>
  <c r="A30" i="26"/>
  <c r="Q205" i="20"/>
  <c r="A203" i="26"/>
  <c r="Q419" i="20"/>
  <c r="A417" i="26"/>
  <c r="AM133" i="26"/>
  <c r="AG133" i="26"/>
  <c r="AS133" i="26" s="1"/>
  <c r="AT133" i="26" s="1"/>
  <c r="E133" i="26"/>
  <c r="I133" i="26"/>
  <c r="M133" i="26"/>
  <c r="Q133" i="26"/>
  <c r="U133" i="26"/>
  <c r="Y133" i="26"/>
  <c r="AC133" i="26"/>
  <c r="D133" i="26"/>
  <c r="H133" i="26"/>
  <c r="L133" i="26"/>
  <c r="P133" i="26"/>
  <c r="T133" i="26"/>
  <c r="X133" i="26"/>
  <c r="AB133" i="26"/>
  <c r="AV133" i="26" s="1"/>
  <c r="AW133" i="26" s="1"/>
  <c r="AF133" i="26"/>
  <c r="J133" i="26"/>
  <c r="R133" i="26"/>
  <c r="Z133" i="26"/>
  <c r="G133" i="26"/>
  <c r="O133" i="26"/>
  <c r="W133" i="26"/>
  <c r="AE133" i="26"/>
  <c r="K133" i="26"/>
  <c r="AA133" i="26"/>
  <c r="F133" i="26"/>
  <c r="V133" i="26"/>
  <c r="N133" i="26"/>
  <c r="S133" i="26"/>
  <c r="C133" i="26"/>
  <c r="AD133" i="26"/>
  <c r="AJ133" i="26"/>
  <c r="Q392" i="20"/>
  <c r="A390" i="26"/>
  <c r="AV423" i="26"/>
  <c r="AW423" i="26" s="1"/>
  <c r="AS423" i="26"/>
  <c r="AT423" i="26" s="1"/>
  <c r="AM423" i="26"/>
  <c r="AG423" i="26"/>
  <c r="AI423" i="26"/>
  <c r="D423" i="26"/>
  <c r="H423" i="26"/>
  <c r="L423" i="26"/>
  <c r="P423" i="26"/>
  <c r="T423" i="26"/>
  <c r="X423" i="26"/>
  <c r="AB423" i="26"/>
  <c r="AF423" i="26"/>
  <c r="N423" i="26"/>
  <c r="E423" i="26"/>
  <c r="I423" i="26"/>
  <c r="M423" i="26"/>
  <c r="Q423" i="26"/>
  <c r="U423" i="26"/>
  <c r="Y423" i="26"/>
  <c r="AC423" i="26"/>
  <c r="F423" i="26"/>
  <c r="J423" i="26"/>
  <c r="R423" i="26"/>
  <c r="V423" i="26"/>
  <c r="Z423" i="26"/>
  <c r="AD423" i="26"/>
  <c r="C423" i="26"/>
  <c r="G423" i="26"/>
  <c r="K423" i="26"/>
  <c r="O423" i="26"/>
  <c r="S423" i="26"/>
  <c r="W423" i="26"/>
  <c r="AA423" i="26"/>
  <c r="AE423" i="26"/>
  <c r="AJ423" i="26"/>
  <c r="Q72" i="20"/>
  <c r="A70" i="26"/>
  <c r="Q65" i="20"/>
  <c r="A63" i="26"/>
  <c r="Q427" i="20"/>
  <c r="A425" i="26"/>
  <c r="Q40" i="20"/>
  <c r="A38" i="26"/>
  <c r="AM25" i="26"/>
  <c r="F25" i="26"/>
  <c r="J25" i="26"/>
  <c r="N25" i="26"/>
  <c r="R25" i="26"/>
  <c r="V25" i="26"/>
  <c r="Z25" i="26"/>
  <c r="AD25" i="26"/>
  <c r="AG25" i="26"/>
  <c r="AS25" i="26" s="1"/>
  <c r="AT25" i="26" s="1"/>
  <c r="G25" i="26"/>
  <c r="L25" i="26"/>
  <c r="Q25" i="26"/>
  <c r="W25" i="26"/>
  <c r="AB25" i="26"/>
  <c r="AV25" i="26" s="1"/>
  <c r="AW25" i="26" s="1"/>
  <c r="E25" i="26"/>
  <c r="K25" i="26"/>
  <c r="P25" i="26"/>
  <c r="U25" i="26"/>
  <c r="AA25" i="26"/>
  <c r="AF25" i="26"/>
  <c r="H25" i="26"/>
  <c r="S25" i="26"/>
  <c r="AC25" i="26"/>
  <c r="D25" i="26"/>
  <c r="O25" i="26"/>
  <c r="Y25" i="26"/>
  <c r="T25" i="26"/>
  <c r="M25" i="26"/>
  <c r="C25" i="26"/>
  <c r="AE25" i="26"/>
  <c r="I25" i="26"/>
  <c r="X25" i="26"/>
  <c r="AJ25" i="26"/>
  <c r="Q381" i="20"/>
  <c r="A379" i="26"/>
  <c r="AM245" i="26"/>
  <c r="AG245" i="26"/>
  <c r="AS245" i="26" s="1"/>
  <c r="AT245" i="26" s="1"/>
  <c r="D245" i="26"/>
  <c r="H245" i="26"/>
  <c r="L245" i="26"/>
  <c r="P245" i="26"/>
  <c r="T245" i="26"/>
  <c r="X245" i="26"/>
  <c r="AB245" i="26"/>
  <c r="AV245" i="26" s="1"/>
  <c r="AW245" i="26" s="1"/>
  <c r="AF245" i="26"/>
  <c r="F245" i="26"/>
  <c r="K245" i="26"/>
  <c r="Q245" i="26"/>
  <c r="V245" i="26"/>
  <c r="AA245" i="26"/>
  <c r="E245" i="26"/>
  <c r="J245" i="26"/>
  <c r="O245" i="26"/>
  <c r="U245" i="26"/>
  <c r="Z245" i="26"/>
  <c r="AE245" i="26"/>
  <c r="G245" i="26"/>
  <c r="R245" i="26"/>
  <c r="AC245" i="26"/>
  <c r="I245" i="26"/>
  <c r="S245" i="26"/>
  <c r="AD245" i="26"/>
  <c r="C245" i="26"/>
  <c r="N245" i="26"/>
  <c r="Y245" i="26"/>
  <c r="W245" i="26"/>
  <c r="M245" i="26"/>
  <c r="AJ245" i="26"/>
  <c r="AM60" i="26"/>
  <c r="D60" i="26"/>
  <c r="H60" i="26"/>
  <c r="L60" i="26"/>
  <c r="P60" i="26"/>
  <c r="T60" i="26"/>
  <c r="X60" i="26"/>
  <c r="AB60" i="26"/>
  <c r="AV60" i="26" s="1"/>
  <c r="AW60" i="26" s="1"/>
  <c r="AF60" i="26"/>
  <c r="C60" i="26"/>
  <c r="G60" i="26"/>
  <c r="K60" i="26"/>
  <c r="O60" i="26"/>
  <c r="S60" i="26"/>
  <c r="W60" i="26"/>
  <c r="AA60" i="26"/>
  <c r="AE60" i="26"/>
  <c r="AG60" i="26"/>
  <c r="AS60" i="26" s="1"/>
  <c r="AT60" i="26" s="1"/>
  <c r="I60" i="26"/>
  <c r="Q60" i="26"/>
  <c r="Y60" i="26"/>
  <c r="F60" i="26"/>
  <c r="N60" i="26"/>
  <c r="V60" i="26"/>
  <c r="AD60" i="26"/>
  <c r="J60" i="26"/>
  <c r="Z60" i="26"/>
  <c r="E60" i="26"/>
  <c r="U60" i="26"/>
  <c r="M60" i="26"/>
  <c r="R60" i="26"/>
  <c r="AC60" i="26"/>
  <c r="AJ60" i="26"/>
  <c r="AM40" i="26"/>
  <c r="AG40" i="26"/>
  <c r="AS40" i="26" s="1"/>
  <c r="AT40" i="26" s="1"/>
  <c r="D40" i="26"/>
  <c r="H40" i="26"/>
  <c r="L40" i="26"/>
  <c r="P40" i="26"/>
  <c r="T40" i="26"/>
  <c r="X40" i="26"/>
  <c r="AB40" i="26"/>
  <c r="AV40" i="26" s="1"/>
  <c r="AW40" i="26" s="1"/>
  <c r="AF40" i="26"/>
  <c r="C40" i="26"/>
  <c r="G40" i="26"/>
  <c r="K40" i="26"/>
  <c r="O40" i="26"/>
  <c r="S40" i="26"/>
  <c r="W40" i="26"/>
  <c r="AA40" i="26"/>
  <c r="AE40" i="26"/>
  <c r="I40" i="26"/>
  <c r="Q40" i="26"/>
  <c r="Y40" i="26"/>
  <c r="F40" i="26"/>
  <c r="N40" i="26"/>
  <c r="V40" i="26"/>
  <c r="AD40" i="26"/>
  <c r="R40" i="26"/>
  <c r="M40" i="26"/>
  <c r="AC40" i="26"/>
  <c r="E40" i="26"/>
  <c r="Z40" i="26"/>
  <c r="U40" i="26"/>
  <c r="J40" i="26"/>
  <c r="AJ40" i="26"/>
  <c r="AM321" i="26"/>
  <c r="E321" i="26"/>
  <c r="I321" i="26"/>
  <c r="M321" i="26"/>
  <c r="Q321" i="26"/>
  <c r="U321" i="26"/>
  <c r="Y321" i="26"/>
  <c r="AC321" i="26"/>
  <c r="AG321" i="26"/>
  <c r="AS321" i="26" s="1"/>
  <c r="AT321" i="26" s="1"/>
  <c r="D321" i="26"/>
  <c r="H321" i="26"/>
  <c r="L321" i="26"/>
  <c r="P321" i="26"/>
  <c r="T321" i="26"/>
  <c r="X321" i="26"/>
  <c r="AB321" i="26"/>
  <c r="AV321" i="26" s="1"/>
  <c r="AW321" i="26" s="1"/>
  <c r="AF321" i="26"/>
  <c r="C321" i="26"/>
  <c r="K321" i="26"/>
  <c r="S321" i="26"/>
  <c r="AA321" i="26"/>
  <c r="J321" i="26"/>
  <c r="V321" i="26"/>
  <c r="AE321" i="26"/>
  <c r="N321" i="26"/>
  <c r="W321" i="26"/>
  <c r="G321" i="26"/>
  <c r="R321" i="26"/>
  <c r="AD321" i="26"/>
  <c r="F321" i="26"/>
  <c r="O321" i="26"/>
  <c r="Z321" i="26"/>
  <c r="AJ321" i="26"/>
  <c r="AM176" i="26"/>
  <c r="AG176" i="26"/>
  <c r="AS176" i="26" s="1"/>
  <c r="AT176" i="26" s="1"/>
  <c r="C176" i="26"/>
  <c r="G176" i="26"/>
  <c r="K176" i="26"/>
  <c r="O176" i="26"/>
  <c r="S176" i="26"/>
  <c r="W176" i="26"/>
  <c r="AA176" i="26"/>
  <c r="AE176" i="26"/>
  <c r="F176" i="26"/>
  <c r="J176" i="26"/>
  <c r="N176" i="26"/>
  <c r="R176" i="26"/>
  <c r="V176" i="26"/>
  <c r="Z176" i="26"/>
  <c r="AD176" i="26"/>
  <c r="D176" i="26"/>
  <c r="L176" i="26"/>
  <c r="T176" i="26"/>
  <c r="AB176" i="26"/>
  <c r="AV176" i="26" s="1"/>
  <c r="AW176" i="26" s="1"/>
  <c r="I176" i="26"/>
  <c r="Q176" i="26"/>
  <c r="Y176" i="26"/>
  <c r="E176" i="26"/>
  <c r="U176" i="26"/>
  <c r="H176" i="26"/>
  <c r="X176" i="26"/>
  <c r="P176" i="26"/>
  <c r="AF176" i="26"/>
  <c r="M176" i="26"/>
  <c r="AC176" i="26"/>
  <c r="AJ176" i="26"/>
  <c r="Q143" i="20"/>
  <c r="A141" i="26"/>
  <c r="Q380" i="20"/>
  <c r="A378" i="26"/>
  <c r="AM224" i="26"/>
  <c r="AG224" i="26"/>
  <c r="AS224" i="26" s="1"/>
  <c r="AT224" i="26" s="1"/>
  <c r="C224" i="26"/>
  <c r="G224" i="26"/>
  <c r="K224" i="26"/>
  <c r="O224" i="26"/>
  <c r="S224" i="26"/>
  <c r="W224" i="26"/>
  <c r="AA224" i="26"/>
  <c r="AE224" i="26"/>
  <c r="F224" i="26"/>
  <c r="J224" i="26"/>
  <c r="N224" i="26"/>
  <c r="R224" i="26"/>
  <c r="V224" i="26"/>
  <c r="Z224" i="26"/>
  <c r="AD224" i="26"/>
  <c r="D224" i="26"/>
  <c r="L224" i="26"/>
  <c r="T224" i="26"/>
  <c r="AB224" i="26"/>
  <c r="AV224" i="26" s="1"/>
  <c r="AW224" i="26" s="1"/>
  <c r="I224" i="26"/>
  <c r="Q224" i="26"/>
  <c r="Y224" i="26"/>
  <c r="P224" i="26"/>
  <c r="AF224" i="26"/>
  <c r="M224" i="26"/>
  <c r="U224" i="26"/>
  <c r="H224" i="26"/>
  <c r="AC224" i="26"/>
  <c r="X224" i="26"/>
  <c r="E224" i="26"/>
  <c r="AJ224" i="26"/>
  <c r="AV444" i="26"/>
  <c r="AW444" i="26" s="1"/>
  <c r="AS444" i="26"/>
  <c r="AT444" i="26" s="1"/>
  <c r="AM444" i="26"/>
  <c r="AG444" i="26"/>
  <c r="AI444" i="26"/>
  <c r="F444" i="26"/>
  <c r="J444" i="26"/>
  <c r="N444" i="26"/>
  <c r="R444" i="26"/>
  <c r="V444" i="26"/>
  <c r="Z444" i="26"/>
  <c r="AD444" i="26"/>
  <c r="D444" i="26"/>
  <c r="L444" i="26"/>
  <c r="T444" i="26"/>
  <c r="AB444" i="26"/>
  <c r="C444" i="26"/>
  <c r="G444" i="26"/>
  <c r="K444" i="26"/>
  <c r="O444" i="26"/>
  <c r="S444" i="26"/>
  <c r="W444" i="26"/>
  <c r="AA444" i="26"/>
  <c r="AE444" i="26"/>
  <c r="H444" i="26"/>
  <c r="P444" i="26"/>
  <c r="X444" i="26"/>
  <c r="AF444" i="26"/>
  <c r="E444" i="26"/>
  <c r="I444" i="26"/>
  <c r="M444" i="26"/>
  <c r="Q444" i="26"/>
  <c r="U444" i="26"/>
  <c r="Y444" i="26"/>
  <c r="AC444" i="26"/>
  <c r="AJ444" i="26"/>
  <c r="AM171" i="26"/>
  <c r="AG171" i="26"/>
  <c r="AS171" i="26" s="1"/>
  <c r="AT171" i="26" s="1"/>
  <c r="E171" i="26"/>
  <c r="I171" i="26"/>
  <c r="M171" i="26"/>
  <c r="Q171" i="26"/>
  <c r="U171" i="26"/>
  <c r="Y171" i="26"/>
  <c r="AC171" i="26"/>
  <c r="D171" i="26"/>
  <c r="H171" i="26"/>
  <c r="L171" i="26"/>
  <c r="P171" i="26"/>
  <c r="T171" i="26"/>
  <c r="X171" i="26"/>
  <c r="AB171" i="26"/>
  <c r="AV171" i="26" s="1"/>
  <c r="AW171" i="26" s="1"/>
  <c r="AF171" i="26"/>
  <c r="J171" i="26"/>
  <c r="R171" i="26"/>
  <c r="Z171" i="26"/>
  <c r="G171" i="26"/>
  <c r="O171" i="26"/>
  <c r="W171" i="26"/>
  <c r="AE171" i="26"/>
  <c r="K171" i="26"/>
  <c r="AA171" i="26"/>
  <c r="N171" i="26"/>
  <c r="AD171" i="26"/>
  <c r="F171" i="26"/>
  <c r="V171" i="26"/>
  <c r="S171" i="26"/>
  <c r="C171" i="26"/>
  <c r="AJ171" i="26"/>
  <c r="AM51" i="26"/>
  <c r="AG51" i="26"/>
  <c r="AS51" i="26" s="1"/>
  <c r="AT51" i="26" s="1"/>
  <c r="F51" i="26"/>
  <c r="J51" i="26"/>
  <c r="N51" i="26"/>
  <c r="R51" i="26"/>
  <c r="V51" i="26"/>
  <c r="Z51" i="26"/>
  <c r="AD51" i="26"/>
  <c r="E51" i="26"/>
  <c r="I51" i="26"/>
  <c r="M51" i="26"/>
  <c r="Q51" i="26"/>
  <c r="U51" i="26"/>
  <c r="Y51" i="26"/>
  <c r="AC51" i="26"/>
  <c r="G51" i="26"/>
  <c r="O51" i="26"/>
  <c r="W51" i="26"/>
  <c r="AE51" i="26"/>
  <c r="D51" i="26"/>
  <c r="L51" i="26"/>
  <c r="T51" i="26"/>
  <c r="AB51" i="26"/>
  <c r="AV51" i="26" s="1"/>
  <c r="AW51" i="26" s="1"/>
  <c r="H51" i="26"/>
  <c r="X51" i="26"/>
  <c r="C51" i="26"/>
  <c r="S51" i="26"/>
  <c r="AA51" i="26"/>
  <c r="P51" i="26"/>
  <c r="AF51" i="26"/>
  <c r="K51" i="26"/>
  <c r="AJ51" i="26"/>
  <c r="Q120" i="20"/>
  <c r="A118" i="26"/>
  <c r="Q413" i="20"/>
  <c r="A411" i="26"/>
  <c r="Q378" i="20"/>
  <c r="A376" i="26"/>
  <c r="AM144" i="26"/>
  <c r="AG144" i="26"/>
  <c r="AS144" i="26" s="1"/>
  <c r="AT144" i="26" s="1"/>
  <c r="C144" i="26"/>
  <c r="G144" i="26"/>
  <c r="K144" i="26"/>
  <c r="O144" i="26"/>
  <c r="S144" i="26"/>
  <c r="W144" i="26"/>
  <c r="AA144" i="26"/>
  <c r="AE144" i="26"/>
  <c r="F144" i="26"/>
  <c r="J144" i="26"/>
  <c r="N144" i="26"/>
  <c r="R144" i="26"/>
  <c r="V144" i="26"/>
  <c r="Z144" i="26"/>
  <c r="AD144" i="26"/>
  <c r="D144" i="26"/>
  <c r="L144" i="26"/>
  <c r="T144" i="26"/>
  <c r="AB144" i="26"/>
  <c r="AV144" i="26" s="1"/>
  <c r="AW144" i="26" s="1"/>
  <c r="I144" i="26"/>
  <c r="Q144" i="26"/>
  <c r="Y144" i="26"/>
  <c r="P144" i="26"/>
  <c r="AF144" i="26"/>
  <c r="H144" i="26"/>
  <c r="AC144" i="26"/>
  <c r="M144" i="26"/>
  <c r="E144" i="26"/>
  <c r="X144" i="26"/>
  <c r="U144" i="26"/>
  <c r="AJ144" i="26"/>
  <c r="Q270" i="20"/>
  <c r="A268" i="26"/>
  <c r="AV393" i="26"/>
  <c r="AW393" i="26" s="1"/>
  <c r="AS393" i="26"/>
  <c r="AT393" i="26" s="1"/>
  <c r="AI393" i="26"/>
  <c r="AM393" i="26"/>
  <c r="AG393" i="26"/>
  <c r="E393" i="26"/>
  <c r="I393" i="26"/>
  <c r="M393" i="26"/>
  <c r="Q393" i="26"/>
  <c r="U393" i="26"/>
  <c r="Y393" i="26"/>
  <c r="AC393" i="26"/>
  <c r="F393" i="26"/>
  <c r="J393" i="26"/>
  <c r="N393" i="26"/>
  <c r="R393" i="26"/>
  <c r="V393" i="26"/>
  <c r="Z393" i="26"/>
  <c r="AD393" i="26"/>
  <c r="D393" i="26"/>
  <c r="H393" i="26"/>
  <c r="L393" i="26"/>
  <c r="P393" i="26"/>
  <c r="T393" i="26"/>
  <c r="X393" i="26"/>
  <c r="AB393" i="26"/>
  <c r="AF393" i="26"/>
  <c r="K393" i="26"/>
  <c r="AA393" i="26"/>
  <c r="O393" i="26"/>
  <c r="AE393" i="26"/>
  <c r="C393" i="26"/>
  <c r="S393" i="26"/>
  <c r="G393" i="26"/>
  <c r="W393" i="26"/>
  <c r="AJ393" i="26"/>
  <c r="AM21" i="26"/>
  <c r="AG21" i="26"/>
  <c r="AS21" i="26" s="1"/>
  <c r="AT21" i="26" s="1"/>
  <c r="F21" i="26"/>
  <c r="J21" i="26"/>
  <c r="N21" i="26"/>
  <c r="R21" i="26"/>
  <c r="V21" i="26"/>
  <c r="Z21" i="26"/>
  <c r="AD21" i="26"/>
  <c r="D21" i="26"/>
  <c r="I21" i="26"/>
  <c r="O21" i="26"/>
  <c r="T21" i="26"/>
  <c r="Y21" i="26"/>
  <c r="AE21" i="26"/>
  <c r="C21" i="26"/>
  <c r="H21" i="26"/>
  <c r="M21" i="26"/>
  <c r="S21" i="26"/>
  <c r="X21" i="26"/>
  <c r="AC21" i="26"/>
  <c r="K21" i="26"/>
  <c r="U21" i="26"/>
  <c r="AF21" i="26"/>
  <c r="G21" i="26"/>
  <c r="Q21" i="26"/>
  <c r="AB21" i="26"/>
  <c r="AV21" i="26" s="1"/>
  <c r="AW21" i="26" s="1"/>
  <c r="L21" i="26"/>
  <c r="E21" i="26"/>
  <c r="AA21" i="26"/>
  <c r="W21" i="26"/>
  <c r="P21" i="26"/>
  <c r="AJ21" i="26"/>
  <c r="Q209" i="20"/>
  <c r="A207" i="26"/>
  <c r="Q212" i="20"/>
  <c r="A210" i="26"/>
  <c r="Q131" i="20"/>
  <c r="A129" i="26"/>
  <c r="AV414" i="26"/>
  <c r="AW414" i="26" s="1"/>
  <c r="AS414" i="26"/>
  <c r="AT414" i="26" s="1"/>
  <c r="AM414" i="26"/>
  <c r="AI414" i="26"/>
  <c r="AG414" i="26"/>
  <c r="C414" i="26"/>
  <c r="G414" i="26"/>
  <c r="K414" i="26"/>
  <c r="O414" i="26"/>
  <c r="S414" i="26"/>
  <c r="W414" i="26"/>
  <c r="AA414" i="26"/>
  <c r="AE414" i="26"/>
  <c r="D414" i="26"/>
  <c r="H414" i="26"/>
  <c r="L414" i="26"/>
  <c r="P414" i="26"/>
  <c r="T414" i="26"/>
  <c r="X414" i="26"/>
  <c r="AB414" i="26"/>
  <c r="AF414" i="26"/>
  <c r="F414" i="26"/>
  <c r="J414" i="26"/>
  <c r="N414" i="26"/>
  <c r="R414" i="26"/>
  <c r="V414" i="26"/>
  <c r="Z414" i="26"/>
  <c r="AD414" i="26"/>
  <c r="E414" i="26"/>
  <c r="U414" i="26"/>
  <c r="I414" i="26"/>
  <c r="Y414" i="26"/>
  <c r="M414" i="26"/>
  <c r="AC414" i="26"/>
  <c r="Q414" i="26"/>
  <c r="AJ414" i="26"/>
  <c r="AM119" i="26"/>
  <c r="AG119" i="26"/>
  <c r="AS119" i="26" s="1"/>
  <c r="AT119" i="26" s="1"/>
  <c r="E119" i="26"/>
  <c r="I119" i="26"/>
  <c r="M119" i="26"/>
  <c r="Q119" i="26"/>
  <c r="U119" i="26"/>
  <c r="Y119" i="26"/>
  <c r="AC119" i="26"/>
  <c r="D119" i="26"/>
  <c r="H119" i="26"/>
  <c r="L119" i="26"/>
  <c r="P119" i="26"/>
  <c r="T119" i="26"/>
  <c r="X119" i="26"/>
  <c r="AB119" i="26"/>
  <c r="AV119" i="26" s="1"/>
  <c r="AW119" i="26" s="1"/>
  <c r="AF119" i="26"/>
  <c r="F119" i="26"/>
  <c r="N119" i="26"/>
  <c r="V119" i="26"/>
  <c r="AD119" i="26"/>
  <c r="C119" i="26"/>
  <c r="K119" i="26"/>
  <c r="S119" i="26"/>
  <c r="AA119" i="26"/>
  <c r="O119" i="26"/>
  <c r="AE119" i="26"/>
  <c r="J119" i="26"/>
  <c r="Z119" i="26"/>
  <c r="R119" i="26"/>
  <c r="W119" i="26"/>
  <c r="G119" i="26"/>
  <c r="AJ119" i="26"/>
  <c r="AM200" i="26"/>
  <c r="AG200" i="26"/>
  <c r="AS200" i="26" s="1"/>
  <c r="AT200" i="26" s="1"/>
  <c r="C200" i="26"/>
  <c r="G200" i="26"/>
  <c r="K200" i="26"/>
  <c r="O200" i="26"/>
  <c r="S200" i="26"/>
  <c r="W200" i="26"/>
  <c r="AA200" i="26"/>
  <c r="AE200" i="26"/>
  <c r="F200" i="26"/>
  <c r="J200" i="26"/>
  <c r="N200" i="26"/>
  <c r="R200" i="26"/>
  <c r="V200" i="26"/>
  <c r="Z200" i="26"/>
  <c r="AD200" i="26"/>
  <c r="D200" i="26"/>
  <c r="L200" i="26"/>
  <c r="T200" i="26"/>
  <c r="AB200" i="26"/>
  <c r="AV200" i="26" s="1"/>
  <c r="AW200" i="26" s="1"/>
  <c r="I200" i="26"/>
  <c r="Q200" i="26"/>
  <c r="Y200" i="26"/>
  <c r="E200" i="26"/>
  <c r="U200" i="26"/>
  <c r="H200" i="26"/>
  <c r="X200" i="26"/>
  <c r="P200" i="26"/>
  <c r="AF200" i="26"/>
  <c r="M200" i="26"/>
  <c r="AC200" i="26"/>
  <c r="AJ200" i="26"/>
  <c r="AM187" i="26"/>
  <c r="AG187" i="26"/>
  <c r="AS187" i="26" s="1"/>
  <c r="AT187" i="26" s="1"/>
  <c r="E187" i="26"/>
  <c r="I187" i="26"/>
  <c r="M187" i="26"/>
  <c r="Q187" i="26"/>
  <c r="U187" i="26"/>
  <c r="Y187" i="26"/>
  <c r="AC187" i="26"/>
  <c r="D187" i="26"/>
  <c r="H187" i="26"/>
  <c r="L187" i="26"/>
  <c r="P187" i="26"/>
  <c r="T187" i="26"/>
  <c r="X187" i="26"/>
  <c r="AB187" i="26"/>
  <c r="AV187" i="26" s="1"/>
  <c r="AW187" i="26" s="1"/>
  <c r="AF187" i="26"/>
  <c r="J187" i="26"/>
  <c r="R187" i="26"/>
  <c r="Z187" i="26"/>
  <c r="G187" i="26"/>
  <c r="O187" i="26"/>
  <c r="W187" i="26"/>
  <c r="AE187" i="26"/>
  <c r="K187" i="26"/>
  <c r="AA187" i="26"/>
  <c r="N187" i="26"/>
  <c r="AD187" i="26"/>
  <c r="F187" i="26"/>
  <c r="V187" i="26"/>
  <c r="C187" i="26"/>
  <c r="S187" i="26"/>
  <c r="AJ187" i="26"/>
  <c r="Q149" i="20"/>
  <c r="A147" i="26"/>
  <c r="AM98" i="26"/>
  <c r="AG98" i="26"/>
  <c r="AS98" i="26" s="1"/>
  <c r="AT98" i="26" s="1"/>
  <c r="C98" i="26"/>
  <c r="G98" i="26"/>
  <c r="K98" i="26"/>
  <c r="O98" i="26"/>
  <c r="S98" i="26"/>
  <c r="W98" i="26"/>
  <c r="AA98" i="26"/>
  <c r="AE98" i="26"/>
  <c r="F98" i="26"/>
  <c r="J98" i="26"/>
  <c r="N98" i="26"/>
  <c r="R98" i="26"/>
  <c r="V98" i="26"/>
  <c r="Z98" i="26"/>
  <c r="AD98" i="26"/>
  <c r="D98" i="26"/>
  <c r="L98" i="26"/>
  <c r="T98" i="26"/>
  <c r="AB98" i="26"/>
  <c r="AV98" i="26" s="1"/>
  <c r="AW98" i="26" s="1"/>
  <c r="I98" i="26"/>
  <c r="Q98" i="26"/>
  <c r="Y98" i="26"/>
  <c r="E98" i="26"/>
  <c r="U98" i="26"/>
  <c r="P98" i="26"/>
  <c r="AF98" i="26"/>
  <c r="H98" i="26"/>
  <c r="M98" i="26"/>
  <c r="AC98" i="26"/>
  <c r="X98" i="26"/>
  <c r="AJ98" i="26"/>
  <c r="Q122" i="20"/>
  <c r="A120" i="26"/>
  <c r="AM44" i="26"/>
  <c r="D44" i="26"/>
  <c r="H44" i="26"/>
  <c r="L44" i="26"/>
  <c r="P44" i="26"/>
  <c r="T44" i="26"/>
  <c r="X44" i="26"/>
  <c r="AB44" i="26"/>
  <c r="AV44" i="26" s="1"/>
  <c r="AW44" i="26" s="1"/>
  <c r="AF44" i="26"/>
  <c r="C44" i="26"/>
  <c r="G44" i="26"/>
  <c r="K44" i="26"/>
  <c r="O44" i="26"/>
  <c r="S44" i="26"/>
  <c r="W44" i="26"/>
  <c r="AA44" i="26"/>
  <c r="AE44" i="26"/>
  <c r="I44" i="26"/>
  <c r="Q44" i="26"/>
  <c r="Y44" i="26"/>
  <c r="F44" i="26"/>
  <c r="N44" i="26"/>
  <c r="V44" i="26"/>
  <c r="AD44" i="26"/>
  <c r="J44" i="26"/>
  <c r="Z44" i="26"/>
  <c r="E44" i="26"/>
  <c r="U44" i="26"/>
  <c r="M44" i="26"/>
  <c r="AG44" i="26"/>
  <c r="AS44" i="26" s="1"/>
  <c r="AT44" i="26" s="1"/>
  <c r="AC44" i="26"/>
  <c r="R44" i="26"/>
  <c r="AJ44" i="26"/>
  <c r="Q191" i="20"/>
  <c r="A189" i="26"/>
  <c r="Q243" i="20"/>
  <c r="A241" i="26"/>
  <c r="AV448" i="26"/>
  <c r="AW448" i="26" s="1"/>
  <c r="AS448" i="26"/>
  <c r="AT448" i="26" s="1"/>
  <c r="AM448" i="26"/>
  <c r="AG448" i="26"/>
  <c r="AI448" i="26"/>
  <c r="F448" i="26"/>
  <c r="J448" i="26"/>
  <c r="N448" i="26"/>
  <c r="R448" i="26"/>
  <c r="V448" i="26"/>
  <c r="Z448" i="26"/>
  <c r="AD448" i="26"/>
  <c r="H448" i="26"/>
  <c r="P448" i="26"/>
  <c r="AB448" i="26"/>
  <c r="C448" i="26"/>
  <c r="G448" i="26"/>
  <c r="K448" i="26"/>
  <c r="O448" i="26"/>
  <c r="S448" i="26"/>
  <c r="W448" i="26"/>
  <c r="AA448" i="26"/>
  <c r="AE448" i="26"/>
  <c r="D448" i="26"/>
  <c r="L448" i="26"/>
  <c r="T448" i="26"/>
  <c r="AF448" i="26"/>
  <c r="E448" i="26"/>
  <c r="I448" i="26"/>
  <c r="M448" i="26"/>
  <c r="Q448" i="26"/>
  <c r="U448" i="26"/>
  <c r="Y448" i="26"/>
  <c r="AC448" i="26"/>
  <c r="X448" i="26"/>
  <c r="AJ448" i="26"/>
  <c r="AM29" i="26"/>
  <c r="AG29" i="26"/>
  <c r="AS29" i="26" s="1"/>
  <c r="AT29" i="26" s="1"/>
  <c r="F29" i="26"/>
  <c r="J29" i="26"/>
  <c r="N29" i="26"/>
  <c r="R29" i="26"/>
  <c r="V29" i="26"/>
  <c r="Z29" i="26"/>
  <c r="D29" i="26"/>
  <c r="I29" i="26"/>
  <c r="O29" i="26"/>
  <c r="T29" i="26"/>
  <c r="Y29" i="26"/>
  <c r="AD29" i="26"/>
  <c r="C29" i="26"/>
  <c r="H29" i="26"/>
  <c r="M29" i="26"/>
  <c r="S29" i="26"/>
  <c r="X29" i="26"/>
  <c r="AC29" i="26"/>
  <c r="E29" i="26"/>
  <c r="P29" i="26"/>
  <c r="AA29" i="26"/>
  <c r="L29" i="26"/>
  <c r="W29" i="26"/>
  <c r="AF29" i="26"/>
  <c r="G29" i="26"/>
  <c r="AB29" i="26"/>
  <c r="AV29" i="26" s="1"/>
  <c r="AW29" i="26" s="1"/>
  <c r="U29" i="26"/>
  <c r="K29" i="26"/>
  <c r="AE29" i="26"/>
  <c r="Q29" i="26"/>
  <c r="AJ29" i="26"/>
  <c r="Q435" i="20"/>
  <c r="A433" i="26"/>
  <c r="Q28" i="20"/>
  <c r="A26" i="26"/>
  <c r="Q300" i="20"/>
  <c r="A298" i="26"/>
  <c r="Q308" i="20"/>
  <c r="A306" i="26"/>
  <c r="AM57" i="26"/>
  <c r="AG57" i="26"/>
  <c r="AS57" i="26" s="1"/>
  <c r="AT57" i="26" s="1"/>
  <c r="F57" i="26"/>
  <c r="J57" i="26"/>
  <c r="N57" i="26"/>
  <c r="R57" i="26"/>
  <c r="V57" i="26"/>
  <c r="Z57" i="26"/>
  <c r="AD57" i="26"/>
  <c r="E57" i="26"/>
  <c r="I57" i="26"/>
  <c r="M57" i="26"/>
  <c r="Q57" i="26"/>
  <c r="U57" i="26"/>
  <c r="Y57" i="26"/>
  <c r="AC57" i="26"/>
  <c r="C57" i="26"/>
  <c r="K57" i="26"/>
  <c r="S57" i="26"/>
  <c r="AA57" i="26"/>
  <c r="H57" i="26"/>
  <c r="P57" i="26"/>
  <c r="X57" i="26"/>
  <c r="AF57" i="26"/>
  <c r="D57" i="26"/>
  <c r="T57" i="26"/>
  <c r="O57" i="26"/>
  <c r="AE57" i="26"/>
  <c r="G57" i="26"/>
  <c r="AB57" i="26"/>
  <c r="AV57" i="26" s="1"/>
  <c r="AW57" i="26" s="1"/>
  <c r="W57" i="26"/>
  <c r="L57" i="26"/>
  <c r="AJ57" i="26"/>
  <c r="Q144" i="20"/>
  <c r="A142" i="26"/>
  <c r="Q436" i="20"/>
  <c r="A434" i="26"/>
  <c r="AM322" i="26"/>
  <c r="AG322" i="26"/>
  <c r="AS322" i="26" s="1"/>
  <c r="AT322" i="26" s="1"/>
  <c r="C322" i="26"/>
  <c r="G322" i="26"/>
  <c r="K322" i="26"/>
  <c r="O322" i="26"/>
  <c r="S322" i="26"/>
  <c r="W322" i="26"/>
  <c r="AA322" i="26"/>
  <c r="AE322" i="26"/>
  <c r="F322" i="26"/>
  <c r="J322" i="26"/>
  <c r="N322" i="26"/>
  <c r="R322" i="26"/>
  <c r="V322" i="26"/>
  <c r="Z322" i="26"/>
  <c r="AD322" i="26"/>
  <c r="E322" i="26"/>
  <c r="M322" i="26"/>
  <c r="U322" i="26"/>
  <c r="AC322" i="26"/>
  <c r="L322" i="26"/>
  <c r="X322" i="26"/>
  <c r="D322" i="26"/>
  <c r="P322" i="26"/>
  <c r="Y322" i="26"/>
  <c r="I322" i="26"/>
  <c r="T322" i="26"/>
  <c r="AF322" i="26"/>
  <c r="Q322" i="26"/>
  <c r="AB322" i="26"/>
  <c r="AV322" i="26" s="1"/>
  <c r="AW322" i="26" s="1"/>
  <c r="H322" i="26"/>
  <c r="AJ322" i="26"/>
  <c r="Q223" i="20"/>
  <c r="A221" i="26"/>
  <c r="AM303" i="26"/>
  <c r="AG303" i="26"/>
  <c r="AS303" i="26" s="1"/>
  <c r="AT303" i="26" s="1"/>
  <c r="E303" i="26"/>
  <c r="I303" i="26"/>
  <c r="M303" i="26"/>
  <c r="Q303" i="26"/>
  <c r="U303" i="26"/>
  <c r="Y303" i="26"/>
  <c r="AC303" i="26"/>
  <c r="D303" i="26"/>
  <c r="H303" i="26"/>
  <c r="L303" i="26"/>
  <c r="P303" i="26"/>
  <c r="T303" i="26"/>
  <c r="X303" i="26"/>
  <c r="AB303" i="26"/>
  <c r="AV303" i="26" s="1"/>
  <c r="AW303" i="26" s="1"/>
  <c r="AF303" i="26"/>
  <c r="J303" i="26"/>
  <c r="R303" i="26"/>
  <c r="Z303" i="26"/>
  <c r="C303" i="26"/>
  <c r="K303" i="26"/>
  <c r="S303" i="26"/>
  <c r="AA303" i="26"/>
  <c r="G303" i="26"/>
  <c r="O303" i="26"/>
  <c r="W303" i="26"/>
  <c r="AE303" i="26"/>
  <c r="N303" i="26"/>
  <c r="V303" i="26"/>
  <c r="F303" i="26"/>
  <c r="AD303" i="26"/>
  <c r="AJ303" i="26"/>
  <c r="AM427" i="26"/>
  <c r="AV427" i="26"/>
  <c r="AW427" i="26" s="1"/>
  <c r="AG427" i="26"/>
  <c r="AS427" i="26"/>
  <c r="AT427" i="26" s="1"/>
  <c r="AI427" i="26"/>
  <c r="D427" i="26"/>
  <c r="H427" i="26"/>
  <c r="L427" i="26"/>
  <c r="P427" i="26"/>
  <c r="T427" i="26"/>
  <c r="X427" i="26"/>
  <c r="AB427" i="26"/>
  <c r="AF427" i="26"/>
  <c r="E427" i="26"/>
  <c r="I427" i="26"/>
  <c r="M427" i="26"/>
  <c r="Q427" i="26"/>
  <c r="U427" i="26"/>
  <c r="Y427" i="26"/>
  <c r="AC427" i="26"/>
  <c r="F427" i="26"/>
  <c r="J427" i="26"/>
  <c r="N427" i="26"/>
  <c r="R427" i="26"/>
  <c r="V427" i="26"/>
  <c r="Z427" i="26"/>
  <c r="AD427" i="26"/>
  <c r="C427" i="26"/>
  <c r="G427" i="26"/>
  <c r="K427" i="26"/>
  <c r="O427" i="26"/>
  <c r="S427" i="26"/>
  <c r="W427" i="26"/>
  <c r="AA427" i="26"/>
  <c r="AE427" i="26"/>
  <c r="AJ427" i="26"/>
  <c r="AM172" i="26"/>
  <c r="C172" i="26"/>
  <c r="G172" i="26"/>
  <c r="K172" i="26"/>
  <c r="O172" i="26"/>
  <c r="S172" i="26"/>
  <c r="W172" i="26"/>
  <c r="AA172" i="26"/>
  <c r="AE172" i="26"/>
  <c r="F172" i="26"/>
  <c r="J172" i="26"/>
  <c r="N172" i="26"/>
  <c r="R172" i="26"/>
  <c r="V172" i="26"/>
  <c r="Z172" i="26"/>
  <c r="AD172" i="26"/>
  <c r="D172" i="26"/>
  <c r="L172" i="26"/>
  <c r="T172" i="26"/>
  <c r="AB172" i="26"/>
  <c r="AV172" i="26" s="1"/>
  <c r="AW172" i="26" s="1"/>
  <c r="I172" i="26"/>
  <c r="Q172" i="26"/>
  <c r="Y172" i="26"/>
  <c r="AG172" i="26"/>
  <c r="AS172" i="26" s="1"/>
  <c r="AT172" i="26" s="1"/>
  <c r="M172" i="26"/>
  <c r="AC172" i="26"/>
  <c r="P172" i="26"/>
  <c r="AF172" i="26"/>
  <c r="H172" i="26"/>
  <c r="X172" i="26"/>
  <c r="E172" i="26"/>
  <c r="U172" i="26"/>
  <c r="AJ172" i="26"/>
  <c r="AM138" i="26"/>
  <c r="AG138" i="26"/>
  <c r="AS138" i="26" s="1"/>
  <c r="AT138" i="26" s="1"/>
  <c r="C138" i="26"/>
  <c r="G138" i="26"/>
  <c r="K138" i="26"/>
  <c r="O138" i="26"/>
  <c r="S138" i="26"/>
  <c r="W138" i="26"/>
  <c r="AA138" i="26"/>
  <c r="AE138" i="26"/>
  <c r="F138" i="26"/>
  <c r="J138" i="26"/>
  <c r="N138" i="26"/>
  <c r="R138" i="26"/>
  <c r="V138" i="26"/>
  <c r="Z138" i="26"/>
  <c r="AD138" i="26"/>
  <c r="H138" i="26"/>
  <c r="P138" i="26"/>
  <c r="X138" i="26"/>
  <c r="AF138" i="26"/>
  <c r="E138" i="26"/>
  <c r="M138" i="26"/>
  <c r="U138" i="26"/>
  <c r="AC138" i="26"/>
  <c r="D138" i="26"/>
  <c r="T138" i="26"/>
  <c r="Q138" i="26"/>
  <c r="Y138" i="26"/>
  <c r="L138" i="26"/>
  <c r="I138" i="26"/>
  <c r="AB138" i="26"/>
  <c r="AV138" i="26" s="1"/>
  <c r="AW138" i="26" s="1"/>
  <c r="AJ138" i="26"/>
  <c r="AM103" i="26"/>
  <c r="AG103" i="26"/>
  <c r="AS103" i="26" s="1"/>
  <c r="AT103" i="26" s="1"/>
  <c r="E103" i="26"/>
  <c r="I103" i="26"/>
  <c r="M103" i="26"/>
  <c r="Q103" i="26"/>
  <c r="U103" i="26"/>
  <c r="Y103" i="26"/>
  <c r="AC103" i="26"/>
  <c r="D103" i="26"/>
  <c r="H103" i="26"/>
  <c r="L103" i="26"/>
  <c r="P103" i="26"/>
  <c r="T103" i="26"/>
  <c r="X103" i="26"/>
  <c r="AB103" i="26"/>
  <c r="AV103" i="26" s="1"/>
  <c r="AW103" i="26" s="1"/>
  <c r="AF103" i="26"/>
  <c r="F103" i="26"/>
  <c r="N103" i="26"/>
  <c r="V103" i="26"/>
  <c r="AD103" i="26"/>
  <c r="C103" i="26"/>
  <c r="K103" i="26"/>
  <c r="S103" i="26"/>
  <c r="AA103" i="26"/>
  <c r="O103" i="26"/>
  <c r="AE103" i="26"/>
  <c r="J103" i="26"/>
  <c r="Z103" i="26"/>
  <c r="R103" i="26"/>
  <c r="W103" i="26"/>
  <c r="G103" i="26"/>
  <c r="AJ103" i="26"/>
  <c r="Q166" i="20"/>
  <c r="A164" i="26"/>
  <c r="Q138" i="20"/>
  <c r="A136" i="26"/>
  <c r="Q185" i="20"/>
  <c r="A183" i="26"/>
  <c r="AM130" i="26"/>
  <c r="AG130" i="26"/>
  <c r="AS130" i="26" s="1"/>
  <c r="AT130" i="26" s="1"/>
  <c r="C130" i="26"/>
  <c r="G130" i="26"/>
  <c r="K130" i="26"/>
  <c r="O130" i="26"/>
  <c r="S130" i="26"/>
  <c r="W130" i="26"/>
  <c r="AA130" i="26"/>
  <c r="AE130" i="26"/>
  <c r="F130" i="26"/>
  <c r="J130" i="26"/>
  <c r="N130" i="26"/>
  <c r="R130" i="26"/>
  <c r="V130" i="26"/>
  <c r="Z130" i="26"/>
  <c r="AD130" i="26"/>
  <c r="D130" i="26"/>
  <c r="L130" i="26"/>
  <c r="T130" i="26"/>
  <c r="AB130" i="26"/>
  <c r="AV130" i="26" s="1"/>
  <c r="AW130" i="26" s="1"/>
  <c r="I130" i="26"/>
  <c r="Q130" i="26"/>
  <c r="Y130" i="26"/>
  <c r="E130" i="26"/>
  <c r="U130" i="26"/>
  <c r="P130" i="26"/>
  <c r="AF130" i="26"/>
  <c r="H130" i="26"/>
  <c r="M130" i="26"/>
  <c r="AC130" i="26"/>
  <c r="X130" i="26"/>
  <c r="AJ130" i="26"/>
  <c r="AM204" i="26"/>
  <c r="C204" i="26"/>
  <c r="G204" i="26"/>
  <c r="K204" i="26"/>
  <c r="O204" i="26"/>
  <c r="S204" i="26"/>
  <c r="W204" i="26"/>
  <c r="AA204" i="26"/>
  <c r="AE204" i="26"/>
  <c r="AG204" i="26"/>
  <c r="AS204" i="26" s="1"/>
  <c r="AT204" i="26" s="1"/>
  <c r="F204" i="26"/>
  <c r="J204" i="26"/>
  <c r="N204" i="26"/>
  <c r="R204" i="26"/>
  <c r="V204" i="26"/>
  <c r="Z204" i="26"/>
  <c r="AD204" i="26"/>
  <c r="D204" i="26"/>
  <c r="L204" i="26"/>
  <c r="T204" i="26"/>
  <c r="AB204" i="26"/>
  <c r="AV204" i="26" s="1"/>
  <c r="AW204" i="26" s="1"/>
  <c r="I204" i="26"/>
  <c r="Q204" i="26"/>
  <c r="Y204" i="26"/>
  <c r="M204" i="26"/>
  <c r="AC204" i="26"/>
  <c r="P204" i="26"/>
  <c r="AF204" i="26"/>
  <c r="H204" i="26"/>
  <c r="X204" i="26"/>
  <c r="E204" i="26"/>
  <c r="U204" i="26"/>
  <c r="AJ204" i="26"/>
  <c r="Q90" i="20"/>
  <c r="A88" i="26"/>
  <c r="AV397" i="26"/>
  <c r="AW397" i="26" s="1"/>
  <c r="AS397" i="26"/>
  <c r="AT397" i="26" s="1"/>
  <c r="AM397" i="26"/>
  <c r="AI397" i="26"/>
  <c r="AG397" i="26"/>
  <c r="E397" i="26"/>
  <c r="I397" i="26"/>
  <c r="M397" i="26"/>
  <c r="Q397" i="26"/>
  <c r="U397" i="26"/>
  <c r="Y397" i="26"/>
  <c r="AC397" i="26"/>
  <c r="F397" i="26"/>
  <c r="J397" i="26"/>
  <c r="N397" i="26"/>
  <c r="R397" i="26"/>
  <c r="V397" i="26"/>
  <c r="Z397" i="26"/>
  <c r="AD397" i="26"/>
  <c r="D397" i="26"/>
  <c r="H397" i="26"/>
  <c r="L397" i="26"/>
  <c r="P397" i="26"/>
  <c r="T397" i="26"/>
  <c r="X397" i="26"/>
  <c r="AB397" i="26"/>
  <c r="AF397" i="26"/>
  <c r="C397" i="26"/>
  <c r="S397" i="26"/>
  <c r="G397" i="26"/>
  <c r="W397" i="26"/>
  <c r="K397" i="26"/>
  <c r="AA397" i="26"/>
  <c r="O397" i="26"/>
  <c r="AE397" i="26"/>
  <c r="AJ397" i="26"/>
  <c r="AM260" i="26"/>
  <c r="AG260" i="26"/>
  <c r="AS260" i="26" s="1"/>
  <c r="AT260" i="26" s="1"/>
  <c r="F260" i="26"/>
  <c r="J260" i="26"/>
  <c r="N260" i="26"/>
  <c r="R260" i="26"/>
  <c r="V260" i="26"/>
  <c r="Z260" i="26"/>
  <c r="AD260" i="26"/>
  <c r="D260" i="26"/>
  <c r="I260" i="26"/>
  <c r="O260" i="26"/>
  <c r="T260" i="26"/>
  <c r="Y260" i="26"/>
  <c r="AE260" i="26"/>
  <c r="C260" i="26"/>
  <c r="H260" i="26"/>
  <c r="M260" i="26"/>
  <c r="S260" i="26"/>
  <c r="X260" i="26"/>
  <c r="AC260" i="26"/>
  <c r="E260" i="26"/>
  <c r="P260" i="26"/>
  <c r="AA260" i="26"/>
  <c r="G260" i="26"/>
  <c r="Q260" i="26"/>
  <c r="AB260" i="26"/>
  <c r="AV260" i="26" s="1"/>
  <c r="AW260" i="26" s="1"/>
  <c r="L260" i="26"/>
  <c r="W260" i="26"/>
  <c r="K260" i="26"/>
  <c r="AF260" i="26"/>
  <c r="U260" i="26"/>
  <c r="AJ260" i="26"/>
  <c r="AM166" i="26"/>
  <c r="AG166" i="26"/>
  <c r="AS166" i="26" s="1"/>
  <c r="AT166" i="26" s="1"/>
  <c r="C166" i="26"/>
  <c r="G166" i="26"/>
  <c r="K166" i="26"/>
  <c r="O166" i="26"/>
  <c r="S166" i="26"/>
  <c r="W166" i="26"/>
  <c r="AA166" i="26"/>
  <c r="AE166" i="26"/>
  <c r="F166" i="26"/>
  <c r="J166" i="26"/>
  <c r="N166" i="26"/>
  <c r="R166" i="26"/>
  <c r="V166" i="26"/>
  <c r="Z166" i="26"/>
  <c r="AD166" i="26"/>
  <c r="H166" i="26"/>
  <c r="P166" i="26"/>
  <c r="X166" i="26"/>
  <c r="AF166" i="26"/>
  <c r="E166" i="26"/>
  <c r="M166" i="26"/>
  <c r="U166" i="26"/>
  <c r="AC166" i="26"/>
  <c r="Q166" i="26"/>
  <c r="D166" i="26"/>
  <c r="T166" i="26"/>
  <c r="L166" i="26"/>
  <c r="AB166" i="26"/>
  <c r="AV166" i="26" s="1"/>
  <c r="AW166" i="26" s="1"/>
  <c r="I166" i="26"/>
  <c r="Y166" i="26"/>
  <c r="AJ166" i="26"/>
  <c r="AM64" i="26"/>
  <c r="AG64" i="26"/>
  <c r="AS64" i="26" s="1"/>
  <c r="AT64" i="26" s="1"/>
  <c r="D64" i="26"/>
  <c r="H64" i="26"/>
  <c r="L64" i="26"/>
  <c r="P64" i="26"/>
  <c r="T64" i="26"/>
  <c r="X64" i="26"/>
  <c r="AB64" i="26"/>
  <c r="AV64" i="26" s="1"/>
  <c r="AW64" i="26" s="1"/>
  <c r="AF64" i="26"/>
  <c r="C64" i="26"/>
  <c r="G64" i="26"/>
  <c r="K64" i="26"/>
  <c r="O64" i="26"/>
  <c r="S64" i="26"/>
  <c r="W64" i="26"/>
  <c r="AA64" i="26"/>
  <c r="AE64" i="26"/>
  <c r="I64" i="26"/>
  <c r="Q64" i="26"/>
  <c r="Y64" i="26"/>
  <c r="F64" i="26"/>
  <c r="N64" i="26"/>
  <c r="V64" i="26"/>
  <c r="AD64" i="26"/>
  <c r="R64" i="26"/>
  <c r="M64" i="26"/>
  <c r="AC64" i="26"/>
  <c r="U64" i="26"/>
  <c r="J64" i="26"/>
  <c r="Z64" i="26"/>
  <c r="E64" i="26"/>
  <c r="AJ64" i="26"/>
  <c r="Q282" i="20"/>
  <c r="A280" i="26"/>
  <c r="Q330" i="20"/>
  <c r="A328" i="26"/>
  <c r="AM115" i="26"/>
  <c r="AG115" i="26"/>
  <c r="AS115" i="26" s="1"/>
  <c r="AT115" i="26" s="1"/>
  <c r="E115" i="26"/>
  <c r="I115" i="26"/>
  <c r="M115" i="26"/>
  <c r="Q115" i="26"/>
  <c r="U115" i="26"/>
  <c r="Y115" i="26"/>
  <c r="AC115" i="26"/>
  <c r="D115" i="26"/>
  <c r="H115" i="26"/>
  <c r="L115" i="26"/>
  <c r="P115" i="26"/>
  <c r="T115" i="26"/>
  <c r="X115" i="26"/>
  <c r="AB115" i="26"/>
  <c r="AV115" i="26" s="1"/>
  <c r="AW115" i="26" s="1"/>
  <c r="AF115" i="26"/>
  <c r="F115" i="26"/>
  <c r="N115" i="26"/>
  <c r="V115" i="26"/>
  <c r="AD115" i="26"/>
  <c r="C115" i="26"/>
  <c r="K115" i="26"/>
  <c r="S115" i="26"/>
  <c r="AA115" i="26"/>
  <c r="G115" i="26"/>
  <c r="W115" i="26"/>
  <c r="R115" i="26"/>
  <c r="J115" i="26"/>
  <c r="O115" i="26"/>
  <c r="AE115" i="26"/>
  <c r="Z115" i="26"/>
  <c r="AJ115" i="26"/>
  <c r="AG88" i="26"/>
  <c r="AS88" i="26" s="1"/>
  <c r="AT88" i="26" s="1"/>
  <c r="C88" i="26"/>
  <c r="G88" i="26"/>
  <c r="K88" i="26"/>
  <c r="O88" i="26"/>
  <c r="S88" i="26"/>
  <c r="W88" i="26"/>
  <c r="AA88" i="26"/>
  <c r="AE88" i="26"/>
  <c r="AM88" i="26"/>
  <c r="F88" i="26"/>
  <c r="L88" i="26"/>
  <c r="Q88" i="26"/>
  <c r="V88" i="26"/>
  <c r="AB88" i="26"/>
  <c r="AV88" i="26" s="1"/>
  <c r="AW88" i="26" s="1"/>
  <c r="E88" i="26"/>
  <c r="J88" i="26"/>
  <c r="P88" i="26"/>
  <c r="U88" i="26"/>
  <c r="Z88" i="26"/>
  <c r="AF88" i="26"/>
  <c r="H88" i="26"/>
  <c r="R88" i="26"/>
  <c r="AC88" i="26"/>
  <c r="D88" i="26"/>
  <c r="N88" i="26"/>
  <c r="Y88" i="26"/>
  <c r="I88" i="26"/>
  <c r="AD88" i="26"/>
  <c r="X88" i="26"/>
  <c r="M88" i="26"/>
  <c r="T88" i="26"/>
  <c r="AJ88" i="26"/>
  <c r="Q260" i="20"/>
  <c r="A258" i="26"/>
  <c r="AM192" i="26"/>
  <c r="AG192" i="26"/>
  <c r="AS192" i="26" s="1"/>
  <c r="AT192" i="26" s="1"/>
  <c r="C192" i="26"/>
  <c r="G192" i="26"/>
  <c r="K192" i="26"/>
  <c r="O192" i="26"/>
  <c r="S192" i="26"/>
  <c r="W192" i="26"/>
  <c r="AA192" i="26"/>
  <c r="AE192" i="26"/>
  <c r="F192" i="26"/>
  <c r="J192" i="26"/>
  <c r="N192" i="26"/>
  <c r="R192" i="26"/>
  <c r="V192" i="26"/>
  <c r="Z192" i="26"/>
  <c r="AD192" i="26"/>
  <c r="D192" i="26"/>
  <c r="L192" i="26"/>
  <c r="T192" i="26"/>
  <c r="AB192" i="26"/>
  <c r="AV192" i="26" s="1"/>
  <c r="AW192" i="26" s="1"/>
  <c r="I192" i="26"/>
  <c r="Q192" i="26"/>
  <c r="Y192" i="26"/>
  <c r="E192" i="26"/>
  <c r="U192" i="26"/>
  <c r="H192" i="26"/>
  <c r="X192" i="26"/>
  <c r="P192" i="26"/>
  <c r="AF192" i="26"/>
  <c r="AC192" i="26"/>
  <c r="M192" i="26"/>
  <c r="AJ192" i="26"/>
  <c r="Q452" i="20"/>
  <c r="A450" i="26"/>
  <c r="Q213" i="20"/>
  <c r="A211" i="26"/>
  <c r="AM173" i="26"/>
  <c r="AG173" i="26"/>
  <c r="AS173" i="26" s="1"/>
  <c r="AT173" i="26" s="1"/>
  <c r="E173" i="26"/>
  <c r="I173" i="26"/>
  <c r="M173" i="26"/>
  <c r="Q173" i="26"/>
  <c r="U173" i="26"/>
  <c r="Y173" i="26"/>
  <c r="AC173" i="26"/>
  <c r="D173" i="26"/>
  <c r="H173" i="26"/>
  <c r="L173" i="26"/>
  <c r="P173" i="26"/>
  <c r="T173" i="26"/>
  <c r="X173" i="26"/>
  <c r="AB173" i="26"/>
  <c r="AV173" i="26" s="1"/>
  <c r="AW173" i="26" s="1"/>
  <c r="AF173" i="26"/>
  <c r="F173" i="26"/>
  <c r="N173" i="26"/>
  <c r="V173" i="26"/>
  <c r="AD173" i="26"/>
  <c r="C173" i="26"/>
  <c r="K173" i="26"/>
  <c r="S173" i="26"/>
  <c r="AA173" i="26"/>
  <c r="O173" i="26"/>
  <c r="AE173" i="26"/>
  <c r="R173" i="26"/>
  <c r="J173" i="26"/>
  <c r="Z173" i="26"/>
  <c r="W173" i="26"/>
  <c r="G173" i="26"/>
  <c r="AJ173" i="26"/>
  <c r="AM424" i="26"/>
  <c r="AV424" i="26"/>
  <c r="AW424" i="26" s="1"/>
  <c r="AG424" i="26"/>
  <c r="AS424" i="26"/>
  <c r="AT424" i="26" s="1"/>
  <c r="AI424" i="26"/>
  <c r="F424" i="26"/>
  <c r="J424" i="26"/>
  <c r="N424" i="26"/>
  <c r="R424" i="26"/>
  <c r="V424" i="26"/>
  <c r="Z424" i="26"/>
  <c r="AD424" i="26"/>
  <c r="C424" i="26"/>
  <c r="G424" i="26"/>
  <c r="K424" i="26"/>
  <c r="O424" i="26"/>
  <c r="S424" i="26"/>
  <c r="W424" i="26"/>
  <c r="AA424" i="26"/>
  <c r="AE424" i="26"/>
  <c r="D424" i="26"/>
  <c r="H424" i="26"/>
  <c r="L424" i="26"/>
  <c r="P424" i="26"/>
  <c r="T424" i="26"/>
  <c r="X424" i="26"/>
  <c r="AB424" i="26"/>
  <c r="AF424" i="26"/>
  <c r="E424" i="26"/>
  <c r="I424" i="26"/>
  <c r="M424" i="26"/>
  <c r="Q424" i="26"/>
  <c r="U424" i="26"/>
  <c r="Y424" i="26"/>
  <c r="AC424" i="26"/>
  <c r="AJ424" i="26"/>
  <c r="AM141" i="26"/>
  <c r="AG141" i="26"/>
  <c r="AS141" i="26" s="1"/>
  <c r="AT141" i="26" s="1"/>
  <c r="E141" i="26"/>
  <c r="I141" i="26"/>
  <c r="M141" i="26"/>
  <c r="Q141" i="26"/>
  <c r="U141" i="26"/>
  <c r="Y141" i="26"/>
  <c r="AC141" i="26"/>
  <c r="D141" i="26"/>
  <c r="H141" i="26"/>
  <c r="L141" i="26"/>
  <c r="P141" i="26"/>
  <c r="T141" i="26"/>
  <c r="X141" i="26"/>
  <c r="AB141" i="26"/>
  <c r="AV141" i="26" s="1"/>
  <c r="AW141" i="26" s="1"/>
  <c r="AF141" i="26"/>
  <c r="F141" i="26"/>
  <c r="N141" i="26"/>
  <c r="V141" i="26"/>
  <c r="AD141" i="26"/>
  <c r="C141" i="26"/>
  <c r="K141" i="26"/>
  <c r="S141" i="26"/>
  <c r="AA141" i="26"/>
  <c r="J141" i="26"/>
  <c r="Z141" i="26"/>
  <c r="O141" i="26"/>
  <c r="R141" i="26"/>
  <c r="G141" i="26"/>
  <c r="AE141" i="26"/>
  <c r="W141" i="26"/>
  <c r="AJ141" i="26"/>
  <c r="Q312" i="20"/>
  <c r="A310" i="26"/>
  <c r="Q322" i="20"/>
  <c r="A320" i="26"/>
  <c r="Q412" i="20"/>
  <c r="A410" i="26"/>
  <c r="Q349" i="20"/>
  <c r="A347" i="26"/>
  <c r="AM126" i="26"/>
  <c r="AG126" i="26"/>
  <c r="AS126" i="26" s="1"/>
  <c r="AT126" i="26" s="1"/>
  <c r="C126" i="26"/>
  <c r="G126" i="26"/>
  <c r="K126" i="26"/>
  <c r="O126" i="26"/>
  <c r="S126" i="26"/>
  <c r="W126" i="26"/>
  <c r="AA126" i="26"/>
  <c r="AE126" i="26"/>
  <c r="F126" i="26"/>
  <c r="J126" i="26"/>
  <c r="N126" i="26"/>
  <c r="R126" i="26"/>
  <c r="V126" i="26"/>
  <c r="Z126" i="26"/>
  <c r="AD126" i="26"/>
  <c r="D126" i="26"/>
  <c r="L126" i="26"/>
  <c r="T126" i="26"/>
  <c r="AB126" i="26"/>
  <c r="AV126" i="26" s="1"/>
  <c r="AW126" i="26" s="1"/>
  <c r="I126" i="26"/>
  <c r="Q126" i="26"/>
  <c r="Y126" i="26"/>
  <c r="M126" i="26"/>
  <c r="AC126" i="26"/>
  <c r="H126" i="26"/>
  <c r="X126" i="26"/>
  <c r="AF126" i="26"/>
  <c r="E126" i="26"/>
  <c r="U126" i="26"/>
  <c r="P126" i="26"/>
  <c r="AJ126" i="26"/>
  <c r="Q194" i="20"/>
  <c r="A192" i="26"/>
  <c r="AM93" i="26"/>
  <c r="AG93" i="26"/>
  <c r="AS93" i="26" s="1"/>
  <c r="AT93" i="26" s="1"/>
  <c r="E93" i="26"/>
  <c r="I93" i="26"/>
  <c r="M93" i="26"/>
  <c r="Q93" i="26"/>
  <c r="F93" i="26"/>
  <c r="K93" i="26"/>
  <c r="P93" i="26"/>
  <c r="U93" i="26"/>
  <c r="Y93" i="26"/>
  <c r="AC93" i="26"/>
  <c r="D93" i="26"/>
  <c r="J93" i="26"/>
  <c r="O93" i="26"/>
  <c r="T93" i="26"/>
  <c r="X93" i="26"/>
  <c r="AB93" i="26"/>
  <c r="AV93" i="26" s="1"/>
  <c r="AW93" i="26" s="1"/>
  <c r="AF93" i="26"/>
  <c r="G93" i="26"/>
  <c r="R93" i="26"/>
  <c r="Z93" i="26"/>
  <c r="C93" i="26"/>
  <c r="N93" i="26"/>
  <c r="W93" i="26"/>
  <c r="AE93" i="26"/>
  <c r="H93" i="26"/>
  <c r="AA93" i="26"/>
  <c r="V93" i="26"/>
  <c r="AD93" i="26"/>
  <c r="S93" i="26"/>
  <c r="L93" i="26"/>
  <c r="AJ93" i="26"/>
  <c r="AM16" i="26"/>
  <c r="AG16" i="26"/>
  <c r="AS16" i="26" s="1"/>
  <c r="AT16" i="26" s="1"/>
  <c r="D16" i="26"/>
  <c r="H16" i="26"/>
  <c r="L16" i="26"/>
  <c r="P16" i="26"/>
  <c r="T16" i="26"/>
  <c r="X16" i="26"/>
  <c r="AB16" i="26"/>
  <c r="AV16" i="26" s="1"/>
  <c r="AW16" i="26" s="1"/>
  <c r="AF16" i="26"/>
  <c r="E16" i="26"/>
  <c r="J16" i="26"/>
  <c r="O16" i="26"/>
  <c r="U16" i="26"/>
  <c r="Z16" i="26"/>
  <c r="AE16" i="26"/>
  <c r="C16" i="26"/>
  <c r="I16" i="26"/>
  <c r="N16" i="26"/>
  <c r="S16" i="26"/>
  <c r="Y16" i="26"/>
  <c r="AD16" i="26"/>
  <c r="K16" i="26"/>
  <c r="V16" i="26"/>
  <c r="G16" i="26"/>
  <c r="R16" i="26"/>
  <c r="AC16" i="26"/>
  <c r="M16" i="26"/>
  <c r="F16" i="26"/>
  <c r="AA16" i="26"/>
  <c r="Q16" i="26"/>
  <c r="W16" i="26"/>
  <c r="AJ16" i="26"/>
  <c r="AM39" i="26"/>
  <c r="AG39" i="26"/>
  <c r="AS39" i="26" s="1"/>
  <c r="AT39" i="26" s="1"/>
  <c r="F39" i="26"/>
  <c r="J39" i="26"/>
  <c r="N39" i="26"/>
  <c r="R39" i="26"/>
  <c r="V39" i="26"/>
  <c r="Z39" i="26"/>
  <c r="AD39" i="26"/>
  <c r="E39" i="26"/>
  <c r="I39" i="26"/>
  <c r="M39" i="26"/>
  <c r="Q39" i="26"/>
  <c r="U39" i="26"/>
  <c r="Y39" i="26"/>
  <c r="AC39" i="26"/>
  <c r="G39" i="26"/>
  <c r="O39" i="26"/>
  <c r="W39" i="26"/>
  <c r="AE39" i="26"/>
  <c r="D39" i="26"/>
  <c r="L39" i="26"/>
  <c r="T39" i="26"/>
  <c r="AB39" i="26"/>
  <c r="AV39" i="26" s="1"/>
  <c r="AW39" i="26" s="1"/>
  <c r="P39" i="26"/>
  <c r="AF39" i="26"/>
  <c r="K39" i="26"/>
  <c r="AA39" i="26"/>
  <c r="C39" i="26"/>
  <c r="X39" i="26"/>
  <c r="H39" i="26"/>
  <c r="S39" i="26"/>
  <c r="AJ39" i="26"/>
  <c r="AM328" i="26"/>
  <c r="AG328" i="26"/>
  <c r="AS328" i="26" s="1"/>
  <c r="AT328" i="26" s="1"/>
  <c r="C328" i="26"/>
  <c r="G328" i="26"/>
  <c r="K328" i="26"/>
  <c r="O328" i="26"/>
  <c r="S328" i="26"/>
  <c r="W328" i="26"/>
  <c r="AA328" i="26"/>
  <c r="AE328" i="26"/>
  <c r="F328" i="26"/>
  <c r="J328" i="26"/>
  <c r="N328" i="26"/>
  <c r="R328" i="26"/>
  <c r="V328" i="26"/>
  <c r="Z328" i="26"/>
  <c r="AD328" i="26"/>
  <c r="I328" i="26"/>
  <c r="Q328" i="26"/>
  <c r="Y328" i="26"/>
  <c r="D328" i="26"/>
  <c r="M328" i="26"/>
  <c r="X328" i="26"/>
  <c r="E328" i="26"/>
  <c r="P328" i="26"/>
  <c r="AB328" i="26"/>
  <c r="AV328" i="26" s="1"/>
  <c r="AW328" i="26" s="1"/>
  <c r="L328" i="26"/>
  <c r="U328" i="26"/>
  <c r="AF328" i="26"/>
  <c r="H328" i="26"/>
  <c r="T328" i="26"/>
  <c r="AC328" i="26"/>
  <c r="AJ328" i="26"/>
  <c r="Q227" i="20"/>
  <c r="A225" i="26"/>
  <c r="Q336" i="20"/>
  <c r="A334" i="26"/>
  <c r="Q460" i="20"/>
  <c r="A458" i="26"/>
  <c r="AM163" i="26"/>
  <c r="AG163" i="26"/>
  <c r="AS163" i="26" s="1"/>
  <c r="AT163" i="26" s="1"/>
  <c r="E163" i="26"/>
  <c r="I163" i="26"/>
  <c r="M163" i="26"/>
  <c r="Q163" i="26"/>
  <c r="U163" i="26"/>
  <c r="Y163" i="26"/>
  <c r="AC163" i="26"/>
  <c r="D163" i="26"/>
  <c r="H163" i="26"/>
  <c r="L163" i="26"/>
  <c r="P163" i="26"/>
  <c r="T163" i="26"/>
  <c r="X163" i="26"/>
  <c r="AB163" i="26"/>
  <c r="AV163" i="26" s="1"/>
  <c r="AW163" i="26" s="1"/>
  <c r="AF163" i="26"/>
  <c r="J163" i="26"/>
  <c r="R163" i="26"/>
  <c r="Z163" i="26"/>
  <c r="G163" i="26"/>
  <c r="O163" i="26"/>
  <c r="W163" i="26"/>
  <c r="AE163" i="26"/>
  <c r="K163" i="26"/>
  <c r="AA163" i="26"/>
  <c r="N163" i="26"/>
  <c r="AD163" i="26"/>
  <c r="F163" i="26"/>
  <c r="V163" i="26"/>
  <c r="S163" i="26"/>
  <c r="C163" i="26"/>
  <c r="AJ163" i="26"/>
  <c r="AM310" i="26"/>
  <c r="AG310" i="26"/>
  <c r="AS310" i="26" s="1"/>
  <c r="AT310" i="26" s="1"/>
  <c r="C310" i="26"/>
  <c r="G310" i="26"/>
  <c r="K310" i="26"/>
  <c r="O310" i="26"/>
  <c r="S310" i="26"/>
  <c r="W310" i="26"/>
  <c r="AA310" i="26"/>
  <c r="AE310" i="26"/>
  <c r="F310" i="26"/>
  <c r="J310" i="26"/>
  <c r="N310" i="26"/>
  <c r="R310" i="26"/>
  <c r="V310" i="26"/>
  <c r="Z310" i="26"/>
  <c r="AD310" i="26"/>
  <c r="H310" i="26"/>
  <c r="P310" i="26"/>
  <c r="X310" i="26"/>
  <c r="AF310" i="26"/>
  <c r="I310" i="26"/>
  <c r="Q310" i="26"/>
  <c r="Y310" i="26"/>
  <c r="E310" i="26"/>
  <c r="M310" i="26"/>
  <c r="U310" i="26"/>
  <c r="AC310" i="26"/>
  <c r="AB310" i="26"/>
  <c r="AV310" i="26" s="1"/>
  <c r="AW310" i="26" s="1"/>
  <c r="D310" i="26"/>
  <c r="T310" i="26"/>
  <c r="L310" i="26"/>
  <c r="AJ310" i="26"/>
  <c r="Q385" i="20"/>
  <c r="A383" i="26"/>
  <c r="Q200" i="20"/>
  <c r="A198" i="26"/>
  <c r="Q272" i="20"/>
  <c r="A270" i="26"/>
  <c r="AM347" i="26"/>
  <c r="AG347" i="26"/>
  <c r="AS347" i="26" s="1"/>
  <c r="AT347" i="26" s="1"/>
  <c r="E347" i="26"/>
  <c r="I347" i="26"/>
  <c r="M347" i="26"/>
  <c r="Q347" i="26"/>
  <c r="U347" i="26"/>
  <c r="Y347" i="26"/>
  <c r="AC347" i="26"/>
  <c r="D347" i="26"/>
  <c r="H347" i="26"/>
  <c r="L347" i="26"/>
  <c r="P347" i="26"/>
  <c r="T347" i="26"/>
  <c r="X347" i="26"/>
  <c r="AB347" i="26"/>
  <c r="AV347" i="26" s="1"/>
  <c r="AW347" i="26" s="1"/>
  <c r="AF347" i="26"/>
  <c r="J347" i="26"/>
  <c r="R347" i="26"/>
  <c r="Z347" i="26"/>
  <c r="C347" i="26"/>
  <c r="K347" i="26"/>
  <c r="S347" i="26"/>
  <c r="AA347" i="26"/>
  <c r="G347" i="26"/>
  <c r="O347" i="26"/>
  <c r="W347" i="26"/>
  <c r="AE347" i="26"/>
  <c r="V347" i="26"/>
  <c r="AD347" i="26"/>
  <c r="F347" i="26"/>
  <c r="N347" i="26"/>
  <c r="AJ347" i="26"/>
  <c r="Q332" i="20"/>
  <c r="A330" i="26"/>
  <c r="Q373" i="20"/>
  <c r="A371" i="26"/>
  <c r="AM254" i="26"/>
  <c r="AG254" i="26"/>
  <c r="AS254" i="26" s="1"/>
  <c r="AT254" i="26" s="1"/>
  <c r="F254" i="26"/>
  <c r="J254" i="26"/>
  <c r="N254" i="26"/>
  <c r="R254" i="26"/>
  <c r="V254" i="26"/>
  <c r="Z254" i="26"/>
  <c r="AD254" i="26"/>
  <c r="C254" i="26"/>
  <c r="H254" i="26"/>
  <c r="M254" i="26"/>
  <c r="S254" i="26"/>
  <c r="X254" i="26"/>
  <c r="AC254" i="26"/>
  <c r="G254" i="26"/>
  <c r="L254" i="26"/>
  <c r="Q254" i="26"/>
  <c r="W254" i="26"/>
  <c r="AB254" i="26"/>
  <c r="AV254" i="26" s="1"/>
  <c r="AW254" i="26" s="1"/>
  <c r="D254" i="26"/>
  <c r="O254" i="26"/>
  <c r="Y254" i="26"/>
  <c r="E254" i="26"/>
  <c r="P254" i="26"/>
  <c r="AA254" i="26"/>
  <c r="K254" i="26"/>
  <c r="U254" i="26"/>
  <c r="AF254" i="26"/>
  <c r="I254" i="26"/>
  <c r="T254" i="26"/>
  <c r="AE254" i="26"/>
  <c r="AJ254" i="26"/>
  <c r="AM132" i="26"/>
  <c r="AG132" i="26"/>
  <c r="AS132" i="26" s="1"/>
  <c r="AT132" i="26" s="1"/>
  <c r="C132" i="26"/>
  <c r="G132" i="26"/>
  <c r="K132" i="26"/>
  <c r="O132" i="26"/>
  <c r="S132" i="26"/>
  <c r="W132" i="26"/>
  <c r="AA132" i="26"/>
  <c r="AE132" i="26"/>
  <c r="F132" i="26"/>
  <c r="J132" i="26"/>
  <c r="N132" i="26"/>
  <c r="R132" i="26"/>
  <c r="V132" i="26"/>
  <c r="Z132" i="26"/>
  <c r="AD132" i="26"/>
  <c r="H132" i="26"/>
  <c r="P132" i="26"/>
  <c r="X132" i="26"/>
  <c r="AF132" i="26"/>
  <c r="E132" i="26"/>
  <c r="M132" i="26"/>
  <c r="U132" i="26"/>
  <c r="AC132" i="26"/>
  <c r="I132" i="26"/>
  <c r="Y132" i="26"/>
  <c r="D132" i="26"/>
  <c r="T132" i="26"/>
  <c r="L132" i="26"/>
  <c r="Q132" i="26"/>
  <c r="AB132" i="26"/>
  <c r="AV132" i="26" s="1"/>
  <c r="AW132" i="26" s="1"/>
  <c r="AJ132" i="26"/>
  <c r="AM79" i="26"/>
  <c r="AG79" i="26"/>
  <c r="AS79" i="26" s="1"/>
  <c r="AT79" i="26" s="1"/>
  <c r="E79" i="26"/>
  <c r="I79" i="26"/>
  <c r="M79" i="26"/>
  <c r="Q79" i="26"/>
  <c r="U79" i="26"/>
  <c r="Y79" i="26"/>
  <c r="AC79" i="26"/>
  <c r="D79" i="26"/>
  <c r="J79" i="26"/>
  <c r="O79" i="26"/>
  <c r="T79" i="26"/>
  <c r="Z79" i="26"/>
  <c r="AE79" i="26"/>
  <c r="C79" i="26"/>
  <c r="H79" i="26"/>
  <c r="N79" i="26"/>
  <c r="S79" i="26"/>
  <c r="X79" i="26"/>
  <c r="AD79" i="26"/>
  <c r="K79" i="26"/>
  <c r="V79" i="26"/>
  <c r="AF79" i="26"/>
  <c r="G79" i="26"/>
  <c r="R79" i="26"/>
  <c r="AB79" i="26"/>
  <c r="AV79" i="26" s="1"/>
  <c r="AW79" i="26" s="1"/>
  <c r="W79" i="26"/>
  <c r="P79" i="26"/>
  <c r="AA79" i="26"/>
  <c r="L79" i="26"/>
  <c r="F79" i="26"/>
  <c r="AJ79" i="26"/>
  <c r="AV361" i="26"/>
  <c r="AW361" i="26" s="1"/>
  <c r="AS361" i="26"/>
  <c r="AT361" i="26" s="1"/>
  <c r="AI361" i="26"/>
  <c r="AM361" i="26"/>
  <c r="AG361" i="26"/>
  <c r="D361" i="26"/>
  <c r="H361" i="26"/>
  <c r="L361" i="26"/>
  <c r="P361" i="26"/>
  <c r="T361" i="26"/>
  <c r="X361" i="26"/>
  <c r="AB361" i="26"/>
  <c r="AF361" i="26"/>
  <c r="E361" i="26"/>
  <c r="J361" i="26"/>
  <c r="O361" i="26"/>
  <c r="U361" i="26"/>
  <c r="Z361" i="26"/>
  <c r="AE361" i="26"/>
  <c r="F361" i="26"/>
  <c r="K361" i="26"/>
  <c r="Q361" i="26"/>
  <c r="V361" i="26"/>
  <c r="AA361" i="26"/>
  <c r="C361" i="26"/>
  <c r="I361" i="26"/>
  <c r="N361" i="26"/>
  <c r="S361" i="26"/>
  <c r="Y361" i="26"/>
  <c r="AD361" i="26"/>
  <c r="M361" i="26"/>
  <c r="R361" i="26"/>
  <c r="W361" i="26"/>
  <c r="G361" i="26"/>
  <c r="AC361" i="26"/>
  <c r="AJ361" i="26"/>
  <c r="Q25" i="20"/>
  <c r="A23" i="26"/>
  <c r="Q80" i="20"/>
  <c r="A78" i="26"/>
  <c r="AM58" i="26"/>
  <c r="AG58" i="26"/>
  <c r="AS58" i="26" s="1"/>
  <c r="AT58" i="26" s="1"/>
  <c r="D58" i="26"/>
  <c r="H58" i="26"/>
  <c r="L58" i="26"/>
  <c r="P58" i="26"/>
  <c r="T58" i="26"/>
  <c r="X58" i="26"/>
  <c r="AB58" i="26"/>
  <c r="AV58" i="26" s="1"/>
  <c r="AW58" i="26" s="1"/>
  <c r="AF58" i="26"/>
  <c r="C58" i="26"/>
  <c r="G58" i="26"/>
  <c r="K58" i="26"/>
  <c r="O58" i="26"/>
  <c r="S58" i="26"/>
  <c r="W58" i="26"/>
  <c r="AA58" i="26"/>
  <c r="AE58" i="26"/>
  <c r="E58" i="26"/>
  <c r="M58" i="26"/>
  <c r="U58" i="26"/>
  <c r="AC58" i="26"/>
  <c r="J58" i="26"/>
  <c r="R58" i="26"/>
  <c r="Z58" i="26"/>
  <c r="F58" i="26"/>
  <c r="V58" i="26"/>
  <c r="Q58" i="26"/>
  <c r="I58" i="26"/>
  <c r="AD58" i="26"/>
  <c r="N58" i="26"/>
  <c r="Y58" i="26"/>
  <c r="AJ58" i="26"/>
  <c r="Q394" i="20"/>
  <c r="A392" i="26"/>
  <c r="Q318" i="20"/>
  <c r="A316" i="26"/>
  <c r="Q226" i="20"/>
  <c r="A224" i="26"/>
  <c r="Q311" i="20"/>
  <c r="A309" i="26"/>
  <c r="AM114" i="26"/>
  <c r="AG114" i="26"/>
  <c r="AS114" i="26" s="1"/>
  <c r="AT114" i="26" s="1"/>
  <c r="C114" i="26"/>
  <c r="G114" i="26"/>
  <c r="K114" i="26"/>
  <c r="O114" i="26"/>
  <c r="S114" i="26"/>
  <c r="W114" i="26"/>
  <c r="AA114" i="26"/>
  <c r="AE114" i="26"/>
  <c r="F114" i="26"/>
  <c r="J114" i="26"/>
  <c r="N114" i="26"/>
  <c r="R114" i="26"/>
  <c r="V114" i="26"/>
  <c r="Z114" i="26"/>
  <c r="AD114" i="26"/>
  <c r="D114" i="26"/>
  <c r="L114" i="26"/>
  <c r="T114" i="26"/>
  <c r="AB114" i="26"/>
  <c r="AV114" i="26" s="1"/>
  <c r="AW114" i="26" s="1"/>
  <c r="I114" i="26"/>
  <c r="Q114" i="26"/>
  <c r="Y114" i="26"/>
  <c r="E114" i="26"/>
  <c r="U114" i="26"/>
  <c r="P114" i="26"/>
  <c r="AF114" i="26"/>
  <c r="H114" i="26"/>
  <c r="M114" i="26"/>
  <c r="AC114" i="26"/>
  <c r="X114" i="26"/>
  <c r="AJ114" i="26"/>
  <c r="Q244" i="20"/>
  <c r="A242" i="26"/>
  <c r="AM298" i="26"/>
  <c r="AG298" i="26"/>
  <c r="AS298" i="26" s="1"/>
  <c r="AT298" i="26" s="1"/>
  <c r="C298" i="26"/>
  <c r="G298" i="26"/>
  <c r="K298" i="26"/>
  <c r="O298" i="26"/>
  <c r="S298" i="26"/>
  <c r="W298" i="26"/>
  <c r="AA298" i="26"/>
  <c r="AE298" i="26"/>
  <c r="F298" i="26"/>
  <c r="J298" i="26"/>
  <c r="N298" i="26"/>
  <c r="R298" i="26"/>
  <c r="V298" i="26"/>
  <c r="Z298" i="26"/>
  <c r="AD298" i="26"/>
  <c r="H298" i="26"/>
  <c r="P298" i="26"/>
  <c r="X298" i="26"/>
  <c r="AF298" i="26"/>
  <c r="I298" i="26"/>
  <c r="Q298" i="26"/>
  <c r="Y298" i="26"/>
  <c r="E298" i="26"/>
  <c r="M298" i="26"/>
  <c r="U298" i="26"/>
  <c r="AC298" i="26"/>
  <c r="D298" i="26"/>
  <c r="L298" i="26"/>
  <c r="AB298" i="26"/>
  <c r="AV298" i="26" s="1"/>
  <c r="AW298" i="26" s="1"/>
  <c r="T298" i="26"/>
  <c r="AJ298" i="26"/>
  <c r="AM456" i="26"/>
  <c r="AV456" i="26"/>
  <c r="AW456" i="26" s="1"/>
  <c r="AG456" i="26"/>
  <c r="AS456" i="26"/>
  <c r="AT456" i="26" s="1"/>
  <c r="AI456" i="26"/>
  <c r="F456" i="26"/>
  <c r="J456" i="26"/>
  <c r="N456" i="26"/>
  <c r="R456" i="26"/>
  <c r="V456" i="26"/>
  <c r="Z456" i="26"/>
  <c r="AD456" i="26"/>
  <c r="P456" i="26"/>
  <c r="AB456" i="26"/>
  <c r="C456" i="26"/>
  <c r="G456" i="26"/>
  <c r="K456" i="26"/>
  <c r="O456" i="26"/>
  <c r="S456" i="26"/>
  <c r="W456" i="26"/>
  <c r="AA456" i="26"/>
  <c r="AE456" i="26"/>
  <c r="D456" i="26"/>
  <c r="L456" i="26"/>
  <c r="AF456" i="26"/>
  <c r="E456" i="26"/>
  <c r="I456" i="26"/>
  <c r="M456" i="26"/>
  <c r="Q456" i="26"/>
  <c r="U456" i="26"/>
  <c r="Y456" i="26"/>
  <c r="AC456" i="26"/>
  <c r="H456" i="26"/>
  <c r="T456" i="26"/>
  <c r="X456" i="26"/>
  <c r="AJ456" i="26"/>
  <c r="Q55" i="20"/>
  <c r="A53" i="26"/>
  <c r="AM228" i="26"/>
  <c r="AG228" i="26"/>
  <c r="AS228" i="26" s="1"/>
  <c r="AT228" i="26" s="1"/>
  <c r="C228" i="26"/>
  <c r="G228" i="26"/>
  <c r="K228" i="26"/>
  <c r="O228" i="26"/>
  <c r="S228" i="26"/>
  <c r="W228" i="26"/>
  <c r="AA228" i="26"/>
  <c r="AE228" i="26"/>
  <c r="F228" i="26"/>
  <c r="J228" i="26"/>
  <c r="N228" i="26"/>
  <c r="R228" i="26"/>
  <c r="V228" i="26"/>
  <c r="Z228" i="26"/>
  <c r="AD228" i="26"/>
  <c r="D228" i="26"/>
  <c r="L228" i="26"/>
  <c r="T228" i="26"/>
  <c r="AB228" i="26"/>
  <c r="AV228" i="26" s="1"/>
  <c r="AW228" i="26" s="1"/>
  <c r="I228" i="26"/>
  <c r="Q228" i="26"/>
  <c r="Y228" i="26"/>
  <c r="H228" i="26"/>
  <c r="X228" i="26"/>
  <c r="U228" i="26"/>
  <c r="E228" i="26"/>
  <c r="AC228" i="26"/>
  <c r="P228" i="26"/>
  <c r="M228" i="26"/>
  <c r="AF228" i="26"/>
  <c r="AJ228" i="26"/>
  <c r="Q426" i="20"/>
  <c r="A424" i="26"/>
  <c r="AM128" i="26"/>
  <c r="AG128" i="26"/>
  <c r="AS128" i="26" s="1"/>
  <c r="AT128" i="26" s="1"/>
  <c r="C128" i="26"/>
  <c r="G128" i="26"/>
  <c r="K128" i="26"/>
  <c r="O128" i="26"/>
  <c r="S128" i="26"/>
  <c r="W128" i="26"/>
  <c r="AA128" i="26"/>
  <c r="AE128" i="26"/>
  <c r="F128" i="26"/>
  <c r="J128" i="26"/>
  <c r="N128" i="26"/>
  <c r="R128" i="26"/>
  <c r="V128" i="26"/>
  <c r="Z128" i="26"/>
  <c r="AD128" i="26"/>
  <c r="H128" i="26"/>
  <c r="P128" i="26"/>
  <c r="X128" i="26"/>
  <c r="AF128" i="26"/>
  <c r="E128" i="26"/>
  <c r="M128" i="26"/>
  <c r="U128" i="26"/>
  <c r="AC128" i="26"/>
  <c r="Q128" i="26"/>
  <c r="L128" i="26"/>
  <c r="AB128" i="26"/>
  <c r="AV128" i="26" s="1"/>
  <c r="AW128" i="26" s="1"/>
  <c r="D128" i="26"/>
  <c r="I128" i="26"/>
  <c r="Y128" i="26"/>
  <c r="T128" i="26"/>
  <c r="AJ128" i="26"/>
  <c r="AM313" i="26"/>
  <c r="AG313" i="26"/>
  <c r="AS313" i="26" s="1"/>
  <c r="AT313" i="26" s="1"/>
  <c r="E313" i="26"/>
  <c r="I313" i="26"/>
  <c r="M313" i="26"/>
  <c r="Q313" i="26"/>
  <c r="U313" i="26"/>
  <c r="Y313" i="26"/>
  <c r="AC313" i="26"/>
  <c r="D313" i="26"/>
  <c r="H313" i="26"/>
  <c r="L313" i="26"/>
  <c r="P313" i="26"/>
  <c r="T313" i="26"/>
  <c r="X313" i="26"/>
  <c r="AB313" i="26"/>
  <c r="AV313" i="26" s="1"/>
  <c r="AW313" i="26" s="1"/>
  <c r="AF313" i="26"/>
  <c r="F313" i="26"/>
  <c r="N313" i="26"/>
  <c r="V313" i="26"/>
  <c r="AD313" i="26"/>
  <c r="G313" i="26"/>
  <c r="O313" i="26"/>
  <c r="W313" i="26"/>
  <c r="AE313" i="26"/>
  <c r="C313" i="26"/>
  <c r="K313" i="26"/>
  <c r="S313" i="26"/>
  <c r="AA313" i="26"/>
  <c r="J313" i="26"/>
  <c r="Z313" i="26"/>
  <c r="R313" i="26"/>
  <c r="AJ313" i="26"/>
  <c r="AM47" i="26"/>
  <c r="AG47" i="26"/>
  <c r="AS47" i="26" s="1"/>
  <c r="AT47" i="26" s="1"/>
  <c r="F47" i="26"/>
  <c r="J47" i="26"/>
  <c r="N47" i="26"/>
  <c r="R47" i="26"/>
  <c r="V47" i="26"/>
  <c r="Z47" i="26"/>
  <c r="AD47" i="26"/>
  <c r="E47" i="26"/>
  <c r="I47" i="26"/>
  <c r="M47" i="26"/>
  <c r="Q47" i="26"/>
  <c r="U47" i="26"/>
  <c r="Y47" i="26"/>
  <c r="AC47" i="26"/>
  <c r="G47" i="26"/>
  <c r="O47" i="26"/>
  <c r="W47" i="26"/>
  <c r="AE47" i="26"/>
  <c r="D47" i="26"/>
  <c r="L47" i="26"/>
  <c r="T47" i="26"/>
  <c r="AB47" i="26"/>
  <c r="AV47" i="26" s="1"/>
  <c r="AW47" i="26" s="1"/>
  <c r="P47" i="26"/>
  <c r="AF47" i="26"/>
  <c r="K47" i="26"/>
  <c r="AA47" i="26"/>
  <c r="S47" i="26"/>
  <c r="H47" i="26"/>
  <c r="X47" i="26"/>
  <c r="C47" i="26"/>
  <c r="AJ47" i="26"/>
  <c r="Q88" i="20"/>
  <c r="A86" i="26"/>
  <c r="Q180" i="20"/>
  <c r="A178" i="26"/>
  <c r="Q101" i="20"/>
  <c r="A99" i="26"/>
  <c r="AM274" i="26"/>
  <c r="AG274" i="26"/>
  <c r="AS274" i="26" s="1"/>
  <c r="AT274" i="26" s="1"/>
  <c r="C274" i="26"/>
  <c r="G274" i="26"/>
  <c r="K274" i="26"/>
  <c r="O274" i="26"/>
  <c r="S274" i="26"/>
  <c r="W274" i="26"/>
  <c r="AA274" i="26"/>
  <c r="AE274" i="26"/>
  <c r="F274" i="26"/>
  <c r="J274" i="26"/>
  <c r="N274" i="26"/>
  <c r="R274" i="26"/>
  <c r="V274" i="26"/>
  <c r="Z274" i="26"/>
  <c r="AD274" i="26"/>
  <c r="H274" i="26"/>
  <c r="P274" i="26"/>
  <c r="X274" i="26"/>
  <c r="AF274" i="26"/>
  <c r="I274" i="26"/>
  <c r="Q274" i="26"/>
  <c r="Y274" i="26"/>
  <c r="E274" i="26"/>
  <c r="M274" i="26"/>
  <c r="U274" i="26"/>
  <c r="AC274" i="26"/>
  <c r="T274" i="26"/>
  <c r="AB274" i="26"/>
  <c r="AV274" i="26" s="1"/>
  <c r="AW274" i="26" s="1"/>
  <c r="L274" i="26"/>
  <c r="D274" i="26"/>
  <c r="AJ274" i="26"/>
  <c r="AM62" i="26"/>
  <c r="AG62" i="26"/>
  <c r="AS62" i="26" s="1"/>
  <c r="AT62" i="26" s="1"/>
  <c r="D62" i="26"/>
  <c r="H62" i="26"/>
  <c r="L62" i="26"/>
  <c r="P62" i="26"/>
  <c r="T62" i="26"/>
  <c r="X62" i="26"/>
  <c r="AB62" i="26"/>
  <c r="AV62" i="26" s="1"/>
  <c r="AW62" i="26" s="1"/>
  <c r="AF62" i="26"/>
  <c r="C62" i="26"/>
  <c r="G62" i="26"/>
  <c r="K62" i="26"/>
  <c r="O62" i="26"/>
  <c r="S62" i="26"/>
  <c r="W62" i="26"/>
  <c r="AA62" i="26"/>
  <c r="AE62" i="26"/>
  <c r="E62" i="26"/>
  <c r="M62" i="26"/>
  <c r="U62" i="26"/>
  <c r="AC62" i="26"/>
  <c r="J62" i="26"/>
  <c r="R62" i="26"/>
  <c r="Z62" i="26"/>
  <c r="N62" i="26"/>
  <c r="AD62" i="26"/>
  <c r="I62" i="26"/>
  <c r="Y62" i="26"/>
  <c r="Q62" i="26"/>
  <c r="F62" i="26"/>
  <c r="V62" i="26"/>
  <c r="AJ62" i="26"/>
  <c r="AM317" i="26"/>
  <c r="AG317" i="26"/>
  <c r="AS317" i="26" s="1"/>
  <c r="AT317" i="26" s="1"/>
  <c r="E317" i="26"/>
  <c r="I317" i="26"/>
  <c r="M317" i="26"/>
  <c r="Q317" i="26"/>
  <c r="U317" i="26"/>
  <c r="Y317" i="26"/>
  <c r="AC317" i="26"/>
  <c r="D317" i="26"/>
  <c r="H317" i="26"/>
  <c r="L317" i="26"/>
  <c r="P317" i="26"/>
  <c r="T317" i="26"/>
  <c r="X317" i="26"/>
  <c r="AB317" i="26"/>
  <c r="AV317" i="26" s="1"/>
  <c r="AW317" i="26" s="1"/>
  <c r="AF317" i="26"/>
  <c r="F317" i="26"/>
  <c r="N317" i="26"/>
  <c r="V317" i="26"/>
  <c r="AD317" i="26"/>
  <c r="G317" i="26"/>
  <c r="O317" i="26"/>
  <c r="W317" i="26"/>
  <c r="AE317" i="26"/>
  <c r="C317" i="26"/>
  <c r="K317" i="26"/>
  <c r="S317" i="26"/>
  <c r="AA317" i="26"/>
  <c r="J317" i="26"/>
  <c r="R317" i="26"/>
  <c r="Z317" i="26"/>
  <c r="AJ317" i="26"/>
  <c r="Q424" i="20"/>
  <c r="A422" i="26"/>
  <c r="AV399" i="26"/>
  <c r="AW399" i="26" s="1"/>
  <c r="AS399" i="26"/>
  <c r="AT399" i="26" s="1"/>
  <c r="AM399" i="26"/>
  <c r="AG399" i="26"/>
  <c r="AI399" i="26"/>
  <c r="E399" i="26"/>
  <c r="I399" i="26"/>
  <c r="M399" i="26"/>
  <c r="Q399" i="26"/>
  <c r="U399" i="26"/>
  <c r="Y399" i="26"/>
  <c r="AC399" i="26"/>
  <c r="F399" i="26"/>
  <c r="J399" i="26"/>
  <c r="N399" i="26"/>
  <c r="R399" i="26"/>
  <c r="V399" i="26"/>
  <c r="Z399" i="26"/>
  <c r="AD399" i="26"/>
  <c r="D399" i="26"/>
  <c r="H399" i="26"/>
  <c r="L399" i="26"/>
  <c r="P399" i="26"/>
  <c r="T399" i="26"/>
  <c r="X399" i="26"/>
  <c r="AB399" i="26"/>
  <c r="AF399" i="26"/>
  <c r="G399" i="26"/>
  <c r="W399" i="26"/>
  <c r="K399" i="26"/>
  <c r="AA399" i="26"/>
  <c r="O399" i="26"/>
  <c r="AE399" i="26"/>
  <c r="C399" i="26"/>
  <c r="S399" i="26"/>
  <c r="AJ399" i="26"/>
  <c r="AV406" i="26"/>
  <c r="AW406" i="26" s="1"/>
  <c r="AS406" i="26"/>
  <c r="AT406" i="26" s="1"/>
  <c r="AM406" i="26"/>
  <c r="AI406" i="26"/>
  <c r="AG406" i="26"/>
  <c r="C406" i="26"/>
  <c r="G406" i="26"/>
  <c r="K406" i="26"/>
  <c r="O406" i="26"/>
  <c r="S406" i="26"/>
  <c r="W406" i="26"/>
  <c r="AA406" i="26"/>
  <c r="AE406" i="26"/>
  <c r="D406" i="26"/>
  <c r="H406" i="26"/>
  <c r="L406" i="26"/>
  <c r="P406" i="26"/>
  <c r="T406" i="26"/>
  <c r="X406" i="26"/>
  <c r="AB406" i="26"/>
  <c r="AF406" i="26"/>
  <c r="F406" i="26"/>
  <c r="J406" i="26"/>
  <c r="N406" i="26"/>
  <c r="R406" i="26"/>
  <c r="V406" i="26"/>
  <c r="Z406" i="26"/>
  <c r="AD406" i="26"/>
  <c r="E406" i="26"/>
  <c r="U406" i="26"/>
  <c r="I406" i="26"/>
  <c r="Y406" i="26"/>
  <c r="M406" i="26"/>
  <c r="AC406" i="26"/>
  <c r="Q406" i="26"/>
  <c r="AJ406" i="26"/>
  <c r="Q249" i="20"/>
  <c r="A247" i="26"/>
  <c r="Q319" i="20"/>
  <c r="A317" i="26"/>
  <c r="AM36" i="26"/>
  <c r="D36" i="26"/>
  <c r="H36" i="26"/>
  <c r="L36" i="26"/>
  <c r="P36" i="26"/>
  <c r="T36" i="26"/>
  <c r="X36" i="26"/>
  <c r="AB36" i="26"/>
  <c r="AV36" i="26" s="1"/>
  <c r="AW36" i="26" s="1"/>
  <c r="AF36" i="26"/>
  <c r="AG36" i="26"/>
  <c r="AS36" i="26" s="1"/>
  <c r="AT36" i="26" s="1"/>
  <c r="C36" i="26"/>
  <c r="G36" i="26"/>
  <c r="K36" i="26"/>
  <c r="O36" i="26"/>
  <c r="S36" i="26"/>
  <c r="W36" i="26"/>
  <c r="AA36" i="26"/>
  <c r="AE36" i="26"/>
  <c r="I36" i="26"/>
  <c r="Q36" i="26"/>
  <c r="Y36" i="26"/>
  <c r="F36" i="26"/>
  <c r="N36" i="26"/>
  <c r="V36" i="26"/>
  <c r="AD36" i="26"/>
  <c r="J36" i="26"/>
  <c r="Z36" i="26"/>
  <c r="E36" i="26"/>
  <c r="U36" i="26"/>
  <c r="AC36" i="26"/>
  <c r="R36" i="26"/>
  <c r="M36" i="26"/>
  <c r="AJ36" i="26"/>
  <c r="AM226" i="26"/>
  <c r="AG226" i="26"/>
  <c r="AS226" i="26" s="1"/>
  <c r="AT226" i="26" s="1"/>
  <c r="C226" i="26"/>
  <c r="G226" i="26"/>
  <c r="K226" i="26"/>
  <c r="O226" i="26"/>
  <c r="S226" i="26"/>
  <c r="W226" i="26"/>
  <c r="AA226" i="26"/>
  <c r="AE226" i="26"/>
  <c r="F226" i="26"/>
  <c r="J226" i="26"/>
  <c r="N226" i="26"/>
  <c r="R226" i="26"/>
  <c r="V226" i="26"/>
  <c r="Z226" i="26"/>
  <c r="AD226" i="26"/>
  <c r="H226" i="26"/>
  <c r="P226" i="26"/>
  <c r="X226" i="26"/>
  <c r="AF226" i="26"/>
  <c r="E226" i="26"/>
  <c r="M226" i="26"/>
  <c r="U226" i="26"/>
  <c r="AC226" i="26"/>
  <c r="D226" i="26"/>
  <c r="T226" i="26"/>
  <c r="Q226" i="26"/>
  <c r="Y226" i="26"/>
  <c r="L226" i="26"/>
  <c r="AB226" i="26"/>
  <c r="AV226" i="26" s="1"/>
  <c r="AW226" i="26" s="1"/>
  <c r="I226" i="26"/>
  <c r="AJ226" i="26"/>
  <c r="Q409" i="20"/>
  <c r="A407" i="26"/>
  <c r="Q442" i="20"/>
  <c r="A440" i="26"/>
  <c r="AM253" i="26"/>
  <c r="AG253" i="26"/>
  <c r="AS253" i="26" s="1"/>
  <c r="AT253" i="26" s="1"/>
  <c r="D253" i="26"/>
  <c r="H253" i="26"/>
  <c r="L253" i="26"/>
  <c r="P253" i="26"/>
  <c r="T253" i="26"/>
  <c r="X253" i="26"/>
  <c r="AB253" i="26"/>
  <c r="AV253" i="26" s="1"/>
  <c r="AW253" i="26" s="1"/>
  <c r="AF253" i="26"/>
  <c r="F253" i="26"/>
  <c r="K253" i="26"/>
  <c r="Q253" i="26"/>
  <c r="V253" i="26"/>
  <c r="AA253" i="26"/>
  <c r="E253" i="26"/>
  <c r="J253" i="26"/>
  <c r="O253" i="26"/>
  <c r="U253" i="26"/>
  <c r="Z253" i="26"/>
  <c r="AE253" i="26"/>
  <c r="M253" i="26"/>
  <c r="W253" i="26"/>
  <c r="C253" i="26"/>
  <c r="N253" i="26"/>
  <c r="Y253" i="26"/>
  <c r="I253" i="26"/>
  <c r="S253" i="26"/>
  <c r="AD253" i="26"/>
  <c r="G253" i="26"/>
  <c r="AC253" i="26"/>
  <c r="R253" i="26"/>
  <c r="AJ253" i="26"/>
  <c r="Q455" i="20"/>
  <c r="A453" i="26"/>
  <c r="AM261" i="26"/>
  <c r="AG261" i="26"/>
  <c r="AS261" i="26" s="1"/>
  <c r="AT261" i="26" s="1"/>
  <c r="D261" i="26"/>
  <c r="H261" i="26"/>
  <c r="L261" i="26"/>
  <c r="P261" i="26"/>
  <c r="T261" i="26"/>
  <c r="X261" i="26"/>
  <c r="AB261" i="26"/>
  <c r="AV261" i="26" s="1"/>
  <c r="AW261" i="26" s="1"/>
  <c r="AF261" i="26"/>
  <c r="F261" i="26"/>
  <c r="K261" i="26"/>
  <c r="Q261" i="26"/>
  <c r="V261" i="26"/>
  <c r="AA261" i="26"/>
  <c r="E261" i="26"/>
  <c r="J261" i="26"/>
  <c r="O261" i="26"/>
  <c r="U261" i="26"/>
  <c r="Z261" i="26"/>
  <c r="AE261" i="26"/>
  <c r="G261" i="26"/>
  <c r="R261" i="26"/>
  <c r="AC261" i="26"/>
  <c r="I261" i="26"/>
  <c r="S261" i="26"/>
  <c r="AD261" i="26"/>
  <c r="C261" i="26"/>
  <c r="N261" i="26"/>
  <c r="Y261" i="26"/>
  <c r="M261" i="26"/>
  <c r="W261" i="26"/>
  <c r="AJ261" i="26"/>
  <c r="Q83" i="20"/>
  <c r="A81" i="26"/>
  <c r="AM12" i="26"/>
  <c r="D12" i="26"/>
  <c r="H12" i="26"/>
  <c r="L12" i="26"/>
  <c r="P12" i="26"/>
  <c r="T12" i="26"/>
  <c r="X12" i="26"/>
  <c r="AB12" i="26"/>
  <c r="AV12" i="26" s="1"/>
  <c r="AW12" i="26" s="1"/>
  <c r="AF12" i="26"/>
  <c r="G12" i="26"/>
  <c r="M12" i="26"/>
  <c r="R12" i="26"/>
  <c r="W12" i="26"/>
  <c r="AC12" i="26"/>
  <c r="F12" i="26"/>
  <c r="K12" i="26"/>
  <c r="Q12" i="26"/>
  <c r="V12" i="26"/>
  <c r="AA12" i="26"/>
  <c r="C12" i="26"/>
  <c r="N12" i="26"/>
  <c r="Y12" i="26"/>
  <c r="J12" i="26"/>
  <c r="U12" i="26"/>
  <c r="AE12" i="26"/>
  <c r="E12" i="26"/>
  <c r="Z12" i="26"/>
  <c r="AG12" i="26"/>
  <c r="AS12" i="26" s="1"/>
  <c r="AT12" i="26" s="1"/>
  <c r="S12" i="26"/>
  <c r="I12" i="26"/>
  <c r="AD12" i="26"/>
  <c r="O12" i="26"/>
  <c r="AJ12" i="26"/>
  <c r="AM312" i="26"/>
  <c r="AG312" i="26"/>
  <c r="AS312" i="26" s="1"/>
  <c r="AT312" i="26" s="1"/>
  <c r="C312" i="26"/>
  <c r="G312" i="26"/>
  <c r="K312" i="26"/>
  <c r="O312" i="26"/>
  <c r="S312" i="26"/>
  <c r="W312" i="26"/>
  <c r="AA312" i="26"/>
  <c r="AE312" i="26"/>
  <c r="F312" i="26"/>
  <c r="J312" i="26"/>
  <c r="N312" i="26"/>
  <c r="R312" i="26"/>
  <c r="V312" i="26"/>
  <c r="Z312" i="26"/>
  <c r="AD312" i="26"/>
  <c r="D312" i="26"/>
  <c r="L312" i="26"/>
  <c r="T312" i="26"/>
  <c r="AB312" i="26"/>
  <c r="AV312" i="26" s="1"/>
  <c r="AW312" i="26" s="1"/>
  <c r="E312" i="26"/>
  <c r="M312" i="26"/>
  <c r="U312" i="26"/>
  <c r="AC312" i="26"/>
  <c r="I312" i="26"/>
  <c r="Q312" i="26"/>
  <c r="Y312" i="26"/>
  <c r="AF312" i="26"/>
  <c r="H312" i="26"/>
  <c r="X312" i="26"/>
  <c r="P312" i="26"/>
  <c r="AJ312" i="26"/>
  <c r="Q366" i="20"/>
  <c r="A364" i="26"/>
  <c r="Q107" i="20"/>
  <c r="A105" i="26"/>
  <c r="Q414" i="20"/>
  <c r="A412" i="26"/>
  <c r="AM207" i="26"/>
  <c r="AG207" i="26"/>
  <c r="AS207" i="26" s="1"/>
  <c r="AT207" i="26" s="1"/>
  <c r="E207" i="26"/>
  <c r="I207" i="26"/>
  <c r="M207" i="26"/>
  <c r="Q207" i="26"/>
  <c r="U207" i="26"/>
  <c r="Y207" i="26"/>
  <c r="AC207" i="26"/>
  <c r="D207" i="26"/>
  <c r="H207" i="26"/>
  <c r="L207" i="26"/>
  <c r="P207" i="26"/>
  <c r="T207" i="26"/>
  <c r="X207" i="26"/>
  <c r="AB207" i="26"/>
  <c r="AV207" i="26" s="1"/>
  <c r="AW207" i="26" s="1"/>
  <c r="AF207" i="26"/>
  <c r="J207" i="26"/>
  <c r="R207" i="26"/>
  <c r="Z207" i="26"/>
  <c r="G207" i="26"/>
  <c r="O207" i="26"/>
  <c r="W207" i="26"/>
  <c r="AE207" i="26"/>
  <c r="C207" i="26"/>
  <c r="S207" i="26"/>
  <c r="F207" i="26"/>
  <c r="V207" i="26"/>
  <c r="N207" i="26"/>
  <c r="AD207" i="26"/>
  <c r="AA207" i="26"/>
  <c r="K207" i="26"/>
  <c r="AJ207" i="26"/>
  <c r="AM41" i="26"/>
  <c r="AG41" i="26"/>
  <c r="AS41" i="26" s="1"/>
  <c r="AT41" i="26" s="1"/>
  <c r="F41" i="26"/>
  <c r="J41" i="26"/>
  <c r="N41" i="26"/>
  <c r="R41" i="26"/>
  <c r="V41" i="26"/>
  <c r="Z41" i="26"/>
  <c r="AD41" i="26"/>
  <c r="E41" i="26"/>
  <c r="I41" i="26"/>
  <c r="M41" i="26"/>
  <c r="Q41" i="26"/>
  <c r="U41" i="26"/>
  <c r="Y41" i="26"/>
  <c r="AC41" i="26"/>
  <c r="C41" i="26"/>
  <c r="K41" i="26"/>
  <c r="S41" i="26"/>
  <c r="AA41" i="26"/>
  <c r="H41" i="26"/>
  <c r="P41" i="26"/>
  <c r="X41" i="26"/>
  <c r="AF41" i="26"/>
  <c r="D41" i="26"/>
  <c r="T41" i="26"/>
  <c r="O41" i="26"/>
  <c r="AE41" i="26"/>
  <c r="G41" i="26"/>
  <c r="AB41" i="26"/>
  <c r="AV41" i="26" s="1"/>
  <c r="AW41" i="26" s="1"/>
  <c r="L41" i="26"/>
  <c r="W41" i="26"/>
  <c r="AJ41" i="26"/>
  <c r="AM247" i="26"/>
  <c r="AG247" i="26"/>
  <c r="AS247" i="26" s="1"/>
  <c r="AT247" i="26" s="1"/>
  <c r="D247" i="26"/>
  <c r="H247" i="26"/>
  <c r="L247" i="26"/>
  <c r="P247" i="26"/>
  <c r="T247" i="26"/>
  <c r="X247" i="26"/>
  <c r="AB247" i="26"/>
  <c r="AV247" i="26" s="1"/>
  <c r="AW247" i="26" s="1"/>
  <c r="AF247" i="26"/>
  <c r="E247" i="26"/>
  <c r="J247" i="26"/>
  <c r="O247" i="26"/>
  <c r="U247" i="26"/>
  <c r="Z247" i="26"/>
  <c r="AE247" i="26"/>
  <c r="C247" i="26"/>
  <c r="I247" i="26"/>
  <c r="N247" i="26"/>
  <c r="S247" i="26"/>
  <c r="Y247" i="26"/>
  <c r="AD247" i="26"/>
  <c r="K247" i="26"/>
  <c r="V247" i="26"/>
  <c r="M247" i="26"/>
  <c r="W247" i="26"/>
  <c r="G247" i="26"/>
  <c r="R247" i="26"/>
  <c r="AC247" i="26"/>
  <c r="F247" i="26"/>
  <c r="Q247" i="26"/>
  <c r="AA247" i="26"/>
  <c r="AJ247" i="26"/>
  <c r="Q297" i="20"/>
  <c r="A295" i="26"/>
  <c r="AM152" i="26"/>
  <c r="AG152" i="26"/>
  <c r="AS152" i="26" s="1"/>
  <c r="AT152" i="26" s="1"/>
  <c r="C152" i="26"/>
  <c r="G152" i="26"/>
  <c r="K152" i="26"/>
  <c r="O152" i="26"/>
  <c r="S152" i="26"/>
  <c r="W152" i="26"/>
  <c r="AA152" i="26"/>
  <c r="AE152" i="26"/>
  <c r="F152" i="26"/>
  <c r="J152" i="26"/>
  <c r="N152" i="26"/>
  <c r="R152" i="26"/>
  <c r="V152" i="26"/>
  <c r="Z152" i="26"/>
  <c r="AD152" i="26"/>
  <c r="D152" i="26"/>
  <c r="L152" i="26"/>
  <c r="T152" i="26"/>
  <c r="AB152" i="26"/>
  <c r="AV152" i="26" s="1"/>
  <c r="AW152" i="26" s="1"/>
  <c r="I152" i="26"/>
  <c r="Q152" i="26"/>
  <c r="Y152" i="26"/>
  <c r="E152" i="26"/>
  <c r="U152" i="26"/>
  <c r="H152" i="26"/>
  <c r="X152" i="26"/>
  <c r="P152" i="26"/>
  <c r="AF152" i="26"/>
  <c r="AC152" i="26"/>
  <c r="M152" i="26"/>
  <c r="AJ152" i="26"/>
  <c r="AM345" i="26"/>
  <c r="AG345" i="26"/>
  <c r="AS345" i="26" s="1"/>
  <c r="AT345" i="26" s="1"/>
  <c r="E345" i="26"/>
  <c r="I345" i="26"/>
  <c r="M345" i="26"/>
  <c r="Q345" i="26"/>
  <c r="U345" i="26"/>
  <c r="Y345" i="26"/>
  <c r="AC345" i="26"/>
  <c r="D345" i="26"/>
  <c r="H345" i="26"/>
  <c r="L345" i="26"/>
  <c r="P345" i="26"/>
  <c r="T345" i="26"/>
  <c r="X345" i="26"/>
  <c r="AB345" i="26"/>
  <c r="AV345" i="26" s="1"/>
  <c r="AW345" i="26" s="1"/>
  <c r="AF345" i="26"/>
  <c r="F345" i="26"/>
  <c r="N345" i="26"/>
  <c r="V345" i="26"/>
  <c r="AD345" i="26"/>
  <c r="G345" i="26"/>
  <c r="O345" i="26"/>
  <c r="W345" i="26"/>
  <c r="AE345" i="26"/>
  <c r="C345" i="26"/>
  <c r="K345" i="26"/>
  <c r="S345" i="26"/>
  <c r="AA345" i="26"/>
  <c r="R345" i="26"/>
  <c r="Z345" i="26"/>
  <c r="J345" i="26"/>
  <c r="AJ345" i="26"/>
  <c r="AM305" i="26"/>
  <c r="AG305" i="26"/>
  <c r="AS305" i="26" s="1"/>
  <c r="AT305" i="26" s="1"/>
  <c r="E305" i="26"/>
  <c r="I305" i="26"/>
  <c r="M305" i="26"/>
  <c r="Q305" i="26"/>
  <c r="U305" i="26"/>
  <c r="Y305" i="26"/>
  <c r="AC305" i="26"/>
  <c r="D305" i="26"/>
  <c r="H305" i="26"/>
  <c r="L305" i="26"/>
  <c r="P305" i="26"/>
  <c r="T305" i="26"/>
  <c r="X305" i="26"/>
  <c r="AB305" i="26"/>
  <c r="AV305" i="26" s="1"/>
  <c r="AW305" i="26" s="1"/>
  <c r="AF305" i="26"/>
  <c r="F305" i="26"/>
  <c r="N305" i="26"/>
  <c r="V305" i="26"/>
  <c r="AD305" i="26"/>
  <c r="G305" i="26"/>
  <c r="O305" i="26"/>
  <c r="W305" i="26"/>
  <c r="AE305" i="26"/>
  <c r="C305" i="26"/>
  <c r="K305" i="26"/>
  <c r="S305" i="26"/>
  <c r="AA305" i="26"/>
  <c r="R305" i="26"/>
  <c r="Z305" i="26"/>
  <c r="J305" i="26"/>
  <c r="AJ305" i="26"/>
  <c r="Q342" i="20"/>
  <c r="A340" i="26"/>
  <c r="Q407" i="20"/>
  <c r="A405" i="26"/>
  <c r="Q24" i="20"/>
  <c r="A22" i="26"/>
  <c r="Q108" i="20"/>
  <c r="A106" i="26"/>
  <c r="Q71" i="20"/>
  <c r="A69" i="26"/>
  <c r="Q261" i="20"/>
  <c r="A259" i="26"/>
  <c r="Q190" i="20"/>
  <c r="A188" i="26"/>
  <c r="Q317" i="20"/>
  <c r="A315" i="26"/>
  <c r="Q350" i="20"/>
  <c r="A348" i="26"/>
  <c r="Q184" i="20"/>
  <c r="A182" i="26"/>
  <c r="Q210" i="20"/>
  <c r="A208" i="26"/>
  <c r="AV442" i="26"/>
  <c r="AW442" i="26" s="1"/>
  <c r="AS442" i="26"/>
  <c r="AT442" i="26" s="1"/>
  <c r="AM442" i="26"/>
  <c r="AI442" i="26"/>
  <c r="AG442" i="26"/>
  <c r="F442" i="26"/>
  <c r="J442" i="26"/>
  <c r="N442" i="26"/>
  <c r="R442" i="26"/>
  <c r="V442" i="26"/>
  <c r="Z442" i="26"/>
  <c r="AD442" i="26"/>
  <c r="H442" i="26"/>
  <c r="P442" i="26"/>
  <c r="X442" i="26"/>
  <c r="AF442" i="26"/>
  <c r="C442" i="26"/>
  <c r="G442" i="26"/>
  <c r="K442" i="26"/>
  <c r="O442" i="26"/>
  <c r="S442" i="26"/>
  <c r="W442" i="26"/>
  <c r="AA442" i="26"/>
  <c r="AE442" i="26"/>
  <c r="D442" i="26"/>
  <c r="L442" i="26"/>
  <c r="T442" i="26"/>
  <c r="AB442" i="26"/>
  <c r="E442" i="26"/>
  <c r="I442" i="26"/>
  <c r="M442" i="26"/>
  <c r="Q442" i="26"/>
  <c r="U442" i="26"/>
  <c r="Y442" i="26"/>
  <c r="AC442" i="26"/>
  <c r="AJ442" i="26"/>
  <c r="Q23" i="20"/>
  <c r="A21" i="26"/>
  <c r="AV380" i="26"/>
  <c r="AW380" i="26" s="1"/>
  <c r="AS380" i="26"/>
  <c r="AT380" i="26" s="1"/>
  <c r="AM380" i="26"/>
  <c r="AG380" i="26"/>
  <c r="AI380" i="26"/>
  <c r="C380" i="26"/>
  <c r="G380" i="26"/>
  <c r="K380" i="26"/>
  <c r="O380" i="26"/>
  <c r="S380" i="26"/>
  <c r="W380" i="26"/>
  <c r="AA380" i="26"/>
  <c r="AE380" i="26"/>
  <c r="D380" i="26"/>
  <c r="H380" i="26"/>
  <c r="L380" i="26"/>
  <c r="P380" i="26"/>
  <c r="T380" i="26"/>
  <c r="X380" i="26"/>
  <c r="AB380" i="26"/>
  <c r="AF380" i="26"/>
  <c r="F380" i="26"/>
  <c r="J380" i="26"/>
  <c r="N380" i="26"/>
  <c r="R380" i="26"/>
  <c r="V380" i="26"/>
  <c r="Z380" i="26"/>
  <c r="AD380" i="26"/>
  <c r="Q380" i="26"/>
  <c r="E380" i="26"/>
  <c r="U380" i="26"/>
  <c r="I380" i="26"/>
  <c r="Y380" i="26"/>
  <c r="M380" i="26"/>
  <c r="AC380" i="26"/>
  <c r="AJ380" i="26"/>
  <c r="AM235" i="26"/>
  <c r="AG235" i="26"/>
  <c r="AS235" i="26" s="1"/>
  <c r="AT235" i="26" s="1"/>
  <c r="E235" i="26"/>
  <c r="I235" i="26"/>
  <c r="M235" i="26"/>
  <c r="Q235" i="26"/>
  <c r="U235" i="26"/>
  <c r="Y235" i="26"/>
  <c r="AC235" i="26"/>
  <c r="D235" i="26"/>
  <c r="H235" i="26"/>
  <c r="L235" i="26"/>
  <c r="P235" i="26"/>
  <c r="T235" i="26"/>
  <c r="X235" i="26"/>
  <c r="AB235" i="26"/>
  <c r="AV235" i="26" s="1"/>
  <c r="AW235" i="26" s="1"/>
  <c r="AF235" i="26"/>
  <c r="J235" i="26"/>
  <c r="R235" i="26"/>
  <c r="Z235" i="26"/>
  <c r="G235" i="26"/>
  <c r="O235" i="26"/>
  <c r="W235" i="26"/>
  <c r="AE235" i="26"/>
  <c r="C235" i="26"/>
  <c r="S235" i="26"/>
  <c r="F235" i="26"/>
  <c r="V235" i="26"/>
  <c r="N235" i="26"/>
  <c r="AD235" i="26"/>
  <c r="AA235" i="26"/>
  <c r="K235" i="26"/>
  <c r="AJ235" i="26"/>
  <c r="AM324" i="26"/>
  <c r="AG324" i="26"/>
  <c r="AS324" i="26" s="1"/>
  <c r="AT324" i="26" s="1"/>
  <c r="C324" i="26"/>
  <c r="G324" i="26"/>
  <c r="K324" i="26"/>
  <c r="O324" i="26"/>
  <c r="S324" i="26"/>
  <c r="W324" i="26"/>
  <c r="AA324" i="26"/>
  <c r="AE324" i="26"/>
  <c r="F324" i="26"/>
  <c r="J324" i="26"/>
  <c r="N324" i="26"/>
  <c r="R324" i="26"/>
  <c r="V324" i="26"/>
  <c r="Z324" i="26"/>
  <c r="AD324" i="26"/>
  <c r="I324" i="26"/>
  <c r="Q324" i="26"/>
  <c r="Y324" i="26"/>
  <c r="E324" i="26"/>
  <c r="P324" i="26"/>
  <c r="AB324" i="26"/>
  <c r="AV324" i="26" s="1"/>
  <c r="AW324" i="26" s="1"/>
  <c r="H324" i="26"/>
  <c r="T324" i="26"/>
  <c r="AC324" i="26"/>
  <c r="D324" i="26"/>
  <c r="M324" i="26"/>
  <c r="X324" i="26"/>
  <c r="L324" i="26"/>
  <c r="U324" i="26"/>
  <c r="AF324" i="26"/>
  <c r="AJ324" i="26"/>
  <c r="AM358" i="26"/>
  <c r="AG358" i="26"/>
  <c r="AS358" i="26" s="1"/>
  <c r="AT358" i="26" s="1"/>
  <c r="F358" i="26"/>
  <c r="J358" i="26"/>
  <c r="N358" i="26"/>
  <c r="R358" i="26"/>
  <c r="V358" i="26"/>
  <c r="Z358" i="26"/>
  <c r="AD358" i="26"/>
  <c r="D358" i="26"/>
  <c r="I358" i="26"/>
  <c r="O358" i="26"/>
  <c r="T358" i="26"/>
  <c r="Y358" i="26"/>
  <c r="AE358" i="26"/>
  <c r="E358" i="26"/>
  <c r="K358" i="26"/>
  <c r="P358" i="26"/>
  <c r="U358" i="26"/>
  <c r="AA358" i="26"/>
  <c r="AF358" i="26"/>
  <c r="C358" i="26"/>
  <c r="H358" i="26"/>
  <c r="M358" i="26"/>
  <c r="S358" i="26"/>
  <c r="X358" i="26"/>
  <c r="AC358" i="26"/>
  <c r="Q358" i="26"/>
  <c r="W358" i="26"/>
  <c r="G358" i="26"/>
  <c r="AB358" i="26"/>
  <c r="AV358" i="26" s="1"/>
  <c r="AW358" i="26" s="1"/>
  <c r="L358" i="26"/>
  <c r="AJ358" i="26"/>
  <c r="Q390" i="20"/>
  <c r="A388" i="26"/>
  <c r="AM63" i="26"/>
  <c r="AG63" i="26"/>
  <c r="AS63" i="26" s="1"/>
  <c r="AT63" i="26" s="1"/>
  <c r="F63" i="26"/>
  <c r="J63" i="26"/>
  <c r="N63" i="26"/>
  <c r="R63" i="26"/>
  <c r="V63" i="26"/>
  <c r="Z63" i="26"/>
  <c r="AD63" i="26"/>
  <c r="E63" i="26"/>
  <c r="I63" i="26"/>
  <c r="M63" i="26"/>
  <c r="Q63" i="26"/>
  <c r="U63" i="26"/>
  <c r="Y63" i="26"/>
  <c r="AC63" i="26"/>
  <c r="G63" i="26"/>
  <c r="O63" i="26"/>
  <c r="W63" i="26"/>
  <c r="AE63" i="26"/>
  <c r="D63" i="26"/>
  <c r="L63" i="26"/>
  <c r="T63" i="26"/>
  <c r="AB63" i="26"/>
  <c r="AV63" i="26" s="1"/>
  <c r="AW63" i="26" s="1"/>
  <c r="P63" i="26"/>
  <c r="AF63" i="26"/>
  <c r="K63" i="26"/>
  <c r="AA63" i="26"/>
  <c r="S63" i="26"/>
  <c r="H63" i="26"/>
  <c r="C63" i="26"/>
  <c r="X63" i="26"/>
  <c r="AJ63" i="26"/>
  <c r="AM419" i="26"/>
  <c r="AG419" i="26"/>
  <c r="AI419" i="26"/>
  <c r="AV419" i="26"/>
  <c r="AW419" i="26" s="1"/>
  <c r="AS419" i="26"/>
  <c r="AT419" i="26" s="1"/>
  <c r="E419" i="26"/>
  <c r="I419" i="26"/>
  <c r="M419" i="26"/>
  <c r="Q419" i="26"/>
  <c r="U419" i="26"/>
  <c r="Y419" i="26"/>
  <c r="AC419" i="26"/>
  <c r="F419" i="26"/>
  <c r="J419" i="26"/>
  <c r="N419" i="26"/>
  <c r="R419" i="26"/>
  <c r="V419" i="26"/>
  <c r="Z419" i="26"/>
  <c r="AD419" i="26"/>
  <c r="D419" i="26"/>
  <c r="H419" i="26"/>
  <c r="L419" i="26"/>
  <c r="P419" i="26"/>
  <c r="T419" i="26"/>
  <c r="X419" i="26"/>
  <c r="AB419" i="26"/>
  <c r="AF419" i="26"/>
  <c r="O419" i="26"/>
  <c r="AE419" i="26"/>
  <c r="C419" i="26"/>
  <c r="S419" i="26"/>
  <c r="G419" i="26"/>
  <c r="W419" i="26"/>
  <c r="K419" i="26"/>
  <c r="AA419" i="26"/>
  <c r="AJ419" i="26"/>
  <c r="AM336" i="26"/>
  <c r="AG336" i="26"/>
  <c r="AS336" i="26" s="1"/>
  <c r="AT336" i="26" s="1"/>
  <c r="C336" i="26"/>
  <c r="G336" i="26"/>
  <c r="K336" i="26"/>
  <c r="O336" i="26"/>
  <c r="S336" i="26"/>
  <c r="W336" i="26"/>
  <c r="AA336" i="26"/>
  <c r="AE336" i="26"/>
  <c r="F336" i="26"/>
  <c r="J336" i="26"/>
  <c r="N336" i="26"/>
  <c r="R336" i="26"/>
  <c r="V336" i="26"/>
  <c r="Z336" i="26"/>
  <c r="AD336" i="26"/>
  <c r="I336" i="26"/>
  <c r="Q336" i="26"/>
  <c r="Y336" i="26"/>
  <c r="H336" i="26"/>
  <c r="T336" i="26"/>
  <c r="AC336" i="26"/>
  <c r="L336" i="26"/>
  <c r="U336" i="26"/>
  <c r="AF336" i="26"/>
  <c r="E336" i="26"/>
  <c r="P336" i="26"/>
  <c r="AB336" i="26"/>
  <c r="AV336" i="26" s="1"/>
  <c r="AW336" i="26" s="1"/>
  <c r="X336" i="26"/>
  <c r="D336" i="26"/>
  <c r="M336" i="26"/>
  <c r="AJ336" i="26"/>
  <c r="AV453" i="26"/>
  <c r="AW453" i="26" s="1"/>
  <c r="AS453" i="26"/>
  <c r="AT453" i="26" s="1"/>
  <c r="AI453" i="26"/>
  <c r="AM453" i="26"/>
  <c r="AG453" i="26"/>
  <c r="D453" i="26"/>
  <c r="H453" i="26"/>
  <c r="L453" i="26"/>
  <c r="P453" i="26"/>
  <c r="T453" i="26"/>
  <c r="X453" i="26"/>
  <c r="AB453" i="26"/>
  <c r="AF453" i="26"/>
  <c r="R453" i="26"/>
  <c r="AD453" i="26"/>
  <c r="E453" i="26"/>
  <c r="I453" i="26"/>
  <c r="M453" i="26"/>
  <c r="Q453" i="26"/>
  <c r="U453" i="26"/>
  <c r="Y453" i="26"/>
  <c r="AC453" i="26"/>
  <c r="F453" i="26"/>
  <c r="N453" i="26"/>
  <c r="Z453" i="26"/>
  <c r="C453" i="26"/>
  <c r="G453" i="26"/>
  <c r="K453" i="26"/>
  <c r="O453" i="26"/>
  <c r="S453" i="26"/>
  <c r="W453" i="26"/>
  <c r="AA453" i="26"/>
  <c r="AE453" i="26"/>
  <c r="J453" i="26"/>
  <c r="V453" i="26"/>
  <c r="AJ453" i="26"/>
  <c r="Q203" i="20"/>
  <c r="A201" i="26"/>
  <c r="Q271" i="20"/>
  <c r="A269" i="26"/>
  <c r="Q461" i="20"/>
  <c r="A459" i="26"/>
  <c r="AM319" i="26"/>
  <c r="AG319" i="26"/>
  <c r="AS319" i="26" s="1"/>
  <c r="AT319" i="26" s="1"/>
  <c r="E319" i="26"/>
  <c r="I319" i="26"/>
  <c r="M319" i="26"/>
  <c r="Q319" i="26"/>
  <c r="U319" i="26"/>
  <c r="Y319" i="26"/>
  <c r="AC319" i="26"/>
  <c r="D319" i="26"/>
  <c r="H319" i="26"/>
  <c r="L319" i="26"/>
  <c r="P319" i="26"/>
  <c r="T319" i="26"/>
  <c r="X319" i="26"/>
  <c r="AB319" i="26"/>
  <c r="AV319" i="26" s="1"/>
  <c r="AW319" i="26" s="1"/>
  <c r="AF319" i="26"/>
  <c r="G319" i="26"/>
  <c r="O319" i="26"/>
  <c r="W319" i="26"/>
  <c r="AE319" i="26"/>
  <c r="F319" i="26"/>
  <c r="R319" i="26"/>
  <c r="AA319" i="26"/>
  <c r="J319" i="26"/>
  <c r="S319" i="26"/>
  <c r="AD319" i="26"/>
  <c r="C319" i="26"/>
  <c r="N319" i="26"/>
  <c r="Z319" i="26"/>
  <c r="V319" i="26"/>
  <c r="K319" i="26"/>
  <c r="AJ319" i="26"/>
  <c r="AV394" i="26"/>
  <c r="AW394" i="26" s="1"/>
  <c r="AS394" i="26"/>
  <c r="AT394" i="26" s="1"/>
  <c r="AM394" i="26"/>
  <c r="AI394" i="26"/>
  <c r="AG394" i="26"/>
  <c r="C394" i="26"/>
  <c r="G394" i="26"/>
  <c r="K394" i="26"/>
  <c r="O394" i="26"/>
  <c r="S394" i="26"/>
  <c r="W394" i="26"/>
  <c r="AA394" i="26"/>
  <c r="AE394" i="26"/>
  <c r="D394" i="26"/>
  <c r="H394" i="26"/>
  <c r="L394" i="26"/>
  <c r="P394" i="26"/>
  <c r="T394" i="26"/>
  <c r="X394" i="26"/>
  <c r="AB394" i="26"/>
  <c r="AF394" i="26"/>
  <c r="F394" i="26"/>
  <c r="J394" i="26"/>
  <c r="N394" i="26"/>
  <c r="R394" i="26"/>
  <c r="V394" i="26"/>
  <c r="Z394" i="26"/>
  <c r="AD394" i="26"/>
  <c r="M394" i="26"/>
  <c r="AC394" i="26"/>
  <c r="Q394" i="26"/>
  <c r="E394" i="26"/>
  <c r="U394" i="26"/>
  <c r="I394" i="26"/>
  <c r="Y394" i="26"/>
  <c r="AJ394" i="26"/>
  <c r="AM90" i="26"/>
  <c r="AG90" i="26"/>
  <c r="AS90" i="26" s="1"/>
  <c r="AT90" i="26" s="1"/>
  <c r="C90" i="26"/>
  <c r="G90" i="26"/>
  <c r="K90" i="26"/>
  <c r="O90" i="26"/>
  <c r="S90" i="26"/>
  <c r="W90" i="26"/>
  <c r="AA90" i="26"/>
  <c r="AE90" i="26"/>
  <c r="E90" i="26"/>
  <c r="J90" i="26"/>
  <c r="P90" i="26"/>
  <c r="U90" i="26"/>
  <c r="Z90" i="26"/>
  <c r="AF90" i="26"/>
  <c r="D90" i="26"/>
  <c r="I90" i="26"/>
  <c r="N90" i="26"/>
  <c r="T90" i="26"/>
  <c r="Y90" i="26"/>
  <c r="AD90" i="26"/>
  <c r="L90" i="26"/>
  <c r="V90" i="26"/>
  <c r="H90" i="26"/>
  <c r="R90" i="26"/>
  <c r="AC90" i="26"/>
  <c r="M90" i="26"/>
  <c r="F90" i="26"/>
  <c r="AB90" i="26"/>
  <c r="AV90" i="26" s="1"/>
  <c r="AW90" i="26" s="1"/>
  <c r="X90" i="26"/>
  <c r="Q90" i="26"/>
  <c r="AJ90" i="26"/>
  <c r="AV386" i="26"/>
  <c r="AW386" i="26" s="1"/>
  <c r="AS386" i="26"/>
  <c r="AT386" i="26" s="1"/>
  <c r="AM386" i="26"/>
  <c r="AI386" i="26"/>
  <c r="AG386" i="26"/>
  <c r="C386" i="26"/>
  <c r="G386" i="26"/>
  <c r="K386" i="26"/>
  <c r="O386" i="26"/>
  <c r="S386" i="26"/>
  <c r="W386" i="26"/>
  <c r="AA386" i="26"/>
  <c r="AE386" i="26"/>
  <c r="D386" i="26"/>
  <c r="H386" i="26"/>
  <c r="L386" i="26"/>
  <c r="P386" i="26"/>
  <c r="T386" i="26"/>
  <c r="X386" i="26"/>
  <c r="AB386" i="26"/>
  <c r="AF386" i="26"/>
  <c r="F386" i="26"/>
  <c r="J386" i="26"/>
  <c r="N386" i="26"/>
  <c r="R386" i="26"/>
  <c r="V386" i="26"/>
  <c r="Z386" i="26"/>
  <c r="AD386" i="26"/>
  <c r="M386" i="26"/>
  <c r="AC386" i="26"/>
  <c r="Q386" i="26"/>
  <c r="E386" i="26"/>
  <c r="U386" i="26"/>
  <c r="I386" i="26"/>
  <c r="Y386" i="26"/>
  <c r="AJ386" i="26"/>
  <c r="AV454" i="26"/>
  <c r="AW454" i="26" s="1"/>
  <c r="AS454" i="26"/>
  <c r="AT454" i="26" s="1"/>
  <c r="AI454" i="26"/>
  <c r="AG454" i="26"/>
  <c r="AM454" i="26"/>
  <c r="F454" i="26"/>
  <c r="J454" i="26"/>
  <c r="N454" i="26"/>
  <c r="R454" i="26"/>
  <c r="V454" i="26"/>
  <c r="Z454" i="26"/>
  <c r="AD454" i="26"/>
  <c r="H454" i="26"/>
  <c r="T454" i="26"/>
  <c r="C454" i="26"/>
  <c r="G454" i="26"/>
  <c r="K454" i="26"/>
  <c r="O454" i="26"/>
  <c r="S454" i="26"/>
  <c r="W454" i="26"/>
  <c r="AA454" i="26"/>
  <c r="AE454" i="26"/>
  <c r="P454" i="26"/>
  <c r="AF454" i="26"/>
  <c r="E454" i="26"/>
  <c r="I454" i="26"/>
  <c r="M454" i="26"/>
  <c r="Q454" i="26"/>
  <c r="U454" i="26"/>
  <c r="Y454" i="26"/>
  <c r="AC454" i="26"/>
  <c r="D454" i="26"/>
  <c r="L454" i="26"/>
  <c r="X454" i="26"/>
  <c r="AB454" i="26"/>
  <c r="AJ454" i="26"/>
  <c r="AM206" i="26"/>
  <c r="AG206" i="26"/>
  <c r="AS206" i="26" s="1"/>
  <c r="AT206" i="26" s="1"/>
  <c r="C206" i="26"/>
  <c r="G206" i="26"/>
  <c r="K206" i="26"/>
  <c r="O206" i="26"/>
  <c r="S206" i="26"/>
  <c r="W206" i="26"/>
  <c r="AA206" i="26"/>
  <c r="AE206" i="26"/>
  <c r="F206" i="26"/>
  <c r="J206" i="26"/>
  <c r="N206" i="26"/>
  <c r="R206" i="26"/>
  <c r="V206" i="26"/>
  <c r="Z206" i="26"/>
  <c r="AD206" i="26"/>
  <c r="H206" i="26"/>
  <c r="P206" i="26"/>
  <c r="X206" i="26"/>
  <c r="AF206" i="26"/>
  <c r="E206" i="26"/>
  <c r="M206" i="26"/>
  <c r="U206" i="26"/>
  <c r="AC206" i="26"/>
  <c r="Q206" i="26"/>
  <c r="D206" i="26"/>
  <c r="T206" i="26"/>
  <c r="L206" i="26"/>
  <c r="AB206" i="26"/>
  <c r="AV206" i="26" s="1"/>
  <c r="AW206" i="26" s="1"/>
  <c r="I206" i="26"/>
  <c r="Y206" i="26"/>
  <c r="AJ206" i="26"/>
  <c r="AV369" i="26"/>
  <c r="AW369" i="26" s="1"/>
  <c r="AS369" i="26"/>
  <c r="AT369" i="26" s="1"/>
  <c r="AI369" i="26"/>
  <c r="AM369" i="26"/>
  <c r="AG369" i="26"/>
  <c r="D369" i="26"/>
  <c r="H369" i="26"/>
  <c r="L369" i="26"/>
  <c r="P369" i="26"/>
  <c r="T369" i="26"/>
  <c r="E369" i="26"/>
  <c r="J369" i="26"/>
  <c r="O369" i="26"/>
  <c r="U369" i="26"/>
  <c r="Y369" i="26"/>
  <c r="AC369" i="26"/>
  <c r="F369" i="26"/>
  <c r="K369" i="26"/>
  <c r="Q369" i="26"/>
  <c r="V369" i="26"/>
  <c r="Z369" i="26"/>
  <c r="AD369" i="26"/>
  <c r="C369" i="26"/>
  <c r="I369" i="26"/>
  <c r="N369" i="26"/>
  <c r="S369" i="26"/>
  <c r="X369" i="26"/>
  <c r="AB369" i="26"/>
  <c r="AF369" i="26"/>
  <c r="G369" i="26"/>
  <c r="AA369" i="26"/>
  <c r="M369" i="26"/>
  <c r="AE369" i="26"/>
  <c r="R369" i="26"/>
  <c r="W369" i="26"/>
  <c r="AJ369" i="26"/>
  <c r="AM229" i="26"/>
  <c r="AG229" i="26"/>
  <c r="AS229" i="26" s="1"/>
  <c r="AT229" i="26" s="1"/>
  <c r="E229" i="26"/>
  <c r="I229" i="26"/>
  <c r="M229" i="26"/>
  <c r="Q229" i="26"/>
  <c r="U229" i="26"/>
  <c r="Y229" i="26"/>
  <c r="AC229" i="26"/>
  <c r="D229" i="26"/>
  <c r="H229" i="26"/>
  <c r="L229" i="26"/>
  <c r="P229" i="26"/>
  <c r="T229" i="26"/>
  <c r="X229" i="26"/>
  <c r="AB229" i="26"/>
  <c r="AV229" i="26" s="1"/>
  <c r="AW229" i="26" s="1"/>
  <c r="AF229" i="26"/>
  <c r="F229" i="26"/>
  <c r="N229" i="26"/>
  <c r="V229" i="26"/>
  <c r="AD229" i="26"/>
  <c r="C229" i="26"/>
  <c r="K229" i="26"/>
  <c r="S229" i="26"/>
  <c r="AA229" i="26"/>
  <c r="J229" i="26"/>
  <c r="Z229" i="26"/>
  <c r="O229" i="26"/>
  <c r="R229" i="26"/>
  <c r="G229" i="26"/>
  <c r="AE229" i="26"/>
  <c r="W229" i="26"/>
  <c r="AJ229" i="26"/>
  <c r="AG451" i="26"/>
  <c r="AM451" i="26"/>
  <c r="AI451" i="26"/>
  <c r="AV451" i="26"/>
  <c r="AW451" i="26" s="1"/>
  <c r="AS451" i="26"/>
  <c r="AT451" i="26" s="1"/>
  <c r="D451" i="26"/>
  <c r="H451" i="26"/>
  <c r="L451" i="26"/>
  <c r="P451" i="26"/>
  <c r="T451" i="26"/>
  <c r="X451" i="26"/>
  <c r="AB451" i="26"/>
  <c r="AF451" i="26"/>
  <c r="J451" i="26"/>
  <c r="V451" i="26"/>
  <c r="E451" i="26"/>
  <c r="I451" i="26"/>
  <c r="M451" i="26"/>
  <c r="Q451" i="26"/>
  <c r="U451" i="26"/>
  <c r="Y451" i="26"/>
  <c r="AC451" i="26"/>
  <c r="N451" i="26"/>
  <c r="Z451" i="26"/>
  <c r="C451" i="26"/>
  <c r="G451" i="26"/>
  <c r="K451" i="26"/>
  <c r="O451" i="26"/>
  <c r="S451" i="26"/>
  <c r="W451" i="26"/>
  <c r="AA451" i="26"/>
  <c r="AE451" i="26"/>
  <c r="F451" i="26"/>
  <c r="R451" i="26"/>
  <c r="AD451" i="26"/>
  <c r="AJ451" i="26"/>
  <c r="AV388" i="26"/>
  <c r="AW388" i="26" s="1"/>
  <c r="AS388" i="26"/>
  <c r="AT388" i="26" s="1"/>
  <c r="AM388" i="26"/>
  <c r="AI388" i="26"/>
  <c r="AG388" i="26"/>
  <c r="C388" i="26"/>
  <c r="G388" i="26"/>
  <c r="K388" i="26"/>
  <c r="O388" i="26"/>
  <c r="S388" i="26"/>
  <c r="W388" i="26"/>
  <c r="AA388" i="26"/>
  <c r="AE388" i="26"/>
  <c r="D388" i="26"/>
  <c r="H388" i="26"/>
  <c r="L388" i="26"/>
  <c r="P388" i="26"/>
  <c r="T388" i="26"/>
  <c r="X388" i="26"/>
  <c r="AB388" i="26"/>
  <c r="AF388" i="26"/>
  <c r="F388" i="26"/>
  <c r="J388" i="26"/>
  <c r="N388" i="26"/>
  <c r="R388" i="26"/>
  <c r="V388" i="26"/>
  <c r="Z388" i="26"/>
  <c r="AD388" i="26"/>
  <c r="Q388" i="26"/>
  <c r="E388" i="26"/>
  <c r="U388" i="26"/>
  <c r="I388" i="26"/>
  <c r="Y388" i="26"/>
  <c r="M388" i="26"/>
  <c r="AC388" i="26"/>
  <c r="AJ388" i="26"/>
  <c r="AM220" i="26"/>
  <c r="AG220" i="26"/>
  <c r="AS220" i="26" s="1"/>
  <c r="AT220" i="26" s="1"/>
  <c r="C220" i="26"/>
  <c r="G220" i="26"/>
  <c r="K220" i="26"/>
  <c r="O220" i="26"/>
  <c r="S220" i="26"/>
  <c r="W220" i="26"/>
  <c r="AA220" i="26"/>
  <c r="AE220" i="26"/>
  <c r="F220" i="26"/>
  <c r="J220" i="26"/>
  <c r="N220" i="26"/>
  <c r="R220" i="26"/>
  <c r="V220" i="26"/>
  <c r="Z220" i="26"/>
  <c r="AD220" i="26"/>
  <c r="D220" i="26"/>
  <c r="L220" i="26"/>
  <c r="T220" i="26"/>
  <c r="AB220" i="26"/>
  <c r="AV220" i="26" s="1"/>
  <c r="AW220" i="26" s="1"/>
  <c r="I220" i="26"/>
  <c r="Q220" i="26"/>
  <c r="Y220" i="26"/>
  <c r="H220" i="26"/>
  <c r="X220" i="26"/>
  <c r="E220" i="26"/>
  <c r="AC220" i="26"/>
  <c r="M220" i="26"/>
  <c r="AF220" i="26"/>
  <c r="U220" i="26"/>
  <c r="P220" i="26"/>
  <c r="AJ220" i="26"/>
  <c r="Q29" i="20"/>
  <c r="A27" i="26"/>
  <c r="Q215" i="20"/>
  <c r="A213" i="26"/>
  <c r="Q363" i="20"/>
  <c r="A361" i="26"/>
  <c r="AM46" i="26"/>
  <c r="AG46" i="26"/>
  <c r="AS46" i="26" s="1"/>
  <c r="AT46" i="26" s="1"/>
  <c r="D46" i="26"/>
  <c r="H46" i="26"/>
  <c r="L46" i="26"/>
  <c r="P46" i="26"/>
  <c r="T46" i="26"/>
  <c r="X46" i="26"/>
  <c r="AB46" i="26"/>
  <c r="AV46" i="26" s="1"/>
  <c r="AW46" i="26" s="1"/>
  <c r="AF46" i="26"/>
  <c r="C46" i="26"/>
  <c r="G46" i="26"/>
  <c r="K46" i="26"/>
  <c r="O46" i="26"/>
  <c r="S46" i="26"/>
  <c r="W46" i="26"/>
  <c r="AA46" i="26"/>
  <c r="AE46" i="26"/>
  <c r="E46" i="26"/>
  <c r="M46" i="26"/>
  <c r="U46" i="26"/>
  <c r="AC46" i="26"/>
  <c r="J46" i="26"/>
  <c r="R46" i="26"/>
  <c r="Z46" i="26"/>
  <c r="N46" i="26"/>
  <c r="AD46" i="26"/>
  <c r="I46" i="26"/>
  <c r="Y46" i="26"/>
  <c r="Q46" i="26"/>
  <c r="F46" i="26"/>
  <c r="V46" i="26"/>
  <c r="AJ46" i="26"/>
  <c r="AM265" i="26"/>
  <c r="AG265" i="26"/>
  <c r="AS265" i="26" s="1"/>
  <c r="AT265" i="26" s="1"/>
  <c r="D265" i="26"/>
  <c r="H265" i="26"/>
  <c r="L265" i="26"/>
  <c r="P265" i="26"/>
  <c r="T265" i="26"/>
  <c r="X265" i="26"/>
  <c r="AB265" i="26"/>
  <c r="AV265" i="26" s="1"/>
  <c r="AW265" i="26" s="1"/>
  <c r="AF265" i="26"/>
  <c r="C265" i="26"/>
  <c r="I265" i="26"/>
  <c r="N265" i="26"/>
  <c r="S265" i="26"/>
  <c r="Y265" i="26"/>
  <c r="AD265" i="26"/>
  <c r="G265" i="26"/>
  <c r="M265" i="26"/>
  <c r="R265" i="26"/>
  <c r="W265" i="26"/>
  <c r="AC265" i="26"/>
  <c r="E265" i="26"/>
  <c r="O265" i="26"/>
  <c r="Z265" i="26"/>
  <c r="F265" i="26"/>
  <c r="Q265" i="26"/>
  <c r="AA265" i="26"/>
  <c r="K265" i="26"/>
  <c r="V265" i="26"/>
  <c r="U265" i="26"/>
  <c r="AE265" i="26"/>
  <c r="J265" i="26"/>
  <c r="AJ265" i="26"/>
  <c r="Q168" i="20"/>
  <c r="A166" i="26"/>
  <c r="AM190" i="26"/>
  <c r="AG190" i="26"/>
  <c r="AS190" i="26" s="1"/>
  <c r="AT190" i="26" s="1"/>
  <c r="C190" i="26"/>
  <c r="G190" i="26"/>
  <c r="K190" i="26"/>
  <c r="O190" i="26"/>
  <c r="S190" i="26"/>
  <c r="W190" i="26"/>
  <c r="AA190" i="26"/>
  <c r="AE190" i="26"/>
  <c r="F190" i="26"/>
  <c r="J190" i="26"/>
  <c r="N190" i="26"/>
  <c r="R190" i="26"/>
  <c r="V190" i="26"/>
  <c r="Z190" i="26"/>
  <c r="AD190" i="26"/>
  <c r="H190" i="26"/>
  <c r="P190" i="26"/>
  <c r="X190" i="26"/>
  <c r="AF190" i="26"/>
  <c r="E190" i="26"/>
  <c r="M190" i="26"/>
  <c r="U190" i="26"/>
  <c r="AC190" i="26"/>
  <c r="Q190" i="26"/>
  <c r="D190" i="26"/>
  <c r="T190" i="26"/>
  <c r="L190" i="26"/>
  <c r="AB190" i="26"/>
  <c r="AV190" i="26" s="1"/>
  <c r="AW190" i="26" s="1"/>
  <c r="Y190" i="26"/>
  <c r="I190" i="26"/>
  <c r="AJ190" i="26"/>
  <c r="Q259" i="20"/>
  <c r="A257" i="26"/>
  <c r="Q393" i="20"/>
  <c r="A391" i="26"/>
  <c r="AM293" i="26"/>
  <c r="AG293" i="26"/>
  <c r="AS293" i="26" s="1"/>
  <c r="AT293" i="26" s="1"/>
  <c r="E293" i="26"/>
  <c r="I293" i="26"/>
  <c r="M293" i="26"/>
  <c r="Q293" i="26"/>
  <c r="U293" i="26"/>
  <c r="Y293" i="26"/>
  <c r="AC293" i="26"/>
  <c r="D293" i="26"/>
  <c r="H293" i="26"/>
  <c r="L293" i="26"/>
  <c r="P293" i="26"/>
  <c r="T293" i="26"/>
  <c r="X293" i="26"/>
  <c r="AB293" i="26"/>
  <c r="AV293" i="26" s="1"/>
  <c r="AW293" i="26" s="1"/>
  <c r="AF293" i="26"/>
  <c r="F293" i="26"/>
  <c r="N293" i="26"/>
  <c r="V293" i="26"/>
  <c r="AD293" i="26"/>
  <c r="G293" i="26"/>
  <c r="O293" i="26"/>
  <c r="W293" i="26"/>
  <c r="AE293" i="26"/>
  <c r="C293" i="26"/>
  <c r="K293" i="26"/>
  <c r="S293" i="26"/>
  <c r="AA293" i="26"/>
  <c r="Z293" i="26"/>
  <c r="R293" i="26"/>
  <c r="J293" i="26"/>
  <c r="AJ293" i="26"/>
  <c r="Q211" i="20"/>
  <c r="A209" i="26"/>
  <c r="AM18" i="26"/>
  <c r="AG18" i="26"/>
  <c r="AS18" i="26" s="1"/>
  <c r="AT18" i="26" s="1"/>
  <c r="D18" i="26"/>
  <c r="H18" i="26"/>
  <c r="L18" i="26"/>
  <c r="P18" i="26"/>
  <c r="T18" i="26"/>
  <c r="X18" i="26"/>
  <c r="AB18" i="26"/>
  <c r="AV18" i="26" s="1"/>
  <c r="AW18" i="26" s="1"/>
  <c r="AF18" i="26"/>
  <c r="C18" i="26"/>
  <c r="I18" i="26"/>
  <c r="N18" i="26"/>
  <c r="S18" i="26"/>
  <c r="Y18" i="26"/>
  <c r="AD18" i="26"/>
  <c r="G18" i="26"/>
  <c r="M18" i="26"/>
  <c r="R18" i="26"/>
  <c r="W18" i="26"/>
  <c r="AC18" i="26"/>
  <c r="E18" i="26"/>
  <c r="O18" i="26"/>
  <c r="Z18" i="26"/>
  <c r="K18" i="26"/>
  <c r="V18" i="26"/>
  <c r="Q18" i="26"/>
  <c r="J18" i="26"/>
  <c r="AE18" i="26"/>
  <c r="AA18" i="26"/>
  <c r="U18" i="26"/>
  <c r="F18" i="26"/>
  <c r="AJ18" i="26"/>
  <c r="AM325" i="26"/>
  <c r="AG325" i="26"/>
  <c r="AS325" i="26" s="1"/>
  <c r="AT325" i="26" s="1"/>
  <c r="E325" i="26"/>
  <c r="I325" i="26"/>
  <c r="M325" i="26"/>
  <c r="Q325" i="26"/>
  <c r="U325" i="26"/>
  <c r="Y325" i="26"/>
  <c r="AC325" i="26"/>
  <c r="D325" i="26"/>
  <c r="H325" i="26"/>
  <c r="L325" i="26"/>
  <c r="P325" i="26"/>
  <c r="T325" i="26"/>
  <c r="X325" i="26"/>
  <c r="AB325" i="26"/>
  <c r="AV325" i="26" s="1"/>
  <c r="AW325" i="26" s="1"/>
  <c r="AF325" i="26"/>
  <c r="C325" i="26"/>
  <c r="K325" i="26"/>
  <c r="S325" i="26"/>
  <c r="AA325" i="26"/>
  <c r="G325" i="26"/>
  <c r="R325" i="26"/>
  <c r="AD325" i="26"/>
  <c r="J325" i="26"/>
  <c r="V325" i="26"/>
  <c r="AE325" i="26"/>
  <c r="F325" i="26"/>
  <c r="O325" i="26"/>
  <c r="Z325" i="26"/>
  <c r="N325" i="26"/>
  <c r="W325" i="26"/>
  <c r="AJ325" i="26"/>
  <c r="Q296" i="20"/>
  <c r="A294" i="26"/>
  <c r="AM30" i="26"/>
  <c r="AG30" i="26"/>
  <c r="AS30" i="26" s="1"/>
  <c r="AT30" i="26" s="1"/>
  <c r="D30" i="26"/>
  <c r="H30" i="26"/>
  <c r="L30" i="26"/>
  <c r="P30" i="26"/>
  <c r="T30" i="26"/>
  <c r="X30" i="26"/>
  <c r="AB30" i="26"/>
  <c r="AV30" i="26" s="1"/>
  <c r="AW30" i="26" s="1"/>
  <c r="AF30" i="26"/>
  <c r="C30" i="26"/>
  <c r="G30" i="26"/>
  <c r="K30" i="26"/>
  <c r="O30" i="26"/>
  <c r="S30" i="26"/>
  <c r="W30" i="26"/>
  <c r="AA30" i="26"/>
  <c r="AE30" i="26"/>
  <c r="E30" i="26"/>
  <c r="M30" i="26"/>
  <c r="U30" i="26"/>
  <c r="AC30" i="26"/>
  <c r="J30" i="26"/>
  <c r="R30" i="26"/>
  <c r="Z30" i="26"/>
  <c r="N30" i="26"/>
  <c r="AD30" i="26"/>
  <c r="I30" i="26"/>
  <c r="Y30" i="26"/>
  <c r="Q30" i="26"/>
  <c r="F30" i="26"/>
  <c r="V30" i="26"/>
  <c r="AJ30" i="26"/>
  <c r="Q198" i="20"/>
  <c r="A196" i="26"/>
  <c r="AM371" i="26"/>
  <c r="AV371" i="26"/>
  <c r="AW371" i="26" s="1"/>
  <c r="AG371" i="26"/>
  <c r="AS371" i="26"/>
  <c r="AT371" i="26" s="1"/>
  <c r="AI371" i="26"/>
  <c r="E371" i="26"/>
  <c r="I371" i="26"/>
  <c r="M371" i="26"/>
  <c r="Q371" i="26"/>
  <c r="U371" i="26"/>
  <c r="Y371" i="26"/>
  <c r="AC371" i="26"/>
  <c r="F371" i="26"/>
  <c r="J371" i="26"/>
  <c r="N371" i="26"/>
  <c r="R371" i="26"/>
  <c r="V371" i="26"/>
  <c r="Z371" i="26"/>
  <c r="AD371" i="26"/>
  <c r="D371" i="26"/>
  <c r="H371" i="26"/>
  <c r="L371" i="26"/>
  <c r="P371" i="26"/>
  <c r="T371" i="26"/>
  <c r="X371" i="26"/>
  <c r="AB371" i="26"/>
  <c r="AF371" i="26"/>
  <c r="O371" i="26"/>
  <c r="AE371" i="26"/>
  <c r="C371" i="26"/>
  <c r="S371" i="26"/>
  <c r="G371" i="26"/>
  <c r="W371" i="26"/>
  <c r="K371" i="26"/>
  <c r="AA371" i="26"/>
  <c r="AJ371" i="26"/>
  <c r="Q81" i="20"/>
  <c r="A79" i="26"/>
  <c r="AV383" i="26"/>
  <c r="AW383" i="26" s="1"/>
  <c r="AS383" i="26"/>
  <c r="AT383" i="26" s="1"/>
  <c r="AM383" i="26"/>
  <c r="AG383" i="26"/>
  <c r="AI383" i="26"/>
  <c r="E383" i="26"/>
  <c r="I383" i="26"/>
  <c r="M383" i="26"/>
  <c r="Q383" i="26"/>
  <c r="U383" i="26"/>
  <c r="Y383" i="26"/>
  <c r="AC383" i="26"/>
  <c r="F383" i="26"/>
  <c r="J383" i="26"/>
  <c r="N383" i="26"/>
  <c r="R383" i="26"/>
  <c r="V383" i="26"/>
  <c r="Z383" i="26"/>
  <c r="AD383" i="26"/>
  <c r="D383" i="26"/>
  <c r="H383" i="26"/>
  <c r="L383" i="26"/>
  <c r="P383" i="26"/>
  <c r="T383" i="26"/>
  <c r="X383" i="26"/>
  <c r="AB383" i="26"/>
  <c r="AF383" i="26"/>
  <c r="G383" i="26"/>
  <c r="W383" i="26"/>
  <c r="K383" i="26"/>
  <c r="AA383" i="26"/>
  <c r="O383" i="26"/>
  <c r="AE383" i="26"/>
  <c r="C383" i="26"/>
  <c r="S383" i="26"/>
  <c r="AJ383" i="26"/>
  <c r="AM109" i="26"/>
  <c r="AG109" i="26"/>
  <c r="AS109" i="26" s="1"/>
  <c r="AT109" i="26" s="1"/>
  <c r="E109" i="26"/>
  <c r="I109" i="26"/>
  <c r="M109" i="26"/>
  <c r="Q109" i="26"/>
  <c r="U109" i="26"/>
  <c r="Y109" i="26"/>
  <c r="AC109" i="26"/>
  <c r="D109" i="26"/>
  <c r="H109" i="26"/>
  <c r="L109" i="26"/>
  <c r="P109" i="26"/>
  <c r="T109" i="26"/>
  <c r="X109" i="26"/>
  <c r="AB109" i="26"/>
  <c r="AV109" i="26" s="1"/>
  <c r="AW109" i="26" s="1"/>
  <c r="AF109" i="26"/>
  <c r="J109" i="26"/>
  <c r="R109" i="26"/>
  <c r="Z109" i="26"/>
  <c r="G109" i="26"/>
  <c r="O109" i="26"/>
  <c r="W109" i="26"/>
  <c r="AE109" i="26"/>
  <c r="K109" i="26"/>
  <c r="AA109" i="26"/>
  <c r="F109" i="26"/>
  <c r="V109" i="26"/>
  <c r="AD109" i="26"/>
  <c r="C109" i="26"/>
  <c r="S109" i="26"/>
  <c r="N109" i="26"/>
  <c r="AJ109" i="26"/>
  <c r="Q89" i="20"/>
  <c r="A87" i="26"/>
  <c r="AV438" i="26"/>
  <c r="AW438" i="26" s="1"/>
  <c r="AS438" i="26"/>
  <c r="AT438" i="26" s="1"/>
  <c r="AM438" i="26"/>
  <c r="AI438" i="26"/>
  <c r="AG438" i="26"/>
  <c r="F438" i="26"/>
  <c r="J438" i="26"/>
  <c r="N438" i="26"/>
  <c r="R438" i="26"/>
  <c r="V438" i="26"/>
  <c r="Z438" i="26"/>
  <c r="AD438" i="26"/>
  <c r="H438" i="26"/>
  <c r="P438" i="26"/>
  <c r="X438" i="26"/>
  <c r="AF438" i="26"/>
  <c r="C438" i="26"/>
  <c r="G438" i="26"/>
  <c r="K438" i="26"/>
  <c r="O438" i="26"/>
  <c r="S438" i="26"/>
  <c r="W438" i="26"/>
  <c r="AA438" i="26"/>
  <c r="AE438" i="26"/>
  <c r="D438" i="26"/>
  <c r="L438" i="26"/>
  <c r="T438" i="26"/>
  <c r="AB438" i="26"/>
  <c r="E438" i="26"/>
  <c r="I438" i="26"/>
  <c r="M438" i="26"/>
  <c r="Q438" i="26"/>
  <c r="U438" i="26"/>
  <c r="Y438" i="26"/>
  <c r="AC438" i="26"/>
  <c r="AJ438" i="26"/>
  <c r="Q328" i="20"/>
  <c r="A326" i="26"/>
  <c r="AM71" i="26"/>
  <c r="AG71" i="26"/>
  <c r="AS71" i="26" s="1"/>
  <c r="AT71" i="26" s="1"/>
  <c r="F71" i="26"/>
  <c r="J71" i="26"/>
  <c r="N71" i="26"/>
  <c r="R71" i="26"/>
  <c r="V71" i="26"/>
  <c r="Z71" i="26"/>
  <c r="AD71" i="26"/>
  <c r="E71" i="26"/>
  <c r="I71" i="26"/>
  <c r="M71" i="26"/>
  <c r="Q71" i="26"/>
  <c r="U71" i="26"/>
  <c r="Y71" i="26"/>
  <c r="AC71" i="26"/>
  <c r="G71" i="26"/>
  <c r="O71" i="26"/>
  <c r="W71" i="26"/>
  <c r="AE71" i="26"/>
  <c r="D71" i="26"/>
  <c r="L71" i="26"/>
  <c r="T71" i="26"/>
  <c r="AB71" i="26"/>
  <c r="AV71" i="26" s="1"/>
  <c r="AW71" i="26" s="1"/>
  <c r="P71" i="26"/>
  <c r="AF71" i="26"/>
  <c r="K71" i="26"/>
  <c r="AA71" i="26"/>
  <c r="C71" i="26"/>
  <c r="X71" i="26"/>
  <c r="H71" i="26"/>
  <c r="S71" i="26"/>
  <c r="AJ71" i="26"/>
  <c r="Q387" i="20"/>
  <c r="A385" i="26"/>
  <c r="Q404" i="20"/>
  <c r="A402" i="26"/>
  <c r="Q370" i="20"/>
  <c r="A368" i="26"/>
  <c r="AM100" i="26"/>
  <c r="AG100" i="26"/>
  <c r="AS100" i="26" s="1"/>
  <c r="AT100" i="26" s="1"/>
  <c r="C100" i="26"/>
  <c r="G100" i="26"/>
  <c r="K100" i="26"/>
  <c r="O100" i="26"/>
  <c r="S100" i="26"/>
  <c r="W100" i="26"/>
  <c r="AA100" i="26"/>
  <c r="AE100" i="26"/>
  <c r="F100" i="26"/>
  <c r="J100" i="26"/>
  <c r="N100" i="26"/>
  <c r="R100" i="26"/>
  <c r="V100" i="26"/>
  <c r="Z100" i="26"/>
  <c r="AD100" i="26"/>
  <c r="H100" i="26"/>
  <c r="P100" i="26"/>
  <c r="X100" i="26"/>
  <c r="AF100" i="26"/>
  <c r="E100" i="26"/>
  <c r="M100" i="26"/>
  <c r="U100" i="26"/>
  <c r="AC100" i="26"/>
  <c r="I100" i="26"/>
  <c r="Y100" i="26"/>
  <c r="D100" i="26"/>
  <c r="T100" i="26"/>
  <c r="L100" i="26"/>
  <c r="Q100" i="26"/>
  <c r="AB100" i="26"/>
  <c r="AV100" i="26" s="1"/>
  <c r="AW100" i="26" s="1"/>
  <c r="AJ100" i="26"/>
  <c r="AM277" i="26"/>
  <c r="AG277" i="26"/>
  <c r="AS277" i="26" s="1"/>
  <c r="AT277" i="26" s="1"/>
  <c r="E277" i="26"/>
  <c r="I277" i="26"/>
  <c r="M277" i="26"/>
  <c r="Q277" i="26"/>
  <c r="U277" i="26"/>
  <c r="Y277" i="26"/>
  <c r="AC277" i="26"/>
  <c r="D277" i="26"/>
  <c r="H277" i="26"/>
  <c r="L277" i="26"/>
  <c r="P277" i="26"/>
  <c r="T277" i="26"/>
  <c r="X277" i="26"/>
  <c r="AB277" i="26"/>
  <c r="AV277" i="26" s="1"/>
  <c r="AW277" i="26" s="1"/>
  <c r="AF277" i="26"/>
  <c r="F277" i="26"/>
  <c r="N277" i="26"/>
  <c r="V277" i="26"/>
  <c r="AD277" i="26"/>
  <c r="G277" i="26"/>
  <c r="O277" i="26"/>
  <c r="W277" i="26"/>
  <c r="AE277" i="26"/>
  <c r="C277" i="26"/>
  <c r="K277" i="26"/>
  <c r="S277" i="26"/>
  <c r="AA277" i="26"/>
  <c r="Z277" i="26"/>
  <c r="R277" i="26"/>
  <c r="J277" i="26"/>
  <c r="AJ277" i="26"/>
  <c r="AM110" i="26"/>
  <c r="AG110" i="26"/>
  <c r="AS110" i="26" s="1"/>
  <c r="AT110" i="26" s="1"/>
  <c r="C110" i="26"/>
  <c r="G110" i="26"/>
  <c r="K110" i="26"/>
  <c r="O110" i="26"/>
  <c r="S110" i="26"/>
  <c r="W110" i="26"/>
  <c r="AA110" i="26"/>
  <c r="AE110" i="26"/>
  <c r="F110" i="26"/>
  <c r="J110" i="26"/>
  <c r="N110" i="26"/>
  <c r="R110" i="26"/>
  <c r="V110" i="26"/>
  <c r="Z110" i="26"/>
  <c r="AD110" i="26"/>
  <c r="D110" i="26"/>
  <c r="L110" i="26"/>
  <c r="T110" i="26"/>
  <c r="AB110" i="26"/>
  <c r="AV110" i="26" s="1"/>
  <c r="AW110" i="26" s="1"/>
  <c r="I110" i="26"/>
  <c r="Q110" i="26"/>
  <c r="Y110" i="26"/>
  <c r="M110" i="26"/>
  <c r="AC110" i="26"/>
  <c r="H110" i="26"/>
  <c r="X110" i="26"/>
  <c r="AF110" i="26"/>
  <c r="E110" i="26"/>
  <c r="U110" i="26"/>
  <c r="P110" i="26"/>
  <c r="AJ110" i="26"/>
  <c r="AM191" i="26"/>
  <c r="AG191" i="26"/>
  <c r="AS191" i="26" s="1"/>
  <c r="AT191" i="26" s="1"/>
  <c r="E191" i="26"/>
  <c r="I191" i="26"/>
  <c r="M191" i="26"/>
  <c r="Q191" i="26"/>
  <c r="U191" i="26"/>
  <c r="Y191" i="26"/>
  <c r="AC191" i="26"/>
  <c r="D191" i="26"/>
  <c r="H191" i="26"/>
  <c r="L191" i="26"/>
  <c r="P191" i="26"/>
  <c r="T191" i="26"/>
  <c r="X191" i="26"/>
  <c r="AB191" i="26"/>
  <c r="AV191" i="26" s="1"/>
  <c r="AW191" i="26" s="1"/>
  <c r="AF191" i="26"/>
  <c r="J191" i="26"/>
  <c r="R191" i="26"/>
  <c r="Z191" i="26"/>
  <c r="G191" i="26"/>
  <c r="O191" i="26"/>
  <c r="W191" i="26"/>
  <c r="AE191" i="26"/>
  <c r="C191" i="26"/>
  <c r="S191" i="26"/>
  <c r="F191" i="26"/>
  <c r="V191" i="26"/>
  <c r="N191" i="26"/>
  <c r="AD191" i="26"/>
  <c r="K191" i="26"/>
  <c r="AA191" i="26"/>
  <c r="AJ191" i="26"/>
  <c r="AM127" i="26"/>
  <c r="AG127" i="26"/>
  <c r="AS127" i="26" s="1"/>
  <c r="AT127" i="26" s="1"/>
  <c r="E127" i="26"/>
  <c r="I127" i="26"/>
  <c r="M127" i="26"/>
  <c r="Q127" i="26"/>
  <c r="U127" i="26"/>
  <c r="Y127" i="26"/>
  <c r="AC127" i="26"/>
  <c r="D127" i="26"/>
  <c r="H127" i="26"/>
  <c r="L127" i="26"/>
  <c r="P127" i="26"/>
  <c r="T127" i="26"/>
  <c r="X127" i="26"/>
  <c r="AB127" i="26"/>
  <c r="AV127" i="26" s="1"/>
  <c r="AW127" i="26" s="1"/>
  <c r="AF127" i="26"/>
  <c r="F127" i="26"/>
  <c r="N127" i="26"/>
  <c r="V127" i="26"/>
  <c r="AD127" i="26"/>
  <c r="C127" i="26"/>
  <c r="K127" i="26"/>
  <c r="S127" i="26"/>
  <c r="AA127" i="26"/>
  <c r="O127" i="26"/>
  <c r="AE127" i="26"/>
  <c r="J127" i="26"/>
  <c r="Z127" i="26"/>
  <c r="G127" i="26"/>
  <c r="W127" i="26"/>
  <c r="R127" i="26"/>
  <c r="AJ127" i="26"/>
  <c r="AM355" i="26"/>
  <c r="AG355" i="26"/>
  <c r="AS355" i="26" s="1"/>
  <c r="AT355" i="26" s="1"/>
  <c r="D355" i="26"/>
  <c r="H355" i="26"/>
  <c r="L355" i="26"/>
  <c r="P355" i="26"/>
  <c r="T355" i="26"/>
  <c r="X355" i="26"/>
  <c r="AB355" i="26"/>
  <c r="AV355" i="26" s="1"/>
  <c r="AW355" i="26" s="1"/>
  <c r="AF355" i="26"/>
  <c r="C355" i="26"/>
  <c r="I355" i="26"/>
  <c r="N355" i="26"/>
  <c r="S355" i="26"/>
  <c r="Y355" i="26"/>
  <c r="AD355" i="26"/>
  <c r="E355" i="26"/>
  <c r="J355" i="26"/>
  <c r="O355" i="26"/>
  <c r="U355" i="26"/>
  <c r="Z355" i="26"/>
  <c r="AE355" i="26"/>
  <c r="G355" i="26"/>
  <c r="M355" i="26"/>
  <c r="R355" i="26"/>
  <c r="W355" i="26"/>
  <c r="AC355" i="26"/>
  <c r="V355" i="26"/>
  <c r="F355" i="26"/>
  <c r="AA355" i="26"/>
  <c r="K355" i="26"/>
  <c r="Q355" i="26"/>
  <c r="AJ355" i="26"/>
  <c r="Q264" i="20"/>
  <c r="A262" i="26"/>
  <c r="Q386" i="20"/>
  <c r="A384" i="26"/>
  <c r="Q147" i="20"/>
  <c r="A145" i="26"/>
  <c r="Q230" i="20"/>
  <c r="A228" i="26"/>
  <c r="Q283" i="20"/>
  <c r="A281" i="26"/>
  <c r="AM242" i="26"/>
  <c r="AG242" i="26"/>
  <c r="AS242" i="26" s="1"/>
  <c r="AT242" i="26" s="1"/>
  <c r="F242" i="26"/>
  <c r="J242" i="26"/>
  <c r="N242" i="26"/>
  <c r="R242" i="26"/>
  <c r="V242" i="26"/>
  <c r="Z242" i="26"/>
  <c r="AD242" i="26"/>
  <c r="E242" i="26"/>
  <c r="K242" i="26"/>
  <c r="P242" i="26"/>
  <c r="U242" i="26"/>
  <c r="AA242" i="26"/>
  <c r="AF242" i="26"/>
  <c r="D242" i="26"/>
  <c r="I242" i="26"/>
  <c r="O242" i="26"/>
  <c r="T242" i="26"/>
  <c r="Y242" i="26"/>
  <c r="AE242" i="26"/>
  <c r="L242" i="26"/>
  <c r="W242" i="26"/>
  <c r="C242" i="26"/>
  <c r="M242" i="26"/>
  <c r="X242" i="26"/>
  <c r="H242" i="26"/>
  <c r="S242" i="26"/>
  <c r="AC242" i="26"/>
  <c r="AB242" i="26"/>
  <c r="AV242" i="26" s="1"/>
  <c r="AW242" i="26" s="1"/>
  <c r="Q242" i="26"/>
  <c r="G242" i="26"/>
  <c r="AJ242" i="26"/>
  <c r="AM96" i="26"/>
  <c r="AG96" i="26"/>
  <c r="AS96" i="26" s="1"/>
  <c r="AT96" i="26" s="1"/>
  <c r="C96" i="26"/>
  <c r="G96" i="26"/>
  <c r="K96" i="26"/>
  <c r="O96" i="26"/>
  <c r="S96" i="26"/>
  <c r="W96" i="26"/>
  <c r="AA96" i="26"/>
  <c r="AE96" i="26"/>
  <c r="F96" i="26"/>
  <c r="J96" i="26"/>
  <c r="N96" i="26"/>
  <c r="R96" i="26"/>
  <c r="V96" i="26"/>
  <c r="Z96" i="26"/>
  <c r="AD96" i="26"/>
  <c r="H96" i="26"/>
  <c r="P96" i="26"/>
  <c r="X96" i="26"/>
  <c r="AF96" i="26"/>
  <c r="E96" i="26"/>
  <c r="M96" i="26"/>
  <c r="U96" i="26"/>
  <c r="AC96" i="26"/>
  <c r="Q96" i="26"/>
  <c r="L96" i="26"/>
  <c r="AB96" i="26"/>
  <c r="AV96" i="26" s="1"/>
  <c r="AW96" i="26" s="1"/>
  <c r="D96" i="26"/>
  <c r="I96" i="26"/>
  <c r="Y96" i="26"/>
  <c r="T96" i="26"/>
  <c r="AJ96" i="26"/>
  <c r="AM316" i="26"/>
  <c r="AG316" i="26"/>
  <c r="AS316" i="26" s="1"/>
  <c r="AT316" i="26" s="1"/>
  <c r="C316" i="26"/>
  <c r="G316" i="26"/>
  <c r="K316" i="26"/>
  <c r="O316" i="26"/>
  <c r="S316" i="26"/>
  <c r="W316" i="26"/>
  <c r="AA316" i="26"/>
  <c r="AE316" i="26"/>
  <c r="F316" i="26"/>
  <c r="J316" i="26"/>
  <c r="N316" i="26"/>
  <c r="R316" i="26"/>
  <c r="V316" i="26"/>
  <c r="Z316" i="26"/>
  <c r="AD316" i="26"/>
  <c r="D316" i="26"/>
  <c r="L316" i="26"/>
  <c r="T316" i="26"/>
  <c r="AB316" i="26"/>
  <c r="AV316" i="26" s="1"/>
  <c r="AW316" i="26" s="1"/>
  <c r="E316" i="26"/>
  <c r="M316" i="26"/>
  <c r="U316" i="26"/>
  <c r="AC316" i="26"/>
  <c r="I316" i="26"/>
  <c r="Q316" i="26"/>
  <c r="Y316" i="26"/>
  <c r="H316" i="26"/>
  <c r="P316" i="26"/>
  <c r="AF316" i="26"/>
  <c r="X316" i="26"/>
  <c r="AJ316" i="26"/>
  <c r="AM183" i="26"/>
  <c r="AG183" i="26"/>
  <c r="AS183" i="26" s="1"/>
  <c r="AT183" i="26" s="1"/>
  <c r="E183" i="26"/>
  <c r="I183" i="26"/>
  <c r="M183" i="26"/>
  <c r="Q183" i="26"/>
  <c r="U183" i="26"/>
  <c r="Y183" i="26"/>
  <c r="AC183" i="26"/>
  <c r="D183" i="26"/>
  <c r="H183" i="26"/>
  <c r="L183" i="26"/>
  <c r="P183" i="26"/>
  <c r="T183" i="26"/>
  <c r="X183" i="26"/>
  <c r="AB183" i="26"/>
  <c r="AV183" i="26" s="1"/>
  <c r="AW183" i="26" s="1"/>
  <c r="AF183" i="26"/>
  <c r="J183" i="26"/>
  <c r="R183" i="26"/>
  <c r="Z183" i="26"/>
  <c r="G183" i="26"/>
  <c r="O183" i="26"/>
  <c r="W183" i="26"/>
  <c r="AE183" i="26"/>
  <c r="C183" i="26"/>
  <c r="S183" i="26"/>
  <c r="F183" i="26"/>
  <c r="V183" i="26"/>
  <c r="N183" i="26"/>
  <c r="AD183" i="26"/>
  <c r="K183" i="26"/>
  <c r="AA183" i="26"/>
  <c r="AJ183" i="26"/>
  <c r="Q420" i="20"/>
  <c r="A418" i="26"/>
  <c r="AM363" i="26"/>
  <c r="AV363" i="26"/>
  <c r="AW363" i="26" s="1"/>
  <c r="AG363" i="26"/>
  <c r="AS363" i="26"/>
  <c r="AT363" i="26" s="1"/>
  <c r="AI363" i="26"/>
  <c r="D363" i="26"/>
  <c r="H363" i="26"/>
  <c r="L363" i="26"/>
  <c r="P363" i="26"/>
  <c r="T363" i="26"/>
  <c r="X363" i="26"/>
  <c r="AB363" i="26"/>
  <c r="AF363" i="26"/>
  <c r="C363" i="26"/>
  <c r="I363" i="26"/>
  <c r="N363" i="26"/>
  <c r="S363" i="26"/>
  <c r="Y363" i="26"/>
  <c r="AD363" i="26"/>
  <c r="E363" i="26"/>
  <c r="J363" i="26"/>
  <c r="O363" i="26"/>
  <c r="U363" i="26"/>
  <c r="Z363" i="26"/>
  <c r="AE363" i="26"/>
  <c r="G363" i="26"/>
  <c r="M363" i="26"/>
  <c r="R363" i="26"/>
  <c r="W363" i="26"/>
  <c r="AC363" i="26"/>
  <c r="Q363" i="26"/>
  <c r="V363" i="26"/>
  <c r="F363" i="26"/>
  <c r="AA363" i="26"/>
  <c r="K363" i="26"/>
  <c r="AJ363" i="26"/>
  <c r="AV460" i="26"/>
  <c r="AW460" i="26" s="1"/>
  <c r="AS460" i="26"/>
  <c r="AT460" i="26" s="1"/>
  <c r="AM460" i="26"/>
  <c r="AG460" i="26"/>
  <c r="AI460" i="26"/>
  <c r="F460" i="26"/>
  <c r="J460" i="26"/>
  <c r="N460" i="26"/>
  <c r="R460" i="26"/>
  <c r="V460" i="26"/>
  <c r="Z460" i="26"/>
  <c r="AD460" i="26"/>
  <c r="P460" i="26"/>
  <c r="X460" i="26"/>
  <c r="C460" i="26"/>
  <c r="G460" i="26"/>
  <c r="K460" i="26"/>
  <c r="O460" i="26"/>
  <c r="S460" i="26"/>
  <c r="W460" i="26"/>
  <c r="AA460" i="26"/>
  <c r="AE460" i="26"/>
  <c r="L460" i="26"/>
  <c r="AB460" i="26"/>
  <c r="E460" i="26"/>
  <c r="I460" i="26"/>
  <c r="M460" i="26"/>
  <c r="Q460" i="26"/>
  <c r="U460" i="26"/>
  <c r="Y460" i="26"/>
  <c r="AC460" i="26"/>
  <c r="D460" i="26"/>
  <c r="H460" i="26"/>
  <c r="T460" i="26"/>
  <c r="AF460" i="26"/>
  <c r="AJ460" i="26"/>
  <c r="Q206" i="20"/>
  <c r="A204" i="26"/>
  <c r="AM339" i="26"/>
  <c r="AG339" i="26"/>
  <c r="AS339" i="26" s="1"/>
  <c r="AT339" i="26" s="1"/>
  <c r="E339" i="26"/>
  <c r="I339" i="26"/>
  <c r="M339" i="26"/>
  <c r="Q339" i="26"/>
  <c r="U339" i="26"/>
  <c r="Y339" i="26"/>
  <c r="AC339" i="26"/>
  <c r="D339" i="26"/>
  <c r="H339" i="26"/>
  <c r="L339" i="26"/>
  <c r="P339" i="26"/>
  <c r="T339" i="26"/>
  <c r="X339" i="26"/>
  <c r="AB339" i="26"/>
  <c r="AV339" i="26" s="1"/>
  <c r="AW339" i="26" s="1"/>
  <c r="AF339" i="26"/>
  <c r="J339" i="26"/>
  <c r="R339" i="26"/>
  <c r="Z339" i="26"/>
  <c r="C339" i="26"/>
  <c r="K339" i="26"/>
  <c r="S339" i="26"/>
  <c r="AA339" i="26"/>
  <c r="G339" i="26"/>
  <c r="O339" i="26"/>
  <c r="W339" i="26"/>
  <c r="AE339" i="26"/>
  <c r="F339" i="26"/>
  <c r="N339" i="26"/>
  <c r="V339" i="26"/>
  <c r="AD339" i="26"/>
  <c r="AJ339" i="26"/>
  <c r="Q66" i="20"/>
  <c r="A64" i="26"/>
  <c r="Q265" i="20"/>
  <c r="A263" i="26"/>
  <c r="Q152" i="20"/>
  <c r="A150" i="26"/>
  <c r="Q186" i="20"/>
  <c r="A184" i="26"/>
  <c r="Q248" i="20"/>
  <c r="A246" i="26"/>
  <c r="Q172" i="20"/>
  <c r="A170" i="26"/>
  <c r="Q177" i="20"/>
  <c r="A175" i="26"/>
  <c r="AM148" i="26"/>
  <c r="AG148" i="26"/>
  <c r="AS148" i="26" s="1"/>
  <c r="AT148" i="26" s="1"/>
  <c r="C148" i="26"/>
  <c r="G148" i="26"/>
  <c r="K148" i="26"/>
  <c r="O148" i="26"/>
  <c r="S148" i="26"/>
  <c r="W148" i="26"/>
  <c r="AA148" i="26"/>
  <c r="AE148" i="26"/>
  <c r="F148" i="26"/>
  <c r="J148" i="26"/>
  <c r="N148" i="26"/>
  <c r="R148" i="26"/>
  <c r="V148" i="26"/>
  <c r="Z148" i="26"/>
  <c r="AD148" i="26"/>
  <c r="D148" i="26"/>
  <c r="L148" i="26"/>
  <c r="T148" i="26"/>
  <c r="AB148" i="26"/>
  <c r="AV148" i="26" s="1"/>
  <c r="AW148" i="26" s="1"/>
  <c r="I148" i="26"/>
  <c r="Q148" i="26"/>
  <c r="Y148" i="26"/>
  <c r="M148" i="26"/>
  <c r="AC148" i="26"/>
  <c r="P148" i="26"/>
  <c r="AF148" i="26"/>
  <c r="H148" i="26"/>
  <c r="X148" i="26"/>
  <c r="U148" i="26"/>
  <c r="E148" i="26"/>
  <c r="AJ148" i="26"/>
  <c r="Q96" i="20"/>
  <c r="A94" i="26"/>
  <c r="Q266" i="20"/>
  <c r="A264" i="26"/>
  <c r="AM211" i="26"/>
  <c r="AG211" i="26"/>
  <c r="AS211" i="26" s="1"/>
  <c r="AT211" i="26" s="1"/>
  <c r="E211" i="26"/>
  <c r="I211" i="26"/>
  <c r="M211" i="26"/>
  <c r="Q211" i="26"/>
  <c r="U211" i="26"/>
  <c r="Y211" i="26"/>
  <c r="AC211" i="26"/>
  <c r="D211" i="26"/>
  <c r="H211" i="26"/>
  <c r="L211" i="26"/>
  <c r="P211" i="26"/>
  <c r="T211" i="26"/>
  <c r="X211" i="26"/>
  <c r="AB211" i="26"/>
  <c r="AV211" i="26" s="1"/>
  <c r="AW211" i="26" s="1"/>
  <c r="AF211" i="26"/>
  <c r="J211" i="26"/>
  <c r="R211" i="26"/>
  <c r="Z211" i="26"/>
  <c r="G211" i="26"/>
  <c r="O211" i="26"/>
  <c r="W211" i="26"/>
  <c r="AE211" i="26"/>
  <c r="K211" i="26"/>
  <c r="AA211" i="26"/>
  <c r="N211" i="26"/>
  <c r="AD211" i="26"/>
  <c r="F211" i="26"/>
  <c r="V211" i="26"/>
  <c r="C211" i="26"/>
  <c r="S211" i="26"/>
  <c r="AJ211" i="26"/>
  <c r="AM154" i="26"/>
  <c r="AG154" i="26"/>
  <c r="AS154" i="26" s="1"/>
  <c r="AT154" i="26" s="1"/>
  <c r="C154" i="26"/>
  <c r="G154" i="26"/>
  <c r="K154" i="26"/>
  <c r="O154" i="26"/>
  <c r="S154" i="26"/>
  <c r="W154" i="26"/>
  <c r="AA154" i="26"/>
  <c r="AE154" i="26"/>
  <c r="F154" i="26"/>
  <c r="J154" i="26"/>
  <c r="N154" i="26"/>
  <c r="R154" i="26"/>
  <c r="V154" i="26"/>
  <c r="Z154" i="26"/>
  <c r="AD154" i="26"/>
  <c r="H154" i="26"/>
  <c r="P154" i="26"/>
  <c r="X154" i="26"/>
  <c r="AF154" i="26"/>
  <c r="E154" i="26"/>
  <c r="M154" i="26"/>
  <c r="U154" i="26"/>
  <c r="AC154" i="26"/>
  <c r="I154" i="26"/>
  <c r="Y154" i="26"/>
  <c r="L154" i="26"/>
  <c r="AB154" i="26"/>
  <c r="AV154" i="26" s="1"/>
  <c r="AW154" i="26" s="1"/>
  <c r="D154" i="26"/>
  <c r="T154" i="26"/>
  <c r="Q154" i="26"/>
  <c r="AJ154" i="26"/>
  <c r="AM323" i="26"/>
  <c r="AG323" i="26"/>
  <c r="AS323" i="26" s="1"/>
  <c r="AT323" i="26" s="1"/>
  <c r="E323" i="26"/>
  <c r="I323" i="26"/>
  <c r="M323" i="26"/>
  <c r="Q323" i="26"/>
  <c r="U323" i="26"/>
  <c r="Y323" i="26"/>
  <c r="AC323" i="26"/>
  <c r="D323" i="26"/>
  <c r="H323" i="26"/>
  <c r="L323" i="26"/>
  <c r="P323" i="26"/>
  <c r="T323" i="26"/>
  <c r="X323" i="26"/>
  <c r="AB323" i="26"/>
  <c r="AV323" i="26" s="1"/>
  <c r="AW323" i="26" s="1"/>
  <c r="AF323" i="26"/>
  <c r="G323" i="26"/>
  <c r="O323" i="26"/>
  <c r="W323" i="26"/>
  <c r="AE323" i="26"/>
  <c r="C323" i="26"/>
  <c r="N323" i="26"/>
  <c r="Z323" i="26"/>
  <c r="F323" i="26"/>
  <c r="R323" i="26"/>
  <c r="AA323" i="26"/>
  <c r="K323" i="26"/>
  <c r="V323" i="26"/>
  <c r="AD323" i="26"/>
  <c r="J323" i="26"/>
  <c r="S323" i="26"/>
  <c r="AJ323" i="26"/>
  <c r="AV446" i="26"/>
  <c r="AW446" i="26" s="1"/>
  <c r="AS446" i="26"/>
  <c r="AT446" i="26" s="1"/>
  <c r="AM446" i="26"/>
  <c r="AI446" i="26"/>
  <c r="AG446" i="26"/>
  <c r="F446" i="26"/>
  <c r="J446" i="26"/>
  <c r="N446" i="26"/>
  <c r="R446" i="26"/>
  <c r="V446" i="26"/>
  <c r="Z446" i="26"/>
  <c r="AD446" i="26"/>
  <c r="D446" i="26"/>
  <c r="L446" i="26"/>
  <c r="T446" i="26"/>
  <c r="AF446" i="26"/>
  <c r="C446" i="26"/>
  <c r="G446" i="26"/>
  <c r="K446" i="26"/>
  <c r="O446" i="26"/>
  <c r="S446" i="26"/>
  <c r="W446" i="26"/>
  <c r="AA446" i="26"/>
  <c r="AE446" i="26"/>
  <c r="H446" i="26"/>
  <c r="P446" i="26"/>
  <c r="X446" i="26"/>
  <c r="E446" i="26"/>
  <c r="I446" i="26"/>
  <c r="M446" i="26"/>
  <c r="Q446" i="26"/>
  <c r="U446" i="26"/>
  <c r="Y446" i="26"/>
  <c r="AC446" i="26"/>
  <c r="AB446" i="26"/>
  <c r="AJ446" i="26"/>
  <c r="Q364" i="20"/>
  <c r="A362" i="26"/>
  <c r="Q155" i="20"/>
  <c r="A153" i="26"/>
  <c r="AM199" i="26"/>
  <c r="AG199" i="26"/>
  <c r="AS199" i="26" s="1"/>
  <c r="AT199" i="26" s="1"/>
  <c r="E199" i="26"/>
  <c r="I199" i="26"/>
  <c r="M199" i="26"/>
  <c r="Q199" i="26"/>
  <c r="U199" i="26"/>
  <c r="Y199" i="26"/>
  <c r="AC199" i="26"/>
  <c r="D199" i="26"/>
  <c r="H199" i="26"/>
  <c r="L199" i="26"/>
  <c r="P199" i="26"/>
  <c r="T199" i="26"/>
  <c r="X199" i="26"/>
  <c r="AB199" i="26"/>
  <c r="AV199" i="26" s="1"/>
  <c r="AW199" i="26" s="1"/>
  <c r="AF199" i="26"/>
  <c r="J199" i="26"/>
  <c r="R199" i="26"/>
  <c r="Z199" i="26"/>
  <c r="G199" i="26"/>
  <c r="O199" i="26"/>
  <c r="W199" i="26"/>
  <c r="AE199" i="26"/>
  <c r="C199" i="26"/>
  <c r="S199" i="26"/>
  <c r="F199" i="26"/>
  <c r="V199" i="26"/>
  <c r="N199" i="26"/>
  <c r="AD199" i="26"/>
  <c r="AA199" i="26"/>
  <c r="K199" i="26"/>
  <c r="AJ199" i="26"/>
  <c r="AM216" i="26"/>
  <c r="AG216" i="26"/>
  <c r="AS216" i="26" s="1"/>
  <c r="AT216" i="26" s="1"/>
  <c r="C216" i="26"/>
  <c r="G216" i="26"/>
  <c r="K216" i="26"/>
  <c r="O216" i="26"/>
  <c r="S216" i="26"/>
  <c r="W216" i="26"/>
  <c r="AA216" i="26"/>
  <c r="AE216" i="26"/>
  <c r="F216" i="26"/>
  <c r="J216" i="26"/>
  <c r="N216" i="26"/>
  <c r="R216" i="26"/>
  <c r="V216" i="26"/>
  <c r="Z216" i="26"/>
  <c r="AD216" i="26"/>
  <c r="D216" i="26"/>
  <c r="L216" i="26"/>
  <c r="T216" i="26"/>
  <c r="AB216" i="26"/>
  <c r="AV216" i="26" s="1"/>
  <c r="AW216" i="26" s="1"/>
  <c r="I216" i="26"/>
  <c r="Q216" i="26"/>
  <c r="Y216" i="26"/>
  <c r="E216" i="26"/>
  <c r="U216" i="26"/>
  <c r="H216" i="26"/>
  <c r="X216" i="26"/>
  <c r="P216" i="26"/>
  <c r="AF216" i="26"/>
  <c r="AC216" i="26"/>
  <c r="M216" i="26"/>
  <c r="AJ216" i="26"/>
  <c r="Q93" i="20"/>
  <c r="A91" i="26"/>
  <c r="Q126" i="20"/>
  <c r="A124" i="26"/>
  <c r="Q217" i="20"/>
  <c r="A215" i="26"/>
  <c r="AM160" i="26"/>
  <c r="AG160" i="26"/>
  <c r="AS160" i="26" s="1"/>
  <c r="AT160" i="26" s="1"/>
  <c r="C160" i="26"/>
  <c r="G160" i="26"/>
  <c r="K160" i="26"/>
  <c r="O160" i="26"/>
  <c r="S160" i="26"/>
  <c r="W160" i="26"/>
  <c r="AA160" i="26"/>
  <c r="AE160" i="26"/>
  <c r="F160" i="26"/>
  <c r="J160" i="26"/>
  <c r="N160" i="26"/>
  <c r="R160" i="26"/>
  <c r="V160" i="26"/>
  <c r="Z160" i="26"/>
  <c r="AD160" i="26"/>
  <c r="D160" i="26"/>
  <c r="L160" i="26"/>
  <c r="T160" i="26"/>
  <c r="AB160" i="26"/>
  <c r="AV160" i="26" s="1"/>
  <c r="AW160" i="26" s="1"/>
  <c r="I160" i="26"/>
  <c r="Q160" i="26"/>
  <c r="Y160" i="26"/>
  <c r="E160" i="26"/>
  <c r="U160" i="26"/>
  <c r="H160" i="26"/>
  <c r="X160" i="26"/>
  <c r="P160" i="26"/>
  <c r="AF160" i="26"/>
  <c r="AC160" i="26"/>
  <c r="M160" i="26"/>
  <c r="AJ160" i="26"/>
  <c r="AM134" i="26"/>
  <c r="AG134" i="26"/>
  <c r="AS134" i="26" s="1"/>
  <c r="AT134" i="26" s="1"/>
  <c r="C134" i="26"/>
  <c r="G134" i="26"/>
  <c r="K134" i="26"/>
  <c r="O134" i="26"/>
  <c r="F134" i="26"/>
  <c r="J134" i="26"/>
  <c r="N134" i="26"/>
  <c r="R134" i="26"/>
  <c r="V134" i="26"/>
  <c r="Z134" i="26"/>
  <c r="AD134" i="26"/>
  <c r="D134" i="26"/>
  <c r="L134" i="26"/>
  <c r="S134" i="26"/>
  <c r="X134" i="26"/>
  <c r="AC134" i="26"/>
  <c r="I134" i="26"/>
  <c r="Q134" i="26"/>
  <c r="W134" i="26"/>
  <c r="AB134" i="26"/>
  <c r="AV134" i="26" s="1"/>
  <c r="AW134" i="26" s="1"/>
  <c r="M134" i="26"/>
  <c r="Y134" i="26"/>
  <c r="H134" i="26"/>
  <c r="U134" i="26"/>
  <c r="AF134" i="26"/>
  <c r="P134" i="26"/>
  <c r="E134" i="26"/>
  <c r="AE134" i="26"/>
  <c r="T134" i="26"/>
  <c r="AA134" i="26"/>
  <c r="AJ134" i="26"/>
  <c r="AM344" i="26"/>
  <c r="AG344" i="26"/>
  <c r="AS344" i="26" s="1"/>
  <c r="AT344" i="26" s="1"/>
  <c r="C344" i="26"/>
  <c r="G344" i="26"/>
  <c r="K344" i="26"/>
  <c r="O344" i="26"/>
  <c r="S344" i="26"/>
  <c r="W344" i="26"/>
  <c r="AA344" i="26"/>
  <c r="AE344" i="26"/>
  <c r="F344" i="26"/>
  <c r="J344" i="26"/>
  <c r="N344" i="26"/>
  <c r="R344" i="26"/>
  <c r="V344" i="26"/>
  <c r="Z344" i="26"/>
  <c r="AD344" i="26"/>
  <c r="D344" i="26"/>
  <c r="L344" i="26"/>
  <c r="T344" i="26"/>
  <c r="AB344" i="26"/>
  <c r="AV344" i="26" s="1"/>
  <c r="AW344" i="26" s="1"/>
  <c r="E344" i="26"/>
  <c r="M344" i="26"/>
  <c r="U344" i="26"/>
  <c r="AC344" i="26"/>
  <c r="I344" i="26"/>
  <c r="Q344" i="26"/>
  <c r="Y344" i="26"/>
  <c r="P344" i="26"/>
  <c r="X344" i="26"/>
  <c r="AF344" i="26"/>
  <c r="H344" i="26"/>
  <c r="AJ344" i="26"/>
  <c r="Q292" i="20"/>
  <c r="A290" i="26"/>
  <c r="Q139" i="20"/>
  <c r="A137" i="26"/>
  <c r="AM179" i="26"/>
  <c r="AG179" i="26"/>
  <c r="AS179" i="26" s="1"/>
  <c r="AT179" i="26" s="1"/>
  <c r="E179" i="26"/>
  <c r="I179" i="26"/>
  <c r="M179" i="26"/>
  <c r="Q179" i="26"/>
  <c r="U179" i="26"/>
  <c r="Y179" i="26"/>
  <c r="AC179" i="26"/>
  <c r="D179" i="26"/>
  <c r="H179" i="26"/>
  <c r="L179" i="26"/>
  <c r="P179" i="26"/>
  <c r="T179" i="26"/>
  <c r="X179" i="26"/>
  <c r="AB179" i="26"/>
  <c r="AV179" i="26" s="1"/>
  <c r="AW179" i="26" s="1"/>
  <c r="AF179" i="26"/>
  <c r="J179" i="26"/>
  <c r="R179" i="26"/>
  <c r="Z179" i="26"/>
  <c r="G179" i="26"/>
  <c r="O179" i="26"/>
  <c r="W179" i="26"/>
  <c r="AE179" i="26"/>
  <c r="K179" i="26"/>
  <c r="AA179" i="26"/>
  <c r="N179" i="26"/>
  <c r="AD179" i="26"/>
  <c r="F179" i="26"/>
  <c r="V179" i="26"/>
  <c r="C179" i="26"/>
  <c r="S179" i="26"/>
  <c r="AJ179" i="26"/>
  <c r="AV378" i="26"/>
  <c r="AW378" i="26" s="1"/>
  <c r="AS378" i="26"/>
  <c r="AT378" i="26" s="1"/>
  <c r="AM378" i="26"/>
  <c r="AI378" i="26"/>
  <c r="AG378" i="26"/>
  <c r="C378" i="26"/>
  <c r="G378" i="26"/>
  <c r="K378" i="26"/>
  <c r="O378" i="26"/>
  <c r="S378" i="26"/>
  <c r="W378" i="26"/>
  <c r="AA378" i="26"/>
  <c r="AE378" i="26"/>
  <c r="D378" i="26"/>
  <c r="H378" i="26"/>
  <c r="L378" i="26"/>
  <c r="P378" i="26"/>
  <c r="T378" i="26"/>
  <c r="X378" i="26"/>
  <c r="AB378" i="26"/>
  <c r="AF378" i="26"/>
  <c r="F378" i="26"/>
  <c r="J378" i="26"/>
  <c r="N378" i="26"/>
  <c r="R378" i="26"/>
  <c r="V378" i="26"/>
  <c r="Z378" i="26"/>
  <c r="AD378" i="26"/>
  <c r="M378" i="26"/>
  <c r="AC378" i="26"/>
  <c r="Q378" i="26"/>
  <c r="E378" i="26"/>
  <c r="U378" i="26"/>
  <c r="I378" i="26"/>
  <c r="Y378" i="26"/>
  <c r="AJ378" i="26"/>
  <c r="Q320" i="20"/>
  <c r="A318" i="26"/>
  <c r="AM182" i="26"/>
  <c r="AG182" i="26"/>
  <c r="AS182" i="26" s="1"/>
  <c r="AT182" i="26" s="1"/>
  <c r="C182" i="26"/>
  <c r="G182" i="26"/>
  <c r="K182" i="26"/>
  <c r="O182" i="26"/>
  <c r="S182" i="26"/>
  <c r="W182" i="26"/>
  <c r="AA182" i="26"/>
  <c r="AE182" i="26"/>
  <c r="F182" i="26"/>
  <c r="J182" i="26"/>
  <c r="N182" i="26"/>
  <c r="R182" i="26"/>
  <c r="V182" i="26"/>
  <c r="Z182" i="26"/>
  <c r="AD182" i="26"/>
  <c r="H182" i="26"/>
  <c r="P182" i="26"/>
  <c r="X182" i="26"/>
  <c r="AF182" i="26"/>
  <c r="E182" i="26"/>
  <c r="M182" i="26"/>
  <c r="U182" i="26"/>
  <c r="AC182" i="26"/>
  <c r="Q182" i="26"/>
  <c r="D182" i="26"/>
  <c r="T182" i="26"/>
  <c r="L182" i="26"/>
  <c r="AB182" i="26"/>
  <c r="AV182" i="26" s="1"/>
  <c r="AW182" i="26" s="1"/>
  <c r="Y182" i="26"/>
  <c r="I182" i="26"/>
  <c r="AJ182" i="26"/>
  <c r="AM360" i="26"/>
  <c r="AG360" i="26"/>
  <c r="AS360" i="26" s="1"/>
  <c r="AT360" i="26" s="1"/>
  <c r="F360" i="26"/>
  <c r="J360" i="26"/>
  <c r="N360" i="26"/>
  <c r="R360" i="26"/>
  <c r="V360" i="26"/>
  <c r="Z360" i="26"/>
  <c r="AD360" i="26"/>
  <c r="C360" i="26"/>
  <c r="H360" i="26"/>
  <c r="M360" i="26"/>
  <c r="S360" i="26"/>
  <c r="X360" i="26"/>
  <c r="AC360" i="26"/>
  <c r="D360" i="26"/>
  <c r="I360" i="26"/>
  <c r="O360" i="26"/>
  <c r="T360" i="26"/>
  <c r="Y360" i="26"/>
  <c r="AE360" i="26"/>
  <c r="G360" i="26"/>
  <c r="L360" i="26"/>
  <c r="Q360" i="26"/>
  <c r="W360" i="26"/>
  <c r="AB360" i="26"/>
  <c r="AV360" i="26" s="1"/>
  <c r="AW360" i="26" s="1"/>
  <c r="U360" i="26"/>
  <c r="E360" i="26"/>
  <c r="AA360" i="26"/>
  <c r="K360" i="26"/>
  <c r="AF360" i="26"/>
  <c r="P360" i="26"/>
  <c r="AJ360" i="26"/>
  <c r="AM330" i="26"/>
  <c r="AG330" i="26"/>
  <c r="AS330" i="26" s="1"/>
  <c r="AT330" i="26" s="1"/>
  <c r="C330" i="26"/>
  <c r="G330" i="26"/>
  <c r="K330" i="26"/>
  <c r="O330" i="26"/>
  <c r="S330" i="26"/>
  <c r="W330" i="26"/>
  <c r="AA330" i="26"/>
  <c r="AE330" i="26"/>
  <c r="F330" i="26"/>
  <c r="J330" i="26"/>
  <c r="N330" i="26"/>
  <c r="R330" i="26"/>
  <c r="V330" i="26"/>
  <c r="Z330" i="26"/>
  <c r="AD330" i="26"/>
  <c r="E330" i="26"/>
  <c r="M330" i="26"/>
  <c r="U330" i="26"/>
  <c r="AC330" i="26"/>
  <c r="H330" i="26"/>
  <c r="Q330" i="26"/>
  <c r="AB330" i="26"/>
  <c r="AV330" i="26" s="1"/>
  <c r="AW330" i="26" s="1"/>
  <c r="I330" i="26"/>
  <c r="T330" i="26"/>
  <c r="AF330" i="26"/>
  <c r="D330" i="26"/>
  <c r="P330" i="26"/>
  <c r="Y330" i="26"/>
  <c r="L330" i="26"/>
  <c r="X330" i="26"/>
  <c r="AJ330" i="26"/>
  <c r="AV441" i="26"/>
  <c r="AW441" i="26" s="1"/>
  <c r="AS441" i="26"/>
  <c r="AT441" i="26" s="1"/>
  <c r="AI441" i="26"/>
  <c r="AM441" i="26"/>
  <c r="AG441" i="26"/>
  <c r="D441" i="26"/>
  <c r="H441" i="26"/>
  <c r="L441" i="26"/>
  <c r="P441" i="26"/>
  <c r="T441" i="26"/>
  <c r="X441" i="26"/>
  <c r="AB441" i="26"/>
  <c r="AF441" i="26"/>
  <c r="F441" i="26"/>
  <c r="N441" i="26"/>
  <c r="V441" i="26"/>
  <c r="AD441" i="26"/>
  <c r="E441" i="26"/>
  <c r="I441" i="26"/>
  <c r="M441" i="26"/>
  <c r="Q441" i="26"/>
  <c r="U441" i="26"/>
  <c r="Y441" i="26"/>
  <c r="AC441" i="26"/>
  <c r="J441" i="26"/>
  <c r="R441" i="26"/>
  <c r="Z441" i="26"/>
  <c r="C441" i="26"/>
  <c r="G441" i="26"/>
  <c r="K441" i="26"/>
  <c r="O441" i="26"/>
  <c r="S441" i="26"/>
  <c r="W441" i="26"/>
  <c r="AA441" i="26"/>
  <c r="AE441" i="26"/>
  <c r="AJ441" i="26"/>
  <c r="Q39" i="20"/>
  <c r="A37" i="26"/>
  <c r="Q235" i="20"/>
  <c r="A233" i="26"/>
  <c r="AM281" i="26"/>
  <c r="AG281" i="26"/>
  <c r="AS281" i="26" s="1"/>
  <c r="AT281" i="26" s="1"/>
  <c r="E281" i="26"/>
  <c r="I281" i="26"/>
  <c r="M281" i="26"/>
  <c r="Q281" i="26"/>
  <c r="U281" i="26"/>
  <c r="Y281" i="26"/>
  <c r="AC281" i="26"/>
  <c r="D281" i="26"/>
  <c r="H281" i="26"/>
  <c r="L281" i="26"/>
  <c r="P281" i="26"/>
  <c r="T281" i="26"/>
  <c r="X281" i="26"/>
  <c r="AB281" i="26"/>
  <c r="AV281" i="26" s="1"/>
  <c r="AW281" i="26" s="1"/>
  <c r="AF281" i="26"/>
  <c r="F281" i="26"/>
  <c r="N281" i="26"/>
  <c r="V281" i="26"/>
  <c r="AD281" i="26"/>
  <c r="G281" i="26"/>
  <c r="O281" i="26"/>
  <c r="W281" i="26"/>
  <c r="AE281" i="26"/>
  <c r="C281" i="26"/>
  <c r="K281" i="26"/>
  <c r="S281" i="26"/>
  <c r="AA281" i="26"/>
  <c r="J281" i="26"/>
  <c r="Z281" i="26"/>
  <c r="R281" i="26"/>
  <c r="AJ281" i="26"/>
  <c r="Q110" i="20"/>
  <c r="A108" i="26"/>
  <c r="Q70" i="20"/>
  <c r="A68" i="26"/>
  <c r="AM84" i="26"/>
  <c r="AG84" i="26"/>
  <c r="AS84" i="26" s="1"/>
  <c r="AT84" i="26" s="1"/>
  <c r="C84" i="26"/>
  <c r="G84" i="26"/>
  <c r="K84" i="26"/>
  <c r="O84" i="26"/>
  <c r="S84" i="26"/>
  <c r="W84" i="26"/>
  <c r="AA84" i="26"/>
  <c r="AE84" i="26"/>
  <c r="D84" i="26"/>
  <c r="I84" i="26"/>
  <c r="N84" i="26"/>
  <c r="T84" i="26"/>
  <c r="Y84" i="26"/>
  <c r="AD84" i="26"/>
  <c r="H84" i="26"/>
  <c r="M84" i="26"/>
  <c r="R84" i="26"/>
  <c r="X84" i="26"/>
  <c r="AC84" i="26"/>
  <c r="J84" i="26"/>
  <c r="U84" i="26"/>
  <c r="AF84" i="26"/>
  <c r="F84" i="26"/>
  <c r="Q84" i="26"/>
  <c r="AB84" i="26"/>
  <c r="AV84" i="26" s="1"/>
  <c r="AW84" i="26" s="1"/>
  <c r="V84" i="26"/>
  <c r="P84" i="26"/>
  <c r="E84" i="26"/>
  <c r="L84" i="26"/>
  <c r="Z84" i="26"/>
  <c r="AJ84" i="26"/>
  <c r="AM250" i="26"/>
  <c r="AG250" i="26"/>
  <c r="AS250" i="26" s="1"/>
  <c r="AT250" i="26" s="1"/>
  <c r="F250" i="26"/>
  <c r="J250" i="26"/>
  <c r="N250" i="26"/>
  <c r="R250" i="26"/>
  <c r="V250" i="26"/>
  <c r="Z250" i="26"/>
  <c r="AD250" i="26"/>
  <c r="E250" i="26"/>
  <c r="K250" i="26"/>
  <c r="P250" i="26"/>
  <c r="U250" i="26"/>
  <c r="AA250" i="26"/>
  <c r="AF250" i="26"/>
  <c r="D250" i="26"/>
  <c r="I250" i="26"/>
  <c r="O250" i="26"/>
  <c r="T250" i="26"/>
  <c r="Y250" i="26"/>
  <c r="AE250" i="26"/>
  <c r="G250" i="26"/>
  <c r="Q250" i="26"/>
  <c r="AB250" i="26"/>
  <c r="AV250" i="26" s="1"/>
  <c r="AW250" i="26" s="1"/>
  <c r="H250" i="26"/>
  <c r="S250" i="26"/>
  <c r="AC250" i="26"/>
  <c r="C250" i="26"/>
  <c r="M250" i="26"/>
  <c r="X250" i="26"/>
  <c r="L250" i="26"/>
  <c r="W250" i="26"/>
  <c r="AJ250" i="26"/>
  <c r="AM279" i="26"/>
  <c r="AG279" i="26"/>
  <c r="AS279" i="26" s="1"/>
  <c r="AT279" i="26" s="1"/>
  <c r="E279" i="26"/>
  <c r="I279" i="26"/>
  <c r="M279" i="26"/>
  <c r="Q279" i="26"/>
  <c r="U279" i="26"/>
  <c r="Y279" i="26"/>
  <c r="AC279" i="26"/>
  <c r="D279" i="26"/>
  <c r="H279" i="26"/>
  <c r="L279" i="26"/>
  <c r="P279" i="26"/>
  <c r="T279" i="26"/>
  <c r="X279" i="26"/>
  <c r="AB279" i="26"/>
  <c r="AV279" i="26" s="1"/>
  <c r="AW279" i="26" s="1"/>
  <c r="AF279" i="26"/>
  <c r="J279" i="26"/>
  <c r="R279" i="26"/>
  <c r="Z279" i="26"/>
  <c r="C279" i="26"/>
  <c r="K279" i="26"/>
  <c r="S279" i="26"/>
  <c r="AA279" i="26"/>
  <c r="G279" i="26"/>
  <c r="O279" i="26"/>
  <c r="W279" i="26"/>
  <c r="AE279" i="26"/>
  <c r="AD279" i="26"/>
  <c r="F279" i="26"/>
  <c r="V279" i="26"/>
  <c r="N279" i="26"/>
  <c r="AJ279" i="26"/>
  <c r="Q73" i="20"/>
  <c r="A71" i="26"/>
  <c r="Q161" i="20"/>
  <c r="A159" i="26"/>
  <c r="Q338" i="20"/>
  <c r="A336" i="26"/>
  <c r="Q295" i="20"/>
  <c r="A293" i="26"/>
  <c r="AM255" i="26"/>
  <c r="AG255" i="26"/>
  <c r="AS255" i="26" s="1"/>
  <c r="AT255" i="26" s="1"/>
  <c r="D255" i="26"/>
  <c r="H255" i="26"/>
  <c r="L255" i="26"/>
  <c r="P255" i="26"/>
  <c r="T255" i="26"/>
  <c r="X255" i="26"/>
  <c r="AB255" i="26"/>
  <c r="AV255" i="26" s="1"/>
  <c r="AW255" i="26" s="1"/>
  <c r="AF255" i="26"/>
  <c r="E255" i="26"/>
  <c r="J255" i="26"/>
  <c r="O255" i="26"/>
  <c r="U255" i="26"/>
  <c r="Z255" i="26"/>
  <c r="AE255" i="26"/>
  <c r="C255" i="26"/>
  <c r="I255" i="26"/>
  <c r="N255" i="26"/>
  <c r="S255" i="26"/>
  <c r="Y255" i="26"/>
  <c r="AD255" i="26"/>
  <c r="F255" i="26"/>
  <c r="Q255" i="26"/>
  <c r="AA255" i="26"/>
  <c r="G255" i="26"/>
  <c r="R255" i="26"/>
  <c r="AC255" i="26"/>
  <c r="M255" i="26"/>
  <c r="W255" i="26"/>
  <c r="V255" i="26"/>
  <c r="K255" i="26"/>
  <c r="AJ255" i="26"/>
  <c r="AM78" i="26"/>
  <c r="AG78" i="26"/>
  <c r="AS78" i="26" s="1"/>
  <c r="AT78" i="26" s="1"/>
  <c r="C78" i="26"/>
  <c r="G78" i="26"/>
  <c r="K78" i="26"/>
  <c r="O78" i="26"/>
  <c r="S78" i="26"/>
  <c r="W78" i="26"/>
  <c r="AA78" i="26"/>
  <c r="AE78" i="26"/>
  <c r="H78" i="26"/>
  <c r="M78" i="26"/>
  <c r="R78" i="26"/>
  <c r="X78" i="26"/>
  <c r="AC78" i="26"/>
  <c r="F78" i="26"/>
  <c r="L78" i="26"/>
  <c r="Q78" i="26"/>
  <c r="V78" i="26"/>
  <c r="AB78" i="26"/>
  <c r="AV78" i="26" s="1"/>
  <c r="AW78" i="26" s="1"/>
  <c r="I78" i="26"/>
  <c r="T78" i="26"/>
  <c r="AD78" i="26"/>
  <c r="E78" i="26"/>
  <c r="P78" i="26"/>
  <c r="Z78" i="26"/>
  <c r="J78" i="26"/>
  <c r="AF78" i="26"/>
  <c r="D78" i="26"/>
  <c r="Y78" i="26"/>
  <c r="N78" i="26"/>
  <c r="U78" i="26"/>
  <c r="AJ78" i="26"/>
  <c r="AM252" i="26"/>
  <c r="AG252" i="26"/>
  <c r="AS252" i="26" s="1"/>
  <c r="AT252" i="26" s="1"/>
  <c r="F252" i="26"/>
  <c r="J252" i="26"/>
  <c r="N252" i="26"/>
  <c r="R252" i="26"/>
  <c r="V252" i="26"/>
  <c r="Z252" i="26"/>
  <c r="AD252" i="26"/>
  <c r="D252" i="26"/>
  <c r="I252" i="26"/>
  <c r="O252" i="26"/>
  <c r="T252" i="26"/>
  <c r="Y252" i="26"/>
  <c r="AE252" i="26"/>
  <c r="C252" i="26"/>
  <c r="H252" i="26"/>
  <c r="M252" i="26"/>
  <c r="S252" i="26"/>
  <c r="X252" i="26"/>
  <c r="AC252" i="26"/>
  <c r="K252" i="26"/>
  <c r="U252" i="26"/>
  <c r="AF252" i="26"/>
  <c r="L252" i="26"/>
  <c r="W252" i="26"/>
  <c r="G252" i="26"/>
  <c r="Q252" i="26"/>
  <c r="AB252" i="26"/>
  <c r="AV252" i="26" s="1"/>
  <c r="AW252" i="26" s="1"/>
  <c r="AA252" i="26"/>
  <c r="P252" i="26"/>
  <c r="E252" i="26"/>
  <c r="AJ252" i="26"/>
  <c r="AV413" i="26"/>
  <c r="AW413" i="26" s="1"/>
  <c r="AS413" i="26"/>
  <c r="AT413" i="26" s="1"/>
  <c r="AM413" i="26"/>
  <c r="AI413" i="26"/>
  <c r="AG413" i="26"/>
  <c r="E413" i="26"/>
  <c r="I413" i="26"/>
  <c r="M413" i="26"/>
  <c r="Q413" i="26"/>
  <c r="U413" i="26"/>
  <c r="Y413" i="26"/>
  <c r="AC413" i="26"/>
  <c r="F413" i="26"/>
  <c r="J413" i="26"/>
  <c r="N413" i="26"/>
  <c r="R413" i="26"/>
  <c r="V413" i="26"/>
  <c r="Z413" i="26"/>
  <c r="AD413" i="26"/>
  <c r="D413" i="26"/>
  <c r="H413" i="26"/>
  <c r="L413" i="26"/>
  <c r="P413" i="26"/>
  <c r="T413" i="26"/>
  <c r="X413" i="26"/>
  <c r="AB413" i="26"/>
  <c r="AF413" i="26"/>
  <c r="C413" i="26"/>
  <c r="S413" i="26"/>
  <c r="G413" i="26"/>
  <c r="W413" i="26"/>
  <c r="K413" i="26"/>
  <c r="AA413" i="26"/>
  <c r="O413" i="26"/>
  <c r="AE413" i="26"/>
  <c r="AJ413" i="26"/>
  <c r="AV428" i="26"/>
  <c r="AW428" i="26" s="1"/>
  <c r="AS428" i="26"/>
  <c r="AT428" i="26" s="1"/>
  <c r="AM428" i="26"/>
  <c r="AI428" i="26"/>
  <c r="AG428" i="26"/>
  <c r="F428" i="26"/>
  <c r="J428" i="26"/>
  <c r="N428" i="26"/>
  <c r="R428" i="26"/>
  <c r="V428" i="26"/>
  <c r="Z428" i="26"/>
  <c r="AD428" i="26"/>
  <c r="X428" i="26"/>
  <c r="C428" i="26"/>
  <c r="G428" i="26"/>
  <c r="K428" i="26"/>
  <c r="O428" i="26"/>
  <c r="S428" i="26"/>
  <c r="W428" i="26"/>
  <c r="AA428" i="26"/>
  <c r="AE428" i="26"/>
  <c r="D428" i="26"/>
  <c r="H428" i="26"/>
  <c r="P428" i="26"/>
  <c r="T428" i="26"/>
  <c r="AB428" i="26"/>
  <c r="AF428" i="26"/>
  <c r="E428" i="26"/>
  <c r="I428" i="26"/>
  <c r="M428" i="26"/>
  <c r="Q428" i="26"/>
  <c r="U428" i="26"/>
  <c r="Y428" i="26"/>
  <c r="AC428" i="26"/>
  <c r="L428" i="26"/>
  <c r="AJ428" i="26"/>
  <c r="Q445" i="20"/>
  <c r="A443" i="26"/>
  <c r="Q258" i="20"/>
  <c r="A256" i="26"/>
  <c r="Q309" i="20"/>
  <c r="A307" i="26"/>
  <c r="AM82" i="26"/>
  <c r="AG82" i="26"/>
  <c r="AS82" i="26" s="1"/>
  <c r="AT82" i="26" s="1"/>
  <c r="C82" i="26"/>
  <c r="G82" i="26"/>
  <c r="K82" i="26"/>
  <c r="O82" i="26"/>
  <c r="S82" i="26"/>
  <c r="W82" i="26"/>
  <c r="AA82" i="26"/>
  <c r="AE82" i="26"/>
  <c r="E82" i="26"/>
  <c r="J82" i="26"/>
  <c r="P82" i="26"/>
  <c r="U82" i="26"/>
  <c r="Z82" i="26"/>
  <c r="AF82" i="26"/>
  <c r="D82" i="26"/>
  <c r="I82" i="26"/>
  <c r="N82" i="26"/>
  <c r="T82" i="26"/>
  <c r="Y82" i="26"/>
  <c r="AD82" i="26"/>
  <c r="F82" i="26"/>
  <c r="Q82" i="26"/>
  <c r="AB82" i="26"/>
  <c r="AV82" i="26" s="1"/>
  <c r="AW82" i="26" s="1"/>
  <c r="M82" i="26"/>
  <c r="X82" i="26"/>
  <c r="R82" i="26"/>
  <c r="L82" i="26"/>
  <c r="V82" i="26"/>
  <c r="AC82" i="26"/>
  <c r="H82" i="26"/>
  <c r="AJ82" i="26"/>
  <c r="AM301" i="26"/>
  <c r="AG301" i="26"/>
  <c r="AS301" i="26" s="1"/>
  <c r="AT301" i="26" s="1"/>
  <c r="E301" i="26"/>
  <c r="I301" i="26"/>
  <c r="M301" i="26"/>
  <c r="Q301" i="26"/>
  <c r="U301" i="26"/>
  <c r="Y301" i="26"/>
  <c r="AC301" i="26"/>
  <c r="D301" i="26"/>
  <c r="H301" i="26"/>
  <c r="L301" i="26"/>
  <c r="P301" i="26"/>
  <c r="T301" i="26"/>
  <c r="X301" i="26"/>
  <c r="AB301" i="26"/>
  <c r="AV301" i="26" s="1"/>
  <c r="AW301" i="26" s="1"/>
  <c r="AF301" i="26"/>
  <c r="F301" i="26"/>
  <c r="N301" i="26"/>
  <c r="V301" i="26"/>
  <c r="AD301" i="26"/>
  <c r="G301" i="26"/>
  <c r="O301" i="26"/>
  <c r="W301" i="26"/>
  <c r="AE301" i="26"/>
  <c r="C301" i="26"/>
  <c r="K301" i="26"/>
  <c r="S301" i="26"/>
  <c r="AA301" i="26"/>
  <c r="J301" i="26"/>
  <c r="R301" i="26"/>
  <c r="Z301" i="26"/>
  <c r="AJ301" i="26"/>
  <c r="Q348" i="20"/>
  <c r="A346" i="26"/>
  <c r="Q183" i="20"/>
  <c r="A181" i="26"/>
  <c r="AM31" i="26"/>
  <c r="AG31" i="26"/>
  <c r="AS31" i="26" s="1"/>
  <c r="AT31" i="26" s="1"/>
  <c r="F31" i="26"/>
  <c r="J31" i="26"/>
  <c r="N31" i="26"/>
  <c r="R31" i="26"/>
  <c r="V31" i="26"/>
  <c r="Z31" i="26"/>
  <c r="AD31" i="26"/>
  <c r="E31" i="26"/>
  <c r="I31" i="26"/>
  <c r="M31" i="26"/>
  <c r="Q31" i="26"/>
  <c r="U31" i="26"/>
  <c r="Y31" i="26"/>
  <c r="AC31" i="26"/>
  <c r="G31" i="26"/>
  <c r="O31" i="26"/>
  <c r="W31" i="26"/>
  <c r="AE31" i="26"/>
  <c r="D31" i="26"/>
  <c r="L31" i="26"/>
  <c r="T31" i="26"/>
  <c r="AB31" i="26"/>
  <c r="AV31" i="26" s="1"/>
  <c r="AW31" i="26" s="1"/>
  <c r="P31" i="26"/>
  <c r="AF31" i="26"/>
  <c r="K31" i="26"/>
  <c r="AA31" i="26"/>
  <c r="S31" i="26"/>
  <c r="H31" i="26"/>
  <c r="C31" i="26"/>
  <c r="X31" i="26"/>
  <c r="AJ31" i="26"/>
  <c r="AM227" i="26"/>
  <c r="AG227" i="26"/>
  <c r="AS227" i="26" s="1"/>
  <c r="AT227" i="26" s="1"/>
  <c r="E227" i="26"/>
  <c r="I227" i="26"/>
  <c r="M227" i="26"/>
  <c r="Q227" i="26"/>
  <c r="U227" i="26"/>
  <c r="Y227" i="26"/>
  <c r="AC227" i="26"/>
  <c r="D227" i="26"/>
  <c r="H227" i="26"/>
  <c r="L227" i="26"/>
  <c r="P227" i="26"/>
  <c r="T227" i="26"/>
  <c r="X227" i="26"/>
  <c r="AB227" i="26"/>
  <c r="AV227" i="26" s="1"/>
  <c r="AW227" i="26" s="1"/>
  <c r="AF227" i="26"/>
  <c r="J227" i="26"/>
  <c r="R227" i="26"/>
  <c r="Z227" i="26"/>
  <c r="G227" i="26"/>
  <c r="O227" i="26"/>
  <c r="W227" i="26"/>
  <c r="AE227" i="26"/>
  <c r="F227" i="26"/>
  <c r="V227" i="26"/>
  <c r="K227" i="26"/>
  <c r="AD227" i="26"/>
  <c r="N227" i="26"/>
  <c r="C227" i="26"/>
  <c r="AA227" i="26"/>
  <c r="S227" i="26"/>
  <c r="AJ227" i="26"/>
  <c r="Q135" i="20"/>
  <c r="A133" i="26"/>
  <c r="AV375" i="26"/>
  <c r="AW375" i="26" s="1"/>
  <c r="AS375" i="26"/>
  <c r="AT375" i="26" s="1"/>
  <c r="AM375" i="26"/>
  <c r="AG375" i="26"/>
  <c r="AI375" i="26"/>
  <c r="E375" i="26"/>
  <c r="I375" i="26"/>
  <c r="M375" i="26"/>
  <c r="Q375" i="26"/>
  <c r="U375" i="26"/>
  <c r="Y375" i="26"/>
  <c r="AC375" i="26"/>
  <c r="F375" i="26"/>
  <c r="J375" i="26"/>
  <c r="N375" i="26"/>
  <c r="R375" i="26"/>
  <c r="V375" i="26"/>
  <c r="Z375" i="26"/>
  <c r="AD375" i="26"/>
  <c r="D375" i="26"/>
  <c r="H375" i="26"/>
  <c r="L375" i="26"/>
  <c r="P375" i="26"/>
  <c r="T375" i="26"/>
  <c r="X375" i="26"/>
  <c r="AB375" i="26"/>
  <c r="AF375" i="26"/>
  <c r="G375" i="26"/>
  <c r="W375" i="26"/>
  <c r="K375" i="26"/>
  <c r="AA375" i="26"/>
  <c r="O375" i="26"/>
  <c r="AE375" i="26"/>
  <c r="C375" i="26"/>
  <c r="S375" i="26"/>
  <c r="AJ375" i="26"/>
  <c r="Q35" i="20"/>
  <c r="A33" i="26"/>
  <c r="Q304" i="20"/>
  <c r="A302" i="26"/>
  <c r="Q242" i="20"/>
  <c r="A240" i="26"/>
  <c r="Q41" i="20"/>
  <c r="A39" i="26"/>
  <c r="AM86" i="26"/>
  <c r="AG86" i="26"/>
  <c r="AS86" i="26" s="1"/>
  <c r="AT86" i="26" s="1"/>
  <c r="C86" i="26"/>
  <c r="G86" i="26"/>
  <c r="K86" i="26"/>
  <c r="O86" i="26"/>
  <c r="S86" i="26"/>
  <c r="W86" i="26"/>
  <c r="AA86" i="26"/>
  <c r="AE86" i="26"/>
  <c r="H86" i="26"/>
  <c r="M86" i="26"/>
  <c r="R86" i="26"/>
  <c r="X86" i="26"/>
  <c r="AC86" i="26"/>
  <c r="F86" i="26"/>
  <c r="L86" i="26"/>
  <c r="Q86" i="26"/>
  <c r="V86" i="26"/>
  <c r="AB86" i="26"/>
  <c r="AV86" i="26" s="1"/>
  <c r="AW86" i="26" s="1"/>
  <c r="D86" i="26"/>
  <c r="N86" i="26"/>
  <c r="Y86" i="26"/>
  <c r="J86" i="26"/>
  <c r="U86" i="26"/>
  <c r="AF86" i="26"/>
  <c r="E86" i="26"/>
  <c r="Z86" i="26"/>
  <c r="T86" i="26"/>
  <c r="AD86" i="26"/>
  <c r="P86" i="26"/>
  <c r="I86" i="26"/>
  <c r="AJ86" i="26"/>
  <c r="AV415" i="26"/>
  <c r="AW415" i="26" s="1"/>
  <c r="AS415" i="26"/>
  <c r="AT415" i="26" s="1"/>
  <c r="AM415" i="26"/>
  <c r="AG415" i="26"/>
  <c r="AI415" i="26"/>
  <c r="E415" i="26"/>
  <c r="I415" i="26"/>
  <c r="M415" i="26"/>
  <c r="Q415" i="26"/>
  <c r="U415" i="26"/>
  <c r="Y415" i="26"/>
  <c r="AC415" i="26"/>
  <c r="F415" i="26"/>
  <c r="J415" i="26"/>
  <c r="N415" i="26"/>
  <c r="R415" i="26"/>
  <c r="V415" i="26"/>
  <c r="Z415" i="26"/>
  <c r="AD415" i="26"/>
  <c r="D415" i="26"/>
  <c r="H415" i="26"/>
  <c r="L415" i="26"/>
  <c r="P415" i="26"/>
  <c r="T415" i="26"/>
  <c r="X415" i="26"/>
  <c r="AB415" i="26"/>
  <c r="AF415" i="26"/>
  <c r="G415" i="26"/>
  <c r="W415" i="26"/>
  <c r="K415" i="26"/>
  <c r="AA415" i="26"/>
  <c r="O415" i="26"/>
  <c r="AE415" i="26"/>
  <c r="C415" i="26"/>
  <c r="S415" i="26"/>
  <c r="AJ415" i="26"/>
  <c r="Q116" i="20"/>
  <c r="A114" i="26"/>
  <c r="AV439" i="26"/>
  <c r="AW439" i="26" s="1"/>
  <c r="AS439" i="26"/>
  <c r="AT439" i="26" s="1"/>
  <c r="AM439" i="26"/>
  <c r="AG439" i="26"/>
  <c r="AI439" i="26"/>
  <c r="D439" i="26"/>
  <c r="H439" i="26"/>
  <c r="L439" i="26"/>
  <c r="P439" i="26"/>
  <c r="T439" i="26"/>
  <c r="X439" i="26"/>
  <c r="AB439" i="26"/>
  <c r="AF439" i="26"/>
  <c r="J439" i="26"/>
  <c r="R439" i="26"/>
  <c r="Z439" i="26"/>
  <c r="E439" i="26"/>
  <c r="I439" i="26"/>
  <c r="M439" i="26"/>
  <c r="Q439" i="26"/>
  <c r="U439" i="26"/>
  <c r="Y439" i="26"/>
  <c r="AC439" i="26"/>
  <c r="F439" i="26"/>
  <c r="N439" i="26"/>
  <c r="V439" i="26"/>
  <c r="AD439" i="26"/>
  <c r="C439" i="26"/>
  <c r="G439" i="26"/>
  <c r="K439" i="26"/>
  <c r="O439" i="26"/>
  <c r="S439" i="26"/>
  <c r="W439" i="26"/>
  <c r="AA439" i="26"/>
  <c r="AE439" i="26"/>
  <c r="AJ439" i="26"/>
  <c r="AM105" i="26"/>
  <c r="AG105" i="26"/>
  <c r="AS105" i="26" s="1"/>
  <c r="AT105" i="26" s="1"/>
  <c r="E105" i="26"/>
  <c r="I105" i="26"/>
  <c r="M105" i="26"/>
  <c r="Q105" i="26"/>
  <c r="U105" i="26"/>
  <c r="Y105" i="26"/>
  <c r="AC105" i="26"/>
  <c r="D105" i="26"/>
  <c r="H105" i="26"/>
  <c r="L105" i="26"/>
  <c r="P105" i="26"/>
  <c r="T105" i="26"/>
  <c r="X105" i="26"/>
  <c r="AB105" i="26"/>
  <c r="AV105" i="26" s="1"/>
  <c r="AW105" i="26" s="1"/>
  <c r="AF105" i="26"/>
  <c r="J105" i="26"/>
  <c r="R105" i="26"/>
  <c r="Z105" i="26"/>
  <c r="G105" i="26"/>
  <c r="O105" i="26"/>
  <c r="W105" i="26"/>
  <c r="AE105" i="26"/>
  <c r="C105" i="26"/>
  <c r="S105" i="26"/>
  <c r="N105" i="26"/>
  <c r="AD105" i="26"/>
  <c r="V105" i="26"/>
  <c r="AA105" i="26"/>
  <c r="K105" i="26"/>
  <c r="F105" i="26"/>
  <c r="AJ105" i="26"/>
  <c r="AV385" i="26"/>
  <c r="AW385" i="26" s="1"/>
  <c r="AS385" i="26"/>
  <c r="AT385" i="26" s="1"/>
  <c r="AI385" i="26"/>
  <c r="AM385" i="26"/>
  <c r="AG385" i="26"/>
  <c r="E385" i="26"/>
  <c r="I385" i="26"/>
  <c r="M385" i="26"/>
  <c r="Q385" i="26"/>
  <c r="U385" i="26"/>
  <c r="Y385" i="26"/>
  <c r="AC385" i="26"/>
  <c r="F385" i="26"/>
  <c r="J385" i="26"/>
  <c r="N385" i="26"/>
  <c r="R385" i="26"/>
  <c r="V385" i="26"/>
  <c r="Z385" i="26"/>
  <c r="AD385" i="26"/>
  <c r="D385" i="26"/>
  <c r="H385" i="26"/>
  <c r="L385" i="26"/>
  <c r="P385" i="26"/>
  <c r="T385" i="26"/>
  <c r="X385" i="26"/>
  <c r="AB385" i="26"/>
  <c r="AF385" i="26"/>
  <c r="K385" i="26"/>
  <c r="AA385" i="26"/>
  <c r="O385" i="26"/>
  <c r="AE385" i="26"/>
  <c r="C385" i="26"/>
  <c r="S385" i="26"/>
  <c r="G385" i="26"/>
  <c r="W385" i="26"/>
  <c r="AJ385" i="26"/>
  <c r="Q279" i="20"/>
  <c r="A277" i="26"/>
  <c r="AM14" i="26"/>
  <c r="AG14" i="26"/>
  <c r="AS14" i="26" s="1"/>
  <c r="AT14" i="26" s="1"/>
  <c r="D14" i="26"/>
  <c r="H14" i="26"/>
  <c r="L14" i="26"/>
  <c r="P14" i="26"/>
  <c r="T14" i="26"/>
  <c r="X14" i="26"/>
  <c r="AB14" i="26"/>
  <c r="AV14" i="26" s="1"/>
  <c r="AW14" i="26" s="1"/>
  <c r="AF14" i="26"/>
  <c r="F14" i="26"/>
  <c r="K14" i="26"/>
  <c r="Q14" i="26"/>
  <c r="V14" i="26"/>
  <c r="AA14" i="26"/>
  <c r="E14" i="26"/>
  <c r="J14" i="26"/>
  <c r="O14" i="26"/>
  <c r="U14" i="26"/>
  <c r="Z14" i="26"/>
  <c r="AE14" i="26"/>
  <c r="G14" i="26"/>
  <c r="R14" i="26"/>
  <c r="AC14" i="26"/>
  <c r="C14" i="26"/>
  <c r="N14" i="26"/>
  <c r="Y14" i="26"/>
  <c r="I14" i="26"/>
  <c r="AD14" i="26"/>
  <c r="W14" i="26"/>
  <c r="S14" i="26"/>
  <c r="M14" i="26"/>
  <c r="AJ14" i="26"/>
  <c r="Q451" i="20"/>
  <c r="A449" i="26"/>
  <c r="AM232" i="26"/>
  <c r="AG232" i="26"/>
  <c r="AS232" i="26" s="1"/>
  <c r="AT232" i="26" s="1"/>
  <c r="C232" i="26"/>
  <c r="G232" i="26"/>
  <c r="K232" i="26"/>
  <c r="O232" i="26"/>
  <c r="S232" i="26"/>
  <c r="W232" i="26"/>
  <c r="AA232" i="26"/>
  <c r="AE232" i="26"/>
  <c r="F232" i="26"/>
  <c r="J232" i="26"/>
  <c r="N232" i="26"/>
  <c r="R232" i="26"/>
  <c r="V232" i="26"/>
  <c r="Z232" i="26"/>
  <c r="AD232" i="26"/>
  <c r="D232" i="26"/>
  <c r="L232" i="26"/>
  <c r="T232" i="26"/>
  <c r="AB232" i="26"/>
  <c r="AV232" i="26" s="1"/>
  <c r="AW232" i="26" s="1"/>
  <c r="I232" i="26"/>
  <c r="Q232" i="26"/>
  <c r="Y232" i="26"/>
  <c r="P232" i="26"/>
  <c r="AF232" i="26"/>
  <c r="H232" i="26"/>
  <c r="AC232" i="26"/>
  <c r="M232" i="26"/>
  <c r="E232" i="26"/>
  <c r="X232" i="26"/>
  <c r="U232" i="26"/>
  <c r="AJ232" i="26"/>
  <c r="AM136" i="26"/>
  <c r="AG136" i="26"/>
  <c r="AS136" i="26" s="1"/>
  <c r="AT136" i="26" s="1"/>
  <c r="F136" i="26"/>
  <c r="J136" i="26"/>
  <c r="N136" i="26"/>
  <c r="R136" i="26"/>
  <c r="V136" i="26"/>
  <c r="G136" i="26"/>
  <c r="L136" i="26"/>
  <c r="Q136" i="26"/>
  <c r="W136" i="26"/>
  <c r="AA136" i="26"/>
  <c r="AE136" i="26"/>
  <c r="E136" i="26"/>
  <c r="K136" i="26"/>
  <c r="P136" i="26"/>
  <c r="U136" i="26"/>
  <c r="Z136" i="26"/>
  <c r="AD136" i="26"/>
  <c r="H136" i="26"/>
  <c r="S136" i="26"/>
  <c r="AB136" i="26"/>
  <c r="AV136" i="26" s="1"/>
  <c r="AW136" i="26" s="1"/>
  <c r="D136" i="26"/>
  <c r="O136" i="26"/>
  <c r="Y136" i="26"/>
  <c r="M136" i="26"/>
  <c r="AF136" i="26"/>
  <c r="I136" i="26"/>
  <c r="T136" i="26"/>
  <c r="C136" i="26"/>
  <c r="AC136" i="26"/>
  <c r="X136" i="26"/>
  <c r="AJ136" i="26"/>
  <c r="Q286" i="20"/>
  <c r="A284" i="26"/>
  <c r="AM341" i="26"/>
  <c r="AG341" i="26"/>
  <c r="AS341" i="26" s="1"/>
  <c r="AT341" i="26" s="1"/>
  <c r="E341" i="26"/>
  <c r="I341" i="26"/>
  <c r="M341" i="26"/>
  <c r="Q341" i="26"/>
  <c r="U341" i="26"/>
  <c r="Y341" i="26"/>
  <c r="AC341" i="26"/>
  <c r="D341" i="26"/>
  <c r="H341" i="26"/>
  <c r="L341" i="26"/>
  <c r="P341" i="26"/>
  <c r="T341" i="26"/>
  <c r="X341" i="26"/>
  <c r="AB341" i="26"/>
  <c r="AV341" i="26" s="1"/>
  <c r="AW341" i="26" s="1"/>
  <c r="AF341" i="26"/>
  <c r="F341" i="26"/>
  <c r="N341" i="26"/>
  <c r="V341" i="26"/>
  <c r="AD341" i="26"/>
  <c r="G341" i="26"/>
  <c r="O341" i="26"/>
  <c r="W341" i="26"/>
  <c r="AE341" i="26"/>
  <c r="C341" i="26"/>
  <c r="K341" i="26"/>
  <c r="S341" i="26"/>
  <c r="AA341" i="26"/>
  <c r="J341" i="26"/>
  <c r="R341" i="26"/>
  <c r="Z341" i="26"/>
  <c r="AJ341" i="26"/>
  <c r="Q121" i="20"/>
  <c r="A119" i="26"/>
  <c r="Q251" i="20"/>
  <c r="A249" i="26"/>
  <c r="AM221" i="26"/>
  <c r="AG221" i="26"/>
  <c r="AS221" i="26" s="1"/>
  <c r="AT221" i="26" s="1"/>
  <c r="E221" i="26"/>
  <c r="I221" i="26"/>
  <c r="M221" i="26"/>
  <c r="Q221" i="26"/>
  <c r="U221" i="26"/>
  <c r="Y221" i="26"/>
  <c r="AC221" i="26"/>
  <c r="D221" i="26"/>
  <c r="H221" i="26"/>
  <c r="L221" i="26"/>
  <c r="P221" i="26"/>
  <c r="T221" i="26"/>
  <c r="X221" i="26"/>
  <c r="AB221" i="26"/>
  <c r="AV221" i="26" s="1"/>
  <c r="AW221" i="26" s="1"/>
  <c r="AF221" i="26"/>
  <c r="F221" i="26"/>
  <c r="N221" i="26"/>
  <c r="V221" i="26"/>
  <c r="AD221" i="26"/>
  <c r="C221" i="26"/>
  <c r="K221" i="26"/>
  <c r="S221" i="26"/>
  <c r="AA221" i="26"/>
  <c r="J221" i="26"/>
  <c r="Z221" i="26"/>
  <c r="R221" i="26"/>
  <c r="W221" i="26"/>
  <c r="O221" i="26"/>
  <c r="AE221" i="26"/>
  <c r="G221" i="26"/>
  <c r="AJ221" i="26"/>
  <c r="Q358" i="20"/>
  <c r="A356" i="26"/>
  <c r="Q273" i="20"/>
  <c r="A271" i="26"/>
  <c r="Q371" i="20"/>
  <c r="A369" i="26"/>
  <c r="AM343" i="26"/>
  <c r="AG343" i="26"/>
  <c r="AS343" i="26" s="1"/>
  <c r="AT343" i="26" s="1"/>
  <c r="E343" i="26"/>
  <c r="I343" i="26"/>
  <c r="M343" i="26"/>
  <c r="Q343" i="26"/>
  <c r="U343" i="26"/>
  <c r="Y343" i="26"/>
  <c r="AC343" i="26"/>
  <c r="D343" i="26"/>
  <c r="H343" i="26"/>
  <c r="L343" i="26"/>
  <c r="P343" i="26"/>
  <c r="T343" i="26"/>
  <c r="X343" i="26"/>
  <c r="AB343" i="26"/>
  <c r="AV343" i="26" s="1"/>
  <c r="AW343" i="26" s="1"/>
  <c r="AF343" i="26"/>
  <c r="J343" i="26"/>
  <c r="R343" i="26"/>
  <c r="Z343" i="26"/>
  <c r="C343" i="26"/>
  <c r="K343" i="26"/>
  <c r="S343" i="26"/>
  <c r="AA343" i="26"/>
  <c r="G343" i="26"/>
  <c r="O343" i="26"/>
  <c r="W343" i="26"/>
  <c r="AE343" i="26"/>
  <c r="N343" i="26"/>
  <c r="V343" i="26"/>
  <c r="AD343" i="26"/>
  <c r="F343" i="26"/>
  <c r="AJ343" i="26"/>
  <c r="AM282" i="26"/>
  <c r="AG282" i="26"/>
  <c r="AS282" i="26" s="1"/>
  <c r="AT282" i="26" s="1"/>
  <c r="C282" i="26"/>
  <c r="G282" i="26"/>
  <c r="K282" i="26"/>
  <c r="O282" i="26"/>
  <c r="S282" i="26"/>
  <c r="W282" i="26"/>
  <c r="AA282" i="26"/>
  <c r="AE282" i="26"/>
  <c r="F282" i="26"/>
  <c r="J282" i="26"/>
  <c r="N282" i="26"/>
  <c r="R282" i="26"/>
  <c r="V282" i="26"/>
  <c r="Z282" i="26"/>
  <c r="AD282" i="26"/>
  <c r="H282" i="26"/>
  <c r="P282" i="26"/>
  <c r="X282" i="26"/>
  <c r="AF282" i="26"/>
  <c r="I282" i="26"/>
  <c r="Q282" i="26"/>
  <c r="Y282" i="26"/>
  <c r="E282" i="26"/>
  <c r="M282" i="26"/>
  <c r="U282" i="26"/>
  <c r="AC282" i="26"/>
  <c r="D282" i="26"/>
  <c r="L282" i="26"/>
  <c r="AB282" i="26"/>
  <c r="AV282" i="26" s="1"/>
  <c r="AW282" i="26" s="1"/>
  <c r="T282" i="26"/>
  <c r="AJ282" i="26"/>
  <c r="Q140" i="20"/>
  <c r="A138" i="26"/>
  <c r="AM212" i="26"/>
  <c r="AG212" i="26"/>
  <c r="AS212" i="26" s="1"/>
  <c r="AT212" i="26" s="1"/>
  <c r="C212" i="26"/>
  <c r="G212" i="26"/>
  <c r="K212" i="26"/>
  <c r="O212" i="26"/>
  <c r="S212" i="26"/>
  <c r="W212" i="26"/>
  <c r="AA212" i="26"/>
  <c r="AE212" i="26"/>
  <c r="F212" i="26"/>
  <c r="J212" i="26"/>
  <c r="N212" i="26"/>
  <c r="R212" i="26"/>
  <c r="V212" i="26"/>
  <c r="Z212" i="26"/>
  <c r="AD212" i="26"/>
  <c r="D212" i="26"/>
  <c r="L212" i="26"/>
  <c r="T212" i="26"/>
  <c r="AB212" i="26"/>
  <c r="AV212" i="26" s="1"/>
  <c r="AW212" i="26" s="1"/>
  <c r="I212" i="26"/>
  <c r="Q212" i="26"/>
  <c r="Y212" i="26"/>
  <c r="M212" i="26"/>
  <c r="AC212" i="26"/>
  <c r="P212" i="26"/>
  <c r="AF212" i="26"/>
  <c r="H212" i="26"/>
  <c r="X212" i="26"/>
  <c r="U212" i="26"/>
  <c r="E212" i="26"/>
  <c r="AJ212" i="26"/>
  <c r="Q288" i="20"/>
  <c r="A286" i="26"/>
  <c r="Q130" i="20"/>
  <c r="A128" i="26"/>
  <c r="AV367" i="26"/>
  <c r="AW367" i="26" s="1"/>
  <c r="AS367" i="26"/>
  <c r="AT367" i="26" s="1"/>
  <c r="AM367" i="26"/>
  <c r="AG367" i="26"/>
  <c r="AI367" i="26"/>
  <c r="D367" i="26"/>
  <c r="H367" i="26"/>
  <c r="L367" i="26"/>
  <c r="P367" i="26"/>
  <c r="T367" i="26"/>
  <c r="X367" i="26"/>
  <c r="AB367" i="26"/>
  <c r="AF367" i="26"/>
  <c r="F367" i="26"/>
  <c r="K367" i="26"/>
  <c r="Q367" i="26"/>
  <c r="V367" i="26"/>
  <c r="AA367" i="26"/>
  <c r="G367" i="26"/>
  <c r="M367" i="26"/>
  <c r="R367" i="26"/>
  <c r="W367" i="26"/>
  <c r="AC367" i="26"/>
  <c r="E367" i="26"/>
  <c r="J367" i="26"/>
  <c r="O367" i="26"/>
  <c r="U367" i="26"/>
  <c r="Z367" i="26"/>
  <c r="AE367" i="26"/>
  <c r="C367" i="26"/>
  <c r="Y367" i="26"/>
  <c r="I367" i="26"/>
  <c r="AD367" i="26"/>
  <c r="N367" i="26"/>
  <c r="S367" i="26"/>
  <c r="AJ367" i="26"/>
  <c r="Q182" i="20"/>
  <c r="A180" i="26"/>
  <c r="Q352" i="20"/>
  <c r="A350" i="26"/>
  <c r="Q16" i="20"/>
  <c r="A14" i="26"/>
  <c r="Q403" i="20"/>
  <c r="A401" i="26"/>
  <c r="AM309" i="26"/>
  <c r="AG309" i="26"/>
  <c r="AS309" i="26" s="1"/>
  <c r="AT309" i="26" s="1"/>
  <c r="E309" i="26"/>
  <c r="I309" i="26"/>
  <c r="M309" i="26"/>
  <c r="Q309" i="26"/>
  <c r="U309" i="26"/>
  <c r="Y309" i="26"/>
  <c r="AC309" i="26"/>
  <c r="D309" i="26"/>
  <c r="H309" i="26"/>
  <c r="L309" i="26"/>
  <c r="P309" i="26"/>
  <c r="T309" i="26"/>
  <c r="X309" i="26"/>
  <c r="AB309" i="26"/>
  <c r="AV309" i="26" s="1"/>
  <c r="AW309" i="26" s="1"/>
  <c r="AF309" i="26"/>
  <c r="F309" i="26"/>
  <c r="N309" i="26"/>
  <c r="V309" i="26"/>
  <c r="AD309" i="26"/>
  <c r="G309" i="26"/>
  <c r="O309" i="26"/>
  <c r="W309" i="26"/>
  <c r="AE309" i="26"/>
  <c r="C309" i="26"/>
  <c r="K309" i="26"/>
  <c r="S309" i="26"/>
  <c r="AA309" i="26"/>
  <c r="Z309" i="26"/>
  <c r="R309" i="26"/>
  <c r="J309" i="26"/>
  <c r="AJ309" i="26"/>
  <c r="AM162" i="26"/>
  <c r="AG162" i="26"/>
  <c r="AS162" i="26" s="1"/>
  <c r="AT162" i="26" s="1"/>
  <c r="C162" i="26"/>
  <c r="G162" i="26"/>
  <c r="K162" i="26"/>
  <c r="O162" i="26"/>
  <c r="S162" i="26"/>
  <c r="W162" i="26"/>
  <c r="AA162" i="26"/>
  <c r="AE162" i="26"/>
  <c r="F162" i="26"/>
  <c r="J162" i="26"/>
  <c r="N162" i="26"/>
  <c r="R162" i="26"/>
  <c r="V162" i="26"/>
  <c r="Z162" i="26"/>
  <c r="AD162" i="26"/>
  <c r="H162" i="26"/>
  <c r="P162" i="26"/>
  <c r="X162" i="26"/>
  <c r="AF162" i="26"/>
  <c r="E162" i="26"/>
  <c r="M162" i="26"/>
  <c r="U162" i="26"/>
  <c r="AC162" i="26"/>
  <c r="I162" i="26"/>
  <c r="Y162" i="26"/>
  <c r="L162" i="26"/>
  <c r="AB162" i="26"/>
  <c r="AV162" i="26" s="1"/>
  <c r="AW162" i="26" s="1"/>
  <c r="D162" i="26"/>
  <c r="T162" i="26"/>
  <c r="Q162" i="26"/>
  <c r="AJ162" i="26"/>
  <c r="AM20" i="26"/>
  <c r="D20" i="26"/>
  <c r="H20" i="26"/>
  <c r="L20" i="26"/>
  <c r="P20" i="26"/>
  <c r="T20" i="26"/>
  <c r="X20" i="26"/>
  <c r="AB20" i="26"/>
  <c r="AV20" i="26" s="1"/>
  <c r="AW20" i="26" s="1"/>
  <c r="AF20" i="26"/>
  <c r="G20" i="26"/>
  <c r="M20" i="26"/>
  <c r="R20" i="26"/>
  <c r="W20" i="26"/>
  <c r="AC20" i="26"/>
  <c r="AG20" i="26"/>
  <c r="AS20" i="26" s="1"/>
  <c r="AT20" i="26" s="1"/>
  <c r="F20" i="26"/>
  <c r="K20" i="26"/>
  <c r="Q20" i="26"/>
  <c r="V20" i="26"/>
  <c r="AA20" i="26"/>
  <c r="I20" i="26"/>
  <c r="S20" i="26"/>
  <c r="AD20" i="26"/>
  <c r="E20" i="26"/>
  <c r="O20" i="26"/>
  <c r="Z20" i="26"/>
  <c r="U20" i="26"/>
  <c r="N20" i="26"/>
  <c r="Y20" i="26"/>
  <c r="J20" i="26"/>
  <c r="C20" i="26"/>
  <c r="AE20" i="26"/>
  <c r="AJ20" i="26"/>
  <c r="Q262" i="20"/>
  <c r="A260" i="26"/>
  <c r="AV457" i="26"/>
  <c r="AW457" i="26" s="1"/>
  <c r="AS457" i="26"/>
  <c r="AT457" i="26" s="1"/>
  <c r="AI457" i="26"/>
  <c r="AG457" i="26"/>
  <c r="AM457" i="26"/>
  <c r="D457" i="26"/>
  <c r="H457" i="26"/>
  <c r="L457" i="26"/>
  <c r="P457" i="26"/>
  <c r="T457" i="26"/>
  <c r="X457" i="26"/>
  <c r="AB457" i="26"/>
  <c r="AF457" i="26"/>
  <c r="J457" i="26"/>
  <c r="V457" i="26"/>
  <c r="E457" i="26"/>
  <c r="I457" i="26"/>
  <c r="M457" i="26"/>
  <c r="Q457" i="26"/>
  <c r="U457" i="26"/>
  <c r="Y457" i="26"/>
  <c r="AC457" i="26"/>
  <c r="N457" i="26"/>
  <c r="Z457" i="26"/>
  <c r="C457" i="26"/>
  <c r="G457" i="26"/>
  <c r="K457" i="26"/>
  <c r="O457" i="26"/>
  <c r="S457" i="26"/>
  <c r="W457" i="26"/>
  <c r="AA457" i="26"/>
  <c r="AE457" i="26"/>
  <c r="F457" i="26"/>
  <c r="R457" i="26"/>
  <c r="AD457" i="26"/>
  <c r="AJ457" i="26"/>
  <c r="AM178" i="26"/>
  <c r="AG178" i="26"/>
  <c r="AS178" i="26" s="1"/>
  <c r="AT178" i="26" s="1"/>
  <c r="C178" i="26"/>
  <c r="G178" i="26"/>
  <c r="K178" i="26"/>
  <c r="O178" i="26"/>
  <c r="S178" i="26"/>
  <c r="W178" i="26"/>
  <c r="AA178" i="26"/>
  <c r="AE178" i="26"/>
  <c r="F178" i="26"/>
  <c r="J178" i="26"/>
  <c r="N178" i="26"/>
  <c r="R178" i="26"/>
  <c r="V178" i="26"/>
  <c r="Z178" i="26"/>
  <c r="AD178" i="26"/>
  <c r="H178" i="26"/>
  <c r="P178" i="26"/>
  <c r="X178" i="26"/>
  <c r="AF178" i="26"/>
  <c r="E178" i="26"/>
  <c r="M178" i="26"/>
  <c r="U178" i="26"/>
  <c r="AC178" i="26"/>
  <c r="I178" i="26"/>
  <c r="Y178" i="26"/>
  <c r="L178" i="26"/>
  <c r="AB178" i="26"/>
  <c r="AV178" i="26" s="1"/>
  <c r="AW178" i="26" s="1"/>
  <c r="D178" i="26"/>
  <c r="T178" i="26"/>
  <c r="Q178" i="26"/>
  <c r="AJ178" i="26"/>
  <c r="AM159" i="26"/>
  <c r="AG159" i="26"/>
  <c r="AS159" i="26" s="1"/>
  <c r="AT159" i="26" s="1"/>
  <c r="E159" i="26"/>
  <c r="I159" i="26"/>
  <c r="M159" i="26"/>
  <c r="Q159" i="26"/>
  <c r="U159" i="26"/>
  <c r="Y159" i="26"/>
  <c r="AC159" i="26"/>
  <c r="D159" i="26"/>
  <c r="H159" i="26"/>
  <c r="L159" i="26"/>
  <c r="P159" i="26"/>
  <c r="T159" i="26"/>
  <c r="X159" i="26"/>
  <c r="AB159" i="26"/>
  <c r="AV159" i="26" s="1"/>
  <c r="AW159" i="26" s="1"/>
  <c r="AF159" i="26"/>
  <c r="J159" i="26"/>
  <c r="R159" i="26"/>
  <c r="Z159" i="26"/>
  <c r="G159" i="26"/>
  <c r="O159" i="26"/>
  <c r="W159" i="26"/>
  <c r="AE159" i="26"/>
  <c r="C159" i="26"/>
  <c r="S159" i="26"/>
  <c r="F159" i="26"/>
  <c r="V159" i="26"/>
  <c r="N159" i="26"/>
  <c r="AD159" i="26"/>
  <c r="K159" i="26"/>
  <c r="AA159" i="26"/>
  <c r="AJ159" i="26"/>
  <c r="AV452" i="26"/>
  <c r="AW452" i="26" s="1"/>
  <c r="AS452" i="26"/>
  <c r="AT452" i="26" s="1"/>
  <c r="AM452" i="26"/>
  <c r="AI452" i="26"/>
  <c r="AG452" i="26"/>
  <c r="F452" i="26"/>
  <c r="J452" i="26"/>
  <c r="N452" i="26"/>
  <c r="R452" i="26"/>
  <c r="V452" i="26"/>
  <c r="Z452" i="26"/>
  <c r="AD452" i="26"/>
  <c r="H452" i="26"/>
  <c r="P452" i="26"/>
  <c r="AF452" i="26"/>
  <c r="C452" i="26"/>
  <c r="G452" i="26"/>
  <c r="K452" i="26"/>
  <c r="O452" i="26"/>
  <c r="S452" i="26"/>
  <c r="W452" i="26"/>
  <c r="AA452" i="26"/>
  <c r="AE452" i="26"/>
  <c r="D452" i="26"/>
  <c r="X452" i="26"/>
  <c r="E452" i="26"/>
  <c r="I452" i="26"/>
  <c r="M452" i="26"/>
  <c r="Q452" i="26"/>
  <c r="U452" i="26"/>
  <c r="Y452" i="26"/>
  <c r="AC452" i="26"/>
  <c r="L452" i="26"/>
  <c r="T452" i="26"/>
  <c r="AB452" i="26"/>
  <c r="AJ452" i="26"/>
  <c r="Q298" i="20"/>
  <c r="A296" i="26"/>
  <c r="Q167" i="20"/>
  <c r="A165" i="26"/>
  <c r="AM205" i="26"/>
  <c r="AG205" i="26"/>
  <c r="AS205" i="26" s="1"/>
  <c r="AT205" i="26" s="1"/>
  <c r="E205" i="26"/>
  <c r="I205" i="26"/>
  <c r="M205" i="26"/>
  <c r="Q205" i="26"/>
  <c r="U205" i="26"/>
  <c r="Y205" i="26"/>
  <c r="AC205" i="26"/>
  <c r="D205" i="26"/>
  <c r="H205" i="26"/>
  <c r="L205" i="26"/>
  <c r="P205" i="26"/>
  <c r="T205" i="26"/>
  <c r="X205" i="26"/>
  <c r="AB205" i="26"/>
  <c r="AV205" i="26" s="1"/>
  <c r="AW205" i="26" s="1"/>
  <c r="AF205" i="26"/>
  <c r="F205" i="26"/>
  <c r="N205" i="26"/>
  <c r="V205" i="26"/>
  <c r="AD205" i="26"/>
  <c r="C205" i="26"/>
  <c r="K205" i="26"/>
  <c r="S205" i="26"/>
  <c r="AA205" i="26"/>
  <c r="O205" i="26"/>
  <c r="AE205" i="26"/>
  <c r="R205" i="26"/>
  <c r="J205" i="26"/>
  <c r="Z205" i="26"/>
  <c r="W205" i="26"/>
  <c r="G205" i="26"/>
  <c r="AJ205" i="26"/>
  <c r="AM306" i="26"/>
  <c r="AG306" i="26"/>
  <c r="AS306" i="26" s="1"/>
  <c r="AT306" i="26" s="1"/>
  <c r="C306" i="26"/>
  <c r="G306" i="26"/>
  <c r="K306" i="26"/>
  <c r="O306" i="26"/>
  <c r="S306" i="26"/>
  <c r="W306" i="26"/>
  <c r="AA306" i="26"/>
  <c r="AE306" i="26"/>
  <c r="F306" i="26"/>
  <c r="J306" i="26"/>
  <c r="N306" i="26"/>
  <c r="R306" i="26"/>
  <c r="V306" i="26"/>
  <c r="Z306" i="26"/>
  <c r="AD306" i="26"/>
  <c r="H306" i="26"/>
  <c r="P306" i="26"/>
  <c r="X306" i="26"/>
  <c r="AF306" i="26"/>
  <c r="I306" i="26"/>
  <c r="Q306" i="26"/>
  <c r="Y306" i="26"/>
  <c r="E306" i="26"/>
  <c r="M306" i="26"/>
  <c r="U306" i="26"/>
  <c r="AC306" i="26"/>
  <c r="T306" i="26"/>
  <c r="AB306" i="26"/>
  <c r="AV306" i="26" s="1"/>
  <c r="AW306" i="26" s="1"/>
  <c r="L306" i="26"/>
  <c r="D306" i="26"/>
  <c r="AJ306" i="26"/>
  <c r="Q76" i="20"/>
  <c r="A74" i="26"/>
  <c r="Q106" i="20"/>
  <c r="A104" i="26"/>
  <c r="Q86" i="20"/>
  <c r="A84" i="26"/>
  <c r="AM198" i="26"/>
  <c r="AG198" i="26"/>
  <c r="AS198" i="26" s="1"/>
  <c r="AT198" i="26" s="1"/>
  <c r="C198" i="26"/>
  <c r="G198" i="26"/>
  <c r="K198" i="26"/>
  <c r="O198" i="26"/>
  <c r="S198" i="26"/>
  <c r="W198" i="26"/>
  <c r="AA198" i="26"/>
  <c r="AE198" i="26"/>
  <c r="F198" i="26"/>
  <c r="J198" i="26"/>
  <c r="N198" i="26"/>
  <c r="R198" i="26"/>
  <c r="V198" i="26"/>
  <c r="Z198" i="26"/>
  <c r="AD198" i="26"/>
  <c r="H198" i="26"/>
  <c r="P198" i="26"/>
  <c r="X198" i="26"/>
  <c r="AF198" i="26"/>
  <c r="E198" i="26"/>
  <c r="M198" i="26"/>
  <c r="U198" i="26"/>
  <c r="AC198" i="26"/>
  <c r="Q198" i="26"/>
  <c r="D198" i="26"/>
  <c r="T198" i="26"/>
  <c r="L198" i="26"/>
  <c r="AB198" i="26"/>
  <c r="AV198" i="26" s="1"/>
  <c r="AW198" i="26" s="1"/>
  <c r="I198" i="26"/>
  <c r="Y198" i="26"/>
  <c r="AJ198" i="26"/>
  <c r="AM213" i="26"/>
  <c r="AG213" i="26"/>
  <c r="AS213" i="26" s="1"/>
  <c r="AT213" i="26" s="1"/>
  <c r="E213" i="26"/>
  <c r="I213" i="26"/>
  <c r="M213" i="26"/>
  <c r="Q213" i="26"/>
  <c r="U213" i="26"/>
  <c r="Y213" i="26"/>
  <c r="AC213" i="26"/>
  <c r="D213" i="26"/>
  <c r="H213" i="26"/>
  <c r="L213" i="26"/>
  <c r="P213" i="26"/>
  <c r="T213" i="26"/>
  <c r="X213" i="26"/>
  <c r="AB213" i="26"/>
  <c r="AV213" i="26" s="1"/>
  <c r="AW213" i="26" s="1"/>
  <c r="AF213" i="26"/>
  <c r="F213" i="26"/>
  <c r="N213" i="26"/>
  <c r="V213" i="26"/>
  <c r="AD213" i="26"/>
  <c r="C213" i="26"/>
  <c r="K213" i="26"/>
  <c r="S213" i="26"/>
  <c r="AA213" i="26"/>
  <c r="O213" i="26"/>
  <c r="AE213" i="26"/>
  <c r="R213" i="26"/>
  <c r="J213" i="26"/>
  <c r="Z213" i="26"/>
  <c r="G213" i="26"/>
  <c r="W213" i="26"/>
  <c r="AJ213" i="26"/>
  <c r="AM240" i="26"/>
  <c r="AG240" i="26"/>
  <c r="AS240" i="26" s="1"/>
  <c r="AT240" i="26" s="1"/>
  <c r="F240" i="26"/>
  <c r="J240" i="26"/>
  <c r="N240" i="26"/>
  <c r="R240" i="26"/>
  <c r="V240" i="26"/>
  <c r="Z240" i="26"/>
  <c r="AD240" i="26"/>
  <c r="G240" i="26"/>
  <c r="L240" i="26"/>
  <c r="Q240" i="26"/>
  <c r="W240" i="26"/>
  <c r="AB240" i="26"/>
  <c r="AV240" i="26" s="1"/>
  <c r="AW240" i="26" s="1"/>
  <c r="E240" i="26"/>
  <c r="K240" i="26"/>
  <c r="P240" i="26"/>
  <c r="U240" i="26"/>
  <c r="AA240" i="26"/>
  <c r="AF240" i="26"/>
  <c r="H240" i="26"/>
  <c r="S240" i="26"/>
  <c r="AC240" i="26"/>
  <c r="I240" i="26"/>
  <c r="T240" i="26"/>
  <c r="AE240" i="26"/>
  <c r="D240" i="26"/>
  <c r="O240" i="26"/>
  <c r="Y240" i="26"/>
  <c r="C240" i="26"/>
  <c r="M240" i="26"/>
  <c r="X240" i="26"/>
  <c r="AJ240" i="26"/>
  <c r="Q457" i="20"/>
  <c r="A455" i="26"/>
  <c r="AM329" i="26"/>
  <c r="AG329" i="26"/>
  <c r="AS329" i="26" s="1"/>
  <c r="AT329" i="26" s="1"/>
  <c r="E329" i="26"/>
  <c r="I329" i="26"/>
  <c r="M329" i="26"/>
  <c r="Q329" i="26"/>
  <c r="U329" i="26"/>
  <c r="Y329" i="26"/>
  <c r="AC329" i="26"/>
  <c r="D329" i="26"/>
  <c r="H329" i="26"/>
  <c r="L329" i="26"/>
  <c r="P329" i="26"/>
  <c r="T329" i="26"/>
  <c r="X329" i="26"/>
  <c r="AB329" i="26"/>
  <c r="AV329" i="26" s="1"/>
  <c r="AW329" i="26" s="1"/>
  <c r="AF329" i="26"/>
  <c r="C329" i="26"/>
  <c r="K329" i="26"/>
  <c r="S329" i="26"/>
  <c r="AA329" i="26"/>
  <c r="F329" i="26"/>
  <c r="O329" i="26"/>
  <c r="Z329" i="26"/>
  <c r="G329" i="26"/>
  <c r="R329" i="26"/>
  <c r="AD329" i="26"/>
  <c r="N329" i="26"/>
  <c r="W329" i="26"/>
  <c r="V329" i="26"/>
  <c r="AE329" i="26"/>
  <c r="J329" i="26"/>
  <c r="AJ329" i="26"/>
  <c r="AM125" i="26"/>
  <c r="AG125" i="26"/>
  <c r="AS125" i="26" s="1"/>
  <c r="AT125" i="26" s="1"/>
  <c r="E125" i="26"/>
  <c r="I125" i="26"/>
  <c r="M125" i="26"/>
  <c r="Q125" i="26"/>
  <c r="U125" i="26"/>
  <c r="Y125" i="26"/>
  <c r="AC125" i="26"/>
  <c r="D125" i="26"/>
  <c r="H125" i="26"/>
  <c r="L125" i="26"/>
  <c r="P125" i="26"/>
  <c r="T125" i="26"/>
  <c r="X125" i="26"/>
  <c r="AB125" i="26"/>
  <c r="AV125" i="26" s="1"/>
  <c r="AW125" i="26" s="1"/>
  <c r="AF125" i="26"/>
  <c r="J125" i="26"/>
  <c r="R125" i="26"/>
  <c r="Z125" i="26"/>
  <c r="G125" i="26"/>
  <c r="O125" i="26"/>
  <c r="W125" i="26"/>
  <c r="AE125" i="26"/>
  <c r="K125" i="26"/>
  <c r="AA125" i="26"/>
  <c r="F125" i="26"/>
  <c r="V125" i="26"/>
  <c r="AD125" i="26"/>
  <c r="C125" i="26"/>
  <c r="S125" i="26"/>
  <c r="N125" i="26"/>
  <c r="AJ125" i="26"/>
  <c r="Q339" i="20"/>
  <c r="A337" i="26"/>
  <c r="Q163" i="20"/>
  <c r="A161" i="26"/>
  <c r="Q222" i="20"/>
  <c r="A220" i="26"/>
  <c r="Q448" i="20"/>
  <c r="A446" i="26"/>
  <c r="Q115" i="20"/>
  <c r="A113" i="26"/>
  <c r="AM215" i="26"/>
  <c r="AG215" i="26"/>
  <c r="AS215" i="26" s="1"/>
  <c r="AT215" i="26" s="1"/>
  <c r="E215" i="26"/>
  <c r="I215" i="26"/>
  <c r="M215" i="26"/>
  <c r="Q215" i="26"/>
  <c r="U215" i="26"/>
  <c r="Y215" i="26"/>
  <c r="AC215" i="26"/>
  <c r="D215" i="26"/>
  <c r="H215" i="26"/>
  <c r="L215" i="26"/>
  <c r="P215" i="26"/>
  <c r="T215" i="26"/>
  <c r="X215" i="26"/>
  <c r="AB215" i="26"/>
  <c r="AV215" i="26" s="1"/>
  <c r="AW215" i="26" s="1"/>
  <c r="AF215" i="26"/>
  <c r="J215" i="26"/>
  <c r="R215" i="26"/>
  <c r="Z215" i="26"/>
  <c r="G215" i="26"/>
  <c r="O215" i="26"/>
  <c r="W215" i="26"/>
  <c r="AE215" i="26"/>
  <c r="C215" i="26"/>
  <c r="S215" i="26"/>
  <c r="F215" i="26"/>
  <c r="V215" i="26"/>
  <c r="N215" i="26"/>
  <c r="AD215" i="26"/>
  <c r="K215" i="26"/>
  <c r="AA215" i="26"/>
  <c r="AJ215" i="26"/>
  <c r="Q368" i="20"/>
  <c r="A366" i="26"/>
  <c r="Q376" i="20"/>
  <c r="A374" i="26"/>
  <c r="Q343" i="20"/>
  <c r="A341" i="26"/>
  <c r="AM150" i="26"/>
  <c r="AG150" i="26"/>
  <c r="AS150" i="26" s="1"/>
  <c r="AT150" i="26" s="1"/>
  <c r="C150" i="26"/>
  <c r="G150" i="26"/>
  <c r="K150" i="26"/>
  <c r="O150" i="26"/>
  <c r="S150" i="26"/>
  <c r="W150" i="26"/>
  <c r="AA150" i="26"/>
  <c r="AE150" i="26"/>
  <c r="F150" i="26"/>
  <c r="J150" i="26"/>
  <c r="N150" i="26"/>
  <c r="R150" i="26"/>
  <c r="V150" i="26"/>
  <c r="Z150" i="26"/>
  <c r="AD150" i="26"/>
  <c r="H150" i="26"/>
  <c r="P150" i="26"/>
  <c r="X150" i="26"/>
  <c r="AF150" i="26"/>
  <c r="E150" i="26"/>
  <c r="M150" i="26"/>
  <c r="U150" i="26"/>
  <c r="AC150" i="26"/>
  <c r="Q150" i="26"/>
  <c r="D150" i="26"/>
  <c r="T150" i="26"/>
  <c r="L150" i="26"/>
  <c r="AB150" i="26"/>
  <c r="AV150" i="26" s="1"/>
  <c r="AW150" i="26" s="1"/>
  <c r="Y150" i="26"/>
  <c r="I150" i="26"/>
  <c r="AJ150" i="26"/>
  <c r="Q82" i="20"/>
  <c r="A80" i="26"/>
  <c r="AV402" i="26"/>
  <c r="AW402" i="26" s="1"/>
  <c r="AS402" i="26"/>
  <c r="AT402" i="26" s="1"/>
  <c r="AM402" i="26"/>
  <c r="AI402" i="26"/>
  <c r="AG402" i="26"/>
  <c r="C402" i="26"/>
  <c r="G402" i="26"/>
  <c r="K402" i="26"/>
  <c r="O402" i="26"/>
  <c r="S402" i="26"/>
  <c r="W402" i="26"/>
  <c r="AA402" i="26"/>
  <c r="AE402" i="26"/>
  <c r="D402" i="26"/>
  <c r="H402" i="26"/>
  <c r="L402" i="26"/>
  <c r="P402" i="26"/>
  <c r="T402" i="26"/>
  <c r="X402" i="26"/>
  <c r="AB402" i="26"/>
  <c r="AF402" i="26"/>
  <c r="F402" i="26"/>
  <c r="J402" i="26"/>
  <c r="N402" i="26"/>
  <c r="R402" i="26"/>
  <c r="V402" i="26"/>
  <c r="Z402" i="26"/>
  <c r="AD402" i="26"/>
  <c r="M402" i="26"/>
  <c r="AC402" i="26"/>
  <c r="Q402" i="26"/>
  <c r="E402" i="26"/>
  <c r="U402" i="26"/>
  <c r="I402" i="26"/>
  <c r="Y402" i="26"/>
  <c r="AJ402" i="26"/>
  <c r="AM248" i="26"/>
  <c r="AG248" i="26"/>
  <c r="AS248" i="26" s="1"/>
  <c r="AT248" i="26" s="1"/>
  <c r="F248" i="26"/>
  <c r="J248" i="26"/>
  <c r="N248" i="26"/>
  <c r="R248" i="26"/>
  <c r="V248" i="26"/>
  <c r="Z248" i="26"/>
  <c r="AD248" i="26"/>
  <c r="G248" i="26"/>
  <c r="L248" i="26"/>
  <c r="Q248" i="26"/>
  <c r="W248" i="26"/>
  <c r="AB248" i="26"/>
  <c r="AV248" i="26" s="1"/>
  <c r="AW248" i="26" s="1"/>
  <c r="E248" i="26"/>
  <c r="K248" i="26"/>
  <c r="P248" i="26"/>
  <c r="U248" i="26"/>
  <c r="AA248" i="26"/>
  <c r="AF248" i="26"/>
  <c r="C248" i="26"/>
  <c r="M248" i="26"/>
  <c r="X248" i="26"/>
  <c r="D248" i="26"/>
  <c r="O248" i="26"/>
  <c r="Y248" i="26"/>
  <c r="I248" i="26"/>
  <c r="T248" i="26"/>
  <c r="AE248" i="26"/>
  <c r="S248" i="26"/>
  <c r="AC248" i="26"/>
  <c r="H248" i="26"/>
  <c r="AJ248" i="26"/>
  <c r="Q290" i="20"/>
  <c r="A288" i="26"/>
  <c r="Q429" i="20"/>
  <c r="A427" i="26"/>
  <c r="AV418" i="26"/>
  <c r="AW418" i="26" s="1"/>
  <c r="AS418" i="26"/>
  <c r="AT418" i="26" s="1"/>
  <c r="AM418" i="26"/>
  <c r="AI418" i="26"/>
  <c r="AG418" i="26"/>
  <c r="C418" i="26"/>
  <c r="G418" i="26"/>
  <c r="K418" i="26"/>
  <c r="O418" i="26"/>
  <c r="S418" i="26"/>
  <c r="W418" i="26"/>
  <c r="AA418" i="26"/>
  <c r="AE418" i="26"/>
  <c r="D418" i="26"/>
  <c r="H418" i="26"/>
  <c r="L418" i="26"/>
  <c r="P418" i="26"/>
  <c r="T418" i="26"/>
  <c r="X418" i="26"/>
  <c r="AB418" i="26"/>
  <c r="AF418" i="26"/>
  <c r="F418" i="26"/>
  <c r="J418" i="26"/>
  <c r="N418" i="26"/>
  <c r="R418" i="26"/>
  <c r="V418" i="26"/>
  <c r="Z418" i="26"/>
  <c r="AD418" i="26"/>
  <c r="M418" i="26"/>
  <c r="AC418" i="26"/>
  <c r="Q418" i="26"/>
  <c r="E418" i="26"/>
  <c r="U418" i="26"/>
  <c r="I418" i="26"/>
  <c r="Y418" i="26"/>
  <c r="AJ418" i="26"/>
  <c r="AM223" i="26"/>
  <c r="AG223" i="26"/>
  <c r="AS223" i="26" s="1"/>
  <c r="AT223" i="26" s="1"/>
  <c r="E223" i="26"/>
  <c r="I223" i="26"/>
  <c r="M223" i="26"/>
  <c r="Q223" i="26"/>
  <c r="U223" i="26"/>
  <c r="Y223" i="26"/>
  <c r="AC223" i="26"/>
  <c r="D223" i="26"/>
  <c r="H223" i="26"/>
  <c r="L223" i="26"/>
  <c r="P223" i="26"/>
  <c r="T223" i="26"/>
  <c r="X223" i="26"/>
  <c r="AB223" i="26"/>
  <c r="AV223" i="26" s="1"/>
  <c r="AW223" i="26" s="1"/>
  <c r="AF223" i="26"/>
  <c r="J223" i="26"/>
  <c r="R223" i="26"/>
  <c r="Z223" i="26"/>
  <c r="G223" i="26"/>
  <c r="O223" i="26"/>
  <c r="W223" i="26"/>
  <c r="AE223" i="26"/>
  <c r="N223" i="26"/>
  <c r="AD223" i="26"/>
  <c r="C223" i="26"/>
  <c r="V223" i="26"/>
  <c r="F223" i="26"/>
  <c r="AA223" i="26"/>
  <c r="S223" i="26"/>
  <c r="K223" i="26"/>
  <c r="AJ223" i="26"/>
  <c r="AM291" i="26"/>
  <c r="AG291" i="26"/>
  <c r="AS291" i="26" s="1"/>
  <c r="AT291" i="26" s="1"/>
  <c r="E291" i="26"/>
  <c r="I291" i="26"/>
  <c r="M291" i="26"/>
  <c r="Q291" i="26"/>
  <c r="U291" i="26"/>
  <c r="Y291" i="26"/>
  <c r="AC291" i="26"/>
  <c r="D291" i="26"/>
  <c r="H291" i="26"/>
  <c r="L291" i="26"/>
  <c r="P291" i="26"/>
  <c r="T291" i="26"/>
  <c r="X291" i="26"/>
  <c r="AB291" i="26"/>
  <c r="AV291" i="26" s="1"/>
  <c r="AW291" i="26" s="1"/>
  <c r="AF291" i="26"/>
  <c r="J291" i="26"/>
  <c r="R291" i="26"/>
  <c r="Z291" i="26"/>
  <c r="C291" i="26"/>
  <c r="K291" i="26"/>
  <c r="S291" i="26"/>
  <c r="AA291" i="26"/>
  <c r="G291" i="26"/>
  <c r="O291" i="26"/>
  <c r="W291" i="26"/>
  <c r="AE291" i="26"/>
  <c r="V291" i="26"/>
  <c r="AD291" i="26"/>
  <c r="N291" i="26"/>
  <c r="F291" i="26"/>
  <c r="AJ291" i="26"/>
  <c r="AV425" i="26"/>
  <c r="AW425" i="26" s="1"/>
  <c r="AS425" i="26"/>
  <c r="AT425" i="26" s="1"/>
  <c r="AI425" i="26"/>
  <c r="AM425" i="26"/>
  <c r="AG425" i="26"/>
  <c r="D425" i="26"/>
  <c r="H425" i="26"/>
  <c r="L425" i="26"/>
  <c r="P425" i="26"/>
  <c r="T425" i="26"/>
  <c r="X425" i="26"/>
  <c r="AB425" i="26"/>
  <c r="AF425" i="26"/>
  <c r="E425" i="26"/>
  <c r="I425" i="26"/>
  <c r="M425" i="26"/>
  <c r="Q425" i="26"/>
  <c r="U425" i="26"/>
  <c r="Y425" i="26"/>
  <c r="AC425" i="26"/>
  <c r="F425" i="26"/>
  <c r="J425" i="26"/>
  <c r="N425" i="26"/>
  <c r="R425" i="26"/>
  <c r="V425" i="26"/>
  <c r="Z425" i="26"/>
  <c r="AD425" i="26"/>
  <c r="C425" i="26"/>
  <c r="G425" i="26"/>
  <c r="K425" i="26"/>
  <c r="O425" i="26"/>
  <c r="S425" i="26"/>
  <c r="W425" i="26"/>
  <c r="AA425" i="26"/>
  <c r="AE425" i="26"/>
  <c r="AJ425" i="26"/>
  <c r="Q158" i="20"/>
  <c r="A156" i="26"/>
  <c r="Q384" i="20"/>
  <c r="A382" i="26"/>
  <c r="AM283" i="26"/>
  <c r="AG283" i="26"/>
  <c r="AS283" i="26" s="1"/>
  <c r="AT283" i="26" s="1"/>
  <c r="E283" i="26"/>
  <c r="I283" i="26"/>
  <c r="M283" i="26"/>
  <c r="Q283" i="26"/>
  <c r="U283" i="26"/>
  <c r="Y283" i="26"/>
  <c r="AC283" i="26"/>
  <c r="D283" i="26"/>
  <c r="H283" i="26"/>
  <c r="L283" i="26"/>
  <c r="P283" i="26"/>
  <c r="T283" i="26"/>
  <c r="X283" i="26"/>
  <c r="AB283" i="26"/>
  <c r="AV283" i="26" s="1"/>
  <c r="AW283" i="26" s="1"/>
  <c r="AF283" i="26"/>
  <c r="J283" i="26"/>
  <c r="R283" i="26"/>
  <c r="Z283" i="26"/>
  <c r="C283" i="26"/>
  <c r="K283" i="26"/>
  <c r="S283" i="26"/>
  <c r="AA283" i="26"/>
  <c r="G283" i="26"/>
  <c r="O283" i="26"/>
  <c r="W283" i="26"/>
  <c r="AE283" i="26"/>
  <c r="F283" i="26"/>
  <c r="N283" i="26"/>
  <c r="AD283" i="26"/>
  <c r="V283" i="26"/>
  <c r="AJ283" i="26"/>
  <c r="AM395" i="26"/>
  <c r="AV395" i="26"/>
  <c r="AW395" i="26" s="1"/>
  <c r="AG395" i="26"/>
  <c r="AS395" i="26"/>
  <c r="AT395" i="26" s="1"/>
  <c r="AI395" i="26"/>
  <c r="E395" i="26"/>
  <c r="I395" i="26"/>
  <c r="M395" i="26"/>
  <c r="Q395" i="26"/>
  <c r="U395" i="26"/>
  <c r="Y395" i="26"/>
  <c r="AC395" i="26"/>
  <c r="F395" i="26"/>
  <c r="J395" i="26"/>
  <c r="N395" i="26"/>
  <c r="R395" i="26"/>
  <c r="V395" i="26"/>
  <c r="Z395" i="26"/>
  <c r="AD395" i="26"/>
  <c r="D395" i="26"/>
  <c r="H395" i="26"/>
  <c r="L395" i="26"/>
  <c r="P395" i="26"/>
  <c r="T395" i="26"/>
  <c r="X395" i="26"/>
  <c r="AB395" i="26"/>
  <c r="AF395" i="26"/>
  <c r="O395" i="26"/>
  <c r="AE395" i="26"/>
  <c r="C395" i="26"/>
  <c r="S395" i="26"/>
  <c r="G395" i="26"/>
  <c r="W395" i="26"/>
  <c r="K395" i="26"/>
  <c r="AA395" i="26"/>
  <c r="AJ395" i="26"/>
  <c r="AM74" i="26"/>
  <c r="AG74" i="26"/>
  <c r="AS74" i="26" s="1"/>
  <c r="AT74" i="26" s="1"/>
  <c r="D74" i="26"/>
  <c r="H74" i="26"/>
  <c r="L74" i="26"/>
  <c r="P74" i="26"/>
  <c r="T74" i="26"/>
  <c r="X74" i="26"/>
  <c r="AB74" i="26"/>
  <c r="AV74" i="26" s="1"/>
  <c r="AW74" i="26" s="1"/>
  <c r="AF74" i="26"/>
  <c r="C74" i="26"/>
  <c r="G74" i="26"/>
  <c r="K74" i="26"/>
  <c r="O74" i="26"/>
  <c r="S74" i="26"/>
  <c r="W74" i="26"/>
  <c r="AA74" i="26"/>
  <c r="AE74" i="26"/>
  <c r="E74" i="26"/>
  <c r="M74" i="26"/>
  <c r="U74" i="26"/>
  <c r="AC74" i="26"/>
  <c r="J74" i="26"/>
  <c r="R74" i="26"/>
  <c r="Z74" i="26"/>
  <c r="F74" i="26"/>
  <c r="V74" i="26"/>
  <c r="Q74" i="26"/>
  <c r="I74" i="26"/>
  <c r="AD74" i="26"/>
  <c r="Y74" i="26"/>
  <c r="N74" i="26"/>
  <c r="AJ74" i="26"/>
  <c r="C108" i="26"/>
  <c r="G108" i="26"/>
  <c r="K108" i="26"/>
  <c r="O108" i="26"/>
  <c r="S108" i="26"/>
  <c r="W108" i="26"/>
  <c r="AA108" i="26"/>
  <c r="AE108" i="26"/>
  <c r="F108" i="26"/>
  <c r="J108" i="26"/>
  <c r="N108" i="26"/>
  <c r="R108" i="26"/>
  <c r="V108" i="26"/>
  <c r="Z108" i="26"/>
  <c r="AD108" i="26"/>
  <c r="H108" i="26"/>
  <c r="P108" i="26"/>
  <c r="X108" i="26"/>
  <c r="AF108" i="26"/>
  <c r="E108" i="26"/>
  <c r="M108" i="26"/>
  <c r="U108" i="26"/>
  <c r="AC108" i="26"/>
  <c r="AG108" i="26"/>
  <c r="AS108" i="26" s="1"/>
  <c r="AT108" i="26" s="1"/>
  <c r="I108" i="26"/>
  <c r="Y108" i="26"/>
  <c r="D108" i="26"/>
  <c r="T108" i="26"/>
  <c r="AB108" i="26"/>
  <c r="AV108" i="26" s="1"/>
  <c r="AW108" i="26" s="1"/>
  <c r="Q108" i="26"/>
  <c r="AM108" i="26"/>
  <c r="L108" i="26"/>
  <c r="AJ108" i="26"/>
  <c r="AM43" i="26"/>
  <c r="AG43" i="26"/>
  <c r="AS43" i="26" s="1"/>
  <c r="AT43" i="26" s="1"/>
  <c r="F43" i="26"/>
  <c r="J43" i="26"/>
  <c r="N43" i="26"/>
  <c r="R43" i="26"/>
  <c r="V43" i="26"/>
  <c r="Z43" i="26"/>
  <c r="AD43" i="26"/>
  <c r="E43" i="26"/>
  <c r="I43" i="26"/>
  <c r="M43" i="26"/>
  <c r="Q43" i="26"/>
  <c r="U43" i="26"/>
  <c r="Y43" i="26"/>
  <c r="AC43" i="26"/>
  <c r="G43" i="26"/>
  <c r="O43" i="26"/>
  <c r="W43" i="26"/>
  <c r="AE43" i="26"/>
  <c r="D43" i="26"/>
  <c r="L43" i="26"/>
  <c r="T43" i="26"/>
  <c r="AB43" i="26"/>
  <c r="AV43" i="26" s="1"/>
  <c r="AW43" i="26" s="1"/>
  <c r="H43" i="26"/>
  <c r="X43" i="26"/>
  <c r="C43" i="26"/>
  <c r="S43" i="26"/>
  <c r="K43" i="26"/>
  <c r="AF43" i="26"/>
  <c r="P43" i="26"/>
  <c r="AA43" i="26"/>
  <c r="AJ43" i="26"/>
  <c r="Q456" i="20"/>
  <c r="A454" i="26"/>
  <c r="Q327" i="20"/>
  <c r="A325" i="26"/>
  <c r="Q302" i="20"/>
  <c r="A300" i="26"/>
  <c r="AM272" i="26"/>
  <c r="AG272" i="26"/>
  <c r="AS272" i="26" s="1"/>
  <c r="AT272" i="26" s="1"/>
  <c r="C272" i="26"/>
  <c r="G272" i="26"/>
  <c r="K272" i="26"/>
  <c r="O272" i="26"/>
  <c r="S272" i="26"/>
  <c r="W272" i="26"/>
  <c r="AA272" i="26"/>
  <c r="AE272" i="26"/>
  <c r="F272" i="26"/>
  <c r="J272" i="26"/>
  <c r="N272" i="26"/>
  <c r="R272" i="26"/>
  <c r="V272" i="26"/>
  <c r="Z272" i="26"/>
  <c r="AD272" i="26"/>
  <c r="D272" i="26"/>
  <c r="L272" i="26"/>
  <c r="T272" i="26"/>
  <c r="AB272" i="26"/>
  <c r="AV272" i="26" s="1"/>
  <c r="AW272" i="26" s="1"/>
  <c r="E272" i="26"/>
  <c r="M272" i="26"/>
  <c r="U272" i="26"/>
  <c r="AC272" i="26"/>
  <c r="I272" i="26"/>
  <c r="Q272" i="26"/>
  <c r="Y272" i="26"/>
  <c r="P272" i="26"/>
  <c r="X272" i="26"/>
  <c r="H272" i="26"/>
  <c r="AF272" i="26"/>
  <c r="AJ272" i="26"/>
  <c r="AM143" i="26"/>
  <c r="AG143" i="26"/>
  <c r="AS143" i="26" s="1"/>
  <c r="AT143" i="26" s="1"/>
  <c r="E143" i="26"/>
  <c r="I143" i="26"/>
  <c r="M143" i="26"/>
  <c r="Q143" i="26"/>
  <c r="U143" i="26"/>
  <c r="Y143" i="26"/>
  <c r="AC143" i="26"/>
  <c r="D143" i="26"/>
  <c r="H143" i="26"/>
  <c r="L143" i="26"/>
  <c r="P143" i="26"/>
  <c r="T143" i="26"/>
  <c r="X143" i="26"/>
  <c r="AB143" i="26"/>
  <c r="AV143" i="26" s="1"/>
  <c r="AW143" i="26" s="1"/>
  <c r="AF143" i="26"/>
  <c r="J143" i="26"/>
  <c r="R143" i="26"/>
  <c r="Z143" i="26"/>
  <c r="G143" i="26"/>
  <c r="O143" i="26"/>
  <c r="W143" i="26"/>
  <c r="AE143" i="26"/>
  <c r="N143" i="26"/>
  <c r="AD143" i="26"/>
  <c r="S143" i="26"/>
  <c r="C143" i="26"/>
  <c r="V143" i="26"/>
  <c r="K143" i="26"/>
  <c r="F143" i="26"/>
  <c r="AA143" i="26"/>
  <c r="AJ143" i="26"/>
  <c r="Q85" i="20"/>
  <c r="A83" i="26"/>
  <c r="Q402" i="20"/>
  <c r="A400" i="26"/>
  <c r="AV458" i="26"/>
  <c r="AW458" i="26" s="1"/>
  <c r="AS458" i="26"/>
  <c r="AT458" i="26" s="1"/>
  <c r="AI458" i="26"/>
  <c r="AG458" i="26"/>
  <c r="AM458" i="26"/>
  <c r="F458" i="26"/>
  <c r="J458" i="26"/>
  <c r="N458" i="26"/>
  <c r="R458" i="26"/>
  <c r="V458" i="26"/>
  <c r="Z458" i="26"/>
  <c r="AD458" i="26"/>
  <c r="D458" i="26"/>
  <c r="T458" i="26"/>
  <c r="C458" i="26"/>
  <c r="G458" i="26"/>
  <c r="K458" i="26"/>
  <c r="O458" i="26"/>
  <c r="S458" i="26"/>
  <c r="W458" i="26"/>
  <c r="AA458" i="26"/>
  <c r="AE458" i="26"/>
  <c r="H458" i="26"/>
  <c r="X458" i="26"/>
  <c r="AF458" i="26"/>
  <c r="E458" i="26"/>
  <c r="I458" i="26"/>
  <c r="M458" i="26"/>
  <c r="Q458" i="26"/>
  <c r="U458" i="26"/>
  <c r="Y458" i="26"/>
  <c r="AC458" i="26"/>
  <c r="L458" i="26"/>
  <c r="P458" i="26"/>
  <c r="AB458" i="26"/>
  <c r="AJ458" i="26"/>
  <c r="AM48" i="26"/>
  <c r="AG48" i="26"/>
  <c r="AS48" i="26" s="1"/>
  <c r="AT48" i="26" s="1"/>
  <c r="D48" i="26"/>
  <c r="H48" i="26"/>
  <c r="L48" i="26"/>
  <c r="P48" i="26"/>
  <c r="T48" i="26"/>
  <c r="X48" i="26"/>
  <c r="AB48" i="26"/>
  <c r="AV48" i="26" s="1"/>
  <c r="AW48" i="26" s="1"/>
  <c r="AF48" i="26"/>
  <c r="C48" i="26"/>
  <c r="G48" i="26"/>
  <c r="K48" i="26"/>
  <c r="O48" i="26"/>
  <c r="S48" i="26"/>
  <c r="W48" i="26"/>
  <c r="AA48" i="26"/>
  <c r="AE48" i="26"/>
  <c r="I48" i="26"/>
  <c r="Q48" i="26"/>
  <c r="Y48" i="26"/>
  <c r="F48" i="26"/>
  <c r="N48" i="26"/>
  <c r="V48" i="26"/>
  <c r="AD48" i="26"/>
  <c r="R48" i="26"/>
  <c r="M48" i="26"/>
  <c r="AC48" i="26"/>
  <c r="U48" i="26"/>
  <c r="J48" i="26"/>
  <c r="E48" i="26"/>
  <c r="Z48" i="26"/>
  <c r="AJ48" i="26"/>
  <c r="AM53" i="26"/>
  <c r="AG53" i="26"/>
  <c r="AS53" i="26" s="1"/>
  <c r="AT53" i="26" s="1"/>
  <c r="F53" i="26"/>
  <c r="J53" i="26"/>
  <c r="N53" i="26"/>
  <c r="R53" i="26"/>
  <c r="V53" i="26"/>
  <c r="Z53" i="26"/>
  <c r="AD53" i="26"/>
  <c r="E53" i="26"/>
  <c r="I53" i="26"/>
  <c r="M53" i="26"/>
  <c r="Q53" i="26"/>
  <c r="U53" i="26"/>
  <c r="Y53" i="26"/>
  <c r="AC53" i="26"/>
  <c r="C53" i="26"/>
  <c r="K53" i="26"/>
  <c r="S53" i="26"/>
  <c r="AA53" i="26"/>
  <c r="H53" i="26"/>
  <c r="P53" i="26"/>
  <c r="X53" i="26"/>
  <c r="AF53" i="26"/>
  <c r="L53" i="26"/>
  <c r="AB53" i="26"/>
  <c r="AV53" i="26" s="1"/>
  <c r="AW53" i="26" s="1"/>
  <c r="G53" i="26"/>
  <c r="W53" i="26"/>
  <c r="AE53" i="26"/>
  <c r="T53" i="26"/>
  <c r="O53" i="26"/>
  <c r="D53" i="26"/>
  <c r="AJ53" i="26"/>
  <c r="AV410" i="26"/>
  <c r="AW410" i="26" s="1"/>
  <c r="AS410" i="26"/>
  <c r="AT410" i="26" s="1"/>
  <c r="AM410" i="26"/>
  <c r="AI410" i="26"/>
  <c r="AG410" i="26"/>
  <c r="C410" i="26"/>
  <c r="G410" i="26"/>
  <c r="K410" i="26"/>
  <c r="O410" i="26"/>
  <c r="S410" i="26"/>
  <c r="W410" i="26"/>
  <c r="AA410" i="26"/>
  <c r="AE410" i="26"/>
  <c r="D410" i="26"/>
  <c r="H410" i="26"/>
  <c r="L410" i="26"/>
  <c r="P410" i="26"/>
  <c r="T410" i="26"/>
  <c r="X410" i="26"/>
  <c r="AB410" i="26"/>
  <c r="AF410" i="26"/>
  <c r="F410" i="26"/>
  <c r="J410" i="26"/>
  <c r="N410" i="26"/>
  <c r="R410" i="26"/>
  <c r="V410" i="26"/>
  <c r="Z410" i="26"/>
  <c r="AD410" i="26"/>
  <c r="M410" i="26"/>
  <c r="AC410" i="26"/>
  <c r="Q410" i="26"/>
  <c r="E410" i="26"/>
  <c r="U410" i="26"/>
  <c r="I410" i="26"/>
  <c r="Y410" i="26"/>
  <c r="AJ410" i="26"/>
  <c r="Q281" i="20"/>
  <c r="A279" i="26"/>
  <c r="Q246" i="20"/>
  <c r="A244" i="26"/>
  <c r="Q454" i="20"/>
  <c r="A452" i="26"/>
  <c r="AM262" i="26"/>
  <c r="AG262" i="26"/>
  <c r="AS262" i="26" s="1"/>
  <c r="AT262" i="26" s="1"/>
  <c r="F262" i="26"/>
  <c r="J262" i="26"/>
  <c r="N262" i="26"/>
  <c r="R262" i="26"/>
  <c r="V262" i="26"/>
  <c r="Z262" i="26"/>
  <c r="AD262" i="26"/>
  <c r="C262" i="26"/>
  <c r="H262" i="26"/>
  <c r="M262" i="26"/>
  <c r="S262" i="26"/>
  <c r="X262" i="26"/>
  <c r="AC262" i="26"/>
  <c r="G262" i="26"/>
  <c r="L262" i="26"/>
  <c r="Q262" i="26"/>
  <c r="W262" i="26"/>
  <c r="AB262" i="26"/>
  <c r="AV262" i="26" s="1"/>
  <c r="AW262" i="26" s="1"/>
  <c r="I262" i="26"/>
  <c r="T262" i="26"/>
  <c r="AE262" i="26"/>
  <c r="K262" i="26"/>
  <c r="U262" i="26"/>
  <c r="AF262" i="26"/>
  <c r="E262" i="26"/>
  <c r="P262" i="26"/>
  <c r="AA262" i="26"/>
  <c r="Y262" i="26"/>
  <c r="O262" i="26"/>
  <c r="D262" i="26"/>
  <c r="AJ262" i="26"/>
  <c r="AM142" i="26"/>
  <c r="AG142" i="26"/>
  <c r="AS142" i="26" s="1"/>
  <c r="AT142" i="26" s="1"/>
  <c r="C142" i="26"/>
  <c r="G142" i="26"/>
  <c r="K142" i="26"/>
  <c r="O142" i="26"/>
  <c r="S142" i="26"/>
  <c r="W142" i="26"/>
  <c r="AA142" i="26"/>
  <c r="AE142" i="26"/>
  <c r="F142" i="26"/>
  <c r="J142" i="26"/>
  <c r="N142" i="26"/>
  <c r="R142" i="26"/>
  <c r="V142" i="26"/>
  <c r="Z142" i="26"/>
  <c r="AD142" i="26"/>
  <c r="H142" i="26"/>
  <c r="P142" i="26"/>
  <c r="X142" i="26"/>
  <c r="AF142" i="26"/>
  <c r="E142" i="26"/>
  <c r="M142" i="26"/>
  <c r="U142" i="26"/>
  <c r="AC142" i="26"/>
  <c r="L142" i="26"/>
  <c r="AB142" i="26"/>
  <c r="AV142" i="26" s="1"/>
  <c r="AW142" i="26" s="1"/>
  <c r="D142" i="26"/>
  <c r="Y142" i="26"/>
  <c r="I142" i="26"/>
  <c r="T142" i="26"/>
  <c r="Q142" i="26"/>
  <c r="AJ142" i="26"/>
  <c r="AM92" i="26"/>
  <c r="C92" i="26"/>
  <c r="G92" i="26"/>
  <c r="K92" i="26"/>
  <c r="O92" i="26"/>
  <c r="S92" i="26"/>
  <c r="W92" i="26"/>
  <c r="AA92" i="26"/>
  <c r="AE92" i="26"/>
  <c r="AG92" i="26"/>
  <c r="AS92" i="26" s="1"/>
  <c r="AT92" i="26" s="1"/>
  <c r="D92" i="26"/>
  <c r="I92" i="26"/>
  <c r="N92" i="26"/>
  <c r="T92" i="26"/>
  <c r="Y92" i="26"/>
  <c r="AD92" i="26"/>
  <c r="H92" i="26"/>
  <c r="M92" i="26"/>
  <c r="R92" i="26"/>
  <c r="X92" i="26"/>
  <c r="AC92" i="26"/>
  <c r="E92" i="26"/>
  <c r="P92" i="26"/>
  <c r="Z92" i="26"/>
  <c r="L92" i="26"/>
  <c r="V92" i="26"/>
  <c r="Q92" i="26"/>
  <c r="J92" i="26"/>
  <c r="AF92" i="26"/>
  <c r="U92" i="26"/>
  <c r="AB92" i="26"/>
  <c r="AV92" i="26" s="1"/>
  <c r="AW92" i="26" s="1"/>
  <c r="F92" i="26"/>
  <c r="AJ92" i="26"/>
  <c r="Q202" i="20"/>
  <c r="A200" i="26"/>
  <c r="Q78" i="20"/>
  <c r="A76" i="26"/>
  <c r="Q99" i="20"/>
  <c r="A97" i="26"/>
  <c r="AV459" i="26"/>
  <c r="AW459" i="26" s="1"/>
  <c r="AG459" i="26"/>
  <c r="AS459" i="26"/>
  <c r="AT459" i="26" s="1"/>
  <c r="AM459" i="26"/>
  <c r="AI459" i="26"/>
  <c r="D459" i="26"/>
  <c r="H459" i="26"/>
  <c r="L459" i="26"/>
  <c r="P459" i="26"/>
  <c r="T459" i="26"/>
  <c r="X459" i="26"/>
  <c r="AB459" i="26"/>
  <c r="AF459" i="26"/>
  <c r="F459" i="26"/>
  <c r="R459" i="26"/>
  <c r="AD459" i="26"/>
  <c r="E459" i="26"/>
  <c r="I459" i="26"/>
  <c r="M459" i="26"/>
  <c r="Q459" i="26"/>
  <c r="U459" i="26"/>
  <c r="Y459" i="26"/>
  <c r="AC459" i="26"/>
  <c r="N459" i="26"/>
  <c r="Z459" i="26"/>
  <c r="C459" i="26"/>
  <c r="G459" i="26"/>
  <c r="K459" i="26"/>
  <c r="O459" i="26"/>
  <c r="S459" i="26"/>
  <c r="W459" i="26"/>
  <c r="AA459" i="26"/>
  <c r="AE459" i="26"/>
  <c r="J459" i="26"/>
  <c r="V459" i="26"/>
  <c r="AJ459" i="26"/>
  <c r="AM259" i="26"/>
  <c r="AG259" i="26"/>
  <c r="AS259" i="26" s="1"/>
  <c r="AT259" i="26" s="1"/>
  <c r="D259" i="26"/>
  <c r="H259" i="26"/>
  <c r="L259" i="26"/>
  <c r="P259" i="26"/>
  <c r="T259" i="26"/>
  <c r="X259" i="26"/>
  <c r="AB259" i="26"/>
  <c r="AV259" i="26" s="1"/>
  <c r="AW259" i="26" s="1"/>
  <c r="AF259" i="26"/>
  <c r="G259" i="26"/>
  <c r="M259" i="26"/>
  <c r="R259" i="26"/>
  <c r="W259" i="26"/>
  <c r="AC259" i="26"/>
  <c r="F259" i="26"/>
  <c r="K259" i="26"/>
  <c r="Q259" i="26"/>
  <c r="V259" i="26"/>
  <c r="AA259" i="26"/>
  <c r="C259" i="26"/>
  <c r="N259" i="26"/>
  <c r="Y259" i="26"/>
  <c r="E259" i="26"/>
  <c r="O259" i="26"/>
  <c r="Z259" i="26"/>
  <c r="J259" i="26"/>
  <c r="U259" i="26"/>
  <c r="AE259" i="26"/>
  <c r="AD259" i="26"/>
  <c r="S259" i="26"/>
  <c r="I259" i="26"/>
  <c r="AJ259" i="26"/>
  <c r="Q334" i="20"/>
  <c r="A332" i="26"/>
  <c r="Q95" i="20"/>
  <c r="A93" i="26"/>
  <c r="AM315" i="26"/>
  <c r="AG315" i="26"/>
  <c r="AS315" i="26" s="1"/>
  <c r="AT315" i="26" s="1"/>
  <c r="E315" i="26"/>
  <c r="I315" i="26"/>
  <c r="M315" i="26"/>
  <c r="Q315" i="26"/>
  <c r="U315" i="26"/>
  <c r="Y315" i="26"/>
  <c r="AC315" i="26"/>
  <c r="D315" i="26"/>
  <c r="H315" i="26"/>
  <c r="L315" i="26"/>
  <c r="P315" i="26"/>
  <c r="T315" i="26"/>
  <c r="X315" i="26"/>
  <c r="AB315" i="26"/>
  <c r="AV315" i="26" s="1"/>
  <c r="AW315" i="26" s="1"/>
  <c r="AF315" i="26"/>
  <c r="J315" i="26"/>
  <c r="R315" i="26"/>
  <c r="Z315" i="26"/>
  <c r="C315" i="26"/>
  <c r="K315" i="26"/>
  <c r="S315" i="26"/>
  <c r="AA315" i="26"/>
  <c r="G315" i="26"/>
  <c r="O315" i="26"/>
  <c r="W315" i="26"/>
  <c r="AE315" i="26"/>
  <c r="F315" i="26"/>
  <c r="N315" i="26"/>
  <c r="AD315" i="26"/>
  <c r="V315" i="26"/>
  <c r="AJ315" i="26"/>
  <c r="Q137" i="20"/>
  <c r="A135" i="26"/>
  <c r="Q275" i="20"/>
  <c r="A273" i="26"/>
  <c r="AV389" i="26"/>
  <c r="AW389" i="26" s="1"/>
  <c r="AS389" i="26"/>
  <c r="AT389" i="26" s="1"/>
  <c r="AM389" i="26"/>
  <c r="AI389" i="26"/>
  <c r="AG389" i="26"/>
  <c r="E389" i="26"/>
  <c r="I389" i="26"/>
  <c r="M389" i="26"/>
  <c r="Q389" i="26"/>
  <c r="U389" i="26"/>
  <c r="Y389" i="26"/>
  <c r="AC389" i="26"/>
  <c r="F389" i="26"/>
  <c r="J389" i="26"/>
  <c r="N389" i="26"/>
  <c r="R389" i="26"/>
  <c r="V389" i="26"/>
  <c r="Z389" i="26"/>
  <c r="AD389" i="26"/>
  <c r="D389" i="26"/>
  <c r="H389" i="26"/>
  <c r="L389" i="26"/>
  <c r="P389" i="26"/>
  <c r="T389" i="26"/>
  <c r="X389" i="26"/>
  <c r="AB389" i="26"/>
  <c r="AF389" i="26"/>
  <c r="C389" i="26"/>
  <c r="S389" i="26"/>
  <c r="G389" i="26"/>
  <c r="W389" i="26"/>
  <c r="K389" i="26"/>
  <c r="AA389" i="26"/>
  <c r="O389" i="26"/>
  <c r="AE389" i="26"/>
  <c r="AJ389" i="26"/>
  <c r="AM135" i="26"/>
  <c r="AG135" i="26"/>
  <c r="AS135" i="26" s="1"/>
  <c r="AT135" i="26" s="1"/>
  <c r="D135" i="26"/>
  <c r="H135" i="26"/>
  <c r="L135" i="26"/>
  <c r="P135" i="26"/>
  <c r="T135" i="26"/>
  <c r="X135" i="26"/>
  <c r="AB135" i="26"/>
  <c r="AV135" i="26" s="1"/>
  <c r="AW135" i="26" s="1"/>
  <c r="AF135" i="26"/>
  <c r="E135" i="26"/>
  <c r="J135" i="26"/>
  <c r="O135" i="26"/>
  <c r="U135" i="26"/>
  <c r="Z135" i="26"/>
  <c r="AE135" i="26"/>
  <c r="C135" i="26"/>
  <c r="I135" i="26"/>
  <c r="N135" i="26"/>
  <c r="S135" i="26"/>
  <c r="Y135" i="26"/>
  <c r="AD135" i="26"/>
  <c r="F135" i="26"/>
  <c r="Q135" i="26"/>
  <c r="AA135" i="26"/>
  <c r="M135" i="26"/>
  <c r="W135" i="26"/>
  <c r="V135" i="26"/>
  <c r="K135" i="26"/>
  <c r="R135" i="26"/>
  <c r="G135" i="26"/>
  <c r="AC135" i="26"/>
  <c r="AJ135" i="26"/>
  <c r="Q111" i="20"/>
  <c r="A109" i="26"/>
  <c r="Q277" i="20"/>
  <c r="A275" i="26"/>
  <c r="AV396" i="26"/>
  <c r="AW396" i="26" s="1"/>
  <c r="AS396" i="26"/>
  <c r="AT396" i="26" s="1"/>
  <c r="AM396" i="26"/>
  <c r="AG396" i="26"/>
  <c r="AI396" i="26"/>
  <c r="C396" i="26"/>
  <c r="G396" i="26"/>
  <c r="K396" i="26"/>
  <c r="O396" i="26"/>
  <c r="S396" i="26"/>
  <c r="W396" i="26"/>
  <c r="AA396" i="26"/>
  <c r="AE396" i="26"/>
  <c r="D396" i="26"/>
  <c r="H396" i="26"/>
  <c r="L396" i="26"/>
  <c r="P396" i="26"/>
  <c r="T396" i="26"/>
  <c r="X396" i="26"/>
  <c r="AB396" i="26"/>
  <c r="AF396" i="26"/>
  <c r="F396" i="26"/>
  <c r="J396" i="26"/>
  <c r="N396" i="26"/>
  <c r="R396" i="26"/>
  <c r="V396" i="26"/>
  <c r="Z396" i="26"/>
  <c r="AD396" i="26"/>
  <c r="Q396" i="26"/>
  <c r="E396" i="26"/>
  <c r="U396" i="26"/>
  <c r="I396" i="26"/>
  <c r="Y396" i="26"/>
  <c r="M396" i="26"/>
  <c r="AC396" i="26"/>
  <c r="AJ396" i="26"/>
  <c r="Q74" i="20"/>
  <c r="A72" i="26"/>
  <c r="AV384" i="26"/>
  <c r="AW384" i="26" s="1"/>
  <c r="AS384" i="26"/>
  <c r="AT384" i="26" s="1"/>
  <c r="AM384" i="26"/>
  <c r="AG384" i="26"/>
  <c r="AI384" i="26"/>
  <c r="C384" i="26"/>
  <c r="G384" i="26"/>
  <c r="K384" i="26"/>
  <c r="O384" i="26"/>
  <c r="S384" i="26"/>
  <c r="W384" i="26"/>
  <c r="AA384" i="26"/>
  <c r="AE384" i="26"/>
  <c r="D384" i="26"/>
  <c r="H384" i="26"/>
  <c r="L384" i="26"/>
  <c r="P384" i="26"/>
  <c r="T384" i="26"/>
  <c r="X384" i="26"/>
  <c r="AB384" i="26"/>
  <c r="AF384" i="26"/>
  <c r="F384" i="26"/>
  <c r="J384" i="26"/>
  <c r="N384" i="26"/>
  <c r="R384" i="26"/>
  <c r="V384" i="26"/>
  <c r="Z384" i="26"/>
  <c r="AD384" i="26"/>
  <c r="I384" i="26"/>
  <c r="Y384" i="26"/>
  <c r="M384" i="26"/>
  <c r="AC384" i="26"/>
  <c r="Q384" i="26"/>
  <c r="E384" i="26"/>
  <c r="U384" i="26"/>
  <c r="AJ384" i="26"/>
  <c r="Q401" i="20"/>
  <c r="A399" i="26"/>
  <c r="AV362" i="26"/>
  <c r="AW362" i="26" s="1"/>
  <c r="AS362" i="26"/>
  <c r="AT362" i="26" s="1"/>
  <c r="AM362" i="26"/>
  <c r="AI362" i="26"/>
  <c r="AG362" i="26"/>
  <c r="F362" i="26"/>
  <c r="J362" i="26"/>
  <c r="N362" i="26"/>
  <c r="R362" i="26"/>
  <c r="V362" i="26"/>
  <c r="Z362" i="26"/>
  <c r="AD362" i="26"/>
  <c r="G362" i="26"/>
  <c r="L362" i="26"/>
  <c r="Q362" i="26"/>
  <c r="W362" i="26"/>
  <c r="AB362" i="26"/>
  <c r="C362" i="26"/>
  <c r="H362" i="26"/>
  <c r="M362" i="26"/>
  <c r="S362" i="26"/>
  <c r="X362" i="26"/>
  <c r="AC362" i="26"/>
  <c r="E362" i="26"/>
  <c r="K362" i="26"/>
  <c r="P362" i="26"/>
  <c r="U362" i="26"/>
  <c r="AA362" i="26"/>
  <c r="AF362" i="26"/>
  <c r="D362" i="26"/>
  <c r="Y362" i="26"/>
  <c r="I362" i="26"/>
  <c r="AE362" i="26"/>
  <c r="O362" i="26"/>
  <c r="T362" i="26"/>
  <c r="AJ362" i="26"/>
  <c r="AM214" i="26"/>
  <c r="AG214" i="26"/>
  <c r="AS214" i="26" s="1"/>
  <c r="AT214" i="26" s="1"/>
  <c r="C214" i="26"/>
  <c r="G214" i="26"/>
  <c r="K214" i="26"/>
  <c r="O214" i="26"/>
  <c r="S214" i="26"/>
  <c r="W214" i="26"/>
  <c r="AA214" i="26"/>
  <c r="AE214" i="26"/>
  <c r="F214" i="26"/>
  <c r="J214" i="26"/>
  <c r="N214" i="26"/>
  <c r="R214" i="26"/>
  <c r="V214" i="26"/>
  <c r="Z214" i="26"/>
  <c r="AD214" i="26"/>
  <c r="H214" i="26"/>
  <c r="P214" i="26"/>
  <c r="X214" i="26"/>
  <c r="AF214" i="26"/>
  <c r="E214" i="26"/>
  <c r="M214" i="26"/>
  <c r="U214" i="26"/>
  <c r="AC214" i="26"/>
  <c r="Q214" i="26"/>
  <c r="D214" i="26"/>
  <c r="T214" i="26"/>
  <c r="L214" i="26"/>
  <c r="AB214" i="26"/>
  <c r="AV214" i="26" s="1"/>
  <c r="AW214" i="26" s="1"/>
  <c r="Y214" i="26"/>
  <c r="I214" i="26"/>
  <c r="AJ214" i="26"/>
  <c r="Q118" i="20"/>
  <c r="A116" i="26"/>
  <c r="Q102" i="20"/>
  <c r="A100" i="26"/>
  <c r="Q75" i="20"/>
  <c r="A73" i="26"/>
  <c r="AM17" i="26"/>
  <c r="F17" i="26"/>
  <c r="J17" i="26"/>
  <c r="N17" i="26"/>
  <c r="R17" i="26"/>
  <c r="V17" i="26"/>
  <c r="Z17" i="26"/>
  <c r="AD17" i="26"/>
  <c r="G17" i="26"/>
  <c r="L17" i="26"/>
  <c r="Q17" i="26"/>
  <c r="W17" i="26"/>
  <c r="AB17" i="26"/>
  <c r="AV17" i="26" s="1"/>
  <c r="AW17" i="26" s="1"/>
  <c r="E17" i="26"/>
  <c r="K17" i="26"/>
  <c r="P17" i="26"/>
  <c r="U17" i="26"/>
  <c r="AA17" i="26"/>
  <c r="AF17" i="26"/>
  <c r="C17" i="26"/>
  <c r="M17" i="26"/>
  <c r="X17" i="26"/>
  <c r="AG17" i="26"/>
  <c r="AS17" i="26" s="1"/>
  <c r="AT17" i="26" s="1"/>
  <c r="I17" i="26"/>
  <c r="T17" i="26"/>
  <c r="AE17" i="26"/>
  <c r="D17" i="26"/>
  <c r="Y17" i="26"/>
  <c r="S17" i="26"/>
  <c r="AC17" i="26"/>
  <c r="O17" i="26"/>
  <c r="H17" i="26"/>
  <c r="AJ17" i="26"/>
  <c r="AM271" i="26"/>
  <c r="AG271" i="26"/>
  <c r="AS271" i="26" s="1"/>
  <c r="AT271" i="26" s="1"/>
  <c r="D271" i="26"/>
  <c r="H271" i="26"/>
  <c r="L271" i="26"/>
  <c r="P271" i="26"/>
  <c r="T271" i="26"/>
  <c r="E271" i="26"/>
  <c r="J271" i="26"/>
  <c r="O271" i="26"/>
  <c r="U271" i="26"/>
  <c r="Y271" i="26"/>
  <c r="AC271" i="26"/>
  <c r="C271" i="26"/>
  <c r="I271" i="26"/>
  <c r="N271" i="26"/>
  <c r="S271" i="26"/>
  <c r="X271" i="26"/>
  <c r="AB271" i="26"/>
  <c r="AV271" i="26" s="1"/>
  <c r="AW271" i="26" s="1"/>
  <c r="AF271" i="26"/>
  <c r="F271" i="26"/>
  <c r="Q271" i="26"/>
  <c r="Z271" i="26"/>
  <c r="G271" i="26"/>
  <c r="R271" i="26"/>
  <c r="AA271" i="26"/>
  <c r="M271" i="26"/>
  <c r="W271" i="26"/>
  <c r="AE271" i="26"/>
  <c r="K271" i="26"/>
  <c r="V271" i="26"/>
  <c r="AD271" i="26"/>
  <c r="AJ271" i="26"/>
  <c r="AM244" i="26"/>
  <c r="AG244" i="26"/>
  <c r="AS244" i="26" s="1"/>
  <c r="AT244" i="26" s="1"/>
  <c r="F244" i="26"/>
  <c r="J244" i="26"/>
  <c r="N244" i="26"/>
  <c r="R244" i="26"/>
  <c r="V244" i="26"/>
  <c r="Z244" i="26"/>
  <c r="AD244" i="26"/>
  <c r="D244" i="26"/>
  <c r="I244" i="26"/>
  <c r="O244" i="26"/>
  <c r="T244" i="26"/>
  <c r="Y244" i="26"/>
  <c r="AE244" i="26"/>
  <c r="C244" i="26"/>
  <c r="H244" i="26"/>
  <c r="M244" i="26"/>
  <c r="S244" i="26"/>
  <c r="X244" i="26"/>
  <c r="AC244" i="26"/>
  <c r="E244" i="26"/>
  <c r="P244" i="26"/>
  <c r="AA244" i="26"/>
  <c r="G244" i="26"/>
  <c r="Q244" i="26"/>
  <c r="AB244" i="26"/>
  <c r="AV244" i="26" s="1"/>
  <c r="AW244" i="26" s="1"/>
  <c r="L244" i="26"/>
  <c r="W244" i="26"/>
  <c r="K244" i="26"/>
  <c r="U244" i="26"/>
  <c r="AF244" i="26"/>
  <c r="AJ244" i="26"/>
  <c r="AM230" i="26"/>
  <c r="AG230" i="26"/>
  <c r="AS230" i="26" s="1"/>
  <c r="AT230" i="26" s="1"/>
  <c r="C230" i="26"/>
  <c r="G230" i="26"/>
  <c r="K230" i="26"/>
  <c r="O230" i="26"/>
  <c r="S230" i="26"/>
  <c r="W230" i="26"/>
  <c r="AA230" i="26"/>
  <c r="AE230" i="26"/>
  <c r="F230" i="26"/>
  <c r="J230" i="26"/>
  <c r="N230" i="26"/>
  <c r="R230" i="26"/>
  <c r="V230" i="26"/>
  <c r="Z230" i="26"/>
  <c r="AD230" i="26"/>
  <c r="H230" i="26"/>
  <c r="P230" i="26"/>
  <c r="X230" i="26"/>
  <c r="AF230" i="26"/>
  <c r="E230" i="26"/>
  <c r="M230" i="26"/>
  <c r="U230" i="26"/>
  <c r="AC230" i="26"/>
  <c r="L230" i="26"/>
  <c r="AB230" i="26"/>
  <c r="AV230" i="26" s="1"/>
  <c r="AW230" i="26" s="1"/>
  <c r="D230" i="26"/>
  <c r="Y230" i="26"/>
  <c r="I230" i="26"/>
  <c r="T230" i="26"/>
  <c r="Q230" i="26"/>
  <c r="AJ230" i="26"/>
  <c r="Q439" i="20"/>
  <c r="A437" i="26"/>
  <c r="Q27" i="20"/>
  <c r="A25" i="26"/>
  <c r="Q346" i="20"/>
  <c r="A344" i="26"/>
  <c r="AM320" i="26"/>
  <c r="AG320" i="26"/>
  <c r="AS320" i="26" s="1"/>
  <c r="AT320" i="26" s="1"/>
  <c r="C320" i="26"/>
  <c r="G320" i="26"/>
  <c r="K320" i="26"/>
  <c r="O320" i="26"/>
  <c r="S320" i="26"/>
  <c r="W320" i="26"/>
  <c r="AA320" i="26"/>
  <c r="AE320" i="26"/>
  <c r="F320" i="26"/>
  <c r="J320" i="26"/>
  <c r="N320" i="26"/>
  <c r="R320" i="26"/>
  <c r="V320" i="26"/>
  <c r="Z320" i="26"/>
  <c r="AD320" i="26"/>
  <c r="I320" i="26"/>
  <c r="Q320" i="26"/>
  <c r="Y320" i="26"/>
  <c r="H320" i="26"/>
  <c r="T320" i="26"/>
  <c r="AC320" i="26"/>
  <c r="L320" i="26"/>
  <c r="U320" i="26"/>
  <c r="AF320" i="26"/>
  <c r="E320" i="26"/>
  <c r="P320" i="26"/>
  <c r="AB320" i="26"/>
  <c r="AV320" i="26" s="1"/>
  <c r="AW320" i="26" s="1"/>
  <c r="D320" i="26"/>
  <c r="M320" i="26"/>
  <c r="X320" i="26"/>
  <c r="AJ320" i="26"/>
  <c r="AM147" i="26"/>
  <c r="AG147" i="26"/>
  <c r="AS147" i="26" s="1"/>
  <c r="AT147" i="26" s="1"/>
  <c r="E147" i="26"/>
  <c r="I147" i="26"/>
  <c r="M147" i="26"/>
  <c r="Q147" i="26"/>
  <c r="U147" i="26"/>
  <c r="Y147" i="26"/>
  <c r="AC147" i="26"/>
  <c r="D147" i="26"/>
  <c r="H147" i="26"/>
  <c r="L147" i="26"/>
  <c r="P147" i="26"/>
  <c r="T147" i="26"/>
  <c r="X147" i="26"/>
  <c r="AB147" i="26"/>
  <c r="AV147" i="26" s="1"/>
  <c r="AW147" i="26" s="1"/>
  <c r="AF147" i="26"/>
  <c r="J147" i="26"/>
  <c r="R147" i="26"/>
  <c r="Z147" i="26"/>
  <c r="G147" i="26"/>
  <c r="O147" i="26"/>
  <c r="W147" i="26"/>
  <c r="AE147" i="26"/>
  <c r="F147" i="26"/>
  <c r="V147" i="26"/>
  <c r="C147" i="26"/>
  <c r="AA147" i="26"/>
  <c r="K147" i="26"/>
  <c r="AD147" i="26"/>
  <c r="S147" i="26"/>
  <c r="N147" i="26"/>
  <c r="AJ147" i="26"/>
  <c r="AM37" i="26"/>
  <c r="AG37" i="26"/>
  <c r="AS37" i="26" s="1"/>
  <c r="AT37" i="26" s="1"/>
  <c r="F37" i="26"/>
  <c r="J37" i="26"/>
  <c r="N37" i="26"/>
  <c r="R37" i="26"/>
  <c r="V37" i="26"/>
  <c r="Z37" i="26"/>
  <c r="AD37" i="26"/>
  <c r="E37" i="26"/>
  <c r="I37" i="26"/>
  <c r="M37" i="26"/>
  <c r="Q37" i="26"/>
  <c r="U37" i="26"/>
  <c r="Y37" i="26"/>
  <c r="AC37" i="26"/>
  <c r="C37" i="26"/>
  <c r="K37" i="26"/>
  <c r="S37" i="26"/>
  <c r="AA37" i="26"/>
  <c r="H37" i="26"/>
  <c r="P37" i="26"/>
  <c r="X37" i="26"/>
  <c r="AF37" i="26"/>
  <c r="L37" i="26"/>
  <c r="AB37" i="26"/>
  <c r="AV37" i="26" s="1"/>
  <c r="AW37" i="26" s="1"/>
  <c r="G37" i="26"/>
  <c r="W37" i="26"/>
  <c r="AE37" i="26"/>
  <c r="T37" i="26"/>
  <c r="D37" i="26"/>
  <c r="O37" i="26"/>
  <c r="AJ37" i="26"/>
  <c r="AM91" i="26"/>
  <c r="AG91" i="26"/>
  <c r="AS91" i="26" s="1"/>
  <c r="AT91" i="26" s="1"/>
  <c r="E91" i="26"/>
  <c r="I91" i="26"/>
  <c r="M91" i="26"/>
  <c r="Q91" i="26"/>
  <c r="U91" i="26"/>
  <c r="Y91" i="26"/>
  <c r="AC91" i="26"/>
  <c r="G91" i="26"/>
  <c r="L91" i="26"/>
  <c r="R91" i="26"/>
  <c r="W91" i="26"/>
  <c r="AB91" i="26"/>
  <c r="AV91" i="26" s="1"/>
  <c r="AW91" i="26" s="1"/>
  <c r="F91" i="26"/>
  <c r="K91" i="26"/>
  <c r="P91" i="26"/>
  <c r="V91" i="26"/>
  <c r="AA91" i="26"/>
  <c r="AF91" i="26"/>
  <c r="C91" i="26"/>
  <c r="N91" i="26"/>
  <c r="X91" i="26"/>
  <c r="J91" i="26"/>
  <c r="T91" i="26"/>
  <c r="AE91" i="26"/>
  <c r="D91" i="26"/>
  <c r="Z91" i="26"/>
  <c r="S91" i="26"/>
  <c r="H91" i="26"/>
  <c r="O91" i="26"/>
  <c r="AD91" i="26"/>
  <c r="AJ91" i="26"/>
  <c r="AM195" i="26"/>
  <c r="AG195" i="26"/>
  <c r="AS195" i="26" s="1"/>
  <c r="AT195" i="26" s="1"/>
  <c r="E195" i="26"/>
  <c r="I195" i="26"/>
  <c r="M195" i="26"/>
  <c r="Q195" i="26"/>
  <c r="U195" i="26"/>
  <c r="Y195" i="26"/>
  <c r="AC195" i="26"/>
  <c r="D195" i="26"/>
  <c r="H195" i="26"/>
  <c r="L195" i="26"/>
  <c r="P195" i="26"/>
  <c r="T195" i="26"/>
  <c r="X195" i="26"/>
  <c r="AB195" i="26"/>
  <c r="AV195" i="26" s="1"/>
  <c r="AW195" i="26" s="1"/>
  <c r="AF195" i="26"/>
  <c r="J195" i="26"/>
  <c r="R195" i="26"/>
  <c r="Z195" i="26"/>
  <c r="G195" i="26"/>
  <c r="O195" i="26"/>
  <c r="W195" i="26"/>
  <c r="AE195" i="26"/>
  <c r="K195" i="26"/>
  <c r="AA195" i="26"/>
  <c r="N195" i="26"/>
  <c r="AD195" i="26"/>
  <c r="F195" i="26"/>
  <c r="V195" i="26"/>
  <c r="S195" i="26"/>
  <c r="C195" i="26"/>
  <c r="AJ195" i="26"/>
  <c r="Q399" i="20"/>
  <c r="A397" i="26"/>
  <c r="Q48" i="20"/>
  <c r="A46" i="26"/>
  <c r="Q214" i="20"/>
  <c r="A212" i="26"/>
  <c r="Q255" i="20"/>
  <c r="A253" i="26"/>
  <c r="Q119" i="20"/>
  <c r="A117" i="26"/>
  <c r="Q216" i="20"/>
  <c r="A214" i="26"/>
  <c r="Q174" i="20"/>
  <c r="A172" i="26"/>
  <c r="AM289" i="26"/>
  <c r="AG289" i="26"/>
  <c r="AS289" i="26" s="1"/>
  <c r="AT289" i="26" s="1"/>
  <c r="E289" i="26"/>
  <c r="I289" i="26"/>
  <c r="M289" i="26"/>
  <c r="Q289" i="26"/>
  <c r="U289" i="26"/>
  <c r="Y289" i="26"/>
  <c r="AC289" i="26"/>
  <c r="D289" i="26"/>
  <c r="H289" i="26"/>
  <c r="L289" i="26"/>
  <c r="P289" i="26"/>
  <c r="T289" i="26"/>
  <c r="X289" i="26"/>
  <c r="AB289" i="26"/>
  <c r="AV289" i="26" s="1"/>
  <c r="AW289" i="26" s="1"/>
  <c r="AF289" i="26"/>
  <c r="F289" i="26"/>
  <c r="N289" i="26"/>
  <c r="V289" i="26"/>
  <c r="AD289" i="26"/>
  <c r="G289" i="26"/>
  <c r="O289" i="26"/>
  <c r="W289" i="26"/>
  <c r="AE289" i="26"/>
  <c r="C289" i="26"/>
  <c r="K289" i="26"/>
  <c r="S289" i="26"/>
  <c r="AA289" i="26"/>
  <c r="R289" i="26"/>
  <c r="Z289" i="26"/>
  <c r="J289" i="26"/>
  <c r="AJ289" i="26"/>
  <c r="Q103" i="20"/>
  <c r="A101" i="26"/>
  <c r="AM411" i="26"/>
  <c r="AV411" i="26"/>
  <c r="AW411" i="26" s="1"/>
  <c r="AG411" i="26"/>
  <c r="AS411" i="26"/>
  <c r="AT411" i="26" s="1"/>
  <c r="AI411" i="26"/>
  <c r="E411" i="26"/>
  <c r="I411" i="26"/>
  <c r="M411" i="26"/>
  <c r="Q411" i="26"/>
  <c r="U411" i="26"/>
  <c r="Y411" i="26"/>
  <c r="AC411" i="26"/>
  <c r="F411" i="26"/>
  <c r="J411" i="26"/>
  <c r="N411" i="26"/>
  <c r="R411" i="26"/>
  <c r="V411" i="26"/>
  <c r="Z411" i="26"/>
  <c r="AD411" i="26"/>
  <c r="D411" i="26"/>
  <c r="H411" i="26"/>
  <c r="L411" i="26"/>
  <c r="P411" i="26"/>
  <c r="T411" i="26"/>
  <c r="X411" i="26"/>
  <c r="AB411" i="26"/>
  <c r="AF411" i="26"/>
  <c r="O411" i="26"/>
  <c r="AE411" i="26"/>
  <c r="C411" i="26"/>
  <c r="S411" i="26"/>
  <c r="G411" i="26"/>
  <c r="W411" i="26"/>
  <c r="K411" i="26"/>
  <c r="AA411" i="26"/>
  <c r="AJ411" i="26"/>
  <c r="Q148" i="20"/>
  <c r="A146" i="26"/>
  <c r="Q316" i="20"/>
  <c r="A314" i="26"/>
  <c r="AM155" i="26"/>
  <c r="AG155" i="26"/>
  <c r="AS155" i="26" s="1"/>
  <c r="AT155" i="26" s="1"/>
  <c r="E155" i="26"/>
  <c r="I155" i="26"/>
  <c r="M155" i="26"/>
  <c r="Q155" i="26"/>
  <c r="U155" i="26"/>
  <c r="Y155" i="26"/>
  <c r="AC155" i="26"/>
  <c r="D155" i="26"/>
  <c r="H155" i="26"/>
  <c r="L155" i="26"/>
  <c r="P155" i="26"/>
  <c r="T155" i="26"/>
  <c r="X155" i="26"/>
  <c r="AB155" i="26"/>
  <c r="AV155" i="26" s="1"/>
  <c r="AW155" i="26" s="1"/>
  <c r="AF155" i="26"/>
  <c r="J155" i="26"/>
  <c r="R155" i="26"/>
  <c r="Z155" i="26"/>
  <c r="G155" i="26"/>
  <c r="O155" i="26"/>
  <c r="W155" i="26"/>
  <c r="AE155" i="26"/>
  <c r="K155" i="26"/>
  <c r="AA155" i="26"/>
  <c r="N155" i="26"/>
  <c r="AD155" i="26"/>
  <c r="F155" i="26"/>
  <c r="V155" i="26"/>
  <c r="C155" i="26"/>
  <c r="S155" i="26"/>
  <c r="AJ155" i="26"/>
  <c r="Q50" i="20"/>
  <c r="A48" i="26"/>
  <c r="AM169" i="26"/>
  <c r="AG169" i="26"/>
  <c r="AS169" i="26" s="1"/>
  <c r="AT169" i="26" s="1"/>
  <c r="E169" i="26"/>
  <c r="I169" i="26"/>
  <c r="M169" i="26"/>
  <c r="Q169" i="26"/>
  <c r="U169" i="26"/>
  <c r="Y169" i="26"/>
  <c r="AC169" i="26"/>
  <c r="D169" i="26"/>
  <c r="H169" i="26"/>
  <c r="L169" i="26"/>
  <c r="P169" i="26"/>
  <c r="T169" i="26"/>
  <c r="X169" i="26"/>
  <c r="AB169" i="26"/>
  <c r="AV169" i="26" s="1"/>
  <c r="AW169" i="26" s="1"/>
  <c r="AF169" i="26"/>
  <c r="F169" i="26"/>
  <c r="N169" i="26"/>
  <c r="V169" i="26"/>
  <c r="AD169" i="26"/>
  <c r="C169" i="26"/>
  <c r="K169" i="26"/>
  <c r="S169" i="26"/>
  <c r="AA169" i="26"/>
  <c r="G169" i="26"/>
  <c r="W169" i="26"/>
  <c r="J169" i="26"/>
  <c r="Z169" i="26"/>
  <c r="R169" i="26"/>
  <c r="AE169" i="26"/>
  <c r="O169" i="26"/>
  <c r="AJ169" i="26"/>
  <c r="AM81" i="26"/>
  <c r="E81" i="26"/>
  <c r="I81" i="26"/>
  <c r="M81" i="26"/>
  <c r="Q81" i="26"/>
  <c r="U81" i="26"/>
  <c r="Y81" i="26"/>
  <c r="AC81" i="26"/>
  <c r="C81" i="26"/>
  <c r="H81" i="26"/>
  <c r="N81" i="26"/>
  <c r="S81" i="26"/>
  <c r="X81" i="26"/>
  <c r="AD81" i="26"/>
  <c r="AG81" i="26"/>
  <c r="AS81" i="26" s="1"/>
  <c r="AT81" i="26" s="1"/>
  <c r="G81" i="26"/>
  <c r="L81" i="26"/>
  <c r="R81" i="26"/>
  <c r="W81" i="26"/>
  <c r="AB81" i="26"/>
  <c r="AV81" i="26" s="1"/>
  <c r="AW81" i="26" s="1"/>
  <c r="D81" i="26"/>
  <c r="O81" i="26"/>
  <c r="Z81" i="26"/>
  <c r="K81" i="26"/>
  <c r="V81" i="26"/>
  <c r="AF81" i="26"/>
  <c r="F81" i="26"/>
  <c r="AA81" i="26"/>
  <c r="T81" i="26"/>
  <c r="J81" i="26"/>
  <c r="P81" i="26"/>
  <c r="AE81" i="26"/>
  <c r="AJ81" i="26"/>
  <c r="AM263" i="26"/>
  <c r="AG263" i="26"/>
  <c r="AS263" i="26" s="1"/>
  <c r="AT263" i="26" s="1"/>
  <c r="D263" i="26"/>
  <c r="H263" i="26"/>
  <c r="L263" i="26"/>
  <c r="P263" i="26"/>
  <c r="T263" i="26"/>
  <c r="X263" i="26"/>
  <c r="AB263" i="26"/>
  <c r="AV263" i="26" s="1"/>
  <c r="AW263" i="26" s="1"/>
  <c r="AF263" i="26"/>
  <c r="E263" i="26"/>
  <c r="J263" i="26"/>
  <c r="O263" i="26"/>
  <c r="U263" i="26"/>
  <c r="Z263" i="26"/>
  <c r="AE263" i="26"/>
  <c r="C263" i="26"/>
  <c r="I263" i="26"/>
  <c r="N263" i="26"/>
  <c r="S263" i="26"/>
  <c r="Y263" i="26"/>
  <c r="AD263" i="26"/>
  <c r="K263" i="26"/>
  <c r="V263" i="26"/>
  <c r="M263" i="26"/>
  <c r="W263" i="26"/>
  <c r="G263" i="26"/>
  <c r="R263" i="26"/>
  <c r="AC263" i="26"/>
  <c r="F263" i="26"/>
  <c r="AA263" i="26"/>
  <c r="Q263" i="26"/>
  <c r="AJ263" i="26"/>
  <c r="Q64" i="20"/>
  <c r="A62" i="26"/>
  <c r="Q306" i="20"/>
  <c r="A304" i="26"/>
  <c r="Q34" i="20"/>
  <c r="A32" i="26"/>
  <c r="AM296" i="26"/>
  <c r="AG296" i="26"/>
  <c r="AS296" i="26" s="1"/>
  <c r="AT296" i="26" s="1"/>
  <c r="C296" i="26"/>
  <c r="G296" i="26"/>
  <c r="K296" i="26"/>
  <c r="O296" i="26"/>
  <c r="S296" i="26"/>
  <c r="W296" i="26"/>
  <c r="AA296" i="26"/>
  <c r="AE296" i="26"/>
  <c r="F296" i="26"/>
  <c r="J296" i="26"/>
  <c r="N296" i="26"/>
  <c r="R296" i="26"/>
  <c r="V296" i="26"/>
  <c r="Z296" i="26"/>
  <c r="AD296" i="26"/>
  <c r="D296" i="26"/>
  <c r="L296" i="26"/>
  <c r="T296" i="26"/>
  <c r="AB296" i="26"/>
  <c r="AV296" i="26" s="1"/>
  <c r="AW296" i="26" s="1"/>
  <c r="E296" i="26"/>
  <c r="M296" i="26"/>
  <c r="U296" i="26"/>
  <c r="AC296" i="26"/>
  <c r="I296" i="26"/>
  <c r="Q296" i="26"/>
  <c r="Y296" i="26"/>
  <c r="AF296" i="26"/>
  <c r="H296" i="26"/>
  <c r="X296" i="26"/>
  <c r="P296" i="26"/>
  <c r="AJ296" i="26"/>
  <c r="AM50" i="26"/>
  <c r="AG50" i="26"/>
  <c r="AS50" i="26" s="1"/>
  <c r="AT50" i="26" s="1"/>
  <c r="D50" i="26"/>
  <c r="H50" i="26"/>
  <c r="L50" i="26"/>
  <c r="P50" i="26"/>
  <c r="T50" i="26"/>
  <c r="X50" i="26"/>
  <c r="AB50" i="26"/>
  <c r="AV50" i="26" s="1"/>
  <c r="AW50" i="26" s="1"/>
  <c r="AF50" i="26"/>
  <c r="C50" i="26"/>
  <c r="G50" i="26"/>
  <c r="K50" i="26"/>
  <c r="O50" i="26"/>
  <c r="S50" i="26"/>
  <c r="W50" i="26"/>
  <c r="AA50" i="26"/>
  <c r="AE50" i="26"/>
  <c r="E50" i="26"/>
  <c r="M50" i="26"/>
  <c r="U50" i="26"/>
  <c r="AC50" i="26"/>
  <c r="J50" i="26"/>
  <c r="R50" i="26"/>
  <c r="Z50" i="26"/>
  <c r="F50" i="26"/>
  <c r="V50" i="26"/>
  <c r="Q50" i="26"/>
  <c r="Y50" i="26"/>
  <c r="N50" i="26"/>
  <c r="I50" i="26"/>
  <c r="AD50" i="26"/>
  <c r="AJ50" i="26"/>
  <c r="AM89" i="26"/>
  <c r="AG89" i="26"/>
  <c r="AS89" i="26" s="1"/>
  <c r="AT89" i="26" s="1"/>
  <c r="E89" i="26"/>
  <c r="I89" i="26"/>
  <c r="M89" i="26"/>
  <c r="Q89" i="26"/>
  <c r="U89" i="26"/>
  <c r="Y89" i="26"/>
  <c r="AC89" i="26"/>
  <c r="C89" i="26"/>
  <c r="H89" i="26"/>
  <c r="N89" i="26"/>
  <c r="S89" i="26"/>
  <c r="X89" i="26"/>
  <c r="AD89" i="26"/>
  <c r="G89" i="26"/>
  <c r="L89" i="26"/>
  <c r="R89" i="26"/>
  <c r="W89" i="26"/>
  <c r="AB89" i="26"/>
  <c r="AV89" i="26" s="1"/>
  <c r="AW89" i="26" s="1"/>
  <c r="J89" i="26"/>
  <c r="T89" i="26"/>
  <c r="AE89" i="26"/>
  <c r="F89" i="26"/>
  <c r="P89" i="26"/>
  <c r="AA89" i="26"/>
  <c r="V89" i="26"/>
  <c r="O89" i="26"/>
  <c r="Z89" i="26"/>
  <c r="AF89" i="26"/>
  <c r="K89" i="26"/>
  <c r="D89" i="26"/>
  <c r="AJ89" i="26"/>
  <c r="AM117" i="26"/>
  <c r="AG117" i="26"/>
  <c r="AS117" i="26" s="1"/>
  <c r="AT117" i="26" s="1"/>
  <c r="E117" i="26"/>
  <c r="I117" i="26"/>
  <c r="M117" i="26"/>
  <c r="Q117" i="26"/>
  <c r="U117" i="26"/>
  <c r="Y117" i="26"/>
  <c r="AC117" i="26"/>
  <c r="D117" i="26"/>
  <c r="H117" i="26"/>
  <c r="L117" i="26"/>
  <c r="P117" i="26"/>
  <c r="T117" i="26"/>
  <c r="X117" i="26"/>
  <c r="AB117" i="26"/>
  <c r="AV117" i="26" s="1"/>
  <c r="AW117" i="26" s="1"/>
  <c r="AF117" i="26"/>
  <c r="J117" i="26"/>
  <c r="R117" i="26"/>
  <c r="Z117" i="26"/>
  <c r="G117" i="26"/>
  <c r="O117" i="26"/>
  <c r="W117" i="26"/>
  <c r="AE117" i="26"/>
  <c r="K117" i="26"/>
  <c r="AA117" i="26"/>
  <c r="F117" i="26"/>
  <c r="V117" i="26"/>
  <c r="N117" i="26"/>
  <c r="S117" i="26"/>
  <c r="C117" i="26"/>
  <c r="AD117" i="26"/>
  <c r="AJ117" i="26"/>
  <c r="AV450" i="26"/>
  <c r="AW450" i="26" s="1"/>
  <c r="AS450" i="26"/>
  <c r="AT450" i="26" s="1"/>
  <c r="AI450" i="26"/>
  <c r="AG450" i="26"/>
  <c r="AM450" i="26"/>
  <c r="F450" i="26"/>
  <c r="J450" i="26"/>
  <c r="N450" i="26"/>
  <c r="R450" i="26"/>
  <c r="V450" i="26"/>
  <c r="Z450" i="26"/>
  <c r="AD450" i="26"/>
  <c r="L450" i="26"/>
  <c r="AB450" i="26"/>
  <c r="C450" i="26"/>
  <c r="G450" i="26"/>
  <c r="K450" i="26"/>
  <c r="O450" i="26"/>
  <c r="S450" i="26"/>
  <c r="W450" i="26"/>
  <c r="AA450" i="26"/>
  <c r="AE450" i="26"/>
  <c r="H450" i="26"/>
  <c r="T450" i="26"/>
  <c r="AF450" i="26"/>
  <c r="E450" i="26"/>
  <c r="I450" i="26"/>
  <c r="M450" i="26"/>
  <c r="Q450" i="26"/>
  <c r="U450" i="26"/>
  <c r="Y450" i="26"/>
  <c r="AC450" i="26"/>
  <c r="D450" i="26"/>
  <c r="P450" i="26"/>
  <c r="X450" i="26"/>
  <c r="AJ450" i="26"/>
  <c r="Q175" i="20"/>
  <c r="A173" i="26"/>
  <c r="AM104" i="26"/>
  <c r="AG104" i="26"/>
  <c r="AS104" i="26" s="1"/>
  <c r="AT104" i="26" s="1"/>
  <c r="C104" i="26"/>
  <c r="G104" i="26"/>
  <c r="K104" i="26"/>
  <c r="O104" i="26"/>
  <c r="S104" i="26"/>
  <c r="W104" i="26"/>
  <c r="AA104" i="26"/>
  <c r="AE104" i="26"/>
  <c r="F104" i="26"/>
  <c r="J104" i="26"/>
  <c r="N104" i="26"/>
  <c r="R104" i="26"/>
  <c r="V104" i="26"/>
  <c r="Z104" i="26"/>
  <c r="AD104" i="26"/>
  <c r="H104" i="26"/>
  <c r="P104" i="26"/>
  <c r="X104" i="26"/>
  <c r="AF104" i="26"/>
  <c r="E104" i="26"/>
  <c r="M104" i="26"/>
  <c r="U104" i="26"/>
  <c r="AC104" i="26"/>
  <c r="Q104" i="26"/>
  <c r="L104" i="26"/>
  <c r="AB104" i="26"/>
  <c r="AV104" i="26" s="1"/>
  <c r="AW104" i="26" s="1"/>
  <c r="T104" i="26"/>
  <c r="Y104" i="26"/>
  <c r="I104" i="26"/>
  <c r="D104" i="26"/>
  <c r="AJ104" i="26"/>
  <c r="AM348" i="26"/>
  <c r="AG348" i="26"/>
  <c r="AS348" i="26" s="1"/>
  <c r="AT348" i="26" s="1"/>
  <c r="C348" i="26"/>
  <c r="G348" i="26"/>
  <c r="K348" i="26"/>
  <c r="O348" i="26"/>
  <c r="S348" i="26"/>
  <c r="W348" i="26"/>
  <c r="AA348" i="26"/>
  <c r="AE348" i="26"/>
  <c r="F348" i="26"/>
  <c r="J348" i="26"/>
  <c r="N348" i="26"/>
  <c r="R348" i="26"/>
  <c r="V348" i="26"/>
  <c r="Z348" i="26"/>
  <c r="AD348" i="26"/>
  <c r="D348" i="26"/>
  <c r="L348" i="26"/>
  <c r="T348" i="26"/>
  <c r="AB348" i="26"/>
  <c r="AV348" i="26" s="1"/>
  <c r="AW348" i="26" s="1"/>
  <c r="E348" i="26"/>
  <c r="M348" i="26"/>
  <c r="U348" i="26"/>
  <c r="AC348" i="26"/>
  <c r="I348" i="26"/>
  <c r="Q348" i="26"/>
  <c r="Y348" i="26"/>
  <c r="X348" i="26"/>
  <c r="AF348" i="26"/>
  <c r="H348" i="26"/>
  <c r="P348" i="26"/>
  <c r="AJ348" i="26"/>
  <c r="AM350" i="26"/>
  <c r="AG350" i="26"/>
  <c r="AS350" i="26" s="1"/>
  <c r="AT350" i="26" s="1"/>
  <c r="C350" i="26"/>
  <c r="G350" i="26"/>
  <c r="K350" i="26"/>
  <c r="O350" i="26"/>
  <c r="S350" i="26"/>
  <c r="W350" i="26"/>
  <c r="AA350" i="26"/>
  <c r="AE350" i="26"/>
  <c r="F350" i="26"/>
  <c r="J350" i="26"/>
  <c r="N350" i="26"/>
  <c r="R350" i="26"/>
  <c r="V350" i="26"/>
  <c r="Z350" i="26"/>
  <c r="AD350" i="26"/>
  <c r="H350" i="26"/>
  <c r="P350" i="26"/>
  <c r="X350" i="26"/>
  <c r="AF350" i="26"/>
  <c r="I350" i="26"/>
  <c r="Q350" i="26"/>
  <c r="Y350" i="26"/>
  <c r="E350" i="26"/>
  <c r="M350" i="26"/>
  <c r="U350" i="26"/>
  <c r="AC350" i="26"/>
  <c r="AB350" i="26"/>
  <c r="AV350" i="26" s="1"/>
  <c r="AW350" i="26" s="1"/>
  <c r="D350" i="26"/>
  <c r="L350" i="26"/>
  <c r="T350" i="26"/>
  <c r="AJ350" i="26"/>
  <c r="E129" i="26"/>
  <c r="I129" i="26"/>
  <c r="M129" i="26"/>
  <c r="Q129" i="26"/>
  <c r="U129" i="26"/>
  <c r="Y129" i="26"/>
  <c r="AC129" i="26"/>
  <c r="D129" i="26"/>
  <c r="H129" i="26"/>
  <c r="L129" i="26"/>
  <c r="P129" i="26"/>
  <c r="T129" i="26"/>
  <c r="X129" i="26"/>
  <c r="AB129" i="26"/>
  <c r="AV129" i="26" s="1"/>
  <c r="AW129" i="26" s="1"/>
  <c r="AF129" i="26"/>
  <c r="J129" i="26"/>
  <c r="R129" i="26"/>
  <c r="Z129" i="26"/>
  <c r="AM129" i="26"/>
  <c r="G129" i="26"/>
  <c r="O129" i="26"/>
  <c r="W129" i="26"/>
  <c r="AE129" i="26"/>
  <c r="C129" i="26"/>
  <c r="S129" i="26"/>
  <c r="N129" i="26"/>
  <c r="AD129" i="26"/>
  <c r="F129" i="26"/>
  <c r="K129" i="26"/>
  <c r="AA129" i="26"/>
  <c r="V129" i="26"/>
  <c r="AG129" i="26"/>
  <c r="AS129" i="26" s="1"/>
  <c r="AT129" i="26" s="1"/>
  <c r="AJ129" i="26"/>
  <c r="Q224" i="20"/>
  <c r="A222" i="26"/>
  <c r="Q360" i="20"/>
  <c r="A358" i="26"/>
  <c r="AM297" i="26"/>
  <c r="AG297" i="26"/>
  <c r="AS297" i="26" s="1"/>
  <c r="AT297" i="26" s="1"/>
  <c r="E297" i="26"/>
  <c r="I297" i="26"/>
  <c r="M297" i="26"/>
  <c r="Q297" i="26"/>
  <c r="U297" i="26"/>
  <c r="Y297" i="26"/>
  <c r="AC297" i="26"/>
  <c r="D297" i="26"/>
  <c r="H297" i="26"/>
  <c r="L297" i="26"/>
  <c r="P297" i="26"/>
  <c r="T297" i="26"/>
  <c r="X297" i="26"/>
  <c r="AB297" i="26"/>
  <c r="AV297" i="26" s="1"/>
  <c r="AW297" i="26" s="1"/>
  <c r="AF297" i="26"/>
  <c r="F297" i="26"/>
  <c r="N297" i="26"/>
  <c r="V297" i="26"/>
  <c r="AD297" i="26"/>
  <c r="G297" i="26"/>
  <c r="O297" i="26"/>
  <c r="W297" i="26"/>
  <c r="AE297" i="26"/>
  <c r="C297" i="26"/>
  <c r="K297" i="26"/>
  <c r="S297" i="26"/>
  <c r="AA297" i="26"/>
  <c r="J297" i="26"/>
  <c r="Z297" i="26"/>
  <c r="R297" i="26"/>
  <c r="AJ297" i="26"/>
  <c r="AM268" i="26"/>
  <c r="AG268" i="26"/>
  <c r="AS268" i="26" s="1"/>
  <c r="AT268" i="26" s="1"/>
  <c r="F268" i="26"/>
  <c r="J268" i="26"/>
  <c r="N268" i="26"/>
  <c r="R268" i="26"/>
  <c r="V268" i="26"/>
  <c r="Z268" i="26"/>
  <c r="AD268" i="26"/>
  <c r="D268" i="26"/>
  <c r="I268" i="26"/>
  <c r="O268" i="26"/>
  <c r="T268" i="26"/>
  <c r="Y268" i="26"/>
  <c r="AE268" i="26"/>
  <c r="C268" i="26"/>
  <c r="H268" i="26"/>
  <c r="M268" i="26"/>
  <c r="S268" i="26"/>
  <c r="X268" i="26"/>
  <c r="AC268" i="26"/>
  <c r="K268" i="26"/>
  <c r="U268" i="26"/>
  <c r="AF268" i="26"/>
  <c r="L268" i="26"/>
  <c r="W268" i="26"/>
  <c r="G268" i="26"/>
  <c r="Q268" i="26"/>
  <c r="AB268" i="26"/>
  <c r="AV268" i="26" s="1"/>
  <c r="AW268" i="26" s="1"/>
  <c r="P268" i="26"/>
  <c r="AA268" i="26"/>
  <c r="E268" i="26"/>
  <c r="AJ268" i="26"/>
  <c r="Q254" i="20"/>
  <c r="A252" i="26"/>
  <c r="Q53" i="20"/>
  <c r="A51" i="26"/>
  <c r="E193" i="26"/>
  <c r="I193" i="26"/>
  <c r="M193" i="26"/>
  <c r="Q193" i="26"/>
  <c r="U193" i="26"/>
  <c r="Y193" i="26"/>
  <c r="AC193" i="26"/>
  <c r="D193" i="26"/>
  <c r="H193" i="26"/>
  <c r="L193" i="26"/>
  <c r="P193" i="26"/>
  <c r="T193" i="26"/>
  <c r="X193" i="26"/>
  <c r="AB193" i="26"/>
  <c r="AV193" i="26" s="1"/>
  <c r="AW193" i="26" s="1"/>
  <c r="AF193" i="26"/>
  <c r="F193" i="26"/>
  <c r="N193" i="26"/>
  <c r="V193" i="26"/>
  <c r="AD193" i="26"/>
  <c r="AG193" i="26"/>
  <c r="AS193" i="26" s="1"/>
  <c r="AT193" i="26" s="1"/>
  <c r="C193" i="26"/>
  <c r="K193" i="26"/>
  <c r="S193" i="26"/>
  <c r="AA193" i="26"/>
  <c r="AM193" i="26"/>
  <c r="G193" i="26"/>
  <c r="W193" i="26"/>
  <c r="J193" i="26"/>
  <c r="Z193" i="26"/>
  <c r="R193" i="26"/>
  <c r="O193" i="26"/>
  <c r="AE193" i="26"/>
  <c r="AJ193" i="26"/>
  <c r="Q54" i="20"/>
  <c r="A52" i="26"/>
  <c r="AM170" i="26"/>
  <c r="AG170" i="26"/>
  <c r="AS170" i="26" s="1"/>
  <c r="AT170" i="26" s="1"/>
  <c r="C170" i="26"/>
  <c r="G170" i="26"/>
  <c r="K170" i="26"/>
  <c r="O170" i="26"/>
  <c r="S170" i="26"/>
  <c r="W170" i="26"/>
  <c r="AA170" i="26"/>
  <c r="AE170" i="26"/>
  <c r="F170" i="26"/>
  <c r="J170" i="26"/>
  <c r="N170" i="26"/>
  <c r="R170" i="26"/>
  <c r="V170" i="26"/>
  <c r="Z170" i="26"/>
  <c r="AD170" i="26"/>
  <c r="H170" i="26"/>
  <c r="P170" i="26"/>
  <c r="X170" i="26"/>
  <c r="AF170" i="26"/>
  <c r="E170" i="26"/>
  <c r="M170" i="26"/>
  <c r="U170" i="26"/>
  <c r="AC170" i="26"/>
  <c r="I170" i="26"/>
  <c r="Y170" i="26"/>
  <c r="L170" i="26"/>
  <c r="AB170" i="26"/>
  <c r="AV170" i="26" s="1"/>
  <c r="AW170" i="26" s="1"/>
  <c r="D170" i="26"/>
  <c r="T170" i="26"/>
  <c r="Q170" i="26"/>
  <c r="AJ170" i="26"/>
  <c r="Q383" i="20"/>
  <c r="A381" i="26"/>
  <c r="AM201" i="26"/>
  <c r="AG201" i="26"/>
  <c r="AS201" i="26" s="1"/>
  <c r="AT201" i="26" s="1"/>
  <c r="E201" i="26"/>
  <c r="I201" i="26"/>
  <c r="M201" i="26"/>
  <c r="Q201" i="26"/>
  <c r="U201" i="26"/>
  <c r="Y201" i="26"/>
  <c r="AC201" i="26"/>
  <c r="D201" i="26"/>
  <c r="H201" i="26"/>
  <c r="L201" i="26"/>
  <c r="P201" i="26"/>
  <c r="T201" i="26"/>
  <c r="X201" i="26"/>
  <c r="AB201" i="26"/>
  <c r="AV201" i="26" s="1"/>
  <c r="AW201" i="26" s="1"/>
  <c r="AF201" i="26"/>
  <c r="F201" i="26"/>
  <c r="N201" i="26"/>
  <c r="V201" i="26"/>
  <c r="AD201" i="26"/>
  <c r="C201" i="26"/>
  <c r="K201" i="26"/>
  <c r="S201" i="26"/>
  <c r="AA201" i="26"/>
  <c r="G201" i="26"/>
  <c r="W201" i="26"/>
  <c r="J201" i="26"/>
  <c r="Z201" i="26"/>
  <c r="R201" i="26"/>
  <c r="AE201" i="26"/>
  <c r="O201" i="26"/>
  <c r="AJ201" i="26"/>
  <c r="Q408" i="20"/>
  <c r="A406" i="26"/>
  <c r="AM243" i="26"/>
  <c r="AG243" i="26"/>
  <c r="AS243" i="26" s="1"/>
  <c r="AT243" i="26" s="1"/>
  <c r="D243" i="26"/>
  <c r="H243" i="26"/>
  <c r="L243" i="26"/>
  <c r="P243" i="26"/>
  <c r="T243" i="26"/>
  <c r="X243" i="26"/>
  <c r="AB243" i="26"/>
  <c r="AV243" i="26" s="1"/>
  <c r="AW243" i="26" s="1"/>
  <c r="AF243" i="26"/>
  <c r="G243" i="26"/>
  <c r="M243" i="26"/>
  <c r="R243" i="26"/>
  <c r="W243" i="26"/>
  <c r="AC243" i="26"/>
  <c r="F243" i="26"/>
  <c r="K243" i="26"/>
  <c r="Q243" i="26"/>
  <c r="V243" i="26"/>
  <c r="AA243" i="26"/>
  <c r="C243" i="26"/>
  <c r="N243" i="26"/>
  <c r="Y243" i="26"/>
  <c r="E243" i="26"/>
  <c r="O243" i="26"/>
  <c r="Z243" i="26"/>
  <c r="J243" i="26"/>
  <c r="U243" i="26"/>
  <c r="AE243" i="26"/>
  <c r="I243" i="26"/>
  <c r="AD243" i="26"/>
  <c r="S243" i="26"/>
  <c r="AJ243" i="26"/>
  <c r="AM61" i="26"/>
  <c r="AG61" i="26"/>
  <c r="AS61" i="26" s="1"/>
  <c r="AT61" i="26" s="1"/>
  <c r="F61" i="26"/>
  <c r="J61" i="26"/>
  <c r="N61" i="26"/>
  <c r="R61" i="26"/>
  <c r="V61" i="26"/>
  <c r="Z61" i="26"/>
  <c r="AD61" i="26"/>
  <c r="E61" i="26"/>
  <c r="I61" i="26"/>
  <c r="M61" i="26"/>
  <c r="Q61" i="26"/>
  <c r="U61" i="26"/>
  <c r="Y61" i="26"/>
  <c r="AC61" i="26"/>
  <c r="C61" i="26"/>
  <c r="K61" i="26"/>
  <c r="S61" i="26"/>
  <c r="AA61" i="26"/>
  <c r="H61" i="26"/>
  <c r="P61" i="26"/>
  <c r="X61" i="26"/>
  <c r="AF61" i="26"/>
  <c r="L61" i="26"/>
  <c r="AB61" i="26"/>
  <c r="AV61" i="26" s="1"/>
  <c r="AW61" i="26" s="1"/>
  <c r="G61" i="26"/>
  <c r="W61" i="26"/>
  <c r="O61" i="26"/>
  <c r="D61" i="26"/>
  <c r="AE61" i="26"/>
  <c r="T61" i="26"/>
  <c r="AJ61" i="26"/>
  <c r="Q257" i="20"/>
  <c r="A255" i="26"/>
  <c r="Q51" i="20"/>
  <c r="A49" i="26"/>
  <c r="Q45" i="20"/>
  <c r="A43" i="26"/>
  <c r="Q430" i="20"/>
  <c r="A428" i="26"/>
  <c r="AM131" i="26"/>
  <c r="AG131" i="26"/>
  <c r="AS131" i="26" s="1"/>
  <c r="AT131" i="26" s="1"/>
  <c r="E131" i="26"/>
  <c r="I131" i="26"/>
  <c r="M131" i="26"/>
  <c r="Q131" i="26"/>
  <c r="U131" i="26"/>
  <c r="Y131" i="26"/>
  <c r="AC131" i="26"/>
  <c r="D131" i="26"/>
  <c r="H131" i="26"/>
  <c r="L131" i="26"/>
  <c r="P131" i="26"/>
  <c r="T131" i="26"/>
  <c r="X131" i="26"/>
  <c r="AB131" i="26"/>
  <c r="AV131" i="26" s="1"/>
  <c r="AW131" i="26" s="1"/>
  <c r="AF131" i="26"/>
  <c r="F131" i="26"/>
  <c r="N131" i="26"/>
  <c r="V131" i="26"/>
  <c r="AD131" i="26"/>
  <c r="C131" i="26"/>
  <c r="K131" i="26"/>
  <c r="S131" i="26"/>
  <c r="AA131" i="26"/>
  <c r="G131" i="26"/>
  <c r="W131" i="26"/>
  <c r="R131" i="26"/>
  <c r="J131" i="26"/>
  <c r="O131" i="26"/>
  <c r="AE131" i="26"/>
  <c r="Z131" i="26"/>
  <c r="AJ131" i="26"/>
  <c r="AM333" i="26"/>
  <c r="AG333" i="26"/>
  <c r="AS333" i="26" s="1"/>
  <c r="AT333" i="26" s="1"/>
  <c r="E333" i="26"/>
  <c r="I333" i="26"/>
  <c r="M333" i="26"/>
  <c r="Q333" i="26"/>
  <c r="U333" i="26"/>
  <c r="Y333" i="26"/>
  <c r="AC333" i="26"/>
  <c r="D333" i="26"/>
  <c r="H333" i="26"/>
  <c r="L333" i="26"/>
  <c r="P333" i="26"/>
  <c r="T333" i="26"/>
  <c r="X333" i="26"/>
  <c r="AB333" i="26"/>
  <c r="AV333" i="26" s="1"/>
  <c r="AW333" i="26" s="1"/>
  <c r="AF333" i="26"/>
  <c r="C333" i="26"/>
  <c r="K333" i="26"/>
  <c r="S333" i="26"/>
  <c r="AA333" i="26"/>
  <c r="N333" i="26"/>
  <c r="W333" i="26"/>
  <c r="F333" i="26"/>
  <c r="O333" i="26"/>
  <c r="Z333" i="26"/>
  <c r="J333" i="26"/>
  <c r="V333" i="26"/>
  <c r="AE333" i="26"/>
  <c r="AD333" i="26"/>
  <c r="G333" i="26"/>
  <c r="R333" i="26"/>
  <c r="AJ333" i="26"/>
  <c r="Q305" i="20"/>
  <c r="A303" i="26"/>
  <c r="Q268" i="20"/>
  <c r="A266" i="26"/>
  <c r="Q335" i="20"/>
  <c r="A333" i="26"/>
  <c r="Q416" i="20"/>
  <c r="A414" i="26"/>
  <c r="AV370" i="26"/>
  <c r="AW370" i="26" s="1"/>
  <c r="AS370" i="26"/>
  <c r="AT370" i="26" s="1"/>
  <c r="AM370" i="26"/>
  <c r="AI370" i="26"/>
  <c r="AG370" i="26"/>
  <c r="C370" i="26"/>
  <c r="G370" i="26"/>
  <c r="K370" i="26"/>
  <c r="O370" i="26"/>
  <c r="S370" i="26"/>
  <c r="W370" i="26"/>
  <c r="AA370" i="26"/>
  <c r="AE370" i="26"/>
  <c r="D370" i="26"/>
  <c r="H370" i="26"/>
  <c r="L370" i="26"/>
  <c r="P370" i="26"/>
  <c r="T370" i="26"/>
  <c r="X370" i="26"/>
  <c r="AB370" i="26"/>
  <c r="AF370" i="26"/>
  <c r="F370" i="26"/>
  <c r="J370" i="26"/>
  <c r="N370" i="26"/>
  <c r="R370" i="26"/>
  <c r="V370" i="26"/>
  <c r="Z370" i="26"/>
  <c r="AD370" i="26"/>
  <c r="M370" i="26"/>
  <c r="AC370" i="26"/>
  <c r="Q370" i="26"/>
  <c r="E370" i="26"/>
  <c r="U370" i="26"/>
  <c r="I370" i="26"/>
  <c r="Y370" i="26"/>
  <c r="AJ370" i="26"/>
  <c r="Q447" i="20"/>
  <c r="A445" i="26"/>
  <c r="AM302" i="26"/>
  <c r="AG302" i="26"/>
  <c r="AS302" i="26" s="1"/>
  <c r="AT302" i="26" s="1"/>
  <c r="C302" i="26"/>
  <c r="G302" i="26"/>
  <c r="K302" i="26"/>
  <c r="O302" i="26"/>
  <c r="S302" i="26"/>
  <c r="W302" i="26"/>
  <c r="AA302" i="26"/>
  <c r="AE302" i="26"/>
  <c r="F302" i="26"/>
  <c r="J302" i="26"/>
  <c r="N302" i="26"/>
  <c r="R302" i="26"/>
  <c r="V302" i="26"/>
  <c r="Z302" i="26"/>
  <c r="AD302" i="26"/>
  <c r="H302" i="26"/>
  <c r="P302" i="26"/>
  <c r="X302" i="26"/>
  <c r="AF302" i="26"/>
  <c r="I302" i="26"/>
  <c r="Q302" i="26"/>
  <c r="Y302" i="26"/>
  <c r="E302" i="26"/>
  <c r="M302" i="26"/>
  <c r="U302" i="26"/>
  <c r="AC302" i="26"/>
  <c r="L302" i="26"/>
  <c r="T302" i="26"/>
  <c r="D302" i="26"/>
  <c r="AB302" i="26"/>
  <c r="AV302" i="26" s="1"/>
  <c r="AW302" i="26" s="1"/>
  <c r="AJ302" i="26"/>
  <c r="AM308" i="26"/>
  <c r="AG308" i="26"/>
  <c r="AS308" i="26" s="1"/>
  <c r="AT308" i="26" s="1"/>
  <c r="C308" i="26"/>
  <c r="G308" i="26"/>
  <c r="K308" i="26"/>
  <c r="O308" i="26"/>
  <c r="S308" i="26"/>
  <c r="W308" i="26"/>
  <c r="AA308" i="26"/>
  <c r="AE308" i="26"/>
  <c r="F308" i="26"/>
  <c r="J308" i="26"/>
  <c r="N308" i="26"/>
  <c r="R308" i="26"/>
  <c r="V308" i="26"/>
  <c r="Z308" i="26"/>
  <c r="AD308" i="26"/>
  <c r="D308" i="26"/>
  <c r="L308" i="26"/>
  <c r="T308" i="26"/>
  <c r="AB308" i="26"/>
  <c r="AV308" i="26" s="1"/>
  <c r="AW308" i="26" s="1"/>
  <c r="E308" i="26"/>
  <c r="M308" i="26"/>
  <c r="U308" i="26"/>
  <c r="AC308" i="26"/>
  <c r="I308" i="26"/>
  <c r="Q308" i="26"/>
  <c r="Y308" i="26"/>
  <c r="X308" i="26"/>
  <c r="AF308" i="26"/>
  <c r="P308" i="26"/>
  <c r="H308" i="26"/>
  <c r="AJ308" i="26"/>
  <c r="AV409" i="26"/>
  <c r="AW409" i="26" s="1"/>
  <c r="AS409" i="26"/>
  <c r="AT409" i="26" s="1"/>
  <c r="AI409" i="26"/>
  <c r="AM409" i="26"/>
  <c r="AG409" i="26"/>
  <c r="E409" i="26"/>
  <c r="I409" i="26"/>
  <c r="M409" i="26"/>
  <c r="Q409" i="26"/>
  <c r="U409" i="26"/>
  <c r="Y409" i="26"/>
  <c r="AC409" i="26"/>
  <c r="F409" i="26"/>
  <c r="J409" i="26"/>
  <c r="N409" i="26"/>
  <c r="R409" i="26"/>
  <c r="V409" i="26"/>
  <c r="Z409" i="26"/>
  <c r="AD409" i="26"/>
  <c r="D409" i="26"/>
  <c r="H409" i="26"/>
  <c r="L409" i="26"/>
  <c r="P409" i="26"/>
  <c r="T409" i="26"/>
  <c r="X409" i="26"/>
  <c r="AB409" i="26"/>
  <c r="AF409" i="26"/>
  <c r="K409" i="26"/>
  <c r="AA409" i="26"/>
  <c r="O409" i="26"/>
  <c r="AE409" i="26"/>
  <c r="C409" i="26"/>
  <c r="S409" i="26"/>
  <c r="G409" i="26"/>
  <c r="W409" i="26"/>
  <c r="AJ409" i="26"/>
  <c r="AM246" i="26"/>
  <c r="AG246" i="26"/>
  <c r="AS246" i="26" s="1"/>
  <c r="AT246" i="26" s="1"/>
  <c r="F246" i="26"/>
  <c r="J246" i="26"/>
  <c r="N246" i="26"/>
  <c r="R246" i="26"/>
  <c r="V246" i="26"/>
  <c r="Z246" i="26"/>
  <c r="AD246" i="26"/>
  <c r="C246" i="26"/>
  <c r="H246" i="26"/>
  <c r="M246" i="26"/>
  <c r="S246" i="26"/>
  <c r="X246" i="26"/>
  <c r="AC246" i="26"/>
  <c r="G246" i="26"/>
  <c r="L246" i="26"/>
  <c r="Q246" i="26"/>
  <c r="W246" i="26"/>
  <c r="AB246" i="26"/>
  <c r="AV246" i="26" s="1"/>
  <c r="AW246" i="26" s="1"/>
  <c r="I246" i="26"/>
  <c r="T246" i="26"/>
  <c r="AE246" i="26"/>
  <c r="K246" i="26"/>
  <c r="U246" i="26"/>
  <c r="AF246" i="26"/>
  <c r="E246" i="26"/>
  <c r="P246" i="26"/>
  <c r="AA246" i="26"/>
  <c r="D246" i="26"/>
  <c r="Y246" i="26"/>
  <c r="O246" i="26"/>
  <c r="AJ246" i="26"/>
  <c r="AM231" i="26"/>
  <c r="AG231" i="26"/>
  <c r="AS231" i="26" s="1"/>
  <c r="AT231" i="26" s="1"/>
  <c r="E231" i="26"/>
  <c r="I231" i="26"/>
  <c r="M231" i="26"/>
  <c r="Q231" i="26"/>
  <c r="U231" i="26"/>
  <c r="Y231" i="26"/>
  <c r="AC231" i="26"/>
  <c r="D231" i="26"/>
  <c r="H231" i="26"/>
  <c r="L231" i="26"/>
  <c r="P231" i="26"/>
  <c r="T231" i="26"/>
  <c r="X231" i="26"/>
  <c r="AB231" i="26"/>
  <c r="AV231" i="26" s="1"/>
  <c r="AW231" i="26" s="1"/>
  <c r="AF231" i="26"/>
  <c r="J231" i="26"/>
  <c r="R231" i="26"/>
  <c r="Z231" i="26"/>
  <c r="G231" i="26"/>
  <c r="O231" i="26"/>
  <c r="W231" i="26"/>
  <c r="AE231" i="26"/>
  <c r="N231" i="26"/>
  <c r="AD231" i="26"/>
  <c r="S231" i="26"/>
  <c r="C231" i="26"/>
  <c r="V231" i="26"/>
  <c r="K231" i="26"/>
  <c r="F231" i="26"/>
  <c r="AA231" i="26"/>
  <c r="AJ231" i="26"/>
  <c r="AV400" i="26"/>
  <c r="AW400" i="26" s="1"/>
  <c r="AS400" i="26"/>
  <c r="AT400" i="26" s="1"/>
  <c r="AM400" i="26"/>
  <c r="AG400" i="26"/>
  <c r="AI400" i="26"/>
  <c r="C400" i="26"/>
  <c r="G400" i="26"/>
  <c r="K400" i="26"/>
  <c r="O400" i="26"/>
  <c r="S400" i="26"/>
  <c r="W400" i="26"/>
  <c r="AA400" i="26"/>
  <c r="AE400" i="26"/>
  <c r="D400" i="26"/>
  <c r="H400" i="26"/>
  <c r="L400" i="26"/>
  <c r="P400" i="26"/>
  <c r="T400" i="26"/>
  <c r="X400" i="26"/>
  <c r="AB400" i="26"/>
  <c r="AF400" i="26"/>
  <c r="F400" i="26"/>
  <c r="J400" i="26"/>
  <c r="N400" i="26"/>
  <c r="R400" i="26"/>
  <c r="V400" i="26"/>
  <c r="Z400" i="26"/>
  <c r="AD400" i="26"/>
  <c r="I400" i="26"/>
  <c r="Y400" i="26"/>
  <c r="M400" i="26"/>
  <c r="AC400" i="26"/>
  <c r="Q400" i="26"/>
  <c r="E400" i="26"/>
  <c r="U400" i="26"/>
  <c r="AJ400" i="26"/>
  <c r="Q331" i="20"/>
  <c r="A329" i="26"/>
  <c r="Q388" i="20"/>
  <c r="A386" i="26"/>
  <c r="Q353" i="20"/>
  <c r="A351" i="26"/>
  <c r="Q79" i="20"/>
  <c r="A77" i="26"/>
  <c r="Q192" i="20"/>
  <c r="A190" i="26"/>
  <c r="Q415" i="20"/>
  <c r="A413" i="26"/>
  <c r="AV391" i="26"/>
  <c r="AW391" i="26" s="1"/>
  <c r="AS391" i="26"/>
  <c r="AT391" i="26" s="1"/>
  <c r="AM391" i="26"/>
  <c r="AG391" i="26"/>
  <c r="AI391" i="26"/>
  <c r="E391" i="26"/>
  <c r="I391" i="26"/>
  <c r="M391" i="26"/>
  <c r="Q391" i="26"/>
  <c r="U391" i="26"/>
  <c r="Y391" i="26"/>
  <c r="AC391" i="26"/>
  <c r="F391" i="26"/>
  <c r="J391" i="26"/>
  <c r="N391" i="26"/>
  <c r="R391" i="26"/>
  <c r="V391" i="26"/>
  <c r="Z391" i="26"/>
  <c r="AD391" i="26"/>
  <c r="D391" i="26"/>
  <c r="H391" i="26"/>
  <c r="L391" i="26"/>
  <c r="P391" i="26"/>
  <c r="T391" i="26"/>
  <c r="X391" i="26"/>
  <c r="AB391" i="26"/>
  <c r="AF391" i="26"/>
  <c r="G391" i="26"/>
  <c r="W391" i="26"/>
  <c r="K391" i="26"/>
  <c r="AA391" i="26"/>
  <c r="O391" i="26"/>
  <c r="AE391" i="26"/>
  <c r="C391" i="26"/>
  <c r="S391" i="26"/>
  <c r="AJ391" i="26"/>
  <c r="AV374" i="26"/>
  <c r="AW374" i="26" s="1"/>
  <c r="AS374" i="26"/>
  <c r="AT374" i="26" s="1"/>
  <c r="AM374" i="26"/>
  <c r="AI374" i="26"/>
  <c r="AG374" i="26"/>
  <c r="C374" i="26"/>
  <c r="G374" i="26"/>
  <c r="K374" i="26"/>
  <c r="O374" i="26"/>
  <c r="S374" i="26"/>
  <c r="W374" i="26"/>
  <c r="AA374" i="26"/>
  <c r="AE374" i="26"/>
  <c r="D374" i="26"/>
  <c r="H374" i="26"/>
  <c r="L374" i="26"/>
  <c r="P374" i="26"/>
  <c r="T374" i="26"/>
  <c r="X374" i="26"/>
  <c r="AB374" i="26"/>
  <c r="AF374" i="26"/>
  <c r="F374" i="26"/>
  <c r="J374" i="26"/>
  <c r="N374" i="26"/>
  <c r="R374" i="26"/>
  <c r="V374" i="26"/>
  <c r="Z374" i="26"/>
  <c r="AD374" i="26"/>
  <c r="E374" i="26"/>
  <c r="U374" i="26"/>
  <c r="I374" i="26"/>
  <c r="Y374" i="26"/>
  <c r="M374" i="26"/>
  <c r="AC374" i="26"/>
  <c r="Q374" i="26"/>
  <c r="AJ374" i="26"/>
  <c r="Q375" i="20"/>
  <c r="A373" i="26"/>
  <c r="AM35" i="26"/>
  <c r="AG35" i="26"/>
  <c r="AS35" i="26" s="1"/>
  <c r="AT35" i="26" s="1"/>
  <c r="F35" i="26"/>
  <c r="J35" i="26"/>
  <c r="N35" i="26"/>
  <c r="R35" i="26"/>
  <c r="V35" i="26"/>
  <c r="Z35" i="26"/>
  <c r="AD35" i="26"/>
  <c r="E35" i="26"/>
  <c r="I35" i="26"/>
  <c r="M35" i="26"/>
  <c r="Q35" i="26"/>
  <c r="U35" i="26"/>
  <c r="Y35" i="26"/>
  <c r="AC35" i="26"/>
  <c r="G35" i="26"/>
  <c r="O35" i="26"/>
  <c r="W35" i="26"/>
  <c r="AE35" i="26"/>
  <c r="D35" i="26"/>
  <c r="L35" i="26"/>
  <c r="T35" i="26"/>
  <c r="AB35" i="26"/>
  <c r="AV35" i="26" s="1"/>
  <c r="AW35" i="26" s="1"/>
  <c r="H35" i="26"/>
  <c r="X35" i="26"/>
  <c r="C35" i="26"/>
  <c r="S35" i="26"/>
  <c r="AA35" i="26"/>
  <c r="P35" i="26"/>
  <c r="K35" i="26"/>
  <c r="AF35" i="26"/>
  <c r="AJ35" i="26"/>
  <c r="Q173" i="20"/>
  <c r="A171" i="26"/>
  <c r="AM233" i="26"/>
  <c r="AG233" i="26"/>
  <c r="AS233" i="26" s="1"/>
  <c r="AT233" i="26" s="1"/>
  <c r="E233" i="26"/>
  <c r="I233" i="26"/>
  <c r="M233" i="26"/>
  <c r="Q233" i="26"/>
  <c r="U233" i="26"/>
  <c r="Y233" i="26"/>
  <c r="AC233" i="26"/>
  <c r="D233" i="26"/>
  <c r="H233" i="26"/>
  <c r="L233" i="26"/>
  <c r="P233" i="26"/>
  <c r="T233" i="26"/>
  <c r="X233" i="26"/>
  <c r="AB233" i="26"/>
  <c r="AV233" i="26" s="1"/>
  <c r="AW233" i="26" s="1"/>
  <c r="AF233" i="26"/>
  <c r="F233" i="26"/>
  <c r="N233" i="26"/>
  <c r="V233" i="26"/>
  <c r="AD233" i="26"/>
  <c r="C233" i="26"/>
  <c r="K233" i="26"/>
  <c r="S233" i="26"/>
  <c r="AA233" i="26"/>
  <c r="R233" i="26"/>
  <c r="W233" i="26"/>
  <c r="G233" i="26"/>
  <c r="Z233" i="26"/>
  <c r="O233" i="26"/>
  <c r="J233" i="26"/>
  <c r="AE233" i="26"/>
  <c r="AJ233" i="26"/>
  <c r="Q417" i="20"/>
  <c r="A415" i="26"/>
  <c r="Q321" i="20"/>
  <c r="A319" i="26"/>
  <c r="AM352" i="26"/>
  <c r="AG352" i="26"/>
  <c r="AS352" i="26" s="1"/>
  <c r="AT352" i="26" s="1"/>
  <c r="C352" i="26"/>
  <c r="G352" i="26"/>
  <c r="K352" i="26"/>
  <c r="O352" i="26"/>
  <c r="S352" i="26"/>
  <c r="W352" i="26"/>
  <c r="AA352" i="26"/>
  <c r="AE352" i="26"/>
  <c r="F352" i="26"/>
  <c r="J352" i="26"/>
  <c r="N352" i="26"/>
  <c r="R352" i="26"/>
  <c r="V352" i="26"/>
  <c r="Z352" i="26"/>
  <c r="AD352" i="26"/>
  <c r="D352" i="26"/>
  <c r="L352" i="26"/>
  <c r="T352" i="26"/>
  <c r="AB352" i="26"/>
  <c r="AV352" i="26" s="1"/>
  <c r="AW352" i="26" s="1"/>
  <c r="E352" i="26"/>
  <c r="M352" i="26"/>
  <c r="U352" i="26"/>
  <c r="AC352" i="26"/>
  <c r="I352" i="26"/>
  <c r="Q352" i="26"/>
  <c r="Y352" i="26"/>
  <c r="AF352" i="26"/>
  <c r="H352" i="26"/>
  <c r="P352" i="26"/>
  <c r="X352" i="26"/>
  <c r="AJ352" i="26"/>
  <c r="Q100" i="20"/>
  <c r="A98" i="26"/>
  <c r="Q105" i="20"/>
  <c r="A103" i="26"/>
  <c r="Q443" i="20"/>
  <c r="A441" i="26"/>
  <c r="AM185" i="26"/>
  <c r="AG185" i="26"/>
  <c r="AS185" i="26" s="1"/>
  <c r="AT185" i="26" s="1"/>
  <c r="E185" i="26"/>
  <c r="I185" i="26"/>
  <c r="M185" i="26"/>
  <c r="Q185" i="26"/>
  <c r="U185" i="26"/>
  <c r="Y185" i="26"/>
  <c r="AC185" i="26"/>
  <c r="D185" i="26"/>
  <c r="H185" i="26"/>
  <c r="L185" i="26"/>
  <c r="P185" i="26"/>
  <c r="T185" i="26"/>
  <c r="X185" i="26"/>
  <c r="AB185" i="26"/>
  <c r="AV185" i="26" s="1"/>
  <c r="AW185" i="26" s="1"/>
  <c r="AF185" i="26"/>
  <c r="F185" i="26"/>
  <c r="N185" i="26"/>
  <c r="V185" i="26"/>
  <c r="AD185" i="26"/>
  <c r="C185" i="26"/>
  <c r="K185" i="26"/>
  <c r="S185" i="26"/>
  <c r="AA185" i="26"/>
  <c r="G185" i="26"/>
  <c r="W185" i="26"/>
  <c r="J185" i="26"/>
  <c r="Z185" i="26"/>
  <c r="R185" i="26"/>
  <c r="O185" i="26"/>
  <c r="AE185" i="26"/>
  <c r="AJ185" i="26"/>
  <c r="AM443" i="26"/>
  <c r="AV443" i="26"/>
  <c r="AW443" i="26" s="1"/>
  <c r="AG443" i="26"/>
  <c r="AS443" i="26"/>
  <c r="AT443" i="26" s="1"/>
  <c r="AI443" i="26"/>
  <c r="D443" i="26"/>
  <c r="H443" i="26"/>
  <c r="L443" i="26"/>
  <c r="P443" i="26"/>
  <c r="T443" i="26"/>
  <c r="X443" i="26"/>
  <c r="AB443" i="26"/>
  <c r="AF443" i="26"/>
  <c r="J443" i="26"/>
  <c r="R443" i="26"/>
  <c r="Z443" i="26"/>
  <c r="E443" i="26"/>
  <c r="I443" i="26"/>
  <c r="M443" i="26"/>
  <c r="Q443" i="26"/>
  <c r="U443" i="26"/>
  <c r="Y443" i="26"/>
  <c r="AC443" i="26"/>
  <c r="F443" i="26"/>
  <c r="N443" i="26"/>
  <c r="V443" i="26"/>
  <c r="AD443" i="26"/>
  <c r="C443" i="26"/>
  <c r="G443" i="26"/>
  <c r="K443" i="26"/>
  <c r="O443" i="26"/>
  <c r="S443" i="26"/>
  <c r="W443" i="26"/>
  <c r="AA443" i="26"/>
  <c r="AE443" i="26"/>
  <c r="AJ443" i="26"/>
  <c r="Q61" i="20"/>
  <c r="A59" i="26"/>
  <c r="Q389" i="20"/>
  <c r="A387" i="26"/>
  <c r="Q250" i="20"/>
  <c r="A248" i="26"/>
  <c r="AV366" i="26"/>
  <c r="AW366" i="26" s="1"/>
  <c r="AS366" i="26"/>
  <c r="AT366" i="26" s="1"/>
  <c r="AM366" i="26"/>
  <c r="AI366" i="26"/>
  <c r="AG366" i="26"/>
  <c r="F366" i="26"/>
  <c r="J366" i="26"/>
  <c r="N366" i="26"/>
  <c r="R366" i="26"/>
  <c r="V366" i="26"/>
  <c r="Z366" i="26"/>
  <c r="AD366" i="26"/>
  <c r="D366" i="26"/>
  <c r="I366" i="26"/>
  <c r="O366" i="26"/>
  <c r="T366" i="26"/>
  <c r="Y366" i="26"/>
  <c r="AE366" i="26"/>
  <c r="E366" i="26"/>
  <c r="K366" i="26"/>
  <c r="P366" i="26"/>
  <c r="U366" i="26"/>
  <c r="AA366" i="26"/>
  <c r="AF366" i="26"/>
  <c r="C366" i="26"/>
  <c r="H366" i="26"/>
  <c r="M366" i="26"/>
  <c r="S366" i="26"/>
  <c r="X366" i="26"/>
  <c r="AC366" i="26"/>
  <c r="L366" i="26"/>
  <c r="Q366" i="26"/>
  <c r="W366" i="26"/>
  <c r="G366" i="26"/>
  <c r="AB366" i="26"/>
  <c r="AJ366" i="26"/>
  <c r="AM219" i="26"/>
  <c r="AG219" i="26"/>
  <c r="AS219" i="26" s="1"/>
  <c r="AT219" i="26" s="1"/>
  <c r="E219" i="26"/>
  <c r="I219" i="26"/>
  <c r="M219" i="26"/>
  <c r="Q219" i="26"/>
  <c r="U219" i="26"/>
  <c r="Y219" i="26"/>
  <c r="AC219" i="26"/>
  <c r="D219" i="26"/>
  <c r="H219" i="26"/>
  <c r="L219" i="26"/>
  <c r="P219" i="26"/>
  <c r="T219" i="26"/>
  <c r="X219" i="26"/>
  <c r="AB219" i="26"/>
  <c r="AV219" i="26" s="1"/>
  <c r="AW219" i="26" s="1"/>
  <c r="AF219" i="26"/>
  <c r="J219" i="26"/>
  <c r="R219" i="26"/>
  <c r="Z219" i="26"/>
  <c r="G219" i="26"/>
  <c r="O219" i="26"/>
  <c r="W219" i="26"/>
  <c r="AE219" i="26"/>
  <c r="F219" i="26"/>
  <c r="V219" i="26"/>
  <c r="N219" i="26"/>
  <c r="S219" i="26"/>
  <c r="K219" i="26"/>
  <c r="AD219" i="26"/>
  <c r="C219" i="26"/>
  <c r="AA219" i="26"/>
  <c r="AJ219" i="26"/>
  <c r="AM70" i="26"/>
  <c r="AG70" i="26"/>
  <c r="AS70" i="26" s="1"/>
  <c r="AT70" i="26" s="1"/>
  <c r="D70" i="26"/>
  <c r="H70" i="26"/>
  <c r="L70" i="26"/>
  <c r="P70" i="26"/>
  <c r="T70" i="26"/>
  <c r="X70" i="26"/>
  <c r="AB70" i="26"/>
  <c r="AV70" i="26" s="1"/>
  <c r="AW70" i="26" s="1"/>
  <c r="AF70" i="26"/>
  <c r="C70" i="26"/>
  <c r="G70" i="26"/>
  <c r="K70" i="26"/>
  <c r="O70" i="26"/>
  <c r="S70" i="26"/>
  <c r="W70" i="26"/>
  <c r="AA70" i="26"/>
  <c r="AE70" i="26"/>
  <c r="E70" i="26"/>
  <c r="M70" i="26"/>
  <c r="U70" i="26"/>
  <c r="AC70" i="26"/>
  <c r="J70" i="26"/>
  <c r="R70" i="26"/>
  <c r="Z70" i="26"/>
  <c r="N70" i="26"/>
  <c r="AD70" i="26"/>
  <c r="I70" i="26"/>
  <c r="Y70" i="26"/>
  <c r="V70" i="26"/>
  <c r="Q70" i="26"/>
  <c r="F70" i="26"/>
  <c r="AJ70" i="26"/>
  <c r="Q291" i="20"/>
  <c r="A289" i="26"/>
  <c r="AM27" i="26"/>
  <c r="AG27" i="26"/>
  <c r="AS27" i="26" s="1"/>
  <c r="AT27" i="26" s="1"/>
  <c r="F27" i="26"/>
  <c r="J27" i="26"/>
  <c r="N27" i="26"/>
  <c r="R27" i="26"/>
  <c r="V27" i="26"/>
  <c r="Z27" i="26"/>
  <c r="AD27" i="26"/>
  <c r="E27" i="26"/>
  <c r="K27" i="26"/>
  <c r="P27" i="26"/>
  <c r="U27" i="26"/>
  <c r="AA27" i="26"/>
  <c r="AF27" i="26"/>
  <c r="D27" i="26"/>
  <c r="I27" i="26"/>
  <c r="O27" i="26"/>
  <c r="T27" i="26"/>
  <c r="Y27" i="26"/>
  <c r="AE27" i="26"/>
  <c r="L27" i="26"/>
  <c r="W27" i="26"/>
  <c r="H27" i="26"/>
  <c r="S27" i="26"/>
  <c r="AC27" i="26"/>
  <c r="C27" i="26"/>
  <c r="X27" i="26"/>
  <c r="Q27" i="26"/>
  <c r="AB27" i="26"/>
  <c r="AV27" i="26" s="1"/>
  <c r="AW27" i="26" s="1"/>
  <c r="M27" i="26"/>
  <c r="G27" i="26"/>
  <c r="AJ27" i="26"/>
  <c r="Q237" i="20"/>
  <c r="A235" i="26"/>
  <c r="Q344" i="20"/>
  <c r="A342" i="26"/>
  <c r="AM67" i="26"/>
  <c r="AG67" i="26"/>
  <c r="F67" i="26"/>
  <c r="J67" i="26"/>
  <c r="N67" i="26"/>
  <c r="R67" i="26"/>
  <c r="V67" i="26"/>
  <c r="Z67" i="26"/>
  <c r="AD67" i="26"/>
  <c r="AS67" i="26"/>
  <c r="AT67" i="26" s="1"/>
  <c r="E67" i="26"/>
  <c r="I67" i="26"/>
  <c r="M67" i="26"/>
  <c r="Q67" i="26"/>
  <c r="U67" i="26"/>
  <c r="Y67" i="26"/>
  <c r="AC67" i="26"/>
  <c r="G67" i="26"/>
  <c r="O67" i="26"/>
  <c r="W67" i="26"/>
  <c r="AE67" i="26"/>
  <c r="D67" i="26"/>
  <c r="L67" i="26"/>
  <c r="T67" i="26"/>
  <c r="AB67" i="26"/>
  <c r="AV67" i="26" s="1"/>
  <c r="AW67" i="26" s="1"/>
  <c r="H67" i="26"/>
  <c r="X67" i="26"/>
  <c r="C67" i="26"/>
  <c r="S67" i="26"/>
  <c r="AA67" i="26"/>
  <c r="P67" i="26"/>
  <c r="K67" i="26"/>
  <c r="AF67" i="26"/>
  <c r="AJ67" i="26"/>
  <c r="AV449" i="26"/>
  <c r="AW449" i="26" s="1"/>
  <c r="AS449" i="26"/>
  <c r="AT449" i="26" s="1"/>
  <c r="AI449" i="26"/>
  <c r="AG449" i="26"/>
  <c r="AM449" i="26"/>
  <c r="D449" i="26"/>
  <c r="H449" i="26"/>
  <c r="L449" i="26"/>
  <c r="P449" i="26"/>
  <c r="T449" i="26"/>
  <c r="X449" i="26"/>
  <c r="AB449" i="26"/>
  <c r="AF449" i="26"/>
  <c r="F449" i="26"/>
  <c r="R449" i="26"/>
  <c r="AD449" i="26"/>
  <c r="E449" i="26"/>
  <c r="I449" i="26"/>
  <c r="M449" i="26"/>
  <c r="Q449" i="26"/>
  <c r="U449" i="26"/>
  <c r="Y449" i="26"/>
  <c r="AC449" i="26"/>
  <c r="N449" i="26"/>
  <c r="Z449" i="26"/>
  <c r="C449" i="26"/>
  <c r="G449" i="26"/>
  <c r="K449" i="26"/>
  <c r="O449" i="26"/>
  <c r="S449" i="26"/>
  <c r="W449" i="26"/>
  <c r="AA449" i="26"/>
  <c r="AE449" i="26"/>
  <c r="J449" i="26"/>
  <c r="V449" i="26"/>
  <c r="AJ449" i="26"/>
  <c r="Q355" i="20"/>
  <c r="A353" i="26"/>
  <c r="AM346" i="26"/>
  <c r="AG346" i="26"/>
  <c r="AS346" i="26" s="1"/>
  <c r="AT346" i="26" s="1"/>
  <c r="C346" i="26"/>
  <c r="G346" i="26"/>
  <c r="K346" i="26"/>
  <c r="O346" i="26"/>
  <c r="S346" i="26"/>
  <c r="W346" i="26"/>
  <c r="AA346" i="26"/>
  <c r="AE346" i="26"/>
  <c r="F346" i="26"/>
  <c r="J346" i="26"/>
  <c r="N346" i="26"/>
  <c r="R346" i="26"/>
  <c r="V346" i="26"/>
  <c r="Z346" i="26"/>
  <c r="AD346" i="26"/>
  <c r="H346" i="26"/>
  <c r="P346" i="26"/>
  <c r="X346" i="26"/>
  <c r="AF346" i="26"/>
  <c r="I346" i="26"/>
  <c r="Q346" i="26"/>
  <c r="Y346" i="26"/>
  <c r="E346" i="26"/>
  <c r="M346" i="26"/>
  <c r="U346" i="26"/>
  <c r="AC346" i="26"/>
  <c r="T346" i="26"/>
  <c r="AB346" i="26"/>
  <c r="AV346" i="26" s="1"/>
  <c r="AW346" i="26" s="1"/>
  <c r="D346" i="26"/>
  <c r="L346" i="26"/>
  <c r="AJ346" i="26"/>
  <c r="Q68" i="20"/>
  <c r="A66" i="26"/>
  <c r="AM87" i="26"/>
  <c r="AG87" i="26"/>
  <c r="AS87" i="26" s="1"/>
  <c r="AT87" i="26" s="1"/>
  <c r="E87" i="26"/>
  <c r="I87" i="26"/>
  <c r="M87" i="26"/>
  <c r="Q87" i="26"/>
  <c r="U87" i="26"/>
  <c r="Y87" i="26"/>
  <c r="AC87" i="26"/>
  <c r="D87" i="26"/>
  <c r="J87" i="26"/>
  <c r="O87" i="26"/>
  <c r="T87" i="26"/>
  <c r="Z87" i="26"/>
  <c r="AE87" i="26"/>
  <c r="C87" i="26"/>
  <c r="H87" i="26"/>
  <c r="N87" i="26"/>
  <c r="S87" i="26"/>
  <c r="X87" i="26"/>
  <c r="AD87" i="26"/>
  <c r="F87" i="26"/>
  <c r="P87" i="26"/>
  <c r="AA87" i="26"/>
  <c r="L87" i="26"/>
  <c r="W87" i="26"/>
  <c r="R87" i="26"/>
  <c r="K87" i="26"/>
  <c r="AF87" i="26"/>
  <c r="G87" i="26"/>
  <c r="AB87" i="26"/>
  <c r="AV87" i="26" s="1"/>
  <c r="AW87" i="26" s="1"/>
  <c r="V87" i="26"/>
  <c r="AJ87" i="26"/>
  <c r="Q112" i="20"/>
  <c r="A110" i="26"/>
  <c r="Q280" i="20"/>
  <c r="A278" i="26"/>
  <c r="Q294" i="20"/>
  <c r="A292" i="26"/>
  <c r="AM440" i="26"/>
  <c r="AV440" i="26"/>
  <c r="AW440" i="26" s="1"/>
  <c r="AG440" i="26"/>
  <c r="AI440" i="26"/>
  <c r="AS440" i="26"/>
  <c r="AT440" i="26" s="1"/>
  <c r="F440" i="26"/>
  <c r="J440" i="26"/>
  <c r="N440" i="26"/>
  <c r="R440" i="26"/>
  <c r="V440" i="26"/>
  <c r="Z440" i="26"/>
  <c r="AD440" i="26"/>
  <c r="D440" i="26"/>
  <c r="L440" i="26"/>
  <c r="P440" i="26"/>
  <c r="X440" i="26"/>
  <c r="C440" i="26"/>
  <c r="G440" i="26"/>
  <c r="K440" i="26"/>
  <c r="O440" i="26"/>
  <c r="S440" i="26"/>
  <c r="W440" i="26"/>
  <c r="AA440" i="26"/>
  <c r="AE440" i="26"/>
  <c r="H440" i="26"/>
  <c r="T440" i="26"/>
  <c r="AB440" i="26"/>
  <c r="AF440" i="26"/>
  <c r="E440" i="26"/>
  <c r="I440" i="26"/>
  <c r="M440" i="26"/>
  <c r="Q440" i="26"/>
  <c r="U440" i="26"/>
  <c r="Y440" i="26"/>
  <c r="AC440" i="26"/>
  <c r="AJ440" i="26"/>
  <c r="Q38" i="20"/>
  <c r="A36" i="26"/>
  <c r="Q150" i="20"/>
  <c r="A148" i="26"/>
  <c r="AM209" i="26"/>
  <c r="AG209" i="26"/>
  <c r="AS209" i="26" s="1"/>
  <c r="AT209" i="26" s="1"/>
  <c r="E209" i="26"/>
  <c r="I209" i="26"/>
  <c r="M209" i="26"/>
  <c r="Q209" i="26"/>
  <c r="U209" i="26"/>
  <c r="Y209" i="26"/>
  <c r="AC209" i="26"/>
  <c r="D209" i="26"/>
  <c r="H209" i="26"/>
  <c r="L209" i="26"/>
  <c r="P209" i="26"/>
  <c r="T209" i="26"/>
  <c r="X209" i="26"/>
  <c r="AB209" i="26"/>
  <c r="AV209" i="26" s="1"/>
  <c r="AW209" i="26" s="1"/>
  <c r="AF209" i="26"/>
  <c r="F209" i="26"/>
  <c r="N209" i="26"/>
  <c r="V209" i="26"/>
  <c r="AD209" i="26"/>
  <c r="C209" i="26"/>
  <c r="K209" i="26"/>
  <c r="S209" i="26"/>
  <c r="AA209" i="26"/>
  <c r="G209" i="26"/>
  <c r="W209" i="26"/>
  <c r="J209" i="26"/>
  <c r="Z209" i="26"/>
  <c r="R209" i="26"/>
  <c r="AE209" i="26"/>
  <c r="O209" i="26"/>
  <c r="AJ209" i="26"/>
  <c r="Q422" i="20"/>
  <c r="A420" i="26"/>
  <c r="AG24" i="26"/>
  <c r="AS24" i="26" s="1"/>
  <c r="AT24" i="26" s="1"/>
  <c r="D24" i="26"/>
  <c r="H24" i="26"/>
  <c r="L24" i="26"/>
  <c r="P24" i="26"/>
  <c r="T24" i="26"/>
  <c r="X24" i="26"/>
  <c r="AB24" i="26"/>
  <c r="AV24" i="26" s="1"/>
  <c r="AW24" i="26" s="1"/>
  <c r="AF24" i="26"/>
  <c r="E24" i="26"/>
  <c r="J24" i="26"/>
  <c r="O24" i="26"/>
  <c r="U24" i="26"/>
  <c r="Z24" i="26"/>
  <c r="AE24" i="26"/>
  <c r="C24" i="26"/>
  <c r="I24" i="26"/>
  <c r="N24" i="26"/>
  <c r="S24" i="26"/>
  <c r="Y24" i="26"/>
  <c r="AD24" i="26"/>
  <c r="F24" i="26"/>
  <c r="Q24" i="26"/>
  <c r="AA24" i="26"/>
  <c r="M24" i="26"/>
  <c r="W24" i="26"/>
  <c r="G24" i="26"/>
  <c r="AC24" i="26"/>
  <c r="V24" i="26"/>
  <c r="AM24" i="26"/>
  <c r="R24" i="26"/>
  <c r="K24" i="26"/>
  <c r="AJ24" i="26"/>
  <c r="AM19" i="26"/>
  <c r="AG19" i="26"/>
  <c r="AS19" i="26" s="1"/>
  <c r="AT19" i="26" s="1"/>
  <c r="F19" i="26"/>
  <c r="J19" i="26"/>
  <c r="N19" i="26"/>
  <c r="R19" i="26"/>
  <c r="V19" i="26"/>
  <c r="Z19" i="26"/>
  <c r="AD19" i="26"/>
  <c r="E19" i="26"/>
  <c r="K19" i="26"/>
  <c r="P19" i="26"/>
  <c r="U19" i="26"/>
  <c r="AA19" i="26"/>
  <c r="AF19" i="26"/>
  <c r="D19" i="26"/>
  <c r="I19" i="26"/>
  <c r="O19" i="26"/>
  <c r="T19" i="26"/>
  <c r="Y19" i="26"/>
  <c r="AE19" i="26"/>
  <c r="G19" i="26"/>
  <c r="Q19" i="26"/>
  <c r="AB19" i="26"/>
  <c r="AV19" i="26" s="1"/>
  <c r="AW19" i="26" s="1"/>
  <c r="C19" i="26"/>
  <c r="M19" i="26"/>
  <c r="X19" i="26"/>
  <c r="H19" i="26"/>
  <c r="AC19" i="26"/>
  <c r="W19" i="26"/>
  <c r="L19" i="26"/>
  <c r="S19" i="26"/>
  <c r="AJ19" i="26"/>
  <c r="AM149" i="26"/>
  <c r="AG149" i="26"/>
  <c r="AS149" i="26" s="1"/>
  <c r="AT149" i="26" s="1"/>
  <c r="E149" i="26"/>
  <c r="I149" i="26"/>
  <c r="M149" i="26"/>
  <c r="Q149" i="26"/>
  <c r="U149" i="26"/>
  <c r="Y149" i="26"/>
  <c r="AC149" i="26"/>
  <c r="D149" i="26"/>
  <c r="H149" i="26"/>
  <c r="L149" i="26"/>
  <c r="P149" i="26"/>
  <c r="T149" i="26"/>
  <c r="X149" i="26"/>
  <c r="AB149" i="26"/>
  <c r="AV149" i="26" s="1"/>
  <c r="AW149" i="26" s="1"/>
  <c r="AF149" i="26"/>
  <c r="F149" i="26"/>
  <c r="N149" i="26"/>
  <c r="V149" i="26"/>
  <c r="AD149" i="26"/>
  <c r="C149" i="26"/>
  <c r="K149" i="26"/>
  <c r="S149" i="26"/>
  <c r="AA149" i="26"/>
  <c r="O149" i="26"/>
  <c r="AE149" i="26"/>
  <c r="R149" i="26"/>
  <c r="J149" i="26"/>
  <c r="Z149" i="26"/>
  <c r="G149" i="26"/>
  <c r="W149" i="26"/>
  <c r="AJ149" i="26"/>
  <c r="Q340" i="20"/>
  <c r="A338" i="26"/>
  <c r="AM118" i="26"/>
  <c r="AG118" i="26"/>
  <c r="AS118" i="26" s="1"/>
  <c r="AT118" i="26" s="1"/>
  <c r="C118" i="26"/>
  <c r="G118" i="26"/>
  <c r="K118" i="26"/>
  <c r="O118" i="26"/>
  <c r="S118" i="26"/>
  <c r="W118" i="26"/>
  <c r="AA118" i="26"/>
  <c r="AE118" i="26"/>
  <c r="F118" i="26"/>
  <c r="J118" i="26"/>
  <c r="N118" i="26"/>
  <c r="R118" i="26"/>
  <c r="V118" i="26"/>
  <c r="Z118" i="26"/>
  <c r="AD118" i="26"/>
  <c r="D118" i="26"/>
  <c r="L118" i="26"/>
  <c r="T118" i="26"/>
  <c r="AB118" i="26"/>
  <c r="AV118" i="26" s="1"/>
  <c r="AW118" i="26" s="1"/>
  <c r="I118" i="26"/>
  <c r="Q118" i="26"/>
  <c r="Y118" i="26"/>
  <c r="M118" i="26"/>
  <c r="AC118" i="26"/>
  <c r="H118" i="26"/>
  <c r="X118" i="26"/>
  <c r="P118" i="26"/>
  <c r="U118" i="26"/>
  <c r="E118" i="26"/>
  <c r="AF118" i="26"/>
  <c r="AJ118" i="26"/>
  <c r="Q133" i="20"/>
  <c r="A131" i="26"/>
  <c r="AM287" i="26"/>
  <c r="AG287" i="26"/>
  <c r="AS287" i="26" s="1"/>
  <c r="AT287" i="26" s="1"/>
  <c r="E287" i="26"/>
  <c r="I287" i="26"/>
  <c r="M287" i="26"/>
  <c r="Q287" i="26"/>
  <c r="U287" i="26"/>
  <c r="Y287" i="26"/>
  <c r="AC287" i="26"/>
  <c r="D287" i="26"/>
  <c r="H287" i="26"/>
  <c r="L287" i="26"/>
  <c r="P287" i="26"/>
  <c r="T287" i="26"/>
  <c r="X287" i="26"/>
  <c r="AB287" i="26"/>
  <c r="AV287" i="26" s="1"/>
  <c r="AW287" i="26" s="1"/>
  <c r="AF287" i="26"/>
  <c r="J287" i="26"/>
  <c r="R287" i="26"/>
  <c r="Z287" i="26"/>
  <c r="C287" i="26"/>
  <c r="K287" i="26"/>
  <c r="S287" i="26"/>
  <c r="AA287" i="26"/>
  <c r="G287" i="26"/>
  <c r="O287" i="26"/>
  <c r="W287" i="26"/>
  <c r="AE287" i="26"/>
  <c r="N287" i="26"/>
  <c r="V287" i="26"/>
  <c r="F287" i="26"/>
  <c r="AD287" i="26"/>
  <c r="AJ287" i="26"/>
  <c r="AG77" i="26"/>
  <c r="AS77" i="26" s="1"/>
  <c r="AT77" i="26" s="1"/>
  <c r="AM77" i="26"/>
  <c r="E77" i="26"/>
  <c r="I77" i="26"/>
  <c r="M77" i="26"/>
  <c r="Q77" i="26"/>
  <c r="U77" i="26"/>
  <c r="Y77" i="26"/>
  <c r="AC77" i="26"/>
  <c r="F77" i="26"/>
  <c r="K77" i="26"/>
  <c r="P77" i="26"/>
  <c r="V77" i="26"/>
  <c r="AA77" i="26"/>
  <c r="AF77" i="26"/>
  <c r="D77" i="26"/>
  <c r="J77" i="26"/>
  <c r="O77" i="26"/>
  <c r="T77" i="26"/>
  <c r="Z77" i="26"/>
  <c r="AE77" i="26"/>
  <c r="G77" i="26"/>
  <c r="R77" i="26"/>
  <c r="AB77" i="26"/>
  <c r="AV77" i="26" s="1"/>
  <c r="AW77" i="26" s="1"/>
  <c r="C77" i="26"/>
  <c r="N77" i="26"/>
  <c r="X77" i="26"/>
  <c r="S77" i="26"/>
  <c r="L77" i="26"/>
  <c r="H77" i="26"/>
  <c r="AD77" i="26"/>
  <c r="W77" i="26"/>
  <c r="AJ77" i="26"/>
  <c r="Q425" i="20"/>
  <c r="A423" i="26"/>
  <c r="Q432" i="20"/>
  <c r="A430" i="26"/>
  <c r="Q228" i="20"/>
  <c r="A226" i="26"/>
  <c r="AM225" i="26"/>
  <c r="AG225" i="26"/>
  <c r="AS225" i="26" s="1"/>
  <c r="AT225" i="26" s="1"/>
  <c r="E225" i="26"/>
  <c r="I225" i="26"/>
  <c r="M225" i="26"/>
  <c r="Q225" i="26"/>
  <c r="U225" i="26"/>
  <c r="Y225" i="26"/>
  <c r="AC225" i="26"/>
  <c r="D225" i="26"/>
  <c r="H225" i="26"/>
  <c r="L225" i="26"/>
  <c r="P225" i="26"/>
  <c r="T225" i="26"/>
  <c r="X225" i="26"/>
  <c r="AB225" i="26"/>
  <c r="AV225" i="26" s="1"/>
  <c r="AW225" i="26" s="1"/>
  <c r="AF225" i="26"/>
  <c r="F225" i="26"/>
  <c r="N225" i="26"/>
  <c r="V225" i="26"/>
  <c r="AD225" i="26"/>
  <c r="C225" i="26"/>
  <c r="K225" i="26"/>
  <c r="S225" i="26"/>
  <c r="AA225" i="26"/>
  <c r="R225" i="26"/>
  <c r="G225" i="26"/>
  <c r="Z225" i="26"/>
  <c r="J225" i="26"/>
  <c r="AE225" i="26"/>
  <c r="W225" i="26"/>
  <c r="O225" i="26"/>
  <c r="AJ225" i="26"/>
  <c r="Q418" i="20"/>
  <c r="A416" i="26"/>
  <c r="Q58" i="20"/>
  <c r="A56" i="26"/>
  <c r="AM435" i="26"/>
  <c r="AV435" i="26"/>
  <c r="AW435" i="26" s="1"/>
  <c r="AG435" i="26"/>
  <c r="AS435" i="26"/>
  <c r="AT435" i="26" s="1"/>
  <c r="AI435" i="26"/>
  <c r="D435" i="26"/>
  <c r="H435" i="26"/>
  <c r="L435" i="26"/>
  <c r="P435" i="26"/>
  <c r="T435" i="26"/>
  <c r="X435" i="26"/>
  <c r="AB435" i="26"/>
  <c r="AF435" i="26"/>
  <c r="J435" i="26"/>
  <c r="R435" i="26"/>
  <c r="Z435" i="26"/>
  <c r="E435" i="26"/>
  <c r="I435" i="26"/>
  <c r="M435" i="26"/>
  <c r="Q435" i="26"/>
  <c r="U435" i="26"/>
  <c r="Y435" i="26"/>
  <c r="AC435" i="26"/>
  <c r="F435" i="26"/>
  <c r="N435" i="26"/>
  <c r="V435" i="26"/>
  <c r="AD435" i="26"/>
  <c r="C435" i="26"/>
  <c r="G435" i="26"/>
  <c r="K435" i="26"/>
  <c r="O435" i="26"/>
  <c r="S435" i="26"/>
  <c r="W435" i="26"/>
  <c r="AA435" i="26"/>
  <c r="AE435" i="26"/>
  <c r="AJ435" i="26"/>
  <c r="AV461" i="26"/>
  <c r="AW461" i="26" s="1"/>
  <c r="AS461" i="26"/>
  <c r="AT461" i="26" s="1"/>
  <c r="AI461" i="26"/>
  <c r="AG461" i="26"/>
  <c r="D461" i="26"/>
  <c r="H461" i="26"/>
  <c r="L461" i="26"/>
  <c r="P461" i="26"/>
  <c r="T461" i="26"/>
  <c r="X461" i="26"/>
  <c r="AB461" i="26"/>
  <c r="AF461" i="26"/>
  <c r="F461" i="26"/>
  <c r="R461" i="26"/>
  <c r="E461" i="26"/>
  <c r="I461" i="26"/>
  <c r="M461" i="26"/>
  <c r="Q461" i="26"/>
  <c r="U461" i="26"/>
  <c r="Y461" i="26"/>
  <c r="AC461" i="26"/>
  <c r="J461" i="26"/>
  <c r="V461" i="26"/>
  <c r="AD461" i="26"/>
  <c r="C461" i="26"/>
  <c r="G461" i="26"/>
  <c r="K461" i="26"/>
  <c r="O461" i="26"/>
  <c r="S461" i="26"/>
  <c r="W461" i="26"/>
  <c r="AA461" i="26"/>
  <c r="AE461" i="26"/>
  <c r="N461" i="26"/>
  <c r="Z461" i="26"/>
  <c r="AJ461" i="26"/>
  <c r="AM332" i="26"/>
  <c r="AG332" i="26"/>
  <c r="AS332" i="26" s="1"/>
  <c r="AT332" i="26" s="1"/>
  <c r="C332" i="26"/>
  <c r="G332" i="26"/>
  <c r="K332" i="26"/>
  <c r="O332" i="26"/>
  <c r="S332" i="26"/>
  <c r="W332" i="26"/>
  <c r="AA332" i="26"/>
  <c r="AE332" i="26"/>
  <c r="F332" i="26"/>
  <c r="J332" i="26"/>
  <c r="N332" i="26"/>
  <c r="R332" i="26"/>
  <c r="V332" i="26"/>
  <c r="Z332" i="26"/>
  <c r="AD332" i="26"/>
  <c r="I332" i="26"/>
  <c r="Q332" i="26"/>
  <c r="Y332" i="26"/>
  <c r="L332" i="26"/>
  <c r="U332" i="26"/>
  <c r="AF332" i="26"/>
  <c r="D332" i="26"/>
  <c r="M332" i="26"/>
  <c r="X332" i="26"/>
  <c r="H332" i="26"/>
  <c r="T332" i="26"/>
  <c r="AC332" i="26"/>
  <c r="P332" i="26"/>
  <c r="AB332" i="26"/>
  <c r="AV332" i="26" s="1"/>
  <c r="AW332" i="26" s="1"/>
  <c r="E332" i="26"/>
  <c r="AJ332" i="26"/>
  <c r="Q325" i="20"/>
  <c r="A323" i="26"/>
  <c r="Q234" i="20"/>
  <c r="A232" i="26"/>
  <c r="AM167" i="26"/>
  <c r="AG167" i="26"/>
  <c r="AS167" i="26" s="1"/>
  <c r="AT167" i="26" s="1"/>
  <c r="E167" i="26"/>
  <c r="I167" i="26"/>
  <c r="M167" i="26"/>
  <c r="Q167" i="26"/>
  <c r="U167" i="26"/>
  <c r="Y167" i="26"/>
  <c r="AC167" i="26"/>
  <c r="D167" i="26"/>
  <c r="H167" i="26"/>
  <c r="L167" i="26"/>
  <c r="P167" i="26"/>
  <c r="T167" i="26"/>
  <c r="X167" i="26"/>
  <c r="AB167" i="26"/>
  <c r="AV167" i="26" s="1"/>
  <c r="AW167" i="26" s="1"/>
  <c r="AF167" i="26"/>
  <c r="J167" i="26"/>
  <c r="R167" i="26"/>
  <c r="Z167" i="26"/>
  <c r="G167" i="26"/>
  <c r="O167" i="26"/>
  <c r="W167" i="26"/>
  <c r="AE167" i="26"/>
  <c r="C167" i="26"/>
  <c r="S167" i="26"/>
  <c r="F167" i="26"/>
  <c r="V167" i="26"/>
  <c r="N167" i="26"/>
  <c r="AD167" i="26"/>
  <c r="AA167" i="26"/>
  <c r="K167" i="26"/>
  <c r="AJ167" i="26"/>
  <c r="AM234" i="26"/>
  <c r="AG234" i="26"/>
  <c r="AS234" i="26" s="1"/>
  <c r="AT234" i="26" s="1"/>
  <c r="C234" i="26"/>
  <c r="G234" i="26"/>
  <c r="K234" i="26"/>
  <c r="O234" i="26"/>
  <c r="S234" i="26"/>
  <c r="W234" i="26"/>
  <c r="AA234" i="26"/>
  <c r="AE234" i="26"/>
  <c r="F234" i="26"/>
  <c r="J234" i="26"/>
  <c r="N234" i="26"/>
  <c r="R234" i="26"/>
  <c r="V234" i="26"/>
  <c r="Z234" i="26"/>
  <c r="AD234" i="26"/>
  <c r="H234" i="26"/>
  <c r="P234" i="26"/>
  <c r="X234" i="26"/>
  <c r="AF234" i="26"/>
  <c r="E234" i="26"/>
  <c r="M234" i="26"/>
  <c r="U234" i="26"/>
  <c r="AC234" i="26"/>
  <c r="D234" i="26"/>
  <c r="T234" i="26"/>
  <c r="L234" i="26"/>
  <c r="Q234" i="26"/>
  <c r="I234" i="26"/>
  <c r="AB234" i="26"/>
  <c r="AV234" i="26" s="1"/>
  <c r="AW234" i="26" s="1"/>
  <c r="Y234" i="26"/>
  <c r="AJ234" i="26"/>
  <c r="AM23" i="26"/>
  <c r="AG23" i="26"/>
  <c r="AS23" i="26" s="1"/>
  <c r="AT23" i="26" s="1"/>
  <c r="F23" i="26"/>
  <c r="J23" i="26"/>
  <c r="N23" i="26"/>
  <c r="R23" i="26"/>
  <c r="V23" i="26"/>
  <c r="Z23" i="26"/>
  <c r="AD23" i="26"/>
  <c r="C23" i="26"/>
  <c r="H23" i="26"/>
  <c r="M23" i="26"/>
  <c r="S23" i="26"/>
  <c r="X23" i="26"/>
  <c r="AC23" i="26"/>
  <c r="G23" i="26"/>
  <c r="L23" i="26"/>
  <c r="Q23" i="26"/>
  <c r="W23" i="26"/>
  <c r="AB23" i="26"/>
  <c r="AV23" i="26" s="1"/>
  <c r="AW23" i="26" s="1"/>
  <c r="D23" i="26"/>
  <c r="O23" i="26"/>
  <c r="Y23" i="26"/>
  <c r="K23" i="26"/>
  <c r="U23" i="26"/>
  <c r="AF23" i="26"/>
  <c r="P23" i="26"/>
  <c r="I23" i="26"/>
  <c r="AE23" i="26"/>
  <c r="T23" i="26"/>
  <c r="E23" i="26"/>
  <c r="AA23" i="26"/>
  <c r="AJ23" i="26"/>
  <c r="AM275" i="26"/>
  <c r="AG275" i="26"/>
  <c r="AS275" i="26" s="1"/>
  <c r="AT275" i="26" s="1"/>
  <c r="E275" i="26"/>
  <c r="I275" i="26"/>
  <c r="M275" i="26"/>
  <c r="Q275" i="26"/>
  <c r="U275" i="26"/>
  <c r="Y275" i="26"/>
  <c r="AC275" i="26"/>
  <c r="D275" i="26"/>
  <c r="H275" i="26"/>
  <c r="L275" i="26"/>
  <c r="P275" i="26"/>
  <c r="T275" i="26"/>
  <c r="X275" i="26"/>
  <c r="AB275" i="26"/>
  <c r="AV275" i="26" s="1"/>
  <c r="AW275" i="26" s="1"/>
  <c r="AF275" i="26"/>
  <c r="J275" i="26"/>
  <c r="R275" i="26"/>
  <c r="Z275" i="26"/>
  <c r="C275" i="26"/>
  <c r="K275" i="26"/>
  <c r="S275" i="26"/>
  <c r="AA275" i="26"/>
  <c r="G275" i="26"/>
  <c r="O275" i="26"/>
  <c r="W275" i="26"/>
  <c r="AE275" i="26"/>
  <c r="V275" i="26"/>
  <c r="AD275" i="26"/>
  <c r="N275" i="26"/>
  <c r="F275" i="26"/>
  <c r="AJ275" i="26"/>
  <c r="AM34" i="26"/>
  <c r="AG34" i="26"/>
  <c r="AS34" i="26" s="1"/>
  <c r="AT34" i="26" s="1"/>
  <c r="D34" i="26"/>
  <c r="H34" i="26"/>
  <c r="L34" i="26"/>
  <c r="P34" i="26"/>
  <c r="T34" i="26"/>
  <c r="X34" i="26"/>
  <c r="AB34" i="26"/>
  <c r="AV34" i="26" s="1"/>
  <c r="AW34" i="26" s="1"/>
  <c r="AF34" i="26"/>
  <c r="C34" i="26"/>
  <c r="G34" i="26"/>
  <c r="K34" i="26"/>
  <c r="O34" i="26"/>
  <c r="S34" i="26"/>
  <c r="W34" i="26"/>
  <c r="AA34" i="26"/>
  <c r="AE34" i="26"/>
  <c r="E34" i="26"/>
  <c r="M34" i="26"/>
  <c r="U34" i="26"/>
  <c r="AC34" i="26"/>
  <c r="J34" i="26"/>
  <c r="R34" i="26"/>
  <c r="Z34" i="26"/>
  <c r="F34" i="26"/>
  <c r="V34" i="26"/>
  <c r="Q34" i="26"/>
  <c r="Y34" i="26"/>
  <c r="N34" i="26"/>
  <c r="AD34" i="26"/>
  <c r="I34" i="26"/>
  <c r="AJ34" i="26"/>
  <c r="AM197" i="26"/>
  <c r="AG197" i="26"/>
  <c r="AS197" i="26" s="1"/>
  <c r="AT197" i="26" s="1"/>
  <c r="E197" i="26"/>
  <c r="I197" i="26"/>
  <c r="M197" i="26"/>
  <c r="Q197" i="26"/>
  <c r="U197" i="26"/>
  <c r="Y197" i="26"/>
  <c r="AC197" i="26"/>
  <c r="D197" i="26"/>
  <c r="H197" i="26"/>
  <c r="L197" i="26"/>
  <c r="P197" i="26"/>
  <c r="T197" i="26"/>
  <c r="X197" i="26"/>
  <c r="AB197" i="26"/>
  <c r="AV197" i="26" s="1"/>
  <c r="AW197" i="26" s="1"/>
  <c r="AF197" i="26"/>
  <c r="F197" i="26"/>
  <c r="N197" i="26"/>
  <c r="V197" i="26"/>
  <c r="AD197" i="26"/>
  <c r="C197" i="26"/>
  <c r="K197" i="26"/>
  <c r="S197" i="26"/>
  <c r="AA197" i="26"/>
  <c r="O197" i="26"/>
  <c r="AE197" i="26"/>
  <c r="R197" i="26"/>
  <c r="J197" i="26"/>
  <c r="Z197" i="26"/>
  <c r="W197" i="26"/>
  <c r="G197" i="26"/>
  <c r="AJ197" i="26"/>
  <c r="Q287" i="20"/>
  <c r="A285" i="26"/>
  <c r="AM194" i="26"/>
  <c r="AG194" i="26"/>
  <c r="AS194" i="26" s="1"/>
  <c r="AT194" i="26" s="1"/>
  <c r="C194" i="26"/>
  <c r="G194" i="26"/>
  <c r="K194" i="26"/>
  <c r="O194" i="26"/>
  <c r="S194" i="26"/>
  <c r="W194" i="26"/>
  <c r="AA194" i="26"/>
  <c r="AE194" i="26"/>
  <c r="F194" i="26"/>
  <c r="J194" i="26"/>
  <c r="N194" i="26"/>
  <c r="R194" i="26"/>
  <c r="V194" i="26"/>
  <c r="Z194" i="26"/>
  <c r="AD194" i="26"/>
  <c r="H194" i="26"/>
  <c r="P194" i="26"/>
  <c r="X194" i="26"/>
  <c r="AF194" i="26"/>
  <c r="E194" i="26"/>
  <c r="M194" i="26"/>
  <c r="U194" i="26"/>
  <c r="AC194" i="26"/>
  <c r="I194" i="26"/>
  <c r="Y194" i="26"/>
  <c r="L194" i="26"/>
  <c r="AB194" i="26"/>
  <c r="AV194" i="26" s="1"/>
  <c r="AW194" i="26" s="1"/>
  <c r="D194" i="26"/>
  <c r="T194" i="26"/>
  <c r="Q194" i="26"/>
  <c r="AJ194" i="26"/>
  <c r="Q356" i="20"/>
  <c r="A354" i="26"/>
  <c r="AM177" i="26"/>
  <c r="AG177" i="26"/>
  <c r="AS177" i="26" s="1"/>
  <c r="AT177" i="26" s="1"/>
  <c r="E177" i="26"/>
  <c r="I177" i="26"/>
  <c r="M177" i="26"/>
  <c r="Q177" i="26"/>
  <c r="U177" i="26"/>
  <c r="Y177" i="26"/>
  <c r="AC177" i="26"/>
  <c r="D177" i="26"/>
  <c r="H177" i="26"/>
  <c r="L177" i="26"/>
  <c r="P177" i="26"/>
  <c r="T177" i="26"/>
  <c r="X177" i="26"/>
  <c r="AB177" i="26"/>
  <c r="AV177" i="26" s="1"/>
  <c r="AW177" i="26" s="1"/>
  <c r="AF177" i="26"/>
  <c r="F177" i="26"/>
  <c r="N177" i="26"/>
  <c r="V177" i="26"/>
  <c r="AD177" i="26"/>
  <c r="C177" i="26"/>
  <c r="K177" i="26"/>
  <c r="S177" i="26"/>
  <c r="AA177" i="26"/>
  <c r="G177" i="26"/>
  <c r="W177" i="26"/>
  <c r="J177" i="26"/>
  <c r="Z177" i="26"/>
  <c r="R177" i="26"/>
  <c r="AE177" i="26"/>
  <c r="O177" i="26"/>
  <c r="AJ177" i="26"/>
  <c r="AV417" i="26"/>
  <c r="AW417" i="26" s="1"/>
  <c r="AS417" i="26"/>
  <c r="AT417" i="26" s="1"/>
  <c r="AI417" i="26"/>
  <c r="AM417" i="26"/>
  <c r="AG417" i="26"/>
  <c r="E417" i="26"/>
  <c r="I417" i="26"/>
  <c r="M417" i="26"/>
  <c r="Q417" i="26"/>
  <c r="U417" i="26"/>
  <c r="Y417" i="26"/>
  <c r="AC417" i="26"/>
  <c r="F417" i="26"/>
  <c r="J417" i="26"/>
  <c r="N417" i="26"/>
  <c r="R417" i="26"/>
  <c r="V417" i="26"/>
  <c r="Z417" i="26"/>
  <c r="AD417" i="26"/>
  <c r="D417" i="26"/>
  <c r="H417" i="26"/>
  <c r="L417" i="26"/>
  <c r="P417" i="26"/>
  <c r="T417" i="26"/>
  <c r="X417" i="26"/>
  <c r="AB417" i="26"/>
  <c r="AF417" i="26"/>
  <c r="K417" i="26"/>
  <c r="AA417" i="26"/>
  <c r="O417" i="26"/>
  <c r="AE417" i="26"/>
  <c r="C417" i="26"/>
  <c r="S417" i="26"/>
  <c r="G417" i="26"/>
  <c r="W417" i="26"/>
  <c r="AJ417" i="26"/>
  <c r="AV412" i="26"/>
  <c r="AW412" i="26" s="1"/>
  <c r="AS412" i="26"/>
  <c r="AT412" i="26" s="1"/>
  <c r="AM412" i="26"/>
  <c r="AG412" i="26"/>
  <c r="AI412" i="26"/>
  <c r="C412" i="26"/>
  <c r="G412" i="26"/>
  <c r="K412" i="26"/>
  <c r="O412" i="26"/>
  <c r="S412" i="26"/>
  <c r="W412" i="26"/>
  <c r="AA412" i="26"/>
  <c r="AE412" i="26"/>
  <c r="D412" i="26"/>
  <c r="H412" i="26"/>
  <c r="L412" i="26"/>
  <c r="P412" i="26"/>
  <c r="T412" i="26"/>
  <c r="X412" i="26"/>
  <c r="AB412" i="26"/>
  <c r="AF412" i="26"/>
  <c r="F412" i="26"/>
  <c r="J412" i="26"/>
  <c r="N412" i="26"/>
  <c r="R412" i="26"/>
  <c r="V412" i="26"/>
  <c r="Z412" i="26"/>
  <c r="AD412" i="26"/>
  <c r="Q412" i="26"/>
  <c r="E412" i="26"/>
  <c r="U412" i="26"/>
  <c r="I412" i="26"/>
  <c r="Y412" i="26"/>
  <c r="M412" i="26"/>
  <c r="AC412" i="26"/>
  <c r="AJ412" i="26"/>
  <c r="AM218" i="26"/>
  <c r="AG218" i="26"/>
  <c r="AS218" i="26" s="1"/>
  <c r="AT218" i="26" s="1"/>
  <c r="C218" i="26"/>
  <c r="G218" i="26"/>
  <c r="K218" i="26"/>
  <c r="O218" i="26"/>
  <c r="S218" i="26"/>
  <c r="W218" i="26"/>
  <c r="AA218" i="26"/>
  <c r="AE218" i="26"/>
  <c r="F218" i="26"/>
  <c r="J218" i="26"/>
  <c r="N218" i="26"/>
  <c r="R218" i="26"/>
  <c r="V218" i="26"/>
  <c r="Z218" i="26"/>
  <c r="AD218" i="26"/>
  <c r="H218" i="26"/>
  <c r="P218" i="26"/>
  <c r="X218" i="26"/>
  <c r="AF218" i="26"/>
  <c r="E218" i="26"/>
  <c r="M218" i="26"/>
  <c r="U218" i="26"/>
  <c r="AC218" i="26"/>
  <c r="D218" i="26"/>
  <c r="T218" i="26"/>
  <c r="Y218" i="26"/>
  <c r="I218" i="26"/>
  <c r="AB218" i="26"/>
  <c r="AV218" i="26" s="1"/>
  <c r="AW218" i="26" s="1"/>
  <c r="Q218" i="26"/>
  <c r="L218" i="26"/>
  <c r="AJ218" i="26"/>
  <c r="Q400" i="20"/>
  <c r="A398" i="26"/>
  <c r="Q329" i="20"/>
  <c r="A327" i="26"/>
  <c r="AM314" i="26"/>
  <c r="AG314" i="26"/>
  <c r="AS314" i="26" s="1"/>
  <c r="AT314" i="26" s="1"/>
  <c r="C314" i="26"/>
  <c r="G314" i="26"/>
  <c r="K314" i="26"/>
  <c r="O314" i="26"/>
  <c r="S314" i="26"/>
  <c r="W314" i="26"/>
  <c r="AA314" i="26"/>
  <c r="AE314" i="26"/>
  <c r="F314" i="26"/>
  <c r="J314" i="26"/>
  <c r="N314" i="26"/>
  <c r="R314" i="26"/>
  <c r="V314" i="26"/>
  <c r="Z314" i="26"/>
  <c r="AD314" i="26"/>
  <c r="H314" i="26"/>
  <c r="P314" i="26"/>
  <c r="X314" i="26"/>
  <c r="AF314" i="26"/>
  <c r="I314" i="26"/>
  <c r="Q314" i="26"/>
  <c r="Y314" i="26"/>
  <c r="E314" i="26"/>
  <c r="M314" i="26"/>
  <c r="U314" i="26"/>
  <c r="AC314" i="26"/>
  <c r="D314" i="26"/>
  <c r="L314" i="26"/>
  <c r="AB314" i="26"/>
  <c r="AV314" i="26" s="1"/>
  <c r="AW314" i="26" s="1"/>
  <c r="T314" i="26"/>
  <c r="AJ314" i="26"/>
  <c r="Q405" i="20"/>
  <c r="A403" i="26"/>
  <c r="AM203" i="26"/>
  <c r="AG203" i="26"/>
  <c r="AS203" i="26" s="1"/>
  <c r="AT203" i="26" s="1"/>
  <c r="E203" i="26"/>
  <c r="I203" i="26"/>
  <c r="M203" i="26"/>
  <c r="Q203" i="26"/>
  <c r="U203" i="26"/>
  <c r="Y203" i="26"/>
  <c r="AC203" i="26"/>
  <c r="D203" i="26"/>
  <c r="H203" i="26"/>
  <c r="L203" i="26"/>
  <c r="P203" i="26"/>
  <c r="T203" i="26"/>
  <c r="X203" i="26"/>
  <c r="AB203" i="26"/>
  <c r="AV203" i="26" s="1"/>
  <c r="AW203" i="26" s="1"/>
  <c r="AF203" i="26"/>
  <c r="J203" i="26"/>
  <c r="R203" i="26"/>
  <c r="Z203" i="26"/>
  <c r="G203" i="26"/>
  <c r="O203" i="26"/>
  <c r="W203" i="26"/>
  <c r="AE203" i="26"/>
  <c r="K203" i="26"/>
  <c r="AA203" i="26"/>
  <c r="N203" i="26"/>
  <c r="AD203" i="26"/>
  <c r="F203" i="26"/>
  <c r="V203" i="26"/>
  <c r="S203" i="26"/>
  <c r="C203" i="26"/>
  <c r="AJ203" i="26"/>
  <c r="AM222" i="26"/>
  <c r="AG222" i="26"/>
  <c r="AS222" i="26" s="1"/>
  <c r="AT222" i="26" s="1"/>
  <c r="C222" i="26"/>
  <c r="G222" i="26"/>
  <c r="K222" i="26"/>
  <c r="O222" i="26"/>
  <c r="S222" i="26"/>
  <c r="W222" i="26"/>
  <c r="AA222" i="26"/>
  <c r="AE222" i="26"/>
  <c r="F222" i="26"/>
  <c r="J222" i="26"/>
  <c r="N222" i="26"/>
  <c r="R222" i="26"/>
  <c r="V222" i="26"/>
  <c r="Z222" i="26"/>
  <c r="AD222" i="26"/>
  <c r="H222" i="26"/>
  <c r="P222" i="26"/>
  <c r="X222" i="26"/>
  <c r="AF222" i="26"/>
  <c r="E222" i="26"/>
  <c r="M222" i="26"/>
  <c r="U222" i="26"/>
  <c r="AC222" i="26"/>
  <c r="L222" i="26"/>
  <c r="AB222" i="26"/>
  <c r="AV222" i="26" s="1"/>
  <c r="AW222" i="26" s="1"/>
  <c r="I222" i="26"/>
  <c r="Q222" i="26"/>
  <c r="D222" i="26"/>
  <c r="Y222" i="26"/>
  <c r="T222" i="26"/>
  <c r="AJ222" i="26"/>
  <c r="AG56" i="26"/>
  <c r="AS56" i="26" s="1"/>
  <c r="AT56" i="26" s="1"/>
  <c r="D56" i="26"/>
  <c r="H56" i="26"/>
  <c r="L56" i="26"/>
  <c r="P56" i="26"/>
  <c r="T56" i="26"/>
  <c r="X56" i="26"/>
  <c r="AB56" i="26"/>
  <c r="AV56" i="26" s="1"/>
  <c r="AW56" i="26" s="1"/>
  <c r="AF56" i="26"/>
  <c r="AM56" i="26"/>
  <c r="C56" i="26"/>
  <c r="G56" i="26"/>
  <c r="K56" i="26"/>
  <c r="O56" i="26"/>
  <c r="S56" i="26"/>
  <c r="W56" i="26"/>
  <c r="AA56" i="26"/>
  <c r="AE56" i="26"/>
  <c r="I56" i="26"/>
  <c r="Q56" i="26"/>
  <c r="Y56" i="26"/>
  <c r="F56" i="26"/>
  <c r="N56" i="26"/>
  <c r="V56" i="26"/>
  <c r="AD56" i="26"/>
  <c r="R56" i="26"/>
  <c r="M56" i="26"/>
  <c r="AC56" i="26"/>
  <c r="E56" i="26"/>
  <c r="Z56" i="26"/>
  <c r="J56" i="26"/>
  <c r="U56" i="26"/>
  <c r="AJ56" i="26"/>
  <c r="Q247" i="20"/>
  <c r="A245" i="26"/>
  <c r="Q164" i="20"/>
  <c r="A162" i="26"/>
  <c r="AM294" i="26"/>
  <c r="AG294" i="26"/>
  <c r="AS294" i="26" s="1"/>
  <c r="AT294" i="26" s="1"/>
  <c r="C294" i="26"/>
  <c r="G294" i="26"/>
  <c r="K294" i="26"/>
  <c r="O294" i="26"/>
  <c r="S294" i="26"/>
  <c r="W294" i="26"/>
  <c r="AA294" i="26"/>
  <c r="AE294" i="26"/>
  <c r="F294" i="26"/>
  <c r="J294" i="26"/>
  <c r="N294" i="26"/>
  <c r="R294" i="26"/>
  <c r="V294" i="26"/>
  <c r="Z294" i="26"/>
  <c r="AD294" i="26"/>
  <c r="H294" i="26"/>
  <c r="P294" i="26"/>
  <c r="X294" i="26"/>
  <c r="AF294" i="26"/>
  <c r="I294" i="26"/>
  <c r="Q294" i="26"/>
  <c r="Y294" i="26"/>
  <c r="E294" i="26"/>
  <c r="M294" i="26"/>
  <c r="U294" i="26"/>
  <c r="AC294" i="26"/>
  <c r="AB294" i="26"/>
  <c r="AV294" i="26" s="1"/>
  <c r="AW294" i="26" s="1"/>
  <c r="D294" i="26"/>
  <c r="T294" i="26"/>
  <c r="L294" i="26"/>
  <c r="AJ294" i="26"/>
  <c r="AM38" i="26"/>
  <c r="AG38" i="26"/>
  <c r="AS38" i="26" s="1"/>
  <c r="AT38" i="26" s="1"/>
  <c r="D38" i="26"/>
  <c r="H38" i="26"/>
  <c r="L38" i="26"/>
  <c r="P38" i="26"/>
  <c r="T38" i="26"/>
  <c r="X38" i="26"/>
  <c r="AB38" i="26"/>
  <c r="AV38" i="26" s="1"/>
  <c r="AW38" i="26" s="1"/>
  <c r="AF38" i="26"/>
  <c r="C38" i="26"/>
  <c r="G38" i="26"/>
  <c r="K38" i="26"/>
  <c r="O38" i="26"/>
  <c r="S38" i="26"/>
  <c r="W38" i="26"/>
  <c r="AA38" i="26"/>
  <c r="AE38" i="26"/>
  <c r="E38" i="26"/>
  <c r="M38" i="26"/>
  <c r="U38" i="26"/>
  <c r="AC38" i="26"/>
  <c r="J38" i="26"/>
  <c r="R38" i="26"/>
  <c r="Z38" i="26"/>
  <c r="N38" i="26"/>
  <c r="AD38" i="26"/>
  <c r="I38" i="26"/>
  <c r="Y38" i="26"/>
  <c r="V38" i="26"/>
  <c r="Q38" i="26"/>
  <c r="F38" i="26"/>
  <c r="AJ38" i="26"/>
  <c r="Q128" i="20"/>
  <c r="A126" i="26"/>
  <c r="AM145" i="26"/>
  <c r="AG145" i="26"/>
  <c r="AS145" i="26" s="1"/>
  <c r="AT145" i="26" s="1"/>
  <c r="E145" i="26"/>
  <c r="I145" i="26"/>
  <c r="M145" i="26"/>
  <c r="Q145" i="26"/>
  <c r="U145" i="26"/>
  <c r="Y145" i="26"/>
  <c r="AC145" i="26"/>
  <c r="D145" i="26"/>
  <c r="H145" i="26"/>
  <c r="L145" i="26"/>
  <c r="P145" i="26"/>
  <c r="T145" i="26"/>
  <c r="X145" i="26"/>
  <c r="AB145" i="26"/>
  <c r="AV145" i="26" s="1"/>
  <c r="AW145" i="26" s="1"/>
  <c r="AF145" i="26"/>
  <c r="F145" i="26"/>
  <c r="N145" i="26"/>
  <c r="V145" i="26"/>
  <c r="AD145" i="26"/>
  <c r="C145" i="26"/>
  <c r="K145" i="26"/>
  <c r="S145" i="26"/>
  <c r="AA145" i="26"/>
  <c r="R145" i="26"/>
  <c r="W145" i="26"/>
  <c r="G145" i="26"/>
  <c r="Z145" i="26"/>
  <c r="O145" i="26"/>
  <c r="AE145" i="26"/>
  <c r="J145" i="26"/>
  <c r="AJ145" i="26"/>
  <c r="Q449" i="20"/>
  <c r="A447" i="26"/>
  <c r="Q67" i="20"/>
  <c r="A65" i="26"/>
  <c r="Q377" i="20"/>
  <c r="A375" i="26"/>
  <c r="AM106" i="26"/>
  <c r="AG106" i="26"/>
  <c r="AS106" i="26" s="1"/>
  <c r="AT106" i="26" s="1"/>
  <c r="C106" i="26"/>
  <c r="G106" i="26"/>
  <c r="K106" i="26"/>
  <c r="O106" i="26"/>
  <c r="S106" i="26"/>
  <c r="W106" i="26"/>
  <c r="AA106" i="26"/>
  <c r="AE106" i="26"/>
  <c r="F106" i="26"/>
  <c r="J106" i="26"/>
  <c r="N106" i="26"/>
  <c r="R106" i="26"/>
  <c r="V106" i="26"/>
  <c r="Z106" i="26"/>
  <c r="AD106" i="26"/>
  <c r="D106" i="26"/>
  <c r="L106" i="26"/>
  <c r="T106" i="26"/>
  <c r="AB106" i="26"/>
  <c r="AV106" i="26" s="1"/>
  <c r="AW106" i="26" s="1"/>
  <c r="I106" i="26"/>
  <c r="Q106" i="26"/>
  <c r="Y106" i="26"/>
  <c r="E106" i="26"/>
  <c r="U106" i="26"/>
  <c r="P106" i="26"/>
  <c r="AF106" i="26"/>
  <c r="X106" i="26"/>
  <c r="AC106" i="26"/>
  <c r="M106" i="26"/>
  <c r="H106" i="26"/>
  <c r="AJ106" i="26"/>
  <c r="Q179" i="20"/>
  <c r="A177" i="26"/>
  <c r="Q463" i="20"/>
  <c r="A461" i="26"/>
  <c r="AM202" i="26"/>
  <c r="AG202" i="26"/>
  <c r="AS202" i="26" s="1"/>
  <c r="AT202" i="26" s="1"/>
  <c r="C202" i="26"/>
  <c r="G202" i="26"/>
  <c r="K202" i="26"/>
  <c r="O202" i="26"/>
  <c r="S202" i="26"/>
  <c r="W202" i="26"/>
  <c r="AA202" i="26"/>
  <c r="AE202" i="26"/>
  <c r="F202" i="26"/>
  <c r="J202" i="26"/>
  <c r="N202" i="26"/>
  <c r="R202" i="26"/>
  <c r="V202" i="26"/>
  <c r="Z202" i="26"/>
  <c r="AD202" i="26"/>
  <c r="H202" i="26"/>
  <c r="P202" i="26"/>
  <c r="X202" i="26"/>
  <c r="AF202" i="26"/>
  <c r="E202" i="26"/>
  <c r="M202" i="26"/>
  <c r="U202" i="26"/>
  <c r="AC202" i="26"/>
  <c r="I202" i="26"/>
  <c r="Y202" i="26"/>
  <c r="L202" i="26"/>
  <c r="AB202" i="26"/>
  <c r="AV202" i="26" s="1"/>
  <c r="AW202" i="26" s="1"/>
  <c r="D202" i="26"/>
  <c r="T202" i="26"/>
  <c r="Q202" i="26"/>
  <c r="AJ202" i="26"/>
  <c r="Q240" i="20"/>
  <c r="A238" i="26"/>
  <c r="AM101" i="26"/>
  <c r="AG101" i="26"/>
  <c r="AS101" i="26" s="1"/>
  <c r="AT101" i="26" s="1"/>
  <c r="E101" i="26"/>
  <c r="I101" i="26"/>
  <c r="M101" i="26"/>
  <c r="Q101" i="26"/>
  <c r="U101" i="26"/>
  <c r="Y101" i="26"/>
  <c r="AC101" i="26"/>
  <c r="D101" i="26"/>
  <c r="H101" i="26"/>
  <c r="L101" i="26"/>
  <c r="P101" i="26"/>
  <c r="T101" i="26"/>
  <c r="X101" i="26"/>
  <c r="AB101" i="26"/>
  <c r="AV101" i="26" s="1"/>
  <c r="AW101" i="26" s="1"/>
  <c r="AF101" i="26"/>
  <c r="J101" i="26"/>
  <c r="R101" i="26"/>
  <c r="Z101" i="26"/>
  <c r="G101" i="26"/>
  <c r="O101" i="26"/>
  <c r="W101" i="26"/>
  <c r="AE101" i="26"/>
  <c r="K101" i="26"/>
  <c r="AA101" i="26"/>
  <c r="F101" i="26"/>
  <c r="V101" i="26"/>
  <c r="N101" i="26"/>
  <c r="S101" i="26"/>
  <c r="C101" i="26"/>
  <c r="AD101" i="26"/>
  <c r="AJ101" i="26"/>
  <c r="AM164" i="26"/>
  <c r="AG164" i="26"/>
  <c r="AS164" i="26" s="1"/>
  <c r="AT164" i="26" s="1"/>
  <c r="C164" i="26"/>
  <c r="G164" i="26"/>
  <c r="K164" i="26"/>
  <c r="O164" i="26"/>
  <c r="S164" i="26"/>
  <c r="W164" i="26"/>
  <c r="AA164" i="26"/>
  <c r="AE164" i="26"/>
  <c r="F164" i="26"/>
  <c r="J164" i="26"/>
  <c r="N164" i="26"/>
  <c r="R164" i="26"/>
  <c r="V164" i="26"/>
  <c r="Z164" i="26"/>
  <c r="AD164" i="26"/>
  <c r="D164" i="26"/>
  <c r="L164" i="26"/>
  <c r="T164" i="26"/>
  <c r="AB164" i="26"/>
  <c r="AV164" i="26" s="1"/>
  <c r="AW164" i="26" s="1"/>
  <c r="I164" i="26"/>
  <c r="Q164" i="26"/>
  <c r="Y164" i="26"/>
  <c r="M164" i="26"/>
  <c r="AC164" i="26"/>
  <c r="P164" i="26"/>
  <c r="AF164" i="26"/>
  <c r="H164" i="26"/>
  <c r="X164" i="26"/>
  <c r="E164" i="26"/>
  <c r="U164" i="26"/>
  <c r="AJ164" i="26"/>
  <c r="Q219" i="20"/>
  <c r="A217" i="26"/>
  <c r="Q125" i="20"/>
  <c r="A123" i="26"/>
  <c r="AM326" i="26"/>
  <c r="AG326" i="26"/>
  <c r="AS326" i="26" s="1"/>
  <c r="AT326" i="26" s="1"/>
  <c r="C326" i="26"/>
  <c r="G326" i="26"/>
  <c r="K326" i="26"/>
  <c r="O326" i="26"/>
  <c r="S326" i="26"/>
  <c r="W326" i="26"/>
  <c r="AA326" i="26"/>
  <c r="AE326" i="26"/>
  <c r="F326" i="26"/>
  <c r="J326" i="26"/>
  <c r="N326" i="26"/>
  <c r="R326" i="26"/>
  <c r="V326" i="26"/>
  <c r="Z326" i="26"/>
  <c r="AD326" i="26"/>
  <c r="E326" i="26"/>
  <c r="M326" i="26"/>
  <c r="U326" i="26"/>
  <c r="AC326" i="26"/>
  <c r="I326" i="26"/>
  <c r="T326" i="26"/>
  <c r="AF326" i="26"/>
  <c r="L326" i="26"/>
  <c r="X326" i="26"/>
  <c r="H326" i="26"/>
  <c r="Q326" i="26"/>
  <c r="AB326" i="26"/>
  <c r="AV326" i="26" s="1"/>
  <c r="AW326" i="26" s="1"/>
  <c r="Y326" i="26"/>
  <c r="D326" i="26"/>
  <c r="P326" i="26"/>
  <c r="AJ326" i="26"/>
  <c r="Q204" i="20"/>
  <c r="A202" i="26"/>
  <c r="Q374" i="20"/>
  <c r="A372" i="26"/>
  <c r="AV401" i="26"/>
  <c r="AW401" i="26" s="1"/>
  <c r="AS401" i="26"/>
  <c r="AT401" i="26" s="1"/>
  <c r="AI401" i="26"/>
  <c r="AM401" i="26"/>
  <c r="AG401" i="26"/>
  <c r="E401" i="26"/>
  <c r="I401" i="26"/>
  <c r="M401" i="26"/>
  <c r="Q401" i="26"/>
  <c r="U401" i="26"/>
  <c r="Y401" i="26"/>
  <c r="AC401" i="26"/>
  <c r="F401" i="26"/>
  <c r="J401" i="26"/>
  <c r="N401" i="26"/>
  <c r="R401" i="26"/>
  <c r="V401" i="26"/>
  <c r="Z401" i="26"/>
  <c r="AD401" i="26"/>
  <c r="D401" i="26"/>
  <c r="H401" i="26"/>
  <c r="L401" i="26"/>
  <c r="P401" i="26"/>
  <c r="T401" i="26"/>
  <c r="X401" i="26"/>
  <c r="AB401" i="26"/>
  <c r="AF401" i="26"/>
  <c r="K401" i="26"/>
  <c r="AA401" i="26"/>
  <c r="O401" i="26"/>
  <c r="AE401" i="26"/>
  <c r="C401" i="26"/>
  <c r="S401" i="26"/>
  <c r="G401" i="26"/>
  <c r="W401" i="26"/>
  <c r="AJ401" i="26"/>
  <c r="Q195" i="20"/>
  <c r="A193" i="26"/>
  <c r="Q69" i="20"/>
  <c r="A67" i="26"/>
  <c r="Q31" i="20"/>
  <c r="A29" i="26"/>
  <c r="AM158" i="26"/>
  <c r="AG158" i="26"/>
  <c r="AS158" i="26" s="1"/>
  <c r="AT158" i="26" s="1"/>
  <c r="C158" i="26"/>
  <c r="G158" i="26"/>
  <c r="K158" i="26"/>
  <c r="O158" i="26"/>
  <c r="S158" i="26"/>
  <c r="W158" i="26"/>
  <c r="AA158" i="26"/>
  <c r="AE158" i="26"/>
  <c r="F158" i="26"/>
  <c r="J158" i="26"/>
  <c r="N158" i="26"/>
  <c r="R158" i="26"/>
  <c r="V158" i="26"/>
  <c r="Z158" i="26"/>
  <c r="AD158" i="26"/>
  <c r="H158" i="26"/>
  <c r="P158" i="26"/>
  <c r="X158" i="26"/>
  <c r="AF158" i="26"/>
  <c r="E158" i="26"/>
  <c r="M158" i="26"/>
  <c r="U158" i="26"/>
  <c r="AC158" i="26"/>
  <c r="Q158" i="26"/>
  <c r="D158" i="26"/>
  <c r="T158" i="26"/>
  <c r="L158" i="26"/>
  <c r="AB158" i="26"/>
  <c r="AV158" i="26" s="1"/>
  <c r="AW158" i="26" s="1"/>
  <c r="Y158" i="26"/>
  <c r="I158" i="26"/>
  <c r="AJ158" i="26"/>
  <c r="AG13" i="26"/>
  <c r="AS13" i="26" s="1"/>
  <c r="AT13" i="26" s="1"/>
  <c r="F13" i="26"/>
  <c r="J13" i="26"/>
  <c r="N13" i="26"/>
  <c r="R13" i="26"/>
  <c r="V13" i="26"/>
  <c r="Z13" i="26"/>
  <c r="AD13" i="26"/>
  <c r="AM13" i="26"/>
  <c r="D13" i="26"/>
  <c r="I13" i="26"/>
  <c r="O13" i="26"/>
  <c r="T13" i="26"/>
  <c r="Y13" i="26"/>
  <c r="AE13" i="26"/>
  <c r="C13" i="26"/>
  <c r="H13" i="26"/>
  <c r="M13" i="26"/>
  <c r="S13" i="26"/>
  <c r="X13" i="26"/>
  <c r="AC13" i="26"/>
  <c r="E13" i="26"/>
  <c r="P13" i="26"/>
  <c r="AA13" i="26"/>
  <c r="L13" i="26"/>
  <c r="W13" i="26"/>
  <c r="Q13" i="26"/>
  <c r="K13" i="26"/>
  <c r="AF13" i="26"/>
  <c r="U13" i="26"/>
  <c r="G13" i="26"/>
  <c r="AB13" i="26"/>
  <c r="AV13" i="26" s="1"/>
  <c r="AW13" i="26" s="1"/>
  <c r="AJ13" i="26"/>
  <c r="AM139" i="26"/>
  <c r="AG139" i="26"/>
  <c r="AS139" i="26" s="1"/>
  <c r="AT139" i="26" s="1"/>
  <c r="E139" i="26"/>
  <c r="I139" i="26"/>
  <c r="M139" i="26"/>
  <c r="Q139" i="26"/>
  <c r="U139" i="26"/>
  <c r="Y139" i="26"/>
  <c r="AC139" i="26"/>
  <c r="D139" i="26"/>
  <c r="H139" i="26"/>
  <c r="L139" i="26"/>
  <c r="P139" i="26"/>
  <c r="T139" i="26"/>
  <c r="X139" i="26"/>
  <c r="AB139" i="26"/>
  <c r="AV139" i="26" s="1"/>
  <c r="AW139" i="26" s="1"/>
  <c r="AF139" i="26"/>
  <c r="J139" i="26"/>
  <c r="R139" i="26"/>
  <c r="Z139" i="26"/>
  <c r="G139" i="26"/>
  <c r="O139" i="26"/>
  <c r="W139" i="26"/>
  <c r="AE139" i="26"/>
  <c r="F139" i="26"/>
  <c r="V139" i="26"/>
  <c r="K139" i="26"/>
  <c r="AD139" i="26"/>
  <c r="N139" i="26"/>
  <c r="C139" i="26"/>
  <c r="AA139" i="26"/>
  <c r="S139" i="26"/>
  <c r="AJ139" i="26"/>
  <c r="AM189" i="26"/>
  <c r="AG189" i="26"/>
  <c r="AS189" i="26" s="1"/>
  <c r="AT189" i="26" s="1"/>
  <c r="E189" i="26"/>
  <c r="I189" i="26"/>
  <c r="M189" i="26"/>
  <c r="Q189" i="26"/>
  <c r="U189" i="26"/>
  <c r="Y189" i="26"/>
  <c r="AC189" i="26"/>
  <c r="D189" i="26"/>
  <c r="H189" i="26"/>
  <c r="L189" i="26"/>
  <c r="P189" i="26"/>
  <c r="T189" i="26"/>
  <c r="X189" i="26"/>
  <c r="AB189" i="26"/>
  <c r="AV189" i="26" s="1"/>
  <c r="AW189" i="26" s="1"/>
  <c r="AF189" i="26"/>
  <c r="F189" i="26"/>
  <c r="N189" i="26"/>
  <c r="V189" i="26"/>
  <c r="AD189" i="26"/>
  <c r="C189" i="26"/>
  <c r="K189" i="26"/>
  <c r="S189" i="26"/>
  <c r="AA189" i="26"/>
  <c r="O189" i="26"/>
  <c r="AE189" i="26"/>
  <c r="R189" i="26"/>
  <c r="J189" i="26"/>
  <c r="Z189" i="26"/>
  <c r="G189" i="26"/>
  <c r="W189" i="26"/>
  <c r="AJ189" i="26"/>
  <c r="AM49" i="26"/>
  <c r="F49" i="26"/>
  <c r="J49" i="26"/>
  <c r="N49" i="26"/>
  <c r="R49" i="26"/>
  <c r="V49" i="26"/>
  <c r="Z49" i="26"/>
  <c r="AD49" i="26"/>
  <c r="E49" i="26"/>
  <c r="I49" i="26"/>
  <c r="M49" i="26"/>
  <c r="Q49" i="26"/>
  <c r="U49" i="26"/>
  <c r="Y49" i="26"/>
  <c r="AC49" i="26"/>
  <c r="C49" i="26"/>
  <c r="K49" i="26"/>
  <c r="S49" i="26"/>
  <c r="AA49" i="26"/>
  <c r="AG49" i="26"/>
  <c r="AS49" i="26" s="1"/>
  <c r="AT49" i="26" s="1"/>
  <c r="H49" i="26"/>
  <c r="P49" i="26"/>
  <c r="X49" i="26"/>
  <c r="AF49" i="26"/>
  <c r="D49" i="26"/>
  <c r="T49" i="26"/>
  <c r="O49" i="26"/>
  <c r="AE49" i="26"/>
  <c r="W49" i="26"/>
  <c r="L49" i="26"/>
  <c r="AB49" i="26"/>
  <c r="AV49" i="26" s="1"/>
  <c r="AW49" i="26" s="1"/>
  <c r="G49" i="26"/>
  <c r="AJ49" i="26"/>
  <c r="AM292" i="26"/>
  <c r="AG292" i="26"/>
  <c r="AS292" i="26" s="1"/>
  <c r="AT292" i="26" s="1"/>
  <c r="C292" i="26"/>
  <c r="G292" i="26"/>
  <c r="K292" i="26"/>
  <c r="O292" i="26"/>
  <c r="S292" i="26"/>
  <c r="W292" i="26"/>
  <c r="AA292" i="26"/>
  <c r="AE292" i="26"/>
  <c r="F292" i="26"/>
  <c r="J292" i="26"/>
  <c r="N292" i="26"/>
  <c r="R292" i="26"/>
  <c r="V292" i="26"/>
  <c r="Z292" i="26"/>
  <c r="AD292" i="26"/>
  <c r="D292" i="26"/>
  <c r="L292" i="26"/>
  <c r="T292" i="26"/>
  <c r="AB292" i="26"/>
  <c r="AV292" i="26" s="1"/>
  <c r="AW292" i="26" s="1"/>
  <c r="E292" i="26"/>
  <c r="M292" i="26"/>
  <c r="U292" i="26"/>
  <c r="AC292" i="26"/>
  <c r="I292" i="26"/>
  <c r="Q292" i="26"/>
  <c r="Y292" i="26"/>
  <c r="X292" i="26"/>
  <c r="AF292" i="26"/>
  <c r="P292" i="26"/>
  <c r="H292" i="26"/>
  <c r="AJ292" i="26"/>
  <c r="Q151" i="20"/>
  <c r="A149" i="26"/>
  <c r="Q423" i="20"/>
  <c r="A421" i="26"/>
  <c r="AM188" i="26"/>
  <c r="AG188" i="26"/>
  <c r="AS188" i="26" s="1"/>
  <c r="AT188" i="26" s="1"/>
  <c r="C188" i="26"/>
  <c r="G188" i="26"/>
  <c r="K188" i="26"/>
  <c r="O188" i="26"/>
  <c r="S188" i="26"/>
  <c r="W188" i="26"/>
  <c r="AA188" i="26"/>
  <c r="AE188" i="26"/>
  <c r="F188" i="26"/>
  <c r="J188" i="26"/>
  <c r="N188" i="26"/>
  <c r="R188" i="26"/>
  <c r="V188" i="26"/>
  <c r="Z188" i="26"/>
  <c r="AD188" i="26"/>
  <c r="D188" i="26"/>
  <c r="L188" i="26"/>
  <c r="T188" i="26"/>
  <c r="AB188" i="26"/>
  <c r="AV188" i="26" s="1"/>
  <c r="AW188" i="26" s="1"/>
  <c r="I188" i="26"/>
  <c r="Q188" i="26"/>
  <c r="Y188" i="26"/>
  <c r="M188" i="26"/>
  <c r="AC188" i="26"/>
  <c r="P188" i="26"/>
  <c r="AF188" i="26"/>
  <c r="H188" i="26"/>
  <c r="X188" i="26"/>
  <c r="U188" i="26"/>
  <c r="E188" i="26"/>
  <c r="AJ188" i="26"/>
  <c r="AM286" i="26"/>
  <c r="AG286" i="26"/>
  <c r="AS286" i="26" s="1"/>
  <c r="AT286" i="26" s="1"/>
  <c r="C286" i="26"/>
  <c r="G286" i="26"/>
  <c r="K286" i="26"/>
  <c r="O286" i="26"/>
  <c r="S286" i="26"/>
  <c r="W286" i="26"/>
  <c r="AA286" i="26"/>
  <c r="AE286" i="26"/>
  <c r="F286" i="26"/>
  <c r="J286" i="26"/>
  <c r="N286" i="26"/>
  <c r="R286" i="26"/>
  <c r="V286" i="26"/>
  <c r="Z286" i="26"/>
  <c r="AD286" i="26"/>
  <c r="H286" i="26"/>
  <c r="P286" i="26"/>
  <c r="X286" i="26"/>
  <c r="AF286" i="26"/>
  <c r="I286" i="26"/>
  <c r="Q286" i="26"/>
  <c r="Y286" i="26"/>
  <c r="E286" i="26"/>
  <c r="M286" i="26"/>
  <c r="U286" i="26"/>
  <c r="AC286" i="26"/>
  <c r="L286" i="26"/>
  <c r="T286" i="26"/>
  <c r="D286" i="26"/>
  <c r="AB286" i="26"/>
  <c r="AV286" i="26" s="1"/>
  <c r="AW286" i="26" s="1"/>
  <c r="AJ286" i="26"/>
  <c r="Q43" i="20"/>
  <c r="A41" i="26"/>
  <c r="AM123" i="26"/>
  <c r="AG123" i="26"/>
  <c r="AS123" i="26" s="1"/>
  <c r="AT123" i="26" s="1"/>
  <c r="E123" i="26"/>
  <c r="I123" i="26"/>
  <c r="M123" i="26"/>
  <c r="Q123" i="26"/>
  <c r="U123" i="26"/>
  <c r="Y123" i="26"/>
  <c r="AC123" i="26"/>
  <c r="D123" i="26"/>
  <c r="H123" i="26"/>
  <c r="L123" i="26"/>
  <c r="P123" i="26"/>
  <c r="T123" i="26"/>
  <c r="X123" i="26"/>
  <c r="AB123" i="26"/>
  <c r="AV123" i="26" s="1"/>
  <c r="AW123" i="26" s="1"/>
  <c r="AF123" i="26"/>
  <c r="F123" i="26"/>
  <c r="N123" i="26"/>
  <c r="V123" i="26"/>
  <c r="AD123" i="26"/>
  <c r="C123" i="26"/>
  <c r="K123" i="26"/>
  <c r="S123" i="26"/>
  <c r="AA123" i="26"/>
  <c r="G123" i="26"/>
  <c r="W123" i="26"/>
  <c r="R123" i="26"/>
  <c r="Z123" i="26"/>
  <c r="AE123" i="26"/>
  <c r="O123" i="26"/>
  <c r="J123" i="26"/>
  <c r="AJ123" i="26"/>
  <c r="Q37" i="20"/>
  <c r="A35" i="26"/>
  <c r="AM146" i="26"/>
  <c r="AG146" i="26"/>
  <c r="AS146" i="26" s="1"/>
  <c r="AT146" i="26" s="1"/>
  <c r="C146" i="26"/>
  <c r="G146" i="26"/>
  <c r="K146" i="26"/>
  <c r="O146" i="26"/>
  <c r="S146" i="26"/>
  <c r="W146" i="26"/>
  <c r="AA146" i="26"/>
  <c r="AE146" i="26"/>
  <c r="F146" i="26"/>
  <c r="J146" i="26"/>
  <c r="N146" i="26"/>
  <c r="R146" i="26"/>
  <c r="V146" i="26"/>
  <c r="Z146" i="26"/>
  <c r="AD146" i="26"/>
  <c r="H146" i="26"/>
  <c r="P146" i="26"/>
  <c r="X146" i="26"/>
  <c r="AF146" i="26"/>
  <c r="E146" i="26"/>
  <c r="M146" i="26"/>
  <c r="U146" i="26"/>
  <c r="AC146" i="26"/>
  <c r="D146" i="26"/>
  <c r="T146" i="26"/>
  <c r="L146" i="26"/>
  <c r="Q146" i="26"/>
  <c r="I146" i="26"/>
  <c r="AB146" i="26"/>
  <c r="AV146" i="26" s="1"/>
  <c r="AW146" i="26" s="1"/>
  <c r="Y146" i="26"/>
  <c r="AJ146" i="26"/>
  <c r="Q201" i="20"/>
  <c r="A199" i="26"/>
  <c r="Q47" i="20"/>
  <c r="A45" i="26"/>
  <c r="Q169" i="20"/>
  <c r="A167" i="26"/>
  <c r="AM334" i="26"/>
  <c r="AG334" i="26"/>
  <c r="AS334" i="26" s="1"/>
  <c r="AT334" i="26" s="1"/>
  <c r="C334" i="26"/>
  <c r="G334" i="26"/>
  <c r="K334" i="26"/>
  <c r="O334" i="26"/>
  <c r="S334" i="26"/>
  <c r="W334" i="26"/>
  <c r="AA334" i="26"/>
  <c r="AE334" i="26"/>
  <c r="F334" i="26"/>
  <c r="J334" i="26"/>
  <c r="N334" i="26"/>
  <c r="R334" i="26"/>
  <c r="V334" i="26"/>
  <c r="Z334" i="26"/>
  <c r="AD334" i="26"/>
  <c r="E334" i="26"/>
  <c r="M334" i="26"/>
  <c r="U334" i="26"/>
  <c r="AC334" i="26"/>
  <c r="D334" i="26"/>
  <c r="P334" i="26"/>
  <c r="Y334" i="26"/>
  <c r="H334" i="26"/>
  <c r="Q334" i="26"/>
  <c r="AB334" i="26"/>
  <c r="AV334" i="26" s="1"/>
  <c r="AW334" i="26" s="1"/>
  <c r="L334" i="26"/>
  <c r="X334" i="26"/>
  <c r="I334" i="26"/>
  <c r="T334" i="26"/>
  <c r="AF334" i="26"/>
  <c r="AJ334" i="26"/>
  <c r="AV365" i="26"/>
  <c r="AW365" i="26" s="1"/>
  <c r="AS365" i="26"/>
  <c r="AT365" i="26" s="1"/>
  <c r="AM365" i="26"/>
  <c r="AI365" i="26"/>
  <c r="AG365" i="26"/>
  <c r="D365" i="26"/>
  <c r="H365" i="26"/>
  <c r="L365" i="26"/>
  <c r="P365" i="26"/>
  <c r="T365" i="26"/>
  <c r="X365" i="26"/>
  <c r="AB365" i="26"/>
  <c r="AF365" i="26"/>
  <c r="G365" i="26"/>
  <c r="M365" i="26"/>
  <c r="R365" i="26"/>
  <c r="W365" i="26"/>
  <c r="AC365" i="26"/>
  <c r="C365" i="26"/>
  <c r="I365" i="26"/>
  <c r="N365" i="26"/>
  <c r="S365" i="26"/>
  <c r="Y365" i="26"/>
  <c r="AD365" i="26"/>
  <c r="F365" i="26"/>
  <c r="K365" i="26"/>
  <c r="Q365" i="26"/>
  <c r="V365" i="26"/>
  <c r="AA365" i="26"/>
  <c r="U365" i="26"/>
  <c r="E365" i="26"/>
  <c r="Z365" i="26"/>
  <c r="J365" i="26"/>
  <c r="AE365" i="26"/>
  <c r="O365" i="26"/>
  <c r="AJ365" i="26"/>
  <c r="AM26" i="26"/>
  <c r="AG26" i="26"/>
  <c r="AS26" i="26" s="1"/>
  <c r="AT26" i="26" s="1"/>
  <c r="D26" i="26"/>
  <c r="H26" i="26"/>
  <c r="L26" i="26"/>
  <c r="P26" i="26"/>
  <c r="T26" i="26"/>
  <c r="X26" i="26"/>
  <c r="AB26" i="26"/>
  <c r="AV26" i="26" s="1"/>
  <c r="AW26" i="26" s="1"/>
  <c r="AF26" i="26"/>
  <c r="C26" i="26"/>
  <c r="I26" i="26"/>
  <c r="N26" i="26"/>
  <c r="S26" i="26"/>
  <c r="Y26" i="26"/>
  <c r="AD26" i="26"/>
  <c r="G26" i="26"/>
  <c r="M26" i="26"/>
  <c r="R26" i="26"/>
  <c r="W26" i="26"/>
  <c r="AC26" i="26"/>
  <c r="J26" i="26"/>
  <c r="U26" i="26"/>
  <c r="AE26" i="26"/>
  <c r="F26" i="26"/>
  <c r="Q26" i="26"/>
  <c r="AA26" i="26"/>
  <c r="K26" i="26"/>
  <c r="E26" i="26"/>
  <c r="Z26" i="26"/>
  <c r="O26" i="26"/>
  <c r="V26" i="26"/>
  <c r="AJ26" i="26"/>
  <c r="AM408" i="26"/>
  <c r="AG408" i="26"/>
  <c r="AI408" i="26"/>
  <c r="AS408" i="26"/>
  <c r="AT408" i="26" s="1"/>
  <c r="AV408" i="26"/>
  <c r="AW408" i="26" s="1"/>
  <c r="C408" i="26"/>
  <c r="G408" i="26"/>
  <c r="K408" i="26"/>
  <c r="O408" i="26"/>
  <c r="S408" i="26"/>
  <c r="W408" i="26"/>
  <c r="AA408" i="26"/>
  <c r="AE408" i="26"/>
  <c r="D408" i="26"/>
  <c r="H408" i="26"/>
  <c r="L408" i="26"/>
  <c r="P408" i="26"/>
  <c r="T408" i="26"/>
  <c r="X408" i="26"/>
  <c r="AB408" i="26"/>
  <c r="AF408" i="26"/>
  <c r="F408" i="26"/>
  <c r="J408" i="26"/>
  <c r="N408" i="26"/>
  <c r="R408" i="26"/>
  <c r="V408" i="26"/>
  <c r="Z408" i="26"/>
  <c r="AD408" i="26"/>
  <c r="I408" i="26"/>
  <c r="Y408" i="26"/>
  <c r="M408" i="26"/>
  <c r="AC408" i="26"/>
  <c r="Q408" i="26"/>
  <c r="E408" i="26"/>
  <c r="U408" i="26"/>
  <c r="AJ408" i="26"/>
  <c r="AM376" i="26"/>
  <c r="AV376" i="26"/>
  <c r="AW376" i="26" s="1"/>
  <c r="AG376" i="26"/>
  <c r="AI376" i="26"/>
  <c r="AS376" i="26"/>
  <c r="AT376" i="26" s="1"/>
  <c r="C376" i="26"/>
  <c r="G376" i="26"/>
  <c r="K376" i="26"/>
  <c r="O376" i="26"/>
  <c r="S376" i="26"/>
  <c r="W376" i="26"/>
  <c r="AA376" i="26"/>
  <c r="AE376" i="26"/>
  <c r="D376" i="26"/>
  <c r="H376" i="26"/>
  <c r="L376" i="26"/>
  <c r="P376" i="26"/>
  <c r="T376" i="26"/>
  <c r="X376" i="26"/>
  <c r="AB376" i="26"/>
  <c r="AF376" i="26"/>
  <c r="F376" i="26"/>
  <c r="J376" i="26"/>
  <c r="N376" i="26"/>
  <c r="R376" i="26"/>
  <c r="V376" i="26"/>
  <c r="Z376" i="26"/>
  <c r="AD376" i="26"/>
  <c r="I376" i="26"/>
  <c r="Y376" i="26"/>
  <c r="M376" i="26"/>
  <c r="AC376" i="26"/>
  <c r="Q376" i="26"/>
  <c r="E376" i="26"/>
  <c r="U376" i="26"/>
  <c r="AJ376" i="26"/>
  <c r="AV422" i="26"/>
  <c r="AW422" i="26" s="1"/>
  <c r="AS422" i="26"/>
  <c r="AT422" i="26" s="1"/>
  <c r="AM422" i="26"/>
  <c r="AI422" i="26"/>
  <c r="AG422" i="26"/>
  <c r="C422" i="26"/>
  <c r="G422" i="26"/>
  <c r="K422" i="26"/>
  <c r="D422" i="26"/>
  <c r="H422" i="26"/>
  <c r="F422" i="26"/>
  <c r="J422" i="26"/>
  <c r="N422" i="26"/>
  <c r="R422" i="26"/>
  <c r="V422" i="26"/>
  <c r="Z422" i="26"/>
  <c r="E422" i="26"/>
  <c r="O422" i="26"/>
  <c r="T422" i="26"/>
  <c r="Y422" i="26"/>
  <c r="AD422" i="26"/>
  <c r="I422" i="26"/>
  <c r="P422" i="26"/>
  <c r="U422" i="26"/>
  <c r="AA422" i="26"/>
  <c r="AE422" i="26"/>
  <c r="L422" i="26"/>
  <c r="Q422" i="26"/>
  <c r="W422" i="26"/>
  <c r="AB422" i="26"/>
  <c r="AF422" i="26"/>
  <c r="M422" i="26"/>
  <c r="S422" i="26"/>
  <c r="X422" i="26"/>
  <c r="AC422" i="26"/>
  <c r="AJ422" i="26"/>
  <c r="Q299" i="20"/>
  <c r="A297" i="26"/>
  <c r="Q113" i="20"/>
  <c r="A111" i="26"/>
  <c r="AM181" i="26"/>
  <c r="AG181" i="26"/>
  <c r="AS181" i="26" s="1"/>
  <c r="AT181" i="26" s="1"/>
  <c r="E181" i="26"/>
  <c r="I181" i="26"/>
  <c r="M181" i="26"/>
  <c r="Q181" i="26"/>
  <c r="U181" i="26"/>
  <c r="Y181" i="26"/>
  <c r="AC181" i="26"/>
  <c r="D181" i="26"/>
  <c r="H181" i="26"/>
  <c r="L181" i="26"/>
  <c r="P181" i="26"/>
  <c r="T181" i="26"/>
  <c r="X181" i="26"/>
  <c r="AB181" i="26"/>
  <c r="AV181" i="26" s="1"/>
  <c r="AW181" i="26" s="1"/>
  <c r="AF181" i="26"/>
  <c r="F181" i="26"/>
  <c r="N181" i="26"/>
  <c r="V181" i="26"/>
  <c r="AD181" i="26"/>
  <c r="C181" i="26"/>
  <c r="K181" i="26"/>
  <c r="S181" i="26"/>
  <c r="AA181" i="26"/>
  <c r="O181" i="26"/>
  <c r="AE181" i="26"/>
  <c r="R181" i="26"/>
  <c r="J181" i="26"/>
  <c r="Z181" i="26"/>
  <c r="G181" i="26"/>
  <c r="W181" i="26"/>
  <c r="AJ181" i="26"/>
  <c r="Q187" i="20"/>
  <c r="A185" i="26"/>
  <c r="Q60" i="20"/>
  <c r="A58" i="26"/>
  <c r="AM295" i="26"/>
  <c r="AG295" i="26"/>
  <c r="AS295" i="26" s="1"/>
  <c r="AT295" i="26" s="1"/>
  <c r="E295" i="26"/>
  <c r="I295" i="26"/>
  <c r="M295" i="26"/>
  <c r="Q295" i="26"/>
  <c r="U295" i="26"/>
  <c r="Y295" i="26"/>
  <c r="AC295" i="26"/>
  <c r="D295" i="26"/>
  <c r="H295" i="26"/>
  <c r="L295" i="26"/>
  <c r="P295" i="26"/>
  <c r="T295" i="26"/>
  <c r="X295" i="26"/>
  <c r="AB295" i="26"/>
  <c r="AV295" i="26" s="1"/>
  <c r="AW295" i="26" s="1"/>
  <c r="AF295" i="26"/>
  <c r="J295" i="26"/>
  <c r="R295" i="26"/>
  <c r="Z295" i="26"/>
  <c r="C295" i="26"/>
  <c r="K295" i="26"/>
  <c r="S295" i="26"/>
  <c r="AA295" i="26"/>
  <c r="G295" i="26"/>
  <c r="O295" i="26"/>
  <c r="W295" i="26"/>
  <c r="AE295" i="26"/>
  <c r="AD295" i="26"/>
  <c r="F295" i="26"/>
  <c r="V295" i="26"/>
  <c r="N295" i="26"/>
  <c r="AJ295" i="26"/>
  <c r="AV416" i="26"/>
  <c r="AW416" i="26" s="1"/>
  <c r="AS416" i="26"/>
  <c r="AT416" i="26" s="1"/>
  <c r="AM416" i="26"/>
  <c r="AG416" i="26"/>
  <c r="AI416" i="26"/>
  <c r="C416" i="26"/>
  <c r="G416" i="26"/>
  <c r="K416" i="26"/>
  <c r="O416" i="26"/>
  <c r="S416" i="26"/>
  <c r="W416" i="26"/>
  <c r="AA416" i="26"/>
  <c r="AE416" i="26"/>
  <c r="D416" i="26"/>
  <c r="H416" i="26"/>
  <c r="L416" i="26"/>
  <c r="P416" i="26"/>
  <c r="T416" i="26"/>
  <c r="X416" i="26"/>
  <c r="AB416" i="26"/>
  <c r="AF416" i="26"/>
  <c r="F416" i="26"/>
  <c r="J416" i="26"/>
  <c r="N416" i="26"/>
  <c r="R416" i="26"/>
  <c r="V416" i="26"/>
  <c r="Z416" i="26"/>
  <c r="AD416" i="26"/>
  <c r="I416" i="26"/>
  <c r="Y416" i="26"/>
  <c r="M416" i="26"/>
  <c r="AC416" i="26"/>
  <c r="Q416" i="26"/>
  <c r="E416" i="26"/>
  <c r="U416" i="26"/>
  <c r="AJ416" i="26"/>
  <c r="Q345" i="20"/>
  <c r="A343" i="26"/>
  <c r="Q253" i="20"/>
  <c r="A251" i="26"/>
  <c r="AV372" i="26"/>
  <c r="AW372" i="26" s="1"/>
  <c r="AS372" i="26"/>
  <c r="AT372" i="26" s="1"/>
  <c r="AM372" i="26"/>
  <c r="AI372" i="26"/>
  <c r="AG372" i="26"/>
  <c r="C372" i="26"/>
  <c r="G372" i="26"/>
  <c r="K372" i="26"/>
  <c r="O372" i="26"/>
  <c r="S372" i="26"/>
  <c r="W372" i="26"/>
  <c r="AA372" i="26"/>
  <c r="AE372" i="26"/>
  <c r="D372" i="26"/>
  <c r="H372" i="26"/>
  <c r="L372" i="26"/>
  <c r="P372" i="26"/>
  <c r="T372" i="26"/>
  <c r="X372" i="26"/>
  <c r="AB372" i="26"/>
  <c r="AF372" i="26"/>
  <c r="F372" i="26"/>
  <c r="J372" i="26"/>
  <c r="N372" i="26"/>
  <c r="R372" i="26"/>
  <c r="V372" i="26"/>
  <c r="Z372" i="26"/>
  <c r="AD372" i="26"/>
  <c r="Q372" i="26"/>
  <c r="E372" i="26"/>
  <c r="U372" i="26"/>
  <c r="I372" i="26"/>
  <c r="Y372" i="26"/>
  <c r="M372" i="26"/>
  <c r="AC372" i="26"/>
  <c r="AJ372" i="26"/>
  <c r="Q459" i="20"/>
  <c r="A457" i="26"/>
  <c r="Q324" i="20"/>
  <c r="A322" i="26"/>
  <c r="AM278" i="26"/>
  <c r="AG278" i="26"/>
  <c r="AS278" i="26" s="1"/>
  <c r="AT278" i="26" s="1"/>
  <c r="C278" i="26"/>
  <c r="G278" i="26"/>
  <c r="K278" i="26"/>
  <c r="O278" i="26"/>
  <c r="S278" i="26"/>
  <c r="W278" i="26"/>
  <c r="AA278" i="26"/>
  <c r="AE278" i="26"/>
  <c r="F278" i="26"/>
  <c r="J278" i="26"/>
  <c r="N278" i="26"/>
  <c r="R278" i="26"/>
  <c r="V278" i="26"/>
  <c r="Z278" i="26"/>
  <c r="AD278" i="26"/>
  <c r="H278" i="26"/>
  <c r="P278" i="26"/>
  <c r="X278" i="26"/>
  <c r="AF278" i="26"/>
  <c r="I278" i="26"/>
  <c r="Q278" i="26"/>
  <c r="Y278" i="26"/>
  <c r="E278" i="26"/>
  <c r="M278" i="26"/>
  <c r="U278" i="26"/>
  <c r="AC278" i="26"/>
  <c r="AB278" i="26"/>
  <c r="AV278" i="26" s="1"/>
  <c r="AW278" i="26" s="1"/>
  <c r="D278" i="26"/>
  <c r="T278" i="26"/>
  <c r="L278" i="26"/>
  <c r="AJ278" i="26"/>
  <c r="Q434" i="20"/>
  <c r="A432" i="26"/>
  <c r="AM32" i="26"/>
  <c r="AG32" i="26"/>
  <c r="AS32" i="26" s="1"/>
  <c r="AT32" i="26" s="1"/>
  <c r="D32" i="26"/>
  <c r="H32" i="26"/>
  <c r="L32" i="26"/>
  <c r="P32" i="26"/>
  <c r="T32" i="26"/>
  <c r="X32" i="26"/>
  <c r="AB32" i="26"/>
  <c r="AV32" i="26" s="1"/>
  <c r="AW32" i="26" s="1"/>
  <c r="AF32" i="26"/>
  <c r="C32" i="26"/>
  <c r="G32" i="26"/>
  <c r="K32" i="26"/>
  <c r="O32" i="26"/>
  <c r="S32" i="26"/>
  <c r="W32" i="26"/>
  <c r="AA32" i="26"/>
  <c r="AE32" i="26"/>
  <c r="I32" i="26"/>
  <c r="Q32" i="26"/>
  <c r="Y32" i="26"/>
  <c r="F32" i="26"/>
  <c r="N32" i="26"/>
  <c r="V32" i="26"/>
  <c r="AD32" i="26"/>
  <c r="R32" i="26"/>
  <c r="M32" i="26"/>
  <c r="AC32" i="26"/>
  <c r="U32" i="26"/>
  <c r="J32" i="26"/>
  <c r="Z32" i="26"/>
  <c r="E32" i="26"/>
  <c r="AJ32" i="26"/>
  <c r="AM15" i="26"/>
  <c r="AG15" i="26"/>
  <c r="AS15" i="26" s="1"/>
  <c r="AT15" i="26" s="1"/>
  <c r="F15" i="26"/>
  <c r="J15" i="26"/>
  <c r="N15" i="26"/>
  <c r="R15" i="26"/>
  <c r="V15" i="26"/>
  <c r="Z15" i="26"/>
  <c r="AD15" i="26"/>
  <c r="C15" i="26"/>
  <c r="H15" i="26"/>
  <c r="M15" i="26"/>
  <c r="S15" i="26"/>
  <c r="X15" i="26"/>
  <c r="AC15" i="26"/>
  <c r="G15" i="26"/>
  <c r="L15" i="26"/>
  <c r="Q15" i="26"/>
  <c r="W15" i="26"/>
  <c r="AB15" i="26"/>
  <c r="AV15" i="26" s="1"/>
  <c r="AW15" i="26" s="1"/>
  <c r="I15" i="26"/>
  <c r="T15" i="26"/>
  <c r="AE15" i="26"/>
  <c r="E15" i="26"/>
  <c r="P15" i="26"/>
  <c r="AA15" i="26"/>
  <c r="U15" i="26"/>
  <c r="O15" i="26"/>
  <c r="D15" i="26"/>
  <c r="AF15" i="26"/>
  <c r="Y15" i="26"/>
  <c r="K15" i="26"/>
  <c r="AJ15" i="26"/>
  <c r="Q359" i="20"/>
  <c r="A357" i="26"/>
  <c r="Q104" i="20"/>
  <c r="A102" i="26"/>
  <c r="Q369" i="20"/>
  <c r="A367" i="26"/>
  <c r="Q42" i="20"/>
  <c r="A40" i="26"/>
  <c r="AM22" i="26"/>
  <c r="AG22" i="26"/>
  <c r="AS22" i="26" s="1"/>
  <c r="AT22" i="26" s="1"/>
  <c r="D22" i="26"/>
  <c r="H22" i="26"/>
  <c r="L22" i="26"/>
  <c r="P22" i="26"/>
  <c r="T22" i="26"/>
  <c r="X22" i="26"/>
  <c r="AB22" i="26"/>
  <c r="AV22" i="26" s="1"/>
  <c r="AW22" i="26" s="1"/>
  <c r="AF22" i="26"/>
  <c r="F22" i="26"/>
  <c r="K22" i="26"/>
  <c r="Q22" i="26"/>
  <c r="V22" i="26"/>
  <c r="AA22" i="26"/>
  <c r="E22" i="26"/>
  <c r="J22" i="26"/>
  <c r="O22" i="26"/>
  <c r="U22" i="26"/>
  <c r="Z22" i="26"/>
  <c r="AE22" i="26"/>
  <c r="M22" i="26"/>
  <c r="W22" i="26"/>
  <c r="I22" i="26"/>
  <c r="S22" i="26"/>
  <c r="AD22" i="26"/>
  <c r="C22" i="26"/>
  <c r="Y22" i="26"/>
  <c r="R22" i="26"/>
  <c r="G22" i="26"/>
  <c r="N22" i="26"/>
  <c r="AC22" i="26"/>
  <c r="AJ22" i="26"/>
  <c r="Q153" i="20"/>
  <c r="A151" i="26"/>
  <c r="AM257" i="26"/>
  <c r="D257" i="26"/>
  <c r="H257" i="26"/>
  <c r="L257" i="26"/>
  <c r="P257" i="26"/>
  <c r="T257" i="26"/>
  <c r="X257" i="26"/>
  <c r="AB257" i="26"/>
  <c r="AV257" i="26" s="1"/>
  <c r="AW257" i="26" s="1"/>
  <c r="AF257" i="26"/>
  <c r="C257" i="26"/>
  <c r="I257" i="26"/>
  <c r="N257" i="26"/>
  <c r="S257" i="26"/>
  <c r="Y257" i="26"/>
  <c r="AD257" i="26"/>
  <c r="G257" i="26"/>
  <c r="M257" i="26"/>
  <c r="R257" i="26"/>
  <c r="W257" i="26"/>
  <c r="AC257" i="26"/>
  <c r="AG257" i="26"/>
  <c r="AS257" i="26" s="1"/>
  <c r="AT257" i="26" s="1"/>
  <c r="J257" i="26"/>
  <c r="U257" i="26"/>
  <c r="AE257" i="26"/>
  <c r="K257" i="26"/>
  <c r="V257" i="26"/>
  <c r="F257" i="26"/>
  <c r="Q257" i="26"/>
  <c r="AA257" i="26"/>
  <c r="E257" i="26"/>
  <c r="O257" i="26"/>
  <c r="Z257" i="26"/>
  <c r="AJ257" i="26"/>
  <c r="AM353" i="26"/>
  <c r="AG353" i="26"/>
  <c r="AS353" i="26" s="1"/>
  <c r="AT353" i="26" s="1"/>
  <c r="E353" i="26"/>
  <c r="I353" i="26"/>
  <c r="M353" i="26"/>
  <c r="Q353" i="26"/>
  <c r="U353" i="26"/>
  <c r="Y353" i="26"/>
  <c r="AC353" i="26"/>
  <c r="D353" i="26"/>
  <c r="H353" i="26"/>
  <c r="L353" i="26"/>
  <c r="P353" i="26"/>
  <c r="T353" i="26"/>
  <c r="X353" i="26"/>
  <c r="AB353" i="26"/>
  <c r="AV353" i="26" s="1"/>
  <c r="AW353" i="26" s="1"/>
  <c r="AF353" i="26"/>
  <c r="F353" i="26"/>
  <c r="N353" i="26"/>
  <c r="V353" i="26"/>
  <c r="AD353" i="26"/>
  <c r="G353" i="26"/>
  <c r="O353" i="26"/>
  <c r="W353" i="26"/>
  <c r="AE353" i="26"/>
  <c r="C353" i="26"/>
  <c r="K353" i="26"/>
  <c r="S353" i="26"/>
  <c r="AA353" i="26"/>
  <c r="J353" i="26"/>
  <c r="R353" i="26"/>
  <c r="Z353" i="26"/>
  <c r="AJ353" i="26"/>
  <c r="Q141" i="20"/>
  <c r="A139" i="26"/>
  <c r="AV404" i="26"/>
  <c r="AW404" i="26" s="1"/>
  <c r="AS404" i="26"/>
  <c r="AT404" i="26" s="1"/>
  <c r="AM404" i="26"/>
  <c r="AI404" i="26"/>
  <c r="AG404" i="26"/>
  <c r="C404" i="26"/>
  <c r="G404" i="26"/>
  <c r="K404" i="26"/>
  <c r="O404" i="26"/>
  <c r="S404" i="26"/>
  <c r="W404" i="26"/>
  <c r="AA404" i="26"/>
  <c r="AE404" i="26"/>
  <c r="D404" i="26"/>
  <c r="H404" i="26"/>
  <c r="L404" i="26"/>
  <c r="P404" i="26"/>
  <c r="T404" i="26"/>
  <c r="X404" i="26"/>
  <c r="AB404" i="26"/>
  <c r="AF404" i="26"/>
  <c r="F404" i="26"/>
  <c r="J404" i="26"/>
  <c r="N404" i="26"/>
  <c r="R404" i="26"/>
  <c r="V404" i="26"/>
  <c r="Z404" i="26"/>
  <c r="AD404" i="26"/>
  <c r="Q404" i="26"/>
  <c r="E404" i="26"/>
  <c r="U404" i="26"/>
  <c r="I404" i="26"/>
  <c r="Y404" i="26"/>
  <c r="M404" i="26"/>
  <c r="AC404" i="26"/>
  <c r="AJ404" i="26"/>
  <c r="Q337" i="20"/>
  <c r="A335" i="26"/>
  <c r="AM342" i="26"/>
  <c r="AG342" i="26"/>
  <c r="AS342" i="26" s="1"/>
  <c r="AT342" i="26" s="1"/>
  <c r="C342" i="26"/>
  <c r="G342" i="26"/>
  <c r="K342" i="26"/>
  <c r="O342" i="26"/>
  <c r="S342" i="26"/>
  <c r="W342" i="26"/>
  <c r="AA342" i="26"/>
  <c r="AE342" i="26"/>
  <c r="F342" i="26"/>
  <c r="J342" i="26"/>
  <c r="N342" i="26"/>
  <c r="R342" i="26"/>
  <c r="V342" i="26"/>
  <c r="Z342" i="26"/>
  <c r="AD342" i="26"/>
  <c r="H342" i="26"/>
  <c r="P342" i="26"/>
  <c r="X342" i="26"/>
  <c r="AF342" i="26"/>
  <c r="I342" i="26"/>
  <c r="Q342" i="26"/>
  <c r="Y342" i="26"/>
  <c r="E342" i="26"/>
  <c r="M342" i="26"/>
  <c r="U342" i="26"/>
  <c r="AC342" i="26"/>
  <c r="L342" i="26"/>
  <c r="T342" i="26"/>
  <c r="AB342" i="26"/>
  <c r="AV342" i="26" s="1"/>
  <c r="AW342" i="26" s="1"/>
  <c r="D342" i="26"/>
  <c r="AJ342" i="26"/>
  <c r="AM55" i="26"/>
  <c r="AG55" i="26"/>
  <c r="AS55" i="26" s="1"/>
  <c r="AT55" i="26" s="1"/>
  <c r="F55" i="26"/>
  <c r="J55" i="26"/>
  <c r="N55" i="26"/>
  <c r="R55" i="26"/>
  <c r="V55" i="26"/>
  <c r="Z55" i="26"/>
  <c r="AD55" i="26"/>
  <c r="E55" i="26"/>
  <c r="I55" i="26"/>
  <c r="M55" i="26"/>
  <c r="Q55" i="26"/>
  <c r="U55" i="26"/>
  <c r="Y55" i="26"/>
  <c r="AC55" i="26"/>
  <c r="G55" i="26"/>
  <c r="O55" i="26"/>
  <c r="W55" i="26"/>
  <c r="AE55" i="26"/>
  <c r="D55" i="26"/>
  <c r="L55" i="26"/>
  <c r="T55" i="26"/>
  <c r="AB55" i="26"/>
  <c r="AV55" i="26" s="1"/>
  <c r="AW55" i="26" s="1"/>
  <c r="P55" i="26"/>
  <c r="AF55" i="26"/>
  <c r="K55" i="26"/>
  <c r="AA55" i="26"/>
  <c r="C55" i="26"/>
  <c r="X55" i="26"/>
  <c r="S55" i="26"/>
  <c r="H55" i="26"/>
  <c r="AJ55" i="26"/>
  <c r="Q84" i="20"/>
  <c r="A82" i="26"/>
  <c r="Q176" i="20"/>
  <c r="A174" i="26"/>
  <c r="AM42" i="26"/>
  <c r="AG42" i="26"/>
  <c r="AS42" i="26" s="1"/>
  <c r="AT42" i="26" s="1"/>
  <c r="D42" i="26"/>
  <c r="H42" i="26"/>
  <c r="L42" i="26"/>
  <c r="P42" i="26"/>
  <c r="T42" i="26"/>
  <c r="X42" i="26"/>
  <c r="AB42" i="26"/>
  <c r="AV42" i="26" s="1"/>
  <c r="AW42" i="26" s="1"/>
  <c r="AF42" i="26"/>
  <c r="C42" i="26"/>
  <c r="G42" i="26"/>
  <c r="K42" i="26"/>
  <c r="O42" i="26"/>
  <c r="S42" i="26"/>
  <c r="W42" i="26"/>
  <c r="AA42" i="26"/>
  <c r="AE42" i="26"/>
  <c r="E42" i="26"/>
  <c r="M42" i="26"/>
  <c r="U42" i="26"/>
  <c r="AC42" i="26"/>
  <c r="J42" i="26"/>
  <c r="R42" i="26"/>
  <c r="Z42" i="26"/>
  <c r="F42" i="26"/>
  <c r="V42" i="26"/>
  <c r="Q42" i="26"/>
  <c r="I42" i="26"/>
  <c r="AD42" i="26"/>
  <c r="Y42" i="26"/>
  <c r="N42" i="26"/>
  <c r="AJ42" i="26"/>
  <c r="AM285" i="26"/>
  <c r="AG285" i="26"/>
  <c r="AS285" i="26" s="1"/>
  <c r="AT285" i="26" s="1"/>
  <c r="E285" i="26"/>
  <c r="I285" i="26"/>
  <c r="M285" i="26"/>
  <c r="Q285" i="26"/>
  <c r="U285" i="26"/>
  <c r="Y285" i="26"/>
  <c r="AC285" i="26"/>
  <c r="D285" i="26"/>
  <c r="H285" i="26"/>
  <c r="L285" i="26"/>
  <c r="P285" i="26"/>
  <c r="T285" i="26"/>
  <c r="X285" i="26"/>
  <c r="AB285" i="26"/>
  <c r="AV285" i="26" s="1"/>
  <c r="AW285" i="26" s="1"/>
  <c r="AF285" i="26"/>
  <c r="F285" i="26"/>
  <c r="N285" i="26"/>
  <c r="V285" i="26"/>
  <c r="AD285" i="26"/>
  <c r="G285" i="26"/>
  <c r="O285" i="26"/>
  <c r="W285" i="26"/>
  <c r="AE285" i="26"/>
  <c r="C285" i="26"/>
  <c r="K285" i="26"/>
  <c r="S285" i="26"/>
  <c r="AA285" i="26"/>
  <c r="J285" i="26"/>
  <c r="R285" i="26"/>
  <c r="Z285" i="26"/>
  <c r="AJ285" i="26"/>
  <c r="AM239" i="26"/>
  <c r="AG239" i="26"/>
  <c r="AS239" i="26" s="1"/>
  <c r="AT239" i="26" s="1"/>
  <c r="E239" i="26"/>
  <c r="I239" i="26"/>
  <c r="M239" i="26"/>
  <c r="Q239" i="26"/>
  <c r="U239" i="26"/>
  <c r="Y239" i="26"/>
  <c r="D239" i="26"/>
  <c r="H239" i="26"/>
  <c r="L239" i="26"/>
  <c r="P239" i="26"/>
  <c r="T239" i="26"/>
  <c r="X239" i="26"/>
  <c r="AB239" i="26"/>
  <c r="AV239" i="26" s="1"/>
  <c r="AW239" i="26" s="1"/>
  <c r="AF239" i="26"/>
  <c r="J239" i="26"/>
  <c r="R239" i="26"/>
  <c r="Z239" i="26"/>
  <c r="AE239" i="26"/>
  <c r="G239" i="26"/>
  <c r="O239" i="26"/>
  <c r="W239" i="26"/>
  <c r="AD239" i="26"/>
  <c r="K239" i="26"/>
  <c r="AA239" i="26"/>
  <c r="N239" i="26"/>
  <c r="AC239" i="26"/>
  <c r="F239" i="26"/>
  <c r="V239" i="26"/>
  <c r="S239" i="26"/>
  <c r="C239" i="26"/>
  <c r="AJ239" i="26"/>
  <c r="Q438" i="20"/>
  <c r="A436" i="26"/>
  <c r="Q33" i="20"/>
  <c r="A31" i="26"/>
  <c r="Q229" i="20"/>
  <c r="A227" i="26"/>
  <c r="Q396" i="20"/>
  <c r="A394" i="26"/>
  <c r="Q267" i="20"/>
  <c r="A265" i="26"/>
  <c r="AV433" i="26"/>
  <c r="AW433" i="26" s="1"/>
  <c r="AS433" i="26"/>
  <c r="AT433" i="26" s="1"/>
  <c r="AI433" i="26"/>
  <c r="AM433" i="26"/>
  <c r="AG433" i="26"/>
  <c r="D433" i="26"/>
  <c r="H433" i="26"/>
  <c r="L433" i="26"/>
  <c r="P433" i="26"/>
  <c r="T433" i="26"/>
  <c r="X433" i="26"/>
  <c r="AB433" i="26"/>
  <c r="AF433" i="26"/>
  <c r="F433" i="26"/>
  <c r="N433" i="26"/>
  <c r="V433" i="26"/>
  <c r="AD433" i="26"/>
  <c r="E433" i="26"/>
  <c r="I433" i="26"/>
  <c r="M433" i="26"/>
  <c r="Q433" i="26"/>
  <c r="U433" i="26"/>
  <c r="Y433" i="26"/>
  <c r="AC433" i="26"/>
  <c r="J433" i="26"/>
  <c r="R433" i="26"/>
  <c r="Z433" i="26"/>
  <c r="C433" i="26"/>
  <c r="G433" i="26"/>
  <c r="K433" i="26"/>
  <c r="O433" i="26"/>
  <c r="S433" i="26"/>
  <c r="W433" i="26"/>
  <c r="AA433" i="26"/>
  <c r="AE433" i="26"/>
  <c r="AJ433" i="26"/>
  <c r="AM175" i="26"/>
  <c r="AG175" i="26"/>
  <c r="AS175" i="26" s="1"/>
  <c r="AT175" i="26" s="1"/>
  <c r="E175" i="26"/>
  <c r="I175" i="26"/>
  <c r="M175" i="26"/>
  <c r="Q175" i="26"/>
  <c r="U175" i="26"/>
  <c r="Y175" i="26"/>
  <c r="AC175" i="26"/>
  <c r="D175" i="26"/>
  <c r="H175" i="26"/>
  <c r="L175" i="26"/>
  <c r="P175" i="26"/>
  <c r="T175" i="26"/>
  <c r="X175" i="26"/>
  <c r="AB175" i="26"/>
  <c r="AV175" i="26" s="1"/>
  <c r="AW175" i="26" s="1"/>
  <c r="AF175" i="26"/>
  <c r="J175" i="26"/>
  <c r="R175" i="26"/>
  <c r="Z175" i="26"/>
  <c r="G175" i="26"/>
  <c r="O175" i="26"/>
  <c r="W175" i="26"/>
  <c r="AE175" i="26"/>
  <c r="C175" i="26"/>
  <c r="S175" i="26"/>
  <c r="F175" i="26"/>
  <c r="V175" i="26"/>
  <c r="N175" i="26"/>
  <c r="AD175" i="26"/>
  <c r="AA175" i="26"/>
  <c r="K175" i="26"/>
  <c r="AJ175" i="26"/>
  <c r="Q357" i="20"/>
  <c r="A355" i="26"/>
  <c r="AM111" i="26"/>
  <c r="AG111" i="26"/>
  <c r="AS111" i="26" s="1"/>
  <c r="AT111" i="26" s="1"/>
  <c r="E111" i="26"/>
  <c r="I111" i="26"/>
  <c r="M111" i="26"/>
  <c r="Q111" i="26"/>
  <c r="U111" i="26"/>
  <c r="Y111" i="26"/>
  <c r="AC111" i="26"/>
  <c r="D111" i="26"/>
  <c r="H111" i="26"/>
  <c r="L111" i="26"/>
  <c r="P111" i="26"/>
  <c r="T111" i="26"/>
  <c r="X111" i="26"/>
  <c r="AB111" i="26"/>
  <c r="AV111" i="26" s="1"/>
  <c r="AW111" i="26" s="1"/>
  <c r="AF111" i="26"/>
  <c r="F111" i="26"/>
  <c r="N111" i="26"/>
  <c r="V111" i="26"/>
  <c r="AD111" i="26"/>
  <c r="C111" i="26"/>
  <c r="K111" i="26"/>
  <c r="S111" i="26"/>
  <c r="AA111" i="26"/>
  <c r="O111" i="26"/>
  <c r="AE111" i="26"/>
  <c r="J111" i="26"/>
  <c r="Z111" i="26"/>
  <c r="G111" i="26"/>
  <c r="W111" i="26"/>
  <c r="R111" i="26"/>
  <c r="AJ111" i="26"/>
  <c r="Q57" i="20"/>
  <c r="A55" i="26"/>
  <c r="Q421" i="20"/>
  <c r="A419" i="26"/>
  <c r="AV398" i="26"/>
  <c r="AW398" i="26" s="1"/>
  <c r="AS398" i="26"/>
  <c r="AT398" i="26" s="1"/>
  <c r="AM398" i="26"/>
  <c r="AI398" i="26"/>
  <c r="AG398" i="26"/>
  <c r="C398" i="26"/>
  <c r="G398" i="26"/>
  <c r="K398" i="26"/>
  <c r="O398" i="26"/>
  <c r="S398" i="26"/>
  <c r="W398" i="26"/>
  <c r="AA398" i="26"/>
  <c r="AE398" i="26"/>
  <c r="D398" i="26"/>
  <c r="H398" i="26"/>
  <c r="L398" i="26"/>
  <c r="P398" i="26"/>
  <c r="T398" i="26"/>
  <c r="X398" i="26"/>
  <c r="AB398" i="26"/>
  <c r="AF398" i="26"/>
  <c r="F398" i="26"/>
  <c r="J398" i="26"/>
  <c r="N398" i="26"/>
  <c r="R398" i="26"/>
  <c r="V398" i="26"/>
  <c r="Z398" i="26"/>
  <c r="AD398" i="26"/>
  <c r="E398" i="26"/>
  <c r="U398" i="26"/>
  <c r="I398" i="26"/>
  <c r="Y398" i="26"/>
  <c r="M398" i="26"/>
  <c r="AC398" i="26"/>
  <c r="Q398" i="26"/>
  <c r="AJ398" i="26"/>
  <c r="Q326" i="20"/>
  <c r="A324" i="26"/>
  <c r="AM54" i="26"/>
  <c r="AG54" i="26"/>
  <c r="AS54" i="26" s="1"/>
  <c r="AT54" i="26" s="1"/>
  <c r="D54" i="26"/>
  <c r="H54" i="26"/>
  <c r="L54" i="26"/>
  <c r="P54" i="26"/>
  <c r="T54" i="26"/>
  <c r="X54" i="26"/>
  <c r="AB54" i="26"/>
  <c r="AV54" i="26" s="1"/>
  <c r="AW54" i="26" s="1"/>
  <c r="AF54" i="26"/>
  <c r="C54" i="26"/>
  <c r="G54" i="26"/>
  <c r="K54" i="26"/>
  <c r="O54" i="26"/>
  <c r="S54" i="26"/>
  <c r="W54" i="26"/>
  <c r="AA54" i="26"/>
  <c r="AE54" i="26"/>
  <c r="E54" i="26"/>
  <c r="M54" i="26"/>
  <c r="U54" i="26"/>
  <c r="AC54" i="26"/>
  <c r="J54" i="26"/>
  <c r="R54" i="26"/>
  <c r="Z54" i="26"/>
  <c r="N54" i="26"/>
  <c r="AD54" i="26"/>
  <c r="I54" i="26"/>
  <c r="Y54" i="26"/>
  <c r="V54" i="26"/>
  <c r="F54" i="26"/>
  <c r="Q54" i="26"/>
  <c r="AJ54" i="26"/>
  <c r="AM351" i="26"/>
  <c r="AG351" i="26"/>
  <c r="AS351" i="26" s="1"/>
  <c r="AT351" i="26" s="1"/>
  <c r="E351" i="26"/>
  <c r="I351" i="26"/>
  <c r="M351" i="26"/>
  <c r="Q351" i="26"/>
  <c r="U351" i="26"/>
  <c r="Y351" i="26"/>
  <c r="AC351" i="26"/>
  <c r="D351" i="26"/>
  <c r="H351" i="26"/>
  <c r="L351" i="26"/>
  <c r="P351" i="26"/>
  <c r="T351" i="26"/>
  <c r="X351" i="26"/>
  <c r="AB351" i="26"/>
  <c r="AV351" i="26" s="1"/>
  <c r="AW351" i="26" s="1"/>
  <c r="AF351" i="26"/>
  <c r="J351" i="26"/>
  <c r="R351" i="26"/>
  <c r="Z351" i="26"/>
  <c r="C351" i="26"/>
  <c r="K351" i="26"/>
  <c r="S351" i="26"/>
  <c r="AA351" i="26"/>
  <c r="G351" i="26"/>
  <c r="O351" i="26"/>
  <c r="W351" i="26"/>
  <c r="AE351" i="26"/>
  <c r="AD351" i="26"/>
  <c r="F351" i="26"/>
  <c r="N351" i="26"/>
  <c r="V351" i="26"/>
  <c r="AJ351" i="26"/>
  <c r="Q63" i="20"/>
  <c r="A61" i="26"/>
  <c r="AM311" i="26"/>
  <c r="AG311" i="26"/>
  <c r="AS311" i="26" s="1"/>
  <c r="AT311" i="26" s="1"/>
  <c r="E311" i="26"/>
  <c r="I311" i="26"/>
  <c r="M311" i="26"/>
  <c r="Q311" i="26"/>
  <c r="U311" i="26"/>
  <c r="Y311" i="26"/>
  <c r="AC311" i="26"/>
  <c r="D311" i="26"/>
  <c r="H311" i="26"/>
  <c r="L311" i="26"/>
  <c r="P311" i="26"/>
  <c r="T311" i="26"/>
  <c r="X311" i="26"/>
  <c r="AB311" i="26"/>
  <c r="AV311" i="26" s="1"/>
  <c r="AW311" i="26" s="1"/>
  <c r="AF311" i="26"/>
  <c r="J311" i="26"/>
  <c r="R311" i="26"/>
  <c r="Z311" i="26"/>
  <c r="C311" i="26"/>
  <c r="K311" i="26"/>
  <c r="S311" i="26"/>
  <c r="AA311" i="26"/>
  <c r="G311" i="26"/>
  <c r="O311" i="26"/>
  <c r="W311" i="26"/>
  <c r="AE311" i="26"/>
  <c r="AD311" i="26"/>
  <c r="F311" i="26"/>
  <c r="V311" i="26"/>
  <c r="N311" i="26"/>
  <c r="AJ311" i="26"/>
  <c r="Q197" i="20"/>
  <c r="A195" i="26"/>
  <c r="AM256" i="26"/>
  <c r="AG256" i="26"/>
  <c r="AS256" i="26" s="1"/>
  <c r="AT256" i="26" s="1"/>
  <c r="F256" i="26"/>
  <c r="J256" i="26"/>
  <c r="N256" i="26"/>
  <c r="R256" i="26"/>
  <c r="V256" i="26"/>
  <c r="Z256" i="26"/>
  <c r="AD256" i="26"/>
  <c r="G256" i="26"/>
  <c r="L256" i="26"/>
  <c r="Q256" i="26"/>
  <c r="W256" i="26"/>
  <c r="AB256" i="26"/>
  <c r="AV256" i="26" s="1"/>
  <c r="AW256" i="26" s="1"/>
  <c r="E256" i="26"/>
  <c r="K256" i="26"/>
  <c r="P256" i="26"/>
  <c r="U256" i="26"/>
  <c r="AA256" i="26"/>
  <c r="AF256" i="26"/>
  <c r="H256" i="26"/>
  <c r="S256" i="26"/>
  <c r="AC256" i="26"/>
  <c r="I256" i="26"/>
  <c r="T256" i="26"/>
  <c r="AE256" i="26"/>
  <c r="D256" i="26"/>
  <c r="O256" i="26"/>
  <c r="Y256" i="26"/>
  <c r="C256" i="26"/>
  <c r="X256" i="26"/>
  <c r="M256" i="26"/>
  <c r="AJ256" i="26"/>
  <c r="AM318" i="26"/>
  <c r="AG318" i="26"/>
  <c r="AS318" i="26" s="1"/>
  <c r="AT318" i="26" s="1"/>
  <c r="C318" i="26"/>
  <c r="G318" i="26"/>
  <c r="K318" i="26"/>
  <c r="O318" i="26"/>
  <c r="S318" i="26"/>
  <c r="W318" i="26"/>
  <c r="AA318" i="26"/>
  <c r="AE318" i="26"/>
  <c r="F318" i="26"/>
  <c r="J318" i="26"/>
  <c r="N318" i="26"/>
  <c r="R318" i="26"/>
  <c r="V318" i="26"/>
  <c r="Z318" i="26"/>
  <c r="AD318" i="26"/>
  <c r="H318" i="26"/>
  <c r="P318" i="26"/>
  <c r="I318" i="26"/>
  <c r="E318" i="26"/>
  <c r="M318" i="26"/>
  <c r="U318" i="26"/>
  <c r="AC318" i="26"/>
  <c r="L318" i="26"/>
  <c r="Y318" i="26"/>
  <c r="Q318" i="26"/>
  <c r="AB318" i="26"/>
  <c r="AV318" i="26" s="1"/>
  <c r="AW318" i="26" s="1"/>
  <c r="D318" i="26"/>
  <c r="X318" i="26"/>
  <c r="T318" i="26"/>
  <c r="AF318" i="26"/>
  <c r="AJ318" i="26"/>
  <c r="Q301" i="20"/>
  <c r="A299" i="26"/>
  <c r="Q252" i="20"/>
  <c r="A250" i="26"/>
  <c r="Q36" i="20"/>
  <c r="A34" i="26"/>
  <c r="Q132" i="20"/>
  <c r="A130" i="26"/>
  <c r="Q49" i="20"/>
  <c r="A47" i="26"/>
  <c r="Q178" i="20"/>
  <c r="A176" i="26"/>
  <c r="Q444" i="20"/>
  <c r="A442" i="26"/>
  <c r="AV426" i="26"/>
  <c r="AW426" i="26" s="1"/>
  <c r="AS426" i="26"/>
  <c r="AT426" i="26" s="1"/>
  <c r="AM426" i="26"/>
  <c r="AI426" i="26"/>
  <c r="AG426" i="26"/>
  <c r="F426" i="26"/>
  <c r="J426" i="26"/>
  <c r="N426" i="26"/>
  <c r="R426" i="26"/>
  <c r="V426" i="26"/>
  <c r="Z426" i="26"/>
  <c r="AD426" i="26"/>
  <c r="C426" i="26"/>
  <c r="G426" i="26"/>
  <c r="K426" i="26"/>
  <c r="O426" i="26"/>
  <c r="S426" i="26"/>
  <c r="W426" i="26"/>
  <c r="AA426" i="26"/>
  <c r="AE426" i="26"/>
  <c r="D426" i="26"/>
  <c r="H426" i="26"/>
  <c r="L426" i="26"/>
  <c r="P426" i="26"/>
  <c r="T426" i="26"/>
  <c r="X426" i="26"/>
  <c r="AB426" i="26"/>
  <c r="AF426" i="26"/>
  <c r="E426" i="26"/>
  <c r="I426" i="26"/>
  <c r="M426" i="26"/>
  <c r="Q426" i="26"/>
  <c r="U426" i="26"/>
  <c r="Y426" i="26"/>
  <c r="AC426" i="26"/>
  <c r="AJ426" i="26"/>
  <c r="AM186" i="26"/>
  <c r="AG186" i="26"/>
  <c r="AS186" i="26" s="1"/>
  <c r="AT186" i="26" s="1"/>
  <c r="C186" i="26"/>
  <c r="G186" i="26"/>
  <c r="K186" i="26"/>
  <c r="O186" i="26"/>
  <c r="S186" i="26"/>
  <c r="W186" i="26"/>
  <c r="AA186" i="26"/>
  <c r="AE186" i="26"/>
  <c r="F186" i="26"/>
  <c r="J186" i="26"/>
  <c r="N186" i="26"/>
  <c r="R186" i="26"/>
  <c r="V186" i="26"/>
  <c r="Z186" i="26"/>
  <c r="AD186" i="26"/>
  <c r="H186" i="26"/>
  <c r="P186" i="26"/>
  <c r="X186" i="26"/>
  <c r="AF186" i="26"/>
  <c r="E186" i="26"/>
  <c r="M186" i="26"/>
  <c r="U186" i="26"/>
  <c r="AC186" i="26"/>
  <c r="I186" i="26"/>
  <c r="Y186" i="26"/>
  <c r="L186" i="26"/>
  <c r="AB186" i="26"/>
  <c r="AV186" i="26" s="1"/>
  <c r="AW186" i="26" s="1"/>
  <c r="D186" i="26"/>
  <c r="T186" i="26"/>
  <c r="Q186" i="26"/>
  <c r="AJ186" i="26"/>
  <c r="Q238" i="20"/>
  <c r="A236" i="26"/>
  <c r="Q123" i="20"/>
  <c r="A121" i="26"/>
  <c r="Q220" i="20"/>
  <c r="A218" i="26"/>
  <c r="AM80" i="26"/>
  <c r="AG80" i="26"/>
  <c r="AS80" i="26" s="1"/>
  <c r="AT80" i="26" s="1"/>
  <c r="C80" i="26"/>
  <c r="G80" i="26"/>
  <c r="K80" i="26"/>
  <c r="O80" i="26"/>
  <c r="S80" i="26"/>
  <c r="W80" i="26"/>
  <c r="AA80" i="26"/>
  <c r="AE80" i="26"/>
  <c r="F80" i="26"/>
  <c r="L80" i="26"/>
  <c r="Q80" i="26"/>
  <c r="V80" i="26"/>
  <c r="AB80" i="26"/>
  <c r="AV80" i="26" s="1"/>
  <c r="AW80" i="26" s="1"/>
  <c r="E80" i="26"/>
  <c r="J80" i="26"/>
  <c r="P80" i="26"/>
  <c r="U80" i="26"/>
  <c r="Z80" i="26"/>
  <c r="AF80" i="26"/>
  <c r="M80" i="26"/>
  <c r="X80" i="26"/>
  <c r="I80" i="26"/>
  <c r="T80" i="26"/>
  <c r="AD80" i="26"/>
  <c r="N80" i="26"/>
  <c r="H80" i="26"/>
  <c r="AC80" i="26"/>
  <c r="D80" i="26"/>
  <c r="Y80" i="26"/>
  <c r="R80" i="26"/>
  <c r="AJ80" i="26"/>
  <c r="AM65" i="26"/>
  <c r="F65" i="26"/>
  <c r="J65" i="26"/>
  <c r="N65" i="26"/>
  <c r="R65" i="26"/>
  <c r="V65" i="26"/>
  <c r="Z65" i="26"/>
  <c r="AD65" i="26"/>
  <c r="E65" i="26"/>
  <c r="I65" i="26"/>
  <c r="M65" i="26"/>
  <c r="Q65" i="26"/>
  <c r="U65" i="26"/>
  <c r="Y65" i="26"/>
  <c r="AC65" i="26"/>
  <c r="C65" i="26"/>
  <c r="K65" i="26"/>
  <c r="S65" i="26"/>
  <c r="AA65" i="26"/>
  <c r="H65" i="26"/>
  <c r="P65" i="26"/>
  <c r="X65" i="26"/>
  <c r="AF65" i="26"/>
  <c r="D65" i="26"/>
  <c r="T65" i="26"/>
  <c r="O65" i="26"/>
  <c r="AE65" i="26"/>
  <c r="W65" i="26"/>
  <c r="AG65" i="26"/>
  <c r="AS65" i="26" s="1"/>
  <c r="AT65" i="26" s="1"/>
  <c r="L65" i="26"/>
  <c r="G65" i="26"/>
  <c r="AB65" i="26"/>
  <c r="AV65" i="26" s="1"/>
  <c r="AW65" i="26" s="1"/>
  <c r="AJ65" i="26"/>
  <c r="Q208" i="20"/>
  <c r="A206" i="26"/>
  <c r="Q441" i="20"/>
  <c r="A439" i="26"/>
  <c r="AM269" i="26"/>
  <c r="AG269" i="26"/>
  <c r="AS269" i="26" s="1"/>
  <c r="AT269" i="26" s="1"/>
  <c r="D269" i="26"/>
  <c r="H269" i="26"/>
  <c r="L269" i="26"/>
  <c r="P269" i="26"/>
  <c r="T269" i="26"/>
  <c r="X269" i="26"/>
  <c r="AB269" i="26"/>
  <c r="AV269" i="26" s="1"/>
  <c r="AW269" i="26" s="1"/>
  <c r="AF269" i="26"/>
  <c r="F269" i="26"/>
  <c r="K269" i="26"/>
  <c r="Q269" i="26"/>
  <c r="V269" i="26"/>
  <c r="AA269" i="26"/>
  <c r="E269" i="26"/>
  <c r="J269" i="26"/>
  <c r="O269" i="26"/>
  <c r="U269" i="26"/>
  <c r="Z269" i="26"/>
  <c r="AE269" i="26"/>
  <c r="M269" i="26"/>
  <c r="W269" i="26"/>
  <c r="C269" i="26"/>
  <c r="N269" i="26"/>
  <c r="Y269" i="26"/>
  <c r="I269" i="26"/>
  <c r="S269" i="26"/>
  <c r="AD269" i="26"/>
  <c r="AC269" i="26"/>
  <c r="R269" i="26"/>
  <c r="G269" i="26"/>
  <c r="AJ269" i="26"/>
  <c r="AV429" i="26"/>
  <c r="AW429" i="26" s="1"/>
  <c r="AS429" i="26"/>
  <c r="AT429" i="26" s="1"/>
  <c r="AM429" i="26"/>
  <c r="AI429" i="26"/>
  <c r="AG429" i="26"/>
  <c r="D429" i="26"/>
  <c r="H429" i="26"/>
  <c r="L429" i="26"/>
  <c r="P429" i="26"/>
  <c r="T429" i="26"/>
  <c r="X429" i="26"/>
  <c r="AB429" i="26"/>
  <c r="AF429" i="26"/>
  <c r="J429" i="26"/>
  <c r="N429" i="26"/>
  <c r="V429" i="26"/>
  <c r="AD429" i="26"/>
  <c r="E429" i="26"/>
  <c r="I429" i="26"/>
  <c r="M429" i="26"/>
  <c r="Q429" i="26"/>
  <c r="U429" i="26"/>
  <c r="Y429" i="26"/>
  <c r="AC429" i="26"/>
  <c r="F429" i="26"/>
  <c r="R429" i="26"/>
  <c r="Z429" i="26"/>
  <c r="C429" i="26"/>
  <c r="G429" i="26"/>
  <c r="K429" i="26"/>
  <c r="O429" i="26"/>
  <c r="S429" i="26"/>
  <c r="W429" i="26"/>
  <c r="AA429" i="26"/>
  <c r="AE429" i="26"/>
  <c r="AJ429" i="26"/>
  <c r="Q323" i="20"/>
  <c r="A321" i="26"/>
  <c r="Q157" i="20"/>
  <c r="A155" i="26"/>
  <c r="AV437" i="26"/>
  <c r="AW437" i="26" s="1"/>
  <c r="AS437" i="26"/>
  <c r="AT437" i="26" s="1"/>
  <c r="AM437" i="26"/>
  <c r="AI437" i="26"/>
  <c r="AG437" i="26"/>
  <c r="D437" i="26"/>
  <c r="H437" i="26"/>
  <c r="L437" i="26"/>
  <c r="P437" i="26"/>
  <c r="T437" i="26"/>
  <c r="X437" i="26"/>
  <c r="AB437" i="26"/>
  <c r="AF437" i="26"/>
  <c r="F437" i="26"/>
  <c r="N437" i="26"/>
  <c r="V437" i="26"/>
  <c r="AD437" i="26"/>
  <c r="E437" i="26"/>
  <c r="I437" i="26"/>
  <c r="M437" i="26"/>
  <c r="Q437" i="26"/>
  <c r="U437" i="26"/>
  <c r="Y437" i="26"/>
  <c r="AC437" i="26"/>
  <c r="J437" i="26"/>
  <c r="R437" i="26"/>
  <c r="Z437" i="26"/>
  <c r="C437" i="26"/>
  <c r="G437" i="26"/>
  <c r="K437" i="26"/>
  <c r="O437" i="26"/>
  <c r="S437" i="26"/>
  <c r="W437" i="26"/>
  <c r="AA437" i="26"/>
  <c r="AE437" i="26"/>
  <c r="AJ437" i="26"/>
  <c r="AM113" i="26"/>
  <c r="E113" i="26"/>
  <c r="I113" i="26"/>
  <c r="M113" i="26"/>
  <c r="Q113" i="26"/>
  <c r="U113" i="26"/>
  <c r="Y113" i="26"/>
  <c r="AC113" i="26"/>
  <c r="AG113" i="26"/>
  <c r="AS113" i="26" s="1"/>
  <c r="AT113" i="26" s="1"/>
  <c r="D113" i="26"/>
  <c r="H113" i="26"/>
  <c r="L113" i="26"/>
  <c r="P113" i="26"/>
  <c r="T113" i="26"/>
  <c r="X113" i="26"/>
  <c r="AB113" i="26"/>
  <c r="AV113" i="26" s="1"/>
  <c r="AW113" i="26" s="1"/>
  <c r="AF113" i="26"/>
  <c r="J113" i="26"/>
  <c r="R113" i="26"/>
  <c r="Z113" i="26"/>
  <c r="G113" i="26"/>
  <c r="O113" i="26"/>
  <c r="W113" i="26"/>
  <c r="AE113" i="26"/>
  <c r="C113" i="26"/>
  <c r="S113" i="26"/>
  <c r="N113" i="26"/>
  <c r="AD113" i="26"/>
  <c r="F113" i="26"/>
  <c r="K113" i="26"/>
  <c r="AA113" i="26"/>
  <c r="V113" i="26"/>
  <c r="AJ113" i="26"/>
  <c r="AM349" i="26"/>
  <c r="AG349" i="26"/>
  <c r="AS349" i="26" s="1"/>
  <c r="AT349" i="26" s="1"/>
  <c r="E349" i="26"/>
  <c r="I349" i="26"/>
  <c r="M349" i="26"/>
  <c r="Q349" i="26"/>
  <c r="U349" i="26"/>
  <c r="Y349" i="26"/>
  <c r="AC349" i="26"/>
  <c r="D349" i="26"/>
  <c r="H349" i="26"/>
  <c r="L349" i="26"/>
  <c r="P349" i="26"/>
  <c r="T349" i="26"/>
  <c r="X349" i="26"/>
  <c r="AB349" i="26"/>
  <c r="AV349" i="26" s="1"/>
  <c r="AW349" i="26" s="1"/>
  <c r="AF349" i="26"/>
  <c r="F349" i="26"/>
  <c r="N349" i="26"/>
  <c r="V349" i="26"/>
  <c r="AD349" i="26"/>
  <c r="G349" i="26"/>
  <c r="O349" i="26"/>
  <c r="W349" i="26"/>
  <c r="AE349" i="26"/>
  <c r="C349" i="26"/>
  <c r="K349" i="26"/>
  <c r="S349" i="26"/>
  <c r="AA349" i="26"/>
  <c r="Z349" i="26"/>
  <c r="J349" i="26"/>
  <c r="R349" i="26"/>
  <c r="AJ349" i="26"/>
  <c r="AM264" i="26"/>
  <c r="AG264" i="26"/>
  <c r="AS264" i="26" s="1"/>
  <c r="AT264" i="26" s="1"/>
  <c r="F264" i="26"/>
  <c r="J264" i="26"/>
  <c r="N264" i="26"/>
  <c r="R264" i="26"/>
  <c r="V264" i="26"/>
  <c r="Z264" i="26"/>
  <c r="AD264" i="26"/>
  <c r="G264" i="26"/>
  <c r="L264" i="26"/>
  <c r="Q264" i="26"/>
  <c r="W264" i="26"/>
  <c r="AB264" i="26"/>
  <c r="AV264" i="26" s="1"/>
  <c r="AW264" i="26" s="1"/>
  <c r="E264" i="26"/>
  <c r="K264" i="26"/>
  <c r="P264" i="26"/>
  <c r="U264" i="26"/>
  <c r="AA264" i="26"/>
  <c r="AF264" i="26"/>
  <c r="C264" i="26"/>
  <c r="M264" i="26"/>
  <c r="X264" i="26"/>
  <c r="D264" i="26"/>
  <c r="O264" i="26"/>
  <c r="Y264" i="26"/>
  <c r="I264" i="26"/>
  <c r="T264" i="26"/>
  <c r="AE264" i="26"/>
  <c r="H264" i="26"/>
  <c r="S264" i="26"/>
  <c r="AC264" i="26"/>
  <c r="AJ264" i="26"/>
  <c r="Q458" i="20"/>
  <c r="A456" i="26"/>
  <c r="AM116" i="26"/>
  <c r="AG116" i="26"/>
  <c r="AS116" i="26" s="1"/>
  <c r="AT116" i="26" s="1"/>
  <c r="C116" i="26"/>
  <c r="G116" i="26"/>
  <c r="K116" i="26"/>
  <c r="O116" i="26"/>
  <c r="S116" i="26"/>
  <c r="W116" i="26"/>
  <c r="AA116" i="26"/>
  <c r="AE116" i="26"/>
  <c r="F116" i="26"/>
  <c r="J116" i="26"/>
  <c r="N116" i="26"/>
  <c r="R116" i="26"/>
  <c r="V116" i="26"/>
  <c r="Z116" i="26"/>
  <c r="AD116" i="26"/>
  <c r="H116" i="26"/>
  <c r="P116" i="26"/>
  <c r="X116" i="26"/>
  <c r="AF116" i="26"/>
  <c r="E116" i="26"/>
  <c r="M116" i="26"/>
  <c r="U116" i="26"/>
  <c r="AC116" i="26"/>
  <c r="I116" i="26"/>
  <c r="Y116" i="26"/>
  <c r="D116" i="26"/>
  <c r="T116" i="26"/>
  <c r="L116" i="26"/>
  <c r="Q116" i="26"/>
  <c r="AB116" i="26"/>
  <c r="AV116" i="26" s="1"/>
  <c r="AW116" i="26" s="1"/>
  <c r="AJ116" i="26"/>
  <c r="AV407" i="26"/>
  <c r="AW407" i="26" s="1"/>
  <c r="AS407" i="26"/>
  <c r="AT407" i="26" s="1"/>
  <c r="AM407" i="26"/>
  <c r="AG407" i="26"/>
  <c r="AI407" i="26"/>
  <c r="E407" i="26"/>
  <c r="I407" i="26"/>
  <c r="M407" i="26"/>
  <c r="Q407" i="26"/>
  <c r="U407" i="26"/>
  <c r="Y407" i="26"/>
  <c r="AC407" i="26"/>
  <c r="F407" i="26"/>
  <c r="J407" i="26"/>
  <c r="N407" i="26"/>
  <c r="R407" i="26"/>
  <c r="V407" i="26"/>
  <c r="Z407" i="26"/>
  <c r="AD407" i="26"/>
  <c r="D407" i="26"/>
  <c r="H407" i="26"/>
  <c r="L407" i="26"/>
  <c r="P407" i="26"/>
  <c r="T407" i="26"/>
  <c r="X407" i="26"/>
  <c r="AB407" i="26"/>
  <c r="AF407" i="26"/>
  <c r="G407" i="26"/>
  <c r="W407" i="26"/>
  <c r="K407" i="26"/>
  <c r="AA407" i="26"/>
  <c r="O407" i="26"/>
  <c r="AE407" i="26"/>
  <c r="C407" i="26"/>
  <c r="S407" i="26"/>
  <c r="AJ407" i="26"/>
  <c r="Q293" i="20"/>
  <c r="A291" i="26"/>
  <c r="Q437" i="20"/>
  <c r="A435" i="26"/>
  <c r="Q303" i="20"/>
  <c r="A301" i="26"/>
  <c r="AM168" i="26"/>
  <c r="AG168" i="26"/>
  <c r="AS168" i="26" s="1"/>
  <c r="AT168" i="26" s="1"/>
  <c r="C168" i="26"/>
  <c r="G168" i="26"/>
  <c r="K168" i="26"/>
  <c r="O168" i="26"/>
  <c r="S168" i="26"/>
  <c r="W168" i="26"/>
  <c r="AA168" i="26"/>
  <c r="AE168" i="26"/>
  <c r="F168" i="26"/>
  <c r="J168" i="26"/>
  <c r="N168" i="26"/>
  <c r="R168" i="26"/>
  <c r="V168" i="26"/>
  <c r="Z168" i="26"/>
  <c r="AD168" i="26"/>
  <c r="D168" i="26"/>
  <c r="L168" i="26"/>
  <c r="T168" i="26"/>
  <c r="AB168" i="26"/>
  <c r="AV168" i="26" s="1"/>
  <c r="AW168" i="26" s="1"/>
  <c r="I168" i="26"/>
  <c r="Q168" i="26"/>
  <c r="Y168" i="26"/>
  <c r="E168" i="26"/>
  <c r="U168" i="26"/>
  <c r="H168" i="26"/>
  <c r="X168" i="26"/>
  <c r="P168" i="26"/>
  <c r="AF168" i="26"/>
  <c r="M168" i="26"/>
  <c r="AC168" i="26"/>
  <c r="AJ168" i="26"/>
  <c r="Q395" i="20"/>
  <c r="A393" i="26"/>
  <c r="Q218" i="20"/>
  <c r="A216" i="26"/>
  <c r="AM196" i="26"/>
  <c r="AG196" i="26"/>
  <c r="AS196" i="26" s="1"/>
  <c r="AT196" i="26" s="1"/>
  <c r="C196" i="26"/>
  <c r="G196" i="26"/>
  <c r="K196" i="26"/>
  <c r="O196" i="26"/>
  <c r="S196" i="26"/>
  <c r="W196" i="26"/>
  <c r="AA196" i="26"/>
  <c r="AE196" i="26"/>
  <c r="F196" i="26"/>
  <c r="J196" i="26"/>
  <c r="N196" i="26"/>
  <c r="R196" i="26"/>
  <c r="V196" i="26"/>
  <c r="Z196" i="26"/>
  <c r="AD196" i="26"/>
  <c r="D196" i="26"/>
  <c r="L196" i="26"/>
  <c r="T196" i="26"/>
  <c r="AB196" i="26"/>
  <c r="AV196" i="26" s="1"/>
  <c r="AW196" i="26" s="1"/>
  <c r="I196" i="26"/>
  <c r="Q196" i="26"/>
  <c r="Y196" i="26"/>
  <c r="M196" i="26"/>
  <c r="AC196" i="26"/>
  <c r="P196" i="26"/>
  <c r="AF196" i="26"/>
  <c r="H196" i="26"/>
  <c r="X196" i="26"/>
  <c r="E196" i="26"/>
  <c r="U196" i="26"/>
  <c r="AJ196" i="26"/>
  <c r="AV382" i="26"/>
  <c r="AW382" i="26" s="1"/>
  <c r="AS382" i="26"/>
  <c r="AT382" i="26" s="1"/>
  <c r="AM382" i="26"/>
  <c r="AI382" i="26"/>
  <c r="AG382" i="26"/>
  <c r="C382" i="26"/>
  <c r="G382" i="26"/>
  <c r="K382" i="26"/>
  <c r="O382" i="26"/>
  <c r="S382" i="26"/>
  <c r="W382" i="26"/>
  <c r="AA382" i="26"/>
  <c r="AE382" i="26"/>
  <c r="D382" i="26"/>
  <c r="H382" i="26"/>
  <c r="L382" i="26"/>
  <c r="P382" i="26"/>
  <c r="T382" i="26"/>
  <c r="X382" i="26"/>
  <c r="AB382" i="26"/>
  <c r="AF382" i="26"/>
  <c r="F382" i="26"/>
  <c r="J382" i="26"/>
  <c r="N382" i="26"/>
  <c r="R382" i="26"/>
  <c r="V382" i="26"/>
  <c r="Z382" i="26"/>
  <c r="AD382" i="26"/>
  <c r="E382" i="26"/>
  <c r="U382" i="26"/>
  <c r="I382" i="26"/>
  <c r="Y382" i="26"/>
  <c r="M382" i="26"/>
  <c r="AC382" i="26"/>
  <c r="Q382" i="26"/>
  <c r="AJ382" i="26"/>
  <c r="Q365" i="20"/>
  <c r="A363" i="26"/>
  <c r="Q170" i="20"/>
  <c r="A168" i="26"/>
  <c r="AM288" i="26"/>
  <c r="AG288" i="26"/>
  <c r="AS288" i="26" s="1"/>
  <c r="AT288" i="26" s="1"/>
  <c r="C288" i="26"/>
  <c r="G288" i="26"/>
  <c r="K288" i="26"/>
  <c r="O288" i="26"/>
  <c r="S288" i="26"/>
  <c r="W288" i="26"/>
  <c r="AA288" i="26"/>
  <c r="AE288" i="26"/>
  <c r="F288" i="26"/>
  <c r="J288" i="26"/>
  <c r="N288" i="26"/>
  <c r="R288" i="26"/>
  <c r="V288" i="26"/>
  <c r="Z288" i="26"/>
  <c r="AD288" i="26"/>
  <c r="D288" i="26"/>
  <c r="L288" i="26"/>
  <c r="T288" i="26"/>
  <c r="AB288" i="26"/>
  <c r="AV288" i="26" s="1"/>
  <c r="AW288" i="26" s="1"/>
  <c r="E288" i="26"/>
  <c r="M288" i="26"/>
  <c r="U288" i="26"/>
  <c r="AC288" i="26"/>
  <c r="I288" i="26"/>
  <c r="Q288" i="26"/>
  <c r="Y288" i="26"/>
  <c r="P288" i="26"/>
  <c r="X288" i="26"/>
  <c r="H288" i="26"/>
  <c r="AF288" i="26"/>
  <c r="AJ288" i="26"/>
  <c r="AM356" i="26"/>
  <c r="AG356" i="26"/>
  <c r="AS356" i="26" s="1"/>
  <c r="AT356" i="26" s="1"/>
  <c r="F356" i="26"/>
  <c r="J356" i="26"/>
  <c r="N356" i="26"/>
  <c r="R356" i="26"/>
  <c r="V356" i="26"/>
  <c r="Z356" i="26"/>
  <c r="AD356" i="26"/>
  <c r="E356" i="26"/>
  <c r="K356" i="26"/>
  <c r="P356" i="26"/>
  <c r="U356" i="26"/>
  <c r="AA356" i="26"/>
  <c r="AF356" i="26"/>
  <c r="G356" i="26"/>
  <c r="L356" i="26"/>
  <c r="Q356" i="26"/>
  <c r="W356" i="26"/>
  <c r="AB356" i="26"/>
  <c r="AV356" i="26" s="1"/>
  <c r="AW356" i="26" s="1"/>
  <c r="D356" i="26"/>
  <c r="I356" i="26"/>
  <c r="O356" i="26"/>
  <c r="T356" i="26"/>
  <c r="Y356" i="26"/>
  <c r="AE356" i="26"/>
  <c r="M356" i="26"/>
  <c r="S356" i="26"/>
  <c r="C356" i="26"/>
  <c r="X356" i="26"/>
  <c r="H356" i="26"/>
  <c r="AC356" i="26"/>
  <c r="AJ356" i="26"/>
  <c r="Q315" i="20"/>
  <c r="A313" i="26"/>
  <c r="Q154" i="20"/>
  <c r="A152" i="26"/>
  <c r="Q162" i="20"/>
  <c r="A160" i="26"/>
  <c r="Q87" i="20"/>
  <c r="A85" i="26"/>
  <c r="AM66" i="26"/>
  <c r="AG66" i="26"/>
  <c r="AS66" i="26" s="1"/>
  <c r="AT66" i="26" s="1"/>
  <c r="D66" i="26"/>
  <c r="H66" i="26"/>
  <c r="L66" i="26"/>
  <c r="P66" i="26"/>
  <c r="T66" i="26"/>
  <c r="X66" i="26"/>
  <c r="AB66" i="26"/>
  <c r="AV66" i="26" s="1"/>
  <c r="AW66" i="26" s="1"/>
  <c r="AF66" i="26"/>
  <c r="C66" i="26"/>
  <c r="G66" i="26"/>
  <c r="K66" i="26"/>
  <c r="O66" i="26"/>
  <c r="S66" i="26"/>
  <c r="W66" i="26"/>
  <c r="AA66" i="26"/>
  <c r="AE66" i="26"/>
  <c r="E66" i="26"/>
  <c r="M66" i="26"/>
  <c r="U66" i="26"/>
  <c r="AC66" i="26"/>
  <c r="J66" i="26"/>
  <c r="R66" i="26"/>
  <c r="Z66" i="26"/>
  <c r="F66" i="26"/>
  <c r="V66" i="26"/>
  <c r="Q66" i="26"/>
  <c r="Y66" i="26"/>
  <c r="N66" i="26"/>
  <c r="AD66" i="26"/>
  <c r="I66" i="26"/>
  <c r="AJ66" i="26"/>
  <c r="Q26" i="20"/>
  <c r="A24" i="26"/>
  <c r="AM59" i="26"/>
  <c r="AG59" i="26"/>
  <c r="AS59" i="26" s="1"/>
  <c r="AT59" i="26" s="1"/>
  <c r="F59" i="26"/>
  <c r="J59" i="26"/>
  <c r="N59" i="26"/>
  <c r="R59" i="26"/>
  <c r="V59" i="26"/>
  <c r="Z59" i="26"/>
  <c r="AD59" i="26"/>
  <c r="E59" i="26"/>
  <c r="I59" i="26"/>
  <c r="M59" i="26"/>
  <c r="Q59" i="26"/>
  <c r="U59" i="26"/>
  <c r="Y59" i="26"/>
  <c r="AC59" i="26"/>
  <c r="G59" i="26"/>
  <c r="O59" i="26"/>
  <c r="W59" i="26"/>
  <c r="AE59" i="26"/>
  <c r="D59" i="26"/>
  <c r="L59" i="26"/>
  <c r="T59" i="26"/>
  <c r="AB59" i="26"/>
  <c r="AV59" i="26" s="1"/>
  <c r="AW59" i="26" s="1"/>
  <c r="H59" i="26"/>
  <c r="X59" i="26"/>
  <c r="C59" i="26"/>
  <c r="S59" i="26"/>
  <c r="K59" i="26"/>
  <c r="AF59" i="26"/>
  <c r="AA59" i="26"/>
  <c r="P59" i="26"/>
  <c r="AJ59" i="26"/>
  <c r="AM137" i="26"/>
  <c r="AG137" i="26"/>
  <c r="AS137" i="26" s="1"/>
  <c r="AT137" i="26" s="1"/>
  <c r="E137" i="26"/>
  <c r="I137" i="26"/>
  <c r="M137" i="26"/>
  <c r="Q137" i="26"/>
  <c r="U137" i="26"/>
  <c r="Y137" i="26"/>
  <c r="AC137" i="26"/>
  <c r="D137" i="26"/>
  <c r="H137" i="26"/>
  <c r="L137" i="26"/>
  <c r="P137" i="26"/>
  <c r="T137" i="26"/>
  <c r="X137" i="26"/>
  <c r="AB137" i="26"/>
  <c r="AV137" i="26" s="1"/>
  <c r="AW137" i="26" s="1"/>
  <c r="AF137" i="26"/>
  <c r="F137" i="26"/>
  <c r="N137" i="26"/>
  <c r="V137" i="26"/>
  <c r="AD137" i="26"/>
  <c r="C137" i="26"/>
  <c r="K137" i="26"/>
  <c r="S137" i="26"/>
  <c r="AA137" i="26"/>
  <c r="R137" i="26"/>
  <c r="G137" i="26"/>
  <c r="Z137" i="26"/>
  <c r="J137" i="26"/>
  <c r="AE137" i="26"/>
  <c r="W137" i="26"/>
  <c r="O137" i="26"/>
  <c r="AJ137" i="26"/>
  <c r="Q231" i="20"/>
  <c r="A229" i="26"/>
  <c r="Q397" i="20"/>
  <c r="A395" i="26"/>
  <c r="AM249" i="26"/>
  <c r="AG249" i="26"/>
  <c r="AS249" i="26" s="1"/>
  <c r="AT249" i="26" s="1"/>
  <c r="D249" i="26"/>
  <c r="H249" i="26"/>
  <c r="L249" i="26"/>
  <c r="P249" i="26"/>
  <c r="T249" i="26"/>
  <c r="X249" i="26"/>
  <c r="AB249" i="26"/>
  <c r="AV249" i="26" s="1"/>
  <c r="AW249" i="26" s="1"/>
  <c r="AF249" i="26"/>
  <c r="C249" i="26"/>
  <c r="I249" i="26"/>
  <c r="N249" i="26"/>
  <c r="S249" i="26"/>
  <c r="Y249" i="26"/>
  <c r="AD249" i="26"/>
  <c r="G249" i="26"/>
  <c r="M249" i="26"/>
  <c r="R249" i="26"/>
  <c r="W249" i="26"/>
  <c r="AC249" i="26"/>
  <c r="E249" i="26"/>
  <c r="O249" i="26"/>
  <c r="Z249" i="26"/>
  <c r="F249" i="26"/>
  <c r="Q249" i="26"/>
  <c r="AA249" i="26"/>
  <c r="K249" i="26"/>
  <c r="V249" i="26"/>
  <c r="AE249" i="26"/>
  <c r="U249" i="26"/>
  <c r="J249" i="26"/>
  <c r="AJ249" i="26"/>
  <c r="AM267" i="26"/>
  <c r="AG267" i="26"/>
  <c r="AS267" i="26" s="1"/>
  <c r="AT267" i="26" s="1"/>
  <c r="D267" i="26"/>
  <c r="H267" i="26"/>
  <c r="L267" i="26"/>
  <c r="P267" i="26"/>
  <c r="T267" i="26"/>
  <c r="X267" i="26"/>
  <c r="AB267" i="26"/>
  <c r="AV267" i="26" s="1"/>
  <c r="AW267" i="26" s="1"/>
  <c r="AF267" i="26"/>
  <c r="G267" i="26"/>
  <c r="M267" i="26"/>
  <c r="R267" i="26"/>
  <c r="W267" i="26"/>
  <c r="AC267" i="26"/>
  <c r="F267" i="26"/>
  <c r="K267" i="26"/>
  <c r="Q267" i="26"/>
  <c r="V267" i="26"/>
  <c r="AA267" i="26"/>
  <c r="I267" i="26"/>
  <c r="S267" i="26"/>
  <c r="AD267" i="26"/>
  <c r="J267" i="26"/>
  <c r="U267" i="26"/>
  <c r="AE267" i="26"/>
  <c r="E267" i="26"/>
  <c r="O267" i="26"/>
  <c r="Z267" i="26"/>
  <c r="C267" i="26"/>
  <c r="N267" i="26"/>
  <c r="Y267" i="26"/>
  <c r="AJ267" i="26"/>
  <c r="AM403" i="26"/>
  <c r="AV403" i="26"/>
  <c r="AW403" i="26" s="1"/>
  <c r="AG403" i="26"/>
  <c r="AS403" i="26"/>
  <c r="AT403" i="26" s="1"/>
  <c r="AI403" i="26"/>
  <c r="E403" i="26"/>
  <c r="I403" i="26"/>
  <c r="M403" i="26"/>
  <c r="Q403" i="26"/>
  <c r="U403" i="26"/>
  <c r="Y403" i="26"/>
  <c r="AC403" i="26"/>
  <c r="F403" i="26"/>
  <c r="J403" i="26"/>
  <c r="N403" i="26"/>
  <c r="R403" i="26"/>
  <c r="V403" i="26"/>
  <c r="Z403" i="26"/>
  <c r="AD403" i="26"/>
  <c r="D403" i="26"/>
  <c r="H403" i="26"/>
  <c r="L403" i="26"/>
  <c r="P403" i="26"/>
  <c r="T403" i="26"/>
  <c r="X403" i="26"/>
  <c r="AB403" i="26"/>
  <c r="AF403" i="26"/>
  <c r="O403" i="26"/>
  <c r="AE403" i="26"/>
  <c r="C403" i="26"/>
  <c r="S403" i="26"/>
  <c r="G403" i="26"/>
  <c r="W403" i="26"/>
  <c r="K403" i="26"/>
  <c r="AA403" i="26"/>
  <c r="AJ403" i="26"/>
  <c r="AM359" i="26"/>
  <c r="AG359" i="26"/>
  <c r="AS359" i="26" s="1"/>
  <c r="AT359" i="26" s="1"/>
  <c r="D359" i="26"/>
  <c r="H359" i="26"/>
  <c r="L359" i="26"/>
  <c r="P359" i="26"/>
  <c r="T359" i="26"/>
  <c r="X359" i="26"/>
  <c r="AB359" i="26"/>
  <c r="AV359" i="26" s="1"/>
  <c r="AW359" i="26" s="1"/>
  <c r="AF359" i="26"/>
  <c r="F359" i="26"/>
  <c r="K359" i="26"/>
  <c r="Q359" i="26"/>
  <c r="V359" i="26"/>
  <c r="AA359" i="26"/>
  <c r="G359" i="26"/>
  <c r="M359" i="26"/>
  <c r="R359" i="26"/>
  <c r="W359" i="26"/>
  <c r="AC359" i="26"/>
  <c r="E359" i="26"/>
  <c r="J359" i="26"/>
  <c r="O359" i="26"/>
  <c r="U359" i="26"/>
  <c r="Z359" i="26"/>
  <c r="AE359" i="26"/>
  <c r="I359" i="26"/>
  <c r="AD359" i="26"/>
  <c r="N359" i="26"/>
  <c r="S359" i="26"/>
  <c r="C359" i="26"/>
  <c r="Y359" i="26"/>
  <c r="AJ359" i="26"/>
  <c r="Q440" i="20"/>
  <c r="A438" i="26"/>
  <c r="Q314" i="20"/>
  <c r="A312" i="26"/>
  <c r="Q354" i="20"/>
  <c r="A352" i="26"/>
  <c r="AM99" i="26"/>
  <c r="AG99" i="26"/>
  <c r="E99" i="26"/>
  <c r="I99" i="26"/>
  <c r="M99" i="26"/>
  <c r="Q99" i="26"/>
  <c r="U99" i="26"/>
  <c r="Y99" i="26"/>
  <c r="AC99" i="26"/>
  <c r="D99" i="26"/>
  <c r="H99" i="26"/>
  <c r="L99" i="26"/>
  <c r="P99" i="26"/>
  <c r="T99" i="26"/>
  <c r="X99" i="26"/>
  <c r="AB99" i="26"/>
  <c r="AV99" i="26" s="1"/>
  <c r="AW99" i="26" s="1"/>
  <c r="AF99" i="26"/>
  <c r="F99" i="26"/>
  <c r="N99" i="26"/>
  <c r="V99" i="26"/>
  <c r="AD99" i="26"/>
  <c r="AS99" i="26"/>
  <c r="AT99" i="26" s="1"/>
  <c r="C99" i="26"/>
  <c r="K99" i="26"/>
  <c r="S99" i="26"/>
  <c r="AA99" i="26"/>
  <c r="G99" i="26"/>
  <c r="W99" i="26"/>
  <c r="R99" i="26"/>
  <c r="J99" i="26"/>
  <c r="O99" i="26"/>
  <c r="AE99" i="26"/>
  <c r="Z99" i="26"/>
  <c r="AJ99" i="26"/>
  <c r="AM335" i="26"/>
  <c r="AG335" i="26"/>
  <c r="AS335" i="26" s="1"/>
  <c r="AT335" i="26" s="1"/>
  <c r="E335" i="26"/>
  <c r="I335" i="26"/>
  <c r="M335" i="26"/>
  <c r="Q335" i="26"/>
  <c r="U335" i="26"/>
  <c r="Y335" i="26"/>
  <c r="AC335" i="26"/>
  <c r="D335" i="26"/>
  <c r="H335" i="26"/>
  <c r="L335" i="26"/>
  <c r="P335" i="26"/>
  <c r="T335" i="26"/>
  <c r="X335" i="26"/>
  <c r="AB335" i="26"/>
  <c r="AV335" i="26" s="1"/>
  <c r="AW335" i="26" s="1"/>
  <c r="AF335" i="26"/>
  <c r="G335" i="26"/>
  <c r="O335" i="26"/>
  <c r="W335" i="26"/>
  <c r="AE335" i="26"/>
  <c r="F335" i="26"/>
  <c r="R335" i="26"/>
  <c r="AA335" i="26"/>
  <c r="J335" i="26"/>
  <c r="S335" i="26"/>
  <c r="AD335" i="26"/>
  <c r="C335" i="26"/>
  <c r="N335" i="26"/>
  <c r="Z335" i="26"/>
  <c r="K335" i="26"/>
  <c r="V335" i="26"/>
  <c r="AJ335" i="26"/>
  <c r="AM161" i="26"/>
  <c r="AG161" i="26"/>
  <c r="AS161" i="26" s="1"/>
  <c r="AT161" i="26" s="1"/>
  <c r="E161" i="26"/>
  <c r="I161" i="26"/>
  <c r="M161" i="26"/>
  <c r="Q161" i="26"/>
  <c r="U161" i="26"/>
  <c r="Y161" i="26"/>
  <c r="AC161" i="26"/>
  <c r="D161" i="26"/>
  <c r="H161" i="26"/>
  <c r="L161" i="26"/>
  <c r="P161" i="26"/>
  <c r="T161" i="26"/>
  <c r="X161" i="26"/>
  <c r="AB161" i="26"/>
  <c r="AV161" i="26" s="1"/>
  <c r="AW161" i="26" s="1"/>
  <c r="AF161" i="26"/>
  <c r="F161" i="26"/>
  <c r="N161" i="26"/>
  <c r="V161" i="26"/>
  <c r="AD161" i="26"/>
  <c r="C161" i="26"/>
  <c r="K161" i="26"/>
  <c r="S161" i="26"/>
  <c r="AA161" i="26"/>
  <c r="G161" i="26"/>
  <c r="W161" i="26"/>
  <c r="J161" i="26"/>
  <c r="Z161" i="26"/>
  <c r="R161" i="26"/>
  <c r="O161" i="26"/>
  <c r="AE161" i="26"/>
  <c r="AJ161" i="26"/>
  <c r="Q341" i="20"/>
  <c r="A339" i="26"/>
  <c r="Q59" i="20"/>
  <c r="A57" i="26"/>
  <c r="AV436" i="26"/>
  <c r="AW436" i="26" s="1"/>
  <c r="AS436" i="26"/>
  <c r="AT436" i="26" s="1"/>
  <c r="AM436" i="26"/>
  <c r="AI436" i="26"/>
  <c r="AG436" i="26"/>
  <c r="F436" i="26"/>
  <c r="J436" i="26"/>
  <c r="N436" i="26"/>
  <c r="R436" i="26"/>
  <c r="V436" i="26"/>
  <c r="Z436" i="26"/>
  <c r="AD436" i="26"/>
  <c r="D436" i="26"/>
  <c r="L436" i="26"/>
  <c r="T436" i="26"/>
  <c r="AB436" i="26"/>
  <c r="C436" i="26"/>
  <c r="G436" i="26"/>
  <c r="K436" i="26"/>
  <c r="O436" i="26"/>
  <c r="S436" i="26"/>
  <c r="W436" i="26"/>
  <c r="AA436" i="26"/>
  <c r="AE436" i="26"/>
  <c r="H436" i="26"/>
  <c r="P436" i="26"/>
  <c r="X436" i="26"/>
  <c r="AF436" i="26"/>
  <c r="E436" i="26"/>
  <c r="I436" i="26"/>
  <c r="M436" i="26"/>
  <c r="Q436" i="26"/>
  <c r="U436" i="26"/>
  <c r="Y436" i="26"/>
  <c r="AC436" i="26"/>
  <c r="AJ436" i="26"/>
  <c r="AM68" i="26"/>
  <c r="D68" i="26"/>
  <c r="H68" i="26"/>
  <c r="L68" i="26"/>
  <c r="P68" i="26"/>
  <c r="T68" i="26"/>
  <c r="X68" i="26"/>
  <c r="AB68" i="26"/>
  <c r="AV68" i="26" s="1"/>
  <c r="AW68" i="26" s="1"/>
  <c r="AF68" i="26"/>
  <c r="AG68" i="26"/>
  <c r="AS68" i="26" s="1"/>
  <c r="AT68" i="26" s="1"/>
  <c r="C68" i="26"/>
  <c r="G68" i="26"/>
  <c r="K68" i="26"/>
  <c r="O68" i="26"/>
  <c r="S68" i="26"/>
  <c r="W68" i="26"/>
  <c r="AA68" i="26"/>
  <c r="AE68" i="26"/>
  <c r="I68" i="26"/>
  <c r="Q68" i="26"/>
  <c r="Y68" i="26"/>
  <c r="F68" i="26"/>
  <c r="N68" i="26"/>
  <c r="V68" i="26"/>
  <c r="AD68" i="26"/>
  <c r="J68" i="26"/>
  <c r="Z68" i="26"/>
  <c r="E68" i="26"/>
  <c r="U68" i="26"/>
  <c r="AC68" i="26"/>
  <c r="R68" i="26"/>
  <c r="M68" i="26"/>
  <c r="AJ68" i="26"/>
  <c r="Q136" i="20"/>
  <c r="A134" i="26"/>
  <c r="Q91" i="20"/>
  <c r="A89" i="26"/>
  <c r="AV405" i="26"/>
  <c r="AW405" i="26" s="1"/>
  <c r="AS405" i="26"/>
  <c r="AT405" i="26" s="1"/>
  <c r="AM405" i="26"/>
  <c r="AI405" i="26"/>
  <c r="AG405" i="26"/>
  <c r="E405" i="26"/>
  <c r="I405" i="26"/>
  <c r="M405" i="26"/>
  <c r="Q405" i="26"/>
  <c r="U405" i="26"/>
  <c r="Y405" i="26"/>
  <c r="AC405" i="26"/>
  <c r="F405" i="26"/>
  <c r="J405" i="26"/>
  <c r="N405" i="26"/>
  <c r="R405" i="26"/>
  <c r="V405" i="26"/>
  <c r="Z405" i="26"/>
  <c r="AD405" i="26"/>
  <c r="D405" i="26"/>
  <c r="H405" i="26"/>
  <c r="L405" i="26"/>
  <c r="P405" i="26"/>
  <c r="T405" i="26"/>
  <c r="X405" i="26"/>
  <c r="AB405" i="26"/>
  <c r="AF405" i="26"/>
  <c r="C405" i="26"/>
  <c r="S405" i="26"/>
  <c r="G405" i="26"/>
  <c r="W405" i="26"/>
  <c r="K405" i="26"/>
  <c r="AA405" i="26"/>
  <c r="O405" i="26"/>
  <c r="AE405" i="26"/>
  <c r="AJ405" i="26"/>
  <c r="AV432" i="26"/>
  <c r="AW432" i="26" s="1"/>
  <c r="AS432" i="26"/>
  <c r="AT432" i="26" s="1"/>
  <c r="AM432" i="26"/>
  <c r="AG432" i="26"/>
  <c r="AI432" i="26"/>
  <c r="F432" i="26"/>
  <c r="J432" i="26"/>
  <c r="N432" i="26"/>
  <c r="R432" i="26"/>
  <c r="V432" i="26"/>
  <c r="Z432" i="26"/>
  <c r="AD432" i="26"/>
  <c r="D432" i="26"/>
  <c r="L432" i="26"/>
  <c r="T432" i="26"/>
  <c r="AB432" i="26"/>
  <c r="C432" i="26"/>
  <c r="G432" i="26"/>
  <c r="K432" i="26"/>
  <c r="O432" i="26"/>
  <c r="S432" i="26"/>
  <c r="W432" i="26"/>
  <c r="AA432" i="26"/>
  <c r="AE432" i="26"/>
  <c r="H432" i="26"/>
  <c r="P432" i="26"/>
  <c r="X432" i="26"/>
  <c r="AF432" i="26"/>
  <c r="E432" i="26"/>
  <c r="I432" i="26"/>
  <c r="M432" i="26"/>
  <c r="Q432" i="26"/>
  <c r="U432" i="26"/>
  <c r="Y432" i="26"/>
  <c r="AC432" i="26"/>
  <c r="AJ432" i="26"/>
  <c r="AM340" i="26"/>
  <c r="AG340" i="26"/>
  <c r="AS340" i="26" s="1"/>
  <c r="AT340" i="26" s="1"/>
  <c r="C340" i="26"/>
  <c r="G340" i="26"/>
  <c r="K340" i="26"/>
  <c r="O340" i="26"/>
  <c r="S340" i="26"/>
  <c r="W340" i="26"/>
  <c r="AA340" i="26"/>
  <c r="AE340" i="26"/>
  <c r="F340" i="26"/>
  <c r="J340" i="26"/>
  <c r="N340" i="26"/>
  <c r="R340" i="26"/>
  <c r="V340" i="26"/>
  <c r="Z340" i="26"/>
  <c r="AD340" i="26"/>
  <c r="D340" i="26"/>
  <c r="L340" i="26"/>
  <c r="T340" i="26"/>
  <c r="AB340" i="26"/>
  <c r="AV340" i="26" s="1"/>
  <c r="AW340" i="26" s="1"/>
  <c r="E340" i="26"/>
  <c r="M340" i="26"/>
  <c r="U340" i="26"/>
  <c r="AC340" i="26"/>
  <c r="I340" i="26"/>
  <c r="Q340" i="26"/>
  <c r="Y340" i="26"/>
  <c r="H340" i="26"/>
  <c r="P340" i="26"/>
  <c r="X340" i="26"/>
  <c r="AF340" i="26"/>
  <c r="AJ340" i="26"/>
  <c r="Q382" i="20"/>
  <c r="A380" i="26"/>
  <c r="AM304" i="26"/>
  <c r="AG304" i="26"/>
  <c r="AS304" i="26" s="1"/>
  <c r="AT304" i="26" s="1"/>
  <c r="C304" i="26"/>
  <c r="G304" i="26"/>
  <c r="K304" i="26"/>
  <c r="O304" i="26"/>
  <c r="S304" i="26"/>
  <c r="W304" i="26"/>
  <c r="AA304" i="26"/>
  <c r="AE304" i="26"/>
  <c r="F304" i="26"/>
  <c r="J304" i="26"/>
  <c r="N304" i="26"/>
  <c r="R304" i="26"/>
  <c r="V304" i="26"/>
  <c r="Z304" i="26"/>
  <c r="AD304" i="26"/>
  <c r="D304" i="26"/>
  <c r="L304" i="26"/>
  <c r="T304" i="26"/>
  <c r="AB304" i="26"/>
  <c r="AV304" i="26" s="1"/>
  <c r="AW304" i="26" s="1"/>
  <c r="E304" i="26"/>
  <c r="M304" i="26"/>
  <c r="U304" i="26"/>
  <c r="AC304" i="26"/>
  <c r="I304" i="26"/>
  <c r="Q304" i="26"/>
  <c r="Y304" i="26"/>
  <c r="P304" i="26"/>
  <c r="X304" i="26"/>
  <c r="H304" i="26"/>
  <c r="AF304" i="26"/>
  <c r="AJ304" i="26"/>
  <c r="AM357" i="26"/>
  <c r="AG357" i="26"/>
  <c r="AS357" i="26" s="1"/>
  <c r="AT357" i="26" s="1"/>
  <c r="D357" i="26"/>
  <c r="H357" i="26"/>
  <c r="L357" i="26"/>
  <c r="P357" i="26"/>
  <c r="T357" i="26"/>
  <c r="X357" i="26"/>
  <c r="AB357" i="26"/>
  <c r="AV357" i="26" s="1"/>
  <c r="AW357" i="26" s="1"/>
  <c r="AF357" i="26"/>
  <c r="G357" i="26"/>
  <c r="M357" i="26"/>
  <c r="R357" i="26"/>
  <c r="W357" i="26"/>
  <c r="AC357" i="26"/>
  <c r="C357" i="26"/>
  <c r="I357" i="26"/>
  <c r="N357" i="26"/>
  <c r="S357" i="26"/>
  <c r="Y357" i="26"/>
  <c r="AD357" i="26"/>
  <c r="F357" i="26"/>
  <c r="K357" i="26"/>
  <c r="Q357" i="26"/>
  <c r="V357" i="26"/>
  <c r="AA357" i="26"/>
  <c r="E357" i="26"/>
  <c r="Z357" i="26"/>
  <c r="J357" i="26"/>
  <c r="AE357" i="26"/>
  <c r="O357" i="26"/>
  <c r="U357" i="26"/>
  <c r="AJ357" i="26"/>
  <c r="Q284" i="20"/>
  <c r="A282" i="26"/>
  <c r="Q199" i="20"/>
  <c r="A197" i="26"/>
  <c r="AM270" i="26"/>
  <c r="AG270" i="26"/>
  <c r="AS270" i="26" s="1"/>
  <c r="AT270" i="26" s="1"/>
  <c r="F270" i="26"/>
  <c r="J270" i="26"/>
  <c r="N270" i="26"/>
  <c r="R270" i="26"/>
  <c r="V270" i="26"/>
  <c r="Z270" i="26"/>
  <c r="AD270" i="26"/>
  <c r="C270" i="26"/>
  <c r="H270" i="26"/>
  <c r="M270" i="26"/>
  <c r="S270" i="26"/>
  <c r="X270" i="26"/>
  <c r="AC270" i="26"/>
  <c r="G270" i="26"/>
  <c r="L270" i="26"/>
  <c r="Q270" i="26"/>
  <c r="W270" i="26"/>
  <c r="AB270" i="26"/>
  <c r="AV270" i="26" s="1"/>
  <c r="AW270" i="26" s="1"/>
  <c r="D270" i="26"/>
  <c r="O270" i="26"/>
  <c r="Y270" i="26"/>
  <c r="E270" i="26"/>
  <c r="P270" i="26"/>
  <c r="AA270" i="26"/>
  <c r="K270" i="26"/>
  <c r="U270" i="26"/>
  <c r="AF270" i="26"/>
  <c r="I270" i="26"/>
  <c r="AE270" i="26"/>
  <c r="T270" i="26"/>
  <c r="AJ270" i="26"/>
  <c r="AM153" i="26"/>
  <c r="AG153" i="26"/>
  <c r="AS153" i="26" s="1"/>
  <c r="AT153" i="26" s="1"/>
  <c r="E153" i="26"/>
  <c r="I153" i="26"/>
  <c r="M153" i="26"/>
  <c r="Q153" i="26"/>
  <c r="U153" i="26"/>
  <c r="Y153" i="26"/>
  <c r="AC153" i="26"/>
  <c r="D153" i="26"/>
  <c r="H153" i="26"/>
  <c r="L153" i="26"/>
  <c r="P153" i="26"/>
  <c r="T153" i="26"/>
  <c r="X153" i="26"/>
  <c r="AB153" i="26"/>
  <c r="AV153" i="26" s="1"/>
  <c r="AW153" i="26" s="1"/>
  <c r="AF153" i="26"/>
  <c r="F153" i="26"/>
  <c r="N153" i="26"/>
  <c r="V153" i="26"/>
  <c r="AD153" i="26"/>
  <c r="C153" i="26"/>
  <c r="K153" i="26"/>
  <c r="S153" i="26"/>
  <c r="AA153" i="26"/>
  <c r="G153" i="26"/>
  <c r="W153" i="26"/>
  <c r="J153" i="26"/>
  <c r="Z153" i="26"/>
  <c r="R153" i="26"/>
  <c r="O153" i="26"/>
  <c r="AE153" i="26"/>
  <c r="AJ153" i="26"/>
  <c r="Q428" i="20"/>
  <c r="A426" i="26"/>
  <c r="AM33" i="26"/>
  <c r="F33" i="26"/>
  <c r="J33" i="26"/>
  <c r="N33" i="26"/>
  <c r="R33" i="26"/>
  <c r="V33" i="26"/>
  <c r="Z33" i="26"/>
  <c r="AD33" i="26"/>
  <c r="E33" i="26"/>
  <c r="I33" i="26"/>
  <c r="M33" i="26"/>
  <c r="Q33" i="26"/>
  <c r="U33" i="26"/>
  <c r="Y33" i="26"/>
  <c r="AC33" i="26"/>
  <c r="C33" i="26"/>
  <c r="K33" i="26"/>
  <c r="S33" i="26"/>
  <c r="AA33" i="26"/>
  <c r="H33" i="26"/>
  <c r="P33" i="26"/>
  <c r="X33" i="26"/>
  <c r="AF33" i="26"/>
  <c r="AG33" i="26"/>
  <c r="AS33" i="26" s="1"/>
  <c r="AT33" i="26" s="1"/>
  <c r="D33" i="26"/>
  <c r="T33" i="26"/>
  <c r="O33" i="26"/>
  <c r="AE33" i="26"/>
  <c r="W33" i="26"/>
  <c r="L33" i="26"/>
  <c r="G33" i="26"/>
  <c r="AB33" i="26"/>
  <c r="AV33" i="26" s="1"/>
  <c r="AW33" i="26" s="1"/>
  <c r="AJ33" i="26"/>
  <c r="AM121" i="26"/>
  <c r="AG121" i="26"/>
  <c r="AS121" i="26" s="1"/>
  <c r="AT121" i="26" s="1"/>
  <c r="E121" i="26"/>
  <c r="I121" i="26"/>
  <c r="M121" i="26"/>
  <c r="Q121" i="26"/>
  <c r="U121" i="26"/>
  <c r="Y121" i="26"/>
  <c r="AC121" i="26"/>
  <c r="D121" i="26"/>
  <c r="H121" i="26"/>
  <c r="L121" i="26"/>
  <c r="P121" i="26"/>
  <c r="T121" i="26"/>
  <c r="X121" i="26"/>
  <c r="AB121" i="26"/>
  <c r="AV121" i="26" s="1"/>
  <c r="AW121" i="26" s="1"/>
  <c r="AF121" i="26"/>
  <c r="J121" i="26"/>
  <c r="R121" i="26"/>
  <c r="Z121" i="26"/>
  <c r="G121" i="26"/>
  <c r="O121" i="26"/>
  <c r="W121" i="26"/>
  <c r="AE121" i="26"/>
  <c r="C121" i="26"/>
  <c r="S121" i="26"/>
  <c r="N121" i="26"/>
  <c r="AD121" i="26"/>
  <c r="V121" i="26"/>
  <c r="AA121" i="26"/>
  <c r="K121" i="26"/>
  <c r="F121" i="26"/>
  <c r="AJ121" i="26"/>
  <c r="AM354" i="26"/>
  <c r="AG354" i="26"/>
  <c r="AS354" i="26" s="1"/>
  <c r="AT354" i="26" s="1"/>
  <c r="C354" i="26"/>
  <c r="G354" i="26"/>
  <c r="K354" i="26"/>
  <c r="O354" i="26"/>
  <c r="S354" i="26"/>
  <c r="F354" i="26"/>
  <c r="J354" i="26"/>
  <c r="N354" i="26"/>
  <c r="R354" i="26"/>
  <c r="V354" i="26"/>
  <c r="Z354" i="26"/>
  <c r="AD354" i="26"/>
  <c r="H354" i="26"/>
  <c r="P354" i="26"/>
  <c r="W354" i="26"/>
  <c r="AB354" i="26"/>
  <c r="AV354" i="26" s="1"/>
  <c r="AW354" i="26" s="1"/>
  <c r="I354" i="26"/>
  <c r="Q354" i="26"/>
  <c r="X354" i="26"/>
  <c r="AC354" i="26"/>
  <c r="E354" i="26"/>
  <c r="M354" i="26"/>
  <c r="U354" i="26"/>
  <c r="AA354" i="26"/>
  <c r="AF354" i="26"/>
  <c r="D354" i="26"/>
  <c r="AE354" i="26"/>
  <c r="L354" i="26"/>
  <c r="T354" i="26"/>
  <c r="Y354" i="26"/>
  <c r="AJ354" i="26"/>
  <c r="AM85" i="26"/>
  <c r="AG85" i="26"/>
  <c r="AS85" i="26" s="1"/>
  <c r="AT85" i="26" s="1"/>
  <c r="E85" i="26"/>
  <c r="I85" i="26"/>
  <c r="M85" i="26"/>
  <c r="Q85" i="26"/>
  <c r="U85" i="26"/>
  <c r="Y85" i="26"/>
  <c r="AC85" i="26"/>
  <c r="F85" i="26"/>
  <c r="K85" i="26"/>
  <c r="P85" i="26"/>
  <c r="V85" i="26"/>
  <c r="AA85" i="26"/>
  <c r="AF85" i="26"/>
  <c r="D85" i="26"/>
  <c r="J85" i="26"/>
  <c r="O85" i="26"/>
  <c r="T85" i="26"/>
  <c r="Z85" i="26"/>
  <c r="AE85" i="26"/>
  <c r="L85" i="26"/>
  <c r="W85" i="26"/>
  <c r="H85" i="26"/>
  <c r="S85" i="26"/>
  <c r="AD85" i="26"/>
  <c r="N85" i="26"/>
  <c r="G85" i="26"/>
  <c r="AB85" i="26"/>
  <c r="AV85" i="26" s="1"/>
  <c r="AW85" i="26" s="1"/>
  <c r="R85" i="26"/>
  <c r="X85" i="26"/>
  <c r="C85" i="26"/>
  <c r="AJ85" i="26"/>
  <c r="AV430" i="26"/>
  <c r="AW430" i="26" s="1"/>
  <c r="AS430" i="26"/>
  <c r="AT430" i="26" s="1"/>
  <c r="AM430" i="26"/>
  <c r="AI430" i="26"/>
  <c r="AG430" i="26"/>
  <c r="F430" i="26"/>
  <c r="J430" i="26"/>
  <c r="N430" i="26"/>
  <c r="R430" i="26"/>
  <c r="V430" i="26"/>
  <c r="Z430" i="26"/>
  <c r="AD430" i="26"/>
  <c r="H430" i="26"/>
  <c r="P430" i="26"/>
  <c r="X430" i="26"/>
  <c r="AF430" i="26"/>
  <c r="C430" i="26"/>
  <c r="G430" i="26"/>
  <c r="K430" i="26"/>
  <c r="O430" i="26"/>
  <c r="S430" i="26"/>
  <c r="W430" i="26"/>
  <c r="AA430" i="26"/>
  <c r="AE430" i="26"/>
  <c r="D430" i="26"/>
  <c r="L430" i="26"/>
  <c r="T430" i="26"/>
  <c r="AB430" i="26"/>
  <c r="E430" i="26"/>
  <c r="I430" i="26"/>
  <c r="M430" i="26"/>
  <c r="Q430" i="26"/>
  <c r="U430" i="26"/>
  <c r="Y430" i="26"/>
  <c r="AC430" i="26"/>
  <c r="AJ430" i="26"/>
  <c r="AM210" i="26"/>
  <c r="AG210" i="26"/>
  <c r="AS210" i="26" s="1"/>
  <c r="AT210" i="26" s="1"/>
  <c r="C210" i="26"/>
  <c r="G210" i="26"/>
  <c r="K210" i="26"/>
  <c r="O210" i="26"/>
  <c r="S210" i="26"/>
  <c r="W210" i="26"/>
  <c r="AA210" i="26"/>
  <c r="AE210" i="26"/>
  <c r="F210" i="26"/>
  <c r="J210" i="26"/>
  <c r="N210" i="26"/>
  <c r="R210" i="26"/>
  <c r="V210" i="26"/>
  <c r="Z210" i="26"/>
  <c r="AD210" i="26"/>
  <c r="H210" i="26"/>
  <c r="P210" i="26"/>
  <c r="X210" i="26"/>
  <c r="AF210" i="26"/>
  <c r="E210" i="26"/>
  <c r="M210" i="26"/>
  <c r="U210" i="26"/>
  <c r="AC210" i="26"/>
  <c r="I210" i="26"/>
  <c r="Y210" i="26"/>
  <c r="L210" i="26"/>
  <c r="AB210" i="26"/>
  <c r="AV210" i="26" s="1"/>
  <c r="AW210" i="26" s="1"/>
  <c r="D210" i="26"/>
  <c r="T210" i="26"/>
  <c r="Q210" i="26"/>
  <c r="AJ210" i="26"/>
  <c r="C236" i="26"/>
  <c r="G236" i="26"/>
  <c r="K236" i="26"/>
  <c r="O236" i="26"/>
  <c r="S236" i="26"/>
  <c r="W236" i="26"/>
  <c r="AA236" i="26"/>
  <c r="AE236" i="26"/>
  <c r="F236" i="26"/>
  <c r="J236" i="26"/>
  <c r="N236" i="26"/>
  <c r="R236" i="26"/>
  <c r="V236" i="26"/>
  <c r="Z236" i="26"/>
  <c r="AD236" i="26"/>
  <c r="AG236" i="26"/>
  <c r="AS236" i="26" s="1"/>
  <c r="AT236" i="26" s="1"/>
  <c r="D236" i="26"/>
  <c r="L236" i="26"/>
  <c r="T236" i="26"/>
  <c r="AB236" i="26"/>
  <c r="AV236" i="26" s="1"/>
  <c r="AW236" i="26" s="1"/>
  <c r="AM236" i="26"/>
  <c r="I236" i="26"/>
  <c r="Q236" i="26"/>
  <c r="Y236" i="26"/>
  <c r="E236" i="26"/>
  <c r="U236" i="26"/>
  <c r="H236" i="26"/>
  <c r="X236" i="26"/>
  <c r="P236" i="26"/>
  <c r="AF236" i="26"/>
  <c r="M236" i="26"/>
  <c r="AC236" i="26"/>
  <c r="AJ236" i="26"/>
  <c r="Q46" i="20"/>
  <c r="A44" i="26"/>
  <c r="AM174" i="26"/>
  <c r="AG174" i="26"/>
  <c r="AS174" i="26" s="1"/>
  <c r="AT174" i="26" s="1"/>
  <c r="C174" i="26"/>
  <c r="G174" i="26"/>
  <c r="K174" i="26"/>
  <c r="O174" i="26"/>
  <c r="S174" i="26"/>
  <c r="W174" i="26"/>
  <c r="AA174" i="26"/>
  <c r="AE174" i="26"/>
  <c r="F174" i="26"/>
  <c r="J174" i="26"/>
  <c r="N174" i="26"/>
  <c r="R174" i="26"/>
  <c r="V174" i="26"/>
  <c r="Z174" i="26"/>
  <c r="AD174" i="26"/>
  <c r="H174" i="26"/>
  <c r="P174" i="26"/>
  <c r="X174" i="26"/>
  <c r="AF174" i="26"/>
  <c r="E174" i="26"/>
  <c r="M174" i="26"/>
  <c r="U174" i="26"/>
  <c r="AC174" i="26"/>
  <c r="Q174" i="26"/>
  <c r="D174" i="26"/>
  <c r="T174" i="26"/>
  <c r="L174" i="26"/>
  <c r="AB174" i="26"/>
  <c r="AV174" i="26" s="1"/>
  <c r="AW174" i="26" s="1"/>
  <c r="I174" i="26"/>
  <c r="Y174" i="26"/>
  <c r="AJ174" i="26"/>
  <c r="Q245" i="20"/>
  <c r="A243" i="26"/>
  <c r="AM331" i="26"/>
  <c r="AG331" i="26"/>
  <c r="AS331" i="26" s="1"/>
  <c r="AT331" i="26" s="1"/>
  <c r="E331" i="26"/>
  <c r="I331" i="26"/>
  <c r="M331" i="26"/>
  <c r="Q331" i="26"/>
  <c r="U331" i="26"/>
  <c r="Y331" i="26"/>
  <c r="AC331" i="26"/>
  <c r="D331" i="26"/>
  <c r="H331" i="26"/>
  <c r="L331" i="26"/>
  <c r="P331" i="26"/>
  <c r="T331" i="26"/>
  <c r="X331" i="26"/>
  <c r="AB331" i="26"/>
  <c r="AV331" i="26" s="1"/>
  <c r="AW331" i="26" s="1"/>
  <c r="AF331" i="26"/>
  <c r="G331" i="26"/>
  <c r="O331" i="26"/>
  <c r="W331" i="26"/>
  <c r="AE331" i="26"/>
  <c r="J331" i="26"/>
  <c r="S331" i="26"/>
  <c r="AD331" i="26"/>
  <c r="K331" i="26"/>
  <c r="V331" i="26"/>
  <c r="F331" i="26"/>
  <c r="R331" i="26"/>
  <c r="AA331" i="26"/>
  <c r="C331" i="26"/>
  <c r="N331" i="26"/>
  <c r="Z331" i="26"/>
  <c r="AJ331" i="26"/>
  <c r="AM102" i="26"/>
  <c r="AG102" i="26"/>
  <c r="AS102" i="26" s="1"/>
  <c r="AT102" i="26" s="1"/>
  <c r="C102" i="26"/>
  <c r="G102" i="26"/>
  <c r="K102" i="26"/>
  <c r="O102" i="26"/>
  <c r="S102" i="26"/>
  <c r="W102" i="26"/>
  <c r="AA102" i="26"/>
  <c r="AE102" i="26"/>
  <c r="F102" i="26"/>
  <c r="J102" i="26"/>
  <c r="N102" i="26"/>
  <c r="R102" i="26"/>
  <c r="V102" i="26"/>
  <c r="Z102" i="26"/>
  <c r="AD102" i="26"/>
  <c r="D102" i="26"/>
  <c r="L102" i="26"/>
  <c r="T102" i="26"/>
  <c r="AB102" i="26"/>
  <c r="AV102" i="26" s="1"/>
  <c r="AW102" i="26" s="1"/>
  <c r="I102" i="26"/>
  <c r="Q102" i="26"/>
  <c r="Y102" i="26"/>
  <c r="M102" i="26"/>
  <c r="AC102" i="26"/>
  <c r="H102" i="26"/>
  <c r="X102" i="26"/>
  <c r="P102" i="26"/>
  <c r="U102" i="26"/>
  <c r="E102" i="26"/>
  <c r="AF102" i="26"/>
  <c r="AJ102" i="26"/>
  <c r="AM165" i="26"/>
  <c r="AG165" i="26"/>
  <c r="AS165" i="26" s="1"/>
  <c r="AT165" i="26" s="1"/>
  <c r="E165" i="26"/>
  <c r="I165" i="26"/>
  <c r="M165" i="26"/>
  <c r="Q165" i="26"/>
  <c r="U165" i="26"/>
  <c r="Y165" i="26"/>
  <c r="AC165" i="26"/>
  <c r="D165" i="26"/>
  <c r="H165" i="26"/>
  <c r="L165" i="26"/>
  <c r="P165" i="26"/>
  <c r="T165" i="26"/>
  <c r="X165" i="26"/>
  <c r="AB165" i="26"/>
  <c r="AV165" i="26" s="1"/>
  <c r="AW165" i="26" s="1"/>
  <c r="AF165" i="26"/>
  <c r="F165" i="26"/>
  <c r="N165" i="26"/>
  <c r="V165" i="26"/>
  <c r="AD165" i="26"/>
  <c r="C165" i="26"/>
  <c r="K165" i="26"/>
  <c r="S165" i="26"/>
  <c r="AA165" i="26"/>
  <c r="O165" i="26"/>
  <c r="AE165" i="26"/>
  <c r="R165" i="26"/>
  <c r="J165" i="26"/>
  <c r="Z165" i="26"/>
  <c r="W165" i="26"/>
  <c r="G165" i="26"/>
  <c r="AJ165" i="26"/>
  <c r="Q379" i="20"/>
  <c r="A377" i="26"/>
  <c r="Q269" i="20"/>
  <c r="A267" i="26"/>
  <c r="Q18" i="20"/>
  <c r="A16" i="26"/>
  <c r="AM217" i="26"/>
  <c r="AG217" i="26"/>
  <c r="AS217" i="26" s="1"/>
  <c r="AT217" i="26" s="1"/>
  <c r="E217" i="26"/>
  <c r="I217" i="26"/>
  <c r="M217" i="26"/>
  <c r="Q217" i="26"/>
  <c r="U217" i="26"/>
  <c r="Y217" i="26"/>
  <c r="AC217" i="26"/>
  <c r="D217" i="26"/>
  <c r="H217" i="26"/>
  <c r="L217" i="26"/>
  <c r="P217" i="26"/>
  <c r="T217" i="26"/>
  <c r="X217" i="26"/>
  <c r="AB217" i="26"/>
  <c r="AV217" i="26" s="1"/>
  <c r="AW217" i="26" s="1"/>
  <c r="AF217" i="26"/>
  <c r="F217" i="26"/>
  <c r="N217" i="26"/>
  <c r="V217" i="26"/>
  <c r="AD217" i="26"/>
  <c r="C217" i="26"/>
  <c r="K217" i="26"/>
  <c r="S217" i="26"/>
  <c r="AA217" i="26"/>
  <c r="G217" i="26"/>
  <c r="J217" i="26"/>
  <c r="R217" i="26"/>
  <c r="AE217" i="26"/>
  <c r="O217" i="26"/>
  <c r="Z217" i="26"/>
  <c r="W217" i="26"/>
  <c r="AJ217" i="26"/>
  <c r="Q347" i="20"/>
  <c r="A345" i="26"/>
  <c r="Q241" i="20"/>
  <c r="A239" i="26"/>
  <c r="AM94" i="26"/>
  <c r="AG94" i="26"/>
  <c r="AS94" i="26" s="1"/>
  <c r="AT94" i="26" s="1"/>
  <c r="C94" i="26"/>
  <c r="G94" i="26"/>
  <c r="K94" i="26"/>
  <c r="O94" i="26"/>
  <c r="S94" i="26"/>
  <c r="W94" i="26"/>
  <c r="AA94" i="26"/>
  <c r="AE94" i="26"/>
  <c r="F94" i="26"/>
  <c r="J94" i="26"/>
  <c r="N94" i="26"/>
  <c r="R94" i="26"/>
  <c r="V94" i="26"/>
  <c r="Z94" i="26"/>
  <c r="AD94" i="26"/>
  <c r="D94" i="26"/>
  <c r="L94" i="26"/>
  <c r="T94" i="26"/>
  <c r="AB94" i="26"/>
  <c r="AV94" i="26" s="1"/>
  <c r="AW94" i="26" s="1"/>
  <c r="I94" i="26"/>
  <c r="Q94" i="26"/>
  <c r="Y94" i="26"/>
  <c r="M94" i="26"/>
  <c r="AC94" i="26"/>
  <c r="H94" i="26"/>
  <c r="X94" i="26"/>
  <c r="AF94" i="26"/>
  <c r="E94" i="26"/>
  <c r="U94" i="26"/>
  <c r="P94" i="26"/>
  <c r="AJ94" i="26"/>
  <c r="Q333" i="20"/>
  <c r="A331" i="26"/>
  <c r="AV373" i="26"/>
  <c r="AW373" i="26" s="1"/>
  <c r="AS373" i="26"/>
  <c r="AT373" i="26" s="1"/>
  <c r="AM373" i="26"/>
  <c r="AI373" i="26"/>
  <c r="AG373" i="26"/>
  <c r="E373" i="26"/>
  <c r="I373" i="26"/>
  <c r="M373" i="26"/>
  <c r="Q373" i="26"/>
  <c r="U373" i="26"/>
  <c r="Y373" i="26"/>
  <c r="AC373" i="26"/>
  <c r="F373" i="26"/>
  <c r="J373" i="26"/>
  <c r="N373" i="26"/>
  <c r="R373" i="26"/>
  <c r="V373" i="26"/>
  <c r="Z373" i="26"/>
  <c r="AD373" i="26"/>
  <c r="D373" i="26"/>
  <c r="H373" i="26"/>
  <c r="L373" i="26"/>
  <c r="P373" i="26"/>
  <c r="T373" i="26"/>
  <c r="X373" i="26"/>
  <c r="AB373" i="26"/>
  <c r="AF373" i="26"/>
  <c r="C373" i="26"/>
  <c r="S373" i="26"/>
  <c r="G373" i="26"/>
  <c r="W373" i="26"/>
  <c r="K373" i="26"/>
  <c r="AA373" i="26"/>
  <c r="O373" i="26"/>
  <c r="AE373" i="26"/>
  <c r="AJ373" i="26"/>
  <c r="Q188" i="20"/>
  <c r="A186" i="26"/>
  <c r="Q276" i="20"/>
  <c r="A274" i="26"/>
  <c r="Q142" i="20"/>
  <c r="A140" i="26"/>
  <c r="Q189" i="20"/>
  <c r="A187" i="26"/>
  <c r="Q52" i="20"/>
  <c r="A50" i="26"/>
  <c r="Q94" i="20"/>
  <c r="A92" i="26"/>
  <c r="AV447" i="26"/>
  <c r="AW447" i="26" s="1"/>
  <c r="AS447" i="26"/>
  <c r="AT447" i="26" s="1"/>
  <c r="AM447" i="26"/>
  <c r="AG447" i="26"/>
  <c r="AI447" i="26"/>
  <c r="D447" i="26"/>
  <c r="H447" i="26"/>
  <c r="L447" i="26"/>
  <c r="P447" i="26"/>
  <c r="T447" i="26"/>
  <c r="X447" i="26"/>
  <c r="AB447" i="26"/>
  <c r="AF447" i="26"/>
  <c r="J447" i="26"/>
  <c r="N447" i="26"/>
  <c r="V447" i="26"/>
  <c r="AD447" i="26"/>
  <c r="E447" i="26"/>
  <c r="I447" i="26"/>
  <c r="M447" i="26"/>
  <c r="Q447" i="26"/>
  <c r="U447" i="26"/>
  <c r="Y447" i="26"/>
  <c r="AC447" i="26"/>
  <c r="F447" i="26"/>
  <c r="R447" i="26"/>
  <c r="Z447" i="26"/>
  <c r="C447" i="26"/>
  <c r="G447" i="26"/>
  <c r="K447" i="26"/>
  <c r="O447" i="26"/>
  <c r="S447" i="26"/>
  <c r="W447" i="26"/>
  <c r="AA447" i="26"/>
  <c r="AE447" i="26"/>
  <c r="AJ447" i="26"/>
  <c r="Q450" i="20"/>
  <c r="A448" i="26"/>
  <c r="Q117" i="20"/>
  <c r="A115" i="26"/>
  <c r="Q160" i="20"/>
  <c r="A158" i="26"/>
  <c r="Q274" i="20"/>
  <c r="A272" i="26"/>
  <c r="Q181" i="20"/>
  <c r="A179" i="26"/>
  <c r="AM52" i="26"/>
  <c r="D52" i="26"/>
  <c r="H52" i="26"/>
  <c r="L52" i="26"/>
  <c r="P52" i="26"/>
  <c r="T52" i="26"/>
  <c r="X52" i="26"/>
  <c r="AB52" i="26"/>
  <c r="AV52" i="26" s="1"/>
  <c r="AW52" i="26" s="1"/>
  <c r="AF52" i="26"/>
  <c r="AG52" i="26"/>
  <c r="AS52" i="26" s="1"/>
  <c r="AT52" i="26" s="1"/>
  <c r="C52" i="26"/>
  <c r="G52" i="26"/>
  <c r="K52" i="26"/>
  <c r="O52" i="26"/>
  <c r="S52" i="26"/>
  <c r="W52" i="26"/>
  <c r="AA52" i="26"/>
  <c r="AE52" i="26"/>
  <c r="I52" i="26"/>
  <c r="Q52" i="26"/>
  <c r="Y52" i="26"/>
  <c r="F52" i="26"/>
  <c r="N52" i="26"/>
  <c r="V52" i="26"/>
  <c r="AD52" i="26"/>
  <c r="J52" i="26"/>
  <c r="Z52" i="26"/>
  <c r="E52" i="26"/>
  <c r="U52" i="26"/>
  <c r="AC52" i="26"/>
  <c r="R52" i="26"/>
  <c r="M52" i="26"/>
  <c r="AJ52" i="26"/>
  <c r="AM95" i="26"/>
  <c r="AG95" i="26"/>
  <c r="AS95" i="26" s="1"/>
  <c r="AT95" i="26" s="1"/>
  <c r="E95" i="26"/>
  <c r="I95" i="26"/>
  <c r="M95" i="26"/>
  <c r="Q95" i="26"/>
  <c r="U95" i="26"/>
  <c r="Y95" i="26"/>
  <c r="AC95" i="26"/>
  <c r="D95" i="26"/>
  <c r="H95" i="26"/>
  <c r="L95" i="26"/>
  <c r="P95" i="26"/>
  <c r="T95" i="26"/>
  <c r="X95" i="26"/>
  <c r="AB95" i="26"/>
  <c r="AV95" i="26" s="1"/>
  <c r="AW95" i="26" s="1"/>
  <c r="AF95" i="26"/>
  <c r="F95" i="26"/>
  <c r="N95" i="26"/>
  <c r="V95" i="26"/>
  <c r="AD95" i="26"/>
  <c r="C95" i="26"/>
  <c r="K95" i="26"/>
  <c r="S95" i="26"/>
  <c r="AA95" i="26"/>
  <c r="O95" i="26"/>
  <c r="AE95" i="26"/>
  <c r="J95" i="26"/>
  <c r="Z95" i="26"/>
  <c r="G95" i="26"/>
  <c r="W95" i="26"/>
  <c r="R95" i="26"/>
  <c r="AJ95" i="26"/>
  <c r="AM120" i="26"/>
  <c r="AG120" i="26"/>
  <c r="AS120" i="26" s="1"/>
  <c r="AT120" i="26" s="1"/>
  <c r="C120" i="26"/>
  <c r="G120" i="26"/>
  <c r="K120" i="26"/>
  <c r="O120" i="26"/>
  <c r="S120" i="26"/>
  <c r="W120" i="26"/>
  <c r="AA120" i="26"/>
  <c r="AE120" i="26"/>
  <c r="F120" i="26"/>
  <c r="J120" i="26"/>
  <c r="N120" i="26"/>
  <c r="R120" i="26"/>
  <c r="V120" i="26"/>
  <c r="Z120" i="26"/>
  <c r="AD120" i="26"/>
  <c r="H120" i="26"/>
  <c r="P120" i="26"/>
  <c r="X120" i="26"/>
  <c r="AF120" i="26"/>
  <c r="E120" i="26"/>
  <c r="M120" i="26"/>
  <c r="U120" i="26"/>
  <c r="AC120" i="26"/>
  <c r="Q120" i="26"/>
  <c r="L120" i="26"/>
  <c r="AB120" i="26"/>
  <c r="AV120" i="26" s="1"/>
  <c r="AW120" i="26" s="1"/>
  <c r="T120" i="26"/>
  <c r="Y120" i="26"/>
  <c r="I120" i="26"/>
  <c r="D120" i="26"/>
  <c r="AJ120" i="26"/>
  <c r="AM392" i="26"/>
  <c r="AV392" i="26"/>
  <c r="AW392" i="26" s="1"/>
  <c r="AG392" i="26"/>
  <c r="AS392" i="26"/>
  <c r="AT392" i="26" s="1"/>
  <c r="AI392" i="26"/>
  <c r="C392" i="26"/>
  <c r="G392" i="26"/>
  <c r="K392" i="26"/>
  <c r="O392" i="26"/>
  <c r="S392" i="26"/>
  <c r="W392" i="26"/>
  <c r="AA392" i="26"/>
  <c r="AE392" i="26"/>
  <c r="D392" i="26"/>
  <c r="H392" i="26"/>
  <c r="L392" i="26"/>
  <c r="P392" i="26"/>
  <c r="T392" i="26"/>
  <c r="X392" i="26"/>
  <c r="AB392" i="26"/>
  <c r="AF392" i="26"/>
  <c r="F392" i="26"/>
  <c r="J392" i="26"/>
  <c r="N392" i="26"/>
  <c r="R392" i="26"/>
  <c r="V392" i="26"/>
  <c r="Z392" i="26"/>
  <c r="AD392" i="26"/>
  <c r="I392" i="26"/>
  <c r="Y392" i="26"/>
  <c r="M392" i="26"/>
  <c r="AC392" i="26"/>
  <c r="Q392" i="26"/>
  <c r="E392" i="26"/>
  <c r="U392" i="26"/>
  <c r="AJ392" i="26"/>
  <c r="Q146" i="20"/>
  <c r="A144" i="26"/>
  <c r="AV420" i="26"/>
  <c r="AW420" i="26" s="1"/>
  <c r="AS420" i="26"/>
  <c r="AT420" i="26" s="1"/>
  <c r="AM420" i="26"/>
  <c r="AI420" i="26"/>
  <c r="AG420" i="26"/>
  <c r="C420" i="26"/>
  <c r="G420" i="26"/>
  <c r="K420" i="26"/>
  <c r="O420" i="26"/>
  <c r="S420" i="26"/>
  <c r="W420" i="26"/>
  <c r="AA420" i="26"/>
  <c r="AE420" i="26"/>
  <c r="D420" i="26"/>
  <c r="H420" i="26"/>
  <c r="L420" i="26"/>
  <c r="P420" i="26"/>
  <c r="T420" i="26"/>
  <c r="X420" i="26"/>
  <c r="AB420" i="26"/>
  <c r="AF420" i="26"/>
  <c r="F420" i="26"/>
  <c r="J420" i="26"/>
  <c r="N420" i="26"/>
  <c r="R420" i="26"/>
  <c r="V420" i="26"/>
  <c r="Z420" i="26"/>
  <c r="AD420" i="26"/>
  <c r="Q420" i="26"/>
  <c r="E420" i="26"/>
  <c r="U420" i="26"/>
  <c r="I420" i="26"/>
  <c r="Y420" i="26"/>
  <c r="M420" i="26"/>
  <c r="AC420" i="26"/>
  <c r="AJ420" i="26"/>
  <c r="Q239" i="20"/>
  <c r="A237" i="26"/>
  <c r="AM28" i="26"/>
  <c r="D28" i="26"/>
  <c r="H28" i="26"/>
  <c r="L28" i="26"/>
  <c r="P28" i="26"/>
  <c r="T28" i="26"/>
  <c r="X28" i="26"/>
  <c r="AB28" i="26"/>
  <c r="AV28" i="26" s="1"/>
  <c r="AW28" i="26" s="1"/>
  <c r="AF28" i="26"/>
  <c r="G28" i="26"/>
  <c r="M28" i="26"/>
  <c r="R28" i="26"/>
  <c r="W28" i="26"/>
  <c r="AC28" i="26"/>
  <c r="F28" i="26"/>
  <c r="K28" i="26"/>
  <c r="Q28" i="26"/>
  <c r="V28" i="26"/>
  <c r="AA28" i="26"/>
  <c r="AG28" i="26"/>
  <c r="AS28" i="26" s="1"/>
  <c r="AT28" i="26" s="1"/>
  <c r="C28" i="26"/>
  <c r="N28" i="26"/>
  <c r="Y28" i="26"/>
  <c r="J28" i="26"/>
  <c r="U28" i="26"/>
  <c r="AE28" i="26"/>
  <c r="O28" i="26"/>
  <c r="I28" i="26"/>
  <c r="AD28" i="26"/>
  <c r="Z28" i="26"/>
  <c r="E28" i="26"/>
  <c r="S28" i="26"/>
  <c r="AJ28" i="26"/>
  <c r="AM75" i="26"/>
  <c r="AG75" i="26"/>
  <c r="AS75" i="26" s="1"/>
  <c r="AT75" i="26" s="1"/>
  <c r="F75" i="26"/>
  <c r="J75" i="26"/>
  <c r="N75" i="26"/>
  <c r="R75" i="26"/>
  <c r="V75" i="26"/>
  <c r="E75" i="26"/>
  <c r="I75" i="26"/>
  <c r="M75" i="26"/>
  <c r="Q75" i="26"/>
  <c r="U75" i="26"/>
  <c r="Y75" i="26"/>
  <c r="AC75" i="26"/>
  <c r="G75" i="26"/>
  <c r="O75" i="26"/>
  <c r="W75" i="26"/>
  <c r="AB75" i="26"/>
  <c r="AV75" i="26" s="1"/>
  <c r="AW75" i="26" s="1"/>
  <c r="D75" i="26"/>
  <c r="L75" i="26"/>
  <c r="T75" i="26"/>
  <c r="AA75" i="26"/>
  <c r="AF75" i="26"/>
  <c r="H75" i="26"/>
  <c r="X75" i="26"/>
  <c r="C75" i="26"/>
  <c r="S75" i="26"/>
  <c r="AE75" i="26"/>
  <c r="K75" i="26"/>
  <c r="AD75" i="26"/>
  <c r="P75" i="26"/>
  <c r="Z75" i="26"/>
  <c r="AJ75" i="26"/>
  <c r="Q431" i="20"/>
  <c r="A429" i="26"/>
  <c r="Q97" i="20"/>
  <c r="A95" i="26"/>
  <c r="AV421" i="26"/>
  <c r="AW421" i="26" s="1"/>
  <c r="AS421" i="26"/>
  <c r="AT421" i="26" s="1"/>
  <c r="AM421" i="26"/>
  <c r="AI421" i="26"/>
  <c r="AG421" i="26"/>
  <c r="E421" i="26"/>
  <c r="I421" i="26"/>
  <c r="M421" i="26"/>
  <c r="Q421" i="26"/>
  <c r="U421" i="26"/>
  <c r="Y421" i="26"/>
  <c r="AC421" i="26"/>
  <c r="F421" i="26"/>
  <c r="J421" i="26"/>
  <c r="N421" i="26"/>
  <c r="R421" i="26"/>
  <c r="V421" i="26"/>
  <c r="Z421" i="26"/>
  <c r="AD421" i="26"/>
  <c r="D421" i="26"/>
  <c r="H421" i="26"/>
  <c r="L421" i="26"/>
  <c r="P421" i="26"/>
  <c r="T421" i="26"/>
  <c r="X421" i="26"/>
  <c r="AB421" i="26"/>
  <c r="AF421" i="26"/>
  <c r="C421" i="26"/>
  <c r="S421" i="26"/>
  <c r="G421" i="26"/>
  <c r="W421" i="26"/>
  <c r="K421" i="26"/>
  <c r="AA421" i="26"/>
  <c r="O421" i="26"/>
  <c r="AE421" i="26"/>
  <c r="AJ421" i="26"/>
  <c r="AM387" i="26"/>
  <c r="AG387" i="26"/>
  <c r="AI387" i="26"/>
  <c r="AS387" i="26"/>
  <c r="AT387" i="26" s="1"/>
  <c r="AV387" i="26"/>
  <c r="AW387" i="26" s="1"/>
  <c r="E387" i="26"/>
  <c r="I387" i="26"/>
  <c r="M387" i="26"/>
  <c r="Q387" i="26"/>
  <c r="U387" i="26"/>
  <c r="Y387" i="26"/>
  <c r="AC387" i="26"/>
  <c r="F387" i="26"/>
  <c r="J387" i="26"/>
  <c r="N387" i="26"/>
  <c r="R387" i="26"/>
  <c r="V387" i="26"/>
  <c r="Z387" i="26"/>
  <c r="AD387" i="26"/>
  <c r="D387" i="26"/>
  <c r="H387" i="26"/>
  <c r="L387" i="26"/>
  <c r="P387" i="26"/>
  <c r="T387" i="26"/>
  <c r="X387" i="26"/>
  <c r="AB387" i="26"/>
  <c r="AF387" i="26"/>
  <c r="O387" i="26"/>
  <c r="AE387" i="26"/>
  <c r="C387" i="26"/>
  <c r="S387" i="26"/>
  <c r="G387" i="26"/>
  <c r="W387" i="26"/>
  <c r="K387" i="26"/>
  <c r="AA387" i="26"/>
  <c r="AJ387" i="26"/>
  <c r="AM284" i="26"/>
  <c r="AG284" i="26"/>
  <c r="AS284" i="26" s="1"/>
  <c r="AT284" i="26" s="1"/>
  <c r="C284" i="26"/>
  <c r="G284" i="26"/>
  <c r="K284" i="26"/>
  <c r="O284" i="26"/>
  <c r="S284" i="26"/>
  <c r="W284" i="26"/>
  <c r="AA284" i="26"/>
  <c r="AE284" i="26"/>
  <c r="F284" i="26"/>
  <c r="J284" i="26"/>
  <c r="N284" i="26"/>
  <c r="R284" i="26"/>
  <c r="V284" i="26"/>
  <c r="Z284" i="26"/>
  <c r="AD284" i="26"/>
  <c r="D284" i="26"/>
  <c r="L284" i="26"/>
  <c r="T284" i="26"/>
  <c r="AB284" i="26"/>
  <c r="AV284" i="26" s="1"/>
  <c r="AW284" i="26" s="1"/>
  <c r="E284" i="26"/>
  <c r="M284" i="26"/>
  <c r="U284" i="26"/>
  <c r="AC284" i="26"/>
  <c r="I284" i="26"/>
  <c r="Q284" i="26"/>
  <c r="Y284" i="26"/>
  <c r="H284" i="26"/>
  <c r="P284" i="26"/>
  <c r="AF284" i="26"/>
  <c r="X284" i="26"/>
  <c r="AJ284" i="26"/>
  <c r="AV455" i="26"/>
  <c r="AW455" i="26" s="1"/>
  <c r="AS455" i="26"/>
  <c r="AT455" i="26" s="1"/>
  <c r="AG455" i="26"/>
  <c r="AM455" i="26"/>
  <c r="AI455" i="26"/>
  <c r="D455" i="26"/>
  <c r="H455" i="26"/>
  <c r="L455" i="26"/>
  <c r="P455" i="26"/>
  <c r="T455" i="26"/>
  <c r="X455" i="26"/>
  <c r="AB455" i="26"/>
  <c r="AF455" i="26"/>
  <c r="F455" i="26"/>
  <c r="R455" i="26"/>
  <c r="AD455" i="26"/>
  <c r="E455" i="26"/>
  <c r="I455" i="26"/>
  <c r="M455" i="26"/>
  <c r="Q455" i="26"/>
  <c r="U455" i="26"/>
  <c r="Y455" i="26"/>
  <c r="AC455" i="26"/>
  <c r="N455" i="26"/>
  <c r="C455" i="26"/>
  <c r="G455" i="26"/>
  <c r="K455" i="26"/>
  <c r="O455" i="26"/>
  <c r="S455" i="26"/>
  <c r="W455" i="26"/>
  <c r="AA455" i="26"/>
  <c r="AE455" i="26"/>
  <c r="J455" i="26"/>
  <c r="V455" i="26"/>
  <c r="Z455" i="26"/>
  <c r="AJ455" i="26"/>
  <c r="AM157" i="26"/>
  <c r="AG157" i="26"/>
  <c r="AS157" i="26" s="1"/>
  <c r="AT157" i="26" s="1"/>
  <c r="E157" i="26"/>
  <c r="I157" i="26"/>
  <c r="M157" i="26"/>
  <c r="Q157" i="26"/>
  <c r="U157" i="26"/>
  <c r="Y157" i="26"/>
  <c r="AC157" i="26"/>
  <c r="D157" i="26"/>
  <c r="H157" i="26"/>
  <c r="L157" i="26"/>
  <c r="P157" i="26"/>
  <c r="T157" i="26"/>
  <c r="X157" i="26"/>
  <c r="AB157" i="26"/>
  <c r="AV157" i="26" s="1"/>
  <c r="AW157" i="26" s="1"/>
  <c r="AF157" i="26"/>
  <c r="F157" i="26"/>
  <c r="N157" i="26"/>
  <c r="V157" i="26"/>
  <c r="AD157" i="26"/>
  <c r="C157" i="26"/>
  <c r="K157" i="26"/>
  <c r="S157" i="26"/>
  <c r="AA157" i="26"/>
  <c r="O157" i="26"/>
  <c r="AE157" i="26"/>
  <c r="R157" i="26"/>
  <c r="J157" i="26"/>
  <c r="Z157" i="26"/>
  <c r="G157" i="26"/>
  <c r="W157" i="26"/>
  <c r="AJ157" i="26"/>
  <c r="Q361" i="20"/>
  <c r="A359" i="26"/>
  <c r="AV377" i="26"/>
  <c r="AW377" i="26" s="1"/>
  <c r="AS377" i="26"/>
  <c r="AT377" i="26" s="1"/>
  <c r="AI377" i="26"/>
  <c r="AM377" i="26"/>
  <c r="AG377" i="26"/>
  <c r="E377" i="26"/>
  <c r="I377" i="26"/>
  <c r="M377" i="26"/>
  <c r="Q377" i="26"/>
  <c r="U377" i="26"/>
  <c r="Y377" i="26"/>
  <c r="AC377" i="26"/>
  <c r="F377" i="26"/>
  <c r="J377" i="26"/>
  <c r="N377" i="26"/>
  <c r="R377" i="26"/>
  <c r="V377" i="26"/>
  <c r="Z377" i="26"/>
  <c r="AD377" i="26"/>
  <c r="D377" i="26"/>
  <c r="H377" i="26"/>
  <c r="L377" i="26"/>
  <c r="P377" i="26"/>
  <c r="T377" i="26"/>
  <c r="X377" i="26"/>
  <c r="AB377" i="26"/>
  <c r="AF377" i="26"/>
  <c r="K377" i="26"/>
  <c r="AA377" i="26"/>
  <c r="O377" i="26"/>
  <c r="AE377" i="26"/>
  <c r="C377" i="26"/>
  <c r="S377" i="26"/>
  <c r="G377" i="26"/>
  <c r="W377" i="26"/>
  <c r="AJ377" i="26"/>
  <c r="AM338" i="26"/>
  <c r="AG338" i="26"/>
  <c r="AS338" i="26" s="1"/>
  <c r="AT338" i="26" s="1"/>
  <c r="C338" i="26"/>
  <c r="G338" i="26"/>
  <c r="K338" i="26"/>
  <c r="O338" i="26"/>
  <c r="S338" i="26"/>
  <c r="W338" i="26"/>
  <c r="AA338" i="26"/>
  <c r="AE338" i="26"/>
  <c r="F338" i="26"/>
  <c r="J338" i="26"/>
  <c r="N338" i="26"/>
  <c r="R338" i="26"/>
  <c r="V338" i="26"/>
  <c r="Z338" i="26"/>
  <c r="AD338" i="26"/>
  <c r="H338" i="26"/>
  <c r="P338" i="26"/>
  <c r="X338" i="26"/>
  <c r="AF338" i="26"/>
  <c r="I338" i="26"/>
  <c r="Q338" i="26"/>
  <c r="Y338" i="26"/>
  <c r="E338" i="26"/>
  <c r="M338" i="26"/>
  <c r="U338" i="26"/>
  <c r="AC338" i="26"/>
  <c r="D338" i="26"/>
  <c r="L338" i="26"/>
  <c r="T338" i="26"/>
  <c r="AB338" i="26"/>
  <c r="AV338" i="26" s="1"/>
  <c r="AW338" i="26" s="1"/>
  <c r="AJ338" i="26"/>
  <c r="Q362" i="20"/>
  <c r="A360" i="26"/>
  <c r="Q372" i="20"/>
  <c r="A370" i="26"/>
  <c r="Q263" i="20"/>
  <c r="A261" i="26"/>
  <c r="Q127" i="20"/>
  <c r="A125" i="26"/>
  <c r="Q391" i="20"/>
  <c r="A389" i="26"/>
  <c r="AM299" i="26"/>
  <c r="AG299" i="26"/>
  <c r="AS299" i="26" s="1"/>
  <c r="AT299" i="26" s="1"/>
  <c r="E299" i="26"/>
  <c r="I299" i="26"/>
  <c r="M299" i="26"/>
  <c r="Q299" i="26"/>
  <c r="U299" i="26"/>
  <c r="Y299" i="26"/>
  <c r="AC299" i="26"/>
  <c r="D299" i="26"/>
  <c r="H299" i="26"/>
  <c r="L299" i="26"/>
  <c r="P299" i="26"/>
  <c r="T299" i="26"/>
  <c r="X299" i="26"/>
  <c r="AB299" i="26"/>
  <c r="AV299" i="26" s="1"/>
  <c r="AW299" i="26" s="1"/>
  <c r="AF299" i="26"/>
  <c r="J299" i="26"/>
  <c r="R299" i="26"/>
  <c r="Z299" i="26"/>
  <c r="C299" i="26"/>
  <c r="K299" i="26"/>
  <c r="S299" i="26"/>
  <c r="AA299" i="26"/>
  <c r="G299" i="26"/>
  <c r="O299" i="26"/>
  <c r="W299" i="26"/>
  <c r="AE299" i="26"/>
  <c r="F299" i="26"/>
  <c r="N299" i="26"/>
  <c r="AD299" i="26"/>
  <c r="V299" i="26"/>
  <c r="AJ299" i="26"/>
  <c r="Q196" i="20"/>
  <c r="A194" i="26"/>
  <c r="AM327" i="26"/>
  <c r="AG327" i="26"/>
  <c r="AS327" i="26" s="1"/>
  <c r="AT327" i="26" s="1"/>
  <c r="E327" i="26"/>
  <c r="I327" i="26"/>
  <c r="M327" i="26"/>
  <c r="Q327" i="26"/>
  <c r="U327" i="26"/>
  <c r="Y327" i="26"/>
  <c r="AC327" i="26"/>
  <c r="D327" i="26"/>
  <c r="H327" i="26"/>
  <c r="L327" i="26"/>
  <c r="P327" i="26"/>
  <c r="T327" i="26"/>
  <c r="X327" i="26"/>
  <c r="AB327" i="26"/>
  <c r="AV327" i="26" s="1"/>
  <c r="AW327" i="26" s="1"/>
  <c r="AF327" i="26"/>
  <c r="G327" i="26"/>
  <c r="O327" i="26"/>
  <c r="W327" i="26"/>
  <c r="AE327" i="26"/>
  <c r="K327" i="26"/>
  <c r="V327" i="26"/>
  <c r="C327" i="26"/>
  <c r="N327" i="26"/>
  <c r="Z327" i="26"/>
  <c r="J327" i="26"/>
  <c r="S327" i="26"/>
  <c r="AD327" i="26"/>
  <c r="F327" i="26"/>
  <c r="R327" i="26"/>
  <c r="AA327" i="26"/>
  <c r="AJ327" i="26"/>
  <c r="Q44" i="20"/>
  <c r="A42" i="26"/>
  <c r="AV445" i="26"/>
  <c r="AW445" i="26" s="1"/>
  <c r="AS445" i="26"/>
  <c r="AT445" i="26" s="1"/>
  <c r="AM445" i="26"/>
  <c r="AI445" i="26"/>
  <c r="AG445" i="26"/>
  <c r="D445" i="26"/>
  <c r="H445" i="26"/>
  <c r="L445" i="26"/>
  <c r="P445" i="26"/>
  <c r="T445" i="26"/>
  <c r="X445" i="26"/>
  <c r="AB445" i="26"/>
  <c r="AF445" i="26"/>
  <c r="F445" i="26"/>
  <c r="R445" i="26"/>
  <c r="Z445" i="26"/>
  <c r="E445" i="26"/>
  <c r="I445" i="26"/>
  <c r="M445" i="26"/>
  <c r="Q445" i="26"/>
  <c r="U445" i="26"/>
  <c r="Y445" i="26"/>
  <c r="AC445" i="26"/>
  <c r="J445" i="26"/>
  <c r="N445" i="26"/>
  <c r="V445" i="26"/>
  <c r="AD445" i="26"/>
  <c r="C445" i="26"/>
  <c r="G445" i="26"/>
  <c r="K445" i="26"/>
  <c r="O445" i="26"/>
  <c r="S445" i="26"/>
  <c r="W445" i="26"/>
  <c r="AA445" i="26"/>
  <c r="AE445" i="26"/>
  <c r="AJ445" i="26"/>
  <c r="Q285" i="20"/>
  <c r="A283" i="26"/>
  <c r="Q236" i="20"/>
  <c r="A234" i="26"/>
  <c r="Q98" i="20"/>
  <c r="A96" i="26"/>
  <c r="AV390" i="26"/>
  <c r="AW390" i="26" s="1"/>
  <c r="AS390" i="26"/>
  <c r="AT390" i="26" s="1"/>
  <c r="AM390" i="26"/>
  <c r="AI390" i="26"/>
  <c r="AG390" i="26"/>
  <c r="C390" i="26"/>
  <c r="G390" i="26"/>
  <c r="K390" i="26"/>
  <c r="O390" i="26"/>
  <c r="S390" i="26"/>
  <c r="W390" i="26"/>
  <c r="AA390" i="26"/>
  <c r="AE390" i="26"/>
  <c r="D390" i="26"/>
  <c r="H390" i="26"/>
  <c r="L390" i="26"/>
  <c r="P390" i="26"/>
  <c r="T390" i="26"/>
  <c r="X390" i="26"/>
  <c r="AB390" i="26"/>
  <c r="AF390" i="26"/>
  <c r="F390" i="26"/>
  <c r="J390" i="26"/>
  <c r="N390" i="26"/>
  <c r="R390" i="26"/>
  <c r="V390" i="26"/>
  <c r="Z390" i="26"/>
  <c r="AD390" i="26"/>
  <c r="E390" i="26"/>
  <c r="U390" i="26"/>
  <c r="I390" i="26"/>
  <c r="Y390" i="26"/>
  <c r="M390" i="26"/>
  <c r="AC390" i="26"/>
  <c r="Q390" i="26"/>
  <c r="AJ390" i="26"/>
  <c r="Q462" i="20"/>
  <c r="A460" i="26"/>
  <c r="AM241" i="26"/>
  <c r="AG241" i="26"/>
  <c r="AS241" i="26" s="1"/>
  <c r="AT241" i="26" s="1"/>
  <c r="D241" i="26"/>
  <c r="H241" i="26"/>
  <c r="L241" i="26"/>
  <c r="P241" i="26"/>
  <c r="T241" i="26"/>
  <c r="X241" i="26"/>
  <c r="AB241" i="26"/>
  <c r="AV241" i="26" s="1"/>
  <c r="AW241" i="26" s="1"/>
  <c r="AF241" i="26"/>
  <c r="C241" i="26"/>
  <c r="I241" i="26"/>
  <c r="N241" i="26"/>
  <c r="S241" i="26"/>
  <c r="Y241" i="26"/>
  <c r="AD241" i="26"/>
  <c r="G241" i="26"/>
  <c r="M241" i="26"/>
  <c r="R241" i="26"/>
  <c r="W241" i="26"/>
  <c r="AC241" i="26"/>
  <c r="J241" i="26"/>
  <c r="U241" i="26"/>
  <c r="AE241" i="26"/>
  <c r="K241" i="26"/>
  <c r="V241" i="26"/>
  <c r="F241" i="26"/>
  <c r="Q241" i="26"/>
  <c r="AA241" i="26"/>
  <c r="O241" i="26"/>
  <c r="Z241" i="26"/>
  <c r="E241" i="26"/>
  <c r="AJ241" i="26"/>
  <c r="Q77" i="20"/>
  <c r="A75" i="26"/>
  <c r="AM276" i="26"/>
  <c r="AG276" i="26"/>
  <c r="AS276" i="26" s="1"/>
  <c r="AT276" i="26" s="1"/>
  <c r="C276" i="26"/>
  <c r="G276" i="26"/>
  <c r="K276" i="26"/>
  <c r="O276" i="26"/>
  <c r="S276" i="26"/>
  <c r="W276" i="26"/>
  <c r="AA276" i="26"/>
  <c r="AE276" i="26"/>
  <c r="F276" i="26"/>
  <c r="J276" i="26"/>
  <c r="N276" i="26"/>
  <c r="R276" i="26"/>
  <c r="V276" i="26"/>
  <c r="Z276" i="26"/>
  <c r="AD276" i="26"/>
  <c r="D276" i="26"/>
  <c r="L276" i="26"/>
  <c r="T276" i="26"/>
  <c r="AB276" i="26"/>
  <c r="AV276" i="26" s="1"/>
  <c r="AW276" i="26" s="1"/>
  <c r="E276" i="26"/>
  <c r="M276" i="26"/>
  <c r="U276" i="26"/>
  <c r="AC276" i="26"/>
  <c r="I276" i="26"/>
  <c r="Q276" i="26"/>
  <c r="Y276" i="26"/>
  <c r="X276" i="26"/>
  <c r="AF276" i="26"/>
  <c r="P276" i="26"/>
  <c r="H276" i="26"/>
  <c r="AJ276" i="26"/>
  <c r="Q221" i="20"/>
  <c r="A219" i="26"/>
  <c r="Q30" i="20"/>
  <c r="A28" i="26"/>
  <c r="Q433" i="20"/>
  <c r="A431" i="26"/>
  <c r="AM112" i="26"/>
  <c r="AG112" i="26"/>
  <c r="AS112" i="26" s="1"/>
  <c r="AT112" i="26" s="1"/>
  <c r="C112" i="26"/>
  <c r="G112" i="26"/>
  <c r="K112" i="26"/>
  <c r="O112" i="26"/>
  <c r="S112" i="26"/>
  <c r="W112" i="26"/>
  <c r="AA112" i="26"/>
  <c r="AE112" i="26"/>
  <c r="F112" i="26"/>
  <c r="J112" i="26"/>
  <c r="N112" i="26"/>
  <c r="R112" i="26"/>
  <c r="V112" i="26"/>
  <c r="Z112" i="26"/>
  <c r="AD112" i="26"/>
  <c r="H112" i="26"/>
  <c r="P112" i="26"/>
  <c r="X112" i="26"/>
  <c r="AF112" i="26"/>
  <c r="E112" i="26"/>
  <c r="M112" i="26"/>
  <c r="U112" i="26"/>
  <c r="AC112" i="26"/>
  <c r="Q112" i="26"/>
  <c r="L112" i="26"/>
  <c r="AB112" i="26"/>
  <c r="AV112" i="26" s="1"/>
  <c r="AW112" i="26" s="1"/>
  <c r="D112" i="26"/>
  <c r="I112" i="26"/>
  <c r="Y112" i="26"/>
  <c r="T112" i="26"/>
  <c r="AJ112" i="26"/>
  <c r="AM107" i="26"/>
  <c r="AG107" i="26"/>
  <c r="AS107" i="26" s="1"/>
  <c r="AT107" i="26" s="1"/>
  <c r="E107" i="26"/>
  <c r="I107" i="26"/>
  <c r="M107" i="26"/>
  <c r="Q107" i="26"/>
  <c r="U107" i="26"/>
  <c r="Y107" i="26"/>
  <c r="AC107" i="26"/>
  <c r="D107" i="26"/>
  <c r="H107" i="26"/>
  <c r="L107" i="26"/>
  <c r="P107" i="26"/>
  <c r="T107" i="26"/>
  <c r="X107" i="26"/>
  <c r="AB107" i="26"/>
  <c r="AV107" i="26" s="1"/>
  <c r="AW107" i="26" s="1"/>
  <c r="AF107" i="26"/>
  <c r="F107" i="26"/>
  <c r="N107" i="26"/>
  <c r="V107" i="26"/>
  <c r="AD107" i="26"/>
  <c r="C107" i="26"/>
  <c r="K107" i="26"/>
  <c r="S107" i="26"/>
  <c r="AA107" i="26"/>
  <c r="G107" i="26"/>
  <c r="W107" i="26"/>
  <c r="R107" i="26"/>
  <c r="Z107" i="26"/>
  <c r="AE107" i="26"/>
  <c r="O107" i="26"/>
  <c r="J107" i="26"/>
  <c r="AJ107" i="26"/>
  <c r="AM73" i="26"/>
  <c r="AG73" i="26"/>
  <c r="AS73" i="26" s="1"/>
  <c r="AT73" i="26" s="1"/>
  <c r="F73" i="26"/>
  <c r="J73" i="26"/>
  <c r="N73" i="26"/>
  <c r="R73" i="26"/>
  <c r="V73" i="26"/>
  <c r="Z73" i="26"/>
  <c r="AD73" i="26"/>
  <c r="E73" i="26"/>
  <c r="I73" i="26"/>
  <c r="M73" i="26"/>
  <c r="Q73" i="26"/>
  <c r="U73" i="26"/>
  <c r="Y73" i="26"/>
  <c r="AC73" i="26"/>
  <c r="C73" i="26"/>
  <c r="K73" i="26"/>
  <c r="S73" i="26"/>
  <c r="AA73" i="26"/>
  <c r="H73" i="26"/>
  <c r="P73" i="26"/>
  <c r="X73" i="26"/>
  <c r="AF73" i="26"/>
  <c r="D73" i="26"/>
  <c r="T73" i="26"/>
  <c r="O73" i="26"/>
  <c r="AE73" i="26"/>
  <c r="G73" i="26"/>
  <c r="AB73" i="26"/>
  <c r="AV73" i="26" s="1"/>
  <c r="AW73" i="26" s="1"/>
  <c r="L73" i="26"/>
  <c r="W73" i="26"/>
  <c r="AJ73" i="26"/>
  <c r="AG45" i="26"/>
  <c r="AS45" i="26" s="1"/>
  <c r="AT45" i="26" s="1"/>
  <c r="F45" i="26"/>
  <c r="J45" i="26"/>
  <c r="N45" i="26"/>
  <c r="R45" i="26"/>
  <c r="V45" i="26"/>
  <c r="Z45" i="26"/>
  <c r="AD45" i="26"/>
  <c r="E45" i="26"/>
  <c r="I45" i="26"/>
  <c r="M45" i="26"/>
  <c r="Q45" i="26"/>
  <c r="U45" i="26"/>
  <c r="Y45" i="26"/>
  <c r="AC45" i="26"/>
  <c r="C45" i="26"/>
  <c r="K45" i="26"/>
  <c r="S45" i="26"/>
  <c r="AA45" i="26"/>
  <c r="AM45" i="26"/>
  <c r="H45" i="26"/>
  <c r="P45" i="26"/>
  <c r="X45" i="26"/>
  <c r="AF45" i="26"/>
  <c r="L45" i="26"/>
  <c r="AB45" i="26"/>
  <c r="AV45" i="26" s="1"/>
  <c r="AW45" i="26" s="1"/>
  <c r="G45" i="26"/>
  <c r="W45" i="26"/>
  <c r="O45" i="26"/>
  <c r="D45" i="26"/>
  <c r="T45" i="26"/>
  <c r="AE45" i="26"/>
  <c r="AJ45" i="26"/>
  <c r="AM122" i="26"/>
  <c r="AG122" i="26"/>
  <c r="AS122" i="26" s="1"/>
  <c r="AT122" i="26" s="1"/>
  <c r="C122" i="26"/>
  <c r="G122" i="26"/>
  <c r="K122" i="26"/>
  <c r="O122" i="26"/>
  <c r="S122" i="26"/>
  <c r="W122" i="26"/>
  <c r="AA122" i="26"/>
  <c r="AE122" i="26"/>
  <c r="F122" i="26"/>
  <c r="J122" i="26"/>
  <c r="N122" i="26"/>
  <c r="R122" i="26"/>
  <c r="V122" i="26"/>
  <c r="Z122" i="26"/>
  <c r="AD122" i="26"/>
  <c r="D122" i="26"/>
  <c r="L122" i="26"/>
  <c r="T122" i="26"/>
  <c r="AB122" i="26"/>
  <c r="AV122" i="26" s="1"/>
  <c r="AW122" i="26" s="1"/>
  <c r="I122" i="26"/>
  <c r="Q122" i="26"/>
  <c r="Y122" i="26"/>
  <c r="E122" i="26"/>
  <c r="U122" i="26"/>
  <c r="P122" i="26"/>
  <c r="AF122" i="26"/>
  <c r="X122" i="26"/>
  <c r="AC122" i="26"/>
  <c r="M122" i="26"/>
  <c r="H122" i="26"/>
  <c r="AJ122" i="26"/>
  <c r="AV434" i="26"/>
  <c r="AW434" i="26" s="1"/>
  <c r="AS434" i="26"/>
  <c r="AT434" i="26" s="1"/>
  <c r="AM434" i="26"/>
  <c r="AI434" i="26"/>
  <c r="AG434" i="26"/>
  <c r="F434" i="26"/>
  <c r="J434" i="26"/>
  <c r="N434" i="26"/>
  <c r="R434" i="26"/>
  <c r="V434" i="26"/>
  <c r="Z434" i="26"/>
  <c r="AD434" i="26"/>
  <c r="H434" i="26"/>
  <c r="P434" i="26"/>
  <c r="X434" i="26"/>
  <c r="AF434" i="26"/>
  <c r="C434" i="26"/>
  <c r="G434" i="26"/>
  <c r="K434" i="26"/>
  <c r="O434" i="26"/>
  <c r="S434" i="26"/>
  <c r="W434" i="26"/>
  <c r="AA434" i="26"/>
  <c r="AE434" i="26"/>
  <c r="D434" i="26"/>
  <c r="L434" i="26"/>
  <c r="T434" i="26"/>
  <c r="AB434" i="26"/>
  <c r="E434" i="26"/>
  <c r="I434" i="26"/>
  <c r="M434" i="26"/>
  <c r="Q434" i="26"/>
  <c r="U434" i="26"/>
  <c r="Y434" i="26"/>
  <c r="AC434" i="26"/>
  <c r="AJ434" i="26"/>
  <c r="AM290" i="26"/>
  <c r="AG290" i="26"/>
  <c r="AS290" i="26" s="1"/>
  <c r="AT290" i="26" s="1"/>
  <c r="C290" i="26"/>
  <c r="G290" i="26"/>
  <c r="K290" i="26"/>
  <c r="O290" i="26"/>
  <c r="S290" i="26"/>
  <c r="W290" i="26"/>
  <c r="AA290" i="26"/>
  <c r="AE290" i="26"/>
  <c r="F290" i="26"/>
  <c r="J290" i="26"/>
  <c r="N290" i="26"/>
  <c r="R290" i="26"/>
  <c r="V290" i="26"/>
  <c r="Z290" i="26"/>
  <c r="AD290" i="26"/>
  <c r="H290" i="26"/>
  <c r="P290" i="26"/>
  <c r="X290" i="26"/>
  <c r="AF290" i="26"/>
  <c r="I290" i="26"/>
  <c r="Q290" i="26"/>
  <c r="Y290" i="26"/>
  <c r="E290" i="26"/>
  <c r="M290" i="26"/>
  <c r="U290" i="26"/>
  <c r="AC290" i="26"/>
  <c r="T290" i="26"/>
  <c r="AB290" i="26"/>
  <c r="AV290" i="26" s="1"/>
  <c r="AW290" i="26" s="1"/>
  <c r="L290" i="26"/>
  <c r="D290" i="26"/>
  <c r="AJ290" i="26"/>
  <c r="AM337" i="26"/>
  <c r="AG337" i="26"/>
  <c r="AS337" i="26" s="1"/>
  <c r="AT337" i="26" s="1"/>
  <c r="E337" i="26"/>
  <c r="I337" i="26"/>
  <c r="M337" i="26"/>
  <c r="Q337" i="26"/>
  <c r="U337" i="26"/>
  <c r="Y337" i="26"/>
  <c r="AC337" i="26"/>
  <c r="D337" i="26"/>
  <c r="H337" i="26"/>
  <c r="L337" i="26"/>
  <c r="P337" i="26"/>
  <c r="T337" i="26"/>
  <c r="X337" i="26"/>
  <c r="AB337" i="26"/>
  <c r="AV337" i="26" s="1"/>
  <c r="AW337" i="26" s="1"/>
  <c r="AF337" i="26"/>
  <c r="C337" i="26"/>
  <c r="K337" i="26"/>
  <c r="S337" i="26"/>
  <c r="J337" i="26"/>
  <c r="V337" i="26"/>
  <c r="AD337" i="26"/>
  <c r="N337" i="26"/>
  <c r="W337" i="26"/>
  <c r="AE337" i="26"/>
  <c r="G337" i="26"/>
  <c r="R337" i="26"/>
  <c r="AA337" i="26"/>
  <c r="F337" i="26"/>
  <c r="O337" i="26"/>
  <c r="Z337" i="26"/>
  <c r="AJ337" i="26"/>
  <c r="Q171" i="20"/>
  <c r="A169" i="26"/>
  <c r="Q313" i="20"/>
  <c r="A311" i="26"/>
  <c r="Q398" i="20"/>
  <c r="A396" i="26"/>
  <c r="AM379" i="26"/>
  <c r="AV379" i="26"/>
  <c r="AW379" i="26" s="1"/>
  <c r="AG379" i="26"/>
  <c r="AS379" i="26"/>
  <c r="AT379" i="26" s="1"/>
  <c r="AI379" i="26"/>
  <c r="E379" i="26"/>
  <c r="I379" i="26"/>
  <c r="M379" i="26"/>
  <c r="Q379" i="26"/>
  <c r="U379" i="26"/>
  <c r="Y379" i="26"/>
  <c r="AC379" i="26"/>
  <c r="F379" i="26"/>
  <c r="J379" i="26"/>
  <c r="N379" i="26"/>
  <c r="R379" i="26"/>
  <c r="V379" i="26"/>
  <c r="Z379" i="26"/>
  <c r="AD379" i="26"/>
  <c r="D379" i="26"/>
  <c r="H379" i="26"/>
  <c r="L379" i="26"/>
  <c r="P379" i="26"/>
  <c r="T379" i="26"/>
  <c r="X379" i="26"/>
  <c r="AB379" i="26"/>
  <c r="AF379" i="26"/>
  <c r="O379" i="26"/>
  <c r="AE379" i="26"/>
  <c r="C379" i="26"/>
  <c r="S379" i="26"/>
  <c r="G379" i="26"/>
  <c r="W379" i="26"/>
  <c r="K379" i="26"/>
  <c r="AA379" i="26"/>
  <c r="AJ379" i="26"/>
  <c r="AM237" i="26"/>
  <c r="AG237" i="26"/>
  <c r="AS237" i="26" s="1"/>
  <c r="AT237" i="26" s="1"/>
  <c r="E237" i="26"/>
  <c r="I237" i="26"/>
  <c r="M237" i="26"/>
  <c r="Q237" i="26"/>
  <c r="U237" i="26"/>
  <c r="Y237" i="26"/>
  <c r="AC237" i="26"/>
  <c r="D237" i="26"/>
  <c r="H237" i="26"/>
  <c r="L237" i="26"/>
  <c r="P237" i="26"/>
  <c r="T237" i="26"/>
  <c r="X237" i="26"/>
  <c r="AB237" i="26"/>
  <c r="AV237" i="26" s="1"/>
  <c r="AW237" i="26" s="1"/>
  <c r="AF237" i="26"/>
  <c r="F237" i="26"/>
  <c r="N237" i="26"/>
  <c r="V237" i="26"/>
  <c r="AD237" i="26"/>
  <c r="C237" i="26"/>
  <c r="K237" i="26"/>
  <c r="S237" i="26"/>
  <c r="AA237" i="26"/>
  <c r="G237" i="26"/>
  <c r="W237" i="26"/>
  <c r="J237" i="26"/>
  <c r="Z237" i="26"/>
  <c r="R237" i="26"/>
  <c r="AE237" i="26"/>
  <c r="O237" i="26"/>
  <c r="AJ237" i="26"/>
  <c r="Q351" i="20"/>
  <c r="K3" i="22"/>
  <c r="K4" i="22" s="1"/>
  <c r="Q17" i="20"/>
  <c r="Q21" i="20"/>
  <c r="Q19" i="20"/>
  <c r="E287" i="20"/>
  <c r="G287" i="20"/>
  <c r="F287" i="20"/>
  <c r="D287" i="20"/>
  <c r="G241" i="20"/>
  <c r="D241" i="20"/>
  <c r="E241" i="20"/>
  <c r="F241" i="20"/>
  <c r="E177" i="20"/>
  <c r="F177" i="20"/>
  <c r="G177" i="20"/>
  <c r="D177" i="20"/>
  <c r="D113" i="20"/>
  <c r="G113" i="20"/>
  <c r="F113" i="20"/>
  <c r="E113" i="20"/>
  <c r="D117" i="20"/>
  <c r="G117" i="20"/>
  <c r="E117" i="20"/>
  <c r="F117" i="20"/>
  <c r="D90" i="20"/>
  <c r="F90" i="20"/>
  <c r="E90" i="20"/>
  <c r="G90" i="20"/>
  <c r="F56" i="20"/>
  <c r="G56" i="20"/>
  <c r="D56" i="20"/>
  <c r="E56" i="20"/>
  <c r="E313" i="20"/>
  <c r="D313" i="20"/>
  <c r="F313" i="20"/>
  <c r="G313" i="20"/>
  <c r="E175" i="20"/>
  <c r="F175" i="20"/>
  <c r="D175" i="20"/>
  <c r="G175" i="20"/>
  <c r="E143" i="20"/>
  <c r="F143" i="20"/>
  <c r="D143" i="20"/>
  <c r="G143" i="20"/>
  <c r="D128" i="20"/>
  <c r="F128" i="20"/>
  <c r="G128" i="20"/>
  <c r="E128" i="20"/>
  <c r="F18" i="20"/>
  <c r="G18" i="20"/>
  <c r="D18" i="20"/>
  <c r="E18" i="20"/>
  <c r="E330" i="20"/>
  <c r="F330" i="20"/>
  <c r="G330" i="20"/>
  <c r="D330" i="20"/>
  <c r="G428" i="20"/>
  <c r="E428" i="20"/>
  <c r="F428" i="20"/>
  <c r="D428" i="20"/>
  <c r="E188" i="20"/>
  <c r="D188" i="20"/>
  <c r="F188" i="20"/>
  <c r="G188" i="20"/>
  <c r="E134" i="20"/>
  <c r="G134" i="20"/>
  <c r="D134" i="20"/>
  <c r="F134" i="20"/>
  <c r="D363" i="20"/>
  <c r="E363" i="20"/>
  <c r="G363" i="20"/>
  <c r="F363" i="20"/>
  <c r="G439" i="20"/>
  <c r="F439" i="20"/>
  <c r="D439" i="20"/>
  <c r="E439" i="20"/>
  <c r="D115" i="20"/>
  <c r="E115" i="20"/>
  <c r="F115" i="20"/>
  <c r="G115" i="20"/>
  <c r="G266" i="20"/>
  <c r="E266" i="20"/>
  <c r="D266" i="20"/>
  <c r="F266" i="20"/>
  <c r="D118" i="20"/>
  <c r="E118" i="20"/>
  <c r="G118" i="20"/>
  <c r="F118" i="20"/>
  <c r="E198" i="20"/>
  <c r="G198" i="20"/>
  <c r="F198" i="20"/>
  <c r="D198" i="20"/>
  <c r="F61" i="20"/>
  <c r="G61" i="20"/>
  <c r="D61" i="20"/>
  <c r="E61" i="20"/>
  <c r="G269" i="20"/>
  <c r="D269" i="20"/>
  <c r="F269" i="20"/>
  <c r="E269" i="20"/>
  <c r="D361" i="20"/>
  <c r="F361" i="20"/>
  <c r="E361" i="20"/>
  <c r="G361" i="20"/>
  <c r="E337" i="20"/>
  <c r="D337" i="20"/>
  <c r="F337" i="20"/>
  <c r="G337" i="20"/>
  <c r="G438" i="20"/>
  <c r="E438" i="20"/>
  <c r="D438" i="20"/>
  <c r="F438" i="20"/>
  <c r="G407" i="20"/>
  <c r="F407" i="20"/>
  <c r="D407" i="20"/>
  <c r="E407" i="20"/>
  <c r="E155" i="20"/>
  <c r="F155" i="20"/>
  <c r="D155" i="20"/>
  <c r="G155" i="20"/>
  <c r="D356" i="20"/>
  <c r="E356" i="20"/>
  <c r="G356" i="20"/>
  <c r="F356" i="20"/>
  <c r="F87" i="20"/>
  <c r="G87" i="20"/>
  <c r="D87" i="20"/>
  <c r="E87" i="20"/>
  <c r="E238" i="20"/>
  <c r="G238" i="20"/>
  <c r="D238" i="20"/>
  <c r="F238" i="20"/>
  <c r="E167" i="20"/>
  <c r="F167" i="20"/>
  <c r="D167" i="20"/>
  <c r="G167" i="20"/>
  <c r="D96" i="20"/>
  <c r="F96" i="20"/>
  <c r="G96" i="20"/>
  <c r="E96" i="20"/>
  <c r="D375" i="20"/>
  <c r="F375" i="20"/>
  <c r="E375" i="20"/>
  <c r="G375" i="20"/>
  <c r="G449" i="20"/>
  <c r="D449" i="20"/>
  <c r="F449" i="20"/>
  <c r="E449" i="20"/>
  <c r="G394" i="20"/>
  <c r="E394" i="20"/>
  <c r="D394" i="20"/>
  <c r="F394" i="20"/>
  <c r="G423" i="20"/>
  <c r="F423" i="20"/>
  <c r="D423" i="20"/>
  <c r="E423" i="20"/>
  <c r="E286" i="20"/>
  <c r="F286" i="20"/>
  <c r="G286" i="20"/>
  <c r="D286" i="20"/>
  <c r="E340" i="20"/>
  <c r="D340" i="20"/>
  <c r="G340" i="20"/>
  <c r="F340" i="20"/>
  <c r="G472" i="20"/>
  <c r="E472" i="20"/>
  <c r="D472" i="20"/>
  <c r="F472" i="20"/>
  <c r="E329" i="20"/>
  <c r="D329" i="20"/>
  <c r="F329" i="20"/>
  <c r="G329" i="20"/>
  <c r="G243" i="20"/>
  <c r="F243" i="20"/>
  <c r="D243" i="20"/>
  <c r="E243" i="20"/>
  <c r="D109" i="20"/>
  <c r="G109" i="20"/>
  <c r="E109" i="20"/>
  <c r="F109" i="20"/>
  <c r="G436" i="20"/>
  <c r="E436" i="20"/>
  <c r="F436" i="20"/>
  <c r="D436" i="20"/>
  <c r="G239" i="20"/>
  <c r="F239" i="20"/>
  <c r="E239" i="20"/>
  <c r="D239" i="20"/>
  <c r="D116" i="20"/>
  <c r="F116" i="20"/>
  <c r="E116" i="20"/>
  <c r="G116" i="20"/>
  <c r="E300" i="20"/>
  <c r="D300" i="20"/>
  <c r="G300" i="20"/>
  <c r="F300" i="20"/>
  <c r="E315" i="20"/>
  <c r="G315" i="20"/>
  <c r="D315" i="20"/>
  <c r="F315" i="20"/>
  <c r="F49" i="20"/>
  <c r="G49" i="20"/>
  <c r="E49" i="20"/>
  <c r="D49" i="20"/>
  <c r="E319" i="20"/>
  <c r="G319" i="20"/>
  <c r="F319" i="20"/>
  <c r="D319" i="20"/>
  <c r="G401" i="20"/>
  <c r="D401" i="20"/>
  <c r="F401" i="20"/>
  <c r="E401" i="20"/>
  <c r="G478" i="20"/>
  <c r="E478" i="20"/>
  <c r="D478" i="20"/>
  <c r="F478" i="20"/>
  <c r="G473" i="20"/>
  <c r="D473" i="20"/>
  <c r="F473" i="20"/>
  <c r="E473" i="20"/>
  <c r="F38" i="20"/>
  <c r="G38" i="20"/>
  <c r="D38" i="20"/>
  <c r="E38" i="20"/>
  <c r="G263" i="20"/>
  <c r="F263" i="20"/>
  <c r="D263" i="20"/>
  <c r="E263" i="20"/>
  <c r="E314" i="20"/>
  <c r="F314" i="20"/>
  <c r="G314" i="20"/>
  <c r="D314" i="20"/>
  <c r="G249" i="20"/>
  <c r="D249" i="20"/>
  <c r="E249" i="20"/>
  <c r="F249" i="20"/>
  <c r="D347" i="20"/>
  <c r="E347" i="20"/>
  <c r="G347" i="20"/>
  <c r="F347" i="20"/>
  <c r="E307" i="20"/>
  <c r="G307" i="20"/>
  <c r="F307" i="20"/>
  <c r="D307" i="20"/>
  <c r="D369" i="20"/>
  <c r="F369" i="20"/>
  <c r="E369" i="20"/>
  <c r="G369" i="20"/>
  <c r="E199" i="20"/>
  <c r="D199" i="20"/>
  <c r="F199" i="20"/>
  <c r="G199" i="20"/>
  <c r="G471" i="20"/>
  <c r="F471" i="20"/>
  <c r="D471" i="20"/>
  <c r="E471" i="20"/>
  <c r="E196" i="20"/>
  <c r="D196" i="20"/>
  <c r="G196" i="20"/>
  <c r="F196" i="20"/>
  <c r="E179" i="20"/>
  <c r="F179" i="20"/>
  <c r="D179" i="20"/>
  <c r="G179" i="20"/>
  <c r="E311" i="20"/>
  <c r="G311" i="20"/>
  <c r="F311" i="20"/>
  <c r="D311" i="20"/>
  <c r="E164" i="20"/>
  <c r="D164" i="20"/>
  <c r="G164" i="20"/>
  <c r="F164" i="20"/>
  <c r="G414" i="20"/>
  <c r="E414" i="20"/>
  <c r="D414" i="20"/>
  <c r="F414" i="20"/>
  <c r="F22" i="20"/>
  <c r="G22" i="20"/>
  <c r="D22" i="20"/>
  <c r="E22" i="20"/>
  <c r="E220" i="20"/>
  <c r="D220" i="20"/>
  <c r="F220" i="20"/>
  <c r="G220" i="20"/>
  <c r="G459" i="20"/>
  <c r="F459" i="20"/>
  <c r="D459" i="20"/>
  <c r="E459" i="20"/>
  <c r="E161" i="20"/>
  <c r="F161" i="20"/>
  <c r="G161" i="20"/>
  <c r="D161" i="20"/>
  <c r="E316" i="20"/>
  <c r="D316" i="20"/>
  <c r="G316" i="20"/>
  <c r="F316" i="20"/>
  <c r="G454" i="20"/>
  <c r="E454" i="20"/>
  <c r="D454" i="20"/>
  <c r="F454" i="20"/>
  <c r="F78" i="20"/>
  <c r="G78" i="20"/>
  <c r="D78" i="20"/>
  <c r="E78" i="20"/>
  <c r="E302" i="20"/>
  <c r="F302" i="20"/>
  <c r="G302" i="20"/>
  <c r="D302" i="20"/>
  <c r="E205" i="20"/>
  <c r="F205" i="20"/>
  <c r="D205" i="20"/>
  <c r="G205" i="20"/>
  <c r="E308" i="20"/>
  <c r="D308" i="20"/>
  <c r="G308" i="20"/>
  <c r="F308" i="20"/>
  <c r="F58" i="20"/>
  <c r="G58" i="20"/>
  <c r="D58" i="20"/>
  <c r="E58" i="20"/>
  <c r="D383" i="20"/>
  <c r="F383" i="20"/>
  <c r="E383" i="20"/>
  <c r="G383" i="20"/>
  <c r="G479" i="20"/>
  <c r="F479" i="20"/>
  <c r="D479" i="20"/>
  <c r="E479" i="20"/>
  <c r="E153" i="20"/>
  <c r="F153" i="20"/>
  <c r="G153" i="20"/>
  <c r="D153" i="20"/>
  <c r="E200" i="20"/>
  <c r="D200" i="20"/>
  <c r="G200" i="20"/>
  <c r="F200" i="20"/>
  <c r="F59" i="20"/>
  <c r="G59" i="20"/>
  <c r="D59" i="20"/>
  <c r="E59" i="20"/>
  <c r="D367" i="20"/>
  <c r="F367" i="20"/>
  <c r="G367" i="20"/>
  <c r="E367" i="20"/>
  <c r="F28" i="20"/>
  <c r="G28" i="20"/>
  <c r="D28" i="20"/>
  <c r="E28" i="20"/>
  <c r="G264" i="20"/>
  <c r="E264" i="20"/>
  <c r="F264" i="20"/>
  <c r="D264" i="20"/>
  <c r="Q14" i="20"/>
  <c r="E324" i="20"/>
  <c r="D324" i="20"/>
  <c r="G324" i="20"/>
  <c r="F324" i="20"/>
  <c r="E144" i="20"/>
  <c r="D144" i="20"/>
  <c r="G144" i="20"/>
  <c r="F144" i="20"/>
  <c r="G410" i="20"/>
  <c r="E410" i="20"/>
  <c r="D410" i="20"/>
  <c r="F410" i="20"/>
  <c r="D94" i="20"/>
  <c r="G94" i="20"/>
  <c r="E94" i="20"/>
  <c r="F94" i="20"/>
  <c r="E305" i="20"/>
  <c r="D305" i="20"/>
  <c r="F305" i="20"/>
  <c r="G305" i="20"/>
  <c r="D378" i="20"/>
  <c r="G378" i="20"/>
  <c r="E378" i="20"/>
  <c r="F378" i="20"/>
  <c r="G429" i="20"/>
  <c r="D429" i="20"/>
  <c r="F429" i="20"/>
  <c r="E429" i="20"/>
  <c r="E174" i="20"/>
  <c r="G174" i="20"/>
  <c r="D174" i="20"/>
  <c r="F174" i="20"/>
  <c r="E140" i="20"/>
  <c r="D140" i="20"/>
  <c r="G140" i="20"/>
  <c r="F140" i="20"/>
  <c r="G424" i="20"/>
  <c r="E424" i="20"/>
  <c r="D424" i="20"/>
  <c r="F424" i="20"/>
  <c r="D105" i="20"/>
  <c r="G105" i="20"/>
  <c r="F105" i="20"/>
  <c r="E105" i="20"/>
  <c r="G461" i="20"/>
  <c r="D461" i="20"/>
  <c r="F461" i="20"/>
  <c r="E461" i="20"/>
  <c r="E132" i="20"/>
  <c r="D132" i="20"/>
  <c r="G132" i="20"/>
  <c r="F132" i="20"/>
  <c r="G261" i="20"/>
  <c r="D261" i="20"/>
  <c r="E261" i="20"/>
  <c r="F261" i="20"/>
  <c r="E206" i="20"/>
  <c r="G206" i="20"/>
  <c r="D206" i="20"/>
  <c r="F206" i="20"/>
  <c r="E183" i="20"/>
  <c r="D183" i="20"/>
  <c r="F183" i="20"/>
  <c r="G183" i="20"/>
  <c r="G399" i="20"/>
  <c r="F399" i="20"/>
  <c r="D399" i="20"/>
  <c r="E399" i="20"/>
  <c r="E317" i="20"/>
  <c r="D317" i="20"/>
  <c r="F317" i="20"/>
  <c r="G317" i="20"/>
  <c r="E297" i="20"/>
  <c r="D297" i="20"/>
  <c r="F297" i="20"/>
  <c r="G297" i="20"/>
  <c r="G262" i="20"/>
  <c r="E262" i="20"/>
  <c r="F262" i="20"/>
  <c r="D262" i="20"/>
  <c r="E168" i="20"/>
  <c r="D168" i="20"/>
  <c r="G168" i="20"/>
  <c r="F168" i="20"/>
  <c r="G418" i="20"/>
  <c r="E418" i="20"/>
  <c r="D418" i="20"/>
  <c r="F418" i="20"/>
  <c r="F66" i="20"/>
  <c r="G66" i="20"/>
  <c r="D66" i="20"/>
  <c r="E66" i="20"/>
  <c r="G391" i="20"/>
  <c r="F391" i="20"/>
  <c r="D391" i="20"/>
  <c r="E391" i="20"/>
  <c r="E137" i="20"/>
  <c r="F137" i="20"/>
  <c r="G137" i="20"/>
  <c r="D137" i="20"/>
  <c r="D374" i="20"/>
  <c r="G374" i="20"/>
  <c r="F374" i="20"/>
  <c r="E374" i="20"/>
  <c r="G398" i="20"/>
  <c r="E398" i="20"/>
  <c r="D398" i="20"/>
  <c r="F398" i="20"/>
  <c r="D386" i="20"/>
  <c r="G386" i="20"/>
  <c r="E386" i="20"/>
  <c r="F386" i="20"/>
  <c r="E280" i="20"/>
  <c r="D280" i="20"/>
  <c r="G280" i="20"/>
  <c r="F280" i="20"/>
  <c r="F34" i="20"/>
  <c r="G34" i="20"/>
  <c r="D34" i="20"/>
  <c r="E34" i="20"/>
  <c r="F17" i="20"/>
  <c r="G17" i="20"/>
  <c r="E17" i="20"/>
  <c r="D17" i="20"/>
  <c r="D364" i="20"/>
  <c r="E364" i="20"/>
  <c r="G364" i="20"/>
  <c r="F364" i="20"/>
  <c r="E216" i="20"/>
  <c r="D216" i="20"/>
  <c r="G216" i="20"/>
  <c r="F216" i="20"/>
  <c r="F19" i="20"/>
  <c r="G19" i="20"/>
  <c r="E19" i="20"/>
  <c r="D19" i="20"/>
  <c r="G273" i="20"/>
  <c r="D273" i="20"/>
  <c r="E273" i="20"/>
  <c r="F273" i="20"/>
  <c r="F24" i="20"/>
  <c r="G24" i="20"/>
  <c r="D24" i="20"/>
  <c r="E24" i="20"/>
  <c r="G246" i="20"/>
  <c r="E246" i="20"/>
  <c r="F246" i="20"/>
  <c r="D246" i="20"/>
  <c r="G259" i="20"/>
  <c r="F259" i="20"/>
  <c r="D259" i="20"/>
  <c r="E259" i="20"/>
  <c r="E232" i="20"/>
  <c r="D232" i="20"/>
  <c r="G232" i="20"/>
  <c r="F232" i="20"/>
  <c r="D355" i="20"/>
  <c r="G355" i="20"/>
  <c r="E355" i="20"/>
  <c r="F355" i="20"/>
  <c r="G406" i="20"/>
  <c r="E406" i="20"/>
  <c r="D406" i="20"/>
  <c r="F406" i="20"/>
  <c r="E322" i="20"/>
  <c r="F322" i="20"/>
  <c r="G322" i="20"/>
  <c r="D322" i="20"/>
  <c r="G465" i="20"/>
  <c r="D465" i="20"/>
  <c r="F465" i="20"/>
  <c r="E465" i="20"/>
  <c r="E149" i="20"/>
  <c r="F149" i="20"/>
  <c r="G149" i="20"/>
  <c r="D149" i="20"/>
  <c r="F39" i="20"/>
  <c r="G39" i="20"/>
  <c r="D39" i="20"/>
  <c r="E39" i="20"/>
  <c r="D93" i="20"/>
  <c r="G93" i="20"/>
  <c r="E93" i="20"/>
  <c r="F93" i="20"/>
  <c r="E344" i="20"/>
  <c r="D344" i="20"/>
  <c r="G344" i="20"/>
  <c r="F344" i="20"/>
  <c r="E197" i="20"/>
  <c r="F197" i="20"/>
  <c r="D197" i="20"/>
  <c r="G197" i="20"/>
  <c r="F57" i="20"/>
  <c r="G57" i="20"/>
  <c r="E57" i="20"/>
  <c r="D57" i="20"/>
  <c r="F44" i="20"/>
  <c r="G44" i="20"/>
  <c r="D44" i="20"/>
  <c r="E44" i="20"/>
  <c r="E291" i="20"/>
  <c r="G291" i="20"/>
  <c r="F291" i="20"/>
  <c r="D291" i="20"/>
  <c r="G413" i="20"/>
  <c r="D413" i="20"/>
  <c r="F413" i="20"/>
  <c r="E413" i="20"/>
  <c r="E157" i="20"/>
  <c r="F157" i="20"/>
  <c r="G157" i="20"/>
  <c r="D157" i="20"/>
  <c r="E171" i="20"/>
  <c r="F171" i="20"/>
  <c r="G171" i="20"/>
  <c r="D171" i="20"/>
  <c r="F83" i="20"/>
  <c r="G83" i="20"/>
  <c r="E83" i="20"/>
  <c r="D83" i="20"/>
  <c r="G265" i="20"/>
  <c r="D265" i="20"/>
  <c r="F265" i="20"/>
  <c r="E265" i="20"/>
  <c r="E298" i="20"/>
  <c r="F298" i="20"/>
  <c r="G298" i="20"/>
  <c r="D298" i="20"/>
  <c r="F52" i="20"/>
  <c r="G52" i="20"/>
  <c r="D52" i="20"/>
  <c r="E52" i="20"/>
  <c r="D91" i="20"/>
  <c r="E91" i="20"/>
  <c r="F91" i="20"/>
  <c r="G91" i="20"/>
  <c r="D119" i="20"/>
  <c r="E119" i="20"/>
  <c r="G119" i="20"/>
  <c r="F119" i="20"/>
  <c r="G452" i="20"/>
  <c r="E452" i="20"/>
  <c r="F452" i="20"/>
  <c r="D452" i="20"/>
  <c r="D106" i="20"/>
  <c r="F106" i="20"/>
  <c r="E106" i="20"/>
  <c r="G106" i="20"/>
  <c r="D350" i="20"/>
  <c r="G350" i="20"/>
  <c r="F350" i="20"/>
  <c r="E350" i="20"/>
  <c r="D352" i="20"/>
  <c r="E352" i="20"/>
  <c r="F352" i="20"/>
  <c r="G352" i="20"/>
  <c r="D131" i="20"/>
  <c r="E131" i="20"/>
  <c r="F131" i="20"/>
  <c r="G131" i="20"/>
  <c r="E299" i="20"/>
  <c r="G299" i="20"/>
  <c r="D299" i="20"/>
  <c r="F299" i="20"/>
  <c r="G477" i="20"/>
  <c r="D477" i="20"/>
  <c r="F477" i="20"/>
  <c r="E477" i="20"/>
  <c r="G482" i="20"/>
  <c r="E482" i="20"/>
  <c r="D482" i="20"/>
  <c r="F482" i="20"/>
  <c r="G270" i="20"/>
  <c r="E270" i="20"/>
  <c r="D270" i="20"/>
  <c r="F270" i="20"/>
  <c r="E195" i="20"/>
  <c r="F195" i="20"/>
  <c r="D195" i="20"/>
  <c r="G195" i="20"/>
  <c r="E172" i="20"/>
  <c r="D172" i="20"/>
  <c r="G172" i="20"/>
  <c r="F172" i="20"/>
  <c r="E203" i="20"/>
  <c r="G203" i="20"/>
  <c r="F203" i="20"/>
  <c r="D203" i="20"/>
  <c r="G245" i="20"/>
  <c r="D245" i="20"/>
  <c r="E245" i="20"/>
  <c r="F245" i="20"/>
  <c r="F63" i="20"/>
  <c r="G63" i="20"/>
  <c r="D63" i="20"/>
  <c r="E63" i="20"/>
  <c r="G483" i="20"/>
  <c r="F483" i="20"/>
  <c r="D483" i="20"/>
  <c r="E483" i="20"/>
  <c r="E133" i="20"/>
  <c r="F133" i="20"/>
  <c r="D133" i="20"/>
  <c r="G133" i="20"/>
  <c r="E335" i="20"/>
  <c r="G335" i="20"/>
  <c r="F335" i="20"/>
  <c r="D335" i="20"/>
  <c r="D372" i="20"/>
  <c r="E372" i="20"/>
  <c r="G372" i="20"/>
  <c r="F372" i="20"/>
  <c r="E304" i="20"/>
  <c r="D304" i="20"/>
  <c r="F304" i="20"/>
  <c r="G304" i="20"/>
  <c r="E310" i="20"/>
  <c r="F310" i="20"/>
  <c r="G310" i="20"/>
  <c r="D310" i="20"/>
  <c r="G411" i="20"/>
  <c r="F411" i="20"/>
  <c r="D411" i="20"/>
  <c r="E411" i="20"/>
  <c r="G248" i="20"/>
  <c r="E248" i="20"/>
  <c r="F248" i="20"/>
  <c r="D248" i="20"/>
  <c r="E233" i="20"/>
  <c r="F233" i="20"/>
  <c r="D233" i="20"/>
  <c r="G233" i="20"/>
  <c r="G402" i="20"/>
  <c r="E402" i="20"/>
  <c r="D402" i="20"/>
  <c r="F402" i="20"/>
  <c r="G393" i="20"/>
  <c r="D393" i="20"/>
  <c r="F393" i="20"/>
  <c r="E393" i="20"/>
  <c r="D376" i="20"/>
  <c r="E376" i="20"/>
  <c r="F376" i="20"/>
  <c r="G376" i="20"/>
  <c r="F37" i="20"/>
  <c r="G37" i="20"/>
  <c r="E37" i="20"/>
  <c r="D37" i="20"/>
  <c r="E235" i="20"/>
  <c r="D235" i="20"/>
  <c r="F235" i="20"/>
  <c r="G235" i="20"/>
  <c r="D354" i="20"/>
  <c r="G354" i="20"/>
  <c r="E354" i="20"/>
  <c r="F354" i="20"/>
  <c r="E187" i="20"/>
  <c r="F187" i="20"/>
  <c r="G187" i="20"/>
  <c r="D187" i="20"/>
  <c r="G445" i="20"/>
  <c r="D445" i="20"/>
  <c r="F445" i="20"/>
  <c r="E445" i="20"/>
  <c r="D368" i="20"/>
  <c r="E368" i="20"/>
  <c r="F368" i="20"/>
  <c r="G368" i="20"/>
  <c r="E221" i="20"/>
  <c r="F221" i="20"/>
  <c r="D221" i="20"/>
  <c r="G221" i="20"/>
  <c r="F72" i="20"/>
  <c r="G72" i="20"/>
  <c r="D72" i="20"/>
  <c r="E72" i="20"/>
  <c r="F29" i="20"/>
  <c r="G29" i="20"/>
  <c r="D29" i="20"/>
  <c r="E29" i="20"/>
  <c r="F69" i="20"/>
  <c r="G69" i="20"/>
  <c r="E69" i="20"/>
  <c r="D69" i="20"/>
  <c r="G451" i="20"/>
  <c r="F451" i="20"/>
  <c r="D451" i="20"/>
  <c r="E451" i="20"/>
  <c r="D348" i="20"/>
  <c r="E348" i="20"/>
  <c r="G348" i="20"/>
  <c r="F348" i="20"/>
  <c r="F89" i="20"/>
  <c r="G89" i="20"/>
  <c r="E89" i="20"/>
  <c r="D89" i="20"/>
  <c r="G480" i="20"/>
  <c r="E480" i="20"/>
  <c r="D480" i="20"/>
  <c r="F480" i="20"/>
  <c r="G442" i="20"/>
  <c r="E442" i="20"/>
  <c r="D442" i="20"/>
  <c r="F442" i="20"/>
  <c r="Q13" i="20"/>
  <c r="P13" i="20" s="1"/>
  <c r="J13" i="20"/>
  <c r="N6" i="20" s="1"/>
  <c r="E211" i="20"/>
  <c r="F211" i="20"/>
  <c r="D211" i="20"/>
  <c r="G211" i="20"/>
  <c r="F26" i="20"/>
  <c r="G26" i="20"/>
  <c r="D26" i="20"/>
  <c r="E26" i="20"/>
  <c r="F21" i="20"/>
  <c r="G21" i="20"/>
  <c r="E21" i="20"/>
  <c r="D21" i="20"/>
  <c r="E151" i="20"/>
  <c r="F151" i="20"/>
  <c r="D151" i="20"/>
  <c r="G151" i="20"/>
  <c r="D120" i="20"/>
  <c r="F120" i="20"/>
  <c r="G120" i="20"/>
  <c r="E120" i="20"/>
  <c r="E289" i="20"/>
  <c r="D289" i="20"/>
  <c r="F289" i="20"/>
  <c r="G289" i="20"/>
  <c r="F79" i="20"/>
  <c r="G79" i="20"/>
  <c r="D79" i="20"/>
  <c r="E79" i="20"/>
  <c r="G485" i="20"/>
  <c r="D485" i="20"/>
  <c r="F485" i="20"/>
  <c r="E485" i="20"/>
  <c r="E227" i="20"/>
  <c r="F227" i="20"/>
  <c r="G227" i="20"/>
  <c r="D227" i="20"/>
  <c r="G437" i="20"/>
  <c r="D437" i="20"/>
  <c r="F437" i="20"/>
  <c r="E437" i="20"/>
  <c r="G463" i="20"/>
  <c r="F463" i="20"/>
  <c r="D463" i="20"/>
  <c r="E463" i="20"/>
  <c r="E334" i="20"/>
  <c r="F334" i="20"/>
  <c r="G334" i="20"/>
  <c r="D334" i="20"/>
  <c r="E169" i="20"/>
  <c r="F169" i="20"/>
  <c r="G169" i="20"/>
  <c r="D169" i="20"/>
  <c r="E236" i="20"/>
  <c r="D236" i="20"/>
  <c r="F236" i="20"/>
  <c r="G236" i="20"/>
  <c r="F25" i="20"/>
  <c r="G25" i="20"/>
  <c r="E25" i="20"/>
  <c r="D25" i="20"/>
  <c r="G277" i="20"/>
  <c r="D277" i="20"/>
  <c r="E277" i="20"/>
  <c r="F277" i="20"/>
  <c r="F36" i="20"/>
  <c r="G36" i="20"/>
  <c r="D36" i="20"/>
  <c r="E36" i="20"/>
  <c r="G400" i="20"/>
  <c r="E400" i="20"/>
  <c r="D400" i="20"/>
  <c r="F400" i="20"/>
  <c r="D353" i="20"/>
  <c r="F353" i="20"/>
  <c r="E353" i="20"/>
  <c r="G353" i="20"/>
  <c r="E194" i="20"/>
  <c r="G194" i="20"/>
  <c r="F194" i="20"/>
  <c r="D194" i="20"/>
  <c r="D95" i="20"/>
  <c r="E95" i="20"/>
  <c r="G95" i="20"/>
  <c r="F95" i="20"/>
  <c r="F41" i="20"/>
  <c r="G41" i="20"/>
  <c r="E41" i="20"/>
  <c r="D41" i="20"/>
  <c r="E165" i="20"/>
  <c r="F165" i="20"/>
  <c r="D165" i="20"/>
  <c r="G165" i="20"/>
  <c r="D349" i="20"/>
  <c r="F349" i="20"/>
  <c r="G349" i="20"/>
  <c r="E349" i="20"/>
  <c r="G256" i="20"/>
  <c r="D256" i="20"/>
  <c r="E256" i="20"/>
  <c r="F256" i="20"/>
  <c r="F81" i="20"/>
  <c r="G81" i="20"/>
  <c r="E81" i="20"/>
  <c r="D81" i="20"/>
  <c r="F67" i="20"/>
  <c r="G67" i="20"/>
  <c r="E67" i="20"/>
  <c r="D67" i="20"/>
  <c r="F60" i="20"/>
  <c r="G60" i="20"/>
  <c r="D60" i="20"/>
  <c r="E60" i="20"/>
  <c r="G431" i="20"/>
  <c r="F431" i="20"/>
  <c r="D431" i="20"/>
  <c r="E431" i="20"/>
  <c r="D351" i="20"/>
  <c r="F351" i="20"/>
  <c r="E351" i="20"/>
  <c r="G351" i="20"/>
  <c r="G409" i="20"/>
  <c r="D409" i="20"/>
  <c r="F409" i="20"/>
  <c r="E409" i="20"/>
  <c r="D384" i="20"/>
  <c r="E384" i="20"/>
  <c r="F384" i="20"/>
  <c r="G384" i="20"/>
  <c r="E290" i="20"/>
  <c r="F290" i="20"/>
  <c r="G290" i="20"/>
  <c r="D290" i="20"/>
  <c r="G251" i="20"/>
  <c r="F251" i="20"/>
  <c r="E251" i="20"/>
  <c r="D251" i="20"/>
  <c r="E342" i="20"/>
  <c r="F342" i="20"/>
  <c r="G342" i="20"/>
  <c r="D342" i="20"/>
  <c r="E306" i="20"/>
  <c r="F306" i="20"/>
  <c r="G306" i="20"/>
  <c r="D306" i="20"/>
  <c r="F35" i="20"/>
  <c r="G35" i="20"/>
  <c r="E35" i="20"/>
  <c r="D35" i="20"/>
  <c r="D123" i="20"/>
  <c r="E123" i="20"/>
  <c r="F123" i="20"/>
  <c r="G123" i="20"/>
  <c r="E212" i="20"/>
  <c r="D212" i="20"/>
  <c r="G212" i="20"/>
  <c r="F212" i="20"/>
  <c r="E176" i="20"/>
  <c r="D176" i="20"/>
  <c r="G176" i="20"/>
  <c r="F176" i="20"/>
  <c r="G468" i="20"/>
  <c r="E468" i="20"/>
  <c r="F468" i="20"/>
  <c r="D468" i="20"/>
  <c r="G469" i="20"/>
  <c r="D469" i="20"/>
  <c r="F469" i="20"/>
  <c r="E469" i="20"/>
  <c r="F54" i="20"/>
  <c r="G54" i="20"/>
  <c r="D54" i="20"/>
  <c r="E54" i="20"/>
  <c r="D122" i="20"/>
  <c r="F122" i="20"/>
  <c r="E122" i="20"/>
  <c r="G122" i="20"/>
  <c r="F77" i="20"/>
  <c r="G77" i="20"/>
  <c r="D77" i="20"/>
  <c r="E77" i="20"/>
  <c r="G389" i="20"/>
  <c r="D389" i="20"/>
  <c r="F389" i="20"/>
  <c r="E389" i="20"/>
  <c r="E159" i="20"/>
  <c r="F159" i="20"/>
  <c r="D159" i="20"/>
  <c r="G159" i="20"/>
  <c r="E301" i="20"/>
  <c r="D301" i="20"/>
  <c r="F301" i="20"/>
  <c r="G301" i="20"/>
  <c r="G392" i="20"/>
  <c r="E392" i="20"/>
  <c r="D392" i="20"/>
  <c r="F392" i="20"/>
  <c r="E278" i="20"/>
  <c r="F278" i="20"/>
  <c r="G278" i="20"/>
  <c r="D278" i="20"/>
  <c r="D114" i="20"/>
  <c r="F114" i="20"/>
  <c r="G114" i="20"/>
  <c r="E114" i="20"/>
  <c r="F47" i="20"/>
  <c r="G47" i="20"/>
  <c r="D47" i="20"/>
  <c r="E47" i="20"/>
  <c r="D124" i="20"/>
  <c r="F124" i="20"/>
  <c r="E124" i="20"/>
  <c r="G124" i="20"/>
  <c r="E339" i="20"/>
  <c r="G339" i="20"/>
  <c r="F339" i="20"/>
  <c r="D339" i="20"/>
  <c r="G458" i="20"/>
  <c r="E458" i="20"/>
  <c r="D458" i="20"/>
  <c r="F458" i="20"/>
  <c r="G255" i="20"/>
  <c r="F255" i="20"/>
  <c r="E255" i="20"/>
  <c r="D255" i="20"/>
  <c r="E209" i="20"/>
  <c r="F209" i="20"/>
  <c r="G209" i="20"/>
  <c r="D209" i="20"/>
  <c r="F43" i="20"/>
  <c r="G43" i="20"/>
  <c r="D43" i="20"/>
  <c r="E43" i="20"/>
  <c r="E154" i="20"/>
  <c r="G154" i="20"/>
  <c r="D154" i="20"/>
  <c r="F154" i="20"/>
  <c r="G444" i="20"/>
  <c r="E444" i="20"/>
  <c r="F444" i="20"/>
  <c r="D444" i="20"/>
  <c r="D382" i="20"/>
  <c r="G382" i="20"/>
  <c r="F382" i="20"/>
  <c r="E382" i="20"/>
  <c r="E237" i="20"/>
  <c r="F237" i="20"/>
  <c r="D237" i="20"/>
  <c r="G237" i="20"/>
  <c r="E326" i="20"/>
  <c r="F326" i="20"/>
  <c r="G326" i="20"/>
  <c r="D326" i="20"/>
  <c r="D360" i="20"/>
  <c r="E360" i="20"/>
  <c r="F360" i="20"/>
  <c r="G360" i="20"/>
  <c r="F65" i="20"/>
  <c r="G65" i="20"/>
  <c r="E65" i="20"/>
  <c r="D65" i="20"/>
  <c r="G421" i="20"/>
  <c r="D421" i="20"/>
  <c r="F421" i="20"/>
  <c r="E421" i="20"/>
  <c r="E338" i="20"/>
  <c r="F338" i="20"/>
  <c r="G338" i="20"/>
  <c r="D338" i="20"/>
  <c r="G455" i="20"/>
  <c r="F455" i="20"/>
  <c r="D455" i="20"/>
  <c r="E455" i="20"/>
  <c r="E321" i="20"/>
  <c r="D321" i="20"/>
  <c r="F321" i="20"/>
  <c r="G321" i="20"/>
  <c r="G396" i="20"/>
  <c r="E396" i="20"/>
  <c r="F396" i="20"/>
  <c r="D396" i="20"/>
  <c r="D92" i="20"/>
  <c r="F92" i="20"/>
  <c r="E92" i="20"/>
  <c r="G92" i="20"/>
  <c r="G388" i="20"/>
  <c r="E388" i="20"/>
  <c r="F388" i="20"/>
  <c r="D388" i="20"/>
  <c r="G456" i="20"/>
  <c r="E456" i="20"/>
  <c r="D456" i="20"/>
  <c r="F456" i="20"/>
  <c r="E208" i="20"/>
  <c r="D208" i="20"/>
  <c r="G208" i="20"/>
  <c r="F208" i="20"/>
  <c r="D371" i="20"/>
  <c r="G371" i="20"/>
  <c r="E371" i="20"/>
  <c r="F371" i="20"/>
  <c r="G474" i="20"/>
  <c r="E474" i="20"/>
  <c r="D474" i="20"/>
  <c r="F474" i="20"/>
  <c r="E231" i="20"/>
  <c r="D231" i="20"/>
  <c r="G231" i="20"/>
  <c r="F231" i="20"/>
  <c r="G453" i="20"/>
  <c r="D453" i="20"/>
  <c r="F453" i="20"/>
  <c r="E453" i="20"/>
  <c r="G390" i="20"/>
  <c r="E390" i="20"/>
  <c r="D390" i="20"/>
  <c r="F390" i="20"/>
  <c r="E222" i="20"/>
  <c r="G222" i="20"/>
  <c r="D222" i="20"/>
  <c r="F222" i="20"/>
  <c r="F48" i="20"/>
  <c r="G48" i="20"/>
  <c r="D48" i="20"/>
  <c r="E48" i="20"/>
  <c r="G267" i="20"/>
  <c r="F267" i="20"/>
  <c r="E267" i="20"/>
  <c r="D267" i="20"/>
  <c r="E192" i="20"/>
  <c r="D192" i="20"/>
  <c r="F192" i="20"/>
  <c r="G192" i="20"/>
  <c r="E295" i="20"/>
  <c r="G295" i="20"/>
  <c r="F295" i="20"/>
  <c r="D295" i="20"/>
  <c r="F20" i="20"/>
  <c r="G20" i="20"/>
  <c r="D20" i="20"/>
  <c r="E20" i="20"/>
  <c r="E327" i="20"/>
  <c r="G327" i="20"/>
  <c r="F327" i="20"/>
  <c r="D327" i="20"/>
  <c r="F32" i="20"/>
  <c r="G32" i="20"/>
  <c r="D32" i="20"/>
  <c r="E32" i="20"/>
  <c r="D373" i="20"/>
  <c r="F373" i="20"/>
  <c r="G373" i="20"/>
  <c r="E373" i="20"/>
  <c r="D385" i="20"/>
  <c r="F385" i="20"/>
  <c r="E385" i="20"/>
  <c r="G385" i="20"/>
  <c r="D111" i="20"/>
  <c r="E111" i="20"/>
  <c r="G111" i="20"/>
  <c r="F111" i="20"/>
  <c r="G440" i="20"/>
  <c r="E440" i="20"/>
  <c r="D440" i="20"/>
  <c r="F440" i="20"/>
  <c r="F73" i="20"/>
  <c r="G73" i="20"/>
  <c r="E73" i="20"/>
  <c r="D73" i="20"/>
  <c r="D102" i="20"/>
  <c r="E102" i="20"/>
  <c r="G102" i="20"/>
  <c r="F102" i="20"/>
  <c r="E279" i="20"/>
  <c r="G279" i="20"/>
  <c r="F279" i="20"/>
  <c r="D279" i="20"/>
  <c r="Q20" i="20"/>
  <c r="G487" i="20"/>
  <c r="F487" i="20"/>
  <c r="D487" i="20"/>
  <c r="E487" i="20"/>
  <c r="D112" i="20"/>
  <c r="F112" i="20"/>
  <c r="G112" i="20"/>
  <c r="E112" i="20"/>
  <c r="E193" i="20"/>
  <c r="F193" i="20"/>
  <c r="G193" i="20"/>
  <c r="D193" i="20"/>
  <c r="D129" i="20"/>
  <c r="G129" i="20"/>
  <c r="F129" i="20"/>
  <c r="E129" i="20"/>
  <c r="D357" i="20"/>
  <c r="F357" i="20"/>
  <c r="G357" i="20"/>
  <c r="E357" i="20"/>
  <c r="G244" i="20"/>
  <c r="F244" i="20"/>
  <c r="E244" i="20"/>
  <c r="D244" i="20"/>
  <c r="D98" i="20"/>
  <c r="F98" i="20"/>
  <c r="G98" i="20"/>
  <c r="E98" i="20"/>
  <c r="E318" i="20"/>
  <c r="F318" i="20"/>
  <c r="G318" i="20"/>
  <c r="D318" i="20"/>
  <c r="E185" i="20"/>
  <c r="F185" i="20"/>
  <c r="D185" i="20"/>
  <c r="G185" i="20"/>
  <c r="D365" i="20"/>
  <c r="F365" i="20"/>
  <c r="G365" i="20"/>
  <c r="E365" i="20"/>
  <c r="G462" i="20"/>
  <c r="E462" i="20"/>
  <c r="D462" i="20"/>
  <c r="F462" i="20"/>
  <c r="E341" i="20"/>
  <c r="D341" i="20"/>
  <c r="F341" i="20"/>
  <c r="G341" i="20"/>
  <c r="G484" i="20"/>
  <c r="E484" i="20"/>
  <c r="F484" i="20"/>
  <c r="D484" i="20"/>
  <c r="G464" i="20"/>
  <c r="E464" i="20"/>
  <c r="D464" i="20"/>
  <c r="F464" i="20"/>
  <c r="E150" i="20"/>
  <c r="G150" i="20"/>
  <c r="D150" i="20"/>
  <c r="F150" i="20"/>
  <c r="E213" i="20"/>
  <c r="F213" i="20"/>
  <c r="D213" i="20"/>
  <c r="G213" i="20"/>
  <c r="E156" i="20"/>
  <c r="D156" i="20"/>
  <c r="G156" i="20"/>
  <c r="F156" i="20"/>
  <c r="E325" i="20"/>
  <c r="D325" i="20"/>
  <c r="F325" i="20"/>
  <c r="G325" i="20"/>
  <c r="G448" i="20"/>
  <c r="E448" i="20"/>
  <c r="D448" i="20"/>
  <c r="F448" i="20"/>
  <c r="E201" i="20"/>
  <c r="F201" i="20"/>
  <c r="G201" i="20"/>
  <c r="D201" i="20"/>
  <c r="E218" i="20"/>
  <c r="G218" i="20"/>
  <c r="F218" i="20"/>
  <c r="D218" i="20"/>
  <c r="E162" i="20"/>
  <c r="G162" i="20"/>
  <c r="D162" i="20"/>
  <c r="F162" i="20"/>
  <c r="E136" i="20"/>
  <c r="D136" i="20"/>
  <c r="G136" i="20"/>
  <c r="F136" i="20"/>
  <c r="D346" i="20"/>
  <c r="E346" i="20"/>
  <c r="F346" i="20"/>
  <c r="G346" i="20"/>
  <c r="E181" i="20"/>
  <c r="F181" i="20"/>
  <c r="G181" i="20"/>
  <c r="D181" i="20"/>
  <c r="D380" i="20"/>
  <c r="E380" i="20"/>
  <c r="G380" i="20"/>
  <c r="F380" i="20"/>
  <c r="E184" i="20"/>
  <c r="D184" i="20"/>
  <c r="G184" i="20"/>
  <c r="F184" i="20"/>
  <c r="D362" i="20"/>
  <c r="G362" i="20"/>
  <c r="E362" i="20"/>
  <c r="F362" i="20"/>
  <c r="E332" i="20"/>
  <c r="D332" i="20"/>
  <c r="G332" i="20"/>
  <c r="F332" i="20"/>
  <c r="G443" i="20"/>
  <c r="F443" i="20"/>
  <c r="D443" i="20"/>
  <c r="E443" i="20"/>
  <c r="E283" i="20"/>
  <c r="G283" i="20"/>
  <c r="D283" i="20"/>
  <c r="F283" i="20"/>
  <c r="F86" i="20"/>
  <c r="G86" i="20"/>
  <c r="D86" i="20"/>
  <c r="E86" i="20"/>
  <c r="G252" i="20"/>
  <c r="D252" i="20"/>
  <c r="E252" i="20"/>
  <c r="F252" i="20"/>
  <c r="E281" i="20"/>
  <c r="D281" i="20"/>
  <c r="F281" i="20"/>
  <c r="G281" i="20"/>
  <c r="G257" i="20"/>
  <c r="D257" i="20"/>
  <c r="E257" i="20"/>
  <c r="F257" i="20"/>
  <c r="G467" i="20"/>
  <c r="F467" i="20"/>
  <c r="D467" i="20"/>
  <c r="E467" i="20"/>
  <c r="F80" i="20"/>
  <c r="G80" i="20"/>
  <c r="D80" i="20"/>
  <c r="E80" i="20"/>
  <c r="G254" i="20"/>
  <c r="E254" i="20"/>
  <c r="D254" i="20"/>
  <c r="F254" i="20"/>
  <c r="G415" i="20"/>
  <c r="F415" i="20"/>
  <c r="D415" i="20"/>
  <c r="E415" i="20"/>
  <c r="G430" i="20"/>
  <c r="E430" i="20"/>
  <c r="D430" i="20"/>
  <c r="F430" i="20"/>
  <c r="F84" i="20"/>
  <c r="G84" i="20"/>
  <c r="D84" i="20"/>
  <c r="E84" i="20"/>
  <c r="E303" i="20"/>
  <c r="G303" i="20"/>
  <c r="F303" i="20"/>
  <c r="D303" i="20"/>
  <c r="F33" i="20"/>
  <c r="G33" i="20"/>
  <c r="E33" i="20"/>
  <c r="D33" i="20"/>
  <c r="E229" i="20"/>
  <c r="F229" i="20"/>
  <c r="D229" i="20"/>
  <c r="G229" i="20"/>
  <c r="D377" i="20"/>
  <c r="F377" i="20"/>
  <c r="E377" i="20"/>
  <c r="G377" i="20"/>
  <c r="F88" i="20"/>
  <c r="G88" i="20"/>
  <c r="D88" i="20"/>
  <c r="E88" i="20"/>
  <c r="G417" i="20"/>
  <c r="D417" i="20"/>
  <c r="F417" i="20"/>
  <c r="E417" i="20"/>
  <c r="G441" i="20"/>
  <c r="D441" i="20"/>
  <c r="F441" i="20"/>
  <c r="E441" i="20"/>
  <c r="D107" i="20"/>
  <c r="E107" i="20"/>
  <c r="F107" i="20"/>
  <c r="G107" i="20"/>
  <c r="G387" i="20"/>
  <c r="F387" i="20"/>
  <c r="D387" i="20"/>
  <c r="E387" i="20"/>
  <c r="F16" i="20"/>
  <c r="G16" i="20"/>
  <c r="D16" i="20"/>
  <c r="E16" i="20"/>
  <c r="E234" i="20"/>
  <c r="G234" i="20"/>
  <c r="F234" i="20"/>
  <c r="D234" i="20"/>
  <c r="E138" i="20"/>
  <c r="G138" i="20"/>
  <c r="D138" i="20"/>
  <c r="F138" i="20"/>
  <c r="E343" i="20"/>
  <c r="G343" i="20"/>
  <c r="F343" i="20"/>
  <c r="D343" i="20"/>
  <c r="E223" i="20"/>
  <c r="G223" i="20"/>
  <c r="D223" i="20"/>
  <c r="F223" i="20"/>
  <c r="D345" i="20"/>
  <c r="E345" i="20"/>
  <c r="G345" i="20"/>
  <c r="F345" i="20"/>
  <c r="E284" i="20"/>
  <c r="D284" i="20"/>
  <c r="G284" i="20"/>
  <c r="F284" i="20"/>
  <c r="E214" i="20"/>
  <c r="G214" i="20"/>
  <c r="D214" i="20"/>
  <c r="F214" i="20"/>
  <c r="G435" i="20"/>
  <c r="F435" i="20"/>
  <c r="D435" i="20"/>
  <c r="E435" i="20"/>
  <c r="G258" i="20"/>
  <c r="E258" i="20"/>
  <c r="F258" i="20"/>
  <c r="D258" i="20"/>
  <c r="E320" i="20"/>
  <c r="D320" i="20"/>
  <c r="F320" i="20"/>
  <c r="G320" i="20"/>
  <c r="G426" i="20"/>
  <c r="E426" i="20"/>
  <c r="D426" i="20"/>
  <c r="F426" i="20"/>
  <c r="E312" i="20"/>
  <c r="D312" i="20"/>
  <c r="G312" i="20"/>
  <c r="F312" i="20"/>
  <c r="F82" i="20"/>
  <c r="G82" i="20"/>
  <c r="D82" i="20"/>
  <c r="E82" i="20"/>
  <c r="G271" i="20"/>
  <c r="F271" i="20"/>
  <c r="E271" i="20"/>
  <c r="D271" i="20"/>
  <c r="E170" i="20"/>
  <c r="G170" i="20"/>
  <c r="D170" i="20"/>
  <c r="F170" i="20"/>
  <c r="G470" i="20"/>
  <c r="E470" i="20"/>
  <c r="D470" i="20"/>
  <c r="F470" i="20"/>
  <c r="D358" i="20"/>
  <c r="G358" i="20"/>
  <c r="F358" i="20"/>
  <c r="E358" i="20"/>
  <c r="F68" i="20"/>
  <c r="G68" i="20"/>
  <c r="D68" i="20"/>
  <c r="E68" i="20"/>
  <c r="E139" i="20"/>
  <c r="F139" i="20"/>
  <c r="G139" i="20"/>
  <c r="D139" i="20"/>
  <c r="G405" i="20"/>
  <c r="D405" i="20"/>
  <c r="F405" i="20"/>
  <c r="E405" i="20"/>
  <c r="D101" i="20"/>
  <c r="G101" i="20"/>
  <c r="E101" i="20"/>
  <c r="F101" i="20"/>
  <c r="E163" i="20"/>
  <c r="F163" i="20"/>
  <c r="G163" i="20"/>
  <c r="D163" i="20"/>
  <c r="F70" i="20"/>
  <c r="G70" i="20"/>
  <c r="D70" i="20"/>
  <c r="E70" i="20"/>
  <c r="G434" i="20"/>
  <c r="E434" i="20"/>
  <c r="D434" i="20"/>
  <c r="F434" i="20"/>
  <c r="D359" i="20"/>
  <c r="F359" i="20"/>
  <c r="E359" i="20"/>
  <c r="G359" i="20"/>
  <c r="G272" i="20"/>
  <c r="D272" i="20"/>
  <c r="F272" i="20"/>
  <c r="E272" i="20"/>
  <c r="G432" i="20"/>
  <c r="E432" i="20"/>
  <c r="D432" i="20"/>
  <c r="F432" i="20"/>
  <c r="E333" i="20"/>
  <c r="D333" i="20"/>
  <c r="F333" i="20"/>
  <c r="G333" i="20"/>
  <c r="D104" i="20"/>
  <c r="F104" i="20"/>
  <c r="G104" i="20"/>
  <c r="E104" i="20"/>
  <c r="E219" i="20"/>
  <c r="D219" i="20"/>
  <c r="G219" i="20"/>
  <c r="F219" i="20"/>
  <c r="D97" i="20"/>
  <c r="G97" i="20"/>
  <c r="F97" i="20"/>
  <c r="E97" i="20"/>
  <c r="G422" i="20"/>
  <c r="E422" i="20"/>
  <c r="D422" i="20"/>
  <c r="F422" i="20"/>
  <c r="F30" i="20"/>
  <c r="G30" i="20"/>
  <c r="D30" i="20"/>
  <c r="E30" i="20"/>
  <c r="G457" i="20"/>
  <c r="D457" i="20"/>
  <c r="F457" i="20"/>
  <c r="E457" i="20"/>
  <c r="D379" i="20"/>
  <c r="E379" i="20"/>
  <c r="G379" i="20"/>
  <c r="F379" i="20"/>
  <c r="G447" i="20"/>
  <c r="F447" i="20"/>
  <c r="D447" i="20"/>
  <c r="E447" i="20"/>
  <c r="F75" i="20"/>
  <c r="G75" i="20"/>
  <c r="D75" i="20"/>
  <c r="E75" i="20"/>
  <c r="E292" i="20"/>
  <c r="D292" i="20"/>
  <c r="G292" i="20"/>
  <c r="F292" i="20"/>
  <c r="D381" i="20"/>
  <c r="F381" i="20"/>
  <c r="G381" i="20"/>
  <c r="E381" i="20"/>
  <c r="E230" i="20"/>
  <c r="G230" i="20"/>
  <c r="D230" i="20"/>
  <c r="F230" i="20"/>
  <c r="D130" i="20"/>
  <c r="F130" i="20"/>
  <c r="E130" i="20"/>
  <c r="G130" i="20"/>
  <c r="G276" i="20"/>
  <c r="F276" i="20"/>
  <c r="E276" i="20"/>
  <c r="D276" i="20"/>
  <c r="F64" i="20"/>
  <c r="G64" i="20"/>
  <c r="D64" i="20"/>
  <c r="E64" i="20"/>
  <c r="G408" i="20"/>
  <c r="E408" i="20"/>
  <c r="D408" i="20"/>
  <c r="F408" i="20"/>
  <c r="E228" i="20"/>
  <c r="D228" i="20"/>
  <c r="F228" i="20"/>
  <c r="G228" i="20"/>
  <c r="F14" i="20"/>
  <c r="G14" i="20"/>
  <c r="D14" i="20"/>
  <c r="E14" i="20"/>
  <c r="Q15" i="20"/>
  <c r="E282" i="20"/>
  <c r="F282" i="20"/>
  <c r="G282" i="20"/>
  <c r="D282" i="20"/>
  <c r="D370" i="20"/>
  <c r="G370" i="20"/>
  <c r="E370" i="20"/>
  <c r="F370" i="20"/>
  <c r="G433" i="20"/>
  <c r="D433" i="20"/>
  <c r="F433" i="20"/>
  <c r="E433" i="20"/>
  <c r="G419" i="20"/>
  <c r="F419" i="20"/>
  <c r="D419" i="20"/>
  <c r="E419" i="20"/>
  <c r="D126" i="20"/>
  <c r="G126" i="20"/>
  <c r="E126" i="20"/>
  <c r="F126" i="20"/>
  <c r="G476" i="20"/>
  <c r="E476" i="20"/>
  <c r="F476" i="20"/>
  <c r="D476" i="20"/>
  <c r="E210" i="20"/>
  <c r="G210" i="20"/>
  <c r="F210" i="20"/>
  <c r="D210" i="20"/>
  <c r="G268" i="20"/>
  <c r="D268" i="20"/>
  <c r="E268" i="20"/>
  <c r="F268" i="20"/>
  <c r="E180" i="20"/>
  <c r="D180" i="20"/>
  <c r="G180" i="20"/>
  <c r="F180" i="20"/>
  <c r="F74" i="20"/>
  <c r="G74" i="20"/>
  <c r="D74" i="20"/>
  <c r="E74" i="20"/>
  <c r="E207" i="20"/>
  <c r="G207" i="20"/>
  <c r="D207" i="20"/>
  <c r="F207" i="20"/>
  <c r="D99" i="20"/>
  <c r="E99" i="20"/>
  <c r="F99" i="20"/>
  <c r="G99" i="20"/>
  <c r="E224" i="20"/>
  <c r="D224" i="20"/>
  <c r="F224" i="20"/>
  <c r="G224" i="20"/>
  <c r="E158" i="20"/>
  <c r="G158" i="20"/>
  <c r="D158" i="20"/>
  <c r="F158" i="20"/>
  <c r="E215" i="20"/>
  <c r="D215" i="20"/>
  <c r="G215" i="20"/>
  <c r="F215" i="20"/>
  <c r="E186" i="20"/>
  <c r="G186" i="20"/>
  <c r="F186" i="20"/>
  <c r="D186" i="20"/>
  <c r="G242" i="20"/>
  <c r="E242" i="20"/>
  <c r="D242" i="20"/>
  <c r="F242" i="20"/>
  <c r="E296" i="20"/>
  <c r="D296" i="20"/>
  <c r="G296" i="20"/>
  <c r="F296" i="20"/>
  <c r="G240" i="20"/>
  <c r="D240" i="20"/>
  <c r="F240" i="20"/>
  <c r="E240" i="20"/>
  <c r="E142" i="20"/>
  <c r="G142" i="20"/>
  <c r="D142" i="20"/>
  <c r="F142" i="20"/>
  <c r="E331" i="20"/>
  <c r="G331" i="20"/>
  <c r="D331" i="20"/>
  <c r="F331" i="20"/>
  <c r="D127" i="20"/>
  <c r="E127" i="20"/>
  <c r="G127" i="20"/>
  <c r="F127" i="20"/>
  <c r="G275" i="20"/>
  <c r="F275" i="20"/>
  <c r="D275" i="20"/>
  <c r="E275" i="20"/>
  <c r="G260" i="20"/>
  <c r="F260" i="20"/>
  <c r="E260" i="20"/>
  <c r="D260" i="20"/>
  <c r="E182" i="20"/>
  <c r="G182" i="20"/>
  <c r="D182" i="20"/>
  <c r="F182" i="20"/>
  <c r="G253" i="20"/>
  <c r="D253" i="20"/>
  <c r="F253" i="20"/>
  <c r="E253" i="20"/>
  <c r="E217" i="20"/>
  <c r="F217" i="20"/>
  <c r="G217" i="20"/>
  <c r="D217" i="20"/>
  <c r="F71" i="20"/>
  <c r="G71" i="20"/>
  <c r="D71" i="20"/>
  <c r="E71" i="20"/>
  <c r="D366" i="20"/>
  <c r="G366" i="20"/>
  <c r="F366" i="20"/>
  <c r="E366" i="20"/>
  <c r="F40" i="20"/>
  <c r="G40" i="20"/>
  <c r="D40" i="20"/>
  <c r="E40" i="20"/>
  <c r="F85" i="20"/>
  <c r="G85" i="20"/>
  <c r="E85" i="20"/>
  <c r="D85" i="20"/>
  <c r="G466" i="20"/>
  <c r="E466" i="20"/>
  <c r="D466" i="20"/>
  <c r="F466" i="20"/>
  <c r="E309" i="20"/>
  <c r="D309" i="20"/>
  <c r="F309" i="20"/>
  <c r="G309" i="20"/>
  <c r="E152" i="20"/>
  <c r="D152" i="20"/>
  <c r="G152" i="20"/>
  <c r="F152" i="20"/>
  <c r="E147" i="20"/>
  <c r="F147" i="20"/>
  <c r="D147" i="20"/>
  <c r="G147" i="20"/>
  <c r="G475" i="20"/>
  <c r="F475" i="20"/>
  <c r="D475" i="20"/>
  <c r="E475" i="20"/>
  <c r="G404" i="20"/>
  <c r="E404" i="20"/>
  <c r="F404" i="20"/>
  <c r="D404" i="20"/>
  <c r="G250" i="20"/>
  <c r="E250" i="20"/>
  <c r="D250" i="20"/>
  <c r="F250" i="20"/>
  <c r="G486" i="20"/>
  <c r="E486" i="20"/>
  <c r="D486" i="20"/>
  <c r="F486" i="20"/>
  <c r="E135" i="20"/>
  <c r="F135" i="20"/>
  <c r="D135" i="20"/>
  <c r="G135" i="20"/>
  <c r="D108" i="20"/>
  <c r="F108" i="20"/>
  <c r="E108" i="20"/>
  <c r="G108" i="20"/>
  <c r="G425" i="20"/>
  <c r="D425" i="20"/>
  <c r="F425" i="20"/>
  <c r="E425" i="20"/>
  <c r="G420" i="20"/>
  <c r="E420" i="20"/>
  <c r="F420" i="20"/>
  <c r="D420" i="20"/>
  <c r="E225" i="20"/>
  <c r="F225" i="20"/>
  <c r="G225" i="20"/>
  <c r="D225" i="20"/>
  <c r="E204" i="20"/>
  <c r="D204" i="20"/>
  <c r="F204" i="20"/>
  <c r="G204" i="20"/>
  <c r="F27" i="20"/>
  <c r="G27" i="20"/>
  <c r="D27" i="20"/>
  <c r="E27" i="20"/>
  <c r="G481" i="20"/>
  <c r="D481" i="20"/>
  <c r="F481" i="20"/>
  <c r="E481" i="20"/>
  <c r="D103" i="20"/>
  <c r="E103" i="20"/>
  <c r="G103" i="20"/>
  <c r="F103" i="20"/>
  <c r="G247" i="20"/>
  <c r="F247" i="20"/>
  <c r="D247" i="20"/>
  <c r="E247" i="20"/>
  <c r="F62" i="20"/>
  <c r="G62" i="20"/>
  <c r="D62" i="20"/>
  <c r="E62" i="20"/>
  <c r="E166" i="20"/>
  <c r="G166" i="20"/>
  <c r="D166" i="20"/>
  <c r="F166" i="20"/>
  <c r="F42" i="20"/>
  <c r="G42" i="20"/>
  <c r="D42" i="20"/>
  <c r="E42" i="20"/>
  <c r="E293" i="20"/>
  <c r="D293" i="20"/>
  <c r="F293" i="20"/>
  <c r="G293" i="20"/>
  <c r="E323" i="20"/>
  <c r="G323" i="20"/>
  <c r="F323" i="20"/>
  <c r="D323" i="20"/>
  <c r="E178" i="20"/>
  <c r="G178" i="20"/>
  <c r="D178" i="20"/>
  <c r="F178" i="20"/>
  <c r="G427" i="20"/>
  <c r="F427" i="20"/>
  <c r="D427" i="20"/>
  <c r="E427" i="20"/>
  <c r="E328" i="20"/>
  <c r="D328" i="20"/>
  <c r="G328" i="20"/>
  <c r="F328" i="20"/>
  <c r="E226" i="20"/>
  <c r="G226" i="20"/>
  <c r="D226" i="20"/>
  <c r="F226" i="20"/>
  <c r="G446" i="20"/>
  <c r="E446" i="20"/>
  <c r="D446" i="20"/>
  <c r="F446" i="20"/>
  <c r="E173" i="20"/>
  <c r="F173" i="20"/>
  <c r="D173" i="20"/>
  <c r="G173" i="20"/>
  <c r="F53" i="20"/>
  <c r="G53" i="20"/>
  <c r="E53" i="20"/>
  <c r="D53" i="20"/>
  <c r="E285" i="20"/>
  <c r="D285" i="20"/>
  <c r="F285" i="20"/>
  <c r="G285" i="20"/>
  <c r="G403" i="20"/>
  <c r="F403" i="20"/>
  <c r="D403" i="20"/>
  <c r="E403" i="20"/>
  <c r="G397" i="20"/>
  <c r="D397" i="20"/>
  <c r="F397" i="20"/>
  <c r="E397" i="20"/>
  <c r="F76" i="20"/>
  <c r="G76" i="20"/>
  <c r="D76" i="20"/>
  <c r="E76" i="20"/>
  <c r="D110" i="20"/>
  <c r="G110" i="20"/>
  <c r="E110" i="20"/>
  <c r="F110" i="20"/>
  <c r="E160" i="20"/>
  <c r="D160" i="20"/>
  <c r="G160" i="20"/>
  <c r="F160" i="20"/>
  <c r="E146" i="20"/>
  <c r="G146" i="20"/>
  <c r="D146" i="20"/>
  <c r="F146" i="20"/>
  <c r="F45" i="20"/>
  <c r="G45" i="20"/>
  <c r="D45" i="20"/>
  <c r="E45" i="20"/>
  <c r="F15" i="20"/>
  <c r="G15" i="20"/>
  <c r="D15" i="20"/>
  <c r="E15" i="20"/>
  <c r="E141" i="20"/>
  <c r="F141" i="20"/>
  <c r="D141" i="20"/>
  <c r="G141" i="20"/>
  <c r="G395" i="20"/>
  <c r="F395" i="20"/>
  <c r="D395" i="20"/>
  <c r="E395" i="20"/>
  <c r="E191" i="20"/>
  <c r="G191" i="20"/>
  <c r="F191" i="20"/>
  <c r="D191" i="20"/>
  <c r="F23" i="20"/>
  <c r="G23" i="20"/>
  <c r="D23" i="20"/>
  <c r="E23" i="20"/>
  <c r="F51" i="20"/>
  <c r="G51" i="20"/>
  <c r="E51" i="20"/>
  <c r="D51" i="20"/>
  <c r="E294" i="20"/>
  <c r="F294" i="20"/>
  <c r="G294" i="20"/>
  <c r="D294" i="20"/>
  <c r="G274" i="20"/>
  <c r="E274" i="20"/>
  <c r="F274" i="20"/>
  <c r="D274" i="20"/>
  <c r="G416" i="20"/>
  <c r="E416" i="20"/>
  <c r="D416" i="20"/>
  <c r="F416" i="20"/>
  <c r="D121" i="20"/>
  <c r="G121" i="20"/>
  <c r="F121" i="20"/>
  <c r="E121" i="20"/>
  <c r="E145" i="20"/>
  <c r="F145" i="20"/>
  <c r="G145" i="20"/>
  <c r="D145" i="20"/>
  <c r="E202" i="20"/>
  <c r="G202" i="20"/>
  <c r="F202" i="20"/>
  <c r="D202" i="20"/>
  <c r="E189" i="20"/>
  <c r="F189" i="20"/>
  <c r="G189" i="20"/>
  <c r="D189" i="20"/>
  <c r="D100" i="20"/>
  <c r="F100" i="20"/>
  <c r="E100" i="20"/>
  <c r="G100" i="20"/>
  <c r="E190" i="20"/>
  <c r="G190" i="20"/>
  <c r="D190" i="20"/>
  <c r="F190" i="20"/>
  <c r="F46" i="20"/>
  <c r="G46" i="20"/>
  <c r="D46" i="20"/>
  <c r="E46" i="20"/>
  <c r="E288" i="20"/>
  <c r="D288" i="20"/>
  <c r="F288" i="20"/>
  <c r="G288" i="20"/>
  <c r="G460" i="20"/>
  <c r="E460" i="20"/>
  <c r="F460" i="20"/>
  <c r="D460" i="20"/>
  <c r="D125" i="20"/>
  <c r="G125" i="20"/>
  <c r="E125" i="20"/>
  <c r="F125" i="20"/>
  <c r="F50" i="20"/>
  <c r="G50" i="20"/>
  <c r="D50" i="20"/>
  <c r="E50" i="20"/>
  <c r="G450" i="20"/>
  <c r="E450" i="20"/>
  <c r="D450" i="20"/>
  <c r="F450" i="20"/>
  <c r="F55" i="20"/>
  <c r="G55" i="20"/>
  <c r="D55" i="20"/>
  <c r="E55" i="20"/>
  <c r="F31" i="20"/>
  <c r="G31" i="20"/>
  <c r="D31" i="20"/>
  <c r="E31" i="20"/>
  <c r="E148" i="20"/>
  <c r="D148" i="20"/>
  <c r="G148" i="20"/>
  <c r="F148" i="20"/>
  <c r="G412" i="20"/>
  <c r="E412" i="20"/>
  <c r="F412" i="20"/>
  <c r="D412" i="20"/>
  <c r="E336" i="20"/>
  <c r="D336" i="20"/>
  <c r="F336" i="20"/>
  <c r="G336" i="20"/>
  <c r="AI178" i="26" l="1"/>
  <c r="AI241" i="26"/>
  <c r="AI165" i="26"/>
  <c r="AI342" i="26"/>
  <c r="AI139" i="26"/>
  <c r="AI157" i="26"/>
  <c r="AI331" i="26"/>
  <c r="AI256" i="26"/>
  <c r="AI302" i="26"/>
  <c r="AI109" i="26"/>
  <c r="AI122" i="26"/>
  <c r="AI45" i="26"/>
  <c r="AI52" i="26"/>
  <c r="AI94" i="26"/>
  <c r="AI349" i="26"/>
  <c r="AI66" i="26"/>
  <c r="AI288" i="26"/>
  <c r="AI168" i="26"/>
  <c r="AI116" i="26"/>
  <c r="AI174" i="26"/>
  <c r="AI354" i="26"/>
  <c r="AI68" i="26"/>
  <c r="AI186" i="26"/>
  <c r="AI237" i="26"/>
  <c r="AI175" i="26"/>
  <c r="AI334" i="26"/>
  <c r="AI286" i="26"/>
  <c r="AI49" i="26"/>
  <c r="AI189" i="26"/>
  <c r="AI145" i="26"/>
  <c r="AI35" i="26"/>
  <c r="AI169" i="26"/>
  <c r="AI37" i="26"/>
  <c r="AI147" i="26"/>
  <c r="AI315" i="26"/>
  <c r="AI259" i="26"/>
  <c r="AI143" i="26"/>
  <c r="AI43" i="26"/>
  <c r="AI108" i="26"/>
  <c r="AI341" i="26"/>
  <c r="AI86" i="26"/>
  <c r="AI255" i="26"/>
  <c r="AI351" i="26"/>
  <c r="AI285" i="26"/>
  <c r="AI257" i="26"/>
  <c r="AI22" i="26"/>
  <c r="AI292" i="26"/>
  <c r="AI101" i="26"/>
  <c r="AI234" i="26"/>
  <c r="AI332" i="26"/>
  <c r="AI225" i="26"/>
  <c r="AI287" i="26"/>
  <c r="AI209" i="26"/>
  <c r="AI73" i="26"/>
  <c r="AI338" i="26"/>
  <c r="AI120" i="26"/>
  <c r="AI85" i="26"/>
  <c r="AI270" i="26"/>
  <c r="AI335" i="26"/>
  <c r="AI137" i="26"/>
  <c r="AI80" i="26"/>
  <c r="AI318" i="26"/>
  <c r="AI32" i="26"/>
  <c r="AI181" i="26"/>
  <c r="AI26" i="26"/>
  <c r="AI326" i="26"/>
  <c r="AI314" i="26"/>
  <c r="AI27" i="26"/>
  <c r="AI193" i="26"/>
  <c r="AI297" i="26"/>
  <c r="AI296" i="26"/>
  <c r="AI155" i="26"/>
  <c r="AI91" i="26"/>
  <c r="AI306" i="26"/>
  <c r="AI205" i="26"/>
  <c r="AI282" i="26"/>
  <c r="AI211" i="26"/>
  <c r="AI12" i="26"/>
  <c r="AI39" i="26"/>
  <c r="AI290" i="26"/>
  <c r="AI327" i="26"/>
  <c r="AI217" i="26"/>
  <c r="AI340" i="26"/>
  <c r="AI267" i="26"/>
  <c r="AI249" i="26"/>
  <c r="AI264" i="26"/>
  <c r="AI54" i="26"/>
  <c r="AI42" i="26"/>
  <c r="AI55" i="26"/>
  <c r="AI15" i="26"/>
  <c r="AI188" i="26"/>
  <c r="AI13" i="26"/>
  <c r="AI164" i="26"/>
  <c r="AI177" i="26"/>
  <c r="AI197" i="26"/>
  <c r="AI61" i="26"/>
  <c r="AI201" i="26"/>
  <c r="AI129" i="26"/>
  <c r="AI81" i="26"/>
  <c r="AI195" i="26"/>
  <c r="AI262" i="26"/>
  <c r="AI150" i="26"/>
  <c r="AI215" i="26"/>
  <c r="AI240" i="26"/>
  <c r="AI20" i="26"/>
  <c r="AI250" i="26"/>
  <c r="AI199" i="26"/>
  <c r="AI183" i="26"/>
  <c r="AI242" i="26"/>
  <c r="AI127" i="26"/>
  <c r="AI276" i="26"/>
  <c r="AI28" i="26"/>
  <c r="AI153" i="26"/>
  <c r="AI357" i="26"/>
  <c r="AI196" i="26"/>
  <c r="AI337" i="26"/>
  <c r="AI75" i="26"/>
  <c r="AI102" i="26"/>
  <c r="AI210" i="26"/>
  <c r="AI33" i="26"/>
  <c r="AI99" i="26"/>
  <c r="AI356" i="26"/>
  <c r="AI269" i="26"/>
  <c r="AI65" i="26"/>
  <c r="AI353" i="26"/>
  <c r="AI278" i="26"/>
  <c r="AI146" i="26"/>
  <c r="AI203" i="26"/>
  <c r="AI218" i="26"/>
  <c r="AI34" i="26"/>
  <c r="AI77" i="26"/>
  <c r="AI19" i="26"/>
  <c r="AI219" i="26"/>
  <c r="AI233" i="26"/>
  <c r="AI243" i="26"/>
  <c r="AI170" i="26"/>
  <c r="AI348" i="26"/>
  <c r="AI320" i="26"/>
  <c r="AI244" i="26"/>
  <c r="AI271" i="26"/>
  <c r="AI17" i="26"/>
  <c r="AI74" i="26"/>
  <c r="AI283" i="26"/>
  <c r="AI329" i="26"/>
  <c r="AI162" i="26"/>
  <c r="AI309" i="26"/>
  <c r="AI136" i="26"/>
  <c r="AI14" i="26"/>
  <c r="AI105" i="26"/>
  <c r="AI279" i="26"/>
  <c r="AI281" i="26"/>
  <c r="AI360" i="26"/>
  <c r="AI134" i="26"/>
  <c r="AI216" i="26"/>
  <c r="AI339" i="26"/>
  <c r="AI316" i="26"/>
  <c r="AI63" i="26"/>
  <c r="AI25" i="26"/>
  <c r="AI230" i="26"/>
  <c r="AI135" i="26"/>
  <c r="AI92" i="26"/>
  <c r="AI291" i="26"/>
  <c r="AI125" i="26"/>
  <c r="AI198" i="26"/>
  <c r="AI159" i="26"/>
  <c r="AI301" i="26"/>
  <c r="AI252" i="26"/>
  <c r="AI78" i="26"/>
  <c r="AI84" i="26"/>
  <c r="AI179" i="26"/>
  <c r="AI96" i="26"/>
  <c r="AI191" i="26"/>
  <c r="AI110" i="26"/>
  <c r="AI71" i="26"/>
  <c r="AI30" i="26"/>
  <c r="AI265" i="26"/>
  <c r="AI305" i="26"/>
  <c r="AI152" i="26"/>
  <c r="AI41" i="26"/>
  <c r="AI207" i="26"/>
  <c r="AI312" i="26"/>
  <c r="AI36" i="26"/>
  <c r="AI317" i="26"/>
  <c r="AI62" i="26"/>
  <c r="AI47" i="26"/>
  <c r="AI313" i="26"/>
  <c r="AI228" i="26"/>
  <c r="AI114" i="26"/>
  <c r="AI132" i="26"/>
  <c r="AI347" i="26"/>
  <c r="AI16" i="26"/>
  <c r="AI126" i="26"/>
  <c r="AI204" i="26"/>
  <c r="AI44" i="26"/>
  <c r="AI200" i="26"/>
  <c r="AI176" i="26"/>
  <c r="AI251" i="26"/>
  <c r="AI151" i="26"/>
  <c r="AI156" i="26"/>
  <c r="AI300" i="26"/>
  <c r="AI277" i="26"/>
  <c r="AI293" i="26"/>
  <c r="AI220" i="26"/>
  <c r="AI206" i="26"/>
  <c r="AI324" i="26"/>
  <c r="AI128" i="26"/>
  <c r="AI79" i="26"/>
  <c r="AI163" i="26"/>
  <c r="AI328" i="26"/>
  <c r="AI141" i="26"/>
  <c r="AI192" i="26"/>
  <c r="AI166" i="26"/>
  <c r="AI187" i="26"/>
  <c r="AI21" i="26"/>
  <c r="AI224" i="26"/>
  <c r="AI40" i="26"/>
  <c r="AI245" i="26"/>
  <c r="AI83" i="26"/>
  <c r="AI69" i="26"/>
  <c r="AI140" i="26"/>
  <c r="AI76" i="26"/>
  <c r="AI72" i="26"/>
  <c r="AI208" i="26"/>
  <c r="AI280" i="26"/>
  <c r="AI100" i="26"/>
  <c r="AI325" i="26"/>
  <c r="AI46" i="26"/>
  <c r="AI336" i="26"/>
  <c r="AI358" i="26"/>
  <c r="AI235" i="26"/>
  <c r="AI345" i="26"/>
  <c r="AI247" i="26"/>
  <c r="AI261" i="26"/>
  <c r="AI253" i="26"/>
  <c r="AI226" i="26"/>
  <c r="AI274" i="26"/>
  <c r="AI298" i="26"/>
  <c r="AI93" i="26"/>
  <c r="AI115" i="26"/>
  <c r="AI64" i="26"/>
  <c r="AI260" i="26"/>
  <c r="AI130" i="26"/>
  <c r="AI103" i="26"/>
  <c r="AI172" i="26"/>
  <c r="AI57" i="26"/>
  <c r="AI51" i="26"/>
  <c r="AI321" i="26"/>
  <c r="AI307" i="26"/>
  <c r="AI184" i="26"/>
  <c r="AI266" i="26"/>
  <c r="AI124" i="26"/>
  <c r="AI214" i="26"/>
  <c r="AI142" i="26"/>
  <c r="AI53" i="26"/>
  <c r="AI48" i="26"/>
  <c r="AI272" i="26"/>
  <c r="AI223" i="26"/>
  <c r="AI248" i="26"/>
  <c r="AI213" i="26"/>
  <c r="AI212" i="26"/>
  <c r="AI343" i="26"/>
  <c r="AI221" i="26"/>
  <c r="AI232" i="26"/>
  <c r="AI227" i="26"/>
  <c r="AI31" i="26"/>
  <c r="AI82" i="26"/>
  <c r="AI330" i="26"/>
  <c r="AI182" i="26"/>
  <c r="AI344" i="26"/>
  <c r="AI160" i="26"/>
  <c r="AI323" i="26"/>
  <c r="AI154" i="26"/>
  <c r="AI148" i="26"/>
  <c r="AI355" i="26"/>
  <c r="AI18" i="26"/>
  <c r="AI190" i="26"/>
  <c r="AI229" i="26"/>
  <c r="AI90" i="26"/>
  <c r="AI319" i="26"/>
  <c r="AI58" i="26"/>
  <c r="AI254" i="26"/>
  <c r="AI310" i="26"/>
  <c r="AI173" i="26"/>
  <c r="AI88" i="26"/>
  <c r="AI138" i="26"/>
  <c r="AI303" i="26"/>
  <c r="AI322" i="26"/>
  <c r="AI29" i="26"/>
  <c r="AI98" i="26"/>
  <c r="AI119" i="26"/>
  <c r="AI144" i="26"/>
  <c r="AI171" i="26"/>
  <c r="AI60" i="26"/>
  <c r="AI133" i="26"/>
  <c r="AI180" i="26"/>
  <c r="AI258" i="26"/>
  <c r="AI273" i="26"/>
  <c r="AI238" i="26"/>
  <c r="AI97" i="26"/>
  <c r="AP45" i="26"/>
  <c r="AN45" i="26"/>
  <c r="AO45" i="26"/>
  <c r="AI107" i="26"/>
  <c r="AI299" i="26"/>
  <c r="AP377" i="26"/>
  <c r="AO377" i="26"/>
  <c r="AN377" i="26"/>
  <c r="AQ377" i="26"/>
  <c r="AN421" i="26"/>
  <c r="AO421" i="26"/>
  <c r="AP421" i="26"/>
  <c r="AQ421" i="26"/>
  <c r="AO75" i="26"/>
  <c r="AN75" i="26"/>
  <c r="AP75" i="26"/>
  <c r="AN331" i="26"/>
  <c r="AP331" i="26"/>
  <c r="AO331" i="26"/>
  <c r="AO236" i="26"/>
  <c r="AP236" i="26"/>
  <c r="AN236" i="26"/>
  <c r="AI236" i="26"/>
  <c r="AP153" i="26"/>
  <c r="AO153" i="26"/>
  <c r="AN153" i="26"/>
  <c r="AN161" i="26"/>
  <c r="AP161" i="26"/>
  <c r="AO161" i="26"/>
  <c r="AP267" i="26"/>
  <c r="AN267" i="26"/>
  <c r="AO267" i="26"/>
  <c r="AP137" i="26"/>
  <c r="AO137" i="26"/>
  <c r="AN137" i="26"/>
  <c r="AP59" i="26"/>
  <c r="AN59" i="26"/>
  <c r="AO59" i="26"/>
  <c r="AO264" i="26"/>
  <c r="AP264" i="26"/>
  <c r="AN264" i="26"/>
  <c r="AP186" i="26"/>
  <c r="AO186" i="26"/>
  <c r="AN186" i="26"/>
  <c r="AP111" i="26"/>
  <c r="AO111" i="26"/>
  <c r="AN111" i="26"/>
  <c r="AN433" i="26"/>
  <c r="AQ433" i="26"/>
  <c r="AP433" i="26"/>
  <c r="AO433" i="26"/>
  <c r="AO42" i="26"/>
  <c r="AN42" i="26"/>
  <c r="AP42" i="26"/>
  <c r="AP353" i="26"/>
  <c r="AO353" i="26"/>
  <c r="AN353" i="26"/>
  <c r="AN181" i="26"/>
  <c r="AO181" i="26"/>
  <c r="AP181" i="26"/>
  <c r="AO101" i="26"/>
  <c r="AN101" i="26"/>
  <c r="AP101" i="26"/>
  <c r="AP145" i="26"/>
  <c r="AO145" i="26"/>
  <c r="AN145" i="26"/>
  <c r="AI222" i="26"/>
  <c r="AN314" i="26"/>
  <c r="AO314" i="26"/>
  <c r="AP314" i="26"/>
  <c r="AI194" i="26"/>
  <c r="AO197" i="26"/>
  <c r="AN197" i="26"/>
  <c r="AP197" i="26"/>
  <c r="AI87" i="26"/>
  <c r="AN449" i="26"/>
  <c r="AP449" i="26"/>
  <c r="AO449" i="26"/>
  <c r="AQ449" i="26"/>
  <c r="AO374" i="26"/>
  <c r="AP374" i="26"/>
  <c r="AN374" i="26"/>
  <c r="AQ374" i="26"/>
  <c r="AO391" i="26"/>
  <c r="AN391" i="26"/>
  <c r="AP391" i="26"/>
  <c r="AQ391" i="26"/>
  <c r="AP400" i="26"/>
  <c r="AN400" i="26"/>
  <c r="AO400" i="26"/>
  <c r="AQ400" i="26"/>
  <c r="AI231" i="26"/>
  <c r="AI246" i="26"/>
  <c r="AI131" i="26"/>
  <c r="AO348" i="26"/>
  <c r="AN348" i="26"/>
  <c r="AP348" i="26"/>
  <c r="AP434" i="26"/>
  <c r="AQ434" i="26"/>
  <c r="AO434" i="26"/>
  <c r="AN434" i="26"/>
  <c r="AO122" i="26"/>
  <c r="AN122" i="26"/>
  <c r="AP122" i="26"/>
  <c r="AI112" i="26"/>
  <c r="AN241" i="26"/>
  <c r="AP241" i="26"/>
  <c r="AO241" i="26"/>
  <c r="AQ445" i="26"/>
  <c r="AO445" i="26"/>
  <c r="AP445" i="26"/>
  <c r="AN445" i="26"/>
  <c r="AN299" i="26"/>
  <c r="AP299" i="26"/>
  <c r="AO299" i="26"/>
  <c r="AN455" i="26"/>
  <c r="AP455" i="26"/>
  <c r="AO455" i="26"/>
  <c r="AQ455" i="26"/>
  <c r="AP284" i="26"/>
  <c r="AN284" i="26"/>
  <c r="AO284" i="26"/>
  <c r="AP120" i="26"/>
  <c r="AO120" i="26"/>
  <c r="AN120" i="26"/>
  <c r="AI95" i="26"/>
  <c r="AP52" i="26"/>
  <c r="AO52" i="26"/>
  <c r="AN52" i="26"/>
  <c r="AO94" i="26"/>
  <c r="AP94" i="26"/>
  <c r="AN94" i="26"/>
  <c r="AN174" i="26"/>
  <c r="AO174" i="26"/>
  <c r="AP174" i="26"/>
  <c r="AN270" i="26"/>
  <c r="AP270" i="26"/>
  <c r="AO270" i="26"/>
  <c r="AN304" i="26"/>
  <c r="AO304" i="26"/>
  <c r="AP304" i="26"/>
  <c r="AP99" i="26"/>
  <c r="AO99" i="26"/>
  <c r="AN99" i="26"/>
  <c r="AO359" i="26"/>
  <c r="AN359" i="26"/>
  <c r="AP359" i="26"/>
  <c r="AO249" i="26"/>
  <c r="AP249" i="26"/>
  <c r="AN249" i="26"/>
  <c r="AI59" i="26"/>
  <c r="AO168" i="26"/>
  <c r="AN168" i="26"/>
  <c r="AP168" i="26"/>
  <c r="AP398" i="26"/>
  <c r="AO398" i="26"/>
  <c r="AN398" i="26"/>
  <c r="AQ398" i="26"/>
  <c r="AP285" i="26"/>
  <c r="AN285" i="26"/>
  <c r="AO285" i="26"/>
  <c r="AI295" i="26"/>
  <c r="AP295" i="26"/>
  <c r="AO295" i="26"/>
  <c r="AN295" i="26"/>
  <c r="AP123" i="26"/>
  <c r="AN123" i="26"/>
  <c r="AO123" i="26"/>
  <c r="AO401" i="26"/>
  <c r="AP401" i="26"/>
  <c r="AN401" i="26"/>
  <c r="AQ401" i="26"/>
  <c r="AP164" i="26"/>
  <c r="AO164" i="26"/>
  <c r="AN164" i="26"/>
  <c r="AI106" i="26"/>
  <c r="AO417" i="26"/>
  <c r="AN417" i="26"/>
  <c r="AP417" i="26"/>
  <c r="AQ417" i="26"/>
  <c r="AP177" i="26"/>
  <c r="AO177" i="26"/>
  <c r="AN177" i="26"/>
  <c r="AI275" i="26"/>
  <c r="AN234" i="26"/>
  <c r="AP234" i="26"/>
  <c r="AO234" i="26"/>
  <c r="AO77" i="26"/>
  <c r="AN77" i="26"/>
  <c r="AP77" i="26"/>
  <c r="AP118" i="26"/>
  <c r="AO118" i="26"/>
  <c r="AN118" i="26"/>
  <c r="AI149" i="26"/>
  <c r="AP346" i="26"/>
  <c r="AO346" i="26"/>
  <c r="AN346" i="26"/>
  <c r="AI67" i="26"/>
  <c r="AP70" i="26"/>
  <c r="AN70" i="26"/>
  <c r="AO70" i="26"/>
  <c r="AI352" i="26"/>
  <c r="AO246" i="26"/>
  <c r="AP246" i="26"/>
  <c r="AN246" i="26"/>
  <c r="AI308" i="26"/>
  <c r="AP350" i="26"/>
  <c r="AN350" i="26"/>
  <c r="AO350" i="26"/>
  <c r="AI104" i="26"/>
  <c r="AP450" i="26"/>
  <c r="AO450" i="26"/>
  <c r="AN450" i="26"/>
  <c r="AQ450" i="26"/>
  <c r="AI117" i="26"/>
  <c r="AI263" i="26"/>
  <c r="AO337" i="26"/>
  <c r="AP337" i="26"/>
  <c r="AN337" i="26"/>
  <c r="AO290" i="26"/>
  <c r="AP290" i="26"/>
  <c r="AN290" i="26"/>
  <c r="AO107" i="26"/>
  <c r="AN107" i="26"/>
  <c r="AP107" i="26"/>
  <c r="AP28" i="26"/>
  <c r="AO28" i="26"/>
  <c r="AN28" i="26"/>
  <c r="AO217" i="26"/>
  <c r="AP217" i="26"/>
  <c r="AN217" i="26"/>
  <c r="AO68" i="26"/>
  <c r="AP68" i="26"/>
  <c r="AN68" i="26"/>
  <c r="AO407" i="26"/>
  <c r="AN407" i="26"/>
  <c r="AP407" i="26"/>
  <c r="AQ407" i="26"/>
  <c r="AP116" i="26"/>
  <c r="AN116" i="26"/>
  <c r="AO116" i="26"/>
  <c r="AI113" i="26"/>
  <c r="AO113" i="26"/>
  <c r="AN113" i="26"/>
  <c r="AP113" i="26"/>
  <c r="AI311" i="26"/>
  <c r="AP311" i="26"/>
  <c r="AN311" i="26"/>
  <c r="AO311" i="26"/>
  <c r="AO239" i="26"/>
  <c r="AN239" i="26"/>
  <c r="AP239" i="26"/>
  <c r="AP342" i="26"/>
  <c r="AO342" i="26"/>
  <c r="AN342" i="26"/>
  <c r="AP372" i="26"/>
  <c r="AO372" i="26"/>
  <c r="AN372" i="26"/>
  <c r="AQ372" i="26"/>
  <c r="AP416" i="26"/>
  <c r="AN416" i="26"/>
  <c r="AO416" i="26"/>
  <c r="AQ416" i="26"/>
  <c r="AO365" i="26"/>
  <c r="AN365" i="26"/>
  <c r="AP365" i="26"/>
  <c r="AQ365" i="26"/>
  <c r="AP139" i="26"/>
  <c r="AN139" i="26"/>
  <c r="AO139" i="26"/>
  <c r="AI158" i="26"/>
  <c r="AO326" i="26"/>
  <c r="AN326" i="26"/>
  <c r="AP326" i="26"/>
  <c r="AI202" i="26"/>
  <c r="AI294" i="26"/>
  <c r="AI56" i="26"/>
  <c r="AO412" i="26"/>
  <c r="AN412" i="26"/>
  <c r="AP412" i="26"/>
  <c r="AQ412" i="26"/>
  <c r="AI23" i="26"/>
  <c r="AN24" i="26"/>
  <c r="AO24" i="26"/>
  <c r="AP24" i="26"/>
  <c r="AI24" i="26"/>
  <c r="AP366" i="26"/>
  <c r="AO366" i="26"/>
  <c r="AN366" i="26"/>
  <c r="AQ366" i="26"/>
  <c r="AN443" i="26"/>
  <c r="AO443" i="26"/>
  <c r="AP443" i="26"/>
  <c r="AQ443" i="26"/>
  <c r="AI185" i="26"/>
  <c r="AI333" i="26"/>
  <c r="AP268" i="26"/>
  <c r="AO268" i="26"/>
  <c r="AN268" i="26"/>
  <c r="AI50" i="26"/>
  <c r="AO81" i="26"/>
  <c r="AN81" i="26"/>
  <c r="AP81" i="26"/>
  <c r="AO411" i="26"/>
  <c r="AN411" i="26"/>
  <c r="AP411" i="26"/>
  <c r="AQ411" i="26"/>
  <c r="AI289" i="26"/>
  <c r="AO379" i="26"/>
  <c r="AN379" i="26"/>
  <c r="AP379" i="26"/>
  <c r="AQ379" i="26"/>
  <c r="AP73" i="26"/>
  <c r="AN73" i="26"/>
  <c r="AO73" i="26"/>
  <c r="AN112" i="26"/>
  <c r="AP112" i="26"/>
  <c r="AO112" i="26"/>
  <c r="AN157" i="26"/>
  <c r="AO157" i="26"/>
  <c r="AP157" i="26"/>
  <c r="AI284" i="26"/>
  <c r="AN95" i="26"/>
  <c r="AP95" i="26"/>
  <c r="AO95" i="26"/>
  <c r="AI121" i="26"/>
  <c r="AP121" i="26"/>
  <c r="AO121" i="26"/>
  <c r="AN121" i="26"/>
  <c r="AN357" i="26"/>
  <c r="AP357" i="26"/>
  <c r="AO357" i="26"/>
  <c r="AI304" i="26"/>
  <c r="AI161" i="26"/>
  <c r="AI359" i="26"/>
  <c r="AO426" i="26"/>
  <c r="AN426" i="26"/>
  <c r="AP426" i="26"/>
  <c r="AQ426" i="26"/>
  <c r="AI111" i="26"/>
  <c r="AI239" i="26"/>
  <c r="AO55" i="26"/>
  <c r="AN55" i="26"/>
  <c r="AP55" i="26"/>
  <c r="AO257" i="26"/>
  <c r="AP257" i="26"/>
  <c r="AN257" i="26"/>
  <c r="AP278" i="26"/>
  <c r="AO278" i="26"/>
  <c r="AN278" i="26"/>
  <c r="AO422" i="26"/>
  <c r="AP422" i="26"/>
  <c r="AN422" i="26"/>
  <c r="AQ422" i="26"/>
  <c r="AP26" i="26"/>
  <c r="AO26" i="26"/>
  <c r="AN26" i="26"/>
  <c r="AN334" i="26"/>
  <c r="AP334" i="26"/>
  <c r="AO334" i="26"/>
  <c r="AI123" i="26"/>
  <c r="AI38" i="26"/>
  <c r="AP203" i="26"/>
  <c r="AN203" i="26"/>
  <c r="AO203" i="26"/>
  <c r="AP218" i="26"/>
  <c r="AO218" i="26"/>
  <c r="AN218" i="26"/>
  <c r="AN34" i="26"/>
  <c r="AO34" i="26"/>
  <c r="AP34" i="26"/>
  <c r="AN23" i="26"/>
  <c r="AO23" i="26"/>
  <c r="AP23" i="26"/>
  <c r="AI167" i="26"/>
  <c r="AP167" i="26"/>
  <c r="AO167" i="26"/>
  <c r="AN167" i="26"/>
  <c r="AI118" i="26"/>
  <c r="AI346" i="26"/>
  <c r="AI70" i="26"/>
  <c r="AO352" i="26"/>
  <c r="AP352" i="26"/>
  <c r="AN352" i="26"/>
  <c r="AP231" i="26"/>
  <c r="AO231" i="26"/>
  <c r="AN231" i="26"/>
  <c r="AN308" i="26"/>
  <c r="AP308" i="26"/>
  <c r="AO308" i="26"/>
  <c r="AI268" i="26"/>
  <c r="AI350" i="26"/>
  <c r="AI89" i="26"/>
  <c r="AO263" i="26"/>
  <c r="AN263" i="26"/>
  <c r="AP263" i="26"/>
  <c r="AN237" i="26"/>
  <c r="AO237" i="26"/>
  <c r="AP237" i="26"/>
  <c r="AO276" i="26"/>
  <c r="AN276" i="26"/>
  <c r="AP276" i="26"/>
  <c r="AP390" i="26"/>
  <c r="AO390" i="26"/>
  <c r="AN390" i="26"/>
  <c r="AQ390" i="26"/>
  <c r="AO327" i="26"/>
  <c r="AP327" i="26"/>
  <c r="AN327" i="26"/>
  <c r="AN338" i="26"/>
  <c r="AP338" i="26"/>
  <c r="AO338" i="26"/>
  <c r="AP387" i="26"/>
  <c r="AO387" i="26"/>
  <c r="AQ387" i="26"/>
  <c r="AN387" i="26"/>
  <c r="AQ420" i="26"/>
  <c r="AP420" i="26"/>
  <c r="AN420" i="26"/>
  <c r="AO420" i="26"/>
  <c r="AN392" i="26"/>
  <c r="AP392" i="26"/>
  <c r="AO392" i="26"/>
  <c r="AQ392" i="26"/>
  <c r="AN447" i="26"/>
  <c r="AO447" i="26"/>
  <c r="AP447" i="26"/>
  <c r="AQ447" i="26"/>
  <c r="AN373" i="26"/>
  <c r="AP373" i="26"/>
  <c r="AO373" i="26"/>
  <c r="AQ373" i="26"/>
  <c r="AN165" i="26"/>
  <c r="AO165" i="26"/>
  <c r="AP165" i="26"/>
  <c r="AP102" i="26"/>
  <c r="AO102" i="26"/>
  <c r="AN102" i="26"/>
  <c r="AN210" i="26"/>
  <c r="AO210" i="26"/>
  <c r="AP210" i="26"/>
  <c r="AO430" i="26"/>
  <c r="AN430" i="26"/>
  <c r="AP430" i="26"/>
  <c r="AQ430" i="26"/>
  <c r="AN85" i="26"/>
  <c r="AP85" i="26"/>
  <c r="AO85" i="26"/>
  <c r="AO354" i="26"/>
  <c r="AN354" i="26"/>
  <c r="AP354" i="26"/>
  <c r="AO33" i="26"/>
  <c r="AP33" i="26"/>
  <c r="AN33" i="26"/>
  <c r="AP340" i="26"/>
  <c r="AO340" i="26"/>
  <c r="AN340" i="26"/>
  <c r="AO432" i="26"/>
  <c r="AQ432" i="26"/>
  <c r="AP432" i="26"/>
  <c r="AN432" i="26"/>
  <c r="AN405" i="26"/>
  <c r="AP405" i="26"/>
  <c r="AO405" i="26"/>
  <c r="AQ405" i="26"/>
  <c r="AN436" i="26"/>
  <c r="AP436" i="26"/>
  <c r="AO436" i="26"/>
  <c r="AQ436" i="26"/>
  <c r="AP335" i="26"/>
  <c r="AO335" i="26"/>
  <c r="AN335" i="26"/>
  <c r="AO403" i="26"/>
  <c r="AN403" i="26"/>
  <c r="AP403" i="26"/>
  <c r="AQ403" i="26"/>
  <c r="AP66" i="26"/>
  <c r="AO66" i="26"/>
  <c r="AN66" i="26"/>
  <c r="AP356" i="26"/>
  <c r="AN356" i="26"/>
  <c r="AO356" i="26"/>
  <c r="AO288" i="26"/>
  <c r="AP288" i="26"/>
  <c r="AN288" i="26"/>
  <c r="AN382" i="26"/>
  <c r="AO382" i="26"/>
  <c r="AP382" i="26"/>
  <c r="AQ382" i="26"/>
  <c r="AN196" i="26"/>
  <c r="AO196" i="26"/>
  <c r="AP196" i="26"/>
  <c r="AO349" i="26"/>
  <c r="AP349" i="26"/>
  <c r="AN349" i="26"/>
  <c r="AN437" i="26"/>
  <c r="AP437" i="26"/>
  <c r="AO437" i="26"/>
  <c r="AQ437" i="26"/>
  <c r="AN429" i="26"/>
  <c r="AP429" i="26"/>
  <c r="AO429" i="26"/>
  <c r="AQ429" i="26"/>
  <c r="AP269" i="26"/>
  <c r="AO269" i="26"/>
  <c r="AN269" i="26"/>
  <c r="AO65" i="26"/>
  <c r="AP65" i="26"/>
  <c r="AN65" i="26"/>
  <c r="AP80" i="26"/>
  <c r="AO80" i="26"/>
  <c r="AN80" i="26"/>
  <c r="AP318" i="26"/>
  <c r="AO318" i="26"/>
  <c r="AN318" i="26"/>
  <c r="AN256" i="26"/>
  <c r="AO256" i="26"/>
  <c r="AP256" i="26"/>
  <c r="AO351" i="26"/>
  <c r="AP351" i="26"/>
  <c r="AN351" i="26"/>
  <c r="AN54" i="26"/>
  <c r="AP54" i="26"/>
  <c r="AO54" i="26"/>
  <c r="AN175" i="26"/>
  <c r="AO175" i="26"/>
  <c r="AP175" i="26"/>
  <c r="AO404" i="26"/>
  <c r="AP404" i="26"/>
  <c r="AN404" i="26"/>
  <c r="AQ404" i="26"/>
  <c r="AO22" i="26"/>
  <c r="AP22" i="26"/>
  <c r="AN22" i="26"/>
  <c r="AN15" i="26"/>
  <c r="AP15" i="26"/>
  <c r="AO15" i="26"/>
  <c r="AP32" i="26"/>
  <c r="AO32" i="26"/>
  <c r="AN32" i="26"/>
  <c r="AP376" i="26"/>
  <c r="AO376" i="26"/>
  <c r="AN376" i="26"/>
  <c r="AQ376" i="26"/>
  <c r="AN408" i="26"/>
  <c r="AP408" i="26"/>
  <c r="AO408" i="26"/>
  <c r="AQ408" i="26"/>
  <c r="AN146" i="26"/>
  <c r="AP146" i="26"/>
  <c r="AO146" i="26"/>
  <c r="AO286" i="26"/>
  <c r="AN286" i="26"/>
  <c r="AP286" i="26"/>
  <c r="AN188" i="26"/>
  <c r="AP188" i="26"/>
  <c r="AO188" i="26"/>
  <c r="AO292" i="26"/>
  <c r="AN292" i="26"/>
  <c r="AP292" i="26"/>
  <c r="AN49" i="26"/>
  <c r="AO49" i="26"/>
  <c r="AP49" i="26"/>
  <c r="AP189" i="26"/>
  <c r="AO189" i="26"/>
  <c r="AN189" i="26"/>
  <c r="AO13" i="26"/>
  <c r="AN13" i="26"/>
  <c r="AP13" i="26"/>
  <c r="AP158" i="26"/>
  <c r="AN158" i="26"/>
  <c r="AO158" i="26"/>
  <c r="AN202" i="26"/>
  <c r="AP202" i="26"/>
  <c r="AO202" i="26"/>
  <c r="AP106" i="26"/>
  <c r="AO106" i="26"/>
  <c r="AN106" i="26"/>
  <c r="AP38" i="26"/>
  <c r="AO38" i="26"/>
  <c r="AN38" i="26"/>
  <c r="AO294" i="26"/>
  <c r="AP294" i="26"/>
  <c r="AN294" i="26"/>
  <c r="AO222" i="26"/>
  <c r="AN222" i="26"/>
  <c r="AP222" i="26"/>
  <c r="AP194" i="26"/>
  <c r="AN194" i="26"/>
  <c r="AO194" i="26"/>
  <c r="AO225" i="26"/>
  <c r="AN225" i="26"/>
  <c r="AP225" i="26"/>
  <c r="AP209" i="26"/>
  <c r="AO209" i="26"/>
  <c r="AN209" i="26"/>
  <c r="AO87" i="26"/>
  <c r="AN87" i="26"/>
  <c r="AP87" i="26"/>
  <c r="AO67" i="26"/>
  <c r="AP67" i="26"/>
  <c r="AN67" i="26"/>
  <c r="AN233" i="26"/>
  <c r="AP233" i="26"/>
  <c r="AO233" i="26"/>
  <c r="AO409" i="26"/>
  <c r="AN409" i="26"/>
  <c r="AQ409" i="26"/>
  <c r="AP409" i="26"/>
  <c r="AN131" i="26"/>
  <c r="AP131" i="26"/>
  <c r="AO131" i="26"/>
  <c r="AO243" i="26"/>
  <c r="AN243" i="26"/>
  <c r="AP243" i="26"/>
  <c r="AP201" i="26"/>
  <c r="AO201" i="26"/>
  <c r="AN201" i="26"/>
  <c r="AN193" i="26"/>
  <c r="AP193" i="26"/>
  <c r="AO193" i="26"/>
  <c r="AO297" i="26"/>
  <c r="AP297" i="26"/>
  <c r="AN297" i="26"/>
  <c r="AP89" i="26"/>
  <c r="AN89" i="26"/>
  <c r="AO89" i="26"/>
  <c r="AO296" i="26"/>
  <c r="AN296" i="26"/>
  <c r="AP296" i="26"/>
  <c r="AO169" i="26"/>
  <c r="AP169" i="26"/>
  <c r="AN169" i="26"/>
  <c r="AO155" i="26"/>
  <c r="AP155" i="26"/>
  <c r="AN155" i="26"/>
  <c r="AO289" i="26"/>
  <c r="AN289" i="26"/>
  <c r="AP289" i="26"/>
  <c r="AN195" i="26"/>
  <c r="AP195" i="26"/>
  <c r="AO195" i="26"/>
  <c r="AP91" i="26"/>
  <c r="AO91" i="26"/>
  <c r="AN91" i="26"/>
  <c r="AN147" i="26"/>
  <c r="AP147" i="26"/>
  <c r="AO147" i="26"/>
  <c r="AP315" i="26"/>
  <c r="AO315" i="26"/>
  <c r="AN315" i="26"/>
  <c r="AO259" i="26"/>
  <c r="AN259" i="26"/>
  <c r="AP259" i="26"/>
  <c r="AQ425" i="26"/>
  <c r="AO425" i="26"/>
  <c r="AP425" i="26"/>
  <c r="AN425" i="26"/>
  <c r="AO136" i="26"/>
  <c r="AN136" i="26"/>
  <c r="AP136" i="26"/>
  <c r="AN232" i="26"/>
  <c r="AP232" i="26"/>
  <c r="AO232" i="26"/>
  <c r="AN227" i="26"/>
  <c r="AO227" i="26"/>
  <c r="AP227" i="26"/>
  <c r="AP281" i="26"/>
  <c r="AO281" i="26"/>
  <c r="AN281" i="26"/>
  <c r="AN441" i="26"/>
  <c r="AO441" i="26"/>
  <c r="AP441" i="26"/>
  <c r="AQ441" i="26"/>
  <c r="AP179" i="26"/>
  <c r="AO179" i="26"/>
  <c r="AN179" i="26"/>
  <c r="AN339" i="26"/>
  <c r="AO339" i="26"/>
  <c r="AP339" i="26"/>
  <c r="AN71" i="26"/>
  <c r="AP71" i="26"/>
  <c r="AO71" i="26"/>
  <c r="AP30" i="26"/>
  <c r="AN30" i="26"/>
  <c r="AO30" i="26"/>
  <c r="AO265" i="26"/>
  <c r="AP265" i="26"/>
  <c r="AN265" i="26"/>
  <c r="AN451" i="26"/>
  <c r="AO451" i="26"/>
  <c r="AQ451" i="26" s="1"/>
  <c r="AP451" i="26"/>
  <c r="AP206" i="26"/>
  <c r="AO206" i="26"/>
  <c r="AN206" i="26"/>
  <c r="AP453" i="26"/>
  <c r="AO453" i="26"/>
  <c r="AQ453" i="26"/>
  <c r="AN453" i="26"/>
  <c r="AN235" i="26"/>
  <c r="AP235" i="26"/>
  <c r="AO235" i="26"/>
  <c r="AN152" i="26"/>
  <c r="AP152" i="26"/>
  <c r="AO152" i="26"/>
  <c r="AO312" i="26"/>
  <c r="AN312" i="26"/>
  <c r="AP312" i="26"/>
  <c r="AN361" i="26"/>
  <c r="AO361" i="26"/>
  <c r="AP361" i="26"/>
  <c r="AQ361" i="26"/>
  <c r="AO163" i="26"/>
  <c r="AN163" i="26"/>
  <c r="AP163" i="26"/>
  <c r="AP93" i="26"/>
  <c r="AN93" i="26"/>
  <c r="AO93" i="26"/>
  <c r="AO57" i="26"/>
  <c r="AN57" i="26"/>
  <c r="AP57" i="26"/>
  <c r="AP187" i="26"/>
  <c r="AN187" i="26"/>
  <c r="AO187" i="26"/>
  <c r="AN200" i="26"/>
  <c r="AO200" i="26"/>
  <c r="AP200" i="26"/>
  <c r="AN393" i="26"/>
  <c r="AO393" i="26"/>
  <c r="AP393" i="26"/>
  <c r="AQ393" i="26"/>
  <c r="AP321" i="26"/>
  <c r="AO321" i="26"/>
  <c r="AN321" i="26"/>
  <c r="AN25" i="26"/>
  <c r="AO25" i="26"/>
  <c r="AP25" i="26"/>
  <c r="AP238" i="26"/>
  <c r="AN238" i="26"/>
  <c r="AO238" i="26"/>
  <c r="AN184" i="26"/>
  <c r="AP184" i="26"/>
  <c r="AO184" i="26"/>
  <c r="AO230" i="26"/>
  <c r="AN230" i="26"/>
  <c r="AP230" i="26"/>
  <c r="AO244" i="26"/>
  <c r="AN244" i="26"/>
  <c r="AP244" i="26"/>
  <c r="AO271" i="26"/>
  <c r="AP271" i="26"/>
  <c r="AN271" i="26"/>
  <c r="AN17" i="26"/>
  <c r="AP17" i="26"/>
  <c r="AO17" i="26"/>
  <c r="AN384" i="26"/>
  <c r="AP384" i="26"/>
  <c r="AO384" i="26"/>
  <c r="AQ384" i="26"/>
  <c r="AO262" i="26"/>
  <c r="AP262" i="26"/>
  <c r="AN262" i="26"/>
  <c r="AP458" i="26"/>
  <c r="AO458" i="26"/>
  <c r="AN458" i="26"/>
  <c r="AQ458" i="26"/>
  <c r="AO43" i="26"/>
  <c r="AP43" i="26"/>
  <c r="AN43" i="26"/>
  <c r="AN74" i="26"/>
  <c r="AP74" i="26"/>
  <c r="AO74" i="26"/>
  <c r="AN223" i="26"/>
  <c r="AO223" i="26"/>
  <c r="AP223" i="26"/>
  <c r="AO418" i="26"/>
  <c r="AP418" i="26"/>
  <c r="AN418" i="26"/>
  <c r="AQ418" i="26"/>
  <c r="AN402" i="26"/>
  <c r="AP402" i="26"/>
  <c r="AQ402" i="26" s="1"/>
  <c r="AO402" i="26"/>
  <c r="AP215" i="26"/>
  <c r="AN215" i="26"/>
  <c r="AO215" i="26"/>
  <c r="AO240" i="26"/>
  <c r="AP240" i="26"/>
  <c r="AN240" i="26"/>
  <c r="AP213" i="26"/>
  <c r="AN213" i="26"/>
  <c r="AO213" i="26"/>
  <c r="AP198" i="26"/>
  <c r="AN198" i="26"/>
  <c r="AO198" i="26"/>
  <c r="AN457" i="26"/>
  <c r="AP457" i="26"/>
  <c r="AO457" i="26"/>
  <c r="AQ457" i="26"/>
  <c r="AN20" i="26"/>
  <c r="AO20" i="26"/>
  <c r="AP20" i="26"/>
  <c r="AO162" i="26"/>
  <c r="AN162" i="26"/>
  <c r="AP162" i="26"/>
  <c r="AO309" i="26"/>
  <c r="AP309" i="26"/>
  <c r="AN309" i="26"/>
  <c r="AP367" i="26"/>
  <c r="AN367" i="26"/>
  <c r="AO367" i="26"/>
  <c r="AQ367" i="26"/>
  <c r="AO212" i="26"/>
  <c r="AP212" i="26"/>
  <c r="AN212" i="26"/>
  <c r="AP221" i="26"/>
  <c r="AN221" i="26"/>
  <c r="AO221" i="26"/>
  <c r="AP341" i="26"/>
  <c r="AN341" i="26"/>
  <c r="AO341" i="26"/>
  <c r="AN415" i="26"/>
  <c r="AP415" i="26"/>
  <c r="AQ415" i="26" s="1"/>
  <c r="AO415" i="26"/>
  <c r="AP86" i="26"/>
  <c r="AO86" i="26"/>
  <c r="AN86" i="26"/>
  <c r="AP375" i="26"/>
  <c r="AO375" i="26"/>
  <c r="AN375" i="26"/>
  <c r="AQ375" i="26"/>
  <c r="AN428" i="26"/>
  <c r="AP428" i="26"/>
  <c r="AO428" i="26"/>
  <c r="AQ428" i="26"/>
  <c r="AO413" i="26"/>
  <c r="AP413" i="26"/>
  <c r="AN413" i="26"/>
  <c r="AQ413" i="26"/>
  <c r="AP252" i="26"/>
  <c r="AO252" i="26"/>
  <c r="AN252" i="26"/>
  <c r="AN255" i="26"/>
  <c r="AO255" i="26"/>
  <c r="AP255" i="26"/>
  <c r="AO279" i="26"/>
  <c r="AP279" i="26"/>
  <c r="AN279" i="26"/>
  <c r="AO250" i="26"/>
  <c r="AN250" i="26"/>
  <c r="AP250" i="26"/>
  <c r="AN330" i="26"/>
  <c r="AP330" i="26"/>
  <c r="AO330" i="26"/>
  <c r="AN182" i="26"/>
  <c r="AP182" i="26"/>
  <c r="AO182" i="26"/>
  <c r="AO344" i="26"/>
  <c r="AN344" i="26"/>
  <c r="AP344" i="26"/>
  <c r="AN199" i="26"/>
  <c r="AO199" i="26"/>
  <c r="AP199" i="26"/>
  <c r="AP446" i="26"/>
  <c r="AO446" i="26"/>
  <c r="AN446" i="26"/>
  <c r="AQ446" i="26"/>
  <c r="AN154" i="26"/>
  <c r="AO154" i="26"/>
  <c r="AP154" i="26"/>
  <c r="AN148" i="26"/>
  <c r="AP148" i="26"/>
  <c r="AO148" i="26"/>
  <c r="AO460" i="26"/>
  <c r="AP460" i="26"/>
  <c r="AN460" i="26"/>
  <c r="AQ460" i="26"/>
  <c r="AO127" i="26"/>
  <c r="AN127" i="26"/>
  <c r="AP127" i="26"/>
  <c r="AN191" i="26"/>
  <c r="AP191" i="26"/>
  <c r="AO191" i="26"/>
  <c r="AO277" i="26"/>
  <c r="AN277" i="26"/>
  <c r="AP277" i="26"/>
  <c r="AN438" i="26"/>
  <c r="AP438" i="26"/>
  <c r="AO438" i="26"/>
  <c r="AQ438" i="26"/>
  <c r="AO325" i="26"/>
  <c r="AN325" i="26"/>
  <c r="AP325" i="26"/>
  <c r="AP18" i="26"/>
  <c r="AN18" i="26"/>
  <c r="AO18" i="26"/>
  <c r="AP454" i="26"/>
  <c r="AQ454" i="26"/>
  <c r="AO454" i="26"/>
  <c r="AN454" i="26"/>
  <c r="AP336" i="26"/>
  <c r="AN336" i="26"/>
  <c r="AO336" i="26"/>
  <c r="AP442" i="26"/>
  <c r="AN442" i="26"/>
  <c r="AO442" i="26"/>
  <c r="AQ442" i="26"/>
  <c r="AP247" i="26"/>
  <c r="AO247" i="26"/>
  <c r="AN247" i="26"/>
  <c r="AO41" i="26"/>
  <c r="AN41" i="26"/>
  <c r="AP41" i="26"/>
  <c r="AP207" i="26"/>
  <c r="AO207" i="26"/>
  <c r="AN207" i="26"/>
  <c r="AO261" i="26"/>
  <c r="AP261" i="26"/>
  <c r="AN261" i="26"/>
  <c r="AP317" i="26"/>
  <c r="AO317" i="26"/>
  <c r="AN317" i="26"/>
  <c r="AN274" i="26"/>
  <c r="AP274" i="26"/>
  <c r="AO274" i="26"/>
  <c r="AO228" i="26"/>
  <c r="AN228" i="26"/>
  <c r="AP228" i="26"/>
  <c r="AP456" i="26"/>
  <c r="AN456" i="26"/>
  <c r="AO456" i="26"/>
  <c r="AQ456" i="26"/>
  <c r="AP114" i="26"/>
  <c r="AO114" i="26"/>
  <c r="AN114" i="26"/>
  <c r="AO58" i="26"/>
  <c r="AN58" i="26"/>
  <c r="AP58" i="26"/>
  <c r="AN132" i="26"/>
  <c r="AP132" i="26"/>
  <c r="AO132" i="26"/>
  <c r="AN254" i="26"/>
  <c r="AP254" i="26"/>
  <c r="AO254" i="26"/>
  <c r="AN39" i="26"/>
  <c r="AP39" i="26"/>
  <c r="AO39" i="26"/>
  <c r="AO16" i="26"/>
  <c r="AP16" i="26"/>
  <c r="AN16" i="26"/>
  <c r="AP424" i="26"/>
  <c r="AO424" i="26"/>
  <c r="AN424" i="26"/>
  <c r="AQ424" i="26"/>
  <c r="AN64" i="26"/>
  <c r="AP64" i="26"/>
  <c r="AO64" i="26"/>
  <c r="AP166" i="26"/>
  <c r="AN166" i="26"/>
  <c r="AO166" i="26"/>
  <c r="AN260" i="26"/>
  <c r="AP260" i="26"/>
  <c r="AO260" i="26"/>
  <c r="AO397" i="26"/>
  <c r="AP397" i="26"/>
  <c r="AN397" i="26"/>
  <c r="AQ397" i="26"/>
  <c r="AN138" i="26"/>
  <c r="AP138" i="26"/>
  <c r="AO138" i="26"/>
  <c r="AP172" i="26"/>
  <c r="AO172" i="26"/>
  <c r="AN172" i="26"/>
  <c r="AN303" i="26"/>
  <c r="AO303" i="26"/>
  <c r="AP303" i="26"/>
  <c r="AP98" i="26"/>
  <c r="AO98" i="26"/>
  <c r="AN98" i="26"/>
  <c r="AN21" i="26"/>
  <c r="AP21" i="26"/>
  <c r="AO21" i="26"/>
  <c r="AO51" i="26"/>
  <c r="AP51" i="26"/>
  <c r="AN51" i="26"/>
  <c r="AP444" i="26"/>
  <c r="AO444" i="26"/>
  <c r="AN444" i="26"/>
  <c r="AQ444" i="26"/>
  <c r="AP224" i="26"/>
  <c r="AO224" i="26"/>
  <c r="AN224" i="26"/>
  <c r="AO176" i="26"/>
  <c r="AN176" i="26"/>
  <c r="AP176" i="26"/>
  <c r="AP40" i="26"/>
  <c r="AN40" i="26"/>
  <c r="AO40" i="26"/>
  <c r="AO245" i="26"/>
  <c r="AP245" i="26"/>
  <c r="AN245" i="26"/>
  <c r="AN133" i="26"/>
  <c r="AP133" i="26"/>
  <c r="AO133" i="26"/>
  <c r="AN69" i="26"/>
  <c r="AO69" i="26"/>
  <c r="AP69" i="26"/>
  <c r="AO180" i="26"/>
  <c r="AP180" i="26"/>
  <c r="AN180" i="26"/>
  <c r="AO140" i="26"/>
  <c r="AP140" i="26"/>
  <c r="AN140" i="26"/>
  <c r="AN151" i="26"/>
  <c r="AP151" i="26"/>
  <c r="AO151" i="26"/>
  <c r="AN381" i="26"/>
  <c r="AP381" i="26"/>
  <c r="AO381" i="26"/>
  <c r="AQ381" i="26"/>
  <c r="AP156" i="26"/>
  <c r="AN156" i="26"/>
  <c r="AO156" i="26"/>
  <c r="AP266" i="26"/>
  <c r="AO266" i="26"/>
  <c r="AN266" i="26"/>
  <c r="AP208" i="26"/>
  <c r="AO208" i="26"/>
  <c r="AN208" i="26"/>
  <c r="AO124" i="26"/>
  <c r="AN124" i="26"/>
  <c r="AP124" i="26"/>
  <c r="AP368" i="26"/>
  <c r="AN368" i="26"/>
  <c r="AO368" i="26"/>
  <c r="AQ368" i="26"/>
  <c r="AO332" i="26"/>
  <c r="AN332" i="26"/>
  <c r="AP332" i="26"/>
  <c r="AO219" i="26"/>
  <c r="AP219" i="26"/>
  <c r="AN219" i="26"/>
  <c r="AP185" i="26"/>
  <c r="AO185" i="26"/>
  <c r="AN185" i="26"/>
  <c r="AN302" i="26"/>
  <c r="AO302" i="26"/>
  <c r="AP302" i="26"/>
  <c r="AO61" i="26"/>
  <c r="AP61" i="26"/>
  <c r="AN61" i="26"/>
  <c r="AN129" i="26"/>
  <c r="AP129" i="26"/>
  <c r="AO129" i="26"/>
  <c r="AO104" i="26"/>
  <c r="AN104" i="26"/>
  <c r="AP104" i="26"/>
  <c r="AN459" i="26"/>
  <c r="AO459" i="26"/>
  <c r="AP459" i="26"/>
  <c r="AQ459" i="26"/>
  <c r="AN92" i="26"/>
  <c r="AP92" i="26"/>
  <c r="AO92" i="26"/>
  <c r="AP142" i="26"/>
  <c r="AN142" i="26"/>
  <c r="AO142" i="26"/>
  <c r="AP108" i="26"/>
  <c r="AN108" i="26"/>
  <c r="AO108" i="26"/>
  <c r="AP283" i="26"/>
  <c r="AN283" i="26"/>
  <c r="AO283" i="26"/>
  <c r="AN291" i="26"/>
  <c r="AP291" i="26"/>
  <c r="AO291" i="26"/>
  <c r="AO248" i="26"/>
  <c r="AN248" i="26"/>
  <c r="AP248" i="26"/>
  <c r="AO329" i="26"/>
  <c r="AP329" i="26"/>
  <c r="AN329" i="26"/>
  <c r="AP14" i="26"/>
  <c r="AO14" i="26"/>
  <c r="AN14" i="26"/>
  <c r="AO385" i="26"/>
  <c r="AP385" i="26"/>
  <c r="AN385" i="26"/>
  <c r="AQ385" i="26"/>
  <c r="AO78" i="26"/>
  <c r="AP78" i="26"/>
  <c r="AN78" i="26"/>
  <c r="AN84" i="26"/>
  <c r="AP84" i="26"/>
  <c r="AO84" i="26"/>
  <c r="AO216" i="26"/>
  <c r="AN216" i="26"/>
  <c r="AP216" i="26"/>
  <c r="AN323" i="26"/>
  <c r="AP323" i="26"/>
  <c r="AO323" i="26"/>
  <c r="AP211" i="26"/>
  <c r="AO211" i="26"/>
  <c r="AN211" i="26"/>
  <c r="AO110" i="26"/>
  <c r="AP110" i="26"/>
  <c r="AN110" i="26"/>
  <c r="AP100" i="26"/>
  <c r="AO100" i="26"/>
  <c r="AN100" i="26"/>
  <c r="AO46" i="26"/>
  <c r="AP46" i="26"/>
  <c r="AN46" i="26"/>
  <c r="AN369" i="26"/>
  <c r="AP369" i="26"/>
  <c r="AO369" i="26"/>
  <c r="AQ369" i="26"/>
  <c r="AN63" i="26"/>
  <c r="AP63" i="26"/>
  <c r="AO63" i="26"/>
  <c r="AO305" i="26"/>
  <c r="AN305" i="26"/>
  <c r="AP305" i="26"/>
  <c r="AO345" i="26"/>
  <c r="AP345" i="26"/>
  <c r="AN345" i="26"/>
  <c r="AP62" i="26"/>
  <c r="AO62" i="26"/>
  <c r="AN62" i="26"/>
  <c r="AN313" i="26"/>
  <c r="AP313" i="26"/>
  <c r="AO313" i="26"/>
  <c r="AN79" i="26"/>
  <c r="AP79" i="26"/>
  <c r="AO79" i="26"/>
  <c r="AP328" i="26"/>
  <c r="AO328" i="26"/>
  <c r="AN328" i="26"/>
  <c r="AO115" i="26"/>
  <c r="AN115" i="26"/>
  <c r="AP115" i="26"/>
  <c r="AN103" i="26"/>
  <c r="AP103" i="26"/>
  <c r="AO103" i="26"/>
  <c r="AO29" i="26"/>
  <c r="AN29" i="26"/>
  <c r="AP29" i="26"/>
  <c r="AO171" i="26"/>
  <c r="AP171" i="26"/>
  <c r="AN171" i="26"/>
  <c r="AP60" i="26"/>
  <c r="AO60" i="26"/>
  <c r="AN60" i="26"/>
  <c r="AO307" i="26"/>
  <c r="AN307" i="26"/>
  <c r="AP307" i="26"/>
  <c r="AP83" i="26"/>
  <c r="AN83" i="26"/>
  <c r="AO83" i="26"/>
  <c r="AN364" i="26"/>
  <c r="AP364" i="26"/>
  <c r="AO364" i="26"/>
  <c r="AQ364" i="26"/>
  <c r="AN251" i="26"/>
  <c r="AO251" i="26"/>
  <c r="AP251" i="26"/>
  <c r="AO273" i="26"/>
  <c r="AP273" i="26"/>
  <c r="AN273" i="26"/>
  <c r="AN76" i="26"/>
  <c r="AP76" i="26"/>
  <c r="AO76" i="26"/>
  <c r="AO72" i="26"/>
  <c r="AN72" i="26"/>
  <c r="AP72" i="26"/>
  <c r="AO280" i="26"/>
  <c r="AP280" i="26"/>
  <c r="AN280" i="26"/>
  <c r="AN56" i="26"/>
  <c r="AP56" i="26"/>
  <c r="AO56" i="26"/>
  <c r="AP275" i="26"/>
  <c r="AO275" i="26"/>
  <c r="AN275" i="26"/>
  <c r="AO435" i="26"/>
  <c r="AN435" i="26"/>
  <c r="AP435" i="26"/>
  <c r="AQ435" i="26"/>
  <c r="AP287" i="26"/>
  <c r="AN287" i="26"/>
  <c r="AO287" i="26"/>
  <c r="AO149" i="26"/>
  <c r="AN149" i="26"/>
  <c r="AP149" i="26"/>
  <c r="AN19" i="26"/>
  <c r="AP19" i="26"/>
  <c r="AO19" i="26"/>
  <c r="AN440" i="26"/>
  <c r="AO440" i="26"/>
  <c r="AP440" i="26"/>
  <c r="AQ440" i="26"/>
  <c r="AP27" i="26"/>
  <c r="AN27" i="26"/>
  <c r="AO27" i="26"/>
  <c r="AP35" i="26"/>
  <c r="AO35" i="26"/>
  <c r="AN35" i="26"/>
  <c r="AO370" i="26"/>
  <c r="AP370" i="26"/>
  <c r="AN370" i="26"/>
  <c r="AQ370" i="26"/>
  <c r="AP333" i="26"/>
  <c r="AO333" i="26"/>
  <c r="AN333" i="26"/>
  <c r="AO170" i="26"/>
  <c r="AN170" i="26"/>
  <c r="AP170" i="26"/>
  <c r="AP117" i="26"/>
  <c r="AN117" i="26"/>
  <c r="AO117" i="26"/>
  <c r="AP50" i="26"/>
  <c r="AO50" i="26"/>
  <c r="AN50" i="26"/>
  <c r="AN37" i="26"/>
  <c r="AP37" i="26"/>
  <c r="AO37" i="26"/>
  <c r="AO320" i="26"/>
  <c r="AN320" i="26"/>
  <c r="AP320" i="26"/>
  <c r="AN214" i="26"/>
  <c r="AO214" i="26"/>
  <c r="AP214" i="26"/>
  <c r="AO362" i="26"/>
  <c r="AN362" i="26"/>
  <c r="AP362" i="26"/>
  <c r="AQ362" i="26"/>
  <c r="AP396" i="26"/>
  <c r="AO396" i="26"/>
  <c r="AN396" i="26"/>
  <c r="AQ396" i="26"/>
  <c r="AO135" i="26"/>
  <c r="AP135" i="26"/>
  <c r="AN135" i="26"/>
  <c r="AP389" i="26"/>
  <c r="AN389" i="26"/>
  <c r="AO389" i="26"/>
  <c r="AQ389" i="26"/>
  <c r="AP410" i="26"/>
  <c r="AN410" i="26"/>
  <c r="AO410" i="26"/>
  <c r="AQ410" i="26"/>
  <c r="AN53" i="26"/>
  <c r="AP53" i="26"/>
  <c r="AO53" i="26"/>
  <c r="AN48" i="26"/>
  <c r="AP48" i="26"/>
  <c r="AO48" i="26"/>
  <c r="AP143" i="26"/>
  <c r="AO143" i="26"/>
  <c r="AN143" i="26"/>
  <c r="AP272" i="26"/>
  <c r="AN272" i="26"/>
  <c r="AO272" i="26"/>
  <c r="AP395" i="26"/>
  <c r="AO395" i="26"/>
  <c r="AN395" i="26"/>
  <c r="AQ395" i="26"/>
  <c r="AP150" i="26"/>
  <c r="AO150" i="26"/>
  <c r="AN150" i="26"/>
  <c r="AN125" i="26"/>
  <c r="AP125" i="26"/>
  <c r="AO125" i="26"/>
  <c r="AO306" i="26"/>
  <c r="AP306" i="26"/>
  <c r="AN306" i="26"/>
  <c r="AO205" i="26"/>
  <c r="AP205" i="26"/>
  <c r="AN205" i="26"/>
  <c r="AO452" i="26"/>
  <c r="AN452" i="26"/>
  <c r="AQ452" i="26"/>
  <c r="AP452" i="26"/>
  <c r="AO159" i="26"/>
  <c r="AP159" i="26"/>
  <c r="AN159" i="26"/>
  <c r="AO178" i="26"/>
  <c r="AN178" i="26"/>
  <c r="AP178" i="26"/>
  <c r="AN282" i="26"/>
  <c r="AP282" i="26"/>
  <c r="AO282" i="26"/>
  <c r="AN343" i="26"/>
  <c r="AP343" i="26"/>
  <c r="AO343" i="26"/>
  <c r="AO105" i="26"/>
  <c r="AP105" i="26"/>
  <c r="AN105" i="26"/>
  <c r="AP439" i="26"/>
  <c r="AO439" i="26"/>
  <c r="AQ439" i="26"/>
  <c r="AN439" i="26"/>
  <c r="AP31" i="26"/>
  <c r="AO31" i="26"/>
  <c r="AN31" i="26"/>
  <c r="AO301" i="26"/>
  <c r="AP301" i="26"/>
  <c r="AN301" i="26"/>
  <c r="AO82" i="26"/>
  <c r="AP82" i="26"/>
  <c r="AN82" i="26"/>
  <c r="AP360" i="26"/>
  <c r="AO360" i="26"/>
  <c r="AN360" i="26"/>
  <c r="AP378" i="26"/>
  <c r="AN378" i="26"/>
  <c r="AO378" i="26"/>
  <c r="AQ378" i="26"/>
  <c r="AP134" i="26"/>
  <c r="AO134" i="26"/>
  <c r="AN134" i="26"/>
  <c r="AP160" i="26"/>
  <c r="AO160" i="26"/>
  <c r="AN160" i="26"/>
  <c r="AP363" i="26"/>
  <c r="AO363" i="26"/>
  <c r="AN363" i="26"/>
  <c r="AQ363" i="26"/>
  <c r="AP183" i="26"/>
  <c r="AO183" i="26"/>
  <c r="AN183" i="26"/>
  <c r="AN316" i="26"/>
  <c r="AO316" i="26"/>
  <c r="AP316" i="26"/>
  <c r="AN96" i="26"/>
  <c r="AO96" i="26"/>
  <c r="AP96" i="26"/>
  <c r="AN242" i="26"/>
  <c r="AO242" i="26"/>
  <c r="AP242" i="26"/>
  <c r="AP355" i="26"/>
  <c r="AN355" i="26"/>
  <c r="AO355" i="26"/>
  <c r="AN109" i="26"/>
  <c r="AP109" i="26"/>
  <c r="AO109" i="26"/>
  <c r="AP383" i="26"/>
  <c r="AO383" i="26"/>
  <c r="AN383" i="26"/>
  <c r="AQ383" i="26"/>
  <c r="AP371" i="26"/>
  <c r="AO371" i="26"/>
  <c r="AN371" i="26"/>
  <c r="AQ371" i="26"/>
  <c r="AN293" i="26"/>
  <c r="AO293" i="26"/>
  <c r="AP293" i="26"/>
  <c r="AO190" i="26"/>
  <c r="AN190" i="26"/>
  <c r="AP190" i="26"/>
  <c r="AN220" i="26"/>
  <c r="AP220" i="26"/>
  <c r="AO220" i="26"/>
  <c r="AN388" i="26"/>
  <c r="AP388" i="26"/>
  <c r="AO388" i="26"/>
  <c r="AQ388" i="26"/>
  <c r="AN229" i="26"/>
  <c r="AO229" i="26"/>
  <c r="AP229" i="26"/>
  <c r="AN386" i="26"/>
  <c r="AO386" i="26"/>
  <c r="AP386" i="26"/>
  <c r="AQ386" i="26"/>
  <c r="AO90" i="26"/>
  <c r="AN90" i="26"/>
  <c r="AP90" i="26"/>
  <c r="AP394" i="26"/>
  <c r="AO394" i="26"/>
  <c r="AN394" i="26"/>
  <c r="AQ394" i="26"/>
  <c r="AN319" i="26"/>
  <c r="AO319" i="26"/>
  <c r="AP319" i="26"/>
  <c r="AP419" i="26"/>
  <c r="AN419" i="26"/>
  <c r="AO419" i="26"/>
  <c r="AQ419" i="26"/>
  <c r="AO358" i="26"/>
  <c r="AP358" i="26"/>
  <c r="AN358" i="26"/>
  <c r="AP324" i="26"/>
  <c r="AO324" i="26"/>
  <c r="AN324" i="26"/>
  <c r="AP380" i="26"/>
  <c r="AO380" i="26"/>
  <c r="AQ380" i="26" s="1"/>
  <c r="AN380" i="26"/>
  <c r="AP12" i="26"/>
  <c r="AO12" i="26"/>
  <c r="AN12" i="26"/>
  <c r="AP253" i="26"/>
  <c r="AN253" i="26"/>
  <c r="AO253" i="26"/>
  <c r="AN226" i="26"/>
  <c r="AO226" i="26"/>
  <c r="AP226" i="26"/>
  <c r="AN36" i="26"/>
  <c r="AP36" i="26"/>
  <c r="AO36" i="26"/>
  <c r="AN406" i="26"/>
  <c r="AP406" i="26"/>
  <c r="AO406" i="26"/>
  <c r="AQ406" i="26"/>
  <c r="AP399" i="26"/>
  <c r="AO399" i="26"/>
  <c r="AN399" i="26"/>
  <c r="AQ399" i="26"/>
  <c r="AO47" i="26"/>
  <c r="AN47" i="26"/>
  <c r="AP47" i="26"/>
  <c r="AP128" i="26"/>
  <c r="AN128" i="26"/>
  <c r="AO128" i="26"/>
  <c r="AN298" i="26"/>
  <c r="AO298" i="26"/>
  <c r="AP298" i="26"/>
  <c r="AO347" i="26"/>
  <c r="AP347" i="26"/>
  <c r="AN347" i="26"/>
  <c r="AN310" i="26"/>
  <c r="AO310" i="26"/>
  <c r="AP310" i="26"/>
  <c r="AO126" i="26"/>
  <c r="AN126" i="26"/>
  <c r="AP126" i="26"/>
  <c r="AO141" i="26"/>
  <c r="AN141" i="26"/>
  <c r="AP141" i="26"/>
  <c r="AN173" i="26"/>
  <c r="AP173" i="26"/>
  <c r="AO173" i="26"/>
  <c r="AO192" i="26"/>
  <c r="AN192" i="26"/>
  <c r="AP192" i="26"/>
  <c r="AP88" i="26"/>
  <c r="AO88" i="26"/>
  <c r="AN88" i="26"/>
  <c r="AO204" i="26"/>
  <c r="AN204" i="26"/>
  <c r="AP204" i="26"/>
  <c r="AO130" i="26"/>
  <c r="AN130" i="26"/>
  <c r="AP130" i="26"/>
  <c r="AP427" i="26"/>
  <c r="AO427" i="26"/>
  <c r="AN427" i="26"/>
  <c r="AQ427" i="26"/>
  <c r="AO322" i="26"/>
  <c r="AN322" i="26"/>
  <c r="AP322" i="26"/>
  <c r="AP448" i="26"/>
  <c r="AO448" i="26"/>
  <c r="AN448" i="26"/>
  <c r="AQ448" i="26"/>
  <c r="AN44" i="26"/>
  <c r="AO44" i="26"/>
  <c r="AP44" i="26"/>
  <c r="AP119" i="26"/>
  <c r="AO119" i="26"/>
  <c r="AN119" i="26"/>
  <c r="AN414" i="26"/>
  <c r="AO414" i="26"/>
  <c r="AP414" i="26"/>
  <c r="AQ414" i="26"/>
  <c r="AO144" i="26"/>
  <c r="AP144" i="26"/>
  <c r="AN144" i="26"/>
  <c r="AP423" i="26"/>
  <c r="AN423" i="26"/>
  <c r="AO423" i="26"/>
  <c r="AQ423" i="26"/>
  <c r="AO258" i="26"/>
  <c r="AN258" i="26"/>
  <c r="AP258" i="26"/>
  <c r="AO97" i="26"/>
  <c r="AP97" i="26"/>
  <c r="AN97" i="26"/>
  <c r="AP300" i="26"/>
  <c r="AO300" i="26"/>
  <c r="AN300" i="26"/>
  <c r="AP431" i="26"/>
  <c r="AO431" i="26"/>
  <c r="AN431" i="26"/>
  <c r="AQ431" i="26"/>
  <c r="D8" i="22"/>
  <c r="C78" i="23"/>
  <c r="F8" i="22"/>
  <c r="R26" i="22" s="1"/>
  <c r="W8" i="22"/>
  <c r="L26" i="22" s="1"/>
  <c r="E8" i="22"/>
  <c r="Q26" i="22" s="1"/>
  <c r="V8" i="22"/>
  <c r="C26" i="22" s="1"/>
  <c r="H8" i="22"/>
  <c r="N8" i="22"/>
  <c r="E17" i="22"/>
  <c r="S8" i="22"/>
  <c r="J8" i="22"/>
  <c r="I26" i="22" s="1"/>
  <c r="Q8" i="22"/>
  <c r="C8" i="22"/>
  <c r="X8" i="22"/>
  <c r="B8" i="22"/>
  <c r="AA8" i="22"/>
  <c r="K26" i="22" s="1"/>
  <c r="AC8" i="22"/>
  <c r="T26" i="22" s="1"/>
  <c r="A17" i="22"/>
  <c r="B17" i="22" s="1"/>
  <c r="U8" i="22"/>
  <c r="O8" i="22"/>
  <c r="A8" i="22"/>
  <c r="R8" i="22"/>
  <c r="AE8" i="22"/>
  <c r="I8" i="22"/>
  <c r="K8" i="22"/>
  <c r="M8" i="22"/>
  <c r="G17" i="22"/>
  <c r="P8" i="22"/>
  <c r="Z8" i="22"/>
  <c r="J26" i="22" s="1"/>
  <c r="L8" i="22"/>
  <c r="Y8" i="22"/>
  <c r="G8" i="22"/>
  <c r="G26" i="22" s="1"/>
  <c r="AB8" i="22"/>
  <c r="F26" i="22" s="1"/>
  <c r="AD8" i="22"/>
  <c r="T8" i="22"/>
  <c r="J14" i="20"/>
  <c r="J15" i="20" s="1"/>
  <c r="J16" i="20" s="1"/>
  <c r="J17" i="20" s="1"/>
  <c r="J18" i="20" s="1"/>
  <c r="N7" i="20" s="1"/>
  <c r="P14" i="20"/>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P108" i="20" s="1"/>
  <c r="P109" i="20" s="1"/>
  <c r="P110" i="20" s="1"/>
  <c r="P111" i="20" s="1"/>
  <c r="P112" i="20" s="1"/>
  <c r="P113" i="20" s="1"/>
  <c r="P114" i="20" s="1"/>
  <c r="P115" i="20" s="1"/>
  <c r="P116" i="20" s="1"/>
  <c r="P117" i="20" s="1"/>
  <c r="P118" i="20" s="1"/>
  <c r="P119" i="20" s="1"/>
  <c r="P120" i="20" s="1"/>
  <c r="P121" i="20" s="1"/>
  <c r="P122" i="20" s="1"/>
  <c r="P123" i="20" s="1"/>
  <c r="P124" i="20" s="1"/>
  <c r="P125" i="20" s="1"/>
  <c r="P126" i="20" s="1"/>
  <c r="P127" i="20" s="1"/>
  <c r="P128" i="20" s="1"/>
  <c r="P129" i="20" s="1"/>
  <c r="P130" i="20" s="1"/>
  <c r="P131" i="20" s="1"/>
  <c r="P132" i="20" s="1"/>
  <c r="P133" i="20" s="1"/>
  <c r="P134" i="20" s="1"/>
  <c r="P135" i="20" s="1"/>
  <c r="P136" i="20" s="1"/>
  <c r="P137" i="20" s="1"/>
  <c r="P138" i="20" s="1"/>
  <c r="P139" i="20" s="1"/>
  <c r="P140" i="20" s="1"/>
  <c r="P141" i="20" s="1"/>
  <c r="P142" i="20" s="1"/>
  <c r="P143" i="20" s="1"/>
  <c r="P144" i="20" s="1"/>
  <c r="P145" i="20" s="1"/>
  <c r="P146" i="20" s="1"/>
  <c r="P147" i="20" s="1"/>
  <c r="P148" i="20" s="1"/>
  <c r="P149" i="20" s="1"/>
  <c r="P150" i="20" s="1"/>
  <c r="P151" i="20" s="1"/>
  <c r="P152" i="20" s="1"/>
  <c r="P153" i="20" s="1"/>
  <c r="P154" i="20" s="1"/>
  <c r="P155" i="20" s="1"/>
  <c r="P156" i="20" s="1"/>
  <c r="P157" i="20" s="1"/>
  <c r="P158" i="20" s="1"/>
  <c r="P159" i="20" s="1"/>
  <c r="P160" i="20" s="1"/>
  <c r="P161" i="20" s="1"/>
  <c r="P162" i="20" s="1"/>
  <c r="P163" i="20" s="1"/>
  <c r="P164" i="20" s="1"/>
  <c r="P165" i="20" s="1"/>
  <c r="P166" i="20" s="1"/>
  <c r="P167" i="20" s="1"/>
  <c r="P168" i="20" s="1"/>
  <c r="P169" i="20" s="1"/>
  <c r="P170" i="20" s="1"/>
  <c r="P171" i="20" s="1"/>
  <c r="P172" i="20" s="1"/>
  <c r="P173" i="20" s="1"/>
  <c r="P174" i="20" s="1"/>
  <c r="P175" i="20" s="1"/>
  <c r="P176" i="20" s="1"/>
  <c r="P177" i="20" s="1"/>
  <c r="P178" i="20" s="1"/>
  <c r="P179" i="20" s="1"/>
  <c r="P180" i="20" s="1"/>
  <c r="P181" i="20" s="1"/>
  <c r="P182" i="20" s="1"/>
  <c r="P183" i="20" s="1"/>
  <c r="P184" i="20" s="1"/>
  <c r="P185" i="20" s="1"/>
  <c r="P186" i="20" s="1"/>
  <c r="P187" i="20" s="1"/>
  <c r="P188" i="20" s="1"/>
  <c r="P189" i="20" s="1"/>
  <c r="P190" i="20" s="1"/>
  <c r="P191" i="20" s="1"/>
  <c r="P192" i="20" s="1"/>
  <c r="P193" i="20" s="1"/>
  <c r="P194" i="20" s="1"/>
  <c r="P195" i="20" s="1"/>
  <c r="P196" i="20" s="1"/>
  <c r="P197" i="20" s="1"/>
  <c r="P198" i="20" s="1"/>
  <c r="P199" i="20" s="1"/>
  <c r="P200" i="20" s="1"/>
  <c r="P201" i="20" s="1"/>
  <c r="P202" i="20" s="1"/>
  <c r="P203" i="20" s="1"/>
  <c r="P204" i="20" s="1"/>
  <c r="P205" i="20" s="1"/>
  <c r="P206" i="20" s="1"/>
  <c r="P207" i="20" s="1"/>
  <c r="P208" i="20" s="1"/>
  <c r="P209" i="20" s="1"/>
  <c r="P210" i="20" s="1"/>
  <c r="P211" i="20" s="1"/>
  <c r="P212" i="20" s="1"/>
  <c r="P213" i="20" s="1"/>
  <c r="P214" i="20" s="1"/>
  <c r="P215" i="20" s="1"/>
  <c r="P216" i="20" s="1"/>
  <c r="P217" i="20" s="1"/>
  <c r="P218" i="20" s="1"/>
  <c r="P219" i="20" s="1"/>
  <c r="P220" i="20" s="1"/>
  <c r="P221" i="20" s="1"/>
  <c r="P222" i="20" s="1"/>
  <c r="P223" i="20" s="1"/>
  <c r="P224" i="20" s="1"/>
  <c r="P225" i="20" s="1"/>
  <c r="P226" i="20" s="1"/>
  <c r="P227" i="20" s="1"/>
  <c r="P228" i="20" s="1"/>
  <c r="P229" i="20" s="1"/>
  <c r="P230" i="20" s="1"/>
  <c r="P231" i="20" s="1"/>
  <c r="P232" i="20" s="1"/>
  <c r="P233" i="20" s="1"/>
  <c r="P234" i="20" s="1"/>
  <c r="P235" i="20" s="1"/>
  <c r="P236" i="20" s="1"/>
  <c r="P237" i="20" s="1"/>
  <c r="P238" i="20" s="1"/>
  <c r="P239" i="20" s="1"/>
  <c r="P240" i="20" s="1"/>
  <c r="P241" i="20" s="1"/>
  <c r="P242" i="20" s="1"/>
  <c r="P243" i="20" s="1"/>
  <c r="P244" i="20" s="1"/>
  <c r="P245" i="20" s="1"/>
  <c r="P246" i="20" s="1"/>
  <c r="P247" i="20" s="1"/>
  <c r="P248" i="20" s="1"/>
  <c r="P249" i="20" s="1"/>
  <c r="P250" i="20" s="1"/>
  <c r="P251" i="20" s="1"/>
  <c r="P252" i="20" s="1"/>
  <c r="P253" i="20" s="1"/>
  <c r="P254" i="20" s="1"/>
  <c r="P255" i="20" s="1"/>
  <c r="P256" i="20" s="1"/>
  <c r="P257" i="20" s="1"/>
  <c r="P258" i="20" s="1"/>
  <c r="P259" i="20" s="1"/>
  <c r="P260" i="20" s="1"/>
  <c r="P261" i="20" s="1"/>
  <c r="P262" i="20" s="1"/>
  <c r="P263" i="20" s="1"/>
  <c r="P264" i="20" s="1"/>
  <c r="P265" i="20" s="1"/>
  <c r="P266" i="20" s="1"/>
  <c r="P267" i="20" s="1"/>
  <c r="P268" i="20" s="1"/>
  <c r="P269" i="20" s="1"/>
  <c r="P270" i="20" s="1"/>
  <c r="P271" i="20" s="1"/>
  <c r="P272" i="20" s="1"/>
  <c r="P273" i="20" s="1"/>
  <c r="P274" i="20" s="1"/>
  <c r="P275" i="20" s="1"/>
  <c r="P276" i="20" s="1"/>
  <c r="P277" i="20" s="1"/>
  <c r="P278" i="20" s="1"/>
  <c r="P279" i="20" s="1"/>
  <c r="P280" i="20" s="1"/>
  <c r="P281" i="20" s="1"/>
  <c r="P282" i="20" s="1"/>
  <c r="P283" i="20" s="1"/>
  <c r="P284" i="20" s="1"/>
  <c r="P285" i="20" s="1"/>
  <c r="P286" i="20" s="1"/>
  <c r="P287" i="20" s="1"/>
  <c r="P288" i="20" s="1"/>
  <c r="P289" i="20" s="1"/>
  <c r="P290" i="20" s="1"/>
  <c r="P291" i="20" s="1"/>
  <c r="P292" i="20" s="1"/>
  <c r="P293" i="20" s="1"/>
  <c r="P294" i="20" s="1"/>
  <c r="P295" i="20" s="1"/>
  <c r="P296" i="20" s="1"/>
  <c r="P297" i="20" s="1"/>
  <c r="P298" i="20" s="1"/>
  <c r="P299" i="20" s="1"/>
  <c r="P300" i="20" s="1"/>
  <c r="P301" i="20" s="1"/>
  <c r="P302" i="20" s="1"/>
  <c r="P303" i="20" s="1"/>
  <c r="P304" i="20" s="1"/>
  <c r="P305" i="20" s="1"/>
  <c r="P306" i="20" s="1"/>
  <c r="P307" i="20" s="1"/>
  <c r="P308" i="20" s="1"/>
  <c r="P309" i="20" s="1"/>
  <c r="P310" i="20" s="1"/>
  <c r="P311" i="20" s="1"/>
  <c r="P312" i="20" s="1"/>
  <c r="P313" i="20" s="1"/>
  <c r="P314" i="20" s="1"/>
  <c r="P315" i="20" s="1"/>
  <c r="P316" i="20" s="1"/>
  <c r="P317" i="20" s="1"/>
  <c r="P318" i="20" s="1"/>
  <c r="P319" i="20" s="1"/>
  <c r="P320" i="20" s="1"/>
  <c r="P321" i="20" s="1"/>
  <c r="P322" i="20" s="1"/>
  <c r="P323" i="20" s="1"/>
  <c r="P324" i="20" s="1"/>
  <c r="P325" i="20" s="1"/>
  <c r="P326" i="20" s="1"/>
  <c r="P327" i="20" s="1"/>
  <c r="P328" i="20" s="1"/>
  <c r="P329" i="20" s="1"/>
  <c r="P330" i="20" s="1"/>
  <c r="P331" i="20" s="1"/>
  <c r="P332" i="20" s="1"/>
  <c r="P333" i="20" s="1"/>
  <c r="P334" i="20" s="1"/>
  <c r="P335" i="20" s="1"/>
  <c r="P336" i="20" s="1"/>
  <c r="P337" i="20" s="1"/>
  <c r="P338" i="20" s="1"/>
  <c r="P339" i="20" s="1"/>
  <c r="P340" i="20" s="1"/>
  <c r="P341" i="20" s="1"/>
  <c r="P342" i="20" s="1"/>
  <c r="P343" i="20" s="1"/>
  <c r="P344" i="20" s="1"/>
  <c r="P345" i="20" s="1"/>
  <c r="P346" i="20" s="1"/>
  <c r="P347" i="20" s="1"/>
  <c r="P348" i="20" s="1"/>
  <c r="P349" i="20" s="1"/>
  <c r="P350" i="20" s="1"/>
  <c r="P351" i="20" s="1"/>
  <c r="P352" i="20" s="1"/>
  <c r="P353" i="20" s="1"/>
  <c r="P354" i="20" s="1"/>
  <c r="P355" i="20" s="1"/>
  <c r="P356" i="20" s="1"/>
  <c r="P357" i="20" s="1"/>
  <c r="P358" i="20" s="1"/>
  <c r="P359" i="20" s="1"/>
  <c r="P360" i="20" s="1"/>
  <c r="P361" i="20" s="1"/>
  <c r="P362" i="20" s="1"/>
  <c r="P363" i="20" s="1"/>
  <c r="P364" i="20" s="1"/>
  <c r="P365" i="20" s="1"/>
  <c r="P366" i="20" s="1"/>
  <c r="P367" i="20" s="1"/>
  <c r="P368" i="20" s="1"/>
  <c r="P369" i="20" s="1"/>
  <c r="P370" i="20" s="1"/>
  <c r="P371" i="20" s="1"/>
  <c r="P372" i="20" s="1"/>
  <c r="P373" i="20" s="1"/>
  <c r="P374" i="20" s="1"/>
  <c r="P375" i="20" s="1"/>
  <c r="P376" i="20" s="1"/>
  <c r="P377" i="20" s="1"/>
  <c r="P378" i="20" s="1"/>
  <c r="P379" i="20" s="1"/>
  <c r="P380" i="20" s="1"/>
  <c r="P381" i="20" s="1"/>
  <c r="P382" i="20" s="1"/>
  <c r="P383" i="20" s="1"/>
  <c r="P384" i="20" s="1"/>
  <c r="P385" i="20" s="1"/>
  <c r="P386" i="20" s="1"/>
  <c r="P387" i="20" s="1"/>
  <c r="P388" i="20" s="1"/>
  <c r="P389" i="20" s="1"/>
  <c r="P390" i="20" s="1"/>
  <c r="P391" i="20" s="1"/>
  <c r="P392" i="20" s="1"/>
  <c r="P393" i="20" s="1"/>
  <c r="P394" i="20" s="1"/>
  <c r="P395" i="20" s="1"/>
  <c r="P396" i="20" s="1"/>
  <c r="P397" i="20" s="1"/>
  <c r="P398" i="20" s="1"/>
  <c r="P399" i="20" s="1"/>
  <c r="P400" i="20" s="1"/>
  <c r="P401" i="20" s="1"/>
  <c r="P402" i="20" s="1"/>
  <c r="P403" i="20" s="1"/>
  <c r="P404" i="20" s="1"/>
  <c r="P405" i="20" s="1"/>
  <c r="P406" i="20" s="1"/>
  <c r="P407" i="20" s="1"/>
  <c r="P408" i="20" s="1"/>
  <c r="P409" i="20" s="1"/>
  <c r="P410" i="20" s="1"/>
  <c r="P411" i="20" s="1"/>
  <c r="P412" i="20" s="1"/>
  <c r="P413" i="20" s="1"/>
  <c r="P414" i="20" s="1"/>
  <c r="P415" i="20" s="1"/>
  <c r="P416" i="20" s="1"/>
  <c r="P417" i="20" s="1"/>
  <c r="P418" i="20" s="1"/>
  <c r="P419" i="20" s="1"/>
  <c r="P420" i="20" s="1"/>
  <c r="P421" i="20" s="1"/>
  <c r="P422" i="20" s="1"/>
  <c r="P423" i="20" s="1"/>
  <c r="P424" i="20" s="1"/>
  <c r="P425" i="20" s="1"/>
  <c r="P426" i="20" s="1"/>
  <c r="P427" i="20" s="1"/>
  <c r="P428" i="20" s="1"/>
  <c r="P429" i="20" s="1"/>
  <c r="P430" i="20" s="1"/>
  <c r="P431" i="20" s="1"/>
  <c r="P432" i="20" s="1"/>
  <c r="P433" i="20" s="1"/>
  <c r="P434" i="20" s="1"/>
  <c r="P435" i="20" s="1"/>
  <c r="P436" i="20" s="1"/>
  <c r="P437" i="20" s="1"/>
  <c r="P438" i="20" s="1"/>
  <c r="P439" i="20" s="1"/>
  <c r="P440" i="20" s="1"/>
  <c r="P441" i="20" s="1"/>
  <c r="P442" i="20" s="1"/>
  <c r="P443" i="20" s="1"/>
  <c r="P444" i="20" s="1"/>
  <c r="P445" i="20" s="1"/>
  <c r="P446" i="20" s="1"/>
  <c r="P447" i="20" s="1"/>
  <c r="P448" i="20" s="1"/>
  <c r="P449" i="20" s="1"/>
  <c r="P450" i="20" s="1"/>
  <c r="P451" i="20" s="1"/>
  <c r="P452" i="20" s="1"/>
  <c r="P453" i="20" s="1"/>
  <c r="P454" i="20" s="1"/>
  <c r="P455" i="20" s="1"/>
  <c r="P456" i="20" s="1"/>
  <c r="P457" i="20" s="1"/>
  <c r="P458" i="20" s="1"/>
  <c r="P459" i="20" s="1"/>
  <c r="P460" i="20" s="1"/>
  <c r="P461" i="20" s="1"/>
  <c r="P462" i="20" s="1"/>
  <c r="P463" i="20" s="1"/>
  <c r="P464" i="20" s="1"/>
  <c r="P465" i="20" s="1"/>
  <c r="P466" i="20" s="1"/>
  <c r="P467" i="20" s="1"/>
  <c r="P468" i="20" s="1"/>
  <c r="S31" i="20" s="1"/>
  <c r="AQ331" i="26" l="1"/>
  <c r="AQ77" i="26"/>
  <c r="AQ69" i="26"/>
  <c r="AQ161" i="26"/>
  <c r="AQ153" i="26"/>
  <c r="AQ158" i="26"/>
  <c r="AQ172" i="26"/>
  <c r="AQ71" i="26"/>
  <c r="AQ146" i="26"/>
  <c r="AQ32" i="26"/>
  <c r="AQ80" i="26"/>
  <c r="AQ335" i="26"/>
  <c r="AQ75" i="26"/>
  <c r="AQ123" i="26"/>
  <c r="AQ168" i="26"/>
  <c r="AQ111" i="26"/>
  <c r="AQ45" i="26"/>
  <c r="AQ21" i="26"/>
  <c r="AQ98" i="26"/>
  <c r="AQ138" i="26"/>
  <c r="AQ330" i="26"/>
  <c r="AQ151" i="26"/>
  <c r="AQ182" i="26"/>
  <c r="AQ40" i="26"/>
  <c r="AQ127" i="26"/>
  <c r="AQ344" i="26"/>
  <c r="AQ221" i="26"/>
  <c r="AQ215" i="26"/>
  <c r="AQ285" i="26"/>
  <c r="AQ226" i="26"/>
  <c r="AQ324" i="26"/>
  <c r="AQ316" i="26"/>
  <c r="AQ360" i="26"/>
  <c r="AQ150" i="26"/>
  <c r="AQ305" i="26"/>
  <c r="AQ242" i="26"/>
  <c r="AQ282" i="26"/>
  <c r="AQ46" i="26"/>
  <c r="AQ211" i="26"/>
  <c r="AQ88" i="26"/>
  <c r="AQ50" i="26"/>
  <c r="AQ35" i="26"/>
  <c r="AQ279" i="26"/>
  <c r="AQ162" i="26"/>
  <c r="AQ198" i="26"/>
  <c r="AQ223" i="26"/>
  <c r="AQ17" i="26"/>
  <c r="AQ230" i="26"/>
  <c r="AQ200" i="26"/>
  <c r="AQ93" i="26"/>
  <c r="AQ235" i="26"/>
  <c r="AQ206" i="26"/>
  <c r="AQ315" i="26"/>
  <c r="AQ155" i="26"/>
  <c r="AQ297" i="26"/>
  <c r="AQ209" i="26"/>
  <c r="AQ294" i="26"/>
  <c r="AQ165" i="26"/>
  <c r="AQ237" i="26"/>
  <c r="AQ308" i="26"/>
  <c r="AQ231" i="26"/>
  <c r="AQ352" i="26"/>
  <c r="AQ34" i="26"/>
  <c r="AQ268" i="26"/>
  <c r="AQ137" i="26"/>
  <c r="AQ300" i="26"/>
  <c r="AQ280" i="26"/>
  <c r="AQ171" i="26"/>
  <c r="AQ328" i="26"/>
  <c r="AQ313" i="26"/>
  <c r="AQ345" i="26"/>
  <c r="AQ63" i="26"/>
  <c r="AQ100" i="26"/>
  <c r="AQ248" i="26"/>
  <c r="AQ283" i="26"/>
  <c r="AQ61" i="26"/>
  <c r="AQ332" i="26"/>
  <c r="AQ156" i="26"/>
  <c r="AQ176" i="26"/>
  <c r="AQ41" i="26"/>
  <c r="AQ252" i="26"/>
  <c r="AQ152" i="26"/>
  <c r="AQ147" i="26"/>
  <c r="AQ91" i="26"/>
  <c r="AQ139" i="26"/>
  <c r="AQ68" i="26"/>
  <c r="AQ290" i="26"/>
  <c r="AQ346" i="26"/>
  <c r="AQ295" i="26"/>
  <c r="AQ304" i="26"/>
  <c r="AQ52" i="26"/>
  <c r="AQ197" i="26"/>
  <c r="AQ79" i="26"/>
  <c r="AQ13" i="26"/>
  <c r="AQ113" i="26"/>
  <c r="AQ116" i="26"/>
  <c r="AQ107" i="26"/>
  <c r="AQ350" i="26"/>
  <c r="AQ70" i="26"/>
  <c r="AQ270" i="26"/>
  <c r="AQ174" i="26"/>
  <c r="AQ284" i="26"/>
  <c r="AQ299" i="26"/>
  <c r="AQ59" i="26"/>
  <c r="AQ144" i="26"/>
  <c r="AQ44" i="26"/>
  <c r="AQ192" i="26"/>
  <c r="AQ96" i="26"/>
  <c r="AQ62" i="26"/>
  <c r="AQ14" i="26"/>
  <c r="AQ329" i="26"/>
  <c r="AQ291" i="26"/>
  <c r="AQ92" i="26"/>
  <c r="AQ185" i="26"/>
  <c r="AQ219" i="26"/>
  <c r="AQ266" i="26"/>
  <c r="AQ64" i="26"/>
  <c r="AQ16" i="26"/>
  <c r="AQ132" i="26"/>
  <c r="AQ274" i="26"/>
  <c r="AQ317" i="26"/>
  <c r="AQ247" i="26"/>
  <c r="AQ154" i="26"/>
  <c r="AQ86" i="26"/>
  <c r="AQ309" i="26"/>
  <c r="AQ321" i="26"/>
  <c r="AQ202" i="26"/>
  <c r="AQ65" i="26"/>
  <c r="AQ196" i="26"/>
  <c r="AQ288" i="26"/>
  <c r="AQ85" i="26"/>
  <c r="AQ327" i="26"/>
  <c r="AQ357" i="26"/>
  <c r="AQ121" i="26"/>
  <c r="AQ73" i="26"/>
  <c r="AQ81" i="26"/>
  <c r="AQ24" i="26"/>
  <c r="AQ128" i="26"/>
  <c r="AQ355" i="26"/>
  <c r="AQ178" i="26"/>
  <c r="AQ117" i="26"/>
  <c r="AQ27" i="26"/>
  <c r="AQ149" i="26"/>
  <c r="AQ286" i="26"/>
  <c r="AQ356" i="26"/>
  <c r="AQ263" i="26"/>
  <c r="AQ55" i="26"/>
  <c r="AQ258" i="26"/>
  <c r="AQ204" i="26"/>
  <c r="AQ126" i="26"/>
  <c r="AQ97" i="26"/>
  <c r="AQ119" i="26"/>
  <c r="AQ12" i="26"/>
  <c r="AQ220" i="26"/>
  <c r="AQ190" i="26"/>
  <c r="AQ183" i="26"/>
  <c r="AQ301" i="26"/>
  <c r="AQ306" i="26"/>
  <c r="AQ37" i="26"/>
  <c r="AQ170" i="26"/>
  <c r="AQ287" i="26"/>
  <c r="AQ275" i="26"/>
  <c r="AQ273" i="26"/>
  <c r="AQ83" i="26"/>
  <c r="AQ103" i="26"/>
  <c r="AQ115" i="26"/>
  <c r="AQ140" i="26"/>
  <c r="AQ245" i="26"/>
  <c r="AQ224" i="26"/>
  <c r="AQ51" i="26"/>
  <c r="AQ303" i="26"/>
  <c r="AQ260" i="26"/>
  <c r="AQ250" i="26"/>
  <c r="AQ240" i="26"/>
  <c r="AQ43" i="26"/>
  <c r="AQ265" i="26"/>
  <c r="AQ179" i="26"/>
  <c r="AQ259" i="26"/>
  <c r="AQ289" i="26"/>
  <c r="AQ193" i="26"/>
  <c r="AQ201" i="26"/>
  <c r="AQ243" i="26"/>
  <c r="AQ87" i="26"/>
  <c r="AQ222" i="26"/>
  <c r="AQ189" i="26"/>
  <c r="AQ188" i="26"/>
  <c r="AQ15" i="26"/>
  <c r="AQ22" i="26"/>
  <c r="AQ256" i="26"/>
  <c r="AQ269" i="26"/>
  <c r="AQ349" i="26"/>
  <c r="AQ33" i="26"/>
  <c r="AQ95" i="26"/>
  <c r="AQ342" i="26"/>
  <c r="AQ239" i="26"/>
  <c r="AQ120" i="26"/>
  <c r="AQ241" i="26"/>
  <c r="AQ348" i="26"/>
  <c r="AQ322" i="26"/>
  <c r="AQ173" i="26"/>
  <c r="AQ298" i="26"/>
  <c r="AQ319" i="26"/>
  <c r="AQ90" i="26"/>
  <c r="AQ134" i="26"/>
  <c r="AQ31" i="26"/>
  <c r="AQ105" i="26"/>
  <c r="AQ159" i="26"/>
  <c r="AQ125" i="26"/>
  <c r="AQ48" i="26"/>
  <c r="AQ333" i="26"/>
  <c r="AQ19" i="26"/>
  <c r="AQ56" i="26"/>
  <c r="AQ72" i="26"/>
  <c r="AQ251" i="26"/>
  <c r="AQ29" i="26"/>
  <c r="AQ110" i="26"/>
  <c r="AQ84" i="26"/>
  <c r="AQ142" i="26"/>
  <c r="AQ104" i="26"/>
  <c r="AQ302" i="26"/>
  <c r="AQ208" i="26"/>
  <c r="AQ180" i="26"/>
  <c r="AQ58" i="26"/>
  <c r="AQ18" i="26"/>
  <c r="AQ277" i="26"/>
  <c r="AQ148" i="26"/>
  <c r="AQ341" i="26"/>
  <c r="AQ212" i="26"/>
  <c r="AQ20" i="26"/>
  <c r="AQ74" i="26"/>
  <c r="AQ262" i="26"/>
  <c r="AQ244" i="26"/>
  <c r="AQ57" i="26"/>
  <c r="AQ339" i="26"/>
  <c r="AQ136" i="26"/>
  <c r="AQ296" i="26"/>
  <c r="AQ233" i="26"/>
  <c r="AQ67" i="26"/>
  <c r="AQ194" i="26"/>
  <c r="AQ292" i="26"/>
  <c r="AQ54" i="26"/>
  <c r="AQ351" i="26"/>
  <c r="AQ340" i="26"/>
  <c r="AQ210" i="26"/>
  <c r="AQ338" i="26"/>
  <c r="AQ167" i="26"/>
  <c r="AQ23" i="26"/>
  <c r="AQ203" i="26"/>
  <c r="AQ278" i="26"/>
  <c r="AQ257" i="26"/>
  <c r="AQ326" i="26"/>
  <c r="AQ28" i="26"/>
  <c r="AQ246" i="26"/>
  <c r="AQ164" i="26"/>
  <c r="AQ359" i="26"/>
  <c r="AQ99" i="26"/>
  <c r="AQ94" i="26"/>
  <c r="AQ122" i="26"/>
  <c r="AQ101" i="26"/>
  <c r="AQ181" i="26"/>
  <c r="AQ186" i="26"/>
  <c r="AQ264" i="26"/>
  <c r="AQ109" i="26"/>
  <c r="AQ160" i="26"/>
  <c r="AQ143" i="26"/>
  <c r="AQ76" i="26"/>
  <c r="AQ60" i="26"/>
  <c r="AQ216" i="26"/>
  <c r="AQ108" i="26"/>
  <c r="AQ124" i="26"/>
  <c r="AQ133" i="26"/>
  <c r="AQ39" i="26"/>
  <c r="AQ254" i="26"/>
  <c r="AQ207" i="26"/>
  <c r="AQ336" i="26"/>
  <c r="AQ325" i="26"/>
  <c r="AQ191" i="26"/>
  <c r="AQ199" i="26"/>
  <c r="AQ213" i="26"/>
  <c r="AQ238" i="26"/>
  <c r="AQ25" i="26"/>
  <c r="AQ187" i="26"/>
  <c r="AQ30" i="26"/>
  <c r="AQ227" i="26"/>
  <c r="AQ169" i="26"/>
  <c r="AQ89" i="26"/>
  <c r="AQ131" i="26"/>
  <c r="AQ225" i="26"/>
  <c r="AQ38" i="26"/>
  <c r="AQ354" i="26"/>
  <c r="AQ334" i="26"/>
  <c r="AQ26" i="26"/>
  <c r="AQ157" i="26"/>
  <c r="AQ217" i="26"/>
  <c r="AQ337" i="26"/>
  <c r="AQ118" i="26"/>
  <c r="AQ310" i="26"/>
  <c r="AQ347" i="26"/>
  <c r="AQ358" i="26"/>
  <c r="AQ229" i="26"/>
  <c r="AQ343" i="26"/>
  <c r="AQ323" i="26"/>
  <c r="AQ114" i="26"/>
  <c r="AQ261" i="26"/>
  <c r="AQ255" i="26"/>
  <c r="AQ271" i="26"/>
  <c r="AQ184" i="26"/>
  <c r="AQ281" i="26"/>
  <c r="AQ195" i="26"/>
  <c r="AQ175" i="26"/>
  <c r="AQ318" i="26"/>
  <c r="AQ66" i="26"/>
  <c r="AQ218" i="26"/>
  <c r="AQ234" i="26"/>
  <c r="AQ249" i="26"/>
  <c r="AQ314" i="26"/>
  <c r="AQ145" i="26"/>
  <c r="AQ130" i="26"/>
  <c r="AQ141" i="26"/>
  <c r="AQ47" i="26"/>
  <c r="AQ253" i="26"/>
  <c r="AQ293" i="26"/>
  <c r="AQ82" i="26"/>
  <c r="AQ205" i="26"/>
  <c r="AQ272" i="26"/>
  <c r="AQ53" i="26"/>
  <c r="AQ135" i="26"/>
  <c r="AQ307" i="26"/>
  <c r="AQ42" i="26"/>
  <c r="AQ267" i="26"/>
  <c r="AQ236" i="26"/>
  <c r="AQ78" i="26"/>
  <c r="AQ312" i="26"/>
  <c r="AQ49" i="26"/>
  <c r="AQ353" i="26"/>
  <c r="AQ36" i="26"/>
  <c r="AQ214" i="26"/>
  <c r="AQ320" i="26"/>
  <c r="AQ129" i="26"/>
  <c r="AQ166" i="26"/>
  <c r="AQ228" i="26"/>
  <c r="AQ163" i="26"/>
  <c r="AQ232" i="26"/>
  <c r="AQ106" i="26"/>
  <c r="AQ102" i="26"/>
  <c r="AQ276" i="26"/>
  <c r="AQ311" i="26"/>
  <c r="AQ177" i="26"/>
  <c r="AQ112" i="26"/>
  <c r="F17" i="22"/>
  <c r="P26" i="22"/>
  <c r="A26" i="22"/>
  <c r="I17" i="22"/>
  <c r="J17" i="22" s="1"/>
  <c r="D26" i="22"/>
  <c r="H26" i="22"/>
  <c r="AK8" i="22"/>
  <c r="G38" i="23"/>
  <c r="G25" i="23"/>
  <c r="G33" i="23"/>
  <c r="G35" i="23"/>
  <c r="C14" i="23"/>
  <c r="G31" i="23"/>
  <c r="G22" i="23"/>
  <c r="E17" i="23"/>
  <c r="G23" i="23"/>
  <c r="C19" i="23" s="1"/>
  <c r="G34" i="23"/>
  <c r="G26" i="23"/>
  <c r="G29" i="23"/>
  <c r="G28" i="23"/>
  <c r="G37" i="23"/>
  <c r="H14" i="23"/>
  <c r="E14" i="23"/>
  <c r="B26" i="22"/>
  <c r="O26" i="22"/>
  <c r="AG8" i="22"/>
  <c r="AI8" i="22" s="1"/>
  <c r="S7" i="20"/>
  <c r="S19" i="20"/>
  <c r="S10" i="20"/>
  <c r="S33" i="20"/>
  <c r="S17" i="20"/>
  <c r="S13" i="20"/>
  <c r="S9" i="20"/>
  <c r="S23" i="20"/>
  <c r="S28" i="20"/>
  <c r="S32" i="20"/>
  <c r="S26" i="20"/>
  <c r="S30" i="20"/>
  <c r="S22" i="20"/>
  <c r="S8" i="20"/>
  <c r="S21" i="20"/>
  <c r="S18" i="20"/>
  <c r="S20" i="20"/>
  <c r="S34" i="20"/>
  <c r="S29" i="20"/>
  <c r="S6" i="20"/>
  <c r="S27" i="20"/>
  <c r="S25" i="20"/>
  <c r="S11" i="20"/>
  <c r="S24" i="20"/>
  <c r="S14" i="20"/>
  <c r="S15" i="20"/>
  <c r="S12" i="20"/>
  <c r="S16" i="20"/>
  <c r="S5" i="20"/>
  <c r="J19" i="20"/>
  <c r="G29" i="22" l="1"/>
  <c r="U26" i="22"/>
  <c r="S26" i="22"/>
  <c r="M26" i="22"/>
  <c r="E26" i="22"/>
  <c r="J20" i="20"/>
  <c r="J21" i="20" s="1"/>
  <c r="J22" i="20" s="1"/>
  <c r="J23" i="20" s="1"/>
  <c r="J24" i="20" s="1"/>
  <c r="J25" i="20" s="1"/>
  <c r="J26" i="20" s="1"/>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J203" i="20" s="1"/>
  <c r="J204" i="20" s="1"/>
  <c r="J205" i="20" s="1"/>
  <c r="J206" i="20" s="1"/>
  <c r="J207" i="20" s="1"/>
  <c r="J208" i="20" s="1"/>
  <c r="J209" i="20" s="1"/>
  <c r="J210" i="20" s="1"/>
  <c r="J211" i="20" s="1"/>
  <c r="J212" i="20" s="1"/>
  <c r="J213" i="20" s="1"/>
  <c r="J214" i="20" s="1"/>
  <c r="J215" i="20" s="1"/>
  <c r="J216" i="20" s="1"/>
  <c r="J217" i="20" s="1"/>
  <c r="J218" i="20" s="1"/>
  <c r="J219" i="20" s="1"/>
  <c r="J220" i="20" s="1"/>
  <c r="J221" i="20" s="1"/>
  <c r="J222" i="20" s="1"/>
  <c r="J223" i="20" s="1"/>
  <c r="J224" i="20" s="1"/>
  <c r="J225" i="20" s="1"/>
  <c r="J226" i="20" s="1"/>
  <c r="J227" i="20" s="1"/>
  <c r="J228" i="20" s="1"/>
  <c r="J229" i="20" s="1"/>
  <c r="J230" i="20" s="1"/>
  <c r="J231" i="20" s="1"/>
  <c r="J232" i="20" s="1"/>
  <c r="J233" i="20" s="1"/>
  <c r="J234" i="20" s="1"/>
  <c r="J235" i="20" s="1"/>
  <c r="J236" i="20" s="1"/>
  <c r="J237" i="20" s="1"/>
  <c r="J238" i="20" s="1"/>
  <c r="J239" i="20" s="1"/>
  <c r="J240" i="20" s="1"/>
  <c r="J241" i="20" s="1"/>
  <c r="J242" i="20" s="1"/>
  <c r="J243" i="20" s="1"/>
  <c r="J244" i="20" s="1"/>
  <c r="J245" i="20" s="1"/>
  <c r="J246" i="20" s="1"/>
  <c r="J247" i="20" s="1"/>
  <c r="J248" i="20" s="1"/>
  <c r="J249" i="20" s="1"/>
  <c r="J250" i="20" s="1"/>
  <c r="J251" i="20" s="1"/>
  <c r="J252" i="20" s="1"/>
  <c r="J253" i="20" s="1"/>
  <c r="J254" i="20" s="1"/>
  <c r="J255" i="20" s="1"/>
  <c r="J256" i="20" s="1"/>
  <c r="J257" i="20" s="1"/>
  <c r="J258" i="20" s="1"/>
  <c r="J259" i="20" s="1"/>
  <c r="J260" i="20" s="1"/>
  <c r="J261" i="20" s="1"/>
  <c r="J262" i="20" s="1"/>
  <c r="J263" i="20" s="1"/>
  <c r="J264" i="20" s="1"/>
  <c r="J265" i="20" s="1"/>
  <c r="J266" i="20" s="1"/>
  <c r="J267" i="20" s="1"/>
  <c r="J268" i="20" s="1"/>
  <c r="J269" i="20" s="1"/>
  <c r="J270" i="20" s="1"/>
  <c r="J271" i="20" s="1"/>
  <c r="J272" i="20" s="1"/>
  <c r="J273" i="20" s="1"/>
  <c r="J274" i="20" s="1"/>
  <c r="J275" i="20" s="1"/>
  <c r="J276" i="20" s="1"/>
  <c r="J277" i="20" s="1"/>
  <c r="J278" i="20" s="1"/>
  <c r="J279" i="20" s="1"/>
  <c r="J280" i="20" s="1"/>
  <c r="J281" i="20" s="1"/>
  <c r="J282" i="20" s="1"/>
  <c r="J283" i="20" s="1"/>
  <c r="J284" i="20" s="1"/>
  <c r="J285" i="20" s="1"/>
  <c r="J286" i="20" s="1"/>
  <c r="J287" i="20" s="1"/>
  <c r="J288" i="20" s="1"/>
  <c r="J289" i="20" s="1"/>
  <c r="J290" i="20" s="1"/>
  <c r="J291" i="20" s="1"/>
  <c r="J292" i="20" s="1"/>
  <c r="J293" i="20" s="1"/>
  <c r="J294" i="20" s="1"/>
  <c r="J295" i="20" s="1"/>
  <c r="J296" i="20" s="1"/>
  <c r="J297" i="20" s="1"/>
  <c r="J298" i="20" s="1"/>
  <c r="J299" i="20" s="1"/>
  <c r="J300" i="20" s="1"/>
  <c r="J301" i="20" s="1"/>
  <c r="J302" i="20" s="1"/>
  <c r="J303" i="20" s="1"/>
  <c r="J304" i="20" s="1"/>
  <c r="J305" i="20" s="1"/>
  <c r="J306" i="20" s="1"/>
  <c r="J307" i="20" s="1"/>
  <c r="J308" i="20" s="1"/>
  <c r="J309" i="20" s="1"/>
  <c r="J310" i="20" s="1"/>
  <c r="J311" i="20" s="1"/>
  <c r="J312" i="20" s="1"/>
  <c r="J313" i="20" s="1"/>
  <c r="J314" i="20" s="1"/>
  <c r="J315" i="20" s="1"/>
  <c r="J316" i="20" s="1"/>
  <c r="J317" i="20" s="1"/>
  <c r="J318" i="20" s="1"/>
  <c r="J319" i="20" s="1"/>
  <c r="J320" i="20" s="1"/>
  <c r="J321" i="20" s="1"/>
  <c r="J322" i="20" s="1"/>
  <c r="J323" i="20" s="1"/>
  <c r="J324" i="20" s="1"/>
  <c r="J325" i="20" s="1"/>
  <c r="J326" i="20" s="1"/>
  <c r="J327" i="20" s="1"/>
  <c r="J328" i="20" s="1"/>
  <c r="J329" i="20" s="1"/>
  <c r="J330" i="20" s="1"/>
  <c r="J331" i="20" s="1"/>
  <c r="J332" i="20" s="1"/>
  <c r="J333" i="20" s="1"/>
  <c r="J334" i="20" s="1"/>
  <c r="J335" i="20" s="1"/>
  <c r="J336" i="20" s="1"/>
  <c r="J337" i="20" s="1"/>
  <c r="J338" i="20" s="1"/>
  <c r="J339" i="20" s="1"/>
  <c r="J340" i="20" s="1"/>
  <c r="J341" i="20" s="1"/>
  <c r="J342" i="20" s="1"/>
  <c r="J343" i="20" s="1"/>
  <c r="J344" i="20" s="1"/>
  <c r="J345" i="20" s="1"/>
  <c r="J346" i="20" s="1"/>
  <c r="J347" i="20" s="1"/>
  <c r="J348" i="20" s="1"/>
  <c r="J349" i="20" s="1"/>
  <c r="J350" i="20" s="1"/>
  <c r="J351" i="20" s="1"/>
  <c r="J352" i="20" s="1"/>
  <c r="J353" i="20" s="1"/>
  <c r="J354" i="20" s="1"/>
  <c r="J355" i="20" s="1"/>
  <c r="J356" i="20" s="1"/>
  <c r="J357" i="20" s="1"/>
  <c r="J358" i="20" s="1"/>
  <c r="J359" i="20" s="1"/>
  <c r="J360" i="20" s="1"/>
  <c r="J361" i="20" s="1"/>
  <c r="J362" i="20" s="1"/>
  <c r="J363" i="20" s="1"/>
  <c r="J364" i="20" s="1"/>
  <c r="J365" i="20" s="1"/>
  <c r="J366" i="20" s="1"/>
  <c r="J367" i="20" s="1"/>
  <c r="J368" i="20" s="1"/>
  <c r="J369" i="20" s="1"/>
  <c r="N163" i="20" s="1"/>
  <c r="K17" i="22" l="1"/>
  <c r="N26" i="22" s="1"/>
  <c r="W26" i="22" s="1"/>
  <c r="P29" i="22"/>
  <c r="B34" i="22"/>
  <c r="B29" i="22"/>
  <c r="N231" i="20"/>
  <c r="N293" i="20"/>
  <c r="N170" i="20"/>
  <c r="N40" i="20"/>
  <c r="N152" i="20"/>
  <c r="N147" i="20"/>
  <c r="N292" i="20"/>
  <c r="N339" i="20"/>
  <c r="N208" i="20"/>
  <c r="N276" i="20"/>
  <c r="N92" i="20"/>
  <c r="N191" i="20"/>
  <c r="N354" i="20"/>
  <c r="N72" i="20"/>
  <c r="N53" i="20"/>
  <c r="N307" i="20"/>
  <c r="N70" i="20"/>
  <c r="N371" i="20"/>
  <c r="N142" i="20"/>
  <c r="N290" i="20"/>
  <c r="N138" i="20"/>
  <c r="N379" i="20"/>
  <c r="N378" i="20"/>
  <c r="N342" i="20"/>
  <c r="N52" i="20"/>
  <c r="N306" i="20"/>
  <c r="N184" i="20"/>
  <c r="N337" i="20"/>
  <c r="N77" i="20"/>
  <c r="N165" i="20"/>
  <c r="N255" i="20"/>
  <c r="N324" i="20"/>
  <c r="N193" i="20"/>
  <c r="N48" i="20"/>
  <c r="N156" i="20"/>
  <c r="N304" i="20"/>
  <c r="N59" i="20"/>
  <c r="N118" i="20"/>
  <c r="N312" i="20"/>
  <c r="N178" i="20"/>
  <c r="N348" i="20"/>
  <c r="N132" i="20"/>
  <c r="N159" i="20"/>
  <c r="N160" i="20"/>
  <c r="N317" i="20"/>
  <c r="N341" i="20"/>
  <c r="N391" i="20"/>
  <c r="N129" i="20"/>
  <c r="N226" i="20"/>
  <c r="N256" i="20"/>
  <c r="N29" i="20"/>
  <c r="N355" i="20"/>
  <c r="N219" i="20"/>
  <c r="N130" i="20"/>
  <c r="N131" i="20"/>
  <c r="N393" i="20"/>
  <c r="N27" i="20"/>
  <c r="N79" i="20"/>
  <c r="N383" i="20"/>
  <c r="N386" i="20"/>
  <c r="N205" i="20"/>
  <c r="N151" i="20"/>
  <c r="N97" i="20"/>
  <c r="N272" i="20"/>
  <c r="N218" i="20"/>
  <c r="N358" i="20"/>
  <c r="N113" i="20"/>
  <c r="N146" i="20"/>
  <c r="N67" i="20"/>
  <c r="N321" i="20"/>
  <c r="N398" i="20"/>
  <c r="N24" i="20"/>
  <c r="N121" i="20"/>
  <c r="N357" i="20"/>
  <c r="N309" i="20"/>
  <c r="N253" i="20"/>
  <c r="N74" i="20"/>
  <c r="N34" i="20"/>
  <c r="N316" i="20"/>
  <c r="N410" i="20"/>
  <c r="N389" i="20"/>
  <c r="N167" i="20"/>
  <c r="N225" i="20"/>
  <c r="N104" i="20"/>
  <c r="N89" i="20"/>
  <c r="N83" i="20"/>
  <c r="N106" i="20"/>
  <c r="N123" i="20"/>
  <c r="N102" i="20"/>
  <c r="N207" i="20"/>
  <c r="N173" i="20"/>
  <c r="N21" i="20"/>
  <c r="N75" i="20"/>
  <c r="N368" i="20"/>
  <c r="N375" i="20"/>
  <c r="N200" i="20"/>
  <c r="N277" i="20"/>
  <c r="N369" i="20"/>
  <c r="N384" i="20"/>
  <c r="N168" i="20"/>
  <c r="N182" i="20"/>
  <c r="N188" i="20"/>
  <c r="N49" i="20"/>
  <c r="N246" i="20"/>
  <c r="N85" i="20"/>
  <c r="N249" i="20"/>
  <c r="N363" i="20"/>
  <c r="N232" i="20"/>
  <c r="N22" i="20"/>
  <c r="N262" i="20"/>
  <c r="N367" i="20"/>
  <c r="N353" i="20"/>
  <c r="N301" i="20"/>
  <c r="N264" i="20"/>
  <c r="N244" i="20"/>
  <c r="N13" i="20"/>
  <c r="N392" i="20"/>
  <c r="N15" i="20"/>
  <c r="N91" i="20"/>
  <c r="N136" i="20"/>
  <c r="N26" i="20"/>
  <c r="N150" i="20"/>
  <c r="N127" i="20"/>
  <c r="N210" i="20"/>
  <c r="N291" i="20"/>
  <c r="N209" i="20"/>
  <c r="N133" i="20"/>
  <c r="N228" i="20"/>
  <c r="N105" i="20"/>
  <c r="N100" i="20"/>
  <c r="N33" i="20"/>
  <c r="N88" i="20"/>
  <c r="N311" i="20"/>
  <c r="N140" i="20"/>
  <c r="N9" i="20"/>
  <c r="N44" i="20"/>
  <c r="N362" i="20"/>
  <c r="N327" i="20"/>
  <c r="N87" i="20"/>
  <c r="N313" i="20"/>
  <c r="N260" i="20"/>
  <c r="N12" i="20"/>
  <c r="N215" i="20"/>
  <c r="N403" i="20"/>
  <c r="N257" i="20"/>
  <c r="N177" i="20"/>
  <c r="N175" i="20"/>
  <c r="N103" i="20"/>
  <c r="N17" i="20"/>
  <c r="N179" i="20"/>
  <c r="N212" i="20"/>
  <c r="N94" i="20"/>
  <c r="N96" i="20"/>
  <c r="N11" i="20"/>
  <c r="N217" i="20"/>
  <c r="N194" i="20"/>
  <c r="N62" i="20"/>
  <c r="N114" i="20"/>
  <c r="N112" i="20"/>
  <c r="N326" i="20"/>
  <c r="N289" i="20"/>
  <c r="N344" i="20"/>
  <c r="N16" i="20"/>
  <c r="N221" i="20"/>
  <c r="N197" i="20"/>
  <c r="N320" i="20"/>
  <c r="N248" i="20"/>
  <c r="N380" i="20"/>
  <c r="N63" i="20"/>
  <c r="N336" i="20"/>
  <c r="N149" i="20"/>
  <c r="N299" i="20"/>
  <c r="N364" i="20"/>
  <c r="N245" i="20"/>
  <c r="N271" i="20"/>
  <c r="N19" i="20"/>
  <c r="N39" i="20"/>
  <c r="N323" i="20"/>
  <c r="N318" i="20"/>
  <c r="N93" i="20"/>
  <c r="N126" i="20"/>
  <c r="N395" i="20"/>
  <c r="N328" i="20"/>
  <c r="N345" i="20"/>
  <c r="N18" i="20"/>
  <c r="N199" i="20"/>
  <c r="N331" i="20"/>
  <c r="N204" i="20"/>
  <c r="N172" i="20"/>
  <c r="N203" i="20"/>
  <c r="N143" i="20"/>
  <c r="N349" i="20"/>
  <c r="N224" i="20"/>
  <c r="N214" i="20"/>
  <c r="N47" i="20"/>
  <c r="N115" i="20"/>
  <c r="N119" i="20"/>
  <c r="N230" i="20"/>
  <c r="N101" i="20"/>
  <c r="N28" i="20"/>
  <c r="N322" i="20"/>
  <c r="N195" i="20"/>
  <c r="N66" i="20"/>
  <c r="N10" i="20"/>
  <c r="N78" i="20"/>
  <c r="N282" i="20"/>
  <c r="N285" i="20"/>
  <c r="N308" i="20"/>
  <c r="N366" i="20"/>
  <c r="N238" i="20"/>
  <c r="N134" i="20"/>
  <c r="N162" i="20"/>
  <c r="N55" i="20"/>
  <c r="N239" i="20"/>
  <c r="N211" i="20"/>
  <c r="N187" i="20"/>
  <c r="N343" i="20"/>
  <c r="N284" i="20"/>
  <c r="N202" i="20"/>
  <c r="N71" i="20"/>
  <c r="N76" i="20"/>
  <c r="N406" i="20"/>
  <c r="N98" i="20"/>
  <c r="N141" i="20"/>
  <c r="N180" i="20"/>
  <c r="N269" i="20"/>
  <c r="N390" i="20"/>
  <c r="N161" i="20"/>
  <c r="N409" i="20"/>
  <c r="N86" i="20"/>
  <c r="N305" i="20"/>
  <c r="N251" i="20"/>
  <c r="N350" i="20"/>
  <c r="N250" i="20"/>
  <c r="N388" i="20"/>
  <c r="N402" i="20"/>
  <c r="N234" i="20"/>
  <c r="N64" i="20"/>
  <c r="N80" i="20"/>
  <c r="N183" i="20"/>
  <c r="N73" i="20"/>
  <c r="N171" i="20"/>
  <c r="N135" i="20"/>
  <c r="N370" i="20"/>
  <c r="N206" i="20"/>
  <c r="N258" i="20"/>
  <c r="N275" i="20"/>
  <c r="N394" i="20"/>
  <c r="N361" i="20"/>
  <c r="N373" i="20"/>
  <c r="N30" i="20"/>
  <c r="N41" i="20"/>
  <c r="N396" i="20"/>
  <c r="N117" i="20"/>
  <c r="N329" i="20"/>
  <c r="N287" i="20"/>
  <c r="N201" i="20"/>
  <c r="N35" i="20"/>
  <c r="N56" i="20"/>
  <c r="N23" i="20"/>
  <c r="N46" i="20"/>
  <c r="N65" i="20"/>
  <c r="N95" i="20"/>
  <c r="N51" i="20"/>
  <c r="N144" i="20"/>
  <c r="N8" i="20"/>
  <c r="N274" i="20"/>
  <c r="N283" i="20"/>
  <c r="N278" i="20"/>
  <c r="N116" i="20"/>
  <c r="N50" i="20"/>
  <c r="N347" i="20"/>
  <c r="N237" i="20"/>
  <c r="N216" i="20"/>
  <c r="N169" i="20"/>
  <c r="N298" i="20"/>
  <c r="N300" i="20"/>
  <c r="N190" i="20"/>
  <c r="N399" i="20"/>
  <c r="N374" i="20"/>
  <c r="N155" i="20"/>
  <c r="N109" i="20"/>
  <c r="N158" i="20"/>
  <c r="N174" i="20"/>
  <c r="N325" i="20"/>
  <c r="N58" i="20"/>
  <c r="N223" i="20"/>
  <c r="N267" i="20"/>
  <c r="N20" i="20"/>
  <c r="N315" i="20"/>
  <c r="N335" i="20"/>
  <c r="N164" i="20"/>
  <c r="N45" i="20"/>
  <c r="N84" i="20"/>
  <c r="N252" i="20"/>
  <c r="N213" i="20"/>
  <c r="N222" i="20"/>
  <c r="N314" i="20"/>
  <c r="N125" i="20"/>
  <c r="N122" i="20"/>
  <c r="N346" i="20"/>
  <c r="N31" i="20"/>
  <c r="N243" i="20"/>
  <c r="N351" i="20"/>
  <c r="N14" i="20"/>
  <c r="N376" i="20"/>
  <c r="N227" i="20"/>
  <c r="N198" i="20"/>
  <c r="N69" i="20"/>
  <c r="N288" i="20"/>
  <c r="N145" i="20"/>
  <c r="N37" i="20"/>
  <c r="N235" i="20"/>
  <c r="N111" i="20"/>
  <c r="N365" i="20"/>
  <c r="N294" i="20"/>
  <c r="N332" i="20"/>
  <c r="N338" i="20"/>
  <c r="N196" i="20"/>
  <c r="N148" i="20"/>
  <c r="N302" i="20"/>
  <c r="N387" i="20"/>
  <c r="N153" i="20"/>
  <c r="N124" i="20"/>
  <c r="N240" i="20"/>
  <c r="N400" i="20"/>
  <c r="N377" i="20"/>
  <c r="N181" i="20"/>
  <c r="N107" i="20"/>
  <c r="N60" i="20"/>
  <c r="N82" i="20"/>
  <c r="N254" i="20"/>
  <c r="N265" i="20"/>
  <c r="N241" i="20"/>
  <c r="N36" i="20"/>
  <c r="N166" i="20"/>
  <c r="N57" i="20"/>
  <c r="N405" i="20"/>
  <c r="N157" i="20"/>
  <c r="N270" i="20"/>
  <c r="N220" i="20"/>
  <c r="N334" i="20"/>
  <c r="N25" i="20"/>
  <c r="N404" i="20"/>
  <c r="N286" i="20"/>
  <c r="N42" i="20"/>
  <c r="N397" i="20"/>
  <c r="N381" i="20"/>
  <c r="N229" i="20"/>
  <c r="N38" i="20"/>
  <c r="N32" i="20"/>
  <c r="N120" i="20"/>
  <c r="N192" i="20"/>
  <c r="N408" i="20"/>
  <c r="N108" i="20"/>
  <c r="N297" i="20"/>
  <c r="N411" i="20"/>
  <c r="N236" i="20"/>
  <c r="N139" i="20"/>
  <c r="N303" i="20"/>
  <c r="N273" i="20"/>
  <c r="N279" i="20"/>
  <c r="N281" i="20"/>
  <c r="N186" i="20"/>
  <c r="N54" i="20"/>
  <c r="N176" i="20"/>
  <c r="N137" i="20"/>
  <c r="N99" i="20"/>
  <c r="N189" i="20"/>
  <c r="N407" i="20"/>
  <c r="N81" i="20"/>
  <c r="N68" i="20"/>
  <c r="N280" i="20"/>
  <c r="N296" i="20"/>
  <c r="N128" i="20"/>
  <c r="N61" i="20"/>
  <c r="N330" i="20"/>
  <c r="N360" i="20"/>
  <c r="N90" i="20"/>
  <c r="N382" i="20"/>
  <c r="N310" i="20"/>
  <c r="N401" i="20"/>
  <c r="N268" i="20"/>
  <c r="N356" i="20"/>
  <c r="N333" i="20"/>
  <c r="N261" i="20"/>
  <c r="N340" i="20"/>
  <c r="N154" i="20"/>
  <c r="N352" i="20"/>
  <c r="N266" i="20"/>
  <c r="N110" i="20"/>
  <c r="N359" i="20"/>
  <c r="N372" i="20"/>
  <c r="N43" i="20"/>
  <c r="N242" i="20"/>
  <c r="N319" i="20"/>
  <c r="N295" i="20"/>
  <c r="N247" i="20"/>
  <c r="N263" i="20"/>
  <c r="N233" i="20"/>
  <c r="N385" i="20"/>
  <c r="N185" i="20"/>
  <c r="N259" i="20"/>
  <c r="P27" i="22" l="1"/>
  <c r="B67" i="22" s="1"/>
  <c r="F67" i="22" s="1"/>
  <c r="F27" i="22"/>
  <c r="B47" i="22" s="1"/>
  <c r="S27" i="22"/>
  <c r="B71" i="22" s="1"/>
  <c r="F71" i="22" s="1"/>
  <c r="D27" i="22"/>
  <c r="B58" i="22" s="1"/>
  <c r="F58" i="22" s="1"/>
  <c r="H27" i="22"/>
  <c r="B52" i="22" s="1"/>
  <c r="F52" i="22" s="1"/>
  <c r="C27" i="22"/>
  <c r="B57" i="22" s="1"/>
  <c r="F57" i="22" s="1"/>
  <c r="N27" i="22"/>
  <c r="B62" i="22" s="1"/>
  <c r="F62" i="22" s="1"/>
  <c r="M29" i="22"/>
  <c r="M30" i="22" s="1"/>
  <c r="T27" i="22"/>
  <c r="B72" i="22" s="1"/>
  <c r="F72" i="22" s="1"/>
  <c r="G27" i="22"/>
  <c r="B51" i="22" s="1"/>
  <c r="F51" i="22" s="1"/>
  <c r="M27" i="22"/>
  <c r="B63" i="22" s="1"/>
  <c r="F63" i="22" s="1"/>
  <c r="B27" i="22"/>
  <c r="B56" i="22" s="1"/>
  <c r="F56" i="22" s="1"/>
  <c r="J27" i="22"/>
  <c r="B49" i="22" s="1"/>
  <c r="F49" i="22" s="1"/>
  <c r="L27" i="22"/>
  <c r="B64" i="22" s="1"/>
  <c r="F64" i="22" s="1"/>
  <c r="U27" i="22"/>
  <c r="B73" i="22" s="1"/>
  <c r="F73" i="22" s="1"/>
  <c r="G30" i="22"/>
  <c r="B46" i="22" s="1"/>
  <c r="O27" i="22"/>
  <c r="B69" i="22" s="1"/>
  <c r="F69" i="22" s="1"/>
  <c r="K27" i="22"/>
  <c r="B48" i="22" s="1"/>
  <c r="F48" i="22" s="1"/>
  <c r="Q27" i="22"/>
  <c r="B68" i="22" s="1"/>
  <c r="F68" i="22" s="1"/>
  <c r="P30" i="22"/>
  <c r="C37" i="22" s="1"/>
  <c r="D37" i="22" s="1"/>
  <c r="G37" i="22" s="1"/>
  <c r="E27" i="22"/>
  <c r="B59" i="22" s="1"/>
  <c r="F59" i="22" s="1"/>
  <c r="A27" i="22"/>
  <c r="B55" i="22" s="1"/>
  <c r="F55" i="22" s="1"/>
  <c r="R27" i="22"/>
  <c r="B70" i="22" s="1"/>
  <c r="F70" i="22" s="1"/>
  <c r="I27" i="22"/>
  <c r="B50" i="22" s="1"/>
  <c r="F50" i="22" s="1"/>
  <c r="X26" i="22"/>
  <c r="B37" i="22"/>
  <c r="B35" i="22"/>
  <c r="W29" i="22"/>
  <c r="X29" i="22" s="1"/>
  <c r="B30" i="22"/>
  <c r="F47" i="22"/>
  <c r="I47" i="22" s="1"/>
  <c r="B36" i="22" l="1"/>
  <c r="F75" i="22"/>
  <c r="B66" i="22"/>
  <c r="C34" i="22"/>
  <c r="D34" i="22" s="1"/>
  <c r="G34" i="22" s="1"/>
  <c r="B76" i="22"/>
  <c r="I48" i="22"/>
  <c r="I49" i="22" s="1"/>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M46" i="22"/>
  <c r="S46" i="22" s="1"/>
  <c r="X46" i="22" s="1"/>
  <c r="C35" i="22"/>
  <c r="D35" i="22" s="1"/>
  <c r="G35" i="22" s="1"/>
  <c r="W30" i="22"/>
  <c r="X30" i="22" s="1"/>
  <c r="B54" i="22"/>
  <c r="B61" i="22"/>
  <c r="C36" i="22"/>
  <c r="D36" i="22" s="1"/>
  <c r="G36" i="22" s="1"/>
  <c r="M48" i="22" l="1"/>
  <c r="S48" i="22" s="1"/>
  <c r="U48" i="22" s="1"/>
  <c r="Z48" i="22" s="1"/>
  <c r="AA48" i="22" s="1"/>
  <c r="N48" i="23" s="1"/>
  <c r="M47" i="22"/>
  <c r="S47" i="22" s="1"/>
  <c r="U47" i="22" s="1"/>
  <c r="Z47" i="22" s="1"/>
  <c r="AA47" i="22" s="1"/>
  <c r="N47" i="23" s="1"/>
  <c r="M52" i="22"/>
  <c r="S52" i="22" s="1"/>
  <c r="U52" i="22" s="1"/>
  <c r="Z52" i="22" s="1"/>
  <c r="AA52" i="22" s="1"/>
  <c r="N52" i="23" s="1"/>
  <c r="M50" i="22"/>
  <c r="S50" i="22" s="1"/>
  <c r="U50" i="22" s="1"/>
  <c r="Z50" i="22" s="1"/>
  <c r="AA50" i="22" s="1"/>
  <c r="N50" i="23" s="1"/>
  <c r="M55" i="22"/>
  <c r="S55" i="22" s="1"/>
  <c r="U55" i="22" s="1"/>
  <c r="Z55" i="22" s="1"/>
  <c r="AA55" i="22" s="1"/>
  <c r="N55" i="23" s="1"/>
  <c r="M58" i="22"/>
  <c r="S58" i="22" s="1"/>
  <c r="U58" i="22" s="1"/>
  <c r="Z58" i="22" s="1"/>
  <c r="AA58" i="22" s="1"/>
  <c r="N58" i="23" s="1"/>
  <c r="M53" i="22"/>
  <c r="S53" i="22" s="1"/>
  <c r="U53" i="22" s="1"/>
  <c r="Z53" i="22" s="1"/>
  <c r="AA53" i="22" s="1"/>
  <c r="N53" i="23" s="1"/>
  <c r="M54" i="22"/>
  <c r="S54" i="22" s="1"/>
  <c r="U54" i="22" s="1"/>
  <c r="Z54" i="22" s="1"/>
  <c r="AA54" i="22" s="1"/>
  <c r="N54" i="23" s="1"/>
  <c r="M49" i="22"/>
  <c r="S49" i="22" s="1"/>
  <c r="U49" i="22" s="1"/>
  <c r="Z49" i="22" s="1"/>
  <c r="AA49" i="22" s="1"/>
  <c r="N49" i="23" s="1"/>
  <c r="M59" i="22"/>
  <c r="S59" i="22" s="1"/>
  <c r="U59" i="22" s="1"/>
  <c r="Z59" i="22" s="1"/>
  <c r="AA59" i="22" s="1"/>
  <c r="N59" i="23" s="1"/>
  <c r="U46" i="22"/>
  <c r="Z46" i="22" s="1"/>
  <c r="AA46" i="22" s="1"/>
  <c r="N46" i="23" s="1"/>
  <c r="M57" i="22"/>
  <c r="S57" i="22" s="1"/>
  <c r="X57" i="22" s="1"/>
  <c r="M51" i="22"/>
  <c r="S51" i="22" s="1"/>
  <c r="U51" i="22" s="1"/>
  <c r="Z51" i="22" s="1"/>
  <c r="AA51" i="22" s="1"/>
  <c r="N51" i="23" s="1"/>
  <c r="M56" i="22"/>
  <c r="S56" i="22" s="1"/>
  <c r="U56" i="22" s="1"/>
  <c r="Z56" i="22" s="1"/>
  <c r="AA56" i="22" s="1"/>
  <c r="N56" i="23" s="1"/>
  <c r="M45" i="22"/>
  <c r="M60" i="22"/>
  <c r="S60" i="22" s="1"/>
  <c r="U60" i="22" s="1"/>
  <c r="Z60" i="22" s="1"/>
  <c r="AA60" i="22" s="1"/>
  <c r="N60" i="23" s="1"/>
  <c r="X48" i="22"/>
  <c r="M73" i="22"/>
  <c r="S73" i="22" s="1"/>
  <c r="M72" i="22"/>
  <c r="S72" i="22" s="1"/>
  <c r="M64" i="22"/>
  <c r="S64" i="22" s="1"/>
  <c r="M63" i="22"/>
  <c r="S63" i="22" s="1"/>
  <c r="M66" i="22"/>
  <c r="S66" i="22" s="1"/>
  <c r="M67" i="22"/>
  <c r="S67" i="22" s="1"/>
  <c r="M68" i="22"/>
  <c r="S68" i="22" s="1"/>
  <c r="M70" i="22"/>
  <c r="S70" i="22" s="1"/>
  <c r="M74" i="22"/>
  <c r="S74" i="22" s="1"/>
  <c r="M62" i="22"/>
  <c r="S62" i="22" s="1"/>
  <c r="M75" i="22"/>
  <c r="S75" i="22" s="1"/>
  <c r="M71" i="22"/>
  <c r="S71" i="22" s="1"/>
  <c r="M65" i="22"/>
  <c r="S65" i="22" s="1"/>
  <c r="M61" i="22"/>
  <c r="S61" i="22" s="1"/>
  <c r="M69" i="22"/>
  <c r="S69" i="22" s="1"/>
  <c r="J46" i="23"/>
  <c r="Y46" i="22"/>
  <c r="M46" i="23" s="1"/>
  <c r="X52" i="22" l="1"/>
  <c r="J52" i="23" s="1"/>
  <c r="X53" i="22"/>
  <c r="Y53" i="22" s="1"/>
  <c r="M53" i="23" s="1"/>
  <c r="X54" i="22"/>
  <c r="J54" i="23" s="1"/>
  <c r="X50" i="22"/>
  <c r="J50" i="23" s="1"/>
  <c r="X60" i="22"/>
  <c r="J60" i="23" s="1"/>
  <c r="U57" i="22"/>
  <c r="Z57" i="22" s="1"/>
  <c r="AA57" i="22" s="1"/>
  <c r="N57" i="23" s="1"/>
  <c r="X47" i="22"/>
  <c r="Y47" i="22" s="1"/>
  <c r="M47" i="23" s="1"/>
  <c r="X56" i="22"/>
  <c r="J56" i="23" s="1"/>
  <c r="X58" i="22"/>
  <c r="Y58" i="22" s="1"/>
  <c r="M58" i="23" s="1"/>
  <c r="X51" i="22"/>
  <c r="J51" i="23" s="1"/>
  <c r="X59" i="22"/>
  <c r="J59" i="23" s="1"/>
  <c r="X55" i="22"/>
  <c r="Y55" i="22" s="1"/>
  <c r="M55" i="23" s="1"/>
  <c r="X49" i="22"/>
  <c r="Y49" i="22" s="1"/>
  <c r="M49" i="23" s="1"/>
  <c r="X61" i="22"/>
  <c r="U61" i="22"/>
  <c r="Z61" i="22" s="1"/>
  <c r="AA61" i="22" s="1"/>
  <c r="N61" i="23" s="1"/>
  <c r="U70" i="22"/>
  <c r="Z70" i="22" s="1"/>
  <c r="AA70" i="22" s="1"/>
  <c r="N70" i="23" s="1"/>
  <c r="X70" i="22"/>
  <c r="U72" i="22"/>
  <c r="Z72" i="22" s="1"/>
  <c r="AA72" i="22" s="1"/>
  <c r="N72" i="23" s="1"/>
  <c r="X72" i="22"/>
  <c r="U71" i="22"/>
  <c r="Z71" i="22" s="1"/>
  <c r="AA71" i="22" s="1"/>
  <c r="N71" i="23" s="1"/>
  <c r="X71" i="22"/>
  <c r="U67" i="22"/>
  <c r="Z67" i="22" s="1"/>
  <c r="AA67" i="22" s="1"/>
  <c r="N67" i="23" s="1"/>
  <c r="X67" i="22"/>
  <c r="X63" i="22"/>
  <c r="U63" i="22"/>
  <c r="Z63" i="22" s="1"/>
  <c r="AA63" i="22" s="1"/>
  <c r="N63" i="23" s="1"/>
  <c r="X65" i="22"/>
  <c r="U65" i="22"/>
  <c r="Z65" i="22" s="1"/>
  <c r="AA65" i="22" s="1"/>
  <c r="N65" i="23" s="1"/>
  <c r="X75" i="22"/>
  <c r="U75" i="22"/>
  <c r="Z75" i="22" s="1"/>
  <c r="AA75" i="22" s="1"/>
  <c r="N75" i="23" s="1"/>
  <c r="X68" i="22"/>
  <c r="U68" i="22"/>
  <c r="Z68" i="22" s="1"/>
  <c r="AA68" i="22" s="1"/>
  <c r="N68" i="23" s="1"/>
  <c r="X66" i="22"/>
  <c r="U66" i="22"/>
  <c r="Z66" i="22" s="1"/>
  <c r="AA66" i="22" s="1"/>
  <c r="N66" i="23" s="1"/>
  <c r="X64" i="22"/>
  <c r="U64" i="22"/>
  <c r="Z64" i="22" s="1"/>
  <c r="AA64" i="22" s="1"/>
  <c r="N64" i="23" s="1"/>
  <c r="U73" i="22"/>
  <c r="Z73" i="22" s="1"/>
  <c r="AA73" i="22" s="1"/>
  <c r="N73" i="23" s="1"/>
  <c r="X73" i="22"/>
  <c r="J57" i="23"/>
  <c r="Y57" i="22"/>
  <c r="M57" i="23" s="1"/>
  <c r="X62" i="22"/>
  <c r="U62" i="22"/>
  <c r="Z62" i="22" s="1"/>
  <c r="AA62" i="22" s="1"/>
  <c r="N62" i="23" s="1"/>
  <c r="U69" i="22"/>
  <c r="Z69" i="22" s="1"/>
  <c r="AA69" i="22" s="1"/>
  <c r="N69" i="23" s="1"/>
  <c r="X69" i="22"/>
  <c r="U74" i="22"/>
  <c r="Z74" i="22" s="1"/>
  <c r="AA74" i="22" s="1"/>
  <c r="N74" i="23" s="1"/>
  <c r="X74" i="22"/>
  <c r="J53" i="23"/>
  <c r="Y48" i="22"/>
  <c r="M48" i="23" s="1"/>
  <c r="J48" i="23"/>
  <c r="Y52" i="22" l="1"/>
  <c r="M52" i="23" s="1"/>
  <c r="Y60" i="22"/>
  <c r="M60" i="23" s="1"/>
  <c r="Y50" i="22"/>
  <c r="M50" i="23" s="1"/>
  <c r="Y59" i="22"/>
  <c r="M59" i="23" s="1"/>
  <c r="Y51" i="22"/>
  <c r="M51" i="23" s="1"/>
  <c r="J49" i="23"/>
  <c r="J47" i="23"/>
  <c r="Y54" i="22"/>
  <c r="M54" i="23" s="1"/>
  <c r="J58" i="23"/>
  <c r="Y56" i="22"/>
  <c r="M56" i="23" s="1"/>
  <c r="J55" i="23"/>
  <c r="J69" i="23"/>
  <c r="Y69" i="22"/>
  <c r="M69" i="23" s="1"/>
  <c r="Y73" i="22"/>
  <c r="M73" i="23" s="1"/>
  <c r="J73" i="23"/>
  <c r="Y71" i="22"/>
  <c r="M71" i="23" s="1"/>
  <c r="J71" i="23"/>
  <c r="J70" i="23"/>
  <c r="Y70" i="22"/>
  <c r="M70" i="23" s="1"/>
  <c r="Y66" i="22"/>
  <c r="M66" i="23" s="1"/>
  <c r="J66" i="23"/>
  <c r="J65" i="23"/>
  <c r="Y65" i="22"/>
  <c r="M65" i="23" s="1"/>
  <c r="J63" i="23"/>
  <c r="Y63" i="22"/>
  <c r="M63" i="23" s="1"/>
  <c r="Y74" i="22"/>
  <c r="M74" i="23" s="1"/>
  <c r="J74" i="23"/>
  <c r="Y67" i="22"/>
  <c r="M67" i="23" s="1"/>
  <c r="J67" i="23"/>
  <c r="J72" i="23"/>
  <c r="Y72" i="22"/>
  <c r="M72" i="23" s="1"/>
  <c r="Y62" i="22"/>
  <c r="M62" i="23" s="1"/>
  <c r="J62" i="23"/>
  <c r="J64" i="23"/>
  <c r="Y64" i="22"/>
  <c r="M64" i="23" s="1"/>
  <c r="Y68" i="22"/>
  <c r="M68" i="23" s="1"/>
  <c r="J68" i="23"/>
  <c r="Y75" i="22"/>
  <c r="M75" i="23" s="1"/>
  <c r="J75" i="23"/>
  <c r="J61" i="23"/>
  <c r="Y61" i="22"/>
  <c r="M6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T12" authorId="0" shapeId="0" xr:uid="{00000000-0006-0000-0000-000001000000}">
      <text>
        <r>
          <rPr>
            <sz val="11"/>
            <rFont val="Calibri"/>
            <family val="2"/>
          </rPr>
          <t>Producerat 2016 = 562 MWh Beräknad tillförd energi med 0,8 VV</t>
        </r>
      </text>
    </comment>
    <comment ref="H15" authorId="0" shapeId="0" xr:uid="{00000000-0006-0000-0000-000002000000}">
      <text>
        <r>
          <rPr>
            <sz val="11"/>
            <rFont val="Calibri"/>
            <family val="2"/>
          </rPr>
          <t>Produktion på Sävelund stängdes ned under Juli 2016, dessutom var 2016 kallare än 2015</t>
        </r>
      </text>
    </comment>
    <comment ref="Y15" authorId="0" shapeId="0" xr:uid="{00000000-0006-0000-0000-000003000000}">
      <text>
        <r>
          <rPr>
            <sz val="11"/>
            <rFont val="Calibri"/>
            <family val="2"/>
          </rPr>
          <t>2016 var något kallare än 2015, mål var att låta Gjutarens Eldningsolja gå så lite som möjligt</t>
        </r>
      </text>
    </comment>
    <comment ref="D16" authorId="0" shapeId="0" xr:uid="{00000000-0006-0000-0000-000004000000}">
      <text>
        <r>
          <rPr>
            <sz val="11"/>
            <rFont val="Calibri"/>
            <family val="2"/>
          </rPr>
          <t>Leveranser till sågindustri har upphört.De har byggt egen panna</t>
        </r>
      </text>
    </comment>
    <comment ref="E16" authorId="0" shapeId="0" xr:uid="{00000000-0006-0000-0000-000005000000}">
      <text>
        <r>
          <rPr>
            <sz val="11"/>
            <rFont val="Calibri"/>
            <family val="2"/>
          </rPr>
          <t>66,06 Gwh</t>
        </r>
      </text>
    </comment>
    <comment ref="G16" authorId="0" shapeId="0" xr:uid="{00000000-0006-0000-0000-000006000000}">
      <text>
        <r>
          <rPr>
            <sz val="11"/>
            <rFont val="Calibri"/>
            <family val="2"/>
          </rPr>
          <t>Ändrat av Åsa Lindqvist 2017-05-08 efter uppgifter i mail från Hans Christofferson</t>
        </r>
      </text>
    </comment>
    <comment ref="R16" authorId="0" shapeId="0" xr:uid="{00000000-0006-0000-0000-000007000000}">
      <text>
        <r>
          <rPr>
            <sz val="11"/>
            <rFont val="Calibri"/>
            <family val="2"/>
          </rPr>
          <t>Ändrat av Åsa Lindqvist 2017-05-08 efter uppgifter i mail från Hans Christofferson</t>
        </r>
      </text>
    </comment>
    <comment ref="R17" authorId="0" shapeId="0" xr:uid="{00000000-0006-0000-0000-000008000000}">
      <text>
        <r>
          <rPr>
            <sz val="11"/>
            <rFont val="Calibri"/>
            <family val="2"/>
          </rPr>
          <t>Ändrat av Åsa Lindqvist 2017-05-08 efter uppgifter i mail från Hans Christofferson</t>
        </r>
      </text>
    </comment>
    <comment ref="R18" authorId="0" shapeId="0" xr:uid="{00000000-0006-0000-0000-000009000000}">
      <text>
        <r>
          <rPr>
            <sz val="11"/>
            <rFont val="Calibri"/>
            <family val="2"/>
          </rPr>
          <t>Ändrat av Åsa Lindqvist 2017-05-08 efter uppgifter i mail från Hans Christofferson</t>
        </r>
      </text>
    </comment>
    <comment ref="AD20" authorId="0" shapeId="0" xr:uid="{00000000-0006-0000-0000-00000A000000}">
      <text>
        <r>
          <rPr>
            <sz val="11"/>
            <rFont val="Calibri"/>
            <family val="2"/>
          </rPr>
          <t>Ändrat 2017-05-08 av Åsa Lindqvist efter mailkontakt med Björn Norberg</t>
        </r>
      </text>
    </comment>
    <comment ref="D56" authorId="0" shapeId="0" xr:uid="{00000000-0006-0000-0000-00000B000000}">
      <text>
        <r>
          <rPr>
            <sz val="11"/>
            <rFont val="Calibri"/>
            <family val="2"/>
          </rPr>
          <t>Vi har inte kvar Åtorp, Degerfors Kommun har tagit över verksamheten</t>
        </r>
      </text>
    </comment>
    <comment ref="E93" authorId="0" shapeId="0" xr:uid="{00000000-0006-0000-0000-00000C000000}">
      <text>
        <r>
          <rPr>
            <sz val="11"/>
            <rFont val="Calibri"/>
            <family val="2"/>
          </rPr>
          <t>Mycket märkligt att räkna med rökgaskondensering som "tillförd bränslemängd" i autosumman. Eller ska vi börja räkna kalorimetriskt värmevärde ibland men oftast inte?</t>
        </r>
      </text>
    </comment>
    <comment ref="AC97" authorId="0" shapeId="0" xr:uid="{00000000-0006-0000-0000-00000D000000}">
      <text>
        <r>
          <rPr>
            <sz val="11"/>
            <rFont val="Calibri"/>
            <family val="2"/>
          </rPr>
          <t>Deponigaspannan har knappt gått under året, ny på gång</t>
        </r>
      </text>
    </comment>
    <comment ref="D106" authorId="0" shapeId="0" xr:uid="{00000000-0006-0000-0000-00000E000000}">
      <text>
        <r>
          <rPr>
            <sz val="11"/>
            <rFont val="Calibri"/>
            <family val="2"/>
          </rPr>
          <t xml:space="preserve">Värdena i egen hetvattenproduktion innehåller för 2016 också produktionen från Söderenergi, samt Öppen Fjärrvärme. </t>
        </r>
      </text>
    </comment>
    <comment ref="G106" authorId="0" shapeId="0" xr:uid="{00000000-0006-0000-0000-00000F000000}">
      <text>
        <r>
          <rPr>
            <sz val="11"/>
            <rFont val="Calibri"/>
            <family val="2"/>
          </rPr>
          <t>Inkl produktionsamv SÖE och ÖFV.</t>
        </r>
      </text>
    </comment>
    <comment ref="I106" authorId="0" shapeId="0" xr:uid="{00000000-0006-0000-0000-000010000000}">
      <text>
        <r>
          <rPr>
            <sz val="11"/>
            <rFont val="Calibri"/>
            <family val="2"/>
          </rPr>
          <t>Inkl produktionsamv SÖE och ÖFV.</t>
        </r>
      </text>
    </comment>
    <comment ref="M106" authorId="0" shapeId="0" xr:uid="{00000000-0006-0000-0000-000011000000}">
      <text>
        <r>
          <rPr>
            <sz val="11"/>
            <rFont val="Calibri"/>
            <family val="2"/>
          </rPr>
          <t>Trädbränsle mix. Inkl SÖE och ÖFV.</t>
        </r>
      </text>
    </comment>
    <comment ref="T106" authorId="0" shapeId="0" xr:uid="{00000000-0006-0000-0000-000012000000}">
      <text>
        <r>
          <rPr>
            <sz val="11"/>
            <rFont val="Calibri"/>
            <family val="2"/>
          </rPr>
          <t>Inkl SÖE och ÖFV</t>
        </r>
      </text>
    </comment>
    <comment ref="X106" authorId="0" shapeId="0" xr:uid="{00000000-0006-0000-0000-000013000000}">
      <text>
        <r>
          <rPr>
            <sz val="11"/>
            <rFont val="Calibri"/>
            <family val="2"/>
          </rPr>
          <t>Inkl SÖE och ÖFV.</t>
        </r>
      </text>
    </comment>
    <comment ref="Y106" authorId="0" shapeId="0" xr:uid="{00000000-0006-0000-0000-000014000000}">
      <text>
        <r>
          <rPr>
            <sz val="11"/>
            <rFont val="Calibri"/>
            <family val="2"/>
          </rPr>
          <t>Finbio och MFA. Inkl SÖE och ÖFV.</t>
        </r>
      </text>
    </comment>
    <comment ref="AA106" authorId="0" shapeId="0" xr:uid="{00000000-0006-0000-0000-000015000000}">
      <text>
        <r>
          <rPr>
            <sz val="11"/>
            <rFont val="Calibri"/>
            <family val="2"/>
          </rPr>
          <t>Inkl SÖE och ÖFV.</t>
        </r>
      </text>
    </comment>
    <comment ref="AB106" authorId="0" shapeId="0" xr:uid="{00000000-0006-0000-0000-000016000000}">
      <text>
        <r>
          <rPr>
            <sz val="11"/>
            <rFont val="Calibri"/>
            <family val="2"/>
          </rPr>
          <t>Avser såväl hushållsavfall som returbränslen. Inkl SÖE och ÖFV.</t>
        </r>
      </text>
    </comment>
    <comment ref="AD106" authorId="0" shapeId="0" xr:uid="{00000000-0006-0000-0000-000017000000}">
      <text>
        <r>
          <rPr>
            <sz val="11"/>
            <rFont val="Calibri"/>
            <family val="2"/>
          </rPr>
          <t>Endast RGK från SÖE och ÖFV. RGK i Fortum Värmes anläggningar rapporteras i kraftvärmeverken.</t>
        </r>
      </text>
    </comment>
    <comment ref="M119" authorId="0" shapeId="0" xr:uid="{00000000-0006-0000-0000-000018000000}">
      <text>
        <r>
          <rPr>
            <sz val="11"/>
            <rFont val="Calibri"/>
            <family val="2"/>
          </rPr>
          <t>Angivet: 16345 GWh. Ändrat till 16,345 GWh /Åsa Lindqvist 170508</t>
        </r>
      </text>
    </comment>
    <comment ref="O119" authorId="0" shapeId="0" xr:uid="{00000000-0006-0000-0000-000019000000}">
      <text>
        <r>
          <rPr>
            <sz val="11"/>
            <rFont val="Calibri"/>
            <family val="2"/>
          </rPr>
          <t>Angivet:13780 GWh. Ändrat till 13,780 GWh /Åsa Lindqvist 170508</t>
        </r>
      </text>
    </comment>
    <comment ref="D129" authorId="0" shapeId="0" xr:uid="{00000000-0006-0000-0000-00001A000000}">
      <text>
        <r>
          <rPr>
            <sz val="11"/>
            <rFont val="Calibri"/>
            <family val="2"/>
          </rPr>
          <t>Bränslen delvis inkl. Renova och Chalmers.</t>
        </r>
      </text>
    </comment>
    <comment ref="I129" authorId="0" shapeId="0" xr:uid="{00000000-0006-0000-0000-00001B000000}">
      <text>
        <r>
          <rPr>
            <sz val="11"/>
            <rFont val="Calibri"/>
            <family val="2"/>
          </rPr>
          <t>Från egen produktion samt Renova</t>
        </r>
      </text>
    </comment>
    <comment ref="J129" authorId="0" shapeId="0" xr:uid="{00000000-0006-0000-0000-00001C000000}">
      <text>
        <r>
          <rPr>
            <sz val="11"/>
            <rFont val="Calibri"/>
            <family val="2"/>
          </rPr>
          <t>Egen hetvattenproduktion + Renova.</t>
        </r>
      </text>
    </comment>
    <comment ref="T129" authorId="0" shapeId="0" xr:uid="{00000000-0006-0000-0000-00001D000000}">
      <text>
        <r>
          <rPr>
            <sz val="11"/>
            <rFont val="Calibri"/>
            <family val="2"/>
          </rPr>
          <t>Egen hetvattenproduktion + Chalmers</t>
        </r>
      </text>
    </comment>
    <comment ref="AD129" authorId="0" shapeId="0" xr:uid="{00000000-0006-0000-0000-00001E000000}">
      <text>
        <r>
          <rPr>
            <sz val="11"/>
            <rFont val="Calibri"/>
            <family val="2"/>
          </rPr>
          <t>Egen hetvattenproduktion + Renova</t>
        </r>
      </text>
    </comment>
    <comment ref="D141" authorId="0" shapeId="0" xr:uid="{00000000-0006-0000-0000-00001F000000}">
      <text>
        <r>
          <rPr>
            <sz val="11"/>
            <rFont val="Calibri"/>
            <family val="2"/>
          </rPr>
          <t>P1P2: 155,4 varav 30,0 RGK P4: 93,1 varav 21,4 RGK P1P2P3: 29,3 Bg: 0,2 Stena: 0,1</t>
        </r>
      </text>
    </comment>
    <comment ref="G141" authorId="0" shapeId="0" xr:uid="{00000000-0006-0000-0000-000020000000}">
      <text>
        <r>
          <rPr>
            <sz val="11"/>
            <rFont val="Calibri"/>
            <family val="2"/>
          </rPr>
          <t>Khd P1/P2: 62,99 m3 Oc P1/P2/P3: 1,1 m3. Bg: 24,9 m3 Stena: 0,61 m3 Faktor 10,2.</t>
        </r>
      </text>
    </comment>
    <comment ref="AB141" authorId="0" shapeId="0" xr:uid="{00000000-0006-0000-0000-000021000000}">
      <text>
        <r>
          <rPr>
            <sz val="11"/>
            <rFont val="Calibri"/>
            <family val="2"/>
          </rPr>
          <t>63,6 ton avfall. Faktor 2,83.</t>
        </r>
      </text>
    </comment>
    <comment ref="AD141" authorId="0" shapeId="0" xr:uid="{00000000-0006-0000-0000-000022000000}">
      <text>
        <r>
          <rPr>
            <sz val="11"/>
            <rFont val="Calibri"/>
            <family val="2"/>
          </rPr>
          <t>Khd P1/P2: 30,0 GWh. Oc P4: 21,4 GWh.</t>
        </r>
      </text>
    </comment>
    <comment ref="D181" authorId="0" shapeId="0" xr:uid="{00000000-0006-0000-0000-000023000000}">
      <text>
        <r>
          <rPr>
            <sz val="11"/>
            <rFont val="Calibri"/>
            <family val="2"/>
          </rPr>
          <t>Olja och Pellets efter pannan i N:\KOPING\TK\VARMEVARKET\Kolsva\Statistik\Månadsstatistik\2016\Månadsstatistik 2016.xlsx</t>
        </r>
      </text>
    </comment>
    <comment ref="D182" authorId="0" shapeId="0" xr:uid="{00000000-0006-0000-0000-000024000000}">
      <text>
        <r>
          <rPr>
            <sz val="11"/>
            <rFont val="Calibri"/>
            <family val="2"/>
          </rPr>
          <t xml:space="preserve">uppskattning utifrån 19% värmeförlust </t>
        </r>
      </text>
    </comment>
    <comment ref="D210" authorId="0" shapeId="0" xr:uid="{00000000-0006-0000-0000-000025000000}">
      <text>
        <r>
          <rPr>
            <sz val="11"/>
            <rFont val="Calibri"/>
            <family val="2"/>
          </rPr>
          <t>Tagit bort produktionen från Avfallsgas från Stålindustrin då den flyttats till spillvärmefliken. Se kommentar om avfallsgas och spillvärme.</t>
        </r>
      </text>
    </comment>
    <comment ref="AC210" authorId="0" shapeId="0" xr:uid="{00000000-0006-0000-0000-000026000000}">
      <text>
        <r>
          <rPr>
            <sz val="11"/>
            <rFont val="Calibri"/>
            <family val="2"/>
          </rPr>
          <t xml:space="preserve">Bränslet är avfallsgas från Stålindustrin  : Inrapp 54,9 GWh.  Satte in det under spillvärme för att få rätt emissionsfaktorer. Enligt anvisning från SP tidigare år. Obs måste Ändras till avfallsgas från stålindustrin i bränsleanalysen. </t>
        </r>
      </text>
    </comment>
    <comment ref="D214" authorId="0" shapeId="0" xr:uid="{00000000-0006-0000-0000-000027000000}">
      <text>
        <r>
          <rPr>
            <sz val="11"/>
            <rFont val="Calibri"/>
            <family val="2"/>
          </rPr>
          <t>=P1+RGK P1-Leveranser till Fritsla/0,85 + Olja Assberg+Olja Snick-Snickbiopanna= 24642+3225-7369/0,85+1732+8,7+642,5=21 580 MWh Antar 15% nätförluster.</t>
        </r>
      </text>
    </comment>
    <comment ref="D215" authorId="0" shapeId="0" xr:uid="{00000000-0006-0000-0000-000028000000}">
      <text>
        <r>
          <rPr>
            <sz val="11"/>
            <rFont val="Calibri"/>
            <family val="2"/>
          </rPr>
          <t>Assberg- och Fritslanäten är ihoppbyggd (med VVX i mellan näten). Större delen av året drivs Fritsla-nätet från Assberg. För 2016 har Fritsla PC producerat 2996 MWh. Värmemängdsmätaren för växlarstationen  visar 7369 MWh för 2016. Tot.prod.=10 365MWH</t>
        </r>
      </text>
    </comment>
    <comment ref="M215" authorId="0" shapeId="0" xr:uid="{00000000-0006-0000-0000-000029000000}">
      <text>
        <r>
          <rPr>
            <sz val="11"/>
            <rFont val="Calibri"/>
            <family val="2"/>
          </rPr>
          <t xml:space="preserve">10,1 GWh är mängd energi till VVX Nitarevägen. 27 % har antagits i pann- och kulvertförluster. </t>
        </r>
      </text>
    </comment>
    <comment ref="N215" authorId="0" shapeId="0" xr:uid="{00000000-0006-0000-0000-00002A000000}">
      <text>
        <r>
          <rPr>
            <sz val="11"/>
            <rFont val="Calibri"/>
            <family val="2"/>
          </rPr>
          <t xml:space="preserve">10,1 GWh är mängd energi till VVX Nitarevägen. 27 % har antagits i pann- och kulvertförluster. </t>
        </r>
      </text>
    </comment>
    <comment ref="O215" authorId="0" shapeId="0" xr:uid="{00000000-0006-0000-0000-00002B000000}">
      <text>
        <r>
          <rPr>
            <sz val="11"/>
            <rFont val="Calibri"/>
            <family val="2"/>
          </rPr>
          <t xml:space="preserve">10,1 GWh är mängd energi till VVX Nitarevägen. 27 % har antagits i pann- och kulvertförluster. </t>
        </r>
      </text>
    </comment>
    <comment ref="D223" authorId="0" shapeId="0" xr:uid="{00000000-0006-0000-0000-00002C000000}">
      <text>
        <r>
          <rPr>
            <sz val="11"/>
            <rFont val="Calibri"/>
            <family val="2"/>
          </rPr>
          <t>Inrapporterat: 4,4856 GWh. Ändrat till 3,7525 GWh efter mail från Marianne Allmyr /Åsa Lindqvist 170510</t>
        </r>
      </text>
    </comment>
    <comment ref="AD223" authorId="0" shapeId="0" xr:uid="{00000000-0006-0000-0000-00002D000000}">
      <text>
        <r>
          <rPr>
            <sz val="11"/>
            <rFont val="Calibri"/>
            <family val="2"/>
          </rPr>
          <t>RGK ses som en DV process. Här redovisas mängden värme från RGK tillförd till FJV nätet.</t>
        </r>
      </text>
    </comment>
    <comment ref="G238" authorId="0" shapeId="0" xr:uid="{00000000-0006-0000-0000-00002E000000}">
      <text>
        <r>
          <rPr>
            <sz val="11"/>
            <rFont val="Calibri"/>
            <family val="2"/>
          </rPr>
          <t>Låga utetemperaturer i kombination med nya lagkrav för emissioner medförde att bioolja inte kunde eldas som planerat. Därför ökade användningen av fossil olja och därmed även koldioxidutsläppet.</t>
        </r>
      </text>
    </comment>
    <comment ref="I238" authorId="0" shapeId="0" xr:uid="{00000000-0006-0000-0000-00002F000000}">
      <text>
        <r>
          <rPr>
            <sz val="11"/>
            <rFont val="Calibri"/>
            <family val="2"/>
          </rPr>
          <t>Låga utetemperaturer i kombination med nya lagkrav för emissioner medförde att bioolja inte kunde eldas som planerat. Därför ökade användningen av fossil olja och därmed även koldioxidutsläppet.</t>
        </r>
      </text>
    </comment>
    <comment ref="D283" authorId="0" shapeId="0" xr:uid="{00000000-0006-0000-0000-000030000000}">
      <text>
        <r>
          <rPr>
            <sz val="11"/>
            <rFont val="Calibri"/>
            <family val="2"/>
          </rPr>
          <t>Enbart hetvattendrift under 2016</t>
        </r>
      </text>
    </comment>
    <comment ref="K283" authorId="0" shapeId="0" xr:uid="{00000000-0006-0000-0000-000031000000}">
      <text>
        <r>
          <rPr>
            <sz val="11"/>
            <rFont val="Calibri"/>
            <family val="2"/>
          </rPr>
          <t>Propan 95</t>
        </r>
      </text>
    </comment>
    <comment ref="Z283" authorId="0" shapeId="0" xr:uid="{00000000-0006-0000-0000-000032000000}">
      <text>
        <r>
          <rPr>
            <sz val="11"/>
            <rFont val="Calibri"/>
            <family val="2"/>
          </rPr>
          <t>Kaffebönskal</t>
        </r>
      </text>
    </comment>
    <comment ref="AI308" authorId="0" shapeId="0" xr:uid="{00000000-0006-0000-0000-000033000000}">
      <text>
        <r>
          <rPr>
            <sz val="11"/>
            <rFont val="Calibri"/>
            <family val="2"/>
          </rPr>
          <t>Angivet på elpannor elförbrukning: ET. Ändrat till 4.57 GWh, då det är det som är angivet på elpannor värmeproduktion. /ÅL 170508</t>
        </r>
      </text>
    </comment>
    <comment ref="AH322" authorId="0" shapeId="0" xr:uid="{00000000-0006-0000-0000-000034000000}">
      <text>
        <r>
          <rPr>
            <sz val="11"/>
            <rFont val="Calibri"/>
            <family val="2"/>
          </rPr>
          <t>Åsa Lindqvist 170508: Inget värde angivit på elpannor värmeproduktion. Satt till samma som elpannor elförbrukning.</t>
        </r>
      </text>
    </comment>
    <comment ref="A338" authorId="1" shapeId="0" xr:uid="{00000000-0006-0000-0000-000035000000}">
      <text>
        <r>
          <rPr>
            <b/>
            <sz val="9"/>
            <color indexed="81"/>
            <rFont val="Tahoma"/>
            <charset val="1"/>
          </rPr>
          <t>Åsa Lindqvist:</t>
        </r>
        <r>
          <rPr>
            <sz val="9"/>
            <color indexed="81"/>
            <rFont val="Tahoma"/>
            <charset val="1"/>
          </rPr>
          <t xml:space="preserve">
Ändrat 170615 enligt mail från företaget</t>
        </r>
      </text>
    </comment>
    <comment ref="A339" authorId="1" shapeId="0" xr:uid="{00000000-0006-0000-0000-000036000000}">
      <text>
        <r>
          <rPr>
            <b/>
            <sz val="9"/>
            <color indexed="81"/>
            <rFont val="Tahoma"/>
            <charset val="1"/>
          </rPr>
          <t>Åsa Lindqvist:</t>
        </r>
        <r>
          <rPr>
            <sz val="9"/>
            <color indexed="81"/>
            <rFont val="Tahoma"/>
            <charset val="1"/>
          </rPr>
          <t xml:space="preserve">
Ändrat 170615 enligt mail från företaget</t>
        </r>
      </text>
    </comment>
    <comment ref="AH342" authorId="0" shapeId="0" xr:uid="{00000000-0006-0000-0000-000037000000}">
      <text>
        <r>
          <rPr>
            <sz val="11"/>
            <rFont val="Calibri"/>
            <family val="2"/>
          </rPr>
          <t>Åsa Lindqvist 170508: Inget värde angivit på elpannor värmeproduktion. Satt till samma som elpannor elförbrukning.</t>
        </r>
      </text>
    </comment>
    <comment ref="AE376" authorId="0" shapeId="0" xr:uid="{00000000-0006-0000-0000-000038000000}">
      <text>
        <r>
          <rPr>
            <sz val="11"/>
            <rFont val="Calibri"/>
            <family val="2"/>
          </rPr>
          <t>VP Graniten</t>
        </r>
      </text>
    </comment>
    <comment ref="E379" authorId="0" shapeId="0" xr:uid="{00000000-0006-0000-0000-000039000000}">
      <text>
        <r>
          <rPr>
            <sz val="11"/>
            <rFont val="Calibri"/>
            <family val="2"/>
          </rPr>
          <t>Enligt min summering blir det 39,856</t>
        </r>
      </text>
    </comment>
    <comment ref="AH380" authorId="0" shapeId="0" xr:uid="{00000000-0006-0000-0000-00003A000000}">
      <text>
        <r>
          <rPr>
            <sz val="11"/>
            <rFont val="Calibri"/>
            <family val="2"/>
          </rPr>
          <t>Åsa Lindqvist 170508: Inget värde angivit på elpannor värmeproduktion. Satt till samma som elpannor elförbrukning.</t>
        </r>
      </text>
    </comment>
    <comment ref="Y387" authorId="0" shapeId="0" xr:uid="{00000000-0006-0000-0000-00003B000000}">
      <text>
        <r>
          <rPr>
            <sz val="11"/>
            <rFont val="Calibri"/>
            <family val="2"/>
          </rPr>
          <t>Mer förbrukning av bioolja både i Jordbro och Bollmora pga av driftstörningar.</t>
        </r>
      </text>
    </comment>
    <comment ref="D395" authorId="0" shapeId="0" xr:uid="{00000000-0006-0000-0000-00003C000000}">
      <text>
        <r>
          <rPr>
            <sz val="11"/>
            <rFont val="Calibri"/>
            <family val="2"/>
          </rPr>
          <t>Hetvatten till nät (exkl KVV (plus återkylare) och Gabriella) + ånglev/0,8 minus allokerad el till VP för fjv</t>
        </r>
      </text>
    </comment>
    <comment ref="A399" authorId="1" shapeId="0" xr:uid="{00000000-0006-0000-0000-00003D000000}">
      <text>
        <r>
          <rPr>
            <b/>
            <sz val="9"/>
            <color indexed="81"/>
            <rFont val="Tahoma"/>
            <charset val="1"/>
          </rPr>
          <t>Åsa Lindqvist:</t>
        </r>
        <r>
          <rPr>
            <sz val="9"/>
            <color indexed="81"/>
            <rFont val="Tahoma"/>
            <charset val="1"/>
          </rPr>
          <t xml:space="preserve">
Ändrat 170615 enligt mail från företaget</t>
        </r>
      </text>
    </comment>
    <comment ref="A400" authorId="1" shapeId="0" xr:uid="{00000000-0006-0000-0000-00003E000000}">
      <text>
        <r>
          <rPr>
            <b/>
            <sz val="9"/>
            <color indexed="81"/>
            <rFont val="Tahoma"/>
            <charset val="1"/>
          </rPr>
          <t>Åsa Lindqvist:</t>
        </r>
        <r>
          <rPr>
            <sz val="9"/>
            <color indexed="81"/>
            <rFont val="Tahoma"/>
            <charset val="1"/>
          </rPr>
          <t xml:space="preserve">
Ändrat 170615 enligt mail från företaget</t>
        </r>
      </text>
    </comment>
    <comment ref="A401" authorId="1" shapeId="0" xr:uid="{00000000-0006-0000-0000-00003F000000}">
      <text>
        <r>
          <rPr>
            <b/>
            <sz val="9"/>
            <color indexed="81"/>
            <rFont val="Tahoma"/>
            <charset val="1"/>
          </rPr>
          <t>Åsa Lindqvist:</t>
        </r>
        <r>
          <rPr>
            <sz val="9"/>
            <color indexed="81"/>
            <rFont val="Tahoma"/>
            <charset val="1"/>
          </rPr>
          <t xml:space="preserve">
Ändrat 170615 enligt mail från företaget</t>
        </r>
      </text>
    </comment>
    <comment ref="D440" authorId="0" shapeId="0" xr:uid="{00000000-0006-0000-0000-000040000000}">
      <text>
        <r>
          <rPr>
            <sz val="11"/>
            <rFont val="Calibri"/>
            <family val="2"/>
          </rPr>
          <t xml:space="preserve">2015 var de månader som Sandvik 2 inte hade någon fungerande turbin med räknade i denna statistik. Utan turbin blir Sandvik 2 en enbart en hetvattenpanna. </t>
        </r>
      </text>
    </comment>
    <comment ref="G440" authorId="0" shapeId="0" xr:uid="{00000000-0006-0000-0000-000041000000}">
      <text>
        <r>
          <rPr>
            <sz val="11"/>
            <rFont val="Calibri"/>
            <family val="2"/>
          </rPr>
          <t xml:space="preserve">Oljeförbrukningen från våra reservpannorcentraler. De har haft fler drifttimmar med produktion ut på nät i år än tidigare år. </t>
        </r>
      </text>
    </comment>
    <comment ref="O440" authorId="0" shapeId="0" xr:uid="{00000000-0006-0000-0000-000042000000}">
      <text>
        <r>
          <rPr>
            <sz val="11"/>
            <rFont val="Calibri"/>
            <family val="2"/>
          </rPr>
          <t xml:space="preserve">2015 var de månader som Sandvik 2 inte hade någon fungerande turbin med räknade i denna statistik. Utan turbin blir Sandvik 2 en enbart en hetvattenpanna. </t>
        </r>
      </text>
    </comment>
    <comment ref="Y442" authorId="0" shapeId="0" xr:uid="{00000000-0006-0000-0000-000043000000}">
      <text>
        <r>
          <rPr>
            <sz val="11"/>
            <rFont val="Calibri"/>
            <family val="2"/>
          </rPr>
          <t>Använder RME (Rapsmetyleter) på en av våra Eo1 pannor (Lotta)  för långtidstest.</t>
        </r>
      </text>
    </comment>
    <comment ref="AC442" authorId="0" shapeId="0" xr:uid="{00000000-0006-0000-0000-000044000000}">
      <text>
        <r>
          <rPr>
            <sz val="11"/>
            <rFont val="Calibri"/>
            <family val="2"/>
          </rPr>
          <t>Deponigas (P34, Lotta och Ångjanne) verkningsgrad 85% 5 MWh / 1000 kbm.</t>
        </r>
      </text>
    </comment>
    <comment ref="D459" authorId="0" shapeId="0" xr:uid="{00000000-0006-0000-0000-000045000000}">
      <text>
        <r>
          <rPr>
            <sz val="11"/>
            <rFont val="Calibri"/>
            <family val="2"/>
          </rPr>
          <t>Anläggning avstängd i början av 2016 pga sammankoppling med centrala nätet</t>
        </r>
      </text>
    </comment>
    <comment ref="Y463" authorId="0" shapeId="0" xr:uid="{00000000-0006-0000-0000-000046000000}">
      <text>
        <r>
          <rPr>
            <sz val="11"/>
            <rFont val="Calibri"/>
            <family val="2"/>
          </rPr>
          <t>Bioharts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1" authorId="0" shapeId="0" xr:uid="{00000000-0006-0000-0900-000001000000}">
      <text>
        <r>
          <rPr>
            <b/>
            <sz val="9"/>
            <color indexed="81"/>
            <rFont val="Tahoma"/>
            <family val="2"/>
          </rPr>
          <t>Åsa Lindqvist:</t>
        </r>
        <r>
          <rPr>
            <sz val="9"/>
            <color indexed="81"/>
            <rFont val="Tahoma"/>
            <family val="2"/>
          </rPr>
          <t xml:space="preserve">
Nätlista från "Egen hetvattenproduktion", med tomma nät borttaget</t>
        </r>
      </text>
    </comment>
    <comment ref="K210" authorId="0" shapeId="0" xr:uid="{00000000-0006-0000-0900-000002000000}">
      <text>
        <r>
          <rPr>
            <b/>
            <sz val="9"/>
            <color indexed="81"/>
            <rFont val="Tahoma"/>
            <charset val="1"/>
          </rPr>
          <t>Åsa Lindqvist:</t>
        </r>
        <r>
          <rPr>
            <sz val="9"/>
            <color indexed="81"/>
            <rFont val="Tahoma"/>
            <charset val="1"/>
          </rPr>
          <t xml:space="preserve">
Inrapporterat 729,1 GWh på spillvärme. Flyttat manuellt till avfallsgas från stålindustrin</t>
        </r>
      </text>
    </comment>
    <comment ref="AD210" authorId="0" shapeId="0" xr:uid="{00000000-0006-0000-0900-000003000000}">
      <text>
        <r>
          <rPr>
            <b/>
            <sz val="9"/>
            <color indexed="81"/>
            <rFont val="Tahoma"/>
            <charset val="1"/>
          </rPr>
          <t>Åsa Lindqvist:</t>
        </r>
        <r>
          <rPr>
            <sz val="9"/>
            <color indexed="81"/>
            <rFont val="Tahoma"/>
            <charset val="1"/>
          </rPr>
          <t xml:space="preserve">
Inrapporterat 729,1 GWh på spillvärme. Flyttat manuellt till avfallsgas från stålindustrin</t>
        </r>
      </text>
    </comment>
    <comment ref="K211" authorId="0" shapeId="0" xr:uid="{00000000-0006-0000-0900-000004000000}">
      <text>
        <r>
          <rPr>
            <b/>
            <sz val="9"/>
            <color indexed="81"/>
            <rFont val="Tahoma"/>
            <charset val="1"/>
          </rPr>
          <t>Åsa Lindqvist:</t>
        </r>
        <r>
          <rPr>
            <sz val="9"/>
            <color indexed="81"/>
            <rFont val="Tahoma"/>
            <charset val="1"/>
          </rPr>
          <t xml:space="preserve">
Inrapporterat 5,1 GWh på spillvärme. Flyttat manuellt till avfallsgas från stålindustrin</t>
        </r>
      </text>
    </comment>
    <comment ref="AD211" authorId="0" shapeId="0" xr:uid="{00000000-0006-0000-0900-000005000000}">
      <text>
        <r>
          <rPr>
            <b/>
            <sz val="9"/>
            <color indexed="81"/>
            <rFont val="Tahoma"/>
            <charset val="1"/>
          </rPr>
          <t>Åsa Lindqvist:</t>
        </r>
        <r>
          <rPr>
            <sz val="9"/>
            <color indexed="81"/>
            <rFont val="Tahoma"/>
            <charset val="1"/>
          </rPr>
          <t xml:space="preserve">
Inrapporterat 5,1 GWh på spillvärme. Flyttat manuellt till avfallsgas från stålindustrin</t>
        </r>
      </text>
    </comment>
    <comment ref="A336" authorId="0" shapeId="0" xr:uid="{00000000-0006-0000-0900-000006000000}">
      <text>
        <r>
          <rPr>
            <b/>
            <sz val="9"/>
            <color indexed="81"/>
            <rFont val="Tahoma"/>
            <charset val="1"/>
          </rPr>
          <t>Åsa Lindqvist:</t>
        </r>
        <r>
          <rPr>
            <sz val="9"/>
            <color indexed="81"/>
            <rFont val="Tahoma"/>
            <charset val="1"/>
          </rPr>
          <t xml:space="preserve">
Ändrat 170615 enligt mail från företaget</t>
        </r>
      </text>
    </comment>
    <comment ref="A337" authorId="0" shapeId="0" xr:uid="{00000000-0006-0000-0900-000007000000}">
      <text>
        <r>
          <rPr>
            <b/>
            <sz val="9"/>
            <color indexed="81"/>
            <rFont val="Tahoma"/>
            <charset val="1"/>
          </rPr>
          <t>Åsa Lindqvist:</t>
        </r>
        <r>
          <rPr>
            <sz val="9"/>
            <color indexed="81"/>
            <rFont val="Tahoma"/>
            <charset val="1"/>
          </rPr>
          <t xml:space="preserve">
Ändrat 170615 enligt mail från företaget</t>
        </r>
      </text>
    </comment>
    <comment ref="A396" authorId="0" shapeId="0" xr:uid="{00000000-0006-0000-0900-000008000000}">
      <text>
        <r>
          <rPr>
            <b/>
            <sz val="9"/>
            <color indexed="81"/>
            <rFont val="Tahoma"/>
            <charset val="1"/>
          </rPr>
          <t>Åsa Lindqvist:</t>
        </r>
        <r>
          <rPr>
            <sz val="9"/>
            <color indexed="81"/>
            <rFont val="Tahoma"/>
            <charset val="1"/>
          </rPr>
          <t xml:space="preserve">
Ändrat 170615 enligt mail från företaget</t>
        </r>
      </text>
    </comment>
    <comment ref="A397" authorId="0" shapeId="0" xr:uid="{00000000-0006-0000-0900-000009000000}">
      <text>
        <r>
          <rPr>
            <b/>
            <sz val="9"/>
            <color indexed="81"/>
            <rFont val="Tahoma"/>
            <charset val="1"/>
          </rPr>
          <t>Åsa Lindqvist:</t>
        </r>
        <r>
          <rPr>
            <sz val="9"/>
            <color indexed="81"/>
            <rFont val="Tahoma"/>
            <charset val="1"/>
          </rPr>
          <t xml:space="preserve">
Ändrat 170615 enligt mail från företaget</t>
        </r>
      </text>
    </comment>
    <comment ref="A398" authorId="0" shapeId="0" xr:uid="{00000000-0006-0000-0900-00000A000000}">
      <text>
        <r>
          <rPr>
            <b/>
            <sz val="9"/>
            <color indexed="81"/>
            <rFont val="Tahoma"/>
            <charset val="1"/>
          </rPr>
          <t>Åsa Lindqvist:</t>
        </r>
        <r>
          <rPr>
            <sz val="9"/>
            <color indexed="81"/>
            <rFont val="Tahoma"/>
            <charset val="1"/>
          </rPr>
          <t xml:space="preserve">
Ändrat 170615 enligt mail från företaget</t>
        </r>
      </text>
    </comment>
    <comment ref="AL463" authorId="0" shapeId="0" xr:uid="{00000000-0006-0000-0900-00000B000000}">
      <text>
        <r>
          <rPr>
            <b/>
            <sz val="9"/>
            <color indexed="81"/>
            <rFont val="Tahoma"/>
            <charset val="1"/>
          </rPr>
          <t>Åsa Lindqvist:</t>
        </r>
        <r>
          <rPr>
            <sz val="9"/>
            <color indexed="81"/>
            <rFont val="Tahoma"/>
            <charset val="1"/>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Z2" authorId="0" shapeId="0" xr:uid="{00000000-0006-0000-0A00-000001000000}">
      <text>
        <r>
          <rPr>
            <b/>
            <sz val="9"/>
            <color indexed="81"/>
            <rFont val="Tahoma"/>
            <family val="2"/>
          </rPr>
          <t>Åsa Lindqvist:</t>
        </r>
        <r>
          <rPr>
            <sz val="9"/>
            <color indexed="81"/>
            <rFont val="Tahoma"/>
            <family val="2"/>
          </rPr>
          <t xml:space="preserve">
Se kolumn längre till höger för ursprung för den använda elen</t>
        </r>
      </text>
    </comment>
    <comment ref="AA2" authorId="0" shapeId="0" xr:uid="{00000000-0006-0000-0A00-000002000000}">
      <text>
        <r>
          <rPr>
            <b/>
            <sz val="9"/>
            <color indexed="81"/>
            <rFont val="Tahoma"/>
            <family val="2"/>
          </rPr>
          <t>Åsa Lindqvist:</t>
        </r>
        <r>
          <rPr>
            <sz val="9"/>
            <color indexed="81"/>
            <rFont val="Tahoma"/>
            <family val="2"/>
          </rPr>
          <t xml:space="preserve">
Se kolumn längre till höger för ursprung för den använda elen</t>
        </r>
      </text>
    </comment>
    <comment ref="AB2" authorId="0" shapeId="0" xr:uid="{00000000-0006-0000-0A00-00000300000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D2" authorId="0" shapeId="0" xr:uid="{00000000-0006-0000-0A00-000004000000}">
      <text>
        <r>
          <rPr>
            <b/>
            <sz val="9"/>
            <color indexed="81"/>
            <rFont val="Tahoma"/>
            <family val="2"/>
          </rPr>
          <t>Åsa Lindqvist:</t>
        </r>
        <r>
          <rPr>
            <sz val="9"/>
            <color indexed="81"/>
            <rFont val="Tahoma"/>
            <family val="2"/>
          </rPr>
          <t xml:space="preserve">
Ren spillvärme, inga extra tillförda bränslen</t>
        </r>
      </text>
    </comment>
    <comment ref="AF2" authorId="0" shapeId="0" xr:uid="{00000000-0006-0000-0A00-000005000000}">
      <text>
        <r>
          <rPr>
            <b/>
            <sz val="9"/>
            <color indexed="81"/>
            <rFont val="Tahoma"/>
            <family val="2"/>
          </rPr>
          <t>Åsa Lindqvist:</t>
        </r>
        <r>
          <rPr>
            <sz val="9"/>
            <color indexed="81"/>
            <rFont val="Tahoma"/>
            <family val="2"/>
          </rPr>
          <t xml:space="preserve">
Se kolumn längre till höger för ursprung för den använda elen</t>
        </r>
      </text>
    </comment>
    <comment ref="AG2" authorId="0" shapeId="0" xr:uid="{00000000-0006-0000-0A00-00000600000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1" authorId="0" shapeId="0" xr:uid="{00000000-0006-0000-0C00-000001000000}">
      <text>
        <r>
          <rPr>
            <b/>
            <sz val="9"/>
            <color indexed="81"/>
            <rFont val="Tahoma"/>
            <family val="2"/>
          </rPr>
          <t>Åsa Lindqvist:</t>
        </r>
        <r>
          <rPr>
            <sz val="9"/>
            <color indexed="81"/>
            <rFont val="Tahoma"/>
            <family val="2"/>
          </rPr>
          <t xml:space="preserve">
Nätlista från "Egen hetvattenproduktion", med tomma nät borttaget</t>
        </r>
      </text>
    </comment>
    <comment ref="A336" authorId="0" shapeId="0" xr:uid="{00000000-0006-0000-0C00-000002000000}">
      <text>
        <r>
          <rPr>
            <b/>
            <sz val="9"/>
            <color indexed="81"/>
            <rFont val="Tahoma"/>
            <charset val="1"/>
          </rPr>
          <t>Åsa Lindqvist:</t>
        </r>
        <r>
          <rPr>
            <sz val="9"/>
            <color indexed="81"/>
            <rFont val="Tahoma"/>
            <charset val="1"/>
          </rPr>
          <t xml:space="preserve">
Ändrat 170615 enligt mail från företaget</t>
        </r>
      </text>
    </comment>
    <comment ref="A337" authorId="0" shapeId="0" xr:uid="{00000000-0006-0000-0C00-000003000000}">
      <text>
        <r>
          <rPr>
            <b/>
            <sz val="9"/>
            <color indexed="81"/>
            <rFont val="Tahoma"/>
            <charset val="1"/>
          </rPr>
          <t>Åsa Lindqvist:</t>
        </r>
        <r>
          <rPr>
            <sz val="9"/>
            <color indexed="81"/>
            <rFont val="Tahoma"/>
            <charset val="1"/>
          </rPr>
          <t xml:space="preserve">
Ändrat 170615 enligt mail från företaget</t>
        </r>
      </text>
    </comment>
    <comment ref="A396" authorId="0" shapeId="0" xr:uid="{00000000-0006-0000-0C00-000004000000}">
      <text>
        <r>
          <rPr>
            <b/>
            <sz val="9"/>
            <color indexed="81"/>
            <rFont val="Tahoma"/>
            <charset val="1"/>
          </rPr>
          <t>Åsa Lindqvist:</t>
        </r>
        <r>
          <rPr>
            <sz val="9"/>
            <color indexed="81"/>
            <rFont val="Tahoma"/>
            <charset val="1"/>
          </rPr>
          <t xml:space="preserve">
Ändrat 170615 enligt mail från företaget</t>
        </r>
      </text>
    </comment>
    <comment ref="A397" authorId="0" shapeId="0" xr:uid="{00000000-0006-0000-0C00-000005000000}">
      <text>
        <r>
          <rPr>
            <b/>
            <sz val="9"/>
            <color indexed="81"/>
            <rFont val="Tahoma"/>
            <charset val="1"/>
          </rPr>
          <t>Åsa Lindqvist:</t>
        </r>
        <r>
          <rPr>
            <sz val="9"/>
            <color indexed="81"/>
            <rFont val="Tahoma"/>
            <charset val="1"/>
          </rPr>
          <t xml:space="preserve">
Ändrat 170615 enligt mail från företaget</t>
        </r>
      </text>
    </comment>
    <comment ref="A398" authorId="0" shapeId="0" xr:uid="{00000000-0006-0000-0C00-000006000000}">
      <text>
        <r>
          <rPr>
            <b/>
            <sz val="9"/>
            <color indexed="81"/>
            <rFont val="Tahoma"/>
            <charset val="1"/>
          </rPr>
          <t>Åsa Lindqvist:</t>
        </r>
        <r>
          <rPr>
            <sz val="9"/>
            <color indexed="81"/>
            <rFont val="Tahoma"/>
            <charset val="1"/>
          </rPr>
          <t xml:space="preserve">
Ändrat 170615 enligt mail från företaget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C26" authorId="0" shapeId="0" xr:uid="{00000000-0006-0000-0D00-00000100000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0" authorId="0" shapeId="0" xr:uid="{00000000-0006-0000-0D00-00000200000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1" authorId="0" shapeId="0" xr:uid="{00000000-0006-0000-0D00-00000300000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C42" authorId="0" shapeId="0" xr:uid="{00000000-0006-0000-0D00-000004000000}">
      <text>
        <r>
          <rPr>
            <b/>
            <sz val="9"/>
            <color indexed="81"/>
            <rFont val="Tahoma"/>
            <charset val="1"/>
          </rPr>
          <t>Åsa Lindqvist:</t>
        </r>
        <r>
          <rPr>
            <sz val="9"/>
            <color indexed="81"/>
            <rFont val="Tahoma"/>
            <charset val="1"/>
          </rPr>
          <t xml:space="preserve">
Miljövärden uppdaterade efter korrigeringar av emissionsfaktorer för el 170616</t>
        </r>
      </text>
    </comment>
    <comment ref="F226" authorId="0" shapeId="0" xr:uid="{00000000-0006-0000-0D00-000005000000}">
      <text>
        <r>
          <rPr>
            <b/>
            <sz val="9"/>
            <color indexed="81"/>
            <rFont val="Tahoma"/>
            <charset val="1"/>
          </rPr>
          <t>Åsa Lindqvist:</t>
        </r>
        <r>
          <rPr>
            <sz val="9"/>
            <color indexed="81"/>
            <rFont val="Tahoma"/>
            <charset val="1"/>
          </rPr>
          <t xml:space="preserve">
Värde uppdaterat 170602 efter ändring av andel fossilt i använd el. Se fliken "Miljö"</t>
        </r>
      </text>
    </comment>
    <comment ref="C243" authorId="0" shapeId="0" xr:uid="{00000000-0006-0000-0D00-000006000000}">
      <text>
        <r>
          <rPr>
            <b/>
            <sz val="9"/>
            <color indexed="81"/>
            <rFont val="Tahoma"/>
            <charset val="1"/>
          </rPr>
          <t>Åsa Lindqvist:</t>
        </r>
        <r>
          <rPr>
            <sz val="9"/>
            <color indexed="81"/>
            <rFont val="Tahoma"/>
            <charset val="1"/>
          </rPr>
          <t xml:space="preserve">
Värden uppdaterade 20170615 efter ändringar i såld värme, både i publiceringsfil och i Kvalitetsnyckeln</t>
        </r>
      </text>
    </comment>
    <comment ref="C244" authorId="0" shapeId="0" xr:uid="{00000000-0006-0000-0D00-000007000000}">
      <text>
        <r>
          <rPr>
            <b/>
            <sz val="9"/>
            <color indexed="81"/>
            <rFont val="Tahoma"/>
            <charset val="1"/>
          </rPr>
          <t>Åsa Lindqvist:</t>
        </r>
        <r>
          <rPr>
            <sz val="9"/>
            <color indexed="81"/>
            <rFont val="Tahoma"/>
            <charset val="1"/>
          </rPr>
          <t xml:space="preserve">
Värden uppdaterade 20170615 efter ändringar i såld värme, både i publiceringsfil och i Kvalitetsnyckeln</t>
        </r>
      </text>
    </comment>
    <comment ref="A372" authorId="0" shapeId="0" xr:uid="{00000000-0006-0000-0D00-000008000000}">
      <text>
        <r>
          <rPr>
            <b/>
            <sz val="9"/>
            <color indexed="81"/>
            <rFont val="Tahoma"/>
            <charset val="1"/>
          </rPr>
          <t>Åsa Lindqvist:</t>
        </r>
        <r>
          <rPr>
            <sz val="9"/>
            <color indexed="81"/>
            <rFont val="Tahoma"/>
            <charset val="1"/>
          </rPr>
          <t xml:space="preserve">
Ändrat 170615 enligt mail från företaget</t>
        </r>
      </text>
    </comment>
    <comment ref="A373" authorId="0" shapeId="0" xr:uid="{00000000-0006-0000-0D00-000009000000}">
      <text>
        <r>
          <rPr>
            <b/>
            <sz val="9"/>
            <color indexed="81"/>
            <rFont val="Tahoma"/>
            <charset val="1"/>
          </rPr>
          <t>Åsa Lindqvist:</t>
        </r>
        <r>
          <rPr>
            <sz val="9"/>
            <color indexed="81"/>
            <rFont val="Tahoma"/>
            <charset val="1"/>
          </rPr>
          <t xml:space="preserve">
Ändrat 170615 enligt mail från företaget</t>
        </r>
      </text>
    </comment>
    <comment ref="A434" authorId="0" shapeId="0" xr:uid="{00000000-0006-0000-0D00-00000A000000}">
      <text>
        <r>
          <rPr>
            <b/>
            <sz val="9"/>
            <color indexed="81"/>
            <rFont val="Tahoma"/>
            <charset val="1"/>
          </rPr>
          <t>Åsa Lindqvist:</t>
        </r>
        <r>
          <rPr>
            <sz val="9"/>
            <color indexed="81"/>
            <rFont val="Tahoma"/>
            <charset val="1"/>
          </rPr>
          <t xml:space="preserve">
Ändrat 170615 enligt mail från företaget</t>
        </r>
      </text>
    </comment>
    <comment ref="A435" authorId="0" shapeId="0" xr:uid="{00000000-0006-0000-0D00-00000B000000}">
      <text>
        <r>
          <rPr>
            <b/>
            <sz val="9"/>
            <color indexed="81"/>
            <rFont val="Tahoma"/>
            <charset val="1"/>
          </rPr>
          <t>Åsa Lindqvist:</t>
        </r>
        <r>
          <rPr>
            <sz val="9"/>
            <color indexed="81"/>
            <rFont val="Tahoma"/>
            <charset val="1"/>
          </rPr>
          <t xml:space="preserve">
Ändrat 170615 enligt mail från företaget</t>
        </r>
      </text>
    </comment>
    <comment ref="A436" authorId="0" shapeId="0" xr:uid="{00000000-0006-0000-0D00-00000C000000}">
      <text>
        <r>
          <rPr>
            <b/>
            <sz val="9"/>
            <color indexed="81"/>
            <rFont val="Tahoma"/>
            <charset val="1"/>
          </rPr>
          <t>Åsa Lindqvist:</t>
        </r>
        <r>
          <rPr>
            <sz val="9"/>
            <color indexed="81"/>
            <rFont val="Tahoma"/>
            <charset val="1"/>
          </rPr>
          <t xml:space="preserve">
Ändrat 170615 enligt mail från företaget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Författare</author>
    <author>Åsa Lindqvist</author>
  </authors>
  <commentList>
    <comment ref="K2" authorId="0" shapeId="0" xr:uid="{00000000-0006-0000-0E00-00000100000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shapeId="0" xr:uid="{00000000-0006-0000-0E00-00000200000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shapeId="0" xr:uid="{00000000-0006-0000-0E00-00000300000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A238" authorId="1" shapeId="0" xr:uid="{00000000-0006-0000-0E00-000004000000}">
      <text>
        <r>
          <rPr>
            <b/>
            <sz val="9"/>
            <color indexed="81"/>
            <rFont val="Tahoma"/>
            <charset val="1"/>
          </rPr>
          <t>Åsa Lindqvist:</t>
        </r>
        <r>
          <rPr>
            <sz val="9"/>
            <color indexed="81"/>
            <rFont val="Tahoma"/>
            <charset val="1"/>
          </rPr>
          <t xml:space="preserve">
Ändrat 170615 enligt mail från företaget</t>
        </r>
      </text>
    </comment>
    <comment ref="A239" authorId="1" shapeId="0" xr:uid="{00000000-0006-0000-0E00-000005000000}">
      <text>
        <r>
          <rPr>
            <b/>
            <sz val="9"/>
            <color indexed="81"/>
            <rFont val="Tahoma"/>
            <charset val="1"/>
          </rPr>
          <t>Åsa Lindqvist:</t>
        </r>
        <r>
          <rPr>
            <sz val="9"/>
            <color indexed="81"/>
            <rFont val="Tahoma"/>
            <charset val="1"/>
          </rPr>
          <t xml:space="preserve">
Ändrat 170615 enligt mail från företaget</t>
        </r>
      </text>
    </comment>
    <comment ref="A240" authorId="1" shapeId="0" xr:uid="{00000000-0006-0000-0E00-000006000000}">
      <text>
        <r>
          <rPr>
            <b/>
            <sz val="9"/>
            <color indexed="81"/>
            <rFont val="Tahoma"/>
            <charset val="1"/>
          </rPr>
          <t>Åsa Lindqvist:</t>
        </r>
        <r>
          <rPr>
            <sz val="9"/>
            <color indexed="81"/>
            <rFont val="Tahoma"/>
            <charset val="1"/>
          </rPr>
          <t xml:space="preserve">
Ändrat 170615 enligt mail från företaget</t>
        </r>
      </text>
    </comment>
    <comment ref="A241" authorId="1" shapeId="0" xr:uid="{00000000-0006-0000-0E00-000007000000}">
      <text>
        <r>
          <rPr>
            <b/>
            <sz val="9"/>
            <color indexed="81"/>
            <rFont val="Tahoma"/>
            <charset val="1"/>
          </rPr>
          <t>Åsa Lindqvist:</t>
        </r>
        <r>
          <rPr>
            <sz val="9"/>
            <color indexed="81"/>
            <rFont val="Tahoma"/>
            <charset val="1"/>
          </rPr>
          <t xml:space="preserve">
Ändrat 170615 enligt mail från företaget</t>
        </r>
      </text>
    </comment>
    <comment ref="A242" authorId="1" shapeId="0" xr:uid="{00000000-0006-0000-0E00-000008000000}">
      <text>
        <r>
          <rPr>
            <b/>
            <sz val="9"/>
            <color indexed="81"/>
            <rFont val="Tahoma"/>
            <charset val="1"/>
          </rPr>
          <t>Åsa Lindqvist:</t>
        </r>
        <r>
          <rPr>
            <sz val="9"/>
            <color indexed="81"/>
            <rFont val="Tahoma"/>
            <charset val="1"/>
          </rPr>
          <t xml:space="preserve">
Ändrat 170615 enligt mail från företaget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A338" authorId="0" shapeId="0" xr:uid="{00000000-0006-0000-1000-000001000000}">
      <text>
        <r>
          <rPr>
            <b/>
            <sz val="9"/>
            <color indexed="81"/>
            <rFont val="Tahoma"/>
            <charset val="1"/>
          </rPr>
          <t>Åsa Lindqvist:</t>
        </r>
        <r>
          <rPr>
            <sz val="9"/>
            <color indexed="81"/>
            <rFont val="Tahoma"/>
            <charset val="1"/>
          </rPr>
          <t xml:space="preserve">
Ändrat 170615 enligt mail från företaget</t>
        </r>
      </text>
    </comment>
    <comment ref="A339" authorId="0" shapeId="0" xr:uid="{00000000-0006-0000-1000-000002000000}">
      <text>
        <r>
          <rPr>
            <b/>
            <sz val="9"/>
            <color indexed="81"/>
            <rFont val="Tahoma"/>
            <charset val="1"/>
          </rPr>
          <t>Åsa Lindqvist:</t>
        </r>
        <r>
          <rPr>
            <sz val="9"/>
            <color indexed="81"/>
            <rFont val="Tahoma"/>
            <charset val="1"/>
          </rPr>
          <t xml:space="preserve">
Ändrat 170615 enligt mail från företaget</t>
        </r>
      </text>
    </comment>
    <comment ref="A399" authorId="0" shapeId="0" xr:uid="{00000000-0006-0000-1000-000003000000}">
      <text>
        <r>
          <rPr>
            <b/>
            <sz val="9"/>
            <color indexed="81"/>
            <rFont val="Tahoma"/>
            <charset val="1"/>
          </rPr>
          <t>Åsa Lindqvist:</t>
        </r>
        <r>
          <rPr>
            <sz val="9"/>
            <color indexed="81"/>
            <rFont val="Tahoma"/>
            <charset val="1"/>
          </rPr>
          <t xml:space="preserve">
Ändrat 170615 enligt mail från företaget</t>
        </r>
      </text>
    </comment>
    <comment ref="A400" authorId="0" shapeId="0" xr:uid="{00000000-0006-0000-1000-000004000000}">
      <text>
        <r>
          <rPr>
            <b/>
            <sz val="9"/>
            <color indexed="81"/>
            <rFont val="Tahoma"/>
            <charset val="1"/>
          </rPr>
          <t>Åsa Lindqvist:</t>
        </r>
        <r>
          <rPr>
            <sz val="9"/>
            <color indexed="81"/>
            <rFont val="Tahoma"/>
            <charset val="1"/>
          </rPr>
          <t xml:space="preserve">
Ändrat 170615 enligt mail från företaget</t>
        </r>
      </text>
    </comment>
    <comment ref="A401" authorId="0" shapeId="0" xr:uid="{00000000-0006-0000-1000-000005000000}">
      <text>
        <r>
          <rPr>
            <b/>
            <sz val="9"/>
            <color indexed="81"/>
            <rFont val="Tahoma"/>
            <charset val="1"/>
          </rPr>
          <t>Åsa Lindqvist:</t>
        </r>
        <r>
          <rPr>
            <sz val="9"/>
            <color indexed="81"/>
            <rFont val="Tahoma"/>
            <charset val="1"/>
          </rPr>
          <t xml:space="preserve">
Ändrat 170615 enligt mail från företaget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F47" authorId="0" shapeId="0" xr:uid="{00000000-0006-0000-0100-000001000000}">
      <text>
        <r>
          <rPr>
            <sz val="11"/>
            <rFont val="Calibri"/>
            <family val="2"/>
          </rPr>
          <t>Angivet bränsle var "Annat bränsle", 25,6 GWh. Ändrade till 18.6 GWh sekundära trädbränslen och 7 GWh eldningsolja efter samtal med Eric Johnsson /Åsa Lindqvist 170510</t>
        </r>
      </text>
    </comment>
    <comment ref="H47" authorId="0" shapeId="0" xr:uid="{00000000-0006-0000-0100-000002000000}">
      <text>
        <r>
          <rPr>
            <sz val="11"/>
            <rFont val="Calibri"/>
            <family val="2"/>
          </rPr>
          <t>Angivet bränsle var "Annat bränsle", 25,6 GWh. Ändrade till 18.6 GWh sekundära trädbränslen och 7 GWh eldningsolja efter samtal med Eric Johnsson /Åsa Lindqvist 170510</t>
        </r>
      </text>
    </comment>
    <comment ref="F127" authorId="0" shapeId="0" xr:uid="{00000000-0006-0000-0100-000003000000}">
      <text>
        <r>
          <rPr>
            <sz val="11"/>
            <rFont val="Calibri"/>
            <family val="2"/>
          </rPr>
          <t>HVK även lagt in el, eftersom el är bioånga till elpris</t>
        </r>
      </text>
    </comment>
    <comment ref="L127" authorId="0" shapeId="0" xr:uid="{00000000-0006-0000-0100-000004000000}">
      <text>
        <r>
          <rPr>
            <sz val="11"/>
            <rFont val="Calibri"/>
            <family val="2"/>
          </rPr>
          <t>2013: 40% av IND 0,4*105,2=42,1 2014: 40% av IND 0,4*102,5=41 ( inkl del av Underleverans Biobaserad) 2016: 40% av IND 0,4*94,354=37,7 + underleverans bio 3,948</t>
        </r>
      </text>
    </comment>
    <comment ref="E210" authorId="0" shapeId="0" xr:uid="{00000000-0006-0000-0100-000005000000}">
      <text>
        <r>
          <rPr>
            <sz val="11"/>
            <rFont val="Calibri"/>
            <family val="2"/>
          </rPr>
          <t xml:space="preserve">Allokerat från Kraftvärmeverket bränslet är avfallsgas från stålindustrin: Inrapp 675 GWh avfallsgas. därav 5,1 klimatneutral och 670 hit.Satte in det under spillvärme för att få rätt em.faktorer.  Obs måste ändras till avfallsgas från stålindustrin </t>
        </r>
      </text>
    </comment>
    <comment ref="I210" authorId="0" shapeId="0" xr:uid="{00000000-0006-0000-0100-000006000000}">
      <text>
        <r>
          <rPr>
            <sz val="11"/>
            <rFont val="Calibri"/>
            <family val="2"/>
          </rPr>
          <t>Allokerad bränslemängd från Kraftvärmeverket</t>
        </r>
      </text>
    </comment>
    <comment ref="E211" authorId="0" shapeId="0" xr:uid="{00000000-0006-0000-0100-000007000000}">
      <text>
        <r>
          <rPr>
            <sz val="11"/>
            <rFont val="Calibri"/>
            <family val="2"/>
          </rPr>
          <t>Allokerat från Kraftvärmeverket bränslet är avfallsgas från stålindustrin: Inrapp 675 GWh avfallsgas. 5,1 till klimatneutral och 670 till övriga nätet. Satte in det under spillvärme för att få rätt em.faktorer. Obs måste ändras till avfallsgas från s</t>
        </r>
      </text>
    </comment>
    <comment ref="A338" authorId="1" shapeId="0" xr:uid="{00000000-0006-0000-0100-000008000000}">
      <text>
        <r>
          <rPr>
            <b/>
            <sz val="9"/>
            <color indexed="81"/>
            <rFont val="Tahoma"/>
            <charset val="1"/>
          </rPr>
          <t>Åsa Lindqvist:</t>
        </r>
        <r>
          <rPr>
            <sz val="9"/>
            <color indexed="81"/>
            <rFont val="Tahoma"/>
            <charset val="1"/>
          </rPr>
          <t xml:space="preserve">
Ändrat 170615 enligt mail från företaget</t>
        </r>
      </text>
    </comment>
    <comment ref="A339" authorId="1" shapeId="0" xr:uid="{00000000-0006-0000-0100-000009000000}">
      <text>
        <r>
          <rPr>
            <b/>
            <sz val="9"/>
            <color indexed="81"/>
            <rFont val="Tahoma"/>
            <charset val="1"/>
          </rPr>
          <t>Åsa Lindqvist:</t>
        </r>
        <r>
          <rPr>
            <sz val="9"/>
            <color indexed="81"/>
            <rFont val="Tahoma"/>
            <charset val="1"/>
          </rPr>
          <t xml:space="preserve">
Ändrat 170615 enligt mail från företaget</t>
        </r>
      </text>
    </comment>
    <comment ref="G345" authorId="0" shapeId="0" xr:uid="{00000000-0006-0000-0100-00000A000000}">
      <text>
        <r>
          <rPr>
            <sz val="11"/>
            <rFont val="Calibri"/>
            <family val="2"/>
          </rPr>
          <t xml:space="preserve">Mixen innehåller Grot 19,45 GWh EO1 11,75 GWh Tallbecksolja 6,46 GWh Träpellets 4,71 GWh Rökgaskondensering 3,76 GWh Stenkol 3,59 GWh EO3-5 2,85 GWh Bio-olja 2,21 GWh Avfall 0,32 GWh </t>
        </r>
      </text>
    </comment>
    <comment ref="A399" authorId="1" shapeId="0" xr:uid="{00000000-0006-0000-0100-00000B000000}">
      <text>
        <r>
          <rPr>
            <b/>
            <sz val="9"/>
            <color indexed="81"/>
            <rFont val="Tahoma"/>
            <charset val="1"/>
          </rPr>
          <t>Åsa Lindqvist:</t>
        </r>
        <r>
          <rPr>
            <sz val="9"/>
            <color indexed="81"/>
            <rFont val="Tahoma"/>
            <charset val="1"/>
          </rPr>
          <t xml:space="preserve">
Ändrat 170615 enligt mail från företaget</t>
        </r>
      </text>
    </comment>
    <comment ref="A400" authorId="1" shapeId="0" xr:uid="{00000000-0006-0000-0100-00000C000000}">
      <text>
        <r>
          <rPr>
            <b/>
            <sz val="9"/>
            <color indexed="81"/>
            <rFont val="Tahoma"/>
            <charset val="1"/>
          </rPr>
          <t>Åsa Lindqvist:</t>
        </r>
        <r>
          <rPr>
            <sz val="9"/>
            <color indexed="81"/>
            <rFont val="Tahoma"/>
            <charset val="1"/>
          </rPr>
          <t xml:space="preserve">
Ändrat 170615 enligt mail från företaget</t>
        </r>
      </text>
    </comment>
    <comment ref="A401" authorId="1" shapeId="0" xr:uid="{00000000-0006-0000-0100-00000D000000}">
      <text>
        <r>
          <rPr>
            <b/>
            <sz val="9"/>
            <color indexed="81"/>
            <rFont val="Tahoma"/>
            <charset val="1"/>
          </rPr>
          <t>Åsa Lindqvist:</t>
        </r>
        <r>
          <rPr>
            <sz val="9"/>
            <color indexed="81"/>
            <rFont val="Tahoma"/>
            <charset val="1"/>
          </rPr>
          <t xml:space="preserve">
Ändrat 170615 enligt mail från företaget</t>
        </r>
      </text>
    </comment>
    <comment ref="F408" authorId="0" shapeId="0" xr:uid="{00000000-0006-0000-0100-00000E000000}">
      <text>
        <r>
          <rPr>
            <sz val="11"/>
            <rFont val="Calibri"/>
            <family val="2"/>
          </rPr>
          <t>inkl. 10,1 GWh ånga</t>
        </r>
      </text>
    </comment>
    <comment ref="E442" authorId="0" shapeId="0" xr:uid="{00000000-0006-0000-0100-00000F000000}">
      <text>
        <r>
          <rPr>
            <sz val="11"/>
            <rFont val="Calibri"/>
            <family val="2"/>
          </rPr>
          <t>Avrens från sädeshantering, (biobränsle)  Inrapporterat som sekundära biobränslen i kvalitetsgranskningen, då det är avrens från sädeshantering enl kommentareren</t>
        </r>
      </text>
    </comment>
    <comment ref="K442" authorId="0" shapeId="0" xr:uid="{00000000-0006-0000-0100-000010000000}">
      <text>
        <r>
          <rPr>
            <sz val="11"/>
            <rFont val="Calibri"/>
            <family val="2"/>
          </rPr>
          <t xml:space="preserve">Halm är bränslet som används.   I rapporten skall "Sekundära Biobrämslen " användas för att inte få någon fossil påverkan.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I12" authorId="0" shapeId="0" xr:uid="{00000000-0006-0000-0200-000001000000}">
      <text>
        <r>
          <rPr>
            <sz val="11"/>
            <rFont val="Calibri"/>
            <family val="2"/>
          </rPr>
          <t>Tagit höjd för substansförluster på 4GWh</t>
        </r>
      </text>
    </comment>
    <comment ref="P12" authorId="0" shapeId="0" xr:uid="{00000000-0006-0000-0200-000002000000}">
      <text>
        <r>
          <rPr>
            <sz val="11"/>
            <rFont val="Calibri"/>
            <family val="2"/>
          </rPr>
          <t>142,68-1,47 pga. felfakturering från leverantör Reducerat 2 GWh pga substansförluster</t>
        </r>
      </text>
    </comment>
    <comment ref="Q12" authorId="0" shapeId="0" xr:uid="{00000000-0006-0000-0200-000003000000}">
      <text>
        <r>
          <rPr>
            <sz val="11"/>
            <rFont val="Calibri"/>
            <family val="2"/>
          </rPr>
          <t>Dragit ner 2 GWh pga substansförluster</t>
        </r>
      </text>
    </comment>
    <comment ref="AF86" authorId="0" shapeId="0" xr:uid="{00000000-0006-0000-0200-000004000000}">
      <text>
        <r>
          <rPr>
            <sz val="11"/>
            <rFont val="Calibri"/>
            <family val="2"/>
          </rPr>
          <t>Inrapporterat: 2,1 GWh. Ändrat till 0 GWh efter mail från Charlotta Nilgran</t>
        </r>
      </text>
    </comment>
    <comment ref="P106" authorId="0" shapeId="0" xr:uid="{00000000-0006-0000-0200-000005000000}">
      <text>
        <r>
          <rPr>
            <sz val="11"/>
            <rFont val="Calibri"/>
            <family val="2"/>
          </rPr>
          <t>Trädbränslemix.</t>
        </r>
      </text>
    </comment>
    <comment ref="U106" authorId="0" shapeId="0" xr:uid="{00000000-0006-0000-0200-000006000000}">
      <text>
        <r>
          <rPr>
            <sz val="11"/>
            <rFont val="Calibri"/>
            <family val="2"/>
          </rPr>
          <t>Olivkross.</t>
        </r>
      </text>
    </comment>
    <comment ref="R126" authorId="0" shapeId="0" xr:uid="{00000000-0006-0000-0200-000007000000}">
      <text>
        <r>
          <rPr>
            <sz val="11"/>
            <rFont val="Calibri"/>
            <family val="2"/>
          </rPr>
          <t>Ändrad bränslemix, börjat elda bark/barkblandning</t>
        </r>
      </text>
    </comment>
    <comment ref="E127" authorId="0" shapeId="0" xr:uid="{00000000-0006-0000-0200-000008000000}">
      <text>
        <r>
          <rPr>
            <sz val="11"/>
            <rFont val="Calibri"/>
            <family val="2"/>
          </rPr>
          <t>Fel värde för 2015, nettoproduktionen är inlagd. skall vara 60,063 brutto</t>
        </r>
      </text>
    </comment>
    <comment ref="I127" authorId="0" shapeId="0" xr:uid="{00000000-0006-0000-0200-000009000000}">
      <text>
        <r>
          <rPr>
            <sz val="11"/>
            <rFont val="Calibri"/>
            <family val="2"/>
          </rPr>
          <t>BEAB RGK är från 2016 redovisad som spillvärme</t>
        </r>
      </text>
    </comment>
    <comment ref="R127" authorId="0" shapeId="0" xr:uid="{00000000-0006-0000-0200-00000A000000}">
      <text>
        <r>
          <rPr>
            <sz val="11"/>
            <rFont val="Calibri"/>
            <family val="2"/>
          </rPr>
          <t>Torrflis</t>
        </r>
      </text>
    </comment>
    <comment ref="AG127" authorId="0" shapeId="0" xr:uid="{00000000-0006-0000-0200-00000B000000}">
      <text>
        <r>
          <rPr>
            <sz val="11"/>
            <rFont val="Calibri"/>
            <family val="2"/>
          </rPr>
          <t>Från 2016 redovisas BEAB RGK som spillvärme</t>
        </r>
      </text>
    </comment>
    <comment ref="D141" authorId="0" shapeId="0" xr:uid="{00000000-0006-0000-0200-00000C000000}">
      <text>
        <r>
          <rPr>
            <sz val="11"/>
            <rFont val="Calibri"/>
            <family val="2"/>
          </rPr>
          <t>P3: 291,9 GWh varav 54,9 RGK P5: 69,4 GWh varav 13,4 RGK</t>
        </r>
      </text>
    </comment>
    <comment ref="E141" authorId="0" shapeId="0" xr:uid="{00000000-0006-0000-0200-00000D000000}">
      <text>
        <r>
          <rPr>
            <sz val="11"/>
            <rFont val="Calibri"/>
            <family val="2"/>
          </rPr>
          <t>P3: 60,2 GWh P5: 6,8 GWh</t>
        </r>
      </text>
    </comment>
    <comment ref="K141" authorId="0" shapeId="0" xr:uid="{00000000-0006-0000-0200-00000E000000}">
      <text>
        <r>
          <rPr>
            <sz val="11"/>
            <rFont val="Calibri"/>
            <family val="2"/>
          </rPr>
          <t>119,97 m3 a värmevärde om 10,2.</t>
        </r>
      </text>
    </comment>
    <comment ref="AE141" authorId="0" shapeId="0" xr:uid="{00000000-0006-0000-0200-00000F000000}">
      <text>
        <r>
          <rPr>
            <sz val="11"/>
            <rFont val="Calibri"/>
            <family val="2"/>
          </rPr>
          <t>118,1 ton a värmevärde om 2,83.</t>
        </r>
      </text>
    </comment>
    <comment ref="AG141" authorId="0" shapeId="0" xr:uid="{00000000-0006-0000-0200-000010000000}">
      <text>
        <r>
          <rPr>
            <sz val="11"/>
            <rFont val="Calibri"/>
            <family val="2"/>
          </rPr>
          <t>P3: 54,9 GWh P5: 13,4 GWh</t>
        </r>
      </text>
    </comment>
    <comment ref="D223" authorId="0" shapeId="0" xr:uid="{00000000-0006-0000-0200-000011000000}">
      <text>
        <r>
          <rPr>
            <sz val="11"/>
            <rFont val="Calibri"/>
            <family val="2"/>
          </rPr>
          <t>Inrapporterat: 14,4661 GWh. Ändrat till 12,1017 GWh efter mail från Marianne Allmyr  /Åsa Lindqvist 170510</t>
        </r>
      </text>
    </comment>
    <comment ref="E223" authorId="0" shapeId="0" xr:uid="{00000000-0006-0000-0200-000012000000}">
      <text>
        <r>
          <rPr>
            <sz val="11"/>
            <rFont val="Calibri"/>
            <family val="2"/>
          </rPr>
          <t>Inrapporterat: 5,9728 GWh. Ändrat till 4,9966 GWh efter mail från Marianne Allmyr /Åsa Lindqvist 170510</t>
        </r>
      </text>
    </comment>
    <comment ref="A338" authorId="1" shapeId="0" xr:uid="{00000000-0006-0000-0200-000013000000}">
      <text>
        <r>
          <rPr>
            <b/>
            <sz val="9"/>
            <color indexed="81"/>
            <rFont val="Tahoma"/>
            <charset val="1"/>
          </rPr>
          <t>Åsa Lindqvist:</t>
        </r>
        <r>
          <rPr>
            <sz val="9"/>
            <color indexed="81"/>
            <rFont val="Tahoma"/>
            <charset val="1"/>
          </rPr>
          <t xml:space="preserve">
Ändrat 170615 enligt mail från företaget</t>
        </r>
      </text>
    </comment>
    <comment ref="A339" authorId="1" shapeId="0" xr:uid="{00000000-0006-0000-0200-000014000000}">
      <text>
        <r>
          <rPr>
            <b/>
            <sz val="9"/>
            <color indexed="81"/>
            <rFont val="Tahoma"/>
            <charset val="1"/>
          </rPr>
          <t>Åsa Lindqvist:</t>
        </r>
        <r>
          <rPr>
            <sz val="9"/>
            <color indexed="81"/>
            <rFont val="Tahoma"/>
            <charset val="1"/>
          </rPr>
          <t xml:space="preserve">
Ändrat 170615 enligt mail från företaget</t>
        </r>
      </text>
    </comment>
    <comment ref="R376" authorId="0" shapeId="0" xr:uid="{00000000-0006-0000-0200-000015000000}">
      <text>
        <r>
          <rPr>
            <sz val="11"/>
            <rFont val="Calibri"/>
            <family val="2"/>
          </rPr>
          <t>inkl torrflis</t>
        </r>
      </text>
    </comment>
    <comment ref="U376" authorId="0" shapeId="0" xr:uid="{00000000-0006-0000-0200-000016000000}">
      <text>
        <r>
          <rPr>
            <sz val="11"/>
            <rFont val="Calibri"/>
            <family val="2"/>
          </rPr>
          <t>stubbflis och justerrester</t>
        </r>
      </text>
    </comment>
    <comment ref="A399" authorId="1" shapeId="0" xr:uid="{00000000-0006-0000-0200-000017000000}">
      <text>
        <r>
          <rPr>
            <b/>
            <sz val="9"/>
            <color indexed="81"/>
            <rFont val="Tahoma"/>
            <charset val="1"/>
          </rPr>
          <t>Åsa Lindqvist:</t>
        </r>
        <r>
          <rPr>
            <sz val="9"/>
            <color indexed="81"/>
            <rFont val="Tahoma"/>
            <charset val="1"/>
          </rPr>
          <t xml:space="preserve">
Ändrat 170615 enligt mail från företaget</t>
        </r>
      </text>
    </comment>
    <comment ref="A400" authorId="1" shapeId="0" xr:uid="{00000000-0006-0000-0200-000018000000}">
      <text>
        <r>
          <rPr>
            <b/>
            <sz val="9"/>
            <color indexed="81"/>
            <rFont val="Tahoma"/>
            <charset val="1"/>
          </rPr>
          <t>Åsa Lindqvist:</t>
        </r>
        <r>
          <rPr>
            <sz val="9"/>
            <color indexed="81"/>
            <rFont val="Tahoma"/>
            <charset val="1"/>
          </rPr>
          <t xml:space="preserve">
Ändrat 170615 enligt mail från företaget</t>
        </r>
      </text>
    </comment>
    <comment ref="A401" authorId="1" shapeId="0" xr:uid="{00000000-0006-0000-0200-000019000000}">
      <text>
        <r>
          <rPr>
            <b/>
            <sz val="9"/>
            <color indexed="81"/>
            <rFont val="Tahoma"/>
            <charset val="1"/>
          </rPr>
          <t>Åsa Lindqvist:</t>
        </r>
        <r>
          <rPr>
            <sz val="9"/>
            <color indexed="81"/>
            <rFont val="Tahoma"/>
            <charset val="1"/>
          </rPr>
          <t xml:space="preserve">
Ändrat 170615 enligt mail från företaget</t>
        </r>
      </text>
    </comment>
    <comment ref="D440" authorId="0" shapeId="0" xr:uid="{00000000-0006-0000-0200-00001A000000}">
      <text>
        <r>
          <rPr>
            <sz val="11"/>
            <rFont val="Calibri"/>
            <family val="2"/>
          </rPr>
          <t>Högre tillgänglighet på SV3 i år jämfört med 2015</t>
        </r>
      </text>
    </comment>
    <comment ref="Z440" authorId="0" shapeId="0" xr:uid="{00000000-0006-0000-0200-00001B000000}">
      <text>
        <r>
          <rPr>
            <sz val="11"/>
            <rFont val="Calibri"/>
            <family val="2"/>
          </rPr>
          <t>Fler antal månader med RT-flis i bränslemixen än 2015</t>
        </r>
      </text>
    </comment>
    <comment ref="AG440" authorId="0" shapeId="0" xr:uid="{00000000-0006-0000-0200-00001C000000}">
      <text>
        <r>
          <rPr>
            <sz val="11"/>
            <rFont val="Calibri"/>
            <family val="2"/>
          </rPr>
          <t>Färre drifttimmar med SV2 RGK igår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Författare</author>
    <author>Åsa Lindqvist</author>
  </authors>
  <commentList>
    <comment ref="AK1" authorId="0" shapeId="0" xr:uid="{00000000-0006-0000-0300-000001000000}">
      <text>
        <r>
          <rPr>
            <b/>
            <sz val="9"/>
            <color indexed="81"/>
            <rFont val="Tahoma"/>
            <family val="2"/>
          </rPr>
          <t>Författare:</t>
        </r>
        <r>
          <rPr>
            <sz val="9"/>
            <color indexed="81"/>
            <rFont val="Tahoma"/>
            <family val="2"/>
          </rPr>
          <t xml:space="preserve">
Inkl hjälpel</t>
        </r>
      </text>
    </comment>
    <comment ref="A338" authorId="1" shapeId="0" xr:uid="{00000000-0006-0000-0300-000002000000}">
      <text>
        <r>
          <rPr>
            <b/>
            <sz val="9"/>
            <color indexed="81"/>
            <rFont val="Tahoma"/>
            <charset val="1"/>
          </rPr>
          <t>Åsa Lindqvist:</t>
        </r>
        <r>
          <rPr>
            <sz val="9"/>
            <color indexed="81"/>
            <rFont val="Tahoma"/>
            <charset val="1"/>
          </rPr>
          <t xml:space="preserve">
Ändrat 170615 enligt mail från företaget</t>
        </r>
      </text>
    </comment>
    <comment ref="A339" authorId="1" shapeId="0" xr:uid="{00000000-0006-0000-0300-000003000000}">
      <text>
        <r>
          <rPr>
            <b/>
            <sz val="9"/>
            <color indexed="81"/>
            <rFont val="Tahoma"/>
            <charset val="1"/>
          </rPr>
          <t>Åsa Lindqvist:</t>
        </r>
        <r>
          <rPr>
            <sz val="9"/>
            <color indexed="81"/>
            <rFont val="Tahoma"/>
            <charset val="1"/>
          </rPr>
          <t xml:space="preserve">
Ändrat 170615 enligt mail från företaget</t>
        </r>
      </text>
    </comment>
    <comment ref="A399" authorId="1" shapeId="0" xr:uid="{00000000-0006-0000-0300-000004000000}">
      <text>
        <r>
          <rPr>
            <b/>
            <sz val="9"/>
            <color indexed="81"/>
            <rFont val="Tahoma"/>
            <charset val="1"/>
          </rPr>
          <t>Åsa Lindqvist:</t>
        </r>
        <r>
          <rPr>
            <sz val="9"/>
            <color indexed="81"/>
            <rFont val="Tahoma"/>
            <charset val="1"/>
          </rPr>
          <t xml:space="preserve">
Ändrat 170615 enligt mail från företaget</t>
        </r>
      </text>
    </comment>
    <comment ref="A400" authorId="1" shapeId="0" xr:uid="{00000000-0006-0000-0300-000005000000}">
      <text>
        <r>
          <rPr>
            <b/>
            <sz val="9"/>
            <color indexed="81"/>
            <rFont val="Tahoma"/>
            <charset val="1"/>
          </rPr>
          <t>Åsa Lindqvist:</t>
        </r>
        <r>
          <rPr>
            <sz val="9"/>
            <color indexed="81"/>
            <rFont val="Tahoma"/>
            <charset val="1"/>
          </rPr>
          <t xml:space="preserve">
Ändrat 170615 enligt mail från företaget</t>
        </r>
      </text>
    </comment>
    <comment ref="A401" authorId="1" shapeId="0" xr:uid="{00000000-0006-0000-0300-000006000000}">
      <text>
        <r>
          <rPr>
            <b/>
            <sz val="9"/>
            <color indexed="81"/>
            <rFont val="Tahoma"/>
            <charset val="1"/>
          </rPr>
          <t>Åsa Lindqvist:</t>
        </r>
        <r>
          <rPr>
            <sz val="9"/>
            <color indexed="81"/>
            <rFont val="Tahoma"/>
            <charset val="1"/>
          </rPr>
          <t xml:space="preserve">
Ändrat 170615 enligt mail från företaget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A341" authorId="0" shapeId="0" xr:uid="{00000000-0006-0000-0400-000001000000}">
      <text>
        <r>
          <rPr>
            <b/>
            <sz val="9"/>
            <color indexed="81"/>
            <rFont val="Tahoma"/>
            <charset val="1"/>
          </rPr>
          <t>Åsa Lindqvist:</t>
        </r>
        <r>
          <rPr>
            <sz val="9"/>
            <color indexed="81"/>
            <rFont val="Tahoma"/>
            <charset val="1"/>
          </rPr>
          <t xml:space="preserve">
Ändrat 170615 enligt mail från företaget</t>
        </r>
      </text>
    </comment>
    <comment ref="A342" authorId="0" shapeId="0" xr:uid="{00000000-0006-0000-0400-000002000000}">
      <text>
        <r>
          <rPr>
            <b/>
            <sz val="9"/>
            <color indexed="81"/>
            <rFont val="Tahoma"/>
            <charset val="1"/>
          </rPr>
          <t>Åsa Lindqvist:</t>
        </r>
        <r>
          <rPr>
            <sz val="9"/>
            <color indexed="81"/>
            <rFont val="Tahoma"/>
            <charset val="1"/>
          </rPr>
          <t xml:space="preserve">
Ändrat 170615 enligt mail från företaget</t>
        </r>
      </text>
    </comment>
    <comment ref="A402" authorId="0" shapeId="0" xr:uid="{00000000-0006-0000-0400-000003000000}">
      <text>
        <r>
          <rPr>
            <b/>
            <sz val="9"/>
            <color indexed="81"/>
            <rFont val="Tahoma"/>
            <charset val="1"/>
          </rPr>
          <t>Åsa Lindqvist:</t>
        </r>
        <r>
          <rPr>
            <sz val="9"/>
            <color indexed="81"/>
            <rFont val="Tahoma"/>
            <charset val="1"/>
          </rPr>
          <t xml:space="preserve">
Ändrat 170615 enligt mail från företaget</t>
        </r>
      </text>
    </comment>
    <comment ref="A403" authorId="0" shapeId="0" xr:uid="{00000000-0006-0000-0400-000004000000}">
      <text>
        <r>
          <rPr>
            <b/>
            <sz val="9"/>
            <color indexed="81"/>
            <rFont val="Tahoma"/>
            <charset val="1"/>
          </rPr>
          <t>Åsa Lindqvist:</t>
        </r>
        <r>
          <rPr>
            <sz val="9"/>
            <color indexed="81"/>
            <rFont val="Tahoma"/>
            <charset val="1"/>
          </rPr>
          <t xml:space="preserve">
Ändrat 170615 enligt mail från företaget</t>
        </r>
      </text>
    </comment>
    <comment ref="A404" authorId="0" shapeId="0" xr:uid="{00000000-0006-0000-0400-000005000000}">
      <text>
        <r>
          <rPr>
            <b/>
            <sz val="9"/>
            <color indexed="81"/>
            <rFont val="Tahoma"/>
            <charset val="1"/>
          </rPr>
          <t>Åsa Lindqvist:</t>
        </r>
        <r>
          <rPr>
            <sz val="9"/>
            <color indexed="81"/>
            <rFont val="Tahoma"/>
            <charset val="1"/>
          </rPr>
          <t xml:space="preserve">
Ändrat 170615 enligt mail från företaget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D84" authorId="0" shapeId="0" xr:uid="{00000000-0006-0000-0500-000001000000}">
      <text>
        <r>
          <rPr>
            <sz val="11"/>
            <rFont val="Calibri"/>
            <family val="2"/>
          </rPr>
          <t>Enligt tidigare uppgift 10% av produktion. Industrin i drift halvår 2016 -&gt;5%</t>
        </r>
      </text>
    </comment>
    <comment ref="F127" authorId="0" shapeId="0" xr:uid="{00000000-0006-0000-0500-000002000000}">
      <text>
        <r>
          <rPr>
            <sz val="11"/>
            <rFont val="Calibri"/>
            <family val="2"/>
          </rPr>
          <t>2013 :Spillvärme 208,0 och 60% av IND 0,6*105,2=63,1 2014: Spillvärme 219,7 och 60% av IND 0,6*102,5=61,5 samt del av underleverans biobaserad 2016 Spillvärme 219,727+ 60% av IND 0,6*94,351+  Dump 12,038 =409,7</t>
        </r>
      </text>
    </comment>
    <comment ref="H127" authorId="0" shapeId="0" xr:uid="{00000000-0006-0000-0500-000003000000}">
      <text>
        <r>
          <rPr>
            <sz val="11"/>
            <rFont val="Calibri"/>
            <family val="2"/>
          </rPr>
          <t>RGK BEAB</t>
        </r>
      </text>
    </comment>
    <comment ref="E129" authorId="0" shapeId="0" xr:uid="{00000000-0006-0000-0500-000004000000}">
      <text>
        <r>
          <rPr>
            <sz val="11"/>
            <rFont val="Calibri"/>
            <family val="2"/>
          </rPr>
          <t>Total industriell spillvärme</t>
        </r>
      </text>
    </comment>
    <comment ref="E210" authorId="0" shapeId="0" xr:uid="{00000000-0006-0000-0500-000005000000}">
      <text>
        <r>
          <rPr>
            <sz val="11"/>
            <rFont val="Calibri"/>
            <family val="2"/>
          </rPr>
          <t>Avfallsgas från Stålindustrin</t>
        </r>
      </text>
    </comment>
    <comment ref="F210" authorId="0" shapeId="0" xr:uid="{00000000-0006-0000-0500-000006000000}">
      <text>
        <r>
          <rPr>
            <sz val="11"/>
            <rFont val="Calibri"/>
            <family val="2"/>
          </rPr>
          <t xml:space="preserve">Avser avfallsgas från Stålindustrin som egentligen skall redovisas under prod hetvatten. Satte det under spillvärme för att få rätt  emissionsfaktor. Enligt anvisningar från SP för tidigare år. Obs måste ändras  i bränsleanalysen. </t>
        </r>
      </text>
    </comment>
    <comment ref="A338" authorId="1" shapeId="0" xr:uid="{00000000-0006-0000-0500-000007000000}">
      <text>
        <r>
          <rPr>
            <b/>
            <sz val="9"/>
            <color indexed="81"/>
            <rFont val="Tahoma"/>
            <charset val="1"/>
          </rPr>
          <t>Åsa Lindqvist:</t>
        </r>
        <r>
          <rPr>
            <sz val="9"/>
            <color indexed="81"/>
            <rFont val="Tahoma"/>
            <charset val="1"/>
          </rPr>
          <t xml:space="preserve">
Ändrat 170615 enligt mail från företaget</t>
        </r>
      </text>
    </comment>
    <comment ref="A339" authorId="1" shapeId="0" xr:uid="{00000000-0006-0000-0500-000008000000}">
      <text>
        <r>
          <rPr>
            <b/>
            <sz val="9"/>
            <color indexed="81"/>
            <rFont val="Tahoma"/>
            <charset val="1"/>
          </rPr>
          <t>Åsa Lindqvist:</t>
        </r>
        <r>
          <rPr>
            <sz val="9"/>
            <color indexed="81"/>
            <rFont val="Tahoma"/>
            <charset val="1"/>
          </rPr>
          <t xml:space="preserve">
Ändrat 170615 enligt mail från företaget</t>
        </r>
      </text>
    </comment>
    <comment ref="A399" authorId="1" shapeId="0" xr:uid="{00000000-0006-0000-0500-000009000000}">
      <text>
        <r>
          <rPr>
            <b/>
            <sz val="9"/>
            <color indexed="81"/>
            <rFont val="Tahoma"/>
            <charset val="1"/>
          </rPr>
          <t>Åsa Lindqvist:</t>
        </r>
        <r>
          <rPr>
            <sz val="9"/>
            <color indexed="81"/>
            <rFont val="Tahoma"/>
            <charset val="1"/>
          </rPr>
          <t xml:space="preserve">
Ändrat 170615 enligt mail från företaget</t>
        </r>
      </text>
    </comment>
    <comment ref="A400" authorId="1" shapeId="0" xr:uid="{00000000-0006-0000-0500-00000A000000}">
      <text>
        <r>
          <rPr>
            <b/>
            <sz val="9"/>
            <color indexed="81"/>
            <rFont val="Tahoma"/>
            <charset val="1"/>
          </rPr>
          <t>Åsa Lindqvist:</t>
        </r>
        <r>
          <rPr>
            <sz val="9"/>
            <color indexed="81"/>
            <rFont val="Tahoma"/>
            <charset val="1"/>
          </rPr>
          <t xml:space="preserve">
Ändrat 170615 enligt mail från företaget</t>
        </r>
      </text>
    </comment>
    <comment ref="A401" authorId="1" shapeId="0" xr:uid="{00000000-0006-0000-0500-00000B000000}">
      <text>
        <r>
          <rPr>
            <b/>
            <sz val="9"/>
            <color indexed="81"/>
            <rFont val="Tahoma"/>
            <charset val="1"/>
          </rPr>
          <t>Åsa Lindqvist:</t>
        </r>
        <r>
          <rPr>
            <sz val="9"/>
            <color indexed="81"/>
            <rFont val="Tahoma"/>
            <charset val="1"/>
          </rPr>
          <t xml:space="preserve">
Ändrat 170615 enligt mail från företaget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Hedman Mattias</author>
    <author>Åsa Lindqvist</author>
  </authors>
  <commentList>
    <comment ref="D17" authorId="0" shapeId="0" xr:uid="{00000000-0006-0000-0600-000001000000}">
      <text>
        <r>
          <rPr>
            <sz val="11"/>
            <rFont val="Calibri"/>
            <family val="2"/>
          </rPr>
          <t>Ändrat av Åsa Lindqvist 2017-05-08 efter uppgifter i mail från Hans Christofferson</t>
        </r>
      </text>
    </comment>
    <comment ref="D18" authorId="0" shapeId="0" xr:uid="{00000000-0006-0000-0600-000002000000}">
      <text>
        <r>
          <rPr>
            <sz val="11"/>
            <rFont val="Calibri"/>
            <family val="2"/>
          </rPr>
          <t>Ändrat av Åsa Lindqvist 2017-05-08 efter uppgifter i mail från Hans Christofferson</t>
        </r>
      </text>
    </comment>
    <comment ref="J19" authorId="1" shapeId="0" xr:uid="{00000000-0006-0000-0600-000003000000}">
      <text>
        <r>
          <rPr>
            <b/>
            <sz val="9"/>
            <color indexed="81"/>
            <rFont val="Tahoma"/>
            <charset val="1"/>
          </rPr>
          <t>Åsa Lindqvist:</t>
        </r>
        <r>
          <rPr>
            <sz val="9"/>
            <color indexed="81"/>
            <rFont val="Tahoma"/>
            <charset val="1"/>
          </rPr>
          <t xml:space="preserve">
Stod "-"- Ändrade till 0</t>
        </r>
      </text>
    </comment>
    <comment ref="F23" authorId="1" shapeId="0" xr:uid="{00000000-0006-0000-0600-000004000000}">
      <text>
        <r>
          <rPr>
            <b/>
            <sz val="9"/>
            <color indexed="81"/>
            <rFont val="Tahoma"/>
            <charset val="1"/>
          </rPr>
          <t>Åsa Lindqvist:</t>
        </r>
        <r>
          <rPr>
            <sz val="9"/>
            <color indexed="81"/>
            <rFont val="Tahoma"/>
            <charset val="1"/>
          </rPr>
          <t xml:space="preserve">
Ändrat här och i kvalitetsnyckeln efter mail från företaget 170616</t>
        </r>
      </text>
    </comment>
    <comment ref="G23" authorId="1" shapeId="0" xr:uid="{00000000-0006-0000-0600-000005000000}">
      <text>
        <r>
          <rPr>
            <b/>
            <sz val="9"/>
            <color indexed="81"/>
            <rFont val="Tahoma"/>
            <charset val="1"/>
          </rPr>
          <t>Åsa Lindqvist:</t>
        </r>
        <r>
          <rPr>
            <sz val="9"/>
            <color indexed="81"/>
            <rFont val="Tahoma"/>
            <charset val="1"/>
          </rPr>
          <t xml:space="preserve">
Ändrat här och i kvalitetsnyckeln efter mail från företaget 170616</t>
        </r>
      </text>
    </comment>
    <comment ref="H23" authorId="1" shapeId="0" xr:uid="{00000000-0006-0000-0600-000006000000}">
      <text>
        <r>
          <rPr>
            <b/>
            <sz val="9"/>
            <color indexed="81"/>
            <rFont val="Tahoma"/>
            <charset val="1"/>
          </rPr>
          <t>Åsa Lindqvist:</t>
        </r>
        <r>
          <rPr>
            <sz val="9"/>
            <color indexed="81"/>
            <rFont val="Tahoma"/>
            <charset val="1"/>
          </rPr>
          <t xml:space="preserve">
Ändrat här och i kvalitetsnyckeln efter mail från företaget 170616</t>
        </r>
      </text>
    </comment>
    <comment ref="G25" authorId="0" shapeId="0" xr:uid="{00000000-0006-0000-0600-000007000000}">
      <text>
        <r>
          <rPr>
            <sz val="11"/>
            <rFont val="Calibri"/>
            <family val="2"/>
          </rPr>
          <t>Uträknat från källmärkt energimix enl GEAB.</t>
        </r>
      </text>
    </comment>
    <comment ref="F36" authorId="1" shapeId="0" xr:uid="{00000000-0006-0000-0600-000008000000}">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F37" authorId="1" shapeId="0" xr:uid="{00000000-0006-0000-0600-000009000000}">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F38" authorId="1" shapeId="0" xr:uid="{00000000-0006-0000-0600-00000A000000}">
      <text>
        <r>
          <rPr>
            <b/>
            <sz val="9"/>
            <color indexed="81"/>
            <rFont val="Tahoma"/>
            <charset val="1"/>
          </rPr>
          <t>Åsa Lindqvist:</t>
        </r>
        <r>
          <rPr>
            <sz val="9"/>
            <color indexed="81"/>
            <rFont val="Tahoma"/>
            <charset val="1"/>
          </rPr>
          <t xml:space="preserve">
Värden uppdaterade här och i Kvalitetsnyckeln efter mail från företaget /ÅL 170616</t>
        </r>
      </text>
    </comment>
    <comment ref="J72" authorId="1" shapeId="0" xr:uid="{00000000-0006-0000-0600-00000B000000}">
      <text>
        <r>
          <rPr>
            <b/>
            <sz val="9"/>
            <color indexed="81"/>
            <rFont val="Tahoma"/>
            <charset val="1"/>
          </rPr>
          <t>Åsa Lindqvist:</t>
        </r>
        <r>
          <rPr>
            <sz val="9"/>
            <color indexed="81"/>
            <rFont val="Tahoma"/>
            <charset val="1"/>
          </rPr>
          <t xml:space="preserve">
Stod "-"- Ändrade till 0</t>
        </r>
      </text>
    </comment>
    <comment ref="D97" authorId="0" shapeId="0" xr:uid="{00000000-0006-0000-0600-00000C000000}">
      <text>
        <r>
          <rPr>
            <sz val="11"/>
            <rFont val="Calibri"/>
            <family val="2"/>
          </rPr>
          <t>Råkraft till HVC</t>
        </r>
      </text>
    </comment>
    <comment ref="P97" authorId="0" shapeId="0" xr:uid="{00000000-0006-0000-0600-00000D000000}">
      <text>
        <r>
          <rPr>
            <sz val="11"/>
            <rFont val="Calibri"/>
            <family val="2"/>
          </rPr>
          <t>Bra miljöval</t>
        </r>
      </text>
    </comment>
    <comment ref="D106" authorId="0" shapeId="0" xr:uid="{00000000-0006-0000-0600-00000E000000}">
      <text>
        <r>
          <rPr>
            <sz val="11"/>
            <rFont val="Calibri"/>
            <family val="2"/>
          </rPr>
          <t xml:space="preserve">Både för Fortum Värme och Söderenergi för 2016. </t>
        </r>
      </text>
    </comment>
    <comment ref="K106" authorId="0" shapeId="0" xr:uid="{00000000-0006-0000-0600-00000F000000}">
      <text>
        <r>
          <rPr>
            <sz val="11"/>
            <rFont val="Calibri"/>
            <family val="2"/>
          </rPr>
          <t xml:space="preserve">För 2016 ändrat till att inte innehålla Söderenergi eller öppen fjärrvärme.  E.ON 20,470, Norrenergi 2,829, SFAB 1,611 </t>
        </r>
      </text>
    </comment>
    <comment ref="D127" authorId="0" shapeId="0" xr:uid="{00000000-0006-0000-0600-000010000000}">
      <text>
        <r>
          <rPr>
            <sz val="11"/>
            <rFont val="Calibri"/>
            <family val="2"/>
          </rPr>
          <t>Ersbo 524,7 MWh Carlsborg  309 MWh piper 824,4 nytryck 268,9 Strömsbro 31,5 Sörby 16,8</t>
        </r>
      </text>
    </comment>
    <comment ref="G127" authorId="0" shapeId="0" xr:uid="{00000000-0006-0000-0600-000011000000}">
      <text>
        <r>
          <rPr>
            <sz val="11"/>
            <rFont val="Calibri"/>
            <family val="2"/>
          </rPr>
          <t>Se primärenergiberäkning i mapp miljövärden 2016</t>
        </r>
      </text>
    </comment>
    <comment ref="F129" authorId="0" shapeId="0" xr:uid="{00000000-0006-0000-0600-000012000000}">
      <text>
        <r>
          <rPr>
            <sz val="11"/>
            <rFont val="Calibri"/>
            <family val="2"/>
          </rPr>
          <t>Miljövärdena som anges är viktade för Bra-miljöval el som Göteborg Energi använder, och biobaserad el som Renova använder</t>
        </r>
      </text>
    </comment>
    <comment ref="P129" authorId="0" shapeId="0" xr:uid="{00000000-0006-0000-0600-000013000000}">
      <text>
        <r>
          <rPr>
            <sz val="11"/>
            <rFont val="Calibri"/>
            <family val="2"/>
          </rPr>
          <t>Sålt till Mölndal Energi, Kungälv Energi, Sörred Energi samt för intern kylproduktion</t>
        </r>
      </text>
    </comment>
    <comment ref="P141" authorId="0" shapeId="0" xr:uid="{00000000-0006-0000-0600-000014000000}">
      <text>
        <r>
          <rPr>
            <sz val="11"/>
            <rFont val="Calibri"/>
            <family val="2"/>
          </rPr>
          <t>Tjänstenr 155142 &amp; 288892</t>
        </r>
      </text>
    </comment>
    <comment ref="Q141" authorId="0" shapeId="0" xr:uid="{00000000-0006-0000-0600-000015000000}">
      <text>
        <r>
          <rPr>
            <sz val="11"/>
            <rFont val="Calibri"/>
            <family val="2"/>
          </rPr>
          <t>Grot.</t>
        </r>
      </text>
    </comment>
    <comment ref="R141" authorId="0" shapeId="0" xr:uid="{00000000-0006-0000-0600-000016000000}">
      <text>
        <r>
          <rPr>
            <sz val="11"/>
            <rFont val="Calibri"/>
            <family val="2"/>
          </rPr>
          <t>Grot</t>
        </r>
      </text>
    </comment>
    <comment ref="S141" authorId="0" shapeId="0" xr:uid="{00000000-0006-0000-0600-000017000000}">
      <text>
        <r>
          <rPr>
            <sz val="11"/>
            <rFont val="Calibri"/>
            <family val="2"/>
          </rPr>
          <t>Grot</t>
        </r>
      </text>
    </comment>
    <comment ref="T141" authorId="0" shapeId="0" xr:uid="{00000000-0006-0000-0600-000018000000}">
      <text>
        <r>
          <rPr>
            <sz val="11"/>
            <rFont val="Calibri"/>
            <family val="2"/>
          </rPr>
          <t>Grot</t>
        </r>
      </text>
    </comment>
    <comment ref="P167" authorId="0" shapeId="0" xr:uid="{00000000-0006-0000-0600-000019000000}">
      <text>
        <r>
          <rPr>
            <sz val="11"/>
            <rFont val="Calibri"/>
            <family val="2"/>
          </rPr>
          <t>Inrapporterat: 202,2 GWh. Ändrat till ET efter samtal m Per Lidell /ÅL 170509</t>
        </r>
      </text>
    </comment>
    <comment ref="R167" authorId="0" shapeId="0" xr:uid="{00000000-0006-0000-0600-00001A000000}">
      <text>
        <r>
          <rPr>
            <sz val="11"/>
            <rFont val="Calibri"/>
            <family val="2"/>
          </rPr>
          <t>Inrapporterat: 113. Ändrat till ET efter samtal m Per Lidell /ÅL 170509</t>
        </r>
      </text>
    </comment>
    <comment ref="S167" authorId="0" shapeId="0" xr:uid="{00000000-0006-0000-0600-00001B000000}">
      <text>
        <r>
          <rPr>
            <sz val="11"/>
            <rFont val="Calibri"/>
            <family val="2"/>
          </rPr>
          <t>Inrapporterat: 10. Ändrat till ET efter samtal m Per Lidell /ÅL 170509</t>
        </r>
      </text>
    </comment>
    <comment ref="T167" authorId="0" shapeId="0" xr:uid="{00000000-0006-0000-0600-00001C000000}">
      <text>
        <r>
          <rPr>
            <sz val="11"/>
            <rFont val="Calibri"/>
            <family val="2"/>
          </rPr>
          <t>Inrapporterat: 11%. Ändrat till ET efter samtal m Per Lidell /ÅL 170509</t>
        </r>
      </text>
    </comment>
    <comment ref="H172" authorId="0" shapeId="0" xr:uid="{00000000-0006-0000-0600-00001D000000}">
      <text>
        <r>
          <rPr>
            <sz val="11"/>
            <rFont val="Calibri"/>
            <family val="2"/>
          </rPr>
          <t>Beräknat medelvärde av den totala elförbrukningens klimatpåverkan (g/kWh hjälpkraft + elpannor).</t>
        </r>
      </text>
    </comment>
    <comment ref="P174" authorId="0" shapeId="0" xr:uid="{00000000-0006-0000-0600-00001E000000}">
      <text>
        <r>
          <rPr>
            <sz val="11"/>
            <rFont val="Calibri"/>
            <family val="2"/>
          </rPr>
          <t>fjärrvärmeleverans till Landskrona Energi/Öresundskraft.</t>
        </r>
      </text>
    </comment>
    <comment ref="D182" authorId="0" shapeId="0" xr:uid="{00000000-0006-0000-0600-00001F000000}">
      <text>
        <r>
          <rPr>
            <sz val="11"/>
            <rFont val="Calibri"/>
            <family val="2"/>
          </rPr>
          <t>Elförbrukning enligt filen EL 2016.xls som sammanställs av Sture</t>
        </r>
      </text>
    </comment>
    <comment ref="P200" authorId="0" shapeId="0" xr:uid="{00000000-0006-0000-0600-000020000000}">
      <text>
        <r>
          <rPr>
            <sz val="11"/>
            <rFont val="Calibri"/>
            <family val="2"/>
          </rPr>
          <t xml:space="preserve">Angivet under såld prod spec: 297.537 GWh. Ändrade till ET under kvalitetsgranskningen, då det är lika stor mängd som de totala leveranserna.  Såld prod.spec ska endast anges om delar av leveranserna säljs prod.spec, inte om allt säljs prod.spec /ÅL </t>
        </r>
      </text>
    </comment>
    <comment ref="I206" authorId="1" shapeId="0" xr:uid="{00000000-0006-0000-0600-000021000000}">
      <text>
        <r>
          <rPr>
            <b/>
            <sz val="9"/>
            <color indexed="81"/>
            <rFont val="Tahoma"/>
            <charset val="1"/>
          </rPr>
          <t>Åsa Lindqvist:</t>
        </r>
        <r>
          <rPr>
            <sz val="9"/>
            <color indexed="81"/>
            <rFont val="Tahoma"/>
            <charset val="1"/>
          </rPr>
          <t xml:space="preserve">
Inrapporterat: 22,2. Ändrat till 0,222 både i publiceringsfil och kvalitetsnyckeln /Åsa Lindqvist 170602</t>
        </r>
      </text>
    </comment>
    <comment ref="J206" authorId="1" shapeId="0" xr:uid="{00000000-0006-0000-0600-000022000000}">
      <text>
        <r>
          <rPr>
            <b/>
            <sz val="9"/>
            <color indexed="81"/>
            <rFont val="Tahoma"/>
            <charset val="1"/>
          </rPr>
          <t>Åsa Lindqvist:</t>
        </r>
        <r>
          <rPr>
            <sz val="9"/>
            <color indexed="81"/>
            <rFont val="Tahoma"/>
            <charset val="1"/>
          </rPr>
          <t xml:space="preserve">
Inrapporterat: 21,5. Ändrat till 0,215 både i publiceringsfil och kvalitetsnyckeln /Åsa Lindqvist 170602</t>
        </r>
      </text>
    </comment>
    <comment ref="D210" authorId="0" shapeId="0" xr:uid="{00000000-0006-0000-0600-000023000000}">
      <text>
        <r>
          <rPr>
            <sz val="11"/>
            <rFont val="Calibri"/>
            <family val="2"/>
          </rPr>
          <t>Allokerad el från kraftvärmeverket som hjälpkraft till värmeproduktionen ingår i detta.</t>
        </r>
      </text>
    </comment>
    <comment ref="D283" authorId="0" shapeId="0" xr:uid="{00000000-0006-0000-0600-000024000000}">
      <text>
        <r>
          <rPr>
            <sz val="11"/>
            <rFont val="Calibri"/>
            <family val="2"/>
          </rPr>
          <t>Ingen elproduktion under 2016 således ingen hjälpel elproduktion</t>
        </r>
      </text>
    </comment>
    <comment ref="A338" authorId="1" shapeId="0" xr:uid="{00000000-0006-0000-0600-000025000000}">
      <text>
        <r>
          <rPr>
            <b/>
            <sz val="9"/>
            <color indexed="81"/>
            <rFont val="Tahoma"/>
            <charset val="1"/>
          </rPr>
          <t>Åsa Lindqvist:</t>
        </r>
        <r>
          <rPr>
            <sz val="9"/>
            <color indexed="81"/>
            <rFont val="Tahoma"/>
            <charset val="1"/>
          </rPr>
          <t xml:space="preserve">
Ändrat 170615 enligt mail från företaget</t>
        </r>
      </text>
    </comment>
    <comment ref="A339" authorId="1" shapeId="0" xr:uid="{00000000-0006-0000-0600-000026000000}">
      <text>
        <r>
          <rPr>
            <b/>
            <sz val="9"/>
            <color indexed="81"/>
            <rFont val="Tahoma"/>
            <charset val="1"/>
          </rPr>
          <t>Åsa Lindqvist:</t>
        </r>
        <r>
          <rPr>
            <sz val="9"/>
            <color indexed="81"/>
            <rFont val="Tahoma"/>
            <charset val="1"/>
          </rPr>
          <t xml:space="preserve">
Ändrat 170615 enligt mail från företaget</t>
        </r>
      </text>
    </comment>
    <comment ref="F356" authorId="0" shapeId="0" xr:uid="{00000000-0006-0000-0600-000027000000}">
      <text>
        <r>
          <rPr>
            <sz val="11"/>
            <rFont val="Calibri"/>
            <family val="2"/>
          </rPr>
          <t>100 % förnyelsebar el</t>
        </r>
      </text>
    </comment>
    <comment ref="G373" authorId="0" shapeId="0" xr:uid="{00000000-0006-0000-0600-000028000000}">
      <text>
        <r>
          <rPr>
            <sz val="11"/>
            <rFont val="Calibri"/>
            <family val="2"/>
          </rPr>
          <t>59% Vatten 27% Bio 14% Vind andelar från elnät</t>
        </r>
      </text>
    </comment>
    <comment ref="G374" authorId="0" shapeId="0" xr:uid="{00000000-0006-0000-0600-000029000000}">
      <text>
        <r>
          <rPr>
            <sz val="11"/>
            <rFont val="Calibri"/>
            <family val="2"/>
          </rPr>
          <t>59% Vatten 27% Bio 14% Vind andelar från elnät</t>
        </r>
      </text>
    </comment>
    <comment ref="G375" authorId="0" shapeId="0" xr:uid="{00000000-0006-0000-0600-00002A000000}">
      <text>
        <r>
          <rPr>
            <sz val="11"/>
            <rFont val="Calibri"/>
            <family val="2"/>
          </rPr>
          <t>59% Vatten 27% Bio 14% Vind andelar från elnät</t>
        </r>
      </text>
    </comment>
    <comment ref="D376" authorId="0" shapeId="0" xr:uid="{00000000-0006-0000-0600-00002B000000}">
      <text>
        <r>
          <rPr>
            <sz val="11"/>
            <rFont val="Calibri"/>
            <family val="2"/>
          </rPr>
          <t>Guns siffror från klimatneutralfjv</t>
        </r>
      </text>
    </comment>
    <comment ref="G376" authorId="0" shapeId="0" xr:uid="{00000000-0006-0000-0600-00002C000000}">
      <text>
        <r>
          <rPr>
            <sz val="11"/>
            <rFont val="Calibri"/>
            <family val="2"/>
          </rPr>
          <t>59% Vatten 27% Bio 14% Vind andelar från elnät</t>
        </r>
      </text>
    </comment>
    <comment ref="H386" authorId="0" shapeId="0" xr:uid="{00000000-0006-0000-0600-00002D000000}">
      <text>
        <r>
          <rPr>
            <sz val="11"/>
            <rFont val="Calibri"/>
            <family val="2"/>
          </rPr>
          <t>Nya uppgifter för året</t>
        </r>
      </text>
    </comment>
    <comment ref="I386" authorId="0" shapeId="0" xr:uid="{00000000-0006-0000-0600-00002E000000}">
      <text>
        <r>
          <rPr>
            <sz val="11"/>
            <rFont val="Calibri"/>
            <family val="2"/>
          </rPr>
          <t>Nya uppgifter för året</t>
        </r>
      </text>
    </comment>
    <comment ref="A399" authorId="1" shapeId="0" xr:uid="{00000000-0006-0000-0600-00002F000000}">
      <text>
        <r>
          <rPr>
            <b/>
            <sz val="9"/>
            <color indexed="81"/>
            <rFont val="Tahoma"/>
            <charset val="1"/>
          </rPr>
          <t>Åsa Lindqvist:</t>
        </r>
        <r>
          <rPr>
            <sz val="9"/>
            <color indexed="81"/>
            <rFont val="Tahoma"/>
            <charset val="1"/>
          </rPr>
          <t xml:space="preserve">
Ändrat 170615 enligt mail från företaget</t>
        </r>
      </text>
    </comment>
    <comment ref="A400" authorId="1" shapeId="0" xr:uid="{00000000-0006-0000-0600-000030000000}">
      <text>
        <r>
          <rPr>
            <b/>
            <sz val="9"/>
            <color indexed="81"/>
            <rFont val="Tahoma"/>
            <charset val="1"/>
          </rPr>
          <t>Åsa Lindqvist:</t>
        </r>
        <r>
          <rPr>
            <sz val="9"/>
            <color indexed="81"/>
            <rFont val="Tahoma"/>
            <charset val="1"/>
          </rPr>
          <t xml:space="preserve">
Ändrat 170615 enligt mail från företaget</t>
        </r>
      </text>
    </comment>
    <comment ref="A401" authorId="1" shapeId="0" xr:uid="{00000000-0006-0000-0600-000031000000}">
      <text>
        <r>
          <rPr>
            <b/>
            <sz val="9"/>
            <color indexed="81"/>
            <rFont val="Tahoma"/>
            <charset val="1"/>
          </rPr>
          <t>Åsa Lindqvist:</t>
        </r>
        <r>
          <rPr>
            <sz val="9"/>
            <color indexed="81"/>
            <rFont val="Tahoma"/>
            <charset val="1"/>
          </rPr>
          <t xml:space="preserve">
Ändrat 170615 enligt mail från företaget</t>
        </r>
      </text>
    </comment>
    <comment ref="E401" authorId="0" shapeId="0" xr:uid="{00000000-0006-0000-0600-000032000000}">
      <text>
        <r>
          <rPr>
            <sz val="11"/>
            <rFont val="Calibri"/>
            <family val="2"/>
          </rPr>
          <t>-</t>
        </r>
      </text>
    </comment>
    <comment ref="G437" authorId="0" shapeId="0" xr:uid="{00000000-0006-0000-0600-000033000000}">
      <text>
        <r>
          <rPr>
            <sz val="11"/>
            <rFont val="Calibri"/>
            <family val="2"/>
          </rPr>
          <t xml:space="preserve">Ursprunget är 100 % trädbränsle så har räknat fram vad primärenergifaktorn för eldning med trädbränsle är. </t>
        </r>
      </text>
    </comment>
    <comment ref="G438" authorId="0" shapeId="0" xr:uid="{00000000-0006-0000-0600-000034000000}">
      <text>
        <r>
          <rPr>
            <sz val="11"/>
            <rFont val="Calibri"/>
            <family val="2"/>
          </rPr>
          <t xml:space="preserve">Ursprunget är 100 % trädbränsle så har räknat fram vad primärenergifaktorn för eldning med trädbränsle är. </t>
        </r>
      </text>
    </comment>
    <comment ref="G439" authorId="0" shapeId="0" xr:uid="{00000000-0006-0000-0600-000035000000}">
      <text>
        <r>
          <rPr>
            <sz val="11"/>
            <rFont val="Calibri"/>
            <family val="2"/>
          </rPr>
          <t xml:space="preserve">Ursprunget är 100 % trädbränsle så har räknat fram vad primärenergifaktorn för eldning med trädbränsle är. </t>
        </r>
      </text>
    </comment>
    <comment ref="G440" authorId="0" shapeId="0" xr:uid="{00000000-0006-0000-0600-000036000000}">
      <text>
        <r>
          <rPr>
            <sz val="11"/>
            <rFont val="Calibri"/>
            <family val="2"/>
          </rPr>
          <t xml:space="preserve">Ursprunget är 100 % trädbränsle så har räknat fram vad primärenergifaktorn för eldning med trädbränsle är. </t>
        </r>
      </text>
    </comment>
    <comment ref="H440" authorId="0" shapeId="0" xr:uid="{00000000-0006-0000-0600-000037000000}">
      <text>
        <r>
          <rPr>
            <sz val="11"/>
            <rFont val="Calibri"/>
            <family val="2"/>
          </rPr>
          <t>Ursprunget är 100 % biobränslen</t>
        </r>
      </text>
    </comment>
    <comment ref="P448" authorId="0" shapeId="0" xr:uid="{00000000-0006-0000-0600-000038000000}">
      <text>
        <r>
          <rPr>
            <sz val="11"/>
            <rFont val="Calibri"/>
            <family val="2"/>
          </rPr>
          <t>Fjärrvärme Guld + Landskrona + Kraftringen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Åsa Lindqvist</author>
    <author>Hedman Mattias</author>
  </authors>
  <commentList>
    <comment ref="V1" authorId="0" shapeId="0" xr:uid="{00000000-0006-0000-0700-00000100000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E11" authorId="1" shapeId="0" xr:uid="{00000000-0006-0000-0700-000002000000}">
      <text>
        <r>
          <rPr>
            <sz val="11"/>
            <rFont val="Calibri"/>
            <family val="2"/>
          </rPr>
          <t>Flera nyalslutningar under 2016</t>
        </r>
      </text>
    </comment>
    <comment ref="F11" authorId="1" shapeId="0" xr:uid="{00000000-0006-0000-0700-000003000000}">
      <text>
        <r>
          <rPr>
            <sz val="11"/>
            <rFont val="Calibri"/>
            <family val="2"/>
          </rPr>
          <t>Flera nyanslutningar under 2016</t>
        </r>
      </text>
    </comment>
    <comment ref="I11" authorId="1" shapeId="0" xr:uid="{00000000-0006-0000-0700-000004000000}">
      <text>
        <r>
          <rPr>
            <sz val="11"/>
            <rFont val="Calibri"/>
            <family val="2"/>
          </rPr>
          <t>Nya anläggningar 2016</t>
        </r>
      </text>
    </comment>
    <comment ref="J11" authorId="1" shapeId="0" xr:uid="{00000000-0006-0000-0700-000005000000}">
      <text>
        <r>
          <rPr>
            <sz val="11"/>
            <rFont val="Calibri"/>
            <family val="2"/>
          </rPr>
          <t>Fler anläggningar under 2016</t>
        </r>
      </text>
    </comment>
    <comment ref="L12" authorId="1" shapeId="0" xr:uid="{00000000-0006-0000-0700-000006000000}">
      <text>
        <r>
          <rPr>
            <sz val="11"/>
            <rFont val="Calibri"/>
            <family val="2"/>
          </rPr>
          <t>Lägre energiförbrukning 2016</t>
        </r>
      </text>
    </comment>
    <comment ref="G19" authorId="1" shapeId="0" xr:uid="{00000000-0006-0000-0700-000007000000}">
      <text>
        <r>
          <rPr>
            <sz val="11"/>
            <rFont val="Calibri"/>
            <family val="2"/>
          </rPr>
          <t>Tidigare år hamnade även P542 här.</t>
        </r>
      </text>
    </comment>
    <comment ref="M19" authorId="1" shapeId="0" xr:uid="{00000000-0006-0000-0700-000008000000}">
      <text>
        <r>
          <rPr>
            <sz val="11"/>
            <rFont val="Calibri"/>
            <family val="2"/>
          </rPr>
          <t>Har tidigare år hamnat på P533</t>
        </r>
      </text>
    </comment>
    <comment ref="D97" authorId="1" shapeId="0" xr:uid="{00000000-0006-0000-0700-000009000000}">
      <text>
        <r>
          <rPr>
            <sz val="11"/>
            <rFont val="Calibri"/>
            <family val="2"/>
          </rPr>
          <t>Total fakturerad värme Xellent + All värme som mäts men ej faktureras t.ex pelletsfabrik + Internvärme för uppvärmning av loklaler + Värme till FJK-produktion</t>
        </r>
      </text>
    </comment>
    <comment ref="G97" authorId="1" shapeId="0" xr:uid="{00000000-0006-0000-0700-00000A000000}">
      <text>
        <r>
          <rPr>
            <sz val="11"/>
            <rFont val="Calibri"/>
            <family val="2"/>
          </rPr>
          <t>Industrier enligt xellent, ingen koll på om de är tillverkande eller inte här</t>
        </r>
      </text>
    </comment>
    <comment ref="M97" authorId="1" shapeId="0" xr:uid="{00000000-0006-0000-0700-00000B000000}">
      <text>
        <r>
          <rPr>
            <sz val="11"/>
            <rFont val="Calibri"/>
            <family val="2"/>
          </rPr>
          <t>Pelletsfabriken, intern värme, värme till ABS</t>
        </r>
      </text>
    </comment>
    <comment ref="Q106" authorId="0" shapeId="0" xr:uid="{00000000-0006-0000-0700-00000C000000}">
      <text>
        <r>
          <rPr>
            <b/>
            <sz val="9"/>
            <color indexed="81"/>
            <rFont val="Tahoma"/>
            <family val="2"/>
          </rPr>
          <t>Åsa Lindqvist:</t>
        </r>
        <r>
          <rPr>
            <sz val="9"/>
            <color indexed="81"/>
            <rFont val="Tahoma"/>
            <family val="2"/>
          </rPr>
          <t xml:space="preserve">
Värden uppdaterat 170519. Ändrat även i Kvalitetsnyckeln</t>
        </r>
      </text>
    </comment>
    <comment ref="V106" authorId="0" shapeId="0" xr:uid="{00000000-0006-0000-0700-00000D000000}">
      <text>
        <r>
          <rPr>
            <b/>
            <sz val="9"/>
            <color indexed="81"/>
            <rFont val="Tahoma"/>
            <family val="2"/>
          </rPr>
          <t>Åsa Lindqvist:</t>
        </r>
        <r>
          <rPr>
            <sz val="9"/>
            <color indexed="81"/>
            <rFont val="Tahoma"/>
            <family val="2"/>
          </rPr>
          <t xml:space="preserve">
Fråndraget SFAB, som rapporterat in det köpta som egna bränslen och gjort en överenskommelse med Fortum om detta. 
Sålt till SFAB är här inrapporterat med 99,028 GWh enligt uppgift i mail från Göran</t>
        </r>
      </text>
    </comment>
    <comment ref="D110" authorId="1" shapeId="0" xr:uid="{00000000-0006-0000-0700-00000E000000}">
      <text>
        <r>
          <rPr>
            <sz val="11"/>
            <rFont val="Calibri"/>
            <family val="2"/>
          </rPr>
          <t>Angivet: 45,153 GWh. Ändrat till 72,666 GWh efter mail från Göran Erselius /Åsa Lindqvist 170508</t>
        </r>
      </text>
    </comment>
    <comment ref="L128" authorId="1" shapeId="0" xr:uid="{00000000-0006-0000-0700-00000F000000}">
      <text>
        <r>
          <rPr>
            <sz val="11"/>
            <rFont val="Calibri"/>
            <family val="2"/>
          </rPr>
          <t>DS</t>
        </r>
      </text>
    </comment>
    <comment ref="M128" authorId="1" shapeId="0" xr:uid="{00000000-0006-0000-0700-000010000000}">
      <text>
        <r>
          <rPr>
            <sz val="11"/>
            <rFont val="Calibri"/>
            <family val="2"/>
          </rPr>
          <t>DS</t>
        </r>
      </text>
    </comment>
    <comment ref="D129" authorId="1" shapeId="0" xr:uid="{00000000-0006-0000-0700-000011000000}">
      <text>
        <r>
          <rPr>
            <sz val="11"/>
            <rFont val="Calibri"/>
            <family val="2"/>
          </rPr>
          <t>I summan ingår såld värme till kyla /Thomas J.   2014 I siffrorna nedan ingår leveranser till bra miljöval. I såld värme ingår ej leverans för bra miljöval, denna finns i separat nät. //Charlotta Abrahamsson   Intern kommentar GE: Indata till miljöbe</t>
        </r>
      </text>
    </comment>
    <comment ref="H129" authorId="1" shapeId="0" xr:uid="{00000000-0006-0000-0700-000012000000}">
      <text>
        <r>
          <rPr>
            <sz val="11"/>
            <rFont val="Calibri"/>
            <family val="2"/>
          </rPr>
          <t>2015 ET 2016 ET</t>
        </r>
      </text>
    </comment>
    <comment ref="L129" authorId="1" shapeId="0" xr:uid="{00000000-0006-0000-0700-000013000000}">
      <text>
        <r>
          <rPr>
            <sz val="11"/>
            <rFont val="Calibri"/>
            <family val="2"/>
          </rPr>
          <t>DS</t>
        </r>
      </text>
    </comment>
    <comment ref="M129" authorId="1" shapeId="0" xr:uid="{00000000-0006-0000-0700-000014000000}">
      <text>
        <r>
          <rPr>
            <sz val="11"/>
            <rFont val="Calibri"/>
            <family val="2"/>
          </rPr>
          <t>DS</t>
        </r>
      </text>
    </comment>
    <comment ref="V129" authorId="0" shapeId="0" xr:uid="{00000000-0006-0000-0700-00001500000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 ref="H131" authorId="1" shapeId="0" xr:uid="{00000000-0006-0000-0700-000016000000}">
      <text>
        <r>
          <rPr>
            <sz val="11"/>
            <rFont val="Calibri"/>
            <family val="2"/>
          </rPr>
          <t>ET</t>
        </r>
      </text>
    </comment>
    <comment ref="L131" authorId="1" shapeId="0" xr:uid="{00000000-0006-0000-0700-000017000000}">
      <text>
        <r>
          <rPr>
            <sz val="11"/>
            <rFont val="Calibri"/>
            <family val="2"/>
          </rPr>
          <t>ET</t>
        </r>
      </text>
    </comment>
    <comment ref="O131" authorId="1" shapeId="0" xr:uid="{00000000-0006-0000-0700-000018000000}">
      <text>
        <r>
          <rPr>
            <sz val="11"/>
            <rFont val="Calibri"/>
            <family val="2"/>
          </rPr>
          <t>ET</t>
        </r>
      </text>
    </comment>
    <comment ref="Q131" authorId="1" shapeId="0" xr:uid="{00000000-0006-0000-0700-000019000000}">
      <text>
        <r>
          <rPr>
            <sz val="11"/>
            <rFont val="Calibri"/>
            <family val="2"/>
          </rPr>
          <t>ET</t>
        </r>
      </text>
    </comment>
    <comment ref="S131" authorId="1" shapeId="0" xr:uid="{00000000-0006-0000-0700-00001A000000}">
      <text>
        <r>
          <rPr>
            <sz val="11"/>
            <rFont val="Calibri"/>
            <family val="2"/>
          </rPr>
          <t>ET</t>
        </r>
      </text>
    </comment>
    <comment ref="H132" authorId="1" shapeId="0" xr:uid="{00000000-0006-0000-0700-00001B000000}">
      <text>
        <r>
          <rPr>
            <sz val="11"/>
            <rFont val="Calibri"/>
            <family val="2"/>
          </rPr>
          <t>ETET</t>
        </r>
      </text>
    </comment>
    <comment ref="L132" authorId="1" shapeId="0" xr:uid="{00000000-0006-0000-0700-00001C000000}">
      <text>
        <r>
          <rPr>
            <sz val="11"/>
            <rFont val="Calibri"/>
            <family val="2"/>
          </rPr>
          <t>ET</t>
        </r>
      </text>
    </comment>
    <comment ref="M132" authorId="1" shapeId="0" xr:uid="{00000000-0006-0000-0700-00001D000000}">
      <text>
        <r>
          <rPr>
            <sz val="11"/>
            <rFont val="Calibri"/>
            <family val="2"/>
          </rPr>
          <t>ET</t>
        </r>
      </text>
    </comment>
    <comment ref="D141" authorId="1" shapeId="0" xr:uid="{00000000-0006-0000-0700-00001E000000}">
      <text>
        <r>
          <rPr>
            <sz val="11"/>
            <rFont val="Calibri"/>
            <family val="2"/>
          </rPr>
          <t>Producerad värme: 643 GWh Beräknade förluster: 71,5 GWh Levererad värme: 572GWh</t>
        </r>
      </text>
    </comment>
    <comment ref="G169" authorId="1" shapeId="0" xr:uid="{00000000-0006-0000-0700-00001F000000}">
      <text>
        <r>
          <rPr>
            <sz val="11"/>
            <rFont val="Calibri"/>
            <family val="2"/>
          </rPr>
          <t>Tidigare år har denna post redovisats med total volym för industrier tillsammans med tillverkande industrier. P542 har redovisat varav tillverkande industri. I år har vi redovisat varje grupp för sig.</t>
        </r>
      </text>
    </comment>
    <comment ref="J169" authorId="1" shapeId="0" xr:uid="{00000000-0006-0000-0700-000020000000}">
      <text>
        <r>
          <rPr>
            <sz val="11"/>
            <rFont val="Calibri"/>
            <family val="2"/>
          </rPr>
          <t>Tidigare år har denna post redovisats med total volym för övriga lokaler tillsammans med levererad värme till andra fjärrvärmeföretag. P539 har redovisat varav levererad värme till andra fjärrvärmeföretag. I år har vi redovisat varje grupp för sig.</t>
        </r>
      </text>
    </comment>
    <comment ref="F182" authorId="1" shapeId="0" xr:uid="{00000000-0006-0000-0700-000021000000}">
      <text>
        <r>
          <rPr>
            <sz val="11"/>
            <rFont val="Calibri"/>
            <family val="2"/>
          </rPr>
          <t>SCB 10 &amp; 11 enl debatt</t>
        </r>
      </text>
    </comment>
    <comment ref="G202" authorId="1" shapeId="0" xr:uid="{00000000-0006-0000-0700-000022000000}">
      <text>
        <r>
          <rPr>
            <sz val="11"/>
            <rFont val="Calibri"/>
            <family val="2"/>
          </rPr>
          <t>Detta är samma industrier som de vi angett vid P542.</t>
        </r>
      </text>
    </comment>
    <comment ref="I210" authorId="0" shapeId="0" xr:uid="{00000000-0006-0000-0700-000023000000}">
      <text>
        <r>
          <rPr>
            <b/>
            <sz val="9"/>
            <color indexed="81"/>
            <rFont val="Tahoma"/>
            <charset val="1"/>
          </rPr>
          <t>Åsa Lindqvist:</t>
        </r>
        <r>
          <rPr>
            <sz val="9"/>
            <color indexed="81"/>
            <rFont val="Tahoma"/>
            <charset val="1"/>
          </rPr>
          <t xml:space="preserve">
Uppdaterat 170615 efter mail från företaget
</t>
        </r>
      </text>
    </comment>
    <comment ref="J210" authorId="0" shapeId="0" xr:uid="{00000000-0006-0000-0700-000024000000}">
      <text>
        <r>
          <rPr>
            <b/>
            <sz val="9"/>
            <color indexed="81"/>
            <rFont val="Tahoma"/>
            <charset val="1"/>
          </rPr>
          <t>Åsa Lindqvist:</t>
        </r>
        <r>
          <rPr>
            <sz val="9"/>
            <color indexed="81"/>
            <rFont val="Tahoma"/>
            <charset val="1"/>
          </rPr>
          <t xml:space="preserve">
Uppdaterat 170615 efter mail från företaget
</t>
        </r>
      </text>
    </comment>
    <comment ref="D214" authorId="1" shapeId="0" xr:uid="{00000000-0006-0000-0700-000025000000}">
      <text>
        <r>
          <rPr>
            <sz val="11"/>
            <rFont val="Calibri"/>
            <family val="2"/>
          </rPr>
          <t>Inkl. ånga 6,3 GWh.</t>
        </r>
      </text>
    </comment>
    <comment ref="D221" authorId="1" shapeId="0" xr:uid="{00000000-0006-0000-0700-000026000000}">
      <text>
        <r>
          <rPr>
            <sz val="11"/>
            <rFont val="Calibri"/>
            <family val="2"/>
          </rPr>
          <t>Angivet: 42,4 GWh. Ändrat till 27,8 GWh enligt mail från Marianne Allmyr /Åsa Lindqvist 170615 
Leverans till Surahammar tom 1/10 då det kopplades ihop med Västerås nätet</t>
        </r>
      </text>
    </comment>
    <comment ref="D222" authorId="1" shapeId="0" xr:uid="{00000000-0006-0000-0700-000027000000}">
      <text>
        <r>
          <rPr>
            <sz val="11"/>
            <rFont val="Calibri"/>
            <family val="2"/>
          </rPr>
          <t>Angivet: 1442,6 GWh. Ändrat till 1445,8 GWh enligt mail från Marianne Allmyr /Åsa Lindqvist 170615 
är exkl miljömärkt FJV och Surahammar. Dessa redovisas i separata nät.
Surahammar kommer from 2017 redovisas i Västeråsnätet eftersom den kopplades ihop oktober 2016</t>
        </r>
      </text>
    </comment>
    <comment ref="D223" authorId="1" shapeId="0" xr:uid="{00000000-0006-0000-0700-000028000000}">
      <text>
        <r>
          <rPr>
            <sz val="11"/>
            <rFont val="Calibri"/>
            <family val="2"/>
          </rPr>
          <t>Levereanser sålda som Miljömärkt FJV</t>
        </r>
      </text>
    </comment>
    <comment ref="A338" authorId="0" shapeId="0" xr:uid="{00000000-0006-0000-0700-000029000000}">
      <text>
        <r>
          <rPr>
            <b/>
            <sz val="9"/>
            <color indexed="81"/>
            <rFont val="Tahoma"/>
            <charset val="1"/>
          </rPr>
          <t>Åsa Lindqvist:</t>
        </r>
        <r>
          <rPr>
            <sz val="9"/>
            <color indexed="81"/>
            <rFont val="Tahoma"/>
            <charset val="1"/>
          </rPr>
          <t xml:space="preserve">
Ändrat 170615 enligt mail från företaget</t>
        </r>
      </text>
    </comment>
    <comment ref="A339" authorId="0" shapeId="0" xr:uid="{00000000-0006-0000-0700-00002A000000}">
      <text>
        <r>
          <rPr>
            <b/>
            <sz val="9"/>
            <color indexed="81"/>
            <rFont val="Tahoma"/>
            <charset val="1"/>
          </rPr>
          <t>Åsa Lindqvist:</t>
        </r>
        <r>
          <rPr>
            <sz val="9"/>
            <color indexed="81"/>
            <rFont val="Tahoma"/>
            <charset val="1"/>
          </rPr>
          <t xml:space="preserve">
Ändrat 170615 enligt mail från företaget</t>
        </r>
      </text>
    </comment>
    <comment ref="D362" authorId="1" shapeId="0" xr:uid="{00000000-0006-0000-0700-00002B000000}">
      <text>
        <r>
          <rPr>
            <sz val="11"/>
            <rFont val="Calibri"/>
            <family val="2"/>
          </rPr>
          <t>har ingen egen produktion</t>
        </r>
      </text>
    </comment>
    <comment ref="A399" authorId="0" shapeId="0" xr:uid="{00000000-0006-0000-0700-00002C000000}">
      <text>
        <r>
          <rPr>
            <b/>
            <sz val="9"/>
            <color indexed="81"/>
            <rFont val="Tahoma"/>
            <charset val="1"/>
          </rPr>
          <t>Åsa Lindqvist:</t>
        </r>
        <r>
          <rPr>
            <sz val="9"/>
            <color indexed="81"/>
            <rFont val="Tahoma"/>
            <charset val="1"/>
          </rPr>
          <t xml:space="preserve">
Ändrat 170615 enligt mail från företaget</t>
        </r>
      </text>
    </comment>
    <comment ref="A400" authorId="0" shapeId="0" xr:uid="{00000000-0006-0000-0700-00002D000000}">
      <text>
        <r>
          <rPr>
            <b/>
            <sz val="9"/>
            <color indexed="81"/>
            <rFont val="Tahoma"/>
            <charset val="1"/>
          </rPr>
          <t>Åsa Lindqvist:</t>
        </r>
        <r>
          <rPr>
            <sz val="9"/>
            <color indexed="81"/>
            <rFont val="Tahoma"/>
            <charset val="1"/>
          </rPr>
          <t xml:space="preserve">
Ändrat 170615 enligt mail från företaget</t>
        </r>
      </text>
    </comment>
    <comment ref="A401" authorId="0" shapeId="0" xr:uid="{00000000-0006-0000-0700-00002E000000}">
      <text>
        <r>
          <rPr>
            <b/>
            <sz val="9"/>
            <color indexed="81"/>
            <rFont val="Tahoma"/>
            <charset val="1"/>
          </rPr>
          <t>Åsa Lindqvist:</t>
        </r>
        <r>
          <rPr>
            <sz val="9"/>
            <color indexed="81"/>
            <rFont val="Tahoma"/>
            <charset val="1"/>
          </rPr>
          <t xml:space="preserve">
Ändrat 170615 enligt mail från företaget</t>
        </r>
      </text>
    </comment>
    <comment ref="H406" authorId="1" shapeId="0" xr:uid="{00000000-0006-0000-0700-00002F000000}">
      <text>
        <r>
          <rPr>
            <sz val="11"/>
            <rFont val="Calibri"/>
            <family val="2"/>
          </rPr>
          <t>Ånga levereras till en tillverkningsindustri och ingår alltså i P542.</t>
        </r>
      </text>
    </comment>
    <comment ref="M406" authorId="1" shapeId="0" xr:uid="{00000000-0006-0000-0700-000030000000}">
      <text>
        <r>
          <rPr>
            <sz val="11"/>
            <rFont val="Calibri"/>
            <family val="2"/>
          </rPr>
          <t>Varav 9,436 GWh är ånga.</t>
        </r>
      </text>
    </comment>
    <comment ref="G407" authorId="1" shapeId="0" xr:uid="{00000000-0006-0000-0700-000031000000}">
      <text>
        <r>
          <rPr>
            <sz val="11"/>
            <rFont val="Calibri"/>
            <family val="2"/>
          </rPr>
          <t>Alla leveranser till industri avser leveranser till tillverkningsindustri (P542)</t>
        </r>
      </text>
    </comment>
    <comment ref="G408" authorId="1" shapeId="0" xr:uid="{00000000-0006-0000-0700-000032000000}">
      <text>
        <r>
          <rPr>
            <sz val="11"/>
            <rFont val="Calibri"/>
            <family val="2"/>
          </rPr>
          <t>Alla leveranser till industri avser leveranser till tillverkningsindustri (P542)</t>
        </r>
      </text>
    </comment>
    <comment ref="G409" authorId="1" shapeId="0" xr:uid="{00000000-0006-0000-0700-000033000000}">
      <text>
        <r>
          <rPr>
            <sz val="11"/>
            <rFont val="Calibri"/>
            <family val="2"/>
          </rPr>
          <t>Alla leveranser till industri avser tillvekningsindustri (P542)</t>
        </r>
      </text>
    </comment>
    <comment ref="V420" authorId="0" shapeId="0" xr:uid="{00000000-0006-0000-0700-000034000000}">
      <text>
        <r>
          <rPr>
            <b/>
            <sz val="9"/>
            <color indexed="81"/>
            <rFont val="Tahoma"/>
            <family val="2"/>
          </rPr>
          <t>Åsa Lindqvist:</t>
        </r>
        <r>
          <rPr>
            <sz val="9"/>
            <color indexed="81"/>
            <rFont val="Tahoma"/>
            <family val="2"/>
          </rPr>
          <t xml:space="preserve">
Tog bort mängden som de rapporterar in att de säljer till Kristinehamn fjärrvärme. Eftersom Kristinehamns fjärrvärme inte har rapporterat in sina bräsnlen och leveranser i år ska den inte dras av</t>
        </r>
      </text>
    </comment>
    <comment ref="K460" authorId="1" shapeId="0" xr:uid="{00000000-0006-0000-0700-000035000000}">
      <text>
        <r>
          <rPr>
            <sz val="11"/>
            <rFont val="Calibri"/>
            <family val="2"/>
          </rPr>
          <t>Tidigare år är fel ifyllda, det skall vara två nollor efter kommatecknet och sedan värdet.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A468" authorId="0" shapeId="0" xr:uid="{00000000-0006-0000-0800-000001000000}">
      <text>
        <r>
          <rPr>
            <b/>
            <sz val="9"/>
            <color indexed="81"/>
            <rFont val="Tahoma"/>
            <charset val="1"/>
          </rPr>
          <t>Åsa Lindqvist:</t>
        </r>
        <r>
          <rPr>
            <sz val="9"/>
            <color indexed="81"/>
            <rFont val="Tahoma"/>
            <charset val="1"/>
          </rPr>
          <t xml:space="preserve">
Ändrat 170615 enligt mail från företaget</t>
        </r>
      </text>
    </comment>
    <comment ref="A554" authorId="0" shapeId="0" xr:uid="{00000000-0006-0000-0800-000002000000}">
      <text>
        <r>
          <rPr>
            <b/>
            <sz val="9"/>
            <color indexed="81"/>
            <rFont val="Tahoma"/>
            <charset val="1"/>
          </rPr>
          <t>Åsa Lindqvist:</t>
        </r>
        <r>
          <rPr>
            <sz val="9"/>
            <color indexed="81"/>
            <rFont val="Tahoma"/>
            <charset val="1"/>
          </rPr>
          <t xml:space="preserve">
Ändrat 170615 enligt mail från företaget</t>
        </r>
      </text>
    </comment>
  </commentList>
</comments>
</file>

<file path=xl/sharedStrings.xml><?xml version="1.0" encoding="utf-8"?>
<sst xmlns="http://schemas.openxmlformats.org/spreadsheetml/2006/main" count="62534" uniqueCount="1405">
  <si>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</si>
  <si>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</si>
  <si>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</si>
  <si>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</si>
  <si>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</si>
  <si>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</si>
  <si>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</si>
  <si>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</si>
  <si>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</si>
  <si>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</si>
  <si>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</si>
  <si>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</si>
  <si>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</si>
  <si>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</si>
  <si>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</si>
  <si>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</si>
  <si>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Svalöv</t>
  </si>
  <si>
    <t>Sveg</t>
  </si>
  <si>
    <t>Vilhelmina</t>
  </si>
  <si>
    <t>Vännäs</t>
  </si>
  <si>
    <t>Älvdalen</t>
  </si>
  <si>
    <t>Överkalix</t>
  </si>
  <si>
    <t>Övertorneå</t>
  </si>
  <si>
    <t>Adven Värme AB.</t>
  </si>
  <si>
    <t>Bollstabruk</t>
  </si>
  <si>
    <t>Ja</t>
  </si>
  <si>
    <t>Bräcke, Enycon</t>
  </si>
  <si>
    <t>Friggesund</t>
  </si>
  <si>
    <t>Funäsdalen</t>
  </si>
  <si>
    <t>Hede</t>
  </si>
  <si>
    <t>Långsele</t>
  </si>
  <si>
    <t>Näsåker</t>
  </si>
  <si>
    <t>Ramsele</t>
  </si>
  <si>
    <t>Affärsverken Karlskrona AB</t>
  </si>
  <si>
    <t>Fridlevstad</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</si>
  <si>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</si>
  <si>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</si>
  <si>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</si>
  <si>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</si>
  <si>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</si>
  <si>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</si>
  <si>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</si>
  <si>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</si>
  <si>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</si>
  <si>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</si>
  <si>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</si>
  <si>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</si>
  <si>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Arboga Energi AB</t>
  </si>
  <si>
    <t>Arboga</t>
  </si>
  <si>
    <t>Arjeplogs Kommun</t>
  </si>
  <si>
    <t>Arjeplog</t>
  </si>
  <si>
    <t>Arvidsjaur Energi AB</t>
  </si>
  <si>
    <t>Arvidsjaur</t>
  </si>
  <si>
    <t>Arvidsjaurs Energi AB</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</si>
  <si>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</si>
  <si>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</si>
  <si>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</si>
  <si>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</si>
  <si>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</si>
  <si>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</si>
  <si>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</si>
  <si>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</si>
  <si>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</si>
  <si>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</si>
  <si>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</si>
  <si>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</si>
  <si>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</si>
  <si>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</si>
  <si>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</si>
  <si>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</si>
  <si>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t>
  </si>
  <si>
    <t>Boden</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</si>
  <si>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</si>
  <si>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</si>
  <si>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</si>
  <si>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</si>
  <si>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</si>
  <si>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</si>
  <si>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</si>
  <si>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</si>
  <si>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</si>
  <si>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</si>
  <si>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</si>
  <si>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</si>
  <si>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</si>
  <si>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</si>
  <si>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</si>
  <si>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</si>
  <si>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Bostadsstiftelsen Hyltebostäder</t>
  </si>
  <si>
    <t>Hylte</t>
  </si>
  <si>
    <t>Bromölla Fjärrvärme AB</t>
  </si>
  <si>
    <t>Bromölla</t>
  </si>
  <si>
    <t>Bräcke kommun</t>
  </si>
  <si>
    <t>Bräcke</t>
  </si>
  <si>
    <t>Kälarne</t>
  </si>
  <si>
    <t>BTEA Energi</t>
  </si>
  <si>
    <t>Berg</t>
  </si>
  <si>
    <t>BTEA Energi (Ej Medlem)</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</si>
  <si>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</si>
  <si>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</si>
  <si>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</si>
  <si>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</si>
  <si>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</si>
  <si>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</si>
  <si>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</si>
  <si>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</si>
  <si>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</si>
  <si>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</si>
  <si>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</si>
  <si>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</si>
  <si>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</si>
  <si>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</si>
  <si>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</si>
  <si>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</si>
  <si>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</si>
  <si>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</si>
  <si>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</si>
  <si>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</si>
  <si>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</si>
  <si>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</si>
  <si>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</si>
  <si>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</si>
  <si>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</si>
  <si>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</si>
  <si>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</si>
  <si>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</si>
  <si>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</si>
  <si>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</si>
  <si>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</si>
  <si>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</si>
  <si>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</si>
  <si>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</si>
  <si>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Östra Göinge ska osynliggöras</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</si>
  <si>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</si>
  <si>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</si>
  <si>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</si>
  <si>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</si>
  <si>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</si>
  <si>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</si>
  <si>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</si>
  <si>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</si>
  <si>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</si>
  <si>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</si>
  <si>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</si>
  <si>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</si>
  <si>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</si>
  <si>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</si>
  <si>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</si>
  <si>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</si>
  <si>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</si>
  <si>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</si>
  <si>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</si>
  <si>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</si>
  <si>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</si>
  <si>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</si>
  <si>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</si>
  <si>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</si>
  <si>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</si>
  <si>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</si>
  <si>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</si>
  <si>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</si>
  <si>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</si>
  <si>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</si>
  <si>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</si>
  <si>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</si>
  <si>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</si>
  <si>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</si>
  <si>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</si>
  <si>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</si>
  <si>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Fjärrvärme Osby AB</t>
  </si>
  <si>
    <t xml:space="preserve">Forshaga Energi (Ej medlem) </t>
  </si>
  <si>
    <t>Forshaga</t>
  </si>
  <si>
    <t>Färgelanda</t>
  </si>
  <si>
    <t>Gangnef</t>
  </si>
  <si>
    <t>Forshaga Energi AB</t>
  </si>
  <si>
    <t>Fortum Värme,  AB s.m. Stockholms stad</t>
  </si>
  <si>
    <t>Lidingö (för prisrapport)</t>
  </si>
  <si>
    <t>Nacka (för prisrapport)</t>
  </si>
  <si>
    <t>Sigtuna (för prisrapport)</t>
  </si>
  <si>
    <t>Stockholm</t>
  </si>
  <si>
    <t>Stockholm – Aktiv (för prisrapport)</t>
  </si>
  <si>
    <t>Stockholm – Invest24 (för prisrapport)</t>
  </si>
  <si>
    <t>Stockholm – Invest60 (för prisrapport)</t>
  </si>
  <si>
    <t>Täby</t>
  </si>
  <si>
    <t>Upplands Väsby (för prisrapport)</t>
  </si>
  <si>
    <t>Gimmersta Energi AB</t>
  </si>
  <si>
    <t>Bie</t>
  </si>
  <si>
    <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</si>
  <si>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</si>
  <si>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</si>
  <si>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</si>
  <si>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</si>
  <si>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</si>
  <si>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</si>
  <si>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</si>
  <si>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</si>
  <si>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</si>
  <si>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</si>
  <si>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</si>
  <si>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</si>
  <si>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</si>
  <si>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</si>
  <si>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</si>
  <si>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</si>
  <si>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</si>
  <si>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</si>
  <si>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</si>
  <si>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</si>
  <si>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</si>
  <si>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</si>
  <si>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</si>
  <si>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</si>
  <si>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</si>
  <si>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</si>
  <si>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</si>
  <si>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</si>
  <si>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</si>
  <si>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</si>
  <si>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</si>
  <si>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</si>
  <si>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</si>
  <si>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</si>
  <si>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</si>
  <si>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</si>
  <si>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</si>
  <si>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</si>
  <si>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</si>
  <si>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</si>
  <si>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</si>
  <si>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</si>
  <si>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</si>
  <si>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</si>
  <si>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Herrljunga Elektriska AB</t>
  </si>
  <si>
    <t>Herrljunga</t>
  </si>
  <si>
    <t>Herrljunga Energi AB (Ej Medlem)</t>
  </si>
  <si>
    <t>Hjo Energi AB</t>
  </si>
  <si>
    <t>Hjo</t>
  </si>
  <si>
    <t>Hylte Kommun</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</si>
  <si>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</si>
  <si>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</si>
  <si>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</si>
  <si>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</si>
  <si>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</si>
  <si>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</si>
  <si>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</si>
  <si>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</si>
  <si>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</si>
  <si>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</si>
  <si>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</si>
  <si>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</si>
  <si>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</si>
  <si>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</si>
  <si>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 xml:space="preserve">Jämtlandsvärme </t>
  </si>
  <si>
    <t>Strömsund</t>
  </si>
  <si>
    <t>Jämtlandsvärme (Ej medlem)</t>
  </si>
  <si>
    <t>Jönköping Energi AB</t>
  </si>
  <si>
    <t>Gränna</t>
  </si>
  <si>
    <t>Jönköping</t>
  </si>
  <si>
    <t>Stensholm</t>
  </si>
  <si>
    <t>Stigamo</t>
  </si>
  <si>
    <t>Kalmar Energi Värme AB</t>
  </si>
  <si>
    <t>Kalmar</t>
  </si>
  <si>
    <t xml:space="preserve">Karlsborg Energi (Ej Medlem) </t>
  </si>
  <si>
    <t xml:space="preserve">Karlsborg </t>
  </si>
  <si>
    <t>Karlsborg Energi AB</t>
  </si>
  <si>
    <t>Karlsborg</t>
  </si>
  <si>
    <t>Karlshamn Energi AB</t>
  </si>
  <si>
    <t>Karlshamn</t>
  </si>
  <si>
    <t xml:space="preserve">Karlskoga Energi (Ej Medlem) </t>
  </si>
  <si>
    <t>Karlskoga</t>
  </si>
  <si>
    <t>Karlskoga Energi och Miljö AB</t>
  </si>
  <si>
    <t>Karlsskoga Energi (Ej medlem)</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</si>
  <si>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</si>
  <si>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</si>
  <si>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</si>
  <si>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</si>
  <si>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</si>
  <si>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</si>
  <si>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</si>
  <si>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</si>
  <si>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</si>
  <si>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</si>
  <si>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</si>
  <si>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</si>
  <si>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</si>
  <si>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</si>
  <si>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</si>
  <si>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</si>
  <si>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</si>
  <si>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</si>
  <si>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</si>
  <si>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</si>
  <si>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</si>
  <si>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</si>
  <si>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</si>
  <si>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</si>
  <si>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</si>
  <si>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</si>
  <si>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</si>
  <si>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</si>
  <si>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</si>
  <si>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</si>
  <si>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</si>
  <si>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</si>
  <si>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</si>
  <si>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</si>
  <si>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</si>
  <si>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Lekeberg Bioenergi AB</t>
  </si>
  <si>
    <t>Lekeberg</t>
  </si>
  <si>
    <t>Lekeberg Bioenergi AB (Ej Medlem)</t>
  </si>
  <si>
    <t>Fjugesta</t>
  </si>
  <si>
    <t>Lerum Fjärrvärme AB</t>
  </si>
  <si>
    <t>Gråbo</t>
  </si>
  <si>
    <t>Lerum</t>
  </si>
  <si>
    <t>Stenkullen</t>
  </si>
  <si>
    <t>Lessebo fjärrvärme</t>
  </si>
  <si>
    <t>Lessebo</t>
  </si>
  <si>
    <t>Lessebo Fjärrvärme AB</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</si>
  <si>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</si>
  <si>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</si>
  <si>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</si>
  <si>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</si>
  <si>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</si>
  <si>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</si>
  <si>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</si>
  <si>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</si>
  <si>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</si>
  <si>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</si>
  <si>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</si>
  <si>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</si>
  <si>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</si>
  <si>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</si>
  <si>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</si>
  <si>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</si>
  <si>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</si>
  <si>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</si>
  <si>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</si>
  <si>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Luleå Klimatneutral</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</si>
  <si>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</si>
  <si>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</si>
  <si>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</si>
  <si>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</si>
  <si>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</si>
  <si>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</si>
  <si>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</si>
  <si>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</si>
  <si>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</si>
  <si>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</si>
  <si>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</si>
  <si>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</si>
  <si>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</si>
  <si>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</si>
  <si>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</si>
  <si>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</si>
  <si>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</si>
  <si>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</si>
  <si>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</si>
  <si>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</si>
  <si>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</si>
  <si>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</si>
  <si>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</si>
  <si>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</si>
  <si>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</si>
  <si>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</si>
  <si>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Mörbylånga Kommun</t>
  </si>
  <si>
    <t>Mörbylånga</t>
  </si>
  <si>
    <t>Neova (Ej medlem)</t>
  </si>
  <si>
    <t>Hultsfred</t>
  </si>
  <si>
    <t>Kramfors</t>
  </si>
  <si>
    <t>Tanum</t>
  </si>
  <si>
    <t>Tibro</t>
  </si>
  <si>
    <t>Valdemarsvik</t>
  </si>
  <si>
    <t>Årjäng</t>
  </si>
  <si>
    <t>Östhammar</t>
  </si>
  <si>
    <t>Neova AB</t>
  </si>
  <si>
    <t>Bjuv</t>
  </si>
  <si>
    <t>Åstorp</t>
  </si>
  <si>
    <t>Nordanstigs Fjärrvärme AB</t>
  </si>
  <si>
    <t>Nordanstig</t>
  </si>
  <si>
    <t>Norrenergi AB</t>
  </si>
  <si>
    <t>Sundbyberg-Solna</t>
  </si>
  <si>
    <t>Norrtälje Energi AB</t>
  </si>
  <si>
    <t>Hallstavik</t>
  </si>
  <si>
    <t>Norrtälje</t>
  </si>
  <si>
    <t>Rimbo</t>
  </si>
  <si>
    <t>Nossebro Energi</t>
  </si>
  <si>
    <t>Essunga</t>
  </si>
  <si>
    <t>Nybro Energi AB</t>
  </si>
  <si>
    <t>Nybro stadsnät</t>
  </si>
  <si>
    <t>Nässjö Affärsverk AB</t>
  </si>
  <si>
    <t>Anneberg</t>
  </si>
  <si>
    <t>Bodafors</t>
  </si>
  <si>
    <t>Nässjö</t>
  </si>
  <si>
    <t>Olofströms Kraft AB</t>
  </si>
  <si>
    <t>Olofström</t>
  </si>
  <si>
    <t>Orust Kommun</t>
  </si>
  <si>
    <t>Ellös fjärrvärmenät</t>
  </si>
  <si>
    <t>Henåns fjärrvärmenät</t>
  </si>
  <si>
    <t>Oskarshamn Energi AB</t>
  </si>
  <si>
    <t>Oskarshamn</t>
  </si>
  <si>
    <t>Oxelö Energi AB</t>
  </si>
  <si>
    <t>Oxelösund</t>
  </si>
  <si>
    <t>Pajala Värmeverk AB</t>
  </si>
  <si>
    <t>Pajala</t>
  </si>
  <si>
    <t>Pajala Värmeverk AB (Ej Medlem)</t>
  </si>
  <si>
    <t>Pemco Energi</t>
  </si>
  <si>
    <t>Bångbro</t>
  </si>
  <si>
    <t>Näsviken</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</si>
  <si>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</si>
  <si>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</si>
  <si>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</si>
  <si>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</si>
  <si>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</si>
  <si>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</si>
  <si>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</si>
  <si>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</si>
  <si>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</si>
  <si>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</si>
  <si>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</si>
  <si>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</si>
  <si>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</si>
  <si>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</si>
  <si>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</si>
  <si>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</si>
  <si>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</si>
  <si>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</si>
  <si>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</si>
  <si>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</si>
  <si>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</si>
  <si>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</si>
  <si>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</si>
  <si>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</si>
  <si>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</si>
  <si>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</si>
  <si>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</si>
  <si>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</si>
  <si>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</si>
  <si>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</si>
  <si>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</si>
  <si>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</si>
  <si>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</si>
  <si>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</si>
  <si>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</si>
  <si>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</si>
  <si>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</si>
  <si>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</si>
  <si>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</si>
  <si>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</si>
  <si>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</si>
  <si>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</si>
  <si>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</si>
  <si>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</si>
  <si>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</si>
  <si>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</si>
  <si>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</si>
  <si>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</si>
  <si>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</si>
  <si>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</si>
  <si>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</si>
  <si>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</si>
  <si>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</si>
  <si>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</si>
  <si>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</si>
  <si>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</si>
  <si>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</si>
  <si>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</si>
  <si>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</si>
  <si>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</si>
  <si>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</si>
  <si>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</si>
  <si>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</si>
  <si>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</si>
  <si>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och Miljö AB</t>
  </si>
  <si>
    <t>Sollentuna</t>
  </si>
  <si>
    <t>Solör Bioenergi Fjärrvärme AB (ej medlem)</t>
  </si>
  <si>
    <t>Härjedalen</t>
  </si>
  <si>
    <t>Härryda</t>
  </si>
  <si>
    <t>Solör Bioenergi Svenljunga AB</t>
  </si>
  <si>
    <t>Svenljunga</t>
  </si>
  <si>
    <t xml:space="preserve">Sorsele Värmeverk AB </t>
  </si>
  <si>
    <t>Sorsele</t>
  </si>
  <si>
    <t>Statkraft Värme AB</t>
  </si>
  <si>
    <t>Kungsbacka</t>
  </si>
  <si>
    <t>Trosa</t>
  </si>
  <si>
    <t>Vagnhärad</t>
  </si>
  <si>
    <t>Åmål</t>
  </si>
  <si>
    <t>Stenungsunds Energi &amp; Miljö AB</t>
  </si>
  <si>
    <t>Stenungsund</t>
  </si>
  <si>
    <t>Stora Höga</t>
  </si>
  <si>
    <t>Strängnäs Energi AB, SEVAB</t>
  </si>
  <si>
    <t>Strängnäs</t>
  </si>
  <si>
    <t>Strömstads Kommun</t>
  </si>
  <si>
    <t>Strömstad</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</si>
  <si>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</si>
  <si>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</si>
  <si>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</si>
  <si>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</si>
  <si>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</si>
  <si>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</si>
  <si>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</si>
  <si>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</si>
  <si>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</si>
  <si>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</si>
  <si>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</si>
  <si>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</si>
  <si>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</si>
  <si>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Rörvik</t>
  </si>
  <si>
    <t>Sävsjö</t>
  </si>
  <si>
    <t>Söderenergi AB</t>
  </si>
  <si>
    <t>Söderenergi</t>
  </si>
  <si>
    <t>Söderhamn Nära AB</t>
  </si>
  <si>
    <t>Ljusne</t>
  </si>
  <si>
    <t>Mohed</t>
  </si>
  <si>
    <t>Sandarne</t>
  </si>
  <si>
    <t>Söderhamn</t>
  </si>
  <si>
    <t>Södertörns Fjärrvärme AB</t>
  </si>
  <si>
    <t>Södertörn Fjärrvärme Totalt</t>
  </si>
  <si>
    <t xml:space="preserve">Sölvesborgs Energi och Vatten AB  </t>
  </si>
  <si>
    <t>Sölvesborg</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</si>
  <si>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</si>
  <si>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</si>
  <si>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</si>
  <si>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</si>
  <si>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</si>
  <si>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</si>
  <si>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</si>
  <si>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</si>
  <si>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</si>
  <si>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</si>
  <si>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</si>
  <si>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Nykvarn- tillhör Södertäljenät ska osynliggöras</t>
  </si>
  <si>
    <t>Södertälje</t>
  </si>
  <si>
    <t>Tidaholms Energi AB</t>
  </si>
  <si>
    <t>Tidaholm</t>
  </si>
  <si>
    <t>Tierps Fjärrvärme AB</t>
  </si>
  <si>
    <t>Tierp</t>
  </si>
  <si>
    <t>Örbyhus</t>
  </si>
  <si>
    <t>Tingsryds Energi AB</t>
  </si>
  <si>
    <t>Tingsryd</t>
  </si>
  <si>
    <t>Torsby kommun</t>
  </si>
  <si>
    <t>Torsås Fjärrvärmenät (Ej medlem)</t>
  </si>
  <si>
    <t>Torsås</t>
  </si>
  <si>
    <t>Torsås fjärrvärmenät AB</t>
  </si>
  <si>
    <t>Tranemo Kommun</t>
  </si>
  <si>
    <t>Tranemo</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</si>
  <si>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</si>
  <si>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</si>
  <si>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</si>
  <si>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</si>
  <si>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</si>
  <si>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</si>
  <si>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</si>
  <si>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</si>
  <si>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</si>
  <si>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</si>
  <si>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</si>
  <si>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</si>
  <si>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</si>
  <si>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</si>
  <si>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</si>
  <si>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</si>
  <si>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</si>
  <si>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</si>
  <si>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</si>
  <si>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</si>
  <si>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</si>
  <si>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</si>
  <si>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</si>
  <si>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</si>
  <si>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</si>
  <si>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</si>
  <si>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</si>
  <si>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</si>
  <si>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</si>
  <si>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</si>
  <si>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</si>
  <si>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</si>
  <si>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</si>
  <si>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</si>
  <si>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</si>
  <si>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</si>
  <si>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</si>
  <si>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</si>
  <si>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</si>
  <si>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</si>
  <si>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</si>
  <si>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</si>
  <si>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Veolia</t>
  </si>
  <si>
    <t>Ekerö</t>
  </si>
  <si>
    <t>Ekenäs sjön-finns inte längre</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</si>
  <si>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</si>
  <si>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</si>
  <si>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</si>
  <si>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</si>
  <si>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</si>
  <si>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</si>
  <si>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</si>
  <si>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</si>
  <si>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</si>
  <si>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</si>
  <si>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</si>
  <si>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</si>
  <si>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</si>
  <si>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</si>
  <si>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</si>
  <si>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</si>
  <si>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</si>
  <si>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</si>
  <si>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</si>
  <si>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</si>
  <si>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</si>
  <si>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</si>
  <si>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</si>
  <si>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</si>
  <si>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</si>
  <si>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</si>
  <si>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</si>
  <si>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</si>
  <si>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</si>
  <si>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</si>
  <si>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</si>
  <si>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</si>
  <si>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</si>
  <si>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</si>
  <si>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</si>
  <si>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</si>
  <si>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</si>
  <si>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</si>
  <si>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</si>
  <si>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</si>
  <si>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</si>
  <si>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</si>
  <si>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</si>
  <si>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</si>
  <si>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</si>
  <si>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</si>
  <si>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Ydre Kommun</t>
  </si>
  <si>
    <t>Ydre</t>
  </si>
  <si>
    <t>Ystad Energi AB</t>
  </si>
  <si>
    <t>Ystad</t>
  </si>
  <si>
    <t>Ånge Energi AB</t>
  </si>
  <si>
    <t>Fränsta</t>
  </si>
  <si>
    <t>Ljungaverk</t>
  </si>
  <si>
    <t>Ånge</t>
  </si>
  <si>
    <t>Åsele Energi AB</t>
  </si>
  <si>
    <t>Åsele</t>
  </si>
  <si>
    <t>Åsele Energi AB (Ej Medlem)</t>
  </si>
  <si>
    <t>Älvsbyns Energi</t>
  </si>
  <si>
    <t>Älvsbyn</t>
  </si>
  <si>
    <t>Älvsbyns Energi AB</t>
  </si>
  <si>
    <t>Öresundskraft AB</t>
  </si>
  <si>
    <t>Helsingborg</t>
  </si>
  <si>
    <t>Hjärnarp</t>
  </si>
  <si>
    <t>Vejbystrand</t>
  </si>
  <si>
    <t>Ängelholm</t>
  </si>
  <si>
    <t>Örkelljunga Fjärrvärmeverk AB</t>
  </si>
  <si>
    <t>Örkelljunga</t>
  </si>
  <si>
    <t>Österlens Kraft AB</t>
  </si>
  <si>
    <t>Simrishamn</t>
  </si>
  <si>
    <t>Överkalix Kommun</t>
  </si>
  <si>
    <t>Överkalix kommun (Ej medlem)</t>
  </si>
  <si>
    <t>Övertorneå Energi</t>
  </si>
  <si>
    <t>Övertorneå Värmeverk AB</t>
  </si>
  <si>
    <t>Övik Energi AB</t>
  </si>
  <si>
    <t>Bjästa</t>
  </si>
  <si>
    <t>Bredbyn</t>
  </si>
  <si>
    <t>Hampnäs ska osynliggöras</t>
  </si>
  <si>
    <t>Husum</t>
  </si>
  <si>
    <t>Moliden</t>
  </si>
  <si>
    <t>Processånga</t>
  </si>
  <si>
    <t>Örnsköldsvik</t>
  </si>
  <si>
    <t>Kommun/ förbund</t>
  </si>
  <si>
    <t>År</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</si>
  <si>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</si>
  <si>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</si>
  <si>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</si>
  <si>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</si>
  <si>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</si>
  <si>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</si>
  <si>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</si>
  <si>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ET</t>
  </si>
  <si>
    <t>-</t>
  </si>
  <si>
    <t>'Arboga Kommun'</t>
  </si>
  <si>
    <t>'Nya Arvika Gjuteri'</t>
  </si>
  <si>
    <t>'Volvo Construction Equipment'</t>
  </si>
  <si>
    <t>'Arvika Smide'</t>
  </si>
  <si>
    <t>'Stora Enso Kvarnsveden AB'</t>
  </si>
  <si>
    <t>'SSAB Tunnplåt'</t>
  </si>
  <si>
    <t>'StoraEnso Nymölla'</t>
  </si>
  <si>
    <t>'-'</t>
  </si>
  <si>
    <t>'Kristianstads Kyrkliga Samfällighet'</t>
  </si>
  <si>
    <t>'Gyproc'</t>
  </si>
  <si>
    <t>'Ekokem AB'</t>
  </si>
  <si>
    <t>'Orion Norcarb Engineered Carbons'</t>
  </si>
  <si>
    <t>'SCA Östrand'</t>
  </si>
  <si>
    <t>'Stena'</t>
  </si>
  <si>
    <t>'Processtec J Johansson'</t>
  </si>
  <si>
    <t>'Falu Kyrkliga samfällighet'</t>
  </si>
  <si>
    <t>'SSAB'</t>
  </si>
  <si>
    <t>'Megufo AB'</t>
  </si>
  <si>
    <t>'Cementa AB'</t>
  </si>
  <si>
    <t>'BillerudKorsnäs AB'</t>
  </si>
  <si>
    <t>'Bomhus Energi AB'</t>
  </si>
  <si>
    <t>'Total industriellspillvärme till nätet'</t>
  </si>
  <si>
    <t>'Svenska Foder AB'</t>
  </si>
  <si>
    <t>'Uddeholms AB'</t>
  </si>
  <si>
    <t>'Höganäs Sweden AB'</t>
  </si>
  <si>
    <t>'SCA BioNorr AB'</t>
  </si>
  <si>
    <t>'Paroc AB'</t>
  </si>
  <si>
    <t>'Arla'</t>
  </si>
  <si>
    <t>'Södra Cell Mörrum'</t>
  </si>
  <si>
    <t>'Stora Enso'</t>
  </si>
  <si>
    <t>'LKAB'</t>
  </si>
  <si>
    <t>'Nordic Sugar AB'</t>
  </si>
  <si>
    <t>'Yara AB'</t>
  </si>
  <si>
    <t>'Nordkalk AB'</t>
  </si>
  <si>
    <t>'Befesa Scandust'</t>
  </si>
  <si>
    <t>'Boliden Bergsö'</t>
  </si>
  <si>
    <t>'Preemraff Lysekil'</t>
  </si>
  <si>
    <t>'Lantmännen Reppe'</t>
  </si>
  <si>
    <t>'Billerud Korsnäs'</t>
  </si>
  <si>
    <t>'SSAB Emea'</t>
  </si>
  <si>
    <t>'Fabege'</t>
  </si>
  <si>
    <t>et</t>
  </si>
  <si>
    <t>'Hallsta Pappersbruk'</t>
  </si>
  <si>
    <t>'Oskarshamns församling'</t>
  </si>
  <si>
    <t>'SSAB EMA'</t>
  </si>
  <si>
    <t>Peab Energi AB</t>
  </si>
  <si>
    <t xml:space="preserve"> </t>
  </si>
  <si>
    <t>'Perstorp AB'</t>
  </si>
  <si>
    <t>'Smurfit Kappa Piteå'</t>
  </si>
  <si>
    <t>'Vattenfall'</t>
  </si>
  <si>
    <t xml:space="preserve">Rindi Energi AB Filipstad </t>
  </si>
  <si>
    <t>'Trätrappor'</t>
  </si>
  <si>
    <t>'Boliden mineral AB'</t>
  </si>
  <si>
    <t>'Volvo powertrain AB'</t>
  </si>
  <si>
    <t>'OVAKO'</t>
  </si>
  <si>
    <t>'Perstorp Oxo'</t>
  </si>
  <si>
    <t>'Borealis Polyeten'</t>
  </si>
  <si>
    <t>'SCA Ortviken'</t>
  </si>
  <si>
    <t>'Billerud Skärblacka AB'</t>
  </si>
  <si>
    <t>Täby Miljövärme AB</t>
  </si>
  <si>
    <t>'ScandBio'</t>
  </si>
  <si>
    <t>'LK-PEX'</t>
  </si>
  <si>
    <t>'Södra Cell. Värö'</t>
  </si>
  <si>
    <t>'Vargön Alloys'</t>
  </si>
  <si>
    <t>'Outokumpu'</t>
  </si>
  <si>
    <t>'Gruvön Billerud'</t>
  </si>
  <si>
    <t>'Ovako Hofors'</t>
  </si>
  <si>
    <t>'Arcmetal'</t>
  </si>
  <si>
    <t>'Ovako Hällefors'</t>
  </si>
  <si>
    <t>'Iggesund paperboard'</t>
  </si>
  <si>
    <t>'Nynas'</t>
  </si>
  <si>
    <t>'Nordic Paper'</t>
  </si>
  <si>
    <t>'Värnamo kyrkliga samfällighet'</t>
  </si>
  <si>
    <t>'Fagersta Stainless AB'</t>
  </si>
  <si>
    <t>'Ludvika församling'</t>
  </si>
  <si>
    <t>'Ludvika kommun. reningsverket'</t>
  </si>
  <si>
    <t>'Scandbio AB'</t>
  </si>
  <si>
    <t>'Akzo Nobel'</t>
  </si>
  <si>
    <t>'Kemira'</t>
  </si>
  <si>
    <t>'Elektrkoppar'</t>
  </si>
  <si>
    <t>'Krematoriet'</t>
  </si>
  <si>
    <t>''Metsä Board Sverige AB'</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</si>
  <si>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</si>
  <si>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</si>
  <si>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</si>
  <si>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</si>
  <si>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</si>
  <si>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</si>
  <si>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</si>
  <si>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</si>
  <si>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</si>
  <si>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</si>
  <si>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</si>
  <si>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</si>
  <si>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</si>
  <si>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'85% Vattenkraft och 15% Vind'</t>
  </si>
  <si>
    <t>'0'</t>
  </si>
  <si>
    <t>'Bra Miljöval - vattenkraft'</t>
  </si>
  <si>
    <t>'VATTENKRAFT'</t>
  </si>
  <si>
    <t>'Källmärkt'</t>
  </si>
  <si>
    <t>'Vattenkraft'</t>
  </si>
  <si>
    <t>'Ursprungsmärkt egenproducerad el'</t>
  </si>
  <si>
    <t>'Egenproducerad grön 100%'</t>
  </si>
  <si>
    <t>'100% förnybart från Dala Kraft'</t>
  </si>
  <si>
    <t>'100%förnybar el från Dala Kraft'</t>
  </si>
  <si>
    <t>'Vatten'</t>
  </si>
  <si>
    <t>'Biokraft'</t>
  </si>
  <si>
    <t>'Biokraft samt nordisk residual'</t>
  </si>
  <si>
    <t>'100% Förnybart Vind. vatten och biobränsle '</t>
  </si>
  <si>
    <t>'Eskilstuna Bioel'</t>
  </si>
  <si>
    <t>''Bra Miljöval''</t>
  </si>
  <si>
    <t>'Bra Miljöval'</t>
  </si>
  <si>
    <t>'FEAB Bra Miljöval'</t>
  </si>
  <si>
    <t>'Vattenkraftsel 100%'</t>
  </si>
  <si>
    <t>'Egen mix. bio. vatten. vind'</t>
  </si>
  <si>
    <t>'Egen mix. vind. vatten. biokraft'</t>
  </si>
  <si>
    <t>'Egen mix. bio. vind. vatten'</t>
  </si>
  <si>
    <t>'1.1'</t>
  </si>
  <si>
    <t>DS</t>
  </si>
  <si>
    <t>'förnybart'</t>
  </si>
  <si>
    <t>'Källmärkt Gävle Energi'</t>
  </si>
  <si>
    <t>'Bra Miljöval samt biobaserad el'</t>
  </si>
  <si>
    <t>'Förnyelsebar vattenkraft'</t>
  </si>
  <si>
    <t>'Vattenkraftsel'</t>
  </si>
  <si>
    <t>'Vatten El'</t>
  </si>
  <si>
    <t>'vattenkraft el'</t>
  </si>
  <si>
    <t>'Jämtkraft lokalel'</t>
  </si>
  <si>
    <t>'Jämtkrafts lokalel'</t>
  </si>
  <si>
    <t>'100% förnybar el'</t>
  </si>
  <si>
    <t>'100% vindkraft'</t>
  </si>
  <si>
    <t>'Förnybar'</t>
  </si>
  <si>
    <t>'Miljö el'</t>
  </si>
  <si>
    <t>'biokraft och vindkraft'</t>
  </si>
  <si>
    <t>'biokraft. vind'</t>
  </si>
  <si>
    <t>'Vatenkraft'</t>
  </si>
  <si>
    <t>'vattenkraft'</t>
  </si>
  <si>
    <t>'Lokal vindel från Göteborg Energi'</t>
  </si>
  <si>
    <t>'Bixias total elmix 2015'</t>
  </si>
  <si>
    <t>'vattenkraftel'</t>
  </si>
  <si>
    <t>'Vindel+El från Kraftvärmeverket'</t>
  </si>
  <si>
    <t>'Vindel+El från KVV'</t>
  </si>
  <si>
    <t>'Vindel'</t>
  </si>
  <si>
    <t>'Bra miljöval'</t>
  </si>
  <si>
    <t>'Bramiljöval'</t>
  </si>
  <si>
    <t>'NOrdisk residual'</t>
  </si>
  <si>
    <t>'Förnybar el från egen produktion'</t>
  </si>
  <si>
    <t>'Vattenel'</t>
  </si>
  <si>
    <t>'nordisk residual'</t>
  </si>
  <si>
    <t>'Biobränslen'</t>
  </si>
  <si>
    <t>'Bixia Miljömärkt'</t>
  </si>
  <si>
    <t>'Vattenkraft/kärnkraft'</t>
  </si>
  <si>
    <t>'Vindkraft'</t>
  </si>
  <si>
    <t>'100% förnybar'</t>
  </si>
  <si>
    <t>'Bioeldad kraftvärme'</t>
  </si>
  <si>
    <t>'Vatten. vind'</t>
  </si>
  <si>
    <t>'Vatten. vind. egenprod i kraftvärmeverket'</t>
  </si>
  <si>
    <t>'Vattten. vind'</t>
  </si>
  <si>
    <t>'vattenproducerad el'</t>
  </si>
  <si>
    <t>'vattenkraftproducerad'</t>
  </si>
  <si>
    <t>'vattenproducerad'</t>
  </si>
  <si>
    <t>'85% vattenkraft och 15%vindkraft'</t>
  </si>
  <si>
    <t>'85% vattenkraft och 15% vindkraft'</t>
  </si>
  <si>
    <t>'Förnybart'</t>
  </si>
  <si>
    <t>'Spec enl hemsida'</t>
  </si>
  <si>
    <t>'Förnyelsebar'</t>
  </si>
  <si>
    <t>''vind vatten bio''</t>
  </si>
  <si>
    <t>'Biobränsle'</t>
  </si>
  <si>
    <t>'vattenkraft och biobränslen'</t>
  </si>
  <si>
    <t>'LOS Energy "Vind och Vatten"'</t>
  </si>
  <si>
    <t>'biokraft'</t>
  </si>
  <si>
    <t>'DS'</t>
  </si>
  <si>
    <t>'El producerad i eget biokraftvärmeverk'</t>
  </si>
  <si>
    <t>'Residualelmix'</t>
  </si>
  <si>
    <t>'sol. vind. vatten. bio'</t>
  </si>
  <si>
    <t>'sol. vind.vatten. bio'</t>
  </si>
  <si>
    <t>'sol. vind.vatten . bio'</t>
  </si>
  <si>
    <t>'vatten'</t>
  </si>
  <si>
    <t>'Vind 80% vatten 20%'</t>
  </si>
  <si>
    <t>'Vattenfalls elmix'</t>
  </si>
  <si>
    <t>'Egenproducerad el biobränsle'</t>
  </si>
  <si>
    <t>'Vattenfalls elmix ospec energikälla'</t>
  </si>
  <si>
    <t>'Vattenfall restmix'</t>
  </si>
  <si>
    <t>'Egen producerad el. biobränsle'</t>
  </si>
  <si>
    <t>'vattenfalls elmix'</t>
  </si>
  <si>
    <t>'Vind. vatten. biobränsle'</t>
  </si>
  <si>
    <t>'Vattenel EPD. kraftvärme bio'</t>
  </si>
  <si>
    <t>'Vattenel EPD. Kraftvärme bio'</t>
  </si>
  <si>
    <t>'Blå el från vattenkraft'</t>
  </si>
  <si>
    <t>'Biobränslebaserad kraftvärme från KKAB'</t>
  </si>
  <si>
    <t>'Bio Energi'</t>
  </si>
  <si>
    <t>'bioel'</t>
  </si>
  <si>
    <t>'Bio-energi'</t>
  </si>
  <si>
    <t>'Bio energi'</t>
  </si>
  <si>
    <t>'Bioenergi'</t>
  </si>
  <si>
    <t>'Vattenkraft och egen kraftvärme'</t>
  </si>
  <si>
    <t>'EPD Vattenfalls vindkraft'</t>
  </si>
  <si>
    <t>'EPD Vattenfalls vindel'</t>
  </si>
  <si>
    <t>'Förnybar el'</t>
  </si>
  <si>
    <t>'Solel'</t>
  </si>
  <si>
    <t>'Bra miljval och egenproducerad el'</t>
  </si>
  <si>
    <t>'Hörneborgsel'</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</si>
  <si>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</si>
  <si>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</si>
  <si>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</si>
  <si>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</si>
  <si>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</si>
  <si>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</si>
  <si>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</si>
  <si>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</si>
  <si>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</si>
  <si>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</si>
  <si>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</si>
  <si>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</si>
  <si>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</si>
  <si>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</si>
  <si>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</si>
  <si>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</si>
  <si>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</si>
  <si>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</si>
  <si>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</si>
  <si>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</si>
  <si>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</si>
  <si>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</si>
  <si>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</si>
  <si>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</si>
  <si>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</si>
  <si>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</si>
  <si>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</si>
  <si>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</si>
  <si>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</si>
  <si>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</si>
  <si>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</si>
  <si>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</si>
  <si>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Renat avloppsvatten</t>
  </si>
  <si>
    <t>'.'</t>
  </si>
  <si>
    <t>'Övr fossilt bränsle 2016 = gasol'</t>
  </si>
  <si>
    <t>'Ökat mängden inköpt värme.'</t>
  </si>
  <si>
    <t>Rökgaskondensat</t>
  </si>
  <si>
    <t>Sjövatten</t>
  </si>
  <si>
    <t>Lågtempererad spillvärme</t>
  </si>
  <si>
    <t>Geotermi</t>
  </si>
  <si>
    <t>'Förbrukning skiljer mellan åren.'</t>
  </si>
  <si>
    <t>'Gasol = övrigt fossilt bränsle'</t>
  </si>
  <si>
    <t>'P415 Köp in effektreserv från industri'</t>
  </si>
  <si>
    <t>'Vi producerar ånga till industrin också'</t>
  </si>
  <si>
    <t>' - '</t>
  </si>
  <si>
    <t>'Endast eldat olja för att testa pannan.'</t>
  </si>
  <si>
    <t>'Gasol'</t>
  </si>
  <si>
    <t>Grundvatten</t>
  </si>
  <si>
    <t>'GASOL'</t>
  </si>
  <si>
    <t>'mindre andel köpt värme'</t>
  </si>
  <si>
    <t>'gasol utfasat som bränsle'</t>
  </si>
  <si>
    <t>'Endast EO1'</t>
  </si>
  <si>
    <t>'Naturgas ersatt med biogas restgas'</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</si>
  <si>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</si>
  <si>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</si>
  <si>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</si>
  <si>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</si>
  <si>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</si>
  <si>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</si>
  <si>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Naturgas</t>
  </si>
  <si>
    <t>Avfall</t>
  </si>
  <si>
    <t>RT-flis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</si>
  <si>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</si>
  <si>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</si>
  <si>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</si>
  <si>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</si>
  <si>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</si>
  <si>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</si>
  <si>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</si>
  <si>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</si>
  <si>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</si>
  <si>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</si>
  <si>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</si>
  <si>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</si>
  <si>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</si>
  <si>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</si>
  <si>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</si>
  <si>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</si>
  <si>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</si>
  <si>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</si>
  <si>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</si>
  <si>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</si>
  <si>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</si>
  <si>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Spillvärme</t>
  </si>
  <si>
    <t>EO1</t>
  </si>
  <si>
    <t>'Biodal AB'</t>
  </si>
  <si>
    <t>'Siljan Timber AB'</t>
  </si>
  <si>
    <t>'Eksjö Industri AB'</t>
  </si>
  <si>
    <t>'Statkraft'</t>
  </si>
  <si>
    <t>Primära trädbränslen</t>
  </si>
  <si>
    <t>'Woxnadalens Energi AB'</t>
  </si>
  <si>
    <t>'Processtec J Johansson AB'</t>
  </si>
  <si>
    <t>'Vida'</t>
  </si>
  <si>
    <t>'gotlandsflis AB'</t>
  </si>
  <si>
    <t>EO3-5</t>
  </si>
  <si>
    <t>'Renova'</t>
  </si>
  <si>
    <t>'Chalmers'</t>
  </si>
  <si>
    <t>Bioolja</t>
  </si>
  <si>
    <t>'ST1'</t>
  </si>
  <si>
    <t>'Hissmofors såg'</t>
  </si>
  <si>
    <t>'Aarhus Karlshamn'</t>
  </si>
  <si>
    <t>Pellets och briketter</t>
  </si>
  <si>
    <t>'Svenstorp'</t>
  </si>
  <si>
    <t>'Ellinge'</t>
  </si>
  <si>
    <t>'Björnstorp'</t>
  </si>
  <si>
    <t>'Vafab Miljö AB'</t>
  </si>
  <si>
    <t>'Panncentralen i Lerum AB'</t>
  </si>
  <si>
    <t>'SCA LillaEdet'</t>
  </si>
  <si>
    <t>Okänt</t>
  </si>
  <si>
    <t>'Lulekraft AB'</t>
  </si>
  <si>
    <t>'Hilbrands Energi AB'</t>
  </si>
  <si>
    <t>'VAFAB'</t>
  </si>
  <si>
    <t>Avfallsgas</t>
  </si>
  <si>
    <t>'Energifrakt i Piteå AB'</t>
  </si>
  <si>
    <t>'Hällby Gård AB'</t>
  </si>
  <si>
    <t>'Söderbärke bioenergi AB'</t>
  </si>
  <si>
    <t>'Sandåsa Timber AB'</t>
  </si>
  <si>
    <t>'E.on Försäljning Sverige AB'</t>
  </si>
  <si>
    <t>'EOn Värme'</t>
  </si>
  <si>
    <t>'Södra Timber Kisa'</t>
  </si>
  <si>
    <t>'Farmarenergi'</t>
  </si>
  <si>
    <t>''Södra Timber''</t>
  </si>
  <si>
    <t>'Bal o Bobcat'</t>
  </si>
  <si>
    <t>Annat ( kommentera)</t>
  </si>
  <si>
    <t>'Veolia'</t>
  </si>
  <si>
    <t>'Norra skogsägarna'</t>
  </si>
  <si>
    <t>'Varaslättens Lagerhus'</t>
  </si>
  <si>
    <t>'Ekenäs timber'</t>
  </si>
  <si>
    <t>'Frödinge Hällerum Timber AB'</t>
  </si>
  <si>
    <t>'AB Karl Hedin'</t>
  </si>
  <si>
    <t>'RTAB Energiproduktion AB'</t>
  </si>
  <si>
    <t>'ABB'</t>
  </si>
  <si>
    <t>'Lantmännen'</t>
  </si>
  <si>
    <t>'Tvären AB'</t>
  </si>
  <si>
    <t>'OX2'</t>
  </si>
  <si>
    <t>'Svensk eldningssystem'</t>
  </si>
  <si>
    <t>'Svenska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</si>
  <si>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</si>
  <si>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</si>
  <si>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</si>
  <si>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</si>
  <si>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</si>
  <si>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</si>
  <si>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</si>
  <si>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</si>
  <si>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</si>
  <si>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</si>
  <si>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</si>
  <si>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</si>
  <si>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</si>
  <si>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</si>
  <si>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</si>
  <si>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</si>
  <si>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</si>
  <si>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</si>
  <si>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</si>
  <si>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'Fortum Värme AB'</t>
  </si>
  <si>
    <t>'Borlänge Energi'</t>
  </si>
  <si>
    <t>'Sollentuna Energi'</t>
  </si>
  <si>
    <t>'Söderenergi. E.ON. Norrenergi; SFAB'</t>
  </si>
  <si>
    <t>'Kungälv Energi'</t>
  </si>
  <si>
    <t>'Mölndal Energi'</t>
  </si>
  <si>
    <t>'Sörred Energi'</t>
  </si>
  <si>
    <t>'Hammarö Energi AB'</t>
  </si>
  <si>
    <t>'Landskrona Energi'</t>
  </si>
  <si>
    <t>'Öresundskraft'</t>
  </si>
  <si>
    <t>'Öresundskraft AB'</t>
  </si>
  <si>
    <t>'Kraftringen'</t>
  </si>
  <si>
    <t>'Tekniska Verken Linköping AB'</t>
  </si>
  <si>
    <t>'Göteborg Energi'</t>
  </si>
  <si>
    <t>'Fortum'</t>
  </si>
  <si>
    <t>'Mjölby Svartådalens Energi AB'</t>
  </si>
  <si>
    <t>'Kristinehamn Energi'</t>
  </si>
  <si>
    <t>'Landskrona Energi och Kraftringen'</t>
  </si>
  <si>
    <t>Hylte (Bostadsstiftelsen Hyltebostäder)</t>
  </si>
  <si>
    <t>Karlskoga (2)</t>
  </si>
  <si>
    <t>Peab Energi AB nät x</t>
  </si>
  <si>
    <t>Bångbro (Pemco Energi)</t>
  </si>
  <si>
    <t>Näsviken (Pemco Energi)</t>
  </si>
  <si>
    <t>Älvdalen (Pemco Energi)</t>
  </si>
  <si>
    <t>Rindi Energi AB Filipstad  nät x</t>
  </si>
  <si>
    <t>Täby Miljövärme AB nät x</t>
  </si>
  <si>
    <t>Knivsta (Veolia)</t>
  </si>
  <si>
    <t>Övertorneå (Övertorneå Värmeverk AB)</t>
  </si>
  <si>
    <t>Arvidsjaur-x</t>
  </si>
  <si>
    <t>Arvidsjaur-xy</t>
  </si>
  <si>
    <t>Berg-x</t>
  </si>
  <si>
    <t>Osby-x</t>
  </si>
  <si>
    <t>Forshaga-x</t>
  </si>
  <si>
    <t>Herrljunga-x</t>
  </si>
  <si>
    <t>Strömsund-x</t>
  </si>
  <si>
    <t>Karlskoga-x</t>
  </si>
  <si>
    <t>Karlsskoga-x</t>
  </si>
  <si>
    <t>Lekeberg-x</t>
  </si>
  <si>
    <t>Lessebo-x</t>
  </si>
  <si>
    <t>Malmköping-x</t>
  </si>
  <si>
    <t>Bjuv -x</t>
  </si>
  <si>
    <t>Hultsfred-x</t>
  </si>
  <si>
    <t>Kramfors-x</t>
  </si>
  <si>
    <t>Tanum-x</t>
  </si>
  <si>
    <t>Tibro-x</t>
  </si>
  <si>
    <t>Valdemarsvik-x</t>
  </si>
  <si>
    <t>Årjäng-x</t>
  </si>
  <si>
    <t>Östhammar-x</t>
  </si>
  <si>
    <t>Pajala-x</t>
  </si>
  <si>
    <t>Surahammar-x</t>
  </si>
  <si>
    <t>Svalöv-x</t>
  </si>
  <si>
    <t>Torsås-x</t>
  </si>
  <si>
    <t>Åsele-x</t>
  </si>
  <si>
    <t>Älvsbyn-x</t>
  </si>
  <si>
    <t>Överkalix-x</t>
  </si>
  <si>
    <t>Summa tillförd energi:</t>
  </si>
  <si>
    <t>Egen hetvattenproduktion:</t>
  </si>
  <si>
    <t>Verkningsgrad egen hetvattenproduktion:</t>
  </si>
  <si>
    <t>Summa tillförd energi exklusive rökgaskondensering</t>
  </si>
  <si>
    <t>Värmeprod i kvv</t>
  </si>
  <si>
    <t>Elprod i kvv</t>
  </si>
  <si>
    <t>Verkningsgrad kvv</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</si>
  <si>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</si>
  <si>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</si>
  <si>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</si>
  <si>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</si>
  <si>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</si>
  <si>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</si>
  <si>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</si>
  <si>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</si>
  <si>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</si>
  <si>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</si>
  <si>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</si>
  <si>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</si>
  <si>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</si>
  <si>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</si>
  <si>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</si>
  <si>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</si>
  <si>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</si>
  <si>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</si>
  <si>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</si>
  <si>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</si>
  <si>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</si>
  <si>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Hemsida dit vi hänvisar för mer information: (endast för E.on)</t>
  </si>
  <si>
    <t>Allokeringsmetod vid kraftvärme</t>
  </si>
  <si>
    <t>Andel av bränsle i kvv som allokerats till värme, exklusive rökgaskondensering och hjälpel</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</si>
  <si>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</si>
  <si>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</si>
  <si>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</si>
  <si>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</si>
  <si>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</si>
  <si>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</si>
  <si>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Data från fliken Totalt:</t>
  </si>
  <si>
    <t>Stenkol</t>
  </si>
  <si>
    <t>EO2, inkl WRD</t>
  </si>
  <si>
    <t>Övrigt fossilt</t>
  </si>
  <si>
    <t>Avfallsgas/restgas</t>
  </si>
  <si>
    <t>Avfallsgas från stålindustrin</t>
  </si>
  <si>
    <t>Bark</t>
  </si>
  <si>
    <t>Grot</t>
  </si>
  <si>
    <t>Spån</t>
  </si>
  <si>
    <t>Stamvedsflis</t>
  </si>
  <si>
    <t>Övrigt oförädlat biobränsle</t>
  </si>
  <si>
    <t>Träpellets</t>
  </si>
  <si>
    <t>Träbriketter</t>
  </si>
  <si>
    <t>Träpulver</t>
  </si>
  <si>
    <t>Övrigt förädlat biobränsle</t>
  </si>
  <si>
    <t>Tallbeckolja</t>
  </si>
  <si>
    <t>Åkergrödor</t>
  </si>
  <si>
    <t>Torv (fjärrvärme och el)</t>
  </si>
  <si>
    <t>Elpannor, elförbrukning</t>
  </si>
  <si>
    <t>Värmepumpar, elförbrukning</t>
  </si>
  <si>
    <t>Värmepumpar, värmeproduktion - elförbrukning</t>
  </si>
  <si>
    <t>Rökgaskondensering</t>
  </si>
  <si>
    <t>Annat bränsle</t>
  </si>
  <si>
    <t>Total hjälpel</t>
  </si>
  <si>
    <t>Summa bränslen (för kontroll)</t>
  </si>
  <si>
    <t>Summa bränslen från fliken Totalt (för kontroll)</t>
  </si>
  <si>
    <t>Skillnad:</t>
  </si>
  <si>
    <t>Total el:</t>
  </si>
  <si>
    <t>Eldningsolja</t>
  </si>
  <si>
    <t>Avfallsgas/restgas inkl. avfallsgas från stålindustrin</t>
  </si>
  <si>
    <t>Pellets, briketter och pulver</t>
  </si>
  <si>
    <t>Bioolja och tallbeckolja</t>
  </si>
  <si>
    <t>Total el</t>
  </si>
  <si>
    <t>Köpt hetvatten odefinierat bränsle</t>
  </si>
  <si>
    <t>Köpt hetvatten från andra fjärrvärmeföretag</t>
  </si>
  <si>
    <t>Data från fliken Miljö:</t>
  </si>
  <si>
    <t>Produktionsspecifik el:</t>
  </si>
  <si>
    <t>Köpt produktionsspecifik fjärrvärme:</t>
  </si>
  <si>
    <t>Har ursprungscertifierad el:</t>
  </si>
  <si>
    <t>Typ av ursprungsspecificerad el ()</t>
  </si>
  <si>
    <t>Fossil andel i använd el:</t>
  </si>
  <si>
    <t>Förnybar andel i använd el:</t>
  </si>
  <si>
    <t>Kärnkraftsandel i använd el:</t>
  </si>
  <si>
    <t>Köper fjärrvärme produktionsspecifikt:</t>
  </si>
  <si>
    <t>Andel fossilt köpt fjärrvärme:</t>
  </si>
  <si>
    <t>Övrig andel:</t>
  </si>
  <si>
    <t>Fördelning till olika kategorier</t>
  </si>
  <si>
    <t>Förnybar energi</t>
  </si>
  <si>
    <t>Återvunnen energi</t>
  </si>
  <si>
    <t>Övrig energi</t>
  </si>
  <si>
    <t>Fossilt</t>
  </si>
  <si>
    <t>Kontroll:</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</si>
  <si>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</si>
  <si>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</si>
  <si>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</si>
  <si>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</si>
  <si>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</si>
  <si>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</si>
  <si>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</si>
  <si>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</si>
  <si>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</si>
  <si>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</si>
  <si>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</si>
  <si>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</si>
  <si>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</si>
  <si>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</si>
  <si>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</si>
  <si>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Andel fossilt:</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</si>
  <si>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</si>
  <si>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</si>
  <si>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</si>
  <si>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</si>
  <si>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</si>
  <si>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</si>
  <si>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</si>
  <si>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</si>
  <si>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</si>
  <si>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</si>
  <si>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</si>
  <si>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</si>
  <si>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</si>
  <si>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</si>
  <si>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</si>
  <si>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</si>
  <si>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</si>
  <si>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GWh</t>
  </si>
  <si>
    <t>Är det en summa? (För formatering)</t>
  </si>
  <si>
    <t>Antal decimaler som ska anges:</t>
  </si>
  <si>
    <t>Återvunnen energi:</t>
  </si>
  <si>
    <t>Summa</t>
  </si>
  <si>
    <t>Industriell spillvärme</t>
  </si>
  <si>
    <t>Värme från värmepumpar (netto)*</t>
  </si>
  <si>
    <t>Avfallsgas inklusive avfallsgas från stålindustrin</t>
  </si>
  <si>
    <t>Mellanslag kan läggas in i ruta F53 om man vill ha en tom rad mellan kategorierna</t>
  </si>
  <si>
    <t>Förnybart:</t>
  </si>
  <si>
    <t>Sekundära biobränslen</t>
  </si>
  <si>
    <t>Primära biobränslen</t>
  </si>
  <si>
    <t>Förnybar el till elpannor, värmepumpar och hjälpel till distribution</t>
  </si>
  <si>
    <t>Mellanslag kan läggas in i ruta F60 om man vill ha en tom rad mellan kategorierna</t>
  </si>
  <si>
    <t>Övrigt:</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</si>
  <si>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</si>
  <si>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</si>
  <si>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</si>
  <si>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Fossilt:</t>
  </si>
  <si>
    <t>Övrigt fossilt bränsle</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</si>
  <si>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</si>
  <si>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</si>
  <si>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</si>
  <si>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</si>
  <si>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</si>
  <si>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</si>
  <si>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Välj först företag här:</t>
  </si>
  <si>
    <t>Välj sedan nät här:</t>
  </si>
  <si>
    <t>RESURSANVÄNDNING</t>
  </si>
  <si>
    <t>EMISSION AV VÄXTHUSGASER</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</si>
  <si>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</si>
  <si>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</si>
  <si>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</si>
  <si>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</si>
  <si>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</si>
  <si>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</si>
  <si>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</si>
  <si>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</si>
  <si>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</si>
  <si>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</si>
  <si>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</si>
  <si>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</si>
  <si>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</si>
  <si>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</si>
  <si>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</si>
  <si>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</si>
  <si>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</si>
  <si>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</si>
  <si>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Resurseffektivitet, Primärenergifaktor</t>
  </si>
  <si>
    <t>Koldioxidekv energiomvandling
 [g CO2ekv/kWh]</t>
  </si>
  <si>
    <t>Koldioxidekv produktion och transport av bränslet
 [g CO2ekv/kWh]</t>
  </si>
  <si>
    <t>Andel fossilt</t>
  </si>
  <si>
    <t xml:space="preserve">Stenkol </t>
  </si>
  <si>
    <t xml:space="preserve">EO1 </t>
  </si>
  <si>
    <t>EO2</t>
  </si>
  <si>
    <t>Avfalls- och restgas</t>
  </si>
  <si>
    <t>Övriga biobränslen</t>
  </si>
  <si>
    <t>Värme från värmepump minus el till värmepump</t>
  </si>
  <si>
    <t>El (Nordisk residual)</t>
  </si>
  <si>
    <t>Köpt hetvatten, ospecificerat bränsle</t>
  </si>
  <si>
    <t>Primärenergifaktor använd el</t>
  </si>
  <si>
    <t>Koldioxidekvivalenter använd el</t>
  </si>
  <si>
    <t>Fossilandel använd el</t>
  </si>
  <si>
    <t>Köpt mängd produktionsspecifik fjärrvärme:</t>
  </si>
  <si>
    <t>CO2-ekv energiomvandling</t>
  </si>
  <si>
    <t>g/kWh</t>
  </si>
  <si>
    <t>Fossilandel för ursprungsspec el</t>
  </si>
  <si>
    <t>Kärnkraftsandel för ursprungsspec el</t>
  </si>
  <si>
    <t>Gällande schablonvärden el:</t>
  </si>
  <si>
    <t>Totalt tillförda bränslen:</t>
  </si>
  <si>
    <t>Totalt tillförd energi:</t>
  </si>
  <si>
    <t>Leveranser:</t>
  </si>
  <si>
    <t>Varav leveranser till annat fjärrvärmeföretag:</t>
  </si>
  <si>
    <t>Varav såld prod.spec fjärrvärme:</t>
  </si>
  <si>
    <t>Totalverkningsgrad:</t>
  </si>
  <si>
    <t>Ev kommentar:</t>
  </si>
  <si>
    <t>Kvalitetsgranskad:</t>
  </si>
  <si>
    <t>Godkänd:</t>
  </si>
  <si>
    <t>Sammanräkning:</t>
  </si>
  <si>
    <t>Totala biobränslen</t>
  </si>
  <si>
    <t>Total levererad värme</t>
  </si>
  <si>
    <t>Totalt såld fjärrvärme till andra fjärrvärmeföretag</t>
  </si>
  <si>
    <t>Bränsle/Energibärare</t>
  </si>
  <si>
    <t>2015 kvalitetsgranskade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</si>
  <si>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</si>
  <si>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</si>
  <si>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</si>
  <si>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</si>
  <si>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</si>
  <si>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</si>
  <si>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</si>
  <si>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</si>
  <si>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</si>
  <si>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</si>
  <si>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</si>
  <si>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</si>
  <si>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</si>
  <si>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</si>
  <si>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</si>
  <si>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</si>
  <si>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</si>
  <si>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</si>
  <si>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</si>
  <si>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</si>
  <si>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</si>
  <si>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</si>
  <si>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</si>
  <si>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</si>
  <si>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</si>
  <si>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</si>
  <si>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</si>
  <si>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</si>
  <si>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</si>
  <si>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Skillnad 2016 och 2015 (%)</t>
  </si>
  <si>
    <t>Skillnad 2016 och 2015 (GWh)</t>
  </si>
  <si>
    <t>2016 kvalitetsgranskade</t>
  </si>
  <si>
    <t>Miljövärden hämtade 2017-05-12. Administrativ organisation borttaget</t>
  </si>
  <si>
    <t>El*primärenergi</t>
  </si>
  <si>
    <t>El*koldioxid</t>
  </si>
  <si>
    <t>El*Fossil</t>
  </si>
  <si>
    <t>Typ av ursprungsspecificerad el</t>
  </si>
  <si>
    <t>Kärnkraftsandel använd el</t>
  </si>
  <si>
    <t>El*Kärnkraftsandel</t>
  </si>
  <si>
    <t>Summa kvalitetsgranskade:</t>
  </si>
  <si>
    <t>Viktade miljöfaktorer för kvalitetsgranskade näts el:</t>
  </si>
  <si>
    <t>Antal kvalgranskade nät:</t>
  </si>
  <si>
    <t>Mängd residualel:</t>
  </si>
  <si>
    <t>Antal med urssprungsspecificerad el:</t>
  </si>
  <si>
    <t>Mängd urssprungsspecificerad el:</t>
  </si>
  <si>
    <t>Viktade värden för nät med urpsrungsspec el:</t>
  </si>
  <si>
    <t>Sverige totalt kvalitetsgranskade:</t>
  </si>
  <si>
    <t>Små nät</t>
  </si>
  <si>
    <t>leverans &lt;150 GWh</t>
  </si>
  <si>
    <t>Medelstora nät</t>
  </si>
  <si>
    <t>150GWh&lt;leverans&lt;1000 GWh</t>
  </si>
  <si>
    <t>Stora nät</t>
  </si>
  <si>
    <t>Leverans &gt;1000 GWh</t>
  </si>
  <si>
    <t>Summa alla:</t>
  </si>
  <si>
    <t>Totalt</t>
  </si>
  <si>
    <t>Totalsumma</t>
  </si>
  <si>
    <t>Totalsumma:</t>
  </si>
  <si>
    <t>Allokerad hjälpel</t>
  </si>
  <si>
    <t>Summa slutlig allokerad tillförd energi:</t>
  </si>
  <si>
    <t>Summa slutlig allokerad tillförd energi (utan hjälpel):</t>
  </si>
  <si>
    <t>Summa slutlig allokerad tillförd energi (utan hjälpel och rökgaskondensering):</t>
  </si>
  <si>
    <t>Biobränsle</t>
  </si>
  <si>
    <t>Totalt tillfört bränsle till kvv (exkl rökgaskondensering och hjälpel)</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</si>
  <si>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</si>
  <si>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</si>
  <si>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</si>
  <si>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</si>
  <si>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</si>
  <si>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Kommentar</t>
  </si>
  <si>
    <t>Summa:</t>
  </si>
  <si>
    <t>Totalt:</t>
  </si>
  <si>
    <t>Antal med residualel:</t>
  </si>
  <si>
    <t>Lokala miljövärden 2016</t>
  </si>
  <si>
    <t>Köpt mängd fjärrvärme från annat fjärrvärmeföretag</t>
  </si>
  <si>
    <t>Valt företag i rulllista:</t>
  </si>
  <si>
    <t>Stämmer nät och företag överens:</t>
  </si>
  <si>
    <t>Företag för det aktuella nätet:</t>
  </si>
  <si>
    <t>Nät och företag stämmer inte överens:</t>
  </si>
  <si>
    <t>El och köpt från annat fjvföretag</t>
  </si>
  <si>
    <t>Andel övrigt</t>
  </si>
  <si>
    <t>Andel förnybart</t>
  </si>
  <si>
    <t>Andel återvunnet</t>
  </si>
  <si>
    <t>Andel el och köpt hetvatten</t>
  </si>
  <si>
    <t>170518: Kontrollerat mot filen med totala bränslen som fåtts av Sweco</t>
  </si>
  <si>
    <t>170518 Kontrollerad mot uttaget</t>
  </si>
  <si>
    <t>170519: Köpt och sålt mellan fjärrvärmeföretag stämmer nu tillräckligt</t>
  </si>
  <si>
    <t>Miljövärden för använd el:</t>
  </si>
  <si>
    <t>Andel kärnkraft:</t>
  </si>
  <si>
    <t>Andel förnybart:</t>
  </si>
  <si>
    <t>Ursprungsmärkning av el:</t>
  </si>
  <si>
    <t>Miljövärden för fjärrvärme inköpt från annat fjärrvärmeföretag:</t>
  </si>
  <si>
    <t>Inklusive rökgaskondensering för 2011 till 2016</t>
  </si>
  <si>
    <t>För 2012 till 2016 Leveranser = Total såld värme - sålt till annat fjvföretag.</t>
  </si>
  <si>
    <t>Köper fjärrvärme från annat fjärrvärmeföretag:</t>
  </si>
  <si>
    <t>Andel fossilt i köpt fjärrvärme från annat fjärrvärmeföretag:</t>
  </si>
  <si>
    <t>Källa till värmepump</t>
  </si>
  <si>
    <t>Har värme från värmepump:</t>
  </si>
  <si>
    <t>Källa till värmepump:</t>
  </si>
  <si>
    <t>Tillförda bränslen till fjärrvärmeproduktion 2016. Alla bränslen är angivna i GWh.</t>
  </si>
  <si>
    <t>Njudung Energi Vetlanda AB</t>
  </si>
  <si>
    <t>Njudung Energi Sävsjö AB</t>
  </si>
  <si>
    <t>Miljövärdena hämtas från fliken "Miljövärden".  Nätlista från "Egen hetvattenproduktion", med tomma nät borttaget. Uppdaterat sortering efter företagsnamn efter namnbyte på Njudung Energi</t>
  </si>
  <si>
    <t>El från vattenkraft'</t>
  </si>
  <si>
    <t>Vattenkraft</t>
  </si>
  <si>
    <t>Andel fossila bränslen (kol, eldningsolja, naturgas), procent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</si>
</sst>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k_r_-;\-* #,##0.00\ _k_r_-;_-* &quot;-&quot;??\ _k_r_-;_-@_-"/>
    <numFmt numFmtId="164" formatCode="0.0%"/>
    <numFmt numFmtId="165" formatCode="0.0"/>
    <numFmt numFmtId="166" formatCode="#,##0.0"/>
    <numFmt numFmtId="167" formatCode="0.000"/>
    <numFmt numFmtId="168" formatCode="0.0000"/>
  </numFmts>
  <fonts count="80"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b/>
      <sz val="11"/>
      <color theme="0" tint="-0.499984740745262"/>
      <name val="Calibri"/>
      <family val="2"/>
    </font>
    <font>
      <sz val="11"/>
      <color theme="0" tint="-0.499984740745262"/>
      <name val="Calibri"/>
      <family val="2"/>
    </font>
    <font>
      <u/>
      <sz val="11"/>
      <color theme="1"/>
      <name val="Calibri"/>
      <family val="2"/>
      <scheme val="minor"/>
    </font>
    <font>
      <i/>
      <u/>
      <sz val="11"/>
      <color theme="1"/>
      <name val="Calibri"/>
      <family val="2"/>
      <scheme val="minor"/>
    </font>
    <font>
      <i/>
      <sz val="11"/>
      <color theme="1"/>
      <name val="Calibri"/>
      <family val="2"/>
      <scheme val="minor"/>
    </font>
    <font>
      <b/>
      <sz val="9"/>
      <color indexed="81"/>
      <name val="Tahoma"/>
      <family val="2"/>
    </font>
    <font>
      <sz val="9"/>
      <color indexed="81"/>
      <name val="Tahoma"/>
      <family val="2"/>
    </font>
    <font>
      <i/>
      <sz val="11"/>
      <color theme="0" tint="-0.499984740745262"/>
      <name val="Calibri"/>
      <family val="2"/>
    </font>
    <font>
      <i/>
      <sz val="11"/>
      <color indexed="8"/>
      <name val="Calibri"/>
      <family val="2"/>
    </font>
    <font>
      <u/>
      <sz val="14"/>
      <color theme="1"/>
      <name val="Calibri"/>
      <family val="2"/>
      <scheme val="minor"/>
    </font>
    <font>
      <b/>
      <sz val="10"/>
      <name val="Arial"/>
      <family val="2"/>
    </font>
    <font>
      <sz val="8"/>
      <color theme="1"/>
      <name val="Calibri"/>
      <family val="2"/>
      <scheme val="minor"/>
    </font>
    <font>
      <b/>
      <sz val="11"/>
      <name val="Calibri"/>
      <family val="2"/>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sz val="10"/>
      <name val="Arial"/>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b/>
      <i/>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9"/>
      <color indexed="81"/>
      <name val="Tahoma"/>
      <charset val="1"/>
    </font>
    <font>
      <b/>
      <sz val="9"/>
      <color indexed="81"/>
      <name val="Tahoma"/>
      <charset val="1"/>
    </font>
    <font>
      <sz val="11"/>
      <name val="Calibri"/>
      <family val="2"/>
      <scheme val="minor"/>
    </font>
    <font>
      <b/>
      <i/>
      <sz val="11"/>
      <color indexed="8"/>
      <name val="Calibri"/>
      <family val="2"/>
    </font>
    <font>
      <b/>
      <i/>
      <sz val="14"/>
      <color indexed="8"/>
      <name val="Calibri"/>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CC"/>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CCECFF"/>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5">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26" fillId="0" borderId="10" applyNumberFormat="0" applyFill="0" applyAlignment="0" applyProtection="0"/>
    <xf numFmtId="43" fontId="28" fillId="0" borderId="0" applyFont="0" applyFill="0" applyBorder="0" applyAlignment="0" applyProtection="0"/>
    <xf numFmtId="9"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47" fillId="0" borderId="0"/>
    <xf numFmtId="9" fontId="7" fillId="0" borderId="0" applyFont="0" applyFill="0" applyBorder="0" applyAlignment="0" applyProtection="0"/>
    <xf numFmtId="9" fontId="7" fillId="0" borderId="0" applyFont="0" applyFill="0" applyBorder="0" applyAlignment="0" applyProtection="0"/>
    <xf numFmtId="0" fontId="6"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361">
    <xf numFmtId="0" fontId="0" fillId="0" borderId="0" xfId="0"/>
    <xf numFmtId="0" fontId="25" fillId="0" borderId="0" xfId="0" applyFont="1" applyAlignment="1">
      <alignment vertical="top" wrapText="1"/>
    </xf>
    <xf numFmtId="0" fontId="0" fillId="0" borderId="0" xfId="0" applyNumberFormat="1" applyFont="1" applyFill="1" applyBorder="1" applyAlignment="1" applyProtection="1"/>
    <xf numFmtId="0" fontId="26" fillId="0" borderId="10" xfId="42" applyFont="1" applyFill="1" applyBorder="1" applyAlignment="1">
      <alignment wrapText="1"/>
    </xf>
    <xf numFmtId="0" fontId="0" fillId="0" borderId="0" xfId="0" applyNumberFormat="1" applyFont="1" applyFill="1" applyBorder="1" applyAlignment="1" applyProtection="1">
      <alignment wrapText="1"/>
    </xf>
    <xf numFmtId="0" fontId="0" fillId="33" borderId="0" xfId="0" applyFill="1"/>
    <xf numFmtId="0" fontId="30" fillId="0" borderId="0" xfId="0" applyFont="1"/>
    <xf numFmtId="0" fontId="0" fillId="35" borderId="0" xfId="0" applyFill="1"/>
    <xf numFmtId="0" fontId="28" fillId="0" borderId="0" xfId="45" applyNumberFormat="1" applyFont="1" applyFill="1" applyBorder="1" applyAlignment="1" applyProtection="1">
      <alignment wrapText="1"/>
    </xf>
    <xf numFmtId="0" fontId="28" fillId="0" borderId="0" xfId="45" applyNumberFormat="1" applyFont="1" applyFill="1" applyBorder="1" applyAlignment="1" applyProtection="1"/>
    <xf numFmtId="9" fontId="28" fillId="0" borderId="0" xfId="44" applyFont="1" applyFill="1" applyBorder="1" applyAlignment="1" applyProtection="1"/>
    <xf numFmtId="0" fontId="0" fillId="0" borderId="0" xfId="45" applyNumberFormat="1" applyFont="1" applyFill="1" applyBorder="1" applyAlignment="1" applyProtection="1">
      <alignment wrapText="1"/>
    </xf>
    <xf numFmtId="0" fontId="0" fillId="37" borderId="0" xfId="0" applyFill="1"/>
    <xf numFmtId="0" fontId="23" fillId="38" borderId="14" xfId="0" applyFont="1" applyFill="1" applyBorder="1"/>
    <xf numFmtId="0" fontId="0" fillId="38" borderId="14" xfId="0" applyFill="1" applyBorder="1"/>
    <xf numFmtId="0" fontId="0" fillId="0" borderId="0" xfId="0" applyFont="1" applyAlignment="1">
      <alignment vertical="top" wrapText="1"/>
    </xf>
    <xf numFmtId="0" fontId="0" fillId="38" borderId="14" xfId="0" applyFill="1" applyBorder="1" applyAlignment="1">
      <alignment wrapText="1"/>
    </xf>
    <xf numFmtId="0" fontId="33" fillId="0" borderId="0" xfId="0" applyFont="1"/>
    <xf numFmtId="0" fontId="7" fillId="0" borderId="0" xfId="46"/>
    <xf numFmtId="0" fontId="23" fillId="0" borderId="0" xfId="46" applyFont="1"/>
    <xf numFmtId="0" fontId="36" fillId="0" borderId="0" xfId="0" applyFont="1"/>
    <xf numFmtId="0" fontId="7" fillId="0" borderId="0" xfId="46" applyFont="1"/>
    <xf numFmtId="0" fontId="7" fillId="0" borderId="0" xfId="46" applyAlignment="1">
      <alignment horizontal="center"/>
    </xf>
    <xf numFmtId="0" fontId="37" fillId="0" borderId="0" xfId="0" applyFont="1" applyAlignment="1"/>
    <xf numFmtId="0" fontId="7" fillId="0" borderId="0" xfId="46" applyAlignment="1">
      <alignment horizontal="right"/>
    </xf>
    <xf numFmtId="0" fontId="25" fillId="0" borderId="0" xfId="46" applyFont="1" applyAlignment="1">
      <alignment vertical="top" wrapText="1"/>
    </xf>
    <xf numFmtId="0" fontId="7" fillId="0" borderId="0" xfId="47" applyFill="1" applyAlignment="1">
      <alignment wrapText="1"/>
    </xf>
    <xf numFmtId="0" fontId="7" fillId="0" borderId="0" xfId="47" applyAlignment="1">
      <alignment wrapText="1"/>
    </xf>
    <xf numFmtId="0" fontId="7" fillId="0" borderId="0" xfId="47"/>
    <xf numFmtId="0" fontId="7" fillId="39" borderId="0" xfId="47" applyFill="1" applyAlignment="1">
      <alignment wrapText="1"/>
    </xf>
    <xf numFmtId="0" fontId="0" fillId="39" borderId="0" xfId="0" applyFill="1"/>
    <xf numFmtId="0" fontId="23" fillId="0" borderId="0" xfId="48" applyFont="1" applyAlignment="1">
      <alignment wrapText="1"/>
    </xf>
    <xf numFmtId="0" fontId="7" fillId="0" borderId="0" xfId="48"/>
    <xf numFmtId="0" fontId="7" fillId="0" borderId="0" xfId="48" applyAlignment="1">
      <alignment vertical="top"/>
    </xf>
    <xf numFmtId="0" fontId="7" fillId="40" borderId="11" xfId="48" applyFill="1" applyBorder="1"/>
    <xf numFmtId="0" fontId="7" fillId="40" borderId="13" xfId="48" applyFill="1" applyBorder="1"/>
    <xf numFmtId="0" fontId="7" fillId="40" borderId="15" xfId="48" applyFill="1" applyBorder="1"/>
    <xf numFmtId="0" fontId="38" fillId="0" borderId="0" xfId="48" applyFont="1"/>
    <xf numFmtId="0" fontId="31" fillId="0" borderId="0" xfId="48" applyFont="1"/>
    <xf numFmtId="0" fontId="7" fillId="0" borderId="0" xfId="48" applyAlignment="1">
      <alignment wrapText="1"/>
    </xf>
    <xf numFmtId="0" fontId="39" fillId="0" borderId="0" xfId="49" applyFont="1" applyAlignment="1">
      <alignment horizontal="center" vertical="center" wrapText="1"/>
    </xf>
    <xf numFmtId="0" fontId="39" fillId="0" borderId="0" xfId="49" applyFont="1" applyFill="1" applyAlignment="1">
      <alignment horizontal="center" vertical="center" wrapText="1"/>
    </xf>
    <xf numFmtId="0" fontId="7" fillId="0" borderId="0" xfId="48" applyFill="1"/>
    <xf numFmtId="0" fontId="7" fillId="0" borderId="0" xfId="48" applyFill="1" applyAlignment="1">
      <alignment wrapText="1"/>
    </xf>
    <xf numFmtId="0" fontId="7" fillId="0" borderId="0" xfId="48" applyFont="1" applyFill="1" applyAlignment="1">
      <alignment wrapText="1"/>
    </xf>
    <xf numFmtId="0" fontId="7" fillId="41" borderId="0" xfId="48" applyFill="1" applyAlignment="1">
      <alignment wrapText="1"/>
    </xf>
    <xf numFmtId="0" fontId="7" fillId="0" borderId="11" xfId="48" applyFill="1" applyBorder="1"/>
    <xf numFmtId="0" fontId="7" fillId="0" borderId="12" xfId="48" applyFill="1" applyBorder="1"/>
    <xf numFmtId="0" fontId="7" fillId="0" borderId="13" xfId="48" applyFill="1" applyBorder="1"/>
    <xf numFmtId="0" fontId="7" fillId="0" borderId="0" xfId="48" applyFill="1" applyBorder="1"/>
    <xf numFmtId="0" fontId="7" fillId="41" borderId="0" xfId="48" applyFill="1"/>
    <xf numFmtId="0" fontId="40" fillId="0" borderId="0" xfId="48" applyFont="1" applyAlignment="1">
      <alignment wrapText="1"/>
    </xf>
    <xf numFmtId="0" fontId="7" fillId="0" borderId="11" xfId="48" applyFill="1" applyBorder="1" applyAlignment="1">
      <alignment vertical="center"/>
    </xf>
    <xf numFmtId="0" fontId="7" fillId="0" borderId="12" xfId="48" applyFill="1" applyBorder="1" applyAlignment="1">
      <alignment vertical="center"/>
    </xf>
    <xf numFmtId="0" fontId="7" fillId="0" borderId="13" xfId="48" applyFill="1" applyBorder="1" applyAlignment="1">
      <alignment vertical="center"/>
    </xf>
    <xf numFmtId="0" fontId="7" fillId="0" borderId="0" xfId="48" applyFill="1" applyBorder="1" applyAlignment="1"/>
    <xf numFmtId="0" fontId="0" fillId="0" borderId="11" xfId="0" applyNumberFormat="1" applyFont="1" applyFill="1" applyBorder="1" applyAlignment="1" applyProtection="1">
      <alignment wrapText="1"/>
    </xf>
    <xf numFmtId="0" fontId="7" fillId="42" borderId="12" xfId="48" applyFill="1" applyBorder="1" applyAlignment="1">
      <alignment wrapText="1"/>
    </xf>
    <xf numFmtId="0" fontId="33" fillId="42" borderId="12" xfId="48" applyFont="1" applyFill="1" applyBorder="1" applyAlignment="1">
      <alignment wrapText="1"/>
    </xf>
    <xf numFmtId="0" fontId="33" fillId="42" borderId="13" xfId="48" applyFont="1" applyFill="1" applyBorder="1" applyAlignment="1">
      <alignment wrapText="1"/>
    </xf>
    <xf numFmtId="0" fontId="0" fillId="0" borderId="15" xfId="0" applyNumberFormat="1" applyFont="1" applyFill="1" applyBorder="1" applyAlignment="1" applyProtection="1">
      <alignment wrapText="1"/>
    </xf>
    <xf numFmtId="0" fontId="33" fillId="42" borderId="16" xfId="48" applyFont="1" applyFill="1" applyBorder="1" applyAlignment="1">
      <alignment wrapText="1"/>
    </xf>
    <xf numFmtId="0" fontId="33" fillId="42" borderId="17" xfId="48" applyFont="1" applyFill="1" applyBorder="1" applyAlignment="1">
      <alignment wrapText="1"/>
    </xf>
    <xf numFmtId="0" fontId="7" fillId="0" borderId="0" xfId="48" applyFont="1" applyBorder="1" applyAlignment="1"/>
    <xf numFmtId="0" fontId="23" fillId="0" borderId="11" xfId="48" applyFont="1" applyBorder="1"/>
    <xf numFmtId="49" fontId="41" fillId="0" borderId="12" xfId="50" applyNumberFormat="1" applyFont="1" applyFill="1" applyBorder="1" applyAlignment="1">
      <alignment wrapText="1"/>
    </xf>
    <xf numFmtId="49" fontId="41" fillId="0" borderId="13" xfId="50" applyNumberFormat="1" applyFont="1" applyFill="1" applyBorder="1" applyAlignment="1">
      <alignment wrapText="1"/>
    </xf>
    <xf numFmtId="49" fontId="41" fillId="0" borderId="16" xfId="50" applyNumberFormat="1" applyFont="1" applyFill="1" applyBorder="1" applyAlignment="1">
      <alignment wrapText="1"/>
    </xf>
    <xf numFmtId="49" fontId="41" fillId="0" borderId="11" xfId="50" applyNumberFormat="1" applyFont="1" applyFill="1" applyBorder="1" applyAlignment="1">
      <alignment wrapText="1"/>
    </xf>
    <xf numFmtId="49" fontId="41" fillId="0" borderId="17" xfId="50" applyNumberFormat="1" applyFont="1" applyFill="1" applyBorder="1" applyAlignment="1">
      <alignment wrapText="1"/>
    </xf>
    <xf numFmtId="49" fontId="41" fillId="0" borderId="21" xfId="50" applyNumberFormat="1" applyFont="1" applyFill="1" applyBorder="1" applyAlignment="1">
      <alignment wrapText="1"/>
    </xf>
    <xf numFmtId="0" fontId="23" fillId="0" borderId="17" xfId="48" applyFont="1" applyBorder="1"/>
    <xf numFmtId="43" fontId="7" fillId="0" borderId="0" xfId="43" applyFont="1"/>
    <xf numFmtId="9" fontId="7" fillId="0" borderId="0" xfId="44" applyNumberFormat="1" applyFont="1"/>
    <xf numFmtId="0" fontId="7" fillId="0" borderId="0" xfId="48" applyFont="1"/>
    <xf numFmtId="9" fontId="7" fillId="0" borderId="0" xfId="44" applyFont="1"/>
    <xf numFmtId="9" fontId="7" fillId="0" borderId="0" xfId="48" applyNumberFormat="1"/>
    <xf numFmtId="164" fontId="7" fillId="0" borderId="0" xfId="48" applyNumberFormat="1"/>
    <xf numFmtId="164" fontId="7" fillId="0" borderId="0" xfId="44" applyNumberFormat="1" applyFont="1"/>
    <xf numFmtId="0" fontId="42" fillId="0" borderId="0" xfId="48" applyFont="1"/>
    <xf numFmtId="0" fontId="43" fillId="0" borderId="0" xfId="48" applyFont="1"/>
    <xf numFmtId="0" fontId="44" fillId="0" borderId="0" xfId="48" applyFont="1"/>
    <xf numFmtId="0" fontId="7" fillId="34" borderId="18" xfId="48" applyFill="1" applyBorder="1"/>
    <xf numFmtId="0" fontId="7" fillId="34" borderId="19" xfId="48" applyFont="1" applyFill="1" applyBorder="1"/>
    <xf numFmtId="0" fontId="7" fillId="34" borderId="20" xfId="48" applyFill="1" applyBorder="1"/>
    <xf numFmtId="0" fontId="7" fillId="43" borderId="18" xfId="48" applyFill="1" applyBorder="1"/>
    <xf numFmtId="0" fontId="7" fillId="43" borderId="19" xfId="48" applyFont="1" applyFill="1" applyBorder="1" applyAlignment="1">
      <alignment horizontal="center" wrapText="1"/>
    </xf>
    <xf numFmtId="2" fontId="7" fillId="43" borderId="20" xfId="44" applyNumberFormat="1" applyFont="1" applyFill="1" applyBorder="1"/>
    <xf numFmtId="0" fontId="23" fillId="34" borderId="14" xfId="48" applyFont="1" applyFill="1" applyBorder="1"/>
    <xf numFmtId="164" fontId="7" fillId="34" borderId="0" xfId="48" applyNumberFormat="1" applyFill="1" applyBorder="1"/>
    <xf numFmtId="0" fontId="7" fillId="34" borderId="22" xfId="48" applyFont="1" applyFill="1" applyBorder="1"/>
    <xf numFmtId="0" fontId="45" fillId="0" borderId="0" xfId="48" applyFont="1"/>
    <xf numFmtId="0" fontId="7" fillId="43" borderId="14" xfId="48" applyFill="1" applyBorder="1"/>
    <xf numFmtId="0" fontId="7" fillId="43" borderId="0" xfId="48" applyFill="1" applyBorder="1" applyAlignment="1">
      <alignment horizontal="center"/>
    </xf>
    <xf numFmtId="0" fontId="7" fillId="43" borderId="22" xfId="44" applyNumberFormat="1" applyFont="1" applyFill="1" applyBorder="1"/>
    <xf numFmtId="0" fontId="7" fillId="34" borderId="14" xfId="48" applyFill="1" applyBorder="1"/>
    <xf numFmtId="9" fontId="7" fillId="34" borderId="0" xfId="48" applyNumberFormat="1" applyFill="1" applyBorder="1"/>
    <xf numFmtId="0" fontId="7" fillId="34" borderId="22" xfId="48" applyFill="1" applyBorder="1"/>
    <xf numFmtId="0" fontId="7" fillId="34" borderId="0" xfId="48" applyFill="1" applyBorder="1"/>
    <xf numFmtId="0" fontId="7" fillId="34" borderId="14" xfId="48" applyFont="1" applyFill="1" applyBorder="1"/>
    <xf numFmtId="0" fontId="7" fillId="34" borderId="22" xfId="48" applyFill="1" applyBorder="1" applyAlignment="1">
      <alignment horizontal="left"/>
    </xf>
    <xf numFmtId="0" fontId="33" fillId="34" borderId="21" xfId="48" applyFont="1" applyFill="1" applyBorder="1" applyAlignment="1">
      <alignment wrapText="1"/>
    </xf>
    <xf numFmtId="0" fontId="7" fillId="34" borderId="16" xfId="48" applyFill="1" applyBorder="1"/>
    <xf numFmtId="0" fontId="7" fillId="34" borderId="17" xfId="48" applyFill="1" applyBorder="1"/>
    <xf numFmtId="0" fontId="7" fillId="43" borderId="21" xfId="48" applyFill="1" applyBorder="1"/>
    <xf numFmtId="0" fontId="7" fillId="43" borderId="16" xfId="48" applyFill="1" applyBorder="1" applyAlignment="1">
      <alignment horizontal="center"/>
    </xf>
    <xf numFmtId="0" fontId="7" fillId="43" borderId="17" xfId="44" applyNumberFormat="1" applyFont="1" applyFill="1" applyBorder="1"/>
    <xf numFmtId="0" fontId="7" fillId="0" borderId="14" xfId="48" applyFill="1" applyBorder="1"/>
    <xf numFmtId="0" fontId="7" fillId="44" borderId="0" xfId="48" applyFill="1" applyProtection="1">
      <protection hidden="1"/>
    </xf>
    <xf numFmtId="0" fontId="46" fillId="44" borderId="0" xfId="51" applyFont="1" applyFill="1" applyProtection="1">
      <protection hidden="1"/>
    </xf>
    <xf numFmtId="0" fontId="47" fillId="44" borderId="0" xfId="52" applyFill="1" applyProtection="1">
      <protection hidden="1"/>
    </xf>
    <xf numFmtId="0" fontId="47" fillId="42" borderId="0" xfId="52" applyFill="1" applyProtection="1">
      <protection hidden="1"/>
    </xf>
    <xf numFmtId="0" fontId="48" fillId="44" borderId="0" xfId="51" applyFont="1" applyFill="1" applyProtection="1">
      <protection hidden="1"/>
    </xf>
    <xf numFmtId="0" fontId="47" fillId="44" borderId="0" xfId="52" applyFont="1" applyFill="1" applyProtection="1">
      <protection hidden="1"/>
    </xf>
    <xf numFmtId="0" fontId="49" fillId="44" borderId="0" xfId="52" applyFont="1" applyFill="1" applyProtection="1">
      <protection hidden="1"/>
    </xf>
    <xf numFmtId="0" fontId="50" fillId="44" borderId="0" xfId="51" applyFont="1" applyFill="1" applyProtection="1">
      <protection hidden="1"/>
    </xf>
    <xf numFmtId="0" fontId="52" fillId="0" borderId="0" xfId="48" applyFont="1" applyBorder="1" applyAlignment="1" applyProtection="1">
      <protection hidden="1"/>
    </xf>
    <xf numFmtId="0" fontId="47" fillId="44" borderId="0" xfId="52" applyFill="1" applyProtection="1">
      <protection locked="0" hidden="1"/>
    </xf>
    <xf numFmtId="0" fontId="7" fillId="42" borderId="0" xfId="48" applyFill="1" applyProtection="1">
      <protection hidden="1"/>
    </xf>
    <xf numFmtId="0" fontId="28" fillId="42" borderId="0" xfId="51" applyFill="1" applyBorder="1" applyProtection="1">
      <protection hidden="1"/>
    </xf>
    <xf numFmtId="0" fontId="37" fillId="42" borderId="0" xfId="51" applyFont="1" applyFill="1" applyBorder="1" applyProtection="1">
      <protection hidden="1"/>
    </xf>
    <xf numFmtId="0" fontId="54" fillId="42" borderId="0" xfId="51" applyFont="1" applyFill="1" applyBorder="1" applyAlignment="1" applyProtection="1">
      <alignment horizontal="center"/>
      <protection hidden="1"/>
    </xf>
    <xf numFmtId="0" fontId="28" fillId="45" borderId="0" xfId="51" applyFont="1" applyFill="1" applyBorder="1" applyProtection="1">
      <protection hidden="1"/>
    </xf>
    <xf numFmtId="0" fontId="54" fillId="45" borderId="0" xfId="51" applyFont="1" applyFill="1" applyBorder="1" applyAlignment="1" applyProtection="1">
      <alignment horizontal="center"/>
      <protection hidden="1"/>
    </xf>
    <xf numFmtId="0" fontId="28" fillId="45" borderId="0" xfId="51" applyFill="1" applyBorder="1" applyProtection="1">
      <protection hidden="1"/>
    </xf>
    <xf numFmtId="0" fontId="7" fillId="45" borderId="0" xfId="48" applyFill="1" applyProtection="1">
      <protection hidden="1"/>
    </xf>
    <xf numFmtId="0" fontId="28" fillId="45" borderId="0" xfId="51" applyFill="1" applyBorder="1" applyAlignment="1" applyProtection="1">
      <alignment horizontal="center"/>
      <protection hidden="1"/>
    </xf>
    <xf numFmtId="0" fontId="55" fillId="45" borderId="0" xfId="51" applyFont="1" applyFill="1" applyBorder="1" applyAlignment="1" applyProtection="1">
      <alignment horizontal="left"/>
      <protection hidden="1"/>
    </xf>
    <xf numFmtId="0" fontId="55" fillId="45" borderId="0" xfId="51" applyFont="1" applyFill="1" applyBorder="1" applyProtection="1">
      <protection hidden="1"/>
    </xf>
    <xf numFmtId="0" fontId="25" fillId="45" borderId="0" xfId="51" applyFont="1" applyFill="1" applyBorder="1" applyProtection="1">
      <protection hidden="1"/>
    </xf>
    <xf numFmtId="0" fontId="47" fillId="45" borderId="0" xfId="52" applyFill="1" applyBorder="1" applyProtection="1">
      <protection hidden="1"/>
    </xf>
    <xf numFmtId="0" fontId="25" fillId="45" borderId="0" xfId="51" applyFont="1" applyFill="1" applyBorder="1" applyAlignment="1" applyProtection="1">
      <alignment horizontal="left"/>
      <protection hidden="1"/>
    </xf>
    <xf numFmtId="0" fontId="54" fillId="45" borderId="0" xfId="51" applyFont="1" applyFill="1" applyBorder="1" applyProtection="1">
      <protection hidden="1"/>
    </xf>
    <xf numFmtId="1" fontId="28" fillId="44" borderId="0" xfId="51" applyNumberFormat="1" applyFill="1" applyBorder="1" applyAlignment="1" applyProtection="1">
      <alignment horizontal="left"/>
      <protection hidden="1"/>
    </xf>
    <xf numFmtId="9" fontId="28" fillId="44" borderId="0" xfId="53" applyFont="1" applyFill="1" applyBorder="1" applyAlignment="1" applyProtection="1">
      <alignment horizontal="left"/>
      <protection hidden="1"/>
    </xf>
    <xf numFmtId="9" fontId="28" fillId="45" borderId="0" xfId="51" applyNumberFormat="1" applyFill="1" applyBorder="1" applyAlignment="1" applyProtection="1">
      <alignment horizontal="center"/>
      <protection hidden="1"/>
    </xf>
    <xf numFmtId="2" fontId="28" fillId="45" borderId="0" xfId="51" applyNumberFormat="1" applyFill="1" applyBorder="1" applyAlignment="1" applyProtection="1">
      <alignment horizontal="center"/>
      <protection hidden="1"/>
    </xf>
    <xf numFmtId="0" fontId="56" fillId="45" borderId="0" xfId="51" applyFont="1" applyFill="1" applyBorder="1" applyProtection="1">
      <protection hidden="1"/>
    </xf>
    <xf numFmtId="0" fontId="57" fillId="45" borderId="0" xfId="51" applyFont="1" applyFill="1" applyBorder="1" applyProtection="1">
      <protection hidden="1"/>
    </xf>
    <xf numFmtId="0" fontId="58" fillId="45" borderId="0" xfId="51" applyFont="1" applyFill="1" applyBorder="1" applyProtection="1">
      <protection hidden="1"/>
    </xf>
    <xf numFmtId="0" fontId="54" fillId="45" borderId="0" xfId="51" applyFont="1" applyFill="1" applyBorder="1" applyAlignment="1" applyProtection="1">
      <alignment horizontal="left"/>
      <protection hidden="1"/>
    </xf>
    <xf numFmtId="1" fontId="28" fillId="45" borderId="0" xfId="51" applyNumberFormat="1" applyFill="1" applyBorder="1" applyAlignment="1" applyProtection="1">
      <alignment horizontal="center"/>
      <protection hidden="1"/>
    </xf>
    <xf numFmtId="1" fontId="28" fillId="44" borderId="0" xfId="51" applyNumberFormat="1" applyFont="1" applyFill="1" applyBorder="1" applyAlignment="1" applyProtection="1">
      <alignment horizontal="left"/>
      <protection hidden="1"/>
    </xf>
    <xf numFmtId="0" fontId="59" fillId="45" borderId="0" xfId="51" applyFont="1" applyFill="1" applyBorder="1" applyProtection="1">
      <protection hidden="1"/>
    </xf>
    <xf numFmtId="0" fontId="60" fillId="45" borderId="0" xfId="51" applyFont="1" applyFill="1" applyBorder="1" applyProtection="1">
      <protection hidden="1"/>
    </xf>
    <xf numFmtId="0" fontId="28" fillId="45" borderId="0" xfId="51" applyFill="1" applyBorder="1" applyAlignment="1" applyProtection="1">
      <alignment horizontal="left"/>
      <protection hidden="1"/>
    </xf>
    <xf numFmtId="0" fontId="55" fillId="45" borderId="0" xfId="51" applyFont="1" applyFill="1" applyBorder="1" applyAlignment="1" applyProtection="1">
      <protection hidden="1"/>
    </xf>
    <xf numFmtId="0" fontId="54" fillId="45" borderId="0" xfId="51" applyFont="1" applyFill="1" applyBorder="1" applyAlignment="1" applyProtection="1">
      <protection hidden="1"/>
    </xf>
    <xf numFmtId="0" fontId="58" fillId="45" borderId="0" xfId="51" applyFont="1" applyFill="1" applyBorder="1" applyAlignment="1" applyProtection="1">
      <alignment horizontal="left"/>
      <protection hidden="1"/>
    </xf>
    <xf numFmtId="2" fontId="54" fillId="45" borderId="0" xfId="51" applyNumberFormat="1" applyFont="1" applyFill="1" applyBorder="1" applyAlignment="1" applyProtection="1">
      <alignment horizontal="left"/>
      <protection hidden="1"/>
    </xf>
    <xf numFmtId="165" fontId="28" fillId="44" borderId="0" xfId="51" applyNumberFormat="1" applyFill="1" applyBorder="1" applyAlignment="1" applyProtection="1">
      <alignment horizontal="left"/>
      <protection hidden="1"/>
    </xf>
    <xf numFmtId="0" fontId="28" fillId="45" borderId="0" xfId="51" applyFill="1" applyBorder="1" applyAlignment="1" applyProtection="1">
      <protection hidden="1"/>
    </xf>
    <xf numFmtId="0" fontId="37" fillId="45" borderId="0" xfId="51" applyFont="1" applyFill="1" applyBorder="1" applyProtection="1">
      <protection hidden="1"/>
    </xf>
    <xf numFmtId="2" fontId="61" fillId="43" borderId="0" xfId="51" applyNumberFormat="1" applyFont="1" applyFill="1" applyBorder="1" applyAlignment="1" applyProtection="1">
      <alignment horizontal="left" wrapText="1"/>
      <protection hidden="1"/>
    </xf>
    <xf numFmtId="0" fontId="63" fillId="45" borderId="0" xfId="51" applyFont="1" applyFill="1" applyBorder="1" applyProtection="1">
      <protection hidden="1"/>
    </xf>
    <xf numFmtId="9" fontId="28" fillId="45" borderId="0" xfId="53" applyFont="1" applyFill="1" applyBorder="1" applyProtection="1">
      <protection hidden="1"/>
    </xf>
    <xf numFmtId="0" fontId="64" fillId="45" borderId="0" xfId="51" applyFont="1" applyFill="1" applyBorder="1" applyProtection="1">
      <protection hidden="1"/>
    </xf>
    <xf numFmtId="0" fontId="7" fillId="43" borderId="0" xfId="48" applyFill="1" applyProtection="1">
      <protection hidden="1"/>
    </xf>
    <xf numFmtId="0" fontId="65" fillId="45" borderId="0" xfId="51" applyFont="1" applyFill="1" applyBorder="1" applyProtection="1">
      <protection hidden="1"/>
    </xf>
    <xf numFmtId="0" fontId="28" fillId="43" borderId="0" xfId="51" applyFill="1" applyBorder="1" applyProtection="1">
      <protection hidden="1"/>
    </xf>
    <xf numFmtId="0" fontId="67" fillId="43" borderId="0" xfId="48" applyFont="1" applyFill="1" applyProtection="1">
      <protection hidden="1"/>
    </xf>
    <xf numFmtId="9" fontId="66" fillId="43" borderId="0" xfId="44" applyFont="1" applyFill="1" applyProtection="1">
      <protection hidden="1"/>
    </xf>
    <xf numFmtId="0" fontId="47" fillId="45" borderId="0" xfId="52" applyFont="1" applyFill="1" applyBorder="1" applyAlignment="1" applyProtection="1">
      <alignment wrapText="1"/>
      <protection hidden="1"/>
    </xf>
    <xf numFmtId="0" fontId="47" fillId="45" borderId="0" xfId="52" applyFont="1" applyFill="1" applyBorder="1" applyProtection="1">
      <protection hidden="1"/>
    </xf>
    <xf numFmtId="0" fontId="68" fillId="42" borderId="0" xfId="48" applyFont="1" applyFill="1" applyProtection="1">
      <protection hidden="1"/>
    </xf>
    <xf numFmtId="0" fontId="68" fillId="44" borderId="0" xfId="48" applyFont="1" applyFill="1" applyProtection="1">
      <protection hidden="1"/>
    </xf>
    <xf numFmtId="0" fontId="0" fillId="42" borderId="26" xfId="0" applyFill="1" applyBorder="1" applyAlignment="1" applyProtection="1">
      <alignment wrapText="1"/>
      <protection hidden="1"/>
    </xf>
    <xf numFmtId="0" fontId="25" fillId="42" borderId="27" xfId="0" applyFont="1" applyFill="1" applyBorder="1" applyAlignment="1" applyProtection="1">
      <alignment wrapText="1"/>
      <protection hidden="1"/>
    </xf>
    <xf numFmtId="0" fontId="25" fillId="42" borderId="28" xfId="0" applyFont="1" applyFill="1" applyBorder="1" applyAlignment="1" applyProtection="1">
      <alignment wrapText="1"/>
      <protection hidden="1"/>
    </xf>
    <xf numFmtId="0" fontId="0" fillId="42" borderId="0" xfId="0" applyFill="1" applyAlignment="1" applyProtection="1">
      <alignment wrapText="1"/>
      <protection hidden="1"/>
    </xf>
    <xf numFmtId="0" fontId="0" fillId="42" borderId="29" xfId="0" applyFill="1" applyBorder="1" applyProtection="1">
      <protection hidden="1"/>
    </xf>
    <xf numFmtId="1" fontId="0" fillId="42" borderId="29" xfId="0" applyNumberFormat="1" applyFill="1" applyBorder="1" applyProtection="1">
      <protection hidden="1"/>
    </xf>
    <xf numFmtId="0" fontId="0" fillId="42" borderId="0" xfId="0" applyFill="1" applyProtection="1">
      <protection hidden="1"/>
    </xf>
    <xf numFmtId="0" fontId="0" fillId="42" borderId="30" xfId="0" applyFill="1" applyBorder="1" applyProtection="1">
      <protection hidden="1"/>
    </xf>
    <xf numFmtId="1" fontId="0" fillId="42" borderId="30" xfId="0" applyNumberFormat="1" applyFill="1" applyBorder="1" applyProtection="1">
      <protection hidden="1"/>
    </xf>
    <xf numFmtId="0" fontId="0" fillId="42" borderId="31" xfId="0" applyFill="1" applyBorder="1" applyProtection="1">
      <protection hidden="1"/>
    </xf>
    <xf numFmtId="1" fontId="0" fillId="42" borderId="31" xfId="0" applyNumberFormat="1" applyFill="1" applyBorder="1" applyProtection="1">
      <protection hidden="1"/>
    </xf>
    <xf numFmtId="0" fontId="41" fillId="46" borderId="0" xfId="0" applyFont="1" applyFill="1"/>
    <xf numFmtId="0" fontId="0" fillId="0" borderId="12"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25" fillId="37" borderId="0" xfId="0" applyNumberFormat="1" applyFont="1" applyFill="1" applyBorder="1" applyAlignment="1" applyProtection="1"/>
    <xf numFmtId="0" fontId="0" fillId="37" borderId="0" xfId="0" applyNumberFormat="1" applyFont="1" applyFill="1" applyBorder="1" applyAlignment="1" applyProtection="1"/>
    <xf numFmtId="0" fontId="0" fillId="36" borderId="15" xfId="0" applyNumberFormat="1" applyFont="1" applyFill="1" applyBorder="1" applyAlignment="1" applyProtection="1">
      <alignment wrapText="1"/>
    </xf>
    <xf numFmtId="0" fontId="47" fillId="0" borderId="0" xfId="49" applyFont="1" applyAlignment="1">
      <alignment vertical="top"/>
    </xf>
    <xf numFmtId="0" fontId="47" fillId="47" borderId="0" xfId="49" applyFont="1" applyFill="1" applyAlignment="1">
      <alignment vertical="top" wrapText="1"/>
    </xf>
    <xf numFmtId="0" fontId="47" fillId="47" borderId="0" xfId="49" applyFont="1" applyFill="1" applyAlignment="1">
      <alignment vertical="top"/>
    </xf>
    <xf numFmtId="0" fontId="70" fillId="47" borderId="0" xfId="49" applyFont="1" applyFill="1" applyAlignment="1">
      <alignment vertical="top" wrapText="1"/>
    </xf>
    <xf numFmtId="0" fontId="70" fillId="48" borderId="0" xfId="49" applyFont="1" applyFill="1" applyAlignment="1">
      <alignment wrapText="1"/>
    </xf>
    <xf numFmtId="0" fontId="39" fillId="47" borderId="0" xfId="49" applyFont="1" applyFill="1" applyAlignment="1">
      <alignment wrapText="1"/>
    </xf>
    <xf numFmtId="0" fontId="47" fillId="47" borderId="0" xfId="49" applyFont="1" applyFill="1"/>
    <xf numFmtId="0" fontId="47" fillId="0" borderId="0" xfId="49" applyFont="1"/>
    <xf numFmtId="0" fontId="39" fillId="46" borderId="0" xfId="49" applyFont="1" applyFill="1" applyAlignment="1">
      <alignment wrapText="1"/>
    </xf>
    <xf numFmtId="0" fontId="7" fillId="46" borderId="0" xfId="49" applyFill="1"/>
    <xf numFmtId="0" fontId="7" fillId="46" borderId="0" xfId="49" applyFill="1" applyAlignment="1">
      <alignment wrapText="1"/>
    </xf>
    <xf numFmtId="0" fontId="47" fillId="46" borderId="0" xfId="49" applyFont="1" applyFill="1" applyAlignment="1">
      <alignment wrapText="1"/>
    </xf>
    <xf numFmtId="9" fontId="0" fillId="0" borderId="0" xfId="44" applyFont="1"/>
    <xf numFmtId="0" fontId="23" fillId="42" borderId="16" xfId="49" applyFont="1" applyFill="1" applyBorder="1" applyAlignment="1">
      <alignment horizontal="left"/>
    </xf>
    <xf numFmtId="0" fontId="23" fillId="42" borderId="16" xfId="49" applyFont="1" applyFill="1" applyBorder="1" applyAlignment="1">
      <alignment horizontal="left" vertical="center" wrapText="1"/>
    </xf>
    <xf numFmtId="0" fontId="23" fillId="42" borderId="16" xfId="49" applyFont="1" applyFill="1" applyBorder="1" applyAlignment="1">
      <alignment horizontal="center" vertical="center"/>
    </xf>
    <xf numFmtId="0" fontId="7" fillId="0" borderId="0" xfId="49"/>
    <xf numFmtId="166" fontId="7" fillId="42" borderId="30" xfId="49" applyNumberFormat="1" applyFill="1" applyBorder="1"/>
    <xf numFmtId="9" fontId="0" fillId="42" borderId="0" xfId="54" applyFont="1" applyFill="1" applyBorder="1" applyAlignment="1">
      <alignment horizontal="center"/>
    </xf>
    <xf numFmtId="1" fontId="0" fillId="42" borderId="0" xfId="54" applyNumberFormat="1" applyFont="1" applyFill="1" applyBorder="1" applyAlignment="1">
      <alignment horizontal="center"/>
    </xf>
    <xf numFmtId="166" fontId="7" fillId="42" borderId="22" xfId="49" applyNumberFormat="1" applyFill="1" applyBorder="1"/>
    <xf numFmtId="166" fontId="7" fillId="42" borderId="31" xfId="49" applyNumberFormat="1" applyFill="1" applyBorder="1"/>
    <xf numFmtId="166" fontId="7" fillId="42" borderId="16" xfId="49" applyNumberFormat="1" applyFill="1" applyBorder="1"/>
    <xf numFmtId="166" fontId="7" fillId="42" borderId="17" xfId="49" applyNumberFormat="1" applyFill="1" applyBorder="1"/>
    <xf numFmtId="166" fontId="23" fillId="42" borderId="14" xfId="49" applyNumberFormat="1" applyFont="1" applyFill="1" applyBorder="1"/>
    <xf numFmtId="9" fontId="25" fillId="42" borderId="18" xfId="54" applyFont="1" applyFill="1" applyBorder="1"/>
    <xf numFmtId="166" fontId="7" fillId="42" borderId="14" xfId="49" applyNumberFormat="1" applyFont="1" applyFill="1" applyBorder="1"/>
    <xf numFmtId="9" fontId="25" fillId="42" borderId="14" xfId="54" applyFont="1" applyFill="1" applyBorder="1"/>
    <xf numFmtId="0" fontId="7" fillId="42" borderId="21" xfId="49" applyFill="1" applyBorder="1"/>
    <xf numFmtId="0" fontId="7" fillId="42" borderId="16" xfId="49" applyFill="1" applyBorder="1"/>
    <xf numFmtId="9" fontId="23" fillId="42" borderId="16" xfId="54" applyNumberFormat="1" applyFont="1" applyFill="1" applyBorder="1" applyAlignment="1">
      <alignment horizontal="center"/>
    </xf>
    <xf numFmtId="9" fontId="23" fillId="42" borderId="16" xfId="54" applyFont="1" applyFill="1" applyBorder="1"/>
    <xf numFmtId="9" fontId="25" fillId="42" borderId="16" xfId="54" applyFont="1" applyFill="1" applyBorder="1"/>
    <xf numFmtId="9" fontId="25" fillId="42" borderId="17" xfId="54" applyFont="1" applyFill="1" applyBorder="1"/>
    <xf numFmtId="165" fontId="7" fillId="0" borderId="0" xfId="49" applyNumberFormat="1"/>
    <xf numFmtId="0" fontId="7" fillId="0" borderId="0" xfId="49" applyFill="1"/>
    <xf numFmtId="0" fontId="7" fillId="0" borderId="0" xfId="49" applyFont="1" applyFill="1"/>
    <xf numFmtId="0" fontId="7" fillId="0" borderId="0" xfId="49" applyFill="1" applyAlignment="1">
      <alignment horizontal="right"/>
    </xf>
    <xf numFmtId="2" fontId="28" fillId="44" borderId="0" xfId="51" applyNumberFormat="1" applyFill="1" applyBorder="1" applyAlignment="1" applyProtection="1">
      <alignment horizontal="center"/>
      <protection hidden="1"/>
    </xf>
    <xf numFmtId="9" fontId="28" fillId="44" borderId="0" xfId="53" applyFont="1" applyFill="1" applyBorder="1" applyAlignment="1" applyProtection="1">
      <alignment horizontal="center"/>
      <protection hidden="1"/>
    </xf>
    <xf numFmtId="0" fontId="0" fillId="0" borderId="0" xfId="0" applyFill="1"/>
    <xf numFmtId="0" fontId="29" fillId="0" borderId="0" xfId="0" applyFont="1" applyFill="1" applyAlignment="1">
      <alignment vertical="top" wrapText="1"/>
    </xf>
    <xf numFmtId="0" fontId="25" fillId="0" borderId="0" xfId="0" applyFont="1" applyFill="1" applyAlignment="1">
      <alignment vertical="top" wrapText="1"/>
    </xf>
    <xf numFmtId="0" fontId="0" fillId="0" borderId="0" xfId="0" applyFont="1" applyFill="1" applyAlignment="1">
      <alignment vertical="center"/>
    </xf>
    <xf numFmtId="0" fontId="25" fillId="0" borderId="15" xfId="0" applyFont="1" applyBorder="1" applyAlignment="1">
      <alignment vertical="top" wrapText="1"/>
    </xf>
    <xf numFmtId="0" fontId="25" fillId="37" borderId="15" xfId="0" applyFont="1" applyFill="1" applyBorder="1" applyAlignment="1">
      <alignment vertical="top" wrapText="1"/>
    </xf>
    <xf numFmtId="0" fontId="43" fillId="0" borderId="0" xfId="0" applyFont="1"/>
    <xf numFmtId="0" fontId="0" fillId="0" borderId="11" xfId="0" applyBorder="1"/>
    <xf numFmtId="0" fontId="0" fillId="0" borderId="12" xfId="0" applyBorder="1"/>
    <xf numFmtId="2" fontId="0" fillId="0" borderId="0" xfId="0" applyNumberFormat="1"/>
    <xf numFmtId="0" fontId="0" fillId="0" borderId="30" xfId="0" applyFill="1" applyBorder="1" applyProtection="1">
      <protection hidden="1"/>
    </xf>
    <xf numFmtId="1" fontId="0" fillId="0" borderId="30" xfId="0" applyNumberFormat="1" applyFill="1" applyBorder="1" applyProtection="1">
      <protection hidden="1"/>
    </xf>
    <xf numFmtId="0" fontId="39" fillId="38" borderId="0" xfId="0" applyFont="1" applyFill="1"/>
    <xf numFmtId="165" fontId="47" fillId="38" borderId="0" xfId="49" applyNumberFormat="1" applyFont="1" applyFill="1"/>
    <xf numFmtId="0" fontId="47" fillId="50" borderId="0" xfId="0" applyFont="1" applyFill="1"/>
    <xf numFmtId="165" fontId="47" fillId="50" borderId="0" xfId="49" applyNumberFormat="1" applyFont="1" applyFill="1"/>
    <xf numFmtId="165" fontId="47" fillId="0" borderId="0" xfId="49" applyNumberFormat="1" applyFont="1"/>
    <xf numFmtId="0" fontId="39" fillId="0" borderId="0" xfId="0" applyFont="1"/>
    <xf numFmtId="0" fontId="47" fillId="0" borderId="0" xfId="0" applyFont="1"/>
    <xf numFmtId="0" fontId="0" fillId="51" borderId="0" xfId="0" applyFill="1"/>
    <xf numFmtId="0" fontId="0" fillId="52" borderId="0" xfId="0" applyNumberFormat="1" applyFont="1" applyFill="1" applyBorder="1" applyAlignment="1" applyProtection="1"/>
    <xf numFmtId="0" fontId="0" fillId="52" borderId="0" xfId="0" applyFill="1"/>
    <xf numFmtId="0" fontId="0" fillId="0" borderId="0" xfId="0" applyAlignment="1">
      <alignment horizontal="left"/>
    </xf>
    <xf numFmtId="0" fontId="0" fillId="0" borderId="0" xfId="0" applyNumberFormat="1"/>
    <xf numFmtId="0" fontId="23" fillId="0" borderId="0" xfId="45" applyFont="1" applyAlignment="1">
      <alignment wrapText="1"/>
    </xf>
    <xf numFmtId="0" fontId="25" fillId="0" borderId="0" xfId="0" applyFont="1" applyAlignment="1">
      <alignment wrapText="1"/>
    </xf>
    <xf numFmtId="165" fontId="0" fillId="0" borderId="0" xfId="0" applyNumberFormat="1"/>
    <xf numFmtId="2" fontId="7" fillId="0" borderId="0" xfId="48" applyNumberFormat="1" applyFill="1"/>
    <xf numFmtId="0" fontId="41" fillId="0" borderId="0" xfId="42" applyFont="1" applyFill="1" applyBorder="1" applyAlignment="1">
      <alignment wrapText="1"/>
    </xf>
    <xf numFmtId="0" fontId="0" fillId="0" borderId="0" xfId="0" applyAlignment="1">
      <alignment wrapText="1"/>
    </xf>
    <xf numFmtId="0" fontId="0" fillId="35" borderId="0" xfId="0" applyFill="1" applyAlignment="1">
      <alignment wrapText="1"/>
    </xf>
    <xf numFmtId="0" fontId="0" fillId="39" borderId="0" xfId="0" applyFill="1" applyAlignment="1">
      <alignment wrapText="1"/>
    </xf>
    <xf numFmtId="0" fontId="0" fillId="0" borderId="0" xfId="0" applyFill="1" applyAlignment="1">
      <alignment wrapText="1"/>
    </xf>
    <xf numFmtId="0" fontId="6" fillId="0" borderId="0" xfId="55" applyFill="1" applyAlignment="1">
      <alignment wrapText="1"/>
    </xf>
    <xf numFmtId="0" fontId="6" fillId="0" borderId="0" xfId="55" applyFont="1" applyFill="1" applyAlignment="1">
      <alignment wrapText="1"/>
    </xf>
    <xf numFmtId="0" fontId="6" fillId="0" borderId="0" xfId="55" applyAlignment="1">
      <alignment wrapText="1"/>
    </xf>
    <xf numFmtId="0" fontId="74" fillId="39" borderId="0" xfId="0" applyFont="1" applyFill="1"/>
    <xf numFmtId="0" fontId="39" fillId="52" borderId="0" xfId="49" applyFont="1" applyFill="1" applyAlignment="1">
      <alignment horizontal="center" vertical="center" wrapText="1"/>
    </xf>
    <xf numFmtId="0" fontId="0" fillId="0" borderId="18" xfId="0" applyBorder="1"/>
    <xf numFmtId="2" fontId="0" fillId="0" borderId="19" xfId="0" applyNumberFormat="1" applyBorder="1"/>
    <xf numFmtId="0" fontId="0" fillId="0" borderId="20" xfId="0" applyBorder="1"/>
    <xf numFmtId="0" fontId="0" fillId="0" borderId="21" xfId="0" applyBorder="1"/>
    <xf numFmtId="2" fontId="0" fillId="0" borderId="16" xfId="0" applyNumberFormat="1" applyBorder="1"/>
    <xf numFmtId="0" fontId="0" fillId="0" borderId="17" xfId="0" applyBorder="1"/>
    <xf numFmtId="0" fontId="0" fillId="0" borderId="19" xfId="0" applyBorder="1"/>
    <xf numFmtId="0" fontId="0" fillId="0" borderId="16" xfId="0" applyBorder="1"/>
    <xf numFmtId="164" fontId="0" fillId="0" borderId="0" xfId="44" applyNumberFormat="1" applyFont="1" applyFill="1"/>
    <xf numFmtId="0" fontId="69" fillId="0" borderId="0" xfId="49" applyFont="1" applyFill="1" applyAlignment="1">
      <alignment horizontal="center" vertical="center" wrapText="1"/>
    </xf>
    <xf numFmtId="0" fontId="47" fillId="52" borderId="0" xfId="0" applyFont="1" applyFill="1" applyAlignment="1">
      <alignment wrapText="1"/>
    </xf>
    <xf numFmtId="0" fontId="5" fillId="0" borderId="0" xfId="48" applyFont="1"/>
    <xf numFmtId="0" fontId="77" fillId="44" borderId="0" xfId="48" applyFont="1" applyFill="1" applyProtection="1">
      <protection hidden="1"/>
    </xf>
    <xf numFmtId="0" fontId="33" fillId="0" borderId="0" xfId="48" applyFont="1"/>
    <xf numFmtId="0" fontId="24" fillId="44" borderId="0" xfId="48" applyFont="1" applyFill="1" applyProtection="1">
      <protection hidden="1"/>
    </xf>
    <xf numFmtId="0" fontId="37" fillId="0" borderId="0" xfId="0" applyFont="1"/>
    <xf numFmtId="9" fontId="0" fillId="0" borderId="0" xfId="44" applyNumberFormat="1" applyFont="1"/>
    <xf numFmtId="0" fontId="0" fillId="51" borderId="0" xfId="0" applyFill="1" applyAlignment="1">
      <alignment wrapText="1"/>
    </xf>
    <xf numFmtId="0" fontId="0" fillId="53" borderId="0" xfId="0" applyNumberFormat="1" applyFont="1" applyFill="1" applyBorder="1" applyAlignment="1" applyProtection="1"/>
    <xf numFmtId="2" fontId="47" fillId="38" borderId="0" xfId="49" applyNumberFormat="1" applyFont="1" applyFill="1"/>
    <xf numFmtId="167" fontId="0" fillId="49" borderId="12" xfId="0" applyNumberFormat="1" applyFill="1" applyBorder="1"/>
    <xf numFmtId="167" fontId="0" fillId="49" borderId="13" xfId="0" applyNumberFormat="1" applyFill="1" applyBorder="1"/>
    <xf numFmtId="0" fontId="0" fillId="55" borderId="0" xfId="0" applyNumberFormat="1" applyFont="1" applyFill="1" applyBorder="1" applyAlignment="1" applyProtection="1"/>
    <xf numFmtId="0" fontId="0" fillId="55" borderId="0" xfId="0" applyFill="1"/>
    <xf numFmtId="168" fontId="0" fillId="49" borderId="12" xfId="0" applyNumberFormat="1" applyFill="1" applyBorder="1"/>
    <xf numFmtId="1" fontId="0" fillId="42" borderId="0" xfId="54" applyNumberFormat="1" applyFont="1" applyFill="1" applyBorder="1" applyAlignment="1">
      <alignment horizontal="center" vertical="center"/>
    </xf>
    <xf numFmtId="1" fontId="7" fillId="42" borderId="0" xfId="49" applyNumberFormat="1" applyFill="1" applyBorder="1" applyAlignment="1">
      <alignment horizontal="center" vertical="center"/>
    </xf>
    <xf numFmtId="1" fontId="7" fillId="42" borderId="0" xfId="49" applyNumberFormat="1" applyFill="1" applyBorder="1"/>
    <xf numFmtId="1" fontId="7" fillId="42" borderId="16" xfId="49" applyNumberFormat="1" applyFill="1" applyBorder="1" applyAlignment="1">
      <alignment horizontal="center" vertical="center"/>
    </xf>
    <xf numFmtId="1" fontId="7" fillId="42" borderId="16" xfId="49" applyNumberFormat="1" applyFill="1" applyBorder="1"/>
    <xf numFmtId="1" fontId="0" fillId="42" borderId="19" xfId="54" applyNumberFormat="1" applyFont="1" applyFill="1" applyBorder="1"/>
    <xf numFmtId="1" fontId="0" fillId="42" borderId="0" xfId="54" applyNumberFormat="1" applyFont="1" applyFill="1" applyBorder="1"/>
    <xf numFmtId="3" fontId="23" fillId="42" borderId="19" xfId="49" applyNumberFormat="1" applyFont="1" applyFill="1" applyBorder="1" applyAlignment="1">
      <alignment horizontal="center"/>
    </xf>
    <xf numFmtId="3" fontId="23" fillId="42" borderId="0" xfId="49" applyNumberFormat="1" applyFont="1" applyFill="1" applyBorder="1" applyAlignment="1">
      <alignment horizontal="center"/>
    </xf>
    <xf numFmtId="3" fontId="23" fillId="42" borderId="0" xfId="49" applyNumberFormat="1" applyFont="1" applyFill="1" applyBorder="1"/>
    <xf numFmtId="3" fontId="23" fillId="42" borderId="22" xfId="49" applyNumberFormat="1" applyFont="1" applyFill="1" applyBorder="1"/>
    <xf numFmtId="3" fontId="23" fillId="0" borderId="0" xfId="49" applyNumberFormat="1" applyFont="1" applyFill="1" applyBorder="1" applyAlignment="1">
      <alignment horizontal="center"/>
    </xf>
    <xf numFmtId="3" fontId="7" fillId="42" borderId="0" xfId="49" applyNumberFormat="1" applyFill="1" applyBorder="1"/>
    <xf numFmtId="3" fontId="7" fillId="42" borderId="22" xfId="49" applyNumberFormat="1" applyFill="1" applyBorder="1"/>
    <xf numFmtId="0" fontId="3" fillId="0" borderId="0" xfId="49" applyFont="1" applyFill="1"/>
    <xf numFmtId="0" fontId="79" fillId="0" borderId="0" xfId="0" applyFont="1" applyProtection="1">
      <protection hidden="1"/>
    </xf>
    <xf numFmtId="0" fontId="0" fillId="0" borderId="0" xfId="0" applyProtection="1">
      <protection hidden="1"/>
    </xf>
    <xf numFmtId="0" fontId="78" fillId="0" borderId="0" xfId="0" applyFont="1" applyProtection="1">
      <protection hidden="1"/>
    </xf>
    <xf numFmtId="0" fontId="39" fillId="0" borderId="0" xfId="49" applyFont="1" applyAlignment="1" applyProtection="1">
      <alignment horizontal="center" vertical="center" wrapText="1"/>
      <protection hidden="1"/>
    </xf>
    <xf numFmtId="0" fontId="39" fillId="0" borderId="0" xfId="49" applyFont="1" applyFill="1" applyAlignment="1" applyProtection="1">
      <alignment horizontal="center" vertical="center" wrapText="1"/>
      <protection hidden="1"/>
    </xf>
    <xf numFmtId="0" fontId="69" fillId="0" borderId="0" xfId="49" applyFont="1" applyFill="1" applyAlignment="1" applyProtection="1">
      <alignment horizontal="center" vertical="center" wrapText="1"/>
      <protection hidden="1"/>
    </xf>
    <xf numFmtId="0" fontId="47" fillId="0" borderId="0" xfId="49" applyFont="1" applyAlignment="1" applyProtection="1">
      <alignment vertical="top"/>
      <protection hidden="1"/>
    </xf>
    <xf numFmtId="0" fontId="47" fillId="54" borderId="11" xfId="49" applyFont="1" applyFill="1" applyBorder="1" applyAlignment="1" applyProtection="1">
      <alignment vertical="center" wrapText="1"/>
      <protection hidden="1"/>
    </xf>
    <xf numFmtId="0" fontId="47" fillId="54" borderId="13" xfId="49" applyFont="1" applyFill="1" applyBorder="1" applyAlignment="1" applyProtection="1">
      <alignment vertical="center"/>
      <protection hidden="1"/>
    </xf>
    <xf numFmtId="0" fontId="47" fillId="0" borderId="0" xfId="49" applyFont="1" applyFill="1" applyAlignment="1" applyProtection="1">
      <alignment vertical="top" wrapText="1"/>
      <protection hidden="1"/>
    </xf>
    <xf numFmtId="0" fontId="37" fillId="0" borderId="0" xfId="0" applyNumberFormat="1" applyFont="1" applyFill="1" applyBorder="1" applyAlignment="1" applyProtection="1">
      <alignment wrapText="1"/>
      <protection hidden="1"/>
    </xf>
    <xf numFmtId="0" fontId="37" fillId="0" borderId="0" xfId="0" applyFont="1" applyAlignment="1" applyProtection="1">
      <alignment wrapText="1"/>
      <protection hidden="1"/>
    </xf>
    <xf numFmtId="0" fontId="37" fillId="0" borderId="0" xfId="0" applyFont="1" applyFill="1" applyAlignment="1" applyProtection="1">
      <alignment wrapText="1"/>
      <protection hidden="1"/>
    </xf>
    <xf numFmtId="0" fontId="0" fillId="0" borderId="0" xfId="0" applyNumberFormat="1" applyFont="1" applyFill="1" applyBorder="1" applyAlignment="1" applyProtection="1">
      <protection hidden="1"/>
    </xf>
    <xf numFmtId="9" fontId="0" fillId="0" borderId="0" xfId="44" applyFont="1" applyProtection="1">
      <protection hidden="1"/>
    </xf>
    <xf numFmtId="0" fontId="37" fillId="0" borderId="0" xfId="0" applyFont="1" applyProtection="1">
      <protection hidden="1"/>
    </xf>
    <xf numFmtId="0" fontId="0" fillId="56" borderId="0" xfId="0" applyNumberFormat="1" applyFont="1" applyFill="1" applyBorder="1" applyAlignment="1" applyProtection="1"/>
    <xf numFmtId="0" fontId="0" fillId="56" borderId="0" xfId="0" applyFill="1"/>
    <xf numFmtId="0" fontId="0" fillId="56" borderId="0" xfId="0" quotePrefix="1" applyNumberFormat="1" applyFont="1" applyFill="1" applyBorder="1" applyAlignment="1" applyProtection="1"/>
    <xf numFmtId="0" fontId="37" fillId="0" borderId="11" xfId="0" applyFont="1" applyBorder="1" applyAlignment="1" applyProtection="1">
      <alignment horizontal="center"/>
      <protection hidden="1"/>
    </xf>
    <xf numFmtId="0" fontId="37" fillId="0" borderId="12" xfId="0" applyFont="1" applyBorder="1" applyAlignment="1" applyProtection="1">
      <alignment horizontal="center"/>
      <protection hidden="1"/>
    </xf>
    <xf numFmtId="0" fontId="37" fillId="0" borderId="13" xfId="0" applyFont="1" applyBorder="1" applyAlignment="1" applyProtection="1">
      <alignment horizontal="center"/>
      <protection hidden="1"/>
    </xf>
    <xf numFmtId="0" fontId="37" fillId="0" borderId="11" xfId="0" applyFont="1" applyBorder="1" applyAlignment="1" applyProtection="1">
      <alignment horizontal="center" wrapText="1"/>
      <protection hidden="1"/>
    </xf>
    <xf numFmtId="0" fontId="37" fillId="0" borderId="13" xfId="0" applyFont="1" applyBorder="1" applyAlignment="1" applyProtection="1">
      <alignment horizontal="center" wrapText="1"/>
      <protection hidden="1"/>
    </xf>
    <xf numFmtId="0" fontId="0" fillId="36" borderId="11" xfId="0" applyFill="1" applyBorder="1" applyAlignment="1">
      <alignment horizontal="center"/>
    </xf>
    <xf numFmtId="0" fontId="0" fillId="36" borderId="12" xfId="0" applyFill="1" applyBorder="1" applyAlignment="1">
      <alignment horizontal="center"/>
    </xf>
    <xf numFmtId="0" fontId="0" fillId="36" borderId="13"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0" fontId="33" fillId="0" borderId="0" xfId="48" applyFont="1" applyBorder="1" applyAlignment="1">
      <alignment horizontal="center" wrapText="1"/>
    </xf>
    <xf numFmtId="0" fontId="33" fillId="0" borderId="18" xfId="48" applyFont="1" applyBorder="1" applyAlignment="1">
      <alignment horizontal="center" vertical="center" wrapText="1"/>
    </xf>
    <xf numFmtId="0" fontId="33" fillId="0" borderId="19" xfId="48" applyFont="1" applyBorder="1" applyAlignment="1">
      <alignment horizontal="center" vertical="center" wrapText="1"/>
    </xf>
    <xf numFmtId="0" fontId="33" fillId="0" borderId="20" xfId="48" applyFont="1" applyBorder="1" applyAlignment="1">
      <alignment horizontal="center" vertical="center" wrapText="1"/>
    </xf>
    <xf numFmtId="0" fontId="7" fillId="0" borderId="11" xfId="48" applyFill="1" applyBorder="1" applyAlignment="1">
      <alignment horizontal="center" vertical="center" wrapText="1"/>
    </xf>
    <xf numFmtId="0" fontId="7" fillId="0" borderId="12" xfId="48" applyFill="1" applyBorder="1" applyAlignment="1">
      <alignment horizontal="center" vertical="center" wrapText="1"/>
    </xf>
    <xf numFmtId="0" fontId="7" fillId="0" borderId="13" xfId="48" applyFill="1" applyBorder="1" applyAlignment="1">
      <alignment horizontal="center" vertical="center" wrapText="1"/>
    </xf>
    <xf numFmtId="0" fontId="7" fillId="0" borderId="18" xfId="48" applyBorder="1" applyAlignment="1">
      <alignment horizontal="center"/>
    </xf>
    <xf numFmtId="0" fontId="7" fillId="0" borderId="19" xfId="48" applyBorder="1" applyAlignment="1">
      <alignment horizontal="center"/>
    </xf>
    <xf numFmtId="0" fontId="7" fillId="0" borderId="20" xfId="48" applyBorder="1" applyAlignment="1">
      <alignment horizontal="center"/>
    </xf>
    <xf numFmtId="0" fontId="7" fillId="0" borderId="11" xfId="48" applyBorder="1" applyAlignment="1">
      <alignment horizontal="center"/>
    </xf>
    <xf numFmtId="0" fontId="7" fillId="0" borderId="12" xfId="48" applyBorder="1" applyAlignment="1">
      <alignment horizontal="center"/>
    </xf>
    <xf numFmtId="0" fontId="7" fillId="0" borderId="13" xfId="48" applyBorder="1" applyAlignment="1">
      <alignment horizontal="center"/>
    </xf>
    <xf numFmtId="0" fontId="7" fillId="0" borderId="11" xfId="48" applyFont="1" applyBorder="1" applyAlignment="1">
      <alignment horizontal="center"/>
    </xf>
    <xf numFmtId="0" fontId="7" fillId="0" borderId="12" xfId="48" applyFont="1" applyBorder="1" applyAlignment="1">
      <alignment horizontal="center"/>
    </xf>
    <xf numFmtId="0" fontId="7" fillId="0" borderId="13" xfId="48" applyFont="1" applyBorder="1" applyAlignment="1">
      <alignment horizontal="center"/>
    </xf>
    <xf numFmtId="0" fontId="66" fillId="43" borderId="0" xfId="48" applyFont="1" applyFill="1" applyAlignment="1" applyProtection="1">
      <alignment horizontal="left" wrapText="1"/>
      <protection hidden="1"/>
    </xf>
    <xf numFmtId="0" fontId="0" fillId="0" borderId="0" xfId="0" applyAlignment="1">
      <alignment horizontal="left" wrapText="1"/>
    </xf>
    <xf numFmtId="1" fontId="28" fillId="44" borderId="0" xfId="51" applyNumberFormat="1" applyFill="1" applyBorder="1" applyAlignment="1" applyProtection="1">
      <alignment horizontal="center"/>
      <protection hidden="1"/>
    </xf>
    <xf numFmtId="0" fontId="51" fillId="44" borderId="23" xfId="48" applyFont="1" applyFill="1" applyBorder="1" applyAlignment="1" applyProtection="1">
      <alignment horizontal="left"/>
      <protection hidden="1"/>
    </xf>
    <xf numFmtId="0" fontId="51" fillId="44" borderId="24" xfId="48" applyFont="1" applyFill="1" applyBorder="1" applyAlignment="1" applyProtection="1">
      <alignment horizontal="left"/>
      <protection hidden="1"/>
    </xf>
    <xf numFmtId="0" fontId="51" fillId="44" borderId="25" xfId="48" applyFont="1" applyFill="1" applyBorder="1" applyAlignment="1" applyProtection="1">
      <alignment horizontal="left"/>
      <protection hidden="1"/>
    </xf>
    <xf numFmtId="0" fontId="53" fillId="44" borderId="23" xfId="51" applyFont="1" applyFill="1" applyBorder="1" applyAlignment="1" applyProtection="1">
      <alignment horizontal="left"/>
      <protection hidden="1"/>
    </xf>
    <xf numFmtId="0" fontId="53" fillId="44" borderId="24" xfId="51" applyFont="1" applyFill="1" applyBorder="1" applyAlignment="1" applyProtection="1">
      <alignment horizontal="left"/>
      <protection hidden="1"/>
    </xf>
    <xf numFmtId="0" fontId="53" fillId="44" borderId="25" xfId="51" applyFont="1" applyFill="1" applyBorder="1" applyAlignment="1" applyProtection="1">
      <alignment horizontal="left"/>
      <protection hidden="1"/>
    </xf>
    <xf numFmtId="0" fontId="55" fillId="45" borderId="0" xfId="51" applyFont="1" applyFill="1" applyBorder="1" applyAlignment="1" applyProtection="1">
      <alignment horizontal="left"/>
      <protection hidden="1"/>
    </xf>
    <xf numFmtId="2" fontId="61" fillId="44" borderId="0" xfId="51" applyNumberFormat="1" applyFont="1" applyFill="1" applyBorder="1" applyAlignment="1" applyProtection="1">
      <alignment horizontal="left"/>
      <protection hidden="1"/>
    </xf>
    <xf numFmtId="0" fontId="28" fillId="44" borderId="0" xfId="51" applyFill="1" applyBorder="1" applyAlignment="1" applyProtection="1">
      <alignment horizontal="left"/>
      <protection hidden="1"/>
    </xf>
    <xf numFmtId="0" fontId="7" fillId="0" borderId="0" xfId="48" applyBorder="1" applyAlignment="1" applyProtection="1">
      <protection hidden="1"/>
    </xf>
    <xf numFmtId="2" fontId="61" fillId="44" borderId="0" xfId="51" applyNumberFormat="1" applyFont="1" applyFill="1" applyBorder="1" applyAlignment="1" applyProtection="1">
      <alignment horizontal="left" wrapText="1"/>
      <protection hidden="1"/>
    </xf>
  </cellXfs>
  <cellStyles count="95">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20% - Dekorfärg1 2" xfId="57" xr:uid="{00000000-0005-0000-0000-000001000000}"/>
    <cellStyle name="20% - Dekorfärg1 3" xfId="70" xr:uid="{00000000-0005-0000-0000-000002000000}"/>
    <cellStyle name="20% - Dekorfärg1 4" xfId="83" xr:uid="{00000000-0005-0000-0000-000003000000}"/>
    <cellStyle name="20% - Dekorfärg2 2" xfId="59" xr:uid="{00000000-0005-0000-0000-000005000000}"/>
    <cellStyle name="20% - Dekorfärg2 3" xfId="72" xr:uid="{00000000-0005-0000-0000-000006000000}"/>
    <cellStyle name="20% - Dekorfärg2 4" xfId="85" xr:uid="{00000000-0005-0000-0000-000007000000}"/>
    <cellStyle name="20% - Dekorfärg3 2" xfId="61" xr:uid="{00000000-0005-0000-0000-000009000000}"/>
    <cellStyle name="20% - Dekorfärg3 3" xfId="74" xr:uid="{00000000-0005-0000-0000-00000A000000}"/>
    <cellStyle name="20% - Dekorfärg3 4" xfId="87" xr:uid="{00000000-0005-0000-0000-00000B000000}"/>
    <cellStyle name="20% - Dekorfärg4 2" xfId="63" xr:uid="{00000000-0005-0000-0000-00000D000000}"/>
    <cellStyle name="20% - Dekorfärg4 3" xfId="76" xr:uid="{00000000-0005-0000-0000-00000E000000}"/>
    <cellStyle name="20% - Dekorfärg4 4" xfId="89" xr:uid="{00000000-0005-0000-0000-00000F000000}"/>
    <cellStyle name="20% - Dekorfärg5 2" xfId="65" xr:uid="{00000000-0005-0000-0000-000011000000}"/>
    <cellStyle name="20% - Dekorfärg5 3" xfId="78" xr:uid="{00000000-0005-0000-0000-000012000000}"/>
    <cellStyle name="20% - Dekorfärg5 4" xfId="91" xr:uid="{00000000-0005-0000-0000-000013000000}"/>
    <cellStyle name="20% - Dekorfärg6 2" xfId="67" xr:uid="{00000000-0005-0000-0000-000015000000}"/>
    <cellStyle name="20% - Dekorfärg6 3" xfId="80" xr:uid="{00000000-0005-0000-0000-000016000000}"/>
    <cellStyle name="20% - Dekorfärg6 4" xfId="93" xr:uid="{00000000-0005-0000-0000-000017000000}"/>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40% - Dekorfärg1 2" xfId="58" xr:uid="{00000000-0005-0000-0000-000019000000}"/>
    <cellStyle name="40% - Dekorfärg1 3" xfId="71" xr:uid="{00000000-0005-0000-0000-00001A000000}"/>
    <cellStyle name="40% - Dekorfärg1 4" xfId="84" xr:uid="{00000000-0005-0000-0000-00001B000000}"/>
    <cellStyle name="40% - Dekorfärg2 2" xfId="60" xr:uid="{00000000-0005-0000-0000-00001D000000}"/>
    <cellStyle name="40% - Dekorfärg2 3" xfId="73" xr:uid="{00000000-0005-0000-0000-00001E000000}"/>
    <cellStyle name="40% - Dekorfärg2 4" xfId="86" xr:uid="{00000000-0005-0000-0000-00001F000000}"/>
    <cellStyle name="40% - Dekorfärg3 2" xfId="62" xr:uid="{00000000-0005-0000-0000-000021000000}"/>
    <cellStyle name="40% - Dekorfärg3 3" xfId="75" xr:uid="{00000000-0005-0000-0000-000022000000}"/>
    <cellStyle name="40% - Dekorfärg3 4" xfId="88" xr:uid="{00000000-0005-0000-0000-000023000000}"/>
    <cellStyle name="40% - Dekorfärg4 2" xfId="64" xr:uid="{00000000-0005-0000-0000-000025000000}"/>
    <cellStyle name="40% - Dekorfärg4 3" xfId="77" xr:uid="{00000000-0005-0000-0000-000026000000}"/>
    <cellStyle name="40% - Dekorfärg4 4" xfId="90" xr:uid="{00000000-0005-0000-0000-000027000000}"/>
    <cellStyle name="40% - Dekorfärg5 2" xfId="66" xr:uid="{00000000-0005-0000-0000-000029000000}"/>
    <cellStyle name="40% - Dekorfärg5 3" xfId="79" xr:uid="{00000000-0005-0000-0000-00002A000000}"/>
    <cellStyle name="40% - Dekorfärg5 4" xfId="92" xr:uid="{00000000-0005-0000-0000-00002B000000}"/>
    <cellStyle name="40% - Dekorfärg6 2" xfId="68" xr:uid="{00000000-0005-0000-0000-00002D000000}"/>
    <cellStyle name="40% - Dekorfärg6 3" xfId="81" xr:uid="{00000000-0005-0000-0000-00002E000000}"/>
    <cellStyle name="40% - Dekorfärg6 4" xfId="94" xr:uid="{00000000-0005-0000-0000-00002F000000}"/>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Anteckning 2" xfId="56" xr:uid="{00000000-0005-0000-0000-000037000000}"/>
    <cellStyle name="Anteckning 3" xfId="69" xr:uid="{00000000-0005-0000-0000-000038000000}"/>
    <cellStyle name="Anteckning 4" xfId="82" xr:uid="{00000000-0005-0000-0000-000039000000}"/>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ead" xfId="42" xr:uid="{00000000-0005-0000-0000-000044000000}"/>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5" xr:uid="{00000000-0005-0000-0000-00004A000000}"/>
    <cellStyle name="Normal 3" xfId="55" xr:uid="{00000000-0005-0000-0000-00004B000000}"/>
    <cellStyle name="Normal 4" xfId="46" xr:uid="{00000000-0005-0000-0000-00004C000000}"/>
    <cellStyle name="Normal 5" xfId="49" xr:uid="{00000000-0005-0000-0000-00004D000000}"/>
    <cellStyle name="Normal 6" xfId="47" xr:uid="{00000000-0005-0000-0000-00004E000000}"/>
    <cellStyle name="Normal 7" xfId="48" xr:uid="{00000000-0005-0000-0000-00004F000000}"/>
    <cellStyle name="Normal_Granska dina miljövärden" xfId="52" xr:uid="{00000000-0005-0000-0000-000050000000}"/>
    <cellStyle name="Normal_Granska Miljövärden" xfId="51" xr:uid="{00000000-0005-0000-0000-000051000000}"/>
    <cellStyle name="Normal_Underlag till diagram_1" xfId="50" xr:uid="{00000000-0005-0000-0000-000052000000}"/>
    <cellStyle name="Procent" xfId="44" builtinId="5"/>
    <cellStyle name="Procent 4" xfId="54" xr:uid="{00000000-0005-0000-0000-000054000000}"/>
    <cellStyle name="Procent 6" xfId="53" xr:uid="{00000000-0005-0000-0000-00005500000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43" builtinId="3"/>
    <cellStyle name="Utdata" xfId="10" builtinId="21" customBuiltin="1"/>
    <cellStyle name="Varningstext" xfId="14" builtinId="11" customBuiltin="1"/>
  </cellStyles>
  <dxfs count="3">
    <dxf>
      <font>
        <color rgb="FFFFFF99"/>
      </font>
      <fill>
        <patternFill>
          <bgColor rgb="FFFFFF99"/>
        </patternFill>
      </fill>
    </dxf>
    <dxf>
      <font>
        <b/>
        <i/>
      </font>
    </dxf>
    <dxf>
      <font>
        <b/>
        <i/>
        <strike val="0"/>
      </font>
    </dxf>
  </dxfs>
  <tableStyles count="0" defaultTableStyle="TableStyleMedium2" defaultPivotStyle="PivotStyleLight16"/>
  <colors>
    <mruColors>
      <color rgb="FFCCECFF"/>
      <color rgb="FFCC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overlay val="0"/>
    </c:title>
    <c:autoTitleDeleted val="0"/>
    <c:plotArea>
      <c:layout/>
      <c:pieChart>
        <c:varyColors val="1"/>
        <c:ser>
          <c:idx val="0"/>
          <c:order val="0"/>
          <c:dPt>
            <c:idx val="0"/>
            <c:bubble3D val="0"/>
            <c:spPr>
              <a:solidFill>
                <a:srgbClr val="008200"/>
              </a:solidFill>
            </c:spPr>
            <c:extLst>
              <c:ext xmlns:c16="http://schemas.microsoft.com/office/drawing/2014/chart" uri="{C3380CC4-5D6E-409C-BE32-E72D297353CC}">
                <c16:uniqueId val="{00000001-0F0C-46BE-A4F7-3064FBD305A8}"/>
              </c:ext>
            </c:extLst>
          </c:dPt>
          <c:dPt>
            <c:idx val="1"/>
            <c:bubble3D val="0"/>
            <c:spPr>
              <a:solidFill>
                <a:srgbClr val="66FF33"/>
              </a:solidFill>
            </c:spPr>
            <c:extLst>
              <c:ext xmlns:c16="http://schemas.microsoft.com/office/drawing/2014/chart" uri="{C3380CC4-5D6E-409C-BE32-E72D297353CC}">
                <c16:uniqueId val="{00000003-0F0C-46BE-A4F7-3064FBD305A8}"/>
              </c:ext>
            </c:extLst>
          </c:dPt>
          <c:dPt>
            <c:idx val="2"/>
            <c:bubble3D val="0"/>
            <c:spPr>
              <a:solidFill>
                <a:srgbClr val="7030A0"/>
              </a:solidFill>
            </c:spPr>
            <c:extLst>
              <c:ext xmlns:c16="http://schemas.microsoft.com/office/drawing/2014/chart" uri="{C3380CC4-5D6E-409C-BE32-E72D297353CC}">
                <c16:uniqueId val="{00000005-0F0C-46BE-A4F7-3064FBD305A8}"/>
              </c:ext>
            </c:extLst>
          </c:dPt>
          <c:dPt>
            <c:idx val="3"/>
            <c:bubble3D val="0"/>
            <c:spPr>
              <a:solidFill>
                <a:schemeClr val="tx1">
                  <a:lumMod val="50000"/>
                  <a:lumOff val="50000"/>
                </a:schemeClr>
              </a:solidFill>
            </c:spPr>
            <c:extLst>
              <c:ext xmlns:c16="http://schemas.microsoft.com/office/drawing/2014/chart" uri="{C3380CC4-5D6E-409C-BE32-E72D297353CC}">
                <c16:uniqueId val="{00000007-0F0C-46BE-A4F7-3064FBD305A8}"/>
              </c:ext>
            </c:extLst>
          </c:dPt>
          <c:cat>
            <c:strRef>
              <c:f>'Underlag till diagram'!$G$34:$G$37</c:f>
              <c:strCache>
                <c:ptCount val="4"/>
                <c:pt idx="0">
                  <c:v>Återvunnen energi 0%</c:v>
                </c:pt>
                <c:pt idx="1">
                  <c:v>Förnybart 92%</c:v>
                </c:pt>
                <c:pt idx="2">
                  <c:v>Övrigt 0,3%</c:v>
                </c:pt>
                <c:pt idx="3">
                  <c:v>Fossilt 8%</c:v>
                </c:pt>
              </c:strCache>
            </c:strRef>
          </c:cat>
          <c:val>
            <c:numRef>
              <c:f>'Underlag till diagram'!$C$34:$C$37</c:f>
              <c:numCache>
                <c:formatCode>0.0%</c:formatCode>
                <c:ptCount val="4"/>
                <c:pt idx="0">
                  <c:v>0</c:v>
                </c:pt>
                <c:pt idx="1">
                  <c:v>0.91888389513108604</c:v>
                </c:pt>
                <c:pt idx="2">
                  <c:v>3.0561797752808977E-3</c:v>
                </c:pt>
                <c:pt idx="3">
                  <c:v>7.8059925093632937E-2</c:v>
                </c:pt>
              </c:numCache>
            </c:numRef>
          </c:val>
          <c:extLst>
            <c:ext xmlns:c16="http://schemas.microsoft.com/office/drawing/2014/chart" uri="{C3380CC4-5D6E-409C-BE32-E72D297353CC}">
              <c16:uniqueId val="{00000008-0F0C-46BE-A4F7-3064FBD305A8}"/>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pPr>
          <a:endParaRPr lang="en-US"/>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29</xdr:row>
      <xdr:rowOff>76200</xdr:rowOff>
    </xdr:from>
    <xdr:to>
      <xdr:col>11</xdr:col>
      <xdr:colOff>542925</xdr:colOff>
      <xdr:row>37</xdr:row>
      <xdr:rowOff>180975</xdr:rowOff>
    </xdr:to>
    <xdr:sp macro="" textlink="">
      <xdr:nvSpPr>
        <xdr:cNvPr id="2" name="textruta 1">
          <a:extLst>
            <a:ext uri="{FF2B5EF4-FFF2-40B4-BE49-F238E27FC236}">
              <a16:creationId xmlns:a16="http://schemas.microsoft.com/office/drawing/2014/main" id="{00000000-0008-0000-0B00-000002000000}"/>
            </a:ext>
          </a:extLst>
        </xdr:cNvPr>
        <xdr:cNvSpPr txBox="1"/>
      </xdr:nvSpPr>
      <xdr:spPr>
        <a:xfrm>
          <a:off x="9037320" y="5722620"/>
          <a:ext cx="3636645" cy="1567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8724" y="932905"/>
          <a:ext cx="1669326" cy="1582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42</xdr:row>
      <xdr:rowOff>85726</xdr:rowOff>
    </xdr:from>
    <xdr:to>
      <xdr:col>8</xdr:col>
      <xdr:colOff>38100</xdr:colOff>
      <xdr:row>58</xdr:row>
      <xdr:rowOff>85725</xdr:rowOff>
    </xdr:to>
    <xdr:graphicFrame macro="">
      <xdr:nvGraphicFramePr>
        <xdr:cNvPr id="3" name="Diagram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AO463"/>
  <sheetViews>
    <sheetView workbookViewId="0"/>
  </sheetViews>
  <sheetFormatPr defaultColWidth="8.85546875" defaultRowHeight="15" customHeight="1" x14ac:dyDescent="0.25"/>
  <cols>
    <col min="1" max="1" width="21" style="2" customWidth="1"/>
    <col min="2" max="2" width="23.7109375" style="2" customWidth="1"/>
    <col min="3" max="16384" width="8.85546875" style="2"/>
  </cols>
  <sheetData>
    <row r="1" spans="1:41" s="4" customFormat="1" ht="90.75" thickBot="1" x14ac:dyDescent="0.3">
      <c r="A1" s="3" t="s">
        <v>671</v>
      </c>
      <c r="B1" s="3" t="s">
        <v>1</v>
      </c>
      <c r="C1" s="3" t="s">
        <v>672</v>
      </c>
      <c r="D1" s="3" t="s">
        <v>883</v>
      </c>
      <c r="E1" s="3" t="s">
        <v>884</v>
      </c>
      <c r="F1" s="3" t="s">
        <v>885</v>
      </c>
      <c r="G1" s="3" t="s">
        <v>886</v>
      </c>
      <c r="H1" s="3" t="s">
        <v>887</v>
      </c>
      <c r="I1" s="3" t="s">
        <v>888</v>
      </c>
      <c r="J1" s="3" t="s">
        <v>889</v>
      </c>
      <c r="K1" s="3" t="s">
        <v>890</v>
      </c>
      <c r="L1" s="3" t="s">
        <v>891</v>
      </c>
      <c r="M1" s="3" t="s">
        <v>892</v>
      </c>
      <c r="N1" s="3" t="s">
        <v>893</v>
      </c>
      <c r="O1" s="3" t="s">
        <v>894</v>
      </c>
      <c r="P1" s="3" t="s">
        <v>895</v>
      </c>
      <c r="Q1" s="3" t="s">
        <v>896</v>
      </c>
      <c r="R1" s="3" t="s">
        <v>897</v>
      </c>
      <c r="S1" s="3" t="s">
        <v>898</v>
      </c>
      <c r="T1" s="3" t="s">
        <v>899</v>
      </c>
      <c r="U1" s="3" t="s">
        <v>900</v>
      </c>
      <c r="V1" s="3" t="s">
        <v>901</v>
      </c>
      <c r="W1" s="3" t="s">
        <v>902</v>
      </c>
      <c r="X1" s="3" t="s">
        <v>903</v>
      </c>
      <c r="Y1" s="3" t="s">
        <v>904</v>
      </c>
      <c r="Z1" s="3" t="s">
        <v>905</v>
      </c>
      <c r="AA1" s="3" t="s">
        <v>906</v>
      </c>
      <c r="AB1" s="3" t="s">
        <v>907</v>
      </c>
      <c r="AC1" s="3" t="s">
        <v>908</v>
      </c>
      <c r="AD1" s="3" t="s">
        <v>909</v>
      </c>
      <c r="AE1" s="3" t="s">
        <v>910</v>
      </c>
      <c r="AF1" s="3" t="s">
        <v>911</v>
      </c>
      <c r="AG1" s="3" t="s">
        <v>912</v>
      </c>
      <c r="AH1" s="3" t="s">
        <v>913</v>
      </c>
      <c r="AI1" s="3" t="s">
        <v>914</v>
      </c>
      <c r="AM1" s="8" t="s">
        <v>1094</v>
      </c>
      <c r="AN1" s="8" t="s">
        <v>1095</v>
      </c>
      <c r="AO1" s="8" t="s">
        <v>1096</v>
      </c>
    </row>
    <row r="2" spans="1:41" ht="15" customHeight="1" x14ac:dyDescent="0.25">
      <c r="A2" s="2" t="s">
        <v>23</v>
      </c>
      <c r="B2" s="2" t="s">
        <v>24</v>
      </c>
      <c r="C2" s="2">
        <v>2016</v>
      </c>
      <c r="D2" s="2" t="s">
        <v>680</v>
      </c>
      <c r="E2" s="2" t="s">
        <v>680</v>
      </c>
      <c r="F2" s="2" t="s">
        <v>680</v>
      </c>
      <c r="G2" s="2" t="s">
        <v>680</v>
      </c>
      <c r="H2" s="2" t="s">
        <v>680</v>
      </c>
      <c r="I2" s="2" t="s">
        <v>680</v>
      </c>
      <c r="J2" s="2" t="s">
        <v>680</v>
      </c>
      <c r="K2" s="2" t="s">
        <v>680</v>
      </c>
      <c r="L2" s="2" t="s">
        <v>681</v>
      </c>
      <c r="M2" s="2" t="s">
        <v>680</v>
      </c>
      <c r="N2" s="2" t="s">
        <v>680</v>
      </c>
      <c r="O2" s="2" t="s">
        <v>680</v>
      </c>
      <c r="P2" s="2" t="s">
        <v>680</v>
      </c>
      <c r="Q2" s="2" t="s">
        <v>680</v>
      </c>
      <c r="R2" s="2" t="s">
        <v>680</v>
      </c>
      <c r="S2" s="2" t="s">
        <v>680</v>
      </c>
      <c r="T2" s="2" t="s">
        <v>680</v>
      </c>
      <c r="U2" s="2" t="s">
        <v>680</v>
      </c>
      <c r="V2" s="2" t="s">
        <v>680</v>
      </c>
      <c r="W2" s="2" t="s">
        <v>680</v>
      </c>
      <c r="X2" s="2" t="s">
        <v>680</v>
      </c>
      <c r="Y2" s="2" t="s">
        <v>680</v>
      </c>
      <c r="Z2" s="2" t="s">
        <v>680</v>
      </c>
      <c r="AA2" s="2" t="s">
        <v>680</v>
      </c>
      <c r="AB2" s="2" t="s">
        <v>680</v>
      </c>
      <c r="AC2" s="2" t="s">
        <v>680</v>
      </c>
      <c r="AD2" s="2" t="s">
        <v>680</v>
      </c>
      <c r="AE2" s="2" t="s">
        <v>680</v>
      </c>
      <c r="AF2" s="2" t="s">
        <v>680</v>
      </c>
      <c r="AG2" s="2" t="s">
        <v>680</v>
      </c>
      <c r="AH2" s="2" t="s">
        <v>680</v>
      </c>
      <c r="AI2" s="2" t="s">
        <v>680</v>
      </c>
      <c r="AM2" s="9">
        <f>SUMPRODUCT(F2:AE2)+IFERROR(AI2/1,0)</f>
        <v>0</v>
      </c>
      <c r="AN2" s="9">
        <f>IFERROR(D2/1,0)</f>
        <v>0</v>
      </c>
      <c r="AO2" s="10" t="str">
        <f>IFERROR(AN2/AM2,"")</f>
        <v/>
      </c>
    </row>
    <row r="3" spans="1:41" ht="15" customHeight="1" x14ac:dyDescent="0.25">
      <c r="A3" s="2" t="s">
        <v>23</v>
      </c>
      <c r="B3" s="2" t="s">
        <v>26</v>
      </c>
      <c r="C3" s="2">
        <v>2016</v>
      </c>
      <c r="D3" s="2">
        <v>18.3</v>
      </c>
      <c r="E3" s="2">
        <v>21.6</v>
      </c>
      <c r="F3" s="2" t="s">
        <v>680</v>
      </c>
      <c r="G3" s="2">
        <v>0.6</v>
      </c>
      <c r="H3" s="2" t="s">
        <v>680</v>
      </c>
      <c r="I3" s="2" t="s">
        <v>680</v>
      </c>
      <c r="J3" s="2" t="s">
        <v>680</v>
      </c>
      <c r="K3" s="2" t="s">
        <v>680</v>
      </c>
      <c r="L3" s="2" t="s">
        <v>681</v>
      </c>
      <c r="M3" s="2" t="s">
        <v>680</v>
      </c>
      <c r="N3" s="2">
        <v>8.1</v>
      </c>
      <c r="O3" s="2">
        <v>12.9</v>
      </c>
      <c r="P3" s="2" t="s">
        <v>680</v>
      </c>
      <c r="Q3" s="2" t="s">
        <v>680</v>
      </c>
      <c r="R3" s="2" t="s">
        <v>680</v>
      </c>
      <c r="S3" s="2" t="s">
        <v>680</v>
      </c>
      <c r="T3" s="2" t="s">
        <v>680</v>
      </c>
      <c r="U3" s="2" t="s">
        <v>680</v>
      </c>
      <c r="V3" s="2" t="s">
        <v>680</v>
      </c>
      <c r="W3" s="2" t="s">
        <v>680</v>
      </c>
      <c r="X3" s="2" t="s">
        <v>680</v>
      </c>
      <c r="Y3" s="2" t="s">
        <v>680</v>
      </c>
      <c r="Z3" s="2" t="s">
        <v>680</v>
      </c>
      <c r="AA3" s="2" t="s">
        <v>680</v>
      </c>
      <c r="AB3" s="2" t="s">
        <v>680</v>
      </c>
      <c r="AC3" s="2" t="s">
        <v>680</v>
      </c>
      <c r="AD3" s="2" t="s">
        <v>680</v>
      </c>
      <c r="AE3" s="2" t="s">
        <v>680</v>
      </c>
      <c r="AF3" s="2" t="s">
        <v>680</v>
      </c>
      <c r="AG3" s="2" t="s">
        <v>680</v>
      </c>
      <c r="AH3" s="2" t="s">
        <v>680</v>
      </c>
      <c r="AI3" s="2" t="s">
        <v>680</v>
      </c>
      <c r="AM3" s="9">
        <f t="shared" ref="AM3:AM66" si="0">SUMPRODUCT(F3:AE3)+IFERROR(AI3/1,0)</f>
        <v>21.6</v>
      </c>
      <c r="AN3" s="9">
        <f t="shared" ref="AN3:AN66" si="1">IFERROR(D3/1,0)</f>
        <v>18.3</v>
      </c>
      <c r="AO3" s="10">
        <f t="shared" ref="AO3:AO66" si="2">IFERROR(AN3/AM3,"")</f>
        <v>0.84722222222222221</v>
      </c>
    </row>
    <row r="4" spans="1:41" ht="15" customHeight="1" x14ac:dyDescent="0.25">
      <c r="A4" s="2" t="s">
        <v>23</v>
      </c>
      <c r="B4" s="2" t="s">
        <v>27</v>
      </c>
      <c r="C4" s="2">
        <v>2016</v>
      </c>
      <c r="D4" s="2">
        <v>3.6</v>
      </c>
      <c r="E4" s="2">
        <v>4.2</v>
      </c>
      <c r="F4" s="2" t="s">
        <v>680</v>
      </c>
      <c r="G4" s="2">
        <v>0</v>
      </c>
      <c r="H4" s="2" t="s">
        <v>680</v>
      </c>
      <c r="I4" s="2" t="s">
        <v>680</v>
      </c>
      <c r="J4" s="2" t="s">
        <v>680</v>
      </c>
      <c r="K4" s="2" t="s">
        <v>680</v>
      </c>
      <c r="L4" s="2" t="s">
        <v>681</v>
      </c>
      <c r="M4" s="2" t="s">
        <v>680</v>
      </c>
      <c r="N4" s="2" t="s">
        <v>680</v>
      </c>
      <c r="O4" s="2">
        <v>4.2</v>
      </c>
      <c r="P4" s="2" t="s">
        <v>680</v>
      </c>
      <c r="Q4" s="2" t="s">
        <v>680</v>
      </c>
      <c r="R4" s="2" t="s">
        <v>680</v>
      </c>
      <c r="S4" s="2" t="s">
        <v>680</v>
      </c>
      <c r="T4" s="2" t="s">
        <v>680</v>
      </c>
      <c r="U4" s="2" t="s">
        <v>680</v>
      </c>
      <c r="V4" s="2" t="s">
        <v>680</v>
      </c>
      <c r="W4" s="2" t="s">
        <v>680</v>
      </c>
      <c r="X4" s="2" t="s">
        <v>680</v>
      </c>
      <c r="Y4" s="2" t="s">
        <v>680</v>
      </c>
      <c r="Z4" s="2" t="s">
        <v>680</v>
      </c>
      <c r="AA4" s="2" t="s">
        <v>680</v>
      </c>
      <c r="AB4" s="2" t="s">
        <v>680</v>
      </c>
      <c r="AC4" s="2" t="s">
        <v>680</v>
      </c>
      <c r="AD4" s="2" t="s">
        <v>680</v>
      </c>
      <c r="AE4" s="2" t="s">
        <v>680</v>
      </c>
      <c r="AF4" s="2" t="s">
        <v>680</v>
      </c>
      <c r="AG4" s="2" t="s">
        <v>680</v>
      </c>
      <c r="AH4" s="2" t="s">
        <v>680</v>
      </c>
      <c r="AI4" s="2" t="s">
        <v>680</v>
      </c>
      <c r="AM4" s="9">
        <f t="shared" si="0"/>
        <v>4.2</v>
      </c>
      <c r="AN4" s="9">
        <f t="shared" si="1"/>
        <v>3.6</v>
      </c>
      <c r="AO4" s="10">
        <f t="shared" si="2"/>
        <v>0.8571428571428571</v>
      </c>
    </row>
    <row r="5" spans="1:41" ht="15" customHeight="1" x14ac:dyDescent="0.25">
      <c r="A5" s="2" t="s">
        <v>23</v>
      </c>
      <c r="B5" s="2" t="s">
        <v>28</v>
      </c>
      <c r="C5" s="2">
        <v>2016</v>
      </c>
      <c r="D5" s="2">
        <v>7.1</v>
      </c>
      <c r="E5" s="2">
        <v>8.1999999999999993</v>
      </c>
      <c r="F5" s="2" t="s">
        <v>680</v>
      </c>
      <c r="G5" s="2">
        <v>0</v>
      </c>
      <c r="H5" s="2" t="s">
        <v>680</v>
      </c>
      <c r="I5" s="2" t="s">
        <v>680</v>
      </c>
      <c r="J5" s="2" t="s">
        <v>680</v>
      </c>
      <c r="K5" s="2" t="s">
        <v>680</v>
      </c>
      <c r="L5" s="2" t="s">
        <v>681</v>
      </c>
      <c r="M5" s="2">
        <v>0</v>
      </c>
      <c r="N5" s="2">
        <v>0</v>
      </c>
      <c r="O5" s="2">
        <v>0</v>
      </c>
      <c r="P5" s="2">
        <v>8.1999999999999993</v>
      </c>
      <c r="Q5" s="2" t="s">
        <v>680</v>
      </c>
      <c r="R5" s="2" t="s">
        <v>680</v>
      </c>
      <c r="S5" s="2" t="s">
        <v>680</v>
      </c>
      <c r="T5" s="2">
        <v>0</v>
      </c>
      <c r="U5" s="2" t="s">
        <v>680</v>
      </c>
      <c r="V5" s="2" t="s">
        <v>680</v>
      </c>
      <c r="W5" s="2" t="s">
        <v>680</v>
      </c>
      <c r="X5" s="2" t="s">
        <v>680</v>
      </c>
      <c r="Y5" s="2" t="s">
        <v>680</v>
      </c>
      <c r="Z5" s="2" t="s">
        <v>680</v>
      </c>
      <c r="AA5" s="2" t="s">
        <v>680</v>
      </c>
      <c r="AB5" s="2" t="s">
        <v>680</v>
      </c>
      <c r="AC5" s="2" t="s">
        <v>680</v>
      </c>
      <c r="AD5" s="2" t="s">
        <v>680</v>
      </c>
      <c r="AE5" s="2" t="s">
        <v>680</v>
      </c>
      <c r="AF5" s="2" t="s">
        <v>680</v>
      </c>
      <c r="AG5" s="2" t="s">
        <v>680</v>
      </c>
      <c r="AH5" s="2" t="s">
        <v>680</v>
      </c>
      <c r="AI5" s="2" t="s">
        <v>680</v>
      </c>
      <c r="AM5" s="9">
        <f t="shared" si="0"/>
        <v>8.1999999999999993</v>
      </c>
      <c r="AN5" s="9">
        <f t="shared" si="1"/>
        <v>7.1</v>
      </c>
      <c r="AO5" s="10">
        <f t="shared" si="2"/>
        <v>0.86585365853658536</v>
      </c>
    </row>
    <row r="6" spans="1:41" ht="15" customHeight="1" x14ac:dyDescent="0.25">
      <c r="A6" s="2" t="s">
        <v>23</v>
      </c>
      <c r="B6" s="2" t="s">
        <v>29</v>
      </c>
      <c r="C6" s="2">
        <v>2016</v>
      </c>
      <c r="D6" s="2">
        <v>9.3000000000000007</v>
      </c>
      <c r="E6" s="2">
        <v>12</v>
      </c>
      <c r="F6" s="2">
        <v>0</v>
      </c>
      <c r="G6" s="2">
        <v>0.1</v>
      </c>
      <c r="H6" s="2">
        <v>0</v>
      </c>
      <c r="I6" s="2">
        <v>0</v>
      </c>
      <c r="J6" s="2">
        <v>0</v>
      </c>
      <c r="K6" s="2">
        <v>0</v>
      </c>
      <c r="L6" s="2" t="s">
        <v>681</v>
      </c>
      <c r="M6" s="2">
        <v>0</v>
      </c>
      <c r="N6" s="2">
        <v>7.1</v>
      </c>
      <c r="O6" s="2">
        <v>2.8</v>
      </c>
      <c r="P6" s="2">
        <v>2</v>
      </c>
      <c r="Q6" s="2">
        <v>0</v>
      </c>
      <c r="R6" s="2">
        <v>0</v>
      </c>
      <c r="S6" s="2" t="s">
        <v>680</v>
      </c>
      <c r="T6" s="2">
        <v>0</v>
      </c>
      <c r="U6" s="2" t="s">
        <v>680</v>
      </c>
      <c r="V6" s="2" t="s">
        <v>680</v>
      </c>
      <c r="W6" s="2" t="s">
        <v>680</v>
      </c>
      <c r="X6" s="2" t="s">
        <v>680</v>
      </c>
      <c r="Y6" s="2" t="s">
        <v>680</v>
      </c>
      <c r="Z6" s="2" t="s">
        <v>680</v>
      </c>
      <c r="AA6" s="2" t="s">
        <v>680</v>
      </c>
      <c r="AB6" s="2" t="s">
        <v>680</v>
      </c>
      <c r="AC6" s="2" t="s">
        <v>680</v>
      </c>
      <c r="AD6" s="2" t="s">
        <v>680</v>
      </c>
      <c r="AE6" s="2" t="s">
        <v>680</v>
      </c>
      <c r="AF6" s="2" t="s">
        <v>680</v>
      </c>
      <c r="AG6" s="2" t="s">
        <v>680</v>
      </c>
      <c r="AH6" s="2" t="s">
        <v>680</v>
      </c>
      <c r="AI6" s="2" t="s">
        <v>680</v>
      </c>
      <c r="AM6" s="9">
        <f t="shared" si="0"/>
        <v>12</v>
      </c>
      <c r="AN6" s="9">
        <f t="shared" si="1"/>
        <v>9.3000000000000007</v>
      </c>
      <c r="AO6" s="10">
        <f t="shared" si="2"/>
        <v>0.77500000000000002</v>
      </c>
    </row>
    <row r="7" spans="1:41" ht="15" customHeight="1" x14ac:dyDescent="0.25">
      <c r="A7" s="2" t="s">
        <v>23</v>
      </c>
      <c r="B7" s="2" t="s">
        <v>30</v>
      </c>
      <c r="C7" s="2">
        <v>2016</v>
      </c>
      <c r="D7" s="2">
        <v>5.3</v>
      </c>
      <c r="E7" s="2">
        <v>5.3</v>
      </c>
      <c r="F7" s="2">
        <v>0</v>
      </c>
      <c r="G7" s="2">
        <v>0.4</v>
      </c>
      <c r="H7" s="2">
        <v>0</v>
      </c>
      <c r="I7" s="2">
        <v>0</v>
      </c>
      <c r="J7" s="2">
        <v>0</v>
      </c>
      <c r="K7" s="2">
        <v>0</v>
      </c>
      <c r="L7" s="2" t="s">
        <v>681</v>
      </c>
      <c r="M7" s="2">
        <v>0</v>
      </c>
      <c r="N7" s="2">
        <v>0</v>
      </c>
      <c r="O7" s="2">
        <v>0</v>
      </c>
      <c r="P7" s="2">
        <v>0</v>
      </c>
      <c r="Q7" s="2">
        <v>0</v>
      </c>
      <c r="R7" s="2">
        <v>0</v>
      </c>
      <c r="S7" s="2" t="s">
        <v>680</v>
      </c>
      <c r="T7" s="2">
        <v>4.9000000000000004</v>
      </c>
      <c r="U7" s="2">
        <v>0</v>
      </c>
      <c r="V7" s="2">
        <v>0</v>
      </c>
      <c r="W7" s="2">
        <v>0</v>
      </c>
      <c r="X7" s="2">
        <v>0</v>
      </c>
      <c r="Y7" s="2">
        <v>0</v>
      </c>
      <c r="Z7" s="2">
        <v>0</v>
      </c>
      <c r="AA7" s="2" t="s">
        <v>680</v>
      </c>
      <c r="AB7" s="2" t="s">
        <v>680</v>
      </c>
      <c r="AC7" s="2" t="s">
        <v>680</v>
      </c>
      <c r="AD7" s="2" t="s">
        <v>680</v>
      </c>
      <c r="AE7" s="2" t="s">
        <v>680</v>
      </c>
      <c r="AF7" s="2" t="s">
        <v>680</v>
      </c>
      <c r="AG7" s="2" t="s">
        <v>680</v>
      </c>
      <c r="AH7" s="2" t="s">
        <v>680</v>
      </c>
      <c r="AI7" s="2" t="s">
        <v>680</v>
      </c>
      <c r="AM7" s="9">
        <f t="shared" si="0"/>
        <v>5.3000000000000007</v>
      </c>
      <c r="AN7" s="9">
        <f t="shared" si="1"/>
        <v>5.3</v>
      </c>
      <c r="AO7" s="10">
        <f t="shared" si="2"/>
        <v>0.99999999999999978</v>
      </c>
    </row>
    <row r="8" spans="1:41" ht="15" customHeight="1" x14ac:dyDescent="0.25">
      <c r="A8" s="2" t="s">
        <v>23</v>
      </c>
      <c r="B8" s="2" t="s">
        <v>31</v>
      </c>
      <c r="C8" s="2">
        <v>2016</v>
      </c>
      <c r="D8" s="2">
        <v>2.2000000000000002</v>
      </c>
      <c r="E8" s="2">
        <v>2.4</v>
      </c>
      <c r="F8" s="2">
        <v>0</v>
      </c>
      <c r="G8" s="2">
        <v>0.1</v>
      </c>
      <c r="H8" s="2">
        <v>0</v>
      </c>
      <c r="I8" s="2">
        <v>0</v>
      </c>
      <c r="J8" s="2">
        <v>0</v>
      </c>
      <c r="K8" s="2">
        <v>0</v>
      </c>
      <c r="L8" s="2" t="s">
        <v>681</v>
      </c>
      <c r="M8" s="2" t="s">
        <v>680</v>
      </c>
      <c r="N8" s="2" t="s">
        <v>680</v>
      </c>
      <c r="O8" s="2" t="s">
        <v>680</v>
      </c>
      <c r="P8" s="2" t="s">
        <v>680</v>
      </c>
      <c r="Q8" s="2" t="s">
        <v>680</v>
      </c>
      <c r="R8" s="2" t="s">
        <v>680</v>
      </c>
      <c r="S8" s="2" t="s">
        <v>680</v>
      </c>
      <c r="T8" s="2">
        <v>2.2999999999999998</v>
      </c>
      <c r="U8" s="2">
        <v>0</v>
      </c>
      <c r="V8" s="2">
        <v>0</v>
      </c>
      <c r="W8" s="2">
        <v>0</v>
      </c>
      <c r="X8" s="2" t="s">
        <v>680</v>
      </c>
      <c r="Y8" s="2" t="s">
        <v>680</v>
      </c>
      <c r="Z8" s="2" t="s">
        <v>680</v>
      </c>
      <c r="AA8" s="2" t="s">
        <v>680</v>
      </c>
      <c r="AB8" s="2" t="s">
        <v>680</v>
      </c>
      <c r="AC8" s="2" t="s">
        <v>680</v>
      </c>
      <c r="AD8" s="2" t="s">
        <v>680</v>
      </c>
      <c r="AE8" s="2" t="s">
        <v>680</v>
      </c>
      <c r="AF8" s="2" t="s">
        <v>680</v>
      </c>
      <c r="AG8" s="2" t="s">
        <v>680</v>
      </c>
      <c r="AH8" s="2" t="s">
        <v>680</v>
      </c>
      <c r="AI8" s="2" t="s">
        <v>680</v>
      </c>
      <c r="AM8" s="9">
        <f t="shared" si="0"/>
        <v>2.4</v>
      </c>
      <c r="AN8" s="9">
        <f t="shared" si="1"/>
        <v>2.2000000000000002</v>
      </c>
      <c r="AO8" s="10">
        <f t="shared" si="2"/>
        <v>0.91666666666666674</v>
      </c>
    </row>
    <row r="9" spans="1:41" ht="15" customHeight="1" x14ac:dyDescent="0.25">
      <c r="A9" s="2" t="s">
        <v>23</v>
      </c>
      <c r="B9" s="2" t="s">
        <v>32</v>
      </c>
      <c r="C9" s="2">
        <v>2016</v>
      </c>
      <c r="D9" s="2">
        <v>6.4</v>
      </c>
      <c r="E9" s="2">
        <v>7.7</v>
      </c>
      <c r="F9" s="2">
        <v>0</v>
      </c>
      <c r="G9" s="2">
        <v>0.1</v>
      </c>
      <c r="H9" s="2">
        <v>0</v>
      </c>
      <c r="I9" s="2">
        <v>0</v>
      </c>
      <c r="J9" s="2">
        <v>0</v>
      </c>
      <c r="K9" s="2">
        <v>0</v>
      </c>
      <c r="L9" s="2" t="s">
        <v>681</v>
      </c>
      <c r="M9" s="2">
        <v>0</v>
      </c>
      <c r="N9" s="2">
        <v>1.3</v>
      </c>
      <c r="O9" s="2">
        <v>5.9</v>
      </c>
      <c r="P9" s="2">
        <v>0</v>
      </c>
      <c r="Q9" s="2">
        <v>0</v>
      </c>
      <c r="R9" s="2">
        <v>0</v>
      </c>
      <c r="S9" s="2" t="s">
        <v>680</v>
      </c>
      <c r="T9" s="2" t="s">
        <v>680</v>
      </c>
      <c r="U9" s="2" t="s">
        <v>680</v>
      </c>
      <c r="V9" s="2" t="s">
        <v>680</v>
      </c>
      <c r="W9" s="2" t="s">
        <v>680</v>
      </c>
      <c r="X9" s="2" t="s">
        <v>680</v>
      </c>
      <c r="Y9" s="2" t="s">
        <v>680</v>
      </c>
      <c r="Z9" s="2" t="s">
        <v>680</v>
      </c>
      <c r="AA9" s="2" t="s">
        <v>680</v>
      </c>
      <c r="AB9" s="2" t="s">
        <v>680</v>
      </c>
      <c r="AC9" s="2" t="s">
        <v>680</v>
      </c>
      <c r="AD9" s="2" t="s">
        <v>680</v>
      </c>
      <c r="AE9" s="2" t="s">
        <v>680</v>
      </c>
      <c r="AF9" s="2" t="s">
        <v>680</v>
      </c>
      <c r="AG9" s="2" t="s">
        <v>680</v>
      </c>
      <c r="AH9" s="2">
        <v>0.4</v>
      </c>
      <c r="AI9" s="2">
        <v>0.4</v>
      </c>
      <c r="AM9" s="9">
        <f t="shared" si="0"/>
        <v>7.7000000000000011</v>
      </c>
      <c r="AN9" s="9">
        <f t="shared" si="1"/>
        <v>6.4</v>
      </c>
      <c r="AO9" s="10">
        <f t="shared" si="2"/>
        <v>0.83116883116883111</v>
      </c>
    </row>
    <row r="10" spans="1:41" ht="15" customHeight="1" x14ac:dyDescent="0.25">
      <c r="A10" s="2" t="s">
        <v>33</v>
      </c>
      <c r="B10" s="2" t="s">
        <v>34</v>
      </c>
      <c r="C10" s="2">
        <v>2016</v>
      </c>
      <c r="D10" s="2">
        <v>0.498</v>
      </c>
      <c r="E10" s="2">
        <v>0.501</v>
      </c>
      <c r="F10" s="2" t="s">
        <v>680</v>
      </c>
      <c r="G10" s="2">
        <v>3.7999999999999999E-2</v>
      </c>
      <c r="H10" s="2" t="s">
        <v>680</v>
      </c>
      <c r="I10" s="2" t="s">
        <v>680</v>
      </c>
      <c r="J10" s="2" t="s">
        <v>680</v>
      </c>
      <c r="K10" s="2" t="s">
        <v>680</v>
      </c>
      <c r="L10" s="2" t="s">
        <v>680</v>
      </c>
      <c r="M10" s="2" t="s">
        <v>680</v>
      </c>
      <c r="N10" s="2" t="s">
        <v>680</v>
      </c>
      <c r="O10" s="2" t="s">
        <v>680</v>
      </c>
      <c r="P10" s="2" t="s">
        <v>680</v>
      </c>
      <c r="Q10" s="2" t="s">
        <v>680</v>
      </c>
      <c r="R10" s="2" t="s">
        <v>680</v>
      </c>
      <c r="S10" s="2" t="s">
        <v>680</v>
      </c>
      <c r="T10" s="2">
        <v>0.46300000000000002</v>
      </c>
      <c r="U10" s="2" t="s">
        <v>680</v>
      </c>
      <c r="V10" s="2" t="s">
        <v>680</v>
      </c>
      <c r="W10" s="2" t="s">
        <v>680</v>
      </c>
      <c r="X10" s="2" t="s">
        <v>680</v>
      </c>
      <c r="Y10" s="2" t="s">
        <v>680</v>
      </c>
      <c r="Z10" s="2" t="s">
        <v>680</v>
      </c>
      <c r="AA10" s="2" t="s">
        <v>680</v>
      </c>
      <c r="AB10" s="2" t="s">
        <v>680</v>
      </c>
      <c r="AC10" s="2" t="s">
        <v>680</v>
      </c>
      <c r="AD10" s="2" t="s">
        <v>680</v>
      </c>
      <c r="AE10" s="2" t="s">
        <v>680</v>
      </c>
      <c r="AF10" s="2" t="s">
        <v>680</v>
      </c>
      <c r="AG10" s="2" t="s">
        <v>680</v>
      </c>
      <c r="AH10" s="2" t="s">
        <v>680</v>
      </c>
      <c r="AI10" s="2" t="s">
        <v>680</v>
      </c>
      <c r="AM10" s="9">
        <f t="shared" si="0"/>
        <v>0.501</v>
      </c>
      <c r="AN10" s="9">
        <f t="shared" si="1"/>
        <v>0.498</v>
      </c>
      <c r="AO10" s="10">
        <f t="shared" si="2"/>
        <v>0.99401197604790414</v>
      </c>
    </row>
    <row r="11" spans="1:41" ht="15" customHeight="1" x14ac:dyDescent="0.25">
      <c r="A11" s="2" t="s">
        <v>33</v>
      </c>
      <c r="B11" s="2" t="s">
        <v>35</v>
      </c>
      <c r="C11" s="2">
        <v>2016</v>
      </c>
      <c r="D11" s="2">
        <v>1.0089999999999999</v>
      </c>
      <c r="E11" s="2">
        <v>6.6230000000000002</v>
      </c>
      <c r="F11" s="2" t="s">
        <v>680</v>
      </c>
      <c r="G11" s="2">
        <v>0.11600000000000001</v>
      </c>
      <c r="H11" s="2" t="s">
        <v>680</v>
      </c>
      <c r="I11" s="2" t="s">
        <v>680</v>
      </c>
      <c r="J11" s="2" t="s">
        <v>680</v>
      </c>
      <c r="K11" s="2" t="s">
        <v>680</v>
      </c>
      <c r="L11" s="2" t="s">
        <v>681</v>
      </c>
      <c r="M11" s="2" t="s">
        <v>680</v>
      </c>
      <c r="N11" s="2" t="s">
        <v>680</v>
      </c>
      <c r="O11" s="2" t="s">
        <v>680</v>
      </c>
      <c r="P11" s="2" t="s">
        <v>680</v>
      </c>
      <c r="Q11" s="2" t="s">
        <v>680</v>
      </c>
      <c r="R11" s="2" t="s">
        <v>680</v>
      </c>
      <c r="S11" s="2" t="s">
        <v>8</v>
      </c>
      <c r="T11" s="2">
        <v>6.5069999999999997</v>
      </c>
      <c r="U11" s="2" t="s">
        <v>680</v>
      </c>
      <c r="V11" s="2" t="s">
        <v>680</v>
      </c>
      <c r="W11" s="2" t="s">
        <v>680</v>
      </c>
      <c r="X11" s="2" t="s">
        <v>680</v>
      </c>
      <c r="Y11" s="2" t="s">
        <v>680</v>
      </c>
      <c r="Z11" s="2" t="s">
        <v>680</v>
      </c>
      <c r="AA11" s="2" t="s">
        <v>680</v>
      </c>
      <c r="AB11" s="2" t="s">
        <v>680</v>
      </c>
      <c r="AC11" s="2" t="s">
        <v>680</v>
      </c>
      <c r="AD11" s="2" t="s">
        <v>680</v>
      </c>
      <c r="AE11" s="2" t="s">
        <v>680</v>
      </c>
      <c r="AF11" s="2" t="s">
        <v>680</v>
      </c>
      <c r="AG11" s="2" t="s">
        <v>680</v>
      </c>
      <c r="AH11" s="2" t="s">
        <v>680</v>
      </c>
      <c r="AI11" s="2" t="s">
        <v>680</v>
      </c>
      <c r="AM11" s="9">
        <f t="shared" si="0"/>
        <v>6.6229999999999993</v>
      </c>
      <c r="AN11" s="9">
        <f t="shared" si="1"/>
        <v>1.0089999999999999</v>
      </c>
      <c r="AO11" s="10">
        <f t="shared" si="2"/>
        <v>0.15234787860486185</v>
      </c>
    </row>
    <row r="12" spans="1:41" ht="15" customHeight="1" x14ac:dyDescent="0.25">
      <c r="A12" s="2" t="s">
        <v>33</v>
      </c>
      <c r="B12" s="2" t="s">
        <v>36</v>
      </c>
      <c r="C12" s="2">
        <v>2016</v>
      </c>
      <c r="D12" s="2">
        <v>64.55</v>
      </c>
      <c r="E12" s="2">
        <v>79.998000000000005</v>
      </c>
      <c r="F12" s="2" t="s">
        <v>680</v>
      </c>
      <c r="G12" s="2">
        <v>0.06</v>
      </c>
      <c r="H12" s="2" t="s">
        <v>680</v>
      </c>
      <c r="I12" s="2" t="s">
        <v>680</v>
      </c>
      <c r="J12" s="2" t="s">
        <v>680</v>
      </c>
      <c r="K12" s="2" t="s">
        <v>680</v>
      </c>
      <c r="L12" s="2" t="s">
        <v>680</v>
      </c>
      <c r="M12" s="2">
        <v>39.088000000000001</v>
      </c>
      <c r="N12" s="2">
        <v>3.762</v>
      </c>
      <c r="O12" s="2" t="s">
        <v>680</v>
      </c>
      <c r="P12" s="2" t="s">
        <v>680</v>
      </c>
      <c r="Q12" s="2" t="s">
        <v>680</v>
      </c>
      <c r="R12" s="2" t="s">
        <v>680</v>
      </c>
      <c r="S12" s="2" t="s">
        <v>680</v>
      </c>
      <c r="T12" s="2">
        <v>0.70199999999999996</v>
      </c>
      <c r="U12" s="2" t="s">
        <v>680</v>
      </c>
      <c r="V12" s="2" t="s">
        <v>680</v>
      </c>
      <c r="W12" s="2">
        <v>19.734999999999999</v>
      </c>
      <c r="X12" s="2" t="s">
        <v>680</v>
      </c>
      <c r="Y12" s="2">
        <v>4.3579999999999997</v>
      </c>
      <c r="Z12" s="2" t="s">
        <v>680</v>
      </c>
      <c r="AA12" s="2" t="s">
        <v>680</v>
      </c>
      <c r="AB12" s="2" t="s">
        <v>680</v>
      </c>
      <c r="AC12" s="2" t="s">
        <v>680</v>
      </c>
      <c r="AD12" s="2">
        <v>12.292999999999999</v>
      </c>
      <c r="AE12" s="2" t="s">
        <v>680</v>
      </c>
      <c r="AF12" s="2" t="s">
        <v>680</v>
      </c>
      <c r="AG12" s="2" t="s">
        <v>680</v>
      </c>
      <c r="AH12" s="2" t="s">
        <v>680</v>
      </c>
      <c r="AI12" s="2" t="s">
        <v>680</v>
      </c>
      <c r="AM12" s="9">
        <f t="shared" si="0"/>
        <v>79.99799999999999</v>
      </c>
      <c r="AN12" s="9">
        <f t="shared" si="1"/>
        <v>64.55</v>
      </c>
      <c r="AO12" s="10">
        <f t="shared" si="2"/>
        <v>0.80689517237930952</v>
      </c>
    </row>
    <row r="13" spans="1:41" ht="15" customHeight="1" x14ac:dyDescent="0.25">
      <c r="A13" s="2" t="s">
        <v>33</v>
      </c>
      <c r="B13" s="2" t="s">
        <v>37</v>
      </c>
      <c r="C13" s="2">
        <v>2016</v>
      </c>
      <c r="D13" s="2">
        <v>5.173</v>
      </c>
      <c r="E13" s="2">
        <v>5.48</v>
      </c>
      <c r="F13" s="2" t="s">
        <v>680</v>
      </c>
      <c r="G13" s="2">
        <v>9.1999999999999998E-2</v>
      </c>
      <c r="H13" s="2" t="s">
        <v>680</v>
      </c>
      <c r="I13" s="2" t="s">
        <v>680</v>
      </c>
      <c r="J13" s="2" t="s">
        <v>680</v>
      </c>
      <c r="K13" s="2" t="s">
        <v>680</v>
      </c>
      <c r="L13" s="2" t="s">
        <v>681</v>
      </c>
      <c r="M13" s="2" t="s">
        <v>680</v>
      </c>
      <c r="N13" s="2" t="s">
        <v>680</v>
      </c>
      <c r="O13" s="2" t="s">
        <v>680</v>
      </c>
      <c r="P13" s="2" t="s">
        <v>680</v>
      </c>
      <c r="Q13" s="2" t="s">
        <v>680</v>
      </c>
      <c r="R13" s="2" t="s">
        <v>680</v>
      </c>
      <c r="S13" s="2" t="s">
        <v>680</v>
      </c>
      <c r="T13" s="2">
        <v>5.3879999999999999</v>
      </c>
      <c r="U13" s="2" t="s">
        <v>680</v>
      </c>
      <c r="V13" s="2" t="s">
        <v>680</v>
      </c>
      <c r="W13" s="2" t="s">
        <v>680</v>
      </c>
      <c r="X13" s="2" t="s">
        <v>680</v>
      </c>
      <c r="Y13" s="2" t="s">
        <v>680</v>
      </c>
      <c r="Z13" s="2" t="s">
        <v>680</v>
      </c>
      <c r="AA13" s="2" t="s">
        <v>680</v>
      </c>
      <c r="AB13" s="2" t="s">
        <v>680</v>
      </c>
      <c r="AC13" s="2" t="s">
        <v>680</v>
      </c>
      <c r="AD13" s="2" t="s">
        <v>680</v>
      </c>
      <c r="AE13" s="2" t="s">
        <v>680</v>
      </c>
      <c r="AF13" s="2" t="s">
        <v>680</v>
      </c>
      <c r="AG13" s="2" t="s">
        <v>680</v>
      </c>
      <c r="AH13" s="2" t="s">
        <v>680</v>
      </c>
      <c r="AI13" s="2" t="s">
        <v>680</v>
      </c>
      <c r="AM13" s="9">
        <f t="shared" si="0"/>
        <v>5.4799999999999995</v>
      </c>
      <c r="AN13" s="9">
        <f t="shared" si="1"/>
        <v>5.173</v>
      </c>
      <c r="AO13" s="10">
        <f t="shared" si="2"/>
        <v>0.94397810218978107</v>
      </c>
    </row>
    <row r="14" spans="1:41" ht="15" customHeight="1" x14ac:dyDescent="0.25">
      <c r="A14" s="2" t="s">
        <v>33</v>
      </c>
      <c r="B14" s="2" t="s">
        <v>38</v>
      </c>
      <c r="C14" s="2">
        <v>2016</v>
      </c>
      <c r="D14" s="2">
        <v>0.85</v>
      </c>
      <c r="E14" s="2">
        <v>0.94499999999999995</v>
      </c>
      <c r="F14" s="2" t="s">
        <v>680</v>
      </c>
      <c r="G14" s="2">
        <v>0.13700000000000001</v>
      </c>
      <c r="H14" s="2" t="s">
        <v>680</v>
      </c>
      <c r="I14" s="2" t="s">
        <v>680</v>
      </c>
      <c r="J14" s="2" t="s">
        <v>680</v>
      </c>
      <c r="K14" s="2" t="s">
        <v>680</v>
      </c>
      <c r="L14" s="2" t="s">
        <v>681</v>
      </c>
      <c r="M14" s="2" t="s">
        <v>680</v>
      </c>
      <c r="N14" s="2" t="s">
        <v>680</v>
      </c>
      <c r="O14" s="2" t="s">
        <v>680</v>
      </c>
      <c r="P14" s="2" t="s">
        <v>680</v>
      </c>
      <c r="Q14" s="2" t="s">
        <v>680</v>
      </c>
      <c r="R14" s="2" t="s">
        <v>680</v>
      </c>
      <c r="S14" s="2" t="s">
        <v>680</v>
      </c>
      <c r="T14" s="2">
        <v>0.78300000000000003</v>
      </c>
      <c r="U14" s="2" t="s">
        <v>680</v>
      </c>
      <c r="V14" s="2" t="s">
        <v>680</v>
      </c>
      <c r="W14" s="2" t="s">
        <v>680</v>
      </c>
      <c r="X14" s="2" t="s">
        <v>680</v>
      </c>
      <c r="Y14" s="2" t="s">
        <v>680</v>
      </c>
      <c r="Z14" s="2" t="s">
        <v>680</v>
      </c>
      <c r="AA14" s="2" t="s">
        <v>680</v>
      </c>
      <c r="AB14" s="2" t="s">
        <v>680</v>
      </c>
      <c r="AC14" s="2" t="s">
        <v>680</v>
      </c>
      <c r="AD14" s="2" t="s">
        <v>680</v>
      </c>
      <c r="AE14" s="2" t="s">
        <v>680</v>
      </c>
      <c r="AF14" s="2" t="s">
        <v>680</v>
      </c>
      <c r="AG14" s="2" t="s">
        <v>680</v>
      </c>
      <c r="AH14" s="2">
        <v>2.5000000000000001E-2</v>
      </c>
      <c r="AI14" s="2">
        <v>2.5000000000000001E-2</v>
      </c>
      <c r="AM14" s="9">
        <f t="shared" si="0"/>
        <v>0.94500000000000006</v>
      </c>
      <c r="AN14" s="9">
        <f t="shared" si="1"/>
        <v>0.85</v>
      </c>
      <c r="AO14" s="10">
        <f t="shared" si="2"/>
        <v>0.89947089947089942</v>
      </c>
    </row>
    <row r="15" spans="1:41" ht="15" customHeight="1" x14ac:dyDescent="0.25">
      <c r="A15" s="2" t="s">
        <v>39</v>
      </c>
      <c r="B15" s="2" t="s">
        <v>40</v>
      </c>
      <c r="C15" s="2">
        <v>2016</v>
      </c>
      <c r="D15" s="2">
        <v>143</v>
      </c>
      <c r="E15" s="2">
        <v>143</v>
      </c>
      <c r="F15" s="2" t="s">
        <v>680</v>
      </c>
      <c r="G15" s="2">
        <v>1.8460000000000001</v>
      </c>
      <c r="H15" s="2" t="s">
        <v>680</v>
      </c>
      <c r="I15" s="2" t="s">
        <v>680</v>
      </c>
      <c r="J15" s="2" t="s">
        <v>680</v>
      </c>
      <c r="K15" s="2" t="s">
        <v>680</v>
      </c>
      <c r="L15" s="2" t="s">
        <v>680</v>
      </c>
      <c r="M15" s="2" t="s">
        <v>680</v>
      </c>
      <c r="N15" s="2" t="s">
        <v>680</v>
      </c>
      <c r="O15" s="2" t="s">
        <v>680</v>
      </c>
      <c r="P15" s="2" t="s">
        <v>680</v>
      </c>
      <c r="Q15" s="2" t="s">
        <v>680</v>
      </c>
      <c r="R15" s="2">
        <v>99.524000000000001</v>
      </c>
      <c r="S15" s="2" t="s">
        <v>8</v>
      </c>
      <c r="T15" s="2" t="s">
        <v>680</v>
      </c>
      <c r="U15" s="2" t="s">
        <v>680</v>
      </c>
      <c r="V15" s="2" t="s">
        <v>680</v>
      </c>
      <c r="W15" s="2" t="s">
        <v>680</v>
      </c>
      <c r="X15" s="2" t="s">
        <v>680</v>
      </c>
      <c r="Y15" s="2">
        <v>8.74</v>
      </c>
      <c r="Z15" s="2" t="s">
        <v>680</v>
      </c>
      <c r="AA15" s="2" t="s">
        <v>680</v>
      </c>
      <c r="AB15" s="2" t="s">
        <v>680</v>
      </c>
      <c r="AC15" s="2">
        <v>1.49</v>
      </c>
      <c r="AD15" s="2">
        <v>31.4</v>
      </c>
      <c r="AE15" s="2" t="s">
        <v>680</v>
      </c>
      <c r="AF15" s="2" t="s">
        <v>680</v>
      </c>
      <c r="AG15" s="2" t="s">
        <v>680</v>
      </c>
      <c r="AH15" s="2" t="s">
        <v>680</v>
      </c>
      <c r="AI15" s="2" t="s">
        <v>680</v>
      </c>
      <c r="AM15" s="9">
        <f t="shared" si="0"/>
        <v>143</v>
      </c>
      <c r="AN15" s="9">
        <f t="shared" si="1"/>
        <v>143</v>
      </c>
      <c r="AO15" s="10">
        <f t="shared" si="2"/>
        <v>1</v>
      </c>
    </row>
    <row r="16" spans="1:41" ht="15" customHeight="1" x14ac:dyDescent="0.25">
      <c r="A16" s="2" t="s">
        <v>41</v>
      </c>
      <c r="B16" s="2" t="s">
        <v>42</v>
      </c>
      <c r="C16" s="2">
        <v>2016</v>
      </c>
      <c r="D16" s="2">
        <v>68.599999999999994</v>
      </c>
      <c r="E16" s="2">
        <v>68.650999999999996</v>
      </c>
      <c r="F16" s="2" t="s">
        <v>680</v>
      </c>
      <c r="G16" s="2">
        <v>0.309</v>
      </c>
      <c r="H16" s="2" t="s">
        <v>680</v>
      </c>
      <c r="I16" s="2" t="s">
        <v>680</v>
      </c>
      <c r="J16" s="2" t="s">
        <v>680</v>
      </c>
      <c r="K16" s="2" t="s">
        <v>680</v>
      </c>
      <c r="L16" s="2" t="s">
        <v>681</v>
      </c>
      <c r="M16" s="2" t="s">
        <v>680</v>
      </c>
      <c r="N16" s="2" t="s">
        <v>680</v>
      </c>
      <c r="O16" s="2" t="s">
        <v>680</v>
      </c>
      <c r="P16" s="2" t="s">
        <v>680</v>
      </c>
      <c r="Q16" s="2" t="s">
        <v>680</v>
      </c>
      <c r="R16" s="2">
        <v>68.341999999999999</v>
      </c>
      <c r="S16" s="2" t="s">
        <v>680</v>
      </c>
      <c r="T16" s="2" t="s">
        <v>680</v>
      </c>
      <c r="U16" s="2" t="s">
        <v>680</v>
      </c>
      <c r="V16" s="2" t="s">
        <v>680</v>
      </c>
      <c r="W16" s="2" t="s">
        <v>680</v>
      </c>
      <c r="X16" s="2" t="s">
        <v>680</v>
      </c>
      <c r="Y16" s="2" t="s">
        <v>680</v>
      </c>
      <c r="Z16" s="2" t="s">
        <v>680</v>
      </c>
      <c r="AA16" s="2" t="s">
        <v>680</v>
      </c>
      <c r="AB16" s="2" t="s">
        <v>680</v>
      </c>
      <c r="AC16" s="2" t="s">
        <v>680</v>
      </c>
      <c r="AD16" s="2" t="s">
        <v>680</v>
      </c>
      <c r="AE16" s="2" t="s">
        <v>680</v>
      </c>
      <c r="AF16" s="2" t="s">
        <v>680</v>
      </c>
      <c r="AG16" s="2" t="s">
        <v>680</v>
      </c>
      <c r="AH16" s="2" t="s">
        <v>680</v>
      </c>
      <c r="AI16" s="2" t="s">
        <v>680</v>
      </c>
      <c r="AM16" s="9">
        <f t="shared" si="0"/>
        <v>68.650999999999996</v>
      </c>
      <c r="AN16" s="9">
        <f t="shared" si="1"/>
        <v>68.599999999999994</v>
      </c>
      <c r="AO16" s="10">
        <f t="shared" si="2"/>
        <v>0.99925711205954759</v>
      </c>
    </row>
    <row r="17" spans="1:41" ht="15" customHeight="1" x14ac:dyDescent="0.25">
      <c r="A17" s="2" t="s">
        <v>41</v>
      </c>
      <c r="B17" s="2" t="s">
        <v>43</v>
      </c>
      <c r="C17" s="2">
        <v>2016</v>
      </c>
      <c r="D17" s="2">
        <v>11.27</v>
      </c>
      <c r="E17" s="2">
        <v>14.416</v>
      </c>
      <c r="F17" s="2" t="s">
        <v>680</v>
      </c>
      <c r="G17" s="2">
        <v>0.23400000000000001</v>
      </c>
      <c r="H17" s="2" t="s">
        <v>680</v>
      </c>
      <c r="I17" s="2" t="s">
        <v>680</v>
      </c>
      <c r="J17" s="2" t="s">
        <v>680</v>
      </c>
      <c r="K17" s="2" t="s">
        <v>680</v>
      </c>
      <c r="L17" s="2" t="s">
        <v>681</v>
      </c>
      <c r="M17" s="2" t="s">
        <v>680</v>
      </c>
      <c r="N17" s="2" t="s">
        <v>680</v>
      </c>
      <c r="O17" s="2" t="s">
        <v>680</v>
      </c>
      <c r="P17" s="2" t="s">
        <v>680</v>
      </c>
      <c r="Q17" s="2" t="s">
        <v>680</v>
      </c>
      <c r="R17" s="2">
        <v>14.182</v>
      </c>
      <c r="S17" s="2" t="s">
        <v>680</v>
      </c>
      <c r="T17" s="2" t="s">
        <v>680</v>
      </c>
      <c r="U17" s="2" t="s">
        <v>680</v>
      </c>
      <c r="V17" s="2" t="s">
        <v>680</v>
      </c>
      <c r="W17" s="2" t="s">
        <v>680</v>
      </c>
      <c r="X17" s="2" t="s">
        <v>680</v>
      </c>
      <c r="Y17" s="2" t="s">
        <v>680</v>
      </c>
      <c r="Z17" s="2" t="s">
        <v>680</v>
      </c>
      <c r="AA17" s="2" t="s">
        <v>680</v>
      </c>
      <c r="AB17" s="2" t="s">
        <v>680</v>
      </c>
      <c r="AC17" s="2" t="s">
        <v>680</v>
      </c>
      <c r="AD17" s="2" t="s">
        <v>680</v>
      </c>
      <c r="AE17" s="2" t="s">
        <v>680</v>
      </c>
      <c r="AF17" s="2" t="s">
        <v>680</v>
      </c>
      <c r="AG17" s="2" t="s">
        <v>680</v>
      </c>
      <c r="AH17" s="2" t="s">
        <v>680</v>
      </c>
      <c r="AI17" s="2" t="s">
        <v>680</v>
      </c>
      <c r="AM17" s="9">
        <f t="shared" si="0"/>
        <v>14.416</v>
      </c>
      <c r="AN17" s="9">
        <f t="shared" si="1"/>
        <v>11.27</v>
      </c>
      <c r="AO17" s="10">
        <f t="shared" si="2"/>
        <v>0.78177025527192001</v>
      </c>
    </row>
    <row r="18" spans="1:41" ht="15" customHeight="1" x14ac:dyDescent="0.25">
      <c r="A18" s="2" t="s">
        <v>41</v>
      </c>
      <c r="B18" s="2" t="s">
        <v>44</v>
      </c>
      <c r="C18" s="2">
        <v>2016</v>
      </c>
      <c r="D18" s="2">
        <v>13.9</v>
      </c>
      <c r="E18" s="2">
        <v>21.658999999999999</v>
      </c>
      <c r="F18" s="2" t="s">
        <v>680</v>
      </c>
      <c r="G18" s="2">
        <v>4.5999999999999999E-2</v>
      </c>
      <c r="H18" s="2" t="s">
        <v>680</v>
      </c>
      <c r="I18" s="2" t="s">
        <v>680</v>
      </c>
      <c r="J18" s="2" t="s">
        <v>680</v>
      </c>
      <c r="K18" s="2" t="s">
        <v>680</v>
      </c>
      <c r="L18" s="2" t="s">
        <v>778</v>
      </c>
      <c r="M18" s="2" t="s">
        <v>680</v>
      </c>
      <c r="N18" s="2" t="s">
        <v>680</v>
      </c>
      <c r="O18" s="2" t="s">
        <v>680</v>
      </c>
      <c r="P18" s="2" t="s">
        <v>680</v>
      </c>
      <c r="Q18" s="2" t="s">
        <v>680</v>
      </c>
      <c r="R18" s="2">
        <v>21.613</v>
      </c>
      <c r="S18" s="2" t="s">
        <v>680</v>
      </c>
      <c r="T18" s="2" t="s">
        <v>680</v>
      </c>
      <c r="U18" s="2" t="s">
        <v>680</v>
      </c>
      <c r="V18" s="2" t="s">
        <v>680</v>
      </c>
      <c r="W18" s="2" t="s">
        <v>680</v>
      </c>
      <c r="X18" s="2" t="s">
        <v>680</v>
      </c>
      <c r="Y18" s="2" t="s">
        <v>680</v>
      </c>
      <c r="Z18" s="2" t="s">
        <v>680</v>
      </c>
      <c r="AA18" s="2" t="s">
        <v>680</v>
      </c>
      <c r="AB18" s="2" t="s">
        <v>680</v>
      </c>
      <c r="AC18" s="2" t="s">
        <v>680</v>
      </c>
      <c r="AD18" s="2" t="s">
        <v>680</v>
      </c>
      <c r="AE18" s="2" t="s">
        <v>680</v>
      </c>
      <c r="AF18" s="2" t="s">
        <v>680</v>
      </c>
      <c r="AG18" s="2" t="s">
        <v>680</v>
      </c>
      <c r="AH18" s="2" t="s">
        <v>680</v>
      </c>
      <c r="AI18" s="2" t="s">
        <v>680</v>
      </c>
      <c r="AM18" s="9">
        <f t="shared" si="0"/>
        <v>21.658999999999999</v>
      </c>
      <c r="AN18" s="9">
        <f t="shared" si="1"/>
        <v>13.9</v>
      </c>
      <c r="AO18" s="10">
        <f t="shared" si="2"/>
        <v>0.6417655478092249</v>
      </c>
    </row>
    <row r="19" spans="1:41" ht="15" customHeight="1" x14ac:dyDescent="0.25">
      <c r="A19" s="2" t="s">
        <v>45</v>
      </c>
      <c r="B19" s="2" t="s">
        <v>46</v>
      </c>
      <c r="C19" s="2">
        <v>2016</v>
      </c>
      <c r="D19" s="2">
        <v>27.63</v>
      </c>
      <c r="E19" s="2">
        <v>34.85</v>
      </c>
      <c r="F19" s="2" t="s">
        <v>680</v>
      </c>
      <c r="G19" s="2" t="s">
        <v>680</v>
      </c>
      <c r="H19" s="2" t="s">
        <v>680</v>
      </c>
      <c r="I19" s="2" t="s">
        <v>680</v>
      </c>
      <c r="J19" s="2" t="s">
        <v>680</v>
      </c>
      <c r="K19" s="2" t="s">
        <v>680</v>
      </c>
      <c r="L19" s="2" t="s">
        <v>681</v>
      </c>
      <c r="M19" s="2">
        <v>0</v>
      </c>
      <c r="N19" s="2">
        <v>0</v>
      </c>
      <c r="O19" s="2">
        <v>28.21</v>
      </c>
      <c r="P19" s="2">
        <v>0</v>
      </c>
      <c r="Q19" s="2">
        <v>0</v>
      </c>
      <c r="R19" s="2">
        <v>0</v>
      </c>
      <c r="S19" s="2" t="s">
        <v>8</v>
      </c>
      <c r="T19" s="2">
        <v>6.64</v>
      </c>
      <c r="U19" s="2">
        <v>0</v>
      </c>
      <c r="V19" s="2">
        <v>0</v>
      </c>
      <c r="W19" s="2">
        <v>0</v>
      </c>
      <c r="X19" s="2">
        <v>0</v>
      </c>
      <c r="Y19" s="2">
        <v>0</v>
      </c>
      <c r="Z19" s="2">
        <v>0</v>
      </c>
      <c r="AA19" s="2" t="s">
        <v>680</v>
      </c>
      <c r="AB19" s="2" t="s">
        <v>680</v>
      </c>
      <c r="AC19" s="2" t="s">
        <v>680</v>
      </c>
      <c r="AD19" s="2" t="s">
        <v>680</v>
      </c>
      <c r="AE19" s="2" t="s">
        <v>680</v>
      </c>
      <c r="AF19" s="2" t="s">
        <v>680</v>
      </c>
      <c r="AG19" s="2" t="s">
        <v>680</v>
      </c>
      <c r="AH19" s="2" t="s">
        <v>680</v>
      </c>
      <c r="AI19" s="2" t="s">
        <v>680</v>
      </c>
      <c r="AM19" s="9">
        <f t="shared" si="0"/>
        <v>34.85</v>
      </c>
      <c r="AN19" s="9">
        <f t="shared" si="1"/>
        <v>27.63</v>
      </c>
      <c r="AO19" s="10">
        <f t="shared" si="2"/>
        <v>0.79282639885222372</v>
      </c>
    </row>
    <row r="20" spans="1:41" ht="15" customHeight="1" x14ac:dyDescent="0.25">
      <c r="A20" s="2" t="s">
        <v>47</v>
      </c>
      <c r="B20" s="2" t="s">
        <v>48</v>
      </c>
      <c r="C20" s="2">
        <v>2016</v>
      </c>
      <c r="D20" s="2">
        <v>110</v>
      </c>
      <c r="E20" s="2">
        <v>133.4</v>
      </c>
      <c r="F20" s="2" t="s">
        <v>680</v>
      </c>
      <c r="G20" s="2" t="s">
        <v>680</v>
      </c>
      <c r="H20" s="2" t="s">
        <v>680</v>
      </c>
      <c r="I20" s="2" t="s">
        <v>680</v>
      </c>
      <c r="J20" s="2" t="s">
        <v>680</v>
      </c>
      <c r="K20" s="2" t="s">
        <v>680</v>
      </c>
      <c r="L20" s="2" t="s">
        <v>681</v>
      </c>
      <c r="M20" s="2">
        <v>78.8</v>
      </c>
      <c r="N20" s="2">
        <v>0</v>
      </c>
      <c r="O20" s="2">
        <v>15.6</v>
      </c>
      <c r="P20" s="2" t="s">
        <v>680</v>
      </c>
      <c r="Q20" s="2" t="s">
        <v>680</v>
      </c>
      <c r="R20" s="2">
        <v>0</v>
      </c>
      <c r="S20" s="2" t="s">
        <v>8</v>
      </c>
      <c r="T20" s="2">
        <v>15.9</v>
      </c>
      <c r="U20" s="2" t="s">
        <v>680</v>
      </c>
      <c r="V20" s="2" t="s">
        <v>680</v>
      </c>
      <c r="W20" s="2" t="s">
        <v>680</v>
      </c>
      <c r="X20" s="2" t="s">
        <v>680</v>
      </c>
      <c r="Y20" s="2">
        <v>7.9</v>
      </c>
      <c r="Z20" s="2" t="s">
        <v>680</v>
      </c>
      <c r="AA20" s="2" t="s">
        <v>680</v>
      </c>
      <c r="AB20" s="2" t="s">
        <v>680</v>
      </c>
      <c r="AC20" s="2" t="s">
        <v>680</v>
      </c>
      <c r="AD20" s="2">
        <v>15.2</v>
      </c>
      <c r="AE20" s="2" t="s">
        <v>680</v>
      </c>
      <c r="AF20" s="2" t="s">
        <v>680</v>
      </c>
      <c r="AG20" s="2" t="s">
        <v>680</v>
      </c>
      <c r="AH20" s="2" t="s">
        <v>680</v>
      </c>
      <c r="AI20" s="2" t="s">
        <v>680</v>
      </c>
      <c r="AM20" s="9">
        <f t="shared" si="0"/>
        <v>133.4</v>
      </c>
      <c r="AN20" s="9">
        <f t="shared" si="1"/>
        <v>110</v>
      </c>
      <c r="AO20" s="10">
        <f t="shared" si="2"/>
        <v>0.82458770614692645</v>
      </c>
    </row>
    <row r="21" spans="1:41"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c r="V21" s="2" t="s">
        <v>681</v>
      </c>
      <c r="W21" s="2" t="s">
        <v>681</v>
      </c>
      <c r="X21" s="2" t="s">
        <v>681</v>
      </c>
      <c r="Y21" s="2" t="s">
        <v>681</v>
      </c>
      <c r="Z21" s="2" t="s">
        <v>681</v>
      </c>
      <c r="AA21" s="2" t="s">
        <v>681</v>
      </c>
      <c r="AB21" s="2" t="s">
        <v>681</v>
      </c>
      <c r="AC21" s="2" t="s">
        <v>681</v>
      </c>
      <c r="AD21" s="2" t="s">
        <v>681</v>
      </c>
      <c r="AE21" s="2" t="s">
        <v>681</v>
      </c>
      <c r="AF21" s="2" t="s">
        <v>681</v>
      </c>
      <c r="AG21" s="2" t="s">
        <v>681</v>
      </c>
      <c r="AH21" s="2" t="s">
        <v>681</v>
      </c>
      <c r="AI21" s="2" t="s">
        <v>681</v>
      </c>
      <c r="AM21" s="9">
        <f t="shared" si="0"/>
        <v>0</v>
      </c>
      <c r="AN21" s="9">
        <f t="shared" si="1"/>
        <v>0</v>
      </c>
      <c r="AO21" s="10" t="str">
        <f t="shared" si="2"/>
        <v/>
      </c>
    </row>
    <row r="22" spans="1:41"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c r="V22" s="2" t="s">
        <v>681</v>
      </c>
      <c r="W22" s="2" t="s">
        <v>681</v>
      </c>
      <c r="X22" s="2" t="s">
        <v>681</v>
      </c>
      <c r="Y22" s="2" t="s">
        <v>681</v>
      </c>
      <c r="Z22" s="2" t="s">
        <v>681</v>
      </c>
      <c r="AA22" s="2" t="s">
        <v>681</v>
      </c>
      <c r="AB22" s="2" t="s">
        <v>681</v>
      </c>
      <c r="AC22" s="2" t="s">
        <v>681</v>
      </c>
      <c r="AD22" s="2" t="s">
        <v>681</v>
      </c>
      <c r="AE22" s="2" t="s">
        <v>681</v>
      </c>
      <c r="AF22" s="2" t="s">
        <v>681</v>
      </c>
      <c r="AG22" s="2" t="s">
        <v>681</v>
      </c>
      <c r="AH22" s="2" t="s">
        <v>681</v>
      </c>
      <c r="AI22" s="2" t="s">
        <v>681</v>
      </c>
      <c r="AM22" s="9">
        <f t="shared" si="0"/>
        <v>0</v>
      </c>
      <c r="AN22" s="9">
        <f t="shared" si="1"/>
        <v>0</v>
      </c>
      <c r="AO22" s="10" t="str">
        <f t="shared" si="2"/>
        <v/>
      </c>
    </row>
    <row r="23" spans="1:41" ht="15" customHeight="1" x14ac:dyDescent="0.25">
      <c r="A23" s="2" t="s">
        <v>55</v>
      </c>
      <c r="B23" s="2" t="s">
        <v>56</v>
      </c>
      <c r="C23" s="2">
        <v>2016</v>
      </c>
      <c r="D23" s="2">
        <v>119.69</v>
      </c>
      <c r="E23" s="2">
        <v>125.58</v>
      </c>
      <c r="F23" s="2" t="s">
        <v>680</v>
      </c>
      <c r="G23" s="2">
        <v>2.87</v>
      </c>
      <c r="H23" s="2" t="s">
        <v>680</v>
      </c>
      <c r="I23" s="2">
        <v>2.5</v>
      </c>
      <c r="J23" s="2" t="s">
        <v>680</v>
      </c>
      <c r="K23" s="2" t="s">
        <v>680</v>
      </c>
      <c r="L23" s="2" t="s">
        <v>689</v>
      </c>
      <c r="M23" s="2" t="s">
        <v>680</v>
      </c>
      <c r="N23" s="2" t="s">
        <v>680</v>
      </c>
      <c r="O23" s="2" t="s">
        <v>680</v>
      </c>
      <c r="P23" s="2" t="s">
        <v>680</v>
      </c>
      <c r="Q23" s="2" t="s">
        <v>680</v>
      </c>
      <c r="R23" s="2">
        <v>83.2</v>
      </c>
      <c r="S23" s="2" t="s">
        <v>8</v>
      </c>
      <c r="T23" s="2">
        <v>14.4</v>
      </c>
      <c r="U23" s="2" t="s">
        <v>680</v>
      </c>
      <c r="V23" s="2" t="s">
        <v>680</v>
      </c>
      <c r="W23" s="2" t="s">
        <v>680</v>
      </c>
      <c r="X23" s="2" t="s">
        <v>680</v>
      </c>
      <c r="Y23" s="2" t="s">
        <v>680</v>
      </c>
      <c r="Z23" s="2" t="s">
        <v>680</v>
      </c>
      <c r="AA23" s="2" t="s">
        <v>680</v>
      </c>
      <c r="AB23" s="2" t="s">
        <v>680</v>
      </c>
      <c r="AC23" s="2">
        <v>1.6</v>
      </c>
      <c r="AD23" s="2">
        <v>21.01</v>
      </c>
      <c r="AE23" s="2" t="s">
        <v>680</v>
      </c>
      <c r="AF23" s="2" t="s">
        <v>680</v>
      </c>
      <c r="AG23" s="2" t="s">
        <v>680</v>
      </c>
      <c r="AH23" s="2" t="s">
        <v>680</v>
      </c>
      <c r="AI23" s="2" t="s">
        <v>680</v>
      </c>
      <c r="AM23" s="9">
        <f t="shared" si="0"/>
        <v>125.58000000000001</v>
      </c>
      <c r="AN23" s="9">
        <f t="shared" si="1"/>
        <v>119.69</v>
      </c>
      <c r="AO23" s="10">
        <f t="shared" si="2"/>
        <v>0.95309762701067036</v>
      </c>
    </row>
    <row r="24" spans="1:41" ht="15" customHeight="1" x14ac:dyDescent="0.25">
      <c r="A24" s="2" t="s">
        <v>57</v>
      </c>
      <c r="B24" s="2" t="s">
        <v>58</v>
      </c>
      <c r="C24" s="2">
        <v>2016</v>
      </c>
      <c r="D24" s="2">
        <v>10.4</v>
      </c>
      <c r="E24" s="2">
        <v>10.5</v>
      </c>
      <c r="F24" s="2" t="s">
        <v>680</v>
      </c>
      <c r="G24" s="2">
        <v>0.2</v>
      </c>
      <c r="H24" s="2" t="s">
        <v>680</v>
      </c>
      <c r="I24" s="2" t="s">
        <v>680</v>
      </c>
      <c r="J24" s="2" t="s">
        <v>680</v>
      </c>
      <c r="K24" s="2" t="s">
        <v>680</v>
      </c>
      <c r="L24" s="2" t="s">
        <v>681</v>
      </c>
      <c r="M24" s="2" t="s">
        <v>680</v>
      </c>
      <c r="N24" s="2" t="s">
        <v>680</v>
      </c>
      <c r="O24" s="2" t="s">
        <v>680</v>
      </c>
      <c r="P24" s="2" t="s">
        <v>680</v>
      </c>
      <c r="Q24" s="2" t="s">
        <v>680</v>
      </c>
      <c r="R24" s="2" t="s">
        <v>680</v>
      </c>
      <c r="S24" s="2" t="s">
        <v>680</v>
      </c>
      <c r="T24" s="2">
        <v>10.3</v>
      </c>
      <c r="U24" s="2" t="s">
        <v>680</v>
      </c>
      <c r="V24" s="2" t="s">
        <v>680</v>
      </c>
      <c r="W24" s="2" t="s">
        <v>680</v>
      </c>
      <c r="X24" s="2" t="s">
        <v>680</v>
      </c>
      <c r="Y24" s="2" t="s">
        <v>680</v>
      </c>
      <c r="Z24" s="2" t="s">
        <v>680</v>
      </c>
      <c r="AA24" s="2" t="s">
        <v>680</v>
      </c>
      <c r="AB24" s="2" t="s">
        <v>680</v>
      </c>
      <c r="AC24" s="2" t="s">
        <v>680</v>
      </c>
      <c r="AD24" s="2" t="s">
        <v>680</v>
      </c>
      <c r="AE24" s="2" t="s">
        <v>680</v>
      </c>
      <c r="AF24" s="2" t="s">
        <v>680</v>
      </c>
      <c r="AG24" s="2" t="s">
        <v>680</v>
      </c>
      <c r="AH24" s="2" t="s">
        <v>680</v>
      </c>
      <c r="AI24" s="2" t="s">
        <v>680</v>
      </c>
      <c r="AM24" s="9">
        <f t="shared" si="0"/>
        <v>10.5</v>
      </c>
      <c r="AN24" s="9">
        <f t="shared" si="1"/>
        <v>10.4</v>
      </c>
      <c r="AO24" s="10">
        <f t="shared" si="2"/>
        <v>0.99047619047619051</v>
      </c>
    </row>
    <row r="25" spans="1:41" ht="15" customHeight="1" x14ac:dyDescent="0.25">
      <c r="A25" s="2" t="s">
        <v>59</v>
      </c>
      <c r="B25" s="2" t="s">
        <v>60</v>
      </c>
      <c r="C25" s="2">
        <v>2016</v>
      </c>
      <c r="D25" s="2">
        <v>3.7229999999999999</v>
      </c>
      <c r="E25" s="2">
        <v>4.008</v>
      </c>
      <c r="F25" s="2" t="s">
        <v>680</v>
      </c>
      <c r="G25" s="2">
        <v>0.13500000000000001</v>
      </c>
      <c r="H25" s="2" t="s">
        <v>680</v>
      </c>
      <c r="I25" s="2" t="s">
        <v>680</v>
      </c>
      <c r="J25" s="2" t="s">
        <v>680</v>
      </c>
      <c r="K25" s="2" t="s">
        <v>680</v>
      </c>
      <c r="L25" s="2" t="s">
        <v>681</v>
      </c>
      <c r="M25" s="2" t="s">
        <v>680</v>
      </c>
      <c r="N25" s="2" t="s">
        <v>680</v>
      </c>
      <c r="O25" s="2" t="s">
        <v>680</v>
      </c>
      <c r="P25" s="2" t="s">
        <v>680</v>
      </c>
      <c r="Q25" s="2" t="s">
        <v>680</v>
      </c>
      <c r="R25" s="2" t="s">
        <v>680</v>
      </c>
      <c r="S25" s="2" t="s">
        <v>680</v>
      </c>
      <c r="T25" s="2">
        <v>3.8730000000000002</v>
      </c>
      <c r="U25" s="2" t="s">
        <v>680</v>
      </c>
      <c r="V25" s="2" t="s">
        <v>680</v>
      </c>
      <c r="W25" s="2" t="s">
        <v>680</v>
      </c>
      <c r="X25" s="2" t="s">
        <v>680</v>
      </c>
      <c r="Y25" s="2" t="s">
        <v>680</v>
      </c>
      <c r="Z25" s="2" t="s">
        <v>680</v>
      </c>
      <c r="AA25" s="2" t="s">
        <v>680</v>
      </c>
      <c r="AB25" s="2" t="s">
        <v>680</v>
      </c>
      <c r="AC25" s="2" t="s">
        <v>680</v>
      </c>
      <c r="AD25" s="2" t="s">
        <v>680</v>
      </c>
      <c r="AE25" s="2" t="s">
        <v>680</v>
      </c>
      <c r="AF25" s="2" t="s">
        <v>680</v>
      </c>
      <c r="AG25" s="2" t="s">
        <v>680</v>
      </c>
      <c r="AH25" s="2" t="s">
        <v>680</v>
      </c>
      <c r="AI25" s="2" t="s">
        <v>680</v>
      </c>
      <c r="AM25" s="9">
        <f t="shared" si="0"/>
        <v>4.008</v>
      </c>
      <c r="AN25" s="9">
        <f t="shared" si="1"/>
        <v>3.7229999999999999</v>
      </c>
      <c r="AO25" s="10">
        <f t="shared" si="2"/>
        <v>0.92889221556886226</v>
      </c>
    </row>
    <row r="26" spans="1:41" ht="15" customHeight="1" x14ac:dyDescent="0.25">
      <c r="A26" s="2" t="s">
        <v>59</v>
      </c>
      <c r="B26" s="2" t="s">
        <v>61</v>
      </c>
      <c r="C26" s="2">
        <v>2016</v>
      </c>
      <c r="D26" s="2">
        <v>1.944</v>
      </c>
      <c r="E26" s="2">
        <v>2.0499999999999998</v>
      </c>
      <c r="F26" s="2" t="s">
        <v>680</v>
      </c>
      <c r="G26" s="2">
        <v>1.2E-2</v>
      </c>
      <c r="H26" s="2" t="s">
        <v>680</v>
      </c>
      <c r="I26" s="2" t="s">
        <v>680</v>
      </c>
      <c r="J26" s="2" t="s">
        <v>680</v>
      </c>
      <c r="K26" s="2" t="s">
        <v>680</v>
      </c>
      <c r="L26" s="2" t="s">
        <v>681</v>
      </c>
      <c r="M26" s="2" t="s">
        <v>680</v>
      </c>
      <c r="N26" s="2" t="s">
        <v>680</v>
      </c>
      <c r="O26" s="2" t="s">
        <v>680</v>
      </c>
      <c r="P26" s="2" t="s">
        <v>680</v>
      </c>
      <c r="Q26" s="2" t="s">
        <v>680</v>
      </c>
      <c r="R26" s="2" t="s">
        <v>680</v>
      </c>
      <c r="S26" s="2" t="s">
        <v>680</v>
      </c>
      <c r="T26" s="2">
        <v>2.0379999999999998</v>
      </c>
      <c r="U26" s="2" t="s">
        <v>680</v>
      </c>
      <c r="V26" s="2" t="s">
        <v>680</v>
      </c>
      <c r="W26" s="2" t="s">
        <v>680</v>
      </c>
      <c r="X26" s="2" t="s">
        <v>680</v>
      </c>
      <c r="Y26" s="2" t="s">
        <v>680</v>
      </c>
      <c r="Z26" s="2" t="s">
        <v>680</v>
      </c>
      <c r="AA26" s="2" t="s">
        <v>680</v>
      </c>
      <c r="AB26" s="2" t="s">
        <v>680</v>
      </c>
      <c r="AC26" s="2" t="s">
        <v>680</v>
      </c>
      <c r="AD26" s="2" t="s">
        <v>680</v>
      </c>
      <c r="AE26" s="2" t="s">
        <v>680</v>
      </c>
      <c r="AF26" s="2" t="s">
        <v>680</v>
      </c>
      <c r="AG26" s="2" t="s">
        <v>680</v>
      </c>
      <c r="AH26" s="2" t="s">
        <v>680</v>
      </c>
      <c r="AI26" s="2" t="s">
        <v>680</v>
      </c>
      <c r="AM26" s="9">
        <f t="shared" si="0"/>
        <v>2.0499999999999998</v>
      </c>
      <c r="AN26" s="9">
        <f t="shared" si="1"/>
        <v>1.944</v>
      </c>
      <c r="AO26" s="10">
        <f t="shared" si="2"/>
        <v>0.94829268292682933</v>
      </c>
    </row>
    <row r="27" spans="1:41" ht="15" customHeight="1" x14ac:dyDescent="0.25">
      <c r="A27" s="2" t="s">
        <v>59</v>
      </c>
      <c r="B27" s="2" t="s">
        <v>62</v>
      </c>
      <c r="C27" s="2">
        <v>2016</v>
      </c>
      <c r="D27" s="2">
        <v>8.532</v>
      </c>
      <c r="E27" s="2">
        <v>8.7889999999999997</v>
      </c>
      <c r="F27" s="2" t="s">
        <v>680</v>
      </c>
      <c r="G27" s="2">
        <v>2.5999999999999999E-2</v>
      </c>
      <c r="H27" s="2" t="s">
        <v>680</v>
      </c>
      <c r="I27" s="2" t="s">
        <v>680</v>
      </c>
      <c r="J27" s="2">
        <v>0.28899999999999998</v>
      </c>
      <c r="K27" s="2" t="s">
        <v>680</v>
      </c>
      <c r="L27" s="2" t="s">
        <v>681</v>
      </c>
      <c r="M27" s="2" t="s">
        <v>680</v>
      </c>
      <c r="N27" s="2" t="s">
        <v>680</v>
      </c>
      <c r="O27" s="2">
        <v>6.4880000000000004</v>
      </c>
      <c r="P27" s="2" t="s">
        <v>680</v>
      </c>
      <c r="Q27" s="2" t="s">
        <v>680</v>
      </c>
      <c r="R27" s="2" t="s">
        <v>680</v>
      </c>
      <c r="S27" s="2" t="s">
        <v>680</v>
      </c>
      <c r="T27" s="2">
        <v>1.986</v>
      </c>
      <c r="U27" s="2" t="s">
        <v>680</v>
      </c>
      <c r="V27" s="2" t="s">
        <v>680</v>
      </c>
      <c r="W27" s="2" t="s">
        <v>680</v>
      </c>
      <c r="X27" s="2" t="s">
        <v>680</v>
      </c>
      <c r="Y27" s="2" t="s">
        <v>680</v>
      </c>
      <c r="Z27" s="2" t="s">
        <v>680</v>
      </c>
      <c r="AA27" s="2" t="s">
        <v>680</v>
      </c>
      <c r="AB27" s="2" t="s">
        <v>680</v>
      </c>
      <c r="AC27" s="2" t="s">
        <v>680</v>
      </c>
      <c r="AD27" s="2" t="s">
        <v>680</v>
      </c>
      <c r="AE27" s="2" t="s">
        <v>680</v>
      </c>
      <c r="AF27" s="2" t="s">
        <v>680</v>
      </c>
      <c r="AG27" s="2" t="s">
        <v>680</v>
      </c>
      <c r="AH27" s="2" t="s">
        <v>680</v>
      </c>
      <c r="AI27" s="2" t="s">
        <v>680</v>
      </c>
      <c r="AM27" s="9">
        <f t="shared" si="0"/>
        <v>8.7890000000000015</v>
      </c>
      <c r="AN27" s="9">
        <f t="shared" si="1"/>
        <v>8.532</v>
      </c>
      <c r="AO27" s="10">
        <f t="shared" si="2"/>
        <v>0.97075890317442237</v>
      </c>
    </row>
    <row r="28" spans="1:41" ht="15" customHeight="1" x14ac:dyDescent="0.25">
      <c r="A28" s="2" t="s">
        <v>59</v>
      </c>
      <c r="B28" s="2" t="s">
        <v>63</v>
      </c>
      <c r="C28" s="2">
        <v>2016</v>
      </c>
      <c r="D28" s="2">
        <v>4.2720000000000002</v>
      </c>
      <c r="E28" s="2">
        <v>4.8369999999999997</v>
      </c>
      <c r="F28" s="2" t="s">
        <v>680</v>
      </c>
      <c r="G28" s="2">
        <v>0.17100000000000001</v>
      </c>
      <c r="H28" s="2" t="s">
        <v>680</v>
      </c>
      <c r="I28" s="2" t="s">
        <v>680</v>
      </c>
      <c r="J28" s="2" t="s">
        <v>680</v>
      </c>
      <c r="K28" s="2" t="s">
        <v>680</v>
      </c>
      <c r="L28" s="2" t="s">
        <v>681</v>
      </c>
      <c r="M28" s="2" t="s">
        <v>680</v>
      </c>
      <c r="N28" s="2" t="s">
        <v>680</v>
      </c>
      <c r="O28" s="2" t="s">
        <v>680</v>
      </c>
      <c r="P28" s="2" t="s">
        <v>680</v>
      </c>
      <c r="Q28" s="2" t="s">
        <v>680</v>
      </c>
      <c r="R28" s="2" t="s">
        <v>680</v>
      </c>
      <c r="S28" s="2" t="s">
        <v>680</v>
      </c>
      <c r="T28" s="2">
        <v>4.6660000000000004</v>
      </c>
      <c r="U28" s="2" t="s">
        <v>680</v>
      </c>
      <c r="V28" s="2" t="s">
        <v>680</v>
      </c>
      <c r="W28" s="2" t="s">
        <v>680</v>
      </c>
      <c r="X28" s="2" t="s">
        <v>680</v>
      </c>
      <c r="Y28" s="2" t="s">
        <v>680</v>
      </c>
      <c r="Z28" s="2" t="s">
        <v>680</v>
      </c>
      <c r="AA28" s="2" t="s">
        <v>680</v>
      </c>
      <c r="AB28" s="2" t="s">
        <v>680</v>
      </c>
      <c r="AC28" s="2" t="s">
        <v>680</v>
      </c>
      <c r="AD28" s="2" t="s">
        <v>680</v>
      </c>
      <c r="AE28" s="2" t="s">
        <v>680</v>
      </c>
      <c r="AF28" s="2" t="s">
        <v>680</v>
      </c>
      <c r="AG28" s="2" t="s">
        <v>680</v>
      </c>
      <c r="AH28" s="2" t="s">
        <v>680</v>
      </c>
      <c r="AI28" s="2" t="s">
        <v>680</v>
      </c>
      <c r="AM28" s="9">
        <f t="shared" si="0"/>
        <v>4.8370000000000006</v>
      </c>
      <c r="AN28" s="9">
        <f t="shared" si="1"/>
        <v>4.2720000000000002</v>
      </c>
      <c r="AO28" s="10">
        <f t="shared" si="2"/>
        <v>0.88319206119495552</v>
      </c>
    </row>
    <row r="29" spans="1:41" ht="15" customHeight="1" x14ac:dyDescent="0.25">
      <c r="A29" s="2" t="s">
        <v>59</v>
      </c>
      <c r="B29" s="2" t="s">
        <v>64</v>
      </c>
      <c r="C29" s="2">
        <v>2016</v>
      </c>
      <c r="D29" s="2">
        <v>3.9390000000000001</v>
      </c>
      <c r="E29" s="2">
        <v>4.141</v>
      </c>
      <c r="F29" s="2" t="s">
        <v>680</v>
      </c>
      <c r="G29" s="2">
        <v>0.219</v>
      </c>
      <c r="H29" s="2" t="s">
        <v>680</v>
      </c>
      <c r="I29" s="2" t="s">
        <v>680</v>
      </c>
      <c r="J29" s="2" t="s">
        <v>680</v>
      </c>
      <c r="K29" s="2" t="s">
        <v>680</v>
      </c>
      <c r="L29" s="2" t="s">
        <v>681</v>
      </c>
      <c r="M29" s="2" t="s">
        <v>680</v>
      </c>
      <c r="N29" s="2" t="s">
        <v>680</v>
      </c>
      <c r="O29" s="2" t="s">
        <v>680</v>
      </c>
      <c r="P29" s="2" t="s">
        <v>680</v>
      </c>
      <c r="Q29" s="2" t="s">
        <v>680</v>
      </c>
      <c r="R29" s="2" t="s">
        <v>680</v>
      </c>
      <c r="S29" s="2" t="s">
        <v>680</v>
      </c>
      <c r="T29" s="2">
        <v>3.9220000000000002</v>
      </c>
      <c r="U29" s="2" t="s">
        <v>680</v>
      </c>
      <c r="V29" s="2" t="s">
        <v>680</v>
      </c>
      <c r="W29" s="2" t="s">
        <v>680</v>
      </c>
      <c r="X29" s="2" t="s">
        <v>680</v>
      </c>
      <c r="Y29" s="2" t="s">
        <v>680</v>
      </c>
      <c r="Z29" s="2" t="s">
        <v>680</v>
      </c>
      <c r="AA29" s="2" t="s">
        <v>680</v>
      </c>
      <c r="AB29" s="2" t="s">
        <v>680</v>
      </c>
      <c r="AC29" s="2" t="s">
        <v>680</v>
      </c>
      <c r="AD29" s="2" t="s">
        <v>680</v>
      </c>
      <c r="AE29" s="2" t="s">
        <v>680</v>
      </c>
      <c r="AF29" s="2" t="s">
        <v>680</v>
      </c>
      <c r="AG29" s="2" t="s">
        <v>680</v>
      </c>
      <c r="AH29" s="2" t="s">
        <v>680</v>
      </c>
      <c r="AI29" s="2" t="s">
        <v>680</v>
      </c>
      <c r="AM29" s="9">
        <f t="shared" si="0"/>
        <v>4.141</v>
      </c>
      <c r="AN29" s="9">
        <f t="shared" si="1"/>
        <v>3.9390000000000001</v>
      </c>
      <c r="AO29" s="10">
        <f t="shared" si="2"/>
        <v>0.95121951219512191</v>
      </c>
    </row>
    <row r="30" spans="1:41" ht="15" customHeight="1" x14ac:dyDescent="0.25">
      <c r="A30" s="2" t="s">
        <v>59</v>
      </c>
      <c r="B30" s="2" t="s">
        <v>65</v>
      </c>
      <c r="C30" s="2">
        <v>2016</v>
      </c>
      <c r="D30" s="2">
        <v>27.716000000000001</v>
      </c>
      <c r="E30" s="2">
        <v>28.407</v>
      </c>
      <c r="F30" s="2" t="s">
        <v>680</v>
      </c>
      <c r="G30" s="2">
        <v>0.69899999999999995</v>
      </c>
      <c r="H30" s="2" t="s">
        <v>680</v>
      </c>
      <c r="I30" s="2" t="s">
        <v>680</v>
      </c>
      <c r="J30" s="2" t="s">
        <v>680</v>
      </c>
      <c r="K30" s="2" t="s">
        <v>680</v>
      </c>
      <c r="L30" s="2" t="s">
        <v>681</v>
      </c>
      <c r="M30" s="2" t="s">
        <v>680</v>
      </c>
      <c r="N30" s="2" t="s">
        <v>680</v>
      </c>
      <c r="O30" s="2">
        <v>22.725999999999999</v>
      </c>
      <c r="P30" s="2" t="s">
        <v>680</v>
      </c>
      <c r="Q30" s="2" t="s">
        <v>680</v>
      </c>
      <c r="R30" s="2" t="s">
        <v>680</v>
      </c>
      <c r="S30" s="2" t="s">
        <v>680</v>
      </c>
      <c r="T30" s="2">
        <v>1.133</v>
      </c>
      <c r="U30" s="2" t="s">
        <v>680</v>
      </c>
      <c r="V30" s="2" t="s">
        <v>680</v>
      </c>
      <c r="W30" s="2" t="s">
        <v>680</v>
      </c>
      <c r="X30" s="2" t="s">
        <v>680</v>
      </c>
      <c r="Y30" s="2" t="s">
        <v>680</v>
      </c>
      <c r="Z30" s="2" t="s">
        <v>680</v>
      </c>
      <c r="AA30" s="2" t="s">
        <v>680</v>
      </c>
      <c r="AB30" s="2" t="s">
        <v>680</v>
      </c>
      <c r="AC30" s="2" t="s">
        <v>680</v>
      </c>
      <c r="AD30" s="2">
        <v>3.8490000000000002</v>
      </c>
      <c r="AE30" s="2" t="s">
        <v>680</v>
      </c>
      <c r="AF30" s="2" t="s">
        <v>680</v>
      </c>
      <c r="AG30" s="2" t="s">
        <v>680</v>
      </c>
      <c r="AH30" s="2" t="s">
        <v>680</v>
      </c>
      <c r="AI30" s="2" t="s">
        <v>680</v>
      </c>
      <c r="AM30" s="9">
        <f t="shared" si="0"/>
        <v>28.407</v>
      </c>
      <c r="AN30" s="9">
        <f t="shared" si="1"/>
        <v>27.716000000000001</v>
      </c>
      <c r="AO30" s="10">
        <f t="shared" si="2"/>
        <v>0.97567500968071252</v>
      </c>
    </row>
    <row r="31" spans="1:41" ht="15" customHeight="1" x14ac:dyDescent="0.25">
      <c r="A31" s="2" t="s">
        <v>59</v>
      </c>
      <c r="B31" s="2" t="s">
        <v>66</v>
      </c>
      <c r="C31" s="2">
        <v>2016</v>
      </c>
      <c r="D31" s="2">
        <v>1.2290000000000001</v>
      </c>
      <c r="E31" s="2">
        <v>1.2290000000000001</v>
      </c>
      <c r="F31" s="2" t="s">
        <v>680</v>
      </c>
      <c r="G31" s="2" t="s">
        <v>680</v>
      </c>
      <c r="H31" s="2" t="s">
        <v>680</v>
      </c>
      <c r="I31" s="2" t="s">
        <v>680</v>
      </c>
      <c r="J31" s="2" t="s">
        <v>680</v>
      </c>
      <c r="K31" s="2" t="s">
        <v>680</v>
      </c>
      <c r="L31" s="2" t="s">
        <v>681</v>
      </c>
      <c r="M31" s="2" t="s">
        <v>680</v>
      </c>
      <c r="N31" s="2" t="s">
        <v>680</v>
      </c>
      <c r="O31" s="2" t="s">
        <v>680</v>
      </c>
      <c r="P31" s="2" t="s">
        <v>680</v>
      </c>
      <c r="Q31" s="2" t="s">
        <v>680</v>
      </c>
      <c r="R31" s="2" t="s">
        <v>680</v>
      </c>
      <c r="S31" s="2" t="s">
        <v>680</v>
      </c>
      <c r="T31" s="2" t="s">
        <v>680</v>
      </c>
      <c r="U31" s="2" t="s">
        <v>680</v>
      </c>
      <c r="V31" s="2" t="s">
        <v>680</v>
      </c>
      <c r="W31" s="2" t="s">
        <v>680</v>
      </c>
      <c r="X31" s="2" t="s">
        <v>680</v>
      </c>
      <c r="Y31" s="2">
        <v>1.2290000000000001</v>
      </c>
      <c r="Z31" s="2" t="s">
        <v>680</v>
      </c>
      <c r="AA31" s="2" t="s">
        <v>680</v>
      </c>
      <c r="AB31" s="2" t="s">
        <v>680</v>
      </c>
      <c r="AC31" s="2" t="s">
        <v>680</v>
      </c>
      <c r="AD31" s="2" t="s">
        <v>680</v>
      </c>
      <c r="AE31" s="2" t="s">
        <v>680</v>
      </c>
      <c r="AF31" s="2" t="s">
        <v>680</v>
      </c>
      <c r="AG31" s="2" t="s">
        <v>680</v>
      </c>
      <c r="AH31" s="2" t="s">
        <v>680</v>
      </c>
      <c r="AI31" s="2" t="s">
        <v>680</v>
      </c>
      <c r="AM31" s="9">
        <f t="shared" si="0"/>
        <v>1.2290000000000001</v>
      </c>
      <c r="AN31" s="9">
        <f t="shared" si="1"/>
        <v>1.2290000000000001</v>
      </c>
      <c r="AO31" s="10">
        <f t="shared" si="2"/>
        <v>1</v>
      </c>
    </row>
    <row r="32" spans="1:41" ht="15" customHeight="1" x14ac:dyDescent="0.25">
      <c r="A32" s="2" t="s">
        <v>59</v>
      </c>
      <c r="B32" s="2" t="s">
        <v>67</v>
      </c>
      <c r="C32" s="2">
        <v>2016</v>
      </c>
      <c r="D32" s="2">
        <v>8.0459999999999994</v>
      </c>
      <c r="E32" s="2">
        <v>7.6989999999999998</v>
      </c>
      <c r="F32" s="2" t="s">
        <v>680</v>
      </c>
      <c r="G32" s="2">
        <v>0.18</v>
      </c>
      <c r="H32" s="2" t="s">
        <v>680</v>
      </c>
      <c r="I32" s="2" t="s">
        <v>680</v>
      </c>
      <c r="J32" s="2" t="s">
        <v>680</v>
      </c>
      <c r="K32" s="2" t="s">
        <v>680</v>
      </c>
      <c r="L32" s="2" t="s">
        <v>681</v>
      </c>
      <c r="M32" s="2" t="s">
        <v>680</v>
      </c>
      <c r="N32" s="2" t="s">
        <v>680</v>
      </c>
      <c r="O32" s="2" t="s">
        <v>680</v>
      </c>
      <c r="P32" s="2" t="s">
        <v>680</v>
      </c>
      <c r="Q32" s="2" t="s">
        <v>680</v>
      </c>
      <c r="R32" s="2" t="s">
        <v>680</v>
      </c>
      <c r="S32" s="2" t="s">
        <v>680</v>
      </c>
      <c r="T32" s="2">
        <v>7.5190000000000001</v>
      </c>
      <c r="U32" s="2" t="s">
        <v>680</v>
      </c>
      <c r="V32" s="2" t="s">
        <v>680</v>
      </c>
      <c r="W32" s="2" t="s">
        <v>680</v>
      </c>
      <c r="X32" s="2" t="s">
        <v>680</v>
      </c>
      <c r="Y32" s="2" t="s">
        <v>680</v>
      </c>
      <c r="Z32" s="2" t="s">
        <v>680</v>
      </c>
      <c r="AA32" s="2" t="s">
        <v>680</v>
      </c>
      <c r="AB32" s="2" t="s">
        <v>680</v>
      </c>
      <c r="AC32" s="2" t="s">
        <v>680</v>
      </c>
      <c r="AD32" s="2" t="s">
        <v>680</v>
      </c>
      <c r="AE32" s="2" t="s">
        <v>680</v>
      </c>
      <c r="AF32" s="2" t="s">
        <v>680</v>
      </c>
      <c r="AG32" s="2" t="s">
        <v>680</v>
      </c>
      <c r="AH32" s="2" t="s">
        <v>680</v>
      </c>
      <c r="AI32" s="2" t="s">
        <v>680</v>
      </c>
      <c r="AM32" s="9">
        <f t="shared" si="0"/>
        <v>7.6989999999999998</v>
      </c>
      <c r="AN32" s="9">
        <f t="shared" si="1"/>
        <v>8.0459999999999994</v>
      </c>
      <c r="AO32" s="10">
        <f t="shared" si="2"/>
        <v>1.0450707884140797</v>
      </c>
    </row>
    <row r="33" spans="1:41" ht="15" customHeight="1" x14ac:dyDescent="0.25">
      <c r="A33" s="2" t="s">
        <v>59</v>
      </c>
      <c r="B33" s="2" t="s">
        <v>68</v>
      </c>
      <c r="C33" s="2">
        <v>2016</v>
      </c>
      <c r="D33" s="2">
        <v>2.6549999999999998</v>
      </c>
      <c r="E33" s="2">
        <v>3.0089999999999999</v>
      </c>
      <c r="F33" s="2" t="s">
        <v>680</v>
      </c>
      <c r="G33" s="2">
        <v>3.5000000000000003E-2</v>
      </c>
      <c r="H33" s="2" t="s">
        <v>680</v>
      </c>
      <c r="I33" s="2" t="s">
        <v>680</v>
      </c>
      <c r="J33" s="2" t="s">
        <v>680</v>
      </c>
      <c r="K33" s="2" t="s">
        <v>680</v>
      </c>
      <c r="L33" s="2" t="s">
        <v>681</v>
      </c>
      <c r="M33" s="2" t="s">
        <v>680</v>
      </c>
      <c r="N33" s="2" t="s">
        <v>680</v>
      </c>
      <c r="O33" s="2" t="s">
        <v>680</v>
      </c>
      <c r="P33" s="2" t="s">
        <v>680</v>
      </c>
      <c r="Q33" s="2" t="s">
        <v>680</v>
      </c>
      <c r="R33" s="2" t="s">
        <v>680</v>
      </c>
      <c r="S33" s="2" t="s">
        <v>680</v>
      </c>
      <c r="T33" s="2">
        <v>2.9740000000000002</v>
      </c>
      <c r="U33" s="2" t="s">
        <v>680</v>
      </c>
      <c r="V33" s="2" t="s">
        <v>680</v>
      </c>
      <c r="W33" s="2" t="s">
        <v>680</v>
      </c>
      <c r="X33" s="2" t="s">
        <v>680</v>
      </c>
      <c r="Y33" s="2" t="s">
        <v>680</v>
      </c>
      <c r="Z33" s="2" t="s">
        <v>680</v>
      </c>
      <c r="AA33" s="2" t="s">
        <v>680</v>
      </c>
      <c r="AB33" s="2" t="s">
        <v>680</v>
      </c>
      <c r="AC33" s="2" t="s">
        <v>680</v>
      </c>
      <c r="AD33" s="2" t="s">
        <v>680</v>
      </c>
      <c r="AE33" s="2" t="s">
        <v>680</v>
      </c>
      <c r="AF33" s="2" t="s">
        <v>680</v>
      </c>
      <c r="AG33" s="2" t="s">
        <v>680</v>
      </c>
      <c r="AH33" s="2" t="s">
        <v>680</v>
      </c>
      <c r="AI33" s="2" t="s">
        <v>680</v>
      </c>
      <c r="AM33" s="9">
        <f t="shared" si="0"/>
        <v>3.0090000000000003</v>
      </c>
      <c r="AN33" s="9">
        <f t="shared" si="1"/>
        <v>2.6549999999999998</v>
      </c>
      <c r="AO33" s="10">
        <f t="shared" si="2"/>
        <v>0.88235294117647045</v>
      </c>
    </row>
    <row r="34" spans="1:41" ht="15" customHeight="1" x14ac:dyDescent="0.25">
      <c r="A34" s="2" t="s">
        <v>59</v>
      </c>
      <c r="B34" s="2" t="s">
        <v>69</v>
      </c>
      <c r="C34" s="2">
        <v>2016</v>
      </c>
      <c r="D34" s="2">
        <v>3.6629999999999998</v>
      </c>
      <c r="E34" s="2">
        <v>3.9460000000000002</v>
      </c>
      <c r="F34" s="2" t="s">
        <v>680</v>
      </c>
      <c r="G34" s="2">
        <v>0.48599999999999999</v>
      </c>
      <c r="H34" s="2" t="s">
        <v>680</v>
      </c>
      <c r="I34" s="2" t="s">
        <v>680</v>
      </c>
      <c r="J34" s="2" t="s">
        <v>680</v>
      </c>
      <c r="K34" s="2" t="s">
        <v>680</v>
      </c>
      <c r="L34" s="2" t="s">
        <v>681</v>
      </c>
      <c r="M34" s="2" t="s">
        <v>680</v>
      </c>
      <c r="N34" s="2" t="s">
        <v>680</v>
      </c>
      <c r="O34" s="2" t="s">
        <v>680</v>
      </c>
      <c r="P34" s="2" t="s">
        <v>680</v>
      </c>
      <c r="Q34" s="2" t="s">
        <v>680</v>
      </c>
      <c r="R34" s="2" t="s">
        <v>680</v>
      </c>
      <c r="S34" s="2" t="s">
        <v>680</v>
      </c>
      <c r="T34" s="2">
        <v>3.46</v>
      </c>
      <c r="U34" s="2" t="s">
        <v>680</v>
      </c>
      <c r="V34" s="2" t="s">
        <v>680</v>
      </c>
      <c r="W34" s="2" t="s">
        <v>680</v>
      </c>
      <c r="X34" s="2" t="s">
        <v>680</v>
      </c>
      <c r="Y34" s="2" t="s">
        <v>680</v>
      </c>
      <c r="Z34" s="2" t="s">
        <v>680</v>
      </c>
      <c r="AA34" s="2" t="s">
        <v>680</v>
      </c>
      <c r="AB34" s="2" t="s">
        <v>680</v>
      </c>
      <c r="AC34" s="2" t="s">
        <v>680</v>
      </c>
      <c r="AD34" s="2" t="s">
        <v>680</v>
      </c>
      <c r="AE34" s="2" t="s">
        <v>680</v>
      </c>
      <c r="AF34" s="2" t="s">
        <v>680</v>
      </c>
      <c r="AG34" s="2" t="s">
        <v>680</v>
      </c>
      <c r="AH34" s="2" t="s">
        <v>680</v>
      </c>
      <c r="AI34" s="2" t="s">
        <v>680</v>
      </c>
      <c r="AM34" s="9">
        <f t="shared" si="0"/>
        <v>3.9459999999999997</v>
      </c>
      <c r="AN34" s="9">
        <f t="shared" si="1"/>
        <v>3.6629999999999998</v>
      </c>
      <c r="AO34" s="10">
        <f t="shared" si="2"/>
        <v>0.92828180435884444</v>
      </c>
    </row>
    <row r="35" spans="1:41"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c r="V35" s="2" t="s">
        <v>681</v>
      </c>
      <c r="W35" s="2" t="s">
        <v>681</v>
      </c>
      <c r="X35" s="2" t="s">
        <v>681</v>
      </c>
      <c r="Y35" s="2" t="s">
        <v>681</v>
      </c>
      <c r="Z35" s="2" t="s">
        <v>681</v>
      </c>
      <c r="AA35" s="2" t="s">
        <v>681</v>
      </c>
      <c r="AB35" s="2" t="s">
        <v>681</v>
      </c>
      <c r="AC35" s="2" t="s">
        <v>681</v>
      </c>
      <c r="AD35" s="2" t="s">
        <v>681</v>
      </c>
      <c r="AE35" s="2" t="s">
        <v>681</v>
      </c>
      <c r="AF35" s="2" t="s">
        <v>681</v>
      </c>
      <c r="AG35" s="2" t="s">
        <v>681</v>
      </c>
      <c r="AH35" s="2" t="s">
        <v>681</v>
      </c>
      <c r="AI35" s="2" t="s">
        <v>681</v>
      </c>
      <c r="AM35" s="9">
        <f t="shared" si="0"/>
        <v>0</v>
      </c>
      <c r="AN35" s="9">
        <f t="shared" si="1"/>
        <v>0</v>
      </c>
      <c r="AO35" s="10" t="str">
        <f t="shared" si="2"/>
        <v/>
      </c>
    </row>
    <row r="36" spans="1:41" ht="15" customHeight="1" x14ac:dyDescent="0.25">
      <c r="A36" s="2" t="s">
        <v>74</v>
      </c>
      <c r="B36" s="2" t="s">
        <v>75</v>
      </c>
      <c r="C36" s="2">
        <v>2016</v>
      </c>
      <c r="D36" s="2">
        <v>18.649999999999999</v>
      </c>
      <c r="E36" s="2">
        <v>21.94</v>
      </c>
      <c r="F36" s="2" t="s">
        <v>680</v>
      </c>
      <c r="G36" s="2">
        <v>0.72</v>
      </c>
      <c r="H36" s="2" t="s">
        <v>680</v>
      </c>
      <c r="I36" s="2" t="s">
        <v>680</v>
      </c>
      <c r="J36" s="2" t="s">
        <v>680</v>
      </c>
      <c r="K36" s="2" t="s">
        <v>680</v>
      </c>
      <c r="L36" s="2" t="s">
        <v>681</v>
      </c>
      <c r="M36" s="2" t="s">
        <v>680</v>
      </c>
      <c r="N36" s="2" t="s">
        <v>680</v>
      </c>
      <c r="O36" s="2">
        <v>10.27</v>
      </c>
      <c r="P36" s="2">
        <v>9.19</v>
      </c>
      <c r="Q36" s="2" t="s">
        <v>680</v>
      </c>
      <c r="R36" s="2" t="s">
        <v>680</v>
      </c>
      <c r="S36" s="2" t="s">
        <v>8</v>
      </c>
      <c r="T36" s="2" t="s">
        <v>680</v>
      </c>
      <c r="U36" s="2" t="s">
        <v>680</v>
      </c>
      <c r="V36" s="2" t="s">
        <v>680</v>
      </c>
      <c r="W36" s="2" t="s">
        <v>680</v>
      </c>
      <c r="X36" s="2" t="s">
        <v>680</v>
      </c>
      <c r="Y36" s="2" t="s">
        <v>680</v>
      </c>
      <c r="Z36" s="2" t="s">
        <v>680</v>
      </c>
      <c r="AA36" s="2" t="s">
        <v>680</v>
      </c>
      <c r="AB36" s="2" t="s">
        <v>680</v>
      </c>
      <c r="AC36" s="2" t="s">
        <v>680</v>
      </c>
      <c r="AD36" s="2">
        <v>1.76</v>
      </c>
      <c r="AE36" s="2" t="s">
        <v>680</v>
      </c>
      <c r="AF36" s="2" t="s">
        <v>680</v>
      </c>
      <c r="AG36" s="2" t="s">
        <v>680</v>
      </c>
      <c r="AH36" s="2" t="s">
        <v>680</v>
      </c>
      <c r="AI36" s="2" t="s">
        <v>680</v>
      </c>
      <c r="AM36" s="9">
        <f t="shared" si="0"/>
        <v>21.94</v>
      </c>
      <c r="AN36" s="9">
        <f t="shared" si="1"/>
        <v>18.649999999999999</v>
      </c>
      <c r="AO36" s="10">
        <f t="shared" si="2"/>
        <v>0.85004557885141285</v>
      </c>
    </row>
    <row r="37" spans="1:41" ht="15" customHeight="1" x14ac:dyDescent="0.25">
      <c r="A37" s="2" t="s">
        <v>74</v>
      </c>
      <c r="B37" s="2" t="s">
        <v>76</v>
      </c>
      <c r="C37" s="2">
        <v>2016</v>
      </c>
      <c r="D37" s="2">
        <v>26.21</v>
      </c>
      <c r="E37" s="2">
        <v>30.83</v>
      </c>
      <c r="F37" s="2" t="s">
        <v>680</v>
      </c>
      <c r="G37" s="2">
        <v>0.19</v>
      </c>
      <c r="H37" s="2">
        <v>0.24</v>
      </c>
      <c r="I37" s="2" t="s">
        <v>680</v>
      </c>
      <c r="J37" s="2" t="s">
        <v>680</v>
      </c>
      <c r="K37" s="2" t="s">
        <v>680</v>
      </c>
      <c r="L37" s="2" t="s">
        <v>681</v>
      </c>
      <c r="M37" s="2" t="s">
        <v>680</v>
      </c>
      <c r="N37" s="2">
        <v>3.6</v>
      </c>
      <c r="O37" s="2">
        <v>3.85</v>
      </c>
      <c r="P37" s="2">
        <v>2.2200000000000002</v>
      </c>
      <c r="Q37" s="2" t="s">
        <v>680</v>
      </c>
      <c r="R37" s="2" t="s">
        <v>680</v>
      </c>
      <c r="S37" s="2" t="s">
        <v>8</v>
      </c>
      <c r="T37" s="2" t="s">
        <v>680</v>
      </c>
      <c r="U37" s="2" t="s">
        <v>680</v>
      </c>
      <c r="V37" s="2" t="s">
        <v>680</v>
      </c>
      <c r="W37" s="2">
        <v>19</v>
      </c>
      <c r="X37" s="2" t="s">
        <v>680</v>
      </c>
      <c r="Y37" s="2" t="s">
        <v>680</v>
      </c>
      <c r="Z37" s="2" t="s">
        <v>680</v>
      </c>
      <c r="AA37" s="2" t="s">
        <v>680</v>
      </c>
      <c r="AB37" s="2">
        <v>0.78</v>
      </c>
      <c r="AC37" s="2" t="s">
        <v>680</v>
      </c>
      <c r="AD37" s="2">
        <v>0.95</v>
      </c>
      <c r="AE37" s="2" t="s">
        <v>680</v>
      </c>
      <c r="AF37" s="2" t="s">
        <v>680</v>
      </c>
      <c r="AG37" s="2" t="s">
        <v>680</v>
      </c>
      <c r="AH37" s="2" t="s">
        <v>680</v>
      </c>
      <c r="AI37" s="2" t="s">
        <v>680</v>
      </c>
      <c r="AM37" s="9">
        <f t="shared" si="0"/>
        <v>30.830000000000002</v>
      </c>
      <c r="AN37" s="9">
        <f t="shared" si="1"/>
        <v>26.21</v>
      </c>
      <c r="AO37" s="10">
        <f t="shared" si="2"/>
        <v>0.85014596172559198</v>
      </c>
    </row>
    <row r="38" spans="1:41" ht="15" customHeight="1" x14ac:dyDescent="0.25">
      <c r="A38" s="2" t="s">
        <v>74</v>
      </c>
      <c r="B38" s="2" t="s">
        <v>77</v>
      </c>
      <c r="C38" s="2">
        <v>2016</v>
      </c>
      <c r="D38" s="2">
        <v>23.1</v>
      </c>
      <c r="E38" s="2">
        <v>27.18</v>
      </c>
      <c r="F38" s="2" t="s">
        <v>680</v>
      </c>
      <c r="G38" s="2">
        <v>0.19</v>
      </c>
      <c r="H38" s="2" t="s">
        <v>680</v>
      </c>
      <c r="I38" s="2" t="s">
        <v>680</v>
      </c>
      <c r="J38" s="2" t="s">
        <v>680</v>
      </c>
      <c r="K38" s="2" t="s">
        <v>680</v>
      </c>
      <c r="L38" s="2" t="s">
        <v>681</v>
      </c>
      <c r="M38" s="2" t="s">
        <v>680</v>
      </c>
      <c r="N38" s="2">
        <v>11.87</v>
      </c>
      <c r="O38" s="2" t="s">
        <v>680</v>
      </c>
      <c r="P38" s="2">
        <v>11.87</v>
      </c>
      <c r="Q38" s="2" t="s">
        <v>680</v>
      </c>
      <c r="R38" s="2" t="s">
        <v>680</v>
      </c>
      <c r="S38" s="2" t="s">
        <v>8</v>
      </c>
      <c r="T38" s="2" t="s">
        <v>680</v>
      </c>
      <c r="U38" s="2" t="s">
        <v>680</v>
      </c>
      <c r="V38" s="2" t="s">
        <v>680</v>
      </c>
      <c r="W38" s="2" t="s">
        <v>680</v>
      </c>
      <c r="X38" s="2" t="s">
        <v>680</v>
      </c>
      <c r="Y38" s="2" t="s">
        <v>680</v>
      </c>
      <c r="Z38" s="2" t="s">
        <v>680</v>
      </c>
      <c r="AA38" s="2" t="s">
        <v>680</v>
      </c>
      <c r="AB38" s="2" t="s">
        <v>680</v>
      </c>
      <c r="AC38" s="2" t="s">
        <v>680</v>
      </c>
      <c r="AD38" s="2">
        <v>3.25</v>
      </c>
      <c r="AE38" s="2" t="s">
        <v>680</v>
      </c>
      <c r="AF38" s="2" t="s">
        <v>680</v>
      </c>
      <c r="AG38" s="2" t="s">
        <v>680</v>
      </c>
      <c r="AH38" s="2" t="s">
        <v>680</v>
      </c>
      <c r="AI38" s="2" t="s">
        <v>680</v>
      </c>
      <c r="AM38" s="9">
        <f t="shared" si="0"/>
        <v>27.18</v>
      </c>
      <c r="AN38" s="9">
        <f t="shared" si="1"/>
        <v>23.1</v>
      </c>
      <c r="AO38" s="10">
        <f t="shared" si="2"/>
        <v>0.84988962472406182</v>
      </c>
    </row>
    <row r="39" spans="1:41" ht="15" customHeight="1" x14ac:dyDescent="0.25">
      <c r="A39" s="2" t="s">
        <v>78</v>
      </c>
      <c r="B39" s="2" t="s">
        <v>79</v>
      </c>
      <c r="C39" s="2">
        <v>2016</v>
      </c>
      <c r="D39" s="2">
        <v>31.116</v>
      </c>
      <c r="E39" s="2">
        <v>35.799999999999997</v>
      </c>
      <c r="F39" s="2" t="s">
        <v>680</v>
      </c>
      <c r="G39" s="2">
        <v>0.1</v>
      </c>
      <c r="H39" s="2" t="s">
        <v>680</v>
      </c>
      <c r="I39" s="2" t="s">
        <v>680</v>
      </c>
      <c r="J39" s="2" t="s">
        <v>680</v>
      </c>
      <c r="K39" s="2" t="s">
        <v>680</v>
      </c>
      <c r="L39" s="2" t="s">
        <v>681</v>
      </c>
      <c r="M39" s="2" t="s">
        <v>680</v>
      </c>
      <c r="N39" s="2" t="s">
        <v>680</v>
      </c>
      <c r="O39" s="2">
        <v>31</v>
      </c>
      <c r="P39" s="2" t="s">
        <v>680</v>
      </c>
      <c r="Q39" s="2" t="s">
        <v>680</v>
      </c>
      <c r="R39" s="2" t="s">
        <v>680</v>
      </c>
      <c r="S39" s="2" t="s">
        <v>680</v>
      </c>
      <c r="T39" s="2" t="s">
        <v>680</v>
      </c>
      <c r="U39" s="2" t="s">
        <v>680</v>
      </c>
      <c r="V39" s="2" t="s">
        <v>680</v>
      </c>
      <c r="W39" s="2" t="s">
        <v>680</v>
      </c>
      <c r="X39" s="2" t="s">
        <v>680</v>
      </c>
      <c r="Y39" s="2" t="s">
        <v>680</v>
      </c>
      <c r="Z39" s="2" t="s">
        <v>680</v>
      </c>
      <c r="AA39" s="2" t="s">
        <v>680</v>
      </c>
      <c r="AB39" s="2" t="s">
        <v>680</v>
      </c>
      <c r="AC39" s="2" t="s">
        <v>680</v>
      </c>
      <c r="AD39" s="2">
        <v>4.7</v>
      </c>
      <c r="AE39" s="2" t="s">
        <v>680</v>
      </c>
      <c r="AF39" s="2" t="s">
        <v>680</v>
      </c>
      <c r="AG39" s="2" t="s">
        <v>680</v>
      </c>
      <c r="AH39" s="2" t="s">
        <v>680</v>
      </c>
      <c r="AI39" s="2" t="s">
        <v>680</v>
      </c>
      <c r="AM39" s="9">
        <f t="shared" si="0"/>
        <v>35.800000000000004</v>
      </c>
      <c r="AN39" s="9">
        <f t="shared" si="1"/>
        <v>31.116</v>
      </c>
      <c r="AO39" s="10">
        <f t="shared" si="2"/>
        <v>0.86916201117318426</v>
      </c>
    </row>
    <row r="40" spans="1:41" ht="15" customHeight="1" x14ac:dyDescent="0.25">
      <c r="A40" s="2" t="s">
        <v>78</v>
      </c>
      <c r="B40" s="2" t="s">
        <v>80</v>
      </c>
      <c r="C40" s="2">
        <v>2016</v>
      </c>
      <c r="D40" s="2">
        <v>2.6</v>
      </c>
      <c r="E40" s="2">
        <v>2.6</v>
      </c>
      <c r="F40" s="2" t="s">
        <v>680</v>
      </c>
      <c r="G40" s="2">
        <v>0.1</v>
      </c>
      <c r="H40" s="2" t="s">
        <v>680</v>
      </c>
      <c r="I40" s="2" t="s">
        <v>680</v>
      </c>
      <c r="J40" s="2" t="s">
        <v>680</v>
      </c>
      <c r="K40" s="2" t="s">
        <v>680</v>
      </c>
      <c r="L40" s="2" t="s">
        <v>681</v>
      </c>
      <c r="M40" s="2" t="s">
        <v>680</v>
      </c>
      <c r="N40" s="2" t="s">
        <v>680</v>
      </c>
      <c r="O40" s="2">
        <v>2.5</v>
      </c>
      <c r="P40" s="2" t="s">
        <v>680</v>
      </c>
      <c r="Q40" s="2" t="s">
        <v>680</v>
      </c>
      <c r="R40" s="2" t="s">
        <v>680</v>
      </c>
      <c r="S40" s="2" t="s">
        <v>680</v>
      </c>
      <c r="T40" s="2" t="s">
        <v>680</v>
      </c>
      <c r="U40" s="2" t="s">
        <v>680</v>
      </c>
      <c r="V40" s="2" t="s">
        <v>680</v>
      </c>
      <c r="W40" s="2" t="s">
        <v>680</v>
      </c>
      <c r="X40" s="2" t="s">
        <v>680</v>
      </c>
      <c r="Y40" s="2" t="s">
        <v>680</v>
      </c>
      <c r="Z40" s="2" t="s">
        <v>680</v>
      </c>
      <c r="AA40" s="2" t="s">
        <v>680</v>
      </c>
      <c r="AB40" s="2" t="s">
        <v>680</v>
      </c>
      <c r="AC40" s="2" t="s">
        <v>680</v>
      </c>
      <c r="AD40" s="2" t="s">
        <v>680</v>
      </c>
      <c r="AE40" s="2" t="s">
        <v>680</v>
      </c>
      <c r="AF40" s="2" t="s">
        <v>680</v>
      </c>
      <c r="AG40" s="2" t="s">
        <v>680</v>
      </c>
      <c r="AH40" s="2" t="s">
        <v>680</v>
      </c>
      <c r="AI40" s="2" t="s">
        <v>680</v>
      </c>
      <c r="AM40" s="9">
        <f t="shared" si="0"/>
        <v>2.6</v>
      </c>
      <c r="AN40" s="9">
        <f t="shared" si="1"/>
        <v>2.6</v>
      </c>
      <c r="AO40" s="10">
        <f t="shared" si="2"/>
        <v>1</v>
      </c>
    </row>
    <row r="41" spans="1:41" ht="15" customHeight="1" x14ac:dyDescent="0.25">
      <c r="A41" s="2" t="s">
        <v>81</v>
      </c>
      <c r="B41" s="2" t="s">
        <v>82</v>
      </c>
      <c r="C41" s="2">
        <v>2016</v>
      </c>
      <c r="D41" s="2">
        <v>68.718000000000004</v>
      </c>
      <c r="E41" s="2">
        <v>71.763999999999996</v>
      </c>
      <c r="F41" s="2" t="s">
        <v>680</v>
      </c>
      <c r="G41" s="2">
        <v>0.84</v>
      </c>
      <c r="H41" s="2">
        <v>3.6419999999999999</v>
      </c>
      <c r="I41" s="2" t="s">
        <v>680</v>
      </c>
      <c r="J41" s="2" t="s">
        <v>680</v>
      </c>
      <c r="K41" s="2" t="s">
        <v>680</v>
      </c>
      <c r="L41" s="2" t="s">
        <v>681</v>
      </c>
      <c r="M41" s="2" t="s">
        <v>680</v>
      </c>
      <c r="N41" s="2" t="s">
        <v>680</v>
      </c>
      <c r="O41" s="2" t="s">
        <v>680</v>
      </c>
      <c r="P41" s="2" t="s">
        <v>680</v>
      </c>
      <c r="Q41" s="2" t="s">
        <v>680</v>
      </c>
      <c r="R41" s="2" t="s">
        <v>680</v>
      </c>
      <c r="S41" s="2" t="s">
        <v>680</v>
      </c>
      <c r="T41" s="2" t="s">
        <v>680</v>
      </c>
      <c r="U41" s="2" t="s">
        <v>680</v>
      </c>
      <c r="V41" s="2" t="s">
        <v>680</v>
      </c>
      <c r="W41" s="2" t="s">
        <v>680</v>
      </c>
      <c r="X41" s="2" t="s">
        <v>680</v>
      </c>
      <c r="Y41" s="2" t="s">
        <v>680</v>
      </c>
      <c r="Z41" s="2" t="s">
        <v>680</v>
      </c>
      <c r="AA41" s="2" t="s">
        <v>680</v>
      </c>
      <c r="AB41" s="2">
        <v>52.4</v>
      </c>
      <c r="AC41" s="2">
        <v>2.8450000000000002</v>
      </c>
      <c r="AD41" s="2">
        <v>7.883</v>
      </c>
      <c r="AE41" s="2">
        <v>4.1539999999999999</v>
      </c>
      <c r="AF41" s="2" t="s">
        <v>915</v>
      </c>
      <c r="AG41" s="2">
        <v>1.7549999999999999</v>
      </c>
      <c r="AH41" s="2" t="s">
        <v>680</v>
      </c>
      <c r="AI41" s="2" t="s">
        <v>680</v>
      </c>
      <c r="AM41" s="9">
        <f t="shared" si="0"/>
        <v>71.763999999999996</v>
      </c>
      <c r="AN41" s="9">
        <f t="shared" si="1"/>
        <v>68.718000000000004</v>
      </c>
      <c r="AO41" s="10">
        <f t="shared" si="2"/>
        <v>0.95755532021626455</v>
      </c>
    </row>
    <row r="42" spans="1:41" ht="15" customHeight="1" x14ac:dyDescent="0.25">
      <c r="A42" s="2" t="s">
        <v>81</v>
      </c>
      <c r="B42" s="2" t="s">
        <v>83</v>
      </c>
      <c r="C42" s="2">
        <v>2016</v>
      </c>
      <c r="D42" s="2">
        <v>2.4769999999999999</v>
      </c>
      <c r="E42" s="2">
        <v>2.7530000000000001</v>
      </c>
      <c r="F42" s="2" t="s">
        <v>680</v>
      </c>
      <c r="G42" s="2">
        <v>2E-3</v>
      </c>
      <c r="H42" s="2" t="s">
        <v>680</v>
      </c>
      <c r="I42" s="2" t="s">
        <v>680</v>
      </c>
      <c r="J42" s="2" t="s">
        <v>680</v>
      </c>
      <c r="K42" s="2" t="s">
        <v>680</v>
      </c>
      <c r="L42" s="2" t="s">
        <v>681</v>
      </c>
      <c r="M42" s="2" t="s">
        <v>680</v>
      </c>
      <c r="N42" s="2" t="s">
        <v>680</v>
      </c>
      <c r="O42" s="2" t="s">
        <v>680</v>
      </c>
      <c r="P42" s="2" t="s">
        <v>680</v>
      </c>
      <c r="Q42" s="2" t="s">
        <v>680</v>
      </c>
      <c r="R42" s="2" t="s">
        <v>680</v>
      </c>
      <c r="S42" s="2" t="s">
        <v>680</v>
      </c>
      <c r="T42" s="2">
        <v>2.7509999999999999</v>
      </c>
      <c r="U42" s="2" t="s">
        <v>680</v>
      </c>
      <c r="V42" s="2" t="s">
        <v>680</v>
      </c>
      <c r="W42" s="2" t="s">
        <v>680</v>
      </c>
      <c r="X42" s="2" t="s">
        <v>680</v>
      </c>
      <c r="Y42" s="2" t="s">
        <v>680</v>
      </c>
      <c r="Z42" s="2" t="s">
        <v>680</v>
      </c>
      <c r="AA42" s="2" t="s">
        <v>680</v>
      </c>
      <c r="AB42" s="2" t="s">
        <v>680</v>
      </c>
      <c r="AC42" s="2" t="s">
        <v>680</v>
      </c>
      <c r="AD42" s="2" t="s">
        <v>680</v>
      </c>
      <c r="AE42" s="2" t="s">
        <v>680</v>
      </c>
      <c r="AF42" s="2" t="s">
        <v>680</v>
      </c>
      <c r="AG42" s="2" t="s">
        <v>680</v>
      </c>
      <c r="AH42" s="2" t="s">
        <v>680</v>
      </c>
      <c r="AI42" s="2" t="s">
        <v>680</v>
      </c>
      <c r="AM42" s="9">
        <f t="shared" si="0"/>
        <v>2.7529999999999997</v>
      </c>
      <c r="AN42" s="9">
        <f t="shared" si="1"/>
        <v>2.4769999999999999</v>
      </c>
      <c r="AO42" s="10">
        <f t="shared" si="2"/>
        <v>0.89974573192880503</v>
      </c>
    </row>
    <row r="43" spans="1:41" ht="15" customHeight="1" x14ac:dyDescent="0.25">
      <c r="A43" s="2" t="s">
        <v>81</v>
      </c>
      <c r="B43" s="2" t="s">
        <v>84</v>
      </c>
      <c r="C43" s="2">
        <v>2016</v>
      </c>
      <c r="D43" s="2">
        <v>3.0579999999999998</v>
      </c>
      <c r="E43" s="2">
        <v>3.3780000000000001</v>
      </c>
      <c r="F43" s="2" t="s">
        <v>680</v>
      </c>
      <c r="G43" s="2">
        <v>0</v>
      </c>
      <c r="H43" s="2" t="s">
        <v>680</v>
      </c>
      <c r="I43" s="2" t="s">
        <v>680</v>
      </c>
      <c r="J43" s="2" t="s">
        <v>680</v>
      </c>
      <c r="K43" s="2" t="s">
        <v>680</v>
      </c>
      <c r="L43" s="2" t="s">
        <v>681</v>
      </c>
      <c r="M43" s="2" t="s">
        <v>680</v>
      </c>
      <c r="N43" s="2" t="s">
        <v>680</v>
      </c>
      <c r="O43" s="2" t="s">
        <v>680</v>
      </c>
      <c r="P43" s="2" t="s">
        <v>680</v>
      </c>
      <c r="Q43" s="2" t="s">
        <v>680</v>
      </c>
      <c r="R43" s="2" t="s">
        <v>680</v>
      </c>
      <c r="S43" s="2" t="s">
        <v>680</v>
      </c>
      <c r="T43" s="2">
        <v>3.073</v>
      </c>
      <c r="U43" s="2" t="s">
        <v>680</v>
      </c>
      <c r="V43" s="2" t="s">
        <v>680</v>
      </c>
      <c r="W43" s="2" t="s">
        <v>680</v>
      </c>
      <c r="X43" s="2" t="s">
        <v>680</v>
      </c>
      <c r="Y43" s="2" t="s">
        <v>680</v>
      </c>
      <c r="Z43" s="2" t="s">
        <v>680</v>
      </c>
      <c r="AA43" s="2" t="s">
        <v>680</v>
      </c>
      <c r="AB43" s="2" t="s">
        <v>680</v>
      </c>
      <c r="AC43" s="2" t="s">
        <v>680</v>
      </c>
      <c r="AD43" s="2" t="s">
        <v>680</v>
      </c>
      <c r="AE43" s="2" t="s">
        <v>680</v>
      </c>
      <c r="AF43" s="2" t="s">
        <v>680</v>
      </c>
      <c r="AG43" s="2" t="s">
        <v>680</v>
      </c>
      <c r="AH43" s="2">
        <v>0.30499999999999999</v>
      </c>
      <c r="AI43" s="2">
        <v>0.33900000000000002</v>
      </c>
      <c r="AM43" s="9">
        <f t="shared" si="0"/>
        <v>3.4119999999999999</v>
      </c>
      <c r="AN43" s="9">
        <f t="shared" si="1"/>
        <v>3.0579999999999998</v>
      </c>
      <c r="AO43" s="10">
        <f t="shared" si="2"/>
        <v>0.89624853458382181</v>
      </c>
    </row>
    <row r="44" spans="1:41" ht="15" customHeight="1" x14ac:dyDescent="0.25">
      <c r="A44" s="2" t="s">
        <v>85</v>
      </c>
      <c r="B44" s="2" t="s">
        <v>86</v>
      </c>
      <c r="C44" s="2">
        <v>2016</v>
      </c>
      <c r="D44" s="2">
        <v>71.8</v>
      </c>
      <c r="E44" s="2">
        <v>74.900000000000006</v>
      </c>
      <c r="F44" s="2" t="s">
        <v>680</v>
      </c>
      <c r="G44" s="2">
        <v>0</v>
      </c>
      <c r="H44" s="2">
        <v>4</v>
      </c>
      <c r="I44" s="2" t="s">
        <v>680</v>
      </c>
      <c r="J44" s="2" t="s">
        <v>680</v>
      </c>
      <c r="K44" s="2">
        <v>2.2999999999999998</v>
      </c>
      <c r="L44" s="2" t="s">
        <v>916</v>
      </c>
      <c r="M44" s="2" t="s">
        <v>680</v>
      </c>
      <c r="N44" s="2" t="s">
        <v>680</v>
      </c>
      <c r="O44" s="2" t="s">
        <v>680</v>
      </c>
      <c r="P44" s="2" t="s">
        <v>680</v>
      </c>
      <c r="Q44" s="2" t="s">
        <v>680</v>
      </c>
      <c r="R44" s="2" t="s">
        <v>680</v>
      </c>
      <c r="S44" s="2" t="s">
        <v>680</v>
      </c>
      <c r="T44" s="2">
        <v>32.1</v>
      </c>
      <c r="U44" s="2" t="s">
        <v>680</v>
      </c>
      <c r="V44" s="2" t="s">
        <v>680</v>
      </c>
      <c r="W44" s="2" t="s">
        <v>680</v>
      </c>
      <c r="X44" s="2" t="s">
        <v>680</v>
      </c>
      <c r="Y44" s="2">
        <v>14.8</v>
      </c>
      <c r="Z44" s="2" t="s">
        <v>680</v>
      </c>
      <c r="AA44" s="2" t="s">
        <v>680</v>
      </c>
      <c r="AB44" s="2" t="s">
        <v>680</v>
      </c>
      <c r="AC44" s="2" t="s">
        <v>680</v>
      </c>
      <c r="AD44" s="2" t="s">
        <v>680</v>
      </c>
      <c r="AE44" s="2">
        <v>21.7</v>
      </c>
      <c r="AF44" s="2" t="s">
        <v>915</v>
      </c>
      <c r="AG44" s="2">
        <v>7.5</v>
      </c>
      <c r="AH44" s="2">
        <v>0</v>
      </c>
      <c r="AI44" s="2">
        <v>0</v>
      </c>
      <c r="AM44" s="9">
        <f t="shared" si="0"/>
        <v>74.900000000000006</v>
      </c>
      <c r="AN44" s="9">
        <f t="shared" si="1"/>
        <v>71.8</v>
      </c>
      <c r="AO44" s="10">
        <f t="shared" si="2"/>
        <v>0.95861148197596779</v>
      </c>
    </row>
    <row r="45" spans="1:41" ht="15" customHeight="1" x14ac:dyDescent="0.25">
      <c r="A45" s="2" t="s">
        <v>85</v>
      </c>
      <c r="B45" s="2" t="s">
        <v>87</v>
      </c>
      <c r="C45" s="2">
        <v>2016</v>
      </c>
      <c r="D45" s="2">
        <v>22.7</v>
      </c>
      <c r="E45" s="2">
        <v>26</v>
      </c>
      <c r="F45" s="2" t="s">
        <v>680</v>
      </c>
      <c r="G45" s="2">
        <v>1.6</v>
      </c>
      <c r="H45" s="2" t="s">
        <v>680</v>
      </c>
      <c r="I45" s="2" t="s">
        <v>680</v>
      </c>
      <c r="J45" s="2" t="s">
        <v>680</v>
      </c>
      <c r="K45" s="2" t="s">
        <v>680</v>
      </c>
      <c r="L45" s="2" t="s">
        <v>681</v>
      </c>
      <c r="M45" s="2" t="s">
        <v>680</v>
      </c>
      <c r="N45" s="2" t="s">
        <v>680</v>
      </c>
      <c r="O45" s="2" t="s">
        <v>680</v>
      </c>
      <c r="P45" s="2" t="s">
        <v>680</v>
      </c>
      <c r="Q45" s="2" t="s">
        <v>680</v>
      </c>
      <c r="R45" s="2" t="s">
        <v>680</v>
      </c>
      <c r="S45" s="2" t="s">
        <v>680</v>
      </c>
      <c r="T45" s="2">
        <v>2.4</v>
      </c>
      <c r="U45" s="2">
        <v>22</v>
      </c>
      <c r="V45" s="2" t="s">
        <v>680</v>
      </c>
      <c r="W45" s="2" t="s">
        <v>680</v>
      </c>
      <c r="X45" s="2" t="s">
        <v>680</v>
      </c>
      <c r="Y45" s="2" t="s">
        <v>680</v>
      </c>
      <c r="Z45" s="2" t="s">
        <v>680</v>
      </c>
      <c r="AA45" s="2" t="s">
        <v>680</v>
      </c>
      <c r="AB45" s="2" t="s">
        <v>680</v>
      </c>
      <c r="AC45" s="2" t="s">
        <v>680</v>
      </c>
      <c r="AD45" s="2" t="s">
        <v>680</v>
      </c>
      <c r="AE45" s="2" t="s">
        <v>680</v>
      </c>
      <c r="AF45" s="2" t="s">
        <v>680</v>
      </c>
      <c r="AG45" s="2" t="s">
        <v>680</v>
      </c>
      <c r="AH45" s="2" t="s">
        <v>680</v>
      </c>
      <c r="AI45" s="2" t="s">
        <v>680</v>
      </c>
      <c r="AM45" s="9">
        <f t="shared" si="0"/>
        <v>26</v>
      </c>
      <c r="AN45" s="9">
        <f t="shared" si="1"/>
        <v>22.7</v>
      </c>
      <c r="AO45" s="10">
        <f t="shared" si="2"/>
        <v>0.87307692307692308</v>
      </c>
    </row>
    <row r="46" spans="1:41"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c r="V46" s="2" t="s">
        <v>681</v>
      </c>
      <c r="W46" s="2" t="s">
        <v>681</v>
      </c>
      <c r="X46" s="2" t="s">
        <v>681</v>
      </c>
      <c r="Y46" s="2" t="s">
        <v>681</v>
      </c>
      <c r="Z46" s="2" t="s">
        <v>681</v>
      </c>
      <c r="AA46" s="2" t="s">
        <v>681</v>
      </c>
      <c r="AB46" s="2" t="s">
        <v>681</v>
      </c>
      <c r="AC46" s="2" t="s">
        <v>681</v>
      </c>
      <c r="AD46" s="2" t="s">
        <v>681</v>
      </c>
      <c r="AE46" s="2" t="s">
        <v>681</v>
      </c>
      <c r="AF46" s="2" t="s">
        <v>681</v>
      </c>
      <c r="AG46" s="2" t="s">
        <v>681</v>
      </c>
      <c r="AH46" s="2" t="s">
        <v>681</v>
      </c>
      <c r="AI46" s="2" t="s">
        <v>681</v>
      </c>
      <c r="AM46" s="9">
        <f t="shared" si="0"/>
        <v>0</v>
      </c>
      <c r="AN46" s="9">
        <f t="shared" si="1"/>
        <v>0</v>
      </c>
      <c r="AO46" s="10" t="str">
        <f t="shared" si="2"/>
        <v/>
      </c>
    </row>
    <row r="47" spans="1:41" ht="15" customHeight="1" x14ac:dyDescent="0.25">
      <c r="A47" s="2" t="s">
        <v>90</v>
      </c>
      <c r="B47" s="2" t="s">
        <v>91</v>
      </c>
      <c r="C47" s="2">
        <v>2016</v>
      </c>
      <c r="D47" s="2">
        <v>0.7</v>
      </c>
      <c r="E47" s="2">
        <v>0.7</v>
      </c>
      <c r="F47" s="2" t="s">
        <v>680</v>
      </c>
      <c r="G47" s="2" t="s">
        <v>680</v>
      </c>
      <c r="H47" s="2" t="s">
        <v>680</v>
      </c>
      <c r="I47" s="2" t="s">
        <v>680</v>
      </c>
      <c r="J47" s="2" t="s">
        <v>680</v>
      </c>
      <c r="K47" s="2" t="s">
        <v>680</v>
      </c>
      <c r="L47" s="2" t="s">
        <v>681</v>
      </c>
      <c r="M47" s="2" t="s">
        <v>680</v>
      </c>
      <c r="N47" s="2" t="s">
        <v>680</v>
      </c>
      <c r="O47" s="2" t="s">
        <v>680</v>
      </c>
      <c r="P47" s="2" t="s">
        <v>680</v>
      </c>
      <c r="Q47" s="2" t="s">
        <v>680</v>
      </c>
      <c r="R47" s="2" t="s">
        <v>680</v>
      </c>
      <c r="S47" s="2" t="s">
        <v>680</v>
      </c>
      <c r="T47" s="2" t="s">
        <v>680</v>
      </c>
      <c r="U47" s="2" t="s">
        <v>680</v>
      </c>
      <c r="V47" s="2" t="s">
        <v>680</v>
      </c>
      <c r="W47" s="2" t="s">
        <v>680</v>
      </c>
      <c r="X47" s="2" t="s">
        <v>680</v>
      </c>
      <c r="Y47" s="2">
        <v>0.7</v>
      </c>
      <c r="Z47" s="2" t="s">
        <v>680</v>
      </c>
      <c r="AA47" s="2" t="s">
        <v>680</v>
      </c>
      <c r="AB47" s="2" t="s">
        <v>680</v>
      </c>
      <c r="AC47" s="2" t="s">
        <v>680</v>
      </c>
      <c r="AD47" s="2" t="s">
        <v>680</v>
      </c>
      <c r="AE47" s="2" t="s">
        <v>680</v>
      </c>
      <c r="AF47" s="2" t="s">
        <v>680</v>
      </c>
      <c r="AG47" s="2" t="s">
        <v>680</v>
      </c>
      <c r="AH47" s="2" t="s">
        <v>680</v>
      </c>
      <c r="AI47" s="2" t="s">
        <v>680</v>
      </c>
      <c r="AM47" s="9">
        <f t="shared" si="0"/>
        <v>0.7</v>
      </c>
      <c r="AN47" s="9">
        <f t="shared" si="1"/>
        <v>0.7</v>
      </c>
      <c r="AO47" s="10">
        <f t="shared" si="2"/>
        <v>1</v>
      </c>
    </row>
    <row r="48" spans="1:41"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c r="V48" s="2" t="s">
        <v>681</v>
      </c>
      <c r="W48" s="2" t="s">
        <v>681</v>
      </c>
      <c r="X48" s="2" t="s">
        <v>681</v>
      </c>
      <c r="Y48" s="2" t="s">
        <v>681</v>
      </c>
      <c r="Z48" s="2" t="s">
        <v>681</v>
      </c>
      <c r="AA48" s="2" t="s">
        <v>681</v>
      </c>
      <c r="AB48" s="2" t="s">
        <v>681</v>
      </c>
      <c r="AC48" s="2" t="s">
        <v>681</v>
      </c>
      <c r="AD48" s="2" t="s">
        <v>681</v>
      </c>
      <c r="AE48" s="2" t="s">
        <v>681</v>
      </c>
      <c r="AF48" s="2" t="s">
        <v>681</v>
      </c>
      <c r="AG48" s="2" t="s">
        <v>681</v>
      </c>
      <c r="AH48" s="2" t="s">
        <v>681</v>
      </c>
      <c r="AI48" s="2" t="s">
        <v>681</v>
      </c>
      <c r="AM48" s="9">
        <f t="shared" si="0"/>
        <v>0</v>
      </c>
      <c r="AN48" s="9">
        <f t="shared" si="1"/>
        <v>0</v>
      </c>
      <c r="AO48" s="10" t="str">
        <f t="shared" si="2"/>
        <v/>
      </c>
    </row>
    <row r="49" spans="1:41" ht="15" customHeight="1" x14ac:dyDescent="0.25">
      <c r="A49" s="2" t="s">
        <v>100</v>
      </c>
      <c r="B49" s="2" t="s">
        <v>101</v>
      </c>
      <c r="C49" s="2">
        <v>2016</v>
      </c>
      <c r="D49" s="2">
        <v>6.1550000000000002</v>
      </c>
      <c r="E49" s="2">
        <v>7.218</v>
      </c>
      <c r="F49" s="2" t="s">
        <v>680</v>
      </c>
      <c r="G49" s="2">
        <v>0.01</v>
      </c>
      <c r="H49" s="2" t="s">
        <v>680</v>
      </c>
      <c r="I49" s="2" t="s">
        <v>680</v>
      </c>
      <c r="J49" s="2" t="s">
        <v>680</v>
      </c>
      <c r="K49" s="2" t="s">
        <v>680</v>
      </c>
      <c r="L49" s="2" t="s">
        <v>689</v>
      </c>
      <c r="M49" s="2" t="s">
        <v>680</v>
      </c>
      <c r="N49" s="2" t="s">
        <v>680</v>
      </c>
      <c r="O49" s="2">
        <v>6.55</v>
      </c>
      <c r="P49" s="2" t="s">
        <v>680</v>
      </c>
      <c r="Q49" s="2" t="s">
        <v>680</v>
      </c>
      <c r="R49" s="2" t="s">
        <v>680</v>
      </c>
      <c r="S49" s="2" t="s">
        <v>8</v>
      </c>
      <c r="T49" s="2" t="s">
        <v>680</v>
      </c>
      <c r="U49" s="2" t="s">
        <v>680</v>
      </c>
      <c r="V49" s="2" t="s">
        <v>680</v>
      </c>
      <c r="W49" s="2" t="s">
        <v>680</v>
      </c>
      <c r="X49" s="2" t="s">
        <v>680</v>
      </c>
      <c r="Y49" s="2">
        <v>0.65800000000000003</v>
      </c>
      <c r="Z49" s="2" t="s">
        <v>680</v>
      </c>
      <c r="AA49" s="2" t="s">
        <v>680</v>
      </c>
      <c r="AB49" s="2" t="s">
        <v>680</v>
      </c>
      <c r="AC49" s="2" t="s">
        <v>680</v>
      </c>
      <c r="AD49" s="2" t="s">
        <v>680</v>
      </c>
      <c r="AE49" s="2" t="s">
        <v>680</v>
      </c>
      <c r="AF49" s="2" t="s">
        <v>680</v>
      </c>
      <c r="AG49" s="2" t="s">
        <v>680</v>
      </c>
      <c r="AH49" s="2" t="s">
        <v>680</v>
      </c>
      <c r="AI49" s="2" t="s">
        <v>680</v>
      </c>
      <c r="AM49" s="9">
        <f t="shared" si="0"/>
        <v>7.218</v>
      </c>
      <c r="AN49" s="9">
        <f t="shared" si="1"/>
        <v>6.1550000000000002</v>
      </c>
      <c r="AO49" s="10">
        <f t="shared" si="2"/>
        <v>0.85272928789138269</v>
      </c>
    </row>
    <row r="50" spans="1:41" ht="15" customHeight="1" x14ac:dyDescent="0.25">
      <c r="A50" s="2" t="s">
        <v>100</v>
      </c>
      <c r="B50" s="2" t="s">
        <v>102</v>
      </c>
      <c r="C50" s="2">
        <v>2016</v>
      </c>
      <c r="D50" s="2">
        <v>25.206</v>
      </c>
      <c r="E50" s="2">
        <v>29.791</v>
      </c>
      <c r="F50" s="2" t="s">
        <v>680</v>
      </c>
      <c r="G50" s="2">
        <v>0.42299999999999999</v>
      </c>
      <c r="H50" s="2" t="s">
        <v>680</v>
      </c>
      <c r="I50" s="2" t="s">
        <v>680</v>
      </c>
      <c r="J50" s="2" t="s">
        <v>680</v>
      </c>
      <c r="K50" s="2">
        <v>0.76500000000000001</v>
      </c>
      <c r="L50" s="2" t="s">
        <v>917</v>
      </c>
      <c r="M50" s="2">
        <v>0</v>
      </c>
      <c r="N50" s="2">
        <v>0</v>
      </c>
      <c r="O50" s="2">
        <v>0</v>
      </c>
      <c r="P50" s="2">
        <v>0</v>
      </c>
      <c r="Q50" s="2" t="s">
        <v>680</v>
      </c>
      <c r="R50" s="2">
        <v>2.9489999999999998</v>
      </c>
      <c r="S50" s="2" t="s">
        <v>8</v>
      </c>
      <c r="T50" s="2" t="s">
        <v>680</v>
      </c>
      <c r="U50" s="2" t="s">
        <v>680</v>
      </c>
      <c r="V50" s="2" t="s">
        <v>680</v>
      </c>
      <c r="W50" s="2" t="s">
        <v>680</v>
      </c>
      <c r="X50" s="2" t="s">
        <v>680</v>
      </c>
      <c r="Y50" s="2">
        <v>25.654</v>
      </c>
      <c r="Z50" s="2" t="s">
        <v>680</v>
      </c>
      <c r="AA50" s="2" t="s">
        <v>680</v>
      </c>
      <c r="AB50" s="2" t="s">
        <v>680</v>
      </c>
      <c r="AC50" s="2" t="s">
        <v>680</v>
      </c>
      <c r="AD50" s="2" t="s">
        <v>680</v>
      </c>
      <c r="AE50" s="2" t="s">
        <v>680</v>
      </c>
      <c r="AF50" s="2" t="s">
        <v>680</v>
      </c>
      <c r="AG50" s="2" t="s">
        <v>680</v>
      </c>
      <c r="AH50" s="2" t="s">
        <v>680</v>
      </c>
      <c r="AI50" s="2" t="s">
        <v>680</v>
      </c>
      <c r="AM50" s="9">
        <f t="shared" si="0"/>
        <v>29.791</v>
      </c>
      <c r="AN50" s="9">
        <f t="shared" si="1"/>
        <v>25.206</v>
      </c>
      <c r="AO50" s="10">
        <f t="shared" si="2"/>
        <v>0.8460944580578027</v>
      </c>
    </row>
    <row r="51" spans="1:41" ht="15" customHeight="1" x14ac:dyDescent="0.25">
      <c r="A51" s="2" t="s">
        <v>103</v>
      </c>
      <c r="B51" s="2" t="s">
        <v>104</v>
      </c>
      <c r="C51" s="2">
        <v>2016</v>
      </c>
      <c r="D51" s="2">
        <v>1.8320000000000001</v>
      </c>
      <c r="E51" s="2">
        <v>2.3650000000000002</v>
      </c>
      <c r="F51" s="2" t="s">
        <v>680</v>
      </c>
      <c r="G51" s="2">
        <v>6.8000000000000005E-2</v>
      </c>
      <c r="H51" s="2" t="s">
        <v>680</v>
      </c>
      <c r="I51" s="2" t="s">
        <v>680</v>
      </c>
      <c r="J51" s="2" t="s">
        <v>680</v>
      </c>
      <c r="K51" s="2" t="s">
        <v>680</v>
      </c>
      <c r="L51" s="2" t="s">
        <v>918</v>
      </c>
      <c r="M51" s="2" t="s">
        <v>680</v>
      </c>
      <c r="N51" s="2" t="s">
        <v>680</v>
      </c>
      <c r="O51" s="2" t="s">
        <v>680</v>
      </c>
      <c r="P51" s="2" t="s">
        <v>680</v>
      </c>
      <c r="Q51" s="2" t="s">
        <v>680</v>
      </c>
      <c r="R51" s="2" t="s">
        <v>680</v>
      </c>
      <c r="S51" s="2" t="s">
        <v>8</v>
      </c>
      <c r="T51" s="2">
        <v>2.2970000000000002</v>
      </c>
      <c r="U51" s="2" t="s">
        <v>680</v>
      </c>
      <c r="V51" s="2" t="s">
        <v>680</v>
      </c>
      <c r="W51" s="2" t="s">
        <v>680</v>
      </c>
      <c r="X51" s="2" t="s">
        <v>680</v>
      </c>
      <c r="Y51" s="2" t="s">
        <v>680</v>
      </c>
      <c r="Z51" s="2" t="s">
        <v>680</v>
      </c>
      <c r="AA51" s="2" t="s">
        <v>680</v>
      </c>
      <c r="AB51" s="2" t="s">
        <v>680</v>
      </c>
      <c r="AC51" s="2" t="s">
        <v>680</v>
      </c>
      <c r="AD51" s="2" t="s">
        <v>680</v>
      </c>
      <c r="AE51" s="2" t="s">
        <v>680</v>
      </c>
      <c r="AF51" s="2" t="s">
        <v>680</v>
      </c>
      <c r="AG51" s="2" t="s">
        <v>680</v>
      </c>
      <c r="AH51" s="2" t="s">
        <v>680</v>
      </c>
      <c r="AI51" s="2" t="s">
        <v>680</v>
      </c>
      <c r="AM51" s="9">
        <f t="shared" si="0"/>
        <v>2.3650000000000002</v>
      </c>
      <c r="AN51" s="9">
        <f t="shared" si="1"/>
        <v>1.8320000000000001</v>
      </c>
      <c r="AO51" s="10">
        <f t="shared" si="2"/>
        <v>0.77463002114164903</v>
      </c>
    </row>
    <row r="52" spans="1:41" ht="15" customHeight="1" x14ac:dyDescent="0.25">
      <c r="A52" s="2" t="s">
        <v>103</v>
      </c>
      <c r="B52" s="2" t="s">
        <v>105</v>
      </c>
      <c r="C52" s="2">
        <v>2016</v>
      </c>
      <c r="D52" s="2">
        <v>38543</v>
      </c>
      <c r="E52" s="2">
        <v>45.387999999999998</v>
      </c>
      <c r="F52" s="2" t="s">
        <v>680</v>
      </c>
      <c r="G52" s="2">
        <v>3.6999999999999998E-2</v>
      </c>
      <c r="H52" s="2" t="s">
        <v>680</v>
      </c>
      <c r="I52" s="2" t="s">
        <v>680</v>
      </c>
      <c r="J52" s="2" t="s">
        <v>680</v>
      </c>
      <c r="K52" s="2" t="s">
        <v>680</v>
      </c>
      <c r="L52" s="2" t="s">
        <v>681</v>
      </c>
      <c r="M52" s="2">
        <v>33.42</v>
      </c>
      <c r="N52" s="2">
        <v>4.702</v>
      </c>
      <c r="O52" s="2">
        <v>1.8919999999999999</v>
      </c>
      <c r="P52" s="2" t="s">
        <v>680</v>
      </c>
      <c r="Q52" s="2" t="s">
        <v>680</v>
      </c>
      <c r="R52" s="2" t="s">
        <v>680</v>
      </c>
      <c r="S52" s="2" t="s">
        <v>8</v>
      </c>
      <c r="T52" s="2" t="s">
        <v>680</v>
      </c>
      <c r="U52" s="2" t="s">
        <v>680</v>
      </c>
      <c r="V52" s="2" t="s">
        <v>680</v>
      </c>
      <c r="W52" s="2" t="s">
        <v>680</v>
      </c>
      <c r="X52" s="2" t="s">
        <v>680</v>
      </c>
      <c r="Y52" s="2" t="s">
        <v>680</v>
      </c>
      <c r="Z52" s="2" t="s">
        <v>680</v>
      </c>
      <c r="AA52" s="2" t="s">
        <v>680</v>
      </c>
      <c r="AB52" s="2" t="s">
        <v>680</v>
      </c>
      <c r="AC52" s="2" t="s">
        <v>680</v>
      </c>
      <c r="AD52" s="2">
        <v>5.3369999999999997</v>
      </c>
      <c r="AE52" s="2" t="s">
        <v>680</v>
      </c>
      <c r="AF52" s="2" t="s">
        <v>680</v>
      </c>
      <c r="AG52" s="2" t="s">
        <v>680</v>
      </c>
      <c r="AH52" s="2" t="s">
        <v>680</v>
      </c>
      <c r="AI52" s="2">
        <v>0</v>
      </c>
      <c r="AM52" s="9">
        <f t="shared" si="0"/>
        <v>45.388000000000005</v>
      </c>
      <c r="AN52" s="9">
        <f t="shared" si="1"/>
        <v>38543</v>
      </c>
      <c r="AO52" s="10">
        <f t="shared" si="2"/>
        <v>849.18921300784336</v>
      </c>
    </row>
    <row r="53" spans="1:41" ht="15" customHeight="1" x14ac:dyDescent="0.25">
      <c r="A53" s="2" t="s">
        <v>106</v>
      </c>
      <c r="B53" s="2" t="s">
        <v>107</v>
      </c>
      <c r="C53" s="2">
        <v>2016</v>
      </c>
      <c r="D53" s="2">
        <v>37.99</v>
      </c>
      <c r="E53" s="2">
        <v>45.030999999999999</v>
      </c>
      <c r="F53" s="2" t="s">
        <v>680</v>
      </c>
      <c r="G53" s="2">
        <v>0.313</v>
      </c>
      <c r="H53" s="2" t="s">
        <v>680</v>
      </c>
      <c r="I53" s="2" t="s">
        <v>680</v>
      </c>
      <c r="J53" s="2" t="s">
        <v>680</v>
      </c>
      <c r="K53" s="2" t="s">
        <v>680</v>
      </c>
      <c r="L53" s="2" t="s">
        <v>681</v>
      </c>
      <c r="M53" s="2">
        <v>5.7240000000000002</v>
      </c>
      <c r="N53" s="2">
        <v>11.632</v>
      </c>
      <c r="O53" s="2">
        <v>10.574999999999999</v>
      </c>
      <c r="P53" s="2" t="s">
        <v>680</v>
      </c>
      <c r="Q53" s="2" t="s">
        <v>680</v>
      </c>
      <c r="R53" s="2" t="s">
        <v>680</v>
      </c>
      <c r="S53" s="2" t="s">
        <v>680</v>
      </c>
      <c r="T53" s="2">
        <v>5.9580000000000002</v>
      </c>
      <c r="U53" s="2">
        <v>10.829000000000001</v>
      </c>
      <c r="V53" s="2" t="s">
        <v>680</v>
      </c>
      <c r="W53" s="2" t="s">
        <v>680</v>
      </c>
      <c r="X53" s="2" t="s">
        <v>680</v>
      </c>
      <c r="Y53" s="2" t="s">
        <v>680</v>
      </c>
      <c r="Z53" s="2" t="s">
        <v>680</v>
      </c>
      <c r="AA53" s="2" t="s">
        <v>680</v>
      </c>
      <c r="AB53" s="2" t="s">
        <v>680</v>
      </c>
      <c r="AC53" s="2" t="s">
        <v>680</v>
      </c>
      <c r="AD53" s="2" t="s">
        <v>680</v>
      </c>
      <c r="AE53" s="2" t="s">
        <v>680</v>
      </c>
      <c r="AF53" s="2" t="s">
        <v>919</v>
      </c>
      <c r="AG53" s="2" t="s">
        <v>680</v>
      </c>
      <c r="AH53" s="2" t="s">
        <v>680</v>
      </c>
      <c r="AI53" s="2" t="s">
        <v>680</v>
      </c>
      <c r="AM53" s="9">
        <f t="shared" si="0"/>
        <v>45.030999999999999</v>
      </c>
      <c r="AN53" s="9">
        <f t="shared" si="1"/>
        <v>37.99</v>
      </c>
      <c r="AO53" s="10">
        <f t="shared" si="2"/>
        <v>0.8436410472785415</v>
      </c>
    </row>
    <row r="54" spans="1:41" ht="15" customHeight="1" x14ac:dyDescent="0.25">
      <c r="A54" s="2" t="s">
        <v>106</v>
      </c>
      <c r="B54" s="2" t="s">
        <v>108</v>
      </c>
      <c r="C54" s="2">
        <v>2016</v>
      </c>
      <c r="D54" s="2">
        <v>2924</v>
      </c>
      <c r="E54" s="2">
        <v>3.4249999999999998</v>
      </c>
      <c r="F54" s="2" t="s">
        <v>680</v>
      </c>
      <c r="G54" s="2">
        <v>0.252</v>
      </c>
      <c r="H54" s="2" t="s">
        <v>680</v>
      </c>
      <c r="I54" s="2" t="s">
        <v>680</v>
      </c>
      <c r="J54" s="2" t="s">
        <v>680</v>
      </c>
      <c r="K54" s="2" t="s">
        <v>680</v>
      </c>
      <c r="L54" s="2" t="s">
        <v>689</v>
      </c>
      <c r="M54" s="2" t="s">
        <v>680</v>
      </c>
      <c r="N54" s="2" t="s">
        <v>680</v>
      </c>
      <c r="O54" s="2" t="s">
        <v>680</v>
      </c>
      <c r="P54" s="2" t="s">
        <v>680</v>
      </c>
      <c r="Q54" s="2" t="s">
        <v>680</v>
      </c>
      <c r="R54" s="2" t="s">
        <v>680</v>
      </c>
      <c r="S54" s="2" t="s">
        <v>680</v>
      </c>
      <c r="T54" s="2">
        <v>3.173</v>
      </c>
      <c r="U54" s="2" t="s">
        <v>680</v>
      </c>
      <c r="V54" s="2" t="s">
        <v>680</v>
      </c>
      <c r="W54" s="2" t="s">
        <v>680</v>
      </c>
      <c r="X54" s="2" t="s">
        <v>680</v>
      </c>
      <c r="Y54" s="2" t="s">
        <v>680</v>
      </c>
      <c r="Z54" s="2" t="s">
        <v>680</v>
      </c>
      <c r="AA54" s="2" t="s">
        <v>680</v>
      </c>
      <c r="AB54" s="2" t="s">
        <v>680</v>
      </c>
      <c r="AC54" s="2" t="s">
        <v>680</v>
      </c>
      <c r="AD54" s="2" t="s">
        <v>680</v>
      </c>
      <c r="AE54" s="2" t="s">
        <v>680</v>
      </c>
      <c r="AF54" s="2" t="s">
        <v>680</v>
      </c>
      <c r="AG54" s="2" t="s">
        <v>680</v>
      </c>
      <c r="AH54" s="2" t="s">
        <v>680</v>
      </c>
      <c r="AI54" s="2" t="s">
        <v>680</v>
      </c>
      <c r="AM54" s="9">
        <f t="shared" si="0"/>
        <v>3.4249999999999998</v>
      </c>
      <c r="AN54" s="9">
        <f t="shared" si="1"/>
        <v>2924</v>
      </c>
      <c r="AO54" s="10">
        <f t="shared" si="2"/>
        <v>853.72262773722628</v>
      </c>
    </row>
    <row r="55" spans="1:41" ht="15" customHeight="1" x14ac:dyDescent="0.25">
      <c r="A55" s="2" t="s">
        <v>106</v>
      </c>
      <c r="B55" s="2" t="s">
        <v>109</v>
      </c>
      <c r="C55" s="2">
        <v>2016</v>
      </c>
      <c r="D55" s="2">
        <v>2.2919999999999998</v>
      </c>
      <c r="E55" s="2">
        <v>2.6419999999999999</v>
      </c>
      <c r="F55" s="2" t="s">
        <v>680</v>
      </c>
      <c r="G55" s="2">
        <v>4.3999999999999997E-2</v>
      </c>
      <c r="H55" s="2" t="s">
        <v>680</v>
      </c>
      <c r="I55" s="2" t="s">
        <v>680</v>
      </c>
      <c r="J55" s="2" t="s">
        <v>680</v>
      </c>
      <c r="K55" s="2" t="s">
        <v>680</v>
      </c>
      <c r="L55" s="2" t="s">
        <v>689</v>
      </c>
      <c r="M55" s="2" t="s">
        <v>680</v>
      </c>
      <c r="N55" s="2" t="s">
        <v>680</v>
      </c>
      <c r="O55" s="2" t="s">
        <v>680</v>
      </c>
      <c r="P55" s="2" t="s">
        <v>680</v>
      </c>
      <c r="Q55" s="2" t="s">
        <v>680</v>
      </c>
      <c r="R55" s="2" t="s">
        <v>680</v>
      </c>
      <c r="S55" s="2" t="s">
        <v>680</v>
      </c>
      <c r="T55" s="2">
        <v>2.5979999999999999</v>
      </c>
      <c r="U55" s="2" t="s">
        <v>680</v>
      </c>
      <c r="V55" s="2" t="s">
        <v>680</v>
      </c>
      <c r="W55" s="2" t="s">
        <v>680</v>
      </c>
      <c r="X55" s="2" t="s">
        <v>680</v>
      </c>
      <c r="Y55" s="2" t="s">
        <v>680</v>
      </c>
      <c r="Z55" s="2" t="s">
        <v>680</v>
      </c>
      <c r="AA55" s="2" t="s">
        <v>680</v>
      </c>
      <c r="AB55" s="2" t="s">
        <v>680</v>
      </c>
      <c r="AC55" s="2" t="s">
        <v>680</v>
      </c>
      <c r="AD55" s="2" t="s">
        <v>680</v>
      </c>
      <c r="AE55" s="2" t="s">
        <v>680</v>
      </c>
      <c r="AF55" s="2" t="s">
        <v>680</v>
      </c>
      <c r="AG55" s="2" t="s">
        <v>680</v>
      </c>
      <c r="AH55" s="2" t="s">
        <v>680</v>
      </c>
      <c r="AI55" s="2" t="s">
        <v>680</v>
      </c>
      <c r="AM55" s="9">
        <f t="shared" si="0"/>
        <v>2.6419999999999999</v>
      </c>
      <c r="AN55" s="9">
        <f t="shared" si="1"/>
        <v>2.2919999999999998</v>
      </c>
      <c r="AO55" s="10">
        <f t="shared" si="2"/>
        <v>0.8675246025738077</v>
      </c>
    </row>
    <row r="56" spans="1:41" ht="15" customHeight="1" x14ac:dyDescent="0.25">
      <c r="A56" s="2" t="s">
        <v>106</v>
      </c>
      <c r="B56" s="2" t="s">
        <v>110</v>
      </c>
      <c r="C56" s="2">
        <v>2016</v>
      </c>
      <c r="D56" s="2" t="s">
        <v>680</v>
      </c>
      <c r="E56" s="2">
        <v>0.69850000000000001</v>
      </c>
      <c r="F56" s="2" t="s">
        <v>680</v>
      </c>
      <c r="G56" s="2">
        <v>8.5000000000000006E-3</v>
      </c>
      <c r="H56" s="2" t="s">
        <v>680</v>
      </c>
      <c r="I56" s="2" t="s">
        <v>680</v>
      </c>
      <c r="J56" s="2" t="s">
        <v>680</v>
      </c>
      <c r="K56" s="2" t="s">
        <v>680</v>
      </c>
      <c r="L56" s="2" t="s">
        <v>689</v>
      </c>
      <c r="M56" s="2" t="s">
        <v>680</v>
      </c>
      <c r="N56" s="2" t="s">
        <v>680</v>
      </c>
      <c r="O56" s="2" t="s">
        <v>680</v>
      </c>
      <c r="P56" s="2" t="s">
        <v>680</v>
      </c>
      <c r="Q56" s="2" t="s">
        <v>680</v>
      </c>
      <c r="R56" s="2" t="s">
        <v>680</v>
      </c>
      <c r="S56" s="2" t="s">
        <v>680</v>
      </c>
      <c r="T56" s="2">
        <v>0.69</v>
      </c>
      <c r="U56" s="2" t="s">
        <v>680</v>
      </c>
      <c r="V56" s="2" t="s">
        <v>680</v>
      </c>
      <c r="W56" s="2" t="s">
        <v>680</v>
      </c>
      <c r="X56" s="2" t="s">
        <v>680</v>
      </c>
      <c r="Y56" s="2" t="s">
        <v>680</v>
      </c>
      <c r="Z56" s="2" t="s">
        <v>680</v>
      </c>
      <c r="AA56" s="2" t="s">
        <v>680</v>
      </c>
      <c r="AB56" s="2" t="s">
        <v>680</v>
      </c>
      <c r="AC56" s="2" t="s">
        <v>680</v>
      </c>
      <c r="AD56" s="2" t="s">
        <v>680</v>
      </c>
      <c r="AE56" s="2" t="s">
        <v>680</v>
      </c>
      <c r="AF56" s="2" t="s">
        <v>680</v>
      </c>
      <c r="AG56" s="2" t="s">
        <v>680</v>
      </c>
      <c r="AH56" s="2" t="s">
        <v>680</v>
      </c>
      <c r="AI56" s="2" t="s">
        <v>680</v>
      </c>
      <c r="AM56" s="9">
        <f t="shared" si="0"/>
        <v>0.6984999999999999</v>
      </c>
      <c r="AN56" s="9">
        <f t="shared" si="1"/>
        <v>0</v>
      </c>
      <c r="AO56" s="10">
        <f t="shared" si="2"/>
        <v>0</v>
      </c>
    </row>
    <row r="57" spans="1:41" ht="15" customHeight="1" x14ac:dyDescent="0.25">
      <c r="A57" s="2" t="s">
        <v>111</v>
      </c>
      <c r="B57" s="2" t="s">
        <v>112</v>
      </c>
      <c r="C57" s="2">
        <v>2016</v>
      </c>
      <c r="D57" s="2">
        <v>7.65</v>
      </c>
      <c r="E57" s="2">
        <v>9.1</v>
      </c>
      <c r="F57" s="2">
        <v>0</v>
      </c>
      <c r="G57" s="2">
        <v>0</v>
      </c>
      <c r="H57" s="2">
        <v>0</v>
      </c>
      <c r="I57" s="2">
        <v>0</v>
      </c>
      <c r="J57" s="2">
        <v>0.1</v>
      </c>
      <c r="K57" s="2">
        <v>0</v>
      </c>
      <c r="L57" s="2" t="s">
        <v>681</v>
      </c>
      <c r="M57" s="2" t="s">
        <v>680</v>
      </c>
      <c r="N57" s="2" t="s">
        <v>680</v>
      </c>
      <c r="O57" s="2" t="s">
        <v>680</v>
      </c>
      <c r="P57" s="2" t="s">
        <v>680</v>
      </c>
      <c r="Q57" s="2" t="s">
        <v>680</v>
      </c>
      <c r="R57" s="2" t="s">
        <v>680</v>
      </c>
      <c r="S57" s="2" t="s">
        <v>680</v>
      </c>
      <c r="T57" s="2">
        <v>8.9</v>
      </c>
      <c r="U57" s="2">
        <v>0</v>
      </c>
      <c r="V57" s="2">
        <v>0</v>
      </c>
      <c r="W57" s="2">
        <v>0</v>
      </c>
      <c r="X57" s="2">
        <v>0</v>
      </c>
      <c r="Y57" s="2">
        <v>0</v>
      </c>
      <c r="Z57" s="2">
        <v>0</v>
      </c>
      <c r="AA57" s="2">
        <v>0</v>
      </c>
      <c r="AB57" s="2">
        <v>0</v>
      </c>
      <c r="AC57" s="2">
        <v>0.1</v>
      </c>
      <c r="AD57" s="2">
        <v>0</v>
      </c>
      <c r="AE57" s="2">
        <v>0</v>
      </c>
      <c r="AF57" s="2" t="s">
        <v>680</v>
      </c>
      <c r="AG57" s="2">
        <v>0</v>
      </c>
      <c r="AH57" s="2">
        <v>0</v>
      </c>
      <c r="AI57" s="2">
        <v>0</v>
      </c>
      <c r="AM57" s="9">
        <f t="shared" si="0"/>
        <v>9.1</v>
      </c>
      <c r="AN57" s="9">
        <f t="shared" si="1"/>
        <v>7.65</v>
      </c>
      <c r="AO57" s="10">
        <f t="shared" si="2"/>
        <v>0.84065934065934078</v>
      </c>
    </row>
    <row r="58" spans="1:41" ht="15" customHeight="1" x14ac:dyDescent="0.25">
      <c r="A58" s="2" t="s">
        <v>111</v>
      </c>
      <c r="B58" s="2" t="s">
        <v>113</v>
      </c>
      <c r="C58" s="2">
        <v>2016</v>
      </c>
      <c r="D58" s="2">
        <v>45</v>
      </c>
      <c r="E58" s="2">
        <v>53</v>
      </c>
      <c r="F58" s="2" t="s">
        <v>680</v>
      </c>
      <c r="G58" s="2">
        <v>1</v>
      </c>
      <c r="H58" s="2" t="s">
        <v>680</v>
      </c>
      <c r="I58" s="2" t="s">
        <v>680</v>
      </c>
      <c r="J58" s="2" t="s">
        <v>680</v>
      </c>
      <c r="K58" s="2" t="s">
        <v>680</v>
      </c>
      <c r="L58" s="2" t="s">
        <v>681</v>
      </c>
      <c r="M58" s="2" t="s">
        <v>680</v>
      </c>
      <c r="N58" s="2" t="s">
        <v>680</v>
      </c>
      <c r="O58" s="2" t="s">
        <v>680</v>
      </c>
      <c r="P58" s="2">
        <v>52</v>
      </c>
      <c r="Q58" s="2" t="s">
        <v>680</v>
      </c>
      <c r="R58" s="2" t="s">
        <v>680</v>
      </c>
      <c r="S58" s="2" t="s">
        <v>680</v>
      </c>
      <c r="T58" s="2" t="s">
        <v>680</v>
      </c>
      <c r="U58" s="2" t="s">
        <v>680</v>
      </c>
      <c r="V58" s="2" t="s">
        <v>680</v>
      </c>
      <c r="W58" s="2" t="s">
        <v>680</v>
      </c>
      <c r="X58" s="2" t="s">
        <v>680</v>
      </c>
      <c r="Y58" s="2" t="s">
        <v>680</v>
      </c>
      <c r="Z58" s="2" t="s">
        <v>680</v>
      </c>
      <c r="AA58" s="2" t="s">
        <v>680</v>
      </c>
      <c r="AB58" s="2" t="s">
        <v>680</v>
      </c>
      <c r="AC58" s="2" t="s">
        <v>680</v>
      </c>
      <c r="AD58" s="2" t="s">
        <v>680</v>
      </c>
      <c r="AE58" s="2" t="s">
        <v>680</v>
      </c>
      <c r="AF58" s="2" t="s">
        <v>680</v>
      </c>
      <c r="AG58" s="2" t="s">
        <v>680</v>
      </c>
      <c r="AH58" s="2" t="s">
        <v>680</v>
      </c>
      <c r="AI58" s="2" t="s">
        <v>680</v>
      </c>
      <c r="AM58" s="9">
        <f t="shared" si="0"/>
        <v>53</v>
      </c>
      <c r="AN58" s="9">
        <f t="shared" si="1"/>
        <v>45</v>
      </c>
      <c r="AO58" s="10">
        <f t="shared" si="2"/>
        <v>0.84905660377358494</v>
      </c>
    </row>
    <row r="59" spans="1:41" ht="15" customHeight="1" x14ac:dyDescent="0.25">
      <c r="A59" s="2" t="s">
        <v>111</v>
      </c>
      <c r="B59" s="2" t="s">
        <v>114</v>
      </c>
      <c r="C59" s="2">
        <v>2016</v>
      </c>
      <c r="D59" s="2">
        <v>5.7</v>
      </c>
      <c r="E59" s="2">
        <v>6.4</v>
      </c>
      <c r="F59" s="2" t="s">
        <v>680</v>
      </c>
      <c r="G59" s="2" t="s">
        <v>680</v>
      </c>
      <c r="H59" s="2" t="s">
        <v>680</v>
      </c>
      <c r="I59" s="2" t="s">
        <v>680</v>
      </c>
      <c r="J59" s="2" t="s">
        <v>680</v>
      </c>
      <c r="K59" s="2" t="s">
        <v>680</v>
      </c>
      <c r="L59" s="2" t="s">
        <v>681</v>
      </c>
      <c r="M59" s="2" t="s">
        <v>680</v>
      </c>
      <c r="N59" s="2" t="s">
        <v>680</v>
      </c>
      <c r="O59" s="2" t="s">
        <v>680</v>
      </c>
      <c r="P59" s="2" t="s">
        <v>680</v>
      </c>
      <c r="Q59" s="2" t="s">
        <v>680</v>
      </c>
      <c r="R59" s="2" t="s">
        <v>680</v>
      </c>
      <c r="S59" s="2" t="s">
        <v>680</v>
      </c>
      <c r="T59" s="2" t="s">
        <v>680</v>
      </c>
      <c r="U59" s="2" t="s">
        <v>680</v>
      </c>
      <c r="V59" s="2" t="s">
        <v>680</v>
      </c>
      <c r="W59" s="2" t="s">
        <v>680</v>
      </c>
      <c r="X59" s="2" t="s">
        <v>680</v>
      </c>
      <c r="Y59" s="2">
        <v>2.1</v>
      </c>
      <c r="Z59" s="2" t="s">
        <v>680</v>
      </c>
      <c r="AA59" s="2" t="s">
        <v>680</v>
      </c>
      <c r="AB59" s="2" t="s">
        <v>680</v>
      </c>
      <c r="AC59" s="2">
        <v>4.3</v>
      </c>
      <c r="AD59" s="2" t="s">
        <v>680</v>
      </c>
      <c r="AE59" s="2" t="s">
        <v>680</v>
      </c>
      <c r="AF59" s="2" t="s">
        <v>680</v>
      </c>
      <c r="AG59" s="2" t="s">
        <v>680</v>
      </c>
      <c r="AH59" s="2" t="s">
        <v>680</v>
      </c>
      <c r="AI59" s="2" t="s">
        <v>680</v>
      </c>
      <c r="AM59" s="9">
        <f t="shared" si="0"/>
        <v>6.4</v>
      </c>
      <c r="AN59" s="9">
        <f t="shared" si="1"/>
        <v>5.7</v>
      </c>
      <c r="AO59" s="10">
        <f t="shared" si="2"/>
        <v>0.890625</v>
      </c>
    </row>
    <row r="60" spans="1:41" ht="15" customHeight="1" x14ac:dyDescent="0.25">
      <c r="A60" s="2" t="s">
        <v>111</v>
      </c>
      <c r="B60" s="2" t="s">
        <v>115</v>
      </c>
      <c r="C60" s="2">
        <v>2016</v>
      </c>
      <c r="D60" s="2">
        <v>37.1</v>
      </c>
      <c r="E60" s="2">
        <v>29.303999999999998</v>
      </c>
      <c r="F60" s="2" t="s">
        <v>680</v>
      </c>
      <c r="G60" s="2">
        <v>0.60399999999999998</v>
      </c>
      <c r="H60" s="2" t="s">
        <v>680</v>
      </c>
      <c r="I60" s="2" t="s">
        <v>680</v>
      </c>
      <c r="J60" s="2" t="s">
        <v>680</v>
      </c>
      <c r="K60" s="2" t="s">
        <v>680</v>
      </c>
      <c r="L60" s="2" t="s">
        <v>681</v>
      </c>
      <c r="M60" s="2" t="s">
        <v>680</v>
      </c>
      <c r="N60" s="2" t="s">
        <v>680</v>
      </c>
      <c r="O60" s="2">
        <v>19.899999999999999</v>
      </c>
      <c r="P60" s="2" t="s">
        <v>680</v>
      </c>
      <c r="Q60" s="2" t="s">
        <v>680</v>
      </c>
      <c r="R60" s="2" t="s">
        <v>680</v>
      </c>
      <c r="S60" s="2" t="s">
        <v>680</v>
      </c>
      <c r="T60" s="2">
        <v>7.5</v>
      </c>
      <c r="U60" s="2" t="s">
        <v>680</v>
      </c>
      <c r="V60" s="2" t="s">
        <v>680</v>
      </c>
      <c r="W60" s="2" t="s">
        <v>680</v>
      </c>
      <c r="X60" s="2" t="s">
        <v>680</v>
      </c>
      <c r="Y60" s="2">
        <v>1.3</v>
      </c>
      <c r="Z60" s="2" t="s">
        <v>680</v>
      </c>
      <c r="AA60" s="2" t="s">
        <v>680</v>
      </c>
      <c r="AB60" s="2" t="s">
        <v>680</v>
      </c>
      <c r="AC60" s="2" t="s">
        <v>680</v>
      </c>
      <c r="AD60" s="2" t="s">
        <v>680</v>
      </c>
      <c r="AE60" s="2" t="s">
        <v>680</v>
      </c>
      <c r="AF60" s="2" t="s">
        <v>680</v>
      </c>
      <c r="AG60" s="2" t="s">
        <v>680</v>
      </c>
      <c r="AH60" s="2" t="s">
        <v>680</v>
      </c>
      <c r="AI60" s="2" t="s">
        <v>680</v>
      </c>
      <c r="AM60" s="9">
        <f t="shared" si="0"/>
        <v>29.303999999999998</v>
      </c>
      <c r="AN60" s="9">
        <f t="shared" si="1"/>
        <v>37.1</v>
      </c>
      <c r="AO60" s="10">
        <f t="shared" si="2"/>
        <v>1.2660387660387662</v>
      </c>
    </row>
    <row r="61" spans="1:41" ht="15" customHeight="1" x14ac:dyDescent="0.25">
      <c r="A61" s="2" t="s">
        <v>111</v>
      </c>
      <c r="B61" s="2" t="s">
        <v>116</v>
      </c>
      <c r="C61" s="2">
        <v>2016</v>
      </c>
      <c r="D61" s="2">
        <v>39.700000000000003</v>
      </c>
      <c r="E61" s="2">
        <v>45.9</v>
      </c>
      <c r="F61" s="2" t="s">
        <v>680</v>
      </c>
      <c r="G61" s="2" t="s">
        <v>680</v>
      </c>
      <c r="H61" s="2" t="s">
        <v>680</v>
      </c>
      <c r="I61" s="2" t="s">
        <v>680</v>
      </c>
      <c r="J61" s="2" t="s">
        <v>680</v>
      </c>
      <c r="K61" s="2" t="s">
        <v>680</v>
      </c>
      <c r="L61" s="2" t="s">
        <v>681</v>
      </c>
      <c r="M61" s="2" t="s">
        <v>680</v>
      </c>
      <c r="N61" s="2" t="s">
        <v>680</v>
      </c>
      <c r="O61" s="2">
        <v>24.3</v>
      </c>
      <c r="P61" s="2" t="s">
        <v>680</v>
      </c>
      <c r="Q61" s="2" t="s">
        <v>680</v>
      </c>
      <c r="R61" s="2" t="s">
        <v>680</v>
      </c>
      <c r="S61" s="2" t="s">
        <v>8</v>
      </c>
      <c r="T61" s="2">
        <v>21.6</v>
      </c>
      <c r="U61" s="2" t="s">
        <v>680</v>
      </c>
      <c r="V61" s="2" t="s">
        <v>680</v>
      </c>
      <c r="W61" s="2" t="s">
        <v>680</v>
      </c>
      <c r="X61" s="2" t="s">
        <v>680</v>
      </c>
      <c r="Y61" s="2" t="s">
        <v>680</v>
      </c>
      <c r="Z61" s="2" t="s">
        <v>680</v>
      </c>
      <c r="AA61" s="2" t="s">
        <v>680</v>
      </c>
      <c r="AB61" s="2" t="s">
        <v>680</v>
      </c>
      <c r="AC61" s="2" t="s">
        <v>680</v>
      </c>
      <c r="AD61" s="2" t="s">
        <v>680</v>
      </c>
      <c r="AE61" s="2" t="s">
        <v>680</v>
      </c>
      <c r="AF61" s="2" t="s">
        <v>680</v>
      </c>
      <c r="AG61" s="2" t="s">
        <v>680</v>
      </c>
      <c r="AH61" s="2" t="s">
        <v>680</v>
      </c>
      <c r="AI61" s="2" t="s">
        <v>680</v>
      </c>
      <c r="AM61" s="9">
        <f t="shared" si="0"/>
        <v>45.900000000000006</v>
      </c>
      <c r="AN61" s="9">
        <f t="shared" si="1"/>
        <v>39.700000000000003</v>
      </c>
      <c r="AO61" s="10">
        <f t="shared" si="2"/>
        <v>0.86492374727668841</v>
      </c>
    </row>
    <row r="62" spans="1:41" ht="15" customHeight="1" x14ac:dyDescent="0.25">
      <c r="A62" s="2" t="s">
        <v>111</v>
      </c>
      <c r="B62" s="2" t="s">
        <v>117</v>
      </c>
      <c r="C62" s="2">
        <v>2016</v>
      </c>
      <c r="D62" s="2">
        <v>149.417</v>
      </c>
      <c r="E62" s="2">
        <v>182.87100000000001</v>
      </c>
      <c r="F62" s="2">
        <v>0</v>
      </c>
      <c r="G62" s="2">
        <v>0.373</v>
      </c>
      <c r="H62" s="2">
        <v>0</v>
      </c>
      <c r="I62" s="2">
        <v>92.585999999999999</v>
      </c>
      <c r="J62" s="2">
        <v>0</v>
      </c>
      <c r="K62" s="2">
        <v>0</v>
      </c>
      <c r="L62" s="2" t="s">
        <v>681</v>
      </c>
      <c r="M62" s="2">
        <v>0</v>
      </c>
      <c r="N62" s="2">
        <v>0</v>
      </c>
      <c r="O62" s="2">
        <v>0</v>
      </c>
      <c r="P62" s="2">
        <v>0</v>
      </c>
      <c r="Q62" s="2">
        <v>0</v>
      </c>
      <c r="R62" s="2">
        <v>0</v>
      </c>
      <c r="S62" s="2" t="s">
        <v>680</v>
      </c>
      <c r="T62" s="2">
        <v>0</v>
      </c>
      <c r="U62" s="2">
        <v>0</v>
      </c>
      <c r="V62" s="2">
        <v>0</v>
      </c>
      <c r="W62" s="2">
        <v>0</v>
      </c>
      <c r="X62" s="2">
        <v>0</v>
      </c>
      <c r="Y62" s="2">
        <v>0</v>
      </c>
      <c r="Z62" s="2">
        <v>0</v>
      </c>
      <c r="AA62" s="2">
        <v>0</v>
      </c>
      <c r="AB62" s="2">
        <v>0</v>
      </c>
      <c r="AC62" s="2">
        <v>0</v>
      </c>
      <c r="AD62" s="2">
        <v>0</v>
      </c>
      <c r="AE62" s="2">
        <v>79.156000000000006</v>
      </c>
      <c r="AF62" s="2" t="s">
        <v>915</v>
      </c>
      <c r="AG62" s="2">
        <v>24.902999999999999</v>
      </c>
      <c r="AH62" s="2">
        <v>10.756</v>
      </c>
      <c r="AI62" s="2">
        <v>10.9758365</v>
      </c>
      <c r="AM62" s="9">
        <f t="shared" si="0"/>
        <v>183.09083650000002</v>
      </c>
      <c r="AN62" s="9">
        <f t="shared" si="1"/>
        <v>149.417</v>
      </c>
      <c r="AO62" s="10">
        <f t="shared" si="2"/>
        <v>0.81608125702129275</v>
      </c>
    </row>
    <row r="63" spans="1:41" ht="15" customHeight="1" x14ac:dyDescent="0.25">
      <c r="A63" s="2" t="s">
        <v>111</v>
      </c>
      <c r="B63" s="2" t="s">
        <v>118</v>
      </c>
      <c r="C63" s="2">
        <v>2016</v>
      </c>
      <c r="D63" s="2">
        <v>360.8</v>
      </c>
      <c r="E63" s="2">
        <v>256.10000000000002</v>
      </c>
      <c r="F63" s="2" t="s">
        <v>680</v>
      </c>
      <c r="G63" s="2" t="s">
        <v>680</v>
      </c>
      <c r="H63" s="2" t="s">
        <v>680</v>
      </c>
      <c r="I63" s="2" t="s">
        <v>680</v>
      </c>
      <c r="J63" s="2" t="s">
        <v>680</v>
      </c>
      <c r="K63" s="2" t="s">
        <v>680</v>
      </c>
      <c r="L63" s="2" t="s">
        <v>681</v>
      </c>
      <c r="M63" s="2" t="s">
        <v>680</v>
      </c>
      <c r="N63" s="2" t="s">
        <v>680</v>
      </c>
      <c r="O63" s="2" t="s">
        <v>680</v>
      </c>
      <c r="P63" s="2" t="s">
        <v>680</v>
      </c>
      <c r="Q63" s="2" t="s">
        <v>680</v>
      </c>
      <c r="R63" s="2" t="s">
        <v>680</v>
      </c>
      <c r="S63" s="2" t="s">
        <v>680</v>
      </c>
      <c r="T63" s="2">
        <v>13.6</v>
      </c>
      <c r="U63" s="2" t="s">
        <v>680</v>
      </c>
      <c r="V63" s="2" t="s">
        <v>680</v>
      </c>
      <c r="W63" s="2" t="s">
        <v>680</v>
      </c>
      <c r="X63" s="2" t="s">
        <v>680</v>
      </c>
      <c r="Y63" s="2">
        <v>4.8</v>
      </c>
      <c r="Z63" s="2" t="s">
        <v>680</v>
      </c>
      <c r="AA63" s="2" t="s">
        <v>680</v>
      </c>
      <c r="AB63" s="2" t="s">
        <v>680</v>
      </c>
      <c r="AC63" s="2" t="s">
        <v>680</v>
      </c>
      <c r="AD63" s="2" t="s">
        <v>680</v>
      </c>
      <c r="AE63" s="2">
        <v>237.7</v>
      </c>
      <c r="AF63" s="2" t="s">
        <v>920</v>
      </c>
      <c r="AG63" s="2">
        <v>85.8</v>
      </c>
      <c r="AH63" s="2" t="s">
        <v>680</v>
      </c>
      <c r="AI63" s="2" t="s">
        <v>680</v>
      </c>
      <c r="AM63" s="9">
        <f t="shared" si="0"/>
        <v>256.09999999999997</v>
      </c>
      <c r="AN63" s="9">
        <f t="shared" si="1"/>
        <v>360.8</v>
      </c>
      <c r="AO63" s="10">
        <f t="shared" si="2"/>
        <v>1.4088246778602111</v>
      </c>
    </row>
    <row r="64" spans="1:41" ht="15" customHeight="1" x14ac:dyDescent="0.25">
      <c r="A64" s="2" t="s">
        <v>111</v>
      </c>
      <c r="B64" s="2" t="s">
        <v>119</v>
      </c>
      <c r="C64" s="2">
        <v>2016</v>
      </c>
      <c r="D64" s="2">
        <v>55.2</v>
      </c>
      <c r="E64" s="2">
        <v>62.607999999999997</v>
      </c>
      <c r="F64" s="2" t="s">
        <v>680</v>
      </c>
      <c r="G64" s="2">
        <v>0.41299999999999998</v>
      </c>
      <c r="H64" s="2" t="s">
        <v>680</v>
      </c>
      <c r="I64" s="2" t="s">
        <v>680</v>
      </c>
      <c r="J64" s="2" t="s">
        <v>680</v>
      </c>
      <c r="K64" s="2" t="s">
        <v>680</v>
      </c>
      <c r="L64" s="2" t="s">
        <v>681</v>
      </c>
      <c r="M64" s="2" t="s">
        <v>680</v>
      </c>
      <c r="N64" s="2" t="s">
        <v>680</v>
      </c>
      <c r="O64" s="2" t="s">
        <v>680</v>
      </c>
      <c r="P64" s="2" t="s">
        <v>680</v>
      </c>
      <c r="Q64" s="2" t="s">
        <v>680</v>
      </c>
      <c r="R64" s="2" t="s">
        <v>680</v>
      </c>
      <c r="S64" s="2" t="s">
        <v>680</v>
      </c>
      <c r="T64" s="2">
        <v>9.9589999999999996</v>
      </c>
      <c r="U64" s="2">
        <v>29.789000000000001</v>
      </c>
      <c r="V64" s="2" t="s">
        <v>680</v>
      </c>
      <c r="W64" s="2" t="s">
        <v>680</v>
      </c>
      <c r="X64" s="2" t="s">
        <v>680</v>
      </c>
      <c r="Y64" s="2">
        <v>7.1470000000000002</v>
      </c>
      <c r="Z64" s="2" t="s">
        <v>680</v>
      </c>
      <c r="AA64" s="2" t="s">
        <v>680</v>
      </c>
      <c r="AB64" s="2" t="s">
        <v>680</v>
      </c>
      <c r="AC64" s="2" t="s">
        <v>680</v>
      </c>
      <c r="AD64" s="2" t="s">
        <v>680</v>
      </c>
      <c r="AE64" s="2">
        <v>15.3</v>
      </c>
      <c r="AF64" s="2" t="s">
        <v>921</v>
      </c>
      <c r="AG64" s="2">
        <v>7.1</v>
      </c>
      <c r="AH64" s="2" t="s">
        <v>680</v>
      </c>
      <c r="AI64" s="2" t="s">
        <v>680</v>
      </c>
      <c r="AM64" s="9">
        <f t="shared" si="0"/>
        <v>62.608000000000004</v>
      </c>
      <c r="AN64" s="9">
        <f t="shared" si="1"/>
        <v>55.2</v>
      </c>
      <c r="AO64" s="10">
        <f t="shared" si="2"/>
        <v>0.88167646307181191</v>
      </c>
    </row>
    <row r="65" spans="1:41" ht="15" customHeight="1" x14ac:dyDescent="0.25">
      <c r="A65" s="2" t="s">
        <v>111</v>
      </c>
      <c r="B65" s="2" t="s">
        <v>120</v>
      </c>
      <c r="C65" s="2">
        <v>2016</v>
      </c>
      <c r="D65" s="2">
        <v>161</v>
      </c>
      <c r="E65" s="2">
        <v>147.65</v>
      </c>
      <c r="F65" s="2" t="s">
        <v>680</v>
      </c>
      <c r="G65" s="2">
        <v>0.05</v>
      </c>
      <c r="H65" s="2">
        <v>0</v>
      </c>
      <c r="I65" s="2">
        <v>6.6</v>
      </c>
      <c r="J65" s="2">
        <v>32</v>
      </c>
      <c r="K65" s="2">
        <v>0</v>
      </c>
      <c r="L65" s="2" t="s">
        <v>681</v>
      </c>
      <c r="M65" s="2" t="s">
        <v>680</v>
      </c>
      <c r="N65" s="2" t="s">
        <v>680</v>
      </c>
      <c r="O65" s="2">
        <v>90</v>
      </c>
      <c r="P65" s="2" t="s">
        <v>680</v>
      </c>
      <c r="Q65" s="2" t="s">
        <v>680</v>
      </c>
      <c r="R65" s="2" t="s">
        <v>680</v>
      </c>
      <c r="S65" s="2" t="s">
        <v>680</v>
      </c>
      <c r="T65" s="2" t="s">
        <v>680</v>
      </c>
      <c r="U65" s="2" t="s">
        <v>680</v>
      </c>
      <c r="V65" s="2" t="s">
        <v>680</v>
      </c>
      <c r="W65" s="2" t="s">
        <v>680</v>
      </c>
      <c r="X65" s="2" t="s">
        <v>680</v>
      </c>
      <c r="Y65" s="2" t="s">
        <v>680</v>
      </c>
      <c r="Z65" s="2" t="s">
        <v>680</v>
      </c>
      <c r="AA65" s="2" t="s">
        <v>680</v>
      </c>
      <c r="AB65" s="2" t="s">
        <v>680</v>
      </c>
      <c r="AC65" s="2" t="s">
        <v>680</v>
      </c>
      <c r="AD65" s="2">
        <v>19</v>
      </c>
      <c r="AE65" s="2" t="s">
        <v>680</v>
      </c>
      <c r="AF65" s="2" t="s">
        <v>680</v>
      </c>
      <c r="AG65" s="2" t="s">
        <v>680</v>
      </c>
      <c r="AH65" s="2" t="s">
        <v>680</v>
      </c>
      <c r="AI65" s="2" t="s">
        <v>680</v>
      </c>
      <c r="AM65" s="9">
        <f t="shared" si="0"/>
        <v>147.65</v>
      </c>
      <c r="AN65" s="9">
        <f t="shared" si="1"/>
        <v>161</v>
      </c>
      <c r="AO65" s="10">
        <f t="shared" si="2"/>
        <v>1.0904165255672198</v>
      </c>
    </row>
    <row r="66" spans="1:41" ht="15" customHeight="1" x14ac:dyDescent="0.25">
      <c r="A66" s="2" t="s">
        <v>111</v>
      </c>
      <c r="B66" s="2" t="s">
        <v>121</v>
      </c>
      <c r="C66" s="2">
        <v>2016</v>
      </c>
      <c r="D66" s="2">
        <v>115</v>
      </c>
      <c r="E66" s="2">
        <v>124</v>
      </c>
      <c r="F66" s="2" t="s">
        <v>680</v>
      </c>
      <c r="G66" s="2">
        <v>5</v>
      </c>
      <c r="H66" s="2" t="s">
        <v>680</v>
      </c>
      <c r="I66" s="2" t="s">
        <v>680</v>
      </c>
      <c r="J66" s="2" t="s">
        <v>680</v>
      </c>
      <c r="K66" s="2" t="s">
        <v>680</v>
      </c>
      <c r="L66" s="2" t="s">
        <v>681</v>
      </c>
      <c r="M66" s="2" t="s">
        <v>680</v>
      </c>
      <c r="N66" s="2" t="s">
        <v>680</v>
      </c>
      <c r="O66" s="2" t="s">
        <v>680</v>
      </c>
      <c r="P66" s="2" t="s">
        <v>680</v>
      </c>
      <c r="Q66" s="2" t="s">
        <v>680</v>
      </c>
      <c r="R66" s="2">
        <v>53</v>
      </c>
      <c r="S66" s="2" t="s">
        <v>680</v>
      </c>
      <c r="T66" s="2" t="s">
        <v>680</v>
      </c>
      <c r="U66" s="2" t="s">
        <v>680</v>
      </c>
      <c r="V66" s="2" t="s">
        <v>680</v>
      </c>
      <c r="W66" s="2" t="s">
        <v>680</v>
      </c>
      <c r="X66" s="2" t="s">
        <v>680</v>
      </c>
      <c r="Y66" s="2" t="s">
        <v>680</v>
      </c>
      <c r="Z66" s="2" t="s">
        <v>680</v>
      </c>
      <c r="AA66" s="2" t="s">
        <v>680</v>
      </c>
      <c r="AB66" s="2">
        <v>58</v>
      </c>
      <c r="AC66" s="2" t="s">
        <v>680</v>
      </c>
      <c r="AD66" s="2">
        <v>8</v>
      </c>
      <c r="AE66" s="2" t="s">
        <v>680</v>
      </c>
      <c r="AF66" s="2" t="s">
        <v>680</v>
      </c>
      <c r="AG66" s="2" t="s">
        <v>680</v>
      </c>
      <c r="AH66" s="2" t="s">
        <v>680</v>
      </c>
      <c r="AI66" s="2" t="s">
        <v>680</v>
      </c>
      <c r="AM66" s="9">
        <f t="shared" si="0"/>
        <v>124</v>
      </c>
      <c r="AN66" s="9">
        <f t="shared" si="1"/>
        <v>115</v>
      </c>
      <c r="AO66" s="10">
        <f t="shared" si="2"/>
        <v>0.92741935483870963</v>
      </c>
    </row>
    <row r="67" spans="1:41" ht="15" customHeight="1" x14ac:dyDescent="0.25">
      <c r="A67" s="2" t="s">
        <v>111</v>
      </c>
      <c r="B67" s="2" t="s">
        <v>122</v>
      </c>
      <c r="C67" s="2">
        <v>2016</v>
      </c>
      <c r="D67" s="2">
        <v>117</v>
      </c>
      <c r="E67" s="2">
        <v>137.6</v>
      </c>
      <c r="F67" s="2" t="s">
        <v>680</v>
      </c>
      <c r="G67" s="2" t="s">
        <v>680</v>
      </c>
      <c r="H67" s="2" t="s">
        <v>680</v>
      </c>
      <c r="I67" s="2">
        <v>18.899999999999999</v>
      </c>
      <c r="J67" s="2" t="s">
        <v>680</v>
      </c>
      <c r="K67" s="2" t="s">
        <v>680</v>
      </c>
      <c r="L67" s="2" t="s">
        <v>681</v>
      </c>
      <c r="M67" s="2">
        <v>87.7</v>
      </c>
      <c r="N67" s="2" t="s">
        <v>680</v>
      </c>
      <c r="O67" s="2" t="s">
        <v>680</v>
      </c>
      <c r="P67" s="2" t="s">
        <v>680</v>
      </c>
      <c r="Q67" s="2" t="s">
        <v>680</v>
      </c>
      <c r="R67" s="2" t="s">
        <v>680</v>
      </c>
      <c r="S67" s="2" t="s">
        <v>680</v>
      </c>
      <c r="T67" s="2" t="s">
        <v>680</v>
      </c>
      <c r="U67" s="2" t="s">
        <v>680</v>
      </c>
      <c r="V67" s="2" t="s">
        <v>680</v>
      </c>
      <c r="W67" s="2" t="s">
        <v>680</v>
      </c>
      <c r="X67" s="2" t="s">
        <v>680</v>
      </c>
      <c r="Y67" s="2" t="s">
        <v>680</v>
      </c>
      <c r="Z67" s="2" t="s">
        <v>680</v>
      </c>
      <c r="AA67" s="2" t="s">
        <v>680</v>
      </c>
      <c r="AB67" s="2">
        <v>31</v>
      </c>
      <c r="AC67" s="2" t="s">
        <v>680</v>
      </c>
      <c r="AD67" s="2" t="s">
        <v>680</v>
      </c>
      <c r="AE67" s="2" t="s">
        <v>680</v>
      </c>
      <c r="AF67" s="2" t="s">
        <v>680</v>
      </c>
      <c r="AG67" s="2" t="s">
        <v>680</v>
      </c>
      <c r="AH67" s="2" t="s">
        <v>680</v>
      </c>
      <c r="AI67" s="2" t="s">
        <v>680</v>
      </c>
      <c r="AM67" s="9">
        <f t="shared" ref="AM67:AM130" si="3">SUMPRODUCT(F67:AE67)+IFERROR(AI67/1,0)</f>
        <v>137.6</v>
      </c>
      <c r="AN67" s="9">
        <f t="shared" ref="AN67:AN130" si="4">IFERROR(D67/1,0)</f>
        <v>117</v>
      </c>
      <c r="AO67" s="10">
        <f t="shared" ref="AO67:AO130" si="5">IFERROR(AN67/AM67,"")</f>
        <v>0.85029069767441867</v>
      </c>
    </row>
    <row r="68" spans="1:41" ht="15" customHeight="1" x14ac:dyDescent="0.25">
      <c r="A68" s="2" t="s">
        <v>111</v>
      </c>
      <c r="B68" s="2" t="s">
        <v>123</v>
      </c>
      <c r="C68" s="2">
        <v>2016</v>
      </c>
      <c r="D68" s="2">
        <v>27</v>
      </c>
      <c r="E68" s="2">
        <v>29.55</v>
      </c>
      <c r="F68" s="2" t="s">
        <v>680</v>
      </c>
      <c r="G68" s="2">
        <v>0.05</v>
      </c>
      <c r="H68" s="2" t="s">
        <v>680</v>
      </c>
      <c r="I68" s="2" t="s">
        <v>680</v>
      </c>
      <c r="J68" s="2" t="s">
        <v>680</v>
      </c>
      <c r="K68" s="2" t="s">
        <v>680</v>
      </c>
      <c r="L68" s="2" t="s">
        <v>681</v>
      </c>
      <c r="M68" s="2" t="s">
        <v>680</v>
      </c>
      <c r="N68" s="2" t="s">
        <v>680</v>
      </c>
      <c r="O68" s="2" t="s">
        <v>680</v>
      </c>
      <c r="P68" s="2" t="s">
        <v>680</v>
      </c>
      <c r="Q68" s="2" t="s">
        <v>680</v>
      </c>
      <c r="R68" s="2">
        <v>26</v>
      </c>
      <c r="S68" s="2" t="s">
        <v>8</v>
      </c>
      <c r="T68" s="2" t="s">
        <v>680</v>
      </c>
      <c r="U68" s="2" t="s">
        <v>680</v>
      </c>
      <c r="V68" s="2" t="s">
        <v>680</v>
      </c>
      <c r="W68" s="2" t="s">
        <v>680</v>
      </c>
      <c r="X68" s="2" t="s">
        <v>680</v>
      </c>
      <c r="Y68" s="2" t="s">
        <v>680</v>
      </c>
      <c r="Z68" s="2" t="s">
        <v>680</v>
      </c>
      <c r="AA68" s="2" t="s">
        <v>680</v>
      </c>
      <c r="AB68" s="2" t="s">
        <v>680</v>
      </c>
      <c r="AC68" s="2" t="s">
        <v>680</v>
      </c>
      <c r="AD68" s="2">
        <v>3.5</v>
      </c>
      <c r="AE68" s="2" t="s">
        <v>680</v>
      </c>
      <c r="AF68" s="2" t="s">
        <v>680</v>
      </c>
      <c r="AG68" s="2" t="s">
        <v>680</v>
      </c>
      <c r="AH68" s="2" t="s">
        <v>680</v>
      </c>
      <c r="AI68" s="2" t="s">
        <v>680</v>
      </c>
      <c r="AM68" s="9">
        <f t="shared" si="3"/>
        <v>29.55</v>
      </c>
      <c r="AN68" s="9">
        <f t="shared" si="4"/>
        <v>27</v>
      </c>
      <c r="AO68" s="10">
        <f t="shared" si="5"/>
        <v>0.91370558375634514</v>
      </c>
    </row>
    <row r="69" spans="1:41" ht="15" customHeight="1" x14ac:dyDescent="0.25">
      <c r="A69" s="2" t="s">
        <v>111</v>
      </c>
      <c r="B69" s="2" t="s">
        <v>124</v>
      </c>
      <c r="C69" s="2">
        <v>2016</v>
      </c>
      <c r="D69" s="2">
        <v>68</v>
      </c>
      <c r="E69" s="2">
        <v>85.6</v>
      </c>
      <c r="F69" s="2" t="s">
        <v>680</v>
      </c>
      <c r="G69" s="2">
        <v>5</v>
      </c>
      <c r="H69" s="2" t="s">
        <v>680</v>
      </c>
      <c r="I69" s="2" t="s">
        <v>680</v>
      </c>
      <c r="J69" s="2" t="s">
        <v>680</v>
      </c>
      <c r="K69" s="2" t="s">
        <v>680</v>
      </c>
      <c r="L69" s="2" t="s">
        <v>681</v>
      </c>
      <c r="M69" s="2" t="s">
        <v>680</v>
      </c>
      <c r="N69" s="2" t="s">
        <v>680</v>
      </c>
      <c r="O69" s="2" t="s">
        <v>680</v>
      </c>
      <c r="P69" s="2" t="s">
        <v>680</v>
      </c>
      <c r="Q69" s="2" t="s">
        <v>680</v>
      </c>
      <c r="R69" s="2">
        <v>71</v>
      </c>
      <c r="S69" s="2" t="s">
        <v>8</v>
      </c>
      <c r="T69" s="2" t="s">
        <v>680</v>
      </c>
      <c r="U69" s="2" t="s">
        <v>680</v>
      </c>
      <c r="V69" s="2" t="s">
        <v>680</v>
      </c>
      <c r="W69" s="2" t="s">
        <v>680</v>
      </c>
      <c r="X69" s="2" t="s">
        <v>680</v>
      </c>
      <c r="Y69" s="2" t="s">
        <v>680</v>
      </c>
      <c r="Z69" s="2" t="s">
        <v>680</v>
      </c>
      <c r="AA69" s="2" t="s">
        <v>680</v>
      </c>
      <c r="AB69" s="2" t="s">
        <v>680</v>
      </c>
      <c r="AC69" s="2" t="s">
        <v>680</v>
      </c>
      <c r="AD69" s="2">
        <v>9.6</v>
      </c>
      <c r="AE69" s="2" t="s">
        <v>680</v>
      </c>
      <c r="AF69" s="2" t="s">
        <v>680</v>
      </c>
      <c r="AG69" s="2" t="s">
        <v>680</v>
      </c>
      <c r="AH69" s="2" t="s">
        <v>680</v>
      </c>
      <c r="AI69" s="2" t="s">
        <v>680</v>
      </c>
      <c r="AM69" s="9">
        <f t="shared" si="3"/>
        <v>85.6</v>
      </c>
      <c r="AN69" s="9">
        <f t="shared" si="4"/>
        <v>68</v>
      </c>
      <c r="AO69" s="10">
        <f t="shared" si="5"/>
        <v>0.79439252336448607</v>
      </c>
    </row>
    <row r="70" spans="1:41" ht="15" customHeight="1" x14ac:dyDescent="0.25">
      <c r="A70" s="2" t="s">
        <v>111</v>
      </c>
      <c r="B70" s="2" t="s">
        <v>125</v>
      </c>
      <c r="C70" s="2">
        <v>2016</v>
      </c>
      <c r="D70" s="2">
        <v>27</v>
      </c>
      <c r="E70" s="2">
        <v>30.2</v>
      </c>
      <c r="F70" s="2" t="s">
        <v>680</v>
      </c>
      <c r="G70" s="2" t="s">
        <v>680</v>
      </c>
      <c r="H70" s="2" t="s">
        <v>680</v>
      </c>
      <c r="I70" s="2" t="s">
        <v>680</v>
      </c>
      <c r="J70" s="2">
        <v>1.2</v>
      </c>
      <c r="K70" s="2" t="s">
        <v>680</v>
      </c>
      <c r="L70" s="2" t="s">
        <v>681</v>
      </c>
      <c r="M70" s="2" t="s">
        <v>680</v>
      </c>
      <c r="N70" s="2" t="s">
        <v>680</v>
      </c>
      <c r="O70" s="2">
        <v>26</v>
      </c>
      <c r="P70" s="2" t="s">
        <v>680</v>
      </c>
      <c r="Q70" s="2" t="s">
        <v>680</v>
      </c>
      <c r="R70" s="2" t="s">
        <v>680</v>
      </c>
      <c r="S70" s="2" t="s">
        <v>8</v>
      </c>
      <c r="T70" s="2" t="s">
        <v>680</v>
      </c>
      <c r="U70" s="2" t="s">
        <v>680</v>
      </c>
      <c r="V70" s="2" t="s">
        <v>680</v>
      </c>
      <c r="W70" s="2" t="s">
        <v>680</v>
      </c>
      <c r="X70" s="2" t="s">
        <v>680</v>
      </c>
      <c r="Y70" s="2" t="s">
        <v>680</v>
      </c>
      <c r="Z70" s="2" t="s">
        <v>680</v>
      </c>
      <c r="AA70" s="2" t="s">
        <v>680</v>
      </c>
      <c r="AB70" s="2" t="s">
        <v>680</v>
      </c>
      <c r="AC70" s="2" t="s">
        <v>680</v>
      </c>
      <c r="AD70" s="2">
        <v>3</v>
      </c>
      <c r="AE70" s="2" t="s">
        <v>680</v>
      </c>
      <c r="AF70" s="2" t="s">
        <v>680</v>
      </c>
      <c r="AG70" s="2" t="s">
        <v>680</v>
      </c>
      <c r="AH70" s="2" t="s">
        <v>680</v>
      </c>
      <c r="AI70" s="2" t="s">
        <v>680</v>
      </c>
      <c r="AM70" s="9">
        <f t="shared" si="3"/>
        <v>30.2</v>
      </c>
      <c r="AN70" s="9">
        <f t="shared" si="4"/>
        <v>27</v>
      </c>
      <c r="AO70" s="10">
        <f t="shared" si="5"/>
        <v>0.89403973509933776</v>
      </c>
    </row>
    <row r="71" spans="1:41" ht="15" customHeight="1" x14ac:dyDescent="0.25">
      <c r="A71" s="2" t="s">
        <v>111</v>
      </c>
      <c r="B71" s="2" t="s">
        <v>126</v>
      </c>
      <c r="C71" s="2">
        <v>2016</v>
      </c>
      <c r="D71" s="2">
        <v>0.9</v>
      </c>
      <c r="E71" s="2">
        <v>1</v>
      </c>
      <c r="F71" s="2" t="s">
        <v>680</v>
      </c>
      <c r="G71" s="2">
        <v>1</v>
      </c>
      <c r="H71" s="2" t="s">
        <v>680</v>
      </c>
      <c r="I71" s="2" t="s">
        <v>680</v>
      </c>
      <c r="J71" s="2" t="s">
        <v>680</v>
      </c>
      <c r="K71" s="2" t="s">
        <v>680</v>
      </c>
      <c r="L71" s="2" t="s">
        <v>681</v>
      </c>
      <c r="M71" s="2" t="s">
        <v>680</v>
      </c>
      <c r="N71" s="2" t="s">
        <v>680</v>
      </c>
      <c r="O71" s="2" t="s">
        <v>680</v>
      </c>
      <c r="P71" s="2" t="s">
        <v>680</v>
      </c>
      <c r="Q71" s="2" t="s">
        <v>680</v>
      </c>
      <c r="R71" s="2" t="s">
        <v>680</v>
      </c>
      <c r="S71" s="2" t="s">
        <v>680</v>
      </c>
      <c r="T71" s="2" t="s">
        <v>680</v>
      </c>
      <c r="U71" s="2" t="s">
        <v>680</v>
      </c>
      <c r="V71" s="2" t="s">
        <v>680</v>
      </c>
      <c r="W71" s="2" t="s">
        <v>680</v>
      </c>
      <c r="X71" s="2" t="s">
        <v>680</v>
      </c>
      <c r="Y71" s="2" t="s">
        <v>680</v>
      </c>
      <c r="Z71" s="2" t="s">
        <v>680</v>
      </c>
      <c r="AA71" s="2" t="s">
        <v>680</v>
      </c>
      <c r="AB71" s="2" t="s">
        <v>680</v>
      </c>
      <c r="AC71" s="2" t="s">
        <v>680</v>
      </c>
      <c r="AD71" s="2" t="s">
        <v>680</v>
      </c>
      <c r="AE71" s="2" t="s">
        <v>680</v>
      </c>
      <c r="AF71" s="2" t="s">
        <v>680</v>
      </c>
      <c r="AG71" s="2" t="s">
        <v>680</v>
      </c>
      <c r="AH71" s="2" t="s">
        <v>680</v>
      </c>
      <c r="AI71" s="2" t="s">
        <v>680</v>
      </c>
      <c r="AM71" s="9">
        <f t="shared" si="3"/>
        <v>1</v>
      </c>
      <c r="AN71" s="9">
        <f t="shared" si="4"/>
        <v>0.9</v>
      </c>
      <c r="AO71" s="10">
        <f t="shared" si="5"/>
        <v>0.9</v>
      </c>
    </row>
    <row r="72" spans="1:41" ht="15" customHeight="1" x14ac:dyDescent="0.25">
      <c r="A72" s="2" t="s">
        <v>111</v>
      </c>
      <c r="B72" s="2" t="s">
        <v>127</v>
      </c>
      <c r="C72" s="2">
        <v>2016</v>
      </c>
      <c r="D72" s="2">
        <v>62.41</v>
      </c>
      <c r="E72" s="2">
        <v>72.134</v>
      </c>
      <c r="F72" s="2" t="s">
        <v>680</v>
      </c>
      <c r="G72" s="2">
        <v>6.4710000000000001</v>
      </c>
      <c r="H72" s="2" t="s">
        <v>680</v>
      </c>
      <c r="I72" s="2" t="s">
        <v>680</v>
      </c>
      <c r="J72" s="2" t="s">
        <v>680</v>
      </c>
      <c r="K72" s="2" t="s">
        <v>680</v>
      </c>
      <c r="L72" s="2" t="s">
        <v>681</v>
      </c>
      <c r="M72" s="2" t="s">
        <v>680</v>
      </c>
      <c r="N72" s="2" t="s">
        <v>680</v>
      </c>
      <c r="O72" s="2">
        <v>21.956</v>
      </c>
      <c r="P72" s="2" t="s">
        <v>680</v>
      </c>
      <c r="Q72" s="2" t="s">
        <v>680</v>
      </c>
      <c r="R72" s="2" t="s">
        <v>680</v>
      </c>
      <c r="S72" s="2" t="s">
        <v>680</v>
      </c>
      <c r="T72" s="2">
        <v>37.049999999999997</v>
      </c>
      <c r="U72" s="2" t="s">
        <v>680</v>
      </c>
      <c r="V72" s="2" t="s">
        <v>680</v>
      </c>
      <c r="W72" s="2" t="s">
        <v>680</v>
      </c>
      <c r="X72" s="2" t="s">
        <v>680</v>
      </c>
      <c r="Y72" s="2">
        <v>3.1309999999999998</v>
      </c>
      <c r="Z72" s="2" t="s">
        <v>680</v>
      </c>
      <c r="AA72" s="2" t="s">
        <v>680</v>
      </c>
      <c r="AB72" s="2" t="s">
        <v>680</v>
      </c>
      <c r="AC72" s="2" t="s">
        <v>680</v>
      </c>
      <c r="AD72" s="2">
        <v>3.5259999999999998</v>
      </c>
      <c r="AE72" s="2" t="s">
        <v>680</v>
      </c>
      <c r="AF72" s="2" t="s">
        <v>680</v>
      </c>
      <c r="AG72" s="2" t="s">
        <v>680</v>
      </c>
      <c r="AH72" s="2" t="s">
        <v>680</v>
      </c>
      <c r="AI72" s="2" t="s">
        <v>680</v>
      </c>
      <c r="AM72" s="9">
        <f t="shared" si="3"/>
        <v>72.134</v>
      </c>
      <c r="AN72" s="9">
        <f t="shared" si="4"/>
        <v>62.41</v>
      </c>
      <c r="AO72" s="10">
        <f t="shared" si="5"/>
        <v>0.86519533091191392</v>
      </c>
    </row>
    <row r="73" spans="1:41" ht="15" customHeight="1" x14ac:dyDescent="0.25">
      <c r="A73" s="2" t="s">
        <v>111</v>
      </c>
      <c r="B73" s="2" t="s">
        <v>128</v>
      </c>
      <c r="C73" s="2">
        <v>2016</v>
      </c>
      <c r="D73" s="2">
        <v>69.941000000000003</v>
      </c>
      <c r="E73" s="2">
        <v>70.822000000000003</v>
      </c>
      <c r="F73" s="2" t="s">
        <v>680</v>
      </c>
      <c r="G73" s="2">
        <v>7.4999999999999997E-2</v>
      </c>
      <c r="H73" s="2" t="s">
        <v>680</v>
      </c>
      <c r="I73" s="2" t="s">
        <v>680</v>
      </c>
      <c r="J73" s="2" t="s">
        <v>680</v>
      </c>
      <c r="K73" s="2" t="s">
        <v>680</v>
      </c>
      <c r="L73" s="2" t="s">
        <v>681</v>
      </c>
      <c r="M73" s="2" t="s">
        <v>680</v>
      </c>
      <c r="N73" s="2" t="s">
        <v>680</v>
      </c>
      <c r="O73" s="2">
        <v>38.051000000000002</v>
      </c>
      <c r="P73" s="2" t="s">
        <v>680</v>
      </c>
      <c r="Q73" s="2" t="s">
        <v>680</v>
      </c>
      <c r="R73" s="2" t="s">
        <v>680</v>
      </c>
      <c r="S73" s="2" t="s">
        <v>680</v>
      </c>
      <c r="T73" s="2" t="s">
        <v>680</v>
      </c>
      <c r="U73" s="2" t="s">
        <v>680</v>
      </c>
      <c r="V73" s="2" t="s">
        <v>680</v>
      </c>
      <c r="W73" s="2" t="s">
        <v>680</v>
      </c>
      <c r="X73" s="2" t="s">
        <v>680</v>
      </c>
      <c r="Y73" s="2">
        <v>3.7959999999999998</v>
      </c>
      <c r="Z73" s="2" t="s">
        <v>680</v>
      </c>
      <c r="AA73" s="2" t="s">
        <v>680</v>
      </c>
      <c r="AB73" s="2" t="s">
        <v>680</v>
      </c>
      <c r="AC73" s="2" t="s">
        <v>680</v>
      </c>
      <c r="AD73" s="2" t="s">
        <v>680</v>
      </c>
      <c r="AE73" s="2">
        <v>28.9</v>
      </c>
      <c r="AF73" s="2" t="s">
        <v>920</v>
      </c>
      <c r="AG73" s="2">
        <v>11.911</v>
      </c>
      <c r="AH73" s="2" t="s">
        <v>680</v>
      </c>
      <c r="AI73" s="2" t="s">
        <v>680</v>
      </c>
      <c r="AM73" s="9">
        <f t="shared" si="3"/>
        <v>70.822000000000003</v>
      </c>
      <c r="AN73" s="9">
        <f t="shared" si="4"/>
        <v>69.941000000000003</v>
      </c>
      <c r="AO73" s="10">
        <f t="shared" si="5"/>
        <v>0.98756036259919233</v>
      </c>
    </row>
    <row r="74" spans="1:41" ht="15" customHeight="1" x14ac:dyDescent="0.25">
      <c r="A74" s="2" t="s">
        <v>111</v>
      </c>
      <c r="B74" s="2" t="s">
        <v>129</v>
      </c>
      <c r="C74" s="2">
        <v>2016</v>
      </c>
      <c r="D74" s="2">
        <v>28.646999999999998</v>
      </c>
      <c r="E74" s="2">
        <v>33.533000000000001</v>
      </c>
      <c r="F74" s="2" t="s">
        <v>680</v>
      </c>
      <c r="G74" s="2">
        <v>0.81200000000000006</v>
      </c>
      <c r="H74" s="2" t="s">
        <v>680</v>
      </c>
      <c r="I74" s="2" t="s">
        <v>680</v>
      </c>
      <c r="J74" s="2" t="s">
        <v>680</v>
      </c>
      <c r="K74" s="2" t="s">
        <v>680</v>
      </c>
      <c r="L74" s="2" t="s">
        <v>681</v>
      </c>
      <c r="M74" s="2" t="s">
        <v>680</v>
      </c>
      <c r="N74" s="2" t="s">
        <v>680</v>
      </c>
      <c r="O74" s="2">
        <v>28.986999999999998</v>
      </c>
      <c r="P74" s="2" t="s">
        <v>680</v>
      </c>
      <c r="Q74" s="2" t="s">
        <v>680</v>
      </c>
      <c r="R74" s="2" t="s">
        <v>680</v>
      </c>
      <c r="S74" s="2" t="s">
        <v>680</v>
      </c>
      <c r="T74" s="2" t="s">
        <v>680</v>
      </c>
      <c r="U74" s="2" t="s">
        <v>680</v>
      </c>
      <c r="V74" s="2" t="s">
        <v>680</v>
      </c>
      <c r="W74" s="2" t="s">
        <v>680</v>
      </c>
      <c r="X74" s="2" t="s">
        <v>680</v>
      </c>
      <c r="Y74" s="2">
        <v>3.734</v>
      </c>
      <c r="Z74" s="2" t="s">
        <v>680</v>
      </c>
      <c r="AA74" s="2" t="s">
        <v>680</v>
      </c>
      <c r="AB74" s="2" t="s">
        <v>680</v>
      </c>
      <c r="AC74" s="2" t="s">
        <v>680</v>
      </c>
      <c r="AD74" s="2" t="s">
        <v>680</v>
      </c>
      <c r="AE74" s="2" t="s">
        <v>680</v>
      </c>
      <c r="AF74" s="2" t="s">
        <v>680</v>
      </c>
      <c r="AG74" s="2" t="s">
        <v>680</v>
      </c>
      <c r="AH74" s="2" t="s">
        <v>680</v>
      </c>
      <c r="AI74" s="2" t="s">
        <v>680</v>
      </c>
      <c r="AM74" s="9">
        <f t="shared" si="3"/>
        <v>33.533000000000001</v>
      </c>
      <c r="AN74" s="9">
        <f t="shared" si="4"/>
        <v>28.646999999999998</v>
      </c>
      <c r="AO74" s="10">
        <f t="shared" si="5"/>
        <v>0.85429278621059845</v>
      </c>
    </row>
    <row r="75" spans="1:41" ht="15" customHeight="1" x14ac:dyDescent="0.25">
      <c r="A75" s="2" t="s">
        <v>111</v>
      </c>
      <c r="B75" s="2" t="s">
        <v>130</v>
      </c>
      <c r="C75" s="2">
        <v>2016</v>
      </c>
      <c r="D75" s="2">
        <v>95</v>
      </c>
      <c r="E75" s="2">
        <v>104.5</v>
      </c>
      <c r="F75" s="2" t="s">
        <v>680</v>
      </c>
      <c r="G75" s="2">
        <v>0.5</v>
      </c>
      <c r="H75" s="2" t="s">
        <v>680</v>
      </c>
      <c r="I75" s="2" t="s">
        <v>680</v>
      </c>
      <c r="J75" s="2" t="s">
        <v>680</v>
      </c>
      <c r="K75" s="2">
        <v>0.6</v>
      </c>
      <c r="L75" s="2" t="s">
        <v>681</v>
      </c>
      <c r="M75" s="2">
        <v>2</v>
      </c>
      <c r="N75" s="2">
        <v>23</v>
      </c>
      <c r="O75" s="2">
        <v>23</v>
      </c>
      <c r="P75" s="2">
        <v>11</v>
      </c>
      <c r="Q75" s="2" t="s">
        <v>680</v>
      </c>
      <c r="R75" s="2">
        <v>21</v>
      </c>
      <c r="S75" s="2" t="s">
        <v>680</v>
      </c>
      <c r="T75" s="2" t="s">
        <v>680</v>
      </c>
      <c r="U75" s="2">
        <v>9.5</v>
      </c>
      <c r="V75" s="2" t="s">
        <v>680</v>
      </c>
      <c r="W75" s="2" t="s">
        <v>680</v>
      </c>
      <c r="X75" s="2" t="s">
        <v>680</v>
      </c>
      <c r="Y75" s="2">
        <v>1</v>
      </c>
      <c r="Z75" s="2" t="s">
        <v>680</v>
      </c>
      <c r="AA75" s="2" t="s">
        <v>680</v>
      </c>
      <c r="AB75" s="2" t="s">
        <v>680</v>
      </c>
      <c r="AC75" s="2" t="s">
        <v>680</v>
      </c>
      <c r="AD75" s="2">
        <v>12.9</v>
      </c>
      <c r="AE75" s="2" t="s">
        <v>680</v>
      </c>
      <c r="AF75" s="2" t="s">
        <v>680</v>
      </c>
      <c r="AG75" s="2" t="s">
        <v>680</v>
      </c>
      <c r="AH75" s="2" t="s">
        <v>680</v>
      </c>
      <c r="AI75" s="2" t="s">
        <v>680</v>
      </c>
      <c r="AM75" s="9">
        <f t="shared" si="3"/>
        <v>104.5</v>
      </c>
      <c r="AN75" s="9">
        <f t="shared" si="4"/>
        <v>95</v>
      </c>
      <c r="AO75" s="10">
        <f t="shared" si="5"/>
        <v>0.90909090909090906</v>
      </c>
    </row>
    <row r="76" spans="1:41" ht="15" customHeight="1" x14ac:dyDescent="0.25">
      <c r="A76" s="2" t="s">
        <v>111</v>
      </c>
      <c r="B76" s="2" t="s">
        <v>131</v>
      </c>
      <c r="C76" s="2">
        <v>2016</v>
      </c>
      <c r="D76" s="2">
        <v>74.430999999999997</v>
      </c>
      <c r="E76" s="2">
        <v>79.212999999999994</v>
      </c>
      <c r="F76" s="2" t="s">
        <v>680</v>
      </c>
      <c r="G76" s="2">
        <v>2.677</v>
      </c>
      <c r="H76" s="2" t="s">
        <v>680</v>
      </c>
      <c r="I76" s="2" t="s">
        <v>680</v>
      </c>
      <c r="J76" s="2" t="s">
        <v>680</v>
      </c>
      <c r="K76" s="2" t="s">
        <v>680</v>
      </c>
      <c r="L76" s="2" t="s">
        <v>681</v>
      </c>
      <c r="M76" s="2" t="s">
        <v>680</v>
      </c>
      <c r="N76" s="2" t="s">
        <v>680</v>
      </c>
      <c r="O76" s="2">
        <v>48.838000000000001</v>
      </c>
      <c r="P76" s="2" t="s">
        <v>680</v>
      </c>
      <c r="Q76" s="2" t="s">
        <v>680</v>
      </c>
      <c r="R76" s="2" t="s">
        <v>680</v>
      </c>
      <c r="S76" s="2" t="s">
        <v>680</v>
      </c>
      <c r="T76" s="2">
        <v>12.343</v>
      </c>
      <c r="U76" s="2" t="s">
        <v>680</v>
      </c>
      <c r="V76" s="2" t="s">
        <v>680</v>
      </c>
      <c r="W76" s="2" t="s">
        <v>680</v>
      </c>
      <c r="X76" s="2" t="s">
        <v>680</v>
      </c>
      <c r="Y76" s="2">
        <v>7.8970000000000002</v>
      </c>
      <c r="Z76" s="2" t="s">
        <v>680</v>
      </c>
      <c r="AA76" s="2" t="s">
        <v>680</v>
      </c>
      <c r="AB76" s="2" t="s">
        <v>680</v>
      </c>
      <c r="AC76" s="2" t="s">
        <v>680</v>
      </c>
      <c r="AD76" s="2">
        <v>7.4580000000000002</v>
      </c>
      <c r="AE76" s="2" t="s">
        <v>680</v>
      </c>
      <c r="AF76" s="2" t="s">
        <v>680</v>
      </c>
      <c r="AG76" s="2" t="s">
        <v>680</v>
      </c>
      <c r="AH76" s="2" t="s">
        <v>680</v>
      </c>
      <c r="AI76" s="2" t="s">
        <v>680</v>
      </c>
      <c r="AM76" s="9">
        <f t="shared" si="3"/>
        <v>79.213000000000008</v>
      </c>
      <c r="AN76" s="9">
        <f t="shared" si="4"/>
        <v>74.430999999999997</v>
      </c>
      <c r="AO76" s="10">
        <f t="shared" si="5"/>
        <v>0.93963112115435588</v>
      </c>
    </row>
    <row r="77" spans="1:41"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c r="V77" s="2" t="s">
        <v>681</v>
      </c>
      <c r="W77" s="2" t="s">
        <v>681</v>
      </c>
      <c r="X77" s="2" t="s">
        <v>681</v>
      </c>
      <c r="Y77" s="2" t="s">
        <v>681</v>
      </c>
      <c r="Z77" s="2" t="s">
        <v>681</v>
      </c>
      <c r="AA77" s="2" t="s">
        <v>681</v>
      </c>
      <c r="AB77" s="2" t="s">
        <v>681</v>
      </c>
      <c r="AC77" s="2" t="s">
        <v>681</v>
      </c>
      <c r="AD77" s="2" t="s">
        <v>681</v>
      </c>
      <c r="AE77" s="2" t="s">
        <v>681</v>
      </c>
      <c r="AF77" s="2" t="s">
        <v>681</v>
      </c>
      <c r="AG77" s="2" t="s">
        <v>681</v>
      </c>
      <c r="AH77" s="2" t="s">
        <v>681</v>
      </c>
      <c r="AI77" s="2" t="s">
        <v>681</v>
      </c>
      <c r="AM77" s="9">
        <f t="shared" si="3"/>
        <v>0</v>
      </c>
      <c r="AN77" s="9">
        <f t="shared" si="4"/>
        <v>0</v>
      </c>
      <c r="AO77" s="10" t="str">
        <f t="shared" si="5"/>
        <v/>
      </c>
    </row>
    <row r="78" spans="1:41"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c r="V78" s="2" t="s">
        <v>681</v>
      </c>
      <c r="W78" s="2" t="s">
        <v>681</v>
      </c>
      <c r="X78" s="2" t="s">
        <v>681</v>
      </c>
      <c r="Y78" s="2" t="s">
        <v>681</v>
      </c>
      <c r="Z78" s="2" t="s">
        <v>681</v>
      </c>
      <c r="AA78" s="2" t="s">
        <v>681</v>
      </c>
      <c r="AB78" s="2" t="s">
        <v>681</v>
      </c>
      <c r="AC78" s="2" t="s">
        <v>681</v>
      </c>
      <c r="AD78" s="2" t="s">
        <v>681</v>
      </c>
      <c r="AE78" s="2" t="s">
        <v>681</v>
      </c>
      <c r="AF78" s="2" t="s">
        <v>681</v>
      </c>
      <c r="AG78" s="2" t="s">
        <v>681</v>
      </c>
      <c r="AH78" s="2" t="s">
        <v>681</v>
      </c>
      <c r="AI78" s="2" t="s">
        <v>681</v>
      </c>
      <c r="AM78" s="9">
        <f t="shared" si="3"/>
        <v>0</v>
      </c>
      <c r="AN78" s="9">
        <f t="shared" si="4"/>
        <v>0</v>
      </c>
      <c r="AO78" s="10" t="str">
        <f t="shared" si="5"/>
        <v/>
      </c>
    </row>
    <row r="79" spans="1:41" ht="15" customHeight="1" x14ac:dyDescent="0.25">
      <c r="A79" s="2" t="s">
        <v>135</v>
      </c>
      <c r="B79" s="2" t="s">
        <v>136</v>
      </c>
      <c r="C79" s="2">
        <v>2016</v>
      </c>
      <c r="D79" s="2">
        <v>17.515999999999998</v>
      </c>
      <c r="E79" s="2">
        <v>25.34</v>
      </c>
      <c r="F79" s="2" t="s">
        <v>680</v>
      </c>
      <c r="G79" s="2" t="s">
        <v>680</v>
      </c>
      <c r="H79" s="2" t="s">
        <v>680</v>
      </c>
      <c r="I79" s="2" t="s">
        <v>680</v>
      </c>
      <c r="J79" s="2" t="s">
        <v>680</v>
      </c>
      <c r="K79" s="2" t="s">
        <v>680</v>
      </c>
      <c r="L79" s="2" t="s">
        <v>681</v>
      </c>
      <c r="M79" s="2" t="s">
        <v>680</v>
      </c>
      <c r="N79" s="2">
        <v>2.78</v>
      </c>
      <c r="O79" s="2">
        <v>19.57</v>
      </c>
      <c r="P79" s="2">
        <v>2.78</v>
      </c>
      <c r="Q79" s="2" t="s">
        <v>680</v>
      </c>
      <c r="R79" s="2" t="s">
        <v>680</v>
      </c>
      <c r="S79" s="2" t="s">
        <v>8</v>
      </c>
      <c r="T79" s="2" t="s">
        <v>680</v>
      </c>
      <c r="U79" s="2" t="s">
        <v>680</v>
      </c>
      <c r="V79" s="2" t="s">
        <v>680</v>
      </c>
      <c r="W79" s="2" t="s">
        <v>680</v>
      </c>
      <c r="X79" s="2" t="s">
        <v>680</v>
      </c>
      <c r="Y79" s="2">
        <v>0.21</v>
      </c>
      <c r="Z79" s="2" t="s">
        <v>680</v>
      </c>
      <c r="AA79" s="2" t="s">
        <v>680</v>
      </c>
      <c r="AB79" s="2" t="s">
        <v>680</v>
      </c>
      <c r="AC79" s="2" t="s">
        <v>680</v>
      </c>
      <c r="AD79" s="2" t="s">
        <v>680</v>
      </c>
      <c r="AE79" s="2" t="s">
        <v>680</v>
      </c>
      <c r="AF79" s="2" t="s">
        <v>680</v>
      </c>
      <c r="AG79" s="2" t="s">
        <v>680</v>
      </c>
      <c r="AH79" s="2" t="s">
        <v>680</v>
      </c>
      <c r="AI79" s="2" t="s">
        <v>680</v>
      </c>
      <c r="AM79" s="9">
        <f t="shared" si="3"/>
        <v>25.340000000000003</v>
      </c>
      <c r="AN79" s="9">
        <f t="shared" si="4"/>
        <v>17.515999999999998</v>
      </c>
      <c r="AO79" s="10">
        <f t="shared" si="5"/>
        <v>0.69123914759273863</v>
      </c>
    </row>
    <row r="80" spans="1:41" ht="15" customHeight="1" x14ac:dyDescent="0.25">
      <c r="A80" s="2" t="s">
        <v>135</v>
      </c>
      <c r="B80" s="2" t="s">
        <v>137</v>
      </c>
      <c r="C80" s="2">
        <v>2016</v>
      </c>
      <c r="D80" s="2">
        <v>3.72</v>
      </c>
      <c r="E80" s="2">
        <v>4.6680000000000001</v>
      </c>
      <c r="F80" s="2" t="s">
        <v>680</v>
      </c>
      <c r="G80" s="2" t="s">
        <v>680</v>
      </c>
      <c r="H80" s="2" t="s">
        <v>680</v>
      </c>
      <c r="I80" s="2" t="s">
        <v>680</v>
      </c>
      <c r="J80" s="2" t="s">
        <v>680</v>
      </c>
      <c r="K80" s="2" t="s">
        <v>680</v>
      </c>
      <c r="L80" s="2" t="s">
        <v>681</v>
      </c>
      <c r="M80" s="2" t="s">
        <v>680</v>
      </c>
      <c r="N80" s="2">
        <v>1.504</v>
      </c>
      <c r="O80" s="2">
        <v>1.504</v>
      </c>
      <c r="P80" s="2">
        <v>1.504</v>
      </c>
      <c r="Q80" s="2" t="s">
        <v>680</v>
      </c>
      <c r="R80" s="2" t="s">
        <v>680</v>
      </c>
      <c r="S80" s="2" t="s">
        <v>8</v>
      </c>
      <c r="T80" s="2" t="s">
        <v>680</v>
      </c>
      <c r="U80" s="2" t="s">
        <v>680</v>
      </c>
      <c r="V80" s="2" t="s">
        <v>680</v>
      </c>
      <c r="W80" s="2" t="s">
        <v>680</v>
      </c>
      <c r="X80" s="2" t="s">
        <v>680</v>
      </c>
      <c r="Y80" s="2">
        <v>0.156</v>
      </c>
      <c r="Z80" s="2" t="s">
        <v>680</v>
      </c>
      <c r="AA80" s="2" t="s">
        <v>680</v>
      </c>
      <c r="AB80" s="2" t="s">
        <v>680</v>
      </c>
      <c r="AC80" s="2" t="s">
        <v>680</v>
      </c>
      <c r="AD80" s="2" t="s">
        <v>680</v>
      </c>
      <c r="AE80" s="2" t="s">
        <v>680</v>
      </c>
      <c r="AF80" s="2" t="s">
        <v>680</v>
      </c>
      <c r="AG80" s="2" t="s">
        <v>680</v>
      </c>
      <c r="AH80" s="2" t="s">
        <v>680</v>
      </c>
      <c r="AI80" s="2" t="s">
        <v>680</v>
      </c>
      <c r="AM80" s="9">
        <f t="shared" si="3"/>
        <v>4.6680000000000001</v>
      </c>
      <c r="AN80" s="9">
        <f t="shared" si="4"/>
        <v>3.72</v>
      </c>
      <c r="AO80" s="10">
        <f t="shared" si="5"/>
        <v>0.79691516709511567</v>
      </c>
    </row>
    <row r="81" spans="1:41" ht="15" customHeight="1" x14ac:dyDescent="0.25">
      <c r="A81" s="2" t="s">
        <v>135</v>
      </c>
      <c r="B81" s="2" t="s">
        <v>138</v>
      </c>
      <c r="C81" s="2">
        <v>2016</v>
      </c>
      <c r="D81" s="2">
        <v>17.420000000000002</v>
      </c>
      <c r="E81" s="2">
        <v>22.747</v>
      </c>
      <c r="F81" s="2" t="s">
        <v>680</v>
      </c>
      <c r="G81" s="2" t="s">
        <v>680</v>
      </c>
      <c r="H81" s="2" t="s">
        <v>680</v>
      </c>
      <c r="I81" s="2" t="s">
        <v>680</v>
      </c>
      <c r="J81" s="2" t="s">
        <v>680</v>
      </c>
      <c r="K81" s="2" t="s">
        <v>680</v>
      </c>
      <c r="L81" s="2" t="s">
        <v>681</v>
      </c>
      <c r="M81" s="2" t="s">
        <v>680</v>
      </c>
      <c r="N81" s="2">
        <v>7.55</v>
      </c>
      <c r="O81" s="2">
        <v>7.55</v>
      </c>
      <c r="P81" s="2">
        <v>7.55</v>
      </c>
      <c r="Q81" s="2" t="s">
        <v>680</v>
      </c>
      <c r="R81" s="2" t="s">
        <v>680</v>
      </c>
      <c r="S81" s="2" t="s">
        <v>8</v>
      </c>
      <c r="T81" s="2" t="s">
        <v>680</v>
      </c>
      <c r="U81" s="2" t="s">
        <v>680</v>
      </c>
      <c r="V81" s="2" t="s">
        <v>680</v>
      </c>
      <c r="W81" s="2" t="s">
        <v>680</v>
      </c>
      <c r="X81" s="2" t="s">
        <v>680</v>
      </c>
      <c r="Y81" s="2">
        <v>9.7000000000000003E-2</v>
      </c>
      <c r="Z81" s="2" t="s">
        <v>680</v>
      </c>
      <c r="AA81" s="2" t="s">
        <v>680</v>
      </c>
      <c r="AB81" s="2" t="s">
        <v>680</v>
      </c>
      <c r="AC81" s="2" t="s">
        <v>680</v>
      </c>
      <c r="AD81" s="2" t="s">
        <v>680</v>
      </c>
      <c r="AE81" s="2" t="s">
        <v>680</v>
      </c>
      <c r="AF81" s="2" t="s">
        <v>680</v>
      </c>
      <c r="AG81" s="2" t="s">
        <v>680</v>
      </c>
      <c r="AH81" s="2" t="s">
        <v>680</v>
      </c>
      <c r="AI81" s="2" t="s">
        <v>680</v>
      </c>
      <c r="AM81" s="9">
        <f t="shared" si="3"/>
        <v>22.747</v>
      </c>
      <c r="AN81" s="9">
        <f t="shared" si="4"/>
        <v>17.420000000000002</v>
      </c>
      <c r="AO81" s="10">
        <f t="shared" si="5"/>
        <v>0.7658152723436058</v>
      </c>
    </row>
    <row r="82" spans="1:41" ht="15" customHeight="1" x14ac:dyDescent="0.25">
      <c r="A82" s="2" t="s">
        <v>139</v>
      </c>
      <c r="B82" s="2" t="s">
        <v>140</v>
      </c>
      <c r="C82" s="2">
        <v>2016</v>
      </c>
      <c r="D82" s="2">
        <v>37.921999999999997</v>
      </c>
      <c r="E82" s="2">
        <v>35.475000000000001</v>
      </c>
      <c r="F82" s="2" t="s">
        <v>680</v>
      </c>
      <c r="G82" s="2">
        <v>2.3919999999999999</v>
      </c>
      <c r="H82" s="2" t="s">
        <v>680</v>
      </c>
      <c r="I82" s="2" t="s">
        <v>680</v>
      </c>
      <c r="J82" s="2" t="s">
        <v>680</v>
      </c>
      <c r="K82" s="2" t="s">
        <v>680</v>
      </c>
      <c r="L82" s="2" t="s">
        <v>681</v>
      </c>
      <c r="M82" s="2" t="s">
        <v>680</v>
      </c>
      <c r="N82" s="2" t="s">
        <v>680</v>
      </c>
      <c r="O82" s="2">
        <v>1.665</v>
      </c>
      <c r="P82" s="2" t="s">
        <v>680</v>
      </c>
      <c r="Q82" s="2" t="s">
        <v>680</v>
      </c>
      <c r="R82" s="2" t="s">
        <v>680</v>
      </c>
      <c r="S82" s="2" t="s">
        <v>680</v>
      </c>
      <c r="T82" s="2">
        <v>21.039000000000001</v>
      </c>
      <c r="U82" s="2">
        <v>10.018000000000001</v>
      </c>
      <c r="V82" s="2" t="s">
        <v>680</v>
      </c>
      <c r="W82" s="2" t="s">
        <v>680</v>
      </c>
      <c r="X82" s="2" t="s">
        <v>680</v>
      </c>
      <c r="Y82" s="2" t="s">
        <v>680</v>
      </c>
      <c r="Z82" s="2" t="s">
        <v>680</v>
      </c>
      <c r="AA82" s="2" t="s">
        <v>680</v>
      </c>
      <c r="AB82" s="2" t="s">
        <v>680</v>
      </c>
      <c r="AC82" s="2" t="s">
        <v>680</v>
      </c>
      <c r="AD82" s="2" t="s">
        <v>680</v>
      </c>
      <c r="AE82" s="2">
        <v>0.318</v>
      </c>
      <c r="AF82" s="2" t="s">
        <v>922</v>
      </c>
      <c r="AG82" s="2">
        <v>5.5E-2</v>
      </c>
      <c r="AH82" s="2">
        <v>4.2999999999999997E-2</v>
      </c>
      <c r="AI82" s="2">
        <v>0.14699999999999999</v>
      </c>
      <c r="AM82" s="9">
        <f t="shared" si="3"/>
        <v>35.579000000000001</v>
      </c>
      <c r="AN82" s="9">
        <f t="shared" si="4"/>
        <v>37.921999999999997</v>
      </c>
      <c r="AO82" s="10">
        <f t="shared" si="5"/>
        <v>1.0658534528795074</v>
      </c>
    </row>
    <row r="83" spans="1:41" ht="15" customHeight="1" x14ac:dyDescent="0.25">
      <c r="A83" s="2" t="s">
        <v>141</v>
      </c>
      <c r="B83" s="2" t="s">
        <v>142</v>
      </c>
      <c r="C83" s="2">
        <v>2016</v>
      </c>
      <c r="D83" s="2">
        <v>17.553000000000001</v>
      </c>
      <c r="E83" s="2">
        <v>19.728000000000002</v>
      </c>
      <c r="F83" s="2" t="s">
        <v>680</v>
      </c>
      <c r="G83" s="2">
        <v>0.88400000000000001</v>
      </c>
      <c r="H83" s="2" t="s">
        <v>680</v>
      </c>
      <c r="I83" s="2" t="s">
        <v>680</v>
      </c>
      <c r="J83" s="2" t="s">
        <v>680</v>
      </c>
      <c r="K83" s="2" t="s">
        <v>680</v>
      </c>
      <c r="L83" s="2" t="s">
        <v>681</v>
      </c>
      <c r="M83" s="2">
        <v>0</v>
      </c>
      <c r="N83" s="2">
        <v>7.4260000000000002</v>
      </c>
      <c r="O83" s="2">
        <v>0</v>
      </c>
      <c r="P83" s="2">
        <v>0</v>
      </c>
      <c r="Q83" s="2">
        <v>0</v>
      </c>
      <c r="R83" s="2">
        <v>9.3030000000000008</v>
      </c>
      <c r="S83" s="2" t="s">
        <v>8</v>
      </c>
      <c r="T83" s="2" t="s">
        <v>680</v>
      </c>
      <c r="U83" s="2" t="s">
        <v>680</v>
      </c>
      <c r="V83" s="2" t="s">
        <v>680</v>
      </c>
      <c r="W83" s="2" t="s">
        <v>680</v>
      </c>
      <c r="X83" s="2" t="s">
        <v>680</v>
      </c>
      <c r="Y83" s="2" t="s">
        <v>680</v>
      </c>
      <c r="Z83" s="2" t="s">
        <v>680</v>
      </c>
      <c r="AA83" s="2" t="s">
        <v>680</v>
      </c>
      <c r="AB83" s="2" t="s">
        <v>680</v>
      </c>
      <c r="AC83" s="2" t="s">
        <v>680</v>
      </c>
      <c r="AD83" s="2">
        <v>2.1150000000000002</v>
      </c>
      <c r="AE83" s="2" t="s">
        <v>680</v>
      </c>
      <c r="AF83" s="2" t="s">
        <v>680</v>
      </c>
      <c r="AG83" s="2" t="s">
        <v>680</v>
      </c>
      <c r="AH83" s="2" t="s">
        <v>680</v>
      </c>
      <c r="AI83" s="2" t="s">
        <v>680</v>
      </c>
      <c r="AM83" s="9">
        <f t="shared" si="3"/>
        <v>19.728000000000002</v>
      </c>
      <c r="AN83" s="9">
        <f t="shared" si="4"/>
        <v>17.553000000000001</v>
      </c>
      <c r="AO83" s="10">
        <f t="shared" si="5"/>
        <v>0.88975060827250607</v>
      </c>
    </row>
    <row r="84" spans="1:41" ht="15" customHeight="1" x14ac:dyDescent="0.25">
      <c r="A84" s="2" t="s">
        <v>141</v>
      </c>
      <c r="B84" s="2" t="s">
        <v>143</v>
      </c>
      <c r="C84" s="2">
        <v>2016</v>
      </c>
      <c r="D84" s="2">
        <v>7.79</v>
      </c>
      <c r="E84" s="2">
        <v>9.0779999999999994</v>
      </c>
      <c r="F84" s="2" t="s">
        <v>680</v>
      </c>
      <c r="G84" s="2">
        <v>0.123</v>
      </c>
      <c r="H84" s="2" t="s">
        <v>680</v>
      </c>
      <c r="I84" s="2" t="s">
        <v>680</v>
      </c>
      <c r="J84" s="2" t="s">
        <v>680</v>
      </c>
      <c r="K84" s="2" t="s">
        <v>680</v>
      </c>
      <c r="L84" s="2" t="s">
        <v>681</v>
      </c>
      <c r="M84" s="2">
        <v>0</v>
      </c>
      <c r="N84" s="2">
        <v>0</v>
      </c>
      <c r="O84" s="2">
        <v>0</v>
      </c>
      <c r="P84" s="2">
        <v>0</v>
      </c>
      <c r="Q84" s="2">
        <v>0</v>
      </c>
      <c r="R84" s="2">
        <v>8.9550000000000001</v>
      </c>
      <c r="S84" s="2" t="s">
        <v>8</v>
      </c>
      <c r="T84" s="2" t="s">
        <v>680</v>
      </c>
      <c r="U84" s="2" t="s">
        <v>680</v>
      </c>
      <c r="V84" s="2" t="s">
        <v>680</v>
      </c>
      <c r="W84" s="2" t="s">
        <v>680</v>
      </c>
      <c r="X84" s="2" t="s">
        <v>680</v>
      </c>
      <c r="Y84" s="2" t="s">
        <v>680</v>
      </c>
      <c r="Z84" s="2" t="s">
        <v>680</v>
      </c>
      <c r="AA84" s="2" t="s">
        <v>680</v>
      </c>
      <c r="AB84" s="2" t="s">
        <v>680</v>
      </c>
      <c r="AC84" s="2" t="s">
        <v>680</v>
      </c>
      <c r="AD84" s="2" t="s">
        <v>680</v>
      </c>
      <c r="AE84" s="2" t="s">
        <v>680</v>
      </c>
      <c r="AF84" s="2" t="s">
        <v>680</v>
      </c>
      <c r="AG84" s="2" t="s">
        <v>680</v>
      </c>
      <c r="AH84" s="2" t="s">
        <v>680</v>
      </c>
      <c r="AI84" s="2" t="s">
        <v>680</v>
      </c>
      <c r="AM84" s="9">
        <f t="shared" si="3"/>
        <v>9.0779999999999994</v>
      </c>
      <c r="AN84" s="9">
        <f t="shared" si="4"/>
        <v>7.79</v>
      </c>
      <c r="AO84" s="10">
        <f t="shared" si="5"/>
        <v>0.85811852831020052</v>
      </c>
    </row>
    <row r="85" spans="1:41" ht="15" customHeight="1" x14ac:dyDescent="0.25">
      <c r="A85" s="2" t="s">
        <v>144</v>
      </c>
      <c r="B85" s="2" t="s">
        <v>145</v>
      </c>
      <c r="C85" s="2">
        <v>2016</v>
      </c>
      <c r="D85" s="2">
        <v>53.7</v>
      </c>
      <c r="E85" s="2">
        <v>63.98</v>
      </c>
      <c r="F85" s="2" t="s">
        <v>680</v>
      </c>
      <c r="G85" s="2">
        <v>1.1299999999999999</v>
      </c>
      <c r="H85" s="2" t="s">
        <v>680</v>
      </c>
      <c r="I85" s="2" t="s">
        <v>680</v>
      </c>
      <c r="J85" s="2" t="s">
        <v>680</v>
      </c>
      <c r="K85" s="2" t="s">
        <v>680</v>
      </c>
      <c r="L85" s="2" t="s">
        <v>681</v>
      </c>
      <c r="M85" s="2" t="s">
        <v>680</v>
      </c>
      <c r="N85" s="2" t="s">
        <v>680</v>
      </c>
      <c r="O85" s="2" t="s">
        <v>680</v>
      </c>
      <c r="P85" s="2" t="s">
        <v>680</v>
      </c>
      <c r="Q85" s="2" t="s">
        <v>680</v>
      </c>
      <c r="R85" s="2">
        <v>50.5</v>
      </c>
      <c r="S85" s="2" t="s">
        <v>680</v>
      </c>
      <c r="T85" s="2">
        <v>4.6500000000000004</v>
      </c>
      <c r="U85" s="2" t="s">
        <v>680</v>
      </c>
      <c r="V85" s="2" t="s">
        <v>680</v>
      </c>
      <c r="W85" s="2" t="s">
        <v>680</v>
      </c>
      <c r="X85" s="2" t="s">
        <v>680</v>
      </c>
      <c r="Y85" s="2" t="s">
        <v>680</v>
      </c>
      <c r="Z85" s="2" t="s">
        <v>680</v>
      </c>
      <c r="AA85" s="2" t="s">
        <v>680</v>
      </c>
      <c r="AB85" s="2" t="s">
        <v>680</v>
      </c>
      <c r="AC85" s="2" t="s">
        <v>680</v>
      </c>
      <c r="AD85" s="2">
        <v>7.7</v>
      </c>
      <c r="AE85" s="2" t="s">
        <v>680</v>
      </c>
      <c r="AF85" s="2" t="s">
        <v>680</v>
      </c>
      <c r="AG85" s="2" t="s">
        <v>680</v>
      </c>
      <c r="AH85" s="2" t="s">
        <v>680</v>
      </c>
      <c r="AI85" s="2" t="s">
        <v>680</v>
      </c>
      <c r="AM85" s="9">
        <f t="shared" si="3"/>
        <v>63.980000000000004</v>
      </c>
      <c r="AN85" s="9">
        <f t="shared" si="4"/>
        <v>53.7</v>
      </c>
      <c r="AO85" s="10">
        <f t="shared" si="5"/>
        <v>0.83932478899656138</v>
      </c>
    </row>
    <row r="86" spans="1:41" ht="15" customHeight="1" x14ac:dyDescent="0.25">
      <c r="A86" s="2" t="s">
        <v>146</v>
      </c>
      <c r="B86" s="2" t="s">
        <v>147</v>
      </c>
      <c r="C86" s="2">
        <v>2016</v>
      </c>
      <c r="D86" s="2">
        <v>30.2</v>
      </c>
      <c r="E86" s="2">
        <v>37</v>
      </c>
      <c r="F86" s="2" t="s">
        <v>680</v>
      </c>
      <c r="G86" s="2">
        <v>1.1000000000000001</v>
      </c>
      <c r="H86" s="2" t="s">
        <v>680</v>
      </c>
      <c r="I86" s="2" t="s">
        <v>680</v>
      </c>
      <c r="J86" s="2" t="s">
        <v>680</v>
      </c>
      <c r="K86" s="2" t="s">
        <v>680</v>
      </c>
      <c r="L86" s="2" t="s">
        <v>923</v>
      </c>
      <c r="M86" s="2" t="s">
        <v>680</v>
      </c>
      <c r="N86" s="2" t="s">
        <v>680</v>
      </c>
      <c r="O86" s="2" t="s">
        <v>680</v>
      </c>
      <c r="P86" s="2" t="s">
        <v>680</v>
      </c>
      <c r="Q86" s="2" t="s">
        <v>680</v>
      </c>
      <c r="R86" s="2" t="s">
        <v>680</v>
      </c>
      <c r="S86" s="2" t="s">
        <v>680</v>
      </c>
      <c r="T86" s="2">
        <v>29.1</v>
      </c>
      <c r="U86" s="2" t="s">
        <v>680</v>
      </c>
      <c r="V86" s="2" t="s">
        <v>680</v>
      </c>
      <c r="W86" s="2" t="s">
        <v>680</v>
      </c>
      <c r="X86" s="2" t="s">
        <v>680</v>
      </c>
      <c r="Y86" s="2" t="s">
        <v>680</v>
      </c>
      <c r="Z86" s="2" t="s">
        <v>680</v>
      </c>
      <c r="AA86" s="2" t="s">
        <v>680</v>
      </c>
      <c r="AB86" s="2" t="s">
        <v>680</v>
      </c>
      <c r="AC86" s="2">
        <v>2.1</v>
      </c>
      <c r="AD86" s="2" t="s">
        <v>680</v>
      </c>
      <c r="AE86" s="2" t="s">
        <v>680</v>
      </c>
      <c r="AF86" s="2" t="s">
        <v>680</v>
      </c>
      <c r="AG86" s="2" t="s">
        <v>680</v>
      </c>
      <c r="AH86" s="2">
        <v>4.7</v>
      </c>
      <c r="AI86" s="2">
        <v>4.8</v>
      </c>
      <c r="AM86" s="9">
        <f t="shared" si="3"/>
        <v>37.1</v>
      </c>
      <c r="AN86" s="9">
        <f t="shared" si="4"/>
        <v>30.2</v>
      </c>
      <c r="AO86" s="10">
        <f t="shared" si="5"/>
        <v>0.81401617250673852</v>
      </c>
    </row>
    <row r="87" spans="1:41" ht="15" customHeight="1" x14ac:dyDescent="0.25">
      <c r="A87" s="2" t="s">
        <v>148</v>
      </c>
      <c r="B87" s="2" t="s">
        <v>149</v>
      </c>
      <c r="C87" s="2">
        <v>2016</v>
      </c>
      <c r="D87" s="2">
        <v>245.542</v>
      </c>
      <c r="E87" s="2">
        <v>272.94</v>
      </c>
      <c r="F87" s="2" t="s">
        <v>680</v>
      </c>
      <c r="G87" s="2">
        <v>0.94</v>
      </c>
      <c r="H87" s="2" t="s">
        <v>680</v>
      </c>
      <c r="I87" s="2">
        <v>11.82</v>
      </c>
      <c r="J87" s="2" t="s">
        <v>680</v>
      </c>
      <c r="K87" s="2" t="s">
        <v>680</v>
      </c>
      <c r="L87" s="2" t="s">
        <v>681</v>
      </c>
      <c r="M87" s="2">
        <v>162</v>
      </c>
      <c r="N87" s="2">
        <v>58</v>
      </c>
      <c r="O87" s="2">
        <v>0</v>
      </c>
      <c r="P87" s="2">
        <v>0</v>
      </c>
      <c r="Q87" s="2">
        <v>0</v>
      </c>
      <c r="R87" s="2">
        <v>0</v>
      </c>
      <c r="S87" s="2" t="s">
        <v>8</v>
      </c>
      <c r="T87" s="2">
        <v>0</v>
      </c>
      <c r="U87" s="2">
        <v>0</v>
      </c>
      <c r="V87" s="2">
        <v>0</v>
      </c>
      <c r="W87" s="2">
        <v>0</v>
      </c>
      <c r="X87" s="2">
        <v>0</v>
      </c>
      <c r="Y87" s="2">
        <v>10.25</v>
      </c>
      <c r="Z87" s="2" t="s">
        <v>680</v>
      </c>
      <c r="AA87" s="2" t="s">
        <v>680</v>
      </c>
      <c r="AB87" s="2" t="s">
        <v>680</v>
      </c>
      <c r="AC87" s="2" t="s">
        <v>680</v>
      </c>
      <c r="AD87" s="2">
        <v>29.93</v>
      </c>
      <c r="AE87" s="2" t="s">
        <v>680</v>
      </c>
      <c r="AF87" s="2" t="s">
        <v>680</v>
      </c>
      <c r="AG87" s="2" t="s">
        <v>680</v>
      </c>
      <c r="AH87" s="2" t="s">
        <v>680</v>
      </c>
      <c r="AI87" s="2" t="s">
        <v>680</v>
      </c>
      <c r="AM87" s="9">
        <f t="shared" si="3"/>
        <v>272.94</v>
      </c>
      <c r="AN87" s="9">
        <f t="shared" si="4"/>
        <v>245.542</v>
      </c>
      <c r="AO87" s="10">
        <f t="shared" si="5"/>
        <v>0.8996189638748443</v>
      </c>
    </row>
    <row r="88" spans="1:41" ht="15" customHeight="1" x14ac:dyDescent="0.25">
      <c r="A88" s="2" t="s">
        <v>148</v>
      </c>
      <c r="B88" s="2" t="s">
        <v>150</v>
      </c>
      <c r="C88" s="2">
        <v>2016</v>
      </c>
      <c r="D88" s="2">
        <v>0.94199999999999995</v>
      </c>
      <c r="E88" s="2">
        <v>1.0469999999999999</v>
      </c>
      <c r="F88" s="2" t="s">
        <v>680</v>
      </c>
      <c r="G88" s="2">
        <v>0.115</v>
      </c>
      <c r="H88" s="2" t="s">
        <v>680</v>
      </c>
      <c r="I88" s="2" t="s">
        <v>680</v>
      </c>
      <c r="J88" s="2" t="s">
        <v>680</v>
      </c>
      <c r="K88" s="2" t="s">
        <v>680</v>
      </c>
      <c r="L88" s="2" t="s">
        <v>681</v>
      </c>
      <c r="M88" s="2" t="s">
        <v>680</v>
      </c>
      <c r="N88" s="2" t="s">
        <v>680</v>
      </c>
      <c r="O88" s="2" t="s">
        <v>680</v>
      </c>
      <c r="P88" s="2" t="s">
        <v>680</v>
      </c>
      <c r="Q88" s="2" t="s">
        <v>680</v>
      </c>
      <c r="R88" s="2" t="s">
        <v>680</v>
      </c>
      <c r="S88" s="2" t="s">
        <v>680</v>
      </c>
      <c r="T88" s="2">
        <v>0.93200000000000005</v>
      </c>
      <c r="U88" s="2" t="s">
        <v>680</v>
      </c>
      <c r="V88" s="2" t="s">
        <v>680</v>
      </c>
      <c r="W88" s="2" t="s">
        <v>680</v>
      </c>
      <c r="X88" s="2" t="s">
        <v>680</v>
      </c>
      <c r="Y88" s="2" t="s">
        <v>680</v>
      </c>
      <c r="Z88" s="2" t="s">
        <v>680</v>
      </c>
      <c r="AA88" s="2" t="s">
        <v>680</v>
      </c>
      <c r="AB88" s="2" t="s">
        <v>680</v>
      </c>
      <c r="AC88" s="2" t="s">
        <v>680</v>
      </c>
      <c r="AD88" s="2" t="s">
        <v>680</v>
      </c>
      <c r="AE88" s="2" t="s">
        <v>680</v>
      </c>
      <c r="AF88" s="2" t="s">
        <v>680</v>
      </c>
      <c r="AG88" s="2" t="s">
        <v>680</v>
      </c>
      <c r="AH88" s="2" t="s">
        <v>680</v>
      </c>
      <c r="AI88" s="2" t="s">
        <v>680</v>
      </c>
      <c r="AM88" s="9">
        <f t="shared" si="3"/>
        <v>1.0470000000000002</v>
      </c>
      <c r="AN88" s="9">
        <f t="shared" si="4"/>
        <v>0.94199999999999995</v>
      </c>
      <c r="AO88" s="10">
        <f t="shared" si="5"/>
        <v>0.89971346704871047</v>
      </c>
    </row>
    <row r="89" spans="1:41" ht="15" customHeight="1" x14ac:dyDescent="0.25">
      <c r="A89" s="2" t="s">
        <v>148</v>
      </c>
      <c r="B89" s="2" t="s">
        <v>151</v>
      </c>
      <c r="C89" s="2">
        <v>2016</v>
      </c>
      <c r="D89" s="2">
        <v>7.5119999999999996</v>
      </c>
      <c r="E89" s="2">
        <v>8.7249999999999996</v>
      </c>
      <c r="F89" s="2" t="s">
        <v>680</v>
      </c>
      <c r="G89" s="2" t="s">
        <v>680</v>
      </c>
      <c r="H89" s="2" t="s">
        <v>680</v>
      </c>
      <c r="I89" s="2" t="s">
        <v>680</v>
      </c>
      <c r="J89" s="2" t="s">
        <v>680</v>
      </c>
      <c r="K89" s="2" t="s">
        <v>680</v>
      </c>
      <c r="L89" s="2" t="s">
        <v>681</v>
      </c>
      <c r="M89" s="2" t="s">
        <v>680</v>
      </c>
      <c r="N89" s="2" t="s">
        <v>680</v>
      </c>
      <c r="O89" s="2" t="s">
        <v>680</v>
      </c>
      <c r="P89" s="2" t="s">
        <v>680</v>
      </c>
      <c r="Q89" s="2" t="s">
        <v>680</v>
      </c>
      <c r="R89" s="2" t="s">
        <v>680</v>
      </c>
      <c r="S89" s="2" t="s">
        <v>680</v>
      </c>
      <c r="T89" s="2">
        <v>5.5750000000000002</v>
      </c>
      <c r="U89" s="2" t="s">
        <v>680</v>
      </c>
      <c r="V89" s="2" t="s">
        <v>680</v>
      </c>
      <c r="W89" s="2" t="s">
        <v>680</v>
      </c>
      <c r="X89" s="2" t="s">
        <v>680</v>
      </c>
      <c r="Y89" s="2">
        <v>3.15</v>
      </c>
      <c r="Z89" s="2" t="s">
        <v>680</v>
      </c>
      <c r="AA89" s="2" t="s">
        <v>680</v>
      </c>
      <c r="AB89" s="2" t="s">
        <v>680</v>
      </c>
      <c r="AC89" s="2" t="s">
        <v>680</v>
      </c>
      <c r="AD89" s="2" t="s">
        <v>680</v>
      </c>
      <c r="AE89" s="2" t="s">
        <v>680</v>
      </c>
      <c r="AF89" s="2" t="s">
        <v>680</v>
      </c>
      <c r="AG89" s="2" t="s">
        <v>680</v>
      </c>
      <c r="AH89" s="2" t="s">
        <v>680</v>
      </c>
      <c r="AI89" s="2" t="s">
        <v>680</v>
      </c>
      <c r="AM89" s="9">
        <f t="shared" si="3"/>
        <v>8.7249999999999996</v>
      </c>
      <c r="AN89" s="9">
        <f t="shared" si="4"/>
        <v>7.5119999999999996</v>
      </c>
      <c r="AO89" s="10">
        <f t="shared" si="5"/>
        <v>0.86097421203438396</v>
      </c>
    </row>
    <row r="90" spans="1:41" ht="15" customHeight="1" x14ac:dyDescent="0.25">
      <c r="A90" s="2" t="s">
        <v>152</v>
      </c>
      <c r="B90" s="2" t="s">
        <v>153</v>
      </c>
      <c r="C90" s="2">
        <v>2016</v>
      </c>
      <c r="D90" s="2">
        <v>7</v>
      </c>
      <c r="E90" s="2">
        <v>4.1500000000000004</v>
      </c>
      <c r="F90" s="2" t="s">
        <v>680</v>
      </c>
      <c r="G90" s="2" t="s">
        <v>680</v>
      </c>
      <c r="H90" s="2" t="s">
        <v>680</v>
      </c>
      <c r="I90" s="2" t="s">
        <v>680</v>
      </c>
      <c r="J90" s="2" t="s">
        <v>680</v>
      </c>
      <c r="K90" s="2" t="s">
        <v>680</v>
      </c>
      <c r="L90" s="2" t="s">
        <v>681</v>
      </c>
      <c r="M90" s="2" t="s">
        <v>680</v>
      </c>
      <c r="N90" s="2" t="s">
        <v>680</v>
      </c>
      <c r="O90" s="2" t="s">
        <v>680</v>
      </c>
      <c r="P90" s="2" t="s">
        <v>680</v>
      </c>
      <c r="Q90" s="2" t="s">
        <v>680</v>
      </c>
      <c r="R90" s="2" t="s">
        <v>680</v>
      </c>
      <c r="S90" s="2" t="s">
        <v>680</v>
      </c>
      <c r="T90" s="2" t="s">
        <v>680</v>
      </c>
      <c r="U90" s="2">
        <v>4</v>
      </c>
      <c r="V90" s="2" t="s">
        <v>680</v>
      </c>
      <c r="W90" s="2" t="s">
        <v>680</v>
      </c>
      <c r="X90" s="2" t="s">
        <v>680</v>
      </c>
      <c r="Y90" s="2">
        <v>0.15</v>
      </c>
      <c r="Z90" s="2" t="s">
        <v>680</v>
      </c>
      <c r="AA90" s="2" t="s">
        <v>680</v>
      </c>
      <c r="AB90" s="2" t="s">
        <v>680</v>
      </c>
      <c r="AC90" s="2" t="s">
        <v>680</v>
      </c>
      <c r="AD90" s="2" t="s">
        <v>680</v>
      </c>
      <c r="AE90" s="2" t="s">
        <v>680</v>
      </c>
      <c r="AF90" s="2" t="s">
        <v>680</v>
      </c>
      <c r="AG90" s="2" t="s">
        <v>680</v>
      </c>
      <c r="AH90" s="2" t="s">
        <v>680</v>
      </c>
      <c r="AI90" s="2" t="s">
        <v>680</v>
      </c>
      <c r="AM90" s="9">
        <f t="shared" si="3"/>
        <v>4.1500000000000004</v>
      </c>
      <c r="AN90" s="9">
        <f t="shared" si="4"/>
        <v>7</v>
      </c>
      <c r="AO90" s="10">
        <f t="shared" si="5"/>
        <v>1.6867469879518071</v>
      </c>
    </row>
    <row r="91" spans="1:41" ht="15" customHeight="1" x14ac:dyDescent="0.25">
      <c r="A91" s="2" t="s">
        <v>152</v>
      </c>
      <c r="B91" s="2" t="s">
        <v>154</v>
      </c>
      <c r="C91" s="2">
        <v>2016</v>
      </c>
      <c r="D91" s="2" t="s">
        <v>680</v>
      </c>
      <c r="E91" s="2">
        <v>11.676</v>
      </c>
      <c r="F91" s="2" t="s">
        <v>680</v>
      </c>
      <c r="G91" s="2" t="s">
        <v>680</v>
      </c>
      <c r="H91" s="2" t="s">
        <v>680</v>
      </c>
      <c r="I91" s="2" t="s">
        <v>680</v>
      </c>
      <c r="J91" s="2" t="s">
        <v>680</v>
      </c>
      <c r="K91" s="2" t="s">
        <v>680</v>
      </c>
      <c r="L91" s="2" t="s">
        <v>681</v>
      </c>
      <c r="M91" s="2" t="s">
        <v>680</v>
      </c>
      <c r="N91" s="2" t="s">
        <v>680</v>
      </c>
      <c r="O91" s="2" t="s">
        <v>680</v>
      </c>
      <c r="P91" s="2" t="s">
        <v>680</v>
      </c>
      <c r="Q91" s="2" t="s">
        <v>680</v>
      </c>
      <c r="R91" s="2" t="s">
        <v>680</v>
      </c>
      <c r="S91" s="2" t="s">
        <v>680</v>
      </c>
      <c r="T91" s="2" t="s">
        <v>680</v>
      </c>
      <c r="U91" s="2">
        <v>11.516</v>
      </c>
      <c r="V91" s="2" t="s">
        <v>680</v>
      </c>
      <c r="W91" s="2" t="s">
        <v>680</v>
      </c>
      <c r="X91" s="2" t="s">
        <v>680</v>
      </c>
      <c r="Y91" s="2">
        <v>0.16</v>
      </c>
      <c r="Z91" s="2" t="s">
        <v>680</v>
      </c>
      <c r="AA91" s="2" t="s">
        <v>680</v>
      </c>
      <c r="AB91" s="2" t="s">
        <v>680</v>
      </c>
      <c r="AC91" s="2" t="s">
        <v>680</v>
      </c>
      <c r="AD91" s="2" t="s">
        <v>680</v>
      </c>
      <c r="AE91" s="2" t="s">
        <v>680</v>
      </c>
      <c r="AF91" s="2" t="s">
        <v>680</v>
      </c>
      <c r="AG91" s="2" t="s">
        <v>680</v>
      </c>
      <c r="AH91" s="2" t="s">
        <v>680</v>
      </c>
      <c r="AI91" s="2" t="s">
        <v>680</v>
      </c>
      <c r="AM91" s="9">
        <f t="shared" si="3"/>
        <v>11.676</v>
      </c>
      <c r="AN91" s="9">
        <f t="shared" si="4"/>
        <v>0</v>
      </c>
      <c r="AO91" s="10">
        <f t="shared" si="5"/>
        <v>0</v>
      </c>
    </row>
    <row r="92" spans="1:41" ht="15" customHeight="1" x14ac:dyDescent="0.25">
      <c r="A92" s="2" t="s">
        <v>152</v>
      </c>
      <c r="B92" s="2" t="s">
        <v>155</v>
      </c>
      <c r="C92" s="2">
        <v>2016</v>
      </c>
      <c r="D92" s="2">
        <v>5.0209999999999999</v>
      </c>
      <c r="E92" s="2">
        <v>4.9969999999999999</v>
      </c>
      <c r="F92" s="2" t="s">
        <v>680</v>
      </c>
      <c r="G92" s="2" t="s">
        <v>680</v>
      </c>
      <c r="H92" s="2" t="s">
        <v>680</v>
      </c>
      <c r="I92" s="2" t="s">
        <v>680</v>
      </c>
      <c r="J92" s="2" t="s">
        <v>680</v>
      </c>
      <c r="K92" s="2" t="s">
        <v>680</v>
      </c>
      <c r="L92" s="2" t="s">
        <v>681</v>
      </c>
      <c r="M92" s="2" t="s">
        <v>680</v>
      </c>
      <c r="N92" s="2" t="s">
        <v>680</v>
      </c>
      <c r="O92" s="2" t="s">
        <v>680</v>
      </c>
      <c r="P92" s="2" t="s">
        <v>680</v>
      </c>
      <c r="Q92" s="2" t="s">
        <v>680</v>
      </c>
      <c r="R92" s="2" t="s">
        <v>680</v>
      </c>
      <c r="S92" s="2" t="s">
        <v>680</v>
      </c>
      <c r="T92" s="2">
        <v>4.7720000000000002</v>
      </c>
      <c r="U92" s="2" t="s">
        <v>680</v>
      </c>
      <c r="V92" s="2" t="s">
        <v>680</v>
      </c>
      <c r="W92" s="2" t="s">
        <v>680</v>
      </c>
      <c r="X92" s="2" t="s">
        <v>680</v>
      </c>
      <c r="Y92" s="2" t="s">
        <v>680</v>
      </c>
      <c r="Z92" s="2" t="s">
        <v>680</v>
      </c>
      <c r="AA92" s="2" t="s">
        <v>680</v>
      </c>
      <c r="AB92" s="2" t="s">
        <v>680</v>
      </c>
      <c r="AC92" s="2" t="s">
        <v>680</v>
      </c>
      <c r="AD92" s="2" t="s">
        <v>680</v>
      </c>
      <c r="AE92" s="2" t="s">
        <v>680</v>
      </c>
      <c r="AF92" s="2" t="s">
        <v>680</v>
      </c>
      <c r="AG92" s="2" t="s">
        <v>680</v>
      </c>
      <c r="AH92" s="2">
        <v>0.22500000000000001</v>
      </c>
      <c r="AI92" s="2">
        <v>0.22500000000000001</v>
      </c>
      <c r="AM92" s="9">
        <f t="shared" si="3"/>
        <v>4.9969999999999999</v>
      </c>
      <c r="AN92" s="9">
        <f t="shared" si="4"/>
        <v>5.0209999999999999</v>
      </c>
      <c r="AO92" s="10">
        <f t="shared" si="5"/>
        <v>1.0048028817290375</v>
      </c>
    </row>
    <row r="93" spans="1:41" ht="15" customHeight="1" x14ac:dyDescent="0.25">
      <c r="A93" s="2" t="s">
        <v>156</v>
      </c>
      <c r="B93" s="2" t="s">
        <v>157</v>
      </c>
      <c r="C93" s="2">
        <v>2016</v>
      </c>
      <c r="D93" s="2">
        <v>70.537000000000006</v>
      </c>
      <c r="E93" s="2">
        <v>78.36</v>
      </c>
      <c r="F93" s="2" t="s">
        <v>680</v>
      </c>
      <c r="G93" s="2">
        <v>0.112</v>
      </c>
      <c r="H93" s="2" t="s">
        <v>680</v>
      </c>
      <c r="I93" s="2" t="s">
        <v>680</v>
      </c>
      <c r="J93" s="2">
        <v>1.0720000000000001</v>
      </c>
      <c r="K93" s="2" t="s">
        <v>680</v>
      </c>
      <c r="L93" s="2" t="s">
        <v>681</v>
      </c>
      <c r="M93" s="2">
        <v>48.947000000000003</v>
      </c>
      <c r="N93" s="2">
        <v>8.7949999999999999</v>
      </c>
      <c r="O93" s="2">
        <v>7.5549999999999997</v>
      </c>
      <c r="P93" s="2" t="s">
        <v>680</v>
      </c>
      <c r="Q93" s="2" t="s">
        <v>680</v>
      </c>
      <c r="R93" s="2" t="s">
        <v>680</v>
      </c>
      <c r="S93" s="2" t="s">
        <v>8</v>
      </c>
      <c r="T93" s="2" t="s">
        <v>680</v>
      </c>
      <c r="U93" s="2" t="s">
        <v>680</v>
      </c>
      <c r="V93" s="2" t="s">
        <v>680</v>
      </c>
      <c r="W93" s="2" t="s">
        <v>680</v>
      </c>
      <c r="X93" s="2" t="s">
        <v>680</v>
      </c>
      <c r="Y93" s="2">
        <v>4.93</v>
      </c>
      <c r="Z93" s="2" t="s">
        <v>680</v>
      </c>
      <c r="AA93" s="2" t="s">
        <v>680</v>
      </c>
      <c r="AB93" s="2" t="s">
        <v>680</v>
      </c>
      <c r="AC93" s="2" t="s">
        <v>680</v>
      </c>
      <c r="AD93" s="2">
        <v>6.9489999999999998</v>
      </c>
      <c r="AE93" s="2" t="s">
        <v>680</v>
      </c>
      <c r="AF93" s="2" t="s">
        <v>680</v>
      </c>
      <c r="AG93" s="2" t="s">
        <v>680</v>
      </c>
      <c r="AH93" s="2" t="s">
        <v>680</v>
      </c>
      <c r="AI93" s="2" t="s">
        <v>680</v>
      </c>
      <c r="AM93" s="9">
        <f t="shared" si="3"/>
        <v>78.36</v>
      </c>
      <c r="AN93" s="9">
        <f t="shared" si="4"/>
        <v>70.537000000000006</v>
      </c>
      <c r="AO93" s="10">
        <f t="shared" si="5"/>
        <v>0.90016590096988269</v>
      </c>
    </row>
    <row r="94" spans="1:41" ht="15" customHeight="1" x14ac:dyDescent="0.25">
      <c r="A94" s="2" t="s">
        <v>156</v>
      </c>
      <c r="B94" s="2" t="s">
        <v>158</v>
      </c>
      <c r="C94" s="2">
        <v>2016</v>
      </c>
      <c r="D94" s="2">
        <v>2.6779999999999999</v>
      </c>
      <c r="E94" s="2">
        <v>3.0510000000000002</v>
      </c>
      <c r="F94" s="2" t="s">
        <v>680</v>
      </c>
      <c r="G94" s="2">
        <v>0.05</v>
      </c>
      <c r="H94" s="2" t="s">
        <v>680</v>
      </c>
      <c r="I94" s="2" t="s">
        <v>680</v>
      </c>
      <c r="J94" s="2" t="s">
        <v>680</v>
      </c>
      <c r="K94" s="2" t="s">
        <v>680</v>
      </c>
      <c r="L94" s="2" t="s">
        <v>681</v>
      </c>
      <c r="M94" s="2" t="s">
        <v>680</v>
      </c>
      <c r="N94" s="2" t="s">
        <v>680</v>
      </c>
      <c r="O94" s="2" t="s">
        <v>680</v>
      </c>
      <c r="P94" s="2" t="s">
        <v>680</v>
      </c>
      <c r="Q94" s="2" t="s">
        <v>680</v>
      </c>
      <c r="R94" s="2" t="s">
        <v>680</v>
      </c>
      <c r="S94" s="2" t="s">
        <v>8</v>
      </c>
      <c r="T94" s="2">
        <v>3.0009999999999999</v>
      </c>
      <c r="U94" s="2" t="s">
        <v>680</v>
      </c>
      <c r="V94" s="2" t="s">
        <v>680</v>
      </c>
      <c r="W94" s="2" t="s">
        <v>680</v>
      </c>
      <c r="X94" s="2" t="s">
        <v>680</v>
      </c>
      <c r="Y94" s="2" t="s">
        <v>680</v>
      </c>
      <c r="Z94" s="2" t="s">
        <v>680</v>
      </c>
      <c r="AA94" s="2" t="s">
        <v>680</v>
      </c>
      <c r="AB94" s="2" t="s">
        <v>680</v>
      </c>
      <c r="AC94" s="2" t="s">
        <v>680</v>
      </c>
      <c r="AD94" s="2" t="s">
        <v>680</v>
      </c>
      <c r="AE94" s="2" t="s">
        <v>680</v>
      </c>
      <c r="AF94" s="2" t="s">
        <v>680</v>
      </c>
      <c r="AG94" s="2" t="s">
        <v>680</v>
      </c>
      <c r="AH94" s="2" t="s">
        <v>680</v>
      </c>
      <c r="AI94" s="2" t="s">
        <v>680</v>
      </c>
      <c r="AM94" s="9">
        <f t="shared" si="3"/>
        <v>3.0509999999999997</v>
      </c>
      <c r="AN94" s="9">
        <f t="shared" si="4"/>
        <v>2.6779999999999999</v>
      </c>
      <c r="AO94" s="10">
        <f t="shared" si="5"/>
        <v>0.87774500163880698</v>
      </c>
    </row>
    <row r="95" spans="1:41" ht="15" customHeight="1" x14ac:dyDescent="0.25">
      <c r="A95" s="2" t="s">
        <v>156</v>
      </c>
      <c r="B95" s="2" t="s">
        <v>159</v>
      </c>
      <c r="C95" s="2">
        <v>2016</v>
      </c>
      <c r="D95" s="2">
        <v>3.988</v>
      </c>
      <c r="E95" s="2">
        <v>4.3650000000000002</v>
      </c>
      <c r="F95" s="2" t="s">
        <v>680</v>
      </c>
      <c r="G95" s="2">
        <v>0.123</v>
      </c>
      <c r="H95" s="2" t="s">
        <v>680</v>
      </c>
      <c r="I95" s="2" t="s">
        <v>680</v>
      </c>
      <c r="J95" s="2" t="s">
        <v>680</v>
      </c>
      <c r="K95" s="2" t="s">
        <v>680</v>
      </c>
      <c r="L95" s="2" t="s">
        <v>681</v>
      </c>
      <c r="M95" s="2" t="s">
        <v>680</v>
      </c>
      <c r="N95" s="2" t="s">
        <v>680</v>
      </c>
      <c r="O95" s="2" t="s">
        <v>680</v>
      </c>
      <c r="P95" s="2" t="s">
        <v>680</v>
      </c>
      <c r="Q95" s="2" t="s">
        <v>680</v>
      </c>
      <c r="R95" s="2" t="s">
        <v>680</v>
      </c>
      <c r="S95" s="2" t="s">
        <v>680</v>
      </c>
      <c r="T95" s="2">
        <v>4.242</v>
      </c>
      <c r="U95" s="2" t="s">
        <v>680</v>
      </c>
      <c r="V95" s="2" t="s">
        <v>680</v>
      </c>
      <c r="W95" s="2" t="s">
        <v>680</v>
      </c>
      <c r="X95" s="2" t="s">
        <v>680</v>
      </c>
      <c r="Y95" s="2" t="s">
        <v>680</v>
      </c>
      <c r="Z95" s="2" t="s">
        <v>680</v>
      </c>
      <c r="AA95" s="2" t="s">
        <v>680</v>
      </c>
      <c r="AB95" s="2" t="s">
        <v>680</v>
      </c>
      <c r="AC95" s="2" t="s">
        <v>680</v>
      </c>
      <c r="AD95" s="2" t="s">
        <v>680</v>
      </c>
      <c r="AE95" s="2" t="s">
        <v>680</v>
      </c>
      <c r="AF95" s="2" t="s">
        <v>680</v>
      </c>
      <c r="AG95" s="2" t="s">
        <v>680</v>
      </c>
      <c r="AH95" s="2" t="s">
        <v>680</v>
      </c>
      <c r="AI95" s="2" t="s">
        <v>680</v>
      </c>
      <c r="AM95" s="9">
        <f t="shared" si="3"/>
        <v>4.3650000000000002</v>
      </c>
      <c r="AN95" s="9">
        <f t="shared" si="4"/>
        <v>3.988</v>
      </c>
      <c r="AO95" s="10">
        <f t="shared" si="5"/>
        <v>0.91363115693012598</v>
      </c>
    </row>
    <row r="96" spans="1:41" ht="15" customHeight="1" x14ac:dyDescent="0.25">
      <c r="A96" s="2" t="s">
        <v>160</v>
      </c>
      <c r="B96" s="2" t="s">
        <v>161</v>
      </c>
      <c r="C96" s="2">
        <v>2016</v>
      </c>
      <c r="D96" s="2">
        <v>5.25</v>
      </c>
      <c r="E96" s="2">
        <v>5.6870000000000003</v>
      </c>
      <c r="F96" s="2" t="s">
        <v>680</v>
      </c>
      <c r="G96" s="2">
        <v>5.7000000000000002E-2</v>
      </c>
      <c r="H96" s="2" t="s">
        <v>680</v>
      </c>
      <c r="I96" s="2" t="s">
        <v>680</v>
      </c>
      <c r="J96" s="2" t="s">
        <v>680</v>
      </c>
      <c r="K96" s="2" t="s">
        <v>680</v>
      </c>
      <c r="L96" s="2" t="s">
        <v>681</v>
      </c>
      <c r="M96" s="2" t="s">
        <v>680</v>
      </c>
      <c r="N96" s="2" t="s">
        <v>680</v>
      </c>
      <c r="O96" s="2" t="s">
        <v>680</v>
      </c>
      <c r="P96" s="2" t="s">
        <v>680</v>
      </c>
      <c r="Q96" s="2" t="s">
        <v>680</v>
      </c>
      <c r="R96" s="2" t="s">
        <v>680</v>
      </c>
      <c r="S96" s="2" t="s">
        <v>680</v>
      </c>
      <c r="T96" s="2">
        <v>5.63</v>
      </c>
      <c r="U96" s="2" t="s">
        <v>680</v>
      </c>
      <c r="V96" s="2" t="s">
        <v>680</v>
      </c>
      <c r="W96" s="2" t="s">
        <v>680</v>
      </c>
      <c r="X96" s="2" t="s">
        <v>680</v>
      </c>
      <c r="Y96" s="2" t="s">
        <v>680</v>
      </c>
      <c r="Z96" s="2" t="s">
        <v>680</v>
      </c>
      <c r="AA96" s="2" t="s">
        <v>680</v>
      </c>
      <c r="AB96" s="2" t="s">
        <v>680</v>
      </c>
      <c r="AC96" s="2" t="s">
        <v>680</v>
      </c>
      <c r="AD96" s="2" t="s">
        <v>680</v>
      </c>
      <c r="AE96" s="2" t="s">
        <v>680</v>
      </c>
      <c r="AF96" s="2" t="s">
        <v>680</v>
      </c>
      <c r="AG96" s="2" t="s">
        <v>680</v>
      </c>
      <c r="AH96" s="2" t="s">
        <v>680</v>
      </c>
      <c r="AI96" s="2" t="s">
        <v>680</v>
      </c>
      <c r="AM96" s="9">
        <f t="shared" si="3"/>
        <v>5.6870000000000003</v>
      </c>
      <c r="AN96" s="9">
        <f t="shared" si="4"/>
        <v>5.25</v>
      </c>
      <c r="AO96" s="10">
        <f t="shared" si="5"/>
        <v>0.92315807983119391</v>
      </c>
    </row>
    <row r="97" spans="1:41" ht="15" customHeight="1" x14ac:dyDescent="0.25">
      <c r="A97" s="2" t="s">
        <v>160</v>
      </c>
      <c r="B97" s="2" t="s">
        <v>162</v>
      </c>
      <c r="C97" s="2">
        <v>2016</v>
      </c>
      <c r="D97" s="2">
        <v>27.5</v>
      </c>
      <c r="E97" s="2">
        <v>30.5</v>
      </c>
      <c r="F97" s="2" t="s">
        <v>680</v>
      </c>
      <c r="G97" s="2">
        <v>3.79</v>
      </c>
      <c r="H97" s="2" t="s">
        <v>680</v>
      </c>
      <c r="I97" s="2" t="s">
        <v>680</v>
      </c>
      <c r="J97" s="2" t="s">
        <v>680</v>
      </c>
      <c r="K97" s="2">
        <v>10.14</v>
      </c>
      <c r="L97" s="2" t="s">
        <v>924</v>
      </c>
      <c r="M97" s="2" t="s">
        <v>680</v>
      </c>
      <c r="N97" s="2" t="s">
        <v>680</v>
      </c>
      <c r="O97" s="2" t="s">
        <v>680</v>
      </c>
      <c r="P97" s="2" t="s">
        <v>680</v>
      </c>
      <c r="Q97" s="2" t="s">
        <v>680</v>
      </c>
      <c r="R97" s="2" t="s">
        <v>680</v>
      </c>
      <c r="S97" s="2" t="s">
        <v>680</v>
      </c>
      <c r="T97" s="2">
        <v>16.5</v>
      </c>
      <c r="U97" s="2" t="s">
        <v>680</v>
      </c>
      <c r="V97" s="2" t="s">
        <v>680</v>
      </c>
      <c r="W97" s="2" t="s">
        <v>680</v>
      </c>
      <c r="X97" s="2" t="s">
        <v>680</v>
      </c>
      <c r="Y97" s="2" t="s">
        <v>680</v>
      </c>
      <c r="Z97" s="2" t="s">
        <v>680</v>
      </c>
      <c r="AA97" s="2" t="s">
        <v>680</v>
      </c>
      <c r="AB97" s="2" t="s">
        <v>680</v>
      </c>
      <c r="AC97" s="2">
        <v>7.0000000000000007E-2</v>
      </c>
      <c r="AD97" s="2" t="s">
        <v>680</v>
      </c>
      <c r="AE97" s="2" t="s">
        <v>680</v>
      </c>
      <c r="AF97" s="2" t="s">
        <v>680</v>
      </c>
      <c r="AG97" s="2" t="s">
        <v>680</v>
      </c>
      <c r="AH97" s="2" t="s">
        <v>680</v>
      </c>
      <c r="AI97" s="2" t="s">
        <v>680</v>
      </c>
      <c r="AM97" s="9">
        <f t="shared" si="3"/>
        <v>30.5</v>
      </c>
      <c r="AN97" s="9">
        <f t="shared" si="4"/>
        <v>27.5</v>
      </c>
      <c r="AO97" s="10">
        <f t="shared" si="5"/>
        <v>0.90163934426229508</v>
      </c>
    </row>
    <row r="98" spans="1:41" ht="15" customHeight="1" x14ac:dyDescent="0.25">
      <c r="A98" s="2" t="s">
        <v>160</v>
      </c>
      <c r="B98" s="2" t="s">
        <v>163</v>
      </c>
      <c r="C98" s="2">
        <v>2016</v>
      </c>
      <c r="D98" s="2">
        <v>5.3</v>
      </c>
      <c r="E98" s="2">
        <v>5.72</v>
      </c>
      <c r="F98" s="2" t="s">
        <v>680</v>
      </c>
      <c r="G98" s="2">
        <v>0.13</v>
      </c>
      <c r="H98" s="2" t="s">
        <v>680</v>
      </c>
      <c r="I98" s="2" t="s">
        <v>680</v>
      </c>
      <c r="J98" s="2" t="s">
        <v>680</v>
      </c>
      <c r="K98" s="2" t="s">
        <v>680</v>
      </c>
      <c r="L98" s="2" t="s">
        <v>681</v>
      </c>
      <c r="M98" s="2" t="s">
        <v>680</v>
      </c>
      <c r="N98" s="2" t="s">
        <v>680</v>
      </c>
      <c r="O98" s="2" t="s">
        <v>680</v>
      </c>
      <c r="P98" s="2" t="s">
        <v>680</v>
      </c>
      <c r="Q98" s="2" t="s">
        <v>680</v>
      </c>
      <c r="R98" s="2" t="s">
        <v>680</v>
      </c>
      <c r="S98" s="2" t="s">
        <v>680</v>
      </c>
      <c r="T98" s="2">
        <v>5.59</v>
      </c>
      <c r="U98" s="2" t="s">
        <v>680</v>
      </c>
      <c r="V98" s="2" t="s">
        <v>680</v>
      </c>
      <c r="W98" s="2" t="s">
        <v>680</v>
      </c>
      <c r="X98" s="2" t="s">
        <v>680</v>
      </c>
      <c r="Y98" s="2" t="s">
        <v>680</v>
      </c>
      <c r="Z98" s="2" t="s">
        <v>680</v>
      </c>
      <c r="AA98" s="2" t="s">
        <v>680</v>
      </c>
      <c r="AB98" s="2" t="s">
        <v>680</v>
      </c>
      <c r="AC98" s="2" t="s">
        <v>680</v>
      </c>
      <c r="AD98" s="2" t="s">
        <v>680</v>
      </c>
      <c r="AE98" s="2" t="s">
        <v>680</v>
      </c>
      <c r="AF98" s="2" t="s">
        <v>680</v>
      </c>
      <c r="AG98" s="2" t="s">
        <v>680</v>
      </c>
      <c r="AH98" s="2" t="s">
        <v>680</v>
      </c>
      <c r="AI98" s="2" t="s">
        <v>680</v>
      </c>
      <c r="AM98" s="9">
        <f t="shared" si="3"/>
        <v>5.72</v>
      </c>
      <c r="AN98" s="9">
        <f t="shared" si="4"/>
        <v>5.3</v>
      </c>
      <c r="AO98" s="10">
        <f t="shared" si="5"/>
        <v>0.92657342657342656</v>
      </c>
    </row>
    <row r="99" spans="1:41" ht="15" customHeight="1" x14ac:dyDescent="0.25">
      <c r="A99" s="2" t="s">
        <v>160</v>
      </c>
      <c r="B99" s="2" t="s">
        <v>164</v>
      </c>
      <c r="C99" s="2">
        <v>2016</v>
      </c>
      <c r="D99" s="2">
        <v>5.85</v>
      </c>
      <c r="E99" s="2">
        <v>5.62</v>
      </c>
      <c r="F99" s="2" t="s">
        <v>680</v>
      </c>
      <c r="G99" s="2">
        <v>0.02</v>
      </c>
      <c r="H99" s="2" t="s">
        <v>680</v>
      </c>
      <c r="I99" s="2" t="s">
        <v>680</v>
      </c>
      <c r="J99" s="2" t="s">
        <v>680</v>
      </c>
      <c r="K99" s="2" t="s">
        <v>680</v>
      </c>
      <c r="L99" s="2" t="s">
        <v>681</v>
      </c>
      <c r="M99" s="2" t="s">
        <v>680</v>
      </c>
      <c r="N99" s="2" t="s">
        <v>680</v>
      </c>
      <c r="O99" s="2" t="s">
        <v>680</v>
      </c>
      <c r="P99" s="2" t="s">
        <v>680</v>
      </c>
      <c r="Q99" s="2" t="s">
        <v>680</v>
      </c>
      <c r="R99" s="2" t="s">
        <v>680</v>
      </c>
      <c r="S99" s="2" t="s">
        <v>680</v>
      </c>
      <c r="T99" s="2">
        <v>5.6</v>
      </c>
      <c r="U99" s="2" t="s">
        <v>680</v>
      </c>
      <c r="V99" s="2" t="s">
        <v>680</v>
      </c>
      <c r="W99" s="2" t="s">
        <v>680</v>
      </c>
      <c r="X99" s="2" t="s">
        <v>680</v>
      </c>
      <c r="Y99" s="2" t="s">
        <v>680</v>
      </c>
      <c r="Z99" s="2" t="s">
        <v>680</v>
      </c>
      <c r="AA99" s="2" t="s">
        <v>680</v>
      </c>
      <c r="AB99" s="2" t="s">
        <v>680</v>
      </c>
      <c r="AC99" s="2" t="s">
        <v>680</v>
      </c>
      <c r="AD99" s="2" t="s">
        <v>680</v>
      </c>
      <c r="AE99" s="2" t="s">
        <v>680</v>
      </c>
      <c r="AF99" s="2" t="s">
        <v>680</v>
      </c>
      <c r="AG99" s="2" t="s">
        <v>680</v>
      </c>
      <c r="AH99" s="2" t="s">
        <v>680</v>
      </c>
      <c r="AI99" s="2" t="s">
        <v>680</v>
      </c>
      <c r="AM99" s="9">
        <f t="shared" si="3"/>
        <v>5.6199999999999992</v>
      </c>
      <c r="AN99" s="9">
        <f t="shared" si="4"/>
        <v>5.85</v>
      </c>
      <c r="AO99" s="10">
        <f t="shared" si="5"/>
        <v>1.0409252669039146</v>
      </c>
    </row>
    <row r="100" spans="1:41" ht="15" customHeight="1" x14ac:dyDescent="0.25">
      <c r="A100" s="2" t="s">
        <v>165</v>
      </c>
      <c r="B100" s="2" t="s">
        <v>166</v>
      </c>
      <c r="C100" s="2">
        <v>2016</v>
      </c>
      <c r="D100" s="2">
        <v>116.6</v>
      </c>
      <c r="E100" s="2">
        <v>119.1</v>
      </c>
      <c r="F100" s="2" t="s">
        <v>680</v>
      </c>
      <c r="G100" s="2">
        <v>4.0999999999999996</v>
      </c>
      <c r="H100" s="2" t="s">
        <v>680</v>
      </c>
      <c r="I100" s="2" t="s">
        <v>680</v>
      </c>
      <c r="J100" s="2" t="s">
        <v>680</v>
      </c>
      <c r="K100" s="2" t="s">
        <v>680</v>
      </c>
      <c r="L100" s="2" t="s">
        <v>681</v>
      </c>
      <c r="M100" s="2">
        <v>41.4</v>
      </c>
      <c r="N100" s="2" t="s">
        <v>680</v>
      </c>
      <c r="O100" s="2" t="s">
        <v>680</v>
      </c>
      <c r="P100" s="2" t="s">
        <v>680</v>
      </c>
      <c r="Q100" s="2" t="s">
        <v>680</v>
      </c>
      <c r="R100" s="2" t="s">
        <v>680</v>
      </c>
      <c r="S100" s="2" t="s">
        <v>680</v>
      </c>
      <c r="T100" s="2" t="s">
        <v>680</v>
      </c>
      <c r="U100" s="2" t="s">
        <v>680</v>
      </c>
      <c r="V100" s="2" t="s">
        <v>680</v>
      </c>
      <c r="W100" s="2">
        <v>0.5</v>
      </c>
      <c r="X100" s="2" t="s">
        <v>680</v>
      </c>
      <c r="Y100" s="2">
        <v>13</v>
      </c>
      <c r="Z100" s="2" t="s">
        <v>680</v>
      </c>
      <c r="AA100" s="2" t="s">
        <v>680</v>
      </c>
      <c r="AB100" s="2">
        <v>60.1</v>
      </c>
      <c r="AC100" s="2" t="s">
        <v>680</v>
      </c>
      <c r="AD100" s="2" t="s">
        <v>680</v>
      </c>
      <c r="AE100" s="2" t="s">
        <v>680</v>
      </c>
      <c r="AF100" s="2" t="s">
        <v>680</v>
      </c>
      <c r="AG100" s="2" t="s">
        <v>680</v>
      </c>
      <c r="AH100" s="2" t="s">
        <v>680</v>
      </c>
      <c r="AI100" s="2" t="s">
        <v>680</v>
      </c>
      <c r="AM100" s="9">
        <f t="shared" si="3"/>
        <v>119.1</v>
      </c>
      <c r="AN100" s="9">
        <f t="shared" si="4"/>
        <v>116.6</v>
      </c>
      <c r="AO100" s="10">
        <f t="shared" si="5"/>
        <v>0.97900923593618805</v>
      </c>
    </row>
    <row r="101" spans="1:41"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c r="V101" s="2" t="s">
        <v>681</v>
      </c>
      <c r="W101" s="2" t="s">
        <v>681</v>
      </c>
      <c r="X101" s="2" t="s">
        <v>681</v>
      </c>
      <c r="Y101" s="2" t="s">
        <v>681</v>
      </c>
      <c r="Z101" s="2" t="s">
        <v>681</v>
      </c>
      <c r="AA101" s="2" t="s">
        <v>681</v>
      </c>
      <c r="AB101" s="2" t="s">
        <v>681</v>
      </c>
      <c r="AC101" s="2" t="s">
        <v>681</v>
      </c>
      <c r="AD101" s="2" t="s">
        <v>681</v>
      </c>
      <c r="AE101" s="2" t="s">
        <v>681</v>
      </c>
      <c r="AF101" s="2" t="s">
        <v>681</v>
      </c>
      <c r="AG101" s="2" t="s">
        <v>681</v>
      </c>
      <c r="AH101" s="2" t="s">
        <v>681</v>
      </c>
      <c r="AI101" s="2" t="s">
        <v>681</v>
      </c>
      <c r="AM101" s="9">
        <f t="shared" si="3"/>
        <v>0</v>
      </c>
      <c r="AN101" s="9">
        <f t="shared" si="4"/>
        <v>0</v>
      </c>
      <c r="AO101" s="10" t="str">
        <f t="shared" si="5"/>
        <v/>
      </c>
    </row>
    <row r="102" spans="1:41"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c r="V102" s="2" t="s">
        <v>681</v>
      </c>
      <c r="W102" s="2" t="s">
        <v>681</v>
      </c>
      <c r="X102" s="2" t="s">
        <v>681</v>
      </c>
      <c r="Y102" s="2" t="s">
        <v>681</v>
      </c>
      <c r="Z102" s="2" t="s">
        <v>681</v>
      </c>
      <c r="AA102" s="2" t="s">
        <v>681</v>
      </c>
      <c r="AB102" s="2" t="s">
        <v>681</v>
      </c>
      <c r="AC102" s="2" t="s">
        <v>681</v>
      </c>
      <c r="AD102" s="2" t="s">
        <v>681</v>
      </c>
      <c r="AE102" s="2" t="s">
        <v>681</v>
      </c>
      <c r="AF102" s="2" t="s">
        <v>681</v>
      </c>
      <c r="AG102" s="2" t="s">
        <v>681</v>
      </c>
      <c r="AH102" s="2" t="s">
        <v>681</v>
      </c>
      <c r="AI102" s="2" t="s">
        <v>681</v>
      </c>
      <c r="AM102" s="9">
        <f t="shared" si="3"/>
        <v>0</v>
      </c>
      <c r="AN102" s="9">
        <f t="shared" si="4"/>
        <v>0</v>
      </c>
      <c r="AO102" s="10" t="str">
        <f t="shared" si="5"/>
        <v/>
      </c>
    </row>
    <row r="103" spans="1:41"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c r="V103" s="2" t="s">
        <v>681</v>
      </c>
      <c r="W103" s="2" t="s">
        <v>681</v>
      </c>
      <c r="X103" s="2" t="s">
        <v>681</v>
      </c>
      <c r="Y103" s="2" t="s">
        <v>681</v>
      </c>
      <c r="Z103" s="2" t="s">
        <v>681</v>
      </c>
      <c r="AA103" s="2" t="s">
        <v>681</v>
      </c>
      <c r="AB103" s="2" t="s">
        <v>681</v>
      </c>
      <c r="AC103" s="2" t="s">
        <v>681</v>
      </c>
      <c r="AD103" s="2" t="s">
        <v>681</v>
      </c>
      <c r="AE103" s="2" t="s">
        <v>681</v>
      </c>
      <c r="AF103" s="2" t="s">
        <v>681</v>
      </c>
      <c r="AG103" s="2" t="s">
        <v>681</v>
      </c>
      <c r="AH103" s="2" t="s">
        <v>681</v>
      </c>
      <c r="AI103" s="2" t="s">
        <v>681</v>
      </c>
      <c r="AM103" s="9">
        <f t="shared" si="3"/>
        <v>0</v>
      </c>
      <c r="AN103" s="9">
        <f t="shared" si="4"/>
        <v>0</v>
      </c>
      <c r="AO103" s="10" t="str">
        <f t="shared" si="5"/>
        <v/>
      </c>
    </row>
    <row r="104" spans="1:41"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c r="V104" s="2" t="s">
        <v>681</v>
      </c>
      <c r="W104" s="2" t="s">
        <v>681</v>
      </c>
      <c r="X104" s="2" t="s">
        <v>681</v>
      </c>
      <c r="Y104" s="2" t="s">
        <v>681</v>
      </c>
      <c r="Z104" s="2" t="s">
        <v>681</v>
      </c>
      <c r="AA104" s="2" t="s">
        <v>681</v>
      </c>
      <c r="AB104" s="2" t="s">
        <v>681</v>
      </c>
      <c r="AC104" s="2" t="s">
        <v>681</v>
      </c>
      <c r="AD104" s="2" t="s">
        <v>681</v>
      </c>
      <c r="AE104" s="2" t="s">
        <v>681</v>
      </c>
      <c r="AF104" s="2" t="s">
        <v>681</v>
      </c>
      <c r="AG104" s="2" t="s">
        <v>681</v>
      </c>
      <c r="AH104" s="2" t="s">
        <v>681</v>
      </c>
      <c r="AI104" s="2" t="s">
        <v>681</v>
      </c>
      <c r="AM104" s="9">
        <f t="shared" si="3"/>
        <v>0</v>
      </c>
      <c r="AN104" s="9">
        <f t="shared" si="4"/>
        <v>0</v>
      </c>
      <c r="AO104" s="10" t="str">
        <f t="shared" si="5"/>
        <v/>
      </c>
    </row>
    <row r="105" spans="1:41"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c r="V105" s="2" t="s">
        <v>681</v>
      </c>
      <c r="W105" s="2" t="s">
        <v>681</v>
      </c>
      <c r="X105" s="2" t="s">
        <v>681</v>
      </c>
      <c r="Y105" s="2" t="s">
        <v>681</v>
      </c>
      <c r="Z105" s="2" t="s">
        <v>681</v>
      </c>
      <c r="AA105" s="2" t="s">
        <v>681</v>
      </c>
      <c r="AB105" s="2" t="s">
        <v>681</v>
      </c>
      <c r="AC105" s="2" t="s">
        <v>681</v>
      </c>
      <c r="AD105" s="2" t="s">
        <v>681</v>
      </c>
      <c r="AE105" s="2" t="s">
        <v>681</v>
      </c>
      <c r="AF105" s="2" t="s">
        <v>681</v>
      </c>
      <c r="AG105" s="2" t="s">
        <v>681</v>
      </c>
      <c r="AH105" s="2" t="s">
        <v>681</v>
      </c>
      <c r="AI105" s="2" t="s">
        <v>681</v>
      </c>
      <c r="AM105" s="9">
        <f t="shared" si="3"/>
        <v>0</v>
      </c>
      <c r="AN105" s="9">
        <f t="shared" si="4"/>
        <v>0</v>
      </c>
      <c r="AO105" s="10" t="str">
        <f t="shared" si="5"/>
        <v/>
      </c>
    </row>
    <row r="106" spans="1:41" ht="15" customHeight="1" x14ac:dyDescent="0.25">
      <c r="A106" s="2" t="s">
        <v>175</v>
      </c>
      <c r="B106" s="2" t="s">
        <v>179</v>
      </c>
      <c r="C106" s="2">
        <v>2016</v>
      </c>
      <c r="D106" s="2">
        <v>4929.75</v>
      </c>
      <c r="E106" s="2">
        <v>5289.8509999999997</v>
      </c>
      <c r="F106" s="2">
        <v>7.3209999999999997</v>
      </c>
      <c r="G106" s="2">
        <v>36.628999999999998</v>
      </c>
      <c r="H106" s="2">
        <v>0</v>
      </c>
      <c r="I106" s="2">
        <v>72.067999999999998</v>
      </c>
      <c r="J106" s="2">
        <v>0</v>
      </c>
      <c r="K106" s="2">
        <v>0</v>
      </c>
      <c r="L106" s="2" t="s">
        <v>681</v>
      </c>
      <c r="M106" s="2">
        <v>611.78</v>
      </c>
      <c r="N106" s="2">
        <v>0</v>
      </c>
      <c r="O106" s="2">
        <v>0</v>
      </c>
      <c r="P106" s="2">
        <v>0</v>
      </c>
      <c r="Q106" s="2">
        <v>0.16400000000000001</v>
      </c>
      <c r="R106" s="2">
        <v>8.4789999999999992</v>
      </c>
      <c r="S106" s="2" t="s">
        <v>680</v>
      </c>
      <c r="T106" s="2">
        <v>436.16300000000001</v>
      </c>
      <c r="U106" s="2">
        <v>0</v>
      </c>
      <c r="V106" s="2">
        <v>0</v>
      </c>
      <c r="W106" s="2">
        <v>275.36</v>
      </c>
      <c r="X106" s="2">
        <v>170.196</v>
      </c>
      <c r="Y106" s="2">
        <v>338.28300000000002</v>
      </c>
      <c r="Z106" s="2">
        <v>0</v>
      </c>
      <c r="AA106" s="2">
        <v>44.433</v>
      </c>
      <c r="AB106" s="2">
        <v>1326.655</v>
      </c>
      <c r="AC106" s="2">
        <v>0</v>
      </c>
      <c r="AD106" s="2">
        <v>73.917000000000002</v>
      </c>
      <c r="AE106" s="2">
        <v>1821.5619999999999</v>
      </c>
      <c r="AF106" s="2" t="s">
        <v>915</v>
      </c>
      <c r="AG106" s="2">
        <v>554.58100000000002</v>
      </c>
      <c r="AH106" s="2">
        <v>66.840999999999994</v>
      </c>
      <c r="AI106" s="2">
        <v>66.840999999999994</v>
      </c>
      <c r="AM106" s="9">
        <f t="shared" si="3"/>
        <v>5289.8510000000006</v>
      </c>
      <c r="AN106" s="9">
        <f t="shared" si="4"/>
        <v>4929.75</v>
      </c>
      <c r="AO106" s="10">
        <f t="shared" si="5"/>
        <v>0.9319260599211584</v>
      </c>
    </row>
    <row r="107" spans="1:41"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c r="V107" s="2" t="s">
        <v>681</v>
      </c>
      <c r="W107" s="2" t="s">
        <v>681</v>
      </c>
      <c r="X107" s="2" t="s">
        <v>681</v>
      </c>
      <c r="Y107" s="2" t="s">
        <v>681</v>
      </c>
      <c r="Z107" s="2" t="s">
        <v>681</v>
      </c>
      <c r="AA107" s="2" t="s">
        <v>681</v>
      </c>
      <c r="AB107" s="2" t="s">
        <v>681</v>
      </c>
      <c r="AC107" s="2" t="s">
        <v>681</v>
      </c>
      <c r="AD107" s="2" t="s">
        <v>681</v>
      </c>
      <c r="AE107" s="2" t="s">
        <v>681</v>
      </c>
      <c r="AF107" s="2" t="s">
        <v>681</v>
      </c>
      <c r="AG107" s="2" t="s">
        <v>681</v>
      </c>
      <c r="AH107" s="2" t="s">
        <v>681</v>
      </c>
      <c r="AI107" s="2" t="s">
        <v>681</v>
      </c>
      <c r="AM107" s="9">
        <f t="shared" si="3"/>
        <v>0</v>
      </c>
      <c r="AN107" s="9">
        <f t="shared" si="4"/>
        <v>0</v>
      </c>
      <c r="AO107" s="10" t="str">
        <f t="shared" si="5"/>
        <v/>
      </c>
    </row>
    <row r="108" spans="1:41"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c r="V108" s="2" t="s">
        <v>681</v>
      </c>
      <c r="W108" s="2" t="s">
        <v>681</v>
      </c>
      <c r="X108" s="2" t="s">
        <v>681</v>
      </c>
      <c r="Y108" s="2" t="s">
        <v>681</v>
      </c>
      <c r="Z108" s="2" t="s">
        <v>681</v>
      </c>
      <c r="AA108" s="2" t="s">
        <v>681</v>
      </c>
      <c r="AB108" s="2" t="s">
        <v>681</v>
      </c>
      <c r="AC108" s="2" t="s">
        <v>681</v>
      </c>
      <c r="AD108" s="2" t="s">
        <v>681</v>
      </c>
      <c r="AE108" s="2" t="s">
        <v>681</v>
      </c>
      <c r="AF108" s="2" t="s">
        <v>681</v>
      </c>
      <c r="AG108" s="2" t="s">
        <v>681</v>
      </c>
      <c r="AH108" s="2" t="s">
        <v>681</v>
      </c>
      <c r="AI108" s="2" t="s">
        <v>681</v>
      </c>
      <c r="AM108" s="9">
        <f t="shared" si="3"/>
        <v>0</v>
      </c>
      <c r="AN108" s="9">
        <f t="shared" si="4"/>
        <v>0</v>
      </c>
      <c r="AO108" s="10" t="str">
        <f t="shared" si="5"/>
        <v/>
      </c>
    </row>
    <row r="109" spans="1:41"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c r="V109" s="2" t="s">
        <v>681</v>
      </c>
      <c r="W109" s="2" t="s">
        <v>681</v>
      </c>
      <c r="X109" s="2" t="s">
        <v>681</v>
      </c>
      <c r="Y109" s="2" t="s">
        <v>681</v>
      </c>
      <c r="Z109" s="2" t="s">
        <v>681</v>
      </c>
      <c r="AA109" s="2" t="s">
        <v>681</v>
      </c>
      <c r="AB109" s="2" t="s">
        <v>681</v>
      </c>
      <c r="AC109" s="2" t="s">
        <v>681</v>
      </c>
      <c r="AD109" s="2" t="s">
        <v>681</v>
      </c>
      <c r="AE109" s="2" t="s">
        <v>681</v>
      </c>
      <c r="AF109" s="2" t="s">
        <v>681</v>
      </c>
      <c r="AG109" s="2" t="s">
        <v>681</v>
      </c>
      <c r="AH109" s="2" t="s">
        <v>681</v>
      </c>
      <c r="AI109" s="2" t="s">
        <v>681</v>
      </c>
      <c r="AM109" s="9">
        <f t="shared" si="3"/>
        <v>0</v>
      </c>
      <c r="AN109" s="9">
        <f t="shared" si="4"/>
        <v>0</v>
      </c>
      <c r="AO109" s="10" t="str">
        <f t="shared" si="5"/>
        <v/>
      </c>
    </row>
    <row r="110" spans="1:41" ht="15" customHeight="1" x14ac:dyDescent="0.25">
      <c r="A110" s="2" t="s">
        <v>175</v>
      </c>
      <c r="B110" s="2" t="s">
        <v>183</v>
      </c>
      <c r="C110" s="2">
        <v>2016</v>
      </c>
      <c r="D110" s="2">
        <v>76.489999999999995</v>
      </c>
      <c r="E110" s="2">
        <v>81.007999999999996</v>
      </c>
      <c r="F110" s="2" t="s">
        <v>680</v>
      </c>
      <c r="G110" s="2">
        <v>6.2889999999999997</v>
      </c>
      <c r="H110" s="2" t="s">
        <v>680</v>
      </c>
      <c r="I110" s="2" t="s">
        <v>680</v>
      </c>
      <c r="J110" s="2" t="s">
        <v>680</v>
      </c>
      <c r="K110" s="2" t="s">
        <v>680</v>
      </c>
      <c r="L110" s="2" t="s">
        <v>681</v>
      </c>
      <c r="M110" s="2" t="s">
        <v>680</v>
      </c>
      <c r="N110" s="2" t="s">
        <v>680</v>
      </c>
      <c r="O110" s="2" t="s">
        <v>680</v>
      </c>
      <c r="P110" s="2" t="s">
        <v>680</v>
      </c>
      <c r="Q110" s="2" t="s">
        <v>680</v>
      </c>
      <c r="R110" s="2" t="s">
        <v>680</v>
      </c>
      <c r="S110" s="2" t="s">
        <v>680</v>
      </c>
      <c r="T110" s="2">
        <v>10.141</v>
      </c>
      <c r="U110" s="2" t="s">
        <v>680</v>
      </c>
      <c r="V110" s="2" t="s">
        <v>680</v>
      </c>
      <c r="W110" s="2" t="s">
        <v>680</v>
      </c>
      <c r="X110" s="2" t="s">
        <v>680</v>
      </c>
      <c r="Y110" s="2">
        <v>50.497999999999998</v>
      </c>
      <c r="Z110" s="2" t="s">
        <v>680</v>
      </c>
      <c r="AA110" s="2" t="s">
        <v>680</v>
      </c>
      <c r="AB110" s="2" t="s">
        <v>680</v>
      </c>
      <c r="AC110" s="2">
        <v>2.9000000000000001E-2</v>
      </c>
      <c r="AD110" s="2" t="s">
        <v>680</v>
      </c>
      <c r="AE110" s="2">
        <v>14.051</v>
      </c>
      <c r="AF110" s="2" t="s">
        <v>915</v>
      </c>
      <c r="AG110" s="2">
        <v>4.5149999999999997</v>
      </c>
      <c r="AH110" s="2" t="s">
        <v>680</v>
      </c>
      <c r="AI110" s="2" t="s">
        <v>680</v>
      </c>
      <c r="AM110" s="9">
        <f t="shared" si="3"/>
        <v>81.007999999999996</v>
      </c>
      <c r="AN110" s="9">
        <f t="shared" si="4"/>
        <v>76.489999999999995</v>
      </c>
      <c r="AO110" s="10">
        <f t="shared" si="5"/>
        <v>0.94422773059450915</v>
      </c>
    </row>
    <row r="111" spans="1:41"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c r="V111" s="2" t="s">
        <v>681</v>
      </c>
      <c r="W111" s="2" t="s">
        <v>681</v>
      </c>
      <c r="X111" s="2" t="s">
        <v>681</v>
      </c>
      <c r="Y111" s="2" t="s">
        <v>681</v>
      </c>
      <c r="Z111" s="2" t="s">
        <v>681</v>
      </c>
      <c r="AA111" s="2" t="s">
        <v>681</v>
      </c>
      <c r="AB111" s="2" t="s">
        <v>681</v>
      </c>
      <c r="AC111" s="2" t="s">
        <v>681</v>
      </c>
      <c r="AD111" s="2" t="s">
        <v>681</v>
      </c>
      <c r="AE111" s="2" t="s">
        <v>681</v>
      </c>
      <c r="AF111" s="2" t="s">
        <v>681</v>
      </c>
      <c r="AG111" s="2" t="s">
        <v>681</v>
      </c>
      <c r="AH111" s="2" t="s">
        <v>681</v>
      </c>
      <c r="AI111" s="2" t="s">
        <v>681</v>
      </c>
      <c r="AM111" s="9">
        <f t="shared" si="3"/>
        <v>0</v>
      </c>
      <c r="AN111" s="9">
        <f t="shared" si="4"/>
        <v>0</v>
      </c>
      <c r="AO111" s="10" t="str">
        <f t="shared" si="5"/>
        <v/>
      </c>
    </row>
    <row r="112" spans="1:41" ht="15" customHeight="1" x14ac:dyDescent="0.25">
      <c r="A112" s="2" t="s">
        <v>185</v>
      </c>
      <c r="B112" s="2" t="s">
        <v>186</v>
      </c>
      <c r="C112" s="2">
        <v>2016</v>
      </c>
      <c r="D112" s="2">
        <v>0</v>
      </c>
      <c r="E112" s="2">
        <v>0</v>
      </c>
      <c r="F112" s="2" t="s">
        <v>680</v>
      </c>
      <c r="G112" s="2" t="s">
        <v>680</v>
      </c>
      <c r="H112" s="2" t="s">
        <v>680</v>
      </c>
      <c r="I112" s="2" t="s">
        <v>680</v>
      </c>
      <c r="J112" s="2" t="s">
        <v>680</v>
      </c>
      <c r="K112" s="2" t="s">
        <v>680</v>
      </c>
      <c r="L112" s="2" t="s">
        <v>681</v>
      </c>
      <c r="M112" s="2">
        <v>0</v>
      </c>
      <c r="N112" s="2" t="s">
        <v>800</v>
      </c>
      <c r="O112" s="2" t="s">
        <v>800</v>
      </c>
      <c r="P112" s="2" t="s">
        <v>680</v>
      </c>
      <c r="Q112" s="2" t="s">
        <v>680</v>
      </c>
      <c r="R112" s="2" t="s">
        <v>680</v>
      </c>
      <c r="S112" s="2" t="s">
        <v>8</v>
      </c>
      <c r="T112" s="2">
        <v>0</v>
      </c>
      <c r="U112" s="2" t="s">
        <v>680</v>
      </c>
      <c r="V112" s="2" t="s">
        <v>680</v>
      </c>
      <c r="W112" s="2" t="s">
        <v>680</v>
      </c>
      <c r="X112" s="2" t="s">
        <v>680</v>
      </c>
      <c r="Y112" s="2" t="s">
        <v>680</v>
      </c>
      <c r="Z112" s="2" t="s">
        <v>680</v>
      </c>
      <c r="AA112" s="2" t="s">
        <v>680</v>
      </c>
      <c r="AB112" s="2" t="s">
        <v>680</v>
      </c>
      <c r="AC112" s="2" t="s">
        <v>680</v>
      </c>
      <c r="AD112" s="2" t="s">
        <v>680</v>
      </c>
      <c r="AE112" s="2" t="s">
        <v>680</v>
      </c>
      <c r="AF112" s="2" t="s">
        <v>680</v>
      </c>
      <c r="AG112" s="2" t="s">
        <v>680</v>
      </c>
      <c r="AH112" s="2" t="s">
        <v>680</v>
      </c>
      <c r="AI112" s="2" t="s">
        <v>680</v>
      </c>
      <c r="AM112" s="9">
        <f t="shared" si="3"/>
        <v>0</v>
      </c>
      <c r="AN112" s="9">
        <f t="shared" si="4"/>
        <v>0</v>
      </c>
      <c r="AO112" s="10" t="str">
        <f t="shared" si="5"/>
        <v/>
      </c>
    </row>
    <row r="113" spans="1:41" ht="15" customHeight="1" x14ac:dyDescent="0.25">
      <c r="A113" s="2" t="s">
        <v>185</v>
      </c>
      <c r="B113" s="2" t="s">
        <v>188</v>
      </c>
      <c r="C113" s="2">
        <v>2016</v>
      </c>
      <c r="D113" s="2">
        <v>0.8</v>
      </c>
      <c r="E113" s="2" t="s">
        <v>680</v>
      </c>
      <c r="F113" s="2" t="s">
        <v>680</v>
      </c>
      <c r="G113" s="2" t="s">
        <v>680</v>
      </c>
      <c r="H113" s="2" t="s">
        <v>680</v>
      </c>
      <c r="I113" s="2" t="s">
        <v>680</v>
      </c>
      <c r="J113" s="2" t="s">
        <v>680</v>
      </c>
      <c r="K113" s="2" t="s">
        <v>680</v>
      </c>
      <c r="L113" s="2" t="s">
        <v>723</v>
      </c>
      <c r="M113" s="2" t="s">
        <v>800</v>
      </c>
      <c r="N113" s="2" t="s">
        <v>800</v>
      </c>
      <c r="O113" s="2" t="s">
        <v>800</v>
      </c>
      <c r="P113" s="2" t="s">
        <v>680</v>
      </c>
      <c r="Q113" s="2" t="s">
        <v>680</v>
      </c>
      <c r="R113" s="2" t="s">
        <v>680</v>
      </c>
      <c r="S113" s="2" t="s">
        <v>8</v>
      </c>
      <c r="T113" s="2" t="s">
        <v>680</v>
      </c>
      <c r="U113" s="2" t="s">
        <v>680</v>
      </c>
      <c r="V113" s="2" t="s">
        <v>680</v>
      </c>
      <c r="W113" s="2" t="s">
        <v>680</v>
      </c>
      <c r="X113" s="2" t="s">
        <v>680</v>
      </c>
      <c r="Y113" s="2" t="s">
        <v>680</v>
      </c>
      <c r="Z113" s="2" t="s">
        <v>680</v>
      </c>
      <c r="AA113" s="2" t="s">
        <v>680</v>
      </c>
      <c r="AB113" s="2" t="s">
        <v>680</v>
      </c>
      <c r="AC113" s="2" t="s">
        <v>680</v>
      </c>
      <c r="AD113" s="2" t="s">
        <v>680</v>
      </c>
      <c r="AE113" s="2" t="s">
        <v>680</v>
      </c>
      <c r="AF113" s="2" t="s">
        <v>680</v>
      </c>
      <c r="AG113" s="2" t="s">
        <v>680</v>
      </c>
      <c r="AH113" s="2" t="s">
        <v>680</v>
      </c>
      <c r="AI113" s="2" t="s">
        <v>680</v>
      </c>
      <c r="AM113" s="9">
        <f t="shared" si="3"/>
        <v>0</v>
      </c>
      <c r="AN113" s="9">
        <f t="shared" si="4"/>
        <v>0.8</v>
      </c>
      <c r="AO113" s="10" t="str">
        <f t="shared" si="5"/>
        <v/>
      </c>
    </row>
    <row r="114" spans="1:41" ht="15" customHeight="1" x14ac:dyDescent="0.25">
      <c r="A114" s="2" t="s">
        <v>185</v>
      </c>
      <c r="B114" s="2" t="s">
        <v>189</v>
      </c>
      <c r="C114" s="2">
        <v>2016</v>
      </c>
      <c r="D114" s="2">
        <v>0.3</v>
      </c>
      <c r="E114" s="2" t="s">
        <v>680</v>
      </c>
      <c r="F114" s="2" t="s">
        <v>680</v>
      </c>
      <c r="G114" s="2" t="s">
        <v>680</v>
      </c>
      <c r="H114" s="2" t="s">
        <v>680</v>
      </c>
      <c r="I114" s="2" t="s">
        <v>680</v>
      </c>
      <c r="J114" s="2" t="s">
        <v>680</v>
      </c>
      <c r="K114" s="2" t="s">
        <v>680</v>
      </c>
      <c r="L114" s="2" t="s">
        <v>681</v>
      </c>
      <c r="M114" s="2" t="s">
        <v>800</v>
      </c>
      <c r="N114" s="2" t="s">
        <v>800</v>
      </c>
      <c r="O114" s="2" t="s">
        <v>800</v>
      </c>
      <c r="P114" s="2" t="s">
        <v>680</v>
      </c>
      <c r="Q114" s="2" t="s">
        <v>680</v>
      </c>
      <c r="R114" s="2" t="s">
        <v>680</v>
      </c>
      <c r="S114" s="2" t="s">
        <v>8</v>
      </c>
      <c r="T114" s="2" t="s">
        <v>800</v>
      </c>
      <c r="U114" s="2" t="s">
        <v>680</v>
      </c>
      <c r="V114" s="2" t="s">
        <v>680</v>
      </c>
      <c r="W114" s="2" t="s">
        <v>680</v>
      </c>
      <c r="X114" s="2" t="s">
        <v>680</v>
      </c>
      <c r="Y114" s="2" t="s">
        <v>680</v>
      </c>
      <c r="Z114" s="2" t="s">
        <v>680</v>
      </c>
      <c r="AA114" s="2" t="s">
        <v>680</v>
      </c>
      <c r="AB114" s="2" t="s">
        <v>680</v>
      </c>
      <c r="AC114" s="2" t="s">
        <v>680</v>
      </c>
      <c r="AD114" s="2" t="s">
        <v>680</v>
      </c>
      <c r="AE114" s="2" t="s">
        <v>680</v>
      </c>
      <c r="AF114" s="2" t="s">
        <v>680</v>
      </c>
      <c r="AG114" s="2" t="s">
        <v>680</v>
      </c>
      <c r="AH114" s="2" t="s">
        <v>680</v>
      </c>
      <c r="AI114" s="2" t="s">
        <v>680</v>
      </c>
      <c r="AM114" s="9">
        <f t="shared" si="3"/>
        <v>0</v>
      </c>
      <c r="AN114" s="9">
        <f t="shared" si="4"/>
        <v>0.3</v>
      </c>
      <c r="AO114" s="10" t="str">
        <f t="shared" si="5"/>
        <v/>
      </c>
    </row>
    <row r="115" spans="1:41" ht="15" customHeight="1" x14ac:dyDescent="0.25">
      <c r="A115" s="2" t="s">
        <v>185</v>
      </c>
      <c r="B115" s="2" t="s">
        <v>190</v>
      </c>
      <c r="C115" s="2">
        <v>2016</v>
      </c>
      <c r="D115" s="2">
        <v>5.5</v>
      </c>
      <c r="E115" s="2" t="s">
        <v>680</v>
      </c>
      <c r="F115" s="2" t="s">
        <v>680</v>
      </c>
      <c r="G115" s="2" t="s">
        <v>680</v>
      </c>
      <c r="H115" s="2" t="s">
        <v>680</v>
      </c>
      <c r="I115" s="2" t="s">
        <v>680</v>
      </c>
      <c r="J115" s="2" t="s">
        <v>680</v>
      </c>
      <c r="K115" s="2" t="s">
        <v>680</v>
      </c>
      <c r="L115" s="2" t="s">
        <v>681</v>
      </c>
      <c r="M115" s="2" t="s">
        <v>800</v>
      </c>
      <c r="N115" s="2" t="s">
        <v>800</v>
      </c>
      <c r="O115" s="2" t="s">
        <v>800</v>
      </c>
      <c r="P115" s="2" t="s">
        <v>680</v>
      </c>
      <c r="Q115" s="2" t="s">
        <v>680</v>
      </c>
      <c r="R115" s="2" t="s">
        <v>680</v>
      </c>
      <c r="S115" s="2" t="s">
        <v>8</v>
      </c>
      <c r="T115" s="2" t="s">
        <v>680</v>
      </c>
      <c r="U115" s="2" t="s">
        <v>680</v>
      </c>
      <c r="V115" s="2" t="s">
        <v>680</v>
      </c>
      <c r="W115" s="2" t="s">
        <v>680</v>
      </c>
      <c r="X115" s="2" t="s">
        <v>680</v>
      </c>
      <c r="Y115" s="2" t="s">
        <v>680</v>
      </c>
      <c r="Z115" s="2" t="s">
        <v>680</v>
      </c>
      <c r="AA115" s="2" t="s">
        <v>680</v>
      </c>
      <c r="AB115" s="2" t="s">
        <v>680</v>
      </c>
      <c r="AC115" s="2" t="s">
        <v>680</v>
      </c>
      <c r="AD115" s="2" t="s">
        <v>680</v>
      </c>
      <c r="AE115" s="2" t="s">
        <v>680</v>
      </c>
      <c r="AF115" s="2" t="s">
        <v>680</v>
      </c>
      <c r="AG115" s="2" t="s">
        <v>680</v>
      </c>
      <c r="AH115" s="2" t="s">
        <v>680</v>
      </c>
      <c r="AI115" s="2" t="s">
        <v>680</v>
      </c>
      <c r="AM115" s="9">
        <f t="shared" si="3"/>
        <v>0</v>
      </c>
      <c r="AN115" s="9">
        <f t="shared" si="4"/>
        <v>5.5</v>
      </c>
      <c r="AO115" s="10" t="str">
        <f t="shared" si="5"/>
        <v/>
      </c>
    </row>
    <row r="116" spans="1:41" ht="15" customHeight="1" x14ac:dyDescent="0.25">
      <c r="A116" s="2" t="s">
        <v>185</v>
      </c>
      <c r="B116" s="2" t="s">
        <v>191</v>
      </c>
      <c r="C116" s="2">
        <v>2016</v>
      </c>
      <c r="D116" s="2" t="s">
        <v>800</v>
      </c>
      <c r="E116" s="2" t="s">
        <v>680</v>
      </c>
      <c r="F116" s="2" t="s">
        <v>680</v>
      </c>
      <c r="G116" s="2" t="s">
        <v>680</v>
      </c>
      <c r="H116" s="2" t="s">
        <v>680</v>
      </c>
      <c r="I116" s="2" t="s">
        <v>680</v>
      </c>
      <c r="J116" s="2" t="s">
        <v>680</v>
      </c>
      <c r="K116" s="2" t="s">
        <v>680</v>
      </c>
      <c r="L116" s="2" t="s">
        <v>681</v>
      </c>
      <c r="M116" s="2" t="s">
        <v>800</v>
      </c>
      <c r="N116" s="2" t="s">
        <v>800</v>
      </c>
      <c r="O116" s="2" t="s">
        <v>800</v>
      </c>
      <c r="P116" s="2" t="s">
        <v>680</v>
      </c>
      <c r="Q116" s="2" t="s">
        <v>680</v>
      </c>
      <c r="R116" s="2" t="s">
        <v>680</v>
      </c>
      <c r="S116" s="2" t="s">
        <v>680</v>
      </c>
      <c r="T116" s="2" t="s">
        <v>800</v>
      </c>
      <c r="U116" s="2" t="s">
        <v>680</v>
      </c>
      <c r="V116" s="2" t="s">
        <v>680</v>
      </c>
      <c r="W116" s="2" t="s">
        <v>680</v>
      </c>
      <c r="X116" s="2" t="s">
        <v>800</v>
      </c>
      <c r="Y116" s="2" t="s">
        <v>680</v>
      </c>
      <c r="Z116" s="2" t="s">
        <v>680</v>
      </c>
      <c r="AA116" s="2" t="s">
        <v>680</v>
      </c>
      <c r="AB116" s="2" t="s">
        <v>680</v>
      </c>
      <c r="AC116" s="2" t="s">
        <v>680</v>
      </c>
      <c r="AD116" s="2" t="s">
        <v>680</v>
      </c>
      <c r="AE116" s="2" t="s">
        <v>680</v>
      </c>
      <c r="AF116" s="2" t="s">
        <v>680</v>
      </c>
      <c r="AG116" s="2" t="s">
        <v>680</v>
      </c>
      <c r="AH116" s="2" t="s">
        <v>680</v>
      </c>
      <c r="AI116" s="2" t="s">
        <v>680</v>
      </c>
      <c r="AM116" s="9">
        <f t="shared" si="3"/>
        <v>0</v>
      </c>
      <c r="AN116" s="9">
        <f t="shared" si="4"/>
        <v>0</v>
      </c>
      <c r="AO116" s="10" t="str">
        <f t="shared" si="5"/>
        <v/>
      </c>
    </row>
    <row r="117" spans="1:41" ht="15" customHeight="1" x14ac:dyDescent="0.25">
      <c r="A117" s="2" t="s">
        <v>185</v>
      </c>
      <c r="B117" s="2" t="s">
        <v>192</v>
      </c>
      <c r="C117" s="2">
        <v>2016</v>
      </c>
      <c r="D117" s="2" t="s">
        <v>800</v>
      </c>
      <c r="E117" s="2" t="s">
        <v>680</v>
      </c>
      <c r="F117" s="2" t="s">
        <v>680</v>
      </c>
      <c r="G117" s="2" t="s">
        <v>680</v>
      </c>
      <c r="H117" s="2" t="s">
        <v>680</v>
      </c>
      <c r="I117" s="2" t="s">
        <v>680</v>
      </c>
      <c r="J117" s="2" t="s">
        <v>680</v>
      </c>
      <c r="K117" s="2" t="s">
        <v>680</v>
      </c>
      <c r="L117" s="2" t="s">
        <v>681</v>
      </c>
      <c r="M117" s="2" t="s">
        <v>800</v>
      </c>
      <c r="N117" s="2" t="s">
        <v>800</v>
      </c>
      <c r="O117" s="2" t="s">
        <v>800</v>
      </c>
      <c r="P117" s="2" t="s">
        <v>680</v>
      </c>
      <c r="Q117" s="2" t="s">
        <v>680</v>
      </c>
      <c r="R117" s="2" t="s">
        <v>680</v>
      </c>
      <c r="S117" s="2" t="s">
        <v>8</v>
      </c>
      <c r="T117" s="2" t="s">
        <v>800</v>
      </c>
      <c r="U117" s="2" t="s">
        <v>680</v>
      </c>
      <c r="V117" s="2" t="s">
        <v>680</v>
      </c>
      <c r="W117" s="2" t="s">
        <v>680</v>
      </c>
      <c r="X117" s="2" t="s">
        <v>680</v>
      </c>
      <c r="Y117" s="2" t="s">
        <v>680</v>
      </c>
      <c r="Z117" s="2" t="s">
        <v>680</v>
      </c>
      <c r="AA117" s="2" t="s">
        <v>680</v>
      </c>
      <c r="AB117" s="2" t="s">
        <v>680</v>
      </c>
      <c r="AC117" s="2" t="s">
        <v>680</v>
      </c>
      <c r="AD117" s="2" t="s">
        <v>680</v>
      </c>
      <c r="AE117" s="2" t="s">
        <v>680</v>
      </c>
      <c r="AF117" s="2" t="s">
        <v>680</v>
      </c>
      <c r="AG117" s="2" t="s">
        <v>680</v>
      </c>
      <c r="AH117" s="2" t="s">
        <v>680</v>
      </c>
      <c r="AI117" s="2" t="s">
        <v>680</v>
      </c>
      <c r="AM117" s="9">
        <f t="shared" si="3"/>
        <v>0</v>
      </c>
      <c r="AN117" s="9">
        <f t="shared" si="4"/>
        <v>0</v>
      </c>
      <c r="AO117" s="10" t="str">
        <f t="shared" si="5"/>
        <v/>
      </c>
    </row>
    <row r="118" spans="1:41" ht="15" customHeight="1" x14ac:dyDescent="0.25">
      <c r="A118" s="2" t="s">
        <v>185</v>
      </c>
      <c r="B118" s="2" t="s">
        <v>193</v>
      </c>
      <c r="C118" s="2">
        <v>2016</v>
      </c>
      <c r="D118" s="2">
        <v>12.7</v>
      </c>
      <c r="E118" s="2" t="s">
        <v>680</v>
      </c>
      <c r="F118" s="2" t="s">
        <v>680</v>
      </c>
      <c r="G118" s="2" t="s">
        <v>680</v>
      </c>
      <c r="H118" s="2" t="s">
        <v>680</v>
      </c>
      <c r="I118" s="2" t="s">
        <v>680</v>
      </c>
      <c r="J118" s="2" t="s">
        <v>680</v>
      </c>
      <c r="K118" s="2" t="s">
        <v>680</v>
      </c>
      <c r="L118" s="2" t="s">
        <v>681</v>
      </c>
      <c r="M118" s="2" t="s">
        <v>800</v>
      </c>
      <c r="N118" s="2" t="s">
        <v>800</v>
      </c>
      <c r="O118" s="2" t="s">
        <v>800</v>
      </c>
      <c r="P118" s="2" t="s">
        <v>680</v>
      </c>
      <c r="Q118" s="2" t="s">
        <v>680</v>
      </c>
      <c r="R118" s="2" t="s">
        <v>680</v>
      </c>
      <c r="S118" s="2" t="s">
        <v>8</v>
      </c>
      <c r="T118" s="2" t="s">
        <v>680</v>
      </c>
      <c r="U118" s="2" t="s">
        <v>680</v>
      </c>
      <c r="V118" s="2" t="s">
        <v>680</v>
      </c>
      <c r="W118" s="2" t="s">
        <v>680</v>
      </c>
      <c r="X118" s="2" t="s">
        <v>680</v>
      </c>
      <c r="Y118" s="2" t="s">
        <v>680</v>
      </c>
      <c r="Z118" s="2" t="s">
        <v>680</v>
      </c>
      <c r="AA118" s="2" t="s">
        <v>680</v>
      </c>
      <c r="AB118" s="2" t="s">
        <v>680</v>
      </c>
      <c r="AC118" s="2" t="s">
        <v>680</v>
      </c>
      <c r="AD118" s="2" t="s">
        <v>680</v>
      </c>
      <c r="AE118" s="2" t="s">
        <v>680</v>
      </c>
      <c r="AF118" s="2" t="s">
        <v>680</v>
      </c>
      <c r="AG118" s="2" t="s">
        <v>680</v>
      </c>
      <c r="AH118" s="2" t="s">
        <v>680</v>
      </c>
      <c r="AI118" s="2" t="s">
        <v>680</v>
      </c>
      <c r="AM118" s="9">
        <f t="shared" si="3"/>
        <v>0</v>
      </c>
      <c r="AN118" s="9">
        <f t="shared" si="4"/>
        <v>12.7</v>
      </c>
      <c r="AO118" s="10" t="str">
        <f t="shared" si="5"/>
        <v/>
      </c>
    </row>
    <row r="119" spans="1:41" ht="15" customHeight="1" x14ac:dyDescent="0.25">
      <c r="A119" s="2" t="s">
        <v>194</v>
      </c>
      <c r="B119" s="2" t="s">
        <v>195</v>
      </c>
      <c r="C119" s="2">
        <v>2016</v>
      </c>
      <c r="D119" s="2">
        <v>28.988</v>
      </c>
      <c r="E119" s="2">
        <v>39.367899999999999</v>
      </c>
      <c r="F119" s="2" t="s">
        <v>680</v>
      </c>
      <c r="G119" s="2">
        <v>0.68700000000000006</v>
      </c>
      <c r="H119" s="2" t="s">
        <v>680</v>
      </c>
      <c r="I119" s="2" t="s">
        <v>680</v>
      </c>
      <c r="J119" s="2">
        <v>0.67300000000000004</v>
      </c>
      <c r="K119" s="2" t="s">
        <v>680</v>
      </c>
      <c r="L119" s="2" t="s">
        <v>925</v>
      </c>
      <c r="M119" s="2">
        <v>16.344999999999999</v>
      </c>
      <c r="N119" s="2" t="s">
        <v>680</v>
      </c>
      <c r="O119" s="2">
        <v>13.78</v>
      </c>
      <c r="P119" s="2" t="s">
        <v>680</v>
      </c>
      <c r="Q119" s="2" t="s">
        <v>680</v>
      </c>
      <c r="R119" s="2" t="s">
        <v>680</v>
      </c>
      <c r="S119" s="2" t="s">
        <v>8</v>
      </c>
      <c r="T119" s="2">
        <v>4.9000000000000004</v>
      </c>
      <c r="U119" s="2" t="s">
        <v>680</v>
      </c>
      <c r="V119" s="2" t="s">
        <v>680</v>
      </c>
      <c r="W119" s="2" t="s">
        <v>680</v>
      </c>
      <c r="X119" s="2" t="s">
        <v>680</v>
      </c>
      <c r="Y119" s="2" t="s">
        <v>680</v>
      </c>
      <c r="Z119" s="2" t="s">
        <v>680</v>
      </c>
      <c r="AA119" s="2" t="s">
        <v>680</v>
      </c>
      <c r="AB119" s="2" t="s">
        <v>680</v>
      </c>
      <c r="AC119" s="2" t="s">
        <v>680</v>
      </c>
      <c r="AD119" s="2">
        <v>2.7128999999999999</v>
      </c>
      <c r="AE119" s="2" t="s">
        <v>680</v>
      </c>
      <c r="AF119" s="2" t="s">
        <v>680</v>
      </c>
      <c r="AG119" s="2" t="s">
        <v>680</v>
      </c>
      <c r="AH119" s="2">
        <v>0.27</v>
      </c>
      <c r="AI119" s="2">
        <v>0.27</v>
      </c>
      <c r="AM119" s="9">
        <f t="shared" si="3"/>
        <v>39.367899999999999</v>
      </c>
      <c r="AN119" s="9">
        <f t="shared" si="4"/>
        <v>28.988</v>
      </c>
      <c r="AO119" s="10">
        <f t="shared" si="5"/>
        <v>0.73633594883140829</v>
      </c>
    </row>
    <row r="120" spans="1:41" ht="15" customHeight="1" x14ac:dyDescent="0.25">
      <c r="A120" s="2" t="s">
        <v>194</v>
      </c>
      <c r="B120" s="2" t="s">
        <v>196</v>
      </c>
      <c r="C120" s="2">
        <v>2016</v>
      </c>
      <c r="D120" s="2" t="s">
        <v>680</v>
      </c>
      <c r="E120" s="2" t="s">
        <v>680</v>
      </c>
      <c r="F120" s="2" t="s">
        <v>680</v>
      </c>
      <c r="G120" s="2" t="s">
        <v>680</v>
      </c>
      <c r="H120" s="2" t="s">
        <v>680</v>
      </c>
      <c r="I120" s="2" t="s">
        <v>680</v>
      </c>
      <c r="J120" s="2" t="s">
        <v>680</v>
      </c>
      <c r="K120" s="2" t="s">
        <v>680</v>
      </c>
      <c r="L120" s="2" t="s">
        <v>681</v>
      </c>
      <c r="M120" s="2" t="s">
        <v>680</v>
      </c>
      <c r="N120" s="2" t="s">
        <v>680</v>
      </c>
      <c r="O120" s="2" t="s">
        <v>680</v>
      </c>
      <c r="P120" s="2" t="s">
        <v>680</v>
      </c>
      <c r="Q120" s="2" t="s">
        <v>680</v>
      </c>
      <c r="R120" s="2" t="s">
        <v>680</v>
      </c>
      <c r="S120" s="2" t="s">
        <v>680</v>
      </c>
      <c r="T120" s="2" t="s">
        <v>680</v>
      </c>
      <c r="U120" s="2" t="s">
        <v>680</v>
      </c>
      <c r="V120" s="2" t="s">
        <v>680</v>
      </c>
      <c r="W120" s="2" t="s">
        <v>680</v>
      </c>
      <c r="X120" s="2" t="s">
        <v>680</v>
      </c>
      <c r="Y120" s="2" t="s">
        <v>680</v>
      </c>
      <c r="Z120" s="2" t="s">
        <v>680</v>
      </c>
      <c r="AA120" s="2" t="s">
        <v>680</v>
      </c>
      <c r="AB120" s="2" t="s">
        <v>680</v>
      </c>
      <c r="AC120" s="2" t="s">
        <v>680</v>
      </c>
      <c r="AD120" s="2" t="s">
        <v>680</v>
      </c>
      <c r="AE120" s="2" t="s">
        <v>680</v>
      </c>
      <c r="AF120" s="2" t="s">
        <v>680</v>
      </c>
      <c r="AG120" s="2" t="s">
        <v>680</v>
      </c>
      <c r="AH120" s="2" t="s">
        <v>680</v>
      </c>
      <c r="AI120" s="2" t="s">
        <v>680</v>
      </c>
      <c r="AM120" s="9">
        <f t="shared" si="3"/>
        <v>0</v>
      </c>
      <c r="AN120" s="9">
        <f t="shared" si="4"/>
        <v>0</v>
      </c>
      <c r="AO120" s="10" t="str">
        <f t="shared" si="5"/>
        <v/>
      </c>
    </row>
    <row r="121" spans="1:41" ht="15" customHeight="1" x14ac:dyDescent="0.25">
      <c r="A121" s="2" t="s">
        <v>194</v>
      </c>
      <c r="B121" s="2" t="s">
        <v>197</v>
      </c>
      <c r="C121" s="2">
        <v>2016</v>
      </c>
      <c r="D121" s="2">
        <v>2.456</v>
      </c>
      <c r="E121" s="2">
        <v>2.5169999999999999</v>
      </c>
      <c r="F121" s="2" t="s">
        <v>680</v>
      </c>
      <c r="G121" s="2" t="s">
        <v>680</v>
      </c>
      <c r="H121" s="2" t="s">
        <v>680</v>
      </c>
      <c r="I121" s="2" t="s">
        <v>680</v>
      </c>
      <c r="J121" s="2" t="s">
        <v>680</v>
      </c>
      <c r="K121" s="2" t="s">
        <v>680</v>
      </c>
      <c r="L121" s="2" t="s">
        <v>681</v>
      </c>
      <c r="M121" s="2" t="s">
        <v>680</v>
      </c>
      <c r="N121" s="2" t="s">
        <v>680</v>
      </c>
      <c r="O121" s="2" t="s">
        <v>680</v>
      </c>
      <c r="P121" s="2" t="s">
        <v>680</v>
      </c>
      <c r="Q121" s="2" t="s">
        <v>680</v>
      </c>
      <c r="R121" s="2" t="s">
        <v>680</v>
      </c>
      <c r="S121" s="2" t="s">
        <v>680</v>
      </c>
      <c r="T121" s="2" t="s">
        <v>680</v>
      </c>
      <c r="U121" s="2">
        <v>2.456</v>
      </c>
      <c r="V121" s="2" t="s">
        <v>680</v>
      </c>
      <c r="W121" s="2" t="s">
        <v>680</v>
      </c>
      <c r="X121" s="2" t="s">
        <v>680</v>
      </c>
      <c r="Y121" s="2" t="s">
        <v>680</v>
      </c>
      <c r="Z121" s="2" t="s">
        <v>680</v>
      </c>
      <c r="AA121" s="2" t="s">
        <v>680</v>
      </c>
      <c r="AB121" s="2" t="s">
        <v>680</v>
      </c>
      <c r="AC121" s="2" t="s">
        <v>680</v>
      </c>
      <c r="AD121" s="2" t="s">
        <v>680</v>
      </c>
      <c r="AE121" s="2" t="s">
        <v>680</v>
      </c>
      <c r="AF121" s="2" t="s">
        <v>680</v>
      </c>
      <c r="AG121" s="2" t="s">
        <v>680</v>
      </c>
      <c r="AH121" s="2">
        <v>6.0999999999999999E-2</v>
      </c>
      <c r="AI121" s="2">
        <v>6.0999999999999999E-2</v>
      </c>
      <c r="AM121" s="9">
        <f t="shared" si="3"/>
        <v>2.5169999999999999</v>
      </c>
      <c r="AN121" s="9">
        <f t="shared" si="4"/>
        <v>2.456</v>
      </c>
      <c r="AO121" s="10">
        <f t="shared" si="5"/>
        <v>0.97576479936432259</v>
      </c>
    </row>
    <row r="122" spans="1:41" ht="15" customHeight="1" x14ac:dyDescent="0.25">
      <c r="A122" s="2" t="s">
        <v>198</v>
      </c>
      <c r="B122" s="2" t="s">
        <v>199</v>
      </c>
      <c r="C122" s="2">
        <v>2016</v>
      </c>
      <c r="D122" s="2">
        <v>13.648</v>
      </c>
      <c r="E122" s="2">
        <v>13.645</v>
      </c>
      <c r="F122" s="2" t="s">
        <v>680</v>
      </c>
      <c r="G122" s="2">
        <v>0.30499999999999999</v>
      </c>
      <c r="H122" s="2" t="s">
        <v>680</v>
      </c>
      <c r="I122" s="2" t="s">
        <v>680</v>
      </c>
      <c r="J122" s="2" t="s">
        <v>680</v>
      </c>
      <c r="K122" s="2" t="s">
        <v>680</v>
      </c>
      <c r="L122" s="2" t="s">
        <v>681</v>
      </c>
      <c r="M122" s="2">
        <v>13.34</v>
      </c>
      <c r="N122" s="2" t="s">
        <v>680</v>
      </c>
      <c r="O122" s="2" t="s">
        <v>680</v>
      </c>
      <c r="P122" s="2" t="s">
        <v>680</v>
      </c>
      <c r="Q122" s="2" t="s">
        <v>680</v>
      </c>
      <c r="R122" s="2" t="s">
        <v>680</v>
      </c>
      <c r="S122" s="2" t="s">
        <v>680</v>
      </c>
      <c r="T122" s="2" t="s">
        <v>680</v>
      </c>
      <c r="U122" s="2" t="s">
        <v>680</v>
      </c>
      <c r="V122" s="2" t="s">
        <v>680</v>
      </c>
      <c r="W122" s="2" t="s">
        <v>680</v>
      </c>
      <c r="X122" s="2" t="s">
        <v>680</v>
      </c>
      <c r="Y122" s="2" t="s">
        <v>680</v>
      </c>
      <c r="Z122" s="2" t="s">
        <v>680</v>
      </c>
      <c r="AA122" s="2" t="s">
        <v>680</v>
      </c>
      <c r="AB122" s="2" t="s">
        <v>680</v>
      </c>
      <c r="AC122" s="2" t="s">
        <v>680</v>
      </c>
      <c r="AD122" s="2" t="s">
        <v>680</v>
      </c>
      <c r="AE122" s="2" t="s">
        <v>680</v>
      </c>
      <c r="AF122" s="2" t="s">
        <v>680</v>
      </c>
      <c r="AG122" s="2" t="s">
        <v>680</v>
      </c>
      <c r="AH122" s="2" t="s">
        <v>680</v>
      </c>
      <c r="AI122" s="2" t="s">
        <v>680</v>
      </c>
      <c r="AM122" s="9">
        <f t="shared" si="3"/>
        <v>13.645</v>
      </c>
      <c r="AN122" s="9">
        <f t="shared" si="4"/>
        <v>13.648</v>
      </c>
      <c r="AO122" s="10">
        <f t="shared" si="5"/>
        <v>1.0002198607548554</v>
      </c>
    </row>
    <row r="123" spans="1:41" ht="15" customHeight="1" x14ac:dyDescent="0.25">
      <c r="A123" s="2" t="s">
        <v>198</v>
      </c>
      <c r="B123" s="2" t="s">
        <v>200</v>
      </c>
      <c r="C123" s="2">
        <v>2016</v>
      </c>
      <c r="D123" s="2">
        <v>0.49</v>
      </c>
      <c r="E123" s="2">
        <v>0.49199999999999999</v>
      </c>
      <c r="F123" s="2" t="s">
        <v>680</v>
      </c>
      <c r="G123" s="2">
        <v>0.379</v>
      </c>
      <c r="H123" s="2" t="s">
        <v>680</v>
      </c>
      <c r="I123" s="2" t="s">
        <v>680</v>
      </c>
      <c r="J123" s="2" t="s">
        <v>680</v>
      </c>
      <c r="K123" s="2" t="s">
        <v>680</v>
      </c>
      <c r="L123" s="2" t="s">
        <v>681</v>
      </c>
      <c r="M123" s="2" t="s">
        <v>680</v>
      </c>
      <c r="N123" s="2" t="s">
        <v>680</v>
      </c>
      <c r="O123" s="2">
        <v>0.113</v>
      </c>
      <c r="P123" s="2" t="s">
        <v>680</v>
      </c>
      <c r="Q123" s="2" t="s">
        <v>680</v>
      </c>
      <c r="R123" s="2" t="s">
        <v>680</v>
      </c>
      <c r="S123" s="2" t="s">
        <v>680</v>
      </c>
      <c r="T123" s="2" t="s">
        <v>680</v>
      </c>
      <c r="U123" s="2" t="s">
        <v>680</v>
      </c>
      <c r="V123" s="2" t="s">
        <v>680</v>
      </c>
      <c r="W123" s="2" t="s">
        <v>680</v>
      </c>
      <c r="X123" s="2" t="s">
        <v>680</v>
      </c>
      <c r="Y123" s="2" t="s">
        <v>680</v>
      </c>
      <c r="Z123" s="2" t="s">
        <v>680</v>
      </c>
      <c r="AA123" s="2" t="s">
        <v>680</v>
      </c>
      <c r="AB123" s="2" t="s">
        <v>680</v>
      </c>
      <c r="AC123" s="2" t="s">
        <v>680</v>
      </c>
      <c r="AD123" s="2" t="s">
        <v>680</v>
      </c>
      <c r="AE123" s="2" t="s">
        <v>680</v>
      </c>
      <c r="AF123" s="2" t="s">
        <v>680</v>
      </c>
      <c r="AG123" s="2" t="s">
        <v>680</v>
      </c>
      <c r="AH123" s="2" t="s">
        <v>680</v>
      </c>
      <c r="AI123" s="2" t="s">
        <v>680</v>
      </c>
      <c r="AM123" s="9">
        <f t="shared" si="3"/>
        <v>0.49199999999999999</v>
      </c>
      <c r="AN123" s="9">
        <f t="shared" si="4"/>
        <v>0.49</v>
      </c>
      <c r="AO123" s="10">
        <f t="shared" si="5"/>
        <v>0.99593495934959353</v>
      </c>
    </row>
    <row r="124" spans="1:41" ht="15" customHeight="1" x14ac:dyDescent="0.25">
      <c r="A124" s="2" t="s">
        <v>198</v>
      </c>
      <c r="B124" s="2" t="s">
        <v>201</v>
      </c>
      <c r="C124" s="2">
        <v>2016</v>
      </c>
      <c r="D124" s="2">
        <v>18.22</v>
      </c>
      <c r="E124" s="2">
        <v>3.64</v>
      </c>
      <c r="F124" s="2" t="s">
        <v>680</v>
      </c>
      <c r="G124" s="2">
        <v>0.28999999999999998</v>
      </c>
      <c r="H124" s="2">
        <v>0.15</v>
      </c>
      <c r="I124" s="2" t="s">
        <v>680</v>
      </c>
      <c r="J124" s="2" t="s">
        <v>680</v>
      </c>
      <c r="K124" s="2" t="s">
        <v>680</v>
      </c>
      <c r="L124" s="2" t="s">
        <v>681</v>
      </c>
      <c r="M124" s="2" t="s">
        <v>680</v>
      </c>
      <c r="N124" s="2" t="s">
        <v>680</v>
      </c>
      <c r="O124" s="2" t="s">
        <v>680</v>
      </c>
      <c r="P124" s="2" t="s">
        <v>680</v>
      </c>
      <c r="Q124" s="2" t="s">
        <v>680</v>
      </c>
      <c r="R124" s="2" t="s">
        <v>680</v>
      </c>
      <c r="S124" s="2" t="s">
        <v>680</v>
      </c>
      <c r="T124" s="2" t="s">
        <v>680</v>
      </c>
      <c r="U124" s="2" t="s">
        <v>680</v>
      </c>
      <c r="V124" s="2" t="s">
        <v>680</v>
      </c>
      <c r="W124" s="2" t="s">
        <v>680</v>
      </c>
      <c r="X124" s="2" t="s">
        <v>680</v>
      </c>
      <c r="Y124" s="2">
        <v>3.2</v>
      </c>
      <c r="Z124" s="2" t="s">
        <v>680</v>
      </c>
      <c r="AA124" s="2" t="s">
        <v>680</v>
      </c>
      <c r="AB124" s="2" t="s">
        <v>680</v>
      </c>
      <c r="AC124" s="2" t="s">
        <v>680</v>
      </c>
      <c r="AD124" s="2" t="s">
        <v>680</v>
      </c>
      <c r="AE124" s="2" t="s">
        <v>680</v>
      </c>
      <c r="AF124" s="2" t="s">
        <v>680</v>
      </c>
      <c r="AG124" s="2" t="s">
        <v>680</v>
      </c>
      <c r="AH124" s="2" t="s">
        <v>680</v>
      </c>
      <c r="AI124" s="2" t="s">
        <v>680</v>
      </c>
      <c r="AM124" s="9">
        <f t="shared" si="3"/>
        <v>3.64</v>
      </c>
      <c r="AN124" s="9">
        <f t="shared" si="4"/>
        <v>18.22</v>
      </c>
      <c r="AO124" s="10">
        <f t="shared" si="5"/>
        <v>5.0054945054945046</v>
      </c>
    </row>
    <row r="125" spans="1:41" ht="15" customHeight="1" x14ac:dyDescent="0.25">
      <c r="A125" s="2" t="s">
        <v>198</v>
      </c>
      <c r="B125" s="2" t="s">
        <v>202</v>
      </c>
      <c r="C125" s="2">
        <v>2016</v>
      </c>
      <c r="D125" s="2">
        <v>194</v>
      </c>
      <c r="E125" s="2">
        <v>197.6</v>
      </c>
      <c r="F125" s="2" t="s">
        <v>680</v>
      </c>
      <c r="G125" s="2">
        <v>0</v>
      </c>
      <c r="H125" s="2" t="s">
        <v>680</v>
      </c>
      <c r="I125" s="2" t="s">
        <v>680</v>
      </c>
      <c r="J125" s="2" t="s">
        <v>680</v>
      </c>
      <c r="K125" s="2" t="s">
        <v>680</v>
      </c>
      <c r="L125" s="2" t="s">
        <v>689</v>
      </c>
      <c r="M125" s="2">
        <v>54</v>
      </c>
      <c r="N125" s="2">
        <v>32.200000000000003</v>
      </c>
      <c r="O125" s="2">
        <v>21.4</v>
      </c>
      <c r="P125" s="2">
        <v>0</v>
      </c>
      <c r="Q125" s="2">
        <v>0</v>
      </c>
      <c r="R125" s="2" t="s">
        <v>680</v>
      </c>
      <c r="S125" s="2" t="s">
        <v>680</v>
      </c>
      <c r="T125" s="2" t="s">
        <v>680</v>
      </c>
      <c r="U125" s="2" t="s">
        <v>680</v>
      </c>
      <c r="V125" s="2" t="s">
        <v>680</v>
      </c>
      <c r="W125" s="2" t="s">
        <v>680</v>
      </c>
      <c r="X125" s="2" t="s">
        <v>680</v>
      </c>
      <c r="Y125" s="2">
        <v>14.11</v>
      </c>
      <c r="Z125" s="2" t="s">
        <v>680</v>
      </c>
      <c r="AA125" s="2" t="s">
        <v>680</v>
      </c>
      <c r="AB125" s="2" t="s">
        <v>680</v>
      </c>
      <c r="AC125" s="2">
        <v>1.64</v>
      </c>
      <c r="AD125" s="2">
        <v>35.75</v>
      </c>
      <c r="AE125" s="2">
        <v>38.5</v>
      </c>
      <c r="AF125" s="2" t="s">
        <v>920</v>
      </c>
      <c r="AG125" s="2">
        <v>15.6</v>
      </c>
      <c r="AH125" s="2">
        <v>0</v>
      </c>
      <c r="AI125" s="2">
        <v>0</v>
      </c>
      <c r="AM125" s="9">
        <f t="shared" si="3"/>
        <v>197.6</v>
      </c>
      <c r="AN125" s="9">
        <f t="shared" si="4"/>
        <v>194</v>
      </c>
      <c r="AO125" s="10">
        <f t="shared" si="5"/>
        <v>0.98178137651821862</v>
      </c>
    </row>
    <row r="126" spans="1:41" ht="15" customHeight="1" x14ac:dyDescent="0.25">
      <c r="A126" s="2" t="s">
        <v>203</v>
      </c>
      <c r="B126" s="2" t="s">
        <v>204</v>
      </c>
      <c r="C126" s="2">
        <v>2016</v>
      </c>
      <c r="D126" s="2">
        <v>4</v>
      </c>
      <c r="E126" s="2">
        <v>5.2</v>
      </c>
      <c r="F126" s="2" t="s">
        <v>680</v>
      </c>
      <c r="G126" s="2">
        <v>1.2</v>
      </c>
      <c r="H126" s="2" t="s">
        <v>680</v>
      </c>
      <c r="I126" s="2">
        <v>0.2</v>
      </c>
      <c r="J126" s="2" t="s">
        <v>680</v>
      </c>
      <c r="K126" s="2" t="s">
        <v>680</v>
      </c>
      <c r="L126" s="2" t="s">
        <v>689</v>
      </c>
      <c r="M126" s="2" t="s">
        <v>680</v>
      </c>
      <c r="N126" s="2" t="s">
        <v>680</v>
      </c>
      <c r="O126" s="2" t="s">
        <v>680</v>
      </c>
      <c r="P126" s="2" t="s">
        <v>680</v>
      </c>
      <c r="Q126" s="2" t="s">
        <v>680</v>
      </c>
      <c r="R126" s="2" t="s">
        <v>680</v>
      </c>
      <c r="S126" s="2" t="s">
        <v>680</v>
      </c>
      <c r="T126" s="2">
        <v>3.8</v>
      </c>
      <c r="U126" s="2" t="s">
        <v>680</v>
      </c>
      <c r="V126" s="2" t="s">
        <v>680</v>
      </c>
      <c r="W126" s="2" t="s">
        <v>680</v>
      </c>
      <c r="X126" s="2" t="s">
        <v>680</v>
      </c>
      <c r="Y126" s="2" t="s">
        <v>680</v>
      </c>
      <c r="Z126" s="2" t="s">
        <v>680</v>
      </c>
      <c r="AA126" s="2" t="s">
        <v>680</v>
      </c>
      <c r="AB126" s="2" t="s">
        <v>680</v>
      </c>
      <c r="AC126" s="2" t="s">
        <v>680</v>
      </c>
      <c r="AD126" s="2" t="s">
        <v>680</v>
      </c>
      <c r="AE126" s="2" t="s">
        <v>680</v>
      </c>
      <c r="AF126" s="2" t="s">
        <v>680</v>
      </c>
      <c r="AG126" s="2" t="s">
        <v>680</v>
      </c>
      <c r="AH126" s="2" t="s">
        <v>680</v>
      </c>
      <c r="AI126" s="2" t="s">
        <v>680</v>
      </c>
      <c r="AM126" s="9">
        <f t="shared" si="3"/>
        <v>5.1999999999999993</v>
      </c>
      <c r="AN126" s="9">
        <f t="shared" si="4"/>
        <v>4</v>
      </c>
      <c r="AO126" s="10">
        <f t="shared" si="5"/>
        <v>0.76923076923076938</v>
      </c>
    </row>
    <row r="127" spans="1:41" ht="15" customHeight="1" x14ac:dyDescent="0.25">
      <c r="A127" s="2" t="s">
        <v>205</v>
      </c>
      <c r="B127" s="2" t="s">
        <v>206</v>
      </c>
      <c r="C127" s="2">
        <v>2016</v>
      </c>
      <c r="D127" s="2">
        <v>1.464</v>
      </c>
      <c r="E127" s="2">
        <v>1.4650000000000001</v>
      </c>
      <c r="F127" s="2" t="s">
        <v>680</v>
      </c>
      <c r="G127" s="2">
        <v>0.871</v>
      </c>
      <c r="H127" s="2" t="s">
        <v>680</v>
      </c>
      <c r="I127" s="2" t="s">
        <v>680</v>
      </c>
      <c r="J127" s="2" t="s">
        <v>680</v>
      </c>
      <c r="K127" s="2" t="s">
        <v>680</v>
      </c>
      <c r="L127" s="2" t="s">
        <v>681</v>
      </c>
      <c r="M127" s="2" t="s">
        <v>680</v>
      </c>
      <c r="N127" s="2" t="s">
        <v>680</v>
      </c>
      <c r="O127" s="2" t="s">
        <v>680</v>
      </c>
      <c r="P127" s="2" t="s">
        <v>680</v>
      </c>
      <c r="Q127" s="2" t="s">
        <v>680</v>
      </c>
      <c r="R127" s="2" t="s">
        <v>680</v>
      </c>
      <c r="S127" s="2" t="s">
        <v>680</v>
      </c>
      <c r="T127" s="2" t="s">
        <v>680</v>
      </c>
      <c r="U127" s="2" t="s">
        <v>680</v>
      </c>
      <c r="V127" s="2" t="s">
        <v>680</v>
      </c>
      <c r="W127" s="2" t="s">
        <v>680</v>
      </c>
      <c r="X127" s="2" t="s">
        <v>680</v>
      </c>
      <c r="Y127" s="2">
        <v>0.59399999999999997</v>
      </c>
      <c r="Z127" s="2" t="s">
        <v>680</v>
      </c>
      <c r="AA127" s="2" t="s">
        <v>680</v>
      </c>
      <c r="AB127" s="2" t="s">
        <v>680</v>
      </c>
      <c r="AC127" s="2" t="s">
        <v>680</v>
      </c>
      <c r="AD127" s="2" t="s">
        <v>680</v>
      </c>
      <c r="AE127" s="2" t="s">
        <v>680</v>
      </c>
      <c r="AF127" s="2" t="s">
        <v>680</v>
      </c>
      <c r="AG127" s="2" t="s">
        <v>680</v>
      </c>
      <c r="AH127" s="2" t="s">
        <v>680</v>
      </c>
      <c r="AI127" s="2" t="s">
        <v>680</v>
      </c>
      <c r="AM127" s="9">
        <f t="shared" si="3"/>
        <v>1.4649999999999999</v>
      </c>
      <c r="AN127" s="9">
        <f t="shared" si="4"/>
        <v>1.464</v>
      </c>
      <c r="AO127" s="10">
        <f t="shared" si="5"/>
        <v>0.99931740614334474</v>
      </c>
    </row>
    <row r="128" spans="1:41"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681</v>
      </c>
      <c r="M128" s="2" t="s">
        <v>680</v>
      </c>
      <c r="N128" s="2" t="s">
        <v>680</v>
      </c>
      <c r="O128" s="2" t="s">
        <v>680</v>
      </c>
      <c r="P128" s="2" t="s">
        <v>680</v>
      </c>
      <c r="Q128" s="2" t="s">
        <v>680</v>
      </c>
      <c r="R128" s="2" t="s">
        <v>680</v>
      </c>
      <c r="S128" s="2" t="s">
        <v>680</v>
      </c>
      <c r="T128" s="2" t="s">
        <v>680</v>
      </c>
      <c r="U128" s="2" t="s">
        <v>680</v>
      </c>
      <c r="V128" s="2" t="s">
        <v>680</v>
      </c>
      <c r="W128" s="2" t="s">
        <v>680</v>
      </c>
      <c r="X128" s="2" t="s">
        <v>680</v>
      </c>
      <c r="Y128" s="2" t="s">
        <v>680</v>
      </c>
      <c r="Z128" s="2" t="s">
        <v>680</v>
      </c>
      <c r="AA128" s="2" t="s">
        <v>680</v>
      </c>
      <c r="AB128" s="2" t="s">
        <v>680</v>
      </c>
      <c r="AC128" s="2" t="s">
        <v>680</v>
      </c>
      <c r="AD128" s="2" t="s">
        <v>680</v>
      </c>
      <c r="AE128" s="2" t="s">
        <v>680</v>
      </c>
      <c r="AF128" s="2" t="s">
        <v>680</v>
      </c>
      <c r="AG128" s="2" t="s">
        <v>680</v>
      </c>
      <c r="AH128" s="2" t="s">
        <v>680</v>
      </c>
      <c r="AI128" s="2" t="s">
        <v>680</v>
      </c>
      <c r="AM128" s="9">
        <f t="shared" si="3"/>
        <v>0</v>
      </c>
      <c r="AN128" s="9">
        <f t="shared" si="4"/>
        <v>0</v>
      </c>
      <c r="AO128" s="10" t="str">
        <f t="shared" si="5"/>
        <v/>
      </c>
    </row>
    <row r="129" spans="1:41" ht="15" customHeight="1" x14ac:dyDescent="0.25">
      <c r="A129" s="2" t="s">
        <v>207</v>
      </c>
      <c r="B129" s="2" t="s">
        <v>209</v>
      </c>
      <c r="C129" s="2">
        <v>2016</v>
      </c>
      <c r="D129" s="2">
        <v>409.29</v>
      </c>
      <c r="E129" s="2">
        <v>791.44899999999996</v>
      </c>
      <c r="F129" s="2" t="s">
        <v>680</v>
      </c>
      <c r="G129" s="2">
        <v>0.873</v>
      </c>
      <c r="H129" s="2" t="s">
        <v>680</v>
      </c>
      <c r="I129" s="2">
        <v>6.3109999999999999</v>
      </c>
      <c r="J129" s="2">
        <v>53.845999999999997</v>
      </c>
      <c r="K129" s="2" t="s">
        <v>680</v>
      </c>
      <c r="L129" s="2" t="s">
        <v>681</v>
      </c>
      <c r="M129" s="2" t="s">
        <v>680</v>
      </c>
      <c r="N129" s="2" t="s">
        <v>680</v>
      </c>
      <c r="O129" s="2" t="s">
        <v>680</v>
      </c>
      <c r="P129" s="2" t="s">
        <v>680</v>
      </c>
      <c r="Q129" s="2" t="s">
        <v>680</v>
      </c>
      <c r="R129" s="2" t="s">
        <v>680</v>
      </c>
      <c r="S129" s="2" t="s">
        <v>8</v>
      </c>
      <c r="T129" s="2">
        <v>49.494999999999997</v>
      </c>
      <c r="U129" s="2" t="s">
        <v>680</v>
      </c>
      <c r="V129" s="2" t="s">
        <v>680</v>
      </c>
      <c r="W129" s="2" t="s">
        <v>680</v>
      </c>
      <c r="X129" s="2" t="s">
        <v>680</v>
      </c>
      <c r="Y129" s="2">
        <v>5.8010000000000002</v>
      </c>
      <c r="Z129" s="2" t="s">
        <v>680</v>
      </c>
      <c r="AA129" s="2" t="s">
        <v>680</v>
      </c>
      <c r="AB129" s="2" t="s">
        <v>680</v>
      </c>
      <c r="AC129" s="2" t="s">
        <v>680</v>
      </c>
      <c r="AD129" s="2">
        <v>370.36700000000002</v>
      </c>
      <c r="AE129" s="2">
        <v>304.75599999999997</v>
      </c>
      <c r="AF129" s="2" t="s">
        <v>915</v>
      </c>
      <c r="AG129" s="2">
        <v>90.120999999999995</v>
      </c>
      <c r="AH129" s="2" t="s">
        <v>680</v>
      </c>
      <c r="AI129" s="2" t="s">
        <v>680</v>
      </c>
      <c r="AM129" s="9">
        <f t="shared" si="3"/>
        <v>791.44899999999996</v>
      </c>
      <c r="AN129" s="9">
        <f t="shared" si="4"/>
        <v>409.29</v>
      </c>
      <c r="AO129" s="10">
        <f t="shared" si="5"/>
        <v>0.51714008104122955</v>
      </c>
    </row>
    <row r="130" spans="1:41" ht="15" customHeight="1" x14ac:dyDescent="0.25">
      <c r="A130" s="2" t="s">
        <v>207</v>
      </c>
      <c r="B130" s="2" t="s">
        <v>210</v>
      </c>
      <c r="C130" s="2">
        <v>2016</v>
      </c>
      <c r="D130" s="2" t="s">
        <v>680</v>
      </c>
      <c r="E130" s="2" t="s">
        <v>680</v>
      </c>
      <c r="F130" s="2" t="s">
        <v>680</v>
      </c>
      <c r="G130" s="2" t="s">
        <v>680</v>
      </c>
      <c r="H130" s="2" t="s">
        <v>680</v>
      </c>
      <c r="I130" s="2" t="s">
        <v>680</v>
      </c>
      <c r="J130" s="2" t="s">
        <v>680</v>
      </c>
      <c r="K130" s="2" t="s">
        <v>680</v>
      </c>
      <c r="L130" s="2" t="s">
        <v>681</v>
      </c>
      <c r="M130" s="2" t="s">
        <v>680</v>
      </c>
      <c r="N130" s="2" t="s">
        <v>680</v>
      </c>
      <c r="O130" s="2" t="s">
        <v>680</v>
      </c>
      <c r="P130" s="2" t="s">
        <v>680</v>
      </c>
      <c r="Q130" s="2" t="s">
        <v>680</v>
      </c>
      <c r="R130" s="2" t="s">
        <v>680</v>
      </c>
      <c r="S130" s="2" t="s">
        <v>680</v>
      </c>
      <c r="T130" s="2" t="s">
        <v>680</v>
      </c>
      <c r="U130" s="2" t="s">
        <v>680</v>
      </c>
      <c r="V130" s="2" t="s">
        <v>680</v>
      </c>
      <c r="W130" s="2" t="s">
        <v>680</v>
      </c>
      <c r="X130" s="2" t="s">
        <v>680</v>
      </c>
      <c r="Y130" s="2" t="s">
        <v>680</v>
      </c>
      <c r="Z130" s="2" t="s">
        <v>680</v>
      </c>
      <c r="AA130" s="2" t="s">
        <v>680</v>
      </c>
      <c r="AB130" s="2" t="s">
        <v>680</v>
      </c>
      <c r="AC130" s="2" t="s">
        <v>680</v>
      </c>
      <c r="AD130" s="2" t="s">
        <v>680</v>
      </c>
      <c r="AE130" s="2" t="s">
        <v>680</v>
      </c>
      <c r="AF130" s="2" t="s">
        <v>680</v>
      </c>
      <c r="AG130" s="2" t="s">
        <v>680</v>
      </c>
      <c r="AH130" s="2" t="s">
        <v>680</v>
      </c>
      <c r="AI130" s="2" t="s">
        <v>680</v>
      </c>
      <c r="AM130" s="9">
        <f t="shared" si="3"/>
        <v>0</v>
      </c>
      <c r="AN130" s="9">
        <f t="shared" si="4"/>
        <v>0</v>
      </c>
      <c r="AO130" s="10" t="str">
        <f t="shared" si="5"/>
        <v/>
      </c>
    </row>
    <row r="131" spans="1:41"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681</v>
      </c>
      <c r="M131" s="2" t="s">
        <v>680</v>
      </c>
      <c r="N131" s="2" t="s">
        <v>680</v>
      </c>
      <c r="O131" s="2" t="s">
        <v>680</v>
      </c>
      <c r="P131" s="2" t="s">
        <v>680</v>
      </c>
      <c r="Q131" s="2" t="s">
        <v>680</v>
      </c>
      <c r="R131" s="2" t="s">
        <v>680</v>
      </c>
      <c r="S131" s="2" t="s">
        <v>680</v>
      </c>
      <c r="T131" s="2" t="s">
        <v>680</v>
      </c>
      <c r="U131" s="2" t="s">
        <v>680</v>
      </c>
      <c r="V131" s="2" t="s">
        <v>680</v>
      </c>
      <c r="W131" s="2" t="s">
        <v>680</v>
      </c>
      <c r="X131" s="2" t="s">
        <v>680</v>
      </c>
      <c r="Y131" s="2" t="s">
        <v>680</v>
      </c>
      <c r="Z131" s="2" t="s">
        <v>680</v>
      </c>
      <c r="AA131" s="2" t="s">
        <v>680</v>
      </c>
      <c r="AB131" s="2" t="s">
        <v>680</v>
      </c>
      <c r="AC131" s="2" t="s">
        <v>680</v>
      </c>
      <c r="AD131" s="2" t="s">
        <v>680</v>
      </c>
      <c r="AE131" s="2" t="s">
        <v>680</v>
      </c>
      <c r="AF131" s="2" t="s">
        <v>680</v>
      </c>
      <c r="AG131" s="2" t="s">
        <v>680</v>
      </c>
      <c r="AH131" s="2" t="s">
        <v>680</v>
      </c>
      <c r="AI131" s="2" t="s">
        <v>680</v>
      </c>
      <c r="AM131" s="9">
        <f t="shared" ref="AM131:AM194" si="6">SUMPRODUCT(F131:AE131)+IFERROR(AI131/1,0)</f>
        <v>0</v>
      </c>
      <c r="AN131" s="9">
        <f t="shared" ref="AN131:AN194" si="7">IFERROR(D131/1,0)</f>
        <v>0</v>
      </c>
      <c r="AO131" s="10" t="str">
        <f t="shared" ref="AO131:AO194" si="8">IFERROR(AN131/AM131,"")</f>
        <v/>
      </c>
    </row>
    <row r="132" spans="1:41"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681</v>
      </c>
      <c r="M132" s="2" t="s">
        <v>680</v>
      </c>
      <c r="N132" s="2" t="s">
        <v>680</v>
      </c>
      <c r="O132" s="2" t="s">
        <v>680</v>
      </c>
      <c r="P132" s="2" t="s">
        <v>680</v>
      </c>
      <c r="Q132" s="2" t="s">
        <v>680</v>
      </c>
      <c r="R132" s="2" t="s">
        <v>680</v>
      </c>
      <c r="S132" s="2" t="s">
        <v>680</v>
      </c>
      <c r="T132" s="2" t="s">
        <v>680</v>
      </c>
      <c r="U132" s="2" t="s">
        <v>680</v>
      </c>
      <c r="V132" s="2" t="s">
        <v>680</v>
      </c>
      <c r="W132" s="2" t="s">
        <v>680</v>
      </c>
      <c r="X132" s="2" t="s">
        <v>680</v>
      </c>
      <c r="Y132" s="2" t="s">
        <v>680</v>
      </c>
      <c r="Z132" s="2" t="s">
        <v>680</v>
      </c>
      <c r="AA132" s="2" t="s">
        <v>680</v>
      </c>
      <c r="AB132" s="2" t="s">
        <v>680</v>
      </c>
      <c r="AC132" s="2" t="s">
        <v>680</v>
      </c>
      <c r="AD132" s="2" t="s">
        <v>680</v>
      </c>
      <c r="AE132" s="2" t="s">
        <v>680</v>
      </c>
      <c r="AF132" s="2" t="s">
        <v>680</v>
      </c>
      <c r="AG132" s="2" t="s">
        <v>680</v>
      </c>
      <c r="AH132" s="2" t="s">
        <v>680</v>
      </c>
      <c r="AI132" s="2" t="s">
        <v>680</v>
      </c>
      <c r="AM132" s="9">
        <f t="shared" si="6"/>
        <v>0</v>
      </c>
      <c r="AN132" s="9">
        <f t="shared" si="7"/>
        <v>0</v>
      </c>
      <c r="AO132" s="10" t="str">
        <f t="shared" si="8"/>
        <v/>
      </c>
    </row>
    <row r="133" spans="1:41"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681</v>
      </c>
      <c r="M133" s="2" t="s">
        <v>680</v>
      </c>
      <c r="N133" s="2" t="s">
        <v>680</v>
      </c>
      <c r="O133" s="2" t="s">
        <v>680</v>
      </c>
      <c r="P133" s="2" t="s">
        <v>680</v>
      </c>
      <c r="Q133" s="2" t="s">
        <v>680</v>
      </c>
      <c r="R133" s="2" t="s">
        <v>680</v>
      </c>
      <c r="S133" s="2" t="s">
        <v>680</v>
      </c>
      <c r="T133" s="2" t="s">
        <v>680</v>
      </c>
      <c r="U133" s="2" t="s">
        <v>680</v>
      </c>
      <c r="V133" s="2" t="s">
        <v>680</v>
      </c>
      <c r="W133" s="2" t="s">
        <v>680</v>
      </c>
      <c r="X133" s="2" t="s">
        <v>680</v>
      </c>
      <c r="Y133" s="2" t="s">
        <v>680</v>
      </c>
      <c r="Z133" s="2" t="s">
        <v>680</v>
      </c>
      <c r="AA133" s="2" t="s">
        <v>680</v>
      </c>
      <c r="AB133" s="2" t="s">
        <v>680</v>
      </c>
      <c r="AC133" s="2" t="s">
        <v>680</v>
      </c>
      <c r="AD133" s="2" t="s">
        <v>680</v>
      </c>
      <c r="AE133" s="2" t="s">
        <v>680</v>
      </c>
      <c r="AF133" s="2" t="s">
        <v>680</v>
      </c>
      <c r="AG133" s="2" t="s">
        <v>680</v>
      </c>
      <c r="AH133" s="2" t="s">
        <v>680</v>
      </c>
      <c r="AI133" s="2" t="s">
        <v>680</v>
      </c>
      <c r="AM133" s="9">
        <f t="shared" si="6"/>
        <v>0</v>
      </c>
      <c r="AN133" s="9">
        <f t="shared" si="7"/>
        <v>0</v>
      </c>
      <c r="AO133" s="10" t="str">
        <f t="shared" si="8"/>
        <v/>
      </c>
    </row>
    <row r="134" spans="1:41"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681</v>
      </c>
      <c r="M134" s="2" t="s">
        <v>680</v>
      </c>
      <c r="N134" s="2" t="s">
        <v>680</v>
      </c>
      <c r="O134" s="2" t="s">
        <v>680</v>
      </c>
      <c r="P134" s="2" t="s">
        <v>680</v>
      </c>
      <c r="Q134" s="2" t="s">
        <v>680</v>
      </c>
      <c r="R134" s="2" t="s">
        <v>680</v>
      </c>
      <c r="S134" s="2" t="s">
        <v>680</v>
      </c>
      <c r="T134" s="2" t="s">
        <v>680</v>
      </c>
      <c r="U134" s="2" t="s">
        <v>680</v>
      </c>
      <c r="V134" s="2" t="s">
        <v>680</v>
      </c>
      <c r="W134" s="2" t="s">
        <v>680</v>
      </c>
      <c r="X134" s="2" t="s">
        <v>680</v>
      </c>
      <c r="Y134" s="2" t="s">
        <v>680</v>
      </c>
      <c r="Z134" s="2" t="s">
        <v>680</v>
      </c>
      <c r="AA134" s="2" t="s">
        <v>680</v>
      </c>
      <c r="AB134" s="2" t="s">
        <v>680</v>
      </c>
      <c r="AC134" s="2" t="s">
        <v>680</v>
      </c>
      <c r="AD134" s="2" t="s">
        <v>680</v>
      </c>
      <c r="AE134" s="2" t="s">
        <v>680</v>
      </c>
      <c r="AF134" s="2" t="s">
        <v>680</v>
      </c>
      <c r="AG134" s="2" t="s">
        <v>680</v>
      </c>
      <c r="AH134" s="2" t="s">
        <v>680</v>
      </c>
      <c r="AI134" s="2" t="s">
        <v>680</v>
      </c>
      <c r="AM134" s="9">
        <f t="shared" si="6"/>
        <v>0</v>
      </c>
      <c r="AN134" s="9">
        <f t="shared" si="7"/>
        <v>0</v>
      </c>
      <c r="AO134" s="10" t="str">
        <f t="shared" si="8"/>
        <v/>
      </c>
    </row>
    <row r="135" spans="1:41" ht="15" customHeight="1" x14ac:dyDescent="0.25">
      <c r="A135" s="2" t="s">
        <v>214</v>
      </c>
      <c r="B135" s="2" t="s">
        <v>215</v>
      </c>
      <c r="C135" s="2">
        <v>2016</v>
      </c>
      <c r="D135" s="2">
        <v>40.844999999999999</v>
      </c>
      <c r="E135" s="2">
        <v>150.63900000000001</v>
      </c>
      <c r="F135" s="2">
        <v>0</v>
      </c>
      <c r="G135" s="2">
        <v>8.2780000000000005</v>
      </c>
      <c r="H135" s="2">
        <v>0</v>
      </c>
      <c r="I135" s="2">
        <v>0</v>
      </c>
      <c r="J135" s="2">
        <v>0</v>
      </c>
      <c r="K135" s="2">
        <v>0</v>
      </c>
      <c r="L135" s="2" t="s">
        <v>926</v>
      </c>
      <c r="M135" s="2">
        <v>98.850999999999999</v>
      </c>
      <c r="N135" s="2">
        <v>34.332000000000001</v>
      </c>
      <c r="O135" s="2">
        <v>0</v>
      </c>
      <c r="P135" s="2">
        <v>0</v>
      </c>
      <c r="Q135" s="2">
        <v>0</v>
      </c>
      <c r="R135" s="2">
        <v>0</v>
      </c>
      <c r="S135" s="2" t="s">
        <v>8</v>
      </c>
      <c r="T135" s="2">
        <v>0</v>
      </c>
      <c r="U135" s="2">
        <v>0</v>
      </c>
      <c r="V135" s="2">
        <v>0</v>
      </c>
      <c r="W135" s="2">
        <v>0</v>
      </c>
      <c r="X135" s="2">
        <v>0</v>
      </c>
      <c r="Y135" s="2">
        <v>0</v>
      </c>
      <c r="Z135" s="2">
        <v>0</v>
      </c>
      <c r="AA135" s="2">
        <v>0</v>
      </c>
      <c r="AB135" s="2">
        <v>0</v>
      </c>
      <c r="AC135" s="2">
        <v>0</v>
      </c>
      <c r="AD135" s="2">
        <v>9.1780000000000008</v>
      </c>
      <c r="AE135" s="2">
        <v>0</v>
      </c>
      <c r="AF135" s="2" t="s">
        <v>680</v>
      </c>
      <c r="AG135" s="2" t="s">
        <v>680</v>
      </c>
      <c r="AH135" s="2" t="s">
        <v>680</v>
      </c>
      <c r="AI135" s="2" t="s">
        <v>680</v>
      </c>
      <c r="AM135" s="9">
        <f t="shared" si="6"/>
        <v>150.63900000000001</v>
      </c>
      <c r="AN135" s="9">
        <f t="shared" si="7"/>
        <v>40.844999999999999</v>
      </c>
      <c r="AO135" s="10">
        <f t="shared" si="8"/>
        <v>0.27114492262959788</v>
      </c>
    </row>
    <row r="136" spans="1:41" ht="15" customHeight="1" x14ac:dyDescent="0.25">
      <c r="A136" s="2" t="s">
        <v>214</v>
      </c>
      <c r="B136" s="2" t="s">
        <v>216</v>
      </c>
      <c r="C136" s="2">
        <v>2016</v>
      </c>
      <c r="D136" s="2">
        <v>1.095</v>
      </c>
      <c r="E136" s="2">
        <v>1.0952</v>
      </c>
      <c r="F136" s="2" t="s">
        <v>680</v>
      </c>
      <c r="G136" s="2">
        <v>8.6199999999999999E-2</v>
      </c>
      <c r="H136" s="2" t="s">
        <v>680</v>
      </c>
      <c r="I136" s="2" t="s">
        <v>680</v>
      </c>
      <c r="J136" s="2" t="s">
        <v>680</v>
      </c>
      <c r="K136" s="2" t="s">
        <v>680</v>
      </c>
      <c r="L136" s="2" t="s">
        <v>681</v>
      </c>
      <c r="M136" s="2" t="s">
        <v>680</v>
      </c>
      <c r="N136" s="2" t="s">
        <v>680</v>
      </c>
      <c r="O136" s="2" t="s">
        <v>680</v>
      </c>
      <c r="P136" s="2" t="s">
        <v>680</v>
      </c>
      <c r="Q136" s="2" t="s">
        <v>680</v>
      </c>
      <c r="R136" s="2" t="s">
        <v>680</v>
      </c>
      <c r="S136" s="2" t="s">
        <v>680</v>
      </c>
      <c r="T136" s="2">
        <v>1.0089999999999999</v>
      </c>
      <c r="U136" s="2" t="s">
        <v>680</v>
      </c>
      <c r="V136" s="2" t="s">
        <v>680</v>
      </c>
      <c r="W136" s="2" t="s">
        <v>680</v>
      </c>
      <c r="X136" s="2" t="s">
        <v>680</v>
      </c>
      <c r="Y136" s="2" t="s">
        <v>680</v>
      </c>
      <c r="Z136" s="2" t="s">
        <v>680</v>
      </c>
      <c r="AA136" s="2" t="s">
        <v>680</v>
      </c>
      <c r="AB136" s="2" t="s">
        <v>680</v>
      </c>
      <c r="AC136" s="2" t="s">
        <v>680</v>
      </c>
      <c r="AD136" s="2" t="s">
        <v>680</v>
      </c>
      <c r="AE136" s="2" t="s">
        <v>680</v>
      </c>
      <c r="AF136" s="2" t="s">
        <v>680</v>
      </c>
      <c r="AG136" s="2" t="s">
        <v>680</v>
      </c>
      <c r="AH136" s="2" t="s">
        <v>680</v>
      </c>
      <c r="AI136" s="2" t="s">
        <v>680</v>
      </c>
      <c r="AM136" s="9">
        <f t="shared" si="6"/>
        <v>1.0952</v>
      </c>
      <c r="AN136" s="9">
        <f t="shared" si="7"/>
        <v>1.095</v>
      </c>
      <c r="AO136" s="10">
        <f t="shared" si="8"/>
        <v>0.99981738495252015</v>
      </c>
    </row>
    <row r="137" spans="1:41" ht="15" customHeight="1" x14ac:dyDescent="0.25">
      <c r="A137" s="2" t="s">
        <v>217</v>
      </c>
      <c r="B137" s="2" t="s">
        <v>218</v>
      </c>
      <c r="C137" s="2">
        <v>2016</v>
      </c>
      <c r="D137" s="2">
        <v>24.8</v>
      </c>
      <c r="E137" s="2">
        <v>36.5</v>
      </c>
      <c r="F137" s="2" t="s">
        <v>680</v>
      </c>
      <c r="G137" s="2" t="s">
        <v>680</v>
      </c>
      <c r="H137" s="2" t="s">
        <v>680</v>
      </c>
      <c r="I137" s="2" t="s">
        <v>680</v>
      </c>
      <c r="J137" s="2" t="s">
        <v>680</v>
      </c>
      <c r="K137" s="2" t="s">
        <v>680</v>
      </c>
      <c r="L137" s="2" t="s">
        <v>681</v>
      </c>
      <c r="M137" s="2">
        <v>6.9</v>
      </c>
      <c r="N137" s="2" t="s">
        <v>680</v>
      </c>
      <c r="O137" s="2">
        <v>25.6</v>
      </c>
      <c r="P137" s="2" t="s">
        <v>680</v>
      </c>
      <c r="Q137" s="2" t="s">
        <v>680</v>
      </c>
      <c r="R137" s="2" t="s">
        <v>680</v>
      </c>
      <c r="S137" s="2" t="s">
        <v>680</v>
      </c>
      <c r="T137" s="2" t="s">
        <v>680</v>
      </c>
      <c r="U137" s="2" t="s">
        <v>680</v>
      </c>
      <c r="V137" s="2" t="s">
        <v>680</v>
      </c>
      <c r="W137" s="2" t="s">
        <v>680</v>
      </c>
      <c r="X137" s="2" t="s">
        <v>680</v>
      </c>
      <c r="Y137" s="2">
        <v>4</v>
      </c>
      <c r="Z137" s="2" t="s">
        <v>680</v>
      </c>
      <c r="AA137" s="2" t="s">
        <v>680</v>
      </c>
      <c r="AB137" s="2" t="s">
        <v>680</v>
      </c>
      <c r="AC137" s="2" t="s">
        <v>680</v>
      </c>
      <c r="AD137" s="2" t="s">
        <v>680</v>
      </c>
      <c r="AE137" s="2" t="s">
        <v>680</v>
      </c>
      <c r="AF137" s="2" t="s">
        <v>680</v>
      </c>
      <c r="AG137" s="2" t="s">
        <v>680</v>
      </c>
      <c r="AH137" s="2" t="s">
        <v>680</v>
      </c>
      <c r="AI137" s="2" t="s">
        <v>680</v>
      </c>
      <c r="AM137" s="9">
        <f t="shared" si="6"/>
        <v>36.5</v>
      </c>
      <c r="AN137" s="9">
        <f t="shared" si="7"/>
        <v>24.8</v>
      </c>
      <c r="AO137" s="10">
        <f t="shared" si="8"/>
        <v>0.67945205479452053</v>
      </c>
    </row>
    <row r="138" spans="1:41" ht="15" customHeight="1" x14ac:dyDescent="0.25">
      <c r="A138" s="2" t="s">
        <v>219</v>
      </c>
      <c r="B138" s="2" t="s">
        <v>220</v>
      </c>
      <c r="C138" s="2">
        <v>2016</v>
      </c>
      <c r="D138" s="2">
        <v>15.5</v>
      </c>
      <c r="E138" s="2">
        <v>18.263000000000002</v>
      </c>
      <c r="F138" s="2" t="s">
        <v>680</v>
      </c>
      <c r="G138" s="2">
        <v>1.528</v>
      </c>
      <c r="H138" s="2" t="s">
        <v>680</v>
      </c>
      <c r="I138" s="2" t="s">
        <v>680</v>
      </c>
      <c r="J138" s="2" t="s">
        <v>680</v>
      </c>
      <c r="K138" s="2" t="s">
        <v>680</v>
      </c>
      <c r="L138" s="2" t="s">
        <v>681</v>
      </c>
      <c r="M138" s="2" t="s">
        <v>680</v>
      </c>
      <c r="N138" s="2" t="s">
        <v>680</v>
      </c>
      <c r="O138" s="2" t="s">
        <v>680</v>
      </c>
      <c r="P138" s="2" t="s">
        <v>680</v>
      </c>
      <c r="Q138" s="2" t="s">
        <v>680</v>
      </c>
      <c r="R138" s="2">
        <v>13.775</v>
      </c>
      <c r="S138" s="2" t="s">
        <v>8</v>
      </c>
      <c r="T138" s="2" t="s">
        <v>680</v>
      </c>
      <c r="U138" s="2" t="s">
        <v>680</v>
      </c>
      <c r="V138" s="2" t="s">
        <v>680</v>
      </c>
      <c r="W138" s="2" t="s">
        <v>680</v>
      </c>
      <c r="X138" s="2" t="s">
        <v>680</v>
      </c>
      <c r="Y138" s="2" t="s">
        <v>680</v>
      </c>
      <c r="Z138" s="2" t="s">
        <v>680</v>
      </c>
      <c r="AA138" s="2" t="s">
        <v>680</v>
      </c>
      <c r="AB138" s="2" t="s">
        <v>680</v>
      </c>
      <c r="AC138" s="2" t="s">
        <v>680</v>
      </c>
      <c r="AD138" s="2">
        <v>2.96</v>
      </c>
      <c r="AE138" s="2" t="s">
        <v>680</v>
      </c>
      <c r="AF138" s="2" t="s">
        <v>680</v>
      </c>
      <c r="AG138" s="2" t="s">
        <v>680</v>
      </c>
      <c r="AH138" s="2" t="s">
        <v>680</v>
      </c>
      <c r="AI138" s="2" t="s">
        <v>680</v>
      </c>
      <c r="AM138" s="9">
        <f t="shared" si="6"/>
        <v>18.263000000000002</v>
      </c>
      <c r="AN138" s="9">
        <f t="shared" si="7"/>
        <v>15.5</v>
      </c>
      <c r="AO138" s="10">
        <f t="shared" si="8"/>
        <v>0.84871050758363897</v>
      </c>
    </row>
    <row r="139" spans="1:41" ht="15" customHeight="1" x14ac:dyDescent="0.25">
      <c r="A139" s="2" t="s">
        <v>219</v>
      </c>
      <c r="B139" s="2" t="s">
        <v>221</v>
      </c>
      <c r="C139" s="2">
        <v>2016</v>
      </c>
      <c r="D139" s="2">
        <v>57.25</v>
      </c>
      <c r="E139" s="2">
        <v>67.021000000000001</v>
      </c>
      <c r="F139" s="2" t="s">
        <v>680</v>
      </c>
      <c r="G139" s="2">
        <v>0.751</v>
      </c>
      <c r="H139" s="2" t="s">
        <v>680</v>
      </c>
      <c r="I139" s="2" t="s">
        <v>680</v>
      </c>
      <c r="J139" s="2">
        <v>4.16</v>
      </c>
      <c r="K139" s="2" t="s">
        <v>680</v>
      </c>
      <c r="L139" s="2" t="s">
        <v>681</v>
      </c>
      <c r="M139" s="2" t="s">
        <v>680</v>
      </c>
      <c r="N139" s="2" t="s">
        <v>680</v>
      </c>
      <c r="O139" s="2" t="s">
        <v>680</v>
      </c>
      <c r="P139" s="2" t="s">
        <v>680</v>
      </c>
      <c r="Q139" s="2" t="s">
        <v>680</v>
      </c>
      <c r="R139" s="2">
        <v>52.81</v>
      </c>
      <c r="S139" s="2" t="s">
        <v>8</v>
      </c>
      <c r="T139" s="2" t="s">
        <v>680</v>
      </c>
      <c r="U139" s="2" t="s">
        <v>680</v>
      </c>
      <c r="V139" s="2" t="s">
        <v>680</v>
      </c>
      <c r="W139" s="2" t="s">
        <v>680</v>
      </c>
      <c r="X139" s="2" t="s">
        <v>680</v>
      </c>
      <c r="Y139" s="2" t="s">
        <v>680</v>
      </c>
      <c r="Z139" s="2" t="s">
        <v>680</v>
      </c>
      <c r="AA139" s="2" t="s">
        <v>680</v>
      </c>
      <c r="AB139" s="2" t="s">
        <v>680</v>
      </c>
      <c r="AC139" s="2" t="s">
        <v>680</v>
      </c>
      <c r="AD139" s="2">
        <v>9.3000000000000007</v>
      </c>
      <c r="AE139" s="2" t="s">
        <v>680</v>
      </c>
      <c r="AF139" s="2" t="s">
        <v>680</v>
      </c>
      <c r="AG139" s="2" t="s">
        <v>680</v>
      </c>
      <c r="AH139" s="2" t="s">
        <v>680</v>
      </c>
      <c r="AI139" s="2" t="s">
        <v>680</v>
      </c>
      <c r="AM139" s="9">
        <f t="shared" si="6"/>
        <v>67.021000000000001</v>
      </c>
      <c r="AN139" s="9">
        <f t="shared" si="7"/>
        <v>57.25</v>
      </c>
      <c r="AO139" s="10">
        <f t="shared" si="8"/>
        <v>0.85420987451694241</v>
      </c>
    </row>
    <row r="140" spans="1:41" ht="15" customHeight="1" x14ac:dyDescent="0.25">
      <c r="A140" s="2" t="s">
        <v>219</v>
      </c>
      <c r="B140" s="2" t="s">
        <v>222</v>
      </c>
      <c r="C140" s="2">
        <v>2016</v>
      </c>
      <c r="D140" s="2">
        <v>0.248</v>
      </c>
      <c r="E140" s="2">
        <v>0.307</v>
      </c>
      <c r="F140" s="2" t="s">
        <v>680</v>
      </c>
      <c r="G140" s="2">
        <v>1.0999999999999999E-2</v>
      </c>
      <c r="H140" s="2" t="s">
        <v>680</v>
      </c>
      <c r="I140" s="2" t="s">
        <v>680</v>
      </c>
      <c r="J140" s="2" t="s">
        <v>680</v>
      </c>
      <c r="K140" s="2" t="s">
        <v>680</v>
      </c>
      <c r="L140" s="2" t="s">
        <v>681</v>
      </c>
      <c r="M140" s="2" t="s">
        <v>680</v>
      </c>
      <c r="N140" s="2" t="s">
        <v>680</v>
      </c>
      <c r="O140" s="2" t="s">
        <v>680</v>
      </c>
      <c r="P140" s="2" t="s">
        <v>680</v>
      </c>
      <c r="Q140" s="2" t="s">
        <v>680</v>
      </c>
      <c r="R140" s="2" t="s">
        <v>680</v>
      </c>
      <c r="S140" s="2" t="s">
        <v>680</v>
      </c>
      <c r="T140" s="2">
        <v>0.29599999999999999</v>
      </c>
      <c r="U140" s="2" t="s">
        <v>680</v>
      </c>
      <c r="V140" s="2" t="s">
        <v>680</v>
      </c>
      <c r="W140" s="2" t="s">
        <v>680</v>
      </c>
      <c r="X140" s="2" t="s">
        <v>680</v>
      </c>
      <c r="Y140" s="2" t="s">
        <v>680</v>
      </c>
      <c r="Z140" s="2" t="s">
        <v>680</v>
      </c>
      <c r="AA140" s="2" t="s">
        <v>680</v>
      </c>
      <c r="AB140" s="2" t="s">
        <v>680</v>
      </c>
      <c r="AC140" s="2" t="s">
        <v>680</v>
      </c>
      <c r="AD140" s="2" t="s">
        <v>680</v>
      </c>
      <c r="AE140" s="2" t="s">
        <v>680</v>
      </c>
      <c r="AF140" s="2" t="s">
        <v>680</v>
      </c>
      <c r="AG140" s="2" t="s">
        <v>680</v>
      </c>
      <c r="AH140" s="2" t="s">
        <v>680</v>
      </c>
      <c r="AI140" s="2" t="s">
        <v>680</v>
      </c>
      <c r="AM140" s="9">
        <f t="shared" si="6"/>
        <v>0.307</v>
      </c>
      <c r="AN140" s="9">
        <f t="shared" si="7"/>
        <v>0.248</v>
      </c>
      <c r="AO140" s="10">
        <f t="shared" si="8"/>
        <v>0.80781758957654726</v>
      </c>
    </row>
    <row r="141" spans="1:41" ht="15" customHeight="1" x14ac:dyDescent="0.25">
      <c r="A141" s="2" t="s">
        <v>223</v>
      </c>
      <c r="B141" s="2" t="s">
        <v>224</v>
      </c>
      <c r="C141" s="2">
        <v>2016</v>
      </c>
      <c r="D141" s="2">
        <v>278.2</v>
      </c>
      <c r="E141" s="2">
        <v>351.815</v>
      </c>
      <c r="F141" s="2">
        <v>0</v>
      </c>
      <c r="G141" s="2">
        <v>0.92500000000000004</v>
      </c>
      <c r="H141" s="2">
        <v>0</v>
      </c>
      <c r="I141" s="2">
        <v>0</v>
      </c>
      <c r="J141" s="2">
        <v>31.2</v>
      </c>
      <c r="K141" s="2">
        <v>0</v>
      </c>
      <c r="L141" s="2" t="s">
        <v>689</v>
      </c>
      <c r="M141" s="2">
        <v>88.3</v>
      </c>
      <c r="N141" s="2">
        <v>0</v>
      </c>
      <c r="O141" s="2">
        <v>0</v>
      </c>
      <c r="P141" s="2">
        <v>0</v>
      </c>
      <c r="Q141" s="2">
        <v>0</v>
      </c>
      <c r="R141" s="2">
        <v>0</v>
      </c>
      <c r="S141" s="2" t="s">
        <v>680</v>
      </c>
      <c r="T141" s="2">
        <v>0</v>
      </c>
      <c r="U141" s="2">
        <v>0</v>
      </c>
      <c r="V141" s="2">
        <v>0</v>
      </c>
      <c r="W141" s="2">
        <v>0</v>
      </c>
      <c r="X141" s="2">
        <v>0</v>
      </c>
      <c r="Y141" s="2">
        <v>0</v>
      </c>
      <c r="Z141" s="2">
        <v>0</v>
      </c>
      <c r="AA141" s="2">
        <v>0</v>
      </c>
      <c r="AB141" s="2">
        <v>179.99</v>
      </c>
      <c r="AC141" s="2">
        <v>0</v>
      </c>
      <c r="AD141" s="2">
        <v>51.4</v>
      </c>
      <c r="AE141" s="2">
        <v>0</v>
      </c>
      <c r="AF141" s="2" t="s">
        <v>680</v>
      </c>
      <c r="AG141" s="2">
        <v>0</v>
      </c>
      <c r="AH141" s="2">
        <v>0</v>
      </c>
      <c r="AI141" s="2">
        <v>0</v>
      </c>
      <c r="AM141" s="9">
        <f t="shared" si="6"/>
        <v>351.815</v>
      </c>
      <c r="AN141" s="9">
        <f t="shared" si="7"/>
        <v>278.2</v>
      </c>
      <c r="AO141" s="10">
        <f t="shared" si="8"/>
        <v>0.79075650554979182</v>
      </c>
    </row>
    <row r="142" spans="1:41" ht="15" customHeight="1" x14ac:dyDescent="0.25">
      <c r="A142" s="2" t="s">
        <v>225</v>
      </c>
      <c r="B142" s="2" t="s">
        <v>226</v>
      </c>
      <c r="C142" s="2">
        <v>2016</v>
      </c>
      <c r="D142" s="2">
        <v>4</v>
      </c>
      <c r="E142" s="2">
        <v>4</v>
      </c>
      <c r="F142" s="2">
        <v>0</v>
      </c>
      <c r="G142" s="2">
        <v>0.1</v>
      </c>
      <c r="H142" s="2">
        <v>0</v>
      </c>
      <c r="I142" s="2">
        <v>0</v>
      </c>
      <c r="J142" s="2">
        <v>0</v>
      </c>
      <c r="K142" s="2">
        <v>0</v>
      </c>
      <c r="L142" s="2" t="s">
        <v>681</v>
      </c>
      <c r="M142" s="2">
        <v>0</v>
      </c>
      <c r="N142" s="2">
        <v>0</v>
      </c>
      <c r="O142" s="2">
        <v>0</v>
      </c>
      <c r="P142" s="2">
        <v>0</v>
      </c>
      <c r="Q142" s="2">
        <v>0</v>
      </c>
      <c r="R142" s="2">
        <v>0</v>
      </c>
      <c r="S142" s="2" t="s">
        <v>8</v>
      </c>
      <c r="T142" s="2">
        <v>3.9</v>
      </c>
      <c r="U142" s="2">
        <v>0</v>
      </c>
      <c r="V142" s="2">
        <v>0</v>
      </c>
      <c r="W142" s="2">
        <v>0</v>
      </c>
      <c r="X142" s="2">
        <v>0</v>
      </c>
      <c r="Y142" s="2">
        <v>0</v>
      </c>
      <c r="Z142" s="2">
        <v>0</v>
      </c>
      <c r="AA142" s="2">
        <v>0</v>
      </c>
      <c r="AB142" s="2">
        <v>0</v>
      </c>
      <c r="AC142" s="2">
        <v>0</v>
      </c>
      <c r="AD142" s="2">
        <v>0</v>
      </c>
      <c r="AE142" s="2">
        <v>0</v>
      </c>
      <c r="AF142" s="2" t="s">
        <v>921</v>
      </c>
      <c r="AG142" s="2" t="s">
        <v>680</v>
      </c>
      <c r="AH142" s="2">
        <v>0</v>
      </c>
      <c r="AI142" s="2">
        <v>0</v>
      </c>
      <c r="AM142" s="9">
        <f t="shared" si="6"/>
        <v>4</v>
      </c>
      <c r="AN142" s="9">
        <f t="shared" si="7"/>
        <v>4</v>
      </c>
      <c r="AO142" s="10">
        <f t="shared" si="8"/>
        <v>1</v>
      </c>
    </row>
    <row r="143" spans="1:41" ht="15" customHeight="1" x14ac:dyDescent="0.25">
      <c r="A143" s="2" t="s">
        <v>227</v>
      </c>
      <c r="B143" s="2" t="s">
        <v>228</v>
      </c>
      <c r="C143" s="2">
        <v>2016</v>
      </c>
      <c r="D143" s="2">
        <v>17.84</v>
      </c>
      <c r="E143" s="2">
        <v>20.239999999999998</v>
      </c>
      <c r="F143" s="2" t="s">
        <v>680</v>
      </c>
      <c r="G143" s="2">
        <v>1.27</v>
      </c>
      <c r="H143" s="2" t="s">
        <v>680</v>
      </c>
      <c r="I143" s="2" t="s">
        <v>680</v>
      </c>
      <c r="J143" s="2" t="s">
        <v>680</v>
      </c>
      <c r="K143" s="2" t="s">
        <v>680</v>
      </c>
      <c r="L143" s="2" t="s">
        <v>681</v>
      </c>
      <c r="M143" s="2">
        <v>3.2</v>
      </c>
      <c r="N143" s="2">
        <v>3.2</v>
      </c>
      <c r="O143" s="2">
        <v>6.4</v>
      </c>
      <c r="P143" s="2">
        <v>3.2</v>
      </c>
      <c r="Q143" s="2" t="s">
        <v>680</v>
      </c>
      <c r="R143" s="2" t="s">
        <v>680</v>
      </c>
      <c r="S143" s="2" t="s">
        <v>8</v>
      </c>
      <c r="T143" s="2" t="s">
        <v>680</v>
      </c>
      <c r="U143" s="2" t="s">
        <v>680</v>
      </c>
      <c r="V143" s="2" t="s">
        <v>680</v>
      </c>
      <c r="W143" s="2" t="s">
        <v>680</v>
      </c>
      <c r="X143" s="2" t="s">
        <v>680</v>
      </c>
      <c r="Y143" s="2" t="s">
        <v>680</v>
      </c>
      <c r="Z143" s="2" t="s">
        <v>680</v>
      </c>
      <c r="AA143" s="2" t="s">
        <v>680</v>
      </c>
      <c r="AB143" s="2" t="s">
        <v>680</v>
      </c>
      <c r="AC143" s="2" t="s">
        <v>680</v>
      </c>
      <c r="AD143" s="2">
        <v>2.97</v>
      </c>
      <c r="AE143" s="2" t="s">
        <v>680</v>
      </c>
      <c r="AF143" s="2" t="s">
        <v>680</v>
      </c>
      <c r="AG143" s="2" t="s">
        <v>680</v>
      </c>
      <c r="AH143" s="2" t="s">
        <v>680</v>
      </c>
      <c r="AI143" s="2" t="s">
        <v>680</v>
      </c>
      <c r="AM143" s="9">
        <f t="shared" si="6"/>
        <v>20.239999999999998</v>
      </c>
      <c r="AN143" s="9">
        <f t="shared" si="7"/>
        <v>17.84</v>
      </c>
      <c r="AO143" s="10">
        <f t="shared" si="8"/>
        <v>0.88142292490118579</v>
      </c>
    </row>
    <row r="144" spans="1:41" ht="15" customHeight="1" x14ac:dyDescent="0.25">
      <c r="A144" s="2" t="s">
        <v>227</v>
      </c>
      <c r="B144" s="2" t="s">
        <v>229</v>
      </c>
      <c r="C144" s="2">
        <v>2016</v>
      </c>
      <c r="D144" s="2">
        <v>6.77</v>
      </c>
      <c r="E144" s="2">
        <v>8.36</v>
      </c>
      <c r="F144" s="2" t="s">
        <v>680</v>
      </c>
      <c r="G144" s="2">
        <v>0.3</v>
      </c>
      <c r="H144" s="2" t="s">
        <v>680</v>
      </c>
      <c r="I144" s="2" t="s">
        <v>680</v>
      </c>
      <c r="J144" s="2" t="s">
        <v>680</v>
      </c>
      <c r="K144" s="2" t="s">
        <v>680</v>
      </c>
      <c r="L144" s="2" t="s">
        <v>681</v>
      </c>
      <c r="M144" s="2" t="s">
        <v>680</v>
      </c>
      <c r="N144" s="2" t="s">
        <v>680</v>
      </c>
      <c r="O144" s="2">
        <v>8.06</v>
      </c>
      <c r="P144" s="2" t="s">
        <v>680</v>
      </c>
      <c r="Q144" s="2" t="s">
        <v>680</v>
      </c>
      <c r="R144" s="2" t="s">
        <v>680</v>
      </c>
      <c r="S144" s="2" t="s">
        <v>8</v>
      </c>
      <c r="T144" s="2" t="s">
        <v>680</v>
      </c>
      <c r="U144" s="2" t="s">
        <v>680</v>
      </c>
      <c r="V144" s="2" t="s">
        <v>680</v>
      </c>
      <c r="W144" s="2" t="s">
        <v>680</v>
      </c>
      <c r="X144" s="2" t="s">
        <v>680</v>
      </c>
      <c r="Y144" s="2" t="s">
        <v>680</v>
      </c>
      <c r="Z144" s="2" t="s">
        <v>680</v>
      </c>
      <c r="AA144" s="2" t="s">
        <v>680</v>
      </c>
      <c r="AB144" s="2" t="s">
        <v>680</v>
      </c>
      <c r="AC144" s="2" t="s">
        <v>680</v>
      </c>
      <c r="AD144" s="2" t="s">
        <v>680</v>
      </c>
      <c r="AE144" s="2" t="s">
        <v>680</v>
      </c>
      <c r="AF144" s="2" t="s">
        <v>680</v>
      </c>
      <c r="AG144" s="2" t="s">
        <v>680</v>
      </c>
      <c r="AH144" s="2" t="s">
        <v>680</v>
      </c>
      <c r="AI144" s="2" t="s">
        <v>680</v>
      </c>
      <c r="AM144" s="9">
        <f t="shared" si="6"/>
        <v>8.3600000000000012</v>
      </c>
      <c r="AN144" s="9">
        <f t="shared" si="7"/>
        <v>6.77</v>
      </c>
      <c r="AO144" s="10">
        <f t="shared" si="8"/>
        <v>0.8098086124401912</v>
      </c>
    </row>
    <row r="145" spans="1:41" ht="15" customHeight="1" x14ac:dyDescent="0.25">
      <c r="A145" s="2" t="s">
        <v>227</v>
      </c>
      <c r="B145" s="2" t="s">
        <v>230</v>
      </c>
      <c r="C145" s="2">
        <v>2016</v>
      </c>
      <c r="D145" s="2">
        <v>2.6</v>
      </c>
      <c r="E145" s="2">
        <v>2.8359999999999999</v>
      </c>
      <c r="F145" s="2" t="s">
        <v>680</v>
      </c>
      <c r="G145" s="2">
        <v>5.6000000000000001E-2</v>
      </c>
      <c r="H145" s="2" t="s">
        <v>680</v>
      </c>
      <c r="I145" s="2" t="s">
        <v>680</v>
      </c>
      <c r="J145" s="2" t="s">
        <v>680</v>
      </c>
      <c r="K145" s="2" t="s">
        <v>680</v>
      </c>
      <c r="L145" s="2" t="s">
        <v>681</v>
      </c>
      <c r="M145" s="2" t="s">
        <v>680</v>
      </c>
      <c r="N145" s="2" t="s">
        <v>680</v>
      </c>
      <c r="O145" s="2">
        <v>2.78</v>
      </c>
      <c r="P145" s="2" t="s">
        <v>680</v>
      </c>
      <c r="Q145" s="2" t="s">
        <v>680</v>
      </c>
      <c r="R145" s="2" t="s">
        <v>680</v>
      </c>
      <c r="S145" s="2" t="s">
        <v>8</v>
      </c>
      <c r="T145" s="2" t="s">
        <v>680</v>
      </c>
      <c r="U145" s="2" t="s">
        <v>680</v>
      </c>
      <c r="V145" s="2" t="s">
        <v>680</v>
      </c>
      <c r="W145" s="2" t="s">
        <v>680</v>
      </c>
      <c r="X145" s="2" t="s">
        <v>680</v>
      </c>
      <c r="Y145" s="2" t="s">
        <v>680</v>
      </c>
      <c r="Z145" s="2" t="s">
        <v>680</v>
      </c>
      <c r="AA145" s="2" t="s">
        <v>680</v>
      </c>
      <c r="AB145" s="2" t="s">
        <v>680</v>
      </c>
      <c r="AC145" s="2" t="s">
        <v>680</v>
      </c>
      <c r="AD145" s="2" t="s">
        <v>680</v>
      </c>
      <c r="AE145" s="2" t="s">
        <v>680</v>
      </c>
      <c r="AF145" s="2" t="s">
        <v>680</v>
      </c>
      <c r="AG145" s="2" t="s">
        <v>680</v>
      </c>
      <c r="AH145" s="2" t="s">
        <v>680</v>
      </c>
      <c r="AI145" s="2" t="s">
        <v>680</v>
      </c>
      <c r="AM145" s="9">
        <f t="shared" si="6"/>
        <v>2.8359999999999999</v>
      </c>
      <c r="AN145" s="9">
        <f t="shared" si="7"/>
        <v>2.6</v>
      </c>
      <c r="AO145" s="10">
        <f t="shared" si="8"/>
        <v>0.91678420310296205</v>
      </c>
    </row>
    <row r="146" spans="1:41" ht="15" customHeight="1" x14ac:dyDescent="0.25">
      <c r="A146" s="2" t="s">
        <v>227</v>
      </c>
      <c r="B146" s="2" t="s">
        <v>231</v>
      </c>
      <c r="C146" s="2">
        <v>2016</v>
      </c>
      <c r="D146" s="2">
        <v>19.57</v>
      </c>
      <c r="E146" s="2">
        <v>23.72</v>
      </c>
      <c r="F146" s="2" t="s">
        <v>680</v>
      </c>
      <c r="G146" s="2">
        <v>0.98</v>
      </c>
      <c r="H146" s="2" t="s">
        <v>680</v>
      </c>
      <c r="I146" s="2" t="s">
        <v>680</v>
      </c>
      <c r="J146" s="2" t="s">
        <v>680</v>
      </c>
      <c r="K146" s="2" t="s">
        <v>680</v>
      </c>
      <c r="L146" s="2" t="s">
        <v>681</v>
      </c>
      <c r="M146" s="2">
        <v>4</v>
      </c>
      <c r="N146" s="2">
        <v>4</v>
      </c>
      <c r="O146" s="2">
        <v>8.1</v>
      </c>
      <c r="P146" s="2">
        <v>4</v>
      </c>
      <c r="Q146" s="2" t="s">
        <v>680</v>
      </c>
      <c r="R146" s="2" t="s">
        <v>680</v>
      </c>
      <c r="S146" s="2" t="s">
        <v>8</v>
      </c>
      <c r="T146" s="2" t="s">
        <v>680</v>
      </c>
      <c r="U146" s="2" t="s">
        <v>680</v>
      </c>
      <c r="V146" s="2" t="s">
        <v>680</v>
      </c>
      <c r="W146" s="2" t="s">
        <v>680</v>
      </c>
      <c r="X146" s="2" t="s">
        <v>680</v>
      </c>
      <c r="Y146" s="2" t="s">
        <v>680</v>
      </c>
      <c r="Z146" s="2" t="s">
        <v>680</v>
      </c>
      <c r="AA146" s="2" t="s">
        <v>680</v>
      </c>
      <c r="AB146" s="2" t="s">
        <v>680</v>
      </c>
      <c r="AC146" s="2" t="s">
        <v>680</v>
      </c>
      <c r="AD146" s="2">
        <v>2.64</v>
      </c>
      <c r="AE146" s="2" t="s">
        <v>680</v>
      </c>
      <c r="AF146" s="2" t="s">
        <v>680</v>
      </c>
      <c r="AG146" s="2" t="s">
        <v>680</v>
      </c>
      <c r="AH146" s="2" t="s">
        <v>680</v>
      </c>
      <c r="AI146" s="2" t="s">
        <v>680</v>
      </c>
      <c r="AM146" s="9">
        <f t="shared" si="6"/>
        <v>23.72</v>
      </c>
      <c r="AN146" s="9">
        <f t="shared" si="7"/>
        <v>19.57</v>
      </c>
      <c r="AO146" s="10">
        <f t="shared" si="8"/>
        <v>0.82504215851602025</v>
      </c>
    </row>
    <row r="147" spans="1:41"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c r="V147" s="2" t="s">
        <v>681</v>
      </c>
      <c r="W147" s="2" t="s">
        <v>681</v>
      </c>
      <c r="X147" s="2" t="s">
        <v>681</v>
      </c>
      <c r="Y147" s="2" t="s">
        <v>681</v>
      </c>
      <c r="Z147" s="2" t="s">
        <v>681</v>
      </c>
      <c r="AA147" s="2" t="s">
        <v>681</v>
      </c>
      <c r="AB147" s="2" t="s">
        <v>681</v>
      </c>
      <c r="AC147" s="2" t="s">
        <v>681</v>
      </c>
      <c r="AD147" s="2" t="s">
        <v>681</v>
      </c>
      <c r="AE147" s="2" t="s">
        <v>681</v>
      </c>
      <c r="AF147" s="2" t="s">
        <v>681</v>
      </c>
      <c r="AG147" s="2" t="s">
        <v>681</v>
      </c>
      <c r="AH147" s="2" t="s">
        <v>681</v>
      </c>
      <c r="AI147" s="2" t="s">
        <v>681</v>
      </c>
      <c r="AM147" s="9">
        <f t="shared" si="6"/>
        <v>0</v>
      </c>
      <c r="AN147" s="9">
        <f t="shared" si="7"/>
        <v>0</v>
      </c>
      <c r="AO147" s="10" t="str">
        <f t="shared" si="8"/>
        <v/>
      </c>
    </row>
    <row r="148" spans="1:41" ht="15" customHeight="1" x14ac:dyDescent="0.25">
      <c r="A148" s="2" t="s">
        <v>235</v>
      </c>
      <c r="B148" s="2" t="s">
        <v>236</v>
      </c>
      <c r="C148" s="2">
        <v>2016</v>
      </c>
      <c r="D148" s="2">
        <v>40.799999999999997</v>
      </c>
      <c r="E148" s="2">
        <v>48.3</v>
      </c>
      <c r="F148" s="2" t="s">
        <v>680</v>
      </c>
      <c r="G148" s="2">
        <v>0.2</v>
      </c>
      <c r="H148" s="2" t="s">
        <v>680</v>
      </c>
      <c r="I148" s="2" t="s">
        <v>680</v>
      </c>
      <c r="J148" s="2" t="s">
        <v>680</v>
      </c>
      <c r="K148" s="2" t="s">
        <v>680</v>
      </c>
      <c r="L148" s="2" t="s">
        <v>681</v>
      </c>
      <c r="M148" s="2">
        <v>40.799999999999997</v>
      </c>
      <c r="N148" s="2" t="s">
        <v>680</v>
      </c>
      <c r="O148" s="2">
        <v>1.6</v>
      </c>
      <c r="P148" s="2" t="s">
        <v>680</v>
      </c>
      <c r="Q148" s="2" t="s">
        <v>680</v>
      </c>
      <c r="R148" s="2" t="s">
        <v>680</v>
      </c>
      <c r="S148" s="2" t="s">
        <v>8</v>
      </c>
      <c r="T148" s="2" t="s">
        <v>680</v>
      </c>
      <c r="U148" s="2" t="s">
        <v>680</v>
      </c>
      <c r="V148" s="2" t="s">
        <v>680</v>
      </c>
      <c r="W148" s="2" t="s">
        <v>680</v>
      </c>
      <c r="X148" s="2" t="s">
        <v>680</v>
      </c>
      <c r="Y148" s="2" t="s">
        <v>680</v>
      </c>
      <c r="Z148" s="2" t="s">
        <v>680</v>
      </c>
      <c r="AA148" s="2" t="s">
        <v>680</v>
      </c>
      <c r="AB148" s="2" t="s">
        <v>680</v>
      </c>
      <c r="AC148" s="2" t="s">
        <v>680</v>
      </c>
      <c r="AD148" s="2">
        <v>5.7</v>
      </c>
      <c r="AE148" s="2" t="s">
        <v>680</v>
      </c>
      <c r="AF148" s="2" t="s">
        <v>680</v>
      </c>
      <c r="AG148" s="2" t="s">
        <v>680</v>
      </c>
      <c r="AH148" s="2" t="s">
        <v>680</v>
      </c>
      <c r="AI148" s="2" t="s">
        <v>680</v>
      </c>
      <c r="AM148" s="9">
        <f t="shared" si="6"/>
        <v>48.300000000000004</v>
      </c>
      <c r="AN148" s="9">
        <f t="shared" si="7"/>
        <v>40.799999999999997</v>
      </c>
      <c r="AO148" s="10">
        <f t="shared" si="8"/>
        <v>0.84472049689440976</v>
      </c>
    </row>
    <row r="149" spans="1:41"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c r="V149" s="2" t="s">
        <v>681</v>
      </c>
      <c r="W149" s="2" t="s">
        <v>681</v>
      </c>
      <c r="X149" s="2" t="s">
        <v>681</v>
      </c>
      <c r="Y149" s="2" t="s">
        <v>681</v>
      </c>
      <c r="Z149" s="2" t="s">
        <v>681</v>
      </c>
      <c r="AA149" s="2" t="s">
        <v>681</v>
      </c>
      <c r="AB149" s="2" t="s">
        <v>681</v>
      </c>
      <c r="AC149" s="2" t="s">
        <v>681</v>
      </c>
      <c r="AD149" s="2" t="s">
        <v>681</v>
      </c>
      <c r="AE149" s="2" t="s">
        <v>681</v>
      </c>
      <c r="AF149" s="2" t="s">
        <v>681</v>
      </c>
      <c r="AG149" s="2" t="s">
        <v>681</v>
      </c>
      <c r="AH149" s="2" t="s">
        <v>681</v>
      </c>
      <c r="AI149" s="2" t="s">
        <v>681</v>
      </c>
      <c r="AM149" s="9">
        <f t="shared" si="6"/>
        <v>0</v>
      </c>
      <c r="AN149" s="9">
        <f t="shared" si="7"/>
        <v>0</v>
      </c>
      <c r="AO149" s="10" t="str">
        <f t="shared" si="8"/>
        <v/>
      </c>
    </row>
    <row r="150" spans="1:41" ht="15" customHeight="1" x14ac:dyDescent="0.25">
      <c r="A150" s="2" t="s">
        <v>238</v>
      </c>
      <c r="B150" s="2" t="s">
        <v>239</v>
      </c>
      <c r="C150" s="2">
        <v>2016</v>
      </c>
      <c r="D150" s="2">
        <v>28.1</v>
      </c>
      <c r="E150" s="2">
        <v>32.159999999999997</v>
      </c>
      <c r="F150" s="2" t="s">
        <v>680</v>
      </c>
      <c r="G150" s="2">
        <v>0</v>
      </c>
      <c r="H150" s="2">
        <v>1.5</v>
      </c>
      <c r="I150" s="2">
        <v>0</v>
      </c>
      <c r="J150" s="2" t="s">
        <v>680</v>
      </c>
      <c r="K150" s="2">
        <v>0</v>
      </c>
      <c r="L150" s="2" t="s">
        <v>689</v>
      </c>
      <c r="M150" s="2">
        <v>4.2</v>
      </c>
      <c r="N150" s="2">
        <v>6</v>
      </c>
      <c r="O150" s="2">
        <v>5.4</v>
      </c>
      <c r="P150" s="2">
        <v>1</v>
      </c>
      <c r="Q150" s="2" t="s">
        <v>680</v>
      </c>
      <c r="R150" s="2">
        <v>0</v>
      </c>
      <c r="S150" s="2" t="s">
        <v>8</v>
      </c>
      <c r="T150" s="2">
        <v>0</v>
      </c>
      <c r="U150" s="2" t="s">
        <v>680</v>
      </c>
      <c r="V150" s="2" t="s">
        <v>680</v>
      </c>
      <c r="W150" s="2" t="s">
        <v>680</v>
      </c>
      <c r="X150" s="2" t="s">
        <v>680</v>
      </c>
      <c r="Y150" s="2" t="s">
        <v>680</v>
      </c>
      <c r="Z150" s="2">
        <v>0</v>
      </c>
      <c r="AA150" s="2">
        <v>2.9</v>
      </c>
      <c r="AB150" s="2" t="s">
        <v>680</v>
      </c>
      <c r="AC150" s="2">
        <v>2.9</v>
      </c>
      <c r="AD150" s="2">
        <v>1.26</v>
      </c>
      <c r="AE150" s="2" t="s">
        <v>680</v>
      </c>
      <c r="AF150" s="2" t="s">
        <v>680</v>
      </c>
      <c r="AG150" s="2" t="s">
        <v>680</v>
      </c>
      <c r="AH150" s="2">
        <v>7</v>
      </c>
      <c r="AI150" s="2">
        <v>7.4</v>
      </c>
      <c r="AM150" s="9">
        <f t="shared" si="6"/>
        <v>32.56</v>
      </c>
      <c r="AN150" s="9">
        <f t="shared" si="7"/>
        <v>28.1</v>
      </c>
      <c r="AO150" s="10">
        <f t="shared" si="8"/>
        <v>0.86302211302211296</v>
      </c>
    </row>
    <row r="151" spans="1:41" ht="15" customHeight="1" x14ac:dyDescent="0.25">
      <c r="A151" s="2" t="s">
        <v>240</v>
      </c>
      <c r="B151" s="2" t="s">
        <v>241</v>
      </c>
      <c r="C151" s="2">
        <v>2016</v>
      </c>
      <c r="D151" s="2">
        <v>87.1</v>
      </c>
      <c r="E151" s="2">
        <v>121.55</v>
      </c>
      <c r="F151" s="2" t="s">
        <v>680</v>
      </c>
      <c r="G151" s="2">
        <v>0.75</v>
      </c>
      <c r="H151" s="2" t="s">
        <v>680</v>
      </c>
      <c r="I151" s="2" t="s">
        <v>680</v>
      </c>
      <c r="J151" s="2" t="s">
        <v>680</v>
      </c>
      <c r="K151" s="2" t="s">
        <v>680</v>
      </c>
      <c r="L151" s="2" t="s">
        <v>681</v>
      </c>
      <c r="M151" s="2" t="s">
        <v>680</v>
      </c>
      <c r="N151" s="2" t="s">
        <v>680</v>
      </c>
      <c r="O151" s="2">
        <v>101.9</v>
      </c>
      <c r="P151" s="2" t="s">
        <v>680</v>
      </c>
      <c r="Q151" s="2" t="s">
        <v>680</v>
      </c>
      <c r="R151" s="2" t="s">
        <v>680</v>
      </c>
      <c r="S151" s="2" t="s">
        <v>8</v>
      </c>
      <c r="T151" s="2" t="s">
        <v>680</v>
      </c>
      <c r="U151" s="2" t="s">
        <v>680</v>
      </c>
      <c r="V151" s="2" t="s">
        <v>680</v>
      </c>
      <c r="W151" s="2" t="s">
        <v>680</v>
      </c>
      <c r="X151" s="2" t="s">
        <v>680</v>
      </c>
      <c r="Y151" s="2" t="s">
        <v>680</v>
      </c>
      <c r="Z151" s="2" t="s">
        <v>680</v>
      </c>
      <c r="AA151" s="2" t="s">
        <v>680</v>
      </c>
      <c r="AB151" s="2" t="s">
        <v>680</v>
      </c>
      <c r="AC151" s="2" t="s">
        <v>680</v>
      </c>
      <c r="AD151" s="2">
        <v>18.899999999999999</v>
      </c>
      <c r="AE151" s="2" t="s">
        <v>680</v>
      </c>
      <c r="AF151" s="2" t="s">
        <v>680</v>
      </c>
      <c r="AG151" s="2" t="s">
        <v>680</v>
      </c>
      <c r="AH151" s="2" t="s">
        <v>680</v>
      </c>
      <c r="AI151" s="2" t="s">
        <v>680</v>
      </c>
      <c r="AM151" s="9">
        <f t="shared" si="6"/>
        <v>121.55000000000001</v>
      </c>
      <c r="AN151" s="9">
        <f t="shared" si="7"/>
        <v>87.1</v>
      </c>
      <c r="AO151" s="10">
        <f t="shared" si="8"/>
        <v>0.71657754010695174</v>
      </c>
    </row>
    <row r="152" spans="1:41" ht="15" customHeight="1" x14ac:dyDescent="0.25">
      <c r="A152" s="2" t="s">
        <v>240</v>
      </c>
      <c r="B152" s="2" t="s">
        <v>242</v>
      </c>
      <c r="C152" s="2">
        <v>2016</v>
      </c>
      <c r="D152" s="2">
        <v>20.5</v>
      </c>
      <c r="E152" s="2">
        <v>24.57</v>
      </c>
      <c r="F152" s="2" t="s">
        <v>680</v>
      </c>
      <c r="G152" s="2">
        <v>0.17</v>
      </c>
      <c r="H152" s="2" t="s">
        <v>680</v>
      </c>
      <c r="I152" s="2" t="s">
        <v>680</v>
      </c>
      <c r="J152" s="2" t="s">
        <v>680</v>
      </c>
      <c r="K152" s="2" t="s">
        <v>680</v>
      </c>
      <c r="L152" s="2" t="s">
        <v>681</v>
      </c>
      <c r="M152" s="2" t="s">
        <v>680</v>
      </c>
      <c r="N152" s="2" t="s">
        <v>680</v>
      </c>
      <c r="O152" s="2">
        <v>24.4</v>
      </c>
      <c r="P152" s="2" t="s">
        <v>680</v>
      </c>
      <c r="Q152" s="2" t="s">
        <v>680</v>
      </c>
      <c r="R152" s="2" t="s">
        <v>680</v>
      </c>
      <c r="S152" s="2" t="s">
        <v>8</v>
      </c>
      <c r="T152" s="2" t="s">
        <v>680</v>
      </c>
      <c r="U152" s="2" t="s">
        <v>680</v>
      </c>
      <c r="V152" s="2" t="s">
        <v>680</v>
      </c>
      <c r="W152" s="2" t="s">
        <v>680</v>
      </c>
      <c r="X152" s="2" t="s">
        <v>680</v>
      </c>
      <c r="Y152" s="2" t="s">
        <v>680</v>
      </c>
      <c r="Z152" s="2" t="s">
        <v>680</v>
      </c>
      <c r="AA152" s="2" t="s">
        <v>680</v>
      </c>
      <c r="AB152" s="2" t="s">
        <v>680</v>
      </c>
      <c r="AC152" s="2" t="s">
        <v>680</v>
      </c>
      <c r="AD152" s="2" t="s">
        <v>680</v>
      </c>
      <c r="AE152" s="2" t="s">
        <v>680</v>
      </c>
      <c r="AF152" s="2" t="s">
        <v>680</v>
      </c>
      <c r="AG152" s="2" t="s">
        <v>680</v>
      </c>
      <c r="AH152" s="2" t="s">
        <v>680</v>
      </c>
      <c r="AI152" s="2" t="s">
        <v>680</v>
      </c>
      <c r="AM152" s="9">
        <f t="shared" si="6"/>
        <v>24.57</v>
      </c>
      <c r="AN152" s="9">
        <f t="shared" si="7"/>
        <v>20.5</v>
      </c>
      <c r="AO152" s="10">
        <f t="shared" si="8"/>
        <v>0.83435083435083435</v>
      </c>
    </row>
    <row r="153" spans="1:41" ht="15" customHeight="1" x14ac:dyDescent="0.25">
      <c r="A153" s="2" t="s">
        <v>243</v>
      </c>
      <c r="B153" s="2" t="s">
        <v>244</v>
      </c>
      <c r="C153" s="2">
        <v>2016</v>
      </c>
      <c r="D153" s="2">
        <v>10.468</v>
      </c>
      <c r="E153" s="2">
        <v>10.468</v>
      </c>
      <c r="F153" s="2" t="s">
        <v>680</v>
      </c>
      <c r="G153" s="2" t="s">
        <v>680</v>
      </c>
      <c r="H153" s="2" t="s">
        <v>680</v>
      </c>
      <c r="I153" s="2" t="s">
        <v>680</v>
      </c>
      <c r="J153" s="2">
        <v>1.7649999999999999</v>
      </c>
      <c r="K153" s="2" t="s">
        <v>680</v>
      </c>
      <c r="L153" s="2" t="s">
        <v>681</v>
      </c>
      <c r="M153" s="2" t="s">
        <v>680</v>
      </c>
      <c r="N153" s="2" t="s">
        <v>680</v>
      </c>
      <c r="O153" s="2" t="s">
        <v>680</v>
      </c>
      <c r="P153" s="2" t="s">
        <v>680</v>
      </c>
      <c r="Q153" s="2" t="s">
        <v>680</v>
      </c>
      <c r="R153" s="2" t="s">
        <v>680</v>
      </c>
      <c r="S153" s="2" t="s">
        <v>680</v>
      </c>
      <c r="T153" s="2" t="s">
        <v>680</v>
      </c>
      <c r="U153" s="2" t="s">
        <v>680</v>
      </c>
      <c r="V153" s="2" t="s">
        <v>680</v>
      </c>
      <c r="W153" s="2" t="s">
        <v>680</v>
      </c>
      <c r="X153" s="2" t="s">
        <v>680</v>
      </c>
      <c r="Y153" s="2">
        <v>8.7029999999999994</v>
      </c>
      <c r="Z153" s="2" t="s">
        <v>680</v>
      </c>
      <c r="AA153" s="2" t="s">
        <v>680</v>
      </c>
      <c r="AB153" s="2" t="s">
        <v>680</v>
      </c>
      <c r="AC153" s="2" t="s">
        <v>680</v>
      </c>
      <c r="AD153" s="2" t="s">
        <v>680</v>
      </c>
      <c r="AE153" s="2" t="s">
        <v>680</v>
      </c>
      <c r="AF153" s="2" t="s">
        <v>680</v>
      </c>
      <c r="AG153" s="2" t="s">
        <v>680</v>
      </c>
      <c r="AH153" s="2" t="s">
        <v>680</v>
      </c>
      <c r="AI153" s="2" t="s">
        <v>680</v>
      </c>
      <c r="AM153" s="9">
        <f t="shared" si="6"/>
        <v>10.468</v>
      </c>
      <c r="AN153" s="9">
        <f t="shared" si="7"/>
        <v>10.468</v>
      </c>
      <c r="AO153" s="10">
        <f t="shared" si="8"/>
        <v>1</v>
      </c>
    </row>
    <row r="154" spans="1:41" ht="15" customHeight="1" x14ac:dyDescent="0.25">
      <c r="A154" s="2" t="s">
        <v>245</v>
      </c>
      <c r="B154" s="2" t="s">
        <v>246</v>
      </c>
      <c r="C154" s="2">
        <v>2016</v>
      </c>
      <c r="D154" s="2">
        <v>41</v>
      </c>
      <c r="E154" s="2">
        <v>49.7</v>
      </c>
      <c r="F154" s="2" t="s">
        <v>680</v>
      </c>
      <c r="G154" s="2">
        <v>0.2</v>
      </c>
      <c r="H154" s="2" t="s">
        <v>680</v>
      </c>
      <c r="I154" s="2" t="s">
        <v>680</v>
      </c>
      <c r="J154" s="2" t="s">
        <v>680</v>
      </c>
      <c r="K154" s="2" t="s">
        <v>680</v>
      </c>
      <c r="L154" s="2" t="s">
        <v>681</v>
      </c>
      <c r="M154" s="2" t="s">
        <v>680</v>
      </c>
      <c r="N154" s="2">
        <v>11</v>
      </c>
      <c r="O154" s="2">
        <v>27</v>
      </c>
      <c r="P154" s="2" t="s">
        <v>680</v>
      </c>
      <c r="Q154" s="2" t="s">
        <v>680</v>
      </c>
      <c r="R154" s="2" t="s">
        <v>680</v>
      </c>
      <c r="S154" s="2" t="s">
        <v>8</v>
      </c>
      <c r="T154" s="2">
        <v>5</v>
      </c>
      <c r="U154" s="2" t="s">
        <v>680</v>
      </c>
      <c r="V154" s="2" t="s">
        <v>680</v>
      </c>
      <c r="W154" s="2" t="s">
        <v>680</v>
      </c>
      <c r="X154" s="2" t="s">
        <v>680</v>
      </c>
      <c r="Y154" s="2" t="s">
        <v>680</v>
      </c>
      <c r="Z154" s="2" t="s">
        <v>680</v>
      </c>
      <c r="AA154" s="2" t="s">
        <v>680</v>
      </c>
      <c r="AB154" s="2" t="s">
        <v>680</v>
      </c>
      <c r="AC154" s="2" t="s">
        <v>680</v>
      </c>
      <c r="AD154" s="2">
        <v>6</v>
      </c>
      <c r="AE154" s="2" t="s">
        <v>680</v>
      </c>
      <c r="AF154" s="2" t="s">
        <v>680</v>
      </c>
      <c r="AG154" s="2" t="s">
        <v>680</v>
      </c>
      <c r="AH154" s="2">
        <v>0.5</v>
      </c>
      <c r="AI154" s="2">
        <v>0.6</v>
      </c>
      <c r="AM154" s="9">
        <f t="shared" si="6"/>
        <v>49.800000000000004</v>
      </c>
      <c r="AN154" s="9">
        <f t="shared" si="7"/>
        <v>41</v>
      </c>
      <c r="AO154" s="10">
        <f t="shared" si="8"/>
        <v>0.82329317269076296</v>
      </c>
    </row>
    <row r="155" spans="1:41"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681</v>
      </c>
      <c r="M155" s="2" t="s">
        <v>680</v>
      </c>
      <c r="N155" s="2" t="s">
        <v>680</v>
      </c>
      <c r="O155" s="2" t="s">
        <v>680</v>
      </c>
      <c r="P155" s="2" t="s">
        <v>680</v>
      </c>
      <c r="Q155" s="2" t="s">
        <v>680</v>
      </c>
      <c r="R155" s="2" t="s">
        <v>680</v>
      </c>
      <c r="S155" s="2" t="s">
        <v>680</v>
      </c>
      <c r="T155" s="2" t="s">
        <v>680</v>
      </c>
      <c r="U155" s="2" t="s">
        <v>680</v>
      </c>
      <c r="V155" s="2" t="s">
        <v>680</v>
      </c>
      <c r="W155" s="2" t="s">
        <v>680</v>
      </c>
      <c r="X155" s="2" t="s">
        <v>680</v>
      </c>
      <c r="Y155" s="2" t="s">
        <v>680</v>
      </c>
      <c r="Z155" s="2" t="s">
        <v>680</v>
      </c>
      <c r="AA155" s="2" t="s">
        <v>680</v>
      </c>
      <c r="AB155" s="2" t="s">
        <v>680</v>
      </c>
      <c r="AC155" s="2" t="s">
        <v>680</v>
      </c>
      <c r="AD155" s="2" t="s">
        <v>680</v>
      </c>
      <c r="AE155" s="2" t="s">
        <v>680</v>
      </c>
      <c r="AF155" s="2" t="s">
        <v>680</v>
      </c>
      <c r="AG155" s="2" t="s">
        <v>680</v>
      </c>
      <c r="AH155" s="2" t="s">
        <v>680</v>
      </c>
      <c r="AI155" s="2" t="s">
        <v>680</v>
      </c>
      <c r="AM155" s="9">
        <f t="shared" si="6"/>
        <v>0</v>
      </c>
      <c r="AN155" s="9">
        <f t="shared" si="7"/>
        <v>0</v>
      </c>
      <c r="AO155" s="10" t="str">
        <f t="shared" si="8"/>
        <v/>
      </c>
    </row>
    <row r="156" spans="1:41" ht="15" customHeight="1" x14ac:dyDescent="0.25">
      <c r="A156" s="2" t="s">
        <v>247</v>
      </c>
      <c r="B156" s="2" t="s">
        <v>249</v>
      </c>
      <c r="C156" s="2">
        <v>2016</v>
      </c>
      <c r="D156" s="2">
        <v>6.5</v>
      </c>
      <c r="E156" s="2">
        <v>7.7</v>
      </c>
      <c r="F156" s="2" t="s">
        <v>680</v>
      </c>
      <c r="G156" s="2">
        <v>0.6</v>
      </c>
      <c r="H156" s="2" t="s">
        <v>680</v>
      </c>
      <c r="I156" s="2" t="s">
        <v>680</v>
      </c>
      <c r="J156" s="2" t="s">
        <v>680</v>
      </c>
      <c r="K156" s="2" t="s">
        <v>680</v>
      </c>
      <c r="L156" s="2" t="s">
        <v>681</v>
      </c>
      <c r="M156" s="2" t="s">
        <v>680</v>
      </c>
      <c r="N156" s="2" t="s">
        <v>680</v>
      </c>
      <c r="O156" s="2" t="s">
        <v>680</v>
      </c>
      <c r="P156" s="2" t="s">
        <v>680</v>
      </c>
      <c r="Q156" s="2" t="s">
        <v>680</v>
      </c>
      <c r="R156" s="2" t="s">
        <v>680</v>
      </c>
      <c r="S156" s="2" t="s">
        <v>680</v>
      </c>
      <c r="T156" s="2">
        <v>6.5</v>
      </c>
      <c r="U156" s="2" t="s">
        <v>680</v>
      </c>
      <c r="V156" s="2" t="s">
        <v>680</v>
      </c>
      <c r="W156" s="2" t="s">
        <v>680</v>
      </c>
      <c r="X156" s="2" t="s">
        <v>680</v>
      </c>
      <c r="Y156" s="2" t="s">
        <v>680</v>
      </c>
      <c r="Z156" s="2" t="s">
        <v>680</v>
      </c>
      <c r="AA156" s="2" t="s">
        <v>680</v>
      </c>
      <c r="AB156" s="2" t="s">
        <v>680</v>
      </c>
      <c r="AC156" s="2" t="s">
        <v>680</v>
      </c>
      <c r="AD156" s="2" t="s">
        <v>680</v>
      </c>
      <c r="AE156" s="2" t="s">
        <v>680</v>
      </c>
      <c r="AF156" s="2" t="s">
        <v>680</v>
      </c>
      <c r="AG156" s="2" t="s">
        <v>680</v>
      </c>
      <c r="AH156" s="2">
        <v>0.6</v>
      </c>
      <c r="AI156" s="2">
        <v>0.6</v>
      </c>
      <c r="AM156" s="9">
        <f t="shared" si="6"/>
        <v>7.6999999999999993</v>
      </c>
      <c r="AN156" s="9">
        <f t="shared" si="7"/>
        <v>6.5</v>
      </c>
      <c r="AO156" s="10">
        <f t="shared" si="8"/>
        <v>0.84415584415584421</v>
      </c>
    </row>
    <row r="157" spans="1:41" ht="15" customHeight="1" x14ac:dyDescent="0.25">
      <c r="A157" s="2" t="s">
        <v>247</v>
      </c>
      <c r="B157" s="2" t="s">
        <v>250</v>
      </c>
      <c r="C157" s="2">
        <v>2016</v>
      </c>
      <c r="D157" s="2">
        <v>62.8</v>
      </c>
      <c r="E157" s="2">
        <v>78.8</v>
      </c>
      <c r="F157" s="2" t="s">
        <v>680</v>
      </c>
      <c r="G157" s="2">
        <v>3.5</v>
      </c>
      <c r="H157" s="2" t="s">
        <v>680</v>
      </c>
      <c r="I157" s="2" t="s">
        <v>680</v>
      </c>
      <c r="J157" s="2" t="s">
        <v>680</v>
      </c>
      <c r="K157" s="2" t="s">
        <v>680</v>
      </c>
      <c r="L157" s="2" t="s">
        <v>681</v>
      </c>
      <c r="M157" s="2" t="s">
        <v>680</v>
      </c>
      <c r="N157" s="2" t="s">
        <v>680</v>
      </c>
      <c r="O157" s="2">
        <v>57.1</v>
      </c>
      <c r="P157" s="2" t="s">
        <v>680</v>
      </c>
      <c r="Q157" s="2" t="s">
        <v>680</v>
      </c>
      <c r="R157" s="2" t="s">
        <v>680</v>
      </c>
      <c r="S157" s="2" t="s">
        <v>680</v>
      </c>
      <c r="T157" s="2">
        <v>12.9</v>
      </c>
      <c r="U157" s="2" t="s">
        <v>680</v>
      </c>
      <c r="V157" s="2" t="s">
        <v>680</v>
      </c>
      <c r="W157" s="2" t="s">
        <v>680</v>
      </c>
      <c r="X157" s="2" t="s">
        <v>680</v>
      </c>
      <c r="Y157" s="2" t="s">
        <v>680</v>
      </c>
      <c r="Z157" s="2" t="s">
        <v>680</v>
      </c>
      <c r="AA157" s="2" t="s">
        <v>680</v>
      </c>
      <c r="AB157" s="2" t="s">
        <v>680</v>
      </c>
      <c r="AC157" s="2" t="s">
        <v>680</v>
      </c>
      <c r="AD157" s="2">
        <v>4.5999999999999996</v>
      </c>
      <c r="AE157" s="2" t="s">
        <v>680</v>
      </c>
      <c r="AF157" s="2" t="s">
        <v>680</v>
      </c>
      <c r="AG157" s="2" t="s">
        <v>680</v>
      </c>
      <c r="AH157" s="2">
        <v>0.7</v>
      </c>
      <c r="AI157" s="2">
        <v>0.7</v>
      </c>
      <c r="AM157" s="9">
        <f t="shared" si="6"/>
        <v>78.8</v>
      </c>
      <c r="AN157" s="9">
        <f t="shared" si="7"/>
        <v>62.8</v>
      </c>
      <c r="AO157" s="10">
        <f t="shared" si="8"/>
        <v>0.79695431472081213</v>
      </c>
    </row>
    <row r="158" spans="1:41" ht="15" customHeight="1" x14ac:dyDescent="0.25">
      <c r="A158" s="2" t="s">
        <v>247</v>
      </c>
      <c r="B158" s="2" t="s">
        <v>251</v>
      </c>
      <c r="C158" s="2">
        <v>2016</v>
      </c>
      <c r="D158" s="2">
        <v>85</v>
      </c>
      <c r="E158" s="2">
        <v>93.82</v>
      </c>
      <c r="F158" s="2" t="s">
        <v>680</v>
      </c>
      <c r="G158" s="2">
        <v>1.9</v>
      </c>
      <c r="H158" s="2" t="s">
        <v>680</v>
      </c>
      <c r="I158" s="2">
        <v>0.6</v>
      </c>
      <c r="J158" s="2" t="s">
        <v>680</v>
      </c>
      <c r="K158" s="2" t="s">
        <v>680</v>
      </c>
      <c r="L158" s="2" t="s">
        <v>681</v>
      </c>
      <c r="M158" s="2">
        <v>1.7</v>
      </c>
      <c r="N158" s="2">
        <v>18.899999999999999</v>
      </c>
      <c r="O158" s="2">
        <v>39.6</v>
      </c>
      <c r="P158" s="2">
        <v>14.8</v>
      </c>
      <c r="Q158" s="2" t="s">
        <v>680</v>
      </c>
      <c r="R158" s="2" t="s">
        <v>680</v>
      </c>
      <c r="S158" s="2" t="s">
        <v>8</v>
      </c>
      <c r="T158" s="2" t="s">
        <v>680</v>
      </c>
      <c r="U158" s="2" t="s">
        <v>680</v>
      </c>
      <c r="V158" s="2" t="s">
        <v>680</v>
      </c>
      <c r="W158" s="2" t="s">
        <v>680</v>
      </c>
      <c r="X158" s="2" t="s">
        <v>680</v>
      </c>
      <c r="Y158" s="2">
        <v>0.02</v>
      </c>
      <c r="Z158" s="2" t="s">
        <v>680</v>
      </c>
      <c r="AA158" s="2">
        <v>2.5</v>
      </c>
      <c r="AB158" s="2" t="s">
        <v>680</v>
      </c>
      <c r="AC158" s="2" t="s">
        <v>680</v>
      </c>
      <c r="AD158" s="2">
        <v>13.8</v>
      </c>
      <c r="AE158" s="2" t="s">
        <v>680</v>
      </c>
      <c r="AF158" s="2" t="s">
        <v>680</v>
      </c>
      <c r="AG158" s="2" t="s">
        <v>680</v>
      </c>
      <c r="AH158" s="2" t="s">
        <v>680</v>
      </c>
      <c r="AI158" s="2" t="s">
        <v>680</v>
      </c>
      <c r="AM158" s="9">
        <f t="shared" si="6"/>
        <v>93.82</v>
      </c>
      <c r="AN158" s="9">
        <f t="shared" si="7"/>
        <v>85</v>
      </c>
      <c r="AO158" s="10">
        <f t="shared" si="8"/>
        <v>0.90599019398848868</v>
      </c>
    </row>
    <row r="159" spans="1:41"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c r="V159" s="2" t="s">
        <v>681</v>
      </c>
      <c r="W159" s="2" t="s">
        <v>681</v>
      </c>
      <c r="X159" s="2" t="s">
        <v>681</v>
      </c>
      <c r="Y159" s="2" t="s">
        <v>681</v>
      </c>
      <c r="Z159" s="2" t="s">
        <v>681</v>
      </c>
      <c r="AA159" s="2" t="s">
        <v>681</v>
      </c>
      <c r="AB159" s="2" t="s">
        <v>681</v>
      </c>
      <c r="AC159" s="2" t="s">
        <v>681</v>
      </c>
      <c r="AD159" s="2" t="s">
        <v>681</v>
      </c>
      <c r="AE159" s="2" t="s">
        <v>681</v>
      </c>
      <c r="AF159" s="2" t="s">
        <v>681</v>
      </c>
      <c r="AG159" s="2" t="s">
        <v>681</v>
      </c>
      <c r="AH159" s="2" t="s">
        <v>681</v>
      </c>
      <c r="AI159" s="2" t="s">
        <v>681</v>
      </c>
      <c r="AM159" s="9">
        <f t="shared" si="6"/>
        <v>0</v>
      </c>
      <c r="AN159" s="9">
        <f t="shared" si="7"/>
        <v>0</v>
      </c>
      <c r="AO159" s="10" t="str">
        <f t="shared" si="8"/>
        <v/>
      </c>
    </row>
    <row r="160" spans="1:41" ht="15" customHeight="1" x14ac:dyDescent="0.25">
      <c r="A160" s="2" t="s">
        <v>255</v>
      </c>
      <c r="B160" s="2" t="s">
        <v>256</v>
      </c>
      <c r="C160" s="2">
        <v>2016</v>
      </c>
      <c r="D160" s="2">
        <v>14.1</v>
      </c>
      <c r="E160" s="2">
        <v>17.559999999999999</v>
      </c>
      <c r="F160" s="2" t="s">
        <v>680</v>
      </c>
      <c r="G160" s="2">
        <v>0.68</v>
      </c>
      <c r="H160" s="2" t="s">
        <v>680</v>
      </c>
      <c r="I160" s="2" t="s">
        <v>680</v>
      </c>
      <c r="J160" s="2" t="s">
        <v>680</v>
      </c>
      <c r="K160" s="2" t="s">
        <v>680</v>
      </c>
      <c r="L160" s="2" t="s">
        <v>681</v>
      </c>
      <c r="M160" s="2">
        <v>3.32</v>
      </c>
      <c r="N160" s="2">
        <v>0</v>
      </c>
      <c r="O160" s="2">
        <v>11.58</v>
      </c>
      <c r="P160" s="2">
        <v>0</v>
      </c>
      <c r="Q160" s="2">
        <v>0</v>
      </c>
      <c r="R160" s="2">
        <v>0</v>
      </c>
      <c r="S160" s="2" t="s">
        <v>8</v>
      </c>
      <c r="T160" s="2" t="s">
        <v>680</v>
      </c>
      <c r="U160" s="2" t="s">
        <v>680</v>
      </c>
      <c r="V160" s="2" t="s">
        <v>680</v>
      </c>
      <c r="W160" s="2" t="s">
        <v>680</v>
      </c>
      <c r="X160" s="2" t="s">
        <v>680</v>
      </c>
      <c r="Y160" s="2" t="s">
        <v>680</v>
      </c>
      <c r="Z160" s="2" t="s">
        <v>680</v>
      </c>
      <c r="AA160" s="2" t="s">
        <v>680</v>
      </c>
      <c r="AB160" s="2" t="s">
        <v>680</v>
      </c>
      <c r="AC160" s="2" t="s">
        <v>680</v>
      </c>
      <c r="AD160" s="2">
        <v>1.98</v>
      </c>
      <c r="AE160" s="2" t="s">
        <v>680</v>
      </c>
      <c r="AF160" s="2" t="s">
        <v>680</v>
      </c>
      <c r="AG160" s="2" t="s">
        <v>680</v>
      </c>
      <c r="AH160" s="2" t="s">
        <v>680</v>
      </c>
      <c r="AI160" s="2" t="s">
        <v>680</v>
      </c>
      <c r="AM160" s="9">
        <f t="shared" si="6"/>
        <v>17.559999999999999</v>
      </c>
      <c r="AN160" s="9">
        <f t="shared" si="7"/>
        <v>14.1</v>
      </c>
      <c r="AO160" s="10">
        <f t="shared" si="8"/>
        <v>0.80296127562642372</v>
      </c>
    </row>
    <row r="161" spans="1:41" ht="15" customHeight="1" x14ac:dyDescent="0.25">
      <c r="A161" s="2" t="s">
        <v>255</v>
      </c>
      <c r="B161" s="2" t="s">
        <v>257</v>
      </c>
      <c r="C161" s="2">
        <v>2016</v>
      </c>
      <c r="D161" s="2">
        <v>125.48</v>
      </c>
      <c r="E161" s="2">
        <v>141.81</v>
      </c>
      <c r="F161" s="2" t="s">
        <v>680</v>
      </c>
      <c r="G161" s="2">
        <v>3.88</v>
      </c>
      <c r="H161" s="2" t="s">
        <v>680</v>
      </c>
      <c r="I161" s="2">
        <v>18.329999999999998</v>
      </c>
      <c r="J161" s="2" t="s">
        <v>680</v>
      </c>
      <c r="K161" s="2" t="s">
        <v>680</v>
      </c>
      <c r="L161" s="2" t="s">
        <v>681</v>
      </c>
      <c r="M161" s="2" t="s">
        <v>680</v>
      </c>
      <c r="N161" s="2" t="s">
        <v>680</v>
      </c>
      <c r="O161" s="2" t="s">
        <v>680</v>
      </c>
      <c r="P161" s="2" t="s">
        <v>680</v>
      </c>
      <c r="Q161" s="2" t="s">
        <v>680</v>
      </c>
      <c r="R161" s="2" t="s">
        <v>680</v>
      </c>
      <c r="S161" s="2" t="s">
        <v>680</v>
      </c>
      <c r="T161" s="2">
        <v>24.97</v>
      </c>
      <c r="U161" s="2">
        <v>0</v>
      </c>
      <c r="V161" s="2">
        <v>62.18</v>
      </c>
      <c r="W161" s="2" t="s">
        <v>680</v>
      </c>
      <c r="X161" s="2" t="s">
        <v>680</v>
      </c>
      <c r="Y161" s="2">
        <v>0</v>
      </c>
      <c r="Z161" s="2" t="s">
        <v>680</v>
      </c>
      <c r="AA161" s="2" t="s">
        <v>680</v>
      </c>
      <c r="AB161" s="2" t="s">
        <v>680</v>
      </c>
      <c r="AC161" s="2" t="s">
        <v>680</v>
      </c>
      <c r="AD161" s="2">
        <v>0.62</v>
      </c>
      <c r="AE161" s="2">
        <v>31.83</v>
      </c>
      <c r="AF161" s="2" t="s">
        <v>921</v>
      </c>
      <c r="AG161" s="2">
        <v>10.81</v>
      </c>
      <c r="AH161" s="2">
        <v>0</v>
      </c>
      <c r="AI161" s="2">
        <v>0</v>
      </c>
      <c r="AM161" s="9">
        <f t="shared" si="6"/>
        <v>141.81</v>
      </c>
      <c r="AN161" s="9">
        <f t="shared" si="7"/>
        <v>125.48</v>
      </c>
      <c r="AO161" s="10">
        <f t="shared" si="8"/>
        <v>0.88484592059798328</v>
      </c>
    </row>
    <row r="162" spans="1:41" ht="15" customHeight="1" x14ac:dyDescent="0.25">
      <c r="A162" s="2" t="s">
        <v>255</v>
      </c>
      <c r="B162" s="2" t="s">
        <v>258</v>
      </c>
      <c r="C162" s="2">
        <v>2016</v>
      </c>
      <c r="D162" s="2" t="s">
        <v>680</v>
      </c>
      <c r="E162" s="2" t="s">
        <v>680</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680</v>
      </c>
      <c r="T162" s="2" t="s">
        <v>681</v>
      </c>
      <c r="U162" s="2" t="s">
        <v>681</v>
      </c>
      <c r="V162" s="2" t="s">
        <v>681</v>
      </c>
      <c r="W162" s="2" t="s">
        <v>681</v>
      </c>
      <c r="X162" s="2" t="s">
        <v>681</v>
      </c>
      <c r="Y162" s="2" t="s">
        <v>681</v>
      </c>
      <c r="Z162" s="2" t="s">
        <v>681</v>
      </c>
      <c r="AA162" s="2" t="s">
        <v>681</v>
      </c>
      <c r="AB162" s="2" t="s">
        <v>681</v>
      </c>
      <c r="AC162" s="2" t="s">
        <v>681</v>
      </c>
      <c r="AD162" s="2" t="s">
        <v>681</v>
      </c>
      <c r="AE162" s="2" t="s">
        <v>681</v>
      </c>
      <c r="AF162" s="2" t="s">
        <v>680</v>
      </c>
      <c r="AG162" s="2" t="s">
        <v>681</v>
      </c>
      <c r="AH162" s="2" t="s">
        <v>680</v>
      </c>
      <c r="AI162" s="2" t="s">
        <v>681</v>
      </c>
      <c r="AM162" s="9">
        <f t="shared" si="6"/>
        <v>0</v>
      </c>
      <c r="AN162" s="9">
        <f t="shared" si="7"/>
        <v>0</v>
      </c>
      <c r="AO162" s="10" t="str">
        <f t="shared" si="8"/>
        <v/>
      </c>
    </row>
    <row r="163" spans="1:41" ht="15" customHeight="1" x14ac:dyDescent="0.25">
      <c r="A163" s="2" t="s">
        <v>255</v>
      </c>
      <c r="B163" s="2" t="s">
        <v>259</v>
      </c>
      <c r="C163" s="2">
        <v>2016</v>
      </c>
      <c r="D163" s="2" t="s">
        <v>680</v>
      </c>
      <c r="E163" s="2">
        <v>1.91</v>
      </c>
      <c r="F163" s="2" t="s">
        <v>680</v>
      </c>
      <c r="G163" s="2">
        <v>0.04</v>
      </c>
      <c r="H163" s="2" t="s">
        <v>680</v>
      </c>
      <c r="I163" s="2" t="s">
        <v>680</v>
      </c>
      <c r="J163" s="2" t="s">
        <v>680</v>
      </c>
      <c r="K163" s="2" t="s">
        <v>680</v>
      </c>
      <c r="L163" s="2" t="s">
        <v>681</v>
      </c>
      <c r="M163" s="2" t="s">
        <v>680</v>
      </c>
      <c r="N163" s="2" t="s">
        <v>680</v>
      </c>
      <c r="O163" s="2" t="s">
        <v>680</v>
      </c>
      <c r="P163" s="2" t="s">
        <v>680</v>
      </c>
      <c r="Q163" s="2" t="s">
        <v>680</v>
      </c>
      <c r="R163" s="2" t="s">
        <v>680</v>
      </c>
      <c r="S163" s="2" t="s">
        <v>680</v>
      </c>
      <c r="T163" s="2">
        <v>1.6</v>
      </c>
      <c r="U163" s="2" t="s">
        <v>680</v>
      </c>
      <c r="V163" s="2" t="s">
        <v>680</v>
      </c>
      <c r="W163" s="2" t="s">
        <v>680</v>
      </c>
      <c r="X163" s="2" t="s">
        <v>680</v>
      </c>
      <c r="Y163" s="2" t="s">
        <v>680</v>
      </c>
      <c r="Z163" s="2" t="s">
        <v>680</v>
      </c>
      <c r="AA163" s="2" t="s">
        <v>680</v>
      </c>
      <c r="AB163" s="2" t="s">
        <v>680</v>
      </c>
      <c r="AC163" s="2" t="s">
        <v>680</v>
      </c>
      <c r="AD163" s="2" t="s">
        <v>680</v>
      </c>
      <c r="AE163" s="2" t="s">
        <v>680</v>
      </c>
      <c r="AF163" s="2" t="s">
        <v>680</v>
      </c>
      <c r="AG163" s="2" t="s">
        <v>680</v>
      </c>
      <c r="AH163" s="2">
        <v>0.27</v>
      </c>
      <c r="AI163" s="2">
        <v>0.27</v>
      </c>
      <c r="AM163" s="9">
        <f t="shared" si="6"/>
        <v>1.9100000000000001</v>
      </c>
      <c r="AN163" s="9">
        <f t="shared" si="7"/>
        <v>0</v>
      </c>
      <c r="AO163" s="10">
        <f t="shared" si="8"/>
        <v>0</v>
      </c>
    </row>
    <row r="164" spans="1:41" ht="15" customHeight="1" x14ac:dyDescent="0.25">
      <c r="A164" s="2" t="s">
        <v>260</v>
      </c>
      <c r="B164" s="2" t="s">
        <v>261</v>
      </c>
      <c r="C164" s="2">
        <v>2016</v>
      </c>
      <c r="D164" s="2">
        <v>45.5</v>
      </c>
      <c r="E164" s="2">
        <v>53.04</v>
      </c>
      <c r="F164" s="2" t="s">
        <v>680</v>
      </c>
      <c r="G164" s="2">
        <v>0.44</v>
      </c>
      <c r="H164" s="2" t="s">
        <v>680</v>
      </c>
      <c r="I164" s="2">
        <v>1.2</v>
      </c>
      <c r="J164" s="2" t="s">
        <v>680</v>
      </c>
      <c r="K164" s="2" t="s">
        <v>680</v>
      </c>
      <c r="L164" s="2" t="s">
        <v>681</v>
      </c>
      <c r="M164" s="2" t="s">
        <v>680</v>
      </c>
      <c r="N164" s="2" t="s">
        <v>680</v>
      </c>
      <c r="O164" s="2" t="s">
        <v>680</v>
      </c>
      <c r="P164" s="2" t="s">
        <v>680</v>
      </c>
      <c r="Q164" s="2" t="s">
        <v>680</v>
      </c>
      <c r="R164" s="2" t="s">
        <v>680</v>
      </c>
      <c r="S164" s="2" t="s">
        <v>680</v>
      </c>
      <c r="T164" s="2">
        <v>0</v>
      </c>
      <c r="U164" s="2" t="s">
        <v>680</v>
      </c>
      <c r="V164" s="2">
        <v>51.4</v>
      </c>
      <c r="W164" s="2" t="s">
        <v>680</v>
      </c>
      <c r="X164" s="2" t="s">
        <v>680</v>
      </c>
      <c r="Y164" s="2" t="s">
        <v>680</v>
      </c>
      <c r="Z164" s="2" t="s">
        <v>680</v>
      </c>
      <c r="AA164" s="2" t="s">
        <v>680</v>
      </c>
      <c r="AB164" s="2" t="s">
        <v>680</v>
      </c>
      <c r="AC164" s="2" t="s">
        <v>680</v>
      </c>
      <c r="AD164" s="2" t="s">
        <v>680</v>
      </c>
      <c r="AE164" s="2" t="s">
        <v>680</v>
      </c>
      <c r="AF164" s="2" t="s">
        <v>680</v>
      </c>
      <c r="AG164" s="2" t="s">
        <v>680</v>
      </c>
      <c r="AH164" s="2" t="s">
        <v>680</v>
      </c>
      <c r="AI164" s="2" t="s">
        <v>680</v>
      </c>
      <c r="AM164" s="9">
        <f t="shared" si="6"/>
        <v>53.04</v>
      </c>
      <c r="AN164" s="9">
        <f t="shared" si="7"/>
        <v>45.5</v>
      </c>
      <c r="AO164" s="10">
        <f t="shared" si="8"/>
        <v>0.85784313725490202</v>
      </c>
    </row>
    <row r="165" spans="1:41"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c r="V165" s="2" t="s">
        <v>681</v>
      </c>
      <c r="W165" s="2" t="s">
        <v>681</v>
      </c>
      <c r="X165" s="2" t="s">
        <v>681</v>
      </c>
      <c r="Y165" s="2" t="s">
        <v>681</v>
      </c>
      <c r="Z165" s="2" t="s">
        <v>681</v>
      </c>
      <c r="AA165" s="2" t="s">
        <v>681</v>
      </c>
      <c r="AB165" s="2" t="s">
        <v>681</v>
      </c>
      <c r="AC165" s="2" t="s">
        <v>681</v>
      </c>
      <c r="AD165" s="2" t="s">
        <v>681</v>
      </c>
      <c r="AE165" s="2" t="s">
        <v>681</v>
      </c>
      <c r="AF165" s="2" t="s">
        <v>681</v>
      </c>
      <c r="AG165" s="2" t="s">
        <v>681</v>
      </c>
      <c r="AH165" s="2" t="s">
        <v>681</v>
      </c>
      <c r="AI165" s="2" t="s">
        <v>681</v>
      </c>
      <c r="AM165" s="9">
        <f t="shared" si="6"/>
        <v>0</v>
      </c>
      <c r="AN165" s="9">
        <f t="shared" si="7"/>
        <v>0</v>
      </c>
      <c r="AO165" s="10" t="str">
        <f t="shared" si="8"/>
        <v/>
      </c>
    </row>
    <row r="166" spans="1:41" ht="15" customHeight="1" x14ac:dyDescent="0.25">
      <c r="A166" s="2" t="s">
        <v>266</v>
      </c>
      <c r="B166" s="2" t="s">
        <v>267</v>
      </c>
      <c r="C166" s="2">
        <v>2016</v>
      </c>
      <c r="D166" s="2">
        <v>11.35</v>
      </c>
      <c r="E166" s="2">
        <v>14.385</v>
      </c>
      <c r="F166" s="2" t="s">
        <v>680</v>
      </c>
      <c r="G166" s="2">
        <v>11.577999999999999</v>
      </c>
      <c r="H166" s="2" t="s">
        <v>680</v>
      </c>
      <c r="I166" s="2" t="s">
        <v>680</v>
      </c>
      <c r="J166" s="2">
        <v>1.4950000000000001</v>
      </c>
      <c r="K166" s="2" t="s">
        <v>680</v>
      </c>
      <c r="L166" s="2" t="s">
        <v>689</v>
      </c>
      <c r="M166" s="2" t="s">
        <v>680</v>
      </c>
      <c r="N166" s="2" t="s">
        <v>680</v>
      </c>
      <c r="O166" s="2" t="s">
        <v>680</v>
      </c>
      <c r="P166" s="2" t="s">
        <v>680</v>
      </c>
      <c r="Q166" s="2" t="s">
        <v>680</v>
      </c>
      <c r="R166" s="2" t="s">
        <v>680</v>
      </c>
      <c r="S166" s="2" t="s">
        <v>680</v>
      </c>
      <c r="T166" s="2">
        <v>1.3120000000000001</v>
      </c>
      <c r="U166" s="2" t="s">
        <v>680</v>
      </c>
      <c r="V166" s="2" t="s">
        <v>680</v>
      </c>
      <c r="W166" s="2" t="s">
        <v>680</v>
      </c>
      <c r="X166" s="2" t="s">
        <v>680</v>
      </c>
      <c r="Y166" s="2" t="s">
        <v>680</v>
      </c>
      <c r="Z166" s="2" t="s">
        <v>680</v>
      </c>
      <c r="AA166" s="2" t="s">
        <v>680</v>
      </c>
      <c r="AB166" s="2" t="s">
        <v>680</v>
      </c>
      <c r="AC166" s="2" t="s">
        <v>680</v>
      </c>
      <c r="AD166" s="2" t="s">
        <v>680</v>
      </c>
      <c r="AE166" s="2" t="s">
        <v>680</v>
      </c>
      <c r="AF166" s="2" t="s">
        <v>680</v>
      </c>
      <c r="AG166" s="2" t="s">
        <v>680</v>
      </c>
      <c r="AH166" s="2" t="s">
        <v>680</v>
      </c>
      <c r="AI166" s="2" t="s">
        <v>680</v>
      </c>
      <c r="AM166" s="9">
        <f t="shared" si="6"/>
        <v>14.385</v>
      </c>
      <c r="AN166" s="9">
        <f t="shared" si="7"/>
        <v>11.35</v>
      </c>
      <c r="AO166" s="10">
        <f t="shared" si="8"/>
        <v>0.78901633646159197</v>
      </c>
    </row>
    <row r="167" spans="1:41" ht="15" customHeight="1" x14ac:dyDescent="0.25">
      <c r="A167" s="2" t="s">
        <v>270</v>
      </c>
      <c r="B167" s="2" t="s">
        <v>269</v>
      </c>
      <c r="C167" s="2">
        <v>2016</v>
      </c>
      <c r="D167" s="2">
        <v>36.54</v>
      </c>
      <c r="E167" s="2">
        <v>44.1</v>
      </c>
      <c r="F167" s="2" t="s">
        <v>680</v>
      </c>
      <c r="G167" s="2">
        <v>9.9</v>
      </c>
      <c r="H167" s="2">
        <v>15.9</v>
      </c>
      <c r="I167" s="2" t="s">
        <v>680</v>
      </c>
      <c r="J167" s="2" t="s">
        <v>680</v>
      </c>
      <c r="K167" s="2" t="s">
        <v>680</v>
      </c>
      <c r="L167" s="2" t="s">
        <v>681</v>
      </c>
      <c r="M167" s="2" t="s">
        <v>680</v>
      </c>
      <c r="N167" s="2" t="s">
        <v>680</v>
      </c>
      <c r="O167" s="2" t="s">
        <v>680</v>
      </c>
      <c r="P167" s="2" t="s">
        <v>680</v>
      </c>
      <c r="Q167" s="2" t="s">
        <v>680</v>
      </c>
      <c r="R167" s="2" t="s">
        <v>680</v>
      </c>
      <c r="S167" s="2" t="s">
        <v>680</v>
      </c>
      <c r="T167" s="2" t="s">
        <v>680</v>
      </c>
      <c r="U167" s="2" t="s">
        <v>680</v>
      </c>
      <c r="V167" s="2" t="s">
        <v>680</v>
      </c>
      <c r="W167" s="2">
        <v>1.7</v>
      </c>
      <c r="X167" s="2" t="s">
        <v>680</v>
      </c>
      <c r="Y167" s="2" t="s">
        <v>680</v>
      </c>
      <c r="Z167" s="2" t="s">
        <v>680</v>
      </c>
      <c r="AA167" s="2">
        <v>0.3</v>
      </c>
      <c r="AB167" s="2">
        <v>16.3</v>
      </c>
      <c r="AC167" s="2" t="s">
        <v>680</v>
      </c>
      <c r="AD167" s="2" t="s">
        <v>680</v>
      </c>
      <c r="AE167" s="2" t="s">
        <v>680</v>
      </c>
      <c r="AF167" s="2" t="s">
        <v>680</v>
      </c>
      <c r="AG167" s="2" t="s">
        <v>680</v>
      </c>
      <c r="AH167" s="2" t="s">
        <v>680</v>
      </c>
      <c r="AI167" s="2" t="s">
        <v>680</v>
      </c>
      <c r="AM167" s="9">
        <f t="shared" si="6"/>
        <v>44.1</v>
      </c>
      <c r="AN167" s="9">
        <f t="shared" si="7"/>
        <v>36.54</v>
      </c>
      <c r="AO167" s="10">
        <f t="shared" si="8"/>
        <v>0.82857142857142851</v>
      </c>
    </row>
    <row r="168" spans="1:41"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c r="V168" s="2" t="s">
        <v>681</v>
      </c>
      <c r="W168" s="2" t="s">
        <v>681</v>
      </c>
      <c r="X168" s="2" t="s">
        <v>681</v>
      </c>
      <c r="Y168" s="2" t="s">
        <v>681</v>
      </c>
      <c r="Z168" s="2" t="s">
        <v>681</v>
      </c>
      <c r="AA168" s="2" t="s">
        <v>681</v>
      </c>
      <c r="AB168" s="2" t="s">
        <v>681</v>
      </c>
      <c r="AC168" s="2" t="s">
        <v>681</v>
      </c>
      <c r="AD168" s="2" t="s">
        <v>681</v>
      </c>
      <c r="AE168" s="2" t="s">
        <v>681</v>
      </c>
      <c r="AF168" s="2" t="s">
        <v>681</v>
      </c>
      <c r="AG168" s="2" t="s">
        <v>681</v>
      </c>
      <c r="AH168" s="2" t="s">
        <v>681</v>
      </c>
      <c r="AI168" s="2" t="s">
        <v>681</v>
      </c>
      <c r="AM168" s="9">
        <f t="shared" si="6"/>
        <v>0</v>
      </c>
      <c r="AN168" s="9">
        <f t="shared" si="7"/>
        <v>0</v>
      </c>
      <c r="AO168" s="10" t="str">
        <f t="shared" si="8"/>
        <v/>
      </c>
    </row>
    <row r="169" spans="1:41" ht="15" customHeight="1" x14ac:dyDescent="0.25">
      <c r="A169" s="2" t="s">
        <v>272</v>
      </c>
      <c r="B169" s="2" t="s">
        <v>273</v>
      </c>
      <c r="C169" s="2">
        <v>2016</v>
      </c>
      <c r="D169" s="2">
        <v>172.018</v>
      </c>
      <c r="E169" s="2">
        <v>195.82599999999999</v>
      </c>
      <c r="F169" s="2" t="s">
        <v>680</v>
      </c>
      <c r="G169" s="2">
        <v>4.3689999999999998</v>
      </c>
      <c r="H169" s="2" t="s">
        <v>680</v>
      </c>
      <c r="I169" s="2">
        <v>1.823</v>
      </c>
      <c r="J169" s="2" t="s">
        <v>680</v>
      </c>
      <c r="K169" s="2" t="s">
        <v>680</v>
      </c>
      <c r="L169" s="2" t="s">
        <v>681</v>
      </c>
      <c r="M169" s="2" t="s">
        <v>680</v>
      </c>
      <c r="N169" s="2" t="s">
        <v>680</v>
      </c>
      <c r="O169" s="2" t="s">
        <v>680</v>
      </c>
      <c r="P169" s="2" t="s">
        <v>680</v>
      </c>
      <c r="Q169" s="2" t="s">
        <v>680</v>
      </c>
      <c r="R169" s="2">
        <v>0.374</v>
      </c>
      <c r="S169" s="2" t="s">
        <v>8</v>
      </c>
      <c r="T169" s="2" t="s">
        <v>680</v>
      </c>
      <c r="U169" s="2" t="s">
        <v>680</v>
      </c>
      <c r="V169" s="2" t="s">
        <v>680</v>
      </c>
      <c r="W169" s="2" t="s">
        <v>680</v>
      </c>
      <c r="X169" s="2" t="s">
        <v>680</v>
      </c>
      <c r="Y169" s="2">
        <v>0</v>
      </c>
      <c r="Z169" s="2" t="s">
        <v>680</v>
      </c>
      <c r="AA169" s="2" t="s">
        <v>680</v>
      </c>
      <c r="AB169" s="2">
        <v>160.625</v>
      </c>
      <c r="AC169" s="2" t="s">
        <v>680</v>
      </c>
      <c r="AD169" s="2">
        <v>28.635000000000002</v>
      </c>
      <c r="AE169" s="2" t="s">
        <v>680</v>
      </c>
      <c r="AF169" s="2" t="s">
        <v>680</v>
      </c>
      <c r="AG169" s="2" t="s">
        <v>680</v>
      </c>
      <c r="AH169" s="2" t="s">
        <v>680</v>
      </c>
      <c r="AI169" s="2" t="s">
        <v>680</v>
      </c>
      <c r="AM169" s="9">
        <f t="shared" si="6"/>
        <v>195.82599999999999</v>
      </c>
      <c r="AN169" s="9">
        <f t="shared" si="7"/>
        <v>172.018</v>
      </c>
      <c r="AO169" s="10">
        <f t="shared" si="8"/>
        <v>0.87842268135998292</v>
      </c>
    </row>
    <row r="170" spans="1:41"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c r="V170" s="2" t="s">
        <v>681</v>
      </c>
      <c r="W170" s="2" t="s">
        <v>681</v>
      </c>
      <c r="X170" s="2" t="s">
        <v>681</v>
      </c>
      <c r="Y170" s="2" t="s">
        <v>681</v>
      </c>
      <c r="Z170" s="2" t="s">
        <v>681</v>
      </c>
      <c r="AA170" s="2" t="s">
        <v>681</v>
      </c>
      <c r="AB170" s="2" t="s">
        <v>681</v>
      </c>
      <c r="AC170" s="2" t="s">
        <v>681</v>
      </c>
      <c r="AD170" s="2" t="s">
        <v>681</v>
      </c>
      <c r="AE170" s="2" t="s">
        <v>681</v>
      </c>
      <c r="AF170" s="2" t="s">
        <v>681</v>
      </c>
      <c r="AG170" s="2" t="s">
        <v>681</v>
      </c>
      <c r="AH170" s="2" t="s">
        <v>681</v>
      </c>
      <c r="AI170" s="2" t="s">
        <v>681</v>
      </c>
      <c r="AM170" s="9">
        <f t="shared" si="6"/>
        <v>0</v>
      </c>
      <c r="AN170" s="9">
        <f t="shared" si="7"/>
        <v>0</v>
      </c>
      <c r="AO170" s="10" t="str">
        <f t="shared" si="8"/>
        <v/>
      </c>
    </row>
    <row r="171" spans="1:41" ht="15" customHeight="1" x14ac:dyDescent="0.25">
      <c r="A171" s="2" t="s">
        <v>276</v>
      </c>
      <c r="B171" s="2" t="s">
        <v>277</v>
      </c>
      <c r="C171" s="2">
        <v>2016</v>
      </c>
      <c r="D171" s="2">
        <v>46.7</v>
      </c>
      <c r="E171" s="2">
        <v>46.6</v>
      </c>
      <c r="F171" s="2" t="s">
        <v>680</v>
      </c>
      <c r="G171" s="2">
        <v>0.8</v>
      </c>
      <c r="H171" s="2" t="s">
        <v>680</v>
      </c>
      <c r="I171" s="2" t="s">
        <v>680</v>
      </c>
      <c r="J171" s="2" t="s">
        <v>680</v>
      </c>
      <c r="K171" s="2" t="s">
        <v>680</v>
      </c>
      <c r="L171" s="2" t="s">
        <v>681</v>
      </c>
      <c r="M171" s="2" t="s">
        <v>680</v>
      </c>
      <c r="N171" s="2" t="s">
        <v>680</v>
      </c>
      <c r="O171" s="2" t="s">
        <v>680</v>
      </c>
      <c r="P171" s="2" t="s">
        <v>680</v>
      </c>
      <c r="Q171" s="2" t="s">
        <v>680</v>
      </c>
      <c r="R171" s="2" t="s">
        <v>680</v>
      </c>
      <c r="S171" s="2" t="s">
        <v>680</v>
      </c>
      <c r="T171" s="2">
        <v>3.4</v>
      </c>
      <c r="U171" s="2" t="s">
        <v>680</v>
      </c>
      <c r="V171" s="2" t="s">
        <v>680</v>
      </c>
      <c r="W171" s="2">
        <v>42.4</v>
      </c>
      <c r="X171" s="2" t="s">
        <v>680</v>
      </c>
      <c r="Y171" s="2" t="s">
        <v>680</v>
      </c>
      <c r="Z171" s="2" t="s">
        <v>680</v>
      </c>
      <c r="AA171" s="2" t="s">
        <v>680</v>
      </c>
      <c r="AB171" s="2" t="s">
        <v>680</v>
      </c>
      <c r="AC171" s="2" t="s">
        <v>680</v>
      </c>
      <c r="AD171" s="2" t="s">
        <v>680</v>
      </c>
      <c r="AE171" s="2" t="s">
        <v>680</v>
      </c>
      <c r="AF171" s="2" t="s">
        <v>680</v>
      </c>
      <c r="AG171" s="2" t="s">
        <v>680</v>
      </c>
      <c r="AH171" s="2" t="s">
        <v>680</v>
      </c>
      <c r="AI171" s="2" t="s">
        <v>680</v>
      </c>
      <c r="AM171" s="9">
        <f t="shared" si="6"/>
        <v>46.6</v>
      </c>
      <c r="AN171" s="9">
        <f t="shared" si="7"/>
        <v>46.7</v>
      </c>
      <c r="AO171" s="10">
        <f t="shared" si="8"/>
        <v>1.002145922746781</v>
      </c>
    </row>
    <row r="172" spans="1:41" ht="15" customHeight="1" x14ac:dyDescent="0.25">
      <c r="A172" s="2" t="s">
        <v>278</v>
      </c>
      <c r="B172" s="2" t="s">
        <v>279</v>
      </c>
      <c r="C172" s="2">
        <v>2016</v>
      </c>
      <c r="D172" s="2">
        <v>54.613999999999997</v>
      </c>
      <c r="E172" s="2">
        <v>64.52</v>
      </c>
      <c r="F172" s="2" t="s">
        <v>680</v>
      </c>
      <c r="G172" s="2">
        <v>11.071999999999999</v>
      </c>
      <c r="H172" s="2" t="s">
        <v>680</v>
      </c>
      <c r="I172" s="2" t="s">
        <v>680</v>
      </c>
      <c r="J172" s="2" t="s">
        <v>680</v>
      </c>
      <c r="K172" s="2" t="s">
        <v>680</v>
      </c>
      <c r="L172" s="2" t="s">
        <v>681</v>
      </c>
      <c r="M172" s="2" t="s">
        <v>680</v>
      </c>
      <c r="N172" s="2" t="s">
        <v>680</v>
      </c>
      <c r="O172" s="2" t="s">
        <v>680</v>
      </c>
      <c r="P172" s="2" t="s">
        <v>680</v>
      </c>
      <c r="Q172" s="2" t="s">
        <v>680</v>
      </c>
      <c r="R172" s="2" t="s">
        <v>680</v>
      </c>
      <c r="S172" s="2" t="s">
        <v>680</v>
      </c>
      <c r="T172" s="2">
        <v>0.95399999999999996</v>
      </c>
      <c r="U172" s="2" t="s">
        <v>680</v>
      </c>
      <c r="V172" s="2" t="s">
        <v>680</v>
      </c>
      <c r="W172" s="2">
        <v>35.618000000000002</v>
      </c>
      <c r="X172" s="2" t="s">
        <v>680</v>
      </c>
      <c r="Y172" s="2" t="s">
        <v>680</v>
      </c>
      <c r="Z172" s="2" t="s">
        <v>680</v>
      </c>
      <c r="AA172" s="2" t="s">
        <v>680</v>
      </c>
      <c r="AB172" s="2" t="s">
        <v>680</v>
      </c>
      <c r="AC172" s="2" t="s">
        <v>680</v>
      </c>
      <c r="AD172" s="2" t="s">
        <v>680</v>
      </c>
      <c r="AE172" s="2" t="s">
        <v>680</v>
      </c>
      <c r="AF172" s="2" t="s">
        <v>680</v>
      </c>
      <c r="AG172" s="2" t="s">
        <v>680</v>
      </c>
      <c r="AH172" s="2">
        <v>16.876000000000001</v>
      </c>
      <c r="AI172" s="2">
        <v>16.876000000000001</v>
      </c>
      <c r="AM172" s="9">
        <f t="shared" si="6"/>
        <v>64.52000000000001</v>
      </c>
      <c r="AN172" s="9">
        <f t="shared" si="7"/>
        <v>54.613999999999997</v>
      </c>
      <c r="AO172" s="10">
        <f t="shared" si="8"/>
        <v>0.84646621202727823</v>
      </c>
    </row>
    <row r="173" spans="1:41" ht="15" customHeight="1" x14ac:dyDescent="0.25">
      <c r="A173" s="2" t="s">
        <v>278</v>
      </c>
      <c r="B173" s="2" t="s">
        <v>280</v>
      </c>
      <c r="C173" s="2">
        <v>2016</v>
      </c>
      <c r="D173" s="2">
        <v>7.9009999999999998</v>
      </c>
      <c r="E173" s="2">
        <v>8.8350000000000009</v>
      </c>
      <c r="F173" s="2" t="s">
        <v>680</v>
      </c>
      <c r="G173" s="2">
        <v>0.51600000000000001</v>
      </c>
      <c r="H173" s="2" t="s">
        <v>680</v>
      </c>
      <c r="I173" s="2" t="s">
        <v>680</v>
      </c>
      <c r="J173" s="2" t="s">
        <v>680</v>
      </c>
      <c r="K173" s="2" t="s">
        <v>680</v>
      </c>
      <c r="L173" s="2" t="s">
        <v>681</v>
      </c>
      <c r="M173" s="2" t="s">
        <v>680</v>
      </c>
      <c r="N173" s="2" t="s">
        <v>680</v>
      </c>
      <c r="O173" s="2">
        <v>7.1390000000000002</v>
      </c>
      <c r="P173" s="2" t="s">
        <v>680</v>
      </c>
      <c r="Q173" s="2" t="s">
        <v>680</v>
      </c>
      <c r="R173" s="2" t="s">
        <v>680</v>
      </c>
      <c r="S173" s="2" t="s">
        <v>8</v>
      </c>
      <c r="T173" s="2" t="s">
        <v>680</v>
      </c>
      <c r="U173" s="2" t="s">
        <v>680</v>
      </c>
      <c r="V173" s="2" t="s">
        <v>680</v>
      </c>
      <c r="W173" s="2" t="s">
        <v>680</v>
      </c>
      <c r="X173" s="2" t="s">
        <v>680</v>
      </c>
      <c r="Y173" s="2" t="s">
        <v>680</v>
      </c>
      <c r="Z173" s="2" t="s">
        <v>680</v>
      </c>
      <c r="AA173" s="2" t="s">
        <v>680</v>
      </c>
      <c r="AB173" s="2" t="s">
        <v>680</v>
      </c>
      <c r="AC173" s="2" t="s">
        <v>680</v>
      </c>
      <c r="AD173" s="2" t="s">
        <v>680</v>
      </c>
      <c r="AE173" s="2" t="s">
        <v>680</v>
      </c>
      <c r="AF173" s="2" t="s">
        <v>680</v>
      </c>
      <c r="AG173" s="2" t="s">
        <v>680</v>
      </c>
      <c r="AH173" s="2">
        <v>1.18</v>
      </c>
      <c r="AI173" s="2">
        <v>1.18</v>
      </c>
      <c r="AM173" s="9">
        <f t="shared" si="6"/>
        <v>8.8350000000000009</v>
      </c>
      <c r="AN173" s="9">
        <f t="shared" si="7"/>
        <v>7.9009999999999998</v>
      </c>
      <c r="AO173" s="10">
        <f t="shared" si="8"/>
        <v>0.89428409734012437</v>
      </c>
    </row>
    <row r="174" spans="1:41" ht="15" customHeight="1" x14ac:dyDescent="0.25">
      <c r="A174" s="2" t="s">
        <v>281</v>
      </c>
      <c r="B174" s="2" t="s">
        <v>282</v>
      </c>
      <c r="C174" s="2">
        <v>2016</v>
      </c>
      <c r="D174" s="2">
        <v>359.99299999999999</v>
      </c>
      <c r="E174" s="2">
        <v>372.5753699</v>
      </c>
      <c r="F174" s="2" t="s">
        <v>680</v>
      </c>
      <c r="G174" s="2">
        <v>0</v>
      </c>
      <c r="H174" s="2" t="s">
        <v>680</v>
      </c>
      <c r="I174" s="2" t="s">
        <v>680</v>
      </c>
      <c r="J174" s="2">
        <v>20.785</v>
      </c>
      <c r="K174" s="2" t="s">
        <v>680</v>
      </c>
      <c r="L174" s="2" t="s">
        <v>681</v>
      </c>
      <c r="M174" s="2" t="s">
        <v>680</v>
      </c>
      <c r="N174" s="2" t="s">
        <v>680</v>
      </c>
      <c r="O174" s="2" t="s">
        <v>680</v>
      </c>
      <c r="P174" s="2" t="s">
        <v>680</v>
      </c>
      <c r="Q174" s="2" t="s">
        <v>680</v>
      </c>
      <c r="R174" s="2" t="s">
        <v>680</v>
      </c>
      <c r="S174" s="2" t="s">
        <v>680</v>
      </c>
      <c r="T174" s="2">
        <v>5.968</v>
      </c>
      <c r="U174" s="2" t="s">
        <v>680</v>
      </c>
      <c r="V174" s="2" t="s">
        <v>680</v>
      </c>
      <c r="W174" s="2" t="s">
        <v>680</v>
      </c>
      <c r="X174" s="2" t="s">
        <v>680</v>
      </c>
      <c r="Y174" s="2">
        <v>85.993600000000001</v>
      </c>
      <c r="Z174" s="2" t="s">
        <v>680</v>
      </c>
      <c r="AA174" s="2" t="s">
        <v>680</v>
      </c>
      <c r="AB174" s="2" t="s">
        <v>680</v>
      </c>
      <c r="AC174" s="2">
        <v>9.2136799000000007</v>
      </c>
      <c r="AD174" s="2">
        <v>3.4339</v>
      </c>
      <c r="AE174" s="2">
        <v>247.18118999999999</v>
      </c>
      <c r="AF174" s="2" t="s">
        <v>922</v>
      </c>
      <c r="AG174" s="2">
        <v>78.560770000000005</v>
      </c>
      <c r="AH174" s="2">
        <v>0</v>
      </c>
      <c r="AI174" s="2">
        <v>0</v>
      </c>
      <c r="AM174" s="9">
        <f t="shared" si="6"/>
        <v>372.5753699</v>
      </c>
      <c r="AN174" s="9">
        <f t="shared" si="7"/>
        <v>359.99299999999999</v>
      </c>
      <c r="AO174" s="10">
        <f t="shared" si="8"/>
        <v>0.96622865890631171</v>
      </c>
    </row>
    <row r="175" spans="1:41" ht="15" customHeight="1" x14ac:dyDescent="0.25">
      <c r="A175" s="2" t="s">
        <v>281</v>
      </c>
      <c r="B175" s="2" t="s">
        <v>283</v>
      </c>
      <c r="C175" s="2">
        <v>2016</v>
      </c>
      <c r="D175" s="2">
        <v>68.481999999999999</v>
      </c>
      <c r="E175" s="2">
        <v>74.132999999999996</v>
      </c>
      <c r="F175" s="2" t="s">
        <v>680</v>
      </c>
      <c r="G175" s="2">
        <v>0</v>
      </c>
      <c r="H175" s="2" t="s">
        <v>680</v>
      </c>
      <c r="I175" s="2" t="s">
        <v>680</v>
      </c>
      <c r="J175" s="2">
        <v>9.0649999999999995</v>
      </c>
      <c r="K175" s="2" t="s">
        <v>680</v>
      </c>
      <c r="L175" s="2" t="s">
        <v>927</v>
      </c>
      <c r="M175" s="2" t="s">
        <v>680</v>
      </c>
      <c r="N175" s="2" t="s">
        <v>680</v>
      </c>
      <c r="O175" s="2" t="s">
        <v>680</v>
      </c>
      <c r="P175" s="2" t="s">
        <v>680</v>
      </c>
      <c r="Q175" s="2" t="s">
        <v>680</v>
      </c>
      <c r="R175" s="2">
        <v>44.835999999999999</v>
      </c>
      <c r="S175" s="2" t="s">
        <v>8</v>
      </c>
      <c r="T175" s="2">
        <v>3.2909999999999999</v>
      </c>
      <c r="U175" s="2">
        <v>7.8479999999999999</v>
      </c>
      <c r="V175" s="2" t="s">
        <v>680</v>
      </c>
      <c r="W175" s="2" t="s">
        <v>680</v>
      </c>
      <c r="X175" s="2" t="s">
        <v>680</v>
      </c>
      <c r="Y175" s="2">
        <v>5.3289999999999997</v>
      </c>
      <c r="Z175" s="2" t="s">
        <v>680</v>
      </c>
      <c r="AA175" s="2" t="s">
        <v>680</v>
      </c>
      <c r="AB175" s="2" t="s">
        <v>680</v>
      </c>
      <c r="AC175" s="2" t="s">
        <v>680</v>
      </c>
      <c r="AD175" s="2">
        <v>3.3820000000000001</v>
      </c>
      <c r="AE175" s="2">
        <v>0</v>
      </c>
      <c r="AF175" s="2" t="s">
        <v>680</v>
      </c>
      <c r="AG175" s="2">
        <v>0</v>
      </c>
      <c r="AH175" s="2">
        <v>0.38200000000000001</v>
      </c>
      <c r="AI175" s="2">
        <v>0.38200000000000001</v>
      </c>
      <c r="AM175" s="9">
        <f t="shared" si="6"/>
        <v>74.132999999999996</v>
      </c>
      <c r="AN175" s="9">
        <f t="shared" si="7"/>
        <v>68.481999999999999</v>
      </c>
      <c r="AO175" s="10">
        <f t="shared" si="8"/>
        <v>0.92377213926321611</v>
      </c>
    </row>
    <row r="176" spans="1:41"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c r="V176" s="2" t="s">
        <v>681</v>
      </c>
      <c r="W176" s="2" t="s">
        <v>681</v>
      </c>
      <c r="X176" s="2" t="s">
        <v>681</v>
      </c>
      <c r="Y176" s="2" t="s">
        <v>681</v>
      </c>
      <c r="Z176" s="2" t="s">
        <v>681</v>
      </c>
      <c r="AA176" s="2" t="s">
        <v>681</v>
      </c>
      <c r="AB176" s="2" t="s">
        <v>681</v>
      </c>
      <c r="AC176" s="2" t="s">
        <v>681</v>
      </c>
      <c r="AD176" s="2" t="s">
        <v>681</v>
      </c>
      <c r="AE176" s="2" t="s">
        <v>681</v>
      </c>
      <c r="AF176" s="2" t="s">
        <v>681</v>
      </c>
      <c r="AG176" s="2" t="s">
        <v>681</v>
      </c>
      <c r="AH176" s="2" t="s">
        <v>681</v>
      </c>
      <c r="AI176" s="2" t="s">
        <v>681</v>
      </c>
      <c r="AM176" s="9">
        <f t="shared" si="6"/>
        <v>0</v>
      </c>
      <c r="AN176" s="9">
        <f t="shared" si="7"/>
        <v>0</v>
      </c>
      <c r="AO176" s="10" t="str">
        <f t="shared" si="8"/>
        <v/>
      </c>
    </row>
    <row r="177" spans="1:41" ht="15" customHeight="1" x14ac:dyDescent="0.25">
      <c r="A177" s="2" t="s">
        <v>286</v>
      </c>
      <c r="B177" s="2" t="s">
        <v>287</v>
      </c>
      <c r="C177" s="2">
        <v>2016</v>
      </c>
      <c r="D177" s="2">
        <v>1.296</v>
      </c>
      <c r="E177" s="2">
        <v>1.4550000000000001</v>
      </c>
      <c r="F177" s="2" t="s">
        <v>680</v>
      </c>
      <c r="G177" s="2">
        <v>1.4999999999999999E-2</v>
      </c>
      <c r="H177" s="2" t="s">
        <v>680</v>
      </c>
      <c r="I177" s="2" t="s">
        <v>680</v>
      </c>
      <c r="J177" s="2" t="s">
        <v>680</v>
      </c>
      <c r="K177" s="2" t="s">
        <v>680</v>
      </c>
      <c r="L177" s="2" t="s">
        <v>681</v>
      </c>
      <c r="M177" s="2" t="s">
        <v>680</v>
      </c>
      <c r="N177" s="2" t="s">
        <v>680</v>
      </c>
      <c r="O177" s="2" t="s">
        <v>680</v>
      </c>
      <c r="P177" s="2" t="s">
        <v>680</v>
      </c>
      <c r="Q177" s="2" t="s">
        <v>680</v>
      </c>
      <c r="R177" s="2" t="s">
        <v>680</v>
      </c>
      <c r="S177" s="2" t="s">
        <v>680</v>
      </c>
      <c r="T177" s="2">
        <v>1.44</v>
      </c>
      <c r="U177" s="2" t="s">
        <v>680</v>
      </c>
      <c r="V177" s="2" t="s">
        <v>680</v>
      </c>
      <c r="W177" s="2" t="s">
        <v>680</v>
      </c>
      <c r="X177" s="2" t="s">
        <v>680</v>
      </c>
      <c r="Y177" s="2" t="s">
        <v>680</v>
      </c>
      <c r="Z177" s="2" t="s">
        <v>680</v>
      </c>
      <c r="AA177" s="2" t="s">
        <v>680</v>
      </c>
      <c r="AB177" s="2" t="s">
        <v>680</v>
      </c>
      <c r="AC177" s="2" t="s">
        <v>680</v>
      </c>
      <c r="AD177" s="2" t="s">
        <v>680</v>
      </c>
      <c r="AE177" s="2" t="s">
        <v>680</v>
      </c>
      <c r="AF177" s="2" t="s">
        <v>680</v>
      </c>
      <c r="AG177" s="2" t="s">
        <v>680</v>
      </c>
      <c r="AH177" s="2" t="s">
        <v>680</v>
      </c>
      <c r="AI177" s="2" t="s">
        <v>680</v>
      </c>
      <c r="AM177" s="9">
        <f t="shared" si="6"/>
        <v>1.4549999999999998</v>
      </c>
      <c r="AN177" s="9">
        <f t="shared" si="7"/>
        <v>1.296</v>
      </c>
      <c r="AO177" s="10">
        <f t="shared" si="8"/>
        <v>0.89072164948453625</v>
      </c>
    </row>
    <row r="178" spans="1:41" ht="15" customHeight="1" x14ac:dyDescent="0.25">
      <c r="A178" s="2" t="s">
        <v>286</v>
      </c>
      <c r="B178" s="2" t="s">
        <v>288</v>
      </c>
      <c r="C178" s="2">
        <v>2016</v>
      </c>
      <c r="D178" s="2">
        <v>1</v>
      </c>
      <c r="E178" s="2">
        <v>1.1299999999999999</v>
      </c>
      <c r="F178" s="2" t="s">
        <v>680</v>
      </c>
      <c r="G178" s="2">
        <v>0.02</v>
      </c>
      <c r="H178" s="2" t="s">
        <v>680</v>
      </c>
      <c r="I178" s="2" t="s">
        <v>680</v>
      </c>
      <c r="J178" s="2" t="s">
        <v>680</v>
      </c>
      <c r="K178" s="2" t="s">
        <v>680</v>
      </c>
      <c r="L178" s="2" t="s">
        <v>681</v>
      </c>
      <c r="M178" s="2" t="s">
        <v>680</v>
      </c>
      <c r="N178" s="2" t="s">
        <v>680</v>
      </c>
      <c r="O178" s="2" t="s">
        <v>680</v>
      </c>
      <c r="P178" s="2" t="s">
        <v>680</v>
      </c>
      <c r="Q178" s="2" t="s">
        <v>680</v>
      </c>
      <c r="R178" s="2" t="s">
        <v>680</v>
      </c>
      <c r="S178" s="2" t="s">
        <v>8</v>
      </c>
      <c r="T178" s="2">
        <v>1.1100000000000001</v>
      </c>
      <c r="U178" s="2" t="s">
        <v>680</v>
      </c>
      <c r="V178" s="2" t="s">
        <v>680</v>
      </c>
      <c r="W178" s="2" t="s">
        <v>680</v>
      </c>
      <c r="X178" s="2" t="s">
        <v>680</v>
      </c>
      <c r="Y178" s="2" t="s">
        <v>680</v>
      </c>
      <c r="Z178" s="2" t="s">
        <v>680</v>
      </c>
      <c r="AA178" s="2" t="s">
        <v>680</v>
      </c>
      <c r="AB178" s="2" t="s">
        <v>680</v>
      </c>
      <c r="AC178" s="2" t="s">
        <v>680</v>
      </c>
      <c r="AD178" s="2" t="s">
        <v>680</v>
      </c>
      <c r="AE178" s="2" t="s">
        <v>680</v>
      </c>
      <c r="AF178" s="2" t="s">
        <v>680</v>
      </c>
      <c r="AG178" s="2" t="s">
        <v>680</v>
      </c>
      <c r="AH178" s="2" t="s">
        <v>680</v>
      </c>
      <c r="AI178" s="2" t="s">
        <v>680</v>
      </c>
      <c r="AM178" s="9">
        <f t="shared" si="6"/>
        <v>1.1300000000000001</v>
      </c>
      <c r="AN178" s="9">
        <f t="shared" si="7"/>
        <v>1</v>
      </c>
      <c r="AO178" s="10">
        <f t="shared" si="8"/>
        <v>0.88495575221238931</v>
      </c>
    </row>
    <row r="179" spans="1:41" ht="15" customHeight="1" x14ac:dyDescent="0.25">
      <c r="A179" s="2" t="s">
        <v>286</v>
      </c>
      <c r="B179" s="2" t="s">
        <v>289</v>
      </c>
      <c r="C179" s="2">
        <v>2016</v>
      </c>
      <c r="D179" s="2">
        <v>3.23</v>
      </c>
      <c r="E179" s="2">
        <v>3.3879999999999999</v>
      </c>
      <c r="F179" s="2" t="s">
        <v>680</v>
      </c>
      <c r="G179" s="2">
        <v>2.8000000000000001E-2</v>
      </c>
      <c r="H179" s="2" t="s">
        <v>680</v>
      </c>
      <c r="I179" s="2" t="s">
        <v>680</v>
      </c>
      <c r="J179" s="2" t="s">
        <v>680</v>
      </c>
      <c r="K179" s="2" t="s">
        <v>680</v>
      </c>
      <c r="L179" s="2" t="s">
        <v>681</v>
      </c>
      <c r="M179" s="2" t="s">
        <v>680</v>
      </c>
      <c r="N179" s="2" t="s">
        <v>680</v>
      </c>
      <c r="O179" s="2" t="s">
        <v>680</v>
      </c>
      <c r="P179" s="2" t="s">
        <v>680</v>
      </c>
      <c r="Q179" s="2" t="s">
        <v>680</v>
      </c>
      <c r="R179" s="2" t="s">
        <v>680</v>
      </c>
      <c r="S179" s="2" t="s">
        <v>8</v>
      </c>
      <c r="T179" s="2">
        <v>3.36</v>
      </c>
      <c r="U179" s="2" t="s">
        <v>680</v>
      </c>
      <c r="V179" s="2" t="s">
        <v>680</v>
      </c>
      <c r="W179" s="2" t="s">
        <v>680</v>
      </c>
      <c r="X179" s="2" t="s">
        <v>680</v>
      </c>
      <c r="Y179" s="2" t="s">
        <v>680</v>
      </c>
      <c r="Z179" s="2" t="s">
        <v>680</v>
      </c>
      <c r="AA179" s="2" t="s">
        <v>680</v>
      </c>
      <c r="AB179" s="2" t="s">
        <v>680</v>
      </c>
      <c r="AC179" s="2" t="s">
        <v>680</v>
      </c>
      <c r="AD179" s="2" t="s">
        <v>680</v>
      </c>
      <c r="AE179" s="2" t="s">
        <v>680</v>
      </c>
      <c r="AF179" s="2" t="s">
        <v>680</v>
      </c>
      <c r="AG179" s="2" t="s">
        <v>680</v>
      </c>
      <c r="AH179" s="2" t="s">
        <v>680</v>
      </c>
      <c r="AI179" s="2" t="s">
        <v>680</v>
      </c>
      <c r="AM179" s="9">
        <f t="shared" si="6"/>
        <v>3.3879999999999999</v>
      </c>
      <c r="AN179" s="9">
        <f t="shared" si="7"/>
        <v>3.23</v>
      </c>
      <c r="AO179" s="10">
        <f t="shared" si="8"/>
        <v>0.9533648170011807</v>
      </c>
    </row>
    <row r="180" spans="1:41" ht="15" customHeight="1" x14ac:dyDescent="0.25">
      <c r="A180" s="2" t="s">
        <v>286</v>
      </c>
      <c r="B180" s="2" t="s">
        <v>290</v>
      </c>
      <c r="C180" s="2">
        <v>2016</v>
      </c>
      <c r="D180" s="2">
        <v>0.93600000000000005</v>
      </c>
      <c r="E180" s="2">
        <v>1.05</v>
      </c>
      <c r="F180" s="2" t="s">
        <v>680</v>
      </c>
      <c r="G180" s="2" t="s">
        <v>680</v>
      </c>
      <c r="H180" s="2" t="s">
        <v>680</v>
      </c>
      <c r="I180" s="2" t="s">
        <v>680</v>
      </c>
      <c r="J180" s="2" t="s">
        <v>680</v>
      </c>
      <c r="K180" s="2" t="s">
        <v>680</v>
      </c>
      <c r="L180" s="2" t="s">
        <v>681</v>
      </c>
      <c r="M180" s="2" t="s">
        <v>680</v>
      </c>
      <c r="N180" s="2" t="s">
        <v>680</v>
      </c>
      <c r="O180" s="2" t="s">
        <v>680</v>
      </c>
      <c r="P180" s="2" t="s">
        <v>680</v>
      </c>
      <c r="Q180" s="2" t="s">
        <v>680</v>
      </c>
      <c r="R180" s="2" t="s">
        <v>680</v>
      </c>
      <c r="S180" s="2" t="s">
        <v>680</v>
      </c>
      <c r="T180" s="2" t="s">
        <v>680</v>
      </c>
      <c r="U180" s="2" t="s">
        <v>680</v>
      </c>
      <c r="V180" s="2" t="s">
        <v>680</v>
      </c>
      <c r="W180" s="2" t="s">
        <v>680</v>
      </c>
      <c r="X180" s="2" t="s">
        <v>680</v>
      </c>
      <c r="Y180" s="2">
        <v>1.05</v>
      </c>
      <c r="Z180" s="2" t="s">
        <v>680</v>
      </c>
      <c r="AA180" s="2" t="s">
        <v>680</v>
      </c>
      <c r="AB180" s="2" t="s">
        <v>680</v>
      </c>
      <c r="AC180" s="2" t="s">
        <v>680</v>
      </c>
      <c r="AD180" s="2" t="s">
        <v>680</v>
      </c>
      <c r="AE180" s="2" t="s">
        <v>680</v>
      </c>
      <c r="AF180" s="2" t="s">
        <v>680</v>
      </c>
      <c r="AG180" s="2" t="s">
        <v>680</v>
      </c>
      <c r="AH180" s="2" t="s">
        <v>680</v>
      </c>
      <c r="AI180" s="2" t="s">
        <v>680</v>
      </c>
      <c r="AM180" s="9">
        <f t="shared" si="6"/>
        <v>1.05</v>
      </c>
      <c r="AN180" s="9">
        <f t="shared" si="7"/>
        <v>0.93600000000000005</v>
      </c>
      <c r="AO180" s="10">
        <f t="shared" si="8"/>
        <v>0.89142857142857146</v>
      </c>
    </row>
    <row r="181" spans="1:41" ht="15" customHeight="1" x14ac:dyDescent="0.25">
      <c r="A181" s="2" t="s">
        <v>291</v>
      </c>
      <c r="B181" s="2" t="s">
        <v>292</v>
      </c>
      <c r="C181" s="2">
        <v>2016</v>
      </c>
      <c r="D181" s="2">
        <v>15.595000000000001</v>
      </c>
      <c r="E181" s="2">
        <v>17.899999999999999</v>
      </c>
      <c r="F181" s="2" t="s">
        <v>680</v>
      </c>
      <c r="G181" s="2" t="s">
        <v>680</v>
      </c>
      <c r="H181" s="2" t="s">
        <v>680</v>
      </c>
      <c r="I181" s="2" t="s">
        <v>680</v>
      </c>
      <c r="J181" s="2" t="s">
        <v>680</v>
      </c>
      <c r="K181" s="2" t="s">
        <v>680</v>
      </c>
      <c r="L181" s="2" t="s">
        <v>681</v>
      </c>
      <c r="M181" s="2" t="s">
        <v>680</v>
      </c>
      <c r="N181" s="2" t="s">
        <v>680</v>
      </c>
      <c r="O181" s="2" t="s">
        <v>680</v>
      </c>
      <c r="P181" s="2" t="s">
        <v>680</v>
      </c>
      <c r="Q181" s="2" t="s">
        <v>680</v>
      </c>
      <c r="R181" s="2" t="s">
        <v>680</v>
      </c>
      <c r="S181" s="2" t="s">
        <v>680</v>
      </c>
      <c r="T181" s="2">
        <v>17.183</v>
      </c>
      <c r="U181" s="2" t="s">
        <v>680</v>
      </c>
      <c r="V181" s="2" t="s">
        <v>680</v>
      </c>
      <c r="W181" s="2" t="s">
        <v>680</v>
      </c>
      <c r="X181" s="2" t="s">
        <v>680</v>
      </c>
      <c r="Y181" s="2">
        <v>0.71699999999999997</v>
      </c>
      <c r="Z181" s="2" t="s">
        <v>680</v>
      </c>
      <c r="AA181" s="2" t="s">
        <v>680</v>
      </c>
      <c r="AB181" s="2" t="s">
        <v>680</v>
      </c>
      <c r="AC181" s="2" t="s">
        <v>680</v>
      </c>
      <c r="AD181" s="2" t="s">
        <v>680</v>
      </c>
      <c r="AE181" s="2" t="s">
        <v>680</v>
      </c>
      <c r="AF181" s="2" t="s">
        <v>680</v>
      </c>
      <c r="AG181" s="2" t="s">
        <v>680</v>
      </c>
      <c r="AH181" s="2" t="s">
        <v>680</v>
      </c>
      <c r="AI181" s="2" t="s">
        <v>680</v>
      </c>
      <c r="AM181" s="9">
        <f t="shared" si="6"/>
        <v>17.899999999999999</v>
      </c>
      <c r="AN181" s="9">
        <f t="shared" si="7"/>
        <v>15.595000000000001</v>
      </c>
      <c r="AO181" s="10">
        <f t="shared" si="8"/>
        <v>0.87122905027932973</v>
      </c>
    </row>
    <row r="182" spans="1:41" ht="15" customHeight="1" x14ac:dyDescent="0.25">
      <c r="A182" s="2" t="s">
        <v>291</v>
      </c>
      <c r="B182" s="2" t="s">
        <v>293</v>
      </c>
      <c r="C182" s="2">
        <v>2016</v>
      </c>
      <c r="D182" s="2">
        <v>13.795999999999999</v>
      </c>
      <c r="E182" s="2">
        <v>17.032</v>
      </c>
      <c r="F182" s="2" t="s">
        <v>680</v>
      </c>
      <c r="G182" s="2">
        <v>4.3999999999999997E-2</v>
      </c>
      <c r="H182" s="2" t="s">
        <v>680</v>
      </c>
      <c r="I182" s="2" t="s">
        <v>680</v>
      </c>
      <c r="J182" s="2" t="s">
        <v>680</v>
      </c>
      <c r="K182" s="2" t="s">
        <v>680</v>
      </c>
      <c r="L182" s="2" t="s">
        <v>681</v>
      </c>
      <c r="M182" s="2" t="s">
        <v>680</v>
      </c>
      <c r="N182" s="2" t="s">
        <v>680</v>
      </c>
      <c r="O182" s="2" t="s">
        <v>680</v>
      </c>
      <c r="P182" s="2" t="s">
        <v>680</v>
      </c>
      <c r="Q182" s="2" t="s">
        <v>680</v>
      </c>
      <c r="R182" s="2" t="s">
        <v>680</v>
      </c>
      <c r="S182" s="2" t="s">
        <v>680</v>
      </c>
      <c r="T182" s="2">
        <v>11.619</v>
      </c>
      <c r="U182" s="2" t="s">
        <v>680</v>
      </c>
      <c r="V182" s="2" t="s">
        <v>680</v>
      </c>
      <c r="W182" s="2" t="s">
        <v>680</v>
      </c>
      <c r="X182" s="2" t="s">
        <v>680</v>
      </c>
      <c r="Y182" s="2">
        <v>5.3689999999999998</v>
      </c>
      <c r="Z182" s="2" t="s">
        <v>680</v>
      </c>
      <c r="AA182" s="2" t="s">
        <v>680</v>
      </c>
      <c r="AB182" s="2" t="s">
        <v>680</v>
      </c>
      <c r="AC182" s="2" t="s">
        <v>680</v>
      </c>
      <c r="AD182" s="2" t="s">
        <v>680</v>
      </c>
      <c r="AE182" s="2" t="s">
        <v>680</v>
      </c>
      <c r="AF182" s="2" t="s">
        <v>680</v>
      </c>
      <c r="AG182" s="2" t="s">
        <v>680</v>
      </c>
      <c r="AH182" s="2" t="s">
        <v>680</v>
      </c>
      <c r="AI182" s="2" t="s">
        <v>680</v>
      </c>
      <c r="AM182" s="9">
        <f t="shared" si="6"/>
        <v>17.032</v>
      </c>
      <c r="AN182" s="9">
        <f t="shared" si="7"/>
        <v>13.795999999999999</v>
      </c>
      <c r="AO182" s="10">
        <f t="shared" si="8"/>
        <v>0.8100046970408642</v>
      </c>
    </row>
    <row r="183" spans="1:41" ht="15" customHeight="1" x14ac:dyDescent="0.25">
      <c r="A183" s="2" t="s">
        <v>294</v>
      </c>
      <c r="B183" s="2" t="s">
        <v>295</v>
      </c>
      <c r="C183" s="2">
        <v>2016</v>
      </c>
      <c r="D183" s="2">
        <v>55.49</v>
      </c>
      <c r="E183" s="2">
        <v>67.31</v>
      </c>
      <c r="F183" s="2" t="s">
        <v>680</v>
      </c>
      <c r="G183" s="2">
        <v>0.67900000000000005</v>
      </c>
      <c r="H183" s="2" t="s">
        <v>680</v>
      </c>
      <c r="I183" s="2" t="s">
        <v>680</v>
      </c>
      <c r="J183" s="2">
        <v>9.8000000000000004E-2</v>
      </c>
      <c r="K183" s="2" t="s">
        <v>680</v>
      </c>
      <c r="L183" s="2" t="s">
        <v>689</v>
      </c>
      <c r="M183" s="2" t="s">
        <v>680</v>
      </c>
      <c r="N183" s="2" t="s">
        <v>680</v>
      </c>
      <c r="O183" s="2">
        <v>42.34</v>
      </c>
      <c r="P183" s="2" t="s">
        <v>680</v>
      </c>
      <c r="Q183" s="2" t="s">
        <v>680</v>
      </c>
      <c r="R183" s="2" t="s">
        <v>680</v>
      </c>
      <c r="S183" s="2" t="s">
        <v>8</v>
      </c>
      <c r="T183" s="2" t="s">
        <v>680</v>
      </c>
      <c r="U183" s="2" t="s">
        <v>680</v>
      </c>
      <c r="V183" s="2" t="s">
        <v>680</v>
      </c>
      <c r="W183" s="2">
        <v>15.99</v>
      </c>
      <c r="X183" s="2" t="s">
        <v>680</v>
      </c>
      <c r="Y183" s="2" t="s">
        <v>680</v>
      </c>
      <c r="Z183" s="2" t="s">
        <v>680</v>
      </c>
      <c r="AA183" s="2" t="s">
        <v>680</v>
      </c>
      <c r="AB183" s="2" t="s">
        <v>680</v>
      </c>
      <c r="AC183" s="2">
        <v>8.2029999999999994</v>
      </c>
      <c r="AD183" s="2" t="s">
        <v>680</v>
      </c>
      <c r="AE183" s="2" t="s">
        <v>680</v>
      </c>
      <c r="AF183" s="2" t="s">
        <v>680</v>
      </c>
      <c r="AG183" s="2" t="s">
        <v>680</v>
      </c>
      <c r="AH183" s="2" t="s">
        <v>680</v>
      </c>
      <c r="AI183" s="2" t="s">
        <v>680</v>
      </c>
      <c r="AM183" s="9">
        <f t="shared" si="6"/>
        <v>67.31</v>
      </c>
      <c r="AN183" s="9">
        <f t="shared" si="7"/>
        <v>55.49</v>
      </c>
      <c r="AO183" s="10">
        <f t="shared" si="8"/>
        <v>0.82439459218541078</v>
      </c>
    </row>
    <row r="184" spans="1:41" ht="15" customHeight="1" x14ac:dyDescent="0.25">
      <c r="A184" s="2" t="s">
        <v>296</v>
      </c>
      <c r="B184" s="2" t="s">
        <v>297</v>
      </c>
      <c r="C184" s="2">
        <v>2016</v>
      </c>
      <c r="D184" s="2">
        <v>10.356</v>
      </c>
      <c r="E184" s="2">
        <v>11.553000000000001</v>
      </c>
      <c r="F184" s="2" t="s">
        <v>680</v>
      </c>
      <c r="G184" s="2">
        <v>1.454</v>
      </c>
      <c r="H184" s="2" t="s">
        <v>680</v>
      </c>
      <c r="I184" s="2" t="s">
        <v>680</v>
      </c>
      <c r="J184" s="2" t="s">
        <v>680</v>
      </c>
      <c r="K184" s="2" t="s">
        <v>680</v>
      </c>
      <c r="L184" s="2" t="s">
        <v>681</v>
      </c>
      <c r="M184" s="2" t="s">
        <v>680</v>
      </c>
      <c r="N184" s="2" t="s">
        <v>680</v>
      </c>
      <c r="O184" s="2" t="s">
        <v>680</v>
      </c>
      <c r="P184" s="2" t="s">
        <v>680</v>
      </c>
      <c r="Q184" s="2" t="s">
        <v>680</v>
      </c>
      <c r="R184" s="2" t="s">
        <v>680</v>
      </c>
      <c r="S184" s="2" t="s">
        <v>680</v>
      </c>
      <c r="T184" s="2">
        <v>10.099</v>
      </c>
      <c r="U184" s="2" t="s">
        <v>680</v>
      </c>
      <c r="V184" s="2" t="s">
        <v>680</v>
      </c>
      <c r="W184" s="2" t="s">
        <v>680</v>
      </c>
      <c r="X184" s="2" t="s">
        <v>680</v>
      </c>
      <c r="Y184" s="2" t="s">
        <v>680</v>
      </c>
      <c r="Z184" s="2" t="s">
        <v>680</v>
      </c>
      <c r="AA184" s="2" t="s">
        <v>680</v>
      </c>
      <c r="AB184" s="2" t="s">
        <v>680</v>
      </c>
      <c r="AC184" s="2" t="s">
        <v>680</v>
      </c>
      <c r="AD184" s="2" t="s">
        <v>680</v>
      </c>
      <c r="AE184" s="2" t="s">
        <v>680</v>
      </c>
      <c r="AF184" s="2" t="s">
        <v>680</v>
      </c>
      <c r="AG184" s="2" t="s">
        <v>680</v>
      </c>
      <c r="AH184" s="2" t="s">
        <v>680</v>
      </c>
      <c r="AI184" s="2" t="s">
        <v>680</v>
      </c>
      <c r="AM184" s="9">
        <f t="shared" si="6"/>
        <v>11.553000000000001</v>
      </c>
      <c r="AN184" s="9">
        <f t="shared" si="7"/>
        <v>10.356</v>
      </c>
      <c r="AO184" s="10">
        <f t="shared" si="8"/>
        <v>0.89639054790963379</v>
      </c>
    </row>
    <row r="185" spans="1:41" ht="15" customHeight="1" x14ac:dyDescent="0.25">
      <c r="A185" s="2" t="s">
        <v>296</v>
      </c>
      <c r="B185" s="2" t="s">
        <v>298</v>
      </c>
      <c r="C185" s="2">
        <v>2016</v>
      </c>
      <c r="D185" s="2">
        <v>8.7840000000000007</v>
      </c>
      <c r="E185" s="2">
        <v>10.422000000000001</v>
      </c>
      <c r="F185" s="2" t="s">
        <v>680</v>
      </c>
      <c r="G185" s="2">
        <v>0.52400000000000002</v>
      </c>
      <c r="H185" s="2" t="s">
        <v>680</v>
      </c>
      <c r="I185" s="2" t="s">
        <v>680</v>
      </c>
      <c r="J185" s="2" t="s">
        <v>680</v>
      </c>
      <c r="K185" s="2" t="s">
        <v>680</v>
      </c>
      <c r="L185" s="2" t="s">
        <v>681</v>
      </c>
      <c r="M185" s="2" t="s">
        <v>680</v>
      </c>
      <c r="N185" s="2" t="s">
        <v>680</v>
      </c>
      <c r="O185" s="2">
        <v>9.8979999999999997</v>
      </c>
      <c r="P185" s="2" t="s">
        <v>680</v>
      </c>
      <c r="Q185" s="2" t="s">
        <v>680</v>
      </c>
      <c r="R185" s="2" t="s">
        <v>680</v>
      </c>
      <c r="S185" s="2" t="s">
        <v>680</v>
      </c>
      <c r="T185" s="2" t="s">
        <v>680</v>
      </c>
      <c r="U185" s="2" t="s">
        <v>680</v>
      </c>
      <c r="V185" s="2" t="s">
        <v>680</v>
      </c>
      <c r="W185" s="2" t="s">
        <v>680</v>
      </c>
      <c r="X185" s="2" t="s">
        <v>680</v>
      </c>
      <c r="Y185" s="2" t="s">
        <v>680</v>
      </c>
      <c r="Z185" s="2" t="s">
        <v>680</v>
      </c>
      <c r="AA185" s="2" t="s">
        <v>680</v>
      </c>
      <c r="AB185" s="2" t="s">
        <v>680</v>
      </c>
      <c r="AC185" s="2" t="s">
        <v>680</v>
      </c>
      <c r="AD185" s="2" t="s">
        <v>680</v>
      </c>
      <c r="AE185" s="2" t="s">
        <v>680</v>
      </c>
      <c r="AF185" s="2" t="s">
        <v>680</v>
      </c>
      <c r="AG185" s="2" t="s">
        <v>680</v>
      </c>
      <c r="AH185" s="2" t="s">
        <v>680</v>
      </c>
      <c r="AI185" s="2" t="s">
        <v>680</v>
      </c>
      <c r="AM185" s="9">
        <f t="shared" si="6"/>
        <v>10.422000000000001</v>
      </c>
      <c r="AN185" s="9">
        <f t="shared" si="7"/>
        <v>8.7840000000000007</v>
      </c>
      <c r="AO185" s="10">
        <f t="shared" si="8"/>
        <v>0.84283246977547499</v>
      </c>
    </row>
    <row r="186" spans="1:41" ht="15" customHeight="1" x14ac:dyDescent="0.25">
      <c r="A186" s="2" t="s">
        <v>296</v>
      </c>
      <c r="B186" s="2" t="s">
        <v>299</v>
      </c>
      <c r="C186" s="2">
        <v>2016</v>
      </c>
      <c r="D186" s="2">
        <v>13.276999999999999</v>
      </c>
      <c r="E186" s="2">
        <v>14.824999999999999</v>
      </c>
      <c r="F186" s="2" t="s">
        <v>680</v>
      </c>
      <c r="G186" s="2">
        <v>0.433</v>
      </c>
      <c r="H186" s="2" t="s">
        <v>680</v>
      </c>
      <c r="I186" s="2" t="s">
        <v>680</v>
      </c>
      <c r="J186" s="2" t="s">
        <v>680</v>
      </c>
      <c r="K186" s="2" t="s">
        <v>680</v>
      </c>
      <c r="L186" s="2" t="s">
        <v>681</v>
      </c>
      <c r="M186" s="2" t="s">
        <v>680</v>
      </c>
      <c r="N186" s="2" t="s">
        <v>680</v>
      </c>
      <c r="O186" s="2">
        <v>10.677</v>
      </c>
      <c r="P186" s="2" t="s">
        <v>680</v>
      </c>
      <c r="Q186" s="2">
        <v>3.7149999999999999</v>
      </c>
      <c r="R186" s="2" t="s">
        <v>680</v>
      </c>
      <c r="S186" s="2" t="s">
        <v>680</v>
      </c>
      <c r="T186" s="2" t="s">
        <v>680</v>
      </c>
      <c r="U186" s="2" t="s">
        <v>680</v>
      </c>
      <c r="V186" s="2" t="s">
        <v>680</v>
      </c>
      <c r="W186" s="2" t="s">
        <v>680</v>
      </c>
      <c r="X186" s="2" t="s">
        <v>680</v>
      </c>
      <c r="Y186" s="2" t="s">
        <v>680</v>
      </c>
      <c r="Z186" s="2" t="s">
        <v>680</v>
      </c>
      <c r="AA186" s="2" t="s">
        <v>680</v>
      </c>
      <c r="AB186" s="2" t="s">
        <v>680</v>
      </c>
      <c r="AC186" s="2" t="s">
        <v>680</v>
      </c>
      <c r="AD186" s="2" t="s">
        <v>680</v>
      </c>
      <c r="AE186" s="2" t="s">
        <v>680</v>
      </c>
      <c r="AF186" s="2" t="s">
        <v>680</v>
      </c>
      <c r="AG186" s="2" t="s">
        <v>680</v>
      </c>
      <c r="AH186" s="2" t="s">
        <v>680</v>
      </c>
      <c r="AI186" s="2" t="s">
        <v>680</v>
      </c>
      <c r="AM186" s="9">
        <f t="shared" si="6"/>
        <v>14.824999999999999</v>
      </c>
      <c r="AN186" s="9">
        <f t="shared" si="7"/>
        <v>13.276999999999999</v>
      </c>
      <c r="AO186" s="10">
        <f t="shared" si="8"/>
        <v>0.8955817875210792</v>
      </c>
    </row>
    <row r="187" spans="1:41" ht="15" customHeight="1" x14ac:dyDescent="0.25">
      <c r="A187" s="2" t="s">
        <v>296</v>
      </c>
      <c r="B187" s="2" t="s">
        <v>300</v>
      </c>
      <c r="C187" s="2">
        <v>2016</v>
      </c>
      <c r="D187" s="2">
        <v>7.069</v>
      </c>
      <c r="E187" s="2">
        <v>8.423</v>
      </c>
      <c r="F187" s="2" t="s">
        <v>680</v>
      </c>
      <c r="G187" s="2">
        <v>0.255</v>
      </c>
      <c r="H187" s="2" t="s">
        <v>680</v>
      </c>
      <c r="I187" s="2" t="s">
        <v>680</v>
      </c>
      <c r="J187" s="2" t="s">
        <v>680</v>
      </c>
      <c r="K187" s="2" t="s">
        <v>680</v>
      </c>
      <c r="L187" s="2" t="s">
        <v>681</v>
      </c>
      <c r="M187" s="2" t="s">
        <v>680</v>
      </c>
      <c r="N187" s="2" t="s">
        <v>680</v>
      </c>
      <c r="O187" s="2" t="s">
        <v>680</v>
      </c>
      <c r="P187" s="2" t="s">
        <v>680</v>
      </c>
      <c r="Q187" s="2" t="s">
        <v>680</v>
      </c>
      <c r="R187" s="2" t="s">
        <v>680</v>
      </c>
      <c r="S187" s="2" t="s">
        <v>680</v>
      </c>
      <c r="T187" s="2" t="s">
        <v>680</v>
      </c>
      <c r="U187" s="2">
        <v>8.1679999999999993</v>
      </c>
      <c r="V187" s="2" t="s">
        <v>680</v>
      </c>
      <c r="W187" s="2" t="s">
        <v>680</v>
      </c>
      <c r="X187" s="2" t="s">
        <v>680</v>
      </c>
      <c r="Y187" s="2" t="s">
        <v>680</v>
      </c>
      <c r="Z187" s="2" t="s">
        <v>680</v>
      </c>
      <c r="AA187" s="2" t="s">
        <v>680</v>
      </c>
      <c r="AB187" s="2" t="s">
        <v>680</v>
      </c>
      <c r="AC187" s="2" t="s">
        <v>680</v>
      </c>
      <c r="AD187" s="2" t="s">
        <v>680</v>
      </c>
      <c r="AE187" s="2" t="s">
        <v>680</v>
      </c>
      <c r="AF187" s="2" t="s">
        <v>680</v>
      </c>
      <c r="AG187" s="2" t="s">
        <v>680</v>
      </c>
      <c r="AH187" s="2" t="s">
        <v>680</v>
      </c>
      <c r="AI187" s="2" t="s">
        <v>680</v>
      </c>
      <c r="AM187" s="9">
        <f t="shared" si="6"/>
        <v>8.423</v>
      </c>
      <c r="AN187" s="9">
        <f t="shared" si="7"/>
        <v>7.069</v>
      </c>
      <c r="AO187" s="10">
        <f t="shared" si="8"/>
        <v>0.83924967351300006</v>
      </c>
    </row>
    <row r="188" spans="1:41" ht="15" customHeight="1" x14ac:dyDescent="0.25">
      <c r="A188" s="2" t="s">
        <v>296</v>
      </c>
      <c r="B188" s="2" t="s">
        <v>301</v>
      </c>
      <c r="C188" s="2">
        <v>2016</v>
      </c>
      <c r="D188" s="2">
        <v>14.749000000000001</v>
      </c>
      <c r="E188" s="2">
        <v>15.91</v>
      </c>
      <c r="F188" s="2" t="s">
        <v>680</v>
      </c>
      <c r="G188" s="2">
        <v>5.0000000000000001E-3</v>
      </c>
      <c r="H188" s="2" t="s">
        <v>680</v>
      </c>
      <c r="I188" s="2" t="s">
        <v>680</v>
      </c>
      <c r="J188" s="2" t="s">
        <v>680</v>
      </c>
      <c r="K188" s="2" t="s">
        <v>680</v>
      </c>
      <c r="L188" s="2" t="s">
        <v>681</v>
      </c>
      <c r="M188" s="2" t="s">
        <v>680</v>
      </c>
      <c r="N188" s="2" t="s">
        <v>680</v>
      </c>
      <c r="O188" s="2" t="s">
        <v>680</v>
      </c>
      <c r="P188" s="2" t="s">
        <v>680</v>
      </c>
      <c r="Q188" s="2">
        <v>7.34</v>
      </c>
      <c r="R188" s="2" t="s">
        <v>680</v>
      </c>
      <c r="S188" s="2" t="s">
        <v>680</v>
      </c>
      <c r="T188" s="2" t="s">
        <v>680</v>
      </c>
      <c r="U188" s="2">
        <v>8.5649999999999995</v>
      </c>
      <c r="V188" s="2" t="s">
        <v>680</v>
      </c>
      <c r="W188" s="2" t="s">
        <v>680</v>
      </c>
      <c r="X188" s="2" t="s">
        <v>680</v>
      </c>
      <c r="Y188" s="2" t="s">
        <v>680</v>
      </c>
      <c r="Z188" s="2" t="s">
        <v>680</v>
      </c>
      <c r="AA188" s="2" t="s">
        <v>680</v>
      </c>
      <c r="AB188" s="2" t="s">
        <v>680</v>
      </c>
      <c r="AC188" s="2" t="s">
        <v>680</v>
      </c>
      <c r="AD188" s="2" t="s">
        <v>680</v>
      </c>
      <c r="AE188" s="2" t="s">
        <v>680</v>
      </c>
      <c r="AF188" s="2" t="s">
        <v>680</v>
      </c>
      <c r="AG188" s="2" t="s">
        <v>680</v>
      </c>
      <c r="AH188" s="2" t="s">
        <v>680</v>
      </c>
      <c r="AI188" s="2" t="s">
        <v>680</v>
      </c>
      <c r="AM188" s="9">
        <f t="shared" si="6"/>
        <v>15.91</v>
      </c>
      <c r="AN188" s="9">
        <f t="shared" si="7"/>
        <v>14.749000000000001</v>
      </c>
      <c r="AO188" s="10">
        <f t="shared" si="8"/>
        <v>0.92702702702702711</v>
      </c>
    </row>
    <row r="189" spans="1:41" ht="15" customHeight="1" x14ac:dyDescent="0.25">
      <c r="A189" s="2" t="s">
        <v>296</v>
      </c>
      <c r="B189" s="2" t="s">
        <v>302</v>
      </c>
      <c r="C189" s="2">
        <v>2016</v>
      </c>
      <c r="D189" s="2">
        <v>31.201000000000001</v>
      </c>
      <c r="E189" s="2">
        <v>34.243000000000002</v>
      </c>
      <c r="F189" s="2" t="s">
        <v>680</v>
      </c>
      <c r="G189" s="2">
        <v>0.42799999999999999</v>
      </c>
      <c r="H189" s="2" t="s">
        <v>680</v>
      </c>
      <c r="I189" s="2" t="s">
        <v>680</v>
      </c>
      <c r="J189" s="2" t="s">
        <v>680</v>
      </c>
      <c r="K189" s="2" t="s">
        <v>680</v>
      </c>
      <c r="L189" s="2" t="s">
        <v>681</v>
      </c>
      <c r="M189" s="2" t="s">
        <v>680</v>
      </c>
      <c r="N189" s="2" t="s">
        <v>680</v>
      </c>
      <c r="O189" s="2" t="s">
        <v>680</v>
      </c>
      <c r="P189" s="2" t="s">
        <v>680</v>
      </c>
      <c r="Q189" s="2">
        <v>27.024000000000001</v>
      </c>
      <c r="R189" s="2" t="s">
        <v>680</v>
      </c>
      <c r="S189" s="2" t="s">
        <v>680</v>
      </c>
      <c r="T189" s="2">
        <v>6.7910000000000004</v>
      </c>
      <c r="U189" s="2" t="s">
        <v>680</v>
      </c>
      <c r="V189" s="2" t="s">
        <v>680</v>
      </c>
      <c r="W189" s="2" t="s">
        <v>680</v>
      </c>
      <c r="X189" s="2" t="s">
        <v>680</v>
      </c>
      <c r="Y189" s="2" t="s">
        <v>680</v>
      </c>
      <c r="Z189" s="2" t="s">
        <v>680</v>
      </c>
      <c r="AA189" s="2" t="s">
        <v>680</v>
      </c>
      <c r="AB189" s="2" t="s">
        <v>680</v>
      </c>
      <c r="AC189" s="2" t="s">
        <v>680</v>
      </c>
      <c r="AD189" s="2" t="s">
        <v>680</v>
      </c>
      <c r="AE189" s="2" t="s">
        <v>680</v>
      </c>
      <c r="AF189" s="2" t="s">
        <v>680</v>
      </c>
      <c r="AG189" s="2" t="s">
        <v>680</v>
      </c>
      <c r="AH189" s="2" t="s">
        <v>680</v>
      </c>
      <c r="AI189" s="2" t="s">
        <v>680</v>
      </c>
      <c r="AM189" s="9">
        <f t="shared" si="6"/>
        <v>34.243000000000002</v>
      </c>
      <c r="AN189" s="9">
        <f t="shared" si="7"/>
        <v>31.201000000000001</v>
      </c>
      <c r="AO189" s="10">
        <f t="shared" si="8"/>
        <v>0.91116432555558802</v>
      </c>
    </row>
    <row r="190" spans="1:41" ht="15" customHeight="1" x14ac:dyDescent="0.25">
      <c r="A190" s="2" t="s">
        <v>296</v>
      </c>
      <c r="B190" s="2" t="s">
        <v>303</v>
      </c>
      <c r="C190" s="2">
        <v>2016</v>
      </c>
      <c r="D190" s="2">
        <v>14.441000000000001</v>
      </c>
      <c r="E190" s="2">
        <v>15.581</v>
      </c>
      <c r="F190" s="2" t="s">
        <v>680</v>
      </c>
      <c r="G190" s="2">
        <v>0.28499999999999998</v>
      </c>
      <c r="H190" s="2" t="s">
        <v>680</v>
      </c>
      <c r="I190" s="2" t="s">
        <v>680</v>
      </c>
      <c r="J190" s="2" t="s">
        <v>680</v>
      </c>
      <c r="K190" s="2" t="s">
        <v>680</v>
      </c>
      <c r="L190" s="2" t="s">
        <v>681</v>
      </c>
      <c r="M190" s="2" t="s">
        <v>680</v>
      </c>
      <c r="N190" s="2" t="s">
        <v>680</v>
      </c>
      <c r="O190" s="2">
        <v>14.596</v>
      </c>
      <c r="P190" s="2" t="s">
        <v>680</v>
      </c>
      <c r="Q190" s="2" t="s">
        <v>680</v>
      </c>
      <c r="R190" s="2" t="s">
        <v>680</v>
      </c>
      <c r="S190" s="2" t="s">
        <v>680</v>
      </c>
      <c r="T190" s="2" t="s">
        <v>680</v>
      </c>
      <c r="U190" s="2" t="s">
        <v>680</v>
      </c>
      <c r="V190" s="2" t="s">
        <v>680</v>
      </c>
      <c r="W190" s="2" t="s">
        <v>680</v>
      </c>
      <c r="X190" s="2" t="s">
        <v>680</v>
      </c>
      <c r="Y190" s="2">
        <v>0.7</v>
      </c>
      <c r="Z190" s="2" t="s">
        <v>680</v>
      </c>
      <c r="AA190" s="2" t="s">
        <v>680</v>
      </c>
      <c r="AB190" s="2" t="s">
        <v>680</v>
      </c>
      <c r="AC190" s="2" t="s">
        <v>680</v>
      </c>
      <c r="AD190" s="2" t="s">
        <v>680</v>
      </c>
      <c r="AE190" s="2" t="s">
        <v>680</v>
      </c>
      <c r="AF190" s="2" t="s">
        <v>680</v>
      </c>
      <c r="AG190" s="2" t="s">
        <v>680</v>
      </c>
      <c r="AH190" s="2" t="s">
        <v>680</v>
      </c>
      <c r="AI190" s="2" t="s">
        <v>680</v>
      </c>
      <c r="AM190" s="9">
        <f t="shared" si="6"/>
        <v>15.581</v>
      </c>
      <c r="AN190" s="9">
        <f t="shared" si="7"/>
        <v>14.441000000000001</v>
      </c>
      <c r="AO190" s="10">
        <f t="shared" si="8"/>
        <v>0.926833964443874</v>
      </c>
    </row>
    <row r="191" spans="1:41" ht="15" customHeight="1" x14ac:dyDescent="0.25">
      <c r="A191" s="2" t="s">
        <v>296</v>
      </c>
      <c r="B191" s="2" t="s">
        <v>304</v>
      </c>
      <c r="C191" s="2">
        <v>2016</v>
      </c>
      <c r="D191" s="2">
        <v>5.585</v>
      </c>
      <c r="E191" s="2">
        <v>7.383</v>
      </c>
      <c r="F191" s="2" t="s">
        <v>680</v>
      </c>
      <c r="G191" s="2">
        <v>0.193</v>
      </c>
      <c r="H191" s="2" t="s">
        <v>680</v>
      </c>
      <c r="I191" s="2" t="s">
        <v>680</v>
      </c>
      <c r="J191" s="2" t="s">
        <v>680</v>
      </c>
      <c r="K191" s="2" t="s">
        <v>680</v>
      </c>
      <c r="L191" s="2" t="s">
        <v>681</v>
      </c>
      <c r="M191" s="2" t="s">
        <v>680</v>
      </c>
      <c r="N191" s="2" t="s">
        <v>680</v>
      </c>
      <c r="O191" s="2">
        <v>7.19</v>
      </c>
      <c r="P191" s="2" t="s">
        <v>680</v>
      </c>
      <c r="Q191" s="2" t="s">
        <v>680</v>
      </c>
      <c r="R191" s="2" t="s">
        <v>680</v>
      </c>
      <c r="S191" s="2" t="s">
        <v>680</v>
      </c>
      <c r="T191" s="2" t="s">
        <v>680</v>
      </c>
      <c r="U191" s="2" t="s">
        <v>680</v>
      </c>
      <c r="V191" s="2" t="s">
        <v>680</v>
      </c>
      <c r="W191" s="2" t="s">
        <v>680</v>
      </c>
      <c r="X191" s="2" t="s">
        <v>680</v>
      </c>
      <c r="Y191" s="2" t="s">
        <v>680</v>
      </c>
      <c r="Z191" s="2" t="s">
        <v>680</v>
      </c>
      <c r="AA191" s="2" t="s">
        <v>680</v>
      </c>
      <c r="AB191" s="2" t="s">
        <v>680</v>
      </c>
      <c r="AC191" s="2" t="s">
        <v>680</v>
      </c>
      <c r="AD191" s="2" t="s">
        <v>680</v>
      </c>
      <c r="AE191" s="2" t="s">
        <v>680</v>
      </c>
      <c r="AF191" s="2" t="s">
        <v>680</v>
      </c>
      <c r="AG191" s="2" t="s">
        <v>680</v>
      </c>
      <c r="AH191" s="2" t="s">
        <v>680</v>
      </c>
      <c r="AI191" s="2" t="s">
        <v>680</v>
      </c>
      <c r="AM191" s="9">
        <f t="shared" si="6"/>
        <v>7.383</v>
      </c>
      <c r="AN191" s="9">
        <f t="shared" si="7"/>
        <v>5.585</v>
      </c>
      <c r="AO191" s="10">
        <f t="shared" si="8"/>
        <v>0.7564675606122172</v>
      </c>
    </row>
    <row r="192" spans="1:41" ht="15" customHeight="1" x14ac:dyDescent="0.25">
      <c r="A192" s="2" t="s">
        <v>305</v>
      </c>
      <c r="B192" s="2" t="s">
        <v>306</v>
      </c>
      <c r="C192" s="2">
        <v>2016</v>
      </c>
      <c r="D192" s="2">
        <v>33.86</v>
      </c>
      <c r="E192" s="2">
        <v>36.987000000000002</v>
      </c>
      <c r="F192" s="2">
        <v>0</v>
      </c>
      <c r="G192" s="2">
        <v>0.46700000000000003</v>
      </c>
      <c r="H192" s="2">
        <v>0</v>
      </c>
      <c r="I192" s="2">
        <v>0</v>
      </c>
      <c r="J192" s="2">
        <v>0</v>
      </c>
      <c r="K192" s="2">
        <v>0</v>
      </c>
      <c r="L192" s="2" t="s">
        <v>689</v>
      </c>
      <c r="M192" s="2">
        <v>0</v>
      </c>
      <c r="N192" s="2">
        <v>0</v>
      </c>
      <c r="O192" s="2">
        <v>0</v>
      </c>
      <c r="P192" s="2">
        <v>0</v>
      </c>
      <c r="Q192" s="2">
        <v>0</v>
      </c>
      <c r="R192" s="2">
        <v>0</v>
      </c>
      <c r="S192" s="2" t="s">
        <v>680</v>
      </c>
      <c r="T192" s="2">
        <v>3.3650000000000002</v>
      </c>
      <c r="U192" s="2">
        <v>33.155000000000001</v>
      </c>
      <c r="V192" s="2">
        <v>0</v>
      </c>
      <c r="W192" s="2">
        <v>0</v>
      </c>
      <c r="X192" s="2">
        <v>0</v>
      </c>
      <c r="Y192" s="2">
        <v>0</v>
      </c>
      <c r="Z192" s="2">
        <v>0</v>
      </c>
      <c r="AA192" s="2">
        <v>0</v>
      </c>
      <c r="AB192" s="2">
        <v>0</v>
      </c>
      <c r="AC192" s="2">
        <v>0</v>
      </c>
      <c r="AD192" s="2">
        <v>0</v>
      </c>
      <c r="AE192" s="2">
        <v>0</v>
      </c>
      <c r="AF192" s="2" t="s">
        <v>680</v>
      </c>
      <c r="AG192" s="2">
        <v>0</v>
      </c>
      <c r="AH192" s="2">
        <v>0</v>
      </c>
      <c r="AI192" s="2">
        <v>0</v>
      </c>
      <c r="AM192" s="9">
        <f t="shared" si="6"/>
        <v>36.987000000000002</v>
      </c>
      <c r="AN192" s="9">
        <f t="shared" si="7"/>
        <v>33.86</v>
      </c>
      <c r="AO192" s="10">
        <f t="shared" si="8"/>
        <v>0.91545678211263415</v>
      </c>
    </row>
    <row r="193" spans="1:41"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c r="V193" s="2" t="s">
        <v>681</v>
      </c>
      <c r="W193" s="2" t="s">
        <v>681</v>
      </c>
      <c r="X193" s="2" t="s">
        <v>681</v>
      </c>
      <c r="Y193" s="2" t="s">
        <v>681</v>
      </c>
      <c r="Z193" s="2" t="s">
        <v>681</v>
      </c>
      <c r="AA193" s="2" t="s">
        <v>681</v>
      </c>
      <c r="AB193" s="2" t="s">
        <v>681</v>
      </c>
      <c r="AC193" s="2" t="s">
        <v>681</v>
      </c>
      <c r="AD193" s="2" t="s">
        <v>681</v>
      </c>
      <c r="AE193" s="2" t="s">
        <v>681</v>
      </c>
      <c r="AF193" s="2" t="s">
        <v>681</v>
      </c>
      <c r="AG193" s="2" t="s">
        <v>681</v>
      </c>
      <c r="AH193" s="2" t="s">
        <v>681</v>
      </c>
      <c r="AI193" s="2" t="s">
        <v>681</v>
      </c>
      <c r="AM193" s="9">
        <f t="shared" si="6"/>
        <v>0</v>
      </c>
      <c r="AN193" s="9">
        <f t="shared" si="7"/>
        <v>0</v>
      </c>
      <c r="AO193" s="10" t="str">
        <f t="shared" si="8"/>
        <v/>
      </c>
    </row>
    <row r="194" spans="1:41" ht="15" customHeight="1" x14ac:dyDescent="0.25">
      <c r="A194" s="2" t="s">
        <v>311</v>
      </c>
      <c r="B194" s="2" t="s">
        <v>10</v>
      </c>
      <c r="C194" s="2">
        <v>2016</v>
      </c>
      <c r="D194" s="2" t="s">
        <v>680</v>
      </c>
      <c r="E194" s="2" t="s">
        <v>680</v>
      </c>
      <c r="F194" s="2" t="s">
        <v>680</v>
      </c>
      <c r="G194" s="2" t="s">
        <v>680</v>
      </c>
      <c r="H194" s="2" t="s">
        <v>680</v>
      </c>
      <c r="I194" s="2" t="s">
        <v>680</v>
      </c>
      <c r="J194" s="2" t="s">
        <v>680</v>
      </c>
      <c r="K194" s="2" t="s">
        <v>680</v>
      </c>
      <c r="L194" s="2" t="s">
        <v>681</v>
      </c>
      <c r="M194" s="2" t="s">
        <v>680</v>
      </c>
      <c r="N194" s="2" t="s">
        <v>680</v>
      </c>
      <c r="O194" s="2" t="s">
        <v>680</v>
      </c>
      <c r="P194" s="2" t="s">
        <v>680</v>
      </c>
      <c r="Q194" s="2" t="s">
        <v>680</v>
      </c>
      <c r="R194" s="2" t="s">
        <v>680</v>
      </c>
      <c r="S194" s="2" t="s">
        <v>680</v>
      </c>
      <c r="T194" s="2" t="s">
        <v>680</v>
      </c>
      <c r="U194" s="2" t="s">
        <v>680</v>
      </c>
      <c r="V194" s="2" t="s">
        <v>680</v>
      </c>
      <c r="W194" s="2" t="s">
        <v>680</v>
      </c>
      <c r="X194" s="2" t="s">
        <v>680</v>
      </c>
      <c r="Y194" s="2" t="s">
        <v>680</v>
      </c>
      <c r="Z194" s="2" t="s">
        <v>680</v>
      </c>
      <c r="AA194" s="2" t="s">
        <v>680</v>
      </c>
      <c r="AB194" s="2" t="s">
        <v>680</v>
      </c>
      <c r="AC194" s="2" t="s">
        <v>680</v>
      </c>
      <c r="AD194" s="2" t="s">
        <v>680</v>
      </c>
      <c r="AE194" s="2" t="s">
        <v>680</v>
      </c>
      <c r="AF194" s="2" t="s">
        <v>680</v>
      </c>
      <c r="AG194" s="2" t="s">
        <v>680</v>
      </c>
      <c r="AH194" s="2" t="s">
        <v>680</v>
      </c>
      <c r="AI194" s="2" t="s">
        <v>680</v>
      </c>
      <c r="AM194" s="9">
        <f t="shared" si="6"/>
        <v>0</v>
      </c>
      <c r="AN194" s="9">
        <f t="shared" si="7"/>
        <v>0</v>
      </c>
      <c r="AO194" s="10" t="str">
        <f t="shared" si="8"/>
        <v/>
      </c>
    </row>
    <row r="195" spans="1:41" ht="15" customHeight="1" x14ac:dyDescent="0.25">
      <c r="A195" s="2" t="s">
        <v>311</v>
      </c>
      <c r="B195" s="2" t="s">
        <v>312</v>
      </c>
      <c r="C195" s="2">
        <v>2016</v>
      </c>
      <c r="D195" s="2">
        <v>10.7</v>
      </c>
      <c r="E195" s="2">
        <v>12.63</v>
      </c>
      <c r="F195" s="2" t="s">
        <v>680</v>
      </c>
      <c r="G195" s="2">
        <v>0.13</v>
      </c>
      <c r="H195" s="2" t="s">
        <v>680</v>
      </c>
      <c r="I195" s="2" t="s">
        <v>680</v>
      </c>
      <c r="J195" s="2" t="s">
        <v>680</v>
      </c>
      <c r="K195" s="2" t="s">
        <v>680</v>
      </c>
      <c r="L195" s="2" t="s">
        <v>681</v>
      </c>
      <c r="M195" s="2" t="s">
        <v>680</v>
      </c>
      <c r="N195" s="2" t="s">
        <v>680</v>
      </c>
      <c r="O195" s="2" t="s">
        <v>680</v>
      </c>
      <c r="P195" s="2" t="s">
        <v>680</v>
      </c>
      <c r="Q195" s="2" t="s">
        <v>680</v>
      </c>
      <c r="R195" s="2" t="s">
        <v>680</v>
      </c>
      <c r="S195" s="2" t="s">
        <v>680</v>
      </c>
      <c r="T195" s="2">
        <v>1</v>
      </c>
      <c r="U195" s="2">
        <v>11.5</v>
      </c>
      <c r="V195" s="2" t="s">
        <v>680</v>
      </c>
      <c r="W195" s="2" t="s">
        <v>680</v>
      </c>
      <c r="X195" s="2" t="s">
        <v>680</v>
      </c>
      <c r="Y195" s="2" t="s">
        <v>680</v>
      </c>
      <c r="Z195" s="2" t="s">
        <v>680</v>
      </c>
      <c r="AA195" s="2" t="s">
        <v>680</v>
      </c>
      <c r="AB195" s="2" t="s">
        <v>680</v>
      </c>
      <c r="AC195" s="2" t="s">
        <v>680</v>
      </c>
      <c r="AD195" s="2" t="s">
        <v>680</v>
      </c>
      <c r="AE195" s="2" t="s">
        <v>680</v>
      </c>
      <c r="AF195" s="2" t="s">
        <v>680</v>
      </c>
      <c r="AG195" s="2" t="s">
        <v>680</v>
      </c>
      <c r="AH195" s="2" t="s">
        <v>680</v>
      </c>
      <c r="AI195" s="2" t="s">
        <v>680</v>
      </c>
      <c r="AM195" s="9">
        <f t="shared" ref="AM195:AM258" si="9">SUMPRODUCT(F195:AE195)+IFERROR(AI195/1,0)</f>
        <v>12.629999999999999</v>
      </c>
      <c r="AN195" s="9">
        <f t="shared" ref="AN195:AN258" si="10">IFERROR(D195/1,0)</f>
        <v>10.7</v>
      </c>
      <c r="AO195" s="10">
        <f t="shared" ref="AO195:AO258" si="11">IFERROR(AN195/AM195,"")</f>
        <v>0.84718923198733176</v>
      </c>
    </row>
    <row r="196" spans="1:41" ht="15" customHeight="1" x14ac:dyDescent="0.25">
      <c r="A196" s="2" t="s">
        <v>311</v>
      </c>
      <c r="B196" s="2" t="s">
        <v>313</v>
      </c>
      <c r="C196" s="2">
        <v>2016</v>
      </c>
      <c r="D196" s="2">
        <v>35.1</v>
      </c>
      <c r="E196" s="2">
        <v>40.1</v>
      </c>
      <c r="F196" s="2" t="s">
        <v>680</v>
      </c>
      <c r="G196" s="2" t="s">
        <v>680</v>
      </c>
      <c r="H196" s="2" t="s">
        <v>680</v>
      </c>
      <c r="I196" s="2" t="s">
        <v>680</v>
      </c>
      <c r="J196" s="2">
        <v>1.2</v>
      </c>
      <c r="K196" s="2" t="s">
        <v>680</v>
      </c>
      <c r="L196" s="2" t="s">
        <v>681</v>
      </c>
      <c r="M196" s="2" t="s">
        <v>680</v>
      </c>
      <c r="N196" s="2" t="s">
        <v>680</v>
      </c>
      <c r="O196" s="2">
        <v>25.3</v>
      </c>
      <c r="P196" s="2" t="s">
        <v>680</v>
      </c>
      <c r="Q196" s="2" t="s">
        <v>680</v>
      </c>
      <c r="R196" s="2" t="s">
        <v>680</v>
      </c>
      <c r="S196" s="2" t="s">
        <v>8</v>
      </c>
      <c r="T196" s="2">
        <v>8.5</v>
      </c>
      <c r="U196" s="2" t="s">
        <v>680</v>
      </c>
      <c r="V196" s="2" t="s">
        <v>680</v>
      </c>
      <c r="W196" s="2" t="s">
        <v>680</v>
      </c>
      <c r="X196" s="2" t="s">
        <v>680</v>
      </c>
      <c r="Y196" s="2">
        <v>1.8</v>
      </c>
      <c r="Z196" s="2" t="s">
        <v>680</v>
      </c>
      <c r="AA196" s="2" t="s">
        <v>680</v>
      </c>
      <c r="AB196" s="2" t="s">
        <v>680</v>
      </c>
      <c r="AC196" s="2" t="s">
        <v>680</v>
      </c>
      <c r="AD196" s="2">
        <v>3.3</v>
      </c>
      <c r="AE196" s="2" t="s">
        <v>680</v>
      </c>
      <c r="AF196" s="2" t="s">
        <v>680</v>
      </c>
      <c r="AG196" s="2" t="s">
        <v>680</v>
      </c>
      <c r="AH196" s="2" t="s">
        <v>680</v>
      </c>
      <c r="AI196" s="2" t="s">
        <v>680</v>
      </c>
      <c r="AM196" s="9">
        <f t="shared" si="9"/>
        <v>40.099999999999994</v>
      </c>
      <c r="AN196" s="9">
        <f t="shared" si="10"/>
        <v>35.1</v>
      </c>
      <c r="AO196" s="10">
        <f t="shared" si="11"/>
        <v>0.87531172069825447</v>
      </c>
    </row>
    <row r="197" spans="1:41" ht="15" customHeight="1" x14ac:dyDescent="0.25">
      <c r="A197" s="2" t="s">
        <v>311</v>
      </c>
      <c r="B197" s="2" t="s">
        <v>314</v>
      </c>
      <c r="C197" s="2">
        <v>2016</v>
      </c>
      <c r="D197" s="2">
        <v>2.5099999999999998</v>
      </c>
      <c r="E197" s="2">
        <v>2.72</v>
      </c>
      <c r="F197" s="2" t="s">
        <v>680</v>
      </c>
      <c r="G197" s="2">
        <v>0.12</v>
      </c>
      <c r="H197" s="2" t="s">
        <v>680</v>
      </c>
      <c r="I197" s="2" t="s">
        <v>680</v>
      </c>
      <c r="J197" s="2" t="s">
        <v>680</v>
      </c>
      <c r="K197" s="2" t="s">
        <v>680</v>
      </c>
      <c r="L197" s="2" t="s">
        <v>681</v>
      </c>
      <c r="M197" s="2" t="s">
        <v>680</v>
      </c>
      <c r="N197" s="2" t="s">
        <v>680</v>
      </c>
      <c r="O197" s="2" t="s">
        <v>680</v>
      </c>
      <c r="P197" s="2" t="s">
        <v>680</v>
      </c>
      <c r="Q197" s="2" t="s">
        <v>680</v>
      </c>
      <c r="R197" s="2" t="s">
        <v>680</v>
      </c>
      <c r="S197" s="2" t="s">
        <v>680</v>
      </c>
      <c r="T197" s="2">
        <v>2.6</v>
      </c>
      <c r="U197" s="2" t="s">
        <v>680</v>
      </c>
      <c r="V197" s="2" t="s">
        <v>680</v>
      </c>
      <c r="W197" s="2" t="s">
        <v>680</v>
      </c>
      <c r="X197" s="2" t="s">
        <v>680</v>
      </c>
      <c r="Y197" s="2" t="s">
        <v>680</v>
      </c>
      <c r="Z197" s="2" t="s">
        <v>680</v>
      </c>
      <c r="AA197" s="2" t="s">
        <v>680</v>
      </c>
      <c r="AB197" s="2" t="s">
        <v>680</v>
      </c>
      <c r="AC197" s="2" t="s">
        <v>680</v>
      </c>
      <c r="AD197" s="2" t="s">
        <v>680</v>
      </c>
      <c r="AE197" s="2" t="s">
        <v>680</v>
      </c>
      <c r="AF197" s="2" t="s">
        <v>680</v>
      </c>
      <c r="AG197" s="2" t="s">
        <v>680</v>
      </c>
      <c r="AH197" s="2" t="s">
        <v>680</v>
      </c>
      <c r="AI197" s="2" t="s">
        <v>680</v>
      </c>
      <c r="AM197" s="9">
        <f t="shared" si="9"/>
        <v>2.72</v>
      </c>
      <c r="AN197" s="9">
        <f t="shared" si="10"/>
        <v>2.5099999999999998</v>
      </c>
      <c r="AO197" s="10">
        <f t="shared" si="11"/>
        <v>0.92279411764705865</v>
      </c>
    </row>
    <row r="198" spans="1:41"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c r="V198" s="2" t="s">
        <v>681</v>
      </c>
      <c r="W198" s="2" t="s">
        <v>681</v>
      </c>
      <c r="X198" s="2" t="s">
        <v>681</v>
      </c>
      <c r="Y198" s="2" t="s">
        <v>681</v>
      </c>
      <c r="Z198" s="2" t="s">
        <v>681</v>
      </c>
      <c r="AA198" s="2" t="s">
        <v>681</v>
      </c>
      <c r="AB198" s="2" t="s">
        <v>681</v>
      </c>
      <c r="AC198" s="2" t="s">
        <v>681</v>
      </c>
      <c r="AD198" s="2" t="s">
        <v>681</v>
      </c>
      <c r="AE198" s="2" t="s">
        <v>681</v>
      </c>
      <c r="AF198" s="2" t="s">
        <v>681</v>
      </c>
      <c r="AG198" s="2" t="s">
        <v>681</v>
      </c>
      <c r="AH198" s="2" t="s">
        <v>681</v>
      </c>
      <c r="AI198" s="2" t="s">
        <v>681</v>
      </c>
      <c r="AM198" s="9">
        <f t="shared" si="9"/>
        <v>0</v>
      </c>
      <c r="AN198" s="9">
        <f t="shared" si="10"/>
        <v>0</v>
      </c>
      <c r="AO198" s="10" t="str">
        <f t="shared" si="11"/>
        <v/>
      </c>
    </row>
    <row r="199" spans="1:41" ht="15" customHeight="1" x14ac:dyDescent="0.25">
      <c r="A199" s="2" t="s">
        <v>318</v>
      </c>
      <c r="B199" s="2" t="s">
        <v>319</v>
      </c>
      <c r="C199" s="2">
        <v>2016</v>
      </c>
      <c r="D199" s="2">
        <v>1.7669999999999999</v>
      </c>
      <c r="E199" s="2">
        <v>1.7669999999999999</v>
      </c>
      <c r="F199" s="2" t="s">
        <v>680</v>
      </c>
      <c r="G199" s="2">
        <v>1.7669999999999999</v>
      </c>
      <c r="H199" s="2" t="s">
        <v>680</v>
      </c>
      <c r="I199" s="2" t="s">
        <v>680</v>
      </c>
      <c r="J199" s="2" t="s">
        <v>680</v>
      </c>
      <c r="K199" s="2" t="s">
        <v>680</v>
      </c>
      <c r="L199" s="2" t="s">
        <v>681</v>
      </c>
      <c r="M199" s="2" t="s">
        <v>680</v>
      </c>
      <c r="N199" s="2" t="s">
        <v>680</v>
      </c>
      <c r="O199" s="2" t="s">
        <v>680</v>
      </c>
      <c r="P199" s="2" t="s">
        <v>680</v>
      </c>
      <c r="Q199" s="2" t="s">
        <v>680</v>
      </c>
      <c r="R199" s="2" t="s">
        <v>680</v>
      </c>
      <c r="S199" s="2" t="s">
        <v>680</v>
      </c>
      <c r="T199" s="2" t="s">
        <v>680</v>
      </c>
      <c r="U199" s="2" t="s">
        <v>680</v>
      </c>
      <c r="V199" s="2" t="s">
        <v>680</v>
      </c>
      <c r="W199" s="2" t="s">
        <v>680</v>
      </c>
      <c r="X199" s="2" t="s">
        <v>680</v>
      </c>
      <c r="Y199" s="2" t="s">
        <v>680</v>
      </c>
      <c r="Z199" s="2" t="s">
        <v>680</v>
      </c>
      <c r="AA199" s="2" t="s">
        <v>680</v>
      </c>
      <c r="AB199" s="2" t="s">
        <v>680</v>
      </c>
      <c r="AC199" s="2" t="s">
        <v>680</v>
      </c>
      <c r="AD199" s="2" t="s">
        <v>680</v>
      </c>
      <c r="AE199" s="2" t="s">
        <v>680</v>
      </c>
      <c r="AF199" s="2" t="s">
        <v>680</v>
      </c>
      <c r="AG199" s="2" t="s">
        <v>680</v>
      </c>
      <c r="AH199" s="2" t="s">
        <v>680</v>
      </c>
      <c r="AI199" s="2" t="s">
        <v>680</v>
      </c>
      <c r="AM199" s="9">
        <f t="shared" si="9"/>
        <v>1.7669999999999999</v>
      </c>
      <c r="AN199" s="9">
        <f t="shared" si="10"/>
        <v>1.7669999999999999</v>
      </c>
      <c r="AO199" s="10">
        <f t="shared" si="11"/>
        <v>1</v>
      </c>
    </row>
    <row r="200" spans="1:41" ht="15" customHeight="1" x14ac:dyDescent="0.25">
      <c r="A200" s="2" t="s">
        <v>320</v>
      </c>
      <c r="B200" s="2" t="s">
        <v>321</v>
      </c>
      <c r="C200" s="2">
        <v>2016</v>
      </c>
      <c r="D200" s="2">
        <v>230.25200000000001</v>
      </c>
      <c r="E200" s="2">
        <v>250.19200000000001</v>
      </c>
      <c r="F200" s="2">
        <v>0</v>
      </c>
      <c r="G200" s="2">
        <v>5.0049999999999999</v>
      </c>
      <c r="H200" s="2">
        <v>0</v>
      </c>
      <c r="I200" s="2">
        <v>0</v>
      </c>
      <c r="J200" s="2">
        <v>0</v>
      </c>
      <c r="K200" s="2">
        <v>0</v>
      </c>
      <c r="L200" s="2" t="s">
        <v>681</v>
      </c>
      <c r="M200" s="2" t="s">
        <v>680</v>
      </c>
      <c r="N200" s="2" t="s">
        <v>680</v>
      </c>
      <c r="O200" s="2" t="s">
        <v>680</v>
      </c>
      <c r="P200" s="2" t="s">
        <v>680</v>
      </c>
      <c r="Q200" s="2" t="s">
        <v>680</v>
      </c>
      <c r="R200" s="2" t="s">
        <v>680</v>
      </c>
      <c r="S200" s="2" t="s">
        <v>680</v>
      </c>
      <c r="T200" s="2" t="s">
        <v>680</v>
      </c>
      <c r="U200" s="2" t="s">
        <v>680</v>
      </c>
      <c r="V200" s="2" t="s">
        <v>680</v>
      </c>
      <c r="W200" s="2">
        <v>0.14000000000000001</v>
      </c>
      <c r="X200" s="2" t="s">
        <v>680</v>
      </c>
      <c r="Y200" s="2">
        <v>10.833</v>
      </c>
      <c r="Z200" s="2" t="s">
        <v>680</v>
      </c>
      <c r="AA200" s="2" t="s">
        <v>680</v>
      </c>
      <c r="AB200" s="2">
        <v>214.274</v>
      </c>
      <c r="AC200" s="2" t="s">
        <v>680</v>
      </c>
      <c r="AD200" s="2">
        <v>19.940000000000001</v>
      </c>
      <c r="AE200" s="2" t="s">
        <v>680</v>
      </c>
      <c r="AF200" s="2" t="s">
        <v>680</v>
      </c>
      <c r="AG200" s="2" t="s">
        <v>680</v>
      </c>
      <c r="AH200" s="2" t="s">
        <v>680</v>
      </c>
      <c r="AI200" s="2" t="s">
        <v>680</v>
      </c>
      <c r="AM200" s="9">
        <f t="shared" si="9"/>
        <v>250.19200000000001</v>
      </c>
      <c r="AN200" s="9">
        <f t="shared" si="10"/>
        <v>230.25200000000001</v>
      </c>
      <c r="AO200" s="10">
        <f t="shared" si="11"/>
        <v>0.92030120867174015</v>
      </c>
    </row>
    <row r="201" spans="1:41" ht="15" customHeight="1" x14ac:dyDescent="0.25">
      <c r="A201" s="2" t="s">
        <v>322</v>
      </c>
      <c r="B201" s="2" t="s">
        <v>323</v>
      </c>
      <c r="C201" s="2">
        <v>2016</v>
      </c>
      <c r="D201" s="2">
        <v>0.13700000000000001</v>
      </c>
      <c r="E201" s="2">
        <v>0.161</v>
      </c>
      <c r="F201" s="2" t="s">
        <v>680</v>
      </c>
      <c r="G201" s="2">
        <v>0.161</v>
      </c>
      <c r="H201" s="2" t="s">
        <v>680</v>
      </c>
      <c r="I201" s="2" t="s">
        <v>680</v>
      </c>
      <c r="J201" s="2" t="s">
        <v>680</v>
      </c>
      <c r="K201" s="2" t="s">
        <v>680</v>
      </c>
      <c r="L201" s="2" t="s">
        <v>681</v>
      </c>
      <c r="M201" s="2" t="s">
        <v>680</v>
      </c>
      <c r="N201" s="2" t="s">
        <v>680</v>
      </c>
      <c r="O201" s="2" t="s">
        <v>680</v>
      </c>
      <c r="P201" s="2" t="s">
        <v>680</v>
      </c>
      <c r="Q201" s="2" t="s">
        <v>680</v>
      </c>
      <c r="R201" s="2" t="s">
        <v>680</v>
      </c>
      <c r="S201" s="2" t="s">
        <v>680</v>
      </c>
      <c r="T201" s="2" t="s">
        <v>680</v>
      </c>
      <c r="U201" s="2" t="s">
        <v>680</v>
      </c>
      <c r="V201" s="2" t="s">
        <v>680</v>
      </c>
      <c r="W201" s="2" t="s">
        <v>680</v>
      </c>
      <c r="X201" s="2" t="s">
        <v>680</v>
      </c>
      <c r="Y201" s="2" t="s">
        <v>680</v>
      </c>
      <c r="Z201" s="2" t="s">
        <v>680</v>
      </c>
      <c r="AA201" s="2" t="s">
        <v>680</v>
      </c>
      <c r="AB201" s="2" t="s">
        <v>680</v>
      </c>
      <c r="AC201" s="2" t="s">
        <v>680</v>
      </c>
      <c r="AD201" s="2" t="s">
        <v>680</v>
      </c>
      <c r="AE201" s="2" t="s">
        <v>680</v>
      </c>
      <c r="AF201" s="2" t="s">
        <v>680</v>
      </c>
      <c r="AG201" s="2" t="s">
        <v>680</v>
      </c>
      <c r="AH201" s="2" t="s">
        <v>680</v>
      </c>
      <c r="AI201" s="2" t="s">
        <v>680</v>
      </c>
      <c r="AM201" s="9">
        <f t="shared" si="9"/>
        <v>0.161</v>
      </c>
      <c r="AN201" s="9">
        <f t="shared" si="10"/>
        <v>0.13700000000000001</v>
      </c>
      <c r="AO201" s="10">
        <f t="shared" si="11"/>
        <v>0.85093167701863359</v>
      </c>
    </row>
    <row r="202" spans="1:41" ht="15" customHeight="1" x14ac:dyDescent="0.25">
      <c r="A202" s="2" t="s">
        <v>324</v>
      </c>
      <c r="B202" s="2" t="s">
        <v>325</v>
      </c>
      <c r="C202" s="2">
        <v>2016</v>
      </c>
      <c r="D202" s="2">
        <v>0.44</v>
      </c>
      <c r="E202" s="2">
        <v>0.44</v>
      </c>
      <c r="F202" s="2" t="s">
        <v>680</v>
      </c>
      <c r="G202" s="2">
        <v>0.44</v>
      </c>
      <c r="H202" s="2" t="s">
        <v>680</v>
      </c>
      <c r="I202" s="2" t="s">
        <v>680</v>
      </c>
      <c r="J202" s="2" t="s">
        <v>680</v>
      </c>
      <c r="K202" s="2" t="s">
        <v>680</v>
      </c>
      <c r="L202" s="2" t="s">
        <v>689</v>
      </c>
      <c r="M202" s="2" t="s">
        <v>680</v>
      </c>
      <c r="N202" s="2" t="s">
        <v>680</v>
      </c>
      <c r="O202" s="2" t="s">
        <v>680</v>
      </c>
      <c r="P202" s="2" t="s">
        <v>680</v>
      </c>
      <c r="Q202" s="2" t="s">
        <v>680</v>
      </c>
      <c r="R202" s="2" t="s">
        <v>680</v>
      </c>
      <c r="S202" s="2" t="s">
        <v>680</v>
      </c>
      <c r="T202" s="2" t="s">
        <v>680</v>
      </c>
      <c r="U202" s="2" t="s">
        <v>680</v>
      </c>
      <c r="V202" s="2" t="s">
        <v>680</v>
      </c>
      <c r="W202" s="2" t="s">
        <v>680</v>
      </c>
      <c r="X202" s="2" t="s">
        <v>680</v>
      </c>
      <c r="Y202" s="2" t="s">
        <v>680</v>
      </c>
      <c r="Z202" s="2" t="s">
        <v>680</v>
      </c>
      <c r="AA202" s="2" t="s">
        <v>680</v>
      </c>
      <c r="AB202" s="2" t="s">
        <v>680</v>
      </c>
      <c r="AC202" s="2" t="s">
        <v>680</v>
      </c>
      <c r="AD202" s="2" t="s">
        <v>680</v>
      </c>
      <c r="AE202" s="2" t="s">
        <v>680</v>
      </c>
      <c r="AF202" s="2" t="s">
        <v>680</v>
      </c>
      <c r="AG202" s="2" t="s">
        <v>680</v>
      </c>
      <c r="AH202" s="2" t="s">
        <v>680</v>
      </c>
      <c r="AI202" s="2" t="s">
        <v>680</v>
      </c>
      <c r="AM202" s="9">
        <f t="shared" si="9"/>
        <v>0.44</v>
      </c>
      <c r="AN202" s="9">
        <f t="shared" si="10"/>
        <v>0.44</v>
      </c>
      <c r="AO202" s="10">
        <f t="shared" si="11"/>
        <v>1</v>
      </c>
    </row>
    <row r="203" spans="1:41" ht="15" customHeight="1" x14ac:dyDescent="0.25">
      <c r="A203" s="2" t="s">
        <v>324</v>
      </c>
      <c r="B203" s="2" t="s">
        <v>326</v>
      </c>
      <c r="C203" s="2">
        <v>2016</v>
      </c>
      <c r="D203" s="2">
        <v>20.292999999999999</v>
      </c>
      <c r="E203" s="2">
        <v>20.292999999999999</v>
      </c>
      <c r="F203" s="2" t="s">
        <v>680</v>
      </c>
      <c r="G203" s="2">
        <v>3.4790000000000001</v>
      </c>
      <c r="H203" s="2" t="s">
        <v>680</v>
      </c>
      <c r="I203" s="2" t="s">
        <v>680</v>
      </c>
      <c r="J203" s="2" t="s">
        <v>680</v>
      </c>
      <c r="K203" s="2" t="s">
        <v>680</v>
      </c>
      <c r="L203" s="2" t="s">
        <v>681</v>
      </c>
      <c r="M203" s="2" t="s">
        <v>680</v>
      </c>
      <c r="N203" s="2" t="s">
        <v>680</v>
      </c>
      <c r="O203" s="2" t="s">
        <v>680</v>
      </c>
      <c r="P203" s="2" t="s">
        <v>680</v>
      </c>
      <c r="Q203" s="2" t="s">
        <v>680</v>
      </c>
      <c r="R203" s="2" t="s">
        <v>680</v>
      </c>
      <c r="S203" s="2" t="s">
        <v>680</v>
      </c>
      <c r="T203" s="2">
        <v>4.3140000000000001</v>
      </c>
      <c r="U203" s="2" t="s">
        <v>680</v>
      </c>
      <c r="V203" s="2" t="s">
        <v>680</v>
      </c>
      <c r="W203" s="2" t="s">
        <v>680</v>
      </c>
      <c r="X203" s="2" t="s">
        <v>680</v>
      </c>
      <c r="Y203" s="2" t="s">
        <v>680</v>
      </c>
      <c r="Z203" s="2" t="s">
        <v>680</v>
      </c>
      <c r="AA203" s="2" t="s">
        <v>680</v>
      </c>
      <c r="AB203" s="2" t="s">
        <v>680</v>
      </c>
      <c r="AC203" s="2" t="s">
        <v>680</v>
      </c>
      <c r="AD203" s="2" t="s">
        <v>680</v>
      </c>
      <c r="AE203" s="2" t="s">
        <v>680</v>
      </c>
      <c r="AF203" s="2" t="s">
        <v>680</v>
      </c>
      <c r="AG203" s="2" t="s">
        <v>680</v>
      </c>
      <c r="AH203" s="2">
        <v>12.5</v>
      </c>
      <c r="AI203" s="2">
        <v>12.5</v>
      </c>
      <c r="AM203" s="9">
        <f t="shared" si="9"/>
        <v>20.292999999999999</v>
      </c>
      <c r="AN203" s="9">
        <f t="shared" si="10"/>
        <v>20.292999999999999</v>
      </c>
      <c r="AO203" s="10">
        <f t="shared" si="11"/>
        <v>1</v>
      </c>
    </row>
    <row r="204" spans="1:41"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689</v>
      </c>
      <c r="M204" s="2" t="s">
        <v>680</v>
      </c>
      <c r="N204" s="2" t="s">
        <v>680</v>
      </c>
      <c r="O204" s="2" t="s">
        <v>680</v>
      </c>
      <c r="P204" s="2" t="s">
        <v>680</v>
      </c>
      <c r="Q204" s="2" t="s">
        <v>680</v>
      </c>
      <c r="R204" s="2" t="s">
        <v>680</v>
      </c>
      <c r="S204" s="2" t="s">
        <v>680</v>
      </c>
      <c r="T204" s="2" t="s">
        <v>680</v>
      </c>
      <c r="U204" s="2" t="s">
        <v>680</v>
      </c>
      <c r="V204" s="2" t="s">
        <v>680</v>
      </c>
      <c r="W204" s="2" t="s">
        <v>680</v>
      </c>
      <c r="X204" s="2" t="s">
        <v>680</v>
      </c>
      <c r="Y204" s="2" t="s">
        <v>680</v>
      </c>
      <c r="Z204" s="2" t="s">
        <v>680</v>
      </c>
      <c r="AA204" s="2" t="s">
        <v>680</v>
      </c>
      <c r="AB204" s="2" t="s">
        <v>680</v>
      </c>
      <c r="AC204" s="2" t="s">
        <v>680</v>
      </c>
      <c r="AD204" s="2" t="s">
        <v>680</v>
      </c>
      <c r="AE204" s="2" t="s">
        <v>680</v>
      </c>
      <c r="AF204" s="2" t="s">
        <v>680</v>
      </c>
      <c r="AG204" s="2" t="s">
        <v>680</v>
      </c>
      <c r="AH204" s="2" t="s">
        <v>680</v>
      </c>
      <c r="AI204" s="2" t="s">
        <v>680</v>
      </c>
      <c r="AM204" s="9">
        <f t="shared" si="9"/>
        <v>0</v>
      </c>
      <c r="AN204" s="9">
        <f t="shared" si="10"/>
        <v>0</v>
      </c>
      <c r="AO204" s="10" t="str">
        <f t="shared" si="11"/>
        <v/>
      </c>
    </row>
    <row r="205" spans="1:41" ht="15" customHeight="1" x14ac:dyDescent="0.25">
      <c r="A205" s="2" t="s">
        <v>324</v>
      </c>
      <c r="B205" s="2" t="s">
        <v>328</v>
      </c>
      <c r="C205" s="2">
        <v>2016</v>
      </c>
      <c r="D205" s="2">
        <v>0.439</v>
      </c>
      <c r="E205" s="2">
        <v>0.439</v>
      </c>
      <c r="F205" s="2" t="s">
        <v>680</v>
      </c>
      <c r="G205" s="2">
        <v>0.439</v>
      </c>
      <c r="H205" s="2" t="s">
        <v>680</v>
      </c>
      <c r="I205" s="2" t="s">
        <v>680</v>
      </c>
      <c r="J205" s="2" t="s">
        <v>680</v>
      </c>
      <c r="K205" s="2" t="s">
        <v>680</v>
      </c>
      <c r="L205" s="2" t="s">
        <v>689</v>
      </c>
      <c r="M205" s="2" t="s">
        <v>680</v>
      </c>
      <c r="N205" s="2" t="s">
        <v>680</v>
      </c>
      <c r="O205" s="2" t="s">
        <v>680</v>
      </c>
      <c r="P205" s="2" t="s">
        <v>680</v>
      </c>
      <c r="Q205" s="2" t="s">
        <v>680</v>
      </c>
      <c r="R205" s="2" t="s">
        <v>680</v>
      </c>
      <c r="S205" s="2" t="s">
        <v>680</v>
      </c>
      <c r="T205" s="2" t="s">
        <v>680</v>
      </c>
      <c r="U205" s="2" t="s">
        <v>680</v>
      </c>
      <c r="V205" s="2" t="s">
        <v>680</v>
      </c>
      <c r="W205" s="2" t="s">
        <v>680</v>
      </c>
      <c r="X205" s="2" t="s">
        <v>680</v>
      </c>
      <c r="Y205" s="2" t="s">
        <v>680</v>
      </c>
      <c r="Z205" s="2" t="s">
        <v>680</v>
      </c>
      <c r="AA205" s="2" t="s">
        <v>680</v>
      </c>
      <c r="AB205" s="2" t="s">
        <v>680</v>
      </c>
      <c r="AC205" s="2" t="s">
        <v>680</v>
      </c>
      <c r="AD205" s="2" t="s">
        <v>680</v>
      </c>
      <c r="AE205" s="2" t="s">
        <v>680</v>
      </c>
      <c r="AF205" s="2" t="s">
        <v>680</v>
      </c>
      <c r="AG205" s="2" t="s">
        <v>680</v>
      </c>
      <c r="AH205" s="2" t="s">
        <v>680</v>
      </c>
      <c r="AI205" s="2" t="s">
        <v>680</v>
      </c>
      <c r="AM205" s="9">
        <f t="shared" si="9"/>
        <v>0.439</v>
      </c>
      <c r="AN205" s="9">
        <f t="shared" si="10"/>
        <v>0.439</v>
      </c>
      <c r="AO205" s="10">
        <f t="shared" si="11"/>
        <v>1</v>
      </c>
    </row>
    <row r="206" spans="1:41" ht="15" customHeight="1" x14ac:dyDescent="0.25">
      <c r="A206" s="2" t="s">
        <v>329</v>
      </c>
      <c r="B206" s="2" t="s">
        <v>330</v>
      </c>
      <c r="C206" s="2">
        <v>2016</v>
      </c>
      <c r="D206" s="2">
        <v>20</v>
      </c>
      <c r="E206" s="2">
        <v>22.75</v>
      </c>
      <c r="F206" s="2" t="s">
        <v>680</v>
      </c>
      <c r="G206" s="2">
        <v>1.6</v>
      </c>
      <c r="H206" s="2" t="s">
        <v>680</v>
      </c>
      <c r="I206" s="2" t="s">
        <v>680</v>
      </c>
      <c r="J206" s="2" t="s">
        <v>680</v>
      </c>
      <c r="K206" s="2" t="s">
        <v>680</v>
      </c>
      <c r="L206" s="2" t="s">
        <v>681</v>
      </c>
      <c r="M206" s="2">
        <v>14.7</v>
      </c>
      <c r="N206" s="2" t="s">
        <v>680</v>
      </c>
      <c r="O206" s="2" t="s">
        <v>680</v>
      </c>
      <c r="P206" s="2" t="s">
        <v>680</v>
      </c>
      <c r="Q206" s="2" t="s">
        <v>680</v>
      </c>
      <c r="R206" s="2" t="s">
        <v>680</v>
      </c>
      <c r="S206" s="2" t="s">
        <v>680</v>
      </c>
      <c r="T206" s="2">
        <v>6.45</v>
      </c>
      <c r="U206" s="2" t="s">
        <v>680</v>
      </c>
      <c r="V206" s="2" t="s">
        <v>680</v>
      </c>
      <c r="W206" s="2" t="s">
        <v>680</v>
      </c>
      <c r="X206" s="2" t="s">
        <v>680</v>
      </c>
      <c r="Y206" s="2" t="s">
        <v>680</v>
      </c>
      <c r="Z206" s="2" t="s">
        <v>680</v>
      </c>
      <c r="AA206" s="2" t="s">
        <v>680</v>
      </c>
      <c r="AB206" s="2" t="s">
        <v>680</v>
      </c>
      <c r="AC206" s="2" t="s">
        <v>680</v>
      </c>
      <c r="AD206" s="2" t="s">
        <v>680</v>
      </c>
      <c r="AE206" s="2" t="s">
        <v>680</v>
      </c>
      <c r="AF206" s="2" t="s">
        <v>680</v>
      </c>
      <c r="AG206" s="2" t="s">
        <v>680</v>
      </c>
      <c r="AH206" s="2" t="s">
        <v>680</v>
      </c>
      <c r="AI206" s="2" t="s">
        <v>680</v>
      </c>
      <c r="AM206" s="9">
        <f t="shared" si="9"/>
        <v>22.75</v>
      </c>
      <c r="AN206" s="9">
        <f t="shared" si="10"/>
        <v>20</v>
      </c>
      <c r="AO206" s="10">
        <f t="shared" si="11"/>
        <v>0.87912087912087911</v>
      </c>
    </row>
    <row r="207" spans="1:41" ht="15" customHeight="1" x14ac:dyDescent="0.25">
      <c r="A207" s="2" t="s">
        <v>331</v>
      </c>
      <c r="B207" s="2" t="s">
        <v>332</v>
      </c>
      <c r="C207" s="2">
        <v>2016</v>
      </c>
      <c r="D207" s="2">
        <v>9.1999999999999993</v>
      </c>
      <c r="E207" s="2">
        <v>10.97</v>
      </c>
      <c r="F207" s="2" t="s">
        <v>680</v>
      </c>
      <c r="G207" s="2">
        <v>0.17</v>
      </c>
      <c r="H207" s="2" t="s">
        <v>680</v>
      </c>
      <c r="I207" s="2" t="s">
        <v>680</v>
      </c>
      <c r="J207" s="2" t="s">
        <v>680</v>
      </c>
      <c r="K207" s="2" t="s">
        <v>680</v>
      </c>
      <c r="L207" s="2" t="s">
        <v>681</v>
      </c>
      <c r="M207" s="2" t="s">
        <v>680</v>
      </c>
      <c r="N207" s="2" t="s">
        <v>680</v>
      </c>
      <c r="O207" s="2" t="s">
        <v>680</v>
      </c>
      <c r="P207" s="2" t="s">
        <v>680</v>
      </c>
      <c r="Q207" s="2" t="s">
        <v>680</v>
      </c>
      <c r="R207" s="2">
        <v>8.9</v>
      </c>
      <c r="S207" s="2" t="s">
        <v>680</v>
      </c>
      <c r="T207" s="2">
        <v>1.9</v>
      </c>
      <c r="U207" s="2" t="s">
        <v>680</v>
      </c>
      <c r="V207" s="2" t="s">
        <v>680</v>
      </c>
      <c r="W207" s="2" t="s">
        <v>680</v>
      </c>
      <c r="X207" s="2" t="s">
        <v>680</v>
      </c>
      <c r="Y207" s="2" t="s">
        <v>680</v>
      </c>
      <c r="Z207" s="2" t="s">
        <v>680</v>
      </c>
      <c r="AA207" s="2" t="s">
        <v>680</v>
      </c>
      <c r="AB207" s="2" t="s">
        <v>680</v>
      </c>
      <c r="AC207" s="2" t="s">
        <v>680</v>
      </c>
      <c r="AD207" s="2" t="s">
        <v>680</v>
      </c>
      <c r="AE207" s="2" t="s">
        <v>680</v>
      </c>
      <c r="AF207" s="2" t="s">
        <v>680</v>
      </c>
      <c r="AG207" s="2" t="s">
        <v>680</v>
      </c>
      <c r="AH207" s="2" t="s">
        <v>680</v>
      </c>
      <c r="AI207" s="2" t="s">
        <v>680</v>
      </c>
      <c r="AM207" s="9">
        <f t="shared" si="9"/>
        <v>10.97</v>
      </c>
      <c r="AN207" s="9">
        <f t="shared" si="10"/>
        <v>9.1999999999999993</v>
      </c>
      <c r="AO207" s="10">
        <f t="shared" si="11"/>
        <v>0.83865086599817673</v>
      </c>
    </row>
    <row r="208" spans="1:41" ht="15" customHeight="1" x14ac:dyDescent="0.25">
      <c r="A208" s="2" t="s">
        <v>331</v>
      </c>
      <c r="B208" s="2" t="s">
        <v>333</v>
      </c>
      <c r="C208" s="2">
        <v>2016</v>
      </c>
      <c r="D208" s="2">
        <v>12.83</v>
      </c>
      <c r="E208" s="2">
        <v>13.757999999999999</v>
      </c>
      <c r="F208" s="2" t="s">
        <v>680</v>
      </c>
      <c r="G208" s="2">
        <v>0.498</v>
      </c>
      <c r="H208" s="2" t="s">
        <v>680</v>
      </c>
      <c r="I208" s="2" t="s">
        <v>680</v>
      </c>
      <c r="J208" s="2" t="s">
        <v>680</v>
      </c>
      <c r="K208" s="2" t="s">
        <v>680</v>
      </c>
      <c r="L208" s="2" t="s">
        <v>681</v>
      </c>
      <c r="M208" s="2" t="s">
        <v>680</v>
      </c>
      <c r="N208" s="2" t="s">
        <v>680</v>
      </c>
      <c r="O208" s="2">
        <v>11.6</v>
      </c>
      <c r="P208" s="2" t="s">
        <v>680</v>
      </c>
      <c r="Q208" s="2" t="s">
        <v>680</v>
      </c>
      <c r="R208" s="2" t="s">
        <v>680</v>
      </c>
      <c r="S208" s="2" t="s">
        <v>680</v>
      </c>
      <c r="T208" s="2" t="s">
        <v>680</v>
      </c>
      <c r="U208" s="2" t="s">
        <v>680</v>
      </c>
      <c r="V208" s="2" t="s">
        <v>680</v>
      </c>
      <c r="W208" s="2" t="s">
        <v>680</v>
      </c>
      <c r="X208" s="2" t="s">
        <v>680</v>
      </c>
      <c r="Y208" s="2" t="s">
        <v>680</v>
      </c>
      <c r="Z208" s="2" t="s">
        <v>680</v>
      </c>
      <c r="AA208" s="2" t="s">
        <v>680</v>
      </c>
      <c r="AB208" s="2" t="s">
        <v>680</v>
      </c>
      <c r="AC208" s="2" t="s">
        <v>680</v>
      </c>
      <c r="AD208" s="2">
        <v>1.66</v>
      </c>
      <c r="AE208" s="2" t="s">
        <v>680</v>
      </c>
      <c r="AF208" s="2" t="s">
        <v>680</v>
      </c>
      <c r="AG208" s="2" t="s">
        <v>680</v>
      </c>
      <c r="AH208" s="2" t="s">
        <v>680</v>
      </c>
      <c r="AI208" s="2" t="s">
        <v>680</v>
      </c>
      <c r="AM208" s="9">
        <f t="shared" si="9"/>
        <v>13.757999999999999</v>
      </c>
      <c r="AN208" s="9">
        <f t="shared" si="10"/>
        <v>12.83</v>
      </c>
      <c r="AO208" s="10">
        <f t="shared" si="11"/>
        <v>0.93254833551388294</v>
      </c>
    </row>
    <row r="209" spans="1:41" ht="15" customHeight="1" x14ac:dyDescent="0.25">
      <c r="A209" s="2" t="s">
        <v>331</v>
      </c>
      <c r="B209" s="2" t="s">
        <v>334</v>
      </c>
      <c r="C209" s="2">
        <v>2016</v>
      </c>
      <c r="D209" s="2">
        <v>75.3</v>
      </c>
      <c r="E209" s="2">
        <v>81.227999999999994</v>
      </c>
      <c r="F209" s="2" t="s">
        <v>680</v>
      </c>
      <c r="G209" s="2">
        <v>0.379</v>
      </c>
      <c r="H209" s="2" t="s">
        <v>680</v>
      </c>
      <c r="I209" s="2" t="s">
        <v>680</v>
      </c>
      <c r="J209" s="2" t="s">
        <v>680</v>
      </c>
      <c r="K209" s="2" t="s">
        <v>680</v>
      </c>
      <c r="L209" s="2" t="s">
        <v>681</v>
      </c>
      <c r="M209" s="2">
        <v>56.4</v>
      </c>
      <c r="N209" s="2">
        <v>10.8</v>
      </c>
      <c r="O209" s="2">
        <v>0</v>
      </c>
      <c r="P209" s="2">
        <v>0.64900000000000002</v>
      </c>
      <c r="Q209" s="2" t="s">
        <v>680</v>
      </c>
      <c r="R209" s="2">
        <v>0</v>
      </c>
      <c r="S209" s="2" t="s">
        <v>680</v>
      </c>
      <c r="T209" s="2" t="s">
        <v>680</v>
      </c>
      <c r="U209" s="2" t="s">
        <v>680</v>
      </c>
      <c r="V209" s="2" t="s">
        <v>680</v>
      </c>
      <c r="W209" s="2" t="s">
        <v>680</v>
      </c>
      <c r="X209" s="2" t="s">
        <v>680</v>
      </c>
      <c r="Y209" s="2" t="s">
        <v>680</v>
      </c>
      <c r="Z209" s="2" t="s">
        <v>680</v>
      </c>
      <c r="AA209" s="2" t="s">
        <v>680</v>
      </c>
      <c r="AB209" s="2" t="s">
        <v>680</v>
      </c>
      <c r="AC209" s="2" t="s">
        <v>680</v>
      </c>
      <c r="AD209" s="2">
        <v>13</v>
      </c>
      <c r="AE209" s="2" t="s">
        <v>680</v>
      </c>
      <c r="AF209" s="2" t="s">
        <v>680</v>
      </c>
      <c r="AG209" s="2" t="s">
        <v>680</v>
      </c>
      <c r="AH209" s="2" t="s">
        <v>680</v>
      </c>
      <c r="AI209" s="2" t="s">
        <v>680</v>
      </c>
      <c r="AM209" s="9">
        <f t="shared" si="9"/>
        <v>81.227999999999994</v>
      </c>
      <c r="AN209" s="9">
        <f t="shared" si="10"/>
        <v>75.3</v>
      </c>
      <c r="AO209" s="10">
        <f t="shared" si="11"/>
        <v>0.9270202393263407</v>
      </c>
    </row>
    <row r="210" spans="1:41" ht="15" customHeight="1" x14ac:dyDescent="0.25">
      <c r="A210" s="2" t="s">
        <v>335</v>
      </c>
      <c r="B210" s="2" t="s">
        <v>336</v>
      </c>
      <c r="C210" s="2">
        <v>2016</v>
      </c>
      <c r="D210" s="2">
        <v>56.3</v>
      </c>
      <c r="E210" s="2">
        <v>61.3</v>
      </c>
      <c r="F210" s="2" t="s">
        <v>680</v>
      </c>
      <c r="G210" s="2">
        <v>1.8</v>
      </c>
      <c r="H210" s="2" t="s">
        <v>680</v>
      </c>
      <c r="I210" s="2">
        <v>26.9</v>
      </c>
      <c r="J210" s="2" t="s">
        <v>680</v>
      </c>
      <c r="K210" s="2" t="s">
        <v>680</v>
      </c>
      <c r="L210" s="2" t="s">
        <v>681</v>
      </c>
      <c r="M210" s="2" t="s">
        <v>680</v>
      </c>
      <c r="N210" s="2" t="s">
        <v>680</v>
      </c>
      <c r="O210" s="2" t="s">
        <v>680</v>
      </c>
      <c r="P210" s="2" t="s">
        <v>680</v>
      </c>
      <c r="Q210" s="2" t="s">
        <v>680</v>
      </c>
      <c r="R210" s="2" t="s">
        <v>680</v>
      </c>
      <c r="S210" s="2" t="s">
        <v>680</v>
      </c>
      <c r="T210" s="2">
        <v>20.7</v>
      </c>
      <c r="U210" s="2" t="s">
        <v>680</v>
      </c>
      <c r="V210" s="2" t="s">
        <v>680</v>
      </c>
      <c r="W210" s="2" t="s">
        <v>680</v>
      </c>
      <c r="X210" s="2" t="s">
        <v>680</v>
      </c>
      <c r="Y210" s="2" t="s">
        <v>680</v>
      </c>
      <c r="Z210" s="2" t="s">
        <v>680</v>
      </c>
      <c r="AA210" s="2" t="s">
        <v>680</v>
      </c>
      <c r="AB210" s="2" t="s">
        <v>680</v>
      </c>
      <c r="AC210" s="2" t="s">
        <v>680</v>
      </c>
      <c r="AD210" s="2" t="s">
        <v>680</v>
      </c>
      <c r="AE210" s="2" t="s">
        <v>680</v>
      </c>
      <c r="AF210" s="2" t="s">
        <v>680</v>
      </c>
      <c r="AG210" s="2" t="s">
        <v>680</v>
      </c>
      <c r="AH210" s="2">
        <v>11.9</v>
      </c>
      <c r="AI210" s="2">
        <v>12.1</v>
      </c>
      <c r="AM210" s="9">
        <f t="shared" si="9"/>
        <v>61.5</v>
      </c>
      <c r="AN210" s="9">
        <f t="shared" si="10"/>
        <v>56.3</v>
      </c>
      <c r="AO210" s="10">
        <f t="shared" si="11"/>
        <v>0.91544715447154468</v>
      </c>
    </row>
    <row r="211" spans="1:41" ht="15" customHeight="1" x14ac:dyDescent="0.25">
      <c r="A211" s="2" t="s">
        <v>335</v>
      </c>
      <c r="B211" s="2" t="s">
        <v>337</v>
      </c>
      <c r="C211" s="2">
        <v>2016</v>
      </c>
      <c r="D211" s="2">
        <v>0.23</v>
      </c>
      <c r="E211" s="2">
        <v>0.24</v>
      </c>
      <c r="F211" s="2" t="s">
        <v>680</v>
      </c>
      <c r="G211" s="2" t="s">
        <v>680</v>
      </c>
      <c r="H211" s="2" t="s">
        <v>680</v>
      </c>
      <c r="I211" s="2" t="s">
        <v>680</v>
      </c>
      <c r="J211" s="2" t="s">
        <v>680</v>
      </c>
      <c r="K211" s="2" t="s">
        <v>680</v>
      </c>
      <c r="L211" s="2" t="s">
        <v>681</v>
      </c>
      <c r="M211" s="2" t="s">
        <v>680</v>
      </c>
      <c r="N211" s="2" t="s">
        <v>680</v>
      </c>
      <c r="O211" s="2" t="s">
        <v>680</v>
      </c>
      <c r="P211" s="2" t="s">
        <v>680</v>
      </c>
      <c r="Q211" s="2" t="s">
        <v>680</v>
      </c>
      <c r="R211" s="2" t="s">
        <v>680</v>
      </c>
      <c r="S211" s="2" t="s">
        <v>680</v>
      </c>
      <c r="T211" s="2">
        <v>0.16</v>
      </c>
      <c r="U211" s="2" t="s">
        <v>680</v>
      </c>
      <c r="V211" s="2" t="s">
        <v>680</v>
      </c>
      <c r="W211" s="2" t="s">
        <v>680</v>
      </c>
      <c r="X211" s="2" t="s">
        <v>680</v>
      </c>
      <c r="Y211" s="2" t="s">
        <v>680</v>
      </c>
      <c r="Z211" s="2" t="s">
        <v>680</v>
      </c>
      <c r="AA211" s="2" t="s">
        <v>680</v>
      </c>
      <c r="AB211" s="2" t="s">
        <v>680</v>
      </c>
      <c r="AC211" s="2" t="s">
        <v>680</v>
      </c>
      <c r="AD211" s="2" t="s">
        <v>680</v>
      </c>
      <c r="AE211" s="2" t="s">
        <v>680</v>
      </c>
      <c r="AF211" s="2" t="s">
        <v>680</v>
      </c>
      <c r="AG211" s="2" t="s">
        <v>680</v>
      </c>
      <c r="AH211" s="2">
        <v>0.08</v>
      </c>
      <c r="AI211" s="2">
        <v>0.08</v>
      </c>
      <c r="AM211" s="9">
        <f t="shared" si="9"/>
        <v>0.24</v>
      </c>
      <c r="AN211" s="9">
        <f t="shared" si="10"/>
        <v>0.23</v>
      </c>
      <c r="AO211" s="10">
        <f t="shared" si="11"/>
        <v>0.95833333333333337</v>
      </c>
    </row>
    <row r="212" spans="1:41" ht="15" customHeight="1" x14ac:dyDescent="0.25">
      <c r="A212" s="2" t="s">
        <v>335</v>
      </c>
      <c r="B212" s="2" t="s">
        <v>338</v>
      </c>
      <c r="C212" s="2">
        <v>2016</v>
      </c>
      <c r="D212" s="2">
        <v>26.4</v>
      </c>
      <c r="E212" s="2">
        <v>30.2</v>
      </c>
      <c r="F212" s="2" t="s">
        <v>680</v>
      </c>
      <c r="G212" s="2">
        <v>1.1000000000000001</v>
      </c>
      <c r="H212" s="2" t="s">
        <v>680</v>
      </c>
      <c r="I212" s="2" t="s">
        <v>680</v>
      </c>
      <c r="J212" s="2" t="s">
        <v>680</v>
      </c>
      <c r="K212" s="2" t="s">
        <v>680</v>
      </c>
      <c r="L212" s="2" t="s">
        <v>681</v>
      </c>
      <c r="M212" s="2">
        <v>1.4</v>
      </c>
      <c r="N212" s="2" t="s">
        <v>680</v>
      </c>
      <c r="O212" s="2">
        <v>14</v>
      </c>
      <c r="P212" s="2" t="s">
        <v>680</v>
      </c>
      <c r="Q212" s="2" t="s">
        <v>680</v>
      </c>
      <c r="R212" s="2" t="s">
        <v>680</v>
      </c>
      <c r="S212" s="2" t="s">
        <v>8</v>
      </c>
      <c r="T212" s="2">
        <v>13.7</v>
      </c>
      <c r="U212" s="2" t="s">
        <v>680</v>
      </c>
      <c r="V212" s="2" t="s">
        <v>680</v>
      </c>
      <c r="W212" s="2" t="s">
        <v>680</v>
      </c>
      <c r="X212" s="2" t="s">
        <v>680</v>
      </c>
      <c r="Y212" s="2" t="s">
        <v>680</v>
      </c>
      <c r="Z212" s="2" t="s">
        <v>680</v>
      </c>
      <c r="AA212" s="2" t="s">
        <v>680</v>
      </c>
      <c r="AB212" s="2" t="s">
        <v>680</v>
      </c>
      <c r="AC212" s="2" t="s">
        <v>680</v>
      </c>
      <c r="AD212" s="2" t="s">
        <v>680</v>
      </c>
      <c r="AE212" s="2" t="s">
        <v>680</v>
      </c>
      <c r="AF212" s="2" t="s">
        <v>680</v>
      </c>
      <c r="AG212" s="2" t="s">
        <v>680</v>
      </c>
      <c r="AH212" s="2" t="s">
        <v>680</v>
      </c>
      <c r="AI212" s="2" t="s">
        <v>680</v>
      </c>
      <c r="AM212" s="9">
        <f t="shared" si="9"/>
        <v>30.2</v>
      </c>
      <c r="AN212" s="9">
        <f t="shared" si="10"/>
        <v>26.4</v>
      </c>
      <c r="AO212" s="10">
        <f t="shared" si="11"/>
        <v>0.8741721854304636</v>
      </c>
    </row>
    <row r="213" spans="1:41"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c r="V213" s="2" t="s">
        <v>681</v>
      </c>
      <c r="W213" s="2" t="s">
        <v>681</v>
      </c>
      <c r="X213" s="2" t="s">
        <v>681</v>
      </c>
      <c r="Y213" s="2" t="s">
        <v>681</v>
      </c>
      <c r="Z213" s="2" t="s">
        <v>681</v>
      </c>
      <c r="AA213" s="2" t="s">
        <v>681</v>
      </c>
      <c r="AB213" s="2" t="s">
        <v>681</v>
      </c>
      <c r="AC213" s="2" t="s">
        <v>681</v>
      </c>
      <c r="AD213" s="2" t="s">
        <v>681</v>
      </c>
      <c r="AE213" s="2" t="s">
        <v>681</v>
      </c>
      <c r="AF213" s="2" t="s">
        <v>681</v>
      </c>
      <c r="AG213" s="2" t="s">
        <v>681</v>
      </c>
      <c r="AH213" s="2" t="s">
        <v>681</v>
      </c>
      <c r="AI213" s="2" t="s">
        <v>681</v>
      </c>
      <c r="AM213" s="9">
        <f t="shared" si="9"/>
        <v>0</v>
      </c>
      <c r="AN213" s="9">
        <f t="shared" si="10"/>
        <v>0</v>
      </c>
      <c r="AO213" s="10" t="str">
        <f t="shared" si="11"/>
        <v/>
      </c>
    </row>
    <row r="214" spans="1:41" ht="15" customHeight="1" x14ac:dyDescent="0.25">
      <c r="A214" s="2" t="s">
        <v>343</v>
      </c>
      <c r="B214" s="2" t="s">
        <v>344</v>
      </c>
      <c r="C214" s="2">
        <v>2016</v>
      </c>
      <c r="D214" s="2">
        <v>21.6</v>
      </c>
      <c r="E214" s="2">
        <v>28.74</v>
      </c>
      <c r="F214" s="2" t="s">
        <v>680</v>
      </c>
      <c r="G214" s="2">
        <v>1.74</v>
      </c>
      <c r="H214" s="2" t="s">
        <v>680</v>
      </c>
      <c r="I214" s="2" t="s">
        <v>680</v>
      </c>
      <c r="J214" s="2" t="s">
        <v>680</v>
      </c>
      <c r="K214" s="2" t="s">
        <v>680</v>
      </c>
      <c r="L214" s="2" t="s">
        <v>681</v>
      </c>
      <c r="M214" s="2">
        <v>10.7</v>
      </c>
      <c r="N214" s="2">
        <v>1.8</v>
      </c>
      <c r="O214" s="2">
        <v>9.1</v>
      </c>
      <c r="P214" s="2" t="s">
        <v>680</v>
      </c>
      <c r="Q214" s="2" t="s">
        <v>680</v>
      </c>
      <c r="R214" s="2" t="s">
        <v>680</v>
      </c>
      <c r="S214" s="2" t="s">
        <v>680</v>
      </c>
      <c r="T214" s="2" t="s">
        <v>680</v>
      </c>
      <c r="U214" s="2">
        <v>2.2000000000000002</v>
      </c>
      <c r="V214" s="2" t="s">
        <v>680</v>
      </c>
      <c r="W214" s="2" t="s">
        <v>680</v>
      </c>
      <c r="X214" s="2" t="s">
        <v>680</v>
      </c>
      <c r="Y214" s="2" t="s">
        <v>680</v>
      </c>
      <c r="Z214" s="2" t="s">
        <v>680</v>
      </c>
      <c r="AA214" s="2" t="s">
        <v>680</v>
      </c>
      <c r="AB214" s="2" t="s">
        <v>680</v>
      </c>
      <c r="AC214" s="2" t="s">
        <v>680</v>
      </c>
      <c r="AD214" s="2">
        <v>3.2</v>
      </c>
      <c r="AE214" s="2" t="s">
        <v>680</v>
      </c>
      <c r="AF214" s="2" t="s">
        <v>680</v>
      </c>
      <c r="AG214" s="2" t="s">
        <v>680</v>
      </c>
      <c r="AH214" s="2" t="s">
        <v>680</v>
      </c>
      <c r="AI214" s="2" t="s">
        <v>680</v>
      </c>
      <c r="AM214" s="9">
        <f t="shared" si="9"/>
        <v>28.74</v>
      </c>
      <c r="AN214" s="9">
        <f t="shared" si="10"/>
        <v>21.6</v>
      </c>
      <c r="AO214" s="10">
        <f t="shared" si="11"/>
        <v>0.75156576200417546</v>
      </c>
    </row>
    <row r="215" spans="1:41" ht="15" customHeight="1" x14ac:dyDescent="0.25">
      <c r="A215" s="2" t="s">
        <v>343</v>
      </c>
      <c r="B215" s="2" t="s">
        <v>345</v>
      </c>
      <c r="C215" s="2">
        <v>2016</v>
      </c>
      <c r="D215" s="2">
        <v>2.996</v>
      </c>
      <c r="E215" s="2">
        <v>13.23</v>
      </c>
      <c r="F215" s="2" t="s">
        <v>680</v>
      </c>
      <c r="G215" s="2">
        <v>0.13</v>
      </c>
      <c r="H215" s="2" t="s">
        <v>680</v>
      </c>
      <c r="I215" s="2" t="s">
        <v>680</v>
      </c>
      <c r="J215" s="2" t="s">
        <v>680</v>
      </c>
      <c r="K215" s="2" t="s">
        <v>680</v>
      </c>
      <c r="L215" s="2" t="s">
        <v>681</v>
      </c>
      <c r="M215" s="2">
        <v>4.99</v>
      </c>
      <c r="N215" s="2">
        <v>0.86</v>
      </c>
      <c r="O215" s="2">
        <v>4.25</v>
      </c>
      <c r="P215" s="2" t="s">
        <v>680</v>
      </c>
      <c r="Q215" s="2" t="s">
        <v>680</v>
      </c>
      <c r="R215" s="2" t="s">
        <v>680</v>
      </c>
      <c r="S215" s="2" t="s">
        <v>680</v>
      </c>
      <c r="T215" s="2" t="s">
        <v>680</v>
      </c>
      <c r="U215" s="2">
        <v>3</v>
      </c>
      <c r="V215" s="2" t="s">
        <v>680</v>
      </c>
      <c r="W215" s="2" t="s">
        <v>680</v>
      </c>
      <c r="X215" s="2" t="s">
        <v>680</v>
      </c>
      <c r="Y215" s="2" t="s">
        <v>680</v>
      </c>
      <c r="Z215" s="2" t="s">
        <v>680</v>
      </c>
      <c r="AA215" s="2" t="s">
        <v>680</v>
      </c>
      <c r="AB215" s="2" t="s">
        <v>680</v>
      </c>
      <c r="AC215" s="2" t="s">
        <v>680</v>
      </c>
      <c r="AD215" s="2" t="s">
        <v>680</v>
      </c>
      <c r="AE215" s="2" t="s">
        <v>680</v>
      </c>
      <c r="AF215" s="2" t="s">
        <v>680</v>
      </c>
      <c r="AG215" s="2" t="s">
        <v>680</v>
      </c>
      <c r="AH215" s="2" t="s">
        <v>680</v>
      </c>
      <c r="AI215" s="2" t="s">
        <v>680</v>
      </c>
      <c r="AM215" s="9">
        <f t="shared" si="9"/>
        <v>13.23</v>
      </c>
      <c r="AN215" s="9">
        <f t="shared" si="10"/>
        <v>2.996</v>
      </c>
      <c r="AO215" s="10">
        <f t="shared" si="11"/>
        <v>0.22645502645502644</v>
      </c>
    </row>
    <row r="216" spans="1:41" ht="15" customHeight="1" x14ac:dyDescent="0.25">
      <c r="A216" s="2" t="s">
        <v>343</v>
      </c>
      <c r="B216" s="2" t="s">
        <v>346</v>
      </c>
      <c r="C216" s="2">
        <v>2016</v>
      </c>
      <c r="D216" s="2">
        <v>1.3839999999999999</v>
      </c>
      <c r="E216" s="2">
        <v>1.6632</v>
      </c>
      <c r="F216" s="2" t="s">
        <v>680</v>
      </c>
      <c r="G216" s="2">
        <v>2.6200000000000001E-2</v>
      </c>
      <c r="H216" s="2" t="s">
        <v>680</v>
      </c>
      <c r="I216" s="2" t="s">
        <v>680</v>
      </c>
      <c r="J216" s="2" t="s">
        <v>680</v>
      </c>
      <c r="K216" s="2" t="s">
        <v>680</v>
      </c>
      <c r="L216" s="2" t="s">
        <v>681</v>
      </c>
      <c r="M216" s="2" t="s">
        <v>680</v>
      </c>
      <c r="N216" s="2" t="s">
        <v>680</v>
      </c>
      <c r="O216" s="2" t="s">
        <v>680</v>
      </c>
      <c r="P216" s="2" t="s">
        <v>680</v>
      </c>
      <c r="Q216" s="2" t="s">
        <v>680</v>
      </c>
      <c r="R216" s="2" t="s">
        <v>680</v>
      </c>
      <c r="S216" s="2" t="s">
        <v>680</v>
      </c>
      <c r="T216" s="2" t="s">
        <v>680</v>
      </c>
      <c r="U216" s="2">
        <v>1.637</v>
      </c>
      <c r="V216" s="2" t="s">
        <v>680</v>
      </c>
      <c r="W216" s="2" t="s">
        <v>680</v>
      </c>
      <c r="X216" s="2" t="s">
        <v>680</v>
      </c>
      <c r="Y216" s="2" t="s">
        <v>680</v>
      </c>
      <c r="Z216" s="2" t="s">
        <v>680</v>
      </c>
      <c r="AA216" s="2" t="s">
        <v>680</v>
      </c>
      <c r="AB216" s="2" t="s">
        <v>680</v>
      </c>
      <c r="AC216" s="2" t="s">
        <v>680</v>
      </c>
      <c r="AD216" s="2" t="s">
        <v>680</v>
      </c>
      <c r="AE216" s="2" t="s">
        <v>680</v>
      </c>
      <c r="AF216" s="2" t="s">
        <v>680</v>
      </c>
      <c r="AG216" s="2" t="s">
        <v>680</v>
      </c>
      <c r="AH216" s="2" t="s">
        <v>680</v>
      </c>
      <c r="AI216" s="2" t="s">
        <v>680</v>
      </c>
      <c r="AM216" s="9">
        <f t="shared" si="9"/>
        <v>1.6632</v>
      </c>
      <c r="AN216" s="9">
        <f t="shared" si="10"/>
        <v>1.3839999999999999</v>
      </c>
      <c r="AO216" s="10">
        <f t="shared" si="11"/>
        <v>0.83213083213083205</v>
      </c>
    </row>
    <row r="217" spans="1:41" ht="15" customHeight="1" x14ac:dyDescent="0.25">
      <c r="A217" s="2" t="s">
        <v>349</v>
      </c>
      <c r="B217" s="2" t="s">
        <v>350</v>
      </c>
      <c r="C217" s="2">
        <v>2016</v>
      </c>
      <c r="D217" s="2">
        <v>48.8</v>
      </c>
      <c r="E217" s="2">
        <v>50.194000000000003</v>
      </c>
      <c r="F217" s="2" t="s">
        <v>680</v>
      </c>
      <c r="G217" s="2">
        <v>2.4940000000000002</v>
      </c>
      <c r="H217" s="2" t="s">
        <v>680</v>
      </c>
      <c r="I217" s="2" t="s">
        <v>680</v>
      </c>
      <c r="J217" s="2" t="s">
        <v>680</v>
      </c>
      <c r="K217" s="2" t="s">
        <v>680</v>
      </c>
      <c r="L217" s="2" t="s">
        <v>681</v>
      </c>
      <c r="M217" s="2">
        <v>30.5</v>
      </c>
      <c r="N217" s="2">
        <v>2.4</v>
      </c>
      <c r="O217" s="2">
        <v>12.4</v>
      </c>
      <c r="P217" s="2">
        <v>2.4</v>
      </c>
      <c r="Q217" s="2" t="s">
        <v>680</v>
      </c>
      <c r="R217" s="2" t="s">
        <v>680</v>
      </c>
      <c r="S217" s="2" t="s">
        <v>8</v>
      </c>
      <c r="T217" s="2" t="s">
        <v>680</v>
      </c>
      <c r="U217" s="2" t="s">
        <v>680</v>
      </c>
      <c r="V217" s="2" t="s">
        <v>680</v>
      </c>
      <c r="W217" s="2" t="s">
        <v>680</v>
      </c>
      <c r="X217" s="2" t="s">
        <v>680</v>
      </c>
      <c r="Y217" s="2" t="s">
        <v>680</v>
      </c>
      <c r="Z217" s="2" t="s">
        <v>680</v>
      </c>
      <c r="AA217" s="2" t="s">
        <v>680</v>
      </c>
      <c r="AB217" s="2" t="s">
        <v>680</v>
      </c>
      <c r="AC217" s="2" t="s">
        <v>680</v>
      </c>
      <c r="AD217" s="2" t="s">
        <v>680</v>
      </c>
      <c r="AE217" s="2" t="s">
        <v>680</v>
      </c>
      <c r="AF217" s="2" t="s">
        <v>680</v>
      </c>
      <c r="AG217" s="2" t="s">
        <v>680</v>
      </c>
      <c r="AH217" s="2" t="s">
        <v>680</v>
      </c>
      <c r="AI217" s="2" t="s">
        <v>680</v>
      </c>
      <c r="AM217" s="9">
        <f t="shared" si="9"/>
        <v>50.193999999999996</v>
      </c>
      <c r="AN217" s="9">
        <f t="shared" si="10"/>
        <v>48.8</v>
      </c>
      <c r="AO217" s="10">
        <f t="shared" si="11"/>
        <v>0.9722277563055346</v>
      </c>
    </row>
    <row r="218" spans="1:41" ht="15" customHeight="1" x14ac:dyDescent="0.25">
      <c r="A218" s="2" t="s">
        <v>351</v>
      </c>
      <c r="B218" s="2" t="s">
        <v>352</v>
      </c>
      <c r="C218" s="2">
        <v>2016</v>
      </c>
      <c r="D218" s="2">
        <v>21.7</v>
      </c>
      <c r="E218" s="2">
        <v>26.42</v>
      </c>
      <c r="F218" s="2" t="s">
        <v>680</v>
      </c>
      <c r="G218" s="2">
        <v>0.02</v>
      </c>
      <c r="H218" s="2" t="s">
        <v>680</v>
      </c>
      <c r="I218" s="2" t="s">
        <v>680</v>
      </c>
      <c r="J218" s="2" t="s">
        <v>680</v>
      </c>
      <c r="K218" s="2" t="s">
        <v>680</v>
      </c>
      <c r="L218" s="2" t="s">
        <v>689</v>
      </c>
      <c r="M218" s="2" t="s">
        <v>680</v>
      </c>
      <c r="N218" s="2" t="s">
        <v>680</v>
      </c>
      <c r="O218" s="2">
        <v>22.9</v>
      </c>
      <c r="P218" s="2">
        <v>0</v>
      </c>
      <c r="Q218" s="2">
        <v>0</v>
      </c>
      <c r="R218" s="2">
        <v>0</v>
      </c>
      <c r="S218" s="2" t="s">
        <v>8</v>
      </c>
      <c r="T218" s="2">
        <v>3.5</v>
      </c>
      <c r="U218" s="2">
        <v>0</v>
      </c>
      <c r="V218" s="2">
        <v>0</v>
      </c>
      <c r="W218" s="2">
        <v>0</v>
      </c>
      <c r="X218" s="2">
        <v>0</v>
      </c>
      <c r="Y218" s="2">
        <v>0</v>
      </c>
      <c r="Z218" s="2">
        <v>0</v>
      </c>
      <c r="AA218" s="2" t="s">
        <v>680</v>
      </c>
      <c r="AB218" s="2" t="s">
        <v>680</v>
      </c>
      <c r="AC218" s="2" t="s">
        <v>680</v>
      </c>
      <c r="AD218" s="2" t="s">
        <v>680</v>
      </c>
      <c r="AE218" s="2" t="s">
        <v>680</v>
      </c>
      <c r="AF218" s="2" t="s">
        <v>680</v>
      </c>
      <c r="AG218" s="2" t="s">
        <v>680</v>
      </c>
      <c r="AH218" s="2" t="s">
        <v>680</v>
      </c>
      <c r="AI218" s="2" t="s">
        <v>680</v>
      </c>
      <c r="AM218" s="9">
        <f t="shared" si="9"/>
        <v>26.419999999999998</v>
      </c>
      <c r="AN218" s="9">
        <f t="shared" si="10"/>
        <v>21.7</v>
      </c>
      <c r="AO218" s="10">
        <f t="shared" si="11"/>
        <v>0.82134746404239212</v>
      </c>
    </row>
    <row r="219" spans="1:41"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c r="V219" s="2" t="s">
        <v>681</v>
      </c>
      <c r="W219" s="2" t="s">
        <v>681</v>
      </c>
      <c r="X219" s="2" t="s">
        <v>681</v>
      </c>
      <c r="Y219" s="2" t="s">
        <v>681</v>
      </c>
      <c r="Z219" s="2" t="s">
        <v>681</v>
      </c>
      <c r="AA219" s="2" t="s">
        <v>681</v>
      </c>
      <c r="AB219" s="2" t="s">
        <v>681</v>
      </c>
      <c r="AC219" s="2" t="s">
        <v>681</v>
      </c>
      <c r="AD219" s="2" t="s">
        <v>681</v>
      </c>
      <c r="AE219" s="2" t="s">
        <v>681</v>
      </c>
      <c r="AF219" s="2" t="s">
        <v>681</v>
      </c>
      <c r="AG219" s="2" t="s">
        <v>681</v>
      </c>
      <c r="AH219" s="2" t="s">
        <v>681</v>
      </c>
      <c r="AI219" s="2" t="s">
        <v>681</v>
      </c>
      <c r="AM219" s="9">
        <f t="shared" si="9"/>
        <v>0</v>
      </c>
      <c r="AN219" s="9">
        <f t="shared" si="10"/>
        <v>0</v>
      </c>
      <c r="AO219" s="10" t="str">
        <f t="shared" si="11"/>
        <v/>
      </c>
    </row>
    <row r="220" spans="1:41" ht="15" customHeight="1" x14ac:dyDescent="0.25">
      <c r="A220" s="2" t="s">
        <v>355</v>
      </c>
      <c r="B220" s="2" t="s">
        <v>356</v>
      </c>
      <c r="C220" s="2">
        <v>2016</v>
      </c>
      <c r="D220" s="2">
        <v>37.549999999999997</v>
      </c>
      <c r="E220" s="2">
        <v>51.262</v>
      </c>
      <c r="F220" s="2" t="s">
        <v>680</v>
      </c>
      <c r="G220" s="2">
        <v>1.56</v>
      </c>
      <c r="H220" s="2" t="s">
        <v>680</v>
      </c>
      <c r="I220" s="2" t="s">
        <v>680</v>
      </c>
      <c r="J220" s="2" t="s">
        <v>680</v>
      </c>
      <c r="K220" s="2" t="s">
        <v>680</v>
      </c>
      <c r="L220" s="2" t="s">
        <v>681</v>
      </c>
      <c r="M220" s="2" t="s">
        <v>680</v>
      </c>
      <c r="N220" s="2">
        <v>24.3</v>
      </c>
      <c r="O220" s="2">
        <v>12.15</v>
      </c>
      <c r="P220" s="2" t="s">
        <v>680</v>
      </c>
      <c r="Q220" s="2" t="s">
        <v>680</v>
      </c>
      <c r="R220" s="2" t="s">
        <v>680</v>
      </c>
      <c r="S220" s="2" t="s">
        <v>8</v>
      </c>
      <c r="T220" s="2">
        <v>8.9890000000000008</v>
      </c>
      <c r="U220" s="2" t="s">
        <v>680</v>
      </c>
      <c r="V220" s="2" t="s">
        <v>680</v>
      </c>
      <c r="W220" s="2" t="s">
        <v>680</v>
      </c>
      <c r="X220" s="2" t="s">
        <v>680</v>
      </c>
      <c r="Y220" s="2" t="s">
        <v>680</v>
      </c>
      <c r="Z220" s="2" t="s">
        <v>680</v>
      </c>
      <c r="AA220" s="2" t="s">
        <v>680</v>
      </c>
      <c r="AB220" s="2" t="s">
        <v>680</v>
      </c>
      <c r="AC220" s="2" t="s">
        <v>680</v>
      </c>
      <c r="AD220" s="2">
        <v>4.2629999999999999</v>
      </c>
      <c r="AE220" s="2" t="s">
        <v>680</v>
      </c>
      <c r="AF220" s="2" t="s">
        <v>680</v>
      </c>
      <c r="AG220" s="2" t="s">
        <v>680</v>
      </c>
      <c r="AH220" s="2" t="s">
        <v>680</v>
      </c>
      <c r="AI220" s="2" t="s">
        <v>680</v>
      </c>
      <c r="AM220" s="9">
        <f t="shared" si="9"/>
        <v>51.261999999999993</v>
      </c>
      <c r="AN220" s="9">
        <f t="shared" si="10"/>
        <v>37.549999999999997</v>
      </c>
      <c r="AO220" s="10">
        <f t="shared" si="11"/>
        <v>0.73251141196207725</v>
      </c>
    </row>
    <row r="221" spans="1:41" ht="15" customHeight="1" x14ac:dyDescent="0.25">
      <c r="A221" s="2" t="s">
        <v>355</v>
      </c>
      <c r="B221" s="2" t="s">
        <v>357</v>
      </c>
      <c r="C221" s="2">
        <v>2016</v>
      </c>
      <c r="D221" s="2">
        <v>41.29</v>
      </c>
      <c r="E221" s="2">
        <v>38.506</v>
      </c>
      <c r="F221" s="2" t="s">
        <v>680</v>
      </c>
      <c r="G221" s="2">
        <v>2.1560000000000001</v>
      </c>
      <c r="H221" s="2" t="s">
        <v>680</v>
      </c>
      <c r="I221" s="2" t="s">
        <v>680</v>
      </c>
      <c r="J221" s="2" t="s">
        <v>680</v>
      </c>
      <c r="K221" s="2" t="s">
        <v>680</v>
      </c>
      <c r="L221" s="2" t="s">
        <v>681</v>
      </c>
      <c r="M221" s="2">
        <v>15</v>
      </c>
      <c r="N221" s="2" t="s">
        <v>680</v>
      </c>
      <c r="O221" s="2">
        <v>15.73</v>
      </c>
      <c r="P221" s="2" t="s">
        <v>680</v>
      </c>
      <c r="Q221" s="2" t="s">
        <v>680</v>
      </c>
      <c r="R221" s="2" t="s">
        <v>680</v>
      </c>
      <c r="S221" s="2" t="s">
        <v>8</v>
      </c>
      <c r="T221" s="2" t="s">
        <v>680</v>
      </c>
      <c r="U221" s="2" t="s">
        <v>680</v>
      </c>
      <c r="V221" s="2" t="s">
        <v>680</v>
      </c>
      <c r="W221" s="2" t="s">
        <v>680</v>
      </c>
      <c r="X221" s="2" t="s">
        <v>680</v>
      </c>
      <c r="Y221" s="2" t="s">
        <v>680</v>
      </c>
      <c r="Z221" s="2" t="s">
        <v>680</v>
      </c>
      <c r="AA221" s="2">
        <v>5.62</v>
      </c>
      <c r="AB221" s="2" t="s">
        <v>680</v>
      </c>
      <c r="AC221" s="2" t="s">
        <v>680</v>
      </c>
      <c r="AD221" s="2" t="s">
        <v>680</v>
      </c>
      <c r="AE221" s="2" t="s">
        <v>680</v>
      </c>
      <c r="AF221" s="2" t="s">
        <v>680</v>
      </c>
      <c r="AG221" s="2" t="s">
        <v>680</v>
      </c>
      <c r="AH221" s="2" t="s">
        <v>680</v>
      </c>
      <c r="AI221" s="2" t="s">
        <v>680</v>
      </c>
      <c r="AM221" s="9">
        <f t="shared" si="9"/>
        <v>38.505999999999993</v>
      </c>
      <c r="AN221" s="9">
        <f t="shared" si="10"/>
        <v>41.29</v>
      </c>
      <c r="AO221" s="10">
        <f t="shared" si="11"/>
        <v>1.0723004207136553</v>
      </c>
    </row>
    <row r="222" spans="1:41" ht="15" customHeight="1" x14ac:dyDescent="0.25">
      <c r="A222" s="2" t="s">
        <v>355</v>
      </c>
      <c r="B222" s="2" t="s">
        <v>358</v>
      </c>
      <c r="C222" s="2">
        <v>2016</v>
      </c>
      <c r="D222" s="2">
        <v>720.87</v>
      </c>
      <c r="E222" s="2">
        <v>738.47</v>
      </c>
      <c r="F222" s="2">
        <v>14.23</v>
      </c>
      <c r="G222" s="2">
        <v>5.79</v>
      </c>
      <c r="H222" s="2" t="s">
        <v>680</v>
      </c>
      <c r="I222" s="2">
        <v>4.03</v>
      </c>
      <c r="J222" s="2" t="s">
        <v>680</v>
      </c>
      <c r="K222" s="2" t="s">
        <v>680</v>
      </c>
      <c r="L222" s="2" t="s">
        <v>681</v>
      </c>
      <c r="M222" s="2">
        <v>65.459999999999994</v>
      </c>
      <c r="N222" s="2">
        <v>36.36</v>
      </c>
      <c r="O222" s="2">
        <v>94.41</v>
      </c>
      <c r="P222" s="2" t="s">
        <v>680</v>
      </c>
      <c r="Q222" s="2">
        <v>3.05</v>
      </c>
      <c r="R222" s="2" t="s">
        <v>680</v>
      </c>
      <c r="S222" s="2" t="s">
        <v>25</v>
      </c>
      <c r="T222" s="2" t="s">
        <v>680</v>
      </c>
      <c r="U222" s="2" t="s">
        <v>680</v>
      </c>
      <c r="V222" s="2" t="s">
        <v>680</v>
      </c>
      <c r="W222" s="2">
        <v>47.32</v>
      </c>
      <c r="X222" s="2">
        <v>65.95</v>
      </c>
      <c r="Y222" s="2" t="s">
        <v>680</v>
      </c>
      <c r="Z222" s="2" t="s">
        <v>680</v>
      </c>
      <c r="AA222" s="2">
        <v>21.02</v>
      </c>
      <c r="AB222" s="2">
        <v>152.94999999999999</v>
      </c>
      <c r="AC222" s="2" t="s">
        <v>680</v>
      </c>
      <c r="AD222" s="2">
        <v>212.5</v>
      </c>
      <c r="AE222" s="2">
        <v>14.85</v>
      </c>
      <c r="AF222" s="2" t="s">
        <v>915</v>
      </c>
      <c r="AG222" s="2">
        <v>3.83</v>
      </c>
      <c r="AH222" s="2">
        <v>0.55000000000000004</v>
      </c>
      <c r="AI222" s="2">
        <v>0.55000000000000004</v>
      </c>
      <c r="AM222" s="9">
        <f t="shared" si="9"/>
        <v>738.46999999999991</v>
      </c>
      <c r="AN222" s="9">
        <f t="shared" si="10"/>
        <v>720.87</v>
      </c>
      <c r="AO222" s="10">
        <f t="shared" si="11"/>
        <v>0.97616693975381541</v>
      </c>
    </row>
    <row r="223" spans="1:41" ht="15" customHeight="1" x14ac:dyDescent="0.25">
      <c r="A223" s="2" t="s">
        <v>355</v>
      </c>
      <c r="B223" s="2" t="s">
        <v>359</v>
      </c>
      <c r="C223" s="2">
        <v>2016</v>
      </c>
      <c r="D223" s="2">
        <v>3.7524999999999999</v>
      </c>
      <c r="E223" s="2">
        <v>6.9214200000000003</v>
      </c>
      <c r="F223" s="2">
        <v>0.11581</v>
      </c>
      <c r="G223" s="2">
        <v>1.6109999999999999E-2</v>
      </c>
      <c r="H223" s="2" t="s">
        <v>680</v>
      </c>
      <c r="I223" s="2">
        <v>3.0890000000000001E-2</v>
      </c>
      <c r="J223" s="2" t="s">
        <v>680</v>
      </c>
      <c r="K223" s="2" t="s">
        <v>680</v>
      </c>
      <c r="L223" s="2" t="s">
        <v>681</v>
      </c>
      <c r="M223" s="2">
        <v>0.32563999999999999</v>
      </c>
      <c r="N223" s="2">
        <v>0.18087</v>
      </c>
      <c r="O223" s="2">
        <v>0.46962999999999999</v>
      </c>
      <c r="P223" s="2">
        <v>0.32595000000000002</v>
      </c>
      <c r="Q223" s="2">
        <v>1.515E-2</v>
      </c>
      <c r="R223" s="2" t="s">
        <v>680</v>
      </c>
      <c r="S223" s="2" t="s">
        <v>25</v>
      </c>
      <c r="T223" s="2" t="s">
        <v>680</v>
      </c>
      <c r="U223" s="2" t="s">
        <v>680</v>
      </c>
      <c r="V223" s="2" t="s">
        <v>680</v>
      </c>
      <c r="W223" s="2">
        <v>0.39047999999999999</v>
      </c>
      <c r="X223" s="2">
        <v>0.19980999999999999</v>
      </c>
      <c r="Y223" s="2" t="s">
        <v>680</v>
      </c>
      <c r="Z223" s="2" t="s">
        <v>680</v>
      </c>
      <c r="AA223" s="2">
        <v>0.11218</v>
      </c>
      <c r="AB223" s="2">
        <v>2.0431599999999999</v>
      </c>
      <c r="AC223" s="2" t="s">
        <v>680</v>
      </c>
      <c r="AD223" s="2">
        <v>2.5604399999999998</v>
      </c>
      <c r="AE223" s="2">
        <v>0.13397000000000001</v>
      </c>
      <c r="AF223" s="2" t="s">
        <v>915</v>
      </c>
      <c r="AG223" s="2">
        <v>3.9370000000000002E-2</v>
      </c>
      <c r="AH223" s="2">
        <v>1.33E-3</v>
      </c>
      <c r="AI223" s="2">
        <v>1.33E-3</v>
      </c>
      <c r="AM223" s="9">
        <f t="shared" si="9"/>
        <v>6.9214199999999995</v>
      </c>
      <c r="AN223" s="9">
        <f t="shared" si="10"/>
        <v>3.7524999999999999</v>
      </c>
      <c r="AO223" s="10">
        <f t="shared" si="11"/>
        <v>0.54215753414761714</v>
      </c>
    </row>
    <row r="224" spans="1:41" ht="15" customHeight="1" x14ac:dyDescent="0.25">
      <c r="A224" s="2" t="s">
        <v>360</v>
      </c>
      <c r="B224" s="2" t="s">
        <v>361</v>
      </c>
      <c r="C224" s="2">
        <v>2016</v>
      </c>
      <c r="D224" s="2">
        <v>9.9</v>
      </c>
      <c r="E224" s="2">
        <v>12.232900000000001</v>
      </c>
      <c r="F224" s="2" t="s">
        <v>680</v>
      </c>
      <c r="G224" s="2">
        <v>1.0739000000000001</v>
      </c>
      <c r="H224" s="2" t="s">
        <v>680</v>
      </c>
      <c r="I224" s="2" t="s">
        <v>680</v>
      </c>
      <c r="J224" s="2" t="s">
        <v>680</v>
      </c>
      <c r="K224" s="2" t="s">
        <v>680</v>
      </c>
      <c r="L224" s="2" t="s">
        <v>681</v>
      </c>
      <c r="M224" s="2">
        <v>0.83</v>
      </c>
      <c r="N224" s="2" t="s">
        <v>680</v>
      </c>
      <c r="O224" s="2">
        <v>0.83</v>
      </c>
      <c r="P224" s="2" t="s">
        <v>680</v>
      </c>
      <c r="Q224" s="2" t="s">
        <v>680</v>
      </c>
      <c r="R224" s="2" t="s">
        <v>680</v>
      </c>
      <c r="S224" s="2" t="s">
        <v>680</v>
      </c>
      <c r="T224" s="2" t="s">
        <v>680</v>
      </c>
      <c r="U224" s="2" t="s">
        <v>680</v>
      </c>
      <c r="V224" s="2" t="s">
        <v>680</v>
      </c>
      <c r="W224" s="2" t="s">
        <v>680</v>
      </c>
      <c r="X224" s="2" t="s">
        <v>680</v>
      </c>
      <c r="Y224" s="2" t="s">
        <v>680</v>
      </c>
      <c r="Z224" s="2" t="s">
        <v>680</v>
      </c>
      <c r="AA224" s="2">
        <v>8.65</v>
      </c>
      <c r="AB224" s="2" t="s">
        <v>680</v>
      </c>
      <c r="AC224" s="2" t="s">
        <v>680</v>
      </c>
      <c r="AD224" s="2">
        <v>0.84899999999999998</v>
      </c>
      <c r="AE224" s="2" t="s">
        <v>680</v>
      </c>
      <c r="AF224" s="2" t="s">
        <v>680</v>
      </c>
      <c r="AG224" s="2" t="s">
        <v>680</v>
      </c>
      <c r="AH224" s="2" t="s">
        <v>680</v>
      </c>
      <c r="AI224" s="2" t="s">
        <v>680</v>
      </c>
      <c r="AM224" s="9">
        <f t="shared" si="9"/>
        <v>12.232900000000001</v>
      </c>
      <c r="AN224" s="9">
        <f t="shared" si="10"/>
        <v>9.9</v>
      </c>
      <c r="AO224" s="10">
        <f t="shared" si="11"/>
        <v>0.80929297223062391</v>
      </c>
    </row>
    <row r="225" spans="1:41" ht="15" customHeight="1" x14ac:dyDescent="0.25">
      <c r="A225" s="2" t="s">
        <v>360</v>
      </c>
      <c r="B225" s="2" t="s">
        <v>362</v>
      </c>
      <c r="C225" s="2">
        <v>2016</v>
      </c>
      <c r="D225" s="2" t="s">
        <v>680</v>
      </c>
      <c r="E225" s="2" t="s">
        <v>680</v>
      </c>
      <c r="F225" s="2" t="s">
        <v>680</v>
      </c>
      <c r="G225" s="2" t="s">
        <v>680</v>
      </c>
      <c r="H225" s="2" t="s">
        <v>680</v>
      </c>
      <c r="I225" s="2" t="s">
        <v>680</v>
      </c>
      <c r="J225" s="2" t="s">
        <v>680</v>
      </c>
      <c r="K225" s="2" t="s">
        <v>680</v>
      </c>
      <c r="L225" s="2" t="s">
        <v>681</v>
      </c>
      <c r="M225" s="2" t="s">
        <v>680</v>
      </c>
      <c r="N225" s="2" t="s">
        <v>680</v>
      </c>
      <c r="O225" s="2" t="s">
        <v>680</v>
      </c>
      <c r="P225" s="2" t="s">
        <v>680</v>
      </c>
      <c r="Q225" s="2" t="s">
        <v>680</v>
      </c>
      <c r="R225" s="2" t="s">
        <v>680</v>
      </c>
      <c r="S225" s="2" t="s">
        <v>680</v>
      </c>
      <c r="T225" s="2" t="s">
        <v>680</v>
      </c>
      <c r="U225" s="2" t="s">
        <v>680</v>
      </c>
      <c r="V225" s="2" t="s">
        <v>680</v>
      </c>
      <c r="W225" s="2" t="s">
        <v>680</v>
      </c>
      <c r="X225" s="2" t="s">
        <v>680</v>
      </c>
      <c r="Y225" s="2" t="s">
        <v>680</v>
      </c>
      <c r="Z225" s="2" t="s">
        <v>680</v>
      </c>
      <c r="AA225" s="2" t="s">
        <v>680</v>
      </c>
      <c r="AB225" s="2" t="s">
        <v>680</v>
      </c>
      <c r="AC225" s="2" t="s">
        <v>680</v>
      </c>
      <c r="AD225" s="2" t="s">
        <v>680</v>
      </c>
      <c r="AE225" s="2" t="s">
        <v>680</v>
      </c>
      <c r="AF225" s="2" t="s">
        <v>680</v>
      </c>
      <c r="AG225" s="2" t="s">
        <v>680</v>
      </c>
      <c r="AH225" s="2" t="s">
        <v>680</v>
      </c>
      <c r="AI225" s="2" t="s">
        <v>680</v>
      </c>
      <c r="AM225" s="9">
        <f t="shared" si="9"/>
        <v>0</v>
      </c>
      <c r="AN225" s="9">
        <f t="shared" si="10"/>
        <v>0</v>
      </c>
      <c r="AO225" s="10" t="str">
        <f t="shared" si="11"/>
        <v/>
      </c>
    </row>
    <row r="226" spans="1:41" ht="15" customHeight="1" x14ac:dyDescent="0.25">
      <c r="A226" s="2" t="s">
        <v>360</v>
      </c>
      <c r="B226" s="2" t="s">
        <v>363</v>
      </c>
      <c r="C226" s="2">
        <v>2016</v>
      </c>
      <c r="D226" s="2" t="s">
        <v>680</v>
      </c>
      <c r="E226" s="2" t="s">
        <v>680</v>
      </c>
      <c r="F226" s="2" t="s">
        <v>680</v>
      </c>
      <c r="G226" s="2" t="s">
        <v>680</v>
      </c>
      <c r="H226" s="2" t="s">
        <v>680</v>
      </c>
      <c r="I226" s="2" t="s">
        <v>680</v>
      </c>
      <c r="J226" s="2" t="s">
        <v>680</v>
      </c>
      <c r="K226" s="2" t="s">
        <v>680</v>
      </c>
      <c r="L226" s="2" t="s">
        <v>681</v>
      </c>
      <c r="M226" s="2" t="s">
        <v>680</v>
      </c>
      <c r="N226" s="2" t="s">
        <v>680</v>
      </c>
      <c r="O226" s="2" t="s">
        <v>680</v>
      </c>
      <c r="P226" s="2" t="s">
        <v>680</v>
      </c>
      <c r="Q226" s="2" t="s">
        <v>680</v>
      </c>
      <c r="R226" s="2" t="s">
        <v>680</v>
      </c>
      <c r="S226" s="2" t="s">
        <v>680</v>
      </c>
      <c r="T226" s="2" t="s">
        <v>680</v>
      </c>
      <c r="U226" s="2" t="s">
        <v>680</v>
      </c>
      <c r="V226" s="2" t="s">
        <v>680</v>
      </c>
      <c r="W226" s="2" t="s">
        <v>680</v>
      </c>
      <c r="X226" s="2" t="s">
        <v>680</v>
      </c>
      <c r="Y226" s="2" t="s">
        <v>680</v>
      </c>
      <c r="Z226" s="2" t="s">
        <v>680</v>
      </c>
      <c r="AA226" s="2" t="s">
        <v>680</v>
      </c>
      <c r="AB226" s="2" t="s">
        <v>680</v>
      </c>
      <c r="AC226" s="2" t="s">
        <v>680</v>
      </c>
      <c r="AD226" s="2" t="s">
        <v>680</v>
      </c>
      <c r="AE226" s="2" t="s">
        <v>680</v>
      </c>
      <c r="AF226" s="2" t="s">
        <v>680</v>
      </c>
      <c r="AG226" s="2" t="s">
        <v>680</v>
      </c>
      <c r="AH226" s="2" t="s">
        <v>680</v>
      </c>
      <c r="AI226" s="2" t="s">
        <v>680</v>
      </c>
      <c r="AM226" s="9">
        <f t="shared" si="9"/>
        <v>0</v>
      </c>
      <c r="AN226" s="9">
        <f t="shared" si="10"/>
        <v>0</v>
      </c>
      <c r="AO226" s="10" t="str">
        <f t="shared" si="11"/>
        <v/>
      </c>
    </row>
    <row r="227" spans="1:41"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c r="V227" s="2" t="s">
        <v>681</v>
      </c>
      <c r="W227" s="2" t="s">
        <v>681</v>
      </c>
      <c r="X227" s="2" t="s">
        <v>681</v>
      </c>
      <c r="Y227" s="2" t="s">
        <v>681</v>
      </c>
      <c r="Z227" s="2" t="s">
        <v>681</v>
      </c>
      <c r="AA227" s="2" t="s">
        <v>681</v>
      </c>
      <c r="AB227" s="2" t="s">
        <v>681</v>
      </c>
      <c r="AC227" s="2" t="s">
        <v>681</v>
      </c>
      <c r="AD227" s="2" t="s">
        <v>681</v>
      </c>
      <c r="AE227" s="2" t="s">
        <v>681</v>
      </c>
      <c r="AF227" s="2" t="s">
        <v>681</v>
      </c>
      <c r="AG227" s="2" t="s">
        <v>681</v>
      </c>
      <c r="AH227" s="2" t="s">
        <v>681</v>
      </c>
      <c r="AI227" s="2" t="s">
        <v>681</v>
      </c>
      <c r="AM227" s="9">
        <f t="shared" si="9"/>
        <v>0</v>
      </c>
      <c r="AN227" s="9">
        <f t="shared" si="10"/>
        <v>0</v>
      </c>
      <c r="AO227" s="10" t="str">
        <f t="shared" si="11"/>
        <v/>
      </c>
    </row>
    <row r="228" spans="1:41"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c r="V228" s="2" t="s">
        <v>681</v>
      </c>
      <c r="W228" s="2" t="s">
        <v>681</v>
      </c>
      <c r="X228" s="2" t="s">
        <v>681</v>
      </c>
      <c r="Y228" s="2" t="s">
        <v>681</v>
      </c>
      <c r="Z228" s="2" t="s">
        <v>681</v>
      </c>
      <c r="AA228" s="2" t="s">
        <v>681</v>
      </c>
      <c r="AB228" s="2" t="s">
        <v>681</v>
      </c>
      <c r="AC228" s="2" t="s">
        <v>681</v>
      </c>
      <c r="AD228" s="2" t="s">
        <v>681</v>
      </c>
      <c r="AE228" s="2" t="s">
        <v>681</v>
      </c>
      <c r="AF228" s="2" t="s">
        <v>681</v>
      </c>
      <c r="AG228" s="2" t="s">
        <v>681</v>
      </c>
      <c r="AH228" s="2" t="s">
        <v>681</v>
      </c>
      <c r="AI228" s="2" t="s">
        <v>681</v>
      </c>
      <c r="AM228" s="9">
        <f t="shared" si="9"/>
        <v>0</v>
      </c>
      <c r="AN228" s="9">
        <f t="shared" si="10"/>
        <v>0</v>
      </c>
      <c r="AO228" s="10" t="str">
        <f t="shared" si="11"/>
        <v/>
      </c>
    </row>
    <row r="229" spans="1:41"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c r="V229" s="2" t="s">
        <v>681</v>
      </c>
      <c r="W229" s="2" t="s">
        <v>681</v>
      </c>
      <c r="X229" s="2" t="s">
        <v>681</v>
      </c>
      <c r="Y229" s="2" t="s">
        <v>681</v>
      </c>
      <c r="Z229" s="2" t="s">
        <v>681</v>
      </c>
      <c r="AA229" s="2" t="s">
        <v>681</v>
      </c>
      <c r="AB229" s="2" t="s">
        <v>681</v>
      </c>
      <c r="AC229" s="2" t="s">
        <v>681</v>
      </c>
      <c r="AD229" s="2" t="s">
        <v>681</v>
      </c>
      <c r="AE229" s="2" t="s">
        <v>681</v>
      </c>
      <c r="AF229" s="2" t="s">
        <v>681</v>
      </c>
      <c r="AG229" s="2" t="s">
        <v>681</v>
      </c>
      <c r="AH229" s="2" t="s">
        <v>681</v>
      </c>
      <c r="AI229" s="2" t="s">
        <v>681</v>
      </c>
      <c r="AM229" s="9">
        <f t="shared" si="9"/>
        <v>0</v>
      </c>
      <c r="AN229" s="9">
        <f t="shared" si="10"/>
        <v>0</v>
      </c>
      <c r="AO229" s="10" t="str">
        <f t="shared" si="11"/>
        <v/>
      </c>
    </row>
    <row r="230" spans="1:41"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c r="V230" s="2" t="s">
        <v>681</v>
      </c>
      <c r="W230" s="2" t="s">
        <v>681</v>
      </c>
      <c r="X230" s="2" t="s">
        <v>681</v>
      </c>
      <c r="Y230" s="2" t="s">
        <v>681</v>
      </c>
      <c r="Z230" s="2" t="s">
        <v>681</v>
      </c>
      <c r="AA230" s="2" t="s">
        <v>681</v>
      </c>
      <c r="AB230" s="2" t="s">
        <v>681</v>
      </c>
      <c r="AC230" s="2" t="s">
        <v>681</v>
      </c>
      <c r="AD230" s="2" t="s">
        <v>681</v>
      </c>
      <c r="AE230" s="2" t="s">
        <v>681</v>
      </c>
      <c r="AF230" s="2" t="s">
        <v>681</v>
      </c>
      <c r="AG230" s="2" t="s">
        <v>681</v>
      </c>
      <c r="AH230" s="2" t="s">
        <v>681</v>
      </c>
      <c r="AI230" s="2" t="s">
        <v>681</v>
      </c>
      <c r="AM230" s="9">
        <f t="shared" si="9"/>
        <v>0</v>
      </c>
      <c r="AN230" s="9">
        <f t="shared" si="10"/>
        <v>0</v>
      </c>
      <c r="AO230" s="10" t="str">
        <f t="shared" si="11"/>
        <v/>
      </c>
    </row>
    <row r="231" spans="1:41"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c r="V231" s="2" t="s">
        <v>681</v>
      </c>
      <c r="W231" s="2" t="s">
        <v>681</v>
      </c>
      <c r="X231" s="2" t="s">
        <v>681</v>
      </c>
      <c r="Y231" s="2" t="s">
        <v>681</v>
      </c>
      <c r="Z231" s="2" t="s">
        <v>681</v>
      </c>
      <c r="AA231" s="2" t="s">
        <v>681</v>
      </c>
      <c r="AB231" s="2" t="s">
        <v>681</v>
      </c>
      <c r="AC231" s="2" t="s">
        <v>681</v>
      </c>
      <c r="AD231" s="2" t="s">
        <v>681</v>
      </c>
      <c r="AE231" s="2" t="s">
        <v>681</v>
      </c>
      <c r="AF231" s="2" t="s">
        <v>681</v>
      </c>
      <c r="AG231" s="2" t="s">
        <v>681</v>
      </c>
      <c r="AH231" s="2" t="s">
        <v>681</v>
      </c>
      <c r="AI231" s="2" t="s">
        <v>681</v>
      </c>
      <c r="AM231" s="9">
        <f t="shared" si="9"/>
        <v>0</v>
      </c>
      <c r="AN231" s="9">
        <f t="shared" si="10"/>
        <v>0</v>
      </c>
      <c r="AO231" s="10" t="str">
        <f t="shared" si="11"/>
        <v/>
      </c>
    </row>
    <row r="232" spans="1:41"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c r="V232" s="2" t="s">
        <v>681</v>
      </c>
      <c r="W232" s="2" t="s">
        <v>681</v>
      </c>
      <c r="X232" s="2" t="s">
        <v>681</v>
      </c>
      <c r="Y232" s="2" t="s">
        <v>681</v>
      </c>
      <c r="Z232" s="2" t="s">
        <v>681</v>
      </c>
      <c r="AA232" s="2" t="s">
        <v>681</v>
      </c>
      <c r="AB232" s="2" t="s">
        <v>681</v>
      </c>
      <c r="AC232" s="2" t="s">
        <v>681</v>
      </c>
      <c r="AD232" s="2" t="s">
        <v>681</v>
      </c>
      <c r="AE232" s="2" t="s">
        <v>681</v>
      </c>
      <c r="AF232" s="2" t="s">
        <v>681</v>
      </c>
      <c r="AG232" s="2" t="s">
        <v>681</v>
      </c>
      <c r="AH232" s="2" t="s">
        <v>681</v>
      </c>
      <c r="AI232" s="2" t="s">
        <v>681</v>
      </c>
      <c r="AM232" s="9">
        <f t="shared" si="9"/>
        <v>0</v>
      </c>
      <c r="AN232" s="9">
        <f t="shared" si="10"/>
        <v>0</v>
      </c>
      <c r="AO232" s="10" t="str">
        <f t="shared" si="11"/>
        <v/>
      </c>
    </row>
    <row r="233" spans="1:41"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c r="V233" s="2" t="s">
        <v>681</v>
      </c>
      <c r="W233" s="2" t="s">
        <v>681</v>
      </c>
      <c r="X233" s="2" t="s">
        <v>681</v>
      </c>
      <c r="Y233" s="2" t="s">
        <v>681</v>
      </c>
      <c r="Z233" s="2" t="s">
        <v>681</v>
      </c>
      <c r="AA233" s="2" t="s">
        <v>681</v>
      </c>
      <c r="AB233" s="2" t="s">
        <v>681</v>
      </c>
      <c r="AC233" s="2" t="s">
        <v>681</v>
      </c>
      <c r="AD233" s="2" t="s">
        <v>681</v>
      </c>
      <c r="AE233" s="2" t="s">
        <v>681</v>
      </c>
      <c r="AF233" s="2" t="s">
        <v>681</v>
      </c>
      <c r="AG233" s="2" t="s">
        <v>681</v>
      </c>
      <c r="AH233" s="2" t="s">
        <v>681</v>
      </c>
      <c r="AI233" s="2" t="s">
        <v>681</v>
      </c>
      <c r="AM233" s="9">
        <f t="shared" si="9"/>
        <v>0</v>
      </c>
      <c r="AN233" s="9">
        <f t="shared" si="10"/>
        <v>0</v>
      </c>
      <c r="AO233" s="10" t="str">
        <f t="shared" si="11"/>
        <v/>
      </c>
    </row>
    <row r="234" spans="1:41"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c r="V234" s="2" t="s">
        <v>681</v>
      </c>
      <c r="W234" s="2" t="s">
        <v>681</v>
      </c>
      <c r="X234" s="2" t="s">
        <v>681</v>
      </c>
      <c r="Y234" s="2" t="s">
        <v>681</v>
      </c>
      <c r="Z234" s="2" t="s">
        <v>681</v>
      </c>
      <c r="AA234" s="2" t="s">
        <v>681</v>
      </c>
      <c r="AB234" s="2" t="s">
        <v>681</v>
      </c>
      <c r="AC234" s="2" t="s">
        <v>681</v>
      </c>
      <c r="AD234" s="2" t="s">
        <v>681</v>
      </c>
      <c r="AE234" s="2" t="s">
        <v>681</v>
      </c>
      <c r="AF234" s="2" t="s">
        <v>681</v>
      </c>
      <c r="AG234" s="2" t="s">
        <v>681</v>
      </c>
      <c r="AH234" s="2" t="s">
        <v>681</v>
      </c>
      <c r="AI234" s="2" t="s">
        <v>681</v>
      </c>
      <c r="AM234" s="9">
        <f t="shared" si="9"/>
        <v>0</v>
      </c>
      <c r="AN234" s="9">
        <f t="shared" si="10"/>
        <v>0</v>
      </c>
      <c r="AO234" s="10" t="str">
        <f t="shared" si="11"/>
        <v/>
      </c>
    </row>
    <row r="235" spans="1:41"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c r="V235" s="2" t="s">
        <v>681</v>
      </c>
      <c r="W235" s="2" t="s">
        <v>681</v>
      </c>
      <c r="X235" s="2" t="s">
        <v>681</v>
      </c>
      <c r="Y235" s="2" t="s">
        <v>681</v>
      </c>
      <c r="Z235" s="2" t="s">
        <v>681</v>
      </c>
      <c r="AA235" s="2" t="s">
        <v>681</v>
      </c>
      <c r="AB235" s="2" t="s">
        <v>681</v>
      </c>
      <c r="AC235" s="2" t="s">
        <v>681</v>
      </c>
      <c r="AD235" s="2" t="s">
        <v>681</v>
      </c>
      <c r="AE235" s="2" t="s">
        <v>681</v>
      </c>
      <c r="AF235" s="2" t="s">
        <v>681</v>
      </c>
      <c r="AG235" s="2" t="s">
        <v>681</v>
      </c>
      <c r="AH235" s="2" t="s">
        <v>681</v>
      </c>
      <c r="AI235" s="2" t="s">
        <v>681</v>
      </c>
      <c r="AM235" s="9">
        <f t="shared" si="9"/>
        <v>0</v>
      </c>
      <c r="AN235" s="9">
        <f t="shared" si="10"/>
        <v>0</v>
      </c>
      <c r="AO235" s="10" t="str">
        <f t="shared" si="11"/>
        <v/>
      </c>
    </row>
    <row r="236" spans="1:41"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c r="V236" s="2" t="s">
        <v>681</v>
      </c>
      <c r="W236" s="2" t="s">
        <v>681</v>
      </c>
      <c r="X236" s="2" t="s">
        <v>681</v>
      </c>
      <c r="Y236" s="2" t="s">
        <v>681</v>
      </c>
      <c r="Z236" s="2" t="s">
        <v>681</v>
      </c>
      <c r="AA236" s="2" t="s">
        <v>681</v>
      </c>
      <c r="AB236" s="2" t="s">
        <v>681</v>
      </c>
      <c r="AC236" s="2" t="s">
        <v>681</v>
      </c>
      <c r="AD236" s="2" t="s">
        <v>681</v>
      </c>
      <c r="AE236" s="2" t="s">
        <v>681</v>
      </c>
      <c r="AF236" s="2" t="s">
        <v>681</v>
      </c>
      <c r="AG236" s="2" t="s">
        <v>681</v>
      </c>
      <c r="AH236" s="2" t="s">
        <v>681</v>
      </c>
      <c r="AI236" s="2" t="s">
        <v>681</v>
      </c>
      <c r="AM236" s="9">
        <f t="shared" si="9"/>
        <v>0</v>
      </c>
      <c r="AN236" s="9">
        <f t="shared" si="10"/>
        <v>0</v>
      </c>
      <c r="AO236" s="10" t="str">
        <f t="shared" si="11"/>
        <v/>
      </c>
    </row>
    <row r="237" spans="1:41"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c r="V237" s="2" t="s">
        <v>681</v>
      </c>
      <c r="W237" s="2" t="s">
        <v>681</v>
      </c>
      <c r="X237" s="2" t="s">
        <v>681</v>
      </c>
      <c r="Y237" s="2" t="s">
        <v>681</v>
      </c>
      <c r="Z237" s="2" t="s">
        <v>681</v>
      </c>
      <c r="AA237" s="2" t="s">
        <v>681</v>
      </c>
      <c r="AB237" s="2" t="s">
        <v>681</v>
      </c>
      <c r="AC237" s="2" t="s">
        <v>681</v>
      </c>
      <c r="AD237" s="2" t="s">
        <v>681</v>
      </c>
      <c r="AE237" s="2" t="s">
        <v>681</v>
      </c>
      <c r="AF237" s="2" t="s">
        <v>681</v>
      </c>
      <c r="AG237" s="2" t="s">
        <v>681</v>
      </c>
      <c r="AH237" s="2" t="s">
        <v>681</v>
      </c>
      <c r="AI237" s="2" t="s">
        <v>681</v>
      </c>
      <c r="AM237" s="9">
        <f t="shared" si="9"/>
        <v>0</v>
      </c>
      <c r="AN237" s="9">
        <f t="shared" si="10"/>
        <v>0</v>
      </c>
      <c r="AO237" s="10" t="str">
        <f t="shared" si="11"/>
        <v/>
      </c>
    </row>
    <row r="238" spans="1:41" ht="15" customHeight="1" x14ac:dyDescent="0.25">
      <c r="A238" s="2" t="s">
        <v>379</v>
      </c>
      <c r="B238" s="2" t="s">
        <v>380</v>
      </c>
      <c r="C238" s="2">
        <v>2016</v>
      </c>
      <c r="D238" s="2">
        <v>805.1</v>
      </c>
      <c r="E238" s="2">
        <v>823.21799999999996</v>
      </c>
      <c r="F238" s="2" t="s">
        <v>680</v>
      </c>
      <c r="G238" s="2">
        <v>13.343</v>
      </c>
      <c r="H238" s="2" t="s">
        <v>680</v>
      </c>
      <c r="I238" s="2">
        <v>23.661000000000001</v>
      </c>
      <c r="J238" s="2" t="s">
        <v>680</v>
      </c>
      <c r="K238" s="2" t="s">
        <v>680</v>
      </c>
      <c r="L238" s="2" t="s">
        <v>689</v>
      </c>
      <c r="M238" s="2" t="s">
        <v>680</v>
      </c>
      <c r="N238" s="2" t="s">
        <v>680</v>
      </c>
      <c r="O238" s="2" t="s">
        <v>680</v>
      </c>
      <c r="P238" s="2" t="s">
        <v>680</v>
      </c>
      <c r="Q238" s="2" t="s">
        <v>680</v>
      </c>
      <c r="R238" s="2" t="s">
        <v>680</v>
      </c>
      <c r="S238" s="2" t="s">
        <v>680</v>
      </c>
      <c r="T238" s="2" t="s">
        <v>680</v>
      </c>
      <c r="U238" s="2" t="s">
        <v>680</v>
      </c>
      <c r="V238" s="2">
        <v>293.72899999999998</v>
      </c>
      <c r="W238" s="2" t="s">
        <v>680</v>
      </c>
      <c r="X238" s="2">
        <v>12.827999999999999</v>
      </c>
      <c r="Y238" s="2">
        <v>0.82299999999999995</v>
      </c>
      <c r="Z238" s="2" t="s">
        <v>680</v>
      </c>
      <c r="AA238" s="2" t="s">
        <v>680</v>
      </c>
      <c r="AB238" s="2" t="s">
        <v>680</v>
      </c>
      <c r="AC238" s="2" t="s">
        <v>680</v>
      </c>
      <c r="AD238" s="2" t="s">
        <v>680</v>
      </c>
      <c r="AE238" s="2">
        <v>478.834</v>
      </c>
      <c r="AF238" s="2" t="s">
        <v>915</v>
      </c>
      <c r="AG238" s="2">
        <v>160.87200000000001</v>
      </c>
      <c r="AH238" s="2" t="s">
        <v>680</v>
      </c>
      <c r="AI238" s="2" t="s">
        <v>680</v>
      </c>
      <c r="AM238" s="9">
        <f t="shared" si="9"/>
        <v>823.21799999999996</v>
      </c>
      <c r="AN238" s="9">
        <f t="shared" si="10"/>
        <v>805.1</v>
      </c>
      <c r="AO238" s="10">
        <f t="shared" si="11"/>
        <v>0.97799124897657741</v>
      </c>
    </row>
    <row r="239" spans="1:41" ht="15" customHeight="1" x14ac:dyDescent="0.25">
      <c r="A239" s="2" t="s">
        <v>381</v>
      </c>
      <c r="B239" s="2" t="s">
        <v>382</v>
      </c>
      <c r="C239" s="2">
        <v>2016</v>
      </c>
      <c r="D239" s="2">
        <v>15.803000000000001</v>
      </c>
      <c r="E239" s="2">
        <v>16.876000000000001</v>
      </c>
      <c r="F239" s="2" t="s">
        <v>680</v>
      </c>
      <c r="G239" s="2">
        <v>0</v>
      </c>
      <c r="H239" s="2" t="s">
        <v>680</v>
      </c>
      <c r="I239" s="2" t="s">
        <v>680</v>
      </c>
      <c r="J239" s="2" t="s">
        <v>680</v>
      </c>
      <c r="K239" s="2" t="s">
        <v>680</v>
      </c>
      <c r="L239" s="2" t="s">
        <v>681</v>
      </c>
      <c r="M239" s="2" t="s">
        <v>680</v>
      </c>
      <c r="N239" s="2" t="s">
        <v>680</v>
      </c>
      <c r="O239" s="2" t="s">
        <v>680</v>
      </c>
      <c r="P239" s="2" t="s">
        <v>680</v>
      </c>
      <c r="Q239" s="2" t="s">
        <v>680</v>
      </c>
      <c r="R239" s="2" t="s">
        <v>680</v>
      </c>
      <c r="S239" s="2" t="s">
        <v>8</v>
      </c>
      <c r="T239" s="2">
        <v>16.876000000000001</v>
      </c>
      <c r="U239" s="2" t="s">
        <v>680</v>
      </c>
      <c r="V239" s="2" t="s">
        <v>680</v>
      </c>
      <c r="W239" s="2" t="s">
        <v>680</v>
      </c>
      <c r="X239" s="2" t="s">
        <v>680</v>
      </c>
      <c r="Y239" s="2" t="s">
        <v>680</v>
      </c>
      <c r="Z239" s="2" t="s">
        <v>680</v>
      </c>
      <c r="AA239" s="2" t="s">
        <v>680</v>
      </c>
      <c r="AB239" s="2" t="s">
        <v>680</v>
      </c>
      <c r="AC239" s="2" t="s">
        <v>680</v>
      </c>
      <c r="AD239" s="2" t="s">
        <v>680</v>
      </c>
      <c r="AE239" s="2" t="s">
        <v>680</v>
      </c>
      <c r="AF239" s="2" t="s">
        <v>680</v>
      </c>
      <c r="AG239" s="2" t="s">
        <v>680</v>
      </c>
      <c r="AH239" s="2" t="s">
        <v>680</v>
      </c>
      <c r="AI239" s="2" t="s">
        <v>680</v>
      </c>
      <c r="AM239" s="9">
        <f t="shared" si="9"/>
        <v>16.876000000000001</v>
      </c>
      <c r="AN239" s="9">
        <f t="shared" si="10"/>
        <v>15.803000000000001</v>
      </c>
      <c r="AO239" s="10">
        <f t="shared" si="11"/>
        <v>0.93641858260251243</v>
      </c>
    </row>
    <row r="240" spans="1:41" ht="15" customHeight="1" x14ac:dyDescent="0.25">
      <c r="A240" s="2" t="s">
        <v>381</v>
      </c>
      <c r="B240" s="2" t="s">
        <v>383</v>
      </c>
      <c r="C240" s="2">
        <v>2016</v>
      </c>
      <c r="D240" s="2">
        <v>31.045999999999999</v>
      </c>
      <c r="E240" s="2">
        <v>42.993000000000002</v>
      </c>
      <c r="F240" s="2" t="s">
        <v>680</v>
      </c>
      <c r="G240" s="2">
        <v>0.79600000000000004</v>
      </c>
      <c r="H240" s="2" t="s">
        <v>680</v>
      </c>
      <c r="I240" s="2" t="s">
        <v>680</v>
      </c>
      <c r="J240" s="2" t="s">
        <v>680</v>
      </c>
      <c r="K240" s="2" t="s">
        <v>680</v>
      </c>
      <c r="L240" s="2" t="s">
        <v>681</v>
      </c>
      <c r="M240" s="2">
        <v>10.114000000000001</v>
      </c>
      <c r="N240" s="2">
        <v>0</v>
      </c>
      <c r="O240" s="2">
        <v>27.504000000000001</v>
      </c>
      <c r="P240" s="2">
        <v>0</v>
      </c>
      <c r="Q240" s="2">
        <v>0</v>
      </c>
      <c r="R240" s="2">
        <v>0</v>
      </c>
      <c r="S240" s="2" t="s">
        <v>8</v>
      </c>
      <c r="T240" s="2" t="s">
        <v>680</v>
      </c>
      <c r="U240" s="2" t="s">
        <v>680</v>
      </c>
      <c r="V240" s="2" t="s">
        <v>680</v>
      </c>
      <c r="W240" s="2" t="s">
        <v>680</v>
      </c>
      <c r="X240" s="2" t="s">
        <v>680</v>
      </c>
      <c r="Y240" s="2" t="s">
        <v>680</v>
      </c>
      <c r="Z240" s="2" t="s">
        <v>680</v>
      </c>
      <c r="AA240" s="2" t="s">
        <v>680</v>
      </c>
      <c r="AB240" s="2" t="s">
        <v>680</v>
      </c>
      <c r="AC240" s="2" t="s">
        <v>680</v>
      </c>
      <c r="AD240" s="2">
        <v>4.5780000000000003</v>
      </c>
      <c r="AE240" s="2" t="s">
        <v>680</v>
      </c>
      <c r="AF240" s="2" t="s">
        <v>680</v>
      </c>
      <c r="AG240" s="2" t="s">
        <v>680</v>
      </c>
      <c r="AH240" s="2">
        <v>1E-3</v>
      </c>
      <c r="AI240" s="2">
        <v>1E-3</v>
      </c>
      <c r="AM240" s="9">
        <f t="shared" si="9"/>
        <v>42.993000000000002</v>
      </c>
      <c r="AN240" s="9">
        <f t="shared" si="10"/>
        <v>31.045999999999999</v>
      </c>
      <c r="AO240" s="10">
        <f t="shared" si="11"/>
        <v>0.72211755402042188</v>
      </c>
    </row>
    <row r="241" spans="1:41" ht="15" customHeight="1" x14ac:dyDescent="0.25">
      <c r="A241" s="2" t="s">
        <v>381</v>
      </c>
      <c r="B241" s="2" t="s">
        <v>384</v>
      </c>
      <c r="C241" s="2">
        <v>2016</v>
      </c>
      <c r="D241" s="2">
        <v>21.841000000000001</v>
      </c>
      <c r="E241" s="2">
        <v>26.2</v>
      </c>
      <c r="F241" s="2" t="s">
        <v>680</v>
      </c>
      <c r="G241" s="2">
        <v>1.298</v>
      </c>
      <c r="H241" s="2" t="s">
        <v>680</v>
      </c>
      <c r="I241" s="2" t="s">
        <v>680</v>
      </c>
      <c r="J241" s="2" t="s">
        <v>680</v>
      </c>
      <c r="K241" s="2" t="s">
        <v>680</v>
      </c>
      <c r="L241" s="2" t="s">
        <v>681</v>
      </c>
      <c r="M241" s="2">
        <v>0</v>
      </c>
      <c r="N241" s="2">
        <v>0</v>
      </c>
      <c r="O241" s="2">
        <v>21.08</v>
      </c>
      <c r="P241" s="2">
        <v>0</v>
      </c>
      <c r="Q241" s="2">
        <v>0</v>
      </c>
      <c r="R241" s="2">
        <v>0</v>
      </c>
      <c r="S241" s="2" t="s">
        <v>8</v>
      </c>
      <c r="T241" s="2" t="s">
        <v>680</v>
      </c>
      <c r="U241" s="2" t="s">
        <v>680</v>
      </c>
      <c r="V241" s="2" t="s">
        <v>680</v>
      </c>
      <c r="W241" s="2" t="s">
        <v>680</v>
      </c>
      <c r="X241" s="2" t="s">
        <v>680</v>
      </c>
      <c r="Y241" s="2" t="s">
        <v>680</v>
      </c>
      <c r="Z241" s="2" t="s">
        <v>680</v>
      </c>
      <c r="AA241" s="2" t="s">
        <v>680</v>
      </c>
      <c r="AB241" s="2" t="s">
        <v>680</v>
      </c>
      <c r="AC241" s="2" t="s">
        <v>680</v>
      </c>
      <c r="AD241" s="2">
        <v>3.1080000000000001</v>
      </c>
      <c r="AE241" s="2" t="s">
        <v>680</v>
      </c>
      <c r="AF241" s="2" t="s">
        <v>680</v>
      </c>
      <c r="AG241" s="2" t="s">
        <v>680</v>
      </c>
      <c r="AH241" s="2">
        <v>0.71399999999999997</v>
      </c>
      <c r="AI241" s="2">
        <v>0.72799999999999998</v>
      </c>
      <c r="AM241" s="9">
        <f t="shared" si="9"/>
        <v>26.214000000000002</v>
      </c>
      <c r="AN241" s="9">
        <f t="shared" si="10"/>
        <v>21.841000000000001</v>
      </c>
      <c r="AO241" s="10">
        <f t="shared" si="11"/>
        <v>0.8331807431143663</v>
      </c>
    </row>
    <row r="242" spans="1:41" ht="15" customHeight="1" x14ac:dyDescent="0.25">
      <c r="A242" s="2" t="s">
        <v>385</v>
      </c>
      <c r="B242" s="2" t="s">
        <v>386</v>
      </c>
      <c r="C242" s="2">
        <v>2016</v>
      </c>
      <c r="D242" s="2">
        <v>8.9</v>
      </c>
      <c r="E242" s="2">
        <v>10.199999999999999</v>
      </c>
      <c r="F242" s="2" t="s">
        <v>680</v>
      </c>
      <c r="G242" s="2" t="s">
        <v>680</v>
      </c>
      <c r="H242" s="2" t="s">
        <v>680</v>
      </c>
      <c r="I242" s="2" t="s">
        <v>680</v>
      </c>
      <c r="J242" s="2" t="s">
        <v>680</v>
      </c>
      <c r="K242" s="2" t="s">
        <v>680</v>
      </c>
      <c r="L242" s="2" t="s">
        <v>681</v>
      </c>
      <c r="M242" s="2" t="s">
        <v>680</v>
      </c>
      <c r="N242" s="2" t="s">
        <v>680</v>
      </c>
      <c r="O242" s="2">
        <v>8.9</v>
      </c>
      <c r="P242" s="2" t="s">
        <v>680</v>
      </c>
      <c r="Q242" s="2" t="s">
        <v>680</v>
      </c>
      <c r="R242" s="2" t="s">
        <v>680</v>
      </c>
      <c r="S242" s="2" t="s">
        <v>680</v>
      </c>
      <c r="T242" s="2">
        <v>1.3</v>
      </c>
      <c r="U242" s="2" t="s">
        <v>680</v>
      </c>
      <c r="V242" s="2" t="s">
        <v>680</v>
      </c>
      <c r="W242" s="2" t="s">
        <v>680</v>
      </c>
      <c r="X242" s="2" t="s">
        <v>680</v>
      </c>
      <c r="Y242" s="2" t="s">
        <v>680</v>
      </c>
      <c r="Z242" s="2" t="s">
        <v>680</v>
      </c>
      <c r="AA242" s="2" t="s">
        <v>680</v>
      </c>
      <c r="AB242" s="2" t="s">
        <v>680</v>
      </c>
      <c r="AC242" s="2" t="s">
        <v>680</v>
      </c>
      <c r="AD242" s="2" t="s">
        <v>680</v>
      </c>
      <c r="AE242" s="2" t="s">
        <v>680</v>
      </c>
      <c r="AF242" s="2" t="s">
        <v>680</v>
      </c>
      <c r="AG242" s="2" t="s">
        <v>680</v>
      </c>
      <c r="AH242" s="2" t="s">
        <v>680</v>
      </c>
      <c r="AI242" s="2" t="s">
        <v>680</v>
      </c>
      <c r="AM242" s="9">
        <f t="shared" si="9"/>
        <v>10.200000000000001</v>
      </c>
      <c r="AN242" s="9">
        <f t="shared" si="10"/>
        <v>8.9</v>
      </c>
      <c r="AO242" s="10">
        <f t="shared" si="11"/>
        <v>0.87254901960784303</v>
      </c>
    </row>
    <row r="243" spans="1:41" ht="15" customHeight="1" x14ac:dyDescent="0.25">
      <c r="A243" s="2" t="s">
        <v>387</v>
      </c>
      <c r="B243" s="2" t="s">
        <v>388</v>
      </c>
      <c r="C243" s="2">
        <v>2016</v>
      </c>
      <c r="D243" s="2">
        <v>0.4</v>
      </c>
      <c r="E243" s="2">
        <v>0.5</v>
      </c>
      <c r="F243" s="2">
        <v>0</v>
      </c>
      <c r="G243" s="2">
        <v>0.5</v>
      </c>
      <c r="H243" s="2">
        <v>0</v>
      </c>
      <c r="I243" s="2">
        <v>0</v>
      </c>
      <c r="J243" s="2">
        <v>0</v>
      </c>
      <c r="K243" s="2">
        <v>0</v>
      </c>
      <c r="L243" s="2" t="s">
        <v>681</v>
      </c>
      <c r="M243" s="2" t="s">
        <v>680</v>
      </c>
      <c r="N243" s="2" t="s">
        <v>680</v>
      </c>
      <c r="O243" s="2" t="s">
        <v>680</v>
      </c>
      <c r="P243" s="2" t="s">
        <v>680</v>
      </c>
      <c r="Q243" s="2" t="s">
        <v>680</v>
      </c>
      <c r="R243" s="2" t="s">
        <v>680</v>
      </c>
      <c r="S243" s="2" t="s">
        <v>680</v>
      </c>
      <c r="T243" s="2" t="s">
        <v>680</v>
      </c>
      <c r="U243" s="2" t="s">
        <v>680</v>
      </c>
      <c r="V243" s="2" t="s">
        <v>680</v>
      </c>
      <c r="W243" s="2" t="s">
        <v>680</v>
      </c>
      <c r="X243" s="2" t="s">
        <v>680</v>
      </c>
      <c r="Y243" s="2" t="s">
        <v>680</v>
      </c>
      <c r="Z243" s="2" t="s">
        <v>680</v>
      </c>
      <c r="AA243" s="2" t="s">
        <v>680</v>
      </c>
      <c r="AB243" s="2" t="s">
        <v>680</v>
      </c>
      <c r="AC243" s="2" t="s">
        <v>680</v>
      </c>
      <c r="AD243" s="2" t="s">
        <v>680</v>
      </c>
      <c r="AE243" s="2" t="s">
        <v>680</v>
      </c>
      <c r="AF243" s="2" t="s">
        <v>680</v>
      </c>
      <c r="AG243" s="2" t="s">
        <v>680</v>
      </c>
      <c r="AH243" s="2" t="s">
        <v>680</v>
      </c>
      <c r="AI243" s="2" t="s">
        <v>680</v>
      </c>
      <c r="AM243" s="9">
        <f t="shared" si="9"/>
        <v>0.5</v>
      </c>
      <c r="AN243" s="9">
        <f t="shared" si="10"/>
        <v>0.4</v>
      </c>
      <c r="AO243" s="10">
        <f t="shared" si="11"/>
        <v>0.8</v>
      </c>
    </row>
    <row r="244" spans="1:41" ht="15" customHeight="1" x14ac:dyDescent="0.25">
      <c r="A244" s="2" t="s">
        <v>389</v>
      </c>
      <c r="B244" s="2" t="s">
        <v>390</v>
      </c>
      <c r="C244" s="2">
        <v>2016</v>
      </c>
      <c r="D244" s="2">
        <v>1.883</v>
      </c>
      <c r="E244" s="2">
        <v>2</v>
      </c>
      <c r="F244" s="2" t="s">
        <v>680</v>
      </c>
      <c r="G244" s="2">
        <v>7.2999999999999995E-2</v>
      </c>
      <c r="H244" s="2" t="s">
        <v>680</v>
      </c>
      <c r="I244" s="2" t="s">
        <v>680</v>
      </c>
      <c r="J244" s="2" t="s">
        <v>680</v>
      </c>
      <c r="K244" s="2" t="s">
        <v>680</v>
      </c>
      <c r="L244" s="2" t="s">
        <v>681</v>
      </c>
      <c r="M244" s="2" t="s">
        <v>680</v>
      </c>
      <c r="N244" s="2" t="s">
        <v>680</v>
      </c>
      <c r="O244" s="2" t="s">
        <v>680</v>
      </c>
      <c r="P244" s="2" t="s">
        <v>680</v>
      </c>
      <c r="Q244" s="2" t="s">
        <v>680</v>
      </c>
      <c r="R244" s="2" t="s">
        <v>680</v>
      </c>
      <c r="S244" s="2" t="s">
        <v>8</v>
      </c>
      <c r="T244" s="2">
        <v>1.927</v>
      </c>
      <c r="U244" s="2" t="s">
        <v>680</v>
      </c>
      <c r="V244" s="2" t="s">
        <v>680</v>
      </c>
      <c r="W244" s="2" t="s">
        <v>680</v>
      </c>
      <c r="X244" s="2" t="s">
        <v>680</v>
      </c>
      <c r="Y244" s="2" t="s">
        <v>680</v>
      </c>
      <c r="Z244" s="2" t="s">
        <v>680</v>
      </c>
      <c r="AA244" s="2" t="s">
        <v>680</v>
      </c>
      <c r="AB244" s="2" t="s">
        <v>680</v>
      </c>
      <c r="AC244" s="2" t="s">
        <v>680</v>
      </c>
      <c r="AD244" s="2" t="s">
        <v>680</v>
      </c>
      <c r="AE244" s="2" t="s">
        <v>680</v>
      </c>
      <c r="AF244" s="2" t="s">
        <v>680</v>
      </c>
      <c r="AG244" s="2" t="s">
        <v>680</v>
      </c>
      <c r="AH244" s="2" t="s">
        <v>680</v>
      </c>
      <c r="AI244" s="2" t="s">
        <v>680</v>
      </c>
      <c r="AM244" s="9">
        <f t="shared" si="9"/>
        <v>2</v>
      </c>
      <c r="AN244" s="9">
        <f t="shared" si="10"/>
        <v>1.883</v>
      </c>
      <c r="AO244" s="10">
        <f t="shared" si="11"/>
        <v>0.9415</v>
      </c>
    </row>
    <row r="245" spans="1:41" ht="15" customHeight="1" x14ac:dyDescent="0.25">
      <c r="A245" s="2" t="s">
        <v>389</v>
      </c>
      <c r="B245" s="2" t="s">
        <v>391</v>
      </c>
      <c r="C245" s="2">
        <v>2016</v>
      </c>
      <c r="D245" s="2">
        <v>13.576000000000001</v>
      </c>
      <c r="E245" s="2">
        <v>15.6</v>
      </c>
      <c r="F245" s="2" t="s">
        <v>680</v>
      </c>
      <c r="G245" s="2">
        <v>2.0230000000000001</v>
      </c>
      <c r="H245" s="2" t="s">
        <v>680</v>
      </c>
      <c r="I245" s="2" t="s">
        <v>680</v>
      </c>
      <c r="J245" s="2" t="s">
        <v>680</v>
      </c>
      <c r="K245" s="2" t="s">
        <v>680</v>
      </c>
      <c r="L245" s="2" t="s">
        <v>681</v>
      </c>
      <c r="M245" s="2" t="s">
        <v>680</v>
      </c>
      <c r="N245" s="2" t="s">
        <v>680</v>
      </c>
      <c r="O245" s="2">
        <v>12.53</v>
      </c>
      <c r="P245" s="2" t="s">
        <v>680</v>
      </c>
      <c r="Q245" s="2" t="s">
        <v>680</v>
      </c>
      <c r="R245" s="2" t="s">
        <v>680</v>
      </c>
      <c r="S245" s="2" t="s">
        <v>8</v>
      </c>
      <c r="T245" s="2" t="s">
        <v>680</v>
      </c>
      <c r="U245" s="2" t="s">
        <v>680</v>
      </c>
      <c r="V245" s="2" t="s">
        <v>680</v>
      </c>
      <c r="W245" s="2" t="s">
        <v>680</v>
      </c>
      <c r="X245" s="2" t="s">
        <v>680</v>
      </c>
      <c r="Y245" s="2" t="s">
        <v>680</v>
      </c>
      <c r="Z245" s="2" t="s">
        <v>680</v>
      </c>
      <c r="AA245" s="2" t="s">
        <v>680</v>
      </c>
      <c r="AB245" s="2" t="s">
        <v>680</v>
      </c>
      <c r="AC245" s="2" t="s">
        <v>680</v>
      </c>
      <c r="AD245" s="2">
        <v>1.0469999999999999</v>
      </c>
      <c r="AE245" s="2" t="s">
        <v>680</v>
      </c>
      <c r="AF245" s="2" t="s">
        <v>680</v>
      </c>
      <c r="AG245" s="2" t="s">
        <v>680</v>
      </c>
      <c r="AH245" s="2" t="s">
        <v>680</v>
      </c>
      <c r="AI245" s="2" t="s">
        <v>680</v>
      </c>
      <c r="AM245" s="9">
        <f t="shared" si="9"/>
        <v>15.6</v>
      </c>
      <c r="AN245" s="9">
        <f t="shared" si="10"/>
        <v>13.576000000000001</v>
      </c>
      <c r="AO245" s="10">
        <f t="shared" si="11"/>
        <v>0.87025641025641032</v>
      </c>
    </row>
    <row r="246" spans="1:41" ht="15" customHeight="1" x14ac:dyDescent="0.25">
      <c r="A246" s="2" t="s">
        <v>389</v>
      </c>
      <c r="B246" s="2" t="s">
        <v>392</v>
      </c>
      <c r="C246" s="2">
        <v>2016</v>
      </c>
      <c r="D246" s="2">
        <v>42.670999999999999</v>
      </c>
      <c r="E246" s="2">
        <v>56.5</v>
      </c>
      <c r="F246" s="2" t="s">
        <v>680</v>
      </c>
      <c r="G246" s="2">
        <v>13.8</v>
      </c>
      <c r="H246" s="2" t="s">
        <v>680</v>
      </c>
      <c r="I246" s="2" t="s">
        <v>680</v>
      </c>
      <c r="J246" s="2" t="s">
        <v>680</v>
      </c>
      <c r="K246" s="2" t="s">
        <v>680</v>
      </c>
      <c r="L246" s="2" t="s">
        <v>681</v>
      </c>
      <c r="M246" s="2">
        <v>35.24</v>
      </c>
      <c r="N246" s="2" t="s">
        <v>680</v>
      </c>
      <c r="O246" s="2" t="s">
        <v>680</v>
      </c>
      <c r="P246" s="2" t="s">
        <v>680</v>
      </c>
      <c r="Q246" s="2" t="s">
        <v>680</v>
      </c>
      <c r="R246" s="2" t="s">
        <v>680</v>
      </c>
      <c r="S246" s="2" t="s">
        <v>8</v>
      </c>
      <c r="T246" s="2" t="s">
        <v>680</v>
      </c>
      <c r="U246" s="2" t="s">
        <v>680</v>
      </c>
      <c r="V246" s="2" t="s">
        <v>680</v>
      </c>
      <c r="W246" s="2" t="s">
        <v>680</v>
      </c>
      <c r="X246" s="2" t="s">
        <v>680</v>
      </c>
      <c r="Y246" s="2" t="s">
        <v>680</v>
      </c>
      <c r="Z246" s="2" t="s">
        <v>680</v>
      </c>
      <c r="AA246" s="2" t="s">
        <v>680</v>
      </c>
      <c r="AB246" s="2" t="s">
        <v>680</v>
      </c>
      <c r="AC246" s="2" t="s">
        <v>680</v>
      </c>
      <c r="AD246" s="2">
        <v>7.46</v>
      </c>
      <c r="AE246" s="2" t="s">
        <v>680</v>
      </c>
      <c r="AF246" s="2" t="s">
        <v>680</v>
      </c>
      <c r="AG246" s="2" t="s">
        <v>680</v>
      </c>
      <c r="AH246" s="2" t="s">
        <v>680</v>
      </c>
      <c r="AI246" s="2" t="s">
        <v>680</v>
      </c>
      <c r="AM246" s="9">
        <f t="shared" si="9"/>
        <v>56.500000000000007</v>
      </c>
      <c r="AN246" s="9">
        <f t="shared" si="10"/>
        <v>42.670999999999999</v>
      </c>
      <c r="AO246" s="10">
        <f t="shared" si="11"/>
        <v>0.75523893805309728</v>
      </c>
    </row>
    <row r="247" spans="1:41" ht="15" customHeight="1" x14ac:dyDescent="0.25">
      <c r="A247" s="2" t="s">
        <v>393</v>
      </c>
      <c r="B247" s="2" t="s">
        <v>394</v>
      </c>
      <c r="C247" s="2">
        <v>2016</v>
      </c>
      <c r="D247" s="2">
        <v>54.62</v>
      </c>
      <c r="E247" s="2">
        <v>62.15</v>
      </c>
      <c r="F247" s="2" t="s">
        <v>680</v>
      </c>
      <c r="G247" s="2" t="s">
        <v>680</v>
      </c>
      <c r="H247" s="2" t="s">
        <v>680</v>
      </c>
      <c r="I247" s="2" t="s">
        <v>680</v>
      </c>
      <c r="J247" s="2" t="s">
        <v>680</v>
      </c>
      <c r="K247" s="2">
        <v>1.97</v>
      </c>
      <c r="L247" s="2" t="s">
        <v>681</v>
      </c>
      <c r="M247" s="2">
        <v>49.7</v>
      </c>
      <c r="N247" s="2" t="s">
        <v>680</v>
      </c>
      <c r="O247" s="2" t="s">
        <v>680</v>
      </c>
      <c r="P247" s="2" t="s">
        <v>680</v>
      </c>
      <c r="Q247" s="2" t="s">
        <v>680</v>
      </c>
      <c r="R247" s="2" t="s">
        <v>680</v>
      </c>
      <c r="S247" s="2" t="s">
        <v>680</v>
      </c>
      <c r="T247" s="2">
        <v>5.7</v>
      </c>
      <c r="U247" s="2" t="s">
        <v>680</v>
      </c>
      <c r="V247" s="2" t="s">
        <v>680</v>
      </c>
      <c r="W247" s="2" t="s">
        <v>680</v>
      </c>
      <c r="X247" s="2" t="s">
        <v>680</v>
      </c>
      <c r="Y247" s="2" t="s">
        <v>680</v>
      </c>
      <c r="Z247" s="2" t="s">
        <v>680</v>
      </c>
      <c r="AA247" s="2" t="s">
        <v>680</v>
      </c>
      <c r="AB247" s="2" t="s">
        <v>680</v>
      </c>
      <c r="AC247" s="2" t="s">
        <v>680</v>
      </c>
      <c r="AD247" s="2">
        <v>4.2</v>
      </c>
      <c r="AE247" s="2" t="s">
        <v>680</v>
      </c>
      <c r="AF247" s="2" t="s">
        <v>680</v>
      </c>
      <c r="AG247" s="2" t="s">
        <v>680</v>
      </c>
      <c r="AH247" s="2">
        <v>0.57999999999999996</v>
      </c>
      <c r="AI247" s="2">
        <v>0.61</v>
      </c>
      <c r="AM247" s="9">
        <f t="shared" si="9"/>
        <v>62.180000000000007</v>
      </c>
      <c r="AN247" s="9">
        <f t="shared" si="10"/>
        <v>54.62</v>
      </c>
      <c r="AO247" s="10">
        <f t="shared" si="11"/>
        <v>0.87841749758764864</v>
      </c>
    </row>
    <row r="248" spans="1:41" ht="15" customHeight="1" x14ac:dyDescent="0.25">
      <c r="A248" s="2" t="s">
        <v>395</v>
      </c>
      <c r="B248" s="2" t="s">
        <v>396</v>
      </c>
      <c r="C248" s="2">
        <v>2016</v>
      </c>
      <c r="D248" s="2">
        <v>7.1</v>
      </c>
      <c r="E248" s="2">
        <v>6.8</v>
      </c>
      <c r="F248" s="2" t="s">
        <v>680</v>
      </c>
      <c r="G248" s="2">
        <v>0.2</v>
      </c>
      <c r="H248" s="2" t="s">
        <v>680</v>
      </c>
      <c r="I248" s="2" t="s">
        <v>680</v>
      </c>
      <c r="J248" s="2" t="s">
        <v>680</v>
      </c>
      <c r="K248" s="2" t="s">
        <v>680</v>
      </c>
      <c r="L248" s="2" t="s">
        <v>681</v>
      </c>
      <c r="M248" s="2">
        <v>6.6</v>
      </c>
      <c r="N248" s="2" t="s">
        <v>680</v>
      </c>
      <c r="O248" s="2" t="s">
        <v>680</v>
      </c>
      <c r="P248" s="2" t="s">
        <v>680</v>
      </c>
      <c r="Q248" s="2" t="s">
        <v>680</v>
      </c>
      <c r="R248" s="2" t="s">
        <v>680</v>
      </c>
      <c r="S248" s="2" t="s">
        <v>680</v>
      </c>
      <c r="T248" s="2" t="s">
        <v>680</v>
      </c>
      <c r="U248" s="2" t="s">
        <v>680</v>
      </c>
      <c r="V248" s="2" t="s">
        <v>680</v>
      </c>
      <c r="W248" s="2" t="s">
        <v>680</v>
      </c>
      <c r="X248" s="2" t="s">
        <v>680</v>
      </c>
      <c r="Y248" s="2" t="s">
        <v>680</v>
      </c>
      <c r="Z248" s="2" t="s">
        <v>680</v>
      </c>
      <c r="AA248" s="2" t="s">
        <v>680</v>
      </c>
      <c r="AB248" s="2" t="s">
        <v>680</v>
      </c>
      <c r="AC248" s="2" t="s">
        <v>680</v>
      </c>
      <c r="AD248" s="2" t="s">
        <v>680</v>
      </c>
      <c r="AE248" s="2" t="s">
        <v>680</v>
      </c>
      <c r="AF248" s="2" t="s">
        <v>680</v>
      </c>
      <c r="AG248" s="2" t="s">
        <v>680</v>
      </c>
      <c r="AH248" s="2" t="s">
        <v>680</v>
      </c>
      <c r="AI248" s="2" t="s">
        <v>680</v>
      </c>
      <c r="AM248" s="9">
        <f t="shared" si="9"/>
        <v>6.8</v>
      </c>
      <c r="AN248" s="9">
        <f t="shared" si="10"/>
        <v>7.1</v>
      </c>
      <c r="AO248" s="10">
        <f t="shared" si="11"/>
        <v>1.0441176470588236</v>
      </c>
    </row>
    <row r="249" spans="1:41" ht="15" customHeight="1" x14ac:dyDescent="0.25">
      <c r="A249" s="2" t="s">
        <v>395</v>
      </c>
      <c r="B249" s="2" t="s">
        <v>397</v>
      </c>
      <c r="C249" s="2">
        <v>2016</v>
      </c>
      <c r="D249" s="2">
        <v>4</v>
      </c>
      <c r="E249" s="2">
        <v>3.9</v>
      </c>
      <c r="F249" s="2" t="s">
        <v>680</v>
      </c>
      <c r="G249" s="2">
        <v>0.1</v>
      </c>
      <c r="H249" s="2" t="s">
        <v>680</v>
      </c>
      <c r="I249" s="2" t="s">
        <v>680</v>
      </c>
      <c r="J249" s="2" t="s">
        <v>680</v>
      </c>
      <c r="K249" s="2" t="s">
        <v>680</v>
      </c>
      <c r="L249" s="2" t="s">
        <v>681</v>
      </c>
      <c r="M249" s="2" t="s">
        <v>680</v>
      </c>
      <c r="N249" s="2" t="s">
        <v>680</v>
      </c>
      <c r="O249" s="2" t="s">
        <v>680</v>
      </c>
      <c r="P249" s="2" t="s">
        <v>680</v>
      </c>
      <c r="Q249" s="2" t="s">
        <v>680</v>
      </c>
      <c r="R249" s="2" t="s">
        <v>680</v>
      </c>
      <c r="S249" s="2" t="s">
        <v>680</v>
      </c>
      <c r="T249" s="2">
        <v>3.8</v>
      </c>
      <c r="U249" s="2" t="s">
        <v>680</v>
      </c>
      <c r="V249" s="2" t="s">
        <v>680</v>
      </c>
      <c r="W249" s="2" t="s">
        <v>680</v>
      </c>
      <c r="X249" s="2" t="s">
        <v>680</v>
      </c>
      <c r="Y249" s="2" t="s">
        <v>680</v>
      </c>
      <c r="Z249" s="2" t="s">
        <v>680</v>
      </c>
      <c r="AA249" s="2" t="s">
        <v>680</v>
      </c>
      <c r="AB249" s="2" t="s">
        <v>680</v>
      </c>
      <c r="AC249" s="2" t="s">
        <v>680</v>
      </c>
      <c r="AD249" s="2" t="s">
        <v>680</v>
      </c>
      <c r="AE249" s="2" t="s">
        <v>680</v>
      </c>
      <c r="AF249" s="2" t="s">
        <v>681</v>
      </c>
      <c r="AG249" s="2" t="s">
        <v>680</v>
      </c>
      <c r="AH249" s="2" t="s">
        <v>680</v>
      </c>
      <c r="AI249" s="2" t="s">
        <v>680</v>
      </c>
      <c r="AM249" s="9">
        <f t="shared" si="9"/>
        <v>3.9</v>
      </c>
      <c r="AN249" s="9">
        <f t="shared" si="10"/>
        <v>4</v>
      </c>
      <c r="AO249" s="10">
        <f t="shared" si="11"/>
        <v>1.0256410256410258</v>
      </c>
    </row>
    <row r="250" spans="1:41" ht="15" customHeight="1" x14ac:dyDescent="0.25">
      <c r="A250" s="2" t="s">
        <v>398</v>
      </c>
      <c r="B250" s="2" t="s">
        <v>399</v>
      </c>
      <c r="C250" s="2">
        <v>2016</v>
      </c>
      <c r="D250" s="2">
        <v>60.5</v>
      </c>
      <c r="E250" s="2">
        <v>67.900000000000006</v>
      </c>
      <c r="F250" s="2" t="s">
        <v>680</v>
      </c>
      <c r="G250" s="2">
        <v>0.4</v>
      </c>
      <c r="H250" s="2">
        <v>0</v>
      </c>
      <c r="I250" s="2" t="s">
        <v>680</v>
      </c>
      <c r="J250" s="2" t="s">
        <v>680</v>
      </c>
      <c r="K250" s="2" t="s">
        <v>680</v>
      </c>
      <c r="L250" s="2" t="s">
        <v>681</v>
      </c>
      <c r="M250" s="2" t="s">
        <v>680</v>
      </c>
      <c r="N250" s="2">
        <v>22</v>
      </c>
      <c r="O250" s="2">
        <v>15.4</v>
      </c>
      <c r="P250" s="2">
        <v>6.6</v>
      </c>
      <c r="Q250" s="2" t="s">
        <v>680</v>
      </c>
      <c r="R250" s="2" t="s">
        <v>680</v>
      </c>
      <c r="S250" s="2" t="s">
        <v>8</v>
      </c>
      <c r="T250" s="2">
        <v>5.9</v>
      </c>
      <c r="U250" s="2" t="s">
        <v>680</v>
      </c>
      <c r="V250" s="2" t="s">
        <v>680</v>
      </c>
      <c r="W250" s="2" t="s">
        <v>680</v>
      </c>
      <c r="X250" s="2" t="s">
        <v>680</v>
      </c>
      <c r="Y250" s="2">
        <v>6.9</v>
      </c>
      <c r="Z250" s="2" t="s">
        <v>680</v>
      </c>
      <c r="AA250" s="2" t="s">
        <v>680</v>
      </c>
      <c r="AB250" s="2" t="s">
        <v>680</v>
      </c>
      <c r="AC250" s="2" t="s">
        <v>680</v>
      </c>
      <c r="AD250" s="2">
        <v>6.9</v>
      </c>
      <c r="AE250" s="2">
        <v>3.8</v>
      </c>
      <c r="AF250" s="2" t="s">
        <v>915</v>
      </c>
      <c r="AG250" s="2">
        <v>1.6</v>
      </c>
      <c r="AH250" s="2">
        <v>0</v>
      </c>
      <c r="AI250" s="2">
        <v>0</v>
      </c>
      <c r="AM250" s="9">
        <f t="shared" si="9"/>
        <v>67.899999999999991</v>
      </c>
      <c r="AN250" s="9">
        <f t="shared" si="10"/>
        <v>60.5</v>
      </c>
      <c r="AO250" s="10">
        <f t="shared" si="11"/>
        <v>0.89101620029455098</v>
      </c>
    </row>
    <row r="251" spans="1:41" ht="15" customHeight="1" x14ac:dyDescent="0.25">
      <c r="A251" s="2" t="s">
        <v>400</v>
      </c>
      <c r="B251" s="2" t="s">
        <v>401</v>
      </c>
      <c r="C251" s="2">
        <v>2016</v>
      </c>
      <c r="D251" s="2" t="s">
        <v>680</v>
      </c>
      <c r="E251" s="2">
        <v>1.1499999999999999</v>
      </c>
      <c r="F251" s="2" t="s">
        <v>680</v>
      </c>
      <c r="G251" s="2">
        <v>1.1499999999999999</v>
      </c>
      <c r="H251" s="2" t="s">
        <v>680</v>
      </c>
      <c r="I251" s="2" t="s">
        <v>680</v>
      </c>
      <c r="J251" s="2" t="s">
        <v>680</v>
      </c>
      <c r="K251" s="2" t="s">
        <v>680</v>
      </c>
      <c r="L251" s="2" t="s">
        <v>681</v>
      </c>
      <c r="M251" s="2" t="s">
        <v>680</v>
      </c>
      <c r="N251" s="2" t="s">
        <v>680</v>
      </c>
      <c r="O251" s="2" t="s">
        <v>680</v>
      </c>
      <c r="P251" s="2" t="s">
        <v>680</v>
      </c>
      <c r="Q251" s="2" t="s">
        <v>680</v>
      </c>
      <c r="R251" s="2" t="s">
        <v>680</v>
      </c>
      <c r="S251" s="2" t="s">
        <v>680</v>
      </c>
      <c r="T251" s="2" t="s">
        <v>680</v>
      </c>
      <c r="U251" s="2" t="s">
        <v>680</v>
      </c>
      <c r="V251" s="2" t="s">
        <v>680</v>
      </c>
      <c r="W251" s="2" t="s">
        <v>680</v>
      </c>
      <c r="X251" s="2" t="s">
        <v>680</v>
      </c>
      <c r="Y251" s="2" t="s">
        <v>680</v>
      </c>
      <c r="Z251" s="2" t="s">
        <v>680</v>
      </c>
      <c r="AA251" s="2" t="s">
        <v>680</v>
      </c>
      <c r="AB251" s="2" t="s">
        <v>680</v>
      </c>
      <c r="AC251" s="2" t="s">
        <v>680</v>
      </c>
      <c r="AD251" s="2" t="s">
        <v>680</v>
      </c>
      <c r="AE251" s="2" t="s">
        <v>680</v>
      </c>
      <c r="AF251" s="2" t="s">
        <v>680</v>
      </c>
      <c r="AG251" s="2" t="s">
        <v>680</v>
      </c>
      <c r="AH251" s="2" t="s">
        <v>680</v>
      </c>
      <c r="AI251" s="2" t="s">
        <v>680</v>
      </c>
      <c r="AM251" s="9">
        <f t="shared" si="9"/>
        <v>1.1499999999999999</v>
      </c>
      <c r="AN251" s="9">
        <f t="shared" si="10"/>
        <v>0</v>
      </c>
      <c r="AO251" s="10">
        <f t="shared" si="11"/>
        <v>0</v>
      </c>
    </row>
    <row r="252" spans="1:41"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c r="V252" s="2" t="s">
        <v>681</v>
      </c>
      <c r="W252" s="2" t="s">
        <v>681</v>
      </c>
      <c r="X252" s="2" t="s">
        <v>681</v>
      </c>
      <c r="Y252" s="2" t="s">
        <v>681</v>
      </c>
      <c r="Z252" s="2" t="s">
        <v>681</v>
      </c>
      <c r="AA252" s="2" t="s">
        <v>681</v>
      </c>
      <c r="AB252" s="2" t="s">
        <v>681</v>
      </c>
      <c r="AC252" s="2" t="s">
        <v>681</v>
      </c>
      <c r="AD252" s="2" t="s">
        <v>681</v>
      </c>
      <c r="AE252" s="2" t="s">
        <v>681</v>
      </c>
      <c r="AF252" s="2" t="s">
        <v>681</v>
      </c>
      <c r="AG252" s="2" t="s">
        <v>681</v>
      </c>
      <c r="AH252" s="2" t="s">
        <v>681</v>
      </c>
      <c r="AI252" s="2" t="s">
        <v>681</v>
      </c>
      <c r="AM252" s="9">
        <f t="shared" si="9"/>
        <v>0</v>
      </c>
      <c r="AN252" s="9">
        <f t="shared" si="10"/>
        <v>0</v>
      </c>
      <c r="AO252" s="10" t="str">
        <f t="shared" si="11"/>
        <v/>
      </c>
    </row>
    <row r="253" spans="1:41"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c r="V253" s="2" t="s">
        <v>681</v>
      </c>
      <c r="W253" s="2" t="s">
        <v>681</v>
      </c>
      <c r="X253" s="2" t="s">
        <v>681</v>
      </c>
      <c r="Y253" s="2" t="s">
        <v>681</v>
      </c>
      <c r="Z253" s="2" t="s">
        <v>681</v>
      </c>
      <c r="AA253" s="2" t="s">
        <v>681</v>
      </c>
      <c r="AB253" s="2" t="s">
        <v>681</v>
      </c>
      <c r="AC253" s="2" t="s">
        <v>681</v>
      </c>
      <c r="AD253" s="2" t="s">
        <v>681</v>
      </c>
      <c r="AE253" s="2" t="s">
        <v>681</v>
      </c>
      <c r="AF253" s="2" t="s">
        <v>681</v>
      </c>
      <c r="AG253" s="2" t="s">
        <v>681</v>
      </c>
      <c r="AH253" s="2" t="s">
        <v>681</v>
      </c>
      <c r="AI253" s="2" t="s">
        <v>681</v>
      </c>
      <c r="AM253" s="9">
        <f t="shared" si="9"/>
        <v>0</v>
      </c>
      <c r="AN253" s="9">
        <f t="shared" si="10"/>
        <v>0</v>
      </c>
      <c r="AO253" s="10" t="str">
        <f t="shared" si="11"/>
        <v/>
      </c>
    </row>
    <row r="254" spans="1:41"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c r="V254" s="2" t="s">
        <v>681</v>
      </c>
      <c r="W254" s="2" t="s">
        <v>681</v>
      </c>
      <c r="X254" s="2" t="s">
        <v>681</v>
      </c>
      <c r="Y254" s="2" t="s">
        <v>681</v>
      </c>
      <c r="Z254" s="2" t="s">
        <v>681</v>
      </c>
      <c r="AA254" s="2" t="s">
        <v>681</v>
      </c>
      <c r="AB254" s="2" t="s">
        <v>681</v>
      </c>
      <c r="AC254" s="2" t="s">
        <v>681</v>
      </c>
      <c r="AD254" s="2" t="s">
        <v>681</v>
      </c>
      <c r="AE254" s="2" t="s">
        <v>681</v>
      </c>
      <c r="AF254" s="2" t="s">
        <v>681</v>
      </c>
      <c r="AG254" s="2" t="s">
        <v>681</v>
      </c>
      <c r="AH254" s="2" t="s">
        <v>681</v>
      </c>
      <c r="AI254" s="2" t="s">
        <v>681</v>
      </c>
      <c r="AM254" s="9">
        <f t="shared" si="9"/>
        <v>0</v>
      </c>
      <c r="AN254" s="9">
        <f t="shared" si="10"/>
        <v>0</v>
      </c>
      <c r="AO254" s="10" t="str">
        <f t="shared" si="11"/>
        <v/>
      </c>
    </row>
    <row r="255" spans="1:41"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c r="V255" s="2" t="s">
        <v>681</v>
      </c>
      <c r="W255" s="2" t="s">
        <v>681</v>
      </c>
      <c r="X255" s="2" t="s">
        <v>681</v>
      </c>
      <c r="Y255" s="2" t="s">
        <v>681</v>
      </c>
      <c r="Z255" s="2" t="s">
        <v>681</v>
      </c>
      <c r="AA255" s="2" t="s">
        <v>681</v>
      </c>
      <c r="AB255" s="2" t="s">
        <v>681</v>
      </c>
      <c r="AC255" s="2" t="s">
        <v>681</v>
      </c>
      <c r="AD255" s="2" t="s">
        <v>681</v>
      </c>
      <c r="AE255" s="2" t="s">
        <v>681</v>
      </c>
      <c r="AF255" s="2" t="s">
        <v>681</v>
      </c>
      <c r="AG255" s="2" t="s">
        <v>681</v>
      </c>
      <c r="AH255" s="2" t="s">
        <v>681</v>
      </c>
      <c r="AI255" s="2" t="s">
        <v>681</v>
      </c>
      <c r="AM255" s="9">
        <f t="shared" si="9"/>
        <v>0</v>
      </c>
      <c r="AN255" s="9">
        <f t="shared" si="10"/>
        <v>0</v>
      </c>
      <c r="AO255" s="10" t="str">
        <f t="shared" si="11"/>
        <v/>
      </c>
    </row>
    <row r="256" spans="1:41"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c r="V256" s="2" t="s">
        <v>681</v>
      </c>
      <c r="W256" s="2" t="s">
        <v>681</v>
      </c>
      <c r="X256" s="2" t="s">
        <v>681</v>
      </c>
      <c r="Y256" s="2" t="s">
        <v>681</v>
      </c>
      <c r="Z256" s="2" t="s">
        <v>681</v>
      </c>
      <c r="AA256" s="2" t="s">
        <v>681</v>
      </c>
      <c r="AB256" s="2" t="s">
        <v>681</v>
      </c>
      <c r="AC256" s="2" t="s">
        <v>681</v>
      </c>
      <c r="AD256" s="2" t="s">
        <v>681</v>
      </c>
      <c r="AE256" s="2" t="s">
        <v>681</v>
      </c>
      <c r="AF256" s="2" t="s">
        <v>681</v>
      </c>
      <c r="AG256" s="2" t="s">
        <v>681</v>
      </c>
      <c r="AH256" s="2" t="s">
        <v>681</v>
      </c>
      <c r="AI256" s="2" t="s">
        <v>681</v>
      </c>
      <c r="AM256" s="9">
        <f t="shared" si="9"/>
        <v>0</v>
      </c>
      <c r="AN256" s="9">
        <f t="shared" si="10"/>
        <v>0</v>
      </c>
      <c r="AO256" s="10" t="str">
        <f t="shared" si="11"/>
        <v/>
      </c>
    </row>
    <row r="257" spans="1:41" ht="15" customHeight="1" x14ac:dyDescent="0.25">
      <c r="A257" s="2" t="s">
        <v>408</v>
      </c>
      <c r="B257" s="2" t="s">
        <v>409</v>
      </c>
      <c r="C257" s="2">
        <v>2016</v>
      </c>
      <c r="D257" s="2">
        <v>38.659999999999997</v>
      </c>
      <c r="E257" s="2">
        <v>38.655000000000001</v>
      </c>
      <c r="F257" s="2">
        <v>0</v>
      </c>
      <c r="G257" s="2">
        <v>0.01</v>
      </c>
      <c r="H257" s="2">
        <v>0</v>
      </c>
      <c r="I257" s="2">
        <v>0</v>
      </c>
      <c r="J257" s="2">
        <v>0</v>
      </c>
      <c r="K257" s="2">
        <v>0</v>
      </c>
      <c r="L257" s="2" t="s">
        <v>928</v>
      </c>
      <c r="M257" s="2">
        <v>1.1140000000000001</v>
      </c>
      <c r="N257" s="2">
        <v>17.594999999999999</v>
      </c>
      <c r="O257" s="2">
        <v>10.731999999999999</v>
      </c>
      <c r="P257" s="2">
        <v>0</v>
      </c>
      <c r="Q257" s="2">
        <v>0</v>
      </c>
      <c r="R257" s="2">
        <v>0</v>
      </c>
      <c r="S257" s="2" t="s">
        <v>8</v>
      </c>
      <c r="T257" s="2">
        <v>1.1739999999999999</v>
      </c>
      <c r="U257" s="2">
        <v>0</v>
      </c>
      <c r="V257" s="2">
        <v>0</v>
      </c>
      <c r="W257" s="2">
        <v>0</v>
      </c>
      <c r="X257" s="2">
        <v>0</v>
      </c>
      <c r="Y257" s="2">
        <v>0</v>
      </c>
      <c r="Z257" s="2">
        <v>0</v>
      </c>
      <c r="AA257" s="2">
        <v>0</v>
      </c>
      <c r="AB257" s="2">
        <v>0</v>
      </c>
      <c r="AC257" s="2">
        <v>0</v>
      </c>
      <c r="AD257" s="2">
        <v>8.0299999999999994</v>
      </c>
      <c r="AE257" s="2">
        <v>0</v>
      </c>
      <c r="AF257" s="2" t="s">
        <v>680</v>
      </c>
      <c r="AG257" s="2">
        <v>0</v>
      </c>
      <c r="AH257" s="2">
        <v>0</v>
      </c>
      <c r="AI257" s="2">
        <v>0</v>
      </c>
      <c r="AM257" s="9">
        <f t="shared" si="9"/>
        <v>38.654999999999994</v>
      </c>
      <c r="AN257" s="9">
        <f t="shared" si="10"/>
        <v>38.659999999999997</v>
      </c>
      <c r="AO257" s="10">
        <f t="shared" si="11"/>
        <v>1.0001293493726555</v>
      </c>
    </row>
    <row r="258" spans="1:41" ht="15" customHeight="1" x14ac:dyDescent="0.25">
      <c r="A258" s="2" t="s">
        <v>410</v>
      </c>
      <c r="B258" s="2" t="s">
        <v>411</v>
      </c>
      <c r="C258" s="2">
        <v>2016</v>
      </c>
      <c r="D258" s="2">
        <v>7.53</v>
      </c>
      <c r="E258" s="2">
        <v>7.5250000000000004</v>
      </c>
      <c r="F258" s="2" t="s">
        <v>680</v>
      </c>
      <c r="G258" s="2">
        <v>0.04</v>
      </c>
      <c r="H258" s="2" t="s">
        <v>680</v>
      </c>
      <c r="I258" s="2" t="s">
        <v>680</v>
      </c>
      <c r="J258" s="2" t="s">
        <v>680</v>
      </c>
      <c r="K258" s="2" t="s">
        <v>680</v>
      </c>
      <c r="L258" s="2" t="s">
        <v>681</v>
      </c>
      <c r="M258" s="2" t="s">
        <v>680</v>
      </c>
      <c r="N258" s="2" t="s">
        <v>680</v>
      </c>
      <c r="O258" s="2" t="s">
        <v>680</v>
      </c>
      <c r="P258" s="2" t="s">
        <v>680</v>
      </c>
      <c r="Q258" s="2" t="s">
        <v>680</v>
      </c>
      <c r="R258" s="2" t="s">
        <v>680</v>
      </c>
      <c r="S258" s="2" t="s">
        <v>680</v>
      </c>
      <c r="T258" s="2">
        <v>7.1749999999999998</v>
      </c>
      <c r="U258" s="2" t="s">
        <v>680</v>
      </c>
      <c r="V258" s="2" t="s">
        <v>680</v>
      </c>
      <c r="W258" s="2" t="s">
        <v>680</v>
      </c>
      <c r="X258" s="2" t="s">
        <v>680</v>
      </c>
      <c r="Y258" s="2" t="s">
        <v>680</v>
      </c>
      <c r="Z258" s="2" t="s">
        <v>680</v>
      </c>
      <c r="AA258" s="2" t="s">
        <v>680</v>
      </c>
      <c r="AB258" s="2" t="s">
        <v>680</v>
      </c>
      <c r="AC258" s="2" t="s">
        <v>680</v>
      </c>
      <c r="AD258" s="2" t="s">
        <v>680</v>
      </c>
      <c r="AE258" s="2" t="s">
        <v>680</v>
      </c>
      <c r="AF258" s="2" t="s">
        <v>680</v>
      </c>
      <c r="AG258" s="2" t="s">
        <v>680</v>
      </c>
      <c r="AH258" s="2">
        <v>0.31</v>
      </c>
      <c r="AI258" s="2">
        <v>0.31</v>
      </c>
      <c r="AM258" s="9">
        <f t="shared" si="9"/>
        <v>7.5249999999999995</v>
      </c>
      <c r="AN258" s="9">
        <f t="shared" si="10"/>
        <v>7.53</v>
      </c>
      <c r="AO258" s="10">
        <f t="shared" si="11"/>
        <v>1.0006644518272427</v>
      </c>
    </row>
    <row r="259" spans="1:41" ht="15" customHeight="1" x14ac:dyDescent="0.25">
      <c r="A259" s="2" t="s">
        <v>410</v>
      </c>
      <c r="B259" s="2" t="s">
        <v>412</v>
      </c>
      <c r="C259" s="2">
        <v>2016</v>
      </c>
      <c r="D259" s="2">
        <v>3.39</v>
      </c>
      <c r="E259" s="2">
        <v>3.3839999999999999</v>
      </c>
      <c r="F259" s="2" t="s">
        <v>680</v>
      </c>
      <c r="G259" s="2">
        <v>1.1439999999999999</v>
      </c>
      <c r="H259" s="2" t="s">
        <v>680</v>
      </c>
      <c r="I259" s="2" t="s">
        <v>680</v>
      </c>
      <c r="J259" s="2" t="s">
        <v>680</v>
      </c>
      <c r="K259" s="2">
        <v>2.2400000000000002</v>
      </c>
      <c r="L259" s="2" t="s">
        <v>929</v>
      </c>
      <c r="M259" s="2" t="s">
        <v>680</v>
      </c>
      <c r="N259" s="2" t="s">
        <v>680</v>
      </c>
      <c r="O259" s="2" t="s">
        <v>680</v>
      </c>
      <c r="P259" s="2" t="s">
        <v>680</v>
      </c>
      <c r="Q259" s="2" t="s">
        <v>680</v>
      </c>
      <c r="R259" s="2" t="s">
        <v>680</v>
      </c>
      <c r="S259" s="2" t="s">
        <v>680</v>
      </c>
      <c r="T259" s="2" t="s">
        <v>680</v>
      </c>
      <c r="U259" s="2" t="s">
        <v>680</v>
      </c>
      <c r="V259" s="2" t="s">
        <v>680</v>
      </c>
      <c r="W259" s="2" t="s">
        <v>680</v>
      </c>
      <c r="X259" s="2" t="s">
        <v>680</v>
      </c>
      <c r="Y259" s="2" t="s">
        <v>680</v>
      </c>
      <c r="Z259" s="2" t="s">
        <v>680</v>
      </c>
      <c r="AA259" s="2" t="s">
        <v>680</v>
      </c>
      <c r="AB259" s="2" t="s">
        <v>680</v>
      </c>
      <c r="AC259" s="2" t="s">
        <v>680</v>
      </c>
      <c r="AD259" s="2" t="s">
        <v>680</v>
      </c>
      <c r="AE259" s="2" t="s">
        <v>680</v>
      </c>
      <c r="AF259" s="2" t="s">
        <v>680</v>
      </c>
      <c r="AG259" s="2" t="s">
        <v>680</v>
      </c>
      <c r="AH259" s="2" t="s">
        <v>680</v>
      </c>
      <c r="AI259" s="2" t="s">
        <v>680</v>
      </c>
      <c r="AM259" s="9">
        <f t="shared" ref="AM259:AM322" si="12">SUMPRODUCT(F259:AE259)+IFERROR(AI259/1,0)</f>
        <v>3.3840000000000003</v>
      </c>
      <c r="AN259" s="9">
        <f t="shared" ref="AN259:AN322" si="13">IFERROR(D259/1,0)</f>
        <v>3.39</v>
      </c>
      <c r="AO259" s="10">
        <f t="shared" ref="AO259:AO322" si="14">IFERROR(AN259/AM259,"")</f>
        <v>1.00177304964539</v>
      </c>
    </row>
    <row r="260" spans="1:41" ht="15" customHeight="1" x14ac:dyDescent="0.25">
      <c r="A260" s="2" t="s">
        <v>410</v>
      </c>
      <c r="B260" s="2" t="s">
        <v>413</v>
      </c>
      <c r="C260" s="2">
        <v>2016</v>
      </c>
      <c r="D260" s="2" t="s">
        <v>680</v>
      </c>
      <c r="E260" s="2" t="s">
        <v>680</v>
      </c>
      <c r="F260" s="2" t="s">
        <v>680</v>
      </c>
      <c r="G260" s="2" t="s">
        <v>680</v>
      </c>
      <c r="H260" s="2" t="s">
        <v>680</v>
      </c>
      <c r="I260" s="2" t="s">
        <v>680</v>
      </c>
      <c r="J260" s="2" t="s">
        <v>680</v>
      </c>
      <c r="K260" s="2" t="s">
        <v>680</v>
      </c>
      <c r="L260" s="2" t="s">
        <v>681</v>
      </c>
      <c r="M260" s="2" t="s">
        <v>680</v>
      </c>
      <c r="N260" s="2" t="s">
        <v>680</v>
      </c>
      <c r="O260" s="2" t="s">
        <v>680</v>
      </c>
      <c r="P260" s="2" t="s">
        <v>680</v>
      </c>
      <c r="Q260" s="2" t="s">
        <v>680</v>
      </c>
      <c r="R260" s="2" t="s">
        <v>680</v>
      </c>
      <c r="S260" s="2" t="s">
        <v>680</v>
      </c>
      <c r="T260" s="2" t="s">
        <v>680</v>
      </c>
      <c r="U260" s="2" t="s">
        <v>680</v>
      </c>
      <c r="V260" s="2" t="s">
        <v>680</v>
      </c>
      <c r="W260" s="2" t="s">
        <v>680</v>
      </c>
      <c r="X260" s="2" t="s">
        <v>680</v>
      </c>
      <c r="Y260" s="2" t="s">
        <v>680</v>
      </c>
      <c r="Z260" s="2" t="s">
        <v>680</v>
      </c>
      <c r="AA260" s="2" t="s">
        <v>680</v>
      </c>
      <c r="AB260" s="2" t="s">
        <v>680</v>
      </c>
      <c r="AC260" s="2" t="s">
        <v>680</v>
      </c>
      <c r="AD260" s="2" t="s">
        <v>680</v>
      </c>
      <c r="AE260" s="2" t="s">
        <v>680</v>
      </c>
      <c r="AF260" s="2" t="s">
        <v>680</v>
      </c>
      <c r="AG260" s="2" t="s">
        <v>680</v>
      </c>
      <c r="AH260" s="2" t="s">
        <v>680</v>
      </c>
      <c r="AI260" s="2" t="s">
        <v>680</v>
      </c>
      <c r="AM260" s="9">
        <f t="shared" si="12"/>
        <v>0</v>
      </c>
      <c r="AN260" s="9">
        <f t="shared" si="13"/>
        <v>0</v>
      </c>
      <c r="AO260" s="10" t="str">
        <f t="shared" si="14"/>
        <v/>
      </c>
    </row>
    <row r="261" spans="1:41" ht="15" customHeight="1" x14ac:dyDescent="0.25">
      <c r="A261" s="2" t="s">
        <v>410</v>
      </c>
      <c r="B261" s="2" t="s">
        <v>414</v>
      </c>
      <c r="C261" s="2">
        <v>2016</v>
      </c>
      <c r="D261" s="2">
        <v>2.34</v>
      </c>
      <c r="E261" s="2">
        <v>2.3357999999999999</v>
      </c>
      <c r="F261" s="2" t="s">
        <v>680</v>
      </c>
      <c r="G261" s="2">
        <v>7.5800000000000006E-2</v>
      </c>
      <c r="H261" s="2" t="s">
        <v>680</v>
      </c>
      <c r="I261" s="2" t="s">
        <v>680</v>
      </c>
      <c r="J261" s="2" t="s">
        <v>680</v>
      </c>
      <c r="K261" s="2" t="s">
        <v>680</v>
      </c>
      <c r="L261" s="2" t="s">
        <v>681</v>
      </c>
      <c r="M261" s="2" t="s">
        <v>680</v>
      </c>
      <c r="N261" s="2" t="s">
        <v>680</v>
      </c>
      <c r="O261" s="2" t="s">
        <v>680</v>
      </c>
      <c r="P261" s="2" t="s">
        <v>680</v>
      </c>
      <c r="Q261" s="2" t="s">
        <v>680</v>
      </c>
      <c r="R261" s="2" t="s">
        <v>680</v>
      </c>
      <c r="S261" s="2" t="s">
        <v>680</v>
      </c>
      <c r="T261" s="2">
        <v>2.1440000000000001</v>
      </c>
      <c r="U261" s="2" t="s">
        <v>680</v>
      </c>
      <c r="V261" s="2" t="s">
        <v>680</v>
      </c>
      <c r="W261" s="2" t="s">
        <v>680</v>
      </c>
      <c r="X261" s="2" t="s">
        <v>680</v>
      </c>
      <c r="Y261" s="2" t="s">
        <v>680</v>
      </c>
      <c r="Z261" s="2" t="s">
        <v>680</v>
      </c>
      <c r="AA261" s="2" t="s">
        <v>680</v>
      </c>
      <c r="AB261" s="2" t="s">
        <v>680</v>
      </c>
      <c r="AC261" s="2" t="s">
        <v>680</v>
      </c>
      <c r="AD261" s="2" t="s">
        <v>680</v>
      </c>
      <c r="AE261" s="2" t="s">
        <v>680</v>
      </c>
      <c r="AF261" s="2" t="s">
        <v>680</v>
      </c>
      <c r="AG261" s="2" t="s">
        <v>680</v>
      </c>
      <c r="AH261" s="2">
        <v>0.11600000000000001</v>
      </c>
      <c r="AI261" s="2">
        <v>0.11600000000000001</v>
      </c>
      <c r="AM261" s="9">
        <f t="shared" si="12"/>
        <v>2.3358000000000003</v>
      </c>
      <c r="AN261" s="9">
        <f t="shared" si="13"/>
        <v>2.34</v>
      </c>
      <c r="AO261" s="10">
        <f t="shared" si="14"/>
        <v>1.0017980991523245</v>
      </c>
    </row>
    <row r="262" spans="1:41"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c r="V262" s="2" t="s">
        <v>681</v>
      </c>
      <c r="W262" s="2" t="s">
        <v>681</v>
      </c>
      <c r="X262" s="2" t="s">
        <v>681</v>
      </c>
      <c r="Y262" s="2" t="s">
        <v>681</v>
      </c>
      <c r="Z262" s="2" t="s">
        <v>681</v>
      </c>
      <c r="AA262" s="2" t="s">
        <v>681</v>
      </c>
      <c r="AB262" s="2" t="s">
        <v>681</v>
      </c>
      <c r="AC262" s="2" t="s">
        <v>681</v>
      </c>
      <c r="AD262" s="2" t="s">
        <v>681</v>
      </c>
      <c r="AE262" s="2" t="s">
        <v>681</v>
      </c>
      <c r="AF262" s="2" t="s">
        <v>681</v>
      </c>
      <c r="AG262" s="2" t="s">
        <v>681</v>
      </c>
      <c r="AH262" s="2" t="s">
        <v>681</v>
      </c>
      <c r="AI262" s="2" t="s">
        <v>681</v>
      </c>
      <c r="AM262" s="9">
        <f t="shared" si="12"/>
        <v>0</v>
      </c>
      <c r="AN262" s="9">
        <f t="shared" si="13"/>
        <v>0</v>
      </c>
      <c r="AO262" s="10" t="str">
        <f t="shared" si="14"/>
        <v/>
      </c>
    </row>
    <row r="263" spans="1:41" ht="15" customHeight="1" x14ac:dyDescent="0.25">
      <c r="A263" s="2" t="s">
        <v>417</v>
      </c>
      <c r="B263" s="2" t="s">
        <v>418</v>
      </c>
      <c r="C263" s="2">
        <v>2016</v>
      </c>
      <c r="D263" s="2">
        <v>0</v>
      </c>
      <c r="E263" s="2">
        <v>14.933999999999999</v>
      </c>
      <c r="F263" s="2">
        <v>0</v>
      </c>
      <c r="G263" s="2">
        <v>0.315</v>
      </c>
      <c r="H263" s="2">
        <v>0</v>
      </c>
      <c r="I263" s="2">
        <v>0</v>
      </c>
      <c r="J263" s="2">
        <v>0</v>
      </c>
      <c r="K263" s="2">
        <v>0</v>
      </c>
      <c r="L263" s="2" t="s">
        <v>681</v>
      </c>
      <c r="M263" s="2">
        <v>0</v>
      </c>
      <c r="N263" s="2">
        <v>0</v>
      </c>
      <c r="O263" s="2">
        <v>9.6140000000000008</v>
      </c>
      <c r="P263" s="2">
        <v>0</v>
      </c>
      <c r="Q263" s="2">
        <v>0</v>
      </c>
      <c r="R263" s="2">
        <v>0</v>
      </c>
      <c r="S263" s="2" t="s">
        <v>8</v>
      </c>
      <c r="T263" s="2">
        <v>4.4340000000000002</v>
      </c>
      <c r="U263" s="2">
        <v>0</v>
      </c>
      <c r="V263" s="2">
        <v>0</v>
      </c>
      <c r="W263" s="2">
        <v>0</v>
      </c>
      <c r="X263" s="2">
        <v>0</v>
      </c>
      <c r="Y263" s="2">
        <v>0</v>
      </c>
      <c r="Z263" s="2">
        <v>0</v>
      </c>
      <c r="AA263" s="2">
        <v>0</v>
      </c>
      <c r="AB263" s="2">
        <v>0</v>
      </c>
      <c r="AC263" s="2">
        <v>0</v>
      </c>
      <c r="AD263" s="2">
        <v>0</v>
      </c>
      <c r="AE263" s="2">
        <v>0.40200000000000002</v>
      </c>
      <c r="AF263" s="2" t="s">
        <v>930</v>
      </c>
      <c r="AG263" s="2">
        <v>0.221</v>
      </c>
      <c r="AH263" s="2">
        <v>0.16900000000000001</v>
      </c>
      <c r="AI263" s="2">
        <v>0.17</v>
      </c>
      <c r="AM263" s="9">
        <f t="shared" si="12"/>
        <v>14.934999999999999</v>
      </c>
      <c r="AN263" s="9">
        <f t="shared" si="13"/>
        <v>0</v>
      </c>
      <c r="AO263" s="10">
        <f t="shared" si="14"/>
        <v>0</v>
      </c>
    </row>
    <row r="264" spans="1:41"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c r="V264" s="2" t="s">
        <v>681</v>
      </c>
      <c r="W264" s="2" t="s">
        <v>681</v>
      </c>
      <c r="X264" s="2" t="s">
        <v>681</v>
      </c>
      <c r="Y264" s="2" t="s">
        <v>681</v>
      </c>
      <c r="Z264" s="2" t="s">
        <v>681</v>
      </c>
      <c r="AA264" s="2" t="s">
        <v>681</v>
      </c>
      <c r="AB264" s="2" t="s">
        <v>681</v>
      </c>
      <c r="AC264" s="2" t="s">
        <v>681</v>
      </c>
      <c r="AD264" s="2" t="s">
        <v>681</v>
      </c>
      <c r="AE264" s="2" t="s">
        <v>681</v>
      </c>
      <c r="AF264" s="2" t="s">
        <v>681</v>
      </c>
      <c r="AG264" s="2" t="s">
        <v>681</v>
      </c>
      <c r="AH264" s="2" t="s">
        <v>681</v>
      </c>
      <c r="AI264" s="2" t="s">
        <v>681</v>
      </c>
      <c r="AM264" s="9">
        <f t="shared" si="12"/>
        <v>0</v>
      </c>
      <c r="AN264" s="9">
        <f t="shared" si="13"/>
        <v>0</v>
      </c>
      <c r="AO264" s="10" t="str">
        <f t="shared" si="14"/>
        <v/>
      </c>
    </row>
    <row r="265" spans="1:41" ht="15" customHeight="1" x14ac:dyDescent="0.25">
      <c r="A265" s="2" t="s">
        <v>419</v>
      </c>
      <c r="B265" s="2" t="s">
        <v>421</v>
      </c>
      <c r="C265" s="2">
        <v>2016</v>
      </c>
      <c r="D265" s="2">
        <v>58</v>
      </c>
      <c r="E265" s="2">
        <v>61.8</v>
      </c>
      <c r="F265" s="2" t="s">
        <v>680</v>
      </c>
      <c r="G265" s="2">
        <v>2</v>
      </c>
      <c r="H265" s="2" t="s">
        <v>680</v>
      </c>
      <c r="I265" s="2" t="s">
        <v>680</v>
      </c>
      <c r="J265" s="2" t="s">
        <v>680</v>
      </c>
      <c r="K265" s="2" t="s">
        <v>680</v>
      </c>
      <c r="L265" s="2" t="s">
        <v>681</v>
      </c>
      <c r="M265" s="2" t="s">
        <v>680</v>
      </c>
      <c r="N265" s="2">
        <v>13</v>
      </c>
      <c r="O265" s="2">
        <v>26</v>
      </c>
      <c r="P265" s="2">
        <v>10</v>
      </c>
      <c r="Q265" s="2" t="s">
        <v>680</v>
      </c>
      <c r="R265" s="2" t="s">
        <v>680</v>
      </c>
      <c r="S265" s="2" t="s">
        <v>680</v>
      </c>
      <c r="T265" s="2" t="s">
        <v>680</v>
      </c>
      <c r="U265" s="2" t="s">
        <v>680</v>
      </c>
      <c r="V265" s="2" t="s">
        <v>680</v>
      </c>
      <c r="W265" s="2" t="s">
        <v>680</v>
      </c>
      <c r="X265" s="2" t="s">
        <v>680</v>
      </c>
      <c r="Y265" s="2" t="s">
        <v>680</v>
      </c>
      <c r="Z265" s="2" t="s">
        <v>680</v>
      </c>
      <c r="AA265" s="2" t="s">
        <v>680</v>
      </c>
      <c r="AB265" s="2" t="s">
        <v>680</v>
      </c>
      <c r="AC265" s="2" t="s">
        <v>680</v>
      </c>
      <c r="AD265" s="2">
        <v>10.8</v>
      </c>
      <c r="AE265" s="2" t="s">
        <v>680</v>
      </c>
      <c r="AF265" s="2" t="s">
        <v>680</v>
      </c>
      <c r="AG265" s="2" t="s">
        <v>680</v>
      </c>
      <c r="AH265" s="2" t="s">
        <v>680</v>
      </c>
      <c r="AI265" s="2" t="s">
        <v>680</v>
      </c>
      <c r="AM265" s="9">
        <f t="shared" si="12"/>
        <v>61.8</v>
      </c>
      <c r="AN265" s="9">
        <f t="shared" si="13"/>
        <v>58</v>
      </c>
      <c r="AO265" s="10">
        <f t="shared" si="14"/>
        <v>0.93851132686084149</v>
      </c>
    </row>
    <row r="266" spans="1:41" ht="15" customHeight="1" x14ac:dyDescent="0.25">
      <c r="A266" s="2" t="s">
        <v>419</v>
      </c>
      <c r="B266" s="2" t="s">
        <v>422</v>
      </c>
      <c r="C266" s="2">
        <v>2016</v>
      </c>
      <c r="D266" s="2">
        <v>21.4</v>
      </c>
      <c r="E266" s="2">
        <v>20.6</v>
      </c>
      <c r="F266" s="2" t="s">
        <v>680</v>
      </c>
      <c r="G266" s="2">
        <v>0.6</v>
      </c>
      <c r="H266" s="2" t="s">
        <v>680</v>
      </c>
      <c r="I266" s="2" t="s">
        <v>680</v>
      </c>
      <c r="J266" s="2" t="s">
        <v>680</v>
      </c>
      <c r="K266" s="2" t="s">
        <v>680</v>
      </c>
      <c r="L266" s="2" t="s">
        <v>681</v>
      </c>
      <c r="M266" s="2" t="s">
        <v>680</v>
      </c>
      <c r="N266" s="2" t="s">
        <v>680</v>
      </c>
      <c r="O266" s="2">
        <v>12</v>
      </c>
      <c r="P266" s="2">
        <v>8</v>
      </c>
      <c r="Q266" s="2" t="s">
        <v>680</v>
      </c>
      <c r="R266" s="2" t="s">
        <v>680</v>
      </c>
      <c r="S266" s="2" t="s">
        <v>8</v>
      </c>
      <c r="T266" s="2" t="s">
        <v>680</v>
      </c>
      <c r="U266" s="2" t="s">
        <v>680</v>
      </c>
      <c r="V266" s="2" t="s">
        <v>680</v>
      </c>
      <c r="W266" s="2" t="s">
        <v>680</v>
      </c>
      <c r="X266" s="2" t="s">
        <v>680</v>
      </c>
      <c r="Y266" s="2" t="s">
        <v>680</v>
      </c>
      <c r="Z266" s="2" t="s">
        <v>680</v>
      </c>
      <c r="AA266" s="2" t="s">
        <v>680</v>
      </c>
      <c r="AB266" s="2" t="s">
        <v>680</v>
      </c>
      <c r="AC266" s="2" t="s">
        <v>680</v>
      </c>
      <c r="AD266" s="2" t="s">
        <v>680</v>
      </c>
      <c r="AE266" s="2" t="s">
        <v>680</v>
      </c>
      <c r="AF266" s="2" t="s">
        <v>680</v>
      </c>
      <c r="AG266" s="2" t="s">
        <v>680</v>
      </c>
      <c r="AH266" s="2" t="s">
        <v>680</v>
      </c>
      <c r="AI266" s="2" t="s">
        <v>680</v>
      </c>
      <c r="AM266" s="9">
        <f t="shared" si="12"/>
        <v>20.6</v>
      </c>
      <c r="AN266" s="9">
        <f t="shared" si="13"/>
        <v>21.4</v>
      </c>
      <c r="AO266" s="10">
        <f t="shared" si="14"/>
        <v>1.0388349514563104</v>
      </c>
    </row>
    <row r="267" spans="1:41" ht="15" customHeight="1" x14ac:dyDescent="0.25">
      <c r="A267" s="2" t="s">
        <v>419</v>
      </c>
      <c r="B267" s="2" t="s">
        <v>423</v>
      </c>
      <c r="C267" s="2">
        <v>2016</v>
      </c>
      <c r="D267" s="2">
        <v>30.6</v>
      </c>
      <c r="E267" s="2">
        <v>36.1</v>
      </c>
      <c r="F267" s="2" t="s">
        <v>680</v>
      </c>
      <c r="G267" s="2">
        <v>0.7</v>
      </c>
      <c r="H267" s="2" t="s">
        <v>680</v>
      </c>
      <c r="I267" s="2" t="s">
        <v>680</v>
      </c>
      <c r="J267" s="2" t="s">
        <v>680</v>
      </c>
      <c r="K267" s="2" t="s">
        <v>680</v>
      </c>
      <c r="L267" s="2" t="s">
        <v>681</v>
      </c>
      <c r="M267" s="2">
        <v>29.7</v>
      </c>
      <c r="N267" s="2" t="s">
        <v>680</v>
      </c>
      <c r="O267" s="2" t="s">
        <v>680</v>
      </c>
      <c r="P267" s="2" t="s">
        <v>680</v>
      </c>
      <c r="Q267" s="2" t="s">
        <v>680</v>
      </c>
      <c r="R267" s="2" t="s">
        <v>680</v>
      </c>
      <c r="S267" s="2" t="s">
        <v>8</v>
      </c>
      <c r="T267" s="2" t="s">
        <v>680</v>
      </c>
      <c r="U267" s="2" t="s">
        <v>680</v>
      </c>
      <c r="V267" s="2" t="s">
        <v>680</v>
      </c>
      <c r="W267" s="2" t="s">
        <v>680</v>
      </c>
      <c r="X267" s="2" t="s">
        <v>680</v>
      </c>
      <c r="Y267" s="2" t="s">
        <v>680</v>
      </c>
      <c r="Z267" s="2" t="s">
        <v>680</v>
      </c>
      <c r="AA267" s="2" t="s">
        <v>680</v>
      </c>
      <c r="AB267" s="2" t="s">
        <v>680</v>
      </c>
      <c r="AC267" s="2" t="s">
        <v>680</v>
      </c>
      <c r="AD267" s="2">
        <v>5.7</v>
      </c>
      <c r="AE267" s="2" t="s">
        <v>680</v>
      </c>
      <c r="AF267" s="2" t="s">
        <v>680</v>
      </c>
      <c r="AG267" s="2" t="s">
        <v>680</v>
      </c>
      <c r="AH267" s="2" t="s">
        <v>680</v>
      </c>
      <c r="AI267" s="2" t="s">
        <v>680</v>
      </c>
      <c r="AM267" s="9">
        <f t="shared" si="12"/>
        <v>36.1</v>
      </c>
      <c r="AN267" s="9">
        <f t="shared" si="13"/>
        <v>30.6</v>
      </c>
      <c r="AO267" s="10">
        <f t="shared" si="14"/>
        <v>0.8476454293628809</v>
      </c>
    </row>
    <row r="268" spans="1:41" ht="15" customHeight="1" x14ac:dyDescent="0.25">
      <c r="A268" s="2" t="s">
        <v>419</v>
      </c>
      <c r="B268" s="2" t="s">
        <v>424</v>
      </c>
      <c r="C268" s="2">
        <v>2016</v>
      </c>
      <c r="D268" s="2">
        <v>25.8</v>
      </c>
      <c r="E268" s="2">
        <v>30.78</v>
      </c>
      <c r="F268" s="2" t="s">
        <v>680</v>
      </c>
      <c r="G268" s="2" t="s">
        <v>680</v>
      </c>
      <c r="H268" s="2" t="s">
        <v>680</v>
      </c>
      <c r="I268" s="2" t="s">
        <v>680</v>
      </c>
      <c r="J268" s="2" t="s">
        <v>680</v>
      </c>
      <c r="K268" s="2">
        <v>0.18</v>
      </c>
      <c r="L268" s="2" t="s">
        <v>931</v>
      </c>
      <c r="M268" s="2">
        <v>27.8</v>
      </c>
      <c r="N268" s="2" t="s">
        <v>680</v>
      </c>
      <c r="O268" s="2" t="s">
        <v>680</v>
      </c>
      <c r="P268" s="2" t="s">
        <v>680</v>
      </c>
      <c r="Q268" s="2" t="s">
        <v>680</v>
      </c>
      <c r="R268" s="2" t="s">
        <v>680</v>
      </c>
      <c r="S268" s="2" t="s">
        <v>680</v>
      </c>
      <c r="T268" s="2" t="s">
        <v>680</v>
      </c>
      <c r="U268" s="2" t="s">
        <v>680</v>
      </c>
      <c r="V268" s="2" t="s">
        <v>680</v>
      </c>
      <c r="W268" s="2" t="s">
        <v>680</v>
      </c>
      <c r="X268" s="2" t="s">
        <v>680</v>
      </c>
      <c r="Y268" s="2" t="s">
        <v>680</v>
      </c>
      <c r="Z268" s="2" t="s">
        <v>680</v>
      </c>
      <c r="AA268" s="2" t="s">
        <v>680</v>
      </c>
      <c r="AB268" s="2" t="s">
        <v>680</v>
      </c>
      <c r="AC268" s="2" t="s">
        <v>680</v>
      </c>
      <c r="AD268" s="2">
        <v>2.8</v>
      </c>
      <c r="AE268" s="2" t="s">
        <v>680</v>
      </c>
      <c r="AF268" s="2" t="s">
        <v>680</v>
      </c>
      <c r="AG268" s="2" t="s">
        <v>680</v>
      </c>
      <c r="AH268" s="2" t="s">
        <v>680</v>
      </c>
      <c r="AI268" s="2" t="s">
        <v>680</v>
      </c>
      <c r="AM268" s="9">
        <f t="shared" si="12"/>
        <v>30.78</v>
      </c>
      <c r="AN268" s="9">
        <f t="shared" si="13"/>
        <v>25.8</v>
      </c>
      <c r="AO268" s="10">
        <f t="shared" si="14"/>
        <v>0.83820662768031184</v>
      </c>
    </row>
    <row r="269" spans="1:41" ht="15" customHeight="1" x14ac:dyDescent="0.25">
      <c r="A269" s="2" t="s">
        <v>419</v>
      </c>
      <c r="B269" s="2" t="s">
        <v>425</v>
      </c>
      <c r="C269" s="2">
        <v>2016</v>
      </c>
      <c r="D269" s="2">
        <v>30.7</v>
      </c>
      <c r="E269" s="2">
        <v>35.299999999999997</v>
      </c>
      <c r="F269" s="2" t="s">
        <v>680</v>
      </c>
      <c r="G269" s="2">
        <v>0.7</v>
      </c>
      <c r="H269" s="2" t="s">
        <v>680</v>
      </c>
      <c r="I269" s="2" t="s">
        <v>680</v>
      </c>
      <c r="J269" s="2" t="s">
        <v>680</v>
      </c>
      <c r="K269" s="2" t="s">
        <v>680</v>
      </c>
      <c r="L269" s="2" t="s">
        <v>681</v>
      </c>
      <c r="M269" s="2">
        <v>28.7</v>
      </c>
      <c r="N269" s="2" t="s">
        <v>680</v>
      </c>
      <c r="O269" s="2" t="s">
        <v>680</v>
      </c>
      <c r="P269" s="2" t="s">
        <v>680</v>
      </c>
      <c r="Q269" s="2" t="s">
        <v>680</v>
      </c>
      <c r="R269" s="2" t="s">
        <v>680</v>
      </c>
      <c r="S269" s="2" t="s">
        <v>8</v>
      </c>
      <c r="T269" s="2" t="s">
        <v>680</v>
      </c>
      <c r="U269" s="2" t="s">
        <v>680</v>
      </c>
      <c r="V269" s="2" t="s">
        <v>680</v>
      </c>
      <c r="W269" s="2" t="s">
        <v>680</v>
      </c>
      <c r="X269" s="2" t="s">
        <v>680</v>
      </c>
      <c r="Y269" s="2" t="s">
        <v>680</v>
      </c>
      <c r="Z269" s="2" t="s">
        <v>680</v>
      </c>
      <c r="AA269" s="2" t="s">
        <v>680</v>
      </c>
      <c r="AB269" s="2" t="s">
        <v>680</v>
      </c>
      <c r="AC269" s="2" t="s">
        <v>680</v>
      </c>
      <c r="AD269" s="2">
        <v>5.9</v>
      </c>
      <c r="AE269" s="2" t="s">
        <v>680</v>
      </c>
      <c r="AF269" s="2" t="s">
        <v>680</v>
      </c>
      <c r="AG269" s="2" t="s">
        <v>680</v>
      </c>
      <c r="AH269" s="2" t="s">
        <v>680</v>
      </c>
      <c r="AI269" s="2" t="s">
        <v>680</v>
      </c>
      <c r="AM269" s="9">
        <f t="shared" si="12"/>
        <v>35.299999999999997</v>
      </c>
      <c r="AN269" s="9">
        <f t="shared" si="13"/>
        <v>30.7</v>
      </c>
      <c r="AO269" s="10">
        <f t="shared" si="14"/>
        <v>0.86968838526912184</v>
      </c>
    </row>
    <row r="270" spans="1:41"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c r="V270" s="2" t="s">
        <v>681</v>
      </c>
      <c r="W270" s="2" t="s">
        <v>681</v>
      </c>
      <c r="X270" s="2" t="s">
        <v>681</v>
      </c>
      <c r="Y270" s="2" t="s">
        <v>681</v>
      </c>
      <c r="Z270" s="2" t="s">
        <v>681</v>
      </c>
      <c r="AA270" s="2" t="s">
        <v>681</v>
      </c>
      <c r="AB270" s="2" t="s">
        <v>681</v>
      </c>
      <c r="AC270" s="2" t="s">
        <v>681</v>
      </c>
      <c r="AD270" s="2" t="s">
        <v>681</v>
      </c>
      <c r="AE270" s="2" t="s">
        <v>681</v>
      </c>
      <c r="AF270" s="2" t="s">
        <v>681</v>
      </c>
      <c r="AG270" s="2" t="s">
        <v>681</v>
      </c>
      <c r="AH270" s="2" t="s">
        <v>681</v>
      </c>
      <c r="AI270" s="2" t="s">
        <v>681</v>
      </c>
      <c r="AM270" s="9">
        <f t="shared" si="12"/>
        <v>0</v>
      </c>
      <c r="AN270" s="9">
        <f t="shared" si="13"/>
        <v>0</v>
      </c>
      <c r="AO270" s="10" t="str">
        <f t="shared" si="14"/>
        <v/>
      </c>
    </row>
    <row r="271" spans="1:41"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c r="V271" s="2" t="s">
        <v>681</v>
      </c>
      <c r="W271" s="2" t="s">
        <v>681</v>
      </c>
      <c r="X271" s="2" t="s">
        <v>681</v>
      </c>
      <c r="Y271" s="2" t="s">
        <v>681</v>
      </c>
      <c r="Z271" s="2" t="s">
        <v>681</v>
      </c>
      <c r="AA271" s="2" t="s">
        <v>681</v>
      </c>
      <c r="AB271" s="2" t="s">
        <v>681</v>
      </c>
      <c r="AC271" s="2" t="s">
        <v>681</v>
      </c>
      <c r="AD271" s="2" t="s">
        <v>681</v>
      </c>
      <c r="AE271" s="2" t="s">
        <v>681</v>
      </c>
      <c r="AF271" s="2" t="s">
        <v>681</v>
      </c>
      <c r="AG271" s="2" t="s">
        <v>681</v>
      </c>
      <c r="AH271" s="2" t="s">
        <v>681</v>
      </c>
      <c r="AI271" s="2" t="s">
        <v>681</v>
      </c>
      <c r="AM271" s="9">
        <f t="shared" si="12"/>
        <v>0</v>
      </c>
      <c r="AN271" s="9">
        <f t="shared" si="13"/>
        <v>0</v>
      </c>
      <c r="AO271" s="10" t="str">
        <f t="shared" si="14"/>
        <v/>
      </c>
    </row>
    <row r="272" spans="1:41" ht="15" customHeight="1" x14ac:dyDescent="0.25">
      <c r="A272" s="2" t="s">
        <v>419</v>
      </c>
      <c r="B272" s="2" t="s">
        <v>428</v>
      </c>
      <c r="C272" s="2">
        <v>2016</v>
      </c>
      <c r="D272" s="2">
        <v>37.299999999999997</v>
      </c>
      <c r="E272" s="2">
        <v>43.03</v>
      </c>
      <c r="F272" s="2" t="s">
        <v>680</v>
      </c>
      <c r="G272" s="2">
        <v>0.13</v>
      </c>
      <c r="H272" s="2" t="s">
        <v>680</v>
      </c>
      <c r="I272" s="2" t="s">
        <v>680</v>
      </c>
      <c r="J272" s="2" t="s">
        <v>680</v>
      </c>
      <c r="K272" s="2" t="s">
        <v>680</v>
      </c>
      <c r="L272" s="2" t="s">
        <v>681</v>
      </c>
      <c r="M272" s="2">
        <v>38.1</v>
      </c>
      <c r="N272" s="2" t="s">
        <v>680</v>
      </c>
      <c r="O272" s="2" t="s">
        <v>680</v>
      </c>
      <c r="P272" s="2" t="s">
        <v>680</v>
      </c>
      <c r="Q272" s="2" t="s">
        <v>680</v>
      </c>
      <c r="R272" s="2" t="s">
        <v>680</v>
      </c>
      <c r="S272" s="2" t="s">
        <v>8</v>
      </c>
      <c r="T272" s="2" t="s">
        <v>680</v>
      </c>
      <c r="U272" s="2" t="s">
        <v>680</v>
      </c>
      <c r="V272" s="2" t="s">
        <v>680</v>
      </c>
      <c r="W272" s="2" t="s">
        <v>680</v>
      </c>
      <c r="X272" s="2" t="s">
        <v>680</v>
      </c>
      <c r="Y272" s="2" t="s">
        <v>680</v>
      </c>
      <c r="Z272" s="2" t="s">
        <v>680</v>
      </c>
      <c r="AA272" s="2" t="s">
        <v>680</v>
      </c>
      <c r="AB272" s="2" t="s">
        <v>680</v>
      </c>
      <c r="AC272" s="2" t="s">
        <v>680</v>
      </c>
      <c r="AD272" s="2">
        <v>4.8</v>
      </c>
      <c r="AE272" s="2" t="s">
        <v>680</v>
      </c>
      <c r="AF272" s="2" t="s">
        <v>680</v>
      </c>
      <c r="AG272" s="2" t="s">
        <v>680</v>
      </c>
      <c r="AH272" s="2" t="s">
        <v>680</v>
      </c>
      <c r="AI272" s="2" t="s">
        <v>680</v>
      </c>
      <c r="AM272" s="9">
        <f t="shared" si="12"/>
        <v>43.03</v>
      </c>
      <c r="AN272" s="9">
        <f t="shared" si="13"/>
        <v>37.299999999999997</v>
      </c>
      <c r="AO272" s="10">
        <f t="shared" si="14"/>
        <v>0.86683709040204504</v>
      </c>
    </row>
    <row r="273" spans="1:41" ht="15" customHeight="1" x14ac:dyDescent="0.25">
      <c r="A273" s="2" t="s">
        <v>419</v>
      </c>
      <c r="B273" s="2" t="s">
        <v>429</v>
      </c>
      <c r="C273" s="2">
        <v>2016</v>
      </c>
      <c r="D273" s="2">
        <v>43</v>
      </c>
      <c r="E273" s="2">
        <v>47</v>
      </c>
      <c r="F273" s="2" t="s">
        <v>680</v>
      </c>
      <c r="G273" s="2">
        <v>4</v>
      </c>
      <c r="H273" s="2" t="s">
        <v>680</v>
      </c>
      <c r="I273" s="2" t="s">
        <v>680</v>
      </c>
      <c r="J273" s="2" t="s">
        <v>680</v>
      </c>
      <c r="K273" s="2" t="s">
        <v>680</v>
      </c>
      <c r="L273" s="2" t="s">
        <v>681</v>
      </c>
      <c r="M273" s="2" t="s">
        <v>680</v>
      </c>
      <c r="N273" s="2">
        <v>5</v>
      </c>
      <c r="O273" s="2">
        <v>25</v>
      </c>
      <c r="P273" s="2">
        <v>5</v>
      </c>
      <c r="Q273" s="2" t="s">
        <v>680</v>
      </c>
      <c r="R273" s="2" t="s">
        <v>680</v>
      </c>
      <c r="S273" s="2" t="s">
        <v>680</v>
      </c>
      <c r="T273" s="2" t="s">
        <v>680</v>
      </c>
      <c r="U273" s="2" t="s">
        <v>680</v>
      </c>
      <c r="V273" s="2" t="s">
        <v>680</v>
      </c>
      <c r="W273" s="2" t="s">
        <v>680</v>
      </c>
      <c r="X273" s="2" t="s">
        <v>680</v>
      </c>
      <c r="Y273" s="2" t="s">
        <v>680</v>
      </c>
      <c r="Z273" s="2" t="s">
        <v>680</v>
      </c>
      <c r="AA273" s="2" t="s">
        <v>680</v>
      </c>
      <c r="AB273" s="2" t="s">
        <v>680</v>
      </c>
      <c r="AC273" s="2" t="s">
        <v>680</v>
      </c>
      <c r="AD273" s="2">
        <v>8</v>
      </c>
      <c r="AE273" s="2" t="s">
        <v>680</v>
      </c>
      <c r="AF273" s="2" t="s">
        <v>680</v>
      </c>
      <c r="AG273" s="2" t="s">
        <v>680</v>
      </c>
      <c r="AH273" s="2" t="s">
        <v>680</v>
      </c>
      <c r="AI273" s="2" t="s">
        <v>680</v>
      </c>
      <c r="AM273" s="9">
        <f t="shared" si="12"/>
        <v>47</v>
      </c>
      <c r="AN273" s="9">
        <f t="shared" si="13"/>
        <v>43</v>
      </c>
      <c r="AO273" s="10">
        <f t="shared" si="14"/>
        <v>0.91489361702127658</v>
      </c>
    </row>
    <row r="274" spans="1:41"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c r="V274" s="2" t="s">
        <v>681</v>
      </c>
      <c r="W274" s="2" t="s">
        <v>681</v>
      </c>
      <c r="X274" s="2" t="s">
        <v>681</v>
      </c>
      <c r="Y274" s="2" t="s">
        <v>681</v>
      </c>
      <c r="Z274" s="2" t="s">
        <v>681</v>
      </c>
      <c r="AA274" s="2" t="s">
        <v>681</v>
      </c>
      <c r="AB274" s="2" t="s">
        <v>681</v>
      </c>
      <c r="AC274" s="2" t="s">
        <v>681</v>
      </c>
      <c r="AD274" s="2" t="s">
        <v>681</v>
      </c>
      <c r="AE274" s="2" t="s">
        <v>681</v>
      </c>
      <c r="AF274" s="2" t="s">
        <v>681</v>
      </c>
      <c r="AG274" s="2" t="s">
        <v>681</v>
      </c>
      <c r="AH274" s="2" t="s">
        <v>681</v>
      </c>
      <c r="AI274" s="2" t="s">
        <v>681</v>
      </c>
      <c r="AM274" s="9">
        <f t="shared" si="12"/>
        <v>0</v>
      </c>
      <c r="AN274" s="9">
        <f t="shared" si="13"/>
        <v>0</v>
      </c>
      <c r="AO274" s="10" t="str">
        <f t="shared" si="14"/>
        <v/>
      </c>
    </row>
    <row r="275" spans="1:41" ht="15" customHeight="1" x14ac:dyDescent="0.25">
      <c r="A275" s="2" t="s">
        <v>419</v>
      </c>
      <c r="B275" s="2" t="s">
        <v>431</v>
      </c>
      <c r="C275" s="2">
        <v>2016</v>
      </c>
      <c r="D275" s="2">
        <v>26</v>
      </c>
      <c r="E275" s="2">
        <v>24</v>
      </c>
      <c r="F275" s="2" t="s">
        <v>680</v>
      </c>
      <c r="G275" s="2">
        <v>1</v>
      </c>
      <c r="H275" s="2" t="s">
        <v>680</v>
      </c>
      <c r="I275" s="2" t="s">
        <v>680</v>
      </c>
      <c r="J275" s="2" t="s">
        <v>680</v>
      </c>
      <c r="K275" s="2" t="s">
        <v>680</v>
      </c>
      <c r="L275" s="2" t="s">
        <v>681</v>
      </c>
      <c r="M275" s="2" t="s">
        <v>680</v>
      </c>
      <c r="N275" s="2">
        <v>6</v>
      </c>
      <c r="O275" s="2">
        <v>16</v>
      </c>
      <c r="P275" s="2">
        <v>1</v>
      </c>
      <c r="Q275" s="2" t="s">
        <v>680</v>
      </c>
      <c r="R275" s="2" t="s">
        <v>680</v>
      </c>
      <c r="S275" s="2" t="s">
        <v>680</v>
      </c>
      <c r="T275" s="2" t="s">
        <v>680</v>
      </c>
      <c r="U275" s="2" t="s">
        <v>680</v>
      </c>
      <c r="V275" s="2" t="s">
        <v>680</v>
      </c>
      <c r="W275" s="2" t="s">
        <v>680</v>
      </c>
      <c r="X275" s="2" t="s">
        <v>680</v>
      </c>
      <c r="Y275" s="2" t="s">
        <v>680</v>
      </c>
      <c r="Z275" s="2" t="s">
        <v>680</v>
      </c>
      <c r="AA275" s="2" t="s">
        <v>680</v>
      </c>
      <c r="AB275" s="2" t="s">
        <v>680</v>
      </c>
      <c r="AC275" s="2" t="s">
        <v>680</v>
      </c>
      <c r="AD275" s="2" t="s">
        <v>680</v>
      </c>
      <c r="AE275" s="2" t="s">
        <v>680</v>
      </c>
      <c r="AF275" s="2" t="s">
        <v>680</v>
      </c>
      <c r="AG275" s="2" t="s">
        <v>680</v>
      </c>
      <c r="AH275" s="2" t="s">
        <v>680</v>
      </c>
      <c r="AI275" s="2" t="s">
        <v>680</v>
      </c>
      <c r="AM275" s="9">
        <f t="shared" si="12"/>
        <v>24</v>
      </c>
      <c r="AN275" s="9">
        <f t="shared" si="13"/>
        <v>26</v>
      </c>
      <c r="AO275" s="10">
        <f t="shared" si="14"/>
        <v>1.0833333333333333</v>
      </c>
    </row>
    <row r="276" spans="1:41"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c r="V276" s="2" t="s">
        <v>681</v>
      </c>
      <c r="W276" s="2" t="s">
        <v>681</v>
      </c>
      <c r="X276" s="2" t="s">
        <v>681</v>
      </c>
      <c r="Y276" s="2" t="s">
        <v>681</v>
      </c>
      <c r="Z276" s="2" t="s">
        <v>681</v>
      </c>
      <c r="AA276" s="2" t="s">
        <v>681</v>
      </c>
      <c r="AB276" s="2" t="s">
        <v>681</v>
      </c>
      <c r="AC276" s="2" t="s">
        <v>681</v>
      </c>
      <c r="AD276" s="2" t="s">
        <v>681</v>
      </c>
      <c r="AE276" s="2" t="s">
        <v>681</v>
      </c>
      <c r="AF276" s="2" t="s">
        <v>681</v>
      </c>
      <c r="AG276" s="2" t="s">
        <v>681</v>
      </c>
      <c r="AH276" s="2" t="s">
        <v>681</v>
      </c>
      <c r="AI276" s="2" t="s">
        <v>681</v>
      </c>
      <c r="AM276" s="9">
        <f t="shared" si="12"/>
        <v>0</v>
      </c>
      <c r="AN276" s="9">
        <f t="shared" si="13"/>
        <v>0</v>
      </c>
      <c r="AO276" s="10" t="str">
        <f t="shared" si="14"/>
        <v/>
      </c>
    </row>
    <row r="277" spans="1:41"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c r="V277" s="2" t="s">
        <v>681</v>
      </c>
      <c r="W277" s="2" t="s">
        <v>681</v>
      </c>
      <c r="X277" s="2" t="s">
        <v>681</v>
      </c>
      <c r="Y277" s="2" t="s">
        <v>681</v>
      </c>
      <c r="Z277" s="2" t="s">
        <v>681</v>
      </c>
      <c r="AA277" s="2" t="s">
        <v>681</v>
      </c>
      <c r="AB277" s="2" t="s">
        <v>681</v>
      </c>
      <c r="AC277" s="2" t="s">
        <v>681</v>
      </c>
      <c r="AD277" s="2" t="s">
        <v>681</v>
      </c>
      <c r="AE277" s="2" t="s">
        <v>681</v>
      </c>
      <c r="AF277" s="2" t="s">
        <v>681</v>
      </c>
      <c r="AG277" s="2" t="s">
        <v>681</v>
      </c>
      <c r="AH277" s="2" t="s">
        <v>681</v>
      </c>
      <c r="AI277" s="2" t="s">
        <v>681</v>
      </c>
      <c r="AM277" s="9">
        <f t="shared" si="12"/>
        <v>0</v>
      </c>
      <c r="AN277" s="9">
        <f t="shared" si="13"/>
        <v>0</v>
      </c>
      <c r="AO277" s="10" t="str">
        <f t="shared" si="14"/>
        <v/>
      </c>
    </row>
    <row r="278" spans="1:41"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c r="V278" s="2" t="s">
        <v>681</v>
      </c>
      <c r="W278" s="2" t="s">
        <v>681</v>
      </c>
      <c r="X278" s="2" t="s">
        <v>681</v>
      </c>
      <c r="Y278" s="2" t="s">
        <v>681</v>
      </c>
      <c r="Z278" s="2" t="s">
        <v>681</v>
      </c>
      <c r="AA278" s="2" t="s">
        <v>681</v>
      </c>
      <c r="AB278" s="2" t="s">
        <v>681</v>
      </c>
      <c r="AC278" s="2" t="s">
        <v>681</v>
      </c>
      <c r="AD278" s="2" t="s">
        <v>681</v>
      </c>
      <c r="AE278" s="2" t="s">
        <v>681</v>
      </c>
      <c r="AF278" s="2" t="s">
        <v>681</v>
      </c>
      <c r="AG278" s="2" t="s">
        <v>681</v>
      </c>
      <c r="AH278" s="2" t="s">
        <v>681</v>
      </c>
      <c r="AI278" s="2" t="s">
        <v>681</v>
      </c>
      <c r="AM278" s="9">
        <f t="shared" si="12"/>
        <v>0</v>
      </c>
      <c r="AN278" s="9">
        <f t="shared" si="13"/>
        <v>0</v>
      </c>
      <c r="AO278" s="10" t="str">
        <f t="shared" si="14"/>
        <v/>
      </c>
    </row>
    <row r="279" spans="1:41" ht="15" customHeight="1" x14ac:dyDescent="0.25">
      <c r="A279" s="2" t="s">
        <v>433</v>
      </c>
      <c r="B279" s="2" t="s">
        <v>434</v>
      </c>
      <c r="C279" s="2">
        <v>2016</v>
      </c>
      <c r="D279" s="2">
        <v>17.8</v>
      </c>
      <c r="E279" s="2">
        <v>20.6</v>
      </c>
      <c r="F279" s="2" t="s">
        <v>680</v>
      </c>
      <c r="G279" s="2">
        <v>0.1</v>
      </c>
      <c r="H279" s="2" t="s">
        <v>680</v>
      </c>
      <c r="I279" s="2" t="s">
        <v>680</v>
      </c>
      <c r="J279" s="2" t="s">
        <v>680</v>
      </c>
      <c r="K279" s="2" t="s">
        <v>680</v>
      </c>
      <c r="L279" s="2" t="s">
        <v>681</v>
      </c>
      <c r="M279" s="2">
        <v>5.6</v>
      </c>
      <c r="N279" s="2">
        <v>5.6</v>
      </c>
      <c r="O279" s="2">
        <v>5.6</v>
      </c>
      <c r="P279" s="2">
        <v>1.9</v>
      </c>
      <c r="Q279" s="2" t="s">
        <v>680</v>
      </c>
      <c r="R279" s="2" t="s">
        <v>680</v>
      </c>
      <c r="S279" s="2" t="s">
        <v>680</v>
      </c>
      <c r="T279" s="2">
        <v>1.8</v>
      </c>
      <c r="U279" s="2" t="s">
        <v>680</v>
      </c>
      <c r="V279" s="2" t="s">
        <v>680</v>
      </c>
      <c r="W279" s="2" t="s">
        <v>680</v>
      </c>
      <c r="X279" s="2" t="s">
        <v>680</v>
      </c>
      <c r="Y279" s="2" t="s">
        <v>680</v>
      </c>
      <c r="Z279" s="2" t="s">
        <v>680</v>
      </c>
      <c r="AA279" s="2" t="s">
        <v>680</v>
      </c>
      <c r="AB279" s="2" t="s">
        <v>680</v>
      </c>
      <c r="AC279" s="2" t="s">
        <v>680</v>
      </c>
      <c r="AD279" s="2" t="s">
        <v>680</v>
      </c>
      <c r="AE279" s="2" t="s">
        <v>680</v>
      </c>
      <c r="AF279" s="2" t="s">
        <v>680</v>
      </c>
      <c r="AG279" s="2" t="s">
        <v>680</v>
      </c>
      <c r="AH279" s="2" t="s">
        <v>680</v>
      </c>
      <c r="AI279" s="2" t="s">
        <v>680</v>
      </c>
      <c r="AM279" s="9">
        <f t="shared" si="12"/>
        <v>20.599999999999998</v>
      </c>
      <c r="AN279" s="9">
        <f t="shared" si="13"/>
        <v>17.8</v>
      </c>
      <c r="AO279" s="10">
        <f t="shared" si="14"/>
        <v>0.86407766990291279</v>
      </c>
    </row>
    <row r="280" spans="1:41" ht="15" customHeight="1" x14ac:dyDescent="0.25">
      <c r="A280" s="2" t="s">
        <v>433</v>
      </c>
      <c r="B280" s="2" t="s">
        <v>435</v>
      </c>
      <c r="C280" s="2">
        <v>2016</v>
      </c>
      <c r="D280" s="2">
        <v>118.3</v>
      </c>
      <c r="E280" s="2">
        <v>121.7</v>
      </c>
      <c r="F280" s="2" t="s">
        <v>680</v>
      </c>
      <c r="G280" s="2">
        <v>2.9</v>
      </c>
      <c r="H280" s="2" t="s">
        <v>680</v>
      </c>
      <c r="I280" s="2" t="s">
        <v>680</v>
      </c>
      <c r="J280" s="2" t="s">
        <v>680</v>
      </c>
      <c r="K280" s="2" t="s">
        <v>680</v>
      </c>
      <c r="L280" s="2" t="s">
        <v>681</v>
      </c>
      <c r="M280" s="2">
        <v>20.9</v>
      </c>
      <c r="N280" s="2">
        <v>20.9</v>
      </c>
      <c r="O280" s="2">
        <v>20.9</v>
      </c>
      <c r="P280" s="2">
        <v>7</v>
      </c>
      <c r="Q280" s="2" t="s">
        <v>680</v>
      </c>
      <c r="R280" s="2" t="s">
        <v>680</v>
      </c>
      <c r="S280" s="2" t="s">
        <v>680</v>
      </c>
      <c r="T280" s="2">
        <v>1.3</v>
      </c>
      <c r="U280" s="2">
        <v>47.8</v>
      </c>
      <c r="V280" s="2" t="s">
        <v>680</v>
      </c>
      <c r="W280" s="2" t="s">
        <v>680</v>
      </c>
      <c r="X280" s="2" t="s">
        <v>680</v>
      </c>
      <c r="Y280" s="2" t="s">
        <v>680</v>
      </c>
      <c r="Z280" s="2" t="s">
        <v>680</v>
      </c>
      <c r="AA280" s="2" t="s">
        <v>680</v>
      </c>
      <c r="AB280" s="2" t="s">
        <v>680</v>
      </c>
      <c r="AC280" s="2" t="s">
        <v>680</v>
      </c>
      <c r="AD280" s="2" t="s">
        <v>680</v>
      </c>
      <c r="AE280" s="2" t="s">
        <v>680</v>
      </c>
      <c r="AF280" s="2" t="s">
        <v>680</v>
      </c>
      <c r="AG280" s="2" t="s">
        <v>680</v>
      </c>
      <c r="AH280" s="2" t="s">
        <v>680</v>
      </c>
      <c r="AI280" s="2" t="s">
        <v>680</v>
      </c>
      <c r="AM280" s="9">
        <f t="shared" si="12"/>
        <v>121.69999999999999</v>
      </c>
      <c r="AN280" s="9">
        <f t="shared" si="13"/>
        <v>118.3</v>
      </c>
      <c r="AO280" s="10">
        <f t="shared" si="14"/>
        <v>0.9720624486442071</v>
      </c>
    </row>
    <row r="281" spans="1:41" ht="15" customHeight="1" x14ac:dyDescent="0.25">
      <c r="A281" s="2" t="s">
        <v>436</v>
      </c>
      <c r="B281" s="2" t="s">
        <v>437</v>
      </c>
      <c r="C281" s="2">
        <v>2016</v>
      </c>
      <c r="D281" s="2">
        <v>50.7</v>
      </c>
      <c r="E281" s="2">
        <v>58.3</v>
      </c>
      <c r="F281" s="2" t="s">
        <v>680</v>
      </c>
      <c r="G281" s="2" t="s">
        <v>680</v>
      </c>
      <c r="H281" s="2">
        <v>0.8</v>
      </c>
      <c r="I281" s="2" t="s">
        <v>680</v>
      </c>
      <c r="J281" s="2" t="s">
        <v>680</v>
      </c>
      <c r="K281" s="2" t="s">
        <v>680</v>
      </c>
      <c r="L281" s="2" t="s">
        <v>681</v>
      </c>
      <c r="M281" s="2">
        <v>5</v>
      </c>
      <c r="N281" s="2">
        <v>23</v>
      </c>
      <c r="O281" s="2">
        <v>22</v>
      </c>
      <c r="P281" s="2">
        <v>1</v>
      </c>
      <c r="Q281" s="2" t="s">
        <v>680</v>
      </c>
      <c r="R281" s="2" t="s">
        <v>680</v>
      </c>
      <c r="S281" s="2" t="s">
        <v>680</v>
      </c>
      <c r="T281" s="2" t="s">
        <v>680</v>
      </c>
      <c r="U281" s="2" t="s">
        <v>680</v>
      </c>
      <c r="V281" s="2" t="s">
        <v>680</v>
      </c>
      <c r="W281" s="2" t="s">
        <v>680</v>
      </c>
      <c r="X281" s="2" t="s">
        <v>680</v>
      </c>
      <c r="Y281" s="2" t="s">
        <v>680</v>
      </c>
      <c r="Z281" s="2" t="s">
        <v>680</v>
      </c>
      <c r="AA281" s="2" t="s">
        <v>680</v>
      </c>
      <c r="AB281" s="2" t="s">
        <v>680</v>
      </c>
      <c r="AC281" s="2" t="s">
        <v>680</v>
      </c>
      <c r="AD281" s="2">
        <v>6.5</v>
      </c>
      <c r="AE281" s="2" t="s">
        <v>680</v>
      </c>
      <c r="AF281" s="2" t="s">
        <v>680</v>
      </c>
      <c r="AG281" s="2" t="s">
        <v>680</v>
      </c>
      <c r="AH281" s="2" t="s">
        <v>680</v>
      </c>
      <c r="AI281" s="2" t="s">
        <v>680</v>
      </c>
      <c r="AM281" s="9">
        <f t="shared" si="12"/>
        <v>58.3</v>
      </c>
      <c r="AN281" s="9">
        <f t="shared" si="13"/>
        <v>50.7</v>
      </c>
      <c r="AO281" s="10">
        <f t="shared" si="14"/>
        <v>0.86963979416809611</v>
      </c>
    </row>
    <row r="282" spans="1:41" ht="15" customHeight="1" x14ac:dyDescent="0.25">
      <c r="A282" s="2" t="s">
        <v>438</v>
      </c>
      <c r="B282" s="2" t="s">
        <v>439</v>
      </c>
      <c r="C282" s="2">
        <v>2016</v>
      </c>
      <c r="D282" s="2">
        <v>61.1</v>
      </c>
      <c r="E282" s="2">
        <v>50.44</v>
      </c>
      <c r="F282" s="2" t="s">
        <v>680</v>
      </c>
      <c r="G282" s="2" t="s">
        <v>680</v>
      </c>
      <c r="H282" s="2" t="s">
        <v>680</v>
      </c>
      <c r="I282" s="2" t="s">
        <v>680</v>
      </c>
      <c r="J282" s="2" t="s">
        <v>680</v>
      </c>
      <c r="K282" s="2" t="s">
        <v>680</v>
      </c>
      <c r="L282" s="2" t="s">
        <v>681</v>
      </c>
      <c r="M282" s="2" t="s">
        <v>680</v>
      </c>
      <c r="N282" s="2" t="s">
        <v>680</v>
      </c>
      <c r="O282" s="2">
        <v>4.5999999999999996</v>
      </c>
      <c r="P282" s="2">
        <v>10.28</v>
      </c>
      <c r="Q282" s="2" t="s">
        <v>680</v>
      </c>
      <c r="R282" s="2">
        <v>3.47</v>
      </c>
      <c r="S282" s="2" t="s">
        <v>8</v>
      </c>
      <c r="T282" s="2">
        <v>28.34</v>
      </c>
      <c r="U282" s="2" t="s">
        <v>680</v>
      </c>
      <c r="V282" s="2" t="s">
        <v>680</v>
      </c>
      <c r="W282" s="2" t="s">
        <v>680</v>
      </c>
      <c r="X282" s="2" t="s">
        <v>680</v>
      </c>
      <c r="Y282" s="2">
        <v>3.47</v>
      </c>
      <c r="Z282" s="2" t="s">
        <v>680</v>
      </c>
      <c r="AA282" s="2" t="s">
        <v>680</v>
      </c>
      <c r="AB282" s="2" t="s">
        <v>680</v>
      </c>
      <c r="AC282" s="2" t="s">
        <v>680</v>
      </c>
      <c r="AD282" s="2" t="s">
        <v>680</v>
      </c>
      <c r="AE282" s="2">
        <v>0.28000000000000003</v>
      </c>
      <c r="AF282" s="2" t="s">
        <v>930</v>
      </c>
      <c r="AG282" s="2">
        <v>0.12</v>
      </c>
      <c r="AH282" s="2" t="s">
        <v>680</v>
      </c>
      <c r="AI282" s="2" t="s">
        <v>680</v>
      </c>
      <c r="AM282" s="9">
        <f t="shared" si="12"/>
        <v>50.44</v>
      </c>
      <c r="AN282" s="9">
        <f t="shared" si="13"/>
        <v>61.1</v>
      </c>
      <c r="AO282" s="10">
        <f t="shared" si="14"/>
        <v>1.2113402061855671</v>
      </c>
    </row>
    <row r="283" spans="1:41" ht="15" customHeight="1" x14ac:dyDescent="0.25">
      <c r="A283" s="2" t="s">
        <v>440</v>
      </c>
      <c r="B283" s="2" t="s">
        <v>441</v>
      </c>
      <c r="C283" s="2">
        <v>2016</v>
      </c>
      <c r="D283" s="2">
        <v>251.32</v>
      </c>
      <c r="E283" s="2">
        <v>310.33</v>
      </c>
      <c r="F283" s="2" t="s">
        <v>680</v>
      </c>
      <c r="G283" s="2">
        <v>2.67</v>
      </c>
      <c r="H283" s="2" t="s">
        <v>680</v>
      </c>
      <c r="I283" s="2" t="s">
        <v>680</v>
      </c>
      <c r="J283" s="2" t="s">
        <v>680</v>
      </c>
      <c r="K283" s="2">
        <v>5.13</v>
      </c>
      <c r="L283" s="2" t="s">
        <v>681</v>
      </c>
      <c r="M283" s="2" t="s">
        <v>680</v>
      </c>
      <c r="N283" s="2" t="s">
        <v>680</v>
      </c>
      <c r="O283" s="2" t="s">
        <v>680</v>
      </c>
      <c r="P283" s="2">
        <v>57.69</v>
      </c>
      <c r="Q283" s="2" t="s">
        <v>680</v>
      </c>
      <c r="R283" s="2">
        <v>12.97</v>
      </c>
      <c r="S283" s="2" t="s">
        <v>8</v>
      </c>
      <c r="T283" s="2">
        <v>66.099999999999994</v>
      </c>
      <c r="U283" s="2" t="s">
        <v>680</v>
      </c>
      <c r="V283" s="2" t="s">
        <v>680</v>
      </c>
      <c r="W283" s="2">
        <v>36.69</v>
      </c>
      <c r="X283" s="2" t="s">
        <v>680</v>
      </c>
      <c r="Y283" s="2" t="s">
        <v>680</v>
      </c>
      <c r="Z283" s="2">
        <v>0.9</v>
      </c>
      <c r="AA283" s="2">
        <v>99</v>
      </c>
      <c r="AB283" s="2" t="s">
        <v>680</v>
      </c>
      <c r="AC283" s="2" t="s">
        <v>680</v>
      </c>
      <c r="AD283" s="2">
        <v>29.18</v>
      </c>
      <c r="AE283" s="2" t="s">
        <v>680</v>
      </c>
      <c r="AF283" s="2" t="s">
        <v>680</v>
      </c>
      <c r="AG283" s="2" t="s">
        <v>680</v>
      </c>
      <c r="AH283" s="2" t="s">
        <v>680</v>
      </c>
      <c r="AI283" s="2" t="s">
        <v>680</v>
      </c>
      <c r="AM283" s="9">
        <f t="shared" si="12"/>
        <v>310.33</v>
      </c>
      <c r="AN283" s="9">
        <f t="shared" si="13"/>
        <v>251.32</v>
      </c>
      <c r="AO283" s="10">
        <f t="shared" si="14"/>
        <v>0.8098475816066768</v>
      </c>
    </row>
    <row r="284" spans="1:41" ht="15" customHeight="1" x14ac:dyDescent="0.25">
      <c r="A284" s="2" t="s">
        <v>442</v>
      </c>
      <c r="B284" s="2" t="s">
        <v>443</v>
      </c>
      <c r="C284" s="2">
        <v>2016</v>
      </c>
      <c r="D284" s="2">
        <v>115.3</v>
      </c>
      <c r="E284" s="2">
        <v>118.13</v>
      </c>
      <c r="F284" s="2" t="s">
        <v>680</v>
      </c>
      <c r="G284" s="2">
        <v>0.7</v>
      </c>
      <c r="H284" s="2" t="s">
        <v>680</v>
      </c>
      <c r="I284" s="2" t="s">
        <v>680</v>
      </c>
      <c r="J284" s="2" t="s">
        <v>680</v>
      </c>
      <c r="K284" s="2" t="s">
        <v>680</v>
      </c>
      <c r="L284" s="2" t="s">
        <v>689</v>
      </c>
      <c r="M284" s="2">
        <v>68.5</v>
      </c>
      <c r="N284" s="2">
        <v>11.2</v>
      </c>
      <c r="O284" s="2">
        <v>5.5</v>
      </c>
      <c r="P284" s="2" t="s">
        <v>680</v>
      </c>
      <c r="Q284" s="2" t="s">
        <v>680</v>
      </c>
      <c r="R284" s="2" t="s">
        <v>680</v>
      </c>
      <c r="S284" s="2" t="s">
        <v>680</v>
      </c>
      <c r="T284" s="2" t="s">
        <v>680</v>
      </c>
      <c r="U284" s="2" t="s">
        <v>680</v>
      </c>
      <c r="V284" s="2" t="s">
        <v>680</v>
      </c>
      <c r="W284" s="2">
        <v>17.899999999999999</v>
      </c>
      <c r="X284" s="2" t="s">
        <v>680</v>
      </c>
      <c r="Y284" s="2" t="s">
        <v>680</v>
      </c>
      <c r="Z284" s="2" t="s">
        <v>680</v>
      </c>
      <c r="AA284" s="2" t="s">
        <v>680</v>
      </c>
      <c r="AB284" s="2" t="s">
        <v>680</v>
      </c>
      <c r="AC284" s="2">
        <v>0.03</v>
      </c>
      <c r="AD284" s="2">
        <v>14.3</v>
      </c>
      <c r="AE284" s="2" t="s">
        <v>680</v>
      </c>
      <c r="AF284" s="2" t="s">
        <v>680</v>
      </c>
      <c r="AG284" s="2" t="s">
        <v>680</v>
      </c>
      <c r="AH284" s="2" t="s">
        <v>680</v>
      </c>
      <c r="AI284" s="2" t="s">
        <v>680</v>
      </c>
      <c r="AM284" s="9">
        <f t="shared" si="12"/>
        <v>118.13000000000001</v>
      </c>
      <c r="AN284" s="9">
        <f t="shared" si="13"/>
        <v>115.3</v>
      </c>
      <c r="AO284" s="10">
        <f t="shared" si="14"/>
        <v>0.97604334208075838</v>
      </c>
    </row>
    <row r="285" spans="1:41" ht="15" customHeight="1" x14ac:dyDescent="0.25">
      <c r="A285" s="2" t="s">
        <v>444</v>
      </c>
      <c r="B285" s="2" t="s">
        <v>445</v>
      </c>
      <c r="C285" s="2">
        <v>2016</v>
      </c>
      <c r="D285" s="2">
        <v>8.6980000000000004</v>
      </c>
      <c r="E285" s="2">
        <v>9.9789999999999992</v>
      </c>
      <c r="F285" s="2" t="s">
        <v>680</v>
      </c>
      <c r="G285" s="2">
        <v>0.33900000000000002</v>
      </c>
      <c r="H285" s="2" t="s">
        <v>680</v>
      </c>
      <c r="I285" s="2" t="s">
        <v>680</v>
      </c>
      <c r="J285" s="2" t="s">
        <v>680</v>
      </c>
      <c r="K285" s="2" t="s">
        <v>680</v>
      </c>
      <c r="L285" s="2" t="s">
        <v>681</v>
      </c>
      <c r="M285" s="2" t="s">
        <v>680</v>
      </c>
      <c r="N285" s="2" t="s">
        <v>680</v>
      </c>
      <c r="O285" s="2" t="s">
        <v>680</v>
      </c>
      <c r="P285" s="2" t="s">
        <v>680</v>
      </c>
      <c r="Q285" s="2" t="s">
        <v>680</v>
      </c>
      <c r="R285" s="2" t="s">
        <v>680</v>
      </c>
      <c r="S285" s="2" t="s">
        <v>680</v>
      </c>
      <c r="T285" s="2">
        <v>9.4740000000000002</v>
      </c>
      <c r="U285" s="2" t="s">
        <v>680</v>
      </c>
      <c r="V285" s="2" t="s">
        <v>680</v>
      </c>
      <c r="W285" s="2" t="s">
        <v>680</v>
      </c>
      <c r="X285" s="2" t="s">
        <v>680</v>
      </c>
      <c r="Y285" s="2" t="s">
        <v>680</v>
      </c>
      <c r="Z285" s="2" t="s">
        <v>680</v>
      </c>
      <c r="AA285" s="2" t="s">
        <v>680</v>
      </c>
      <c r="AB285" s="2" t="s">
        <v>680</v>
      </c>
      <c r="AC285" s="2" t="s">
        <v>680</v>
      </c>
      <c r="AD285" s="2" t="s">
        <v>680</v>
      </c>
      <c r="AE285" s="2" t="s">
        <v>680</v>
      </c>
      <c r="AF285" s="2" t="s">
        <v>680</v>
      </c>
      <c r="AG285" s="2" t="s">
        <v>680</v>
      </c>
      <c r="AH285" s="2">
        <v>0.16600000000000001</v>
      </c>
      <c r="AI285" s="2">
        <v>0.16600000000000001</v>
      </c>
      <c r="AM285" s="9">
        <f t="shared" si="12"/>
        <v>9.979000000000001</v>
      </c>
      <c r="AN285" s="9">
        <f t="shared" si="13"/>
        <v>8.6980000000000004</v>
      </c>
      <c r="AO285" s="10">
        <f t="shared" si="14"/>
        <v>0.87163042389016931</v>
      </c>
    </row>
    <row r="286" spans="1:41" ht="15" customHeight="1" x14ac:dyDescent="0.25">
      <c r="A286" s="2" t="s">
        <v>444</v>
      </c>
      <c r="B286" s="2" t="s">
        <v>446</v>
      </c>
      <c r="C286" s="2">
        <v>2016</v>
      </c>
      <c r="D286" s="2">
        <v>8.9550999999999998</v>
      </c>
      <c r="E286" s="2">
        <v>10.326000000000001</v>
      </c>
      <c r="F286" s="2" t="s">
        <v>680</v>
      </c>
      <c r="G286" s="2">
        <v>3.3000000000000002E-2</v>
      </c>
      <c r="H286" s="2" t="s">
        <v>680</v>
      </c>
      <c r="I286" s="2" t="s">
        <v>680</v>
      </c>
      <c r="J286" s="2" t="s">
        <v>680</v>
      </c>
      <c r="K286" s="2" t="s">
        <v>680</v>
      </c>
      <c r="L286" s="2" t="s">
        <v>723</v>
      </c>
      <c r="M286" s="2" t="s">
        <v>680</v>
      </c>
      <c r="N286" s="2" t="s">
        <v>680</v>
      </c>
      <c r="O286" s="2" t="s">
        <v>680</v>
      </c>
      <c r="P286" s="2" t="s">
        <v>680</v>
      </c>
      <c r="Q286" s="2" t="s">
        <v>680</v>
      </c>
      <c r="R286" s="2" t="s">
        <v>680</v>
      </c>
      <c r="S286" s="2" t="s">
        <v>680</v>
      </c>
      <c r="T286" s="2">
        <v>10.292999999999999</v>
      </c>
      <c r="U286" s="2" t="s">
        <v>680</v>
      </c>
      <c r="V286" s="2" t="s">
        <v>680</v>
      </c>
      <c r="W286" s="2" t="s">
        <v>680</v>
      </c>
      <c r="X286" s="2" t="s">
        <v>680</v>
      </c>
      <c r="Y286" s="2" t="s">
        <v>680</v>
      </c>
      <c r="Z286" s="2" t="s">
        <v>680</v>
      </c>
      <c r="AA286" s="2" t="s">
        <v>680</v>
      </c>
      <c r="AB286" s="2" t="s">
        <v>680</v>
      </c>
      <c r="AC286" s="2" t="s">
        <v>680</v>
      </c>
      <c r="AD286" s="2" t="s">
        <v>680</v>
      </c>
      <c r="AE286" s="2" t="s">
        <v>680</v>
      </c>
      <c r="AF286" s="2" t="s">
        <v>680</v>
      </c>
      <c r="AG286" s="2" t="s">
        <v>680</v>
      </c>
      <c r="AH286" s="2" t="s">
        <v>680</v>
      </c>
      <c r="AI286" s="2" t="s">
        <v>680</v>
      </c>
      <c r="AM286" s="9">
        <f t="shared" si="12"/>
        <v>10.325999999999999</v>
      </c>
      <c r="AN286" s="9">
        <f t="shared" si="13"/>
        <v>8.9550999999999998</v>
      </c>
      <c r="AO286" s="10">
        <f t="shared" si="14"/>
        <v>0.8672380398992835</v>
      </c>
    </row>
    <row r="287" spans="1:41" ht="15" customHeight="1" x14ac:dyDescent="0.25">
      <c r="A287" s="2" t="s">
        <v>444</v>
      </c>
      <c r="B287" s="2" t="s">
        <v>447</v>
      </c>
      <c r="C287" s="2">
        <v>2016</v>
      </c>
      <c r="D287" s="2">
        <v>17.385999999999999</v>
      </c>
      <c r="E287" s="2">
        <v>19.797000000000001</v>
      </c>
      <c r="F287" s="2" t="s">
        <v>680</v>
      </c>
      <c r="G287" s="2">
        <v>0.33</v>
      </c>
      <c r="H287" s="2" t="s">
        <v>680</v>
      </c>
      <c r="I287" s="2" t="s">
        <v>680</v>
      </c>
      <c r="J287" s="2" t="s">
        <v>680</v>
      </c>
      <c r="K287" s="2" t="s">
        <v>680</v>
      </c>
      <c r="L287" s="2" t="s">
        <v>723</v>
      </c>
      <c r="M287" s="2" t="s">
        <v>680</v>
      </c>
      <c r="N287" s="2">
        <v>7.6959999999999997</v>
      </c>
      <c r="O287" s="2" t="s">
        <v>680</v>
      </c>
      <c r="P287" s="2">
        <v>7.6959999999999997</v>
      </c>
      <c r="Q287" s="2" t="s">
        <v>680</v>
      </c>
      <c r="R287" s="2" t="s">
        <v>680</v>
      </c>
      <c r="S287" s="2" t="s">
        <v>8</v>
      </c>
      <c r="T287" s="2">
        <v>4.07</v>
      </c>
      <c r="U287" s="2" t="s">
        <v>680</v>
      </c>
      <c r="V287" s="2" t="s">
        <v>680</v>
      </c>
      <c r="W287" s="2" t="s">
        <v>680</v>
      </c>
      <c r="X287" s="2" t="s">
        <v>680</v>
      </c>
      <c r="Y287" s="2" t="s">
        <v>680</v>
      </c>
      <c r="Z287" s="2" t="s">
        <v>680</v>
      </c>
      <c r="AA287" s="2" t="s">
        <v>680</v>
      </c>
      <c r="AB287" s="2" t="s">
        <v>680</v>
      </c>
      <c r="AC287" s="2" t="s">
        <v>680</v>
      </c>
      <c r="AD287" s="2" t="s">
        <v>680</v>
      </c>
      <c r="AE287" s="2" t="s">
        <v>680</v>
      </c>
      <c r="AF287" s="2" t="s">
        <v>680</v>
      </c>
      <c r="AG287" s="2" t="s">
        <v>680</v>
      </c>
      <c r="AH287" s="2">
        <v>5.0000000000000001E-3</v>
      </c>
      <c r="AI287" s="2">
        <v>5.0000000000000001E-3</v>
      </c>
      <c r="AM287" s="9">
        <f t="shared" si="12"/>
        <v>19.797000000000001</v>
      </c>
      <c r="AN287" s="9">
        <f t="shared" si="13"/>
        <v>17.385999999999999</v>
      </c>
      <c r="AO287" s="10">
        <f t="shared" si="14"/>
        <v>0.87821387078850321</v>
      </c>
    </row>
    <row r="288" spans="1:41" ht="15" customHeight="1" x14ac:dyDescent="0.25">
      <c r="A288" s="2" t="s">
        <v>444</v>
      </c>
      <c r="B288" s="2" t="s">
        <v>448</v>
      </c>
      <c r="C288" s="2">
        <v>2016</v>
      </c>
      <c r="D288" s="2">
        <v>11.606999999999999</v>
      </c>
      <c r="E288" s="2">
        <v>12.897</v>
      </c>
      <c r="F288" s="2" t="s">
        <v>680</v>
      </c>
      <c r="G288" s="2">
        <v>0.16800000000000001</v>
      </c>
      <c r="H288" s="2" t="s">
        <v>680</v>
      </c>
      <c r="I288" s="2" t="s">
        <v>680</v>
      </c>
      <c r="J288" s="2" t="s">
        <v>680</v>
      </c>
      <c r="K288" s="2" t="s">
        <v>680</v>
      </c>
      <c r="L288" s="2" t="s">
        <v>723</v>
      </c>
      <c r="M288" s="2" t="s">
        <v>680</v>
      </c>
      <c r="N288" s="2" t="s">
        <v>680</v>
      </c>
      <c r="O288" s="2" t="s">
        <v>680</v>
      </c>
      <c r="P288" s="2" t="s">
        <v>680</v>
      </c>
      <c r="Q288" s="2" t="s">
        <v>680</v>
      </c>
      <c r="R288" s="2" t="s">
        <v>680</v>
      </c>
      <c r="S288" s="2" t="s">
        <v>680</v>
      </c>
      <c r="T288" s="2">
        <v>12.728999999999999</v>
      </c>
      <c r="U288" s="2" t="s">
        <v>680</v>
      </c>
      <c r="V288" s="2" t="s">
        <v>680</v>
      </c>
      <c r="W288" s="2" t="s">
        <v>680</v>
      </c>
      <c r="X288" s="2" t="s">
        <v>680</v>
      </c>
      <c r="Y288" s="2" t="s">
        <v>680</v>
      </c>
      <c r="Z288" s="2" t="s">
        <v>680</v>
      </c>
      <c r="AA288" s="2" t="s">
        <v>680</v>
      </c>
      <c r="AB288" s="2" t="s">
        <v>680</v>
      </c>
      <c r="AC288" s="2" t="s">
        <v>680</v>
      </c>
      <c r="AD288" s="2" t="s">
        <v>680</v>
      </c>
      <c r="AE288" s="2" t="s">
        <v>680</v>
      </c>
      <c r="AF288" s="2" t="s">
        <v>680</v>
      </c>
      <c r="AG288" s="2" t="s">
        <v>680</v>
      </c>
      <c r="AH288" s="2" t="s">
        <v>680</v>
      </c>
      <c r="AI288" s="2" t="s">
        <v>680</v>
      </c>
      <c r="AM288" s="9">
        <f t="shared" si="12"/>
        <v>12.896999999999998</v>
      </c>
      <c r="AN288" s="9">
        <f t="shared" si="13"/>
        <v>11.606999999999999</v>
      </c>
      <c r="AO288" s="10">
        <f t="shared" si="14"/>
        <v>0.89997673877645967</v>
      </c>
    </row>
    <row r="289" spans="1:41" ht="15" customHeight="1" x14ac:dyDescent="0.25">
      <c r="A289" s="2" t="s">
        <v>444</v>
      </c>
      <c r="B289" s="2" t="s">
        <v>449</v>
      </c>
      <c r="C289" s="2">
        <v>2016</v>
      </c>
      <c r="D289" s="2">
        <v>8.4079999999999995</v>
      </c>
      <c r="E289" s="2">
        <v>9.6649999999999991</v>
      </c>
      <c r="F289" s="2" t="s">
        <v>680</v>
      </c>
      <c r="G289" s="2">
        <v>7.0000000000000007E-2</v>
      </c>
      <c r="H289" s="2" t="s">
        <v>680</v>
      </c>
      <c r="I289" s="2" t="s">
        <v>680</v>
      </c>
      <c r="J289" s="2" t="s">
        <v>680</v>
      </c>
      <c r="K289" s="2" t="s">
        <v>680</v>
      </c>
      <c r="L289" s="2" t="s">
        <v>723</v>
      </c>
      <c r="M289" s="2" t="s">
        <v>680</v>
      </c>
      <c r="N289" s="2" t="s">
        <v>680</v>
      </c>
      <c r="O289" s="2" t="s">
        <v>680</v>
      </c>
      <c r="P289" s="2" t="s">
        <v>680</v>
      </c>
      <c r="Q289" s="2" t="s">
        <v>680</v>
      </c>
      <c r="R289" s="2" t="s">
        <v>680</v>
      </c>
      <c r="S289" s="2" t="s">
        <v>680</v>
      </c>
      <c r="T289" s="2">
        <v>9.5950000000000006</v>
      </c>
      <c r="U289" s="2" t="s">
        <v>680</v>
      </c>
      <c r="V289" s="2" t="s">
        <v>680</v>
      </c>
      <c r="W289" s="2" t="s">
        <v>680</v>
      </c>
      <c r="X289" s="2" t="s">
        <v>680</v>
      </c>
      <c r="Y289" s="2" t="s">
        <v>680</v>
      </c>
      <c r="Z289" s="2" t="s">
        <v>680</v>
      </c>
      <c r="AA289" s="2" t="s">
        <v>680</v>
      </c>
      <c r="AB289" s="2" t="s">
        <v>680</v>
      </c>
      <c r="AC289" s="2" t="s">
        <v>680</v>
      </c>
      <c r="AD289" s="2" t="s">
        <v>680</v>
      </c>
      <c r="AE289" s="2" t="s">
        <v>680</v>
      </c>
      <c r="AF289" s="2" t="s">
        <v>680</v>
      </c>
      <c r="AG289" s="2" t="s">
        <v>680</v>
      </c>
      <c r="AH289" s="2" t="s">
        <v>680</v>
      </c>
      <c r="AI289" s="2" t="s">
        <v>680</v>
      </c>
      <c r="AM289" s="9">
        <f t="shared" si="12"/>
        <v>9.6650000000000009</v>
      </c>
      <c r="AN289" s="9">
        <f t="shared" si="13"/>
        <v>8.4079999999999995</v>
      </c>
      <c r="AO289" s="10">
        <f t="shared" si="14"/>
        <v>0.86994309363683375</v>
      </c>
    </row>
    <row r="290" spans="1:41"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681</v>
      </c>
      <c r="M290" s="2" t="s">
        <v>680</v>
      </c>
      <c r="N290" s="2" t="s">
        <v>680</v>
      </c>
      <c r="O290" s="2" t="s">
        <v>680</v>
      </c>
      <c r="P290" s="2" t="s">
        <v>680</v>
      </c>
      <c r="Q290" s="2" t="s">
        <v>680</v>
      </c>
      <c r="R290" s="2" t="s">
        <v>680</v>
      </c>
      <c r="S290" s="2" t="s">
        <v>680</v>
      </c>
      <c r="T290" s="2" t="s">
        <v>680</v>
      </c>
      <c r="U290" s="2" t="s">
        <v>680</v>
      </c>
      <c r="V290" s="2" t="s">
        <v>680</v>
      </c>
      <c r="W290" s="2" t="s">
        <v>680</v>
      </c>
      <c r="X290" s="2" t="s">
        <v>680</v>
      </c>
      <c r="Y290" s="2" t="s">
        <v>680</v>
      </c>
      <c r="Z290" s="2" t="s">
        <v>680</v>
      </c>
      <c r="AA290" s="2" t="s">
        <v>680</v>
      </c>
      <c r="AB290" s="2" t="s">
        <v>680</v>
      </c>
      <c r="AC290" s="2" t="s">
        <v>680</v>
      </c>
      <c r="AD290" s="2" t="s">
        <v>680</v>
      </c>
      <c r="AE290" s="2" t="s">
        <v>680</v>
      </c>
      <c r="AF290" s="2" t="s">
        <v>680</v>
      </c>
      <c r="AG290" s="2" t="s">
        <v>680</v>
      </c>
      <c r="AH290" s="2" t="s">
        <v>680</v>
      </c>
      <c r="AI290" s="2" t="s">
        <v>680</v>
      </c>
      <c r="AM290" s="9">
        <f t="shared" si="12"/>
        <v>0</v>
      </c>
      <c r="AN290" s="9">
        <f t="shared" si="13"/>
        <v>0</v>
      </c>
      <c r="AO290" s="10" t="str">
        <f t="shared" si="14"/>
        <v/>
      </c>
    </row>
    <row r="291" spans="1:41" ht="15" customHeight="1" x14ac:dyDescent="0.25">
      <c r="A291" s="2" t="s">
        <v>444</v>
      </c>
      <c r="B291" s="2" t="s">
        <v>451</v>
      </c>
      <c r="C291" s="2">
        <v>2016</v>
      </c>
      <c r="D291" s="2">
        <v>6.0990000000000002</v>
      </c>
      <c r="E291" s="2">
        <v>7.0019999999999998</v>
      </c>
      <c r="F291" s="2" t="s">
        <v>680</v>
      </c>
      <c r="G291" s="2">
        <v>6.0000000000000001E-3</v>
      </c>
      <c r="H291" s="2" t="s">
        <v>680</v>
      </c>
      <c r="I291" s="2" t="s">
        <v>680</v>
      </c>
      <c r="J291" s="2" t="s">
        <v>680</v>
      </c>
      <c r="K291" s="2" t="s">
        <v>680</v>
      </c>
      <c r="L291" s="2" t="s">
        <v>723</v>
      </c>
      <c r="M291" s="2" t="s">
        <v>680</v>
      </c>
      <c r="N291" s="2" t="s">
        <v>680</v>
      </c>
      <c r="O291" s="2" t="s">
        <v>680</v>
      </c>
      <c r="P291" s="2" t="s">
        <v>680</v>
      </c>
      <c r="Q291" s="2" t="s">
        <v>680</v>
      </c>
      <c r="R291" s="2" t="s">
        <v>680</v>
      </c>
      <c r="S291" s="2" t="s">
        <v>8</v>
      </c>
      <c r="T291" s="2">
        <v>6.9290000000000003</v>
      </c>
      <c r="U291" s="2" t="s">
        <v>680</v>
      </c>
      <c r="V291" s="2" t="s">
        <v>680</v>
      </c>
      <c r="W291" s="2" t="s">
        <v>680</v>
      </c>
      <c r="X291" s="2" t="s">
        <v>680</v>
      </c>
      <c r="Y291" s="2" t="s">
        <v>680</v>
      </c>
      <c r="Z291" s="2" t="s">
        <v>680</v>
      </c>
      <c r="AA291" s="2" t="s">
        <v>680</v>
      </c>
      <c r="AB291" s="2" t="s">
        <v>680</v>
      </c>
      <c r="AC291" s="2" t="s">
        <v>680</v>
      </c>
      <c r="AD291" s="2" t="s">
        <v>680</v>
      </c>
      <c r="AE291" s="2" t="s">
        <v>680</v>
      </c>
      <c r="AF291" s="2" t="s">
        <v>680</v>
      </c>
      <c r="AG291" s="2" t="s">
        <v>680</v>
      </c>
      <c r="AH291" s="2">
        <v>6.7000000000000004E-2</v>
      </c>
      <c r="AI291" s="2">
        <v>6.7000000000000004E-2</v>
      </c>
      <c r="AM291" s="9">
        <f t="shared" si="12"/>
        <v>7.0020000000000007</v>
      </c>
      <c r="AN291" s="9">
        <f t="shared" si="13"/>
        <v>6.0990000000000002</v>
      </c>
      <c r="AO291" s="10">
        <f t="shared" si="14"/>
        <v>0.87103684661525271</v>
      </c>
    </row>
    <row r="292" spans="1:41" ht="15" customHeight="1" x14ac:dyDescent="0.25">
      <c r="A292" s="2" t="s">
        <v>444</v>
      </c>
      <c r="B292" s="2" t="s">
        <v>452</v>
      </c>
      <c r="C292" s="2">
        <v>2016</v>
      </c>
      <c r="D292" s="2">
        <v>2.9319999999999999</v>
      </c>
      <c r="E292" s="2">
        <v>3.37</v>
      </c>
      <c r="F292" s="2" t="s">
        <v>680</v>
      </c>
      <c r="G292" s="2">
        <v>2.7E-2</v>
      </c>
      <c r="H292" s="2" t="s">
        <v>680</v>
      </c>
      <c r="I292" s="2" t="s">
        <v>680</v>
      </c>
      <c r="J292" s="2" t="s">
        <v>680</v>
      </c>
      <c r="K292" s="2" t="s">
        <v>680</v>
      </c>
      <c r="L292" s="2" t="s">
        <v>723</v>
      </c>
      <c r="M292" s="2" t="s">
        <v>680</v>
      </c>
      <c r="N292" s="2" t="s">
        <v>680</v>
      </c>
      <c r="O292" s="2" t="s">
        <v>680</v>
      </c>
      <c r="P292" s="2" t="s">
        <v>680</v>
      </c>
      <c r="Q292" s="2" t="s">
        <v>680</v>
      </c>
      <c r="R292" s="2" t="s">
        <v>680</v>
      </c>
      <c r="S292" s="2" t="s">
        <v>8</v>
      </c>
      <c r="T292" s="2">
        <v>3.343</v>
      </c>
      <c r="U292" s="2" t="s">
        <v>680</v>
      </c>
      <c r="V292" s="2" t="s">
        <v>680</v>
      </c>
      <c r="W292" s="2" t="s">
        <v>680</v>
      </c>
      <c r="X292" s="2" t="s">
        <v>680</v>
      </c>
      <c r="Y292" s="2" t="s">
        <v>680</v>
      </c>
      <c r="Z292" s="2" t="s">
        <v>680</v>
      </c>
      <c r="AA292" s="2" t="s">
        <v>680</v>
      </c>
      <c r="AB292" s="2" t="s">
        <v>680</v>
      </c>
      <c r="AC292" s="2" t="s">
        <v>680</v>
      </c>
      <c r="AD292" s="2" t="s">
        <v>680</v>
      </c>
      <c r="AE292" s="2" t="s">
        <v>680</v>
      </c>
      <c r="AF292" s="2" t="s">
        <v>680</v>
      </c>
      <c r="AG292" s="2" t="s">
        <v>680</v>
      </c>
      <c r="AH292" s="2" t="s">
        <v>680</v>
      </c>
      <c r="AI292" s="2" t="s">
        <v>680</v>
      </c>
      <c r="AM292" s="9">
        <f t="shared" si="12"/>
        <v>3.37</v>
      </c>
      <c r="AN292" s="9">
        <f t="shared" si="13"/>
        <v>2.9319999999999999</v>
      </c>
      <c r="AO292" s="10">
        <f t="shared" si="14"/>
        <v>0.87002967359050443</v>
      </c>
    </row>
    <row r="293" spans="1:41" ht="15" customHeight="1" x14ac:dyDescent="0.25">
      <c r="A293" s="2" t="s">
        <v>444</v>
      </c>
      <c r="B293" s="2" t="s">
        <v>453</v>
      </c>
      <c r="C293" s="2">
        <v>2016</v>
      </c>
      <c r="D293" s="2">
        <v>15.106999999999999</v>
      </c>
      <c r="E293" s="2">
        <v>18.327000000000002</v>
      </c>
      <c r="F293" s="2" t="s">
        <v>680</v>
      </c>
      <c r="G293" s="2">
        <v>0.57199999999999995</v>
      </c>
      <c r="H293" s="2">
        <v>0.77900000000000003</v>
      </c>
      <c r="I293" s="2" t="s">
        <v>680</v>
      </c>
      <c r="J293" s="2" t="s">
        <v>680</v>
      </c>
      <c r="K293" s="2" t="s">
        <v>680</v>
      </c>
      <c r="L293" s="2" t="s">
        <v>723</v>
      </c>
      <c r="M293" s="2">
        <v>0</v>
      </c>
      <c r="N293" s="2">
        <v>0</v>
      </c>
      <c r="O293" s="2">
        <v>5.2030000000000003</v>
      </c>
      <c r="P293" s="2">
        <v>0</v>
      </c>
      <c r="Q293" s="2">
        <v>0</v>
      </c>
      <c r="R293" s="2">
        <v>0</v>
      </c>
      <c r="S293" s="2" t="s">
        <v>8</v>
      </c>
      <c r="T293" s="2" t="s">
        <v>680</v>
      </c>
      <c r="U293" s="2" t="s">
        <v>680</v>
      </c>
      <c r="V293" s="2" t="s">
        <v>680</v>
      </c>
      <c r="W293" s="2" t="s">
        <v>680</v>
      </c>
      <c r="X293" s="2" t="s">
        <v>680</v>
      </c>
      <c r="Y293" s="2" t="s">
        <v>680</v>
      </c>
      <c r="Z293" s="2" t="s">
        <v>680</v>
      </c>
      <c r="AA293" s="2">
        <v>11.771000000000001</v>
      </c>
      <c r="AB293" s="2" t="s">
        <v>680</v>
      </c>
      <c r="AC293" s="2" t="s">
        <v>680</v>
      </c>
      <c r="AD293" s="2" t="s">
        <v>680</v>
      </c>
      <c r="AE293" s="2" t="s">
        <v>680</v>
      </c>
      <c r="AF293" s="2" t="s">
        <v>680</v>
      </c>
      <c r="AG293" s="2" t="s">
        <v>680</v>
      </c>
      <c r="AH293" s="2">
        <v>2E-3</v>
      </c>
      <c r="AI293" s="2">
        <v>2E-3</v>
      </c>
      <c r="AM293" s="9">
        <f t="shared" si="12"/>
        <v>18.327000000000002</v>
      </c>
      <c r="AN293" s="9">
        <f t="shared" si="13"/>
        <v>15.106999999999999</v>
      </c>
      <c r="AO293" s="10">
        <f t="shared" si="14"/>
        <v>0.82430294101598722</v>
      </c>
    </row>
    <row r="294" spans="1:41" ht="15" customHeight="1" x14ac:dyDescent="0.25">
      <c r="A294" s="2" t="s">
        <v>444</v>
      </c>
      <c r="B294" s="2" t="s">
        <v>454</v>
      </c>
      <c r="C294" s="2">
        <v>2016</v>
      </c>
      <c r="D294" s="2">
        <v>3.5129999999999999</v>
      </c>
      <c r="E294" s="2">
        <v>4.0369999999999999</v>
      </c>
      <c r="F294" s="2" t="s">
        <v>680</v>
      </c>
      <c r="G294" s="2">
        <v>5.0999999999999997E-2</v>
      </c>
      <c r="H294" s="2" t="s">
        <v>680</v>
      </c>
      <c r="I294" s="2" t="s">
        <v>680</v>
      </c>
      <c r="J294" s="2" t="s">
        <v>680</v>
      </c>
      <c r="K294" s="2" t="s">
        <v>680</v>
      </c>
      <c r="L294" s="2" t="s">
        <v>723</v>
      </c>
      <c r="M294" s="2" t="s">
        <v>680</v>
      </c>
      <c r="N294" s="2" t="s">
        <v>680</v>
      </c>
      <c r="O294" s="2" t="s">
        <v>680</v>
      </c>
      <c r="P294" s="2" t="s">
        <v>680</v>
      </c>
      <c r="Q294" s="2" t="s">
        <v>680</v>
      </c>
      <c r="R294" s="2" t="s">
        <v>680</v>
      </c>
      <c r="S294" s="2" t="s">
        <v>8</v>
      </c>
      <c r="T294" s="2">
        <v>3.9860000000000002</v>
      </c>
      <c r="U294" s="2" t="s">
        <v>680</v>
      </c>
      <c r="V294" s="2" t="s">
        <v>680</v>
      </c>
      <c r="W294" s="2" t="s">
        <v>680</v>
      </c>
      <c r="X294" s="2" t="s">
        <v>680</v>
      </c>
      <c r="Y294" s="2" t="s">
        <v>680</v>
      </c>
      <c r="Z294" s="2" t="s">
        <v>680</v>
      </c>
      <c r="AA294" s="2" t="s">
        <v>680</v>
      </c>
      <c r="AB294" s="2" t="s">
        <v>680</v>
      </c>
      <c r="AC294" s="2" t="s">
        <v>680</v>
      </c>
      <c r="AD294" s="2" t="s">
        <v>680</v>
      </c>
      <c r="AE294" s="2" t="s">
        <v>680</v>
      </c>
      <c r="AF294" s="2" t="s">
        <v>680</v>
      </c>
      <c r="AG294" s="2" t="s">
        <v>680</v>
      </c>
      <c r="AH294" s="2" t="s">
        <v>680</v>
      </c>
      <c r="AI294" s="2" t="s">
        <v>680</v>
      </c>
      <c r="AM294" s="9">
        <f t="shared" si="12"/>
        <v>4.0369999999999999</v>
      </c>
      <c r="AN294" s="9">
        <f t="shared" si="13"/>
        <v>3.5129999999999999</v>
      </c>
      <c r="AO294" s="10">
        <f t="shared" si="14"/>
        <v>0.87020064404260589</v>
      </c>
    </row>
    <row r="295" spans="1:41" ht="15" customHeight="1" x14ac:dyDescent="0.25">
      <c r="A295" s="2" t="s">
        <v>444</v>
      </c>
      <c r="B295" s="2" t="s">
        <v>455</v>
      </c>
      <c r="C295" s="2">
        <v>2016</v>
      </c>
      <c r="D295" s="2">
        <v>7675.4</v>
      </c>
      <c r="E295" s="2">
        <v>8.7629999999999999</v>
      </c>
      <c r="F295" s="2" t="s">
        <v>680</v>
      </c>
      <c r="G295" s="2">
        <v>1.7430000000000001</v>
      </c>
      <c r="H295" s="2" t="s">
        <v>680</v>
      </c>
      <c r="I295" s="2" t="s">
        <v>680</v>
      </c>
      <c r="J295" s="2" t="s">
        <v>680</v>
      </c>
      <c r="K295" s="2" t="s">
        <v>680</v>
      </c>
      <c r="L295" s="2" t="s">
        <v>723</v>
      </c>
      <c r="M295" s="2" t="s">
        <v>680</v>
      </c>
      <c r="N295" s="2" t="s">
        <v>680</v>
      </c>
      <c r="O295" s="2" t="s">
        <v>680</v>
      </c>
      <c r="P295" s="2" t="s">
        <v>680</v>
      </c>
      <c r="Q295" s="2" t="s">
        <v>680</v>
      </c>
      <c r="R295" s="2" t="s">
        <v>680</v>
      </c>
      <c r="S295" s="2" t="s">
        <v>680</v>
      </c>
      <c r="T295" s="2">
        <v>6.8109999999999999</v>
      </c>
      <c r="U295" s="2" t="s">
        <v>680</v>
      </c>
      <c r="V295" s="2" t="s">
        <v>680</v>
      </c>
      <c r="W295" s="2" t="s">
        <v>680</v>
      </c>
      <c r="X295" s="2" t="s">
        <v>680</v>
      </c>
      <c r="Y295" s="2" t="s">
        <v>680</v>
      </c>
      <c r="Z295" s="2" t="s">
        <v>680</v>
      </c>
      <c r="AA295" s="2" t="s">
        <v>680</v>
      </c>
      <c r="AB295" s="2" t="s">
        <v>680</v>
      </c>
      <c r="AC295" s="2" t="s">
        <v>680</v>
      </c>
      <c r="AD295" s="2" t="s">
        <v>680</v>
      </c>
      <c r="AE295" s="2" t="s">
        <v>680</v>
      </c>
      <c r="AF295" s="2" t="s">
        <v>680</v>
      </c>
      <c r="AG295" s="2" t="s">
        <v>680</v>
      </c>
      <c r="AH295" s="2">
        <v>0.20899999999999999</v>
      </c>
      <c r="AI295" s="2">
        <v>0.20899999999999999</v>
      </c>
      <c r="AM295" s="9">
        <f t="shared" si="12"/>
        <v>8.7629999999999999</v>
      </c>
      <c r="AN295" s="9">
        <f t="shared" si="13"/>
        <v>7675.4</v>
      </c>
      <c r="AO295" s="10">
        <f t="shared" si="14"/>
        <v>875.88725322378173</v>
      </c>
    </row>
    <row r="296" spans="1:41" ht="15" customHeight="1" x14ac:dyDescent="0.25">
      <c r="A296" s="2" t="s">
        <v>444</v>
      </c>
      <c r="B296" s="2" t="s">
        <v>456</v>
      </c>
      <c r="C296" s="2">
        <v>2016</v>
      </c>
      <c r="D296" s="2">
        <v>7.5679999999999996</v>
      </c>
      <c r="E296" s="2">
        <v>8.6720000000000006</v>
      </c>
      <c r="F296" s="2" t="s">
        <v>680</v>
      </c>
      <c r="G296" s="2">
        <v>7.9000000000000001E-2</v>
      </c>
      <c r="H296" s="2" t="s">
        <v>680</v>
      </c>
      <c r="I296" s="2" t="s">
        <v>680</v>
      </c>
      <c r="J296" s="2" t="s">
        <v>680</v>
      </c>
      <c r="K296" s="2" t="s">
        <v>680</v>
      </c>
      <c r="L296" s="2" t="s">
        <v>723</v>
      </c>
      <c r="M296" s="2" t="s">
        <v>680</v>
      </c>
      <c r="N296" s="2" t="s">
        <v>680</v>
      </c>
      <c r="O296" s="2" t="s">
        <v>680</v>
      </c>
      <c r="P296" s="2" t="s">
        <v>680</v>
      </c>
      <c r="Q296" s="2" t="s">
        <v>680</v>
      </c>
      <c r="R296" s="2" t="s">
        <v>680</v>
      </c>
      <c r="S296" s="2" t="s">
        <v>680</v>
      </c>
      <c r="T296" s="2">
        <v>8.4380000000000006</v>
      </c>
      <c r="U296" s="2" t="s">
        <v>680</v>
      </c>
      <c r="V296" s="2" t="s">
        <v>680</v>
      </c>
      <c r="W296" s="2" t="s">
        <v>680</v>
      </c>
      <c r="X296" s="2" t="s">
        <v>680</v>
      </c>
      <c r="Y296" s="2" t="s">
        <v>680</v>
      </c>
      <c r="Z296" s="2" t="s">
        <v>680</v>
      </c>
      <c r="AA296" s="2" t="s">
        <v>680</v>
      </c>
      <c r="AB296" s="2" t="s">
        <v>680</v>
      </c>
      <c r="AC296" s="2" t="s">
        <v>680</v>
      </c>
      <c r="AD296" s="2" t="s">
        <v>680</v>
      </c>
      <c r="AE296" s="2" t="s">
        <v>680</v>
      </c>
      <c r="AF296" s="2" t="s">
        <v>680</v>
      </c>
      <c r="AG296" s="2" t="s">
        <v>680</v>
      </c>
      <c r="AH296" s="2">
        <v>0.155</v>
      </c>
      <c r="AI296" s="2">
        <v>0.155</v>
      </c>
      <c r="AM296" s="9">
        <f t="shared" si="12"/>
        <v>8.6720000000000006</v>
      </c>
      <c r="AN296" s="9">
        <f t="shared" si="13"/>
        <v>7.5679999999999996</v>
      </c>
      <c r="AO296" s="10">
        <f t="shared" si="14"/>
        <v>0.87269372693726932</v>
      </c>
    </row>
    <row r="297" spans="1:41" ht="15" customHeight="1" x14ac:dyDescent="0.25">
      <c r="A297" s="2" t="s">
        <v>444</v>
      </c>
      <c r="B297" s="2" t="s">
        <v>457</v>
      </c>
      <c r="C297" s="2">
        <v>2016</v>
      </c>
      <c r="D297" s="2">
        <v>11.847</v>
      </c>
      <c r="E297" s="2">
        <v>13.617000000000001</v>
      </c>
      <c r="F297" s="2" t="s">
        <v>680</v>
      </c>
      <c r="G297" s="2">
        <v>8.2000000000000003E-2</v>
      </c>
      <c r="H297" s="2" t="s">
        <v>680</v>
      </c>
      <c r="I297" s="2" t="s">
        <v>680</v>
      </c>
      <c r="J297" s="2" t="s">
        <v>680</v>
      </c>
      <c r="K297" s="2" t="s">
        <v>680</v>
      </c>
      <c r="L297" s="2" t="s">
        <v>723</v>
      </c>
      <c r="M297" s="2" t="s">
        <v>680</v>
      </c>
      <c r="N297" s="2" t="s">
        <v>680</v>
      </c>
      <c r="O297" s="2" t="s">
        <v>680</v>
      </c>
      <c r="P297" s="2" t="s">
        <v>680</v>
      </c>
      <c r="Q297" s="2" t="s">
        <v>680</v>
      </c>
      <c r="R297" s="2" t="s">
        <v>680</v>
      </c>
      <c r="S297" s="2" t="s">
        <v>680</v>
      </c>
      <c r="T297" s="2">
        <v>13.535</v>
      </c>
      <c r="U297" s="2" t="s">
        <v>680</v>
      </c>
      <c r="V297" s="2" t="s">
        <v>680</v>
      </c>
      <c r="W297" s="2" t="s">
        <v>680</v>
      </c>
      <c r="X297" s="2" t="s">
        <v>680</v>
      </c>
      <c r="Y297" s="2" t="s">
        <v>680</v>
      </c>
      <c r="Z297" s="2" t="s">
        <v>680</v>
      </c>
      <c r="AA297" s="2" t="s">
        <v>680</v>
      </c>
      <c r="AB297" s="2" t="s">
        <v>680</v>
      </c>
      <c r="AC297" s="2" t="s">
        <v>680</v>
      </c>
      <c r="AD297" s="2" t="s">
        <v>680</v>
      </c>
      <c r="AE297" s="2" t="s">
        <v>680</v>
      </c>
      <c r="AF297" s="2" t="s">
        <v>680</v>
      </c>
      <c r="AG297" s="2" t="s">
        <v>680</v>
      </c>
      <c r="AH297" s="2" t="s">
        <v>680</v>
      </c>
      <c r="AI297" s="2" t="s">
        <v>680</v>
      </c>
      <c r="AM297" s="9">
        <f t="shared" si="12"/>
        <v>13.617000000000001</v>
      </c>
      <c r="AN297" s="9">
        <f t="shared" si="13"/>
        <v>11.847</v>
      </c>
      <c r="AO297" s="10">
        <f t="shared" si="14"/>
        <v>0.87001542189909664</v>
      </c>
    </row>
    <row r="298" spans="1:41" ht="15" customHeight="1" x14ac:dyDescent="0.25">
      <c r="A298" s="2" t="s">
        <v>444</v>
      </c>
      <c r="B298" s="2" t="s">
        <v>458</v>
      </c>
      <c r="C298" s="2">
        <v>2016</v>
      </c>
      <c r="D298" s="2">
        <v>42.726999999999997</v>
      </c>
      <c r="E298" s="2">
        <v>47.295000000000002</v>
      </c>
      <c r="F298" s="2" t="s">
        <v>680</v>
      </c>
      <c r="G298" s="2">
        <v>3.589</v>
      </c>
      <c r="H298" s="2" t="s">
        <v>680</v>
      </c>
      <c r="I298" s="2" t="s">
        <v>680</v>
      </c>
      <c r="J298" s="2" t="s">
        <v>680</v>
      </c>
      <c r="K298" s="2" t="s">
        <v>680</v>
      </c>
      <c r="L298" s="2" t="s">
        <v>723</v>
      </c>
      <c r="M298" s="2">
        <v>1.226</v>
      </c>
      <c r="N298" s="2">
        <v>14.856999999999999</v>
      </c>
      <c r="O298" s="2">
        <v>0</v>
      </c>
      <c r="P298" s="2">
        <v>16.256</v>
      </c>
      <c r="Q298" s="2" t="s">
        <v>680</v>
      </c>
      <c r="R298" s="2">
        <v>9.2720000000000002</v>
      </c>
      <c r="S298" s="2" t="s">
        <v>8</v>
      </c>
      <c r="T298" s="2">
        <v>8.5999999999999993E-2</v>
      </c>
      <c r="U298" s="2" t="s">
        <v>680</v>
      </c>
      <c r="V298" s="2" t="s">
        <v>680</v>
      </c>
      <c r="W298" s="2" t="s">
        <v>680</v>
      </c>
      <c r="X298" s="2" t="s">
        <v>680</v>
      </c>
      <c r="Y298" s="2" t="s">
        <v>680</v>
      </c>
      <c r="Z298" s="2" t="s">
        <v>680</v>
      </c>
      <c r="AA298" s="2">
        <v>2.0089999999999999</v>
      </c>
      <c r="AB298" s="2" t="s">
        <v>680</v>
      </c>
      <c r="AC298" s="2" t="s">
        <v>680</v>
      </c>
      <c r="AD298" s="2" t="s">
        <v>680</v>
      </c>
      <c r="AE298" s="2" t="s">
        <v>680</v>
      </c>
      <c r="AF298" s="2" t="s">
        <v>680</v>
      </c>
      <c r="AG298" s="2" t="s">
        <v>680</v>
      </c>
      <c r="AH298" s="2" t="s">
        <v>680</v>
      </c>
      <c r="AI298" s="2" t="s">
        <v>680</v>
      </c>
      <c r="AM298" s="9">
        <f t="shared" si="12"/>
        <v>47.294999999999995</v>
      </c>
      <c r="AN298" s="9">
        <f t="shared" si="13"/>
        <v>42.726999999999997</v>
      </c>
      <c r="AO298" s="10">
        <f t="shared" si="14"/>
        <v>0.90341473728723976</v>
      </c>
    </row>
    <row r="299" spans="1:41" ht="15" customHeight="1" x14ac:dyDescent="0.25">
      <c r="A299" s="2" t="s">
        <v>444</v>
      </c>
      <c r="B299" s="2" t="s">
        <v>459</v>
      </c>
      <c r="C299" s="2">
        <v>2016</v>
      </c>
      <c r="D299" s="2">
        <v>38.530999999999999</v>
      </c>
      <c r="E299" s="2">
        <v>44.261000000000003</v>
      </c>
      <c r="F299" s="2" t="s">
        <v>680</v>
      </c>
      <c r="G299" s="2">
        <v>0.85299999999999998</v>
      </c>
      <c r="H299" s="2" t="s">
        <v>680</v>
      </c>
      <c r="I299" s="2" t="s">
        <v>680</v>
      </c>
      <c r="J299" s="2" t="s">
        <v>680</v>
      </c>
      <c r="K299" s="2" t="s">
        <v>680</v>
      </c>
      <c r="L299" s="2" t="s">
        <v>723</v>
      </c>
      <c r="M299" s="2" t="s">
        <v>680</v>
      </c>
      <c r="N299" s="2" t="s">
        <v>680</v>
      </c>
      <c r="O299" s="2" t="s">
        <v>680</v>
      </c>
      <c r="P299" s="2" t="s">
        <v>680</v>
      </c>
      <c r="Q299" s="2" t="s">
        <v>680</v>
      </c>
      <c r="R299" s="2" t="s">
        <v>680</v>
      </c>
      <c r="S299" s="2" t="s">
        <v>680</v>
      </c>
      <c r="T299" s="2">
        <v>43.408000000000001</v>
      </c>
      <c r="U299" s="2" t="s">
        <v>680</v>
      </c>
      <c r="V299" s="2" t="s">
        <v>680</v>
      </c>
      <c r="W299" s="2" t="s">
        <v>680</v>
      </c>
      <c r="X299" s="2" t="s">
        <v>680</v>
      </c>
      <c r="Y299" s="2" t="s">
        <v>680</v>
      </c>
      <c r="Z299" s="2" t="s">
        <v>680</v>
      </c>
      <c r="AA299" s="2" t="s">
        <v>680</v>
      </c>
      <c r="AB299" s="2" t="s">
        <v>680</v>
      </c>
      <c r="AC299" s="2" t="s">
        <v>680</v>
      </c>
      <c r="AD299" s="2" t="s">
        <v>680</v>
      </c>
      <c r="AE299" s="2" t="s">
        <v>680</v>
      </c>
      <c r="AF299" s="2" t="s">
        <v>680</v>
      </c>
      <c r="AG299" s="2" t="s">
        <v>680</v>
      </c>
      <c r="AH299" s="2" t="s">
        <v>680</v>
      </c>
      <c r="AI299" s="2" t="s">
        <v>680</v>
      </c>
      <c r="AM299" s="9">
        <f t="shared" si="12"/>
        <v>44.261000000000003</v>
      </c>
      <c r="AN299" s="9">
        <f t="shared" si="13"/>
        <v>38.530999999999999</v>
      </c>
      <c r="AO299" s="10">
        <f t="shared" si="14"/>
        <v>0.87054065655995116</v>
      </c>
    </row>
    <row r="300" spans="1:41" ht="15" customHeight="1" x14ac:dyDescent="0.25">
      <c r="A300" s="2" t="s">
        <v>444</v>
      </c>
      <c r="B300" s="2" t="s">
        <v>460</v>
      </c>
      <c r="C300" s="2">
        <v>2016</v>
      </c>
      <c r="D300" s="2" t="s">
        <v>680</v>
      </c>
      <c r="E300" s="2" t="s">
        <v>680</v>
      </c>
      <c r="F300" s="2" t="s">
        <v>680</v>
      </c>
      <c r="G300" s="2" t="s">
        <v>680</v>
      </c>
      <c r="H300" s="2" t="s">
        <v>680</v>
      </c>
      <c r="I300" s="2" t="s">
        <v>680</v>
      </c>
      <c r="J300" s="2" t="s">
        <v>680</v>
      </c>
      <c r="K300" s="2" t="s">
        <v>680</v>
      </c>
      <c r="L300" s="2" t="s">
        <v>681</v>
      </c>
      <c r="M300" s="2" t="s">
        <v>680</v>
      </c>
      <c r="N300" s="2" t="s">
        <v>680</v>
      </c>
      <c r="O300" s="2" t="s">
        <v>680</v>
      </c>
      <c r="P300" s="2" t="s">
        <v>680</v>
      </c>
      <c r="Q300" s="2" t="s">
        <v>680</v>
      </c>
      <c r="R300" s="2" t="s">
        <v>680</v>
      </c>
      <c r="S300" s="2" t="s">
        <v>680</v>
      </c>
      <c r="T300" s="2" t="s">
        <v>680</v>
      </c>
      <c r="U300" s="2" t="s">
        <v>680</v>
      </c>
      <c r="V300" s="2" t="s">
        <v>680</v>
      </c>
      <c r="W300" s="2" t="s">
        <v>680</v>
      </c>
      <c r="X300" s="2" t="s">
        <v>680</v>
      </c>
      <c r="Y300" s="2" t="s">
        <v>680</v>
      </c>
      <c r="Z300" s="2" t="s">
        <v>680</v>
      </c>
      <c r="AA300" s="2" t="s">
        <v>680</v>
      </c>
      <c r="AB300" s="2" t="s">
        <v>680</v>
      </c>
      <c r="AC300" s="2" t="s">
        <v>680</v>
      </c>
      <c r="AD300" s="2" t="s">
        <v>680</v>
      </c>
      <c r="AE300" s="2" t="s">
        <v>680</v>
      </c>
      <c r="AF300" s="2" t="s">
        <v>680</v>
      </c>
      <c r="AG300" s="2" t="s">
        <v>680</v>
      </c>
      <c r="AH300" s="2" t="s">
        <v>680</v>
      </c>
      <c r="AI300" s="2" t="s">
        <v>680</v>
      </c>
      <c r="AM300" s="9">
        <f t="shared" si="12"/>
        <v>0</v>
      </c>
      <c r="AN300" s="9">
        <f t="shared" si="13"/>
        <v>0</v>
      </c>
      <c r="AO300" s="10" t="str">
        <f t="shared" si="14"/>
        <v/>
      </c>
    </row>
    <row r="301" spans="1:41" ht="15" customHeight="1" x14ac:dyDescent="0.25">
      <c r="A301" s="2" t="s">
        <v>444</v>
      </c>
      <c r="B301" s="2" t="s">
        <v>461</v>
      </c>
      <c r="C301" s="2">
        <v>2016</v>
      </c>
      <c r="D301" s="2">
        <v>17.893999999999998</v>
      </c>
      <c r="E301" s="2">
        <v>20.568000000000001</v>
      </c>
      <c r="F301" s="2" t="s">
        <v>680</v>
      </c>
      <c r="G301" s="2">
        <v>0.309</v>
      </c>
      <c r="H301" s="2" t="s">
        <v>680</v>
      </c>
      <c r="I301" s="2" t="s">
        <v>680</v>
      </c>
      <c r="J301" s="2" t="s">
        <v>680</v>
      </c>
      <c r="K301" s="2" t="s">
        <v>680</v>
      </c>
      <c r="L301" s="2" t="s">
        <v>723</v>
      </c>
      <c r="M301" s="2" t="s">
        <v>680</v>
      </c>
      <c r="N301" s="2" t="s">
        <v>680</v>
      </c>
      <c r="O301" s="2" t="s">
        <v>680</v>
      </c>
      <c r="P301" s="2" t="s">
        <v>680</v>
      </c>
      <c r="Q301" s="2" t="s">
        <v>680</v>
      </c>
      <c r="R301" s="2" t="s">
        <v>680</v>
      </c>
      <c r="S301" s="2" t="s">
        <v>680</v>
      </c>
      <c r="T301" s="2">
        <v>20.259</v>
      </c>
      <c r="U301" s="2" t="s">
        <v>680</v>
      </c>
      <c r="V301" s="2" t="s">
        <v>680</v>
      </c>
      <c r="W301" s="2" t="s">
        <v>680</v>
      </c>
      <c r="X301" s="2" t="s">
        <v>680</v>
      </c>
      <c r="Y301" s="2" t="s">
        <v>680</v>
      </c>
      <c r="Z301" s="2" t="s">
        <v>680</v>
      </c>
      <c r="AA301" s="2" t="s">
        <v>680</v>
      </c>
      <c r="AB301" s="2" t="s">
        <v>680</v>
      </c>
      <c r="AC301" s="2" t="s">
        <v>680</v>
      </c>
      <c r="AD301" s="2" t="s">
        <v>680</v>
      </c>
      <c r="AE301" s="2" t="s">
        <v>680</v>
      </c>
      <c r="AF301" s="2" t="s">
        <v>680</v>
      </c>
      <c r="AG301" s="2" t="s">
        <v>680</v>
      </c>
      <c r="AH301" s="2" t="s">
        <v>680</v>
      </c>
      <c r="AI301" s="2" t="s">
        <v>680</v>
      </c>
      <c r="AM301" s="9">
        <f t="shared" si="12"/>
        <v>20.568000000000001</v>
      </c>
      <c r="AN301" s="9">
        <f t="shared" si="13"/>
        <v>17.893999999999998</v>
      </c>
      <c r="AO301" s="10">
        <f t="shared" si="14"/>
        <v>0.86999222092570971</v>
      </c>
    </row>
    <row r="302" spans="1:41" ht="15" customHeight="1" x14ac:dyDescent="0.25">
      <c r="A302" s="2" t="s">
        <v>444</v>
      </c>
      <c r="B302" s="2" t="s">
        <v>462</v>
      </c>
      <c r="C302" s="2">
        <v>2016</v>
      </c>
      <c r="D302" s="2">
        <v>3.032</v>
      </c>
      <c r="E302" s="2">
        <v>3.4860000000000002</v>
      </c>
      <c r="F302" s="2" t="s">
        <v>680</v>
      </c>
      <c r="G302" s="2">
        <v>4.4999999999999998E-2</v>
      </c>
      <c r="H302" s="2" t="s">
        <v>680</v>
      </c>
      <c r="I302" s="2" t="s">
        <v>680</v>
      </c>
      <c r="J302" s="2" t="s">
        <v>680</v>
      </c>
      <c r="K302" s="2" t="s">
        <v>680</v>
      </c>
      <c r="L302" s="2" t="s">
        <v>723</v>
      </c>
      <c r="M302" s="2" t="s">
        <v>680</v>
      </c>
      <c r="N302" s="2" t="s">
        <v>680</v>
      </c>
      <c r="O302" s="2" t="s">
        <v>680</v>
      </c>
      <c r="P302" s="2" t="s">
        <v>680</v>
      </c>
      <c r="Q302" s="2" t="s">
        <v>680</v>
      </c>
      <c r="R302" s="2" t="s">
        <v>680</v>
      </c>
      <c r="S302" s="2" t="s">
        <v>680</v>
      </c>
      <c r="T302" s="2">
        <v>3.4409999999999998</v>
      </c>
      <c r="U302" s="2" t="s">
        <v>680</v>
      </c>
      <c r="V302" s="2" t="s">
        <v>680</v>
      </c>
      <c r="W302" s="2" t="s">
        <v>680</v>
      </c>
      <c r="X302" s="2" t="s">
        <v>680</v>
      </c>
      <c r="Y302" s="2" t="s">
        <v>680</v>
      </c>
      <c r="Z302" s="2" t="s">
        <v>680</v>
      </c>
      <c r="AA302" s="2" t="s">
        <v>680</v>
      </c>
      <c r="AB302" s="2" t="s">
        <v>680</v>
      </c>
      <c r="AC302" s="2" t="s">
        <v>680</v>
      </c>
      <c r="AD302" s="2" t="s">
        <v>680</v>
      </c>
      <c r="AE302" s="2" t="s">
        <v>680</v>
      </c>
      <c r="AF302" s="2" t="s">
        <v>680</v>
      </c>
      <c r="AG302" s="2" t="s">
        <v>680</v>
      </c>
      <c r="AH302" s="2" t="s">
        <v>680</v>
      </c>
      <c r="AI302" s="2" t="s">
        <v>680</v>
      </c>
      <c r="AM302" s="9">
        <f t="shared" si="12"/>
        <v>3.4859999999999998</v>
      </c>
      <c r="AN302" s="9">
        <f t="shared" si="13"/>
        <v>3.032</v>
      </c>
      <c r="AO302" s="10">
        <f t="shared" si="14"/>
        <v>0.8697647733792313</v>
      </c>
    </row>
    <row r="303" spans="1:41" ht="15" customHeight="1" x14ac:dyDescent="0.25">
      <c r="A303" s="2" t="s">
        <v>463</v>
      </c>
      <c r="B303" s="2" t="s">
        <v>464</v>
      </c>
      <c r="C303" s="2">
        <v>2016</v>
      </c>
      <c r="D303" s="2">
        <v>10.8</v>
      </c>
      <c r="E303" s="2">
        <v>12.8</v>
      </c>
      <c r="F303" s="2" t="s">
        <v>680</v>
      </c>
      <c r="G303" s="2">
        <v>0.2</v>
      </c>
      <c r="H303" s="2" t="s">
        <v>680</v>
      </c>
      <c r="I303" s="2" t="s">
        <v>680</v>
      </c>
      <c r="J303" s="2" t="s">
        <v>680</v>
      </c>
      <c r="K303" s="2" t="s">
        <v>680</v>
      </c>
      <c r="L303" s="2" t="s">
        <v>681</v>
      </c>
      <c r="M303" s="2" t="s">
        <v>680</v>
      </c>
      <c r="N303" s="2" t="s">
        <v>680</v>
      </c>
      <c r="O303" s="2" t="s">
        <v>680</v>
      </c>
      <c r="P303" s="2" t="s">
        <v>680</v>
      </c>
      <c r="Q303" s="2" t="s">
        <v>680</v>
      </c>
      <c r="R303" s="2" t="s">
        <v>680</v>
      </c>
      <c r="S303" s="2" t="s">
        <v>680</v>
      </c>
      <c r="T303" s="2" t="s">
        <v>680</v>
      </c>
      <c r="U303" s="2">
        <v>12.6</v>
      </c>
      <c r="V303" s="2" t="s">
        <v>680</v>
      </c>
      <c r="W303" s="2" t="s">
        <v>680</v>
      </c>
      <c r="X303" s="2" t="s">
        <v>680</v>
      </c>
      <c r="Y303" s="2" t="s">
        <v>680</v>
      </c>
      <c r="Z303" s="2" t="s">
        <v>680</v>
      </c>
      <c r="AA303" s="2" t="s">
        <v>680</v>
      </c>
      <c r="AB303" s="2" t="s">
        <v>680</v>
      </c>
      <c r="AC303" s="2" t="s">
        <v>680</v>
      </c>
      <c r="AD303" s="2" t="s">
        <v>680</v>
      </c>
      <c r="AE303" s="2" t="s">
        <v>680</v>
      </c>
      <c r="AF303" s="2" t="s">
        <v>680</v>
      </c>
      <c r="AG303" s="2" t="s">
        <v>680</v>
      </c>
      <c r="AH303" s="2" t="s">
        <v>680</v>
      </c>
      <c r="AI303" s="2" t="s">
        <v>680</v>
      </c>
      <c r="AM303" s="9">
        <f t="shared" si="12"/>
        <v>12.799999999999999</v>
      </c>
      <c r="AN303" s="9">
        <f t="shared" si="13"/>
        <v>10.8</v>
      </c>
      <c r="AO303" s="10">
        <f t="shared" si="14"/>
        <v>0.84375000000000011</v>
      </c>
    </row>
    <row r="304" spans="1:41" ht="15" customHeight="1" x14ac:dyDescent="0.25">
      <c r="A304" s="2" t="s">
        <v>463</v>
      </c>
      <c r="B304" s="2" t="s">
        <v>465</v>
      </c>
      <c r="C304" s="2">
        <v>2016</v>
      </c>
      <c r="D304" s="2">
        <v>196.1</v>
      </c>
      <c r="E304" s="2">
        <v>220.3</v>
      </c>
      <c r="F304" s="2" t="s">
        <v>680</v>
      </c>
      <c r="G304" s="2">
        <v>6</v>
      </c>
      <c r="H304" s="2">
        <v>4.5999999999999996</v>
      </c>
      <c r="I304" s="2" t="s">
        <v>680</v>
      </c>
      <c r="J304" s="2" t="s">
        <v>680</v>
      </c>
      <c r="K304" s="2" t="s">
        <v>680</v>
      </c>
      <c r="L304" s="2" t="s">
        <v>681</v>
      </c>
      <c r="M304" s="2">
        <v>154.30000000000001</v>
      </c>
      <c r="N304" s="2" t="s">
        <v>680</v>
      </c>
      <c r="O304" s="2" t="s">
        <v>680</v>
      </c>
      <c r="P304" s="2" t="s">
        <v>680</v>
      </c>
      <c r="Q304" s="2" t="s">
        <v>680</v>
      </c>
      <c r="R304" s="2" t="s">
        <v>680</v>
      </c>
      <c r="S304" s="2" t="s">
        <v>680</v>
      </c>
      <c r="T304" s="2" t="s">
        <v>680</v>
      </c>
      <c r="U304" s="2" t="s">
        <v>680</v>
      </c>
      <c r="V304" s="2" t="s">
        <v>680</v>
      </c>
      <c r="W304" s="2" t="s">
        <v>680</v>
      </c>
      <c r="X304" s="2" t="s">
        <v>680</v>
      </c>
      <c r="Y304" s="2">
        <v>29.4</v>
      </c>
      <c r="Z304" s="2" t="s">
        <v>680</v>
      </c>
      <c r="AA304" s="2" t="s">
        <v>680</v>
      </c>
      <c r="AB304" s="2" t="s">
        <v>680</v>
      </c>
      <c r="AC304" s="2" t="s">
        <v>680</v>
      </c>
      <c r="AD304" s="2">
        <v>26</v>
      </c>
      <c r="AE304" s="2" t="s">
        <v>680</v>
      </c>
      <c r="AF304" s="2" t="s">
        <v>680</v>
      </c>
      <c r="AG304" s="2" t="s">
        <v>680</v>
      </c>
      <c r="AH304" s="2" t="s">
        <v>680</v>
      </c>
      <c r="AI304" s="2" t="s">
        <v>680</v>
      </c>
      <c r="AM304" s="9">
        <f t="shared" si="12"/>
        <v>220.3</v>
      </c>
      <c r="AN304" s="9">
        <f t="shared" si="13"/>
        <v>196.1</v>
      </c>
      <c r="AO304" s="10">
        <f t="shared" si="14"/>
        <v>0.89014979573309116</v>
      </c>
    </row>
    <row r="305" spans="1:41" ht="15" customHeight="1" x14ac:dyDescent="0.25">
      <c r="A305" s="2" t="s">
        <v>463</v>
      </c>
      <c r="B305" s="2" t="s">
        <v>466</v>
      </c>
      <c r="C305" s="2">
        <v>2016</v>
      </c>
      <c r="D305" s="2">
        <v>4.4800000000000004</v>
      </c>
      <c r="E305" s="2">
        <v>5.7279999999999998</v>
      </c>
      <c r="F305" s="2" t="s">
        <v>680</v>
      </c>
      <c r="G305" s="2">
        <v>0.128</v>
      </c>
      <c r="H305" s="2" t="s">
        <v>680</v>
      </c>
      <c r="I305" s="2" t="s">
        <v>680</v>
      </c>
      <c r="J305" s="2" t="s">
        <v>680</v>
      </c>
      <c r="K305" s="2" t="s">
        <v>680</v>
      </c>
      <c r="L305" s="2" t="s">
        <v>681</v>
      </c>
      <c r="M305" s="2" t="s">
        <v>680</v>
      </c>
      <c r="N305" s="2" t="s">
        <v>680</v>
      </c>
      <c r="O305" s="2" t="s">
        <v>680</v>
      </c>
      <c r="P305" s="2" t="s">
        <v>680</v>
      </c>
      <c r="Q305" s="2" t="s">
        <v>680</v>
      </c>
      <c r="R305" s="2" t="s">
        <v>680</v>
      </c>
      <c r="S305" s="2" t="s">
        <v>680</v>
      </c>
      <c r="T305" s="2">
        <v>5.6</v>
      </c>
      <c r="U305" s="2" t="s">
        <v>680</v>
      </c>
      <c r="V305" s="2" t="s">
        <v>680</v>
      </c>
      <c r="W305" s="2" t="s">
        <v>680</v>
      </c>
      <c r="X305" s="2" t="s">
        <v>680</v>
      </c>
      <c r="Y305" s="2" t="s">
        <v>680</v>
      </c>
      <c r="Z305" s="2" t="s">
        <v>680</v>
      </c>
      <c r="AA305" s="2" t="s">
        <v>680</v>
      </c>
      <c r="AB305" s="2" t="s">
        <v>680</v>
      </c>
      <c r="AC305" s="2" t="s">
        <v>680</v>
      </c>
      <c r="AD305" s="2" t="s">
        <v>680</v>
      </c>
      <c r="AE305" s="2" t="s">
        <v>680</v>
      </c>
      <c r="AF305" s="2" t="s">
        <v>680</v>
      </c>
      <c r="AG305" s="2" t="s">
        <v>680</v>
      </c>
      <c r="AH305" s="2" t="s">
        <v>680</v>
      </c>
      <c r="AI305" s="2" t="s">
        <v>680</v>
      </c>
      <c r="AM305" s="9">
        <f t="shared" si="12"/>
        <v>5.7279999999999998</v>
      </c>
      <c r="AN305" s="9">
        <f t="shared" si="13"/>
        <v>4.4800000000000004</v>
      </c>
      <c r="AO305" s="10">
        <f t="shared" si="14"/>
        <v>0.78212290502793302</v>
      </c>
    </row>
    <row r="306" spans="1:41" ht="15" customHeight="1" x14ac:dyDescent="0.25">
      <c r="A306" s="2" t="s">
        <v>463</v>
      </c>
      <c r="B306" s="2" t="s">
        <v>467</v>
      </c>
      <c r="C306" s="2">
        <v>2016</v>
      </c>
      <c r="D306" s="2">
        <v>2.46</v>
      </c>
      <c r="E306" s="2">
        <v>2.72</v>
      </c>
      <c r="F306" s="2" t="s">
        <v>680</v>
      </c>
      <c r="G306" s="2">
        <v>0.02</v>
      </c>
      <c r="H306" s="2" t="s">
        <v>680</v>
      </c>
      <c r="I306" s="2" t="s">
        <v>680</v>
      </c>
      <c r="J306" s="2" t="s">
        <v>680</v>
      </c>
      <c r="K306" s="2" t="s">
        <v>680</v>
      </c>
      <c r="L306" s="2" t="s">
        <v>681</v>
      </c>
      <c r="M306" s="2" t="s">
        <v>680</v>
      </c>
      <c r="N306" s="2" t="s">
        <v>680</v>
      </c>
      <c r="O306" s="2" t="s">
        <v>680</v>
      </c>
      <c r="P306" s="2" t="s">
        <v>680</v>
      </c>
      <c r="Q306" s="2" t="s">
        <v>680</v>
      </c>
      <c r="R306" s="2" t="s">
        <v>680</v>
      </c>
      <c r="S306" s="2" t="s">
        <v>680</v>
      </c>
      <c r="T306" s="2">
        <v>2.7</v>
      </c>
      <c r="U306" s="2" t="s">
        <v>680</v>
      </c>
      <c r="V306" s="2" t="s">
        <v>680</v>
      </c>
      <c r="W306" s="2" t="s">
        <v>680</v>
      </c>
      <c r="X306" s="2" t="s">
        <v>680</v>
      </c>
      <c r="Y306" s="2" t="s">
        <v>680</v>
      </c>
      <c r="Z306" s="2" t="s">
        <v>680</v>
      </c>
      <c r="AA306" s="2" t="s">
        <v>680</v>
      </c>
      <c r="AB306" s="2" t="s">
        <v>680</v>
      </c>
      <c r="AC306" s="2" t="s">
        <v>680</v>
      </c>
      <c r="AD306" s="2" t="s">
        <v>680</v>
      </c>
      <c r="AE306" s="2" t="s">
        <v>680</v>
      </c>
      <c r="AF306" s="2" t="s">
        <v>680</v>
      </c>
      <c r="AG306" s="2" t="s">
        <v>680</v>
      </c>
      <c r="AH306" s="2" t="s">
        <v>680</v>
      </c>
      <c r="AI306" s="2" t="s">
        <v>680</v>
      </c>
      <c r="AM306" s="9">
        <f t="shared" si="12"/>
        <v>2.72</v>
      </c>
      <c r="AN306" s="9">
        <f t="shared" si="13"/>
        <v>2.46</v>
      </c>
      <c r="AO306" s="10">
        <f t="shared" si="14"/>
        <v>0.90441176470588225</v>
      </c>
    </row>
    <row r="307" spans="1:41" ht="15" customHeight="1" x14ac:dyDescent="0.25">
      <c r="A307" s="2" t="s">
        <v>463</v>
      </c>
      <c r="B307" s="2" t="s">
        <v>468</v>
      </c>
      <c r="C307" s="2">
        <v>2016</v>
      </c>
      <c r="D307" s="2" t="s">
        <v>680</v>
      </c>
      <c r="E307" s="2">
        <v>3.86</v>
      </c>
      <c r="F307" s="2" t="s">
        <v>680</v>
      </c>
      <c r="G307" s="2">
        <v>0.06</v>
      </c>
      <c r="H307" s="2" t="s">
        <v>680</v>
      </c>
      <c r="I307" s="2" t="s">
        <v>680</v>
      </c>
      <c r="J307" s="2" t="s">
        <v>680</v>
      </c>
      <c r="K307" s="2" t="s">
        <v>680</v>
      </c>
      <c r="L307" s="2" t="s">
        <v>681</v>
      </c>
      <c r="M307" s="2" t="s">
        <v>680</v>
      </c>
      <c r="N307" s="2" t="s">
        <v>680</v>
      </c>
      <c r="O307" s="2" t="s">
        <v>680</v>
      </c>
      <c r="P307" s="2" t="s">
        <v>680</v>
      </c>
      <c r="Q307" s="2" t="s">
        <v>680</v>
      </c>
      <c r="R307" s="2" t="s">
        <v>680</v>
      </c>
      <c r="S307" s="2" t="s">
        <v>680</v>
      </c>
      <c r="T307" s="2">
        <v>3.8</v>
      </c>
      <c r="U307" s="2" t="s">
        <v>680</v>
      </c>
      <c r="V307" s="2" t="s">
        <v>680</v>
      </c>
      <c r="W307" s="2" t="s">
        <v>680</v>
      </c>
      <c r="X307" s="2" t="s">
        <v>680</v>
      </c>
      <c r="Y307" s="2" t="s">
        <v>680</v>
      </c>
      <c r="Z307" s="2" t="s">
        <v>680</v>
      </c>
      <c r="AA307" s="2" t="s">
        <v>680</v>
      </c>
      <c r="AB307" s="2" t="s">
        <v>680</v>
      </c>
      <c r="AC307" s="2" t="s">
        <v>680</v>
      </c>
      <c r="AD307" s="2" t="s">
        <v>680</v>
      </c>
      <c r="AE307" s="2" t="s">
        <v>680</v>
      </c>
      <c r="AF307" s="2" t="s">
        <v>680</v>
      </c>
      <c r="AG307" s="2" t="s">
        <v>680</v>
      </c>
      <c r="AH307" s="2" t="s">
        <v>680</v>
      </c>
      <c r="AI307" s="2" t="s">
        <v>680</v>
      </c>
      <c r="AM307" s="9">
        <f t="shared" si="12"/>
        <v>3.86</v>
      </c>
      <c r="AN307" s="9">
        <f t="shared" si="13"/>
        <v>0</v>
      </c>
      <c r="AO307" s="10">
        <f t="shared" si="14"/>
        <v>0</v>
      </c>
    </row>
    <row r="308" spans="1:41" ht="15" customHeight="1" x14ac:dyDescent="0.25">
      <c r="A308" s="2" t="s">
        <v>469</v>
      </c>
      <c r="B308" s="2" t="s">
        <v>470</v>
      </c>
      <c r="C308" s="2">
        <v>2016</v>
      </c>
      <c r="D308" s="2">
        <v>47.648000000000003</v>
      </c>
      <c r="E308" s="2">
        <v>18.812999999999999</v>
      </c>
      <c r="F308" s="2" t="s">
        <v>680</v>
      </c>
      <c r="G308" s="2">
        <v>1.629</v>
      </c>
      <c r="H308" s="2" t="s">
        <v>680</v>
      </c>
      <c r="I308" s="2" t="s">
        <v>680</v>
      </c>
      <c r="J308" s="2" t="s">
        <v>680</v>
      </c>
      <c r="K308" s="2" t="s">
        <v>680</v>
      </c>
      <c r="L308" s="2" t="s">
        <v>681</v>
      </c>
      <c r="M308" s="2" t="s">
        <v>680</v>
      </c>
      <c r="N308" s="2" t="s">
        <v>680</v>
      </c>
      <c r="O308" s="2" t="s">
        <v>680</v>
      </c>
      <c r="P308" s="2" t="s">
        <v>680</v>
      </c>
      <c r="Q308" s="2" t="s">
        <v>680</v>
      </c>
      <c r="R308" s="2" t="s">
        <v>680</v>
      </c>
      <c r="S308" s="2" t="s">
        <v>680</v>
      </c>
      <c r="T308" s="2">
        <v>12.614000000000001</v>
      </c>
      <c r="U308" s="2" t="s">
        <v>680</v>
      </c>
      <c r="V308" s="2" t="s">
        <v>680</v>
      </c>
      <c r="W308" s="2" t="s">
        <v>680</v>
      </c>
      <c r="X308" s="2" t="s">
        <v>680</v>
      </c>
      <c r="Y308" s="2" t="s">
        <v>680</v>
      </c>
      <c r="Z308" s="2" t="s">
        <v>680</v>
      </c>
      <c r="AA308" s="2" t="s">
        <v>680</v>
      </c>
      <c r="AB308" s="2" t="s">
        <v>680</v>
      </c>
      <c r="AC308" s="2" t="s">
        <v>680</v>
      </c>
      <c r="AD308" s="2" t="s">
        <v>680</v>
      </c>
      <c r="AE308" s="2" t="s">
        <v>680</v>
      </c>
      <c r="AF308" s="2" t="s">
        <v>680</v>
      </c>
      <c r="AG308" s="2" t="s">
        <v>680</v>
      </c>
      <c r="AH308" s="2">
        <v>4.57</v>
      </c>
      <c r="AI308" s="2">
        <v>4.57</v>
      </c>
      <c r="AM308" s="9">
        <f t="shared" si="12"/>
        <v>18.813000000000002</v>
      </c>
      <c r="AN308" s="9">
        <f t="shared" si="13"/>
        <v>47.648000000000003</v>
      </c>
      <c r="AO308" s="10">
        <f t="shared" si="14"/>
        <v>2.5327167384255564</v>
      </c>
    </row>
    <row r="309" spans="1:41" ht="15" customHeight="1" x14ac:dyDescent="0.25">
      <c r="A309" s="2" t="s">
        <v>469</v>
      </c>
      <c r="B309" s="2" t="s">
        <v>471</v>
      </c>
      <c r="C309" s="2">
        <v>2016</v>
      </c>
      <c r="D309" s="2">
        <v>0.159</v>
      </c>
      <c r="E309" s="2">
        <v>0.159</v>
      </c>
      <c r="F309" s="2" t="s">
        <v>680</v>
      </c>
      <c r="G309" s="2">
        <v>0.159</v>
      </c>
      <c r="H309" s="2" t="s">
        <v>680</v>
      </c>
      <c r="I309" s="2" t="s">
        <v>680</v>
      </c>
      <c r="J309" s="2" t="s">
        <v>680</v>
      </c>
      <c r="K309" s="2" t="s">
        <v>680</v>
      </c>
      <c r="L309" s="2" t="s">
        <v>681</v>
      </c>
      <c r="M309" s="2" t="s">
        <v>680</v>
      </c>
      <c r="N309" s="2" t="s">
        <v>680</v>
      </c>
      <c r="O309" s="2" t="s">
        <v>680</v>
      </c>
      <c r="P309" s="2" t="s">
        <v>680</v>
      </c>
      <c r="Q309" s="2" t="s">
        <v>680</v>
      </c>
      <c r="R309" s="2" t="s">
        <v>680</v>
      </c>
      <c r="S309" s="2" t="s">
        <v>680</v>
      </c>
      <c r="T309" s="2" t="s">
        <v>680</v>
      </c>
      <c r="U309" s="2" t="s">
        <v>680</v>
      </c>
      <c r="V309" s="2" t="s">
        <v>680</v>
      </c>
      <c r="W309" s="2" t="s">
        <v>680</v>
      </c>
      <c r="X309" s="2" t="s">
        <v>680</v>
      </c>
      <c r="Y309" s="2" t="s">
        <v>680</v>
      </c>
      <c r="Z309" s="2" t="s">
        <v>680</v>
      </c>
      <c r="AA309" s="2" t="s">
        <v>680</v>
      </c>
      <c r="AB309" s="2" t="s">
        <v>680</v>
      </c>
      <c r="AC309" s="2" t="s">
        <v>680</v>
      </c>
      <c r="AD309" s="2" t="s">
        <v>680</v>
      </c>
      <c r="AE309" s="2" t="s">
        <v>680</v>
      </c>
      <c r="AF309" s="2" t="s">
        <v>680</v>
      </c>
      <c r="AG309" s="2" t="s">
        <v>680</v>
      </c>
      <c r="AH309" s="2" t="s">
        <v>680</v>
      </c>
      <c r="AI309" s="2" t="s">
        <v>680</v>
      </c>
      <c r="AM309" s="9">
        <f t="shared" si="12"/>
        <v>0.159</v>
      </c>
      <c r="AN309" s="9">
        <f t="shared" si="13"/>
        <v>0.159</v>
      </c>
      <c r="AO309" s="10">
        <f t="shared" si="14"/>
        <v>1</v>
      </c>
    </row>
    <row r="310" spans="1:41" ht="15" customHeight="1" x14ac:dyDescent="0.25">
      <c r="A310" s="2" t="s">
        <v>472</v>
      </c>
      <c r="B310" s="2" t="s">
        <v>473</v>
      </c>
      <c r="C310" s="2">
        <v>2016</v>
      </c>
      <c r="D310" s="2" t="s">
        <v>680</v>
      </c>
      <c r="E310" s="2" t="s">
        <v>680</v>
      </c>
      <c r="F310" s="2" t="s">
        <v>680</v>
      </c>
      <c r="G310" s="2" t="s">
        <v>680</v>
      </c>
      <c r="H310" s="2" t="s">
        <v>680</v>
      </c>
      <c r="I310" s="2" t="s">
        <v>680</v>
      </c>
      <c r="J310" s="2" t="s">
        <v>680</v>
      </c>
      <c r="K310" s="2" t="s">
        <v>680</v>
      </c>
      <c r="L310" s="2" t="s">
        <v>681</v>
      </c>
      <c r="M310" s="2" t="s">
        <v>680</v>
      </c>
      <c r="N310" s="2" t="s">
        <v>680</v>
      </c>
      <c r="O310" s="2" t="s">
        <v>680</v>
      </c>
      <c r="P310" s="2" t="s">
        <v>680</v>
      </c>
      <c r="Q310" s="2" t="s">
        <v>680</v>
      </c>
      <c r="R310" s="2" t="s">
        <v>680</v>
      </c>
      <c r="S310" s="2" t="s">
        <v>680</v>
      </c>
      <c r="T310" s="2" t="s">
        <v>680</v>
      </c>
      <c r="U310" s="2" t="s">
        <v>680</v>
      </c>
      <c r="V310" s="2" t="s">
        <v>680</v>
      </c>
      <c r="W310" s="2" t="s">
        <v>680</v>
      </c>
      <c r="X310" s="2" t="s">
        <v>680</v>
      </c>
      <c r="Y310" s="2" t="s">
        <v>680</v>
      </c>
      <c r="Z310" s="2" t="s">
        <v>680</v>
      </c>
      <c r="AA310" s="2" t="s">
        <v>680</v>
      </c>
      <c r="AB310" s="2" t="s">
        <v>680</v>
      </c>
      <c r="AC310" s="2" t="s">
        <v>680</v>
      </c>
      <c r="AD310" s="2" t="s">
        <v>680</v>
      </c>
      <c r="AE310" s="2" t="s">
        <v>680</v>
      </c>
      <c r="AF310" s="2" t="s">
        <v>680</v>
      </c>
      <c r="AG310" s="2" t="s">
        <v>680</v>
      </c>
      <c r="AH310" s="2" t="s">
        <v>680</v>
      </c>
      <c r="AI310" s="2" t="s">
        <v>680</v>
      </c>
      <c r="AM310" s="9">
        <f t="shared" si="12"/>
        <v>0</v>
      </c>
      <c r="AN310" s="9">
        <f t="shared" si="13"/>
        <v>0</v>
      </c>
      <c r="AO310" s="10" t="str">
        <f t="shared" si="14"/>
        <v/>
      </c>
    </row>
    <row r="311" spans="1:41"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c r="V311" s="2" t="s">
        <v>681</v>
      </c>
      <c r="W311" s="2" t="s">
        <v>681</v>
      </c>
      <c r="X311" s="2" t="s">
        <v>681</v>
      </c>
      <c r="Y311" s="2" t="s">
        <v>681</v>
      </c>
      <c r="Z311" s="2" t="s">
        <v>681</v>
      </c>
      <c r="AA311" s="2" t="s">
        <v>681</v>
      </c>
      <c r="AB311" s="2" t="s">
        <v>681</v>
      </c>
      <c r="AC311" s="2" t="s">
        <v>681</v>
      </c>
      <c r="AD311" s="2" t="s">
        <v>681</v>
      </c>
      <c r="AE311" s="2" t="s">
        <v>681</v>
      </c>
      <c r="AF311" s="2" t="s">
        <v>681</v>
      </c>
      <c r="AG311" s="2" t="s">
        <v>681</v>
      </c>
      <c r="AH311" s="2" t="s">
        <v>681</v>
      </c>
      <c r="AI311" s="2" t="s">
        <v>681</v>
      </c>
      <c r="AM311" s="9">
        <f t="shared" si="12"/>
        <v>0</v>
      </c>
      <c r="AN311" s="9">
        <f t="shared" si="13"/>
        <v>0</v>
      </c>
      <c r="AO311" s="10" t="str">
        <f t="shared" si="14"/>
        <v/>
      </c>
    </row>
    <row r="312" spans="1:41"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c r="V312" s="2" t="s">
        <v>681</v>
      </c>
      <c r="W312" s="2" t="s">
        <v>681</v>
      </c>
      <c r="X312" s="2" t="s">
        <v>681</v>
      </c>
      <c r="Y312" s="2" t="s">
        <v>681</v>
      </c>
      <c r="Z312" s="2" t="s">
        <v>681</v>
      </c>
      <c r="AA312" s="2" t="s">
        <v>681</v>
      </c>
      <c r="AB312" s="2" t="s">
        <v>681</v>
      </c>
      <c r="AC312" s="2" t="s">
        <v>681</v>
      </c>
      <c r="AD312" s="2" t="s">
        <v>681</v>
      </c>
      <c r="AE312" s="2" t="s">
        <v>681</v>
      </c>
      <c r="AF312" s="2" t="s">
        <v>681</v>
      </c>
      <c r="AG312" s="2" t="s">
        <v>681</v>
      </c>
      <c r="AH312" s="2" t="s">
        <v>681</v>
      </c>
      <c r="AI312" s="2" t="s">
        <v>681</v>
      </c>
      <c r="AM312" s="9">
        <f t="shared" si="12"/>
        <v>0</v>
      </c>
      <c r="AN312" s="9">
        <f t="shared" si="13"/>
        <v>0</v>
      </c>
      <c r="AO312" s="10" t="str">
        <f t="shared" si="14"/>
        <v/>
      </c>
    </row>
    <row r="313" spans="1:41"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c r="V313" s="2" t="s">
        <v>681</v>
      </c>
      <c r="W313" s="2" t="s">
        <v>681</v>
      </c>
      <c r="X313" s="2" t="s">
        <v>681</v>
      </c>
      <c r="Y313" s="2" t="s">
        <v>681</v>
      </c>
      <c r="Z313" s="2" t="s">
        <v>681</v>
      </c>
      <c r="AA313" s="2" t="s">
        <v>681</v>
      </c>
      <c r="AB313" s="2" t="s">
        <v>681</v>
      </c>
      <c r="AC313" s="2" t="s">
        <v>681</v>
      </c>
      <c r="AD313" s="2" t="s">
        <v>681</v>
      </c>
      <c r="AE313" s="2" t="s">
        <v>681</v>
      </c>
      <c r="AF313" s="2" t="s">
        <v>681</v>
      </c>
      <c r="AG313" s="2" t="s">
        <v>681</v>
      </c>
      <c r="AH313" s="2" t="s">
        <v>681</v>
      </c>
      <c r="AI313" s="2" t="s">
        <v>681</v>
      </c>
      <c r="AM313" s="9">
        <f t="shared" si="12"/>
        <v>0</v>
      </c>
      <c r="AN313" s="9">
        <f t="shared" si="13"/>
        <v>0</v>
      </c>
      <c r="AO313" s="10" t="str">
        <f t="shared" si="14"/>
        <v/>
      </c>
    </row>
    <row r="314" spans="1:41"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c r="V314" s="2" t="s">
        <v>681</v>
      </c>
      <c r="W314" s="2" t="s">
        <v>681</v>
      </c>
      <c r="X314" s="2" t="s">
        <v>681</v>
      </c>
      <c r="Y314" s="2" t="s">
        <v>681</v>
      </c>
      <c r="Z314" s="2" t="s">
        <v>681</v>
      </c>
      <c r="AA314" s="2" t="s">
        <v>681</v>
      </c>
      <c r="AB314" s="2" t="s">
        <v>681</v>
      </c>
      <c r="AC314" s="2" t="s">
        <v>681</v>
      </c>
      <c r="AD314" s="2" t="s">
        <v>681</v>
      </c>
      <c r="AE314" s="2" t="s">
        <v>681</v>
      </c>
      <c r="AF314" s="2" t="s">
        <v>681</v>
      </c>
      <c r="AG314" s="2" t="s">
        <v>681</v>
      </c>
      <c r="AH314" s="2" t="s">
        <v>681</v>
      </c>
      <c r="AI314" s="2" t="s">
        <v>681</v>
      </c>
      <c r="AM314" s="9">
        <f t="shared" si="12"/>
        <v>0</v>
      </c>
      <c r="AN314" s="9">
        <f t="shared" si="13"/>
        <v>0</v>
      </c>
      <c r="AO314" s="10" t="str">
        <f t="shared" si="14"/>
        <v/>
      </c>
    </row>
    <row r="315" spans="1:41"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c r="V315" s="2" t="s">
        <v>681</v>
      </c>
      <c r="W315" s="2" t="s">
        <v>681</v>
      </c>
      <c r="X315" s="2" t="s">
        <v>681</v>
      </c>
      <c r="Y315" s="2" t="s">
        <v>681</v>
      </c>
      <c r="Z315" s="2" t="s">
        <v>681</v>
      </c>
      <c r="AA315" s="2" t="s">
        <v>681</v>
      </c>
      <c r="AB315" s="2" t="s">
        <v>681</v>
      </c>
      <c r="AC315" s="2" t="s">
        <v>681</v>
      </c>
      <c r="AD315" s="2" t="s">
        <v>681</v>
      </c>
      <c r="AE315" s="2" t="s">
        <v>681</v>
      </c>
      <c r="AF315" s="2" t="s">
        <v>681</v>
      </c>
      <c r="AG315" s="2" t="s">
        <v>681</v>
      </c>
      <c r="AH315" s="2" t="s">
        <v>681</v>
      </c>
      <c r="AI315" s="2" t="s">
        <v>681</v>
      </c>
      <c r="AM315" s="9">
        <f t="shared" si="12"/>
        <v>0</v>
      </c>
      <c r="AN315" s="9">
        <f t="shared" si="13"/>
        <v>0</v>
      </c>
      <c r="AO315" s="10" t="str">
        <f t="shared" si="14"/>
        <v/>
      </c>
    </row>
    <row r="316" spans="1:41"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c r="V316" s="2" t="s">
        <v>681</v>
      </c>
      <c r="W316" s="2" t="s">
        <v>681</v>
      </c>
      <c r="X316" s="2" t="s">
        <v>681</v>
      </c>
      <c r="Y316" s="2" t="s">
        <v>681</v>
      </c>
      <c r="Z316" s="2" t="s">
        <v>681</v>
      </c>
      <c r="AA316" s="2" t="s">
        <v>681</v>
      </c>
      <c r="AB316" s="2" t="s">
        <v>681</v>
      </c>
      <c r="AC316" s="2" t="s">
        <v>681</v>
      </c>
      <c r="AD316" s="2" t="s">
        <v>681</v>
      </c>
      <c r="AE316" s="2" t="s">
        <v>681</v>
      </c>
      <c r="AF316" s="2" t="s">
        <v>681</v>
      </c>
      <c r="AG316" s="2" t="s">
        <v>681</v>
      </c>
      <c r="AH316" s="2" t="s">
        <v>681</v>
      </c>
      <c r="AI316" s="2" t="s">
        <v>681</v>
      </c>
      <c r="AM316" s="9">
        <f t="shared" si="12"/>
        <v>0</v>
      </c>
      <c r="AN316" s="9">
        <f t="shared" si="13"/>
        <v>0</v>
      </c>
      <c r="AO316" s="10" t="str">
        <f t="shared" si="14"/>
        <v/>
      </c>
    </row>
    <row r="317" spans="1:41"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c r="V317" s="2" t="s">
        <v>681</v>
      </c>
      <c r="W317" s="2" t="s">
        <v>681</v>
      </c>
      <c r="X317" s="2" t="s">
        <v>681</v>
      </c>
      <c r="Y317" s="2" t="s">
        <v>681</v>
      </c>
      <c r="Z317" s="2" t="s">
        <v>681</v>
      </c>
      <c r="AA317" s="2" t="s">
        <v>681</v>
      </c>
      <c r="AB317" s="2" t="s">
        <v>681</v>
      </c>
      <c r="AC317" s="2" t="s">
        <v>681</v>
      </c>
      <c r="AD317" s="2" t="s">
        <v>681</v>
      </c>
      <c r="AE317" s="2" t="s">
        <v>681</v>
      </c>
      <c r="AF317" s="2" t="s">
        <v>681</v>
      </c>
      <c r="AG317" s="2" t="s">
        <v>681</v>
      </c>
      <c r="AH317" s="2" t="s">
        <v>681</v>
      </c>
      <c r="AI317" s="2" t="s">
        <v>681</v>
      </c>
      <c r="AM317" s="9">
        <f t="shared" si="12"/>
        <v>0</v>
      </c>
      <c r="AN317" s="9">
        <f t="shared" si="13"/>
        <v>0</v>
      </c>
      <c r="AO317" s="10" t="str">
        <f t="shared" si="14"/>
        <v/>
      </c>
    </row>
    <row r="318" spans="1:41"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c r="V318" s="2" t="s">
        <v>681</v>
      </c>
      <c r="W318" s="2" t="s">
        <v>681</v>
      </c>
      <c r="X318" s="2" t="s">
        <v>681</v>
      </c>
      <c r="Y318" s="2" t="s">
        <v>681</v>
      </c>
      <c r="Z318" s="2" t="s">
        <v>681</v>
      </c>
      <c r="AA318" s="2" t="s">
        <v>681</v>
      </c>
      <c r="AB318" s="2" t="s">
        <v>681</v>
      </c>
      <c r="AC318" s="2" t="s">
        <v>681</v>
      </c>
      <c r="AD318" s="2" t="s">
        <v>681</v>
      </c>
      <c r="AE318" s="2" t="s">
        <v>681</v>
      </c>
      <c r="AF318" s="2" t="s">
        <v>681</v>
      </c>
      <c r="AG318" s="2" t="s">
        <v>681</v>
      </c>
      <c r="AH318" s="2" t="s">
        <v>681</v>
      </c>
      <c r="AI318" s="2" t="s">
        <v>681</v>
      </c>
      <c r="AM318" s="9">
        <f t="shared" si="12"/>
        <v>0</v>
      </c>
      <c r="AN318" s="9">
        <f t="shared" si="13"/>
        <v>0</v>
      </c>
      <c r="AO318" s="10" t="str">
        <f t="shared" si="14"/>
        <v/>
      </c>
    </row>
    <row r="319" spans="1:41"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c r="V319" s="2" t="s">
        <v>681</v>
      </c>
      <c r="W319" s="2" t="s">
        <v>681</v>
      </c>
      <c r="X319" s="2" t="s">
        <v>681</v>
      </c>
      <c r="Y319" s="2" t="s">
        <v>681</v>
      </c>
      <c r="Z319" s="2" t="s">
        <v>681</v>
      </c>
      <c r="AA319" s="2" t="s">
        <v>681</v>
      </c>
      <c r="AB319" s="2" t="s">
        <v>681</v>
      </c>
      <c r="AC319" s="2" t="s">
        <v>681</v>
      </c>
      <c r="AD319" s="2" t="s">
        <v>681</v>
      </c>
      <c r="AE319" s="2" t="s">
        <v>681</v>
      </c>
      <c r="AF319" s="2" t="s">
        <v>681</v>
      </c>
      <c r="AG319" s="2" t="s">
        <v>681</v>
      </c>
      <c r="AH319" s="2" t="s">
        <v>681</v>
      </c>
      <c r="AI319" s="2" t="s">
        <v>681</v>
      </c>
      <c r="AM319" s="9">
        <f t="shared" si="12"/>
        <v>0</v>
      </c>
      <c r="AN319" s="9">
        <f t="shared" si="13"/>
        <v>0</v>
      </c>
      <c r="AO319" s="10" t="str">
        <f t="shared" si="14"/>
        <v/>
      </c>
    </row>
    <row r="320" spans="1:41"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c r="V320" s="2" t="s">
        <v>681</v>
      </c>
      <c r="W320" s="2" t="s">
        <v>681</v>
      </c>
      <c r="X320" s="2" t="s">
        <v>681</v>
      </c>
      <c r="Y320" s="2" t="s">
        <v>681</v>
      </c>
      <c r="Z320" s="2" t="s">
        <v>681</v>
      </c>
      <c r="AA320" s="2" t="s">
        <v>681</v>
      </c>
      <c r="AB320" s="2" t="s">
        <v>681</v>
      </c>
      <c r="AC320" s="2" t="s">
        <v>681</v>
      </c>
      <c r="AD320" s="2" t="s">
        <v>681</v>
      </c>
      <c r="AE320" s="2" t="s">
        <v>681</v>
      </c>
      <c r="AF320" s="2" t="s">
        <v>681</v>
      </c>
      <c r="AG320" s="2" t="s">
        <v>681</v>
      </c>
      <c r="AH320" s="2" t="s">
        <v>681</v>
      </c>
      <c r="AI320" s="2" t="s">
        <v>681</v>
      </c>
      <c r="AM320" s="9">
        <f t="shared" si="12"/>
        <v>0</v>
      </c>
      <c r="AN320" s="9">
        <f t="shared" si="13"/>
        <v>0</v>
      </c>
      <c r="AO320" s="10" t="str">
        <f t="shared" si="14"/>
        <v/>
      </c>
    </row>
    <row r="321" spans="1:41"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c r="V321" s="2" t="s">
        <v>681</v>
      </c>
      <c r="W321" s="2" t="s">
        <v>681</v>
      </c>
      <c r="X321" s="2" t="s">
        <v>681</v>
      </c>
      <c r="Y321" s="2" t="s">
        <v>681</v>
      </c>
      <c r="Z321" s="2" t="s">
        <v>681</v>
      </c>
      <c r="AA321" s="2" t="s">
        <v>681</v>
      </c>
      <c r="AB321" s="2" t="s">
        <v>681</v>
      </c>
      <c r="AC321" s="2" t="s">
        <v>681</v>
      </c>
      <c r="AD321" s="2" t="s">
        <v>681</v>
      </c>
      <c r="AE321" s="2" t="s">
        <v>681</v>
      </c>
      <c r="AF321" s="2" t="s">
        <v>681</v>
      </c>
      <c r="AG321" s="2" t="s">
        <v>681</v>
      </c>
      <c r="AH321" s="2" t="s">
        <v>681</v>
      </c>
      <c r="AI321" s="2" t="s">
        <v>681</v>
      </c>
      <c r="AM321" s="9">
        <f t="shared" si="12"/>
        <v>0</v>
      </c>
      <c r="AN321" s="9">
        <f t="shared" si="13"/>
        <v>0</v>
      </c>
      <c r="AO321" s="10" t="str">
        <f t="shared" si="14"/>
        <v/>
      </c>
    </row>
    <row r="322" spans="1:41" ht="15" customHeight="1" x14ac:dyDescent="0.25">
      <c r="A322" s="2" t="s">
        <v>477</v>
      </c>
      <c r="B322" s="2" t="s">
        <v>478</v>
      </c>
      <c r="C322" s="2">
        <v>2016</v>
      </c>
      <c r="D322" s="2">
        <v>38.99</v>
      </c>
      <c r="E322" s="2">
        <v>52.53</v>
      </c>
      <c r="F322" s="2">
        <v>0</v>
      </c>
      <c r="G322" s="2">
        <v>2.25</v>
      </c>
      <c r="H322" s="2">
        <v>0</v>
      </c>
      <c r="I322" s="2">
        <v>0</v>
      </c>
      <c r="J322" s="2">
        <v>0</v>
      </c>
      <c r="K322" s="2">
        <v>0</v>
      </c>
      <c r="L322" s="2" t="s">
        <v>681</v>
      </c>
      <c r="M322" s="2" t="s">
        <v>680</v>
      </c>
      <c r="N322" s="2" t="s">
        <v>680</v>
      </c>
      <c r="O322" s="2" t="s">
        <v>680</v>
      </c>
      <c r="P322" s="2" t="s">
        <v>680</v>
      </c>
      <c r="Q322" s="2" t="s">
        <v>680</v>
      </c>
      <c r="R322" s="2" t="s">
        <v>680</v>
      </c>
      <c r="S322" s="2" t="s">
        <v>680</v>
      </c>
      <c r="T322" s="2" t="s">
        <v>680</v>
      </c>
      <c r="U322" s="2" t="s">
        <v>680</v>
      </c>
      <c r="V322" s="2" t="s">
        <v>680</v>
      </c>
      <c r="W322" s="2">
        <v>50.03</v>
      </c>
      <c r="X322" s="2" t="s">
        <v>680</v>
      </c>
      <c r="Y322" s="2" t="s">
        <v>680</v>
      </c>
      <c r="Z322" s="2" t="s">
        <v>680</v>
      </c>
      <c r="AA322" s="2" t="s">
        <v>680</v>
      </c>
      <c r="AB322" s="2" t="s">
        <v>680</v>
      </c>
      <c r="AC322" s="2" t="s">
        <v>680</v>
      </c>
      <c r="AD322" s="2" t="s">
        <v>680</v>
      </c>
      <c r="AE322" s="2" t="s">
        <v>680</v>
      </c>
      <c r="AF322" s="2" t="s">
        <v>680</v>
      </c>
      <c r="AG322" s="2" t="s">
        <v>680</v>
      </c>
      <c r="AH322" s="2">
        <v>0.25</v>
      </c>
      <c r="AI322" s="2">
        <v>0.25</v>
      </c>
      <c r="AM322" s="9">
        <f t="shared" si="12"/>
        <v>52.53</v>
      </c>
      <c r="AN322" s="9">
        <f t="shared" si="13"/>
        <v>38.99</v>
      </c>
      <c r="AO322" s="10">
        <f t="shared" si="14"/>
        <v>0.74224252807919289</v>
      </c>
    </row>
    <row r="323" spans="1:41"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c r="V323" s="2" t="s">
        <v>681</v>
      </c>
      <c r="W323" s="2" t="s">
        <v>681</v>
      </c>
      <c r="X323" s="2" t="s">
        <v>681</v>
      </c>
      <c r="Y323" s="2" t="s">
        <v>681</v>
      </c>
      <c r="Z323" s="2" t="s">
        <v>681</v>
      </c>
      <c r="AA323" s="2" t="s">
        <v>681</v>
      </c>
      <c r="AB323" s="2" t="s">
        <v>681</v>
      </c>
      <c r="AC323" s="2" t="s">
        <v>681</v>
      </c>
      <c r="AD323" s="2" t="s">
        <v>681</v>
      </c>
      <c r="AE323" s="2" t="s">
        <v>681</v>
      </c>
      <c r="AF323" s="2" t="s">
        <v>681</v>
      </c>
      <c r="AG323" s="2" t="s">
        <v>681</v>
      </c>
      <c r="AH323" s="2" t="s">
        <v>681</v>
      </c>
      <c r="AI323" s="2" t="s">
        <v>681</v>
      </c>
      <c r="AM323" s="9">
        <f t="shared" ref="AM323:AM386" si="15">SUMPRODUCT(F323:AE323)+IFERROR(AI323/1,0)</f>
        <v>0</v>
      </c>
      <c r="AN323" s="9">
        <f t="shared" ref="AN323:AN386" si="16">IFERROR(D323/1,0)</f>
        <v>0</v>
      </c>
      <c r="AO323" s="10" t="str">
        <f t="shared" ref="AO323:AO386" si="17">IFERROR(AN323/AM323,"")</f>
        <v/>
      </c>
    </row>
    <row r="324" spans="1:41" ht="15" customHeight="1" x14ac:dyDescent="0.25">
      <c r="A324" s="2" t="s">
        <v>481</v>
      </c>
      <c r="B324" s="2" t="s">
        <v>482</v>
      </c>
      <c r="C324" s="2">
        <v>2016</v>
      </c>
      <c r="D324" s="2">
        <v>139.01</v>
      </c>
      <c r="E324" s="2">
        <v>157.76</v>
      </c>
      <c r="F324" s="2">
        <v>0</v>
      </c>
      <c r="G324" s="2">
        <v>0</v>
      </c>
      <c r="H324" s="2">
        <v>0</v>
      </c>
      <c r="I324" s="2">
        <v>0</v>
      </c>
      <c r="J324" s="2">
        <v>0</v>
      </c>
      <c r="K324" s="2">
        <v>0</v>
      </c>
      <c r="L324" s="2" t="s">
        <v>680</v>
      </c>
      <c r="M324" s="2">
        <v>16.239999999999998</v>
      </c>
      <c r="N324" s="2">
        <v>25.3</v>
      </c>
      <c r="O324" s="2">
        <v>58.66</v>
      </c>
      <c r="P324" s="2">
        <v>25.68</v>
      </c>
      <c r="Q324" s="2">
        <v>0</v>
      </c>
      <c r="R324" s="2">
        <v>0</v>
      </c>
      <c r="S324" s="2" t="s">
        <v>8</v>
      </c>
      <c r="T324" s="2">
        <v>0</v>
      </c>
      <c r="U324" s="2">
        <v>0</v>
      </c>
      <c r="V324" s="2">
        <v>0</v>
      </c>
      <c r="W324" s="2">
        <v>0</v>
      </c>
      <c r="X324" s="2">
        <v>0</v>
      </c>
      <c r="Y324" s="2">
        <v>2.06</v>
      </c>
      <c r="Z324" s="2">
        <v>0</v>
      </c>
      <c r="AA324" s="2">
        <v>0</v>
      </c>
      <c r="AB324" s="2">
        <v>0</v>
      </c>
      <c r="AC324" s="2">
        <v>0</v>
      </c>
      <c r="AD324" s="2">
        <v>29.82</v>
      </c>
      <c r="AE324" s="2">
        <v>0</v>
      </c>
      <c r="AF324" s="2" t="s">
        <v>915</v>
      </c>
      <c r="AG324" s="2">
        <v>0</v>
      </c>
      <c r="AH324" s="2">
        <v>0</v>
      </c>
      <c r="AI324" s="2">
        <v>0</v>
      </c>
      <c r="AM324" s="9">
        <f t="shared" si="15"/>
        <v>157.76</v>
      </c>
      <c r="AN324" s="9">
        <f t="shared" si="16"/>
        <v>139.01</v>
      </c>
      <c r="AO324" s="10">
        <f t="shared" si="17"/>
        <v>0.88114858012170383</v>
      </c>
    </row>
    <row r="325" spans="1:41" ht="15" customHeight="1" x14ac:dyDescent="0.25">
      <c r="A325" s="2" t="s">
        <v>481</v>
      </c>
      <c r="B325" s="2" t="s">
        <v>483</v>
      </c>
      <c r="C325" s="2">
        <v>2016</v>
      </c>
      <c r="D325" s="2">
        <v>24.63</v>
      </c>
      <c r="E325" s="2">
        <v>28.32</v>
      </c>
      <c r="F325" s="2">
        <v>0</v>
      </c>
      <c r="G325" s="2">
        <v>0</v>
      </c>
      <c r="H325" s="2">
        <v>0</v>
      </c>
      <c r="I325" s="2">
        <v>0</v>
      </c>
      <c r="J325" s="2">
        <v>0</v>
      </c>
      <c r="K325" s="2">
        <v>0</v>
      </c>
      <c r="L325" s="2" t="s">
        <v>680</v>
      </c>
      <c r="M325" s="2">
        <v>3.94</v>
      </c>
      <c r="N325" s="2">
        <v>12.3</v>
      </c>
      <c r="O325" s="2">
        <v>4.41</v>
      </c>
      <c r="P325" s="2">
        <v>2.5499999999999998</v>
      </c>
      <c r="Q325" s="2">
        <v>0</v>
      </c>
      <c r="R325" s="2">
        <v>0</v>
      </c>
      <c r="S325" s="2" t="s">
        <v>8</v>
      </c>
      <c r="T325" s="2">
        <v>0</v>
      </c>
      <c r="U325" s="2">
        <v>0</v>
      </c>
      <c r="V325" s="2">
        <v>0</v>
      </c>
      <c r="W325" s="2">
        <v>0</v>
      </c>
      <c r="X325" s="2">
        <v>0</v>
      </c>
      <c r="Y325" s="2">
        <v>0.28000000000000003</v>
      </c>
      <c r="Z325" s="2">
        <v>0</v>
      </c>
      <c r="AA325" s="2">
        <v>0</v>
      </c>
      <c r="AB325" s="2">
        <v>0</v>
      </c>
      <c r="AC325" s="2">
        <v>0</v>
      </c>
      <c r="AD325" s="2">
        <v>4.84</v>
      </c>
      <c r="AE325" s="2">
        <v>0</v>
      </c>
      <c r="AF325" s="2" t="s">
        <v>680</v>
      </c>
      <c r="AG325" s="2">
        <v>0</v>
      </c>
      <c r="AH325" s="2">
        <v>0</v>
      </c>
      <c r="AI325" s="2">
        <v>0</v>
      </c>
      <c r="AM325" s="9">
        <f t="shared" si="15"/>
        <v>28.320000000000004</v>
      </c>
      <c r="AN325" s="9">
        <f t="shared" si="16"/>
        <v>24.63</v>
      </c>
      <c r="AO325" s="10">
        <f t="shared" si="17"/>
        <v>0.86970338983050832</v>
      </c>
    </row>
    <row r="326" spans="1:41" ht="15" customHeight="1" x14ac:dyDescent="0.25">
      <c r="A326" s="2" t="s">
        <v>481</v>
      </c>
      <c r="B326" s="2" t="s">
        <v>484</v>
      </c>
      <c r="C326" s="2">
        <v>2016</v>
      </c>
      <c r="D326" s="2">
        <v>10.28</v>
      </c>
      <c r="E326" s="2">
        <v>12.14</v>
      </c>
      <c r="F326" s="2">
        <v>0</v>
      </c>
      <c r="G326" s="2">
        <v>0.18</v>
      </c>
      <c r="H326" s="2">
        <v>0</v>
      </c>
      <c r="I326" s="2">
        <v>0</v>
      </c>
      <c r="J326" s="2">
        <v>0</v>
      </c>
      <c r="K326" s="2">
        <v>0</v>
      </c>
      <c r="L326" s="2" t="s">
        <v>680</v>
      </c>
      <c r="M326" s="2">
        <v>2.81</v>
      </c>
      <c r="N326" s="2">
        <v>0</v>
      </c>
      <c r="O326" s="2">
        <v>7.59</v>
      </c>
      <c r="P326" s="2">
        <v>0</v>
      </c>
      <c r="Q326" s="2">
        <v>0</v>
      </c>
      <c r="R326" s="2">
        <v>0</v>
      </c>
      <c r="S326" s="2" t="s">
        <v>8</v>
      </c>
      <c r="T326" s="2">
        <v>0</v>
      </c>
      <c r="U326" s="2">
        <v>0</v>
      </c>
      <c r="V326" s="2">
        <v>0</v>
      </c>
      <c r="W326" s="2">
        <v>0</v>
      </c>
      <c r="X326" s="2">
        <v>0</v>
      </c>
      <c r="Y326" s="2">
        <v>0</v>
      </c>
      <c r="Z326" s="2">
        <v>0</v>
      </c>
      <c r="AA326" s="2">
        <v>0</v>
      </c>
      <c r="AB326" s="2">
        <v>0</v>
      </c>
      <c r="AC326" s="2">
        <v>0</v>
      </c>
      <c r="AD326" s="2">
        <v>1.56</v>
      </c>
      <c r="AE326" s="2">
        <v>0</v>
      </c>
      <c r="AF326" s="2" t="s">
        <v>680</v>
      </c>
      <c r="AG326" s="2">
        <v>0</v>
      </c>
      <c r="AH326" s="2">
        <v>0</v>
      </c>
      <c r="AI326" s="2">
        <v>0</v>
      </c>
      <c r="AM326" s="9">
        <f t="shared" si="15"/>
        <v>12.14</v>
      </c>
      <c r="AN326" s="9">
        <f t="shared" si="16"/>
        <v>10.28</v>
      </c>
      <c r="AO326" s="10">
        <f t="shared" si="17"/>
        <v>0.84678747940691923</v>
      </c>
    </row>
    <row r="327" spans="1:41" ht="15" customHeight="1" x14ac:dyDescent="0.25">
      <c r="A327" s="2" t="s">
        <v>481</v>
      </c>
      <c r="B327" s="2" t="s">
        <v>485</v>
      </c>
      <c r="C327" s="2">
        <v>2016</v>
      </c>
      <c r="D327" s="2">
        <v>48.8</v>
      </c>
      <c r="E327" s="2">
        <v>55.24</v>
      </c>
      <c r="F327" s="2">
        <v>0</v>
      </c>
      <c r="G327" s="2">
        <v>1.43</v>
      </c>
      <c r="H327" s="2">
        <v>0</v>
      </c>
      <c r="I327" s="2">
        <v>0</v>
      </c>
      <c r="J327" s="2">
        <v>0</v>
      </c>
      <c r="K327" s="2">
        <v>0</v>
      </c>
      <c r="L327" s="2" t="s">
        <v>680</v>
      </c>
      <c r="M327" s="2">
        <v>2.2400000000000002</v>
      </c>
      <c r="N327" s="2">
        <v>11.19</v>
      </c>
      <c r="O327" s="2">
        <v>31.34</v>
      </c>
      <c r="P327" s="2">
        <v>0</v>
      </c>
      <c r="Q327" s="2">
        <v>0</v>
      </c>
      <c r="R327" s="2">
        <v>0</v>
      </c>
      <c r="S327" s="2" t="s">
        <v>8</v>
      </c>
      <c r="T327" s="2">
        <v>0</v>
      </c>
      <c r="U327" s="2">
        <v>0</v>
      </c>
      <c r="V327" s="2">
        <v>0</v>
      </c>
      <c r="W327" s="2">
        <v>0</v>
      </c>
      <c r="X327" s="2">
        <v>0</v>
      </c>
      <c r="Y327" s="2">
        <v>2.61</v>
      </c>
      <c r="Z327" s="2">
        <v>0</v>
      </c>
      <c r="AA327" s="2">
        <v>0</v>
      </c>
      <c r="AB327" s="2">
        <v>0</v>
      </c>
      <c r="AC327" s="2">
        <v>0</v>
      </c>
      <c r="AD327" s="2">
        <v>6.43</v>
      </c>
      <c r="AE327" s="2">
        <v>0</v>
      </c>
      <c r="AF327" s="2" t="s">
        <v>680</v>
      </c>
      <c r="AG327" s="2">
        <v>0</v>
      </c>
      <c r="AH327" s="2">
        <v>0</v>
      </c>
      <c r="AI327" s="2">
        <v>0</v>
      </c>
      <c r="AM327" s="9">
        <f t="shared" si="15"/>
        <v>55.24</v>
      </c>
      <c r="AN327" s="9">
        <f t="shared" si="16"/>
        <v>48.8</v>
      </c>
      <c r="AO327" s="10">
        <f t="shared" si="17"/>
        <v>0.88341781317885582</v>
      </c>
    </row>
    <row r="328" spans="1:41" ht="15" customHeight="1" x14ac:dyDescent="0.25">
      <c r="A328" s="2" t="s">
        <v>486</v>
      </c>
      <c r="B328" s="2" t="s">
        <v>487</v>
      </c>
      <c r="C328" s="2">
        <v>2016</v>
      </c>
      <c r="D328" s="2">
        <v>93.5</v>
      </c>
      <c r="E328" s="2">
        <v>1.7170000000000001</v>
      </c>
      <c r="F328" s="2" t="s">
        <v>680</v>
      </c>
      <c r="G328" s="2">
        <v>4.5999999999999999E-2</v>
      </c>
      <c r="H328" s="2" t="s">
        <v>680</v>
      </c>
      <c r="I328" s="2" t="s">
        <v>680</v>
      </c>
      <c r="J328" s="2">
        <v>1.671</v>
      </c>
      <c r="K328" s="2" t="s">
        <v>680</v>
      </c>
      <c r="L328" s="2" t="s">
        <v>681</v>
      </c>
      <c r="M328" s="2" t="s">
        <v>680</v>
      </c>
      <c r="N328" s="2" t="s">
        <v>680</v>
      </c>
      <c r="O328" s="2" t="s">
        <v>680</v>
      </c>
      <c r="P328" s="2" t="s">
        <v>680</v>
      </c>
      <c r="Q328" s="2" t="s">
        <v>680</v>
      </c>
      <c r="R328" s="2" t="s">
        <v>680</v>
      </c>
      <c r="S328" s="2" t="s">
        <v>680</v>
      </c>
      <c r="T328" s="2" t="s">
        <v>680</v>
      </c>
      <c r="U328" s="2" t="s">
        <v>680</v>
      </c>
      <c r="V328" s="2" t="s">
        <v>680</v>
      </c>
      <c r="W328" s="2" t="s">
        <v>680</v>
      </c>
      <c r="X328" s="2" t="s">
        <v>680</v>
      </c>
      <c r="Y328" s="2" t="s">
        <v>680</v>
      </c>
      <c r="Z328" s="2" t="s">
        <v>680</v>
      </c>
      <c r="AA328" s="2" t="s">
        <v>680</v>
      </c>
      <c r="AB328" s="2" t="s">
        <v>680</v>
      </c>
      <c r="AC328" s="2" t="s">
        <v>680</v>
      </c>
      <c r="AD328" s="2" t="s">
        <v>680</v>
      </c>
      <c r="AE328" s="2" t="s">
        <v>680</v>
      </c>
      <c r="AF328" s="2" t="s">
        <v>680</v>
      </c>
      <c r="AG328" s="2" t="s">
        <v>680</v>
      </c>
      <c r="AH328" s="2" t="s">
        <v>680</v>
      </c>
      <c r="AI328" s="2" t="s">
        <v>680</v>
      </c>
      <c r="AM328" s="9">
        <f t="shared" si="15"/>
        <v>1.7170000000000001</v>
      </c>
      <c r="AN328" s="9">
        <f t="shared" si="16"/>
        <v>93.5</v>
      </c>
      <c r="AO328" s="10">
        <f t="shared" si="17"/>
        <v>54.455445544554451</v>
      </c>
    </row>
    <row r="329" spans="1:41" ht="15" customHeight="1" x14ac:dyDescent="0.25">
      <c r="A329" s="2" t="s">
        <v>486</v>
      </c>
      <c r="B329" s="2" t="s">
        <v>488</v>
      </c>
      <c r="C329" s="2">
        <v>2016</v>
      </c>
      <c r="D329" s="2">
        <v>0.88700000000000001</v>
      </c>
      <c r="E329" s="2">
        <v>0.88600000000000001</v>
      </c>
      <c r="F329" s="2" t="s">
        <v>680</v>
      </c>
      <c r="G329" s="2">
        <v>0.13400000000000001</v>
      </c>
      <c r="H329" s="2" t="s">
        <v>680</v>
      </c>
      <c r="I329" s="2" t="s">
        <v>680</v>
      </c>
      <c r="J329" s="2" t="s">
        <v>680</v>
      </c>
      <c r="K329" s="2" t="s">
        <v>680</v>
      </c>
      <c r="L329" s="2" t="s">
        <v>681</v>
      </c>
      <c r="M329" s="2" t="s">
        <v>680</v>
      </c>
      <c r="N329" s="2" t="s">
        <v>680</v>
      </c>
      <c r="O329" s="2" t="s">
        <v>680</v>
      </c>
      <c r="P329" s="2" t="s">
        <v>680</v>
      </c>
      <c r="Q329" s="2" t="s">
        <v>680</v>
      </c>
      <c r="R329" s="2" t="s">
        <v>680</v>
      </c>
      <c r="S329" s="2" t="s">
        <v>680</v>
      </c>
      <c r="T329" s="2">
        <v>0.27500000000000002</v>
      </c>
      <c r="U329" s="2">
        <v>0.47699999999999998</v>
      </c>
      <c r="V329" s="2" t="s">
        <v>680</v>
      </c>
      <c r="W329" s="2" t="s">
        <v>680</v>
      </c>
      <c r="X329" s="2" t="s">
        <v>680</v>
      </c>
      <c r="Y329" s="2" t="s">
        <v>680</v>
      </c>
      <c r="Z329" s="2" t="s">
        <v>680</v>
      </c>
      <c r="AA329" s="2" t="s">
        <v>680</v>
      </c>
      <c r="AB329" s="2" t="s">
        <v>680</v>
      </c>
      <c r="AC329" s="2" t="s">
        <v>680</v>
      </c>
      <c r="AD329" s="2" t="s">
        <v>680</v>
      </c>
      <c r="AE329" s="2" t="s">
        <v>680</v>
      </c>
      <c r="AF329" s="2" t="s">
        <v>680</v>
      </c>
      <c r="AG329" s="2" t="s">
        <v>680</v>
      </c>
      <c r="AH329" s="2" t="s">
        <v>680</v>
      </c>
      <c r="AI329" s="2" t="s">
        <v>680</v>
      </c>
      <c r="AM329" s="9">
        <f t="shared" si="15"/>
        <v>0.88600000000000001</v>
      </c>
      <c r="AN329" s="9">
        <f t="shared" si="16"/>
        <v>0.88700000000000001</v>
      </c>
      <c r="AO329" s="10">
        <f t="shared" si="17"/>
        <v>1.0011286681715577</v>
      </c>
    </row>
    <row r="330" spans="1:41" ht="15" customHeight="1" x14ac:dyDescent="0.25">
      <c r="A330" s="2" t="s">
        <v>489</v>
      </c>
      <c r="B330" s="2" t="s">
        <v>490</v>
      </c>
      <c r="C330" s="2">
        <v>2016</v>
      </c>
      <c r="D330" s="2">
        <v>20.059999999999999</v>
      </c>
      <c r="E330" s="2">
        <v>22.978999999999999</v>
      </c>
      <c r="F330" s="2" t="s">
        <v>680</v>
      </c>
      <c r="G330" s="2">
        <v>3.99</v>
      </c>
      <c r="H330" s="2" t="s">
        <v>680</v>
      </c>
      <c r="I330" s="2" t="s">
        <v>680</v>
      </c>
      <c r="J330" s="2" t="s">
        <v>680</v>
      </c>
      <c r="K330" s="2" t="s">
        <v>680</v>
      </c>
      <c r="L330" s="2" t="s">
        <v>681</v>
      </c>
      <c r="M330" s="2" t="s">
        <v>680</v>
      </c>
      <c r="N330" s="2" t="s">
        <v>680</v>
      </c>
      <c r="O330" s="2" t="s">
        <v>680</v>
      </c>
      <c r="P330" s="2" t="s">
        <v>680</v>
      </c>
      <c r="Q330" s="2" t="s">
        <v>680</v>
      </c>
      <c r="R330" s="2" t="s">
        <v>680</v>
      </c>
      <c r="S330" s="2" t="s">
        <v>680</v>
      </c>
      <c r="T330" s="2">
        <v>18.989000000000001</v>
      </c>
      <c r="U330" s="2" t="s">
        <v>680</v>
      </c>
      <c r="V330" s="2" t="s">
        <v>680</v>
      </c>
      <c r="W330" s="2" t="s">
        <v>680</v>
      </c>
      <c r="X330" s="2" t="s">
        <v>680</v>
      </c>
      <c r="Y330" s="2" t="s">
        <v>680</v>
      </c>
      <c r="Z330" s="2" t="s">
        <v>680</v>
      </c>
      <c r="AA330" s="2" t="s">
        <v>680</v>
      </c>
      <c r="AB330" s="2" t="s">
        <v>680</v>
      </c>
      <c r="AC330" s="2" t="s">
        <v>680</v>
      </c>
      <c r="AD330" s="2" t="s">
        <v>680</v>
      </c>
      <c r="AE330" s="2" t="s">
        <v>680</v>
      </c>
      <c r="AF330" s="2" t="s">
        <v>680</v>
      </c>
      <c r="AG330" s="2" t="s">
        <v>680</v>
      </c>
      <c r="AH330" s="2" t="s">
        <v>680</v>
      </c>
      <c r="AI330" s="2" t="s">
        <v>680</v>
      </c>
      <c r="AM330" s="9">
        <f t="shared" si="15"/>
        <v>22.978999999999999</v>
      </c>
      <c r="AN330" s="9">
        <f t="shared" si="16"/>
        <v>20.059999999999999</v>
      </c>
      <c r="AO330" s="10">
        <f t="shared" si="17"/>
        <v>0.87297097349754116</v>
      </c>
    </row>
    <row r="331" spans="1:41"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c r="V331" s="2" t="s">
        <v>681</v>
      </c>
      <c r="W331" s="2" t="s">
        <v>681</v>
      </c>
      <c r="X331" s="2" t="s">
        <v>681</v>
      </c>
      <c r="Y331" s="2" t="s">
        <v>681</v>
      </c>
      <c r="Z331" s="2" t="s">
        <v>681</v>
      </c>
      <c r="AA331" s="2" t="s">
        <v>681</v>
      </c>
      <c r="AB331" s="2" t="s">
        <v>681</v>
      </c>
      <c r="AC331" s="2" t="s">
        <v>681</v>
      </c>
      <c r="AD331" s="2" t="s">
        <v>681</v>
      </c>
      <c r="AE331" s="2" t="s">
        <v>681</v>
      </c>
      <c r="AF331" s="2" t="s">
        <v>681</v>
      </c>
      <c r="AG331" s="2" t="s">
        <v>681</v>
      </c>
      <c r="AH331" s="2" t="s">
        <v>681</v>
      </c>
      <c r="AI331" s="2" t="s">
        <v>681</v>
      </c>
      <c r="AM331" s="9">
        <f t="shared" si="15"/>
        <v>0</v>
      </c>
      <c r="AN331" s="9">
        <f t="shared" si="16"/>
        <v>0</v>
      </c>
      <c r="AO331" s="10" t="str">
        <f t="shared" si="17"/>
        <v/>
      </c>
    </row>
    <row r="332" spans="1:41" ht="15" customHeight="1" x14ac:dyDescent="0.25">
      <c r="A332" s="2" t="s">
        <v>493</v>
      </c>
      <c r="B332" s="2" t="s">
        <v>494</v>
      </c>
      <c r="C332" s="2">
        <v>2016</v>
      </c>
      <c r="D332" s="2">
        <v>25.5</v>
      </c>
      <c r="E332" s="2">
        <v>29.353000000000002</v>
      </c>
      <c r="F332" s="2" t="s">
        <v>680</v>
      </c>
      <c r="G332" s="2">
        <v>0.19</v>
      </c>
      <c r="H332" s="2" t="s">
        <v>680</v>
      </c>
      <c r="I332" s="2">
        <v>3.4</v>
      </c>
      <c r="J332" s="2" t="s">
        <v>680</v>
      </c>
      <c r="K332" s="2" t="s">
        <v>680</v>
      </c>
      <c r="L332" s="2" t="s">
        <v>681</v>
      </c>
      <c r="M332" s="2" t="s">
        <v>680</v>
      </c>
      <c r="N332" s="2" t="s">
        <v>680</v>
      </c>
      <c r="O332" s="2" t="s">
        <v>680</v>
      </c>
      <c r="P332" s="2">
        <v>22.273</v>
      </c>
      <c r="Q332" s="2" t="s">
        <v>680</v>
      </c>
      <c r="R332" s="2" t="s">
        <v>680</v>
      </c>
      <c r="S332" s="2" t="s">
        <v>680</v>
      </c>
      <c r="T332" s="2" t="s">
        <v>680</v>
      </c>
      <c r="U332" s="2" t="s">
        <v>680</v>
      </c>
      <c r="V332" s="2" t="s">
        <v>680</v>
      </c>
      <c r="W332" s="2" t="s">
        <v>680</v>
      </c>
      <c r="X332" s="2" t="s">
        <v>680</v>
      </c>
      <c r="Y332" s="2" t="s">
        <v>680</v>
      </c>
      <c r="Z332" s="2" t="s">
        <v>680</v>
      </c>
      <c r="AA332" s="2" t="s">
        <v>680</v>
      </c>
      <c r="AB332" s="2" t="s">
        <v>680</v>
      </c>
      <c r="AC332" s="2" t="s">
        <v>680</v>
      </c>
      <c r="AD332" s="2">
        <v>3.49</v>
      </c>
      <c r="AE332" s="2" t="s">
        <v>680</v>
      </c>
      <c r="AF332" s="2" t="s">
        <v>680</v>
      </c>
      <c r="AG332" s="2" t="s">
        <v>680</v>
      </c>
      <c r="AH332" s="2" t="s">
        <v>680</v>
      </c>
      <c r="AI332" s="2" t="s">
        <v>680</v>
      </c>
      <c r="AM332" s="9">
        <f t="shared" si="15"/>
        <v>29.353000000000002</v>
      </c>
      <c r="AN332" s="9">
        <f t="shared" si="16"/>
        <v>25.5</v>
      </c>
      <c r="AO332" s="10">
        <f t="shared" si="17"/>
        <v>0.86873573399652504</v>
      </c>
    </row>
    <row r="333" spans="1:41" ht="15" customHeight="1" x14ac:dyDescent="0.25">
      <c r="A333" s="2" t="s">
        <v>493</v>
      </c>
      <c r="B333" s="2" t="s">
        <v>495</v>
      </c>
      <c r="C333" s="2">
        <v>2016</v>
      </c>
      <c r="D333" s="2">
        <v>18.059999999999999</v>
      </c>
      <c r="E333" s="2">
        <v>19.803000000000001</v>
      </c>
      <c r="F333" s="2" t="s">
        <v>680</v>
      </c>
      <c r="G333" s="2">
        <v>0.60899999999999999</v>
      </c>
      <c r="H333" s="2" t="s">
        <v>680</v>
      </c>
      <c r="I333" s="2" t="s">
        <v>680</v>
      </c>
      <c r="J333" s="2" t="s">
        <v>680</v>
      </c>
      <c r="K333" s="2" t="s">
        <v>680</v>
      </c>
      <c r="L333" s="2" t="s">
        <v>681</v>
      </c>
      <c r="M333" s="2" t="s">
        <v>680</v>
      </c>
      <c r="N333" s="2" t="s">
        <v>680</v>
      </c>
      <c r="O333" s="2">
        <v>13.228999999999999</v>
      </c>
      <c r="P333" s="2">
        <v>2.3450000000000002</v>
      </c>
      <c r="Q333" s="2" t="s">
        <v>680</v>
      </c>
      <c r="R333" s="2" t="s">
        <v>680</v>
      </c>
      <c r="S333" s="2" t="s">
        <v>8</v>
      </c>
      <c r="T333" s="2" t="s">
        <v>680</v>
      </c>
      <c r="U333" s="2" t="s">
        <v>680</v>
      </c>
      <c r="V333" s="2" t="s">
        <v>680</v>
      </c>
      <c r="W333" s="2" t="s">
        <v>680</v>
      </c>
      <c r="X333" s="2">
        <v>1.64</v>
      </c>
      <c r="Y333" s="2" t="s">
        <v>680</v>
      </c>
      <c r="Z333" s="2" t="s">
        <v>680</v>
      </c>
      <c r="AA333" s="2" t="s">
        <v>680</v>
      </c>
      <c r="AB333" s="2" t="s">
        <v>680</v>
      </c>
      <c r="AC333" s="2" t="s">
        <v>680</v>
      </c>
      <c r="AD333" s="2">
        <v>1.98</v>
      </c>
      <c r="AE333" s="2" t="s">
        <v>680</v>
      </c>
      <c r="AF333" s="2" t="s">
        <v>680</v>
      </c>
      <c r="AG333" s="2" t="s">
        <v>680</v>
      </c>
      <c r="AH333" s="2" t="s">
        <v>680</v>
      </c>
      <c r="AI333" s="2" t="s">
        <v>680</v>
      </c>
      <c r="AM333" s="9">
        <f t="shared" si="15"/>
        <v>19.803000000000001</v>
      </c>
      <c r="AN333" s="9">
        <f t="shared" si="16"/>
        <v>18.059999999999999</v>
      </c>
      <c r="AO333" s="10">
        <f t="shared" si="17"/>
        <v>0.91198303287380689</v>
      </c>
    </row>
    <row r="334" spans="1:41" ht="15" customHeight="1" x14ac:dyDescent="0.25">
      <c r="A334" s="2" t="s">
        <v>493</v>
      </c>
      <c r="B334" s="2" t="s">
        <v>496</v>
      </c>
      <c r="C334" s="2">
        <v>2016</v>
      </c>
      <c r="D334" s="2">
        <v>188.44</v>
      </c>
      <c r="E334" s="2">
        <v>206.8</v>
      </c>
      <c r="F334" s="2" t="s">
        <v>680</v>
      </c>
      <c r="G334" s="2">
        <v>0.4</v>
      </c>
      <c r="H334" s="2" t="s">
        <v>680</v>
      </c>
      <c r="I334" s="2">
        <v>5.0999999999999996</v>
      </c>
      <c r="J334" s="2" t="s">
        <v>680</v>
      </c>
      <c r="K334" s="2" t="s">
        <v>680</v>
      </c>
      <c r="L334" s="2" t="s">
        <v>681</v>
      </c>
      <c r="M334" s="2" t="s">
        <v>680</v>
      </c>
      <c r="N334" s="2" t="s">
        <v>680</v>
      </c>
      <c r="O334" s="2" t="s">
        <v>680</v>
      </c>
      <c r="P334" s="2" t="s">
        <v>680</v>
      </c>
      <c r="Q334" s="2" t="s">
        <v>680</v>
      </c>
      <c r="R334" s="2">
        <v>4.5</v>
      </c>
      <c r="S334" s="2" t="s">
        <v>680</v>
      </c>
      <c r="T334" s="2" t="s">
        <v>680</v>
      </c>
      <c r="U334" s="2" t="s">
        <v>680</v>
      </c>
      <c r="V334" s="2" t="s">
        <v>680</v>
      </c>
      <c r="W334" s="2" t="s">
        <v>680</v>
      </c>
      <c r="X334" s="2">
        <v>6.8</v>
      </c>
      <c r="Y334" s="2" t="s">
        <v>680</v>
      </c>
      <c r="Z334" s="2" t="s">
        <v>680</v>
      </c>
      <c r="AA334" s="2" t="s">
        <v>680</v>
      </c>
      <c r="AB334" s="2">
        <v>190</v>
      </c>
      <c r="AC334" s="2" t="s">
        <v>680</v>
      </c>
      <c r="AD334" s="2" t="s">
        <v>680</v>
      </c>
      <c r="AE334" s="2" t="s">
        <v>680</v>
      </c>
      <c r="AF334" s="2" t="s">
        <v>680</v>
      </c>
      <c r="AG334" s="2" t="s">
        <v>680</v>
      </c>
      <c r="AH334" s="2" t="s">
        <v>680</v>
      </c>
      <c r="AI334" s="2" t="s">
        <v>680</v>
      </c>
      <c r="AM334" s="9">
        <f t="shared" si="15"/>
        <v>206.8</v>
      </c>
      <c r="AN334" s="9">
        <f t="shared" si="16"/>
        <v>188.44</v>
      </c>
      <c r="AO334" s="10">
        <f t="shared" si="17"/>
        <v>0.91121856866537709</v>
      </c>
    </row>
    <row r="335" spans="1:41" ht="15" customHeight="1" x14ac:dyDescent="0.25">
      <c r="A335" s="2" t="s">
        <v>493</v>
      </c>
      <c r="B335" s="2" t="s">
        <v>497</v>
      </c>
      <c r="C335" s="2">
        <v>2016</v>
      </c>
      <c r="D335" s="2">
        <v>112.66500000000001</v>
      </c>
      <c r="E335" s="2">
        <v>118.116</v>
      </c>
      <c r="F335" s="2" t="s">
        <v>680</v>
      </c>
      <c r="G335" s="2">
        <v>4.9000000000000002E-2</v>
      </c>
      <c r="H335" s="2" t="s">
        <v>680</v>
      </c>
      <c r="I335" s="2">
        <v>5.375</v>
      </c>
      <c r="J335" s="2" t="s">
        <v>680</v>
      </c>
      <c r="K335" s="2" t="s">
        <v>680</v>
      </c>
      <c r="L335" s="2" t="s">
        <v>681</v>
      </c>
      <c r="M335" s="2" t="s">
        <v>680</v>
      </c>
      <c r="N335" s="2" t="s">
        <v>680</v>
      </c>
      <c r="O335" s="2" t="s">
        <v>680</v>
      </c>
      <c r="P335" s="2" t="s">
        <v>680</v>
      </c>
      <c r="Q335" s="2" t="s">
        <v>680</v>
      </c>
      <c r="R335" s="2" t="s">
        <v>680</v>
      </c>
      <c r="S335" s="2" t="s">
        <v>680</v>
      </c>
      <c r="T335" s="2" t="s">
        <v>680</v>
      </c>
      <c r="U335" s="2" t="s">
        <v>680</v>
      </c>
      <c r="V335" s="2" t="s">
        <v>680</v>
      </c>
      <c r="W335" s="2" t="s">
        <v>680</v>
      </c>
      <c r="X335" s="2" t="s">
        <v>680</v>
      </c>
      <c r="Y335" s="2" t="s">
        <v>680</v>
      </c>
      <c r="Z335" s="2">
        <v>1.468</v>
      </c>
      <c r="AA335" s="2" t="s">
        <v>680</v>
      </c>
      <c r="AB335" s="2">
        <v>61.588000000000001</v>
      </c>
      <c r="AC335" s="2" t="s">
        <v>680</v>
      </c>
      <c r="AD335" s="2" t="s">
        <v>680</v>
      </c>
      <c r="AE335" s="2" t="s">
        <v>680</v>
      </c>
      <c r="AF335" s="2" t="s">
        <v>680</v>
      </c>
      <c r="AG335" s="2" t="s">
        <v>680</v>
      </c>
      <c r="AH335" s="2">
        <v>49.636000000000003</v>
      </c>
      <c r="AI335" s="2">
        <v>50.137</v>
      </c>
      <c r="AM335" s="9">
        <f t="shared" si="15"/>
        <v>118.617</v>
      </c>
      <c r="AN335" s="9">
        <f t="shared" si="16"/>
        <v>112.66500000000001</v>
      </c>
      <c r="AO335" s="10">
        <f t="shared" si="17"/>
        <v>0.94982169503528169</v>
      </c>
    </row>
    <row r="336" spans="1:41" ht="15" customHeight="1" x14ac:dyDescent="0.25">
      <c r="A336" s="2" t="s">
        <v>493</v>
      </c>
      <c r="B336" s="2" t="s">
        <v>498</v>
      </c>
      <c r="C336" s="2">
        <v>2016</v>
      </c>
      <c r="D336" s="2">
        <v>7.56</v>
      </c>
      <c r="E336" s="2">
        <v>8.2449999999999992</v>
      </c>
      <c r="F336" s="2" t="s">
        <v>680</v>
      </c>
      <c r="G336" s="2">
        <v>0.26300000000000001</v>
      </c>
      <c r="H336" s="2" t="s">
        <v>680</v>
      </c>
      <c r="I336" s="2" t="s">
        <v>680</v>
      </c>
      <c r="J336" s="2" t="s">
        <v>680</v>
      </c>
      <c r="K336" s="2" t="s">
        <v>680</v>
      </c>
      <c r="L336" s="2" t="s">
        <v>681</v>
      </c>
      <c r="M336" s="2" t="s">
        <v>680</v>
      </c>
      <c r="N336" s="2" t="s">
        <v>680</v>
      </c>
      <c r="O336" s="2" t="s">
        <v>680</v>
      </c>
      <c r="P336" s="2" t="s">
        <v>680</v>
      </c>
      <c r="Q336" s="2" t="s">
        <v>680</v>
      </c>
      <c r="R336" s="2" t="s">
        <v>680</v>
      </c>
      <c r="S336" s="2" t="s">
        <v>680</v>
      </c>
      <c r="T336" s="2">
        <v>7.9820000000000002</v>
      </c>
      <c r="U336" s="2" t="s">
        <v>680</v>
      </c>
      <c r="V336" s="2" t="s">
        <v>680</v>
      </c>
      <c r="W336" s="2" t="s">
        <v>680</v>
      </c>
      <c r="X336" s="2" t="s">
        <v>680</v>
      </c>
      <c r="Y336" s="2" t="s">
        <v>680</v>
      </c>
      <c r="Z336" s="2" t="s">
        <v>680</v>
      </c>
      <c r="AA336" s="2" t="s">
        <v>680</v>
      </c>
      <c r="AB336" s="2" t="s">
        <v>680</v>
      </c>
      <c r="AC336" s="2" t="s">
        <v>680</v>
      </c>
      <c r="AD336" s="2" t="s">
        <v>680</v>
      </c>
      <c r="AE336" s="2" t="s">
        <v>680</v>
      </c>
      <c r="AF336" s="2" t="s">
        <v>680</v>
      </c>
      <c r="AG336" s="2" t="s">
        <v>680</v>
      </c>
      <c r="AH336" s="2" t="s">
        <v>680</v>
      </c>
      <c r="AI336" s="2" t="s">
        <v>680</v>
      </c>
      <c r="AM336" s="9">
        <f t="shared" si="15"/>
        <v>8.245000000000001</v>
      </c>
      <c r="AN336" s="9">
        <f t="shared" si="16"/>
        <v>7.56</v>
      </c>
      <c r="AO336" s="10">
        <f t="shared" si="17"/>
        <v>0.91691934505761052</v>
      </c>
    </row>
    <row r="337" spans="1:41" ht="15" customHeight="1" x14ac:dyDescent="0.25">
      <c r="A337" s="2" t="s">
        <v>504</v>
      </c>
      <c r="B337" s="2" t="s">
        <v>505</v>
      </c>
      <c r="C337" s="2">
        <v>2016</v>
      </c>
      <c r="D337" s="2">
        <v>46.347999999999999</v>
      </c>
      <c r="E337" s="2">
        <v>49.4495</v>
      </c>
      <c r="F337" s="2" t="s">
        <v>680</v>
      </c>
      <c r="G337" s="2">
        <v>0.185</v>
      </c>
      <c r="H337" s="2" t="s">
        <v>680</v>
      </c>
      <c r="I337" s="2" t="s">
        <v>680</v>
      </c>
      <c r="J337" s="2" t="s">
        <v>680</v>
      </c>
      <c r="K337" s="2" t="s">
        <v>680</v>
      </c>
      <c r="L337" s="2" t="s">
        <v>681</v>
      </c>
      <c r="M337" s="2">
        <v>31.085000000000001</v>
      </c>
      <c r="N337" s="2" t="s">
        <v>800</v>
      </c>
      <c r="O337" s="2" t="s">
        <v>680</v>
      </c>
      <c r="P337" s="2" t="s">
        <v>680</v>
      </c>
      <c r="Q337" s="2" t="s">
        <v>680</v>
      </c>
      <c r="R337" s="2" t="s">
        <v>680</v>
      </c>
      <c r="S337" s="2" t="s">
        <v>8</v>
      </c>
      <c r="T337" s="2">
        <v>2.4500000000000001E-2</v>
      </c>
      <c r="U337" s="2" t="s">
        <v>680</v>
      </c>
      <c r="V337" s="2" t="s">
        <v>680</v>
      </c>
      <c r="W337" s="2">
        <v>8.2360000000000007</v>
      </c>
      <c r="X337" s="2" t="s">
        <v>680</v>
      </c>
      <c r="Y337" s="2">
        <v>0.48899999999999999</v>
      </c>
      <c r="Z337" s="2" t="s">
        <v>680</v>
      </c>
      <c r="AA337" s="2" t="s">
        <v>680</v>
      </c>
      <c r="AB337" s="2" t="s">
        <v>680</v>
      </c>
      <c r="AC337" s="2" t="s">
        <v>680</v>
      </c>
      <c r="AD337" s="2">
        <v>9.43</v>
      </c>
      <c r="AE337" s="2" t="s">
        <v>680</v>
      </c>
      <c r="AF337" s="2" t="s">
        <v>680</v>
      </c>
      <c r="AG337" s="2" t="s">
        <v>680</v>
      </c>
      <c r="AH337" s="2" t="s">
        <v>680</v>
      </c>
      <c r="AI337" s="2" t="s">
        <v>680</v>
      </c>
      <c r="AM337" s="9">
        <f t="shared" si="15"/>
        <v>49.4495</v>
      </c>
      <c r="AN337" s="9">
        <f t="shared" si="16"/>
        <v>46.347999999999999</v>
      </c>
      <c r="AO337" s="10">
        <f t="shared" si="17"/>
        <v>0.93727944670825791</v>
      </c>
    </row>
    <row r="338" spans="1:41" ht="15" customHeight="1" x14ac:dyDescent="0.25">
      <c r="A338" s="317" t="s">
        <v>1400</v>
      </c>
      <c r="B338" s="2" t="s">
        <v>506</v>
      </c>
      <c r="C338" s="2">
        <v>2016</v>
      </c>
      <c r="D338" s="2" t="s">
        <v>680</v>
      </c>
      <c r="E338" s="2" t="s">
        <v>680</v>
      </c>
      <c r="F338" s="2" t="s">
        <v>680</v>
      </c>
      <c r="G338" s="2" t="s">
        <v>680</v>
      </c>
      <c r="H338" s="2" t="s">
        <v>680</v>
      </c>
      <c r="I338" s="2" t="s">
        <v>680</v>
      </c>
      <c r="J338" s="2" t="s">
        <v>680</v>
      </c>
      <c r="K338" s="2" t="s">
        <v>680</v>
      </c>
      <c r="L338" s="2" t="s">
        <v>681</v>
      </c>
      <c r="M338" s="2" t="s">
        <v>680</v>
      </c>
      <c r="N338" s="2" t="s">
        <v>680</v>
      </c>
      <c r="O338" s="2" t="s">
        <v>680</v>
      </c>
      <c r="P338" s="2" t="s">
        <v>680</v>
      </c>
      <c r="Q338" s="2" t="s">
        <v>680</v>
      </c>
      <c r="R338" s="2" t="s">
        <v>680</v>
      </c>
      <c r="S338" s="2" t="s">
        <v>680</v>
      </c>
      <c r="T338" s="2" t="s">
        <v>680</v>
      </c>
      <c r="U338" s="2" t="s">
        <v>680</v>
      </c>
      <c r="V338" s="2" t="s">
        <v>680</v>
      </c>
      <c r="W338" s="2" t="s">
        <v>680</v>
      </c>
      <c r="X338" s="2" t="s">
        <v>680</v>
      </c>
      <c r="Y338" s="2" t="s">
        <v>680</v>
      </c>
      <c r="Z338" s="2" t="s">
        <v>680</v>
      </c>
      <c r="AA338" s="2" t="s">
        <v>680</v>
      </c>
      <c r="AB338" s="2" t="s">
        <v>680</v>
      </c>
      <c r="AC338" s="2" t="s">
        <v>680</v>
      </c>
      <c r="AD338" s="2" t="s">
        <v>680</v>
      </c>
      <c r="AE338" s="2" t="s">
        <v>680</v>
      </c>
      <c r="AF338" s="2" t="s">
        <v>680</v>
      </c>
      <c r="AG338" s="2" t="s">
        <v>680</v>
      </c>
      <c r="AH338" s="2" t="s">
        <v>680</v>
      </c>
      <c r="AI338" s="2" t="s">
        <v>680</v>
      </c>
      <c r="AM338" s="9">
        <f t="shared" si="15"/>
        <v>0</v>
      </c>
      <c r="AN338" s="9">
        <f t="shared" si="16"/>
        <v>0</v>
      </c>
      <c r="AO338" s="10" t="str">
        <f t="shared" si="17"/>
        <v/>
      </c>
    </row>
    <row r="339" spans="1:41" ht="15" customHeight="1" x14ac:dyDescent="0.25">
      <c r="A339" s="317" t="s">
        <v>1400</v>
      </c>
      <c r="B339" s="2" t="s">
        <v>507</v>
      </c>
      <c r="C339" s="2">
        <v>2016</v>
      </c>
      <c r="D339" s="2">
        <v>49.4</v>
      </c>
      <c r="E339" s="2">
        <v>59.9</v>
      </c>
      <c r="F339" s="2" t="s">
        <v>680</v>
      </c>
      <c r="G339" s="2">
        <v>0.5</v>
      </c>
      <c r="H339" s="2" t="s">
        <v>680</v>
      </c>
      <c r="I339" s="2" t="s">
        <v>680</v>
      </c>
      <c r="J339" s="2" t="s">
        <v>680</v>
      </c>
      <c r="K339" s="2">
        <v>2.2000000000000002</v>
      </c>
      <c r="L339" s="2" t="s">
        <v>689</v>
      </c>
      <c r="M339" s="2">
        <v>25.9</v>
      </c>
      <c r="N339" s="2" t="s">
        <v>680</v>
      </c>
      <c r="O339" s="2" t="s">
        <v>680</v>
      </c>
      <c r="P339" s="2" t="s">
        <v>680</v>
      </c>
      <c r="Q339" s="2" t="s">
        <v>680</v>
      </c>
      <c r="R339" s="2" t="s">
        <v>680</v>
      </c>
      <c r="S339" s="2" t="s">
        <v>8</v>
      </c>
      <c r="T339" s="2">
        <v>8.1</v>
      </c>
      <c r="U339" s="2">
        <v>19.600000000000001</v>
      </c>
      <c r="V339" s="2" t="s">
        <v>680</v>
      </c>
      <c r="W339" s="2" t="s">
        <v>680</v>
      </c>
      <c r="X339" s="2" t="s">
        <v>680</v>
      </c>
      <c r="Y339" s="2" t="s">
        <v>680</v>
      </c>
      <c r="Z339" s="2" t="s">
        <v>680</v>
      </c>
      <c r="AA339" s="2" t="s">
        <v>680</v>
      </c>
      <c r="AB339" s="2" t="s">
        <v>680</v>
      </c>
      <c r="AC339" s="2" t="s">
        <v>680</v>
      </c>
      <c r="AD339" s="2">
        <v>3.6</v>
      </c>
      <c r="AE339" s="2" t="s">
        <v>680</v>
      </c>
      <c r="AF339" s="2" t="s">
        <v>680</v>
      </c>
      <c r="AG339" s="2" t="s">
        <v>680</v>
      </c>
      <c r="AH339" s="2" t="s">
        <v>680</v>
      </c>
      <c r="AI339" s="2" t="s">
        <v>680</v>
      </c>
      <c r="AM339" s="9">
        <f t="shared" si="15"/>
        <v>59.9</v>
      </c>
      <c r="AN339" s="9">
        <f t="shared" si="16"/>
        <v>49.4</v>
      </c>
      <c r="AO339" s="10">
        <f t="shared" si="17"/>
        <v>0.82470784641068451</v>
      </c>
    </row>
    <row r="340" spans="1:41"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c r="V340" s="2" t="s">
        <v>681</v>
      </c>
      <c r="W340" s="2" t="s">
        <v>681</v>
      </c>
      <c r="X340" s="2" t="s">
        <v>681</v>
      </c>
      <c r="Y340" s="2" t="s">
        <v>681</v>
      </c>
      <c r="Z340" s="2" t="s">
        <v>681</v>
      </c>
      <c r="AA340" s="2" t="s">
        <v>681</v>
      </c>
      <c r="AB340" s="2" t="s">
        <v>681</v>
      </c>
      <c r="AC340" s="2" t="s">
        <v>681</v>
      </c>
      <c r="AD340" s="2" t="s">
        <v>681</v>
      </c>
      <c r="AE340" s="2" t="s">
        <v>681</v>
      </c>
      <c r="AF340" s="2" t="s">
        <v>681</v>
      </c>
      <c r="AG340" s="2" t="s">
        <v>681</v>
      </c>
      <c r="AH340" s="2" t="s">
        <v>681</v>
      </c>
      <c r="AI340" s="2" t="s">
        <v>681</v>
      </c>
      <c r="AM340" s="9">
        <f t="shared" si="15"/>
        <v>0</v>
      </c>
      <c r="AN340" s="9">
        <f t="shared" si="16"/>
        <v>0</v>
      </c>
      <c r="AO340" s="10" t="str">
        <f t="shared" si="17"/>
        <v/>
      </c>
    </row>
    <row r="341" spans="1:41" ht="15" customHeight="1" x14ac:dyDescent="0.25">
      <c r="A341" s="2" t="s">
        <v>510</v>
      </c>
      <c r="B341" s="2" t="s">
        <v>511</v>
      </c>
      <c r="C341" s="2">
        <v>2016</v>
      </c>
      <c r="D341" s="2">
        <v>1.405</v>
      </c>
      <c r="E341" s="2">
        <v>1.873</v>
      </c>
      <c r="F341" s="2" t="s">
        <v>680</v>
      </c>
      <c r="G341" s="2" t="s">
        <v>680</v>
      </c>
      <c r="H341" s="2" t="s">
        <v>680</v>
      </c>
      <c r="I341" s="2" t="s">
        <v>680</v>
      </c>
      <c r="J341" s="2" t="s">
        <v>680</v>
      </c>
      <c r="K341" s="2">
        <v>1.873</v>
      </c>
      <c r="L341" s="2" t="s">
        <v>932</v>
      </c>
      <c r="M341" s="2" t="s">
        <v>680</v>
      </c>
      <c r="N341" s="2" t="s">
        <v>680</v>
      </c>
      <c r="O341" s="2" t="s">
        <v>680</v>
      </c>
      <c r="P341" s="2" t="s">
        <v>680</v>
      </c>
      <c r="Q341" s="2" t="s">
        <v>680</v>
      </c>
      <c r="R341" s="2" t="s">
        <v>680</v>
      </c>
      <c r="S341" s="2" t="s">
        <v>680</v>
      </c>
      <c r="T341" s="2" t="s">
        <v>680</v>
      </c>
      <c r="U341" s="2" t="s">
        <v>680</v>
      </c>
      <c r="V341" s="2" t="s">
        <v>680</v>
      </c>
      <c r="W341" s="2" t="s">
        <v>680</v>
      </c>
      <c r="X341" s="2" t="s">
        <v>680</v>
      </c>
      <c r="Y341" s="2" t="s">
        <v>680</v>
      </c>
      <c r="Z341" s="2" t="s">
        <v>680</v>
      </c>
      <c r="AA341" s="2" t="s">
        <v>680</v>
      </c>
      <c r="AB341" s="2" t="s">
        <v>680</v>
      </c>
      <c r="AC341" s="2" t="s">
        <v>680</v>
      </c>
      <c r="AD341" s="2" t="s">
        <v>680</v>
      </c>
      <c r="AE341" s="2" t="s">
        <v>680</v>
      </c>
      <c r="AF341" s="2" t="s">
        <v>680</v>
      </c>
      <c r="AG341" s="2" t="s">
        <v>680</v>
      </c>
      <c r="AH341" s="2" t="s">
        <v>680</v>
      </c>
      <c r="AI341" s="2" t="s">
        <v>680</v>
      </c>
      <c r="AM341" s="9">
        <f t="shared" si="15"/>
        <v>1.873</v>
      </c>
      <c r="AN341" s="9">
        <f t="shared" si="16"/>
        <v>1.405</v>
      </c>
      <c r="AO341" s="10">
        <f t="shared" si="17"/>
        <v>0.75013347570742128</v>
      </c>
    </row>
    <row r="342" spans="1:41" ht="15" customHeight="1" x14ac:dyDescent="0.25">
      <c r="A342" s="2" t="s">
        <v>510</v>
      </c>
      <c r="B342" s="2" t="s">
        <v>512</v>
      </c>
      <c r="C342" s="2">
        <v>2016</v>
      </c>
      <c r="D342" s="2">
        <v>0.58399999999999996</v>
      </c>
      <c r="E342" s="2">
        <v>0.58399999999999996</v>
      </c>
      <c r="F342" s="2" t="s">
        <v>680</v>
      </c>
      <c r="G342" s="2" t="s">
        <v>680</v>
      </c>
      <c r="H342" s="2" t="s">
        <v>680</v>
      </c>
      <c r="I342" s="2" t="s">
        <v>680</v>
      </c>
      <c r="J342" s="2" t="s">
        <v>680</v>
      </c>
      <c r="K342" s="2" t="s">
        <v>680</v>
      </c>
      <c r="L342" s="2" t="s">
        <v>681</v>
      </c>
      <c r="M342" s="2" t="s">
        <v>680</v>
      </c>
      <c r="N342" s="2" t="s">
        <v>680</v>
      </c>
      <c r="O342" s="2" t="s">
        <v>680</v>
      </c>
      <c r="P342" s="2" t="s">
        <v>680</v>
      </c>
      <c r="Q342" s="2" t="s">
        <v>680</v>
      </c>
      <c r="R342" s="2" t="s">
        <v>680</v>
      </c>
      <c r="S342" s="2" t="s">
        <v>680</v>
      </c>
      <c r="T342" s="2">
        <v>0.184</v>
      </c>
      <c r="U342" s="2" t="s">
        <v>680</v>
      </c>
      <c r="V342" s="2" t="s">
        <v>680</v>
      </c>
      <c r="W342" s="2" t="s">
        <v>680</v>
      </c>
      <c r="X342" s="2" t="s">
        <v>680</v>
      </c>
      <c r="Y342" s="2" t="s">
        <v>680</v>
      </c>
      <c r="Z342" s="2" t="s">
        <v>680</v>
      </c>
      <c r="AA342" s="2" t="s">
        <v>680</v>
      </c>
      <c r="AB342" s="2" t="s">
        <v>680</v>
      </c>
      <c r="AC342" s="2" t="s">
        <v>680</v>
      </c>
      <c r="AD342" s="2" t="s">
        <v>680</v>
      </c>
      <c r="AE342" s="2" t="s">
        <v>680</v>
      </c>
      <c r="AF342" s="2" t="s">
        <v>680</v>
      </c>
      <c r="AG342" s="2" t="s">
        <v>680</v>
      </c>
      <c r="AH342" s="2">
        <v>0.4</v>
      </c>
      <c r="AI342" s="2">
        <v>0.4</v>
      </c>
      <c r="AM342" s="9">
        <f t="shared" si="15"/>
        <v>0.58400000000000007</v>
      </c>
      <c r="AN342" s="9">
        <f t="shared" si="16"/>
        <v>0.58399999999999996</v>
      </c>
      <c r="AO342" s="10">
        <f t="shared" si="17"/>
        <v>0.99999999999999978</v>
      </c>
    </row>
    <row r="343" spans="1:41" ht="15" customHeight="1" x14ac:dyDescent="0.25">
      <c r="A343" s="2" t="s">
        <v>510</v>
      </c>
      <c r="B343" s="2" t="s">
        <v>513</v>
      </c>
      <c r="C343" s="2">
        <v>2016</v>
      </c>
      <c r="D343" s="2">
        <v>3.4950000000000001</v>
      </c>
      <c r="E343" s="2">
        <v>4.1070000000000002</v>
      </c>
      <c r="F343" s="2" t="s">
        <v>680</v>
      </c>
      <c r="G343" s="2">
        <v>0.76300000000000001</v>
      </c>
      <c r="H343" s="2" t="s">
        <v>680</v>
      </c>
      <c r="I343" s="2" t="s">
        <v>680</v>
      </c>
      <c r="J343" s="2" t="s">
        <v>680</v>
      </c>
      <c r="K343" s="2" t="s">
        <v>680</v>
      </c>
      <c r="L343" s="2" t="s">
        <v>681</v>
      </c>
      <c r="M343" s="2" t="s">
        <v>680</v>
      </c>
      <c r="N343" s="2" t="s">
        <v>680</v>
      </c>
      <c r="O343" s="2" t="s">
        <v>680</v>
      </c>
      <c r="P343" s="2" t="s">
        <v>680</v>
      </c>
      <c r="Q343" s="2" t="s">
        <v>680</v>
      </c>
      <c r="R343" s="2" t="s">
        <v>680</v>
      </c>
      <c r="S343" s="2" t="s">
        <v>680</v>
      </c>
      <c r="T343" s="2">
        <v>3.3439999999999999</v>
      </c>
      <c r="U343" s="2" t="s">
        <v>680</v>
      </c>
      <c r="V343" s="2" t="s">
        <v>680</v>
      </c>
      <c r="W343" s="2" t="s">
        <v>680</v>
      </c>
      <c r="X343" s="2" t="s">
        <v>680</v>
      </c>
      <c r="Y343" s="2" t="s">
        <v>680</v>
      </c>
      <c r="Z343" s="2" t="s">
        <v>680</v>
      </c>
      <c r="AA343" s="2" t="s">
        <v>680</v>
      </c>
      <c r="AB343" s="2" t="s">
        <v>680</v>
      </c>
      <c r="AC343" s="2" t="s">
        <v>680</v>
      </c>
      <c r="AD343" s="2" t="s">
        <v>680</v>
      </c>
      <c r="AE343" s="2" t="s">
        <v>680</v>
      </c>
      <c r="AF343" s="2" t="s">
        <v>680</v>
      </c>
      <c r="AG343" s="2" t="s">
        <v>680</v>
      </c>
      <c r="AH343" s="2" t="s">
        <v>680</v>
      </c>
      <c r="AI343" s="2" t="s">
        <v>680</v>
      </c>
      <c r="AM343" s="9">
        <f t="shared" si="15"/>
        <v>4.1070000000000002</v>
      </c>
      <c r="AN343" s="9">
        <f t="shared" si="16"/>
        <v>3.4950000000000001</v>
      </c>
      <c r="AO343" s="10">
        <f t="shared" si="17"/>
        <v>0.8509861212563915</v>
      </c>
    </row>
    <row r="344" spans="1:41" ht="15" customHeight="1" x14ac:dyDescent="0.25">
      <c r="A344" s="2" t="s">
        <v>510</v>
      </c>
      <c r="B344" s="2" t="s">
        <v>514</v>
      </c>
      <c r="C344" s="2">
        <v>2016</v>
      </c>
      <c r="D344" s="2">
        <v>18.55</v>
      </c>
      <c r="E344" s="2">
        <v>21.824000000000002</v>
      </c>
      <c r="F344" s="2" t="s">
        <v>680</v>
      </c>
      <c r="G344" s="2">
        <v>0.21</v>
      </c>
      <c r="H344" s="2" t="s">
        <v>680</v>
      </c>
      <c r="I344" s="2" t="s">
        <v>680</v>
      </c>
      <c r="J344" s="2" t="s">
        <v>680</v>
      </c>
      <c r="K344" s="2" t="s">
        <v>680</v>
      </c>
      <c r="L344" s="2" t="s">
        <v>933</v>
      </c>
      <c r="M344" s="2" t="s">
        <v>680</v>
      </c>
      <c r="N344" s="2" t="s">
        <v>680</v>
      </c>
      <c r="O344" s="2" t="s">
        <v>680</v>
      </c>
      <c r="P344" s="2" t="s">
        <v>680</v>
      </c>
      <c r="Q344" s="2" t="s">
        <v>680</v>
      </c>
      <c r="R344" s="2" t="s">
        <v>680</v>
      </c>
      <c r="S344" s="2" t="s">
        <v>680</v>
      </c>
      <c r="T344" s="2">
        <v>21.614000000000001</v>
      </c>
      <c r="U344" s="2" t="s">
        <v>680</v>
      </c>
      <c r="V344" s="2" t="s">
        <v>680</v>
      </c>
      <c r="W344" s="2" t="s">
        <v>680</v>
      </c>
      <c r="X344" s="2" t="s">
        <v>680</v>
      </c>
      <c r="Y344" s="2" t="s">
        <v>680</v>
      </c>
      <c r="Z344" s="2" t="s">
        <v>680</v>
      </c>
      <c r="AA344" s="2" t="s">
        <v>680</v>
      </c>
      <c r="AB344" s="2" t="s">
        <v>680</v>
      </c>
      <c r="AC344" s="2" t="s">
        <v>680</v>
      </c>
      <c r="AD344" s="2" t="s">
        <v>680</v>
      </c>
      <c r="AE344" s="2" t="s">
        <v>680</v>
      </c>
      <c r="AF344" s="2" t="s">
        <v>680</v>
      </c>
      <c r="AG344" s="2" t="s">
        <v>680</v>
      </c>
      <c r="AH344" s="2">
        <v>0</v>
      </c>
      <c r="AI344" s="2">
        <v>0</v>
      </c>
      <c r="AM344" s="9">
        <f t="shared" si="15"/>
        <v>21.824000000000002</v>
      </c>
      <c r="AN344" s="9">
        <f t="shared" si="16"/>
        <v>18.55</v>
      </c>
      <c r="AO344" s="10">
        <f t="shared" si="17"/>
        <v>0.84998167155425219</v>
      </c>
    </row>
    <row r="345" spans="1:41" ht="15" customHeight="1" x14ac:dyDescent="0.25">
      <c r="A345" s="2" t="s">
        <v>515</v>
      </c>
      <c r="B345" s="2" t="s">
        <v>516</v>
      </c>
      <c r="C345" s="2">
        <v>2016</v>
      </c>
      <c r="D345" s="2">
        <v>438.9</v>
      </c>
      <c r="E345" s="2">
        <v>487.226</v>
      </c>
      <c r="F345" s="2">
        <v>3.59</v>
      </c>
      <c r="G345" s="2">
        <v>16.12</v>
      </c>
      <c r="H345" s="2" t="s">
        <v>680</v>
      </c>
      <c r="I345" s="2">
        <v>12.356</v>
      </c>
      <c r="J345" s="2" t="s">
        <v>680</v>
      </c>
      <c r="K345" s="2" t="s">
        <v>680</v>
      </c>
      <c r="L345" s="2" t="s">
        <v>681</v>
      </c>
      <c r="M345" s="2" t="s">
        <v>680</v>
      </c>
      <c r="N345" s="2" t="s">
        <v>680</v>
      </c>
      <c r="O345" s="2" t="s">
        <v>680</v>
      </c>
      <c r="P345" s="2" t="s">
        <v>680</v>
      </c>
      <c r="Q345" s="2" t="s">
        <v>680</v>
      </c>
      <c r="R345" s="2" t="s">
        <v>680</v>
      </c>
      <c r="S345" s="2" t="s">
        <v>680</v>
      </c>
      <c r="T345" s="2">
        <v>20.53</v>
      </c>
      <c r="U345" s="2" t="s">
        <v>680</v>
      </c>
      <c r="V345" s="2" t="s">
        <v>680</v>
      </c>
      <c r="W345" s="2">
        <v>103.7</v>
      </c>
      <c r="X345" s="2">
        <v>31.8</v>
      </c>
      <c r="Y345" s="2">
        <v>2.21</v>
      </c>
      <c r="Z345" s="2" t="s">
        <v>680</v>
      </c>
      <c r="AA345" s="2">
        <v>15.27</v>
      </c>
      <c r="AB345" s="2">
        <v>204.33</v>
      </c>
      <c r="AC345" s="2">
        <v>4.4800000000000004</v>
      </c>
      <c r="AD345" s="2">
        <v>27.6</v>
      </c>
      <c r="AE345" s="2">
        <v>45.24</v>
      </c>
      <c r="AF345" s="2" t="s">
        <v>680</v>
      </c>
      <c r="AG345" s="2">
        <v>15.83</v>
      </c>
      <c r="AH345" s="2" t="s">
        <v>680</v>
      </c>
      <c r="AI345" s="2" t="s">
        <v>680</v>
      </c>
      <c r="AM345" s="9">
        <f t="shared" si="15"/>
        <v>487.22600000000011</v>
      </c>
      <c r="AN345" s="9">
        <f t="shared" si="16"/>
        <v>438.9</v>
      </c>
      <c r="AO345" s="10">
        <f t="shared" si="17"/>
        <v>0.90081399596901612</v>
      </c>
    </row>
    <row r="346" spans="1:41"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c r="V346" s="2" t="s">
        <v>681</v>
      </c>
      <c r="W346" s="2" t="s">
        <v>681</v>
      </c>
      <c r="X346" s="2" t="s">
        <v>681</v>
      </c>
      <c r="Y346" s="2" t="s">
        <v>681</v>
      </c>
      <c r="Z346" s="2" t="s">
        <v>681</v>
      </c>
      <c r="AA346" s="2" t="s">
        <v>681</v>
      </c>
      <c r="AB346" s="2" t="s">
        <v>681</v>
      </c>
      <c r="AC346" s="2" t="s">
        <v>681</v>
      </c>
      <c r="AD346" s="2" t="s">
        <v>681</v>
      </c>
      <c r="AE346" s="2" t="s">
        <v>681</v>
      </c>
      <c r="AF346" s="2" t="s">
        <v>681</v>
      </c>
      <c r="AG346" s="2" t="s">
        <v>681</v>
      </c>
      <c r="AH346" s="2" t="s">
        <v>681</v>
      </c>
      <c r="AI346" s="2" t="s">
        <v>681</v>
      </c>
      <c r="AM346" s="9">
        <f t="shared" si="15"/>
        <v>0</v>
      </c>
      <c r="AN346" s="9">
        <f t="shared" si="16"/>
        <v>0</v>
      </c>
      <c r="AO346" s="10" t="str">
        <f t="shared" si="17"/>
        <v/>
      </c>
    </row>
    <row r="347" spans="1:41" ht="15" customHeight="1" x14ac:dyDescent="0.25">
      <c r="A347" s="2" t="s">
        <v>521</v>
      </c>
      <c r="B347" s="2" t="s">
        <v>522</v>
      </c>
      <c r="C347" s="2">
        <v>2016</v>
      </c>
      <c r="D347" s="2">
        <v>13.8</v>
      </c>
      <c r="E347" s="2">
        <v>18.2</v>
      </c>
      <c r="F347" s="2" t="s">
        <v>680</v>
      </c>
      <c r="G347" s="2">
        <v>0</v>
      </c>
      <c r="H347" s="2" t="s">
        <v>680</v>
      </c>
      <c r="I347" s="2" t="s">
        <v>680</v>
      </c>
      <c r="J347" s="2" t="s">
        <v>680</v>
      </c>
      <c r="K347" s="2" t="s">
        <v>680</v>
      </c>
      <c r="L347" s="2" t="s">
        <v>681</v>
      </c>
      <c r="M347" s="2">
        <v>15.8</v>
      </c>
      <c r="N347" s="2" t="s">
        <v>680</v>
      </c>
      <c r="O347" s="2">
        <v>1.1000000000000001</v>
      </c>
      <c r="P347" s="2" t="s">
        <v>680</v>
      </c>
      <c r="Q347" s="2" t="s">
        <v>680</v>
      </c>
      <c r="R347" s="2" t="s">
        <v>680</v>
      </c>
      <c r="S347" s="2" t="s">
        <v>680</v>
      </c>
      <c r="T347" s="2" t="s">
        <v>680</v>
      </c>
      <c r="U347" s="2" t="s">
        <v>680</v>
      </c>
      <c r="V347" s="2" t="s">
        <v>680</v>
      </c>
      <c r="W347" s="2" t="s">
        <v>680</v>
      </c>
      <c r="X347" s="2" t="s">
        <v>680</v>
      </c>
      <c r="Y347" s="2">
        <v>1.3</v>
      </c>
      <c r="Z347" s="2" t="s">
        <v>680</v>
      </c>
      <c r="AA347" s="2" t="s">
        <v>680</v>
      </c>
      <c r="AB347" s="2" t="s">
        <v>680</v>
      </c>
      <c r="AC347" s="2" t="s">
        <v>680</v>
      </c>
      <c r="AD347" s="2" t="s">
        <v>680</v>
      </c>
      <c r="AE347" s="2" t="s">
        <v>680</v>
      </c>
      <c r="AF347" s="2" t="s">
        <v>680</v>
      </c>
      <c r="AG347" s="2" t="s">
        <v>680</v>
      </c>
      <c r="AH347" s="2" t="s">
        <v>680</v>
      </c>
      <c r="AI347" s="2" t="s">
        <v>680</v>
      </c>
      <c r="AM347" s="9">
        <f t="shared" si="15"/>
        <v>18.200000000000003</v>
      </c>
      <c r="AN347" s="9">
        <f t="shared" si="16"/>
        <v>13.8</v>
      </c>
      <c r="AO347" s="10">
        <f t="shared" si="17"/>
        <v>0.75824175824175821</v>
      </c>
    </row>
    <row r="348" spans="1:41" ht="15" customHeight="1" x14ac:dyDescent="0.25">
      <c r="A348" s="2" t="s">
        <v>521</v>
      </c>
      <c r="B348" s="2" t="s">
        <v>523</v>
      </c>
      <c r="C348" s="2">
        <v>2016</v>
      </c>
      <c r="D348" s="2">
        <v>82.3</v>
      </c>
      <c r="E348" s="2">
        <v>99.7</v>
      </c>
      <c r="F348" s="2" t="s">
        <v>680</v>
      </c>
      <c r="G348" s="2">
        <v>0.1</v>
      </c>
      <c r="H348" s="2" t="s">
        <v>680</v>
      </c>
      <c r="I348" s="2">
        <v>1.8</v>
      </c>
      <c r="J348" s="2" t="s">
        <v>680</v>
      </c>
      <c r="K348" s="2" t="s">
        <v>680</v>
      </c>
      <c r="L348" s="2" t="s">
        <v>681</v>
      </c>
      <c r="M348" s="2">
        <v>36.9</v>
      </c>
      <c r="N348" s="2" t="s">
        <v>680</v>
      </c>
      <c r="O348" s="2" t="s">
        <v>680</v>
      </c>
      <c r="P348" s="2" t="s">
        <v>680</v>
      </c>
      <c r="Q348" s="2" t="s">
        <v>680</v>
      </c>
      <c r="R348" s="2" t="s">
        <v>680</v>
      </c>
      <c r="S348" s="2" t="s">
        <v>680</v>
      </c>
      <c r="T348" s="2">
        <v>16.3</v>
      </c>
      <c r="U348" s="2" t="s">
        <v>680</v>
      </c>
      <c r="V348" s="2" t="s">
        <v>680</v>
      </c>
      <c r="W348" s="2">
        <v>32.4</v>
      </c>
      <c r="X348" s="2" t="s">
        <v>680</v>
      </c>
      <c r="Y348" s="2">
        <v>0</v>
      </c>
      <c r="Z348" s="2" t="s">
        <v>680</v>
      </c>
      <c r="AA348" s="2" t="s">
        <v>680</v>
      </c>
      <c r="AB348" s="2" t="s">
        <v>680</v>
      </c>
      <c r="AC348" s="2" t="s">
        <v>680</v>
      </c>
      <c r="AD348" s="2">
        <v>12.2</v>
      </c>
      <c r="AE348" s="2" t="s">
        <v>680</v>
      </c>
      <c r="AF348" s="2" t="s">
        <v>680</v>
      </c>
      <c r="AG348" s="2" t="s">
        <v>680</v>
      </c>
      <c r="AH348" s="2" t="s">
        <v>680</v>
      </c>
      <c r="AI348" s="2" t="s">
        <v>680</v>
      </c>
      <c r="AM348" s="9">
        <f t="shared" si="15"/>
        <v>99.7</v>
      </c>
      <c r="AN348" s="9">
        <f t="shared" si="16"/>
        <v>82.3</v>
      </c>
      <c r="AO348" s="10">
        <f t="shared" si="17"/>
        <v>0.82547642928786358</v>
      </c>
    </row>
    <row r="349" spans="1:41" ht="15" customHeight="1" x14ac:dyDescent="0.25">
      <c r="A349" s="2" t="s">
        <v>521</v>
      </c>
      <c r="B349" s="2" t="s">
        <v>524</v>
      </c>
      <c r="C349" s="2">
        <v>2016</v>
      </c>
      <c r="D349" s="2">
        <v>1.45</v>
      </c>
      <c r="E349" s="2">
        <v>1.74</v>
      </c>
      <c r="F349" s="2" t="s">
        <v>680</v>
      </c>
      <c r="G349" s="2">
        <v>1.08</v>
      </c>
      <c r="H349" s="2" t="s">
        <v>680</v>
      </c>
      <c r="I349" s="2" t="s">
        <v>680</v>
      </c>
      <c r="J349" s="2" t="s">
        <v>680</v>
      </c>
      <c r="K349" s="2" t="s">
        <v>680</v>
      </c>
      <c r="L349" s="2" t="s">
        <v>681</v>
      </c>
      <c r="M349" s="2">
        <v>0.66</v>
      </c>
      <c r="N349" s="2" t="s">
        <v>680</v>
      </c>
      <c r="O349" s="2" t="s">
        <v>680</v>
      </c>
      <c r="P349" s="2" t="s">
        <v>680</v>
      </c>
      <c r="Q349" s="2" t="s">
        <v>680</v>
      </c>
      <c r="R349" s="2" t="s">
        <v>680</v>
      </c>
      <c r="S349" s="2" t="s">
        <v>680</v>
      </c>
      <c r="T349" s="2" t="s">
        <v>680</v>
      </c>
      <c r="U349" s="2" t="s">
        <v>680</v>
      </c>
      <c r="V349" s="2" t="s">
        <v>680</v>
      </c>
      <c r="W349" s="2" t="s">
        <v>680</v>
      </c>
      <c r="X349" s="2" t="s">
        <v>680</v>
      </c>
      <c r="Y349" s="2" t="s">
        <v>680</v>
      </c>
      <c r="Z349" s="2" t="s">
        <v>680</v>
      </c>
      <c r="AA349" s="2" t="s">
        <v>680</v>
      </c>
      <c r="AB349" s="2" t="s">
        <v>680</v>
      </c>
      <c r="AC349" s="2" t="s">
        <v>680</v>
      </c>
      <c r="AD349" s="2" t="s">
        <v>680</v>
      </c>
      <c r="AE349" s="2" t="s">
        <v>680</v>
      </c>
      <c r="AF349" s="2" t="s">
        <v>680</v>
      </c>
      <c r="AG349" s="2" t="s">
        <v>680</v>
      </c>
      <c r="AH349" s="2" t="s">
        <v>680</v>
      </c>
      <c r="AI349" s="2" t="s">
        <v>680</v>
      </c>
      <c r="AM349" s="9">
        <f t="shared" si="15"/>
        <v>1.7400000000000002</v>
      </c>
      <c r="AN349" s="9">
        <f t="shared" si="16"/>
        <v>1.45</v>
      </c>
      <c r="AO349" s="10">
        <f t="shared" si="17"/>
        <v>0.83333333333333326</v>
      </c>
    </row>
    <row r="350" spans="1:41" ht="15" customHeight="1" x14ac:dyDescent="0.25">
      <c r="A350" s="2" t="s">
        <v>521</v>
      </c>
      <c r="B350" s="2" t="s">
        <v>525</v>
      </c>
      <c r="C350" s="2">
        <v>2016</v>
      </c>
      <c r="D350" s="2">
        <v>248.5</v>
      </c>
      <c r="E350" s="2">
        <v>323.89999999999998</v>
      </c>
      <c r="F350" s="2" t="s">
        <v>680</v>
      </c>
      <c r="G350" s="2">
        <v>0.9</v>
      </c>
      <c r="H350" s="2" t="s">
        <v>680</v>
      </c>
      <c r="I350" s="2">
        <v>11.9</v>
      </c>
      <c r="J350" s="2" t="s">
        <v>680</v>
      </c>
      <c r="K350" s="2" t="s">
        <v>680</v>
      </c>
      <c r="L350" s="2" t="s">
        <v>681</v>
      </c>
      <c r="M350" s="2">
        <v>0</v>
      </c>
      <c r="N350" s="2">
        <v>0</v>
      </c>
      <c r="O350" s="2">
        <v>4.9000000000000004</v>
      </c>
      <c r="P350" s="2" t="s">
        <v>680</v>
      </c>
      <c r="Q350" s="2" t="s">
        <v>680</v>
      </c>
      <c r="R350" s="2" t="s">
        <v>680</v>
      </c>
      <c r="S350" s="2" t="s">
        <v>8</v>
      </c>
      <c r="T350" s="2">
        <v>0</v>
      </c>
      <c r="U350" s="2" t="s">
        <v>680</v>
      </c>
      <c r="V350" s="2" t="s">
        <v>680</v>
      </c>
      <c r="W350" s="2">
        <v>80.8</v>
      </c>
      <c r="X350" s="2" t="s">
        <v>680</v>
      </c>
      <c r="Y350" s="2">
        <v>0.3</v>
      </c>
      <c r="Z350" s="2" t="s">
        <v>680</v>
      </c>
      <c r="AA350" s="2" t="s">
        <v>680</v>
      </c>
      <c r="AB350" s="2">
        <v>225.1</v>
      </c>
      <c r="AC350" s="2" t="s">
        <v>680</v>
      </c>
      <c r="AD350" s="2" t="s">
        <v>680</v>
      </c>
      <c r="AE350" s="2" t="s">
        <v>680</v>
      </c>
      <c r="AF350" s="2" t="s">
        <v>680</v>
      </c>
      <c r="AG350" s="2" t="s">
        <v>680</v>
      </c>
      <c r="AH350" s="2" t="s">
        <v>680</v>
      </c>
      <c r="AI350" s="2" t="s">
        <v>680</v>
      </c>
      <c r="AM350" s="9">
        <f t="shared" si="15"/>
        <v>323.89999999999998</v>
      </c>
      <c r="AN350" s="9">
        <f t="shared" si="16"/>
        <v>248.5</v>
      </c>
      <c r="AO350" s="10">
        <f t="shared" si="17"/>
        <v>0.76721210250077188</v>
      </c>
    </row>
    <row r="351" spans="1:41" ht="15" customHeight="1" x14ac:dyDescent="0.25">
      <c r="A351" s="2" t="s">
        <v>521</v>
      </c>
      <c r="B351" s="2" t="s">
        <v>526</v>
      </c>
      <c r="C351" s="2">
        <v>2016</v>
      </c>
      <c r="D351" s="2">
        <v>0.26</v>
      </c>
      <c r="E351" s="2">
        <v>0.29599999999999999</v>
      </c>
      <c r="F351" s="2" t="s">
        <v>680</v>
      </c>
      <c r="G351" s="2">
        <v>0.29599999999999999</v>
      </c>
      <c r="H351" s="2" t="s">
        <v>680</v>
      </c>
      <c r="I351" s="2" t="s">
        <v>680</v>
      </c>
      <c r="J351" s="2" t="s">
        <v>680</v>
      </c>
      <c r="K351" s="2" t="s">
        <v>680</v>
      </c>
      <c r="L351" s="2" t="s">
        <v>681</v>
      </c>
      <c r="M351" s="2" t="s">
        <v>680</v>
      </c>
      <c r="N351" s="2" t="s">
        <v>680</v>
      </c>
      <c r="O351" s="2" t="s">
        <v>680</v>
      </c>
      <c r="P351" s="2" t="s">
        <v>680</v>
      </c>
      <c r="Q351" s="2" t="s">
        <v>680</v>
      </c>
      <c r="R351" s="2" t="s">
        <v>680</v>
      </c>
      <c r="S351" s="2" t="s">
        <v>680</v>
      </c>
      <c r="T351" s="2" t="s">
        <v>680</v>
      </c>
      <c r="U351" s="2" t="s">
        <v>680</v>
      </c>
      <c r="V351" s="2" t="s">
        <v>680</v>
      </c>
      <c r="W351" s="2" t="s">
        <v>680</v>
      </c>
      <c r="X351" s="2" t="s">
        <v>680</v>
      </c>
      <c r="Y351" s="2" t="s">
        <v>680</v>
      </c>
      <c r="Z351" s="2" t="s">
        <v>680</v>
      </c>
      <c r="AA351" s="2" t="s">
        <v>680</v>
      </c>
      <c r="AB351" s="2" t="s">
        <v>680</v>
      </c>
      <c r="AC351" s="2" t="s">
        <v>680</v>
      </c>
      <c r="AD351" s="2" t="s">
        <v>680</v>
      </c>
      <c r="AE351" s="2" t="s">
        <v>680</v>
      </c>
      <c r="AF351" s="2" t="s">
        <v>680</v>
      </c>
      <c r="AG351" s="2" t="s">
        <v>680</v>
      </c>
      <c r="AH351" s="2" t="s">
        <v>680</v>
      </c>
      <c r="AI351" s="2" t="s">
        <v>680</v>
      </c>
      <c r="AM351" s="9">
        <f t="shared" si="15"/>
        <v>0.29599999999999999</v>
      </c>
      <c r="AN351" s="9">
        <f t="shared" si="16"/>
        <v>0.26</v>
      </c>
      <c r="AO351" s="10">
        <f t="shared" si="17"/>
        <v>0.8783783783783784</v>
      </c>
    </row>
    <row r="352" spans="1:41" ht="15" customHeight="1" x14ac:dyDescent="0.25">
      <c r="A352" s="2" t="s">
        <v>521</v>
      </c>
      <c r="B352" s="2" t="s">
        <v>527</v>
      </c>
      <c r="C352" s="2">
        <v>2016</v>
      </c>
      <c r="D352" s="2">
        <v>31.1</v>
      </c>
      <c r="E352" s="2">
        <v>31.22</v>
      </c>
      <c r="F352" s="2" t="s">
        <v>680</v>
      </c>
      <c r="G352" s="2">
        <v>0.66</v>
      </c>
      <c r="H352" s="2" t="s">
        <v>680</v>
      </c>
      <c r="I352" s="2" t="s">
        <v>680</v>
      </c>
      <c r="J352" s="2" t="s">
        <v>680</v>
      </c>
      <c r="K352" s="2" t="s">
        <v>680</v>
      </c>
      <c r="L352" s="2" t="s">
        <v>681</v>
      </c>
      <c r="M352" s="2">
        <v>30.56</v>
      </c>
      <c r="N352" s="2" t="s">
        <v>680</v>
      </c>
      <c r="O352" s="2" t="s">
        <v>680</v>
      </c>
      <c r="P352" s="2" t="s">
        <v>680</v>
      </c>
      <c r="Q352" s="2" t="s">
        <v>680</v>
      </c>
      <c r="R352" s="2" t="s">
        <v>680</v>
      </c>
      <c r="S352" s="2" t="s">
        <v>680</v>
      </c>
      <c r="T352" s="2" t="s">
        <v>680</v>
      </c>
      <c r="U352" s="2" t="s">
        <v>680</v>
      </c>
      <c r="V352" s="2" t="s">
        <v>680</v>
      </c>
      <c r="W352" s="2" t="s">
        <v>680</v>
      </c>
      <c r="X352" s="2" t="s">
        <v>680</v>
      </c>
      <c r="Y352" s="2" t="s">
        <v>680</v>
      </c>
      <c r="Z352" s="2" t="s">
        <v>680</v>
      </c>
      <c r="AA352" s="2" t="s">
        <v>680</v>
      </c>
      <c r="AB352" s="2" t="s">
        <v>680</v>
      </c>
      <c r="AC352" s="2" t="s">
        <v>680</v>
      </c>
      <c r="AD352" s="2" t="s">
        <v>680</v>
      </c>
      <c r="AE352" s="2" t="s">
        <v>680</v>
      </c>
      <c r="AF352" s="2" t="s">
        <v>680</v>
      </c>
      <c r="AG352" s="2" t="s">
        <v>680</v>
      </c>
      <c r="AH352" s="2" t="s">
        <v>680</v>
      </c>
      <c r="AI352" s="2" t="s">
        <v>680</v>
      </c>
      <c r="AM352" s="9">
        <f t="shared" si="15"/>
        <v>31.22</v>
      </c>
      <c r="AN352" s="9">
        <f t="shared" si="16"/>
        <v>31.1</v>
      </c>
      <c r="AO352" s="10">
        <f t="shared" si="17"/>
        <v>0.99615631005765548</v>
      </c>
    </row>
    <row r="353" spans="1:41" ht="15" customHeight="1" x14ac:dyDescent="0.25">
      <c r="A353" s="2" t="s">
        <v>528</v>
      </c>
      <c r="B353" s="2" t="s">
        <v>529</v>
      </c>
      <c r="C353" s="2">
        <v>2016</v>
      </c>
      <c r="D353" s="2">
        <v>47.7</v>
      </c>
      <c r="E353" s="2">
        <v>54.268999999999998</v>
      </c>
      <c r="F353" s="2" t="s">
        <v>680</v>
      </c>
      <c r="G353" s="2">
        <v>4.3999999999999997E-2</v>
      </c>
      <c r="H353" s="2">
        <v>5.8959999999999999</v>
      </c>
      <c r="I353" s="2" t="s">
        <v>680</v>
      </c>
      <c r="J353" s="2" t="s">
        <v>680</v>
      </c>
      <c r="K353" s="2" t="s">
        <v>680</v>
      </c>
      <c r="L353" s="2" t="s">
        <v>681</v>
      </c>
      <c r="M353" s="2" t="s">
        <v>680</v>
      </c>
      <c r="N353" s="2" t="s">
        <v>680</v>
      </c>
      <c r="O353" s="2" t="s">
        <v>680</v>
      </c>
      <c r="P353" s="2" t="s">
        <v>680</v>
      </c>
      <c r="Q353" s="2">
        <v>35.569000000000003</v>
      </c>
      <c r="R353" s="2" t="s">
        <v>680</v>
      </c>
      <c r="S353" s="2" t="s">
        <v>680</v>
      </c>
      <c r="T353" s="2">
        <v>8.18</v>
      </c>
      <c r="U353" s="2" t="s">
        <v>680</v>
      </c>
      <c r="V353" s="2" t="s">
        <v>680</v>
      </c>
      <c r="W353" s="2" t="s">
        <v>680</v>
      </c>
      <c r="X353" s="2" t="s">
        <v>680</v>
      </c>
      <c r="Y353" s="2">
        <v>2.87</v>
      </c>
      <c r="Z353" s="2" t="s">
        <v>680</v>
      </c>
      <c r="AA353" s="2" t="s">
        <v>680</v>
      </c>
      <c r="AB353" s="2" t="s">
        <v>680</v>
      </c>
      <c r="AC353" s="2">
        <v>1.71</v>
      </c>
      <c r="AD353" s="2" t="s">
        <v>680</v>
      </c>
      <c r="AE353" s="2" t="s">
        <v>680</v>
      </c>
      <c r="AF353" s="2" t="s">
        <v>680</v>
      </c>
      <c r="AG353" s="2" t="s">
        <v>680</v>
      </c>
      <c r="AH353" s="2" t="s">
        <v>680</v>
      </c>
      <c r="AI353" s="2" t="s">
        <v>680</v>
      </c>
      <c r="AM353" s="9">
        <f t="shared" si="15"/>
        <v>54.268999999999998</v>
      </c>
      <c r="AN353" s="9">
        <f t="shared" si="16"/>
        <v>47.7</v>
      </c>
      <c r="AO353" s="10">
        <f t="shared" si="17"/>
        <v>0.87895483609427116</v>
      </c>
    </row>
    <row r="354" spans="1:41"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c r="V354" s="2" t="s">
        <v>681</v>
      </c>
      <c r="W354" s="2" t="s">
        <v>681</v>
      </c>
      <c r="X354" s="2" t="s">
        <v>681</v>
      </c>
      <c r="Y354" s="2" t="s">
        <v>681</v>
      </c>
      <c r="Z354" s="2" t="s">
        <v>681</v>
      </c>
      <c r="AA354" s="2" t="s">
        <v>681</v>
      </c>
      <c r="AB354" s="2" t="s">
        <v>681</v>
      </c>
      <c r="AC354" s="2" t="s">
        <v>681</v>
      </c>
      <c r="AD354" s="2" t="s">
        <v>681</v>
      </c>
      <c r="AE354" s="2" t="s">
        <v>681</v>
      </c>
      <c r="AF354" s="2" t="s">
        <v>681</v>
      </c>
      <c r="AG354" s="2" t="s">
        <v>681</v>
      </c>
      <c r="AH354" s="2" t="s">
        <v>681</v>
      </c>
      <c r="AI354" s="2" t="s">
        <v>681</v>
      </c>
      <c r="AM354" s="9">
        <f t="shared" si="15"/>
        <v>0</v>
      </c>
      <c r="AN354" s="9">
        <f t="shared" si="16"/>
        <v>0</v>
      </c>
      <c r="AO354" s="10" t="str">
        <f t="shared" si="17"/>
        <v/>
      </c>
    </row>
    <row r="355" spans="1:41" ht="15" customHeight="1" x14ac:dyDescent="0.25">
      <c r="A355" s="2" t="s">
        <v>528</v>
      </c>
      <c r="B355" s="2" t="s">
        <v>531</v>
      </c>
      <c r="C355" s="2">
        <v>2016</v>
      </c>
      <c r="D355" s="2">
        <v>250.2</v>
      </c>
      <c r="E355" s="2">
        <v>317.39999999999998</v>
      </c>
      <c r="F355" s="2" t="s">
        <v>680</v>
      </c>
      <c r="G355" s="2">
        <v>3.6</v>
      </c>
      <c r="H355" s="2" t="s">
        <v>680</v>
      </c>
      <c r="I355" s="2">
        <v>6.2</v>
      </c>
      <c r="J355" s="2" t="s">
        <v>680</v>
      </c>
      <c r="K355" s="2" t="s">
        <v>680</v>
      </c>
      <c r="L355" s="2" t="s">
        <v>681</v>
      </c>
      <c r="M355" s="2" t="s">
        <v>680</v>
      </c>
      <c r="N355" s="2" t="s">
        <v>680</v>
      </c>
      <c r="O355" s="2" t="s">
        <v>680</v>
      </c>
      <c r="P355" s="2" t="s">
        <v>680</v>
      </c>
      <c r="Q355" s="2" t="s">
        <v>680</v>
      </c>
      <c r="R355" s="2" t="s">
        <v>680</v>
      </c>
      <c r="S355" s="2" t="s">
        <v>680</v>
      </c>
      <c r="T355" s="2">
        <v>13</v>
      </c>
      <c r="U355" s="2" t="s">
        <v>680</v>
      </c>
      <c r="V355" s="2" t="s">
        <v>680</v>
      </c>
      <c r="W355" s="2">
        <v>84.5</v>
      </c>
      <c r="X355" s="2">
        <v>4</v>
      </c>
      <c r="Y355" s="2" t="s">
        <v>680</v>
      </c>
      <c r="Z355" s="2" t="s">
        <v>680</v>
      </c>
      <c r="AA355" s="2">
        <v>12.6</v>
      </c>
      <c r="AB355" s="2">
        <v>167</v>
      </c>
      <c r="AC355" s="2" t="s">
        <v>680</v>
      </c>
      <c r="AD355" s="2">
        <v>19</v>
      </c>
      <c r="AE355" s="2" t="s">
        <v>680</v>
      </c>
      <c r="AF355" s="2" t="s">
        <v>680</v>
      </c>
      <c r="AG355" s="2" t="s">
        <v>680</v>
      </c>
      <c r="AH355" s="2">
        <v>7.5</v>
      </c>
      <c r="AI355" s="2">
        <v>7.5</v>
      </c>
      <c r="AM355" s="9">
        <f t="shared" si="15"/>
        <v>317.39999999999998</v>
      </c>
      <c r="AN355" s="9">
        <f t="shared" si="16"/>
        <v>250.2</v>
      </c>
      <c r="AO355" s="10">
        <f t="shared" si="17"/>
        <v>0.78827977315689979</v>
      </c>
    </row>
    <row r="356" spans="1:41" ht="15" customHeight="1" x14ac:dyDescent="0.25">
      <c r="A356" s="2" t="s">
        <v>532</v>
      </c>
      <c r="B356" s="2" t="s">
        <v>533</v>
      </c>
      <c r="C356" s="2">
        <v>2016</v>
      </c>
      <c r="D356" s="2">
        <v>9.9700000000000006</v>
      </c>
      <c r="E356" s="2">
        <v>10.378</v>
      </c>
      <c r="F356" s="2" t="s">
        <v>680</v>
      </c>
      <c r="G356" s="2">
        <v>0.34799999999999998</v>
      </c>
      <c r="H356" s="2" t="s">
        <v>680</v>
      </c>
      <c r="I356" s="2" t="s">
        <v>680</v>
      </c>
      <c r="J356" s="2" t="s">
        <v>680</v>
      </c>
      <c r="K356" s="2" t="s">
        <v>680</v>
      </c>
      <c r="L356" s="2" t="s">
        <v>681</v>
      </c>
      <c r="M356" s="2" t="s">
        <v>680</v>
      </c>
      <c r="N356" s="2" t="s">
        <v>680</v>
      </c>
      <c r="O356" s="2" t="s">
        <v>680</v>
      </c>
      <c r="P356" s="2" t="s">
        <v>680</v>
      </c>
      <c r="Q356" s="2" t="s">
        <v>680</v>
      </c>
      <c r="R356" s="2" t="s">
        <v>680</v>
      </c>
      <c r="S356" s="2" t="s">
        <v>8</v>
      </c>
      <c r="T356" s="2">
        <v>0.17799999999999999</v>
      </c>
      <c r="U356" s="2" t="s">
        <v>680</v>
      </c>
      <c r="V356" s="2" t="s">
        <v>680</v>
      </c>
      <c r="W356" s="2" t="s">
        <v>680</v>
      </c>
      <c r="X356" s="2" t="s">
        <v>680</v>
      </c>
      <c r="Y356" s="2" t="s">
        <v>680</v>
      </c>
      <c r="Z356" s="2">
        <v>9.8520000000000003</v>
      </c>
      <c r="AA356" s="2" t="s">
        <v>680</v>
      </c>
      <c r="AB356" s="2" t="s">
        <v>680</v>
      </c>
      <c r="AC356" s="2" t="s">
        <v>680</v>
      </c>
      <c r="AD356" s="2" t="s">
        <v>680</v>
      </c>
      <c r="AE356" s="2" t="s">
        <v>680</v>
      </c>
      <c r="AF356" s="2" t="s">
        <v>680</v>
      </c>
      <c r="AG356" s="2" t="s">
        <v>680</v>
      </c>
      <c r="AH356" s="2" t="s">
        <v>680</v>
      </c>
      <c r="AI356" s="2" t="s">
        <v>680</v>
      </c>
      <c r="AM356" s="9">
        <f t="shared" si="15"/>
        <v>10.378</v>
      </c>
      <c r="AN356" s="9">
        <f t="shared" si="16"/>
        <v>9.9700000000000006</v>
      </c>
      <c r="AO356" s="10">
        <f t="shared" si="17"/>
        <v>0.96068606667951439</v>
      </c>
    </row>
    <row r="357" spans="1:41" ht="15" customHeight="1" x14ac:dyDescent="0.25">
      <c r="A357" s="2" t="s">
        <v>534</v>
      </c>
      <c r="B357" s="2" t="s">
        <v>535</v>
      </c>
      <c r="C357" s="2">
        <v>2016</v>
      </c>
      <c r="D357" s="2">
        <v>52.591999999999999</v>
      </c>
      <c r="E357" s="2">
        <v>68.364999999999995</v>
      </c>
      <c r="F357" s="2" t="s">
        <v>680</v>
      </c>
      <c r="G357" s="2">
        <v>0.79200000000000004</v>
      </c>
      <c r="H357" s="2" t="s">
        <v>680</v>
      </c>
      <c r="I357" s="2" t="s">
        <v>680</v>
      </c>
      <c r="J357" s="2" t="s">
        <v>680</v>
      </c>
      <c r="K357" s="2" t="s">
        <v>680</v>
      </c>
      <c r="L357" s="2" t="s">
        <v>681</v>
      </c>
      <c r="M357" s="2">
        <v>54.557000000000002</v>
      </c>
      <c r="N357" s="2">
        <v>0</v>
      </c>
      <c r="O357" s="2">
        <v>0</v>
      </c>
      <c r="P357" s="2">
        <v>0</v>
      </c>
      <c r="Q357" s="2">
        <v>0</v>
      </c>
      <c r="R357" s="2">
        <v>0</v>
      </c>
      <c r="S357" s="2" t="s">
        <v>8</v>
      </c>
      <c r="T357" s="2">
        <v>10.923999999999999</v>
      </c>
      <c r="U357" s="2" t="s">
        <v>680</v>
      </c>
      <c r="V357" s="2" t="s">
        <v>680</v>
      </c>
      <c r="W357" s="2" t="s">
        <v>680</v>
      </c>
      <c r="X357" s="2" t="s">
        <v>680</v>
      </c>
      <c r="Y357" s="2" t="s">
        <v>680</v>
      </c>
      <c r="Z357" s="2" t="s">
        <v>680</v>
      </c>
      <c r="AA357" s="2" t="s">
        <v>680</v>
      </c>
      <c r="AB357" s="2" t="s">
        <v>680</v>
      </c>
      <c r="AC357" s="2" t="s">
        <v>680</v>
      </c>
      <c r="AD357" s="2">
        <v>2.0920000000000001</v>
      </c>
      <c r="AE357" s="2" t="s">
        <v>680</v>
      </c>
      <c r="AF357" s="2" t="s">
        <v>680</v>
      </c>
      <c r="AG357" s="2" t="s">
        <v>680</v>
      </c>
      <c r="AH357" s="2">
        <v>0</v>
      </c>
      <c r="AI357" s="2">
        <v>0</v>
      </c>
      <c r="AM357" s="9">
        <f t="shared" si="15"/>
        <v>68.364999999999995</v>
      </c>
      <c r="AN357" s="9">
        <f t="shared" si="16"/>
        <v>52.591999999999999</v>
      </c>
      <c r="AO357" s="10">
        <f t="shared" si="17"/>
        <v>0.76928252760915672</v>
      </c>
    </row>
    <row r="358" spans="1:41"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681</v>
      </c>
      <c r="M358" s="2" t="s">
        <v>680</v>
      </c>
      <c r="N358" s="2" t="s">
        <v>680</v>
      </c>
      <c r="O358" s="2" t="s">
        <v>680</v>
      </c>
      <c r="P358" s="2" t="s">
        <v>680</v>
      </c>
      <c r="Q358" s="2" t="s">
        <v>680</v>
      </c>
      <c r="R358" s="2" t="s">
        <v>680</v>
      </c>
      <c r="S358" s="2" t="s">
        <v>680</v>
      </c>
      <c r="T358" s="2" t="s">
        <v>680</v>
      </c>
      <c r="U358" s="2" t="s">
        <v>680</v>
      </c>
      <c r="V358" s="2" t="s">
        <v>680</v>
      </c>
      <c r="W358" s="2" t="s">
        <v>680</v>
      </c>
      <c r="X358" s="2" t="s">
        <v>680</v>
      </c>
      <c r="Y358" s="2" t="s">
        <v>680</v>
      </c>
      <c r="Z358" s="2" t="s">
        <v>680</v>
      </c>
      <c r="AA358" s="2" t="s">
        <v>680</v>
      </c>
      <c r="AB358" s="2" t="s">
        <v>680</v>
      </c>
      <c r="AC358" s="2" t="s">
        <v>680</v>
      </c>
      <c r="AD358" s="2" t="s">
        <v>680</v>
      </c>
      <c r="AE358" s="2" t="s">
        <v>680</v>
      </c>
      <c r="AF358" s="2" t="s">
        <v>680</v>
      </c>
      <c r="AG358" s="2" t="s">
        <v>680</v>
      </c>
      <c r="AH358" s="2" t="s">
        <v>680</v>
      </c>
      <c r="AI358" s="2" t="s">
        <v>680</v>
      </c>
      <c r="AM358" s="9">
        <f t="shared" si="15"/>
        <v>0</v>
      </c>
      <c r="AN358" s="9">
        <f t="shared" si="16"/>
        <v>0</v>
      </c>
      <c r="AO358" s="10" t="str">
        <f t="shared" si="17"/>
        <v/>
      </c>
    </row>
    <row r="359" spans="1:41"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c r="V359" s="2" t="s">
        <v>681</v>
      </c>
      <c r="W359" s="2" t="s">
        <v>681</v>
      </c>
      <c r="X359" s="2" t="s">
        <v>681</v>
      </c>
      <c r="Y359" s="2" t="s">
        <v>681</v>
      </c>
      <c r="Z359" s="2" t="s">
        <v>681</v>
      </c>
      <c r="AA359" s="2" t="s">
        <v>681</v>
      </c>
      <c r="AB359" s="2" t="s">
        <v>681</v>
      </c>
      <c r="AC359" s="2" t="s">
        <v>681</v>
      </c>
      <c r="AD359" s="2" t="s">
        <v>681</v>
      </c>
      <c r="AE359" s="2" t="s">
        <v>681</v>
      </c>
      <c r="AF359" s="2" t="s">
        <v>681</v>
      </c>
      <c r="AG359" s="2" t="s">
        <v>681</v>
      </c>
      <c r="AH359" s="2" t="s">
        <v>681</v>
      </c>
      <c r="AI359" s="2" t="s">
        <v>681</v>
      </c>
      <c r="AM359" s="9">
        <f t="shared" si="15"/>
        <v>0</v>
      </c>
      <c r="AN359" s="9">
        <f t="shared" si="16"/>
        <v>0</v>
      </c>
      <c r="AO359" s="10" t="str">
        <f t="shared" si="17"/>
        <v/>
      </c>
    </row>
    <row r="360" spans="1:41" ht="15" customHeight="1" x14ac:dyDescent="0.25">
      <c r="A360" s="2" t="s">
        <v>539</v>
      </c>
      <c r="B360" s="2" t="s">
        <v>539</v>
      </c>
      <c r="C360" s="2">
        <v>2016</v>
      </c>
      <c r="D360" s="2" t="s">
        <v>680</v>
      </c>
      <c r="E360" s="2">
        <v>4.71</v>
      </c>
      <c r="F360" s="2" t="s">
        <v>680</v>
      </c>
      <c r="G360" s="2">
        <v>0.65</v>
      </c>
      <c r="H360" s="2" t="s">
        <v>680</v>
      </c>
      <c r="I360" s="2" t="s">
        <v>680</v>
      </c>
      <c r="J360" s="2" t="s">
        <v>680</v>
      </c>
      <c r="K360" s="2" t="s">
        <v>680</v>
      </c>
      <c r="L360" s="2" t="s">
        <v>681</v>
      </c>
      <c r="M360" s="2" t="s">
        <v>680</v>
      </c>
      <c r="N360" s="2" t="s">
        <v>680</v>
      </c>
      <c r="O360" s="2">
        <v>3.9</v>
      </c>
      <c r="P360" s="2" t="s">
        <v>680</v>
      </c>
      <c r="Q360" s="2" t="s">
        <v>680</v>
      </c>
      <c r="R360" s="2" t="s">
        <v>680</v>
      </c>
      <c r="S360" s="2" t="s">
        <v>680</v>
      </c>
      <c r="T360" s="2">
        <v>0.16</v>
      </c>
      <c r="U360" s="2" t="s">
        <v>680</v>
      </c>
      <c r="V360" s="2" t="s">
        <v>680</v>
      </c>
      <c r="W360" s="2" t="s">
        <v>680</v>
      </c>
      <c r="X360" s="2" t="s">
        <v>680</v>
      </c>
      <c r="Y360" s="2" t="s">
        <v>680</v>
      </c>
      <c r="Z360" s="2" t="s">
        <v>680</v>
      </c>
      <c r="AA360" s="2" t="s">
        <v>680</v>
      </c>
      <c r="AB360" s="2" t="s">
        <v>680</v>
      </c>
      <c r="AC360" s="2" t="s">
        <v>680</v>
      </c>
      <c r="AD360" s="2" t="s">
        <v>680</v>
      </c>
      <c r="AE360" s="2" t="s">
        <v>680</v>
      </c>
      <c r="AF360" s="2" t="s">
        <v>680</v>
      </c>
      <c r="AG360" s="2" t="s">
        <v>680</v>
      </c>
      <c r="AH360" s="2" t="s">
        <v>680</v>
      </c>
      <c r="AI360" s="2" t="s">
        <v>680</v>
      </c>
      <c r="AM360" s="9">
        <f t="shared" si="15"/>
        <v>4.71</v>
      </c>
      <c r="AN360" s="9">
        <f t="shared" si="16"/>
        <v>0</v>
      </c>
      <c r="AO360" s="10">
        <f t="shared" si="17"/>
        <v>0</v>
      </c>
    </row>
    <row r="361" spans="1:41" ht="15" customHeight="1" x14ac:dyDescent="0.25">
      <c r="A361" s="2" t="s">
        <v>542</v>
      </c>
      <c r="B361" s="2" t="s">
        <v>541</v>
      </c>
      <c r="C361" s="2">
        <v>2016</v>
      </c>
      <c r="D361" s="2" t="s">
        <v>680</v>
      </c>
      <c r="E361" s="2" t="s">
        <v>680</v>
      </c>
      <c r="F361" s="2" t="s">
        <v>680</v>
      </c>
      <c r="G361" s="2" t="s">
        <v>680</v>
      </c>
      <c r="H361" s="2" t="s">
        <v>680</v>
      </c>
      <c r="I361" s="2" t="s">
        <v>680</v>
      </c>
      <c r="J361" s="2" t="s">
        <v>680</v>
      </c>
      <c r="K361" s="2" t="s">
        <v>680</v>
      </c>
      <c r="L361" s="2" t="s">
        <v>681</v>
      </c>
      <c r="M361" s="2" t="s">
        <v>680</v>
      </c>
      <c r="N361" s="2" t="s">
        <v>680</v>
      </c>
      <c r="O361" s="2" t="s">
        <v>680</v>
      </c>
      <c r="P361" s="2" t="s">
        <v>680</v>
      </c>
      <c r="Q361" s="2" t="s">
        <v>680</v>
      </c>
      <c r="R361" s="2" t="s">
        <v>680</v>
      </c>
      <c r="S361" s="2" t="s">
        <v>680</v>
      </c>
      <c r="T361" s="2" t="s">
        <v>680</v>
      </c>
      <c r="U361" s="2" t="s">
        <v>680</v>
      </c>
      <c r="V361" s="2" t="s">
        <v>680</v>
      </c>
      <c r="W361" s="2" t="s">
        <v>680</v>
      </c>
      <c r="X361" s="2" t="s">
        <v>680</v>
      </c>
      <c r="Y361" s="2" t="s">
        <v>680</v>
      </c>
      <c r="Z361" s="2" t="s">
        <v>680</v>
      </c>
      <c r="AA361" s="2" t="s">
        <v>680</v>
      </c>
      <c r="AB361" s="2" t="s">
        <v>680</v>
      </c>
      <c r="AC361" s="2" t="s">
        <v>680</v>
      </c>
      <c r="AD361" s="2" t="s">
        <v>680</v>
      </c>
      <c r="AE361" s="2" t="s">
        <v>680</v>
      </c>
      <c r="AF361" s="2" t="s">
        <v>680</v>
      </c>
      <c r="AG361" s="2" t="s">
        <v>680</v>
      </c>
      <c r="AH361" s="2" t="s">
        <v>680</v>
      </c>
      <c r="AI361" s="2" t="s">
        <v>680</v>
      </c>
      <c r="AM361" s="9">
        <f t="shared" si="15"/>
        <v>0</v>
      </c>
      <c r="AN361" s="9">
        <f t="shared" si="16"/>
        <v>0</v>
      </c>
      <c r="AO361" s="10" t="str">
        <f t="shared" si="17"/>
        <v/>
      </c>
    </row>
    <row r="362" spans="1:41"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c r="V362" s="2" t="s">
        <v>681</v>
      </c>
      <c r="W362" s="2" t="s">
        <v>681</v>
      </c>
      <c r="X362" s="2" t="s">
        <v>681</v>
      </c>
      <c r="Y362" s="2" t="s">
        <v>681</v>
      </c>
      <c r="Z362" s="2" t="s">
        <v>681</v>
      </c>
      <c r="AA362" s="2" t="s">
        <v>681</v>
      </c>
      <c r="AB362" s="2" t="s">
        <v>681</v>
      </c>
      <c r="AC362" s="2" t="s">
        <v>681</v>
      </c>
      <c r="AD362" s="2" t="s">
        <v>681</v>
      </c>
      <c r="AE362" s="2" t="s">
        <v>681</v>
      </c>
      <c r="AF362" s="2" t="s">
        <v>681</v>
      </c>
      <c r="AG362" s="2" t="s">
        <v>681</v>
      </c>
      <c r="AH362" s="2" t="s">
        <v>681</v>
      </c>
      <c r="AI362" s="2" t="s">
        <v>681</v>
      </c>
      <c r="AM362" s="9">
        <f t="shared" si="15"/>
        <v>0</v>
      </c>
      <c r="AN362" s="9">
        <f t="shared" si="16"/>
        <v>0</v>
      </c>
      <c r="AO362" s="10" t="str">
        <f t="shared" si="17"/>
        <v/>
      </c>
    </row>
    <row r="363" spans="1:41" ht="15" customHeight="1" x14ac:dyDescent="0.25">
      <c r="A363" s="2" t="s">
        <v>545</v>
      </c>
      <c r="B363" s="2" t="s">
        <v>546</v>
      </c>
      <c r="C363" s="2">
        <v>2016</v>
      </c>
      <c r="D363" s="2">
        <v>8.6</v>
      </c>
      <c r="E363" s="2">
        <v>7.5679999999999996</v>
      </c>
      <c r="F363" s="2" t="s">
        <v>680</v>
      </c>
      <c r="G363" s="2">
        <v>3.7999999999999999E-2</v>
      </c>
      <c r="H363" s="2" t="s">
        <v>680</v>
      </c>
      <c r="I363" s="2" t="s">
        <v>680</v>
      </c>
      <c r="J363" s="2" t="s">
        <v>680</v>
      </c>
      <c r="K363" s="2" t="s">
        <v>680</v>
      </c>
      <c r="L363" s="2" t="s">
        <v>934</v>
      </c>
      <c r="M363" s="2">
        <v>7.4</v>
      </c>
      <c r="N363" s="2" t="s">
        <v>680</v>
      </c>
      <c r="O363" s="2" t="s">
        <v>680</v>
      </c>
      <c r="P363" s="2" t="s">
        <v>680</v>
      </c>
      <c r="Q363" s="2" t="s">
        <v>680</v>
      </c>
      <c r="R363" s="2" t="s">
        <v>680</v>
      </c>
      <c r="S363" s="2" t="s">
        <v>8</v>
      </c>
      <c r="T363" s="2" t="s">
        <v>680</v>
      </c>
      <c r="U363" s="2" t="s">
        <v>680</v>
      </c>
      <c r="V363" s="2" t="s">
        <v>680</v>
      </c>
      <c r="W363" s="2" t="s">
        <v>680</v>
      </c>
      <c r="X363" s="2" t="s">
        <v>680</v>
      </c>
      <c r="Y363" s="2" t="s">
        <v>680</v>
      </c>
      <c r="Z363" s="2" t="s">
        <v>680</v>
      </c>
      <c r="AA363" s="2" t="s">
        <v>680</v>
      </c>
      <c r="AB363" s="2" t="s">
        <v>680</v>
      </c>
      <c r="AC363" s="2" t="s">
        <v>680</v>
      </c>
      <c r="AD363" s="2">
        <v>0.13</v>
      </c>
      <c r="AE363" s="2" t="s">
        <v>680</v>
      </c>
      <c r="AF363" s="2" t="s">
        <v>680</v>
      </c>
      <c r="AG363" s="2" t="s">
        <v>680</v>
      </c>
      <c r="AH363" s="2" t="s">
        <v>680</v>
      </c>
      <c r="AI363" s="2" t="s">
        <v>680</v>
      </c>
      <c r="AM363" s="9">
        <f t="shared" si="15"/>
        <v>7.5680000000000005</v>
      </c>
      <c r="AN363" s="9">
        <f t="shared" si="16"/>
        <v>8.6</v>
      </c>
      <c r="AO363" s="10">
        <f t="shared" si="17"/>
        <v>1.1363636363636362</v>
      </c>
    </row>
    <row r="364" spans="1:41" ht="15" customHeight="1" x14ac:dyDescent="0.25">
      <c r="A364" s="2" t="s">
        <v>547</v>
      </c>
      <c r="B364" s="2" t="s">
        <v>548</v>
      </c>
      <c r="C364" s="2">
        <v>2016</v>
      </c>
      <c r="D364" s="2">
        <v>89.6</v>
      </c>
      <c r="E364" s="2">
        <v>114.506</v>
      </c>
      <c r="F364" s="2" t="s">
        <v>680</v>
      </c>
      <c r="G364" s="2">
        <v>0.2</v>
      </c>
      <c r="H364" s="2" t="s">
        <v>680</v>
      </c>
      <c r="I364" s="2" t="s">
        <v>680</v>
      </c>
      <c r="J364" s="2">
        <v>6.0000000000000001E-3</v>
      </c>
      <c r="K364" s="2" t="s">
        <v>680</v>
      </c>
      <c r="L364" s="2" t="s">
        <v>689</v>
      </c>
      <c r="M364" s="2">
        <v>38.299999999999997</v>
      </c>
      <c r="N364" s="2" t="s">
        <v>680</v>
      </c>
      <c r="O364" s="2">
        <v>57.6</v>
      </c>
      <c r="P364" s="2" t="s">
        <v>680</v>
      </c>
      <c r="Q364" s="2" t="s">
        <v>680</v>
      </c>
      <c r="R364" s="2" t="s">
        <v>680</v>
      </c>
      <c r="S364" s="2" t="s">
        <v>8</v>
      </c>
      <c r="T364" s="2">
        <v>3.1</v>
      </c>
      <c r="U364" s="2" t="s">
        <v>680</v>
      </c>
      <c r="V364" s="2" t="s">
        <v>680</v>
      </c>
      <c r="W364" s="2" t="s">
        <v>680</v>
      </c>
      <c r="X364" s="2" t="s">
        <v>680</v>
      </c>
      <c r="Y364" s="2" t="s">
        <v>680</v>
      </c>
      <c r="Z364" s="2" t="s">
        <v>680</v>
      </c>
      <c r="AA364" s="2" t="s">
        <v>680</v>
      </c>
      <c r="AB364" s="2" t="s">
        <v>680</v>
      </c>
      <c r="AC364" s="2" t="s">
        <v>680</v>
      </c>
      <c r="AD364" s="2">
        <v>15.3</v>
      </c>
      <c r="AE364" s="2" t="s">
        <v>680</v>
      </c>
      <c r="AF364" s="2" t="s">
        <v>680</v>
      </c>
      <c r="AG364" s="2" t="s">
        <v>680</v>
      </c>
      <c r="AH364" s="2" t="s">
        <v>680</v>
      </c>
      <c r="AI364" s="2" t="s">
        <v>680</v>
      </c>
      <c r="AM364" s="9">
        <f t="shared" si="15"/>
        <v>114.50599999999999</v>
      </c>
      <c r="AN364" s="9">
        <f t="shared" si="16"/>
        <v>89.6</v>
      </c>
      <c r="AO364" s="10">
        <f t="shared" si="17"/>
        <v>0.78249174715735426</v>
      </c>
    </row>
    <row r="365" spans="1:41" ht="15" customHeight="1" x14ac:dyDescent="0.25">
      <c r="A365" s="2" t="s">
        <v>549</v>
      </c>
      <c r="B365" s="2" t="s">
        <v>550</v>
      </c>
      <c r="C365" s="2">
        <v>2016</v>
      </c>
      <c r="D365" s="2">
        <v>263.39999999999998</v>
      </c>
      <c r="E365" s="2">
        <v>310.7</v>
      </c>
      <c r="F365" s="2" t="s">
        <v>680</v>
      </c>
      <c r="G365" s="2">
        <v>2.7</v>
      </c>
      <c r="H365" s="2" t="s">
        <v>680</v>
      </c>
      <c r="I365" s="2" t="s">
        <v>680</v>
      </c>
      <c r="J365" s="2" t="s">
        <v>680</v>
      </c>
      <c r="K365" s="2" t="s">
        <v>680</v>
      </c>
      <c r="L365" s="2" t="s">
        <v>689</v>
      </c>
      <c r="M365" s="2">
        <v>239.9</v>
      </c>
      <c r="N365" s="2" t="s">
        <v>680</v>
      </c>
      <c r="O365" s="2" t="s">
        <v>680</v>
      </c>
      <c r="P365" s="2" t="s">
        <v>680</v>
      </c>
      <c r="Q365" s="2" t="s">
        <v>680</v>
      </c>
      <c r="R365" s="2" t="s">
        <v>680</v>
      </c>
      <c r="S365" s="2" t="s">
        <v>8</v>
      </c>
      <c r="T365" s="2" t="s">
        <v>680</v>
      </c>
      <c r="U365" s="2" t="s">
        <v>680</v>
      </c>
      <c r="V365" s="2" t="s">
        <v>680</v>
      </c>
      <c r="W365" s="2" t="s">
        <v>680</v>
      </c>
      <c r="X365" s="2" t="s">
        <v>680</v>
      </c>
      <c r="Y365" s="2">
        <v>34.9</v>
      </c>
      <c r="Z365" s="2" t="s">
        <v>680</v>
      </c>
      <c r="AA365" s="2" t="s">
        <v>680</v>
      </c>
      <c r="AB365" s="2" t="s">
        <v>680</v>
      </c>
      <c r="AC365" s="2" t="s">
        <v>680</v>
      </c>
      <c r="AD365" s="2">
        <v>33.200000000000003</v>
      </c>
      <c r="AE365" s="2" t="s">
        <v>680</v>
      </c>
      <c r="AF365" s="2" t="s">
        <v>680</v>
      </c>
      <c r="AG365" s="2" t="s">
        <v>680</v>
      </c>
      <c r="AH365" s="2" t="s">
        <v>680</v>
      </c>
      <c r="AI365" s="2" t="s">
        <v>680</v>
      </c>
      <c r="AM365" s="9">
        <f t="shared" si="15"/>
        <v>310.7</v>
      </c>
      <c r="AN365" s="9">
        <f t="shared" si="16"/>
        <v>263.39999999999998</v>
      </c>
      <c r="AO365" s="10">
        <f t="shared" si="17"/>
        <v>0.84776311554554229</v>
      </c>
    </row>
    <row r="366" spans="1:41"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c r="V366" s="2" t="s">
        <v>681</v>
      </c>
      <c r="W366" s="2" t="s">
        <v>681</v>
      </c>
      <c r="X366" s="2" t="s">
        <v>681</v>
      </c>
      <c r="Y366" s="2" t="s">
        <v>681</v>
      </c>
      <c r="Z366" s="2" t="s">
        <v>681</v>
      </c>
      <c r="AA366" s="2" t="s">
        <v>681</v>
      </c>
      <c r="AB366" s="2" t="s">
        <v>681</v>
      </c>
      <c r="AC366" s="2" t="s">
        <v>681</v>
      </c>
      <c r="AD366" s="2" t="s">
        <v>681</v>
      </c>
      <c r="AE366" s="2" t="s">
        <v>681</v>
      </c>
      <c r="AF366" s="2" t="s">
        <v>681</v>
      </c>
      <c r="AG366" s="2" t="s">
        <v>681</v>
      </c>
      <c r="AH366" s="2" t="s">
        <v>681</v>
      </c>
      <c r="AI366" s="2" t="s">
        <v>681</v>
      </c>
      <c r="AM366" s="9">
        <f t="shared" si="15"/>
        <v>0</v>
      </c>
      <c r="AN366" s="9">
        <f t="shared" si="16"/>
        <v>0</v>
      </c>
      <c r="AO366" s="10" t="str">
        <f t="shared" si="17"/>
        <v/>
      </c>
    </row>
    <row r="367" spans="1:41" ht="15" customHeight="1" x14ac:dyDescent="0.25">
      <c r="A367" s="2" t="s">
        <v>551</v>
      </c>
      <c r="B367" s="2" t="s">
        <v>552</v>
      </c>
      <c r="C367" s="2">
        <v>2016</v>
      </c>
      <c r="D367" s="2">
        <v>4.99</v>
      </c>
      <c r="E367" s="2">
        <v>5.57</v>
      </c>
      <c r="F367" s="2" t="s">
        <v>680</v>
      </c>
      <c r="G367" s="2" t="s">
        <v>680</v>
      </c>
      <c r="H367" s="2" t="s">
        <v>680</v>
      </c>
      <c r="I367" s="2" t="s">
        <v>680</v>
      </c>
      <c r="J367" s="2" t="s">
        <v>680</v>
      </c>
      <c r="K367" s="2" t="s">
        <v>680</v>
      </c>
      <c r="L367" s="2" t="s">
        <v>681</v>
      </c>
      <c r="M367" s="2" t="s">
        <v>680</v>
      </c>
      <c r="N367" s="2" t="s">
        <v>680</v>
      </c>
      <c r="O367" s="2">
        <v>1.74</v>
      </c>
      <c r="P367" s="2" t="s">
        <v>680</v>
      </c>
      <c r="Q367" s="2" t="s">
        <v>680</v>
      </c>
      <c r="R367" s="2" t="s">
        <v>680</v>
      </c>
      <c r="S367" s="2" t="s">
        <v>25</v>
      </c>
      <c r="T367" s="2">
        <v>3.58</v>
      </c>
      <c r="U367" s="2">
        <v>0</v>
      </c>
      <c r="V367" s="2" t="s">
        <v>680</v>
      </c>
      <c r="W367" s="2" t="s">
        <v>680</v>
      </c>
      <c r="X367" s="2" t="s">
        <v>680</v>
      </c>
      <c r="Y367" s="2">
        <v>0.25</v>
      </c>
      <c r="Z367" s="2" t="s">
        <v>680</v>
      </c>
      <c r="AA367" s="2" t="s">
        <v>680</v>
      </c>
      <c r="AB367" s="2" t="s">
        <v>680</v>
      </c>
      <c r="AC367" s="2" t="s">
        <v>680</v>
      </c>
      <c r="AD367" s="2" t="s">
        <v>680</v>
      </c>
      <c r="AE367" s="2" t="s">
        <v>680</v>
      </c>
      <c r="AF367" s="2" t="s">
        <v>680</v>
      </c>
      <c r="AG367" s="2" t="s">
        <v>680</v>
      </c>
      <c r="AH367" s="2" t="s">
        <v>680</v>
      </c>
      <c r="AI367" s="2" t="s">
        <v>680</v>
      </c>
      <c r="AM367" s="9">
        <f t="shared" si="15"/>
        <v>5.57</v>
      </c>
      <c r="AN367" s="9">
        <f t="shared" si="16"/>
        <v>4.99</v>
      </c>
      <c r="AO367" s="10">
        <f t="shared" si="17"/>
        <v>0.89587073608617596</v>
      </c>
    </row>
    <row r="368" spans="1:41" ht="15" customHeight="1" x14ac:dyDescent="0.25">
      <c r="A368" s="2" t="s">
        <v>551</v>
      </c>
      <c r="B368" s="2" t="s">
        <v>553</v>
      </c>
      <c r="C368" s="2">
        <v>2016</v>
      </c>
      <c r="D368" s="2">
        <v>7.75</v>
      </c>
      <c r="E368" s="2">
        <v>9.26</v>
      </c>
      <c r="F368" s="2" t="s">
        <v>680</v>
      </c>
      <c r="G368" s="2" t="s">
        <v>680</v>
      </c>
      <c r="H368" s="2" t="s">
        <v>680</v>
      </c>
      <c r="I368" s="2" t="s">
        <v>680</v>
      </c>
      <c r="J368" s="2" t="s">
        <v>680</v>
      </c>
      <c r="K368" s="2" t="s">
        <v>680</v>
      </c>
      <c r="L368" s="2" t="s">
        <v>681</v>
      </c>
      <c r="M368" s="2" t="s">
        <v>680</v>
      </c>
      <c r="N368" s="2" t="s">
        <v>680</v>
      </c>
      <c r="O368" s="2">
        <v>2.99</v>
      </c>
      <c r="P368" s="2" t="s">
        <v>680</v>
      </c>
      <c r="Q368" s="2" t="s">
        <v>680</v>
      </c>
      <c r="R368" s="2" t="s">
        <v>680</v>
      </c>
      <c r="S368" s="2" t="s">
        <v>25</v>
      </c>
      <c r="T368" s="2">
        <v>2.2799999999999998</v>
      </c>
      <c r="U368" s="2">
        <v>3.76</v>
      </c>
      <c r="V368" s="2" t="s">
        <v>680</v>
      </c>
      <c r="W368" s="2" t="s">
        <v>680</v>
      </c>
      <c r="X368" s="2" t="s">
        <v>680</v>
      </c>
      <c r="Y368" s="2">
        <v>0.23</v>
      </c>
      <c r="Z368" s="2" t="s">
        <v>680</v>
      </c>
      <c r="AA368" s="2" t="s">
        <v>680</v>
      </c>
      <c r="AB368" s="2" t="s">
        <v>680</v>
      </c>
      <c r="AC368" s="2" t="s">
        <v>680</v>
      </c>
      <c r="AD368" s="2" t="s">
        <v>680</v>
      </c>
      <c r="AE368" s="2" t="s">
        <v>680</v>
      </c>
      <c r="AF368" s="2" t="s">
        <v>680</v>
      </c>
      <c r="AG368" s="2" t="s">
        <v>680</v>
      </c>
      <c r="AH368" s="2" t="s">
        <v>680</v>
      </c>
      <c r="AI368" s="2" t="s">
        <v>680</v>
      </c>
      <c r="AM368" s="9">
        <f t="shared" si="15"/>
        <v>9.26</v>
      </c>
      <c r="AN368" s="9">
        <f t="shared" si="16"/>
        <v>7.75</v>
      </c>
      <c r="AO368" s="10">
        <f t="shared" si="17"/>
        <v>0.83693304535637147</v>
      </c>
    </row>
    <row r="369" spans="1:41" ht="15" customHeight="1" x14ac:dyDescent="0.25">
      <c r="A369" s="2" t="s">
        <v>551</v>
      </c>
      <c r="B369" s="2" t="s">
        <v>554</v>
      </c>
      <c r="C369" s="2">
        <v>2016</v>
      </c>
      <c r="D369" s="2">
        <v>72.099999999999994</v>
      </c>
      <c r="E369" s="2">
        <v>88.355000000000004</v>
      </c>
      <c r="F369" s="2" t="s">
        <v>680</v>
      </c>
      <c r="G369" s="2">
        <v>0.255</v>
      </c>
      <c r="H369" s="2" t="s">
        <v>680</v>
      </c>
      <c r="I369" s="2" t="s">
        <v>680</v>
      </c>
      <c r="J369" s="2" t="s">
        <v>680</v>
      </c>
      <c r="K369" s="2" t="s">
        <v>680</v>
      </c>
      <c r="L369" s="2" t="s">
        <v>681</v>
      </c>
      <c r="M369" s="2" t="s">
        <v>680</v>
      </c>
      <c r="N369" s="2" t="s">
        <v>680</v>
      </c>
      <c r="O369" s="2">
        <v>41.4</v>
      </c>
      <c r="P369" s="2" t="s">
        <v>680</v>
      </c>
      <c r="Q369" s="2" t="s">
        <v>680</v>
      </c>
      <c r="R369" s="2" t="s">
        <v>680</v>
      </c>
      <c r="S369" s="2" t="s">
        <v>25</v>
      </c>
      <c r="T369" s="2" t="s">
        <v>680</v>
      </c>
      <c r="U369" s="2" t="s">
        <v>680</v>
      </c>
      <c r="V369" s="2" t="s">
        <v>680</v>
      </c>
      <c r="W369" s="2">
        <v>14.1</v>
      </c>
      <c r="X369" s="2" t="s">
        <v>680</v>
      </c>
      <c r="Y369" s="2">
        <v>1.7</v>
      </c>
      <c r="Z369" s="2" t="s">
        <v>680</v>
      </c>
      <c r="AA369" s="2">
        <v>17.600000000000001</v>
      </c>
      <c r="AB369" s="2" t="s">
        <v>680</v>
      </c>
      <c r="AC369" s="2" t="s">
        <v>680</v>
      </c>
      <c r="AD369" s="2">
        <v>13.3</v>
      </c>
      <c r="AE369" s="2" t="s">
        <v>680</v>
      </c>
      <c r="AF369" s="2" t="s">
        <v>680</v>
      </c>
      <c r="AG369" s="2" t="s">
        <v>680</v>
      </c>
      <c r="AH369" s="2" t="s">
        <v>680</v>
      </c>
      <c r="AI369" s="2" t="s">
        <v>680</v>
      </c>
      <c r="AM369" s="9">
        <f t="shared" si="15"/>
        <v>88.355000000000004</v>
      </c>
      <c r="AN369" s="9">
        <f t="shared" si="16"/>
        <v>72.099999999999994</v>
      </c>
      <c r="AO369" s="10">
        <f t="shared" si="17"/>
        <v>0.81602625771037285</v>
      </c>
    </row>
    <row r="370" spans="1:41" ht="15" customHeight="1" x14ac:dyDescent="0.25">
      <c r="A370" s="2" t="s">
        <v>555</v>
      </c>
      <c r="B370" s="2" t="s">
        <v>556</v>
      </c>
      <c r="C370" s="2">
        <v>2016</v>
      </c>
      <c r="D370" s="2">
        <v>2.407</v>
      </c>
      <c r="E370" s="2">
        <v>2.9417</v>
      </c>
      <c r="F370" s="2" t="s">
        <v>680</v>
      </c>
      <c r="G370" s="2">
        <v>4.5699999999999998E-2</v>
      </c>
      <c r="H370" s="2" t="s">
        <v>680</v>
      </c>
      <c r="I370" s="2" t="s">
        <v>680</v>
      </c>
      <c r="J370" s="2" t="s">
        <v>680</v>
      </c>
      <c r="K370" s="2" t="s">
        <v>680</v>
      </c>
      <c r="L370" s="2" t="s">
        <v>681</v>
      </c>
      <c r="M370" s="2" t="s">
        <v>680</v>
      </c>
      <c r="N370" s="2" t="s">
        <v>680</v>
      </c>
      <c r="O370" s="2" t="s">
        <v>680</v>
      </c>
      <c r="P370" s="2" t="s">
        <v>680</v>
      </c>
      <c r="Q370" s="2" t="s">
        <v>680</v>
      </c>
      <c r="R370" s="2" t="s">
        <v>680</v>
      </c>
      <c r="S370" s="2" t="s">
        <v>680</v>
      </c>
      <c r="T370" s="2">
        <v>2.8959999999999999</v>
      </c>
      <c r="U370" s="2" t="s">
        <v>680</v>
      </c>
      <c r="V370" s="2" t="s">
        <v>680</v>
      </c>
      <c r="W370" s="2" t="s">
        <v>680</v>
      </c>
      <c r="X370" s="2" t="s">
        <v>680</v>
      </c>
      <c r="Y370" s="2" t="s">
        <v>680</v>
      </c>
      <c r="Z370" s="2" t="s">
        <v>680</v>
      </c>
      <c r="AA370" s="2" t="s">
        <v>680</v>
      </c>
      <c r="AB370" s="2" t="s">
        <v>680</v>
      </c>
      <c r="AC370" s="2" t="s">
        <v>680</v>
      </c>
      <c r="AD370" s="2" t="s">
        <v>680</v>
      </c>
      <c r="AE370" s="2" t="s">
        <v>680</v>
      </c>
      <c r="AF370" s="2" t="s">
        <v>680</v>
      </c>
      <c r="AG370" s="2" t="s">
        <v>680</v>
      </c>
      <c r="AH370" s="2" t="s">
        <v>680</v>
      </c>
      <c r="AI370" s="2" t="s">
        <v>680</v>
      </c>
      <c r="AM370" s="9">
        <f t="shared" si="15"/>
        <v>2.9417</v>
      </c>
      <c r="AN370" s="9">
        <f t="shared" si="16"/>
        <v>2.407</v>
      </c>
      <c r="AO370" s="10">
        <f t="shared" si="17"/>
        <v>0.81823435428493729</v>
      </c>
    </row>
    <row r="371" spans="1:41" ht="15" customHeight="1" x14ac:dyDescent="0.25">
      <c r="A371" s="2" t="s">
        <v>555</v>
      </c>
      <c r="B371" s="2" t="s">
        <v>557</v>
      </c>
      <c r="C371" s="2">
        <v>2016</v>
      </c>
      <c r="D371" s="2">
        <v>0.98821999999999999</v>
      </c>
      <c r="E371" s="2">
        <v>1.097548</v>
      </c>
      <c r="F371" s="2" t="s">
        <v>680</v>
      </c>
      <c r="G371" s="2" t="s">
        <v>680</v>
      </c>
      <c r="H371" s="2" t="s">
        <v>680</v>
      </c>
      <c r="I371" s="2" t="s">
        <v>680</v>
      </c>
      <c r="J371" s="2" t="s">
        <v>680</v>
      </c>
      <c r="K371" s="2" t="s">
        <v>680</v>
      </c>
      <c r="L371" s="2" t="s">
        <v>681</v>
      </c>
      <c r="M371" s="2" t="s">
        <v>680</v>
      </c>
      <c r="N371" s="2" t="s">
        <v>680</v>
      </c>
      <c r="O371" s="2" t="s">
        <v>680</v>
      </c>
      <c r="P371" s="2" t="s">
        <v>680</v>
      </c>
      <c r="Q371" s="2" t="s">
        <v>680</v>
      </c>
      <c r="R371" s="2" t="s">
        <v>680</v>
      </c>
      <c r="S371" s="2" t="s">
        <v>680</v>
      </c>
      <c r="T371" s="2">
        <v>1.093248</v>
      </c>
      <c r="U371" s="2" t="s">
        <v>680</v>
      </c>
      <c r="V371" s="2" t="s">
        <v>680</v>
      </c>
      <c r="W371" s="2" t="s">
        <v>680</v>
      </c>
      <c r="X371" s="2" t="s">
        <v>680</v>
      </c>
      <c r="Y371" s="2" t="s">
        <v>680</v>
      </c>
      <c r="Z371" s="2" t="s">
        <v>680</v>
      </c>
      <c r="AA371" s="2" t="s">
        <v>680</v>
      </c>
      <c r="AB371" s="2" t="s">
        <v>680</v>
      </c>
      <c r="AC371" s="2" t="s">
        <v>680</v>
      </c>
      <c r="AD371" s="2" t="s">
        <v>680</v>
      </c>
      <c r="AE371" s="2" t="s">
        <v>680</v>
      </c>
      <c r="AF371" s="2" t="s">
        <v>680</v>
      </c>
      <c r="AG371" s="2" t="s">
        <v>680</v>
      </c>
      <c r="AH371" s="2">
        <v>4.3E-3</v>
      </c>
      <c r="AI371" s="2">
        <v>4.3E-3</v>
      </c>
      <c r="AM371" s="9">
        <f t="shared" si="15"/>
        <v>1.097548</v>
      </c>
      <c r="AN371" s="9">
        <f t="shared" si="16"/>
        <v>0.98821999999999999</v>
      </c>
      <c r="AO371" s="10">
        <f t="shared" si="17"/>
        <v>0.90038886681949215</v>
      </c>
    </row>
    <row r="372" spans="1:41" ht="15" customHeight="1" x14ac:dyDescent="0.25">
      <c r="A372" s="2" t="s">
        <v>555</v>
      </c>
      <c r="B372" s="2" t="s">
        <v>558</v>
      </c>
      <c r="C372" s="2">
        <v>2016</v>
      </c>
      <c r="D372" s="2">
        <v>2.5750000000000002</v>
      </c>
      <c r="E372" s="2">
        <v>2.992</v>
      </c>
      <c r="F372" s="2" t="s">
        <v>680</v>
      </c>
      <c r="G372" s="2">
        <v>2.9000000000000001E-2</v>
      </c>
      <c r="H372" s="2" t="s">
        <v>680</v>
      </c>
      <c r="I372" s="2">
        <v>0</v>
      </c>
      <c r="J372" s="2">
        <v>0</v>
      </c>
      <c r="K372" s="2">
        <v>0</v>
      </c>
      <c r="L372" s="2" t="s">
        <v>681</v>
      </c>
      <c r="M372" s="2" t="s">
        <v>680</v>
      </c>
      <c r="N372" s="2" t="s">
        <v>680</v>
      </c>
      <c r="O372" s="2" t="s">
        <v>680</v>
      </c>
      <c r="P372" s="2" t="s">
        <v>680</v>
      </c>
      <c r="Q372" s="2" t="s">
        <v>680</v>
      </c>
      <c r="R372" s="2" t="s">
        <v>680</v>
      </c>
      <c r="S372" s="2" t="s">
        <v>680</v>
      </c>
      <c r="T372" s="2">
        <v>2.9630000000000001</v>
      </c>
      <c r="U372" s="2" t="s">
        <v>680</v>
      </c>
      <c r="V372" s="2" t="s">
        <v>680</v>
      </c>
      <c r="W372" s="2" t="s">
        <v>680</v>
      </c>
      <c r="X372" s="2" t="s">
        <v>680</v>
      </c>
      <c r="Y372" s="2" t="s">
        <v>680</v>
      </c>
      <c r="Z372" s="2" t="s">
        <v>680</v>
      </c>
      <c r="AA372" s="2" t="s">
        <v>680</v>
      </c>
      <c r="AB372" s="2" t="s">
        <v>680</v>
      </c>
      <c r="AC372" s="2" t="s">
        <v>680</v>
      </c>
      <c r="AD372" s="2" t="s">
        <v>680</v>
      </c>
      <c r="AE372" s="2" t="s">
        <v>680</v>
      </c>
      <c r="AF372" s="2" t="s">
        <v>680</v>
      </c>
      <c r="AG372" s="2" t="s">
        <v>680</v>
      </c>
      <c r="AH372" s="2" t="s">
        <v>680</v>
      </c>
      <c r="AI372" s="2" t="s">
        <v>680</v>
      </c>
      <c r="AM372" s="9">
        <f t="shared" si="15"/>
        <v>2.992</v>
      </c>
      <c r="AN372" s="9">
        <f t="shared" si="16"/>
        <v>2.5750000000000002</v>
      </c>
      <c r="AO372" s="10">
        <f t="shared" si="17"/>
        <v>0.86062834224598939</v>
      </c>
    </row>
    <row r="373" spans="1:41" ht="15" customHeight="1" x14ac:dyDescent="0.25">
      <c r="A373" s="2" t="s">
        <v>559</v>
      </c>
      <c r="B373" s="2" t="s">
        <v>560</v>
      </c>
      <c r="C373" s="2">
        <v>2016</v>
      </c>
      <c r="D373" s="2">
        <v>8.7799999999999994</v>
      </c>
      <c r="E373" s="2">
        <v>9.6050000000000004</v>
      </c>
      <c r="F373" s="2" t="s">
        <v>680</v>
      </c>
      <c r="G373" s="2">
        <v>1.31</v>
      </c>
      <c r="H373" s="2" t="s">
        <v>680</v>
      </c>
      <c r="I373" s="2" t="s">
        <v>680</v>
      </c>
      <c r="J373" s="2" t="s">
        <v>680</v>
      </c>
      <c r="K373" s="2" t="s">
        <v>680</v>
      </c>
      <c r="L373" s="2" t="s">
        <v>681</v>
      </c>
      <c r="M373" s="2" t="s">
        <v>680</v>
      </c>
      <c r="N373" s="2" t="s">
        <v>680</v>
      </c>
      <c r="O373" s="2" t="s">
        <v>680</v>
      </c>
      <c r="P373" s="2" t="s">
        <v>680</v>
      </c>
      <c r="Q373" s="2" t="s">
        <v>680</v>
      </c>
      <c r="R373" s="2" t="s">
        <v>680</v>
      </c>
      <c r="S373" s="2" t="s">
        <v>680</v>
      </c>
      <c r="T373" s="2">
        <v>8.2949999999999999</v>
      </c>
      <c r="U373" s="2" t="s">
        <v>680</v>
      </c>
      <c r="V373" s="2" t="s">
        <v>680</v>
      </c>
      <c r="W373" s="2" t="s">
        <v>680</v>
      </c>
      <c r="X373" s="2" t="s">
        <v>680</v>
      </c>
      <c r="Y373" s="2" t="s">
        <v>680</v>
      </c>
      <c r="Z373" s="2" t="s">
        <v>680</v>
      </c>
      <c r="AA373" s="2" t="s">
        <v>680</v>
      </c>
      <c r="AB373" s="2" t="s">
        <v>680</v>
      </c>
      <c r="AC373" s="2" t="s">
        <v>680</v>
      </c>
      <c r="AD373" s="2" t="s">
        <v>680</v>
      </c>
      <c r="AE373" s="2" t="s">
        <v>680</v>
      </c>
      <c r="AF373" s="2" t="s">
        <v>680</v>
      </c>
      <c r="AG373" s="2" t="s">
        <v>680</v>
      </c>
      <c r="AH373" s="2" t="s">
        <v>680</v>
      </c>
      <c r="AI373" s="2" t="s">
        <v>680</v>
      </c>
      <c r="AM373" s="9">
        <f t="shared" si="15"/>
        <v>9.6050000000000004</v>
      </c>
      <c r="AN373" s="9">
        <f t="shared" si="16"/>
        <v>8.7799999999999994</v>
      </c>
      <c r="AO373" s="10">
        <f t="shared" si="17"/>
        <v>0.91410723581467979</v>
      </c>
    </row>
    <row r="374" spans="1:41" ht="15" customHeight="1" x14ac:dyDescent="0.25">
      <c r="A374" s="2" t="s">
        <v>559</v>
      </c>
      <c r="B374" s="2" t="s">
        <v>561</v>
      </c>
      <c r="C374" s="2">
        <v>2016</v>
      </c>
      <c r="D374" s="2">
        <v>9.3309999999999995</v>
      </c>
      <c r="E374" s="2">
        <v>10.403</v>
      </c>
      <c r="F374" s="2" t="s">
        <v>680</v>
      </c>
      <c r="G374" s="2">
        <v>3.0000000000000001E-3</v>
      </c>
      <c r="H374" s="2" t="s">
        <v>680</v>
      </c>
      <c r="I374" s="2" t="s">
        <v>680</v>
      </c>
      <c r="J374" s="2" t="s">
        <v>680</v>
      </c>
      <c r="K374" s="2" t="s">
        <v>680</v>
      </c>
      <c r="L374" s="2" t="s">
        <v>681</v>
      </c>
      <c r="M374" s="2" t="s">
        <v>680</v>
      </c>
      <c r="N374" s="2" t="s">
        <v>680</v>
      </c>
      <c r="O374" s="2" t="s">
        <v>680</v>
      </c>
      <c r="P374" s="2" t="s">
        <v>680</v>
      </c>
      <c r="Q374" s="2" t="s">
        <v>680</v>
      </c>
      <c r="R374" s="2" t="s">
        <v>680</v>
      </c>
      <c r="S374" s="2" t="s">
        <v>680</v>
      </c>
      <c r="T374" s="2">
        <v>10.4</v>
      </c>
      <c r="U374" s="2" t="s">
        <v>680</v>
      </c>
      <c r="V374" s="2" t="s">
        <v>680</v>
      </c>
      <c r="W374" s="2" t="s">
        <v>680</v>
      </c>
      <c r="X374" s="2" t="s">
        <v>680</v>
      </c>
      <c r="Y374" s="2" t="s">
        <v>680</v>
      </c>
      <c r="Z374" s="2" t="s">
        <v>680</v>
      </c>
      <c r="AA374" s="2" t="s">
        <v>680</v>
      </c>
      <c r="AB374" s="2" t="s">
        <v>680</v>
      </c>
      <c r="AC374" s="2" t="s">
        <v>680</v>
      </c>
      <c r="AD374" s="2" t="s">
        <v>680</v>
      </c>
      <c r="AE374" s="2" t="s">
        <v>680</v>
      </c>
      <c r="AF374" s="2" t="s">
        <v>680</v>
      </c>
      <c r="AG374" s="2" t="s">
        <v>680</v>
      </c>
      <c r="AH374" s="2" t="s">
        <v>680</v>
      </c>
      <c r="AI374" s="2" t="s">
        <v>680</v>
      </c>
      <c r="AM374" s="9">
        <f t="shared" si="15"/>
        <v>10.403</v>
      </c>
      <c r="AN374" s="9">
        <f t="shared" si="16"/>
        <v>9.3309999999999995</v>
      </c>
      <c r="AO374" s="10">
        <f t="shared" si="17"/>
        <v>0.896952802076324</v>
      </c>
    </row>
    <row r="375" spans="1:41" ht="15" customHeight="1" x14ac:dyDescent="0.25">
      <c r="A375" s="2" t="s">
        <v>559</v>
      </c>
      <c r="B375" s="2" t="s">
        <v>562</v>
      </c>
      <c r="C375" s="2">
        <v>2016</v>
      </c>
      <c r="D375" s="2">
        <v>0.54600000000000004</v>
      </c>
      <c r="E375" s="2">
        <v>0.61</v>
      </c>
      <c r="F375" s="2" t="s">
        <v>680</v>
      </c>
      <c r="G375" s="2">
        <v>0.61</v>
      </c>
      <c r="H375" s="2" t="s">
        <v>680</v>
      </c>
      <c r="I375" s="2" t="s">
        <v>680</v>
      </c>
      <c r="J375" s="2" t="s">
        <v>680</v>
      </c>
      <c r="K375" s="2" t="s">
        <v>680</v>
      </c>
      <c r="L375" s="2" t="s">
        <v>681</v>
      </c>
      <c r="M375" s="2" t="s">
        <v>680</v>
      </c>
      <c r="N375" s="2" t="s">
        <v>680</v>
      </c>
      <c r="O375" s="2" t="s">
        <v>680</v>
      </c>
      <c r="P375" s="2" t="s">
        <v>680</v>
      </c>
      <c r="Q375" s="2" t="s">
        <v>680</v>
      </c>
      <c r="R375" s="2" t="s">
        <v>680</v>
      </c>
      <c r="S375" s="2" t="s">
        <v>680</v>
      </c>
      <c r="T375" s="2" t="s">
        <v>680</v>
      </c>
      <c r="U375" s="2" t="s">
        <v>680</v>
      </c>
      <c r="V375" s="2" t="s">
        <v>680</v>
      </c>
      <c r="W375" s="2" t="s">
        <v>680</v>
      </c>
      <c r="X375" s="2" t="s">
        <v>680</v>
      </c>
      <c r="Y375" s="2" t="s">
        <v>680</v>
      </c>
      <c r="Z375" s="2" t="s">
        <v>680</v>
      </c>
      <c r="AA375" s="2" t="s">
        <v>680</v>
      </c>
      <c r="AB375" s="2" t="s">
        <v>680</v>
      </c>
      <c r="AC375" s="2" t="s">
        <v>680</v>
      </c>
      <c r="AD375" s="2" t="s">
        <v>680</v>
      </c>
      <c r="AE375" s="2" t="s">
        <v>680</v>
      </c>
      <c r="AF375" s="2" t="s">
        <v>680</v>
      </c>
      <c r="AG375" s="2" t="s">
        <v>680</v>
      </c>
      <c r="AH375" s="2" t="s">
        <v>680</v>
      </c>
      <c r="AI375" s="2" t="s">
        <v>680</v>
      </c>
      <c r="AM375" s="9">
        <f t="shared" si="15"/>
        <v>0.61</v>
      </c>
      <c r="AN375" s="9">
        <f t="shared" si="16"/>
        <v>0.54600000000000004</v>
      </c>
      <c r="AO375" s="10">
        <f t="shared" si="17"/>
        <v>0.89508196721311484</v>
      </c>
    </row>
    <row r="376" spans="1:41" ht="15" customHeight="1" x14ac:dyDescent="0.25">
      <c r="A376" s="2" t="s">
        <v>559</v>
      </c>
      <c r="B376" s="2" t="s">
        <v>563</v>
      </c>
      <c r="C376" s="2">
        <v>2016</v>
      </c>
      <c r="D376" s="2">
        <v>173.38200000000001</v>
      </c>
      <c r="E376" s="2">
        <v>193.43199999999999</v>
      </c>
      <c r="F376" s="2" t="s">
        <v>680</v>
      </c>
      <c r="G376" s="2">
        <v>31.77</v>
      </c>
      <c r="H376" s="2" t="s">
        <v>680</v>
      </c>
      <c r="I376" s="2" t="s">
        <v>680</v>
      </c>
      <c r="J376" s="2" t="s">
        <v>680</v>
      </c>
      <c r="K376" s="2" t="s">
        <v>680</v>
      </c>
      <c r="L376" s="2" t="s">
        <v>681</v>
      </c>
      <c r="M376" s="2">
        <v>0.104</v>
      </c>
      <c r="N376" s="2">
        <v>6.79</v>
      </c>
      <c r="O376" s="2">
        <v>45.695</v>
      </c>
      <c r="P376" s="2" t="s">
        <v>680</v>
      </c>
      <c r="Q376" s="2" t="s">
        <v>680</v>
      </c>
      <c r="R376" s="2">
        <v>0.29199999999999998</v>
      </c>
      <c r="S376" s="2" t="s">
        <v>8</v>
      </c>
      <c r="T376" s="2">
        <v>16.25</v>
      </c>
      <c r="U376" s="2" t="s">
        <v>680</v>
      </c>
      <c r="V376" s="2" t="s">
        <v>680</v>
      </c>
      <c r="W376" s="2">
        <v>54.572000000000003</v>
      </c>
      <c r="X376" s="2" t="s">
        <v>680</v>
      </c>
      <c r="Y376" s="2" t="s">
        <v>680</v>
      </c>
      <c r="Z376" s="2" t="s">
        <v>680</v>
      </c>
      <c r="AA376" s="2" t="s">
        <v>680</v>
      </c>
      <c r="AB376" s="2" t="s">
        <v>680</v>
      </c>
      <c r="AC376" s="2" t="s">
        <v>680</v>
      </c>
      <c r="AD376" s="2" t="s">
        <v>680</v>
      </c>
      <c r="AE376" s="2">
        <v>33.67</v>
      </c>
      <c r="AF376" s="2" t="s">
        <v>921</v>
      </c>
      <c r="AG376" s="2">
        <v>12.404</v>
      </c>
      <c r="AH376" s="2">
        <v>4.2889999999999997</v>
      </c>
      <c r="AI376" s="2">
        <v>4.3890000000000002</v>
      </c>
      <c r="AM376" s="9">
        <f t="shared" si="15"/>
        <v>193.53200000000004</v>
      </c>
      <c r="AN376" s="9">
        <f t="shared" si="16"/>
        <v>173.38200000000001</v>
      </c>
      <c r="AO376" s="10">
        <f t="shared" si="17"/>
        <v>0.89588285141475299</v>
      </c>
    </row>
    <row r="377" spans="1:41" ht="15" customHeight="1" x14ac:dyDescent="0.25">
      <c r="A377" s="2" t="s">
        <v>564</v>
      </c>
      <c r="B377" s="2" t="s">
        <v>565</v>
      </c>
      <c r="C377" s="2">
        <v>2016</v>
      </c>
      <c r="D377" s="2">
        <v>26.504000000000001</v>
      </c>
      <c r="E377" s="2">
        <v>29.286999999999999</v>
      </c>
      <c r="F377" s="2" t="s">
        <v>680</v>
      </c>
      <c r="G377" s="2">
        <v>0.96099999999999997</v>
      </c>
      <c r="H377" s="2" t="s">
        <v>680</v>
      </c>
      <c r="I377" s="2" t="s">
        <v>680</v>
      </c>
      <c r="J377" s="2" t="s">
        <v>680</v>
      </c>
      <c r="K377" s="2" t="s">
        <v>680</v>
      </c>
      <c r="L377" s="2" t="s">
        <v>689</v>
      </c>
      <c r="M377" s="2">
        <v>7.2350000000000003</v>
      </c>
      <c r="N377" s="2">
        <v>0</v>
      </c>
      <c r="O377" s="2">
        <v>4.0609999999999999</v>
      </c>
      <c r="P377" s="2">
        <v>0</v>
      </c>
      <c r="Q377" s="2" t="s">
        <v>680</v>
      </c>
      <c r="R377" s="2">
        <v>8.2840000000000007</v>
      </c>
      <c r="S377" s="2" t="s">
        <v>680</v>
      </c>
      <c r="T377" s="2">
        <v>7.27</v>
      </c>
      <c r="U377" s="2" t="s">
        <v>680</v>
      </c>
      <c r="V377" s="2" t="s">
        <v>680</v>
      </c>
      <c r="W377" s="2" t="s">
        <v>680</v>
      </c>
      <c r="X377" s="2" t="s">
        <v>680</v>
      </c>
      <c r="Y377" s="2" t="s">
        <v>680</v>
      </c>
      <c r="Z377" s="2" t="s">
        <v>680</v>
      </c>
      <c r="AA377" s="2" t="s">
        <v>680</v>
      </c>
      <c r="AB377" s="2" t="s">
        <v>680</v>
      </c>
      <c r="AC377" s="2" t="s">
        <v>680</v>
      </c>
      <c r="AD377" s="2">
        <v>1.476</v>
      </c>
      <c r="AE377" s="2" t="s">
        <v>680</v>
      </c>
      <c r="AF377" s="2" t="s">
        <v>680</v>
      </c>
      <c r="AG377" s="2" t="s">
        <v>680</v>
      </c>
      <c r="AH377" s="2" t="s">
        <v>680</v>
      </c>
      <c r="AI377" s="2" t="s">
        <v>680</v>
      </c>
      <c r="AM377" s="9">
        <f t="shared" si="15"/>
        <v>29.286999999999999</v>
      </c>
      <c r="AN377" s="9">
        <f t="shared" si="16"/>
        <v>26.504000000000001</v>
      </c>
      <c r="AO377" s="10">
        <f t="shared" si="17"/>
        <v>0.90497490354082022</v>
      </c>
    </row>
    <row r="378" spans="1:41" ht="15" customHeight="1" x14ac:dyDescent="0.25">
      <c r="A378" s="2" t="s">
        <v>564</v>
      </c>
      <c r="B378" s="2" t="s">
        <v>566</v>
      </c>
      <c r="C378" s="2">
        <v>2016</v>
      </c>
      <c r="D378" s="2">
        <v>35.563000000000002</v>
      </c>
      <c r="E378" s="2">
        <v>39.380000000000003</v>
      </c>
      <c r="F378" s="2" t="s">
        <v>680</v>
      </c>
      <c r="G378" s="2">
        <v>0.56999999999999995</v>
      </c>
      <c r="H378" s="2" t="s">
        <v>680</v>
      </c>
      <c r="I378" s="2" t="s">
        <v>680</v>
      </c>
      <c r="J378" s="2" t="s">
        <v>680</v>
      </c>
      <c r="K378" s="2" t="s">
        <v>680</v>
      </c>
      <c r="L378" s="2" t="s">
        <v>689</v>
      </c>
      <c r="M378" s="2">
        <v>18.204999999999998</v>
      </c>
      <c r="N378" s="2">
        <v>0.16700000000000001</v>
      </c>
      <c r="O378" s="2">
        <v>7.8090000000000002</v>
      </c>
      <c r="P378" s="2">
        <v>0</v>
      </c>
      <c r="Q378" s="2" t="s">
        <v>680</v>
      </c>
      <c r="R378" s="2">
        <v>8.3439999999999994</v>
      </c>
      <c r="S378" s="2" t="s">
        <v>680</v>
      </c>
      <c r="T378" s="2" t="s">
        <v>680</v>
      </c>
      <c r="U378" s="2" t="s">
        <v>680</v>
      </c>
      <c r="V378" s="2" t="s">
        <v>680</v>
      </c>
      <c r="W378" s="2" t="s">
        <v>680</v>
      </c>
      <c r="X378" s="2" t="s">
        <v>680</v>
      </c>
      <c r="Y378" s="2" t="s">
        <v>680</v>
      </c>
      <c r="Z378" s="2" t="s">
        <v>680</v>
      </c>
      <c r="AA378" s="2" t="s">
        <v>680</v>
      </c>
      <c r="AB378" s="2" t="s">
        <v>680</v>
      </c>
      <c r="AC378" s="2" t="s">
        <v>680</v>
      </c>
      <c r="AD378" s="2">
        <v>4.2850000000000001</v>
      </c>
      <c r="AE378" s="2" t="s">
        <v>680</v>
      </c>
      <c r="AF378" s="2" t="s">
        <v>680</v>
      </c>
      <c r="AG378" s="2" t="s">
        <v>680</v>
      </c>
      <c r="AH378" s="2" t="s">
        <v>680</v>
      </c>
      <c r="AI378" s="2" t="s">
        <v>680</v>
      </c>
      <c r="AM378" s="9">
        <f t="shared" si="15"/>
        <v>39.379999999999995</v>
      </c>
      <c r="AN378" s="9">
        <f t="shared" si="16"/>
        <v>35.563000000000002</v>
      </c>
      <c r="AO378" s="10">
        <f t="shared" si="17"/>
        <v>0.90307262569832414</v>
      </c>
    </row>
    <row r="379" spans="1:41" ht="15" customHeight="1" x14ac:dyDescent="0.25">
      <c r="A379" s="2" t="s">
        <v>567</v>
      </c>
      <c r="B379" s="2" t="s">
        <v>568</v>
      </c>
      <c r="C379" s="2">
        <v>2016</v>
      </c>
      <c r="D379" s="2">
        <v>31.565999999999999</v>
      </c>
      <c r="E379" s="2">
        <v>45.253999999999998</v>
      </c>
      <c r="F379" s="2" t="s">
        <v>680</v>
      </c>
      <c r="G379" s="2">
        <v>8.0000000000000002E-3</v>
      </c>
      <c r="H379" s="2" t="s">
        <v>680</v>
      </c>
      <c r="I379" s="2" t="s">
        <v>680</v>
      </c>
      <c r="J379" s="2" t="s">
        <v>680</v>
      </c>
      <c r="K379" s="2" t="s">
        <v>680</v>
      </c>
      <c r="L379" s="2" t="s">
        <v>681</v>
      </c>
      <c r="M379" s="2">
        <v>2.1829999999999998</v>
      </c>
      <c r="N379" s="2">
        <v>0.91100000000000003</v>
      </c>
      <c r="O379" s="2">
        <v>28.399000000000001</v>
      </c>
      <c r="P379" s="2">
        <v>4.7229999999999999</v>
      </c>
      <c r="Q379" s="2" t="s">
        <v>680</v>
      </c>
      <c r="R379" s="2">
        <v>3.641</v>
      </c>
      <c r="S379" s="2" t="s">
        <v>680</v>
      </c>
      <c r="T379" s="2" t="s">
        <v>680</v>
      </c>
      <c r="U379" s="2" t="s">
        <v>680</v>
      </c>
      <c r="V379" s="2" t="s">
        <v>680</v>
      </c>
      <c r="W379" s="2" t="s">
        <v>680</v>
      </c>
      <c r="X379" s="2" t="s">
        <v>680</v>
      </c>
      <c r="Y379" s="2" t="s">
        <v>680</v>
      </c>
      <c r="Z379" s="2" t="s">
        <v>680</v>
      </c>
      <c r="AA379" s="2" t="s">
        <v>680</v>
      </c>
      <c r="AB379" s="2" t="s">
        <v>680</v>
      </c>
      <c r="AC379" s="2" t="s">
        <v>680</v>
      </c>
      <c r="AD379" s="2">
        <v>5.3890000000000002</v>
      </c>
      <c r="AE379" s="2" t="s">
        <v>680</v>
      </c>
      <c r="AF379" s="2" t="s">
        <v>680</v>
      </c>
      <c r="AG379" s="2" t="s">
        <v>680</v>
      </c>
      <c r="AH379" s="2" t="s">
        <v>680</v>
      </c>
      <c r="AI379" s="2" t="s">
        <v>680</v>
      </c>
      <c r="AM379" s="9">
        <f t="shared" si="15"/>
        <v>45.254000000000005</v>
      </c>
      <c r="AN379" s="9">
        <f t="shared" si="16"/>
        <v>31.565999999999999</v>
      </c>
      <c r="AO379" s="10">
        <f t="shared" si="17"/>
        <v>0.6975295001546824</v>
      </c>
    </row>
    <row r="380" spans="1:41" ht="15" customHeight="1" x14ac:dyDescent="0.25">
      <c r="A380" s="2" t="s">
        <v>569</v>
      </c>
      <c r="B380" s="2" t="s">
        <v>570</v>
      </c>
      <c r="C380" s="2">
        <v>2016</v>
      </c>
      <c r="D380" s="2">
        <v>4.5759999999999996</v>
      </c>
      <c r="E380" s="2">
        <v>5.8029999999999999</v>
      </c>
      <c r="F380" s="2" t="s">
        <v>680</v>
      </c>
      <c r="G380" s="2">
        <v>0.35199999999999998</v>
      </c>
      <c r="H380" s="2" t="s">
        <v>680</v>
      </c>
      <c r="I380" s="2" t="s">
        <v>680</v>
      </c>
      <c r="J380" s="2" t="s">
        <v>680</v>
      </c>
      <c r="K380" s="2" t="s">
        <v>680</v>
      </c>
      <c r="L380" s="2" t="s">
        <v>681</v>
      </c>
      <c r="M380" s="2" t="s">
        <v>680</v>
      </c>
      <c r="N380" s="2" t="s">
        <v>680</v>
      </c>
      <c r="O380" s="2" t="s">
        <v>680</v>
      </c>
      <c r="P380" s="2" t="s">
        <v>680</v>
      </c>
      <c r="Q380" s="2" t="s">
        <v>680</v>
      </c>
      <c r="R380" s="2" t="s">
        <v>680</v>
      </c>
      <c r="S380" s="2" t="s">
        <v>680</v>
      </c>
      <c r="T380" s="2" t="s">
        <v>680</v>
      </c>
      <c r="U380" s="2">
        <v>4.806</v>
      </c>
      <c r="V380" s="2" t="s">
        <v>680</v>
      </c>
      <c r="W380" s="2" t="s">
        <v>680</v>
      </c>
      <c r="X380" s="2" t="s">
        <v>680</v>
      </c>
      <c r="Y380" s="2" t="s">
        <v>680</v>
      </c>
      <c r="Z380" s="2" t="s">
        <v>680</v>
      </c>
      <c r="AA380" s="2" t="s">
        <v>680</v>
      </c>
      <c r="AB380" s="2" t="s">
        <v>680</v>
      </c>
      <c r="AC380" s="2" t="s">
        <v>680</v>
      </c>
      <c r="AD380" s="2" t="s">
        <v>680</v>
      </c>
      <c r="AE380" s="2" t="s">
        <v>680</v>
      </c>
      <c r="AF380" s="2" t="s">
        <v>680</v>
      </c>
      <c r="AG380" s="2" t="s">
        <v>680</v>
      </c>
      <c r="AH380" s="2">
        <v>0.64500000000000002</v>
      </c>
      <c r="AI380" s="2">
        <v>0.64500000000000002</v>
      </c>
      <c r="AM380" s="9">
        <f t="shared" si="15"/>
        <v>5.8030000000000008</v>
      </c>
      <c r="AN380" s="9">
        <f t="shared" si="16"/>
        <v>4.5759999999999996</v>
      </c>
      <c r="AO380" s="10">
        <f t="shared" si="17"/>
        <v>0.78855764259865568</v>
      </c>
    </row>
    <row r="381" spans="1:41" ht="15" customHeight="1" x14ac:dyDescent="0.25">
      <c r="A381" s="2" t="s">
        <v>569</v>
      </c>
      <c r="B381" s="2" t="s">
        <v>571</v>
      </c>
      <c r="C381" s="2">
        <v>2016</v>
      </c>
      <c r="D381" s="2">
        <v>82.326999999999998</v>
      </c>
      <c r="E381" s="2">
        <v>78.471000000000004</v>
      </c>
      <c r="F381" s="2" t="s">
        <v>680</v>
      </c>
      <c r="G381" s="2" t="s">
        <v>680</v>
      </c>
      <c r="H381" s="2" t="s">
        <v>680</v>
      </c>
      <c r="I381" s="2" t="s">
        <v>680</v>
      </c>
      <c r="J381" s="2" t="s">
        <v>680</v>
      </c>
      <c r="K381" s="2" t="s">
        <v>680</v>
      </c>
      <c r="L381" s="2" t="s">
        <v>935</v>
      </c>
      <c r="M381" s="2" t="s">
        <v>680</v>
      </c>
      <c r="N381" s="2" t="s">
        <v>680</v>
      </c>
      <c r="O381" s="2">
        <v>72.072000000000003</v>
      </c>
      <c r="P381" s="2" t="s">
        <v>680</v>
      </c>
      <c r="Q381" s="2" t="s">
        <v>680</v>
      </c>
      <c r="R381" s="2" t="s">
        <v>680</v>
      </c>
      <c r="S381" s="2" t="s">
        <v>680</v>
      </c>
      <c r="T381" s="2" t="s">
        <v>680</v>
      </c>
      <c r="U381" s="2" t="s">
        <v>680</v>
      </c>
      <c r="V381" s="2" t="s">
        <v>680</v>
      </c>
      <c r="W381" s="2" t="s">
        <v>680</v>
      </c>
      <c r="X381" s="2" t="s">
        <v>680</v>
      </c>
      <c r="Y381" s="2">
        <v>1.1259999999999999</v>
      </c>
      <c r="Z381" s="2" t="s">
        <v>680</v>
      </c>
      <c r="AA381" s="2" t="s">
        <v>680</v>
      </c>
      <c r="AB381" s="2" t="s">
        <v>680</v>
      </c>
      <c r="AC381" s="2">
        <v>5.2729999999999997</v>
      </c>
      <c r="AD381" s="2" t="s">
        <v>680</v>
      </c>
      <c r="AE381" s="2" t="s">
        <v>680</v>
      </c>
      <c r="AF381" s="2" t="s">
        <v>680</v>
      </c>
      <c r="AG381" s="2" t="s">
        <v>680</v>
      </c>
      <c r="AH381" s="2" t="s">
        <v>680</v>
      </c>
      <c r="AI381" s="2" t="s">
        <v>680</v>
      </c>
      <c r="AM381" s="9">
        <f t="shared" si="15"/>
        <v>78.471000000000004</v>
      </c>
      <c r="AN381" s="9">
        <f t="shared" si="16"/>
        <v>82.326999999999998</v>
      </c>
      <c r="AO381" s="10">
        <f t="shared" si="17"/>
        <v>1.049139172433128</v>
      </c>
    </row>
    <row r="382" spans="1:41" ht="15" customHeight="1" x14ac:dyDescent="0.25">
      <c r="A382" s="2" t="s">
        <v>569</v>
      </c>
      <c r="B382" s="2" t="s">
        <v>572</v>
      </c>
      <c r="C382" s="2">
        <v>2016</v>
      </c>
      <c r="D382" s="2">
        <v>4.0869999999999997</v>
      </c>
      <c r="E382" s="2">
        <v>4.7229999999999999</v>
      </c>
      <c r="F382" s="2" t="s">
        <v>680</v>
      </c>
      <c r="G382" s="2">
        <v>0.96399999999999997</v>
      </c>
      <c r="H382" s="2" t="s">
        <v>680</v>
      </c>
      <c r="I382" s="2" t="s">
        <v>680</v>
      </c>
      <c r="J382" s="2" t="s">
        <v>680</v>
      </c>
      <c r="K382" s="2" t="s">
        <v>680</v>
      </c>
      <c r="L382" s="2" t="s">
        <v>681</v>
      </c>
      <c r="M382" s="2" t="s">
        <v>680</v>
      </c>
      <c r="N382" s="2" t="s">
        <v>680</v>
      </c>
      <c r="O382" s="2" t="s">
        <v>680</v>
      </c>
      <c r="P382" s="2" t="s">
        <v>680</v>
      </c>
      <c r="Q382" s="2" t="s">
        <v>680</v>
      </c>
      <c r="R382" s="2" t="s">
        <v>680</v>
      </c>
      <c r="S382" s="2" t="s">
        <v>680</v>
      </c>
      <c r="T382" s="2" t="s">
        <v>680</v>
      </c>
      <c r="U382" s="2">
        <v>3.7589999999999999</v>
      </c>
      <c r="V382" s="2" t="s">
        <v>680</v>
      </c>
      <c r="W382" s="2" t="s">
        <v>680</v>
      </c>
      <c r="X382" s="2" t="s">
        <v>680</v>
      </c>
      <c r="Y382" s="2" t="s">
        <v>680</v>
      </c>
      <c r="Z382" s="2" t="s">
        <v>680</v>
      </c>
      <c r="AA382" s="2" t="s">
        <v>680</v>
      </c>
      <c r="AB382" s="2" t="s">
        <v>680</v>
      </c>
      <c r="AC382" s="2" t="s">
        <v>680</v>
      </c>
      <c r="AD382" s="2" t="s">
        <v>680</v>
      </c>
      <c r="AE382" s="2" t="s">
        <v>680</v>
      </c>
      <c r="AF382" s="2" t="s">
        <v>680</v>
      </c>
      <c r="AG382" s="2" t="s">
        <v>680</v>
      </c>
      <c r="AH382" s="2" t="s">
        <v>680</v>
      </c>
      <c r="AI382" s="2" t="s">
        <v>680</v>
      </c>
      <c r="AM382" s="9">
        <f t="shared" si="15"/>
        <v>4.7229999999999999</v>
      </c>
      <c r="AN382" s="9">
        <f t="shared" si="16"/>
        <v>4.0869999999999997</v>
      </c>
      <c r="AO382" s="10">
        <f t="shared" si="17"/>
        <v>0.86533982638153717</v>
      </c>
    </row>
    <row r="383" spans="1:41" ht="15" customHeight="1" x14ac:dyDescent="0.25">
      <c r="A383" s="2" t="s">
        <v>573</v>
      </c>
      <c r="B383" s="2" t="s">
        <v>11</v>
      </c>
      <c r="C383" s="2">
        <v>2016</v>
      </c>
      <c r="D383" s="2">
        <v>111.5</v>
      </c>
      <c r="E383" s="2">
        <v>137.19999999999999</v>
      </c>
      <c r="F383" s="2" t="s">
        <v>680</v>
      </c>
      <c r="G383" s="2">
        <v>3.9</v>
      </c>
      <c r="H383" s="2" t="s">
        <v>680</v>
      </c>
      <c r="I383" s="2" t="s">
        <v>680</v>
      </c>
      <c r="J383" s="2" t="s">
        <v>680</v>
      </c>
      <c r="K383" s="2" t="s">
        <v>680</v>
      </c>
      <c r="L383" s="2" t="s">
        <v>681</v>
      </c>
      <c r="M383" s="2" t="s">
        <v>680</v>
      </c>
      <c r="N383" s="2">
        <v>49</v>
      </c>
      <c r="O383" s="2">
        <v>23</v>
      </c>
      <c r="P383" s="2">
        <v>14</v>
      </c>
      <c r="Q383" s="2" t="s">
        <v>680</v>
      </c>
      <c r="R383" s="2" t="s">
        <v>680</v>
      </c>
      <c r="S383" s="2" t="s">
        <v>680</v>
      </c>
      <c r="T383" s="2" t="s">
        <v>680</v>
      </c>
      <c r="U383" s="2" t="s">
        <v>680</v>
      </c>
      <c r="V383" s="2" t="s">
        <v>680</v>
      </c>
      <c r="W383" s="2">
        <v>38</v>
      </c>
      <c r="X383" s="2" t="s">
        <v>680</v>
      </c>
      <c r="Y383" s="2" t="s">
        <v>680</v>
      </c>
      <c r="Z383" s="2" t="s">
        <v>680</v>
      </c>
      <c r="AA383" s="2" t="s">
        <v>680</v>
      </c>
      <c r="AB383" s="2" t="s">
        <v>680</v>
      </c>
      <c r="AC383" s="2" t="s">
        <v>680</v>
      </c>
      <c r="AD383" s="2">
        <v>8.6999999999999993</v>
      </c>
      <c r="AE383" s="2" t="s">
        <v>680</v>
      </c>
      <c r="AF383" s="2" t="s">
        <v>680</v>
      </c>
      <c r="AG383" s="2" t="s">
        <v>680</v>
      </c>
      <c r="AH383" s="2">
        <v>0.6</v>
      </c>
      <c r="AI383" s="2">
        <v>0.6</v>
      </c>
      <c r="AM383" s="9">
        <f t="shared" si="15"/>
        <v>137.19999999999999</v>
      </c>
      <c r="AN383" s="9">
        <f t="shared" si="16"/>
        <v>111.5</v>
      </c>
      <c r="AO383" s="10">
        <f t="shared" si="17"/>
        <v>0.81268221574344035</v>
      </c>
    </row>
    <row r="384" spans="1:41" ht="15" customHeight="1" x14ac:dyDescent="0.25">
      <c r="A384" s="2" t="s">
        <v>573</v>
      </c>
      <c r="B384" s="2" t="s">
        <v>574</v>
      </c>
      <c r="C384" s="2">
        <v>2016</v>
      </c>
      <c r="D384" s="2">
        <v>2.7450000000000001</v>
      </c>
      <c r="E384" s="2">
        <v>2.7</v>
      </c>
      <c r="F384" s="2" t="s">
        <v>680</v>
      </c>
      <c r="G384" s="2">
        <v>6.0000000000000001E-3</v>
      </c>
      <c r="H384" s="2" t="s">
        <v>680</v>
      </c>
      <c r="I384" s="2" t="s">
        <v>680</v>
      </c>
      <c r="J384" s="2" t="s">
        <v>680</v>
      </c>
      <c r="K384" s="2" t="s">
        <v>680</v>
      </c>
      <c r="L384" s="2" t="s">
        <v>681</v>
      </c>
      <c r="M384" s="2" t="s">
        <v>680</v>
      </c>
      <c r="N384" s="2" t="s">
        <v>680</v>
      </c>
      <c r="O384" s="2" t="s">
        <v>680</v>
      </c>
      <c r="P384" s="2" t="s">
        <v>680</v>
      </c>
      <c r="Q384" s="2" t="s">
        <v>680</v>
      </c>
      <c r="R384" s="2" t="s">
        <v>680</v>
      </c>
      <c r="S384" s="2" t="s">
        <v>680</v>
      </c>
      <c r="T384" s="2">
        <v>2.694</v>
      </c>
      <c r="U384" s="2" t="s">
        <v>680</v>
      </c>
      <c r="V384" s="2" t="s">
        <v>680</v>
      </c>
      <c r="W384" s="2" t="s">
        <v>680</v>
      </c>
      <c r="X384" s="2" t="s">
        <v>680</v>
      </c>
      <c r="Y384" s="2" t="s">
        <v>680</v>
      </c>
      <c r="Z384" s="2" t="s">
        <v>680</v>
      </c>
      <c r="AA384" s="2" t="s">
        <v>680</v>
      </c>
      <c r="AB384" s="2" t="s">
        <v>680</v>
      </c>
      <c r="AC384" s="2" t="s">
        <v>680</v>
      </c>
      <c r="AD384" s="2" t="s">
        <v>680</v>
      </c>
      <c r="AE384" s="2" t="s">
        <v>680</v>
      </c>
      <c r="AF384" s="2" t="s">
        <v>680</v>
      </c>
      <c r="AG384" s="2" t="s">
        <v>680</v>
      </c>
      <c r="AH384" s="2" t="s">
        <v>680</v>
      </c>
      <c r="AI384" s="2" t="s">
        <v>680</v>
      </c>
      <c r="AM384" s="9">
        <f t="shared" si="15"/>
        <v>2.6999999999999997</v>
      </c>
      <c r="AN384" s="9">
        <f t="shared" si="16"/>
        <v>2.7450000000000001</v>
      </c>
      <c r="AO384" s="10">
        <f t="shared" si="17"/>
        <v>1.0166666666666668</v>
      </c>
    </row>
    <row r="385" spans="1:41" ht="15" customHeight="1" x14ac:dyDescent="0.25">
      <c r="A385" s="2" t="s">
        <v>573</v>
      </c>
      <c r="B385" s="2" t="s">
        <v>340</v>
      </c>
      <c r="C385" s="2">
        <v>2016</v>
      </c>
      <c r="D385" s="2">
        <v>17.3</v>
      </c>
      <c r="E385" s="2">
        <v>19.2</v>
      </c>
      <c r="F385" s="2" t="s">
        <v>680</v>
      </c>
      <c r="G385" s="2">
        <v>0.2</v>
      </c>
      <c r="H385" s="2" t="s">
        <v>680</v>
      </c>
      <c r="I385" s="2" t="s">
        <v>680</v>
      </c>
      <c r="J385" s="2" t="s">
        <v>680</v>
      </c>
      <c r="K385" s="2" t="s">
        <v>680</v>
      </c>
      <c r="L385" s="2" t="s">
        <v>681</v>
      </c>
      <c r="M385" s="2" t="s">
        <v>680</v>
      </c>
      <c r="N385" s="2" t="s">
        <v>680</v>
      </c>
      <c r="O385" s="2">
        <v>18.2</v>
      </c>
      <c r="P385" s="2" t="s">
        <v>680</v>
      </c>
      <c r="Q385" s="2" t="s">
        <v>680</v>
      </c>
      <c r="R385" s="2" t="s">
        <v>680</v>
      </c>
      <c r="S385" s="2" t="s">
        <v>680</v>
      </c>
      <c r="T385" s="2" t="s">
        <v>680</v>
      </c>
      <c r="U385" s="2" t="s">
        <v>680</v>
      </c>
      <c r="V385" s="2" t="s">
        <v>680</v>
      </c>
      <c r="W385" s="2" t="s">
        <v>680</v>
      </c>
      <c r="X385" s="2" t="s">
        <v>680</v>
      </c>
      <c r="Y385" s="2" t="s">
        <v>680</v>
      </c>
      <c r="Z385" s="2" t="s">
        <v>680</v>
      </c>
      <c r="AA385" s="2" t="s">
        <v>680</v>
      </c>
      <c r="AB385" s="2" t="s">
        <v>680</v>
      </c>
      <c r="AC385" s="2" t="s">
        <v>680</v>
      </c>
      <c r="AD385" s="2">
        <v>0.8</v>
      </c>
      <c r="AE385" s="2" t="s">
        <v>680</v>
      </c>
      <c r="AF385" s="2" t="s">
        <v>680</v>
      </c>
      <c r="AG385" s="2" t="s">
        <v>680</v>
      </c>
      <c r="AH385" s="2" t="s">
        <v>680</v>
      </c>
      <c r="AI385" s="2" t="s">
        <v>680</v>
      </c>
      <c r="AM385" s="9">
        <f t="shared" si="15"/>
        <v>19.2</v>
      </c>
      <c r="AN385" s="9">
        <f t="shared" si="16"/>
        <v>17.3</v>
      </c>
      <c r="AO385" s="10">
        <f t="shared" si="17"/>
        <v>0.90104166666666674</v>
      </c>
    </row>
    <row r="386" spans="1:41" ht="15" customHeight="1" x14ac:dyDescent="0.25">
      <c r="A386" s="2" t="s">
        <v>575</v>
      </c>
      <c r="B386" s="2" t="s">
        <v>576</v>
      </c>
      <c r="C386" s="2">
        <v>2016</v>
      </c>
      <c r="D386" s="2">
        <v>22.373999999999999</v>
      </c>
      <c r="E386" s="2">
        <v>21.82</v>
      </c>
      <c r="F386" s="2" t="s">
        <v>680</v>
      </c>
      <c r="G386" s="2">
        <v>0.89</v>
      </c>
      <c r="H386" s="2" t="s">
        <v>680</v>
      </c>
      <c r="I386" s="2" t="s">
        <v>680</v>
      </c>
      <c r="J386" s="2" t="s">
        <v>680</v>
      </c>
      <c r="K386" s="2" t="s">
        <v>680</v>
      </c>
      <c r="L386" s="2" t="s">
        <v>681</v>
      </c>
      <c r="M386" s="2" t="s">
        <v>680</v>
      </c>
      <c r="N386" s="2">
        <v>15.12</v>
      </c>
      <c r="O386" s="2">
        <v>5.81</v>
      </c>
      <c r="P386" s="2" t="s">
        <v>680</v>
      </c>
      <c r="Q386" s="2" t="s">
        <v>680</v>
      </c>
      <c r="R386" s="2" t="s">
        <v>680</v>
      </c>
      <c r="S386" s="2" t="s">
        <v>8</v>
      </c>
      <c r="T386" s="2" t="s">
        <v>680</v>
      </c>
      <c r="U386" s="2" t="s">
        <v>680</v>
      </c>
      <c r="V386" s="2" t="s">
        <v>680</v>
      </c>
      <c r="W386" s="2" t="s">
        <v>680</v>
      </c>
      <c r="X386" s="2" t="s">
        <v>680</v>
      </c>
      <c r="Y386" s="2" t="s">
        <v>680</v>
      </c>
      <c r="Z386" s="2" t="s">
        <v>680</v>
      </c>
      <c r="AA386" s="2" t="s">
        <v>680</v>
      </c>
      <c r="AB386" s="2" t="s">
        <v>680</v>
      </c>
      <c r="AC386" s="2" t="s">
        <v>680</v>
      </c>
      <c r="AD386" s="2" t="s">
        <v>680</v>
      </c>
      <c r="AE386" s="2" t="s">
        <v>680</v>
      </c>
      <c r="AF386" s="2" t="s">
        <v>680</v>
      </c>
      <c r="AG386" s="2" t="s">
        <v>680</v>
      </c>
      <c r="AH386" s="2" t="s">
        <v>680</v>
      </c>
      <c r="AI386" s="2" t="s">
        <v>680</v>
      </c>
      <c r="AM386" s="9">
        <f t="shared" si="15"/>
        <v>21.819999999999997</v>
      </c>
      <c r="AN386" s="9">
        <f t="shared" si="16"/>
        <v>22.373999999999999</v>
      </c>
      <c r="AO386" s="10">
        <f t="shared" si="17"/>
        <v>1.0253895508707609</v>
      </c>
    </row>
    <row r="387" spans="1:41" ht="15" customHeight="1" x14ac:dyDescent="0.25">
      <c r="A387" s="2" t="s">
        <v>575</v>
      </c>
      <c r="B387" s="2" t="s">
        <v>577</v>
      </c>
      <c r="C387" s="2">
        <v>2016</v>
      </c>
      <c r="D387" s="2">
        <v>234.49</v>
      </c>
      <c r="E387" s="2">
        <v>266.04000000000002</v>
      </c>
      <c r="F387" s="2" t="s">
        <v>680</v>
      </c>
      <c r="G387" s="2" t="s">
        <v>680</v>
      </c>
      <c r="H387" s="2" t="s">
        <v>680</v>
      </c>
      <c r="I387" s="2" t="s">
        <v>680</v>
      </c>
      <c r="J387" s="2" t="s">
        <v>680</v>
      </c>
      <c r="K387" s="2" t="s">
        <v>680</v>
      </c>
      <c r="L387" s="2" t="s">
        <v>681</v>
      </c>
      <c r="M387" s="2" t="s">
        <v>680</v>
      </c>
      <c r="N387" s="2" t="s">
        <v>680</v>
      </c>
      <c r="O387" s="2" t="s">
        <v>680</v>
      </c>
      <c r="P387" s="2" t="s">
        <v>680</v>
      </c>
      <c r="Q387" s="2" t="s">
        <v>680</v>
      </c>
      <c r="R387" s="2" t="s">
        <v>680</v>
      </c>
      <c r="S387" s="2" t="s">
        <v>680</v>
      </c>
      <c r="T387" s="2" t="s">
        <v>680</v>
      </c>
      <c r="U387" s="2">
        <v>239.8</v>
      </c>
      <c r="V387" s="2" t="s">
        <v>680</v>
      </c>
      <c r="W387" s="2" t="s">
        <v>680</v>
      </c>
      <c r="X387" s="2" t="s">
        <v>680</v>
      </c>
      <c r="Y387" s="2">
        <v>26.24</v>
      </c>
      <c r="Z387" s="2" t="s">
        <v>680</v>
      </c>
      <c r="AA387" s="2" t="s">
        <v>680</v>
      </c>
      <c r="AB387" s="2" t="s">
        <v>680</v>
      </c>
      <c r="AC387" s="2" t="s">
        <v>680</v>
      </c>
      <c r="AD387" s="2" t="s">
        <v>680</v>
      </c>
      <c r="AE387" s="2" t="s">
        <v>680</v>
      </c>
      <c r="AF387" s="2" t="s">
        <v>680</v>
      </c>
      <c r="AG387" s="2" t="s">
        <v>680</v>
      </c>
      <c r="AH387" s="2" t="s">
        <v>680</v>
      </c>
      <c r="AI387" s="2" t="s">
        <v>680</v>
      </c>
      <c r="AM387" s="9">
        <f t="shared" ref="AM387:AM450" si="18">SUMPRODUCT(F387:AE387)+IFERROR(AI387/1,0)</f>
        <v>266.04000000000002</v>
      </c>
      <c r="AN387" s="9">
        <f t="shared" ref="AN387:AN450" si="19">IFERROR(D387/1,0)</f>
        <v>234.49</v>
      </c>
      <c r="AO387" s="10">
        <f t="shared" ref="AO387:AO450" si="20">IFERROR(AN387/AM387,"")</f>
        <v>0.88140881070515709</v>
      </c>
    </row>
    <row r="388" spans="1:41" ht="15" customHeight="1" x14ac:dyDescent="0.25">
      <c r="A388" s="2" t="s">
        <v>575</v>
      </c>
      <c r="B388" s="2" t="s">
        <v>578</v>
      </c>
      <c r="C388" s="2">
        <v>2016</v>
      </c>
      <c r="D388" s="2">
        <v>66.91</v>
      </c>
      <c r="E388" s="2">
        <v>61.27</v>
      </c>
      <c r="F388" s="2" t="s">
        <v>680</v>
      </c>
      <c r="G388" s="2" t="s">
        <v>680</v>
      </c>
      <c r="H388" s="2" t="s">
        <v>680</v>
      </c>
      <c r="I388" s="2" t="s">
        <v>680</v>
      </c>
      <c r="J388" s="2" t="s">
        <v>680</v>
      </c>
      <c r="K388" s="2" t="s">
        <v>680</v>
      </c>
      <c r="L388" s="2" t="s">
        <v>681</v>
      </c>
      <c r="M388" s="2" t="s">
        <v>680</v>
      </c>
      <c r="N388" s="2" t="s">
        <v>680</v>
      </c>
      <c r="O388" s="2">
        <v>40.380000000000003</v>
      </c>
      <c r="P388" s="2" t="s">
        <v>680</v>
      </c>
      <c r="Q388" s="2" t="s">
        <v>680</v>
      </c>
      <c r="R388" s="2" t="s">
        <v>680</v>
      </c>
      <c r="S388" s="2" t="s">
        <v>680</v>
      </c>
      <c r="T388" s="2">
        <v>2.11</v>
      </c>
      <c r="U388" s="2" t="s">
        <v>680</v>
      </c>
      <c r="V388" s="2" t="s">
        <v>680</v>
      </c>
      <c r="W388" s="2" t="s">
        <v>680</v>
      </c>
      <c r="X388" s="2" t="s">
        <v>680</v>
      </c>
      <c r="Y388" s="2">
        <v>5.68</v>
      </c>
      <c r="Z388" s="2">
        <v>1.33</v>
      </c>
      <c r="AA388" s="2" t="s">
        <v>680</v>
      </c>
      <c r="AB388" s="2" t="s">
        <v>680</v>
      </c>
      <c r="AC388" s="2">
        <v>6.67</v>
      </c>
      <c r="AD388" s="2">
        <v>5.0999999999999996</v>
      </c>
      <c r="AE388" s="2" t="s">
        <v>680</v>
      </c>
      <c r="AF388" s="2" t="s">
        <v>680</v>
      </c>
      <c r="AG388" s="2" t="s">
        <v>680</v>
      </c>
      <c r="AH388" s="2" t="s">
        <v>680</v>
      </c>
      <c r="AI388" s="2" t="s">
        <v>680</v>
      </c>
      <c r="AM388" s="9">
        <f t="shared" si="18"/>
        <v>61.27</v>
      </c>
      <c r="AN388" s="9">
        <f t="shared" si="19"/>
        <v>66.91</v>
      </c>
      <c r="AO388" s="10">
        <f t="shared" si="20"/>
        <v>1.0920515749959196</v>
      </c>
    </row>
    <row r="389" spans="1:41"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c r="V389" s="2" t="s">
        <v>681</v>
      </c>
      <c r="W389" s="2" t="s">
        <v>681</v>
      </c>
      <c r="X389" s="2" t="s">
        <v>681</v>
      </c>
      <c r="Y389" s="2" t="s">
        <v>681</v>
      </c>
      <c r="Z389" s="2" t="s">
        <v>681</v>
      </c>
      <c r="AA389" s="2" t="s">
        <v>681</v>
      </c>
      <c r="AB389" s="2" t="s">
        <v>681</v>
      </c>
      <c r="AC389" s="2" t="s">
        <v>681</v>
      </c>
      <c r="AD389" s="2" t="s">
        <v>681</v>
      </c>
      <c r="AE389" s="2" t="s">
        <v>681</v>
      </c>
      <c r="AF389" s="2" t="s">
        <v>681</v>
      </c>
      <c r="AG389" s="2" t="s">
        <v>681</v>
      </c>
      <c r="AH389" s="2" t="s">
        <v>681</v>
      </c>
      <c r="AI389" s="2" t="s">
        <v>681</v>
      </c>
      <c r="AM389" s="9">
        <f t="shared" si="18"/>
        <v>0</v>
      </c>
      <c r="AN389" s="9">
        <f t="shared" si="19"/>
        <v>0</v>
      </c>
      <c r="AO389" s="10" t="str">
        <f t="shared" si="20"/>
        <v/>
      </c>
    </row>
    <row r="390" spans="1:41" ht="15" customHeight="1" x14ac:dyDescent="0.25">
      <c r="A390" s="2" t="s">
        <v>575</v>
      </c>
      <c r="B390" s="2" t="s">
        <v>580</v>
      </c>
      <c r="C390" s="2">
        <v>2016</v>
      </c>
      <c r="D390" s="2">
        <v>58.3</v>
      </c>
      <c r="E390" s="2">
        <v>68.400000000000006</v>
      </c>
      <c r="F390" s="2" t="s">
        <v>680</v>
      </c>
      <c r="G390" s="2">
        <v>0.6</v>
      </c>
      <c r="H390" s="2" t="s">
        <v>680</v>
      </c>
      <c r="I390" s="2" t="s">
        <v>680</v>
      </c>
      <c r="J390" s="2" t="s">
        <v>680</v>
      </c>
      <c r="K390" s="2" t="s">
        <v>680</v>
      </c>
      <c r="L390" s="2" t="s">
        <v>681</v>
      </c>
      <c r="M390" s="2">
        <v>46.3</v>
      </c>
      <c r="N390" s="2">
        <v>9.9</v>
      </c>
      <c r="O390" s="2">
        <v>11.6</v>
      </c>
      <c r="P390" s="2" t="s">
        <v>680</v>
      </c>
      <c r="Q390" s="2" t="s">
        <v>680</v>
      </c>
      <c r="R390" s="2" t="s">
        <v>680</v>
      </c>
      <c r="S390" s="2" t="s">
        <v>8</v>
      </c>
      <c r="T390" s="2" t="s">
        <v>680</v>
      </c>
      <c r="U390" s="2" t="s">
        <v>680</v>
      </c>
      <c r="V390" s="2" t="s">
        <v>680</v>
      </c>
      <c r="W390" s="2" t="s">
        <v>680</v>
      </c>
      <c r="X390" s="2" t="s">
        <v>680</v>
      </c>
      <c r="Y390" s="2" t="s">
        <v>680</v>
      </c>
      <c r="Z390" s="2" t="s">
        <v>680</v>
      </c>
      <c r="AA390" s="2" t="s">
        <v>680</v>
      </c>
      <c r="AB390" s="2" t="s">
        <v>680</v>
      </c>
      <c r="AC390" s="2" t="s">
        <v>680</v>
      </c>
      <c r="AD390" s="2" t="s">
        <v>680</v>
      </c>
      <c r="AE390" s="2" t="s">
        <v>680</v>
      </c>
      <c r="AF390" s="2" t="s">
        <v>680</v>
      </c>
      <c r="AG390" s="2" t="s">
        <v>680</v>
      </c>
      <c r="AH390" s="2" t="s">
        <v>680</v>
      </c>
      <c r="AI390" s="2" t="s">
        <v>680</v>
      </c>
      <c r="AM390" s="9">
        <f t="shared" si="18"/>
        <v>68.399999999999991</v>
      </c>
      <c r="AN390" s="9">
        <f t="shared" si="19"/>
        <v>58.3</v>
      </c>
      <c r="AO390" s="10">
        <f t="shared" si="20"/>
        <v>0.85233918128654973</v>
      </c>
    </row>
    <row r="391" spans="1:41" ht="15" customHeight="1" x14ac:dyDescent="0.25">
      <c r="A391" s="2" t="s">
        <v>575</v>
      </c>
      <c r="B391" s="2" t="s">
        <v>581</v>
      </c>
      <c r="C391" s="2">
        <v>2016</v>
      </c>
      <c r="D391" s="2">
        <v>77.614000000000004</v>
      </c>
      <c r="E391" s="2">
        <v>90.552999999999997</v>
      </c>
      <c r="F391" s="2" t="s">
        <v>680</v>
      </c>
      <c r="G391" s="2">
        <v>2.35</v>
      </c>
      <c r="H391" s="2" t="s">
        <v>680</v>
      </c>
      <c r="I391" s="2">
        <v>3.202</v>
      </c>
      <c r="J391" s="2" t="s">
        <v>680</v>
      </c>
      <c r="K391" s="2" t="s">
        <v>680</v>
      </c>
      <c r="L391" s="2" t="s">
        <v>681</v>
      </c>
      <c r="M391" s="2">
        <v>37.174999999999997</v>
      </c>
      <c r="N391" s="2">
        <v>19.832000000000001</v>
      </c>
      <c r="O391" s="2">
        <v>5.71</v>
      </c>
      <c r="P391" s="2">
        <v>10.318</v>
      </c>
      <c r="Q391" s="2" t="s">
        <v>680</v>
      </c>
      <c r="R391" s="2" t="s">
        <v>680</v>
      </c>
      <c r="S391" s="2" t="s">
        <v>8</v>
      </c>
      <c r="T391" s="2" t="s">
        <v>680</v>
      </c>
      <c r="U391" s="2" t="s">
        <v>680</v>
      </c>
      <c r="V391" s="2" t="s">
        <v>680</v>
      </c>
      <c r="W391" s="2" t="s">
        <v>680</v>
      </c>
      <c r="X391" s="2" t="s">
        <v>680</v>
      </c>
      <c r="Y391" s="2" t="s">
        <v>680</v>
      </c>
      <c r="Z391" s="2" t="s">
        <v>680</v>
      </c>
      <c r="AA391" s="2" t="s">
        <v>680</v>
      </c>
      <c r="AB391" s="2" t="s">
        <v>680</v>
      </c>
      <c r="AC391" s="2" t="s">
        <v>680</v>
      </c>
      <c r="AD391" s="2">
        <v>11.965999999999999</v>
      </c>
      <c r="AE391" s="2" t="s">
        <v>680</v>
      </c>
      <c r="AF391" s="2" t="s">
        <v>680</v>
      </c>
      <c r="AG391" s="2" t="s">
        <v>680</v>
      </c>
      <c r="AH391" s="2" t="s">
        <v>680</v>
      </c>
      <c r="AI391" s="2" t="s">
        <v>680</v>
      </c>
      <c r="AM391" s="9">
        <f t="shared" si="18"/>
        <v>90.552999999999983</v>
      </c>
      <c r="AN391" s="9">
        <f t="shared" si="19"/>
        <v>77.614000000000004</v>
      </c>
      <c r="AO391" s="10">
        <f t="shared" si="20"/>
        <v>0.85711130498161314</v>
      </c>
    </row>
    <row r="392" spans="1:41" ht="15" customHeight="1" x14ac:dyDescent="0.25">
      <c r="A392" s="2" t="s">
        <v>575</v>
      </c>
      <c r="B392" s="2" t="s">
        <v>582</v>
      </c>
      <c r="C392" s="2">
        <v>2016</v>
      </c>
      <c r="D392" s="2">
        <v>58.74</v>
      </c>
      <c r="E392" s="2">
        <v>70.06</v>
      </c>
      <c r="F392" s="2">
        <v>0</v>
      </c>
      <c r="G392" s="2">
        <v>0.45700000000000002</v>
      </c>
      <c r="H392" s="2">
        <v>4.1619999999999999</v>
      </c>
      <c r="I392" s="2">
        <v>0</v>
      </c>
      <c r="J392" s="2">
        <v>0</v>
      </c>
      <c r="K392" s="2">
        <v>0</v>
      </c>
      <c r="L392" s="2" t="s">
        <v>681</v>
      </c>
      <c r="M392" s="2">
        <v>42.905999999999999</v>
      </c>
      <c r="N392" s="2">
        <v>14.3</v>
      </c>
      <c r="O392" s="2">
        <v>0</v>
      </c>
      <c r="P392" s="2">
        <v>0</v>
      </c>
      <c r="Q392" s="2">
        <v>0</v>
      </c>
      <c r="R392" s="2">
        <v>0</v>
      </c>
      <c r="S392" s="2" t="s">
        <v>25</v>
      </c>
      <c r="T392" s="2">
        <v>6.73</v>
      </c>
      <c r="U392" s="2" t="s">
        <v>680</v>
      </c>
      <c r="V392" s="2" t="s">
        <v>680</v>
      </c>
      <c r="W392" s="2" t="s">
        <v>680</v>
      </c>
      <c r="X392" s="2" t="s">
        <v>680</v>
      </c>
      <c r="Y392" s="2" t="s">
        <v>680</v>
      </c>
      <c r="Z392" s="2" t="s">
        <v>680</v>
      </c>
      <c r="AA392" s="2" t="s">
        <v>680</v>
      </c>
      <c r="AB392" s="2" t="s">
        <v>680</v>
      </c>
      <c r="AC392" s="2">
        <v>1.155</v>
      </c>
      <c r="AD392" s="2" t="s">
        <v>680</v>
      </c>
      <c r="AE392" s="2" t="s">
        <v>680</v>
      </c>
      <c r="AF392" s="2" t="s">
        <v>680</v>
      </c>
      <c r="AG392" s="2" t="s">
        <v>680</v>
      </c>
      <c r="AH392" s="2">
        <v>0.35</v>
      </c>
      <c r="AI392" s="2">
        <v>0.36599999999999999</v>
      </c>
      <c r="AM392" s="9">
        <f t="shared" si="18"/>
        <v>70.076000000000008</v>
      </c>
      <c r="AN392" s="9">
        <f t="shared" si="19"/>
        <v>58.74</v>
      </c>
      <c r="AO392" s="10">
        <f t="shared" si="20"/>
        <v>0.83823277584336997</v>
      </c>
    </row>
    <row r="393" spans="1:41" ht="15" customHeight="1" x14ac:dyDescent="0.25">
      <c r="A393" s="2" t="s">
        <v>575</v>
      </c>
      <c r="B393" s="2" t="s">
        <v>583</v>
      </c>
      <c r="C393" s="2">
        <v>2016</v>
      </c>
      <c r="D393" s="2">
        <v>26.34</v>
      </c>
      <c r="E393" s="2">
        <v>30.98</v>
      </c>
      <c r="F393" s="2" t="s">
        <v>680</v>
      </c>
      <c r="G393" s="2" t="s">
        <v>680</v>
      </c>
      <c r="H393" s="2" t="s">
        <v>680</v>
      </c>
      <c r="I393" s="2" t="s">
        <v>680</v>
      </c>
      <c r="J393" s="2" t="s">
        <v>680</v>
      </c>
      <c r="K393" s="2" t="s">
        <v>680</v>
      </c>
      <c r="L393" s="2" t="s">
        <v>681</v>
      </c>
      <c r="M393" s="2" t="s">
        <v>680</v>
      </c>
      <c r="N393" s="2" t="s">
        <v>680</v>
      </c>
      <c r="O393" s="2" t="s">
        <v>680</v>
      </c>
      <c r="P393" s="2" t="s">
        <v>680</v>
      </c>
      <c r="Q393" s="2" t="s">
        <v>680</v>
      </c>
      <c r="R393" s="2" t="s">
        <v>680</v>
      </c>
      <c r="S393" s="2" t="s">
        <v>680</v>
      </c>
      <c r="T393" s="2" t="s">
        <v>680</v>
      </c>
      <c r="U393" s="2" t="s">
        <v>680</v>
      </c>
      <c r="V393" s="2" t="s">
        <v>680</v>
      </c>
      <c r="W393" s="2" t="s">
        <v>680</v>
      </c>
      <c r="X393" s="2" t="s">
        <v>680</v>
      </c>
      <c r="Y393" s="2">
        <v>30.98</v>
      </c>
      <c r="Z393" s="2" t="s">
        <v>680</v>
      </c>
      <c r="AA393" s="2" t="s">
        <v>680</v>
      </c>
      <c r="AB393" s="2" t="s">
        <v>680</v>
      </c>
      <c r="AC393" s="2" t="s">
        <v>680</v>
      </c>
      <c r="AD393" s="2" t="s">
        <v>680</v>
      </c>
      <c r="AE393" s="2" t="s">
        <v>680</v>
      </c>
      <c r="AF393" s="2" t="s">
        <v>680</v>
      </c>
      <c r="AG393" s="2" t="s">
        <v>680</v>
      </c>
      <c r="AH393" s="2" t="s">
        <v>680</v>
      </c>
      <c r="AI393" s="2" t="s">
        <v>680</v>
      </c>
      <c r="AM393" s="9">
        <f t="shared" si="18"/>
        <v>30.98</v>
      </c>
      <c r="AN393" s="9">
        <f t="shared" si="19"/>
        <v>26.34</v>
      </c>
      <c r="AO393" s="10">
        <f t="shared" si="20"/>
        <v>0.8502259522272434</v>
      </c>
    </row>
    <row r="394" spans="1:41" ht="15" customHeight="1" x14ac:dyDescent="0.25">
      <c r="A394" s="2" t="s">
        <v>575</v>
      </c>
      <c r="B394" s="2" t="s">
        <v>584</v>
      </c>
      <c r="C394" s="2">
        <v>2016</v>
      </c>
      <c r="D394" s="2">
        <v>19.100000000000001</v>
      </c>
      <c r="E394" s="2">
        <v>21.3</v>
      </c>
      <c r="F394" s="2" t="s">
        <v>680</v>
      </c>
      <c r="G394" s="2">
        <v>0</v>
      </c>
      <c r="H394" s="2" t="s">
        <v>680</v>
      </c>
      <c r="I394" s="2" t="s">
        <v>680</v>
      </c>
      <c r="J394" s="2" t="s">
        <v>680</v>
      </c>
      <c r="K394" s="2" t="s">
        <v>680</v>
      </c>
      <c r="L394" s="2" t="s">
        <v>681</v>
      </c>
      <c r="M394" s="2" t="s">
        <v>680</v>
      </c>
      <c r="N394" s="2" t="s">
        <v>680</v>
      </c>
      <c r="O394" s="2" t="s">
        <v>680</v>
      </c>
      <c r="P394" s="2" t="s">
        <v>680</v>
      </c>
      <c r="Q394" s="2" t="s">
        <v>680</v>
      </c>
      <c r="R394" s="2" t="s">
        <v>680</v>
      </c>
      <c r="S394" s="2" t="s">
        <v>680</v>
      </c>
      <c r="T394" s="2">
        <v>21.3</v>
      </c>
      <c r="U394" s="2" t="s">
        <v>680</v>
      </c>
      <c r="V394" s="2" t="s">
        <v>680</v>
      </c>
      <c r="W394" s="2" t="s">
        <v>680</v>
      </c>
      <c r="X394" s="2" t="s">
        <v>680</v>
      </c>
      <c r="Y394" s="2" t="s">
        <v>680</v>
      </c>
      <c r="Z394" s="2" t="s">
        <v>680</v>
      </c>
      <c r="AA394" s="2" t="s">
        <v>680</v>
      </c>
      <c r="AB394" s="2" t="s">
        <v>680</v>
      </c>
      <c r="AC394" s="2" t="s">
        <v>680</v>
      </c>
      <c r="AD394" s="2" t="s">
        <v>680</v>
      </c>
      <c r="AE394" s="2" t="s">
        <v>680</v>
      </c>
      <c r="AF394" s="2" t="s">
        <v>680</v>
      </c>
      <c r="AG394" s="2" t="s">
        <v>680</v>
      </c>
      <c r="AH394" s="2" t="s">
        <v>680</v>
      </c>
      <c r="AI394" s="2" t="s">
        <v>680</v>
      </c>
      <c r="AM394" s="9">
        <f t="shared" si="18"/>
        <v>21.3</v>
      </c>
      <c r="AN394" s="9">
        <f t="shared" si="19"/>
        <v>19.100000000000001</v>
      </c>
      <c r="AO394" s="10">
        <f t="shared" si="20"/>
        <v>0.89671361502347424</v>
      </c>
    </row>
    <row r="395" spans="1:41" ht="15" customHeight="1" x14ac:dyDescent="0.25">
      <c r="A395" s="2" t="s">
        <v>575</v>
      </c>
      <c r="B395" s="2" t="s">
        <v>585</v>
      </c>
      <c r="C395" s="2">
        <v>2016</v>
      </c>
      <c r="D395" s="2">
        <v>1285.2</v>
      </c>
      <c r="E395" s="2">
        <v>1575.56</v>
      </c>
      <c r="F395" s="2" t="s">
        <v>680</v>
      </c>
      <c r="G395" s="2">
        <v>13.1</v>
      </c>
      <c r="H395" s="2" t="s">
        <v>680</v>
      </c>
      <c r="I395" s="2">
        <v>19.3</v>
      </c>
      <c r="J395" s="2" t="s">
        <v>680</v>
      </c>
      <c r="K395" s="2" t="s">
        <v>680</v>
      </c>
      <c r="L395" s="2" t="s">
        <v>681</v>
      </c>
      <c r="M395" s="2" t="s">
        <v>680</v>
      </c>
      <c r="N395" s="2" t="s">
        <v>680</v>
      </c>
      <c r="O395" s="2" t="s">
        <v>680</v>
      </c>
      <c r="P395" s="2" t="s">
        <v>680</v>
      </c>
      <c r="Q395" s="2" t="s">
        <v>680</v>
      </c>
      <c r="R395" s="2">
        <v>0.26</v>
      </c>
      <c r="S395" s="2" t="s">
        <v>8</v>
      </c>
      <c r="T395" s="2">
        <v>40.5</v>
      </c>
      <c r="U395" s="2" t="s">
        <v>680</v>
      </c>
      <c r="V395" s="2" t="s">
        <v>680</v>
      </c>
      <c r="W395" s="2" t="s">
        <v>680</v>
      </c>
      <c r="X395" s="2" t="s">
        <v>680</v>
      </c>
      <c r="Y395" s="2" t="s">
        <v>680</v>
      </c>
      <c r="Z395" s="2" t="s">
        <v>680</v>
      </c>
      <c r="AA395" s="2">
        <v>153.19999999999999</v>
      </c>
      <c r="AB395" s="2">
        <v>1038.4000000000001</v>
      </c>
      <c r="AC395" s="2" t="s">
        <v>680</v>
      </c>
      <c r="AD395" s="2">
        <v>127.1</v>
      </c>
      <c r="AE395" s="2">
        <v>95.5</v>
      </c>
      <c r="AF395" s="2" t="s">
        <v>915</v>
      </c>
      <c r="AG395" s="2">
        <v>23.2</v>
      </c>
      <c r="AH395" s="2">
        <v>88.2</v>
      </c>
      <c r="AI395" s="2">
        <v>92.8</v>
      </c>
      <c r="AM395" s="9">
        <f t="shared" si="18"/>
        <v>1580.1599999999999</v>
      </c>
      <c r="AN395" s="9">
        <f t="shared" si="19"/>
        <v>1285.2</v>
      </c>
      <c r="AO395" s="10">
        <f t="shared" si="20"/>
        <v>0.81333535844471461</v>
      </c>
    </row>
    <row r="396" spans="1:41" ht="15" customHeight="1" x14ac:dyDescent="0.25">
      <c r="A396" s="2" t="s">
        <v>575</v>
      </c>
      <c r="B396" s="2" t="s">
        <v>586</v>
      </c>
      <c r="C396" s="2">
        <v>2016</v>
      </c>
      <c r="D396" s="2">
        <v>44</v>
      </c>
      <c r="E396" s="2">
        <v>48.08</v>
      </c>
      <c r="F396" s="2" t="s">
        <v>680</v>
      </c>
      <c r="G396" s="2">
        <v>0.38</v>
      </c>
      <c r="H396" s="2" t="s">
        <v>680</v>
      </c>
      <c r="I396" s="2" t="s">
        <v>680</v>
      </c>
      <c r="J396" s="2" t="s">
        <v>680</v>
      </c>
      <c r="K396" s="2" t="s">
        <v>680</v>
      </c>
      <c r="L396" s="2" t="s">
        <v>681</v>
      </c>
      <c r="M396" s="2" t="s">
        <v>680</v>
      </c>
      <c r="N396" s="2" t="s">
        <v>680</v>
      </c>
      <c r="O396" s="2" t="s">
        <v>680</v>
      </c>
      <c r="P396" s="2" t="s">
        <v>680</v>
      </c>
      <c r="Q396" s="2" t="s">
        <v>680</v>
      </c>
      <c r="R396" s="2" t="s">
        <v>680</v>
      </c>
      <c r="S396" s="2" t="s">
        <v>680</v>
      </c>
      <c r="T396" s="2" t="s">
        <v>680</v>
      </c>
      <c r="U396" s="2" t="s">
        <v>680</v>
      </c>
      <c r="V396" s="2" t="s">
        <v>680</v>
      </c>
      <c r="W396" s="2" t="s">
        <v>680</v>
      </c>
      <c r="X396" s="2" t="s">
        <v>680</v>
      </c>
      <c r="Y396" s="2">
        <v>47.7</v>
      </c>
      <c r="Z396" s="2" t="s">
        <v>680</v>
      </c>
      <c r="AA396" s="2" t="s">
        <v>680</v>
      </c>
      <c r="AB396" s="2" t="s">
        <v>680</v>
      </c>
      <c r="AC396" s="2" t="s">
        <v>680</v>
      </c>
      <c r="AD396" s="2" t="s">
        <v>680</v>
      </c>
      <c r="AE396" s="2" t="s">
        <v>680</v>
      </c>
      <c r="AF396" s="2" t="s">
        <v>680</v>
      </c>
      <c r="AG396" s="2" t="s">
        <v>680</v>
      </c>
      <c r="AH396" s="2" t="s">
        <v>680</v>
      </c>
      <c r="AI396" s="2" t="s">
        <v>680</v>
      </c>
      <c r="AM396" s="9">
        <f t="shared" si="18"/>
        <v>48.080000000000005</v>
      </c>
      <c r="AN396" s="9">
        <f t="shared" si="19"/>
        <v>44</v>
      </c>
      <c r="AO396" s="10">
        <f t="shared" si="20"/>
        <v>0.91514143094841915</v>
      </c>
    </row>
    <row r="397" spans="1:41" ht="15" customHeight="1" x14ac:dyDescent="0.25">
      <c r="A397" s="2" t="s">
        <v>587</v>
      </c>
      <c r="B397" s="2" t="s">
        <v>588</v>
      </c>
      <c r="C397" s="2">
        <v>2016</v>
      </c>
      <c r="D397" s="2">
        <v>7.06</v>
      </c>
      <c r="E397" s="2">
        <v>9.0500000000000007</v>
      </c>
      <c r="F397" s="2" t="s">
        <v>680</v>
      </c>
      <c r="G397" s="2">
        <v>3.13</v>
      </c>
      <c r="H397" s="2" t="s">
        <v>680</v>
      </c>
      <c r="I397" s="2" t="s">
        <v>680</v>
      </c>
      <c r="J397" s="2" t="s">
        <v>680</v>
      </c>
      <c r="K397" s="2" t="s">
        <v>680</v>
      </c>
      <c r="L397" s="2" t="s">
        <v>681</v>
      </c>
      <c r="M397" s="2" t="s">
        <v>680</v>
      </c>
      <c r="N397" s="2" t="s">
        <v>680</v>
      </c>
      <c r="O397" s="2" t="s">
        <v>680</v>
      </c>
      <c r="P397" s="2" t="s">
        <v>680</v>
      </c>
      <c r="Q397" s="2" t="s">
        <v>680</v>
      </c>
      <c r="R397" s="2" t="s">
        <v>680</v>
      </c>
      <c r="S397" s="2" t="s">
        <v>680</v>
      </c>
      <c r="T397" s="2">
        <v>5.92</v>
      </c>
      <c r="U397" s="2" t="s">
        <v>680</v>
      </c>
      <c r="V397" s="2" t="s">
        <v>680</v>
      </c>
      <c r="W397" s="2" t="s">
        <v>680</v>
      </c>
      <c r="X397" s="2" t="s">
        <v>680</v>
      </c>
      <c r="Y397" s="2" t="s">
        <v>680</v>
      </c>
      <c r="Z397" s="2" t="s">
        <v>680</v>
      </c>
      <c r="AA397" s="2" t="s">
        <v>680</v>
      </c>
      <c r="AB397" s="2" t="s">
        <v>680</v>
      </c>
      <c r="AC397" s="2" t="s">
        <v>680</v>
      </c>
      <c r="AD397" s="2" t="s">
        <v>680</v>
      </c>
      <c r="AE397" s="2" t="s">
        <v>680</v>
      </c>
      <c r="AF397" s="2" t="s">
        <v>680</v>
      </c>
      <c r="AG397" s="2" t="s">
        <v>680</v>
      </c>
      <c r="AH397" s="2" t="s">
        <v>680</v>
      </c>
      <c r="AI397" s="2" t="s">
        <v>680</v>
      </c>
      <c r="AM397" s="9">
        <f t="shared" si="18"/>
        <v>9.0500000000000007</v>
      </c>
      <c r="AN397" s="9">
        <f t="shared" si="19"/>
        <v>7.06</v>
      </c>
      <c r="AO397" s="10">
        <f t="shared" si="20"/>
        <v>0.78011049723756898</v>
      </c>
    </row>
    <row r="398" spans="1:41" ht="15" customHeight="1" x14ac:dyDescent="0.25">
      <c r="A398" s="2" t="s">
        <v>587</v>
      </c>
      <c r="B398" s="5" t="s">
        <v>1065</v>
      </c>
      <c r="C398" s="2">
        <v>2016</v>
      </c>
      <c r="D398" s="2">
        <v>6.08</v>
      </c>
      <c r="E398" s="2">
        <v>6.5</v>
      </c>
      <c r="F398" s="2" t="s">
        <v>680</v>
      </c>
      <c r="G398" s="2">
        <v>0.36</v>
      </c>
      <c r="H398" s="2" t="s">
        <v>680</v>
      </c>
      <c r="I398" s="2" t="s">
        <v>680</v>
      </c>
      <c r="J398" s="2" t="s">
        <v>680</v>
      </c>
      <c r="K398" s="2" t="s">
        <v>680</v>
      </c>
      <c r="L398" s="2" t="s">
        <v>681</v>
      </c>
      <c r="M398" s="2" t="s">
        <v>680</v>
      </c>
      <c r="N398" s="2" t="s">
        <v>680</v>
      </c>
      <c r="O398" s="2" t="s">
        <v>680</v>
      </c>
      <c r="P398" s="2" t="s">
        <v>680</v>
      </c>
      <c r="Q398" s="2" t="s">
        <v>680</v>
      </c>
      <c r="R398" s="2" t="s">
        <v>680</v>
      </c>
      <c r="S398" s="2" t="s">
        <v>680</v>
      </c>
      <c r="T398" s="2">
        <v>6.14</v>
      </c>
      <c r="U398" s="2" t="s">
        <v>680</v>
      </c>
      <c r="V398" s="2" t="s">
        <v>680</v>
      </c>
      <c r="W398" s="2" t="s">
        <v>680</v>
      </c>
      <c r="X398" s="2" t="s">
        <v>680</v>
      </c>
      <c r="Y398" s="2" t="s">
        <v>680</v>
      </c>
      <c r="Z398" s="2" t="s">
        <v>680</v>
      </c>
      <c r="AA398" s="2" t="s">
        <v>680</v>
      </c>
      <c r="AB398" s="2" t="s">
        <v>680</v>
      </c>
      <c r="AC398" s="2" t="s">
        <v>680</v>
      </c>
      <c r="AD398" s="2" t="s">
        <v>680</v>
      </c>
      <c r="AE398" s="2" t="s">
        <v>680</v>
      </c>
      <c r="AF398" s="2" t="s">
        <v>680</v>
      </c>
      <c r="AG398" s="2" t="s">
        <v>680</v>
      </c>
      <c r="AH398" s="2" t="s">
        <v>680</v>
      </c>
      <c r="AI398" s="2" t="s">
        <v>680</v>
      </c>
      <c r="AM398" s="9">
        <f t="shared" si="18"/>
        <v>6.5</v>
      </c>
      <c r="AN398" s="9">
        <f t="shared" si="19"/>
        <v>6.08</v>
      </c>
      <c r="AO398" s="10">
        <f t="shared" si="20"/>
        <v>0.93538461538461537</v>
      </c>
    </row>
    <row r="399" spans="1:41" ht="15" customHeight="1" x14ac:dyDescent="0.25">
      <c r="A399" s="317" t="s">
        <v>1399</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c r="V399" s="2" t="s">
        <v>681</v>
      </c>
      <c r="W399" s="2" t="s">
        <v>681</v>
      </c>
      <c r="X399" s="2" t="s">
        <v>681</v>
      </c>
      <c r="Y399" s="2" t="s">
        <v>681</v>
      </c>
      <c r="Z399" s="2" t="s">
        <v>681</v>
      </c>
      <c r="AA399" s="2" t="s">
        <v>681</v>
      </c>
      <c r="AB399" s="2" t="s">
        <v>681</v>
      </c>
      <c r="AC399" s="2" t="s">
        <v>681</v>
      </c>
      <c r="AD399" s="2" t="s">
        <v>681</v>
      </c>
      <c r="AE399" s="2" t="s">
        <v>681</v>
      </c>
      <c r="AF399" s="2" t="s">
        <v>681</v>
      </c>
      <c r="AG399" s="2" t="s">
        <v>681</v>
      </c>
      <c r="AH399" s="2" t="s">
        <v>681</v>
      </c>
      <c r="AI399" s="2" t="s">
        <v>681</v>
      </c>
      <c r="AM399" s="9">
        <f t="shared" si="18"/>
        <v>0</v>
      </c>
      <c r="AN399" s="9">
        <f t="shared" si="19"/>
        <v>0</v>
      </c>
      <c r="AO399" s="10" t="str">
        <f t="shared" si="20"/>
        <v/>
      </c>
    </row>
    <row r="400" spans="1:41" ht="15" customHeight="1" x14ac:dyDescent="0.25">
      <c r="A400" s="317" t="s">
        <v>1399</v>
      </c>
      <c r="B400" s="2" t="s">
        <v>590</v>
      </c>
      <c r="C400" s="2">
        <v>2016</v>
      </c>
      <c r="D400" s="2">
        <v>4.8</v>
      </c>
      <c r="E400" s="2">
        <v>6</v>
      </c>
      <c r="F400" s="2" t="s">
        <v>680</v>
      </c>
      <c r="G400" s="2">
        <v>0.4</v>
      </c>
      <c r="H400" s="2" t="s">
        <v>680</v>
      </c>
      <c r="I400" s="2" t="s">
        <v>680</v>
      </c>
      <c r="J400" s="2" t="s">
        <v>680</v>
      </c>
      <c r="K400" s="2" t="s">
        <v>680</v>
      </c>
      <c r="L400" s="2" t="s">
        <v>689</v>
      </c>
      <c r="M400" s="2" t="s">
        <v>680</v>
      </c>
      <c r="N400" s="2" t="s">
        <v>680</v>
      </c>
      <c r="O400" s="2">
        <v>5.6</v>
      </c>
      <c r="P400" s="2" t="s">
        <v>680</v>
      </c>
      <c r="Q400" s="2" t="s">
        <v>680</v>
      </c>
      <c r="R400" s="2" t="s">
        <v>680</v>
      </c>
      <c r="S400" s="2" t="s">
        <v>8</v>
      </c>
      <c r="T400" s="2" t="s">
        <v>680</v>
      </c>
      <c r="U400" s="2" t="s">
        <v>680</v>
      </c>
      <c r="V400" s="2" t="s">
        <v>680</v>
      </c>
      <c r="W400" s="2" t="s">
        <v>680</v>
      </c>
      <c r="X400" s="2" t="s">
        <v>680</v>
      </c>
      <c r="Y400" s="2" t="s">
        <v>680</v>
      </c>
      <c r="Z400" s="2" t="s">
        <v>680</v>
      </c>
      <c r="AA400" s="2" t="s">
        <v>680</v>
      </c>
      <c r="AB400" s="2" t="s">
        <v>680</v>
      </c>
      <c r="AC400" s="2" t="s">
        <v>680</v>
      </c>
      <c r="AD400" s="2" t="s">
        <v>680</v>
      </c>
      <c r="AE400" s="2" t="s">
        <v>680</v>
      </c>
      <c r="AF400" s="2" t="s">
        <v>680</v>
      </c>
      <c r="AG400" s="2" t="s">
        <v>680</v>
      </c>
      <c r="AH400" s="2" t="s">
        <v>680</v>
      </c>
      <c r="AI400" s="2" t="s">
        <v>680</v>
      </c>
      <c r="AM400" s="9">
        <f t="shared" si="18"/>
        <v>6</v>
      </c>
      <c r="AN400" s="9">
        <f t="shared" si="19"/>
        <v>4.8</v>
      </c>
      <c r="AO400" s="10">
        <f t="shared" si="20"/>
        <v>0.79999999999999993</v>
      </c>
    </row>
    <row r="401" spans="1:41" ht="15" customHeight="1" x14ac:dyDescent="0.25">
      <c r="A401" s="317" t="s">
        <v>1399</v>
      </c>
      <c r="B401" s="2" t="s">
        <v>591</v>
      </c>
      <c r="C401" s="2">
        <v>2016</v>
      </c>
      <c r="D401" s="2">
        <v>71.5</v>
      </c>
      <c r="E401" s="2">
        <v>82.9</v>
      </c>
      <c r="F401" s="2" t="s">
        <v>680</v>
      </c>
      <c r="G401" s="2">
        <v>7.9</v>
      </c>
      <c r="H401" s="2" t="s">
        <v>680</v>
      </c>
      <c r="I401" s="2" t="s">
        <v>680</v>
      </c>
      <c r="J401" s="2" t="s">
        <v>680</v>
      </c>
      <c r="K401" s="2" t="s">
        <v>680</v>
      </c>
      <c r="L401" s="2" t="s">
        <v>681</v>
      </c>
      <c r="M401" s="2">
        <v>33.299999999999997</v>
      </c>
      <c r="N401" s="2">
        <v>8</v>
      </c>
      <c r="O401" s="2">
        <v>26.6</v>
      </c>
      <c r="P401" s="2" t="s">
        <v>680</v>
      </c>
      <c r="Q401" s="2" t="s">
        <v>680</v>
      </c>
      <c r="R401" s="2" t="s">
        <v>680</v>
      </c>
      <c r="S401" s="2" t="s">
        <v>8</v>
      </c>
      <c r="T401" s="2" t="s">
        <v>680</v>
      </c>
      <c r="U401" s="2" t="s">
        <v>680</v>
      </c>
      <c r="V401" s="2" t="s">
        <v>680</v>
      </c>
      <c r="W401" s="2" t="s">
        <v>680</v>
      </c>
      <c r="X401" s="2" t="s">
        <v>680</v>
      </c>
      <c r="Y401" s="2" t="s">
        <v>680</v>
      </c>
      <c r="Z401" s="2" t="s">
        <v>680</v>
      </c>
      <c r="AA401" s="2" t="s">
        <v>680</v>
      </c>
      <c r="AB401" s="2" t="s">
        <v>680</v>
      </c>
      <c r="AC401" s="2" t="s">
        <v>680</v>
      </c>
      <c r="AD401" s="2">
        <v>7.1</v>
      </c>
      <c r="AE401" s="2" t="s">
        <v>680</v>
      </c>
      <c r="AF401" s="2" t="s">
        <v>680</v>
      </c>
      <c r="AG401" s="2" t="s">
        <v>680</v>
      </c>
      <c r="AH401" s="2" t="s">
        <v>680</v>
      </c>
      <c r="AI401" s="2" t="s">
        <v>680</v>
      </c>
      <c r="AM401" s="9">
        <f t="shared" si="18"/>
        <v>82.899999999999991</v>
      </c>
      <c r="AN401" s="9">
        <f t="shared" si="19"/>
        <v>71.5</v>
      </c>
      <c r="AO401" s="10">
        <f t="shared" si="20"/>
        <v>0.86248492159227996</v>
      </c>
    </row>
    <row r="402" spans="1:41" ht="15" customHeight="1" x14ac:dyDescent="0.25">
      <c r="A402" s="2" t="s">
        <v>592</v>
      </c>
      <c r="B402" s="2" t="s">
        <v>593</v>
      </c>
      <c r="C402" s="2">
        <v>2016</v>
      </c>
      <c r="D402" s="2" t="s">
        <v>680</v>
      </c>
      <c r="E402" s="2" t="s">
        <v>680</v>
      </c>
      <c r="F402" s="2" t="s">
        <v>680</v>
      </c>
      <c r="G402" s="2" t="s">
        <v>680</v>
      </c>
      <c r="H402" s="2" t="s">
        <v>680</v>
      </c>
      <c r="I402" s="2" t="s">
        <v>680</v>
      </c>
      <c r="J402" s="2" t="s">
        <v>680</v>
      </c>
      <c r="K402" s="2" t="s">
        <v>680</v>
      </c>
      <c r="L402" s="2" t="s">
        <v>681</v>
      </c>
      <c r="M402" s="2" t="s">
        <v>680</v>
      </c>
      <c r="N402" s="2" t="s">
        <v>680</v>
      </c>
      <c r="O402" s="2" t="s">
        <v>680</v>
      </c>
      <c r="P402" s="2" t="s">
        <v>680</v>
      </c>
      <c r="Q402" s="2" t="s">
        <v>680</v>
      </c>
      <c r="R402" s="2" t="s">
        <v>680</v>
      </c>
      <c r="S402" s="2" t="s">
        <v>680</v>
      </c>
      <c r="T402" s="2" t="s">
        <v>680</v>
      </c>
      <c r="U402" s="2" t="s">
        <v>680</v>
      </c>
      <c r="V402" s="2" t="s">
        <v>680</v>
      </c>
      <c r="W402" s="2" t="s">
        <v>680</v>
      </c>
      <c r="X402" s="2" t="s">
        <v>680</v>
      </c>
      <c r="Y402" s="2" t="s">
        <v>680</v>
      </c>
      <c r="Z402" s="2" t="s">
        <v>680</v>
      </c>
      <c r="AA402" s="2" t="s">
        <v>680</v>
      </c>
      <c r="AB402" s="2" t="s">
        <v>680</v>
      </c>
      <c r="AC402" s="2" t="s">
        <v>680</v>
      </c>
      <c r="AD402" s="2" t="s">
        <v>680</v>
      </c>
      <c r="AE402" s="2" t="s">
        <v>680</v>
      </c>
      <c r="AF402" s="2" t="s">
        <v>680</v>
      </c>
      <c r="AG402" s="2" t="s">
        <v>680</v>
      </c>
      <c r="AH402" s="2" t="s">
        <v>680</v>
      </c>
      <c r="AI402" s="2" t="s">
        <v>680</v>
      </c>
      <c r="AM402" s="9">
        <f t="shared" si="18"/>
        <v>0</v>
      </c>
      <c r="AN402" s="9">
        <f t="shared" si="19"/>
        <v>0</v>
      </c>
      <c r="AO402" s="10" t="str">
        <f t="shared" si="20"/>
        <v/>
      </c>
    </row>
    <row r="403" spans="1:41" ht="15" customHeight="1" x14ac:dyDescent="0.25">
      <c r="A403" s="2" t="s">
        <v>592</v>
      </c>
      <c r="B403" s="2" t="s">
        <v>594</v>
      </c>
      <c r="C403" s="2">
        <v>2016</v>
      </c>
      <c r="D403" s="2">
        <v>5.2569999999999997</v>
      </c>
      <c r="E403" s="2">
        <v>5.2569999999999997</v>
      </c>
      <c r="F403" s="2" t="s">
        <v>680</v>
      </c>
      <c r="G403" s="2" t="s">
        <v>680</v>
      </c>
      <c r="H403" s="2" t="s">
        <v>680</v>
      </c>
      <c r="I403" s="2" t="s">
        <v>680</v>
      </c>
      <c r="J403" s="2" t="s">
        <v>680</v>
      </c>
      <c r="K403" s="2" t="s">
        <v>680</v>
      </c>
      <c r="L403" s="2" t="s">
        <v>681</v>
      </c>
      <c r="M403" s="2" t="s">
        <v>680</v>
      </c>
      <c r="N403" s="2" t="s">
        <v>680</v>
      </c>
      <c r="O403" s="2">
        <v>5.09</v>
      </c>
      <c r="P403" s="2" t="s">
        <v>680</v>
      </c>
      <c r="Q403" s="2" t="s">
        <v>680</v>
      </c>
      <c r="R403" s="2" t="s">
        <v>680</v>
      </c>
      <c r="S403" s="2" t="s">
        <v>8</v>
      </c>
      <c r="T403" s="2" t="s">
        <v>680</v>
      </c>
      <c r="U403" s="2" t="s">
        <v>680</v>
      </c>
      <c r="V403" s="2" t="s">
        <v>680</v>
      </c>
      <c r="W403" s="2" t="s">
        <v>680</v>
      </c>
      <c r="X403" s="2" t="s">
        <v>680</v>
      </c>
      <c r="Y403" s="2">
        <v>0.16700000000000001</v>
      </c>
      <c r="Z403" s="2" t="s">
        <v>680</v>
      </c>
      <c r="AA403" s="2" t="s">
        <v>680</v>
      </c>
      <c r="AB403" s="2" t="s">
        <v>680</v>
      </c>
      <c r="AC403" s="2" t="s">
        <v>680</v>
      </c>
      <c r="AD403" s="2" t="s">
        <v>680</v>
      </c>
      <c r="AE403" s="2" t="s">
        <v>680</v>
      </c>
      <c r="AF403" s="2" t="s">
        <v>680</v>
      </c>
      <c r="AG403" s="2" t="s">
        <v>680</v>
      </c>
      <c r="AH403" s="2" t="s">
        <v>680</v>
      </c>
      <c r="AI403" s="2" t="s">
        <v>680</v>
      </c>
      <c r="AM403" s="9">
        <f t="shared" si="18"/>
        <v>5.2569999999999997</v>
      </c>
      <c r="AN403" s="9">
        <f t="shared" si="19"/>
        <v>5.2569999999999997</v>
      </c>
      <c r="AO403" s="10">
        <f t="shared" si="20"/>
        <v>1</v>
      </c>
    </row>
    <row r="404" spans="1:41" ht="15" customHeight="1" x14ac:dyDescent="0.25">
      <c r="A404" s="2" t="s">
        <v>592</v>
      </c>
      <c r="B404" s="2" t="s">
        <v>595</v>
      </c>
      <c r="C404" s="2">
        <v>2016</v>
      </c>
      <c r="D404" s="2">
        <v>9.0030000000000001</v>
      </c>
      <c r="E404" s="2">
        <v>9.0030000000000001</v>
      </c>
      <c r="F404" s="2" t="s">
        <v>680</v>
      </c>
      <c r="G404" s="2" t="s">
        <v>680</v>
      </c>
      <c r="H404" s="2" t="s">
        <v>680</v>
      </c>
      <c r="I404" s="2" t="s">
        <v>680</v>
      </c>
      <c r="J404" s="2" t="s">
        <v>680</v>
      </c>
      <c r="K404" s="2" t="s">
        <v>680</v>
      </c>
      <c r="L404" s="2" t="s">
        <v>681</v>
      </c>
      <c r="M404" s="2" t="s">
        <v>680</v>
      </c>
      <c r="N404" s="2" t="s">
        <v>680</v>
      </c>
      <c r="O404" s="2" t="s">
        <v>680</v>
      </c>
      <c r="P404" s="2" t="s">
        <v>680</v>
      </c>
      <c r="Q404" s="2" t="s">
        <v>680</v>
      </c>
      <c r="R404" s="2">
        <v>8.9109999999999996</v>
      </c>
      <c r="S404" s="2" t="s">
        <v>8</v>
      </c>
      <c r="T404" s="2" t="s">
        <v>680</v>
      </c>
      <c r="U404" s="2" t="s">
        <v>680</v>
      </c>
      <c r="V404" s="2" t="s">
        <v>680</v>
      </c>
      <c r="W404" s="2" t="s">
        <v>680</v>
      </c>
      <c r="X404" s="2" t="s">
        <v>680</v>
      </c>
      <c r="Y404" s="2">
        <v>9.1999999999999998E-2</v>
      </c>
      <c r="Z404" s="2" t="s">
        <v>680</v>
      </c>
      <c r="AA404" s="2" t="s">
        <v>680</v>
      </c>
      <c r="AB404" s="2" t="s">
        <v>680</v>
      </c>
      <c r="AC404" s="2" t="s">
        <v>680</v>
      </c>
      <c r="AD404" s="2" t="s">
        <v>680</v>
      </c>
      <c r="AE404" s="2" t="s">
        <v>680</v>
      </c>
      <c r="AF404" s="2" t="s">
        <v>680</v>
      </c>
      <c r="AG404" s="2" t="s">
        <v>680</v>
      </c>
      <c r="AH404" s="2" t="s">
        <v>680</v>
      </c>
      <c r="AI404" s="2" t="s">
        <v>680</v>
      </c>
      <c r="AM404" s="9">
        <f t="shared" si="18"/>
        <v>9.0030000000000001</v>
      </c>
      <c r="AN404" s="9">
        <f t="shared" si="19"/>
        <v>9.0030000000000001</v>
      </c>
      <c r="AO404" s="10">
        <f t="shared" si="20"/>
        <v>1</v>
      </c>
    </row>
    <row r="405" spans="1:41" ht="15" customHeight="1" x14ac:dyDescent="0.25">
      <c r="A405" s="2" t="s">
        <v>592</v>
      </c>
      <c r="B405" s="2" t="s">
        <v>596</v>
      </c>
      <c r="C405" s="2">
        <v>2016</v>
      </c>
      <c r="D405" s="2">
        <v>12.715999999999999</v>
      </c>
      <c r="E405" s="2">
        <v>12.715999999999999</v>
      </c>
      <c r="F405" s="2" t="s">
        <v>680</v>
      </c>
      <c r="G405" s="2" t="s">
        <v>680</v>
      </c>
      <c r="H405" s="2" t="s">
        <v>680</v>
      </c>
      <c r="I405" s="2" t="s">
        <v>680</v>
      </c>
      <c r="J405" s="2" t="s">
        <v>680</v>
      </c>
      <c r="K405" s="2" t="s">
        <v>680</v>
      </c>
      <c r="L405" s="2" t="s">
        <v>681</v>
      </c>
      <c r="M405" s="2" t="s">
        <v>680</v>
      </c>
      <c r="N405" s="2" t="s">
        <v>680</v>
      </c>
      <c r="O405" s="2" t="s">
        <v>680</v>
      </c>
      <c r="P405" s="2" t="s">
        <v>680</v>
      </c>
      <c r="Q405" s="2" t="s">
        <v>680</v>
      </c>
      <c r="R405" s="2">
        <v>12.625999999999999</v>
      </c>
      <c r="S405" s="2" t="s">
        <v>680</v>
      </c>
      <c r="T405" s="2" t="s">
        <v>680</v>
      </c>
      <c r="U405" s="2" t="s">
        <v>680</v>
      </c>
      <c r="V405" s="2" t="s">
        <v>680</v>
      </c>
      <c r="W405" s="2" t="s">
        <v>680</v>
      </c>
      <c r="X405" s="2" t="s">
        <v>680</v>
      </c>
      <c r="Y405" s="2">
        <v>0.09</v>
      </c>
      <c r="Z405" s="2" t="s">
        <v>680</v>
      </c>
      <c r="AA405" s="2" t="s">
        <v>680</v>
      </c>
      <c r="AB405" s="2" t="s">
        <v>680</v>
      </c>
      <c r="AC405" s="2" t="s">
        <v>680</v>
      </c>
      <c r="AD405" s="2" t="s">
        <v>680</v>
      </c>
      <c r="AE405" s="2" t="s">
        <v>680</v>
      </c>
      <c r="AF405" s="2" t="s">
        <v>680</v>
      </c>
      <c r="AG405" s="2" t="s">
        <v>680</v>
      </c>
      <c r="AH405" s="2" t="s">
        <v>680</v>
      </c>
      <c r="AI405" s="2" t="s">
        <v>680</v>
      </c>
      <c r="AM405" s="9">
        <f t="shared" si="18"/>
        <v>12.715999999999999</v>
      </c>
      <c r="AN405" s="9">
        <f t="shared" si="19"/>
        <v>12.715999999999999</v>
      </c>
      <c r="AO405" s="10">
        <f t="shared" si="20"/>
        <v>1</v>
      </c>
    </row>
    <row r="406" spans="1:41" ht="15" customHeight="1" x14ac:dyDescent="0.25">
      <c r="A406" s="2" t="s">
        <v>592</v>
      </c>
      <c r="B406" s="2" t="s">
        <v>597</v>
      </c>
      <c r="C406" s="2">
        <v>2016</v>
      </c>
      <c r="D406" s="2">
        <v>12.754</v>
      </c>
      <c r="E406" s="2">
        <v>18.712</v>
      </c>
      <c r="F406" s="2" t="s">
        <v>680</v>
      </c>
      <c r="G406" s="2" t="s">
        <v>680</v>
      </c>
      <c r="H406" s="2" t="s">
        <v>680</v>
      </c>
      <c r="I406" s="2">
        <v>0.106</v>
      </c>
      <c r="J406" s="2" t="s">
        <v>680</v>
      </c>
      <c r="K406" s="2" t="s">
        <v>680</v>
      </c>
      <c r="L406" s="2" t="s">
        <v>681</v>
      </c>
      <c r="M406" s="2" t="s">
        <v>680</v>
      </c>
      <c r="N406" s="2">
        <v>13.221</v>
      </c>
      <c r="O406" s="2">
        <v>1.474</v>
      </c>
      <c r="P406" s="2" t="s">
        <v>680</v>
      </c>
      <c r="Q406" s="2" t="s">
        <v>680</v>
      </c>
      <c r="R406" s="2">
        <v>1.339</v>
      </c>
      <c r="S406" s="2" t="s">
        <v>8</v>
      </c>
      <c r="T406" s="2" t="s">
        <v>680</v>
      </c>
      <c r="U406" s="2" t="s">
        <v>680</v>
      </c>
      <c r="V406" s="2" t="s">
        <v>680</v>
      </c>
      <c r="W406" s="2" t="s">
        <v>680</v>
      </c>
      <c r="X406" s="2" t="s">
        <v>680</v>
      </c>
      <c r="Y406" s="2">
        <v>0.19500000000000001</v>
      </c>
      <c r="Z406" s="2" t="s">
        <v>680</v>
      </c>
      <c r="AA406" s="2" t="s">
        <v>680</v>
      </c>
      <c r="AB406" s="2" t="s">
        <v>680</v>
      </c>
      <c r="AC406" s="2">
        <v>0.89</v>
      </c>
      <c r="AD406" s="2">
        <v>1.4870000000000001</v>
      </c>
      <c r="AE406" s="2" t="s">
        <v>680</v>
      </c>
      <c r="AF406" s="2" t="s">
        <v>680</v>
      </c>
      <c r="AG406" s="2" t="s">
        <v>680</v>
      </c>
      <c r="AH406" s="2" t="s">
        <v>680</v>
      </c>
      <c r="AI406" s="2" t="s">
        <v>680</v>
      </c>
      <c r="AM406" s="9">
        <f t="shared" si="18"/>
        <v>18.712000000000003</v>
      </c>
      <c r="AN406" s="9">
        <f t="shared" si="19"/>
        <v>12.754</v>
      </c>
      <c r="AO406" s="10">
        <f t="shared" si="20"/>
        <v>0.68159469858914057</v>
      </c>
    </row>
    <row r="407" spans="1:41" ht="15" customHeight="1" x14ac:dyDescent="0.25">
      <c r="A407" s="2" t="s">
        <v>598</v>
      </c>
      <c r="B407" s="2" t="s">
        <v>599</v>
      </c>
      <c r="C407" s="2">
        <v>2016</v>
      </c>
      <c r="D407" s="2">
        <v>2.694</v>
      </c>
      <c r="E407" s="2">
        <v>2.694</v>
      </c>
      <c r="F407" s="2">
        <v>0</v>
      </c>
      <c r="G407" s="2">
        <v>0.28699999999999998</v>
      </c>
      <c r="H407" s="2">
        <v>0</v>
      </c>
      <c r="I407" s="2">
        <v>0</v>
      </c>
      <c r="J407" s="2">
        <v>0</v>
      </c>
      <c r="K407" s="2">
        <v>0</v>
      </c>
      <c r="L407" s="2" t="s">
        <v>681</v>
      </c>
      <c r="M407" s="2">
        <v>0</v>
      </c>
      <c r="N407" s="2">
        <v>0</v>
      </c>
      <c r="O407" s="2">
        <v>0</v>
      </c>
      <c r="P407" s="2">
        <v>0</v>
      </c>
      <c r="Q407" s="2">
        <v>0</v>
      </c>
      <c r="R407" s="2">
        <v>0</v>
      </c>
      <c r="S407" s="2" t="s">
        <v>8</v>
      </c>
      <c r="T407" s="2">
        <v>1.1080000000000001</v>
      </c>
      <c r="U407" s="2">
        <v>1.2989999999999999</v>
      </c>
      <c r="V407" s="2">
        <v>0</v>
      </c>
      <c r="W407" s="2">
        <v>0</v>
      </c>
      <c r="X407" s="2">
        <v>0</v>
      </c>
      <c r="Y407" s="2">
        <v>0</v>
      </c>
      <c r="Z407" s="2">
        <v>0</v>
      </c>
      <c r="AA407" s="2" t="s">
        <v>680</v>
      </c>
      <c r="AB407" s="2" t="s">
        <v>680</v>
      </c>
      <c r="AC407" s="2" t="s">
        <v>680</v>
      </c>
      <c r="AD407" s="2" t="s">
        <v>680</v>
      </c>
      <c r="AE407" s="2" t="s">
        <v>680</v>
      </c>
      <c r="AF407" s="2" t="s">
        <v>680</v>
      </c>
      <c r="AG407" s="2" t="s">
        <v>680</v>
      </c>
      <c r="AH407" s="2" t="s">
        <v>680</v>
      </c>
      <c r="AI407" s="2" t="s">
        <v>680</v>
      </c>
      <c r="AM407" s="9">
        <f t="shared" si="18"/>
        <v>2.694</v>
      </c>
      <c r="AN407" s="9">
        <f t="shared" si="19"/>
        <v>2.694</v>
      </c>
      <c r="AO407" s="10">
        <f t="shared" si="20"/>
        <v>1</v>
      </c>
    </row>
    <row r="408" spans="1:41" ht="15" customHeight="1" x14ac:dyDescent="0.25">
      <c r="A408" s="2" t="s">
        <v>598</v>
      </c>
      <c r="B408" s="2" t="s">
        <v>600</v>
      </c>
      <c r="C408" s="2">
        <v>2016</v>
      </c>
      <c r="D408" s="2" t="s">
        <v>680</v>
      </c>
      <c r="E408" s="2" t="s">
        <v>680</v>
      </c>
      <c r="F408" s="2" t="s">
        <v>680</v>
      </c>
      <c r="G408" s="2" t="s">
        <v>680</v>
      </c>
      <c r="H408" s="2" t="s">
        <v>680</v>
      </c>
      <c r="I408" s="2" t="s">
        <v>680</v>
      </c>
      <c r="J408" s="2" t="s">
        <v>680</v>
      </c>
      <c r="K408" s="2" t="s">
        <v>680</v>
      </c>
      <c r="L408" s="2" t="s">
        <v>681</v>
      </c>
      <c r="M408" s="2" t="s">
        <v>680</v>
      </c>
      <c r="N408" s="2" t="s">
        <v>680</v>
      </c>
      <c r="O408" s="2" t="s">
        <v>680</v>
      </c>
      <c r="P408" s="2" t="s">
        <v>680</v>
      </c>
      <c r="Q408" s="2" t="s">
        <v>680</v>
      </c>
      <c r="R408" s="2" t="s">
        <v>680</v>
      </c>
      <c r="S408" s="2" t="s">
        <v>680</v>
      </c>
      <c r="T408" s="2" t="s">
        <v>680</v>
      </c>
      <c r="U408" s="2" t="s">
        <v>680</v>
      </c>
      <c r="V408" s="2" t="s">
        <v>680</v>
      </c>
      <c r="W408" s="2" t="s">
        <v>680</v>
      </c>
      <c r="X408" s="2" t="s">
        <v>680</v>
      </c>
      <c r="Y408" s="2" t="s">
        <v>680</v>
      </c>
      <c r="Z408" s="2" t="s">
        <v>680</v>
      </c>
      <c r="AA408" s="2" t="s">
        <v>680</v>
      </c>
      <c r="AB408" s="2" t="s">
        <v>680</v>
      </c>
      <c r="AC408" s="2" t="s">
        <v>680</v>
      </c>
      <c r="AD408" s="2" t="s">
        <v>680</v>
      </c>
      <c r="AE408" s="2" t="s">
        <v>680</v>
      </c>
      <c r="AF408" s="2" t="s">
        <v>680</v>
      </c>
      <c r="AG408" s="2" t="s">
        <v>680</v>
      </c>
      <c r="AH408" s="2" t="s">
        <v>680</v>
      </c>
      <c r="AI408" s="2" t="s">
        <v>680</v>
      </c>
      <c r="AM408" s="9">
        <f t="shared" si="18"/>
        <v>0</v>
      </c>
      <c r="AN408" s="9">
        <f t="shared" si="19"/>
        <v>0</v>
      </c>
      <c r="AO408" s="10" t="str">
        <f t="shared" si="20"/>
        <v/>
      </c>
    </row>
    <row r="409" spans="1:41" ht="15" customHeight="1" x14ac:dyDescent="0.25">
      <c r="A409" s="2" t="s">
        <v>598</v>
      </c>
      <c r="B409" s="2" t="s">
        <v>601</v>
      </c>
      <c r="C409" s="2">
        <v>2016</v>
      </c>
      <c r="D409" s="2">
        <v>28.6</v>
      </c>
      <c r="E409" s="2">
        <v>28.57</v>
      </c>
      <c r="F409" s="2">
        <v>0</v>
      </c>
      <c r="G409" s="2">
        <v>7.0000000000000007E-2</v>
      </c>
      <c r="H409" s="2">
        <v>0</v>
      </c>
      <c r="I409" s="2">
        <v>0</v>
      </c>
      <c r="J409" s="2">
        <v>0</v>
      </c>
      <c r="K409" s="2">
        <v>0</v>
      </c>
      <c r="L409" s="2" t="s">
        <v>681</v>
      </c>
      <c r="M409" s="2">
        <v>0</v>
      </c>
      <c r="N409" s="2">
        <v>0</v>
      </c>
      <c r="O409" s="2">
        <v>9.1</v>
      </c>
      <c r="P409" s="2">
        <v>17</v>
      </c>
      <c r="Q409" s="2">
        <v>0</v>
      </c>
      <c r="R409" s="2">
        <v>0</v>
      </c>
      <c r="S409" s="2" t="s">
        <v>8</v>
      </c>
      <c r="T409" s="2">
        <v>0</v>
      </c>
      <c r="U409" s="2">
        <v>1.3</v>
      </c>
      <c r="V409" s="2">
        <v>0</v>
      </c>
      <c r="W409" s="2">
        <v>0</v>
      </c>
      <c r="X409" s="2">
        <v>0</v>
      </c>
      <c r="Y409" s="2">
        <v>0</v>
      </c>
      <c r="Z409" s="2">
        <v>0</v>
      </c>
      <c r="AA409" s="2">
        <v>0</v>
      </c>
      <c r="AB409" s="2">
        <v>0</v>
      </c>
      <c r="AC409" s="2">
        <v>0</v>
      </c>
      <c r="AD409" s="2">
        <v>1.1000000000000001</v>
      </c>
      <c r="AE409" s="2">
        <v>0</v>
      </c>
      <c r="AF409" s="2" t="s">
        <v>680</v>
      </c>
      <c r="AG409" s="2">
        <v>0</v>
      </c>
      <c r="AH409" s="2">
        <v>0</v>
      </c>
      <c r="AI409" s="2">
        <v>0</v>
      </c>
      <c r="AM409" s="9">
        <f t="shared" si="18"/>
        <v>28.570000000000004</v>
      </c>
      <c r="AN409" s="9">
        <f t="shared" si="19"/>
        <v>28.6</v>
      </c>
      <c r="AO409" s="10">
        <f t="shared" si="20"/>
        <v>1.0010500525026251</v>
      </c>
    </row>
    <row r="410" spans="1:41" ht="15" customHeight="1" x14ac:dyDescent="0.25">
      <c r="A410" s="2" t="s">
        <v>602</v>
      </c>
      <c r="B410" s="2" t="s">
        <v>603</v>
      </c>
      <c r="C410" s="2">
        <v>2016</v>
      </c>
      <c r="D410" s="2">
        <v>215.291</v>
      </c>
      <c r="E410" s="2">
        <v>242.18199999999999</v>
      </c>
      <c r="F410" s="2" t="s">
        <v>680</v>
      </c>
      <c r="G410" s="2">
        <v>7.048</v>
      </c>
      <c r="H410" s="2">
        <v>15.51</v>
      </c>
      <c r="I410" s="2" t="s">
        <v>680</v>
      </c>
      <c r="J410" s="2" t="s">
        <v>680</v>
      </c>
      <c r="K410" s="2" t="s">
        <v>680</v>
      </c>
      <c r="L410" s="2" t="s">
        <v>681</v>
      </c>
      <c r="M410" s="2" t="s">
        <v>680</v>
      </c>
      <c r="N410" s="2" t="s">
        <v>680</v>
      </c>
      <c r="O410" s="2" t="s">
        <v>680</v>
      </c>
      <c r="P410" s="2">
        <v>33.161999999999999</v>
      </c>
      <c r="Q410" s="2" t="s">
        <v>680</v>
      </c>
      <c r="R410" s="2" t="s">
        <v>680</v>
      </c>
      <c r="S410" s="2" t="s">
        <v>680</v>
      </c>
      <c r="T410" s="2">
        <v>0.31</v>
      </c>
      <c r="U410" s="2" t="s">
        <v>680</v>
      </c>
      <c r="V410" s="2" t="s">
        <v>680</v>
      </c>
      <c r="W410" s="2" t="s">
        <v>680</v>
      </c>
      <c r="X410" s="2" t="s">
        <v>680</v>
      </c>
      <c r="Y410" s="2" t="s">
        <v>680</v>
      </c>
      <c r="Z410" s="2" t="s">
        <v>680</v>
      </c>
      <c r="AA410" s="2" t="s">
        <v>680</v>
      </c>
      <c r="AB410" s="2">
        <v>174.53100000000001</v>
      </c>
      <c r="AC410" s="2" t="s">
        <v>680</v>
      </c>
      <c r="AD410" s="2">
        <v>11.621</v>
      </c>
      <c r="AE410" s="2" t="s">
        <v>680</v>
      </c>
      <c r="AF410" s="2" t="s">
        <v>680</v>
      </c>
      <c r="AG410" s="2" t="s">
        <v>680</v>
      </c>
      <c r="AH410" s="2" t="s">
        <v>680</v>
      </c>
      <c r="AI410" s="2" t="s">
        <v>680</v>
      </c>
      <c r="AM410" s="9">
        <f t="shared" si="18"/>
        <v>242.18200000000002</v>
      </c>
      <c r="AN410" s="9">
        <f t="shared" si="19"/>
        <v>215.291</v>
      </c>
      <c r="AO410" s="10">
        <f t="shared" si="20"/>
        <v>0.88896367194919512</v>
      </c>
    </row>
    <row r="411" spans="1:41"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c r="V411" s="2" t="s">
        <v>681</v>
      </c>
      <c r="W411" s="2" t="s">
        <v>681</v>
      </c>
      <c r="X411" s="2" t="s">
        <v>681</v>
      </c>
      <c r="Y411" s="2" t="s">
        <v>681</v>
      </c>
      <c r="Z411" s="2" t="s">
        <v>681</v>
      </c>
      <c r="AA411" s="2" t="s">
        <v>681</v>
      </c>
      <c r="AB411" s="2" t="s">
        <v>681</v>
      </c>
      <c r="AC411" s="2" t="s">
        <v>681</v>
      </c>
      <c r="AD411" s="2" t="s">
        <v>681</v>
      </c>
      <c r="AE411" s="2" t="s">
        <v>681</v>
      </c>
      <c r="AF411" s="2" t="s">
        <v>681</v>
      </c>
      <c r="AG411" s="2" t="s">
        <v>681</v>
      </c>
      <c r="AH411" s="2" t="s">
        <v>681</v>
      </c>
      <c r="AI411" s="2" t="s">
        <v>681</v>
      </c>
      <c r="AM411" s="9">
        <f t="shared" si="18"/>
        <v>0</v>
      </c>
      <c r="AN411" s="9">
        <f t="shared" si="19"/>
        <v>0</v>
      </c>
      <c r="AO411" s="10" t="str">
        <f t="shared" si="20"/>
        <v/>
      </c>
    </row>
    <row r="412" spans="1:41" ht="15" customHeight="1" x14ac:dyDescent="0.25">
      <c r="A412" s="2" t="s">
        <v>602</v>
      </c>
      <c r="B412" s="2" t="s">
        <v>604</v>
      </c>
      <c r="C412" s="2">
        <v>2016</v>
      </c>
      <c r="D412" s="2">
        <v>15.468</v>
      </c>
      <c r="E412" s="2">
        <v>18.469000000000001</v>
      </c>
      <c r="F412" s="2" t="s">
        <v>680</v>
      </c>
      <c r="G412" s="2">
        <v>0.79800000000000004</v>
      </c>
      <c r="H412" s="2" t="s">
        <v>680</v>
      </c>
      <c r="I412" s="2" t="s">
        <v>680</v>
      </c>
      <c r="J412" s="2" t="s">
        <v>680</v>
      </c>
      <c r="K412" s="2" t="s">
        <v>680</v>
      </c>
      <c r="L412" s="2" t="s">
        <v>681</v>
      </c>
      <c r="M412" s="2" t="s">
        <v>680</v>
      </c>
      <c r="N412" s="2" t="s">
        <v>680</v>
      </c>
      <c r="O412" s="2" t="s">
        <v>680</v>
      </c>
      <c r="P412" s="2">
        <v>14.981999999999999</v>
      </c>
      <c r="Q412" s="2" t="s">
        <v>680</v>
      </c>
      <c r="R412" s="2" t="s">
        <v>680</v>
      </c>
      <c r="S412" s="2" t="s">
        <v>8</v>
      </c>
      <c r="T412" s="2" t="s">
        <v>680</v>
      </c>
      <c r="U412" s="2" t="s">
        <v>680</v>
      </c>
      <c r="V412" s="2" t="s">
        <v>680</v>
      </c>
      <c r="W412" s="2" t="s">
        <v>680</v>
      </c>
      <c r="X412" s="2" t="s">
        <v>680</v>
      </c>
      <c r="Y412" s="2" t="s">
        <v>680</v>
      </c>
      <c r="Z412" s="2" t="s">
        <v>680</v>
      </c>
      <c r="AA412" s="2" t="s">
        <v>680</v>
      </c>
      <c r="AB412" s="2" t="s">
        <v>680</v>
      </c>
      <c r="AC412" s="2" t="s">
        <v>680</v>
      </c>
      <c r="AD412" s="2">
        <v>2.6890000000000001</v>
      </c>
      <c r="AE412" s="2" t="s">
        <v>680</v>
      </c>
      <c r="AF412" s="2" t="s">
        <v>680</v>
      </c>
      <c r="AG412" s="2" t="s">
        <v>680</v>
      </c>
      <c r="AH412" s="2" t="s">
        <v>680</v>
      </c>
      <c r="AI412" s="2" t="s">
        <v>680</v>
      </c>
      <c r="AM412" s="9">
        <f t="shared" si="18"/>
        <v>18.469000000000001</v>
      </c>
      <c r="AN412" s="9">
        <f t="shared" si="19"/>
        <v>15.468</v>
      </c>
      <c r="AO412" s="10">
        <f t="shared" si="20"/>
        <v>0.83751150576641931</v>
      </c>
    </row>
    <row r="413" spans="1:41" ht="15" customHeight="1" x14ac:dyDescent="0.25">
      <c r="A413" s="2" t="s">
        <v>602</v>
      </c>
      <c r="B413" s="2" t="s">
        <v>605</v>
      </c>
      <c r="C413" s="2">
        <v>2016</v>
      </c>
      <c r="D413" s="2">
        <v>1.111</v>
      </c>
      <c r="E413" s="2">
        <v>1.3</v>
      </c>
      <c r="F413" s="2" t="s">
        <v>680</v>
      </c>
      <c r="G413" s="2">
        <v>1.3</v>
      </c>
      <c r="H413" s="2" t="s">
        <v>680</v>
      </c>
      <c r="I413" s="2" t="s">
        <v>680</v>
      </c>
      <c r="J413" s="2" t="s">
        <v>680</v>
      </c>
      <c r="K413" s="2" t="s">
        <v>680</v>
      </c>
      <c r="L413" s="2" t="s">
        <v>681</v>
      </c>
      <c r="M413" s="2" t="s">
        <v>680</v>
      </c>
      <c r="N413" s="2" t="s">
        <v>680</v>
      </c>
      <c r="O413" s="2" t="s">
        <v>680</v>
      </c>
      <c r="P413" s="2" t="s">
        <v>680</v>
      </c>
      <c r="Q413" s="2" t="s">
        <v>680</v>
      </c>
      <c r="R413" s="2" t="s">
        <v>680</v>
      </c>
      <c r="S413" s="2" t="s">
        <v>680</v>
      </c>
      <c r="T413" s="2" t="s">
        <v>680</v>
      </c>
      <c r="U413" s="2" t="s">
        <v>680</v>
      </c>
      <c r="V413" s="2" t="s">
        <v>680</v>
      </c>
      <c r="W413" s="2" t="s">
        <v>680</v>
      </c>
      <c r="X413" s="2" t="s">
        <v>680</v>
      </c>
      <c r="Y413" s="2" t="s">
        <v>680</v>
      </c>
      <c r="Z413" s="2" t="s">
        <v>680</v>
      </c>
      <c r="AA413" s="2" t="s">
        <v>680</v>
      </c>
      <c r="AB413" s="2" t="s">
        <v>680</v>
      </c>
      <c r="AC413" s="2" t="s">
        <v>680</v>
      </c>
      <c r="AD413" s="2" t="s">
        <v>680</v>
      </c>
      <c r="AE413" s="2" t="s">
        <v>680</v>
      </c>
      <c r="AF413" s="2" t="s">
        <v>680</v>
      </c>
      <c r="AG413" s="2" t="s">
        <v>680</v>
      </c>
      <c r="AH413" s="2" t="s">
        <v>680</v>
      </c>
      <c r="AI413" s="2" t="s">
        <v>680</v>
      </c>
      <c r="AM413" s="9">
        <f t="shared" si="18"/>
        <v>1.3</v>
      </c>
      <c r="AN413" s="9">
        <f t="shared" si="19"/>
        <v>1.111</v>
      </c>
      <c r="AO413" s="10">
        <f t="shared" si="20"/>
        <v>0.85461538461538455</v>
      </c>
    </row>
    <row r="414" spans="1:41" ht="15" customHeight="1" x14ac:dyDescent="0.25">
      <c r="A414" s="2" t="s">
        <v>602</v>
      </c>
      <c r="B414" s="2" t="s">
        <v>606</v>
      </c>
      <c r="C414" s="2">
        <v>2016</v>
      </c>
      <c r="D414" s="2">
        <v>7.0209999999999999</v>
      </c>
      <c r="E414" s="2">
        <v>8.0559999999999992</v>
      </c>
      <c r="F414" s="2" t="s">
        <v>680</v>
      </c>
      <c r="G414" s="2">
        <v>0.57899999999999996</v>
      </c>
      <c r="H414" s="2" t="s">
        <v>680</v>
      </c>
      <c r="I414" s="2" t="s">
        <v>680</v>
      </c>
      <c r="J414" s="2" t="s">
        <v>680</v>
      </c>
      <c r="K414" s="2" t="s">
        <v>680</v>
      </c>
      <c r="L414" s="2" t="s">
        <v>681</v>
      </c>
      <c r="M414" s="2" t="s">
        <v>680</v>
      </c>
      <c r="N414" s="2" t="s">
        <v>680</v>
      </c>
      <c r="O414" s="2">
        <v>1.004</v>
      </c>
      <c r="P414" s="2" t="s">
        <v>680</v>
      </c>
      <c r="Q414" s="2" t="s">
        <v>680</v>
      </c>
      <c r="R414" s="2" t="s">
        <v>680</v>
      </c>
      <c r="S414" s="2" t="s">
        <v>680</v>
      </c>
      <c r="T414" s="2" t="s">
        <v>680</v>
      </c>
      <c r="U414" s="2">
        <v>6.4729999999999999</v>
      </c>
      <c r="V414" s="2" t="s">
        <v>680</v>
      </c>
      <c r="W414" s="2" t="s">
        <v>680</v>
      </c>
      <c r="X414" s="2" t="s">
        <v>680</v>
      </c>
      <c r="Y414" s="2" t="s">
        <v>680</v>
      </c>
      <c r="Z414" s="2" t="s">
        <v>680</v>
      </c>
      <c r="AA414" s="2" t="s">
        <v>680</v>
      </c>
      <c r="AB414" s="2" t="s">
        <v>680</v>
      </c>
      <c r="AC414" s="2" t="s">
        <v>680</v>
      </c>
      <c r="AD414" s="2" t="s">
        <v>680</v>
      </c>
      <c r="AE414" s="2" t="s">
        <v>680</v>
      </c>
      <c r="AF414" s="2" t="s">
        <v>680</v>
      </c>
      <c r="AG414" s="2" t="s">
        <v>680</v>
      </c>
      <c r="AH414" s="2" t="s">
        <v>680</v>
      </c>
      <c r="AI414" s="2" t="s">
        <v>680</v>
      </c>
      <c r="AM414" s="9">
        <f t="shared" si="18"/>
        <v>8.0559999999999992</v>
      </c>
      <c r="AN414" s="9">
        <f t="shared" si="19"/>
        <v>7.0209999999999999</v>
      </c>
      <c r="AO414" s="10">
        <f t="shared" si="20"/>
        <v>0.87152432969215499</v>
      </c>
    </row>
    <row r="415" spans="1:41" ht="15" customHeight="1" x14ac:dyDescent="0.25">
      <c r="A415" s="2" t="s">
        <v>602</v>
      </c>
      <c r="B415" s="2" t="s">
        <v>607</v>
      </c>
      <c r="C415" s="2">
        <v>2016</v>
      </c>
      <c r="D415" s="2">
        <v>36.621000000000002</v>
      </c>
      <c r="E415" s="2">
        <v>39.225999999999999</v>
      </c>
      <c r="F415" s="2" t="s">
        <v>680</v>
      </c>
      <c r="G415" s="2" t="s">
        <v>680</v>
      </c>
      <c r="H415" s="2" t="s">
        <v>680</v>
      </c>
      <c r="I415" s="2">
        <v>6.8000000000000005E-2</v>
      </c>
      <c r="J415" s="2" t="s">
        <v>680</v>
      </c>
      <c r="K415" s="2" t="s">
        <v>680</v>
      </c>
      <c r="L415" s="2" t="s">
        <v>681</v>
      </c>
      <c r="M415" s="2" t="s">
        <v>680</v>
      </c>
      <c r="N415" s="2" t="s">
        <v>680</v>
      </c>
      <c r="O415" s="2">
        <v>14.276999999999999</v>
      </c>
      <c r="P415" s="2">
        <v>15.445</v>
      </c>
      <c r="Q415" s="2" t="s">
        <v>680</v>
      </c>
      <c r="R415" s="2">
        <v>0.03</v>
      </c>
      <c r="S415" s="2" t="s">
        <v>8</v>
      </c>
      <c r="T415" s="2" t="s">
        <v>680</v>
      </c>
      <c r="U415" s="2" t="s">
        <v>680</v>
      </c>
      <c r="V415" s="2" t="s">
        <v>680</v>
      </c>
      <c r="W415" s="2" t="s">
        <v>680</v>
      </c>
      <c r="X415" s="2" t="s">
        <v>680</v>
      </c>
      <c r="Y415" s="2" t="s">
        <v>680</v>
      </c>
      <c r="Z415" s="2" t="s">
        <v>680</v>
      </c>
      <c r="AA415" s="2" t="s">
        <v>680</v>
      </c>
      <c r="AB415" s="2" t="s">
        <v>680</v>
      </c>
      <c r="AC415" s="2" t="s">
        <v>680</v>
      </c>
      <c r="AD415" s="2">
        <v>8.9329999999999998</v>
      </c>
      <c r="AE415" s="2" t="s">
        <v>680</v>
      </c>
      <c r="AF415" s="2" t="s">
        <v>680</v>
      </c>
      <c r="AG415" s="2" t="s">
        <v>680</v>
      </c>
      <c r="AH415" s="2">
        <v>0.47299999999999998</v>
      </c>
      <c r="AI415" s="2">
        <v>0.48799999999999999</v>
      </c>
      <c r="AM415" s="9">
        <f t="shared" si="18"/>
        <v>39.241</v>
      </c>
      <c r="AN415" s="9">
        <f t="shared" si="19"/>
        <v>36.621000000000002</v>
      </c>
      <c r="AO415" s="10">
        <f t="shared" si="20"/>
        <v>0.93323309803521837</v>
      </c>
    </row>
    <row r="416" spans="1:41" ht="15" customHeight="1" x14ac:dyDescent="0.25">
      <c r="A416" s="2" t="s">
        <v>602</v>
      </c>
      <c r="B416" s="2" t="s">
        <v>608</v>
      </c>
      <c r="C416" s="2">
        <v>2016</v>
      </c>
      <c r="D416" s="2">
        <v>37.771000000000001</v>
      </c>
      <c r="E416" s="2">
        <v>38.997999999999998</v>
      </c>
      <c r="F416" s="2" t="s">
        <v>680</v>
      </c>
      <c r="G416" s="2">
        <v>0.72199999999999998</v>
      </c>
      <c r="H416" s="2" t="s">
        <v>680</v>
      </c>
      <c r="I416" s="2" t="s">
        <v>680</v>
      </c>
      <c r="J416" s="2" t="s">
        <v>680</v>
      </c>
      <c r="K416" s="2" t="s">
        <v>680</v>
      </c>
      <c r="L416" s="2" t="s">
        <v>689</v>
      </c>
      <c r="M416" s="2" t="s">
        <v>680</v>
      </c>
      <c r="N416" s="2" t="s">
        <v>680</v>
      </c>
      <c r="O416" s="2" t="s">
        <v>680</v>
      </c>
      <c r="P416" s="2" t="s">
        <v>680</v>
      </c>
      <c r="Q416" s="2" t="s">
        <v>680</v>
      </c>
      <c r="R416" s="2" t="s">
        <v>680</v>
      </c>
      <c r="S416" s="2" t="s">
        <v>680</v>
      </c>
      <c r="T416" s="2" t="s">
        <v>680</v>
      </c>
      <c r="U416" s="2" t="s">
        <v>680</v>
      </c>
      <c r="V416" s="2" t="s">
        <v>680</v>
      </c>
      <c r="W416" s="2" t="s">
        <v>680</v>
      </c>
      <c r="X416" s="2">
        <v>5.9080000000000004</v>
      </c>
      <c r="Y416" s="2" t="s">
        <v>680</v>
      </c>
      <c r="Z416" s="2" t="s">
        <v>680</v>
      </c>
      <c r="AA416" s="2" t="s">
        <v>680</v>
      </c>
      <c r="AB416" s="2" t="s">
        <v>680</v>
      </c>
      <c r="AC416" s="2">
        <v>1.0549999999999999</v>
      </c>
      <c r="AD416" s="2">
        <v>31.312999999999999</v>
      </c>
      <c r="AE416" s="2" t="s">
        <v>680</v>
      </c>
      <c r="AF416" s="2" t="s">
        <v>680</v>
      </c>
      <c r="AG416" s="2" t="s">
        <v>680</v>
      </c>
      <c r="AH416" s="2" t="s">
        <v>680</v>
      </c>
      <c r="AI416" s="2" t="s">
        <v>680</v>
      </c>
      <c r="AM416" s="9">
        <f t="shared" si="18"/>
        <v>38.997999999999998</v>
      </c>
      <c r="AN416" s="9">
        <f t="shared" si="19"/>
        <v>37.771000000000001</v>
      </c>
      <c r="AO416" s="10">
        <f t="shared" si="20"/>
        <v>0.9685368480434895</v>
      </c>
    </row>
    <row r="417" spans="1:41" ht="15" customHeight="1" x14ac:dyDescent="0.25">
      <c r="A417" s="2" t="s">
        <v>602</v>
      </c>
      <c r="B417" s="2" t="s">
        <v>609</v>
      </c>
      <c r="C417" s="2">
        <v>2016</v>
      </c>
      <c r="D417" s="2">
        <v>38.421999999999997</v>
      </c>
      <c r="E417" s="2">
        <v>48.744999999999997</v>
      </c>
      <c r="F417" s="2" t="s">
        <v>680</v>
      </c>
      <c r="G417" s="2">
        <v>1.5089999999999999</v>
      </c>
      <c r="H417" s="2" t="s">
        <v>680</v>
      </c>
      <c r="I417" s="2" t="s">
        <v>680</v>
      </c>
      <c r="J417" s="2" t="s">
        <v>680</v>
      </c>
      <c r="K417" s="2" t="s">
        <v>680</v>
      </c>
      <c r="L417" s="2" t="s">
        <v>681</v>
      </c>
      <c r="M417" s="2">
        <v>10.339</v>
      </c>
      <c r="N417" s="2">
        <v>9.8170000000000002</v>
      </c>
      <c r="O417" s="2">
        <v>11.715999999999999</v>
      </c>
      <c r="P417" s="2">
        <v>7.4980000000000002</v>
      </c>
      <c r="Q417" s="2" t="s">
        <v>680</v>
      </c>
      <c r="R417" s="2" t="s">
        <v>680</v>
      </c>
      <c r="S417" s="2" t="s">
        <v>680</v>
      </c>
      <c r="T417" s="2" t="s">
        <v>680</v>
      </c>
      <c r="U417" s="2" t="s">
        <v>680</v>
      </c>
      <c r="V417" s="2" t="s">
        <v>680</v>
      </c>
      <c r="W417" s="2" t="s">
        <v>680</v>
      </c>
      <c r="X417" s="2" t="s">
        <v>680</v>
      </c>
      <c r="Y417" s="2" t="s">
        <v>680</v>
      </c>
      <c r="Z417" s="2" t="s">
        <v>680</v>
      </c>
      <c r="AA417" s="2" t="s">
        <v>680</v>
      </c>
      <c r="AB417" s="2" t="s">
        <v>680</v>
      </c>
      <c r="AC417" s="2" t="s">
        <v>680</v>
      </c>
      <c r="AD417" s="2">
        <v>7.8659999999999997</v>
      </c>
      <c r="AE417" s="2" t="s">
        <v>680</v>
      </c>
      <c r="AF417" s="2" t="s">
        <v>680</v>
      </c>
      <c r="AG417" s="2" t="s">
        <v>680</v>
      </c>
      <c r="AH417" s="2" t="s">
        <v>680</v>
      </c>
      <c r="AI417" s="2" t="s">
        <v>680</v>
      </c>
      <c r="AM417" s="9">
        <f t="shared" si="18"/>
        <v>48.744999999999997</v>
      </c>
      <c r="AN417" s="9">
        <f t="shared" si="19"/>
        <v>38.421999999999997</v>
      </c>
      <c r="AO417" s="10">
        <f t="shared" si="20"/>
        <v>0.78822443327520775</v>
      </c>
    </row>
    <row r="418" spans="1:41" ht="15" customHeight="1" x14ac:dyDescent="0.25">
      <c r="A418" s="2" t="s">
        <v>602</v>
      </c>
      <c r="B418" s="2" t="s">
        <v>610</v>
      </c>
      <c r="C418" s="2">
        <v>2016</v>
      </c>
      <c r="D418" s="2">
        <v>0.17599999999999999</v>
      </c>
      <c r="E418" s="2">
        <v>0.22</v>
      </c>
      <c r="F418" s="2" t="s">
        <v>680</v>
      </c>
      <c r="G418" s="2">
        <v>0.22</v>
      </c>
      <c r="H418" s="2" t="s">
        <v>680</v>
      </c>
      <c r="I418" s="2" t="s">
        <v>680</v>
      </c>
      <c r="J418" s="2" t="s">
        <v>680</v>
      </c>
      <c r="K418" s="2" t="s">
        <v>680</v>
      </c>
      <c r="L418" s="2" t="s">
        <v>681</v>
      </c>
      <c r="M418" s="2" t="s">
        <v>680</v>
      </c>
      <c r="N418" s="2" t="s">
        <v>680</v>
      </c>
      <c r="O418" s="2" t="s">
        <v>680</v>
      </c>
      <c r="P418" s="2" t="s">
        <v>680</v>
      </c>
      <c r="Q418" s="2" t="s">
        <v>680</v>
      </c>
      <c r="R418" s="2" t="s">
        <v>680</v>
      </c>
      <c r="S418" s="2" t="s">
        <v>680</v>
      </c>
      <c r="T418" s="2" t="s">
        <v>680</v>
      </c>
      <c r="U418" s="2" t="s">
        <v>680</v>
      </c>
      <c r="V418" s="2" t="s">
        <v>680</v>
      </c>
      <c r="W418" s="2" t="s">
        <v>680</v>
      </c>
      <c r="X418" s="2" t="s">
        <v>680</v>
      </c>
      <c r="Y418" s="2" t="s">
        <v>680</v>
      </c>
      <c r="Z418" s="2" t="s">
        <v>680</v>
      </c>
      <c r="AA418" s="2" t="s">
        <v>680</v>
      </c>
      <c r="AB418" s="2" t="s">
        <v>680</v>
      </c>
      <c r="AC418" s="2" t="s">
        <v>680</v>
      </c>
      <c r="AD418" s="2" t="s">
        <v>680</v>
      </c>
      <c r="AE418" s="2" t="s">
        <v>680</v>
      </c>
      <c r="AF418" s="2" t="s">
        <v>680</v>
      </c>
      <c r="AG418" s="2" t="s">
        <v>680</v>
      </c>
      <c r="AH418" s="2" t="s">
        <v>680</v>
      </c>
      <c r="AI418" s="2" t="s">
        <v>680</v>
      </c>
      <c r="AM418" s="9">
        <f t="shared" si="18"/>
        <v>0.22</v>
      </c>
      <c r="AN418" s="9">
        <f t="shared" si="19"/>
        <v>0.17599999999999999</v>
      </c>
      <c r="AO418" s="10">
        <f t="shared" si="20"/>
        <v>0.79999999999999993</v>
      </c>
    </row>
    <row r="419" spans="1:41" ht="15" customHeight="1" x14ac:dyDescent="0.25">
      <c r="A419" s="2" t="s">
        <v>602</v>
      </c>
      <c r="B419" s="2" t="s">
        <v>611</v>
      </c>
      <c r="C419" s="2">
        <v>2016</v>
      </c>
      <c r="D419" s="2">
        <v>12.231</v>
      </c>
      <c r="E419" s="2">
        <v>14.609</v>
      </c>
      <c r="F419" s="2" t="s">
        <v>680</v>
      </c>
      <c r="G419" s="2">
        <v>0.42299999999999999</v>
      </c>
      <c r="H419" s="2" t="s">
        <v>680</v>
      </c>
      <c r="I419" s="2" t="s">
        <v>680</v>
      </c>
      <c r="J419" s="2" t="s">
        <v>680</v>
      </c>
      <c r="K419" s="2" t="s">
        <v>680</v>
      </c>
      <c r="L419" s="2" t="s">
        <v>681</v>
      </c>
      <c r="M419" s="2" t="s">
        <v>680</v>
      </c>
      <c r="N419" s="2" t="s">
        <v>680</v>
      </c>
      <c r="O419" s="2">
        <v>11.558</v>
      </c>
      <c r="P419" s="2" t="s">
        <v>680</v>
      </c>
      <c r="Q419" s="2" t="s">
        <v>680</v>
      </c>
      <c r="R419" s="2">
        <v>2.1970000000000001</v>
      </c>
      <c r="S419" s="2" t="s">
        <v>680</v>
      </c>
      <c r="T419" s="2" t="s">
        <v>680</v>
      </c>
      <c r="U419" s="2">
        <v>0.43099999999999999</v>
      </c>
      <c r="V419" s="2" t="s">
        <v>680</v>
      </c>
      <c r="W419" s="2" t="s">
        <v>680</v>
      </c>
      <c r="X419" s="2" t="s">
        <v>680</v>
      </c>
      <c r="Y419" s="2" t="s">
        <v>680</v>
      </c>
      <c r="Z419" s="2" t="s">
        <v>680</v>
      </c>
      <c r="AA419" s="2" t="s">
        <v>680</v>
      </c>
      <c r="AB419" s="2" t="s">
        <v>680</v>
      </c>
      <c r="AC419" s="2" t="s">
        <v>680</v>
      </c>
      <c r="AD419" s="2" t="s">
        <v>680</v>
      </c>
      <c r="AE419" s="2" t="s">
        <v>680</v>
      </c>
      <c r="AF419" s="2" t="s">
        <v>680</v>
      </c>
      <c r="AG419" s="2" t="s">
        <v>680</v>
      </c>
      <c r="AH419" s="2" t="s">
        <v>680</v>
      </c>
      <c r="AI419" s="2" t="s">
        <v>680</v>
      </c>
      <c r="AM419" s="9">
        <f t="shared" si="18"/>
        <v>14.609</v>
      </c>
      <c r="AN419" s="9">
        <f t="shared" si="19"/>
        <v>12.231</v>
      </c>
      <c r="AO419" s="10">
        <f t="shared" si="20"/>
        <v>0.83722362926962834</v>
      </c>
    </row>
    <row r="420" spans="1:41" ht="15" customHeight="1" x14ac:dyDescent="0.25">
      <c r="A420" s="2" t="s">
        <v>602</v>
      </c>
      <c r="B420" s="2" t="s">
        <v>612</v>
      </c>
      <c r="C420" s="2">
        <v>2016</v>
      </c>
      <c r="D420" s="2">
        <v>113.011</v>
      </c>
      <c r="E420" s="2">
        <v>129.02199999999999</v>
      </c>
      <c r="F420" s="2" t="s">
        <v>680</v>
      </c>
      <c r="G420" s="2">
        <v>2.99</v>
      </c>
      <c r="H420" s="2" t="s">
        <v>680</v>
      </c>
      <c r="I420" s="2" t="s">
        <v>680</v>
      </c>
      <c r="J420" s="2" t="s">
        <v>680</v>
      </c>
      <c r="K420" s="2" t="s">
        <v>680</v>
      </c>
      <c r="L420" s="2" t="s">
        <v>681</v>
      </c>
      <c r="M420" s="2">
        <v>44.58</v>
      </c>
      <c r="N420" s="2">
        <v>41.7</v>
      </c>
      <c r="O420" s="2">
        <v>16.13</v>
      </c>
      <c r="P420" s="2" t="s">
        <v>680</v>
      </c>
      <c r="Q420" s="2" t="s">
        <v>680</v>
      </c>
      <c r="R420" s="2" t="s">
        <v>680</v>
      </c>
      <c r="S420" s="2" t="s">
        <v>680</v>
      </c>
      <c r="T420" s="2" t="s">
        <v>680</v>
      </c>
      <c r="U420" s="2" t="s">
        <v>680</v>
      </c>
      <c r="V420" s="2" t="s">
        <v>680</v>
      </c>
      <c r="W420" s="2" t="s">
        <v>680</v>
      </c>
      <c r="X420" s="2" t="s">
        <v>680</v>
      </c>
      <c r="Y420" s="2" t="s">
        <v>680</v>
      </c>
      <c r="Z420" s="2" t="s">
        <v>680</v>
      </c>
      <c r="AA420" s="2" t="s">
        <v>680</v>
      </c>
      <c r="AB420" s="2" t="s">
        <v>680</v>
      </c>
      <c r="AC420" s="2" t="s">
        <v>680</v>
      </c>
      <c r="AD420" s="2">
        <v>23.622</v>
      </c>
      <c r="AE420" s="2" t="s">
        <v>680</v>
      </c>
      <c r="AF420" s="2" t="s">
        <v>680</v>
      </c>
      <c r="AG420" s="2" t="s">
        <v>680</v>
      </c>
      <c r="AH420" s="2" t="s">
        <v>680</v>
      </c>
      <c r="AI420" s="2" t="s">
        <v>680</v>
      </c>
      <c r="AM420" s="9">
        <f t="shared" si="18"/>
        <v>129.02199999999999</v>
      </c>
      <c r="AN420" s="9">
        <f t="shared" si="19"/>
        <v>113.011</v>
      </c>
      <c r="AO420" s="10">
        <f t="shared" si="20"/>
        <v>0.87590488443831283</v>
      </c>
    </row>
    <row r="421" spans="1:41" ht="15" customHeight="1" x14ac:dyDescent="0.25">
      <c r="A421" s="2" t="s">
        <v>602</v>
      </c>
      <c r="B421" s="2" t="s">
        <v>613</v>
      </c>
      <c r="C421" s="2">
        <v>2016</v>
      </c>
      <c r="D421" s="2" t="s">
        <v>680</v>
      </c>
      <c r="E421" s="2">
        <v>25.061</v>
      </c>
      <c r="F421" s="2" t="s">
        <v>680</v>
      </c>
      <c r="G421" s="2">
        <v>8.0000000000000002E-3</v>
      </c>
      <c r="H421" s="2" t="s">
        <v>680</v>
      </c>
      <c r="I421" s="2">
        <v>0.05</v>
      </c>
      <c r="J421" s="2" t="s">
        <v>680</v>
      </c>
      <c r="K421" s="2" t="s">
        <v>680</v>
      </c>
      <c r="L421" s="2" t="s">
        <v>723</v>
      </c>
      <c r="M421" s="2">
        <v>0.16500000000000001</v>
      </c>
      <c r="N421" s="2" t="s">
        <v>680</v>
      </c>
      <c r="O421" s="2" t="s">
        <v>680</v>
      </c>
      <c r="P421" s="2" t="s">
        <v>680</v>
      </c>
      <c r="Q421" s="2" t="s">
        <v>680</v>
      </c>
      <c r="R421" s="2">
        <v>0.13800000000000001</v>
      </c>
      <c r="S421" s="2" t="s">
        <v>8</v>
      </c>
      <c r="T421" s="2" t="s">
        <v>680</v>
      </c>
      <c r="U421" s="2" t="s">
        <v>680</v>
      </c>
      <c r="V421" s="2" t="s">
        <v>680</v>
      </c>
      <c r="W421" s="2">
        <v>0.96599999999999997</v>
      </c>
      <c r="X421" s="2" t="s">
        <v>680</v>
      </c>
      <c r="Y421" s="2" t="s">
        <v>680</v>
      </c>
      <c r="Z421" s="2" t="s">
        <v>680</v>
      </c>
      <c r="AA421" s="2" t="s">
        <v>680</v>
      </c>
      <c r="AB421" s="2">
        <v>0</v>
      </c>
      <c r="AC421" s="2" t="s">
        <v>680</v>
      </c>
      <c r="AD421" s="2">
        <v>23.734000000000002</v>
      </c>
      <c r="AE421" s="2" t="s">
        <v>680</v>
      </c>
      <c r="AF421" s="2" t="s">
        <v>680</v>
      </c>
      <c r="AG421" s="2" t="s">
        <v>680</v>
      </c>
      <c r="AH421" s="2" t="s">
        <v>680</v>
      </c>
      <c r="AI421" s="2" t="s">
        <v>680</v>
      </c>
      <c r="AM421" s="9">
        <f t="shared" si="18"/>
        <v>25.061</v>
      </c>
      <c r="AN421" s="9">
        <f t="shared" si="19"/>
        <v>0</v>
      </c>
      <c r="AO421" s="10">
        <f t="shared" si="20"/>
        <v>0</v>
      </c>
    </row>
    <row r="422" spans="1:41"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c r="V422" s="2" t="s">
        <v>681</v>
      </c>
      <c r="W422" s="2" t="s">
        <v>681</v>
      </c>
      <c r="X422" s="2" t="s">
        <v>681</v>
      </c>
      <c r="Y422" s="2" t="s">
        <v>681</v>
      </c>
      <c r="Z422" s="2" t="s">
        <v>681</v>
      </c>
      <c r="AA422" s="2" t="s">
        <v>681</v>
      </c>
      <c r="AB422" s="2" t="s">
        <v>681</v>
      </c>
      <c r="AC422" s="2" t="s">
        <v>681</v>
      </c>
      <c r="AD422" s="2" t="s">
        <v>681</v>
      </c>
      <c r="AE422" s="2" t="s">
        <v>681</v>
      </c>
      <c r="AF422" s="2" t="s">
        <v>681</v>
      </c>
      <c r="AG422" s="2" t="s">
        <v>681</v>
      </c>
      <c r="AH422" s="2" t="s">
        <v>681</v>
      </c>
      <c r="AI422" s="2" t="s">
        <v>681</v>
      </c>
      <c r="AM422" s="9">
        <f t="shared" si="18"/>
        <v>0</v>
      </c>
      <c r="AN422" s="9">
        <f t="shared" si="19"/>
        <v>0</v>
      </c>
      <c r="AO422" s="10" t="str">
        <f t="shared" si="20"/>
        <v/>
      </c>
    </row>
    <row r="423" spans="1:41" ht="15" customHeight="1" x14ac:dyDescent="0.25">
      <c r="A423" s="2" t="s">
        <v>602</v>
      </c>
      <c r="B423" s="2" t="s">
        <v>614</v>
      </c>
      <c r="C423" s="2">
        <v>2016</v>
      </c>
      <c r="D423" s="2">
        <v>2.2280000000000002</v>
      </c>
      <c r="E423" s="2">
        <v>2.532</v>
      </c>
      <c r="F423" s="2" t="s">
        <v>680</v>
      </c>
      <c r="G423" s="2">
        <v>3.5999999999999997E-2</v>
      </c>
      <c r="H423" s="2" t="s">
        <v>680</v>
      </c>
      <c r="I423" s="2" t="s">
        <v>680</v>
      </c>
      <c r="J423" s="2" t="s">
        <v>680</v>
      </c>
      <c r="K423" s="2" t="s">
        <v>680</v>
      </c>
      <c r="L423" s="2" t="s">
        <v>681</v>
      </c>
      <c r="M423" s="2" t="s">
        <v>680</v>
      </c>
      <c r="N423" s="2" t="s">
        <v>680</v>
      </c>
      <c r="O423" s="2" t="s">
        <v>680</v>
      </c>
      <c r="P423" s="2" t="s">
        <v>680</v>
      </c>
      <c r="Q423" s="2" t="s">
        <v>680</v>
      </c>
      <c r="R423" s="2" t="s">
        <v>680</v>
      </c>
      <c r="S423" s="2" t="s">
        <v>680</v>
      </c>
      <c r="T423" s="2" t="s">
        <v>680</v>
      </c>
      <c r="U423" s="2">
        <v>2.496</v>
      </c>
      <c r="V423" s="2" t="s">
        <v>680</v>
      </c>
      <c r="W423" s="2" t="s">
        <v>680</v>
      </c>
      <c r="X423" s="2" t="s">
        <v>680</v>
      </c>
      <c r="Y423" s="2" t="s">
        <v>680</v>
      </c>
      <c r="Z423" s="2" t="s">
        <v>680</v>
      </c>
      <c r="AA423" s="2" t="s">
        <v>680</v>
      </c>
      <c r="AB423" s="2" t="s">
        <v>680</v>
      </c>
      <c r="AC423" s="2" t="s">
        <v>680</v>
      </c>
      <c r="AD423" s="2" t="s">
        <v>680</v>
      </c>
      <c r="AE423" s="2" t="s">
        <v>680</v>
      </c>
      <c r="AF423" s="2" t="s">
        <v>680</v>
      </c>
      <c r="AG423" s="2" t="s">
        <v>680</v>
      </c>
      <c r="AH423" s="2" t="s">
        <v>680</v>
      </c>
      <c r="AI423" s="2" t="s">
        <v>680</v>
      </c>
      <c r="AM423" s="9">
        <f t="shared" si="18"/>
        <v>2.532</v>
      </c>
      <c r="AN423" s="9">
        <f t="shared" si="19"/>
        <v>2.2280000000000002</v>
      </c>
      <c r="AO423" s="10">
        <f t="shared" si="20"/>
        <v>0.87993680884676151</v>
      </c>
    </row>
    <row r="424" spans="1:41" ht="15" customHeight="1" x14ac:dyDescent="0.25">
      <c r="A424" s="2" t="s">
        <v>602</v>
      </c>
      <c r="B424" s="2" t="s">
        <v>615</v>
      </c>
      <c r="C424" s="2">
        <v>2016</v>
      </c>
      <c r="D424" s="2">
        <v>30.773</v>
      </c>
      <c r="E424" s="2">
        <v>32.817999999999998</v>
      </c>
      <c r="F424" s="2" t="s">
        <v>680</v>
      </c>
      <c r="G424" s="2">
        <v>0.52900000000000003</v>
      </c>
      <c r="H424" s="2">
        <v>3.375</v>
      </c>
      <c r="I424" s="2" t="s">
        <v>680</v>
      </c>
      <c r="J424" s="2" t="s">
        <v>680</v>
      </c>
      <c r="K424" s="2" t="s">
        <v>680</v>
      </c>
      <c r="L424" s="2" t="s">
        <v>681</v>
      </c>
      <c r="M424" s="2" t="s">
        <v>680</v>
      </c>
      <c r="N424" s="2" t="s">
        <v>680</v>
      </c>
      <c r="O424" s="2" t="s">
        <v>680</v>
      </c>
      <c r="P424" s="2" t="s">
        <v>680</v>
      </c>
      <c r="Q424" s="2" t="s">
        <v>680</v>
      </c>
      <c r="R424" s="2" t="s">
        <v>680</v>
      </c>
      <c r="S424" s="2" t="s">
        <v>680</v>
      </c>
      <c r="T424" s="2">
        <v>28.914000000000001</v>
      </c>
      <c r="U424" s="2" t="s">
        <v>680</v>
      </c>
      <c r="V424" s="2" t="s">
        <v>680</v>
      </c>
      <c r="W424" s="2" t="s">
        <v>680</v>
      </c>
      <c r="X424" s="2" t="s">
        <v>680</v>
      </c>
      <c r="Y424" s="2" t="s">
        <v>680</v>
      </c>
      <c r="Z424" s="2" t="s">
        <v>680</v>
      </c>
      <c r="AA424" s="2" t="s">
        <v>680</v>
      </c>
      <c r="AB424" s="2" t="s">
        <v>680</v>
      </c>
      <c r="AC424" s="2" t="s">
        <v>680</v>
      </c>
      <c r="AD424" s="2" t="s">
        <v>680</v>
      </c>
      <c r="AE424" s="2" t="s">
        <v>680</v>
      </c>
      <c r="AF424" s="2" t="s">
        <v>680</v>
      </c>
      <c r="AG424" s="2" t="s">
        <v>680</v>
      </c>
      <c r="AH424" s="2" t="s">
        <v>680</v>
      </c>
      <c r="AI424" s="2" t="s">
        <v>680</v>
      </c>
      <c r="AM424" s="9">
        <f t="shared" si="18"/>
        <v>32.817999999999998</v>
      </c>
      <c r="AN424" s="9">
        <f t="shared" si="19"/>
        <v>30.773</v>
      </c>
      <c r="AO424" s="10">
        <f t="shared" si="20"/>
        <v>0.93768663538302155</v>
      </c>
    </row>
    <row r="425" spans="1:41" ht="15" customHeight="1" x14ac:dyDescent="0.25">
      <c r="A425" s="2" t="s">
        <v>602</v>
      </c>
      <c r="B425" s="2" t="s">
        <v>616</v>
      </c>
      <c r="C425" s="2">
        <v>2016</v>
      </c>
      <c r="D425" s="2">
        <v>8.1579999999999995</v>
      </c>
      <c r="E425" s="2">
        <v>9.2859999999999996</v>
      </c>
      <c r="F425" s="2" t="s">
        <v>680</v>
      </c>
      <c r="G425" s="2">
        <v>0.317</v>
      </c>
      <c r="H425" s="2" t="s">
        <v>680</v>
      </c>
      <c r="I425" s="2" t="s">
        <v>680</v>
      </c>
      <c r="J425" s="2" t="s">
        <v>680</v>
      </c>
      <c r="K425" s="2" t="s">
        <v>680</v>
      </c>
      <c r="L425" s="2" t="s">
        <v>681</v>
      </c>
      <c r="M425" s="2" t="s">
        <v>680</v>
      </c>
      <c r="N425" s="2" t="s">
        <v>680</v>
      </c>
      <c r="O425" s="2">
        <v>1.464</v>
      </c>
      <c r="P425" s="2">
        <v>1.113</v>
      </c>
      <c r="Q425" s="2" t="s">
        <v>680</v>
      </c>
      <c r="R425" s="2">
        <v>6.3920000000000003</v>
      </c>
      <c r="S425" s="2" t="s">
        <v>8</v>
      </c>
      <c r="T425" s="2" t="s">
        <v>680</v>
      </c>
      <c r="U425" s="2" t="s">
        <v>680</v>
      </c>
      <c r="V425" s="2" t="s">
        <v>680</v>
      </c>
      <c r="W425" s="2" t="s">
        <v>680</v>
      </c>
      <c r="X425" s="2" t="s">
        <v>680</v>
      </c>
      <c r="Y425" s="2" t="s">
        <v>680</v>
      </c>
      <c r="Z425" s="2" t="s">
        <v>680</v>
      </c>
      <c r="AA425" s="2" t="s">
        <v>680</v>
      </c>
      <c r="AB425" s="2" t="s">
        <v>680</v>
      </c>
      <c r="AC425" s="2" t="s">
        <v>680</v>
      </c>
      <c r="AD425" s="2" t="s">
        <v>680</v>
      </c>
      <c r="AE425" s="2" t="s">
        <v>680</v>
      </c>
      <c r="AF425" s="2" t="s">
        <v>680</v>
      </c>
      <c r="AG425" s="2" t="s">
        <v>680</v>
      </c>
      <c r="AH425" s="2" t="s">
        <v>680</v>
      </c>
      <c r="AI425" s="2" t="s">
        <v>680</v>
      </c>
      <c r="AM425" s="9">
        <f t="shared" si="18"/>
        <v>9.2860000000000014</v>
      </c>
      <c r="AN425" s="9">
        <f t="shared" si="19"/>
        <v>8.1579999999999995</v>
      </c>
      <c r="AO425" s="10">
        <f t="shared" si="20"/>
        <v>0.87852681455955184</v>
      </c>
    </row>
    <row r="426" spans="1:41" ht="15" customHeight="1" x14ac:dyDescent="0.25">
      <c r="A426" s="2" t="s">
        <v>602</v>
      </c>
      <c r="B426" s="2" t="s">
        <v>617</v>
      </c>
      <c r="C426" s="2">
        <v>2016</v>
      </c>
      <c r="D426" s="2">
        <v>92.32</v>
      </c>
      <c r="E426" s="2">
        <v>104.539</v>
      </c>
      <c r="F426" s="2" t="s">
        <v>680</v>
      </c>
      <c r="G426" s="2">
        <v>0.91200000000000003</v>
      </c>
      <c r="H426" s="2" t="s">
        <v>680</v>
      </c>
      <c r="I426" s="2" t="s">
        <v>680</v>
      </c>
      <c r="J426" s="2" t="s">
        <v>680</v>
      </c>
      <c r="K426" s="2" t="s">
        <v>680</v>
      </c>
      <c r="L426" s="2" t="s">
        <v>681</v>
      </c>
      <c r="M426" s="2" t="s">
        <v>680</v>
      </c>
      <c r="N426" s="2" t="s">
        <v>680</v>
      </c>
      <c r="O426" s="2" t="s">
        <v>680</v>
      </c>
      <c r="P426" s="2" t="s">
        <v>680</v>
      </c>
      <c r="Q426" s="2" t="s">
        <v>680</v>
      </c>
      <c r="R426" s="2">
        <v>87.528999999999996</v>
      </c>
      <c r="S426" s="2" t="s">
        <v>680</v>
      </c>
      <c r="T426" s="2" t="s">
        <v>680</v>
      </c>
      <c r="U426" s="2" t="s">
        <v>680</v>
      </c>
      <c r="V426" s="2" t="s">
        <v>680</v>
      </c>
      <c r="W426" s="2" t="s">
        <v>680</v>
      </c>
      <c r="X426" s="2" t="s">
        <v>680</v>
      </c>
      <c r="Y426" s="2" t="s">
        <v>680</v>
      </c>
      <c r="Z426" s="2" t="s">
        <v>680</v>
      </c>
      <c r="AA426" s="2" t="s">
        <v>680</v>
      </c>
      <c r="AB426" s="2" t="s">
        <v>680</v>
      </c>
      <c r="AC426" s="2" t="s">
        <v>680</v>
      </c>
      <c r="AD426" s="2">
        <v>16.097999999999999</v>
      </c>
      <c r="AE426" s="2" t="s">
        <v>680</v>
      </c>
      <c r="AF426" s="2" t="s">
        <v>680</v>
      </c>
      <c r="AG426" s="2" t="s">
        <v>680</v>
      </c>
      <c r="AH426" s="2" t="s">
        <v>680</v>
      </c>
      <c r="AI426" s="2" t="s">
        <v>680</v>
      </c>
      <c r="AM426" s="9">
        <f t="shared" si="18"/>
        <v>104.539</v>
      </c>
      <c r="AN426" s="9">
        <f t="shared" si="19"/>
        <v>92.32</v>
      </c>
      <c r="AO426" s="10">
        <f t="shared" si="20"/>
        <v>0.88311539234161407</v>
      </c>
    </row>
    <row r="427" spans="1:41"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681</v>
      </c>
      <c r="M427" s="2" t="s">
        <v>680</v>
      </c>
      <c r="N427" s="2" t="s">
        <v>680</v>
      </c>
      <c r="O427" s="2" t="s">
        <v>680</v>
      </c>
      <c r="P427" s="2" t="s">
        <v>680</v>
      </c>
      <c r="Q427" s="2" t="s">
        <v>680</v>
      </c>
      <c r="R427" s="2" t="s">
        <v>680</v>
      </c>
      <c r="S427" s="2" t="s">
        <v>680</v>
      </c>
      <c r="T427" s="2" t="s">
        <v>680</v>
      </c>
      <c r="U427" s="2" t="s">
        <v>680</v>
      </c>
      <c r="V427" s="2" t="s">
        <v>680</v>
      </c>
      <c r="W427" s="2" t="s">
        <v>680</v>
      </c>
      <c r="X427" s="2" t="s">
        <v>680</v>
      </c>
      <c r="Y427" s="2" t="s">
        <v>680</v>
      </c>
      <c r="Z427" s="2" t="s">
        <v>680</v>
      </c>
      <c r="AA427" s="2" t="s">
        <v>680</v>
      </c>
      <c r="AB427" s="2" t="s">
        <v>680</v>
      </c>
      <c r="AC427" s="2" t="s">
        <v>680</v>
      </c>
      <c r="AD427" s="2" t="s">
        <v>680</v>
      </c>
      <c r="AE427" s="2" t="s">
        <v>680</v>
      </c>
      <c r="AF427" s="2" t="s">
        <v>680</v>
      </c>
      <c r="AG427" s="2" t="s">
        <v>680</v>
      </c>
      <c r="AH427" s="2" t="s">
        <v>680</v>
      </c>
      <c r="AI427" s="2" t="s">
        <v>680</v>
      </c>
      <c r="AM427" s="9">
        <f t="shared" si="18"/>
        <v>0</v>
      </c>
      <c r="AN427" s="9">
        <f t="shared" si="19"/>
        <v>0</v>
      </c>
      <c r="AO427" s="10" t="str">
        <f t="shared" si="20"/>
        <v/>
      </c>
    </row>
    <row r="428" spans="1:41" ht="15" customHeight="1" x14ac:dyDescent="0.25">
      <c r="A428" s="2" t="s">
        <v>619</v>
      </c>
      <c r="B428" s="2" t="s">
        <v>620</v>
      </c>
      <c r="C428" s="2">
        <v>2016</v>
      </c>
      <c r="D428" s="2">
        <v>3.0000000000000001E-3</v>
      </c>
      <c r="E428" s="2">
        <v>3.0000000000000001E-3</v>
      </c>
      <c r="F428" s="2" t="s">
        <v>680</v>
      </c>
      <c r="G428" s="2">
        <v>3.0000000000000001E-3</v>
      </c>
      <c r="H428" s="2" t="s">
        <v>680</v>
      </c>
      <c r="I428" s="2" t="s">
        <v>680</v>
      </c>
      <c r="J428" s="2" t="s">
        <v>680</v>
      </c>
      <c r="K428" s="2" t="s">
        <v>680</v>
      </c>
      <c r="L428" s="2" t="s">
        <v>681</v>
      </c>
      <c r="M428" s="2" t="s">
        <v>680</v>
      </c>
      <c r="N428" s="2" t="s">
        <v>680</v>
      </c>
      <c r="O428" s="2" t="s">
        <v>680</v>
      </c>
      <c r="P428" s="2" t="s">
        <v>680</v>
      </c>
      <c r="Q428" s="2" t="s">
        <v>680</v>
      </c>
      <c r="R428" s="2" t="s">
        <v>680</v>
      </c>
      <c r="S428" s="2" t="s">
        <v>680</v>
      </c>
      <c r="T428" s="2" t="s">
        <v>680</v>
      </c>
      <c r="U428" s="2" t="s">
        <v>680</v>
      </c>
      <c r="V428" s="2" t="s">
        <v>680</v>
      </c>
      <c r="W428" s="2" t="s">
        <v>680</v>
      </c>
      <c r="X428" s="2" t="s">
        <v>680</v>
      </c>
      <c r="Y428" s="2" t="s">
        <v>680</v>
      </c>
      <c r="Z428" s="2" t="s">
        <v>680</v>
      </c>
      <c r="AA428" s="2" t="s">
        <v>680</v>
      </c>
      <c r="AB428" s="2" t="s">
        <v>680</v>
      </c>
      <c r="AC428" s="2" t="s">
        <v>680</v>
      </c>
      <c r="AD428" s="2" t="s">
        <v>680</v>
      </c>
      <c r="AE428" s="2" t="s">
        <v>680</v>
      </c>
      <c r="AF428" s="2" t="s">
        <v>680</v>
      </c>
      <c r="AG428" s="2" t="s">
        <v>680</v>
      </c>
      <c r="AH428" s="2" t="s">
        <v>680</v>
      </c>
      <c r="AI428" s="2" t="s">
        <v>680</v>
      </c>
      <c r="AM428" s="9">
        <f t="shared" si="18"/>
        <v>3.0000000000000001E-3</v>
      </c>
      <c r="AN428" s="9">
        <f t="shared" si="19"/>
        <v>3.0000000000000001E-3</v>
      </c>
      <c r="AO428" s="10">
        <f t="shared" si="20"/>
        <v>1</v>
      </c>
    </row>
    <row r="429" spans="1:41" ht="15" customHeight="1" x14ac:dyDescent="0.25">
      <c r="A429" s="2" t="s">
        <v>619</v>
      </c>
      <c r="B429" s="2" t="s">
        <v>621</v>
      </c>
      <c r="C429" s="2">
        <v>2016</v>
      </c>
      <c r="D429" s="2">
        <v>114.55800000000001</v>
      </c>
      <c r="E429" s="2">
        <v>136.60919999999999</v>
      </c>
      <c r="F429" s="2" t="s">
        <v>680</v>
      </c>
      <c r="G429" s="2">
        <v>1.72E-2</v>
      </c>
      <c r="H429" s="2" t="s">
        <v>680</v>
      </c>
      <c r="I429" s="2" t="s">
        <v>680</v>
      </c>
      <c r="J429" s="2" t="s">
        <v>680</v>
      </c>
      <c r="K429" s="2">
        <v>1.9019999999999999</v>
      </c>
      <c r="L429" s="2" t="s">
        <v>929</v>
      </c>
      <c r="M429" s="2">
        <v>44.621000000000002</v>
      </c>
      <c r="N429" s="2">
        <v>35.158000000000001</v>
      </c>
      <c r="O429" s="2">
        <v>28.414000000000001</v>
      </c>
      <c r="P429" s="2" t="s">
        <v>680</v>
      </c>
      <c r="Q429" s="2" t="s">
        <v>680</v>
      </c>
      <c r="R429" s="2" t="s">
        <v>680</v>
      </c>
      <c r="S429" s="2" t="s">
        <v>8</v>
      </c>
      <c r="T429" s="2" t="s">
        <v>680</v>
      </c>
      <c r="U429" s="2" t="s">
        <v>680</v>
      </c>
      <c r="V429" s="2" t="s">
        <v>680</v>
      </c>
      <c r="W429" s="2" t="s">
        <v>680</v>
      </c>
      <c r="X429" s="2" t="s">
        <v>680</v>
      </c>
      <c r="Y429" s="2">
        <v>5.2489999999999997</v>
      </c>
      <c r="Z429" s="2" t="s">
        <v>680</v>
      </c>
      <c r="AA429" s="2">
        <v>0</v>
      </c>
      <c r="AB429" s="2" t="s">
        <v>680</v>
      </c>
      <c r="AC429" s="2">
        <v>0.53200000000000003</v>
      </c>
      <c r="AD429" s="2">
        <v>20.315000000000001</v>
      </c>
      <c r="AE429" s="2" t="s">
        <v>680</v>
      </c>
      <c r="AF429" s="2" t="s">
        <v>680</v>
      </c>
      <c r="AG429" s="2" t="s">
        <v>680</v>
      </c>
      <c r="AH429" s="2">
        <v>0.40100000000000002</v>
      </c>
      <c r="AI429" s="2">
        <v>0.40100000000000002</v>
      </c>
      <c r="AM429" s="9">
        <f t="shared" si="18"/>
        <v>136.60920000000002</v>
      </c>
      <c r="AN429" s="9">
        <f t="shared" si="19"/>
        <v>114.55800000000001</v>
      </c>
      <c r="AO429" s="10">
        <f t="shared" si="20"/>
        <v>0.83858188174734938</v>
      </c>
    </row>
    <row r="430" spans="1:41" ht="15" customHeight="1" x14ac:dyDescent="0.25">
      <c r="A430" s="2" t="s">
        <v>622</v>
      </c>
      <c r="B430" s="2" t="s">
        <v>623</v>
      </c>
      <c r="C430" s="2">
        <v>2016</v>
      </c>
      <c r="D430" s="2">
        <v>104.053</v>
      </c>
      <c r="E430" s="2">
        <v>114.46599999999999</v>
      </c>
      <c r="F430" s="2" t="s">
        <v>680</v>
      </c>
      <c r="G430" s="2">
        <v>0.19900000000000001</v>
      </c>
      <c r="H430" s="2" t="s">
        <v>680</v>
      </c>
      <c r="I430" s="2" t="s">
        <v>680</v>
      </c>
      <c r="J430" s="2" t="s">
        <v>680</v>
      </c>
      <c r="K430" s="2" t="s">
        <v>680</v>
      </c>
      <c r="L430" s="2" t="s">
        <v>681</v>
      </c>
      <c r="M430" s="2">
        <v>26.338000000000001</v>
      </c>
      <c r="N430" s="2">
        <v>7.8319999999999999</v>
      </c>
      <c r="O430" s="2">
        <v>30.981999999999999</v>
      </c>
      <c r="P430" s="2">
        <v>9.66</v>
      </c>
      <c r="Q430" s="2" t="s">
        <v>680</v>
      </c>
      <c r="R430" s="2" t="s">
        <v>680</v>
      </c>
      <c r="S430" s="2" t="s">
        <v>8</v>
      </c>
      <c r="T430" s="2" t="s">
        <v>680</v>
      </c>
      <c r="U430" s="2" t="s">
        <v>680</v>
      </c>
      <c r="V430" s="2" t="s">
        <v>680</v>
      </c>
      <c r="W430" s="2" t="s">
        <v>680</v>
      </c>
      <c r="X430" s="2" t="s">
        <v>680</v>
      </c>
      <c r="Y430" s="2">
        <v>8.3840000000000003</v>
      </c>
      <c r="Z430" s="2" t="s">
        <v>680</v>
      </c>
      <c r="AA430" s="2">
        <v>5.6189999999999998</v>
      </c>
      <c r="AB430" s="2" t="s">
        <v>680</v>
      </c>
      <c r="AC430" s="2" t="s">
        <v>680</v>
      </c>
      <c r="AD430" s="2">
        <v>15.96</v>
      </c>
      <c r="AE430" s="2">
        <v>9.49</v>
      </c>
      <c r="AF430" s="2" t="s">
        <v>921</v>
      </c>
      <c r="AG430" s="2">
        <v>1.1619999999999999</v>
      </c>
      <c r="AH430" s="2">
        <v>2E-3</v>
      </c>
      <c r="AI430" s="2">
        <v>2E-3</v>
      </c>
      <c r="AM430" s="9">
        <f t="shared" si="18"/>
        <v>114.46599999999998</v>
      </c>
      <c r="AN430" s="9">
        <f t="shared" si="19"/>
        <v>104.053</v>
      </c>
      <c r="AO430" s="10">
        <f t="shared" si="20"/>
        <v>0.90902975556060328</v>
      </c>
    </row>
    <row r="431" spans="1:41" ht="15" customHeight="1" x14ac:dyDescent="0.25">
      <c r="A431" s="2" t="s">
        <v>622</v>
      </c>
      <c r="B431" s="2" t="s">
        <v>624</v>
      </c>
      <c r="C431" s="2">
        <v>2016</v>
      </c>
      <c r="D431" s="2">
        <v>12.541</v>
      </c>
      <c r="E431" s="2">
        <v>14.146000000000001</v>
      </c>
      <c r="F431" s="2" t="s">
        <v>680</v>
      </c>
      <c r="G431" s="2">
        <v>0.88800000000000001</v>
      </c>
      <c r="H431" s="2" t="s">
        <v>680</v>
      </c>
      <c r="I431" s="2" t="s">
        <v>680</v>
      </c>
      <c r="J431" s="2" t="s">
        <v>680</v>
      </c>
      <c r="K431" s="2" t="s">
        <v>680</v>
      </c>
      <c r="L431" s="2" t="s">
        <v>681</v>
      </c>
      <c r="M431" s="2" t="s">
        <v>680</v>
      </c>
      <c r="N431" s="2" t="s">
        <v>680</v>
      </c>
      <c r="O431" s="2">
        <v>13.257999999999999</v>
      </c>
      <c r="P431" s="2" t="s">
        <v>680</v>
      </c>
      <c r="Q431" s="2" t="s">
        <v>680</v>
      </c>
      <c r="R431" s="2" t="s">
        <v>680</v>
      </c>
      <c r="S431" s="2" t="s">
        <v>8</v>
      </c>
      <c r="T431" s="2" t="s">
        <v>680</v>
      </c>
      <c r="U431" s="2" t="s">
        <v>680</v>
      </c>
      <c r="V431" s="2" t="s">
        <v>680</v>
      </c>
      <c r="W431" s="2" t="s">
        <v>680</v>
      </c>
      <c r="X431" s="2" t="s">
        <v>680</v>
      </c>
      <c r="Y431" s="2" t="s">
        <v>680</v>
      </c>
      <c r="Z431" s="2" t="s">
        <v>680</v>
      </c>
      <c r="AA431" s="2" t="s">
        <v>680</v>
      </c>
      <c r="AB431" s="2" t="s">
        <v>680</v>
      </c>
      <c r="AC431" s="2" t="s">
        <v>680</v>
      </c>
      <c r="AD431" s="2" t="s">
        <v>680</v>
      </c>
      <c r="AE431" s="2" t="s">
        <v>680</v>
      </c>
      <c r="AF431" s="2" t="s">
        <v>680</v>
      </c>
      <c r="AG431" s="2" t="s">
        <v>680</v>
      </c>
      <c r="AH431" s="2" t="s">
        <v>680</v>
      </c>
      <c r="AI431" s="2" t="s">
        <v>680</v>
      </c>
      <c r="AM431" s="9">
        <f t="shared" si="18"/>
        <v>14.145999999999999</v>
      </c>
      <c r="AN431" s="9">
        <f t="shared" si="19"/>
        <v>12.541</v>
      </c>
      <c r="AO431" s="10">
        <f t="shared" si="20"/>
        <v>0.88654036476742548</v>
      </c>
    </row>
    <row r="432" spans="1:41" ht="15" customHeight="1" x14ac:dyDescent="0.25">
      <c r="A432" s="2" t="s">
        <v>622</v>
      </c>
      <c r="B432" s="2" t="s">
        <v>625</v>
      </c>
      <c r="C432" s="2">
        <v>2016</v>
      </c>
      <c r="D432" s="2">
        <v>114.881</v>
      </c>
      <c r="E432" s="2">
        <v>130.88800000000001</v>
      </c>
      <c r="F432" s="2" t="s">
        <v>680</v>
      </c>
      <c r="G432" s="2">
        <v>0.92</v>
      </c>
      <c r="H432" s="2" t="s">
        <v>680</v>
      </c>
      <c r="I432" s="2" t="s">
        <v>680</v>
      </c>
      <c r="J432" s="2" t="s">
        <v>680</v>
      </c>
      <c r="K432" s="2" t="s">
        <v>680</v>
      </c>
      <c r="L432" s="2" t="s">
        <v>681</v>
      </c>
      <c r="M432" s="2">
        <v>2.6459999999999999</v>
      </c>
      <c r="N432" s="2">
        <v>20.03</v>
      </c>
      <c r="O432" s="2">
        <v>2.3490000000000002</v>
      </c>
      <c r="P432" s="2">
        <v>2.25</v>
      </c>
      <c r="Q432" s="2" t="s">
        <v>680</v>
      </c>
      <c r="R432" s="2" t="s">
        <v>680</v>
      </c>
      <c r="S432" s="2" t="s">
        <v>8</v>
      </c>
      <c r="T432" s="2" t="s">
        <v>680</v>
      </c>
      <c r="U432" s="2" t="s">
        <v>680</v>
      </c>
      <c r="V432" s="2" t="s">
        <v>680</v>
      </c>
      <c r="W432" s="2">
        <v>76.882999999999996</v>
      </c>
      <c r="X432" s="2" t="s">
        <v>680</v>
      </c>
      <c r="Y432" s="2">
        <v>6.9640000000000004</v>
      </c>
      <c r="Z432" s="2" t="s">
        <v>680</v>
      </c>
      <c r="AA432" s="2" t="s">
        <v>680</v>
      </c>
      <c r="AB432" s="2" t="s">
        <v>680</v>
      </c>
      <c r="AC432" s="2" t="s">
        <v>680</v>
      </c>
      <c r="AD432" s="2">
        <v>18.846</v>
      </c>
      <c r="AE432" s="2" t="s">
        <v>680</v>
      </c>
      <c r="AF432" s="2" t="s">
        <v>680</v>
      </c>
      <c r="AG432" s="2" t="s">
        <v>680</v>
      </c>
      <c r="AH432" s="2" t="s">
        <v>680</v>
      </c>
      <c r="AI432" s="2" t="s">
        <v>680</v>
      </c>
      <c r="AM432" s="9">
        <f t="shared" si="18"/>
        <v>130.88800000000001</v>
      </c>
      <c r="AN432" s="9">
        <f t="shared" si="19"/>
        <v>114.881</v>
      </c>
      <c r="AO432" s="10">
        <f t="shared" si="20"/>
        <v>0.87770460240816572</v>
      </c>
    </row>
    <row r="433" spans="1:41" ht="15" customHeight="1" x14ac:dyDescent="0.25">
      <c r="A433" s="2" t="s">
        <v>622</v>
      </c>
      <c r="B433" s="2" t="s">
        <v>626</v>
      </c>
      <c r="C433" s="2">
        <v>2016</v>
      </c>
      <c r="D433" s="2" t="s">
        <v>680</v>
      </c>
      <c r="E433" s="2" t="s">
        <v>680</v>
      </c>
      <c r="F433" s="2" t="s">
        <v>680</v>
      </c>
      <c r="G433" s="2" t="s">
        <v>680</v>
      </c>
      <c r="H433" s="2" t="s">
        <v>680</v>
      </c>
      <c r="I433" s="2" t="s">
        <v>680</v>
      </c>
      <c r="J433" s="2" t="s">
        <v>680</v>
      </c>
      <c r="K433" s="2" t="s">
        <v>680</v>
      </c>
      <c r="L433" s="2" t="s">
        <v>681</v>
      </c>
      <c r="M433" s="2" t="s">
        <v>680</v>
      </c>
      <c r="N433" s="2" t="s">
        <v>680</v>
      </c>
      <c r="O433" s="2" t="s">
        <v>680</v>
      </c>
      <c r="P433" s="2" t="s">
        <v>680</v>
      </c>
      <c r="Q433" s="2" t="s">
        <v>680</v>
      </c>
      <c r="R433" s="2" t="s">
        <v>680</v>
      </c>
      <c r="S433" s="2" t="s">
        <v>680</v>
      </c>
      <c r="T433" s="2" t="s">
        <v>680</v>
      </c>
      <c r="U433" s="2" t="s">
        <v>680</v>
      </c>
      <c r="V433" s="2" t="s">
        <v>680</v>
      </c>
      <c r="W433" s="2" t="s">
        <v>680</v>
      </c>
      <c r="X433" s="2" t="s">
        <v>680</v>
      </c>
      <c r="Y433" s="2" t="s">
        <v>680</v>
      </c>
      <c r="Z433" s="2" t="s">
        <v>680</v>
      </c>
      <c r="AA433" s="2" t="s">
        <v>680</v>
      </c>
      <c r="AB433" s="2" t="s">
        <v>680</v>
      </c>
      <c r="AC433" s="2" t="s">
        <v>680</v>
      </c>
      <c r="AD433" s="2" t="s">
        <v>680</v>
      </c>
      <c r="AE433" s="2" t="s">
        <v>680</v>
      </c>
      <c r="AF433" s="2" t="s">
        <v>680</v>
      </c>
      <c r="AG433" s="2" t="s">
        <v>680</v>
      </c>
      <c r="AH433" s="2" t="s">
        <v>680</v>
      </c>
      <c r="AI433" s="2" t="s">
        <v>680</v>
      </c>
      <c r="AM433" s="9">
        <f t="shared" si="18"/>
        <v>0</v>
      </c>
      <c r="AN433" s="9">
        <f t="shared" si="19"/>
        <v>0</v>
      </c>
      <c r="AO433" s="10" t="str">
        <f t="shared" si="20"/>
        <v/>
      </c>
    </row>
    <row r="434" spans="1:41" ht="15" customHeight="1" x14ac:dyDescent="0.25">
      <c r="A434" s="2" t="s">
        <v>627</v>
      </c>
      <c r="B434" s="2" t="s">
        <v>628</v>
      </c>
      <c r="C434" s="2">
        <v>2016</v>
      </c>
      <c r="D434" s="2" t="s">
        <v>681</v>
      </c>
      <c r="E434" s="2" t="s">
        <v>681</v>
      </c>
      <c r="F434" s="2" t="s">
        <v>681</v>
      </c>
      <c r="G434" s="2" t="s">
        <v>681</v>
      </c>
      <c r="H434" s="2" t="s">
        <v>681</v>
      </c>
      <c r="I434" s="2" t="s">
        <v>681</v>
      </c>
      <c r="J434" s="2" t="s">
        <v>681</v>
      </c>
      <c r="K434" s="2" t="s">
        <v>681</v>
      </c>
      <c r="L434" s="2" t="s">
        <v>681</v>
      </c>
      <c r="M434" s="2" t="s">
        <v>681</v>
      </c>
      <c r="N434" s="2" t="s">
        <v>681</v>
      </c>
      <c r="O434" s="2" t="s">
        <v>681</v>
      </c>
      <c r="P434" s="2" t="s">
        <v>681</v>
      </c>
      <c r="Q434" s="2" t="s">
        <v>681</v>
      </c>
      <c r="R434" s="2" t="s">
        <v>681</v>
      </c>
      <c r="S434" s="2" t="s">
        <v>681</v>
      </c>
      <c r="T434" s="2" t="s">
        <v>681</v>
      </c>
      <c r="U434" s="2" t="s">
        <v>681</v>
      </c>
      <c r="V434" s="2" t="s">
        <v>681</v>
      </c>
      <c r="W434" s="2" t="s">
        <v>681</v>
      </c>
      <c r="X434" s="2" t="s">
        <v>681</v>
      </c>
      <c r="Y434" s="2" t="s">
        <v>681</v>
      </c>
      <c r="Z434" s="2" t="s">
        <v>681</v>
      </c>
      <c r="AA434" s="2" t="s">
        <v>681</v>
      </c>
      <c r="AB434" s="2" t="s">
        <v>681</v>
      </c>
      <c r="AC434" s="2" t="s">
        <v>681</v>
      </c>
      <c r="AD434" s="2" t="s">
        <v>681</v>
      </c>
      <c r="AE434" s="2" t="s">
        <v>681</v>
      </c>
      <c r="AF434" s="2" t="s">
        <v>681</v>
      </c>
      <c r="AG434" s="2" t="s">
        <v>681</v>
      </c>
      <c r="AH434" s="2" t="s">
        <v>681</v>
      </c>
      <c r="AI434" s="2" t="s">
        <v>681</v>
      </c>
      <c r="AM434" s="9">
        <f t="shared" si="18"/>
        <v>0</v>
      </c>
      <c r="AN434" s="9">
        <f t="shared" si="19"/>
        <v>0</v>
      </c>
      <c r="AO434" s="10" t="str">
        <f t="shared" si="20"/>
        <v/>
      </c>
    </row>
    <row r="435" spans="1:41" ht="15" customHeight="1" x14ac:dyDescent="0.25">
      <c r="A435" s="2" t="s">
        <v>627</v>
      </c>
      <c r="B435" s="2" t="s">
        <v>629</v>
      </c>
      <c r="C435" s="2">
        <v>2016</v>
      </c>
      <c r="D435" s="2" t="s">
        <v>681</v>
      </c>
      <c r="E435" s="2" t="s">
        <v>681</v>
      </c>
      <c r="F435" s="2" t="s">
        <v>681</v>
      </c>
      <c r="G435" s="2" t="s">
        <v>681</v>
      </c>
      <c r="H435" s="2" t="s">
        <v>681</v>
      </c>
      <c r="I435" s="2" t="s">
        <v>681</v>
      </c>
      <c r="J435" s="2" t="s">
        <v>681</v>
      </c>
      <c r="K435" s="2" t="s">
        <v>681</v>
      </c>
      <c r="L435" s="2" t="s">
        <v>681</v>
      </c>
      <c r="M435" s="2" t="s">
        <v>681</v>
      </c>
      <c r="N435" s="2" t="s">
        <v>681</v>
      </c>
      <c r="O435" s="2" t="s">
        <v>681</v>
      </c>
      <c r="P435" s="2" t="s">
        <v>681</v>
      </c>
      <c r="Q435" s="2" t="s">
        <v>681</v>
      </c>
      <c r="R435" s="2" t="s">
        <v>681</v>
      </c>
      <c r="S435" s="2" t="s">
        <v>681</v>
      </c>
      <c r="T435" s="2" t="s">
        <v>681</v>
      </c>
      <c r="U435" s="2" t="s">
        <v>681</v>
      </c>
      <c r="V435" s="2" t="s">
        <v>681</v>
      </c>
      <c r="W435" s="2" t="s">
        <v>681</v>
      </c>
      <c r="X435" s="2" t="s">
        <v>681</v>
      </c>
      <c r="Y435" s="2" t="s">
        <v>681</v>
      </c>
      <c r="Z435" s="2" t="s">
        <v>681</v>
      </c>
      <c r="AA435" s="2" t="s">
        <v>681</v>
      </c>
      <c r="AB435" s="2" t="s">
        <v>681</v>
      </c>
      <c r="AC435" s="2" t="s">
        <v>681</v>
      </c>
      <c r="AD435" s="2" t="s">
        <v>681</v>
      </c>
      <c r="AE435" s="2" t="s">
        <v>681</v>
      </c>
      <c r="AF435" s="2" t="s">
        <v>681</v>
      </c>
      <c r="AG435" s="2" t="s">
        <v>681</v>
      </c>
      <c r="AH435" s="2" t="s">
        <v>681</v>
      </c>
      <c r="AI435" s="2" t="s">
        <v>681</v>
      </c>
      <c r="AM435" s="9">
        <f t="shared" si="18"/>
        <v>0</v>
      </c>
      <c r="AN435" s="9">
        <f t="shared" si="19"/>
        <v>0</v>
      </c>
      <c r="AO435" s="10" t="str">
        <f t="shared" si="20"/>
        <v/>
      </c>
    </row>
    <row r="436" spans="1:41" ht="15" customHeight="1" x14ac:dyDescent="0.25">
      <c r="A436" s="2" t="s">
        <v>627</v>
      </c>
      <c r="B436" s="2" t="s">
        <v>630</v>
      </c>
      <c r="C436" s="2">
        <v>2016</v>
      </c>
      <c r="D436" s="2" t="s">
        <v>681</v>
      </c>
      <c r="E436" s="2" t="s">
        <v>681</v>
      </c>
      <c r="F436" s="2" t="s">
        <v>681</v>
      </c>
      <c r="G436" s="2" t="s">
        <v>681</v>
      </c>
      <c r="H436" s="2" t="s">
        <v>681</v>
      </c>
      <c r="I436" s="2" t="s">
        <v>681</v>
      </c>
      <c r="J436" s="2" t="s">
        <v>681</v>
      </c>
      <c r="K436" s="2" t="s">
        <v>681</v>
      </c>
      <c r="L436" s="2" t="s">
        <v>681</v>
      </c>
      <c r="M436" s="2" t="s">
        <v>681</v>
      </c>
      <c r="N436" s="2" t="s">
        <v>681</v>
      </c>
      <c r="O436" s="2" t="s">
        <v>681</v>
      </c>
      <c r="P436" s="2" t="s">
        <v>681</v>
      </c>
      <c r="Q436" s="2" t="s">
        <v>681</v>
      </c>
      <c r="R436" s="2" t="s">
        <v>681</v>
      </c>
      <c r="S436" s="2" t="s">
        <v>681</v>
      </c>
      <c r="T436" s="2" t="s">
        <v>681</v>
      </c>
      <c r="U436" s="2" t="s">
        <v>681</v>
      </c>
      <c r="V436" s="2" t="s">
        <v>681</v>
      </c>
      <c r="W436" s="2" t="s">
        <v>681</v>
      </c>
      <c r="X436" s="2" t="s">
        <v>681</v>
      </c>
      <c r="Y436" s="2" t="s">
        <v>681</v>
      </c>
      <c r="Z436" s="2" t="s">
        <v>681</v>
      </c>
      <c r="AA436" s="2" t="s">
        <v>681</v>
      </c>
      <c r="AB436" s="2" t="s">
        <v>681</v>
      </c>
      <c r="AC436" s="2" t="s">
        <v>681</v>
      </c>
      <c r="AD436" s="2" t="s">
        <v>681</v>
      </c>
      <c r="AE436" s="2" t="s">
        <v>681</v>
      </c>
      <c r="AF436" s="2" t="s">
        <v>681</v>
      </c>
      <c r="AG436" s="2" t="s">
        <v>681</v>
      </c>
      <c r="AH436" s="2" t="s">
        <v>681</v>
      </c>
      <c r="AI436" s="2" t="s">
        <v>681</v>
      </c>
      <c r="AM436" s="9">
        <f t="shared" si="18"/>
        <v>0</v>
      </c>
      <c r="AN436" s="9">
        <f t="shared" si="19"/>
        <v>0</v>
      </c>
      <c r="AO436" s="10" t="str">
        <f t="shared" si="20"/>
        <v/>
      </c>
    </row>
    <row r="437" spans="1:41" ht="15" customHeight="1" x14ac:dyDescent="0.25">
      <c r="A437" s="2" t="s">
        <v>631</v>
      </c>
      <c r="B437" s="2" t="s">
        <v>632</v>
      </c>
      <c r="C437" s="2">
        <v>2016</v>
      </c>
      <c r="D437" s="2">
        <v>17.600000000000001</v>
      </c>
      <c r="E437" s="2">
        <v>19.608000000000001</v>
      </c>
      <c r="F437" s="2" t="s">
        <v>680</v>
      </c>
      <c r="G437" s="2" t="s">
        <v>680</v>
      </c>
      <c r="H437" s="2" t="s">
        <v>680</v>
      </c>
      <c r="I437" s="2" t="s">
        <v>680</v>
      </c>
      <c r="J437" s="2" t="s">
        <v>680</v>
      </c>
      <c r="K437" s="2" t="s">
        <v>680</v>
      </c>
      <c r="L437" s="2" t="s">
        <v>681</v>
      </c>
      <c r="M437" s="2" t="s">
        <v>680</v>
      </c>
      <c r="N437" s="2" t="s">
        <v>680</v>
      </c>
      <c r="O437" s="2">
        <v>14.782999999999999</v>
      </c>
      <c r="P437" s="2" t="s">
        <v>680</v>
      </c>
      <c r="Q437" s="2" t="s">
        <v>680</v>
      </c>
      <c r="R437" s="2" t="s">
        <v>680</v>
      </c>
      <c r="S437" s="2" t="s">
        <v>8</v>
      </c>
      <c r="T437" s="2">
        <v>3.778</v>
      </c>
      <c r="U437" s="2" t="s">
        <v>680</v>
      </c>
      <c r="V437" s="2" t="s">
        <v>680</v>
      </c>
      <c r="W437" s="2" t="s">
        <v>680</v>
      </c>
      <c r="X437" s="2" t="s">
        <v>680</v>
      </c>
      <c r="Y437" s="2">
        <v>1.0469999999999999</v>
      </c>
      <c r="Z437" s="2" t="s">
        <v>680</v>
      </c>
      <c r="AA437" s="2" t="s">
        <v>680</v>
      </c>
      <c r="AB437" s="2" t="s">
        <v>680</v>
      </c>
      <c r="AC437" s="2" t="s">
        <v>680</v>
      </c>
      <c r="AD437" s="2" t="s">
        <v>680</v>
      </c>
      <c r="AE437" s="2" t="s">
        <v>680</v>
      </c>
      <c r="AF437" s="2" t="s">
        <v>680</v>
      </c>
      <c r="AG437" s="2" t="s">
        <v>680</v>
      </c>
      <c r="AH437" s="2" t="s">
        <v>680</v>
      </c>
      <c r="AI437" s="2" t="s">
        <v>680</v>
      </c>
      <c r="AM437" s="9">
        <f t="shared" si="18"/>
        <v>19.608000000000001</v>
      </c>
      <c r="AN437" s="9">
        <f t="shared" si="19"/>
        <v>17.600000000000001</v>
      </c>
      <c r="AO437" s="10">
        <f t="shared" si="20"/>
        <v>0.89759281925744594</v>
      </c>
    </row>
    <row r="438" spans="1:41" ht="15" customHeight="1" x14ac:dyDescent="0.25">
      <c r="A438" s="2" t="s">
        <v>631</v>
      </c>
      <c r="B438" s="2" t="s">
        <v>633</v>
      </c>
      <c r="C438" s="2">
        <v>2016</v>
      </c>
      <c r="D438" s="2">
        <v>9.5239999999999991</v>
      </c>
      <c r="E438" s="2">
        <v>11.079000000000001</v>
      </c>
      <c r="F438" s="2" t="s">
        <v>680</v>
      </c>
      <c r="G438" s="2" t="s">
        <v>680</v>
      </c>
      <c r="H438" s="2" t="s">
        <v>680</v>
      </c>
      <c r="I438" s="2" t="s">
        <v>680</v>
      </c>
      <c r="J438" s="2" t="s">
        <v>680</v>
      </c>
      <c r="K438" s="2" t="s">
        <v>680</v>
      </c>
      <c r="L438" s="2" t="s">
        <v>681</v>
      </c>
      <c r="M438" s="2" t="s">
        <v>680</v>
      </c>
      <c r="N438" s="2" t="s">
        <v>680</v>
      </c>
      <c r="O438" s="2">
        <v>7.359</v>
      </c>
      <c r="P438" s="2" t="s">
        <v>680</v>
      </c>
      <c r="Q438" s="2" t="s">
        <v>680</v>
      </c>
      <c r="R438" s="2" t="s">
        <v>680</v>
      </c>
      <c r="S438" s="2" t="s">
        <v>680</v>
      </c>
      <c r="T438" s="2">
        <v>2.9340000000000002</v>
      </c>
      <c r="U438" s="2" t="s">
        <v>680</v>
      </c>
      <c r="V438" s="2" t="s">
        <v>680</v>
      </c>
      <c r="W438" s="2" t="s">
        <v>680</v>
      </c>
      <c r="X438" s="2" t="s">
        <v>680</v>
      </c>
      <c r="Y438" s="2">
        <v>0.78600000000000003</v>
      </c>
      <c r="Z438" s="2" t="s">
        <v>680</v>
      </c>
      <c r="AA438" s="2" t="s">
        <v>680</v>
      </c>
      <c r="AB438" s="2" t="s">
        <v>680</v>
      </c>
      <c r="AC438" s="2" t="s">
        <v>680</v>
      </c>
      <c r="AD438" s="2" t="s">
        <v>680</v>
      </c>
      <c r="AE438" s="2" t="s">
        <v>680</v>
      </c>
      <c r="AF438" s="2" t="s">
        <v>680</v>
      </c>
      <c r="AG438" s="2" t="s">
        <v>680</v>
      </c>
      <c r="AH438" s="2" t="s">
        <v>680</v>
      </c>
      <c r="AI438" s="2" t="s">
        <v>680</v>
      </c>
      <c r="AM438" s="9">
        <f t="shared" si="18"/>
        <v>11.078999999999999</v>
      </c>
      <c r="AN438" s="9">
        <f t="shared" si="19"/>
        <v>9.5239999999999991</v>
      </c>
      <c r="AO438" s="10">
        <f t="shared" si="20"/>
        <v>0.8596443722357614</v>
      </c>
    </row>
    <row r="439" spans="1:41" ht="15" customHeight="1" x14ac:dyDescent="0.25">
      <c r="A439" s="2" t="s">
        <v>631</v>
      </c>
      <c r="B439" s="2" t="s">
        <v>634</v>
      </c>
      <c r="C439" s="2">
        <v>2016</v>
      </c>
      <c r="D439" s="2">
        <v>13.368</v>
      </c>
      <c r="E439" s="2">
        <v>15.05</v>
      </c>
      <c r="F439" s="2" t="s">
        <v>680</v>
      </c>
      <c r="G439" s="2" t="s">
        <v>680</v>
      </c>
      <c r="H439" s="2" t="s">
        <v>680</v>
      </c>
      <c r="I439" s="2" t="s">
        <v>680</v>
      </c>
      <c r="J439" s="2" t="s">
        <v>680</v>
      </c>
      <c r="K439" s="2" t="s">
        <v>680</v>
      </c>
      <c r="L439" s="2" t="s">
        <v>681</v>
      </c>
      <c r="M439" s="2" t="s">
        <v>680</v>
      </c>
      <c r="N439" s="2" t="s">
        <v>680</v>
      </c>
      <c r="O439" s="2">
        <v>13.967000000000001</v>
      </c>
      <c r="P439" s="2" t="s">
        <v>680</v>
      </c>
      <c r="Q439" s="2" t="s">
        <v>680</v>
      </c>
      <c r="R439" s="2" t="s">
        <v>680</v>
      </c>
      <c r="S439" s="2" t="s">
        <v>680</v>
      </c>
      <c r="T439" s="2" t="s">
        <v>680</v>
      </c>
      <c r="U439" s="2" t="s">
        <v>680</v>
      </c>
      <c r="V439" s="2" t="s">
        <v>680</v>
      </c>
      <c r="W439" s="2" t="s">
        <v>680</v>
      </c>
      <c r="X439" s="2" t="s">
        <v>680</v>
      </c>
      <c r="Y439" s="2">
        <v>1.083</v>
      </c>
      <c r="Z439" s="2" t="s">
        <v>680</v>
      </c>
      <c r="AA439" s="2" t="s">
        <v>680</v>
      </c>
      <c r="AB439" s="2" t="s">
        <v>680</v>
      </c>
      <c r="AC439" s="2" t="s">
        <v>680</v>
      </c>
      <c r="AD439" s="2" t="s">
        <v>680</v>
      </c>
      <c r="AE439" s="2" t="s">
        <v>680</v>
      </c>
      <c r="AF439" s="2" t="s">
        <v>680</v>
      </c>
      <c r="AG439" s="2" t="s">
        <v>680</v>
      </c>
      <c r="AH439" s="2" t="s">
        <v>680</v>
      </c>
      <c r="AI439" s="2" t="s">
        <v>680</v>
      </c>
      <c r="AM439" s="9">
        <f t="shared" si="18"/>
        <v>15.05</v>
      </c>
      <c r="AN439" s="9">
        <f t="shared" si="19"/>
        <v>13.368</v>
      </c>
      <c r="AO439" s="10">
        <f t="shared" si="20"/>
        <v>0.88823920265780731</v>
      </c>
    </row>
    <row r="440" spans="1:41" ht="15" customHeight="1" x14ac:dyDescent="0.25">
      <c r="A440" s="2" t="s">
        <v>631</v>
      </c>
      <c r="B440" s="2" t="s">
        <v>635</v>
      </c>
      <c r="C440" s="2">
        <v>2016</v>
      </c>
      <c r="D440" s="2">
        <v>51.97</v>
      </c>
      <c r="E440" s="2">
        <v>42.73</v>
      </c>
      <c r="F440" s="2" t="s">
        <v>680</v>
      </c>
      <c r="G440" s="2">
        <v>0.6</v>
      </c>
      <c r="H440" s="2" t="s">
        <v>680</v>
      </c>
      <c r="I440" s="2">
        <v>0.84</v>
      </c>
      <c r="J440" s="2" t="s">
        <v>680</v>
      </c>
      <c r="K440" s="2" t="s">
        <v>680</v>
      </c>
      <c r="L440" s="2" t="s">
        <v>681</v>
      </c>
      <c r="M440" s="2">
        <v>28.9</v>
      </c>
      <c r="N440" s="2" t="s">
        <v>680</v>
      </c>
      <c r="O440" s="2">
        <v>12.39</v>
      </c>
      <c r="P440" s="2" t="s">
        <v>680</v>
      </c>
      <c r="Q440" s="2" t="s">
        <v>680</v>
      </c>
      <c r="R440" s="2" t="s">
        <v>680</v>
      </c>
      <c r="S440" s="2" t="s">
        <v>680</v>
      </c>
      <c r="T440" s="2" t="s">
        <v>680</v>
      </c>
      <c r="U440" s="2" t="s">
        <v>680</v>
      </c>
      <c r="V440" s="2" t="s">
        <v>680</v>
      </c>
      <c r="W440" s="2" t="s">
        <v>680</v>
      </c>
      <c r="X440" s="2" t="s">
        <v>680</v>
      </c>
      <c r="Y440" s="2" t="s">
        <v>680</v>
      </c>
      <c r="Z440" s="2" t="s">
        <v>680</v>
      </c>
      <c r="AA440" s="2" t="s">
        <v>680</v>
      </c>
      <c r="AB440" s="2" t="s">
        <v>680</v>
      </c>
      <c r="AC440" s="2" t="s">
        <v>680</v>
      </c>
      <c r="AD440" s="2" t="s">
        <v>680</v>
      </c>
      <c r="AE440" s="2" t="s">
        <v>680</v>
      </c>
      <c r="AF440" s="2" t="s">
        <v>680</v>
      </c>
      <c r="AG440" s="2" t="s">
        <v>680</v>
      </c>
      <c r="AH440" s="2" t="s">
        <v>680</v>
      </c>
      <c r="AI440" s="2" t="s">
        <v>680</v>
      </c>
      <c r="AM440" s="9">
        <f t="shared" si="18"/>
        <v>42.730000000000004</v>
      </c>
      <c r="AN440" s="9">
        <f t="shared" si="19"/>
        <v>51.97</v>
      </c>
      <c r="AO440" s="10">
        <f t="shared" si="20"/>
        <v>1.2162415164989466</v>
      </c>
    </row>
    <row r="441" spans="1:41"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c r="V441" s="2" t="s">
        <v>681</v>
      </c>
      <c r="W441" s="2" t="s">
        <v>681</v>
      </c>
      <c r="X441" s="2" t="s">
        <v>681</v>
      </c>
      <c r="Y441" s="2" t="s">
        <v>681</v>
      </c>
      <c r="Z441" s="2" t="s">
        <v>681</v>
      </c>
      <c r="AA441" s="2" t="s">
        <v>681</v>
      </c>
      <c r="AB441" s="2" t="s">
        <v>681</v>
      </c>
      <c r="AC441" s="2" t="s">
        <v>681</v>
      </c>
      <c r="AD441" s="2" t="s">
        <v>681</v>
      </c>
      <c r="AE441" s="2" t="s">
        <v>681</v>
      </c>
      <c r="AF441" s="2" t="s">
        <v>681</v>
      </c>
      <c r="AG441" s="2" t="s">
        <v>681</v>
      </c>
      <c r="AH441" s="2" t="s">
        <v>681</v>
      </c>
      <c r="AI441" s="2" t="s">
        <v>681</v>
      </c>
      <c r="AM441" s="9">
        <f t="shared" si="18"/>
        <v>0</v>
      </c>
      <c r="AN441" s="9">
        <f t="shared" si="19"/>
        <v>0</v>
      </c>
      <c r="AO441" s="10" t="str">
        <f t="shared" si="20"/>
        <v/>
      </c>
    </row>
    <row r="442" spans="1:41" ht="15" customHeight="1" x14ac:dyDescent="0.25">
      <c r="A442" s="2" t="s">
        <v>638</v>
      </c>
      <c r="B442" s="2" t="s">
        <v>639</v>
      </c>
      <c r="C442" s="2">
        <v>2016</v>
      </c>
      <c r="D442" s="2">
        <v>139.655</v>
      </c>
      <c r="E442" s="2">
        <v>160.066</v>
      </c>
      <c r="F442" s="2">
        <v>0</v>
      </c>
      <c r="G442" s="2">
        <v>4.0759999999999996</v>
      </c>
      <c r="H442" s="2">
        <v>0</v>
      </c>
      <c r="I442" s="2">
        <v>0</v>
      </c>
      <c r="J442" s="2">
        <v>0</v>
      </c>
      <c r="K442" s="2">
        <v>0</v>
      </c>
      <c r="L442" s="2" t="s">
        <v>681</v>
      </c>
      <c r="M442" s="2">
        <v>107.667</v>
      </c>
      <c r="N442" s="2">
        <v>0</v>
      </c>
      <c r="O442" s="2">
        <v>15.135999999999999</v>
      </c>
      <c r="P442" s="2">
        <v>0</v>
      </c>
      <c r="Q442" s="2">
        <v>5.0519999999999996</v>
      </c>
      <c r="R442" s="2">
        <v>0</v>
      </c>
      <c r="S442" s="2" t="s">
        <v>8</v>
      </c>
      <c r="T442" s="2">
        <v>3.72</v>
      </c>
      <c r="U442" s="2">
        <v>0</v>
      </c>
      <c r="V442" s="2">
        <v>0</v>
      </c>
      <c r="W442" s="2">
        <v>0</v>
      </c>
      <c r="X442" s="2">
        <v>0</v>
      </c>
      <c r="Y442" s="2">
        <v>0.107</v>
      </c>
      <c r="Z442" s="2">
        <v>0</v>
      </c>
      <c r="AA442" s="2">
        <v>0</v>
      </c>
      <c r="AB442" s="2">
        <v>0</v>
      </c>
      <c r="AC442" s="2">
        <v>3.9289999999999998</v>
      </c>
      <c r="AD442" s="2">
        <v>20.379000000000001</v>
      </c>
      <c r="AE442" s="2">
        <v>0</v>
      </c>
      <c r="AF442" s="2" t="s">
        <v>680</v>
      </c>
      <c r="AG442" s="2">
        <v>0</v>
      </c>
      <c r="AH442" s="2">
        <v>0</v>
      </c>
      <c r="AI442" s="2">
        <v>0</v>
      </c>
      <c r="AM442" s="9">
        <f t="shared" si="18"/>
        <v>160.06599999999997</v>
      </c>
      <c r="AN442" s="9">
        <f t="shared" si="19"/>
        <v>139.655</v>
      </c>
      <c r="AO442" s="10">
        <f t="shared" si="20"/>
        <v>0.87248385041170529</v>
      </c>
    </row>
    <row r="443" spans="1:41" ht="15" customHeight="1" x14ac:dyDescent="0.25">
      <c r="A443" s="2" t="s">
        <v>640</v>
      </c>
      <c r="B443" s="2" t="s">
        <v>641</v>
      </c>
      <c r="C443" s="2">
        <v>2016</v>
      </c>
      <c r="D443" s="2">
        <v>7.9</v>
      </c>
      <c r="E443" s="2">
        <v>8.3699999999999992</v>
      </c>
      <c r="F443" s="2" t="s">
        <v>680</v>
      </c>
      <c r="G443" s="2">
        <v>0.18</v>
      </c>
      <c r="H443" s="2" t="s">
        <v>680</v>
      </c>
      <c r="I443" s="2" t="s">
        <v>680</v>
      </c>
      <c r="J443" s="2" t="s">
        <v>680</v>
      </c>
      <c r="K443" s="2" t="s">
        <v>680</v>
      </c>
      <c r="L443" s="2" t="s">
        <v>681</v>
      </c>
      <c r="M443" s="2" t="s">
        <v>680</v>
      </c>
      <c r="N443" s="2" t="s">
        <v>680</v>
      </c>
      <c r="O443" s="2" t="s">
        <v>680</v>
      </c>
      <c r="P443" s="2" t="s">
        <v>680</v>
      </c>
      <c r="Q443" s="2" t="s">
        <v>680</v>
      </c>
      <c r="R443" s="2" t="s">
        <v>680</v>
      </c>
      <c r="S443" s="2" t="s">
        <v>680</v>
      </c>
      <c r="T443" s="2">
        <v>8.19</v>
      </c>
      <c r="U443" s="2" t="s">
        <v>680</v>
      </c>
      <c r="V443" s="2" t="s">
        <v>680</v>
      </c>
      <c r="W443" s="2" t="s">
        <v>680</v>
      </c>
      <c r="X443" s="2" t="s">
        <v>680</v>
      </c>
      <c r="Y443" s="2" t="s">
        <v>680</v>
      </c>
      <c r="Z443" s="2" t="s">
        <v>680</v>
      </c>
      <c r="AA443" s="2" t="s">
        <v>680</v>
      </c>
      <c r="AB443" s="2" t="s">
        <v>680</v>
      </c>
      <c r="AC443" s="2" t="s">
        <v>680</v>
      </c>
      <c r="AD443" s="2" t="s">
        <v>680</v>
      </c>
      <c r="AE443" s="2" t="s">
        <v>680</v>
      </c>
      <c r="AF443" s="2" t="s">
        <v>680</v>
      </c>
      <c r="AG443" s="2" t="s">
        <v>680</v>
      </c>
      <c r="AH443" s="2" t="s">
        <v>680</v>
      </c>
      <c r="AI443" s="2" t="s">
        <v>680</v>
      </c>
      <c r="AM443" s="9">
        <f t="shared" si="18"/>
        <v>8.3699999999999992</v>
      </c>
      <c r="AN443" s="9">
        <f t="shared" si="19"/>
        <v>7.9</v>
      </c>
      <c r="AO443" s="10">
        <f t="shared" si="20"/>
        <v>0.94384707287933112</v>
      </c>
    </row>
    <row r="444" spans="1:41"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681</v>
      </c>
      <c r="M444" s="2" t="s">
        <v>680</v>
      </c>
      <c r="N444" s="2" t="s">
        <v>680</v>
      </c>
      <c r="O444" s="2" t="s">
        <v>680</v>
      </c>
      <c r="P444" s="2" t="s">
        <v>680</v>
      </c>
      <c r="Q444" s="2" t="s">
        <v>680</v>
      </c>
      <c r="R444" s="2" t="s">
        <v>680</v>
      </c>
      <c r="S444" s="2" t="s">
        <v>680</v>
      </c>
      <c r="T444" s="2" t="s">
        <v>680</v>
      </c>
      <c r="U444" s="2" t="s">
        <v>680</v>
      </c>
      <c r="V444" s="2" t="s">
        <v>680</v>
      </c>
      <c r="W444" s="2" t="s">
        <v>680</v>
      </c>
      <c r="X444" s="2" t="s">
        <v>680</v>
      </c>
      <c r="Y444" s="2" t="s">
        <v>680</v>
      </c>
      <c r="Z444" s="2" t="s">
        <v>680</v>
      </c>
      <c r="AA444" s="2" t="s">
        <v>680</v>
      </c>
      <c r="AB444" s="2" t="s">
        <v>680</v>
      </c>
      <c r="AC444" s="2" t="s">
        <v>680</v>
      </c>
      <c r="AD444" s="2" t="s">
        <v>680</v>
      </c>
      <c r="AE444" s="2" t="s">
        <v>680</v>
      </c>
      <c r="AF444" s="2" t="s">
        <v>680</v>
      </c>
      <c r="AG444" s="2" t="s">
        <v>680</v>
      </c>
      <c r="AH444" s="2" t="s">
        <v>680</v>
      </c>
      <c r="AI444" s="2" t="s">
        <v>680</v>
      </c>
      <c r="AM444" s="9">
        <f t="shared" si="18"/>
        <v>0</v>
      </c>
      <c r="AN444" s="9">
        <f t="shared" si="19"/>
        <v>0</v>
      </c>
      <c r="AO444" s="10" t="str">
        <f t="shared" si="20"/>
        <v/>
      </c>
    </row>
    <row r="445" spans="1:41" ht="15" customHeight="1" x14ac:dyDescent="0.25">
      <c r="A445" s="2" t="s">
        <v>640</v>
      </c>
      <c r="B445" s="2" t="s">
        <v>643</v>
      </c>
      <c r="C445" s="2">
        <v>2016</v>
      </c>
      <c r="D445" s="2">
        <v>7.2569999999999997</v>
      </c>
      <c r="E445" s="2">
        <v>7.0659999999999998</v>
      </c>
      <c r="F445" s="2" t="s">
        <v>680</v>
      </c>
      <c r="G445" s="2">
        <v>0.08</v>
      </c>
      <c r="H445" s="2" t="s">
        <v>680</v>
      </c>
      <c r="I445" s="2" t="s">
        <v>680</v>
      </c>
      <c r="J445" s="2" t="s">
        <v>680</v>
      </c>
      <c r="K445" s="2" t="s">
        <v>680</v>
      </c>
      <c r="L445" s="2" t="s">
        <v>681</v>
      </c>
      <c r="M445" s="2">
        <v>1.883</v>
      </c>
      <c r="N445" s="2">
        <v>1.883</v>
      </c>
      <c r="O445" s="2">
        <v>1.883</v>
      </c>
      <c r="P445" s="2" t="s">
        <v>680</v>
      </c>
      <c r="Q445" s="2" t="s">
        <v>680</v>
      </c>
      <c r="R445" s="2" t="s">
        <v>680</v>
      </c>
      <c r="S445" s="2" t="s">
        <v>680</v>
      </c>
      <c r="T445" s="2">
        <v>1.2250000000000001</v>
      </c>
      <c r="U445" s="2" t="s">
        <v>680</v>
      </c>
      <c r="V445" s="2" t="s">
        <v>680</v>
      </c>
      <c r="W445" s="2" t="s">
        <v>680</v>
      </c>
      <c r="X445" s="2" t="s">
        <v>680</v>
      </c>
      <c r="Y445" s="2" t="s">
        <v>680</v>
      </c>
      <c r="Z445" s="2" t="s">
        <v>680</v>
      </c>
      <c r="AA445" s="2" t="s">
        <v>680</v>
      </c>
      <c r="AB445" s="2" t="s">
        <v>680</v>
      </c>
      <c r="AC445" s="2" t="s">
        <v>680</v>
      </c>
      <c r="AD445" s="2">
        <v>0.112</v>
      </c>
      <c r="AE445" s="2" t="s">
        <v>680</v>
      </c>
      <c r="AF445" s="2" t="s">
        <v>680</v>
      </c>
      <c r="AG445" s="2" t="s">
        <v>680</v>
      </c>
      <c r="AH445" s="2" t="s">
        <v>680</v>
      </c>
      <c r="AI445" s="2" t="s">
        <v>680</v>
      </c>
      <c r="AM445" s="9">
        <f t="shared" si="18"/>
        <v>7.0660000000000007</v>
      </c>
      <c r="AN445" s="9">
        <f t="shared" si="19"/>
        <v>7.2569999999999997</v>
      </c>
      <c r="AO445" s="10">
        <f t="shared" si="20"/>
        <v>1.0270308519671665</v>
      </c>
    </row>
    <row r="446" spans="1:41"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c r="V446" s="2" t="s">
        <v>681</v>
      </c>
      <c r="W446" s="2" t="s">
        <v>681</v>
      </c>
      <c r="X446" s="2" t="s">
        <v>681</v>
      </c>
      <c r="Y446" s="2" t="s">
        <v>681</v>
      </c>
      <c r="Z446" s="2" t="s">
        <v>681</v>
      </c>
      <c r="AA446" s="2" t="s">
        <v>681</v>
      </c>
      <c r="AB446" s="2" t="s">
        <v>681</v>
      </c>
      <c r="AC446" s="2" t="s">
        <v>681</v>
      </c>
      <c r="AD446" s="2" t="s">
        <v>681</v>
      </c>
      <c r="AE446" s="2" t="s">
        <v>681</v>
      </c>
      <c r="AF446" s="2" t="s">
        <v>681</v>
      </c>
      <c r="AG446" s="2" t="s">
        <v>681</v>
      </c>
      <c r="AH446" s="2" t="s">
        <v>681</v>
      </c>
      <c r="AI446" s="2" t="s">
        <v>681</v>
      </c>
      <c r="AM446" s="9">
        <f t="shared" si="18"/>
        <v>0</v>
      </c>
      <c r="AN446" s="9">
        <f t="shared" si="19"/>
        <v>0</v>
      </c>
      <c r="AO446" s="10" t="str">
        <f t="shared" si="20"/>
        <v/>
      </c>
    </row>
    <row r="447" spans="1:41"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c r="V447" s="2" t="s">
        <v>681</v>
      </c>
      <c r="W447" s="2" t="s">
        <v>681</v>
      </c>
      <c r="X447" s="2" t="s">
        <v>681</v>
      </c>
      <c r="Y447" s="2" t="s">
        <v>681</v>
      </c>
      <c r="Z447" s="2" t="s">
        <v>681</v>
      </c>
      <c r="AA447" s="2" t="s">
        <v>681</v>
      </c>
      <c r="AB447" s="2" t="s">
        <v>681</v>
      </c>
      <c r="AC447" s="2" t="s">
        <v>681</v>
      </c>
      <c r="AD447" s="2" t="s">
        <v>681</v>
      </c>
      <c r="AE447" s="2" t="s">
        <v>681</v>
      </c>
      <c r="AF447" s="2" t="s">
        <v>681</v>
      </c>
      <c r="AG447" s="2" t="s">
        <v>681</v>
      </c>
      <c r="AH447" s="2" t="s">
        <v>681</v>
      </c>
      <c r="AI447" s="2" t="s">
        <v>681</v>
      </c>
      <c r="AM447" s="9">
        <f t="shared" si="18"/>
        <v>0</v>
      </c>
      <c r="AN447" s="9">
        <f t="shared" si="19"/>
        <v>0</v>
      </c>
      <c r="AO447" s="10" t="str">
        <f t="shared" si="20"/>
        <v/>
      </c>
    </row>
    <row r="448" spans="1:41" ht="15" customHeight="1" x14ac:dyDescent="0.25">
      <c r="A448" s="2" t="s">
        <v>650</v>
      </c>
      <c r="B448" s="2" t="s">
        <v>651</v>
      </c>
      <c r="C448" s="2">
        <v>2016</v>
      </c>
      <c r="D448" s="2">
        <v>95.16</v>
      </c>
      <c r="E448" s="2">
        <v>95.31</v>
      </c>
      <c r="F448" s="2" t="s">
        <v>680</v>
      </c>
      <c r="G448" s="2" t="s">
        <v>680</v>
      </c>
      <c r="H448" s="2" t="s">
        <v>680</v>
      </c>
      <c r="I448" s="2">
        <v>1.1100000000000001</v>
      </c>
      <c r="J448" s="2" t="s">
        <v>680</v>
      </c>
      <c r="K448" s="2" t="s">
        <v>680</v>
      </c>
      <c r="L448" s="2" t="s">
        <v>681</v>
      </c>
      <c r="M448" s="2" t="s">
        <v>680</v>
      </c>
      <c r="N448" s="2" t="s">
        <v>680</v>
      </c>
      <c r="O448" s="2" t="s">
        <v>680</v>
      </c>
      <c r="P448" s="2" t="s">
        <v>680</v>
      </c>
      <c r="Q448" s="2" t="s">
        <v>680</v>
      </c>
      <c r="R448" s="2" t="s">
        <v>680</v>
      </c>
      <c r="S448" s="2" t="s">
        <v>680</v>
      </c>
      <c r="T448" s="2" t="s">
        <v>680</v>
      </c>
      <c r="U448" s="2" t="s">
        <v>680</v>
      </c>
      <c r="V448" s="2" t="s">
        <v>680</v>
      </c>
      <c r="W448" s="2" t="s">
        <v>680</v>
      </c>
      <c r="X448" s="2" t="s">
        <v>680</v>
      </c>
      <c r="Y448" s="2" t="s">
        <v>680</v>
      </c>
      <c r="Z448" s="2" t="s">
        <v>680</v>
      </c>
      <c r="AA448" s="2" t="s">
        <v>680</v>
      </c>
      <c r="AB448" s="2" t="s">
        <v>680</v>
      </c>
      <c r="AC448" s="2" t="s">
        <v>680</v>
      </c>
      <c r="AD448" s="2" t="s">
        <v>680</v>
      </c>
      <c r="AE448" s="2">
        <v>94.2</v>
      </c>
      <c r="AF448" s="2" t="s">
        <v>915</v>
      </c>
      <c r="AG448" s="2">
        <v>28.684999999999999</v>
      </c>
      <c r="AH448" s="2" t="s">
        <v>680</v>
      </c>
      <c r="AI448" s="2" t="s">
        <v>680</v>
      </c>
      <c r="AM448" s="9">
        <f t="shared" si="18"/>
        <v>95.31</v>
      </c>
      <c r="AN448" s="9">
        <f t="shared" si="19"/>
        <v>95.16</v>
      </c>
      <c r="AO448" s="10">
        <f t="shared" si="20"/>
        <v>0.99842618822788787</v>
      </c>
    </row>
    <row r="449" spans="1:41" ht="15" customHeight="1" x14ac:dyDescent="0.25">
      <c r="A449" s="2" t="s">
        <v>650</v>
      </c>
      <c r="B449" s="2" t="s">
        <v>652</v>
      </c>
      <c r="C449" s="2">
        <v>2016</v>
      </c>
      <c r="D449" s="2" t="s">
        <v>680</v>
      </c>
      <c r="E449" s="2" t="s">
        <v>680</v>
      </c>
      <c r="F449" s="2" t="s">
        <v>680</v>
      </c>
      <c r="G449" s="2" t="s">
        <v>680</v>
      </c>
      <c r="H449" s="2" t="s">
        <v>680</v>
      </c>
      <c r="I449" s="2" t="s">
        <v>680</v>
      </c>
      <c r="J449" s="2" t="s">
        <v>680</v>
      </c>
      <c r="K449" s="2" t="s">
        <v>680</v>
      </c>
      <c r="L449" s="2" t="s">
        <v>681</v>
      </c>
      <c r="M449" s="2" t="s">
        <v>680</v>
      </c>
      <c r="N449" s="2" t="s">
        <v>680</v>
      </c>
      <c r="O449" s="2" t="s">
        <v>680</v>
      </c>
      <c r="P449" s="2" t="s">
        <v>680</v>
      </c>
      <c r="Q449" s="2" t="s">
        <v>680</v>
      </c>
      <c r="R449" s="2" t="s">
        <v>680</v>
      </c>
      <c r="S449" s="2" t="s">
        <v>680</v>
      </c>
      <c r="T449" s="2" t="s">
        <v>680</v>
      </c>
      <c r="U449" s="2" t="s">
        <v>680</v>
      </c>
      <c r="V449" s="2" t="s">
        <v>680</v>
      </c>
      <c r="W449" s="2" t="s">
        <v>680</v>
      </c>
      <c r="X449" s="2" t="s">
        <v>680</v>
      </c>
      <c r="Y449" s="2" t="s">
        <v>680</v>
      </c>
      <c r="Z449" s="2" t="s">
        <v>680</v>
      </c>
      <c r="AA449" s="2" t="s">
        <v>680</v>
      </c>
      <c r="AB449" s="2" t="s">
        <v>680</v>
      </c>
      <c r="AC449" s="2" t="s">
        <v>680</v>
      </c>
      <c r="AD449" s="2" t="s">
        <v>680</v>
      </c>
      <c r="AE449" s="2" t="s">
        <v>680</v>
      </c>
      <c r="AF449" s="2" t="s">
        <v>680</v>
      </c>
      <c r="AG449" s="2" t="s">
        <v>680</v>
      </c>
      <c r="AH449" s="2" t="s">
        <v>680</v>
      </c>
      <c r="AI449" s="2" t="s">
        <v>680</v>
      </c>
      <c r="AM449" s="9">
        <f t="shared" si="18"/>
        <v>0</v>
      </c>
      <c r="AN449" s="9">
        <f t="shared" si="19"/>
        <v>0</v>
      </c>
      <c r="AO449" s="10" t="str">
        <f t="shared" si="20"/>
        <v/>
      </c>
    </row>
    <row r="450" spans="1:41" ht="15" customHeight="1" x14ac:dyDescent="0.25">
      <c r="A450" s="2" t="s">
        <v>650</v>
      </c>
      <c r="B450" s="2" t="s">
        <v>653</v>
      </c>
      <c r="C450" s="2">
        <v>2016</v>
      </c>
      <c r="D450" s="2" t="s">
        <v>680</v>
      </c>
      <c r="E450" s="2" t="s">
        <v>680</v>
      </c>
      <c r="F450" s="2" t="s">
        <v>680</v>
      </c>
      <c r="G450" s="2" t="s">
        <v>680</v>
      </c>
      <c r="H450" s="2" t="s">
        <v>680</v>
      </c>
      <c r="I450" s="2" t="s">
        <v>680</v>
      </c>
      <c r="J450" s="2" t="s">
        <v>680</v>
      </c>
      <c r="K450" s="2" t="s">
        <v>680</v>
      </c>
      <c r="L450" s="2" t="s">
        <v>681</v>
      </c>
      <c r="M450" s="2" t="s">
        <v>680</v>
      </c>
      <c r="N450" s="2" t="s">
        <v>680</v>
      </c>
      <c r="O450" s="2" t="s">
        <v>680</v>
      </c>
      <c r="P450" s="2" t="s">
        <v>680</v>
      </c>
      <c r="Q450" s="2" t="s">
        <v>680</v>
      </c>
      <c r="R450" s="2" t="s">
        <v>680</v>
      </c>
      <c r="S450" s="2" t="s">
        <v>680</v>
      </c>
      <c r="T450" s="2" t="s">
        <v>680</v>
      </c>
      <c r="U450" s="2" t="s">
        <v>680</v>
      </c>
      <c r="V450" s="2" t="s">
        <v>680</v>
      </c>
      <c r="W450" s="2" t="s">
        <v>680</v>
      </c>
      <c r="X450" s="2" t="s">
        <v>680</v>
      </c>
      <c r="Y450" s="2" t="s">
        <v>680</v>
      </c>
      <c r="Z450" s="2" t="s">
        <v>680</v>
      </c>
      <c r="AA450" s="2" t="s">
        <v>680</v>
      </c>
      <c r="AB450" s="2" t="s">
        <v>680</v>
      </c>
      <c r="AC450" s="2" t="s">
        <v>680</v>
      </c>
      <c r="AD450" s="2" t="s">
        <v>680</v>
      </c>
      <c r="AE450" s="2" t="s">
        <v>680</v>
      </c>
      <c r="AF450" s="2" t="s">
        <v>680</v>
      </c>
      <c r="AG450" s="2" t="s">
        <v>680</v>
      </c>
      <c r="AH450" s="2" t="s">
        <v>680</v>
      </c>
      <c r="AI450" s="2" t="s">
        <v>680</v>
      </c>
      <c r="AM450" s="9">
        <f t="shared" si="18"/>
        <v>0</v>
      </c>
      <c r="AN450" s="9">
        <f t="shared" si="19"/>
        <v>0</v>
      </c>
      <c r="AO450" s="10" t="str">
        <f t="shared" si="20"/>
        <v/>
      </c>
    </row>
    <row r="451" spans="1:41" ht="15" customHeight="1" x14ac:dyDescent="0.25">
      <c r="A451" s="2" t="s">
        <v>650</v>
      </c>
      <c r="B451" s="2" t="s">
        <v>654</v>
      </c>
      <c r="C451" s="2">
        <v>2016</v>
      </c>
      <c r="D451" s="2">
        <v>208.4</v>
      </c>
      <c r="E451" s="2">
        <v>246.56</v>
      </c>
      <c r="F451" s="2" t="s">
        <v>680</v>
      </c>
      <c r="G451" s="2">
        <v>0.45</v>
      </c>
      <c r="H451" s="2" t="s">
        <v>680</v>
      </c>
      <c r="I451" s="2" t="s">
        <v>680</v>
      </c>
      <c r="J451" s="2" t="s">
        <v>680</v>
      </c>
      <c r="K451" s="2" t="s">
        <v>680</v>
      </c>
      <c r="L451" s="2" t="s">
        <v>681</v>
      </c>
      <c r="M451" s="2">
        <v>15.21</v>
      </c>
      <c r="N451" s="2" t="s">
        <v>680</v>
      </c>
      <c r="O451" s="2">
        <v>8.7200000000000006</v>
      </c>
      <c r="P451" s="2" t="s">
        <v>680</v>
      </c>
      <c r="Q451" s="2" t="s">
        <v>680</v>
      </c>
      <c r="R451" s="2">
        <v>2.2400000000000002</v>
      </c>
      <c r="S451" s="2" t="s">
        <v>680</v>
      </c>
      <c r="T451" s="2" t="s">
        <v>680</v>
      </c>
      <c r="U451" s="2" t="s">
        <v>680</v>
      </c>
      <c r="V451" s="2" t="s">
        <v>680</v>
      </c>
      <c r="W451" s="2">
        <v>203.87</v>
      </c>
      <c r="X451" s="2" t="s">
        <v>680</v>
      </c>
      <c r="Y451" s="2">
        <v>7.14</v>
      </c>
      <c r="Z451" s="2" t="s">
        <v>680</v>
      </c>
      <c r="AA451" s="2" t="s">
        <v>680</v>
      </c>
      <c r="AB451" s="2">
        <v>8.93</v>
      </c>
      <c r="AC451" s="2" t="s">
        <v>680</v>
      </c>
      <c r="AD451" s="2" t="s">
        <v>680</v>
      </c>
      <c r="AE451" s="2" t="s">
        <v>680</v>
      </c>
      <c r="AF451" s="2" t="s">
        <v>680</v>
      </c>
      <c r="AG451" s="2" t="s">
        <v>680</v>
      </c>
      <c r="AH451" s="2" t="s">
        <v>680</v>
      </c>
      <c r="AI451" s="2" t="s">
        <v>680</v>
      </c>
      <c r="AM451" s="9">
        <f t="shared" ref="AM451:AM463" si="21">SUMPRODUCT(F451:AE451)+IFERROR(AI451/1,0)</f>
        <v>246.56</v>
      </c>
      <c r="AN451" s="9">
        <f t="shared" ref="AN451:AN463" si="22">IFERROR(D451/1,0)</f>
        <v>208.4</v>
      </c>
      <c r="AO451" s="10">
        <f t="shared" ref="AO451:AO463" si="23">IFERROR(AN451/AM451,"")</f>
        <v>0.84523036988968203</v>
      </c>
    </row>
    <row r="452" spans="1:41" ht="15" customHeight="1" x14ac:dyDescent="0.25">
      <c r="A452" s="2" t="s">
        <v>655</v>
      </c>
      <c r="B452" s="2" t="s">
        <v>656</v>
      </c>
      <c r="C452" s="2">
        <v>2016</v>
      </c>
      <c r="D452" s="2">
        <v>35.628</v>
      </c>
      <c r="E452" s="2">
        <v>41.478000000000002</v>
      </c>
      <c r="F452" s="2" t="s">
        <v>680</v>
      </c>
      <c r="G452" s="2">
        <v>0.44</v>
      </c>
      <c r="H452" s="2" t="s">
        <v>680</v>
      </c>
      <c r="I452" s="2" t="s">
        <v>680</v>
      </c>
      <c r="J452" s="2" t="s">
        <v>680</v>
      </c>
      <c r="K452" s="2" t="s">
        <v>680</v>
      </c>
      <c r="L452" s="2" t="s">
        <v>681</v>
      </c>
      <c r="M452" s="2">
        <v>36.417999999999999</v>
      </c>
      <c r="N452" s="2" t="s">
        <v>680</v>
      </c>
      <c r="O452" s="2" t="s">
        <v>680</v>
      </c>
      <c r="P452" s="2" t="s">
        <v>680</v>
      </c>
      <c r="Q452" s="2" t="s">
        <v>680</v>
      </c>
      <c r="R452" s="2" t="s">
        <v>680</v>
      </c>
      <c r="S452" s="2" t="s">
        <v>8</v>
      </c>
      <c r="T452" s="2" t="s">
        <v>680</v>
      </c>
      <c r="U452" s="2" t="s">
        <v>680</v>
      </c>
      <c r="V452" s="2" t="s">
        <v>680</v>
      </c>
      <c r="W452" s="2" t="s">
        <v>680</v>
      </c>
      <c r="X452" s="2" t="s">
        <v>680</v>
      </c>
      <c r="Y452" s="2" t="s">
        <v>680</v>
      </c>
      <c r="Z452" s="2" t="s">
        <v>680</v>
      </c>
      <c r="AA452" s="2" t="s">
        <v>680</v>
      </c>
      <c r="AB452" s="2" t="s">
        <v>680</v>
      </c>
      <c r="AC452" s="2" t="s">
        <v>680</v>
      </c>
      <c r="AD452" s="2">
        <v>4.62</v>
      </c>
      <c r="AE452" s="2" t="s">
        <v>680</v>
      </c>
      <c r="AF452" s="2" t="s">
        <v>680</v>
      </c>
      <c r="AG452" s="2" t="s">
        <v>680</v>
      </c>
      <c r="AH452" s="2" t="s">
        <v>680</v>
      </c>
      <c r="AI452" s="2" t="s">
        <v>680</v>
      </c>
      <c r="AM452" s="9">
        <f t="shared" si="21"/>
        <v>41.477999999999994</v>
      </c>
      <c r="AN452" s="9">
        <f t="shared" si="22"/>
        <v>35.628</v>
      </c>
      <c r="AO452" s="10">
        <f t="shared" si="23"/>
        <v>0.85896137711557952</v>
      </c>
    </row>
    <row r="453" spans="1:41" ht="15" customHeight="1" x14ac:dyDescent="0.25">
      <c r="A453" s="2" t="s">
        <v>657</v>
      </c>
      <c r="B453" s="2" t="s">
        <v>658</v>
      </c>
      <c r="C453" s="2">
        <v>2016</v>
      </c>
      <c r="D453" s="2">
        <v>53.8</v>
      </c>
      <c r="E453" s="2">
        <v>53.9</v>
      </c>
      <c r="F453" s="2" t="s">
        <v>680</v>
      </c>
      <c r="G453" s="2">
        <v>2.1</v>
      </c>
      <c r="H453" s="2" t="s">
        <v>680</v>
      </c>
      <c r="I453" s="2" t="s">
        <v>680</v>
      </c>
      <c r="J453" s="2" t="s">
        <v>680</v>
      </c>
      <c r="K453" s="2" t="s">
        <v>680</v>
      </c>
      <c r="L453" s="2" t="s">
        <v>681</v>
      </c>
      <c r="M453" s="2" t="s">
        <v>680</v>
      </c>
      <c r="N453" s="2" t="s">
        <v>680</v>
      </c>
      <c r="O453" s="2" t="s">
        <v>680</v>
      </c>
      <c r="P453" s="2" t="s">
        <v>680</v>
      </c>
      <c r="Q453" s="2" t="s">
        <v>680</v>
      </c>
      <c r="R453" s="2">
        <v>46.1</v>
      </c>
      <c r="S453" s="2" t="s">
        <v>680</v>
      </c>
      <c r="T453" s="2" t="s">
        <v>680</v>
      </c>
      <c r="U453" s="2" t="s">
        <v>680</v>
      </c>
      <c r="V453" s="2" t="s">
        <v>680</v>
      </c>
      <c r="W453" s="2" t="s">
        <v>680</v>
      </c>
      <c r="X453" s="2" t="s">
        <v>680</v>
      </c>
      <c r="Y453" s="2" t="s">
        <v>680</v>
      </c>
      <c r="Z453" s="2" t="s">
        <v>680</v>
      </c>
      <c r="AA453" s="2" t="s">
        <v>680</v>
      </c>
      <c r="AB453" s="2" t="s">
        <v>680</v>
      </c>
      <c r="AC453" s="2" t="s">
        <v>680</v>
      </c>
      <c r="AD453" s="2">
        <v>5.7</v>
      </c>
      <c r="AE453" s="2" t="s">
        <v>680</v>
      </c>
      <c r="AF453" s="2" t="s">
        <v>680</v>
      </c>
      <c r="AG453" s="2" t="s">
        <v>680</v>
      </c>
      <c r="AH453" s="2" t="s">
        <v>680</v>
      </c>
      <c r="AI453" s="2" t="s">
        <v>680</v>
      </c>
      <c r="AM453" s="9">
        <f t="shared" si="21"/>
        <v>53.900000000000006</v>
      </c>
      <c r="AN453" s="9">
        <f t="shared" si="22"/>
        <v>53.8</v>
      </c>
      <c r="AO453" s="10">
        <f t="shared" si="23"/>
        <v>0.99814471243042657</v>
      </c>
    </row>
    <row r="454" spans="1:41"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c r="V454" s="2" t="s">
        <v>681</v>
      </c>
      <c r="W454" s="2" t="s">
        <v>681</v>
      </c>
      <c r="X454" s="2" t="s">
        <v>681</v>
      </c>
      <c r="Y454" s="2" t="s">
        <v>681</v>
      </c>
      <c r="Z454" s="2" t="s">
        <v>681</v>
      </c>
      <c r="AA454" s="2" t="s">
        <v>681</v>
      </c>
      <c r="AB454" s="2" t="s">
        <v>681</v>
      </c>
      <c r="AC454" s="2" t="s">
        <v>681</v>
      </c>
      <c r="AD454" s="2" t="s">
        <v>681</v>
      </c>
      <c r="AE454" s="2" t="s">
        <v>681</v>
      </c>
      <c r="AF454" s="2" t="s">
        <v>681</v>
      </c>
      <c r="AG454" s="2" t="s">
        <v>681</v>
      </c>
      <c r="AH454" s="2" t="s">
        <v>681</v>
      </c>
      <c r="AI454" s="2" t="s">
        <v>681</v>
      </c>
      <c r="AM454" s="9">
        <f t="shared" si="21"/>
        <v>0</v>
      </c>
      <c r="AN454" s="9">
        <f t="shared" si="22"/>
        <v>0</v>
      </c>
      <c r="AO454" s="10" t="str">
        <f t="shared" si="23"/>
        <v/>
      </c>
    </row>
    <row r="455" spans="1:41"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c r="V455" s="2" t="s">
        <v>681</v>
      </c>
      <c r="W455" s="2" t="s">
        <v>681</v>
      </c>
      <c r="X455" s="2" t="s">
        <v>681</v>
      </c>
      <c r="Y455" s="2" t="s">
        <v>681</v>
      </c>
      <c r="Z455" s="2" t="s">
        <v>681</v>
      </c>
      <c r="AA455" s="2" t="s">
        <v>681</v>
      </c>
      <c r="AB455" s="2" t="s">
        <v>681</v>
      </c>
      <c r="AC455" s="2" t="s">
        <v>681</v>
      </c>
      <c r="AD455" s="2" t="s">
        <v>681</v>
      </c>
      <c r="AE455" s="2" t="s">
        <v>681</v>
      </c>
      <c r="AF455" s="2" t="s">
        <v>681</v>
      </c>
      <c r="AG455" s="2" t="s">
        <v>681</v>
      </c>
      <c r="AH455" s="2" t="s">
        <v>681</v>
      </c>
      <c r="AI455" s="2" t="s">
        <v>681</v>
      </c>
      <c r="AM455" s="9">
        <f t="shared" si="21"/>
        <v>0</v>
      </c>
      <c r="AN455" s="9">
        <f t="shared" si="22"/>
        <v>0</v>
      </c>
      <c r="AO455" s="10" t="str">
        <f t="shared" si="23"/>
        <v/>
      </c>
    </row>
    <row r="456" spans="1:41"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c r="V456" s="2" t="s">
        <v>681</v>
      </c>
      <c r="W456" s="2" t="s">
        <v>681</v>
      </c>
      <c r="X456" s="2" t="s">
        <v>681</v>
      </c>
      <c r="Y456" s="2" t="s">
        <v>681</v>
      </c>
      <c r="Z456" s="2" t="s">
        <v>681</v>
      </c>
      <c r="AA456" s="2" t="s">
        <v>681</v>
      </c>
      <c r="AB456" s="2" t="s">
        <v>681</v>
      </c>
      <c r="AC456" s="2" t="s">
        <v>681</v>
      </c>
      <c r="AD456" s="2" t="s">
        <v>681</v>
      </c>
      <c r="AE456" s="2" t="s">
        <v>681</v>
      </c>
      <c r="AF456" s="2" t="s">
        <v>681</v>
      </c>
      <c r="AG456" s="2" t="s">
        <v>681</v>
      </c>
      <c r="AH456" s="2" t="s">
        <v>681</v>
      </c>
      <c r="AI456" s="2" t="s">
        <v>681</v>
      </c>
      <c r="AM456" s="9">
        <f t="shared" si="21"/>
        <v>0</v>
      </c>
      <c r="AN456" s="9">
        <f t="shared" si="22"/>
        <v>0</v>
      </c>
      <c r="AO456" s="10" t="str">
        <f t="shared" si="23"/>
        <v/>
      </c>
    </row>
    <row r="457" spans="1:41" ht="15" customHeight="1" x14ac:dyDescent="0.25">
      <c r="A457" s="2" t="s">
        <v>663</v>
      </c>
      <c r="B457" s="2" t="s">
        <v>664</v>
      </c>
      <c r="C457" s="2">
        <v>2016</v>
      </c>
      <c r="D457" s="2">
        <v>7.8120000000000003</v>
      </c>
      <c r="E457" s="2">
        <v>10.33634</v>
      </c>
      <c r="F457" s="2" t="s">
        <v>680</v>
      </c>
      <c r="G457" s="2">
        <v>2.0830000000000001E-2</v>
      </c>
      <c r="H457" s="2" t="s">
        <v>680</v>
      </c>
      <c r="I457" s="2" t="s">
        <v>680</v>
      </c>
      <c r="J457" s="2" t="s">
        <v>680</v>
      </c>
      <c r="K457" s="2" t="s">
        <v>680</v>
      </c>
      <c r="L457" s="2" t="s">
        <v>680</v>
      </c>
      <c r="M457" s="2" t="s">
        <v>680</v>
      </c>
      <c r="N457" s="2" t="s">
        <v>680</v>
      </c>
      <c r="O457" s="2">
        <v>8.6513100000000005</v>
      </c>
      <c r="P457" s="2" t="s">
        <v>680</v>
      </c>
      <c r="Q457" s="2" t="s">
        <v>680</v>
      </c>
      <c r="R457" s="2" t="s">
        <v>680</v>
      </c>
      <c r="S457" s="2" t="s">
        <v>8</v>
      </c>
      <c r="T457" s="2" t="s">
        <v>680</v>
      </c>
      <c r="U457" s="2" t="s">
        <v>680</v>
      </c>
      <c r="V457" s="2" t="s">
        <v>680</v>
      </c>
      <c r="W457" s="2" t="s">
        <v>680</v>
      </c>
      <c r="X457" s="2" t="s">
        <v>680</v>
      </c>
      <c r="Y457" s="2">
        <v>1.3191999999999999</v>
      </c>
      <c r="Z457" s="2" t="s">
        <v>680</v>
      </c>
      <c r="AA457" s="2" t="s">
        <v>680</v>
      </c>
      <c r="AB457" s="2" t="s">
        <v>680</v>
      </c>
      <c r="AC457" s="2" t="s">
        <v>680</v>
      </c>
      <c r="AD457" s="2" t="s">
        <v>680</v>
      </c>
      <c r="AE457" s="2" t="s">
        <v>680</v>
      </c>
      <c r="AF457" s="2" t="s">
        <v>680</v>
      </c>
      <c r="AG457" s="2" t="s">
        <v>680</v>
      </c>
      <c r="AH457" s="2">
        <v>0.34499999999999997</v>
      </c>
      <c r="AI457" s="2">
        <v>0.35165999999999997</v>
      </c>
      <c r="AM457" s="9">
        <f t="shared" si="21"/>
        <v>10.343000000000002</v>
      </c>
      <c r="AN457" s="9">
        <f t="shared" si="22"/>
        <v>7.8120000000000003</v>
      </c>
      <c r="AO457" s="10">
        <f t="shared" si="23"/>
        <v>0.75529343517354719</v>
      </c>
    </row>
    <row r="458" spans="1:41" ht="15" customHeight="1" x14ac:dyDescent="0.25">
      <c r="A458" s="2" t="s">
        <v>663</v>
      </c>
      <c r="B458" s="2" t="s">
        <v>665</v>
      </c>
      <c r="C458" s="2">
        <v>2016</v>
      </c>
      <c r="D458" s="2">
        <v>6.641</v>
      </c>
      <c r="E458" s="2">
        <v>7.0860000000000003</v>
      </c>
      <c r="F458" s="2" t="s">
        <v>680</v>
      </c>
      <c r="G458" s="2">
        <v>7.0000000000000001E-3</v>
      </c>
      <c r="H458" s="2" t="s">
        <v>680</v>
      </c>
      <c r="I458" s="2" t="s">
        <v>680</v>
      </c>
      <c r="J458" s="2" t="s">
        <v>680</v>
      </c>
      <c r="K458" s="2" t="s">
        <v>680</v>
      </c>
      <c r="L458" s="2" t="s">
        <v>681</v>
      </c>
      <c r="M458" s="2" t="s">
        <v>680</v>
      </c>
      <c r="N458" s="2" t="s">
        <v>680</v>
      </c>
      <c r="O458" s="2">
        <v>5.4770000000000003</v>
      </c>
      <c r="P458" s="2" t="s">
        <v>680</v>
      </c>
      <c r="Q458" s="2" t="s">
        <v>680</v>
      </c>
      <c r="R458" s="2" t="s">
        <v>680</v>
      </c>
      <c r="S458" s="2" t="s">
        <v>8</v>
      </c>
      <c r="T458" s="2" t="s">
        <v>680</v>
      </c>
      <c r="U458" s="2" t="s">
        <v>680</v>
      </c>
      <c r="V458" s="2" t="s">
        <v>680</v>
      </c>
      <c r="W458" s="2" t="s">
        <v>680</v>
      </c>
      <c r="X458" s="2" t="s">
        <v>680</v>
      </c>
      <c r="Y458" s="2">
        <v>0.98399999999999999</v>
      </c>
      <c r="Z458" s="2" t="s">
        <v>680</v>
      </c>
      <c r="AA458" s="2" t="s">
        <v>680</v>
      </c>
      <c r="AB458" s="2" t="s">
        <v>680</v>
      </c>
      <c r="AC458" s="2" t="s">
        <v>680</v>
      </c>
      <c r="AD458" s="2" t="s">
        <v>680</v>
      </c>
      <c r="AE458" s="2" t="s">
        <v>680</v>
      </c>
      <c r="AF458" s="2" t="s">
        <v>680</v>
      </c>
      <c r="AG458" s="2" t="s">
        <v>680</v>
      </c>
      <c r="AH458" s="2">
        <v>0.61799999999999999</v>
      </c>
      <c r="AI458" s="2">
        <v>0.63</v>
      </c>
      <c r="AM458" s="9">
        <f t="shared" si="21"/>
        <v>7.0979999999999999</v>
      </c>
      <c r="AN458" s="9">
        <f t="shared" si="22"/>
        <v>6.641</v>
      </c>
      <c r="AO458" s="10">
        <f t="shared" si="23"/>
        <v>0.93561566638489713</v>
      </c>
    </row>
    <row r="459" spans="1:41"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681</v>
      </c>
      <c r="M459" s="2" t="s">
        <v>680</v>
      </c>
      <c r="N459" s="2" t="s">
        <v>680</v>
      </c>
      <c r="O459" s="2" t="s">
        <v>680</v>
      </c>
      <c r="P459" s="2" t="s">
        <v>680</v>
      </c>
      <c r="Q459" s="2" t="s">
        <v>680</v>
      </c>
      <c r="R459" s="2" t="s">
        <v>680</v>
      </c>
      <c r="S459" s="2" t="s">
        <v>680</v>
      </c>
      <c r="T459" s="2" t="s">
        <v>680</v>
      </c>
      <c r="U459" s="2" t="s">
        <v>680</v>
      </c>
      <c r="V459" s="2" t="s">
        <v>680</v>
      </c>
      <c r="W459" s="2" t="s">
        <v>680</v>
      </c>
      <c r="X459" s="2" t="s">
        <v>680</v>
      </c>
      <c r="Y459" s="2" t="s">
        <v>680</v>
      </c>
      <c r="Z459" s="2" t="s">
        <v>680</v>
      </c>
      <c r="AA459" s="2" t="s">
        <v>680</v>
      </c>
      <c r="AB459" s="2" t="s">
        <v>680</v>
      </c>
      <c r="AC459" s="2" t="s">
        <v>680</v>
      </c>
      <c r="AD459" s="2" t="s">
        <v>680</v>
      </c>
      <c r="AE459" s="2" t="s">
        <v>680</v>
      </c>
      <c r="AF459" s="2" t="s">
        <v>680</v>
      </c>
      <c r="AG459" s="2" t="s">
        <v>680</v>
      </c>
      <c r="AH459" s="2" t="s">
        <v>680</v>
      </c>
      <c r="AI459" s="2" t="s">
        <v>680</v>
      </c>
      <c r="AM459" s="9">
        <f t="shared" si="21"/>
        <v>0</v>
      </c>
      <c r="AN459" s="9">
        <f t="shared" si="22"/>
        <v>0</v>
      </c>
      <c r="AO459" s="10" t="str">
        <f t="shared" si="23"/>
        <v/>
      </c>
    </row>
    <row r="460" spans="1:41" ht="15" customHeight="1" x14ac:dyDescent="0.25">
      <c r="A460" s="2" t="s">
        <v>663</v>
      </c>
      <c r="B460" s="2" t="s">
        <v>667</v>
      </c>
      <c r="C460" s="2">
        <v>2016</v>
      </c>
      <c r="D460" s="2">
        <v>0.38244</v>
      </c>
      <c r="E460" s="2">
        <v>0.44993</v>
      </c>
      <c r="F460" s="2" t="s">
        <v>680</v>
      </c>
      <c r="G460" s="2">
        <v>0.44993</v>
      </c>
      <c r="H460" s="2" t="s">
        <v>680</v>
      </c>
      <c r="I460" s="2" t="s">
        <v>680</v>
      </c>
      <c r="J460" s="2" t="s">
        <v>680</v>
      </c>
      <c r="K460" s="2" t="s">
        <v>680</v>
      </c>
      <c r="L460" s="2" t="s">
        <v>681</v>
      </c>
      <c r="M460" s="2" t="s">
        <v>680</v>
      </c>
      <c r="N460" s="2" t="s">
        <v>680</v>
      </c>
      <c r="O460" s="2" t="s">
        <v>680</v>
      </c>
      <c r="P460" s="2" t="s">
        <v>680</v>
      </c>
      <c r="Q460" s="2" t="s">
        <v>680</v>
      </c>
      <c r="R460" s="2" t="s">
        <v>680</v>
      </c>
      <c r="S460" s="2" t="s">
        <v>680</v>
      </c>
      <c r="T460" s="2" t="s">
        <v>680</v>
      </c>
      <c r="U460" s="2" t="s">
        <v>680</v>
      </c>
      <c r="V460" s="2" t="s">
        <v>680</v>
      </c>
      <c r="W460" s="2" t="s">
        <v>680</v>
      </c>
      <c r="X460" s="2" t="s">
        <v>680</v>
      </c>
      <c r="Y460" s="2" t="s">
        <v>680</v>
      </c>
      <c r="Z460" s="2" t="s">
        <v>680</v>
      </c>
      <c r="AA460" s="2" t="s">
        <v>680</v>
      </c>
      <c r="AB460" s="2" t="s">
        <v>680</v>
      </c>
      <c r="AC460" s="2" t="s">
        <v>680</v>
      </c>
      <c r="AD460" s="2" t="s">
        <v>680</v>
      </c>
      <c r="AE460" s="2" t="s">
        <v>680</v>
      </c>
      <c r="AF460" s="2" t="s">
        <v>680</v>
      </c>
      <c r="AG460" s="2" t="s">
        <v>680</v>
      </c>
      <c r="AH460" s="2" t="s">
        <v>680</v>
      </c>
      <c r="AI460" s="2" t="s">
        <v>680</v>
      </c>
      <c r="AM460" s="9">
        <f t="shared" si="21"/>
        <v>0.44993</v>
      </c>
      <c r="AN460" s="9">
        <f t="shared" si="22"/>
        <v>0.38244</v>
      </c>
      <c r="AO460" s="10">
        <f t="shared" si="23"/>
        <v>0.84999888871602247</v>
      </c>
    </row>
    <row r="461" spans="1:41" ht="15" customHeight="1" x14ac:dyDescent="0.25">
      <c r="A461" s="2" t="s">
        <v>663</v>
      </c>
      <c r="B461" s="2" t="s">
        <v>668</v>
      </c>
      <c r="C461" s="2">
        <v>2016</v>
      </c>
      <c r="D461" s="2">
        <v>0.66710000000000003</v>
      </c>
      <c r="E461" s="2">
        <v>0.78481000000000001</v>
      </c>
      <c r="F461" s="2" t="s">
        <v>680</v>
      </c>
      <c r="G461" s="2">
        <v>2.681E-2</v>
      </c>
      <c r="H461" s="2" t="s">
        <v>680</v>
      </c>
      <c r="I461" s="2" t="s">
        <v>680</v>
      </c>
      <c r="J461" s="2" t="s">
        <v>680</v>
      </c>
      <c r="K461" s="2" t="s">
        <v>680</v>
      </c>
      <c r="L461" s="2" t="s">
        <v>681</v>
      </c>
      <c r="M461" s="2" t="s">
        <v>680</v>
      </c>
      <c r="N461" s="2" t="s">
        <v>680</v>
      </c>
      <c r="O461" s="2" t="s">
        <v>680</v>
      </c>
      <c r="P461" s="2" t="s">
        <v>680</v>
      </c>
      <c r="Q461" s="2" t="s">
        <v>680</v>
      </c>
      <c r="R461" s="2" t="s">
        <v>680</v>
      </c>
      <c r="S461" s="2" t="s">
        <v>680</v>
      </c>
      <c r="T461" s="2">
        <v>0.75800000000000001</v>
      </c>
      <c r="U461" s="2" t="s">
        <v>680</v>
      </c>
      <c r="V461" s="2" t="s">
        <v>680</v>
      </c>
      <c r="W461" s="2" t="s">
        <v>680</v>
      </c>
      <c r="X461" s="2" t="s">
        <v>680</v>
      </c>
      <c r="Y461" s="2" t="s">
        <v>680</v>
      </c>
      <c r="Z461" s="2" t="s">
        <v>680</v>
      </c>
      <c r="AA461" s="2" t="s">
        <v>680</v>
      </c>
      <c r="AB461" s="2" t="s">
        <v>680</v>
      </c>
      <c r="AC461" s="2" t="s">
        <v>680</v>
      </c>
      <c r="AD461" s="2" t="s">
        <v>680</v>
      </c>
      <c r="AE461" s="2" t="s">
        <v>680</v>
      </c>
      <c r="AF461" s="2" t="s">
        <v>680</v>
      </c>
      <c r="AG461" s="2" t="s">
        <v>680</v>
      </c>
      <c r="AH461" s="2" t="s">
        <v>680</v>
      </c>
      <c r="AI461" s="2" t="s">
        <v>680</v>
      </c>
      <c r="AM461" s="9">
        <f t="shared" si="21"/>
        <v>0.78481000000000001</v>
      </c>
      <c r="AN461" s="9">
        <f t="shared" si="22"/>
        <v>0.66710000000000003</v>
      </c>
      <c r="AO461" s="10">
        <f t="shared" si="23"/>
        <v>0.85001465322816994</v>
      </c>
    </row>
    <row r="462" spans="1:41" ht="15" customHeight="1" x14ac:dyDescent="0.25">
      <c r="A462" s="2" t="s">
        <v>663</v>
      </c>
      <c r="B462" s="2" t="s">
        <v>669</v>
      </c>
      <c r="C462" s="2">
        <v>2016</v>
      </c>
      <c r="D462" s="2" t="s">
        <v>680</v>
      </c>
      <c r="E462" s="2" t="s">
        <v>680</v>
      </c>
      <c r="F462" s="2" t="s">
        <v>680</v>
      </c>
      <c r="G462" s="2" t="s">
        <v>680</v>
      </c>
      <c r="H462" s="2" t="s">
        <v>680</v>
      </c>
      <c r="I462" s="2" t="s">
        <v>680</v>
      </c>
      <c r="J462" s="2" t="s">
        <v>680</v>
      </c>
      <c r="K462" s="2" t="s">
        <v>680</v>
      </c>
      <c r="L462" s="2" t="s">
        <v>681</v>
      </c>
      <c r="M462" s="2" t="s">
        <v>680</v>
      </c>
      <c r="N462" s="2" t="s">
        <v>680</v>
      </c>
      <c r="O462" s="2" t="s">
        <v>680</v>
      </c>
      <c r="P462" s="2" t="s">
        <v>680</v>
      </c>
      <c r="Q462" s="2" t="s">
        <v>680</v>
      </c>
      <c r="R462" s="2" t="s">
        <v>680</v>
      </c>
      <c r="S462" s="2" t="s">
        <v>680</v>
      </c>
      <c r="T462" s="2" t="s">
        <v>680</v>
      </c>
      <c r="U462" s="2" t="s">
        <v>680</v>
      </c>
      <c r="V462" s="2" t="s">
        <v>680</v>
      </c>
      <c r="W462" s="2" t="s">
        <v>680</v>
      </c>
      <c r="X462" s="2" t="s">
        <v>680</v>
      </c>
      <c r="Y462" s="2" t="s">
        <v>680</v>
      </c>
      <c r="Z462" s="2" t="s">
        <v>680</v>
      </c>
      <c r="AA462" s="2" t="s">
        <v>680</v>
      </c>
      <c r="AB462" s="2" t="s">
        <v>680</v>
      </c>
      <c r="AC462" s="2" t="s">
        <v>680</v>
      </c>
      <c r="AD462" s="2" t="s">
        <v>680</v>
      </c>
      <c r="AE462" s="2" t="s">
        <v>680</v>
      </c>
      <c r="AF462" s="2" t="s">
        <v>680</v>
      </c>
      <c r="AG462" s="2" t="s">
        <v>680</v>
      </c>
      <c r="AH462" s="2" t="s">
        <v>680</v>
      </c>
      <c r="AI462" s="2" t="s">
        <v>680</v>
      </c>
      <c r="AM462" s="9">
        <f t="shared" si="21"/>
        <v>0</v>
      </c>
      <c r="AN462" s="9">
        <f t="shared" si="22"/>
        <v>0</v>
      </c>
      <c r="AO462" s="10" t="str">
        <f t="shared" si="23"/>
        <v/>
      </c>
    </row>
    <row r="463" spans="1:41" ht="15" customHeight="1" x14ac:dyDescent="0.25">
      <c r="A463" s="2" t="s">
        <v>663</v>
      </c>
      <c r="B463" s="2" t="s">
        <v>670</v>
      </c>
      <c r="C463" s="2">
        <v>2016</v>
      </c>
      <c r="D463" s="2">
        <v>9.2750000000000004</v>
      </c>
      <c r="E463" s="2">
        <v>12.194000000000001</v>
      </c>
      <c r="F463" s="2" t="s">
        <v>680</v>
      </c>
      <c r="G463" s="2">
        <v>0.20499999999999999</v>
      </c>
      <c r="H463" s="2" t="s">
        <v>680</v>
      </c>
      <c r="I463" s="2" t="s">
        <v>680</v>
      </c>
      <c r="J463" s="2" t="s">
        <v>680</v>
      </c>
      <c r="K463" s="2" t="s">
        <v>680</v>
      </c>
      <c r="L463" s="2" t="s">
        <v>681</v>
      </c>
      <c r="M463" s="2" t="s">
        <v>680</v>
      </c>
      <c r="N463" s="2">
        <v>6.2089999999999996</v>
      </c>
      <c r="O463" s="2" t="s">
        <v>680</v>
      </c>
      <c r="P463" s="2" t="s">
        <v>680</v>
      </c>
      <c r="Q463" s="2" t="s">
        <v>680</v>
      </c>
      <c r="R463" s="2" t="s">
        <v>680</v>
      </c>
      <c r="S463" s="2" t="s">
        <v>680</v>
      </c>
      <c r="T463" s="2" t="s">
        <v>680</v>
      </c>
      <c r="U463" s="2" t="s">
        <v>680</v>
      </c>
      <c r="V463" s="2" t="s">
        <v>680</v>
      </c>
      <c r="W463" s="2" t="s">
        <v>680</v>
      </c>
      <c r="X463" s="2" t="s">
        <v>680</v>
      </c>
      <c r="Y463" s="2">
        <v>5.6619999999999999</v>
      </c>
      <c r="Z463" s="2" t="s">
        <v>680</v>
      </c>
      <c r="AA463" s="2" t="s">
        <v>680</v>
      </c>
      <c r="AB463" s="2" t="s">
        <v>680</v>
      </c>
      <c r="AC463" s="2" t="s">
        <v>680</v>
      </c>
      <c r="AD463" s="2" t="s">
        <v>680</v>
      </c>
      <c r="AE463" s="2" t="s">
        <v>680</v>
      </c>
      <c r="AF463" s="2" t="s">
        <v>680</v>
      </c>
      <c r="AG463" s="2" t="s">
        <v>680</v>
      </c>
      <c r="AH463" s="2">
        <v>0.11799999999999999</v>
      </c>
      <c r="AI463" s="2">
        <v>0.13100000000000001</v>
      </c>
      <c r="AM463" s="9">
        <f t="shared" si="21"/>
        <v>12.207000000000001</v>
      </c>
      <c r="AN463" s="9">
        <f t="shared" si="22"/>
        <v>9.2750000000000004</v>
      </c>
      <c r="AO463" s="10">
        <f t="shared" si="23"/>
        <v>0.75980994511345945</v>
      </c>
    </row>
  </sheetData>
  <autoFilter ref="A1:AO463" xr:uid="{00000000-0009-0000-0000-000000000000}"/>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O470"/>
  <sheetViews>
    <sheetView workbookViewId="0">
      <pane xSplit="2" ySplit="1" topLeftCell="C2" activePane="bottomRight" state="frozen"/>
      <selection sqref="A1:E1"/>
      <selection pane="topRight" sqref="A1:E1"/>
      <selection pane="bottomLeft" sqref="A1:E1"/>
      <selection pane="bottomRight" sqref="A1:E1"/>
    </sheetView>
  </sheetViews>
  <sheetFormatPr defaultRowHeight="15" x14ac:dyDescent="0.25"/>
  <cols>
    <col min="1" max="1" width="17.7109375" customWidth="1"/>
    <col min="2" max="2" width="20.7109375" customWidth="1"/>
    <col min="3" max="3" width="11" bestFit="1" customWidth="1"/>
    <col min="35" max="35" width="10" customWidth="1"/>
    <col min="37" max="37" width="10.140625" customWidth="1"/>
  </cols>
  <sheetData>
    <row r="1" spans="1:67" ht="102" x14ac:dyDescent="0.25">
      <c r="A1" s="40" t="s">
        <v>671</v>
      </c>
      <c r="B1" s="40" t="s">
        <v>1</v>
      </c>
      <c r="C1" s="40" t="s">
        <v>1132</v>
      </c>
      <c r="D1" s="40" t="s">
        <v>967</v>
      </c>
      <c r="E1" s="40" t="s">
        <v>1133</v>
      </c>
      <c r="F1" s="40" t="s">
        <v>977</v>
      </c>
      <c r="G1" s="40" t="s">
        <v>942</v>
      </c>
      <c r="H1" s="40" t="s">
        <v>1134</v>
      </c>
      <c r="I1" s="40" t="s">
        <v>943</v>
      </c>
      <c r="J1" s="40" t="s">
        <v>1135</v>
      </c>
      <c r="K1" s="260" t="s">
        <v>1136</v>
      </c>
      <c r="L1" s="40" t="s">
        <v>944</v>
      </c>
      <c r="M1" s="40" t="s">
        <v>1137</v>
      </c>
      <c r="N1" s="40" t="s">
        <v>1138</v>
      </c>
      <c r="O1" s="40" t="s">
        <v>1139</v>
      </c>
      <c r="P1" s="40" t="s">
        <v>1140</v>
      </c>
      <c r="Q1" s="40" t="s">
        <v>1141</v>
      </c>
      <c r="R1" s="40" t="s">
        <v>1142</v>
      </c>
      <c r="S1" s="40" t="s">
        <v>1143</v>
      </c>
      <c r="T1" s="40" t="s">
        <v>1144</v>
      </c>
      <c r="U1" s="40" t="s">
        <v>1145</v>
      </c>
      <c r="V1" s="40" t="s">
        <v>1146</v>
      </c>
      <c r="W1" s="40" t="s">
        <v>980</v>
      </c>
      <c r="X1" s="40" t="s">
        <v>1147</v>
      </c>
      <c r="Y1" s="40" t="s">
        <v>1148</v>
      </c>
      <c r="Z1" s="40" t="s">
        <v>1149</v>
      </c>
      <c r="AA1" s="40" t="s">
        <v>1150</v>
      </c>
      <c r="AB1" s="40" t="s">
        <v>1151</v>
      </c>
      <c r="AC1" s="40" t="s">
        <v>1152</v>
      </c>
      <c r="AD1" s="40" t="s">
        <v>966</v>
      </c>
      <c r="AE1" s="40" t="s">
        <v>1153</v>
      </c>
      <c r="AF1" s="41" t="s">
        <v>1154</v>
      </c>
      <c r="AG1" s="270" t="s">
        <v>1373</v>
      </c>
      <c r="AH1" s="183" t="s">
        <v>728</v>
      </c>
      <c r="AI1" s="184" t="s">
        <v>1285</v>
      </c>
      <c r="AJ1" s="184" t="s">
        <v>1286</v>
      </c>
      <c r="AK1" s="185" t="s">
        <v>1287</v>
      </c>
      <c r="AL1" s="186" t="s">
        <v>1288</v>
      </c>
      <c r="AM1" s="186" t="s">
        <v>1289</v>
      </c>
      <c r="AN1" s="184" t="s">
        <v>1290</v>
      </c>
      <c r="AO1" s="187" t="s">
        <v>1291</v>
      </c>
      <c r="AP1" s="188" t="s">
        <v>1292</v>
      </c>
      <c r="AQ1" s="189" t="s">
        <v>1293</v>
      </c>
      <c r="AR1" s="190"/>
      <c r="AS1" s="190"/>
      <c r="AT1" s="191" t="s">
        <v>1294</v>
      </c>
      <c r="AU1" s="192" t="s">
        <v>1163</v>
      </c>
      <c r="AV1" s="193" t="s">
        <v>972</v>
      </c>
      <c r="AW1" s="193" t="s">
        <v>965</v>
      </c>
      <c r="AX1" s="193" t="s">
        <v>1161</v>
      </c>
      <c r="AY1" s="193"/>
      <c r="AZ1" s="194" t="s">
        <v>1295</v>
      </c>
      <c r="BC1" t="s">
        <v>1234</v>
      </c>
      <c r="BD1" t="s">
        <v>1230</v>
      </c>
      <c r="BE1" t="s">
        <v>1225</v>
      </c>
      <c r="BF1" t="s">
        <v>1219</v>
      </c>
      <c r="BG1" s="276" t="s">
        <v>1378</v>
      </c>
      <c r="BH1" s="276" t="s">
        <v>1354</v>
      </c>
      <c r="BJ1" t="s">
        <v>1267</v>
      </c>
      <c r="BK1" t="s">
        <v>1379</v>
      </c>
      <c r="BL1" t="s">
        <v>1380</v>
      </c>
      <c r="BM1" t="s">
        <v>1381</v>
      </c>
      <c r="BN1" t="s">
        <v>1382</v>
      </c>
    </row>
    <row r="2" spans="1:67" x14ac:dyDescent="0.25">
      <c r="A2" s="2" t="s">
        <v>23</v>
      </c>
      <c r="B2" s="2" t="s">
        <v>24</v>
      </c>
      <c r="C2">
        <f>VLOOKUP($B2,'Tillförd energi'!$B$1:$AI$700,MATCH(C$1,'Tillförd energi'!$B$1:$AQ$1,0),FALSE)</f>
        <v>0</v>
      </c>
      <c r="D2">
        <f>VLOOKUP($B2,'Tillförd energi'!$B$1:$AI$700,MATCH(D$1,'Tillförd energi'!$B$1:$AQ$1,0),FALSE)</f>
        <v>0</v>
      </c>
      <c r="E2">
        <f>VLOOKUP($B2,'Tillförd energi'!$B$1:$AI$700,MATCH(E$1,'Tillförd energi'!$B$1:$AQ$1,0),FALSE)</f>
        <v>0</v>
      </c>
      <c r="F2">
        <f>VLOOKUP($B2,'Tillförd energi'!$B$1:$AI$700,MATCH(F$1,'Tillförd energi'!$B$1:$AQ$1,0),FALSE)</f>
        <v>0</v>
      </c>
      <c r="G2">
        <f>VLOOKUP($B2,'Tillförd energi'!$B$1:$AI$700,MATCH(G$1,'Tillförd energi'!$B$1:$AQ$1,0),FALSE)</f>
        <v>0</v>
      </c>
      <c r="H2">
        <f>VLOOKUP($B2,'Tillförd energi'!$B$1:$AI$700,MATCH(H$1,'Tillförd energi'!$B$1:$AQ$1,0),FALSE)</f>
        <v>0</v>
      </c>
      <c r="I2">
        <f>VLOOKUP($B2,'Tillförd energi'!$B$1:$AI$700,MATCH(I$1,'Tillförd energi'!$B$1:$AQ$1,0),FALSE)</f>
        <v>0</v>
      </c>
      <c r="J2">
        <f>VLOOKUP($B2,'Tillförd energi'!$B$1:$AI$700,MATCH(J$1,'Tillförd energi'!$B$1:$AQ$1,0),FALSE)</f>
        <v>0</v>
      </c>
      <c r="K2">
        <v>0</v>
      </c>
      <c r="L2">
        <f>VLOOKUP($B2,'Tillförd energi'!$B$1:$AI$700,MATCH(L$1,'Tillförd energi'!$B$1:$AQ$1,0),FALSE)</f>
        <v>0</v>
      </c>
      <c r="M2">
        <f>VLOOKUP($B2,'Tillförd energi'!$B$1:$AI$700,MATCH(M$1,'Tillförd energi'!$B$1:$AQ$1,0),FALSE)</f>
        <v>0</v>
      </c>
      <c r="N2">
        <f>VLOOKUP($B2,'Tillförd energi'!$B$1:$AI$700,MATCH(N$1,'Tillförd energi'!$B$1:$AQ$1,0),FALSE)</f>
        <v>0</v>
      </c>
      <c r="O2">
        <f>VLOOKUP($B2,'Tillförd energi'!$B$1:$AI$700,MATCH(O$1,'Tillförd energi'!$B$1:$AQ$1,0),FALSE)</f>
        <v>0</v>
      </c>
      <c r="P2">
        <f>VLOOKUP($B2,'Tillförd energi'!$B$1:$AI$700,MATCH(P$1,'Tillförd energi'!$B$1:$AQ$1,0),FALSE)</f>
        <v>0</v>
      </c>
      <c r="Q2">
        <f>VLOOKUP($B2,'Tillförd energi'!$B$1:$AI$700,MATCH(Q$1,'Tillförd energi'!$B$1:$AQ$1,0),FALSE)</f>
        <v>7.2941200000000004</v>
      </c>
      <c r="R2">
        <f>VLOOKUP($B2,'Tillförd energi'!$B$1:$AI$700,MATCH(R$1,'Tillförd energi'!$B$1:$AQ$1,0),FALSE)</f>
        <v>0</v>
      </c>
      <c r="S2">
        <f>VLOOKUP($B2,'Tillförd energi'!$B$1:$AI$700,MATCH(S$1,'Tillförd energi'!$B$1:$AQ$1,0),FALSE)</f>
        <v>0</v>
      </c>
      <c r="T2">
        <f>VLOOKUP($B2,'Tillförd energi'!$B$1:$AI$700,MATCH(T$1,'Tillförd energi'!$B$1:$AQ$1,0),FALSE)</f>
        <v>0</v>
      </c>
      <c r="U2">
        <f>VLOOKUP($B2,'Tillförd energi'!$B$1:$AI$700,MATCH(U$1,'Tillförd energi'!$B$1:$AQ$1,0),FALSE)</f>
        <v>0</v>
      </c>
      <c r="V2">
        <f>VLOOKUP($B2,'Tillförd energi'!$B$1:$AI$700,MATCH(V$1,'Tillförd energi'!$B$1:$AQ$1,0),FALSE)</f>
        <v>0</v>
      </c>
      <c r="W2">
        <f>VLOOKUP($B2,'Tillförd energi'!$B$1:$AI$700,MATCH(W$1,'Tillförd energi'!$B$1:$AQ$1,0),FALSE)</f>
        <v>0</v>
      </c>
      <c r="X2">
        <f>VLOOKUP($B2,'Tillförd energi'!$B$1:$AI$700,MATCH(X$1,'Tillförd energi'!$B$1:$AQ$1,0),FALSE)</f>
        <v>0</v>
      </c>
      <c r="Y2">
        <f>VLOOKUP($B2,'Tillförd energi'!$B$1:$AI$700,MATCH(Y$1,'Tillförd energi'!$B$1:$AQ$1,0),FALSE)</f>
        <v>0</v>
      </c>
      <c r="Z2">
        <f>VLOOKUP($B2,'Tillförd energi'!$B$1:$AI$700,MATCH(Z$1,'Tillförd energi'!$B$1:$AQ$1,0),FALSE)</f>
        <v>0</v>
      </c>
      <c r="AA2">
        <f>VLOOKUP($B2,'Tillförd energi'!$B$1:$AI$700,MATCH(AA$1,'Tillförd energi'!$B$1:$AQ$1,0),FALSE)</f>
        <v>0</v>
      </c>
      <c r="AB2">
        <f>VLOOKUP($B2,'Tillförd energi'!$B$1:$AI$700,MATCH(AB$1,'Tillförd energi'!$B$1:$AQ$1,0),FALSE)</f>
        <v>0</v>
      </c>
      <c r="AC2">
        <f>VLOOKUP($B2,'Tillförd energi'!$B$1:$AI$700,MATCH(AC$1,'Tillförd energi'!$B$1:$AQ$1,0),FALSE)</f>
        <v>0</v>
      </c>
      <c r="AD2">
        <f>VLOOKUP($B2,'Tillförd energi'!$B$1:$AI$700,MATCH(AD$1,'Tillförd energi'!$B$1:$AQ$1,0),FALSE)</f>
        <v>0</v>
      </c>
      <c r="AE2">
        <f>VLOOKUP($B2,'Tillförd energi'!$B$1:$AI$700,MATCH(AE$1,'Tillförd energi'!$B$1:$AQ$1,0),FALSE)</f>
        <v>0</v>
      </c>
      <c r="AF2">
        <f>VLOOKUP($B2,'Tillförd energi'!$B$1:$AI$700,MATCH(AF$1,'Tillförd energi'!$B$1:$AQ$1,0),FALSE)</f>
        <v>0.156</v>
      </c>
      <c r="AG2">
        <f>IFERROR(VLOOKUP(B2,Miljö!$B$1:$AC$550,MATCH("Köpt mängd produktionsspecifik fjärrvärme:",Miljö!$B$1:$AC$1,0),FALSE)/1,0)</f>
        <v>0</v>
      </c>
      <c r="AI2">
        <f>SUM(C2:AF2)</f>
        <v>7.4501200000000001</v>
      </c>
      <c r="AJ2">
        <f>SUM(C2:AG2)</f>
        <v>7.4501200000000001</v>
      </c>
      <c r="AK2">
        <f>IF(ISERROR(1/VLOOKUP($B2,Leveranser!$B$1:$S$500,MATCH("såld värme (gwh)",Leveranser!$B$1:$S$1,0),FALSE)),"",VLOOKUP($B2,Leveranser!$B$1:$S$500,MATCH("såld värme (gwh)",Leveranser!$B$1:$S$1,0),FALSE))</f>
        <v>5.2</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195">
        <f>IFERROR(AK2/AJ2,"")</f>
        <v>0.69797533462548256</v>
      </c>
      <c r="AP2" t="str">
        <f>IFERROR(VLOOKUP($B2,Miljövärden!$B$2:$H$550,7,FALSE),"Nej, saknas")</f>
        <v>Ja</v>
      </c>
      <c r="AQ2" t="str">
        <f>IFERROR(VLOOKUP($B2,Miljövärden!$B$2:$H$550,6,FALSE),"Nej, saknas")</f>
        <v>Nej</v>
      </c>
      <c r="AU2">
        <f>Z2+AA2+AF2</f>
        <v>0.156</v>
      </c>
      <c r="AV2">
        <f>X2</f>
        <v>0</v>
      </c>
      <c r="AW2">
        <f>M2+N2+O2+P2+Q2</f>
        <v>7.2941200000000004</v>
      </c>
      <c r="AX2">
        <f>R2+S2+T2+U2</f>
        <v>0</v>
      </c>
      <c r="AZ2">
        <f>L2+M2+N2+O2+P2+Q2+R2+S2+T2+U2+V2+W2+X2</f>
        <v>7.2941200000000004</v>
      </c>
      <c r="BC2">
        <f>C2+D2+E2+F2+G2+H2+AE2</f>
        <v>0</v>
      </c>
      <c r="BD2">
        <f>Y2</f>
        <v>0</v>
      </c>
      <c r="BE2">
        <f>M2+N2+O2+P2+Q2+R2+S2+T2+U2+V2+W2+X2</f>
        <v>7.2941200000000004</v>
      </c>
      <c r="BF2">
        <f>I2+J2+K2+L2+AB2+AC2+AD2</f>
        <v>0</v>
      </c>
      <c r="BG2">
        <f>Z2+AA2+AF2+AG2</f>
        <v>0.156</v>
      </c>
      <c r="BH2">
        <f>SUM(BC2:BG2)</f>
        <v>7.4501200000000001</v>
      </c>
      <c r="BJ2" s="195">
        <f>BC2/$BH2</f>
        <v>0</v>
      </c>
      <c r="BK2" s="195">
        <f t="shared" ref="BK2:BN2" si="0">BD2/$BH2</f>
        <v>0</v>
      </c>
      <c r="BL2" s="195">
        <f t="shared" si="0"/>
        <v>0.97906073996123555</v>
      </c>
      <c r="BM2" s="195">
        <f t="shared" si="0"/>
        <v>0</v>
      </c>
      <c r="BN2" s="195">
        <f t="shared" si="0"/>
        <v>2.0939260038764475E-2</v>
      </c>
      <c r="BO2" s="195"/>
    </row>
    <row r="3" spans="1:67" x14ac:dyDescent="0.25">
      <c r="A3" s="2" t="s">
        <v>23</v>
      </c>
      <c r="B3" s="2" t="s">
        <v>26</v>
      </c>
      <c r="C3">
        <f>VLOOKUP($B3,'Tillförd energi'!$B$1:$AI$700,MATCH(C$1,'Tillförd energi'!$B$1:$AQ$1,0),FALSE)</f>
        <v>0</v>
      </c>
      <c r="D3">
        <f>VLOOKUP($B3,'Tillförd energi'!$B$1:$AI$700,MATCH(D$1,'Tillförd energi'!$B$1:$AQ$1,0),FALSE)</f>
        <v>0.6</v>
      </c>
      <c r="E3">
        <f>VLOOKUP($B3,'Tillförd energi'!$B$1:$AI$700,MATCH(E$1,'Tillförd energi'!$B$1:$AQ$1,0),FALSE)</f>
        <v>0</v>
      </c>
      <c r="F3">
        <f>VLOOKUP($B3,'Tillförd energi'!$B$1:$AI$700,MATCH(F$1,'Tillförd energi'!$B$1:$AQ$1,0),FALSE)</f>
        <v>0</v>
      </c>
      <c r="G3">
        <f>VLOOKUP($B3,'Tillförd energi'!$B$1:$AI$700,MATCH(G$1,'Tillförd energi'!$B$1:$AQ$1,0),FALSE)</f>
        <v>0</v>
      </c>
      <c r="H3">
        <f>VLOOKUP($B3,'Tillförd energi'!$B$1:$AI$700,MATCH(H$1,'Tillförd energi'!$B$1:$AQ$1,0),FALSE)</f>
        <v>0</v>
      </c>
      <c r="I3">
        <f>VLOOKUP($B3,'Tillförd energi'!$B$1:$AI$700,MATCH(I$1,'Tillförd energi'!$B$1:$AQ$1,0),FALSE)</f>
        <v>0</v>
      </c>
      <c r="J3">
        <f>VLOOKUP($B3,'Tillförd energi'!$B$1:$AI$700,MATCH(J$1,'Tillförd energi'!$B$1:$AQ$1,0),FALSE)</f>
        <v>0</v>
      </c>
      <c r="K3">
        <v>0</v>
      </c>
      <c r="L3">
        <f>VLOOKUP($B3,'Tillförd energi'!$B$1:$AI$700,MATCH(L$1,'Tillförd energi'!$B$1:$AQ$1,0),FALSE)</f>
        <v>0</v>
      </c>
      <c r="M3">
        <f>VLOOKUP($B3,'Tillförd energi'!$B$1:$AI$700,MATCH(M$1,'Tillförd energi'!$B$1:$AQ$1,0),FALSE)</f>
        <v>8.1</v>
      </c>
      <c r="N3">
        <f>VLOOKUP($B3,'Tillförd energi'!$B$1:$AI$700,MATCH(N$1,'Tillförd energi'!$B$1:$AQ$1,0),FALSE)</f>
        <v>0</v>
      </c>
      <c r="O3">
        <f>VLOOKUP($B3,'Tillförd energi'!$B$1:$AI$700,MATCH(O$1,'Tillförd energi'!$B$1:$AQ$1,0),FALSE)</f>
        <v>0</v>
      </c>
      <c r="P3">
        <f>VLOOKUP($B3,'Tillförd energi'!$B$1:$AI$700,MATCH(P$1,'Tillförd energi'!$B$1:$AQ$1,0),FALSE)</f>
        <v>12.9</v>
      </c>
      <c r="Q3">
        <f>VLOOKUP($B3,'Tillförd energi'!$B$1:$AI$700,MATCH(Q$1,'Tillförd energi'!$B$1:$AQ$1,0),FALSE)</f>
        <v>0</v>
      </c>
      <c r="R3">
        <f>VLOOKUP($B3,'Tillförd energi'!$B$1:$AI$700,MATCH(R$1,'Tillförd energi'!$B$1:$AQ$1,0),FALSE)</f>
        <v>0</v>
      </c>
      <c r="S3">
        <f>VLOOKUP($B3,'Tillförd energi'!$B$1:$AI$700,MATCH(S$1,'Tillförd energi'!$B$1:$AQ$1,0),FALSE)</f>
        <v>0</v>
      </c>
      <c r="T3">
        <f>VLOOKUP($B3,'Tillförd energi'!$B$1:$AI$700,MATCH(T$1,'Tillförd energi'!$B$1:$AQ$1,0),FALSE)</f>
        <v>0</v>
      </c>
      <c r="U3">
        <f>VLOOKUP($B3,'Tillförd energi'!$B$1:$AI$700,MATCH(U$1,'Tillförd energi'!$B$1:$AQ$1,0),FALSE)</f>
        <v>0</v>
      </c>
      <c r="V3">
        <f>VLOOKUP($B3,'Tillförd energi'!$B$1:$AI$700,MATCH(V$1,'Tillförd energi'!$B$1:$AQ$1,0),FALSE)</f>
        <v>0</v>
      </c>
      <c r="W3">
        <f>VLOOKUP($B3,'Tillförd energi'!$B$1:$AI$700,MATCH(W$1,'Tillförd energi'!$B$1:$AQ$1,0),FALSE)</f>
        <v>0</v>
      </c>
      <c r="X3">
        <f>VLOOKUP($B3,'Tillförd energi'!$B$1:$AI$700,MATCH(X$1,'Tillförd energi'!$B$1:$AQ$1,0),FALSE)</f>
        <v>0</v>
      </c>
      <c r="Y3">
        <f>VLOOKUP($B3,'Tillförd energi'!$B$1:$AI$700,MATCH(Y$1,'Tillförd energi'!$B$1:$AQ$1,0),FALSE)</f>
        <v>0</v>
      </c>
      <c r="Z3">
        <f>VLOOKUP($B3,'Tillförd energi'!$B$1:$AI$700,MATCH(Z$1,'Tillförd energi'!$B$1:$AQ$1,0),FALSE)</f>
        <v>0</v>
      </c>
      <c r="AA3">
        <f>VLOOKUP($B3,'Tillförd energi'!$B$1:$AI$700,MATCH(AA$1,'Tillförd energi'!$B$1:$AQ$1,0),FALSE)</f>
        <v>0</v>
      </c>
      <c r="AB3">
        <f>VLOOKUP($B3,'Tillförd energi'!$B$1:$AI$700,MATCH(AB$1,'Tillförd energi'!$B$1:$AQ$1,0),FALSE)</f>
        <v>0</v>
      </c>
      <c r="AC3">
        <f>VLOOKUP($B3,'Tillförd energi'!$B$1:$AI$700,MATCH(AC$1,'Tillförd energi'!$B$1:$AQ$1,0),FALSE)</f>
        <v>0</v>
      </c>
      <c r="AD3">
        <f>VLOOKUP($B3,'Tillförd energi'!$B$1:$AI$700,MATCH(AD$1,'Tillförd energi'!$B$1:$AQ$1,0),FALSE)</f>
        <v>0</v>
      </c>
      <c r="AE3">
        <f>VLOOKUP($B3,'Tillförd energi'!$B$1:$AI$700,MATCH(AE$1,'Tillförd energi'!$B$1:$AQ$1,0),FALSE)</f>
        <v>0</v>
      </c>
      <c r="AF3">
        <f>VLOOKUP($B3,'Tillförd energi'!$B$1:$AI$700,MATCH(AF$1,'Tillförd energi'!$B$1:$AQ$1,0),FALSE)</f>
        <v>0.4</v>
      </c>
      <c r="AG3">
        <f>IFERROR(VLOOKUP(B3,Miljö!$B$1:$AC$550,MATCH("Köpt mängd produktionsspecifik fjärrvärme:",Miljö!$B$1:$AC$1,0),FALSE)/1,0)</f>
        <v>0</v>
      </c>
      <c r="AI3">
        <f t="shared" ref="AI3:AI66" si="1">SUM(C3:AF3)</f>
        <v>22</v>
      </c>
      <c r="AJ3">
        <f t="shared" ref="AJ3:AJ66" si="2">SUM(C3:AG3)</f>
        <v>22</v>
      </c>
      <c r="AK3">
        <f>IF(ISERROR(1/VLOOKUP($B3,Leveranser!$B$1:$S$500,MATCH("såld värme (gwh)",Leveranser!$B$1:$S$1,0),FALSE)),"",VLOOKUP($B3,Leveranser!$B$1:$S$500,MATCH("såld värme (gwh)",Leveranser!$B$1:$S$1,0),FALSE))</f>
        <v>16.2</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195">
        <f t="shared" ref="AN3:AN66" si="3">IFERROR(AK3/AJ3,"")</f>
        <v>0.73636363636363633</v>
      </c>
      <c r="AP3" t="str">
        <f>IFERROR(VLOOKUP($B3,Miljövärden!$B$2:$H$550,7,FALSE),"Nej, saknas")</f>
        <v>Ja</v>
      </c>
      <c r="AQ3" t="str">
        <f>IFERROR(VLOOKUP($B3,Miljövärden!$B$2:$H$550,6,FALSE),"Nej, saknas")</f>
        <v>Ja</v>
      </c>
      <c r="AU3">
        <f t="shared" ref="AU3:AU66" si="4">Z3+AA3+AF3</f>
        <v>0.4</v>
      </c>
      <c r="AV3">
        <f t="shared" ref="AV3:AV66" si="5">X3</f>
        <v>0</v>
      </c>
      <c r="AW3">
        <f t="shared" ref="AW3:AW66" si="6">M3+N3+O3+P3+Q3</f>
        <v>21</v>
      </c>
      <c r="AX3">
        <f t="shared" ref="AX3:AX66" si="7">R3+S3+T3+U3</f>
        <v>0</v>
      </c>
      <c r="AZ3">
        <f t="shared" ref="AZ3:AZ66" si="8">L3+M3+N3+O3+P3+Q3+R3+S3+T3+U3+V3+W3+X3</f>
        <v>21</v>
      </c>
      <c r="BC3">
        <f t="shared" ref="BC3:BC66" si="9">C3+D3+E3+F3+G3+H3+AE3</f>
        <v>0.6</v>
      </c>
      <c r="BD3">
        <f t="shared" ref="BD3:BD66" si="10">Y3</f>
        <v>0</v>
      </c>
      <c r="BE3">
        <f t="shared" ref="BE3:BE66" si="11">M3+N3+O3+P3+Q3+R3+S3+T3+U3+V3+W3+X3</f>
        <v>21</v>
      </c>
      <c r="BF3">
        <f t="shared" ref="BF3:BF66" si="12">I3+J3+K3+L3+AB3+AC3+AD3</f>
        <v>0</v>
      </c>
      <c r="BG3">
        <f t="shared" ref="BG3:BG66" si="13">Z3+AA3+AF3+AG3</f>
        <v>0.4</v>
      </c>
      <c r="BH3">
        <f t="shared" ref="BH3:BH66" si="14">SUM(BC3:BG3)</f>
        <v>22</v>
      </c>
      <c r="BJ3" s="195">
        <f t="shared" ref="BJ3:BJ66" si="15">BC3/$BH3</f>
        <v>2.7272727272727271E-2</v>
      </c>
      <c r="BK3" s="195">
        <f t="shared" ref="BK3:BK66" si="16">BD3/$BH3</f>
        <v>0</v>
      </c>
      <c r="BL3" s="195">
        <f t="shared" ref="BL3:BL66" si="17">BE3/$BH3</f>
        <v>0.95454545454545459</v>
      </c>
      <c r="BM3" s="195">
        <f t="shared" ref="BM3:BM66" si="18">BF3/$BH3</f>
        <v>0</v>
      </c>
      <c r="BN3" s="195">
        <f t="shared" ref="BN3:BN66" si="19">BG3/$BH3</f>
        <v>1.8181818181818184E-2</v>
      </c>
    </row>
    <row r="4" spans="1:67" x14ac:dyDescent="0.25">
      <c r="A4" s="2" t="s">
        <v>23</v>
      </c>
      <c r="B4" s="2" t="s">
        <v>27</v>
      </c>
      <c r="C4">
        <f>VLOOKUP($B4,'Tillförd energi'!$B$1:$AI$700,MATCH(C$1,'Tillförd energi'!$B$1:$AQ$1,0),FALSE)</f>
        <v>0</v>
      </c>
      <c r="D4">
        <f>VLOOKUP($B4,'Tillförd energi'!$B$1:$AI$700,MATCH(D$1,'Tillförd energi'!$B$1:$AQ$1,0),FALSE)</f>
        <v>0</v>
      </c>
      <c r="E4">
        <f>VLOOKUP($B4,'Tillförd energi'!$B$1:$AI$700,MATCH(E$1,'Tillförd energi'!$B$1:$AQ$1,0),FALSE)</f>
        <v>0</v>
      </c>
      <c r="F4">
        <f>VLOOKUP($B4,'Tillförd energi'!$B$1:$AI$700,MATCH(F$1,'Tillförd energi'!$B$1:$AQ$1,0),FALSE)</f>
        <v>0</v>
      </c>
      <c r="G4">
        <f>VLOOKUP($B4,'Tillförd energi'!$B$1:$AI$700,MATCH(G$1,'Tillförd energi'!$B$1:$AQ$1,0),FALSE)</f>
        <v>0</v>
      </c>
      <c r="H4">
        <f>VLOOKUP($B4,'Tillförd energi'!$B$1:$AI$700,MATCH(H$1,'Tillförd energi'!$B$1:$AQ$1,0),FALSE)</f>
        <v>0</v>
      </c>
      <c r="I4">
        <f>VLOOKUP($B4,'Tillförd energi'!$B$1:$AI$700,MATCH(I$1,'Tillförd energi'!$B$1:$AQ$1,0),FALSE)</f>
        <v>0</v>
      </c>
      <c r="J4">
        <f>VLOOKUP($B4,'Tillförd energi'!$B$1:$AI$700,MATCH(J$1,'Tillförd energi'!$B$1:$AQ$1,0),FALSE)</f>
        <v>0</v>
      </c>
      <c r="K4">
        <v>0</v>
      </c>
      <c r="L4">
        <f>VLOOKUP($B4,'Tillförd energi'!$B$1:$AI$700,MATCH(L$1,'Tillförd energi'!$B$1:$AQ$1,0),FALSE)</f>
        <v>0</v>
      </c>
      <c r="M4">
        <f>VLOOKUP($B4,'Tillförd energi'!$B$1:$AI$700,MATCH(M$1,'Tillförd energi'!$B$1:$AQ$1,0),FALSE)</f>
        <v>0</v>
      </c>
      <c r="N4">
        <f>VLOOKUP($B4,'Tillförd energi'!$B$1:$AI$700,MATCH(N$1,'Tillförd energi'!$B$1:$AQ$1,0),FALSE)</f>
        <v>0</v>
      </c>
      <c r="O4">
        <f>VLOOKUP($B4,'Tillförd energi'!$B$1:$AI$700,MATCH(O$1,'Tillförd energi'!$B$1:$AQ$1,0),FALSE)</f>
        <v>0</v>
      </c>
      <c r="P4">
        <f>VLOOKUP($B4,'Tillförd energi'!$B$1:$AI$700,MATCH(P$1,'Tillförd energi'!$B$1:$AQ$1,0),FALSE)</f>
        <v>4.2</v>
      </c>
      <c r="Q4">
        <f>VLOOKUP($B4,'Tillförd energi'!$B$1:$AI$700,MATCH(Q$1,'Tillförd energi'!$B$1:$AQ$1,0),FALSE)</f>
        <v>0</v>
      </c>
      <c r="R4">
        <f>VLOOKUP($B4,'Tillförd energi'!$B$1:$AI$700,MATCH(R$1,'Tillförd energi'!$B$1:$AQ$1,0),FALSE)</f>
        <v>0</v>
      </c>
      <c r="S4">
        <f>VLOOKUP($B4,'Tillförd energi'!$B$1:$AI$700,MATCH(S$1,'Tillförd energi'!$B$1:$AQ$1,0),FALSE)</f>
        <v>0</v>
      </c>
      <c r="T4">
        <f>VLOOKUP($B4,'Tillförd energi'!$B$1:$AI$700,MATCH(T$1,'Tillförd energi'!$B$1:$AQ$1,0),FALSE)</f>
        <v>0</v>
      </c>
      <c r="U4">
        <f>VLOOKUP($B4,'Tillförd energi'!$B$1:$AI$700,MATCH(U$1,'Tillförd energi'!$B$1:$AQ$1,0),FALSE)</f>
        <v>0</v>
      </c>
      <c r="V4">
        <f>VLOOKUP($B4,'Tillförd energi'!$B$1:$AI$700,MATCH(V$1,'Tillförd energi'!$B$1:$AQ$1,0),FALSE)</f>
        <v>0</v>
      </c>
      <c r="W4">
        <f>VLOOKUP($B4,'Tillförd energi'!$B$1:$AI$700,MATCH(W$1,'Tillförd energi'!$B$1:$AQ$1,0),FALSE)</f>
        <v>0</v>
      </c>
      <c r="X4">
        <f>VLOOKUP($B4,'Tillförd energi'!$B$1:$AI$700,MATCH(X$1,'Tillförd energi'!$B$1:$AQ$1,0),FALSE)</f>
        <v>0</v>
      </c>
      <c r="Y4">
        <f>VLOOKUP($B4,'Tillförd energi'!$B$1:$AI$700,MATCH(Y$1,'Tillförd energi'!$B$1:$AQ$1,0),FALSE)</f>
        <v>0</v>
      </c>
      <c r="Z4">
        <f>VLOOKUP($B4,'Tillförd energi'!$B$1:$AI$700,MATCH(Z$1,'Tillförd energi'!$B$1:$AQ$1,0),FALSE)</f>
        <v>0</v>
      </c>
      <c r="AA4">
        <f>VLOOKUP($B4,'Tillförd energi'!$B$1:$AI$700,MATCH(AA$1,'Tillförd energi'!$B$1:$AQ$1,0),FALSE)</f>
        <v>0</v>
      </c>
      <c r="AB4">
        <f>VLOOKUP($B4,'Tillförd energi'!$B$1:$AI$700,MATCH(AB$1,'Tillförd energi'!$B$1:$AQ$1,0),FALSE)</f>
        <v>0</v>
      </c>
      <c r="AC4">
        <f>VLOOKUP($B4,'Tillförd energi'!$B$1:$AI$700,MATCH(AC$1,'Tillförd energi'!$B$1:$AQ$1,0),FALSE)</f>
        <v>0</v>
      </c>
      <c r="AD4">
        <f>VLOOKUP($B4,'Tillförd energi'!$B$1:$AI$700,MATCH(AD$1,'Tillförd energi'!$B$1:$AQ$1,0),FALSE)</f>
        <v>0</v>
      </c>
      <c r="AE4">
        <f>VLOOKUP($B4,'Tillförd energi'!$B$1:$AI$700,MATCH(AE$1,'Tillförd energi'!$B$1:$AQ$1,0),FALSE)</f>
        <v>0</v>
      </c>
      <c r="AF4">
        <f>VLOOKUP($B4,'Tillförd energi'!$B$1:$AI$700,MATCH(AF$1,'Tillförd energi'!$B$1:$AQ$1,0),FALSE)</f>
        <v>0.04</v>
      </c>
      <c r="AG4">
        <f>IFERROR(VLOOKUP(B4,Miljö!$B$1:$AC$550,MATCH("Köpt mängd produktionsspecifik fjärrvärme:",Miljö!$B$1:$AC$1,0),FALSE)/1,0)</f>
        <v>0</v>
      </c>
      <c r="AI4">
        <f t="shared" si="1"/>
        <v>4.24</v>
      </c>
      <c r="AJ4">
        <f t="shared" si="2"/>
        <v>4.24</v>
      </c>
      <c r="AK4">
        <f>IF(ISERROR(1/VLOOKUP($B4,Leveranser!$B$1:$S$500,MATCH("såld värme (gwh)",Leveranser!$B$1:$S$1,0),FALSE)),"",VLOOKUP($B4,Leveranser!$B$1:$S$500,MATCH("såld värme (gwh)",Leveranser!$B$1:$S$1,0),FALSE))</f>
        <v>3.3</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195">
        <f t="shared" si="3"/>
        <v>0.77830188679245271</v>
      </c>
      <c r="AP4" t="str">
        <f>IFERROR(VLOOKUP($B4,Miljövärden!$B$2:$H$550,7,FALSE),"Nej, saknas")</f>
        <v>Ja</v>
      </c>
      <c r="AQ4" t="str">
        <f>IFERROR(VLOOKUP($B4,Miljövärden!$B$2:$H$550,6,FALSE),"Nej, saknas")</f>
        <v>Ja</v>
      </c>
      <c r="AU4">
        <f t="shared" si="4"/>
        <v>0.04</v>
      </c>
      <c r="AV4">
        <f t="shared" si="5"/>
        <v>0</v>
      </c>
      <c r="AW4">
        <f t="shared" si="6"/>
        <v>4.2</v>
      </c>
      <c r="AX4">
        <f t="shared" si="7"/>
        <v>0</v>
      </c>
      <c r="AZ4">
        <f t="shared" si="8"/>
        <v>4.2</v>
      </c>
      <c r="BC4">
        <f t="shared" si="9"/>
        <v>0</v>
      </c>
      <c r="BD4">
        <f t="shared" si="10"/>
        <v>0</v>
      </c>
      <c r="BE4">
        <f t="shared" si="11"/>
        <v>4.2</v>
      </c>
      <c r="BF4">
        <f t="shared" si="12"/>
        <v>0</v>
      </c>
      <c r="BG4">
        <f t="shared" si="13"/>
        <v>0.04</v>
      </c>
      <c r="BH4">
        <f t="shared" si="14"/>
        <v>4.24</v>
      </c>
      <c r="BJ4" s="195">
        <f t="shared" si="15"/>
        <v>0</v>
      </c>
      <c r="BK4" s="195">
        <f t="shared" si="16"/>
        <v>0</v>
      </c>
      <c r="BL4" s="195">
        <f t="shared" si="17"/>
        <v>0.99056603773584906</v>
      </c>
      <c r="BM4" s="195">
        <f t="shared" si="18"/>
        <v>0</v>
      </c>
      <c r="BN4" s="195">
        <f t="shared" si="19"/>
        <v>9.433962264150943E-3</v>
      </c>
    </row>
    <row r="5" spans="1:67" x14ac:dyDescent="0.25">
      <c r="A5" s="2" t="s">
        <v>23</v>
      </c>
      <c r="B5" s="2" t="s">
        <v>28</v>
      </c>
      <c r="C5">
        <f>VLOOKUP($B5,'Tillförd energi'!$B$1:$AI$700,MATCH(C$1,'Tillförd energi'!$B$1:$AQ$1,0),FALSE)</f>
        <v>0</v>
      </c>
      <c r="D5">
        <f>VLOOKUP($B5,'Tillförd energi'!$B$1:$AI$700,MATCH(D$1,'Tillförd energi'!$B$1:$AQ$1,0),FALSE)</f>
        <v>0</v>
      </c>
      <c r="E5">
        <f>VLOOKUP($B5,'Tillförd energi'!$B$1:$AI$700,MATCH(E$1,'Tillförd energi'!$B$1:$AQ$1,0),FALSE)</f>
        <v>0</v>
      </c>
      <c r="F5">
        <f>VLOOKUP($B5,'Tillförd energi'!$B$1:$AI$700,MATCH(F$1,'Tillförd energi'!$B$1:$AQ$1,0),FALSE)</f>
        <v>0</v>
      </c>
      <c r="G5">
        <f>VLOOKUP($B5,'Tillförd energi'!$B$1:$AI$700,MATCH(G$1,'Tillförd energi'!$B$1:$AQ$1,0),FALSE)</f>
        <v>0</v>
      </c>
      <c r="H5">
        <f>VLOOKUP($B5,'Tillförd energi'!$B$1:$AI$700,MATCH(H$1,'Tillförd energi'!$B$1:$AQ$1,0),FALSE)</f>
        <v>0</v>
      </c>
      <c r="I5">
        <f>VLOOKUP($B5,'Tillförd energi'!$B$1:$AI$700,MATCH(I$1,'Tillförd energi'!$B$1:$AQ$1,0),FALSE)</f>
        <v>0</v>
      </c>
      <c r="J5">
        <f>VLOOKUP($B5,'Tillförd energi'!$B$1:$AI$700,MATCH(J$1,'Tillförd energi'!$B$1:$AQ$1,0),FALSE)</f>
        <v>0</v>
      </c>
      <c r="K5">
        <v>0</v>
      </c>
      <c r="L5">
        <f>VLOOKUP($B5,'Tillförd energi'!$B$1:$AI$700,MATCH(L$1,'Tillförd energi'!$B$1:$AQ$1,0),FALSE)</f>
        <v>0</v>
      </c>
      <c r="M5">
        <f>VLOOKUP($B5,'Tillförd energi'!$B$1:$AI$700,MATCH(M$1,'Tillförd energi'!$B$1:$AQ$1,0),FALSE)</f>
        <v>0</v>
      </c>
      <c r="N5">
        <f>VLOOKUP($B5,'Tillförd energi'!$B$1:$AI$700,MATCH(N$1,'Tillförd energi'!$B$1:$AQ$1,0),FALSE)</f>
        <v>0</v>
      </c>
      <c r="O5">
        <f>VLOOKUP($B5,'Tillförd energi'!$B$1:$AI$700,MATCH(O$1,'Tillförd energi'!$B$1:$AQ$1,0),FALSE)</f>
        <v>8.1999999999999993</v>
      </c>
      <c r="P5">
        <f>VLOOKUP($B5,'Tillförd energi'!$B$1:$AI$700,MATCH(P$1,'Tillförd energi'!$B$1:$AQ$1,0),FALSE)</f>
        <v>0</v>
      </c>
      <c r="Q5">
        <f>VLOOKUP($B5,'Tillförd energi'!$B$1:$AI$700,MATCH(Q$1,'Tillförd energi'!$B$1:$AQ$1,0),FALSE)</f>
        <v>0</v>
      </c>
      <c r="R5">
        <f>VLOOKUP($B5,'Tillförd energi'!$B$1:$AI$700,MATCH(R$1,'Tillförd energi'!$B$1:$AQ$1,0),FALSE)</f>
        <v>0</v>
      </c>
      <c r="S5">
        <f>VLOOKUP($B5,'Tillförd energi'!$B$1:$AI$700,MATCH(S$1,'Tillförd energi'!$B$1:$AQ$1,0),FALSE)</f>
        <v>0</v>
      </c>
      <c r="T5">
        <f>VLOOKUP($B5,'Tillförd energi'!$B$1:$AI$700,MATCH(T$1,'Tillförd energi'!$B$1:$AQ$1,0),FALSE)</f>
        <v>0</v>
      </c>
      <c r="U5">
        <f>VLOOKUP($B5,'Tillförd energi'!$B$1:$AI$700,MATCH(U$1,'Tillförd energi'!$B$1:$AQ$1,0),FALSE)</f>
        <v>0</v>
      </c>
      <c r="V5">
        <f>VLOOKUP($B5,'Tillförd energi'!$B$1:$AI$700,MATCH(V$1,'Tillförd energi'!$B$1:$AQ$1,0),FALSE)</f>
        <v>0</v>
      </c>
      <c r="W5">
        <f>VLOOKUP($B5,'Tillförd energi'!$B$1:$AI$700,MATCH(W$1,'Tillförd energi'!$B$1:$AQ$1,0),FALSE)</f>
        <v>0</v>
      </c>
      <c r="X5">
        <f>VLOOKUP($B5,'Tillförd energi'!$B$1:$AI$700,MATCH(X$1,'Tillförd energi'!$B$1:$AQ$1,0),FALSE)</f>
        <v>0</v>
      </c>
      <c r="Y5">
        <f>VLOOKUP($B5,'Tillförd energi'!$B$1:$AI$700,MATCH(Y$1,'Tillförd energi'!$B$1:$AQ$1,0),FALSE)</f>
        <v>0</v>
      </c>
      <c r="Z5">
        <f>VLOOKUP($B5,'Tillförd energi'!$B$1:$AI$700,MATCH(Z$1,'Tillförd energi'!$B$1:$AQ$1,0),FALSE)</f>
        <v>0</v>
      </c>
      <c r="AA5">
        <f>VLOOKUP($B5,'Tillförd energi'!$B$1:$AI$700,MATCH(AA$1,'Tillförd energi'!$B$1:$AQ$1,0),FALSE)</f>
        <v>0</v>
      </c>
      <c r="AB5">
        <f>VLOOKUP($B5,'Tillförd energi'!$B$1:$AI$700,MATCH(AB$1,'Tillförd energi'!$B$1:$AQ$1,0),FALSE)</f>
        <v>0</v>
      </c>
      <c r="AC5">
        <f>VLOOKUP($B5,'Tillförd energi'!$B$1:$AI$700,MATCH(AC$1,'Tillförd energi'!$B$1:$AQ$1,0),FALSE)</f>
        <v>0</v>
      </c>
      <c r="AD5">
        <f>VLOOKUP($B5,'Tillförd energi'!$B$1:$AI$700,MATCH(AD$1,'Tillförd energi'!$B$1:$AQ$1,0),FALSE)</f>
        <v>0</v>
      </c>
      <c r="AE5">
        <f>VLOOKUP($B5,'Tillförd energi'!$B$1:$AI$700,MATCH(AE$1,'Tillförd energi'!$B$1:$AQ$1,0),FALSE)</f>
        <v>0</v>
      </c>
      <c r="AF5">
        <f>VLOOKUP($B5,'Tillförd energi'!$B$1:$AI$700,MATCH(AF$1,'Tillförd energi'!$B$1:$AQ$1,0),FALSE)</f>
        <v>0.1</v>
      </c>
      <c r="AG5">
        <f>IFERROR(VLOOKUP(B5,Miljö!$B$1:$AC$550,MATCH("Köpt mängd produktionsspecifik fjärrvärme:",Miljö!$B$1:$AC$1,0),FALSE)/1,0)</f>
        <v>0</v>
      </c>
      <c r="AI5">
        <f t="shared" si="1"/>
        <v>8.2999999999999989</v>
      </c>
      <c r="AJ5">
        <f t="shared" si="2"/>
        <v>8.2999999999999989</v>
      </c>
      <c r="AK5">
        <f>IF(ISERROR(1/VLOOKUP($B5,Leveranser!$B$1:$S$500,MATCH("såld värme (gwh)",Leveranser!$B$1:$S$1,0),FALSE)),"",VLOOKUP($B5,Leveranser!$B$1:$S$500,MATCH("såld värme (gwh)",Leveranser!$B$1:$S$1,0),FALSE))</f>
        <v>5.8</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195">
        <f t="shared" si="3"/>
        <v>0.6987951807228916</v>
      </c>
      <c r="AP5" t="str">
        <f>IFERROR(VLOOKUP($B5,Miljövärden!$B$2:$H$550,7,FALSE),"Nej, saknas")</f>
        <v>Ja</v>
      </c>
      <c r="AQ5" t="str">
        <f>IFERROR(VLOOKUP($B5,Miljövärden!$B$2:$H$550,6,FALSE),"Nej, saknas")</f>
        <v>Ja</v>
      </c>
      <c r="AU5">
        <f t="shared" si="4"/>
        <v>0.1</v>
      </c>
      <c r="AV5">
        <f t="shared" si="5"/>
        <v>0</v>
      </c>
      <c r="AW5">
        <f t="shared" si="6"/>
        <v>8.1999999999999993</v>
      </c>
      <c r="AX5">
        <f t="shared" si="7"/>
        <v>0</v>
      </c>
      <c r="AZ5">
        <f t="shared" si="8"/>
        <v>8.1999999999999993</v>
      </c>
      <c r="BC5">
        <f t="shared" si="9"/>
        <v>0</v>
      </c>
      <c r="BD5">
        <f t="shared" si="10"/>
        <v>0</v>
      </c>
      <c r="BE5">
        <f t="shared" si="11"/>
        <v>8.1999999999999993</v>
      </c>
      <c r="BF5">
        <f t="shared" si="12"/>
        <v>0</v>
      </c>
      <c r="BG5">
        <f t="shared" si="13"/>
        <v>0.1</v>
      </c>
      <c r="BH5">
        <f t="shared" si="14"/>
        <v>8.2999999999999989</v>
      </c>
      <c r="BJ5" s="195">
        <f t="shared" si="15"/>
        <v>0</v>
      </c>
      <c r="BK5" s="195">
        <f t="shared" si="16"/>
        <v>0</v>
      </c>
      <c r="BL5" s="195">
        <f t="shared" si="17"/>
        <v>0.98795180722891573</v>
      </c>
      <c r="BM5" s="195">
        <f t="shared" si="18"/>
        <v>0</v>
      </c>
      <c r="BN5" s="195">
        <f t="shared" si="19"/>
        <v>1.204819277108434E-2</v>
      </c>
    </row>
    <row r="6" spans="1:67" x14ac:dyDescent="0.25">
      <c r="A6" s="2" t="s">
        <v>23</v>
      </c>
      <c r="B6" s="2" t="s">
        <v>29</v>
      </c>
      <c r="C6">
        <f>VLOOKUP($B6,'Tillförd energi'!$B$1:$AI$700,MATCH(C$1,'Tillförd energi'!$B$1:$AQ$1,0),FALSE)</f>
        <v>0</v>
      </c>
      <c r="D6">
        <f>VLOOKUP($B6,'Tillförd energi'!$B$1:$AI$700,MATCH(D$1,'Tillförd energi'!$B$1:$AQ$1,0),FALSE)</f>
        <v>0.1</v>
      </c>
      <c r="E6">
        <f>VLOOKUP($B6,'Tillförd energi'!$B$1:$AI$700,MATCH(E$1,'Tillförd energi'!$B$1:$AQ$1,0),FALSE)</f>
        <v>0</v>
      </c>
      <c r="F6">
        <f>VLOOKUP($B6,'Tillförd energi'!$B$1:$AI$700,MATCH(F$1,'Tillförd energi'!$B$1:$AQ$1,0),FALSE)</f>
        <v>0</v>
      </c>
      <c r="G6">
        <f>VLOOKUP($B6,'Tillförd energi'!$B$1:$AI$700,MATCH(G$1,'Tillförd energi'!$B$1:$AQ$1,0),FALSE)</f>
        <v>0</v>
      </c>
      <c r="H6">
        <f>VLOOKUP($B6,'Tillförd energi'!$B$1:$AI$700,MATCH(H$1,'Tillförd energi'!$B$1:$AQ$1,0),FALSE)</f>
        <v>0</v>
      </c>
      <c r="I6">
        <f>VLOOKUP($B6,'Tillförd energi'!$B$1:$AI$700,MATCH(I$1,'Tillförd energi'!$B$1:$AQ$1,0),FALSE)</f>
        <v>0</v>
      </c>
      <c r="J6">
        <f>VLOOKUP($B6,'Tillförd energi'!$B$1:$AI$700,MATCH(J$1,'Tillförd energi'!$B$1:$AQ$1,0),FALSE)</f>
        <v>0</v>
      </c>
      <c r="K6">
        <v>0</v>
      </c>
      <c r="L6">
        <f>VLOOKUP($B6,'Tillförd energi'!$B$1:$AI$700,MATCH(L$1,'Tillförd energi'!$B$1:$AQ$1,0),FALSE)</f>
        <v>0</v>
      </c>
      <c r="M6">
        <f>VLOOKUP($B6,'Tillförd energi'!$B$1:$AI$700,MATCH(M$1,'Tillförd energi'!$B$1:$AQ$1,0),FALSE)</f>
        <v>7.1</v>
      </c>
      <c r="N6">
        <f>VLOOKUP($B6,'Tillförd energi'!$B$1:$AI$700,MATCH(N$1,'Tillförd energi'!$B$1:$AQ$1,0),FALSE)</f>
        <v>0</v>
      </c>
      <c r="O6">
        <f>VLOOKUP($B6,'Tillförd energi'!$B$1:$AI$700,MATCH(O$1,'Tillförd energi'!$B$1:$AQ$1,0),FALSE)</f>
        <v>2</v>
      </c>
      <c r="P6">
        <f>VLOOKUP($B6,'Tillförd energi'!$B$1:$AI$700,MATCH(P$1,'Tillförd energi'!$B$1:$AQ$1,0),FALSE)</f>
        <v>2.8</v>
      </c>
      <c r="Q6">
        <f>VLOOKUP($B6,'Tillförd energi'!$B$1:$AI$700,MATCH(Q$1,'Tillförd energi'!$B$1:$AQ$1,0),FALSE)</f>
        <v>0</v>
      </c>
      <c r="R6">
        <f>VLOOKUP($B6,'Tillförd energi'!$B$1:$AI$700,MATCH(R$1,'Tillförd energi'!$B$1:$AQ$1,0),FALSE)</f>
        <v>0</v>
      </c>
      <c r="S6">
        <f>VLOOKUP($B6,'Tillförd energi'!$B$1:$AI$700,MATCH(S$1,'Tillförd energi'!$B$1:$AQ$1,0),FALSE)</f>
        <v>0</v>
      </c>
      <c r="T6">
        <f>VLOOKUP($B6,'Tillförd energi'!$B$1:$AI$700,MATCH(T$1,'Tillförd energi'!$B$1:$AQ$1,0),FALSE)</f>
        <v>0</v>
      </c>
      <c r="U6">
        <f>VLOOKUP($B6,'Tillförd energi'!$B$1:$AI$700,MATCH(U$1,'Tillförd energi'!$B$1:$AQ$1,0),FALSE)</f>
        <v>0</v>
      </c>
      <c r="V6">
        <f>VLOOKUP($B6,'Tillförd energi'!$B$1:$AI$700,MATCH(V$1,'Tillförd energi'!$B$1:$AQ$1,0),FALSE)</f>
        <v>0</v>
      </c>
      <c r="W6">
        <f>VLOOKUP($B6,'Tillförd energi'!$B$1:$AI$700,MATCH(W$1,'Tillförd energi'!$B$1:$AQ$1,0),FALSE)</f>
        <v>0</v>
      </c>
      <c r="X6">
        <f>VLOOKUP($B6,'Tillförd energi'!$B$1:$AI$700,MATCH(X$1,'Tillförd energi'!$B$1:$AQ$1,0),FALSE)</f>
        <v>0</v>
      </c>
      <c r="Y6">
        <f>VLOOKUP($B6,'Tillförd energi'!$B$1:$AI$700,MATCH(Y$1,'Tillförd energi'!$B$1:$AQ$1,0),FALSE)</f>
        <v>0</v>
      </c>
      <c r="Z6">
        <f>VLOOKUP($B6,'Tillförd energi'!$B$1:$AI$700,MATCH(Z$1,'Tillförd energi'!$B$1:$AQ$1,0),FALSE)</f>
        <v>0</v>
      </c>
      <c r="AA6">
        <f>VLOOKUP($B6,'Tillförd energi'!$B$1:$AI$700,MATCH(AA$1,'Tillförd energi'!$B$1:$AQ$1,0),FALSE)</f>
        <v>0</v>
      </c>
      <c r="AB6">
        <f>VLOOKUP($B6,'Tillförd energi'!$B$1:$AI$700,MATCH(AB$1,'Tillförd energi'!$B$1:$AQ$1,0),FALSE)</f>
        <v>0</v>
      </c>
      <c r="AC6">
        <f>VLOOKUP($B6,'Tillförd energi'!$B$1:$AI$700,MATCH(AC$1,'Tillförd energi'!$B$1:$AQ$1,0),FALSE)</f>
        <v>0</v>
      </c>
      <c r="AD6">
        <f>VLOOKUP($B6,'Tillförd energi'!$B$1:$AI$700,MATCH(AD$1,'Tillförd energi'!$B$1:$AQ$1,0),FALSE)</f>
        <v>0</v>
      </c>
      <c r="AE6">
        <f>VLOOKUP($B6,'Tillförd energi'!$B$1:$AI$700,MATCH(AE$1,'Tillförd energi'!$B$1:$AQ$1,0),FALSE)</f>
        <v>0</v>
      </c>
      <c r="AF6">
        <f>VLOOKUP($B6,'Tillförd energi'!$B$1:$AI$700,MATCH(AF$1,'Tillförd energi'!$B$1:$AQ$1,0),FALSE)</f>
        <v>0.1</v>
      </c>
      <c r="AG6">
        <f>IFERROR(VLOOKUP(B6,Miljö!$B$1:$AC$550,MATCH("Köpt mängd produktionsspecifik fjärrvärme:",Miljö!$B$1:$AC$1,0),FALSE)/1,0)</f>
        <v>0</v>
      </c>
      <c r="AI6">
        <f t="shared" si="1"/>
        <v>12.1</v>
      </c>
      <c r="AJ6">
        <f t="shared" si="2"/>
        <v>12.1</v>
      </c>
      <c r="AK6">
        <f>IF(ISERROR(1/VLOOKUP($B6,Leveranser!$B$1:$S$500,MATCH("såld värme (gwh)",Leveranser!$B$1:$S$1,0),FALSE)),"",VLOOKUP($B6,Leveranser!$B$1:$S$500,MATCH("såld värme (gwh)",Leveranser!$B$1:$S$1,0),FALSE))</f>
        <v>7.6</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195">
        <f t="shared" si="3"/>
        <v>0.62809917355371903</v>
      </c>
      <c r="AP6" t="str">
        <f>IFERROR(VLOOKUP($B6,Miljövärden!$B$2:$H$550,7,FALSE),"Nej, saknas")</f>
        <v>Ja</v>
      </c>
      <c r="AQ6" t="str">
        <f>IFERROR(VLOOKUP($B6,Miljövärden!$B$2:$H$550,6,FALSE),"Nej, saknas")</f>
        <v>Nej</v>
      </c>
      <c r="AU6">
        <f t="shared" si="4"/>
        <v>0.1</v>
      </c>
      <c r="AV6">
        <f t="shared" si="5"/>
        <v>0</v>
      </c>
      <c r="AW6">
        <f t="shared" si="6"/>
        <v>11.899999999999999</v>
      </c>
      <c r="AX6">
        <f t="shared" si="7"/>
        <v>0</v>
      </c>
      <c r="AZ6">
        <f t="shared" si="8"/>
        <v>11.899999999999999</v>
      </c>
      <c r="BC6">
        <f t="shared" si="9"/>
        <v>0.1</v>
      </c>
      <c r="BD6">
        <f t="shared" si="10"/>
        <v>0</v>
      </c>
      <c r="BE6">
        <f t="shared" si="11"/>
        <v>11.899999999999999</v>
      </c>
      <c r="BF6">
        <f t="shared" si="12"/>
        <v>0</v>
      </c>
      <c r="BG6">
        <f t="shared" si="13"/>
        <v>0.1</v>
      </c>
      <c r="BH6">
        <f t="shared" si="14"/>
        <v>12.099999999999998</v>
      </c>
      <c r="BJ6" s="195">
        <f t="shared" si="15"/>
        <v>8.2644628099173573E-3</v>
      </c>
      <c r="BK6" s="195">
        <f t="shared" si="16"/>
        <v>0</v>
      </c>
      <c r="BL6" s="195">
        <f t="shared" si="17"/>
        <v>0.98347107438016534</v>
      </c>
      <c r="BM6" s="195">
        <f t="shared" si="18"/>
        <v>0</v>
      </c>
      <c r="BN6" s="195">
        <f t="shared" si="19"/>
        <v>8.2644628099173573E-3</v>
      </c>
    </row>
    <row r="7" spans="1:67" x14ac:dyDescent="0.25">
      <c r="A7" s="2" t="s">
        <v>23</v>
      </c>
      <c r="B7" s="2" t="s">
        <v>30</v>
      </c>
      <c r="C7">
        <f>VLOOKUP($B7,'Tillförd energi'!$B$1:$AI$700,MATCH(C$1,'Tillförd energi'!$B$1:$AQ$1,0),FALSE)</f>
        <v>0</v>
      </c>
      <c r="D7">
        <f>VLOOKUP($B7,'Tillförd energi'!$B$1:$AI$700,MATCH(D$1,'Tillförd energi'!$B$1:$AQ$1,0),FALSE)</f>
        <v>0.4</v>
      </c>
      <c r="E7">
        <f>VLOOKUP($B7,'Tillförd energi'!$B$1:$AI$700,MATCH(E$1,'Tillförd energi'!$B$1:$AQ$1,0),FALSE)</f>
        <v>0</v>
      </c>
      <c r="F7">
        <f>VLOOKUP($B7,'Tillförd energi'!$B$1:$AI$700,MATCH(F$1,'Tillförd energi'!$B$1:$AQ$1,0),FALSE)</f>
        <v>0</v>
      </c>
      <c r="G7">
        <f>VLOOKUP($B7,'Tillförd energi'!$B$1:$AI$700,MATCH(G$1,'Tillförd energi'!$B$1:$AQ$1,0),FALSE)</f>
        <v>0</v>
      </c>
      <c r="H7">
        <f>VLOOKUP($B7,'Tillförd energi'!$B$1:$AI$700,MATCH(H$1,'Tillförd energi'!$B$1:$AQ$1,0),FALSE)</f>
        <v>0</v>
      </c>
      <c r="I7">
        <f>VLOOKUP($B7,'Tillförd energi'!$B$1:$AI$700,MATCH(I$1,'Tillförd energi'!$B$1:$AQ$1,0),FALSE)</f>
        <v>0</v>
      </c>
      <c r="J7">
        <f>VLOOKUP($B7,'Tillförd energi'!$B$1:$AI$700,MATCH(J$1,'Tillförd energi'!$B$1:$AQ$1,0),FALSE)</f>
        <v>0</v>
      </c>
      <c r="K7">
        <v>0</v>
      </c>
      <c r="L7">
        <f>VLOOKUP($B7,'Tillförd energi'!$B$1:$AI$700,MATCH(L$1,'Tillförd energi'!$B$1:$AQ$1,0),FALSE)</f>
        <v>0</v>
      </c>
      <c r="M7">
        <f>VLOOKUP($B7,'Tillförd energi'!$B$1:$AI$700,MATCH(M$1,'Tillförd energi'!$B$1:$AQ$1,0),FALSE)</f>
        <v>0</v>
      </c>
      <c r="N7">
        <f>VLOOKUP($B7,'Tillförd energi'!$B$1:$AI$700,MATCH(N$1,'Tillförd energi'!$B$1:$AQ$1,0),FALSE)</f>
        <v>0</v>
      </c>
      <c r="O7">
        <f>VLOOKUP($B7,'Tillförd energi'!$B$1:$AI$700,MATCH(O$1,'Tillförd energi'!$B$1:$AQ$1,0),FALSE)</f>
        <v>0</v>
      </c>
      <c r="P7">
        <f>VLOOKUP($B7,'Tillförd energi'!$B$1:$AI$700,MATCH(P$1,'Tillförd energi'!$B$1:$AQ$1,0),FALSE)</f>
        <v>0</v>
      </c>
      <c r="Q7">
        <f>VLOOKUP($B7,'Tillförd energi'!$B$1:$AI$700,MATCH(Q$1,'Tillförd energi'!$B$1:$AQ$1,0),FALSE)</f>
        <v>0</v>
      </c>
      <c r="R7">
        <f>VLOOKUP($B7,'Tillförd energi'!$B$1:$AI$700,MATCH(R$1,'Tillförd energi'!$B$1:$AQ$1,0),FALSE)</f>
        <v>4.9000000000000004</v>
      </c>
      <c r="S7">
        <f>VLOOKUP($B7,'Tillförd energi'!$B$1:$AI$700,MATCH(S$1,'Tillförd energi'!$B$1:$AQ$1,0),FALSE)</f>
        <v>0</v>
      </c>
      <c r="T7">
        <f>VLOOKUP($B7,'Tillförd energi'!$B$1:$AI$700,MATCH(T$1,'Tillförd energi'!$B$1:$AQ$1,0),FALSE)</f>
        <v>0</v>
      </c>
      <c r="U7">
        <f>VLOOKUP($B7,'Tillförd energi'!$B$1:$AI$700,MATCH(U$1,'Tillförd energi'!$B$1:$AQ$1,0),FALSE)</f>
        <v>0</v>
      </c>
      <c r="V7">
        <f>VLOOKUP($B7,'Tillförd energi'!$B$1:$AI$700,MATCH(V$1,'Tillförd energi'!$B$1:$AQ$1,0),FALSE)</f>
        <v>0</v>
      </c>
      <c r="W7">
        <f>VLOOKUP($B7,'Tillförd energi'!$B$1:$AI$700,MATCH(W$1,'Tillförd energi'!$B$1:$AQ$1,0),FALSE)</f>
        <v>0</v>
      </c>
      <c r="X7">
        <f>VLOOKUP($B7,'Tillförd energi'!$B$1:$AI$700,MATCH(X$1,'Tillförd energi'!$B$1:$AQ$1,0),FALSE)</f>
        <v>0</v>
      </c>
      <c r="Y7">
        <f>VLOOKUP($B7,'Tillförd energi'!$B$1:$AI$700,MATCH(Y$1,'Tillförd energi'!$B$1:$AQ$1,0),FALSE)</f>
        <v>0</v>
      </c>
      <c r="Z7">
        <f>VLOOKUP($B7,'Tillförd energi'!$B$1:$AI$700,MATCH(Z$1,'Tillförd energi'!$B$1:$AQ$1,0),FALSE)</f>
        <v>0</v>
      </c>
      <c r="AA7">
        <f>VLOOKUP($B7,'Tillförd energi'!$B$1:$AI$700,MATCH(AA$1,'Tillförd energi'!$B$1:$AQ$1,0),FALSE)</f>
        <v>0</v>
      </c>
      <c r="AB7">
        <f>VLOOKUP($B7,'Tillförd energi'!$B$1:$AI$700,MATCH(AB$1,'Tillförd energi'!$B$1:$AQ$1,0),FALSE)</f>
        <v>0</v>
      </c>
      <c r="AC7">
        <f>VLOOKUP($B7,'Tillförd energi'!$B$1:$AI$700,MATCH(AC$1,'Tillförd energi'!$B$1:$AQ$1,0),FALSE)</f>
        <v>0</v>
      </c>
      <c r="AD7">
        <f>VLOOKUP($B7,'Tillförd energi'!$B$1:$AI$700,MATCH(AD$1,'Tillförd energi'!$B$1:$AQ$1,0),FALSE)</f>
        <v>0</v>
      </c>
      <c r="AE7">
        <f>VLOOKUP($B7,'Tillförd energi'!$B$1:$AI$700,MATCH(AE$1,'Tillförd energi'!$B$1:$AQ$1,0),FALSE)</f>
        <v>0</v>
      </c>
      <c r="AF7">
        <f>VLOOKUP($B7,'Tillförd energi'!$B$1:$AI$700,MATCH(AF$1,'Tillförd energi'!$B$1:$AQ$1,0),FALSE)</f>
        <v>0.04</v>
      </c>
      <c r="AG7">
        <f>IFERROR(VLOOKUP(B7,Miljö!$B$1:$AC$550,MATCH("Köpt mängd produktionsspecifik fjärrvärme:",Miljö!$B$1:$AC$1,0),FALSE)/1,0)</f>
        <v>0</v>
      </c>
      <c r="AI7">
        <f t="shared" si="1"/>
        <v>5.3400000000000007</v>
      </c>
      <c r="AJ7">
        <f t="shared" si="2"/>
        <v>5.3400000000000007</v>
      </c>
      <c r="AK7">
        <f>IF(ISERROR(1/VLOOKUP($B7,Leveranser!$B$1:$S$500,MATCH("såld värme (gwh)",Leveranser!$B$1:$S$1,0),FALSE)),"",VLOOKUP($B7,Leveranser!$B$1:$S$500,MATCH("såld värme (gwh)",Leveranser!$B$1:$S$1,0),FALSE))</f>
        <v>4.2</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195">
        <f t="shared" si="3"/>
        <v>0.78651685393258419</v>
      </c>
      <c r="AP7" t="str">
        <f>IFERROR(VLOOKUP($B7,Miljövärden!$B$2:$H$550,7,FALSE),"Nej, saknas")</f>
        <v>Ja</v>
      </c>
      <c r="AQ7" t="str">
        <f>IFERROR(VLOOKUP($B7,Miljövärden!$B$2:$H$550,6,FALSE),"Nej, saknas")</f>
        <v>Ja</v>
      </c>
      <c r="AU7">
        <f t="shared" si="4"/>
        <v>0.04</v>
      </c>
      <c r="AV7">
        <f t="shared" si="5"/>
        <v>0</v>
      </c>
      <c r="AW7">
        <f t="shared" si="6"/>
        <v>0</v>
      </c>
      <c r="AX7">
        <f t="shared" si="7"/>
        <v>4.9000000000000004</v>
      </c>
      <c r="AZ7">
        <f t="shared" si="8"/>
        <v>4.9000000000000004</v>
      </c>
      <c r="BC7">
        <f t="shared" si="9"/>
        <v>0.4</v>
      </c>
      <c r="BD7">
        <f t="shared" si="10"/>
        <v>0</v>
      </c>
      <c r="BE7">
        <f t="shared" si="11"/>
        <v>4.9000000000000004</v>
      </c>
      <c r="BF7">
        <f t="shared" si="12"/>
        <v>0</v>
      </c>
      <c r="BG7">
        <f t="shared" si="13"/>
        <v>0.04</v>
      </c>
      <c r="BH7">
        <f t="shared" si="14"/>
        <v>5.3400000000000007</v>
      </c>
      <c r="BJ7" s="195">
        <f t="shared" si="15"/>
        <v>7.4906367041198491E-2</v>
      </c>
      <c r="BK7" s="195">
        <f t="shared" si="16"/>
        <v>0</v>
      </c>
      <c r="BL7" s="195">
        <f t="shared" si="17"/>
        <v>0.91760299625468156</v>
      </c>
      <c r="BM7" s="195">
        <f t="shared" si="18"/>
        <v>0</v>
      </c>
      <c r="BN7" s="195">
        <f t="shared" si="19"/>
        <v>7.4906367041198494E-3</v>
      </c>
    </row>
    <row r="8" spans="1:67" x14ac:dyDescent="0.25">
      <c r="A8" s="2" t="s">
        <v>23</v>
      </c>
      <c r="B8" s="2" t="s">
        <v>31</v>
      </c>
      <c r="C8">
        <f>VLOOKUP($B8,'Tillförd energi'!$B$1:$AI$700,MATCH(C$1,'Tillförd energi'!$B$1:$AQ$1,0),FALSE)</f>
        <v>0</v>
      </c>
      <c r="D8">
        <f>VLOOKUP($B8,'Tillförd energi'!$B$1:$AI$700,MATCH(D$1,'Tillförd energi'!$B$1:$AQ$1,0),FALSE)</f>
        <v>0.1</v>
      </c>
      <c r="E8">
        <f>VLOOKUP($B8,'Tillförd energi'!$B$1:$AI$700,MATCH(E$1,'Tillförd energi'!$B$1:$AQ$1,0),FALSE)</f>
        <v>0</v>
      </c>
      <c r="F8">
        <f>VLOOKUP($B8,'Tillförd energi'!$B$1:$AI$700,MATCH(F$1,'Tillförd energi'!$B$1:$AQ$1,0),FALSE)</f>
        <v>0</v>
      </c>
      <c r="G8">
        <f>VLOOKUP($B8,'Tillförd energi'!$B$1:$AI$700,MATCH(G$1,'Tillförd energi'!$B$1:$AQ$1,0),FALSE)</f>
        <v>0</v>
      </c>
      <c r="H8">
        <f>VLOOKUP($B8,'Tillförd energi'!$B$1:$AI$700,MATCH(H$1,'Tillförd energi'!$B$1:$AQ$1,0),FALSE)</f>
        <v>0</v>
      </c>
      <c r="I8">
        <f>VLOOKUP($B8,'Tillförd energi'!$B$1:$AI$700,MATCH(I$1,'Tillförd energi'!$B$1:$AQ$1,0),FALSE)</f>
        <v>0</v>
      </c>
      <c r="J8">
        <f>VLOOKUP($B8,'Tillförd energi'!$B$1:$AI$700,MATCH(J$1,'Tillförd energi'!$B$1:$AQ$1,0),FALSE)</f>
        <v>0</v>
      </c>
      <c r="K8">
        <v>0</v>
      </c>
      <c r="L8">
        <f>VLOOKUP($B8,'Tillförd energi'!$B$1:$AI$700,MATCH(L$1,'Tillförd energi'!$B$1:$AQ$1,0),FALSE)</f>
        <v>0</v>
      </c>
      <c r="M8">
        <f>VLOOKUP($B8,'Tillförd energi'!$B$1:$AI$700,MATCH(M$1,'Tillförd energi'!$B$1:$AQ$1,0),FALSE)</f>
        <v>0</v>
      </c>
      <c r="N8">
        <f>VLOOKUP($B8,'Tillförd energi'!$B$1:$AI$700,MATCH(N$1,'Tillförd energi'!$B$1:$AQ$1,0),FALSE)</f>
        <v>0</v>
      </c>
      <c r="O8">
        <f>VLOOKUP($B8,'Tillförd energi'!$B$1:$AI$700,MATCH(O$1,'Tillförd energi'!$B$1:$AQ$1,0),FALSE)</f>
        <v>0</v>
      </c>
      <c r="P8">
        <f>VLOOKUP($B8,'Tillförd energi'!$B$1:$AI$700,MATCH(P$1,'Tillförd energi'!$B$1:$AQ$1,0),FALSE)</f>
        <v>0</v>
      </c>
      <c r="Q8">
        <f>VLOOKUP($B8,'Tillförd energi'!$B$1:$AI$700,MATCH(Q$1,'Tillförd energi'!$B$1:$AQ$1,0),FALSE)</f>
        <v>0</v>
      </c>
      <c r="R8">
        <f>VLOOKUP($B8,'Tillförd energi'!$B$1:$AI$700,MATCH(R$1,'Tillförd energi'!$B$1:$AQ$1,0),FALSE)</f>
        <v>2.2999999999999998</v>
      </c>
      <c r="S8">
        <f>VLOOKUP($B8,'Tillförd energi'!$B$1:$AI$700,MATCH(S$1,'Tillförd energi'!$B$1:$AQ$1,0),FALSE)</f>
        <v>0</v>
      </c>
      <c r="T8">
        <f>VLOOKUP($B8,'Tillförd energi'!$B$1:$AI$700,MATCH(T$1,'Tillförd energi'!$B$1:$AQ$1,0),FALSE)</f>
        <v>0</v>
      </c>
      <c r="U8">
        <f>VLOOKUP($B8,'Tillförd energi'!$B$1:$AI$700,MATCH(U$1,'Tillförd energi'!$B$1:$AQ$1,0),FALSE)</f>
        <v>0</v>
      </c>
      <c r="V8">
        <f>VLOOKUP($B8,'Tillförd energi'!$B$1:$AI$700,MATCH(V$1,'Tillförd energi'!$B$1:$AQ$1,0),FALSE)</f>
        <v>0</v>
      </c>
      <c r="W8">
        <f>VLOOKUP($B8,'Tillförd energi'!$B$1:$AI$700,MATCH(W$1,'Tillförd energi'!$B$1:$AQ$1,0),FALSE)</f>
        <v>0</v>
      </c>
      <c r="X8">
        <f>VLOOKUP($B8,'Tillförd energi'!$B$1:$AI$700,MATCH(X$1,'Tillförd energi'!$B$1:$AQ$1,0),FALSE)</f>
        <v>0</v>
      </c>
      <c r="Y8">
        <f>VLOOKUP($B8,'Tillförd energi'!$B$1:$AI$700,MATCH(Y$1,'Tillförd energi'!$B$1:$AQ$1,0),FALSE)</f>
        <v>0</v>
      </c>
      <c r="Z8">
        <f>VLOOKUP($B8,'Tillförd energi'!$B$1:$AI$700,MATCH(Z$1,'Tillförd energi'!$B$1:$AQ$1,0),FALSE)</f>
        <v>0</v>
      </c>
      <c r="AA8">
        <f>VLOOKUP($B8,'Tillförd energi'!$B$1:$AI$700,MATCH(AA$1,'Tillförd energi'!$B$1:$AQ$1,0),FALSE)</f>
        <v>0</v>
      </c>
      <c r="AB8">
        <f>VLOOKUP($B8,'Tillförd energi'!$B$1:$AI$700,MATCH(AB$1,'Tillförd energi'!$B$1:$AQ$1,0),FALSE)</f>
        <v>0</v>
      </c>
      <c r="AC8">
        <f>VLOOKUP($B8,'Tillförd energi'!$B$1:$AI$700,MATCH(AC$1,'Tillförd energi'!$B$1:$AQ$1,0),FALSE)</f>
        <v>0</v>
      </c>
      <c r="AD8">
        <f>VLOOKUP($B8,'Tillförd energi'!$B$1:$AI$700,MATCH(AD$1,'Tillförd energi'!$B$1:$AQ$1,0),FALSE)</f>
        <v>0</v>
      </c>
      <c r="AE8">
        <f>VLOOKUP($B8,'Tillförd energi'!$B$1:$AI$700,MATCH(AE$1,'Tillförd energi'!$B$1:$AQ$1,0),FALSE)</f>
        <v>0</v>
      </c>
      <c r="AF8">
        <f>VLOOKUP($B8,'Tillförd energi'!$B$1:$AI$700,MATCH(AF$1,'Tillförd energi'!$B$1:$AQ$1,0),FALSE)</f>
        <v>0.04</v>
      </c>
      <c r="AG8">
        <f>IFERROR(VLOOKUP(B8,Miljö!$B$1:$AC$550,MATCH("Köpt mängd produktionsspecifik fjärrvärme:",Miljö!$B$1:$AC$1,0),FALSE)/1,0)</f>
        <v>0</v>
      </c>
      <c r="AI8">
        <f t="shared" si="1"/>
        <v>2.44</v>
      </c>
      <c r="AJ8">
        <f t="shared" si="2"/>
        <v>2.44</v>
      </c>
      <c r="AK8">
        <f>IF(ISERROR(1/VLOOKUP($B8,Leveranser!$B$1:$S$500,MATCH("såld värme (gwh)",Leveranser!$B$1:$S$1,0),FALSE)),"",VLOOKUP($B8,Leveranser!$B$1:$S$500,MATCH("såld värme (gwh)",Leveranser!$B$1:$S$1,0),FALSE))</f>
        <v>1.9</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195">
        <f t="shared" si="3"/>
        <v>0.77868852459016391</v>
      </c>
      <c r="AP8" t="str">
        <f>IFERROR(VLOOKUP($B8,Miljövärden!$B$2:$H$550,7,FALSE),"Nej, saknas")</f>
        <v>Ja</v>
      </c>
      <c r="AQ8" t="str">
        <f>IFERROR(VLOOKUP($B8,Miljövärden!$B$2:$H$550,6,FALSE),"Nej, saknas")</f>
        <v>Ja</v>
      </c>
      <c r="AU8">
        <f t="shared" si="4"/>
        <v>0.04</v>
      </c>
      <c r="AV8">
        <f t="shared" si="5"/>
        <v>0</v>
      </c>
      <c r="AW8">
        <f t="shared" si="6"/>
        <v>0</v>
      </c>
      <c r="AX8">
        <f t="shared" si="7"/>
        <v>2.2999999999999998</v>
      </c>
      <c r="AZ8">
        <f t="shared" si="8"/>
        <v>2.2999999999999998</v>
      </c>
      <c r="BC8">
        <f t="shared" si="9"/>
        <v>0.1</v>
      </c>
      <c r="BD8">
        <f t="shared" si="10"/>
        <v>0</v>
      </c>
      <c r="BE8">
        <f t="shared" si="11"/>
        <v>2.2999999999999998</v>
      </c>
      <c r="BF8">
        <f t="shared" si="12"/>
        <v>0</v>
      </c>
      <c r="BG8">
        <f t="shared" si="13"/>
        <v>0.04</v>
      </c>
      <c r="BH8">
        <f t="shared" si="14"/>
        <v>2.44</v>
      </c>
      <c r="BJ8" s="195">
        <f t="shared" si="15"/>
        <v>4.0983606557377053E-2</v>
      </c>
      <c r="BK8" s="195">
        <f t="shared" si="16"/>
        <v>0</v>
      </c>
      <c r="BL8" s="195">
        <f t="shared" si="17"/>
        <v>0.94262295081967207</v>
      </c>
      <c r="BM8" s="195">
        <f t="shared" si="18"/>
        <v>0</v>
      </c>
      <c r="BN8" s="195">
        <f t="shared" si="19"/>
        <v>1.6393442622950821E-2</v>
      </c>
    </row>
    <row r="9" spans="1:67" x14ac:dyDescent="0.25">
      <c r="A9" s="2" t="s">
        <v>23</v>
      </c>
      <c r="B9" s="2" t="s">
        <v>32</v>
      </c>
      <c r="C9">
        <f>VLOOKUP($B9,'Tillförd energi'!$B$1:$AI$700,MATCH(C$1,'Tillförd energi'!$B$1:$AQ$1,0),FALSE)</f>
        <v>0</v>
      </c>
      <c r="D9">
        <f>VLOOKUP($B9,'Tillförd energi'!$B$1:$AI$700,MATCH(D$1,'Tillförd energi'!$B$1:$AQ$1,0),FALSE)</f>
        <v>0.1</v>
      </c>
      <c r="E9">
        <f>VLOOKUP($B9,'Tillförd energi'!$B$1:$AI$700,MATCH(E$1,'Tillförd energi'!$B$1:$AQ$1,0),FALSE)</f>
        <v>0</v>
      </c>
      <c r="F9">
        <f>VLOOKUP($B9,'Tillförd energi'!$B$1:$AI$700,MATCH(F$1,'Tillförd energi'!$B$1:$AQ$1,0),FALSE)</f>
        <v>0</v>
      </c>
      <c r="G9">
        <f>VLOOKUP($B9,'Tillförd energi'!$B$1:$AI$700,MATCH(G$1,'Tillförd energi'!$B$1:$AQ$1,0),FALSE)</f>
        <v>0</v>
      </c>
      <c r="H9">
        <f>VLOOKUP($B9,'Tillförd energi'!$B$1:$AI$700,MATCH(H$1,'Tillförd energi'!$B$1:$AQ$1,0),FALSE)</f>
        <v>0</v>
      </c>
      <c r="I9">
        <f>VLOOKUP($B9,'Tillförd energi'!$B$1:$AI$700,MATCH(I$1,'Tillförd energi'!$B$1:$AQ$1,0),FALSE)</f>
        <v>0</v>
      </c>
      <c r="J9">
        <f>VLOOKUP($B9,'Tillförd energi'!$B$1:$AI$700,MATCH(J$1,'Tillförd energi'!$B$1:$AQ$1,0),FALSE)</f>
        <v>0</v>
      </c>
      <c r="K9">
        <v>0</v>
      </c>
      <c r="L9">
        <f>VLOOKUP($B9,'Tillförd energi'!$B$1:$AI$700,MATCH(L$1,'Tillförd energi'!$B$1:$AQ$1,0),FALSE)</f>
        <v>0</v>
      </c>
      <c r="M9">
        <f>VLOOKUP($B9,'Tillförd energi'!$B$1:$AI$700,MATCH(M$1,'Tillförd energi'!$B$1:$AQ$1,0),FALSE)</f>
        <v>1.3</v>
      </c>
      <c r="N9">
        <f>VLOOKUP($B9,'Tillförd energi'!$B$1:$AI$700,MATCH(N$1,'Tillförd energi'!$B$1:$AQ$1,0),FALSE)</f>
        <v>0</v>
      </c>
      <c r="O9">
        <f>VLOOKUP($B9,'Tillförd energi'!$B$1:$AI$700,MATCH(O$1,'Tillförd energi'!$B$1:$AQ$1,0),FALSE)</f>
        <v>0</v>
      </c>
      <c r="P9">
        <f>VLOOKUP($B9,'Tillförd energi'!$B$1:$AI$700,MATCH(P$1,'Tillförd energi'!$B$1:$AQ$1,0),FALSE)</f>
        <v>5.9</v>
      </c>
      <c r="Q9">
        <f>VLOOKUP($B9,'Tillförd energi'!$B$1:$AI$700,MATCH(Q$1,'Tillförd energi'!$B$1:$AQ$1,0),FALSE)</f>
        <v>0</v>
      </c>
      <c r="R9">
        <f>VLOOKUP($B9,'Tillförd energi'!$B$1:$AI$700,MATCH(R$1,'Tillförd energi'!$B$1:$AQ$1,0),FALSE)</f>
        <v>0</v>
      </c>
      <c r="S9">
        <f>VLOOKUP($B9,'Tillförd energi'!$B$1:$AI$700,MATCH(S$1,'Tillförd energi'!$B$1:$AQ$1,0),FALSE)</f>
        <v>0</v>
      </c>
      <c r="T9">
        <f>VLOOKUP($B9,'Tillförd energi'!$B$1:$AI$700,MATCH(T$1,'Tillförd energi'!$B$1:$AQ$1,0),FALSE)</f>
        <v>0</v>
      </c>
      <c r="U9">
        <f>VLOOKUP($B9,'Tillförd energi'!$B$1:$AI$700,MATCH(U$1,'Tillförd energi'!$B$1:$AQ$1,0),FALSE)</f>
        <v>0</v>
      </c>
      <c r="V9">
        <f>VLOOKUP($B9,'Tillförd energi'!$B$1:$AI$700,MATCH(V$1,'Tillförd energi'!$B$1:$AQ$1,0),FALSE)</f>
        <v>0</v>
      </c>
      <c r="W9">
        <f>VLOOKUP($B9,'Tillförd energi'!$B$1:$AI$700,MATCH(W$1,'Tillförd energi'!$B$1:$AQ$1,0),FALSE)</f>
        <v>0</v>
      </c>
      <c r="X9">
        <f>VLOOKUP($B9,'Tillförd energi'!$B$1:$AI$700,MATCH(X$1,'Tillförd energi'!$B$1:$AQ$1,0),FALSE)</f>
        <v>0</v>
      </c>
      <c r="Y9">
        <f>VLOOKUP($B9,'Tillförd energi'!$B$1:$AI$700,MATCH(Y$1,'Tillförd energi'!$B$1:$AQ$1,0),FALSE)</f>
        <v>0</v>
      </c>
      <c r="Z9">
        <f>VLOOKUP($B9,'Tillförd energi'!$B$1:$AI$700,MATCH(Z$1,'Tillförd energi'!$B$1:$AQ$1,0),FALSE)</f>
        <v>0.4</v>
      </c>
      <c r="AA9">
        <f>VLOOKUP($B9,'Tillförd energi'!$B$1:$AI$700,MATCH(AA$1,'Tillförd energi'!$B$1:$AQ$1,0),FALSE)</f>
        <v>0</v>
      </c>
      <c r="AB9">
        <f>VLOOKUP($B9,'Tillförd energi'!$B$1:$AI$700,MATCH(AB$1,'Tillförd energi'!$B$1:$AQ$1,0),FALSE)</f>
        <v>0</v>
      </c>
      <c r="AC9">
        <f>VLOOKUP($B9,'Tillförd energi'!$B$1:$AI$700,MATCH(AC$1,'Tillförd energi'!$B$1:$AQ$1,0),FALSE)</f>
        <v>0</v>
      </c>
      <c r="AD9">
        <f>VLOOKUP($B9,'Tillförd energi'!$B$1:$AI$700,MATCH(AD$1,'Tillförd energi'!$B$1:$AQ$1,0),FALSE)</f>
        <v>0</v>
      </c>
      <c r="AE9">
        <f>VLOOKUP($B9,'Tillförd energi'!$B$1:$AI$700,MATCH(AE$1,'Tillförd energi'!$B$1:$AQ$1,0),FALSE)</f>
        <v>0</v>
      </c>
      <c r="AF9">
        <f>VLOOKUP($B9,'Tillförd energi'!$B$1:$AI$700,MATCH(AF$1,'Tillförd energi'!$B$1:$AQ$1,0),FALSE)</f>
        <v>0.2</v>
      </c>
      <c r="AG9">
        <f>IFERROR(VLOOKUP(B9,Miljö!$B$1:$AC$550,MATCH("Köpt mängd produktionsspecifik fjärrvärme:",Miljö!$B$1:$AC$1,0),FALSE)/1,0)</f>
        <v>0</v>
      </c>
      <c r="AI9">
        <f t="shared" si="1"/>
        <v>7.9000000000000012</v>
      </c>
      <c r="AJ9">
        <f t="shared" si="2"/>
        <v>7.9000000000000012</v>
      </c>
      <c r="AK9">
        <f>IF(ISERROR(1/VLOOKUP($B9,Leveranser!$B$1:$S$500,MATCH("såld värme (gwh)",Leveranser!$B$1:$S$1,0),FALSE)),"",VLOOKUP($B9,Leveranser!$B$1:$S$500,MATCH("såld värme (gwh)",Leveranser!$B$1:$S$1,0),FALSE))</f>
        <v>5.4</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195">
        <f t="shared" si="3"/>
        <v>0.68354430379746833</v>
      </c>
      <c r="AP9" t="str">
        <f>IFERROR(VLOOKUP($B9,Miljövärden!$B$2:$H$550,7,FALSE),"Nej, saknas")</f>
        <v>Ja</v>
      </c>
      <c r="AQ9" t="str">
        <f>IFERROR(VLOOKUP($B9,Miljövärden!$B$2:$H$550,6,FALSE),"Nej, saknas")</f>
        <v>Nej</v>
      </c>
      <c r="AU9">
        <f t="shared" si="4"/>
        <v>0.60000000000000009</v>
      </c>
      <c r="AV9">
        <f t="shared" si="5"/>
        <v>0</v>
      </c>
      <c r="AW9">
        <f t="shared" si="6"/>
        <v>7.2</v>
      </c>
      <c r="AX9">
        <f t="shared" si="7"/>
        <v>0</v>
      </c>
      <c r="AZ9">
        <f t="shared" si="8"/>
        <v>7.2</v>
      </c>
      <c r="BC9">
        <f t="shared" si="9"/>
        <v>0.1</v>
      </c>
      <c r="BD9">
        <f t="shared" si="10"/>
        <v>0</v>
      </c>
      <c r="BE9">
        <f t="shared" si="11"/>
        <v>7.2</v>
      </c>
      <c r="BF9">
        <f t="shared" si="12"/>
        <v>0</v>
      </c>
      <c r="BG9">
        <f t="shared" si="13"/>
        <v>0.60000000000000009</v>
      </c>
      <c r="BH9">
        <f t="shared" si="14"/>
        <v>7.9</v>
      </c>
      <c r="BJ9" s="195">
        <f t="shared" si="15"/>
        <v>1.2658227848101266E-2</v>
      </c>
      <c r="BK9" s="195">
        <f t="shared" si="16"/>
        <v>0</v>
      </c>
      <c r="BL9" s="195">
        <f t="shared" si="17"/>
        <v>0.91139240506329111</v>
      </c>
      <c r="BM9" s="195">
        <f t="shared" si="18"/>
        <v>0</v>
      </c>
      <c r="BN9" s="195">
        <f t="shared" si="19"/>
        <v>7.5949367088607597E-2</v>
      </c>
    </row>
    <row r="10" spans="1:67" x14ac:dyDescent="0.25">
      <c r="A10" s="2" t="s">
        <v>33</v>
      </c>
      <c r="B10" s="2" t="s">
        <v>34</v>
      </c>
      <c r="C10">
        <f>VLOOKUP($B10,'Tillförd energi'!$B$1:$AI$700,MATCH(C$1,'Tillförd energi'!$B$1:$AQ$1,0),FALSE)</f>
        <v>0</v>
      </c>
      <c r="D10">
        <f>VLOOKUP($B10,'Tillförd energi'!$B$1:$AI$700,MATCH(D$1,'Tillförd energi'!$B$1:$AQ$1,0),FALSE)</f>
        <v>3.7999999999999999E-2</v>
      </c>
      <c r="E10">
        <f>VLOOKUP($B10,'Tillförd energi'!$B$1:$AI$700,MATCH(E$1,'Tillförd energi'!$B$1:$AQ$1,0),FALSE)</f>
        <v>0</v>
      </c>
      <c r="F10">
        <f>VLOOKUP($B10,'Tillförd energi'!$B$1:$AI$700,MATCH(F$1,'Tillförd energi'!$B$1:$AQ$1,0),FALSE)</f>
        <v>0</v>
      </c>
      <c r="G10">
        <f>VLOOKUP($B10,'Tillförd energi'!$B$1:$AI$700,MATCH(G$1,'Tillförd energi'!$B$1:$AQ$1,0),FALSE)</f>
        <v>0</v>
      </c>
      <c r="H10">
        <f>VLOOKUP($B10,'Tillförd energi'!$B$1:$AI$700,MATCH(H$1,'Tillförd energi'!$B$1:$AQ$1,0),FALSE)</f>
        <v>0</v>
      </c>
      <c r="I10">
        <f>VLOOKUP($B10,'Tillförd energi'!$B$1:$AI$700,MATCH(I$1,'Tillförd energi'!$B$1:$AQ$1,0),FALSE)</f>
        <v>0</v>
      </c>
      <c r="J10">
        <f>VLOOKUP($B10,'Tillförd energi'!$B$1:$AI$700,MATCH(J$1,'Tillförd energi'!$B$1:$AQ$1,0),FALSE)</f>
        <v>0</v>
      </c>
      <c r="K10">
        <v>0</v>
      </c>
      <c r="L10">
        <f>VLOOKUP($B10,'Tillförd energi'!$B$1:$AI$700,MATCH(L$1,'Tillförd energi'!$B$1:$AQ$1,0),FALSE)</f>
        <v>0</v>
      </c>
      <c r="M10">
        <f>VLOOKUP($B10,'Tillförd energi'!$B$1:$AI$700,MATCH(M$1,'Tillförd energi'!$B$1:$AQ$1,0),FALSE)</f>
        <v>0</v>
      </c>
      <c r="N10">
        <f>VLOOKUP($B10,'Tillförd energi'!$B$1:$AI$700,MATCH(N$1,'Tillförd energi'!$B$1:$AQ$1,0),FALSE)</f>
        <v>0</v>
      </c>
      <c r="O10">
        <f>VLOOKUP($B10,'Tillförd energi'!$B$1:$AI$700,MATCH(O$1,'Tillförd energi'!$B$1:$AQ$1,0),FALSE)</f>
        <v>0</v>
      </c>
      <c r="P10">
        <f>VLOOKUP($B10,'Tillförd energi'!$B$1:$AI$700,MATCH(P$1,'Tillförd energi'!$B$1:$AQ$1,0),FALSE)</f>
        <v>0</v>
      </c>
      <c r="Q10">
        <f>VLOOKUP($B10,'Tillförd energi'!$B$1:$AI$700,MATCH(Q$1,'Tillförd energi'!$B$1:$AQ$1,0),FALSE)</f>
        <v>0</v>
      </c>
      <c r="R10">
        <f>VLOOKUP($B10,'Tillförd energi'!$B$1:$AI$700,MATCH(R$1,'Tillförd energi'!$B$1:$AQ$1,0),FALSE)</f>
        <v>0.46300000000000002</v>
      </c>
      <c r="S10">
        <f>VLOOKUP($B10,'Tillförd energi'!$B$1:$AI$700,MATCH(S$1,'Tillförd energi'!$B$1:$AQ$1,0),FALSE)</f>
        <v>0</v>
      </c>
      <c r="T10">
        <f>VLOOKUP($B10,'Tillförd energi'!$B$1:$AI$700,MATCH(T$1,'Tillförd energi'!$B$1:$AQ$1,0),FALSE)</f>
        <v>0</v>
      </c>
      <c r="U10">
        <f>VLOOKUP($B10,'Tillförd energi'!$B$1:$AI$700,MATCH(U$1,'Tillförd energi'!$B$1:$AQ$1,0),FALSE)</f>
        <v>0</v>
      </c>
      <c r="V10">
        <f>VLOOKUP($B10,'Tillförd energi'!$B$1:$AI$700,MATCH(V$1,'Tillförd energi'!$B$1:$AQ$1,0),FALSE)</f>
        <v>0</v>
      </c>
      <c r="W10">
        <f>VLOOKUP($B10,'Tillförd energi'!$B$1:$AI$700,MATCH(W$1,'Tillförd energi'!$B$1:$AQ$1,0),FALSE)</f>
        <v>0</v>
      </c>
      <c r="X10">
        <f>VLOOKUP($B10,'Tillförd energi'!$B$1:$AI$700,MATCH(X$1,'Tillförd energi'!$B$1:$AQ$1,0),FALSE)</f>
        <v>0</v>
      </c>
      <c r="Y10">
        <f>VLOOKUP($B10,'Tillförd energi'!$B$1:$AI$700,MATCH(Y$1,'Tillförd energi'!$B$1:$AQ$1,0),FALSE)</f>
        <v>0</v>
      </c>
      <c r="Z10">
        <f>VLOOKUP($B10,'Tillförd energi'!$B$1:$AI$700,MATCH(Z$1,'Tillförd energi'!$B$1:$AQ$1,0),FALSE)</f>
        <v>0</v>
      </c>
      <c r="AA10">
        <f>VLOOKUP($B10,'Tillförd energi'!$B$1:$AI$700,MATCH(AA$1,'Tillförd energi'!$B$1:$AQ$1,0),FALSE)</f>
        <v>0</v>
      </c>
      <c r="AB10">
        <f>VLOOKUP($B10,'Tillförd energi'!$B$1:$AI$700,MATCH(AB$1,'Tillförd energi'!$B$1:$AQ$1,0),FALSE)</f>
        <v>0</v>
      </c>
      <c r="AC10">
        <f>VLOOKUP($B10,'Tillförd energi'!$B$1:$AI$700,MATCH(AC$1,'Tillförd energi'!$B$1:$AQ$1,0),FALSE)</f>
        <v>0</v>
      </c>
      <c r="AD10">
        <f>VLOOKUP($B10,'Tillförd energi'!$B$1:$AI$700,MATCH(AD$1,'Tillförd energi'!$B$1:$AQ$1,0),FALSE)</f>
        <v>0</v>
      </c>
      <c r="AE10">
        <f>VLOOKUP($B10,'Tillförd energi'!$B$1:$AI$700,MATCH(AE$1,'Tillförd energi'!$B$1:$AQ$1,0),FALSE)</f>
        <v>0</v>
      </c>
      <c r="AF10">
        <f>VLOOKUP($B10,'Tillförd energi'!$B$1:$AI$700,MATCH(AF$1,'Tillförd energi'!$B$1:$AQ$1,0),FALSE)</f>
        <v>1.0200000000000001E-2</v>
      </c>
      <c r="AG10">
        <f>IFERROR(VLOOKUP(B10,Miljö!$B$1:$AC$550,MATCH("Köpt mängd produktionsspecifik fjärrvärme:",Miljö!$B$1:$AC$1,0),FALSE)/1,0)</f>
        <v>0</v>
      </c>
      <c r="AI10">
        <f t="shared" si="1"/>
        <v>0.51119999999999999</v>
      </c>
      <c r="AJ10">
        <f t="shared" si="2"/>
        <v>0.51119999999999999</v>
      </c>
      <c r="AK10">
        <f>IF(ISERROR(1/VLOOKUP($B10,Leveranser!$B$1:$S$500,MATCH("såld värme (gwh)",Leveranser!$B$1:$S$1,0),FALSE)),"",VLOOKUP($B10,Leveranser!$B$1:$S$500,MATCH("såld värme (gwh)",Leveranser!$B$1:$S$1,0),FALSE))</f>
        <v>0.34</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195">
        <f t="shared" si="3"/>
        <v>0.66510172143974966</v>
      </c>
      <c r="AP10" t="str">
        <f>IFERROR(VLOOKUP($B10,Miljövärden!$B$2:$H$550,7,FALSE),"Nej, saknas")</f>
        <v>Ja</v>
      </c>
      <c r="AQ10" t="str">
        <f>IFERROR(VLOOKUP($B10,Miljövärden!$B$2:$H$550,6,FALSE),"Nej, saknas")</f>
        <v>Ja</v>
      </c>
      <c r="AU10">
        <f t="shared" si="4"/>
        <v>1.0200000000000001E-2</v>
      </c>
      <c r="AV10">
        <f t="shared" si="5"/>
        <v>0</v>
      </c>
      <c r="AW10">
        <f t="shared" si="6"/>
        <v>0</v>
      </c>
      <c r="AX10">
        <f t="shared" si="7"/>
        <v>0.46300000000000002</v>
      </c>
      <c r="AZ10">
        <f t="shared" si="8"/>
        <v>0.46300000000000002</v>
      </c>
      <c r="BC10">
        <f t="shared" si="9"/>
        <v>3.7999999999999999E-2</v>
      </c>
      <c r="BD10">
        <f t="shared" si="10"/>
        <v>0</v>
      </c>
      <c r="BE10">
        <f t="shared" si="11"/>
        <v>0.46300000000000002</v>
      </c>
      <c r="BF10">
        <f t="shared" si="12"/>
        <v>0</v>
      </c>
      <c r="BG10">
        <f t="shared" si="13"/>
        <v>1.0200000000000001E-2</v>
      </c>
      <c r="BH10">
        <f t="shared" si="14"/>
        <v>0.51119999999999999</v>
      </c>
      <c r="BJ10" s="195">
        <f t="shared" si="15"/>
        <v>7.4334898278560255E-2</v>
      </c>
      <c r="BK10" s="195">
        <f t="shared" si="16"/>
        <v>0</v>
      </c>
      <c r="BL10" s="195">
        <f t="shared" si="17"/>
        <v>0.90571205007824729</v>
      </c>
      <c r="BM10" s="195">
        <f t="shared" si="18"/>
        <v>0</v>
      </c>
      <c r="BN10" s="195">
        <f t="shared" si="19"/>
        <v>1.9953051643192492E-2</v>
      </c>
    </row>
    <row r="11" spans="1:67" x14ac:dyDescent="0.25">
      <c r="A11" s="2" t="s">
        <v>33</v>
      </c>
      <c r="B11" s="2" t="s">
        <v>35</v>
      </c>
      <c r="C11">
        <f>VLOOKUP($B11,'Tillförd energi'!$B$1:$AI$700,MATCH(C$1,'Tillförd energi'!$B$1:$AQ$1,0),FALSE)</f>
        <v>0</v>
      </c>
      <c r="D11">
        <f>VLOOKUP($B11,'Tillförd energi'!$B$1:$AI$700,MATCH(D$1,'Tillförd energi'!$B$1:$AQ$1,0),FALSE)</f>
        <v>0.11600000000000001</v>
      </c>
      <c r="E11">
        <f>VLOOKUP($B11,'Tillförd energi'!$B$1:$AI$700,MATCH(E$1,'Tillförd energi'!$B$1:$AQ$1,0),FALSE)</f>
        <v>0</v>
      </c>
      <c r="F11">
        <f>VLOOKUP($B11,'Tillförd energi'!$B$1:$AI$700,MATCH(F$1,'Tillförd energi'!$B$1:$AQ$1,0),FALSE)</f>
        <v>0</v>
      </c>
      <c r="G11">
        <f>VLOOKUP($B11,'Tillförd energi'!$B$1:$AI$700,MATCH(G$1,'Tillförd energi'!$B$1:$AQ$1,0),FALSE)</f>
        <v>0</v>
      </c>
      <c r="H11">
        <f>VLOOKUP($B11,'Tillförd energi'!$B$1:$AI$700,MATCH(H$1,'Tillförd energi'!$B$1:$AQ$1,0),FALSE)</f>
        <v>0</v>
      </c>
      <c r="I11">
        <f>VLOOKUP($B11,'Tillförd energi'!$B$1:$AI$700,MATCH(I$1,'Tillförd energi'!$B$1:$AQ$1,0),FALSE)</f>
        <v>0</v>
      </c>
      <c r="J11">
        <f>VLOOKUP($B11,'Tillförd energi'!$B$1:$AI$700,MATCH(J$1,'Tillförd energi'!$B$1:$AQ$1,0),FALSE)</f>
        <v>0</v>
      </c>
      <c r="K11">
        <v>0</v>
      </c>
      <c r="L11">
        <f>VLOOKUP($B11,'Tillförd energi'!$B$1:$AI$700,MATCH(L$1,'Tillförd energi'!$B$1:$AQ$1,0),FALSE)</f>
        <v>0</v>
      </c>
      <c r="M11">
        <f>VLOOKUP($B11,'Tillförd energi'!$B$1:$AI$700,MATCH(M$1,'Tillförd energi'!$B$1:$AQ$1,0),FALSE)</f>
        <v>0</v>
      </c>
      <c r="N11">
        <f>VLOOKUP($B11,'Tillförd energi'!$B$1:$AI$700,MATCH(N$1,'Tillförd energi'!$B$1:$AQ$1,0),FALSE)</f>
        <v>0</v>
      </c>
      <c r="O11">
        <f>VLOOKUP($B11,'Tillförd energi'!$B$1:$AI$700,MATCH(O$1,'Tillförd energi'!$B$1:$AQ$1,0),FALSE)</f>
        <v>0</v>
      </c>
      <c r="P11">
        <f>VLOOKUP($B11,'Tillförd energi'!$B$1:$AI$700,MATCH(P$1,'Tillförd energi'!$B$1:$AQ$1,0),FALSE)</f>
        <v>0</v>
      </c>
      <c r="Q11">
        <f>VLOOKUP($B11,'Tillförd energi'!$B$1:$AI$700,MATCH(Q$1,'Tillförd energi'!$B$1:$AQ$1,0),FALSE)</f>
        <v>0</v>
      </c>
      <c r="R11">
        <f>VLOOKUP($B11,'Tillförd energi'!$B$1:$AI$700,MATCH(R$1,'Tillförd energi'!$B$1:$AQ$1,0),FALSE)</f>
        <v>6.5069999999999997</v>
      </c>
      <c r="S11">
        <f>VLOOKUP($B11,'Tillförd energi'!$B$1:$AI$700,MATCH(S$1,'Tillförd energi'!$B$1:$AQ$1,0),FALSE)</f>
        <v>0</v>
      </c>
      <c r="T11">
        <f>VLOOKUP($B11,'Tillförd energi'!$B$1:$AI$700,MATCH(T$1,'Tillförd energi'!$B$1:$AQ$1,0),FALSE)</f>
        <v>0</v>
      </c>
      <c r="U11">
        <f>VLOOKUP($B11,'Tillförd energi'!$B$1:$AI$700,MATCH(U$1,'Tillförd energi'!$B$1:$AQ$1,0),FALSE)</f>
        <v>0</v>
      </c>
      <c r="V11">
        <f>VLOOKUP($B11,'Tillförd energi'!$B$1:$AI$700,MATCH(V$1,'Tillförd energi'!$B$1:$AQ$1,0),FALSE)</f>
        <v>0</v>
      </c>
      <c r="W11">
        <f>VLOOKUP($B11,'Tillförd energi'!$B$1:$AI$700,MATCH(W$1,'Tillförd energi'!$B$1:$AQ$1,0),FALSE)</f>
        <v>0</v>
      </c>
      <c r="X11">
        <f>VLOOKUP($B11,'Tillförd energi'!$B$1:$AI$700,MATCH(X$1,'Tillförd energi'!$B$1:$AQ$1,0),FALSE)</f>
        <v>0</v>
      </c>
      <c r="Y11">
        <f>VLOOKUP($B11,'Tillförd energi'!$B$1:$AI$700,MATCH(Y$1,'Tillförd energi'!$B$1:$AQ$1,0),FALSE)</f>
        <v>0</v>
      </c>
      <c r="Z11">
        <f>VLOOKUP($B11,'Tillförd energi'!$B$1:$AI$700,MATCH(Z$1,'Tillförd energi'!$B$1:$AQ$1,0),FALSE)</f>
        <v>0</v>
      </c>
      <c r="AA11">
        <f>VLOOKUP($B11,'Tillförd energi'!$B$1:$AI$700,MATCH(AA$1,'Tillförd energi'!$B$1:$AQ$1,0),FALSE)</f>
        <v>0</v>
      </c>
      <c r="AB11">
        <f>VLOOKUP($B11,'Tillförd energi'!$B$1:$AI$700,MATCH(AB$1,'Tillförd energi'!$B$1:$AQ$1,0),FALSE)</f>
        <v>0</v>
      </c>
      <c r="AC11">
        <f>VLOOKUP($B11,'Tillförd energi'!$B$1:$AI$700,MATCH(AC$1,'Tillförd energi'!$B$1:$AQ$1,0),FALSE)</f>
        <v>0</v>
      </c>
      <c r="AD11">
        <f>VLOOKUP($B11,'Tillförd energi'!$B$1:$AI$700,MATCH(AD$1,'Tillförd energi'!$B$1:$AQ$1,0),FALSE)</f>
        <v>0</v>
      </c>
      <c r="AE11">
        <f>VLOOKUP($B11,'Tillförd energi'!$B$1:$AI$700,MATCH(AE$1,'Tillförd energi'!$B$1:$AQ$1,0),FALSE)</f>
        <v>0</v>
      </c>
      <c r="AF11">
        <f>VLOOKUP($B11,'Tillförd energi'!$B$1:$AI$700,MATCH(AF$1,'Tillförd energi'!$B$1:$AQ$1,0),FALSE)</f>
        <v>9.8000000000000004E-2</v>
      </c>
      <c r="AG11">
        <f>IFERROR(VLOOKUP(B11,Miljö!$B$1:$AC$550,MATCH("Köpt mängd produktionsspecifik fjärrvärme:",Miljö!$B$1:$AC$1,0),FALSE)/1,0)</f>
        <v>0</v>
      </c>
      <c r="AI11">
        <f t="shared" si="1"/>
        <v>6.7209999999999992</v>
      </c>
      <c r="AJ11">
        <f t="shared" si="2"/>
        <v>6.7209999999999992</v>
      </c>
      <c r="AK11">
        <f>IF(ISERROR(1/VLOOKUP($B11,Leveranser!$B$1:$S$500,MATCH("såld värme (gwh)",Leveranser!$B$1:$S$1,0),FALSE)),"",VLOOKUP($B11,Leveranser!$B$1:$S$500,MATCH("såld värme (gwh)",Leveranser!$B$1:$S$1,0),FALSE))</f>
        <v>4.5999999999999996</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195">
        <f t="shared" si="3"/>
        <v>0.68442196101770569</v>
      </c>
      <c r="AP11" t="str">
        <f>IFERROR(VLOOKUP($B11,Miljövärden!$B$2:$H$550,7,FALSE),"Nej, saknas")</f>
        <v>Ja</v>
      </c>
      <c r="AQ11" t="str">
        <f>IFERROR(VLOOKUP($B11,Miljövärden!$B$2:$H$550,6,FALSE),"Nej, saknas")</f>
        <v>Ja</v>
      </c>
      <c r="AU11">
        <f t="shared" si="4"/>
        <v>9.8000000000000004E-2</v>
      </c>
      <c r="AV11">
        <f t="shared" si="5"/>
        <v>0</v>
      </c>
      <c r="AW11">
        <f t="shared" si="6"/>
        <v>0</v>
      </c>
      <c r="AX11">
        <f t="shared" si="7"/>
        <v>6.5069999999999997</v>
      </c>
      <c r="AZ11">
        <f t="shared" si="8"/>
        <v>6.5069999999999997</v>
      </c>
      <c r="BC11">
        <f t="shared" si="9"/>
        <v>0.11600000000000001</v>
      </c>
      <c r="BD11">
        <f t="shared" si="10"/>
        <v>0</v>
      </c>
      <c r="BE11">
        <f t="shared" si="11"/>
        <v>6.5069999999999997</v>
      </c>
      <c r="BF11">
        <f t="shared" si="12"/>
        <v>0</v>
      </c>
      <c r="BG11">
        <f t="shared" si="13"/>
        <v>9.8000000000000004E-2</v>
      </c>
      <c r="BH11">
        <f t="shared" si="14"/>
        <v>6.7209999999999992</v>
      </c>
      <c r="BJ11" s="195">
        <f t="shared" si="15"/>
        <v>1.7259336408272583E-2</v>
      </c>
      <c r="BK11" s="195">
        <f t="shared" si="16"/>
        <v>0</v>
      </c>
      <c r="BL11" s="195">
        <f t="shared" si="17"/>
        <v>0.96815950007439378</v>
      </c>
      <c r="BM11" s="195">
        <f t="shared" si="18"/>
        <v>0</v>
      </c>
      <c r="BN11" s="195">
        <f t="shared" si="19"/>
        <v>1.4581163517333733E-2</v>
      </c>
    </row>
    <row r="12" spans="1:67" x14ac:dyDescent="0.25">
      <c r="A12" s="2" t="s">
        <v>33</v>
      </c>
      <c r="B12" s="2" t="s">
        <v>36</v>
      </c>
      <c r="C12">
        <f>VLOOKUP($B12,'Tillförd energi'!$B$1:$AI$700,MATCH(C$1,'Tillförd energi'!$B$1:$AQ$1,0),FALSE)</f>
        <v>0</v>
      </c>
      <c r="D12">
        <f>VLOOKUP($B12,'Tillförd energi'!$B$1:$AI$700,MATCH(D$1,'Tillförd energi'!$B$1:$AQ$1,0),FALSE)</f>
        <v>0.219691</v>
      </c>
      <c r="E12">
        <f>VLOOKUP($B12,'Tillförd energi'!$B$1:$AI$700,MATCH(E$1,'Tillförd energi'!$B$1:$AQ$1,0),FALSE)</f>
        <v>0</v>
      </c>
      <c r="F12">
        <f>VLOOKUP($B12,'Tillförd energi'!$B$1:$AI$700,MATCH(F$1,'Tillförd energi'!$B$1:$AQ$1,0),FALSE)</f>
        <v>0</v>
      </c>
      <c r="G12">
        <f>VLOOKUP($B12,'Tillförd energi'!$B$1:$AI$700,MATCH(G$1,'Tillförd energi'!$B$1:$AQ$1,0),FALSE)</f>
        <v>0</v>
      </c>
      <c r="H12">
        <f>VLOOKUP($B12,'Tillförd energi'!$B$1:$AI$700,MATCH(H$1,'Tillförd energi'!$B$1:$AQ$1,0),FALSE)</f>
        <v>0</v>
      </c>
      <c r="I12">
        <f>VLOOKUP($B12,'Tillförd energi'!$B$1:$AI$700,MATCH(I$1,'Tillförd energi'!$B$1:$AQ$1,0),FALSE)</f>
        <v>0</v>
      </c>
      <c r="J12">
        <f>VLOOKUP($B12,'Tillförd energi'!$B$1:$AI$700,MATCH(J$1,'Tillförd energi'!$B$1:$AQ$1,0),FALSE)</f>
        <v>0</v>
      </c>
      <c r="K12">
        <v>0</v>
      </c>
      <c r="L12">
        <f>VLOOKUP($B12,'Tillförd energi'!$B$1:$AI$700,MATCH(L$1,'Tillförd energi'!$B$1:$AQ$1,0),FALSE)</f>
        <v>19.734999999999999</v>
      </c>
      <c r="M12">
        <f>VLOOKUP($B12,'Tillförd energi'!$B$1:$AI$700,MATCH(M$1,'Tillförd energi'!$B$1:$AQ$1,0),FALSE)</f>
        <v>44.963999999999999</v>
      </c>
      <c r="N12">
        <f>VLOOKUP($B12,'Tillförd energi'!$B$1:$AI$700,MATCH(N$1,'Tillförd energi'!$B$1:$AQ$1,0),FALSE)</f>
        <v>119.998</v>
      </c>
      <c r="O12">
        <f>VLOOKUP($B12,'Tillförd energi'!$B$1:$AI$700,MATCH(O$1,'Tillförd energi'!$B$1:$AQ$1,0),FALSE)</f>
        <v>20.987500000000001</v>
      </c>
      <c r="P12">
        <f>VLOOKUP($B12,'Tillförd energi'!$B$1:$AI$700,MATCH(P$1,'Tillförd energi'!$B$1:$AQ$1,0),FALSE)</f>
        <v>11.2476</v>
      </c>
      <c r="Q12">
        <f>VLOOKUP($B12,'Tillförd energi'!$B$1:$AI$700,MATCH(Q$1,'Tillförd energi'!$B$1:$AQ$1,0),FALSE)</f>
        <v>0</v>
      </c>
      <c r="R12">
        <f>VLOOKUP($B12,'Tillförd energi'!$B$1:$AI$700,MATCH(R$1,'Tillförd energi'!$B$1:$AQ$1,0),FALSE)</f>
        <v>0.70199999999999996</v>
      </c>
      <c r="S12">
        <f>VLOOKUP($B12,'Tillförd energi'!$B$1:$AI$700,MATCH(S$1,'Tillförd energi'!$B$1:$AQ$1,0),FALSE)</f>
        <v>0</v>
      </c>
      <c r="T12">
        <f>VLOOKUP($B12,'Tillförd energi'!$B$1:$AI$700,MATCH(T$1,'Tillförd energi'!$B$1:$AQ$1,0),FALSE)</f>
        <v>0</v>
      </c>
      <c r="U12">
        <f>VLOOKUP($B12,'Tillförd energi'!$B$1:$AI$700,MATCH(U$1,'Tillförd energi'!$B$1:$AQ$1,0),FALSE)</f>
        <v>0</v>
      </c>
      <c r="V12">
        <f>VLOOKUP($B12,'Tillförd energi'!$B$1:$AI$700,MATCH(V$1,'Tillförd energi'!$B$1:$AQ$1,0),FALSE)</f>
        <v>0</v>
      </c>
      <c r="W12">
        <f>VLOOKUP($B12,'Tillförd energi'!$B$1:$AI$700,MATCH(W$1,'Tillförd energi'!$B$1:$AQ$1,0),FALSE)</f>
        <v>4.3579999999999997</v>
      </c>
      <c r="X12">
        <f>VLOOKUP($B12,'Tillförd energi'!$B$1:$AI$700,MATCH(X$1,'Tillförd energi'!$B$1:$AQ$1,0),FALSE)</f>
        <v>0</v>
      </c>
      <c r="Y12">
        <f>VLOOKUP($B12,'Tillförd energi'!$B$1:$AI$700,MATCH(Y$1,'Tillförd energi'!$B$1:$AQ$1,0),FALSE)</f>
        <v>0</v>
      </c>
      <c r="Z12">
        <f>VLOOKUP($B12,'Tillförd energi'!$B$1:$AI$700,MATCH(Z$1,'Tillförd energi'!$B$1:$AQ$1,0),FALSE)</f>
        <v>0</v>
      </c>
      <c r="AA12">
        <f>VLOOKUP($B12,'Tillförd energi'!$B$1:$AI$700,MATCH(AA$1,'Tillförd energi'!$B$1:$AQ$1,0),FALSE)</f>
        <v>0</v>
      </c>
      <c r="AB12">
        <f>VLOOKUP($B12,'Tillförd energi'!$B$1:$AI$700,MATCH(AB$1,'Tillförd energi'!$B$1:$AQ$1,0),FALSE)</f>
        <v>0</v>
      </c>
      <c r="AC12">
        <f>VLOOKUP($B12,'Tillförd energi'!$B$1:$AI$700,MATCH(AC$1,'Tillförd energi'!$B$1:$AQ$1,0),FALSE)</f>
        <v>61.683</v>
      </c>
      <c r="AD12">
        <f>VLOOKUP($B12,'Tillförd energi'!$B$1:$AI$700,MATCH(AD$1,'Tillförd energi'!$B$1:$AQ$1,0),FALSE)</f>
        <v>0</v>
      </c>
      <c r="AE12">
        <f>VLOOKUP($B12,'Tillförd energi'!$B$1:$AI$700,MATCH(AE$1,'Tillförd energi'!$B$1:$AQ$1,0),FALSE)</f>
        <v>0</v>
      </c>
      <c r="AF12">
        <f>VLOOKUP($B12,'Tillförd energi'!$B$1:$AI$700,MATCH(AF$1,'Tillförd energi'!$B$1:$AQ$1,0),FALSE)</f>
        <v>7.2217700000000002</v>
      </c>
      <c r="AG12">
        <f>IFERROR(VLOOKUP(B12,Miljö!$B$1:$AC$550,MATCH("Köpt mängd produktionsspecifik fjärrvärme:",Miljö!$B$1:$AC$1,0),FALSE)/1,0)</f>
        <v>0</v>
      </c>
      <c r="AI12">
        <f t="shared" si="1"/>
        <v>291.11656100000005</v>
      </c>
      <c r="AJ12">
        <f t="shared" si="2"/>
        <v>291.11656100000005</v>
      </c>
      <c r="AK12">
        <f>IF(ISERROR(1/VLOOKUP($B12,Leveranser!$B$1:$S$500,MATCH("såld värme (gwh)",Leveranser!$B$1:$S$1,0),FALSE)),"",VLOOKUP($B12,Leveranser!$B$1:$S$500,MATCH("såld värme (gwh)",Leveranser!$B$1:$S$1,0),FALSE))</f>
        <v>228.1</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195">
        <f t="shared" si="3"/>
        <v>0.78353494976879712</v>
      </c>
      <c r="AP12" t="str">
        <f>IFERROR(VLOOKUP($B12,Miljövärden!$B$2:$H$550,7,FALSE),"Nej, saknas")</f>
        <v>Ja</v>
      </c>
      <c r="AQ12" t="str">
        <f>IFERROR(VLOOKUP($B12,Miljövärden!$B$2:$H$550,6,FALSE),"Nej, saknas")</f>
        <v>Ja</v>
      </c>
      <c r="AU12">
        <f t="shared" si="4"/>
        <v>7.2217700000000002</v>
      </c>
      <c r="AV12">
        <f t="shared" si="5"/>
        <v>0</v>
      </c>
      <c r="AW12">
        <f t="shared" si="6"/>
        <v>197.19710000000001</v>
      </c>
      <c r="AX12">
        <f t="shared" si="7"/>
        <v>0.70199999999999996</v>
      </c>
      <c r="AZ12">
        <f t="shared" si="8"/>
        <v>221.99210000000002</v>
      </c>
      <c r="BC12">
        <f t="shared" si="9"/>
        <v>0.219691</v>
      </c>
      <c r="BD12">
        <f t="shared" si="10"/>
        <v>0</v>
      </c>
      <c r="BE12">
        <f t="shared" si="11"/>
        <v>202.25710000000001</v>
      </c>
      <c r="BF12">
        <f t="shared" si="12"/>
        <v>81.418000000000006</v>
      </c>
      <c r="BG12">
        <f t="shared" si="13"/>
        <v>7.2217700000000002</v>
      </c>
      <c r="BH12">
        <f t="shared" si="14"/>
        <v>291.11656100000005</v>
      </c>
      <c r="BJ12" s="195">
        <f t="shared" si="15"/>
        <v>7.5464961266837711E-4</v>
      </c>
      <c r="BK12" s="195">
        <f t="shared" si="16"/>
        <v>0</v>
      </c>
      <c r="BL12" s="195">
        <f t="shared" si="17"/>
        <v>0.69476329105165535</v>
      </c>
      <c r="BM12" s="195">
        <f t="shared" si="18"/>
        <v>0.2796749168797717</v>
      </c>
      <c r="BN12" s="195">
        <f t="shared" si="19"/>
        <v>2.4807142455904454E-2</v>
      </c>
    </row>
    <row r="13" spans="1:67" x14ac:dyDescent="0.25">
      <c r="A13" s="2" t="s">
        <v>33</v>
      </c>
      <c r="B13" s="2" t="s">
        <v>37</v>
      </c>
      <c r="C13">
        <f>VLOOKUP($B13,'Tillförd energi'!$B$1:$AI$700,MATCH(C$1,'Tillförd energi'!$B$1:$AQ$1,0),FALSE)</f>
        <v>0</v>
      </c>
      <c r="D13">
        <f>VLOOKUP($B13,'Tillförd energi'!$B$1:$AI$700,MATCH(D$1,'Tillförd energi'!$B$1:$AQ$1,0),FALSE)</f>
        <v>9.1999999999999998E-2</v>
      </c>
      <c r="E13">
        <f>VLOOKUP($B13,'Tillförd energi'!$B$1:$AI$700,MATCH(E$1,'Tillförd energi'!$B$1:$AQ$1,0),FALSE)</f>
        <v>0</v>
      </c>
      <c r="F13">
        <f>VLOOKUP($B13,'Tillförd energi'!$B$1:$AI$700,MATCH(F$1,'Tillförd energi'!$B$1:$AQ$1,0),FALSE)</f>
        <v>0</v>
      </c>
      <c r="G13">
        <f>VLOOKUP($B13,'Tillförd energi'!$B$1:$AI$700,MATCH(G$1,'Tillförd energi'!$B$1:$AQ$1,0),FALSE)</f>
        <v>0</v>
      </c>
      <c r="H13">
        <f>VLOOKUP($B13,'Tillförd energi'!$B$1:$AI$700,MATCH(H$1,'Tillförd energi'!$B$1:$AQ$1,0),FALSE)</f>
        <v>0</v>
      </c>
      <c r="I13">
        <f>VLOOKUP($B13,'Tillförd energi'!$B$1:$AI$700,MATCH(I$1,'Tillförd energi'!$B$1:$AQ$1,0),FALSE)</f>
        <v>0</v>
      </c>
      <c r="J13">
        <f>VLOOKUP($B13,'Tillförd energi'!$B$1:$AI$700,MATCH(J$1,'Tillförd energi'!$B$1:$AQ$1,0),FALSE)</f>
        <v>0</v>
      </c>
      <c r="K13">
        <v>0</v>
      </c>
      <c r="L13">
        <f>VLOOKUP($B13,'Tillförd energi'!$B$1:$AI$700,MATCH(L$1,'Tillförd energi'!$B$1:$AQ$1,0),FALSE)</f>
        <v>0</v>
      </c>
      <c r="M13">
        <f>VLOOKUP($B13,'Tillförd energi'!$B$1:$AI$700,MATCH(M$1,'Tillförd energi'!$B$1:$AQ$1,0),FALSE)</f>
        <v>0</v>
      </c>
      <c r="N13">
        <f>VLOOKUP($B13,'Tillförd energi'!$B$1:$AI$700,MATCH(N$1,'Tillförd energi'!$B$1:$AQ$1,0),FALSE)</f>
        <v>0</v>
      </c>
      <c r="O13">
        <f>VLOOKUP($B13,'Tillförd energi'!$B$1:$AI$700,MATCH(O$1,'Tillförd energi'!$B$1:$AQ$1,0),FALSE)</f>
        <v>0</v>
      </c>
      <c r="P13">
        <f>VLOOKUP($B13,'Tillförd energi'!$B$1:$AI$700,MATCH(P$1,'Tillförd energi'!$B$1:$AQ$1,0),FALSE)</f>
        <v>0</v>
      </c>
      <c r="Q13">
        <f>VLOOKUP($B13,'Tillförd energi'!$B$1:$AI$700,MATCH(Q$1,'Tillförd energi'!$B$1:$AQ$1,0),FALSE)</f>
        <v>0</v>
      </c>
      <c r="R13">
        <f>VLOOKUP($B13,'Tillförd energi'!$B$1:$AI$700,MATCH(R$1,'Tillförd energi'!$B$1:$AQ$1,0),FALSE)</f>
        <v>5.3879999999999999</v>
      </c>
      <c r="S13">
        <f>VLOOKUP($B13,'Tillförd energi'!$B$1:$AI$700,MATCH(S$1,'Tillförd energi'!$B$1:$AQ$1,0),FALSE)</f>
        <v>0</v>
      </c>
      <c r="T13">
        <f>VLOOKUP($B13,'Tillförd energi'!$B$1:$AI$700,MATCH(T$1,'Tillförd energi'!$B$1:$AQ$1,0),FALSE)</f>
        <v>0</v>
      </c>
      <c r="U13">
        <f>VLOOKUP($B13,'Tillförd energi'!$B$1:$AI$700,MATCH(U$1,'Tillförd energi'!$B$1:$AQ$1,0),FALSE)</f>
        <v>0</v>
      </c>
      <c r="V13">
        <f>VLOOKUP($B13,'Tillförd energi'!$B$1:$AI$700,MATCH(V$1,'Tillförd energi'!$B$1:$AQ$1,0),FALSE)</f>
        <v>0</v>
      </c>
      <c r="W13">
        <f>VLOOKUP($B13,'Tillförd energi'!$B$1:$AI$700,MATCH(W$1,'Tillförd energi'!$B$1:$AQ$1,0),FALSE)</f>
        <v>0</v>
      </c>
      <c r="X13">
        <f>VLOOKUP($B13,'Tillförd energi'!$B$1:$AI$700,MATCH(X$1,'Tillförd energi'!$B$1:$AQ$1,0),FALSE)</f>
        <v>0</v>
      </c>
      <c r="Y13">
        <f>VLOOKUP($B13,'Tillförd energi'!$B$1:$AI$700,MATCH(Y$1,'Tillförd energi'!$B$1:$AQ$1,0),FALSE)</f>
        <v>0</v>
      </c>
      <c r="Z13">
        <f>VLOOKUP($B13,'Tillförd energi'!$B$1:$AI$700,MATCH(Z$1,'Tillförd energi'!$B$1:$AQ$1,0),FALSE)</f>
        <v>0</v>
      </c>
      <c r="AA13">
        <f>VLOOKUP($B13,'Tillförd energi'!$B$1:$AI$700,MATCH(AA$1,'Tillförd energi'!$B$1:$AQ$1,0),FALSE)</f>
        <v>0</v>
      </c>
      <c r="AB13">
        <f>VLOOKUP($B13,'Tillförd energi'!$B$1:$AI$700,MATCH(AB$1,'Tillförd energi'!$B$1:$AQ$1,0),FALSE)</f>
        <v>0</v>
      </c>
      <c r="AC13">
        <f>VLOOKUP($B13,'Tillförd energi'!$B$1:$AI$700,MATCH(AC$1,'Tillförd energi'!$B$1:$AQ$1,0),FALSE)</f>
        <v>0</v>
      </c>
      <c r="AD13">
        <f>VLOOKUP($B13,'Tillförd energi'!$B$1:$AI$700,MATCH(AD$1,'Tillförd energi'!$B$1:$AQ$1,0),FALSE)</f>
        <v>0</v>
      </c>
      <c r="AE13">
        <f>VLOOKUP($B13,'Tillförd energi'!$B$1:$AI$700,MATCH(AE$1,'Tillförd energi'!$B$1:$AQ$1,0),FALSE)</f>
        <v>0</v>
      </c>
      <c r="AF13">
        <f>VLOOKUP($B13,'Tillförd energi'!$B$1:$AI$700,MATCH(AF$1,'Tillförd energi'!$B$1:$AQ$1,0),FALSE)</f>
        <v>0.108</v>
      </c>
      <c r="AG13">
        <f>IFERROR(VLOOKUP(B13,Miljö!$B$1:$AC$550,MATCH("Köpt mängd produktionsspecifik fjärrvärme:",Miljö!$B$1:$AC$1,0),FALSE)/1,0)</f>
        <v>0</v>
      </c>
      <c r="AI13">
        <f t="shared" si="1"/>
        <v>5.5879999999999992</v>
      </c>
      <c r="AJ13">
        <f t="shared" si="2"/>
        <v>5.5879999999999992</v>
      </c>
      <c r="AK13">
        <f>IF(ISERROR(1/VLOOKUP($B13,Leveranser!$B$1:$S$500,MATCH("såld värme (gwh)",Leveranser!$B$1:$S$1,0),FALSE)),"",VLOOKUP($B13,Leveranser!$B$1:$S$500,MATCH("såld värme (gwh)",Leveranser!$B$1:$S$1,0),FALSE))</f>
        <v>4</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195">
        <f t="shared" si="3"/>
        <v>0.71581961345740885</v>
      </c>
      <c r="AP13" t="str">
        <f>IFERROR(VLOOKUP($B13,Miljövärden!$B$2:$H$550,7,FALSE),"Nej, saknas")</f>
        <v>Ja</v>
      </c>
      <c r="AQ13" t="str">
        <f>IFERROR(VLOOKUP($B13,Miljövärden!$B$2:$H$550,6,FALSE),"Nej, saknas")</f>
        <v>Ja</v>
      </c>
      <c r="AU13">
        <f t="shared" si="4"/>
        <v>0.108</v>
      </c>
      <c r="AV13">
        <f t="shared" si="5"/>
        <v>0</v>
      </c>
      <c r="AW13">
        <f t="shared" si="6"/>
        <v>0</v>
      </c>
      <c r="AX13">
        <f t="shared" si="7"/>
        <v>5.3879999999999999</v>
      </c>
      <c r="AZ13">
        <f t="shared" si="8"/>
        <v>5.3879999999999999</v>
      </c>
      <c r="BC13">
        <f t="shared" si="9"/>
        <v>9.1999999999999998E-2</v>
      </c>
      <c r="BD13">
        <f t="shared" si="10"/>
        <v>0</v>
      </c>
      <c r="BE13">
        <f t="shared" si="11"/>
        <v>5.3879999999999999</v>
      </c>
      <c r="BF13">
        <f t="shared" si="12"/>
        <v>0</v>
      </c>
      <c r="BG13">
        <f t="shared" si="13"/>
        <v>0.108</v>
      </c>
      <c r="BH13">
        <f t="shared" si="14"/>
        <v>5.5879999999999992</v>
      </c>
      <c r="BJ13" s="195">
        <f t="shared" si="15"/>
        <v>1.6463851109520401E-2</v>
      </c>
      <c r="BK13" s="195">
        <f t="shared" si="16"/>
        <v>0</v>
      </c>
      <c r="BL13" s="195">
        <f t="shared" si="17"/>
        <v>0.96420901932712966</v>
      </c>
      <c r="BM13" s="195">
        <f t="shared" si="18"/>
        <v>0</v>
      </c>
      <c r="BN13" s="195">
        <f t="shared" si="19"/>
        <v>1.9327129563350039E-2</v>
      </c>
    </row>
    <row r="14" spans="1:67" x14ac:dyDescent="0.25">
      <c r="A14" s="2" t="s">
        <v>33</v>
      </c>
      <c r="B14" s="2" t="s">
        <v>38</v>
      </c>
      <c r="C14">
        <f>VLOOKUP($B14,'Tillförd energi'!$B$1:$AI$700,MATCH(C$1,'Tillförd energi'!$B$1:$AQ$1,0),FALSE)</f>
        <v>0</v>
      </c>
      <c r="D14">
        <f>VLOOKUP($B14,'Tillförd energi'!$B$1:$AI$700,MATCH(D$1,'Tillförd energi'!$B$1:$AQ$1,0),FALSE)</f>
        <v>0.13700000000000001</v>
      </c>
      <c r="E14">
        <f>VLOOKUP($B14,'Tillförd energi'!$B$1:$AI$700,MATCH(E$1,'Tillförd energi'!$B$1:$AQ$1,0),FALSE)</f>
        <v>0</v>
      </c>
      <c r="F14">
        <f>VLOOKUP($B14,'Tillförd energi'!$B$1:$AI$700,MATCH(F$1,'Tillförd energi'!$B$1:$AQ$1,0),FALSE)</f>
        <v>0</v>
      </c>
      <c r="G14">
        <f>VLOOKUP($B14,'Tillförd energi'!$B$1:$AI$700,MATCH(G$1,'Tillförd energi'!$B$1:$AQ$1,0),FALSE)</f>
        <v>0</v>
      </c>
      <c r="H14">
        <f>VLOOKUP($B14,'Tillförd energi'!$B$1:$AI$700,MATCH(H$1,'Tillförd energi'!$B$1:$AQ$1,0),FALSE)</f>
        <v>0</v>
      </c>
      <c r="I14">
        <f>VLOOKUP($B14,'Tillförd energi'!$B$1:$AI$700,MATCH(I$1,'Tillförd energi'!$B$1:$AQ$1,0),FALSE)</f>
        <v>0</v>
      </c>
      <c r="J14">
        <f>VLOOKUP($B14,'Tillförd energi'!$B$1:$AI$700,MATCH(J$1,'Tillförd energi'!$B$1:$AQ$1,0),FALSE)</f>
        <v>0</v>
      </c>
      <c r="K14">
        <v>0</v>
      </c>
      <c r="L14">
        <f>VLOOKUP($B14,'Tillförd energi'!$B$1:$AI$700,MATCH(L$1,'Tillförd energi'!$B$1:$AQ$1,0),FALSE)</f>
        <v>0</v>
      </c>
      <c r="M14">
        <f>VLOOKUP($B14,'Tillförd energi'!$B$1:$AI$700,MATCH(M$1,'Tillförd energi'!$B$1:$AQ$1,0),FALSE)</f>
        <v>0</v>
      </c>
      <c r="N14">
        <f>VLOOKUP($B14,'Tillförd energi'!$B$1:$AI$700,MATCH(N$1,'Tillförd energi'!$B$1:$AQ$1,0),FALSE)</f>
        <v>0</v>
      </c>
      <c r="O14">
        <f>VLOOKUP($B14,'Tillförd energi'!$B$1:$AI$700,MATCH(O$1,'Tillförd energi'!$B$1:$AQ$1,0),FALSE)</f>
        <v>0</v>
      </c>
      <c r="P14">
        <f>VLOOKUP($B14,'Tillförd energi'!$B$1:$AI$700,MATCH(P$1,'Tillförd energi'!$B$1:$AQ$1,0),FALSE)</f>
        <v>0</v>
      </c>
      <c r="Q14">
        <f>VLOOKUP($B14,'Tillförd energi'!$B$1:$AI$700,MATCH(Q$1,'Tillförd energi'!$B$1:$AQ$1,0),FALSE)</f>
        <v>0</v>
      </c>
      <c r="R14">
        <f>VLOOKUP($B14,'Tillförd energi'!$B$1:$AI$700,MATCH(R$1,'Tillförd energi'!$B$1:$AQ$1,0),FALSE)</f>
        <v>0.78300000000000003</v>
      </c>
      <c r="S14">
        <f>VLOOKUP($B14,'Tillförd energi'!$B$1:$AI$700,MATCH(S$1,'Tillförd energi'!$B$1:$AQ$1,0),FALSE)</f>
        <v>0</v>
      </c>
      <c r="T14">
        <f>VLOOKUP($B14,'Tillförd energi'!$B$1:$AI$700,MATCH(T$1,'Tillförd energi'!$B$1:$AQ$1,0),FALSE)</f>
        <v>0</v>
      </c>
      <c r="U14">
        <f>VLOOKUP($B14,'Tillförd energi'!$B$1:$AI$700,MATCH(U$1,'Tillförd energi'!$B$1:$AQ$1,0),FALSE)</f>
        <v>0</v>
      </c>
      <c r="V14">
        <f>VLOOKUP($B14,'Tillförd energi'!$B$1:$AI$700,MATCH(V$1,'Tillförd energi'!$B$1:$AQ$1,0),FALSE)</f>
        <v>0</v>
      </c>
      <c r="W14">
        <f>VLOOKUP($B14,'Tillförd energi'!$B$1:$AI$700,MATCH(W$1,'Tillförd energi'!$B$1:$AQ$1,0),FALSE)</f>
        <v>0</v>
      </c>
      <c r="X14">
        <f>VLOOKUP($B14,'Tillförd energi'!$B$1:$AI$700,MATCH(X$1,'Tillförd energi'!$B$1:$AQ$1,0),FALSE)</f>
        <v>0</v>
      </c>
      <c r="Y14">
        <f>VLOOKUP($B14,'Tillförd energi'!$B$1:$AI$700,MATCH(Y$1,'Tillförd energi'!$B$1:$AQ$1,0),FALSE)</f>
        <v>0</v>
      </c>
      <c r="Z14">
        <f>VLOOKUP($B14,'Tillförd energi'!$B$1:$AI$700,MATCH(Z$1,'Tillförd energi'!$B$1:$AQ$1,0),FALSE)</f>
        <v>2.5000000000000001E-2</v>
      </c>
      <c r="AA14">
        <f>VLOOKUP($B14,'Tillförd energi'!$B$1:$AI$700,MATCH(AA$1,'Tillförd energi'!$B$1:$AQ$1,0),FALSE)</f>
        <v>0</v>
      </c>
      <c r="AB14">
        <f>VLOOKUP($B14,'Tillförd energi'!$B$1:$AI$700,MATCH(AB$1,'Tillförd energi'!$B$1:$AQ$1,0),FALSE)</f>
        <v>0</v>
      </c>
      <c r="AC14">
        <f>VLOOKUP($B14,'Tillförd energi'!$B$1:$AI$700,MATCH(AC$1,'Tillförd energi'!$B$1:$AQ$1,0),FALSE)</f>
        <v>0</v>
      </c>
      <c r="AD14">
        <f>VLOOKUP($B14,'Tillförd energi'!$B$1:$AI$700,MATCH(AD$1,'Tillförd energi'!$B$1:$AQ$1,0),FALSE)</f>
        <v>0</v>
      </c>
      <c r="AE14">
        <f>VLOOKUP($B14,'Tillförd energi'!$B$1:$AI$700,MATCH(AE$1,'Tillförd energi'!$B$1:$AQ$1,0),FALSE)</f>
        <v>0</v>
      </c>
      <c r="AF14">
        <f>VLOOKUP($B14,'Tillförd energi'!$B$1:$AI$700,MATCH(AF$1,'Tillförd energi'!$B$1:$AQ$1,0),FALSE)</f>
        <v>1.24E-2</v>
      </c>
      <c r="AG14">
        <f>IFERROR(VLOOKUP(B14,Miljö!$B$1:$AC$550,MATCH("Köpt mängd produktionsspecifik fjärrvärme:",Miljö!$B$1:$AC$1,0),FALSE)/1,0)</f>
        <v>0</v>
      </c>
      <c r="AI14">
        <f t="shared" si="1"/>
        <v>0.95740000000000003</v>
      </c>
      <c r="AJ14">
        <f t="shared" si="2"/>
        <v>0.95740000000000003</v>
      </c>
      <c r="AK14">
        <f>IF(ISERROR(1/VLOOKUP($B14,Leveranser!$B$1:$S$500,MATCH("såld värme (gwh)",Leveranser!$B$1:$S$1,0),FALSE)),"",VLOOKUP($B14,Leveranser!$B$1:$S$500,MATCH("såld värme (gwh)",Leveranser!$B$1:$S$1,0),FALSE))</f>
        <v>0.75</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195">
        <f t="shared" si="3"/>
        <v>0.78337163150198452</v>
      </c>
      <c r="AP14" t="str">
        <f>IFERROR(VLOOKUP($B14,Miljövärden!$B$2:$H$550,7,FALSE),"Nej, saknas")</f>
        <v>Ja</v>
      </c>
      <c r="AQ14" t="str">
        <f>IFERROR(VLOOKUP($B14,Miljövärden!$B$2:$H$550,6,FALSE),"Nej, saknas")</f>
        <v>Ja</v>
      </c>
      <c r="AU14">
        <f t="shared" si="4"/>
        <v>3.7400000000000003E-2</v>
      </c>
      <c r="AV14">
        <f t="shared" si="5"/>
        <v>0</v>
      </c>
      <c r="AW14">
        <f t="shared" si="6"/>
        <v>0</v>
      </c>
      <c r="AX14">
        <f t="shared" si="7"/>
        <v>0.78300000000000003</v>
      </c>
      <c r="AZ14">
        <f t="shared" si="8"/>
        <v>0.78300000000000003</v>
      </c>
      <c r="BC14">
        <f t="shared" si="9"/>
        <v>0.13700000000000001</v>
      </c>
      <c r="BD14">
        <f t="shared" si="10"/>
        <v>0</v>
      </c>
      <c r="BE14">
        <f t="shared" si="11"/>
        <v>0.78300000000000003</v>
      </c>
      <c r="BF14">
        <f t="shared" si="12"/>
        <v>0</v>
      </c>
      <c r="BG14">
        <f t="shared" si="13"/>
        <v>3.7400000000000003E-2</v>
      </c>
      <c r="BH14">
        <f t="shared" si="14"/>
        <v>0.95740000000000003</v>
      </c>
      <c r="BJ14" s="195">
        <f t="shared" si="15"/>
        <v>0.14309588468769585</v>
      </c>
      <c r="BK14" s="195">
        <f t="shared" si="16"/>
        <v>0</v>
      </c>
      <c r="BL14" s="195">
        <f t="shared" si="17"/>
        <v>0.81783998328807184</v>
      </c>
      <c r="BM14" s="195">
        <f t="shared" si="18"/>
        <v>0</v>
      </c>
      <c r="BN14" s="195">
        <f t="shared" si="19"/>
        <v>3.9064132024232298E-2</v>
      </c>
    </row>
    <row r="15" spans="1:67" x14ac:dyDescent="0.25">
      <c r="A15" s="2" t="s">
        <v>39</v>
      </c>
      <c r="B15" s="2" t="s">
        <v>40</v>
      </c>
      <c r="C15">
        <f>VLOOKUP($B15,'Tillförd energi'!$B$1:$AI$700,MATCH(C$1,'Tillförd energi'!$B$1:$AQ$1,0),FALSE)</f>
        <v>0</v>
      </c>
      <c r="D15">
        <f>VLOOKUP($B15,'Tillförd energi'!$B$1:$AI$700,MATCH(D$1,'Tillförd energi'!$B$1:$AQ$1,0),FALSE)</f>
        <v>1.8460000000000001</v>
      </c>
      <c r="E15">
        <f>VLOOKUP($B15,'Tillförd energi'!$B$1:$AI$700,MATCH(E$1,'Tillförd energi'!$B$1:$AQ$1,0),FALSE)</f>
        <v>0</v>
      </c>
      <c r="F15">
        <f>VLOOKUP($B15,'Tillförd energi'!$B$1:$AI$700,MATCH(F$1,'Tillförd energi'!$B$1:$AQ$1,0),FALSE)</f>
        <v>0</v>
      </c>
      <c r="G15">
        <f>VLOOKUP($B15,'Tillförd energi'!$B$1:$AI$700,MATCH(G$1,'Tillförd energi'!$B$1:$AQ$1,0),FALSE)</f>
        <v>0</v>
      </c>
      <c r="H15">
        <f>VLOOKUP($B15,'Tillförd energi'!$B$1:$AI$700,MATCH(H$1,'Tillförd energi'!$B$1:$AQ$1,0),FALSE)</f>
        <v>0</v>
      </c>
      <c r="I15">
        <f>VLOOKUP($B15,'Tillförd energi'!$B$1:$AI$700,MATCH(I$1,'Tillförd energi'!$B$1:$AQ$1,0),FALSE)</f>
        <v>0</v>
      </c>
      <c r="J15">
        <f>VLOOKUP($B15,'Tillförd energi'!$B$1:$AI$700,MATCH(J$1,'Tillförd energi'!$B$1:$AQ$1,0),FALSE)</f>
        <v>1.49</v>
      </c>
      <c r="K15">
        <v>0</v>
      </c>
      <c r="L15">
        <f>VLOOKUP($B15,'Tillförd energi'!$B$1:$AI$700,MATCH(L$1,'Tillförd energi'!$B$1:$AQ$1,0),FALSE)</f>
        <v>0</v>
      </c>
      <c r="M15">
        <f>VLOOKUP($B15,'Tillförd energi'!$B$1:$AI$700,MATCH(M$1,'Tillförd energi'!$B$1:$AQ$1,0),FALSE)</f>
        <v>0</v>
      </c>
      <c r="N15">
        <f>VLOOKUP($B15,'Tillförd energi'!$B$1:$AI$700,MATCH(N$1,'Tillförd energi'!$B$1:$AQ$1,0),FALSE)</f>
        <v>0</v>
      </c>
      <c r="O15">
        <f>VLOOKUP($B15,'Tillförd energi'!$B$1:$AI$700,MATCH(O$1,'Tillförd energi'!$B$1:$AQ$1,0),FALSE)</f>
        <v>0</v>
      </c>
      <c r="P15">
        <f>VLOOKUP($B15,'Tillförd energi'!$B$1:$AI$700,MATCH(P$1,'Tillförd energi'!$B$1:$AQ$1,0),FALSE)</f>
        <v>0</v>
      </c>
      <c r="Q15">
        <f>VLOOKUP($B15,'Tillförd energi'!$B$1:$AI$700,MATCH(Q$1,'Tillförd energi'!$B$1:$AQ$1,0),FALSE)</f>
        <v>99.524000000000001</v>
      </c>
      <c r="R15">
        <f>VLOOKUP($B15,'Tillförd energi'!$B$1:$AI$700,MATCH(R$1,'Tillförd energi'!$B$1:$AQ$1,0),FALSE)</f>
        <v>0</v>
      </c>
      <c r="S15">
        <f>VLOOKUP($B15,'Tillförd energi'!$B$1:$AI$700,MATCH(S$1,'Tillförd energi'!$B$1:$AQ$1,0),FALSE)</f>
        <v>0</v>
      </c>
      <c r="T15">
        <f>VLOOKUP($B15,'Tillförd energi'!$B$1:$AI$700,MATCH(T$1,'Tillförd energi'!$B$1:$AQ$1,0),FALSE)</f>
        <v>0</v>
      </c>
      <c r="U15">
        <f>VLOOKUP($B15,'Tillförd energi'!$B$1:$AI$700,MATCH(U$1,'Tillförd energi'!$B$1:$AQ$1,0),FALSE)</f>
        <v>0</v>
      </c>
      <c r="V15">
        <f>VLOOKUP($B15,'Tillförd energi'!$B$1:$AI$700,MATCH(V$1,'Tillförd energi'!$B$1:$AQ$1,0),FALSE)</f>
        <v>0</v>
      </c>
      <c r="W15">
        <f>VLOOKUP($B15,'Tillförd energi'!$B$1:$AI$700,MATCH(W$1,'Tillförd energi'!$B$1:$AQ$1,0),FALSE)</f>
        <v>8.74</v>
      </c>
      <c r="X15">
        <f>VLOOKUP($B15,'Tillförd energi'!$B$1:$AI$700,MATCH(X$1,'Tillförd energi'!$B$1:$AQ$1,0),FALSE)</f>
        <v>0</v>
      </c>
      <c r="Y15">
        <f>VLOOKUP($B15,'Tillförd energi'!$B$1:$AI$700,MATCH(Y$1,'Tillförd energi'!$B$1:$AQ$1,0),FALSE)</f>
        <v>0</v>
      </c>
      <c r="Z15">
        <f>VLOOKUP($B15,'Tillförd energi'!$B$1:$AI$700,MATCH(Z$1,'Tillförd energi'!$B$1:$AQ$1,0),FALSE)</f>
        <v>0</v>
      </c>
      <c r="AA15">
        <f>VLOOKUP($B15,'Tillförd energi'!$B$1:$AI$700,MATCH(AA$1,'Tillförd energi'!$B$1:$AQ$1,0),FALSE)</f>
        <v>0</v>
      </c>
      <c r="AB15">
        <f>VLOOKUP($B15,'Tillförd energi'!$B$1:$AI$700,MATCH(AB$1,'Tillförd energi'!$B$1:$AQ$1,0),FALSE)</f>
        <v>0</v>
      </c>
      <c r="AC15">
        <f>VLOOKUP($B15,'Tillförd energi'!$B$1:$AI$700,MATCH(AC$1,'Tillförd energi'!$B$1:$AQ$1,0),FALSE)</f>
        <v>31.4</v>
      </c>
      <c r="AD15">
        <f>VLOOKUP($B15,'Tillförd energi'!$B$1:$AI$700,MATCH(AD$1,'Tillförd energi'!$B$1:$AQ$1,0),FALSE)</f>
        <v>0</v>
      </c>
      <c r="AE15">
        <f>VLOOKUP($B15,'Tillförd energi'!$B$1:$AI$700,MATCH(AE$1,'Tillförd energi'!$B$1:$AQ$1,0),FALSE)</f>
        <v>0</v>
      </c>
      <c r="AF15">
        <f>VLOOKUP($B15,'Tillförd energi'!$B$1:$AI$700,MATCH(AF$1,'Tillförd energi'!$B$1:$AQ$1,0),FALSE)</f>
        <v>3.3</v>
      </c>
      <c r="AG15">
        <f>IFERROR(VLOOKUP(B15,Miljö!$B$1:$AC$550,MATCH("Köpt mängd produktionsspecifik fjärrvärme:",Miljö!$B$1:$AC$1,0),FALSE)/1,0)</f>
        <v>0</v>
      </c>
      <c r="AI15">
        <f t="shared" si="1"/>
        <v>146.30000000000001</v>
      </c>
      <c r="AJ15">
        <f t="shared" si="2"/>
        <v>146.30000000000001</v>
      </c>
      <c r="AK15">
        <f>IF(ISERROR(1/VLOOKUP($B15,Leveranser!$B$1:$S$500,MATCH("såld värme (gwh)",Leveranser!$B$1:$S$1,0),FALSE)),"",VLOOKUP($B15,Leveranser!$B$1:$S$500,MATCH("såld värme (gwh)",Leveranser!$B$1:$S$1,0),FALSE))</f>
        <v>121.6</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195">
        <f t="shared" si="3"/>
        <v>0.83116883116883111</v>
      </c>
      <c r="AP15" t="str">
        <f>IFERROR(VLOOKUP($B15,Miljövärden!$B$2:$H$550,7,FALSE),"Nej, saknas")</f>
        <v>Ja</v>
      </c>
      <c r="AQ15" t="str">
        <f>IFERROR(VLOOKUP($B15,Miljövärden!$B$2:$H$550,6,FALSE),"Nej, saknas")</f>
        <v>Ja</v>
      </c>
      <c r="AU15">
        <f t="shared" si="4"/>
        <v>3.3</v>
      </c>
      <c r="AV15">
        <f t="shared" si="5"/>
        <v>0</v>
      </c>
      <c r="AW15">
        <f t="shared" si="6"/>
        <v>99.524000000000001</v>
      </c>
      <c r="AX15">
        <f t="shared" si="7"/>
        <v>0</v>
      </c>
      <c r="AZ15">
        <f t="shared" si="8"/>
        <v>108.264</v>
      </c>
      <c r="BC15">
        <f t="shared" si="9"/>
        <v>1.8460000000000001</v>
      </c>
      <c r="BD15">
        <f t="shared" si="10"/>
        <v>0</v>
      </c>
      <c r="BE15">
        <f t="shared" si="11"/>
        <v>108.264</v>
      </c>
      <c r="BF15">
        <f t="shared" si="12"/>
        <v>32.89</v>
      </c>
      <c r="BG15">
        <f t="shared" si="13"/>
        <v>3.3</v>
      </c>
      <c r="BH15">
        <f t="shared" si="14"/>
        <v>146.30000000000001</v>
      </c>
      <c r="BJ15" s="195">
        <f t="shared" si="15"/>
        <v>1.261790840738209E-2</v>
      </c>
      <c r="BK15" s="195">
        <f t="shared" si="16"/>
        <v>0</v>
      </c>
      <c r="BL15" s="195">
        <f t="shared" si="17"/>
        <v>0.74001367053998623</v>
      </c>
      <c r="BM15" s="195">
        <f t="shared" si="18"/>
        <v>0.22481203007518796</v>
      </c>
      <c r="BN15" s="195">
        <f t="shared" si="19"/>
        <v>2.2556390977443608E-2</v>
      </c>
    </row>
    <row r="16" spans="1:67" x14ac:dyDescent="0.25">
      <c r="A16" s="2" t="s">
        <v>41</v>
      </c>
      <c r="B16" s="2" t="s">
        <v>42</v>
      </c>
      <c r="C16">
        <f>VLOOKUP($B16,'Tillförd energi'!$B$1:$AI$700,MATCH(C$1,'Tillförd energi'!$B$1:$AQ$1,0),FALSE)</f>
        <v>0</v>
      </c>
      <c r="D16">
        <f>VLOOKUP($B16,'Tillförd energi'!$B$1:$AI$700,MATCH(D$1,'Tillförd energi'!$B$1:$AQ$1,0),FALSE)</f>
        <v>0.309</v>
      </c>
      <c r="E16">
        <f>VLOOKUP($B16,'Tillförd energi'!$B$1:$AI$700,MATCH(E$1,'Tillförd energi'!$B$1:$AQ$1,0),FALSE)</f>
        <v>0</v>
      </c>
      <c r="F16">
        <f>VLOOKUP($B16,'Tillförd energi'!$B$1:$AI$700,MATCH(F$1,'Tillförd energi'!$B$1:$AQ$1,0),FALSE)</f>
        <v>0</v>
      </c>
      <c r="G16">
        <f>VLOOKUP($B16,'Tillförd energi'!$B$1:$AI$700,MATCH(G$1,'Tillförd energi'!$B$1:$AQ$1,0),FALSE)</f>
        <v>0</v>
      </c>
      <c r="H16">
        <f>VLOOKUP($B16,'Tillförd energi'!$B$1:$AI$700,MATCH(H$1,'Tillförd energi'!$B$1:$AQ$1,0),FALSE)</f>
        <v>0</v>
      </c>
      <c r="I16">
        <f>VLOOKUP($B16,'Tillförd energi'!$B$1:$AI$700,MATCH(I$1,'Tillförd energi'!$B$1:$AQ$1,0),FALSE)</f>
        <v>0</v>
      </c>
      <c r="J16">
        <f>VLOOKUP($B16,'Tillförd energi'!$B$1:$AI$700,MATCH(J$1,'Tillförd energi'!$B$1:$AQ$1,0),FALSE)</f>
        <v>0</v>
      </c>
      <c r="K16">
        <v>0</v>
      </c>
      <c r="L16">
        <f>VLOOKUP($B16,'Tillförd energi'!$B$1:$AI$700,MATCH(L$1,'Tillförd energi'!$B$1:$AQ$1,0),FALSE)</f>
        <v>0</v>
      </c>
      <c r="M16">
        <f>VLOOKUP($B16,'Tillförd energi'!$B$1:$AI$700,MATCH(M$1,'Tillförd energi'!$B$1:$AQ$1,0),FALSE)</f>
        <v>0</v>
      </c>
      <c r="N16">
        <f>VLOOKUP($B16,'Tillförd energi'!$B$1:$AI$700,MATCH(N$1,'Tillförd energi'!$B$1:$AQ$1,0),FALSE)</f>
        <v>0</v>
      </c>
      <c r="O16">
        <f>VLOOKUP($B16,'Tillförd energi'!$B$1:$AI$700,MATCH(O$1,'Tillförd energi'!$B$1:$AQ$1,0),FALSE)</f>
        <v>0</v>
      </c>
      <c r="P16">
        <f>VLOOKUP($B16,'Tillförd energi'!$B$1:$AI$700,MATCH(P$1,'Tillförd energi'!$B$1:$AQ$1,0),FALSE)</f>
        <v>0</v>
      </c>
      <c r="Q16">
        <f>VLOOKUP($B16,'Tillförd energi'!$B$1:$AI$700,MATCH(Q$1,'Tillförd energi'!$B$1:$AQ$1,0),FALSE)</f>
        <v>68.341999999999999</v>
      </c>
      <c r="R16">
        <f>VLOOKUP($B16,'Tillförd energi'!$B$1:$AI$700,MATCH(R$1,'Tillförd energi'!$B$1:$AQ$1,0),FALSE)</f>
        <v>0</v>
      </c>
      <c r="S16">
        <f>VLOOKUP($B16,'Tillförd energi'!$B$1:$AI$700,MATCH(S$1,'Tillförd energi'!$B$1:$AQ$1,0),FALSE)</f>
        <v>0</v>
      </c>
      <c r="T16">
        <f>VLOOKUP($B16,'Tillförd energi'!$B$1:$AI$700,MATCH(T$1,'Tillförd energi'!$B$1:$AQ$1,0),FALSE)</f>
        <v>0</v>
      </c>
      <c r="U16">
        <f>VLOOKUP($B16,'Tillförd energi'!$B$1:$AI$700,MATCH(U$1,'Tillförd energi'!$B$1:$AQ$1,0),FALSE)</f>
        <v>0</v>
      </c>
      <c r="V16">
        <f>VLOOKUP($B16,'Tillförd energi'!$B$1:$AI$700,MATCH(V$1,'Tillförd energi'!$B$1:$AQ$1,0),FALSE)</f>
        <v>0</v>
      </c>
      <c r="W16">
        <f>VLOOKUP($B16,'Tillförd energi'!$B$1:$AI$700,MATCH(W$1,'Tillförd energi'!$B$1:$AQ$1,0),FALSE)</f>
        <v>0</v>
      </c>
      <c r="X16">
        <f>VLOOKUP($B16,'Tillförd energi'!$B$1:$AI$700,MATCH(X$1,'Tillförd energi'!$B$1:$AQ$1,0),FALSE)</f>
        <v>0</v>
      </c>
      <c r="Y16">
        <f>VLOOKUP($B16,'Tillförd energi'!$B$1:$AI$700,MATCH(Y$1,'Tillförd energi'!$B$1:$AQ$1,0),FALSE)</f>
        <v>0</v>
      </c>
      <c r="Z16">
        <f>VLOOKUP($B16,'Tillförd energi'!$B$1:$AI$700,MATCH(Z$1,'Tillförd energi'!$B$1:$AQ$1,0),FALSE)</f>
        <v>0</v>
      </c>
      <c r="AA16">
        <f>VLOOKUP($B16,'Tillförd energi'!$B$1:$AI$700,MATCH(AA$1,'Tillförd energi'!$B$1:$AQ$1,0),FALSE)</f>
        <v>0</v>
      </c>
      <c r="AB16">
        <f>VLOOKUP($B16,'Tillförd energi'!$B$1:$AI$700,MATCH(AB$1,'Tillförd energi'!$B$1:$AQ$1,0),FALSE)</f>
        <v>0</v>
      </c>
      <c r="AC16">
        <f>VLOOKUP($B16,'Tillförd energi'!$B$1:$AI$700,MATCH(AC$1,'Tillförd energi'!$B$1:$AQ$1,0),FALSE)</f>
        <v>0</v>
      </c>
      <c r="AD16">
        <f>VLOOKUP($B16,'Tillförd energi'!$B$1:$AI$700,MATCH(AD$1,'Tillförd energi'!$B$1:$AQ$1,0),FALSE)</f>
        <v>0</v>
      </c>
      <c r="AE16">
        <f>VLOOKUP($B16,'Tillförd energi'!$B$1:$AI$700,MATCH(AE$1,'Tillförd energi'!$B$1:$AQ$1,0),FALSE)</f>
        <v>0</v>
      </c>
      <c r="AF16">
        <f>VLOOKUP($B16,'Tillförd energi'!$B$1:$AI$700,MATCH(AF$1,'Tillförd energi'!$B$1:$AQ$1,0),FALSE)</f>
        <v>1.3640000000000001</v>
      </c>
      <c r="AG16">
        <f>IFERROR(VLOOKUP(B16,Miljö!$B$1:$AC$550,MATCH("Köpt mängd produktionsspecifik fjärrvärme:",Miljö!$B$1:$AC$1,0),FALSE)/1,0)</f>
        <v>0</v>
      </c>
      <c r="AI16">
        <f t="shared" si="1"/>
        <v>70.015000000000001</v>
      </c>
      <c r="AJ16">
        <f t="shared" si="2"/>
        <v>70.015000000000001</v>
      </c>
      <c r="AK16">
        <f>IF(ISERROR(1/VLOOKUP($B16,Leveranser!$B$1:$S$500,MATCH("såld värme (gwh)",Leveranser!$B$1:$S$1,0),FALSE)),"",VLOOKUP($B16,Leveranser!$B$1:$S$500,MATCH("såld värme (gwh)",Leveranser!$B$1:$S$1,0),FALSE))</f>
        <v>56.3</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195">
        <f t="shared" si="3"/>
        <v>0.80411340427051337</v>
      </c>
      <c r="AP16" t="str">
        <f>IFERROR(VLOOKUP($B16,Miljövärden!$B$2:$H$550,7,FALSE),"Nej, saknas")</f>
        <v>Ja</v>
      </c>
      <c r="AQ16" t="str">
        <f>IFERROR(VLOOKUP($B16,Miljövärden!$B$2:$H$550,6,FALSE),"Nej, saknas")</f>
        <v>Nej</v>
      </c>
      <c r="AU16">
        <f t="shared" si="4"/>
        <v>1.3640000000000001</v>
      </c>
      <c r="AV16">
        <f t="shared" si="5"/>
        <v>0</v>
      </c>
      <c r="AW16">
        <f t="shared" si="6"/>
        <v>68.341999999999999</v>
      </c>
      <c r="AX16">
        <f t="shared" si="7"/>
        <v>0</v>
      </c>
      <c r="AZ16">
        <f t="shared" si="8"/>
        <v>68.341999999999999</v>
      </c>
      <c r="BC16">
        <f t="shared" si="9"/>
        <v>0.309</v>
      </c>
      <c r="BD16">
        <f t="shared" si="10"/>
        <v>0</v>
      </c>
      <c r="BE16">
        <f t="shared" si="11"/>
        <v>68.341999999999999</v>
      </c>
      <c r="BF16">
        <f t="shared" si="12"/>
        <v>0</v>
      </c>
      <c r="BG16">
        <f t="shared" si="13"/>
        <v>1.3640000000000001</v>
      </c>
      <c r="BH16">
        <f t="shared" si="14"/>
        <v>70.015000000000001</v>
      </c>
      <c r="BJ16" s="195">
        <f t="shared" si="15"/>
        <v>4.4133399985717345E-3</v>
      </c>
      <c r="BK16" s="195">
        <f t="shared" si="16"/>
        <v>0</v>
      </c>
      <c r="BL16" s="195">
        <f t="shared" si="17"/>
        <v>0.97610512033135755</v>
      </c>
      <c r="BM16" s="195">
        <f t="shared" si="18"/>
        <v>0</v>
      </c>
      <c r="BN16" s="195">
        <f t="shared" si="19"/>
        <v>1.9481539670070699E-2</v>
      </c>
    </row>
    <row r="17" spans="1:66" x14ac:dyDescent="0.25">
      <c r="A17" s="2" t="s">
        <v>41</v>
      </c>
      <c r="B17" s="2" t="s">
        <v>43</v>
      </c>
      <c r="C17">
        <f>VLOOKUP($B17,'Tillförd energi'!$B$1:$AI$700,MATCH(C$1,'Tillförd energi'!$B$1:$AQ$1,0),FALSE)</f>
        <v>0</v>
      </c>
      <c r="D17">
        <f>VLOOKUP($B17,'Tillförd energi'!$B$1:$AI$700,MATCH(D$1,'Tillförd energi'!$B$1:$AQ$1,0),FALSE)</f>
        <v>0.23400000000000001</v>
      </c>
      <c r="E17">
        <f>VLOOKUP($B17,'Tillförd energi'!$B$1:$AI$700,MATCH(E$1,'Tillförd energi'!$B$1:$AQ$1,0),FALSE)</f>
        <v>0</v>
      </c>
      <c r="F17">
        <f>VLOOKUP($B17,'Tillförd energi'!$B$1:$AI$700,MATCH(F$1,'Tillförd energi'!$B$1:$AQ$1,0),FALSE)</f>
        <v>0</v>
      </c>
      <c r="G17">
        <f>VLOOKUP($B17,'Tillförd energi'!$B$1:$AI$700,MATCH(G$1,'Tillförd energi'!$B$1:$AQ$1,0),FALSE)</f>
        <v>0</v>
      </c>
      <c r="H17">
        <f>VLOOKUP($B17,'Tillförd energi'!$B$1:$AI$700,MATCH(H$1,'Tillförd energi'!$B$1:$AQ$1,0),FALSE)</f>
        <v>0</v>
      </c>
      <c r="I17">
        <f>VLOOKUP($B17,'Tillförd energi'!$B$1:$AI$700,MATCH(I$1,'Tillförd energi'!$B$1:$AQ$1,0),FALSE)</f>
        <v>0</v>
      </c>
      <c r="J17">
        <f>VLOOKUP($B17,'Tillförd energi'!$B$1:$AI$700,MATCH(J$1,'Tillförd energi'!$B$1:$AQ$1,0),FALSE)</f>
        <v>0</v>
      </c>
      <c r="K17">
        <v>0</v>
      </c>
      <c r="L17">
        <f>VLOOKUP($B17,'Tillförd energi'!$B$1:$AI$700,MATCH(L$1,'Tillförd energi'!$B$1:$AQ$1,0),FALSE)</f>
        <v>0</v>
      </c>
      <c r="M17">
        <f>VLOOKUP($B17,'Tillförd energi'!$B$1:$AI$700,MATCH(M$1,'Tillförd energi'!$B$1:$AQ$1,0),FALSE)</f>
        <v>0</v>
      </c>
      <c r="N17">
        <f>VLOOKUP($B17,'Tillförd energi'!$B$1:$AI$700,MATCH(N$1,'Tillförd energi'!$B$1:$AQ$1,0),FALSE)</f>
        <v>0</v>
      </c>
      <c r="O17">
        <f>VLOOKUP($B17,'Tillförd energi'!$B$1:$AI$700,MATCH(O$1,'Tillförd energi'!$B$1:$AQ$1,0),FALSE)</f>
        <v>0</v>
      </c>
      <c r="P17">
        <f>VLOOKUP($B17,'Tillförd energi'!$B$1:$AI$700,MATCH(P$1,'Tillförd energi'!$B$1:$AQ$1,0),FALSE)</f>
        <v>0</v>
      </c>
      <c r="Q17">
        <f>VLOOKUP($B17,'Tillförd energi'!$B$1:$AI$700,MATCH(Q$1,'Tillförd energi'!$B$1:$AQ$1,0),FALSE)</f>
        <v>14.182</v>
      </c>
      <c r="R17">
        <f>VLOOKUP($B17,'Tillförd energi'!$B$1:$AI$700,MATCH(R$1,'Tillförd energi'!$B$1:$AQ$1,0),FALSE)</f>
        <v>0</v>
      </c>
      <c r="S17">
        <f>VLOOKUP($B17,'Tillförd energi'!$B$1:$AI$700,MATCH(S$1,'Tillförd energi'!$B$1:$AQ$1,0),FALSE)</f>
        <v>0</v>
      </c>
      <c r="T17">
        <f>VLOOKUP($B17,'Tillförd energi'!$B$1:$AI$700,MATCH(T$1,'Tillförd energi'!$B$1:$AQ$1,0),FALSE)</f>
        <v>0</v>
      </c>
      <c r="U17">
        <f>VLOOKUP($B17,'Tillförd energi'!$B$1:$AI$700,MATCH(U$1,'Tillförd energi'!$B$1:$AQ$1,0),FALSE)</f>
        <v>0</v>
      </c>
      <c r="V17">
        <f>VLOOKUP($B17,'Tillförd energi'!$B$1:$AI$700,MATCH(V$1,'Tillförd energi'!$B$1:$AQ$1,0),FALSE)</f>
        <v>0</v>
      </c>
      <c r="W17">
        <f>VLOOKUP($B17,'Tillförd energi'!$B$1:$AI$700,MATCH(W$1,'Tillförd energi'!$B$1:$AQ$1,0),FALSE)</f>
        <v>0</v>
      </c>
      <c r="X17">
        <f>VLOOKUP($B17,'Tillförd energi'!$B$1:$AI$700,MATCH(X$1,'Tillförd energi'!$B$1:$AQ$1,0),FALSE)</f>
        <v>0</v>
      </c>
      <c r="Y17">
        <f>VLOOKUP($B17,'Tillförd energi'!$B$1:$AI$700,MATCH(Y$1,'Tillförd energi'!$B$1:$AQ$1,0),FALSE)</f>
        <v>0</v>
      </c>
      <c r="Z17">
        <f>VLOOKUP($B17,'Tillförd energi'!$B$1:$AI$700,MATCH(Z$1,'Tillförd energi'!$B$1:$AQ$1,0),FALSE)</f>
        <v>0</v>
      </c>
      <c r="AA17">
        <f>VLOOKUP($B17,'Tillförd energi'!$B$1:$AI$700,MATCH(AA$1,'Tillförd energi'!$B$1:$AQ$1,0),FALSE)</f>
        <v>0</v>
      </c>
      <c r="AB17">
        <f>VLOOKUP($B17,'Tillförd energi'!$B$1:$AI$700,MATCH(AB$1,'Tillförd energi'!$B$1:$AQ$1,0),FALSE)</f>
        <v>0</v>
      </c>
      <c r="AC17">
        <f>VLOOKUP($B17,'Tillförd energi'!$B$1:$AI$700,MATCH(AC$1,'Tillförd energi'!$B$1:$AQ$1,0),FALSE)</f>
        <v>0</v>
      </c>
      <c r="AD17">
        <f>VLOOKUP($B17,'Tillförd energi'!$B$1:$AI$700,MATCH(AD$1,'Tillförd energi'!$B$1:$AQ$1,0),FALSE)</f>
        <v>0</v>
      </c>
      <c r="AE17">
        <f>VLOOKUP($B17,'Tillförd energi'!$B$1:$AI$700,MATCH(AE$1,'Tillförd energi'!$B$1:$AQ$1,0),FALSE)</f>
        <v>0</v>
      </c>
      <c r="AF17">
        <f>VLOOKUP($B17,'Tillförd energi'!$B$1:$AI$700,MATCH(AF$1,'Tillförd energi'!$B$1:$AQ$1,0),FALSE)</f>
        <v>0.34</v>
      </c>
      <c r="AG17">
        <f>IFERROR(VLOOKUP(B17,Miljö!$B$1:$AC$550,MATCH("Köpt mängd produktionsspecifik fjärrvärme:",Miljö!$B$1:$AC$1,0),FALSE)/1,0)</f>
        <v>0</v>
      </c>
      <c r="AI17">
        <f t="shared" si="1"/>
        <v>14.756</v>
      </c>
      <c r="AJ17">
        <f t="shared" si="2"/>
        <v>14.756</v>
      </c>
      <c r="AK17">
        <f>IF(ISERROR(1/VLOOKUP($B17,Leveranser!$B$1:$S$500,MATCH("såld värme (gwh)",Leveranser!$B$1:$S$1,0),FALSE)),"",VLOOKUP($B17,Leveranser!$B$1:$S$500,MATCH("såld värme (gwh)",Leveranser!$B$1:$S$1,0),FALSE))</f>
        <v>11.27</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195">
        <f t="shared" si="3"/>
        <v>0.76375711574952554</v>
      </c>
      <c r="AP17" t="str">
        <f>IFERROR(VLOOKUP($B17,Miljövärden!$B$2:$H$550,7,FALSE),"Nej, saknas")</f>
        <v>Ja</v>
      </c>
      <c r="AQ17" t="str">
        <f>IFERROR(VLOOKUP($B17,Miljövärden!$B$2:$H$550,6,FALSE),"Nej, saknas")</f>
        <v>Nej</v>
      </c>
      <c r="AU17">
        <f t="shared" si="4"/>
        <v>0.34</v>
      </c>
      <c r="AV17">
        <f t="shared" si="5"/>
        <v>0</v>
      </c>
      <c r="AW17">
        <f t="shared" si="6"/>
        <v>14.182</v>
      </c>
      <c r="AX17">
        <f t="shared" si="7"/>
        <v>0</v>
      </c>
      <c r="AZ17">
        <f t="shared" si="8"/>
        <v>14.182</v>
      </c>
      <c r="BC17">
        <f t="shared" si="9"/>
        <v>0.23400000000000001</v>
      </c>
      <c r="BD17">
        <f t="shared" si="10"/>
        <v>0</v>
      </c>
      <c r="BE17">
        <f t="shared" si="11"/>
        <v>14.182</v>
      </c>
      <c r="BF17">
        <f t="shared" si="12"/>
        <v>0</v>
      </c>
      <c r="BG17">
        <f t="shared" si="13"/>
        <v>0.34</v>
      </c>
      <c r="BH17">
        <f t="shared" si="14"/>
        <v>14.756</v>
      </c>
      <c r="BJ17" s="195">
        <f t="shared" si="15"/>
        <v>1.5857956085660072E-2</v>
      </c>
      <c r="BK17" s="195">
        <f t="shared" si="16"/>
        <v>0</v>
      </c>
      <c r="BL17" s="195">
        <f t="shared" si="17"/>
        <v>0.96110056925996201</v>
      </c>
      <c r="BM17" s="195">
        <f t="shared" si="18"/>
        <v>0</v>
      </c>
      <c r="BN17" s="195">
        <f t="shared" si="19"/>
        <v>2.3041474654377881E-2</v>
      </c>
    </row>
    <row r="18" spans="1:66" x14ac:dyDescent="0.25">
      <c r="A18" s="2" t="s">
        <v>41</v>
      </c>
      <c r="B18" s="2" t="s">
        <v>44</v>
      </c>
      <c r="C18">
        <f>VLOOKUP($B18,'Tillförd energi'!$B$1:$AI$700,MATCH(C$1,'Tillförd energi'!$B$1:$AQ$1,0),FALSE)</f>
        <v>0</v>
      </c>
      <c r="D18">
        <f>VLOOKUP($B18,'Tillförd energi'!$B$1:$AI$700,MATCH(D$1,'Tillförd energi'!$B$1:$AQ$1,0),FALSE)</f>
        <v>4.5999999999999999E-2</v>
      </c>
      <c r="E18">
        <f>VLOOKUP($B18,'Tillförd energi'!$B$1:$AI$700,MATCH(E$1,'Tillförd energi'!$B$1:$AQ$1,0),FALSE)</f>
        <v>0</v>
      </c>
      <c r="F18">
        <f>VLOOKUP($B18,'Tillförd energi'!$B$1:$AI$700,MATCH(F$1,'Tillförd energi'!$B$1:$AQ$1,0),FALSE)</f>
        <v>0</v>
      </c>
      <c r="G18">
        <f>VLOOKUP($B18,'Tillförd energi'!$B$1:$AI$700,MATCH(G$1,'Tillförd energi'!$B$1:$AQ$1,0),FALSE)</f>
        <v>0</v>
      </c>
      <c r="H18">
        <f>VLOOKUP($B18,'Tillförd energi'!$B$1:$AI$700,MATCH(H$1,'Tillförd energi'!$B$1:$AQ$1,0),FALSE)</f>
        <v>0</v>
      </c>
      <c r="I18">
        <f>VLOOKUP($B18,'Tillförd energi'!$B$1:$AI$700,MATCH(I$1,'Tillförd energi'!$B$1:$AQ$1,0),FALSE)</f>
        <v>0</v>
      </c>
      <c r="J18">
        <f>VLOOKUP($B18,'Tillförd energi'!$B$1:$AI$700,MATCH(J$1,'Tillförd energi'!$B$1:$AQ$1,0),FALSE)</f>
        <v>0</v>
      </c>
      <c r="K18">
        <v>0</v>
      </c>
      <c r="L18">
        <f>VLOOKUP($B18,'Tillförd energi'!$B$1:$AI$700,MATCH(L$1,'Tillförd energi'!$B$1:$AQ$1,0),FALSE)</f>
        <v>0</v>
      </c>
      <c r="M18">
        <f>VLOOKUP($B18,'Tillförd energi'!$B$1:$AI$700,MATCH(M$1,'Tillförd energi'!$B$1:$AQ$1,0),FALSE)</f>
        <v>0</v>
      </c>
      <c r="N18">
        <f>VLOOKUP($B18,'Tillförd energi'!$B$1:$AI$700,MATCH(N$1,'Tillförd energi'!$B$1:$AQ$1,0),FALSE)</f>
        <v>0</v>
      </c>
      <c r="O18">
        <f>VLOOKUP($B18,'Tillförd energi'!$B$1:$AI$700,MATCH(O$1,'Tillförd energi'!$B$1:$AQ$1,0),FALSE)</f>
        <v>0</v>
      </c>
      <c r="P18">
        <f>VLOOKUP($B18,'Tillförd energi'!$B$1:$AI$700,MATCH(P$1,'Tillförd energi'!$B$1:$AQ$1,0),FALSE)</f>
        <v>0</v>
      </c>
      <c r="Q18">
        <f>VLOOKUP($B18,'Tillförd energi'!$B$1:$AI$700,MATCH(Q$1,'Tillförd energi'!$B$1:$AQ$1,0),FALSE)</f>
        <v>21.613</v>
      </c>
      <c r="R18">
        <f>VLOOKUP($B18,'Tillförd energi'!$B$1:$AI$700,MATCH(R$1,'Tillförd energi'!$B$1:$AQ$1,0),FALSE)</f>
        <v>0</v>
      </c>
      <c r="S18">
        <f>VLOOKUP($B18,'Tillförd energi'!$B$1:$AI$700,MATCH(S$1,'Tillförd energi'!$B$1:$AQ$1,0),FALSE)</f>
        <v>0</v>
      </c>
      <c r="T18">
        <f>VLOOKUP($B18,'Tillförd energi'!$B$1:$AI$700,MATCH(T$1,'Tillförd energi'!$B$1:$AQ$1,0),FALSE)</f>
        <v>0</v>
      </c>
      <c r="U18">
        <f>VLOOKUP($B18,'Tillförd energi'!$B$1:$AI$700,MATCH(U$1,'Tillförd energi'!$B$1:$AQ$1,0),FALSE)</f>
        <v>0</v>
      </c>
      <c r="V18">
        <f>VLOOKUP($B18,'Tillförd energi'!$B$1:$AI$700,MATCH(V$1,'Tillförd energi'!$B$1:$AQ$1,0),FALSE)</f>
        <v>0</v>
      </c>
      <c r="W18">
        <f>VLOOKUP($B18,'Tillförd energi'!$B$1:$AI$700,MATCH(W$1,'Tillförd energi'!$B$1:$AQ$1,0),FALSE)</f>
        <v>0</v>
      </c>
      <c r="X18">
        <f>VLOOKUP($B18,'Tillförd energi'!$B$1:$AI$700,MATCH(X$1,'Tillförd energi'!$B$1:$AQ$1,0),FALSE)</f>
        <v>0</v>
      </c>
      <c r="Y18">
        <f>VLOOKUP($B18,'Tillförd energi'!$B$1:$AI$700,MATCH(Y$1,'Tillförd energi'!$B$1:$AQ$1,0),FALSE)</f>
        <v>0</v>
      </c>
      <c r="Z18">
        <f>VLOOKUP($B18,'Tillförd energi'!$B$1:$AI$700,MATCH(Z$1,'Tillförd energi'!$B$1:$AQ$1,0),FALSE)</f>
        <v>0</v>
      </c>
      <c r="AA18">
        <f>VLOOKUP($B18,'Tillförd energi'!$B$1:$AI$700,MATCH(AA$1,'Tillförd energi'!$B$1:$AQ$1,0),FALSE)</f>
        <v>0</v>
      </c>
      <c r="AB18">
        <f>VLOOKUP($B18,'Tillförd energi'!$B$1:$AI$700,MATCH(AB$1,'Tillförd energi'!$B$1:$AQ$1,0),FALSE)</f>
        <v>0</v>
      </c>
      <c r="AC18">
        <f>VLOOKUP($B18,'Tillförd energi'!$B$1:$AI$700,MATCH(AC$1,'Tillförd energi'!$B$1:$AQ$1,0),FALSE)</f>
        <v>0</v>
      </c>
      <c r="AD18">
        <f>VLOOKUP($B18,'Tillförd energi'!$B$1:$AI$700,MATCH(AD$1,'Tillförd energi'!$B$1:$AQ$1,0),FALSE)</f>
        <v>0</v>
      </c>
      <c r="AE18">
        <f>VLOOKUP($B18,'Tillförd energi'!$B$1:$AI$700,MATCH(AE$1,'Tillförd energi'!$B$1:$AQ$1,0),FALSE)</f>
        <v>0</v>
      </c>
      <c r="AF18">
        <f>VLOOKUP($B18,'Tillförd energi'!$B$1:$AI$700,MATCH(AF$1,'Tillförd energi'!$B$1:$AQ$1,0),FALSE)</f>
        <v>0.42399999999999999</v>
      </c>
      <c r="AG18">
        <f>IFERROR(VLOOKUP(B18,Miljö!$B$1:$AC$550,MATCH("Köpt mängd produktionsspecifik fjärrvärme:",Miljö!$B$1:$AC$1,0),FALSE)/1,0)</f>
        <v>0</v>
      </c>
      <c r="AI18">
        <f t="shared" si="1"/>
        <v>22.082999999999998</v>
      </c>
      <c r="AJ18">
        <f t="shared" si="2"/>
        <v>22.082999999999998</v>
      </c>
      <c r="AK18">
        <f>IF(ISERROR(1/VLOOKUP($B18,Leveranser!$B$1:$S$500,MATCH("såld värme (gwh)",Leveranser!$B$1:$S$1,0),FALSE)),"",VLOOKUP($B18,Leveranser!$B$1:$S$500,MATCH("såld värme (gwh)",Leveranser!$B$1:$S$1,0),FALSE))</f>
        <v>19.62</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195">
        <f t="shared" si="3"/>
        <v>0.88846624099986427</v>
      </c>
      <c r="AP18" t="str">
        <f>IFERROR(VLOOKUP($B18,Miljövärden!$B$2:$H$550,7,FALSE),"Nej, saknas")</f>
        <v>Ja</v>
      </c>
      <c r="AQ18" t="str">
        <f>IFERROR(VLOOKUP($B18,Miljövärden!$B$2:$H$550,6,FALSE),"Nej, saknas")</f>
        <v>Nej</v>
      </c>
      <c r="AU18">
        <f t="shared" si="4"/>
        <v>0.42399999999999999</v>
      </c>
      <c r="AV18">
        <f t="shared" si="5"/>
        <v>0</v>
      </c>
      <c r="AW18">
        <f t="shared" si="6"/>
        <v>21.613</v>
      </c>
      <c r="AX18">
        <f t="shared" si="7"/>
        <v>0</v>
      </c>
      <c r="AZ18">
        <f t="shared" si="8"/>
        <v>21.613</v>
      </c>
      <c r="BC18">
        <f t="shared" si="9"/>
        <v>4.5999999999999999E-2</v>
      </c>
      <c r="BD18">
        <f t="shared" si="10"/>
        <v>0</v>
      </c>
      <c r="BE18">
        <f t="shared" si="11"/>
        <v>21.613</v>
      </c>
      <c r="BF18">
        <f t="shared" si="12"/>
        <v>0</v>
      </c>
      <c r="BG18">
        <f t="shared" si="13"/>
        <v>0.42399999999999999</v>
      </c>
      <c r="BH18">
        <f t="shared" si="14"/>
        <v>22.082999999999998</v>
      </c>
      <c r="BJ18" s="195">
        <f t="shared" si="15"/>
        <v>2.0830503101933614E-3</v>
      </c>
      <c r="BK18" s="195">
        <f t="shared" si="16"/>
        <v>0</v>
      </c>
      <c r="BL18" s="195">
        <f t="shared" si="17"/>
        <v>0.97871665987411138</v>
      </c>
      <c r="BM18" s="195">
        <f t="shared" si="18"/>
        <v>0</v>
      </c>
      <c r="BN18" s="195">
        <f t="shared" si="19"/>
        <v>1.9200289815695333E-2</v>
      </c>
    </row>
    <row r="19" spans="1:66" x14ac:dyDescent="0.25">
      <c r="A19" s="2" t="s">
        <v>45</v>
      </c>
      <c r="B19" s="2" t="s">
        <v>46</v>
      </c>
      <c r="C19">
        <f>VLOOKUP($B19,'Tillförd energi'!$B$1:$AI$700,MATCH(C$1,'Tillförd energi'!$B$1:$AQ$1,0),FALSE)</f>
        <v>0</v>
      </c>
      <c r="D19">
        <f>VLOOKUP($B19,'Tillförd energi'!$B$1:$AI$700,MATCH(D$1,'Tillförd energi'!$B$1:$AQ$1,0),FALSE)</f>
        <v>0</v>
      </c>
      <c r="E19">
        <f>VLOOKUP($B19,'Tillförd energi'!$B$1:$AI$700,MATCH(E$1,'Tillförd energi'!$B$1:$AQ$1,0),FALSE)</f>
        <v>0</v>
      </c>
      <c r="F19">
        <f>VLOOKUP($B19,'Tillförd energi'!$B$1:$AI$700,MATCH(F$1,'Tillförd energi'!$B$1:$AQ$1,0),FALSE)</f>
        <v>0</v>
      </c>
      <c r="G19">
        <f>VLOOKUP($B19,'Tillförd energi'!$B$1:$AI$700,MATCH(G$1,'Tillförd energi'!$B$1:$AQ$1,0),FALSE)</f>
        <v>0</v>
      </c>
      <c r="H19">
        <f>VLOOKUP($B19,'Tillförd energi'!$B$1:$AI$700,MATCH(H$1,'Tillförd energi'!$B$1:$AQ$1,0),FALSE)</f>
        <v>0</v>
      </c>
      <c r="I19">
        <f>VLOOKUP($B19,'Tillförd energi'!$B$1:$AI$700,MATCH(I$1,'Tillförd energi'!$B$1:$AQ$1,0),FALSE)</f>
        <v>0</v>
      </c>
      <c r="J19">
        <f>VLOOKUP($B19,'Tillförd energi'!$B$1:$AI$700,MATCH(J$1,'Tillförd energi'!$B$1:$AQ$1,0),FALSE)</f>
        <v>0</v>
      </c>
      <c r="K19">
        <v>0</v>
      </c>
      <c r="L19">
        <f>VLOOKUP($B19,'Tillförd energi'!$B$1:$AI$700,MATCH(L$1,'Tillförd energi'!$B$1:$AQ$1,0),FALSE)</f>
        <v>0</v>
      </c>
      <c r="M19">
        <f>VLOOKUP($B19,'Tillförd energi'!$B$1:$AI$700,MATCH(M$1,'Tillförd energi'!$B$1:$AQ$1,0),FALSE)</f>
        <v>0</v>
      </c>
      <c r="N19">
        <f>VLOOKUP($B19,'Tillförd energi'!$B$1:$AI$700,MATCH(N$1,'Tillförd energi'!$B$1:$AQ$1,0),FALSE)</f>
        <v>0</v>
      </c>
      <c r="O19">
        <f>VLOOKUP($B19,'Tillförd energi'!$B$1:$AI$700,MATCH(O$1,'Tillförd energi'!$B$1:$AQ$1,0),FALSE)</f>
        <v>0</v>
      </c>
      <c r="P19">
        <f>VLOOKUP($B19,'Tillförd energi'!$B$1:$AI$700,MATCH(P$1,'Tillförd energi'!$B$1:$AQ$1,0),FALSE)</f>
        <v>28.21</v>
      </c>
      <c r="Q19">
        <f>VLOOKUP($B19,'Tillförd energi'!$B$1:$AI$700,MATCH(Q$1,'Tillförd energi'!$B$1:$AQ$1,0),FALSE)</f>
        <v>0</v>
      </c>
      <c r="R19">
        <f>VLOOKUP($B19,'Tillförd energi'!$B$1:$AI$700,MATCH(R$1,'Tillförd energi'!$B$1:$AQ$1,0),FALSE)</f>
        <v>6.64</v>
      </c>
      <c r="S19">
        <f>VLOOKUP($B19,'Tillförd energi'!$B$1:$AI$700,MATCH(S$1,'Tillförd energi'!$B$1:$AQ$1,0),FALSE)</f>
        <v>0</v>
      </c>
      <c r="T19">
        <f>VLOOKUP($B19,'Tillförd energi'!$B$1:$AI$700,MATCH(T$1,'Tillförd energi'!$B$1:$AQ$1,0),FALSE)</f>
        <v>0</v>
      </c>
      <c r="U19">
        <f>VLOOKUP($B19,'Tillförd energi'!$B$1:$AI$700,MATCH(U$1,'Tillförd energi'!$B$1:$AQ$1,0),FALSE)</f>
        <v>0</v>
      </c>
      <c r="V19">
        <f>VLOOKUP($B19,'Tillförd energi'!$B$1:$AI$700,MATCH(V$1,'Tillförd energi'!$B$1:$AQ$1,0),FALSE)</f>
        <v>0</v>
      </c>
      <c r="W19">
        <f>VLOOKUP($B19,'Tillförd energi'!$B$1:$AI$700,MATCH(W$1,'Tillförd energi'!$B$1:$AQ$1,0),FALSE)</f>
        <v>0</v>
      </c>
      <c r="X19">
        <f>VLOOKUP($B19,'Tillförd energi'!$B$1:$AI$700,MATCH(X$1,'Tillförd energi'!$B$1:$AQ$1,0),FALSE)</f>
        <v>0</v>
      </c>
      <c r="Y19">
        <f>VLOOKUP($B19,'Tillförd energi'!$B$1:$AI$700,MATCH(Y$1,'Tillförd energi'!$B$1:$AQ$1,0),FALSE)</f>
        <v>0</v>
      </c>
      <c r="Z19">
        <f>VLOOKUP($B19,'Tillförd energi'!$B$1:$AI$700,MATCH(Z$1,'Tillförd energi'!$B$1:$AQ$1,0),FALSE)</f>
        <v>0</v>
      </c>
      <c r="AA19">
        <f>VLOOKUP($B19,'Tillförd energi'!$B$1:$AI$700,MATCH(AA$1,'Tillförd energi'!$B$1:$AQ$1,0),FALSE)</f>
        <v>0</v>
      </c>
      <c r="AB19">
        <f>VLOOKUP($B19,'Tillförd energi'!$B$1:$AI$700,MATCH(AB$1,'Tillförd energi'!$B$1:$AQ$1,0),FALSE)</f>
        <v>0</v>
      </c>
      <c r="AC19">
        <f>VLOOKUP($B19,'Tillförd energi'!$B$1:$AI$700,MATCH(AC$1,'Tillförd energi'!$B$1:$AQ$1,0),FALSE)</f>
        <v>0</v>
      </c>
      <c r="AD19">
        <f>VLOOKUP($B19,'Tillförd energi'!$B$1:$AI$700,MATCH(AD$1,'Tillförd energi'!$B$1:$AQ$1,0),FALSE)</f>
        <v>0</v>
      </c>
      <c r="AE19">
        <f>VLOOKUP($B19,'Tillförd energi'!$B$1:$AI$700,MATCH(AE$1,'Tillförd energi'!$B$1:$AQ$1,0),FALSE)</f>
        <v>0</v>
      </c>
      <c r="AF19">
        <f>VLOOKUP($B19,'Tillförd energi'!$B$1:$AI$700,MATCH(AF$1,'Tillförd energi'!$B$1:$AQ$1,0),FALSE)</f>
        <v>0.74309999999999998</v>
      </c>
      <c r="AG19">
        <f>IFERROR(VLOOKUP(B19,Miljö!$B$1:$AC$550,MATCH("Köpt mängd produktionsspecifik fjärrvärme:",Miljö!$B$1:$AC$1,0),FALSE)/1,0)</f>
        <v>0</v>
      </c>
      <c r="AI19">
        <f t="shared" si="1"/>
        <v>35.5931</v>
      </c>
      <c r="AJ19">
        <f t="shared" si="2"/>
        <v>35.5931</v>
      </c>
      <c r="AK19">
        <f>IF(ISERROR(1/VLOOKUP($B19,Leveranser!$B$1:$S$500,MATCH("såld värme (gwh)",Leveranser!$B$1:$S$1,0),FALSE)),"",VLOOKUP($B19,Leveranser!$B$1:$S$500,MATCH("såld värme (gwh)",Leveranser!$B$1:$S$1,0),FALSE))</f>
        <v>24.77</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195">
        <f t="shared" si="3"/>
        <v>0.69592140049616358</v>
      </c>
      <c r="AP19" t="str">
        <f>IFERROR(VLOOKUP($B19,Miljövärden!$B$2:$H$550,7,FALSE),"Nej, saknas")</f>
        <v>Ja</v>
      </c>
      <c r="AQ19" t="str">
        <f>IFERROR(VLOOKUP($B19,Miljövärden!$B$2:$H$550,6,FALSE),"Nej, saknas")</f>
        <v>Nej</v>
      </c>
      <c r="AU19">
        <f t="shared" si="4"/>
        <v>0.74309999999999998</v>
      </c>
      <c r="AV19">
        <f t="shared" si="5"/>
        <v>0</v>
      </c>
      <c r="AW19">
        <f t="shared" si="6"/>
        <v>28.21</v>
      </c>
      <c r="AX19">
        <f t="shared" si="7"/>
        <v>6.64</v>
      </c>
      <c r="AZ19">
        <f t="shared" si="8"/>
        <v>34.85</v>
      </c>
      <c r="BC19">
        <f t="shared" si="9"/>
        <v>0</v>
      </c>
      <c r="BD19">
        <f t="shared" si="10"/>
        <v>0</v>
      </c>
      <c r="BE19">
        <f t="shared" si="11"/>
        <v>34.85</v>
      </c>
      <c r="BF19">
        <f t="shared" si="12"/>
        <v>0</v>
      </c>
      <c r="BG19">
        <f t="shared" si="13"/>
        <v>0.74309999999999998</v>
      </c>
      <c r="BH19">
        <f t="shared" si="14"/>
        <v>35.5931</v>
      </c>
      <c r="BJ19" s="195">
        <f t="shared" si="15"/>
        <v>0</v>
      </c>
      <c r="BK19" s="195">
        <f t="shared" si="16"/>
        <v>0</v>
      </c>
      <c r="BL19" s="195">
        <f t="shared" si="17"/>
        <v>0.97912235798511515</v>
      </c>
      <c r="BM19" s="195">
        <f t="shared" si="18"/>
        <v>0</v>
      </c>
      <c r="BN19" s="195">
        <f t="shared" si="19"/>
        <v>2.0877642014884908E-2</v>
      </c>
    </row>
    <row r="20" spans="1:66" x14ac:dyDescent="0.25">
      <c r="A20" s="2" t="s">
        <v>47</v>
      </c>
      <c r="B20" s="2" t="s">
        <v>48</v>
      </c>
      <c r="C20">
        <f>VLOOKUP($B20,'Tillförd energi'!$B$1:$AI$700,MATCH(C$1,'Tillförd energi'!$B$1:$AQ$1,0),FALSE)</f>
        <v>0</v>
      </c>
      <c r="D20">
        <f>VLOOKUP($B20,'Tillförd energi'!$B$1:$AI$700,MATCH(D$1,'Tillförd energi'!$B$1:$AQ$1,0),FALSE)</f>
        <v>0</v>
      </c>
      <c r="E20">
        <f>VLOOKUP($B20,'Tillförd energi'!$B$1:$AI$700,MATCH(E$1,'Tillförd energi'!$B$1:$AQ$1,0),FALSE)</f>
        <v>0</v>
      </c>
      <c r="F20">
        <f>VLOOKUP($B20,'Tillförd energi'!$B$1:$AI$700,MATCH(F$1,'Tillförd energi'!$B$1:$AQ$1,0),FALSE)</f>
        <v>0</v>
      </c>
      <c r="G20">
        <f>VLOOKUP($B20,'Tillförd energi'!$B$1:$AI$700,MATCH(G$1,'Tillförd energi'!$B$1:$AQ$1,0),FALSE)</f>
        <v>0</v>
      </c>
      <c r="H20">
        <f>VLOOKUP($B20,'Tillförd energi'!$B$1:$AI$700,MATCH(H$1,'Tillförd energi'!$B$1:$AQ$1,0),FALSE)</f>
        <v>0</v>
      </c>
      <c r="I20">
        <f>VLOOKUP($B20,'Tillförd energi'!$B$1:$AI$700,MATCH(I$1,'Tillförd energi'!$B$1:$AQ$1,0),FALSE)</f>
        <v>0</v>
      </c>
      <c r="J20">
        <f>VLOOKUP($B20,'Tillförd energi'!$B$1:$AI$700,MATCH(J$1,'Tillförd energi'!$B$1:$AQ$1,0),FALSE)</f>
        <v>0</v>
      </c>
      <c r="K20">
        <v>0</v>
      </c>
      <c r="L20">
        <f>VLOOKUP($B20,'Tillförd energi'!$B$1:$AI$700,MATCH(L$1,'Tillförd energi'!$B$1:$AQ$1,0),FALSE)</f>
        <v>0</v>
      </c>
      <c r="M20">
        <f>VLOOKUP($B20,'Tillförd energi'!$B$1:$AI$700,MATCH(M$1,'Tillförd energi'!$B$1:$AQ$1,0),FALSE)</f>
        <v>0</v>
      </c>
      <c r="N20">
        <f>VLOOKUP($B20,'Tillförd energi'!$B$1:$AI$700,MATCH(N$1,'Tillförd energi'!$B$1:$AQ$1,0),FALSE)</f>
        <v>78.8</v>
      </c>
      <c r="O20">
        <f>VLOOKUP($B20,'Tillförd energi'!$B$1:$AI$700,MATCH(O$1,'Tillförd energi'!$B$1:$AQ$1,0),FALSE)</f>
        <v>0</v>
      </c>
      <c r="P20">
        <f>VLOOKUP($B20,'Tillförd energi'!$B$1:$AI$700,MATCH(P$1,'Tillförd energi'!$B$1:$AQ$1,0),FALSE)</f>
        <v>15.6</v>
      </c>
      <c r="Q20">
        <f>VLOOKUP($B20,'Tillförd energi'!$B$1:$AI$700,MATCH(Q$1,'Tillförd energi'!$B$1:$AQ$1,0),FALSE)</f>
        <v>0</v>
      </c>
      <c r="R20">
        <f>VLOOKUP($B20,'Tillförd energi'!$B$1:$AI$700,MATCH(R$1,'Tillförd energi'!$B$1:$AQ$1,0),FALSE)</f>
        <v>15.9</v>
      </c>
      <c r="S20">
        <f>VLOOKUP($B20,'Tillförd energi'!$B$1:$AI$700,MATCH(S$1,'Tillförd energi'!$B$1:$AQ$1,0),FALSE)</f>
        <v>0</v>
      </c>
      <c r="T20">
        <f>VLOOKUP($B20,'Tillförd energi'!$B$1:$AI$700,MATCH(T$1,'Tillförd energi'!$B$1:$AQ$1,0),FALSE)</f>
        <v>0</v>
      </c>
      <c r="U20">
        <f>VLOOKUP($B20,'Tillförd energi'!$B$1:$AI$700,MATCH(U$1,'Tillförd energi'!$B$1:$AQ$1,0),FALSE)</f>
        <v>0</v>
      </c>
      <c r="V20">
        <f>VLOOKUP($B20,'Tillförd energi'!$B$1:$AI$700,MATCH(V$1,'Tillförd energi'!$B$1:$AQ$1,0),FALSE)</f>
        <v>0</v>
      </c>
      <c r="W20">
        <f>VLOOKUP($B20,'Tillförd energi'!$B$1:$AI$700,MATCH(W$1,'Tillförd energi'!$B$1:$AQ$1,0),FALSE)</f>
        <v>7.9</v>
      </c>
      <c r="X20">
        <f>VLOOKUP($B20,'Tillförd energi'!$B$1:$AI$700,MATCH(X$1,'Tillförd energi'!$B$1:$AQ$1,0),FALSE)</f>
        <v>0</v>
      </c>
      <c r="Y20">
        <f>VLOOKUP($B20,'Tillförd energi'!$B$1:$AI$700,MATCH(Y$1,'Tillförd energi'!$B$1:$AQ$1,0),FALSE)</f>
        <v>0</v>
      </c>
      <c r="Z20">
        <f>VLOOKUP($B20,'Tillförd energi'!$B$1:$AI$700,MATCH(Z$1,'Tillförd energi'!$B$1:$AQ$1,0),FALSE)</f>
        <v>0</v>
      </c>
      <c r="AA20">
        <f>VLOOKUP($B20,'Tillförd energi'!$B$1:$AI$700,MATCH(AA$1,'Tillförd energi'!$B$1:$AQ$1,0),FALSE)</f>
        <v>0</v>
      </c>
      <c r="AB20">
        <f>VLOOKUP($B20,'Tillförd energi'!$B$1:$AI$700,MATCH(AB$1,'Tillförd energi'!$B$1:$AQ$1,0),FALSE)</f>
        <v>0</v>
      </c>
      <c r="AC20">
        <f>VLOOKUP($B20,'Tillförd energi'!$B$1:$AI$700,MATCH(AC$1,'Tillförd energi'!$B$1:$AQ$1,0),FALSE)</f>
        <v>15.2</v>
      </c>
      <c r="AD20">
        <f>VLOOKUP($B20,'Tillförd energi'!$B$1:$AI$700,MATCH(AD$1,'Tillförd energi'!$B$1:$AQ$1,0),FALSE)</f>
        <v>9.4E-2</v>
      </c>
      <c r="AE20">
        <f>VLOOKUP($B20,'Tillförd energi'!$B$1:$AI$700,MATCH(AE$1,'Tillförd energi'!$B$1:$AQ$1,0),FALSE)</f>
        <v>0</v>
      </c>
      <c r="AF20">
        <f>VLOOKUP($B20,'Tillförd energi'!$B$1:$AI$700,MATCH(AF$1,'Tillförd energi'!$B$1:$AQ$1,0),FALSE)</f>
        <v>2.4</v>
      </c>
      <c r="AG20">
        <f>IFERROR(VLOOKUP(B20,Miljö!$B$1:$AC$550,MATCH("Köpt mängd produktionsspecifik fjärrvärme:",Miljö!$B$1:$AC$1,0),FALSE)/1,0)</f>
        <v>0</v>
      </c>
      <c r="AI20">
        <f t="shared" si="1"/>
        <v>135.89400000000001</v>
      </c>
      <c r="AJ20">
        <f t="shared" si="2"/>
        <v>135.89400000000001</v>
      </c>
      <c r="AK20">
        <f>IF(ISERROR(1/VLOOKUP($B20,Leveranser!$B$1:$S$500,MATCH("såld värme (gwh)",Leveranser!$B$1:$S$1,0),FALSE)),"",VLOOKUP($B20,Leveranser!$B$1:$S$500,MATCH("såld värme (gwh)",Leveranser!$B$1:$S$1,0),FALSE))</f>
        <v>96</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195">
        <f t="shared" si="3"/>
        <v>0.70643295509735526</v>
      </c>
      <c r="AP20" t="str">
        <f>IFERROR(VLOOKUP($B20,Miljövärden!$B$2:$H$550,7,FALSE),"Nej, saknas")</f>
        <v>Ja</v>
      </c>
      <c r="AQ20" t="str">
        <f>IFERROR(VLOOKUP($B20,Miljövärden!$B$2:$H$550,6,FALSE),"Nej, saknas")</f>
        <v>Nej</v>
      </c>
      <c r="AU20">
        <f t="shared" si="4"/>
        <v>2.4</v>
      </c>
      <c r="AV20">
        <f t="shared" si="5"/>
        <v>0</v>
      </c>
      <c r="AW20">
        <f t="shared" si="6"/>
        <v>94.399999999999991</v>
      </c>
      <c r="AX20">
        <f t="shared" si="7"/>
        <v>15.9</v>
      </c>
      <c r="AZ20">
        <f t="shared" si="8"/>
        <v>118.2</v>
      </c>
      <c r="BC20">
        <f t="shared" si="9"/>
        <v>0</v>
      </c>
      <c r="BD20">
        <f t="shared" si="10"/>
        <v>0</v>
      </c>
      <c r="BE20">
        <f t="shared" si="11"/>
        <v>118.2</v>
      </c>
      <c r="BF20">
        <f t="shared" si="12"/>
        <v>15.293999999999999</v>
      </c>
      <c r="BG20">
        <f t="shared" si="13"/>
        <v>2.4</v>
      </c>
      <c r="BH20">
        <f t="shared" si="14"/>
        <v>135.89400000000001</v>
      </c>
      <c r="BJ20" s="195">
        <f t="shared" si="15"/>
        <v>0</v>
      </c>
      <c r="BK20" s="195">
        <f t="shared" si="16"/>
        <v>0</v>
      </c>
      <c r="BL20" s="195">
        <f t="shared" si="17"/>
        <v>0.86979557596361867</v>
      </c>
      <c r="BM20" s="195">
        <f t="shared" si="18"/>
        <v>0.1125436001589474</v>
      </c>
      <c r="BN20" s="195">
        <f t="shared" si="19"/>
        <v>1.7660823877433882E-2</v>
      </c>
    </row>
    <row r="21" spans="1:66" x14ac:dyDescent="0.25">
      <c r="A21" s="2" t="s">
        <v>49</v>
      </c>
      <c r="B21" s="2" t="s">
        <v>50</v>
      </c>
      <c r="C21">
        <f>VLOOKUP($B21,'Tillförd energi'!$B$1:$AI$700,MATCH(C$1,'Tillförd energi'!$B$1:$AQ$1,0),FALSE)</f>
        <v>0</v>
      </c>
      <c r="D21">
        <f>VLOOKUP($B21,'Tillförd energi'!$B$1:$AI$700,MATCH(D$1,'Tillförd energi'!$B$1:$AQ$1,0),FALSE)</f>
        <v>0</v>
      </c>
      <c r="E21">
        <f>VLOOKUP($B21,'Tillförd energi'!$B$1:$AI$700,MATCH(E$1,'Tillförd energi'!$B$1:$AQ$1,0),FALSE)</f>
        <v>0</v>
      </c>
      <c r="F21">
        <f>VLOOKUP($B21,'Tillförd energi'!$B$1:$AI$700,MATCH(F$1,'Tillförd energi'!$B$1:$AQ$1,0),FALSE)</f>
        <v>0</v>
      </c>
      <c r="G21">
        <f>VLOOKUP($B21,'Tillförd energi'!$B$1:$AI$700,MATCH(G$1,'Tillförd energi'!$B$1:$AQ$1,0),FALSE)</f>
        <v>0</v>
      </c>
      <c r="H21">
        <f>VLOOKUP($B21,'Tillförd energi'!$B$1:$AI$700,MATCH(H$1,'Tillförd energi'!$B$1:$AQ$1,0),FALSE)</f>
        <v>0</v>
      </c>
      <c r="I21">
        <f>VLOOKUP($B21,'Tillförd energi'!$B$1:$AI$700,MATCH(I$1,'Tillförd energi'!$B$1:$AQ$1,0),FALSE)</f>
        <v>0</v>
      </c>
      <c r="J21">
        <f>VLOOKUP($B21,'Tillförd energi'!$B$1:$AI$700,MATCH(J$1,'Tillförd energi'!$B$1:$AQ$1,0),FALSE)</f>
        <v>0</v>
      </c>
      <c r="K21">
        <v>0</v>
      </c>
      <c r="L21">
        <f>VLOOKUP($B21,'Tillförd energi'!$B$1:$AI$700,MATCH(L$1,'Tillförd energi'!$B$1:$AQ$1,0),FALSE)</f>
        <v>0</v>
      </c>
      <c r="M21">
        <f>VLOOKUP($B21,'Tillförd energi'!$B$1:$AI$700,MATCH(M$1,'Tillförd energi'!$B$1:$AQ$1,0),FALSE)</f>
        <v>0</v>
      </c>
      <c r="N21">
        <f>VLOOKUP($B21,'Tillförd energi'!$B$1:$AI$700,MATCH(N$1,'Tillförd energi'!$B$1:$AQ$1,0),FALSE)</f>
        <v>0</v>
      </c>
      <c r="O21">
        <f>VLOOKUP($B21,'Tillförd energi'!$B$1:$AI$700,MATCH(O$1,'Tillförd energi'!$B$1:$AQ$1,0),FALSE)</f>
        <v>0</v>
      </c>
      <c r="P21">
        <f>VLOOKUP($B21,'Tillförd energi'!$B$1:$AI$700,MATCH(P$1,'Tillförd energi'!$B$1:$AQ$1,0),FALSE)</f>
        <v>0</v>
      </c>
      <c r="Q21">
        <f>VLOOKUP($B21,'Tillförd energi'!$B$1:$AI$700,MATCH(Q$1,'Tillförd energi'!$B$1:$AQ$1,0),FALSE)</f>
        <v>0</v>
      </c>
      <c r="R21">
        <f>VLOOKUP($B21,'Tillförd energi'!$B$1:$AI$700,MATCH(R$1,'Tillförd energi'!$B$1:$AQ$1,0),FALSE)</f>
        <v>0</v>
      </c>
      <c r="S21">
        <f>VLOOKUP($B21,'Tillförd energi'!$B$1:$AI$700,MATCH(S$1,'Tillförd energi'!$B$1:$AQ$1,0),FALSE)</f>
        <v>0</v>
      </c>
      <c r="T21">
        <f>VLOOKUP($B21,'Tillförd energi'!$B$1:$AI$700,MATCH(T$1,'Tillförd energi'!$B$1:$AQ$1,0),FALSE)</f>
        <v>0</v>
      </c>
      <c r="U21">
        <f>VLOOKUP($B21,'Tillförd energi'!$B$1:$AI$700,MATCH(U$1,'Tillförd energi'!$B$1:$AQ$1,0),FALSE)</f>
        <v>0</v>
      </c>
      <c r="V21">
        <f>VLOOKUP($B21,'Tillförd energi'!$B$1:$AI$700,MATCH(V$1,'Tillförd energi'!$B$1:$AQ$1,0),FALSE)</f>
        <v>0</v>
      </c>
      <c r="W21">
        <f>VLOOKUP($B21,'Tillförd energi'!$B$1:$AI$700,MATCH(W$1,'Tillförd energi'!$B$1:$AQ$1,0),FALSE)</f>
        <v>0</v>
      </c>
      <c r="X21">
        <f>VLOOKUP($B21,'Tillförd energi'!$B$1:$AI$700,MATCH(X$1,'Tillförd energi'!$B$1:$AQ$1,0),FALSE)</f>
        <v>0</v>
      </c>
      <c r="Y21">
        <f>VLOOKUP($B21,'Tillförd energi'!$B$1:$AI$700,MATCH(Y$1,'Tillförd energi'!$B$1:$AQ$1,0),FALSE)</f>
        <v>0</v>
      </c>
      <c r="Z21">
        <f>VLOOKUP($B21,'Tillförd energi'!$B$1:$AI$700,MATCH(Z$1,'Tillförd energi'!$B$1:$AQ$1,0),FALSE)</f>
        <v>0</v>
      </c>
      <c r="AA21">
        <f>VLOOKUP($B21,'Tillförd energi'!$B$1:$AI$700,MATCH(AA$1,'Tillförd energi'!$B$1:$AQ$1,0),FALSE)</f>
        <v>0</v>
      </c>
      <c r="AB21">
        <f>VLOOKUP($B21,'Tillförd energi'!$B$1:$AI$700,MATCH(AB$1,'Tillförd energi'!$B$1:$AQ$1,0),FALSE)</f>
        <v>0</v>
      </c>
      <c r="AC21">
        <f>VLOOKUP($B21,'Tillförd energi'!$B$1:$AI$700,MATCH(AC$1,'Tillförd energi'!$B$1:$AQ$1,0),FALSE)</f>
        <v>0</v>
      </c>
      <c r="AD21">
        <f>VLOOKUP($B21,'Tillförd energi'!$B$1:$AI$700,MATCH(AD$1,'Tillförd energi'!$B$1:$AQ$1,0),FALSE)</f>
        <v>0</v>
      </c>
      <c r="AE21">
        <f>VLOOKUP($B21,'Tillförd energi'!$B$1:$AI$700,MATCH(AE$1,'Tillförd energi'!$B$1:$AQ$1,0),FALSE)</f>
        <v>0</v>
      </c>
      <c r="AF21">
        <f>VLOOKUP($B21,'Tillförd energi'!$B$1:$AI$700,MATCH(AF$1,'Tillförd energi'!$B$1:$AQ$1,0),FALSE)</f>
        <v>0</v>
      </c>
      <c r="AG21">
        <f>IFERROR(VLOOKUP(B21,Miljö!$B$1:$AC$550,MATCH("Köpt mängd produktionsspecifik fjärrvärme:",Miljö!$B$1:$AC$1,0),FALSE)/1,0)</f>
        <v>0</v>
      </c>
      <c r="AI21">
        <f t="shared" si="1"/>
        <v>0</v>
      </c>
      <c r="AJ21">
        <f t="shared" si="2"/>
        <v>0</v>
      </c>
      <c r="AK21" t="str">
        <f>IF(ISERROR(1/VLOOKUP($B21,Leveranser!$B$1:$S$500,MATCH("såld värme (gwh)",Leveranser!$B$1:$S$1,0),FALSE)),"",VLOOKUP($B21,Leveranser!$B$1:$S$500,MATCH("såld värme (gwh)",Leveranser!$B$1:$S$1,0),FALSE))</f>
        <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195" t="str">
        <f t="shared" si="3"/>
        <v/>
      </c>
      <c r="AP21" t="str">
        <f>IFERROR(VLOOKUP($B21,Miljövärden!$B$2:$H$550,7,FALSE),"Nej, saknas")</f>
        <v>Nej</v>
      </c>
      <c r="AQ21" t="str">
        <f>IFERROR(VLOOKUP($B21,Miljövärden!$B$2:$H$550,6,FALSE),"Nej, saknas")</f>
        <v>Nej</v>
      </c>
      <c r="AU21">
        <f t="shared" si="4"/>
        <v>0</v>
      </c>
      <c r="AV21">
        <f t="shared" si="5"/>
        <v>0</v>
      </c>
      <c r="AW21">
        <f t="shared" si="6"/>
        <v>0</v>
      </c>
      <c r="AX21">
        <f t="shared" si="7"/>
        <v>0</v>
      </c>
      <c r="AZ21">
        <f t="shared" si="8"/>
        <v>0</v>
      </c>
      <c r="BC21">
        <f t="shared" si="9"/>
        <v>0</v>
      </c>
      <c r="BD21">
        <f t="shared" si="10"/>
        <v>0</v>
      </c>
      <c r="BE21">
        <f t="shared" si="11"/>
        <v>0</v>
      </c>
      <c r="BF21">
        <f t="shared" si="12"/>
        <v>0</v>
      </c>
      <c r="BG21">
        <f t="shared" si="13"/>
        <v>0</v>
      </c>
      <c r="BH21">
        <f t="shared" si="14"/>
        <v>0</v>
      </c>
      <c r="BJ21" s="195" t="e">
        <f t="shared" si="15"/>
        <v>#DIV/0!</v>
      </c>
      <c r="BK21" s="195" t="e">
        <f t="shared" si="16"/>
        <v>#DIV/0!</v>
      </c>
      <c r="BL21" s="195" t="e">
        <f t="shared" si="17"/>
        <v>#DIV/0!</v>
      </c>
      <c r="BM21" s="195" t="e">
        <f t="shared" si="18"/>
        <v>#DIV/0!</v>
      </c>
      <c r="BN21" s="195" t="e">
        <f t="shared" si="19"/>
        <v>#DIV/0!</v>
      </c>
    </row>
    <row r="22" spans="1:66" x14ac:dyDescent="0.25">
      <c r="A22" s="2" t="s">
        <v>51</v>
      </c>
      <c r="B22" s="2" t="s">
        <v>52</v>
      </c>
      <c r="C22">
        <f>VLOOKUP($B22,'Tillförd energi'!$B$1:$AI$700,MATCH(C$1,'Tillförd energi'!$B$1:$AQ$1,0),FALSE)</f>
        <v>0</v>
      </c>
      <c r="D22">
        <f>VLOOKUP($B22,'Tillförd energi'!$B$1:$AI$700,MATCH(D$1,'Tillförd energi'!$B$1:$AQ$1,0),FALSE)</f>
        <v>0</v>
      </c>
      <c r="E22">
        <f>VLOOKUP($B22,'Tillförd energi'!$B$1:$AI$700,MATCH(E$1,'Tillförd energi'!$B$1:$AQ$1,0),FALSE)</f>
        <v>0</v>
      </c>
      <c r="F22">
        <f>VLOOKUP($B22,'Tillförd energi'!$B$1:$AI$700,MATCH(F$1,'Tillförd energi'!$B$1:$AQ$1,0),FALSE)</f>
        <v>0</v>
      </c>
      <c r="G22">
        <f>VLOOKUP($B22,'Tillförd energi'!$B$1:$AI$700,MATCH(G$1,'Tillförd energi'!$B$1:$AQ$1,0),FALSE)</f>
        <v>0</v>
      </c>
      <c r="H22">
        <f>VLOOKUP($B22,'Tillförd energi'!$B$1:$AI$700,MATCH(H$1,'Tillförd energi'!$B$1:$AQ$1,0),FALSE)</f>
        <v>0</v>
      </c>
      <c r="I22">
        <f>VLOOKUP($B22,'Tillförd energi'!$B$1:$AI$700,MATCH(I$1,'Tillförd energi'!$B$1:$AQ$1,0),FALSE)</f>
        <v>0</v>
      </c>
      <c r="J22">
        <f>VLOOKUP($B22,'Tillförd energi'!$B$1:$AI$700,MATCH(J$1,'Tillförd energi'!$B$1:$AQ$1,0),FALSE)</f>
        <v>0</v>
      </c>
      <c r="K22">
        <v>0</v>
      </c>
      <c r="L22">
        <f>VLOOKUP($B22,'Tillförd energi'!$B$1:$AI$700,MATCH(L$1,'Tillförd energi'!$B$1:$AQ$1,0),FALSE)</f>
        <v>0</v>
      </c>
      <c r="M22">
        <f>VLOOKUP($B22,'Tillförd energi'!$B$1:$AI$700,MATCH(M$1,'Tillförd energi'!$B$1:$AQ$1,0),FALSE)</f>
        <v>0</v>
      </c>
      <c r="N22">
        <f>VLOOKUP($B22,'Tillförd energi'!$B$1:$AI$700,MATCH(N$1,'Tillförd energi'!$B$1:$AQ$1,0),FALSE)</f>
        <v>0</v>
      </c>
      <c r="O22">
        <f>VLOOKUP($B22,'Tillförd energi'!$B$1:$AI$700,MATCH(O$1,'Tillförd energi'!$B$1:$AQ$1,0),FALSE)</f>
        <v>0</v>
      </c>
      <c r="P22">
        <f>VLOOKUP($B22,'Tillförd energi'!$B$1:$AI$700,MATCH(P$1,'Tillförd energi'!$B$1:$AQ$1,0),FALSE)</f>
        <v>0</v>
      </c>
      <c r="Q22">
        <f>VLOOKUP($B22,'Tillförd energi'!$B$1:$AI$700,MATCH(Q$1,'Tillförd energi'!$B$1:$AQ$1,0),FALSE)</f>
        <v>0</v>
      </c>
      <c r="R22">
        <f>VLOOKUP($B22,'Tillförd energi'!$B$1:$AI$700,MATCH(R$1,'Tillförd energi'!$B$1:$AQ$1,0),FALSE)</f>
        <v>0</v>
      </c>
      <c r="S22">
        <f>VLOOKUP($B22,'Tillförd energi'!$B$1:$AI$700,MATCH(S$1,'Tillförd energi'!$B$1:$AQ$1,0),FALSE)</f>
        <v>0</v>
      </c>
      <c r="T22">
        <f>VLOOKUP($B22,'Tillförd energi'!$B$1:$AI$700,MATCH(T$1,'Tillförd energi'!$B$1:$AQ$1,0),FALSE)</f>
        <v>0</v>
      </c>
      <c r="U22">
        <f>VLOOKUP($B22,'Tillförd energi'!$B$1:$AI$700,MATCH(U$1,'Tillförd energi'!$B$1:$AQ$1,0),FALSE)</f>
        <v>0</v>
      </c>
      <c r="V22">
        <f>VLOOKUP($B22,'Tillförd energi'!$B$1:$AI$700,MATCH(V$1,'Tillförd energi'!$B$1:$AQ$1,0),FALSE)</f>
        <v>0</v>
      </c>
      <c r="W22">
        <f>VLOOKUP($B22,'Tillförd energi'!$B$1:$AI$700,MATCH(W$1,'Tillförd energi'!$B$1:$AQ$1,0),FALSE)</f>
        <v>0</v>
      </c>
      <c r="X22">
        <f>VLOOKUP($B22,'Tillförd energi'!$B$1:$AI$700,MATCH(X$1,'Tillförd energi'!$B$1:$AQ$1,0),FALSE)</f>
        <v>0</v>
      </c>
      <c r="Y22">
        <f>VLOOKUP($B22,'Tillförd energi'!$B$1:$AI$700,MATCH(Y$1,'Tillförd energi'!$B$1:$AQ$1,0),FALSE)</f>
        <v>0</v>
      </c>
      <c r="Z22">
        <f>VLOOKUP($B22,'Tillförd energi'!$B$1:$AI$700,MATCH(Z$1,'Tillförd energi'!$B$1:$AQ$1,0),FALSE)</f>
        <v>0</v>
      </c>
      <c r="AA22">
        <f>VLOOKUP($B22,'Tillförd energi'!$B$1:$AI$700,MATCH(AA$1,'Tillförd energi'!$B$1:$AQ$1,0),FALSE)</f>
        <v>0</v>
      </c>
      <c r="AB22">
        <f>VLOOKUP($B22,'Tillförd energi'!$B$1:$AI$700,MATCH(AB$1,'Tillförd energi'!$B$1:$AQ$1,0),FALSE)</f>
        <v>0</v>
      </c>
      <c r="AC22">
        <f>VLOOKUP($B22,'Tillförd energi'!$B$1:$AI$700,MATCH(AC$1,'Tillförd energi'!$B$1:$AQ$1,0),FALSE)</f>
        <v>0</v>
      </c>
      <c r="AD22">
        <f>VLOOKUP($B22,'Tillförd energi'!$B$1:$AI$700,MATCH(AD$1,'Tillförd energi'!$B$1:$AQ$1,0),FALSE)</f>
        <v>0</v>
      </c>
      <c r="AE22">
        <f>VLOOKUP($B22,'Tillförd energi'!$B$1:$AI$700,MATCH(AE$1,'Tillförd energi'!$B$1:$AQ$1,0),FALSE)</f>
        <v>0</v>
      </c>
      <c r="AF22">
        <f>VLOOKUP($B22,'Tillförd energi'!$B$1:$AI$700,MATCH(AF$1,'Tillförd energi'!$B$1:$AQ$1,0),FALSE)</f>
        <v>0</v>
      </c>
      <c r="AG22">
        <f>IFERROR(VLOOKUP(B22,Miljö!$B$1:$AC$550,MATCH("Köpt mängd produktionsspecifik fjärrvärme:",Miljö!$B$1:$AC$1,0),FALSE)/1,0)</f>
        <v>0</v>
      </c>
      <c r="AI22">
        <f t="shared" si="1"/>
        <v>0</v>
      </c>
      <c r="AJ22">
        <f t="shared" si="2"/>
        <v>0</v>
      </c>
      <c r="AK22" t="str">
        <f>IF(ISERROR(1/VLOOKUP($B22,Leveranser!$B$1:$S$500,MATCH("såld värme (gwh)",Leveranser!$B$1:$S$1,0),FALSE)),"",VLOOKUP($B22,Leveranser!$B$1:$S$500,MATCH("såld värme (gwh)",Leveranser!$B$1:$S$1,0),FALSE))</f>
        <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195" t="str">
        <f t="shared" si="3"/>
        <v/>
      </c>
      <c r="AP22" t="str">
        <f>IFERROR(VLOOKUP($B22,Miljövärden!$B$2:$H$550,7,FALSE),"Nej, saknas")</f>
        <v>Nej</v>
      </c>
      <c r="AQ22" t="str">
        <f>IFERROR(VLOOKUP($B22,Miljövärden!$B$2:$H$550,6,FALSE),"Nej, saknas")</f>
        <v>Nej</v>
      </c>
      <c r="AU22">
        <f t="shared" si="4"/>
        <v>0</v>
      </c>
      <c r="AV22">
        <f t="shared" si="5"/>
        <v>0</v>
      </c>
      <c r="AW22">
        <f t="shared" si="6"/>
        <v>0</v>
      </c>
      <c r="AX22">
        <f t="shared" si="7"/>
        <v>0</v>
      </c>
      <c r="AZ22">
        <f t="shared" si="8"/>
        <v>0</v>
      </c>
      <c r="BC22">
        <f t="shared" si="9"/>
        <v>0</v>
      </c>
      <c r="BD22">
        <f t="shared" si="10"/>
        <v>0</v>
      </c>
      <c r="BE22">
        <f t="shared" si="11"/>
        <v>0</v>
      </c>
      <c r="BF22">
        <f t="shared" si="12"/>
        <v>0</v>
      </c>
      <c r="BG22">
        <f t="shared" si="13"/>
        <v>0</v>
      </c>
      <c r="BH22">
        <f t="shared" si="14"/>
        <v>0</v>
      </c>
      <c r="BJ22" s="195" t="e">
        <f t="shared" si="15"/>
        <v>#DIV/0!</v>
      </c>
      <c r="BK22" s="195" t="e">
        <f t="shared" si="16"/>
        <v>#DIV/0!</v>
      </c>
      <c r="BL22" s="195" t="e">
        <f t="shared" si="17"/>
        <v>#DIV/0!</v>
      </c>
      <c r="BM22" s="195" t="e">
        <f t="shared" si="18"/>
        <v>#DIV/0!</v>
      </c>
      <c r="BN22" s="195" t="e">
        <f t="shared" si="19"/>
        <v>#DIV/0!</v>
      </c>
    </row>
    <row r="23" spans="1:66" x14ac:dyDescent="0.25">
      <c r="A23" s="2" t="s">
        <v>55</v>
      </c>
      <c r="B23" s="2" t="s">
        <v>56</v>
      </c>
      <c r="C23">
        <f>VLOOKUP($B23,'Tillförd energi'!$B$1:$AI$700,MATCH(C$1,'Tillförd energi'!$B$1:$AQ$1,0),FALSE)</f>
        <v>0</v>
      </c>
      <c r="D23">
        <f>VLOOKUP($B23,'Tillförd energi'!$B$1:$AI$700,MATCH(D$1,'Tillförd energi'!$B$1:$AQ$1,0),FALSE)</f>
        <v>2.87</v>
      </c>
      <c r="E23">
        <f>VLOOKUP($B23,'Tillförd energi'!$B$1:$AI$700,MATCH(E$1,'Tillförd energi'!$B$1:$AQ$1,0),FALSE)</f>
        <v>0</v>
      </c>
      <c r="F23">
        <f>VLOOKUP($B23,'Tillförd energi'!$B$1:$AI$700,MATCH(F$1,'Tillförd energi'!$B$1:$AQ$1,0),FALSE)</f>
        <v>2.5</v>
      </c>
      <c r="G23">
        <f>VLOOKUP($B23,'Tillförd energi'!$B$1:$AI$700,MATCH(G$1,'Tillförd energi'!$B$1:$AQ$1,0),FALSE)</f>
        <v>0</v>
      </c>
      <c r="H23">
        <f>VLOOKUP($B23,'Tillförd energi'!$B$1:$AI$700,MATCH(H$1,'Tillförd energi'!$B$1:$AQ$1,0),FALSE)</f>
        <v>0</v>
      </c>
      <c r="I23">
        <f>VLOOKUP($B23,'Tillförd energi'!$B$1:$AI$700,MATCH(I$1,'Tillförd energi'!$B$1:$AQ$1,0),FALSE)</f>
        <v>0</v>
      </c>
      <c r="J23">
        <f>VLOOKUP($B23,'Tillförd energi'!$B$1:$AI$700,MATCH(J$1,'Tillförd energi'!$B$1:$AQ$1,0),FALSE)</f>
        <v>1.6</v>
      </c>
      <c r="K23">
        <v>0</v>
      </c>
      <c r="L23">
        <f>VLOOKUP($B23,'Tillförd energi'!$B$1:$AI$700,MATCH(L$1,'Tillförd energi'!$B$1:$AQ$1,0),FALSE)</f>
        <v>0</v>
      </c>
      <c r="M23">
        <f>VLOOKUP($B23,'Tillförd energi'!$B$1:$AI$700,MATCH(M$1,'Tillförd energi'!$B$1:$AQ$1,0),FALSE)</f>
        <v>0</v>
      </c>
      <c r="N23">
        <f>VLOOKUP($B23,'Tillförd energi'!$B$1:$AI$700,MATCH(N$1,'Tillförd energi'!$B$1:$AQ$1,0),FALSE)</f>
        <v>0</v>
      </c>
      <c r="O23">
        <f>VLOOKUP($B23,'Tillförd energi'!$B$1:$AI$700,MATCH(O$1,'Tillförd energi'!$B$1:$AQ$1,0),FALSE)</f>
        <v>0</v>
      </c>
      <c r="P23">
        <f>VLOOKUP($B23,'Tillförd energi'!$B$1:$AI$700,MATCH(P$1,'Tillförd energi'!$B$1:$AQ$1,0),FALSE)</f>
        <v>0</v>
      </c>
      <c r="Q23">
        <f>VLOOKUP($B23,'Tillförd energi'!$B$1:$AI$700,MATCH(Q$1,'Tillförd energi'!$B$1:$AQ$1,0),FALSE)</f>
        <v>83.2</v>
      </c>
      <c r="R23">
        <f>VLOOKUP($B23,'Tillförd energi'!$B$1:$AI$700,MATCH(R$1,'Tillförd energi'!$B$1:$AQ$1,0),FALSE)</f>
        <v>14.4</v>
      </c>
      <c r="S23">
        <f>VLOOKUP($B23,'Tillförd energi'!$B$1:$AI$700,MATCH(S$1,'Tillförd energi'!$B$1:$AQ$1,0),FALSE)</f>
        <v>0</v>
      </c>
      <c r="T23">
        <f>VLOOKUP($B23,'Tillförd energi'!$B$1:$AI$700,MATCH(T$1,'Tillförd energi'!$B$1:$AQ$1,0),FALSE)</f>
        <v>0</v>
      </c>
      <c r="U23">
        <f>VLOOKUP($B23,'Tillförd energi'!$B$1:$AI$700,MATCH(U$1,'Tillförd energi'!$B$1:$AQ$1,0),FALSE)</f>
        <v>0</v>
      </c>
      <c r="V23">
        <f>VLOOKUP($B23,'Tillförd energi'!$B$1:$AI$700,MATCH(V$1,'Tillförd energi'!$B$1:$AQ$1,0),FALSE)</f>
        <v>0</v>
      </c>
      <c r="W23">
        <f>VLOOKUP($B23,'Tillförd energi'!$B$1:$AI$700,MATCH(W$1,'Tillförd energi'!$B$1:$AQ$1,0),FALSE)</f>
        <v>0</v>
      </c>
      <c r="X23">
        <f>VLOOKUP($B23,'Tillförd energi'!$B$1:$AI$700,MATCH(X$1,'Tillförd energi'!$B$1:$AQ$1,0),FALSE)</f>
        <v>0</v>
      </c>
      <c r="Y23">
        <f>VLOOKUP($B23,'Tillförd energi'!$B$1:$AI$700,MATCH(Y$1,'Tillförd energi'!$B$1:$AQ$1,0),FALSE)</f>
        <v>0</v>
      </c>
      <c r="Z23">
        <f>VLOOKUP($B23,'Tillförd energi'!$B$1:$AI$700,MATCH(Z$1,'Tillförd energi'!$B$1:$AQ$1,0),FALSE)</f>
        <v>0</v>
      </c>
      <c r="AA23">
        <f>VLOOKUP($B23,'Tillförd energi'!$B$1:$AI$700,MATCH(AA$1,'Tillförd energi'!$B$1:$AQ$1,0),FALSE)</f>
        <v>0</v>
      </c>
      <c r="AB23">
        <f>VLOOKUP($B23,'Tillförd energi'!$B$1:$AI$700,MATCH(AB$1,'Tillförd energi'!$B$1:$AQ$1,0),FALSE)</f>
        <v>0</v>
      </c>
      <c r="AC23">
        <f>VLOOKUP($B23,'Tillförd energi'!$B$1:$AI$700,MATCH(AC$1,'Tillförd energi'!$B$1:$AQ$1,0),FALSE)</f>
        <v>21.01</v>
      </c>
      <c r="AD23">
        <f>VLOOKUP($B23,'Tillförd energi'!$B$1:$AI$700,MATCH(AD$1,'Tillförd energi'!$B$1:$AQ$1,0),FALSE)</f>
        <v>7.71</v>
      </c>
      <c r="AE23">
        <f>VLOOKUP($B23,'Tillförd energi'!$B$1:$AI$700,MATCH(AE$1,'Tillförd energi'!$B$1:$AQ$1,0),FALSE)</f>
        <v>0</v>
      </c>
      <c r="AF23">
        <f>VLOOKUP($B23,'Tillförd energi'!$B$1:$AI$700,MATCH(AF$1,'Tillförd energi'!$B$1:$AQ$1,0),FALSE)</f>
        <v>3.15</v>
      </c>
      <c r="AG23">
        <f>IFERROR(VLOOKUP(B23,Miljö!$B$1:$AC$550,MATCH("Köpt mängd produktionsspecifik fjärrvärme:",Miljö!$B$1:$AC$1,0),FALSE)/1,0)</f>
        <v>0</v>
      </c>
      <c r="AI23">
        <f t="shared" si="1"/>
        <v>136.44000000000003</v>
      </c>
      <c r="AJ23">
        <f t="shared" si="2"/>
        <v>136.44000000000003</v>
      </c>
      <c r="AK23">
        <f>IF(ISERROR(1/VLOOKUP($B23,Leveranser!$B$1:$S$500,MATCH("såld värme (gwh)",Leveranser!$B$1:$S$1,0),FALSE)),"",VLOOKUP($B23,Leveranser!$B$1:$S$500,MATCH("såld värme (gwh)",Leveranser!$B$1:$S$1,0),FALSE))</f>
        <v>108.4</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195">
        <f t="shared" si="3"/>
        <v>0.79448841981823504</v>
      </c>
      <c r="AP23" t="str">
        <f>IFERROR(VLOOKUP($B23,Miljövärden!$B$2:$H$550,7,FALSE),"Nej, saknas")</f>
        <v>Ja</v>
      </c>
      <c r="AQ23" t="str">
        <f>IFERROR(VLOOKUP($B23,Miljövärden!$B$2:$H$550,6,FALSE),"Nej, saknas")</f>
        <v>Nej</v>
      </c>
      <c r="AU23">
        <f t="shared" si="4"/>
        <v>3.15</v>
      </c>
      <c r="AV23">
        <f t="shared" si="5"/>
        <v>0</v>
      </c>
      <c r="AW23">
        <f t="shared" si="6"/>
        <v>83.2</v>
      </c>
      <c r="AX23">
        <f t="shared" si="7"/>
        <v>14.4</v>
      </c>
      <c r="AZ23">
        <f t="shared" si="8"/>
        <v>97.600000000000009</v>
      </c>
      <c r="BC23">
        <f t="shared" si="9"/>
        <v>5.37</v>
      </c>
      <c r="BD23">
        <f t="shared" si="10"/>
        <v>0</v>
      </c>
      <c r="BE23">
        <f t="shared" si="11"/>
        <v>97.600000000000009</v>
      </c>
      <c r="BF23">
        <f t="shared" si="12"/>
        <v>30.320000000000004</v>
      </c>
      <c r="BG23">
        <f t="shared" si="13"/>
        <v>3.15</v>
      </c>
      <c r="BH23">
        <f t="shared" si="14"/>
        <v>136.44000000000003</v>
      </c>
      <c r="BJ23" s="195">
        <f t="shared" si="15"/>
        <v>3.9357959542656105E-2</v>
      </c>
      <c r="BK23" s="195">
        <f t="shared" si="16"/>
        <v>0</v>
      </c>
      <c r="BL23" s="195">
        <f t="shared" si="17"/>
        <v>0.71533274699501603</v>
      </c>
      <c r="BM23" s="195">
        <f t="shared" si="18"/>
        <v>0.22222222222222221</v>
      </c>
      <c r="BN23" s="195">
        <f t="shared" si="19"/>
        <v>2.3087071240105537E-2</v>
      </c>
    </row>
    <row r="24" spans="1:66" x14ac:dyDescent="0.25">
      <c r="A24" s="2" t="s">
        <v>57</v>
      </c>
      <c r="B24" s="2" t="s">
        <v>58</v>
      </c>
      <c r="C24">
        <f>VLOOKUP($B24,'Tillförd energi'!$B$1:$AI$700,MATCH(C$1,'Tillförd energi'!$B$1:$AQ$1,0),FALSE)</f>
        <v>0</v>
      </c>
      <c r="D24">
        <f>VLOOKUP($B24,'Tillförd energi'!$B$1:$AI$700,MATCH(D$1,'Tillförd energi'!$B$1:$AQ$1,0),FALSE)</f>
        <v>0.2</v>
      </c>
      <c r="E24">
        <f>VLOOKUP($B24,'Tillförd energi'!$B$1:$AI$700,MATCH(E$1,'Tillförd energi'!$B$1:$AQ$1,0),FALSE)</f>
        <v>0</v>
      </c>
      <c r="F24">
        <f>VLOOKUP($B24,'Tillförd energi'!$B$1:$AI$700,MATCH(F$1,'Tillförd energi'!$B$1:$AQ$1,0),FALSE)</f>
        <v>0</v>
      </c>
      <c r="G24">
        <f>VLOOKUP($B24,'Tillförd energi'!$B$1:$AI$700,MATCH(G$1,'Tillförd energi'!$B$1:$AQ$1,0),FALSE)</f>
        <v>0</v>
      </c>
      <c r="H24">
        <f>VLOOKUP($B24,'Tillförd energi'!$B$1:$AI$700,MATCH(H$1,'Tillförd energi'!$B$1:$AQ$1,0),FALSE)</f>
        <v>0</v>
      </c>
      <c r="I24">
        <f>VLOOKUP($B24,'Tillförd energi'!$B$1:$AI$700,MATCH(I$1,'Tillförd energi'!$B$1:$AQ$1,0),FALSE)</f>
        <v>0</v>
      </c>
      <c r="J24">
        <f>VLOOKUP($B24,'Tillförd energi'!$B$1:$AI$700,MATCH(J$1,'Tillförd energi'!$B$1:$AQ$1,0),FALSE)</f>
        <v>0</v>
      </c>
      <c r="K24">
        <v>0</v>
      </c>
      <c r="L24">
        <f>VLOOKUP($B24,'Tillförd energi'!$B$1:$AI$700,MATCH(L$1,'Tillförd energi'!$B$1:$AQ$1,0),FALSE)</f>
        <v>0</v>
      </c>
      <c r="M24">
        <f>VLOOKUP($B24,'Tillförd energi'!$B$1:$AI$700,MATCH(M$1,'Tillförd energi'!$B$1:$AQ$1,0),FALSE)</f>
        <v>0</v>
      </c>
      <c r="N24">
        <f>VLOOKUP($B24,'Tillförd energi'!$B$1:$AI$700,MATCH(N$1,'Tillförd energi'!$B$1:$AQ$1,0),FALSE)</f>
        <v>0</v>
      </c>
      <c r="O24">
        <f>VLOOKUP($B24,'Tillförd energi'!$B$1:$AI$700,MATCH(O$1,'Tillförd energi'!$B$1:$AQ$1,0),FALSE)</f>
        <v>0</v>
      </c>
      <c r="P24">
        <f>VLOOKUP($B24,'Tillförd energi'!$B$1:$AI$700,MATCH(P$1,'Tillförd energi'!$B$1:$AQ$1,0),FALSE)</f>
        <v>0</v>
      </c>
      <c r="Q24">
        <f>VLOOKUP($B24,'Tillförd energi'!$B$1:$AI$700,MATCH(Q$1,'Tillförd energi'!$B$1:$AQ$1,0),FALSE)</f>
        <v>0</v>
      </c>
      <c r="R24">
        <f>VLOOKUP($B24,'Tillförd energi'!$B$1:$AI$700,MATCH(R$1,'Tillförd energi'!$B$1:$AQ$1,0),FALSE)</f>
        <v>10.3</v>
      </c>
      <c r="S24">
        <f>VLOOKUP($B24,'Tillförd energi'!$B$1:$AI$700,MATCH(S$1,'Tillförd energi'!$B$1:$AQ$1,0),FALSE)</f>
        <v>0</v>
      </c>
      <c r="T24">
        <f>VLOOKUP($B24,'Tillförd energi'!$B$1:$AI$700,MATCH(T$1,'Tillförd energi'!$B$1:$AQ$1,0),FALSE)</f>
        <v>0</v>
      </c>
      <c r="U24">
        <f>VLOOKUP($B24,'Tillförd energi'!$B$1:$AI$700,MATCH(U$1,'Tillförd energi'!$B$1:$AQ$1,0),FALSE)</f>
        <v>0</v>
      </c>
      <c r="V24">
        <f>VLOOKUP($B24,'Tillförd energi'!$B$1:$AI$700,MATCH(V$1,'Tillförd energi'!$B$1:$AQ$1,0),FALSE)</f>
        <v>0</v>
      </c>
      <c r="W24">
        <f>VLOOKUP($B24,'Tillförd energi'!$B$1:$AI$700,MATCH(W$1,'Tillförd energi'!$B$1:$AQ$1,0),FALSE)</f>
        <v>0</v>
      </c>
      <c r="X24">
        <f>VLOOKUP($B24,'Tillförd energi'!$B$1:$AI$700,MATCH(X$1,'Tillförd energi'!$B$1:$AQ$1,0),FALSE)</f>
        <v>0</v>
      </c>
      <c r="Y24">
        <f>VLOOKUP($B24,'Tillförd energi'!$B$1:$AI$700,MATCH(Y$1,'Tillförd energi'!$B$1:$AQ$1,0),FALSE)</f>
        <v>0</v>
      </c>
      <c r="Z24">
        <f>VLOOKUP($B24,'Tillförd energi'!$B$1:$AI$700,MATCH(Z$1,'Tillförd energi'!$B$1:$AQ$1,0),FALSE)</f>
        <v>0</v>
      </c>
      <c r="AA24">
        <f>VLOOKUP($B24,'Tillförd energi'!$B$1:$AI$700,MATCH(AA$1,'Tillförd energi'!$B$1:$AQ$1,0),FALSE)</f>
        <v>0</v>
      </c>
      <c r="AB24">
        <f>VLOOKUP($B24,'Tillförd energi'!$B$1:$AI$700,MATCH(AB$1,'Tillförd energi'!$B$1:$AQ$1,0),FALSE)</f>
        <v>0</v>
      </c>
      <c r="AC24">
        <f>VLOOKUP($B24,'Tillförd energi'!$B$1:$AI$700,MATCH(AC$1,'Tillförd energi'!$B$1:$AQ$1,0),FALSE)</f>
        <v>0</v>
      </c>
      <c r="AD24">
        <f>VLOOKUP($B24,'Tillförd energi'!$B$1:$AI$700,MATCH(AD$1,'Tillförd energi'!$B$1:$AQ$1,0),FALSE)</f>
        <v>0</v>
      </c>
      <c r="AE24">
        <f>VLOOKUP($B24,'Tillförd energi'!$B$1:$AI$700,MATCH(AE$1,'Tillförd energi'!$B$1:$AQ$1,0),FALSE)</f>
        <v>0</v>
      </c>
      <c r="AF24">
        <f>VLOOKUP($B24,'Tillförd energi'!$B$1:$AI$700,MATCH(AF$1,'Tillförd energi'!$B$1:$AQ$1,0),FALSE)</f>
        <v>0.08</v>
      </c>
      <c r="AG24">
        <f>IFERROR(VLOOKUP(B24,Miljö!$B$1:$AC$550,MATCH("Köpt mängd produktionsspecifik fjärrvärme:",Miljö!$B$1:$AC$1,0),FALSE)/1,0)</f>
        <v>0</v>
      </c>
      <c r="AI24">
        <f t="shared" si="1"/>
        <v>10.58</v>
      </c>
      <c r="AJ24">
        <f t="shared" si="2"/>
        <v>10.58</v>
      </c>
      <c r="AK24">
        <f>IF(ISERROR(1/VLOOKUP($B24,Leveranser!$B$1:$S$500,MATCH("såld värme (gwh)",Leveranser!$B$1:$S$1,0),FALSE)),"",VLOOKUP($B24,Leveranser!$B$1:$S$500,MATCH("såld värme (gwh)",Leveranser!$B$1:$S$1,0),FALSE))</f>
        <v>8.6999999999999993</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195">
        <f t="shared" si="3"/>
        <v>0.82230623818525517</v>
      </c>
      <c r="AP24" t="str">
        <f>IFERROR(VLOOKUP($B24,Miljövärden!$B$2:$H$550,7,FALSE),"Nej, saknas")</f>
        <v>Ja</v>
      </c>
      <c r="AQ24" t="str">
        <f>IFERROR(VLOOKUP($B24,Miljövärden!$B$2:$H$550,6,FALSE),"Nej, saknas")</f>
        <v>Nej</v>
      </c>
      <c r="AU24">
        <f t="shared" si="4"/>
        <v>0.08</v>
      </c>
      <c r="AV24">
        <f t="shared" si="5"/>
        <v>0</v>
      </c>
      <c r="AW24">
        <f t="shared" si="6"/>
        <v>0</v>
      </c>
      <c r="AX24">
        <f t="shared" si="7"/>
        <v>10.3</v>
      </c>
      <c r="AZ24">
        <f t="shared" si="8"/>
        <v>10.3</v>
      </c>
      <c r="BC24">
        <f t="shared" si="9"/>
        <v>0.2</v>
      </c>
      <c r="BD24">
        <f t="shared" si="10"/>
        <v>0</v>
      </c>
      <c r="BE24">
        <f t="shared" si="11"/>
        <v>10.3</v>
      </c>
      <c r="BF24">
        <f t="shared" si="12"/>
        <v>0</v>
      </c>
      <c r="BG24">
        <f t="shared" si="13"/>
        <v>0.08</v>
      </c>
      <c r="BH24">
        <f t="shared" si="14"/>
        <v>10.58</v>
      </c>
      <c r="BJ24" s="195">
        <f t="shared" si="15"/>
        <v>1.890359168241966E-2</v>
      </c>
      <c r="BK24" s="195">
        <f t="shared" si="16"/>
        <v>0</v>
      </c>
      <c r="BL24" s="195">
        <f t="shared" si="17"/>
        <v>0.97353497164461256</v>
      </c>
      <c r="BM24" s="195">
        <f t="shared" si="18"/>
        <v>0</v>
      </c>
      <c r="BN24" s="195">
        <f t="shared" si="19"/>
        <v>7.5614366729678641E-3</v>
      </c>
    </row>
    <row r="25" spans="1:66" x14ac:dyDescent="0.25">
      <c r="A25" s="2" t="s">
        <v>59</v>
      </c>
      <c r="B25" s="2" t="s">
        <v>60</v>
      </c>
      <c r="C25">
        <f>VLOOKUP($B25,'Tillförd energi'!$B$1:$AI$700,MATCH(C$1,'Tillförd energi'!$B$1:$AQ$1,0),FALSE)</f>
        <v>0</v>
      </c>
      <c r="D25">
        <f>VLOOKUP($B25,'Tillförd energi'!$B$1:$AI$700,MATCH(D$1,'Tillförd energi'!$B$1:$AQ$1,0),FALSE)</f>
        <v>0.13500000000000001</v>
      </c>
      <c r="E25">
        <f>VLOOKUP($B25,'Tillförd energi'!$B$1:$AI$700,MATCH(E$1,'Tillförd energi'!$B$1:$AQ$1,0),FALSE)</f>
        <v>0</v>
      </c>
      <c r="F25">
        <f>VLOOKUP($B25,'Tillförd energi'!$B$1:$AI$700,MATCH(F$1,'Tillförd energi'!$B$1:$AQ$1,0),FALSE)</f>
        <v>0</v>
      </c>
      <c r="G25">
        <f>VLOOKUP($B25,'Tillförd energi'!$B$1:$AI$700,MATCH(G$1,'Tillförd energi'!$B$1:$AQ$1,0),FALSE)</f>
        <v>0</v>
      </c>
      <c r="H25">
        <f>VLOOKUP($B25,'Tillförd energi'!$B$1:$AI$700,MATCH(H$1,'Tillförd energi'!$B$1:$AQ$1,0),FALSE)</f>
        <v>0</v>
      </c>
      <c r="I25">
        <f>VLOOKUP($B25,'Tillförd energi'!$B$1:$AI$700,MATCH(I$1,'Tillförd energi'!$B$1:$AQ$1,0),FALSE)</f>
        <v>0</v>
      </c>
      <c r="J25">
        <f>VLOOKUP($B25,'Tillförd energi'!$B$1:$AI$700,MATCH(J$1,'Tillförd energi'!$B$1:$AQ$1,0),FALSE)</f>
        <v>0</v>
      </c>
      <c r="K25">
        <v>0</v>
      </c>
      <c r="L25">
        <f>VLOOKUP($B25,'Tillförd energi'!$B$1:$AI$700,MATCH(L$1,'Tillförd energi'!$B$1:$AQ$1,0),FALSE)</f>
        <v>0</v>
      </c>
      <c r="M25">
        <f>VLOOKUP($B25,'Tillförd energi'!$B$1:$AI$700,MATCH(M$1,'Tillförd energi'!$B$1:$AQ$1,0),FALSE)</f>
        <v>0</v>
      </c>
      <c r="N25">
        <f>VLOOKUP($B25,'Tillförd energi'!$B$1:$AI$700,MATCH(N$1,'Tillförd energi'!$B$1:$AQ$1,0),FALSE)</f>
        <v>0</v>
      </c>
      <c r="O25">
        <f>VLOOKUP($B25,'Tillförd energi'!$B$1:$AI$700,MATCH(O$1,'Tillförd energi'!$B$1:$AQ$1,0),FALSE)</f>
        <v>0</v>
      </c>
      <c r="P25">
        <f>VLOOKUP($B25,'Tillförd energi'!$B$1:$AI$700,MATCH(P$1,'Tillförd energi'!$B$1:$AQ$1,0),FALSE)</f>
        <v>0</v>
      </c>
      <c r="Q25">
        <f>VLOOKUP($B25,'Tillförd energi'!$B$1:$AI$700,MATCH(Q$1,'Tillförd energi'!$B$1:$AQ$1,0),FALSE)</f>
        <v>0</v>
      </c>
      <c r="R25">
        <f>VLOOKUP($B25,'Tillförd energi'!$B$1:$AI$700,MATCH(R$1,'Tillförd energi'!$B$1:$AQ$1,0),FALSE)</f>
        <v>3.8730000000000002</v>
      </c>
      <c r="S25">
        <f>VLOOKUP($B25,'Tillförd energi'!$B$1:$AI$700,MATCH(S$1,'Tillförd energi'!$B$1:$AQ$1,0),FALSE)</f>
        <v>0</v>
      </c>
      <c r="T25">
        <f>VLOOKUP($B25,'Tillförd energi'!$B$1:$AI$700,MATCH(T$1,'Tillförd energi'!$B$1:$AQ$1,0),FALSE)</f>
        <v>0</v>
      </c>
      <c r="U25">
        <f>VLOOKUP($B25,'Tillförd energi'!$B$1:$AI$700,MATCH(U$1,'Tillförd energi'!$B$1:$AQ$1,0),FALSE)</f>
        <v>0</v>
      </c>
      <c r="V25">
        <f>VLOOKUP($B25,'Tillförd energi'!$B$1:$AI$700,MATCH(V$1,'Tillförd energi'!$B$1:$AQ$1,0),FALSE)</f>
        <v>0</v>
      </c>
      <c r="W25">
        <f>VLOOKUP($B25,'Tillförd energi'!$B$1:$AI$700,MATCH(W$1,'Tillförd energi'!$B$1:$AQ$1,0),FALSE)</f>
        <v>0</v>
      </c>
      <c r="X25">
        <f>VLOOKUP($B25,'Tillförd energi'!$B$1:$AI$700,MATCH(X$1,'Tillförd energi'!$B$1:$AQ$1,0),FALSE)</f>
        <v>0</v>
      </c>
      <c r="Y25">
        <f>VLOOKUP($B25,'Tillförd energi'!$B$1:$AI$700,MATCH(Y$1,'Tillförd energi'!$B$1:$AQ$1,0),FALSE)</f>
        <v>0</v>
      </c>
      <c r="Z25">
        <f>VLOOKUP($B25,'Tillförd energi'!$B$1:$AI$700,MATCH(Z$1,'Tillförd energi'!$B$1:$AQ$1,0),FALSE)</f>
        <v>0</v>
      </c>
      <c r="AA25">
        <f>VLOOKUP($B25,'Tillförd energi'!$B$1:$AI$700,MATCH(AA$1,'Tillförd energi'!$B$1:$AQ$1,0),FALSE)</f>
        <v>0</v>
      </c>
      <c r="AB25">
        <f>VLOOKUP($B25,'Tillförd energi'!$B$1:$AI$700,MATCH(AB$1,'Tillförd energi'!$B$1:$AQ$1,0),FALSE)</f>
        <v>0</v>
      </c>
      <c r="AC25">
        <f>VLOOKUP($B25,'Tillförd energi'!$B$1:$AI$700,MATCH(AC$1,'Tillförd energi'!$B$1:$AQ$1,0),FALSE)</f>
        <v>0</v>
      </c>
      <c r="AD25">
        <f>VLOOKUP($B25,'Tillförd energi'!$B$1:$AI$700,MATCH(AD$1,'Tillförd energi'!$B$1:$AQ$1,0),FALSE)</f>
        <v>0</v>
      </c>
      <c r="AE25">
        <f>VLOOKUP($B25,'Tillförd energi'!$B$1:$AI$700,MATCH(AE$1,'Tillförd energi'!$B$1:$AQ$1,0),FALSE)</f>
        <v>0</v>
      </c>
      <c r="AF25">
        <f>VLOOKUP($B25,'Tillförd energi'!$B$1:$AI$700,MATCH(AF$1,'Tillförd energi'!$B$1:$AQ$1,0),FALSE)</f>
        <v>5.6000000000000001E-2</v>
      </c>
      <c r="AG25">
        <f>IFERROR(VLOOKUP(B25,Miljö!$B$1:$AC$550,MATCH("Köpt mängd produktionsspecifik fjärrvärme:",Miljö!$B$1:$AC$1,0),FALSE)/1,0)</f>
        <v>0</v>
      </c>
      <c r="AI25">
        <f t="shared" si="1"/>
        <v>4.0640000000000001</v>
      </c>
      <c r="AJ25">
        <f t="shared" si="2"/>
        <v>4.0640000000000001</v>
      </c>
      <c r="AK25">
        <f>IF(ISERROR(1/VLOOKUP($B25,Leveranser!$B$1:$S$500,MATCH("såld värme (gwh)",Leveranser!$B$1:$S$1,0),FALSE)),"",VLOOKUP($B25,Leveranser!$B$1:$S$500,MATCH("såld värme (gwh)",Leveranser!$B$1:$S$1,0),FALSE))</f>
        <v>3.4689999999999999</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195">
        <f t="shared" si="3"/>
        <v>0.85359251968503935</v>
      </c>
      <c r="AP25" t="str">
        <f>IFERROR(VLOOKUP($B25,Miljövärden!$B$2:$H$550,7,FALSE),"Nej, saknas")</f>
        <v>Ja</v>
      </c>
      <c r="AQ25" t="str">
        <f>IFERROR(VLOOKUP($B25,Miljövärden!$B$2:$H$550,6,FALSE),"Nej, saknas")</f>
        <v>Ja</v>
      </c>
      <c r="AU25">
        <f t="shared" si="4"/>
        <v>5.6000000000000001E-2</v>
      </c>
      <c r="AV25">
        <f t="shared" si="5"/>
        <v>0</v>
      </c>
      <c r="AW25">
        <f t="shared" si="6"/>
        <v>0</v>
      </c>
      <c r="AX25">
        <f t="shared" si="7"/>
        <v>3.8730000000000002</v>
      </c>
      <c r="AZ25">
        <f t="shared" si="8"/>
        <v>3.8730000000000002</v>
      </c>
      <c r="BC25">
        <f t="shared" si="9"/>
        <v>0.13500000000000001</v>
      </c>
      <c r="BD25">
        <f t="shared" si="10"/>
        <v>0</v>
      </c>
      <c r="BE25">
        <f t="shared" si="11"/>
        <v>3.8730000000000002</v>
      </c>
      <c r="BF25">
        <f t="shared" si="12"/>
        <v>0</v>
      </c>
      <c r="BG25">
        <f t="shared" si="13"/>
        <v>5.6000000000000001E-2</v>
      </c>
      <c r="BH25">
        <f t="shared" si="14"/>
        <v>4.0640000000000001</v>
      </c>
      <c r="BJ25" s="195">
        <f t="shared" si="15"/>
        <v>3.3218503937007877E-2</v>
      </c>
      <c r="BK25" s="195">
        <f t="shared" si="16"/>
        <v>0</v>
      </c>
      <c r="BL25" s="195">
        <f t="shared" si="17"/>
        <v>0.95300196850393704</v>
      </c>
      <c r="BM25" s="195">
        <f t="shared" si="18"/>
        <v>0</v>
      </c>
      <c r="BN25" s="195">
        <f t="shared" si="19"/>
        <v>1.3779527559055118E-2</v>
      </c>
    </row>
    <row r="26" spans="1:66" x14ac:dyDescent="0.25">
      <c r="A26" s="2" t="s">
        <v>59</v>
      </c>
      <c r="B26" s="2" t="s">
        <v>61</v>
      </c>
      <c r="C26">
        <f>VLOOKUP($B26,'Tillförd energi'!$B$1:$AI$700,MATCH(C$1,'Tillförd energi'!$B$1:$AQ$1,0),FALSE)</f>
        <v>0</v>
      </c>
      <c r="D26">
        <f>VLOOKUP($B26,'Tillförd energi'!$B$1:$AI$700,MATCH(D$1,'Tillförd energi'!$B$1:$AQ$1,0),FALSE)</f>
        <v>1.2E-2</v>
      </c>
      <c r="E26">
        <f>VLOOKUP($B26,'Tillförd energi'!$B$1:$AI$700,MATCH(E$1,'Tillförd energi'!$B$1:$AQ$1,0),FALSE)</f>
        <v>0</v>
      </c>
      <c r="F26">
        <f>VLOOKUP($B26,'Tillförd energi'!$B$1:$AI$700,MATCH(F$1,'Tillförd energi'!$B$1:$AQ$1,0),FALSE)</f>
        <v>0</v>
      </c>
      <c r="G26">
        <f>VLOOKUP($B26,'Tillförd energi'!$B$1:$AI$700,MATCH(G$1,'Tillförd energi'!$B$1:$AQ$1,0),FALSE)</f>
        <v>0</v>
      </c>
      <c r="H26">
        <f>VLOOKUP($B26,'Tillförd energi'!$B$1:$AI$700,MATCH(H$1,'Tillförd energi'!$B$1:$AQ$1,0),FALSE)</f>
        <v>0</v>
      </c>
      <c r="I26">
        <f>VLOOKUP($B26,'Tillförd energi'!$B$1:$AI$700,MATCH(I$1,'Tillförd energi'!$B$1:$AQ$1,0),FALSE)</f>
        <v>0</v>
      </c>
      <c r="J26">
        <f>VLOOKUP($B26,'Tillförd energi'!$B$1:$AI$700,MATCH(J$1,'Tillförd energi'!$B$1:$AQ$1,0),FALSE)</f>
        <v>0</v>
      </c>
      <c r="K26">
        <v>0</v>
      </c>
      <c r="L26">
        <f>VLOOKUP($B26,'Tillförd energi'!$B$1:$AI$700,MATCH(L$1,'Tillförd energi'!$B$1:$AQ$1,0),FALSE)</f>
        <v>0</v>
      </c>
      <c r="M26">
        <f>VLOOKUP($B26,'Tillförd energi'!$B$1:$AI$700,MATCH(M$1,'Tillförd energi'!$B$1:$AQ$1,0),FALSE)</f>
        <v>0</v>
      </c>
      <c r="N26">
        <f>VLOOKUP($B26,'Tillförd energi'!$B$1:$AI$700,MATCH(N$1,'Tillförd energi'!$B$1:$AQ$1,0),FALSE)</f>
        <v>0</v>
      </c>
      <c r="O26">
        <f>VLOOKUP($B26,'Tillförd energi'!$B$1:$AI$700,MATCH(O$1,'Tillförd energi'!$B$1:$AQ$1,0),FALSE)</f>
        <v>0</v>
      </c>
      <c r="P26">
        <f>VLOOKUP($B26,'Tillförd energi'!$B$1:$AI$700,MATCH(P$1,'Tillförd energi'!$B$1:$AQ$1,0),FALSE)</f>
        <v>0</v>
      </c>
      <c r="Q26">
        <f>VLOOKUP($B26,'Tillförd energi'!$B$1:$AI$700,MATCH(Q$1,'Tillförd energi'!$B$1:$AQ$1,0),FALSE)</f>
        <v>0</v>
      </c>
      <c r="R26">
        <f>VLOOKUP($B26,'Tillförd energi'!$B$1:$AI$700,MATCH(R$1,'Tillförd energi'!$B$1:$AQ$1,0),FALSE)</f>
        <v>2.0379999999999998</v>
      </c>
      <c r="S26">
        <f>VLOOKUP($B26,'Tillförd energi'!$B$1:$AI$700,MATCH(S$1,'Tillförd energi'!$B$1:$AQ$1,0),FALSE)</f>
        <v>0</v>
      </c>
      <c r="T26">
        <f>VLOOKUP($B26,'Tillförd energi'!$B$1:$AI$700,MATCH(T$1,'Tillförd energi'!$B$1:$AQ$1,0),FALSE)</f>
        <v>0</v>
      </c>
      <c r="U26">
        <f>VLOOKUP($B26,'Tillförd energi'!$B$1:$AI$700,MATCH(U$1,'Tillförd energi'!$B$1:$AQ$1,0),FALSE)</f>
        <v>0</v>
      </c>
      <c r="V26">
        <f>VLOOKUP($B26,'Tillförd energi'!$B$1:$AI$700,MATCH(V$1,'Tillförd energi'!$B$1:$AQ$1,0),FALSE)</f>
        <v>0</v>
      </c>
      <c r="W26">
        <f>VLOOKUP($B26,'Tillförd energi'!$B$1:$AI$700,MATCH(W$1,'Tillförd energi'!$B$1:$AQ$1,0),FALSE)</f>
        <v>0</v>
      </c>
      <c r="X26">
        <f>VLOOKUP($B26,'Tillförd energi'!$B$1:$AI$700,MATCH(X$1,'Tillförd energi'!$B$1:$AQ$1,0),FALSE)</f>
        <v>0</v>
      </c>
      <c r="Y26">
        <f>VLOOKUP($B26,'Tillförd energi'!$B$1:$AI$700,MATCH(Y$1,'Tillförd energi'!$B$1:$AQ$1,0),FALSE)</f>
        <v>0</v>
      </c>
      <c r="Z26">
        <f>VLOOKUP($B26,'Tillförd energi'!$B$1:$AI$700,MATCH(Z$1,'Tillförd energi'!$B$1:$AQ$1,0),FALSE)</f>
        <v>0</v>
      </c>
      <c r="AA26">
        <f>VLOOKUP($B26,'Tillförd energi'!$B$1:$AI$700,MATCH(AA$1,'Tillförd energi'!$B$1:$AQ$1,0),FALSE)</f>
        <v>0</v>
      </c>
      <c r="AB26">
        <f>VLOOKUP($B26,'Tillförd energi'!$B$1:$AI$700,MATCH(AB$1,'Tillförd energi'!$B$1:$AQ$1,0),FALSE)</f>
        <v>0</v>
      </c>
      <c r="AC26">
        <f>VLOOKUP($B26,'Tillförd energi'!$B$1:$AI$700,MATCH(AC$1,'Tillförd energi'!$B$1:$AQ$1,0),FALSE)</f>
        <v>0</v>
      </c>
      <c r="AD26">
        <f>VLOOKUP($B26,'Tillförd energi'!$B$1:$AI$700,MATCH(AD$1,'Tillförd energi'!$B$1:$AQ$1,0),FALSE)</f>
        <v>0</v>
      </c>
      <c r="AE26">
        <f>VLOOKUP($B26,'Tillförd energi'!$B$1:$AI$700,MATCH(AE$1,'Tillförd energi'!$B$1:$AQ$1,0),FALSE)</f>
        <v>0</v>
      </c>
      <c r="AF26">
        <f>VLOOKUP($B26,'Tillförd energi'!$B$1:$AI$700,MATCH(AF$1,'Tillförd energi'!$B$1:$AQ$1,0),FALSE)</f>
        <v>1E-3</v>
      </c>
      <c r="AG26">
        <f>IFERROR(VLOOKUP(B26,Miljö!$B$1:$AC$550,MATCH("Köpt mängd produktionsspecifik fjärrvärme:",Miljö!$B$1:$AC$1,0),FALSE)/1,0)</f>
        <v>0</v>
      </c>
      <c r="AI26">
        <f t="shared" si="1"/>
        <v>2.0509999999999997</v>
      </c>
      <c r="AJ26">
        <f t="shared" si="2"/>
        <v>2.0509999999999997</v>
      </c>
      <c r="AK26">
        <f>IF(ISERROR(1/VLOOKUP($B26,Leveranser!$B$1:$S$500,MATCH("såld värme (gwh)",Leveranser!$B$1:$S$1,0),FALSE)),"",VLOOKUP($B26,Leveranser!$B$1:$S$500,MATCH("såld värme (gwh)",Leveranser!$B$1:$S$1,0),FALSE))</f>
        <v>1.752</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195">
        <f t="shared" si="3"/>
        <v>0.85421745490004886</v>
      </c>
      <c r="AP26" t="str">
        <f>IFERROR(VLOOKUP($B26,Miljövärden!$B$2:$H$550,7,FALSE),"Nej, saknas")</f>
        <v>Ja</v>
      </c>
      <c r="AQ26" t="str">
        <f>IFERROR(VLOOKUP($B26,Miljövärden!$B$2:$H$550,6,FALSE),"Nej, saknas")</f>
        <v>Ja</v>
      </c>
      <c r="AU26">
        <f t="shared" si="4"/>
        <v>1E-3</v>
      </c>
      <c r="AV26">
        <f t="shared" si="5"/>
        <v>0</v>
      </c>
      <c r="AW26">
        <f t="shared" si="6"/>
        <v>0</v>
      </c>
      <c r="AX26">
        <f t="shared" si="7"/>
        <v>2.0379999999999998</v>
      </c>
      <c r="AZ26">
        <f t="shared" si="8"/>
        <v>2.0379999999999998</v>
      </c>
      <c r="BC26">
        <f t="shared" si="9"/>
        <v>1.2E-2</v>
      </c>
      <c r="BD26">
        <f t="shared" si="10"/>
        <v>0</v>
      </c>
      <c r="BE26">
        <f t="shared" si="11"/>
        <v>2.0379999999999998</v>
      </c>
      <c r="BF26">
        <f t="shared" si="12"/>
        <v>0</v>
      </c>
      <c r="BG26">
        <f t="shared" si="13"/>
        <v>1E-3</v>
      </c>
      <c r="BH26">
        <f t="shared" si="14"/>
        <v>2.0509999999999997</v>
      </c>
      <c r="BJ26" s="195">
        <f t="shared" si="15"/>
        <v>5.8508044856167736E-3</v>
      </c>
      <c r="BK26" s="195">
        <f t="shared" si="16"/>
        <v>0</v>
      </c>
      <c r="BL26" s="195">
        <f t="shared" si="17"/>
        <v>0.99366162847391526</v>
      </c>
      <c r="BM26" s="195">
        <f t="shared" si="18"/>
        <v>0</v>
      </c>
      <c r="BN26" s="195">
        <f t="shared" si="19"/>
        <v>4.8756704046806445E-4</v>
      </c>
    </row>
    <row r="27" spans="1:66" x14ac:dyDescent="0.25">
      <c r="A27" s="2" t="s">
        <v>59</v>
      </c>
      <c r="B27" s="2" t="s">
        <v>62</v>
      </c>
      <c r="C27">
        <f>VLOOKUP($B27,'Tillförd energi'!$B$1:$AI$700,MATCH(C$1,'Tillförd energi'!$B$1:$AQ$1,0),FALSE)</f>
        <v>0</v>
      </c>
      <c r="D27">
        <f>VLOOKUP($B27,'Tillförd energi'!$B$1:$AI$700,MATCH(D$1,'Tillförd energi'!$B$1:$AQ$1,0),FALSE)</f>
        <v>2.5999999999999999E-2</v>
      </c>
      <c r="E27">
        <f>VLOOKUP($B27,'Tillförd energi'!$B$1:$AI$700,MATCH(E$1,'Tillförd energi'!$B$1:$AQ$1,0),FALSE)</f>
        <v>0</v>
      </c>
      <c r="F27">
        <f>VLOOKUP($B27,'Tillförd energi'!$B$1:$AI$700,MATCH(F$1,'Tillförd energi'!$B$1:$AQ$1,0),FALSE)</f>
        <v>0</v>
      </c>
      <c r="G27">
        <f>VLOOKUP($B27,'Tillförd energi'!$B$1:$AI$700,MATCH(G$1,'Tillförd energi'!$B$1:$AQ$1,0),FALSE)</f>
        <v>0.28899999999999998</v>
      </c>
      <c r="H27">
        <f>VLOOKUP($B27,'Tillförd energi'!$B$1:$AI$700,MATCH(H$1,'Tillförd energi'!$B$1:$AQ$1,0),FALSE)</f>
        <v>0</v>
      </c>
      <c r="I27">
        <f>VLOOKUP($B27,'Tillförd energi'!$B$1:$AI$700,MATCH(I$1,'Tillförd energi'!$B$1:$AQ$1,0),FALSE)</f>
        <v>0</v>
      </c>
      <c r="J27">
        <f>VLOOKUP($B27,'Tillförd energi'!$B$1:$AI$700,MATCH(J$1,'Tillförd energi'!$B$1:$AQ$1,0),FALSE)</f>
        <v>0</v>
      </c>
      <c r="K27">
        <v>0</v>
      </c>
      <c r="L27">
        <f>VLOOKUP($B27,'Tillförd energi'!$B$1:$AI$700,MATCH(L$1,'Tillförd energi'!$B$1:$AQ$1,0),FALSE)</f>
        <v>0</v>
      </c>
      <c r="M27">
        <f>VLOOKUP($B27,'Tillförd energi'!$B$1:$AI$700,MATCH(M$1,'Tillförd energi'!$B$1:$AQ$1,0),FALSE)</f>
        <v>0</v>
      </c>
      <c r="N27">
        <f>VLOOKUP($B27,'Tillförd energi'!$B$1:$AI$700,MATCH(N$1,'Tillförd energi'!$B$1:$AQ$1,0),FALSE)</f>
        <v>0</v>
      </c>
      <c r="O27">
        <f>VLOOKUP($B27,'Tillförd energi'!$B$1:$AI$700,MATCH(O$1,'Tillförd energi'!$B$1:$AQ$1,0),FALSE)</f>
        <v>0</v>
      </c>
      <c r="P27">
        <f>VLOOKUP($B27,'Tillförd energi'!$B$1:$AI$700,MATCH(P$1,'Tillförd energi'!$B$1:$AQ$1,0),FALSE)</f>
        <v>6.4880000000000004</v>
      </c>
      <c r="Q27">
        <f>VLOOKUP($B27,'Tillförd energi'!$B$1:$AI$700,MATCH(Q$1,'Tillförd energi'!$B$1:$AQ$1,0),FALSE)</f>
        <v>0</v>
      </c>
      <c r="R27">
        <f>VLOOKUP($B27,'Tillförd energi'!$B$1:$AI$700,MATCH(R$1,'Tillförd energi'!$B$1:$AQ$1,0),FALSE)</f>
        <v>1.986</v>
      </c>
      <c r="S27">
        <f>VLOOKUP($B27,'Tillförd energi'!$B$1:$AI$700,MATCH(S$1,'Tillförd energi'!$B$1:$AQ$1,0),FALSE)</f>
        <v>0</v>
      </c>
      <c r="T27">
        <f>VLOOKUP($B27,'Tillförd energi'!$B$1:$AI$700,MATCH(T$1,'Tillförd energi'!$B$1:$AQ$1,0),FALSE)</f>
        <v>0</v>
      </c>
      <c r="U27">
        <f>VLOOKUP($B27,'Tillförd energi'!$B$1:$AI$700,MATCH(U$1,'Tillförd energi'!$B$1:$AQ$1,0),FALSE)</f>
        <v>0</v>
      </c>
      <c r="V27">
        <f>VLOOKUP($B27,'Tillförd energi'!$B$1:$AI$700,MATCH(V$1,'Tillförd energi'!$B$1:$AQ$1,0),FALSE)</f>
        <v>0</v>
      </c>
      <c r="W27">
        <f>VLOOKUP($B27,'Tillförd energi'!$B$1:$AI$700,MATCH(W$1,'Tillförd energi'!$B$1:$AQ$1,0),FALSE)</f>
        <v>0</v>
      </c>
      <c r="X27">
        <f>VLOOKUP($B27,'Tillförd energi'!$B$1:$AI$700,MATCH(X$1,'Tillförd energi'!$B$1:$AQ$1,0),FALSE)</f>
        <v>0</v>
      </c>
      <c r="Y27">
        <f>VLOOKUP($B27,'Tillförd energi'!$B$1:$AI$700,MATCH(Y$1,'Tillförd energi'!$B$1:$AQ$1,0),FALSE)</f>
        <v>0</v>
      </c>
      <c r="Z27">
        <f>VLOOKUP($B27,'Tillförd energi'!$B$1:$AI$700,MATCH(Z$1,'Tillförd energi'!$B$1:$AQ$1,0),FALSE)</f>
        <v>0</v>
      </c>
      <c r="AA27">
        <f>VLOOKUP($B27,'Tillförd energi'!$B$1:$AI$700,MATCH(AA$1,'Tillförd energi'!$B$1:$AQ$1,0),FALSE)</f>
        <v>0</v>
      </c>
      <c r="AB27">
        <f>VLOOKUP($B27,'Tillförd energi'!$B$1:$AI$700,MATCH(AB$1,'Tillförd energi'!$B$1:$AQ$1,0),FALSE)</f>
        <v>0</v>
      </c>
      <c r="AC27">
        <f>VLOOKUP($B27,'Tillförd energi'!$B$1:$AI$700,MATCH(AC$1,'Tillförd energi'!$B$1:$AQ$1,0),FALSE)</f>
        <v>0</v>
      </c>
      <c r="AD27">
        <f>VLOOKUP($B27,'Tillförd energi'!$B$1:$AI$700,MATCH(AD$1,'Tillförd energi'!$B$1:$AQ$1,0),FALSE)</f>
        <v>0</v>
      </c>
      <c r="AE27">
        <f>VLOOKUP($B27,'Tillförd energi'!$B$1:$AI$700,MATCH(AE$1,'Tillförd energi'!$B$1:$AQ$1,0),FALSE)</f>
        <v>0</v>
      </c>
      <c r="AF27">
        <f>VLOOKUP($B27,'Tillförd energi'!$B$1:$AI$700,MATCH(AF$1,'Tillförd energi'!$B$1:$AQ$1,0),FALSE)</f>
        <v>0.23157</v>
      </c>
      <c r="AG27">
        <f>IFERROR(VLOOKUP(B27,Miljö!$B$1:$AC$550,MATCH("Köpt mängd produktionsspecifik fjärrvärme:",Miljö!$B$1:$AC$1,0),FALSE)/1,0)</f>
        <v>0</v>
      </c>
      <c r="AI27">
        <f t="shared" si="1"/>
        <v>9.0205700000000011</v>
      </c>
      <c r="AJ27">
        <f t="shared" si="2"/>
        <v>9.0205700000000011</v>
      </c>
      <c r="AK27">
        <f>IF(ISERROR(1/VLOOKUP($B27,Leveranser!$B$1:$S$500,MATCH("såld värme (gwh)",Leveranser!$B$1:$S$1,0),FALSE)),"",VLOOKUP($B27,Leveranser!$B$1:$S$500,MATCH("såld värme (gwh)",Leveranser!$B$1:$S$1,0),FALSE))</f>
        <v>7.7190000000000003</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195">
        <f t="shared" si="3"/>
        <v>0.85571089188377225</v>
      </c>
      <c r="AP27" t="str">
        <f>IFERROR(VLOOKUP($B27,Miljövärden!$B$2:$H$550,7,FALSE),"Nej, saknas")</f>
        <v>Ja</v>
      </c>
      <c r="AQ27" t="str">
        <f>IFERROR(VLOOKUP($B27,Miljövärden!$B$2:$H$550,6,FALSE),"Nej, saknas")</f>
        <v>Nej</v>
      </c>
      <c r="AU27">
        <f t="shared" si="4"/>
        <v>0.23157</v>
      </c>
      <c r="AV27">
        <f t="shared" si="5"/>
        <v>0</v>
      </c>
      <c r="AW27">
        <f t="shared" si="6"/>
        <v>6.4880000000000004</v>
      </c>
      <c r="AX27">
        <f t="shared" si="7"/>
        <v>1.986</v>
      </c>
      <c r="AZ27">
        <f t="shared" si="8"/>
        <v>8.4740000000000002</v>
      </c>
      <c r="BC27">
        <f t="shared" si="9"/>
        <v>0.315</v>
      </c>
      <c r="BD27">
        <f t="shared" si="10"/>
        <v>0</v>
      </c>
      <c r="BE27">
        <f t="shared" si="11"/>
        <v>8.4740000000000002</v>
      </c>
      <c r="BF27">
        <f t="shared" si="12"/>
        <v>0</v>
      </c>
      <c r="BG27">
        <f t="shared" si="13"/>
        <v>0.23157</v>
      </c>
      <c r="BH27">
        <f t="shared" si="14"/>
        <v>9.0205699999999993</v>
      </c>
      <c r="BJ27" s="195">
        <f t="shared" si="15"/>
        <v>3.4920187970383251E-2</v>
      </c>
      <c r="BK27" s="195">
        <f t="shared" si="16"/>
        <v>0</v>
      </c>
      <c r="BL27" s="195">
        <f t="shared" si="17"/>
        <v>0.93940848527310372</v>
      </c>
      <c r="BM27" s="195">
        <f t="shared" si="18"/>
        <v>0</v>
      </c>
      <c r="BN27" s="195">
        <f t="shared" si="19"/>
        <v>2.5671326756513173E-2</v>
      </c>
    </row>
    <row r="28" spans="1:66" x14ac:dyDescent="0.25">
      <c r="A28" s="2" t="s">
        <v>59</v>
      </c>
      <c r="B28" s="2" t="s">
        <v>63</v>
      </c>
      <c r="C28">
        <f>VLOOKUP($B28,'Tillförd energi'!$B$1:$AI$700,MATCH(C$1,'Tillförd energi'!$B$1:$AQ$1,0),FALSE)</f>
        <v>0</v>
      </c>
      <c r="D28">
        <f>VLOOKUP($B28,'Tillförd energi'!$B$1:$AI$700,MATCH(D$1,'Tillförd energi'!$B$1:$AQ$1,0),FALSE)</f>
        <v>0.17100000000000001</v>
      </c>
      <c r="E28">
        <f>VLOOKUP($B28,'Tillförd energi'!$B$1:$AI$700,MATCH(E$1,'Tillförd energi'!$B$1:$AQ$1,0),FALSE)</f>
        <v>0</v>
      </c>
      <c r="F28">
        <f>VLOOKUP($B28,'Tillförd energi'!$B$1:$AI$700,MATCH(F$1,'Tillförd energi'!$B$1:$AQ$1,0),FALSE)</f>
        <v>0</v>
      </c>
      <c r="G28">
        <f>VLOOKUP($B28,'Tillförd energi'!$B$1:$AI$700,MATCH(G$1,'Tillförd energi'!$B$1:$AQ$1,0),FALSE)</f>
        <v>0</v>
      </c>
      <c r="H28">
        <f>VLOOKUP($B28,'Tillförd energi'!$B$1:$AI$700,MATCH(H$1,'Tillförd energi'!$B$1:$AQ$1,0),FALSE)</f>
        <v>0</v>
      </c>
      <c r="I28">
        <f>VLOOKUP($B28,'Tillförd energi'!$B$1:$AI$700,MATCH(I$1,'Tillförd energi'!$B$1:$AQ$1,0),FALSE)</f>
        <v>0</v>
      </c>
      <c r="J28">
        <f>VLOOKUP($B28,'Tillförd energi'!$B$1:$AI$700,MATCH(J$1,'Tillförd energi'!$B$1:$AQ$1,0),FALSE)</f>
        <v>0</v>
      </c>
      <c r="K28">
        <v>0</v>
      </c>
      <c r="L28">
        <f>VLOOKUP($B28,'Tillförd energi'!$B$1:$AI$700,MATCH(L$1,'Tillförd energi'!$B$1:$AQ$1,0),FALSE)</f>
        <v>0</v>
      </c>
      <c r="M28">
        <f>VLOOKUP($B28,'Tillförd energi'!$B$1:$AI$700,MATCH(M$1,'Tillförd energi'!$B$1:$AQ$1,0),FALSE)</f>
        <v>0</v>
      </c>
      <c r="N28">
        <f>VLOOKUP($B28,'Tillförd energi'!$B$1:$AI$700,MATCH(N$1,'Tillförd energi'!$B$1:$AQ$1,0),FALSE)</f>
        <v>0</v>
      </c>
      <c r="O28">
        <f>VLOOKUP($B28,'Tillförd energi'!$B$1:$AI$700,MATCH(O$1,'Tillförd energi'!$B$1:$AQ$1,0),FALSE)</f>
        <v>0</v>
      </c>
      <c r="P28">
        <f>VLOOKUP($B28,'Tillförd energi'!$B$1:$AI$700,MATCH(P$1,'Tillförd energi'!$B$1:$AQ$1,0),FALSE)</f>
        <v>0</v>
      </c>
      <c r="Q28">
        <f>VLOOKUP($B28,'Tillförd energi'!$B$1:$AI$700,MATCH(Q$1,'Tillförd energi'!$B$1:$AQ$1,0),FALSE)</f>
        <v>0</v>
      </c>
      <c r="R28">
        <f>VLOOKUP($B28,'Tillförd energi'!$B$1:$AI$700,MATCH(R$1,'Tillförd energi'!$B$1:$AQ$1,0),FALSE)</f>
        <v>4.6660000000000004</v>
      </c>
      <c r="S28">
        <f>VLOOKUP($B28,'Tillförd energi'!$B$1:$AI$700,MATCH(S$1,'Tillförd energi'!$B$1:$AQ$1,0),FALSE)</f>
        <v>0</v>
      </c>
      <c r="T28">
        <f>VLOOKUP($B28,'Tillförd energi'!$B$1:$AI$700,MATCH(T$1,'Tillförd energi'!$B$1:$AQ$1,0),FALSE)</f>
        <v>0</v>
      </c>
      <c r="U28">
        <f>VLOOKUP($B28,'Tillförd energi'!$B$1:$AI$700,MATCH(U$1,'Tillförd energi'!$B$1:$AQ$1,0),FALSE)</f>
        <v>0</v>
      </c>
      <c r="V28">
        <f>VLOOKUP($B28,'Tillförd energi'!$B$1:$AI$700,MATCH(V$1,'Tillförd energi'!$B$1:$AQ$1,0),FALSE)</f>
        <v>0</v>
      </c>
      <c r="W28">
        <f>VLOOKUP($B28,'Tillförd energi'!$B$1:$AI$700,MATCH(W$1,'Tillförd energi'!$B$1:$AQ$1,0),FALSE)</f>
        <v>0</v>
      </c>
      <c r="X28">
        <f>VLOOKUP($B28,'Tillförd energi'!$B$1:$AI$700,MATCH(X$1,'Tillförd energi'!$B$1:$AQ$1,0),FALSE)</f>
        <v>0</v>
      </c>
      <c r="Y28">
        <f>VLOOKUP($B28,'Tillförd energi'!$B$1:$AI$700,MATCH(Y$1,'Tillförd energi'!$B$1:$AQ$1,0),FALSE)</f>
        <v>0</v>
      </c>
      <c r="Z28">
        <f>VLOOKUP($B28,'Tillförd energi'!$B$1:$AI$700,MATCH(Z$1,'Tillförd energi'!$B$1:$AQ$1,0),FALSE)</f>
        <v>0</v>
      </c>
      <c r="AA28">
        <f>VLOOKUP($B28,'Tillförd energi'!$B$1:$AI$700,MATCH(AA$1,'Tillförd energi'!$B$1:$AQ$1,0),FALSE)</f>
        <v>0</v>
      </c>
      <c r="AB28">
        <f>VLOOKUP($B28,'Tillförd energi'!$B$1:$AI$700,MATCH(AB$1,'Tillförd energi'!$B$1:$AQ$1,0),FALSE)</f>
        <v>0</v>
      </c>
      <c r="AC28">
        <f>VLOOKUP($B28,'Tillförd energi'!$B$1:$AI$700,MATCH(AC$1,'Tillförd energi'!$B$1:$AQ$1,0),FALSE)</f>
        <v>0</v>
      </c>
      <c r="AD28">
        <f>VLOOKUP($B28,'Tillförd energi'!$B$1:$AI$700,MATCH(AD$1,'Tillförd energi'!$B$1:$AQ$1,0),FALSE)</f>
        <v>0</v>
      </c>
      <c r="AE28">
        <f>VLOOKUP($B28,'Tillförd energi'!$B$1:$AI$700,MATCH(AE$1,'Tillförd energi'!$B$1:$AQ$1,0),FALSE)</f>
        <v>0</v>
      </c>
      <c r="AF28">
        <f>VLOOKUP($B28,'Tillförd energi'!$B$1:$AI$700,MATCH(AF$1,'Tillförd energi'!$B$1:$AQ$1,0),FALSE)</f>
        <v>6.0999999999999999E-2</v>
      </c>
      <c r="AG28">
        <f>IFERROR(VLOOKUP(B28,Miljö!$B$1:$AC$550,MATCH("Köpt mängd produktionsspecifik fjärrvärme:",Miljö!$B$1:$AC$1,0),FALSE)/1,0)</f>
        <v>0</v>
      </c>
      <c r="AI28">
        <f t="shared" si="1"/>
        <v>4.8980000000000006</v>
      </c>
      <c r="AJ28">
        <f t="shared" si="2"/>
        <v>4.8980000000000006</v>
      </c>
      <c r="AK28">
        <f>IF(ISERROR(1/VLOOKUP($B28,Leveranser!$B$1:$S$500,MATCH("såld värme (gwh)",Leveranser!$B$1:$S$1,0),FALSE)),"",VLOOKUP($B28,Leveranser!$B$1:$S$500,MATCH("såld värme (gwh)",Leveranser!$B$1:$S$1,0),FALSE))</f>
        <v>3.3959999999999999</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195">
        <f t="shared" si="3"/>
        <v>0.69334422213148217</v>
      </c>
      <c r="AP28" t="str">
        <f>IFERROR(VLOOKUP($B28,Miljövärden!$B$2:$H$550,7,FALSE),"Nej, saknas")</f>
        <v>Ja</v>
      </c>
      <c r="AQ28" t="str">
        <f>IFERROR(VLOOKUP($B28,Miljövärden!$B$2:$H$550,6,FALSE),"Nej, saknas")</f>
        <v>Ja</v>
      </c>
      <c r="AU28">
        <f t="shared" si="4"/>
        <v>6.0999999999999999E-2</v>
      </c>
      <c r="AV28">
        <f t="shared" si="5"/>
        <v>0</v>
      </c>
      <c r="AW28">
        <f t="shared" si="6"/>
        <v>0</v>
      </c>
      <c r="AX28">
        <f t="shared" si="7"/>
        <v>4.6660000000000004</v>
      </c>
      <c r="AZ28">
        <f t="shared" si="8"/>
        <v>4.6660000000000004</v>
      </c>
      <c r="BC28">
        <f t="shared" si="9"/>
        <v>0.17100000000000001</v>
      </c>
      <c r="BD28">
        <f t="shared" si="10"/>
        <v>0</v>
      </c>
      <c r="BE28">
        <f t="shared" si="11"/>
        <v>4.6660000000000004</v>
      </c>
      <c r="BF28">
        <f t="shared" si="12"/>
        <v>0</v>
      </c>
      <c r="BG28">
        <f t="shared" si="13"/>
        <v>6.0999999999999999E-2</v>
      </c>
      <c r="BH28">
        <f t="shared" si="14"/>
        <v>4.8980000000000006</v>
      </c>
      <c r="BJ28" s="195">
        <f t="shared" si="15"/>
        <v>3.4912209064924454E-2</v>
      </c>
      <c r="BK28" s="195">
        <f t="shared" si="16"/>
        <v>0</v>
      </c>
      <c r="BL28" s="195">
        <f t="shared" si="17"/>
        <v>0.9526337280522662</v>
      </c>
      <c r="BM28" s="195">
        <f t="shared" si="18"/>
        <v>0</v>
      </c>
      <c r="BN28" s="195">
        <f t="shared" si="19"/>
        <v>1.2454062882809308E-2</v>
      </c>
    </row>
    <row r="29" spans="1:66" x14ac:dyDescent="0.25">
      <c r="A29" s="2" t="s">
        <v>59</v>
      </c>
      <c r="B29" s="2" t="s">
        <v>64</v>
      </c>
      <c r="C29">
        <f>VLOOKUP($B29,'Tillförd energi'!$B$1:$AI$700,MATCH(C$1,'Tillförd energi'!$B$1:$AQ$1,0),FALSE)</f>
        <v>0</v>
      </c>
      <c r="D29">
        <f>VLOOKUP($B29,'Tillförd energi'!$B$1:$AI$700,MATCH(D$1,'Tillförd energi'!$B$1:$AQ$1,0),FALSE)</f>
        <v>0.219</v>
      </c>
      <c r="E29">
        <f>VLOOKUP($B29,'Tillförd energi'!$B$1:$AI$700,MATCH(E$1,'Tillförd energi'!$B$1:$AQ$1,0),FALSE)</f>
        <v>0</v>
      </c>
      <c r="F29">
        <f>VLOOKUP($B29,'Tillförd energi'!$B$1:$AI$700,MATCH(F$1,'Tillförd energi'!$B$1:$AQ$1,0),FALSE)</f>
        <v>0</v>
      </c>
      <c r="G29">
        <f>VLOOKUP($B29,'Tillförd energi'!$B$1:$AI$700,MATCH(G$1,'Tillförd energi'!$B$1:$AQ$1,0),FALSE)</f>
        <v>0</v>
      </c>
      <c r="H29">
        <f>VLOOKUP($B29,'Tillförd energi'!$B$1:$AI$700,MATCH(H$1,'Tillförd energi'!$B$1:$AQ$1,0),FALSE)</f>
        <v>0</v>
      </c>
      <c r="I29">
        <f>VLOOKUP($B29,'Tillförd energi'!$B$1:$AI$700,MATCH(I$1,'Tillförd energi'!$B$1:$AQ$1,0),FALSE)</f>
        <v>0</v>
      </c>
      <c r="J29">
        <f>VLOOKUP($B29,'Tillförd energi'!$B$1:$AI$700,MATCH(J$1,'Tillförd energi'!$B$1:$AQ$1,0),FALSE)</f>
        <v>0</v>
      </c>
      <c r="K29">
        <v>0</v>
      </c>
      <c r="L29">
        <f>VLOOKUP($B29,'Tillförd energi'!$B$1:$AI$700,MATCH(L$1,'Tillförd energi'!$B$1:$AQ$1,0),FALSE)</f>
        <v>0</v>
      </c>
      <c r="M29">
        <f>VLOOKUP($B29,'Tillförd energi'!$B$1:$AI$700,MATCH(M$1,'Tillförd energi'!$B$1:$AQ$1,0),FALSE)</f>
        <v>0</v>
      </c>
      <c r="N29">
        <f>VLOOKUP($B29,'Tillförd energi'!$B$1:$AI$700,MATCH(N$1,'Tillförd energi'!$B$1:$AQ$1,0),FALSE)</f>
        <v>0</v>
      </c>
      <c r="O29">
        <f>VLOOKUP($B29,'Tillförd energi'!$B$1:$AI$700,MATCH(O$1,'Tillförd energi'!$B$1:$AQ$1,0),FALSE)</f>
        <v>0</v>
      </c>
      <c r="P29">
        <f>VLOOKUP($B29,'Tillförd energi'!$B$1:$AI$700,MATCH(P$1,'Tillförd energi'!$B$1:$AQ$1,0),FALSE)</f>
        <v>0</v>
      </c>
      <c r="Q29">
        <f>VLOOKUP($B29,'Tillförd energi'!$B$1:$AI$700,MATCH(Q$1,'Tillförd energi'!$B$1:$AQ$1,0),FALSE)</f>
        <v>0</v>
      </c>
      <c r="R29">
        <f>VLOOKUP($B29,'Tillförd energi'!$B$1:$AI$700,MATCH(R$1,'Tillförd energi'!$B$1:$AQ$1,0),FALSE)</f>
        <v>3.9220000000000002</v>
      </c>
      <c r="S29">
        <f>VLOOKUP($B29,'Tillförd energi'!$B$1:$AI$700,MATCH(S$1,'Tillförd energi'!$B$1:$AQ$1,0),FALSE)</f>
        <v>0</v>
      </c>
      <c r="T29">
        <f>VLOOKUP($B29,'Tillförd energi'!$B$1:$AI$700,MATCH(T$1,'Tillförd energi'!$B$1:$AQ$1,0),FALSE)</f>
        <v>0</v>
      </c>
      <c r="U29">
        <f>VLOOKUP($B29,'Tillförd energi'!$B$1:$AI$700,MATCH(U$1,'Tillförd energi'!$B$1:$AQ$1,0),FALSE)</f>
        <v>0</v>
      </c>
      <c r="V29">
        <f>VLOOKUP($B29,'Tillförd energi'!$B$1:$AI$700,MATCH(V$1,'Tillförd energi'!$B$1:$AQ$1,0),FALSE)</f>
        <v>0</v>
      </c>
      <c r="W29">
        <f>VLOOKUP($B29,'Tillförd energi'!$B$1:$AI$700,MATCH(W$1,'Tillförd energi'!$B$1:$AQ$1,0),FALSE)</f>
        <v>0</v>
      </c>
      <c r="X29">
        <f>VLOOKUP($B29,'Tillförd energi'!$B$1:$AI$700,MATCH(X$1,'Tillförd energi'!$B$1:$AQ$1,0),FALSE)</f>
        <v>0</v>
      </c>
      <c r="Y29">
        <f>VLOOKUP($B29,'Tillförd energi'!$B$1:$AI$700,MATCH(Y$1,'Tillförd energi'!$B$1:$AQ$1,0),FALSE)</f>
        <v>0</v>
      </c>
      <c r="Z29">
        <f>VLOOKUP($B29,'Tillförd energi'!$B$1:$AI$700,MATCH(Z$1,'Tillförd energi'!$B$1:$AQ$1,0),FALSE)</f>
        <v>0</v>
      </c>
      <c r="AA29">
        <f>VLOOKUP($B29,'Tillförd energi'!$B$1:$AI$700,MATCH(AA$1,'Tillförd energi'!$B$1:$AQ$1,0),FALSE)</f>
        <v>0</v>
      </c>
      <c r="AB29">
        <f>VLOOKUP($B29,'Tillförd energi'!$B$1:$AI$700,MATCH(AB$1,'Tillförd energi'!$B$1:$AQ$1,0),FALSE)</f>
        <v>0</v>
      </c>
      <c r="AC29">
        <f>VLOOKUP($B29,'Tillförd energi'!$B$1:$AI$700,MATCH(AC$1,'Tillförd energi'!$B$1:$AQ$1,0),FALSE)</f>
        <v>0</v>
      </c>
      <c r="AD29">
        <f>VLOOKUP($B29,'Tillförd energi'!$B$1:$AI$700,MATCH(AD$1,'Tillförd energi'!$B$1:$AQ$1,0),FALSE)</f>
        <v>0</v>
      </c>
      <c r="AE29">
        <f>VLOOKUP($B29,'Tillförd energi'!$B$1:$AI$700,MATCH(AE$1,'Tillförd energi'!$B$1:$AQ$1,0),FALSE)</f>
        <v>0</v>
      </c>
      <c r="AF29">
        <f>VLOOKUP($B29,'Tillförd energi'!$B$1:$AI$700,MATCH(AF$1,'Tillförd energi'!$B$1:$AQ$1,0),FALSE)</f>
        <v>0.01</v>
      </c>
      <c r="AG29">
        <f>IFERROR(VLOOKUP(B29,Miljö!$B$1:$AC$550,MATCH("Köpt mängd produktionsspecifik fjärrvärme:",Miljö!$B$1:$AC$1,0),FALSE)/1,0)</f>
        <v>0</v>
      </c>
      <c r="AI29">
        <f t="shared" si="1"/>
        <v>4.1509999999999998</v>
      </c>
      <c r="AJ29">
        <f t="shared" si="2"/>
        <v>4.1509999999999998</v>
      </c>
      <c r="AK29">
        <f>IF(ISERROR(1/VLOOKUP($B29,Leveranser!$B$1:$S$500,MATCH("såld värme (gwh)",Leveranser!$B$1:$S$1,0),FALSE)),"",VLOOKUP($B29,Leveranser!$B$1:$S$500,MATCH("såld värme (gwh)",Leveranser!$B$1:$S$1,0),FALSE))</f>
        <v>3.468</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195">
        <f t="shared" si="3"/>
        <v>0.8354613346181643</v>
      </c>
      <c r="AP29" t="str">
        <f>IFERROR(VLOOKUP($B29,Miljövärden!$B$2:$H$550,7,FALSE),"Nej, saknas")</f>
        <v>Ja</v>
      </c>
      <c r="AQ29" t="str">
        <f>IFERROR(VLOOKUP($B29,Miljövärden!$B$2:$H$550,6,FALSE),"Nej, saknas")</f>
        <v>Ja</v>
      </c>
      <c r="AU29">
        <f t="shared" si="4"/>
        <v>0.01</v>
      </c>
      <c r="AV29">
        <f t="shared" si="5"/>
        <v>0</v>
      </c>
      <c r="AW29">
        <f t="shared" si="6"/>
        <v>0</v>
      </c>
      <c r="AX29">
        <f t="shared" si="7"/>
        <v>3.9220000000000002</v>
      </c>
      <c r="AZ29">
        <f t="shared" si="8"/>
        <v>3.9220000000000002</v>
      </c>
      <c r="BC29">
        <f t="shared" si="9"/>
        <v>0.219</v>
      </c>
      <c r="BD29">
        <f t="shared" si="10"/>
        <v>0</v>
      </c>
      <c r="BE29">
        <f t="shared" si="11"/>
        <v>3.9220000000000002</v>
      </c>
      <c r="BF29">
        <f t="shared" si="12"/>
        <v>0</v>
      </c>
      <c r="BG29">
        <f t="shared" si="13"/>
        <v>0.01</v>
      </c>
      <c r="BH29">
        <f t="shared" si="14"/>
        <v>4.1509999999999998</v>
      </c>
      <c r="BJ29" s="195">
        <f t="shared" si="15"/>
        <v>5.2758371476752594E-2</v>
      </c>
      <c r="BK29" s="195">
        <f t="shared" si="16"/>
        <v>0</v>
      </c>
      <c r="BL29" s="195">
        <f t="shared" si="17"/>
        <v>0.94483257046494828</v>
      </c>
      <c r="BM29" s="195">
        <f t="shared" si="18"/>
        <v>0</v>
      </c>
      <c r="BN29" s="195">
        <f t="shared" si="19"/>
        <v>2.4090580582992053E-3</v>
      </c>
    </row>
    <row r="30" spans="1:66" x14ac:dyDescent="0.25">
      <c r="A30" s="2" t="s">
        <v>59</v>
      </c>
      <c r="B30" s="2" t="s">
        <v>65</v>
      </c>
      <c r="C30">
        <f>VLOOKUP($B30,'Tillförd energi'!$B$1:$AI$700,MATCH(C$1,'Tillförd energi'!$B$1:$AQ$1,0),FALSE)</f>
        <v>0</v>
      </c>
      <c r="D30">
        <f>VLOOKUP($B30,'Tillförd energi'!$B$1:$AI$700,MATCH(D$1,'Tillförd energi'!$B$1:$AQ$1,0),FALSE)</f>
        <v>0.69899999999999995</v>
      </c>
      <c r="E30">
        <f>VLOOKUP($B30,'Tillförd energi'!$B$1:$AI$700,MATCH(E$1,'Tillförd energi'!$B$1:$AQ$1,0),FALSE)</f>
        <v>0</v>
      </c>
      <c r="F30">
        <f>VLOOKUP($B30,'Tillförd energi'!$B$1:$AI$700,MATCH(F$1,'Tillförd energi'!$B$1:$AQ$1,0),FALSE)</f>
        <v>0</v>
      </c>
      <c r="G30">
        <f>VLOOKUP($B30,'Tillförd energi'!$B$1:$AI$700,MATCH(G$1,'Tillförd energi'!$B$1:$AQ$1,0),FALSE)</f>
        <v>0</v>
      </c>
      <c r="H30">
        <f>VLOOKUP($B30,'Tillförd energi'!$B$1:$AI$700,MATCH(H$1,'Tillförd energi'!$B$1:$AQ$1,0),FALSE)</f>
        <v>0</v>
      </c>
      <c r="I30">
        <f>VLOOKUP($B30,'Tillförd energi'!$B$1:$AI$700,MATCH(I$1,'Tillförd energi'!$B$1:$AQ$1,0),FALSE)</f>
        <v>0</v>
      </c>
      <c r="J30">
        <f>VLOOKUP($B30,'Tillförd energi'!$B$1:$AI$700,MATCH(J$1,'Tillförd energi'!$B$1:$AQ$1,0),FALSE)</f>
        <v>0</v>
      </c>
      <c r="K30">
        <v>0</v>
      </c>
      <c r="L30">
        <f>VLOOKUP($B30,'Tillförd energi'!$B$1:$AI$700,MATCH(L$1,'Tillförd energi'!$B$1:$AQ$1,0),FALSE)</f>
        <v>0</v>
      </c>
      <c r="M30">
        <f>VLOOKUP($B30,'Tillförd energi'!$B$1:$AI$700,MATCH(M$1,'Tillförd energi'!$B$1:$AQ$1,0),FALSE)</f>
        <v>0</v>
      </c>
      <c r="N30">
        <f>VLOOKUP($B30,'Tillförd energi'!$B$1:$AI$700,MATCH(N$1,'Tillförd energi'!$B$1:$AQ$1,0),FALSE)</f>
        <v>0</v>
      </c>
      <c r="O30">
        <f>VLOOKUP($B30,'Tillförd energi'!$B$1:$AI$700,MATCH(O$1,'Tillförd energi'!$B$1:$AQ$1,0),FALSE)</f>
        <v>0</v>
      </c>
      <c r="P30">
        <f>VLOOKUP($B30,'Tillförd energi'!$B$1:$AI$700,MATCH(P$1,'Tillförd energi'!$B$1:$AQ$1,0),FALSE)</f>
        <v>22.725999999999999</v>
      </c>
      <c r="Q30">
        <f>VLOOKUP($B30,'Tillförd energi'!$B$1:$AI$700,MATCH(Q$1,'Tillförd energi'!$B$1:$AQ$1,0),FALSE)</f>
        <v>0</v>
      </c>
      <c r="R30">
        <f>VLOOKUP($B30,'Tillförd energi'!$B$1:$AI$700,MATCH(R$1,'Tillförd energi'!$B$1:$AQ$1,0),FALSE)</f>
        <v>1.133</v>
      </c>
      <c r="S30">
        <f>VLOOKUP($B30,'Tillförd energi'!$B$1:$AI$700,MATCH(S$1,'Tillförd energi'!$B$1:$AQ$1,0),FALSE)</f>
        <v>0</v>
      </c>
      <c r="T30">
        <f>VLOOKUP($B30,'Tillförd energi'!$B$1:$AI$700,MATCH(T$1,'Tillförd energi'!$B$1:$AQ$1,0),FALSE)</f>
        <v>0</v>
      </c>
      <c r="U30">
        <f>VLOOKUP($B30,'Tillförd energi'!$B$1:$AI$700,MATCH(U$1,'Tillförd energi'!$B$1:$AQ$1,0),FALSE)</f>
        <v>0</v>
      </c>
      <c r="V30">
        <f>VLOOKUP($B30,'Tillförd energi'!$B$1:$AI$700,MATCH(V$1,'Tillförd energi'!$B$1:$AQ$1,0),FALSE)</f>
        <v>0</v>
      </c>
      <c r="W30">
        <f>VLOOKUP($B30,'Tillförd energi'!$B$1:$AI$700,MATCH(W$1,'Tillförd energi'!$B$1:$AQ$1,0),FALSE)</f>
        <v>0</v>
      </c>
      <c r="X30">
        <f>VLOOKUP($B30,'Tillförd energi'!$B$1:$AI$700,MATCH(X$1,'Tillförd energi'!$B$1:$AQ$1,0),FALSE)</f>
        <v>0</v>
      </c>
      <c r="Y30">
        <f>VLOOKUP($B30,'Tillförd energi'!$B$1:$AI$700,MATCH(Y$1,'Tillförd energi'!$B$1:$AQ$1,0),FALSE)</f>
        <v>0</v>
      </c>
      <c r="Z30">
        <f>VLOOKUP($B30,'Tillförd energi'!$B$1:$AI$700,MATCH(Z$1,'Tillförd energi'!$B$1:$AQ$1,0),FALSE)</f>
        <v>0</v>
      </c>
      <c r="AA30">
        <f>VLOOKUP($B30,'Tillförd energi'!$B$1:$AI$700,MATCH(AA$1,'Tillförd energi'!$B$1:$AQ$1,0),FALSE)</f>
        <v>0</v>
      </c>
      <c r="AB30">
        <f>VLOOKUP($B30,'Tillförd energi'!$B$1:$AI$700,MATCH(AB$1,'Tillförd energi'!$B$1:$AQ$1,0),FALSE)</f>
        <v>0</v>
      </c>
      <c r="AC30">
        <f>VLOOKUP($B30,'Tillförd energi'!$B$1:$AI$700,MATCH(AC$1,'Tillförd energi'!$B$1:$AQ$1,0),FALSE)</f>
        <v>3.8490000000000002</v>
      </c>
      <c r="AD30">
        <f>VLOOKUP($B30,'Tillförd energi'!$B$1:$AI$700,MATCH(AD$1,'Tillförd energi'!$B$1:$AQ$1,0),FALSE)</f>
        <v>0</v>
      </c>
      <c r="AE30">
        <f>VLOOKUP($B30,'Tillförd energi'!$B$1:$AI$700,MATCH(AE$1,'Tillförd energi'!$B$1:$AQ$1,0),FALSE)</f>
        <v>0</v>
      </c>
      <c r="AF30">
        <f>VLOOKUP($B30,'Tillförd energi'!$B$1:$AI$700,MATCH(AF$1,'Tillförd energi'!$B$1:$AQ$1,0),FALSE)</f>
        <v>0.79800000000000004</v>
      </c>
      <c r="AG30">
        <f>IFERROR(VLOOKUP(B30,Miljö!$B$1:$AC$550,MATCH("Köpt mängd produktionsspecifik fjärrvärme:",Miljö!$B$1:$AC$1,0),FALSE)/1,0)</f>
        <v>0</v>
      </c>
      <c r="AI30">
        <f t="shared" si="1"/>
        <v>29.204999999999998</v>
      </c>
      <c r="AJ30">
        <f t="shared" si="2"/>
        <v>29.204999999999998</v>
      </c>
      <c r="AK30">
        <f>IF(ISERROR(1/VLOOKUP($B30,Leveranser!$B$1:$S$500,MATCH("såld värme (gwh)",Leveranser!$B$1:$S$1,0),FALSE)),"",VLOOKUP($B30,Leveranser!$B$1:$S$500,MATCH("såld värme (gwh)",Leveranser!$B$1:$S$1,0),FALSE))</f>
        <v>22.245000000000001</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195">
        <f t="shared" si="3"/>
        <v>0.76168464304057537</v>
      </c>
      <c r="AP30" t="str">
        <f>IFERROR(VLOOKUP($B30,Miljövärden!$B$2:$H$550,7,FALSE),"Nej, saknas")</f>
        <v>Ja</v>
      </c>
      <c r="AQ30" t="str">
        <f>IFERROR(VLOOKUP($B30,Miljövärden!$B$2:$H$550,6,FALSE),"Nej, saknas")</f>
        <v>Ja</v>
      </c>
      <c r="AU30">
        <f t="shared" si="4"/>
        <v>0.79800000000000004</v>
      </c>
      <c r="AV30">
        <f t="shared" si="5"/>
        <v>0</v>
      </c>
      <c r="AW30">
        <f t="shared" si="6"/>
        <v>22.725999999999999</v>
      </c>
      <c r="AX30">
        <f t="shared" si="7"/>
        <v>1.133</v>
      </c>
      <c r="AZ30">
        <f t="shared" si="8"/>
        <v>23.858999999999998</v>
      </c>
      <c r="BC30">
        <f t="shared" si="9"/>
        <v>0.69899999999999995</v>
      </c>
      <c r="BD30">
        <f t="shared" si="10"/>
        <v>0</v>
      </c>
      <c r="BE30">
        <f t="shared" si="11"/>
        <v>23.858999999999998</v>
      </c>
      <c r="BF30">
        <f t="shared" si="12"/>
        <v>3.8490000000000002</v>
      </c>
      <c r="BG30">
        <f t="shared" si="13"/>
        <v>0.79800000000000004</v>
      </c>
      <c r="BH30">
        <f t="shared" si="14"/>
        <v>29.204999999999998</v>
      </c>
      <c r="BJ30" s="195">
        <f t="shared" si="15"/>
        <v>2.3934257832562918E-2</v>
      </c>
      <c r="BK30" s="195">
        <f t="shared" si="16"/>
        <v>0</v>
      </c>
      <c r="BL30" s="195">
        <f t="shared" si="17"/>
        <v>0.81694915254237288</v>
      </c>
      <c r="BM30" s="195">
        <f t="shared" si="18"/>
        <v>0.13179250128402673</v>
      </c>
      <c r="BN30" s="195">
        <f t="shared" si="19"/>
        <v>2.7324088341037497E-2</v>
      </c>
    </row>
    <row r="31" spans="1:66" x14ac:dyDescent="0.25">
      <c r="A31" s="2" t="s">
        <v>59</v>
      </c>
      <c r="B31" s="2" t="s">
        <v>66</v>
      </c>
      <c r="C31">
        <f>VLOOKUP($B31,'Tillförd energi'!$B$1:$AI$700,MATCH(C$1,'Tillförd energi'!$B$1:$AQ$1,0),FALSE)</f>
        <v>0</v>
      </c>
      <c r="D31">
        <f>VLOOKUP($B31,'Tillförd energi'!$B$1:$AI$700,MATCH(D$1,'Tillförd energi'!$B$1:$AQ$1,0),FALSE)</f>
        <v>0</v>
      </c>
      <c r="E31">
        <f>VLOOKUP($B31,'Tillförd energi'!$B$1:$AI$700,MATCH(E$1,'Tillförd energi'!$B$1:$AQ$1,0),FALSE)</f>
        <v>0</v>
      </c>
      <c r="F31">
        <f>VLOOKUP($B31,'Tillförd energi'!$B$1:$AI$700,MATCH(F$1,'Tillförd energi'!$B$1:$AQ$1,0),FALSE)</f>
        <v>0</v>
      </c>
      <c r="G31">
        <f>VLOOKUP($B31,'Tillförd energi'!$B$1:$AI$700,MATCH(G$1,'Tillförd energi'!$B$1:$AQ$1,0),FALSE)</f>
        <v>0</v>
      </c>
      <c r="H31">
        <f>VLOOKUP($B31,'Tillförd energi'!$B$1:$AI$700,MATCH(H$1,'Tillförd energi'!$B$1:$AQ$1,0),FALSE)</f>
        <v>0</v>
      </c>
      <c r="I31">
        <f>VLOOKUP($B31,'Tillförd energi'!$B$1:$AI$700,MATCH(I$1,'Tillförd energi'!$B$1:$AQ$1,0),FALSE)</f>
        <v>0</v>
      </c>
      <c r="J31">
        <f>VLOOKUP($B31,'Tillförd energi'!$B$1:$AI$700,MATCH(J$1,'Tillförd energi'!$B$1:$AQ$1,0),FALSE)</f>
        <v>0</v>
      </c>
      <c r="K31">
        <v>0</v>
      </c>
      <c r="L31">
        <f>VLOOKUP($B31,'Tillförd energi'!$B$1:$AI$700,MATCH(L$1,'Tillförd energi'!$B$1:$AQ$1,0),FALSE)</f>
        <v>0</v>
      </c>
      <c r="M31">
        <f>VLOOKUP($B31,'Tillförd energi'!$B$1:$AI$700,MATCH(M$1,'Tillförd energi'!$B$1:$AQ$1,0),FALSE)</f>
        <v>0</v>
      </c>
      <c r="N31">
        <f>VLOOKUP($B31,'Tillförd energi'!$B$1:$AI$700,MATCH(N$1,'Tillförd energi'!$B$1:$AQ$1,0),FALSE)</f>
        <v>0</v>
      </c>
      <c r="O31">
        <f>VLOOKUP($B31,'Tillförd energi'!$B$1:$AI$700,MATCH(O$1,'Tillförd energi'!$B$1:$AQ$1,0),FALSE)</f>
        <v>0</v>
      </c>
      <c r="P31">
        <f>VLOOKUP($B31,'Tillförd energi'!$B$1:$AI$700,MATCH(P$1,'Tillförd energi'!$B$1:$AQ$1,0),FALSE)</f>
        <v>0</v>
      </c>
      <c r="Q31">
        <f>VLOOKUP($B31,'Tillförd energi'!$B$1:$AI$700,MATCH(Q$1,'Tillförd energi'!$B$1:$AQ$1,0),FALSE)</f>
        <v>0</v>
      </c>
      <c r="R31">
        <f>VLOOKUP($B31,'Tillförd energi'!$B$1:$AI$700,MATCH(R$1,'Tillförd energi'!$B$1:$AQ$1,0),FALSE)</f>
        <v>0</v>
      </c>
      <c r="S31">
        <f>VLOOKUP($B31,'Tillförd energi'!$B$1:$AI$700,MATCH(S$1,'Tillförd energi'!$B$1:$AQ$1,0),FALSE)</f>
        <v>0</v>
      </c>
      <c r="T31">
        <f>VLOOKUP($B31,'Tillförd energi'!$B$1:$AI$700,MATCH(T$1,'Tillförd energi'!$B$1:$AQ$1,0),FALSE)</f>
        <v>0</v>
      </c>
      <c r="U31">
        <f>VLOOKUP($B31,'Tillförd energi'!$B$1:$AI$700,MATCH(U$1,'Tillförd energi'!$B$1:$AQ$1,0),FALSE)</f>
        <v>0</v>
      </c>
      <c r="V31">
        <f>VLOOKUP($B31,'Tillförd energi'!$B$1:$AI$700,MATCH(V$1,'Tillförd energi'!$B$1:$AQ$1,0),FALSE)</f>
        <v>0</v>
      </c>
      <c r="W31">
        <f>VLOOKUP($B31,'Tillförd energi'!$B$1:$AI$700,MATCH(W$1,'Tillförd energi'!$B$1:$AQ$1,0),FALSE)</f>
        <v>1.2290000000000001</v>
      </c>
      <c r="X31">
        <f>VLOOKUP($B31,'Tillförd energi'!$B$1:$AI$700,MATCH(X$1,'Tillförd energi'!$B$1:$AQ$1,0),FALSE)</f>
        <v>0</v>
      </c>
      <c r="Y31">
        <f>VLOOKUP($B31,'Tillförd energi'!$B$1:$AI$700,MATCH(Y$1,'Tillförd energi'!$B$1:$AQ$1,0),FALSE)</f>
        <v>0</v>
      </c>
      <c r="Z31">
        <f>VLOOKUP($B31,'Tillförd energi'!$B$1:$AI$700,MATCH(Z$1,'Tillförd energi'!$B$1:$AQ$1,0),FALSE)</f>
        <v>0</v>
      </c>
      <c r="AA31">
        <f>VLOOKUP($B31,'Tillförd energi'!$B$1:$AI$700,MATCH(AA$1,'Tillförd energi'!$B$1:$AQ$1,0),FALSE)</f>
        <v>0</v>
      </c>
      <c r="AB31">
        <f>VLOOKUP($B31,'Tillförd energi'!$B$1:$AI$700,MATCH(AB$1,'Tillförd energi'!$B$1:$AQ$1,0),FALSE)</f>
        <v>0</v>
      </c>
      <c r="AC31">
        <f>VLOOKUP($B31,'Tillförd energi'!$B$1:$AI$700,MATCH(AC$1,'Tillförd energi'!$B$1:$AQ$1,0),FALSE)</f>
        <v>0</v>
      </c>
      <c r="AD31">
        <f>VLOOKUP($B31,'Tillförd energi'!$B$1:$AI$700,MATCH(AD$1,'Tillförd energi'!$B$1:$AQ$1,0),FALSE)</f>
        <v>30.235299999999999</v>
      </c>
      <c r="AE31">
        <f>VLOOKUP($B31,'Tillförd energi'!$B$1:$AI$700,MATCH(AE$1,'Tillförd energi'!$B$1:$AQ$1,0),FALSE)</f>
        <v>0</v>
      </c>
      <c r="AF31">
        <f>VLOOKUP($B31,'Tillförd energi'!$B$1:$AI$700,MATCH(AF$1,'Tillförd energi'!$B$1:$AQ$1,0),FALSE)</f>
        <v>7.8E-2</v>
      </c>
      <c r="AG31">
        <f>IFERROR(VLOOKUP(B31,Miljö!$B$1:$AC$550,MATCH("Köpt mängd produktionsspecifik fjärrvärme:",Miljö!$B$1:$AC$1,0),FALSE)/1,0)</f>
        <v>0</v>
      </c>
      <c r="AI31">
        <f t="shared" si="1"/>
        <v>31.542299999999997</v>
      </c>
      <c r="AJ31">
        <f t="shared" si="2"/>
        <v>31.542299999999997</v>
      </c>
      <c r="AK31">
        <f>IF(ISERROR(1/VLOOKUP($B31,Leveranser!$B$1:$S$500,MATCH("såld värme (gwh)",Leveranser!$B$1:$S$1,0),FALSE)),"",VLOOKUP($B31,Leveranser!$B$1:$S$500,MATCH("såld värme (gwh)",Leveranser!$B$1:$S$1,0),FALSE))</f>
        <v>26.55</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195">
        <f t="shared" si="3"/>
        <v>0.84172682397922793</v>
      </c>
      <c r="AP31" t="str">
        <f>IFERROR(VLOOKUP($B31,Miljövärden!$B$2:$H$550,7,FALSE),"Nej, saknas")</f>
        <v>Ja</v>
      </c>
      <c r="AQ31" t="str">
        <f>IFERROR(VLOOKUP($B31,Miljövärden!$B$2:$H$550,6,FALSE),"Nej, saknas")</f>
        <v>Ja</v>
      </c>
      <c r="AU31">
        <f t="shared" si="4"/>
        <v>7.8E-2</v>
      </c>
      <c r="AV31">
        <f t="shared" si="5"/>
        <v>0</v>
      </c>
      <c r="AW31">
        <f t="shared" si="6"/>
        <v>0</v>
      </c>
      <c r="AX31">
        <f t="shared" si="7"/>
        <v>0</v>
      </c>
      <c r="AZ31">
        <f t="shared" si="8"/>
        <v>1.2290000000000001</v>
      </c>
      <c r="BC31">
        <f t="shared" si="9"/>
        <v>0</v>
      </c>
      <c r="BD31">
        <f t="shared" si="10"/>
        <v>0</v>
      </c>
      <c r="BE31">
        <f t="shared" si="11"/>
        <v>1.2290000000000001</v>
      </c>
      <c r="BF31">
        <f t="shared" si="12"/>
        <v>30.235299999999999</v>
      </c>
      <c r="BG31">
        <f t="shared" si="13"/>
        <v>7.8E-2</v>
      </c>
      <c r="BH31">
        <f t="shared" si="14"/>
        <v>31.542299999999997</v>
      </c>
      <c r="BJ31" s="195">
        <f t="shared" si="15"/>
        <v>0</v>
      </c>
      <c r="BK31" s="195">
        <f t="shared" si="16"/>
        <v>0</v>
      </c>
      <c r="BL31" s="195">
        <f t="shared" si="17"/>
        <v>3.8963550533727728E-2</v>
      </c>
      <c r="BM31" s="195">
        <f t="shared" si="18"/>
        <v>0.95856357970090966</v>
      </c>
      <c r="BN31" s="195">
        <f t="shared" si="19"/>
        <v>2.4728697653627037E-3</v>
      </c>
    </row>
    <row r="32" spans="1:66" x14ac:dyDescent="0.25">
      <c r="A32" s="2" t="s">
        <v>59</v>
      </c>
      <c r="B32" s="2" t="s">
        <v>67</v>
      </c>
      <c r="C32">
        <f>VLOOKUP($B32,'Tillförd energi'!$B$1:$AI$700,MATCH(C$1,'Tillförd energi'!$B$1:$AQ$1,0),FALSE)</f>
        <v>0</v>
      </c>
      <c r="D32">
        <f>VLOOKUP($B32,'Tillförd energi'!$B$1:$AI$700,MATCH(D$1,'Tillförd energi'!$B$1:$AQ$1,0),FALSE)</f>
        <v>0.18</v>
      </c>
      <c r="E32">
        <f>VLOOKUP($B32,'Tillförd energi'!$B$1:$AI$700,MATCH(E$1,'Tillförd energi'!$B$1:$AQ$1,0),FALSE)</f>
        <v>0</v>
      </c>
      <c r="F32">
        <f>VLOOKUP($B32,'Tillförd energi'!$B$1:$AI$700,MATCH(F$1,'Tillförd energi'!$B$1:$AQ$1,0),FALSE)</f>
        <v>0</v>
      </c>
      <c r="G32">
        <f>VLOOKUP($B32,'Tillförd energi'!$B$1:$AI$700,MATCH(G$1,'Tillförd energi'!$B$1:$AQ$1,0),FALSE)</f>
        <v>0</v>
      </c>
      <c r="H32">
        <f>VLOOKUP($B32,'Tillförd energi'!$B$1:$AI$700,MATCH(H$1,'Tillförd energi'!$B$1:$AQ$1,0),FALSE)</f>
        <v>0</v>
      </c>
      <c r="I32">
        <f>VLOOKUP($B32,'Tillförd energi'!$B$1:$AI$700,MATCH(I$1,'Tillförd energi'!$B$1:$AQ$1,0),FALSE)</f>
        <v>0</v>
      </c>
      <c r="J32">
        <f>VLOOKUP($B32,'Tillförd energi'!$B$1:$AI$700,MATCH(J$1,'Tillförd energi'!$B$1:$AQ$1,0),FALSE)</f>
        <v>0</v>
      </c>
      <c r="K32">
        <v>0</v>
      </c>
      <c r="L32">
        <f>VLOOKUP($B32,'Tillförd energi'!$B$1:$AI$700,MATCH(L$1,'Tillförd energi'!$B$1:$AQ$1,0),FALSE)</f>
        <v>0</v>
      </c>
      <c r="M32">
        <f>VLOOKUP($B32,'Tillförd energi'!$B$1:$AI$700,MATCH(M$1,'Tillförd energi'!$B$1:$AQ$1,0),FALSE)</f>
        <v>0</v>
      </c>
      <c r="N32">
        <f>VLOOKUP($B32,'Tillförd energi'!$B$1:$AI$700,MATCH(N$1,'Tillförd energi'!$B$1:$AQ$1,0),FALSE)</f>
        <v>0</v>
      </c>
      <c r="O32">
        <f>VLOOKUP($B32,'Tillförd energi'!$B$1:$AI$700,MATCH(O$1,'Tillförd energi'!$B$1:$AQ$1,0),FALSE)</f>
        <v>0</v>
      </c>
      <c r="P32">
        <f>VLOOKUP($B32,'Tillförd energi'!$B$1:$AI$700,MATCH(P$1,'Tillförd energi'!$B$1:$AQ$1,0),FALSE)</f>
        <v>0</v>
      </c>
      <c r="Q32">
        <f>VLOOKUP($B32,'Tillförd energi'!$B$1:$AI$700,MATCH(Q$1,'Tillförd energi'!$B$1:$AQ$1,0),FALSE)</f>
        <v>0</v>
      </c>
      <c r="R32">
        <f>VLOOKUP($B32,'Tillförd energi'!$B$1:$AI$700,MATCH(R$1,'Tillförd energi'!$B$1:$AQ$1,0),FALSE)</f>
        <v>7.5190000000000001</v>
      </c>
      <c r="S32">
        <f>VLOOKUP($B32,'Tillförd energi'!$B$1:$AI$700,MATCH(S$1,'Tillförd energi'!$B$1:$AQ$1,0),FALSE)</f>
        <v>0</v>
      </c>
      <c r="T32">
        <f>VLOOKUP($B32,'Tillförd energi'!$B$1:$AI$700,MATCH(T$1,'Tillförd energi'!$B$1:$AQ$1,0),FALSE)</f>
        <v>0</v>
      </c>
      <c r="U32">
        <f>VLOOKUP($B32,'Tillförd energi'!$B$1:$AI$700,MATCH(U$1,'Tillförd energi'!$B$1:$AQ$1,0),FALSE)</f>
        <v>0</v>
      </c>
      <c r="V32">
        <f>VLOOKUP($B32,'Tillförd energi'!$B$1:$AI$700,MATCH(V$1,'Tillförd energi'!$B$1:$AQ$1,0),FALSE)</f>
        <v>0</v>
      </c>
      <c r="W32">
        <f>VLOOKUP($B32,'Tillförd energi'!$B$1:$AI$700,MATCH(W$1,'Tillförd energi'!$B$1:$AQ$1,0),FALSE)</f>
        <v>0</v>
      </c>
      <c r="X32">
        <f>VLOOKUP($B32,'Tillförd energi'!$B$1:$AI$700,MATCH(X$1,'Tillförd energi'!$B$1:$AQ$1,0),FALSE)</f>
        <v>0</v>
      </c>
      <c r="Y32">
        <f>VLOOKUP($B32,'Tillförd energi'!$B$1:$AI$700,MATCH(Y$1,'Tillförd energi'!$B$1:$AQ$1,0),FALSE)</f>
        <v>0</v>
      </c>
      <c r="Z32">
        <f>VLOOKUP($B32,'Tillförd energi'!$B$1:$AI$700,MATCH(Z$1,'Tillförd energi'!$B$1:$AQ$1,0),FALSE)</f>
        <v>0</v>
      </c>
      <c r="AA32">
        <f>VLOOKUP($B32,'Tillförd energi'!$B$1:$AI$700,MATCH(AA$1,'Tillförd energi'!$B$1:$AQ$1,0),FALSE)</f>
        <v>0</v>
      </c>
      <c r="AB32">
        <f>VLOOKUP($B32,'Tillförd energi'!$B$1:$AI$700,MATCH(AB$1,'Tillförd energi'!$B$1:$AQ$1,0),FALSE)</f>
        <v>0</v>
      </c>
      <c r="AC32">
        <f>VLOOKUP($B32,'Tillförd energi'!$B$1:$AI$700,MATCH(AC$1,'Tillförd energi'!$B$1:$AQ$1,0),FALSE)</f>
        <v>0</v>
      </c>
      <c r="AD32">
        <f>VLOOKUP($B32,'Tillförd energi'!$B$1:$AI$700,MATCH(AD$1,'Tillförd energi'!$B$1:$AQ$1,0),FALSE)</f>
        <v>0</v>
      </c>
      <c r="AE32">
        <f>VLOOKUP($B32,'Tillförd energi'!$B$1:$AI$700,MATCH(AE$1,'Tillförd energi'!$B$1:$AQ$1,0),FALSE)</f>
        <v>0</v>
      </c>
      <c r="AF32">
        <f>VLOOKUP($B32,'Tillförd energi'!$B$1:$AI$700,MATCH(AF$1,'Tillförd energi'!$B$1:$AQ$1,0),FALSE)</f>
        <v>8.8999999999999996E-2</v>
      </c>
      <c r="AG32">
        <f>IFERROR(VLOOKUP(B32,Miljö!$B$1:$AC$550,MATCH("Köpt mängd produktionsspecifik fjärrvärme:",Miljö!$B$1:$AC$1,0),FALSE)/1,0)</f>
        <v>0</v>
      </c>
      <c r="AI32">
        <f t="shared" si="1"/>
        <v>7.7880000000000003</v>
      </c>
      <c r="AJ32">
        <f t="shared" si="2"/>
        <v>7.7880000000000003</v>
      </c>
      <c r="AK32">
        <f>IF(ISERROR(1/VLOOKUP($B32,Leveranser!$B$1:$S$500,MATCH("såld värme (gwh)",Leveranser!$B$1:$S$1,0),FALSE)),"",VLOOKUP($B32,Leveranser!$B$1:$S$500,MATCH("såld värme (gwh)",Leveranser!$B$1:$S$1,0),FALSE))</f>
        <v>6.6970000000000001</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195">
        <f t="shared" si="3"/>
        <v>0.85991268618387262</v>
      </c>
      <c r="AP32" t="str">
        <f>IFERROR(VLOOKUP($B32,Miljövärden!$B$2:$H$550,7,FALSE),"Nej, saknas")</f>
        <v>Ja</v>
      </c>
      <c r="AQ32" t="str">
        <f>IFERROR(VLOOKUP($B32,Miljövärden!$B$2:$H$550,6,FALSE),"Nej, saknas")</f>
        <v>Nej</v>
      </c>
      <c r="AU32">
        <f t="shared" si="4"/>
        <v>8.8999999999999996E-2</v>
      </c>
      <c r="AV32">
        <f t="shared" si="5"/>
        <v>0</v>
      </c>
      <c r="AW32">
        <f t="shared" si="6"/>
        <v>0</v>
      </c>
      <c r="AX32">
        <f t="shared" si="7"/>
        <v>7.5190000000000001</v>
      </c>
      <c r="AZ32">
        <f t="shared" si="8"/>
        <v>7.5190000000000001</v>
      </c>
      <c r="BC32">
        <f t="shared" si="9"/>
        <v>0.18</v>
      </c>
      <c r="BD32">
        <f t="shared" si="10"/>
        <v>0</v>
      </c>
      <c r="BE32">
        <f t="shared" si="11"/>
        <v>7.5190000000000001</v>
      </c>
      <c r="BF32">
        <f t="shared" si="12"/>
        <v>0</v>
      </c>
      <c r="BG32">
        <f t="shared" si="13"/>
        <v>8.8999999999999996E-2</v>
      </c>
      <c r="BH32">
        <f t="shared" si="14"/>
        <v>7.7880000000000003</v>
      </c>
      <c r="BJ32" s="195">
        <f t="shared" si="15"/>
        <v>2.3112480739599383E-2</v>
      </c>
      <c r="BK32" s="195">
        <f t="shared" si="16"/>
        <v>0</v>
      </c>
      <c r="BL32" s="195">
        <f t="shared" si="17"/>
        <v>0.96545968156137651</v>
      </c>
      <c r="BM32" s="195">
        <f t="shared" si="18"/>
        <v>0</v>
      </c>
      <c r="BN32" s="195">
        <f t="shared" si="19"/>
        <v>1.1427837699024139E-2</v>
      </c>
    </row>
    <row r="33" spans="1:66" x14ac:dyDescent="0.25">
      <c r="A33" s="2" t="s">
        <v>59</v>
      </c>
      <c r="B33" s="2" t="s">
        <v>68</v>
      </c>
      <c r="C33">
        <f>VLOOKUP($B33,'Tillförd energi'!$B$1:$AI$700,MATCH(C$1,'Tillförd energi'!$B$1:$AQ$1,0),FALSE)</f>
        <v>0</v>
      </c>
      <c r="D33">
        <f>VLOOKUP($B33,'Tillförd energi'!$B$1:$AI$700,MATCH(D$1,'Tillförd energi'!$B$1:$AQ$1,0),FALSE)</f>
        <v>3.5000000000000003E-2</v>
      </c>
      <c r="E33">
        <f>VLOOKUP($B33,'Tillförd energi'!$B$1:$AI$700,MATCH(E$1,'Tillförd energi'!$B$1:$AQ$1,0),FALSE)</f>
        <v>0</v>
      </c>
      <c r="F33">
        <f>VLOOKUP($B33,'Tillförd energi'!$B$1:$AI$700,MATCH(F$1,'Tillförd energi'!$B$1:$AQ$1,0),FALSE)</f>
        <v>0</v>
      </c>
      <c r="G33">
        <f>VLOOKUP($B33,'Tillförd energi'!$B$1:$AI$700,MATCH(G$1,'Tillförd energi'!$B$1:$AQ$1,0),FALSE)</f>
        <v>0</v>
      </c>
      <c r="H33">
        <f>VLOOKUP($B33,'Tillförd energi'!$B$1:$AI$700,MATCH(H$1,'Tillförd energi'!$B$1:$AQ$1,0),FALSE)</f>
        <v>0</v>
      </c>
      <c r="I33">
        <f>VLOOKUP($B33,'Tillförd energi'!$B$1:$AI$700,MATCH(I$1,'Tillförd energi'!$B$1:$AQ$1,0),FALSE)</f>
        <v>0</v>
      </c>
      <c r="J33">
        <f>VLOOKUP($B33,'Tillförd energi'!$B$1:$AI$700,MATCH(J$1,'Tillförd energi'!$B$1:$AQ$1,0),FALSE)</f>
        <v>0</v>
      </c>
      <c r="K33">
        <v>0</v>
      </c>
      <c r="L33">
        <f>VLOOKUP($B33,'Tillförd energi'!$B$1:$AI$700,MATCH(L$1,'Tillförd energi'!$B$1:$AQ$1,0),FALSE)</f>
        <v>0</v>
      </c>
      <c r="M33">
        <f>VLOOKUP($B33,'Tillförd energi'!$B$1:$AI$700,MATCH(M$1,'Tillförd energi'!$B$1:$AQ$1,0),FALSE)</f>
        <v>0</v>
      </c>
      <c r="N33">
        <f>VLOOKUP($B33,'Tillförd energi'!$B$1:$AI$700,MATCH(N$1,'Tillförd energi'!$B$1:$AQ$1,0),FALSE)</f>
        <v>0</v>
      </c>
      <c r="O33">
        <f>VLOOKUP($B33,'Tillförd energi'!$B$1:$AI$700,MATCH(O$1,'Tillförd energi'!$B$1:$AQ$1,0),FALSE)</f>
        <v>0</v>
      </c>
      <c r="P33">
        <f>VLOOKUP($B33,'Tillförd energi'!$B$1:$AI$700,MATCH(P$1,'Tillförd energi'!$B$1:$AQ$1,0),FALSE)</f>
        <v>0</v>
      </c>
      <c r="Q33">
        <f>VLOOKUP($B33,'Tillförd energi'!$B$1:$AI$700,MATCH(Q$1,'Tillförd energi'!$B$1:$AQ$1,0),FALSE)</f>
        <v>0</v>
      </c>
      <c r="R33">
        <f>VLOOKUP($B33,'Tillförd energi'!$B$1:$AI$700,MATCH(R$1,'Tillförd energi'!$B$1:$AQ$1,0),FALSE)</f>
        <v>2.9740000000000002</v>
      </c>
      <c r="S33">
        <f>VLOOKUP($B33,'Tillförd energi'!$B$1:$AI$700,MATCH(S$1,'Tillförd energi'!$B$1:$AQ$1,0),FALSE)</f>
        <v>0</v>
      </c>
      <c r="T33">
        <f>VLOOKUP($B33,'Tillförd energi'!$B$1:$AI$700,MATCH(T$1,'Tillförd energi'!$B$1:$AQ$1,0),FALSE)</f>
        <v>0</v>
      </c>
      <c r="U33">
        <f>VLOOKUP($B33,'Tillförd energi'!$B$1:$AI$700,MATCH(U$1,'Tillförd energi'!$B$1:$AQ$1,0),FALSE)</f>
        <v>0</v>
      </c>
      <c r="V33">
        <f>VLOOKUP($B33,'Tillförd energi'!$B$1:$AI$700,MATCH(V$1,'Tillförd energi'!$B$1:$AQ$1,0),FALSE)</f>
        <v>0</v>
      </c>
      <c r="W33">
        <f>VLOOKUP($B33,'Tillförd energi'!$B$1:$AI$700,MATCH(W$1,'Tillförd energi'!$B$1:$AQ$1,0),FALSE)</f>
        <v>0</v>
      </c>
      <c r="X33">
        <f>VLOOKUP($B33,'Tillförd energi'!$B$1:$AI$700,MATCH(X$1,'Tillförd energi'!$B$1:$AQ$1,0),FALSE)</f>
        <v>0</v>
      </c>
      <c r="Y33">
        <f>VLOOKUP($B33,'Tillförd energi'!$B$1:$AI$700,MATCH(Y$1,'Tillförd energi'!$B$1:$AQ$1,0),FALSE)</f>
        <v>0</v>
      </c>
      <c r="Z33">
        <f>VLOOKUP($B33,'Tillförd energi'!$B$1:$AI$700,MATCH(Z$1,'Tillförd energi'!$B$1:$AQ$1,0),FALSE)</f>
        <v>0</v>
      </c>
      <c r="AA33">
        <f>VLOOKUP($B33,'Tillförd energi'!$B$1:$AI$700,MATCH(AA$1,'Tillförd energi'!$B$1:$AQ$1,0),FALSE)</f>
        <v>0</v>
      </c>
      <c r="AB33">
        <f>VLOOKUP($B33,'Tillförd energi'!$B$1:$AI$700,MATCH(AB$1,'Tillförd energi'!$B$1:$AQ$1,0),FALSE)</f>
        <v>0</v>
      </c>
      <c r="AC33">
        <f>VLOOKUP($B33,'Tillförd energi'!$B$1:$AI$700,MATCH(AC$1,'Tillförd energi'!$B$1:$AQ$1,0),FALSE)</f>
        <v>0</v>
      </c>
      <c r="AD33">
        <f>VLOOKUP($B33,'Tillförd energi'!$B$1:$AI$700,MATCH(AD$1,'Tillförd energi'!$B$1:$AQ$1,0),FALSE)</f>
        <v>0</v>
      </c>
      <c r="AE33">
        <f>VLOOKUP($B33,'Tillförd energi'!$B$1:$AI$700,MATCH(AE$1,'Tillförd energi'!$B$1:$AQ$1,0),FALSE)</f>
        <v>0</v>
      </c>
      <c r="AF33">
        <f>VLOOKUP($B33,'Tillförd energi'!$B$1:$AI$700,MATCH(AF$1,'Tillförd energi'!$B$1:$AQ$1,0),FALSE)</f>
        <v>4.8000000000000001E-2</v>
      </c>
      <c r="AG33">
        <f>IFERROR(VLOOKUP(B33,Miljö!$B$1:$AC$550,MATCH("Köpt mängd produktionsspecifik fjärrvärme:",Miljö!$B$1:$AC$1,0),FALSE)/1,0)</f>
        <v>0</v>
      </c>
      <c r="AI33">
        <f t="shared" si="1"/>
        <v>3.0570000000000004</v>
      </c>
      <c r="AJ33">
        <f t="shared" si="2"/>
        <v>3.0570000000000004</v>
      </c>
      <c r="AK33">
        <f>IF(ISERROR(1/VLOOKUP($B33,Leveranser!$B$1:$S$500,MATCH("såld värme (gwh)",Leveranser!$B$1:$S$1,0),FALSE)),"",VLOOKUP($B33,Leveranser!$B$1:$S$500,MATCH("såld värme (gwh)",Leveranser!$B$1:$S$1,0),FALSE))</f>
        <v>2.3860000000000001</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195">
        <f t="shared" si="3"/>
        <v>0.78050376185803072</v>
      </c>
      <c r="AP33" t="str">
        <f>IFERROR(VLOOKUP($B33,Miljövärden!$B$2:$H$550,7,FALSE),"Nej, saknas")</f>
        <v>Ja</v>
      </c>
      <c r="AQ33" t="str">
        <f>IFERROR(VLOOKUP($B33,Miljövärden!$B$2:$H$550,6,FALSE),"Nej, saknas")</f>
        <v>Ja</v>
      </c>
      <c r="AU33">
        <f t="shared" si="4"/>
        <v>4.8000000000000001E-2</v>
      </c>
      <c r="AV33">
        <f t="shared" si="5"/>
        <v>0</v>
      </c>
      <c r="AW33">
        <f t="shared" si="6"/>
        <v>0</v>
      </c>
      <c r="AX33">
        <f t="shared" si="7"/>
        <v>2.9740000000000002</v>
      </c>
      <c r="AZ33">
        <f t="shared" si="8"/>
        <v>2.9740000000000002</v>
      </c>
      <c r="BC33">
        <f t="shared" si="9"/>
        <v>3.5000000000000003E-2</v>
      </c>
      <c r="BD33">
        <f t="shared" si="10"/>
        <v>0</v>
      </c>
      <c r="BE33">
        <f t="shared" si="11"/>
        <v>2.9740000000000002</v>
      </c>
      <c r="BF33">
        <f t="shared" si="12"/>
        <v>0</v>
      </c>
      <c r="BG33">
        <f t="shared" si="13"/>
        <v>4.8000000000000001E-2</v>
      </c>
      <c r="BH33">
        <f t="shared" si="14"/>
        <v>3.0570000000000004</v>
      </c>
      <c r="BJ33" s="195">
        <f t="shared" si="15"/>
        <v>1.144913313706248E-2</v>
      </c>
      <c r="BK33" s="195">
        <f t="shared" si="16"/>
        <v>0</v>
      </c>
      <c r="BL33" s="195">
        <f t="shared" si="17"/>
        <v>0.97284919856068031</v>
      </c>
      <c r="BM33" s="195">
        <f t="shared" si="18"/>
        <v>0</v>
      </c>
      <c r="BN33" s="195">
        <f t="shared" si="19"/>
        <v>1.5701668302257114E-2</v>
      </c>
    </row>
    <row r="34" spans="1:66" x14ac:dyDescent="0.25">
      <c r="A34" s="2" t="s">
        <v>59</v>
      </c>
      <c r="B34" s="2" t="s">
        <v>69</v>
      </c>
      <c r="C34">
        <f>VLOOKUP($B34,'Tillförd energi'!$B$1:$AI$700,MATCH(C$1,'Tillförd energi'!$B$1:$AQ$1,0),FALSE)</f>
        <v>0</v>
      </c>
      <c r="D34">
        <f>VLOOKUP($B34,'Tillförd energi'!$B$1:$AI$700,MATCH(D$1,'Tillförd energi'!$B$1:$AQ$1,0),FALSE)</f>
        <v>0.48599999999999999</v>
      </c>
      <c r="E34">
        <f>VLOOKUP($B34,'Tillförd energi'!$B$1:$AI$700,MATCH(E$1,'Tillförd energi'!$B$1:$AQ$1,0),FALSE)</f>
        <v>0</v>
      </c>
      <c r="F34">
        <f>VLOOKUP($B34,'Tillförd energi'!$B$1:$AI$700,MATCH(F$1,'Tillförd energi'!$B$1:$AQ$1,0),FALSE)</f>
        <v>0</v>
      </c>
      <c r="G34">
        <f>VLOOKUP($B34,'Tillförd energi'!$B$1:$AI$700,MATCH(G$1,'Tillförd energi'!$B$1:$AQ$1,0),FALSE)</f>
        <v>0</v>
      </c>
      <c r="H34">
        <f>VLOOKUP($B34,'Tillförd energi'!$B$1:$AI$700,MATCH(H$1,'Tillförd energi'!$B$1:$AQ$1,0),FALSE)</f>
        <v>0</v>
      </c>
      <c r="I34">
        <f>VLOOKUP($B34,'Tillförd energi'!$B$1:$AI$700,MATCH(I$1,'Tillförd energi'!$B$1:$AQ$1,0),FALSE)</f>
        <v>0</v>
      </c>
      <c r="J34">
        <f>VLOOKUP($B34,'Tillförd energi'!$B$1:$AI$700,MATCH(J$1,'Tillförd energi'!$B$1:$AQ$1,0),FALSE)</f>
        <v>0</v>
      </c>
      <c r="K34">
        <v>0</v>
      </c>
      <c r="L34">
        <f>VLOOKUP($B34,'Tillförd energi'!$B$1:$AI$700,MATCH(L$1,'Tillförd energi'!$B$1:$AQ$1,0),FALSE)</f>
        <v>0</v>
      </c>
      <c r="M34">
        <f>VLOOKUP($B34,'Tillförd energi'!$B$1:$AI$700,MATCH(M$1,'Tillförd energi'!$B$1:$AQ$1,0),FALSE)</f>
        <v>0</v>
      </c>
      <c r="N34">
        <f>VLOOKUP($B34,'Tillförd energi'!$B$1:$AI$700,MATCH(N$1,'Tillförd energi'!$B$1:$AQ$1,0),FALSE)</f>
        <v>0</v>
      </c>
      <c r="O34">
        <f>VLOOKUP($B34,'Tillförd energi'!$B$1:$AI$700,MATCH(O$1,'Tillförd energi'!$B$1:$AQ$1,0),FALSE)</f>
        <v>0</v>
      </c>
      <c r="P34">
        <f>VLOOKUP($B34,'Tillförd energi'!$B$1:$AI$700,MATCH(P$1,'Tillförd energi'!$B$1:$AQ$1,0),FALSE)</f>
        <v>0</v>
      </c>
      <c r="Q34">
        <f>VLOOKUP($B34,'Tillförd energi'!$B$1:$AI$700,MATCH(Q$1,'Tillförd energi'!$B$1:$AQ$1,0),FALSE)</f>
        <v>0</v>
      </c>
      <c r="R34">
        <f>VLOOKUP($B34,'Tillförd energi'!$B$1:$AI$700,MATCH(R$1,'Tillförd energi'!$B$1:$AQ$1,0),FALSE)</f>
        <v>3.46</v>
      </c>
      <c r="S34">
        <f>VLOOKUP($B34,'Tillförd energi'!$B$1:$AI$700,MATCH(S$1,'Tillförd energi'!$B$1:$AQ$1,0),FALSE)</f>
        <v>0</v>
      </c>
      <c r="T34">
        <f>VLOOKUP($B34,'Tillförd energi'!$B$1:$AI$700,MATCH(T$1,'Tillförd energi'!$B$1:$AQ$1,0),FALSE)</f>
        <v>0</v>
      </c>
      <c r="U34">
        <f>VLOOKUP($B34,'Tillförd energi'!$B$1:$AI$700,MATCH(U$1,'Tillförd energi'!$B$1:$AQ$1,0),FALSE)</f>
        <v>0</v>
      </c>
      <c r="V34">
        <f>VLOOKUP($B34,'Tillförd energi'!$B$1:$AI$700,MATCH(V$1,'Tillförd energi'!$B$1:$AQ$1,0),FALSE)</f>
        <v>0</v>
      </c>
      <c r="W34">
        <f>VLOOKUP($B34,'Tillförd energi'!$B$1:$AI$700,MATCH(W$1,'Tillförd energi'!$B$1:$AQ$1,0),FALSE)</f>
        <v>0</v>
      </c>
      <c r="X34">
        <f>VLOOKUP($B34,'Tillförd energi'!$B$1:$AI$700,MATCH(X$1,'Tillförd energi'!$B$1:$AQ$1,0),FALSE)</f>
        <v>0</v>
      </c>
      <c r="Y34">
        <f>VLOOKUP($B34,'Tillförd energi'!$B$1:$AI$700,MATCH(Y$1,'Tillförd energi'!$B$1:$AQ$1,0),FALSE)</f>
        <v>0</v>
      </c>
      <c r="Z34">
        <f>VLOOKUP($B34,'Tillförd energi'!$B$1:$AI$700,MATCH(Z$1,'Tillförd energi'!$B$1:$AQ$1,0),FALSE)</f>
        <v>0</v>
      </c>
      <c r="AA34">
        <f>VLOOKUP($B34,'Tillförd energi'!$B$1:$AI$700,MATCH(AA$1,'Tillförd energi'!$B$1:$AQ$1,0),FALSE)</f>
        <v>0</v>
      </c>
      <c r="AB34">
        <f>VLOOKUP($B34,'Tillförd energi'!$B$1:$AI$700,MATCH(AB$1,'Tillförd energi'!$B$1:$AQ$1,0),FALSE)</f>
        <v>0</v>
      </c>
      <c r="AC34">
        <f>VLOOKUP($B34,'Tillförd energi'!$B$1:$AI$700,MATCH(AC$1,'Tillförd energi'!$B$1:$AQ$1,0),FALSE)</f>
        <v>0</v>
      </c>
      <c r="AD34">
        <f>VLOOKUP($B34,'Tillförd energi'!$B$1:$AI$700,MATCH(AD$1,'Tillförd energi'!$B$1:$AQ$1,0),FALSE)</f>
        <v>0</v>
      </c>
      <c r="AE34">
        <f>VLOOKUP($B34,'Tillförd energi'!$B$1:$AI$700,MATCH(AE$1,'Tillförd energi'!$B$1:$AQ$1,0),FALSE)</f>
        <v>0</v>
      </c>
      <c r="AF34">
        <f>VLOOKUP($B34,'Tillförd energi'!$B$1:$AI$700,MATCH(AF$1,'Tillförd energi'!$B$1:$AQ$1,0),FALSE)</f>
        <v>6.3E-2</v>
      </c>
      <c r="AG34">
        <f>IFERROR(VLOOKUP(B34,Miljö!$B$1:$AC$550,MATCH("Köpt mängd produktionsspecifik fjärrvärme:",Miljö!$B$1:$AC$1,0),FALSE)/1,0)</f>
        <v>0</v>
      </c>
      <c r="AI34">
        <f t="shared" si="1"/>
        <v>4.0089999999999995</v>
      </c>
      <c r="AJ34">
        <f t="shared" si="2"/>
        <v>4.0089999999999995</v>
      </c>
      <c r="AK34">
        <f>IF(ISERROR(1/VLOOKUP($B34,Leveranser!$B$1:$S$500,MATCH("såld värme (gwh)",Leveranser!$B$1:$S$1,0),FALSE)),"",VLOOKUP($B34,Leveranser!$B$1:$S$500,MATCH("såld värme (gwh)",Leveranser!$B$1:$S$1,0),FALSE))</f>
        <v>3.077</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195">
        <f t="shared" si="3"/>
        <v>0.76752307308555756</v>
      </c>
      <c r="AP34" t="str">
        <f>IFERROR(VLOOKUP($B34,Miljövärden!$B$2:$H$550,7,FALSE),"Nej, saknas")</f>
        <v>Ja</v>
      </c>
      <c r="AQ34" t="str">
        <f>IFERROR(VLOOKUP($B34,Miljövärden!$B$2:$H$550,6,FALSE),"Nej, saknas")</f>
        <v>Ja</v>
      </c>
      <c r="AU34">
        <f t="shared" si="4"/>
        <v>6.3E-2</v>
      </c>
      <c r="AV34">
        <f t="shared" si="5"/>
        <v>0</v>
      </c>
      <c r="AW34">
        <f t="shared" si="6"/>
        <v>0</v>
      </c>
      <c r="AX34">
        <f t="shared" si="7"/>
        <v>3.46</v>
      </c>
      <c r="AZ34">
        <f t="shared" si="8"/>
        <v>3.46</v>
      </c>
      <c r="BC34">
        <f t="shared" si="9"/>
        <v>0.48599999999999999</v>
      </c>
      <c r="BD34">
        <f t="shared" si="10"/>
        <v>0</v>
      </c>
      <c r="BE34">
        <f t="shared" si="11"/>
        <v>3.46</v>
      </c>
      <c r="BF34">
        <f t="shared" si="12"/>
        <v>0</v>
      </c>
      <c r="BG34">
        <f t="shared" si="13"/>
        <v>6.3E-2</v>
      </c>
      <c r="BH34">
        <f t="shared" si="14"/>
        <v>4.0089999999999995</v>
      </c>
      <c r="BJ34" s="195">
        <f t="shared" si="15"/>
        <v>0.12122723871289599</v>
      </c>
      <c r="BK34" s="195">
        <f t="shared" si="16"/>
        <v>0</v>
      </c>
      <c r="BL34" s="195">
        <f t="shared" si="17"/>
        <v>0.8630581192317287</v>
      </c>
      <c r="BM34" s="195">
        <f t="shared" si="18"/>
        <v>0</v>
      </c>
      <c r="BN34" s="195">
        <f t="shared" si="19"/>
        <v>1.5714642055375407E-2</v>
      </c>
    </row>
    <row r="35" spans="1:66" x14ac:dyDescent="0.25">
      <c r="A35" s="2" t="s">
        <v>70</v>
      </c>
      <c r="B35" s="2" t="s">
        <v>71</v>
      </c>
      <c r="C35">
        <f>VLOOKUP($B35,'Tillförd energi'!$B$1:$AI$700,MATCH(C$1,'Tillförd energi'!$B$1:$AQ$1,0),FALSE)</f>
        <v>0</v>
      </c>
      <c r="D35">
        <f>VLOOKUP($B35,'Tillförd energi'!$B$1:$AI$700,MATCH(D$1,'Tillförd energi'!$B$1:$AQ$1,0),FALSE)</f>
        <v>0</v>
      </c>
      <c r="E35">
        <f>VLOOKUP($B35,'Tillförd energi'!$B$1:$AI$700,MATCH(E$1,'Tillförd energi'!$B$1:$AQ$1,0),FALSE)</f>
        <v>0</v>
      </c>
      <c r="F35">
        <f>VLOOKUP($B35,'Tillförd energi'!$B$1:$AI$700,MATCH(F$1,'Tillförd energi'!$B$1:$AQ$1,0),FALSE)</f>
        <v>0</v>
      </c>
      <c r="G35">
        <f>VLOOKUP($B35,'Tillförd energi'!$B$1:$AI$700,MATCH(G$1,'Tillförd energi'!$B$1:$AQ$1,0),FALSE)</f>
        <v>0</v>
      </c>
      <c r="H35">
        <f>VLOOKUP($B35,'Tillförd energi'!$B$1:$AI$700,MATCH(H$1,'Tillförd energi'!$B$1:$AQ$1,0),FALSE)</f>
        <v>0</v>
      </c>
      <c r="I35">
        <f>VLOOKUP($B35,'Tillförd energi'!$B$1:$AI$700,MATCH(I$1,'Tillförd energi'!$B$1:$AQ$1,0),FALSE)</f>
        <v>0</v>
      </c>
      <c r="J35">
        <f>VLOOKUP($B35,'Tillförd energi'!$B$1:$AI$700,MATCH(J$1,'Tillförd energi'!$B$1:$AQ$1,0),FALSE)</f>
        <v>0</v>
      </c>
      <c r="K35">
        <v>0</v>
      </c>
      <c r="L35">
        <f>VLOOKUP($B35,'Tillförd energi'!$B$1:$AI$700,MATCH(L$1,'Tillförd energi'!$B$1:$AQ$1,0),FALSE)</f>
        <v>0</v>
      </c>
      <c r="M35">
        <f>VLOOKUP($B35,'Tillförd energi'!$B$1:$AI$700,MATCH(M$1,'Tillförd energi'!$B$1:$AQ$1,0),FALSE)</f>
        <v>0</v>
      </c>
      <c r="N35">
        <f>VLOOKUP($B35,'Tillförd energi'!$B$1:$AI$700,MATCH(N$1,'Tillförd energi'!$B$1:$AQ$1,0),FALSE)</f>
        <v>0</v>
      </c>
      <c r="O35">
        <f>VLOOKUP($B35,'Tillförd energi'!$B$1:$AI$700,MATCH(O$1,'Tillförd energi'!$B$1:$AQ$1,0),FALSE)</f>
        <v>0</v>
      </c>
      <c r="P35">
        <f>VLOOKUP($B35,'Tillförd energi'!$B$1:$AI$700,MATCH(P$1,'Tillförd energi'!$B$1:$AQ$1,0),FALSE)</f>
        <v>0</v>
      </c>
      <c r="Q35">
        <f>VLOOKUP($B35,'Tillförd energi'!$B$1:$AI$700,MATCH(Q$1,'Tillförd energi'!$B$1:$AQ$1,0),FALSE)</f>
        <v>0</v>
      </c>
      <c r="R35">
        <f>VLOOKUP($B35,'Tillförd energi'!$B$1:$AI$700,MATCH(R$1,'Tillförd energi'!$B$1:$AQ$1,0),FALSE)</f>
        <v>0</v>
      </c>
      <c r="S35">
        <f>VLOOKUP($B35,'Tillförd energi'!$B$1:$AI$700,MATCH(S$1,'Tillförd energi'!$B$1:$AQ$1,0),FALSE)</f>
        <v>0</v>
      </c>
      <c r="T35">
        <f>VLOOKUP($B35,'Tillförd energi'!$B$1:$AI$700,MATCH(T$1,'Tillförd energi'!$B$1:$AQ$1,0),FALSE)</f>
        <v>0</v>
      </c>
      <c r="U35">
        <f>VLOOKUP($B35,'Tillförd energi'!$B$1:$AI$700,MATCH(U$1,'Tillförd energi'!$B$1:$AQ$1,0),FALSE)</f>
        <v>0</v>
      </c>
      <c r="V35">
        <f>VLOOKUP($B35,'Tillförd energi'!$B$1:$AI$700,MATCH(V$1,'Tillförd energi'!$B$1:$AQ$1,0),FALSE)</f>
        <v>0</v>
      </c>
      <c r="W35">
        <f>VLOOKUP($B35,'Tillförd energi'!$B$1:$AI$700,MATCH(W$1,'Tillförd energi'!$B$1:$AQ$1,0),FALSE)</f>
        <v>0</v>
      </c>
      <c r="X35">
        <f>VLOOKUP($B35,'Tillförd energi'!$B$1:$AI$700,MATCH(X$1,'Tillförd energi'!$B$1:$AQ$1,0),FALSE)</f>
        <v>0</v>
      </c>
      <c r="Y35">
        <f>VLOOKUP($B35,'Tillförd energi'!$B$1:$AI$700,MATCH(Y$1,'Tillförd energi'!$B$1:$AQ$1,0),FALSE)</f>
        <v>0</v>
      </c>
      <c r="Z35">
        <f>VLOOKUP($B35,'Tillförd energi'!$B$1:$AI$700,MATCH(Z$1,'Tillförd energi'!$B$1:$AQ$1,0),FALSE)</f>
        <v>0</v>
      </c>
      <c r="AA35">
        <f>VLOOKUP($B35,'Tillförd energi'!$B$1:$AI$700,MATCH(AA$1,'Tillförd energi'!$B$1:$AQ$1,0),FALSE)</f>
        <v>0</v>
      </c>
      <c r="AB35">
        <f>VLOOKUP($B35,'Tillförd energi'!$B$1:$AI$700,MATCH(AB$1,'Tillförd energi'!$B$1:$AQ$1,0),FALSE)</f>
        <v>0</v>
      </c>
      <c r="AC35">
        <f>VLOOKUP($B35,'Tillförd energi'!$B$1:$AI$700,MATCH(AC$1,'Tillförd energi'!$B$1:$AQ$1,0),FALSE)</f>
        <v>0</v>
      </c>
      <c r="AD35">
        <f>VLOOKUP($B35,'Tillförd energi'!$B$1:$AI$700,MATCH(AD$1,'Tillförd energi'!$B$1:$AQ$1,0),FALSE)</f>
        <v>0</v>
      </c>
      <c r="AE35">
        <f>VLOOKUP($B35,'Tillförd energi'!$B$1:$AI$700,MATCH(AE$1,'Tillförd energi'!$B$1:$AQ$1,0),FALSE)</f>
        <v>0</v>
      </c>
      <c r="AF35">
        <f>VLOOKUP($B35,'Tillförd energi'!$B$1:$AI$700,MATCH(AF$1,'Tillförd energi'!$B$1:$AQ$1,0),FALSE)</f>
        <v>0</v>
      </c>
      <c r="AG35">
        <f>IFERROR(VLOOKUP(B35,Miljö!$B$1:$AC$550,MATCH("Köpt mängd produktionsspecifik fjärrvärme:",Miljö!$B$1:$AC$1,0),FALSE)/1,0)</f>
        <v>0</v>
      </c>
      <c r="AI35">
        <f t="shared" si="1"/>
        <v>0</v>
      </c>
      <c r="AJ35">
        <f t="shared" si="2"/>
        <v>0</v>
      </c>
      <c r="AK35" t="str">
        <f>IF(ISERROR(1/VLOOKUP($B35,Leveranser!$B$1:$S$500,MATCH("såld värme (gwh)",Leveranser!$B$1:$S$1,0),FALSE)),"",VLOOKUP($B35,Leveranser!$B$1:$S$500,MATCH("såld värme (gwh)",Leveranser!$B$1:$S$1,0),FALSE))</f>
        <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195" t="str">
        <f t="shared" si="3"/>
        <v/>
      </c>
      <c r="AP35" t="str">
        <f>IFERROR(VLOOKUP($B35,Miljövärden!$B$2:$H$550,7,FALSE),"Nej, saknas")</f>
        <v>Nej</v>
      </c>
      <c r="AQ35" t="str">
        <f>IFERROR(VLOOKUP($B35,Miljövärden!$B$2:$H$550,6,FALSE),"Nej, saknas")</f>
        <v>Nej</v>
      </c>
      <c r="AU35">
        <f t="shared" si="4"/>
        <v>0</v>
      </c>
      <c r="AV35">
        <f t="shared" si="5"/>
        <v>0</v>
      </c>
      <c r="AW35">
        <f t="shared" si="6"/>
        <v>0</v>
      </c>
      <c r="AX35">
        <f t="shared" si="7"/>
        <v>0</v>
      </c>
      <c r="AZ35">
        <f t="shared" si="8"/>
        <v>0</v>
      </c>
      <c r="BC35">
        <f t="shared" si="9"/>
        <v>0</v>
      </c>
      <c r="BD35">
        <f t="shared" si="10"/>
        <v>0</v>
      </c>
      <c r="BE35">
        <f t="shared" si="11"/>
        <v>0</v>
      </c>
      <c r="BF35">
        <f t="shared" si="12"/>
        <v>0</v>
      </c>
      <c r="BG35">
        <f t="shared" si="13"/>
        <v>0</v>
      </c>
      <c r="BH35">
        <f t="shared" si="14"/>
        <v>0</v>
      </c>
      <c r="BJ35" s="195" t="e">
        <f t="shared" si="15"/>
        <v>#DIV/0!</v>
      </c>
      <c r="BK35" s="195" t="e">
        <f t="shared" si="16"/>
        <v>#DIV/0!</v>
      </c>
      <c r="BL35" s="195" t="e">
        <f t="shared" si="17"/>
        <v>#DIV/0!</v>
      </c>
      <c r="BM35" s="195" t="e">
        <f t="shared" si="18"/>
        <v>#DIV/0!</v>
      </c>
      <c r="BN35" s="195" t="e">
        <f t="shared" si="19"/>
        <v>#DIV/0!</v>
      </c>
    </row>
    <row r="36" spans="1:66" x14ac:dyDescent="0.25">
      <c r="A36" s="2" t="s">
        <v>74</v>
      </c>
      <c r="B36" s="2" t="s">
        <v>75</v>
      </c>
      <c r="C36">
        <f>VLOOKUP($B36,'Tillförd energi'!$B$1:$AI$700,MATCH(C$1,'Tillförd energi'!$B$1:$AQ$1,0),FALSE)</f>
        <v>0</v>
      </c>
      <c r="D36">
        <f>VLOOKUP($B36,'Tillförd energi'!$B$1:$AI$700,MATCH(D$1,'Tillförd energi'!$B$1:$AQ$1,0),FALSE)</f>
        <v>0.72</v>
      </c>
      <c r="E36">
        <f>VLOOKUP($B36,'Tillförd energi'!$B$1:$AI$700,MATCH(E$1,'Tillförd energi'!$B$1:$AQ$1,0),FALSE)</f>
        <v>0</v>
      </c>
      <c r="F36">
        <f>VLOOKUP($B36,'Tillförd energi'!$B$1:$AI$700,MATCH(F$1,'Tillförd energi'!$B$1:$AQ$1,0),FALSE)</f>
        <v>0</v>
      </c>
      <c r="G36">
        <f>VLOOKUP($B36,'Tillförd energi'!$B$1:$AI$700,MATCH(G$1,'Tillförd energi'!$B$1:$AQ$1,0),FALSE)</f>
        <v>0</v>
      </c>
      <c r="H36">
        <f>VLOOKUP($B36,'Tillförd energi'!$B$1:$AI$700,MATCH(H$1,'Tillförd energi'!$B$1:$AQ$1,0),FALSE)</f>
        <v>0</v>
      </c>
      <c r="I36">
        <f>VLOOKUP($B36,'Tillförd energi'!$B$1:$AI$700,MATCH(I$1,'Tillförd energi'!$B$1:$AQ$1,0),FALSE)</f>
        <v>0</v>
      </c>
      <c r="J36">
        <f>VLOOKUP($B36,'Tillförd energi'!$B$1:$AI$700,MATCH(J$1,'Tillförd energi'!$B$1:$AQ$1,0),FALSE)</f>
        <v>0</v>
      </c>
      <c r="K36">
        <v>0</v>
      </c>
      <c r="L36">
        <f>VLOOKUP($B36,'Tillförd energi'!$B$1:$AI$700,MATCH(L$1,'Tillförd energi'!$B$1:$AQ$1,0),FALSE)</f>
        <v>0</v>
      </c>
      <c r="M36">
        <f>VLOOKUP($B36,'Tillförd energi'!$B$1:$AI$700,MATCH(M$1,'Tillförd energi'!$B$1:$AQ$1,0),FALSE)</f>
        <v>0</v>
      </c>
      <c r="N36">
        <f>VLOOKUP($B36,'Tillförd energi'!$B$1:$AI$700,MATCH(N$1,'Tillförd energi'!$B$1:$AQ$1,0),FALSE)</f>
        <v>0</v>
      </c>
      <c r="O36">
        <f>VLOOKUP($B36,'Tillförd energi'!$B$1:$AI$700,MATCH(O$1,'Tillförd energi'!$B$1:$AQ$1,0),FALSE)</f>
        <v>9.19</v>
      </c>
      <c r="P36">
        <f>VLOOKUP($B36,'Tillförd energi'!$B$1:$AI$700,MATCH(P$1,'Tillförd energi'!$B$1:$AQ$1,0),FALSE)</f>
        <v>10.27</v>
      </c>
      <c r="Q36">
        <f>VLOOKUP($B36,'Tillförd energi'!$B$1:$AI$700,MATCH(Q$1,'Tillförd energi'!$B$1:$AQ$1,0),FALSE)</f>
        <v>0</v>
      </c>
      <c r="R36">
        <f>VLOOKUP($B36,'Tillförd energi'!$B$1:$AI$700,MATCH(R$1,'Tillförd energi'!$B$1:$AQ$1,0),FALSE)</f>
        <v>0</v>
      </c>
      <c r="S36">
        <f>VLOOKUP($B36,'Tillförd energi'!$B$1:$AI$700,MATCH(S$1,'Tillförd energi'!$B$1:$AQ$1,0),FALSE)</f>
        <v>0</v>
      </c>
      <c r="T36">
        <f>VLOOKUP($B36,'Tillförd energi'!$B$1:$AI$700,MATCH(T$1,'Tillförd energi'!$B$1:$AQ$1,0),FALSE)</f>
        <v>0</v>
      </c>
      <c r="U36">
        <f>VLOOKUP($B36,'Tillförd energi'!$B$1:$AI$700,MATCH(U$1,'Tillförd energi'!$B$1:$AQ$1,0),FALSE)</f>
        <v>0</v>
      </c>
      <c r="V36">
        <f>VLOOKUP($B36,'Tillförd energi'!$B$1:$AI$700,MATCH(V$1,'Tillförd energi'!$B$1:$AQ$1,0),FALSE)</f>
        <v>0</v>
      </c>
      <c r="W36">
        <f>VLOOKUP($B36,'Tillförd energi'!$B$1:$AI$700,MATCH(W$1,'Tillförd energi'!$B$1:$AQ$1,0),FALSE)</f>
        <v>0</v>
      </c>
      <c r="X36">
        <f>VLOOKUP($B36,'Tillförd energi'!$B$1:$AI$700,MATCH(X$1,'Tillförd energi'!$B$1:$AQ$1,0),FALSE)</f>
        <v>0</v>
      </c>
      <c r="Y36">
        <f>VLOOKUP($B36,'Tillförd energi'!$B$1:$AI$700,MATCH(Y$1,'Tillförd energi'!$B$1:$AQ$1,0),FALSE)</f>
        <v>0</v>
      </c>
      <c r="Z36">
        <f>VLOOKUP($B36,'Tillförd energi'!$B$1:$AI$700,MATCH(Z$1,'Tillförd energi'!$B$1:$AQ$1,0),FALSE)</f>
        <v>0</v>
      </c>
      <c r="AA36">
        <f>VLOOKUP($B36,'Tillförd energi'!$B$1:$AI$700,MATCH(AA$1,'Tillförd energi'!$B$1:$AQ$1,0),FALSE)</f>
        <v>0</v>
      </c>
      <c r="AB36">
        <f>VLOOKUP($B36,'Tillförd energi'!$B$1:$AI$700,MATCH(AB$1,'Tillförd energi'!$B$1:$AQ$1,0),FALSE)</f>
        <v>0</v>
      </c>
      <c r="AC36">
        <f>VLOOKUP($B36,'Tillförd energi'!$B$1:$AI$700,MATCH(AC$1,'Tillförd energi'!$B$1:$AQ$1,0),FALSE)</f>
        <v>1.76</v>
      </c>
      <c r="AD36">
        <f>VLOOKUP($B36,'Tillförd energi'!$B$1:$AI$700,MATCH(AD$1,'Tillförd energi'!$B$1:$AQ$1,0),FALSE)</f>
        <v>0</v>
      </c>
      <c r="AE36">
        <f>VLOOKUP($B36,'Tillförd energi'!$B$1:$AI$700,MATCH(AE$1,'Tillförd energi'!$B$1:$AQ$1,0),FALSE)</f>
        <v>0</v>
      </c>
      <c r="AF36">
        <f>VLOOKUP($B36,'Tillförd energi'!$B$1:$AI$700,MATCH(AF$1,'Tillförd energi'!$B$1:$AQ$1,0),FALSE)</f>
        <v>0.36699999999999999</v>
      </c>
      <c r="AG36">
        <f>IFERROR(VLOOKUP(B36,Miljö!$B$1:$AC$550,MATCH("Köpt mängd produktionsspecifik fjärrvärme:",Miljö!$B$1:$AC$1,0),FALSE)/1,0)</f>
        <v>0</v>
      </c>
      <c r="AI36">
        <f t="shared" si="1"/>
        <v>22.307000000000002</v>
      </c>
      <c r="AJ36">
        <f t="shared" si="2"/>
        <v>22.307000000000002</v>
      </c>
      <c r="AK36">
        <f>IF(ISERROR(1/VLOOKUP($B36,Leveranser!$B$1:$S$500,MATCH("såld värme (gwh)",Leveranser!$B$1:$S$1,0),FALSE)),"",VLOOKUP($B36,Leveranser!$B$1:$S$500,MATCH("såld värme (gwh)",Leveranser!$B$1:$S$1,0),FALSE))</f>
        <v>16.440000000000001</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195">
        <f t="shared" si="3"/>
        <v>0.73698838929484012</v>
      </c>
      <c r="AP36" t="str">
        <f>IFERROR(VLOOKUP($B36,Miljövärden!$B$2:$H$550,7,FALSE),"Nej, saknas")</f>
        <v>Ja</v>
      </c>
      <c r="AQ36" t="str">
        <f>IFERROR(VLOOKUP($B36,Miljövärden!$B$2:$H$550,6,FALSE),"Nej, saknas")</f>
        <v>Nej</v>
      </c>
      <c r="AU36">
        <f t="shared" si="4"/>
        <v>0.36699999999999999</v>
      </c>
      <c r="AV36">
        <f t="shared" si="5"/>
        <v>0</v>
      </c>
      <c r="AW36">
        <f t="shared" si="6"/>
        <v>19.46</v>
      </c>
      <c r="AX36">
        <f t="shared" si="7"/>
        <v>0</v>
      </c>
      <c r="AZ36">
        <f t="shared" si="8"/>
        <v>19.46</v>
      </c>
      <c r="BC36">
        <f t="shared" si="9"/>
        <v>0.72</v>
      </c>
      <c r="BD36">
        <f t="shared" si="10"/>
        <v>0</v>
      </c>
      <c r="BE36">
        <f t="shared" si="11"/>
        <v>19.46</v>
      </c>
      <c r="BF36">
        <f t="shared" si="12"/>
        <v>1.76</v>
      </c>
      <c r="BG36">
        <f t="shared" si="13"/>
        <v>0.36699999999999999</v>
      </c>
      <c r="BH36">
        <f t="shared" si="14"/>
        <v>22.307000000000002</v>
      </c>
      <c r="BJ36" s="195">
        <f t="shared" si="15"/>
        <v>3.2276863764737519E-2</v>
      </c>
      <c r="BK36" s="195">
        <f t="shared" si="16"/>
        <v>0</v>
      </c>
      <c r="BL36" s="195">
        <f t="shared" si="17"/>
        <v>0.87237190119693364</v>
      </c>
      <c r="BM36" s="195">
        <f t="shared" si="18"/>
        <v>7.8899000313802842E-2</v>
      </c>
      <c r="BN36" s="195">
        <f t="shared" si="19"/>
        <v>1.6452234724525932E-2</v>
      </c>
    </row>
    <row r="37" spans="1:66" x14ac:dyDescent="0.25">
      <c r="A37" s="2" t="s">
        <v>74</v>
      </c>
      <c r="B37" s="2" t="s">
        <v>76</v>
      </c>
      <c r="C37">
        <f>VLOOKUP($B37,'Tillförd energi'!$B$1:$AI$700,MATCH(C$1,'Tillförd energi'!$B$1:$AQ$1,0),FALSE)</f>
        <v>0</v>
      </c>
      <c r="D37">
        <f>VLOOKUP($B37,'Tillförd energi'!$B$1:$AI$700,MATCH(D$1,'Tillförd energi'!$B$1:$AQ$1,0),FALSE)</f>
        <v>0.81590600000000002</v>
      </c>
      <c r="E37">
        <f>VLOOKUP($B37,'Tillförd energi'!$B$1:$AI$700,MATCH(E$1,'Tillförd energi'!$B$1:$AQ$1,0),FALSE)</f>
        <v>0.24</v>
      </c>
      <c r="F37">
        <f>VLOOKUP($B37,'Tillförd energi'!$B$1:$AI$700,MATCH(F$1,'Tillförd energi'!$B$1:$AQ$1,0),FALSE)</f>
        <v>0</v>
      </c>
      <c r="G37">
        <f>VLOOKUP($B37,'Tillförd energi'!$B$1:$AI$700,MATCH(G$1,'Tillförd energi'!$B$1:$AQ$1,0),FALSE)</f>
        <v>0</v>
      </c>
      <c r="H37">
        <f>VLOOKUP($B37,'Tillförd energi'!$B$1:$AI$700,MATCH(H$1,'Tillförd energi'!$B$1:$AQ$1,0),FALSE)</f>
        <v>0</v>
      </c>
      <c r="I37">
        <f>VLOOKUP($B37,'Tillförd energi'!$B$1:$AI$700,MATCH(I$1,'Tillförd energi'!$B$1:$AQ$1,0),FALSE)</f>
        <v>88.232799999999997</v>
      </c>
      <c r="J37">
        <f>VLOOKUP($B37,'Tillförd energi'!$B$1:$AI$700,MATCH(J$1,'Tillförd energi'!$B$1:$AQ$1,0),FALSE)</f>
        <v>0</v>
      </c>
      <c r="K37">
        <v>0</v>
      </c>
      <c r="L37">
        <f>VLOOKUP($B37,'Tillförd energi'!$B$1:$AI$700,MATCH(L$1,'Tillförd energi'!$B$1:$AQ$1,0),FALSE)</f>
        <v>22.369499999999999</v>
      </c>
      <c r="M37">
        <f>VLOOKUP($B37,'Tillförd energi'!$B$1:$AI$700,MATCH(M$1,'Tillförd energi'!$B$1:$AQ$1,0),FALSE)</f>
        <v>4.0921799999999999</v>
      </c>
      <c r="N37">
        <f>VLOOKUP($B37,'Tillförd energi'!$B$1:$AI$700,MATCH(N$1,'Tillförd energi'!$B$1:$AQ$1,0),FALSE)</f>
        <v>0</v>
      </c>
      <c r="O37">
        <f>VLOOKUP($B37,'Tillförd energi'!$B$1:$AI$700,MATCH(O$1,'Tillförd energi'!$B$1:$AQ$1,0),FALSE)</f>
        <v>2.2200000000000002</v>
      </c>
      <c r="P37">
        <f>VLOOKUP($B37,'Tillförd energi'!$B$1:$AI$700,MATCH(P$1,'Tillförd energi'!$B$1:$AQ$1,0),FALSE)</f>
        <v>3.85</v>
      </c>
      <c r="Q37">
        <f>VLOOKUP($B37,'Tillförd energi'!$B$1:$AI$700,MATCH(Q$1,'Tillförd energi'!$B$1:$AQ$1,0),FALSE)</f>
        <v>0</v>
      </c>
      <c r="R37">
        <f>VLOOKUP($B37,'Tillförd energi'!$B$1:$AI$700,MATCH(R$1,'Tillförd energi'!$B$1:$AQ$1,0),FALSE)</f>
        <v>0</v>
      </c>
      <c r="S37">
        <f>VLOOKUP($B37,'Tillförd energi'!$B$1:$AI$700,MATCH(S$1,'Tillförd energi'!$B$1:$AQ$1,0),FALSE)</f>
        <v>0</v>
      </c>
      <c r="T37">
        <f>VLOOKUP($B37,'Tillförd energi'!$B$1:$AI$700,MATCH(T$1,'Tillförd energi'!$B$1:$AQ$1,0),FALSE)</f>
        <v>0</v>
      </c>
      <c r="U37">
        <f>VLOOKUP($B37,'Tillförd energi'!$B$1:$AI$700,MATCH(U$1,'Tillförd energi'!$B$1:$AQ$1,0),FALSE)</f>
        <v>0</v>
      </c>
      <c r="V37">
        <f>VLOOKUP($B37,'Tillförd energi'!$B$1:$AI$700,MATCH(V$1,'Tillförd energi'!$B$1:$AQ$1,0),FALSE)</f>
        <v>0</v>
      </c>
      <c r="W37">
        <f>VLOOKUP($B37,'Tillförd energi'!$B$1:$AI$700,MATCH(W$1,'Tillförd energi'!$B$1:$AQ$1,0),FALSE)</f>
        <v>0</v>
      </c>
      <c r="X37">
        <f>VLOOKUP($B37,'Tillförd energi'!$B$1:$AI$700,MATCH(X$1,'Tillförd energi'!$B$1:$AQ$1,0),FALSE)</f>
        <v>0</v>
      </c>
      <c r="Y37">
        <f>VLOOKUP($B37,'Tillförd energi'!$B$1:$AI$700,MATCH(Y$1,'Tillförd energi'!$B$1:$AQ$1,0),FALSE)</f>
        <v>0</v>
      </c>
      <c r="Z37">
        <f>VLOOKUP($B37,'Tillförd energi'!$B$1:$AI$700,MATCH(Z$1,'Tillförd energi'!$B$1:$AQ$1,0),FALSE)</f>
        <v>0</v>
      </c>
      <c r="AA37">
        <f>VLOOKUP($B37,'Tillförd energi'!$B$1:$AI$700,MATCH(AA$1,'Tillförd energi'!$B$1:$AQ$1,0),FALSE)</f>
        <v>0</v>
      </c>
      <c r="AB37">
        <f>VLOOKUP($B37,'Tillförd energi'!$B$1:$AI$700,MATCH(AB$1,'Tillförd energi'!$B$1:$AQ$1,0),FALSE)</f>
        <v>0</v>
      </c>
      <c r="AC37">
        <f>VLOOKUP($B37,'Tillförd energi'!$B$1:$AI$700,MATCH(AC$1,'Tillförd energi'!$B$1:$AQ$1,0),FALSE)</f>
        <v>12.24</v>
      </c>
      <c r="AD37">
        <f>VLOOKUP($B37,'Tillförd energi'!$B$1:$AI$700,MATCH(AD$1,'Tillförd energi'!$B$1:$AQ$1,0),FALSE)</f>
        <v>0</v>
      </c>
      <c r="AE37">
        <f>VLOOKUP($B37,'Tillförd energi'!$B$1:$AI$700,MATCH(AE$1,'Tillförd energi'!$B$1:$AQ$1,0),FALSE)</f>
        <v>0</v>
      </c>
      <c r="AF37">
        <f>VLOOKUP($B37,'Tillförd energi'!$B$1:$AI$700,MATCH(AF$1,'Tillförd energi'!$B$1:$AQ$1,0),FALSE)</f>
        <v>6.2343200000000003</v>
      </c>
      <c r="AG37">
        <f>IFERROR(VLOOKUP(B37,Miljö!$B$1:$AC$550,MATCH("Köpt mängd produktionsspecifik fjärrvärme:",Miljö!$B$1:$AC$1,0),FALSE)/1,0)</f>
        <v>0</v>
      </c>
      <c r="AI37">
        <f t="shared" si="1"/>
        <v>140.29470599999999</v>
      </c>
      <c r="AJ37">
        <f t="shared" si="2"/>
        <v>140.29470599999999</v>
      </c>
      <c r="AK37">
        <f>IF(ISERROR(1/VLOOKUP($B37,Leveranser!$B$1:$S$500,MATCH("såld värme (gwh)",Leveranser!$B$1:$S$1,0),FALSE)),"",VLOOKUP($B37,Leveranser!$B$1:$S$500,MATCH("såld värme (gwh)",Leveranser!$B$1:$S$1,0),FALSE))</f>
        <v>123.122</v>
      </c>
      <c r="AL37">
        <f>VLOOKUP($B37,Leveranser!$B$1:$Y$500,MATCH("Totalt såld fjärrvärme till andra fjärrvärmeföretag",Leveranser!$B$1:$AA$1,0),FALSE)</f>
        <v>0</v>
      </c>
      <c r="AM37">
        <f>IF(ISERROR(1/VLOOKUP($B37,Miljö!$B$1:$S$500,MATCH("Såld mängd produktionsspecifik fjärrvärme (GWh)",Miljö!$B$1:$R$1,0),FALSE)),0,VLOOKUP($B37,Miljö!$B$1:$S$500,MATCH("Såld mängd produktionsspecifik fjärrvärme (GWh)",Miljö!$B$1:$R$1,0),FALSE))</f>
        <v>0</v>
      </c>
      <c r="AN37" s="195">
        <f t="shared" si="3"/>
        <v>0.87759548104402463</v>
      </c>
      <c r="AP37" t="str">
        <f>IFERROR(VLOOKUP($B37,Miljövärden!$B$2:$H$550,7,FALSE),"Nej, saknas")</f>
        <v>Ja</v>
      </c>
      <c r="AQ37" t="str">
        <f>IFERROR(VLOOKUP($B37,Miljövärden!$B$2:$H$550,6,FALSE),"Nej, saknas")</f>
        <v>Nej</v>
      </c>
      <c r="AU37">
        <f t="shared" si="4"/>
        <v>6.2343200000000003</v>
      </c>
      <c r="AV37">
        <f t="shared" si="5"/>
        <v>0</v>
      </c>
      <c r="AW37">
        <f t="shared" si="6"/>
        <v>10.162179999999999</v>
      </c>
      <c r="AX37">
        <f t="shared" si="7"/>
        <v>0</v>
      </c>
      <c r="AZ37">
        <f t="shared" si="8"/>
        <v>32.531679999999994</v>
      </c>
      <c r="BC37">
        <f t="shared" si="9"/>
        <v>1.055906</v>
      </c>
      <c r="BD37">
        <f t="shared" si="10"/>
        <v>0</v>
      </c>
      <c r="BE37">
        <f t="shared" si="11"/>
        <v>10.162179999999999</v>
      </c>
      <c r="BF37">
        <f t="shared" si="12"/>
        <v>122.84229999999999</v>
      </c>
      <c r="BG37">
        <f t="shared" si="13"/>
        <v>6.2343200000000003</v>
      </c>
      <c r="BH37">
        <f t="shared" si="14"/>
        <v>140.29470599999999</v>
      </c>
      <c r="BJ37" s="195">
        <f t="shared" si="15"/>
        <v>7.5263424408901084E-3</v>
      </c>
      <c r="BK37" s="195">
        <f t="shared" si="16"/>
        <v>0</v>
      </c>
      <c r="BL37" s="195">
        <f t="shared" si="17"/>
        <v>7.2434522226376807E-2</v>
      </c>
      <c r="BM37" s="195">
        <f t="shared" si="18"/>
        <v>0.87560182064175685</v>
      </c>
      <c r="BN37" s="195">
        <f t="shared" si="19"/>
        <v>4.4437314690976296E-2</v>
      </c>
    </row>
    <row r="38" spans="1:66" x14ac:dyDescent="0.25">
      <c r="A38" s="2" t="s">
        <v>74</v>
      </c>
      <c r="B38" s="2" t="s">
        <v>77</v>
      </c>
      <c r="C38">
        <f>VLOOKUP($B38,'Tillförd energi'!$B$1:$AI$700,MATCH(C$1,'Tillförd energi'!$B$1:$AQ$1,0),FALSE)</f>
        <v>0</v>
      </c>
      <c r="D38">
        <f>VLOOKUP($B38,'Tillförd energi'!$B$1:$AI$700,MATCH(D$1,'Tillförd energi'!$B$1:$AQ$1,0),FALSE)</f>
        <v>0.19</v>
      </c>
      <c r="E38">
        <f>VLOOKUP($B38,'Tillförd energi'!$B$1:$AI$700,MATCH(E$1,'Tillförd energi'!$B$1:$AQ$1,0),FALSE)</f>
        <v>0</v>
      </c>
      <c r="F38">
        <f>VLOOKUP($B38,'Tillförd energi'!$B$1:$AI$700,MATCH(F$1,'Tillförd energi'!$B$1:$AQ$1,0),FALSE)</f>
        <v>0</v>
      </c>
      <c r="G38">
        <f>VLOOKUP($B38,'Tillförd energi'!$B$1:$AI$700,MATCH(G$1,'Tillförd energi'!$B$1:$AQ$1,0),FALSE)</f>
        <v>0</v>
      </c>
      <c r="H38">
        <f>VLOOKUP($B38,'Tillförd energi'!$B$1:$AI$700,MATCH(H$1,'Tillförd energi'!$B$1:$AQ$1,0),FALSE)</f>
        <v>0</v>
      </c>
      <c r="I38">
        <f>VLOOKUP($B38,'Tillförd energi'!$B$1:$AI$700,MATCH(I$1,'Tillförd energi'!$B$1:$AQ$1,0),FALSE)</f>
        <v>0</v>
      </c>
      <c r="J38">
        <f>VLOOKUP($B38,'Tillförd energi'!$B$1:$AI$700,MATCH(J$1,'Tillförd energi'!$B$1:$AQ$1,0),FALSE)</f>
        <v>0</v>
      </c>
      <c r="K38">
        <v>0</v>
      </c>
      <c r="L38">
        <f>VLOOKUP($B38,'Tillförd energi'!$B$1:$AI$700,MATCH(L$1,'Tillförd energi'!$B$1:$AQ$1,0),FALSE)</f>
        <v>0</v>
      </c>
      <c r="M38">
        <f>VLOOKUP($B38,'Tillförd energi'!$B$1:$AI$700,MATCH(M$1,'Tillförd energi'!$B$1:$AQ$1,0),FALSE)</f>
        <v>11.87</v>
      </c>
      <c r="N38">
        <f>VLOOKUP($B38,'Tillförd energi'!$B$1:$AI$700,MATCH(N$1,'Tillförd energi'!$B$1:$AQ$1,0),FALSE)</f>
        <v>0</v>
      </c>
      <c r="O38">
        <f>VLOOKUP($B38,'Tillförd energi'!$B$1:$AI$700,MATCH(O$1,'Tillförd energi'!$B$1:$AQ$1,0),FALSE)</f>
        <v>11.87</v>
      </c>
      <c r="P38">
        <f>VLOOKUP($B38,'Tillförd energi'!$B$1:$AI$700,MATCH(P$1,'Tillförd energi'!$B$1:$AQ$1,0),FALSE)</f>
        <v>0</v>
      </c>
      <c r="Q38">
        <f>VLOOKUP($B38,'Tillförd energi'!$B$1:$AI$700,MATCH(Q$1,'Tillförd energi'!$B$1:$AQ$1,0),FALSE)</f>
        <v>0</v>
      </c>
      <c r="R38">
        <f>VLOOKUP($B38,'Tillförd energi'!$B$1:$AI$700,MATCH(R$1,'Tillförd energi'!$B$1:$AQ$1,0),FALSE)</f>
        <v>0</v>
      </c>
      <c r="S38">
        <f>VLOOKUP($B38,'Tillförd energi'!$B$1:$AI$700,MATCH(S$1,'Tillförd energi'!$B$1:$AQ$1,0),FALSE)</f>
        <v>0</v>
      </c>
      <c r="T38">
        <f>VLOOKUP($B38,'Tillförd energi'!$B$1:$AI$700,MATCH(T$1,'Tillförd energi'!$B$1:$AQ$1,0),FALSE)</f>
        <v>0</v>
      </c>
      <c r="U38">
        <f>VLOOKUP($B38,'Tillförd energi'!$B$1:$AI$700,MATCH(U$1,'Tillförd energi'!$B$1:$AQ$1,0),FALSE)</f>
        <v>0</v>
      </c>
      <c r="V38">
        <f>VLOOKUP($B38,'Tillförd energi'!$B$1:$AI$700,MATCH(V$1,'Tillförd energi'!$B$1:$AQ$1,0),FALSE)</f>
        <v>0</v>
      </c>
      <c r="W38">
        <f>VLOOKUP($B38,'Tillförd energi'!$B$1:$AI$700,MATCH(W$1,'Tillförd energi'!$B$1:$AQ$1,0),FALSE)</f>
        <v>0</v>
      </c>
      <c r="X38">
        <f>VLOOKUP($B38,'Tillförd energi'!$B$1:$AI$700,MATCH(X$1,'Tillförd energi'!$B$1:$AQ$1,0),FALSE)</f>
        <v>0</v>
      </c>
      <c r="Y38">
        <f>VLOOKUP($B38,'Tillförd energi'!$B$1:$AI$700,MATCH(Y$1,'Tillförd energi'!$B$1:$AQ$1,0),FALSE)</f>
        <v>0</v>
      </c>
      <c r="Z38">
        <f>VLOOKUP($B38,'Tillförd energi'!$B$1:$AI$700,MATCH(Z$1,'Tillförd energi'!$B$1:$AQ$1,0),FALSE)</f>
        <v>0</v>
      </c>
      <c r="AA38">
        <f>VLOOKUP($B38,'Tillförd energi'!$B$1:$AI$700,MATCH(AA$1,'Tillförd energi'!$B$1:$AQ$1,0),FALSE)</f>
        <v>0</v>
      </c>
      <c r="AB38">
        <f>VLOOKUP($B38,'Tillförd energi'!$B$1:$AI$700,MATCH(AB$1,'Tillförd energi'!$B$1:$AQ$1,0),FALSE)</f>
        <v>0</v>
      </c>
      <c r="AC38">
        <f>VLOOKUP($B38,'Tillförd energi'!$B$1:$AI$700,MATCH(AC$1,'Tillförd energi'!$B$1:$AQ$1,0),FALSE)</f>
        <v>3.25</v>
      </c>
      <c r="AD38">
        <f>VLOOKUP($B38,'Tillförd energi'!$B$1:$AI$700,MATCH(AD$1,'Tillförd energi'!$B$1:$AQ$1,0),FALSE)</f>
        <v>0</v>
      </c>
      <c r="AE38">
        <f>VLOOKUP($B38,'Tillförd energi'!$B$1:$AI$700,MATCH(AE$1,'Tillförd energi'!$B$1:$AQ$1,0),FALSE)</f>
        <v>0</v>
      </c>
      <c r="AF38">
        <f>VLOOKUP($B38,'Tillförd energi'!$B$1:$AI$700,MATCH(AF$1,'Tillförd energi'!$B$1:$AQ$1,0),FALSE)</f>
        <v>0.53700000000000003</v>
      </c>
      <c r="AG38">
        <f>IFERROR(VLOOKUP(B38,Miljö!$B$1:$AC$550,MATCH("Köpt mängd produktionsspecifik fjärrvärme:",Miljö!$B$1:$AC$1,0),FALSE)/1,0)</f>
        <v>0</v>
      </c>
      <c r="AI38">
        <f t="shared" si="1"/>
        <v>27.716999999999999</v>
      </c>
      <c r="AJ38">
        <f t="shared" si="2"/>
        <v>27.716999999999999</v>
      </c>
      <c r="AK38">
        <f>IF(ISERROR(1/VLOOKUP($B38,Leveranser!$B$1:$S$500,MATCH("såld värme (gwh)",Leveranser!$B$1:$S$1,0),FALSE)),"",VLOOKUP($B38,Leveranser!$B$1:$S$500,MATCH("såld värme (gwh)",Leveranser!$B$1:$S$1,0),FALSE))</f>
        <v>20.97</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195">
        <f t="shared" si="3"/>
        <v>0.75657538694663928</v>
      </c>
      <c r="AP38" t="str">
        <f>IFERROR(VLOOKUP($B38,Miljövärden!$B$2:$H$550,7,FALSE),"Nej, saknas")</f>
        <v>Ja</v>
      </c>
      <c r="AQ38" t="str">
        <f>IFERROR(VLOOKUP($B38,Miljövärden!$B$2:$H$550,6,FALSE),"Nej, saknas")</f>
        <v>Nej</v>
      </c>
      <c r="AU38">
        <f t="shared" si="4"/>
        <v>0.53700000000000003</v>
      </c>
      <c r="AV38">
        <f t="shared" si="5"/>
        <v>0</v>
      </c>
      <c r="AW38">
        <f t="shared" si="6"/>
        <v>23.74</v>
      </c>
      <c r="AX38">
        <f t="shared" si="7"/>
        <v>0</v>
      </c>
      <c r="AZ38">
        <f t="shared" si="8"/>
        <v>23.74</v>
      </c>
      <c r="BC38">
        <f t="shared" si="9"/>
        <v>0.19</v>
      </c>
      <c r="BD38">
        <f t="shared" si="10"/>
        <v>0</v>
      </c>
      <c r="BE38">
        <f t="shared" si="11"/>
        <v>23.74</v>
      </c>
      <c r="BF38">
        <f t="shared" si="12"/>
        <v>3.25</v>
      </c>
      <c r="BG38">
        <f t="shared" si="13"/>
        <v>0.53700000000000003</v>
      </c>
      <c r="BH38">
        <f t="shared" si="14"/>
        <v>27.716999999999999</v>
      </c>
      <c r="BJ38" s="195">
        <f t="shared" si="15"/>
        <v>6.8549987372370754E-3</v>
      </c>
      <c r="BK38" s="195">
        <f t="shared" si="16"/>
        <v>0</v>
      </c>
      <c r="BL38" s="195">
        <f t="shared" si="17"/>
        <v>0.85651405274741133</v>
      </c>
      <c r="BM38" s="195">
        <f t="shared" si="18"/>
        <v>0.11725655734747628</v>
      </c>
      <c r="BN38" s="195">
        <f t="shared" si="19"/>
        <v>1.9374391167875312E-2</v>
      </c>
    </row>
    <row r="39" spans="1:66" x14ac:dyDescent="0.25">
      <c r="A39" s="2" t="s">
        <v>78</v>
      </c>
      <c r="B39" s="2" t="s">
        <v>79</v>
      </c>
      <c r="C39">
        <f>VLOOKUP($B39,'Tillförd energi'!$B$1:$AI$700,MATCH(C$1,'Tillförd energi'!$B$1:$AQ$1,0),FALSE)</f>
        <v>0</v>
      </c>
      <c r="D39">
        <f>VLOOKUP($B39,'Tillförd energi'!$B$1:$AI$700,MATCH(D$1,'Tillförd energi'!$B$1:$AQ$1,0),FALSE)</f>
        <v>0.1</v>
      </c>
      <c r="E39">
        <f>VLOOKUP($B39,'Tillförd energi'!$B$1:$AI$700,MATCH(E$1,'Tillförd energi'!$B$1:$AQ$1,0),FALSE)</f>
        <v>0</v>
      </c>
      <c r="F39">
        <f>VLOOKUP($B39,'Tillförd energi'!$B$1:$AI$700,MATCH(F$1,'Tillförd energi'!$B$1:$AQ$1,0),FALSE)</f>
        <v>0</v>
      </c>
      <c r="G39">
        <f>VLOOKUP($B39,'Tillförd energi'!$B$1:$AI$700,MATCH(G$1,'Tillförd energi'!$B$1:$AQ$1,0),FALSE)</f>
        <v>0</v>
      </c>
      <c r="H39">
        <f>VLOOKUP($B39,'Tillförd energi'!$B$1:$AI$700,MATCH(H$1,'Tillförd energi'!$B$1:$AQ$1,0),FALSE)</f>
        <v>0</v>
      </c>
      <c r="I39">
        <f>VLOOKUP($B39,'Tillförd energi'!$B$1:$AI$700,MATCH(I$1,'Tillförd energi'!$B$1:$AQ$1,0),FALSE)</f>
        <v>0</v>
      </c>
      <c r="J39">
        <f>VLOOKUP($B39,'Tillförd energi'!$B$1:$AI$700,MATCH(J$1,'Tillförd energi'!$B$1:$AQ$1,0),FALSE)</f>
        <v>0</v>
      </c>
      <c r="K39">
        <v>0</v>
      </c>
      <c r="L39">
        <f>VLOOKUP($B39,'Tillförd energi'!$B$1:$AI$700,MATCH(L$1,'Tillförd energi'!$B$1:$AQ$1,0),FALSE)</f>
        <v>0</v>
      </c>
      <c r="M39">
        <f>VLOOKUP($B39,'Tillförd energi'!$B$1:$AI$700,MATCH(M$1,'Tillförd energi'!$B$1:$AQ$1,0),FALSE)</f>
        <v>0</v>
      </c>
      <c r="N39">
        <f>VLOOKUP($B39,'Tillförd energi'!$B$1:$AI$700,MATCH(N$1,'Tillförd energi'!$B$1:$AQ$1,0),FALSE)</f>
        <v>0</v>
      </c>
      <c r="O39">
        <f>VLOOKUP($B39,'Tillförd energi'!$B$1:$AI$700,MATCH(O$1,'Tillförd energi'!$B$1:$AQ$1,0),FALSE)</f>
        <v>0</v>
      </c>
      <c r="P39">
        <f>VLOOKUP($B39,'Tillförd energi'!$B$1:$AI$700,MATCH(P$1,'Tillförd energi'!$B$1:$AQ$1,0),FALSE)</f>
        <v>31</v>
      </c>
      <c r="Q39">
        <f>VLOOKUP($B39,'Tillförd energi'!$B$1:$AI$700,MATCH(Q$1,'Tillförd energi'!$B$1:$AQ$1,0),FALSE)</f>
        <v>0</v>
      </c>
      <c r="R39">
        <f>VLOOKUP($B39,'Tillförd energi'!$B$1:$AI$700,MATCH(R$1,'Tillförd energi'!$B$1:$AQ$1,0),FALSE)</f>
        <v>0</v>
      </c>
      <c r="S39">
        <f>VLOOKUP($B39,'Tillförd energi'!$B$1:$AI$700,MATCH(S$1,'Tillförd energi'!$B$1:$AQ$1,0),FALSE)</f>
        <v>0</v>
      </c>
      <c r="T39">
        <f>VLOOKUP($B39,'Tillförd energi'!$B$1:$AI$700,MATCH(T$1,'Tillförd energi'!$B$1:$AQ$1,0),FALSE)</f>
        <v>0</v>
      </c>
      <c r="U39">
        <f>VLOOKUP($B39,'Tillförd energi'!$B$1:$AI$700,MATCH(U$1,'Tillförd energi'!$B$1:$AQ$1,0),FALSE)</f>
        <v>0</v>
      </c>
      <c r="V39">
        <f>VLOOKUP($B39,'Tillförd energi'!$B$1:$AI$700,MATCH(V$1,'Tillförd energi'!$B$1:$AQ$1,0),FALSE)</f>
        <v>0</v>
      </c>
      <c r="W39">
        <f>VLOOKUP($B39,'Tillförd energi'!$B$1:$AI$700,MATCH(W$1,'Tillförd energi'!$B$1:$AQ$1,0),FALSE)</f>
        <v>0</v>
      </c>
      <c r="X39">
        <f>VLOOKUP($B39,'Tillförd energi'!$B$1:$AI$700,MATCH(X$1,'Tillförd energi'!$B$1:$AQ$1,0),FALSE)</f>
        <v>0</v>
      </c>
      <c r="Y39">
        <f>VLOOKUP($B39,'Tillförd energi'!$B$1:$AI$700,MATCH(Y$1,'Tillförd energi'!$B$1:$AQ$1,0),FALSE)</f>
        <v>0</v>
      </c>
      <c r="Z39">
        <f>VLOOKUP($B39,'Tillförd energi'!$B$1:$AI$700,MATCH(Z$1,'Tillförd energi'!$B$1:$AQ$1,0),FALSE)</f>
        <v>0</v>
      </c>
      <c r="AA39">
        <f>VLOOKUP($B39,'Tillförd energi'!$B$1:$AI$700,MATCH(AA$1,'Tillförd energi'!$B$1:$AQ$1,0),FALSE)</f>
        <v>0</v>
      </c>
      <c r="AB39">
        <f>VLOOKUP($B39,'Tillförd energi'!$B$1:$AI$700,MATCH(AB$1,'Tillförd energi'!$B$1:$AQ$1,0),FALSE)</f>
        <v>0</v>
      </c>
      <c r="AC39">
        <f>VLOOKUP($B39,'Tillförd energi'!$B$1:$AI$700,MATCH(AC$1,'Tillförd energi'!$B$1:$AQ$1,0),FALSE)</f>
        <v>4.7</v>
      </c>
      <c r="AD39">
        <f>VLOOKUP($B39,'Tillförd energi'!$B$1:$AI$700,MATCH(AD$1,'Tillförd energi'!$B$1:$AQ$1,0),FALSE)</f>
        <v>0</v>
      </c>
      <c r="AE39">
        <f>VLOOKUP($B39,'Tillförd energi'!$B$1:$AI$700,MATCH(AE$1,'Tillförd energi'!$B$1:$AQ$1,0),FALSE)</f>
        <v>0</v>
      </c>
      <c r="AF39">
        <f>VLOOKUP($B39,'Tillförd energi'!$B$1:$AI$700,MATCH(AF$1,'Tillförd energi'!$B$1:$AQ$1,0),FALSE)</f>
        <v>0.77310000000000001</v>
      </c>
      <c r="AG39">
        <f>IFERROR(VLOOKUP(B39,Miljö!$B$1:$AC$550,MATCH("Köpt mängd produktionsspecifik fjärrvärme:",Miljö!$B$1:$AC$1,0),FALSE)/1,0)</f>
        <v>0</v>
      </c>
      <c r="AI39">
        <f t="shared" si="1"/>
        <v>36.573100000000004</v>
      </c>
      <c r="AJ39">
        <f t="shared" si="2"/>
        <v>36.573100000000004</v>
      </c>
      <c r="AK39">
        <f>IF(ISERROR(1/VLOOKUP($B39,Leveranser!$B$1:$S$500,MATCH("såld värme (gwh)",Leveranser!$B$1:$S$1,0),FALSE)),"",VLOOKUP($B39,Leveranser!$B$1:$S$500,MATCH("såld värme (gwh)",Leveranser!$B$1:$S$1,0),FALSE))</f>
        <v>25.77</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195">
        <f t="shared" si="3"/>
        <v>0.70461623433616505</v>
      </c>
      <c r="AP39" t="str">
        <f>IFERROR(VLOOKUP($B39,Miljövärden!$B$2:$H$550,7,FALSE),"Nej, saknas")</f>
        <v>Ja</v>
      </c>
      <c r="AQ39" t="str">
        <f>IFERROR(VLOOKUP($B39,Miljövärden!$B$2:$H$550,6,FALSE),"Nej, saknas")</f>
        <v>Nej</v>
      </c>
      <c r="AU39">
        <f t="shared" si="4"/>
        <v>0.77310000000000001</v>
      </c>
      <c r="AV39">
        <f t="shared" si="5"/>
        <v>0</v>
      </c>
      <c r="AW39">
        <f t="shared" si="6"/>
        <v>31</v>
      </c>
      <c r="AX39">
        <f t="shared" si="7"/>
        <v>0</v>
      </c>
      <c r="AZ39">
        <f t="shared" si="8"/>
        <v>31</v>
      </c>
      <c r="BC39">
        <f t="shared" si="9"/>
        <v>0.1</v>
      </c>
      <c r="BD39">
        <f t="shared" si="10"/>
        <v>0</v>
      </c>
      <c r="BE39">
        <f t="shared" si="11"/>
        <v>31</v>
      </c>
      <c r="BF39">
        <f t="shared" si="12"/>
        <v>4.7</v>
      </c>
      <c r="BG39">
        <f t="shared" si="13"/>
        <v>0.77310000000000001</v>
      </c>
      <c r="BH39">
        <f t="shared" si="14"/>
        <v>36.573100000000004</v>
      </c>
      <c r="BJ39" s="195">
        <f t="shared" si="15"/>
        <v>2.7342500362288131E-3</v>
      </c>
      <c r="BK39" s="195">
        <f t="shared" si="16"/>
        <v>0</v>
      </c>
      <c r="BL39" s="195">
        <f t="shared" si="17"/>
        <v>0.84761751123093199</v>
      </c>
      <c r="BM39" s="195">
        <f t="shared" si="18"/>
        <v>0.12850975170275419</v>
      </c>
      <c r="BN39" s="195">
        <f t="shared" si="19"/>
        <v>2.1138487030084953E-2</v>
      </c>
    </row>
    <row r="40" spans="1:66" x14ac:dyDescent="0.25">
      <c r="A40" s="2" t="s">
        <v>78</v>
      </c>
      <c r="B40" s="2" t="s">
        <v>80</v>
      </c>
      <c r="C40">
        <f>VLOOKUP($B40,'Tillförd energi'!$B$1:$AI$700,MATCH(C$1,'Tillförd energi'!$B$1:$AQ$1,0),FALSE)</f>
        <v>0</v>
      </c>
      <c r="D40">
        <f>VLOOKUP($B40,'Tillförd energi'!$B$1:$AI$700,MATCH(D$1,'Tillförd energi'!$B$1:$AQ$1,0),FALSE)</f>
        <v>0.1</v>
      </c>
      <c r="E40">
        <f>VLOOKUP($B40,'Tillförd energi'!$B$1:$AI$700,MATCH(E$1,'Tillförd energi'!$B$1:$AQ$1,0),FALSE)</f>
        <v>0</v>
      </c>
      <c r="F40">
        <f>VLOOKUP($B40,'Tillförd energi'!$B$1:$AI$700,MATCH(F$1,'Tillförd energi'!$B$1:$AQ$1,0),FALSE)</f>
        <v>0</v>
      </c>
      <c r="G40">
        <f>VLOOKUP($B40,'Tillförd energi'!$B$1:$AI$700,MATCH(G$1,'Tillförd energi'!$B$1:$AQ$1,0),FALSE)</f>
        <v>0</v>
      </c>
      <c r="H40">
        <f>VLOOKUP($B40,'Tillförd energi'!$B$1:$AI$700,MATCH(H$1,'Tillförd energi'!$B$1:$AQ$1,0),FALSE)</f>
        <v>0</v>
      </c>
      <c r="I40">
        <f>VLOOKUP($B40,'Tillförd energi'!$B$1:$AI$700,MATCH(I$1,'Tillförd energi'!$B$1:$AQ$1,0),FALSE)</f>
        <v>0</v>
      </c>
      <c r="J40">
        <f>VLOOKUP($B40,'Tillförd energi'!$B$1:$AI$700,MATCH(J$1,'Tillförd energi'!$B$1:$AQ$1,0),FALSE)</f>
        <v>0</v>
      </c>
      <c r="K40">
        <v>0</v>
      </c>
      <c r="L40">
        <f>VLOOKUP($B40,'Tillförd energi'!$B$1:$AI$700,MATCH(L$1,'Tillförd energi'!$B$1:$AQ$1,0),FALSE)</f>
        <v>0</v>
      </c>
      <c r="M40">
        <f>VLOOKUP($B40,'Tillförd energi'!$B$1:$AI$700,MATCH(M$1,'Tillförd energi'!$B$1:$AQ$1,0),FALSE)</f>
        <v>0</v>
      </c>
      <c r="N40">
        <f>VLOOKUP($B40,'Tillförd energi'!$B$1:$AI$700,MATCH(N$1,'Tillförd energi'!$B$1:$AQ$1,0),FALSE)</f>
        <v>0</v>
      </c>
      <c r="O40">
        <f>VLOOKUP($B40,'Tillförd energi'!$B$1:$AI$700,MATCH(O$1,'Tillförd energi'!$B$1:$AQ$1,0),FALSE)</f>
        <v>0</v>
      </c>
      <c r="P40">
        <f>VLOOKUP($B40,'Tillförd energi'!$B$1:$AI$700,MATCH(P$1,'Tillförd energi'!$B$1:$AQ$1,0),FALSE)</f>
        <v>2.5</v>
      </c>
      <c r="Q40">
        <f>VLOOKUP($B40,'Tillförd energi'!$B$1:$AI$700,MATCH(Q$1,'Tillförd energi'!$B$1:$AQ$1,0),FALSE)</f>
        <v>0</v>
      </c>
      <c r="R40">
        <f>VLOOKUP($B40,'Tillförd energi'!$B$1:$AI$700,MATCH(R$1,'Tillförd energi'!$B$1:$AQ$1,0),FALSE)</f>
        <v>0</v>
      </c>
      <c r="S40">
        <f>VLOOKUP($B40,'Tillförd energi'!$B$1:$AI$700,MATCH(S$1,'Tillförd energi'!$B$1:$AQ$1,0),FALSE)</f>
        <v>0</v>
      </c>
      <c r="T40">
        <f>VLOOKUP($B40,'Tillförd energi'!$B$1:$AI$700,MATCH(T$1,'Tillförd energi'!$B$1:$AQ$1,0),FALSE)</f>
        <v>0</v>
      </c>
      <c r="U40">
        <f>VLOOKUP($B40,'Tillförd energi'!$B$1:$AI$700,MATCH(U$1,'Tillförd energi'!$B$1:$AQ$1,0),FALSE)</f>
        <v>0</v>
      </c>
      <c r="V40">
        <f>VLOOKUP($B40,'Tillförd energi'!$B$1:$AI$700,MATCH(V$1,'Tillförd energi'!$B$1:$AQ$1,0),FALSE)</f>
        <v>0</v>
      </c>
      <c r="W40">
        <f>VLOOKUP($B40,'Tillförd energi'!$B$1:$AI$700,MATCH(W$1,'Tillförd energi'!$B$1:$AQ$1,0),FALSE)</f>
        <v>0</v>
      </c>
      <c r="X40">
        <f>VLOOKUP($B40,'Tillförd energi'!$B$1:$AI$700,MATCH(X$1,'Tillförd energi'!$B$1:$AQ$1,0),FALSE)</f>
        <v>0</v>
      </c>
      <c r="Y40">
        <f>VLOOKUP($B40,'Tillförd energi'!$B$1:$AI$700,MATCH(Y$1,'Tillförd energi'!$B$1:$AQ$1,0),FALSE)</f>
        <v>0</v>
      </c>
      <c r="Z40">
        <f>VLOOKUP($B40,'Tillförd energi'!$B$1:$AI$700,MATCH(Z$1,'Tillförd energi'!$B$1:$AQ$1,0),FALSE)</f>
        <v>0</v>
      </c>
      <c r="AA40">
        <f>VLOOKUP($B40,'Tillförd energi'!$B$1:$AI$700,MATCH(AA$1,'Tillförd energi'!$B$1:$AQ$1,0),FALSE)</f>
        <v>0</v>
      </c>
      <c r="AB40">
        <f>VLOOKUP($B40,'Tillförd energi'!$B$1:$AI$700,MATCH(AB$1,'Tillförd energi'!$B$1:$AQ$1,0),FALSE)</f>
        <v>0</v>
      </c>
      <c r="AC40">
        <f>VLOOKUP($B40,'Tillförd energi'!$B$1:$AI$700,MATCH(AC$1,'Tillförd energi'!$B$1:$AQ$1,0),FALSE)</f>
        <v>0</v>
      </c>
      <c r="AD40">
        <f>VLOOKUP($B40,'Tillförd energi'!$B$1:$AI$700,MATCH(AD$1,'Tillförd energi'!$B$1:$AQ$1,0),FALSE)</f>
        <v>0</v>
      </c>
      <c r="AE40">
        <f>VLOOKUP($B40,'Tillförd energi'!$B$1:$AI$700,MATCH(AE$1,'Tillförd energi'!$B$1:$AQ$1,0),FALSE)</f>
        <v>0</v>
      </c>
      <c r="AF40">
        <f>VLOOKUP($B40,'Tillförd energi'!$B$1:$AI$700,MATCH(AF$1,'Tillförd energi'!$B$1:$AQ$1,0),FALSE)</f>
        <v>5.688E-2</v>
      </c>
      <c r="AG40">
        <f>IFERROR(VLOOKUP(B40,Miljö!$B$1:$AC$550,MATCH("Köpt mängd produktionsspecifik fjärrvärme:",Miljö!$B$1:$AC$1,0),FALSE)/1,0)</f>
        <v>0</v>
      </c>
      <c r="AI40">
        <f t="shared" si="1"/>
        <v>2.6568800000000001</v>
      </c>
      <c r="AJ40">
        <f t="shared" si="2"/>
        <v>2.6568800000000001</v>
      </c>
      <c r="AK40">
        <f>IF(ISERROR(1/VLOOKUP($B40,Leveranser!$B$1:$S$500,MATCH("såld värme (gwh)",Leveranser!$B$1:$S$1,0),FALSE)),"",VLOOKUP($B40,Leveranser!$B$1:$S$500,MATCH("såld värme (gwh)",Leveranser!$B$1:$S$1,0),FALSE))</f>
        <v>1.8959999999999999</v>
      </c>
      <c r="AL40">
        <f>VLOOKUP($B40,Leveranser!$B$1:$Y$500,MATCH("Totalt såld fjärrvärme till andra fjärrvärmeföretag",Leveranser!$B$1:$AA$1,0),FALSE)</f>
        <v>0</v>
      </c>
      <c r="AM40">
        <f>IF(ISERROR(1/VLOOKUP($B40,Miljö!$B$1:$S$500,MATCH("Såld mängd produktionsspecifik fjärrvärme (GWh)",Miljö!$B$1:$R$1,0),FALSE)),0,VLOOKUP($B40,Miljö!$B$1:$S$500,MATCH("Såld mängd produktionsspecifik fjärrvärme (GWh)",Miljö!$B$1:$R$1,0),FALSE))</f>
        <v>0</v>
      </c>
      <c r="AN40" s="195">
        <f t="shared" si="3"/>
        <v>0.7136189816627021</v>
      </c>
      <c r="AP40" t="str">
        <f>IFERROR(VLOOKUP($B40,Miljövärden!$B$2:$H$550,7,FALSE),"Nej, saknas")</f>
        <v>Ja</v>
      </c>
      <c r="AQ40" t="str">
        <f>IFERROR(VLOOKUP($B40,Miljövärden!$B$2:$H$550,6,FALSE),"Nej, saknas")</f>
        <v>Nej</v>
      </c>
      <c r="AU40">
        <f t="shared" si="4"/>
        <v>5.688E-2</v>
      </c>
      <c r="AV40">
        <f t="shared" si="5"/>
        <v>0</v>
      </c>
      <c r="AW40">
        <f t="shared" si="6"/>
        <v>2.5</v>
      </c>
      <c r="AX40">
        <f t="shared" si="7"/>
        <v>0</v>
      </c>
      <c r="AZ40">
        <f t="shared" si="8"/>
        <v>2.5</v>
      </c>
      <c r="BC40">
        <f t="shared" si="9"/>
        <v>0.1</v>
      </c>
      <c r="BD40">
        <f t="shared" si="10"/>
        <v>0</v>
      </c>
      <c r="BE40">
        <f t="shared" si="11"/>
        <v>2.5</v>
      </c>
      <c r="BF40">
        <f t="shared" si="12"/>
        <v>0</v>
      </c>
      <c r="BG40">
        <f t="shared" si="13"/>
        <v>5.688E-2</v>
      </c>
      <c r="BH40">
        <f t="shared" si="14"/>
        <v>2.6568800000000001</v>
      </c>
      <c r="BJ40" s="195">
        <f t="shared" si="15"/>
        <v>3.7638131944235341E-2</v>
      </c>
      <c r="BK40" s="195">
        <f t="shared" si="16"/>
        <v>0</v>
      </c>
      <c r="BL40" s="195">
        <f t="shared" si="17"/>
        <v>0.9409532986058835</v>
      </c>
      <c r="BM40" s="195">
        <f t="shared" si="18"/>
        <v>0</v>
      </c>
      <c r="BN40" s="195">
        <f t="shared" si="19"/>
        <v>2.1408569449881062E-2</v>
      </c>
    </row>
    <row r="41" spans="1:66" x14ac:dyDescent="0.25">
      <c r="A41" s="2" t="s">
        <v>81</v>
      </c>
      <c r="B41" s="2" t="s">
        <v>82</v>
      </c>
      <c r="C41">
        <f>VLOOKUP($B41,'Tillförd energi'!$B$1:$AI$700,MATCH(C$1,'Tillförd energi'!$B$1:$AQ$1,0),FALSE)</f>
        <v>0</v>
      </c>
      <c r="D41">
        <f>VLOOKUP($B41,'Tillförd energi'!$B$1:$AI$700,MATCH(D$1,'Tillförd energi'!$B$1:$AQ$1,0),FALSE)</f>
        <v>1.63625</v>
      </c>
      <c r="E41">
        <f>VLOOKUP($B41,'Tillförd energi'!$B$1:$AI$700,MATCH(E$1,'Tillförd energi'!$B$1:$AQ$1,0),FALSE)</f>
        <v>3.6419999999999999</v>
      </c>
      <c r="F41">
        <f>VLOOKUP($B41,'Tillförd energi'!$B$1:$AI$700,MATCH(F$1,'Tillförd energi'!$B$1:$AQ$1,0),FALSE)</f>
        <v>0</v>
      </c>
      <c r="G41">
        <f>VLOOKUP($B41,'Tillförd energi'!$B$1:$AI$700,MATCH(G$1,'Tillförd energi'!$B$1:$AQ$1,0),FALSE)</f>
        <v>0</v>
      </c>
      <c r="H41">
        <f>VLOOKUP($B41,'Tillförd energi'!$B$1:$AI$700,MATCH(H$1,'Tillförd energi'!$B$1:$AQ$1,0),FALSE)</f>
        <v>0</v>
      </c>
      <c r="I41">
        <f>VLOOKUP($B41,'Tillförd energi'!$B$1:$AI$700,MATCH(I$1,'Tillförd energi'!$B$1:$AQ$1,0),FALSE)</f>
        <v>212.99100000000001</v>
      </c>
      <c r="J41">
        <f>VLOOKUP($B41,'Tillförd energi'!$B$1:$AI$700,MATCH(J$1,'Tillförd energi'!$B$1:$AQ$1,0),FALSE)</f>
        <v>2.8450000000000002</v>
      </c>
      <c r="K41">
        <v>0</v>
      </c>
      <c r="L41">
        <f>VLOOKUP($B41,'Tillförd energi'!$B$1:$AI$700,MATCH(L$1,'Tillförd energi'!$B$1:$AQ$1,0),FALSE)</f>
        <v>0</v>
      </c>
      <c r="M41">
        <f>VLOOKUP($B41,'Tillförd energi'!$B$1:$AI$700,MATCH(M$1,'Tillförd energi'!$B$1:$AQ$1,0),FALSE)</f>
        <v>0</v>
      </c>
      <c r="N41">
        <f>VLOOKUP($B41,'Tillförd energi'!$B$1:$AI$700,MATCH(N$1,'Tillförd energi'!$B$1:$AQ$1,0),FALSE)</f>
        <v>0</v>
      </c>
      <c r="O41">
        <f>VLOOKUP($B41,'Tillförd energi'!$B$1:$AI$700,MATCH(O$1,'Tillförd energi'!$B$1:$AQ$1,0),FALSE)</f>
        <v>0</v>
      </c>
      <c r="P41">
        <f>VLOOKUP($B41,'Tillförd energi'!$B$1:$AI$700,MATCH(P$1,'Tillförd energi'!$B$1:$AQ$1,0),FALSE)</f>
        <v>0</v>
      </c>
      <c r="Q41">
        <f>VLOOKUP($B41,'Tillförd energi'!$B$1:$AI$700,MATCH(Q$1,'Tillförd energi'!$B$1:$AQ$1,0),FALSE)</f>
        <v>137.65600000000001</v>
      </c>
      <c r="R41">
        <f>VLOOKUP($B41,'Tillförd energi'!$B$1:$AI$700,MATCH(R$1,'Tillförd energi'!$B$1:$AQ$1,0),FALSE)</f>
        <v>0</v>
      </c>
      <c r="S41">
        <f>VLOOKUP($B41,'Tillförd energi'!$B$1:$AI$700,MATCH(S$1,'Tillförd energi'!$B$1:$AQ$1,0),FALSE)</f>
        <v>0</v>
      </c>
      <c r="T41">
        <f>VLOOKUP($B41,'Tillförd energi'!$B$1:$AI$700,MATCH(T$1,'Tillförd energi'!$B$1:$AQ$1,0),FALSE)</f>
        <v>0</v>
      </c>
      <c r="U41">
        <f>VLOOKUP($B41,'Tillförd energi'!$B$1:$AI$700,MATCH(U$1,'Tillförd energi'!$B$1:$AQ$1,0),FALSE)</f>
        <v>0</v>
      </c>
      <c r="V41">
        <f>VLOOKUP($B41,'Tillförd energi'!$B$1:$AI$700,MATCH(V$1,'Tillförd energi'!$B$1:$AQ$1,0),FALSE)</f>
        <v>0</v>
      </c>
      <c r="W41">
        <f>VLOOKUP($B41,'Tillförd energi'!$B$1:$AI$700,MATCH(W$1,'Tillförd energi'!$B$1:$AQ$1,0),FALSE)</f>
        <v>0</v>
      </c>
      <c r="X41">
        <f>VLOOKUP($B41,'Tillförd energi'!$B$1:$AI$700,MATCH(X$1,'Tillförd energi'!$B$1:$AQ$1,0),FALSE)</f>
        <v>0</v>
      </c>
      <c r="Y41">
        <f>VLOOKUP($B41,'Tillförd energi'!$B$1:$AI$700,MATCH(Y$1,'Tillförd energi'!$B$1:$AQ$1,0),FALSE)</f>
        <v>0</v>
      </c>
      <c r="Z41">
        <f>VLOOKUP($B41,'Tillförd energi'!$B$1:$AI$700,MATCH(Z$1,'Tillförd energi'!$B$1:$AQ$1,0),FALSE)</f>
        <v>0</v>
      </c>
      <c r="AA41">
        <f>VLOOKUP($B41,'Tillförd energi'!$B$1:$AI$700,MATCH(AA$1,'Tillförd energi'!$B$1:$AQ$1,0),FALSE)</f>
        <v>1.7549999999999999</v>
      </c>
      <c r="AB41">
        <f>VLOOKUP($B41,'Tillförd energi'!$B$1:$AI$700,MATCH(AB$1,'Tillförd energi'!$B$1:$AQ$1,0),FALSE)</f>
        <v>2.399</v>
      </c>
      <c r="AC41">
        <f>VLOOKUP($B41,'Tillförd energi'!$B$1:$AI$700,MATCH(AC$1,'Tillförd energi'!$B$1:$AQ$1,0),FALSE)</f>
        <v>7.883</v>
      </c>
      <c r="AD41">
        <f>VLOOKUP($B41,'Tillförd energi'!$B$1:$AI$700,MATCH(AD$1,'Tillförd energi'!$B$1:$AQ$1,0),FALSE)</f>
        <v>96.400999999999996</v>
      </c>
      <c r="AE41">
        <f>VLOOKUP($B41,'Tillförd energi'!$B$1:$AI$700,MATCH(AE$1,'Tillförd energi'!$B$1:$AQ$1,0),FALSE)</f>
        <v>0</v>
      </c>
      <c r="AF41">
        <f>VLOOKUP($B41,'Tillförd energi'!$B$1:$AI$700,MATCH(AF$1,'Tillförd energi'!$B$1:$AQ$1,0),FALSE)</f>
        <v>8.1930899999999998</v>
      </c>
      <c r="AG41">
        <f>IFERROR(VLOOKUP(B41,Miljö!$B$1:$AC$550,MATCH("Köpt mängd produktionsspecifik fjärrvärme:",Miljö!$B$1:$AC$1,0),FALSE)/1,0)</f>
        <v>5.6970000000000001</v>
      </c>
      <c r="AI41">
        <f t="shared" si="1"/>
        <v>475.40134</v>
      </c>
      <c r="AJ41">
        <f t="shared" si="2"/>
        <v>481.09834000000001</v>
      </c>
      <c r="AK41">
        <f>IF(ISERROR(1/VLOOKUP($B41,Leveranser!$B$1:$S$500,MATCH("såld värme (gwh)",Leveranser!$B$1:$S$1,0),FALSE)),"",VLOOKUP($B41,Leveranser!$B$1:$S$500,MATCH("såld värme (gwh)",Leveranser!$B$1:$S$1,0),FALSE))</f>
        <v>415.24099999999999</v>
      </c>
      <c r="AL41">
        <f>VLOOKUP($B41,Leveranser!$B$1:$Y$500,MATCH("Totalt såld fjärrvärme till andra fjärrvärmeföretag",Leveranser!$B$1:$AA$1,0),FALSE)</f>
        <v>43.7</v>
      </c>
      <c r="AM41">
        <f>IF(ISERROR(1/VLOOKUP($B41,Miljö!$B$1:$S$500,MATCH("Såld mängd produktionsspecifik fjärrvärme (GWh)",Miljö!$B$1:$R$1,0),FALSE)),0,VLOOKUP($B41,Miljö!$B$1:$S$500,MATCH("Såld mängd produktionsspecifik fjärrvärme (GWh)",Miljö!$B$1:$R$1,0),FALSE))</f>
        <v>43.737000000000002</v>
      </c>
      <c r="AN41" s="195">
        <f t="shared" si="3"/>
        <v>0.86311044016489435</v>
      </c>
      <c r="AP41" t="str">
        <f>IFERROR(VLOOKUP($B41,Miljövärden!$B$2:$H$550,7,FALSE),"Nej, saknas")</f>
        <v>Ja</v>
      </c>
      <c r="AQ41" t="str">
        <f>IFERROR(VLOOKUP($B41,Miljövärden!$B$2:$H$550,6,FALSE),"Nej, saknas")</f>
        <v>Ja</v>
      </c>
      <c r="AU41">
        <f t="shared" si="4"/>
        <v>9.9480900000000005</v>
      </c>
      <c r="AV41">
        <f t="shared" si="5"/>
        <v>0</v>
      </c>
      <c r="AW41">
        <f t="shared" si="6"/>
        <v>137.65600000000001</v>
      </c>
      <c r="AX41">
        <f t="shared" si="7"/>
        <v>0</v>
      </c>
      <c r="AZ41">
        <f t="shared" si="8"/>
        <v>137.65600000000001</v>
      </c>
      <c r="BC41">
        <f t="shared" si="9"/>
        <v>5.2782499999999999</v>
      </c>
      <c r="BD41">
        <f t="shared" si="10"/>
        <v>0</v>
      </c>
      <c r="BE41">
        <f t="shared" si="11"/>
        <v>137.65600000000001</v>
      </c>
      <c r="BF41">
        <f t="shared" si="12"/>
        <v>322.51900000000001</v>
      </c>
      <c r="BG41">
        <f t="shared" si="13"/>
        <v>15.64509</v>
      </c>
      <c r="BH41">
        <f t="shared" si="14"/>
        <v>481.09834000000001</v>
      </c>
      <c r="BJ41" s="195">
        <f t="shared" si="15"/>
        <v>1.0971249661763539E-2</v>
      </c>
      <c r="BK41" s="195">
        <f t="shared" si="16"/>
        <v>0</v>
      </c>
      <c r="BL41" s="195">
        <f t="shared" si="17"/>
        <v>0.28612861146018503</v>
      </c>
      <c r="BM41" s="195">
        <f t="shared" si="18"/>
        <v>0.67038061282855388</v>
      </c>
      <c r="BN41" s="195">
        <f t="shared" si="19"/>
        <v>3.2519526049497489E-2</v>
      </c>
    </row>
    <row r="42" spans="1:66" x14ac:dyDescent="0.25">
      <c r="A42" s="2" t="s">
        <v>81</v>
      </c>
      <c r="B42" s="2" t="s">
        <v>83</v>
      </c>
      <c r="C42">
        <f>VLOOKUP($B42,'Tillförd energi'!$B$1:$AI$700,MATCH(C$1,'Tillförd energi'!$B$1:$AQ$1,0),FALSE)</f>
        <v>0</v>
      </c>
      <c r="D42">
        <f>VLOOKUP($B42,'Tillförd energi'!$B$1:$AI$700,MATCH(D$1,'Tillförd energi'!$B$1:$AQ$1,0),FALSE)</f>
        <v>2E-3</v>
      </c>
      <c r="E42">
        <f>VLOOKUP($B42,'Tillförd energi'!$B$1:$AI$700,MATCH(E$1,'Tillförd energi'!$B$1:$AQ$1,0),FALSE)</f>
        <v>0</v>
      </c>
      <c r="F42">
        <f>VLOOKUP($B42,'Tillförd energi'!$B$1:$AI$700,MATCH(F$1,'Tillförd energi'!$B$1:$AQ$1,0),FALSE)</f>
        <v>0</v>
      </c>
      <c r="G42">
        <f>VLOOKUP($B42,'Tillförd energi'!$B$1:$AI$700,MATCH(G$1,'Tillförd energi'!$B$1:$AQ$1,0),FALSE)</f>
        <v>0</v>
      </c>
      <c r="H42">
        <f>VLOOKUP($B42,'Tillförd energi'!$B$1:$AI$700,MATCH(H$1,'Tillförd energi'!$B$1:$AQ$1,0),FALSE)</f>
        <v>0</v>
      </c>
      <c r="I42">
        <f>VLOOKUP($B42,'Tillförd energi'!$B$1:$AI$700,MATCH(I$1,'Tillförd energi'!$B$1:$AQ$1,0),FALSE)</f>
        <v>0</v>
      </c>
      <c r="J42">
        <f>VLOOKUP($B42,'Tillförd energi'!$B$1:$AI$700,MATCH(J$1,'Tillförd energi'!$B$1:$AQ$1,0),FALSE)</f>
        <v>0</v>
      </c>
      <c r="K42">
        <v>0</v>
      </c>
      <c r="L42">
        <f>VLOOKUP($B42,'Tillförd energi'!$B$1:$AI$700,MATCH(L$1,'Tillförd energi'!$B$1:$AQ$1,0),FALSE)</f>
        <v>0</v>
      </c>
      <c r="M42">
        <f>VLOOKUP($B42,'Tillförd energi'!$B$1:$AI$700,MATCH(M$1,'Tillförd energi'!$B$1:$AQ$1,0),FALSE)</f>
        <v>0</v>
      </c>
      <c r="N42">
        <f>VLOOKUP($B42,'Tillförd energi'!$B$1:$AI$700,MATCH(N$1,'Tillförd energi'!$B$1:$AQ$1,0),FALSE)</f>
        <v>0</v>
      </c>
      <c r="O42">
        <f>VLOOKUP($B42,'Tillförd energi'!$B$1:$AI$700,MATCH(O$1,'Tillförd energi'!$B$1:$AQ$1,0),FALSE)</f>
        <v>0</v>
      </c>
      <c r="P42">
        <f>VLOOKUP($B42,'Tillförd energi'!$B$1:$AI$700,MATCH(P$1,'Tillförd energi'!$B$1:$AQ$1,0),FALSE)</f>
        <v>0</v>
      </c>
      <c r="Q42">
        <f>VLOOKUP($B42,'Tillförd energi'!$B$1:$AI$700,MATCH(Q$1,'Tillförd energi'!$B$1:$AQ$1,0),FALSE)</f>
        <v>0</v>
      </c>
      <c r="R42">
        <f>VLOOKUP($B42,'Tillförd energi'!$B$1:$AI$700,MATCH(R$1,'Tillförd energi'!$B$1:$AQ$1,0),FALSE)</f>
        <v>2.7509999999999999</v>
      </c>
      <c r="S42">
        <f>VLOOKUP($B42,'Tillförd energi'!$B$1:$AI$700,MATCH(S$1,'Tillförd energi'!$B$1:$AQ$1,0),FALSE)</f>
        <v>0</v>
      </c>
      <c r="T42">
        <f>VLOOKUP($B42,'Tillförd energi'!$B$1:$AI$700,MATCH(T$1,'Tillförd energi'!$B$1:$AQ$1,0),FALSE)</f>
        <v>0</v>
      </c>
      <c r="U42">
        <f>VLOOKUP($B42,'Tillförd energi'!$B$1:$AI$700,MATCH(U$1,'Tillförd energi'!$B$1:$AQ$1,0),FALSE)</f>
        <v>0</v>
      </c>
      <c r="V42">
        <f>VLOOKUP($B42,'Tillförd energi'!$B$1:$AI$700,MATCH(V$1,'Tillförd energi'!$B$1:$AQ$1,0),FALSE)</f>
        <v>0</v>
      </c>
      <c r="W42">
        <f>VLOOKUP($B42,'Tillförd energi'!$B$1:$AI$700,MATCH(W$1,'Tillförd energi'!$B$1:$AQ$1,0),FALSE)</f>
        <v>0</v>
      </c>
      <c r="X42">
        <f>VLOOKUP($B42,'Tillförd energi'!$B$1:$AI$700,MATCH(X$1,'Tillförd energi'!$B$1:$AQ$1,0),FALSE)</f>
        <v>0</v>
      </c>
      <c r="Y42">
        <f>VLOOKUP($B42,'Tillförd energi'!$B$1:$AI$700,MATCH(Y$1,'Tillförd energi'!$B$1:$AQ$1,0),FALSE)</f>
        <v>0</v>
      </c>
      <c r="Z42">
        <f>VLOOKUP($B42,'Tillförd energi'!$B$1:$AI$700,MATCH(Z$1,'Tillförd energi'!$B$1:$AQ$1,0),FALSE)</f>
        <v>0</v>
      </c>
      <c r="AA42">
        <f>VLOOKUP($B42,'Tillförd energi'!$B$1:$AI$700,MATCH(AA$1,'Tillförd energi'!$B$1:$AQ$1,0),FALSE)</f>
        <v>0</v>
      </c>
      <c r="AB42">
        <f>VLOOKUP($B42,'Tillförd energi'!$B$1:$AI$700,MATCH(AB$1,'Tillförd energi'!$B$1:$AQ$1,0),FALSE)</f>
        <v>0</v>
      </c>
      <c r="AC42">
        <f>VLOOKUP($B42,'Tillförd energi'!$B$1:$AI$700,MATCH(AC$1,'Tillförd energi'!$B$1:$AQ$1,0),FALSE)</f>
        <v>0</v>
      </c>
      <c r="AD42">
        <f>VLOOKUP($B42,'Tillförd energi'!$B$1:$AI$700,MATCH(AD$1,'Tillförd energi'!$B$1:$AQ$1,0),FALSE)</f>
        <v>0</v>
      </c>
      <c r="AE42">
        <f>VLOOKUP($B42,'Tillförd energi'!$B$1:$AI$700,MATCH(AE$1,'Tillförd energi'!$B$1:$AQ$1,0),FALSE)</f>
        <v>0</v>
      </c>
      <c r="AF42">
        <f>VLOOKUP($B42,'Tillförd energi'!$B$1:$AI$700,MATCH(AF$1,'Tillförd energi'!$B$1:$AQ$1,0),FALSE)</f>
        <v>6.1999999999999998E-3</v>
      </c>
      <c r="AG42">
        <f>IFERROR(VLOOKUP(B42,Miljö!$B$1:$AC$550,MATCH("Köpt mängd produktionsspecifik fjärrvärme:",Miljö!$B$1:$AC$1,0),FALSE)/1,0)</f>
        <v>0</v>
      </c>
      <c r="AI42">
        <f t="shared" si="1"/>
        <v>2.7591999999999999</v>
      </c>
      <c r="AJ42">
        <f t="shared" si="2"/>
        <v>2.7591999999999999</v>
      </c>
      <c r="AK42">
        <f>IF(ISERROR(1/VLOOKUP($B42,Leveranser!$B$1:$S$500,MATCH("såld värme (gwh)",Leveranser!$B$1:$S$1,0),FALSE)),"",VLOOKUP($B42,Leveranser!$B$1:$S$500,MATCH("såld värme (gwh)",Leveranser!$B$1:$S$1,0),FALSE))</f>
        <v>1.8680000000000001</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195">
        <f t="shared" si="3"/>
        <v>0.67700782835604534</v>
      </c>
      <c r="AP42" t="str">
        <f>IFERROR(VLOOKUP($B42,Miljövärden!$B$2:$H$550,7,FALSE),"Nej, saknas")</f>
        <v>Ja</v>
      </c>
      <c r="AQ42" t="str">
        <f>IFERROR(VLOOKUP($B42,Miljövärden!$B$2:$H$550,6,FALSE),"Nej, saknas")</f>
        <v>Ja</v>
      </c>
      <c r="AU42">
        <f t="shared" si="4"/>
        <v>6.1999999999999998E-3</v>
      </c>
      <c r="AV42">
        <f t="shared" si="5"/>
        <v>0</v>
      </c>
      <c r="AW42">
        <f t="shared" si="6"/>
        <v>0</v>
      </c>
      <c r="AX42">
        <f t="shared" si="7"/>
        <v>2.7509999999999999</v>
      </c>
      <c r="AZ42">
        <f t="shared" si="8"/>
        <v>2.7509999999999999</v>
      </c>
      <c r="BC42">
        <f t="shared" si="9"/>
        <v>2E-3</v>
      </c>
      <c r="BD42">
        <f t="shared" si="10"/>
        <v>0</v>
      </c>
      <c r="BE42">
        <f t="shared" si="11"/>
        <v>2.7509999999999999</v>
      </c>
      <c r="BF42">
        <f t="shared" si="12"/>
        <v>0</v>
      </c>
      <c r="BG42">
        <f t="shared" si="13"/>
        <v>6.1999999999999998E-3</v>
      </c>
      <c r="BH42">
        <f t="shared" si="14"/>
        <v>2.7591999999999999</v>
      </c>
      <c r="BJ42" s="195">
        <f t="shared" si="15"/>
        <v>7.2484778196578719E-4</v>
      </c>
      <c r="BK42" s="195">
        <f t="shared" si="16"/>
        <v>0</v>
      </c>
      <c r="BL42" s="195">
        <f t="shared" si="17"/>
        <v>0.99702812409394026</v>
      </c>
      <c r="BM42" s="195">
        <f t="shared" si="18"/>
        <v>0</v>
      </c>
      <c r="BN42" s="195">
        <f t="shared" si="19"/>
        <v>2.2470281240939403E-3</v>
      </c>
    </row>
    <row r="43" spans="1:66" x14ac:dyDescent="0.25">
      <c r="A43" s="2" t="s">
        <v>81</v>
      </c>
      <c r="B43" s="2" t="s">
        <v>84</v>
      </c>
      <c r="C43">
        <f>VLOOKUP($B43,'Tillförd energi'!$B$1:$AI$700,MATCH(C$1,'Tillförd energi'!$B$1:$AQ$1,0),FALSE)</f>
        <v>0</v>
      </c>
      <c r="D43">
        <f>VLOOKUP($B43,'Tillförd energi'!$B$1:$AI$700,MATCH(D$1,'Tillförd energi'!$B$1:$AQ$1,0),FALSE)</f>
        <v>0</v>
      </c>
      <c r="E43">
        <f>VLOOKUP($B43,'Tillförd energi'!$B$1:$AI$700,MATCH(E$1,'Tillförd energi'!$B$1:$AQ$1,0),FALSE)</f>
        <v>0</v>
      </c>
      <c r="F43">
        <f>VLOOKUP($B43,'Tillförd energi'!$B$1:$AI$700,MATCH(F$1,'Tillförd energi'!$B$1:$AQ$1,0),FALSE)</f>
        <v>0</v>
      </c>
      <c r="G43">
        <f>VLOOKUP($B43,'Tillförd energi'!$B$1:$AI$700,MATCH(G$1,'Tillförd energi'!$B$1:$AQ$1,0),FALSE)</f>
        <v>0</v>
      </c>
      <c r="H43">
        <f>VLOOKUP($B43,'Tillförd energi'!$B$1:$AI$700,MATCH(H$1,'Tillförd energi'!$B$1:$AQ$1,0),FALSE)</f>
        <v>0</v>
      </c>
      <c r="I43">
        <f>VLOOKUP($B43,'Tillförd energi'!$B$1:$AI$700,MATCH(I$1,'Tillförd energi'!$B$1:$AQ$1,0),FALSE)</f>
        <v>0</v>
      </c>
      <c r="J43">
        <f>VLOOKUP($B43,'Tillförd energi'!$B$1:$AI$700,MATCH(J$1,'Tillförd energi'!$B$1:$AQ$1,0),FALSE)</f>
        <v>0</v>
      </c>
      <c r="K43">
        <v>0</v>
      </c>
      <c r="L43">
        <f>VLOOKUP($B43,'Tillförd energi'!$B$1:$AI$700,MATCH(L$1,'Tillförd energi'!$B$1:$AQ$1,0),FALSE)</f>
        <v>0</v>
      </c>
      <c r="M43">
        <f>VLOOKUP($B43,'Tillförd energi'!$B$1:$AI$700,MATCH(M$1,'Tillförd energi'!$B$1:$AQ$1,0),FALSE)</f>
        <v>0</v>
      </c>
      <c r="N43">
        <f>VLOOKUP($B43,'Tillförd energi'!$B$1:$AI$700,MATCH(N$1,'Tillförd energi'!$B$1:$AQ$1,0),FALSE)</f>
        <v>0</v>
      </c>
      <c r="O43">
        <f>VLOOKUP($B43,'Tillförd energi'!$B$1:$AI$700,MATCH(O$1,'Tillförd energi'!$B$1:$AQ$1,0),FALSE)</f>
        <v>0</v>
      </c>
      <c r="P43">
        <f>VLOOKUP($B43,'Tillförd energi'!$B$1:$AI$700,MATCH(P$1,'Tillförd energi'!$B$1:$AQ$1,0),FALSE)</f>
        <v>0</v>
      </c>
      <c r="Q43">
        <f>VLOOKUP($B43,'Tillförd energi'!$B$1:$AI$700,MATCH(Q$1,'Tillförd energi'!$B$1:$AQ$1,0),FALSE)</f>
        <v>0</v>
      </c>
      <c r="R43">
        <f>VLOOKUP($B43,'Tillförd energi'!$B$1:$AI$700,MATCH(R$1,'Tillförd energi'!$B$1:$AQ$1,0),FALSE)</f>
        <v>3.073</v>
      </c>
      <c r="S43">
        <f>VLOOKUP($B43,'Tillförd energi'!$B$1:$AI$700,MATCH(S$1,'Tillförd energi'!$B$1:$AQ$1,0),FALSE)</f>
        <v>0</v>
      </c>
      <c r="T43">
        <f>VLOOKUP($B43,'Tillförd energi'!$B$1:$AI$700,MATCH(T$1,'Tillförd energi'!$B$1:$AQ$1,0),FALSE)</f>
        <v>0</v>
      </c>
      <c r="U43">
        <f>VLOOKUP($B43,'Tillförd energi'!$B$1:$AI$700,MATCH(U$1,'Tillförd energi'!$B$1:$AQ$1,0),FALSE)</f>
        <v>0</v>
      </c>
      <c r="V43">
        <f>VLOOKUP($B43,'Tillförd energi'!$B$1:$AI$700,MATCH(V$1,'Tillförd energi'!$B$1:$AQ$1,0),FALSE)</f>
        <v>0</v>
      </c>
      <c r="W43">
        <f>VLOOKUP($B43,'Tillförd energi'!$B$1:$AI$700,MATCH(W$1,'Tillförd energi'!$B$1:$AQ$1,0),FALSE)</f>
        <v>0</v>
      </c>
      <c r="X43">
        <f>VLOOKUP($B43,'Tillförd energi'!$B$1:$AI$700,MATCH(X$1,'Tillförd energi'!$B$1:$AQ$1,0),FALSE)</f>
        <v>0</v>
      </c>
      <c r="Y43">
        <f>VLOOKUP($B43,'Tillförd energi'!$B$1:$AI$700,MATCH(Y$1,'Tillförd energi'!$B$1:$AQ$1,0),FALSE)</f>
        <v>0</v>
      </c>
      <c r="Z43">
        <f>VLOOKUP($B43,'Tillförd energi'!$B$1:$AI$700,MATCH(Z$1,'Tillförd energi'!$B$1:$AQ$1,0),FALSE)</f>
        <v>0.33900000000000002</v>
      </c>
      <c r="AA43">
        <f>VLOOKUP($B43,'Tillförd energi'!$B$1:$AI$700,MATCH(AA$1,'Tillförd energi'!$B$1:$AQ$1,0),FALSE)</f>
        <v>0</v>
      </c>
      <c r="AB43">
        <f>VLOOKUP($B43,'Tillförd energi'!$B$1:$AI$700,MATCH(AB$1,'Tillförd energi'!$B$1:$AQ$1,0),FALSE)</f>
        <v>0</v>
      </c>
      <c r="AC43">
        <f>VLOOKUP($B43,'Tillförd energi'!$B$1:$AI$700,MATCH(AC$1,'Tillförd energi'!$B$1:$AQ$1,0),FALSE)</f>
        <v>0</v>
      </c>
      <c r="AD43">
        <f>VLOOKUP($B43,'Tillförd energi'!$B$1:$AI$700,MATCH(AD$1,'Tillförd energi'!$B$1:$AQ$1,0),FALSE)</f>
        <v>0</v>
      </c>
      <c r="AE43">
        <f>VLOOKUP($B43,'Tillförd energi'!$B$1:$AI$700,MATCH(AE$1,'Tillförd energi'!$B$1:$AQ$1,0),FALSE)</f>
        <v>0</v>
      </c>
      <c r="AF43">
        <f>VLOOKUP($B43,'Tillförd energi'!$B$1:$AI$700,MATCH(AF$1,'Tillförd energi'!$B$1:$AQ$1,0),FALSE)</f>
        <v>9.2999999999999999E-2</v>
      </c>
      <c r="AG43">
        <f>IFERROR(VLOOKUP(B43,Miljö!$B$1:$AC$550,MATCH("Köpt mängd produktionsspecifik fjärrvärme:",Miljö!$B$1:$AC$1,0),FALSE)/1,0)</f>
        <v>0</v>
      </c>
      <c r="AI43">
        <f t="shared" si="1"/>
        <v>3.5049999999999999</v>
      </c>
      <c r="AJ43">
        <f t="shared" si="2"/>
        <v>3.5049999999999999</v>
      </c>
      <c r="AK43">
        <f>IF(ISERROR(1/VLOOKUP($B43,Leveranser!$B$1:$S$500,MATCH("såld värme (gwh)",Leveranser!$B$1:$S$1,0),FALSE)),"",VLOOKUP($B43,Leveranser!$B$1:$S$500,MATCH("såld värme (gwh)",Leveranser!$B$1:$S$1,0),FALSE))</f>
        <v>2.8180000000000001</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195">
        <f t="shared" si="3"/>
        <v>0.80399429386590593</v>
      </c>
      <c r="AP43" t="str">
        <f>IFERROR(VLOOKUP($B43,Miljövärden!$B$2:$H$550,7,FALSE),"Nej, saknas")</f>
        <v>Ja</v>
      </c>
      <c r="AQ43" t="str">
        <f>IFERROR(VLOOKUP($B43,Miljövärden!$B$2:$H$550,6,FALSE),"Nej, saknas")</f>
        <v>Ja</v>
      </c>
      <c r="AU43">
        <f t="shared" si="4"/>
        <v>0.43200000000000005</v>
      </c>
      <c r="AV43">
        <f t="shared" si="5"/>
        <v>0</v>
      </c>
      <c r="AW43">
        <f t="shared" si="6"/>
        <v>0</v>
      </c>
      <c r="AX43">
        <f t="shared" si="7"/>
        <v>3.073</v>
      </c>
      <c r="AZ43">
        <f t="shared" si="8"/>
        <v>3.073</v>
      </c>
      <c r="BC43">
        <f t="shared" si="9"/>
        <v>0</v>
      </c>
      <c r="BD43">
        <f t="shared" si="10"/>
        <v>0</v>
      </c>
      <c r="BE43">
        <f t="shared" si="11"/>
        <v>3.073</v>
      </c>
      <c r="BF43">
        <f t="shared" si="12"/>
        <v>0</v>
      </c>
      <c r="BG43">
        <f t="shared" si="13"/>
        <v>0.43200000000000005</v>
      </c>
      <c r="BH43">
        <f t="shared" si="14"/>
        <v>3.5049999999999999</v>
      </c>
      <c r="BJ43" s="195">
        <f t="shared" si="15"/>
        <v>0</v>
      </c>
      <c r="BK43" s="195">
        <f t="shared" si="16"/>
        <v>0</v>
      </c>
      <c r="BL43" s="195">
        <f t="shared" si="17"/>
        <v>0.8767475035663338</v>
      </c>
      <c r="BM43" s="195">
        <f t="shared" si="18"/>
        <v>0</v>
      </c>
      <c r="BN43" s="195">
        <f t="shared" si="19"/>
        <v>0.1232524964336662</v>
      </c>
    </row>
    <row r="44" spans="1:66" x14ac:dyDescent="0.25">
      <c r="A44" s="2" t="s">
        <v>85</v>
      </c>
      <c r="B44" s="2" t="s">
        <v>86</v>
      </c>
      <c r="C44">
        <f>VLOOKUP($B44,'Tillförd energi'!$B$1:$AI$700,MATCH(C$1,'Tillförd energi'!$B$1:$AQ$1,0),FALSE)</f>
        <v>0</v>
      </c>
      <c r="D44">
        <f>VLOOKUP($B44,'Tillförd energi'!$B$1:$AI$700,MATCH(D$1,'Tillförd energi'!$B$1:$AQ$1,0),FALSE)</f>
        <v>0</v>
      </c>
      <c r="E44">
        <f>VLOOKUP($B44,'Tillförd energi'!$B$1:$AI$700,MATCH(E$1,'Tillförd energi'!$B$1:$AQ$1,0),FALSE)</f>
        <v>8.1031399999999998</v>
      </c>
      <c r="F44">
        <f>VLOOKUP($B44,'Tillförd energi'!$B$1:$AI$700,MATCH(F$1,'Tillförd energi'!$B$1:$AQ$1,0),FALSE)</f>
        <v>0</v>
      </c>
      <c r="G44">
        <f>VLOOKUP($B44,'Tillförd energi'!$B$1:$AI$700,MATCH(G$1,'Tillförd energi'!$B$1:$AQ$1,0),FALSE)</f>
        <v>0</v>
      </c>
      <c r="H44">
        <f>VLOOKUP($B44,'Tillförd energi'!$B$1:$AI$700,MATCH(H$1,'Tillförd energi'!$B$1:$AQ$1,0),FALSE)</f>
        <v>2.2999999999999998</v>
      </c>
      <c r="I44">
        <f>VLOOKUP($B44,'Tillförd energi'!$B$1:$AI$700,MATCH(I$1,'Tillförd energi'!$B$1:$AQ$1,0),FALSE)</f>
        <v>217.21299999999999</v>
      </c>
      <c r="J44">
        <f>VLOOKUP($B44,'Tillförd energi'!$B$1:$AI$700,MATCH(J$1,'Tillförd energi'!$B$1:$AQ$1,0),FALSE)</f>
        <v>0</v>
      </c>
      <c r="K44">
        <v>0</v>
      </c>
      <c r="L44">
        <f>VLOOKUP($B44,'Tillförd energi'!$B$1:$AI$700,MATCH(L$1,'Tillförd energi'!$B$1:$AQ$1,0),FALSE)</f>
        <v>0</v>
      </c>
      <c r="M44">
        <f>VLOOKUP($B44,'Tillförd energi'!$B$1:$AI$700,MATCH(M$1,'Tillförd energi'!$B$1:$AQ$1,0),FALSE)</f>
        <v>33.226399999999998</v>
      </c>
      <c r="N44">
        <f>VLOOKUP($B44,'Tillförd energi'!$B$1:$AI$700,MATCH(N$1,'Tillförd energi'!$B$1:$AQ$1,0),FALSE)</f>
        <v>162.934</v>
      </c>
      <c r="O44">
        <f>VLOOKUP($B44,'Tillförd energi'!$B$1:$AI$700,MATCH(O$1,'Tillförd energi'!$B$1:$AQ$1,0),FALSE)</f>
        <v>0</v>
      </c>
      <c r="P44">
        <f>VLOOKUP($B44,'Tillförd energi'!$B$1:$AI$700,MATCH(P$1,'Tillförd energi'!$B$1:$AQ$1,0),FALSE)</f>
        <v>88.487799999999993</v>
      </c>
      <c r="Q44">
        <f>VLOOKUP($B44,'Tillförd energi'!$B$1:$AI$700,MATCH(Q$1,'Tillförd energi'!$B$1:$AQ$1,0),FALSE)</f>
        <v>0</v>
      </c>
      <c r="R44">
        <f>VLOOKUP($B44,'Tillförd energi'!$B$1:$AI$700,MATCH(R$1,'Tillförd energi'!$B$1:$AQ$1,0),FALSE)</f>
        <v>38.008499999999998</v>
      </c>
      <c r="S44">
        <f>VLOOKUP($B44,'Tillförd energi'!$B$1:$AI$700,MATCH(S$1,'Tillförd energi'!$B$1:$AQ$1,0),FALSE)</f>
        <v>7.0901399999999999</v>
      </c>
      <c r="T44">
        <f>VLOOKUP($B44,'Tillförd energi'!$B$1:$AI$700,MATCH(T$1,'Tillförd energi'!$B$1:$AQ$1,0),FALSE)</f>
        <v>0</v>
      </c>
      <c r="U44">
        <f>VLOOKUP($B44,'Tillförd energi'!$B$1:$AI$700,MATCH(U$1,'Tillförd energi'!$B$1:$AQ$1,0),FALSE)</f>
        <v>27.2484</v>
      </c>
      <c r="V44">
        <f>VLOOKUP($B44,'Tillförd energi'!$B$1:$AI$700,MATCH(V$1,'Tillförd energi'!$B$1:$AQ$1,0),FALSE)</f>
        <v>0</v>
      </c>
      <c r="W44">
        <f>VLOOKUP($B44,'Tillförd energi'!$B$1:$AI$700,MATCH(W$1,'Tillförd energi'!$B$1:$AQ$1,0),FALSE)</f>
        <v>14.8</v>
      </c>
      <c r="X44">
        <f>VLOOKUP($B44,'Tillförd energi'!$B$1:$AI$700,MATCH(X$1,'Tillförd energi'!$B$1:$AQ$1,0),FALSE)</f>
        <v>0</v>
      </c>
      <c r="Y44">
        <f>VLOOKUP($B44,'Tillförd energi'!$B$1:$AI$700,MATCH(Y$1,'Tillförd energi'!$B$1:$AQ$1,0),FALSE)</f>
        <v>0</v>
      </c>
      <c r="Z44">
        <f>VLOOKUP($B44,'Tillförd energi'!$B$1:$AI$700,MATCH(Z$1,'Tillförd energi'!$B$1:$AQ$1,0),FALSE)</f>
        <v>0</v>
      </c>
      <c r="AA44">
        <f>VLOOKUP($B44,'Tillförd energi'!$B$1:$AI$700,MATCH(AA$1,'Tillförd energi'!$B$1:$AQ$1,0),FALSE)</f>
        <v>7.5</v>
      </c>
      <c r="AB44">
        <f>VLOOKUP($B44,'Tillförd energi'!$B$1:$AI$700,MATCH(AB$1,'Tillförd energi'!$B$1:$AQ$1,0),FALSE)</f>
        <v>14.2</v>
      </c>
      <c r="AC44">
        <f>VLOOKUP($B44,'Tillförd energi'!$B$1:$AI$700,MATCH(AC$1,'Tillförd energi'!$B$1:$AQ$1,0),FALSE)</f>
        <v>51.7</v>
      </c>
      <c r="AD44">
        <f>VLOOKUP($B44,'Tillförd energi'!$B$1:$AI$700,MATCH(AD$1,'Tillförd energi'!$B$1:$AQ$1,0),FALSE)</f>
        <v>0</v>
      </c>
      <c r="AE44">
        <f>VLOOKUP($B44,'Tillförd energi'!$B$1:$AI$700,MATCH(AE$1,'Tillförd energi'!$B$1:$AQ$1,0),FALSE)</f>
        <v>0</v>
      </c>
      <c r="AF44">
        <f>VLOOKUP($B44,'Tillförd energi'!$B$1:$AI$700,MATCH(AF$1,'Tillförd energi'!$B$1:$AQ$1,0),FALSE)</f>
        <v>31.626899999999999</v>
      </c>
      <c r="AG44">
        <f>IFERROR(VLOOKUP(B44,Miljö!$B$1:$AC$550,MATCH("Köpt mängd produktionsspecifik fjärrvärme:",Miljö!$B$1:$AC$1,0),FALSE)/1,0)</f>
        <v>0</v>
      </c>
      <c r="AI44">
        <f t="shared" si="1"/>
        <v>704.43827999999996</v>
      </c>
      <c r="AJ44">
        <f t="shared" si="2"/>
        <v>704.43827999999996</v>
      </c>
      <c r="AK44">
        <f>IF(ISERROR(1/VLOOKUP($B44,Leveranser!$B$1:$S$500,MATCH("såld värme (gwh)",Leveranser!$B$1:$S$1,0),FALSE)),"",VLOOKUP($B44,Leveranser!$B$1:$S$500,MATCH("såld värme (gwh)",Leveranser!$B$1:$S$1,0),FALSE))</f>
        <v>607.60299999999995</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195">
        <f t="shared" si="3"/>
        <v>0.86253546584663165</v>
      </c>
      <c r="AP44" t="str">
        <f>IFERROR(VLOOKUP($B44,Miljövärden!$B$2:$H$550,7,FALSE),"Nej, saknas")</f>
        <v>Ja</v>
      </c>
      <c r="AQ44" t="str">
        <f>IFERROR(VLOOKUP($B44,Miljövärden!$B$2:$H$550,6,FALSE),"Nej, saknas")</f>
        <v>Ja</v>
      </c>
      <c r="AU44">
        <f t="shared" si="4"/>
        <v>39.126899999999999</v>
      </c>
      <c r="AV44">
        <f t="shared" si="5"/>
        <v>0</v>
      </c>
      <c r="AW44">
        <f t="shared" si="6"/>
        <v>284.64819999999997</v>
      </c>
      <c r="AX44">
        <f t="shared" si="7"/>
        <v>72.347039999999993</v>
      </c>
      <c r="AZ44">
        <f t="shared" si="8"/>
        <v>371.79524000000004</v>
      </c>
      <c r="BC44">
        <f t="shared" si="9"/>
        <v>10.40314</v>
      </c>
      <c r="BD44">
        <f t="shared" si="10"/>
        <v>0</v>
      </c>
      <c r="BE44">
        <f t="shared" si="11"/>
        <v>371.79524000000004</v>
      </c>
      <c r="BF44">
        <f t="shared" si="12"/>
        <v>283.113</v>
      </c>
      <c r="BG44">
        <f t="shared" si="13"/>
        <v>39.126899999999999</v>
      </c>
      <c r="BH44">
        <f t="shared" si="14"/>
        <v>704.43828000000008</v>
      </c>
      <c r="BJ44" s="195">
        <f t="shared" si="15"/>
        <v>1.4767993584902852E-2</v>
      </c>
      <c r="BK44" s="195">
        <f t="shared" si="16"/>
        <v>0</v>
      </c>
      <c r="BL44" s="195">
        <f t="shared" si="17"/>
        <v>0.52778965958522295</v>
      </c>
      <c r="BM44" s="195">
        <f t="shared" si="18"/>
        <v>0.40189894280021232</v>
      </c>
      <c r="BN44" s="195">
        <f t="shared" si="19"/>
        <v>5.5543404029661757E-2</v>
      </c>
    </row>
    <row r="45" spans="1:66" x14ac:dyDescent="0.25">
      <c r="A45" s="2" t="s">
        <v>85</v>
      </c>
      <c r="B45" s="2" t="s">
        <v>87</v>
      </c>
      <c r="C45">
        <f>VLOOKUP($B45,'Tillförd energi'!$B$1:$AI$700,MATCH(C$1,'Tillförd energi'!$B$1:$AQ$1,0),FALSE)</f>
        <v>0</v>
      </c>
      <c r="D45">
        <f>VLOOKUP($B45,'Tillförd energi'!$B$1:$AI$700,MATCH(D$1,'Tillförd energi'!$B$1:$AQ$1,0),FALSE)</f>
        <v>1.6</v>
      </c>
      <c r="E45">
        <f>VLOOKUP($B45,'Tillförd energi'!$B$1:$AI$700,MATCH(E$1,'Tillförd energi'!$B$1:$AQ$1,0),FALSE)</f>
        <v>0</v>
      </c>
      <c r="F45">
        <f>VLOOKUP($B45,'Tillförd energi'!$B$1:$AI$700,MATCH(F$1,'Tillförd energi'!$B$1:$AQ$1,0),FALSE)</f>
        <v>0</v>
      </c>
      <c r="G45">
        <f>VLOOKUP($B45,'Tillförd energi'!$B$1:$AI$700,MATCH(G$1,'Tillförd energi'!$B$1:$AQ$1,0),FALSE)</f>
        <v>0</v>
      </c>
      <c r="H45">
        <f>VLOOKUP($B45,'Tillförd energi'!$B$1:$AI$700,MATCH(H$1,'Tillförd energi'!$B$1:$AQ$1,0),FALSE)</f>
        <v>0</v>
      </c>
      <c r="I45">
        <f>VLOOKUP($B45,'Tillförd energi'!$B$1:$AI$700,MATCH(I$1,'Tillförd energi'!$B$1:$AQ$1,0),FALSE)</f>
        <v>0</v>
      </c>
      <c r="J45">
        <f>VLOOKUP($B45,'Tillförd energi'!$B$1:$AI$700,MATCH(J$1,'Tillförd energi'!$B$1:$AQ$1,0),FALSE)</f>
        <v>0</v>
      </c>
      <c r="K45">
        <v>0</v>
      </c>
      <c r="L45">
        <f>VLOOKUP($B45,'Tillförd energi'!$B$1:$AI$700,MATCH(L$1,'Tillförd energi'!$B$1:$AQ$1,0),FALSE)</f>
        <v>0</v>
      </c>
      <c r="M45">
        <f>VLOOKUP($B45,'Tillförd energi'!$B$1:$AI$700,MATCH(M$1,'Tillförd energi'!$B$1:$AQ$1,0),FALSE)</f>
        <v>0</v>
      </c>
      <c r="N45">
        <f>VLOOKUP($B45,'Tillförd energi'!$B$1:$AI$700,MATCH(N$1,'Tillförd energi'!$B$1:$AQ$1,0),FALSE)</f>
        <v>0</v>
      </c>
      <c r="O45">
        <f>VLOOKUP($B45,'Tillförd energi'!$B$1:$AI$700,MATCH(O$1,'Tillförd energi'!$B$1:$AQ$1,0),FALSE)</f>
        <v>0</v>
      </c>
      <c r="P45">
        <f>VLOOKUP($B45,'Tillförd energi'!$B$1:$AI$700,MATCH(P$1,'Tillförd energi'!$B$1:$AQ$1,0),FALSE)</f>
        <v>0</v>
      </c>
      <c r="Q45">
        <f>VLOOKUP($B45,'Tillförd energi'!$B$1:$AI$700,MATCH(Q$1,'Tillförd energi'!$B$1:$AQ$1,0),FALSE)</f>
        <v>0</v>
      </c>
      <c r="R45">
        <f>VLOOKUP($B45,'Tillförd energi'!$B$1:$AI$700,MATCH(R$1,'Tillförd energi'!$B$1:$AQ$1,0),FALSE)</f>
        <v>2.4</v>
      </c>
      <c r="S45">
        <f>VLOOKUP($B45,'Tillförd energi'!$B$1:$AI$700,MATCH(S$1,'Tillförd energi'!$B$1:$AQ$1,0),FALSE)</f>
        <v>22</v>
      </c>
      <c r="T45">
        <f>VLOOKUP($B45,'Tillförd energi'!$B$1:$AI$700,MATCH(T$1,'Tillförd energi'!$B$1:$AQ$1,0),FALSE)</f>
        <v>0</v>
      </c>
      <c r="U45">
        <f>VLOOKUP($B45,'Tillförd energi'!$B$1:$AI$700,MATCH(U$1,'Tillförd energi'!$B$1:$AQ$1,0),FALSE)</f>
        <v>0</v>
      </c>
      <c r="V45">
        <f>VLOOKUP($B45,'Tillförd energi'!$B$1:$AI$700,MATCH(V$1,'Tillförd energi'!$B$1:$AQ$1,0),FALSE)</f>
        <v>0</v>
      </c>
      <c r="W45">
        <f>VLOOKUP($B45,'Tillförd energi'!$B$1:$AI$700,MATCH(W$1,'Tillförd energi'!$B$1:$AQ$1,0),FALSE)</f>
        <v>0</v>
      </c>
      <c r="X45">
        <f>VLOOKUP($B45,'Tillförd energi'!$B$1:$AI$700,MATCH(X$1,'Tillförd energi'!$B$1:$AQ$1,0),FALSE)</f>
        <v>0</v>
      </c>
      <c r="Y45">
        <f>VLOOKUP($B45,'Tillförd energi'!$B$1:$AI$700,MATCH(Y$1,'Tillförd energi'!$B$1:$AQ$1,0),FALSE)</f>
        <v>0</v>
      </c>
      <c r="Z45">
        <f>VLOOKUP($B45,'Tillförd energi'!$B$1:$AI$700,MATCH(Z$1,'Tillförd energi'!$B$1:$AQ$1,0),FALSE)</f>
        <v>0</v>
      </c>
      <c r="AA45">
        <f>VLOOKUP($B45,'Tillförd energi'!$B$1:$AI$700,MATCH(AA$1,'Tillförd energi'!$B$1:$AQ$1,0),FALSE)</f>
        <v>0</v>
      </c>
      <c r="AB45">
        <f>VLOOKUP($B45,'Tillförd energi'!$B$1:$AI$700,MATCH(AB$1,'Tillförd energi'!$B$1:$AQ$1,0),FALSE)</f>
        <v>0</v>
      </c>
      <c r="AC45">
        <f>VLOOKUP($B45,'Tillförd energi'!$B$1:$AI$700,MATCH(AC$1,'Tillförd energi'!$B$1:$AQ$1,0),FALSE)</f>
        <v>0</v>
      </c>
      <c r="AD45">
        <f>VLOOKUP($B45,'Tillförd energi'!$B$1:$AI$700,MATCH(AD$1,'Tillförd energi'!$B$1:$AQ$1,0),FALSE)</f>
        <v>0</v>
      </c>
      <c r="AE45">
        <f>VLOOKUP($B45,'Tillförd energi'!$B$1:$AI$700,MATCH(AE$1,'Tillförd energi'!$B$1:$AQ$1,0),FALSE)</f>
        <v>0</v>
      </c>
      <c r="AF45">
        <f>VLOOKUP($B45,'Tillförd energi'!$B$1:$AI$700,MATCH(AF$1,'Tillförd energi'!$B$1:$AQ$1,0),FALSE)</f>
        <v>0.434</v>
      </c>
      <c r="AG45">
        <f>IFERROR(VLOOKUP(B45,Miljö!$B$1:$AC$550,MATCH("Köpt mängd produktionsspecifik fjärrvärme:",Miljö!$B$1:$AC$1,0),FALSE)/1,0)</f>
        <v>0</v>
      </c>
      <c r="AI45">
        <f t="shared" si="1"/>
        <v>26.434000000000001</v>
      </c>
      <c r="AJ45">
        <f t="shared" si="2"/>
        <v>26.434000000000001</v>
      </c>
      <c r="AK45">
        <f>IF(ISERROR(1/VLOOKUP($B45,Leveranser!$B$1:$S$500,MATCH("såld värme (gwh)",Leveranser!$B$1:$S$1,0),FALSE)),"",VLOOKUP($B45,Leveranser!$B$1:$S$500,MATCH("såld värme (gwh)",Leveranser!$B$1:$S$1,0),FALSE))</f>
        <v>19.433</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195">
        <f t="shared" si="3"/>
        <v>0.73515169857002338</v>
      </c>
      <c r="AP45" t="str">
        <f>IFERROR(VLOOKUP($B45,Miljövärden!$B$2:$H$550,7,FALSE),"Nej, saknas")</f>
        <v>Ja</v>
      </c>
      <c r="AQ45" t="str">
        <f>IFERROR(VLOOKUP($B45,Miljövärden!$B$2:$H$550,6,FALSE),"Nej, saknas")</f>
        <v>Ja</v>
      </c>
      <c r="AU45">
        <f t="shared" si="4"/>
        <v>0.434</v>
      </c>
      <c r="AV45">
        <f t="shared" si="5"/>
        <v>0</v>
      </c>
      <c r="AW45">
        <f t="shared" si="6"/>
        <v>0</v>
      </c>
      <c r="AX45">
        <f t="shared" si="7"/>
        <v>24.4</v>
      </c>
      <c r="AZ45">
        <f t="shared" si="8"/>
        <v>24.4</v>
      </c>
      <c r="BC45">
        <f t="shared" si="9"/>
        <v>1.6</v>
      </c>
      <c r="BD45">
        <f t="shared" si="10"/>
        <v>0</v>
      </c>
      <c r="BE45">
        <f t="shared" si="11"/>
        <v>24.4</v>
      </c>
      <c r="BF45">
        <f t="shared" si="12"/>
        <v>0</v>
      </c>
      <c r="BG45">
        <f t="shared" si="13"/>
        <v>0.434</v>
      </c>
      <c r="BH45">
        <f t="shared" si="14"/>
        <v>26.434000000000001</v>
      </c>
      <c r="BJ45" s="195">
        <f t="shared" si="15"/>
        <v>6.0528107740031777E-2</v>
      </c>
      <c r="BK45" s="195">
        <f t="shared" si="16"/>
        <v>0</v>
      </c>
      <c r="BL45" s="195">
        <f t="shared" si="17"/>
        <v>0.92305364303548454</v>
      </c>
      <c r="BM45" s="195">
        <f t="shared" si="18"/>
        <v>0</v>
      </c>
      <c r="BN45" s="195">
        <f t="shared" si="19"/>
        <v>1.6418249224483619E-2</v>
      </c>
    </row>
    <row r="46" spans="1:66" x14ac:dyDescent="0.25">
      <c r="A46" s="2" t="s">
        <v>88</v>
      </c>
      <c r="B46" s="5" t="s">
        <v>1057</v>
      </c>
      <c r="C46">
        <f>VLOOKUP($B46,'Tillförd energi'!$B$1:$AI$700,MATCH(C$1,'Tillförd energi'!$B$1:$AQ$1,0),FALSE)</f>
        <v>0</v>
      </c>
      <c r="D46">
        <f>VLOOKUP($B46,'Tillförd energi'!$B$1:$AI$700,MATCH(D$1,'Tillförd energi'!$B$1:$AQ$1,0),FALSE)</f>
        <v>0</v>
      </c>
      <c r="E46">
        <f>VLOOKUP($B46,'Tillförd energi'!$B$1:$AI$700,MATCH(E$1,'Tillförd energi'!$B$1:$AQ$1,0),FALSE)</f>
        <v>0</v>
      </c>
      <c r="F46">
        <f>VLOOKUP($B46,'Tillförd energi'!$B$1:$AI$700,MATCH(F$1,'Tillförd energi'!$B$1:$AQ$1,0),FALSE)</f>
        <v>0</v>
      </c>
      <c r="G46">
        <f>VLOOKUP($B46,'Tillförd energi'!$B$1:$AI$700,MATCH(G$1,'Tillförd energi'!$B$1:$AQ$1,0),FALSE)</f>
        <v>0</v>
      </c>
      <c r="H46">
        <f>VLOOKUP($B46,'Tillförd energi'!$B$1:$AI$700,MATCH(H$1,'Tillförd energi'!$B$1:$AQ$1,0),FALSE)</f>
        <v>0</v>
      </c>
      <c r="I46">
        <f>VLOOKUP($B46,'Tillförd energi'!$B$1:$AI$700,MATCH(I$1,'Tillförd energi'!$B$1:$AQ$1,0),FALSE)</f>
        <v>0</v>
      </c>
      <c r="J46">
        <f>VLOOKUP($B46,'Tillförd energi'!$B$1:$AI$700,MATCH(J$1,'Tillförd energi'!$B$1:$AQ$1,0),FALSE)</f>
        <v>0</v>
      </c>
      <c r="K46">
        <v>0</v>
      </c>
      <c r="L46">
        <f>VLOOKUP($B46,'Tillförd energi'!$B$1:$AI$700,MATCH(L$1,'Tillförd energi'!$B$1:$AQ$1,0),FALSE)</f>
        <v>0</v>
      </c>
      <c r="M46">
        <f>VLOOKUP($B46,'Tillförd energi'!$B$1:$AI$700,MATCH(M$1,'Tillförd energi'!$B$1:$AQ$1,0),FALSE)</f>
        <v>0</v>
      </c>
      <c r="N46">
        <f>VLOOKUP($B46,'Tillförd energi'!$B$1:$AI$700,MATCH(N$1,'Tillförd energi'!$B$1:$AQ$1,0),FALSE)</f>
        <v>0</v>
      </c>
      <c r="O46">
        <f>VLOOKUP($B46,'Tillförd energi'!$B$1:$AI$700,MATCH(O$1,'Tillförd energi'!$B$1:$AQ$1,0),FALSE)</f>
        <v>0</v>
      </c>
      <c r="P46">
        <f>VLOOKUP($B46,'Tillförd energi'!$B$1:$AI$700,MATCH(P$1,'Tillförd energi'!$B$1:$AQ$1,0),FALSE)</f>
        <v>0</v>
      </c>
      <c r="Q46">
        <f>VLOOKUP($B46,'Tillförd energi'!$B$1:$AI$700,MATCH(Q$1,'Tillförd energi'!$B$1:$AQ$1,0),FALSE)</f>
        <v>0</v>
      </c>
      <c r="R46">
        <f>VLOOKUP($B46,'Tillförd energi'!$B$1:$AI$700,MATCH(R$1,'Tillförd energi'!$B$1:$AQ$1,0),FALSE)</f>
        <v>0</v>
      </c>
      <c r="S46">
        <f>VLOOKUP($B46,'Tillförd energi'!$B$1:$AI$700,MATCH(S$1,'Tillförd energi'!$B$1:$AQ$1,0),FALSE)</f>
        <v>0</v>
      </c>
      <c r="T46">
        <f>VLOOKUP($B46,'Tillförd energi'!$B$1:$AI$700,MATCH(T$1,'Tillförd energi'!$B$1:$AQ$1,0),FALSE)</f>
        <v>0</v>
      </c>
      <c r="U46">
        <f>VLOOKUP($B46,'Tillförd energi'!$B$1:$AI$700,MATCH(U$1,'Tillförd energi'!$B$1:$AQ$1,0),FALSE)</f>
        <v>0</v>
      </c>
      <c r="V46">
        <f>VLOOKUP($B46,'Tillförd energi'!$B$1:$AI$700,MATCH(V$1,'Tillförd energi'!$B$1:$AQ$1,0),FALSE)</f>
        <v>0</v>
      </c>
      <c r="W46">
        <f>VLOOKUP($B46,'Tillförd energi'!$B$1:$AI$700,MATCH(W$1,'Tillförd energi'!$B$1:$AQ$1,0),FALSE)</f>
        <v>0</v>
      </c>
      <c r="X46">
        <f>VLOOKUP($B46,'Tillförd energi'!$B$1:$AI$700,MATCH(X$1,'Tillförd energi'!$B$1:$AQ$1,0),FALSE)</f>
        <v>0</v>
      </c>
      <c r="Y46">
        <f>VLOOKUP($B46,'Tillförd energi'!$B$1:$AI$700,MATCH(Y$1,'Tillförd energi'!$B$1:$AQ$1,0),FALSE)</f>
        <v>0</v>
      </c>
      <c r="Z46">
        <f>VLOOKUP($B46,'Tillförd energi'!$B$1:$AI$700,MATCH(Z$1,'Tillförd energi'!$B$1:$AQ$1,0),FALSE)</f>
        <v>0</v>
      </c>
      <c r="AA46">
        <f>VLOOKUP($B46,'Tillförd energi'!$B$1:$AI$700,MATCH(AA$1,'Tillförd energi'!$B$1:$AQ$1,0),FALSE)</f>
        <v>0</v>
      </c>
      <c r="AB46">
        <f>VLOOKUP($B46,'Tillförd energi'!$B$1:$AI$700,MATCH(AB$1,'Tillförd energi'!$B$1:$AQ$1,0),FALSE)</f>
        <v>0</v>
      </c>
      <c r="AC46">
        <f>VLOOKUP($B46,'Tillförd energi'!$B$1:$AI$700,MATCH(AC$1,'Tillförd energi'!$B$1:$AQ$1,0),FALSE)</f>
        <v>0</v>
      </c>
      <c r="AD46">
        <f>VLOOKUP($B46,'Tillförd energi'!$B$1:$AI$700,MATCH(AD$1,'Tillförd energi'!$B$1:$AQ$1,0),FALSE)</f>
        <v>0</v>
      </c>
      <c r="AE46">
        <f>VLOOKUP($B46,'Tillförd energi'!$B$1:$AI$700,MATCH(AE$1,'Tillförd energi'!$B$1:$AQ$1,0),FALSE)</f>
        <v>0</v>
      </c>
      <c r="AF46">
        <f>VLOOKUP($B46,'Tillförd energi'!$B$1:$AI$700,MATCH(AF$1,'Tillförd energi'!$B$1:$AQ$1,0),FALSE)</f>
        <v>0</v>
      </c>
      <c r="AG46">
        <f>IFERROR(VLOOKUP(B46,Miljö!$B$1:$AC$550,MATCH("Köpt mängd produktionsspecifik fjärrvärme:",Miljö!$B$1:$AC$1,0),FALSE)/1,0)</f>
        <v>0</v>
      </c>
      <c r="AI46">
        <f t="shared" si="1"/>
        <v>0</v>
      </c>
      <c r="AJ46">
        <f t="shared" si="2"/>
        <v>0</v>
      </c>
      <c r="AK46" t="str">
        <f>IF(ISERROR(1/VLOOKUP($B46,Leveranser!$B$1:$S$500,MATCH("såld värme (gwh)",Leveranser!$B$1:$S$1,0),FALSE)),"",VLOOKUP($B46,Leveranser!$B$1:$S$500,MATCH("såld värme (gwh)",Leveranser!$B$1:$S$1,0),FALSE))</f>
        <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195" t="str">
        <f t="shared" si="3"/>
        <v/>
      </c>
      <c r="AP46" t="str">
        <f>IFERROR(VLOOKUP($B46,Miljövärden!$B$2:$H$550,7,FALSE),"Nej, saknas")</f>
        <v>Nej</v>
      </c>
      <c r="AQ46" t="str">
        <f>IFERROR(VLOOKUP($B46,Miljövärden!$B$2:$H$550,6,FALSE),"Nej, saknas")</f>
        <v>Nej</v>
      </c>
      <c r="AU46">
        <f t="shared" si="4"/>
        <v>0</v>
      </c>
      <c r="AV46">
        <f t="shared" si="5"/>
        <v>0</v>
      </c>
      <c r="AW46">
        <f t="shared" si="6"/>
        <v>0</v>
      </c>
      <c r="AX46">
        <f t="shared" si="7"/>
        <v>0</v>
      </c>
      <c r="AZ46">
        <f t="shared" si="8"/>
        <v>0</v>
      </c>
      <c r="BC46">
        <f t="shared" si="9"/>
        <v>0</v>
      </c>
      <c r="BD46">
        <f t="shared" si="10"/>
        <v>0</v>
      </c>
      <c r="BE46">
        <f t="shared" si="11"/>
        <v>0</v>
      </c>
      <c r="BF46">
        <f t="shared" si="12"/>
        <v>0</v>
      </c>
      <c r="BG46">
        <f t="shared" si="13"/>
        <v>0</v>
      </c>
      <c r="BH46">
        <f t="shared" si="14"/>
        <v>0</v>
      </c>
      <c r="BJ46" s="195" t="e">
        <f t="shared" si="15"/>
        <v>#DIV/0!</v>
      </c>
      <c r="BK46" s="195" t="e">
        <f t="shared" si="16"/>
        <v>#DIV/0!</v>
      </c>
      <c r="BL46" s="195" t="e">
        <f t="shared" si="17"/>
        <v>#DIV/0!</v>
      </c>
      <c r="BM46" s="195" t="e">
        <f t="shared" si="18"/>
        <v>#DIV/0!</v>
      </c>
      <c r="BN46" s="195" t="e">
        <f t="shared" si="19"/>
        <v>#DIV/0!</v>
      </c>
    </row>
    <row r="47" spans="1:66" x14ac:dyDescent="0.25">
      <c r="A47" s="2" t="s">
        <v>90</v>
      </c>
      <c r="B47" s="2" t="s">
        <v>91</v>
      </c>
      <c r="C47">
        <f>VLOOKUP($B47,'Tillförd energi'!$B$1:$AI$700,MATCH(C$1,'Tillförd energi'!$B$1:$AQ$1,0),FALSE)</f>
        <v>0</v>
      </c>
      <c r="D47">
        <f>VLOOKUP($B47,'Tillförd energi'!$B$1:$AI$700,MATCH(D$1,'Tillförd energi'!$B$1:$AQ$1,0),FALSE)</f>
        <v>8.2352900000000009</v>
      </c>
      <c r="E47">
        <f>VLOOKUP($B47,'Tillförd energi'!$B$1:$AI$700,MATCH(E$1,'Tillförd energi'!$B$1:$AQ$1,0),FALSE)</f>
        <v>0</v>
      </c>
      <c r="F47">
        <f>VLOOKUP($B47,'Tillförd energi'!$B$1:$AI$700,MATCH(F$1,'Tillförd energi'!$B$1:$AQ$1,0),FALSE)</f>
        <v>0</v>
      </c>
      <c r="G47">
        <f>VLOOKUP($B47,'Tillförd energi'!$B$1:$AI$700,MATCH(G$1,'Tillförd energi'!$B$1:$AQ$1,0),FALSE)</f>
        <v>0</v>
      </c>
      <c r="H47">
        <f>VLOOKUP($B47,'Tillförd energi'!$B$1:$AI$700,MATCH(H$1,'Tillförd energi'!$B$1:$AQ$1,0),FALSE)</f>
        <v>0</v>
      </c>
      <c r="I47">
        <f>VLOOKUP($B47,'Tillförd energi'!$B$1:$AI$700,MATCH(I$1,'Tillförd energi'!$B$1:$AQ$1,0),FALSE)</f>
        <v>0</v>
      </c>
      <c r="J47">
        <f>VLOOKUP($B47,'Tillförd energi'!$B$1:$AI$700,MATCH(J$1,'Tillförd energi'!$B$1:$AQ$1,0),FALSE)</f>
        <v>0</v>
      </c>
      <c r="K47">
        <v>0</v>
      </c>
      <c r="L47">
        <f>VLOOKUP($B47,'Tillförd energi'!$B$1:$AI$700,MATCH(L$1,'Tillförd energi'!$B$1:$AQ$1,0),FALSE)</f>
        <v>0</v>
      </c>
      <c r="M47">
        <f>VLOOKUP($B47,'Tillförd energi'!$B$1:$AI$700,MATCH(M$1,'Tillförd energi'!$B$1:$AQ$1,0),FALSE)</f>
        <v>0</v>
      </c>
      <c r="N47">
        <f>VLOOKUP($B47,'Tillförd energi'!$B$1:$AI$700,MATCH(N$1,'Tillförd energi'!$B$1:$AQ$1,0),FALSE)</f>
        <v>0</v>
      </c>
      <c r="O47">
        <f>VLOOKUP($B47,'Tillförd energi'!$B$1:$AI$700,MATCH(O$1,'Tillförd energi'!$B$1:$AQ$1,0),FALSE)</f>
        <v>0</v>
      </c>
      <c r="P47">
        <f>VLOOKUP($B47,'Tillförd energi'!$B$1:$AI$700,MATCH(P$1,'Tillförd energi'!$B$1:$AQ$1,0),FALSE)</f>
        <v>0</v>
      </c>
      <c r="Q47">
        <f>VLOOKUP($B47,'Tillförd energi'!$B$1:$AI$700,MATCH(Q$1,'Tillförd energi'!$B$1:$AQ$1,0),FALSE)</f>
        <v>21.882400000000001</v>
      </c>
      <c r="R47">
        <f>VLOOKUP($B47,'Tillförd energi'!$B$1:$AI$700,MATCH(R$1,'Tillförd energi'!$B$1:$AQ$1,0),FALSE)</f>
        <v>0</v>
      </c>
      <c r="S47">
        <f>VLOOKUP($B47,'Tillförd energi'!$B$1:$AI$700,MATCH(S$1,'Tillförd energi'!$B$1:$AQ$1,0),FALSE)</f>
        <v>0</v>
      </c>
      <c r="T47">
        <f>VLOOKUP($B47,'Tillförd energi'!$B$1:$AI$700,MATCH(T$1,'Tillförd energi'!$B$1:$AQ$1,0),FALSE)</f>
        <v>0</v>
      </c>
      <c r="U47">
        <f>VLOOKUP($B47,'Tillförd energi'!$B$1:$AI$700,MATCH(U$1,'Tillförd energi'!$B$1:$AQ$1,0),FALSE)</f>
        <v>0</v>
      </c>
      <c r="V47">
        <f>VLOOKUP($B47,'Tillförd energi'!$B$1:$AI$700,MATCH(V$1,'Tillförd energi'!$B$1:$AQ$1,0),FALSE)</f>
        <v>0</v>
      </c>
      <c r="W47">
        <f>VLOOKUP($B47,'Tillförd energi'!$B$1:$AI$700,MATCH(W$1,'Tillförd energi'!$B$1:$AQ$1,0),FALSE)</f>
        <v>0.7</v>
      </c>
      <c r="X47">
        <f>VLOOKUP($B47,'Tillförd energi'!$B$1:$AI$700,MATCH(X$1,'Tillförd energi'!$B$1:$AQ$1,0),FALSE)</f>
        <v>0</v>
      </c>
      <c r="Y47">
        <f>VLOOKUP($B47,'Tillförd energi'!$B$1:$AI$700,MATCH(Y$1,'Tillförd energi'!$B$1:$AQ$1,0),FALSE)</f>
        <v>0</v>
      </c>
      <c r="Z47">
        <f>VLOOKUP($B47,'Tillförd energi'!$B$1:$AI$700,MATCH(Z$1,'Tillförd energi'!$B$1:$AQ$1,0),FALSE)</f>
        <v>0</v>
      </c>
      <c r="AA47">
        <f>VLOOKUP($B47,'Tillförd energi'!$B$1:$AI$700,MATCH(AA$1,'Tillförd energi'!$B$1:$AQ$1,0),FALSE)</f>
        <v>0</v>
      </c>
      <c r="AB47">
        <f>VLOOKUP($B47,'Tillförd energi'!$B$1:$AI$700,MATCH(AB$1,'Tillförd energi'!$B$1:$AQ$1,0),FALSE)</f>
        <v>0</v>
      </c>
      <c r="AC47">
        <f>VLOOKUP($B47,'Tillförd energi'!$B$1:$AI$700,MATCH(AC$1,'Tillförd energi'!$B$1:$AQ$1,0),FALSE)</f>
        <v>0</v>
      </c>
      <c r="AD47">
        <f>VLOOKUP($B47,'Tillförd energi'!$B$1:$AI$700,MATCH(AD$1,'Tillförd energi'!$B$1:$AQ$1,0),FALSE)</f>
        <v>26</v>
      </c>
      <c r="AE47">
        <f>VLOOKUP($B47,'Tillförd energi'!$B$1:$AI$700,MATCH(AE$1,'Tillförd energi'!$B$1:$AQ$1,0),FALSE)</f>
        <v>0</v>
      </c>
      <c r="AF47">
        <f>VLOOKUP($B47,'Tillförd energi'!$B$1:$AI$700,MATCH(AF$1,'Tillförd energi'!$B$1:$AQ$1,0),FALSE)</f>
        <v>0.2</v>
      </c>
      <c r="AG47">
        <f>IFERROR(VLOOKUP(B47,Miljö!$B$1:$AC$550,MATCH("Köpt mängd produktionsspecifik fjärrvärme:",Miljö!$B$1:$AC$1,0),FALSE)/1,0)</f>
        <v>0</v>
      </c>
      <c r="AI47">
        <f t="shared" si="1"/>
        <v>57.017690000000002</v>
      </c>
      <c r="AJ47">
        <f t="shared" si="2"/>
        <v>57.017690000000002</v>
      </c>
      <c r="AK47">
        <f>IF(ISERROR(1/VLOOKUP($B47,Leveranser!$B$1:$S$500,MATCH("såld värme (gwh)",Leveranser!$B$1:$S$1,0),FALSE)),"",VLOOKUP($B47,Leveranser!$B$1:$S$500,MATCH("såld värme (gwh)",Leveranser!$B$1:$S$1,0),FALSE))</f>
        <v>35.5</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195">
        <f t="shared" si="3"/>
        <v>0.6226137888083505</v>
      </c>
      <c r="AP47" t="str">
        <f>IFERROR(VLOOKUP($B47,Miljövärden!$B$2:$H$550,7,FALSE),"Nej, saknas")</f>
        <v>Ja</v>
      </c>
      <c r="AQ47" t="str">
        <f>IFERROR(VLOOKUP($B47,Miljövärden!$B$2:$H$550,6,FALSE),"Nej, saknas")</f>
        <v>Nej</v>
      </c>
      <c r="AU47">
        <f t="shared" si="4"/>
        <v>0.2</v>
      </c>
      <c r="AV47">
        <f t="shared" si="5"/>
        <v>0</v>
      </c>
      <c r="AW47">
        <f t="shared" si="6"/>
        <v>21.882400000000001</v>
      </c>
      <c r="AX47">
        <f t="shared" si="7"/>
        <v>0</v>
      </c>
      <c r="AZ47">
        <f t="shared" si="8"/>
        <v>22.5824</v>
      </c>
      <c r="BC47">
        <f t="shared" si="9"/>
        <v>8.2352900000000009</v>
      </c>
      <c r="BD47">
        <f t="shared" si="10"/>
        <v>0</v>
      </c>
      <c r="BE47">
        <f t="shared" si="11"/>
        <v>22.5824</v>
      </c>
      <c r="BF47">
        <f t="shared" si="12"/>
        <v>26</v>
      </c>
      <c r="BG47">
        <f t="shared" si="13"/>
        <v>0.2</v>
      </c>
      <c r="BH47">
        <f t="shared" si="14"/>
        <v>57.017690000000002</v>
      </c>
      <c r="BJ47" s="195">
        <f t="shared" si="15"/>
        <v>0.14443394672776116</v>
      </c>
      <c r="BK47" s="195">
        <f t="shared" si="16"/>
        <v>0</v>
      </c>
      <c r="BL47" s="195">
        <f t="shared" si="17"/>
        <v>0.39605953871508998</v>
      </c>
      <c r="BM47" s="195">
        <f t="shared" si="18"/>
        <v>0.45599883123991869</v>
      </c>
      <c r="BN47" s="195">
        <f t="shared" si="19"/>
        <v>3.5076833172301438E-3</v>
      </c>
    </row>
    <row r="48" spans="1:66" x14ac:dyDescent="0.25">
      <c r="A48" s="2" t="s">
        <v>95</v>
      </c>
      <c r="B48" s="2" t="s">
        <v>96</v>
      </c>
      <c r="C48">
        <f>VLOOKUP($B48,'Tillförd energi'!$B$1:$AI$700,MATCH(C$1,'Tillförd energi'!$B$1:$AQ$1,0),FALSE)</f>
        <v>0</v>
      </c>
      <c r="D48">
        <f>VLOOKUP($B48,'Tillförd energi'!$B$1:$AI$700,MATCH(D$1,'Tillförd energi'!$B$1:$AQ$1,0),FALSE)</f>
        <v>0</v>
      </c>
      <c r="E48">
        <f>VLOOKUP($B48,'Tillförd energi'!$B$1:$AI$700,MATCH(E$1,'Tillförd energi'!$B$1:$AQ$1,0),FALSE)</f>
        <v>0</v>
      </c>
      <c r="F48">
        <f>VLOOKUP($B48,'Tillförd energi'!$B$1:$AI$700,MATCH(F$1,'Tillförd energi'!$B$1:$AQ$1,0),FALSE)</f>
        <v>0</v>
      </c>
      <c r="G48">
        <f>VLOOKUP($B48,'Tillförd energi'!$B$1:$AI$700,MATCH(G$1,'Tillförd energi'!$B$1:$AQ$1,0),FALSE)</f>
        <v>0</v>
      </c>
      <c r="H48">
        <f>VLOOKUP($B48,'Tillförd energi'!$B$1:$AI$700,MATCH(H$1,'Tillförd energi'!$B$1:$AQ$1,0),FALSE)</f>
        <v>0</v>
      </c>
      <c r="I48">
        <f>VLOOKUP($B48,'Tillförd energi'!$B$1:$AI$700,MATCH(I$1,'Tillförd energi'!$B$1:$AQ$1,0),FALSE)</f>
        <v>0</v>
      </c>
      <c r="J48">
        <f>VLOOKUP($B48,'Tillförd energi'!$B$1:$AI$700,MATCH(J$1,'Tillförd energi'!$B$1:$AQ$1,0),FALSE)</f>
        <v>0</v>
      </c>
      <c r="K48">
        <v>0</v>
      </c>
      <c r="L48">
        <f>VLOOKUP($B48,'Tillförd energi'!$B$1:$AI$700,MATCH(L$1,'Tillförd energi'!$B$1:$AQ$1,0),FALSE)</f>
        <v>0</v>
      </c>
      <c r="M48">
        <f>VLOOKUP($B48,'Tillförd energi'!$B$1:$AI$700,MATCH(M$1,'Tillförd energi'!$B$1:$AQ$1,0),FALSE)</f>
        <v>0</v>
      </c>
      <c r="N48">
        <f>VLOOKUP($B48,'Tillförd energi'!$B$1:$AI$700,MATCH(N$1,'Tillförd energi'!$B$1:$AQ$1,0),FALSE)</f>
        <v>0</v>
      </c>
      <c r="O48">
        <f>VLOOKUP($B48,'Tillförd energi'!$B$1:$AI$700,MATCH(O$1,'Tillförd energi'!$B$1:$AQ$1,0),FALSE)</f>
        <v>0</v>
      </c>
      <c r="P48">
        <f>VLOOKUP($B48,'Tillförd energi'!$B$1:$AI$700,MATCH(P$1,'Tillförd energi'!$B$1:$AQ$1,0),FALSE)</f>
        <v>0</v>
      </c>
      <c r="Q48">
        <f>VLOOKUP($B48,'Tillförd energi'!$B$1:$AI$700,MATCH(Q$1,'Tillförd energi'!$B$1:$AQ$1,0),FALSE)</f>
        <v>0</v>
      </c>
      <c r="R48">
        <f>VLOOKUP($B48,'Tillförd energi'!$B$1:$AI$700,MATCH(R$1,'Tillförd energi'!$B$1:$AQ$1,0),FALSE)</f>
        <v>0</v>
      </c>
      <c r="S48">
        <f>VLOOKUP($B48,'Tillförd energi'!$B$1:$AI$700,MATCH(S$1,'Tillförd energi'!$B$1:$AQ$1,0),FALSE)</f>
        <v>0</v>
      </c>
      <c r="T48">
        <f>VLOOKUP($B48,'Tillförd energi'!$B$1:$AI$700,MATCH(T$1,'Tillförd energi'!$B$1:$AQ$1,0),FALSE)</f>
        <v>0</v>
      </c>
      <c r="U48">
        <f>VLOOKUP($B48,'Tillförd energi'!$B$1:$AI$700,MATCH(U$1,'Tillförd energi'!$B$1:$AQ$1,0),FALSE)</f>
        <v>0</v>
      </c>
      <c r="V48">
        <f>VLOOKUP($B48,'Tillförd energi'!$B$1:$AI$700,MATCH(V$1,'Tillförd energi'!$B$1:$AQ$1,0),FALSE)</f>
        <v>0</v>
      </c>
      <c r="W48">
        <f>VLOOKUP($B48,'Tillförd energi'!$B$1:$AI$700,MATCH(W$1,'Tillförd energi'!$B$1:$AQ$1,0),FALSE)</f>
        <v>0</v>
      </c>
      <c r="X48">
        <f>VLOOKUP($B48,'Tillförd energi'!$B$1:$AI$700,MATCH(X$1,'Tillförd energi'!$B$1:$AQ$1,0),FALSE)</f>
        <v>0</v>
      </c>
      <c r="Y48">
        <f>VLOOKUP($B48,'Tillförd energi'!$B$1:$AI$700,MATCH(Y$1,'Tillförd energi'!$B$1:$AQ$1,0),FALSE)</f>
        <v>0</v>
      </c>
      <c r="Z48">
        <f>VLOOKUP($B48,'Tillförd energi'!$B$1:$AI$700,MATCH(Z$1,'Tillförd energi'!$B$1:$AQ$1,0),FALSE)</f>
        <v>0</v>
      </c>
      <c r="AA48">
        <f>VLOOKUP($B48,'Tillförd energi'!$B$1:$AI$700,MATCH(AA$1,'Tillförd energi'!$B$1:$AQ$1,0),FALSE)</f>
        <v>0</v>
      </c>
      <c r="AB48">
        <f>VLOOKUP($B48,'Tillförd energi'!$B$1:$AI$700,MATCH(AB$1,'Tillförd energi'!$B$1:$AQ$1,0),FALSE)</f>
        <v>0</v>
      </c>
      <c r="AC48">
        <f>VLOOKUP($B48,'Tillförd energi'!$B$1:$AI$700,MATCH(AC$1,'Tillförd energi'!$B$1:$AQ$1,0),FALSE)</f>
        <v>0</v>
      </c>
      <c r="AD48">
        <f>VLOOKUP($B48,'Tillförd energi'!$B$1:$AI$700,MATCH(AD$1,'Tillförd energi'!$B$1:$AQ$1,0),FALSE)</f>
        <v>0</v>
      </c>
      <c r="AE48">
        <f>VLOOKUP($B48,'Tillförd energi'!$B$1:$AI$700,MATCH(AE$1,'Tillförd energi'!$B$1:$AQ$1,0),FALSE)</f>
        <v>0</v>
      </c>
      <c r="AF48">
        <f>VLOOKUP($B48,'Tillförd energi'!$B$1:$AI$700,MATCH(AF$1,'Tillförd energi'!$B$1:$AQ$1,0),FALSE)</f>
        <v>0</v>
      </c>
      <c r="AG48">
        <f>IFERROR(VLOOKUP(B48,Miljö!$B$1:$AC$550,MATCH("Köpt mängd produktionsspecifik fjärrvärme:",Miljö!$B$1:$AC$1,0),FALSE)/1,0)</f>
        <v>0</v>
      </c>
      <c r="AI48">
        <f t="shared" si="1"/>
        <v>0</v>
      </c>
      <c r="AJ48">
        <f t="shared" si="2"/>
        <v>0</v>
      </c>
      <c r="AK48" t="str">
        <f>IF(ISERROR(1/VLOOKUP($B48,Leveranser!$B$1:$S$500,MATCH("såld värme (gwh)",Leveranser!$B$1:$S$1,0),FALSE)),"",VLOOKUP($B48,Leveranser!$B$1:$S$500,MATCH("såld värme (gwh)",Leveranser!$B$1:$S$1,0),FALSE))</f>
        <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195" t="str">
        <f t="shared" si="3"/>
        <v/>
      </c>
      <c r="AP48" t="str">
        <f>IFERROR(VLOOKUP($B48,Miljövärden!$B$2:$H$550,7,FALSE),"Nej, saknas")</f>
        <v>Nej</v>
      </c>
      <c r="AQ48" t="str">
        <f>IFERROR(VLOOKUP($B48,Miljövärden!$B$2:$H$550,6,FALSE),"Nej, saknas")</f>
        <v>Nej</v>
      </c>
      <c r="AU48">
        <f t="shared" si="4"/>
        <v>0</v>
      </c>
      <c r="AV48">
        <f t="shared" si="5"/>
        <v>0</v>
      </c>
      <c r="AW48">
        <f t="shared" si="6"/>
        <v>0</v>
      </c>
      <c r="AX48">
        <f t="shared" si="7"/>
        <v>0</v>
      </c>
      <c r="AZ48">
        <f t="shared" si="8"/>
        <v>0</v>
      </c>
      <c r="BC48">
        <f t="shared" si="9"/>
        <v>0</v>
      </c>
      <c r="BD48">
        <f t="shared" si="10"/>
        <v>0</v>
      </c>
      <c r="BE48">
        <f t="shared" si="11"/>
        <v>0</v>
      </c>
      <c r="BF48">
        <f t="shared" si="12"/>
        <v>0</v>
      </c>
      <c r="BG48">
        <f t="shared" si="13"/>
        <v>0</v>
      </c>
      <c r="BH48">
        <f t="shared" si="14"/>
        <v>0</v>
      </c>
      <c r="BJ48" s="195" t="e">
        <f t="shared" si="15"/>
        <v>#DIV/0!</v>
      </c>
      <c r="BK48" s="195" t="e">
        <f t="shared" si="16"/>
        <v>#DIV/0!</v>
      </c>
      <c r="BL48" s="195" t="e">
        <f t="shared" si="17"/>
        <v>#DIV/0!</v>
      </c>
      <c r="BM48" s="195" t="e">
        <f t="shared" si="18"/>
        <v>#DIV/0!</v>
      </c>
      <c r="BN48" s="195" t="e">
        <f t="shared" si="19"/>
        <v>#DIV/0!</v>
      </c>
    </row>
    <row r="49" spans="1:66" x14ac:dyDescent="0.25">
      <c r="A49" s="2" t="s">
        <v>100</v>
      </c>
      <c r="B49" s="2" t="s">
        <v>101</v>
      </c>
      <c r="C49">
        <f>VLOOKUP($B49,'Tillförd energi'!$B$1:$AI$700,MATCH(C$1,'Tillförd energi'!$B$1:$AQ$1,0),FALSE)</f>
        <v>0</v>
      </c>
      <c r="D49">
        <f>VLOOKUP($B49,'Tillförd energi'!$B$1:$AI$700,MATCH(D$1,'Tillförd energi'!$B$1:$AQ$1,0),FALSE)</f>
        <v>0.01</v>
      </c>
      <c r="E49">
        <f>VLOOKUP($B49,'Tillförd energi'!$B$1:$AI$700,MATCH(E$1,'Tillförd energi'!$B$1:$AQ$1,0),FALSE)</f>
        <v>0</v>
      </c>
      <c r="F49">
        <f>VLOOKUP($B49,'Tillförd energi'!$B$1:$AI$700,MATCH(F$1,'Tillförd energi'!$B$1:$AQ$1,0),FALSE)</f>
        <v>0</v>
      </c>
      <c r="G49">
        <f>VLOOKUP($B49,'Tillförd energi'!$B$1:$AI$700,MATCH(G$1,'Tillförd energi'!$B$1:$AQ$1,0),FALSE)</f>
        <v>0</v>
      </c>
      <c r="H49">
        <f>VLOOKUP($B49,'Tillförd energi'!$B$1:$AI$700,MATCH(H$1,'Tillförd energi'!$B$1:$AQ$1,0),FALSE)</f>
        <v>0</v>
      </c>
      <c r="I49">
        <f>VLOOKUP($B49,'Tillförd energi'!$B$1:$AI$700,MATCH(I$1,'Tillförd energi'!$B$1:$AQ$1,0),FALSE)</f>
        <v>0</v>
      </c>
      <c r="J49">
        <f>VLOOKUP($B49,'Tillförd energi'!$B$1:$AI$700,MATCH(J$1,'Tillförd energi'!$B$1:$AQ$1,0),FALSE)</f>
        <v>0</v>
      </c>
      <c r="K49">
        <v>0</v>
      </c>
      <c r="L49">
        <f>VLOOKUP($B49,'Tillförd energi'!$B$1:$AI$700,MATCH(L$1,'Tillförd energi'!$B$1:$AQ$1,0),FALSE)</f>
        <v>0</v>
      </c>
      <c r="M49">
        <f>VLOOKUP($B49,'Tillförd energi'!$B$1:$AI$700,MATCH(M$1,'Tillförd energi'!$B$1:$AQ$1,0),FALSE)</f>
        <v>0</v>
      </c>
      <c r="N49">
        <f>VLOOKUP($B49,'Tillförd energi'!$B$1:$AI$700,MATCH(N$1,'Tillförd energi'!$B$1:$AQ$1,0),FALSE)</f>
        <v>0</v>
      </c>
      <c r="O49">
        <f>VLOOKUP($B49,'Tillförd energi'!$B$1:$AI$700,MATCH(O$1,'Tillförd energi'!$B$1:$AQ$1,0),FALSE)</f>
        <v>0</v>
      </c>
      <c r="P49">
        <f>VLOOKUP($B49,'Tillförd energi'!$B$1:$AI$700,MATCH(P$1,'Tillförd energi'!$B$1:$AQ$1,0),FALSE)</f>
        <v>6.55</v>
      </c>
      <c r="Q49">
        <f>VLOOKUP($B49,'Tillförd energi'!$B$1:$AI$700,MATCH(Q$1,'Tillförd energi'!$B$1:$AQ$1,0),FALSE)</f>
        <v>0</v>
      </c>
      <c r="R49">
        <f>VLOOKUP($B49,'Tillförd energi'!$B$1:$AI$700,MATCH(R$1,'Tillförd energi'!$B$1:$AQ$1,0),FALSE)</f>
        <v>0</v>
      </c>
      <c r="S49">
        <f>VLOOKUP($B49,'Tillförd energi'!$B$1:$AI$700,MATCH(S$1,'Tillförd energi'!$B$1:$AQ$1,0),FALSE)</f>
        <v>0</v>
      </c>
      <c r="T49">
        <f>VLOOKUP($B49,'Tillförd energi'!$B$1:$AI$700,MATCH(T$1,'Tillförd energi'!$B$1:$AQ$1,0),FALSE)</f>
        <v>0</v>
      </c>
      <c r="U49">
        <f>VLOOKUP($B49,'Tillförd energi'!$B$1:$AI$700,MATCH(U$1,'Tillförd energi'!$B$1:$AQ$1,0),FALSE)</f>
        <v>0</v>
      </c>
      <c r="V49">
        <f>VLOOKUP($B49,'Tillförd energi'!$B$1:$AI$700,MATCH(V$1,'Tillförd energi'!$B$1:$AQ$1,0),FALSE)</f>
        <v>0</v>
      </c>
      <c r="W49">
        <f>VLOOKUP($B49,'Tillförd energi'!$B$1:$AI$700,MATCH(W$1,'Tillförd energi'!$B$1:$AQ$1,0),FALSE)</f>
        <v>0.65800000000000003</v>
      </c>
      <c r="X49">
        <f>VLOOKUP($B49,'Tillförd energi'!$B$1:$AI$700,MATCH(X$1,'Tillförd energi'!$B$1:$AQ$1,0),FALSE)</f>
        <v>0</v>
      </c>
      <c r="Y49">
        <f>VLOOKUP($B49,'Tillförd energi'!$B$1:$AI$700,MATCH(Y$1,'Tillförd energi'!$B$1:$AQ$1,0),FALSE)</f>
        <v>0</v>
      </c>
      <c r="Z49">
        <f>VLOOKUP($B49,'Tillförd energi'!$B$1:$AI$700,MATCH(Z$1,'Tillförd energi'!$B$1:$AQ$1,0),FALSE)</f>
        <v>0</v>
      </c>
      <c r="AA49">
        <f>VLOOKUP($B49,'Tillförd energi'!$B$1:$AI$700,MATCH(AA$1,'Tillförd energi'!$B$1:$AQ$1,0),FALSE)</f>
        <v>0</v>
      </c>
      <c r="AB49">
        <f>VLOOKUP($B49,'Tillförd energi'!$B$1:$AI$700,MATCH(AB$1,'Tillförd energi'!$B$1:$AQ$1,0),FALSE)</f>
        <v>0</v>
      </c>
      <c r="AC49">
        <f>VLOOKUP($B49,'Tillförd energi'!$B$1:$AI$700,MATCH(AC$1,'Tillförd energi'!$B$1:$AQ$1,0),FALSE)</f>
        <v>0</v>
      </c>
      <c r="AD49">
        <f>VLOOKUP($B49,'Tillförd energi'!$B$1:$AI$700,MATCH(AD$1,'Tillförd energi'!$B$1:$AQ$1,0),FALSE)</f>
        <v>0</v>
      </c>
      <c r="AE49">
        <f>VLOOKUP($B49,'Tillförd energi'!$B$1:$AI$700,MATCH(AE$1,'Tillförd energi'!$B$1:$AQ$1,0),FALSE)</f>
        <v>0</v>
      </c>
      <c r="AF49">
        <f>VLOOKUP($B49,'Tillförd energi'!$B$1:$AI$700,MATCH(AF$1,'Tillförd energi'!$B$1:$AQ$1,0),FALSE)</f>
        <v>0.13800000000000001</v>
      </c>
      <c r="AG49">
        <f>IFERROR(VLOOKUP(B49,Miljö!$B$1:$AC$550,MATCH("Köpt mängd produktionsspecifik fjärrvärme:",Miljö!$B$1:$AC$1,0),FALSE)/1,0)</f>
        <v>0</v>
      </c>
      <c r="AI49">
        <f t="shared" si="1"/>
        <v>7.3559999999999999</v>
      </c>
      <c r="AJ49">
        <f t="shared" si="2"/>
        <v>7.3559999999999999</v>
      </c>
      <c r="AK49">
        <f>IF(ISERROR(1/VLOOKUP($B49,Leveranser!$B$1:$S$500,MATCH("såld värme (gwh)",Leveranser!$B$1:$S$1,0),FALSE)),"",VLOOKUP($B49,Leveranser!$B$1:$S$500,MATCH("såld värme (gwh)",Leveranser!$B$1:$S$1,0),FALSE))</f>
        <v>4.5990000000000002</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195">
        <f t="shared" si="3"/>
        <v>0.62520391517128882</v>
      </c>
      <c r="AP49" t="str">
        <f>IFERROR(VLOOKUP($B49,Miljövärden!$B$2:$H$550,7,FALSE),"Nej, saknas")</f>
        <v>Ja</v>
      </c>
      <c r="AQ49" t="str">
        <f>IFERROR(VLOOKUP($B49,Miljövärden!$B$2:$H$550,6,FALSE),"Nej, saknas")</f>
        <v>Ja</v>
      </c>
      <c r="AU49">
        <f t="shared" si="4"/>
        <v>0.13800000000000001</v>
      </c>
      <c r="AV49">
        <f t="shared" si="5"/>
        <v>0</v>
      </c>
      <c r="AW49">
        <f t="shared" si="6"/>
        <v>6.55</v>
      </c>
      <c r="AX49">
        <f t="shared" si="7"/>
        <v>0</v>
      </c>
      <c r="AZ49">
        <f t="shared" si="8"/>
        <v>7.2080000000000002</v>
      </c>
      <c r="BC49">
        <f t="shared" si="9"/>
        <v>0.01</v>
      </c>
      <c r="BD49">
        <f t="shared" si="10"/>
        <v>0</v>
      </c>
      <c r="BE49">
        <f t="shared" si="11"/>
        <v>7.2080000000000002</v>
      </c>
      <c r="BF49">
        <f t="shared" si="12"/>
        <v>0</v>
      </c>
      <c r="BG49">
        <f t="shared" si="13"/>
        <v>0.13800000000000001</v>
      </c>
      <c r="BH49">
        <f t="shared" si="14"/>
        <v>7.3559999999999999</v>
      </c>
      <c r="BJ49" s="195">
        <f t="shared" si="15"/>
        <v>1.3594344752582926E-3</v>
      </c>
      <c r="BK49" s="195">
        <f t="shared" si="16"/>
        <v>0</v>
      </c>
      <c r="BL49" s="195">
        <f t="shared" si="17"/>
        <v>0.97988036976617732</v>
      </c>
      <c r="BM49" s="195">
        <f t="shared" si="18"/>
        <v>0</v>
      </c>
      <c r="BN49" s="195">
        <f t="shared" si="19"/>
        <v>1.8760195758564441E-2</v>
      </c>
    </row>
    <row r="50" spans="1:66" x14ac:dyDescent="0.25">
      <c r="A50" s="2" t="s">
        <v>100</v>
      </c>
      <c r="B50" s="2" t="s">
        <v>102</v>
      </c>
      <c r="C50">
        <f>VLOOKUP($B50,'Tillförd energi'!$B$1:$AI$700,MATCH(C$1,'Tillförd energi'!$B$1:$AQ$1,0),FALSE)</f>
        <v>0</v>
      </c>
      <c r="D50">
        <f>VLOOKUP($B50,'Tillförd energi'!$B$1:$AI$700,MATCH(D$1,'Tillförd energi'!$B$1:$AQ$1,0),FALSE)</f>
        <v>0.61661200000000005</v>
      </c>
      <c r="E50">
        <f>VLOOKUP($B50,'Tillförd energi'!$B$1:$AI$700,MATCH(E$1,'Tillförd energi'!$B$1:$AQ$1,0),FALSE)</f>
        <v>0</v>
      </c>
      <c r="F50">
        <f>VLOOKUP($B50,'Tillförd energi'!$B$1:$AI$700,MATCH(F$1,'Tillförd energi'!$B$1:$AQ$1,0),FALSE)</f>
        <v>0</v>
      </c>
      <c r="G50">
        <f>VLOOKUP($B50,'Tillförd energi'!$B$1:$AI$700,MATCH(G$1,'Tillförd energi'!$B$1:$AQ$1,0),FALSE)</f>
        <v>0</v>
      </c>
      <c r="H50">
        <f>VLOOKUP($B50,'Tillförd energi'!$B$1:$AI$700,MATCH(H$1,'Tillförd energi'!$B$1:$AQ$1,0),FALSE)</f>
        <v>0.76500000000000001</v>
      </c>
      <c r="I50">
        <f>VLOOKUP($B50,'Tillförd energi'!$B$1:$AI$700,MATCH(I$1,'Tillförd energi'!$B$1:$AQ$1,0),FALSE)</f>
        <v>0</v>
      </c>
      <c r="J50">
        <f>VLOOKUP($B50,'Tillförd energi'!$B$1:$AI$700,MATCH(J$1,'Tillförd energi'!$B$1:$AQ$1,0),FALSE)</f>
        <v>0</v>
      </c>
      <c r="K50">
        <v>0</v>
      </c>
      <c r="L50">
        <f>VLOOKUP($B50,'Tillförd energi'!$B$1:$AI$700,MATCH(L$1,'Tillförd energi'!$B$1:$AQ$1,0),FALSE)</f>
        <v>0</v>
      </c>
      <c r="M50">
        <f>VLOOKUP($B50,'Tillförd energi'!$B$1:$AI$700,MATCH(M$1,'Tillförd energi'!$B$1:$AQ$1,0),FALSE)</f>
        <v>1.66187</v>
      </c>
      <c r="N50">
        <f>VLOOKUP($B50,'Tillförd energi'!$B$1:$AI$700,MATCH(N$1,'Tillförd energi'!$B$1:$AQ$1,0),FALSE)</f>
        <v>221.20099999999999</v>
      </c>
      <c r="O50">
        <f>VLOOKUP($B50,'Tillförd energi'!$B$1:$AI$700,MATCH(O$1,'Tillförd energi'!$B$1:$AQ$1,0),FALSE)</f>
        <v>0</v>
      </c>
      <c r="P50">
        <f>VLOOKUP($B50,'Tillförd energi'!$B$1:$AI$700,MATCH(P$1,'Tillförd energi'!$B$1:$AQ$1,0),FALSE)</f>
        <v>35.778100000000002</v>
      </c>
      <c r="Q50">
        <f>VLOOKUP($B50,'Tillförd energi'!$B$1:$AI$700,MATCH(Q$1,'Tillförd energi'!$B$1:$AQ$1,0),FALSE)</f>
        <v>15.7456</v>
      </c>
      <c r="R50">
        <f>VLOOKUP($B50,'Tillförd energi'!$B$1:$AI$700,MATCH(R$1,'Tillförd energi'!$B$1:$AQ$1,0),FALSE)</f>
        <v>0</v>
      </c>
      <c r="S50">
        <f>VLOOKUP($B50,'Tillförd energi'!$B$1:$AI$700,MATCH(S$1,'Tillförd energi'!$B$1:$AQ$1,0),FALSE)</f>
        <v>0</v>
      </c>
      <c r="T50">
        <f>VLOOKUP($B50,'Tillförd energi'!$B$1:$AI$700,MATCH(T$1,'Tillförd energi'!$B$1:$AQ$1,0),FALSE)</f>
        <v>0</v>
      </c>
      <c r="U50">
        <f>VLOOKUP($B50,'Tillförd energi'!$B$1:$AI$700,MATCH(U$1,'Tillförd energi'!$B$1:$AQ$1,0),FALSE)</f>
        <v>0</v>
      </c>
      <c r="V50">
        <f>VLOOKUP($B50,'Tillförd energi'!$B$1:$AI$700,MATCH(V$1,'Tillförd energi'!$B$1:$AQ$1,0),FALSE)</f>
        <v>0</v>
      </c>
      <c r="W50">
        <f>VLOOKUP($B50,'Tillförd energi'!$B$1:$AI$700,MATCH(W$1,'Tillförd energi'!$B$1:$AQ$1,0),FALSE)</f>
        <v>25.654</v>
      </c>
      <c r="X50">
        <f>VLOOKUP($B50,'Tillförd energi'!$B$1:$AI$700,MATCH(X$1,'Tillförd energi'!$B$1:$AQ$1,0),FALSE)</f>
        <v>0</v>
      </c>
      <c r="Y50">
        <f>VLOOKUP($B50,'Tillförd energi'!$B$1:$AI$700,MATCH(Y$1,'Tillförd energi'!$B$1:$AQ$1,0),FALSE)</f>
        <v>0</v>
      </c>
      <c r="Z50">
        <f>VLOOKUP($B50,'Tillförd energi'!$B$1:$AI$700,MATCH(Z$1,'Tillförd energi'!$B$1:$AQ$1,0),FALSE)</f>
        <v>0</v>
      </c>
      <c r="AA50">
        <f>VLOOKUP($B50,'Tillförd energi'!$B$1:$AI$700,MATCH(AA$1,'Tillförd energi'!$B$1:$AQ$1,0),FALSE)</f>
        <v>0</v>
      </c>
      <c r="AB50">
        <f>VLOOKUP($B50,'Tillförd energi'!$B$1:$AI$700,MATCH(AB$1,'Tillförd energi'!$B$1:$AQ$1,0),FALSE)</f>
        <v>0</v>
      </c>
      <c r="AC50">
        <f>VLOOKUP($B50,'Tillförd energi'!$B$1:$AI$700,MATCH(AC$1,'Tillförd energi'!$B$1:$AQ$1,0),FALSE)</f>
        <v>79.114999999999995</v>
      </c>
      <c r="AD50">
        <f>VLOOKUP($B50,'Tillförd energi'!$B$1:$AI$700,MATCH(AD$1,'Tillförd energi'!$B$1:$AQ$1,0),FALSE)</f>
        <v>0.59899999999999998</v>
      </c>
      <c r="AE50">
        <f>VLOOKUP($B50,'Tillförd energi'!$B$1:$AI$700,MATCH(AE$1,'Tillförd energi'!$B$1:$AQ$1,0),FALSE)</f>
        <v>0</v>
      </c>
      <c r="AF50">
        <f>VLOOKUP($B50,'Tillförd energi'!$B$1:$AI$700,MATCH(AF$1,'Tillförd energi'!$B$1:$AQ$1,0),FALSE)</f>
        <v>11.1348</v>
      </c>
      <c r="AG50">
        <f>IFERROR(VLOOKUP(B50,Miljö!$B$1:$AC$550,MATCH("Köpt mängd produktionsspecifik fjärrvärme:",Miljö!$B$1:$AC$1,0),FALSE)/1,0)</f>
        <v>0</v>
      </c>
      <c r="AI50">
        <f t="shared" si="1"/>
        <v>392.270982</v>
      </c>
      <c r="AJ50">
        <f t="shared" si="2"/>
        <v>392.270982</v>
      </c>
      <c r="AK50">
        <f>IF(ISERROR(1/VLOOKUP($B50,Leveranser!$B$1:$S$500,MATCH("såld värme (gwh)",Leveranser!$B$1:$S$1,0),FALSE)),"",VLOOKUP($B50,Leveranser!$B$1:$S$500,MATCH("såld värme (gwh)",Leveranser!$B$1:$S$1,0),FALSE))</f>
        <v>359.197</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195">
        <f t="shared" si="3"/>
        <v>0.91568588165412657</v>
      </c>
      <c r="AP50" t="str">
        <f>IFERROR(VLOOKUP($B50,Miljövärden!$B$2:$H$550,7,FALSE),"Nej, saknas")</f>
        <v>Ja</v>
      </c>
      <c r="AQ50" t="str">
        <f>IFERROR(VLOOKUP($B50,Miljövärden!$B$2:$H$550,6,FALSE),"Nej, saknas")</f>
        <v>Ja</v>
      </c>
      <c r="AU50">
        <f t="shared" si="4"/>
        <v>11.1348</v>
      </c>
      <c r="AV50">
        <f t="shared" si="5"/>
        <v>0</v>
      </c>
      <c r="AW50">
        <f t="shared" si="6"/>
        <v>274.38657000000001</v>
      </c>
      <c r="AX50">
        <f t="shared" si="7"/>
        <v>0</v>
      </c>
      <c r="AZ50">
        <f t="shared" si="8"/>
        <v>300.04057</v>
      </c>
      <c r="BC50">
        <f t="shared" si="9"/>
        <v>1.3816120000000001</v>
      </c>
      <c r="BD50">
        <f t="shared" si="10"/>
        <v>0</v>
      </c>
      <c r="BE50">
        <f t="shared" si="11"/>
        <v>300.04057</v>
      </c>
      <c r="BF50">
        <f t="shared" si="12"/>
        <v>79.713999999999999</v>
      </c>
      <c r="BG50">
        <f t="shared" si="13"/>
        <v>11.1348</v>
      </c>
      <c r="BH50">
        <f t="shared" si="14"/>
        <v>392.270982</v>
      </c>
      <c r="BJ50" s="195">
        <f t="shared" si="15"/>
        <v>3.5220856586327867E-3</v>
      </c>
      <c r="BK50" s="195">
        <f t="shared" si="16"/>
        <v>0</v>
      </c>
      <c r="BL50" s="195">
        <f t="shared" si="17"/>
        <v>0.76488087003080951</v>
      </c>
      <c r="BM50" s="195">
        <f t="shared" si="18"/>
        <v>0.20321156460153353</v>
      </c>
      <c r="BN50" s="195">
        <f t="shared" si="19"/>
        <v>2.8385479709024209E-2</v>
      </c>
    </row>
    <row r="51" spans="1:66" x14ac:dyDescent="0.25">
      <c r="A51" s="2" t="s">
        <v>103</v>
      </c>
      <c r="B51" s="2" t="s">
        <v>104</v>
      </c>
      <c r="C51">
        <f>VLOOKUP($B51,'Tillförd energi'!$B$1:$AI$700,MATCH(C$1,'Tillförd energi'!$B$1:$AQ$1,0),FALSE)</f>
        <v>0</v>
      </c>
      <c r="D51">
        <f>VLOOKUP($B51,'Tillförd energi'!$B$1:$AI$700,MATCH(D$1,'Tillförd energi'!$B$1:$AQ$1,0),FALSE)</f>
        <v>6.8000000000000005E-2</v>
      </c>
      <c r="E51">
        <f>VLOOKUP($B51,'Tillförd energi'!$B$1:$AI$700,MATCH(E$1,'Tillförd energi'!$B$1:$AQ$1,0),FALSE)</f>
        <v>0</v>
      </c>
      <c r="F51">
        <f>VLOOKUP($B51,'Tillförd energi'!$B$1:$AI$700,MATCH(F$1,'Tillförd energi'!$B$1:$AQ$1,0),FALSE)</f>
        <v>0</v>
      </c>
      <c r="G51">
        <f>VLOOKUP($B51,'Tillförd energi'!$B$1:$AI$700,MATCH(G$1,'Tillförd energi'!$B$1:$AQ$1,0),FALSE)</f>
        <v>0</v>
      </c>
      <c r="H51">
        <f>VLOOKUP($B51,'Tillförd energi'!$B$1:$AI$700,MATCH(H$1,'Tillförd energi'!$B$1:$AQ$1,0),FALSE)</f>
        <v>0</v>
      </c>
      <c r="I51">
        <f>VLOOKUP($B51,'Tillförd energi'!$B$1:$AI$700,MATCH(I$1,'Tillförd energi'!$B$1:$AQ$1,0),FALSE)</f>
        <v>0</v>
      </c>
      <c r="J51">
        <f>VLOOKUP($B51,'Tillförd energi'!$B$1:$AI$700,MATCH(J$1,'Tillförd energi'!$B$1:$AQ$1,0),FALSE)</f>
        <v>0</v>
      </c>
      <c r="K51">
        <v>0</v>
      </c>
      <c r="L51">
        <f>VLOOKUP($B51,'Tillförd energi'!$B$1:$AI$700,MATCH(L$1,'Tillförd energi'!$B$1:$AQ$1,0),FALSE)</f>
        <v>0</v>
      </c>
      <c r="M51">
        <f>VLOOKUP($B51,'Tillförd energi'!$B$1:$AI$700,MATCH(M$1,'Tillförd energi'!$B$1:$AQ$1,0),FALSE)</f>
        <v>0</v>
      </c>
      <c r="N51">
        <f>VLOOKUP($B51,'Tillförd energi'!$B$1:$AI$700,MATCH(N$1,'Tillförd energi'!$B$1:$AQ$1,0),FALSE)</f>
        <v>0</v>
      </c>
      <c r="O51">
        <f>VLOOKUP($B51,'Tillförd energi'!$B$1:$AI$700,MATCH(O$1,'Tillförd energi'!$B$1:$AQ$1,0),FALSE)</f>
        <v>0</v>
      </c>
      <c r="P51">
        <f>VLOOKUP($B51,'Tillförd energi'!$B$1:$AI$700,MATCH(P$1,'Tillförd energi'!$B$1:$AQ$1,0),FALSE)</f>
        <v>0</v>
      </c>
      <c r="Q51">
        <f>VLOOKUP($B51,'Tillförd energi'!$B$1:$AI$700,MATCH(Q$1,'Tillförd energi'!$B$1:$AQ$1,0),FALSE)</f>
        <v>11.274100000000001</v>
      </c>
      <c r="R51">
        <f>VLOOKUP($B51,'Tillförd energi'!$B$1:$AI$700,MATCH(R$1,'Tillförd energi'!$B$1:$AQ$1,0),FALSE)</f>
        <v>2.2970000000000002</v>
      </c>
      <c r="S51">
        <f>VLOOKUP($B51,'Tillförd energi'!$B$1:$AI$700,MATCH(S$1,'Tillförd energi'!$B$1:$AQ$1,0),FALSE)</f>
        <v>0</v>
      </c>
      <c r="T51">
        <f>VLOOKUP($B51,'Tillförd energi'!$B$1:$AI$700,MATCH(T$1,'Tillförd energi'!$B$1:$AQ$1,0),FALSE)</f>
        <v>0</v>
      </c>
      <c r="U51">
        <f>VLOOKUP($B51,'Tillförd energi'!$B$1:$AI$700,MATCH(U$1,'Tillförd energi'!$B$1:$AQ$1,0),FALSE)</f>
        <v>0</v>
      </c>
      <c r="V51">
        <f>VLOOKUP($B51,'Tillförd energi'!$B$1:$AI$700,MATCH(V$1,'Tillförd energi'!$B$1:$AQ$1,0),FALSE)</f>
        <v>0</v>
      </c>
      <c r="W51">
        <f>VLOOKUP($B51,'Tillförd energi'!$B$1:$AI$700,MATCH(W$1,'Tillförd energi'!$B$1:$AQ$1,0),FALSE)</f>
        <v>0</v>
      </c>
      <c r="X51">
        <f>VLOOKUP($B51,'Tillförd energi'!$B$1:$AI$700,MATCH(X$1,'Tillförd energi'!$B$1:$AQ$1,0),FALSE)</f>
        <v>0</v>
      </c>
      <c r="Y51">
        <f>VLOOKUP($B51,'Tillförd energi'!$B$1:$AI$700,MATCH(Y$1,'Tillförd energi'!$B$1:$AQ$1,0),FALSE)</f>
        <v>0</v>
      </c>
      <c r="Z51">
        <f>VLOOKUP($B51,'Tillförd energi'!$B$1:$AI$700,MATCH(Z$1,'Tillförd energi'!$B$1:$AQ$1,0),FALSE)</f>
        <v>0</v>
      </c>
      <c r="AA51">
        <f>VLOOKUP($B51,'Tillförd energi'!$B$1:$AI$700,MATCH(AA$1,'Tillförd energi'!$B$1:$AQ$1,0),FALSE)</f>
        <v>0</v>
      </c>
      <c r="AB51">
        <f>VLOOKUP($B51,'Tillförd energi'!$B$1:$AI$700,MATCH(AB$1,'Tillförd energi'!$B$1:$AQ$1,0),FALSE)</f>
        <v>0</v>
      </c>
      <c r="AC51">
        <f>VLOOKUP($B51,'Tillförd energi'!$B$1:$AI$700,MATCH(AC$1,'Tillförd energi'!$B$1:$AQ$1,0),FALSE)</f>
        <v>0</v>
      </c>
      <c r="AD51">
        <f>VLOOKUP($B51,'Tillförd energi'!$B$1:$AI$700,MATCH(AD$1,'Tillförd energi'!$B$1:$AQ$1,0),FALSE)</f>
        <v>0</v>
      </c>
      <c r="AE51">
        <f>VLOOKUP($B51,'Tillförd energi'!$B$1:$AI$700,MATCH(AE$1,'Tillförd energi'!$B$1:$AQ$1,0),FALSE)</f>
        <v>0</v>
      </c>
      <c r="AF51">
        <f>VLOOKUP($B51,'Tillförd energi'!$B$1:$AI$700,MATCH(AF$1,'Tillförd energi'!$B$1:$AQ$1,0),FALSE)</f>
        <v>0.13800000000000001</v>
      </c>
      <c r="AG51">
        <f>IFERROR(VLOOKUP(B51,Miljö!$B$1:$AC$550,MATCH("Köpt mängd produktionsspecifik fjärrvärme:",Miljö!$B$1:$AC$1,0),FALSE)/1,0)</f>
        <v>0</v>
      </c>
      <c r="AI51">
        <f t="shared" si="1"/>
        <v>13.777100000000001</v>
      </c>
      <c r="AJ51">
        <f t="shared" si="2"/>
        <v>13.777100000000001</v>
      </c>
      <c r="AK51">
        <f>IF(ISERROR(1/VLOOKUP($B51,Leveranser!$B$1:$S$500,MATCH("såld värme (gwh)",Leveranser!$B$1:$S$1,0),FALSE)),"",VLOOKUP($B51,Leveranser!$B$1:$S$500,MATCH("såld värme (gwh)",Leveranser!$B$1:$S$1,0),FALSE))</f>
        <v>8.6170000000000009</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195">
        <f t="shared" si="3"/>
        <v>0.62545818786246743</v>
      </c>
      <c r="AP51" t="str">
        <f>IFERROR(VLOOKUP($B51,Miljövärden!$B$2:$H$550,7,FALSE),"Nej, saknas")</f>
        <v>Ja</v>
      </c>
      <c r="AQ51" t="str">
        <f>IFERROR(VLOOKUP($B51,Miljövärden!$B$2:$H$550,6,FALSE),"Nej, saknas")</f>
        <v>Ja</v>
      </c>
      <c r="AU51">
        <f t="shared" si="4"/>
        <v>0.13800000000000001</v>
      </c>
      <c r="AV51">
        <f t="shared" si="5"/>
        <v>0</v>
      </c>
      <c r="AW51">
        <f t="shared" si="6"/>
        <v>11.274100000000001</v>
      </c>
      <c r="AX51">
        <f t="shared" si="7"/>
        <v>2.2970000000000002</v>
      </c>
      <c r="AZ51">
        <f t="shared" si="8"/>
        <v>13.571100000000001</v>
      </c>
      <c r="BC51">
        <f t="shared" si="9"/>
        <v>6.8000000000000005E-2</v>
      </c>
      <c r="BD51">
        <f t="shared" si="10"/>
        <v>0</v>
      </c>
      <c r="BE51">
        <f t="shared" si="11"/>
        <v>13.571100000000001</v>
      </c>
      <c r="BF51">
        <f t="shared" si="12"/>
        <v>0</v>
      </c>
      <c r="BG51">
        <f t="shared" si="13"/>
        <v>0.13800000000000001</v>
      </c>
      <c r="BH51">
        <f t="shared" si="14"/>
        <v>13.777100000000001</v>
      </c>
      <c r="BJ51" s="195">
        <f t="shared" si="15"/>
        <v>4.9357266768768468E-3</v>
      </c>
      <c r="BK51" s="195">
        <f t="shared" si="16"/>
        <v>0</v>
      </c>
      <c r="BL51" s="195">
        <f t="shared" si="17"/>
        <v>0.98504765153769669</v>
      </c>
      <c r="BM51" s="195">
        <f t="shared" si="18"/>
        <v>0</v>
      </c>
      <c r="BN51" s="195">
        <f t="shared" si="19"/>
        <v>1.0016621785426541E-2</v>
      </c>
    </row>
    <row r="52" spans="1:66" x14ac:dyDescent="0.25">
      <c r="A52" s="2" t="s">
        <v>103</v>
      </c>
      <c r="B52" s="2" t="s">
        <v>105</v>
      </c>
      <c r="C52">
        <f>VLOOKUP($B52,'Tillförd energi'!$B$1:$AI$700,MATCH(C$1,'Tillförd energi'!$B$1:$AQ$1,0),FALSE)</f>
        <v>0</v>
      </c>
      <c r="D52">
        <f>VLOOKUP($B52,'Tillförd energi'!$B$1:$AI$700,MATCH(D$1,'Tillförd energi'!$B$1:$AQ$1,0),FALSE)</f>
        <v>3.6999999999999998E-2</v>
      </c>
      <c r="E52">
        <f>VLOOKUP($B52,'Tillförd energi'!$B$1:$AI$700,MATCH(E$1,'Tillförd energi'!$B$1:$AQ$1,0),FALSE)</f>
        <v>0</v>
      </c>
      <c r="F52">
        <f>VLOOKUP($B52,'Tillförd energi'!$B$1:$AI$700,MATCH(F$1,'Tillförd energi'!$B$1:$AQ$1,0),FALSE)</f>
        <v>0</v>
      </c>
      <c r="G52">
        <f>VLOOKUP($B52,'Tillförd energi'!$B$1:$AI$700,MATCH(G$1,'Tillförd energi'!$B$1:$AQ$1,0),FALSE)</f>
        <v>0</v>
      </c>
      <c r="H52">
        <f>VLOOKUP($B52,'Tillförd energi'!$B$1:$AI$700,MATCH(H$1,'Tillförd energi'!$B$1:$AQ$1,0),FALSE)</f>
        <v>0</v>
      </c>
      <c r="I52">
        <f>VLOOKUP($B52,'Tillförd energi'!$B$1:$AI$700,MATCH(I$1,'Tillförd energi'!$B$1:$AQ$1,0),FALSE)</f>
        <v>0</v>
      </c>
      <c r="J52">
        <f>VLOOKUP($B52,'Tillförd energi'!$B$1:$AI$700,MATCH(J$1,'Tillförd energi'!$B$1:$AQ$1,0),FALSE)</f>
        <v>0</v>
      </c>
      <c r="K52">
        <v>0</v>
      </c>
      <c r="L52">
        <f>VLOOKUP($B52,'Tillförd energi'!$B$1:$AI$700,MATCH(L$1,'Tillförd energi'!$B$1:$AQ$1,0),FALSE)</f>
        <v>0</v>
      </c>
      <c r="M52">
        <f>VLOOKUP($B52,'Tillförd energi'!$B$1:$AI$700,MATCH(M$1,'Tillförd energi'!$B$1:$AQ$1,0),FALSE)</f>
        <v>4.702</v>
      </c>
      <c r="N52">
        <f>VLOOKUP($B52,'Tillförd energi'!$B$1:$AI$700,MATCH(N$1,'Tillförd energi'!$B$1:$AQ$1,0),FALSE)</f>
        <v>33.42</v>
      </c>
      <c r="O52">
        <f>VLOOKUP($B52,'Tillförd energi'!$B$1:$AI$700,MATCH(O$1,'Tillförd energi'!$B$1:$AQ$1,0),FALSE)</f>
        <v>0</v>
      </c>
      <c r="P52">
        <f>VLOOKUP($B52,'Tillförd energi'!$B$1:$AI$700,MATCH(P$1,'Tillförd energi'!$B$1:$AQ$1,0),FALSE)</f>
        <v>1.8919999999999999</v>
      </c>
      <c r="Q52">
        <f>VLOOKUP($B52,'Tillförd energi'!$B$1:$AI$700,MATCH(Q$1,'Tillförd energi'!$B$1:$AQ$1,0),FALSE)</f>
        <v>0</v>
      </c>
      <c r="R52">
        <f>VLOOKUP($B52,'Tillförd energi'!$B$1:$AI$700,MATCH(R$1,'Tillförd energi'!$B$1:$AQ$1,0),FALSE)</f>
        <v>0</v>
      </c>
      <c r="S52">
        <f>VLOOKUP($B52,'Tillförd energi'!$B$1:$AI$700,MATCH(S$1,'Tillförd energi'!$B$1:$AQ$1,0),FALSE)</f>
        <v>0</v>
      </c>
      <c r="T52">
        <f>VLOOKUP($B52,'Tillförd energi'!$B$1:$AI$700,MATCH(T$1,'Tillförd energi'!$B$1:$AQ$1,0),FALSE)</f>
        <v>0</v>
      </c>
      <c r="U52">
        <f>VLOOKUP($B52,'Tillförd energi'!$B$1:$AI$700,MATCH(U$1,'Tillförd energi'!$B$1:$AQ$1,0),FALSE)</f>
        <v>0</v>
      </c>
      <c r="V52">
        <f>VLOOKUP($B52,'Tillförd energi'!$B$1:$AI$700,MATCH(V$1,'Tillförd energi'!$B$1:$AQ$1,0),FALSE)</f>
        <v>0</v>
      </c>
      <c r="W52">
        <f>VLOOKUP($B52,'Tillförd energi'!$B$1:$AI$700,MATCH(W$1,'Tillförd energi'!$B$1:$AQ$1,0),FALSE)</f>
        <v>0</v>
      </c>
      <c r="X52">
        <f>VLOOKUP($B52,'Tillförd energi'!$B$1:$AI$700,MATCH(X$1,'Tillförd energi'!$B$1:$AQ$1,0),FALSE)</f>
        <v>0</v>
      </c>
      <c r="Y52">
        <f>VLOOKUP($B52,'Tillförd energi'!$B$1:$AI$700,MATCH(Y$1,'Tillförd energi'!$B$1:$AQ$1,0),FALSE)</f>
        <v>0</v>
      </c>
      <c r="Z52">
        <f>VLOOKUP($B52,'Tillförd energi'!$B$1:$AI$700,MATCH(Z$1,'Tillförd energi'!$B$1:$AQ$1,0),FALSE)</f>
        <v>0</v>
      </c>
      <c r="AA52">
        <f>VLOOKUP($B52,'Tillförd energi'!$B$1:$AI$700,MATCH(AA$1,'Tillförd energi'!$B$1:$AQ$1,0),FALSE)</f>
        <v>0</v>
      </c>
      <c r="AB52">
        <f>VLOOKUP($B52,'Tillförd energi'!$B$1:$AI$700,MATCH(AB$1,'Tillförd energi'!$B$1:$AQ$1,0),FALSE)</f>
        <v>0</v>
      </c>
      <c r="AC52">
        <f>VLOOKUP($B52,'Tillförd energi'!$B$1:$AI$700,MATCH(AC$1,'Tillförd energi'!$B$1:$AQ$1,0),FALSE)</f>
        <v>5.3369999999999997</v>
      </c>
      <c r="AD52">
        <f>VLOOKUP($B52,'Tillförd energi'!$B$1:$AI$700,MATCH(AD$1,'Tillförd energi'!$B$1:$AQ$1,0),FALSE)</f>
        <v>0</v>
      </c>
      <c r="AE52">
        <f>VLOOKUP($B52,'Tillförd energi'!$B$1:$AI$700,MATCH(AE$1,'Tillförd energi'!$B$1:$AQ$1,0),FALSE)</f>
        <v>0</v>
      </c>
      <c r="AF52">
        <f>VLOOKUP($B52,'Tillförd energi'!$B$1:$AI$700,MATCH(AF$1,'Tillförd energi'!$B$1:$AQ$1,0),FALSE)</f>
        <v>1.1379999999999999</v>
      </c>
      <c r="AG52">
        <f>IFERROR(VLOOKUP(B52,Miljö!$B$1:$AC$550,MATCH("Köpt mängd produktionsspecifik fjärrvärme:",Miljö!$B$1:$AC$1,0),FALSE)/1,0)</f>
        <v>0</v>
      </c>
      <c r="AI52">
        <f t="shared" si="1"/>
        <v>46.526000000000003</v>
      </c>
      <c r="AJ52">
        <f t="shared" si="2"/>
        <v>46.526000000000003</v>
      </c>
      <c r="AK52">
        <f>IF(ISERROR(1/VLOOKUP($B52,Leveranser!$B$1:$S$500,MATCH("såld värme (gwh)",Leveranser!$B$1:$S$1,0),FALSE)),"",VLOOKUP($B52,Leveranser!$B$1:$S$500,MATCH("såld värme (gwh)",Leveranser!$B$1:$S$1,0),FALSE))</f>
        <v>32.17</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195">
        <f t="shared" si="3"/>
        <v>0.69144134462451101</v>
      </c>
      <c r="AP52" t="str">
        <f>IFERROR(VLOOKUP($B52,Miljövärden!$B$2:$H$550,7,FALSE),"Nej, saknas")</f>
        <v>Ja</v>
      </c>
      <c r="AQ52" t="str">
        <f>IFERROR(VLOOKUP($B52,Miljövärden!$B$2:$H$550,6,FALSE),"Nej, saknas")</f>
        <v>Ja</v>
      </c>
      <c r="AU52">
        <f t="shared" si="4"/>
        <v>1.1379999999999999</v>
      </c>
      <c r="AV52">
        <f t="shared" si="5"/>
        <v>0</v>
      </c>
      <c r="AW52">
        <f t="shared" si="6"/>
        <v>40.014000000000003</v>
      </c>
      <c r="AX52">
        <f t="shared" si="7"/>
        <v>0</v>
      </c>
      <c r="AZ52">
        <f t="shared" si="8"/>
        <v>40.014000000000003</v>
      </c>
      <c r="BC52">
        <f t="shared" si="9"/>
        <v>3.6999999999999998E-2</v>
      </c>
      <c r="BD52">
        <f t="shared" si="10"/>
        <v>0</v>
      </c>
      <c r="BE52">
        <f t="shared" si="11"/>
        <v>40.014000000000003</v>
      </c>
      <c r="BF52">
        <f t="shared" si="12"/>
        <v>5.3369999999999997</v>
      </c>
      <c r="BG52">
        <f t="shared" si="13"/>
        <v>1.1379999999999999</v>
      </c>
      <c r="BH52">
        <f t="shared" si="14"/>
        <v>46.526000000000003</v>
      </c>
      <c r="BJ52" s="195">
        <f t="shared" si="15"/>
        <v>7.9525426643167253E-4</v>
      </c>
      <c r="BK52" s="195">
        <f t="shared" si="16"/>
        <v>0</v>
      </c>
      <c r="BL52" s="195">
        <f t="shared" si="17"/>
        <v>0.86003524910802565</v>
      </c>
      <c r="BM52" s="195">
        <f t="shared" si="18"/>
        <v>0.1147100545931307</v>
      </c>
      <c r="BN52" s="195">
        <f t="shared" si="19"/>
        <v>2.4459442032411981E-2</v>
      </c>
    </row>
    <row r="53" spans="1:66" x14ac:dyDescent="0.25">
      <c r="A53" s="2" t="s">
        <v>106</v>
      </c>
      <c r="B53" s="2" t="s">
        <v>107</v>
      </c>
      <c r="C53">
        <f>VLOOKUP($B53,'Tillförd energi'!$B$1:$AI$700,MATCH(C$1,'Tillförd energi'!$B$1:$AQ$1,0),FALSE)</f>
        <v>0</v>
      </c>
      <c r="D53">
        <f>VLOOKUP($B53,'Tillförd energi'!$B$1:$AI$700,MATCH(D$1,'Tillförd energi'!$B$1:$AQ$1,0),FALSE)</f>
        <v>0.313</v>
      </c>
      <c r="E53">
        <f>VLOOKUP($B53,'Tillförd energi'!$B$1:$AI$700,MATCH(E$1,'Tillförd energi'!$B$1:$AQ$1,0),FALSE)</f>
        <v>0</v>
      </c>
      <c r="F53">
        <f>VLOOKUP($B53,'Tillförd energi'!$B$1:$AI$700,MATCH(F$1,'Tillförd energi'!$B$1:$AQ$1,0),FALSE)</f>
        <v>0</v>
      </c>
      <c r="G53">
        <f>VLOOKUP($B53,'Tillförd energi'!$B$1:$AI$700,MATCH(G$1,'Tillförd energi'!$B$1:$AQ$1,0),FALSE)</f>
        <v>0</v>
      </c>
      <c r="H53">
        <f>VLOOKUP($B53,'Tillförd energi'!$B$1:$AI$700,MATCH(H$1,'Tillförd energi'!$B$1:$AQ$1,0),FALSE)</f>
        <v>0</v>
      </c>
      <c r="I53">
        <f>VLOOKUP($B53,'Tillförd energi'!$B$1:$AI$700,MATCH(I$1,'Tillförd energi'!$B$1:$AQ$1,0),FALSE)</f>
        <v>0</v>
      </c>
      <c r="J53">
        <f>VLOOKUP($B53,'Tillförd energi'!$B$1:$AI$700,MATCH(J$1,'Tillförd energi'!$B$1:$AQ$1,0),FALSE)</f>
        <v>0</v>
      </c>
      <c r="K53">
        <v>0</v>
      </c>
      <c r="L53">
        <f>VLOOKUP($B53,'Tillförd energi'!$B$1:$AI$700,MATCH(L$1,'Tillförd energi'!$B$1:$AQ$1,0),FALSE)</f>
        <v>0</v>
      </c>
      <c r="M53">
        <f>VLOOKUP($B53,'Tillförd energi'!$B$1:$AI$700,MATCH(M$1,'Tillförd energi'!$B$1:$AQ$1,0),FALSE)</f>
        <v>11.632</v>
      </c>
      <c r="N53">
        <f>VLOOKUP($B53,'Tillförd energi'!$B$1:$AI$700,MATCH(N$1,'Tillförd energi'!$B$1:$AQ$1,0),FALSE)</f>
        <v>5.7240000000000002</v>
      </c>
      <c r="O53">
        <f>VLOOKUP($B53,'Tillförd energi'!$B$1:$AI$700,MATCH(O$1,'Tillförd energi'!$B$1:$AQ$1,0),FALSE)</f>
        <v>0</v>
      </c>
      <c r="P53">
        <f>VLOOKUP($B53,'Tillförd energi'!$B$1:$AI$700,MATCH(P$1,'Tillförd energi'!$B$1:$AQ$1,0),FALSE)</f>
        <v>10.574999999999999</v>
      </c>
      <c r="Q53">
        <f>VLOOKUP($B53,'Tillförd energi'!$B$1:$AI$700,MATCH(Q$1,'Tillförd energi'!$B$1:$AQ$1,0),FALSE)</f>
        <v>0</v>
      </c>
      <c r="R53">
        <f>VLOOKUP($B53,'Tillförd energi'!$B$1:$AI$700,MATCH(R$1,'Tillförd energi'!$B$1:$AQ$1,0),FALSE)</f>
        <v>5.9580000000000002</v>
      </c>
      <c r="S53">
        <f>VLOOKUP($B53,'Tillförd energi'!$B$1:$AI$700,MATCH(S$1,'Tillförd energi'!$B$1:$AQ$1,0),FALSE)</f>
        <v>10.829000000000001</v>
      </c>
      <c r="T53">
        <f>VLOOKUP($B53,'Tillförd energi'!$B$1:$AI$700,MATCH(T$1,'Tillförd energi'!$B$1:$AQ$1,0),FALSE)</f>
        <v>0</v>
      </c>
      <c r="U53">
        <f>VLOOKUP($B53,'Tillförd energi'!$B$1:$AI$700,MATCH(U$1,'Tillförd energi'!$B$1:$AQ$1,0),FALSE)</f>
        <v>0</v>
      </c>
      <c r="V53">
        <f>VLOOKUP($B53,'Tillförd energi'!$B$1:$AI$700,MATCH(V$1,'Tillförd energi'!$B$1:$AQ$1,0),FALSE)</f>
        <v>0</v>
      </c>
      <c r="W53">
        <f>VLOOKUP($B53,'Tillförd energi'!$B$1:$AI$700,MATCH(W$1,'Tillförd energi'!$B$1:$AQ$1,0),FALSE)</f>
        <v>0</v>
      </c>
      <c r="X53">
        <f>VLOOKUP($B53,'Tillförd energi'!$B$1:$AI$700,MATCH(X$1,'Tillförd energi'!$B$1:$AQ$1,0),FALSE)</f>
        <v>0</v>
      </c>
      <c r="Y53">
        <f>VLOOKUP($B53,'Tillförd energi'!$B$1:$AI$700,MATCH(Y$1,'Tillförd energi'!$B$1:$AQ$1,0),FALSE)</f>
        <v>0</v>
      </c>
      <c r="Z53">
        <f>VLOOKUP($B53,'Tillförd energi'!$B$1:$AI$700,MATCH(Z$1,'Tillförd energi'!$B$1:$AQ$1,0),FALSE)</f>
        <v>0</v>
      </c>
      <c r="AA53">
        <f>VLOOKUP($B53,'Tillförd energi'!$B$1:$AI$700,MATCH(AA$1,'Tillförd energi'!$B$1:$AQ$1,0),FALSE)</f>
        <v>0</v>
      </c>
      <c r="AB53">
        <f>VLOOKUP($B53,'Tillförd energi'!$B$1:$AI$700,MATCH(AB$1,'Tillförd energi'!$B$1:$AQ$1,0),FALSE)</f>
        <v>0</v>
      </c>
      <c r="AC53">
        <f>VLOOKUP($B53,'Tillförd energi'!$B$1:$AI$700,MATCH(AC$1,'Tillförd energi'!$B$1:$AQ$1,0),FALSE)</f>
        <v>0</v>
      </c>
      <c r="AD53">
        <f>VLOOKUP($B53,'Tillförd energi'!$B$1:$AI$700,MATCH(AD$1,'Tillförd energi'!$B$1:$AQ$1,0),FALSE)</f>
        <v>0</v>
      </c>
      <c r="AE53">
        <f>VLOOKUP($B53,'Tillförd energi'!$B$1:$AI$700,MATCH(AE$1,'Tillförd energi'!$B$1:$AQ$1,0),FALSE)</f>
        <v>0</v>
      </c>
      <c r="AF53">
        <f>VLOOKUP($B53,'Tillförd energi'!$B$1:$AI$700,MATCH(AF$1,'Tillförd energi'!$B$1:$AQ$1,0),FALSE)</f>
        <v>0.67900000000000005</v>
      </c>
      <c r="AG53">
        <f>IFERROR(VLOOKUP(B53,Miljö!$B$1:$AC$550,MATCH("Köpt mängd produktionsspecifik fjärrvärme:",Miljö!$B$1:$AC$1,0),FALSE)/1,0)</f>
        <v>0</v>
      </c>
      <c r="AI53">
        <f t="shared" si="1"/>
        <v>45.71</v>
      </c>
      <c r="AJ53">
        <f t="shared" si="2"/>
        <v>45.71</v>
      </c>
      <c r="AK53">
        <f>IF(ISERROR(1/VLOOKUP($B53,Leveranser!$B$1:$S$500,MATCH("såld värme (gwh)",Leveranser!$B$1:$S$1,0),FALSE)),"",VLOOKUP($B53,Leveranser!$B$1:$S$500,MATCH("såld värme (gwh)",Leveranser!$B$1:$S$1,0),FALSE))</f>
        <v>33.549999999999997</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195">
        <f t="shared" si="3"/>
        <v>0.73397506016189007</v>
      </c>
      <c r="AP53" t="str">
        <f>IFERROR(VLOOKUP($B53,Miljövärden!$B$2:$H$550,7,FALSE),"Nej, saknas")</f>
        <v>Ja</v>
      </c>
      <c r="AQ53" t="str">
        <f>IFERROR(VLOOKUP($B53,Miljövärden!$B$2:$H$550,6,FALSE),"Nej, saknas")</f>
        <v>Nej</v>
      </c>
      <c r="AU53">
        <f t="shared" si="4"/>
        <v>0.67900000000000005</v>
      </c>
      <c r="AV53">
        <f t="shared" si="5"/>
        <v>0</v>
      </c>
      <c r="AW53">
        <f t="shared" si="6"/>
        <v>27.931000000000001</v>
      </c>
      <c r="AX53">
        <f t="shared" si="7"/>
        <v>16.786999999999999</v>
      </c>
      <c r="AZ53">
        <f t="shared" si="8"/>
        <v>44.718000000000004</v>
      </c>
      <c r="BC53">
        <f t="shared" si="9"/>
        <v>0.313</v>
      </c>
      <c r="BD53">
        <f t="shared" si="10"/>
        <v>0</v>
      </c>
      <c r="BE53">
        <f t="shared" si="11"/>
        <v>44.718000000000004</v>
      </c>
      <c r="BF53">
        <f t="shared" si="12"/>
        <v>0</v>
      </c>
      <c r="BG53">
        <f t="shared" si="13"/>
        <v>0.67900000000000005</v>
      </c>
      <c r="BH53">
        <f t="shared" si="14"/>
        <v>45.710000000000008</v>
      </c>
      <c r="BJ53" s="195">
        <f t="shared" si="15"/>
        <v>6.8475169547145033E-3</v>
      </c>
      <c r="BK53" s="195">
        <f t="shared" si="16"/>
        <v>0</v>
      </c>
      <c r="BL53" s="195">
        <f t="shared" si="17"/>
        <v>0.9782979654342594</v>
      </c>
      <c r="BM53" s="195">
        <f t="shared" si="18"/>
        <v>0</v>
      </c>
      <c r="BN53" s="195">
        <f t="shared" si="19"/>
        <v>1.4854517611026033E-2</v>
      </c>
    </row>
    <row r="54" spans="1:66" x14ac:dyDescent="0.25">
      <c r="A54" s="2" t="s">
        <v>106</v>
      </c>
      <c r="B54" s="2" t="s">
        <v>108</v>
      </c>
      <c r="C54">
        <f>VLOOKUP($B54,'Tillförd energi'!$B$1:$AI$700,MATCH(C$1,'Tillförd energi'!$B$1:$AQ$1,0),FALSE)</f>
        <v>0</v>
      </c>
      <c r="D54">
        <f>VLOOKUP($B54,'Tillförd energi'!$B$1:$AI$700,MATCH(D$1,'Tillförd energi'!$B$1:$AQ$1,0),FALSE)</f>
        <v>0.252</v>
      </c>
      <c r="E54">
        <f>VLOOKUP($B54,'Tillförd energi'!$B$1:$AI$700,MATCH(E$1,'Tillförd energi'!$B$1:$AQ$1,0),FALSE)</f>
        <v>0</v>
      </c>
      <c r="F54">
        <f>VLOOKUP($B54,'Tillförd energi'!$B$1:$AI$700,MATCH(F$1,'Tillförd energi'!$B$1:$AQ$1,0),FALSE)</f>
        <v>0</v>
      </c>
      <c r="G54">
        <f>VLOOKUP($B54,'Tillförd energi'!$B$1:$AI$700,MATCH(G$1,'Tillförd energi'!$B$1:$AQ$1,0),FALSE)</f>
        <v>0</v>
      </c>
      <c r="H54">
        <f>VLOOKUP($B54,'Tillförd energi'!$B$1:$AI$700,MATCH(H$1,'Tillförd energi'!$B$1:$AQ$1,0),FALSE)</f>
        <v>0</v>
      </c>
      <c r="I54">
        <f>VLOOKUP($B54,'Tillförd energi'!$B$1:$AI$700,MATCH(I$1,'Tillförd energi'!$B$1:$AQ$1,0),FALSE)</f>
        <v>0</v>
      </c>
      <c r="J54">
        <f>VLOOKUP($B54,'Tillförd energi'!$B$1:$AI$700,MATCH(J$1,'Tillförd energi'!$B$1:$AQ$1,0),FALSE)</f>
        <v>0</v>
      </c>
      <c r="K54">
        <v>0</v>
      </c>
      <c r="L54">
        <f>VLOOKUP($B54,'Tillförd energi'!$B$1:$AI$700,MATCH(L$1,'Tillförd energi'!$B$1:$AQ$1,0),FALSE)</f>
        <v>0</v>
      </c>
      <c r="M54">
        <f>VLOOKUP($B54,'Tillförd energi'!$B$1:$AI$700,MATCH(M$1,'Tillförd energi'!$B$1:$AQ$1,0),FALSE)</f>
        <v>0</v>
      </c>
      <c r="N54">
        <f>VLOOKUP($B54,'Tillförd energi'!$B$1:$AI$700,MATCH(N$1,'Tillförd energi'!$B$1:$AQ$1,0),FALSE)</f>
        <v>0</v>
      </c>
      <c r="O54">
        <f>VLOOKUP($B54,'Tillförd energi'!$B$1:$AI$700,MATCH(O$1,'Tillförd energi'!$B$1:$AQ$1,0),FALSE)</f>
        <v>0</v>
      </c>
      <c r="P54">
        <f>VLOOKUP($B54,'Tillförd energi'!$B$1:$AI$700,MATCH(P$1,'Tillförd energi'!$B$1:$AQ$1,0),FALSE)</f>
        <v>0</v>
      </c>
      <c r="Q54">
        <f>VLOOKUP($B54,'Tillförd energi'!$B$1:$AI$700,MATCH(Q$1,'Tillförd energi'!$B$1:$AQ$1,0),FALSE)</f>
        <v>0</v>
      </c>
      <c r="R54">
        <f>VLOOKUP($B54,'Tillförd energi'!$B$1:$AI$700,MATCH(R$1,'Tillförd energi'!$B$1:$AQ$1,0),FALSE)</f>
        <v>3.173</v>
      </c>
      <c r="S54">
        <f>VLOOKUP($B54,'Tillförd energi'!$B$1:$AI$700,MATCH(S$1,'Tillförd energi'!$B$1:$AQ$1,0),FALSE)</f>
        <v>0</v>
      </c>
      <c r="T54">
        <f>VLOOKUP($B54,'Tillförd energi'!$B$1:$AI$700,MATCH(T$1,'Tillförd energi'!$B$1:$AQ$1,0),FALSE)</f>
        <v>0</v>
      </c>
      <c r="U54">
        <f>VLOOKUP($B54,'Tillförd energi'!$B$1:$AI$700,MATCH(U$1,'Tillförd energi'!$B$1:$AQ$1,0),FALSE)</f>
        <v>0</v>
      </c>
      <c r="V54">
        <f>VLOOKUP($B54,'Tillförd energi'!$B$1:$AI$700,MATCH(V$1,'Tillförd energi'!$B$1:$AQ$1,0),FALSE)</f>
        <v>0</v>
      </c>
      <c r="W54">
        <f>VLOOKUP($B54,'Tillförd energi'!$B$1:$AI$700,MATCH(W$1,'Tillförd energi'!$B$1:$AQ$1,0),FALSE)</f>
        <v>0</v>
      </c>
      <c r="X54">
        <f>VLOOKUP($B54,'Tillförd energi'!$B$1:$AI$700,MATCH(X$1,'Tillförd energi'!$B$1:$AQ$1,0),FALSE)</f>
        <v>0</v>
      </c>
      <c r="Y54">
        <f>VLOOKUP($B54,'Tillförd energi'!$B$1:$AI$700,MATCH(Y$1,'Tillförd energi'!$B$1:$AQ$1,0),FALSE)</f>
        <v>0</v>
      </c>
      <c r="Z54">
        <f>VLOOKUP($B54,'Tillförd energi'!$B$1:$AI$700,MATCH(Z$1,'Tillförd energi'!$B$1:$AQ$1,0),FALSE)</f>
        <v>0</v>
      </c>
      <c r="AA54">
        <f>VLOOKUP($B54,'Tillförd energi'!$B$1:$AI$700,MATCH(AA$1,'Tillförd energi'!$B$1:$AQ$1,0),FALSE)</f>
        <v>0</v>
      </c>
      <c r="AB54">
        <f>VLOOKUP($B54,'Tillförd energi'!$B$1:$AI$700,MATCH(AB$1,'Tillförd energi'!$B$1:$AQ$1,0),FALSE)</f>
        <v>0</v>
      </c>
      <c r="AC54">
        <f>VLOOKUP($B54,'Tillförd energi'!$B$1:$AI$700,MATCH(AC$1,'Tillförd energi'!$B$1:$AQ$1,0),FALSE)</f>
        <v>0</v>
      </c>
      <c r="AD54">
        <f>VLOOKUP($B54,'Tillförd energi'!$B$1:$AI$700,MATCH(AD$1,'Tillförd energi'!$B$1:$AQ$1,0),FALSE)</f>
        <v>0</v>
      </c>
      <c r="AE54">
        <f>VLOOKUP($B54,'Tillförd energi'!$B$1:$AI$700,MATCH(AE$1,'Tillförd energi'!$B$1:$AQ$1,0),FALSE)</f>
        <v>0</v>
      </c>
      <c r="AF54">
        <f>VLOOKUP($B54,'Tillförd energi'!$B$1:$AI$700,MATCH(AF$1,'Tillförd energi'!$B$1:$AQ$1,0),FALSE)</f>
        <v>7.9000000000000001E-2</v>
      </c>
      <c r="AG54">
        <f>IFERROR(VLOOKUP(B54,Miljö!$B$1:$AC$550,MATCH("Köpt mängd produktionsspecifik fjärrvärme:",Miljö!$B$1:$AC$1,0),FALSE)/1,0)</f>
        <v>0</v>
      </c>
      <c r="AI54">
        <f t="shared" si="1"/>
        <v>3.504</v>
      </c>
      <c r="AJ54">
        <f t="shared" si="2"/>
        <v>3.504</v>
      </c>
      <c r="AK54">
        <f>IF(ISERROR(1/VLOOKUP($B54,Leveranser!$B$1:$S$500,MATCH("såld värme (gwh)",Leveranser!$B$1:$S$1,0),FALSE)),"",VLOOKUP($B54,Leveranser!$B$1:$S$500,MATCH("såld värme (gwh)",Leveranser!$B$1:$S$1,0),FALSE))</f>
        <v>2.57</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195">
        <f t="shared" si="3"/>
        <v>0.73344748858447484</v>
      </c>
      <c r="AP54" t="str">
        <f>IFERROR(VLOOKUP($B54,Miljövärden!$B$2:$H$550,7,FALSE),"Nej, saknas")</f>
        <v>Ja</v>
      </c>
      <c r="AQ54" t="str">
        <f>IFERROR(VLOOKUP($B54,Miljövärden!$B$2:$H$550,6,FALSE),"Nej, saknas")</f>
        <v>Nej</v>
      </c>
      <c r="AU54">
        <f t="shared" si="4"/>
        <v>7.9000000000000001E-2</v>
      </c>
      <c r="AV54">
        <f t="shared" si="5"/>
        <v>0</v>
      </c>
      <c r="AW54">
        <f t="shared" si="6"/>
        <v>0</v>
      </c>
      <c r="AX54">
        <f t="shared" si="7"/>
        <v>3.173</v>
      </c>
      <c r="AZ54">
        <f t="shared" si="8"/>
        <v>3.173</v>
      </c>
      <c r="BC54">
        <f t="shared" si="9"/>
        <v>0.252</v>
      </c>
      <c r="BD54">
        <f t="shared" si="10"/>
        <v>0</v>
      </c>
      <c r="BE54">
        <f t="shared" si="11"/>
        <v>3.173</v>
      </c>
      <c r="BF54">
        <f t="shared" si="12"/>
        <v>0</v>
      </c>
      <c r="BG54">
        <f t="shared" si="13"/>
        <v>7.9000000000000001E-2</v>
      </c>
      <c r="BH54">
        <f t="shared" si="14"/>
        <v>3.504</v>
      </c>
      <c r="BJ54" s="195">
        <f t="shared" si="15"/>
        <v>7.1917808219178078E-2</v>
      </c>
      <c r="BK54" s="195">
        <f t="shared" si="16"/>
        <v>0</v>
      </c>
      <c r="BL54" s="195">
        <f t="shared" si="17"/>
        <v>0.90553652968036535</v>
      </c>
      <c r="BM54" s="195">
        <f t="shared" si="18"/>
        <v>0</v>
      </c>
      <c r="BN54" s="195">
        <f t="shared" si="19"/>
        <v>2.254566210045662E-2</v>
      </c>
    </row>
    <row r="55" spans="1:66" x14ac:dyDescent="0.25">
      <c r="A55" s="2" t="s">
        <v>106</v>
      </c>
      <c r="B55" s="2" t="s">
        <v>109</v>
      </c>
      <c r="C55">
        <f>VLOOKUP($B55,'Tillförd energi'!$B$1:$AI$700,MATCH(C$1,'Tillförd energi'!$B$1:$AQ$1,0),FALSE)</f>
        <v>0</v>
      </c>
      <c r="D55">
        <f>VLOOKUP($B55,'Tillförd energi'!$B$1:$AI$700,MATCH(D$1,'Tillförd energi'!$B$1:$AQ$1,0),FALSE)</f>
        <v>4.3999999999999997E-2</v>
      </c>
      <c r="E55">
        <f>VLOOKUP($B55,'Tillförd energi'!$B$1:$AI$700,MATCH(E$1,'Tillförd energi'!$B$1:$AQ$1,0),FALSE)</f>
        <v>0</v>
      </c>
      <c r="F55">
        <f>VLOOKUP($B55,'Tillförd energi'!$B$1:$AI$700,MATCH(F$1,'Tillförd energi'!$B$1:$AQ$1,0),FALSE)</f>
        <v>0</v>
      </c>
      <c r="G55">
        <f>VLOOKUP($B55,'Tillförd energi'!$B$1:$AI$700,MATCH(G$1,'Tillförd energi'!$B$1:$AQ$1,0),FALSE)</f>
        <v>0</v>
      </c>
      <c r="H55">
        <f>VLOOKUP($B55,'Tillförd energi'!$B$1:$AI$700,MATCH(H$1,'Tillförd energi'!$B$1:$AQ$1,0),FALSE)</f>
        <v>0</v>
      </c>
      <c r="I55">
        <f>VLOOKUP($B55,'Tillförd energi'!$B$1:$AI$700,MATCH(I$1,'Tillförd energi'!$B$1:$AQ$1,0),FALSE)</f>
        <v>0</v>
      </c>
      <c r="J55">
        <f>VLOOKUP($B55,'Tillförd energi'!$B$1:$AI$700,MATCH(J$1,'Tillförd energi'!$B$1:$AQ$1,0),FALSE)</f>
        <v>0</v>
      </c>
      <c r="K55">
        <v>0</v>
      </c>
      <c r="L55">
        <f>VLOOKUP($B55,'Tillförd energi'!$B$1:$AI$700,MATCH(L$1,'Tillförd energi'!$B$1:$AQ$1,0),FALSE)</f>
        <v>0</v>
      </c>
      <c r="M55">
        <f>VLOOKUP($B55,'Tillförd energi'!$B$1:$AI$700,MATCH(M$1,'Tillförd energi'!$B$1:$AQ$1,0),FALSE)</f>
        <v>0</v>
      </c>
      <c r="N55">
        <f>VLOOKUP($B55,'Tillförd energi'!$B$1:$AI$700,MATCH(N$1,'Tillförd energi'!$B$1:$AQ$1,0),FALSE)</f>
        <v>0</v>
      </c>
      <c r="O55">
        <f>VLOOKUP($B55,'Tillförd energi'!$B$1:$AI$700,MATCH(O$1,'Tillförd energi'!$B$1:$AQ$1,0),FALSE)</f>
        <v>0</v>
      </c>
      <c r="P55">
        <f>VLOOKUP($B55,'Tillförd energi'!$B$1:$AI$700,MATCH(P$1,'Tillförd energi'!$B$1:$AQ$1,0),FALSE)</f>
        <v>0</v>
      </c>
      <c r="Q55">
        <f>VLOOKUP($B55,'Tillförd energi'!$B$1:$AI$700,MATCH(Q$1,'Tillförd energi'!$B$1:$AQ$1,0),FALSE)</f>
        <v>0</v>
      </c>
      <c r="R55">
        <f>VLOOKUP($B55,'Tillförd energi'!$B$1:$AI$700,MATCH(R$1,'Tillförd energi'!$B$1:$AQ$1,0),FALSE)</f>
        <v>2.5979999999999999</v>
      </c>
      <c r="S55">
        <f>VLOOKUP($B55,'Tillförd energi'!$B$1:$AI$700,MATCH(S$1,'Tillförd energi'!$B$1:$AQ$1,0),FALSE)</f>
        <v>0</v>
      </c>
      <c r="T55">
        <f>VLOOKUP($B55,'Tillförd energi'!$B$1:$AI$700,MATCH(T$1,'Tillförd energi'!$B$1:$AQ$1,0),FALSE)</f>
        <v>0</v>
      </c>
      <c r="U55">
        <f>VLOOKUP($B55,'Tillförd energi'!$B$1:$AI$700,MATCH(U$1,'Tillförd energi'!$B$1:$AQ$1,0),FALSE)</f>
        <v>0</v>
      </c>
      <c r="V55">
        <f>VLOOKUP($B55,'Tillförd energi'!$B$1:$AI$700,MATCH(V$1,'Tillförd energi'!$B$1:$AQ$1,0),FALSE)</f>
        <v>0</v>
      </c>
      <c r="W55">
        <f>VLOOKUP($B55,'Tillförd energi'!$B$1:$AI$700,MATCH(W$1,'Tillförd energi'!$B$1:$AQ$1,0),FALSE)</f>
        <v>0</v>
      </c>
      <c r="X55">
        <f>VLOOKUP($B55,'Tillförd energi'!$B$1:$AI$700,MATCH(X$1,'Tillförd energi'!$B$1:$AQ$1,0),FALSE)</f>
        <v>0</v>
      </c>
      <c r="Y55">
        <f>VLOOKUP($B55,'Tillförd energi'!$B$1:$AI$700,MATCH(Y$1,'Tillförd energi'!$B$1:$AQ$1,0),FALSE)</f>
        <v>0</v>
      </c>
      <c r="Z55">
        <f>VLOOKUP($B55,'Tillförd energi'!$B$1:$AI$700,MATCH(Z$1,'Tillförd energi'!$B$1:$AQ$1,0),FALSE)</f>
        <v>0</v>
      </c>
      <c r="AA55">
        <f>VLOOKUP($B55,'Tillförd energi'!$B$1:$AI$700,MATCH(AA$1,'Tillförd energi'!$B$1:$AQ$1,0),FALSE)</f>
        <v>0</v>
      </c>
      <c r="AB55">
        <f>VLOOKUP($B55,'Tillförd energi'!$B$1:$AI$700,MATCH(AB$1,'Tillförd energi'!$B$1:$AQ$1,0),FALSE)</f>
        <v>0</v>
      </c>
      <c r="AC55">
        <f>VLOOKUP($B55,'Tillförd energi'!$B$1:$AI$700,MATCH(AC$1,'Tillförd energi'!$B$1:$AQ$1,0),FALSE)</f>
        <v>0</v>
      </c>
      <c r="AD55">
        <f>VLOOKUP($B55,'Tillförd energi'!$B$1:$AI$700,MATCH(AD$1,'Tillförd energi'!$B$1:$AQ$1,0),FALSE)</f>
        <v>0</v>
      </c>
      <c r="AE55">
        <f>VLOOKUP($B55,'Tillförd energi'!$B$1:$AI$700,MATCH(AE$1,'Tillförd energi'!$B$1:$AQ$1,0),FALSE)</f>
        <v>0</v>
      </c>
      <c r="AF55">
        <f>VLOOKUP($B55,'Tillförd energi'!$B$1:$AI$700,MATCH(AF$1,'Tillförd energi'!$B$1:$AQ$1,0),FALSE)</f>
        <v>7.9000000000000001E-2</v>
      </c>
      <c r="AG55">
        <f>IFERROR(VLOOKUP(B55,Miljö!$B$1:$AC$550,MATCH("Köpt mängd produktionsspecifik fjärrvärme:",Miljö!$B$1:$AC$1,0),FALSE)/1,0)</f>
        <v>0</v>
      </c>
      <c r="AI55">
        <f t="shared" si="1"/>
        <v>2.7210000000000001</v>
      </c>
      <c r="AJ55">
        <f t="shared" si="2"/>
        <v>2.7210000000000001</v>
      </c>
      <c r="AK55">
        <f>IF(ISERROR(1/VLOOKUP($B55,Leveranser!$B$1:$S$500,MATCH("såld värme (gwh)",Leveranser!$B$1:$S$1,0),FALSE)),"",VLOOKUP($B55,Leveranser!$B$1:$S$500,MATCH("såld värme (gwh)",Leveranser!$B$1:$S$1,0),FALSE))</f>
        <v>1.86</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195">
        <f t="shared" si="3"/>
        <v>0.68357221609702312</v>
      </c>
      <c r="AP55" t="str">
        <f>IFERROR(VLOOKUP($B55,Miljövärden!$B$2:$H$550,7,FALSE),"Nej, saknas")</f>
        <v>Ja</v>
      </c>
      <c r="AQ55" t="str">
        <f>IFERROR(VLOOKUP($B55,Miljövärden!$B$2:$H$550,6,FALSE),"Nej, saknas")</f>
        <v>Nej</v>
      </c>
      <c r="AU55">
        <f t="shared" si="4"/>
        <v>7.9000000000000001E-2</v>
      </c>
      <c r="AV55">
        <f t="shared" si="5"/>
        <v>0</v>
      </c>
      <c r="AW55">
        <f t="shared" si="6"/>
        <v>0</v>
      </c>
      <c r="AX55">
        <f t="shared" si="7"/>
        <v>2.5979999999999999</v>
      </c>
      <c r="AZ55">
        <f t="shared" si="8"/>
        <v>2.5979999999999999</v>
      </c>
      <c r="BC55">
        <f t="shared" si="9"/>
        <v>4.3999999999999997E-2</v>
      </c>
      <c r="BD55">
        <f t="shared" si="10"/>
        <v>0</v>
      </c>
      <c r="BE55">
        <f t="shared" si="11"/>
        <v>2.5979999999999999</v>
      </c>
      <c r="BF55">
        <f t="shared" si="12"/>
        <v>0</v>
      </c>
      <c r="BG55">
        <f t="shared" si="13"/>
        <v>7.9000000000000001E-2</v>
      </c>
      <c r="BH55">
        <f t="shared" si="14"/>
        <v>2.7210000000000001</v>
      </c>
      <c r="BJ55" s="195">
        <f t="shared" si="15"/>
        <v>1.6170525542080115E-2</v>
      </c>
      <c r="BK55" s="195">
        <f t="shared" si="16"/>
        <v>0</v>
      </c>
      <c r="BL55" s="195">
        <f t="shared" si="17"/>
        <v>0.95479603087100318</v>
      </c>
      <c r="BM55" s="195">
        <f t="shared" si="18"/>
        <v>0</v>
      </c>
      <c r="BN55" s="195">
        <f t="shared" si="19"/>
        <v>2.9033443586916573E-2</v>
      </c>
    </row>
    <row r="56" spans="1:66" x14ac:dyDescent="0.25">
      <c r="A56" s="2" t="s">
        <v>106</v>
      </c>
      <c r="B56" s="2" t="s">
        <v>110</v>
      </c>
      <c r="C56">
        <f>VLOOKUP($B56,'Tillförd energi'!$B$1:$AI$700,MATCH(C$1,'Tillförd energi'!$B$1:$AQ$1,0),FALSE)</f>
        <v>0</v>
      </c>
      <c r="D56">
        <f>VLOOKUP($B56,'Tillförd energi'!$B$1:$AI$700,MATCH(D$1,'Tillförd energi'!$B$1:$AQ$1,0),FALSE)</f>
        <v>8.5000000000000006E-3</v>
      </c>
      <c r="E56">
        <f>VLOOKUP($B56,'Tillförd energi'!$B$1:$AI$700,MATCH(E$1,'Tillförd energi'!$B$1:$AQ$1,0),FALSE)</f>
        <v>0</v>
      </c>
      <c r="F56">
        <f>VLOOKUP($B56,'Tillförd energi'!$B$1:$AI$700,MATCH(F$1,'Tillförd energi'!$B$1:$AQ$1,0),FALSE)</f>
        <v>0</v>
      </c>
      <c r="G56">
        <f>VLOOKUP($B56,'Tillförd energi'!$B$1:$AI$700,MATCH(G$1,'Tillförd energi'!$B$1:$AQ$1,0),FALSE)</f>
        <v>0</v>
      </c>
      <c r="H56">
        <f>VLOOKUP($B56,'Tillförd energi'!$B$1:$AI$700,MATCH(H$1,'Tillförd energi'!$B$1:$AQ$1,0),FALSE)</f>
        <v>0</v>
      </c>
      <c r="I56">
        <f>VLOOKUP($B56,'Tillförd energi'!$B$1:$AI$700,MATCH(I$1,'Tillförd energi'!$B$1:$AQ$1,0),FALSE)</f>
        <v>0</v>
      </c>
      <c r="J56">
        <f>VLOOKUP($B56,'Tillförd energi'!$B$1:$AI$700,MATCH(J$1,'Tillförd energi'!$B$1:$AQ$1,0),FALSE)</f>
        <v>0</v>
      </c>
      <c r="K56">
        <v>0</v>
      </c>
      <c r="L56">
        <f>VLOOKUP($B56,'Tillförd energi'!$B$1:$AI$700,MATCH(L$1,'Tillförd energi'!$B$1:$AQ$1,0),FALSE)</f>
        <v>0</v>
      </c>
      <c r="M56">
        <f>VLOOKUP($B56,'Tillförd energi'!$B$1:$AI$700,MATCH(M$1,'Tillförd energi'!$B$1:$AQ$1,0),FALSE)</f>
        <v>0</v>
      </c>
      <c r="N56">
        <f>VLOOKUP($B56,'Tillförd energi'!$B$1:$AI$700,MATCH(N$1,'Tillförd energi'!$B$1:$AQ$1,0),FALSE)</f>
        <v>0</v>
      </c>
      <c r="O56">
        <f>VLOOKUP($B56,'Tillförd energi'!$B$1:$AI$700,MATCH(O$1,'Tillförd energi'!$B$1:$AQ$1,0),FALSE)</f>
        <v>0</v>
      </c>
      <c r="P56">
        <f>VLOOKUP($B56,'Tillförd energi'!$B$1:$AI$700,MATCH(P$1,'Tillförd energi'!$B$1:$AQ$1,0),FALSE)</f>
        <v>0</v>
      </c>
      <c r="Q56">
        <f>VLOOKUP($B56,'Tillförd energi'!$B$1:$AI$700,MATCH(Q$1,'Tillförd energi'!$B$1:$AQ$1,0),FALSE)</f>
        <v>0</v>
      </c>
      <c r="R56">
        <f>VLOOKUP($B56,'Tillförd energi'!$B$1:$AI$700,MATCH(R$1,'Tillförd energi'!$B$1:$AQ$1,0),FALSE)</f>
        <v>0.69</v>
      </c>
      <c r="S56">
        <f>VLOOKUP($B56,'Tillförd energi'!$B$1:$AI$700,MATCH(S$1,'Tillförd energi'!$B$1:$AQ$1,0),FALSE)</f>
        <v>0</v>
      </c>
      <c r="T56">
        <f>VLOOKUP($B56,'Tillförd energi'!$B$1:$AI$700,MATCH(T$1,'Tillförd energi'!$B$1:$AQ$1,0),FALSE)</f>
        <v>0</v>
      </c>
      <c r="U56">
        <f>VLOOKUP($B56,'Tillförd energi'!$B$1:$AI$700,MATCH(U$1,'Tillförd energi'!$B$1:$AQ$1,0),FALSE)</f>
        <v>0</v>
      </c>
      <c r="V56">
        <f>VLOOKUP($B56,'Tillförd energi'!$B$1:$AI$700,MATCH(V$1,'Tillförd energi'!$B$1:$AQ$1,0),FALSE)</f>
        <v>0</v>
      </c>
      <c r="W56">
        <f>VLOOKUP($B56,'Tillförd energi'!$B$1:$AI$700,MATCH(W$1,'Tillförd energi'!$B$1:$AQ$1,0),FALSE)</f>
        <v>0</v>
      </c>
      <c r="X56">
        <f>VLOOKUP($B56,'Tillförd energi'!$B$1:$AI$700,MATCH(X$1,'Tillförd energi'!$B$1:$AQ$1,0),FALSE)</f>
        <v>0</v>
      </c>
      <c r="Y56">
        <f>VLOOKUP($B56,'Tillförd energi'!$B$1:$AI$700,MATCH(Y$1,'Tillförd energi'!$B$1:$AQ$1,0),FALSE)</f>
        <v>0</v>
      </c>
      <c r="Z56">
        <f>VLOOKUP($B56,'Tillförd energi'!$B$1:$AI$700,MATCH(Z$1,'Tillförd energi'!$B$1:$AQ$1,0),FALSE)</f>
        <v>0</v>
      </c>
      <c r="AA56">
        <f>VLOOKUP($B56,'Tillförd energi'!$B$1:$AI$700,MATCH(AA$1,'Tillförd energi'!$B$1:$AQ$1,0),FALSE)</f>
        <v>0</v>
      </c>
      <c r="AB56">
        <f>VLOOKUP($B56,'Tillförd energi'!$B$1:$AI$700,MATCH(AB$1,'Tillförd energi'!$B$1:$AQ$1,0),FALSE)</f>
        <v>0</v>
      </c>
      <c r="AC56">
        <f>VLOOKUP($B56,'Tillförd energi'!$B$1:$AI$700,MATCH(AC$1,'Tillförd energi'!$B$1:$AQ$1,0),FALSE)</f>
        <v>0</v>
      </c>
      <c r="AD56">
        <f>VLOOKUP($B56,'Tillförd energi'!$B$1:$AI$700,MATCH(AD$1,'Tillförd energi'!$B$1:$AQ$1,0),FALSE)</f>
        <v>0</v>
      </c>
      <c r="AE56">
        <f>VLOOKUP($B56,'Tillförd energi'!$B$1:$AI$700,MATCH(AE$1,'Tillförd energi'!$B$1:$AQ$1,0),FALSE)</f>
        <v>0</v>
      </c>
      <c r="AF56">
        <f>VLOOKUP($B56,'Tillförd energi'!$B$1:$AI$700,MATCH(AF$1,'Tillförd energi'!$B$1:$AQ$1,0),FALSE)</f>
        <v>1.6799999999999999E-2</v>
      </c>
      <c r="AG56">
        <f>IFERROR(VLOOKUP(B56,Miljö!$B$1:$AC$550,MATCH("Köpt mängd produktionsspecifik fjärrvärme:",Miljö!$B$1:$AC$1,0),FALSE)/1,0)</f>
        <v>0</v>
      </c>
      <c r="AI56">
        <f t="shared" si="1"/>
        <v>0.71529999999999994</v>
      </c>
      <c r="AJ56">
        <f t="shared" si="2"/>
        <v>0.71529999999999994</v>
      </c>
      <c r="AK56">
        <f>IF(ISERROR(1/VLOOKUP($B56,Leveranser!$B$1:$S$500,MATCH("såld värme (gwh)",Leveranser!$B$1:$S$1,0),FALSE)),"",VLOOKUP($B56,Leveranser!$B$1:$S$500,MATCH("såld värme (gwh)",Leveranser!$B$1:$S$1,0),FALSE))</f>
        <v>0.56000000000000005</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195">
        <f t="shared" si="3"/>
        <v>0.78288829861596543</v>
      </c>
      <c r="AP56" t="str">
        <f>IFERROR(VLOOKUP($B56,Miljövärden!$B$2:$H$550,7,FALSE),"Nej, saknas")</f>
        <v>Ja</v>
      </c>
      <c r="AQ56" t="str">
        <f>IFERROR(VLOOKUP($B56,Miljövärden!$B$2:$H$550,6,FALSE),"Nej, saknas")</f>
        <v>Nej</v>
      </c>
      <c r="AU56">
        <f t="shared" si="4"/>
        <v>1.6799999999999999E-2</v>
      </c>
      <c r="AV56">
        <f t="shared" si="5"/>
        <v>0</v>
      </c>
      <c r="AW56">
        <f t="shared" si="6"/>
        <v>0</v>
      </c>
      <c r="AX56">
        <f t="shared" si="7"/>
        <v>0.69</v>
      </c>
      <c r="AZ56">
        <f t="shared" si="8"/>
        <v>0.69</v>
      </c>
      <c r="BC56">
        <f t="shared" si="9"/>
        <v>8.5000000000000006E-3</v>
      </c>
      <c r="BD56">
        <f t="shared" si="10"/>
        <v>0</v>
      </c>
      <c r="BE56">
        <f t="shared" si="11"/>
        <v>0.69</v>
      </c>
      <c r="BF56">
        <f t="shared" si="12"/>
        <v>0</v>
      </c>
      <c r="BG56">
        <f t="shared" si="13"/>
        <v>1.6799999999999999E-2</v>
      </c>
      <c r="BH56">
        <f t="shared" si="14"/>
        <v>0.71529999999999994</v>
      </c>
      <c r="BJ56" s="195">
        <f t="shared" si="15"/>
        <v>1.188312596113519E-2</v>
      </c>
      <c r="BK56" s="195">
        <f t="shared" si="16"/>
        <v>0</v>
      </c>
      <c r="BL56" s="195">
        <f t="shared" si="17"/>
        <v>0.96463022508038587</v>
      </c>
      <c r="BM56" s="195">
        <f t="shared" si="18"/>
        <v>0</v>
      </c>
      <c r="BN56" s="195">
        <f t="shared" si="19"/>
        <v>2.3486648958478962E-2</v>
      </c>
    </row>
    <row r="57" spans="1:66" x14ac:dyDescent="0.25">
      <c r="A57" s="2" t="s">
        <v>111</v>
      </c>
      <c r="B57" s="2" t="s">
        <v>112</v>
      </c>
      <c r="C57">
        <f>VLOOKUP($B57,'Tillförd energi'!$B$1:$AI$700,MATCH(C$1,'Tillförd energi'!$B$1:$AQ$1,0),FALSE)</f>
        <v>0</v>
      </c>
      <c r="D57">
        <f>VLOOKUP($B57,'Tillförd energi'!$B$1:$AI$700,MATCH(D$1,'Tillförd energi'!$B$1:$AQ$1,0),FALSE)</f>
        <v>0</v>
      </c>
      <c r="E57">
        <f>VLOOKUP($B57,'Tillförd energi'!$B$1:$AI$700,MATCH(E$1,'Tillförd energi'!$B$1:$AQ$1,0),FALSE)</f>
        <v>0</v>
      </c>
      <c r="F57">
        <f>VLOOKUP($B57,'Tillförd energi'!$B$1:$AI$700,MATCH(F$1,'Tillförd energi'!$B$1:$AQ$1,0),FALSE)</f>
        <v>0</v>
      </c>
      <c r="G57">
        <f>VLOOKUP($B57,'Tillförd energi'!$B$1:$AI$700,MATCH(G$1,'Tillförd energi'!$B$1:$AQ$1,0),FALSE)</f>
        <v>0.1</v>
      </c>
      <c r="H57">
        <f>VLOOKUP($B57,'Tillförd energi'!$B$1:$AI$700,MATCH(H$1,'Tillförd energi'!$B$1:$AQ$1,0),FALSE)</f>
        <v>0</v>
      </c>
      <c r="I57">
        <f>VLOOKUP($B57,'Tillförd energi'!$B$1:$AI$700,MATCH(I$1,'Tillförd energi'!$B$1:$AQ$1,0),FALSE)</f>
        <v>0</v>
      </c>
      <c r="J57">
        <f>VLOOKUP($B57,'Tillförd energi'!$B$1:$AI$700,MATCH(J$1,'Tillförd energi'!$B$1:$AQ$1,0),FALSE)</f>
        <v>0.1</v>
      </c>
      <c r="K57">
        <v>0</v>
      </c>
      <c r="L57">
        <f>VLOOKUP($B57,'Tillförd energi'!$B$1:$AI$700,MATCH(L$1,'Tillförd energi'!$B$1:$AQ$1,0),FALSE)</f>
        <v>0</v>
      </c>
      <c r="M57">
        <f>VLOOKUP($B57,'Tillförd energi'!$B$1:$AI$700,MATCH(M$1,'Tillförd energi'!$B$1:$AQ$1,0),FALSE)</f>
        <v>0</v>
      </c>
      <c r="N57">
        <f>VLOOKUP($B57,'Tillförd energi'!$B$1:$AI$700,MATCH(N$1,'Tillförd energi'!$B$1:$AQ$1,0),FALSE)</f>
        <v>0</v>
      </c>
      <c r="O57">
        <f>VLOOKUP($B57,'Tillförd energi'!$B$1:$AI$700,MATCH(O$1,'Tillförd energi'!$B$1:$AQ$1,0),FALSE)</f>
        <v>0</v>
      </c>
      <c r="P57">
        <f>VLOOKUP($B57,'Tillförd energi'!$B$1:$AI$700,MATCH(P$1,'Tillförd energi'!$B$1:$AQ$1,0),FALSE)</f>
        <v>0</v>
      </c>
      <c r="Q57">
        <f>VLOOKUP($B57,'Tillförd energi'!$B$1:$AI$700,MATCH(Q$1,'Tillförd energi'!$B$1:$AQ$1,0),FALSE)</f>
        <v>0</v>
      </c>
      <c r="R57">
        <f>VLOOKUP($B57,'Tillförd energi'!$B$1:$AI$700,MATCH(R$1,'Tillförd energi'!$B$1:$AQ$1,0),FALSE)</f>
        <v>8.9</v>
      </c>
      <c r="S57">
        <f>VLOOKUP($B57,'Tillförd energi'!$B$1:$AI$700,MATCH(S$1,'Tillförd energi'!$B$1:$AQ$1,0),FALSE)</f>
        <v>0</v>
      </c>
      <c r="T57">
        <f>VLOOKUP($B57,'Tillförd energi'!$B$1:$AI$700,MATCH(T$1,'Tillförd energi'!$B$1:$AQ$1,0),FALSE)</f>
        <v>0</v>
      </c>
      <c r="U57">
        <f>VLOOKUP($B57,'Tillförd energi'!$B$1:$AI$700,MATCH(U$1,'Tillförd energi'!$B$1:$AQ$1,0),FALSE)</f>
        <v>0</v>
      </c>
      <c r="V57">
        <f>VLOOKUP($B57,'Tillförd energi'!$B$1:$AI$700,MATCH(V$1,'Tillförd energi'!$B$1:$AQ$1,0),FALSE)</f>
        <v>0</v>
      </c>
      <c r="W57">
        <f>VLOOKUP($B57,'Tillförd energi'!$B$1:$AI$700,MATCH(W$1,'Tillförd energi'!$B$1:$AQ$1,0),FALSE)</f>
        <v>0</v>
      </c>
      <c r="X57">
        <f>VLOOKUP($B57,'Tillförd energi'!$B$1:$AI$700,MATCH(X$1,'Tillförd energi'!$B$1:$AQ$1,0),FALSE)</f>
        <v>0</v>
      </c>
      <c r="Y57">
        <f>VLOOKUP($B57,'Tillförd energi'!$B$1:$AI$700,MATCH(Y$1,'Tillförd energi'!$B$1:$AQ$1,0),FALSE)</f>
        <v>0</v>
      </c>
      <c r="Z57">
        <f>VLOOKUP($B57,'Tillförd energi'!$B$1:$AI$700,MATCH(Z$1,'Tillförd energi'!$B$1:$AQ$1,0),FALSE)</f>
        <v>0</v>
      </c>
      <c r="AA57">
        <f>VLOOKUP($B57,'Tillförd energi'!$B$1:$AI$700,MATCH(AA$1,'Tillförd energi'!$B$1:$AQ$1,0),FALSE)</f>
        <v>0</v>
      </c>
      <c r="AB57">
        <f>VLOOKUP($B57,'Tillförd energi'!$B$1:$AI$700,MATCH(AB$1,'Tillförd energi'!$B$1:$AQ$1,0),FALSE)</f>
        <v>0</v>
      </c>
      <c r="AC57">
        <f>VLOOKUP($B57,'Tillförd energi'!$B$1:$AI$700,MATCH(AC$1,'Tillförd energi'!$B$1:$AQ$1,0),FALSE)</f>
        <v>0</v>
      </c>
      <c r="AD57">
        <f>VLOOKUP($B57,'Tillförd energi'!$B$1:$AI$700,MATCH(AD$1,'Tillförd energi'!$B$1:$AQ$1,0),FALSE)</f>
        <v>0</v>
      </c>
      <c r="AE57">
        <f>VLOOKUP($B57,'Tillförd energi'!$B$1:$AI$700,MATCH(AE$1,'Tillförd energi'!$B$1:$AQ$1,0),FALSE)</f>
        <v>0</v>
      </c>
      <c r="AF57">
        <f>VLOOKUP($B57,'Tillförd energi'!$B$1:$AI$700,MATCH(AF$1,'Tillförd energi'!$B$1:$AQ$1,0),FALSE)</f>
        <v>6.9000000000000006E-2</v>
      </c>
      <c r="AG57">
        <f>IFERROR(VLOOKUP(B57,Miljö!$B$1:$AC$550,MATCH("Köpt mängd produktionsspecifik fjärrvärme:",Miljö!$B$1:$AC$1,0),FALSE)/1,0)</f>
        <v>0</v>
      </c>
      <c r="AI57">
        <f t="shared" si="1"/>
        <v>9.1690000000000005</v>
      </c>
      <c r="AJ57">
        <f t="shared" si="2"/>
        <v>9.1690000000000005</v>
      </c>
      <c r="AK57">
        <f>IF(ISERROR(1/VLOOKUP($B57,Leveranser!$B$1:$S$500,MATCH("såld värme (gwh)",Leveranser!$B$1:$S$1,0),FALSE)),"",VLOOKUP($B57,Leveranser!$B$1:$S$500,MATCH("såld värme (gwh)",Leveranser!$B$1:$S$1,0),FALSE))</f>
        <v>7.6</v>
      </c>
      <c r="AL57">
        <f>VLOOKUP($B57,Leveranser!$B$1:$Y$500,MATCH("Totalt såld fjärrvärme till andra fjärrvärmeföretag",Leveranser!$B$1:$AA$1,0),FALSE)</f>
        <v>0</v>
      </c>
      <c r="AM57">
        <f>IF(ISERROR(1/VLOOKUP($B57,Miljö!$B$1:$S$500,MATCH("Såld mängd produktionsspecifik fjärrvärme (GWh)",Miljö!$B$1:$R$1,0),FALSE)),0,VLOOKUP($B57,Miljö!$B$1:$S$500,MATCH("Såld mängd produktionsspecifik fjärrvärme (GWh)",Miljö!$B$1:$R$1,0),FALSE))</f>
        <v>0</v>
      </c>
      <c r="AN57" s="195">
        <f t="shared" si="3"/>
        <v>0.82887992147453371</v>
      </c>
      <c r="AP57" t="str">
        <f>IFERROR(VLOOKUP($B57,Miljövärden!$B$2:$H$550,7,FALSE),"Nej, saknas")</f>
        <v>Ja</v>
      </c>
      <c r="AQ57" t="str">
        <f>IFERROR(VLOOKUP($B57,Miljövärden!$B$2:$H$550,6,FALSE),"Nej, saknas")</f>
        <v>Nej</v>
      </c>
      <c r="AU57">
        <f t="shared" si="4"/>
        <v>6.9000000000000006E-2</v>
      </c>
      <c r="AV57">
        <f t="shared" si="5"/>
        <v>0</v>
      </c>
      <c r="AW57">
        <f t="shared" si="6"/>
        <v>0</v>
      </c>
      <c r="AX57">
        <f t="shared" si="7"/>
        <v>8.9</v>
      </c>
      <c r="AZ57">
        <f t="shared" si="8"/>
        <v>8.9</v>
      </c>
      <c r="BC57">
        <f t="shared" si="9"/>
        <v>0.1</v>
      </c>
      <c r="BD57">
        <f t="shared" si="10"/>
        <v>0</v>
      </c>
      <c r="BE57">
        <f t="shared" si="11"/>
        <v>8.9</v>
      </c>
      <c r="BF57">
        <f t="shared" si="12"/>
        <v>0.1</v>
      </c>
      <c r="BG57">
        <f t="shared" si="13"/>
        <v>6.9000000000000006E-2</v>
      </c>
      <c r="BH57">
        <f t="shared" si="14"/>
        <v>9.1690000000000005</v>
      </c>
      <c r="BJ57" s="195">
        <f t="shared" si="15"/>
        <v>1.0906314756243865E-2</v>
      </c>
      <c r="BK57" s="195">
        <f t="shared" si="16"/>
        <v>0</v>
      </c>
      <c r="BL57" s="195">
        <f t="shared" si="17"/>
        <v>0.97066201330570401</v>
      </c>
      <c r="BM57" s="195">
        <f t="shared" si="18"/>
        <v>1.0906314756243865E-2</v>
      </c>
      <c r="BN57" s="195">
        <f t="shared" si="19"/>
        <v>7.5253571818082671E-3</v>
      </c>
    </row>
    <row r="58" spans="1:66" x14ac:dyDescent="0.25">
      <c r="A58" s="2" t="s">
        <v>111</v>
      </c>
      <c r="B58" s="2" t="s">
        <v>113</v>
      </c>
      <c r="C58">
        <f>VLOOKUP($B58,'Tillförd energi'!$B$1:$AI$700,MATCH(C$1,'Tillförd energi'!$B$1:$AQ$1,0),FALSE)</f>
        <v>0</v>
      </c>
      <c r="D58">
        <f>VLOOKUP($B58,'Tillförd energi'!$B$1:$AI$700,MATCH(D$1,'Tillförd energi'!$B$1:$AQ$1,0),FALSE)</f>
        <v>1</v>
      </c>
      <c r="E58">
        <f>VLOOKUP($B58,'Tillförd energi'!$B$1:$AI$700,MATCH(E$1,'Tillförd energi'!$B$1:$AQ$1,0),FALSE)</f>
        <v>0</v>
      </c>
      <c r="F58">
        <f>VLOOKUP($B58,'Tillförd energi'!$B$1:$AI$700,MATCH(F$1,'Tillförd energi'!$B$1:$AQ$1,0),FALSE)</f>
        <v>0</v>
      </c>
      <c r="G58">
        <f>VLOOKUP($B58,'Tillförd energi'!$B$1:$AI$700,MATCH(G$1,'Tillförd energi'!$B$1:$AQ$1,0),FALSE)</f>
        <v>0</v>
      </c>
      <c r="H58">
        <f>VLOOKUP($B58,'Tillförd energi'!$B$1:$AI$700,MATCH(H$1,'Tillförd energi'!$B$1:$AQ$1,0),FALSE)</f>
        <v>0</v>
      </c>
      <c r="I58">
        <f>VLOOKUP($B58,'Tillförd energi'!$B$1:$AI$700,MATCH(I$1,'Tillförd energi'!$B$1:$AQ$1,0),FALSE)</f>
        <v>0</v>
      </c>
      <c r="J58">
        <f>VLOOKUP($B58,'Tillförd energi'!$B$1:$AI$700,MATCH(J$1,'Tillförd energi'!$B$1:$AQ$1,0),FALSE)</f>
        <v>0</v>
      </c>
      <c r="K58">
        <v>0</v>
      </c>
      <c r="L58">
        <f>VLOOKUP($B58,'Tillförd energi'!$B$1:$AI$700,MATCH(L$1,'Tillförd energi'!$B$1:$AQ$1,0),FALSE)</f>
        <v>0</v>
      </c>
      <c r="M58">
        <f>VLOOKUP($B58,'Tillförd energi'!$B$1:$AI$700,MATCH(M$1,'Tillförd energi'!$B$1:$AQ$1,0),FALSE)</f>
        <v>0</v>
      </c>
      <c r="N58">
        <f>VLOOKUP($B58,'Tillförd energi'!$B$1:$AI$700,MATCH(N$1,'Tillförd energi'!$B$1:$AQ$1,0),FALSE)</f>
        <v>0</v>
      </c>
      <c r="O58">
        <f>VLOOKUP($B58,'Tillförd energi'!$B$1:$AI$700,MATCH(O$1,'Tillförd energi'!$B$1:$AQ$1,0),FALSE)</f>
        <v>52</v>
      </c>
      <c r="P58">
        <f>VLOOKUP($B58,'Tillförd energi'!$B$1:$AI$700,MATCH(P$1,'Tillförd energi'!$B$1:$AQ$1,0),FALSE)</f>
        <v>0</v>
      </c>
      <c r="Q58">
        <f>VLOOKUP($B58,'Tillförd energi'!$B$1:$AI$700,MATCH(Q$1,'Tillförd energi'!$B$1:$AQ$1,0),FALSE)</f>
        <v>0</v>
      </c>
      <c r="R58">
        <f>VLOOKUP($B58,'Tillförd energi'!$B$1:$AI$700,MATCH(R$1,'Tillförd energi'!$B$1:$AQ$1,0),FALSE)</f>
        <v>0</v>
      </c>
      <c r="S58">
        <f>VLOOKUP($B58,'Tillförd energi'!$B$1:$AI$700,MATCH(S$1,'Tillförd energi'!$B$1:$AQ$1,0),FALSE)</f>
        <v>0</v>
      </c>
      <c r="T58">
        <f>VLOOKUP($B58,'Tillförd energi'!$B$1:$AI$700,MATCH(T$1,'Tillförd energi'!$B$1:$AQ$1,0),FALSE)</f>
        <v>0</v>
      </c>
      <c r="U58">
        <f>VLOOKUP($B58,'Tillförd energi'!$B$1:$AI$700,MATCH(U$1,'Tillförd energi'!$B$1:$AQ$1,0),FALSE)</f>
        <v>0</v>
      </c>
      <c r="V58">
        <f>VLOOKUP($B58,'Tillförd energi'!$B$1:$AI$700,MATCH(V$1,'Tillförd energi'!$B$1:$AQ$1,0),FALSE)</f>
        <v>0</v>
      </c>
      <c r="W58">
        <f>VLOOKUP($B58,'Tillförd energi'!$B$1:$AI$700,MATCH(W$1,'Tillförd energi'!$B$1:$AQ$1,0),FALSE)</f>
        <v>0</v>
      </c>
      <c r="X58">
        <f>VLOOKUP($B58,'Tillförd energi'!$B$1:$AI$700,MATCH(X$1,'Tillförd energi'!$B$1:$AQ$1,0),FALSE)</f>
        <v>0</v>
      </c>
      <c r="Y58">
        <f>VLOOKUP($B58,'Tillförd energi'!$B$1:$AI$700,MATCH(Y$1,'Tillförd energi'!$B$1:$AQ$1,0),FALSE)</f>
        <v>0</v>
      </c>
      <c r="Z58">
        <f>VLOOKUP($B58,'Tillförd energi'!$B$1:$AI$700,MATCH(Z$1,'Tillförd energi'!$B$1:$AQ$1,0),FALSE)</f>
        <v>0</v>
      </c>
      <c r="AA58">
        <f>VLOOKUP($B58,'Tillförd energi'!$B$1:$AI$700,MATCH(AA$1,'Tillförd energi'!$B$1:$AQ$1,0),FALSE)</f>
        <v>0</v>
      </c>
      <c r="AB58">
        <f>VLOOKUP($B58,'Tillförd energi'!$B$1:$AI$700,MATCH(AB$1,'Tillförd energi'!$B$1:$AQ$1,0),FALSE)</f>
        <v>0</v>
      </c>
      <c r="AC58">
        <f>VLOOKUP($B58,'Tillförd energi'!$B$1:$AI$700,MATCH(AC$1,'Tillförd energi'!$B$1:$AQ$1,0),FALSE)</f>
        <v>0</v>
      </c>
      <c r="AD58">
        <f>VLOOKUP($B58,'Tillförd energi'!$B$1:$AI$700,MATCH(AD$1,'Tillförd energi'!$B$1:$AQ$1,0),FALSE)</f>
        <v>0</v>
      </c>
      <c r="AE58">
        <f>VLOOKUP($B58,'Tillförd energi'!$B$1:$AI$700,MATCH(AE$1,'Tillförd energi'!$B$1:$AQ$1,0),FALSE)</f>
        <v>0</v>
      </c>
      <c r="AF58">
        <f>VLOOKUP($B58,'Tillförd energi'!$B$1:$AI$700,MATCH(AF$1,'Tillförd energi'!$B$1:$AQ$1,0),FALSE)</f>
        <v>1.091</v>
      </c>
      <c r="AG58">
        <f>IFERROR(VLOOKUP(B58,Miljö!$B$1:$AC$550,MATCH("Köpt mängd produktionsspecifik fjärrvärme:",Miljö!$B$1:$AC$1,0),FALSE)/1,0)</f>
        <v>0</v>
      </c>
      <c r="AI58">
        <f t="shared" si="1"/>
        <v>54.091000000000001</v>
      </c>
      <c r="AJ58">
        <f t="shared" si="2"/>
        <v>54.091000000000001</v>
      </c>
      <c r="AK58">
        <f>IF(ISERROR(1/VLOOKUP($B58,Leveranser!$B$1:$S$500,MATCH("såld värme (gwh)",Leveranser!$B$1:$S$1,0),FALSE)),"",VLOOKUP($B58,Leveranser!$B$1:$S$500,MATCH("såld värme (gwh)",Leveranser!$B$1:$S$1,0),FALSE))</f>
        <v>43.3</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195">
        <f t="shared" si="3"/>
        <v>0.80050285629772044</v>
      </c>
      <c r="AP58" t="str">
        <f>IFERROR(VLOOKUP($B58,Miljövärden!$B$2:$H$550,7,FALSE),"Nej, saknas")</f>
        <v>Ja</v>
      </c>
      <c r="AQ58" t="str">
        <f>IFERROR(VLOOKUP($B58,Miljövärden!$B$2:$H$550,6,FALSE),"Nej, saknas")</f>
        <v>Nej</v>
      </c>
      <c r="AU58">
        <f t="shared" si="4"/>
        <v>1.091</v>
      </c>
      <c r="AV58">
        <f t="shared" si="5"/>
        <v>0</v>
      </c>
      <c r="AW58">
        <f t="shared" si="6"/>
        <v>52</v>
      </c>
      <c r="AX58">
        <f t="shared" si="7"/>
        <v>0</v>
      </c>
      <c r="AZ58">
        <f t="shared" si="8"/>
        <v>52</v>
      </c>
      <c r="BC58">
        <f t="shared" si="9"/>
        <v>1</v>
      </c>
      <c r="BD58">
        <f t="shared" si="10"/>
        <v>0</v>
      </c>
      <c r="BE58">
        <f t="shared" si="11"/>
        <v>52</v>
      </c>
      <c r="BF58">
        <f t="shared" si="12"/>
        <v>0</v>
      </c>
      <c r="BG58">
        <f t="shared" si="13"/>
        <v>1.091</v>
      </c>
      <c r="BH58">
        <f t="shared" si="14"/>
        <v>54.091000000000001</v>
      </c>
      <c r="BJ58" s="195">
        <f t="shared" si="15"/>
        <v>1.8487363886783383E-2</v>
      </c>
      <c r="BK58" s="195">
        <f t="shared" si="16"/>
        <v>0</v>
      </c>
      <c r="BL58" s="195">
        <f t="shared" si="17"/>
        <v>0.96134292211273598</v>
      </c>
      <c r="BM58" s="195">
        <f t="shared" si="18"/>
        <v>0</v>
      </c>
      <c r="BN58" s="195">
        <f t="shared" si="19"/>
        <v>2.0169714000480669E-2</v>
      </c>
    </row>
    <row r="59" spans="1:66" x14ac:dyDescent="0.25">
      <c r="A59" s="2" t="s">
        <v>111</v>
      </c>
      <c r="B59" s="2" t="s">
        <v>114</v>
      </c>
      <c r="C59">
        <f>VLOOKUP($B59,'Tillförd energi'!$B$1:$AI$700,MATCH(C$1,'Tillförd energi'!$B$1:$AQ$1,0),FALSE)</f>
        <v>0</v>
      </c>
      <c r="D59">
        <f>VLOOKUP($B59,'Tillförd energi'!$B$1:$AI$700,MATCH(D$1,'Tillförd energi'!$B$1:$AQ$1,0),FALSE)</f>
        <v>0</v>
      </c>
      <c r="E59">
        <f>VLOOKUP($B59,'Tillförd energi'!$B$1:$AI$700,MATCH(E$1,'Tillförd energi'!$B$1:$AQ$1,0),FALSE)</f>
        <v>0</v>
      </c>
      <c r="F59">
        <f>VLOOKUP($B59,'Tillförd energi'!$B$1:$AI$700,MATCH(F$1,'Tillförd energi'!$B$1:$AQ$1,0),FALSE)</f>
        <v>0</v>
      </c>
      <c r="G59">
        <f>VLOOKUP($B59,'Tillförd energi'!$B$1:$AI$700,MATCH(G$1,'Tillförd energi'!$B$1:$AQ$1,0),FALSE)</f>
        <v>0</v>
      </c>
      <c r="H59">
        <f>VLOOKUP($B59,'Tillförd energi'!$B$1:$AI$700,MATCH(H$1,'Tillförd energi'!$B$1:$AQ$1,0),FALSE)</f>
        <v>0</v>
      </c>
      <c r="I59">
        <f>VLOOKUP($B59,'Tillförd energi'!$B$1:$AI$700,MATCH(I$1,'Tillförd energi'!$B$1:$AQ$1,0),FALSE)</f>
        <v>0</v>
      </c>
      <c r="J59">
        <f>VLOOKUP($B59,'Tillförd energi'!$B$1:$AI$700,MATCH(J$1,'Tillförd energi'!$B$1:$AQ$1,0),FALSE)</f>
        <v>4.3</v>
      </c>
      <c r="K59">
        <v>0</v>
      </c>
      <c r="L59">
        <f>VLOOKUP($B59,'Tillförd energi'!$B$1:$AI$700,MATCH(L$1,'Tillförd energi'!$B$1:$AQ$1,0),FALSE)</f>
        <v>0</v>
      </c>
      <c r="M59">
        <f>VLOOKUP($B59,'Tillförd energi'!$B$1:$AI$700,MATCH(M$1,'Tillförd energi'!$B$1:$AQ$1,0),FALSE)</f>
        <v>0</v>
      </c>
      <c r="N59">
        <f>VLOOKUP($B59,'Tillförd energi'!$B$1:$AI$700,MATCH(N$1,'Tillförd energi'!$B$1:$AQ$1,0),FALSE)</f>
        <v>0</v>
      </c>
      <c r="O59">
        <f>VLOOKUP($B59,'Tillförd energi'!$B$1:$AI$700,MATCH(O$1,'Tillförd energi'!$B$1:$AQ$1,0),FALSE)</f>
        <v>0</v>
      </c>
      <c r="P59">
        <f>VLOOKUP($B59,'Tillförd energi'!$B$1:$AI$700,MATCH(P$1,'Tillförd energi'!$B$1:$AQ$1,0),FALSE)</f>
        <v>0</v>
      </c>
      <c r="Q59">
        <f>VLOOKUP($B59,'Tillförd energi'!$B$1:$AI$700,MATCH(Q$1,'Tillförd energi'!$B$1:$AQ$1,0),FALSE)</f>
        <v>0</v>
      </c>
      <c r="R59">
        <f>VLOOKUP($B59,'Tillförd energi'!$B$1:$AI$700,MATCH(R$1,'Tillförd energi'!$B$1:$AQ$1,0),FALSE)</f>
        <v>0</v>
      </c>
      <c r="S59">
        <f>VLOOKUP($B59,'Tillförd energi'!$B$1:$AI$700,MATCH(S$1,'Tillförd energi'!$B$1:$AQ$1,0),FALSE)</f>
        <v>0</v>
      </c>
      <c r="T59">
        <f>VLOOKUP($B59,'Tillförd energi'!$B$1:$AI$700,MATCH(T$1,'Tillförd energi'!$B$1:$AQ$1,0),FALSE)</f>
        <v>0</v>
      </c>
      <c r="U59">
        <f>VLOOKUP($B59,'Tillförd energi'!$B$1:$AI$700,MATCH(U$1,'Tillförd energi'!$B$1:$AQ$1,0),FALSE)</f>
        <v>0</v>
      </c>
      <c r="V59">
        <f>VLOOKUP($B59,'Tillförd energi'!$B$1:$AI$700,MATCH(V$1,'Tillförd energi'!$B$1:$AQ$1,0),FALSE)</f>
        <v>0</v>
      </c>
      <c r="W59">
        <f>VLOOKUP($B59,'Tillförd energi'!$B$1:$AI$700,MATCH(W$1,'Tillförd energi'!$B$1:$AQ$1,0),FALSE)</f>
        <v>2.1</v>
      </c>
      <c r="X59">
        <f>VLOOKUP($B59,'Tillförd energi'!$B$1:$AI$700,MATCH(X$1,'Tillförd energi'!$B$1:$AQ$1,0),FALSE)</f>
        <v>0</v>
      </c>
      <c r="Y59">
        <f>VLOOKUP($B59,'Tillförd energi'!$B$1:$AI$700,MATCH(Y$1,'Tillförd energi'!$B$1:$AQ$1,0),FALSE)</f>
        <v>0</v>
      </c>
      <c r="Z59">
        <f>VLOOKUP($B59,'Tillförd energi'!$B$1:$AI$700,MATCH(Z$1,'Tillförd energi'!$B$1:$AQ$1,0),FALSE)</f>
        <v>0</v>
      </c>
      <c r="AA59">
        <f>VLOOKUP($B59,'Tillförd energi'!$B$1:$AI$700,MATCH(AA$1,'Tillförd energi'!$B$1:$AQ$1,0),FALSE)</f>
        <v>0</v>
      </c>
      <c r="AB59">
        <f>VLOOKUP($B59,'Tillförd energi'!$B$1:$AI$700,MATCH(AB$1,'Tillförd energi'!$B$1:$AQ$1,0),FALSE)</f>
        <v>0</v>
      </c>
      <c r="AC59">
        <f>VLOOKUP($B59,'Tillförd energi'!$B$1:$AI$700,MATCH(AC$1,'Tillförd energi'!$B$1:$AQ$1,0),FALSE)</f>
        <v>0</v>
      </c>
      <c r="AD59">
        <f>VLOOKUP($B59,'Tillförd energi'!$B$1:$AI$700,MATCH(AD$1,'Tillförd energi'!$B$1:$AQ$1,0),FALSE)</f>
        <v>0</v>
      </c>
      <c r="AE59">
        <f>VLOOKUP($B59,'Tillförd energi'!$B$1:$AI$700,MATCH(AE$1,'Tillförd energi'!$B$1:$AQ$1,0),FALSE)</f>
        <v>0</v>
      </c>
      <c r="AF59">
        <f>VLOOKUP($B59,'Tillförd energi'!$B$1:$AI$700,MATCH(AF$1,'Tillförd energi'!$B$1:$AQ$1,0),FALSE)</f>
        <v>0.20799999999999999</v>
      </c>
      <c r="AG59">
        <f>IFERROR(VLOOKUP(B59,Miljö!$B$1:$AC$550,MATCH("Köpt mängd produktionsspecifik fjärrvärme:",Miljö!$B$1:$AC$1,0),FALSE)/1,0)</f>
        <v>0</v>
      </c>
      <c r="AI59">
        <f t="shared" si="1"/>
        <v>6.6080000000000005</v>
      </c>
      <c r="AJ59">
        <f t="shared" si="2"/>
        <v>6.6080000000000005</v>
      </c>
      <c r="AK59">
        <f>IF(ISERROR(1/VLOOKUP($B59,Leveranser!$B$1:$S$500,MATCH("såld värme (gwh)",Leveranser!$B$1:$S$1,0),FALSE)),"",VLOOKUP($B59,Leveranser!$B$1:$S$500,MATCH("såld värme (gwh)",Leveranser!$B$1:$S$1,0),FALSE))</f>
        <v>26</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195">
        <f t="shared" si="3"/>
        <v>3.9346246973365613</v>
      </c>
      <c r="AP59" t="str">
        <f>IFERROR(VLOOKUP($B59,Miljövärden!$B$2:$H$550,7,FALSE),"Nej, saknas")</f>
        <v>Ja</v>
      </c>
      <c r="AQ59" t="str">
        <f>IFERROR(VLOOKUP($B59,Miljövärden!$B$2:$H$550,6,FALSE),"Nej, saknas")</f>
        <v>Nej</v>
      </c>
      <c r="AU59">
        <f t="shared" si="4"/>
        <v>0.20799999999999999</v>
      </c>
      <c r="AV59">
        <f t="shared" si="5"/>
        <v>0</v>
      </c>
      <c r="AW59">
        <f t="shared" si="6"/>
        <v>0</v>
      </c>
      <c r="AX59">
        <f t="shared" si="7"/>
        <v>0</v>
      </c>
      <c r="AZ59">
        <f t="shared" si="8"/>
        <v>2.1</v>
      </c>
      <c r="BC59">
        <f t="shared" si="9"/>
        <v>0</v>
      </c>
      <c r="BD59">
        <f t="shared" si="10"/>
        <v>0</v>
      </c>
      <c r="BE59">
        <f t="shared" si="11"/>
        <v>2.1</v>
      </c>
      <c r="BF59">
        <f t="shared" si="12"/>
        <v>4.3</v>
      </c>
      <c r="BG59">
        <f t="shared" si="13"/>
        <v>0.20799999999999999</v>
      </c>
      <c r="BH59">
        <f t="shared" si="14"/>
        <v>6.6080000000000005</v>
      </c>
      <c r="BJ59" s="195">
        <f t="shared" si="15"/>
        <v>0</v>
      </c>
      <c r="BK59" s="195">
        <f t="shared" si="16"/>
        <v>0</v>
      </c>
      <c r="BL59" s="195">
        <f t="shared" si="17"/>
        <v>0.31779661016949151</v>
      </c>
      <c r="BM59" s="195">
        <f t="shared" si="18"/>
        <v>0.65072639225181594</v>
      </c>
      <c r="BN59" s="195">
        <f t="shared" si="19"/>
        <v>3.1476997578692489E-2</v>
      </c>
    </row>
    <row r="60" spans="1:66" x14ac:dyDescent="0.25">
      <c r="A60" s="2" t="s">
        <v>111</v>
      </c>
      <c r="B60" s="2" t="s">
        <v>115</v>
      </c>
      <c r="C60">
        <f>VLOOKUP($B60,'Tillförd energi'!$B$1:$AI$700,MATCH(C$1,'Tillförd energi'!$B$1:$AQ$1,0),FALSE)</f>
        <v>0</v>
      </c>
      <c r="D60">
        <f>VLOOKUP($B60,'Tillförd energi'!$B$1:$AI$700,MATCH(D$1,'Tillförd energi'!$B$1:$AQ$1,0),FALSE)</f>
        <v>0.60399999999999998</v>
      </c>
      <c r="E60">
        <f>VLOOKUP($B60,'Tillförd energi'!$B$1:$AI$700,MATCH(E$1,'Tillförd energi'!$B$1:$AQ$1,0),FALSE)</f>
        <v>0</v>
      </c>
      <c r="F60">
        <f>VLOOKUP($B60,'Tillförd energi'!$B$1:$AI$700,MATCH(F$1,'Tillförd energi'!$B$1:$AQ$1,0),FALSE)</f>
        <v>0</v>
      </c>
      <c r="G60">
        <f>VLOOKUP($B60,'Tillförd energi'!$B$1:$AI$700,MATCH(G$1,'Tillförd energi'!$B$1:$AQ$1,0),FALSE)</f>
        <v>0</v>
      </c>
      <c r="H60">
        <f>VLOOKUP($B60,'Tillförd energi'!$B$1:$AI$700,MATCH(H$1,'Tillförd energi'!$B$1:$AQ$1,0),FALSE)</f>
        <v>0</v>
      </c>
      <c r="I60">
        <f>VLOOKUP($B60,'Tillförd energi'!$B$1:$AI$700,MATCH(I$1,'Tillförd energi'!$B$1:$AQ$1,0),FALSE)</f>
        <v>0</v>
      </c>
      <c r="J60">
        <f>VLOOKUP($B60,'Tillförd energi'!$B$1:$AI$700,MATCH(J$1,'Tillförd energi'!$B$1:$AQ$1,0),FALSE)</f>
        <v>0</v>
      </c>
      <c r="K60">
        <v>0</v>
      </c>
      <c r="L60">
        <f>VLOOKUP($B60,'Tillförd energi'!$B$1:$AI$700,MATCH(L$1,'Tillförd energi'!$B$1:$AQ$1,0),FALSE)</f>
        <v>0</v>
      </c>
      <c r="M60">
        <f>VLOOKUP($B60,'Tillförd energi'!$B$1:$AI$700,MATCH(M$1,'Tillförd energi'!$B$1:$AQ$1,0),FALSE)</f>
        <v>0</v>
      </c>
      <c r="N60">
        <f>VLOOKUP($B60,'Tillförd energi'!$B$1:$AI$700,MATCH(N$1,'Tillförd energi'!$B$1:$AQ$1,0),FALSE)</f>
        <v>0</v>
      </c>
      <c r="O60">
        <f>VLOOKUP($B60,'Tillförd energi'!$B$1:$AI$700,MATCH(O$1,'Tillförd energi'!$B$1:$AQ$1,0),FALSE)</f>
        <v>0</v>
      </c>
      <c r="P60">
        <f>VLOOKUP($B60,'Tillförd energi'!$B$1:$AI$700,MATCH(P$1,'Tillförd energi'!$B$1:$AQ$1,0),FALSE)</f>
        <v>19.899999999999999</v>
      </c>
      <c r="Q60">
        <f>VLOOKUP($B60,'Tillförd energi'!$B$1:$AI$700,MATCH(Q$1,'Tillförd energi'!$B$1:$AQ$1,0),FALSE)</f>
        <v>0</v>
      </c>
      <c r="R60">
        <f>VLOOKUP($B60,'Tillförd energi'!$B$1:$AI$700,MATCH(R$1,'Tillförd energi'!$B$1:$AQ$1,0),FALSE)</f>
        <v>7.5</v>
      </c>
      <c r="S60">
        <f>VLOOKUP($B60,'Tillförd energi'!$B$1:$AI$700,MATCH(S$1,'Tillförd energi'!$B$1:$AQ$1,0),FALSE)</f>
        <v>0</v>
      </c>
      <c r="T60">
        <f>VLOOKUP($B60,'Tillförd energi'!$B$1:$AI$700,MATCH(T$1,'Tillförd energi'!$B$1:$AQ$1,0),FALSE)</f>
        <v>0</v>
      </c>
      <c r="U60">
        <f>VLOOKUP($B60,'Tillförd energi'!$B$1:$AI$700,MATCH(U$1,'Tillförd energi'!$B$1:$AQ$1,0),FALSE)</f>
        <v>0</v>
      </c>
      <c r="V60">
        <f>VLOOKUP($B60,'Tillförd energi'!$B$1:$AI$700,MATCH(V$1,'Tillförd energi'!$B$1:$AQ$1,0),FALSE)</f>
        <v>0</v>
      </c>
      <c r="W60">
        <f>VLOOKUP($B60,'Tillförd energi'!$B$1:$AI$700,MATCH(W$1,'Tillförd energi'!$B$1:$AQ$1,0),FALSE)</f>
        <v>1.3</v>
      </c>
      <c r="X60">
        <f>VLOOKUP($B60,'Tillförd energi'!$B$1:$AI$700,MATCH(X$1,'Tillförd energi'!$B$1:$AQ$1,0),FALSE)</f>
        <v>0</v>
      </c>
      <c r="Y60">
        <f>VLOOKUP($B60,'Tillförd energi'!$B$1:$AI$700,MATCH(Y$1,'Tillförd energi'!$B$1:$AQ$1,0),FALSE)</f>
        <v>0</v>
      </c>
      <c r="Z60">
        <f>VLOOKUP($B60,'Tillförd energi'!$B$1:$AI$700,MATCH(Z$1,'Tillförd energi'!$B$1:$AQ$1,0),FALSE)</f>
        <v>0</v>
      </c>
      <c r="AA60">
        <f>VLOOKUP($B60,'Tillförd energi'!$B$1:$AI$700,MATCH(AA$1,'Tillförd energi'!$B$1:$AQ$1,0),FALSE)</f>
        <v>0</v>
      </c>
      <c r="AB60">
        <f>VLOOKUP($B60,'Tillförd energi'!$B$1:$AI$700,MATCH(AB$1,'Tillförd energi'!$B$1:$AQ$1,0),FALSE)</f>
        <v>0</v>
      </c>
      <c r="AC60">
        <f>VLOOKUP($B60,'Tillförd energi'!$B$1:$AI$700,MATCH(AC$1,'Tillförd energi'!$B$1:$AQ$1,0),FALSE)</f>
        <v>0</v>
      </c>
      <c r="AD60">
        <f>VLOOKUP($B60,'Tillförd energi'!$B$1:$AI$700,MATCH(AD$1,'Tillförd energi'!$B$1:$AQ$1,0),FALSE)</f>
        <v>9.1240000000000006</v>
      </c>
      <c r="AE60">
        <f>VLOOKUP($B60,'Tillförd energi'!$B$1:$AI$700,MATCH(AE$1,'Tillförd energi'!$B$1:$AQ$1,0),FALSE)</f>
        <v>0</v>
      </c>
      <c r="AF60">
        <f>VLOOKUP($B60,'Tillförd energi'!$B$1:$AI$700,MATCH(AF$1,'Tillförd energi'!$B$1:$AQ$1,0),FALSE)</f>
        <v>0.97599999999999998</v>
      </c>
      <c r="AG60">
        <f>IFERROR(VLOOKUP(B60,Miljö!$B$1:$AC$550,MATCH("Köpt mängd produktionsspecifik fjärrvärme:",Miljö!$B$1:$AC$1,0),FALSE)/1,0)</f>
        <v>0</v>
      </c>
      <c r="AI60">
        <f t="shared" si="1"/>
        <v>39.403999999999996</v>
      </c>
      <c r="AJ60">
        <f t="shared" si="2"/>
        <v>39.403999999999996</v>
      </c>
      <c r="AK60">
        <f>IF(ISERROR(1/VLOOKUP($B60,Leveranser!$B$1:$S$500,MATCH("såld värme (gwh)",Leveranser!$B$1:$S$1,0),FALSE)),"",VLOOKUP($B60,Leveranser!$B$1:$S$500,MATCH("såld värme (gwh)",Leveranser!$B$1:$S$1,0),FALSE))</f>
        <v>32.200000000000003</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195">
        <f t="shared" si="3"/>
        <v>0.81717592122627158</v>
      </c>
      <c r="AP60" t="str">
        <f>IFERROR(VLOOKUP($B60,Miljövärden!$B$2:$H$550,7,FALSE),"Nej, saknas")</f>
        <v>Ja</v>
      </c>
      <c r="AQ60" t="str">
        <f>IFERROR(VLOOKUP($B60,Miljövärden!$B$2:$H$550,6,FALSE),"Nej, saknas")</f>
        <v>Nej</v>
      </c>
      <c r="AU60">
        <f t="shared" si="4"/>
        <v>0.97599999999999998</v>
      </c>
      <c r="AV60">
        <f t="shared" si="5"/>
        <v>0</v>
      </c>
      <c r="AW60">
        <f t="shared" si="6"/>
        <v>19.899999999999999</v>
      </c>
      <c r="AX60">
        <f t="shared" si="7"/>
        <v>7.5</v>
      </c>
      <c r="AZ60">
        <f t="shared" si="8"/>
        <v>28.7</v>
      </c>
      <c r="BC60">
        <f t="shared" si="9"/>
        <v>0.60399999999999998</v>
      </c>
      <c r="BD60">
        <f t="shared" si="10"/>
        <v>0</v>
      </c>
      <c r="BE60">
        <f t="shared" si="11"/>
        <v>28.7</v>
      </c>
      <c r="BF60">
        <f t="shared" si="12"/>
        <v>9.1240000000000006</v>
      </c>
      <c r="BG60">
        <f t="shared" si="13"/>
        <v>0.97599999999999998</v>
      </c>
      <c r="BH60">
        <f t="shared" si="14"/>
        <v>39.403999999999996</v>
      </c>
      <c r="BJ60" s="195">
        <f t="shared" si="15"/>
        <v>1.5328393056542483E-2</v>
      </c>
      <c r="BK60" s="195">
        <f t="shared" si="16"/>
        <v>0</v>
      </c>
      <c r="BL60" s="195">
        <f t="shared" si="17"/>
        <v>0.72835245152776373</v>
      </c>
      <c r="BM60" s="195">
        <f t="shared" si="18"/>
        <v>0.23155009643690999</v>
      </c>
      <c r="BN60" s="195">
        <f t="shared" si="19"/>
        <v>2.476905897878388E-2</v>
      </c>
    </row>
    <row r="61" spans="1:66" x14ac:dyDescent="0.25">
      <c r="A61" s="2" t="s">
        <v>111</v>
      </c>
      <c r="B61" s="2" t="s">
        <v>116</v>
      </c>
      <c r="C61">
        <f>VLOOKUP($B61,'Tillförd energi'!$B$1:$AI$700,MATCH(C$1,'Tillförd energi'!$B$1:$AQ$1,0),FALSE)</f>
        <v>0</v>
      </c>
      <c r="D61">
        <f>VLOOKUP($B61,'Tillförd energi'!$B$1:$AI$700,MATCH(D$1,'Tillförd energi'!$B$1:$AQ$1,0),FALSE)</f>
        <v>0</v>
      </c>
      <c r="E61">
        <f>VLOOKUP($B61,'Tillförd energi'!$B$1:$AI$700,MATCH(E$1,'Tillförd energi'!$B$1:$AQ$1,0),FALSE)</f>
        <v>0</v>
      </c>
      <c r="F61">
        <f>VLOOKUP($B61,'Tillförd energi'!$B$1:$AI$700,MATCH(F$1,'Tillförd energi'!$B$1:$AQ$1,0),FALSE)</f>
        <v>0</v>
      </c>
      <c r="G61">
        <f>VLOOKUP($B61,'Tillförd energi'!$B$1:$AI$700,MATCH(G$1,'Tillförd energi'!$B$1:$AQ$1,0),FALSE)</f>
        <v>0</v>
      </c>
      <c r="H61">
        <f>VLOOKUP($B61,'Tillförd energi'!$B$1:$AI$700,MATCH(H$1,'Tillförd energi'!$B$1:$AQ$1,0),FALSE)</f>
        <v>0</v>
      </c>
      <c r="I61">
        <f>VLOOKUP($B61,'Tillförd energi'!$B$1:$AI$700,MATCH(I$1,'Tillförd energi'!$B$1:$AQ$1,0),FALSE)</f>
        <v>0</v>
      </c>
      <c r="J61">
        <f>VLOOKUP($B61,'Tillförd energi'!$B$1:$AI$700,MATCH(J$1,'Tillförd energi'!$B$1:$AQ$1,0),FALSE)</f>
        <v>0</v>
      </c>
      <c r="K61">
        <v>0</v>
      </c>
      <c r="L61">
        <f>VLOOKUP($B61,'Tillförd energi'!$B$1:$AI$700,MATCH(L$1,'Tillförd energi'!$B$1:$AQ$1,0),FALSE)</f>
        <v>0</v>
      </c>
      <c r="M61">
        <f>VLOOKUP($B61,'Tillförd energi'!$B$1:$AI$700,MATCH(M$1,'Tillförd energi'!$B$1:$AQ$1,0),FALSE)</f>
        <v>0</v>
      </c>
      <c r="N61">
        <f>VLOOKUP($B61,'Tillförd energi'!$B$1:$AI$700,MATCH(N$1,'Tillförd energi'!$B$1:$AQ$1,0),FALSE)</f>
        <v>0</v>
      </c>
      <c r="O61">
        <f>VLOOKUP($B61,'Tillförd energi'!$B$1:$AI$700,MATCH(O$1,'Tillförd energi'!$B$1:$AQ$1,0),FALSE)</f>
        <v>0</v>
      </c>
      <c r="P61">
        <f>VLOOKUP($B61,'Tillförd energi'!$B$1:$AI$700,MATCH(P$1,'Tillförd energi'!$B$1:$AQ$1,0),FALSE)</f>
        <v>24.3</v>
      </c>
      <c r="Q61">
        <f>VLOOKUP($B61,'Tillförd energi'!$B$1:$AI$700,MATCH(Q$1,'Tillförd energi'!$B$1:$AQ$1,0),FALSE)</f>
        <v>0</v>
      </c>
      <c r="R61">
        <f>VLOOKUP($B61,'Tillförd energi'!$B$1:$AI$700,MATCH(R$1,'Tillförd energi'!$B$1:$AQ$1,0),FALSE)</f>
        <v>21.6</v>
      </c>
      <c r="S61">
        <f>VLOOKUP($B61,'Tillförd energi'!$B$1:$AI$700,MATCH(S$1,'Tillförd energi'!$B$1:$AQ$1,0),FALSE)</f>
        <v>0</v>
      </c>
      <c r="T61">
        <f>VLOOKUP($B61,'Tillförd energi'!$B$1:$AI$700,MATCH(T$1,'Tillförd energi'!$B$1:$AQ$1,0),FALSE)</f>
        <v>0</v>
      </c>
      <c r="U61">
        <f>VLOOKUP($B61,'Tillförd energi'!$B$1:$AI$700,MATCH(U$1,'Tillförd energi'!$B$1:$AQ$1,0),FALSE)</f>
        <v>0</v>
      </c>
      <c r="V61">
        <f>VLOOKUP($B61,'Tillförd energi'!$B$1:$AI$700,MATCH(V$1,'Tillförd energi'!$B$1:$AQ$1,0),FALSE)</f>
        <v>0</v>
      </c>
      <c r="W61">
        <f>VLOOKUP($B61,'Tillförd energi'!$B$1:$AI$700,MATCH(W$1,'Tillförd energi'!$B$1:$AQ$1,0),FALSE)</f>
        <v>0</v>
      </c>
      <c r="X61">
        <f>VLOOKUP($B61,'Tillförd energi'!$B$1:$AI$700,MATCH(X$1,'Tillförd energi'!$B$1:$AQ$1,0),FALSE)</f>
        <v>0</v>
      </c>
      <c r="Y61">
        <f>VLOOKUP($B61,'Tillförd energi'!$B$1:$AI$700,MATCH(Y$1,'Tillförd energi'!$B$1:$AQ$1,0),FALSE)</f>
        <v>0</v>
      </c>
      <c r="Z61">
        <f>VLOOKUP($B61,'Tillförd energi'!$B$1:$AI$700,MATCH(Z$1,'Tillförd energi'!$B$1:$AQ$1,0),FALSE)</f>
        <v>0</v>
      </c>
      <c r="AA61">
        <f>VLOOKUP($B61,'Tillförd energi'!$B$1:$AI$700,MATCH(AA$1,'Tillförd energi'!$B$1:$AQ$1,0),FALSE)</f>
        <v>0</v>
      </c>
      <c r="AB61">
        <f>VLOOKUP($B61,'Tillförd energi'!$B$1:$AI$700,MATCH(AB$1,'Tillförd energi'!$B$1:$AQ$1,0),FALSE)</f>
        <v>0</v>
      </c>
      <c r="AC61">
        <f>VLOOKUP($B61,'Tillförd energi'!$B$1:$AI$700,MATCH(AC$1,'Tillförd energi'!$B$1:$AQ$1,0),FALSE)</f>
        <v>0</v>
      </c>
      <c r="AD61">
        <f>VLOOKUP($B61,'Tillförd energi'!$B$1:$AI$700,MATCH(AD$1,'Tillförd energi'!$B$1:$AQ$1,0),FALSE)</f>
        <v>0</v>
      </c>
      <c r="AE61">
        <f>VLOOKUP($B61,'Tillförd energi'!$B$1:$AI$700,MATCH(AE$1,'Tillförd energi'!$B$1:$AQ$1,0),FALSE)</f>
        <v>0</v>
      </c>
      <c r="AF61">
        <f>VLOOKUP($B61,'Tillförd energi'!$B$1:$AI$700,MATCH(AF$1,'Tillförd energi'!$B$1:$AQ$1,0),FALSE)</f>
        <v>0.254</v>
      </c>
      <c r="AG61">
        <f>IFERROR(VLOOKUP(B61,Miljö!$B$1:$AC$550,MATCH("Köpt mängd produktionsspecifik fjärrvärme:",Miljö!$B$1:$AC$1,0),FALSE)/1,0)</f>
        <v>0</v>
      </c>
      <c r="AI61">
        <f t="shared" si="1"/>
        <v>46.154000000000003</v>
      </c>
      <c r="AJ61">
        <f t="shared" si="2"/>
        <v>46.154000000000003</v>
      </c>
      <c r="AK61">
        <f>IF(ISERROR(1/VLOOKUP($B61,Leveranser!$B$1:$S$500,MATCH("såld värme (gwh)",Leveranser!$B$1:$S$1,0),FALSE)),"",VLOOKUP($B61,Leveranser!$B$1:$S$500,MATCH("såld värme (gwh)",Leveranser!$B$1:$S$1,0),FALSE))</f>
        <v>15.8</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195">
        <f t="shared" si="3"/>
        <v>0.3423321922260259</v>
      </c>
      <c r="AP61" t="str">
        <f>IFERROR(VLOOKUP($B61,Miljövärden!$B$2:$H$550,7,FALSE),"Nej, saknas")</f>
        <v>Ja</v>
      </c>
      <c r="AQ61" t="str">
        <f>IFERROR(VLOOKUP($B61,Miljövärden!$B$2:$H$550,6,FALSE),"Nej, saknas")</f>
        <v>Nej</v>
      </c>
      <c r="AU61">
        <f t="shared" si="4"/>
        <v>0.254</v>
      </c>
      <c r="AV61">
        <f t="shared" si="5"/>
        <v>0</v>
      </c>
      <c r="AW61">
        <f t="shared" si="6"/>
        <v>24.3</v>
      </c>
      <c r="AX61">
        <f t="shared" si="7"/>
        <v>21.6</v>
      </c>
      <c r="AZ61">
        <f t="shared" si="8"/>
        <v>45.900000000000006</v>
      </c>
      <c r="BC61">
        <f t="shared" si="9"/>
        <v>0</v>
      </c>
      <c r="BD61">
        <f t="shared" si="10"/>
        <v>0</v>
      </c>
      <c r="BE61">
        <f t="shared" si="11"/>
        <v>45.900000000000006</v>
      </c>
      <c r="BF61">
        <f t="shared" si="12"/>
        <v>0</v>
      </c>
      <c r="BG61">
        <f t="shared" si="13"/>
        <v>0.254</v>
      </c>
      <c r="BH61">
        <f t="shared" si="14"/>
        <v>46.154000000000003</v>
      </c>
      <c r="BJ61" s="195">
        <f t="shared" si="15"/>
        <v>0</v>
      </c>
      <c r="BK61" s="195">
        <f t="shared" si="16"/>
        <v>0</v>
      </c>
      <c r="BL61" s="195">
        <f t="shared" si="17"/>
        <v>0.99449668501105004</v>
      </c>
      <c r="BM61" s="195">
        <f t="shared" si="18"/>
        <v>0</v>
      </c>
      <c r="BN61" s="195">
        <f t="shared" si="19"/>
        <v>5.5033149889500369E-3</v>
      </c>
    </row>
    <row r="62" spans="1:66" x14ac:dyDescent="0.25">
      <c r="A62" s="2" t="s">
        <v>111</v>
      </c>
      <c r="B62" s="2" t="s">
        <v>117</v>
      </c>
      <c r="C62">
        <f>VLOOKUP($B62,'Tillförd energi'!$B$1:$AI$700,MATCH(C$1,'Tillförd energi'!$B$1:$AQ$1,0),FALSE)</f>
        <v>1.03532</v>
      </c>
      <c r="D62">
        <f>VLOOKUP($B62,'Tillförd energi'!$B$1:$AI$700,MATCH(D$1,'Tillförd energi'!$B$1:$AQ$1,0),FALSE)</f>
        <v>1.1850499999999999</v>
      </c>
      <c r="E62">
        <f>VLOOKUP($B62,'Tillförd energi'!$B$1:$AI$700,MATCH(E$1,'Tillförd energi'!$B$1:$AQ$1,0),FALSE)</f>
        <v>0</v>
      </c>
      <c r="F62">
        <f>VLOOKUP($B62,'Tillförd energi'!$B$1:$AI$700,MATCH(F$1,'Tillförd energi'!$B$1:$AQ$1,0),FALSE)</f>
        <v>182.98599999999999</v>
      </c>
      <c r="G62">
        <f>VLOOKUP($B62,'Tillförd energi'!$B$1:$AI$700,MATCH(G$1,'Tillförd energi'!$B$1:$AQ$1,0),FALSE)</f>
        <v>0</v>
      </c>
      <c r="H62">
        <f>VLOOKUP($B62,'Tillförd energi'!$B$1:$AI$700,MATCH(H$1,'Tillförd energi'!$B$1:$AQ$1,0),FALSE)</f>
        <v>0</v>
      </c>
      <c r="I62">
        <f>VLOOKUP($B62,'Tillförd energi'!$B$1:$AI$700,MATCH(I$1,'Tillförd energi'!$B$1:$AQ$1,0),FALSE)</f>
        <v>196.47399999999999</v>
      </c>
      <c r="J62">
        <f>VLOOKUP($B62,'Tillförd energi'!$B$1:$AI$700,MATCH(J$1,'Tillförd energi'!$B$1:$AQ$1,0),FALSE)</f>
        <v>0</v>
      </c>
      <c r="K62">
        <v>0</v>
      </c>
      <c r="L62">
        <f>VLOOKUP($B62,'Tillförd energi'!$B$1:$AI$700,MATCH(L$1,'Tillförd energi'!$B$1:$AQ$1,0),FALSE)</f>
        <v>58.590499999999999</v>
      </c>
      <c r="M62">
        <f>VLOOKUP($B62,'Tillförd energi'!$B$1:$AI$700,MATCH(M$1,'Tillförd energi'!$B$1:$AQ$1,0),FALSE)</f>
        <v>60.881599999999999</v>
      </c>
      <c r="N62">
        <f>VLOOKUP($B62,'Tillförd energi'!$B$1:$AI$700,MATCH(N$1,'Tillförd energi'!$B$1:$AQ$1,0),FALSE)</f>
        <v>117.027</v>
      </c>
      <c r="O62">
        <f>VLOOKUP($B62,'Tillförd energi'!$B$1:$AI$700,MATCH(O$1,'Tillförd energi'!$B$1:$AQ$1,0),FALSE)</f>
        <v>87.504900000000006</v>
      </c>
      <c r="P62">
        <f>VLOOKUP($B62,'Tillförd energi'!$B$1:$AI$700,MATCH(P$1,'Tillförd energi'!$B$1:$AQ$1,0),FALSE)</f>
        <v>90.295100000000005</v>
      </c>
      <c r="Q62">
        <f>VLOOKUP($B62,'Tillförd energi'!$B$1:$AI$700,MATCH(Q$1,'Tillförd energi'!$B$1:$AQ$1,0),FALSE)</f>
        <v>0</v>
      </c>
      <c r="R62">
        <f>VLOOKUP($B62,'Tillförd energi'!$B$1:$AI$700,MATCH(R$1,'Tillförd energi'!$B$1:$AQ$1,0),FALSE)</f>
        <v>0</v>
      </c>
      <c r="S62">
        <f>VLOOKUP($B62,'Tillförd energi'!$B$1:$AI$700,MATCH(S$1,'Tillförd energi'!$B$1:$AQ$1,0),FALSE)</f>
        <v>0</v>
      </c>
      <c r="T62">
        <f>VLOOKUP($B62,'Tillförd energi'!$B$1:$AI$700,MATCH(T$1,'Tillförd energi'!$B$1:$AQ$1,0),FALSE)</f>
        <v>0</v>
      </c>
      <c r="U62">
        <f>VLOOKUP($B62,'Tillförd energi'!$B$1:$AI$700,MATCH(U$1,'Tillförd energi'!$B$1:$AQ$1,0),FALSE)</f>
        <v>0</v>
      </c>
      <c r="V62">
        <f>VLOOKUP($B62,'Tillförd energi'!$B$1:$AI$700,MATCH(V$1,'Tillförd energi'!$B$1:$AQ$1,0),FALSE)</f>
        <v>0</v>
      </c>
      <c r="W62">
        <f>VLOOKUP($B62,'Tillförd energi'!$B$1:$AI$700,MATCH(W$1,'Tillförd energi'!$B$1:$AQ$1,0),FALSE)</f>
        <v>0</v>
      </c>
      <c r="X62">
        <f>VLOOKUP($B62,'Tillförd energi'!$B$1:$AI$700,MATCH(X$1,'Tillförd energi'!$B$1:$AQ$1,0),FALSE)</f>
        <v>10.9404</v>
      </c>
      <c r="Y62">
        <f>VLOOKUP($B62,'Tillförd energi'!$B$1:$AI$700,MATCH(Y$1,'Tillförd energi'!$B$1:$AQ$1,0),FALSE)</f>
        <v>39.145600000000002</v>
      </c>
      <c r="Z62">
        <f>VLOOKUP($B62,'Tillförd energi'!$B$1:$AI$700,MATCH(Z$1,'Tillförd energi'!$B$1:$AQ$1,0),FALSE)</f>
        <v>10.9758</v>
      </c>
      <c r="AA62">
        <f>VLOOKUP($B62,'Tillförd energi'!$B$1:$AI$700,MATCH(AA$1,'Tillförd energi'!$B$1:$AQ$1,0),FALSE)</f>
        <v>24.902999999999999</v>
      </c>
      <c r="AB62">
        <f>VLOOKUP($B62,'Tillförd energi'!$B$1:$AI$700,MATCH(AB$1,'Tillförd energi'!$B$1:$AQ$1,0),FALSE)</f>
        <v>54.253</v>
      </c>
      <c r="AC62">
        <f>VLOOKUP($B62,'Tillförd energi'!$B$1:$AI$700,MATCH(AC$1,'Tillförd energi'!$B$1:$AQ$1,0),FALSE)</f>
        <v>132.84899999999999</v>
      </c>
      <c r="AD62">
        <f>VLOOKUP($B62,'Tillförd energi'!$B$1:$AI$700,MATCH(AD$1,'Tillförd energi'!$B$1:$AQ$1,0),FALSE)</f>
        <v>82.326999999999998</v>
      </c>
      <c r="AE62">
        <f>VLOOKUP($B62,'Tillförd energi'!$B$1:$AI$700,MATCH(AE$1,'Tillförd energi'!$B$1:$AQ$1,0),FALSE)</f>
        <v>0</v>
      </c>
      <c r="AF62">
        <f>VLOOKUP($B62,'Tillförd energi'!$B$1:$AI$700,MATCH(AF$1,'Tillförd energi'!$B$1:$AQ$1,0),FALSE)</f>
        <v>37.3384</v>
      </c>
      <c r="AG62">
        <f>IFERROR(VLOOKUP(B62,Miljö!$B$1:$AC$550,MATCH("Köpt mängd produktionsspecifik fjärrvärme:",Miljö!$B$1:$AC$1,0),FALSE)/1,0)</f>
        <v>0</v>
      </c>
      <c r="AI62">
        <f t="shared" si="1"/>
        <v>1188.7116700000001</v>
      </c>
      <c r="AJ62">
        <f t="shared" si="2"/>
        <v>1188.7116700000001</v>
      </c>
      <c r="AK62">
        <f>IF(ISERROR(1/VLOOKUP($B62,Leveranser!$B$1:$S$500,MATCH("såld värme (gwh)",Leveranser!$B$1:$S$1,0),FALSE)),"",VLOOKUP($B62,Leveranser!$B$1:$S$500,MATCH("såld värme (gwh)",Leveranser!$B$1:$S$1,0),FALSE))</f>
        <v>1014.336</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195">
        <f t="shared" si="3"/>
        <v>0.85330700925986525</v>
      </c>
      <c r="AP62" t="str">
        <f>IFERROR(VLOOKUP($B62,Miljövärden!$B$2:$H$550,7,FALSE),"Nej, saknas")</f>
        <v>Ja</v>
      </c>
      <c r="AQ62" t="str">
        <f>IFERROR(VLOOKUP($B62,Miljövärden!$B$2:$H$550,6,FALSE),"Nej, saknas")</f>
        <v>Nej</v>
      </c>
      <c r="AU62">
        <f t="shared" si="4"/>
        <v>73.217199999999991</v>
      </c>
      <c r="AV62">
        <f t="shared" si="5"/>
        <v>10.9404</v>
      </c>
      <c r="AW62">
        <f t="shared" si="6"/>
        <v>355.70859999999999</v>
      </c>
      <c r="AX62">
        <f t="shared" si="7"/>
        <v>0</v>
      </c>
      <c r="AZ62">
        <f t="shared" si="8"/>
        <v>425.23950000000002</v>
      </c>
      <c r="BC62">
        <f t="shared" si="9"/>
        <v>185.20636999999999</v>
      </c>
      <c r="BD62">
        <f t="shared" si="10"/>
        <v>39.145600000000002</v>
      </c>
      <c r="BE62">
        <f t="shared" si="11"/>
        <v>366.649</v>
      </c>
      <c r="BF62">
        <f t="shared" si="12"/>
        <v>524.49350000000004</v>
      </c>
      <c r="BG62">
        <f t="shared" si="13"/>
        <v>73.217199999999991</v>
      </c>
      <c r="BH62">
        <f t="shared" si="14"/>
        <v>1188.7116700000001</v>
      </c>
      <c r="BJ62" s="195">
        <f t="shared" si="15"/>
        <v>0.15580428347271125</v>
      </c>
      <c r="BK62" s="195">
        <f t="shared" si="16"/>
        <v>3.2931114405564808E-2</v>
      </c>
      <c r="BL62" s="195">
        <f t="shared" si="17"/>
        <v>0.30844233236138746</v>
      </c>
      <c r="BM62" s="195">
        <f t="shared" si="18"/>
        <v>0.44122852768829968</v>
      </c>
      <c r="BN62" s="195">
        <f t="shared" si="19"/>
        <v>6.1593742072036682E-2</v>
      </c>
    </row>
    <row r="63" spans="1:66" x14ac:dyDescent="0.25">
      <c r="A63" s="2" t="s">
        <v>111</v>
      </c>
      <c r="B63" s="2" t="s">
        <v>118</v>
      </c>
      <c r="C63">
        <f>VLOOKUP($B63,'Tillförd energi'!$B$1:$AI$700,MATCH(C$1,'Tillförd energi'!$B$1:$AQ$1,0),FALSE)</f>
        <v>0</v>
      </c>
      <c r="D63">
        <f>VLOOKUP($B63,'Tillförd energi'!$B$1:$AI$700,MATCH(D$1,'Tillförd energi'!$B$1:$AQ$1,0),FALSE)</f>
        <v>0</v>
      </c>
      <c r="E63">
        <f>VLOOKUP($B63,'Tillförd energi'!$B$1:$AI$700,MATCH(E$1,'Tillförd energi'!$B$1:$AQ$1,0),FALSE)</f>
        <v>0</v>
      </c>
      <c r="F63">
        <f>VLOOKUP($B63,'Tillförd energi'!$B$1:$AI$700,MATCH(F$1,'Tillförd energi'!$B$1:$AQ$1,0),FALSE)</f>
        <v>0</v>
      </c>
      <c r="G63">
        <f>VLOOKUP($B63,'Tillförd energi'!$B$1:$AI$700,MATCH(G$1,'Tillförd energi'!$B$1:$AQ$1,0),FALSE)</f>
        <v>0</v>
      </c>
      <c r="H63">
        <f>VLOOKUP($B63,'Tillförd energi'!$B$1:$AI$700,MATCH(H$1,'Tillförd energi'!$B$1:$AQ$1,0),FALSE)</f>
        <v>0</v>
      </c>
      <c r="I63">
        <f>VLOOKUP($B63,'Tillförd energi'!$B$1:$AI$700,MATCH(I$1,'Tillförd energi'!$B$1:$AQ$1,0),FALSE)</f>
        <v>0</v>
      </c>
      <c r="J63">
        <f>VLOOKUP($B63,'Tillförd energi'!$B$1:$AI$700,MATCH(J$1,'Tillförd energi'!$B$1:$AQ$1,0),FALSE)</f>
        <v>0</v>
      </c>
      <c r="K63">
        <v>0</v>
      </c>
      <c r="L63">
        <f>VLOOKUP($B63,'Tillförd energi'!$B$1:$AI$700,MATCH(L$1,'Tillförd energi'!$B$1:$AQ$1,0),FALSE)</f>
        <v>0</v>
      </c>
      <c r="M63">
        <f>VLOOKUP($B63,'Tillförd energi'!$B$1:$AI$700,MATCH(M$1,'Tillförd energi'!$B$1:$AQ$1,0),FALSE)</f>
        <v>0</v>
      </c>
      <c r="N63">
        <f>VLOOKUP($B63,'Tillförd energi'!$B$1:$AI$700,MATCH(N$1,'Tillförd energi'!$B$1:$AQ$1,0),FALSE)</f>
        <v>0</v>
      </c>
      <c r="O63">
        <f>VLOOKUP($B63,'Tillförd energi'!$B$1:$AI$700,MATCH(O$1,'Tillförd energi'!$B$1:$AQ$1,0),FALSE)</f>
        <v>0</v>
      </c>
      <c r="P63">
        <f>VLOOKUP($B63,'Tillförd energi'!$B$1:$AI$700,MATCH(P$1,'Tillförd energi'!$B$1:$AQ$1,0),FALSE)</f>
        <v>0</v>
      </c>
      <c r="Q63">
        <f>VLOOKUP($B63,'Tillförd energi'!$B$1:$AI$700,MATCH(Q$1,'Tillförd energi'!$B$1:$AQ$1,0),FALSE)</f>
        <v>0</v>
      </c>
      <c r="R63">
        <f>VLOOKUP($B63,'Tillförd energi'!$B$1:$AI$700,MATCH(R$1,'Tillförd energi'!$B$1:$AQ$1,0),FALSE)</f>
        <v>13.6</v>
      </c>
      <c r="S63">
        <f>VLOOKUP($B63,'Tillförd energi'!$B$1:$AI$700,MATCH(S$1,'Tillförd energi'!$B$1:$AQ$1,0),FALSE)</f>
        <v>0</v>
      </c>
      <c r="T63">
        <f>VLOOKUP($B63,'Tillförd energi'!$B$1:$AI$700,MATCH(T$1,'Tillförd energi'!$B$1:$AQ$1,0),FALSE)</f>
        <v>0</v>
      </c>
      <c r="U63">
        <f>VLOOKUP($B63,'Tillförd energi'!$B$1:$AI$700,MATCH(U$1,'Tillförd energi'!$B$1:$AQ$1,0),FALSE)</f>
        <v>0</v>
      </c>
      <c r="V63">
        <f>VLOOKUP($B63,'Tillförd energi'!$B$1:$AI$700,MATCH(V$1,'Tillförd energi'!$B$1:$AQ$1,0),FALSE)</f>
        <v>0</v>
      </c>
      <c r="W63">
        <f>VLOOKUP($B63,'Tillförd energi'!$B$1:$AI$700,MATCH(W$1,'Tillförd energi'!$B$1:$AQ$1,0),FALSE)</f>
        <v>4.8</v>
      </c>
      <c r="X63">
        <f>VLOOKUP($B63,'Tillförd energi'!$B$1:$AI$700,MATCH(X$1,'Tillförd energi'!$B$1:$AQ$1,0),FALSE)</f>
        <v>0</v>
      </c>
      <c r="Y63">
        <f>VLOOKUP($B63,'Tillförd energi'!$B$1:$AI$700,MATCH(Y$1,'Tillförd energi'!$B$1:$AQ$1,0),FALSE)</f>
        <v>0</v>
      </c>
      <c r="Z63">
        <f>VLOOKUP($B63,'Tillförd energi'!$B$1:$AI$700,MATCH(Z$1,'Tillförd energi'!$B$1:$AQ$1,0),FALSE)</f>
        <v>0</v>
      </c>
      <c r="AA63">
        <f>VLOOKUP($B63,'Tillförd energi'!$B$1:$AI$700,MATCH(AA$1,'Tillförd energi'!$B$1:$AQ$1,0),FALSE)</f>
        <v>85.8</v>
      </c>
      <c r="AB63">
        <f>VLOOKUP($B63,'Tillförd energi'!$B$1:$AI$700,MATCH(AB$1,'Tillförd energi'!$B$1:$AQ$1,0),FALSE)</f>
        <v>151.9</v>
      </c>
      <c r="AC63">
        <f>VLOOKUP($B63,'Tillförd energi'!$B$1:$AI$700,MATCH(AC$1,'Tillförd energi'!$B$1:$AQ$1,0),FALSE)</f>
        <v>0</v>
      </c>
      <c r="AD63">
        <f>VLOOKUP($B63,'Tillförd energi'!$B$1:$AI$700,MATCH(AD$1,'Tillförd energi'!$B$1:$AQ$1,0),FALSE)</f>
        <v>0</v>
      </c>
      <c r="AE63">
        <f>VLOOKUP($B63,'Tillförd energi'!$B$1:$AI$700,MATCH(AE$1,'Tillförd energi'!$B$1:$AQ$1,0),FALSE)</f>
        <v>0</v>
      </c>
      <c r="AF63">
        <f>VLOOKUP($B63,'Tillförd energi'!$B$1:$AI$700,MATCH(AF$1,'Tillförd energi'!$B$1:$AQ$1,0),FALSE)</f>
        <v>5.7290000000000001</v>
      </c>
      <c r="AG63">
        <f>IFERROR(VLOOKUP(B63,Miljö!$B$1:$AC$550,MATCH("Köpt mängd produktionsspecifik fjärrvärme:",Miljö!$B$1:$AC$1,0),FALSE)/1,0)</f>
        <v>73.665999999999997</v>
      </c>
      <c r="AI63">
        <f t="shared" si="1"/>
        <v>261.82900000000001</v>
      </c>
      <c r="AJ63">
        <f t="shared" si="2"/>
        <v>335.495</v>
      </c>
      <c r="AK63">
        <f>IF(ISERROR(1/VLOOKUP($B63,Leveranser!$B$1:$S$500,MATCH("såld värme (gwh)",Leveranser!$B$1:$S$1,0),FALSE)),"",VLOOKUP($B63,Leveranser!$B$1:$S$500,MATCH("såld värme (gwh)",Leveranser!$B$1:$S$1,0),FALSE))</f>
        <v>285.39999999999998</v>
      </c>
      <c r="AL63">
        <f>VLOOKUP($B63,Leveranser!$B$1:$Y$500,MATCH("Totalt såld fjärrvärme till andra fjärrvärmeföretag",Leveranser!$B$1:$AA$1,0),FALSE)</f>
        <v>22.6</v>
      </c>
      <c r="AM63">
        <f>IF(ISERROR(1/VLOOKUP($B63,Miljö!$B$1:$S$500,MATCH("Såld mängd produktionsspecifik fjärrvärme (GWh)",Miljö!$B$1:$R$1,0),FALSE)),0,VLOOKUP($B63,Miljö!$B$1:$S$500,MATCH("Såld mängd produktionsspecifik fjärrvärme (GWh)",Miljö!$B$1:$R$1,0),FALSE))</f>
        <v>0</v>
      </c>
      <c r="AN63" s="195">
        <f t="shared" si="3"/>
        <v>0.85068331867837066</v>
      </c>
      <c r="AP63" t="str">
        <f>IFERROR(VLOOKUP($B63,Miljövärden!$B$2:$H$550,7,FALSE),"Nej, saknas")</f>
        <v>Ja</v>
      </c>
      <c r="AQ63" t="str">
        <f>IFERROR(VLOOKUP($B63,Miljövärden!$B$2:$H$550,6,FALSE),"Nej, saknas")</f>
        <v>Nej</v>
      </c>
      <c r="AU63">
        <f t="shared" si="4"/>
        <v>91.528999999999996</v>
      </c>
      <c r="AV63">
        <f t="shared" si="5"/>
        <v>0</v>
      </c>
      <c r="AW63">
        <f t="shared" si="6"/>
        <v>0</v>
      </c>
      <c r="AX63">
        <f t="shared" si="7"/>
        <v>13.6</v>
      </c>
      <c r="AZ63">
        <f t="shared" si="8"/>
        <v>18.399999999999999</v>
      </c>
      <c r="BC63">
        <f t="shared" si="9"/>
        <v>0</v>
      </c>
      <c r="BD63">
        <f t="shared" si="10"/>
        <v>0</v>
      </c>
      <c r="BE63">
        <f t="shared" si="11"/>
        <v>18.399999999999999</v>
      </c>
      <c r="BF63">
        <f t="shared" si="12"/>
        <v>151.9</v>
      </c>
      <c r="BG63">
        <f t="shared" si="13"/>
        <v>165.19499999999999</v>
      </c>
      <c r="BH63">
        <f t="shared" si="14"/>
        <v>335.495</v>
      </c>
      <c r="BJ63" s="195">
        <f t="shared" si="15"/>
        <v>0</v>
      </c>
      <c r="BK63" s="195">
        <f t="shared" si="16"/>
        <v>0</v>
      </c>
      <c r="BL63" s="195">
        <f t="shared" si="17"/>
        <v>5.4844334490826985E-2</v>
      </c>
      <c r="BM63" s="195">
        <f t="shared" si="18"/>
        <v>0.45276382658459891</v>
      </c>
      <c r="BN63" s="195">
        <f t="shared" si="19"/>
        <v>0.49239183892457411</v>
      </c>
    </row>
    <row r="64" spans="1:66" x14ac:dyDescent="0.25">
      <c r="A64" s="2" t="s">
        <v>111</v>
      </c>
      <c r="B64" s="2" t="s">
        <v>119</v>
      </c>
      <c r="C64">
        <f>VLOOKUP($B64,'Tillförd energi'!$B$1:$AI$700,MATCH(C$1,'Tillförd energi'!$B$1:$AQ$1,0),FALSE)</f>
        <v>0</v>
      </c>
      <c r="D64">
        <f>VLOOKUP($B64,'Tillförd energi'!$B$1:$AI$700,MATCH(D$1,'Tillförd energi'!$B$1:$AQ$1,0),FALSE)</f>
        <v>0.41299999999999998</v>
      </c>
      <c r="E64">
        <f>VLOOKUP($B64,'Tillförd energi'!$B$1:$AI$700,MATCH(E$1,'Tillförd energi'!$B$1:$AQ$1,0),FALSE)</f>
        <v>0</v>
      </c>
      <c r="F64">
        <f>VLOOKUP($B64,'Tillförd energi'!$B$1:$AI$700,MATCH(F$1,'Tillförd energi'!$B$1:$AQ$1,0),FALSE)</f>
        <v>0</v>
      </c>
      <c r="G64">
        <f>VLOOKUP($B64,'Tillförd energi'!$B$1:$AI$700,MATCH(G$1,'Tillförd energi'!$B$1:$AQ$1,0),FALSE)</f>
        <v>0</v>
      </c>
      <c r="H64">
        <f>VLOOKUP($B64,'Tillförd energi'!$B$1:$AI$700,MATCH(H$1,'Tillförd energi'!$B$1:$AQ$1,0),FALSE)</f>
        <v>0</v>
      </c>
      <c r="I64">
        <f>VLOOKUP($B64,'Tillförd energi'!$B$1:$AI$700,MATCH(I$1,'Tillförd energi'!$B$1:$AQ$1,0),FALSE)</f>
        <v>0</v>
      </c>
      <c r="J64">
        <f>VLOOKUP($B64,'Tillförd energi'!$B$1:$AI$700,MATCH(J$1,'Tillförd energi'!$B$1:$AQ$1,0),FALSE)</f>
        <v>0</v>
      </c>
      <c r="K64">
        <v>0</v>
      </c>
      <c r="L64">
        <f>VLOOKUP($B64,'Tillförd energi'!$B$1:$AI$700,MATCH(L$1,'Tillförd energi'!$B$1:$AQ$1,0),FALSE)</f>
        <v>0</v>
      </c>
      <c r="M64">
        <f>VLOOKUP($B64,'Tillförd energi'!$B$1:$AI$700,MATCH(M$1,'Tillförd energi'!$B$1:$AQ$1,0),FALSE)</f>
        <v>0</v>
      </c>
      <c r="N64">
        <f>VLOOKUP($B64,'Tillförd energi'!$B$1:$AI$700,MATCH(N$1,'Tillförd energi'!$B$1:$AQ$1,0),FALSE)</f>
        <v>0</v>
      </c>
      <c r="O64">
        <f>VLOOKUP($B64,'Tillförd energi'!$B$1:$AI$700,MATCH(O$1,'Tillförd energi'!$B$1:$AQ$1,0),FALSE)</f>
        <v>0</v>
      </c>
      <c r="P64">
        <f>VLOOKUP($B64,'Tillförd energi'!$B$1:$AI$700,MATCH(P$1,'Tillförd energi'!$B$1:$AQ$1,0),FALSE)</f>
        <v>0</v>
      </c>
      <c r="Q64">
        <f>VLOOKUP($B64,'Tillförd energi'!$B$1:$AI$700,MATCH(Q$1,'Tillförd energi'!$B$1:$AQ$1,0),FALSE)</f>
        <v>0</v>
      </c>
      <c r="R64">
        <f>VLOOKUP($B64,'Tillförd energi'!$B$1:$AI$700,MATCH(R$1,'Tillförd energi'!$B$1:$AQ$1,0),FALSE)</f>
        <v>9.9589999999999996</v>
      </c>
      <c r="S64">
        <f>VLOOKUP($B64,'Tillförd energi'!$B$1:$AI$700,MATCH(S$1,'Tillförd energi'!$B$1:$AQ$1,0),FALSE)</f>
        <v>29.789000000000001</v>
      </c>
      <c r="T64">
        <f>VLOOKUP($B64,'Tillförd energi'!$B$1:$AI$700,MATCH(T$1,'Tillförd energi'!$B$1:$AQ$1,0),FALSE)</f>
        <v>0</v>
      </c>
      <c r="U64">
        <f>VLOOKUP($B64,'Tillförd energi'!$B$1:$AI$700,MATCH(U$1,'Tillförd energi'!$B$1:$AQ$1,0),FALSE)</f>
        <v>0</v>
      </c>
      <c r="V64">
        <f>VLOOKUP($B64,'Tillförd energi'!$B$1:$AI$700,MATCH(V$1,'Tillförd energi'!$B$1:$AQ$1,0),FALSE)</f>
        <v>0</v>
      </c>
      <c r="W64">
        <f>VLOOKUP($B64,'Tillförd energi'!$B$1:$AI$700,MATCH(W$1,'Tillförd energi'!$B$1:$AQ$1,0),FALSE)</f>
        <v>7.1470000000000002</v>
      </c>
      <c r="X64">
        <f>VLOOKUP($B64,'Tillförd energi'!$B$1:$AI$700,MATCH(X$1,'Tillförd energi'!$B$1:$AQ$1,0),FALSE)</f>
        <v>0</v>
      </c>
      <c r="Y64">
        <f>VLOOKUP($B64,'Tillförd energi'!$B$1:$AI$700,MATCH(Y$1,'Tillförd energi'!$B$1:$AQ$1,0),FALSE)</f>
        <v>0</v>
      </c>
      <c r="Z64">
        <f>VLOOKUP($B64,'Tillförd energi'!$B$1:$AI$700,MATCH(Z$1,'Tillförd energi'!$B$1:$AQ$1,0),FALSE)</f>
        <v>0</v>
      </c>
      <c r="AA64">
        <f>VLOOKUP($B64,'Tillförd energi'!$B$1:$AI$700,MATCH(AA$1,'Tillförd energi'!$B$1:$AQ$1,0),FALSE)</f>
        <v>7.1</v>
      </c>
      <c r="AB64">
        <f>VLOOKUP($B64,'Tillförd energi'!$B$1:$AI$700,MATCH(AB$1,'Tillförd energi'!$B$1:$AQ$1,0),FALSE)</f>
        <v>8.1999999999999993</v>
      </c>
      <c r="AC64">
        <f>VLOOKUP($B64,'Tillförd energi'!$B$1:$AI$700,MATCH(AC$1,'Tillförd energi'!$B$1:$AQ$1,0),FALSE)</f>
        <v>0</v>
      </c>
      <c r="AD64">
        <f>VLOOKUP($B64,'Tillförd energi'!$B$1:$AI$700,MATCH(AD$1,'Tillförd energi'!$B$1:$AQ$1,0),FALSE)</f>
        <v>0</v>
      </c>
      <c r="AE64">
        <f>VLOOKUP($B64,'Tillförd energi'!$B$1:$AI$700,MATCH(AE$1,'Tillförd energi'!$B$1:$AQ$1,0),FALSE)</f>
        <v>0</v>
      </c>
      <c r="AF64">
        <f>VLOOKUP($B64,'Tillförd energi'!$B$1:$AI$700,MATCH(AF$1,'Tillförd energi'!$B$1:$AQ$1,0),FALSE)</f>
        <v>0.56000000000000005</v>
      </c>
      <c r="AG64">
        <f>IFERROR(VLOOKUP(B64,Miljö!$B$1:$AC$550,MATCH("Köpt mängd produktionsspecifik fjärrvärme:",Miljö!$B$1:$AC$1,0),FALSE)/1,0)</f>
        <v>0</v>
      </c>
      <c r="AI64">
        <f t="shared" si="1"/>
        <v>63.168000000000006</v>
      </c>
      <c r="AJ64">
        <f t="shared" si="2"/>
        <v>63.168000000000006</v>
      </c>
      <c r="AK64">
        <f>IF(ISERROR(1/VLOOKUP($B64,Leveranser!$B$1:$S$500,MATCH("såld värme (gwh)",Leveranser!$B$1:$S$1,0),FALSE)),"",VLOOKUP($B64,Leveranser!$B$1:$S$500,MATCH("såld värme (gwh)",Leveranser!$B$1:$S$1,0),FALSE))</f>
        <v>48.9</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195">
        <f t="shared" si="3"/>
        <v>0.77412613981762912</v>
      </c>
      <c r="AP64" t="str">
        <f>IFERROR(VLOOKUP($B64,Miljövärden!$B$2:$H$550,7,FALSE),"Nej, saknas")</f>
        <v>Ja</v>
      </c>
      <c r="AQ64" t="str">
        <f>IFERROR(VLOOKUP($B64,Miljövärden!$B$2:$H$550,6,FALSE),"Nej, saknas")</f>
        <v>Nej</v>
      </c>
      <c r="AU64">
        <f t="shared" si="4"/>
        <v>7.66</v>
      </c>
      <c r="AV64">
        <f t="shared" si="5"/>
        <v>0</v>
      </c>
      <c r="AW64">
        <f t="shared" si="6"/>
        <v>0</v>
      </c>
      <c r="AX64">
        <f t="shared" si="7"/>
        <v>39.748000000000005</v>
      </c>
      <c r="AZ64">
        <f t="shared" si="8"/>
        <v>46.895000000000003</v>
      </c>
      <c r="BC64">
        <f t="shared" si="9"/>
        <v>0.41299999999999998</v>
      </c>
      <c r="BD64">
        <f t="shared" si="10"/>
        <v>0</v>
      </c>
      <c r="BE64">
        <f t="shared" si="11"/>
        <v>46.895000000000003</v>
      </c>
      <c r="BF64">
        <f t="shared" si="12"/>
        <v>8.1999999999999993</v>
      </c>
      <c r="BG64">
        <f t="shared" si="13"/>
        <v>7.66</v>
      </c>
      <c r="BH64">
        <f t="shared" si="14"/>
        <v>63.167999999999992</v>
      </c>
      <c r="BJ64" s="195">
        <f t="shared" si="15"/>
        <v>6.5381205673758873E-3</v>
      </c>
      <c r="BK64" s="195">
        <f t="shared" si="16"/>
        <v>0</v>
      </c>
      <c r="BL64" s="195">
        <f t="shared" si="17"/>
        <v>0.74238538500506601</v>
      </c>
      <c r="BM64" s="195">
        <f t="shared" si="18"/>
        <v>0.12981256332320162</v>
      </c>
      <c r="BN64" s="195">
        <f t="shared" si="19"/>
        <v>0.12126393110435665</v>
      </c>
    </row>
    <row r="65" spans="1:66" x14ac:dyDescent="0.25">
      <c r="A65" s="2" t="s">
        <v>111</v>
      </c>
      <c r="B65" s="2" t="s">
        <v>120</v>
      </c>
      <c r="C65">
        <f>VLOOKUP($B65,'Tillförd energi'!$B$1:$AI$700,MATCH(C$1,'Tillförd energi'!$B$1:$AQ$1,0),FALSE)</f>
        <v>0</v>
      </c>
      <c r="D65">
        <f>VLOOKUP($B65,'Tillförd energi'!$B$1:$AI$700,MATCH(D$1,'Tillförd energi'!$B$1:$AQ$1,0),FALSE)</f>
        <v>0.15712300000000001</v>
      </c>
      <c r="E65">
        <f>VLOOKUP($B65,'Tillförd energi'!$B$1:$AI$700,MATCH(E$1,'Tillförd energi'!$B$1:$AQ$1,0),FALSE)</f>
        <v>0</v>
      </c>
      <c r="F65">
        <f>VLOOKUP($B65,'Tillförd energi'!$B$1:$AI$700,MATCH(F$1,'Tillförd energi'!$B$1:$AQ$1,0),FALSE)</f>
        <v>7.6712300000000004</v>
      </c>
      <c r="G65">
        <f>VLOOKUP($B65,'Tillförd energi'!$B$1:$AI$700,MATCH(G$1,'Tillförd energi'!$B$1:$AQ$1,0),FALSE)</f>
        <v>988.66499999999996</v>
      </c>
      <c r="H65">
        <f>VLOOKUP($B65,'Tillförd energi'!$B$1:$AI$700,MATCH(H$1,'Tillförd energi'!$B$1:$AQ$1,0),FALSE)</f>
        <v>0</v>
      </c>
      <c r="I65">
        <f>VLOOKUP($B65,'Tillförd energi'!$B$1:$AI$700,MATCH(I$1,'Tillförd energi'!$B$1:$AQ$1,0),FALSE)</f>
        <v>721.86199999999997</v>
      </c>
      <c r="J65">
        <f>VLOOKUP($B65,'Tillförd energi'!$B$1:$AI$700,MATCH(J$1,'Tillförd energi'!$B$1:$AQ$1,0),FALSE)</f>
        <v>0</v>
      </c>
      <c r="K65">
        <v>0</v>
      </c>
      <c r="L65">
        <f>VLOOKUP($B65,'Tillförd energi'!$B$1:$AI$700,MATCH(L$1,'Tillförd energi'!$B$1:$AQ$1,0),FALSE)</f>
        <v>0</v>
      </c>
      <c r="M65">
        <f>VLOOKUP($B65,'Tillförd energi'!$B$1:$AI$700,MATCH(M$1,'Tillförd energi'!$B$1:$AQ$1,0),FALSE)</f>
        <v>0</v>
      </c>
      <c r="N65">
        <f>VLOOKUP($B65,'Tillförd energi'!$B$1:$AI$700,MATCH(N$1,'Tillförd energi'!$B$1:$AQ$1,0),FALSE)</f>
        <v>0</v>
      </c>
      <c r="O65">
        <f>VLOOKUP($B65,'Tillförd energi'!$B$1:$AI$700,MATCH(O$1,'Tillförd energi'!$B$1:$AQ$1,0),FALSE)</f>
        <v>0</v>
      </c>
      <c r="P65">
        <f>VLOOKUP($B65,'Tillförd energi'!$B$1:$AI$700,MATCH(P$1,'Tillförd energi'!$B$1:$AQ$1,0),FALSE)</f>
        <v>90</v>
      </c>
      <c r="Q65">
        <f>VLOOKUP($B65,'Tillförd energi'!$B$1:$AI$700,MATCH(Q$1,'Tillförd energi'!$B$1:$AQ$1,0),FALSE)</f>
        <v>0</v>
      </c>
      <c r="R65">
        <f>VLOOKUP($B65,'Tillförd energi'!$B$1:$AI$700,MATCH(R$1,'Tillförd energi'!$B$1:$AQ$1,0),FALSE)</f>
        <v>0</v>
      </c>
      <c r="S65">
        <f>VLOOKUP($B65,'Tillförd energi'!$B$1:$AI$700,MATCH(S$1,'Tillförd energi'!$B$1:$AQ$1,0),FALSE)</f>
        <v>0</v>
      </c>
      <c r="T65">
        <f>VLOOKUP($B65,'Tillförd energi'!$B$1:$AI$700,MATCH(T$1,'Tillförd energi'!$B$1:$AQ$1,0),FALSE)</f>
        <v>0</v>
      </c>
      <c r="U65">
        <f>VLOOKUP($B65,'Tillförd energi'!$B$1:$AI$700,MATCH(U$1,'Tillförd energi'!$B$1:$AQ$1,0),FALSE)</f>
        <v>0</v>
      </c>
      <c r="V65">
        <f>VLOOKUP($B65,'Tillförd energi'!$B$1:$AI$700,MATCH(V$1,'Tillförd energi'!$B$1:$AQ$1,0),FALSE)</f>
        <v>0</v>
      </c>
      <c r="W65">
        <f>VLOOKUP($B65,'Tillförd energi'!$B$1:$AI$700,MATCH(W$1,'Tillförd energi'!$B$1:$AQ$1,0),FALSE)</f>
        <v>0</v>
      </c>
      <c r="X65">
        <f>VLOOKUP($B65,'Tillförd energi'!$B$1:$AI$700,MATCH(X$1,'Tillförd energi'!$B$1:$AQ$1,0),FALSE)</f>
        <v>0</v>
      </c>
      <c r="Y65">
        <f>VLOOKUP($B65,'Tillförd energi'!$B$1:$AI$700,MATCH(Y$1,'Tillförd energi'!$B$1:$AQ$1,0),FALSE)</f>
        <v>0</v>
      </c>
      <c r="Z65">
        <f>VLOOKUP($B65,'Tillförd energi'!$B$1:$AI$700,MATCH(Z$1,'Tillförd energi'!$B$1:$AQ$1,0),FALSE)</f>
        <v>0</v>
      </c>
      <c r="AA65">
        <f>VLOOKUP($B65,'Tillförd energi'!$B$1:$AI$700,MATCH(AA$1,'Tillförd energi'!$B$1:$AQ$1,0),FALSE)</f>
        <v>0</v>
      </c>
      <c r="AB65">
        <f>VLOOKUP($B65,'Tillförd energi'!$B$1:$AI$700,MATCH(AB$1,'Tillförd energi'!$B$1:$AQ$1,0),FALSE)</f>
        <v>0</v>
      </c>
      <c r="AC65">
        <f>VLOOKUP($B65,'Tillförd energi'!$B$1:$AI$700,MATCH(AC$1,'Tillförd energi'!$B$1:$AQ$1,0),FALSE)</f>
        <v>58</v>
      </c>
      <c r="AD65">
        <f>VLOOKUP($B65,'Tillförd energi'!$B$1:$AI$700,MATCH(AD$1,'Tillförd energi'!$B$1:$AQ$1,0),FALSE)</f>
        <v>98</v>
      </c>
      <c r="AE65">
        <f>VLOOKUP($B65,'Tillförd energi'!$B$1:$AI$700,MATCH(AE$1,'Tillförd energi'!$B$1:$AQ$1,0),FALSE)</f>
        <v>0</v>
      </c>
      <c r="AF65">
        <f>VLOOKUP($B65,'Tillförd energi'!$B$1:$AI$700,MATCH(AF$1,'Tillförd energi'!$B$1:$AQ$1,0),FALSE)</f>
        <v>29.4757</v>
      </c>
      <c r="AG65">
        <f>IFERROR(VLOOKUP(B65,Miljö!$B$1:$AC$550,MATCH("Köpt mängd produktionsspecifik fjärrvärme:",Miljö!$B$1:$AC$1,0),FALSE)/1,0)</f>
        <v>0</v>
      </c>
      <c r="AI65">
        <f t="shared" si="1"/>
        <v>1993.8310529999999</v>
      </c>
      <c r="AJ65">
        <f t="shared" si="2"/>
        <v>1993.8310529999999</v>
      </c>
      <c r="AK65">
        <f>IF(ISERROR(1/VLOOKUP($B65,Leveranser!$B$1:$S$500,MATCH("såld värme (gwh)",Leveranser!$B$1:$S$1,0),FALSE)),"",VLOOKUP($B65,Leveranser!$B$1:$S$500,MATCH("såld värme (gwh)",Leveranser!$B$1:$S$1,0),FALSE))</f>
        <v>2129</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195">
        <f t="shared" si="3"/>
        <v>1.0677935810040773</v>
      </c>
      <c r="AP65" t="str">
        <f>IFERROR(VLOOKUP($B65,Miljövärden!$B$2:$H$550,7,FALSE),"Nej, saknas")</f>
        <v>Ja</v>
      </c>
      <c r="AQ65" t="str">
        <f>IFERROR(VLOOKUP($B65,Miljövärden!$B$2:$H$550,6,FALSE),"Nej, saknas")</f>
        <v>Nej</v>
      </c>
      <c r="AU65">
        <f t="shared" si="4"/>
        <v>29.4757</v>
      </c>
      <c r="AV65">
        <f t="shared" si="5"/>
        <v>0</v>
      </c>
      <c r="AW65">
        <f t="shared" si="6"/>
        <v>90</v>
      </c>
      <c r="AX65">
        <f t="shared" si="7"/>
        <v>0</v>
      </c>
      <c r="AZ65">
        <f t="shared" si="8"/>
        <v>90</v>
      </c>
      <c r="BC65">
        <f t="shared" si="9"/>
        <v>996.49335299999996</v>
      </c>
      <c r="BD65">
        <f t="shared" si="10"/>
        <v>0</v>
      </c>
      <c r="BE65">
        <f t="shared" si="11"/>
        <v>90</v>
      </c>
      <c r="BF65">
        <f t="shared" si="12"/>
        <v>877.86199999999997</v>
      </c>
      <c r="BG65">
        <f t="shared" si="13"/>
        <v>29.4757</v>
      </c>
      <c r="BH65">
        <f t="shared" si="14"/>
        <v>1993.8310529999999</v>
      </c>
      <c r="BJ65" s="195">
        <f t="shared" si="15"/>
        <v>0.49978826014402539</v>
      </c>
      <c r="BK65" s="195">
        <f t="shared" si="16"/>
        <v>0</v>
      </c>
      <c r="BL65" s="195">
        <f t="shared" si="17"/>
        <v>4.5139230761092976E-2</v>
      </c>
      <c r="BM65" s="195">
        <f t="shared" si="18"/>
        <v>0.44028905993771783</v>
      </c>
      <c r="BN65" s="195">
        <f t="shared" si="19"/>
        <v>1.4783449157163869E-2</v>
      </c>
    </row>
    <row r="66" spans="1:66" x14ac:dyDescent="0.25">
      <c r="A66" s="2" t="s">
        <v>111</v>
      </c>
      <c r="B66" s="2" t="s">
        <v>121</v>
      </c>
      <c r="C66">
        <f>VLOOKUP($B66,'Tillförd energi'!$B$1:$AI$700,MATCH(C$1,'Tillförd energi'!$B$1:$AQ$1,0),FALSE)</f>
        <v>0</v>
      </c>
      <c r="D66">
        <f>VLOOKUP($B66,'Tillförd energi'!$B$1:$AI$700,MATCH(D$1,'Tillförd energi'!$B$1:$AQ$1,0),FALSE)</f>
        <v>5</v>
      </c>
      <c r="E66">
        <f>VLOOKUP($B66,'Tillförd energi'!$B$1:$AI$700,MATCH(E$1,'Tillförd energi'!$B$1:$AQ$1,0),FALSE)</f>
        <v>0</v>
      </c>
      <c r="F66">
        <f>VLOOKUP($B66,'Tillförd energi'!$B$1:$AI$700,MATCH(F$1,'Tillförd energi'!$B$1:$AQ$1,0),FALSE)</f>
        <v>0</v>
      </c>
      <c r="G66">
        <f>VLOOKUP($B66,'Tillförd energi'!$B$1:$AI$700,MATCH(G$1,'Tillförd energi'!$B$1:$AQ$1,0),FALSE)</f>
        <v>0</v>
      </c>
      <c r="H66">
        <f>VLOOKUP($B66,'Tillförd energi'!$B$1:$AI$700,MATCH(H$1,'Tillförd energi'!$B$1:$AQ$1,0),FALSE)</f>
        <v>0</v>
      </c>
      <c r="I66">
        <f>VLOOKUP($B66,'Tillförd energi'!$B$1:$AI$700,MATCH(I$1,'Tillförd energi'!$B$1:$AQ$1,0),FALSE)</f>
        <v>58</v>
      </c>
      <c r="J66">
        <f>VLOOKUP($B66,'Tillförd energi'!$B$1:$AI$700,MATCH(J$1,'Tillförd energi'!$B$1:$AQ$1,0),FALSE)</f>
        <v>0</v>
      </c>
      <c r="K66">
        <v>0</v>
      </c>
      <c r="L66">
        <f>VLOOKUP($B66,'Tillförd energi'!$B$1:$AI$700,MATCH(L$1,'Tillförd energi'!$B$1:$AQ$1,0),FALSE)</f>
        <v>0</v>
      </c>
      <c r="M66">
        <f>VLOOKUP($B66,'Tillförd energi'!$B$1:$AI$700,MATCH(M$1,'Tillförd energi'!$B$1:$AQ$1,0),FALSE)</f>
        <v>0</v>
      </c>
      <c r="N66">
        <f>VLOOKUP($B66,'Tillförd energi'!$B$1:$AI$700,MATCH(N$1,'Tillförd energi'!$B$1:$AQ$1,0),FALSE)</f>
        <v>0</v>
      </c>
      <c r="O66">
        <f>VLOOKUP($B66,'Tillförd energi'!$B$1:$AI$700,MATCH(O$1,'Tillförd energi'!$B$1:$AQ$1,0),FALSE)</f>
        <v>0</v>
      </c>
      <c r="P66">
        <f>VLOOKUP($B66,'Tillförd energi'!$B$1:$AI$700,MATCH(P$1,'Tillförd energi'!$B$1:$AQ$1,0),FALSE)</f>
        <v>0</v>
      </c>
      <c r="Q66">
        <f>VLOOKUP($B66,'Tillförd energi'!$B$1:$AI$700,MATCH(Q$1,'Tillförd energi'!$B$1:$AQ$1,0),FALSE)</f>
        <v>67.117599999999996</v>
      </c>
      <c r="R66">
        <f>VLOOKUP($B66,'Tillförd energi'!$B$1:$AI$700,MATCH(R$1,'Tillförd energi'!$B$1:$AQ$1,0),FALSE)</f>
        <v>0</v>
      </c>
      <c r="S66">
        <f>VLOOKUP($B66,'Tillförd energi'!$B$1:$AI$700,MATCH(S$1,'Tillförd energi'!$B$1:$AQ$1,0),FALSE)</f>
        <v>0</v>
      </c>
      <c r="T66">
        <f>VLOOKUP($B66,'Tillförd energi'!$B$1:$AI$700,MATCH(T$1,'Tillförd energi'!$B$1:$AQ$1,0),FALSE)</f>
        <v>0</v>
      </c>
      <c r="U66">
        <f>VLOOKUP($B66,'Tillförd energi'!$B$1:$AI$700,MATCH(U$1,'Tillförd energi'!$B$1:$AQ$1,0),FALSE)</f>
        <v>0</v>
      </c>
      <c r="V66">
        <f>VLOOKUP($B66,'Tillförd energi'!$B$1:$AI$700,MATCH(V$1,'Tillförd energi'!$B$1:$AQ$1,0),FALSE)</f>
        <v>0</v>
      </c>
      <c r="W66">
        <f>VLOOKUP($B66,'Tillförd energi'!$B$1:$AI$700,MATCH(W$1,'Tillförd energi'!$B$1:$AQ$1,0),FALSE)</f>
        <v>0</v>
      </c>
      <c r="X66">
        <f>VLOOKUP($B66,'Tillförd energi'!$B$1:$AI$700,MATCH(X$1,'Tillförd energi'!$B$1:$AQ$1,0),FALSE)</f>
        <v>0</v>
      </c>
      <c r="Y66">
        <f>VLOOKUP($B66,'Tillförd energi'!$B$1:$AI$700,MATCH(Y$1,'Tillförd energi'!$B$1:$AQ$1,0),FALSE)</f>
        <v>0</v>
      </c>
      <c r="Z66">
        <f>VLOOKUP($B66,'Tillförd energi'!$B$1:$AI$700,MATCH(Z$1,'Tillförd energi'!$B$1:$AQ$1,0),FALSE)</f>
        <v>0</v>
      </c>
      <c r="AA66">
        <f>VLOOKUP($B66,'Tillförd energi'!$B$1:$AI$700,MATCH(AA$1,'Tillförd energi'!$B$1:$AQ$1,0),FALSE)</f>
        <v>0</v>
      </c>
      <c r="AB66">
        <f>VLOOKUP($B66,'Tillförd energi'!$B$1:$AI$700,MATCH(AB$1,'Tillförd energi'!$B$1:$AQ$1,0),FALSE)</f>
        <v>0</v>
      </c>
      <c r="AC66">
        <f>VLOOKUP($B66,'Tillförd energi'!$B$1:$AI$700,MATCH(AC$1,'Tillförd energi'!$B$1:$AQ$1,0),FALSE)</f>
        <v>8</v>
      </c>
      <c r="AD66">
        <f>VLOOKUP($B66,'Tillförd energi'!$B$1:$AI$700,MATCH(AD$1,'Tillförd energi'!$B$1:$AQ$1,0),FALSE)</f>
        <v>0</v>
      </c>
      <c r="AE66">
        <f>VLOOKUP($B66,'Tillförd energi'!$B$1:$AI$700,MATCH(AE$1,'Tillförd energi'!$B$1:$AQ$1,0),FALSE)</f>
        <v>0</v>
      </c>
      <c r="AF66">
        <f>VLOOKUP($B66,'Tillförd energi'!$B$1:$AI$700,MATCH(AF$1,'Tillförd energi'!$B$1:$AQ$1,0),FALSE)</f>
        <v>3.4</v>
      </c>
      <c r="AG66">
        <f>IFERROR(VLOOKUP(B66,Miljö!$B$1:$AC$550,MATCH("Köpt mängd produktionsspecifik fjärrvärme:",Miljö!$B$1:$AC$1,0),FALSE)/1,0)</f>
        <v>0</v>
      </c>
      <c r="AI66">
        <f t="shared" si="1"/>
        <v>141.51759999999999</v>
      </c>
      <c r="AJ66">
        <f t="shared" si="2"/>
        <v>141.51759999999999</v>
      </c>
      <c r="AK66">
        <f>IF(ISERROR(1/VLOOKUP($B66,Leveranser!$B$1:$S$500,MATCH("såld värme (gwh)",Leveranser!$B$1:$S$1,0),FALSE)),"",VLOOKUP($B66,Leveranser!$B$1:$S$500,MATCH("såld värme (gwh)",Leveranser!$B$1:$S$1,0),FALSE))</f>
        <v>105</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0</v>
      </c>
      <c r="AN66" s="195">
        <f t="shared" si="3"/>
        <v>0.74195718412409484</v>
      </c>
      <c r="AP66" t="str">
        <f>IFERROR(VLOOKUP($B66,Miljövärden!$B$2:$H$550,7,FALSE),"Nej, saknas")</f>
        <v>Ja</v>
      </c>
      <c r="AQ66" t="str">
        <f>IFERROR(VLOOKUP($B66,Miljövärden!$B$2:$H$550,6,FALSE),"Nej, saknas")</f>
        <v>Nej</v>
      </c>
      <c r="AU66">
        <f t="shared" si="4"/>
        <v>3.4</v>
      </c>
      <c r="AV66">
        <f t="shared" si="5"/>
        <v>0</v>
      </c>
      <c r="AW66">
        <f t="shared" si="6"/>
        <v>67.117599999999996</v>
      </c>
      <c r="AX66">
        <f t="shared" si="7"/>
        <v>0</v>
      </c>
      <c r="AZ66">
        <f t="shared" si="8"/>
        <v>67.117599999999996</v>
      </c>
      <c r="BC66">
        <f t="shared" si="9"/>
        <v>5</v>
      </c>
      <c r="BD66">
        <f t="shared" si="10"/>
        <v>0</v>
      </c>
      <c r="BE66">
        <f t="shared" si="11"/>
        <v>67.117599999999996</v>
      </c>
      <c r="BF66">
        <f t="shared" si="12"/>
        <v>66</v>
      </c>
      <c r="BG66">
        <f t="shared" si="13"/>
        <v>3.4</v>
      </c>
      <c r="BH66">
        <f t="shared" si="14"/>
        <v>141.51759999999999</v>
      </c>
      <c r="BJ66" s="195">
        <f t="shared" si="15"/>
        <v>3.5331294482099755E-2</v>
      </c>
      <c r="BK66" s="195">
        <f t="shared" si="16"/>
        <v>0</v>
      </c>
      <c r="BL66" s="195">
        <f t="shared" si="17"/>
        <v>0.47427033810635572</v>
      </c>
      <c r="BM66" s="195">
        <f t="shared" si="18"/>
        <v>0.46637308716371678</v>
      </c>
      <c r="BN66" s="195">
        <f t="shared" si="19"/>
        <v>2.4025280247827834E-2</v>
      </c>
    </row>
    <row r="67" spans="1:66" x14ac:dyDescent="0.25">
      <c r="A67" s="2" t="s">
        <v>111</v>
      </c>
      <c r="B67" s="2" t="s">
        <v>122</v>
      </c>
      <c r="C67">
        <f>VLOOKUP($B67,'Tillförd energi'!$B$1:$AI$700,MATCH(C$1,'Tillförd energi'!$B$1:$AQ$1,0),FALSE)</f>
        <v>70.3934</v>
      </c>
      <c r="D67">
        <f>VLOOKUP($B67,'Tillförd energi'!$B$1:$AI$700,MATCH(D$1,'Tillförd energi'!$B$1:$AQ$1,0),FALSE)</f>
        <v>10.2675</v>
      </c>
      <c r="E67">
        <f>VLOOKUP($B67,'Tillförd energi'!$B$1:$AI$700,MATCH(E$1,'Tillförd energi'!$B$1:$AQ$1,0),FALSE)</f>
        <v>0</v>
      </c>
      <c r="F67">
        <f>VLOOKUP($B67,'Tillförd energi'!$B$1:$AI$700,MATCH(F$1,'Tillförd energi'!$B$1:$AQ$1,0),FALSE)</f>
        <v>18.899999999999999</v>
      </c>
      <c r="G67">
        <f>VLOOKUP($B67,'Tillförd energi'!$B$1:$AI$700,MATCH(G$1,'Tillförd energi'!$B$1:$AQ$1,0),FALSE)</f>
        <v>0</v>
      </c>
      <c r="H67">
        <f>VLOOKUP($B67,'Tillförd energi'!$B$1:$AI$700,MATCH(H$1,'Tillförd energi'!$B$1:$AQ$1,0),FALSE)</f>
        <v>0</v>
      </c>
      <c r="I67">
        <f>VLOOKUP($B67,'Tillförd energi'!$B$1:$AI$700,MATCH(I$1,'Tillförd energi'!$B$1:$AQ$1,0),FALSE)</f>
        <v>565.97900000000004</v>
      </c>
      <c r="J67">
        <f>VLOOKUP($B67,'Tillförd energi'!$B$1:$AI$700,MATCH(J$1,'Tillförd energi'!$B$1:$AQ$1,0),FALSE)</f>
        <v>0</v>
      </c>
      <c r="K67">
        <v>0</v>
      </c>
      <c r="L67">
        <f>VLOOKUP($B67,'Tillförd energi'!$B$1:$AI$700,MATCH(L$1,'Tillförd energi'!$B$1:$AQ$1,0),FALSE)</f>
        <v>51.403500000000001</v>
      </c>
      <c r="M67">
        <f>VLOOKUP($B67,'Tillförd energi'!$B$1:$AI$700,MATCH(M$1,'Tillförd energi'!$B$1:$AQ$1,0),FALSE)</f>
        <v>0</v>
      </c>
      <c r="N67">
        <f>VLOOKUP($B67,'Tillförd energi'!$B$1:$AI$700,MATCH(N$1,'Tillförd energi'!$B$1:$AQ$1,0),FALSE)</f>
        <v>145.30099999999999</v>
      </c>
      <c r="O67">
        <f>VLOOKUP($B67,'Tillförd energi'!$B$1:$AI$700,MATCH(O$1,'Tillförd energi'!$B$1:$AQ$1,0),FALSE)</f>
        <v>0</v>
      </c>
      <c r="P67">
        <f>VLOOKUP($B67,'Tillförd energi'!$B$1:$AI$700,MATCH(P$1,'Tillförd energi'!$B$1:$AQ$1,0),FALSE)</f>
        <v>0</v>
      </c>
      <c r="Q67">
        <f>VLOOKUP($B67,'Tillförd energi'!$B$1:$AI$700,MATCH(Q$1,'Tillförd energi'!$B$1:$AQ$1,0),FALSE)</f>
        <v>0</v>
      </c>
      <c r="R67">
        <f>VLOOKUP($B67,'Tillförd energi'!$B$1:$AI$700,MATCH(R$1,'Tillförd energi'!$B$1:$AQ$1,0),FALSE)</f>
        <v>0</v>
      </c>
      <c r="S67">
        <f>VLOOKUP($B67,'Tillförd energi'!$B$1:$AI$700,MATCH(S$1,'Tillförd energi'!$B$1:$AQ$1,0),FALSE)</f>
        <v>0</v>
      </c>
      <c r="T67">
        <f>VLOOKUP($B67,'Tillförd energi'!$B$1:$AI$700,MATCH(T$1,'Tillförd energi'!$B$1:$AQ$1,0),FALSE)</f>
        <v>0</v>
      </c>
      <c r="U67">
        <f>VLOOKUP($B67,'Tillförd energi'!$B$1:$AI$700,MATCH(U$1,'Tillförd energi'!$B$1:$AQ$1,0),FALSE)</f>
        <v>0</v>
      </c>
      <c r="V67">
        <f>VLOOKUP($B67,'Tillförd energi'!$B$1:$AI$700,MATCH(V$1,'Tillförd energi'!$B$1:$AQ$1,0),FALSE)</f>
        <v>0</v>
      </c>
      <c r="W67">
        <f>VLOOKUP($B67,'Tillförd energi'!$B$1:$AI$700,MATCH(W$1,'Tillförd energi'!$B$1:$AQ$1,0),FALSE)</f>
        <v>0</v>
      </c>
      <c r="X67">
        <f>VLOOKUP($B67,'Tillförd energi'!$B$1:$AI$700,MATCH(X$1,'Tillförd energi'!$B$1:$AQ$1,0),FALSE)</f>
        <v>0</v>
      </c>
      <c r="Y67">
        <f>VLOOKUP($B67,'Tillförd energi'!$B$1:$AI$700,MATCH(Y$1,'Tillförd energi'!$B$1:$AQ$1,0),FALSE)</f>
        <v>0</v>
      </c>
      <c r="Z67">
        <f>VLOOKUP($B67,'Tillförd energi'!$B$1:$AI$700,MATCH(Z$1,'Tillförd energi'!$B$1:$AQ$1,0),FALSE)</f>
        <v>0</v>
      </c>
      <c r="AA67">
        <f>VLOOKUP($B67,'Tillförd energi'!$B$1:$AI$700,MATCH(AA$1,'Tillförd energi'!$B$1:$AQ$1,0),FALSE)</f>
        <v>0</v>
      </c>
      <c r="AB67">
        <f>VLOOKUP($B67,'Tillförd energi'!$B$1:$AI$700,MATCH(AB$1,'Tillförd energi'!$B$1:$AQ$1,0),FALSE)</f>
        <v>0</v>
      </c>
      <c r="AC67">
        <f>VLOOKUP($B67,'Tillförd energi'!$B$1:$AI$700,MATCH(AC$1,'Tillförd energi'!$B$1:$AQ$1,0),FALSE)</f>
        <v>65.400000000000006</v>
      </c>
      <c r="AD67">
        <f>VLOOKUP($B67,'Tillförd energi'!$B$1:$AI$700,MATCH(AD$1,'Tillförd energi'!$B$1:$AQ$1,0),FALSE)</f>
        <v>0</v>
      </c>
      <c r="AE67">
        <f>VLOOKUP($B67,'Tillförd energi'!$B$1:$AI$700,MATCH(AE$1,'Tillförd energi'!$B$1:$AQ$1,0),FALSE)</f>
        <v>0</v>
      </c>
      <c r="AF67">
        <f>VLOOKUP($B67,'Tillförd energi'!$B$1:$AI$700,MATCH(AF$1,'Tillförd energi'!$B$1:$AQ$1,0),FALSE)</f>
        <v>40.698700000000002</v>
      </c>
      <c r="AG67">
        <f>IFERROR(VLOOKUP(B67,Miljö!$B$1:$AC$550,MATCH("Köpt mängd produktionsspecifik fjärrvärme:",Miljö!$B$1:$AC$1,0),FALSE)/1,0)</f>
        <v>0</v>
      </c>
      <c r="AI67">
        <f t="shared" ref="AI67:AI130" si="20">SUM(C67:AF67)</f>
        <v>968.34310000000005</v>
      </c>
      <c r="AJ67">
        <f t="shared" ref="AJ67:AJ130" si="21">SUM(C67:AG67)</f>
        <v>968.34310000000005</v>
      </c>
      <c r="AK67">
        <f>IF(ISERROR(1/VLOOKUP($B67,Leveranser!$B$1:$S$500,MATCH("såld värme (gwh)",Leveranser!$B$1:$S$1,0),FALSE)),"",VLOOKUP($B67,Leveranser!$B$1:$S$500,MATCH("såld värme (gwh)",Leveranser!$B$1:$S$1,0),FALSE))</f>
        <v>916</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195">
        <f t="shared" ref="AN67:AN130" si="22">IFERROR(AK67/AJ67,"")</f>
        <v>0.94594570870593275</v>
      </c>
      <c r="AP67" t="str">
        <f>IFERROR(VLOOKUP($B67,Miljövärden!$B$2:$H$550,7,FALSE),"Nej, saknas")</f>
        <v>Ja</v>
      </c>
      <c r="AQ67" t="str">
        <f>IFERROR(VLOOKUP($B67,Miljövärden!$B$2:$H$550,6,FALSE),"Nej, saknas")</f>
        <v>Nej</v>
      </c>
      <c r="AU67">
        <f t="shared" ref="AU67:AU130" si="23">Z67+AA67+AF67</f>
        <v>40.698700000000002</v>
      </c>
      <c r="AV67">
        <f t="shared" ref="AV67:AV130" si="24">X67</f>
        <v>0</v>
      </c>
      <c r="AW67">
        <f t="shared" ref="AW67:AW130" si="25">M67+N67+O67+P67+Q67</f>
        <v>145.30099999999999</v>
      </c>
      <c r="AX67">
        <f t="shared" ref="AX67:AX130" si="26">R67+S67+T67+U67</f>
        <v>0</v>
      </c>
      <c r="AZ67">
        <f t="shared" ref="AZ67:AZ130" si="27">L67+M67+N67+O67+P67+Q67+R67+S67+T67+U67+V67+W67+X67</f>
        <v>196.7045</v>
      </c>
      <c r="BC67">
        <f t="shared" ref="BC67:BC130" si="28">C67+D67+E67+F67+G67+H67+AE67</f>
        <v>99.560900000000004</v>
      </c>
      <c r="BD67">
        <f t="shared" ref="BD67:BD130" si="29">Y67</f>
        <v>0</v>
      </c>
      <c r="BE67">
        <f t="shared" ref="BE67:BE130" si="30">M67+N67+O67+P67+Q67+R67+S67+T67+U67+V67+W67+X67</f>
        <v>145.30099999999999</v>
      </c>
      <c r="BF67">
        <f t="shared" ref="BF67:BF130" si="31">I67+J67+K67+L67+AB67+AC67+AD67</f>
        <v>682.78250000000003</v>
      </c>
      <c r="BG67">
        <f t="shared" ref="BG67:BG130" si="32">Z67+AA67+AF67+AG67</f>
        <v>40.698700000000002</v>
      </c>
      <c r="BH67">
        <f t="shared" ref="BH67:BH130" si="33">SUM(BC67:BG67)</f>
        <v>968.34310000000005</v>
      </c>
      <c r="BJ67" s="195">
        <f t="shared" ref="BJ67:BJ130" si="34">BC67/$BH67</f>
        <v>0.10281572719421453</v>
      </c>
      <c r="BK67" s="195">
        <f t="shared" ref="BK67:BK130" si="35">BD67/$BH67</f>
        <v>0</v>
      </c>
      <c r="BL67" s="195">
        <f t="shared" ref="BL67:BL130" si="36">BE67/$BH67</f>
        <v>0.15005115438938943</v>
      </c>
      <c r="BM67" s="195">
        <f t="shared" ref="BM67:BM130" si="37">BF67/$BH67</f>
        <v>0.70510390377129761</v>
      </c>
      <c r="BN67" s="195">
        <f t="shared" ref="BN67:BN130" si="38">BG67/$BH67</f>
        <v>4.2029214645098414E-2</v>
      </c>
    </row>
    <row r="68" spans="1:66" x14ac:dyDescent="0.25">
      <c r="A68" s="2" t="s">
        <v>111</v>
      </c>
      <c r="B68" s="2" t="s">
        <v>123</v>
      </c>
      <c r="C68">
        <f>VLOOKUP($B68,'Tillförd energi'!$B$1:$AI$700,MATCH(C$1,'Tillförd energi'!$B$1:$AQ$1,0),FALSE)</f>
        <v>0</v>
      </c>
      <c r="D68">
        <f>VLOOKUP($B68,'Tillförd energi'!$B$1:$AI$700,MATCH(D$1,'Tillförd energi'!$B$1:$AQ$1,0),FALSE)</f>
        <v>0.05</v>
      </c>
      <c r="E68">
        <f>VLOOKUP($B68,'Tillförd energi'!$B$1:$AI$700,MATCH(E$1,'Tillförd energi'!$B$1:$AQ$1,0),FALSE)</f>
        <v>0</v>
      </c>
      <c r="F68">
        <f>VLOOKUP($B68,'Tillförd energi'!$B$1:$AI$700,MATCH(F$1,'Tillförd energi'!$B$1:$AQ$1,0),FALSE)</f>
        <v>0</v>
      </c>
      <c r="G68">
        <f>VLOOKUP($B68,'Tillförd energi'!$B$1:$AI$700,MATCH(G$1,'Tillförd energi'!$B$1:$AQ$1,0),FALSE)</f>
        <v>0</v>
      </c>
      <c r="H68">
        <f>VLOOKUP($B68,'Tillförd energi'!$B$1:$AI$700,MATCH(H$1,'Tillförd energi'!$B$1:$AQ$1,0),FALSE)</f>
        <v>0</v>
      </c>
      <c r="I68">
        <f>VLOOKUP($B68,'Tillförd energi'!$B$1:$AI$700,MATCH(I$1,'Tillförd energi'!$B$1:$AQ$1,0),FALSE)</f>
        <v>0</v>
      </c>
      <c r="J68">
        <f>VLOOKUP($B68,'Tillförd energi'!$B$1:$AI$700,MATCH(J$1,'Tillförd energi'!$B$1:$AQ$1,0),FALSE)</f>
        <v>0</v>
      </c>
      <c r="K68">
        <v>0</v>
      </c>
      <c r="L68">
        <f>VLOOKUP($B68,'Tillförd energi'!$B$1:$AI$700,MATCH(L$1,'Tillförd energi'!$B$1:$AQ$1,0),FALSE)</f>
        <v>0</v>
      </c>
      <c r="M68">
        <f>VLOOKUP($B68,'Tillförd energi'!$B$1:$AI$700,MATCH(M$1,'Tillförd energi'!$B$1:$AQ$1,0),FALSE)</f>
        <v>0</v>
      </c>
      <c r="N68">
        <f>VLOOKUP($B68,'Tillförd energi'!$B$1:$AI$700,MATCH(N$1,'Tillförd energi'!$B$1:$AQ$1,0),FALSE)</f>
        <v>0</v>
      </c>
      <c r="O68">
        <f>VLOOKUP($B68,'Tillförd energi'!$B$1:$AI$700,MATCH(O$1,'Tillförd energi'!$B$1:$AQ$1,0),FALSE)</f>
        <v>0</v>
      </c>
      <c r="P68">
        <f>VLOOKUP($B68,'Tillförd energi'!$B$1:$AI$700,MATCH(P$1,'Tillförd energi'!$B$1:$AQ$1,0),FALSE)</f>
        <v>0</v>
      </c>
      <c r="Q68">
        <f>VLOOKUP($B68,'Tillförd energi'!$B$1:$AI$700,MATCH(Q$1,'Tillförd energi'!$B$1:$AQ$1,0),FALSE)</f>
        <v>26</v>
      </c>
      <c r="R68">
        <f>VLOOKUP($B68,'Tillförd energi'!$B$1:$AI$700,MATCH(R$1,'Tillförd energi'!$B$1:$AQ$1,0),FALSE)</f>
        <v>0</v>
      </c>
      <c r="S68">
        <f>VLOOKUP($B68,'Tillförd energi'!$B$1:$AI$700,MATCH(S$1,'Tillförd energi'!$B$1:$AQ$1,0),FALSE)</f>
        <v>0</v>
      </c>
      <c r="T68">
        <f>VLOOKUP($B68,'Tillförd energi'!$B$1:$AI$700,MATCH(T$1,'Tillförd energi'!$B$1:$AQ$1,0),FALSE)</f>
        <v>0</v>
      </c>
      <c r="U68">
        <f>VLOOKUP($B68,'Tillförd energi'!$B$1:$AI$700,MATCH(U$1,'Tillförd energi'!$B$1:$AQ$1,0),FALSE)</f>
        <v>0</v>
      </c>
      <c r="V68">
        <f>VLOOKUP($B68,'Tillförd energi'!$B$1:$AI$700,MATCH(V$1,'Tillförd energi'!$B$1:$AQ$1,0),FALSE)</f>
        <v>0</v>
      </c>
      <c r="W68">
        <f>VLOOKUP($B68,'Tillförd energi'!$B$1:$AI$700,MATCH(W$1,'Tillförd energi'!$B$1:$AQ$1,0),FALSE)</f>
        <v>0</v>
      </c>
      <c r="X68">
        <f>VLOOKUP($B68,'Tillförd energi'!$B$1:$AI$700,MATCH(X$1,'Tillförd energi'!$B$1:$AQ$1,0),FALSE)</f>
        <v>0</v>
      </c>
      <c r="Y68">
        <f>VLOOKUP($B68,'Tillförd energi'!$B$1:$AI$700,MATCH(Y$1,'Tillförd energi'!$B$1:$AQ$1,0),FALSE)</f>
        <v>0</v>
      </c>
      <c r="Z68">
        <f>VLOOKUP($B68,'Tillförd energi'!$B$1:$AI$700,MATCH(Z$1,'Tillförd energi'!$B$1:$AQ$1,0),FALSE)</f>
        <v>0</v>
      </c>
      <c r="AA68">
        <f>VLOOKUP($B68,'Tillförd energi'!$B$1:$AI$700,MATCH(AA$1,'Tillförd energi'!$B$1:$AQ$1,0),FALSE)</f>
        <v>0</v>
      </c>
      <c r="AB68">
        <f>VLOOKUP($B68,'Tillförd energi'!$B$1:$AI$700,MATCH(AB$1,'Tillförd energi'!$B$1:$AQ$1,0),FALSE)</f>
        <v>0</v>
      </c>
      <c r="AC68">
        <f>VLOOKUP($B68,'Tillförd energi'!$B$1:$AI$700,MATCH(AC$1,'Tillförd energi'!$B$1:$AQ$1,0),FALSE)</f>
        <v>3.5</v>
      </c>
      <c r="AD68">
        <f>VLOOKUP($B68,'Tillförd energi'!$B$1:$AI$700,MATCH(AD$1,'Tillförd energi'!$B$1:$AQ$1,0),FALSE)</f>
        <v>0</v>
      </c>
      <c r="AE68">
        <f>VLOOKUP($B68,'Tillförd energi'!$B$1:$AI$700,MATCH(AE$1,'Tillförd energi'!$B$1:$AQ$1,0),FALSE)</f>
        <v>0</v>
      </c>
      <c r="AF68">
        <f>VLOOKUP($B68,'Tillförd energi'!$B$1:$AI$700,MATCH(AF$1,'Tillförd energi'!$B$1:$AQ$1,0),FALSE)</f>
        <v>0.4</v>
      </c>
      <c r="AG68">
        <f>IFERROR(VLOOKUP(B68,Miljö!$B$1:$AC$550,MATCH("Köpt mängd produktionsspecifik fjärrvärme:",Miljö!$B$1:$AC$1,0),FALSE)/1,0)</f>
        <v>0</v>
      </c>
      <c r="AI68">
        <f t="shared" si="20"/>
        <v>29.95</v>
      </c>
      <c r="AJ68">
        <f t="shared" si="21"/>
        <v>29.95</v>
      </c>
      <c r="AK68">
        <f>IF(ISERROR(1/VLOOKUP($B68,Leveranser!$B$1:$S$500,MATCH("såld värme (gwh)",Leveranser!$B$1:$S$1,0),FALSE)),"",VLOOKUP($B68,Leveranser!$B$1:$S$500,MATCH("såld värme (gwh)",Leveranser!$B$1:$S$1,0),FALSE))</f>
        <v>24</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195">
        <f t="shared" si="22"/>
        <v>0.80133555926544242</v>
      </c>
      <c r="AP68" t="str">
        <f>IFERROR(VLOOKUP($B68,Miljövärden!$B$2:$H$550,7,FALSE),"Nej, saknas")</f>
        <v>Ja</v>
      </c>
      <c r="AQ68" t="str">
        <f>IFERROR(VLOOKUP($B68,Miljövärden!$B$2:$H$550,6,FALSE),"Nej, saknas")</f>
        <v>Nej</v>
      </c>
      <c r="AU68">
        <f t="shared" si="23"/>
        <v>0.4</v>
      </c>
      <c r="AV68">
        <f t="shared" si="24"/>
        <v>0</v>
      </c>
      <c r="AW68">
        <f t="shared" si="25"/>
        <v>26</v>
      </c>
      <c r="AX68">
        <f t="shared" si="26"/>
        <v>0</v>
      </c>
      <c r="AZ68">
        <f t="shared" si="27"/>
        <v>26</v>
      </c>
      <c r="BC68">
        <f t="shared" si="28"/>
        <v>0.05</v>
      </c>
      <c r="BD68">
        <f t="shared" si="29"/>
        <v>0</v>
      </c>
      <c r="BE68">
        <f t="shared" si="30"/>
        <v>26</v>
      </c>
      <c r="BF68">
        <f t="shared" si="31"/>
        <v>3.5</v>
      </c>
      <c r="BG68">
        <f t="shared" si="32"/>
        <v>0.4</v>
      </c>
      <c r="BH68">
        <f t="shared" si="33"/>
        <v>29.95</v>
      </c>
      <c r="BJ68" s="195">
        <f t="shared" si="34"/>
        <v>1.6694490818030051E-3</v>
      </c>
      <c r="BK68" s="195">
        <f t="shared" si="35"/>
        <v>0</v>
      </c>
      <c r="BL68" s="195">
        <f t="shared" si="36"/>
        <v>0.86811352253756258</v>
      </c>
      <c r="BM68" s="195">
        <f t="shared" si="37"/>
        <v>0.11686143572621036</v>
      </c>
      <c r="BN68" s="195">
        <f t="shared" si="38"/>
        <v>1.335559265442404E-2</v>
      </c>
    </row>
    <row r="69" spans="1:66" x14ac:dyDescent="0.25">
      <c r="A69" s="2" t="s">
        <v>111</v>
      </c>
      <c r="B69" s="2" t="s">
        <v>124</v>
      </c>
      <c r="C69">
        <f>VLOOKUP($B69,'Tillförd energi'!$B$1:$AI$700,MATCH(C$1,'Tillförd energi'!$B$1:$AQ$1,0),FALSE)</f>
        <v>0</v>
      </c>
      <c r="D69">
        <f>VLOOKUP($B69,'Tillförd energi'!$B$1:$AI$700,MATCH(D$1,'Tillförd energi'!$B$1:$AQ$1,0),FALSE)</f>
        <v>5</v>
      </c>
      <c r="E69">
        <f>VLOOKUP($B69,'Tillförd energi'!$B$1:$AI$700,MATCH(E$1,'Tillförd energi'!$B$1:$AQ$1,0),FALSE)</f>
        <v>0</v>
      </c>
      <c r="F69">
        <f>VLOOKUP($B69,'Tillförd energi'!$B$1:$AI$700,MATCH(F$1,'Tillförd energi'!$B$1:$AQ$1,0),FALSE)</f>
        <v>0</v>
      </c>
      <c r="G69">
        <f>VLOOKUP($B69,'Tillförd energi'!$B$1:$AI$700,MATCH(G$1,'Tillförd energi'!$B$1:$AQ$1,0),FALSE)</f>
        <v>0</v>
      </c>
      <c r="H69">
        <f>VLOOKUP($B69,'Tillförd energi'!$B$1:$AI$700,MATCH(H$1,'Tillförd energi'!$B$1:$AQ$1,0),FALSE)</f>
        <v>0</v>
      </c>
      <c r="I69">
        <f>VLOOKUP($B69,'Tillförd energi'!$B$1:$AI$700,MATCH(I$1,'Tillförd energi'!$B$1:$AQ$1,0),FALSE)</f>
        <v>0</v>
      </c>
      <c r="J69">
        <f>VLOOKUP($B69,'Tillförd energi'!$B$1:$AI$700,MATCH(J$1,'Tillförd energi'!$B$1:$AQ$1,0),FALSE)</f>
        <v>0</v>
      </c>
      <c r="K69">
        <v>0</v>
      </c>
      <c r="L69">
        <f>VLOOKUP($B69,'Tillförd energi'!$B$1:$AI$700,MATCH(L$1,'Tillförd energi'!$B$1:$AQ$1,0),FALSE)</f>
        <v>0</v>
      </c>
      <c r="M69">
        <f>VLOOKUP($B69,'Tillförd energi'!$B$1:$AI$700,MATCH(M$1,'Tillförd energi'!$B$1:$AQ$1,0),FALSE)</f>
        <v>0</v>
      </c>
      <c r="N69">
        <f>VLOOKUP($B69,'Tillförd energi'!$B$1:$AI$700,MATCH(N$1,'Tillförd energi'!$B$1:$AQ$1,0),FALSE)</f>
        <v>0</v>
      </c>
      <c r="O69">
        <f>VLOOKUP($B69,'Tillförd energi'!$B$1:$AI$700,MATCH(O$1,'Tillförd energi'!$B$1:$AQ$1,0),FALSE)</f>
        <v>0</v>
      </c>
      <c r="P69">
        <f>VLOOKUP($B69,'Tillförd energi'!$B$1:$AI$700,MATCH(P$1,'Tillförd energi'!$B$1:$AQ$1,0),FALSE)</f>
        <v>0</v>
      </c>
      <c r="Q69">
        <f>VLOOKUP($B69,'Tillförd energi'!$B$1:$AI$700,MATCH(Q$1,'Tillförd energi'!$B$1:$AQ$1,0),FALSE)</f>
        <v>71</v>
      </c>
      <c r="R69">
        <f>VLOOKUP($B69,'Tillförd energi'!$B$1:$AI$700,MATCH(R$1,'Tillförd energi'!$B$1:$AQ$1,0),FALSE)</f>
        <v>0</v>
      </c>
      <c r="S69">
        <f>VLOOKUP($B69,'Tillförd energi'!$B$1:$AI$700,MATCH(S$1,'Tillförd energi'!$B$1:$AQ$1,0),FALSE)</f>
        <v>0</v>
      </c>
      <c r="T69">
        <f>VLOOKUP($B69,'Tillförd energi'!$B$1:$AI$700,MATCH(T$1,'Tillförd energi'!$B$1:$AQ$1,0),FALSE)</f>
        <v>0</v>
      </c>
      <c r="U69">
        <f>VLOOKUP($B69,'Tillförd energi'!$B$1:$AI$700,MATCH(U$1,'Tillförd energi'!$B$1:$AQ$1,0),FALSE)</f>
        <v>0</v>
      </c>
      <c r="V69">
        <f>VLOOKUP($B69,'Tillförd energi'!$B$1:$AI$700,MATCH(V$1,'Tillförd energi'!$B$1:$AQ$1,0),FALSE)</f>
        <v>0</v>
      </c>
      <c r="W69">
        <f>VLOOKUP($B69,'Tillförd energi'!$B$1:$AI$700,MATCH(W$1,'Tillförd energi'!$B$1:$AQ$1,0),FALSE)</f>
        <v>0</v>
      </c>
      <c r="X69">
        <f>VLOOKUP($B69,'Tillförd energi'!$B$1:$AI$700,MATCH(X$1,'Tillförd energi'!$B$1:$AQ$1,0),FALSE)</f>
        <v>0</v>
      </c>
      <c r="Y69">
        <f>VLOOKUP($B69,'Tillförd energi'!$B$1:$AI$700,MATCH(Y$1,'Tillförd energi'!$B$1:$AQ$1,0),FALSE)</f>
        <v>0</v>
      </c>
      <c r="Z69">
        <f>VLOOKUP($B69,'Tillförd energi'!$B$1:$AI$700,MATCH(Z$1,'Tillförd energi'!$B$1:$AQ$1,0),FALSE)</f>
        <v>0</v>
      </c>
      <c r="AA69">
        <f>VLOOKUP($B69,'Tillförd energi'!$B$1:$AI$700,MATCH(AA$1,'Tillförd energi'!$B$1:$AQ$1,0),FALSE)</f>
        <v>0</v>
      </c>
      <c r="AB69">
        <f>VLOOKUP($B69,'Tillförd energi'!$B$1:$AI$700,MATCH(AB$1,'Tillförd energi'!$B$1:$AQ$1,0),FALSE)</f>
        <v>0</v>
      </c>
      <c r="AC69">
        <f>VLOOKUP($B69,'Tillförd energi'!$B$1:$AI$700,MATCH(AC$1,'Tillförd energi'!$B$1:$AQ$1,0),FALSE)</f>
        <v>9.6</v>
      </c>
      <c r="AD69">
        <f>VLOOKUP($B69,'Tillförd energi'!$B$1:$AI$700,MATCH(AD$1,'Tillförd energi'!$B$1:$AQ$1,0),FALSE)</f>
        <v>0</v>
      </c>
      <c r="AE69">
        <f>VLOOKUP($B69,'Tillförd energi'!$B$1:$AI$700,MATCH(AE$1,'Tillförd energi'!$B$1:$AQ$1,0),FALSE)</f>
        <v>0</v>
      </c>
      <c r="AF69">
        <f>VLOOKUP($B69,'Tillförd energi'!$B$1:$AI$700,MATCH(AF$1,'Tillförd energi'!$B$1:$AQ$1,0),FALSE)</f>
        <v>2.2999999999999998</v>
      </c>
      <c r="AG69">
        <f>IFERROR(VLOOKUP(B69,Miljö!$B$1:$AC$550,MATCH("Köpt mängd produktionsspecifik fjärrvärme:",Miljö!$B$1:$AC$1,0),FALSE)/1,0)</f>
        <v>0</v>
      </c>
      <c r="AI69">
        <f t="shared" si="20"/>
        <v>87.899999999999991</v>
      </c>
      <c r="AJ69">
        <f t="shared" si="21"/>
        <v>87.899999999999991</v>
      </c>
      <c r="AK69">
        <f>IF(ISERROR(1/VLOOKUP($B69,Leveranser!$B$1:$S$500,MATCH("såld värme (gwh)",Leveranser!$B$1:$S$1,0),FALSE)),"",VLOOKUP($B69,Leveranser!$B$1:$S$500,MATCH("såld värme (gwh)",Leveranser!$B$1:$S$1,0),FALSE))</f>
        <v>60.7</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195">
        <f t="shared" si="22"/>
        <v>0.69055745164960192</v>
      </c>
      <c r="AP69" t="str">
        <f>IFERROR(VLOOKUP($B69,Miljövärden!$B$2:$H$550,7,FALSE),"Nej, saknas")</f>
        <v>Ja</v>
      </c>
      <c r="AQ69" t="str">
        <f>IFERROR(VLOOKUP($B69,Miljövärden!$B$2:$H$550,6,FALSE),"Nej, saknas")</f>
        <v>Nej</v>
      </c>
      <c r="AU69">
        <f t="shared" si="23"/>
        <v>2.2999999999999998</v>
      </c>
      <c r="AV69">
        <f t="shared" si="24"/>
        <v>0</v>
      </c>
      <c r="AW69">
        <f t="shared" si="25"/>
        <v>71</v>
      </c>
      <c r="AX69">
        <f t="shared" si="26"/>
        <v>0</v>
      </c>
      <c r="AZ69">
        <f t="shared" si="27"/>
        <v>71</v>
      </c>
      <c r="BC69">
        <f t="shared" si="28"/>
        <v>5</v>
      </c>
      <c r="BD69">
        <f t="shared" si="29"/>
        <v>0</v>
      </c>
      <c r="BE69">
        <f t="shared" si="30"/>
        <v>71</v>
      </c>
      <c r="BF69">
        <f t="shared" si="31"/>
        <v>9.6</v>
      </c>
      <c r="BG69">
        <f t="shared" si="32"/>
        <v>2.2999999999999998</v>
      </c>
      <c r="BH69">
        <f t="shared" si="33"/>
        <v>87.899999999999991</v>
      </c>
      <c r="BJ69" s="195">
        <f t="shared" si="34"/>
        <v>5.6882821387940846E-2</v>
      </c>
      <c r="BK69" s="195">
        <f t="shared" si="35"/>
        <v>0</v>
      </c>
      <c r="BL69" s="195">
        <f t="shared" si="36"/>
        <v>0.80773606370876005</v>
      </c>
      <c r="BM69" s="195">
        <f t="shared" si="37"/>
        <v>0.10921501706484642</v>
      </c>
      <c r="BN69" s="195">
        <f t="shared" si="38"/>
        <v>2.6166097838452789E-2</v>
      </c>
    </row>
    <row r="70" spans="1:66" x14ac:dyDescent="0.25">
      <c r="A70" s="2" t="s">
        <v>111</v>
      </c>
      <c r="B70" s="2" t="s">
        <v>125</v>
      </c>
      <c r="C70">
        <f>VLOOKUP($B70,'Tillförd energi'!$B$1:$AI$700,MATCH(C$1,'Tillförd energi'!$B$1:$AQ$1,0),FALSE)</f>
        <v>0</v>
      </c>
      <c r="D70">
        <f>VLOOKUP($B70,'Tillförd energi'!$B$1:$AI$700,MATCH(D$1,'Tillförd energi'!$B$1:$AQ$1,0),FALSE)</f>
        <v>0</v>
      </c>
      <c r="E70">
        <f>VLOOKUP($B70,'Tillförd energi'!$B$1:$AI$700,MATCH(E$1,'Tillförd energi'!$B$1:$AQ$1,0),FALSE)</f>
        <v>0</v>
      </c>
      <c r="F70">
        <f>VLOOKUP($B70,'Tillförd energi'!$B$1:$AI$700,MATCH(F$1,'Tillförd energi'!$B$1:$AQ$1,0),FALSE)</f>
        <v>0</v>
      </c>
      <c r="G70">
        <f>VLOOKUP($B70,'Tillförd energi'!$B$1:$AI$700,MATCH(G$1,'Tillförd energi'!$B$1:$AQ$1,0),FALSE)</f>
        <v>1.2</v>
      </c>
      <c r="H70">
        <f>VLOOKUP($B70,'Tillförd energi'!$B$1:$AI$700,MATCH(H$1,'Tillförd energi'!$B$1:$AQ$1,0),FALSE)</f>
        <v>0</v>
      </c>
      <c r="I70">
        <f>VLOOKUP($B70,'Tillförd energi'!$B$1:$AI$700,MATCH(I$1,'Tillförd energi'!$B$1:$AQ$1,0),FALSE)</f>
        <v>0</v>
      </c>
      <c r="J70">
        <f>VLOOKUP($B70,'Tillförd energi'!$B$1:$AI$700,MATCH(J$1,'Tillförd energi'!$B$1:$AQ$1,0),FALSE)</f>
        <v>0</v>
      </c>
      <c r="K70">
        <v>0</v>
      </c>
      <c r="L70">
        <f>VLOOKUP($B70,'Tillförd energi'!$B$1:$AI$700,MATCH(L$1,'Tillförd energi'!$B$1:$AQ$1,0),FALSE)</f>
        <v>0</v>
      </c>
      <c r="M70">
        <f>VLOOKUP($B70,'Tillförd energi'!$B$1:$AI$700,MATCH(M$1,'Tillförd energi'!$B$1:$AQ$1,0),FALSE)</f>
        <v>0</v>
      </c>
      <c r="N70">
        <f>VLOOKUP($B70,'Tillförd energi'!$B$1:$AI$700,MATCH(N$1,'Tillförd energi'!$B$1:$AQ$1,0),FALSE)</f>
        <v>0</v>
      </c>
      <c r="O70">
        <f>VLOOKUP($B70,'Tillförd energi'!$B$1:$AI$700,MATCH(O$1,'Tillförd energi'!$B$1:$AQ$1,0),FALSE)</f>
        <v>0</v>
      </c>
      <c r="P70">
        <f>VLOOKUP($B70,'Tillförd energi'!$B$1:$AI$700,MATCH(P$1,'Tillförd energi'!$B$1:$AQ$1,0),FALSE)</f>
        <v>26</v>
      </c>
      <c r="Q70">
        <f>VLOOKUP($B70,'Tillförd energi'!$B$1:$AI$700,MATCH(Q$1,'Tillförd energi'!$B$1:$AQ$1,0),FALSE)</f>
        <v>0</v>
      </c>
      <c r="R70">
        <f>VLOOKUP($B70,'Tillförd energi'!$B$1:$AI$700,MATCH(R$1,'Tillförd energi'!$B$1:$AQ$1,0),FALSE)</f>
        <v>0</v>
      </c>
      <c r="S70">
        <f>VLOOKUP($B70,'Tillförd energi'!$B$1:$AI$700,MATCH(S$1,'Tillförd energi'!$B$1:$AQ$1,0),FALSE)</f>
        <v>0</v>
      </c>
      <c r="T70">
        <f>VLOOKUP($B70,'Tillförd energi'!$B$1:$AI$700,MATCH(T$1,'Tillförd energi'!$B$1:$AQ$1,0),FALSE)</f>
        <v>0</v>
      </c>
      <c r="U70">
        <f>VLOOKUP($B70,'Tillförd energi'!$B$1:$AI$700,MATCH(U$1,'Tillförd energi'!$B$1:$AQ$1,0),FALSE)</f>
        <v>0</v>
      </c>
      <c r="V70">
        <f>VLOOKUP($B70,'Tillförd energi'!$B$1:$AI$700,MATCH(V$1,'Tillförd energi'!$B$1:$AQ$1,0),FALSE)</f>
        <v>0</v>
      </c>
      <c r="W70">
        <f>VLOOKUP($B70,'Tillförd energi'!$B$1:$AI$700,MATCH(W$1,'Tillförd energi'!$B$1:$AQ$1,0),FALSE)</f>
        <v>0</v>
      </c>
      <c r="X70">
        <f>VLOOKUP($B70,'Tillförd energi'!$B$1:$AI$700,MATCH(X$1,'Tillförd energi'!$B$1:$AQ$1,0),FALSE)</f>
        <v>0</v>
      </c>
      <c r="Y70">
        <f>VLOOKUP($B70,'Tillförd energi'!$B$1:$AI$700,MATCH(Y$1,'Tillförd energi'!$B$1:$AQ$1,0),FALSE)</f>
        <v>0</v>
      </c>
      <c r="Z70">
        <f>VLOOKUP($B70,'Tillförd energi'!$B$1:$AI$700,MATCH(Z$1,'Tillförd energi'!$B$1:$AQ$1,0),FALSE)</f>
        <v>0</v>
      </c>
      <c r="AA70">
        <f>VLOOKUP($B70,'Tillförd energi'!$B$1:$AI$700,MATCH(AA$1,'Tillförd energi'!$B$1:$AQ$1,0),FALSE)</f>
        <v>0</v>
      </c>
      <c r="AB70">
        <f>VLOOKUP($B70,'Tillförd energi'!$B$1:$AI$700,MATCH(AB$1,'Tillförd energi'!$B$1:$AQ$1,0),FALSE)</f>
        <v>0</v>
      </c>
      <c r="AC70">
        <f>VLOOKUP($B70,'Tillförd energi'!$B$1:$AI$700,MATCH(AC$1,'Tillförd energi'!$B$1:$AQ$1,0),FALSE)</f>
        <v>3</v>
      </c>
      <c r="AD70">
        <f>VLOOKUP($B70,'Tillförd energi'!$B$1:$AI$700,MATCH(AD$1,'Tillförd energi'!$B$1:$AQ$1,0),FALSE)</f>
        <v>0</v>
      </c>
      <c r="AE70">
        <f>VLOOKUP($B70,'Tillförd energi'!$B$1:$AI$700,MATCH(AE$1,'Tillförd energi'!$B$1:$AQ$1,0),FALSE)</f>
        <v>0</v>
      </c>
      <c r="AF70">
        <f>VLOOKUP($B70,'Tillförd energi'!$B$1:$AI$700,MATCH(AF$1,'Tillförd energi'!$B$1:$AQ$1,0),FALSE)</f>
        <v>0.8</v>
      </c>
      <c r="AG70">
        <f>IFERROR(VLOOKUP(B70,Miljö!$B$1:$AC$550,MATCH("Köpt mängd produktionsspecifik fjärrvärme:",Miljö!$B$1:$AC$1,0),FALSE)/1,0)</f>
        <v>0</v>
      </c>
      <c r="AI70">
        <f t="shared" si="20"/>
        <v>31</v>
      </c>
      <c r="AJ70">
        <f t="shared" si="21"/>
        <v>31</v>
      </c>
      <c r="AK70">
        <f>IF(ISERROR(1/VLOOKUP($B70,Leveranser!$B$1:$S$500,MATCH("såld värme (gwh)",Leveranser!$B$1:$S$1,0),FALSE)),"",VLOOKUP($B70,Leveranser!$B$1:$S$500,MATCH("såld värme (gwh)",Leveranser!$B$1:$S$1,0),FALSE))</f>
        <v>24</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195">
        <f t="shared" si="22"/>
        <v>0.77419354838709675</v>
      </c>
      <c r="AP70" t="str">
        <f>IFERROR(VLOOKUP($B70,Miljövärden!$B$2:$H$550,7,FALSE),"Nej, saknas")</f>
        <v>Ja</v>
      </c>
      <c r="AQ70" t="str">
        <f>IFERROR(VLOOKUP($B70,Miljövärden!$B$2:$H$550,6,FALSE),"Nej, saknas")</f>
        <v>Nej</v>
      </c>
      <c r="AU70">
        <f t="shared" si="23"/>
        <v>0.8</v>
      </c>
      <c r="AV70">
        <f t="shared" si="24"/>
        <v>0</v>
      </c>
      <c r="AW70">
        <f t="shared" si="25"/>
        <v>26</v>
      </c>
      <c r="AX70">
        <f t="shared" si="26"/>
        <v>0</v>
      </c>
      <c r="AZ70">
        <f t="shared" si="27"/>
        <v>26</v>
      </c>
      <c r="BC70">
        <f t="shared" si="28"/>
        <v>1.2</v>
      </c>
      <c r="BD70">
        <f t="shared" si="29"/>
        <v>0</v>
      </c>
      <c r="BE70">
        <f t="shared" si="30"/>
        <v>26</v>
      </c>
      <c r="BF70">
        <f t="shared" si="31"/>
        <v>3</v>
      </c>
      <c r="BG70">
        <f t="shared" si="32"/>
        <v>0.8</v>
      </c>
      <c r="BH70">
        <f t="shared" si="33"/>
        <v>31</v>
      </c>
      <c r="BJ70" s="195">
        <f t="shared" si="34"/>
        <v>3.870967741935484E-2</v>
      </c>
      <c r="BK70" s="195">
        <f t="shared" si="35"/>
        <v>0</v>
      </c>
      <c r="BL70" s="195">
        <f t="shared" si="36"/>
        <v>0.83870967741935487</v>
      </c>
      <c r="BM70" s="195">
        <f t="shared" si="37"/>
        <v>9.6774193548387094E-2</v>
      </c>
      <c r="BN70" s="195">
        <f t="shared" si="38"/>
        <v>2.5806451612903226E-2</v>
      </c>
    </row>
    <row r="71" spans="1:66" x14ac:dyDescent="0.25">
      <c r="A71" s="2" t="s">
        <v>111</v>
      </c>
      <c r="B71" s="2" t="s">
        <v>126</v>
      </c>
      <c r="C71">
        <f>VLOOKUP($B71,'Tillförd energi'!$B$1:$AI$700,MATCH(C$1,'Tillförd energi'!$B$1:$AQ$1,0),FALSE)</f>
        <v>0</v>
      </c>
      <c r="D71">
        <f>VLOOKUP($B71,'Tillförd energi'!$B$1:$AI$700,MATCH(D$1,'Tillförd energi'!$B$1:$AQ$1,0),FALSE)</f>
        <v>1</v>
      </c>
      <c r="E71">
        <f>VLOOKUP($B71,'Tillförd energi'!$B$1:$AI$700,MATCH(E$1,'Tillförd energi'!$B$1:$AQ$1,0),FALSE)</f>
        <v>0</v>
      </c>
      <c r="F71">
        <f>VLOOKUP($B71,'Tillförd energi'!$B$1:$AI$700,MATCH(F$1,'Tillförd energi'!$B$1:$AQ$1,0),FALSE)</f>
        <v>0</v>
      </c>
      <c r="G71">
        <f>VLOOKUP($B71,'Tillförd energi'!$B$1:$AI$700,MATCH(G$1,'Tillförd energi'!$B$1:$AQ$1,0),FALSE)</f>
        <v>0</v>
      </c>
      <c r="H71">
        <f>VLOOKUP($B71,'Tillförd energi'!$B$1:$AI$700,MATCH(H$1,'Tillförd energi'!$B$1:$AQ$1,0),FALSE)</f>
        <v>0</v>
      </c>
      <c r="I71">
        <f>VLOOKUP($B71,'Tillförd energi'!$B$1:$AI$700,MATCH(I$1,'Tillförd energi'!$B$1:$AQ$1,0),FALSE)</f>
        <v>0</v>
      </c>
      <c r="J71">
        <f>VLOOKUP($B71,'Tillförd energi'!$B$1:$AI$700,MATCH(J$1,'Tillförd energi'!$B$1:$AQ$1,0),FALSE)</f>
        <v>0</v>
      </c>
      <c r="K71">
        <v>0</v>
      </c>
      <c r="L71">
        <f>VLOOKUP($B71,'Tillförd energi'!$B$1:$AI$700,MATCH(L$1,'Tillförd energi'!$B$1:$AQ$1,0),FALSE)</f>
        <v>0</v>
      </c>
      <c r="M71">
        <f>VLOOKUP($B71,'Tillförd energi'!$B$1:$AI$700,MATCH(M$1,'Tillförd energi'!$B$1:$AQ$1,0),FALSE)</f>
        <v>0</v>
      </c>
      <c r="N71">
        <f>VLOOKUP($B71,'Tillförd energi'!$B$1:$AI$700,MATCH(N$1,'Tillförd energi'!$B$1:$AQ$1,0),FALSE)</f>
        <v>0</v>
      </c>
      <c r="O71">
        <f>VLOOKUP($B71,'Tillförd energi'!$B$1:$AI$700,MATCH(O$1,'Tillförd energi'!$B$1:$AQ$1,0),FALSE)</f>
        <v>0</v>
      </c>
      <c r="P71">
        <f>VLOOKUP($B71,'Tillförd energi'!$B$1:$AI$700,MATCH(P$1,'Tillförd energi'!$B$1:$AQ$1,0),FALSE)</f>
        <v>0</v>
      </c>
      <c r="Q71">
        <f>VLOOKUP($B71,'Tillförd energi'!$B$1:$AI$700,MATCH(Q$1,'Tillförd energi'!$B$1:$AQ$1,0),FALSE)</f>
        <v>0</v>
      </c>
      <c r="R71">
        <f>VLOOKUP($B71,'Tillförd energi'!$B$1:$AI$700,MATCH(R$1,'Tillförd energi'!$B$1:$AQ$1,0),FALSE)</f>
        <v>0</v>
      </c>
      <c r="S71">
        <f>VLOOKUP($B71,'Tillförd energi'!$B$1:$AI$700,MATCH(S$1,'Tillförd energi'!$B$1:$AQ$1,0),FALSE)</f>
        <v>0</v>
      </c>
      <c r="T71">
        <f>VLOOKUP($B71,'Tillförd energi'!$B$1:$AI$700,MATCH(T$1,'Tillförd energi'!$B$1:$AQ$1,0),FALSE)</f>
        <v>0</v>
      </c>
      <c r="U71">
        <f>VLOOKUP($B71,'Tillförd energi'!$B$1:$AI$700,MATCH(U$1,'Tillförd energi'!$B$1:$AQ$1,0),FALSE)</f>
        <v>0</v>
      </c>
      <c r="V71">
        <f>VLOOKUP($B71,'Tillförd energi'!$B$1:$AI$700,MATCH(V$1,'Tillförd energi'!$B$1:$AQ$1,0),FALSE)</f>
        <v>0</v>
      </c>
      <c r="W71">
        <f>VLOOKUP($B71,'Tillförd energi'!$B$1:$AI$700,MATCH(W$1,'Tillförd energi'!$B$1:$AQ$1,0),FALSE)</f>
        <v>0</v>
      </c>
      <c r="X71">
        <f>VLOOKUP($B71,'Tillförd energi'!$B$1:$AI$700,MATCH(X$1,'Tillförd energi'!$B$1:$AQ$1,0),FALSE)</f>
        <v>0</v>
      </c>
      <c r="Y71">
        <f>VLOOKUP($B71,'Tillförd energi'!$B$1:$AI$700,MATCH(Y$1,'Tillförd energi'!$B$1:$AQ$1,0),FALSE)</f>
        <v>0</v>
      </c>
      <c r="Z71">
        <f>VLOOKUP($B71,'Tillförd energi'!$B$1:$AI$700,MATCH(Z$1,'Tillförd energi'!$B$1:$AQ$1,0),FALSE)</f>
        <v>0</v>
      </c>
      <c r="AA71">
        <f>VLOOKUP($B71,'Tillförd energi'!$B$1:$AI$700,MATCH(AA$1,'Tillförd energi'!$B$1:$AQ$1,0),FALSE)</f>
        <v>0</v>
      </c>
      <c r="AB71">
        <f>VLOOKUP($B71,'Tillförd energi'!$B$1:$AI$700,MATCH(AB$1,'Tillförd energi'!$B$1:$AQ$1,0),FALSE)</f>
        <v>0</v>
      </c>
      <c r="AC71">
        <f>VLOOKUP($B71,'Tillförd energi'!$B$1:$AI$700,MATCH(AC$1,'Tillförd energi'!$B$1:$AQ$1,0),FALSE)</f>
        <v>0</v>
      </c>
      <c r="AD71">
        <f>VLOOKUP($B71,'Tillförd energi'!$B$1:$AI$700,MATCH(AD$1,'Tillförd energi'!$B$1:$AQ$1,0),FALSE)</f>
        <v>75</v>
      </c>
      <c r="AE71">
        <f>VLOOKUP($B71,'Tillförd energi'!$B$1:$AI$700,MATCH(AE$1,'Tillförd energi'!$B$1:$AQ$1,0),FALSE)</f>
        <v>0</v>
      </c>
      <c r="AF71">
        <f>VLOOKUP($B71,'Tillförd energi'!$B$1:$AI$700,MATCH(AF$1,'Tillförd energi'!$B$1:$AQ$1,0),FALSE)</f>
        <v>1.92</v>
      </c>
      <c r="AG71">
        <f>IFERROR(VLOOKUP(B71,Miljö!$B$1:$AC$550,MATCH("Köpt mängd produktionsspecifik fjärrvärme:",Miljö!$B$1:$AC$1,0),FALSE)/1,0)</f>
        <v>0</v>
      </c>
      <c r="AI71">
        <f t="shared" si="20"/>
        <v>77.92</v>
      </c>
      <c r="AJ71">
        <f t="shared" si="21"/>
        <v>77.92</v>
      </c>
      <c r="AK71">
        <f>IF(ISERROR(1/VLOOKUP($B71,Leveranser!$B$1:$S$500,MATCH("såld värme (gwh)",Leveranser!$B$1:$S$1,0),FALSE)),"",VLOOKUP($B71,Leveranser!$B$1:$S$500,MATCH("såld värme (gwh)",Leveranser!$B$1:$S$1,0),FALSE))</f>
        <v>64</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195">
        <f t="shared" si="22"/>
        <v>0.82135523613963035</v>
      </c>
      <c r="AP71" t="str">
        <f>IFERROR(VLOOKUP($B71,Miljövärden!$B$2:$H$550,7,FALSE),"Nej, saknas")</f>
        <v>Ja</v>
      </c>
      <c r="AQ71" t="str">
        <f>IFERROR(VLOOKUP($B71,Miljövärden!$B$2:$H$550,6,FALSE),"Nej, saknas")</f>
        <v>Nej</v>
      </c>
      <c r="AU71">
        <f t="shared" si="23"/>
        <v>1.92</v>
      </c>
      <c r="AV71">
        <f t="shared" si="24"/>
        <v>0</v>
      </c>
      <c r="AW71">
        <f t="shared" si="25"/>
        <v>0</v>
      </c>
      <c r="AX71">
        <f t="shared" si="26"/>
        <v>0</v>
      </c>
      <c r="AZ71">
        <f t="shared" si="27"/>
        <v>0</v>
      </c>
      <c r="BC71">
        <f t="shared" si="28"/>
        <v>1</v>
      </c>
      <c r="BD71">
        <f t="shared" si="29"/>
        <v>0</v>
      </c>
      <c r="BE71">
        <f t="shared" si="30"/>
        <v>0</v>
      </c>
      <c r="BF71">
        <f t="shared" si="31"/>
        <v>75</v>
      </c>
      <c r="BG71">
        <f t="shared" si="32"/>
        <v>1.92</v>
      </c>
      <c r="BH71">
        <f t="shared" si="33"/>
        <v>77.92</v>
      </c>
      <c r="BJ71" s="195">
        <f t="shared" si="34"/>
        <v>1.2833675564681724E-2</v>
      </c>
      <c r="BK71" s="195">
        <f t="shared" si="35"/>
        <v>0</v>
      </c>
      <c r="BL71" s="195">
        <f t="shared" si="36"/>
        <v>0</v>
      </c>
      <c r="BM71" s="195">
        <f t="shared" si="37"/>
        <v>0.96252566735112932</v>
      </c>
      <c r="BN71" s="195">
        <f t="shared" si="38"/>
        <v>2.4640657084188909E-2</v>
      </c>
    </row>
    <row r="72" spans="1:66" x14ac:dyDescent="0.25">
      <c r="A72" s="2" t="s">
        <v>111</v>
      </c>
      <c r="B72" s="2" t="s">
        <v>127</v>
      </c>
      <c r="C72">
        <f>VLOOKUP($B72,'Tillförd energi'!$B$1:$AI$700,MATCH(C$1,'Tillförd energi'!$B$1:$AQ$1,0),FALSE)</f>
        <v>0</v>
      </c>
      <c r="D72">
        <f>VLOOKUP($B72,'Tillförd energi'!$B$1:$AI$700,MATCH(D$1,'Tillförd energi'!$B$1:$AQ$1,0),FALSE)</f>
        <v>6.4710000000000001</v>
      </c>
      <c r="E72">
        <f>VLOOKUP($B72,'Tillförd energi'!$B$1:$AI$700,MATCH(E$1,'Tillförd energi'!$B$1:$AQ$1,0),FALSE)</f>
        <v>0</v>
      </c>
      <c r="F72">
        <f>VLOOKUP($B72,'Tillförd energi'!$B$1:$AI$700,MATCH(F$1,'Tillförd energi'!$B$1:$AQ$1,0),FALSE)</f>
        <v>0</v>
      </c>
      <c r="G72">
        <f>VLOOKUP($B72,'Tillförd energi'!$B$1:$AI$700,MATCH(G$1,'Tillförd energi'!$B$1:$AQ$1,0),FALSE)</f>
        <v>0</v>
      </c>
      <c r="H72">
        <f>VLOOKUP($B72,'Tillförd energi'!$B$1:$AI$700,MATCH(H$1,'Tillförd energi'!$B$1:$AQ$1,0),FALSE)</f>
        <v>0</v>
      </c>
      <c r="I72">
        <f>VLOOKUP($B72,'Tillförd energi'!$B$1:$AI$700,MATCH(I$1,'Tillförd energi'!$B$1:$AQ$1,0),FALSE)</f>
        <v>0</v>
      </c>
      <c r="J72">
        <f>VLOOKUP($B72,'Tillförd energi'!$B$1:$AI$700,MATCH(J$1,'Tillförd energi'!$B$1:$AQ$1,0),FALSE)</f>
        <v>0</v>
      </c>
      <c r="K72">
        <v>0</v>
      </c>
      <c r="L72">
        <f>VLOOKUP($B72,'Tillförd energi'!$B$1:$AI$700,MATCH(L$1,'Tillförd energi'!$B$1:$AQ$1,0),FALSE)</f>
        <v>0</v>
      </c>
      <c r="M72">
        <f>VLOOKUP($B72,'Tillförd energi'!$B$1:$AI$700,MATCH(M$1,'Tillförd energi'!$B$1:$AQ$1,0),FALSE)</f>
        <v>0</v>
      </c>
      <c r="N72">
        <f>VLOOKUP($B72,'Tillförd energi'!$B$1:$AI$700,MATCH(N$1,'Tillförd energi'!$B$1:$AQ$1,0),FALSE)</f>
        <v>0</v>
      </c>
      <c r="O72">
        <f>VLOOKUP($B72,'Tillförd energi'!$B$1:$AI$700,MATCH(O$1,'Tillförd energi'!$B$1:$AQ$1,0),FALSE)</f>
        <v>0</v>
      </c>
      <c r="P72">
        <f>VLOOKUP($B72,'Tillförd energi'!$B$1:$AI$700,MATCH(P$1,'Tillförd energi'!$B$1:$AQ$1,0),FALSE)</f>
        <v>21.956</v>
      </c>
      <c r="Q72">
        <f>VLOOKUP($B72,'Tillförd energi'!$B$1:$AI$700,MATCH(Q$1,'Tillförd energi'!$B$1:$AQ$1,0),FALSE)</f>
        <v>0</v>
      </c>
      <c r="R72">
        <f>VLOOKUP($B72,'Tillförd energi'!$B$1:$AI$700,MATCH(R$1,'Tillförd energi'!$B$1:$AQ$1,0),FALSE)</f>
        <v>37.049999999999997</v>
      </c>
      <c r="S72">
        <f>VLOOKUP($B72,'Tillförd energi'!$B$1:$AI$700,MATCH(S$1,'Tillförd energi'!$B$1:$AQ$1,0),FALSE)</f>
        <v>0</v>
      </c>
      <c r="T72">
        <f>VLOOKUP($B72,'Tillförd energi'!$B$1:$AI$700,MATCH(T$1,'Tillförd energi'!$B$1:$AQ$1,0),FALSE)</f>
        <v>0</v>
      </c>
      <c r="U72">
        <f>VLOOKUP($B72,'Tillförd energi'!$B$1:$AI$700,MATCH(U$1,'Tillförd energi'!$B$1:$AQ$1,0),FALSE)</f>
        <v>0</v>
      </c>
      <c r="V72">
        <f>VLOOKUP($B72,'Tillförd energi'!$B$1:$AI$700,MATCH(V$1,'Tillförd energi'!$B$1:$AQ$1,0),FALSE)</f>
        <v>0</v>
      </c>
      <c r="W72">
        <f>VLOOKUP($B72,'Tillförd energi'!$B$1:$AI$700,MATCH(W$1,'Tillförd energi'!$B$1:$AQ$1,0),FALSE)</f>
        <v>3.1309999999999998</v>
      </c>
      <c r="X72">
        <f>VLOOKUP($B72,'Tillförd energi'!$B$1:$AI$700,MATCH(X$1,'Tillförd energi'!$B$1:$AQ$1,0),FALSE)</f>
        <v>0</v>
      </c>
      <c r="Y72">
        <f>VLOOKUP($B72,'Tillförd energi'!$B$1:$AI$700,MATCH(Y$1,'Tillförd energi'!$B$1:$AQ$1,0),FALSE)</f>
        <v>0</v>
      </c>
      <c r="Z72">
        <f>VLOOKUP($B72,'Tillförd energi'!$B$1:$AI$700,MATCH(Z$1,'Tillförd energi'!$B$1:$AQ$1,0),FALSE)</f>
        <v>0</v>
      </c>
      <c r="AA72">
        <f>VLOOKUP($B72,'Tillförd energi'!$B$1:$AI$700,MATCH(AA$1,'Tillförd energi'!$B$1:$AQ$1,0),FALSE)</f>
        <v>0</v>
      </c>
      <c r="AB72">
        <f>VLOOKUP($B72,'Tillförd energi'!$B$1:$AI$700,MATCH(AB$1,'Tillförd energi'!$B$1:$AQ$1,0),FALSE)</f>
        <v>0</v>
      </c>
      <c r="AC72">
        <f>VLOOKUP($B72,'Tillförd energi'!$B$1:$AI$700,MATCH(AC$1,'Tillförd energi'!$B$1:$AQ$1,0),FALSE)</f>
        <v>3.5259999999999998</v>
      </c>
      <c r="AD72">
        <f>VLOOKUP($B72,'Tillförd energi'!$B$1:$AI$700,MATCH(AD$1,'Tillförd energi'!$B$1:$AQ$1,0),FALSE)</f>
        <v>0</v>
      </c>
      <c r="AE72">
        <f>VLOOKUP($B72,'Tillförd energi'!$B$1:$AI$700,MATCH(AE$1,'Tillförd energi'!$B$1:$AQ$1,0),FALSE)</f>
        <v>0</v>
      </c>
      <c r="AF72">
        <f>VLOOKUP($B72,'Tillförd energi'!$B$1:$AI$700,MATCH(AF$1,'Tillförd energi'!$B$1:$AQ$1,0),FALSE)</f>
        <v>0.94699999999999995</v>
      </c>
      <c r="AG72">
        <f>IFERROR(VLOOKUP(B72,Miljö!$B$1:$AC$550,MATCH("Köpt mängd produktionsspecifik fjärrvärme:",Miljö!$B$1:$AC$1,0),FALSE)/1,0)</f>
        <v>0</v>
      </c>
      <c r="AI72">
        <f t="shared" si="20"/>
        <v>73.081000000000003</v>
      </c>
      <c r="AJ72">
        <f t="shared" si="21"/>
        <v>73.081000000000003</v>
      </c>
      <c r="AK72">
        <f>IF(ISERROR(1/VLOOKUP($B72,Leveranser!$B$1:$S$500,MATCH("såld värme (gwh)",Leveranser!$B$1:$S$1,0),FALSE)),"",VLOOKUP($B72,Leveranser!$B$1:$S$500,MATCH("såld värme (gwh)",Leveranser!$B$1:$S$1,0),FALSE))</f>
        <v>53.128999999999998</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195">
        <f t="shared" si="22"/>
        <v>0.72698786278239202</v>
      </c>
      <c r="AP72" t="str">
        <f>IFERROR(VLOOKUP($B72,Miljövärden!$B$2:$H$550,7,FALSE),"Nej, saknas")</f>
        <v>Ja</v>
      </c>
      <c r="AQ72" t="str">
        <f>IFERROR(VLOOKUP($B72,Miljövärden!$B$2:$H$550,6,FALSE),"Nej, saknas")</f>
        <v>Nej</v>
      </c>
      <c r="AU72">
        <f t="shared" si="23"/>
        <v>0.94699999999999995</v>
      </c>
      <c r="AV72">
        <f t="shared" si="24"/>
        <v>0</v>
      </c>
      <c r="AW72">
        <f t="shared" si="25"/>
        <v>21.956</v>
      </c>
      <c r="AX72">
        <f t="shared" si="26"/>
        <v>37.049999999999997</v>
      </c>
      <c r="AZ72">
        <f t="shared" si="27"/>
        <v>62.137</v>
      </c>
      <c r="BC72">
        <f t="shared" si="28"/>
        <v>6.4710000000000001</v>
      </c>
      <c r="BD72">
        <f t="shared" si="29"/>
        <v>0</v>
      </c>
      <c r="BE72">
        <f t="shared" si="30"/>
        <v>62.137</v>
      </c>
      <c r="BF72">
        <f t="shared" si="31"/>
        <v>3.5259999999999998</v>
      </c>
      <c r="BG72">
        <f t="shared" si="32"/>
        <v>0.94699999999999995</v>
      </c>
      <c r="BH72">
        <f t="shared" si="33"/>
        <v>73.081000000000003</v>
      </c>
      <c r="BJ72" s="195">
        <f t="shared" si="34"/>
        <v>8.8545586404126922E-2</v>
      </c>
      <c r="BK72" s="195">
        <f t="shared" si="35"/>
        <v>0</v>
      </c>
      <c r="BL72" s="195">
        <f t="shared" si="36"/>
        <v>0.85024835456548209</v>
      </c>
      <c r="BM72" s="195">
        <f t="shared" si="37"/>
        <v>4.8247834594491036E-2</v>
      </c>
      <c r="BN72" s="195">
        <f t="shared" si="38"/>
        <v>1.295822443589989E-2</v>
      </c>
    </row>
    <row r="73" spans="1:66" x14ac:dyDescent="0.25">
      <c r="A73" s="2" t="s">
        <v>111</v>
      </c>
      <c r="B73" s="2" t="s">
        <v>128</v>
      </c>
      <c r="C73">
        <f>VLOOKUP($B73,'Tillförd energi'!$B$1:$AI$700,MATCH(C$1,'Tillförd energi'!$B$1:$AQ$1,0),FALSE)</f>
        <v>0</v>
      </c>
      <c r="D73">
        <f>VLOOKUP($B73,'Tillförd energi'!$B$1:$AI$700,MATCH(D$1,'Tillförd energi'!$B$1:$AQ$1,0),FALSE)</f>
        <v>7.4999999999999997E-2</v>
      </c>
      <c r="E73">
        <f>VLOOKUP($B73,'Tillförd energi'!$B$1:$AI$700,MATCH(E$1,'Tillförd energi'!$B$1:$AQ$1,0),FALSE)</f>
        <v>0</v>
      </c>
      <c r="F73">
        <f>VLOOKUP($B73,'Tillförd energi'!$B$1:$AI$700,MATCH(F$1,'Tillförd energi'!$B$1:$AQ$1,0),FALSE)</f>
        <v>0</v>
      </c>
      <c r="G73">
        <f>VLOOKUP($B73,'Tillförd energi'!$B$1:$AI$700,MATCH(G$1,'Tillförd energi'!$B$1:$AQ$1,0),FALSE)</f>
        <v>0</v>
      </c>
      <c r="H73">
        <f>VLOOKUP($B73,'Tillförd energi'!$B$1:$AI$700,MATCH(H$1,'Tillförd energi'!$B$1:$AQ$1,0),FALSE)</f>
        <v>0</v>
      </c>
      <c r="I73">
        <f>VLOOKUP($B73,'Tillförd energi'!$B$1:$AI$700,MATCH(I$1,'Tillförd energi'!$B$1:$AQ$1,0),FALSE)</f>
        <v>0</v>
      </c>
      <c r="J73">
        <f>VLOOKUP($B73,'Tillförd energi'!$B$1:$AI$700,MATCH(J$1,'Tillförd energi'!$B$1:$AQ$1,0),FALSE)</f>
        <v>0</v>
      </c>
      <c r="K73">
        <v>0</v>
      </c>
      <c r="L73">
        <f>VLOOKUP($B73,'Tillförd energi'!$B$1:$AI$700,MATCH(L$1,'Tillförd energi'!$B$1:$AQ$1,0),FALSE)</f>
        <v>0</v>
      </c>
      <c r="M73">
        <f>VLOOKUP($B73,'Tillförd energi'!$B$1:$AI$700,MATCH(M$1,'Tillförd energi'!$B$1:$AQ$1,0),FALSE)</f>
        <v>0</v>
      </c>
      <c r="N73">
        <f>VLOOKUP($B73,'Tillförd energi'!$B$1:$AI$700,MATCH(N$1,'Tillförd energi'!$B$1:$AQ$1,0),FALSE)</f>
        <v>0</v>
      </c>
      <c r="O73">
        <f>VLOOKUP($B73,'Tillförd energi'!$B$1:$AI$700,MATCH(O$1,'Tillförd energi'!$B$1:$AQ$1,0),FALSE)</f>
        <v>0</v>
      </c>
      <c r="P73">
        <f>VLOOKUP($B73,'Tillförd energi'!$B$1:$AI$700,MATCH(P$1,'Tillförd energi'!$B$1:$AQ$1,0),FALSE)</f>
        <v>38.051000000000002</v>
      </c>
      <c r="Q73">
        <f>VLOOKUP($B73,'Tillförd energi'!$B$1:$AI$700,MATCH(Q$1,'Tillförd energi'!$B$1:$AQ$1,0),FALSE)</f>
        <v>0</v>
      </c>
      <c r="R73">
        <f>VLOOKUP($B73,'Tillförd energi'!$B$1:$AI$700,MATCH(R$1,'Tillförd energi'!$B$1:$AQ$1,0),FALSE)</f>
        <v>0</v>
      </c>
      <c r="S73">
        <f>VLOOKUP($B73,'Tillförd energi'!$B$1:$AI$700,MATCH(S$1,'Tillförd energi'!$B$1:$AQ$1,0),FALSE)</f>
        <v>0</v>
      </c>
      <c r="T73">
        <f>VLOOKUP($B73,'Tillförd energi'!$B$1:$AI$700,MATCH(T$1,'Tillförd energi'!$B$1:$AQ$1,0),FALSE)</f>
        <v>0</v>
      </c>
      <c r="U73">
        <f>VLOOKUP($B73,'Tillförd energi'!$B$1:$AI$700,MATCH(U$1,'Tillförd energi'!$B$1:$AQ$1,0),FALSE)</f>
        <v>0</v>
      </c>
      <c r="V73">
        <f>VLOOKUP($B73,'Tillförd energi'!$B$1:$AI$700,MATCH(V$1,'Tillförd energi'!$B$1:$AQ$1,0),FALSE)</f>
        <v>0</v>
      </c>
      <c r="W73">
        <f>VLOOKUP($B73,'Tillförd energi'!$B$1:$AI$700,MATCH(W$1,'Tillförd energi'!$B$1:$AQ$1,0),FALSE)</f>
        <v>3.7959999999999998</v>
      </c>
      <c r="X73">
        <f>VLOOKUP($B73,'Tillförd energi'!$B$1:$AI$700,MATCH(X$1,'Tillförd energi'!$B$1:$AQ$1,0),FALSE)</f>
        <v>0</v>
      </c>
      <c r="Y73">
        <f>VLOOKUP($B73,'Tillförd energi'!$B$1:$AI$700,MATCH(Y$1,'Tillförd energi'!$B$1:$AQ$1,0),FALSE)</f>
        <v>0</v>
      </c>
      <c r="Z73">
        <f>VLOOKUP($B73,'Tillförd energi'!$B$1:$AI$700,MATCH(Z$1,'Tillförd energi'!$B$1:$AQ$1,0),FALSE)</f>
        <v>0</v>
      </c>
      <c r="AA73">
        <f>VLOOKUP($B73,'Tillförd energi'!$B$1:$AI$700,MATCH(AA$1,'Tillförd energi'!$B$1:$AQ$1,0),FALSE)</f>
        <v>11.911</v>
      </c>
      <c r="AB73">
        <f>VLOOKUP($B73,'Tillförd energi'!$B$1:$AI$700,MATCH(AB$1,'Tillförd energi'!$B$1:$AQ$1,0),FALSE)</f>
        <v>16.989000000000001</v>
      </c>
      <c r="AC73">
        <f>VLOOKUP($B73,'Tillförd energi'!$B$1:$AI$700,MATCH(AC$1,'Tillförd energi'!$B$1:$AQ$1,0),FALSE)</f>
        <v>0</v>
      </c>
      <c r="AD73">
        <f>VLOOKUP($B73,'Tillförd energi'!$B$1:$AI$700,MATCH(AD$1,'Tillförd energi'!$B$1:$AQ$1,0),FALSE)</f>
        <v>0</v>
      </c>
      <c r="AE73">
        <f>VLOOKUP($B73,'Tillförd energi'!$B$1:$AI$700,MATCH(AE$1,'Tillförd energi'!$B$1:$AQ$1,0),FALSE)</f>
        <v>0</v>
      </c>
      <c r="AF73">
        <f>VLOOKUP($B73,'Tillförd energi'!$B$1:$AI$700,MATCH(AF$1,'Tillförd energi'!$B$1:$AQ$1,0),FALSE)</f>
        <v>3.06</v>
      </c>
      <c r="AG73">
        <f>IFERROR(VLOOKUP(B73,Miljö!$B$1:$AC$550,MATCH("Köpt mängd produktionsspecifik fjärrvärme:",Miljö!$B$1:$AC$1,0),FALSE)/1,0)</f>
        <v>0</v>
      </c>
      <c r="AI73">
        <f t="shared" si="20"/>
        <v>73.882000000000005</v>
      </c>
      <c r="AJ73">
        <f t="shared" si="21"/>
        <v>73.882000000000005</v>
      </c>
      <c r="AK73">
        <f>IF(ISERROR(1/VLOOKUP($B73,Leveranser!$B$1:$S$500,MATCH("såld värme (gwh)",Leveranser!$B$1:$S$1,0),FALSE)),"",VLOOKUP($B73,Leveranser!$B$1:$S$500,MATCH("såld värme (gwh)",Leveranser!$B$1:$S$1,0),FALSE))</f>
        <v>58.9</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195">
        <f t="shared" si="22"/>
        <v>0.79721718415852294</v>
      </c>
      <c r="AP73" t="str">
        <f>IFERROR(VLOOKUP($B73,Miljövärden!$B$2:$H$550,7,FALSE),"Nej, saknas")</f>
        <v>Ja</v>
      </c>
      <c r="AQ73" t="str">
        <f>IFERROR(VLOOKUP($B73,Miljövärden!$B$2:$H$550,6,FALSE),"Nej, saknas")</f>
        <v>Nej</v>
      </c>
      <c r="AU73">
        <f t="shared" si="23"/>
        <v>14.971</v>
      </c>
      <c r="AV73">
        <f t="shared" si="24"/>
        <v>0</v>
      </c>
      <c r="AW73">
        <f t="shared" si="25"/>
        <v>38.051000000000002</v>
      </c>
      <c r="AX73">
        <f t="shared" si="26"/>
        <v>0</v>
      </c>
      <c r="AZ73">
        <f t="shared" si="27"/>
        <v>41.847000000000001</v>
      </c>
      <c r="BC73">
        <f t="shared" si="28"/>
        <v>7.4999999999999997E-2</v>
      </c>
      <c r="BD73">
        <f t="shared" si="29"/>
        <v>0</v>
      </c>
      <c r="BE73">
        <f t="shared" si="30"/>
        <v>41.847000000000001</v>
      </c>
      <c r="BF73">
        <f t="shared" si="31"/>
        <v>16.989000000000001</v>
      </c>
      <c r="BG73">
        <f t="shared" si="32"/>
        <v>14.971</v>
      </c>
      <c r="BH73">
        <f t="shared" si="33"/>
        <v>73.882000000000005</v>
      </c>
      <c r="BJ73" s="195">
        <f t="shared" si="34"/>
        <v>1.015132237892856E-3</v>
      </c>
      <c r="BK73" s="195">
        <f t="shared" si="35"/>
        <v>0</v>
      </c>
      <c r="BL73" s="195">
        <f t="shared" si="36"/>
        <v>0.56640318345469798</v>
      </c>
      <c r="BM73" s="195">
        <f t="shared" si="37"/>
        <v>0.22994775452748978</v>
      </c>
      <c r="BN73" s="195">
        <f t="shared" si="38"/>
        <v>0.20263392977991931</v>
      </c>
    </row>
    <row r="74" spans="1:66" x14ac:dyDescent="0.25">
      <c r="A74" s="2" t="s">
        <v>111</v>
      </c>
      <c r="B74" s="2" t="s">
        <v>129</v>
      </c>
      <c r="C74">
        <f>VLOOKUP($B74,'Tillförd energi'!$B$1:$AI$700,MATCH(C$1,'Tillförd energi'!$B$1:$AQ$1,0),FALSE)</f>
        <v>0</v>
      </c>
      <c r="D74">
        <f>VLOOKUP($B74,'Tillförd energi'!$B$1:$AI$700,MATCH(D$1,'Tillförd energi'!$B$1:$AQ$1,0),FALSE)</f>
        <v>0.81200000000000006</v>
      </c>
      <c r="E74">
        <f>VLOOKUP($B74,'Tillförd energi'!$B$1:$AI$700,MATCH(E$1,'Tillförd energi'!$B$1:$AQ$1,0),FALSE)</f>
        <v>0</v>
      </c>
      <c r="F74">
        <f>VLOOKUP($B74,'Tillförd energi'!$B$1:$AI$700,MATCH(F$1,'Tillförd energi'!$B$1:$AQ$1,0),FALSE)</f>
        <v>0</v>
      </c>
      <c r="G74">
        <f>VLOOKUP($B74,'Tillförd energi'!$B$1:$AI$700,MATCH(G$1,'Tillförd energi'!$B$1:$AQ$1,0),FALSE)</f>
        <v>0</v>
      </c>
      <c r="H74">
        <f>VLOOKUP($B74,'Tillförd energi'!$B$1:$AI$700,MATCH(H$1,'Tillförd energi'!$B$1:$AQ$1,0),FALSE)</f>
        <v>0</v>
      </c>
      <c r="I74">
        <f>VLOOKUP($B74,'Tillförd energi'!$B$1:$AI$700,MATCH(I$1,'Tillförd energi'!$B$1:$AQ$1,0),FALSE)</f>
        <v>0</v>
      </c>
      <c r="J74">
        <f>VLOOKUP($B74,'Tillförd energi'!$B$1:$AI$700,MATCH(J$1,'Tillförd energi'!$B$1:$AQ$1,0),FALSE)</f>
        <v>0</v>
      </c>
      <c r="K74">
        <v>0</v>
      </c>
      <c r="L74">
        <f>VLOOKUP($B74,'Tillförd energi'!$B$1:$AI$700,MATCH(L$1,'Tillförd energi'!$B$1:$AQ$1,0),FALSE)</f>
        <v>0</v>
      </c>
      <c r="M74">
        <f>VLOOKUP($B74,'Tillförd energi'!$B$1:$AI$700,MATCH(M$1,'Tillförd energi'!$B$1:$AQ$1,0),FALSE)</f>
        <v>0</v>
      </c>
      <c r="N74">
        <f>VLOOKUP($B74,'Tillförd energi'!$B$1:$AI$700,MATCH(N$1,'Tillförd energi'!$B$1:$AQ$1,0),FALSE)</f>
        <v>0</v>
      </c>
      <c r="O74">
        <f>VLOOKUP($B74,'Tillförd energi'!$B$1:$AI$700,MATCH(O$1,'Tillförd energi'!$B$1:$AQ$1,0),FALSE)</f>
        <v>0</v>
      </c>
      <c r="P74">
        <f>VLOOKUP($B74,'Tillförd energi'!$B$1:$AI$700,MATCH(P$1,'Tillförd energi'!$B$1:$AQ$1,0),FALSE)</f>
        <v>28.986999999999998</v>
      </c>
      <c r="Q74">
        <f>VLOOKUP($B74,'Tillförd energi'!$B$1:$AI$700,MATCH(Q$1,'Tillförd energi'!$B$1:$AQ$1,0),FALSE)</f>
        <v>0</v>
      </c>
      <c r="R74">
        <f>VLOOKUP($B74,'Tillförd energi'!$B$1:$AI$700,MATCH(R$1,'Tillförd energi'!$B$1:$AQ$1,0),FALSE)</f>
        <v>0</v>
      </c>
      <c r="S74">
        <f>VLOOKUP($B74,'Tillförd energi'!$B$1:$AI$700,MATCH(S$1,'Tillförd energi'!$B$1:$AQ$1,0),FALSE)</f>
        <v>0</v>
      </c>
      <c r="T74">
        <f>VLOOKUP($B74,'Tillförd energi'!$B$1:$AI$700,MATCH(T$1,'Tillförd energi'!$B$1:$AQ$1,0),FALSE)</f>
        <v>0</v>
      </c>
      <c r="U74">
        <f>VLOOKUP($B74,'Tillförd energi'!$B$1:$AI$700,MATCH(U$1,'Tillförd energi'!$B$1:$AQ$1,0),FALSE)</f>
        <v>0</v>
      </c>
      <c r="V74">
        <f>VLOOKUP($B74,'Tillförd energi'!$B$1:$AI$700,MATCH(V$1,'Tillförd energi'!$B$1:$AQ$1,0),FALSE)</f>
        <v>0</v>
      </c>
      <c r="W74">
        <f>VLOOKUP($B74,'Tillförd energi'!$B$1:$AI$700,MATCH(W$1,'Tillförd energi'!$B$1:$AQ$1,0),FALSE)</f>
        <v>3.734</v>
      </c>
      <c r="X74">
        <f>VLOOKUP($B74,'Tillförd energi'!$B$1:$AI$700,MATCH(X$1,'Tillförd energi'!$B$1:$AQ$1,0),FALSE)</f>
        <v>0</v>
      </c>
      <c r="Y74">
        <f>VLOOKUP($B74,'Tillförd energi'!$B$1:$AI$700,MATCH(Y$1,'Tillförd energi'!$B$1:$AQ$1,0),FALSE)</f>
        <v>0</v>
      </c>
      <c r="Z74">
        <f>VLOOKUP($B74,'Tillförd energi'!$B$1:$AI$700,MATCH(Z$1,'Tillförd energi'!$B$1:$AQ$1,0),FALSE)</f>
        <v>0</v>
      </c>
      <c r="AA74">
        <f>VLOOKUP($B74,'Tillförd energi'!$B$1:$AI$700,MATCH(AA$1,'Tillförd energi'!$B$1:$AQ$1,0),FALSE)</f>
        <v>0</v>
      </c>
      <c r="AB74">
        <f>VLOOKUP($B74,'Tillförd energi'!$B$1:$AI$700,MATCH(AB$1,'Tillförd energi'!$B$1:$AQ$1,0),FALSE)</f>
        <v>0</v>
      </c>
      <c r="AC74">
        <f>VLOOKUP($B74,'Tillförd energi'!$B$1:$AI$700,MATCH(AC$1,'Tillförd energi'!$B$1:$AQ$1,0),FALSE)</f>
        <v>0</v>
      </c>
      <c r="AD74">
        <f>VLOOKUP($B74,'Tillförd energi'!$B$1:$AI$700,MATCH(AD$1,'Tillförd energi'!$B$1:$AQ$1,0),FALSE)</f>
        <v>0</v>
      </c>
      <c r="AE74">
        <f>VLOOKUP($B74,'Tillförd energi'!$B$1:$AI$700,MATCH(AE$1,'Tillförd energi'!$B$1:$AQ$1,0),FALSE)</f>
        <v>0</v>
      </c>
      <c r="AF74">
        <f>VLOOKUP($B74,'Tillförd energi'!$B$1:$AI$700,MATCH(AF$1,'Tillförd energi'!$B$1:$AQ$1,0),FALSE)</f>
        <v>1.0940000000000001</v>
      </c>
      <c r="AG74">
        <f>IFERROR(VLOOKUP(B74,Miljö!$B$1:$AC$550,MATCH("Köpt mängd produktionsspecifik fjärrvärme:",Miljö!$B$1:$AC$1,0),FALSE)/1,0)</f>
        <v>0</v>
      </c>
      <c r="AI74">
        <f t="shared" si="20"/>
        <v>34.627000000000002</v>
      </c>
      <c r="AJ74">
        <f t="shared" si="21"/>
        <v>34.627000000000002</v>
      </c>
      <c r="AK74">
        <f>IF(ISERROR(1/VLOOKUP($B74,Leveranser!$B$1:$S$500,MATCH("såld värme (gwh)",Leveranser!$B$1:$S$1,0),FALSE)),"",VLOOKUP($B74,Leveranser!$B$1:$S$500,MATCH("såld värme (gwh)",Leveranser!$B$1:$S$1,0),FALSE))</f>
        <v>25.1</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195">
        <f t="shared" si="22"/>
        <v>0.72486787766771599</v>
      </c>
      <c r="AP74" t="str">
        <f>IFERROR(VLOOKUP($B74,Miljövärden!$B$2:$H$550,7,FALSE),"Nej, saknas")</f>
        <v>Ja</v>
      </c>
      <c r="AQ74" t="str">
        <f>IFERROR(VLOOKUP($B74,Miljövärden!$B$2:$H$550,6,FALSE),"Nej, saknas")</f>
        <v>Nej</v>
      </c>
      <c r="AU74">
        <f t="shared" si="23"/>
        <v>1.0940000000000001</v>
      </c>
      <c r="AV74">
        <f t="shared" si="24"/>
        <v>0</v>
      </c>
      <c r="AW74">
        <f t="shared" si="25"/>
        <v>28.986999999999998</v>
      </c>
      <c r="AX74">
        <f t="shared" si="26"/>
        <v>0</v>
      </c>
      <c r="AZ74">
        <f t="shared" si="27"/>
        <v>32.720999999999997</v>
      </c>
      <c r="BC74">
        <f t="shared" si="28"/>
        <v>0.81200000000000006</v>
      </c>
      <c r="BD74">
        <f t="shared" si="29"/>
        <v>0</v>
      </c>
      <c r="BE74">
        <f t="shared" si="30"/>
        <v>32.720999999999997</v>
      </c>
      <c r="BF74">
        <f t="shared" si="31"/>
        <v>0</v>
      </c>
      <c r="BG74">
        <f t="shared" si="32"/>
        <v>1.0940000000000001</v>
      </c>
      <c r="BH74">
        <f t="shared" si="33"/>
        <v>34.626999999999995</v>
      </c>
      <c r="BJ74" s="195">
        <f t="shared" si="34"/>
        <v>2.3449909030525316E-2</v>
      </c>
      <c r="BK74" s="195">
        <f t="shared" si="35"/>
        <v>0</v>
      </c>
      <c r="BL74" s="195">
        <f t="shared" si="36"/>
        <v>0.94495624801455513</v>
      </c>
      <c r="BM74" s="195">
        <f t="shared" si="37"/>
        <v>0</v>
      </c>
      <c r="BN74" s="195">
        <f t="shared" si="38"/>
        <v>3.1593842954919578E-2</v>
      </c>
    </row>
    <row r="75" spans="1:66" x14ac:dyDescent="0.25">
      <c r="A75" s="2" t="s">
        <v>111</v>
      </c>
      <c r="B75" s="2" t="s">
        <v>130</v>
      </c>
      <c r="C75">
        <f>VLOOKUP($B75,'Tillförd energi'!$B$1:$AI$700,MATCH(C$1,'Tillförd energi'!$B$1:$AQ$1,0),FALSE)</f>
        <v>0</v>
      </c>
      <c r="D75">
        <f>VLOOKUP($B75,'Tillförd energi'!$B$1:$AI$700,MATCH(D$1,'Tillförd energi'!$B$1:$AQ$1,0),FALSE)</f>
        <v>0.5</v>
      </c>
      <c r="E75">
        <f>VLOOKUP($B75,'Tillförd energi'!$B$1:$AI$700,MATCH(E$1,'Tillförd energi'!$B$1:$AQ$1,0),FALSE)</f>
        <v>0</v>
      </c>
      <c r="F75">
        <f>VLOOKUP($B75,'Tillförd energi'!$B$1:$AI$700,MATCH(F$1,'Tillförd energi'!$B$1:$AQ$1,0),FALSE)</f>
        <v>0</v>
      </c>
      <c r="G75">
        <f>VLOOKUP($B75,'Tillförd energi'!$B$1:$AI$700,MATCH(G$1,'Tillförd energi'!$B$1:$AQ$1,0),FALSE)</f>
        <v>0</v>
      </c>
      <c r="H75">
        <f>VLOOKUP($B75,'Tillförd energi'!$B$1:$AI$700,MATCH(H$1,'Tillförd energi'!$B$1:$AQ$1,0),FALSE)</f>
        <v>0.6</v>
      </c>
      <c r="I75">
        <f>VLOOKUP($B75,'Tillförd energi'!$B$1:$AI$700,MATCH(I$1,'Tillförd energi'!$B$1:$AQ$1,0),FALSE)</f>
        <v>0</v>
      </c>
      <c r="J75">
        <f>VLOOKUP($B75,'Tillförd energi'!$B$1:$AI$700,MATCH(J$1,'Tillförd energi'!$B$1:$AQ$1,0),FALSE)</f>
        <v>0</v>
      </c>
      <c r="K75">
        <v>0</v>
      </c>
      <c r="L75">
        <f>VLOOKUP($B75,'Tillförd energi'!$B$1:$AI$700,MATCH(L$1,'Tillförd energi'!$B$1:$AQ$1,0),FALSE)</f>
        <v>0</v>
      </c>
      <c r="M75">
        <f>VLOOKUP($B75,'Tillförd energi'!$B$1:$AI$700,MATCH(M$1,'Tillförd energi'!$B$1:$AQ$1,0),FALSE)</f>
        <v>23</v>
      </c>
      <c r="N75">
        <f>VLOOKUP($B75,'Tillförd energi'!$B$1:$AI$700,MATCH(N$1,'Tillförd energi'!$B$1:$AQ$1,0),FALSE)</f>
        <v>2</v>
      </c>
      <c r="O75">
        <f>VLOOKUP($B75,'Tillförd energi'!$B$1:$AI$700,MATCH(O$1,'Tillförd energi'!$B$1:$AQ$1,0),FALSE)</f>
        <v>11</v>
      </c>
      <c r="P75">
        <f>VLOOKUP($B75,'Tillförd energi'!$B$1:$AI$700,MATCH(P$1,'Tillförd energi'!$B$1:$AQ$1,0),FALSE)</f>
        <v>23</v>
      </c>
      <c r="Q75">
        <f>VLOOKUP($B75,'Tillförd energi'!$B$1:$AI$700,MATCH(Q$1,'Tillförd energi'!$B$1:$AQ$1,0),FALSE)</f>
        <v>21</v>
      </c>
      <c r="R75">
        <f>VLOOKUP($B75,'Tillförd energi'!$B$1:$AI$700,MATCH(R$1,'Tillförd energi'!$B$1:$AQ$1,0),FALSE)</f>
        <v>0</v>
      </c>
      <c r="S75">
        <f>VLOOKUP($B75,'Tillförd energi'!$B$1:$AI$700,MATCH(S$1,'Tillförd energi'!$B$1:$AQ$1,0),FALSE)</f>
        <v>9.5</v>
      </c>
      <c r="T75">
        <f>VLOOKUP($B75,'Tillförd energi'!$B$1:$AI$700,MATCH(T$1,'Tillförd energi'!$B$1:$AQ$1,0),FALSE)</f>
        <v>0</v>
      </c>
      <c r="U75">
        <f>VLOOKUP($B75,'Tillförd energi'!$B$1:$AI$700,MATCH(U$1,'Tillförd energi'!$B$1:$AQ$1,0),FALSE)</f>
        <v>0</v>
      </c>
      <c r="V75">
        <f>VLOOKUP($B75,'Tillförd energi'!$B$1:$AI$700,MATCH(V$1,'Tillförd energi'!$B$1:$AQ$1,0),FALSE)</f>
        <v>0</v>
      </c>
      <c r="W75">
        <f>VLOOKUP($B75,'Tillförd energi'!$B$1:$AI$700,MATCH(W$1,'Tillförd energi'!$B$1:$AQ$1,0),FALSE)</f>
        <v>1</v>
      </c>
      <c r="X75">
        <f>VLOOKUP($B75,'Tillförd energi'!$B$1:$AI$700,MATCH(X$1,'Tillförd energi'!$B$1:$AQ$1,0),FALSE)</f>
        <v>0</v>
      </c>
      <c r="Y75">
        <f>VLOOKUP($B75,'Tillförd energi'!$B$1:$AI$700,MATCH(Y$1,'Tillförd energi'!$B$1:$AQ$1,0),FALSE)</f>
        <v>0</v>
      </c>
      <c r="Z75">
        <f>VLOOKUP($B75,'Tillförd energi'!$B$1:$AI$700,MATCH(Z$1,'Tillförd energi'!$B$1:$AQ$1,0),FALSE)</f>
        <v>0</v>
      </c>
      <c r="AA75">
        <f>VLOOKUP($B75,'Tillförd energi'!$B$1:$AI$700,MATCH(AA$1,'Tillförd energi'!$B$1:$AQ$1,0),FALSE)</f>
        <v>0</v>
      </c>
      <c r="AB75">
        <f>VLOOKUP($B75,'Tillförd energi'!$B$1:$AI$700,MATCH(AB$1,'Tillförd energi'!$B$1:$AQ$1,0),FALSE)</f>
        <v>0</v>
      </c>
      <c r="AC75">
        <f>VLOOKUP($B75,'Tillförd energi'!$B$1:$AI$700,MATCH(AC$1,'Tillförd energi'!$B$1:$AQ$1,0),FALSE)</f>
        <v>12.9</v>
      </c>
      <c r="AD75">
        <f>VLOOKUP($B75,'Tillförd energi'!$B$1:$AI$700,MATCH(AD$1,'Tillförd energi'!$B$1:$AQ$1,0),FALSE)</f>
        <v>7</v>
      </c>
      <c r="AE75">
        <f>VLOOKUP($B75,'Tillförd energi'!$B$1:$AI$700,MATCH(AE$1,'Tillförd energi'!$B$1:$AQ$1,0),FALSE)</f>
        <v>0</v>
      </c>
      <c r="AF75">
        <f>VLOOKUP($B75,'Tillförd energi'!$B$1:$AI$700,MATCH(AF$1,'Tillförd energi'!$B$1:$AQ$1,0),FALSE)</f>
        <v>1.1000000000000001</v>
      </c>
      <c r="AG75">
        <f>IFERROR(VLOOKUP(B75,Miljö!$B$1:$AC$550,MATCH("Köpt mängd produktionsspecifik fjärrvärme:",Miljö!$B$1:$AC$1,0),FALSE)/1,0)</f>
        <v>0</v>
      </c>
      <c r="AI75">
        <f t="shared" si="20"/>
        <v>112.6</v>
      </c>
      <c r="AJ75">
        <f t="shared" si="21"/>
        <v>112.6</v>
      </c>
      <c r="AK75">
        <f>IF(ISERROR(1/VLOOKUP($B75,Leveranser!$B$1:$S$500,MATCH("såld värme (gwh)",Leveranser!$B$1:$S$1,0),FALSE)),"",VLOOKUP($B75,Leveranser!$B$1:$S$500,MATCH("såld värme (gwh)",Leveranser!$B$1:$S$1,0),FALSE))</f>
        <v>87</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195">
        <f t="shared" si="22"/>
        <v>0.77264653641207814</v>
      </c>
      <c r="AP75" t="str">
        <f>IFERROR(VLOOKUP($B75,Miljövärden!$B$2:$H$550,7,FALSE),"Nej, saknas")</f>
        <v>Ja</v>
      </c>
      <c r="AQ75" t="str">
        <f>IFERROR(VLOOKUP($B75,Miljövärden!$B$2:$H$550,6,FALSE),"Nej, saknas")</f>
        <v>Nej</v>
      </c>
      <c r="AU75">
        <f t="shared" si="23"/>
        <v>1.1000000000000001</v>
      </c>
      <c r="AV75">
        <f t="shared" si="24"/>
        <v>0</v>
      </c>
      <c r="AW75">
        <f t="shared" si="25"/>
        <v>80</v>
      </c>
      <c r="AX75">
        <f t="shared" si="26"/>
        <v>9.5</v>
      </c>
      <c r="AZ75">
        <f t="shared" si="27"/>
        <v>90.5</v>
      </c>
      <c r="BC75">
        <f t="shared" si="28"/>
        <v>1.1000000000000001</v>
      </c>
      <c r="BD75">
        <f t="shared" si="29"/>
        <v>0</v>
      </c>
      <c r="BE75">
        <f t="shared" si="30"/>
        <v>90.5</v>
      </c>
      <c r="BF75">
        <f t="shared" si="31"/>
        <v>19.899999999999999</v>
      </c>
      <c r="BG75">
        <f t="shared" si="32"/>
        <v>1.1000000000000001</v>
      </c>
      <c r="BH75">
        <f t="shared" si="33"/>
        <v>112.6</v>
      </c>
      <c r="BJ75" s="195">
        <f t="shared" si="34"/>
        <v>9.7690941385435177E-3</v>
      </c>
      <c r="BK75" s="195">
        <f t="shared" si="35"/>
        <v>0</v>
      </c>
      <c r="BL75" s="195">
        <f t="shared" si="36"/>
        <v>0.80373001776198938</v>
      </c>
      <c r="BM75" s="195">
        <f t="shared" si="37"/>
        <v>0.17673179396092362</v>
      </c>
      <c r="BN75" s="195">
        <f t="shared" si="38"/>
        <v>9.7690941385435177E-3</v>
      </c>
    </row>
    <row r="76" spans="1:66" x14ac:dyDescent="0.25">
      <c r="A76" s="2" t="s">
        <v>111</v>
      </c>
      <c r="B76" s="2" t="s">
        <v>131</v>
      </c>
      <c r="C76">
        <f>VLOOKUP($B76,'Tillförd energi'!$B$1:$AI$700,MATCH(C$1,'Tillförd energi'!$B$1:$AQ$1,0),FALSE)</f>
        <v>0</v>
      </c>
      <c r="D76">
        <f>VLOOKUP($B76,'Tillförd energi'!$B$1:$AI$700,MATCH(D$1,'Tillförd energi'!$B$1:$AQ$1,0),FALSE)</f>
        <v>2.677</v>
      </c>
      <c r="E76">
        <f>VLOOKUP($B76,'Tillförd energi'!$B$1:$AI$700,MATCH(E$1,'Tillförd energi'!$B$1:$AQ$1,0),FALSE)</f>
        <v>0</v>
      </c>
      <c r="F76">
        <f>VLOOKUP($B76,'Tillförd energi'!$B$1:$AI$700,MATCH(F$1,'Tillförd energi'!$B$1:$AQ$1,0),FALSE)</f>
        <v>0</v>
      </c>
      <c r="G76">
        <f>VLOOKUP($B76,'Tillförd energi'!$B$1:$AI$700,MATCH(G$1,'Tillförd energi'!$B$1:$AQ$1,0),FALSE)</f>
        <v>0</v>
      </c>
      <c r="H76">
        <f>VLOOKUP($B76,'Tillförd energi'!$B$1:$AI$700,MATCH(H$1,'Tillförd energi'!$B$1:$AQ$1,0),FALSE)</f>
        <v>0</v>
      </c>
      <c r="I76">
        <f>VLOOKUP($B76,'Tillförd energi'!$B$1:$AI$700,MATCH(I$1,'Tillförd energi'!$B$1:$AQ$1,0),FALSE)</f>
        <v>0</v>
      </c>
      <c r="J76">
        <f>VLOOKUP($B76,'Tillförd energi'!$B$1:$AI$700,MATCH(J$1,'Tillförd energi'!$B$1:$AQ$1,0),FALSE)</f>
        <v>0</v>
      </c>
      <c r="K76">
        <v>0</v>
      </c>
      <c r="L76">
        <f>VLOOKUP($B76,'Tillförd energi'!$B$1:$AI$700,MATCH(L$1,'Tillförd energi'!$B$1:$AQ$1,0),FALSE)</f>
        <v>0</v>
      </c>
      <c r="M76">
        <f>VLOOKUP($B76,'Tillförd energi'!$B$1:$AI$700,MATCH(M$1,'Tillförd energi'!$B$1:$AQ$1,0),FALSE)</f>
        <v>0</v>
      </c>
      <c r="N76">
        <f>VLOOKUP($B76,'Tillförd energi'!$B$1:$AI$700,MATCH(N$1,'Tillförd energi'!$B$1:$AQ$1,0),FALSE)</f>
        <v>0</v>
      </c>
      <c r="O76">
        <f>VLOOKUP($B76,'Tillförd energi'!$B$1:$AI$700,MATCH(O$1,'Tillförd energi'!$B$1:$AQ$1,0),FALSE)</f>
        <v>0</v>
      </c>
      <c r="P76">
        <f>VLOOKUP($B76,'Tillförd energi'!$B$1:$AI$700,MATCH(P$1,'Tillförd energi'!$B$1:$AQ$1,0),FALSE)</f>
        <v>48.838000000000001</v>
      </c>
      <c r="Q76">
        <f>VLOOKUP($B76,'Tillförd energi'!$B$1:$AI$700,MATCH(Q$1,'Tillförd energi'!$B$1:$AQ$1,0),FALSE)</f>
        <v>0</v>
      </c>
      <c r="R76">
        <f>VLOOKUP($B76,'Tillförd energi'!$B$1:$AI$700,MATCH(R$1,'Tillförd energi'!$B$1:$AQ$1,0),FALSE)</f>
        <v>12.343</v>
      </c>
      <c r="S76">
        <f>VLOOKUP($B76,'Tillförd energi'!$B$1:$AI$700,MATCH(S$1,'Tillförd energi'!$B$1:$AQ$1,0),FALSE)</f>
        <v>0</v>
      </c>
      <c r="T76">
        <f>VLOOKUP($B76,'Tillförd energi'!$B$1:$AI$700,MATCH(T$1,'Tillförd energi'!$B$1:$AQ$1,0),FALSE)</f>
        <v>0</v>
      </c>
      <c r="U76">
        <f>VLOOKUP($B76,'Tillförd energi'!$B$1:$AI$700,MATCH(U$1,'Tillförd energi'!$B$1:$AQ$1,0),FALSE)</f>
        <v>0</v>
      </c>
      <c r="V76">
        <f>VLOOKUP($B76,'Tillförd energi'!$B$1:$AI$700,MATCH(V$1,'Tillförd energi'!$B$1:$AQ$1,0),FALSE)</f>
        <v>0</v>
      </c>
      <c r="W76">
        <f>VLOOKUP($B76,'Tillförd energi'!$B$1:$AI$700,MATCH(W$1,'Tillförd energi'!$B$1:$AQ$1,0),FALSE)</f>
        <v>7.8970000000000002</v>
      </c>
      <c r="X76">
        <f>VLOOKUP($B76,'Tillförd energi'!$B$1:$AI$700,MATCH(X$1,'Tillförd energi'!$B$1:$AQ$1,0),FALSE)</f>
        <v>0</v>
      </c>
      <c r="Y76">
        <f>VLOOKUP($B76,'Tillförd energi'!$B$1:$AI$700,MATCH(Y$1,'Tillförd energi'!$B$1:$AQ$1,0),FALSE)</f>
        <v>0</v>
      </c>
      <c r="Z76">
        <f>VLOOKUP($B76,'Tillförd energi'!$B$1:$AI$700,MATCH(Z$1,'Tillförd energi'!$B$1:$AQ$1,0),FALSE)</f>
        <v>0</v>
      </c>
      <c r="AA76">
        <f>VLOOKUP($B76,'Tillförd energi'!$B$1:$AI$700,MATCH(AA$1,'Tillförd energi'!$B$1:$AQ$1,0),FALSE)</f>
        <v>0</v>
      </c>
      <c r="AB76">
        <f>VLOOKUP($B76,'Tillförd energi'!$B$1:$AI$700,MATCH(AB$1,'Tillförd energi'!$B$1:$AQ$1,0),FALSE)</f>
        <v>0</v>
      </c>
      <c r="AC76">
        <f>VLOOKUP($B76,'Tillförd energi'!$B$1:$AI$700,MATCH(AC$1,'Tillförd energi'!$B$1:$AQ$1,0),FALSE)</f>
        <v>7.4580000000000002</v>
      </c>
      <c r="AD76">
        <f>VLOOKUP($B76,'Tillförd energi'!$B$1:$AI$700,MATCH(AD$1,'Tillförd energi'!$B$1:$AQ$1,0),FALSE)</f>
        <v>0</v>
      </c>
      <c r="AE76">
        <f>VLOOKUP($B76,'Tillförd energi'!$B$1:$AI$700,MATCH(AE$1,'Tillförd energi'!$B$1:$AQ$1,0),FALSE)</f>
        <v>0</v>
      </c>
      <c r="AF76">
        <f>VLOOKUP($B76,'Tillförd energi'!$B$1:$AI$700,MATCH(AF$1,'Tillförd energi'!$B$1:$AQ$1,0),FALSE)</f>
        <v>1.6639999999999999</v>
      </c>
      <c r="AG76">
        <f>IFERROR(VLOOKUP(B76,Miljö!$B$1:$AC$550,MATCH("Köpt mängd produktionsspecifik fjärrvärme:",Miljö!$B$1:$AC$1,0),FALSE)/1,0)</f>
        <v>0</v>
      </c>
      <c r="AI76">
        <f t="shared" si="20"/>
        <v>80.87700000000001</v>
      </c>
      <c r="AJ76">
        <f t="shared" si="21"/>
        <v>80.87700000000001</v>
      </c>
      <c r="AK76">
        <f>IF(ISERROR(1/VLOOKUP($B76,Leveranser!$B$1:$S$500,MATCH("såld värme (gwh)",Leveranser!$B$1:$S$1,0),FALSE)),"",VLOOKUP($B76,Leveranser!$B$1:$S$500,MATCH("såld värme (gwh)",Leveranser!$B$1:$S$1,0),FALSE))</f>
        <v>65.7</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195">
        <f t="shared" si="22"/>
        <v>0.81234467153826173</v>
      </c>
      <c r="AP76" t="str">
        <f>IFERROR(VLOOKUP($B76,Miljövärden!$B$2:$H$550,7,FALSE),"Nej, saknas")</f>
        <v>Ja</v>
      </c>
      <c r="AQ76" t="str">
        <f>IFERROR(VLOOKUP($B76,Miljövärden!$B$2:$H$550,6,FALSE),"Nej, saknas")</f>
        <v>Nej</v>
      </c>
      <c r="AU76">
        <f t="shared" si="23"/>
        <v>1.6639999999999999</v>
      </c>
      <c r="AV76">
        <f t="shared" si="24"/>
        <v>0</v>
      </c>
      <c r="AW76">
        <f t="shared" si="25"/>
        <v>48.838000000000001</v>
      </c>
      <c r="AX76">
        <f t="shared" si="26"/>
        <v>12.343</v>
      </c>
      <c r="AZ76">
        <f t="shared" si="27"/>
        <v>69.078000000000003</v>
      </c>
      <c r="BC76">
        <f t="shared" si="28"/>
        <v>2.677</v>
      </c>
      <c r="BD76">
        <f t="shared" si="29"/>
        <v>0</v>
      </c>
      <c r="BE76">
        <f t="shared" si="30"/>
        <v>69.078000000000003</v>
      </c>
      <c r="BF76">
        <f t="shared" si="31"/>
        <v>7.4580000000000002</v>
      </c>
      <c r="BG76">
        <f t="shared" si="32"/>
        <v>1.6639999999999999</v>
      </c>
      <c r="BH76">
        <f t="shared" si="33"/>
        <v>80.87700000000001</v>
      </c>
      <c r="BJ76" s="195">
        <f t="shared" si="34"/>
        <v>3.3099645140151089E-2</v>
      </c>
      <c r="BK76" s="195">
        <f t="shared" si="35"/>
        <v>0</v>
      </c>
      <c r="BL76" s="195">
        <f t="shared" si="36"/>
        <v>0.85411179939908743</v>
      </c>
      <c r="BM76" s="195">
        <f t="shared" si="37"/>
        <v>9.2214102896991723E-2</v>
      </c>
      <c r="BN76" s="195">
        <f t="shared" si="38"/>
        <v>2.057445256376967E-2</v>
      </c>
    </row>
    <row r="77" spans="1:66" x14ac:dyDescent="0.25">
      <c r="A77" s="2" t="s">
        <v>111</v>
      </c>
      <c r="B77" s="2" t="s">
        <v>132</v>
      </c>
      <c r="C77">
        <f>VLOOKUP($B77,'Tillförd energi'!$B$1:$AI$700,MATCH(C$1,'Tillförd energi'!$B$1:$AQ$1,0),FALSE)</f>
        <v>0</v>
      </c>
      <c r="D77">
        <f>VLOOKUP($B77,'Tillförd energi'!$B$1:$AI$700,MATCH(D$1,'Tillförd energi'!$B$1:$AQ$1,0),FALSE)</f>
        <v>0</v>
      </c>
      <c r="E77">
        <f>VLOOKUP($B77,'Tillförd energi'!$B$1:$AI$700,MATCH(E$1,'Tillförd energi'!$B$1:$AQ$1,0),FALSE)</f>
        <v>0</v>
      </c>
      <c r="F77">
        <f>VLOOKUP($B77,'Tillförd energi'!$B$1:$AI$700,MATCH(F$1,'Tillförd energi'!$B$1:$AQ$1,0),FALSE)</f>
        <v>0</v>
      </c>
      <c r="G77">
        <f>VLOOKUP($B77,'Tillförd energi'!$B$1:$AI$700,MATCH(G$1,'Tillförd energi'!$B$1:$AQ$1,0),FALSE)</f>
        <v>0</v>
      </c>
      <c r="H77">
        <f>VLOOKUP($B77,'Tillförd energi'!$B$1:$AI$700,MATCH(H$1,'Tillförd energi'!$B$1:$AQ$1,0),FALSE)</f>
        <v>0</v>
      </c>
      <c r="I77">
        <f>VLOOKUP($B77,'Tillförd energi'!$B$1:$AI$700,MATCH(I$1,'Tillförd energi'!$B$1:$AQ$1,0),FALSE)</f>
        <v>0</v>
      </c>
      <c r="J77">
        <f>VLOOKUP($B77,'Tillförd energi'!$B$1:$AI$700,MATCH(J$1,'Tillförd energi'!$B$1:$AQ$1,0),FALSE)</f>
        <v>0</v>
      </c>
      <c r="K77">
        <v>0</v>
      </c>
      <c r="L77">
        <f>VLOOKUP($B77,'Tillförd energi'!$B$1:$AI$700,MATCH(L$1,'Tillförd energi'!$B$1:$AQ$1,0),FALSE)</f>
        <v>0</v>
      </c>
      <c r="M77">
        <f>VLOOKUP($B77,'Tillförd energi'!$B$1:$AI$700,MATCH(M$1,'Tillförd energi'!$B$1:$AQ$1,0),FALSE)</f>
        <v>0</v>
      </c>
      <c r="N77">
        <f>VLOOKUP($B77,'Tillförd energi'!$B$1:$AI$700,MATCH(N$1,'Tillförd energi'!$B$1:$AQ$1,0),FALSE)</f>
        <v>0</v>
      </c>
      <c r="O77">
        <f>VLOOKUP($B77,'Tillförd energi'!$B$1:$AI$700,MATCH(O$1,'Tillförd energi'!$B$1:$AQ$1,0),FALSE)</f>
        <v>0</v>
      </c>
      <c r="P77">
        <f>VLOOKUP($B77,'Tillförd energi'!$B$1:$AI$700,MATCH(P$1,'Tillförd energi'!$B$1:$AQ$1,0),FALSE)</f>
        <v>0</v>
      </c>
      <c r="Q77">
        <f>VLOOKUP($B77,'Tillförd energi'!$B$1:$AI$700,MATCH(Q$1,'Tillförd energi'!$B$1:$AQ$1,0),FALSE)</f>
        <v>0</v>
      </c>
      <c r="R77">
        <f>VLOOKUP($B77,'Tillförd energi'!$B$1:$AI$700,MATCH(R$1,'Tillförd energi'!$B$1:$AQ$1,0),FALSE)</f>
        <v>0</v>
      </c>
      <c r="S77">
        <f>VLOOKUP($B77,'Tillförd energi'!$B$1:$AI$700,MATCH(S$1,'Tillförd energi'!$B$1:$AQ$1,0),FALSE)</f>
        <v>0</v>
      </c>
      <c r="T77">
        <f>VLOOKUP($B77,'Tillförd energi'!$B$1:$AI$700,MATCH(T$1,'Tillförd energi'!$B$1:$AQ$1,0),FALSE)</f>
        <v>0</v>
      </c>
      <c r="U77">
        <f>VLOOKUP($B77,'Tillförd energi'!$B$1:$AI$700,MATCH(U$1,'Tillförd energi'!$B$1:$AQ$1,0),FALSE)</f>
        <v>0</v>
      </c>
      <c r="V77">
        <f>VLOOKUP($B77,'Tillförd energi'!$B$1:$AI$700,MATCH(V$1,'Tillförd energi'!$B$1:$AQ$1,0),FALSE)</f>
        <v>0</v>
      </c>
      <c r="W77">
        <f>VLOOKUP($B77,'Tillförd energi'!$B$1:$AI$700,MATCH(W$1,'Tillförd energi'!$B$1:$AQ$1,0),FALSE)</f>
        <v>0</v>
      </c>
      <c r="X77">
        <f>VLOOKUP($B77,'Tillförd energi'!$B$1:$AI$700,MATCH(X$1,'Tillförd energi'!$B$1:$AQ$1,0),FALSE)</f>
        <v>0</v>
      </c>
      <c r="Y77">
        <f>VLOOKUP($B77,'Tillförd energi'!$B$1:$AI$700,MATCH(Y$1,'Tillförd energi'!$B$1:$AQ$1,0),FALSE)</f>
        <v>0</v>
      </c>
      <c r="Z77">
        <f>VLOOKUP($B77,'Tillförd energi'!$B$1:$AI$700,MATCH(Z$1,'Tillförd energi'!$B$1:$AQ$1,0),FALSE)</f>
        <v>0</v>
      </c>
      <c r="AA77">
        <f>VLOOKUP($B77,'Tillförd energi'!$B$1:$AI$700,MATCH(AA$1,'Tillförd energi'!$B$1:$AQ$1,0),FALSE)</f>
        <v>0</v>
      </c>
      <c r="AB77">
        <f>VLOOKUP($B77,'Tillförd energi'!$B$1:$AI$700,MATCH(AB$1,'Tillförd energi'!$B$1:$AQ$1,0),FALSE)</f>
        <v>0</v>
      </c>
      <c r="AC77">
        <f>VLOOKUP($B77,'Tillförd energi'!$B$1:$AI$700,MATCH(AC$1,'Tillförd energi'!$B$1:$AQ$1,0),FALSE)</f>
        <v>0</v>
      </c>
      <c r="AD77">
        <f>VLOOKUP($B77,'Tillförd energi'!$B$1:$AI$700,MATCH(AD$1,'Tillförd energi'!$B$1:$AQ$1,0),FALSE)</f>
        <v>0</v>
      </c>
      <c r="AE77">
        <f>VLOOKUP($B77,'Tillförd energi'!$B$1:$AI$700,MATCH(AE$1,'Tillförd energi'!$B$1:$AQ$1,0),FALSE)</f>
        <v>0</v>
      </c>
      <c r="AF77">
        <f>VLOOKUP($B77,'Tillförd energi'!$B$1:$AI$700,MATCH(AF$1,'Tillförd energi'!$B$1:$AQ$1,0),FALSE)</f>
        <v>0</v>
      </c>
      <c r="AG77">
        <f>IFERROR(VLOOKUP(B77,Miljö!$B$1:$AC$550,MATCH("Köpt mängd produktionsspecifik fjärrvärme:",Miljö!$B$1:$AC$1,0),FALSE)/1,0)</f>
        <v>0</v>
      </c>
      <c r="AI77">
        <f t="shared" si="20"/>
        <v>0</v>
      </c>
      <c r="AJ77">
        <f t="shared" si="21"/>
        <v>0</v>
      </c>
      <c r="AK77" t="str">
        <f>IF(ISERROR(1/VLOOKUP($B77,Leveranser!$B$1:$S$500,MATCH("såld värme (gwh)",Leveranser!$B$1:$S$1,0),FALSE)),"",VLOOKUP($B77,Leveranser!$B$1:$S$500,MATCH("såld värme (gwh)",Leveranser!$B$1:$S$1,0),FALSE))</f>
        <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195" t="str">
        <f t="shared" si="22"/>
        <v/>
      </c>
      <c r="AP77" t="str">
        <f>IFERROR(VLOOKUP($B77,Miljövärden!$B$2:$H$550,7,FALSE),"Nej, saknas")</f>
        <v>Nej</v>
      </c>
      <c r="AQ77" t="str">
        <f>IFERROR(VLOOKUP($B77,Miljövärden!$B$2:$H$550,6,FALSE),"Nej, saknas")</f>
        <v>Nej</v>
      </c>
      <c r="AU77">
        <f t="shared" si="23"/>
        <v>0</v>
      </c>
      <c r="AV77">
        <f t="shared" si="24"/>
        <v>0</v>
      </c>
      <c r="AW77">
        <f t="shared" si="25"/>
        <v>0</v>
      </c>
      <c r="AX77">
        <f t="shared" si="26"/>
        <v>0</v>
      </c>
      <c r="AZ77">
        <f t="shared" si="27"/>
        <v>0</v>
      </c>
      <c r="BC77">
        <f t="shared" si="28"/>
        <v>0</v>
      </c>
      <c r="BD77">
        <f t="shared" si="29"/>
        <v>0</v>
      </c>
      <c r="BE77">
        <f t="shared" si="30"/>
        <v>0</v>
      </c>
      <c r="BF77">
        <f t="shared" si="31"/>
        <v>0</v>
      </c>
      <c r="BG77">
        <f t="shared" si="32"/>
        <v>0</v>
      </c>
      <c r="BH77">
        <f t="shared" si="33"/>
        <v>0</v>
      </c>
      <c r="BJ77" s="195" t="e">
        <f t="shared" si="34"/>
        <v>#DIV/0!</v>
      </c>
      <c r="BK77" s="195" t="e">
        <f t="shared" si="35"/>
        <v>#DIV/0!</v>
      </c>
      <c r="BL77" s="195" t="e">
        <f t="shared" si="36"/>
        <v>#DIV/0!</v>
      </c>
      <c r="BM77" s="195" t="e">
        <f t="shared" si="37"/>
        <v>#DIV/0!</v>
      </c>
      <c r="BN77" s="195" t="e">
        <f t="shared" si="38"/>
        <v>#DIV/0!</v>
      </c>
    </row>
    <row r="78" spans="1:66" x14ac:dyDescent="0.25">
      <c r="A78" s="2" t="s">
        <v>133</v>
      </c>
      <c r="B78" s="2" t="s">
        <v>134</v>
      </c>
      <c r="C78">
        <f>VLOOKUP($B78,'Tillförd energi'!$B$1:$AI$700,MATCH(C$1,'Tillförd energi'!$B$1:$AQ$1,0),FALSE)</f>
        <v>0</v>
      </c>
      <c r="D78">
        <f>VLOOKUP($B78,'Tillförd energi'!$B$1:$AI$700,MATCH(D$1,'Tillförd energi'!$B$1:$AQ$1,0),FALSE)</f>
        <v>0</v>
      </c>
      <c r="E78">
        <f>VLOOKUP($B78,'Tillförd energi'!$B$1:$AI$700,MATCH(E$1,'Tillförd energi'!$B$1:$AQ$1,0),FALSE)</f>
        <v>0</v>
      </c>
      <c r="F78">
        <f>VLOOKUP($B78,'Tillförd energi'!$B$1:$AI$700,MATCH(F$1,'Tillförd energi'!$B$1:$AQ$1,0),FALSE)</f>
        <v>0</v>
      </c>
      <c r="G78">
        <f>VLOOKUP($B78,'Tillförd energi'!$B$1:$AI$700,MATCH(G$1,'Tillförd energi'!$B$1:$AQ$1,0),FALSE)</f>
        <v>0</v>
      </c>
      <c r="H78">
        <f>VLOOKUP($B78,'Tillförd energi'!$B$1:$AI$700,MATCH(H$1,'Tillförd energi'!$B$1:$AQ$1,0),FALSE)</f>
        <v>0</v>
      </c>
      <c r="I78">
        <f>VLOOKUP($B78,'Tillförd energi'!$B$1:$AI$700,MATCH(I$1,'Tillförd energi'!$B$1:$AQ$1,0),FALSE)</f>
        <v>0</v>
      </c>
      <c r="J78">
        <f>VLOOKUP($B78,'Tillförd energi'!$B$1:$AI$700,MATCH(J$1,'Tillförd energi'!$B$1:$AQ$1,0),FALSE)</f>
        <v>0</v>
      </c>
      <c r="K78">
        <v>0</v>
      </c>
      <c r="L78">
        <f>VLOOKUP($B78,'Tillförd energi'!$B$1:$AI$700,MATCH(L$1,'Tillförd energi'!$B$1:$AQ$1,0),FALSE)</f>
        <v>0</v>
      </c>
      <c r="M78">
        <f>VLOOKUP($B78,'Tillförd energi'!$B$1:$AI$700,MATCH(M$1,'Tillförd energi'!$B$1:$AQ$1,0),FALSE)</f>
        <v>0</v>
      </c>
      <c r="N78">
        <f>VLOOKUP($B78,'Tillförd energi'!$B$1:$AI$700,MATCH(N$1,'Tillförd energi'!$B$1:$AQ$1,0),FALSE)</f>
        <v>0</v>
      </c>
      <c r="O78">
        <f>VLOOKUP($B78,'Tillförd energi'!$B$1:$AI$700,MATCH(O$1,'Tillförd energi'!$B$1:$AQ$1,0),FALSE)</f>
        <v>0</v>
      </c>
      <c r="P78">
        <f>VLOOKUP($B78,'Tillförd energi'!$B$1:$AI$700,MATCH(P$1,'Tillförd energi'!$B$1:$AQ$1,0),FALSE)</f>
        <v>0</v>
      </c>
      <c r="Q78">
        <f>VLOOKUP($B78,'Tillförd energi'!$B$1:$AI$700,MATCH(Q$1,'Tillförd energi'!$B$1:$AQ$1,0),FALSE)</f>
        <v>0</v>
      </c>
      <c r="R78">
        <f>VLOOKUP($B78,'Tillförd energi'!$B$1:$AI$700,MATCH(R$1,'Tillförd energi'!$B$1:$AQ$1,0),FALSE)</f>
        <v>0</v>
      </c>
      <c r="S78">
        <f>VLOOKUP($B78,'Tillförd energi'!$B$1:$AI$700,MATCH(S$1,'Tillförd energi'!$B$1:$AQ$1,0),FALSE)</f>
        <v>0</v>
      </c>
      <c r="T78">
        <f>VLOOKUP($B78,'Tillförd energi'!$B$1:$AI$700,MATCH(T$1,'Tillförd energi'!$B$1:$AQ$1,0),FALSE)</f>
        <v>0</v>
      </c>
      <c r="U78">
        <f>VLOOKUP($B78,'Tillförd energi'!$B$1:$AI$700,MATCH(U$1,'Tillförd energi'!$B$1:$AQ$1,0),FALSE)</f>
        <v>0</v>
      </c>
      <c r="V78">
        <f>VLOOKUP($B78,'Tillförd energi'!$B$1:$AI$700,MATCH(V$1,'Tillförd energi'!$B$1:$AQ$1,0),FALSE)</f>
        <v>0</v>
      </c>
      <c r="W78">
        <f>VLOOKUP($B78,'Tillförd energi'!$B$1:$AI$700,MATCH(W$1,'Tillförd energi'!$B$1:$AQ$1,0),FALSE)</f>
        <v>0</v>
      </c>
      <c r="X78">
        <f>VLOOKUP($B78,'Tillförd energi'!$B$1:$AI$700,MATCH(X$1,'Tillförd energi'!$B$1:$AQ$1,0),FALSE)</f>
        <v>0</v>
      </c>
      <c r="Y78">
        <f>VLOOKUP($B78,'Tillförd energi'!$B$1:$AI$700,MATCH(Y$1,'Tillförd energi'!$B$1:$AQ$1,0),FALSE)</f>
        <v>0</v>
      </c>
      <c r="Z78">
        <f>VLOOKUP($B78,'Tillförd energi'!$B$1:$AI$700,MATCH(Z$1,'Tillförd energi'!$B$1:$AQ$1,0),FALSE)</f>
        <v>0</v>
      </c>
      <c r="AA78">
        <f>VLOOKUP($B78,'Tillförd energi'!$B$1:$AI$700,MATCH(AA$1,'Tillförd energi'!$B$1:$AQ$1,0),FALSE)</f>
        <v>0</v>
      </c>
      <c r="AB78">
        <f>VLOOKUP($B78,'Tillförd energi'!$B$1:$AI$700,MATCH(AB$1,'Tillförd energi'!$B$1:$AQ$1,0),FALSE)</f>
        <v>0</v>
      </c>
      <c r="AC78">
        <f>VLOOKUP($B78,'Tillförd energi'!$B$1:$AI$700,MATCH(AC$1,'Tillförd energi'!$B$1:$AQ$1,0),FALSE)</f>
        <v>0</v>
      </c>
      <c r="AD78">
        <f>VLOOKUP($B78,'Tillförd energi'!$B$1:$AI$700,MATCH(AD$1,'Tillförd energi'!$B$1:$AQ$1,0),FALSE)</f>
        <v>0</v>
      </c>
      <c r="AE78">
        <f>VLOOKUP($B78,'Tillförd energi'!$B$1:$AI$700,MATCH(AE$1,'Tillförd energi'!$B$1:$AQ$1,0),FALSE)</f>
        <v>0</v>
      </c>
      <c r="AF78">
        <f>VLOOKUP($B78,'Tillförd energi'!$B$1:$AI$700,MATCH(AF$1,'Tillförd energi'!$B$1:$AQ$1,0),FALSE)</f>
        <v>0</v>
      </c>
      <c r="AG78">
        <f>IFERROR(VLOOKUP(B78,Miljö!$B$1:$AC$550,MATCH("Köpt mängd produktionsspecifik fjärrvärme:",Miljö!$B$1:$AC$1,0),FALSE)/1,0)</f>
        <v>0</v>
      </c>
      <c r="AI78">
        <f t="shared" si="20"/>
        <v>0</v>
      </c>
      <c r="AJ78">
        <f t="shared" si="21"/>
        <v>0</v>
      </c>
      <c r="AK78" t="str">
        <f>IF(ISERROR(1/VLOOKUP($B78,Leveranser!$B$1:$S$500,MATCH("såld värme (gwh)",Leveranser!$B$1:$S$1,0),FALSE)),"",VLOOKUP($B78,Leveranser!$B$1:$S$500,MATCH("såld värme (gwh)",Leveranser!$B$1:$S$1,0),FALSE))</f>
        <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195" t="str">
        <f t="shared" si="22"/>
        <v/>
      </c>
      <c r="AP78" t="str">
        <f>IFERROR(VLOOKUP($B78,Miljövärden!$B$2:$H$550,7,FALSE),"Nej, saknas")</f>
        <v>Nej</v>
      </c>
      <c r="AQ78" t="str">
        <f>IFERROR(VLOOKUP($B78,Miljövärden!$B$2:$H$550,6,FALSE),"Nej, saknas")</f>
        <v>Nej</v>
      </c>
      <c r="AU78">
        <f t="shared" si="23"/>
        <v>0</v>
      </c>
      <c r="AV78">
        <f t="shared" si="24"/>
        <v>0</v>
      </c>
      <c r="AW78">
        <f t="shared" si="25"/>
        <v>0</v>
      </c>
      <c r="AX78">
        <f t="shared" si="26"/>
        <v>0</v>
      </c>
      <c r="AZ78">
        <f t="shared" si="27"/>
        <v>0</v>
      </c>
      <c r="BC78">
        <f t="shared" si="28"/>
        <v>0</v>
      </c>
      <c r="BD78">
        <f t="shared" si="29"/>
        <v>0</v>
      </c>
      <c r="BE78">
        <f t="shared" si="30"/>
        <v>0</v>
      </c>
      <c r="BF78">
        <f t="shared" si="31"/>
        <v>0</v>
      </c>
      <c r="BG78">
        <f t="shared" si="32"/>
        <v>0</v>
      </c>
      <c r="BH78">
        <f t="shared" si="33"/>
        <v>0</v>
      </c>
      <c r="BJ78" s="195" t="e">
        <f t="shared" si="34"/>
        <v>#DIV/0!</v>
      </c>
      <c r="BK78" s="195" t="e">
        <f t="shared" si="35"/>
        <v>#DIV/0!</v>
      </c>
      <c r="BL78" s="195" t="e">
        <f t="shared" si="36"/>
        <v>#DIV/0!</v>
      </c>
      <c r="BM78" s="195" t="e">
        <f t="shared" si="37"/>
        <v>#DIV/0!</v>
      </c>
      <c r="BN78" s="195" t="e">
        <f t="shared" si="38"/>
        <v>#DIV/0!</v>
      </c>
    </row>
    <row r="79" spans="1:66" x14ac:dyDescent="0.25">
      <c r="A79" s="2" t="s">
        <v>135</v>
      </c>
      <c r="B79" s="2" t="s">
        <v>136</v>
      </c>
      <c r="C79">
        <f>VLOOKUP($B79,'Tillförd energi'!$B$1:$AI$700,MATCH(C$1,'Tillförd energi'!$B$1:$AQ$1,0),FALSE)</f>
        <v>0</v>
      </c>
      <c r="D79">
        <f>VLOOKUP($B79,'Tillförd energi'!$B$1:$AI$700,MATCH(D$1,'Tillförd energi'!$B$1:$AQ$1,0),FALSE)</f>
        <v>0</v>
      </c>
      <c r="E79">
        <f>VLOOKUP($B79,'Tillförd energi'!$B$1:$AI$700,MATCH(E$1,'Tillförd energi'!$B$1:$AQ$1,0),FALSE)</f>
        <v>0</v>
      </c>
      <c r="F79">
        <f>VLOOKUP($B79,'Tillförd energi'!$B$1:$AI$700,MATCH(F$1,'Tillförd energi'!$B$1:$AQ$1,0),FALSE)</f>
        <v>0</v>
      </c>
      <c r="G79">
        <f>VLOOKUP($B79,'Tillförd energi'!$B$1:$AI$700,MATCH(G$1,'Tillförd energi'!$B$1:$AQ$1,0),FALSE)</f>
        <v>0</v>
      </c>
      <c r="H79">
        <f>VLOOKUP($B79,'Tillförd energi'!$B$1:$AI$700,MATCH(H$1,'Tillförd energi'!$B$1:$AQ$1,0),FALSE)</f>
        <v>0</v>
      </c>
      <c r="I79">
        <f>VLOOKUP($B79,'Tillförd energi'!$B$1:$AI$700,MATCH(I$1,'Tillförd energi'!$B$1:$AQ$1,0),FALSE)</f>
        <v>116.042</v>
      </c>
      <c r="J79">
        <f>VLOOKUP($B79,'Tillförd energi'!$B$1:$AI$700,MATCH(J$1,'Tillförd energi'!$B$1:$AQ$1,0),FALSE)</f>
        <v>0</v>
      </c>
      <c r="K79">
        <v>0</v>
      </c>
      <c r="L79">
        <f>VLOOKUP($B79,'Tillförd energi'!$B$1:$AI$700,MATCH(L$1,'Tillförd energi'!$B$1:$AQ$1,0),FALSE)</f>
        <v>0</v>
      </c>
      <c r="M79">
        <f>VLOOKUP($B79,'Tillförd energi'!$B$1:$AI$700,MATCH(M$1,'Tillförd energi'!$B$1:$AQ$1,0),FALSE)</f>
        <v>2.78</v>
      </c>
      <c r="N79">
        <f>VLOOKUP($B79,'Tillförd energi'!$B$1:$AI$700,MATCH(N$1,'Tillförd energi'!$B$1:$AQ$1,0),FALSE)</f>
        <v>0</v>
      </c>
      <c r="O79">
        <f>VLOOKUP($B79,'Tillförd energi'!$B$1:$AI$700,MATCH(O$1,'Tillförd energi'!$B$1:$AQ$1,0),FALSE)</f>
        <v>2.78</v>
      </c>
      <c r="P79">
        <f>VLOOKUP($B79,'Tillförd energi'!$B$1:$AI$700,MATCH(P$1,'Tillförd energi'!$B$1:$AQ$1,0),FALSE)</f>
        <v>19.57</v>
      </c>
      <c r="Q79">
        <f>VLOOKUP($B79,'Tillförd energi'!$B$1:$AI$700,MATCH(Q$1,'Tillförd energi'!$B$1:$AQ$1,0),FALSE)</f>
        <v>1.5752900000000001</v>
      </c>
      <c r="R79">
        <f>VLOOKUP($B79,'Tillförd energi'!$B$1:$AI$700,MATCH(R$1,'Tillförd energi'!$B$1:$AQ$1,0),FALSE)</f>
        <v>0</v>
      </c>
      <c r="S79">
        <f>VLOOKUP($B79,'Tillförd energi'!$B$1:$AI$700,MATCH(S$1,'Tillförd energi'!$B$1:$AQ$1,0),FALSE)</f>
        <v>0</v>
      </c>
      <c r="T79">
        <f>VLOOKUP($B79,'Tillförd energi'!$B$1:$AI$700,MATCH(T$1,'Tillförd energi'!$B$1:$AQ$1,0),FALSE)</f>
        <v>0</v>
      </c>
      <c r="U79">
        <f>VLOOKUP($B79,'Tillförd energi'!$B$1:$AI$700,MATCH(U$1,'Tillförd energi'!$B$1:$AQ$1,0),FALSE)</f>
        <v>0</v>
      </c>
      <c r="V79">
        <f>VLOOKUP($B79,'Tillförd energi'!$B$1:$AI$700,MATCH(V$1,'Tillförd energi'!$B$1:$AQ$1,0),FALSE)</f>
        <v>0</v>
      </c>
      <c r="W79">
        <f>VLOOKUP($B79,'Tillförd energi'!$B$1:$AI$700,MATCH(W$1,'Tillförd energi'!$B$1:$AQ$1,0),FALSE)</f>
        <v>0.61535799999999996</v>
      </c>
      <c r="X79">
        <f>VLOOKUP($B79,'Tillförd energi'!$B$1:$AI$700,MATCH(X$1,'Tillförd energi'!$B$1:$AQ$1,0),FALSE)</f>
        <v>0</v>
      </c>
      <c r="Y79">
        <f>VLOOKUP($B79,'Tillförd energi'!$B$1:$AI$700,MATCH(Y$1,'Tillförd energi'!$B$1:$AQ$1,0),FALSE)</f>
        <v>0</v>
      </c>
      <c r="Z79">
        <f>VLOOKUP($B79,'Tillförd energi'!$B$1:$AI$700,MATCH(Z$1,'Tillförd energi'!$B$1:$AQ$1,0),FALSE)</f>
        <v>0</v>
      </c>
      <c r="AA79">
        <f>VLOOKUP($B79,'Tillförd energi'!$B$1:$AI$700,MATCH(AA$1,'Tillförd energi'!$B$1:$AQ$1,0),FALSE)</f>
        <v>0</v>
      </c>
      <c r="AB79">
        <f>VLOOKUP($B79,'Tillförd energi'!$B$1:$AI$700,MATCH(AB$1,'Tillförd energi'!$B$1:$AQ$1,0),FALSE)</f>
        <v>0</v>
      </c>
      <c r="AC79">
        <f>VLOOKUP($B79,'Tillförd energi'!$B$1:$AI$700,MATCH(AC$1,'Tillförd energi'!$B$1:$AQ$1,0),FALSE)</f>
        <v>10.75</v>
      </c>
      <c r="AD79">
        <f>VLOOKUP($B79,'Tillförd energi'!$B$1:$AI$700,MATCH(AD$1,'Tillförd energi'!$B$1:$AQ$1,0),FALSE)</f>
        <v>0</v>
      </c>
      <c r="AE79">
        <f>VLOOKUP($B79,'Tillförd energi'!$B$1:$AI$700,MATCH(AE$1,'Tillförd energi'!$B$1:$AQ$1,0),FALSE)</f>
        <v>0</v>
      </c>
      <c r="AF79">
        <f>VLOOKUP($B79,'Tillförd energi'!$B$1:$AI$700,MATCH(AF$1,'Tillförd energi'!$B$1:$AQ$1,0),FALSE)</f>
        <v>3.16656</v>
      </c>
      <c r="AG79">
        <f>IFERROR(VLOOKUP(B79,Miljö!$B$1:$AC$550,MATCH("Köpt mängd produktionsspecifik fjärrvärme:",Miljö!$B$1:$AC$1,0),FALSE)/1,0)</f>
        <v>0</v>
      </c>
      <c r="AI79">
        <f t="shared" si="20"/>
        <v>157.27920799999998</v>
      </c>
      <c r="AJ79">
        <f t="shared" si="21"/>
        <v>157.27920799999998</v>
      </c>
      <c r="AK79">
        <f>IF(ISERROR(1/VLOOKUP($B79,Leveranser!$B$1:$S$500,MATCH("såld värme (gwh)",Leveranser!$B$1:$S$1,0),FALSE)),"",VLOOKUP($B79,Leveranser!$B$1:$S$500,MATCH("såld värme (gwh)",Leveranser!$B$1:$S$1,0),FALSE))</f>
        <v>105.55200000000001</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195">
        <f t="shared" si="22"/>
        <v>0.67111222991407748</v>
      </c>
      <c r="AP79" t="str">
        <f>IFERROR(VLOOKUP($B79,Miljövärden!$B$2:$H$550,7,FALSE),"Nej, saknas")</f>
        <v>Ja</v>
      </c>
      <c r="AQ79" t="str">
        <f>IFERROR(VLOOKUP($B79,Miljövärden!$B$2:$H$550,6,FALSE),"Nej, saknas")</f>
        <v>Ja</v>
      </c>
      <c r="AU79">
        <f t="shared" si="23"/>
        <v>3.16656</v>
      </c>
      <c r="AV79">
        <f t="shared" si="24"/>
        <v>0</v>
      </c>
      <c r="AW79">
        <f t="shared" si="25"/>
        <v>26.705289999999998</v>
      </c>
      <c r="AX79">
        <f t="shared" si="26"/>
        <v>0</v>
      </c>
      <c r="AZ79">
        <f t="shared" si="27"/>
        <v>27.320647999999998</v>
      </c>
      <c r="BC79">
        <f t="shared" si="28"/>
        <v>0</v>
      </c>
      <c r="BD79">
        <f t="shared" si="29"/>
        <v>0</v>
      </c>
      <c r="BE79">
        <f t="shared" si="30"/>
        <v>27.320647999999998</v>
      </c>
      <c r="BF79">
        <f t="shared" si="31"/>
        <v>126.792</v>
      </c>
      <c r="BG79">
        <f t="shared" si="32"/>
        <v>3.16656</v>
      </c>
      <c r="BH79">
        <f t="shared" si="33"/>
        <v>157.27920800000001</v>
      </c>
      <c r="BJ79" s="195">
        <f t="shared" si="34"/>
        <v>0</v>
      </c>
      <c r="BK79" s="195">
        <f t="shared" si="35"/>
        <v>0</v>
      </c>
      <c r="BL79" s="195">
        <f t="shared" si="36"/>
        <v>0.17370794491793218</v>
      </c>
      <c r="BM79" s="195">
        <f t="shared" si="37"/>
        <v>0.80615868818464542</v>
      </c>
      <c r="BN79" s="195">
        <f t="shared" si="38"/>
        <v>2.013336689742232E-2</v>
      </c>
    </row>
    <row r="80" spans="1:66" x14ac:dyDescent="0.25">
      <c r="A80" s="2" t="s">
        <v>135</v>
      </c>
      <c r="B80" s="2" t="s">
        <v>137</v>
      </c>
      <c r="C80">
        <f>VLOOKUP($B80,'Tillförd energi'!$B$1:$AI$700,MATCH(C$1,'Tillförd energi'!$B$1:$AQ$1,0),FALSE)</f>
        <v>0</v>
      </c>
      <c r="D80">
        <f>VLOOKUP($B80,'Tillförd energi'!$B$1:$AI$700,MATCH(D$1,'Tillförd energi'!$B$1:$AQ$1,0),FALSE)</f>
        <v>0</v>
      </c>
      <c r="E80">
        <f>VLOOKUP($B80,'Tillförd energi'!$B$1:$AI$700,MATCH(E$1,'Tillförd energi'!$B$1:$AQ$1,0),FALSE)</f>
        <v>0</v>
      </c>
      <c r="F80">
        <f>VLOOKUP($B80,'Tillförd energi'!$B$1:$AI$700,MATCH(F$1,'Tillförd energi'!$B$1:$AQ$1,0),FALSE)</f>
        <v>0</v>
      </c>
      <c r="G80">
        <f>VLOOKUP($B80,'Tillförd energi'!$B$1:$AI$700,MATCH(G$1,'Tillförd energi'!$B$1:$AQ$1,0),FALSE)</f>
        <v>0</v>
      </c>
      <c r="H80">
        <f>VLOOKUP($B80,'Tillförd energi'!$B$1:$AI$700,MATCH(H$1,'Tillförd energi'!$B$1:$AQ$1,0),FALSE)</f>
        <v>0</v>
      </c>
      <c r="I80">
        <f>VLOOKUP($B80,'Tillförd energi'!$B$1:$AI$700,MATCH(I$1,'Tillförd energi'!$B$1:$AQ$1,0),FALSE)</f>
        <v>0</v>
      </c>
      <c r="J80">
        <f>VLOOKUP($B80,'Tillförd energi'!$B$1:$AI$700,MATCH(J$1,'Tillförd energi'!$B$1:$AQ$1,0),FALSE)</f>
        <v>0</v>
      </c>
      <c r="K80">
        <v>0</v>
      </c>
      <c r="L80">
        <f>VLOOKUP($B80,'Tillförd energi'!$B$1:$AI$700,MATCH(L$1,'Tillförd energi'!$B$1:$AQ$1,0),FALSE)</f>
        <v>0</v>
      </c>
      <c r="M80">
        <f>VLOOKUP($B80,'Tillförd energi'!$B$1:$AI$700,MATCH(M$1,'Tillförd energi'!$B$1:$AQ$1,0),FALSE)</f>
        <v>1.504</v>
      </c>
      <c r="N80">
        <f>VLOOKUP($B80,'Tillförd energi'!$B$1:$AI$700,MATCH(N$1,'Tillförd energi'!$B$1:$AQ$1,0),FALSE)</f>
        <v>0</v>
      </c>
      <c r="O80">
        <f>VLOOKUP($B80,'Tillförd energi'!$B$1:$AI$700,MATCH(O$1,'Tillförd energi'!$B$1:$AQ$1,0),FALSE)</f>
        <v>1.504</v>
      </c>
      <c r="P80">
        <f>VLOOKUP($B80,'Tillförd energi'!$B$1:$AI$700,MATCH(P$1,'Tillförd energi'!$B$1:$AQ$1,0),FALSE)</f>
        <v>1.504</v>
      </c>
      <c r="Q80">
        <f>VLOOKUP($B80,'Tillförd energi'!$B$1:$AI$700,MATCH(Q$1,'Tillförd energi'!$B$1:$AQ$1,0),FALSE)</f>
        <v>0</v>
      </c>
      <c r="R80">
        <f>VLOOKUP($B80,'Tillförd energi'!$B$1:$AI$700,MATCH(R$1,'Tillförd energi'!$B$1:$AQ$1,0),FALSE)</f>
        <v>0</v>
      </c>
      <c r="S80">
        <f>VLOOKUP($B80,'Tillförd energi'!$B$1:$AI$700,MATCH(S$1,'Tillförd energi'!$B$1:$AQ$1,0),FALSE)</f>
        <v>0</v>
      </c>
      <c r="T80">
        <f>VLOOKUP($B80,'Tillförd energi'!$B$1:$AI$700,MATCH(T$1,'Tillförd energi'!$B$1:$AQ$1,0),FALSE)</f>
        <v>0</v>
      </c>
      <c r="U80">
        <f>VLOOKUP($B80,'Tillförd energi'!$B$1:$AI$700,MATCH(U$1,'Tillförd energi'!$B$1:$AQ$1,0),FALSE)</f>
        <v>0</v>
      </c>
      <c r="V80">
        <f>VLOOKUP($B80,'Tillförd energi'!$B$1:$AI$700,MATCH(V$1,'Tillförd energi'!$B$1:$AQ$1,0),FALSE)</f>
        <v>0</v>
      </c>
      <c r="W80">
        <f>VLOOKUP($B80,'Tillförd energi'!$B$1:$AI$700,MATCH(W$1,'Tillförd energi'!$B$1:$AQ$1,0),FALSE)</f>
        <v>0.156</v>
      </c>
      <c r="X80">
        <f>VLOOKUP($B80,'Tillförd energi'!$B$1:$AI$700,MATCH(X$1,'Tillförd energi'!$B$1:$AQ$1,0),FALSE)</f>
        <v>0</v>
      </c>
      <c r="Y80">
        <f>VLOOKUP($B80,'Tillförd energi'!$B$1:$AI$700,MATCH(Y$1,'Tillförd energi'!$B$1:$AQ$1,0),FALSE)</f>
        <v>0</v>
      </c>
      <c r="Z80">
        <f>VLOOKUP($B80,'Tillförd energi'!$B$1:$AI$700,MATCH(Z$1,'Tillförd energi'!$B$1:$AQ$1,0),FALSE)</f>
        <v>0</v>
      </c>
      <c r="AA80">
        <f>VLOOKUP($B80,'Tillförd energi'!$B$1:$AI$700,MATCH(AA$1,'Tillförd energi'!$B$1:$AQ$1,0),FALSE)</f>
        <v>0</v>
      </c>
      <c r="AB80">
        <f>VLOOKUP($B80,'Tillförd energi'!$B$1:$AI$700,MATCH(AB$1,'Tillförd energi'!$B$1:$AQ$1,0),FALSE)</f>
        <v>0</v>
      </c>
      <c r="AC80">
        <f>VLOOKUP($B80,'Tillförd energi'!$B$1:$AI$700,MATCH(AC$1,'Tillförd energi'!$B$1:$AQ$1,0),FALSE)</f>
        <v>0</v>
      </c>
      <c r="AD80">
        <f>VLOOKUP($B80,'Tillförd energi'!$B$1:$AI$700,MATCH(AD$1,'Tillförd energi'!$B$1:$AQ$1,0),FALSE)</f>
        <v>0</v>
      </c>
      <c r="AE80">
        <f>VLOOKUP($B80,'Tillförd energi'!$B$1:$AI$700,MATCH(AE$1,'Tillförd energi'!$B$1:$AQ$1,0),FALSE)</f>
        <v>0</v>
      </c>
      <c r="AF80">
        <f>VLOOKUP($B80,'Tillförd energi'!$B$1:$AI$700,MATCH(AF$1,'Tillförd energi'!$B$1:$AQ$1,0),FALSE)</f>
        <v>8.6699999999999999E-2</v>
      </c>
      <c r="AG80">
        <f>IFERROR(VLOOKUP(B80,Miljö!$B$1:$AC$550,MATCH("Köpt mängd produktionsspecifik fjärrvärme:",Miljö!$B$1:$AC$1,0),FALSE)/1,0)</f>
        <v>0</v>
      </c>
      <c r="AI80">
        <f t="shared" si="20"/>
        <v>4.7546999999999997</v>
      </c>
      <c r="AJ80">
        <f t="shared" si="21"/>
        <v>4.7546999999999997</v>
      </c>
      <c r="AK80">
        <f>IF(ISERROR(1/VLOOKUP($B80,Leveranser!$B$1:$S$500,MATCH("såld värme (gwh)",Leveranser!$B$1:$S$1,0),FALSE)),"",VLOOKUP($B80,Leveranser!$B$1:$S$500,MATCH("såld värme (gwh)",Leveranser!$B$1:$S$1,0),FALSE))</f>
        <v>2.89</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195">
        <f t="shared" si="22"/>
        <v>0.60781963110185722</v>
      </c>
      <c r="AP80" t="str">
        <f>IFERROR(VLOOKUP($B80,Miljövärden!$B$2:$H$550,7,FALSE),"Nej, saknas")</f>
        <v>Ja</v>
      </c>
      <c r="AQ80" t="str">
        <f>IFERROR(VLOOKUP($B80,Miljövärden!$B$2:$H$550,6,FALSE),"Nej, saknas")</f>
        <v>Ja</v>
      </c>
      <c r="AU80">
        <f t="shared" si="23"/>
        <v>8.6699999999999999E-2</v>
      </c>
      <c r="AV80">
        <f t="shared" si="24"/>
        <v>0</v>
      </c>
      <c r="AW80">
        <f t="shared" si="25"/>
        <v>4.5120000000000005</v>
      </c>
      <c r="AX80">
        <f t="shared" si="26"/>
        <v>0</v>
      </c>
      <c r="AZ80">
        <f t="shared" si="27"/>
        <v>4.6680000000000001</v>
      </c>
      <c r="BC80">
        <f t="shared" si="28"/>
        <v>0</v>
      </c>
      <c r="BD80">
        <f t="shared" si="29"/>
        <v>0</v>
      </c>
      <c r="BE80">
        <f t="shared" si="30"/>
        <v>4.6680000000000001</v>
      </c>
      <c r="BF80">
        <f t="shared" si="31"/>
        <v>0</v>
      </c>
      <c r="BG80">
        <f t="shared" si="32"/>
        <v>8.6699999999999999E-2</v>
      </c>
      <c r="BH80">
        <f t="shared" si="33"/>
        <v>4.7546999999999997</v>
      </c>
      <c r="BJ80" s="195">
        <f t="shared" si="34"/>
        <v>0</v>
      </c>
      <c r="BK80" s="195">
        <f t="shared" si="35"/>
        <v>0</v>
      </c>
      <c r="BL80" s="195">
        <f t="shared" si="36"/>
        <v>0.98176541106694437</v>
      </c>
      <c r="BM80" s="195">
        <f t="shared" si="37"/>
        <v>0</v>
      </c>
      <c r="BN80" s="195">
        <f t="shared" si="38"/>
        <v>1.8234588933055716E-2</v>
      </c>
    </row>
    <row r="81" spans="1:66" x14ac:dyDescent="0.25">
      <c r="A81" s="2" t="s">
        <v>135</v>
      </c>
      <c r="B81" s="2" t="s">
        <v>138</v>
      </c>
      <c r="C81">
        <f>VLOOKUP($B81,'Tillförd energi'!$B$1:$AI$700,MATCH(C$1,'Tillförd energi'!$B$1:$AQ$1,0),FALSE)</f>
        <v>0</v>
      </c>
      <c r="D81">
        <f>VLOOKUP($B81,'Tillförd energi'!$B$1:$AI$700,MATCH(D$1,'Tillförd energi'!$B$1:$AQ$1,0),FALSE)</f>
        <v>0</v>
      </c>
      <c r="E81">
        <f>VLOOKUP($B81,'Tillförd energi'!$B$1:$AI$700,MATCH(E$1,'Tillförd energi'!$B$1:$AQ$1,0),FALSE)</f>
        <v>0</v>
      </c>
      <c r="F81">
        <f>VLOOKUP($B81,'Tillförd energi'!$B$1:$AI$700,MATCH(F$1,'Tillförd energi'!$B$1:$AQ$1,0),FALSE)</f>
        <v>0</v>
      </c>
      <c r="G81">
        <f>VLOOKUP($B81,'Tillförd energi'!$B$1:$AI$700,MATCH(G$1,'Tillförd energi'!$B$1:$AQ$1,0),FALSE)</f>
        <v>0</v>
      </c>
      <c r="H81">
        <f>VLOOKUP($B81,'Tillförd energi'!$B$1:$AI$700,MATCH(H$1,'Tillförd energi'!$B$1:$AQ$1,0),FALSE)</f>
        <v>0</v>
      </c>
      <c r="I81">
        <f>VLOOKUP($B81,'Tillförd energi'!$B$1:$AI$700,MATCH(I$1,'Tillförd energi'!$B$1:$AQ$1,0),FALSE)</f>
        <v>0</v>
      </c>
      <c r="J81">
        <f>VLOOKUP($B81,'Tillförd energi'!$B$1:$AI$700,MATCH(J$1,'Tillförd energi'!$B$1:$AQ$1,0),FALSE)</f>
        <v>0</v>
      </c>
      <c r="K81">
        <v>0</v>
      </c>
      <c r="L81">
        <f>VLOOKUP($B81,'Tillförd energi'!$B$1:$AI$700,MATCH(L$1,'Tillförd energi'!$B$1:$AQ$1,0),FALSE)</f>
        <v>0</v>
      </c>
      <c r="M81">
        <f>VLOOKUP($B81,'Tillförd energi'!$B$1:$AI$700,MATCH(M$1,'Tillförd energi'!$B$1:$AQ$1,0),FALSE)</f>
        <v>7.55</v>
      </c>
      <c r="N81">
        <f>VLOOKUP($B81,'Tillförd energi'!$B$1:$AI$700,MATCH(N$1,'Tillförd energi'!$B$1:$AQ$1,0),FALSE)</f>
        <v>0</v>
      </c>
      <c r="O81">
        <f>VLOOKUP($B81,'Tillförd energi'!$B$1:$AI$700,MATCH(O$1,'Tillförd energi'!$B$1:$AQ$1,0),FALSE)</f>
        <v>7.55</v>
      </c>
      <c r="P81">
        <f>VLOOKUP($B81,'Tillförd energi'!$B$1:$AI$700,MATCH(P$1,'Tillförd energi'!$B$1:$AQ$1,0),FALSE)</f>
        <v>7.55</v>
      </c>
      <c r="Q81">
        <f>VLOOKUP($B81,'Tillförd energi'!$B$1:$AI$700,MATCH(Q$1,'Tillförd energi'!$B$1:$AQ$1,0),FALSE)</f>
        <v>0</v>
      </c>
      <c r="R81">
        <f>VLOOKUP($B81,'Tillförd energi'!$B$1:$AI$700,MATCH(R$1,'Tillförd energi'!$B$1:$AQ$1,0),FALSE)</f>
        <v>0</v>
      </c>
      <c r="S81">
        <f>VLOOKUP($B81,'Tillförd energi'!$B$1:$AI$700,MATCH(S$1,'Tillförd energi'!$B$1:$AQ$1,0),FALSE)</f>
        <v>0</v>
      </c>
      <c r="T81">
        <f>VLOOKUP($B81,'Tillförd energi'!$B$1:$AI$700,MATCH(T$1,'Tillförd energi'!$B$1:$AQ$1,0),FALSE)</f>
        <v>0</v>
      </c>
      <c r="U81">
        <f>VLOOKUP($B81,'Tillförd energi'!$B$1:$AI$700,MATCH(U$1,'Tillförd energi'!$B$1:$AQ$1,0),FALSE)</f>
        <v>0</v>
      </c>
      <c r="V81">
        <f>VLOOKUP($B81,'Tillförd energi'!$B$1:$AI$700,MATCH(V$1,'Tillförd energi'!$B$1:$AQ$1,0),FALSE)</f>
        <v>0</v>
      </c>
      <c r="W81">
        <f>VLOOKUP($B81,'Tillförd energi'!$B$1:$AI$700,MATCH(W$1,'Tillförd energi'!$B$1:$AQ$1,0),FALSE)</f>
        <v>9.7000000000000003E-2</v>
      </c>
      <c r="X81">
        <f>VLOOKUP($B81,'Tillförd energi'!$B$1:$AI$700,MATCH(X$1,'Tillförd energi'!$B$1:$AQ$1,0),FALSE)</f>
        <v>0</v>
      </c>
      <c r="Y81">
        <f>VLOOKUP($B81,'Tillförd energi'!$B$1:$AI$700,MATCH(Y$1,'Tillförd energi'!$B$1:$AQ$1,0),FALSE)</f>
        <v>0</v>
      </c>
      <c r="Z81">
        <f>VLOOKUP($B81,'Tillförd energi'!$B$1:$AI$700,MATCH(Z$1,'Tillförd energi'!$B$1:$AQ$1,0),FALSE)</f>
        <v>0</v>
      </c>
      <c r="AA81">
        <f>VLOOKUP($B81,'Tillförd energi'!$B$1:$AI$700,MATCH(AA$1,'Tillförd energi'!$B$1:$AQ$1,0),FALSE)</f>
        <v>0</v>
      </c>
      <c r="AB81">
        <f>VLOOKUP($B81,'Tillförd energi'!$B$1:$AI$700,MATCH(AB$1,'Tillförd energi'!$B$1:$AQ$1,0),FALSE)</f>
        <v>0</v>
      </c>
      <c r="AC81">
        <f>VLOOKUP($B81,'Tillförd energi'!$B$1:$AI$700,MATCH(AC$1,'Tillförd energi'!$B$1:$AQ$1,0),FALSE)</f>
        <v>0</v>
      </c>
      <c r="AD81">
        <f>VLOOKUP($B81,'Tillförd energi'!$B$1:$AI$700,MATCH(AD$1,'Tillförd energi'!$B$1:$AQ$1,0),FALSE)</f>
        <v>0</v>
      </c>
      <c r="AE81">
        <f>VLOOKUP($B81,'Tillförd energi'!$B$1:$AI$700,MATCH(AE$1,'Tillförd energi'!$B$1:$AQ$1,0),FALSE)</f>
        <v>0</v>
      </c>
      <c r="AF81">
        <f>VLOOKUP($B81,'Tillförd energi'!$B$1:$AI$700,MATCH(AF$1,'Tillförd energi'!$B$1:$AQ$1,0),FALSE)</f>
        <v>0.43428</v>
      </c>
      <c r="AG81">
        <f>IFERROR(VLOOKUP(B81,Miljö!$B$1:$AC$550,MATCH("Köpt mängd produktionsspecifik fjärrvärme:",Miljö!$B$1:$AC$1,0),FALSE)/1,0)</f>
        <v>0</v>
      </c>
      <c r="AI81">
        <f t="shared" si="20"/>
        <v>23.181280000000001</v>
      </c>
      <c r="AJ81">
        <f t="shared" si="21"/>
        <v>23.181280000000001</v>
      </c>
      <c r="AK81">
        <f>IF(ISERROR(1/VLOOKUP($B81,Leveranser!$B$1:$S$500,MATCH("såld värme (gwh)",Leveranser!$B$1:$S$1,0),FALSE)),"",VLOOKUP($B81,Leveranser!$B$1:$S$500,MATCH("såld värme (gwh)",Leveranser!$B$1:$S$1,0),FALSE))</f>
        <v>14.476000000000001</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195">
        <f t="shared" si="22"/>
        <v>0.62446939944644986</v>
      </c>
      <c r="AP81" t="str">
        <f>IFERROR(VLOOKUP($B81,Miljövärden!$B$2:$H$550,7,FALSE),"Nej, saknas")</f>
        <v>Ja</v>
      </c>
      <c r="AQ81" t="str">
        <f>IFERROR(VLOOKUP($B81,Miljövärden!$B$2:$H$550,6,FALSE),"Nej, saknas")</f>
        <v>Ja</v>
      </c>
      <c r="AU81">
        <f t="shared" si="23"/>
        <v>0.43428</v>
      </c>
      <c r="AV81">
        <f t="shared" si="24"/>
        <v>0</v>
      </c>
      <c r="AW81">
        <f t="shared" si="25"/>
        <v>22.65</v>
      </c>
      <c r="AX81">
        <f t="shared" si="26"/>
        <v>0</v>
      </c>
      <c r="AZ81">
        <f t="shared" si="27"/>
        <v>22.747</v>
      </c>
      <c r="BC81">
        <f t="shared" si="28"/>
        <v>0</v>
      </c>
      <c r="BD81">
        <f t="shared" si="29"/>
        <v>0</v>
      </c>
      <c r="BE81">
        <f t="shared" si="30"/>
        <v>22.747</v>
      </c>
      <c r="BF81">
        <f t="shared" si="31"/>
        <v>0</v>
      </c>
      <c r="BG81">
        <f t="shared" si="32"/>
        <v>0.43428</v>
      </c>
      <c r="BH81">
        <f t="shared" si="33"/>
        <v>23.181280000000001</v>
      </c>
      <c r="BJ81" s="195">
        <f t="shared" si="34"/>
        <v>0</v>
      </c>
      <c r="BK81" s="195">
        <f t="shared" si="35"/>
        <v>0</v>
      </c>
      <c r="BL81" s="195">
        <f t="shared" si="36"/>
        <v>0.98126591801660645</v>
      </c>
      <c r="BM81" s="195">
        <f t="shared" si="37"/>
        <v>0</v>
      </c>
      <c r="BN81" s="195">
        <f t="shared" si="38"/>
        <v>1.8734081983393495E-2</v>
      </c>
    </row>
    <row r="82" spans="1:66" x14ac:dyDescent="0.25">
      <c r="A82" s="2" t="s">
        <v>139</v>
      </c>
      <c r="B82" s="2" t="s">
        <v>140</v>
      </c>
      <c r="C82">
        <f>VLOOKUP($B82,'Tillförd energi'!$B$1:$AI$700,MATCH(C$1,'Tillförd energi'!$B$1:$AQ$1,0),FALSE)</f>
        <v>0</v>
      </c>
      <c r="D82">
        <f>VLOOKUP($B82,'Tillförd energi'!$B$1:$AI$700,MATCH(D$1,'Tillförd energi'!$B$1:$AQ$1,0),FALSE)</f>
        <v>2.3919999999999999</v>
      </c>
      <c r="E82">
        <f>VLOOKUP($B82,'Tillförd energi'!$B$1:$AI$700,MATCH(E$1,'Tillförd energi'!$B$1:$AQ$1,0),FALSE)</f>
        <v>0</v>
      </c>
      <c r="F82">
        <f>VLOOKUP($B82,'Tillförd energi'!$B$1:$AI$700,MATCH(F$1,'Tillförd energi'!$B$1:$AQ$1,0),FALSE)</f>
        <v>0</v>
      </c>
      <c r="G82">
        <f>VLOOKUP($B82,'Tillförd energi'!$B$1:$AI$700,MATCH(G$1,'Tillförd energi'!$B$1:$AQ$1,0),FALSE)</f>
        <v>0</v>
      </c>
      <c r="H82">
        <f>VLOOKUP($B82,'Tillförd energi'!$B$1:$AI$700,MATCH(H$1,'Tillförd energi'!$B$1:$AQ$1,0),FALSE)</f>
        <v>0</v>
      </c>
      <c r="I82">
        <f>VLOOKUP($B82,'Tillförd energi'!$B$1:$AI$700,MATCH(I$1,'Tillförd energi'!$B$1:$AQ$1,0),FALSE)</f>
        <v>0</v>
      </c>
      <c r="J82">
        <f>VLOOKUP($B82,'Tillförd energi'!$B$1:$AI$700,MATCH(J$1,'Tillförd energi'!$B$1:$AQ$1,0),FALSE)</f>
        <v>0</v>
      </c>
      <c r="K82">
        <v>0</v>
      </c>
      <c r="L82">
        <f>VLOOKUP($B82,'Tillförd energi'!$B$1:$AI$700,MATCH(L$1,'Tillförd energi'!$B$1:$AQ$1,0),FALSE)</f>
        <v>0</v>
      </c>
      <c r="M82">
        <f>VLOOKUP($B82,'Tillförd energi'!$B$1:$AI$700,MATCH(M$1,'Tillförd energi'!$B$1:$AQ$1,0),FALSE)</f>
        <v>0</v>
      </c>
      <c r="N82">
        <f>VLOOKUP($B82,'Tillförd energi'!$B$1:$AI$700,MATCH(N$1,'Tillförd energi'!$B$1:$AQ$1,0),FALSE)</f>
        <v>0</v>
      </c>
      <c r="O82">
        <f>VLOOKUP($B82,'Tillförd energi'!$B$1:$AI$700,MATCH(O$1,'Tillförd energi'!$B$1:$AQ$1,0),FALSE)</f>
        <v>0</v>
      </c>
      <c r="P82">
        <f>VLOOKUP($B82,'Tillförd energi'!$B$1:$AI$700,MATCH(P$1,'Tillförd energi'!$B$1:$AQ$1,0),FALSE)</f>
        <v>1.665</v>
      </c>
      <c r="Q82">
        <f>VLOOKUP($B82,'Tillförd energi'!$B$1:$AI$700,MATCH(Q$1,'Tillförd energi'!$B$1:$AQ$1,0),FALSE)</f>
        <v>0</v>
      </c>
      <c r="R82">
        <f>VLOOKUP($B82,'Tillförd energi'!$B$1:$AI$700,MATCH(R$1,'Tillförd energi'!$B$1:$AQ$1,0),FALSE)</f>
        <v>21.039000000000001</v>
      </c>
      <c r="S82">
        <f>VLOOKUP($B82,'Tillförd energi'!$B$1:$AI$700,MATCH(S$1,'Tillförd energi'!$B$1:$AQ$1,0),FALSE)</f>
        <v>10.018000000000001</v>
      </c>
      <c r="T82">
        <f>VLOOKUP($B82,'Tillförd energi'!$B$1:$AI$700,MATCH(T$1,'Tillförd energi'!$B$1:$AQ$1,0),FALSE)</f>
        <v>0</v>
      </c>
      <c r="U82">
        <f>VLOOKUP($B82,'Tillförd energi'!$B$1:$AI$700,MATCH(U$1,'Tillförd energi'!$B$1:$AQ$1,0),FALSE)</f>
        <v>0</v>
      </c>
      <c r="V82">
        <f>VLOOKUP($B82,'Tillförd energi'!$B$1:$AI$700,MATCH(V$1,'Tillförd energi'!$B$1:$AQ$1,0),FALSE)</f>
        <v>0</v>
      </c>
      <c r="W82">
        <f>VLOOKUP($B82,'Tillförd energi'!$B$1:$AI$700,MATCH(W$1,'Tillförd energi'!$B$1:$AQ$1,0),FALSE)</f>
        <v>0</v>
      </c>
      <c r="X82">
        <f>VLOOKUP($B82,'Tillförd energi'!$B$1:$AI$700,MATCH(X$1,'Tillförd energi'!$B$1:$AQ$1,0),FALSE)</f>
        <v>15.2859</v>
      </c>
      <c r="Y82">
        <f>VLOOKUP($B82,'Tillförd energi'!$B$1:$AI$700,MATCH(Y$1,'Tillförd energi'!$B$1:$AQ$1,0),FALSE)</f>
        <v>0</v>
      </c>
      <c r="Z82">
        <f>VLOOKUP($B82,'Tillförd energi'!$B$1:$AI$700,MATCH(Z$1,'Tillförd energi'!$B$1:$AQ$1,0),FALSE)</f>
        <v>0.14699999999999999</v>
      </c>
      <c r="AA82">
        <f>VLOOKUP($B82,'Tillförd energi'!$B$1:$AI$700,MATCH(AA$1,'Tillförd energi'!$B$1:$AQ$1,0),FALSE)</f>
        <v>5.5E-2</v>
      </c>
      <c r="AB82">
        <f>VLOOKUP($B82,'Tillförd energi'!$B$1:$AI$700,MATCH(AB$1,'Tillförd energi'!$B$1:$AQ$1,0),FALSE)</f>
        <v>0.26300000000000001</v>
      </c>
      <c r="AC82">
        <f>VLOOKUP($B82,'Tillförd energi'!$B$1:$AI$700,MATCH(AC$1,'Tillförd energi'!$B$1:$AQ$1,0),FALSE)</f>
        <v>0</v>
      </c>
      <c r="AD82">
        <f>VLOOKUP($B82,'Tillförd energi'!$B$1:$AI$700,MATCH(AD$1,'Tillförd energi'!$B$1:$AQ$1,0),FALSE)</f>
        <v>0</v>
      </c>
      <c r="AE82">
        <f>VLOOKUP($B82,'Tillförd energi'!$B$1:$AI$700,MATCH(AE$1,'Tillförd energi'!$B$1:$AQ$1,0),FALSE)</f>
        <v>0</v>
      </c>
      <c r="AF82">
        <f>VLOOKUP($B82,'Tillförd energi'!$B$1:$AI$700,MATCH(AF$1,'Tillförd energi'!$B$1:$AQ$1,0),FALSE)</f>
        <v>0.81699999999999995</v>
      </c>
      <c r="AG82">
        <f>IFERROR(VLOOKUP(B82,Miljö!$B$1:$AC$550,MATCH("Köpt mängd produktionsspecifik fjärrvärme:",Miljö!$B$1:$AC$1,0),FALSE)/1,0)</f>
        <v>0</v>
      </c>
      <c r="AI82">
        <f t="shared" si="20"/>
        <v>51.681899999999999</v>
      </c>
      <c r="AJ82">
        <f t="shared" si="21"/>
        <v>51.681899999999999</v>
      </c>
      <c r="AK82">
        <f>IF(ISERROR(1/VLOOKUP($B82,Leveranser!$B$1:$S$500,MATCH("såld värme (gwh)",Leveranser!$B$1:$S$1,0),FALSE)),"",VLOOKUP($B82,Leveranser!$B$1:$S$500,MATCH("såld värme (gwh)",Leveranser!$B$1:$S$1,0),FALSE))</f>
        <v>30.029</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195">
        <f t="shared" si="22"/>
        <v>0.58103513996195966</v>
      </c>
      <c r="AP82" t="str">
        <f>IFERROR(VLOOKUP($B82,Miljövärden!$B$2:$H$550,7,FALSE),"Nej, saknas")</f>
        <v>Ja</v>
      </c>
      <c r="AQ82" t="str">
        <f>IFERROR(VLOOKUP($B82,Miljövärden!$B$2:$H$550,6,FALSE),"Nej, saknas")</f>
        <v>Nej</v>
      </c>
      <c r="AU82">
        <f t="shared" si="23"/>
        <v>1.0189999999999999</v>
      </c>
      <c r="AV82">
        <f t="shared" si="24"/>
        <v>15.2859</v>
      </c>
      <c r="AW82">
        <f t="shared" si="25"/>
        <v>1.665</v>
      </c>
      <c r="AX82">
        <f t="shared" si="26"/>
        <v>31.057000000000002</v>
      </c>
      <c r="AZ82">
        <f t="shared" si="27"/>
        <v>48.007899999999999</v>
      </c>
      <c r="BC82">
        <f t="shared" si="28"/>
        <v>2.3919999999999999</v>
      </c>
      <c r="BD82">
        <f t="shared" si="29"/>
        <v>0</v>
      </c>
      <c r="BE82">
        <f t="shared" si="30"/>
        <v>48.007899999999999</v>
      </c>
      <c r="BF82">
        <f t="shared" si="31"/>
        <v>0.26300000000000001</v>
      </c>
      <c r="BG82">
        <f t="shared" si="32"/>
        <v>1.0189999999999999</v>
      </c>
      <c r="BH82">
        <f t="shared" si="33"/>
        <v>51.681899999999999</v>
      </c>
      <c r="BJ82" s="195">
        <f t="shared" si="34"/>
        <v>4.6283128135769E-2</v>
      </c>
      <c r="BK82" s="195">
        <f t="shared" si="35"/>
        <v>0</v>
      </c>
      <c r="BL82" s="195">
        <f t="shared" si="36"/>
        <v>0.92891128228644848</v>
      </c>
      <c r="BM82" s="195">
        <f t="shared" si="37"/>
        <v>5.0888221988742675E-3</v>
      </c>
      <c r="BN82" s="195">
        <f t="shared" si="38"/>
        <v>1.9716767378908283E-2</v>
      </c>
    </row>
    <row r="83" spans="1:66" x14ac:dyDescent="0.25">
      <c r="A83" s="2" t="s">
        <v>141</v>
      </c>
      <c r="B83" s="2" t="s">
        <v>142</v>
      </c>
      <c r="C83">
        <f>VLOOKUP($B83,'Tillförd energi'!$B$1:$AI$700,MATCH(C$1,'Tillförd energi'!$B$1:$AQ$1,0),FALSE)</f>
        <v>0</v>
      </c>
      <c r="D83">
        <f>VLOOKUP($B83,'Tillförd energi'!$B$1:$AI$700,MATCH(D$1,'Tillförd energi'!$B$1:$AQ$1,0),FALSE)</f>
        <v>0.88400000000000001</v>
      </c>
      <c r="E83">
        <f>VLOOKUP($B83,'Tillförd energi'!$B$1:$AI$700,MATCH(E$1,'Tillförd energi'!$B$1:$AQ$1,0),FALSE)</f>
        <v>0</v>
      </c>
      <c r="F83">
        <f>VLOOKUP($B83,'Tillförd energi'!$B$1:$AI$700,MATCH(F$1,'Tillförd energi'!$B$1:$AQ$1,0),FALSE)</f>
        <v>0</v>
      </c>
      <c r="G83">
        <f>VLOOKUP($B83,'Tillförd energi'!$B$1:$AI$700,MATCH(G$1,'Tillförd energi'!$B$1:$AQ$1,0),FALSE)</f>
        <v>0</v>
      </c>
      <c r="H83">
        <f>VLOOKUP($B83,'Tillförd energi'!$B$1:$AI$700,MATCH(H$1,'Tillförd energi'!$B$1:$AQ$1,0),FALSE)</f>
        <v>0</v>
      </c>
      <c r="I83">
        <f>VLOOKUP($B83,'Tillförd energi'!$B$1:$AI$700,MATCH(I$1,'Tillförd energi'!$B$1:$AQ$1,0),FALSE)</f>
        <v>0</v>
      </c>
      <c r="J83">
        <f>VLOOKUP($B83,'Tillförd energi'!$B$1:$AI$700,MATCH(J$1,'Tillförd energi'!$B$1:$AQ$1,0),FALSE)</f>
        <v>0</v>
      </c>
      <c r="K83">
        <v>0</v>
      </c>
      <c r="L83">
        <f>VLOOKUP($B83,'Tillförd energi'!$B$1:$AI$700,MATCH(L$1,'Tillförd energi'!$B$1:$AQ$1,0),FALSE)</f>
        <v>0</v>
      </c>
      <c r="M83">
        <f>VLOOKUP($B83,'Tillförd energi'!$B$1:$AI$700,MATCH(M$1,'Tillförd energi'!$B$1:$AQ$1,0),FALSE)</f>
        <v>7.4260000000000002</v>
      </c>
      <c r="N83">
        <f>VLOOKUP($B83,'Tillförd energi'!$B$1:$AI$700,MATCH(N$1,'Tillförd energi'!$B$1:$AQ$1,0),FALSE)</f>
        <v>0</v>
      </c>
      <c r="O83">
        <f>VLOOKUP($B83,'Tillförd energi'!$B$1:$AI$700,MATCH(O$1,'Tillförd energi'!$B$1:$AQ$1,0),FALSE)</f>
        <v>0</v>
      </c>
      <c r="P83">
        <f>VLOOKUP($B83,'Tillförd energi'!$B$1:$AI$700,MATCH(P$1,'Tillförd energi'!$B$1:$AQ$1,0),FALSE)</f>
        <v>0</v>
      </c>
      <c r="Q83">
        <f>VLOOKUP($B83,'Tillförd energi'!$B$1:$AI$700,MATCH(Q$1,'Tillförd energi'!$B$1:$AQ$1,0),FALSE)</f>
        <v>13.1465</v>
      </c>
      <c r="R83">
        <f>VLOOKUP($B83,'Tillförd energi'!$B$1:$AI$700,MATCH(R$1,'Tillförd energi'!$B$1:$AQ$1,0),FALSE)</f>
        <v>0</v>
      </c>
      <c r="S83">
        <f>VLOOKUP($B83,'Tillförd energi'!$B$1:$AI$700,MATCH(S$1,'Tillförd energi'!$B$1:$AQ$1,0),FALSE)</f>
        <v>0</v>
      </c>
      <c r="T83">
        <f>VLOOKUP($B83,'Tillförd energi'!$B$1:$AI$700,MATCH(T$1,'Tillförd energi'!$B$1:$AQ$1,0),FALSE)</f>
        <v>0</v>
      </c>
      <c r="U83">
        <f>VLOOKUP($B83,'Tillförd energi'!$B$1:$AI$700,MATCH(U$1,'Tillförd energi'!$B$1:$AQ$1,0),FALSE)</f>
        <v>0</v>
      </c>
      <c r="V83">
        <f>VLOOKUP($B83,'Tillförd energi'!$B$1:$AI$700,MATCH(V$1,'Tillförd energi'!$B$1:$AQ$1,0),FALSE)</f>
        <v>0</v>
      </c>
      <c r="W83">
        <f>VLOOKUP($B83,'Tillförd energi'!$B$1:$AI$700,MATCH(W$1,'Tillförd energi'!$B$1:$AQ$1,0),FALSE)</f>
        <v>0</v>
      </c>
      <c r="X83">
        <f>VLOOKUP($B83,'Tillförd energi'!$B$1:$AI$700,MATCH(X$1,'Tillförd energi'!$B$1:$AQ$1,0),FALSE)</f>
        <v>0</v>
      </c>
      <c r="Y83">
        <f>VLOOKUP($B83,'Tillförd energi'!$B$1:$AI$700,MATCH(Y$1,'Tillförd energi'!$B$1:$AQ$1,0),FALSE)</f>
        <v>0</v>
      </c>
      <c r="Z83">
        <f>VLOOKUP($B83,'Tillförd energi'!$B$1:$AI$700,MATCH(Z$1,'Tillförd energi'!$B$1:$AQ$1,0),FALSE)</f>
        <v>0</v>
      </c>
      <c r="AA83">
        <f>VLOOKUP($B83,'Tillförd energi'!$B$1:$AI$700,MATCH(AA$1,'Tillförd energi'!$B$1:$AQ$1,0),FALSE)</f>
        <v>0</v>
      </c>
      <c r="AB83">
        <f>VLOOKUP($B83,'Tillförd energi'!$B$1:$AI$700,MATCH(AB$1,'Tillförd energi'!$B$1:$AQ$1,0),FALSE)</f>
        <v>0</v>
      </c>
      <c r="AC83">
        <f>VLOOKUP($B83,'Tillförd energi'!$B$1:$AI$700,MATCH(AC$1,'Tillförd energi'!$B$1:$AQ$1,0),FALSE)</f>
        <v>2.1150000000000002</v>
      </c>
      <c r="AD83">
        <f>VLOOKUP($B83,'Tillförd energi'!$B$1:$AI$700,MATCH(AD$1,'Tillförd energi'!$B$1:$AQ$1,0),FALSE)</f>
        <v>0</v>
      </c>
      <c r="AE83">
        <f>VLOOKUP($B83,'Tillförd energi'!$B$1:$AI$700,MATCH(AE$1,'Tillförd energi'!$B$1:$AQ$1,0),FALSE)</f>
        <v>0</v>
      </c>
      <c r="AF83">
        <f>VLOOKUP($B83,'Tillförd energi'!$B$1:$AI$700,MATCH(AF$1,'Tillförd energi'!$B$1:$AQ$1,0),FALSE)</f>
        <v>0.45400000000000001</v>
      </c>
      <c r="AG83">
        <f>IFERROR(VLOOKUP(B83,Miljö!$B$1:$AC$550,MATCH("Köpt mängd produktionsspecifik fjärrvärme:",Miljö!$B$1:$AC$1,0),FALSE)/1,0)</f>
        <v>0</v>
      </c>
      <c r="AI83">
        <f t="shared" si="20"/>
        <v>24.025500000000001</v>
      </c>
      <c r="AJ83">
        <f t="shared" si="21"/>
        <v>24.025500000000001</v>
      </c>
      <c r="AK83">
        <f>IF(ISERROR(1/VLOOKUP($B83,Leveranser!$B$1:$S$500,MATCH("såld värme (gwh)",Leveranser!$B$1:$S$1,0),FALSE)),"",VLOOKUP($B83,Leveranser!$B$1:$S$500,MATCH("såld värme (gwh)",Leveranser!$B$1:$S$1,0),FALSE))</f>
        <v>18.303000000000001</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195">
        <f t="shared" si="22"/>
        <v>0.76181557095585939</v>
      </c>
      <c r="AP83" t="str">
        <f>IFERROR(VLOOKUP($B83,Miljövärden!$B$2:$H$550,7,FALSE),"Nej, saknas")</f>
        <v>Ja</v>
      </c>
      <c r="AQ83" t="str">
        <f>IFERROR(VLOOKUP($B83,Miljövärden!$B$2:$H$550,6,FALSE),"Nej, saknas")</f>
        <v>Ja</v>
      </c>
      <c r="AU83">
        <f t="shared" si="23"/>
        <v>0.45400000000000001</v>
      </c>
      <c r="AV83">
        <f t="shared" si="24"/>
        <v>0</v>
      </c>
      <c r="AW83">
        <f t="shared" si="25"/>
        <v>20.572499999999998</v>
      </c>
      <c r="AX83">
        <f t="shared" si="26"/>
        <v>0</v>
      </c>
      <c r="AZ83">
        <f t="shared" si="27"/>
        <v>20.572499999999998</v>
      </c>
      <c r="BC83">
        <f t="shared" si="28"/>
        <v>0.88400000000000001</v>
      </c>
      <c r="BD83">
        <f t="shared" si="29"/>
        <v>0</v>
      </c>
      <c r="BE83">
        <f t="shared" si="30"/>
        <v>20.572499999999998</v>
      </c>
      <c r="BF83">
        <f t="shared" si="31"/>
        <v>2.1150000000000002</v>
      </c>
      <c r="BG83">
        <f t="shared" si="32"/>
        <v>0.45400000000000001</v>
      </c>
      <c r="BH83">
        <f t="shared" si="33"/>
        <v>24.025500000000001</v>
      </c>
      <c r="BJ83" s="195">
        <f t="shared" si="34"/>
        <v>3.6794239453913552E-2</v>
      </c>
      <c r="BK83" s="195">
        <f t="shared" si="35"/>
        <v>0</v>
      </c>
      <c r="BL83" s="195">
        <f t="shared" si="36"/>
        <v>0.85627770493850275</v>
      </c>
      <c r="BM83" s="195">
        <f t="shared" si="37"/>
        <v>8.8031466566772812E-2</v>
      </c>
      <c r="BN83" s="195">
        <f t="shared" si="38"/>
        <v>1.8896589040810804E-2</v>
      </c>
    </row>
    <row r="84" spans="1:66" x14ac:dyDescent="0.25">
      <c r="A84" s="2" t="s">
        <v>141</v>
      </c>
      <c r="B84" s="2" t="s">
        <v>143</v>
      </c>
      <c r="C84">
        <f>VLOOKUP($B84,'Tillförd energi'!$B$1:$AI$700,MATCH(C$1,'Tillförd energi'!$B$1:$AQ$1,0),FALSE)</f>
        <v>0</v>
      </c>
      <c r="D84">
        <f>VLOOKUP($B84,'Tillförd energi'!$B$1:$AI$700,MATCH(D$1,'Tillförd energi'!$B$1:$AQ$1,0),FALSE)</f>
        <v>0.123</v>
      </c>
      <c r="E84">
        <f>VLOOKUP($B84,'Tillförd energi'!$B$1:$AI$700,MATCH(E$1,'Tillförd energi'!$B$1:$AQ$1,0),FALSE)</f>
        <v>0</v>
      </c>
      <c r="F84">
        <f>VLOOKUP($B84,'Tillförd energi'!$B$1:$AI$700,MATCH(F$1,'Tillförd energi'!$B$1:$AQ$1,0),FALSE)</f>
        <v>0</v>
      </c>
      <c r="G84">
        <f>VLOOKUP($B84,'Tillförd energi'!$B$1:$AI$700,MATCH(G$1,'Tillförd energi'!$B$1:$AQ$1,0),FALSE)</f>
        <v>0</v>
      </c>
      <c r="H84">
        <f>VLOOKUP($B84,'Tillförd energi'!$B$1:$AI$700,MATCH(H$1,'Tillförd energi'!$B$1:$AQ$1,0),FALSE)</f>
        <v>0</v>
      </c>
      <c r="I84">
        <f>VLOOKUP($B84,'Tillförd energi'!$B$1:$AI$700,MATCH(I$1,'Tillförd energi'!$B$1:$AQ$1,0),FALSE)</f>
        <v>0</v>
      </c>
      <c r="J84">
        <f>VLOOKUP($B84,'Tillförd energi'!$B$1:$AI$700,MATCH(J$1,'Tillförd energi'!$B$1:$AQ$1,0),FALSE)</f>
        <v>0</v>
      </c>
      <c r="K84">
        <v>0</v>
      </c>
      <c r="L84">
        <f>VLOOKUP($B84,'Tillförd energi'!$B$1:$AI$700,MATCH(L$1,'Tillförd energi'!$B$1:$AQ$1,0),FALSE)</f>
        <v>0</v>
      </c>
      <c r="M84">
        <f>VLOOKUP($B84,'Tillförd energi'!$B$1:$AI$700,MATCH(M$1,'Tillförd energi'!$B$1:$AQ$1,0),FALSE)</f>
        <v>0</v>
      </c>
      <c r="N84">
        <f>VLOOKUP($B84,'Tillförd energi'!$B$1:$AI$700,MATCH(N$1,'Tillförd energi'!$B$1:$AQ$1,0),FALSE)</f>
        <v>0</v>
      </c>
      <c r="O84">
        <f>VLOOKUP($B84,'Tillförd energi'!$B$1:$AI$700,MATCH(O$1,'Tillförd energi'!$B$1:$AQ$1,0),FALSE)</f>
        <v>0</v>
      </c>
      <c r="P84">
        <f>VLOOKUP($B84,'Tillförd energi'!$B$1:$AI$700,MATCH(P$1,'Tillförd energi'!$B$1:$AQ$1,0),FALSE)</f>
        <v>0</v>
      </c>
      <c r="Q84">
        <f>VLOOKUP($B84,'Tillförd energi'!$B$1:$AI$700,MATCH(Q$1,'Tillförd energi'!$B$1:$AQ$1,0),FALSE)</f>
        <v>42.033799999999999</v>
      </c>
      <c r="R84">
        <f>VLOOKUP($B84,'Tillförd energi'!$B$1:$AI$700,MATCH(R$1,'Tillförd energi'!$B$1:$AQ$1,0),FALSE)</f>
        <v>0</v>
      </c>
      <c r="S84">
        <f>VLOOKUP($B84,'Tillförd energi'!$B$1:$AI$700,MATCH(S$1,'Tillförd energi'!$B$1:$AQ$1,0),FALSE)</f>
        <v>0</v>
      </c>
      <c r="T84">
        <f>VLOOKUP($B84,'Tillförd energi'!$B$1:$AI$700,MATCH(T$1,'Tillförd energi'!$B$1:$AQ$1,0),FALSE)</f>
        <v>0</v>
      </c>
      <c r="U84">
        <f>VLOOKUP($B84,'Tillförd energi'!$B$1:$AI$700,MATCH(U$1,'Tillförd energi'!$B$1:$AQ$1,0),FALSE)</f>
        <v>0</v>
      </c>
      <c r="V84">
        <f>VLOOKUP($B84,'Tillförd energi'!$B$1:$AI$700,MATCH(V$1,'Tillförd energi'!$B$1:$AQ$1,0),FALSE)</f>
        <v>0</v>
      </c>
      <c r="W84">
        <f>VLOOKUP($B84,'Tillförd energi'!$B$1:$AI$700,MATCH(W$1,'Tillförd energi'!$B$1:$AQ$1,0),FALSE)</f>
        <v>0</v>
      </c>
      <c r="X84">
        <f>VLOOKUP($B84,'Tillförd energi'!$B$1:$AI$700,MATCH(X$1,'Tillförd energi'!$B$1:$AQ$1,0),FALSE)</f>
        <v>0</v>
      </c>
      <c r="Y84">
        <f>VLOOKUP($B84,'Tillförd energi'!$B$1:$AI$700,MATCH(Y$1,'Tillförd energi'!$B$1:$AQ$1,0),FALSE)</f>
        <v>0</v>
      </c>
      <c r="Z84">
        <f>VLOOKUP($B84,'Tillförd energi'!$B$1:$AI$700,MATCH(Z$1,'Tillförd energi'!$B$1:$AQ$1,0),FALSE)</f>
        <v>0</v>
      </c>
      <c r="AA84">
        <f>VLOOKUP($B84,'Tillförd energi'!$B$1:$AI$700,MATCH(AA$1,'Tillförd energi'!$B$1:$AQ$1,0),FALSE)</f>
        <v>0</v>
      </c>
      <c r="AB84">
        <f>VLOOKUP($B84,'Tillförd energi'!$B$1:$AI$700,MATCH(AB$1,'Tillförd energi'!$B$1:$AQ$1,0),FALSE)</f>
        <v>0</v>
      </c>
      <c r="AC84">
        <f>VLOOKUP($B84,'Tillförd energi'!$B$1:$AI$700,MATCH(AC$1,'Tillförd energi'!$B$1:$AQ$1,0),FALSE)</f>
        <v>0</v>
      </c>
      <c r="AD84">
        <f>VLOOKUP($B84,'Tillförd energi'!$B$1:$AI$700,MATCH(AD$1,'Tillförd energi'!$B$1:$AQ$1,0),FALSE)</f>
        <v>1.48</v>
      </c>
      <c r="AE84">
        <f>VLOOKUP($B84,'Tillförd energi'!$B$1:$AI$700,MATCH(AE$1,'Tillförd energi'!$B$1:$AQ$1,0),FALSE)</f>
        <v>0</v>
      </c>
      <c r="AF84">
        <f>VLOOKUP($B84,'Tillförd energi'!$B$1:$AI$700,MATCH(AF$1,'Tillförd energi'!$B$1:$AQ$1,0),FALSE)</f>
        <v>0.105</v>
      </c>
      <c r="AG84">
        <f>IFERROR(VLOOKUP(B84,Miljö!$B$1:$AC$550,MATCH("Köpt mängd produktionsspecifik fjärrvärme:",Miljö!$B$1:$AC$1,0),FALSE)/1,0)</f>
        <v>0</v>
      </c>
      <c r="AI84">
        <f t="shared" si="20"/>
        <v>43.741799999999991</v>
      </c>
      <c r="AJ84">
        <f t="shared" si="21"/>
        <v>43.741799999999991</v>
      </c>
      <c r="AK84">
        <f>IF(ISERROR(1/VLOOKUP($B84,Leveranser!$B$1:$S$500,MATCH("såld värme (gwh)",Leveranser!$B$1:$S$1,0),FALSE)),"",VLOOKUP($B84,Leveranser!$B$1:$S$500,MATCH("såld värme (gwh)",Leveranser!$B$1:$S$1,0),FALSE))</f>
        <v>31.611999999999998</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195">
        <f t="shared" si="22"/>
        <v>0.72269545377647937</v>
      </c>
      <c r="AP84" t="str">
        <f>IFERROR(VLOOKUP($B84,Miljövärden!$B$2:$H$550,7,FALSE),"Nej, saknas")</f>
        <v>Ja</v>
      </c>
      <c r="AQ84" t="str">
        <f>IFERROR(VLOOKUP($B84,Miljövärden!$B$2:$H$550,6,FALSE),"Nej, saknas")</f>
        <v>Ja</v>
      </c>
      <c r="AU84">
        <f t="shared" si="23"/>
        <v>0.105</v>
      </c>
      <c r="AV84">
        <f t="shared" si="24"/>
        <v>0</v>
      </c>
      <c r="AW84">
        <f t="shared" si="25"/>
        <v>42.033799999999999</v>
      </c>
      <c r="AX84">
        <f t="shared" si="26"/>
        <v>0</v>
      </c>
      <c r="AZ84">
        <f t="shared" si="27"/>
        <v>42.033799999999999</v>
      </c>
      <c r="BC84">
        <f t="shared" si="28"/>
        <v>0.123</v>
      </c>
      <c r="BD84">
        <f t="shared" si="29"/>
        <v>0</v>
      </c>
      <c r="BE84">
        <f t="shared" si="30"/>
        <v>42.033799999999999</v>
      </c>
      <c r="BF84">
        <f t="shared" si="31"/>
        <v>1.48</v>
      </c>
      <c r="BG84">
        <f t="shared" si="32"/>
        <v>0.105</v>
      </c>
      <c r="BH84">
        <f t="shared" si="33"/>
        <v>43.741799999999991</v>
      </c>
      <c r="BJ84" s="195">
        <f t="shared" si="34"/>
        <v>2.8119556122518968E-3</v>
      </c>
      <c r="BK84" s="195">
        <f t="shared" si="35"/>
        <v>0</v>
      </c>
      <c r="BL84" s="195">
        <f t="shared" si="36"/>
        <v>0.96095268141686008</v>
      </c>
      <c r="BM84" s="195">
        <f t="shared" si="37"/>
        <v>3.3834913057990301E-2</v>
      </c>
      <c r="BN84" s="195">
        <f t="shared" si="38"/>
        <v>2.4004499128979606E-3</v>
      </c>
    </row>
    <row r="85" spans="1:66" x14ac:dyDescent="0.25">
      <c r="A85" s="2" t="s">
        <v>144</v>
      </c>
      <c r="B85" s="2" t="s">
        <v>145</v>
      </c>
      <c r="C85">
        <f>VLOOKUP($B85,'Tillförd energi'!$B$1:$AI$700,MATCH(C$1,'Tillförd energi'!$B$1:$AQ$1,0),FALSE)</f>
        <v>0</v>
      </c>
      <c r="D85">
        <f>VLOOKUP($B85,'Tillförd energi'!$B$1:$AI$700,MATCH(D$1,'Tillförd energi'!$B$1:$AQ$1,0),FALSE)</f>
        <v>1.1299999999999999</v>
      </c>
      <c r="E85">
        <f>VLOOKUP($B85,'Tillförd energi'!$B$1:$AI$700,MATCH(E$1,'Tillförd energi'!$B$1:$AQ$1,0),FALSE)</f>
        <v>0</v>
      </c>
      <c r="F85">
        <f>VLOOKUP($B85,'Tillförd energi'!$B$1:$AI$700,MATCH(F$1,'Tillförd energi'!$B$1:$AQ$1,0),FALSE)</f>
        <v>0</v>
      </c>
      <c r="G85">
        <f>VLOOKUP($B85,'Tillförd energi'!$B$1:$AI$700,MATCH(G$1,'Tillförd energi'!$B$1:$AQ$1,0),FALSE)</f>
        <v>0</v>
      </c>
      <c r="H85">
        <f>VLOOKUP($B85,'Tillförd energi'!$B$1:$AI$700,MATCH(H$1,'Tillförd energi'!$B$1:$AQ$1,0),FALSE)</f>
        <v>0</v>
      </c>
      <c r="I85">
        <f>VLOOKUP($B85,'Tillförd energi'!$B$1:$AI$700,MATCH(I$1,'Tillförd energi'!$B$1:$AQ$1,0),FALSE)</f>
        <v>0</v>
      </c>
      <c r="J85">
        <f>VLOOKUP($B85,'Tillförd energi'!$B$1:$AI$700,MATCH(J$1,'Tillförd energi'!$B$1:$AQ$1,0),FALSE)</f>
        <v>0</v>
      </c>
      <c r="K85">
        <v>0</v>
      </c>
      <c r="L85">
        <f>VLOOKUP($B85,'Tillförd energi'!$B$1:$AI$700,MATCH(L$1,'Tillförd energi'!$B$1:$AQ$1,0),FALSE)</f>
        <v>0</v>
      </c>
      <c r="M85">
        <f>VLOOKUP($B85,'Tillförd energi'!$B$1:$AI$700,MATCH(M$1,'Tillförd energi'!$B$1:$AQ$1,0),FALSE)</f>
        <v>0</v>
      </c>
      <c r="N85">
        <f>VLOOKUP($B85,'Tillförd energi'!$B$1:$AI$700,MATCH(N$1,'Tillförd energi'!$B$1:$AQ$1,0),FALSE)</f>
        <v>0</v>
      </c>
      <c r="O85">
        <f>VLOOKUP($B85,'Tillförd energi'!$B$1:$AI$700,MATCH(O$1,'Tillförd energi'!$B$1:$AQ$1,0),FALSE)</f>
        <v>0</v>
      </c>
      <c r="P85">
        <f>VLOOKUP($B85,'Tillförd energi'!$B$1:$AI$700,MATCH(P$1,'Tillförd energi'!$B$1:$AQ$1,0),FALSE)</f>
        <v>0</v>
      </c>
      <c r="Q85">
        <f>VLOOKUP($B85,'Tillförd energi'!$B$1:$AI$700,MATCH(Q$1,'Tillförd energi'!$B$1:$AQ$1,0),FALSE)</f>
        <v>50.5</v>
      </c>
      <c r="R85">
        <f>VLOOKUP($B85,'Tillförd energi'!$B$1:$AI$700,MATCH(R$1,'Tillförd energi'!$B$1:$AQ$1,0),FALSE)</f>
        <v>4.6500000000000004</v>
      </c>
      <c r="S85">
        <f>VLOOKUP($B85,'Tillförd energi'!$B$1:$AI$700,MATCH(S$1,'Tillförd energi'!$B$1:$AQ$1,0),FALSE)</f>
        <v>0</v>
      </c>
      <c r="T85">
        <f>VLOOKUP($B85,'Tillförd energi'!$B$1:$AI$700,MATCH(T$1,'Tillförd energi'!$B$1:$AQ$1,0),FALSE)</f>
        <v>0</v>
      </c>
      <c r="U85">
        <f>VLOOKUP($B85,'Tillförd energi'!$B$1:$AI$700,MATCH(U$1,'Tillförd energi'!$B$1:$AQ$1,0),FALSE)</f>
        <v>0</v>
      </c>
      <c r="V85">
        <f>VLOOKUP($B85,'Tillförd energi'!$B$1:$AI$700,MATCH(V$1,'Tillförd energi'!$B$1:$AQ$1,0),FALSE)</f>
        <v>0</v>
      </c>
      <c r="W85">
        <f>VLOOKUP($B85,'Tillförd energi'!$B$1:$AI$700,MATCH(W$1,'Tillförd energi'!$B$1:$AQ$1,0),FALSE)</f>
        <v>0</v>
      </c>
      <c r="X85">
        <f>VLOOKUP($B85,'Tillförd energi'!$B$1:$AI$700,MATCH(X$1,'Tillförd energi'!$B$1:$AQ$1,0),FALSE)</f>
        <v>0</v>
      </c>
      <c r="Y85">
        <f>VLOOKUP($B85,'Tillförd energi'!$B$1:$AI$700,MATCH(Y$1,'Tillförd energi'!$B$1:$AQ$1,0),FALSE)</f>
        <v>0</v>
      </c>
      <c r="Z85">
        <f>VLOOKUP($B85,'Tillförd energi'!$B$1:$AI$700,MATCH(Z$1,'Tillförd energi'!$B$1:$AQ$1,0),FALSE)</f>
        <v>0</v>
      </c>
      <c r="AA85">
        <f>VLOOKUP($B85,'Tillförd energi'!$B$1:$AI$700,MATCH(AA$1,'Tillförd energi'!$B$1:$AQ$1,0),FALSE)</f>
        <v>0</v>
      </c>
      <c r="AB85">
        <f>VLOOKUP($B85,'Tillförd energi'!$B$1:$AI$700,MATCH(AB$1,'Tillförd energi'!$B$1:$AQ$1,0),FALSE)</f>
        <v>0</v>
      </c>
      <c r="AC85">
        <f>VLOOKUP($B85,'Tillförd energi'!$B$1:$AI$700,MATCH(AC$1,'Tillförd energi'!$B$1:$AQ$1,0),FALSE)</f>
        <v>7.7</v>
      </c>
      <c r="AD85">
        <f>VLOOKUP($B85,'Tillförd energi'!$B$1:$AI$700,MATCH(AD$1,'Tillförd energi'!$B$1:$AQ$1,0),FALSE)</f>
        <v>0</v>
      </c>
      <c r="AE85">
        <f>VLOOKUP($B85,'Tillförd energi'!$B$1:$AI$700,MATCH(AE$1,'Tillförd energi'!$B$1:$AQ$1,0),FALSE)</f>
        <v>0</v>
      </c>
      <c r="AF85">
        <f>VLOOKUP($B85,'Tillförd energi'!$B$1:$AI$700,MATCH(AF$1,'Tillförd energi'!$B$1:$AQ$1,0),FALSE)</f>
        <v>1.5</v>
      </c>
      <c r="AG85">
        <f>IFERROR(VLOOKUP(B85,Miljö!$B$1:$AC$550,MATCH("Köpt mängd produktionsspecifik fjärrvärme:",Miljö!$B$1:$AC$1,0),FALSE)/1,0)</f>
        <v>0</v>
      </c>
      <c r="AI85">
        <f t="shared" si="20"/>
        <v>65.48</v>
      </c>
      <c r="AJ85">
        <f t="shared" si="21"/>
        <v>65.48</v>
      </c>
      <c r="AK85">
        <f>IF(ISERROR(1/VLOOKUP($B85,Leveranser!$B$1:$S$500,MATCH("såld värme (gwh)",Leveranser!$B$1:$S$1,0),FALSE)),"",VLOOKUP($B85,Leveranser!$B$1:$S$500,MATCH("såld värme (gwh)",Leveranser!$B$1:$S$1,0),FALSE))</f>
        <v>46</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195">
        <f t="shared" si="22"/>
        <v>0.70250458155161877</v>
      </c>
      <c r="AP85" t="str">
        <f>IFERROR(VLOOKUP($B85,Miljövärden!$B$2:$H$550,7,FALSE),"Nej, saknas")</f>
        <v>Ja</v>
      </c>
      <c r="AQ85" t="str">
        <f>IFERROR(VLOOKUP($B85,Miljövärden!$B$2:$H$550,6,FALSE),"Nej, saknas")</f>
        <v>Nej</v>
      </c>
      <c r="AU85">
        <f t="shared" si="23"/>
        <v>1.5</v>
      </c>
      <c r="AV85">
        <f t="shared" si="24"/>
        <v>0</v>
      </c>
      <c r="AW85">
        <f t="shared" si="25"/>
        <v>50.5</v>
      </c>
      <c r="AX85">
        <f t="shared" si="26"/>
        <v>4.6500000000000004</v>
      </c>
      <c r="AZ85">
        <f t="shared" si="27"/>
        <v>55.15</v>
      </c>
      <c r="BC85">
        <f t="shared" si="28"/>
        <v>1.1299999999999999</v>
      </c>
      <c r="BD85">
        <f t="shared" si="29"/>
        <v>0</v>
      </c>
      <c r="BE85">
        <f t="shared" si="30"/>
        <v>55.15</v>
      </c>
      <c r="BF85">
        <f t="shared" si="31"/>
        <v>7.7</v>
      </c>
      <c r="BG85">
        <f t="shared" si="32"/>
        <v>1.5</v>
      </c>
      <c r="BH85">
        <f t="shared" si="33"/>
        <v>65.48</v>
      </c>
      <c r="BJ85" s="195">
        <f t="shared" si="34"/>
        <v>1.7257177764202807E-2</v>
      </c>
      <c r="BK85" s="195">
        <f t="shared" si="35"/>
        <v>0</v>
      </c>
      <c r="BL85" s="195">
        <f t="shared" si="36"/>
        <v>0.84224190592547332</v>
      </c>
      <c r="BM85" s="195">
        <f t="shared" si="37"/>
        <v>0.11759315821624923</v>
      </c>
      <c r="BN85" s="195">
        <f t="shared" si="38"/>
        <v>2.2907758094074526E-2</v>
      </c>
    </row>
    <row r="86" spans="1:66" x14ac:dyDescent="0.25">
      <c r="A86" s="2" t="s">
        <v>146</v>
      </c>
      <c r="B86" s="2" t="s">
        <v>147</v>
      </c>
      <c r="C86">
        <f>VLOOKUP($B86,'Tillförd energi'!$B$1:$AI$700,MATCH(C$1,'Tillförd energi'!$B$1:$AQ$1,0),FALSE)</f>
        <v>0</v>
      </c>
      <c r="D86">
        <f>VLOOKUP($B86,'Tillförd energi'!$B$1:$AI$700,MATCH(D$1,'Tillförd energi'!$B$1:$AQ$1,0),FALSE)</f>
        <v>1.7011099999999999</v>
      </c>
      <c r="E86">
        <f>VLOOKUP($B86,'Tillförd energi'!$B$1:$AI$700,MATCH(E$1,'Tillförd energi'!$B$1:$AQ$1,0),FALSE)</f>
        <v>0</v>
      </c>
      <c r="F86">
        <f>VLOOKUP($B86,'Tillförd energi'!$B$1:$AI$700,MATCH(F$1,'Tillförd energi'!$B$1:$AQ$1,0),FALSE)</f>
        <v>0</v>
      </c>
      <c r="G86">
        <f>VLOOKUP($B86,'Tillförd energi'!$B$1:$AI$700,MATCH(G$1,'Tillförd energi'!$B$1:$AQ$1,0),FALSE)</f>
        <v>0</v>
      </c>
      <c r="H86">
        <f>VLOOKUP($B86,'Tillförd energi'!$B$1:$AI$700,MATCH(H$1,'Tillförd energi'!$B$1:$AQ$1,0),FALSE)</f>
        <v>0</v>
      </c>
      <c r="I86">
        <f>VLOOKUP($B86,'Tillförd energi'!$B$1:$AI$700,MATCH(I$1,'Tillförd energi'!$B$1:$AQ$1,0),FALSE)</f>
        <v>0</v>
      </c>
      <c r="J86">
        <f>VLOOKUP($B86,'Tillförd energi'!$B$1:$AI$700,MATCH(J$1,'Tillförd energi'!$B$1:$AQ$1,0),FALSE)</f>
        <v>2.1</v>
      </c>
      <c r="K86">
        <v>0</v>
      </c>
      <c r="L86">
        <f>VLOOKUP($B86,'Tillförd energi'!$B$1:$AI$700,MATCH(L$1,'Tillförd energi'!$B$1:$AQ$1,0),FALSE)</f>
        <v>164.083</v>
      </c>
      <c r="M86">
        <f>VLOOKUP($B86,'Tillförd energi'!$B$1:$AI$700,MATCH(M$1,'Tillförd energi'!$B$1:$AQ$1,0),FALSE)</f>
        <v>6.0951999999999999E-2</v>
      </c>
      <c r="N86">
        <f>VLOOKUP($B86,'Tillförd energi'!$B$1:$AI$700,MATCH(N$1,'Tillförd energi'!$B$1:$AQ$1,0),FALSE)</f>
        <v>10.361800000000001</v>
      </c>
      <c r="O86">
        <f>VLOOKUP($B86,'Tillförd energi'!$B$1:$AI$700,MATCH(O$1,'Tillförd energi'!$B$1:$AQ$1,0),FALSE)</f>
        <v>0.73142300000000005</v>
      </c>
      <c r="P86">
        <f>VLOOKUP($B86,'Tillförd energi'!$B$1:$AI$700,MATCH(P$1,'Tillförd energi'!$B$1:$AQ$1,0),FALSE)</f>
        <v>8.1675599999999999</v>
      </c>
      <c r="Q86">
        <f>VLOOKUP($B86,'Tillförd energi'!$B$1:$AI$700,MATCH(Q$1,'Tillförd energi'!$B$1:$AQ$1,0),FALSE)</f>
        <v>0</v>
      </c>
      <c r="R86">
        <f>VLOOKUP($B86,'Tillförd energi'!$B$1:$AI$700,MATCH(R$1,'Tillförd energi'!$B$1:$AQ$1,0),FALSE)</f>
        <v>29.1</v>
      </c>
      <c r="S86">
        <f>VLOOKUP($B86,'Tillförd energi'!$B$1:$AI$700,MATCH(S$1,'Tillförd energi'!$B$1:$AQ$1,0),FALSE)</f>
        <v>0</v>
      </c>
      <c r="T86">
        <f>VLOOKUP($B86,'Tillförd energi'!$B$1:$AI$700,MATCH(T$1,'Tillförd energi'!$B$1:$AQ$1,0),FALSE)</f>
        <v>0</v>
      </c>
      <c r="U86">
        <f>VLOOKUP($B86,'Tillförd energi'!$B$1:$AI$700,MATCH(U$1,'Tillförd energi'!$B$1:$AQ$1,0),FALSE)</f>
        <v>0</v>
      </c>
      <c r="V86">
        <f>VLOOKUP($B86,'Tillförd energi'!$B$1:$AI$700,MATCH(V$1,'Tillförd energi'!$B$1:$AQ$1,0),FALSE)</f>
        <v>0</v>
      </c>
      <c r="W86">
        <f>VLOOKUP($B86,'Tillförd energi'!$B$1:$AI$700,MATCH(W$1,'Tillförd energi'!$B$1:$AQ$1,0),FALSE)</f>
        <v>0</v>
      </c>
      <c r="X86">
        <f>VLOOKUP($B86,'Tillförd energi'!$B$1:$AI$700,MATCH(X$1,'Tillförd energi'!$B$1:$AQ$1,0),FALSE)</f>
        <v>3.7500499999999999</v>
      </c>
      <c r="Y86">
        <f>VLOOKUP($B86,'Tillförd energi'!$B$1:$AI$700,MATCH(Y$1,'Tillförd energi'!$B$1:$AQ$1,0),FALSE)</f>
        <v>0</v>
      </c>
      <c r="Z86">
        <f>VLOOKUP($B86,'Tillförd energi'!$B$1:$AI$700,MATCH(Z$1,'Tillförd energi'!$B$1:$AQ$1,0),FALSE)</f>
        <v>4.8</v>
      </c>
      <c r="AA86">
        <f>VLOOKUP($B86,'Tillförd energi'!$B$1:$AI$700,MATCH(AA$1,'Tillförd energi'!$B$1:$AQ$1,0),FALSE)</f>
        <v>0</v>
      </c>
      <c r="AB86">
        <f>VLOOKUP($B86,'Tillförd energi'!$B$1:$AI$700,MATCH(AB$1,'Tillförd energi'!$B$1:$AQ$1,0),FALSE)</f>
        <v>0</v>
      </c>
      <c r="AC86">
        <f>VLOOKUP($B86,'Tillförd energi'!$B$1:$AI$700,MATCH(AC$1,'Tillförd energi'!$B$1:$AQ$1,0),FALSE)</f>
        <v>24</v>
      </c>
      <c r="AD86">
        <f>VLOOKUP($B86,'Tillförd energi'!$B$1:$AI$700,MATCH(AD$1,'Tillförd energi'!$B$1:$AQ$1,0),FALSE)</f>
        <v>0</v>
      </c>
      <c r="AE86">
        <f>VLOOKUP($B86,'Tillförd energi'!$B$1:$AI$700,MATCH(AE$1,'Tillförd energi'!$B$1:$AQ$1,0),FALSE)</f>
        <v>0</v>
      </c>
      <c r="AF86">
        <f>VLOOKUP($B86,'Tillförd energi'!$B$1:$AI$700,MATCH(AF$1,'Tillförd energi'!$B$1:$AQ$1,0),FALSE)</f>
        <v>4.6951000000000001</v>
      </c>
      <c r="AG86">
        <f>IFERROR(VLOOKUP(B86,Miljö!$B$1:$AC$550,MATCH("Köpt mängd produktionsspecifik fjärrvärme:",Miljö!$B$1:$AC$1,0),FALSE)/1,0)</f>
        <v>0</v>
      </c>
      <c r="AI86">
        <f t="shared" si="20"/>
        <v>253.55099499999997</v>
      </c>
      <c r="AJ86">
        <f t="shared" si="21"/>
        <v>253.55099499999997</v>
      </c>
      <c r="AK86">
        <f>IF(ISERROR(1/VLOOKUP($B86,Leveranser!$B$1:$S$500,MATCH("såld värme (gwh)",Leveranser!$B$1:$S$1,0),FALSE)),"",VLOOKUP($B86,Leveranser!$B$1:$S$500,MATCH("såld värme (gwh)",Leveranser!$B$1:$S$1,0),FALSE))</f>
        <v>210</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195">
        <f t="shared" si="22"/>
        <v>0.82823575588808096</v>
      </c>
      <c r="AP86" t="str">
        <f>IFERROR(VLOOKUP($B86,Miljövärden!$B$2:$H$550,7,FALSE),"Nej, saknas")</f>
        <v>Ja</v>
      </c>
      <c r="AQ86" t="str">
        <f>IFERROR(VLOOKUP($B86,Miljövärden!$B$2:$H$550,6,FALSE),"Nej, saknas")</f>
        <v>Nej</v>
      </c>
      <c r="AU86">
        <f t="shared" si="23"/>
        <v>9.4951000000000008</v>
      </c>
      <c r="AV86">
        <f t="shared" si="24"/>
        <v>3.7500499999999999</v>
      </c>
      <c r="AW86">
        <f t="shared" si="25"/>
        <v>19.321735</v>
      </c>
      <c r="AX86">
        <f t="shared" si="26"/>
        <v>29.1</v>
      </c>
      <c r="AZ86">
        <f t="shared" si="27"/>
        <v>216.25478499999997</v>
      </c>
      <c r="BC86">
        <f t="shared" si="28"/>
        <v>1.7011099999999999</v>
      </c>
      <c r="BD86">
        <f t="shared" si="29"/>
        <v>0</v>
      </c>
      <c r="BE86">
        <f t="shared" si="30"/>
        <v>52.171785</v>
      </c>
      <c r="BF86">
        <f t="shared" si="31"/>
        <v>190.18299999999999</v>
      </c>
      <c r="BG86">
        <f t="shared" si="32"/>
        <v>9.4951000000000008</v>
      </c>
      <c r="BH86">
        <f t="shared" si="33"/>
        <v>253.550995</v>
      </c>
      <c r="BJ86" s="195">
        <f t="shared" si="34"/>
        <v>6.7091434604703484E-3</v>
      </c>
      <c r="BK86" s="195">
        <f t="shared" si="35"/>
        <v>0</v>
      </c>
      <c r="BL86" s="195">
        <f t="shared" si="36"/>
        <v>0.20576446564526399</v>
      </c>
      <c r="BM86" s="195">
        <f t="shared" si="37"/>
        <v>0.75007790839077559</v>
      </c>
      <c r="BN86" s="195">
        <f t="shared" si="38"/>
        <v>3.7448482503490081E-2</v>
      </c>
    </row>
    <row r="87" spans="1:66" x14ac:dyDescent="0.25">
      <c r="A87" s="2" t="s">
        <v>148</v>
      </c>
      <c r="B87" s="2" t="s">
        <v>149</v>
      </c>
      <c r="C87">
        <f>VLOOKUP($B87,'Tillförd energi'!$B$1:$AI$700,MATCH(C$1,'Tillförd energi'!$B$1:$AQ$1,0),FALSE)</f>
        <v>0</v>
      </c>
      <c r="D87">
        <f>VLOOKUP($B87,'Tillförd energi'!$B$1:$AI$700,MATCH(D$1,'Tillförd energi'!$B$1:$AQ$1,0),FALSE)</f>
        <v>1.44255</v>
      </c>
      <c r="E87">
        <f>VLOOKUP($B87,'Tillförd energi'!$B$1:$AI$700,MATCH(E$1,'Tillförd energi'!$B$1:$AQ$1,0),FALSE)</f>
        <v>0</v>
      </c>
      <c r="F87">
        <f>VLOOKUP($B87,'Tillförd energi'!$B$1:$AI$700,MATCH(F$1,'Tillförd energi'!$B$1:$AQ$1,0),FALSE)</f>
        <v>11.82</v>
      </c>
      <c r="G87">
        <f>VLOOKUP($B87,'Tillförd energi'!$B$1:$AI$700,MATCH(G$1,'Tillförd energi'!$B$1:$AQ$1,0),FALSE)</f>
        <v>0</v>
      </c>
      <c r="H87">
        <f>VLOOKUP($B87,'Tillförd energi'!$B$1:$AI$700,MATCH(H$1,'Tillförd energi'!$B$1:$AQ$1,0),FALSE)</f>
        <v>0</v>
      </c>
      <c r="I87">
        <f>VLOOKUP($B87,'Tillförd energi'!$B$1:$AI$700,MATCH(I$1,'Tillförd energi'!$B$1:$AQ$1,0),FALSE)</f>
        <v>0</v>
      </c>
      <c r="J87">
        <f>VLOOKUP($B87,'Tillförd energi'!$B$1:$AI$700,MATCH(J$1,'Tillförd energi'!$B$1:$AQ$1,0),FALSE)</f>
        <v>0</v>
      </c>
      <c r="K87">
        <v>0</v>
      </c>
      <c r="L87">
        <f>VLOOKUP($B87,'Tillförd energi'!$B$1:$AI$700,MATCH(L$1,'Tillförd energi'!$B$1:$AQ$1,0),FALSE)</f>
        <v>0</v>
      </c>
      <c r="M87">
        <f>VLOOKUP($B87,'Tillförd energi'!$B$1:$AI$700,MATCH(M$1,'Tillförd energi'!$B$1:$AQ$1,0),FALSE)</f>
        <v>137.91300000000001</v>
      </c>
      <c r="N87">
        <f>VLOOKUP($B87,'Tillförd energi'!$B$1:$AI$700,MATCH(N$1,'Tillförd energi'!$B$1:$AQ$1,0),FALSE)</f>
        <v>413.15499999999997</v>
      </c>
      <c r="O87">
        <f>VLOOKUP($B87,'Tillförd energi'!$B$1:$AI$700,MATCH(O$1,'Tillförd energi'!$B$1:$AQ$1,0),FALSE)</f>
        <v>0</v>
      </c>
      <c r="P87">
        <f>VLOOKUP($B87,'Tillförd energi'!$B$1:$AI$700,MATCH(P$1,'Tillförd energi'!$B$1:$AQ$1,0),FALSE)</f>
        <v>0</v>
      </c>
      <c r="Q87">
        <f>VLOOKUP($B87,'Tillförd energi'!$B$1:$AI$700,MATCH(Q$1,'Tillförd energi'!$B$1:$AQ$1,0),FALSE)</f>
        <v>0</v>
      </c>
      <c r="R87">
        <f>VLOOKUP($B87,'Tillförd energi'!$B$1:$AI$700,MATCH(R$1,'Tillförd energi'!$B$1:$AQ$1,0),FALSE)</f>
        <v>0</v>
      </c>
      <c r="S87">
        <f>VLOOKUP($B87,'Tillförd energi'!$B$1:$AI$700,MATCH(S$1,'Tillförd energi'!$B$1:$AQ$1,0),FALSE)</f>
        <v>0</v>
      </c>
      <c r="T87">
        <f>VLOOKUP($B87,'Tillförd energi'!$B$1:$AI$700,MATCH(T$1,'Tillförd energi'!$B$1:$AQ$1,0),FALSE)</f>
        <v>0</v>
      </c>
      <c r="U87">
        <f>VLOOKUP($B87,'Tillförd energi'!$B$1:$AI$700,MATCH(U$1,'Tillförd energi'!$B$1:$AQ$1,0),FALSE)</f>
        <v>0</v>
      </c>
      <c r="V87">
        <f>VLOOKUP($B87,'Tillförd energi'!$B$1:$AI$700,MATCH(V$1,'Tillförd energi'!$B$1:$AQ$1,0),FALSE)</f>
        <v>0</v>
      </c>
      <c r="W87">
        <f>VLOOKUP($B87,'Tillförd energi'!$B$1:$AI$700,MATCH(W$1,'Tillförd energi'!$B$1:$AQ$1,0),FALSE)</f>
        <v>10.25</v>
      </c>
      <c r="X87">
        <f>VLOOKUP($B87,'Tillförd energi'!$B$1:$AI$700,MATCH(X$1,'Tillförd energi'!$B$1:$AQ$1,0),FALSE)</f>
        <v>0</v>
      </c>
      <c r="Y87">
        <f>VLOOKUP($B87,'Tillförd energi'!$B$1:$AI$700,MATCH(Y$1,'Tillförd energi'!$B$1:$AQ$1,0),FALSE)</f>
        <v>0</v>
      </c>
      <c r="Z87">
        <f>VLOOKUP($B87,'Tillförd energi'!$B$1:$AI$700,MATCH(Z$1,'Tillförd energi'!$B$1:$AQ$1,0),FALSE)</f>
        <v>0</v>
      </c>
      <c r="AA87">
        <f>VLOOKUP($B87,'Tillförd energi'!$B$1:$AI$700,MATCH(AA$1,'Tillförd energi'!$B$1:$AQ$1,0),FALSE)</f>
        <v>0</v>
      </c>
      <c r="AB87">
        <f>VLOOKUP($B87,'Tillförd energi'!$B$1:$AI$700,MATCH(AB$1,'Tillförd energi'!$B$1:$AQ$1,0),FALSE)</f>
        <v>0</v>
      </c>
      <c r="AC87">
        <f>VLOOKUP($B87,'Tillförd energi'!$B$1:$AI$700,MATCH(AC$1,'Tillförd energi'!$B$1:$AQ$1,0),FALSE)</f>
        <v>150.93</v>
      </c>
      <c r="AD87">
        <f>VLOOKUP($B87,'Tillförd energi'!$B$1:$AI$700,MATCH(AD$1,'Tillförd energi'!$B$1:$AQ$1,0),FALSE)</f>
        <v>0</v>
      </c>
      <c r="AE87">
        <f>VLOOKUP($B87,'Tillförd energi'!$B$1:$AI$700,MATCH(AE$1,'Tillförd energi'!$B$1:$AQ$1,0),FALSE)</f>
        <v>0</v>
      </c>
      <c r="AF87">
        <f>VLOOKUP($B87,'Tillförd energi'!$B$1:$AI$700,MATCH(AF$1,'Tillförd energi'!$B$1:$AQ$1,0),FALSE)</f>
        <v>27.079799999999999</v>
      </c>
      <c r="AG87">
        <f>IFERROR(VLOOKUP(B87,Miljö!$B$1:$AC$550,MATCH("Köpt mängd produktionsspecifik fjärrvärme:",Miljö!$B$1:$AC$1,0),FALSE)/1,0)</f>
        <v>0</v>
      </c>
      <c r="AI87">
        <f t="shared" si="20"/>
        <v>752.59034999999994</v>
      </c>
      <c r="AJ87">
        <f t="shared" si="21"/>
        <v>752.59034999999994</v>
      </c>
      <c r="AK87">
        <f>IF(ISERROR(1/VLOOKUP($B87,Leveranser!$B$1:$S$500,MATCH("såld värme (gwh)",Leveranser!$B$1:$S$1,0),FALSE)),"",VLOOKUP($B87,Leveranser!$B$1:$S$500,MATCH("såld värme (gwh)",Leveranser!$B$1:$S$1,0),FALSE))</f>
        <v>647.93600000000004</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195">
        <f t="shared" si="22"/>
        <v>0.86094114812925793</v>
      </c>
      <c r="AP87" t="str">
        <f>IFERROR(VLOOKUP($B87,Miljövärden!$B$2:$H$550,7,FALSE),"Nej, saknas")</f>
        <v>Ja</v>
      </c>
      <c r="AQ87" t="str">
        <f>IFERROR(VLOOKUP($B87,Miljövärden!$B$2:$H$550,6,FALSE),"Nej, saknas")</f>
        <v>Ja</v>
      </c>
      <c r="AU87">
        <f t="shared" si="23"/>
        <v>27.079799999999999</v>
      </c>
      <c r="AV87">
        <f t="shared" si="24"/>
        <v>0</v>
      </c>
      <c r="AW87">
        <f t="shared" si="25"/>
        <v>551.06799999999998</v>
      </c>
      <c r="AX87">
        <f t="shared" si="26"/>
        <v>0</v>
      </c>
      <c r="AZ87">
        <f t="shared" si="27"/>
        <v>561.31799999999998</v>
      </c>
      <c r="BC87">
        <f t="shared" si="28"/>
        <v>13.262550000000001</v>
      </c>
      <c r="BD87">
        <f t="shared" si="29"/>
        <v>0</v>
      </c>
      <c r="BE87">
        <f t="shared" si="30"/>
        <v>561.31799999999998</v>
      </c>
      <c r="BF87">
        <f t="shared" si="31"/>
        <v>150.93</v>
      </c>
      <c r="BG87">
        <f t="shared" si="32"/>
        <v>27.079799999999999</v>
      </c>
      <c r="BH87">
        <f t="shared" si="33"/>
        <v>752.59034999999994</v>
      </c>
      <c r="BJ87" s="195">
        <f t="shared" si="34"/>
        <v>1.7622535287623607E-2</v>
      </c>
      <c r="BK87" s="195">
        <f t="shared" si="35"/>
        <v>0</v>
      </c>
      <c r="BL87" s="195">
        <f t="shared" si="36"/>
        <v>0.74584799021140791</v>
      </c>
      <c r="BM87" s="195">
        <f t="shared" si="37"/>
        <v>0.20054734956407563</v>
      </c>
      <c r="BN87" s="195">
        <f t="shared" si="38"/>
        <v>3.5982124936892963E-2</v>
      </c>
    </row>
    <row r="88" spans="1:66" x14ac:dyDescent="0.25">
      <c r="A88" s="2" t="s">
        <v>148</v>
      </c>
      <c r="B88" s="2" t="s">
        <v>150</v>
      </c>
      <c r="C88">
        <f>VLOOKUP($B88,'Tillförd energi'!$B$1:$AI$700,MATCH(C$1,'Tillförd energi'!$B$1:$AQ$1,0),FALSE)</f>
        <v>0</v>
      </c>
      <c r="D88">
        <f>VLOOKUP($B88,'Tillförd energi'!$B$1:$AI$700,MATCH(D$1,'Tillförd energi'!$B$1:$AQ$1,0),FALSE)</f>
        <v>0.115</v>
      </c>
      <c r="E88">
        <f>VLOOKUP($B88,'Tillförd energi'!$B$1:$AI$700,MATCH(E$1,'Tillförd energi'!$B$1:$AQ$1,0),FALSE)</f>
        <v>0</v>
      </c>
      <c r="F88">
        <f>VLOOKUP($B88,'Tillförd energi'!$B$1:$AI$700,MATCH(F$1,'Tillförd energi'!$B$1:$AQ$1,0),FALSE)</f>
        <v>0</v>
      </c>
      <c r="G88">
        <f>VLOOKUP($B88,'Tillförd energi'!$B$1:$AI$700,MATCH(G$1,'Tillförd energi'!$B$1:$AQ$1,0),FALSE)</f>
        <v>0</v>
      </c>
      <c r="H88">
        <f>VLOOKUP($B88,'Tillförd energi'!$B$1:$AI$700,MATCH(H$1,'Tillförd energi'!$B$1:$AQ$1,0),FALSE)</f>
        <v>0</v>
      </c>
      <c r="I88">
        <f>VLOOKUP($B88,'Tillförd energi'!$B$1:$AI$700,MATCH(I$1,'Tillförd energi'!$B$1:$AQ$1,0),FALSE)</f>
        <v>0</v>
      </c>
      <c r="J88">
        <f>VLOOKUP($B88,'Tillförd energi'!$B$1:$AI$700,MATCH(J$1,'Tillförd energi'!$B$1:$AQ$1,0),FALSE)</f>
        <v>0</v>
      </c>
      <c r="K88">
        <v>0</v>
      </c>
      <c r="L88">
        <f>VLOOKUP($B88,'Tillförd energi'!$B$1:$AI$700,MATCH(L$1,'Tillförd energi'!$B$1:$AQ$1,0),FALSE)</f>
        <v>0</v>
      </c>
      <c r="M88">
        <f>VLOOKUP($B88,'Tillförd energi'!$B$1:$AI$700,MATCH(M$1,'Tillförd energi'!$B$1:$AQ$1,0),FALSE)</f>
        <v>0</v>
      </c>
      <c r="N88">
        <f>VLOOKUP($B88,'Tillförd energi'!$B$1:$AI$700,MATCH(N$1,'Tillförd energi'!$B$1:$AQ$1,0),FALSE)</f>
        <v>0</v>
      </c>
      <c r="O88">
        <f>VLOOKUP($B88,'Tillförd energi'!$B$1:$AI$700,MATCH(O$1,'Tillförd energi'!$B$1:$AQ$1,0),FALSE)</f>
        <v>0</v>
      </c>
      <c r="P88">
        <f>VLOOKUP($B88,'Tillförd energi'!$B$1:$AI$700,MATCH(P$1,'Tillförd energi'!$B$1:$AQ$1,0),FALSE)</f>
        <v>0</v>
      </c>
      <c r="Q88">
        <f>VLOOKUP($B88,'Tillförd energi'!$B$1:$AI$700,MATCH(Q$1,'Tillförd energi'!$B$1:$AQ$1,0),FALSE)</f>
        <v>0</v>
      </c>
      <c r="R88">
        <f>VLOOKUP($B88,'Tillförd energi'!$B$1:$AI$700,MATCH(R$1,'Tillförd energi'!$B$1:$AQ$1,0),FALSE)</f>
        <v>0.93200000000000005</v>
      </c>
      <c r="S88">
        <f>VLOOKUP($B88,'Tillförd energi'!$B$1:$AI$700,MATCH(S$1,'Tillförd energi'!$B$1:$AQ$1,0),FALSE)</f>
        <v>0</v>
      </c>
      <c r="T88">
        <f>VLOOKUP($B88,'Tillförd energi'!$B$1:$AI$700,MATCH(T$1,'Tillförd energi'!$B$1:$AQ$1,0),FALSE)</f>
        <v>0</v>
      </c>
      <c r="U88">
        <f>VLOOKUP($B88,'Tillförd energi'!$B$1:$AI$700,MATCH(U$1,'Tillförd energi'!$B$1:$AQ$1,0),FALSE)</f>
        <v>0</v>
      </c>
      <c r="V88">
        <f>VLOOKUP($B88,'Tillförd energi'!$B$1:$AI$700,MATCH(V$1,'Tillförd energi'!$B$1:$AQ$1,0),FALSE)</f>
        <v>0</v>
      </c>
      <c r="W88">
        <f>VLOOKUP($B88,'Tillförd energi'!$B$1:$AI$700,MATCH(W$1,'Tillförd energi'!$B$1:$AQ$1,0),FALSE)</f>
        <v>0</v>
      </c>
      <c r="X88">
        <f>VLOOKUP($B88,'Tillförd energi'!$B$1:$AI$700,MATCH(X$1,'Tillförd energi'!$B$1:$AQ$1,0),FALSE)</f>
        <v>0</v>
      </c>
      <c r="Y88">
        <f>VLOOKUP($B88,'Tillförd energi'!$B$1:$AI$700,MATCH(Y$1,'Tillförd energi'!$B$1:$AQ$1,0),FALSE)</f>
        <v>0</v>
      </c>
      <c r="Z88">
        <f>VLOOKUP($B88,'Tillförd energi'!$B$1:$AI$700,MATCH(Z$1,'Tillförd energi'!$B$1:$AQ$1,0),FALSE)</f>
        <v>0</v>
      </c>
      <c r="AA88">
        <f>VLOOKUP($B88,'Tillförd energi'!$B$1:$AI$700,MATCH(AA$1,'Tillförd energi'!$B$1:$AQ$1,0),FALSE)</f>
        <v>0</v>
      </c>
      <c r="AB88">
        <f>VLOOKUP($B88,'Tillförd energi'!$B$1:$AI$700,MATCH(AB$1,'Tillförd energi'!$B$1:$AQ$1,0),FALSE)</f>
        <v>0</v>
      </c>
      <c r="AC88">
        <f>VLOOKUP($B88,'Tillförd energi'!$B$1:$AI$700,MATCH(AC$1,'Tillförd energi'!$B$1:$AQ$1,0),FALSE)</f>
        <v>0</v>
      </c>
      <c r="AD88">
        <f>VLOOKUP($B88,'Tillförd energi'!$B$1:$AI$700,MATCH(AD$1,'Tillförd energi'!$B$1:$AQ$1,0),FALSE)</f>
        <v>0</v>
      </c>
      <c r="AE88">
        <f>VLOOKUP($B88,'Tillförd energi'!$B$1:$AI$700,MATCH(AE$1,'Tillförd energi'!$B$1:$AQ$1,0),FALSE)</f>
        <v>0</v>
      </c>
      <c r="AF88">
        <f>VLOOKUP($B88,'Tillförd energi'!$B$1:$AI$700,MATCH(AF$1,'Tillförd energi'!$B$1:$AQ$1,0),FALSE)</f>
        <v>2.3E-2</v>
      </c>
      <c r="AG88">
        <f>IFERROR(VLOOKUP(B88,Miljö!$B$1:$AC$550,MATCH("Köpt mängd produktionsspecifik fjärrvärme:",Miljö!$B$1:$AC$1,0),FALSE)/1,0)</f>
        <v>0</v>
      </c>
      <c r="AI88">
        <f t="shared" si="20"/>
        <v>1.07</v>
      </c>
      <c r="AJ88">
        <f t="shared" si="21"/>
        <v>1.07</v>
      </c>
      <c r="AK88">
        <f>IF(ISERROR(1/VLOOKUP($B88,Leveranser!$B$1:$S$500,MATCH("såld värme (gwh)",Leveranser!$B$1:$S$1,0),FALSE)),"",VLOOKUP($B88,Leveranser!$B$1:$S$500,MATCH("såld värme (gwh)",Leveranser!$B$1:$S$1,0),FALSE))</f>
        <v>0.8</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195">
        <f t="shared" si="22"/>
        <v>0.74766355140186913</v>
      </c>
      <c r="AP88" t="str">
        <f>IFERROR(VLOOKUP($B88,Miljövärden!$B$2:$H$550,7,FALSE),"Nej, saknas")</f>
        <v>Ja</v>
      </c>
      <c r="AQ88" t="str">
        <f>IFERROR(VLOOKUP($B88,Miljövärden!$B$2:$H$550,6,FALSE),"Nej, saknas")</f>
        <v>Nej</v>
      </c>
      <c r="AU88">
        <f t="shared" si="23"/>
        <v>2.3E-2</v>
      </c>
      <c r="AV88">
        <f t="shared" si="24"/>
        <v>0</v>
      </c>
      <c r="AW88">
        <f t="shared" si="25"/>
        <v>0</v>
      </c>
      <c r="AX88">
        <f t="shared" si="26"/>
        <v>0.93200000000000005</v>
      </c>
      <c r="AZ88">
        <f t="shared" si="27"/>
        <v>0.93200000000000005</v>
      </c>
      <c r="BC88">
        <f t="shared" si="28"/>
        <v>0.115</v>
      </c>
      <c r="BD88">
        <f t="shared" si="29"/>
        <v>0</v>
      </c>
      <c r="BE88">
        <f t="shared" si="30"/>
        <v>0.93200000000000005</v>
      </c>
      <c r="BF88">
        <f t="shared" si="31"/>
        <v>0</v>
      </c>
      <c r="BG88">
        <f t="shared" si="32"/>
        <v>2.3E-2</v>
      </c>
      <c r="BH88">
        <f t="shared" si="33"/>
        <v>1.07</v>
      </c>
      <c r="BJ88" s="195">
        <f t="shared" si="34"/>
        <v>0.10747663551401869</v>
      </c>
      <c r="BK88" s="195">
        <f t="shared" si="35"/>
        <v>0</v>
      </c>
      <c r="BL88" s="195">
        <f t="shared" si="36"/>
        <v>0.87102803738317758</v>
      </c>
      <c r="BM88" s="195">
        <f t="shared" si="37"/>
        <v>0</v>
      </c>
      <c r="BN88" s="195">
        <f t="shared" si="38"/>
        <v>2.1495327102803736E-2</v>
      </c>
    </row>
    <row r="89" spans="1:66" x14ac:dyDescent="0.25">
      <c r="A89" s="2" t="s">
        <v>148</v>
      </c>
      <c r="B89" s="2" t="s">
        <v>151</v>
      </c>
      <c r="C89">
        <f>VLOOKUP($B89,'Tillförd energi'!$B$1:$AI$700,MATCH(C$1,'Tillförd energi'!$B$1:$AQ$1,0),FALSE)</f>
        <v>0</v>
      </c>
      <c r="D89">
        <f>VLOOKUP($B89,'Tillförd energi'!$B$1:$AI$700,MATCH(D$1,'Tillförd energi'!$B$1:$AQ$1,0),FALSE)</f>
        <v>0</v>
      </c>
      <c r="E89">
        <f>VLOOKUP($B89,'Tillförd energi'!$B$1:$AI$700,MATCH(E$1,'Tillförd energi'!$B$1:$AQ$1,0),FALSE)</f>
        <v>0</v>
      </c>
      <c r="F89">
        <f>VLOOKUP($B89,'Tillförd energi'!$B$1:$AI$700,MATCH(F$1,'Tillförd energi'!$B$1:$AQ$1,0),FALSE)</f>
        <v>0</v>
      </c>
      <c r="G89">
        <f>VLOOKUP($B89,'Tillförd energi'!$B$1:$AI$700,MATCH(G$1,'Tillförd energi'!$B$1:$AQ$1,0),FALSE)</f>
        <v>0</v>
      </c>
      <c r="H89">
        <f>VLOOKUP($B89,'Tillförd energi'!$B$1:$AI$700,MATCH(H$1,'Tillförd energi'!$B$1:$AQ$1,0),FALSE)</f>
        <v>0</v>
      </c>
      <c r="I89">
        <f>VLOOKUP($B89,'Tillförd energi'!$B$1:$AI$700,MATCH(I$1,'Tillförd energi'!$B$1:$AQ$1,0),FALSE)</f>
        <v>0</v>
      </c>
      <c r="J89">
        <f>VLOOKUP($B89,'Tillförd energi'!$B$1:$AI$700,MATCH(J$1,'Tillförd energi'!$B$1:$AQ$1,0),FALSE)</f>
        <v>0</v>
      </c>
      <c r="K89">
        <v>0</v>
      </c>
      <c r="L89">
        <f>VLOOKUP($B89,'Tillförd energi'!$B$1:$AI$700,MATCH(L$1,'Tillförd energi'!$B$1:$AQ$1,0),FALSE)</f>
        <v>0</v>
      </c>
      <c r="M89">
        <f>VLOOKUP($B89,'Tillförd energi'!$B$1:$AI$700,MATCH(M$1,'Tillförd energi'!$B$1:$AQ$1,0),FALSE)</f>
        <v>0</v>
      </c>
      <c r="N89">
        <f>VLOOKUP($B89,'Tillförd energi'!$B$1:$AI$700,MATCH(N$1,'Tillförd energi'!$B$1:$AQ$1,0),FALSE)</f>
        <v>0</v>
      </c>
      <c r="O89">
        <f>VLOOKUP($B89,'Tillförd energi'!$B$1:$AI$700,MATCH(O$1,'Tillförd energi'!$B$1:$AQ$1,0),FALSE)</f>
        <v>0</v>
      </c>
      <c r="P89">
        <f>VLOOKUP($B89,'Tillförd energi'!$B$1:$AI$700,MATCH(P$1,'Tillförd energi'!$B$1:$AQ$1,0),FALSE)</f>
        <v>0</v>
      </c>
      <c r="Q89">
        <f>VLOOKUP($B89,'Tillförd energi'!$B$1:$AI$700,MATCH(Q$1,'Tillförd energi'!$B$1:$AQ$1,0),FALSE)</f>
        <v>0</v>
      </c>
      <c r="R89">
        <f>VLOOKUP($B89,'Tillförd energi'!$B$1:$AI$700,MATCH(R$1,'Tillförd energi'!$B$1:$AQ$1,0),FALSE)</f>
        <v>5.5750000000000002</v>
      </c>
      <c r="S89">
        <f>VLOOKUP($B89,'Tillförd energi'!$B$1:$AI$700,MATCH(S$1,'Tillförd energi'!$B$1:$AQ$1,0),FALSE)</f>
        <v>0</v>
      </c>
      <c r="T89">
        <f>VLOOKUP($B89,'Tillförd energi'!$B$1:$AI$700,MATCH(T$1,'Tillförd energi'!$B$1:$AQ$1,0),FALSE)</f>
        <v>0</v>
      </c>
      <c r="U89">
        <f>VLOOKUP($B89,'Tillförd energi'!$B$1:$AI$700,MATCH(U$1,'Tillförd energi'!$B$1:$AQ$1,0),FALSE)</f>
        <v>0</v>
      </c>
      <c r="V89">
        <f>VLOOKUP($B89,'Tillförd energi'!$B$1:$AI$700,MATCH(V$1,'Tillförd energi'!$B$1:$AQ$1,0),FALSE)</f>
        <v>0</v>
      </c>
      <c r="W89">
        <f>VLOOKUP($B89,'Tillförd energi'!$B$1:$AI$700,MATCH(W$1,'Tillförd energi'!$B$1:$AQ$1,0),FALSE)</f>
        <v>3.15</v>
      </c>
      <c r="X89">
        <f>VLOOKUP($B89,'Tillförd energi'!$B$1:$AI$700,MATCH(X$1,'Tillförd energi'!$B$1:$AQ$1,0),FALSE)</f>
        <v>0</v>
      </c>
      <c r="Y89">
        <f>VLOOKUP($B89,'Tillförd energi'!$B$1:$AI$700,MATCH(Y$1,'Tillförd energi'!$B$1:$AQ$1,0),FALSE)</f>
        <v>0</v>
      </c>
      <c r="Z89">
        <f>VLOOKUP($B89,'Tillförd energi'!$B$1:$AI$700,MATCH(Z$1,'Tillförd energi'!$B$1:$AQ$1,0),FALSE)</f>
        <v>0</v>
      </c>
      <c r="AA89">
        <f>VLOOKUP($B89,'Tillförd energi'!$B$1:$AI$700,MATCH(AA$1,'Tillförd energi'!$B$1:$AQ$1,0),FALSE)</f>
        <v>0</v>
      </c>
      <c r="AB89">
        <f>VLOOKUP($B89,'Tillförd energi'!$B$1:$AI$700,MATCH(AB$1,'Tillförd energi'!$B$1:$AQ$1,0),FALSE)</f>
        <v>0</v>
      </c>
      <c r="AC89">
        <f>VLOOKUP($B89,'Tillförd energi'!$B$1:$AI$700,MATCH(AC$1,'Tillförd energi'!$B$1:$AQ$1,0),FALSE)</f>
        <v>0</v>
      </c>
      <c r="AD89">
        <f>VLOOKUP($B89,'Tillförd energi'!$B$1:$AI$700,MATCH(AD$1,'Tillförd energi'!$B$1:$AQ$1,0),FALSE)</f>
        <v>0</v>
      </c>
      <c r="AE89">
        <f>VLOOKUP($B89,'Tillförd energi'!$B$1:$AI$700,MATCH(AE$1,'Tillförd energi'!$B$1:$AQ$1,0),FALSE)</f>
        <v>0</v>
      </c>
      <c r="AF89">
        <f>VLOOKUP($B89,'Tillförd energi'!$B$1:$AI$700,MATCH(AF$1,'Tillförd energi'!$B$1:$AQ$1,0),FALSE)</f>
        <v>0.2</v>
      </c>
      <c r="AG89">
        <f>IFERROR(VLOOKUP(B89,Miljö!$B$1:$AC$550,MATCH("Köpt mängd produktionsspecifik fjärrvärme:",Miljö!$B$1:$AC$1,0),FALSE)/1,0)</f>
        <v>0</v>
      </c>
      <c r="AI89">
        <f t="shared" si="20"/>
        <v>8.9249999999999989</v>
      </c>
      <c r="AJ89">
        <f t="shared" si="21"/>
        <v>8.9249999999999989</v>
      </c>
      <c r="AK89">
        <f>IF(ISERROR(1/VLOOKUP($B89,Leveranser!$B$1:$S$500,MATCH("såld värme (gwh)",Leveranser!$B$1:$S$1,0),FALSE)),"",VLOOKUP($B89,Leveranser!$B$1:$S$500,MATCH("såld värme (gwh)",Leveranser!$B$1:$S$1,0),FALSE))</f>
        <v>5.7</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195">
        <f t="shared" si="22"/>
        <v>0.63865546218487401</v>
      </c>
      <c r="AP89" t="str">
        <f>IFERROR(VLOOKUP($B89,Miljövärden!$B$2:$H$550,7,FALSE),"Nej, saknas")</f>
        <v>Ja</v>
      </c>
      <c r="AQ89" t="str">
        <f>IFERROR(VLOOKUP($B89,Miljövärden!$B$2:$H$550,6,FALSE),"Nej, saknas")</f>
        <v>Nej</v>
      </c>
      <c r="AU89">
        <f t="shared" si="23"/>
        <v>0.2</v>
      </c>
      <c r="AV89">
        <f t="shared" si="24"/>
        <v>0</v>
      </c>
      <c r="AW89">
        <f t="shared" si="25"/>
        <v>0</v>
      </c>
      <c r="AX89">
        <f t="shared" si="26"/>
        <v>5.5750000000000002</v>
      </c>
      <c r="AZ89">
        <f t="shared" si="27"/>
        <v>8.7249999999999996</v>
      </c>
      <c r="BC89">
        <f t="shared" si="28"/>
        <v>0</v>
      </c>
      <c r="BD89">
        <f t="shared" si="29"/>
        <v>0</v>
      </c>
      <c r="BE89">
        <f t="shared" si="30"/>
        <v>8.7249999999999996</v>
      </c>
      <c r="BF89">
        <f t="shared" si="31"/>
        <v>0</v>
      </c>
      <c r="BG89">
        <f t="shared" si="32"/>
        <v>0.2</v>
      </c>
      <c r="BH89">
        <f t="shared" si="33"/>
        <v>8.9249999999999989</v>
      </c>
      <c r="BJ89" s="195">
        <f t="shared" si="34"/>
        <v>0</v>
      </c>
      <c r="BK89" s="195">
        <f t="shared" si="35"/>
        <v>0</v>
      </c>
      <c r="BL89" s="195">
        <f t="shared" si="36"/>
        <v>0.97759103641456591</v>
      </c>
      <c r="BM89" s="195">
        <f t="shared" si="37"/>
        <v>0</v>
      </c>
      <c r="BN89" s="195">
        <f t="shared" si="38"/>
        <v>2.2408963585434177E-2</v>
      </c>
    </row>
    <row r="90" spans="1:66" x14ac:dyDescent="0.25">
      <c r="A90" s="2" t="s">
        <v>152</v>
      </c>
      <c r="B90" s="2" t="s">
        <v>153</v>
      </c>
      <c r="C90">
        <f>VLOOKUP($B90,'Tillförd energi'!$B$1:$AI$700,MATCH(C$1,'Tillförd energi'!$B$1:$AQ$1,0),FALSE)</f>
        <v>0</v>
      </c>
      <c r="D90">
        <f>VLOOKUP($B90,'Tillförd energi'!$B$1:$AI$700,MATCH(D$1,'Tillförd energi'!$B$1:$AQ$1,0),FALSE)</f>
        <v>0</v>
      </c>
      <c r="E90">
        <f>VLOOKUP($B90,'Tillförd energi'!$B$1:$AI$700,MATCH(E$1,'Tillförd energi'!$B$1:$AQ$1,0),FALSE)</f>
        <v>0</v>
      </c>
      <c r="F90">
        <f>VLOOKUP($B90,'Tillförd energi'!$B$1:$AI$700,MATCH(F$1,'Tillförd energi'!$B$1:$AQ$1,0),FALSE)</f>
        <v>0</v>
      </c>
      <c r="G90">
        <f>VLOOKUP($B90,'Tillförd energi'!$B$1:$AI$700,MATCH(G$1,'Tillförd energi'!$B$1:$AQ$1,0),FALSE)</f>
        <v>0</v>
      </c>
      <c r="H90">
        <f>VLOOKUP($B90,'Tillförd energi'!$B$1:$AI$700,MATCH(H$1,'Tillförd energi'!$B$1:$AQ$1,0),FALSE)</f>
        <v>0</v>
      </c>
      <c r="I90">
        <f>VLOOKUP($B90,'Tillförd energi'!$B$1:$AI$700,MATCH(I$1,'Tillförd energi'!$B$1:$AQ$1,0),FALSE)</f>
        <v>0</v>
      </c>
      <c r="J90">
        <f>VLOOKUP($B90,'Tillförd energi'!$B$1:$AI$700,MATCH(J$1,'Tillförd energi'!$B$1:$AQ$1,0),FALSE)</f>
        <v>0</v>
      </c>
      <c r="K90">
        <v>0</v>
      </c>
      <c r="L90">
        <f>VLOOKUP($B90,'Tillförd energi'!$B$1:$AI$700,MATCH(L$1,'Tillförd energi'!$B$1:$AQ$1,0),FALSE)</f>
        <v>0</v>
      </c>
      <c r="M90">
        <f>VLOOKUP($B90,'Tillförd energi'!$B$1:$AI$700,MATCH(M$1,'Tillförd energi'!$B$1:$AQ$1,0),FALSE)</f>
        <v>17.480699999999999</v>
      </c>
      <c r="N90">
        <f>VLOOKUP($B90,'Tillförd energi'!$B$1:$AI$700,MATCH(N$1,'Tillförd energi'!$B$1:$AQ$1,0),FALSE)</f>
        <v>43.023600000000002</v>
      </c>
      <c r="O90">
        <f>VLOOKUP($B90,'Tillförd energi'!$B$1:$AI$700,MATCH(O$1,'Tillförd energi'!$B$1:$AQ$1,0),FALSE)</f>
        <v>0</v>
      </c>
      <c r="P90">
        <f>VLOOKUP($B90,'Tillförd energi'!$B$1:$AI$700,MATCH(P$1,'Tillförd energi'!$B$1:$AQ$1,0),FALSE)</f>
        <v>26.823799999999999</v>
      </c>
      <c r="Q90">
        <f>VLOOKUP($B90,'Tillförd energi'!$B$1:$AI$700,MATCH(Q$1,'Tillförd energi'!$B$1:$AQ$1,0),FALSE)</f>
        <v>12.432399999999999</v>
      </c>
      <c r="R90">
        <f>VLOOKUP($B90,'Tillförd energi'!$B$1:$AI$700,MATCH(R$1,'Tillförd energi'!$B$1:$AQ$1,0),FALSE)</f>
        <v>0</v>
      </c>
      <c r="S90">
        <f>VLOOKUP($B90,'Tillförd energi'!$B$1:$AI$700,MATCH(S$1,'Tillförd energi'!$B$1:$AQ$1,0),FALSE)</f>
        <v>4</v>
      </c>
      <c r="T90">
        <f>VLOOKUP($B90,'Tillförd energi'!$B$1:$AI$700,MATCH(T$1,'Tillförd energi'!$B$1:$AQ$1,0),FALSE)</f>
        <v>0</v>
      </c>
      <c r="U90">
        <f>VLOOKUP($B90,'Tillförd energi'!$B$1:$AI$700,MATCH(U$1,'Tillförd energi'!$B$1:$AQ$1,0),FALSE)</f>
        <v>0</v>
      </c>
      <c r="V90">
        <f>VLOOKUP($B90,'Tillförd energi'!$B$1:$AI$700,MATCH(V$1,'Tillförd energi'!$B$1:$AQ$1,0),FALSE)</f>
        <v>0</v>
      </c>
      <c r="W90">
        <f>VLOOKUP($B90,'Tillförd energi'!$B$1:$AI$700,MATCH(W$1,'Tillförd energi'!$B$1:$AQ$1,0),FALSE)</f>
        <v>0.293547</v>
      </c>
      <c r="X90">
        <f>VLOOKUP($B90,'Tillförd energi'!$B$1:$AI$700,MATCH(X$1,'Tillförd energi'!$B$1:$AQ$1,0),FALSE)</f>
        <v>0</v>
      </c>
      <c r="Y90">
        <f>VLOOKUP($B90,'Tillförd energi'!$B$1:$AI$700,MATCH(Y$1,'Tillförd energi'!$B$1:$AQ$1,0),FALSE)</f>
        <v>0</v>
      </c>
      <c r="Z90">
        <f>VLOOKUP($B90,'Tillförd energi'!$B$1:$AI$700,MATCH(Z$1,'Tillförd energi'!$B$1:$AQ$1,0),FALSE)</f>
        <v>0</v>
      </c>
      <c r="AA90">
        <f>VLOOKUP($B90,'Tillförd energi'!$B$1:$AI$700,MATCH(AA$1,'Tillförd energi'!$B$1:$AQ$1,0),FALSE)</f>
        <v>0</v>
      </c>
      <c r="AB90">
        <f>VLOOKUP($B90,'Tillförd energi'!$B$1:$AI$700,MATCH(AB$1,'Tillförd energi'!$B$1:$AQ$1,0),FALSE)</f>
        <v>0</v>
      </c>
      <c r="AC90">
        <f>VLOOKUP($B90,'Tillförd energi'!$B$1:$AI$700,MATCH(AC$1,'Tillförd energi'!$B$1:$AQ$1,0),FALSE)</f>
        <v>24.2</v>
      </c>
      <c r="AD90">
        <f>VLOOKUP($B90,'Tillförd energi'!$B$1:$AI$700,MATCH(AD$1,'Tillförd energi'!$B$1:$AQ$1,0),FALSE)</f>
        <v>0</v>
      </c>
      <c r="AE90">
        <f>VLOOKUP($B90,'Tillförd energi'!$B$1:$AI$700,MATCH(AE$1,'Tillförd energi'!$B$1:$AQ$1,0),FALSE)</f>
        <v>0</v>
      </c>
      <c r="AF90">
        <f>VLOOKUP($B90,'Tillförd energi'!$B$1:$AI$700,MATCH(AF$1,'Tillförd energi'!$B$1:$AQ$1,0),FALSE)</f>
        <v>3.1906099999999999</v>
      </c>
      <c r="AG90">
        <f>IFERROR(VLOOKUP(B90,Miljö!$B$1:$AC$550,MATCH("Köpt mängd produktionsspecifik fjärrvärme:",Miljö!$B$1:$AC$1,0),FALSE)/1,0)</f>
        <v>0</v>
      </c>
      <c r="AI90">
        <f t="shared" si="20"/>
        <v>131.44465700000001</v>
      </c>
      <c r="AJ90">
        <f t="shared" si="21"/>
        <v>131.44465700000001</v>
      </c>
      <c r="AK90">
        <f>IF(ISERROR(1/VLOOKUP($B90,Leveranser!$B$1:$S$500,MATCH("såld värme (gwh)",Leveranser!$B$1:$S$1,0),FALSE)),"",VLOOKUP($B90,Leveranser!$B$1:$S$500,MATCH("såld värme (gwh)",Leveranser!$B$1:$S$1,0),FALSE))</f>
        <v>106.7</v>
      </c>
      <c r="AL90">
        <f>VLOOKUP($B90,Leveranser!$B$1:$Y$500,MATCH("Totalt såld fjärrvärme till andra fjärrvärmeföretag",Leveranser!$B$1:$AA$1,0),FALSE)</f>
        <v>0</v>
      </c>
      <c r="AM90">
        <f>IF(ISERROR(1/VLOOKUP($B90,Miljö!$B$1:$S$500,MATCH("Såld mängd produktionsspecifik fjärrvärme (GWh)",Miljö!$B$1:$R$1,0),FALSE)),0,VLOOKUP($B90,Miljö!$B$1:$S$500,MATCH("Såld mängd produktionsspecifik fjärrvärme (GWh)",Miljö!$B$1:$R$1,0),FALSE))</f>
        <v>0</v>
      </c>
      <c r="AN90" s="195">
        <f t="shared" si="22"/>
        <v>0.81174847601451006</v>
      </c>
      <c r="AP90" t="str">
        <f>IFERROR(VLOOKUP($B90,Miljövärden!$B$2:$H$550,7,FALSE),"Nej, saknas")</f>
        <v>Ja</v>
      </c>
      <c r="AQ90" t="str">
        <f>IFERROR(VLOOKUP($B90,Miljövärden!$B$2:$H$550,6,FALSE),"Nej, saknas")</f>
        <v>Ja</v>
      </c>
      <c r="AU90">
        <f t="shared" si="23"/>
        <v>3.1906099999999999</v>
      </c>
      <c r="AV90">
        <f t="shared" si="24"/>
        <v>0</v>
      </c>
      <c r="AW90">
        <f t="shared" si="25"/>
        <v>99.760500000000008</v>
      </c>
      <c r="AX90">
        <f t="shared" si="26"/>
        <v>4</v>
      </c>
      <c r="AZ90">
        <f t="shared" si="27"/>
        <v>104.05404700000001</v>
      </c>
      <c r="BC90">
        <f t="shared" si="28"/>
        <v>0</v>
      </c>
      <c r="BD90">
        <f t="shared" si="29"/>
        <v>0</v>
      </c>
      <c r="BE90">
        <f t="shared" si="30"/>
        <v>104.05404700000001</v>
      </c>
      <c r="BF90">
        <f t="shared" si="31"/>
        <v>24.2</v>
      </c>
      <c r="BG90">
        <f t="shared" si="32"/>
        <v>3.1906099999999999</v>
      </c>
      <c r="BH90">
        <f t="shared" si="33"/>
        <v>131.44465700000001</v>
      </c>
      <c r="BJ90" s="195">
        <f t="shared" si="34"/>
        <v>0</v>
      </c>
      <c r="BK90" s="195">
        <f t="shared" si="35"/>
        <v>0</v>
      </c>
      <c r="BL90" s="195">
        <f t="shared" si="36"/>
        <v>0.79161868861660922</v>
      </c>
      <c r="BM90" s="195">
        <f t="shared" si="37"/>
        <v>0.18410790177648681</v>
      </c>
      <c r="BN90" s="195">
        <f t="shared" si="38"/>
        <v>2.4273409606903992E-2</v>
      </c>
    </row>
    <row r="91" spans="1:66" x14ac:dyDescent="0.25">
      <c r="A91" s="2" t="s">
        <v>152</v>
      </c>
      <c r="B91" s="2" t="s">
        <v>154</v>
      </c>
      <c r="C91">
        <f>VLOOKUP($B91,'Tillförd energi'!$B$1:$AI$700,MATCH(C$1,'Tillförd energi'!$B$1:$AQ$1,0),FALSE)</f>
        <v>0</v>
      </c>
      <c r="D91">
        <f>VLOOKUP($B91,'Tillförd energi'!$B$1:$AI$700,MATCH(D$1,'Tillförd energi'!$B$1:$AQ$1,0),FALSE)</f>
        <v>0</v>
      </c>
      <c r="E91">
        <f>VLOOKUP($B91,'Tillförd energi'!$B$1:$AI$700,MATCH(E$1,'Tillförd energi'!$B$1:$AQ$1,0),FALSE)</f>
        <v>0</v>
      </c>
      <c r="F91">
        <f>VLOOKUP($B91,'Tillförd energi'!$B$1:$AI$700,MATCH(F$1,'Tillförd energi'!$B$1:$AQ$1,0),FALSE)</f>
        <v>0</v>
      </c>
      <c r="G91">
        <f>VLOOKUP($B91,'Tillförd energi'!$B$1:$AI$700,MATCH(G$1,'Tillförd energi'!$B$1:$AQ$1,0),FALSE)</f>
        <v>0</v>
      </c>
      <c r="H91">
        <f>VLOOKUP($B91,'Tillförd energi'!$B$1:$AI$700,MATCH(H$1,'Tillförd energi'!$B$1:$AQ$1,0),FALSE)</f>
        <v>0</v>
      </c>
      <c r="I91">
        <f>VLOOKUP($B91,'Tillförd energi'!$B$1:$AI$700,MATCH(I$1,'Tillförd energi'!$B$1:$AQ$1,0),FALSE)</f>
        <v>0</v>
      </c>
      <c r="J91">
        <f>VLOOKUP($B91,'Tillförd energi'!$B$1:$AI$700,MATCH(J$1,'Tillförd energi'!$B$1:$AQ$1,0),FALSE)</f>
        <v>0</v>
      </c>
      <c r="K91">
        <v>0</v>
      </c>
      <c r="L91">
        <f>VLOOKUP($B91,'Tillförd energi'!$B$1:$AI$700,MATCH(L$1,'Tillförd energi'!$B$1:$AQ$1,0),FALSE)</f>
        <v>0</v>
      </c>
      <c r="M91">
        <f>VLOOKUP($B91,'Tillförd energi'!$B$1:$AI$700,MATCH(M$1,'Tillförd energi'!$B$1:$AQ$1,0),FALSE)</f>
        <v>0</v>
      </c>
      <c r="N91">
        <f>VLOOKUP($B91,'Tillförd energi'!$B$1:$AI$700,MATCH(N$1,'Tillförd energi'!$B$1:$AQ$1,0),FALSE)</f>
        <v>0</v>
      </c>
      <c r="O91">
        <f>VLOOKUP($B91,'Tillförd energi'!$B$1:$AI$700,MATCH(O$1,'Tillförd energi'!$B$1:$AQ$1,0),FALSE)</f>
        <v>0</v>
      </c>
      <c r="P91">
        <f>VLOOKUP($B91,'Tillförd energi'!$B$1:$AI$700,MATCH(P$1,'Tillförd energi'!$B$1:$AQ$1,0),FALSE)</f>
        <v>0</v>
      </c>
      <c r="Q91">
        <f>VLOOKUP($B91,'Tillförd energi'!$B$1:$AI$700,MATCH(Q$1,'Tillförd energi'!$B$1:$AQ$1,0),FALSE)</f>
        <v>0</v>
      </c>
      <c r="R91">
        <f>VLOOKUP($B91,'Tillförd energi'!$B$1:$AI$700,MATCH(R$1,'Tillförd energi'!$B$1:$AQ$1,0),FALSE)</f>
        <v>0</v>
      </c>
      <c r="S91">
        <f>VLOOKUP($B91,'Tillförd energi'!$B$1:$AI$700,MATCH(S$1,'Tillförd energi'!$B$1:$AQ$1,0),FALSE)</f>
        <v>11.516</v>
      </c>
      <c r="T91">
        <f>VLOOKUP($B91,'Tillförd energi'!$B$1:$AI$700,MATCH(T$1,'Tillförd energi'!$B$1:$AQ$1,0),FALSE)</f>
        <v>0</v>
      </c>
      <c r="U91">
        <f>VLOOKUP($B91,'Tillförd energi'!$B$1:$AI$700,MATCH(U$1,'Tillförd energi'!$B$1:$AQ$1,0),FALSE)</f>
        <v>0</v>
      </c>
      <c r="V91">
        <f>VLOOKUP($B91,'Tillförd energi'!$B$1:$AI$700,MATCH(V$1,'Tillförd energi'!$B$1:$AQ$1,0),FALSE)</f>
        <v>0</v>
      </c>
      <c r="W91">
        <f>VLOOKUP($B91,'Tillförd energi'!$B$1:$AI$700,MATCH(W$1,'Tillförd energi'!$B$1:$AQ$1,0),FALSE)</f>
        <v>0.16</v>
      </c>
      <c r="X91">
        <f>VLOOKUP($B91,'Tillförd energi'!$B$1:$AI$700,MATCH(X$1,'Tillförd energi'!$B$1:$AQ$1,0),FALSE)</f>
        <v>0</v>
      </c>
      <c r="Y91">
        <f>VLOOKUP($B91,'Tillförd energi'!$B$1:$AI$700,MATCH(Y$1,'Tillförd energi'!$B$1:$AQ$1,0),FALSE)</f>
        <v>0</v>
      </c>
      <c r="Z91">
        <f>VLOOKUP($B91,'Tillförd energi'!$B$1:$AI$700,MATCH(Z$1,'Tillförd energi'!$B$1:$AQ$1,0),FALSE)</f>
        <v>0</v>
      </c>
      <c r="AA91">
        <f>VLOOKUP($B91,'Tillförd energi'!$B$1:$AI$700,MATCH(AA$1,'Tillförd energi'!$B$1:$AQ$1,0),FALSE)</f>
        <v>0</v>
      </c>
      <c r="AB91">
        <f>VLOOKUP($B91,'Tillförd energi'!$B$1:$AI$700,MATCH(AB$1,'Tillförd energi'!$B$1:$AQ$1,0),FALSE)</f>
        <v>0</v>
      </c>
      <c r="AC91">
        <f>VLOOKUP($B91,'Tillförd energi'!$B$1:$AI$700,MATCH(AC$1,'Tillförd energi'!$B$1:$AQ$1,0),FALSE)</f>
        <v>0</v>
      </c>
      <c r="AD91">
        <f>VLOOKUP($B91,'Tillförd energi'!$B$1:$AI$700,MATCH(AD$1,'Tillförd energi'!$B$1:$AQ$1,0),FALSE)</f>
        <v>0</v>
      </c>
      <c r="AE91">
        <f>VLOOKUP($B91,'Tillförd energi'!$B$1:$AI$700,MATCH(AE$1,'Tillförd energi'!$B$1:$AQ$1,0),FALSE)</f>
        <v>0</v>
      </c>
      <c r="AF91">
        <f>VLOOKUP($B91,'Tillförd energi'!$B$1:$AI$700,MATCH(AF$1,'Tillförd energi'!$B$1:$AQ$1,0),FALSE)</f>
        <v>0.11</v>
      </c>
      <c r="AG91">
        <f>IFERROR(VLOOKUP(B91,Miljö!$B$1:$AC$550,MATCH("Köpt mängd produktionsspecifik fjärrvärme:",Miljö!$B$1:$AC$1,0),FALSE)/1,0)</f>
        <v>0</v>
      </c>
      <c r="AI91">
        <f t="shared" si="20"/>
        <v>11.786</v>
      </c>
      <c r="AJ91">
        <f t="shared" si="21"/>
        <v>11.786</v>
      </c>
      <c r="AK91">
        <f>IF(ISERROR(1/VLOOKUP($B91,Leveranser!$B$1:$S$500,MATCH("såld värme (gwh)",Leveranser!$B$1:$S$1,0),FALSE)),"",VLOOKUP($B91,Leveranser!$B$1:$S$500,MATCH("såld värme (gwh)",Leveranser!$B$1:$S$1,0),FALSE))</f>
        <v>10.7</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195">
        <f t="shared" si="22"/>
        <v>0.9078567792295944</v>
      </c>
      <c r="AP91" t="str">
        <f>IFERROR(VLOOKUP($B91,Miljövärden!$B$2:$H$550,7,FALSE),"Nej, saknas")</f>
        <v>Ja</v>
      </c>
      <c r="AQ91" t="str">
        <f>IFERROR(VLOOKUP($B91,Miljövärden!$B$2:$H$550,6,FALSE),"Nej, saknas")</f>
        <v>Ja</v>
      </c>
      <c r="AU91">
        <f t="shared" si="23"/>
        <v>0.11</v>
      </c>
      <c r="AV91">
        <f t="shared" si="24"/>
        <v>0</v>
      </c>
      <c r="AW91">
        <f t="shared" si="25"/>
        <v>0</v>
      </c>
      <c r="AX91">
        <f t="shared" si="26"/>
        <v>11.516</v>
      </c>
      <c r="AZ91">
        <f t="shared" si="27"/>
        <v>11.676</v>
      </c>
      <c r="BC91">
        <f t="shared" si="28"/>
        <v>0</v>
      </c>
      <c r="BD91">
        <f t="shared" si="29"/>
        <v>0</v>
      </c>
      <c r="BE91">
        <f t="shared" si="30"/>
        <v>11.676</v>
      </c>
      <c r="BF91">
        <f t="shared" si="31"/>
        <v>0</v>
      </c>
      <c r="BG91">
        <f t="shared" si="32"/>
        <v>0.11</v>
      </c>
      <c r="BH91">
        <f t="shared" si="33"/>
        <v>11.786</v>
      </c>
      <c r="BJ91" s="195">
        <f t="shared" si="34"/>
        <v>0</v>
      </c>
      <c r="BK91" s="195">
        <f t="shared" si="35"/>
        <v>0</v>
      </c>
      <c r="BL91" s="195">
        <f t="shared" si="36"/>
        <v>0.99066689292380794</v>
      </c>
      <c r="BM91" s="195">
        <f t="shared" si="37"/>
        <v>0</v>
      </c>
      <c r="BN91" s="195">
        <f t="shared" si="38"/>
        <v>9.3331070761920928E-3</v>
      </c>
    </row>
    <row r="92" spans="1:66" x14ac:dyDescent="0.25">
      <c r="A92" s="2" t="s">
        <v>152</v>
      </c>
      <c r="B92" s="2" t="s">
        <v>155</v>
      </c>
      <c r="C92">
        <f>VLOOKUP($B92,'Tillförd energi'!$B$1:$AI$700,MATCH(C$1,'Tillförd energi'!$B$1:$AQ$1,0),FALSE)</f>
        <v>0</v>
      </c>
      <c r="D92">
        <f>VLOOKUP($B92,'Tillförd energi'!$B$1:$AI$700,MATCH(D$1,'Tillförd energi'!$B$1:$AQ$1,0),FALSE)</f>
        <v>0</v>
      </c>
      <c r="E92">
        <f>VLOOKUP($B92,'Tillförd energi'!$B$1:$AI$700,MATCH(E$1,'Tillförd energi'!$B$1:$AQ$1,0),FALSE)</f>
        <v>0</v>
      </c>
      <c r="F92">
        <f>VLOOKUP($B92,'Tillförd energi'!$B$1:$AI$700,MATCH(F$1,'Tillförd energi'!$B$1:$AQ$1,0),FALSE)</f>
        <v>0</v>
      </c>
      <c r="G92">
        <f>VLOOKUP($B92,'Tillförd energi'!$B$1:$AI$700,MATCH(G$1,'Tillförd energi'!$B$1:$AQ$1,0),FALSE)</f>
        <v>0</v>
      </c>
      <c r="H92">
        <f>VLOOKUP($B92,'Tillförd energi'!$B$1:$AI$700,MATCH(H$1,'Tillförd energi'!$B$1:$AQ$1,0),FALSE)</f>
        <v>0</v>
      </c>
      <c r="I92">
        <f>VLOOKUP($B92,'Tillförd energi'!$B$1:$AI$700,MATCH(I$1,'Tillförd energi'!$B$1:$AQ$1,0),FALSE)</f>
        <v>0</v>
      </c>
      <c r="J92">
        <f>VLOOKUP($B92,'Tillförd energi'!$B$1:$AI$700,MATCH(J$1,'Tillförd energi'!$B$1:$AQ$1,0),FALSE)</f>
        <v>0</v>
      </c>
      <c r="K92">
        <v>0</v>
      </c>
      <c r="L92">
        <f>VLOOKUP($B92,'Tillförd energi'!$B$1:$AI$700,MATCH(L$1,'Tillförd energi'!$B$1:$AQ$1,0),FALSE)</f>
        <v>0</v>
      </c>
      <c r="M92">
        <f>VLOOKUP($B92,'Tillförd energi'!$B$1:$AI$700,MATCH(M$1,'Tillförd energi'!$B$1:$AQ$1,0),FALSE)</f>
        <v>0</v>
      </c>
      <c r="N92">
        <f>VLOOKUP($B92,'Tillförd energi'!$B$1:$AI$700,MATCH(N$1,'Tillförd energi'!$B$1:$AQ$1,0),FALSE)</f>
        <v>0</v>
      </c>
      <c r="O92">
        <f>VLOOKUP($B92,'Tillförd energi'!$B$1:$AI$700,MATCH(O$1,'Tillförd energi'!$B$1:$AQ$1,0),FALSE)</f>
        <v>0</v>
      </c>
      <c r="P92">
        <f>VLOOKUP($B92,'Tillförd energi'!$B$1:$AI$700,MATCH(P$1,'Tillförd energi'!$B$1:$AQ$1,0),FALSE)</f>
        <v>0</v>
      </c>
      <c r="Q92">
        <f>VLOOKUP($B92,'Tillförd energi'!$B$1:$AI$700,MATCH(Q$1,'Tillförd energi'!$B$1:$AQ$1,0),FALSE)</f>
        <v>0</v>
      </c>
      <c r="R92">
        <f>VLOOKUP($B92,'Tillförd energi'!$B$1:$AI$700,MATCH(R$1,'Tillförd energi'!$B$1:$AQ$1,0),FALSE)</f>
        <v>4.7720000000000002</v>
      </c>
      <c r="S92">
        <f>VLOOKUP($B92,'Tillförd energi'!$B$1:$AI$700,MATCH(S$1,'Tillförd energi'!$B$1:$AQ$1,0),FALSE)</f>
        <v>0</v>
      </c>
      <c r="T92">
        <f>VLOOKUP($B92,'Tillförd energi'!$B$1:$AI$700,MATCH(T$1,'Tillförd energi'!$B$1:$AQ$1,0),FALSE)</f>
        <v>0</v>
      </c>
      <c r="U92">
        <f>VLOOKUP($B92,'Tillförd energi'!$B$1:$AI$700,MATCH(U$1,'Tillförd energi'!$B$1:$AQ$1,0),FALSE)</f>
        <v>0</v>
      </c>
      <c r="V92">
        <f>VLOOKUP($B92,'Tillförd energi'!$B$1:$AI$700,MATCH(V$1,'Tillförd energi'!$B$1:$AQ$1,0),FALSE)</f>
        <v>0</v>
      </c>
      <c r="W92">
        <f>VLOOKUP($B92,'Tillförd energi'!$B$1:$AI$700,MATCH(W$1,'Tillförd energi'!$B$1:$AQ$1,0),FALSE)</f>
        <v>0</v>
      </c>
      <c r="X92">
        <f>VLOOKUP($B92,'Tillförd energi'!$B$1:$AI$700,MATCH(X$1,'Tillförd energi'!$B$1:$AQ$1,0),FALSE)</f>
        <v>0</v>
      </c>
      <c r="Y92">
        <f>VLOOKUP($B92,'Tillförd energi'!$B$1:$AI$700,MATCH(Y$1,'Tillförd energi'!$B$1:$AQ$1,0),FALSE)</f>
        <v>0</v>
      </c>
      <c r="Z92">
        <f>VLOOKUP($B92,'Tillförd energi'!$B$1:$AI$700,MATCH(Z$1,'Tillförd energi'!$B$1:$AQ$1,0),FALSE)</f>
        <v>0.22500000000000001</v>
      </c>
      <c r="AA92">
        <f>VLOOKUP($B92,'Tillförd energi'!$B$1:$AI$700,MATCH(AA$1,'Tillförd energi'!$B$1:$AQ$1,0),FALSE)</f>
        <v>0</v>
      </c>
      <c r="AB92">
        <f>VLOOKUP($B92,'Tillförd energi'!$B$1:$AI$700,MATCH(AB$1,'Tillförd energi'!$B$1:$AQ$1,0),FALSE)</f>
        <v>0</v>
      </c>
      <c r="AC92">
        <f>VLOOKUP($B92,'Tillförd energi'!$B$1:$AI$700,MATCH(AC$1,'Tillförd energi'!$B$1:$AQ$1,0),FALSE)</f>
        <v>0</v>
      </c>
      <c r="AD92">
        <f>VLOOKUP($B92,'Tillförd energi'!$B$1:$AI$700,MATCH(AD$1,'Tillförd energi'!$B$1:$AQ$1,0),FALSE)</f>
        <v>0</v>
      </c>
      <c r="AE92">
        <f>VLOOKUP($B92,'Tillförd energi'!$B$1:$AI$700,MATCH(AE$1,'Tillförd energi'!$B$1:$AQ$1,0),FALSE)</f>
        <v>0</v>
      </c>
      <c r="AF92">
        <f>VLOOKUP($B92,'Tillförd energi'!$B$1:$AI$700,MATCH(AF$1,'Tillförd energi'!$B$1:$AQ$1,0),FALSE)</f>
        <v>0.28999999999999998</v>
      </c>
      <c r="AG92">
        <f>IFERROR(VLOOKUP(B92,Miljö!$B$1:$AC$550,MATCH("Köpt mängd produktionsspecifik fjärrvärme:",Miljö!$B$1:$AC$1,0),FALSE)/1,0)</f>
        <v>0</v>
      </c>
      <c r="AI92">
        <f t="shared" si="20"/>
        <v>5.2869999999999999</v>
      </c>
      <c r="AJ92">
        <f t="shared" si="21"/>
        <v>5.2869999999999999</v>
      </c>
      <c r="AK92">
        <f>IF(ISERROR(1/VLOOKUP($B92,Leveranser!$B$1:$S$500,MATCH("såld värme (gwh)",Leveranser!$B$1:$S$1,0),FALSE)),"",VLOOKUP($B92,Leveranser!$B$1:$S$500,MATCH("såld värme (gwh)",Leveranser!$B$1:$S$1,0),FALSE))</f>
        <v>4.5</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195">
        <f t="shared" si="22"/>
        <v>0.85114431624739928</v>
      </c>
      <c r="AP92" t="str">
        <f>IFERROR(VLOOKUP($B92,Miljövärden!$B$2:$H$550,7,FALSE),"Nej, saknas")</f>
        <v>Ja</v>
      </c>
      <c r="AQ92" t="str">
        <f>IFERROR(VLOOKUP($B92,Miljövärden!$B$2:$H$550,6,FALSE),"Nej, saknas")</f>
        <v>Ja</v>
      </c>
      <c r="AU92">
        <f t="shared" si="23"/>
        <v>0.51500000000000001</v>
      </c>
      <c r="AV92">
        <f t="shared" si="24"/>
        <v>0</v>
      </c>
      <c r="AW92">
        <f t="shared" si="25"/>
        <v>0</v>
      </c>
      <c r="AX92">
        <f t="shared" si="26"/>
        <v>4.7720000000000002</v>
      </c>
      <c r="AZ92">
        <f t="shared" si="27"/>
        <v>4.7720000000000002</v>
      </c>
      <c r="BC92">
        <f t="shared" si="28"/>
        <v>0</v>
      </c>
      <c r="BD92">
        <f t="shared" si="29"/>
        <v>0</v>
      </c>
      <c r="BE92">
        <f t="shared" si="30"/>
        <v>4.7720000000000002</v>
      </c>
      <c r="BF92">
        <f t="shared" si="31"/>
        <v>0</v>
      </c>
      <c r="BG92">
        <f t="shared" si="32"/>
        <v>0.51500000000000001</v>
      </c>
      <c r="BH92">
        <f t="shared" si="33"/>
        <v>5.2869999999999999</v>
      </c>
      <c r="BJ92" s="195">
        <f t="shared" si="34"/>
        <v>0</v>
      </c>
      <c r="BK92" s="195">
        <f t="shared" si="35"/>
        <v>0</v>
      </c>
      <c r="BL92" s="195">
        <f t="shared" si="36"/>
        <v>0.9025912615850199</v>
      </c>
      <c r="BM92" s="195">
        <f t="shared" si="37"/>
        <v>0</v>
      </c>
      <c r="BN92" s="195">
        <f t="shared" si="38"/>
        <v>9.7408738414980142E-2</v>
      </c>
    </row>
    <row r="93" spans="1:66" x14ac:dyDescent="0.25">
      <c r="A93" s="2" t="s">
        <v>156</v>
      </c>
      <c r="B93" s="2" t="s">
        <v>157</v>
      </c>
      <c r="C93">
        <f>VLOOKUP($B93,'Tillförd energi'!$B$1:$AI$700,MATCH(C$1,'Tillförd energi'!$B$1:$AQ$1,0),FALSE)</f>
        <v>0</v>
      </c>
      <c r="D93">
        <f>VLOOKUP($B93,'Tillförd energi'!$B$1:$AI$700,MATCH(D$1,'Tillförd energi'!$B$1:$AQ$1,0),FALSE)</f>
        <v>0.112</v>
      </c>
      <c r="E93">
        <f>VLOOKUP($B93,'Tillförd energi'!$B$1:$AI$700,MATCH(E$1,'Tillförd energi'!$B$1:$AQ$1,0),FALSE)</f>
        <v>0</v>
      </c>
      <c r="F93">
        <f>VLOOKUP($B93,'Tillförd energi'!$B$1:$AI$700,MATCH(F$1,'Tillförd energi'!$B$1:$AQ$1,0),FALSE)</f>
        <v>0</v>
      </c>
      <c r="G93">
        <f>VLOOKUP($B93,'Tillförd energi'!$B$1:$AI$700,MATCH(G$1,'Tillförd energi'!$B$1:$AQ$1,0),FALSE)</f>
        <v>1.0720000000000001</v>
      </c>
      <c r="H93">
        <f>VLOOKUP($B93,'Tillförd energi'!$B$1:$AI$700,MATCH(H$1,'Tillförd energi'!$B$1:$AQ$1,0),FALSE)</f>
        <v>0</v>
      </c>
      <c r="I93">
        <f>VLOOKUP($B93,'Tillförd energi'!$B$1:$AI$700,MATCH(I$1,'Tillförd energi'!$B$1:$AQ$1,0),FALSE)</f>
        <v>0</v>
      </c>
      <c r="J93">
        <f>VLOOKUP($B93,'Tillförd energi'!$B$1:$AI$700,MATCH(J$1,'Tillförd energi'!$B$1:$AQ$1,0),FALSE)</f>
        <v>0</v>
      </c>
      <c r="K93">
        <v>0</v>
      </c>
      <c r="L93">
        <f>VLOOKUP($B93,'Tillförd energi'!$B$1:$AI$700,MATCH(L$1,'Tillförd energi'!$B$1:$AQ$1,0),FALSE)</f>
        <v>0</v>
      </c>
      <c r="M93">
        <f>VLOOKUP($B93,'Tillförd energi'!$B$1:$AI$700,MATCH(M$1,'Tillförd energi'!$B$1:$AQ$1,0),FALSE)</f>
        <v>8.7949999999999999</v>
      </c>
      <c r="N93">
        <f>VLOOKUP($B93,'Tillförd energi'!$B$1:$AI$700,MATCH(N$1,'Tillförd energi'!$B$1:$AQ$1,0),FALSE)</f>
        <v>48.947000000000003</v>
      </c>
      <c r="O93">
        <f>VLOOKUP($B93,'Tillförd energi'!$B$1:$AI$700,MATCH(O$1,'Tillförd energi'!$B$1:$AQ$1,0),FALSE)</f>
        <v>0</v>
      </c>
      <c r="P93">
        <f>VLOOKUP($B93,'Tillförd energi'!$B$1:$AI$700,MATCH(P$1,'Tillförd energi'!$B$1:$AQ$1,0),FALSE)</f>
        <v>7.5549999999999997</v>
      </c>
      <c r="Q93">
        <f>VLOOKUP($B93,'Tillförd energi'!$B$1:$AI$700,MATCH(Q$1,'Tillförd energi'!$B$1:$AQ$1,0),FALSE)</f>
        <v>0</v>
      </c>
      <c r="R93">
        <f>VLOOKUP($B93,'Tillförd energi'!$B$1:$AI$700,MATCH(R$1,'Tillförd energi'!$B$1:$AQ$1,0),FALSE)</f>
        <v>0</v>
      </c>
      <c r="S93">
        <f>VLOOKUP($B93,'Tillförd energi'!$B$1:$AI$700,MATCH(S$1,'Tillförd energi'!$B$1:$AQ$1,0),FALSE)</f>
        <v>0</v>
      </c>
      <c r="T93">
        <f>VLOOKUP($B93,'Tillförd energi'!$B$1:$AI$700,MATCH(T$1,'Tillförd energi'!$B$1:$AQ$1,0),FALSE)</f>
        <v>0</v>
      </c>
      <c r="U93">
        <f>VLOOKUP($B93,'Tillförd energi'!$B$1:$AI$700,MATCH(U$1,'Tillförd energi'!$B$1:$AQ$1,0),FALSE)</f>
        <v>0</v>
      </c>
      <c r="V93">
        <f>VLOOKUP($B93,'Tillförd energi'!$B$1:$AI$700,MATCH(V$1,'Tillförd energi'!$B$1:$AQ$1,0),FALSE)</f>
        <v>0</v>
      </c>
      <c r="W93">
        <f>VLOOKUP($B93,'Tillförd energi'!$B$1:$AI$700,MATCH(W$1,'Tillförd energi'!$B$1:$AQ$1,0),FALSE)</f>
        <v>4.93</v>
      </c>
      <c r="X93">
        <f>VLOOKUP($B93,'Tillförd energi'!$B$1:$AI$700,MATCH(X$1,'Tillförd energi'!$B$1:$AQ$1,0),FALSE)</f>
        <v>0</v>
      </c>
      <c r="Y93">
        <f>VLOOKUP($B93,'Tillförd energi'!$B$1:$AI$700,MATCH(Y$1,'Tillförd energi'!$B$1:$AQ$1,0),FALSE)</f>
        <v>0</v>
      </c>
      <c r="Z93">
        <f>VLOOKUP($B93,'Tillförd energi'!$B$1:$AI$700,MATCH(Z$1,'Tillförd energi'!$B$1:$AQ$1,0),FALSE)</f>
        <v>0</v>
      </c>
      <c r="AA93">
        <f>VLOOKUP($B93,'Tillförd energi'!$B$1:$AI$700,MATCH(AA$1,'Tillförd energi'!$B$1:$AQ$1,0),FALSE)</f>
        <v>0</v>
      </c>
      <c r="AB93">
        <f>VLOOKUP($B93,'Tillförd energi'!$B$1:$AI$700,MATCH(AB$1,'Tillförd energi'!$B$1:$AQ$1,0),FALSE)</f>
        <v>0</v>
      </c>
      <c r="AC93">
        <f>VLOOKUP($B93,'Tillförd energi'!$B$1:$AI$700,MATCH(AC$1,'Tillförd energi'!$B$1:$AQ$1,0),FALSE)</f>
        <v>6.9489999999999998</v>
      </c>
      <c r="AD93">
        <f>VLOOKUP($B93,'Tillförd energi'!$B$1:$AI$700,MATCH(AD$1,'Tillförd energi'!$B$1:$AQ$1,0),FALSE)</f>
        <v>0</v>
      </c>
      <c r="AE93">
        <f>VLOOKUP($B93,'Tillförd energi'!$B$1:$AI$700,MATCH(AE$1,'Tillförd energi'!$B$1:$AQ$1,0),FALSE)</f>
        <v>0</v>
      </c>
      <c r="AF93">
        <f>VLOOKUP($B93,'Tillförd energi'!$B$1:$AI$700,MATCH(AF$1,'Tillförd energi'!$B$1:$AQ$1,0),FALSE)</f>
        <v>1.5549999999999999</v>
      </c>
      <c r="AG93">
        <f>IFERROR(VLOOKUP(B93,Miljö!$B$1:$AC$550,MATCH("Köpt mängd produktionsspecifik fjärrvärme:",Miljö!$B$1:$AC$1,0),FALSE)/1,0)</f>
        <v>0</v>
      </c>
      <c r="AI93">
        <f t="shared" si="20"/>
        <v>79.915000000000006</v>
      </c>
      <c r="AJ93">
        <f t="shared" si="21"/>
        <v>79.915000000000006</v>
      </c>
      <c r="AK93">
        <f>IF(ISERROR(1/VLOOKUP($B93,Leveranser!$B$1:$S$500,MATCH("såld värme (gwh)",Leveranser!$B$1:$S$1,0),FALSE)),"",VLOOKUP($B93,Leveranser!$B$1:$S$500,MATCH("såld värme (gwh)",Leveranser!$B$1:$S$1,0),FALSE))</f>
        <v>61.244999999999997</v>
      </c>
      <c r="AL93">
        <f>VLOOKUP($B93,Leveranser!$B$1:$Y$500,MATCH("Totalt såld fjärrvärme till andra fjärrvärmeföretag",Leveranser!$B$1:$AA$1,0),FALSE)</f>
        <v>0</v>
      </c>
      <c r="AM93">
        <f>IF(ISERROR(1/VLOOKUP($B93,Miljö!$B$1:$S$500,MATCH("Såld mängd produktionsspecifik fjärrvärme (GWh)",Miljö!$B$1:$R$1,0),FALSE)),0,VLOOKUP($B93,Miljö!$B$1:$S$500,MATCH("Såld mängd produktionsspecifik fjärrvärme (GWh)",Miljö!$B$1:$R$1,0),FALSE))</f>
        <v>0</v>
      </c>
      <c r="AN93" s="195">
        <f t="shared" si="22"/>
        <v>0.76637677532378146</v>
      </c>
      <c r="AP93" t="str">
        <f>IFERROR(VLOOKUP($B93,Miljövärden!$B$2:$H$550,7,FALSE),"Nej, saknas")</f>
        <v>Ja</v>
      </c>
      <c r="AQ93" t="str">
        <f>IFERROR(VLOOKUP($B93,Miljövärden!$B$2:$H$550,6,FALSE),"Nej, saknas")</f>
        <v>Ja</v>
      </c>
      <c r="AU93">
        <f t="shared" si="23"/>
        <v>1.5549999999999999</v>
      </c>
      <c r="AV93">
        <f t="shared" si="24"/>
        <v>0</v>
      </c>
      <c r="AW93">
        <f t="shared" si="25"/>
        <v>65.296999999999997</v>
      </c>
      <c r="AX93">
        <f t="shared" si="26"/>
        <v>0</v>
      </c>
      <c r="AZ93">
        <f t="shared" si="27"/>
        <v>70.227000000000004</v>
      </c>
      <c r="BC93">
        <f t="shared" si="28"/>
        <v>1.1840000000000002</v>
      </c>
      <c r="BD93">
        <f t="shared" si="29"/>
        <v>0</v>
      </c>
      <c r="BE93">
        <f t="shared" si="30"/>
        <v>70.227000000000004</v>
      </c>
      <c r="BF93">
        <f t="shared" si="31"/>
        <v>6.9489999999999998</v>
      </c>
      <c r="BG93">
        <f t="shared" si="32"/>
        <v>1.5549999999999999</v>
      </c>
      <c r="BH93">
        <f t="shared" si="33"/>
        <v>79.915000000000006</v>
      </c>
      <c r="BJ93" s="195">
        <f t="shared" si="34"/>
        <v>1.4815741725583434E-2</v>
      </c>
      <c r="BK93" s="195">
        <f t="shared" si="35"/>
        <v>0</v>
      </c>
      <c r="BL93" s="195">
        <f t="shared" si="36"/>
        <v>0.87877119439404361</v>
      </c>
      <c r="BM93" s="195">
        <f t="shared" si="37"/>
        <v>8.6954889570168295E-2</v>
      </c>
      <c r="BN93" s="195">
        <f t="shared" si="38"/>
        <v>1.9458174310204589E-2</v>
      </c>
    </row>
    <row r="94" spans="1:66" x14ac:dyDescent="0.25">
      <c r="A94" s="2" t="s">
        <v>156</v>
      </c>
      <c r="B94" s="2" t="s">
        <v>158</v>
      </c>
      <c r="C94">
        <f>VLOOKUP($B94,'Tillförd energi'!$B$1:$AI$700,MATCH(C$1,'Tillförd energi'!$B$1:$AQ$1,0),FALSE)</f>
        <v>0</v>
      </c>
      <c r="D94">
        <f>VLOOKUP($B94,'Tillförd energi'!$B$1:$AI$700,MATCH(D$1,'Tillförd energi'!$B$1:$AQ$1,0),FALSE)</f>
        <v>0.05</v>
      </c>
      <c r="E94">
        <f>VLOOKUP($B94,'Tillförd energi'!$B$1:$AI$700,MATCH(E$1,'Tillförd energi'!$B$1:$AQ$1,0),FALSE)</f>
        <v>0</v>
      </c>
      <c r="F94">
        <f>VLOOKUP($B94,'Tillförd energi'!$B$1:$AI$700,MATCH(F$1,'Tillförd energi'!$B$1:$AQ$1,0),FALSE)</f>
        <v>0</v>
      </c>
      <c r="G94">
        <f>VLOOKUP($B94,'Tillförd energi'!$B$1:$AI$700,MATCH(G$1,'Tillförd energi'!$B$1:$AQ$1,0),FALSE)</f>
        <v>0</v>
      </c>
      <c r="H94">
        <f>VLOOKUP($B94,'Tillförd energi'!$B$1:$AI$700,MATCH(H$1,'Tillförd energi'!$B$1:$AQ$1,0),FALSE)</f>
        <v>0</v>
      </c>
      <c r="I94">
        <f>VLOOKUP($B94,'Tillförd energi'!$B$1:$AI$700,MATCH(I$1,'Tillförd energi'!$B$1:$AQ$1,0),FALSE)</f>
        <v>0</v>
      </c>
      <c r="J94">
        <f>VLOOKUP($B94,'Tillförd energi'!$B$1:$AI$700,MATCH(J$1,'Tillförd energi'!$B$1:$AQ$1,0),FALSE)</f>
        <v>0</v>
      </c>
      <c r="K94">
        <v>0</v>
      </c>
      <c r="L94">
        <f>VLOOKUP($B94,'Tillförd energi'!$B$1:$AI$700,MATCH(L$1,'Tillförd energi'!$B$1:$AQ$1,0),FALSE)</f>
        <v>0</v>
      </c>
      <c r="M94">
        <f>VLOOKUP($B94,'Tillförd energi'!$B$1:$AI$700,MATCH(M$1,'Tillförd energi'!$B$1:$AQ$1,0),FALSE)</f>
        <v>0</v>
      </c>
      <c r="N94">
        <f>VLOOKUP($B94,'Tillförd energi'!$B$1:$AI$700,MATCH(N$1,'Tillförd energi'!$B$1:$AQ$1,0),FALSE)</f>
        <v>0</v>
      </c>
      <c r="O94">
        <f>VLOOKUP($B94,'Tillförd energi'!$B$1:$AI$700,MATCH(O$1,'Tillförd energi'!$B$1:$AQ$1,0),FALSE)</f>
        <v>0</v>
      </c>
      <c r="P94">
        <f>VLOOKUP($B94,'Tillförd energi'!$B$1:$AI$700,MATCH(P$1,'Tillförd energi'!$B$1:$AQ$1,0),FALSE)</f>
        <v>0</v>
      </c>
      <c r="Q94">
        <f>VLOOKUP($B94,'Tillförd energi'!$B$1:$AI$700,MATCH(Q$1,'Tillförd energi'!$B$1:$AQ$1,0),FALSE)</f>
        <v>0</v>
      </c>
      <c r="R94">
        <f>VLOOKUP($B94,'Tillförd energi'!$B$1:$AI$700,MATCH(R$1,'Tillförd energi'!$B$1:$AQ$1,0),FALSE)</f>
        <v>3.0009999999999999</v>
      </c>
      <c r="S94">
        <f>VLOOKUP($B94,'Tillförd energi'!$B$1:$AI$700,MATCH(S$1,'Tillförd energi'!$B$1:$AQ$1,0),FALSE)</f>
        <v>0</v>
      </c>
      <c r="T94">
        <f>VLOOKUP($B94,'Tillförd energi'!$B$1:$AI$700,MATCH(T$1,'Tillförd energi'!$B$1:$AQ$1,0),FALSE)</f>
        <v>0</v>
      </c>
      <c r="U94">
        <f>VLOOKUP($B94,'Tillförd energi'!$B$1:$AI$700,MATCH(U$1,'Tillförd energi'!$B$1:$AQ$1,0),FALSE)</f>
        <v>0</v>
      </c>
      <c r="V94">
        <f>VLOOKUP($B94,'Tillförd energi'!$B$1:$AI$700,MATCH(V$1,'Tillförd energi'!$B$1:$AQ$1,0),FALSE)</f>
        <v>0</v>
      </c>
      <c r="W94">
        <f>VLOOKUP($B94,'Tillförd energi'!$B$1:$AI$700,MATCH(W$1,'Tillförd energi'!$B$1:$AQ$1,0),FALSE)</f>
        <v>0</v>
      </c>
      <c r="X94">
        <f>VLOOKUP($B94,'Tillförd energi'!$B$1:$AI$700,MATCH(X$1,'Tillförd energi'!$B$1:$AQ$1,0),FALSE)</f>
        <v>0</v>
      </c>
      <c r="Y94">
        <f>VLOOKUP($B94,'Tillförd energi'!$B$1:$AI$700,MATCH(Y$1,'Tillförd energi'!$B$1:$AQ$1,0),FALSE)</f>
        <v>0</v>
      </c>
      <c r="Z94">
        <f>VLOOKUP($B94,'Tillförd energi'!$B$1:$AI$700,MATCH(Z$1,'Tillförd energi'!$B$1:$AQ$1,0),FALSE)</f>
        <v>0</v>
      </c>
      <c r="AA94">
        <f>VLOOKUP($B94,'Tillförd energi'!$B$1:$AI$700,MATCH(AA$1,'Tillförd energi'!$B$1:$AQ$1,0),FALSE)</f>
        <v>0</v>
      </c>
      <c r="AB94">
        <f>VLOOKUP($B94,'Tillförd energi'!$B$1:$AI$700,MATCH(AB$1,'Tillförd energi'!$B$1:$AQ$1,0),FALSE)</f>
        <v>0</v>
      </c>
      <c r="AC94">
        <f>VLOOKUP($B94,'Tillförd energi'!$B$1:$AI$700,MATCH(AC$1,'Tillförd energi'!$B$1:$AQ$1,0),FALSE)</f>
        <v>0</v>
      </c>
      <c r="AD94">
        <f>VLOOKUP($B94,'Tillförd energi'!$B$1:$AI$700,MATCH(AD$1,'Tillförd energi'!$B$1:$AQ$1,0),FALSE)</f>
        <v>0</v>
      </c>
      <c r="AE94">
        <f>VLOOKUP($B94,'Tillförd energi'!$B$1:$AI$700,MATCH(AE$1,'Tillförd energi'!$B$1:$AQ$1,0),FALSE)</f>
        <v>0</v>
      </c>
      <c r="AF94">
        <f>VLOOKUP($B94,'Tillförd energi'!$B$1:$AI$700,MATCH(AF$1,'Tillförd energi'!$B$1:$AQ$1,0),FALSE)</f>
        <v>4.1000000000000002E-2</v>
      </c>
      <c r="AG94">
        <f>IFERROR(VLOOKUP(B94,Miljö!$B$1:$AC$550,MATCH("Köpt mängd produktionsspecifik fjärrvärme:",Miljö!$B$1:$AC$1,0),FALSE)/1,0)</f>
        <v>0</v>
      </c>
      <c r="AI94">
        <f t="shared" si="20"/>
        <v>3.0919999999999996</v>
      </c>
      <c r="AJ94">
        <f t="shared" si="21"/>
        <v>3.0919999999999996</v>
      </c>
      <c r="AK94">
        <f>IF(ISERROR(1/VLOOKUP($B94,Leveranser!$B$1:$S$500,MATCH("såld värme (gwh)",Leveranser!$B$1:$S$1,0),FALSE)),"",VLOOKUP($B94,Leveranser!$B$1:$S$500,MATCH("såld värme (gwh)",Leveranser!$B$1:$S$1,0),FALSE))</f>
        <v>2.4729999999999999</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195">
        <f t="shared" si="22"/>
        <v>0.79980595084087969</v>
      </c>
      <c r="AP94" t="str">
        <f>IFERROR(VLOOKUP($B94,Miljövärden!$B$2:$H$550,7,FALSE),"Nej, saknas")</f>
        <v>Ja</v>
      </c>
      <c r="AQ94" t="str">
        <f>IFERROR(VLOOKUP($B94,Miljövärden!$B$2:$H$550,6,FALSE),"Nej, saknas")</f>
        <v>Ja</v>
      </c>
      <c r="AU94">
        <f t="shared" si="23"/>
        <v>4.1000000000000002E-2</v>
      </c>
      <c r="AV94">
        <f t="shared" si="24"/>
        <v>0</v>
      </c>
      <c r="AW94">
        <f t="shared" si="25"/>
        <v>0</v>
      </c>
      <c r="AX94">
        <f t="shared" si="26"/>
        <v>3.0009999999999999</v>
      </c>
      <c r="AZ94">
        <f t="shared" si="27"/>
        <v>3.0009999999999999</v>
      </c>
      <c r="BC94">
        <f t="shared" si="28"/>
        <v>0.05</v>
      </c>
      <c r="BD94">
        <f t="shared" si="29"/>
        <v>0</v>
      </c>
      <c r="BE94">
        <f t="shared" si="30"/>
        <v>3.0009999999999999</v>
      </c>
      <c r="BF94">
        <f t="shared" si="31"/>
        <v>0</v>
      </c>
      <c r="BG94">
        <f t="shared" si="32"/>
        <v>4.1000000000000002E-2</v>
      </c>
      <c r="BH94">
        <f t="shared" si="33"/>
        <v>3.0919999999999996</v>
      </c>
      <c r="BJ94" s="195">
        <f t="shared" si="34"/>
        <v>1.6170763260025877E-2</v>
      </c>
      <c r="BK94" s="195">
        <f t="shared" si="35"/>
        <v>0</v>
      </c>
      <c r="BL94" s="195">
        <f t="shared" si="36"/>
        <v>0.97056921086675296</v>
      </c>
      <c r="BM94" s="195">
        <f t="shared" si="37"/>
        <v>0</v>
      </c>
      <c r="BN94" s="195">
        <f t="shared" si="38"/>
        <v>1.3260025873221217E-2</v>
      </c>
    </row>
    <row r="95" spans="1:66" x14ac:dyDescent="0.25">
      <c r="A95" s="2" t="s">
        <v>156</v>
      </c>
      <c r="B95" s="2" t="s">
        <v>159</v>
      </c>
      <c r="C95">
        <f>VLOOKUP($B95,'Tillförd energi'!$B$1:$AI$700,MATCH(C$1,'Tillförd energi'!$B$1:$AQ$1,0),FALSE)</f>
        <v>0</v>
      </c>
      <c r="D95">
        <f>VLOOKUP($B95,'Tillförd energi'!$B$1:$AI$700,MATCH(D$1,'Tillförd energi'!$B$1:$AQ$1,0),FALSE)</f>
        <v>0.123</v>
      </c>
      <c r="E95">
        <f>VLOOKUP($B95,'Tillförd energi'!$B$1:$AI$700,MATCH(E$1,'Tillförd energi'!$B$1:$AQ$1,0),FALSE)</f>
        <v>0</v>
      </c>
      <c r="F95">
        <f>VLOOKUP($B95,'Tillförd energi'!$B$1:$AI$700,MATCH(F$1,'Tillförd energi'!$B$1:$AQ$1,0),FALSE)</f>
        <v>0</v>
      </c>
      <c r="G95">
        <f>VLOOKUP($B95,'Tillförd energi'!$B$1:$AI$700,MATCH(G$1,'Tillförd energi'!$B$1:$AQ$1,0),FALSE)</f>
        <v>0</v>
      </c>
      <c r="H95">
        <f>VLOOKUP($B95,'Tillförd energi'!$B$1:$AI$700,MATCH(H$1,'Tillförd energi'!$B$1:$AQ$1,0),FALSE)</f>
        <v>0</v>
      </c>
      <c r="I95">
        <f>VLOOKUP($B95,'Tillförd energi'!$B$1:$AI$700,MATCH(I$1,'Tillförd energi'!$B$1:$AQ$1,0),FALSE)</f>
        <v>0</v>
      </c>
      <c r="J95">
        <f>VLOOKUP($B95,'Tillförd energi'!$B$1:$AI$700,MATCH(J$1,'Tillförd energi'!$B$1:$AQ$1,0),FALSE)</f>
        <v>0</v>
      </c>
      <c r="K95">
        <v>0</v>
      </c>
      <c r="L95">
        <f>VLOOKUP($B95,'Tillförd energi'!$B$1:$AI$700,MATCH(L$1,'Tillförd energi'!$B$1:$AQ$1,0),FALSE)</f>
        <v>0</v>
      </c>
      <c r="M95">
        <f>VLOOKUP($B95,'Tillförd energi'!$B$1:$AI$700,MATCH(M$1,'Tillförd energi'!$B$1:$AQ$1,0),FALSE)</f>
        <v>0</v>
      </c>
      <c r="N95">
        <f>VLOOKUP($B95,'Tillförd energi'!$B$1:$AI$700,MATCH(N$1,'Tillförd energi'!$B$1:$AQ$1,0),FALSE)</f>
        <v>0</v>
      </c>
      <c r="O95">
        <f>VLOOKUP($B95,'Tillförd energi'!$B$1:$AI$700,MATCH(O$1,'Tillförd energi'!$B$1:$AQ$1,0),FALSE)</f>
        <v>0</v>
      </c>
      <c r="P95">
        <f>VLOOKUP($B95,'Tillförd energi'!$B$1:$AI$700,MATCH(P$1,'Tillförd energi'!$B$1:$AQ$1,0),FALSE)</f>
        <v>0</v>
      </c>
      <c r="Q95">
        <f>VLOOKUP($B95,'Tillförd energi'!$B$1:$AI$700,MATCH(Q$1,'Tillförd energi'!$B$1:$AQ$1,0),FALSE)</f>
        <v>0</v>
      </c>
      <c r="R95">
        <f>VLOOKUP($B95,'Tillförd energi'!$B$1:$AI$700,MATCH(R$1,'Tillförd energi'!$B$1:$AQ$1,0),FALSE)</f>
        <v>4.242</v>
      </c>
      <c r="S95">
        <f>VLOOKUP($B95,'Tillförd energi'!$B$1:$AI$700,MATCH(S$1,'Tillförd energi'!$B$1:$AQ$1,0),FALSE)</f>
        <v>0</v>
      </c>
      <c r="T95">
        <f>VLOOKUP($B95,'Tillförd energi'!$B$1:$AI$700,MATCH(T$1,'Tillförd energi'!$B$1:$AQ$1,0),FALSE)</f>
        <v>0</v>
      </c>
      <c r="U95">
        <f>VLOOKUP($B95,'Tillförd energi'!$B$1:$AI$700,MATCH(U$1,'Tillförd energi'!$B$1:$AQ$1,0),FALSE)</f>
        <v>0</v>
      </c>
      <c r="V95">
        <f>VLOOKUP($B95,'Tillförd energi'!$B$1:$AI$700,MATCH(V$1,'Tillförd energi'!$B$1:$AQ$1,0),FALSE)</f>
        <v>0</v>
      </c>
      <c r="W95">
        <f>VLOOKUP($B95,'Tillförd energi'!$B$1:$AI$700,MATCH(W$1,'Tillförd energi'!$B$1:$AQ$1,0),FALSE)</f>
        <v>0</v>
      </c>
      <c r="X95">
        <f>VLOOKUP($B95,'Tillförd energi'!$B$1:$AI$700,MATCH(X$1,'Tillförd energi'!$B$1:$AQ$1,0),FALSE)</f>
        <v>0</v>
      </c>
      <c r="Y95">
        <f>VLOOKUP($B95,'Tillförd energi'!$B$1:$AI$700,MATCH(Y$1,'Tillförd energi'!$B$1:$AQ$1,0),FALSE)</f>
        <v>0</v>
      </c>
      <c r="Z95">
        <f>VLOOKUP($B95,'Tillförd energi'!$B$1:$AI$700,MATCH(Z$1,'Tillförd energi'!$B$1:$AQ$1,0),FALSE)</f>
        <v>0</v>
      </c>
      <c r="AA95">
        <f>VLOOKUP($B95,'Tillförd energi'!$B$1:$AI$700,MATCH(AA$1,'Tillförd energi'!$B$1:$AQ$1,0),FALSE)</f>
        <v>0</v>
      </c>
      <c r="AB95">
        <f>VLOOKUP($B95,'Tillförd energi'!$B$1:$AI$700,MATCH(AB$1,'Tillförd energi'!$B$1:$AQ$1,0),FALSE)</f>
        <v>0</v>
      </c>
      <c r="AC95">
        <f>VLOOKUP($B95,'Tillförd energi'!$B$1:$AI$700,MATCH(AC$1,'Tillförd energi'!$B$1:$AQ$1,0),FALSE)</f>
        <v>0</v>
      </c>
      <c r="AD95">
        <f>VLOOKUP($B95,'Tillförd energi'!$B$1:$AI$700,MATCH(AD$1,'Tillförd energi'!$B$1:$AQ$1,0),FALSE)</f>
        <v>0</v>
      </c>
      <c r="AE95">
        <f>VLOOKUP($B95,'Tillförd energi'!$B$1:$AI$700,MATCH(AE$1,'Tillförd energi'!$B$1:$AQ$1,0),FALSE)</f>
        <v>0</v>
      </c>
      <c r="AF95">
        <f>VLOOKUP($B95,'Tillförd energi'!$B$1:$AI$700,MATCH(AF$1,'Tillförd energi'!$B$1:$AQ$1,0),FALSE)</f>
        <v>4.2999999999999997E-2</v>
      </c>
      <c r="AG95">
        <f>IFERROR(VLOOKUP(B95,Miljö!$B$1:$AC$550,MATCH("Köpt mängd produktionsspecifik fjärrvärme:",Miljö!$B$1:$AC$1,0),FALSE)/1,0)</f>
        <v>0</v>
      </c>
      <c r="AI95">
        <f t="shared" si="20"/>
        <v>4.4080000000000004</v>
      </c>
      <c r="AJ95">
        <f t="shared" si="21"/>
        <v>4.4080000000000004</v>
      </c>
      <c r="AK95">
        <f>IF(ISERROR(1/VLOOKUP($B95,Leveranser!$B$1:$S$500,MATCH("såld värme (gwh)",Leveranser!$B$1:$S$1,0),FALSE)),"",VLOOKUP($B95,Leveranser!$B$1:$S$500,MATCH("såld värme (gwh)",Leveranser!$B$1:$S$1,0),FALSE))</f>
        <v>3.6560000000000001</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195">
        <f t="shared" si="22"/>
        <v>0.8294010889292196</v>
      </c>
      <c r="AP95" t="str">
        <f>IFERROR(VLOOKUP($B95,Miljövärden!$B$2:$H$550,7,FALSE),"Nej, saknas")</f>
        <v>Ja</v>
      </c>
      <c r="AQ95" t="str">
        <f>IFERROR(VLOOKUP($B95,Miljövärden!$B$2:$H$550,6,FALSE),"Nej, saknas")</f>
        <v>Ja</v>
      </c>
      <c r="AU95">
        <f t="shared" si="23"/>
        <v>4.2999999999999997E-2</v>
      </c>
      <c r="AV95">
        <f t="shared" si="24"/>
        <v>0</v>
      </c>
      <c r="AW95">
        <f t="shared" si="25"/>
        <v>0</v>
      </c>
      <c r="AX95">
        <f t="shared" si="26"/>
        <v>4.242</v>
      </c>
      <c r="AZ95">
        <f t="shared" si="27"/>
        <v>4.242</v>
      </c>
      <c r="BC95">
        <f t="shared" si="28"/>
        <v>0.123</v>
      </c>
      <c r="BD95">
        <f t="shared" si="29"/>
        <v>0</v>
      </c>
      <c r="BE95">
        <f t="shared" si="30"/>
        <v>4.242</v>
      </c>
      <c r="BF95">
        <f t="shared" si="31"/>
        <v>0</v>
      </c>
      <c r="BG95">
        <f t="shared" si="32"/>
        <v>4.2999999999999997E-2</v>
      </c>
      <c r="BH95">
        <f t="shared" si="33"/>
        <v>4.4080000000000004</v>
      </c>
      <c r="BJ95" s="195">
        <f t="shared" si="34"/>
        <v>2.7903811252268599E-2</v>
      </c>
      <c r="BK95" s="195">
        <f t="shared" si="35"/>
        <v>0</v>
      </c>
      <c r="BL95" s="195">
        <f t="shared" si="36"/>
        <v>0.96234119782214145</v>
      </c>
      <c r="BM95" s="195">
        <f t="shared" si="37"/>
        <v>0</v>
      </c>
      <c r="BN95" s="195">
        <f t="shared" si="38"/>
        <v>9.7549909255898355E-3</v>
      </c>
    </row>
    <row r="96" spans="1:66" x14ac:dyDescent="0.25">
      <c r="A96" s="2" t="s">
        <v>160</v>
      </c>
      <c r="B96" s="2" t="s">
        <v>161</v>
      </c>
      <c r="C96">
        <f>VLOOKUP($B96,'Tillförd energi'!$B$1:$AI$700,MATCH(C$1,'Tillförd energi'!$B$1:$AQ$1,0),FALSE)</f>
        <v>0</v>
      </c>
      <c r="D96">
        <f>VLOOKUP($B96,'Tillförd energi'!$B$1:$AI$700,MATCH(D$1,'Tillförd energi'!$B$1:$AQ$1,0),FALSE)</f>
        <v>5.7000000000000002E-2</v>
      </c>
      <c r="E96">
        <f>VLOOKUP($B96,'Tillförd energi'!$B$1:$AI$700,MATCH(E$1,'Tillförd energi'!$B$1:$AQ$1,0),FALSE)</f>
        <v>0</v>
      </c>
      <c r="F96">
        <f>VLOOKUP($B96,'Tillförd energi'!$B$1:$AI$700,MATCH(F$1,'Tillförd energi'!$B$1:$AQ$1,0),FALSE)</f>
        <v>0</v>
      </c>
      <c r="G96">
        <f>VLOOKUP($B96,'Tillförd energi'!$B$1:$AI$700,MATCH(G$1,'Tillförd energi'!$B$1:$AQ$1,0),FALSE)</f>
        <v>0</v>
      </c>
      <c r="H96">
        <f>VLOOKUP($B96,'Tillförd energi'!$B$1:$AI$700,MATCH(H$1,'Tillförd energi'!$B$1:$AQ$1,0),FALSE)</f>
        <v>0</v>
      </c>
      <c r="I96">
        <f>VLOOKUP($B96,'Tillförd energi'!$B$1:$AI$700,MATCH(I$1,'Tillförd energi'!$B$1:$AQ$1,0),FALSE)</f>
        <v>0</v>
      </c>
      <c r="J96">
        <f>VLOOKUP($B96,'Tillförd energi'!$B$1:$AI$700,MATCH(J$1,'Tillförd energi'!$B$1:$AQ$1,0),FALSE)</f>
        <v>0</v>
      </c>
      <c r="K96">
        <v>0</v>
      </c>
      <c r="L96">
        <f>VLOOKUP($B96,'Tillförd energi'!$B$1:$AI$700,MATCH(L$1,'Tillförd energi'!$B$1:$AQ$1,0),FALSE)</f>
        <v>0</v>
      </c>
      <c r="M96">
        <f>VLOOKUP($B96,'Tillförd energi'!$B$1:$AI$700,MATCH(M$1,'Tillförd energi'!$B$1:$AQ$1,0),FALSE)</f>
        <v>0</v>
      </c>
      <c r="N96">
        <f>VLOOKUP($B96,'Tillförd energi'!$B$1:$AI$700,MATCH(N$1,'Tillförd energi'!$B$1:$AQ$1,0),FALSE)</f>
        <v>0</v>
      </c>
      <c r="O96">
        <f>VLOOKUP($B96,'Tillförd energi'!$B$1:$AI$700,MATCH(O$1,'Tillförd energi'!$B$1:$AQ$1,0),FALSE)</f>
        <v>0</v>
      </c>
      <c r="P96">
        <f>VLOOKUP($B96,'Tillförd energi'!$B$1:$AI$700,MATCH(P$1,'Tillförd energi'!$B$1:$AQ$1,0),FALSE)</f>
        <v>0</v>
      </c>
      <c r="Q96">
        <f>VLOOKUP($B96,'Tillförd energi'!$B$1:$AI$700,MATCH(Q$1,'Tillförd energi'!$B$1:$AQ$1,0),FALSE)</f>
        <v>0</v>
      </c>
      <c r="R96">
        <f>VLOOKUP($B96,'Tillförd energi'!$B$1:$AI$700,MATCH(R$1,'Tillförd energi'!$B$1:$AQ$1,0),FALSE)</f>
        <v>5.63</v>
      </c>
      <c r="S96">
        <f>VLOOKUP($B96,'Tillförd energi'!$B$1:$AI$700,MATCH(S$1,'Tillförd energi'!$B$1:$AQ$1,0),FALSE)</f>
        <v>0</v>
      </c>
      <c r="T96">
        <f>VLOOKUP($B96,'Tillförd energi'!$B$1:$AI$700,MATCH(T$1,'Tillförd energi'!$B$1:$AQ$1,0),FALSE)</f>
        <v>0</v>
      </c>
      <c r="U96">
        <f>VLOOKUP($B96,'Tillförd energi'!$B$1:$AI$700,MATCH(U$1,'Tillförd energi'!$B$1:$AQ$1,0),FALSE)</f>
        <v>0</v>
      </c>
      <c r="V96">
        <f>VLOOKUP($B96,'Tillförd energi'!$B$1:$AI$700,MATCH(V$1,'Tillförd energi'!$B$1:$AQ$1,0),FALSE)</f>
        <v>0</v>
      </c>
      <c r="W96">
        <f>VLOOKUP($B96,'Tillförd energi'!$B$1:$AI$700,MATCH(W$1,'Tillförd energi'!$B$1:$AQ$1,0),FALSE)</f>
        <v>0</v>
      </c>
      <c r="X96">
        <f>VLOOKUP($B96,'Tillförd energi'!$B$1:$AI$700,MATCH(X$1,'Tillförd energi'!$B$1:$AQ$1,0),FALSE)</f>
        <v>0</v>
      </c>
      <c r="Y96">
        <f>VLOOKUP($B96,'Tillförd energi'!$B$1:$AI$700,MATCH(Y$1,'Tillförd energi'!$B$1:$AQ$1,0),FALSE)</f>
        <v>0</v>
      </c>
      <c r="Z96">
        <f>VLOOKUP($B96,'Tillförd energi'!$B$1:$AI$700,MATCH(Z$1,'Tillförd energi'!$B$1:$AQ$1,0),FALSE)</f>
        <v>0</v>
      </c>
      <c r="AA96">
        <f>VLOOKUP($B96,'Tillförd energi'!$B$1:$AI$700,MATCH(AA$1,'Tillförd energi'!$B$1:$AQ$1,0),FALSE)</f>
        <v>0</v>
      </c>
      <c r="AB96">
        <f>VLOOKUP($B96,'Tillförd energi'!$B$1:$AI$700,MATCH(AB$1,'Tillförd energi'!$B$1:$AQ$1,0),FALSE)</f>
        <v>0</v>
      </c>
      <c r="AC96">
        <f>VLOOKUP($B96,'Tillförd energi'!$B$1:$AI$700,MATCH(AC$1,'Tillförd energi'!$B$1:$AQ$1,0),FALSE)</f>
        <v>0</v>
      </c>
      <c r="AD96">
        <f>VLOOKUP($B96,'Tillförd energi'!$B$1:$AI$700,MATCH(AD$1,'Tillförd energi'!$B$1:$AQ$1,0),FALSE)</f>
        <v>0</v>
      </c>
      <c r="AE96">
        <f>VLOOKUP($B96,'Tillförd energi'!$B$1:$AI$700,MATCH(AE$1,'Tillförd energi'!$B$1:$AQ$1,0),FALSE)</f>
        <v>0</v>
      </c>
      <c r="AF96">
        <f>VLOOKUP($B96,'Tillförd energi'!$B$1:$AI$700,MATCH(AF$1,'Tillförd energi'!$B$1:$AQ$1,0),FALSE)</f>
        <v>0.06</v>
      </c>
      <c r="AG96">
        <f>IFERROR(VLOOKUP(B96,Miljö!$B$1:$AC$550,MATCH("Köpt mängd produktionsspecifik fjärrvärme:",Miljö!$B$1:$AC$1,0),FALSE)/1,0)</f>
        <v>0</v>
      </c>
      <c r="AI96">
        <f t="shared" si="20"/>
        <v>5.7469999999999999</v>
      </c>
      <c r="AJ96">
        <f t="shared" si="21"/>
        <v>5.7469999999999999</v>
      </c>
      <c r="AK96">
        <f>IF(ISERROR(1/VLOOKUP($B96,Leveranser!$B$1:$S$500,MATCH("såld värme (gwh)",Leveranser!$B$1:$S$1,0),FALSE)),"",VLOOKUP($B96,Leveranser!$B$1:$S$500,MATCH("såld värme (gwh)",Leveranser!$B$1:$S$1,0),FALSE))</f>
        <v>3.67</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195">
        <f t="shared" si="22"/>
        <v>0.63859404906907957</v>
      </c>
      <c r="AP96" t="str">
        <f>IFERROR(VLOOKUP($B96,Miljövärden!$B$2:$H$550,7,FALSE),"Nej, saknas")</f>
        <v>Ja</v>
      </c>
      <c r="AQ96" t="str">
        <f>IFERROR(VLOOKUP($B96,Miljövärden!$B$2:$H$550,6,FALSE),"Nej, saknas")</f>
        <v>Ja</v>
      </c>
      <c r="AU96">
        <f t="shared" si="23"/>
        <v>0.06</v>
      </c>
      <c r="AV96">
        <f t="shared" si="24"/>
        <v>0</v>
      </c>
      <c r="AW96">
        <f t="shared" si="25"/>
        <v>0</v>
      </c>
      <c r="AX96">
        <f t="shared" si="26"/>
        <v>5.63</v>
      </c>
      <c r="AZ96">
        <f t="shared" si="27"/>
        <v>5.63</v>
      </c>
      <c r="BC96">
        <f t="shared" si="28"/>
        <v>5.7000000000000002E-2</v>
      </c>
      <c r="BD96">
        <f t="shared" si="29"/>
        <v>0</v>
      </c>
      <c r="BE96">
        <f t="shared" si="30"/>
        <v>5.63</v>
      </c>
      <c r="BF96">
        <f t="shared" si="31"/>
        <v>0</v>
      </c>
      <c r="BG96">
        <f t="shared" si="32"/>
        <v>0.06</v>
      </c>
      <c r="BH96">
        <f t="shared" si="33"/>
        <v>5.7469999999999999</v>
      </c>
      <c r="BJ96" s="195">
        <f t="shared" si="34"/>
        <v>9.9182182008004174E-3</v>
      </c>
      <c r="BK96" s="195">
        <f t="shared" si="35"/>
        <v>0</v>
      </c>
      <c r="BL96" s="195">
        <f t="shared" si="36"/>
        <v>0.9796415521141465</v>
      </c>
      <c r="BM96" s="195">
        <f t="shared" si="37"/>
        <v>0</v>
      </c>
      <c r="BN96" s="195">
        <f t="shared" si="38"/>
        <v>1.044022968505307E-2</v>
      </c>
    </row>
    <row r="97" spans="1:66" x14ac:dyDescent="0.25">
      <c r="A97" s="2" t="s">
        <v>160</v>
      </c>
      <c r="B97" s="2" t="s">
        <v>162</v>
      </c>
      <c r="C97">
        <f>VLOOKUP($B97,'Tillförd energi'!$B$1:$AI$700,MATCH(C$1,'Tillförd energi'!$B$1:$AQ$1,0),FALSE)</f>
        <v>0</v>
      </c>
      <c r="D97">
        <f>VLOOKUP($B97,'Tillförd energi'!$B$1:$AI$700,MATCH(D$1,'Tillförd energi'!$B$1:$AQ$1,0),FALSE)</f>
        <v>4.5341399999999998</v>
      </c>
      <c r="E97">
        <f>VLOOKUP($B97,'Tillförd energi'!$B$1:$AI$700,MATCH(E$1,'Tillförd energi'!$B$1:$AQ$1,0),FALSE)</f>
        <v>0</v>
      </c>
      <c r="F97">
        <f>VLOOKUP($B97,'Tillförd energi'!$B$1:$AI$700,MATCH(F$1,'Tillförd energi'!$B$1:$AQ$1,0),FALSE)</f>
        <v>0</v>
      </c>
      <c r="G97">
        <f>VLOOKUP($B97,'Tillförd energi'!$B$1:$AI$700,MATCH(G$1,'Tillförd energi'!$B$1:$AQ$1,0),FALSE)</f>
        <v>0</v>
      </c>
      <c r="H97">
        <f>VLOOKUP($B97,'Tillförd energi'!$B$1:$AI$700,MATCH(H$1,'Tillförd energi'!$B$1:$AQ$1,0),FALSE)</f>
        <v>10.14</v>
      </c>
      <c r="I97">
        <f>VLOOKUP($B97,'Tillförd energi'!$B$1:$AI$700,MATCH(I$1,'Tillförd energi'!$B$1:$AQ$1,0),FALSE)</f>
        <v>0</v>
      </c>
      <c r="J97">
        <f>VLOOKUP($B97,'Tillförd energi'!$B$1:$AI$700,MATCH(J$1,'Tillförd energi'!$B$1:$AQ$1,0),FALSE)</f>
        <v>7.0000000000000007E-2</v>
      </c>
      <c r="K97">
        <v>0</v>
      </c>
      <c r="L97">
        <f>VLOOKUP($B97,'Tillförd energi'!$B$1:$AI$700,MATCH(L$1,'Tillförd energi'!$B$1:$AQ$1,0),FALSE)</f>
        <v>40.630800000000001</v>
      </c>
      <c r="M97">
        <f>VLOOKUP($B97,'Tillförd energi'!$B$1:$AI$700,MATCH(M$1,'Tillförd energi'!$B$1:$AQ$1,0),FALSE)</f>
        <v>55.385300000000001</v>
      </c>
      <c r="N97">
        <f>VLOOKUP($B97,'Tillförd energi'!$B$1:$AI$700,MATCH(N$1,'Tillförd energi'!$B$1:$AQ$1,0),FALSE)</f>
        <v>33.309399999999997</v>
      </c>
      <c r="O97">
        <f>VLOOKUP($B97,'Tillförd energi'!$B$1:$AI$700,MATCH(O$1,'Tillförd energi'!$B$1:$AQ$1,0),FALSE)</f>
        <v>5.5888300000000002E-2</v>
      </c>
      <c r="P97">
        <f>VLOOKUP($B97,'Tillförd energi'!$B$1:$AI$700,MATCH(P$1,'Tillförd energi'!$B$1:$AQ$1,0),FALSE)</f>
        <v>61.197699999999998</v>
      </c>
      <c r="Q97">
        <f>VLOOKUP($B97,'Tillförd energi'!$B$1:$AI$700,MATCH(Q$1,'Tillförd energi'!$B$1:$AQ$1,0),FALSE)</f>
        <v>22.299399999999999</v>
      </c>
      <c r="R97">
        <f>VLOOKUP($B97,'Tillförd energi'!$B$1:$AI$700,MATCH(R$1,'Tillförd energi'!$B$1:$AQ$1,0),FALSE)</f>
        <v>16.5</v>
      </c>
      <c r="S97">
        <f>VLOOKUP($B97,'Tillförd energi'!$B$1:$AI$700,MATCH(S$1,'Tillförd energi'!$B$1:$AQ$1,0),FALSE)</f>
        <v>0</v>
      </c>
      <c r="T97">
        <f>VLOOKUP($B97,'Tillförd energi'!$B$1:$AI$700,MATCH(T$1,'Tillförd energi'!$B$1:$AQ$1,0),FALSE)</f>
        <v>0</v>
      </c>
      <c r="U97">
        <f>VLOOKUP($B97,'Tillförd energi'!$B$1:$AI$700,MATCH(U$1,'Tillförd energi'!$B$1:$AQ$1,0),FALSE)</f>
        <v>0</v>
      </c>
      <c r="V97">
        <f>VLOOKUP($B97,'Tillförd energi'!$B$1:$AI$700,MATCH(V$1,'Tillförd energi'!$B$1:$AQ$1,0),FALSE)</f>
        <v>0</v>
      </c>
      <c r="W97">
        <f>VLOOKUP($B97,'Tillförd energi'!$B$1:$AI$700,MATCH(W$1,'Tillförd energi'!$B$1:$AQ$1,0),FALSE)</f>
        <v>0</v>
      </c>
      <c r="X97">
        <f>VLOOKUP($B97,'Tillförd energi'!$B$1:$AI$700,MATCH(X$1,'Tillförd energi'!$B$1:$AQ$1,0),FALSE)</f>
        <v>0</v>
      </c>
      <c r="Y97">
        <f>VLOOKUP($B97,'Tillförd energi'!$B$1:$AI$700,MATCH(Y$1,'Tillförd energi'!$B$1:$AQ$1,0),FALSE)</f>
        <v>0</v>
      </c>
      <c r="Z97">
        <f>VLOOKUP($B97,'Tillförd energi'!$B$1:$AI$700,MATCH(Z$1,'Tillförd energi'!$B$1:$AQ$1,0),FALSE)</f>
        <v>0</v>
      </c>
      <c r="AA97">
        <f>VLOOKUP($B97,'Tillförd energi'!$B$1:$AI$700,MATCH(AA$1,'Tillförd energi'!$B$1:$AQ$1,0),FALSE)</f>
        <v>0</v>
      </c>
      <c r="AB97">
        <f>VLOOKUP($B97,'Tillförd energi'!$B$1:$AI$700,MATCH(AB$1,'Tillförd energi'!$B$1:$AQ$1,0),FALSE)</f>
        <v>0</v>
      </c>
      <c r="AC97">
        <f>VLOOKUP($B97,'Tillförd energi'!$B$1:$AI$700,MATCH(AC$1,'Tillförd energi'!$B$1:$AQ$1,0),FALSE)</f>
        <v>85.59</v>
      </c>
      <c r="AD97">
        <f>VLOOKUP($B97,'Tillförd energi'!$B$1:$AI$700,MATCH(AD$1,'Tillförd energi'!$B$1:$AQ$1,0),FALSE)</f>
        <v>0.61</v>
      </c>
      <c r="AE97">
        <f>VLOOKUP($B97,'Tillförd energi'!$B$1:$AI$700,MATCH(AE$1,'Tillförd energi'!$B$1:$AQ$1,0),FALSE)</f>
        <v>0</v>
      </c>
      <c r="AF97">
        <f>VLOOKUP($B97,'Tillförd energi'!$B$1:$AI$700,MATCH(AF$1,'Tillförd energi'!$B$1:$AQ$1,0),FALSE)</f>
        <v>10.0284</v>
      </c>
      <c r="AG97">
        <f>IFERROR(VLOOKUP(B97,Miljö!$B$1:$AC$550,MATCH("Köpt mängd produktionsspecifik fjärrvärme:",Miljö!$B$1:$AC$1,0),FALSE)/1,0)</f>
        <v>43.8</v>
      </c>
      <c r="AI97">
        <f t="shared" si="20"/>
        <v>340.3510283</v>
      </c>
      <c r="AJ97">
        <f t="shared" si="21"/>
        <v>384.15102830000001</v>
      </c>
      <c r="AK97">
        <f>IF(ISERROR(1/VLOOKUP($B97,Leveranser!$B$1:$S$500,MATCH("såld värme (gwh)",Leveranser!$B$1:$S$1,0),FALSE)),"",VLOOKUP($B97,Leveranser!$B$1:$S$500,MATCH("såld värme (gwh)",Leveranser!$B$1:$S$1,0),FALSE))</f>
        <v>352.9</v>
      </c>
      <c r="AL97">
        <f>VLOOKUP($B97,Leveranser!$B$1:$Y$500,MATCH("Totalt såld fjärrvärme till andra fjärrvärmeföretag",Leveranser!$B$1:$AA$1,0),FALSE)</f>
        <v>5.7</v>
      </c>
      <c r="AM97">
        <f>IF(ISERROR(1/VLOOKUP($B97,Miljö!$B$1:$S$500,MATCH("Såld mängd produktionsspecifik fjärrvärme (GWh)",Miljö!$B$1:$R$1,0),FALSE)),0,VLOOKUP($B97,Miljö!$B$1:$S$500,MATCH("Såld mängd produktionsspecifik fjärrvärme (GWh)",Miljö!$B$1:$R$1,0),FALSE))</f>
        <v>0</v>
      </c>
      <c r="AN97" s="195">
        <f t="shared" si="22"/>
        <v>0.9186491093404161</v>
      </c>
      <c r="AP97" t="str">
        <f>IFERROR(VLOOKUP($B97,Miljövärden!$B$2:$H$550,7,FALSE),"Nej, saknas")</f>
        <v>Ja</v>
      </c>
      <c r="AQ97" t="str">
        <f>IFERROR(VLOOKUP($B97,Miljövärden!$B$2:$H$550,6,FALSE),"Nej, saknas")</f>
        <v>Ja</v>
      </c>
      <c r="AU97">
        <f t="shared" si="23"/>
        <v>10.0284</v>
      </c>
      <c r="AV97">
        <f t="shared" si="24"/>
        <v>0</v>
      </c>
      <c r="AW97">
        <f t="shared" si="25"/>
        <v>172.24768829999999</v>
      </c>
      <c r="AX97">
        <f t="shared" si="26"/>
        <v>16.5</v>
      </c>
      <c r="AZ97">
        <f t="shared" si="27"/>
        <v>229.37848829999996</v>
      </c>
      <c r="BC97">
        <f t="shared" si="28"/>
        <v>14.674140000000001</v>
      </c>
      <c r="BD97">
        <f t="shared" si="29"/>
        <v>0</v>
      </c>
      <c r="BE97">
        <f t="shared" si="30"/>
        <v>188.74768829999999</v>
      </c>
      <c r="BF97">
        <f t="shared" si="31"/>
        <v>126.9008</v>
      </c>
      <c r="BG97">
        <f t="shared" si="32"/>
        <v>53.828399999999995</v>
      </c>
      <c r="BH97">
        <f t="shared" si="33"/>
        <v>384.15102830000001</v>
      </c>
      <c r="BJ97" s="195">
        <f t="shared" si="34"/>
        <v>3.8198882520080975E-2</v>
      </c>
      <c r="BK97" s="195">
        <f t="shared" si="35"/>
        <v>0</v>
      </c>
      <c r="BL97" s="195">
        <f t="shared" si="36"/>
        <v>0.49133719395539099</v>
      </c>
      <c r="BM97" s="195">
        <f t="shared" si="37"/>
        <v>0.33034090930741367</v>
      </c>
      <c r="BN97" s="195">
        <f t="shared" si="38"/>
        <v>0.14012301421711434</v>
      </c>
    </row>
    <row r="98" spans="1:66" x14ac:dyDescent="0.25">
      <c r="A98" s="2" t="s">
        <v>160</v>
      </c>
      <c r="B98" s="2" t="s">
        <v>163</v>
      </c>
      <c r="C98">
        <f>VLOOKUP($B98,'Tillförd energi'!$B$1:$AI$700,MATCH(C$1,'Tillförd energi'!$B$1:$AQ$1,0),FALSE)</f>
        <v>0</v>
      </c>
      <c r="D98">
        <f>VLOOKUP($B98,'Tillförd energi'!$B$1:$AI$700,MATCH(D$1,'Tillförd energi'!$B$1:$AQ$1,0),FALSE)</f>
        <v>0.13</v>
      </c>
      <c r="E98">
        <f>VLOOKUP($B98,'Tillförd energi'!$B$1:$AI$700,MATCH(E$1,'Tillförd energi'!$B$1:$AQ$1,0),FALSE)</f>
        <v>0</v>
      </c>
      <c r="F98">
        <f>VLOOKUP($B98,'Tillförd energi'!$B$1:$AI$700,MATCH(F$1,'Tillförd energi'!$B$1:$AQ$1,0),FALSE)</f>
        <v>0</v>
      </c>
      <c r="G98">
        <f>VLOOKUP($B98,'Tillförd energi'!$B$1:$AI$700,MATCH(G$1,'Tillförd energi'!$B$1:$AQ$1,0),FALSE)</f>
        <v>0</v>
      </c>
      <c r="H98">
        <f>VLOOKUP($B98,'Tillförd energi'!$B$1:$AI$700,MATCH(H$1,'Tillförd energi'!$B$1:$AQ$1,0),FALSE)</f>
        <v>0</v>
      </c>
      <c r="I98">
        <f>VLOOKUP($B98,'Tillförd energi'!$B$1:$AI$700,MATCH(I$1,'Tillförd energi'!$B$1:$AQ$1,0),FALSE)</f>
        <v>0</v>
      </c>
      <c r="J98">
        <f>VLOOKUP($B98,'Tillförd energi'!$B$1:$AI$700,MATCH(J$1,'Tillförd energi'!$B$1:$AQ$1,0),FALSE)</f>
        <v>0</v>
      </c>
      <c r="K98">
        <v>0</v>
      </c>
      <c r="L98">
        <f>VLOOKUP($B98,'Tillförd energi'!$B$1:$AI$700,MATCH(L$1,'Tillförd energi'!$B$1:$AQ$1,0),FALSE)</f>
        <v>0</v>
      </c>
      <c r="M98">
        <f>VLOOKUP($B98,'Tillförd energi'!$B$1:$AI$700,MATCH(M$1,'Tillförd energi'!$B$1:$AQ$1,0),FALSE)</f>
        <v>0</v>
      </c>
      <c r="N98">
        <f>VLOOKUP($B98,'Tillförd energi'!$B$1:$AI$700,MATCH(N$1,'Tillförd energi'!$B$1:$AQ$1,0),FALSE)</f>
        <v>0</v>
      </c>
      <c r="O98">
        <f>VLOOKUP($B98,'Tillförd energi'!$B$1:$AI$700,MATCH(O$1,'Tillförd energi'!$B$1:$AQ$1,0),FALSE)</f>
        <v>0</v>
      </c>
      <c r="P98">
        <f>VLOOKUP($B98,'Tillförd energi'!$B$1:$AI$700,MATCH(P$1,'Tillförd energi'!$B$1:$AQ$1,0),FALSE)</f>
        <v>0</v>
      </c>
      <c r="Q98">
        <f>VLOOKUP($B98,'Tillförd energi'!$B$1:$AI$700,MATCH(Q$1,'Tillförd energi'!$B$1:$AQ$1,0),FALSE)</f>
        <v>0</v>
      </c>
      <c r="R98">
        <f>VLOOKUP($B98,'Tillförd energi'!$B$1:$AI$700,MATCH(R$1,'Tillförd energi'!$B$1:$AQ$1,0),FALSE)</f>
        <v>5.59</v>
      </c>
      <c r="S98">
        <f>VLOOKUP($B98,'Tillförd energi'!$B$1:$AI$700,MATCH(S$1,'Tillförd energi'!$B$1:$AQ$1,0),FALSE)</f>
        <v>0</v>
      </c>
      <c r="T98">
        <f>VLOOKUP($B98,'Tillförd energi'!$B$1:$AI$700,MATCH(T$1,'Tillförd energi'!$B$1:$AQ$1,0),FALSE)</f>
        <v>0</v>
      </c>
      <c r="U98">
        <f>VLOOKUP($B98,'Tillförd energi'!$B$1:$AI$700,MATCH(U$1,'Tillförd energi'!$B$1:$AQ$1,0),FALSE)</f>
        <v>0</v>
      </c>
      <c r="V98">
        <f>VLOOKUP($B98,'Tillförd energi'!$B$1:$AI$700,MATCH(V$1,'Tillförd energi'!$B$1:$AQ$1,0),FALSE)</f>
        <v>0</v>
      </c>
      <c r="W98">
        <f>VLOOKUP($B98,'Tillförd energi'!$B$1:$AI$700,MATCH(W$1,'Tillförd energi'!$B$1:$AQ$1,0),FALSE)</f>
        <v>0</v>
      </c>
      <c r="X98">
        <f>VLOOKUP($B98,'Tillförd energi'!$B$1:$AI$700,MATCH(X$1,'Tillförd energi'!$B$1:$AQ$1,0),FALSE)</f>
        <v>0</v>
      </c>
      <c r="Y98">
        <f>VLOOKUP($B98,'Tillförd energi'!$B$1:$AI$700,MATCH(Y$1,'Tillförd energi'!$B$1:$AQ$1,0),FALSE)</f>
        <v>0</v>
      </c>
      <c r="Z98">
        <f>VLOOKUP($B98,'Tillförd energi'!$B$1:$AI$700,MATCH(Z$1,'Tillförd energi'!$B$1:$AQ$1,0),FALSE)</f>
        <v>0</v>
      </c>
      <c r="AA98">
        <f>VLOOKUP($B98,'Tillförd energi'!$B$1:$AI$700,MATCH(AA$1,'Tillförd energi'!$B$1:$AQ$1,0),FALSE)</f>
        <v>0</v>
      </c>
      <c r="AB98">
        <f>VLOOKUP($B98,'Tillförd energi'!$B$1:$AI$700,MATCH(AB$1,'Tillförd energi'!$B$1:$AQ$1,0),FALSE)</f>
        <v>0</v>
      </c>
      <c r="AC98">
        <f>VLOOKUP($B98,'Tillförd energi'!$B$1:$AI$700,MATCH(AC$1,'Tillförd energi'!$B$1:$AQ$1,0),FALSE)</f>
        <v>0</v>
      </c>
      <c r="AD98">
        <f>VLOOKUP($B98,'Tillförd energi'!$B$1:$AI$700,MATCH(AD$1,'Tillförd energi'!$B$1:$AQ$1,0),FALSE)</f>
        <v>0</v>
      </c>
      <c r="AE98">
        <f>VLOOKUP($B98,'Tillförd energi'!$B$1:$AI$700,MATCH(AE$1,'Tillförd energi'!$B$1:$AQ$1,0),FALSE)</f>
        <v>0</v>
      </c>
      <c r="AF98">
        <f>VLOOKUP($B98,'Tillförd energi'!$B$1:$AI$700,MATCH(AF$1,'Tillförd energi'!$B$1:$AQ$1,0),FALSE)</f>
        <v>0.05</v>
      </c>
      <c r="AG98">
        <f>IFERROR(VLOOKUP(B98,Miljö!$B$1:$AC$550,MATCH("Köpt mängd produktionsspecifik fjärrvärme:",Miljö!$B$1:$AC$1,0),FALSE)/1,0)</f>
        <v>0</v>
      </c>
      <c r="AI98">
        <f t="shared" si="20"/>
        <v>5.77</v>
      </c>
      <c r="AJ98">
        <f t="shared" si="21"/>
        <v>5.77</v>
      </c>
      <c r="AK98">
        <f>IF(ISERROR(1/VLOOKUP($B98,Leveranser!$B$1:$S$500,MATCH("såld värme (gwh)",Leveranser!$B$1:$S$1,0),FALSE)),"",VLOOKUP($B98,Leveranser!$B$1:$S$500,MATCH("såld värme (gwh)",Leveranser!$B$1:$S$1,0),FALSE))</f>
        <v>4.74</v>
      </c>
      <c r="AL98">
        <f>VLOOKUP($B98,Leveranser!$B$1:$Y$500,MATCH("Totalt såld fjärrvärme till andra fjärrvärmeföretag",Leveranser!$B$1:$AA$1,0),FALSE)</f>
        <v>0</v>
      </c>
      <c r="AM98">
        <f>IF(ISERROR(1/VLOOKUP($B98,Miljö!$B$1:$S$500,MATCH("Såld mängd produktionsspecifik fjärrvärme (GWh)",Miljö!$B$1:$R$1,0),FALSE)),0,VLOOKUP($B98,Miljö!$B$1:$S$500,MATCH("Såld mängd produktionsspecifik fjärrvärme (GWh)",Miljö!$B$1:$R$1,0),FALSE))</f>
        <v>0</v>
      </c>
      <c r="AN98" s="195">
        <f t="shared" si="22"/>
        <v>0.82149046793760838</v>
      </c>
      <c r="AP98" t="str">
        <f>IFERROR(VLOOKUP($B98,Miljövärden!$B$2:$H$550,7,FALSE),"Nej, saknas")</f>
        <v>Ja</v>
      </c>
      <c r="AQ98" t="str">
        <f>IFERROR(VLOOKUP($B98,Miljövärden!$B$2:$H$550,6,FALSE),"Nej, saknas")</f>
        <v>Ja</v>
      </c>
      <c r="AU98">
        <f t="shared" si="23"/>
        <v>0.05</v>
      </c>
      <c r="AV98">
        <f t="shared" si="24"/>
        <v>0</v>
      </c>
      <c r="AW98">
        <f t="shared" si="25"/>
        <v>0</v>
      </c>
      <c r="AX98">
        <f t="shared" si="26"/>
        <v>5.59</v>
      </c>
      <c r="AZ98">
        <f t="shared" si="27"/>
        <v>5.59</v>
      </c>
      <c r="BC98">
        <f t="shared" si="28"/>
        <v>0.13</v>
      </c>
      <c r="BD98">
        <f t="shared" si="29"/>
        <v>0</v>
      </c>
      <c r="BE98">
        <f t="shared" si="30"/>
        <v>5.59</v>
      </c>
      <c r="BF98">
        <f t="shared" si="31"/>
        <v>0</v>
      </c>
      <c r="BG98">
        <f t="shared" si="32"/>
        <v>0.05</v>
      </c>
      <c r="BH98">
        <f t="shared" si="33"/>
        <v>5.77</v>
      </c>
      <c r="BJ98" s="195">
        <f t="shared" si="34"/>
        <v>2.2530329289428077E-2</v>
      </c>
      <c r="BK98" s="195">
        <f t="shared" si="35"/>
        <v>0</v>
      </c>
      <c r="BL98" s="195">
        <f t="shared" si="36"/>
        <v>0.96880415944540732</v>
      </c>
      <c r="BM98" s="195">
        <f t="shared" si="37"/>
        <v>0</v>
      </c>
      <c r="BN98" s="195">
        <f t="shared" si="38"/>
        <v>8.6655112651646462E-3</v>
      </c>
    </row>
    <row r="99" spans="1:66" x14ac:dyDescent="0.25">
      <c r="A99" s="2" t="s">
        <v>160</v>
      </c>
      <c r="B99" s="2" t="s">
        <v>164</v>
      </c>
      <c r="C99">
        <f>VLOOKUP($B99,'Tillförd energi'!$B$1:$AI$700,MATCH(C$1,'Tillförd energi'!$B$1:$AQ$1,0),FALSE)</f>
        <v>0</v>
      </c>
      <c r="D99">
        <f>VLOOKUP($B99,'Tillförd energi'!$B$1:$AI$700,MATCH(D$1,'Tillförd energi'!$B$1:$AQ$1,0),FALSE)</f>
        <v>0.02</v>
      </c>
      <c r="E99">
        <f>VLOOKUP($B99,'Tillförd energi'!$B$1:$AI$700,MATCH(E$1,'Tillförd energi'!$B$1:$AQ$1,0),FALSE)</f>
        <v>0</v>
      </c>
      <c r="F99">
        <f>VLOOKUP($B99,'Tillförd energi'!$B$1:$AI$700,MATCH(F$1,'Tillförd energi'!$B$1:$AQ$1,0),FALSE)</f>
        <v>0</v>
      </c>
      <c r="G99">
        <f>VLOOKUP($B99,'Tillförd energi'!$B$1:$AI$700,MATCH(G$1,'Tillförd energi'!$B$1:$AQ$1,0),FALSE)</f>
        <v>0</v>
      </c>
      <c r="H99">
        <f>VLOOKUP($B99,'Tillförd energi'!$B$1:$AI$700,MATCH(H$1,'Tillförd energi'!$B$1:$AQ$1,0),FALSE)</f>
        <v>0</v>
      </c>
      <c r="I99">
        <f>VLOOKUP($B99,'Tillförd energi'!$B$1:$AI$700,MATCH(I$1,'Tillförd energi'!$B$1:$AQ$1,0),FALSE)</f>
        <v>0</v>
      </c>
      <c r="J99">
        <f>VLOOKUP($B99,'Tillförd energi'!$B$1:$AI$700,MATCH(J$1,'Tillförd energi'!$B$1:$AQ$1,0),FALSE)</f>
        <v>0</v>
      </c>
      <c r="K99">
        <v>0</v>
      </c>
      <c r="L99">
        <f>VLOOKUP($B99,'Tillförd energi'!$B$1:$AI$700,MATCH(L$1,'Tillförd energi'!$B$1:$AQ$1,0),FALSE)</f>
        <v>0</v>
      </c>
      <c r="M99">
        <f>VLOOKUP($B99,'Tillförd energi'!$B$1:$AI$700,MATCH(M$1,'Tillförd energi'!$B$1:$AQ$1,0),FALSE)</f>
        <v>0</v>
      </c>
      <c r="N99">
        <f>VLOOKUP($B99,'Tillförd energi'!$B$1:$AI$700,MATCH(N$1,'Tillförd energi'!$B$1:$AQ$1,0),FALSE)</f>
        <v>0</v>
      </c>
      <c r="O99">
        <f>VLOOKUP($B99,'Tillförd energi'!$B$1:$AI$700,MATCH(O$1,'Tillförd energi'!$B$1:$AQ$1,0),FALSE)</f>
        <v>0</v>
      </c>
      <c r="P99">
        <f>VLOOKUP($B99,'Tillförd energi'!$B$1:$AI$700,MATCH(P$1,'Tillförd energi'!$B$1:$AQ$1,0),FALSE)</f>
        <v>0</v>
      </c>
      <c r="Q99">
        <f>VLOOKUP($B99,'Tillförd energi'!$B$1:$AI$700,MATCH(Q$1,'Tillförd energi'!$B$1:$AQ$1,0),FALSE)</f>
        <v>0</v>
      </c>
      <c r="R99">
        <f>VLOOKUP($B99,'Tillförd energi'!$B$1:$AI$700,MATCH(R$1,'Tillförd energi'!$B$1:$AQ$1,0),FALSE)</f>
        <v>5.6</v>
      </c>
      <c r="S99">
        <f>VLOOKUP($B99,'Tillförd energi'!$B$1:$AI$700,MATCH(S$1,'Tillförd energi'!$B$1:$AQ$1,0),FALSE)</f>
        <v>0</v>
      </c>
      <c r="T99">
        <f>VLOOKUP($B99,'Tillförd energi'!$B$1:$AI$700,MATCH(T$1,'Tillförd energi'!$B$1:$AQ$1,0),FALSE)</f>
        <v>0</v>
      </c>
      <c r="U99">
        <f>VLOOKUP($B99,'Tillförd energi'!$B$1:$AI$700,MATCH(U$1,'Tillförd energi'!$B$1:$AQ$1,0),FALSE)</f>
        <v>0</v>
      </c>
      <c r="V99">
        <f>VLOOKUP($B99,'Tillförd energi'!$B$1:$AI$700,MATCH(V$1,'Tillförd energi'!$B$1:$AQ$1,0),FALSE)</f>
        <v>0</v>
      </c>
      <c r="W99">
        <f>VLOOKUP($B99,'Tillförd energi'!$B$1:$AI$700,MATCH(W$1,'Tillförd energi'!$B$1:$AQ$1,0),FALSE)</f>
        <v>0</v>
      </c>
      <c r="X99">
        <f>VLOOKUP($B99,'Tillförd energi'!$B$1:$AI$700,MATCH(X$1,'Tillförd energi'!$B$1:$AQ$1,0),FALSE)</f>
        <v>0</v>
      </c>
      <c r="Y99">
        <f>VLOOKUP($B99,'Tillförd energi'!$B$1:$AI$700,MATCH(Y$1,'Tillförd energi'!$B$1:$AQ$1,0),FALSE)</f>
        <v>0</v>
      </c>
      <c r="Z99">
        <f>VLOOKUP($B99,'Tillförd energi'!$B$1:$AI$700,MATCH(Z$1,'Tillförd energi'!$B$1:$AQ$1,0),FALSE)</f>
        <v>0</v>
      </c>
      <c r="AA99">
        <f>VLOOKUP($B99,'Tillförd energi'!$B$1:$AI$700,MATCH(AA$1,'Tillförd energi'!$B$1:$AQ$1,0),FALSE)</f>
        <v>0</v>
      </c>
      <c r="AB99">
        <f>VLOOKUP($B99,'Tillförd energi'!$B$1:$AI$700,MATCH(AB$1,'Tillförd energi'!$B$1:$AQ$1,0),FALSE)</f>
        <v>0</v>
      </c>
      <c r="AC99">
        <f>VLOOKUP($B99,'Tillförd energi'!$B$1:$AI$700,MATCH(AC$1,'Tillförd energi'!$B$1:$AQ$1,0),FALSE)</f>
        <v>0</v>
      </c>
      <c r="AD99">
        <f>VLOOKUP($B99,'Tillförd energi'!$B$1:$AI$700,MATCH(AD$1,'Tillförd energi'!$B$1:$AQ$1,0),FALSE)</f>
        <v>0</v>
      </c>
      <c r="AE99">
        <f>VLOOKUP($B99,'Tillförd energi'!$B$1:$AI$700,MATCH(AE$1,'Tillförd energi'!$B$1:$AQ$1,0),FALSE)</f>
        <v>0</v>
      </c>
      <c r="AF99">
        <f>VLOOKUP($B99,'Tillförd energi'!$B$1:$AI$700,MATCH(AF$1,'Tillförd energi'!$B$1:$AQ$1,0),FALSE)</f>
        <v>0.1</v>
      </c>
      <c r="AG99">
        <f>IFERROR(VLOOKUP(B99,Miljö!$B$1:$AC$550,MATCH("Köpt mängd produktionsspecifik fjärrvärme:",Miljö!$B$1:$AC$1,0),FALSE)/1,0)</f>
        <v>0</v>
      </c>
      <c r="AI99">
        <f t="shared" si="20"/>
        <v>5.7199999999999989</v>
      </c>
      <c r="AJ99">
        <f t="shared" si="21"/>
        <v>5.7199999999999989</v>
      </c>
      <c r="AK99">
        <f>IF(ISERROR(1/VLOOKUP($B99,Leveranser!$B$1:$S$500,MATCH("såld värme (gwh)",Leveranser!$B$1:$S$1,0),FALSE)),"",VLOOKUP($B99,Leveranser!$B$1:$S$500,MATCH("såld värme (gwh)",Leveranser!$B$1:$S$1,0),FALSE))</f>
        <v>4.62</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195">
        <f t="shared" si="22"/>
        <v>0.80769230769230782</v>
      </c>
      <c r="AP99" t="str">
        <f>IFERROR(VLOOKUP($B99,Miljövärden!$B$2:$H$550,7,FALSE),"Nej, saknas")</f>
        <v>Ja</v>
      </c>
      <c r="AQ99" t="str">
        <f>IFERROR(VLOOKUP($B99,Miljövärden!$B$2:$H$550,6,FALSE),"Nej, saknas")</f>
        <v>Ja</v>
      </c>
      <c r="AU99">
        <f t="shared" si="23"/>
        <v>0.1</v>
      </c>
      <c r="AV99">
        <f t="shared" si="24"/>
        <v>0</v>
      </c>
      <c r="AW99">
        <f t="shared" si="25"/>
        <v>0</v>
      </c>
      <c r="AX99">
        <f t="shared" si="26"/>
        <v>5.6</v>
      </c>
      <c r="AZ99">
        <f t="shared" si="27"/>
        <v>5.6</v>
      </c>
      <c r="BC99">
        <f t="shared" si="28"/>
        <v>0.02</v>
      </c>
      <c r="BD99">
        <f t="shared" si="29"/>
        <v>0</v>
      </c>
      <c r="BE99">
        <f t="shared" si="30"/>
        <v>5.6</v>
      </c>
      <c r="BF99">
        <f t="shared" si="31"/>
        <v>0</v>
      </c>
      <c r="BG99">
        <f t="shared" si="32"/>
        <v>0.1</v>
      </c>
      <c r="BH99">
        <f t="shared" si="33"/>
        <v>5.7199999999999989</v>
      </c>
      <c r="BJ99" s="195">
        <f t="shared" si="34"/>
        <v>3.4965034965034974E-3</v>
      </c>
      <c r="BK99" s="195">
        <f t="shared" si="35"/>
        <v>0</v>
      </c>
      <c r="BL99" s="195">
        <f t="shared" si="36"/>
        <v>0.97902097902097918</v>
      </c>
      <c r="BM99" s="195">
        <f t="shared" si="37"/>
        <v>0</v>
      </c>
      <c r="BN99" s="195">
        <f t="shared" si="38"/>
        <v>1.7482517482517487E-2</v>
      </c>
    </row>
    <row r="100" spans="1:66" x14ac:dyDescent="0.25">
      <c r="A100" s="2" t="s">
        <v>165</v>
      </c>
      <c r="B100" s="2" t="s">
        <v>166</v>
      </c>
      <c r="C100">
        <f>VLOOKUP($B100,'Tillförd energi'!$B$1:$AI$700,MATCH(C$1,'Tillförd energi'!$B$1:$AQ$1,0),FALSE)</f>
        <v>0</v>
      </c>
      <c r="D100">
        <f>VLOOKUP($B100,'Tillförd energi'!$B$1:$AI$700,MATCH(D$1,'Tillförd energi'!$B$1:$AQ$1,0),FALSE)</f>
        <v>4.0999999999999996</v>
      </c>
      <c r="E100">
        <f>VLOOKUP($B100,'Tillförd energi'!$B$1:$AI$700,MATCH(E$1,'Tillförd energi'!$B$1:$AQ$1,0),FALSE)</f>
        <v>0</v>
      </c>
      <c r="F100">
        <f>VLOOKUP($B100,'Tillförd energi'!$B$1:$AI$700,MATCH(F$1,'Tillförd energi'!$B$1:$AQ$1,0),FALSE)</f>
        <v>0</v>
      </c>
      <c r="G100">
        <f>VLOOKUP($B100,'Tillförd energi'!$B$1:$AI$700,MATCH(G$1,'Tillförd energi'!$B$1:$AQ$1,0),FALSE)</f>
        <v>0</v>
      </c>
      <c r="H100">
        <f>VLOOKUP($B100,'Tillförd energi'!$B$1:$AI$700,MATCH(H$1,'Tillförd energi'!$B$1:$AQ$1,0),FALSE)</f>
        <v>0</v>
      </c>
      <c r="I100">
        <f>VLOOKUP($B100,'Tillförd energi'!$B$1:$AI$700,MATCH(I$1,'Tillförd energi'!$B$1:$AQ$1,0),FALSE)</f>
        <v>60.1</v>
      </c>
      <c r="J100">
        <f>VLOOKUP($B100,'Tillförd energi'!$B$1:$AI$700,MATCH(J$1,'Tillförd energi'!$B$1:$AQ$1,0),FALSE)</f>
        <v>0</v>
      </c>
      <c r="K100">
        <v>0</v>
      </c>
      <c r="L100">
        <f>VLOOKUP($B100,'Tillförd energi'!$B$1:$AI$700,MATCH(L$1,'Tillförd energi'!$B$1:$AQ$1,0),FALSE)</f>
        <v>0.5</v>
      </c>
      <c r="M100">
        <f>VLOOKUP($B100,'Tillförd energi'!$B$1:$AI$700,MATCH(M$1,'Tillförd energi'!$B$1:$AQ$1,0),FALSE)</f>
        <v>0</v>
      </c>
      <c r="N100">
        <f>VLOOKUP($B100,'Tillförd energi'!$B$1:$AI$700,MATCH(N$1,'Tillförd energi'!$B$1:$AQ$1,0),FALSE)</f>
        <v>41.4</v>
      </c>
      <c r="O100">
        <f>VLOOKUP($B100,'Tillförd energi'!$B$1:$AI$700,MATCH(O$1,'Tillförd energi'!$B$1:$AQ$1,0),FALSE)</f>
        <v>0</v>
      </c>
      <c r="P100">
        <f>VLOOKUP($B100,'Tillförd energi'!$B$1:$AI$700,MATCH(P$1,'Tillförd energi'!$B$1:$AQ$1,0),FALSE)</f>
        <v>0</v>
      </c>
      <c r="Q100">
        <f>VLOOKUP($B100,'Tillförd energi'!$B$1:$AI$700,MATCH(Q$1,'Tillförd energi'!$B$1:$AQ$1,0),FALSE)</f>
        <v>0</v>
      </c>
      <c r="R100">
        <f>VLOOKUP($B100,'Tillförd energi'!$B$1:$AI$700,MATCH(R$1,'Tillförd energi'!$B$1:$AQ$1,0),FALSE)</f>
        <v>0</v>
      </c>
      <c r="S100">
        <f>VLOOKUP($B100,'Tillförd energi'!$B$1:$AI$700,MATCH(S$1,'Tillförd energi'!$B$1:$AQ$1,0),FALSE)</f>
        <v>0</v>
      </c>
      <c r="T100">
        <f>VLOOKUP($B100,'Tillförd energi'!$B$1:$AI$700,MATCH(T$1,'Tillförd energi'!$B$1:$AQ$1,0),FALSE)</f>
        <v>0</v>
      </c>
      <c r="U100">
        <f>VLOOKUP($B100,'Tillförd energi'!$B$1:$AI$700,MATCH(U$1,'Tillförd energi'!$B$1:$AQ$1,0),FALSE)</f>
        <v>0</v>
      </c>
      <c r="V100">
        <f>VLOOKUP($B100,'Tillförd energi'!$B$1:$AI$700,MATCH(V$1,'Tillförd energi'!$B$1:$AQ$1,0),FALSE)</f>
        <v>0</v>
      </c>
      <c r="W100">
        <f>VLOOKUP($B100,'Tillförd energi'!$B$1:$AI$700,MATCH(W$1,'Tillförd energi'!$B$1:$AQ$1,0),FALSE)</f>
        <v>13</v>
      </c>
      <c r="X100">
        <f>VLOOKUP($B100,'Tillförd energi'!$B$1:$AI$700,MATCH(X$1,'Tillförd energi'!$B$1:$AQ$1,0),FALSE)</f>
        <v>0</v>
      </c>
      <c r="Y100">
        <f>VLOOKUP($B100,'Tillförd energi'!$B$1:$AI$700,MATCH(Y$1,'Tillförd energi'!$B$1:$AQ$1,0),FALSE)</f>
        <v>0</v>
      </c>
      <c r="Z100">
        <f>VLOOKUP($B100,'Tillförd energi'!$B$1:$AI$700,MATCH(Z$1,'Tillförd energi'!$B$1:$AQ$1,0),FALSE)</f>
        <v>0</v>
      </c>
      <c r="AA100">
        <f>VLOOKUP($B100,'Tillförd energi'!$B$1:$AI$700,MATCH(AA$1,'Tillförd energi'!$B$1:$AQ$1,0),FALSE)</f>
        <v>0</v>
      </c>
      <c r="AB100">
        <f>VLOOKUP($B100,'Tillförd energi'!$B$1:$AI$700,MATCH(AB$1,'Tillförd energi'!$B$1:$AQ$1,0),FALSE)</f>
        <v>0</v>
      </c>
      <c r="AC100">
        <f>VLOOKUP($B100,'Tillförd energi'!$B$1:$AI$700,MATCH(AC$1,'Tillförd energi'!$B$1:$AQ$1,0),FALSE)</f>
        <v>0</v>
      </c>
      <c r="AD100">
        <f>VLOOKUP($B100,'Tillförd energi'!$B$1:$AI$700,MATCH(AD$1,'Tillförd energi'!$B$1:$AQ$1,0),FALSE)</f>
        <v>18.2</v>
      </c>
      <c r="AE100">
        <f>VLOOKUP($B100,'Tillförd energi'!$B$1:$AI$700,MATCH(AE$1,'Tillförd energi'!$B$1:$AQ$1,0),FALSE)</f>
        <v>0</v>
      </c>
      <c r="AF100">
        <f>VLOOKUP($B100,'Tillförd energi'!$B$1:$AI$700,MATCH(AF$1,'Tillförd energi'!$B$1:$AQ$1,0),FALSE)</f>
        <v>3.36</v>
      </c>
      <c r="AG100">
        <f>IFERROR(VLOOKUP(B100,Miljö!$B$1:$AC$550,MATCH("Köpt mängd produktionsspecifik fjärrvärme:",Miljö!$B$1:$AC$1,0),FALSE)/1,0)</f>
        <v>0</v>
      </c>
      <c r="AI100">
        <f t="shared" si="20"/>
        <v>140.66</v>
      </c>
      <c r="AJ100">
        <f t="shared" si="21"/>
        <v>140.66</v>
      </c>
      <c r="AK100">
        <f>IF(ISERROR(1/VLOOKUP($B100,Leveranser!$B$1:$S$500,MATCH("såld värme (gwh)",Leveranser!$B$1:$S$1,0),FALSE)),"",VLOOKUP($B100,Leveranser!$B$1:$S$500,MATCH("såld värme (gwh)",Leveranser!$B$1:$S$1,0),FALSE))</f>
        <v>112</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195">
        <f t="shared" si="22"/>
        <v>0.79624626759562067</v>
      </c>
      <c r="AP100" t="str">
        <f>IFERROR(VLOOKUP($B100,Miljövärden!$B$2:$H$550,7,FALSE),"Nej, saknas")</f>
        <v>Ja</v>
      </c>
      <c r="AQ100" t="str">
        <f>IFERROR(VLOOKUP($B100,Miljövärden!$B$2:$H$550,6,FALSE),"Nej, saknas")</f>
        <v>Nej</v>
      </c>
      <c r="AU100">
        <f t="shared" si="23"/>
        <v>3.36</v>
      </c>
      <c r="AV100">
        <f t="shared" si="24"/>
        <v>0</v>
      </c>
      <c r="AW100">
        <f t="shared" si="25"/>
        <v>41.4</v>
      </c>
      <c r="AX100">
        <f t="shared" si="26"/>
        <v>0</v>
      </c>
      <c r="AZ100">
        <f t="shared" si="27"/>
        <v>54.9</v>
      </c>
      <c r="BC100">
        <f t="shared" si="28"/>
        <v>4.0999999999999996</v>
      </c>
      <c r="BD100">
        <f t="shared" si="29"/>
        <v>0</v>
      </c>
      <c r="BE100">
        <f t="shared" si="30"/>
        <v>54.4</v>
      </c>
      <c r="BF100">
        <f t="shared" si="31"/>
        <v>78.8</v>
      </c>
      <c r="BG100">
        <f t="shared" si="32"/>
        <v>3.36</v>
      </c>
      <c r="BH100">
        <f t="shared" si="33"/>
        <v>140.66000000000003</v>
      </c>
      <c r="BJ100" s="195">
        <f t="shared" si="34"/>
        <v>2.9148300867339678E-2</v>
      </c>
      <c r="BK100" s="195">
        <f t="shared" si="35"/>
        <v>0</v>
      </c>
      <c r="BL100" s="195">
        <f t="shared" si="36"/>
        <v>0.38674818711787279</v>
      </c>
      <c r="BM100" s="195">
        <f t="shared" si="37"/>
        <v>0.56021612398691867</v>
      </c>
      <c r="BN100" s="195">
        <f t="shared" si="38"/>
        <v>2.3887388027868613E-2</v>
      </c>
    </row>
    <row r="101" spans="1:66" x14ac:dyDescent="0.25">
      <c r="A101" s="2" t="s">
        <v>169</v>
      </c>
      <c r="B101" s="2" t="s">
        <v>168</v>
      </c>
      <c r="C101">
        <f>VLOOKUP($B101,'Tillförd energi'!$B$1:$AI$700,MATCH(C$1,'Tillförd energi'!$B$1:$AQ$1,0),FALSE)</f>
        <v>0</v>
      </c>
      <c r="D101">
        <f>VLOOKUP($B101,'Tillförd energi'!$B$1:$AI$700,MATCH(D$1,'Tillförd energi'!$B$1:$AQ$1,0),FALSE)</f>
        <v>0</v>
      </c>
      <c r="E101">
        <f>VLOOKUP($B101,'Tillförd energi'!$B$1:$AI$700,MATCH(E$1,'Tillförd energi'!$B$1:$AQ$1,0),FALSE)</f>
        <v>0</v>
      </c>
      <c r="F101">
        <f>VLOOKUP($B101,'Tillförd energi'!$B$1:$AI$700,MATCH(F$1,'Tillförd energi'!$B$1:$AQ$1,0),FALSE)</f>
        <v>0</v>
      </c>
      <c r="G101">
        <f>VLOOKUP($B101,'Tillförd energi'!$B$1:$AI$700,MATCH(G$1,'Tillförd energi'!$B$1:$AQ$1,0),FALSE)</f>
        <v>0</v>
      </c>
      <c r="H101">
        <f>VLOOKUP($B101,'Tillförd energi'!$B$1:$AI$700,MATCH(H$1,'Tillförd energi'!$B$1:$AQ$1,0),FALSE)</f>
        <v>0</v>
      </c>
      <c r="I101">
        <f>VLOOKUP($B101,'Tillförd energi'!$B$1:$AI$700,MATCH(I$1,'Tillförd energi'!$B$1:$AQ$1,0),FALSE)</f>
        <v>0</v>
      </c>
      <c r="J101">
        <f>VLOOKUP($B101,'Tillförd energi'!$B$1:$AI$700,MATCH(J$1,'Tillförd energi'!$B$1:$AQ$1,0),FALSE)</f>
        <v>0</v>
      </c>
      <c r="K101">
        <v>0</v>
      </c>
      <c r="L101">
        <f>VLOOKUP($B101,'Tillförd energi'!$B$1:$AI$700,MATCH(L$1,'Tillförd energi'!$B$1:$AQ$1,0),FALSE)</f>
        <v>0</v>
      </c>
      <c r="M101">
        <f>VLOOKUP($B101,'Tillförd energi'!$B$1:$AI$700,MATCH(M$1,'Tillförd energi'!$B$1:$AQ$1,0),FALSE)</f>
        <v>0</v>
      </c>
      <c r="N101">
        <f>VLOOKUP($B101,'Tillförd energi'!$B$1:$AI$700,MATCH(N$1,'Tillförd energi'!$B$1:$AQ$1,0),FALSE)</f>
        <v>0</v>
      </c>
      <c r="O101">
        <f>VLOOKUP($B101,'Tillförd energi'!$B$1:$AI$700,MATCH(O$1,'Tillförd energi'!$B$1:$AQ$1,0),FALSE)</f>
        <v>0</v>
      </c>
      <c r="P101">
        <f>VLOOKUP($B101,'Tillförd energi'!$B$1:$AI$700,MATCH(P$1,'Tillförd energi'!$B$1:$AQ$1,0),FALSE)</f>
        <v>0</v>
      </c>
      <c r="Q101">
        <f>VLOOKUP($B101,'Tillförd energi'!$B$1:$AI$700,MATCH(Q$1,'Tillförd energi'!$B$1:$AQ$1,0),FALSE)</f>
        <v>0</v>
      </c>
      <c r="R101">
        <f>VLOOKUP($B101,'Tillförd energi'!$B$1:$AI$700,MATCH(R$1,'Tillförd energi'!$B$1:$AQ$1,0),FALSE)</f>
        <v>0</v>
      </c>
      <c r="S101">
        <f>VLOOKUP($B101,'Tillförd energi'!$B$1:$AI$700,MATCH(S$1,'Tillförd energi'!$B$1:$AQ$1,0),FALSE)</f>
        <v>0</v>
      </c>
      <c r="T101">
        <f>VLOOKUP($B101,'Tillförd energi'!$B$1:$AI$700,MATCH(T$1,'Tillförd energi'!$B$1:$AQ$1,0),FALSE)</f>
        <v>0</v>
      </c>
      <c r="U101">
        <f>VLOOKUP($B101,'Tillförd energi'!$B$1:$AI$700,MATCH(U$1,'Tillförd energi'!$B$1:$AQ$1,0),FALSE)</f>
        <v>0</v>
      </c>
      <c r="V101">
        <f>VLOOKUP($B101,'Tillförd energi'!$B$1:$AI$700,MATCH(V$1,'Tillförd energi'!$B$1:$AQ$1,0),FALSE)</f>
        <v>0</v>
      </c>
      <c r="W101">
        <f>VLOOKUP($B101,'Tillförd energi'!$B$1:$AI$700,MATCH(W$1,'Tillförd energi'!$B$1:$AQ$1,0),FALSE)</f>
        <v>0</v>
      </c>
      <c r="X101">
        <f>VLOOKUP($B101,'Tillförd energi'!$B$1:$AI$700,MATCH(X$1,'Tillförd energi'!$B$1:$AQ$1,0),FALSE)</f>
        <v>0</v>
      </c>
      <c r="Y101">
        <f>VLOOKUP($B101,'Tillförd energi'!$B$1:$AI$700,MATCH(Y$1,'Tillförd energi'!$B$1:$AQ$1,0),FALSE)</f>
        <v>0</v>
      </c>
      <c r="Z101">
        <f>VLOOKUP($B101,'Tillförd energi'!$B$1:$AI$700,MATCH(Z$1,'Tillförd energi'!$B$1:$AQ$1,0),FALSE)</f>
        <v>0</v>
      </c>
      <c r="AA101">
        <f>VLOOKUP($B101,'Tillförd energi'!$B$1:$AI$700,MATCH(AA$1,'Tillförd energi'!$B$1:$AQ$1,0),FALSE)</f>
        <v>0</v>
      </c>
      <c r="AB101">
        <f>VLOOKUP($B101,'Tillförd energi'!$B$1:$AI$700,MATCH(AB$1,'Tillförd energi'!$B$1:$AQ$1,0),FALSE)</f>
        <v>0</v>
      </c>
      <c r="AC101">
        <f>VLOOKUP($B101,'Tillförd energi'!$B$1:$AI$700,MATCH(AC$1,'Tillförd energi'!$B$1:$AQ$1,0),FALSE)</f>
        <v>0</v>
      </c>
      <c r="AD101">
        <f>VLOOKUP($B101,'Tillförd energi'!$B$1:$AI$700,MATCH(AD$1,'Tillförd energi'!$B$1:$AQ$1,0),FALSE)</f>
        <v>0</v>
      </c>
      <c r="AE101">
        <f>VLOOKUP($B101,'Tillförd energi'!$B$1:$AI$700,MATCH(AE$1,'Tillförd energi'!$B$1:$AQ$1,0),FALSE)</f>
        <v>0</v>
      </c>
      <c r="AF101">
        <f>VLOOKUP($B101,'Tillförd energi'!$B$1:$AI$700,MATCH(AF$1,'Tillförd energi'!$B$1:$AQ$1,0),FALSE)</f>
        <v>0</v>
      </c>
      <c r="AG101">
        <f>IFERROR(VLOOKUP(B101,Miljö!$B$1:$AC$550,MATCH("Köpt mängd produktionsspecifik fjärrvärme:",Miljö!$B$1:$AC$1,0),FALSE)/1,0)</f>
        <v>0</v>
      </c>
      <c r="AI101">
        <f t="shared" si="20"/>
        <v>0</v>
      </c>
      <c r="AJ101">
        <f t="shared" si="21"/>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195" t="str">
        <f t="shared" si="22"/>
        <v/>
      </c>
      <c r="AP101" t="str">
        <f>IFERROR(VLOOKUP($B101,Miljövärden!$B$2:$H$550,7,FALSE),"Nej, saknas")</f>
        <v>Nej</v>
      </c>
      <c r="AQ101" t="str">
        <f>IFERROR(VLOOKUP($B101,Miljövärden!$B$2:$H$550,6,FALSE),"Nej, saknas")</f>
        <v>Nej</v>
      </c>
      <c r="AU101">
        <f t="shared" si="23"/>
        <v>0</v>
      </c>
      <c r="AV101">
        <f t="shared" si="24"/>
        <v>0</v>
      </c>
      <c r="AW101">
        <f t="shared" si="25"/>
        <v>0</v>
      </c>
      <c r="AX101">
        <f t="shared" si="26"/>
        <v>0</v>
      </c>
      <c r="AZ101">
        <f t="shared" si="27"/>
        <v>0</v>
      </c>
      <c r="BC101">
        <f t="shared" si="28"/>
        <v>0</v>
      </c>
      <c r="BD101">
        <f t="shared" si="29"/>
        <v>0</v>
      </c>
      <c r="BE101">
        <f t="shared" si="30"/>
        <v>0</v>
      </c>
      <c r="BF101">
        <f t="shared" si="31"/>
        <v>0</v>
      </c>
      <c r="BG101">
        <f t="shared" si="32"/>
        <v>0</v>
      </c>
      <c r="BH101">
        <f t="shared" si="33"/>
        <v>0</v>
      </c>
      <c r="BJ101" s="195" t="e">
        <f t="shared" si="34"/>
        <v>#DIV/0!</v>
      </c>
      <c r="BK101" s="195" t="e">
        <f t="shared" si="35"/>
        <v>#DIV/0!</v>
      </c>
      <c r="BL101" s="195" t="e">
        <f t="shared" si="36"/>
        <v>#DIV/0!</v>
      </c>
      <c r="BM101" s="195" t="e">
        <f t="shared" si="37"/>
        <v>#DIV/0!</v>
      </c>
      <c r="BN101" s="195" t="e">
        <f t="shared" si="38"/>
        <v>#DIV/0!</v>
      </c>
    </row>
    <row r="102" spans="1:66" x14ac:dyDescent="0.25">
      <c r="A102" s="2" t="s">
        <v>174</v>
      </c>
      <c r="B102" s="2" t="s">
        <v>171</v>
      </c>
      <c r="C102">
        <f>VLOOKUP($B102,'Tillförd energi'!$B$1:$AI$700,MATCH(C$1,'Tillförd energi'!$B$1:$AQ$1,0),FALSE)</f>
        <v>0</v>
      </c>
      <c r="D102">
        <f>VLOOKUP($B102,'Tillförd energi'!$B$1:$AI$700,MATCH(D$1,'Tillförd energi'!$B$1:$AQ$1,0),FALSE)</f>
        <v>0</v>
      </c>
      <c r="E102">
        <f>VLOOKUP($B102,'Tillförd energi'!$B$1:$AI$700,MATCH(E$1,'Tillförd energi'!$B$1:$AQ$1,0),FALSE)</f>
        <v>0</v>
      </c>
      <c r="F102">
        <f>VLOOKUP($B102,'Tillförd energi'!$B$1:$AI$700,MATCH(F$1,'Tillförd energi'!$B$1:$AQ$1,0),FALSE)</f>
        <v>0</v>
      </c>
      <c r="G102">
        <f>VLOOKUP($B102,'Tillförd energi'!$B$1:$AI$700,MATCH(G$1,'Tillförd energi'!$B$1:$AQ$1,0),FALSE)</f>
        <v>0</v>
      </c>
      <c r="H102">
        <f>VLOOKUP($B102,'Tillförd energi'!$B$1:$AI$700,MATCH(H$1,'Tillförd energi'!$B$1:$AQ$1,0),FALSE)</f>
        <v>0</v>
      </c>
      <c r="I102">
        <f>VLOOKUP($B102,'Tillförd energi'!$B$1:$AI$700,MATCH(I$1,'Tillförd energi'!$B$1:$AQ$1,0),FALSE)</f>
        <v>0</v>
      </c>
      <c r="J102">
        <f>VLOOKUP($B102,'Tillförd energi'!$B$1:$AI$700,MATCH(J$1,'Tillförd energi'!$B$1:$AQ$1,0),FALSE)</f>
        <v>0</v>
      </c>
      <c r="K102">
        <v>0</v>
      </c>
      <c r="L102">
        <f>VLOOKUP($B102,'Tillförd energi'!$B$1:$AI$700,MATCH(L$1,'Tillförd energi'!$B$1:$AQ$1,0),FALSE)</f>
        <v>0</v>
      </c>
      <c r="M102">
        <f>VLOOKUP($B102,'Tillförd energi'!$B$1:$AI$700,MATCH(M$1,'Tillförd energi'!$B$1:$AQ$1,0),FALSE)</f>
        <v>0</v>
      </c>
      <c r="N102">
        <f>VLOOKUP($B102,'Tillförd energi'!$B$1:$AI$700,MATCH(N$1,'Tillförd energi'!$B$1:$AQ$1,0),FALSE)</f>
        <v>0</v>
      </c>
      <c r="O102">
        <f>VLOOKUP($B102,'Tillförd energi'!$B$1:$AI$700,MATCH(O$1,'Tillförd energi'!$B$1:$AQ$1,0),FALSE)</f>
        <v>0</v>
      </c>
      <c r="P102">
        <f>VLOOKUP($B102,'Tillförd energi'!$B$1:$AI$700,MATCH(P$1,'Tillförd energi'!$B$1:$AQ$1,0),FALSE)</f>
        <v>0</v>
      </c>
      <c r="Q102">
        <f>VLOOKUP($B102,'Tillförd energi'!$B$1:$AI$700,MATCH(Q$1,'Tillförd energi'!$B$1:$AQ$1,0),FALSE)</f>
        <v>0</v>
      </c>
      <c r="R102">
        <f>VLOOKUP($B102,'Tillförd energi'!$B$1:$AI$700,MATCH(R$1,'Tillförd energi'!$B$1:$AQ$1,0),FALSE)</f>
        <v>0</v>
      </c>
      <c r="S102">
        <f>VLOOKUP($B102,'Tillförd energi'!$B$1:$AI$700,MATCH(S$1,'Tillförd energi'!$B$1:$AQ$1,0),FALSE)</f>
        <v>0</v>
      </c>
      <c r="T102">
        <f>VLOOKUP($B102,'Tillförd energi'!$B$1:$AI$700,MATCH(T$1,'Tillförd energi'!$B$1:$AQ$1,0),FALSE)</f>
        <v>0</v>
      </c>
      <c r="U102">
        <f>VLOOKUP($B102,'Tillförd energi'!$B$1:$AI$700,MATCH(U$1,'Tillförd energi'!$B$1:$AQ$1,0),FALSE)</f>
        <v>0</v>
      </c>
      <c r="V102">
        <f>VLOOKUP($B102,'Tillförd energi'!$B$1:$AI$700,MATCH(V$1,'Tillförd energi'!$B$1:$AQ$1,0),FALSE)</f>
        <v>0</v>
      </c>
      <c r="W102">
        <f>VLOOKUP($B102,'Tillförd energi'!$B$1:$AI$700,MATCH(W$1,'Tillförd energi'!$B$1:$AQ$1,0),FALSE)</f>
        <v>0</v>
      </c>
      <c r="X102">
        <f>VLOOKUP($B102,'Tillförd energi'!$B$1:$AI$700,MATCH(X$1,'Tillförd energi'!$B$1:$AQ$1,0),FALSE)</f>
        <v>0</v>
      </c>
      <c r="Y102">
        <f>VLOOKUP($B102,'Tillförd energi'!$B$1:$AI$700,MATCH(Y$1,'Tillförd energi'!$B$1:$AQ$1,0),FALSE)</f>
        <v>0</v>
      </c>
      <c r="Z102">
        <f>VLOOKUP($B102,'Tillförd energi'!$B$1:$AI$700,MATCH(Z$1,'Tillförd energi'!$B$1:$AQ$1,0),FALSE)</f>
        <v>0</v>
      </c>
      <c r="AA102">
        <f>VLOOKUP($B102,'Tillförd energi'!$B$1:$AI$700,MATCH(AA$1,'Tillförd energi'!$B$1:$AQ$1,0),FALSE)</f>
        <v>0</v>
      </c>
      <c r="AB102">
        <f>VLOOKUP($B102,'Tillförd energi'!$B$1:$AI$700,MATCH(AB$1,'Tillförd energi'!$B$1:$AQ$1,0),FALSE)</f>
        <v>0</v>
      </c>
      <c r="AC102">
        <f>VLOOKUP($B102,'Tillförd energi'!$B$1:$AI$700,MATCH(AC$1,'Tillförd energi'!$B$1:$AQ$1,0),FALSE)</f>
        <v>0</v>
      </c>
      <c r="AD102">
        <f>VLOOKUP($B102,'Tillförd energi'!$B$1:$AI$700,MATCH(AD$1,'Tillförd energi'!$B$1:$AQ$1,0),FALSE)</f>
        <v>0</v>
      </c>
      <c r="AE102">
        <f>VLOOKUP($B102,'Tillförd energi'!$B$1:$AI$700,MATCH(AE$1,'Tillförd energi'!$B$1:$AQ$1,0),FALSE)</f>
        <v>0</v>
      </c>
      <c r="AF102">
        <f>VLOOKUP($B102,'Tillförd energi'!$B$1:$AI$700,MATCH(AF$1,'Tillförd energi'!$B$1:$AQ$1,0),FALSE)</f>
        <v>0</v>
      </c>
      <c r="AG102">
        <f>IFERROR(VLOOKUP(B102,Miljö!$B$1:$AC$550,MATCH("Köpt mängd produktionsspecifik fjärrvärme:",Miljö!$B$1:$AC$1,0),FALSE)/1,0)</f>
        <v>0</v>
      </c>
      <c r="AI102">
        <f t="shared" si="20"/>
        <v>0</v>
      </c>
      <c r="AJ102">
        <f t="shared" si="21"/>
        <v>0</v>
      </c>
      <c r="AK102" t="str">
        <f>IF(ISERROR(1/VLOOKUP($B102,Leveranser!$B$1:$S$500,MATCH("såld värme (gwh)",Leveranser!$B$1:$S$1,0),FALSE)),"",VLOOKUP($B102,Leveranser!$B$1:$S$500,MATCH("såld värme (gwh)",Leveranser!$B$1:$S$1,0),FALSE))</f>
        <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195" t="str">
        <f t="shared" si="22"/>
        <v/>
      </c>
      <c r="AP102" t="str">
        <f>IFERROR(VLOOKUP($B102,Miljövärden!$B$2:$H$550,7,FALSE),"Nej, saknas")</f>
        <v>Nej</v>
      </c>
      <c r="AQ102" t="str">
        <f>IFERROR(VLOOKUP($B102,Miljövärden!$B$2:$H$550,6,FALSE),"Nej, saknas")</f>
        <v>Nej</v>
      </c>
      <c r="AU102">
        <f t="shared" si="23"/>
        <v>0</v>
      </c>
      <c r="AV102">
        <f t="shared" si="24"/>
        <v>0</v>
      </c>
      <c r="AW102">
        <f t="shared" si="25"/>
        <v>0</v>
      </c>
      <c r="AX102">
        <f t="shared" si="26"/>
        <v>0</v>
      </c>
      <c r="AZ102">
        <f t="shared" si="27"/>
        <v>0</v>
      </c>
      <c r="BC102">
        <f t="shared" si="28"/>
        <v>0</v>
      </c>
      <c r="BD102">
        <f t="shared" si="29"/>
        <v>0</v>
      </c>
      <c r="BE102">
        <f t="shared" si="30"/>
        <v>0</v>
      </c>
      <c r="BF102">
        <f t="shared" si="31"/>
        <v>0</v>
      </c>
      <c r="BG102">
        <f t="shared" si="32"/>
        <v>0</v>
      </c>
      <c r="BH102">
        <f t="shared" si="33"/>
        <v>0</v>
      </c>
      <c r="BJ102" s="195" t="e">
        <f t="shared" si="34"/>
        <v>#DIV/0!</v>
      </c>
      <c r="BK102" s="195" t="e">
        <f t="shared" si="35"/>
        <v>#DIV/0!</v>
      </c>
      <c r="BL102" s="195" t="e">
        <f t="shared" si="36"/>
        <v>#DIV/0!</v>
      </c>
      <c r="BM102" s="195" t="e">
        <f t="shared" si="37"/>
        <v>#DIV/0!</v>
      </c>
      <c r="BN102" s="195" t="e">
        <f t="shared" si="38"/>
        <v>#DIV/0!</v>
      </c>
    </row>
    <row r="103" spans="1:66" x14ac:dyDescent="0.25">
      <c r="A103" s="2" t="s">
        <v>175</v>
      </c>
      <c r="B103" s="2" t="s">
        <v>176</v>
      </c>
      <c r="C103">
        <f>VLOOKUP($B103,'Tillförd energi'!$B$1:$AI$700,MATCH(C$1,'Tillförd energi'!$B$1:$AQ$1,0),FALSE)</f>
        <v>0</v>
      </c>
      <c r="D103">
        <f>VLOOKUP($B103,'Tillförd energi'!$B$1:$AI$700,MATCH(D$1,'Tillförd energi'!$B$1:$AQ$1,0),FALSE)</f>
        <v>0</v>
      </c>
      <c r="E103">
        <f>VLOOKUP($B103,'Tillförd energi'!$B$1:$AI$700,MATCH(E$1,'Tillförd energi'!$B$1:$AQ$1,0),FALSE)</f>
        <v>0</v>
      </c>
      <c r="F103">
        <f>VLOOKUP($B103,'Tillförd energi'!$B$1:$AI$700,MATCH(F$1,'Tillförd energi'!$B$1:$AQ$1,0),FALSE)</f>
        <v>0</v>
      </c>
      <c r="G103">
        <f>VLOOKUP($B103,'Tillförd energi'!$B$1:$AI$700,MATCH(G$1,'Tillförd energi'!$B$1:$AQ$1,0),FALSE)</f>
        <v>0</v>
      </c>
      <c r="H103">
        <f>VLOOKUP($B103,'Tillförd energi'!$B$1:$AI$700,MATCH(H$1,'Tillförd energi'!$B$1:$AQ$1,0),FALSE)</f>
        <v>0</v>
      </c>
      <c r="I103">
        <f>VLOOKUP($B103,'Tillförd energi'!$B$1:$AI$700,MATCH(I$1,'Tillförd energi'!$B$1:$AQ$1,0),FALSE)</f>
        <v>0</v>
      </c>
      <c r="J103">
        <f>VLOOKUP($B103,'Tillförd energi'!$B$1:$AI$700,MATCH(J$1,'Tillförd energi'!$B$1:$AQ$1,0),FALSE)</f>
        <v>0</v>
      </c>
      <c r="K103">
        <v>0</v>
      </c>
      <c r="L103">
        <f>VLOOKUP($B103,'Tillförd energi'!$B$1:$AI$700,MATCH(L$1,'Tillförd energi'!$B$1:$AQ$1,0),FALSE)</f>
        <v>0</v>
      </c>
      <c r="M103">
        <f>VLOOKUP($B103,'Tillförd energi'!$B$1:$AI$700,MATCH(M$1,'Tillförd energi'!$B$1:$AQ$1,0),FALSE)</f>
        <v>0</v>
      </c>
      <c r="N103">
        <f>VLOOKUP($B103,'Tillförd energi'!$B$1:$AI$700,MATCH(N$1,'Tillförd energi'!$B$1:$AQ$1,0),FALSE)</f>
        <v>0</v>
      </c>
      <c r="O103">
        <f>VLOOKUP($B103,'Tillförd energi'!$B$1:$AI$700,MATCH(O$1,'Tillförd energi'!$B$1:$AQ$1,0),FALSE)</f>
        <v>0</v>
      </c>
      <c r="P103">
        <f>VLOOKUP($B103,'Tillförd energi'!$B$1:$AI$700,MATCH(P$1,'Tillförd energi'!$B$1:$AQ$1,0),FALSE)</f>
        <v>0</v>
      </c>
      <c r="Q103">
        <f>VLOOKUP($B103,'Tillförd energi'!$B$1:$AI$700,MATCH(Q$1,'Tillförd energi'!$B$1:$AQ$1,0),FALSE)</f>
        <v>0</v>
      </c>
      <c r="R103">
        <f>VLOOKUP($B103,'Tillförd energi'!$B$1:$AI$700,MATCH(R$1,'Tillförd energi'!$B$1:$AQ$1,0),FALSE)</f>
        <v>0</v>
      </c>
      <c r="S103">
        <f>VLOOKUP($B103,'Tillförd energi'!$B$1:$AI$700,MATCH(S$1,'Tillförd energi'!$B$1:$AQ$1,0),FALSE)</f>
        <v>0</v>
      </c>
      <c r="T103">
        <f>VLOOKUP($B103,'Tillförd energi'!$B$1:$AI$700,MATCH(T$1,'Tillförd energi'!$B$1:$AQ$1,0),FALSE)</f>
        <v>0</v>
      </c>
      <c r="U103">
        <f>VLOOKUP($B103,'Tillförd energi'!$B$1:$AI$700,MATCH(U$1,'Tillförd energi'!$B$1:$AQ$1,0),FALSE)</f>
        <v>0</v>
      </c>
      <c r="V103">
        <f>VLOOKUP($B103,'Tillförd energi'!$B$1:$AI$700,MATCH(V$1,'Tillförd energi'!$B$1:$AQ$1,0),FALSE)</f>
        <v>0</v>
      </c>
      <c r="W103">
        <f>VLOOKUP($B103,'Tillförd energi'!$B$1:$AI$700,MATCH(W$1,'Tillförd energi'!$B$1:$AQ$1,0),FALSE)</f>
        <v>0</v>
      </c>
      <c r="X103">
        <f>VLOOKUP($B103,'Tillförd energi'!$B$1:$AI$700,MATCH(X$1,'Tillförd energi'!$B$1:$AQ$1,0),FALSE)</f>
        <v>0</v>
      </c>
      <c r="Y103">
        <f>VLOOKUP($B103,'Tillförd energi'!$B$1:$AI$700,MATCH(Y$1,'Tillförd energi'!$B$1:$AQ$1,0),FALSE)</f>
        <v>0</v>
      </c>
      <c r="Z103">
        <f>VLOOKUP($B103,'Tillförd energi'!$B$1:$AI$700,MATCH(Z$1,'Tillförd energi'!$B$1:$AQ$1,0),FALSE)</f>
        <v>0</v>
      </c>
      <c r="AA103">
        <f>VLOOKUP($B103,'Tillförd energi'!$B$1:$AI$700,MATCH(AA$1,'Tillförd energi'!$B$1:$AQ$1,0),FALSE)</f>
        <v>0</v>
      </c>
      <c r="AB103">
        <f>VLOOKUP($B103,'Tillförd energi'!$B$1:$AI$700,MATCH(AB$1,'Tillförd energi'!$B$1:$AQ$1,0),FALSE)</f>
        <v>0</v>
      </c>
      <c r="AC103">
        <f>VLOOKUP($B103,'Tillförd energi'!$B$1:$AI$700,MATCH(AC$1,'Tillförd energi'!$B$1:$AQ$1,0),FALSE)</f>
        <v>0</v>
      </c>
      <c r="AD103">
        <f>VLOOKUP($B103,'Tillförd energi'!$B$1:$AI$700,MATCH(AD$1,'Tillförd energi'!$B$1:$AQ$1,0),FALSE)</f>
        <v>0</v>
      </c>
      <c r="AE103">
        <f>VLOOKUP($B103,'Tillförd energi'!$B$1:$AI$700,MATCH(AE$1,'Tillförd energi'!$B$1:$AQ$1,0),FALSE)</f>
        <v>0</v>
      </c>
      <c r="AF103">
        <f>VLOOKUP($B103,'Tillförd energi'!$B$1:$AI$700,MATCH(AF$1,'Tillförd energi'!$B$1:$AQ$1,0),FALSE)</f>
        <v>0</v>
      </c>
      <c r="AG103">
        <f>IFERROR(VLOOKUP(B103,Miljö!$B$1:$AC$550,MATCH("Köpt mängd produktionsspecifik fjärrvärme:",Miljö!$B$1:$AC$1,0),FALSE)/1,0)</f>
        <v>0</v>
      </c>
      <c r="AI103">
        <f t="shared" si="20"/>
        <v>0</v>
      </c>
      <c r="AJ103">
        <f t="shared" si="21"/>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195" t="str">
        <f t="shared" si="22"/>
        <v/>
      </c>
      <c r="AP103" t="str">
        <f>IFERROR(VLOOKUP($B103,Miljövärden!$B$2:$H$550,7,FALSE),"Nej, saknas")</f>
        <v>Nej</v>
      </c>
      <c r="AQ103" t="str">
        <f>IFERROR(VLOOKUP($B103,Miljövärden!$B$2:$H$550,6,FALSE),"Nej, saknas")</f>
        <v>Nej</v>
      </c>
      <c r="AU103">
        <f t="shared" si="23"/>
        <v>0</v>
      </c>
      <c r="AV103">
        <f t="shared" si="24"/>
        <v>0</v>
      </c>
      <c r="AW103">
        <f t="shared" si="25"/>
        <v>0</v>
      </c>
      <c r="AX103">
        <f t="shared" si="26"/>
        <v>0</v>
      </c>
      <c r="AZ103">
        <f t="shared" si="27"/>
        <v>0</v>
      </c>
      <c r="BC103">
        <f t="shared" si="28"/>
        <v>0</v>
      </c>
      <c r="BD103">
        <f t="shared" si="29"/>
        <v>0</v>
      </c>
      <c r="BE103">
        <f t="shared" si="30"/>
        <v>0</v>
      </c>
      <c r="BF103">
        <f t="shared" si="31"/>
        <v>0</v>
      </c>
      <c r="BG103">
        <f t="shared" si="32"/>
        <v>0</v>
      </c>
      <c r="BH103">
        <f t="shared" si="33"/>
        <v>0</v>
      </c>
      <c r="BJ103" s="195" t="e">
        <f t="shared" si="34"/>
        <v>#DIV/0!</v>
      </c>
      <c r="BK103" s="195" t="e">
        <f t="shared" si="35"/>
        <v>#DIV/0!</v>
      </c>
      <c r="BL103" s="195" t="e">
        <f t="shared" si="36"/>
        <v>#DIV/0!</v>
      </c>
      <c r="BM103" s="195" t="e">
        <f t="shared" si="37"/>
        <v>#DIV/0!</v>
      </c>
      <c r="BN103" s="195" t="e">
        <f t="shared" si="38"/>
        <v>#DIV/0!</v>
      </c>
    </row>
    <row r="104" spans="1:66" x14ac:dyDescent="0.25">
      <c r="A104" s="2" t="s">
        <v>175</v>
      </c>
      <c r="B104" s="2" t="s">
        <v>177</v>
      </c>
      <c r="C104">
        <f>VLOOKUP($B104,'Tillförd energi'!$B$1:$AI$700,MATCH(C$1,'Tillförd energi'!$B$1:$AQ$1,0),FALSE)</f>
        <v>0</v>
      </c>
      <c r="D104">
        <f>VLOOKUP($B104,'Tillförd energi'!$B$1:$AI$700,MATCH(D$1,'Tillförd energi'!$B$1:$AQ$1,0),FALSE)</f>
        <v>0</v>
      </c>
      <c r="E104">
        <f>VLOOKUP($B104,'Tillförd energi'!$B$1:$AI$700,MATCH(E$1,'Tillförd energi'!$B$1:$AQ$1,0),FALSE)</f>
        <v>0</v>
      </c>
      <c r="F104">
        <f>VLOOKUP($B104,'Tillförd energi'!$B$1:$AI$700,MATCH(F$1,'Tillförd energi'!$B$1:$AQ$1,0),FALSE)</f>
        <v>0</v>
      </c>
      <c r="G104">
        <f>VLOOKUP($B104,'Tillförd energi'!$B$1:$AI$700,MATCH(G$1,'Tillförd energi'!$B$1:$AQ$1,0),FALSE)</f>
        <v>0</v>
      </c>
      <c r="H104">
        <f>VLOOKUP($B104,'Tillförd energi'!$B$1:$AI$700,MATCH(H$1,'Tillförd energi'!$B$1:$AQ$1,0),FALSE)</f>
        <v>0</v>
      </c>
      <c r="I104">
        <f>VLOOKUP($B104,'Tillförd energi'!$B$1:$AI$700,MATCH(I$1,'Tillförd energi'!$B$1:$AQ$1,0),FALSE)</f>
        <v>0</v>
      </c>
      <c r="J104">
        <f>VLOOKUP($B104,'Tillförd energi'!$B$1:$AI$700,MATCH(J$1,'Tillförd energi'!$B$1:$AQ$1,0),FALSE)</f>
        <v>0</v>
      </c>
      <c r="K104">
        <v>0</v>
      </c>
      <c r="L104">
        <f>VLOOKUP($B104,'Tillförd energi'!$B$1:$AI$700,MATCH(L$1,'Tillförd energi'!$B$1:$AQ$1,0),FALSE)</f>
        <v>0</v>
      </c>
      <c r="M104">
        <f>VLOOKUP($B104,'Tillförd energi'!$B$1:$AI$700,MATCH(M$1,'Tillförd energi'!$B$1:$AQ$1,0),FALSE)</f>
        <v>0</v>
      </c>
      <c r="N104">
        <f>VLOOKUP($B104,'Tillförd energi'!$B$1:$AI$700,MATCH(N$1,'Tillförd energi'!$B$1:$AQ$1,0),FALSE)</f>
        <v>0</v>
      </c>
      <c r="O104">
        <f>VLOOKUP($B104,'Tillförd energi'!$B$1:$AI$700,MATCH(O$1,'Tillförd energi'!$B$1:$AQ$1,0),FALSE)</f>
        <v>0</v>
      </c>
      <c r="P104">
        <f>VLOOKUP($B104,'Tillförd energi'!$B$1:$AI$700,MATCH(P$1,'Tillförd energi'!$B$1:$AQ$1,0),FALSE)</f>
        <v>0</v>
      </c>
      <c r="Q104">
        <f>VLOOKUP($B104,'Tillförd energi'!$B$1:$AI$700,MATCH(Q$1,'Tillförd energi'!$B$1:$AQ$1,0),FALSE)</f>
        <v>0</v>
      </c>
      <c r="R104">
        <f>VLOOKUP($B104,'Tillförd energi'!$B$1:$AI$700,MATCH(R$1,'Tillförd energi'!$B$1:$AQ$1,0),FALSE)</f>
        <v>0</v>
      </c>
      <c r="S104">
        <f>VLOOKUP($B104,'Tillförd energi'!$B$1:$AI$700,MATCH(S$1,'Tillförd energi'!$B$1:$AQ$1,0),FALSE)</f>
        <v>0</v>
      </c>
      <c r="T104">
        <f>VLOOKUP($B104,'Tillförd energi'!$B$1:$AI$700,MATCH(T$1,'Tillförd energi'!$B$1:$AQ$1,0),FALSE)</f>
        <v>0</v>
      </c>
      <c r="U104">
        <f>VLOOKUP($B104,'Tillförd energi'!$B$1:$AI$700,MATCH(U$1,'Tillförd energi'!$B$1:$AQ$1,0),FALSE)</f>
        <v>0</v>
      </c>
      <c r="V104">
        <f>VLOOKUP($B104,'Tillförd energi'!$B$1:$AI$700,MATCH(V$1,'Tillförd energi'!$B$1:$AQ$1,0),FALSE)</f>
        <v>0</v>
      </c>
      <c r="W104">
        <f>VLOOKUP($B104,'Tillförd energi'!$B$1:$AI$700,MATCH(W$1,'Tillförd energi'!$B$1:$AQ$1,0),FALSE)</f>
        <v>0</v>
      </c>
      <c r="X104">
        <f>VLOOKUP($B104,'Tillförd energi'!$B$1:$AI$700,MATCH(X$1,'Tillförd energi'!$B$1:$AQ$1,0),FALSE)</f>
        <v>0</v>
      </c>
      <c r="Y104">
        <f>VLOOKUP($B104,'Tillförd energi'!$B$1:$AI$700,MATCH(Y$1,'Tillförd energi'!$B$1:$AQ$1,0),FALSE)</f>
        <v>0</v>
      </c>
      <c r="Z104">
        <f>VLOOKUP($B104,'Tillförd energi'!$B$1:$AI$700,MATCH(Z$1,'Tillförd energi'!$B$1:$AQ$1,0),FALSE)</f>
        <v>0</v>
      </c>
      <c r="AA104">
        <f>VLOOKUP($B104,'Tillförd energi'!$B$1:$AI$700,MATCH(AA$1,'Tillförd energi'!$B$1:$AQ$1,0),FALSE)</f>
        <v>0</v>
      </c>
      <c r="AB104">
        <f>VLOOKUP($B104,'Tillförd energi'!$B$1:$AI$700,MATCH(AB$1,'Tillförd energi'!$B$1:$AQ$1,0),FALSE)</f>
        <v>0</v>
      </c>
      <c r="AC104">
        <f>VLOOKUP($B104,'Tillförd energi'!$B$1:$AI$700,MATCH(AC$1,'Tillförd energi'!$B$1:$AQ$1,0),FALSE)</f>
        <v>0</v>
      </c>
      <c r="AD104">
        <f>VLOOKUP($B104,'Tillförd energi'!$B$1:$AI$700,MATCH(AD$1,'Tillförd energi'!$B$1:$AQ$1,0),FALSE)</f>
        <v>0</v>
      </c>
      <c r="AE104">
        <f>VLOOKUP($B104,'Tillförd energi'!$B$1:$AI$700,MATCH(AE$1,'Tillförd energi'!$B$1:$AQ$1,0),FALSE)</f>
        <v>0</v>
      </c>
      <c r="AF104">
        <f>VLOOKUP($B104,'Tillförd energi'!$B$1:$AI$700,MATCH(AF$1,'Tillförd energi'!$B$1:$AQ$1,0),FALSE)</f>
        <v>0</v>
      </c>
      <c r="AG104">
        <f>IFERROR(VLOOKUP(B104,Miljö!$B$1:$AC$550,MATCH("Köpt mängd produktionsspecifik fjärrvärme:",Miljö!$B$1:$AC$1,0),FALSE)/1,0)</f>
        <v>0</v>
      </c>
      <c r="AI104">
        <f t="shared" si="20"/>
        <v>0</v>
      </c>
      <c r="AJ104">
        <f t="shared" si="21"/>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195" t="str">
        <f t="shared" si="22"/>
        <v/>
      </c>
      <c r="AP104" t="str">
        <f>IFERROR(VLOOKUP($B104,Miljövärden!$B$2:$H$550,7,FALSE),"Nej, saknas")</f>
        <v>Nej</v>
      </c>
      <c r="AQ104" t="str">
        <f>IFERROR(VLOOKUP($B104,Miljövärden!$B$2:$H$550,6,FALSE),"Nej, saknas")</f>
        <v>Nej</v>
      </c>
      <c r="AU104">
        <f t="shared" si="23"/>
        <v>0</v>
      </c>
      <c r="AV104">
        <f t="shared" si="24"/>
        <v>0</v>
      </c>
      <c r="AW104">
        <f t="shared" si="25"/>
        <v>0</v>
      </c>
      <c r="AX104">
        <f t="shared" si="26"/>
        <v>0</v>
      </c>
      <c r="AZ104">
        <f t="shared" si="27"/>
        <v>0</v>
      </c>
      <c r="BC104">
        <f t="shared" si="28"/>
        <v>0</v>
      </c>
      <c r="BD104">
        <f t="shared" si="29"/>
        <v>0</v>
      </c>
      <c r="BE104">
        <f t="shared" si="30"/>
        <v>0</v>
      </c>
      <c r="BF104">
        <f t="shared" si="31"/>
        <v>0</v>
      </c>
      <c r="BG104">
        <f t="shared" si="32"/>
        <v>0</v>
      </c>
      <c r="BH104">
        <f t="shared" si="33"/>
        <v>0</v>
      </c>
      <c r="BJ104" s="195" t="e">
        <f t="shared" si="34"/>
        <v>#DIV/0!</v>
      </c>
      <c r="BK104" s="195" t="e">
        <f t="shared" si="35"/>
        <v>#DIV/0!</v>
      </c>
      <c r="BL104" s="195" t="e">
        <f t="shared" si="36"/>
        <v>#DIV/0!</v>
      </c>
      <c r="BM104" s="195" t="e">
        <f t="shared" si="37"/>
        <v>#DIV/0!</v>
      </c>
      <c r="BN104" s="195" t="e">
        <f t="shared" si="38"/>
        <v>#DIV/0!</v>
      </c>
    </row>
    <row r="105" spans="1:66" x14ac:dyDescent="0.25">
      <c r="A105" s="2" t="s">
        <v>175</v>
      </c>
      <c r="B105" s="2" t="s">
        <v>178</v>
      </c>
      <c r="C105">
        <f>VLOOKUP($B105,'Tillförd energi'!$B$1:$AI$700,MATCH(C$1,'Tillförd energi'!$B$1:$AQ$1,0),FALSE)</f>
        <v>0</v>
      </c>
      <c r="D105">
        <f>VLOOKUP($B105,'Tillförd energi'!$B$1:$AI$700,MATCH(D$1,'Tillförd energi'!$B$1:$AQ$1,0),FALSE)</f>
        <v>0</v>
      </c>
      <c r="E105">
        <f>VLOOKUP($B105,'Tillförd energi'!$B$1:$AI$700,MATCH(E$1,'Tillförd energi'!$B$1:$AQ$1,0),FALSE)</f>
        <v>0</v>
      </c>
      <c r="F105">
        <f>VLOOKUP($B105,'Tillförd energi'!$B$1:$AI$700,MATCH(F$1,'Tillförd energi'!$B$1:$AQ$1,0),FALSE)</f>
        <v>0</v>
      </c>
      <c r="G105">
        <f>VLOOKUP($B105,'Tillförd energi'!$B$1:$AI$700,MATCH(G$1,'Tillförd energi'!$B$1:$AQ$1,0),FALSE)</f>
        <v>0</v>
      </c>
      <c r="H105">
        <f>VLOOKUP($B105,'Tillförd energi'!$B$1:$AI$700,MATCH(H$1,'Tillförd energi'!$B$1:$AQ$1,0),FALSE)</f>
        <v>0</v>
      </c>
      <c r="I105">
        <f>VLOOKUP($B105,'Tillförd energi'!$B$1:$AI$700,MATCH(I$1,'Tillförd energi'!$B$1:$AQ$1,0),FALSE)</f>
        <v>0</v>
      </c>
      <c r="J105">
        <f>VLOOKUP($B105,'Tillförd energi'!$B$1:$AI$700,MATCH(J$1,'Tillförd energi'!$B$1:$AQ$1,0),FALSE)</f>
        <v>0</v>
      </c>
      <c r="K105">
        <v>0</v>
      </c>
      <c r="L105">
        <f>VLOOKUP($B105,'Tillförd energi'!$B$1:$AI$700,MATCH(L$1,'Tillförd energi'!$B$1:$AQ$1,0),FALSE)</f>
        <v>0</v>
      </c>
      <c r="M105">
        <f>VLOOKUP($B105,'Tillförd energi'!$B$1:$AI$700,MATCH(M$1,'Tillförd energi'!$B$1:$AQ$1,0),FALSE)</f>
        <v>0</v>
      </c>
      <c r="N105">
        <f>VLOOKUP($B105,'Tillförd energi'!$B$1:$AI$700,MATCH(N$1,'Tillförd energi'!$B$1:$AQ$1,0),FALSE)</f>
        <v>0</v>
      </c>
      <c r="O105">
        <f>VLOOKUP($B105,'Tillförd energi'!$B$1:$AI$700,MATCH(O$1,'Tillförd energi'!$B$1:$AQ$1,0),FALSE)</f>
        <v>0</v>
      </c>
      <c r="P105">
        <f>VLOOKUP($B105,'Tillförd energi'!$B$1:$AI$700,MATCH(P$1,'Tillförd energi'!$B$1:$AQ$1,0),FALSE)</f>
        <v>0</v>
      </c>
      <c r="Q105">
        <f>VLOOKUP($B105,'Tillförd energi'!$B$1:$AI$700,MATCH(Q$1,'Tillförd energi'!$B$1:$AQ$1,0),FALSE)</f>
        <v>0</v>
      </c>
      <c r="R105">
        <f>VLOOKUP($B105,'Tillförd energi'!$B$1:$AI$700,MATCH(R$1,'Tillförd energi'!$B$1:$AQ$1,0),FALSE)</f>
        <v>0</v>
      </c>
      <c r="S105">
        <f>VLOOKUP($B105,'Tillförd energi'!$B$1:$AI$700,MATCH(S$1,'Tillförd energi'!$B$1:$AQ$1,0),FALSE)</f>
        <v>0</v>
      </c>
      <c r="T105">
        <f>VLOOKUP($B105,'Tillförd energi'!$B$1:$AI$700,MATCH(T$1,'Tillförd energi'!$B$1:$AQ$1,0),FALSE)</f>
        <v>0</v>
      </c>
      <c r="U105">
        <f>VLOOKUP($B105,'Tillförd energi'!$B$1:$AI$700,MATCH(U$1,'Tillförd energi'!$B$1:$AQ$1,0),FALSE)</f>
        <v>0</v>
      </c>
      <c r="V105">
        <f>VLOOKUP($B105,'Tillförd energi'!$B$1:$AI$700,MATCH(V$1,'Tillförd energi'!$B$1:$AQ$1,0),FALSE)</f>
        <v>0</v>
      </c>
      <c r="W105">
        <f>VLOOKUP($B105,'Tillförd energi'!$B$1:$AI$700,MATCH(W$1,'Tillförd energi'!$B$1:$AQ$1,0),FALSE)</f>
        <v>0</v>
      </c>
      <c r="X105">
        <f>VLOOKUP($B105,'Tillförd energi'!$B$1:$AI$700,MATCH(X$1,'Tillförd energi'!$B$1:$AQ$1,0),FALSE)</f>
        <v>0</v>
      </c>
      <c r="Y105">
        <f>VLOOKUP($B105,'Tillförd energi'!$B$1:$AI$700,MATCH(Y$1,'Tillförd energi'!$B$1:$AQ$1,0),FALSE)</f>
        <v>0</v>
      </c>
      <c r="Z105">
        <f>VLOOKUP($B105,'Tillförd energi'!$B$1:$AI$700,MATCH(Z$1,'Tillförd energi'!$B$1:$AQ$1,0),FALSE)</f>
        <v>0</v>
      </c>
      <c r="AA105">
        <f>VLOOKUP($B105,'Tillförd energi'!$B$1:$AI$700,MATCH(AA$1,'Tillförd energi'!$B$1:$AQ$1,0),FALSE)</f>
        <v>0</v>
      </c>
      <c r="AB105">
        <f>VLOOKUP($B105,'Tillförd energi'!$B$1:$AI$700,MATCH(AB$1,'Tillförd energi'!$B$1:$AQ$1,0),FALSE)</f>
        <v>0</v>
      </c>
      <c r="AC105">
        <f>VLOOKUP($B105,'Tillförd energi'!$B$1:$AI$700,MATCH(AC$1,'Tillförd energi'!$B$1:$AQ$1,0),FALSE)</f>
        <v>0</v>
      </c>
      <c r="AD105">
        <f>VLOOKUP($B105,'Tillförd energi'!$B$1:$AI$700,MATCH(AD$1,'Tillförd energi'!$B$1:$AQ$1,0),FALSE)</f>
        <v>0</v>
      </c>
      <c r="AE105">
        <f>VLOOKUP($B105,'Tillförd energi'!$B$1:$AI$700,MATCH(AE$1,'Tillförd energi'!$B$1:$AQ$1,0),FALSE)</f>
        <v>0</v>
      </c>
      <c r="AF105">
        <f>VLOOKUP($B105,'Tillförd energi'!$B$1:$AI$700,MATCH(AF$1,'Tillförd energi'!$B$1:$AQ$1,0),FALSE)</f>
        <v>0</v>
      </c>
      <c r="AG105">
        <f>IFERROR(VLOOKUP(B105,Miljö!$B$1:$AC$550,MATCH("Köpt mängd produktionsspecifik fjärrvärme:",Miljö!$B$1:$AC$1,0),FALSE)/1,0)</f>
        <v>0</v>
      </c>
      <c r="AI105">
        <f t="shared" si="20"/>
        <v>0</v>
      </c>
      <c r="AJ105">
        <f t="shared" si="21"/>
        <v>0</v>
      </c>
      <c r="AK105" t="str">
        <f>IF(ISERROR(1/VLOOKUP($B105,Leveranser!$B$1:$S$500,MATCH("såld värme (gwh)",Leveranser!$B$1:$S$1,0),FALSE)),"",VLOOKUP($B105,Leveranser!$B$1:$S$500,MATCH("såld värme (gwh)",Leveranser!$B$1:$S$1,0),FALSE))</f>
        <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195" t="str">
        <f t="shared" si="22"/>
        <v/>
      </c>
      <c r="AP105" t="str">
        <f>IFERROR(VLOOKUP($B105,Miljövärden!$B$2:$H$550,7,FALSE),"Nej, saknas")</f>
        <v>Nej</v>
      </c>
      <c r="AQ105" t="str">
        <f>IFERROR(VLOOKUP($B105,Miljövärden!$B$2:$H$550,6,FALSE),"Nej, saknas")</f>
        <v>Nej</v>
      </c>
      <c r="AU105">
        <f t="shared" si="23"/>
        <v>0</v>
      </c>
      <c r="AV105">
        <f t="shared" si="24"/>
        <v>0</v>
      </c>
      <c r="AW105">
        <f t="shared" si="25"/>
        <v>0</v>
      </c>
      <c r="AX105">
        <f t="shared" si="26"/>
        <v>0</v>
      </c>
      <c r="AZ105">
        <f t="shared" si="27"/>
        <v>0</v>
      </c>
      <c r="BC105">
        <f t="shared" si="28"/>
        <v>0</v>
      </c>
      <c r="BD105">
        <f t="shared" si="29"/>
        <v>0</v>
      </c>
      <c r="BE105">
        <f t="shared" si="30"/>
        <v>0</v>
      </c>
      <c r="BF105">
        <f t="shared" si="31"/>
        <v>0</v>
      </c>
      <c r="BG105">
        <f t="shared" si="32"/>
        <v>0</v>
      </c>
      <c r="BH105">
        <f t="shared" si="33"/>
        <v>0</v>
      </c>
      <c r="BJ105" s="195" t="e">
        <f t="shared" si="34"/>
        <v>#DIV/0!</v>
      </c>
      <c r="BK105" s="195" t="e">
        <f t="shared" si="35"/>
        <v>#DIV/0!</v>
      </c>
      <c r="BL105" s="195" t="e">
        <f t="shared" si="36"/>
        <v>#DIV/0!</v>
      </c>
      <c r="BM105" s="195" t="e">
        <f t="shared" si="37"/>
        <v>#DIV/0!</v>
      </c>
      <c r="BN105" s="195" t="e">
        <f t="shared" si="38"/>
        <v>#DIV/0!</v>
      </c>
    </row>
    <row r="106" spans="1:66" x14ac:dyDescent="0.25">
      <c r="A106" s="2" t="s">
        <v>175</v>
      </c>
      <c r="B106" s="2" t="s">
        <v>179</v>
      </c>
      <c r="C106">
        <f>VLOOKUP($B106,'Tillförd energi'!$B$1:$AI$700,MATCH(C$1,'Tillförd energi'!$B$1:$AQ$1,0),FALSE)</f>
        <v>530.32100000000003</v>
      </c>
      <c r="D106">
        <f>VLOOKUP($B106,'Tillförd energi'!$B$1:$AI$700,MATCH(D$1,'Tillförd energi'!$B$1:$AQ$1,0),FALSE)</f>
        <v>153.22900000000001</v>
      </c>
      <c r="E106">
        <f>VLOOKUP($B106,'Tillförd energi'!$B$1:$AI$700,MATCH(E$1,'Tillförd energi'!$B$1:$AQ$1,0),FALSE)</f>
        <v>0</v>
      </c>
      <c r="F106">
        <f>VLOOKUP($B106,'Tillförd energi'!$B$1:$AI$700,MATCH(F$1,'Tillförd energi'!$B$1:$AQ$1,0),FALSE)</f>
        <v>96.367999999999995</v>
      </c>
      <c r="G106">
        <f>VLOOKUP($B106,'Tillförd energi'!$B$1:$AI$700,MATCH(G$1,'Tillförd energi'!$B$1:$AQ$1,0),FALSE)</f>
        <v>0</v>
      </c>
      <c r="H106">
        <f>VLOOKUP($B106,'Tillförd energi'!$B$1:$AI$700,MATCH(H$1,'Tillförd energi'!$B$1:$AQ$1,0),FALSE)</f>
        <v>0</v>
      </c>
      <c r="I106">
        <f>VLOOKUP($B106,'Tillförd energi'!$B$1:$AI$700,MATCH(I$1,'Tillförd energi'!$B$1:$AQ$1,0),FALSE)</f>
        <v>2079.9499999999998</v>
      </c>
      <c r="J106">
        <f>VLOOKUP($B106,'Tillförd energi'!$B$1:$AI$700,MATCH(J$1,'Tillförd energi'!$B$1:$AQ$1,0),FALSE)</f>
        <v>0</v>
      </c>
      <c r="K106">
        <v>0</v>
      </c>
      <c r="L106">
        <f>VLOOKUP($B106,'Tillförd energi'!$B$1:$AI$700,MATCH(L$1,'Tillförd energi'!$B$1:$AQ$1,0),FALSE)</f>
        <v>275.36</v>
      </c>
      <c r="M106">
        <f>VLOOKUP($B106,'Tillförd energi'!$B$1:$AI$700,MATCH(M$1,'Tillförd energi'!$B$1:$AQ$1,0),FALSE)</f>
        <v>0</v>
      </c>
      <c r="N106">
        <f>VLOOKUP($B106,'Tillförd energi'!$B$1:$AI$700,MATCH(N$1,'Tillförd energi'!$B$1:$AQ$1,0),FALSE)</f>
        <v>1177.18</v>
      </c>
      <c r="O106">
        <f>VLOOKUP($B106,'Tillförd energi'!$B$1:$AI$700,MATCH(O$1,'Tillförd energi'!$B$1:$AQ$1,0),FALSE)</f>
        <v>0</v>
      </c>
      <c r="P106">
        <f>VLOOKUP($B106,'Tillförd energi'!$B$1:$AI$700,MATCH(P$1,'Tillförd energi'!$B$1:$AQ$1,0),FALSE)</f>
        <v>0</v>
      </c>
      <c r="Q106">
        <f>VLOOKUP($B106,'Tillförd energi'!$B$1:$AI$700,MATCH(Q$1,'Tillförd energi'!$B$1:$AQ$1,0),FALSE)</f>
        <v>27.879000000000001</v>
      </c>
      <c r="R106">
        <f>VLOOKUP($B106,'Tillförd energi'!$B$1:$AI$700,MATCH(R$1,'Tillförd energi'!$B$1:$AQ$1,0),FALSE)</f>
        <v>595.36300000000006</v>
      </c>
      <c r="S106">
        <f>VLOOKUP($B106,'Tillförd energi'!$B$1:$AI$700,MATCH(S$1,'Tillförd energi'!$B$1:$AQ$1,0),FALSE)</f>
        <v>0</v>
      </c>
      <c r="T106">
        <f>VLOOKUP($B106,'Tillförd energi'!$B$1:$AI$700,MATCH(T$1,'Tillförd energi'!$B$1:$AQ$1,0),FALSE)</f>
        <v>0</v>
      </c>
      <c r="U106">
        <f>VLOOKUP($B106,'Tillförd energi'!$B$1:$AI$700,MATCH(U$1,'Tillförd energi'!$B$1:$AQ$1,0),FALSE)</f>
        <v>0</v>
      </c>
      <c r="V106">
        <f>VLOOKUP($B106,'Tillförd energi'!$B$1:$AI$700,MATCH(V$1,'Tillförd energi'!$B$1:$AQ$1,0),FALSE)</f>
        <v>170.196</v>
      </c>
      <c r="W106">
        <f>VLOOKUP($B106,'Tillförd energi'!$B$1:$AI$700,MATCH(W$1,'Tillförd energi'!$B$1:$AQ$1,0),FALSE)</f>
        <v>338.28300000000002</v>
      </c>
      <c r="X106">
        <f>VLOOKUP($B106,'Tillförd energi'!$B$1:$AI$700,MATCH(X$1,'Tillförd energi'!$B$1:$AQ$1,0),FALSE)</f>
        <v>0.16400000000000001</v>
      </c>
      <c r="Y106">
        <f>VLOOKUP($B106,'Tillförd energi'!$B$1:$AI$700,MATCH(Y$1,'Tillförd energi'!$B$1:$AQ$1,0),FALSE)</f>
        <v>44.433</v>
      </c>
      <c r="Z106">
        <f>VLOOKUP($B106,'Tillförd energi'!$B$1:$AI$700,MATCH(Z$1,'Tillförd energi'!$B$1:$AQ$1,0),FALSE)</f>
        <v>66.840999999999994</v>
      </c>
      <c r="AA106">
        <f>VLOOKUP($B106,'Tillförd energi'!$B$1:$AI$700,MATCH(AA$1,'Tillförd energi'!$B$1:$AQ$1,0),FALSE)</f>
        <v>554.58100000000002</v>
      </c>
      <c r="AB106">
        <f>VLOOKUP($B106,'Tillförd energi'!$B$1:$AI$700,MATCH(AB$1,'Tillförd energi'!$B$1:$AQ$1,0),FALSE)</f>
        <v>1266.98</v>
      </c>
      <c r="AC106">
        <f>VLOOKUP($B106,'Tillförd energi'!$B$1:$AI$700,MATCH(AC$1,'Tillförd energi'!$B$1:$AQ$1,0),FALSE)</f>
        <v>953.226</v>
      </c>
      <c r="AD106">
        <f>VLOOKUP($B106,'Tillförd energi'!$B$1:$AI$700,MATCH(AD$1,'Tillförd energi'!$B$1:$AQ$1,0),FALSE)</f>
        <v>0</v>
      </c>
      <c r="AE106">
        <f>VLOOKUP($B106,'Tillförd energi'!$B$1:$AI$700,MATCH(AE$1,'Tillförd energi'!$B$1:$AQ$1,0),FALSE)</f>
        <v>0</v>
      </c>
      <c r="AF106">
        <f>VLOOKUP($B106,'Tillförd energi'!$B$1:$AI$700,MATCH(AF$1,'Tillförd energi'!$B$1:$AQ$1,0),FALSE)</f>
        <v>285.72199999999998</v>
      </c>
      <c r="AG106">
        <f>IFERROR(VLOOKUP(B106,Miljö!$B$1:$AC$550,MATCH("Köpt mängd produktionsspecifik fjärrvärme:",Miljö!$B$1:$AC$1,0),FALSE)/1,0)</f>
        <v>24.91</v>
      </c>
      <c r="AI106">
        <f t="shared" si="20"/>
        <v>8616.0760000000009</v>
      </c>
      <c r="AJ106">
        <f t="shared" si="21"/>
        <v>8640.9860000000008</v>
      </c>
      <c r="AK106">
        <f>IF(ISERROR(1/VLOOKUP($B106,Leveranser!$B$1:$S$500,MATCH("såld värme (gwh)",Leveranser!$B$1:$S$1,0),FALSE)),"",VLOOKUP($B106,Leveranser!$B$1:$S$500,MATCH("såld värme (gwh)",Leveranser!$B$1:$S$1,0),FALSE))</f>
        <v>8159.6549999999997</v>
      </c>
      <c r="AL106">
        <f>VLOOKUP($B106,Leveranser!$B$1:$Y$500,MATCH("Totalt såld fjärrvärme till andra fjärrvärmeföretag",Leveranser!$B$1:$AA$1,0),FALSE)</f>
        <v>757.68900000000008</v>
      </c>
      <c r="AM106">
        <f>IF(ISERROR(1/VLOOKUP($B106,Miljö!$B$1:$S$500,MATCH("Såld mängd produktionsspecifik fjärrvärme (GWh)",Miljö!$B$1:$R$1,0),FALSE)),0,VLOOKUP($B106,Miljö!$B$1:$S$500,MATCH("Såld mängd produktionsspecifik fjärrvärme (GWh)",Miljö!$B$1:$R$1,0),FALSE))</f>
        <v>608.26700000000005</v>
      </c>
      <c r="AN106" s="195">
        <f t="shared" si="22"/>
        <v>0.9442967503939943</v>
      </c>
      <c r="AP106" t="str">
        <f>IFERROR(VLOOKUP($B106,Miljövärden!$B$2:$H$550,7,FALSE),"Nej, saknas")</f>
        <v>Ja</v>
      </c>
      <c r="AQ106" t="str">
        <f>IFERROR(VLOOKUP($B106,Miljövärden!$B$2:$H$550,6,FALSE),"Nej, saknas")</f>
        <v>Nej</v>
      </c>
      <c r="AU106">
        <f t="shared" si="23"/>
        <v>907.14400000000001</v>
      </c>
      <c r="AV106">
        <f t="shared" si="24"/>
        <v>0.16400000000000001</v>
      </c>
      <c r="AW106">
        <f t="shared" si="25"/>
        <v>1205.059</v>
      </c>
      <c r="AX106">
        <f t="shared" si="26"/>
        <v>595.36300000000006</v>
      </c>
      <c r="AZ106">
        <f t="shared" si="27"/>
        <v>2584.4250000000002</v>
      </c>
      <c r="BC106">
        <f t="shared" si="28"/>
        <v>779.91800000000012</v>
      </c>
      <c r="BD106">
        <f t="shared" si="29"/>
        <v>44.433</v>
      </c>
      <c r="BE106">
        <f t="shared" si="30"/>
        <v>2309.0650000000001</v>
      </c>
      <c r="BF106">
        <f t="shared" si="31"/>
        <v>4575.5159999999996</v>
      </c>
      <c r="BG106">
        <f t="shared" si="32"/>
        <v>932.05399999999997</v>
      </c>
      <c r="BH106">
        <f t="shared" si="33"/>
        <v>8640.985999999999</v>
      </c>
      <c r="BJ106" s="195">
        <f t="shared" si="34"/>
        <v>9.0257986762158876E-2</v>
      </c>
      <c r="BK106" s="195">
        <f t="shared" si="35"/>
        <v>5.1421215125218352E-3</v>
      </c>
      <c r="BL106" s="195">
        <f t="shared" si="36"/>
        <v>0.2672223979994876</v>
      </c>
      <c r="BM106" s="195">
        <f t="shared" si="37"/>
        <v>0.52951318287056592</v>
      </c>
      <c r="BN106" s="195">
        <f t="shared" si="38"/>
        <v>0.10786431085526584</v>
      </c>
    </row>
    <row r="107" spans="1:66" x14ac:dyDescent="0.25">
      <c r="A107" s="2" t="s">
        <v>175</v>
      </c>
      <c r="B107" s="2" t="s">
        <v>180</v>
      </c>
      <c r="C107">
        <f>VLOOKUP($B107,'Tillförd energi'!$B$1:$AI$700,MATCH(C$1,'Tillförd energi'!$B$1:$AQ$1,0),FALSE)</f>
        <v>0</v>
      </c>
      <c r="D107">
        <f>VLOOKUP($B107,'Tillförd energi'!$B$1:$AI$700,MATCH(D$1,'Tillförd energi'!$B$1:$AQ$1,0),FALSE)</f>
        <v>0</v>
      </c>
      <c r="E107">
        <f>VLOOKUP($B107,'Tillförd energi'!$B$1:$AI$700,MATCH(E$1,'Tillförd energi'!$B$1:$AQ$1,0),FALSE)</f>
        <v>0</v>
      </c>
      <c r="F107">
        <f>VLOOKUP($B107,'Tillförd energi'!$B$1:$AI$700,MATCH(F$1,'Tillförd energi'!$B$1:$AQ$1,0),FALSE)</f>
        <v>0</v>
      </c>
      <c r="G107">
        <f>VLOOKUP($B107,'Tillförd energi'!$B$1:$AI$700,MATCH(G$1,'Tillförd energi'!$B$1:$AQ$1,0),FALSE)</f>
        <v>0</v>
      </c>
      <c r="H107">
        <f>VLOOKUP($B107,'Tillförd energi'!$B$1:$AI$700,MATCH(H$1,'Tillförd energi'!$B$1:$AQ$1,0),FALSE)</f>
        <v>0</v>
      </c>
      <c r="I107">
        <f>VLOOKUP($B107,'Tillförd energi'!$B$1:$AI$700,MATCH(I$1,'Tillförd energi'!$B$1:$AQ$1,0),FALSE)</f>
        <v>0</v>
      </c>
      <c r="J107">
        <f>VLOOKUP($B107,'Tillförd energi'!$B$1:$AI$700,MATCH(J$1,'Tillförd energi'!$B$1:$AQ$1,0),FALSE)</f>
        <v>0</v>
      </c>
      <c r="K107">
        <v>0</v>
      </c>
      <c r="L107">
        <f>VLOOKUP($B107,'Tillförd energi'!$B$1:$AI$700,MATCH(L$1,'Tillförd energi'!$B$1:$AQ$1,0),FALSE)</f>
        <v>0</v>
      </c>
      <c r="M107">
        <f>VLOOKUP($B107,'Tillförd energi'!$B$1:$AI$700,MATCH(M$1,'Tillförd energi'!$B$1:$AQ$1,0),FALSE)</f>
        <v>0</v>
      </c>
      <c r="N107">
        <f>VLOOKUP($B107,'Tillförd energi'!$B$1:$AI$700,MATCH(N$1,'Tillförd energi'!$B$1:$AQ$1,0),FALSE)</f>
        <v>0</v>
      </c>
      <c r="O107">
        <f>VLOOKUP($B107,'Tillförd energi'!$B$1:$AI$700,MATCH(O$1,'Tillförd energi'!$B$1:$AQ$1,0),FALSE)</f>
        <v>0</v>
      </c>
      <c r="P107">
        <f>VLOOKUP($B107,'Tillförd energi'!$B$1:$AI$700,MATCH(P$1,'Tillförd energi'!$B$1:$AQ$1,0),FALSE)</f>
        <v>0</v>
      </c>
      <c r="Q107">
        <f>VLOOKUP($B107,'Tillförd energi'!$B$1:$AI$700,MATCH(Q$1,'Tillförd energi'!$B$1:$AQ$1,0),FALSE)</f>
        <v>0</v>
      </c>
      <c r="R107">
        <f>VLOOKUP($B107,'Tillförd energi'!$B$1:$AI$700,MATCH(R$1,'Tillförd energi'!$B$1:$AQ$1,0),FALSE)</f>
        <v>0</v>
      </c>
      <c r="S107">
        <f>VLOOKUP($B107,'Tillförd energi'!$B$1:$AI$700,MATCH(S$1,'Tillförd energi'!$B$1:$AQ$1,0),FALSE)</f>
        <v>0</v>
      </c>
      <c r="T107">
        <f>VLOOKUP($B107,'Tillförd energi'!$B$1:$AI$700,MATCH(T$1,'Tillförd energi'!$B$1:$AQ$1,0),FALSE)</f>
        <v>0</v>
      </c>
      <c r="U107">
        <f>VLOOKUP($B107,'Tillförd energi'!$B$1:$AI$700,MATCH(U$1,'Tillförd energi'!$B$1:$AQ$1,0),FALSE)</f>
        <v>0</v>
      </c>
      <c r="V107">
        <f>VLOOKUP($B107,'Tillförd energi'!$B$1:$AI$700,MATCH(V$1,'Tillförd energi'!$B$1:$AQ$1,0),FALSE)</f>
        <v>0</v>
      </c>
      <c r="W107">
        <f>VLOOKUP($B107,'Tillförd energi'!$B$1:$AI$700,MATCH(W$1,'Tillförd energi'!$B$1:$AQ$1,0),FALSE)</f>
        <v>0</v>
      </c>
      <c r="X107">
        <f>VLOOKUP($B107,'Tillförd energi'!$B$1:$AI$700,MATCH(X$1,'Tillförd energi'!$B$1:$AQ$1,0),FALSE)</f>
        <v>0</v>
      </c>
      <c r="Y107">
        <f>VLOOKUP($B107,'Tillförd energi'!$B$1:$AI$700,MATCH(Y$1,'Tillförd energi'!$B$1:$AQ$1,0),FALSE)</f>
        <v>0</v>
      </c>
      <c r="Z107">
        <f>VLOOKUP($B107,'Tillförd energi'!$B$1:$AI$700,MATCH(Z$1,'Tillförd energi'!$B$1:$AQ$1,0),FALSE)</f>
        <v>0</v>
      </c>
      <c r="AA107">
        <f>VLOOKUP($B107,'Tillförd energi'!$B$1:$AI$700,MATCH(AA$1,'Tillförd energi'!$B$1:$AQ$1,0),FALSE)</f>
        <v>0</v>
      </c>
      <c r="AB107">
        <f>VLOOKUP($B107,'Tillförd energi'!$B$1:$AI$700,MATCH(AB$1,'Tillförd energi'!$B$1:$AQ$1,0),FALSE)</f>
        <v>0</v>
      </c>
      <c r="AC107">
        <f>VLOOKUP($B107,'Tillförd energi'!$B$1:$AI$700,MATCH(AC$1,'Tillförd energi'!$B$1:$AQ$1,0),FALSE)</f>
        <v>0</v>
      </c>
      <c r="AD107">
        <f>VLOOKUP($B107,'Tillförd energi'!$B$1:$AI$700,MATCH(AD$1,'Tillförd energi'!$B$1:$AQ$1,0),FALSE)</f>
        <v>0</v>
      </c>
      <c r="AE107">
        <f>VLOOKUP($B107,'Tillförd energi'!$B$1:$AI$700,MATCH(AE$1,'Tillförd energi'!$B$1:$AQ$1,0),FALSE)</f>
        <v>0</v>
      </c>
      <c r="AF107">
        <f>VLOOKUP($B107,'Tillförd energi'!$B$1:$AI$700,MATCH(AF$1,'Tillförd energi'!$B$1:$AQ$1,0),FALSE)</f>
        <v>0</v>
      </c>
      <c r="AG107">
        <f>IFERROR(VLOOKUP(B107,Miljö!$B$1:$AC$550,MATCH("Köpt mängd produktionsspecifik fjärrvärme:",Miljö!$B$1:$AC$1,0),FALSE)/1,0)</f>
        <v>0</v>
      </c>
      <c r="AI107">
        <f t="shared" si="20"/>
        <v>0</v>
      </c>
      <c r="AJ107">
        <f t="shared" si="21"/>
        <v>0</v>
      </c>
      <c r="AK107" t="str">
        <f>IF(ISERROR(1/VLOOKUP($B107,Leveranser!$B$1:$S$500,MATCH("såld värme (gwh)",Leveranser!$B$1:$S$1,0),FALSE)),"",VLOOKUP($B107,Leveranser!$B$1:$S$500,MATCH("såld värme (gwh)",Leveranser!$B$1:$S$1,0),FALSE))</f>
        <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195" t="str">
        <f t="shared" si="22"/>
        <v/>
      </c>
      <c r="AP107" t="str">
        <f>IFERROR(VLOOKUP($B107,Miljövärden!$B$2:$H$550,7,FALSE),"Nej, saknas")</f>
        <v>Nej</v>
      </c>
      <c r="AQ107" t="str">
        <f>IFERROR(VLOOKUP($B107,Miljövärden!$B$2:$H$550,6,FALSE),"Nej, saknas")</f>
        <v>Nej</v>
      </c>
      <c r="AU107">
        <f t="shared" si="23"/>
        <v>0</v>
      </c>
      <c r="AV107">
        <f t="shared" si="24"/>
        <v>0</v>
      </c>
      <c r="AW107">
        <f t="shared" si="25"/>
        <v>0</v>
      </c>
      <c r="AX107">
        <f t="shared" si="26"/>
        <v>0</v>
      </c>
      <c r="AZ107">
        <f t="shared" si="27"/>
        <v>0</v>
      </c>
      <c r="BC107">
        <f t="shared" si="28"/>
        <v>0</v>
      </c>
      <c r="BD107">
        <f t="shared" si="29"/>
        <v>0</v>
      </c>
      <c r="BE107">
        <f t="shared" si="30"/>
        <v>0</v>
      </c>
      <c r="BF107">
        <f t="shared" si="31"/>
        <v>0</v>
      </c>
      <c r="BG107">
        <f t="shared" si="32"/>
        <v>0</v>
      </c>
      <c r="BH107">
        <f t="shared" si="33"/>
        <v>0</v>
      </c>
      <c r="BJ107" s="195" t="e">
        <f t="shared" si="34"/>
        <v>#DIV/0!</v>
      </c>
      <c r="BK107" s="195" t="e">
        <f t="shared" si="35"/>
        <v>#DIV/0!</v>
      </c>
      <c r="BL107" s="195" t="e">
        <f t="shared" si="36"/>
        <v>#DIV/0!</v>
      </c>
      <c r="BM107" s="195" t="e">
        <f t="shared" si="37"/>
        <v>#DIV/0!</v>
      </c>
      <c r="BN107" s="195" t="e">
        <f t="shared" si="38"/>
        <v>#DIV/0!</v>
      </c>
    </row>
    <row r="108" spans="1:66" x14ac:dyDescent="0.25">
      <c r="A108" s="2" t="s">
        <v>175</v>
      </c>
      <c r="B108" s="2" t="s">
        <v>181</v>
      </c>
      <c r="C108">
        <f>VLOOKUP($B108,'Tillförd energi'!$B$1:$AI$700,MATCH(C$1,'Tillförd energi'!$B$1:$AQ$1,0),FALSE)</f>
        <v>0</v>
      </c>
      <c r="D108">
        <f>VLOOKUP($B108,'Tillförd energi'!$B$1:$AI$700,MATCH(D$1,'Tillförd energi'!$B$1:$AQ$1,0),FALSE)</f>
        <v>0</v>
      </c>
      <c r="E108">
        <f>VLOOKUP($B108,'Tillförd energi'!$B$1:$AI$700,MATCH(E$1,'Tillförd energi'!$B$1:$AQ$1,0),FALSE)</f>
        <v>0</v>
      </c>
      <c r="F108">
        <f>VLOOKUP($B108,'Tillförd energi'!$B$1:$AI$700,MATCH(F$1,'Tillförd energi'!$B$1:$AQ$1,0),FALSE)</f>
        <v>0</v>
      </c>
      <c r="G108">
        <f>VLOOKUP($B108,'Tillförd energi'!$B$1:$AI$700,MATCH(G$1,'Tillförd energi'!$B$1:$AQ$1,0),FALSE)</f>
        <v>0</v>
      </c>
      <c r="H108">
        <f>VLOOKUP($B108,'Tillförd energi'!$B$1:$AI$700,MATCH(H$1,'Tillförd energi'!$B$1:$AQ$1,0),FALSE)</f>
        <v>0</v>
      </c>
      <c r="I108">
        <f>VLOOKUP($B108,'Tillförd energi'!$B$1:$AI$700,MATCH(I$1,'Tillförd energi'!$B$1:$AQ$1,0),FALSE)</f>
        <v>0</v>
      </c>
      <c r="J108">
        <f>VLOOKUP($B108,'Tillförd energi'!$B$1:$AI$700,MATCH(J$1,'Tillförd energi'!$B$1:$AQ$1,0),FALSE)</f>
        <v>0</v>
      </c>
      <c r="K108">
        <v>0</v>
      </c>
      <c r="L108">
        <f>VLOOKUP($B108,'Tillförd energi'!$B$1:$AI$700,MATCH(L$1,'Tillförd energi'!$B$1:$AQ$1,0),FALSE)</f>
        <v>0</v>
      </c>
      <c r="M108">
        <f>VLOOKUP($B108,'Tillförd energi'!$B$1:$AI$700,MATCH(M$1,'Tillförd energi'!$B$1:$AQ$1,0),FALSE)</f>
        <v>0</v>
      </c>
      <c r="N108">
        <f>VLOOKUP($B108,'Tillförd energi'!$B$1:$AI$700,MATCH(N$1,'Tillförd energi'!$B$1:$AQ$1,0),FALSE)</f>
        <v>0</v>
      </c>
      <c r="O108">
        <f>VLOOKUP($B108,'Tillförd energi'!$B$1:$AI$700,MATCH(O$1,'Tillförd energi'!$B$1:$AQ$1,0),FALSE)</f>
        <v>0</v>
      </c>
      <c r="P108">
        <f>VLOOKUP($B108,'Tillförd energi'!$B$1:$AI$700,MATCH(P$1,'Tillförd energi'!$B$1:$AQ$1,0),FALSE)</f>
        <v>0</v>
      </c>
      <c r="Q108">
        <f>VLOOKUP($B108,'Tillförd energi'!$B$1:$AI$700,MATCH(Q$1,'Tillförd energi'!$B$1:$AQ$1,0),FALSE)</f>
        <v>0</v>
      </c>
      <c r="R108">
        <f>VLOOKUP($B108,'Tillförd energi'!$B$1:$AI$700,MATCH(R$1,'Tillförd energi'!$B$1:$AQ$1,0),FALSE)</f>
        <v>0</v>
      </c>
      <c r="S108">
        <f>VLOOKUP($B108,'Tillförd energi'!$B$1:$AI$700,MATCH(S$1,'Tillförd energi'!$B$1:$AQ$1,0),FALSE)</f>
        <v>0</v>
      </c>
      <c r="T108">
        <f>VLOOKUP($B108,'Tillförd energi'!$B$1:$AI$700,MATCH(T$1,'Tillförd energi'!$B$1:$AQ$1,0),FALSE)</f>
        <v>0</v>
      </c>
      <c r="U108">
        <f>VLOOKUP($B108,'Tillförd energi'!$B$1:$AI$700,MATCH(U$1,'Tillförd energi'!$B$1:$AQ$1,0),FALSE)</f>
        <v>0</v>
      </c>
      <c r="V108">
        <f>VLOOKUP($B108,'Tillförd energi'!$B$1:$AI$700,MATCH(V$1,'Tillförd energi'!$B$1:$AQ$1,0),FALSE)</f>
        <v>0</v>
      </c>
      <c r="W108">
        <f>VLOOKUP($B108,'Tillförd energi'!$B$1:$AI$700,MATCH(W$1,'Tillförd energi'!$B$1:$AQ$1,0),FALSE)</f>
        <v>0</v>
      </c>
      <c r="X108">
        <f>VLOOKUP($B108,'Tillförd energi'!$B$1:$AI$700,MATCH(X$1,'Tillförd energi'!$B$1:$AQ$1,0),FALSE)</f>
        <v>0</v>
      </c>
      <c r="Y108">
        <f>VLOOKUP($B108,'Tillförd energi'!$B$1:$AI$700,MATCH(Y$1,'Tillförd energi'!$B$1:$AQ$1,0),FALSE)</f>
        <v>0</v>
      </c>
      <c r="Z108">
        <f>VLOOKUP($B108,'Tillförd energi'!$B$1:$AI$700,MATCH(Z$1,'Tillförd energi'!$B$1:$AQ$1,0),FALSE)</f>
        <v>0</v>
      </c>
      <c r="AA108">
        <f>VLOOKUP($B108,'Tillförd energi'!$B$1:$AI$700,MATCH(AA$1,'Tillförd energi'!$B$1:$AQ$1,0),FALSE)</f>
        <v>0</v>
      </c>
      <c r="AB108">
        <f>VLOOKUP($B108,'Tillförd energi'!$B$1:$AI$700,MATCH(AB$1,'Tillförd energi'!$B$1:$AQ$1,0),FALSE)</f>
        <v>0</v>
      </c>
      <c r="AC108">
        <f>VLOOKUP($B108,'Tillförd energi'!$B$1:$AI$700,MATCH(AC$1,'Tillförd energi'!$B$1:$AQ$1,0),FALSE)</f>
        <v>0</v>
      </c>
      <c r="AD108">
        <f>VLOOKUP($B108,'Tillförd energi'!$B$1:$AI$700,MATCH(AD$1,'Tillförd energi'!$B$1:$AQ$1,0),FALSE)</f>
        <v>0</v>
      </c>
      <c r="AE108">
        <f>VLOOKUP($B108,'Tillförd energi'!$B$1:$AI$700,MATCH(AE$1,'Tillförd energi'!$B$1:$AQ$1,0),FALSE)</f>
        <v>0</v>
      </c>
      <c r="AF108">
        <f>VLOOKUP($B108,'Tillförd energi'!$B$1:$AI$700,MATCH(AF$1,'Tillförd energi'!$B$1:$AQ$1,0),FALSE)</f>
        <v>0</v>
      </c>
      <c r="AG108">
        <f>IFERROR(VLOOKUP(B108,Miljö!$B$1:$AC$550,MATCH("Köpt mängd produktionsspecifik fjärrvärme:",Miljö!$B$1:$AC$1,0),FALSE)/1,0)</f>
        <v>0</v>
      </c>
      <c r="AI108">
        <f t="shared" si="20"/>
        <v>0</v>
      </c>
      <c r="AJ108">
        <f t="shared" si="21"/>
        <v>0</v>
      </c>
      <c r="AK108" t="str">
        <f>IF(ISERROR(1/VLOOKUP($B108,Leveranser!$B$1:$S$500,MATCH("såld värme (gwh)",Leveranser!$B$1:$S$1,0),FALSE)),"",VLOOKUP($B108,Leveranser!$B$1:$S$500,MATCH("såld värme (gwh)",Leveranser!$B$1:$S$1,0),FALSE))</f>
        <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195" t="str">
        <f t="shared" si="22"/>
        <v/>
      </c>
      <c r="AP108" t="str">
        <f>IFERROR(VLOOKUP($B108,Miljövärden!$B$2:$H$550,7,FALSE),"Nej, saknas")</f>
        <v>Nej</v>
      </c>
      <c r="AQ108" t="str">
        <f>IFERROR(VLOOKUP($B108,Miljövärden!$B$2:$H$550,6,FALSE),"Nej, saknas")</f>
        <v>Nej</v>
      </c>
      <c r="AU108">
        <f t="shared" si="23"/>
        <v>0</v>
      </c>
      <c r="AV108">
        <f t="shared" si="24"/>
        <v>0</v>
      </c>
      <c r="AW108">
        <f t="shared" si="25"/>
        <v>0</v>
      </c>
      <c r="AX108">
        <f t="shared" si="26"/>
        <v>0</v>
      </c>
      <c r="AZ108">
        <f t="shared" si="27"/>
        <v>0</v>
      </c>
      <c r="BC108">
        <f t="shared" si="28"/>
        <v>0</v>
      </c>
      <c r="BD108">
        <f t="shared" si="29"/>
        <v>0</v>
      </c>
      <c r="BE108">
        <f t="shared" si="30"/>
        <v>0</v>
      </c>
      <c r="BF108">
        <f t="shared" si="31"/>
        <v>0</v>
      </c>
      <c r="BG108">
        <f t="shared" si="32"/>
        <v>0</v>
      </c>
      <c r="BH108">
        <f t="shared" si="33"/>
        <v>0</v>
      </c>
      <c r="BJ108" s="195" t="e">
        <f t="shared" si="34"/>
        <v>#DIV/0!</v>
      </c>
      <c r="BK108" s="195" t="e">
        <f t="shared" si="35"/>
        <v>#DIV/0!</v>
      </c>
      <c r="BL108" s="195" t="e">
        <f t="shared" si="36"/>
        <v>#DIV/0!</v>
      </c>
      <c r="BM108" s="195" t="e">
        <f t="shared" si="37"/>
        <v>#DIV/0!</v>
      </c>
      <c r="BN108" s="195" t="e">
        <f t="shared" si="38"/>
        <v>#DIV/0!</v>
      </c>
    </row>
    <row r="109" spans="1:66" x14ac:dyDescent="0.25">
      <c r="A109" s="2" t="s">
        <v>175</v>
      </c>
      <c r="B109" s="2" t="s">
        <v>182</v>
      </c>
      <c r="C109">
        <f>VLOOKUP($B109,'Tillförd energi'!$B$1:$AI$700,MATCH(C$1,'Tillförd energi'!$B$1:$AQ$1,0),FALSE)</f>
        <v>0</v>
      </c>
      <c r="D109">
        <f>VLOOKUP($B109,'Tillförd energi'!$B$1:$AI$700,MATCH(D$1,'Tillförd energi'!$B$1:$AQ$1,0),FALSE)</f>
        <v>0</v>
      </c>
      <c r="E109">
        <f>VLOOKUP($B109,'Tillförd energi'!$B$1:$AI$700,MATCH(E$1,'Tillförd energi'!$B$1:$AQ$1,0),FALSE)</f>
        <v>0</v>
      </c>
      <c r="F109">
        <f>VLOOKUP($B109,'Tillförd energi'!$B$1:$AI$700,MATCH(F$1,'Tillförd energi'!$B$1:$AQ$1,0),FALSE)</f>
        <v>0</v>
      </c>
      <c r="G109">
        <f>VLOOKUP($B109,'Tillförd energi'!$B$1:$AI$700,MATCH(G$1,'Tillförd energi'!$B$1:$AQ$1,0),FALSE)</f>
        <v>0</v>
      </c>
      <c r="H109">
        <f>VLOOKUP($B109,'Tillförd energi'!$B$1:$AI$700,MATCH(H$1,'Tillförd energi'!$B$1:$AQ$1,0),FALSE)</f>
        <v>0</v>
      </c>
      <c r="I109">
        <f>VLOOKUP($B109,'Tillförd energi'!$B$1:$AI$700,MATCH(I$1,'Tillförd energi'!$B$1:$AQ$1,0),FALSE)</f>
        <v>0</v>
      </c>
      <c r="J109">
        <f>VLOOKUP($B109,'Tillförd energi'!$B$1:$AI$700,MATCH(J$1,'Tillförd energi'!$B$1:$AQ$1,0),FALSE)</f>
        <v>0</v>
      </c>
      <c r="K109">
        <v>0</v>
      </c>
      <c r="L109">
        <f>VLOOKUP($B109,'Tillförd energi'!$B$1:$AI$700,MATCH(L$1,'Tillförd energi'!$B$1:$AQ$1,0),FALSE)</f>
        <v>0</v>
      </c>
      <c r="M109">
        <f>VLOOKUP($B109,'Tillförd energi'!$B$1:$AI$700,MATCH(M$1,'Tillförd energi'!$B$1:$AQ$1,0),FALSE)</f>
        <v>0</v>
      </c>
      <c r="N109">
        <f>VLOOKUP($B109,'Tillförd energi'!$B$1:$AI$700,MATCH(N$1,'Tillförd energi'!$B$1:$AQ$1,0),FALSE)</f>
        <v>0</v>
      </c>
      <c r="O109">
        <f>VLOOKUP($B109,'Tillförd energi'!$B$1:$AI$700,MATCH(O$1,'Tillförd energi'!$B$1:$AQ$1,0),FALSE)</f>
        <v>0</v>
      </c>
      <c r="P109">
        <f>VLOOKUP($B109,'Tillförd energi'!$B$1:$AI$700,MATCH(P$1,'Tillförd energi'!$B$1:$AQ$1,0),FALSE)</f>
        <v>0</v>
      </c>
      <c r="Q109">
        <f>VLOOKUP($B109,'Tillförd energi'!$B$1:$AI$700,MATCH(Q$1,'Tillförd energi'!$B$1:$AQ$1,0),FALSE)</f>
        <v>0</v>
      </c>
      <c r="R109">
        <f>VLOOKUP($B109,'Tillförd energi'!$B$1:$AI$700,MATCH(R$1,'Tillförd energi'!$B$1:$AQ$1,0),FALSE)</f>
        <v>0</v>
      </c>
      <c r="S109">
        <f>VLOOKUP($B109,'Tillförd energi'!$B$1:$AI$700,MATCH(S$1,'Tillförd energi'!$B$1:$AQ$1,0),FALSE)</f>
        <v>0</v>
      </c>
      <c r="T109">
        <f>VLOOKUP($B109,'Tillförd energi'!$B$1:$AI$700,MATCH(T$1,'Tillförd energi'!$B$1:$AQ$1,0),FALSE)</f>
        <v>0</v>
      </c>
      <c r="U109">
        <f>VLOOKUP($B109,'Tillförd energi'!$B$1:$AI$700,MATCH(U$1,'Tillförd energi'!$B$1:$AQ$1,0),FALSE)</f>
        <v>0</v>
      </c>
      <c r="V109">
        <f>VLOOKUP($B109,'Tillförd energi'!$B$1:$AI$700,MATCH(V$1,'Tillförd energi'!$B$1:$AQ$1,0),FALSE)</f>
        <v>0</v>
      </c>
      <c r="W109">
        <f>VLOOKUP($B109,'Tillförd energi'!$B$1:$AI$700,MATCH(W$1,'Tillförd energi'!$B$1:$AQ$1,0),FALSE)</f>
        <v>0</v>
      </c>
      <c r="X109">
        <f>VLOOKUP($B109,'Tillförd energi'!$B$1:$AI$700,MATCH(X$1,'Tillförd energi'!$B$1:$AQ$1,0),FALSE)</f>
        <v>0</v>
      </c>
      <c r="Y109">
        <f>VLOOKUP($B109,'Tillförd energi'!$B$1:$AI$700,MATCH(Y$1,'Tillförd energi'!$B$1:$AQ$1,0),FALSE)</f>
        <v>0</v>
      </c>
      <c r="Z109">
        <f>VLOOKUP($B109,'Tillförd energi'!$B$1:$AI$700,MATCH(Z$1,'Tillförd energi'!$B$1:$AQ$1,0),FALSE)</f>
        <v>0</v>
      </c>
      <c r="AA109">
        <f>VLOOKUP($B109,'Tillförd energi'!$B$1:$AI$700,MATCH(AA$1,'Tillförd energi'!$B$1:$AQ$1,0),FALSE)</f>
        <v>0</v>
      </c>
      <c r="AB109">
        <f>VLOOKUP($B109,'Tillförd energi'!$B$1:$AI$700,MATCH(AB$1,'Tillförd energi'!$B$1:$AQ$1,0),FALSE)</f>
        <v>0</v>
      </c>
      <c r="AC109">
        <f>VLOOKUP($B109,'Tillförd energi'!$B$1:$AI$700,MATCH(AC$1,'Tillförd energi'!$B$1:$AQ$1,0),FALSE)</f>
        <v>0</v>
      </c>
      <c r="AD109">
        <f>VLOOKUP($B109,'Tillförd energi'!$B$1:$AI$700,MATCH(AD$1,'Tillförd energi'!$B$1:$AQ$1,0),FALSE)</f>
        <v>0</v>
      </c>
      <c r="AE109">
        <f>VLOOKUP($B109,'Tillförd energi'!$B$1:$AI$700,MATCH(AE$1,'Tillförd energi'!$B$1:$AQ$1,0),FALSE)</f>
        <v>0</v>
      </c>
      <c r="AF109">
        <f>VLOOKUP($B109,'Tillförd energi'!$B$1:$AI$700,MATCH(AF$1,'Tillförd energi'!$B$1:$AQ$1,0),FALSE)</f>
        <v>0</v>
      </c>
      <c r="AG109">
        <f>IFERROR(VLOOKUP(B109,Miljö!$B$1:$AC$550,MATCH("Köpt mängd produktionsspecifik fjärrvärme:",Miljö!$B$1:$AC$1,0),FALSE)/1,0)</f>
        <v>0</v>
      </c>
      <c r="AI109">
        <f t="shared" si="20"/>
        <v>0</v>
      </c>
      <c r="AJ109">
        <f t="shared" si="21"/>
        <v>0</v>
      </c>
      <c r="AK109" t="str">
        <f>IF(ISERROR(1/VLOOKUP($B109,Leveranser!$B$1:$S$500,MATCH("såld värme (gwh)",Leveranser!$B$1:$S$1,0),FALSE)),"",VLOOKUP($B109,Leveranser!$B$1:$S$500,MATCH("såld värme (gwh)",Leveranser!$B$1:$S$1,0),FALSE))</f>
        <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195" t="str">
        <f t="shared" si="22"/>
        <v/>
      </c>
      <c r="AP109" t="str">
        <f>IFERROR(VLOOKUP($B109,Miljövärden!$B$2:$H$550,7,FALSE),"Nej, saknas")</f>
        <v>Nej</v>
      </c>
      <c r="AQ109" t="str">
        <f>IFERROR(VLOOKUP($B109,Miljövärden!$B$2:$H$550,6,FALSE),"Nej, saknas")</f>
        <v>Nej</v>
      </c>
      <c r="AU109">
        <f t="shared" si="23"/>
        <v>0</v>
      </c>
      <c r="AV109">
        <f t="shared" si="24"/>
        <v>0</v>
      </c>
      <c r="AW109">
        <f t="shared" si="25"/>
        <v>0</v>
      </c>
      <c r="AX109">
        <f t="shared" si="26"/>
        <v>0</v>
      </c>
      <c r="AZ109">
        <f t="shared" si="27"/>
        <v>0</v>
      </c>
      <c r="BC109">
        <f t="shared" si="28"/>
        <v>0</v>
      </c>
      <c r="BD109">
        <f t="shared" si="29"/>
        <v>0</v>
      </c>
      <c r="BE109">
        <f t="shared" si="30"/>
        <v>0</v>
      </c>
      <c r="BF109">
        <f t="shared" si="31"/>
        <v>0</v>
      </c>
      <c r="BG109">
        <f t="shared" si="32"/>
        <v>0</v>
      </c>
      <c r="BH109">
        <f t="shared" si="33"/>
        <v>0</v>
      </c>
      <c r="BJ109" s="195" t="e">
        <f t="shared" si="34"/>
        <v>#DIV/0!</v>
      </c>
      <c r="BK109" s="195" t="e">
        <f t="shared" si="35"/>
        <v>#DIV/0!</v>
      </c>
      <c r="BL109" s="195" t="e">
        <f t="shared" si="36"/>
        <v>#DIV/0!</v>
      </c>
      <c r="BM109" s="195" t="e">
        <f t="shared" si="37"/>
        <v>#DIV/0!</v>
      </c>
      <c r="BN109" s="195" t="e">
        <f t="shared" si="38"/>
        <v>#DIV/0!</v>
      </c>
    </row>
    <row r="110" spans="1:66" x14ac:dyDescent="0.25">
      <c r="A110" s="2" t="s">
        <v>175</v>
      </c>
      <c r="B110" s="2" t="s">
        <v>183</v>
      </c>
      <c r="C110">
        <f>VLOOKUP($B110,'Tillförd energi'!$B$1:$AI$700,MATCH(C$1,'Tillförd energi'!$B$1:$AQ$1,0),FALSE)</f>
        <v>0</v>
      </c>
      <c r="D110">
        <f>VLOOKUP($B110,'Tillförd energi'!$B$1:$AI$700,MATCH(D$1,'Tillförd energi'!$B$1:$AQ$1,0),FALSE)</f>
        <v>6.2889999999999997</v>
      </c>
      <c r="E110">
        <f>VLOOKUP($B110,'Tillförd energi'!$B$1:$AI$700,MATCH(E$1,'Tillförd energi'!$B$1:$AQ$1,0),FALSE)</f>
        <v>0</v>
      </c>
      <c r="F110">
        <f>VLOOKUP($B110,'Tillförd energi'!$B$1:$AI$700,MATCH(F$1,'Tillförd energi'!$B$1:$AQ$1,0),FALSE)</f>
        <v>0</v>
      </c>
      <c r="G110">
        <f>VLOOKUP($B110,'Tillförd energi'!$B$1:$AI$700,MATCH(G$1,'Tillförd energi'!$B$1:$AQ$1,0),FALSE)</f>
        <v>0</v>
      </c>
      <c r="H110">
        <f>VLOOKUP($B110,'Tillförd energi'!$B$1:$AI$700,MATCH(H$1,'Tillförd energi'!$B$1:$AQ$1,0),FALSE)</f>
        <v>0</v>
      </c>
      <c r="I110">
        <f>VLOOKUP($B110,'Tillförd energi'!$B$1:$AI$700,MATCH(I$1,'Tillförd energi'!$B$1:$AQ$1,0),FALSE)</f>
        <v>0</v>
      </c>
      <c r="J110">
        <f>VLOOKUP($B110,'Tillförd energi'!$B$1:$AI$700,MATCH(J$1,'Tillförd energi'!$B$1:$AQ$1,0),FALSE)</f>
        <v>2.9000000000000001E-2</v>
      </c>
      <c r="K110">
        <v>0</v>
      </c>
      <c r="L110">
        <f>VLOOKUP($B110,'Tillförd energi'!$B$1:$AI$700,MATCH(L$1,'Tillförd energi'!$B$1:$AQ$1,0),FALSE)</f>
        <v>0</v>
      </c>
      <c r="M110">
        <f>VLOOKUP($B110,'Tillförd energi'!$B$1:$AI$700,MATCH(M$1,'Tillförd energi'!$B$1:$AQ$1,0),FALSE)</f>
        <v>0</v>
      </c>
      <c r="N110">
        <f>VLOOKUP($B110,'Tillförd energi'!$B$1:$AI$700,MATCH(N$1,'Tillförd energi'!$B$1:$AQ$1,0),FALSE)</f>
        <v>0</v>
      </c>
      <c r="O110">
        <f>VLOOKUP($B110,'Tillförd energi'!$B$1:$AI$700,MATCH(O$1,'Tillförd energi'!$B$1:$AQ$1,0),FALSE)</f>
        <v>0</v>
      </c>
      <c r="P110">
        <f>VLOOKUP($B110,'Tillförd energi'!$B$1:$AI$700,MATCH(P$1,'Tillförd energi'!$B$1:$AQ$1,0),FALSE)</f>
        <v>0</v>
      </c>
      <c r="Q110">
        <f>VLOOKUP($B110,'Tillförd energi'!$B$1:$AI$700,MATCH(Q$1,'Tillförd energi'!$B$1:$AQ$1,0),FALSE)</f>
        <v>0</v>
      </c>
      <c r="R110">
        <f>VLOOKUP($B110,'Tillförd energi'!$B$1:$AI$700,MATCH(R$1,'Tillförd energi'!$B$1:$AQ$1,0),FALSE)</f>
        <v>10.141</v>
      </c>
      <c r="S110">
        <f>VLOOKUP($B110,'Tillförd energi'!$B$1:$AI$700,MATCH(S$1,'Tillförd energi'!$B$1:$AQ$1,0),FALSE)</f>
        <v>0</v>
      </c>
      <c r="T110">
        <f>VLOOKUP($B110,'Tillförd energi'!$B$1:$AI$700,MATCH(T$1,'Tillförd energi'!$B$1:$AQ$1,0),FALSE)</f>
        <v>0</v>
      </c>
      <c r="U110">
        <f>VLOOKUP($B110,'Tillförd energi'!$B$1:$AI$700,MATCH(U$1,'Tillförd energi'!$B$1:$AQ$1,0),FALSE)</f>
        <v>0</v>
      </c>
      <c r="V110">
        <f>VLOOKUP($B110,'Tillförd energi'!$B$1:$AI$700,MATCH(V$1,'Tillförd energi'!$B$1:$AQ$1,0),FALSE)</f>
        <v>0</v>
      </c>
      <c r="W110">
        <f>VLOOKUP($B110,'Tillförd energi'!$B$1:$AI$700,MATCH(W$1,'Tillförd energi'!$B$1:$AQ$1,0),FALSE)</f>
        <v>50.497999999999998</v>
      </c>
      <c r="X110">
        <f>VLOOKUP($B110,'Tillförd energi'!$B$1:$AI$700,MATCH(X$1,'Tillförd energi'!$B$1:$AQ$1,0),FALSE)</f>
        <v>0</v>
      </c>
      <c r="Y110">
        <f>VLOOKUP($B110,'Tillförd energi'!$B$1:$AI$700,MATCH(Y$1,'Tillförd energi'!$B$1:$AQ$1,0),FALSE)</f>
        <v>0</v>
      </c>
      <c r="Z110">
        <f>VLOOKUP($B110,'Tillförd energi'!$B$1:$AI$700,MATCH(Z$1,'Tillförd energi'!$B$1:$AQ$1,0),FALSE)</f>
        <v>0</v>
      </c>
      <c r="AA110">
        <f>VLOOKUP($B110,'Tillförd energi'!$B$1:$AI$700,MATCH(AA$1,'Tillförd energi'!$B$1:$AQ$1,0),FALSE)</f>
        <v>4.5149999999999997</v>
      </c>
      <c r="AB110">
        <f>VLOOKUP($B110,'Tillförd energi'!$B$1:$AI$700,MATCH(AB$1,'Tillförd energi'!$B$1:$AQ$1,0),FALSE)</f>
        <v>9.5359999999999996</v>
      </c>
      <c r="AC110">
        <f>VLOOKUP($B110,'Tillförd energi'!$B$1:$AI$700,MATCH(AC$1,'Tillförd energi'!$B$1:$AQ$1,0),FALSE)</f>
        <v>0</v>
      </c>
      <c r="AD110">
        <f>VLOOKUP($B110,'Tillförd energi'!$B$1:$AI$700,MATCH(AD$1,'Tillförd energi'!$B$1:$AQ$1,0),FALSE)</f>
        <v>0</v>
      </c>
      <c r="AE110">
        <f>VLOOKUP($B110,'Tillförd energi'!$B$1:$AI$700,MATCH(AE$1,'Tillförd energi'!$B$1:$AQ$1,0),FALSE)</f>
        <v>0</v>
      </c>
      <c r="AF110">
        <f>VLOOKUP($B110,'Tillförd energi'!$B$1:$AI$700,MATCH(AF$1,'Tillförd energi'!$B$1:$AQ$1,0),FALSE)</f>
        <v>1.9490000000000001</v>
      </c>
      <c r="AG110">
        <f>IFERROR(VLOOKUP(B110,Miljö!$B$1:$AC$550,MATCH("Köpt mängd produktionsspecifik fjärrvärme:",Miljö!$B$1:$AC$1,0),FALSE)/1,0)</f>
        <v>0</v>
      </c>
      <c r="AI110">
        <f t="shared" si="20"/>
        <v>82.956999999999994</v>
      </c>
      <c r="AJ110">
        <f t="shared" si="21"/>
        <v>82.956999999999994</v>
      </c>
      <c r="AK110">
        <f>IF(ISERROR(1/VLOOKUP($B110,Leveranser!$B$1:$S$500,MATCH("såld värme (gwh)",Leveranser!$B$1:$S$1,0),FALSE)),"",VLOOKUP($B110,Leveranser!$B$1:$S$500,MATCH("såld värme (gwh)",Leveranser!$B$1:$S$1,0),FALSE))</f>
        <v>72.665999999999997</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195">
        <f t="shared" si="22"/>
        <v>0.87594778017527153</v>
      </c>
      <c r="AP110" t="str">
        <f>IFERROR(VLOOKUP($B110,Miljövärden!$B$2:$H$550,7,FALSE),"Nej, saknas")</f>
        <v>Ja</v>
      </c>
      <c r="AQ110" t="str">
        <f>IFERROR(VLOOKUP($B110,Miljövärden!$B$2:$H$550,6,FALSE),"Nej, saknas")</f>
        <v>Nej</v>
      </c>
      <c r="AU110">
        <f t="shared" si="23"/>
        <v>6.4639999999999995</v>
      </c>
      <c r="AV110">
        <f t="shared" si="24"/>
        <v>0</v>
      </c>
      <c r="AW110">
        <f t="shared" si="25"/>
        <v>0</v>
      </c>
      <c r="AX110">
        <f t="shared" si="26"/>
        <v>10.141</v>
      </c>
      <c r="AZ110">
        <f t="shared" si="27"/>
        <v>60.638999999999996</v>
      </c>
      <c r="BC110">
        <f t="shared" si="28"/>
        <v>6.2889999999999997</v>
      </c>
      <c r="BD110">
        <f t="shared" si="29"/>
        <v>0</v>
      </c>
      <c r="BE110">
        <f t="shared" si="30"/>
        <v>60.638999999999996</v>
      </c>
      <c r="BF110">
        <f t="shared" si="31"/>
        <v>9.5649999999999995</v>
      </c>
      <c r="BG110">
        <f t="shared" si="32"/>
        <v>6.4639999999999995</v>
      </c>
      <c r="BH110">
        <f t="shared" si="33"/>
        <v>82.956999999999994</v>
      </c>
      <c r="BJ110" s="195">
        <f t="shared" si="34"/>
        <v>7.5810359583880813E-2</v>
      </c>
      <c r="BK110" s="195">
        <f t="shared" si="35"/>
        <v>0</v>
      </c>
      <c r="BL110" s="195">
        <f t="shared" si="36"/>
        <v>0.73096905625806141</v>
      </c>
      <c r="BM110" s="195">
        <f t="shared" si="37"/>
        <v>0.11530069795195101</v>
      </c>
      <c r="BN110" s="195">
        <f t="shared" si="38"/>
        <v>7.7919886206106778E-2</v>
      </c>
    </row>
    <row r="111" spans="1:66" x14ac:dyDescent="0.25">
      <c r="A111" s="2" t="s">
        <v>175</v>
      </c>
      <c r="B111" s="2" t="s">
        <v>184</v>
      </c>
      <c r="C111">
        <f>VLOOKUP($B111,'Tillförd energi'!$B$1:$AI$700,MATCH(C$1,'Tillförd energi'!$B$1:$AQ$1,0),FALSE)</f>
        <v>0</v>
      </c>
      <c r="D111">
        <f>VLOOKUP($B111,'Tillförd energi'!$B$1:$AI$700,MATCH(D$1,'Tillförd energi'!$B$1:$AQ$1,0),FALSE)</f>
        <v>0</v>
      </c>
      <c r="E111">
        <f>VLOOKUP($B111,'Tillförd energi'!$B$1:$AI$700,MATCH(E$1,'Tillförd energi'!$B$1:$AQ$1,0),FALSE)</f>
        <v>0</v>
      </c>
      <c r="F111">
        <f>VLOOKUP($B111,'Tillförd energi'!$B$1:$AI$700,MATCH(F$1,'Tillförd energi'!$B$1:$AQ$1,0),FALSE)</f>
        <v>0</v>
      </c>
      <c r="G111">
        <f>VLOOKUP($B111,'Tillförd energi'!$B$1:$AI$700,MATCH(G$1,'Tillförd energi'!$B$1:$AQ$1,0),FALSE)</f>
        <v>0</v>
      </c>
      <c r="H111">
        <f>VLOOKUP($B111,'Tillförd energi'!$B$1:$AI$700,MATCH(H$1,'Tillförd energi'!$B$1:$AQ$1,0),FALSE)</f>
        <v>0</v>
      </c>
      <c r="I111">
        <f>VLOOKUP($B111,'Tillförd energi'!$B$1:$AI$700,MATCH(I$1,'Tillförd energi'!$B$1:$AQ$1,0),FALSE)</f>
        <v>0</v>
      </c>
      <c r="J111">
        <f>VLOOKUP($B111,'Tillförd energi'!$B$1:$AI$700,MATCH(J$1,'Tillförd energi'!$B$1:$AQ$1,0),FALSE)</f>
        <v>0</v>
      </c>
      <c r="K111">
        <v>0</v>
      </c>
      <c r="L111">
        <f>VLOOKUP($B111,'Tillförd energi'!$B$1:$AI$700,MATCH(L$1,'Tillförd energi'!$B$1:$AQ$1,0),FALSE)</f>
        <v>0</v>
      </c>
      <c r="M111">
        <f>VLOOKUP($B111,'Tillförd energi'!$B$1:$AI$700,MATCH(M$1,'Tillförd energi'!$B$1:$AQ$1,0),FALSE)</f>
        <v>0</v>
      </c>
      <c r="N111">
        <f>VLOOKUP($B111,'Tillförd energi'!$B$1:$AI$700,MATCH(N$1,'Tillförd energi'!$B$1:$AQ$1,0),FALSE)</f>
        <v>0</v>
      </c>
      <c r="O111">
        <f>VLOOKUP($B111,'Tillförd energi'!$B$1:$AI$700,MATCH(O$1,'Tillförd energi'!$B$1:$AQ$1,0),FALSE)</f>
        <v>0</v>
      </c>
      <c r="P111">
        <f>VLOOKUP($B111,'Tillförd energi'!$B$1:$AI$700,MATCH(P$1,'Tillförd energi'!$B$1:$AQ$1,0),FALSE)</f>
        <v>0</v>
      </c>
      <c r="Q111">
        <f>VLOOKUP($B111,'Tillförd energi'!$B$1:$AI$700,MATCH(Q$1,'Tillförd energi'!$B$1:$AQ$1,0),FALSE)</f>
        <v>0</v>
      </c>
      <c r="R111">
        <f>VLOOKUP($B111,'Tillförd energi'!$B$1:$AI$700,MATCH(R$1,'Tillförd energi'!$B$1:$AQ$1,0),FALSE)</f>
        <v>0</v>
      </c>
      <c r="S111">
        <f>VLOOKUP($B111,'Tillförd energi'!$B$1:$AI$700,MATCH(S$1,'Tillförd energi'!$B$1:$AQ$1,0),FALSE)</f>
        <v>0</v>
      </c>
      <c r="T111">
        <f>VLOOKUP($B111,'Tillförd energi'!$B$1:$AI$700,MATCH(T$1,'Tillförd energi'!$B$1:$AQ$1,0),FALSE)</f>
        <v>0</v>
      </c>
      <c r="U111">
        <f>VLOOKUP($B111,'Tillförd energi'!$B$1:$AI$700,MATCH(U$1,'Tillförd energi'!$B$1:$AQ$1,0),FALSE)</f>
        <v>0</v>
      </c>
      <c r="V111">
        <f>VLOOKUP($B111,'Tillförd energi'!$B$1:$AI$700,MATCH(V$1,'Tillförd energi'!$B$1:$AQ$1,0),FALSE)</f>
        <v>0</v>
      </c>
      <c r="W111">
        <f>VLOOKUP($B111,'Tillförd energi'!$B$1:$AI$700,MATCH(W$1,'Tillförd energi'!$B$1:$AQ$1,0),FALSE)</f>
        <v>0</v>
      </c>
      <c r="X111">
        <f>VLOOKUP($B111,'Tillförd energi'!$B$1:$AI$700,MATCH(X$1,'Tillförd energi'!$B$1:$AQ$1,0),FALSE)</f>
        <v>0</v>
      </c>
      <c r="Y111">
        <f>VLOOKUP($B111,'Tillförd energi'!$B$1:$AI$700,MATCH(Y$1,'Tillförd energi'!$B$1:$AQ$1,0),FALSE)</f>
        <v>0</v>
      </c>
      <c r="Z111">
        <f>VLOOKUP($B111,'Tillförd energi'!$B$1:$AI$700,MATCH(Z$1,'Tillförd energi'!$B$1:$AQ$1,0),FALSE)</f>
        <v>0</v>
      </c>
      <c r="AA111">
        <f>VLOOKUP($B111,'Tillförd energi'!$B$1:$AI$700,MATCH(AA$1,'Tillförd energi'!$B$1:$AQ$1,0),FALSE)</f>
        <v>0</v>
      </c>
      <c r="AB111">
        <f>VLOOKUP($B111,'Tillförd energi'!$B$1:$AI$700,MATCH(AB$1,'Tillförd energi'!$B$1:$AQ$1,0),FALSE)</f>
        <v>0</v>
      </c>
      <c r="AC111">
        <f>VLOOKUP($B111,'Tillförd energi'!$B$1:$AI$700,MATCH(AC$1,'Tillförd energi'!$B$1:$AQ$1,0),FALSE)</f>
        <v>0</v>
      </c>
      <c r="AD111">
        <f>VLOOKUP($B111,'Tillförd energi'!$B$1:$AI$700,MATCH(AD$1,'Tillförd energi'!$B$1:$AQ$1,0),FALSE)</f>
        <v>0</v>
      </c>
      <c r="AE111">
        <f>VLOOKUP($B111,'Tillförd energi'!$B$1:$AI$700,MATCH(AE$1,'Tillförd energi'!$B$1:$AQ$1,0),FALSE)</f>
        <v>0</v>
      </c>
      <c r="AF111">
        <f>VLOOKUP($B111,'Tillförd energi'!$B$1:$AI$700,MATCH(AF$1,'Tillförd energi'!$B$1:$AQ$1,0),FALSE)</f>
        <v>0</v>
      </c>
      <c r="AG111">
        <f>IFERROR(VLOOKUP(B111,Miljö!$B$1:$AC$550,MATCH("Köpt mängd produktionsspecifik fjärrvärme:",Miljö!$B$1:$AC$1,0),FALSE)/1,0)</f>
        <v>0</v>
      </c>
      <c r="AI111">
        <f t="shared" si="20"/>
        <v>0</v>
      </c>
      <c r="AJ111">
        <f t="shared" si="21"/>
        <v>0</v>
      </c>
      <c r="AK111" t="str">
        <f>IF(ISERROR(1/VLOOKUP($B111,Leveranser!$B$1:$S$500,MATCH("såld värme (gwh)",Leveranser!$B$1:$S$1,0),FALSE)),"",VLOOKUP($B111,Leveranser!$B$1:$S$500,MATCH("såld värme (gwh)",Leveranser!$B$1:$S$1,0),FALSE))</f>
        <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195" t="str">
        <f t="shared" si="22"/>
        <v/>
      </c>
      <c r="AP111" t="str">
        <f>IFERROR(VLOOKUP($B111,Miljövärden!$B$2:$H$550,7,FALSE),"Nej, saknas")</f>
        <v>Nej</v>
      </c>
      <c r="AQ111" t="str">
        <f>IFERROR(VLOOKUP($B111,Miljövärden!$B$2:$H$550,6,FALSE),"Nej, saknas")</f>
        <v>Nej</v>
      </c>
      <c r="AU111">
        <f t="shared" si="23"/>
        <v>0</v>
      </c>
      <c r="AV111">
        <f t="shared" si="24"/>
        <v>0</v>
      </c>
      <c r="AW111">
        <f t="shared" si="25"/>
        <v>0</v>
      </c>
      <c r="AX111">
        <f t="shared" si="26"/>
        <v>0</v>
      </c>
      <c r="AZ111">
        <f t="shared" si="27"/>
        <v>0</v>
      </c>
      <c r="BC111">
        <f t="shared" si="28"/>
        <v>0</v>
      </c>
      <c r="BD111">
        <f t="shared" si="29"/>
        <v>0</v>
      </c>
      <c r="BE111">
        <f t="shared" si="30"/>
        <v>0</v>
      </c>
      <c r="BF111">
        <f t="shared" si="31"/>
        <v>0</v>
      </c>
      <c r="BG111">
        <f t="shared" si="32"/>
        <v>0</v>
      </c>
      <c r="BH111">
        <f t="shared" si="33"/>
        <v>0</v>
      </c>
      <c r="BJ111" s="195" t="e">
        <f t="shared" si="34"/>
        <v>#DIV/0!</v>
      </c>
      <c r="BK111" s="195" t="e">
        <f t="shared" si="35"/>
        <v>#DIV/0!</v>
      </c>
      <c r="BL111" s="195" t="e">
        <f t="shared" si="36"/>
        <v>#DIV/0!</v>
      </c>
      <c r="BM111" s="195" t="e">
        <f t="shared" si="37"/>
        <v>#DIV/0!</v>
      </c>
      <c r="BN111" s="195" t="e">
        <f t="shared" si="38"/>
        <v>#DIV/0!</v>
      </c>
    </row>
    <row r="112" spans="1:66" x14ac:dyDescent="0.25">
      <c r="A112" s="2" t="s">
        <v>185</v>
      </c>
      <c r="B112" s="2" t="s">
        <v>186</v>
      </c>
      <c r="C112">
        <f>VLOOKUP($B112,'Tillförd energi'!$B$1:$AI$700,MATCH(C$1,'Tillförd energi'!$B$1:$AQ$1,0),FALSE)</f>
        <v>0</v>
      </c>
      <c r="D112">
        <f>VLOOKUP($B112,'Tillförd energi'!$B$1:$AI$700,MATCH(D$1,'Tillförd energi'!$B$1:$AQ$1,0),FALSE)</f>
        <v>0</v>
      </c>
      <c r="E112">
        <f>VLOOKUP($B112,'Tillförd energi'!$B$1:$AI$700,MATCH(E$1,'Tillförd energi'!$B$1:$AQ$1,0),FALSE)</f>
        <v>0</v>
      </c>
      <c r="F112">
        <f>VLOOKUP($B112,'Tillförd energi'!$B$1:$AI$700,MATCH(F$1,'Tillförd energi'!$B$1:$AQ$1,0),FALSE)</f>
        <v>0</v>
      </c>
      <c r="G112">
        <f>VLOOKUP($B112,'Tillförd energi'!$B$1:$AI$700,MATCH(G$1,'Tillförd energi'!$B$1:$AQ$1,0),FALSE)</f>
        <v>0</v>
      </c>
      <c r="H112">
        <f>VLOOKUP($B112,'Tillförd energi'!$B$1:$AI$700,MATCH(H$1,'Tillförd energi'!$B$1:$AQ$1,0),FALSE)</f>
        <v>0</v>
      </c>
      <c r="I112">
        <f>VLOOKUP($B112,'Tillförd energi'!$B$1:$AI$700,MATCH(I$1,'Tillförd energi'!$B$1:$AQ$1,0),FALSE)</f>
        <v>0</v>
      </c>
      <c r="J112">
        <f>VLOOKUP($B112,'Tillförd energi'!$B$1:$AI$700,MATCH(J$1,'Tillförd energi'!$B$1:$AQ$1,0),FALSE)</f>
        <v>0</v>
      </c>
      <c r="K112">
        <v>0</v>
      </c>
      <c r="L112">
        <f>VLOOKUP($B112,'Tillförd energi'!$B$1:$AI$700,MATCH(L$1,'Tillförd energi'!$B$1:$AQ$1,0),FALSE)</f>
        <v>0</v>
      </c>
      <c r="M112">
        <f>VLOOKUP($B112,'Tillförd energi'!$B$1:$AI$700,MATCH(M$1,'Tillförd energi'!$B$1:$AQ$1,0),FALSE)</f>
        <v>0</v>
      </c>
      <c r="N112">
        <f>VLOOKUP($B112,'Tillförd energi'!$B$1:$AI$700,MATCH(N$1,'Tillförd energi'!$B$1:$AQ$1,0),FALSE)</f>
        <v>0</v>
      </c>
      <c r="O112">
        <f>VLOOKUP($B112,'Tillförd energi'!$B$1:$AI$700,MATCH(O$1,'Tillförd energi'!$B$1:$AQ$1,0),FALSE)</f>
        <v>0</v>
      </c>
      <c r="P112">
        <f>VLOOKUP($B112,'Tillförd energi'!$B$1:$AI$700,MATCH(P$1,'Tillförd energi'!$B$1:$AQ$1,0),FALSE)</f>
        <v>0</v>
      </c>
      <c r="Q112">
        <f>VLOOKUP($B112,'Tillförd energi'!$B$1:$AI$700,MATCH(Q$1,'Tillförd energi'!$B$1:$AQ$1,0),FALSE)</f>
        <v>0</v>
      </c>
      <c r="R112">
        <f>VLOOKUP($B112,'Tillförd energi'!$B$1:$AI$700,MATCH(R$1,'Tillförd energi'!$B$1:$AQ$1,0),FALSE)</f>
        <v>0</v>
      </c>
      <c r="S112">
        <f>VLOOKUP($B112,'Tillförd energi'!$B$1:$AI$700,MATCH(S$1,'Tillförd energi'!$B$1:$AQ$1,0),FALSE)</f>
        <v>0</v>
      </c>
      <c r="T112">
        <f>VLOOKUP($B112,'Tillförd energi'!$B$1:$AI$700,MATCH(T$1,'Tillförd energi'!$B$1:$AQ$1,0),FALSE)</f>
        <v>0</v>
      </c>
      <c r="U112">
        <f>VLOOKUP($B112,'Tillförd energi'!$B$1:$AI$700,MATCH(U$1,'Tillförd energi'!$B$1:$AQ$1,0),FALSE)</f>
        <v>0</v>
      </c>
      <c r="V112">
        <f>VLOOKUP($B112,'Tillförd energi'!$B$1:$AI$700,MATCH(V$1,'Tillförd energi'!$B$1:$AQ$1,0),FALSE)</f>
        <v>0</v>
      </c>
      <c r="W112">
        <f>VLOOKUP($B112,'Tillförd energi'!$B$1:$AI$700,MATCH(W$1,'Tillförd energi'!$B$1:$AQ$1,0),FALSE)</f>
        <v>0</v>
      </c>
      <c r="X112">
        <f>VLOOKUP($B112,'Tillförd energi'!$B$1:$AI$700,MATCH(X$1,'Tillförd energi'!$B$1:$AQ$1,0),FALSE)</f>
        <v>0</v>
      </c>
      <c r="Y112">
        <f>VLOOKUP($B112,'Tillförd energi'!$B$1:$AI$700,MATCH(Y$1,'Tillförd energi'!$B$1:$AQ$1,0),FALSE)</f>
        <v>0</v>
      </c>
      <c r="Z112">
        <f>VLOOKUP($B112,'Tillförd energi'!$B$1:$AI$700,MATCH(Z$1,'Tillförd energi'!$B$1:$AQ$1,0),FALSE)</f>
        <v>0</v>
      </c>
      <c r="AA112">
        <f>VLOOKUP($B112,'Tillförd energi'!$B$1:$AI$700,MATCH(AA$1,'Tillförd energi'!$B$1:$AQ$1,0),FALSE)</f>
        <v>0</v>
      </c>
      <c r="AB112">
        <f>VLOOKUP($B112,'Tillförd energi'!$B$1:$AI$700,MATCH(AB$1,'Tillförd energi'!$B$1:$AQ$1,0),FALSE)</f>
        <v>0</v>
      </c>
      <c r="AC112">
        <f>VLOOKUP($B112,'Tillförd energi'!$B$1:$AI$700,MATCH(AC$1,'Tillförd energi'!$B$1:$AQ$1,0),FALSE)</f>
        <v>0</v>
      </c>
      <c r="AD112">
        <f>VLOOKUP($B112,'Tillförd energi'!$B$1:$AI$700,MATCH(AD$1,'Tillförd energi'!$B$1:$AQ$1,0),FALSE)</f>
        <v>0</v>
      </c>
      <c r="AE112">
        <f>VLOOKUP($B112,'Tillförd energi'!$B$1:$AI$700,MATCH(AE$1,'Tillförd energi'!$B$1:$AQ$1,0),FALSE)</f>
        <v>0</v>
      </c>
      <c r="AF112">
        <f>VLOOKUP($B112,'Tillförd energi'!$B$1:$AI$700,MATCH(AF$1,'Tillförd energi'!$B$1:$AQ$1,0),FALSE)</f>
        <v>0</v>
      </c>
      <c r="AG112">
        <f>IFERROR(VLOOKUP(B112,Miljö!$B$1:$AC$550,MATCH("Köpt mängd produktionsspecifik fjärrvärme:",Miljö!$B$1:$AC$1,0),FALSE)/1,0)</f>
        <v>0</v>
      </c>
      <c r="AI112">
        <f t="shared" si="20"/>
        <v>0</v>
      </c>
      <c r="AJ112">
        <f t="shared" si="21"/>
        <v>0</v>
      </c>
      <c r="AK112" t="str">
        <f>IF(ISERROR(1/VLOOKUP($B112,Leveranser!$B$1:$S$500,MATCH("såld värme (gwh)",Leveranser!$B$1:$S$1,0),FALSE)),"",VLOOKUP($B112,Leveranser!$B$1:$S$500,MATCH("såld värme (gwh)",Leveranser!$B$1:$S$1,0),FALSE))</f>
        <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195" t="str">
        <f t="shared" si="22"/>
        <v/>
      </c>
      <c r="AP112" t="str">
        <f>IFERROR(VLOOKUP($B112,Miljövärden!$B$2:$H$550,7,FALSE),"Nej, saknas")</f>
        <v>Nej</v>
      </c>
      <c r="AQ112" t="str">
        <f>IFERROR(VLOOKUP($B112,Miljövärden!$B$2:$H$550,6,FALSE),"Nej, saknas")</f>
        <v>Nej</v>
      </c>
      <c r="AU112">
        <f t="shared" si="23"/>
        <v>0</v>
      </c>
      <c r="AV112">
        <f t="shared" si="24"/>
        <v>0</v>
      </c>
      <c r="AW112">
        <f t="shared" si="25"/>
        <v>0</v>
      </c>
      <c r="AX112">
        <f t="shared" si="26"/>
        <v>0</v>
      </c>
      <c r="AZ112">
        <f t="shared" si="27"/>
        <v>0</v>
      </c>
      <c r="BC112">
        <f t="shared" si="28"/>
        <v>0</v>
      </c>
      <c r="BD112">
        <f t="shared" si="29"/>
        <v>0</v>
      </c>
      <c r="BE112">
        <f t="shared" si="30"/>
        <v>0</v>
      </c>
      <c r="BF112">
        <f t="shared" si="31"/>
        <v>0</v>
      </c>
      <c r="BG112">
        <f t="shared" si="32"/>
        <v>0</v>
      </c>
      <c r="BH112">
        <f t="shared" si="33"/>
        <v>0</v>
      </c>
      <c r="BJ112" s="195" t="e">
        <f t="shared" si="34"/>
        <v>#DIV/0!</v>
      </c>
      <c r="BK112" s="195" t="e">
        <f t="shared" si="35"/>
        <v>#DIV/0!</v>
      </c>
      <c r="BL112" s="195" t="e">
        <f t="shared" si="36"/>
        <v>#DIV/0!</v>
      </c>
      <c r="BM112" s="195" t="e">
        <f t="shared" si="37"/>
        <v>#DIV/0!</v>
      </c>
      <c r="BN112" s="195" t="e">
        <f t="shared" si="38"/>
        <v>#DIV/0!</v>
      </c>
    </row>
    <row r="113" spans="1:66" x14ac:dyDescent="0.25">
      <c r="A113" s="2" t="s">
        <v>185</v>
      </c>
      <c r="B113" s="2" t="s">
        <v>188</v>
      </c>
      <c r="C113">
        <f>VLOOKUP($B113,'Tillförd energi'!$B$1:$AI$700,MATCH(C$1,'Tillförd energi'!$B$1:$AQ$1,0),FALSE)</f>
        <v>0</v>
      </c>
      <c r="D113">
        <f>VLOOKUP($B113,'Tillförd energi'!$B$1:$AI$700,MATCH(D$1,'Tillförd energi'!$B$1:$AQ$1,0),FALSE)</f>
        <v>0</v>
      </c>
      <c r="E113">
        <f>VLOOKUP($B113,'Tillförd energi'!$B$1:$AI$700,MATCH(E$1,'Tillförd energi'!$B$1:$AQ$1,0),FALSE)</f>
        <v>0</v>
      </c>
      <c r="F113">
        <f>VLOOKUP($B113,'Tillförd energi'!$B$1:$AI$700,MATCH(F$1,'Tillförd energi'!$B$1:$AQ$1,0),FALSE)</f>
        <v>0</v>
      </c>
      <c r="G113">
        <f>VLOOKUP($B113,'Tillförd energi'!$B$1:$AI$700,MATCH(G$1,'Tillförd energi'!$B$1:$AQ$1,0),FALSE)</f>
        <v>0</v>
      </c>
      <c r="H113">
        <f>VLOOKUP($B113,'Tillförd energi'!$B$1:$AI$700,MATCH(H$1,'Tillförd energi'!$B$1:$AQ$1,0),FALSE)</f>
        <v>0</v>
      </c>
      <c r="I113">
        <f>VLOOKUP($B113,'Tillförd energi'!$B$1:$AI$700,MATCH(I$1,'Tillförd energi'!$B$1:$AQ$1,0),FALSE)</f>
        <v>0</v>
      </c>
      <c r="J113">
        <f>VLOOKUP($B113,'Tillförd energi'!$B$1:$AI$700,MATCH(J$1,'Tillförd energi'!$B$1:$AQ$1,0),FALSE)</f>
        <v>0</v>
      </c>
      <c r="K113">
        <v>0</v>
      </c>
      <c r="L113">
        <f>VLOOKUP($B113,'Tillförd energi'!$B$1:$AI$700,MATCH(L$1,'Tillförd energi'!$B$1:$AQ$1,0),FALSE)</f>
        <v>0</v>
      </c>
      <c r="M113">
        <f>VLOOKUP($B113,'Tillförd energi'!$B$1:$AI$700,MATCH(M$1,'Tillförd energi'!$B$1:$AQ$1,0),FALSE)</f>
        <v>0</v>
      </c>
      <c r="N113">
        <f>VLOOKUP($B113,'Tillförd energi'!$B$1:$AI$700,MATCH(N$1,'Tillförd energi'!$B$1:$AQ$1,0),FALSE)</f>
        <v>0</v>
      </c>
      <c r="O113">
        <f>VLOOKUP($B113,'Tillförd energi'!$B$1:$AI$700,MATCH(O$1,'Tillförd energi'!$B$1:$AQ$1,0),FALSE)</f>
        <v>0</v>
      </c>
      <c r="P113">
        <f>VLOOKUP($B113,'Tillförd energi'!$B$1:$AI$700,MATCH(P$1,'Tillförd energi'!$B$1:$AQ$1,0),FALSE)</f>
        <v>0</v>
      </c>
      <c r="Q113">
        <f>VLOOKUP($B113,'Tillförd energi'!$B$1:$AI$700,MATCH(Q$1,'Tillförd energi'!$B$1:$AQ$1,0),FALSE)</f>
        <v>0</v>
      </c>
      <c r="R113">
        <f>VLOOKUP($B113,'Tillförd energi'!$B$1:$AI$700,MATCH(R$1,'Tillförd energi'!$B$1:$AQ$1,0),FALSE)</f>
        <v>0</v>
      </c>
      <c r="S113">
        <f>VLOOKUP($B113,'Tillförd energi'!$B$1:$AI$700,MATCH(S$1,'Tillförd energi'!$B$1:$AQ$1,0),FALSE)</f>
        <v>0</v>
      </c>
      <c r="T113">
        <f>VLOOKUP($B113,'Tillförd energi'!$B$1:$AI$700,MATCH(T$1,'Tillförd energi'!$B$1:$AQ$1,0),FALSE)</f>
        <v>0</v>
      </c>
      <c r="U113">
        <f>VLOOKUP($B113,'Tillförd energi'!$B$1:$AI$700,MATCH(U$1,'Tillförd energi'!$B$1:$AQ$1,0),FALSE)</f>
        <v>0</v>
      </c>
      <c r="V113">
        <f>VLOOKUP($B113,'Tillförd energi'!$B$1:$AI$700,MATCH(V$1,'Tillförd energi'!$B$1:$AQ$1,0),FALSE)</f>
        <v>0</v>
      </c>
      <c r="W113">
        <f>VLOOKUP($B113,'Tillförd energi'!$B$1:$AI$700,MATCH(W$1,'Tillförd energi'!$B$1:$AQ$1,0),FALSE)</f>
        <v>0</v>
      </c>
      <c r="X113">
        <f>VLOOKUP($B113,'Tillförd energi'!$B$1:$AI$700,MATCH(X$1,'Tillförd energi'!$B$1:$AQ$1,0),FALSE)</f>
        <v>0</v>
      </c>
      <c r="Y113">
        <f>VLOOKUP($B113,'Tillförd energi'!$B$1:$AI$700,MATCH(Y$1,'Tillförd energi'!$B$1:$AQ$1,0),FALSE)</f>
        <v>0</v>
      </c>
      <c r="Z113">
        <f>VLOOKUP($B113,'Tillförd energi'!$B$1:$AI$700,MATCH(Z$1,'Tillförd energi'!$B$1:$AQ$1,0),FALSE)</f>
        <v>0</v>
      </c>
      <c r="AA113">
        <f>VLOOKUP($B113,'Tillförd energi'!$B$1:$AI$700,MATCH(AA$1,'Tillförd energi'!$B$1:$AQ$1,0),FALSE)</f>
        <v>0</v>
      </c>
      <c r="AB113">
        <f>VLOOKUP($B113,'Tillförd energi'!$B$1:$AI$700,MATCH(AB$1,'Tillförd energi'!$B$1:$AQ$1,0),FALSE)</f>
        <v>0</v>
      </c>
      <c r="AC113">
        <f>VLOOKUP($B113,'Tillförd energi'!$B$1:$AI$700,MATCH(AC$1,'Tillförd energi'!$B$1:$AQ$1,0),FALSE)</f>
        <v>0</v>
      </c>
      <c r="AD113">
        <f>VLOOKUP($B113,'Tillförd energi'!$B$1:$AI$700,MATCH(AD$1,'Tillförd energi'!$B$1:$AQ$1,0),FALSE)</f>
        <v>0</v>
      </c>
      <c r="AE113">
        <f>VLOOKUP($B113,'Tillförd energi'!$B$1:$AI$700,MATCH(AE$1,'Tillförd energi'!$B$1:$AQ$1,0),FALSE)</f>
        <v>0</v>
      </c>
      <c r="AF113">
        <f>VLOOKUP($B113,'Tillförd energi'!$B$1:$AI$700,MATCH(AF$1,'Tillförd energi'!$B$1:$AQ$1,0),FALSE)</f>
        <v>0</v>
      </c>
      <c r="AG113">
        <f>IFERROR(VLOOKUP(B113,Miljö!$B$1:$AC$550,MATCH("Köpt mängd produktionsspecifik fjärrvärme:",Miljö!$B$1:$AC$1,0),FALSE)/1,0)</f>
        <v>0</v>
      </c>
      <c r="AI113">
        <f t="shared" si="20"/>
        <v>0</v>
      </c>
      <c r="AJ113">
        <f t="shared" si="21"/>
        <v>0</v>
      </c>
      <c r="AK113">
        <f>IF(ISERROR(1/VLOOKUP($B113,Leveranser!$B$1:$S$500,MATCH("såld värme (gwh)",Leveranser!$B$1:$S$1,0),FALSE)),"",VLOOKUP($B113,Leveranser!$B$1:$S$500,MATCH("såld värme (gwh)",Leveranser!$B$1:$S$1,0),FALSE))</f>
        <v>0.8</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195" t="str">
        <f t="shared" si="22"/>
        <v/>
      </c>
      <c r="AP113" t="str">
        <f>IFERROR(VLOOKUP($B113,Miljövärden!$B$2:$H$550,7,FALSE),"Nej, saknas")</f>
        <v>Nej</v>
      </c>
      <c r="AQ113" t="str">
        <f>IFERROR(VLOOKUP($B113,Miljövärden!$B$2:$H$550,6,FALSE),"Nej, saknas")</f>
        <v>Nej</v>
      </c>
      <c r="AU113">
        <f t="shared" si="23"/>
        <v>0</v>
      </c>
      <c r="AV113">
        <f t="shared" si="24"/>
        <v>0</v>
      </c>
      <c r="AW113">
        <f t="shared" si="25"/>
        <v>0</v>
      </c>
      <c r="AX113">
        <f t="shared" si="26"/>
        <v>0</v>
      </c>
      <c r="AZ113">
        <f t="shared" si="27"/>
        <v>0</v>
      </c>
      <c r="BC113">
        <f t="shared" si="28"/>
        <v>0</v>
      </c>
      <c r="BD113">
        <f t="shared" si="29"/>
        <v>0</v>
      </c>
      <c r="BE113">
        <f t="shared" si="30"/>
        <v>0</v>
      </c>
      <c r="BF113">
        <f t="shared" si="31"/>
        <v>0</v>
      </c>
      <c r="BG113">
        <f t="shared" si="32"/>
        <v>0</v>
      </c>
      <c r="BH113">
        <f t="shared" si="33"/>
        <v>0</v>
      </c>
      <c r="BJ113" s="195" t="e">
        <f t="shared" si="34"/>
        <v>#DIV/0!</v>
      </c>
      <c r="BK113" s="195" t="e">
        <f t="shared" si="35"/>
        <v>#DIV/0!</v>
      </c>
      <c r="BL113" s="195" t="e">
        <f t="shared" si="36"/>
        <v>#DIV/0!</v>
      </c>
      <c r="BM113" s="195" t="e">
        <f t="shared" si="37"/>
        <v>#DIV/0!</v>
      </c>
      <c r="BN113" s="195" t="e">
        <f t="shared" si="38"/>
        <v>#DIV/0!</v>
      </c>
    </row>
    <row r="114" spans="1:66" x14ac:dyDescent="0.25">
      <c r="A114" s="2" t="s">
        <v>185</v>
      </c>
      <c r="B114" s="2" t="s">
        <v>189</v>
      </c>
      <c r="C114">
        <f>VLOOKUP($B114,'Tillförd energi'!$B$1:$AI$700,MATCH(C$1,'Tillförd energi'!$B$1:$AQ$1,0),FALSE)</f>
        <v>0</v>
      </c>
      <c r="D114">
        <f>VLOOKUP($B114,'Tillförd energi'!$B$1:$AI$700,MATCH(D$1,'Tillförd energi'!$B$1:$AQ$1,0),FALSE)</f>
        <v>0</v>
      </c>
      <c r="E114">
        <f>VLOOKUP($B114,'Tillförd energi'!$B$1:$AI$700,MATCH(E$1,'Tillförd energi'!$B$1:$AQ$1,0),FALSE)</f>
        <v>0</v>
      </c>
      <c r="F114">
        <f>VLOOKUP($B114,'Tillförd energi'!$B$1:$AI$700,MATCH(F$1,'Tillförd energi'!$B$1:$AQ$1,0),FALSE)</f>
        <v>0</v>
      </c>
      <c r="G114">
        <f>VLOOKUP($B114,'Tillförd energi'!$B$1:$AI$700,MATCH(G$1,'Tillförd energi'!$B$1:$AQ$1,0),FALSE)</f>
        <v>0</v>
      </c>
      <c r="H114">
        <f>VLOOKUP($B114,'Tillförd energi'!$B$1:$AI$700,MATCH(H$1,'Tillförd energi'!$B$1:$AQ$1,0),FALSE)</f>
        <v>0</v>
      </c>
      <c r="I114">
        <f>VLOOKUP($B114,'Tillförd energi'!$B$1:$AI$700,MATCH(I$1,'Tillförd energi'!$B$1:$AQ$1,0),FALSE)</f>
        <v>0</v>
      </c>
      <c r="J114">
        <f>VLOOKUP($B114,'Tillförd energi'!$B$1:$AI$700,MATCH(J$1,'Tillförd energi'!$B$1:$AQ$1,0),FALSE)</f>
        <v>0</v>
      </c>
      <c r="K114">
        <v>0</v>
      </c>
      <c r="L114">
        <f>VLOOKUP($B114,'Tillförd energi'!$B$1:$AI$700,MATCH(L$1,'Tillförd energi'!$B$1:$AQ$1,0),FALSE)</f>
        <v>0</v>
      </c>
      <c r="M114">
        <f>VLOOKUP($B114,'Tillförd energi'!$B$1:$AI$700,MATCH(M$1,'Tillförd energi'!$B$1:$AQ$1,0),FALSE)</f>
        <v>0</v>
      </c>
      <c r="N114">
        <f>VLOOKUP($B114,'Tillförd energi'!$B$1:$AI$700,MATCH(N$1,'Tillförd energi'!$B$1:$AQ$1,0),FALSE)</f>
        <v>0</v>
      </c>
      <c r="O114">
        <f>VLOOKUP($B114,'Tillförd energi'!$B$1:$AI$700,MATCH(O$1,'Tillförd energi'!$B$1:$AQ$1,0),FALSE)</f>
        <v>0</v>
      </c>
      <c r="P114">
        <f>VLOOKUP($B114,'Tillförd energi'!$B$1:$AI$700,MATCH(P$1,'Tillförd energi'!$B$1:$AQ$1,0),FALSE)</f>
        <v>0</v>
      </c>
      <c r="Q114">
        <f>VLOOKUP($B114,'Tillförd energi'!$B$1:$AI$700,MATCH(Q$1,'Tillförd energi'!$B$1:$AQ$1,0),FALSE)</f>
        <v>0</v>
      </c>
      <c r="R114">
        <f>VLOOKUP($B114,'Tillförd energi'!$B$1:$AI$700,MATCH(R$1,'Tillförd energi'!$B$1:$AQ$1,0),FALSE)</f>
        <v>0</v>
      </c>
      <c r="S114">
        <f>VLOOKUP($B114,'Tillförd energi'!$B$1:$AI$700,MATCH(S$1,'Tillförd energi'!$B$1:$AQ$1,0),FALSE)</f>
        <v>0</v>
      </c>
      <c r="T114">
        <f>VLOOKUP($B114,'Tillförd energi'!$B$1:$AI$700,MATCH(T$1,'Tillförd energi'!$B$1:$AQ$1,0),FALSE)</f>
        <v>0</v>
      </c>
      <c r="U114">
        <f>VLOOKUP($B114,'Tillförd energi'!$B$1:$AI$700,MATCH(U$1,'Tillförd energi'!$B$1:$AQ$1,0),FALSE)</f>
        <v>0</v>
      </c>
      <c r="V114">
        <f>VLOOKUP($B114,'Tillförd energi'!$B$1:$AI$700,MATCH(V$1,'Tillförd energi'!$B$1:$AQ$1,0),FALSE)</f>
        <v>0</v>
      </c>
      <c r="W114">
        <f>VLOOKUP($B114,'Tillförd energi'!$B$1:$AI$700,MATCH(W$1,'Tillförd energi'!$B$1:$AQ$1,0),FALSE)</f>
        <v>0</v>
      </c>
      <c r="X114">
        <f>VLOOKUP($B114,'Tillförd energi'!$B$1:$AI$700,MATCH(X$1,'Tillförd energi'!$B$1:$AQ$1,0),FALSE)</f>
        <v>0</v>
      </c>
      <c r="Y114">
        <f>VLOOKUP($B114,'Tillförd energi'!$B$1:$AI$700,MATCH(Y$1,'Tillförd energi'!$B$1:$AQ$1,0),FALSE)</f>
        <v>0</v>
      </c>
      <c r="Z114">
        <f>VLOOKUP($B114,'Tillförd energi'!$B$1:$AI$700,MATCH(Z$1,'Tillförd energi'!$B$1:$AQ$1,0),FALSE)</f>
        <v>0</v>
      </c>
      <c r="AA114">
        <f>VLOOKUP($B114,'Tillförd energi'!$B$1:$AI$700,MATCH(AA$1,'Tillförd energi'!$B$1:$AQ$1,0),FALSE)</f>
        <v>0</v>
      </c>
      <c r="AB114">
        <f>VLOOKUP($B114,'Tillförd energi'!$B$1:$AI$700,MATCH(AB$1,'Tillförd energi'!$B$1:$AQ$1,0),FALSE)</f>
        <v>0</v>
      </c>
      <c r="AC114">
        <f>VLOOKUP($B114,'Tillförd energi'!$B$1:$AI$700,MATCH(AC$1,'Tillförd energi'!$B$1:$AQ$1,0),FALSE)</f>
        <v>0</v>
      </c>
      <c r="AD114">
        <f>VLOOKUP($B114,'Tillförd energi'!$B$1:$AI$700,MATCH(AD$1,'Tillförd energi'!$B$1:$AQ$1,0),FALSE)</f>
        <v>0</v>
      </c>
      <c r="AE114">
        <f>VLOOKUP($B114,'Tillförd energi'!$B$1:$AI$700,MATCH(AE$1,'Tillförd energi'!$B$1:$AQ$1,0),FALSE)</f>
        <v>0</v>
      </c>
      <c r="AF114">
        <f>VLOOKUP($B114,'Tillförd energi'!$B$1:$AI$700,MATCH(AF$1,'Tillförd energi'!$B$1:$AQ$1,0),FALSE)</f>
        <v>8.9999999999999993E-3</v>
      </c>
      <c r="AG114">
        <f>IFERROR(VLOOKUP(B114,Miljö!$B$1:$AC$550,MATCH("Köpt mängd produktionsspecifik fjärrvärme:",Miljö!$B$1:$AC$1,0),FALSE)/1,0)</f>
        <v>0</v>
      </c>
      <c r="AI114">
        <f t="shared" si="20"/>
        <v>8.9999999999999993E-3</v>
      </c>
      <c r="AJ114">
        <f t="shared" si="21"/>
        <v>8.9999999999999993E-3</v>
      </c>
      <c r="AK114">
        <f>IF(ISERROR(1/VLOOKUP($B114,Leveranser!$B$1:$S$500,MATCH("såld värme (gwh)",Leveranser!$B$1:$S$1,0),FALSE)),"",VLOOKUP($B114,Leveranser!$B$1:$S$500,MATCH("såld värme (gwh)",Leveranser!$B$1:$S$1,0),FALSE))</f>
        <v>0.3</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195">
        <f t="shared" si="22"/>
        <v>33.333333333333336</v>
      </c>
      <c r="AP114" t="str">
        <f>IFERROR(VLOOKUP($B114,Miljövärden!$B$2:$H$550,7,FALSE),"Nej, saknas")</f>
        <v>Nej</v>
      </c>
      <c r="AQ114" t="str">
        <f>IFERROR(VLOOKUP($B114,Miljövärden!$B$2:$H$550,6,FALSE),"Nej, saknas")</f>
        <v>Nej</v>
      </c>
      <c r="AU114">
        <f t="shared" si="23"/>
        <v>8.9999999999999993E-3</v>
      </c>
      <c r="AV114">
        <f t="shared" si="24"/>
        <v>0</v>
      </c>
      <c r="AW114">
        <f t="shared" si="25"/>
        <v>0</v>
      </c>
      <c r="AX114">
        <f t="shared" si="26"/>
        <v>0</v>
      </c>
      <c r="AZ114">
        <f t="shared" si="27"/>
        <v>0</v>
      </c>
      <c r="BC114">
        <f t="shared" si="28"/>
        <v>0</v>
      </c>
      <c r="BD114">
        <f t="shared" si="29"/>
        <v>0</v>
      </c>
      <c r="BE114">
        <f t="shared" si="30"/>
        <v>0</v>
      </c>
      <c r="BF114">
        <f t="shared" si="31"/>
        <v>0</v>
      </c>
      <c r="BG114">
        <f t="shared" si="32"/>
        <v>8.9999999999999993E-3</v>
      </c>
      <c r="BH114">
        <f t="shared" si="33"/>
        <v>8.9999999999999993E-3</v>
      </c>
      <c r="BJ114" s="195">
        <f t="shared" si="34"/>
        <v>0</v>
      </c>
      <c r="BK114" s="195">
        <f t="shared" si="35"/>
        <v>0</v>
      </c>
      <c r="BL114" s="195">
        <f t="shared" si="36"/>
        <v>0</v>
      </c>
      <c r="BM114" s="195">
        <f t="shared" si="37"/>
        <v>0</v>
      </c>
      <c r="BN114" s="195">
        <f t="shared" si="38"/>
        <v>1</v>
      </c>
    </row>
    <row r="115" spans="1:66" x14ac:dyDescent="0.25">
      <c r="A115" s="2" t="s">
        <v>185</v>
      </c>
      <c r="B115" s="2" t="s">
        <v>190</v>
      </c>
      <c r="C115">
        <f>VLOOKUP($B115,'Tillförd energi'!$B$1:$AI$700,MATCH(C$1,'Tillförd energi'!$B$1:$AQ$1,0),FALSE)</f>
        <v>0</v>
      </c>
      <c r="D115">
        <f>VLOOKUP($B115,'Tillförd energi'!$B$1:$AI$700,MATCH(D$1,'Tillförd energi'!$B$1:$AQ$1,0),FALSE)</f>
        <v>0</v>
      </c>
      <c r="E115">
        <f>VLOOKUP($B115,'Tillförd energi'!$B$1:$AI$700,MATCH(E$1,'Tillförd energi'!$B$1:$AQ$1,0),FALSE)</f>
        <v>0</v>
      </c>
      <c r="F115">
        <f>VLOOKUP($B115,'Tillförd energi'!$B$1:$AI$700,MATCH(F$1,'Tillförd energi'!$B$1:$AQ$1,0),FALSE)</f>
        <v>0</v>
      </c>
      <c r="G115">
        <f>VLOOKUP($B115,'Tillförd energi'!$B$1:$AI$700,MATCH(G$1,'Tillförd energi'!$B$1:$AQ$1,0),FALSE)</f>
        <v>0</v>
      </c>
      <c r="H115">
        <f>VLOOKUP($B115,'Tillförd energi'!$B$1:$AI$700,MATCH(H$1,'Tillförd energi'!$B$1:$AQ$1,0),FALSE)</f>
        <v>0</v>
      </c>
      <c r="I115">
        <f>VLOOKUP($B115,'Tillförd energi'!$B$1:$AI$700,MATCH(I$1,'Tillförd energi'!$B$1:$AQ$1,0),FALSE)</f>
        <v>0</v>
      </c>
      <c r="J115">
        <f>VLOOKUP($B115,'Tillförd energi'!$B$1:$AI$700,MATCH(J$1,'Tillförd energi'!$B$1:$AQ$1,0),FALSE)</f>
        <v>0</v>
      </c>
      <c r="K115">
        <v>0</v>
      </c>
      <c r="L115">
        <f>VLOOKUP($B115,'Tillförd energi'!$B$1:$AI$700,MATCH(L$1,'Tillförd energi'!$B$1:$AQ$1,0),FALSE)</f>
        <v>0</v>
      </c>
      <c r="M115">
        <f>VLOOKUP($B115,'Tillförd energi'!$B$1:$AI$700,MATCH(M$1,'Tillförd energi'!$B$1:$AQ$1,0),FALSE)</f>
        <v>0</v>
      </c>
      <c r="N115">
        <f>VLOOKUP($B115,'Tillförd energi'!$B$1:$AI$700,MATCH(N$1,'Tillförd energi'!$B$1:$AQ$1,0),FALSE)</f>
        <v>0</v>
      </c>
      <c r="O115">
        <f>VLOOKUP($B115,'Tillförd energi'!$B$1:$AI$700,MATCH(O$1,'Tillförd energi'!$B$1:$AQ$1,0),FALSE)</f>
        <v>0</v>
      </c>
      <c r="P115">
        <f>VLOOKUP($B115,'Tillförd energi'!$B$1:$AI$700,MATCH(P$1,'Tillförd energi'!$B$1:$AQ$1,0),FALSE)</f>
        <v>0</v>
      </c>
      <c r="Q115">
        <f>VLOOKUP($B115,'Tillförd energi'!$B$1:$AI$700,MATCH(Q$1,'Tillförd energi'!$B$1:$AQ$1,0),FALSE)</f>
        <v>0</v>
      </c>
      <c r="R115">
        <f>VLOOKUP($B115,'Tillförd energi'!$B$1:$AI$700,MATCH(R$1,'Tillförd energi'!$B$1:$AQ$1,0),FALSE)</f>
        <v>0</v>
      </c>
      <c r="S115">
        <f>VLOOKUP($B115,'Tillförd energi'!$B$1:$AI$700,MATCH(S$1,'Tillförd energi'!$B$1:$AQ$1,0),FALSE)</f>
        <v>0</v>
      </c>
      <c r="T115">
        <f>VLOOKUP($B115,'Tillförd energi'!$B$1:$AI$700,MATCH(T$1,'Tillförd energi'!$B$1:$AQ$1,0),FALSE)</f>
        <v>0</v>
      </c>
      <c r="U115">
        <f>VLOOKUP($B115,'Tillförd energi'!$B$1:$AI$700,MATCH(U$1,'Tillförd energi'!$B$1:$AQ$1,0),FALSE)</f>
        <v>0</v>
      </c>
      <c r="V115">
        <f>VLOOKUP($B115,'Tillförd energi'!$B$1:$AI$700,MATCH(V$1,'Tillförd energi'!$B$1:$AQ$1,0),FALSE)</f>
        <v>0</v>
      </c>
      <c r="W115">
        <f>VLOOKUP($B115,'Tillförd energi'!$B$1:$AI$700,MATCH(W$1,'Tillförd energi'!$B$1:$AQ$1,0),FALSE)</f>
        <v>0</v>
      </c>
      <c r="X115">
        <f>VLOOKUP($B115,'Tillförd energi'!$B$1:$AI$700,MATCH(X$1,'Tillförd energi'!$B$1:$AQ$1,0),FALSE)</f>
        <v>0</v>
      </c>
      <c r="Y115">
        <f>VLOOKUP($B115,'Tillförd energi'!$B$1:$AI$700,MATCH(Y$1,'Tillförd energi'!$B$1:$AQ$1,0),FALSE)</f>
        <v>0</v>
      </c>
      <c r="Z115">
        <f>VLOOKUP($B115,'Tillförd energi'!$B$1:$AI$700,MATCH(Z$1,'Tillförd energi'!$B$1:$AQ$1,0),FALSE)</f>
        <v>0</v>
      </c>
      <c r="AA115">
        <f>VLOOKUP($B115,'Tillförd energi'!$B$1:$AI$700,MATCH(AA$1,'Tillförd energi'!$B$1:$AQ$1,0),FALSE)</f>
        <v>0</v>
      </c>
      <c r="AB115">
        <f>VLOOKUP($B115,'Tillförd energi'!$B$1:$AI$700,MATCH(AB$1,'Tillförd energi'!$B$1:$AQ$1,0),FALSE)</f>
        <v>0</v>
      </c>
      <c r="AC115">
        <f>VLOOKUP($B115,'Tillförd energi'!$B$1:$AI$700,MATCH(AC$1,'Tillförd energi'!$B$1:$AQ$1,0),FALSE)</f>
        <v>0</v>
      </c>
      <c r="AD115">
        <f>VLOOKUP($B115,'Tillförd energi'!$B$1:$AI$700,MATCH(AD$1,'Tillförd energi'!$B$1:$AQ$1,0),FALSE)</f>
        <v>0</v>
      </c>
      <c r="AE115">
        <f>VLOOKUP($B115,'Tillförd energi'!$B$1:$AI$700,MATCH(AE$1,'Tillförd energi'!$B$1:$AQ$1,0),FALSE)</f>
        <v>0</v>
      </c>
      <c r="AF115">
        <f>VLOOKUP($B115,'Tillförd energi'!$B$1:$AI$700,MATCH(AF$1,'Tillförd energi'!$B$1:$AQ$1,0),FALSE)</f>
        <v>0.16500000000000001</v>
      </c>
      <c r="AG115">
        <f>IFERROR(VLOOKUP(B115,Miljö!$B$1:$AC$550,MATCH("Köpt mängd produktionsspecifik fjärrvärme:",Miljö!$B$1:$AC$1,0),FALSE)/1,0)</f>
        <v>0</v>
      </c>
      <c r="AI115">
        <f t="shared" si="20"/>
        <v>0.16500000000000001</v>
      </c>
      <c r="AJ115">
        <f t="shared" si="21"/>
        <v>0.16500000000000001</v>
      </c>
      <c r="AK115">
        <f>IF(ISERROR(1/VLOOKUP($B115,Leveranser!$B$1:$S$500,MATCH("såld värme (gwh)",Leveranser!$B$1:$S$1,0),FALSE)),"",VLOOKUP($B115,Leveranser!$B$1:$S$500,MATCH("såld värme (gwh)",Leveranser!$B$1:$S$1,0),FALSE))</f>
        <v>5.5</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195">
        <f t="shared" si="22"/>
        <v>33.333333333333329</v>
      </c>
      <c r="AP115" t="str">
        <f>IFERROR(VLOOKUP($B115,Miljövärden!$B$2:$H$550,7,FALSE),"Nej, saknas")</f>
        <v>Nej</v>
      </c>
      <c r="AQ115" t="str">
        <f>IFERROR(VLOOKUP($B115,Miljövärden!$B$2:$H$550,6,FALSE),"Nej, saknas")</f>
        <v>Nej</v>
      </c>
      <c r="AU115">
        <f t="shared" si="23"/>
        <v>0.16500000000000001</v>
      </c>
      <c r="AV115">
        <f t="shared" si="24"/>
        <v>0</v>
      </c>
      <c r="AW115">
        <f t="shared" si="25"/>
        <v>0</v>
      </c>
      <c r="AX115">
        <f t="shared" si="26"/>
        <v>0</v>
      </c>
      <c r="AZ115">
        <f t="shared" si="27"/>
        <v>0</v>
      </c>
      <c r="BC115">
        <f t="shared" si="28"/>
        <v>0</v>
      </c>
      <c r="BD115">
        <f t="shared" si="29"/>
        <v>0</v>
      </c>
      <c r="BE115">
        <f t="shared" si="30"/>
        <v>0</v>
      </c>
      <c r="BF115">
        <f t="shared" si="31"/>
        <v>0</v>
      </c>
      <c r="BG115">
        <f t="shared" si="32"/>
        <v>0.16500000000000001</v>
      </c>
      <c r="BH115">
        <f t="shared" si="33"/>
        <v>0.16500000000000001</v>
      </c>
      <c r="BJ115" s="195">
        <f t="shared" si="34"/>
        <v>0</v>
      </c>
      <c r="BK115" s="195">
        <f t="shared" si="35"/>
        <v>0</v>
      </c>
      <c r="BL115" s="195">
        <f t="shared" si="36"/>
        <v>0</v>
      </c>
      <c r="BM115" s="195">
        <f t="shared" si="37"/>
        <v>0</v>
      </c>
      <c r="BN115" s="195">
        <f t="shared" si="38"/>
        <v>1</v>
      </c>
    </row>
    <row r="116" spans="1:66" x14ac:dyDescent="0.25">
      <c r="A116" s="2" t="s">
        <v>185</v>
      </c>
      <c r="B116" s="2" t="s">
        <v>191</v>
      </c>
      <c r="C116">
        <f>VLOOKUP($B116,'Tillförd energi'!$B$1:$AI$700,MATCH(C$1,'Tillförd energi'!$B$1:$AQ$1,0),FALSE)</f>
        <v>0</v>
      </c>
      <c r="D116">
        <f>VLOOKUP($B116,'Tillförd energi'!$B$1:$AI$700,MATCH(D$1,'Tillförd energi'!$B$1:$AQ$1,0),FALSE)</f>
        <v>0</v>
      </c>
      <c r="E116">
        <f>VLOOKUP($B116,'Tillförd energi'!$B$1:$AI$700,MATCH(E$1,'Tillförd energi'!$B$1:$AQ$1,0),FALSE)</f>
        <v>0</v>
      </c>
      <c r="F116">
        <f>VLOOKUP($B116,'Tillförd energi'!$B$1:$AI$700,MATCH(F$1,'Tillförd energi'!$B$1:$AQ$1,0),FALSE)</f>
        <v>0</v>
      </c>
      <c r="G116">
        <f>VLOOKUP($B116,'Tillförd energi'!$B$1:$AI$700,MATCH(G$1,'Tillförd energi'!$B$1:$AQ$1,0),FALSE)</f>
        <v>0</v>
      </c>
      <c r="H116">
        <f>VLOOKUP($B116,'Tillförd energi'!$B$1:$AI$700,MATCH(H$1,'Tillförd energi'!$B$1:$AQ$1,0),FALSE)</f>
        <v>0</v>
      </c>
      <c r="I116">
        <f>VLOOKUP($B116,'Tillförd energi'!$B$1:$AI$700,MATCH(I$1,'Tillförd energi'!$B$1:$AQ$1,0),FALSE)</f>
        <v>0</v>
      </c>
      <c r="J116">
        <f>VLOOKUP($B116,'Tillförd energi'!$B$1:$AI$700,MATCH(J$1,'Tillförd energi'!$B$1:$AQ$1,0),FALSE)</f>
        <v>0</v>
      </c>
      <c r="K116">
        <v>0</v>
      </c>
      <c r="L116">
        <f>VLOOKUP($B116,'Tillförd energi'!$B$1:$AI$700,MATCH(L$1,'Tillförd energi'!$B$1:$AQ$1,0),FALSE)</f>
        <v>0</v>
      </c>
      <c r="M116">
        <f>VLOOKUP($B116,'Tillförd energi'!$B$1:$AI$700,MATCH(M$1,'Tillförd energi'!$B$1:$AQ$1,0),FALSE)</f>
        <v>0</v>
      </c>
      <c r="N116">
        <f>VLOOKUP($B116,'Tillförd energi'!$B$1:$AI$700,MATCH(N$1,'Tillförd energi'!$B$1:$AQ$1,0),FALSE)</f>
        <v>0</v>
      </c>
      <c r="O116">
        <f>VLOOKUP($B116,'Tillförd energi'!$B$1:$AI$700,MATCH(O$1,'Tillförd energi'!$B$1:$AQ$1,0),FALSE)</f>
        <v>0</v>
      </c>
      <c r="P116">
        <f>VLOOKUP($B116,'Tillförd energi'!$B$1:$AI$700,MATCH(P$1,'Tillförd energi'!$B$1:$AQ$1,0),FALSE)</f>
        <v>0</v>
      </c>
      <c r="Q116">
        <f>VLOOKUP($B116,'Tillförd energi'!$B$1:$AI$700,MATCH(Q$1,'Tillförd energi'!$B$1:$AQ$1,0),FALSE)</f>
        <v>0</v>
      </c>
      <c r="R116">
        <f>VLOOKUP($B116,'Tillförd energi'!$B$1:$AI$700,MATCH(R$1,'Tillförd energi'!$B$1:$AQ$1,0),FALSE)</f>
        <v>0</v>
      </c>
      <c r="S116">
        <f>VLOOKUP($B116,'Tillförd energi'!$B$1:$AI$700,MATCH(S$1,'Tillförd energi'!$B$1:$AQ$1,0),FALSE)</f>
        <v>0</v>
      </c>
      <c r="T116">
        <f>VLOOKUP($B116,'Tillförd energi'!$B$1:$AI$700,MATCH(T$1,'Tillförd energi'!$B$1:$AQ$1,0),FALSE)</f>
        <v>0</v>
      </c>
      <c r="U116">
        <f>VLOOKUP($B116,'Tillförd energi'!$B$1:$AI$700,MATCH(U$1,'Tillförd energi'!$B$1:$AQ$1,0),FALSE)</f>
        <v>0</v>
      </c>
      <c r="V116">
        <f>VLOOKUP($B116,'Tillförd energi'!$B$1:$AI$700,MATCH(V$1,'Tillförd energi'!$B$1:$AQ$1,0),FALSE)</f>
        <v>0</v>
      </c>
      <c r="W116">
        <f>VLOOKUP($B116,'Tillförd energi'!$B$1:$AI$700,MATCH(W$1,'Tillförd energi'!$B$1:$AQ$1,0),FALSE)</f>
        <v>0</v>
      </c>
      <c r="X116">
        <f>VLOOKUP($B116,'Tillförd energi'!$B$1:$AI$700,MATCH(X$1,'Tillförd energi'!$B$1:$AQ$1,0),FALSE)</f>
        <v>0</v>
      </c>
      <c r="Y116">
        <f>VLOOKUP($B116,'Tillförd energi'!$B$1:$AI$700,MATCH(Y$1,'Tillförd energi'!$B$1:$AQ$1,0),FALSE)</f>
        <v>0</v>
      </c>
      <c r="Z116">
        <f>VLOOKUP($B116,'Tillförd energi'!$B$1:$AI$700,MATCH(Z$1,'Tillförd energi'!$B$1:$AQ$1,0),FALSE)</f>
        <v>0</v>
      </c>
      <c r="AA116">
        <f>VLOOKUP($B116,'Tillförd energi'!$B$1:$AI$700,MATCH(AA$1,'Tillförd energi'!$B$1:$AQ$1,0),FALSE)</f>
        <v>0</v>
      </c>
      <c r="AB116">
        <f>VLOOKUP($B116,'Tillförd energi'!$B$1:$AI$700,MATCH(AB$1,'Tillförd energi'!$B$1:$AQ$1,0),FALSE)</f>
        <v>0</v>
      </c>
      <c r="AC116">
        <f>VLOOKUP($B116,'Tillförd energi'!$B$1:$AI$700,MATCH(AC$1,'Tillförd energi'!$B$1:$AQ$1,0),FALSE)</f>
        <v>0</v>
      </c>
      <c r="AD116">
        <f>VLOOKUP($B116,'Tillförd energi'!$B$1:$AI$700,MATCH(AD$1,'Tillförd energi'!$B$1:$AQ$1,0),FALSE)</f>
        <v>0</v>
      </c>
      <c r="AE116">
        <f>VLOOKUP($B116,'Tillförd energi'!$B$1:$AI$700,MATCH(AE$1,'Tillförd energi'!$B$1:$AQ$1,0),FALSE)</f>
        <v>0</v>
      </c>
      <c r="AF116">
        <f>VLOOKUP($B116,'Tillförd energi'!$B$1:$AI$700,MATCH(AF$1,'Tillförd energi'!$B$1:$AQ$1,0),FALSE)</f>
        <v>1.4999999999999999E-2</v>
      </c>
      <c r="AG116">
        <f>IFERROR(VLOOKUP(B116,Miljö!$B$1:$AC$550,MATCH("Köpt mängd produktionsspecifik fjärrvärme:",Miljö!$B$1:$AC$1,0),FALSE)/1,0)</f>
        <v>0</v>
      </c>
      <c r="AI116">
        <f t="shared" si="20"/>
        <v>1.4999999999999999E-2</v>
      </c>
      <c r="AJ116">
        <f t="shared" si="21"/>
        <v>1.4999999999999999E-2</v>
      </c>
      <c r="AK116">
        <f>IF(ISERROR(1/VLOOKUP($B116,Leveranser!$B$1:$S$500,MATCH("såld värme (gwh)",Leveranser!$B$1:$S$1,0),FALSE)),"",VLOOKUP($B116,Leveranser!$B$1:$S$500,MATCH("såld värme (gwh)",Leveranser!$B$1:$S$1,0),FALSE))</f>
        <v>0.5</v>
      </c>
      <c r="AL116">
        <f>VLOOKUP($B116,Leveranser!$B$1:$Y$500,MATCH("Totalt såld fjärrvärme till andra fjärrvärmeföretag",Leveranser!$B$1:$AA$1,0),FALSE)</f>
        <v>0</v>
      </c>
      <c r="AM116">
        <f>IF(ISERROR(1/VLOOKUP($B116,Miljö!$B$1:$S$500,MATCH("Såld mängd produktionsspecifik fjärrvärme (GWh)",Miljö!$B$1:$R$1,0),FALSE)),0,VLOOKUP($B116,Miljö!$B$1:$S$500,MATCH("Såld mängd produktionsspecifik fjärrvärme (GWh)",Miljö!$B$1:$R$1,0),FALSE))</f>
        <v>0</v>
      </c>
      <c r="AN116" s="195">
        <f t="shared" si="22"/>
        <v>33.333333333333336</v>
      </c>
      <c r="AP116" t="str">
        <f>IFERROR(VLOOKUP($B116,Miljövärden!$B$2:$H$550,7,FALSE),"Nej, saknas")</f>
        <v>Nej</v>
      </c>
      <c r="AQ116" t="str">
        <f>IFERROR(VLOOKUP($B116,Miljövärden!$B$2:$H$550,6,FALSE),"Nej, saknas")</f>
        <v>Nej</v>
      </c>
      <c r="AU116">
        <f t="shared" si="23"/>
        <v>1.4999999999999999E-2</v>
      </c>
      <c r="AV116">
        <f t="shared" si="24"/>
        <v>0</v>
      </c>
      <c r="AW116">
        <f t="shared" si="25"/>
        <v>0</v>
      </c>
      <c r="AX116">
        <f t="shared" si="26"/>
        <v>0</v>
      </c>
      <c r="AZ116">
        <f t="shared" si="27"/>
        <v>0</v>
      </c>
      <c r="BC116">
        <f t="shared" si="28"/>
        <v>0</v>
      </c>
      <c r="BD116">
        <f t="shared" si="29"/>
        <v>0</v>
      </c>
      <c r="BE116">
        <f t="shared" si="30"/>
        <v>0</v>
      </c>
      <c r="BF116">
        <f t="shared" si="31"/>
        <v>0</v>
      </c>
      <c r="BG116">
        <f t="shared" si="32"/>
        <v>1.4999999999999999E-2</v>
      </c>
      <c r="BH116">
        <f t="shared" si="33"/>
        <v>1.4999999999999999E-2</v>
      </c>
      <c r="BJ116" s="195">
        <f t="shared" si="34"/>
        <v>0</v>
      </c>
      <c r="BK116" s="195">
        <f t="shared" si="35"/>
        <v>0</v>
      </c>
      <c r="BL116" s="195">
        <f t="shared" si="36"/>
        <v>0</v>
      </c>
      <c r="BM116" s="195">
        <f t="shared" si="37"/>
        <v>0</v>
      </c>
      <c r="BN116" s="195">
        <f t="shared" si="38"/>
        <v>1</v>
      </c>
    </row>
    <row r="117" spans="1:66" x14ac:dyDescent="0.25">
      <c r="A117" s="2" t="s">
        <v>185</v>
      </c>
      <c r="B117" s="2" t="s">
        <v>192</v>
      </c>
      <c r="C117">
        <f>VLOOKUP($B117,'Tillförd energi'!$B$1:$AI$700,MATCH(C$1,'Tillförd energi'!$B$1:$AQ$1,0),FALSE)</f>
        <v>0</v>
      </c>
      <c r="D117">
        <f>VLOOKUP($B117,'Tillförd energi'!$B$1:$AI$700,MATCH(D$1,'Tillförd energi'!$B$1:$AQ$1,0),FALSE)</f>
        <v>0</v>
      </c>
      <c r="E117">
        <f>VLOOKUP($B117,'Tillförd energi'!$B$1:$AI$700,MATCH(E$1,'Tillförd energi'!$B$1:$AQ$1,0),FALSE)</f>
        <v>0</v>
      </c>
      <c r="F117">
        <f>VLOOKUP($B117,'Tillförd energi'!$B$1:$AI$700,MATCH(F$1,'Tillförd energi'!$B$1:$AQ$1,0),FALSE)</f>
        <v>0</v>
      </c>
      <c r="G117">
        <f>VLOOKUP($B117,'Tillförd energi'!$B$1:$AI$700,MATCH(G$1,'Tillförd energi'!$B$1:$AQ$1,0),FALSE)</f>
        <v>0</v>
      </c>
      <c r="H117">
        <f>VLOOKUP($B117,'Tillförd energi'!$B$1:$AI$700,MATCH(H$1,'Tillförd energi'!$B$1:$AQ$1,0),FALSE)</f>
        <v>0</v>
      </c>
      <c r="I117">
        <f>VLOOKUP($B117,'Tillförd energi'!$B$1:$AI$700,MATCH(I$1,'Tillförd energi'!$B$1:$AQ$1,0),FALSE)</f>
        <v>0</v>
      </c>
      <c r="J117">
        <f>VLOOKUP($B117,'Tillförd energi'!$B$1:$AI$700,MATCH(J$1,'Tillförd energi'!$B$1:$AQ$1,0),FALSE)</f>
        <v>0</v>
      </c>
      <c r="K117">
        <v>0</v>
      </c>
      <c r="L117">
        <f>VLOOKUP($B117,'Tillförd energi'!$B$1:$AI$700,MATCH(L$1,'Tillförd energi'!$B$1:$AQ$1,0),FALSE)</f>
        <v>0</v>
      </c>
      <c r="M117">
        <f>VLOOKUP($B117,'Tillförd energi'!$B$1:$AI$700,MATCH(M$1,'Tillförd energi'!$B$1:$AQ$1,0),FALSE)</f>
        <v>0</v>
      </c>
      <c r="N117">
        <f>VLOOKUP($B117,'Tillförd energi'!$B$1:$AI$700,MATCH(N$1,'Tillförd energi'!$B$1:$AQ$1,0),FALSE)</f>
        <v>0</v>
      </c>
      <c r="O117">
        <f>VLOOKUP($B117,'Tillförd energi'!$B$1:$AI$700,MATCH(O$1,'Tillförd energi'!$B$1:$AQ$1,0),FALSE)</f>
        <v>0</v>
      </c>
      <c r="P117">
        <f>VLOOKUP($B117,'Tillförd energi'!$B$1:$AI$700,MATCH(P$1,'Tillförd energi'!$B$1:$AQ$1,0),FALSE)</f>
        <v>0</v>
      </c>
      <c r="Q117">
        <f>VLOOKUP($B117,'Tillförd energi'!$B$1:$AI$700,MATCH(Q$1,'Tillförd energi'!$B$1:$AQ$1,0),FALSE)</f>
        <v>0</v>
      </c>
      <c r="R117">
        <f>VLOOKUP($B117,'Tillförd energi'!$B$1:$AI$700,MATCH(R$1,'Tillförd energi'!$B$1:$AQ$1,0),FALSE)</f>
        <v>0</v>
      </c>
      <c r="S117">
        <f>VLOOKUP($B117,'Tillförd energi'!$B$1:$AI$700,MATCH(S$1,'Tillförd energi'!$B$1:$AQ$1,0),FALSE)</f>
        <v>0</v>
      </c>
      <c r="T117">
        <f>VLOOKUP($B117,'Tillförd energi'!$B$1:$AI$700,MATCH(T$1,'Tillförd energi'!$B$1:$AQ$1,0),FALSE)</f>
        <v>0</v>
      </c>
      <c r="U117">
        <f>VLOOKUP($B117,'Tillförd energi'!$B$1:$AI$700,MATCH(U$1,'Tillförd energi'!$B$1:$AQ$1,0),FALSE)</f>
        <v>0</v>
      </c>
      <c r="V117">
        <f>VLOOKUP($B117,'Tillförd energi'!$B$1:$AI$700,MATCH(V$1,'Tillförd energi'!$B$1:$AQ$1,0),FALSE)</f>
        <v>0</v>
      </c>
      <c r="W117">
        <f>VLOOKUP($B117,'Tillförd energi'!$B$1:$AI$700,MATCH(W$1,'Tillförd energi'!$B$1:$AQ$1,0),FALSE)</f>
        <v>0</v>
      </c>
      <c r="X117">
        <f>VLOOKUP($B117,'Tillförd energi'!$B$1:$AI$700,MATCH(X$1,'Tillförd energi'!$B$1:$AQ$1,0),FALSE)</f>
        <v>0</v>
      </c>
      <c r="Y117">
        <f>VLOOKUP($B117,'Tillförd energi'!$B$1:$AI$700,MATCH(Y$1,'Tillförd energi'!$B$1:$AQ$1,0),FALSE)</f>
        <v>0</v>
      </c>
      <c r="Z117">
        <f>VLOOKUP($B117,'Tillförd energi'!$B$1:$AI$700,MATCH(Z$1,'Tillförd energi'!$B$1:$AQ$1,0),FALSE)</f>
        <v>0</v>
      </c>
      <c r="AA117">
        <f>VLOOKUP($B117,'Tillförd energi'!$B$1:$AI$700,MATCH(AA$1,'Tillförd energi'!$B$1:$AQ$1,0),FALSE)</f>
        <v>0</v>
      </c>
      <c r="AB117">
        <f>VLOOKUP($B117,'Tillförd energi'!$B$1:$AI$700,MATCH(AB$1,'Tillförd energi'!$B$1:$AQ$1,0),FALSE)</f>
        <v>0</v>
      </c>
      <c r="AC117">
        <f>VLOOKUP($B117,'Tillförd energi'!$B$1:$AI$700,MATCH(AC$1,'Tillförd energi'!$B$1:$AQ$1,0),FALSE)</f>
        <v>0</v>
      </c>
      <c r="AD117">
        <f>VLOOKUP($B117,'Tillförd energi'!$B$1:$AI$700,MATCH(AD$1,'Tillförd energi'!$B$1:$AQ$1,0),FALSE)</f>
        <v>0</v>
      </c>
      <c r="AE117">
        <f>VLOOKUP($B117,'Tillförd energi'!$B$1:$AI$700,MATCH(AE$1,'Tillförd energi'!$B$1:$AQ$1,0),FALSE)</f>
        <v>0</v>
      </c>
      <c r="AF117">
        <f>VLOOKUP($B117,'Tillförd energi'!$B$1:$AI$700,MATCH(AF$1,'Tillförd energi'!$B$1:$AQ$1,0),FALSE)</f>
        <v>0</v>
      </c>
      <c r="AG117">
        <f>IFERROR(VLOOKUP(B117,Miljö!$B$1:$AC$550,MATCH("Köpt mängd produktionsspecifik fjärrvärme:",Miljö!$B$1:$AC$1,0),FALSE)/1,0)</f>
        <v>0</v>
      </c>
      <c r="AI117">
        <f t="shared" si="20"/>
        <v>0</v>
      </c>
      <c r="AJ117">
        <f t="shared" si="21"/>
        <v>0</v>
      </c>
      <c r="AK117" t="str">
        <f>IF(ISERROR(1/VLOOKUP($B117,Leveranser!$B$1:$S$500,MATCH("såld värme (gwh)",Leveranser!$B$1:$S$1,0),FALSE)),"",VLOOKUP($B117,Leveranser!$B$1:$S$500,MATCH("såld värme (gwh)",Leveranser!$B$1:$S$1,0),FALSE))</f>
        <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195" t="str">
        <f t="shared" si="22"/>
        <v/>
      </c>
      <c r="AP117" t="str">
        <f>IFERROR(VLOOKUP($B117,Miljövärden!$B$2:$H$550,7,FALSE),"Nej, saknas")</f>
        <v>Nej</v>
      </c>
      <c r="AQ117" t="str">
        <f>IFERROR(VLOOKUP($B117,Miljövärden!$B$2:$H$550,6,FALSE),"Nej, saknas")</f>
        <v>Nej</v>
      </c>
      <c r="AU117">
        <f t="shared" si="23"/>
        <v>0</v>
      </c>
      <c r="AV117">
        <f t="shared" si="24"/>
        <v>0</v>
      </c>
      <c r="AW117">
        <f t="shared" si="25"/>
        <v>0</v>
      </c>
      <c r="AX117">
        <f t="shared" si="26"/>
        <v>0</v>
      </c>
      <c r="AZ117">
        <f t="shared" si="27"/>
        <v>0</v>
      </c>
      <c r="BC117">
        <f t="shared" si="28"/>
        <v>0</v>
      </c>
      <c r="BD117">
        <f t="shared" si="29"/>
        <v>0</v>
      </c>
      <c r="BE117">
        <f t="shared" si="30"/>
        <v>0</v>
      </c>
      <c r="BF117">
        <f t="shared" si="31"/>
        <v>0</v>
      </c>
      <c r="BG117">
        <f t="shared" si="32"/>
        <v>0</v>
      </c>
      <c r="BH117">
        <f t="shared" si="33"/>
        <v>0</v>
      </c>
      <c r="BJ117" s="195" t="e">
        <f t="shared" si="34"/>
        <v>#DIV/0!</v>
      </c>
      <c r="BK117" s="195" t="e">
        <f t="shared" si="35"/>
        <v>#DIV/0!</v>
      </c>
      <c r="BL117" s="195" t="e">
        <f t="shared" si="36"/>
        <v>#DIV/0!</v>
      </c>
      <c r="BM117" s="195" t="e">
        <f t="shared" si="37"/>
        <v>#DIV/0!</v>
      </c>
      <c r="BN117" s="195" t="e">
        <f t="shared" si="38"/>
        <v>#DIV/0!</v>
      </c>
    </row>
    <row r="118" spans="1:66" x14ac:dyDescent="0.25">
      <c r="A118" s="2" t="s">
        <v>185</v>
      </c>
      <c r="B118" s="2" t="s">
        <v>193</v>
      </c>
      <c r="C118">
        <f>VLOOKUP($B118,'Tillförd energi'!$B$1:$AI$700,MATCH(C$1,'Tillförd energi'!$B$1:$AQ$1,0),FALSE)</f>
        <v>0</v>
      </c>
      <c r="D118">
        <f>VLOOKUP($B118,'Tillförd energi'!$B$1:$AI$700,MATCH(D$1,'Tillförd energi'!$B$1:$AQ$1,0),FALSE)</f>
        <v>0</v>
      </c>
      <c r="E118">
        <f>VLOOKUP($B118,'Tillförd energi'!$B$1:$AI$700,MATCH(E$1,'Tillförd energi'!$B$1:$AQ$1,0),FALSE)</f>
        <v>0</v>
      </c>
      <c r="F118">
        <f>VLOOKUP($B118,'Tillförd energi'!$B$1:$AI$700,MATCH(F$1,'Tillförd energi'!$B$1:$AQ$1,0),FALSE)</f>
        <v>0</v>
      </c>
      <c r="G118">
        <f>VLOOKUP($B118,'Tillförd energi'!$B$1:$AI$700,MATCH(G$1,'Tillförd energi'!$B$1:$AQ$1,0),FALSE)</f>
        <v>0</v>
      </c>
      <c r="H118">
        <f>VLOOKUP($B118,'Tillförd energi'!$B$1:$AI$700,MATCH(H$1,'Tillförd energi'!$B$1:$AQ$1,0),FALSE)</f>
        <v>0</v>
      </c>
      <c r="I118">
        <f>VLOOKUP($B118,'Tillförd energi'!$B$1:$AI$700,MATCH(I$1,'Tillförd energi'!$B$1:$AQ$1,0),FALSE)</f>
        <v>0</v>
      </c>
      <c r="J118">
        <f>VLOOKUP($B118,'Tillförd energi'!$B$1:$AI$700,MATCH(J$1,'Tillförd energi'!$B$1:$AQ$1,0),FALSE)</f>
        <v>0</v>
      </c>
      <c r="K118">
        <v>0</v>
      </c>
      <c r="L118">
        <f>VLOOKUP($B118,'Tillförd energi'!$B$1:$AI$700,MATCH(L$1,'Tillförd energi'!$B$1:$AQ$1,0),FALSE)</f>
        <v>0</v>
      </c>
      <c r="M118">
        <f>VLOOKUP($B118,'Tillförd energi'!$B$1:$AI$700,MATCH(M$1,'Tillförd energi'!$B$1:$AQ$1,0),FALSE)</f>
        <v>0</v>
      </c>
      <c r="N118">
        <f>VLOOKUP($B118,'Tillförd energi'!$B$1:$AI$700,MATCH(N$1,'Tillförd energi'!$B$1:$AQ$1,0),FALSE)</f>
        <v>0</v>
      </c>
      <c r="O118">
        <f>VLOOKUP($B118,'Tillförd energi'!$B$1:$AI$700,MATCH(O$1,'Tillförd energi'!$B$1:$AQ$1,0),FALSE)</f>
        <v>0</v>
      </c>
      <c r="P118">
        <f>VLOOKUP($B118,'Tillförd energi'!$B$1:$AI$700,MATCH(P$1,'Tillförd energi'!$B$1:$AQ$1,0),FALSE)</f>
        <v>0</v>
      </c>
      <c r="Q118">
        <f>VLOOKUP($B118,'Tillförd energi'!$B$1:$AI$700,MATCH(Q$1,'Tillförd energi'!$B$1:$AQ$1,0),FALSE)</f>
        <v>0</v>
      </c>
      <c r="R118">
        <f>VLOOKUP($B118,'Tillförd energi'!$B$1:$AI$700,MATCH(R$1,'Tillförd energi'!$B$1:$AQ$1,0),FALSE)</f>
        <v>0</v>
      </c>
      <c r="S118">
        <f>VLOOKUP($B118,'Tillförd energi'!$B$1:$AI$700,MATCH(S$1,'Tillförd energi'!$B$1:$AQ$1,0),FALSE)</f>
        <v>0</v>
      </c>
      <c r="T118">
        <f>VLOOKUP($B118,'Tillförd energi'!$B$1:$AI$700,MATCH(T$1,'Tillförd energi'!$B$1:$AQ$1,0),FALSE)</f>
        <v>0</v>
      </c>
      <c r="U118">
        <f>VLOOKUP($B118,'Tillförd energi'!$B$1:$AI$700,MATCH(U$1,'Tillförd energi'!$B$1:$AQ$1,0),FALSE)</f>
        <v>0</v>
      </c>
      <c r="V118">
        <f>VLOOKUP($B118,'Tillförd energi'!$B$1:$AI$700,MATCH(V$1,'Tillförd energi'!$B$1:$AQ$1,0),FALSE)</f>
        <v>0</v>
      </c>
      <c r="W118">
        <f>VLOOKUP($B118,'Tillförd energi'!$B$1:$AI$700,MATCH(W$1,'Tillförd energi'!$B$1:$AQ$1,0),FALSE)</f>
        <v>0</v>
      </c>
      <c r="X118">
        <f>VLOOKUP($B118,'Tillförd energi'!$B$1:$AI$700,MATCH(X$1,'Tillförd energi'!$B$1:$AQ$1,0),FALSE)</f>
        <v>0</v>
      </c>
      <c r="Y118">
        <f>VLOOKUP($B118,'Tillförd energi'!$B$1:$AI$700,MATCH(Y$1,'Tillförd energi'!$B$1:$AQ$1,0),FALSE)</f>
        <v>0</v>
      </c>
      <c r="Z118">
        <f>VLOOKUP($B118,'Tillförd energi'!$B$1:$AI$700,MATCH(Z$1,'Tillförd energi'!$B$1:$AQ$1,0),FALSE)</f>
        <v>0</v>
      </c>
      <c r="AA118">
        <f>VLOOKUP($B118,'Tillförd energi'!$B$1:$AI$700,MATCH(AA$1,'Tillförd energi'!$B$1:$AQ$1,0),FALSE)</f>
        <v>0</v>
      </c>
      <c r="AB118">
        <f>VLOOKUP($B118,'Tillförd energi'!$B$1:$AI$700,MATCH(AB$1,'Tillförd energi'!$B$1:$AQ$1,0),FALSE)</f>
        <v>0</v>
      </c>
      <c r="AC118">
        <f>VLOOKUP($B118,'Tillförd energi'!$B$1:$AI$700,MATCH(AC$1,'Tillförd energi'!$B$1:$AQ$1,0),FALSE)</f>
        <v>0</v>
      </c>
      <c r="AD118">
        <f>VLOOKUP($B118,'Tillförd energi'!$B$1:$AI$700,MATCH(AD$1,'Tillförd energi'!$B$1:$AQ$1,0),FALSE)</f>
        <v>0</v>
      </c>
      <c r="AE118">
        <f>VLOOKUP($B118,'Tillförd energi'!$B$1:$AI$700,MATCH(AE$1,'Tillförd energi'!$B$1:$AQ$1,0),FALSE)</f>
        <v>0</v>
      </c>
      <c r="AF118">
        <f>VLOOKUP($B118,'Tillförd energi'!$B$1:$AI$700,MATCH(AF$1,'Tillförd energi'!$B$1:$AQ$1,0),FALSE)</f>
        <v>0.38100000000000001</v>
      </c>
      <c r="AG118">
        <f>IFERROR(VLOOKUP(B118,Miljö!$B$1:$AC$550,MATCH("Köpt mängd produktionsspecifik fjärrvärme:",Miljö!$B$1:$AC$1,0),FALSE)/1,0)</f>
        <v>0</v>
      </c>
      <c r="AI118">
        <f t="shared" si="20"/>
        <v>0.38100000000000001</v>
      </c>
      <c r="AJ118">
        <f t="shared" si="21"/>
        <v>0.38100000000000001</v>
      </c>
      <c r="AK118">
        <f>IF(ISERROR(1/VLOOKUP($B118,Leveranser!$B$1:$S$500,MATCH("såld värme (gwh)",Leveranser!$B$1:$S$1,0),FALSE)),"",VLOOKUP($B118,Leveranser!$B$1:$S$500,MATCH("såld värme (gwh)",Leveranser!$B$1:$S$1,0),FALSE))</f>
        <v>12.7</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195">
        <f t="shared" si="22"/>
        <v>33.333333333333329</v>
      </c>
      <c r="AP118" t="str">
        <f>IFERROR(VLOOKUP($B118,Miljövärden!$B$2:$H$550,7,FALSE),"Nej, saknas")</f>
        <v>Nej</v>
      </c>
      <c r="AQ118" t="str">
        <f>IFERROR(VLOOKUP($B118,Miljövärden!$B$2:$H$550,6,FALSE),"Nej, saknas")</f>
        <v>Nej</v>
      </c>
      <c r="AU118">
        <f t="shared" si="23"/>
        <v>0.38100000000000001</v>
      </c>
      <c r="AV118">
        <f t="shared" si="24"/>
        <v>0</v>
      </c>
      <c r="AW118">
        <f t="shared" si="25"/>
        <v>0</v>
      </c>
      <c r="AX118">
        <f t="shared" si="26"/>
        <v>0</v>
      </c>
      <c r="AZ118">
        <f t="shared" si="27"/>
        <v>0</v>
      </c>
      <c r="BC118">
        <f t="shared" si="28"/>
        <v>0</v>
      </c>
      <c r="BD118">
        <f t="shared" si="29"/>
        <v>0</v>
      </c>
      <c r="BE118">
        <f t="shared" si="30"/>
        <v>0</v>
      </c>
      <c r="BF118">
        <f t="shared" si="31"/>
        <v>0</v>
      </c>
      <c r="BG118">
        <f t="shared" si="32"/>
        <v>0.38100000000000001</v>
      </c>
      <c r="BH118">
        <f t="shared" si="33"/>
        <v>0.38100000000000001</v>
      </c>
      <c r="BJ118" s="195">
        <f t="shared" si="34"/>
        <v>0</v>
      </c>
      <c r="BK118" s="195">
        <f t="shared" si="35"/>
        <v>0</v>
      </c>
      <c r="BL118" s="195">
        <f t="shared" si="36"/>
        <v>0</v>
      </c>
      <c r="BM118" s="195">
        <f t="shared" si="37"/>
        <v>0</v>
      </c>
      <c r="BN118" s="195">
        <f t="shared" si="38"/>
        <v>1</v>
      </c>
    </row>
    <row r="119" spans="1:66" x14ac:dyDescent="0.25">
      <c r="A119" s="2" t="s">
        <v>194</v>
      </c>
      <c r="B119" s="2" t="s">
        <v>195</v>
      </c>
      <c r="C119">
        <f>VLOOKUP($B119,'Tillförd energi'!$B$1:$AI$700,MATCH(C$1,'Tillförd energi'!$B$1:$AQ$1,0),FALSE)</f>
        <v>0</v>
      </c>
      <c r="D119">
        <f>VLOOKUP($B119,'Tillförd energi'!$B$1:$AI$700,MATCH(D$1,'Tillförd energi'!$B$1:$AQ$1,0),FALSE)</f>
        <v>0.68700000000000006</v>
      </c>
      <c r="E119">
        <f>VLOOKUP($B119,'Tillförd energi'!$B$1:$AI$700,MATCH(E$1,'Tillförd energi'!$B$1:$AQ$1,0),FALSE)</f>
        <v>0</v>
      </c>
      <c r="F119">
        <f>VLOOKUP($B119,'Tillförd energi'!$B$1:$AI$700,MATCH(F$1,'Tillförd energi'!$B$1:$AQ$1,0),FALSE)</f>
        <v>0</v>
      </c>
      <c r="G119">
        <f>VLOOKUP($B119,'Tillförd energi'!$B$1:$AI$700,MATCH(G$1,'Tillförd energi'!$B$1:$AQ$1,0),FALSE)</f>
        <v>1.4647699999999999</v>
      </c>
      <c r="H119">
        <f>VLOOKUP($B119,'Tillförd energi'!$B$1:$AI$700,MATCH(H$1,'Tillförd energi'!$B$1:$AQ$1,0),FALSE)</f>
        <v>0</v>
      </c>
      <c r="I119">
        <f>VLOOKUP($B119,'Tillförd energi'!$B$1:$AI$700,MATCH(I$1,'Tillförd energi'!$B$1:$AQ$1,0),FALSE)</f>
        <v>0</v>
      </c>
      <c r="J119">
        <f>VLOOKUP($B119,'Tillförd energi'!$B$1:$AI$700,MATCH(J$1,'Tillförd energi'!$B$1:$AQ$1,0),FALSE)</f>
        <v>0</v>
      </c>
      <c r="K119">
        <v>0</v>
      </c>
      <c r="L119">
        <f>VLOOKUP($B119,'Tillförd energi'!$B$1:$AI$700,MATCH(L$1,'Tillförd energi'!$B$1:$AQ$1,0),FALSE)</f>
        <v>0</v>
      </c>
      <c r="M119">
        <f>VLOOKUP($B119,'Tillförd energi'!$B$1:$AI$700,MATCH(M$1,'Tillförd energi'!$B$1:$AQ$1,0),FALSE)</f>
        <v>0</v>
      </c>
      <c r="N119">
        <f>VLOOKUP($B119,'Tillförd energi'!$B$1:$AI$700,MATCH(N$1,'Tillförd energi'!$B$1:$AQ$1,0),FALSE)</f>
        <v>16.344999999999999</v>
      </c>
      <c r="O119">
        <f>VLOOKUP($B119,'Tillförd energi'!$B$1:$AI$700,MATCH(O$1,'Tillförd energi'!$B$1:$AQ$1,0),FALSE)</f>
        <v>0</v>
      </c>
      <c r="P119">
        <f>VLOOKUP($B119,'Tillförd energi'!$B$1:$AI$700,MATCH(P$1,'Tillförd energi'!$B$1:$AQ$1,0),FALSE)</f>
        <v>13.78</v>
      </c>
      <c r="Q119">
        <f>VLOOKUP($B119,'Tillförd energi'!$B$1:$AI$700,MATCH(Q$1,'Tillförd energi'!$B$1:$AQ$1,0),FALSE)</f>
        <v>0</v>
      </c>
      <c r="R119">
        <f>VLOOKUP($B119,'Tillförd energi'!$B$1:$AI$700,MATCH(R$1,'Tillförd energi'!$B$1:$AQ$1,0),FALSE)</f>
        <v>4.9000000000000004</v>
      </c>
      <c r="S119">
        <f>VLOOKUP($B119,'Tillförd energi'!$B$1:$AI$700,MATCH(S$1,'Tillförd energi'!$B$1:$AQ$1,0),FALSE)</f>
        <v>0</v>
      </c>
      <c r="T119">
        <f>VLOOKUP($B119,'Tillförd energi'!$B$1:$AI$700,MATCH(T$1,'Tillförd energi'!$B$1:$AQ$1,0),FALSE)</f>
        <v>0</v>
      </c>
      <c r="U119">
        <f>VLOOKUP($B119,'Tillförd energi'!$B$1:$AI$700,MATCH(U$1,'Tillförd energi'!$B$1:$AQ$1,0),FALSE)</f>
        <v>0</v>
      </c>
      <c r="V119">
        <f>VLOOKUP($B119,'Tillförd energi'!$B$1:$AI$700,MATCH(V$1,'Tillförd energi'!$B$1:$AQ$1,0),FALSE)</f>
        <v>0</v>
      </c>
      <c r="W119">
        <f>VLOOKUP($B119,'Tillförd energi'!$B$1:$AI$700,MATCH(W$1,'Tillförd energi'!$B$1:$AQ$1,0),FALSE)</f>
        <v>0</v>
      </c>
      <c r="X119">
        <f>VLOOKUP($B119,'Tillförd energi'!$B$1:$AI$700,MATCH(X$1,'Tillförd energi'!$B$1:$AQ$1,0),FALSE)</f>
        <v>0</v>
      </c>
      <c r="Y119">
        <f>VLOOKUP($B119,'Tillförd energi'!$B$1:$AI$700,MATCH(Y$1,'Tillförd energi'!$B$1:$AQ$1,0),FALSE)</f>
        <v>0</v>
      </c>
      <c r="Z119">
        <f>VLOOKUP($B119,'Tillförd energi'!$B$1:$AI$700,MATCH(Z$1,'Tillförd energi'!$B$1:$AQ$1,0),FALSE)</f>
        <v>0.27</v>
      </c>
      <c r="AA119">
        <f>VLOOKUP($B119,'Tillförd energi'!$B$1:$AI$700,MATCH(AA$1,'Tillförd energi'!$B$1:$AQ$1,0),FALSE)</f>
        <v>0</v>
      </c>
      <c r="AB119">
        <f>VLOOKUP($B119,'Tillförd energi'!$B$1:$AI$700,MATCH(AB$1,'Tillförd energi'!$B$1:$AQ$1,0),FALSE)</f>
        <v>0</v>
      </c>
      <c r="AC119">
        <f>VLOOKUP($B119,'Tillförd energi'!$B$1:$AI$700,MATCH(AC$1,'Tillförd energi'!$B$1:$AQ$1,0),FALSE)</f>
        <v>2.7128999999999999</v>
      </c>
      <c r="AD119">
        <f>VLOOKUP($B119,'Tillförd energi'!$B$1:$AI$700,MATCH(AD$1,'Tillförd energi'!$B$1:$AQ$1,0),FALSE)</f>
        <v>0.215</v>
      </c>
      <c r="AE119">
        <f>VLOOKUP($B119,'Tillförd energi'!$B$1:$AI$700,MATCH(AE$1,'Tillförd energi'!$B$1:$AQ$1,0),FALSE)</f>
        <v>0</v>
      </c>
      <c r="AF119">
        <f>VLOOKUP($B119,'Tillförd energi'!$B$1:$AI$700,MATCH(AF$1,'Tillförd energi'!$B$1:$AQ$1,0),FALSE)</f>
        <v>0.78405000000000002</v>
      </c>
      <c r="AG119">
        <f>IFERROR(VLOOKUP(B119,Miljö!$B$1:$AC$550,MATCH("Köpt mängd produktionsspecifik fjärrvärme:",Miljö!$B$1:$AC$1,0),FALSE)/1,0)</f>
        <v>0</v>
      </c>
      <c r="AI119">
        <f t="shared" si="20"/>
        <v>41.158720000000002</v>
      </c>
      <c r="AJ119">
        <f t="shared" si="21"/>
        <v>41.158720000000002</v>
      </c>
      <c r="AK119">
        <f>IF(ISERROR(1/VLOOKUP($B119,Leveranser!$B$1:$S$500,MATCH("såld värme (gwh)",Leveranser!$B$1:$S$1,0),FALSE)),"",VLOOKUP($B119,Leveranser!$B$1:$S$500,MATCH("såld värme (gwh)",Leveranser!$B$1:$S$1,0),FALSE))</f>
        <v>26.135000000000002</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195">
        <f t="shared" si="22"/>
        <v>0.63498087404078651</v>
      </c>
      <c r="AP119" t="str">
        <f>IFERROR(VLOOKUP($B119,Miljövärden!$B$2:$H$550,7,FALSE),"Nej, saknas")</f>
        <v>Ja</v>
      </c>
      <c r="AQ119" t="str">
        <f>IFERROR(VLOOKUP($B119,Miljövärden!$B$2:$H$550,6,FALSE),"Nej, saknas")</f>
        <v>Nej</v>
      </c>
      <c r="AU119">
        <f t="shared" si="23"/>
        <v>1.0540500000000002</v>
      </c>
      <c r="AV119">
        <f t="shared" si="24"/>
        <v>0</v>
      </c>
      <c r="AW119">
        <f t="shared" si="25"/>
        <v>30.125</v>
      </c>
      <c r="AX119">
        <f t="shared" si="26"/>
        <v>4.9000000000000004</v>
      </c>
      <c r="AZ119">
        <f t="shared" si="27"/>
        <v>35.024999999999999</v>
      </c>
      <c r="BC119">
        <f t="shared" si="28"/>
        <v>2.15177</v>
      </c>
      <c r="BD119">
        <f t="shared" si="29"/>
        <v>0</v>
      </c>
      <c r="BE119">
        <f t="shared" si="30"/>
        <v>35.024999999999999</v>
      </c>
      <c r="BF119">
        <f t="shared" si="31"/>
        <v>2.9278999999999997</v>
      </c>
      <c r="BG119">
        <f t="shared" si="32"/>
        <v>1.0540500000000002</v>
      </c>
      <c r="BH119">
        <f t="shared" si="33"/>
        <v>41.158720000000002</v>
      </c>
      <c r="BJ119" s="195">
        <f t="shared" si="34"/>
        <v>5.2279808507164453E-2</v>
      </c>
      <c r="BK119" s="195">
        <f t="shared" si="35"/>
        <v>0</v>
      </c>
      <c r="BL119" s="195">
        <f t="shared" si="36"/>
        <v>0.85097398558555748</v>
      </c>
      <c r="BM119" s="195">
        <f t="shared" si="37"/>
        <v>7.1136808919227801E-2</v>
      </c>
      <c r="BN119" s="195">
        <f t="shared" si="38"/>
        <v>2.5609396988050166E-2</v>
      </c>
    </row>
    <row r="120" spans="1:66" x14ac:dyDescent="0.25">
      <c r="A120" s="2" t="s">
        <v>194</v>
      </c>
      <c r="B120" s="2" t="s">
        <v>196</v>
      </c>
      <c r="C120">
        <f>VLOOKUP($B120,'Tillförd energi'!$B$1:$AI$700,MATCH(C$1,'Tillförd energi'!$B$1:$AQ$1,0),FALSE)</f>
        <v>0</v>
      </c>
      <c r="D120">
        <f>VLOOKUP($B120,'Tillförd energi'!$B$1:$AI$700,MATCH(D$1,'Tillförd energi'!$B$1:$AQ$1,0),FALSE)</f>
        <v>0</v>
      </c>
      <c r="E120">
        <f>VLOOKUP($B120,'Tillförd energi'!$B$1:$AI$700,MATCH(E$1,'Tillförd energi'!$B$1:$AQ$1,0),FALSE)</f>
        <v>0</v>
      </c>
      <c r="F120">
        <f>VLOOKUP($B120,'Tillförd energi'!$B$1:$AI$700,MATCH(F$1,'Tillförd energi'!$B$1:$AQ$1,0),FALSE)</f>
        <v>0</v>
      </c>
      <c r="G120">
        <f>VLOOKUP($B120,'Tillförd energi'!$B$1:$AI$700,MATCH(G$1,'Tillförd energi'!$B$1:$AQ$1,0),FALSE)</f>
        <v>0</v>
      </c>
      <c r="H120">
        <f>VLOOKUP($B120,'Tillförd energi'!$B$1:$AI$700,MATCH(H$1,'Tillförd energi'!$B$1:$AQ$1,0),FALSE)</f>
        <v>0</v>
      </c>
      <c r="I120">
        <f>VLOOKUP($B120,'Tillförd energi'!$B$1:$AI$700,MATCH(I$1,'Tillförd energi'!$B$1:$AQ$1,0),FALSE)</f>
        <v>0</v>
      </c>
      <c r="J120">
        <f>VLOOKUP($B120,'Tillförd energi'!$B$1:$AI$700,MATCH(J$1,'Tillförd energi'!$B$1:$AQ$1,0),FALSE)</f>
        <v>0</v>
      </c>
      <c r="K120">
        <v>0</v>
      </c>
      <c r="L120">
        <f>VLOOKUP($B120,'Tillförd energi'!$B$1:$AI$700,MATCH(L$1,'Tillförd energi'!$B$1:$AQ$1,0),FALSE)</f>
        <v>0</v>
      </c>
      <c r="M120">
        <f>VLOOKUP($B120,'Tillförd energi'!$B$1:$AI$700,MATCH(M$1,'Tillförd energi'!$B$1:$AQ$1,0),FALSE)</f>
        <v>0</v>
      </c>
      <c r="N120">
        <f>VLOOKUP($B120,'Tillförd energi'!$B$1:$AI$700,MATCH(N$1,'Tillförd energi'!$B$1:$AQ$1,0),FALSE)</f>
        <v>0</v>
      </c>
      <c r="O120">
        <f>VLOOKUP($B120,'Tillförd energi'!$B$1:$AI$700,MATCH(O$1,'Tillförd energi'!$B$1:$AQ$1,0),FALSE)</f>
        <v>0</v>
      </c>
      <c r="P120">
        <f>VLOOKUP($B120,'Tillförd energi'!$B$1:$AI$700,MATCH(P$1,'Tillförd energi'!$B$1:$AQ$1,0),FALSE)</f>
        <v>0</v>
      </c>
      <c r="Q120">
        <f>VLOOKUP($B120,'Tillförd energi'!$B$1:$AI$700,MATCH(Q$1,'Tillförd energi'!$B$1:$AQ$1,0),FALSE)</f>
        <v>5.8505900000000004</v>
      </c>
      <c r="R120">
        <f>VLOOKUP($B120,'Tillförd energi'!$B$1:$AI$700,MATCH(R$1,'Tillförd energi'!$B$1:$AQ$1,0),FALSE)</f>
        <v>0</v>
      </c>
      <c r="S120">
        <f>VLOOKUP($B120,'Tillförd energi'!$B$1:$AI$700,MATCH(S$1,'Tillförd energi'!$B$1:$AQ$1,0),FALSE)</f>
        <v>0</v>
      </c>
      <c r="T120">
        <f>VLOOKUP($B120,'Tillförd energi'!$B$1:$AI$700,MATCH(T$1,'Tillförd energi'!$B$1:$AQ$1,0),FALSE)</f>
        <v>0</v>
      </c>
      <c r="U120">
        <f>VLOOKUP($B120,'Tillförd energi'!$B$1:$AI$700,MATCH(U$1,'Tillförd energi'!$B$1:$AQ$1,0),FALSE)</f>
        <v>0</v>
      </c>
      <c r="V120">
        <f>VLOOKUP($B120,'Tillförd energi'!$B$1:$AI$700,MATCH(V$1,'Tillförd energi'!$B$1:$AQ$1,0),FALSE)</f>
        <v>0</v>
      </c>
      <c r="W120">
        <f>VLOOKUP($B120,'Tillförd energi'!$B$1:$AI$700,MATCH(W$1,'Tillförd energi'!$B$1:$AQ$1,0),FALSE)</f>
        <v>0</v>
      </c>
      <c r="X120">
        <f>VLOOKUP($B120,'Tillförd energi'!$B$1:$AI$700,MATCH(X$1,'Tillförd energi'!$B$1:$AQ$1,0),FALSE)</f>
        <v>0</v>
      </c>
      <c r="Y120">
        <f>VLOOKUP($B120,'Tillförd energi'!$B$1:$AI$700,MATCH(Y$1,'Tillförd energi'!$B$1:$AQ$1,0),FALSE)</f>
        <v>0</v>
      </c>
      <c r="Z120">
        <f>VLOOKUP($B120,'Tillförd energi'!$B$1:$AI$700,MATCH(Z$1,'Tillförd energi'!$B$1:$AQ$1,0),FALSE)</f>
        <v>0</v>
      </c>
      <c r="AA120">
        <f>VLOOKUP($B120,'Tillförd energi'!$B$1:$AI$700,MATCH(AA$1,'Tillförd energi'!$B$1:$AQ$1,0),FALSE)</f>
        <v>0</v>
      </c>
      <c r="AB120">
        <f>VLOOKUP($B120,'Tillförd energi'!$B$1:$AI$700,MATCH(AB$1,'Tillförd energi'!$B$1:$AQ$1,0),FALSE)</f>
        <v>0</v>
      </c>
      <c r="AC120">
        <f>VLOOKUP($B120,'Tillförd energi'!$B$1:$AI$700,MATCH(AC$1,'Tillförd energi'!$B$1:$AQ$1,0),FALSE)</f>
        <v>0</v>
      </c>
      <c r="AD120">
        <f>VLOOKUP($B120,'Tillförd energi'!$B$1:$AI$700,MATCH(AD$1,'Tillförd energi'!$B$1:$AQ$1,0),FALSE)</f>
        <v>0</v>
      </c>
      <c r="AE120">
        <f>VLOOKUP($B120,'Tillförd energi'!$B$1:$AI$700,MATCH(AE$1,'Tillförd energi'!$B$1:$AQ$1,0),FALSE)</f>
        <v>0</v>
      </c>
      <c r="AF120">
        <f>VLOOKUP($B120,'Tillförd energi'!$B$1:$AI$700,MATCH(AF$1,'Tillförd energi'!$B$1:$AQ$1,0),FALSE)</f>
        <v>0.12963</v>
      </c>
      <c r="AG120">
        <f>IFERROR(VLOOKUP(B120,Miljö!$B$1:$AC$550,MATCH("Köpt mängd produktionsspecifik fjärrvärme:",Miljö!$B$1:$AC$1,0),FALSE)/1,0)</f>
        <v>0</v>
      </c>
      <c r="AI120">
        <f t="shared" si="20"/>
        <v>5.9802200000000001</v>
      </c>
      <c r="AJ120">
        <f t="shared" si="21"/>
        <v>5.9802200000000001</v>
      </c>
      <c r="AK120">
        <f>IF(ISERROR(1/VLOOKUP($B120,Leveranser!$B$1:$S$500,MATCH("såld värme (gwh)",Leveranser!$B$1:$S$1,0),FALSE)),"",VLOOKUP($B120,Leveranser!$B$1:$S$500,MATCH("såld värme (gwh)",Leveranser!$B$1:$S$1,0),FALSE))</f>
        <v>4.3209999999999997</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195">
        <f t="shared" si="22"/>
        <v>0.72254866877807167</v>
      </c>
      <c r="AP120" t="str">
        <f>IFERROR(VLOOKUP($B120,Miljövärden!$B$2:$H$550,7,FALSE),"Nej, saknas")</f>
        <v>Ja</v>
      </c>
      <c r="AQ120" t="str">
        <f>IFERROR(VLOOKUP($B120,Miljövärden!$B$2:$H$550,6,FALSE),"Nej, saknas")</f>
        <v>Nej</v>
      </c>
      <c r="AU120">
        <f t="shared" si="23"/>
        <v>0.12963</v>
      </c>
      <c r="AV120">
        <f t="shared" si="24"/>
        <v>0</v>
      </c>
      <c r="AW120">
        <f t="shared" si="25"/>
        <v>5.8505900000000004</v>
      </c>
      <c r="AX120">
        <f t="shared" si="26"/>
        <v>0</v>
      </c>
      <c r="AZ120">
        <f t="shared" si="27"/>
        <v>5.8505900000000004</v>
      </c>
      <c r="BC120">
        <f t="shared" si="28"/>
        <v>0</v>
      </c>
      <c r="BD120">
        <f t="shared" si="29"/>
        <v>0</v>
      </c>
      <c r="BE120">
        <f t="shared" si="30"/>
        <v>5.8505900000000004</v>
      </c>
      <c r="BF120">
        <f t="shared" si="31"/>
        <v>0</v>
      </c>
      <c r="BG120">
        <f t="shared" si="32"/>
        <v>0.12963</v>
      </c>
      <c r="BH120">
        <f t="shared" si="33"/>
        <v>5.9802200000000001</v>
      </c>
      <c r="BJ120" s="195">
        <f t="shared" si="34"/>
        <v>0</v>
      </c>
      <c r="BK120" s="195">
        <f t="shared" si="35"/>
        <v>0</v>
      </c>
      <c r="BL120" s="195">
        <f t="shared" si="36"/>
        <v>0.97832353993665788</v>
      </c>
      <c r="BM120" s="195">
        <f t="shared" si="37"/>
        <v>0</v>
      </c>
      <c r="BN120" s="195">
        <f t="shared" si="38"/>
        <v>2.1676460063342149E-2</v>
      </c>
    </row>
    <row r="121" spans="1:66" x14ac:dyDescent="0.25">
      <c r="A121" s="2" t="s">
        <v>194</v>
      </c>
      <c r="B121" s="2" t="s">
        <v>197</v>
      </c>
      <c r="C121">
        <f>VLOOKUP($B121,'Tillförd energi'!$B$1:$AI$700,MATCH(C$1,'Tillförd energi'!$B$1:$AQ$1,0),FALSE)</f>
        <v>0</v>
      </c>
      <c r="D121">
        <f>VLOOKUP($B121,'Tillförd energi'!$B$1:$AI$700,MATCH(D$1,'Tillförd energi'!$B$1:$AQ$1,0),FALSE)</f>
        <v>0</v>
      </c>
      <c r="E121">
        <f>VLOOKUP($B121,'Tillförd energi'!$B$1:$AI$700,MATCH(E$1,'Tillförd energi'!$B$1:$AQ$1,0),FALSE)</f>
        <v>0</v>
      </c>
      <c r="F121">
        <f>VLOOKUP($B121,'Tillförd energi'!$B$1:$AI$700,MATCH(F$1,'Tillförd energi'!$B$1:$AQ$1,0),FALSE)</f>
        <v>0</v>
      </c>
      <c r="G121">
        <f>VLOOKUP($B121,'Tillförd energi'!$B$1:$AI$700,MATCH(G$1,'Tillförd energi'!$B$1:$AQ$1,0),FALSE)</f>
        <v>0</v>
      </c>
      <c r="H121">
        <f>VLOOKUP($B121,'Tillförd energi'!$B$1:$AI$700,MATCH(H$1,'Tillförd energi'!$B$1:$AQ$1,0),FALSE)</f>
        <v>0</v>
      </c>
      <c r="I121">
        <f>VLOOKUP($B121,'Tillförd energi'!$B$1:$AI$700,MATCH(I$1,'Tillförd energi'!$B$1:$AQ$1,0),FALSE)</f>
        <v>0</v>
      </c>
      <c r="J121">
        <f>VLOOKUP($B121,'Tillförd energi'!$B$1:$AI$700,MATCH(J$1,'Tillförd energi'!$B$1:$AQ$1,0),FALSE)</f>
        <v>0</v>
      </c>
      <c r="K121">
        <v>0</v>
      </c>
      <c r="L121">
        <f>VLOOKUP($B121,'Tillförd energi'!$B$1:$AI$700,MATCH(L$1,'Tillförd energi'!$B$1:$AQ$1,0),FALSE)</f>
        <v>0</v>
      </c>
      <c r="M121">
        <f>VLOOKUP($B121,'Tillförd energi'!$B$1:$AI$700,MATCH(M$1,'Tillförd energi'!$B$1:$AQ$1,0),FALSE)</f>
        <v>0</v>
      </c>
      <c r="N121">
        <f>VLOOKUP($B121,'Tillförd energi'!$B$1:$AI$700,MATCH(N$1,'Tillförd energi'!$B$1:$AQ$1,0),FALSE)</f>
        <v>0</v>
      </c>
      <c r="O121">
        <f>VLOOKUP($B121,'Tillförd energi'!$B$1:$AI$700,MATCH(O$1,'Tillförd energi'!$B$1:$AQ$1,0),FALSE)</f>
        <v>0</v>
      </c>
      <c r="P121">
        <f>VLOOKUP($B121,'Tillförd energi'!$B$1:$AI$700,MATCH(P$1,'Tillförd energi'!$B$1:$AQ$1,0),FALSE)</f>
        <v>0</v>
      </c>
      <c r="Q121">
        <f>VLOOKUP($B121,'Tillförd energi'!$B$1:$AI$700,MATCH(Q$1,'Tillförd energi'!$B$1:$AQ$1,0),FALSE)</f>
        <v>0</v>
      </c>
      <c r="R121">
        <f>VLOOKUP($B121,'Tillförd energi'!$B$1:$AI$700,MATCH(R$1,'Tillförd energi'!$B$1:$AQ$1,0),FALSE)</f>
        <v>0</v>
      </c>
      <c r="S121">
        <f>VLOOKUP($B121,'Tillförd energi'!$B$1:$AI$700,MATCH(S$1,'Tillförd energi'!$B$1:$AQ$1,0),FALSE)</f>
        <v>2.456</v>
      </c>
      <c r="T121">
        <f>VLOOKUP($B121,'Tillförd energi'!$B$1:$AI$700,MATCH(T$1,'Tillförd energi'!$B$1:$AQ$1,0),FALSE)</f>
        <v>0</v>
      </c>
      <c r="U121">
        <f>VLOOKUP($B121,'Tillförd energi'!$B$1:$AI$700,MATCH(U$1,'Tillförd energi'!$B$1:$AQ$1,0),FALSE)</f>
        <v>0</v>
      </c>
      <c r="V121">
        <f>VLOOKUP($B121,'Tillförd energi'!$B$1:$AI$700,MATCH(V$1,'Tillförd energi'!$B$1:$AQ$1,0),FALSE)</f>
        <v>0</v>
      </c>
      <c r="W121">
        <f>VLOOKUP($B121,'Tillförd energi'!$B$1:$AI$700,MATCH(W$1,'Tillförd energi'!$B$1:$AQ$1,0),FALSE)</f>
        <v>0</v>
      </c>
      <c r="X121">
        <f>VLOOKUP($B121,'Tillförd energi'!$B$1:$AI$700,MATCH(X$1,'Tillförd energi'!$B$1:$AQ$1,0),FALSE)</f>
        <v>0</v>
      </c>
      <c r="Y121">
        <f>VLOOKUP($B121,'Tillförd energi'!$B$1:$AI$700,MATCH(Y$1,'Tillförd energi'!$B$1:$AQ$1,0),FALSE)</f>
        <v>0</v>
      </c>
      <c r="Z121">
        <f>VLOOKUP($B121,'Tillförd energi'!$B$1:$AI$700,MATCH(Z$1,'Tillförd energi'!$B$1:$AQ$1,0),FALSE)</f>
        <v>6.0999999999999999E-2</v>
      </c>
      <c r="AA121">
        <f>VLOOKUP($B121,'Tillförd energi'!$B$1:$AI$700,MATCH(AA$1,'Tillförd energi'!$B$1:$AQ$1,0),FALSE)</f>
        <v>0</v>
      </c>
      <c r="AB121">
        <f>VLOOKUP($B121,'Tillförd energi'!$B$1:$AI$700,MATCH(AB$1,'Tillförd energi'!$B$1:$AQ$1,0),FALSE)</f>
        <v>0</v>
      </c>
      <c r="AC121">
        <f>VLOOKUP($B121,'Tillförd energi'!$B$1:$AI$700,MATCH(AC$1,'Tillförd energi'!$B$1:$AQ$1,0),FALSE)</f>
        <v>0</v>
      </c>
      <c r="AD121">
        <f>VLOOKUP($B121,'Tillförd energi'!$B$1:$AI$700,MATCH(AD$1,'Tillförd energi'!$B$1:$AQ$1,0),FALSE)</f>
        <v>0</v>
      </c>
      <c r="AE121">
        <f>VLOOKUP($B121,'Tillförd energi'!$B$1:$AI$700,MATCH(AE$1,'Tillförd energi'!$B$1:$AQ$1,0),FALSE)</f>
        <v>0</v>
      </c>
      <c r="AF121">
        <f>VLOOKUP($B121,'Tillförd energi'!$B$1:$AI$700,MATCH(AF$1,'Tillförd energi'!$B$1:$AQ$1,0),FALSE)</f>
        <v>0.01</v>
      </c>
      <c r="AG121">
        <f>IFERROR(VLOOKUP(B121,Miljö!$B$1:$AC$550,MATCH("Köpt mängd produktionsspecifik fjärrvärme:",Miljö!$B$1:$AC$1,0),FALSE)/1,0)</f>
        <v>0</v>
      </c>
      <c r="AI121">
        <f t="shared" si="20"/>
        <v>2.5269999999999997</v>
      </c>
      <c r="AJ121">
        <f t="shared" si="21"/>
        <v>2.5269999999999997</v>
      </c>
      <c r="AK121">
        <f>IF(ISERROR(1/VLOOKUP($B121,Leveranser!$B$1:$S$500,MATCH("såld värme (gwh)",Leveranser!$B$1:$S$1,0),FALSE)),"",VLOOKUP($B121,Leveranser!$B$1:$S$500,MATCH("såld värme (gwh)",Leveranser!$B$1:$S$1,0),FALSE))</f>
        <v>2.1190000000000002</v>
      </c>
      <c r="AL121">
        <f>VLOOKUP($B121,Leveranser!$B$1:$Y$500,MATCH("Totalt såld fjärrvärme till andra fjärrvärmeföretag",Leveranser!$B$1:$AA$1,0),FALSE)</f>
        <v>0</v>
      </c>
      <c r="AM121">
        <f>IF(ISERROR(1/VLOOKUP($B121,Miljö!$B$1:$S$500,MATCH("Såld mängd produktionsspecifik fjärrvärme (GWh)",Miljö!$B$1:$R$1,0),FALSE)),0,VLOOKUP($B121,Miljö!$B$1:$S$500,MATCH("Såld mängd produktionsspecifik fjärrvärme (GWh)",Miljö!$B$1:$R$1,0),FALSE))</f>
        <v>0</v>
      </c>
      <c r="AN121" s="195">
        <f t="shared" si="22"/>
        <v>0.83854372774040387</v>
      </c>
      <c r="AP121" t="str">
        <f>IFERROR(VLOOKUP($B121,Miljövärden!$B$2:$H$550,7,FALSE),"Nej, saknas")</f>
        <v>Ja</v>
      </c>
      <c r="AQ121" t="str">
        <f>IFERROR(VLOOKUP($B121,Miljövärden!$B$2:$H$550,6,FALSE),"Nej, saknas")</f>
        <v>Nej</v>
      </c>
      <c r="AU121">
        <f t="shared" si="23"/>
        <v>7.0999999999999994E-2</v>
      </c>
      <c r="AV121">
        <f t="shared" si="24"/>
        <v>0</v>
      </c>
      <c r="AW121">
        <f t="shared" si="25"/>
        <v>0</v>
      </c>
      <c r="AX121">
        <f t="shared" si="26"/>
        <v>2.456</v>
      </c>
      <c r="AZ121">
        <f t="shared" si="27"/>
        <v>2.456</v>
      </c>
      <c r="BC121">
        <f t="shared" si="28"/>
        <v>0</v>
      </c>
      <c r="BD121">
        <f t="shared" si="29"/>
        <v>0</v>
      </c>
      <c r="BE121">
        <f t="shared" si="30"/>
        <v>2.456</v>
      </c>
      <c r="BF121">
        <f t="shared" si="31"/>
        <v>0</v>
      </c>
      <c r="BG121">
        <f t="shared" si="32"/>
        <v>7.0999999999999994E-2</v>
      </c>
      <c r="BH121">
        <f t="shared" si="33"/>
        <v>2.5270000000000001</v>
      </c>
      <c r="BJ121" s="195">
        <f t="shared" si="34"/>
        <v>0</v>
      </c>
      <c r="BK121" s="195">
        <f t="shared" si="35"/>
        <v>0</v>
      </c>
      <c r="BL121" s="195">
        <f t="shared" si="36"/>
        <v>0.97190344281757013</v>
      </c>
      <c r="BM121" s="195">
        <f t="shared" si="37"/>
        <v>0</v>
      </c>
      <c r="BN121" s="195">
        <f t="shared" si="38"/>
        <v>2.8096557182429753E-2</v>
      </c>
    </row>
    <row r="122" spans="1:66" x14ac:dyDescent="0.25">
      <c r="A122" s="2" t="s">
        <v>198</v>
      </c>
      <c r="B122" s="2" t="s">
        <v>199</v>
      </c>
      <c r="C122">
        <f>VLOOKUP($B122,'Tillförd energi'!$B$1:$AI$700,MATCH(C$1,'Tillförd energi'!$B$1:$AQ$1,0),FALSE)</f>
        <v>0</v>
      </c>
      <c r="D122">
        <f>VLOOKUP($B122,'Tillförd energi'!$B$1:$AI$700,MATCH(D$1,'Tillförd energi'!$B$1:$AQ$1,0),FALSE)</f>
        <v>0.30499999999999999</v>
      </c>
      <c r="E122">
        <f>VLOOKUP($B122,'Tillförd energi'!$B$1:$AI$700,MATCH(E$1,'Tillförd energi'!$B$1:$AQ$1,0),FALSE)</f>
        <v>0</v>
      </c>
      <c r="F122">
        <f>VLOOKUP($B122,'Tillförd energi'!$B$1:$AI$700,MATCH(F$1,'Tillförd energi'!$B$1:$AQ$1,0),FALSE)</f>
        <v>0</v>
      </c>
      <c r="G122">
        <f>VLOOKUP($B122,'Tillförd energi'!$B$1:$AI$700,MATCH(G$1,'Tillförd energi'!$B$1:$AQ$1,0),FALSE)</f>
        <v>0</v>
      </c>
      <c r="H122">
        <f>VLOOKUP($B122,'Tillförd energi'!$B$1:$AI$700,MATCH(H$1,'Tillförd energi'!$B$1:$AQ$1,0),FALSE)</f>
        <v>0</v>
      </c>
      <c r="I122">
        <f>VLOOKUP($B122,'Tillförd energi'!$B$1:$AI$700,MATCH(I$1,'Tillförd energi'!$B$1:$AQ$1,0),FALSE)</f>
        <v>0</v>
      </c>
      <c r="J122">
        <f>VLOOKUP($B122,'Tillförd energi'!$B$1:$AI$700,MATCH(J$1,'Tillförd energi'!$B$1:$AQ$1,0),FALSE)</f>
        <v>0</v>
      </c>
      <c r="K122">
        <v>0</v>
      </c>
      <c r="L122">
        <f>VLOOKUP($B122,'Tillförd energi'!$B$1:$AI$700,MATCH(L$1,'Tillförd energi'!$B$1:$AQ$1,0),FALSE)</f>
        <v>0</v>
      </c>
      <c r="M122">
        <f>VLOOKUP($B122,'Tillförd energi'!$B$1:$AI$700,MATCH(M$1,'Tillförd energi'!$B$1:$AQ$1,0),FALSE)</f>
        <v>0</v>
      </c>
      <c r="N122">
        <f>VLOOKUP($B122,'Tillförd energi'!$B$1:$AI$700,MATCH(N$1,'Tillförd energi'!$B$1:$AQ$1,0),FALSE)</f>
        <v>13.34</v>
      </c>
      <c r="O122">
        <f>VLOOKUP($B122,'Tillförd energi'!$B$1:$AI$700,MATCH(O$1,'Tillförd energi'!$B$1:$AQ$1,0),FALSE)</f>
        <v>0</v>
      </c>
      <c r="P122">
        <f>VLOOKUP($B122,'Tillförd energi'!$B$1:$AI$700,MATCH(P$1,'Tillförd energi'!$B$1:$AQ$1,0),FALSE)</f>
        <v>0</v>
      </c>
      <c r="Q122">
        <f>VLOOKUP($B122,'Tillförd energi'!$B$1:$AI$700,MATCH(Q$1,'Tillförd energi'!$B$1:$AQ$1,0),FALSE)</f>
        <v>0</v>
      </c>
      <c r="R122">
        <f>VLOOKUP($B122,'Tillförd energi'!$B$1:$AI$700,MATCH(R$1,'Tillförd energi'!$B$1:$AQ$1,0),FALSE)</f>
        <v>0</v>
      </c>
      <c r="S122">
        <f>VLOOKUP($B122,'Tillförd energi'!$B$1:$AI$700,MATCH(S$1,'Tillförd energi'!$B$1:$AQ$1,0),FALSE)</f>
        <v>0</v>
      </c>
      <c r="T122">
        <f>VLOOKUP($B122,'Tillförd energi'!$B$1:$AI$700,MATCH(T$1,'Tillförd energi'!$B$1:$AQ$1,0),FALSE)</f>
        <v>0</v>
      </c>
      <c r="U122">
        <f>VLOOKUP($B122,'Tillförd energi'!$B$1:$AI$700,MATCH(U$1,'Tillförd energi'!$B$1:$AQ$1,0),FALSE)</f>
        <v>0</v>
      </c>
      <c r="V122">
        <f>VLOOKUP($B122,'Tillförd energi'!$B$1:$AI$700,MATCH(V$1,'Tillförd energi'!$B$1:$AQ$1,0),FALSE)</f>
        <v>0</v>
      </c>
      <c r="W122">
        <f>VLOOKUP($B122,'Tillförd energi'!$B$1:$AI$700,MATCH(W$1,'Tillförd energi'!$B$1:$AQ$1,0),FALSE)</f>
        <v>0</v>
      </c>
      <c r="X122">
        <f>VLOOKUP($B122,'Tillförd energi'!$B$1:$AI$700,MATCH(X$1,'Tillförd energi'!$B$1:$AQ$1,0),FALSE)</f>
        <v>0</v>
      </c>
      <c r="Y122">
        <f>VLOOKUP($B122,'Tillförd energi'!$B$1:$AI$700,MATCH(Y$1,'Tillförd energi'!$B$1:$AQ$1,0),FALSE)</f>
        <v>0</v>
      </c>
      <c r="Z122">
        <f>VLOOKUP($B122,'Tillförd energi'!$B$1:$AI$700,MATCH(Z$1,'Tillförd energi'!$B$1:$AQ$1,0),FALSE)</f>
        <v>0</v>
      </c>
      <c r="AA122">
        <f>VLOOKUP($B122,'Tillförd energi'!$B$1:$AI$700,MATCH(AA$1,'Tillförd energi'!$B$1:$AQ$1,0),FALSE)</f>
        <v>0</v>
      </c>
      <c r="AB122">
        <f>VLOOKUP($B122,'Tillförd energi'!$B$1:$AI$700,MATCH(AB$1,'Tillförd energi'!$B$1:$AQ$1,0),FALSE)</f>
        <v>0</v>
      </c>
      <c r="AC122">
        <f>VLOOKUP($B122,'Tillförd energi'!$B$1:$AI$700,MATCH(AC$1,'Tillförd energi'!$B$1:$AQ$1,0),FALSE)</f>
        <v>0</v>
      </c>
      <c r="AD122">
        <f>VLOOKUP($B122,'Tillförd energi'!$B$1:$AI$700,MATCH(AD$1,'Tillförd energi'!$B$1:$AQ$1,0),FALSE)</f>
        <v>0</v>
      </c>
      <c r="AE122">
        <f>VLOOKUP($B122,'Tillförd energi'!$B$1:$AI$700,MATCH(AE$1,'Tillförd energi'!$B$1:$AQ$1,0),FALSE)</f>
        <v>0</v>
      </c>
      <c r="AF122">
        <f>VLOOKUP($B122,'Tillförd energi'!$B$1:$AI$700,MATCH(AF$1,'Tillförd energi'!$B$1:$AQ$1,0),FALSE)</f>
        <v>0.35610000000000003</v>
      </c>
      <c r="AG122">
        <f>IFERROR(VLOOKUP(B122,Miljö!$B$1:$AC$550,MATCH("Köpt mängd produktionsspecifik fjärrvärme:",Miljö!$B$1:$AC$1,0),FALSE)/1,0)</f>
        <v>0</v>
      </c>
      <c r="AI122">
        <f t="shared" si="20"/>
        <v>14.001099999999999</v>
      </c>
      <c r="AJ122">
        <f t="shared" si="21"/>
        <v>14.001099999999999</v>
      </c>
      <c r="AK122">
        <f>IF(ISERROR(1/VLOOKUP($B122,Leveranser!$B$1:$S$500,MATCH("såld värme (gwh)",Leveranser!$B$1:$S$1,0),FALSE)),"",VLOOKUP($B122,Leveranser!$B$1:$S$500,MATCH("såld värme (gwh)",Leveranser!$B$1:$S$1,0),FALSE))</f>
        <v>11.87</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195">
        <f t="shared" si="22"/>
        <v>0.847790530744013</v>
      </c>
      <c r="AP122" t="str">
        <f>IFERROR(VLOOKUP($B122,Miljövärden!$B$2:$H$550,7,FALSE),"Nej, saknas")</f>
        <v>Ja</v>
      </c>
      <c r="AQ122" t="str">
        <f>IFERROR(VLOOKUP($B122,Miljövärden!$B$2:$H$550,6,FALSE),"Nej, saknas")</f>
        <v>Ja</v>
      </c>
      <c r="AU122">
        <f t="shared" si="23"/>
        <v>0.35610000000000003</v>
      </c>
      <c r="AV122">
        <f t="shared" si="24"/>
        <v>0</v>
      </c>
      <c r="AW122">
        <f t="shared" si="25"/>
        <v>13.34</v>
      </c>
      <c r="AX122">
        <f t="shared" si="26"/>
        <v>0</v>
      </c>
      <c r="AZ122">
        <f t="shared" si="27"/>
        <v>13.34</v>
      </c>
      <c r="BC122">
        <f t="shared" si="28"/>
        <v>0.30499999999999999</v>
      </c>
      <c r="BD122">
        <f t="shared" si="29"/>
        <v>0</v>
      </c>
      <c r="BE122">
        <f t="shared" si="30"/>
        <v>13.34</v>
      </c>
      <c r="BF122">
        <f t="shared" si="31"/>
        <v>0</v>
      </c>
      <c r="BG122">
        <f t="shared" si="32"/>
        <v>0.35610000000000003</v>
      </c>
      <c r="BH122">
        <f t="shared" si="33"/>
        <v>14.001099999999999</v>
      </c>
      <c r="BJ122" s="195">
        <f t="shared" si="34"/>
        <v>2.1784002685503283E-2</v>
      </c>
      <c r="BK122" s="195">
        <f t="shared" si="35"/>
        <v>0</v>
      </c>
      <c r="BL122" s="195">
        <f t="shared" si="36"/>
        <v>0.95278228139217636</v>
      </c>
      <c r="BM122" s="195">
        <f t="shared" si="37"/>
        <v>0</v>
      </c>
      <c r="BN122" s="195">
        <f t="shared" si="38"/>
        <v>2.5433715922320393E-2</v>
      </c>
    </row>
    <row r="123" spans="1:66" x14ac:dyDescent="0.25">
      <c r="A123" s="2" t="s">
        <v>198</v>
      </c>
      <c r="B123" s="2" t="s">
        <v>200</v>
      </c>
      <c r="C123">
        <f>VLOOKUP($B123,'Tillförd energi'!$B$1:$AI$700,MATCH(C$1,'Tillförd energi'!$B$1:$AQ$1,0),FALSE)</f>
        <v>0</v>
      </c>
      <c r="D123">
        <f>VLOOKUP($B123,'Tillförd energi'!$B$1:$AI$700,MATCH(D$1,'Tillförd energi'!$B$1:$AQ$1,0),FALSE)</f>
        <v>0.379</v>
      </c>
      <c r="E123">
        <f>VLOOKUP($B123,'Tillförd energi'!$B$1:$AI$700,MATCH(E$1,'Tillförd energi'!$B$1:$AQ$1,0),FALSE)</f>
        <v>0</v>
      </c>
      <c r="F123">
        <f>VLOOKUP($B123,'Tillförd energi'!$B$1:$AI$700,MATCH(F$1,'Tillförd energi'!$B$1:$AQ$1,0),FALSE)</f>
        <v>0</v>
      </c>
      <c r="G123">
        <f>VLOOKUP($B123,'Tillförd energi'!$B$1:$AI$700,MATCH(G$1,'Tillförd energi'!$B$1:$AQ$1,0),FALSE)</f>
        <v>0</v>
      </c>
      <c r="H123">
        <f>VLOOKUP($B123,'Tillförd energi'!$B$1:$AI$700,MATCH(H$1,'Tillförd energi'!$B$1:$AQ$1,0),FALSE)</f>
        <v>0</v>
      </c>
      <c r="I123">
        <f>VLOOKUP($B123,'Tillförd energi'!$B$1:$AI$700,MATCH(I$1,'Tillförd energi'!$B$1:$AQ$1,0),FALSE)</f>
        <v>0</v>
      </c>
      <c r="J123">
        <f>VLOOKUP($B123,'Tillförd energi'!$B$1:$AI$700,MATCH(J$1,'Tillförd energi'!$B$1:$AQ$1,0),FALSE)</f>
        <v>0</v>
      </c>
      <c r="K123">
        <v>0</v>
      </c>
      <c r="L123">
        <f>VLOOKUP($B123,'Tillförd energi'!$B$1:$AI$700,MATCH(L$1,'Tillförd energi'!$B$1:$AQ$1,0),FALSE)</f>
        <v>0</v>
      </c>
      <c r="M123">
        <f>VLOOKUP($B123,'Tillförd energi'!$B$1:$AI$700,MATCH(M$1,'Tillförd energi'!$B$1:$AQ$1,0),FALSE)</f>
        <v>0</v>
      </c>
      <c r="N123">
        <f>VLOOKUP($B123,'Tillförd energi'!$B$1:$AI$700,MATCH(N$1,'Tillförd energi'!$B$1:$AQ$1,0),FALSE)</f>
        <v>0</v>
      </c>
      <c r="O123">
        <f>VLOOKUP($B123,'Tillförd energi'!$B$1:$AI$700,MATCH(O$1,'Tillförd energi'!$B$1:$AQ$1,0),FALSE)</f>
        <v>0</v>
      </c>
      <c r="P123">
        <f>VLOOKUP($B123,'Tillförd energi'!$B$1:$AI$700,MATCH(P$1,'Tillförd energi'!$B$1:$AQ$1,0),FALSE)</f>
        <v>0.113</v>
      </c>
      <c r="Q123">
        <f>VLOOKUP($B123,'Tillförd energi'!$B$1:$AI$700,MATCH(Q$1,'Tillförd energi'!$B$1:$AQ$1,0),FALSE)</f>
        <v>0</v>
      </c>
      <c r="R123">
        <f>VLOOKUP($B123,'Tillförd energi'!$B$1:$AI$700,MATCH(R$1,'Tillförd energi'!$B$1:$AQ$1,0),FALSE)</f>
        <v>0</v>
      </c>
      <c r="S123">
        <f>VLOOKUP($B123,'Tillförd energi'!$B$1:$AI$700,MATCH(S$1,'Tillförd energi'!$B$1:$AQ$1,0),FALSE)</f>
        <v>0</v>
      </c>
      <c r="T123">
        <f>VLOOKUP($B123,'Tillförd energi'!$B$1:$AI$700,MATCH(T$1,'Tillförd energi'!$B$1:$AQ$1,0),FALSE)</f>
        <v>0</v>
      </c>
      <c r="U123">
        <f>VLOOKUP($B123,'Tillförd energi'!$B$1:$AI$700,MATCH(U$1,'Tillförd energi'!$B$1:$AQ$1,0),FALSE)</f>
        <v>0</v>
      </c>
      <c r="V123">
        <f>VLOOKUP($B123,'Tillförd energi'!$B$1:$AI$700,MATCH(V$1,'Tillförd energi'!$B$1:$AQ$1,0),FALSE)</f>
        <v>0</v>
      </c>
      <c r="W123">
        <f>VLOOKUP($B123,'Tillförd energi'!$B$1:$AI$700,MATCH(W$1,'Tillförd energi'!$B$1:$AQ$1,0),FALSE)</f>
        <v>0</v>
      </c>
      <c r="X123">
        <f>VLOOKUP($B123,'Tillförd energi'!$B$1:$AI$700,MATCH(X$1,'Tillförd energi'!$B$1:$AQ$1,0),FALSE)</f>
        <v>8.6999999999999993</v>
      </c>
      <c r="Y123">
        <f>VLOOKUP($B123,'Tillförd energi'!$B$1:$AI$700,MATCH(Y$1,'Tillförd energi'!$B$1:$AQ$1,0),FALSE)</f>
        <v>0</v>
      </c>
      <c r="Z123">
        <f>VLOOKUP($B123,'Tillförd energi'!$B$1:$AI$700,MATCH(Z$1,'Tillförd energi'!$B$1:$AQ$1,0),FALSE)</f>
        <v>0</v>
      </c>
      <c r="AA123">
        <f>VLOOKUP($B123,'Tillförd energi'!$B$1:$AI$700,MATCH(AA$1,'Tillförd energi'!$B$1:$AQ$1,0),FALSE)</f>
        <v>0</v>
      </c>
      <c r="AB123">
        <f>VLOOKUP($B123,'Tillförd energi'!$B$1:$AI$700,MATCH(AB$1,'Tillförd energi'!$B$1:$AQ$1,0),FALSE)</f>
        <v>0</v>
      </c>
      <c r="AC123">
        <f>VLOOKUP($B123,'Tillförd energi'!$B$1:$AI$700,MATCH(AC$1,'Tillförd energi'!$B$1:$AQ$1,0),FALSE)</f>
        <v>0</v>
      </c>
      <c r="AD123">
        <f>VLOOKUP($B123,'Tillförd energi'!$B$1:$AI$700,MATCH(AD$1,'Tillförd energi'!$B$1:$AQ$1,0),FALSE)</f>
        <v>0</v>
      </c>
      <c r="AE123">
        <f>VLOOKUP($B123,'Tillförd energi'!$B$1:$AI$700,MATCH(AE$1,'Tillförd energi'!$B$1:$AQ$1,0),FALSE)</f>
        <v>0</v>
      </c>
      <c r="AF123">
        <f>VLOOKUP($B123,'Tillförd energi'!$B$1:$AI$700,MATCH(AF$1,'Tillförd energi'!$B$1:$AQ$1,0),FALSE)</f>
        <v>0.2319</v>
      </c>
      <c r="AG123">
        <f>IFERROR(VLOOKUP(B123,Miljö!$B$1:$AC$550,MATCH("Köpt mängd produktionsspecifik fjärrvärme:",Miljö!$B$1:$AC$1,0),FALSE)/1,0)</f>
        <v>0</v>
      </c>
      <c r="AI123">
        <f t="shared" si="20"/>
        <v>9.4238999999999997</v>
      </c>
      <c r="AJ123">
        <f t="shared" si="21"/>
        <v>9.4238999999999997</v>
      </c>
      <c r="AK123">
        <f>IF(ISERROR(1/VLOOKUP($B123,Leveranser!$B$1:$S$500,MATCH("såld värme (gwh)",Leveranser!$B$1:$S$1,0),FALSE)),"",VLOOKUP($B123,Leveranser!$B$1:$S$500,MATCH("såld värme (gwh)",Leveranser!$B$1:$S$1,0),FALSE))</f>
        <v>7.73</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195">
        <f t="shared" si="22"/>
        <v>0.82025488385912426</v>
      </c>
      <c r="AP123" t="str">
        <f>IFERROR(VLOOKUP($B123,Miljövärden!$B$2:$H$550,7,FALSE),"Nej, saknas")</f>
        <v>Ja</v>
      </c>
      <c r="AQ123" t="str">
        <f>IFERROR(VLOOKUP($B123,Miljövärden!$B$2:$H$550,6,FALSE),"Nej, saknas")</f>
        <v>Ja</v>
      </c>
      <c r="AU123">
        <f t="shared" si="23"/>
        <v>0.2319</v>
      </c>
      <c r="AV123">
        <f t="shared" si="24"/>
        <v>8.6999999999999993</v>
      </c>
      <c r="AW123">
        <f t="shared" si="25"/>
        <v>0.113</v>
      </c>
      <c r="AX123">
        <f t="shared" si="26"/>
        <v>0</v>
      </c>
      <c r="AZ123">
        <f t="shared" si="27"/>
        <v>8.8129999999999988</v>
      </c>
      <c r="BC123">
        <f t="shared" si="28"/>
        <v>0.379</v>
      </c>
      <c r="BD123">
        <f t="shared" si="29"/>
        <v>0</v>
      </c>
      <c r="BE123">
        <f t="shared" si="30"/>
        <v>8.8129999999999988</v>
      </c>
      <c r="BF123">
        <f t="shared" si="31"/>
        <v>0</v>
      </c>
      <c r="BG123">
        <f t="shared" si="32"/>
        <v>0.2319</v>
      </c>
      <c r="BH123">
        <f t="shared" si="33"/>
        <v>9.4238999999999979</v>
      </c>
      <c r="BJ123" s="195">
        <f t="shared" si="34"/>
        <v>4.0216895340570262E-2</v>
      </c>
      <c r="BK123" s="195">
        <f t="shared" si="35"/>
        <v>0</v>
      </c>
      <c r="BL123" s="195">
        <f t="shared" si="36"/>
        <v>0.9351754581436561</v>
      </c>
      <c r="BM123" s="195">
        <f t="shared" si="37"/>
        <v>0</v>
      </c>
      <c r="BN123" s="195">
        <f t="shared" si="38"/>
        <v>2.460764651577373E-2</v>
      </c>
    </row>
    <row r="124" spans="1:66" x14ac:dyDescent="0.25">
      <c r="A124" s="2" t="s">
        <v>198</v>
      </c>
      <c r="B124" s="2" t="s">
        <v>201</v>
      </c>
      <c r="C124">
        <f>VLOOKUP($B124,'Tillförd energi'!$B$1:$AI$700,MATCH(C$1,'Tillförd energi'!$B$1:$AQ$1,0),FALSE)</f>
        <v>0</v>
      </c>
      <c r="D124">
        <f>VLOOKUP($B124,'Tillförd energi'!$B$1:$AI$700,MATCH(D$1,'Tillförd energi'!$B$1:$AQ$1,0),FALSE)</f>
        <v>0.28999999999999998</v>
      </c>
      <c r="E124">
        <f>VLOOKUP($B124,'Tillförd energi'!$B$1:$AI$700,MATCH(E$1,'Tillförd energi'!$B$1:$AQ$1,0),FALSE)</f>
        <v>0.15</v>
      </c>
      <c r="F124">
        <f>VLOOKUP($B124,'Tillförd energi'!$B$1:$AI$700,MATCH(F$1,'Tillförd energi'!$B$1:$AQ$1,0),FALSE)</f>
        <v>0</v>
      </c>
      <c r="G124">
        <f>VLOOKUP($B124,'Tillförd energi'!$B$1:$AI$700,MATCH(G$1,'Tillförd energi'!$B$1:$AQ$1,0),FALSE)</f>
        <v>0</v>
      </c>
      <c r="H124">
        <f>VLOOKUP($B124,'Tillförd energi'!$B$1:$AI$700,MATCH(H$1,'Tillförd energi'!$B$1:$AQ$1,0),FALSE)</f>
        <v>0</v>
      </c>
      <c r="I124">
        <f>VLOOKUP($B124,'Tillförd energi'!$B$1:$AI$700,MATCH(I$1,'Tillförd energi'!$B$1:$AQ$1,0),FALSE)</f>
        <v>0</v>
      </c>
      <c r="J124">
        <f>VLOOKUP($B124,'Tillförd energi'!$B$1:$AI$700,MATCH(J$1,'Tillförd energi'!$B$1:$AQ$1,0),FALSE)</f>
        <v>0</v>
      </c>
      <c r="K124">
        <v>0</v>
      </c>
      <c r="L124">
        <f>VLOOKUP($B124,'Tillförd energi'!$B$1:$AI$700,MATCH(L$1,'Tillförd energi'!$B$1:$AQ$1,0),FALSE)</f>
        <v>0</v>
      </c>
      <c r="M124">
        <f>VLOOKUP($B124,'Tillförd energi'!$B$1:$AI$700,MATCH(M$1,'Tillförd energi'!$B$1:$AQ$1,0),FALSE)</f>
        <v>0</v>
      </c>
      <c r="N124">
        <f>VLOOKUP($B124,'Tillförd energi'!$B$1:$AI$700,MATCH(N$1,'Tillförd energi'!$B$1:$AQ$1,0),FALSE)</f>
        <v>0</v>
      </c>
      <c r="O124">
        <f>VLOOKUP($B124,'Tillförd energi'!$B$1:$AI$700,MATCH(O$1,'Tillförd energi'!$B$1:$AQ$1,0),FALSE)</f>
        <v>0</v>
      </c>
      <c r="P124">
        <f>VLOOKUP($B124,'Tillförd energi'!$B$1:$AI$700,MATCH(P$1,'Tillförd energi'!$B$1:$AQ$1,0),FALSE)</f>
        <v>0</v>
      </c>
      <c r="Q124">
        <f>VLOOKUP($B124,'Tillförd energi'!$B$1:$AI$700,MATCH(Q$1,'Tillförd energi'!$B$1:$AQ$1,0),FALSE)</f>
        <v>0</v>
      </c>
      <c r="R124">
        <f>VLOOKUP($B124,'Tillförd energi'!$B$1:$AI$700,MATCH(R$1,'Tillförd energi'!$B$1:$AQ$1,0),FALSE)</f>
        <v>0</v>
      </c>
      <c r="S124">
        <f>VLOOKUP($B124,'Tillförd energi'!$B$1:$AI$700,MATCH(S$1,'Tillförd energi'!$B$1:$AQ$1,0),FALSE)</f>
        <v>0</v>
      </c>
      <c r="T124">
        <f>VLOOKUP($B124,'Tillförd energi'!$B$1:$AI$700,MATCH(T$1,'Tillförd energi'!$B$1:$AQ$1,0),FALSE)</f>
        <v>0</v>
      </c>
      <c r="U124">
        <f>VLOOKUP($B124,'Tillförd energi'!$B$1:$AI$700,MATCH(U$1,'Tillförd energi'!$B$1:$AQ$1,0),FALSE)</f>
        <v>0</v>
      </c>
      <c r="V124">
        <f>VLOOKUP($B124,'Tillförd energi'!$B$1:$AI$700,MATCH(V$1,'Tillförd energi'!$B$1:$AQ$1,0),FALSE)</f>
        <v>0</v>
      </c>
      <c r="W124">
        <f>VLOOKUP($B124,'Tillförd energi'!$B$1:$AI$700,MATCH(W$1,'Tillförd energi'!$B$1:$AQ$1,0),FALSE)</f>
        <v>3.2</v>
      </c>
      <c r="X124">
        <f>VLOOKUP($B124,'Tillförd energi'!$B$1:$AI$700,MATCH(X$1,'Tillförd energi'!$B$1:$AQ$1,0),FALSE)</f>
        <v>0</v>
      </c>
      <c r="Y124">
        <f>VLOOKUP($B124,'Tillförd energi'!$B$1:$AI$700,MATCH(Y$1,'Tillförd energi'!$B$1:$AQ$1,0),FALSE)</f>
        <v>0</v>
      </c>
      <c r="Z124">
        <f>VLOOKUP($B124,'Tillförd energi'!$B$1:$AI$700,MATCH(Z$1,'Tillförd energi'!$B$1:$AQ$1,0),FALSE)</f>
        <v>0</v>
      </c>
      <c r="AA124">
        <f>VLOOKUP($B124,'Tillförd energi'!$B$1:$AI$700,MATCH(AA$1,'Tillförd energi'!$B$1:$AQ$1,0),FALSE)</f>
        <v>0</v>
      </c>
      <c r="AB124">
        <f>VLOOKUP($B124,'Tillförd energi'!$B$1:$AI$700,MATCH(AB$1,'Tillförd energi'!$B$1:$AQ$1,0),FALSE)</f>
        <v>0</v>
      </c>
      <c r="AC124">
        <f>VLOOKUP($B124,'Tillförd energi'!$B$1:$AI$700,MATCH(AC$1,'Tillförd energi'!$B$1:$AQ$1,0),FALSE)</f>
        <v>0</v>
      </c>
      <c r="AD124">
        <f>VLOOKUP($B124,'Tillförd energi'!$B$1:$AI$700,MATCH(AD$1,'Tillförd energi'!$B$1:$AQ$1,0),FALSE)</f>
        <v>13.92</v>
      </c>
      <c r="AE124">
        <f>VLOOKUP($B124,'Tillförd energi'!$B$1:$AI$700,MATCH(AE$1,'Tillförd energi'!$B$1:$AQ$1,0),FALSE)</f>
        <v>0</v>
      </c>
      <c r="AF124">
        <f>VLOOKUP($B124,'Tillförd energi'!$B$1:$AI$700,MATCH(AF$1,'Tillförd energi'!$B$1:$AQ$1,0),FALSE)</f>
        <v>0.48659999999999998</v>
      </c>
      <c r="AG124">
        <f>IFERROR(VLOOKUP(B124,Miljö!$B$1:$AC$550,MATCH("Köpt mängd produktionsspecifik fjärrvärme:",Miljö!$B$1:$AC$1,0),FALSE)/1,0)</f>
        <v>0</v>
      </c>
      <c r="AI124">
        <f t="shared" si="20"/>
        <v>18.046599999999998</v>
      </c>
      <c r="AJ124">
        <f t="shared" si="21"/>
        <v>18.046599999999998</v>
      </c>
      <c r="AK124">
        <f>IF(ISERROR(1/VLOOKUP($B124,Leveranser!$B$1:$S$500,MATCH("såld värme (gwh)",Leveranser!$B$1:$S$1,0),FALSE)),"",VLOOKUP($B124,Leveranser!$B$1:$S$500,MATCH("såld värme (gwh)",Leveranser!$B$1:$S$1,0),FALSE))</f>
        <v>16.22</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195">
        <f t="shared" si="22"/>
        <v>0.89878425853069277</v>
      </c>
      <c r="AP124" t="str">
        <f>IFERROR(VLOOKUP($B124,Miljövärden!$B$2:$H$550,7,FALSE),"Nej, saknas")</f>
        <v>Ja</v>
      </c>
      <c r="AQ124" t="str">
        <f>IFERROR(VLOOKUP($B124,Miljövärden!$B$2:$H$550,6,FALSE),"Nej, saknas")</f>
        <v>Ja</v>
      </c>
      <c r="AU124">
        <f t="shared" si="23"/>
        <v>0.48659999999999998</v>
      </c>
      <c r="AV124">
        <f t="shared" si="24"/>
        <v>0</v>
      </c>
      <c r="AW124">
        <f t="shared" si="25"/>
        <v>0</v>
      </c>
      <c r="AX124">
        <f t="shared" si="26"/>
        <v>0</v>
      </c>
      <c r="AZ124">
        <f t="shared" si="27"/>
        <v>3.2</v>
      </c>
      <c r="BC124">
        <f t="shared" si="28"/>
        <v>0.43999999999999995</v>
      </c>
      <c r="BD124">
        <f t="shared" si="29"/>
        <v>0</v>
      </c>
      <c r="BE124">
        <f t="shared" si="30"/>
        <v>3.2</v>
      </c>
      <c r="BF124">
        <f t="shared" si="31"/>
        <v>13.92</v>
      </c>
      <c r="BG124">
        <f t="shared" si="32"/>
        <v>0.48659999999999998</v>
      </c>
      <c r="BH124">
        <f t="shared" si="33"/>
        <v>18.046599999999998</v>
      </c>
      <c r="BJ124" s="195">
        <f t="shared" si="34"/>
        <v>2.438132390588809E-2</v>
      </c>
      <c r="BK124" s="195">
        <f t="shared" si="35"/>
        <v>0</v>
      </c>
      <c r="BL124" s="195">
        <f t="shared" si="36"/>
        <v>0.17731871931554977</v>
      </c>
      <c r="BM124" s="195">
        <f t="shared" si="37"/>
        <v>0.77133642902264143</v>
      </c>
      <c r="BN124" s="195">
        <f t="shared" si="38"/>
        <v>2.6963527755920785E-2</v>
      </c>
    </row>
    <row r="125" spans="1:66" x14ac:dyDescent="0.25">
      <c r="A125" s="2" t="s">
        <v>198</v>
      </c>
      <c r="B125" s="2" t="s">
        <v>202</v>
      </c>
      <c r="C125">
        <f>VLOOKUP($B125,'Tillförd energi'!$B$1:$AI$700,MATCH(C$1,'Tillförd energi'!$B$1:$AQ$1,0),FALSE)</f>
        <v>0</v>
      </c>
      <c r="D125">
        <f>VLOOKUP($B125,'Tillförd energi'!$B$1:$AI$700,MATCH(D$1,'Tillförd energi'!$B$1:$AQ$1,0),FALSE)</f>
        <v>0</v>
      </c>
      <c r="E125">
        <f>VLOOKUP($B125,'Tillförd energi'!$B$1:$AI$700,MATCH(E$1,'Tillförd energi'!$B$1:$AQ$1,0),FALSE)</f>
        <v>0</v>
      </c>
      <c r="F125">
        <f>VLOOKUP($B125,'Tillförd energi'!$B$1:$AI$700,MATCH(F$1,'Tillförd energi'!$B$1:$AQ$1,0),FALSE)</f>
        <v>0</v>
      </c>
      <c r="G125">
        <f>VLOOKUP($B125,'Tillförd energi'!$B$1:$AI$700,MATCH(G$1,'Tillförd energi'!$B$1:$AQ$1,0),FALSE)</f>
        <v>0</v>
      </c>
      <c r="H125">
        <f>VLOOKUP($B125,'Tillförd energi'!$B$1:$AI$700,MATCH(H$1,'Tillförd energi'!$B$1:$AQ$1,0),FALSE)</f>
        <v>0</v>
      </c>
      <c r="I125">
        <f>VLOOKUP($B125,'Tillförd energi'!$B$1:$AI$700,MATCH(I$1,'Tillförd energi'!$B$1:$AQ$1,0),FALSE)</f>
        <v>0</v>
      </c>
      <c r="J125">
        <f>VLOOKUP($B125,'Tillförd energi'!$B$1:$AI$700,MATCH(J$1,'Tillförd energi'!$B$1:$AQ$1,0),FALSE)</f>
        <v>1.64</v>
      </c>
      <c r="K125">
        <v>0</v>
      </c>
      <c r="L125">
        <f>VLOOKUP($B125,'Tillförd energi'!$B$1:$AI$700,MATCH(L$1,'Tillförd energi'!$B$1:$AQ$1,0),FALSE)</f>
        <v>0</v>
      </c>
      <c r="M125">
        <f>VLOOKUP($B125,'Tillförd energi'!$B$1:$AI$700,MATCH(M$1,'Tillförd energi'!$B$1:$AQ$1,0),FALSE)</f>
        <v>32.200000000000003</v>
      </c>
      <c r="N125">
        <f>VLOOKUP($B125,'Tillförd energi'!$B$1:$AI$700,MATCH(N$1,'Tillförd energi'!$B$1:$AQ$1,0),FALSE)</f>
        <v>54</v>
      </c>
      <c r="O125">
        <f>VLOOKUP($B125,'Tillförd energi'!$B$1:$AI$700,MATCH(O$1,'Tillförd energi'!$B$1:$AQ$1,0),FALSE)</f>
        <v>0</v>
      </c>
      <c r="P125">
        <f>VLOOKUP($B125,'Tillförd energi'!$B$1:$AI$700,MATCH(P$1,'Tillförd energi'!$B$1:$AQ$1,0),FALSE)</f>
        <v>21.4</v>
      </c>
      <c r="Q125">
        <f>VLOOKUP($B125,'Tillförd energi'!$B$1:$AI$700,MATCH(Q$1,'Tillförd energi'!$B$1:$AQ$1,0),FALSE)</f>
        <v>0</v>
      </c>
      <c r="R125">
        <f>VLOOKUP($B125,'Tillförd energi'!$B$1:$AI$700,MATCH(R$1,'Tillförd energi'!$B$1:$AQ$1,0),FALSE)</f>
        <v>0</v>
      </c>
      <c r="S125">
        <f>VLOOKUP($B125,'Tillförd energi'!$B$1:$AI$700,MATCH(S$1,'Tillförd energi'!$B$1:$AQ$1,0),FALSE)</f>
        <v>0</v>
      </c>
      <c r="T125">
        <f>VLOOKUP($B125,'Tillförd energi'!$B$1:$AI$700,MATCH(T$1,'Tillförd energi'!$B$1:$AQ$1,0),FALSE)</f>
        <v>0</v>
      </c>
      <c r="U125">
        <f>VLOOKUP($B125,'Tillförd energi'!$B$1:$AI$700,MATCH(U$1,'Tillförd energi'!$B$1:$AQ$1,0),FALSE)</f>
        <v>0</v>
      </c>
      <c r="V125">
        <f>VLOOKUP($B125,'Tillförd energi'!$B$1:$AI$700,MATCH(V$1,'Tillförd energi'!$B$1:$AQ$1,0),FALSE)</f>
        <v>0</v>
      </c>
      <c r="W125">
        <f>VLOOKUP($B125,'Tillförd energi'!$B$1:$AI$700,MATCH(W$1,'Tillförd energi'!$B$1:$AQ$1,0),FALSE)</f>
        <v>14.11</v>
      </c>
      <c r="X125">
        <f>VLOOKUP($B125,'Tillförd energi'!$B$1:$AI$700,MATCH(X$1,'Tillförd energi'!$B$1:$AQ$1,0),FALSE)</f>
        <v>0</v>
      </c>
      <c r="Y125">
        <f>VLOOKUP($B125,'Tillförd energi'!$B$1:$AI$700,MATCH(Y$1,'Tillförd energi'!$B$1:$AQ$1,0),FALSE)</f>
        <v>0</v>
      </c>
      <c r="Z125">
        <f>VLOOKUP($B125,'Tillförd energi'!$B$1:$AI$700,MATCH(Z$1,'Tillförd energi'!$B$1:$AQ$1,0),FALSE)</f>
        <v>0</v>
      </c>
      <c r="AA125">
        <f>VLOOKUP($B125,'Tillförd energi'!$B$1:$AI$700,MATCH(AA$1,'Tillförd energi'!$B$1:$AQ$1,0),FALSE)</f>
        <v>15.6</v>
      </c>
      <c r="AB125">
        <f>VLOOKUP($B125,'Tillförd energi'!$B$1:$AI$700,MATCH(AB$1,'Tillförd energi'!$B$1:$AQ$1,0),FALSE)</f>
        <v>22.9</v>
      </c>
      <c r="AC125">
        <f>VLOOKUP($B125,'Tillförd energi'!$B$1:$AI$700,MATCH(AC$1,'Tillförd energi'!$B$1:$AQ$1,0),FALSE)</f>
        <v>35.75</v>
      </c>
      <c r="AD125">
        <f>VLOOKUP($B125,'Tillförd energi'!$B$1:$AI$700,MATCH(AD$1,'Tillförd energi'!$B$1:$AQ$1,0),FALSE)</f>
        <v>0</v>
      </c>
      <c r="AE125">
        <f>VLOOKUP($B125,'Tillförd energi'!$B$1:$AI$700,MATCH(AE$1,'Tillförd energi'!$B$1:$AQ$1,0),FALSE)</f>
        <v>0</v>
      </c>
      <c r="AF125">
        <f>VLOOKUP($B125,'Tillförd energi'!$B$1:$AI$700,MATCH(AF$1,'Tillförd energi'!$B$1:$AQ$1,0),FALSE)</f>
        <v>5.1689999999999996</v>
      </c>
      <c r="AG125">
        <f>IFERROR(VLOOKUP(B125,Miljö!$B$1:$AC$550,MATCH("Köpt mängd produktionsspecifik fjärrvärme:",Miljö!$B$1:$AC$1,0),FALSE)/1,0)</f>
        <v>0</v>
      </c>
      <c r="AI125">
        <f t="shared" si="20"/>
        <v>202.76900000000003</v>
      </c>
      <c r="AJ125">
        <f t="shared" si="21"/>
        <v>202.76900000000003</v>
      </c>
      <c r="AK125">
        <f>IF(ISERROR(1/VLOOKUP($B125,Leveranser!$B$1:$S$500,MATCH("såld värme (gwh)",Leveranser!$B$1:$S$1,0),FALSE)),"",VLOOKUP($B125,Leveranser!$B$1:$S$500,MATCH("såld värme (gwh)",Leveranser!$B$1:$S$1,0),FALSE))</f>
        <v>172.3</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195">
        <f t="shared" si="22"/>
        <v>0.84973541320418788</v>
      </c>
      <c r="AP125" t="str">
        <f>IFERROR(VLOOKUP($B125,Miljövärden!$B$2:$H$550,7,FALSE),"Nej, saknas")</f>
        <v>Ja</v>
      </c>
      <c r="AQ125" t="str">
        <f>IFERROR(VLOOKUP($B125,Miljövärden!$B$2:$H$550,6,FALSE),"Nej, saknas")</f>
        <v>Ja</v>
      </c>
      <c r="AU125">
        <f t="shared" si="23"/>
        <v>20.768999999999998</v>
      </c>
      <c r="AV125">
        <f t="shared" si="24"/>
        <v>0</v>
      </c>
      <c r="AW125">
        <f t="shared" si="25"/>
        <v>107.6</v>
      </c>
      <c r="AX125">
        <f t="shared" si="26"/>
        <v>0</v>
      </c>
      <c r="AZ125">
        <f t="shared" si="27"/>
        <v>121.71</v>
      </c>
      <c r="BC125">
        <f t="shared" si="28"/>
        <v>0</v>
      </c>
      <c r="BD125">
        <f t="shared" si="29"/>
        <v>0</v>
      </c>
      <c r="BE125">
        <f t="shared" si="30"/>
        <v>121.71</v>
      </c>
      <c r="BF125">
        <f t="shared" si="31"/>
        <v>60.29</v>
      </c>
      <c r="BG125">
        <f t="shared" si="32"/>
        <v>20.768999999999998</v>
      </c>
      <c r="BH125">
        <f t="shared" si="33"/>
        <v>202.76900000000001</v>
      </c>
      <c r="BJ125" s="195">
        <f t="shared" si="34"/>
        <v>0</v>
      </c>
      <c r="BK125" s="195">
        <f t="shared" si="35"/>
        <v>0</v>
      </c>
      <c r="BL125" s="195">
        <f t="shared" si="36"/>
        <v>0.60023968160813534</v>
      </c>
      <c r="BM125" s="195">
        <f t="shared" si="37"/>
        <v>0.29733341881648573</v>
      </c>
      <c r="BN125" s="195">
        <f t="shared" si="38"/>
        <v>0.10242689957537887</v>
      </c>
    </row>
    <row r="126" spans="1:66" x14ac:dyDescent="0.25">
      <c r="A126" s="2" t="s">
        <v>203</v>
      </c>
      <c r="B126" s="2" t="s">
        <v>204</v>
      </c>
      <c r="C126">
        <f>VLOOKUP($B126,'Tillförd energi'!$B$1:$AI$700,MATCH(C$1,'Tillförd energi'!$B$1:$AQ$1,0),FALSE)</f>
        <v>0</v>
      </c>
      <c r="D126">
        <f>VLOOKUP($B126,'Tillförd energi'!$B$1:$AI$700,MATCH(D$1,'Tillförd energi'!$B$1:$AQ$1,0),FALSE)</f>
        <v>1.2</v>
      </c>
      <c r="E126">
        <f>VLOOKUP($B126,'Tillförd energi'!$B$1:$AI$700,MATCH(E$1,'Tillförd energi'!$B$1:$AQ$1,0),FALSE)</f>
        <v>0</v>
      </c>
      <c r="F126">
        <f>VLOOKUP($B126,'Tillförd energi'!$B$1:$AI$700,MATCH(F$1,'Tillförd energi'!$B$1:$AQ$1,0),FALSE)</f>
        <v>0.2</v>
      </c>
      <c r="G126">
        <f>VLOOKUP($B126,'Tillförd energi'!$B$1:$AI$700,MATCH(G$1,'Tillförd energi'!$B$1:$AQ$1,0),FALSE)</f>
        <v>0</v>
      </c>
      <c r="H126">
        <f>VLOOKUP($B126,'Tillförd energi'!$B$1:$AI$700,MATCH(H$1,'Tillförd energi'!$B$1:$AQ$1,0),FALSE)</f>
        <v>0</v>
      </c>
      <c r="I126">
        <f>VLOOKUP($B126,'Tillförd energi'!$B$1:$AI$700,MATCH(I$1,'Tillförd energi'!$B$1:$AQ$1,0),FALSE)</f>
        <v>0</v>
      </c>
      <c r="J126">
        <f>VLOOKUP($B126,'Tillförd energi'!$B$1:$AI$700,MATCH(J$1,'Tillförd energi'!$B$1:$AQ$1,0),FALSE)</f>
        <v>0</v>
      </c>
      <c r="K126">
        <v>0</v>
      </c>
      <c r="L126">
        <f>VLOOKUP($B126,'Tillförd energi'!$B$1:$AI$700,MATCH(L$1,'Tillförd energi'!$B$1:$AQ$1,0),FALSE)</f>
        <v>0</v>
      </c>
      <c r="M126">
        <f>VLOOKUP($B126,'Tillförd energi'!$B$1:$AI$700,MATCH(M$1,'Tillförd energi'!$B$1:$AQ$1,0),FALSE)</f>
        <v>6.6</v>
      </c>
      <c r="N126">
        <f>VLOOKUP($B126,'Tillförd energi'!$B$1:$AI$700,MATCH(N$1,'Tillförd energi'!$B$1:$AQ$1,0),FALSE)</f>
        <v>0</v>
      </c>
      <c r="O126">
        <f>VLOOKUP($B126,'Tillförd energi'!$B$1:$AI$700,MATCH(O$1,'Tillförd energi'!$B$1:$AQ$1,0),FALSE)</f>
        <v>51.48</v>
      </c>
      <c r="P126">
        <f>VLOOKUP($B126,'Tillförd energi'!$B$1:$AI$700,MATCH(P$1,'Tillförd energi'!$B$1:$AQ$1,0),FALSE)</f>
        <v>22.44</v>
      </c>
      <c r="Q126">
        <f>VLOOKUP($B126,'Tillförd energi'!$B$1:$AI$700,MATCH(Q$1,'Tillförd energi'!$B$1:$AQ$1,0),FALSE)</f>
        <v>0</v>
      </c>
      <c r="R126">
        <f>VLOOKUP($B126,'Tillförd energi'!$B$1:$AI$700,MATCH(R$1,'Tillförd energi'!$B$1:$AQ$1,0),FALSE)</f>
        <v>3.8</v>
      </c>
      <c r="S126">
        <f>VLOOKUP($B126,'Tillförd energi'!$B$1:$AI$700,MATCH(S$1,'Tillförd energi'!$B$1:$AQ$1,0),FALSE)</f>
        <v>0</v>
      </c>
      <c r="T126">
        <f>VLOOKUP($B126,'Tillförd energi'!$B$1:$AI$700,MATCH(T$1,'Tillförd energi'!$B$1:$AQ$1,0),FALSE)</f>
        <v>0</v>
      </c>
      <c r="U126">
        <f>VLOOKUP($B126,'Tillförd energi'!$B$1:$AI$700,MATCH(U$1,'Tillförd energi'!$B$1:$AQ$1,0),FALSE)</f>
        <v>0</v>
      </c>
      <c r="V126">
        <f>VLOOKUP($B126,'Tillförd energi'!$B$1:$AI$700,MATCH(V$1,'Tillförd energi'!$B$1:$AQ$1,0),FALSE)</f>
        <v>0</v>
      </c>
      <c r="W126">
        <f>VLOOKUP($B126,'Tillförd energi'!$B$1:$AI$700,MATCH(W$1,'Tillförd energi'!$B$1:$AQ$1,0),FALSE)</f>
        <v>0</v>
      </c>
      <c r="X126">
        <f>VLOOKUP($B126,'Tillförd energi'!$B$1:$AI$700,MATCH(X$1,'Tillförd energi'!$B$1:$AQ$1,0),FALSE)</f>
        <v>0</v>
      </c>
      <c r="Y126">
        <f>VLOOKUP($B126,'Tillförd energi'!$B$1:$AI$700,MATCH(Y$1,'Tillförd energi'!$B$1:$AQ$1,0),FALSE)</f>
        <v>73.821399999999997</v>
      </c>
      <c r="Z126">
        <f>VLOOKUP($B126,'Tillförd energi'!$B$1:$AI$700,MATCH(Z$1,'Tillförd energi'!$B$1:$AQ$1,0),FALSE)</f>
        <v>0</v>
      </c>
      <c r="AA126">
        <f>VLOOKUP($B126,'Tillförd energi'!$B$1:$AI$700,MATCH(AA$1,'Tillförd energi'!$B$1:$AQ$1,0),FALSE)</f>
        <v>0</v>
      </c>
      <c r="AB126">
        <f>VLOOKUP($B126,'Tillförd energi'!$B$1:$AI$700,MATCH(AB$1,'Tillförd energi'!$B$1:$AQ$1,0),FALSE)</f>
        <v>0</v>
      </c>
      <c r="AC126">
        <f>VLOOKUP($B126,'Tillförd energi'!$B$1:$AI$700,MATCH(AC$1,'Tillförd energi'!$B$1:$AQ$1,0),FALSE)</f>
        <v>0</v>
      </c>
      <c r="AD126">
        <f>VLOOKUP($B126,'Tillförd energi'!$B$1:$AI$700,MATCH(AD$1,'Tillförd energi'!$B$1:$AQ$1,0),FALSE)</f>
        <v>0</v>
      </c>
      <c r="AE126">
        <f>VLOOKUP($B126,'Tillförd energi'!$B$1:$AI$700,MATCH(AE$1,'Tillförd energi'!$B$1:$AQ$1,0),FALSE)</f>
        <v>0</v>
      </c>
      <c r="AF126">
        <f>VLOOKUP($B126,'Tillförd energi'!$B$1:$AI$700,MATCH(AF$1,'Tillförd energi'!$B$1:$AQ$1,0),FALSE)</f>
        <v>1.52647</v>
      </c>
      <c r="AG126">
        <f>IFERROR(VLOOKUP(B126,Miljö!$B$1:$AC$550,MATCH("Köpt mängd produktionsspecifik fjärrvärme:",Miljö!$B$1:$AC$1,0),FALSE)/1,0)</f>
        <v>0</v>
      </c>
      <c r="AI126">
        <f t="shared" si="20"/>
        <v>161.06787</v>
      </c>
      <c r="AJ126">
        <f t="shared" si="21"/>
        <v>161.06787</v>
      </c>
      <c r="AK126">
        <f>IF(ISERROR(1/VLOOKUP($B126,Leveranser!$B$1:$S$500,MATCH("såld värme (gwh)",Leveranser!$B$1:$S$1,0),FALSE)),"",VLOOKUP($B126,Leveranser!$B$1:$S$500,MATCH("såld värme (gwh)",Leveranser!$B$1:$S$1,0),FALSE))</f>
        <v>157</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195">
        <f t="shared" si="22"/>
        <v>0.97474437328810515</v>
      </c>
      <c r="AP126" t="str">
        <f>IFERROR(VLOOKUP($B126,Miljövärden!$B$2:$H$550,7,FALSE),"Nej, saknas")</f>
        <v>Ja</v>
      </c>
      <c r="AQ126" t="str">
        <f>IFERROR(VLOOKUP($B126,Miljövärden!$B$2:$H$550,6,FALSE),"Nej, saknas")</f>
        <v>Nej</v>
      </c>
      <c r="AU126">
        <f t="shared" si="23"/>
        <v>1.52647</v>
      </c>
      <c r="AV126">
        <f t="shared" si="24"/>
        <v>0</v>
      </c>
      <c r="AW126">
        <f t="shared" si="25"/>
        <v>80.52</v>
      </c>
      <c r="AX126">
        <f t="shared" si="26"/>
        <v>3.8</v>
      </c>
      <c r="AZ126">
        <f t="shared" si="27"/>
        <v>84.32</v>
      </c>
      <c r="BC126">
        <f t="shared" si="28"/>
        <v>1.4</v>
      </c>
      <c r="BD126">
        <f t="shared" si="29"/>
        <v>73.821399999999997</v>
      </c>
      <c r="BE126">
        <f t="shared" si="30"/>
        <v>84.32</v>
      </c>
      <c r="BF126">
        <f t="shared" si="31"/>
        <v>0</v>
      </c>
      <c r="BG126">
        <f t="shared" si="32"/>
        <v>1.52647</v>
      </c>
      <c r="BH126">
        <f t="shared" si="33"/>
        <v>161.06787</v>
      </c>
      <c r="BJ126" s="195">
        <f t="shared" si="34"/>
        <v>8.6919880420595359E-3</v>
      </c>
      <c r="BK126" s="195">
        <f t="shared" si="35"/>
        <v>0.45832480432006706</v>
      </c>
      <c r="BL126" s="195">
        <f t="shared" si="36"/>
        <v>0.52350602264747148</v>
      </c>
      <c r="BM126" s="195">
        <f t="shared" si="37"/>
        <v>0</v>
      </c>
      <c r="BN126" s="195">
        <f t="shared" si="38"/>
        <v>9.477184990401873E-3</v>
      </c>
    </row>
    <row r="127" spans="1:66" x14ac:dyDescent="0.25">
      <c r="A127" s="2" t="s">
        <v>205</v>
      </c>
      <c r="B127" s="2" t="s">
        <v>206</v>
      </c>
      <c r="C127">
        <f>VLOOKUP($B127,'Tillförd energi'!$B$1:$AI$700,MATCH(C$1,'Tillförd energi'!$B$1:$AQ$1,0),FALSE)</f>
        <v>0</v>
      </c>
      <c r="D127">
        <f>VLOOKUP($B127,'Tillförd energi'!$B$1:$AI$700,MATCH(D$1,'Tillförd energi'!$B$1:$AQ$1,0),FALSE)</f>
        <v>0.87706600000000001</v>
      </c>
      <c r="E127">
        <f>VLOOKUP($B127,'Tillförd energi'!$B$1:$AI$700,MATCH(E$1,'Tillförd energi'!$B$1:$AQ$1,0),FALSE)</f>
        <v>0</v>
      </c>
      <c r="F127">
        <f>VLOOKUP($B127,'Tillförd energi'!$B$1:$AI$700,MATCH(F$1,'Tillförd energi'!$B$1:$AQ$1,0),FALSE)</f>
        <v>4.1658799999999996</v>
      </c>
      <c r="G127">
        <f>VLOOKUP($B127,'Tillförd energi'!$B$1:$AI$700,MATCH(G$1,'Tillförd energi'!$B$1:$AQ$1,0),FALSE)</f>
        <v>0</v>
      </c>
      <c r="H127">
        <f>VLOOKUP($B127,'Tillförd energi'!$B$1:$AI$700,MATCH(H$1,'Tillförd energi'!$B$1:$AQ$1,0),FALSE)</f>
        <v>0</v>
      </c>
      <c r="I127">
        <f>VLOOKUP($B127,'Tillförd energi'!$B$1:$AI$700,MATCH(I$1,'Tillförd energi'!$B$1:$AQ$1,0),FALSE)</f>
        <v>0</v>
      </c>
      <c r="J127">
        <f>VLOOKUP($B127,'Tillförd energi'!$B$1:$AI$700,MATCH(J$1,'Tillförd energi'!$B$1:$AQ$1,0),FALSE)</f>
        <v>0</v>
      </c>
      <c r="K127">
        <v>0</v>
      </c>
      <c r="L127">
        <f>VLOOKUP($B127,'Tillförd energi'!$B$1:$AI$700,MATCH(L$1,'Tillförd energi'!$B$1:$AQ$1,0),FALSE)</f>
        <v>69.801199999999994</v>
      </c>
      <c r="M127">
        <f>VLOOKUP($B127,'Tillförd energi'!$B$1:$AI$700,MATCH(M$1,'Tillförd energi'!$B$1:$AQ$1,0),FALSE)</f>
        <v>92.702699999999993</v>
      </c>
      <c r="N127">
        <f>VLOOKUP($B127,'Tillförd energi'!$B$1:$AI$700,MATCH(N$1,'Tillförd energi'!$B$1:$AQ$1,0),FALSE)</f>
        <v>13.1746</v>
      </c>
      <c r="O127">
        <f>VLOOKUP($B127,'Tillförd energi'!$B$1:$AI$700,MATCH(O$1,'Tillförd energi'!$B$1:$AQ$1,0),FALSE)</f>
        <v>0</v>
      </c>
      <c r="P127">
        <f>VLOOKUP($B127,'Tillförd energi'!$B$1:$AI$700,MATCH(P$1,'Tillförd energi'!$B$1:$AQ$1,0),FALSE)</f>
        <v>1.0409999999999999</v>
      </c>
      <c r="Q127">
        <f>VLOOKUP($B127,'Tillförd energi'!$B$1:$AI$700,MATCH(Q$1,'Tillförd energi'!$B$1:$AQ$1,0),FALSE)</f>
        <v>86.364699999999999</v>
      </c>
      <c r="R127">
        <f>VLOOKUP($B127,'Tillförd energi'!$B$1:$AI$700,MATCH(R$1,'Tillförd energi'!$B$1:$AQ$1,0),FALSE)</f>
        <v>0</v>
      </c>
      <c r="S127">
        <f>VLOOKUP($B127,'Tillförd energi'!$B$1:$AI$700,MATCH(S$1,'Tillförd energi'!$B$1:$AQ$1,0),FALSE)</f>
        <v>0</v>
      </c>
      <c r="T127">
        <f>VLOOKUP($B127,'Tillförd energi'!$B$1:$AI$700,MATCH(T$1,'Tillförd energi'!$B$1:$AQ$1,0),FALSE)</f>
        <v>0</v>
      </c>
      <c r="U127">
        <f>VLOOKUP($B127,'Tillförd energi'!$B$1:$AI$700,MATCH(U$1,'Tillförd energi'!$B$1:$AQ$1,0),FALSE)</f>
        <v>0</v>
      </c>
      <c r="V127">
        <f>VLOOKUP($B127,'Tillförd energi'!$B$1:$AI$700,MATCH(V$1,'Tillförd energi'!$B$1:$AQ$1,0),FALSE)</f>
        <v>0</v>
      </c>
      <c r="W127">
        <f>VLOOKUP($B127,'Tillförd energi'!$B$1:$AI$700,MATCH(W$1,'Tillförd energi'!$B$1:$AQ$1,0),FALSE)</f>
        <v>0.74563800000000002</v>
      </c>
      <c r="X127">
        <f>VLOOKUP($B127,'Tillförd energi'!$B$1:$AI$700,MATCH(X$1,'Tillförd energi'!$B$1:$AQ$1,0),FALSE)</f>
        <v>0</v>
      </c>
      <c r="Y127">
        <f>VLOOKUP($B127,'Tillförd energi'!$B$1:$AI$700,MATCH(Y$1,'Tillförd energi'!$B$1:$AQ$1,0),FALSE)</f>
        <v>0</v>
      </c>
      <c r="Z127">
        <f>VLOOKUP($B127,'Tillförd energi'!$B$1:$AI$700,MATCH(Z$1,'Tillförd energi'!$B$1:$AQ$1,0),FALSE)</f>
        <v>0</v>
      </c>
      <c r="AA127">
        <f>VLOOKUP($B127,'Tillförd energi'!$B$1:$AI$700,MATCH(AA$1,'Tillförd energi'!$B$1:$AQ$1,0),FALSE)</f>
        <v>0</v>
      </c>
      <c r="AB127">
        <f>VLOOKUP($B127,'Tillförd energi'!$B$1:$AI$700,MATCH(AB$1,'Tillförd energi'!$B$1:$AQ$1,0),FALSE)</f>
        <v>0</v>
      </c>
      <c r="AC127">
        <f>VLOOKUP($B127,'Tillförd energi'!$B$1:$AI$700,MATCH(AC$1,'Tillförd energi'!$B$1:$AQ$1,0),FALSE)</f>
        <v>76.016999999999996</v>
      </c>
      <c r="AD127">
        <f>VLOOKUP($B127,'Tillförd energi'!$B$1:$AI$700,MATCH(AD$1,'Tillförd energi'!$B$1:$AQ$1,0),FALSE)</f>
        <v>409.7</v>
      </c>
      <c r="AE127">
        <f>VLOOKUP($B127,'Tillförd energi'!$B$1:$AI$700,MATCH(AE$1,'Tillförd energi'!$B$1:$AQ$1,0),FALSE)</f>
        <v>0</v>
      </c>
      <c r="AF127">
        <f>VLOOKUP($B127,'Tillförd energi'!$B$1:$AI$700,MATCH(AF$1,'Tillförd energi'!$B$1:$AQ$1,0),FALSE)</f>
        <v>10.279299999999999</v>
      </c>
      <c r="AG127">
        <f>IFERROR(VLOOKUP(B127,Miljö!$B$1:$AC$550,MATCH("Köpt mängd produktionsspecifik fjärrvärme:",Miljö!$B$1:$AC$1,0),FALSE)/1,0)</f>
        <v>0</v>
      </c>
      <c r="AI127">
        <f t="shared" si="20"/>
        <v>764.86908400000004</v>
      </c>
      <c r="AJ127">
        <f t="shared" si="21"/>
        <v>764.86908400000004</v>
      </c>
      <c r="AK127">
        <f>IF(ISERROR(1/VLOOKUP($B127,Leveranser!$B$1:$S$500,MATCH("såld värme (gwh)",Leveranser!$B$1:$S$1,0),FALSE)),"",VLOOKUP($B127,Leveranser!$B$1:$S$500,MATCH("såld värme (gwh)",Leveranser!$B$1:$S$1,0),FALSE))</f>
        <v>688.8</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195">
        <f t="shared" si="22"/>
        <v>0.90054626917042435</v>
      </c>
      <c r="AP127" t="str">
        <f>IFERROR(VLOOKUP($B127,Miljövärden!$B$2:$H$550,7,FALSE),"Nej, saknas")</f>
        <v>Ja</v>
      </c>
      <c r="AQ127" t="str">
        <f>IFERROR(VLOOKUP($B127,Miljövärden!$B$2:$H$550,6,FALSE),"Nej, saknas")</f>
        <v>Ja</v>
      </c>
      <c r="AU127">
        <f t="shared" si="23"/>
        <v>10.279299999999999</v>
      </c>
      <c r="AV127">
        <f t="shared" si="24"/>
        <v>0</v>
      </c>
      <c r="AW127">
        <f t="shared" si="25"/>
        <v>193.28299999999999</v>
      </c>
      <c r="AX127">
        <f t="shared" si="26"/>
        <v>0</v>
      </c>
      <c r="AZ127">
        <f t="shared" si="27"/>
        <v>263.829838</v>
      </c>
      <c r="BC127">
        <f t="shared" si="28"/>
        <v>5.0429459999999997</v>
      </c>
      <c r="BD127">
        <f t="shared" si="29"/>
        <v>0</v>
      </c>
      <c r="BE127">
        <f t="shared" si="30"/>
        <v>194.028638</v>
      </c>
      <c r="BF127">
        <f t="shared" si="31"/>
        <v>555.51819999999998</v>
      </c>
      <c r="BG127">
        <f t="shared" si="32"/>
        <v>10.279299999999999</v>
      </c>
      <c r="BH127">
        <f t="shared" si="33"/>
        <v>764.86908400000004</v>
      </c>
      <c r="BJ127" s="195">
        <f t="shared" si="34"/>
        <v>6.5932145846804803E-3</v>
      </c>
      <c r="BK127" s="195">
        <f t="shared" si="35"/>
        <v>0</v>
      </c>
      <c r="BL127" s="195">
        <f t="shared" si="36"/>
        <v>0.25367561855853488</v>
      </c>
      <c r="BM127" s="195">
        <f t="shared" si="37"/>
        <v>0.72629187349923008</v>
      </c>
      <c r="BN127" s="195">
        <f t="shared" si="38"/>
        <v>1.3439293357554505E-2</v>
      </c>
    </row>
    <row r="128" spans="1:66" x14ac:dyDescent="0.25">
      <c r="A128" s="2" t="s">
        <v>207</v>
      </c>
      <c r="B128" s="2" t="s">
        <v>208</v>
      </c>
      <c r="C128">
        <f>VLOOKUP($B128,'Tillförd energi'!$B$1:$AI$700,MATCH(C$1,'Tillförd energi'!$B$1:$AQ$1,0),FALSE)</f>
        <v>0</v>
      </c>
      <c r="D128">
        <f>VLOOKUP($B128,'Tillförd energi'!$B$1:$AI$700,MATCH(D$1,'Tillförd energi'!$B$1:$AQ$1,0),FALSE)</f>
        <v>0</v>
      </c>
      <c r="E128">
        <f>VLOOKUP($B128,'Tillförd energi'!$B$1:$AI$700,MATCH(E$1,'Tillförd energi'!$B$1:$AQ$1,0),FALSE)</f>
        <v>0</v>
      </c>
      <c r="F128">
        <f>VLOOKUP($B128,'Tillförd energi'!$B$1:$AI$700,MATCH(F$1,'Tillförd energi'!$B$1:$AQ$1,0),FALSE)</f>
        <v>0</v>
      </c>
      <c r="G128">
        <f>VLOOKUP($B128,'Tillförd energi'!$B$1:$AI$700,MATCH(G$1,'Tillförd energi'!$B$1:$AQ$1,0),FALSE)</f>
        <v>0</v>
      </c>
      <c r="H128">
        <f>VLOOKUP($B128,'Tillförd energi'!$B$1:$AI$700,MATCH(H$1,'Tillförd energi'!$B$1:$AQ$1,0),FALSE)</f>
        <v>0</v>
      </c>
      <c r="I128">
        <f>VLOOKUP($B128,'Tillförd energi'!$B$1:$AI$700,MATCH(I$1,'Tillförd energi'!$B$1:$AQ$1,0),FALSE)</f>
        <v>0</v>
      </c>
      <c r="J128">
        <f>VLOOKUP($B128,'Tillförd energi'!$B$1:$AI$700,MATCH(J$1,'Tillförd energi'!$B$1:$AQ$1,0),FALSE)</f>
        <v>0</v>
      </c>
      <c r="K128">
        <v>0</v>
      </c>
      <c r="L128">
        <f>VLOOKUP($B128,'Tillförd energi'!$B$1:$AI$700,MATCH(L$1,'Tillförd energi'!$B$1:$AQ$1,0),FALSE)</f>
        <v>0</v>
      </c>
      <c r="M128">
        <f>VLOOKUP($B128,'Tillförd energi'!$B$1:$AI$700,MATCH(M$1,'Tillförd energi'!$B$1:$AQ$1,0),FALSE)</f>
        <v>0</v>
      </c>
      <c r="N128">
        <f>VLOOKUP($B128,'Tillförd energi'!$B$1:$AI$700,MATCH(N$1,'Tillförd energi'!$B$1:$AQ$1,0),FALSE)</f>
        <v>0</v>
      </c>
      <c r="O128">
        <f>VLOOKUP($B128,'Tillförd energi'!$B$1:$AI$700,MATCH(O$1,'Tillförd energi'!$B$1:$AQ$1,0),FALSE)</f>
        <v>0</v>
      </c>
      <c r="P128">
        <f>VLOOKUP($B128,'Tillförd energi'!$B$1:$AI$700,MATCH(P$1,'Tillförd energi'!$B$1:$AQ$1,0),FALSE)</f>
        <v>0</v>
      </c>
      <c r="Q128">
        <f>VLOOKUP($B128,'Tillförd energi'!$B$1:$AI$700,MATCH(Q$1,'Tillförd energi'!$B$1:$AQ$1,0),FALSE)</f>
        <v>0</v>
      </c>
      <c r="R128">
        <f>VLOOKUP($B128,'Tillförd energi'!$B$1:$AI$700,MATCH(R$1,'Tillförd energi'!$B$1:$AQ$1,0),FALSE)</f>
        <v>0</v>
      </c>
      <c r="S128">
        <f>VLOOKUP($B128,'Tillförd energi'!$B$1:$AI$700,MATCH(S$1,'Tillförd energi'!$B$1:$AQ$1,0),FALSE)</f>
        <v>0</v>
      </c>
      <c r="T128">
        <f>VLOOKUP($B128,'Tillförd energi'!$B$1:$AI$700,MATCH(T$1,'Tillförd energi'!$B$1:$AQ$1,0),FALSE)</f>
        <v>0</v>
      </c>
      <c r="U128">
        <f>VLOOKUP($B128,'Tillförd energi'!$B$1:$AI$700,MATCH(U$1,'Tillförd energi'!$B$1:$AQ$1,0),FALSE)</f>
        <v>0</v>
      </c>
      <c r="V128">
        <f>VLOOKUP($B128,'Tillförd energi'!$B$1:$AI$700,MATCH(V$1,'Tillförd energi'!$B$1:$AQ$1,0),FALSE)</f>
        <v>0</v>
      </c>
      <c r="W128">
        <f>VLOOKUP($B128,'Tillförd energi'!$B$1:$AI$700,MATCH(W$1,'Tillförd energi'!$B$1:$AQ$1,0),FALSE)</f>
        <v>0</v>
      </c>
      <c r="X128">
        <f>VLOOKUP($B128,'Tillförd energi'!$B$1:$AI$700,MATCH(X$1,'Tillförd energi'!$B$1:$AQ$1,0),FALSE)</f>
        <v>0</v>
      </c>
      <c r="Y128">
        <f>VLOOKUP($B128,'Tillförd energi'!$B$1:$AI$700,MATCH(Y$1,'Tillförd energi'!$B$1:$AQ$1,0),FALSE)</f>
        <v>0</v>
      </c>
      <c r="Z128">
        <f>VLOOKUP($B128,'Tillförd energi'!$B$1:$AI$700,MATCH(Z$1,'Tillförd energi'!$B$1:$AQ$1,0),FALSE)</f>
        <v>0</v>
      </c>
      <c r="AA128">
        <f>VLOOKUP($B128,'Tillförd energi'!$B$1:$AI$700,MATCH(AA$1,'Tillförd energi'!$B$1:$AQ$1,0),FALSE)</f>
        <v>0</v>
      </c>
      <c r="AB128">
        <f>VLOOKUP($B128,'Tillförd energi'!$B$1:$AI$700,MATCH(AB$1,'Tillförd energi'!$B$1:$AQ$1,0),FALSE)</f>
        <v>0</v>
      </c>
      <c r="AC128">
        <f>VLOOKUP($B128,'Tillförd energi'!$B$1:$AI$700,MATCH(AC$1,'Tillförd energi'!$B$1:$AQ$1,0),FALSE)</f>
        <v>0</v>
      </c>
      <c r="AD128">
        <f>VLOOKUP($B128,'Tillförd energi'!$B$1:$AI$700,MATCH(AD$1,'Tillförd energi'!$B$1:$AQ$1,0),FALSE)</f>
        <v>0</v>
      </c>
      <c r="AE128">
        <f>VLOOKUP($B128,'Tillförd energi'!$B$1:$AI$700,MATCH(AE$1,'Tillförd energi'!$B$1:$AQ$1,0),FALSE)</f>
        <v>0</v>
      </c>
      <c r="AF128">
        <f>VLOOKUP($B128,'Tillförd energi'!$B$1:$AI$700,MATCH(AF$1,'Tillförd energi'!$B$1:$AQ$1,0),FALSE)</f>
        <v>0</v>
      </c>
      <c r="AG128">
        <f>IFERROR(VLOOKUP(B128,Miljö!$B$1:$AC$550,MATCH("Köpt mängd produktionsspecifik fjärrvärme:",Miljö!$B$1:$AC$1,0),FALSE)/1,0)</f>
        <v>0</v>
      </c>
      <c r="AI128">
        <f t="shared" si="20"/>
        <v>0</v>
      </c>
      <c r="AJ128">
        <f t="shared" si="21"/>
        <v>0</v>
      </c>
      <c r="AK128" t="str">
        <f>IF(ISERROR(1/VLOOKUP($B128,Leveranser!$B$1:$S$500,MATCH("såld värme (gwh)",Leveranser!$B$1:$S$1,0),FALSE)),"",VLOOKUP($B128,Leveranser!$B$1:$S$500,MATCH("såld värme (gwh)",Leveranser!$B$1:$S$1,0),FALSE))</f>
        <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0</v>
      </c>
      <c r="AN128" s="195" t="str">
        <f t="shared" si="22"/>
        <v/>
      </c>
      <c r="AP128" t="str">
        <f>IFERROR(VLOOKUP($B128,Miljövärden!$B$2:$H$550,7,FALSE),"Nej, saknas")</f>
        <v>Nej</v>
      </c>
      <c r="AQ128" t="str">
        <f>IFERROR(VLOOKUP($B128,Miljövärden!$B$2:$H$550,6,FALSE),"Nej, saknas")</f>
        <v>Nej</v>
      </c>
      <c r="AU128">
        <f t="shared" si="23"/>
        <v>0</v>
      </c>
      <c r="AV128">
        <f t="shared" si="24"/>
        <v>0</v>
      </c>
      <c r="AW128">
        <f t="shared" si="25"/>
        <v>0</v>
      </c>
      <c r="AX128">
        <f t="shared" si="26"/>
        <v>0</v>
      </c>
      <c r="AZ128">
        <f t="shared" si="27"/>
        <v>0</v>
      </c>
      <c r="BC128">
        <f t="shared" si="28"/>
        <v>0</v>
      </c>
      <c r="BD128">
        <f t="shared" si="29"/>
        <v>0</v>
      </c>
      <c r="BE128">
        <f t="shared" si="30"/>
        <v>0</v>
      </c>
      <c r="BF128">
        <f t="shared" si="31"/>
        <v>0</v>
      </c>
      <c r="BG128">
        <f t="shared" si="32"/>
        <v>0</v>
      </c>
      <c r="BH128">
        <f t="shared" si="33"/>
        <v>0</v>
      </c>
      <c r="BJ128" s="195" t="e">
        <f t="shared" si="34"/>
        <v>#DIV/0!</v>
      </c>
      <c r="BK128" s="195" t="e">
        <f t="shared" si="35"/>
        <v>#DIV/0!</v>
      </c>
      <c r="BL128" s="195" t="e">
        <f t="shared" si="36"/>
        <v>#DIV/0!</v>
      </c>
      <c r="BM128" s="195" t="e">
        <f t="shared" si="37"/>
        <v>#DIV/0!</v>
      </c>
      <c r="BN128" s="195" t="e">
        <f t="shared" si="38"/>
        <v>#DIV/0!</v>
      </c>
    </row>
    <row r="129" spans="1:66" x14ac:dyDescent="0.25">
      <c r="A129" s="2" t="s">
        <v>207</v>
      </c>
      <c r="B129" s="2" t="s">
        <v>209</v>
      </c>
      <c r="C129">
        <f>VLOOKUP($B129,'Tillförd energi'!$B$1:$AI$700,MATCH(C$1,'Tillförd energi'!$B$1:$AQ$1,0),FALSE)</f>
        <v>0</v>
      </c>
      <c r="D129">
        <f>VLOOKUP($B129,'Tillförd energi'!$B$1:$AI$700,MATCH(D$1,'Tillförd energi'!$B$1:$AQ$1,0),FALSE)</f>
        <v>1.25</v>
      </c>
      <c r="E129">
        <f>VLOOKUP($B129,'Tillförd energi'!$B$1:$AI$700,MATCH(E$1,'Tillförd energi'!$B$1:$AQ$1,0),FALSE)</f>
        <v>0</v>
      </c>
      <c r="F129">
        <f>VLOOKUP($B129,'Tillförd energi'!$B$1:$AI$700,MATCH(F$1,'Tillförd energi'!$B$1:$AQ$1,0),FALSE)</f>
        <v>6.3109999999999999</v>
      </c>
      <c r="G129">
        <f>VLOOKUP($B129,'Tillförd energi'!$B$1:$AI$700,MATCH(G$1,'Tillförd energi'!$B$1:$AQ$1,0),FALSE)</f>
        <v>662.61099999999999</v>
      </c>
      <c r="H129">
        <f>VLOOKUP($B129,'Tillförd energi'!$B$1:$AI$700,MATCH(H$1,'Tillförd energi'!$B$1:$AQ$1,0),FALSE)</f>
        <v>0</v>
      </c>
      <c r="I129">
        <f>VLOOKUP($B129,'Tillförd energi'!$B$1:$AI$700,MATCH(I$1,'Tillförd energi'!$B$1:$AQ$1,0),FALSE)</f>
        <v>904.99599999999998</v>
      </c>
      <c r="J129">
        <f>VLOOKUP($B129,'Tillförd energi'!$B$1:$AI$700,MATCH(J$1,'Tillförd energi'!$B$1:$AQ$1,0),FALSE)</f>
        <v>0</v>
      </c>
      <c r="K129">
        <v>0</v>
      </c>
      <c r="L129">
        <f>VLOOKUP($B129,'Tillförd energi'!$B$1:$AI$700,MATCH(L$1,'Tillförd energi'!$B$1:$AQ$1,0),FALSE)</f>
        <v>0</v>
      </c>
      <c r="M129">
        <f>VLOOKUP($B129,'Tillförd energi'!$B$1:$AI$700,MATCH(M$1,'Tillförd energi'!$B$1:$AQ$1,0),FALSE)</f>
        <v>22.256</v>
      </c>
      <c r="N129">
        <f>VLOOKUP($B129,'Tillförd energi'!$B$1:$AI$700,MATCH(N$1,'Tillförd energi'!$B$1:$AQ$1,0),FALSE)</f>
        <v>66.769000000000005</v>
      </c>
      <c r="O129">
        <f>VLOOKUP($B129,'Tillförd energi'!$B$1:$AI$700,MATCH(O$1,'Tillförd energi'!$B$1:$AQ$1,0),FALSE)</f>
        <v>0</v>
      </c>
      <c r="P129">
        <f>VLOOKUP($B129,'Tillförd energi'!$B$1:$AI$700,MATCH(P$1,'Tillförd energi'!$B$1:$AQ$1,0),FALSE)</f>
        <v>46.103000000000002</v>
      </c>
      <c r="Q129">
        <f>VLOOKUP($B129,'Tillförd energi'!$B$1:$AI$700,MATCH(Q$1,'Tillförd energi'!$B$1:$AQ$1,0),FALSE)</f>
        <v>26.577999999999999</v>
      </c>
      <c r="R129">
        <f>VLOOKUP($B129,'Tillförd energi'!$B$1:$AI$700,MATCH(R$1,'Tillförd energi'!$B$1:$AQ$1,0),FALSE)</f>
        <v>49.494999999999997</v>
      </c>
      <c r="S129">
        <f>VLOOKUP($B129,'Tillförd energi'!$B$1:$AI$700,MATCH(S$1,'Tillförd energi'!$B$1:$AQ$1,0),FALSE)</f>
        <v>0</v>
      </c>
      <c r="T129">
        <f>VLOOKUP($B129,'Tillförd energi'!$B$1:$AI$700,MATCH(T$1,'Tillförd energi'!$B$1:$AQ$1,0),FALSE)</f>
        <v>0</v>
      </c>
      <c r="U129">
        <f>VLOOKUP($B129,'Tillförd energi'!$B$1:$AI$700,MATCH(U$1,'Tillförd energi'!$B$1:$AQ$1,0),FALSE)</f>
        <v>0</v>
      </c>
      <c r="V129">
        <f>VLOOKUP($B129,'Tillförd energi'!$B$1:$AI$700,MATCH(V$1,'Tillförd energi'!$B$1:$AQ$1,0),FALSE)</f>
        <v>0</v>
      </c>
      <c r="W129">
        <f>VLOOKUP($B129,'Tillförd energi'!$B$1:$AI$700,MATCH(W$1,'Tillförd energi'!$B$1:$AQ$1,0),FALSE)</f>
        <v>6.367</v>
      </c>
      <c r="X129">
        <f>VLOOKUP($B129,'Tillförd energi'!$B$1:$AI$700,MATCH(X$1,'Tillförd energi'!$B$1:$AQ$1,0),FALSE)</f>
        <v>0</v>
      </c>
      <c r="Y129">
        <f>VLOOKUP($B129,'Tillförd energi'!$B$1:$AI$700,MATCH(Y$1,'Tillförd energi'!$B$1:$AQ$1,0),FALSE)</f>
        <v>0</v>
      </c>
      <c r="Z129">
        <f>VLOOKUP($B129,'Tillförd energi'!$B$1:$AI$700,MATCH(Z$1,'Tillförd energi'!$B$1:$AQ$1,0),FALSE)</f>
        <v>0</v>
      </c>
      <c r="AA129">
        <f>VLOOKUP($B129,'Tillförd energi'!$B$1:$AI$700,MATCH(AA$1,'Tillförd energi'!$B$1:$AQ$1,0),FALSE)</f>
        <v>90.120999999999995</v>
      </c>
      <c r="AB129">
        <f>VLOOKUP($B129,'Tillförd energi'!$B$1:$AI$700,MATCH(AB$1,'Tillförd energi'!$B$1:$AQ$1,0),FALSE)</f>
        <v>214.63499999999999</v>
      </c>
      <c r="AC129">
        <f>VLOOKUP($B129,'Tillförd energi'!$B$1:$AI$700,MATCH(AC$1,'Tillförd energi'!$B$1:$AQ$1,0),FALSE)</f>
        <v>419.52600000000001</v>
      </c>
      <c r="AD129">
        <f>VLOOKUP($B129,'Tillförd energi'!$B$1:$AI$700,MATCH(AD$1,'Tillförd energi'!$B$1:$AQ$1,0),FALSE)</f>
        <v>1126.47</v>
      </c>
      <c r="AE129">
        <f>VLOOKUP($B129,'Tillförd energi'!$B$1:$AI$700,MATCH(AE$1,'Tillförd energi'!$B$1:$AQ$1,0),FALSE)</f>
        <v>0</v>
      </c>
      <c r="AF129">
        <f>VLOOKUP($B129,'Tillförd energi'!$B$1:$AI$700,MATCH(AF$1,'Tillförd energi'!$B$1:$AQ$1,0),FALSE)</f>
        <v>67.569999999999993</v>
      </c>
      <c r="AG129">
        <f>IFERROR(VLOOKUP(B129,Miljö!$B$1:$AC$550,MATCH("Köpt mängd produktionsspecifik fjärrvärme:",Miljö!$B$1:$AC$1,0),FALSE)/1,0)</f>
        <v>75.540000000000006</v>
      </c>
      <c r="AI129">
        <f t="shared" si="20"/>
        <v>3711.0580000000004</v>
      </c>
      <c r="AJ129">
        <f t="shared" si="21"/>
        <v>3786.5980000000004</v>
      </c>
      <c r="AK129">
        <f>IF(ISERROR(1/VLOOKUP($B129,Leveranser!$B$1:$S$500,MATCH("såld värme (gwh)",Leveranser!$B$1:$S$1,0),FALSE)),"",VLOOKUP($B129,Leveranser!$B$1:$S$500,MATCH("såld värme (gwh)",Leveranser!$B$1:$S$1,0),FALSE))</f>
        <v>3413.3</v>
      </c>
      <c r="AL129">
        <f>VLOOKUP($B129,Leveranser!$B$1:$Y$500,MATCH("Totalt såld fjärrvärme till andra fjärrvärmeföretag",Leveranser!$B$1:$AA$1,0),FALSE)</f>
        <v>50</v>
      </c>
      <c r="AM129">
        <f>IF(ISERROR(1/VLOOKUP($B129,Miljö!$B$1:$S$500,MATCH("Såld mängd produktionsspecifik fjärrvärme (GWh)",Miljö!$B$1:$R$1,0),FALSE)),0,VLOOKUP($B129,Miljö!$B$1:$S$500,MATCH("Såld mängd produktionsspecifik fjärrvärme (GWh)",Miljö!$B$1:$R$1,0),FALSE))</f>
        <v>122.45399999999999</v>
      </c>
      <c r="AN129" s="195">
        <f t="shared" si="22"/>
        <v>0.90141599398721484</v>
      </c>
      <c r="AP129" t="str">
        <f>IFERROR(VLOOKUP($B129,Miljövärden!$B$2:$H$550,7,FALSE),"Nej, saknas")</f>
        <v>Ja</v>
      </c>
      <c r="AQ129" t="str">
        <f>IFERROR(VLOOKUP($B129,Miljövärden!$B$2:$H$550,6,FALSE),"Nej, saknas")</f>
        <v>Nej</v>
      </c>
      <c r="AU129">
        <f t="shared" si="23"/>
        <v>157.69099999999997</v>
      </c>
      <c r="AV129">
        <f t="shared" si="24"/>
        <v>0</v>
      </c>
      <c r="AW129">
        <f t="shared" si="25"/>
        <v>161.70600000000002</v>
      </c>
      <c r="AX129">
        <f t="shared" si="26"/>
        <v>49.494999999999997</v>
      </c>
      <c r="AZ129">
        <f t="shared" si="27"/>
        <v>217.56800000000001</v>
      </c>
      <c r="BC129">
        <f t="shared" si="28"/>
        <v>670.17200000000003</v>
      </c>
      <c r="BD129">
        <f t="shared" si="29"/>
        <v>0</v>
      </c>
      <c r="BE129">
        <f t="shared" si="30"/>
        <v>217.56800000000001</v>
      </c>
      <c r="BF129">
        <f t="shared" si="31"/>
        <v>2665.627</v>
      </c>
      <c r="BG129">
        <f t="shared" si="32"/>
        <v>233.23099999999999</v>
      </c>
      <c r="BH129">
        <f t="shared" si="33"/>
        <v>3786.598</v>
      </c>
      <c r="BJ129" s="277">
        <f t="shared" si="34"/>
        <v>0.17698525166917639</v>
      </c>
      <c r="BK129" s="195">
        <f t="shared" si="35"/>
        <v>0</v>
      </c>
      <c r="BL129" s="195">
        <f t="shared" si="36"/>
        <v>5.7457379948967387E-2</v>
      </c>
      <c r="BM129" s="195">
        <f t="shared" si="37"/>
        <v>0.70396355778986841</v>
      </c>
      <c r="BN129" s="195">
        <f t="shared" si="38"/>
        <v>6.1593810591987846E-2</v>
      </c>
    </row>
    <row r="130" spans="1:66" x14ac:dyDescent="0.25">
      <c r="A130" s="2" t="s">
        <v>207</v>
      </c>
      <c r="B130" s="2" t="s">
        <v>210</v>
      </c>
      <c r="C130">
        <f>VLOOKUP($B130,'Tillförd energi'!$B$1:$AI$700,MATCH(C$1,'Tillförd energi'!$B$1:$AQ$1,0),FALSE)</f>
        <v>0</v>
      </c>
      <c r="D130">
        <f>VLOOKUP($B130,'Tillförd energi'!$B$1:$AI$700,MATCH(D$1,'Tillförd energi'!$B$1:$AQ$1,0),FALSE)</f>
        <v>0</v>
      </c>
      <c r="E130">
        <f>VLOOKUP($B130,'Tillförd energi'!$B$1:$AI$700,MATCH(E$1,'Tillförd energi'!$B$1:$AQ$1,0),FALSE)</f>
        <v>0</v>
      </c>
      <c r="F130">
        <f>VLOOKUP($B130,'Tillförd energi'!$B$1:$AI$700,MATCH(F$1,'Tillförd energi'!$B$1:$AQ$1,0),FALSE)</f>
        <v>0</v>
      </c>
      <c r="G130">
        <f>VLOOKUP($B130,'Tillförd energi'!$B$1:$AI$700,MATCH(G$1,'Tillförd energi'!$B$1:$AQ$1,0),FALSE)</f>
        <v>0</v>
      </c>
      <c r="H130">
        <f>VLOOKUP($B130,'Tillförd energi'!$B$1:$AI$700,MATCH(H$1,'Tillförd energi'!$B$1:$AQ$1,0),FALSE)</f>
        <v>0</v>
      </c>
      <c r="I130">
        <f>VLOOKUP($B130,'Tillförd energi'!$B$1:$AI$700,MATCH(I$1,'Tillförd energi'!$B$1:$AQ$1,0),FALSE)</f>
        <v>0</v>
      </c>
      <c r="J130">
        <f>VLOOKUP($B130,'Tillförd energi'!$B$1:$AI$700,MATCH(J$1,'Tillförd energi'!$B$1:$AQ$1,0),FALSE)</f>
        <v>0</v>
      </c>
      <c r="K130">
        <v>0</v>
      </c>
      <c r="L130">
        <f>VLOOKUP($B130,'Tillförd energi'!$B$1:$AI$700,MATCH(L$1,'Tillförd energi'!$B$1:$AQ$1,0),FALSE)</f>
        <v>0</v>
      </c>
      <c r="M130">
        <f>VLOOKUP($B130,'Tillförd energi'!$B$1:$AI$700,MATCH(M$1,'Tillförd energi'!$B$1:$AQ$1,0),FALSE)</f>
        <v>16.911999999999999</v>
      </c>
      <c r="N130">
        <f>VLOOKUP($B130,'Tillförd energi'!$B$1:$AI$700,MATCH(N$1,'Tillförd energi'!$B$1:$AQ$1,0),FALSE)</f>
        <v>50.736899999999999</v>
      </c>
      <c r="O130">
        <f>VLOOKUP($B130,'Tillförd energi'!$B$1:$AI$700,MATCH(O$1,'Tillförd energi'!$B$1:$AQ$1,0),FALSE)</f>
        <v>0</v>
      </c>
      <c r="P130">
        <f>VLOOKUP($B130,'Tillförd energi'!$B$1:$AI$700,MATCH(P$1,'Tillförd energi'!$B$1:$AQ$1,0),FALSE)</f>
        <v>35.032600000000002</v>
      </c>
      <c r="Q130">
        <f>VLOOKUP($B130,'Tillförd energi'!$B$1:$AI$700,MATCH(Q$1,'Tillförd energi'!$B$1:$AQ$1,0),FALSE)</f>
        <v>18.119800000000001</v>
      </c>
      <c r="R130">
        <f>VLOOKUP($B130,'Tillförd energi'!$B$1:$AI$700,MATCH(R$1,'Tillförd energi'!$B$1:$AQ$1,0),FALSE)</f>
        <v>0</v>
      </c>
      <c r="S130">
        <f>VLOOKUP($B130,'Tillförd energi'!$B$1:$AI$700,MATCH(S$1,'Tillförd energi'!$B$1:$AQ$1,0),FALSE)</f>
        <v>0</v>
      </c>
      <c r="T130">
        <f>VLOOKUP($B130,'Tillförd energi'!$B$1:$AI$700,MATCH(T$1,'Tillförd energi'!$B$1:$AQ$1,0),FALSE)</f>
        <v>0</v>
      </c>
      <c r="U130">
        <f>VLOOKUP($B130,'Tillförd energi'!$B$1:$AI$700,MATCH(U$1,'Tillförd energi'!$B$1:$AQ$1,0),FALSE)</f>
        <v>0</v>
      </c>
      <c r="V130">
        <f>VLOOKUP($B130,'Tillförd energi'!$B$1:$AI$700,MATCH(V$1,'Tillförd energi'!$B$1:$AQ$1,0),FALSE)</f>
        <v>0</v>
      </c>
      <c r="W130">
        <f>VLOOKUP($B130,'Tillförd energi'!$B$1:$AI$700,MATCH(W$1,'Tillförd energi'!$B$1:$AQ$1,0),FALSE)</f>
        <v>0.36499999999999999</v>
      </c>
      <c r="X130">
        <f>VLOOKUP($B130,'Tillförd energi'!$B$1:$AI$700,MATCH(X$1,'Tillförd energi'!$B$1:$AQ$1,0),FALSE)</f>
        <v>0</v>
      </c>
      <c r="Y130">
        <f>VLOOKUP($B130,'Tillförd energi'!$B$1:$AI$700,MATCH(Y$1,'Tillförd energi'!$B$1:$AQ$1,0),FALSE)</f>
        <v>0</v>
      </c>
      <c r="Z130">
        <f>VLOOKUP($B130,'Tillförd energi'!$B$1:$AI$700,MATCH(Z$1,'Tillförd energi'!$B$1:$AQ$1,0),FALSE)</f>
        <v>0</v>
      </c>
      <c r="AA130">
        <f>VLOOKUP($B130,'Tillförd energi'!$B$1:$AI$700,MATCH(AA$1,'Tillförd energi'!$B$1:$AQ$1,0),FALSE)</f>
        <v>0</v>
      </c>
      <c r="AB130">
        <f>VLOOKUP($B130,'Tillförd energi'!$B$1:$AI$700,MATCH(AB$1,'Tillförd energi'!$B$1:$AQ$1,0),FALSE)</f>
        <v>0</v>
      </c>
      <c r="AC130">
        <f>VLOOKUP($B130,'Tillförd energi'!$B$1:$AI$700,MATCH(AC$1,'Tillförd energi'!$B$1:$AQ$1,0),FALSE)</f>
        <v>37.354999999999997</v>
      </c>
      <c r="AD130">
        <f>VLOOKUP($B130,'Tillförd energi'!$B$1:$AI$700,MATCH(AD$1,'Tillförd energi'!$B$1:$AQ$1,0),FALSE)</f>
        <v>0</v>
      </c>
      <c r="AE130">
        <f>VLOOKUP($B130,'Tillförd energi'!$B$1:$AI$700,MATCH(AE$1,'Tillförd energi'!$B$1:$AQ$1,0),FALSE)</f>
        <v>0</v>
      </c>
      <c r="AF130">
        <f>VLOOKUP($B130,'Tillförd energi'!$B$1:$AI$700,MATCH(AF$1,'Tillförd energi'!$B$1:$AQ$1,0),FALSE)</f>
        <v>7.1509</v>
      </c>
      <c r="AG130">
        <f>IFERROR(VLOOKUP(B130,Miljö!$B$1:$AC$550,MATCH("Köpt mängd produktionsspecifik fjärrvärme:",Miljö!$B$1:$AC$1,0),FALSE)/1,0)</f>
        <v>0</v>
      </c>
      <c r="AI130">
        <f t="shared" si="20"/>
        <v>165.6722</v>
      </c>
      <c r="AJ130">
        <f t="shared" si="21"/>
        <v>165.6722</v>
      </c>
      <c r="AK130">
        <f>IF(ISERROR(1/VLOOKUP($B130,Leveranser!$B$1:$S$500,MATCH("såld värme (gwh)",Leveranser!$B$1:$S$1,0),FALSE)),"",VLOOKUP($B130,Leveranser!$B$1:$S$500,MATCH("såld värme (gwh)",Leveranser!$B$1:$S$1,0),FALSE))</f>
        <v>148.24</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195">
        <f t="shared" si="22"/>
        <v>0.8947789671411378</v>
      </c>
      <c r="AP130" t="str">
        <f>IFERROR(VLOOKUP($B130,Miljövärden!$B$2:$H$550,7,FALSE),"Nej, saknas")</f>
        <v>Ja</v>
      </c>
      <c r="AQ130" t="str">
        <f>IFERROR(VLOOKUP($B130,Miljövärden!$B$2:$H$550,6,FALSE),"Nej, saknas")</f>
        <v>Nej</v>
      </c>
      <c r="AU130">
        <f t="shared" si="23"/>
        <v>7.1509</v>
      </c>
      <c r="AV130">
        <f t="shared" si="24"/>
        <v>0</v>
      </c>
      <c r="AW130">
        <f t="shared" si="25"/>
        <v>120.8013</v>
      </c>
      <c r="AX130">
        <f t="shared" si="26"/>
        <v>0</v>
      </c>
      <c r="AZ130">
        <f t="shared" si="27"/>
        <v>121.16629999999999</v>
      </c>
      <c r="BC130">
        <f t="shared" si="28"/>
        <v>0</v>
      </c>
      <c r="BD130">
        <f t="shared" si="29"/>
        <v>0</v>
      </c>
      <c r="BE130">
        <f t="shared" si="30"/>
        <v>121.16629999999999</v>
      </c>
      <c r="BF130">
        <f t="shared" si="31"/>
        <v>37.354999999999997</v>
      </c>
      <c r="BG130">
        <f t="shared" si="32"/>
        <v>7.1509</v>
      </c>
      <c r="BH130">
        <f t="shared" si="33"/>
        <v>165.6722</v>
      </c>
      <c r="BJ130" s="195">
        <f t="shared" si="34"/>
        <v>0</v>
      </c>
      <c r="BK130" s="195">
        <f t="shared" si="35"/>
        <v>0</v>
      </c>
      <c r="BL130" s="195">
        <f t="shared" si="36"/>
        <v>0.73136168892548048</v>
      </c>
      <c r="BM130" s="195">
        <f t="shared" si="37"/>
        <v>0.22547536641633295</v>
      </c>
      <c r="BN130" s="195">
        <f t="shared" si="38"/>
        <v>4.3162944658186465E-2</v>
      </c>
    </row>
    <row r="131" spans="1:66" x14ac:dyDescent="0.25">
      <c r="A131" s="2" t="s">
        <v>207</v>
      </c>
      <c r="B131" s="2" t="s">
        <v>207</v>
      </c>
      <c r="C131">
        <f>VLOOKUP($B131,'Tillförd energi'!$B$1:$AI$700,MATCH(C$1,'Tillförd energi'!$B$1:$AQ$1,0),FALSE)</f>
        <v>0</v>
      </c>
      <c r="D131">
        <f>VLOOKUP($B131,'Tillförd energi'!$B$1:$AI$700,MATCH(D$1,'Tillförd energi'!$B$1:$AQ$1,0),FALSE)</f>
        <v>0</v>
      </c>
      <c r="E131">
        <f>VLOOKUP($B131,'Tillförd energi'!$B$1:$AI$700,MATCH(E$1,'Tillförd energi'!$B$1:$AQ$1,0),FALSE)</f>
        <v>0</v>
      </c>
      <c r="F131">
        <f>VLOOKUP($B131,'Tillförd energi'!$B$1:$AI$700,MATCH(F$1,'Tillförd energi'!$B$1:$AQ$1,0),FALSE)</f>
        <v>0</v>
      </c>
      <c r="G131">
        <f>VLOOKUP($B131,'Tillförd energi'!$B$1:$AI$700,MATCH(G$1,'Tillförd energi'!$B$1:$AQ$1,0),FALSE)</f>
        <v>0</v>
      </c>
      <c r="H131">
        <f>VLOOKUP($B131,'Tillförd energi'!$B$1:$AI$700,MATCH(H$1,'Tillförd energi'!$B$1:$AQ$1,0),FALSE)</f>
        <v>0</v>
      </c>
      <c r="I131">
        <f>VLOOKUP($B131,'Tillförd energi'!$B$1:$AI$700,MATCH(I$1,'Tillförd energi'!$B$1:$AQ$1,0),FALSE)</f>
        <v>0</v>
      </c>
      <c r="J131">
        <f>VLOOKUP($B131,'Tillförd energi'!$B$1:$AI$700,MATCH(J$1,'Tillförd energi'!$B$1:$AQ$1,0),FALSE)</f>
        <v>0</v>
      </c>
      <c r="K131">
        <v>0</v>
      </c>
      <c r="L131">
        <f>VLOOKUP($B131,'Tillförd energi'!$B$1:$AI$700,MATCH(L$1,'Tillförd energi'!$B$1:$AQ$1,0),FALSE)</f>
        <v>0</v>
      </c>
      <c r="M131">
        <f>VLOOKUP($B131,'Tillförd energi'!$B$1:$AI$700,MATCH(M$1,'Tillförd energi'!$B$1:$AQ$1,0),FALSE)</f>
        <v>0</v>
      </c>
      <c r="N131">
        <f>VLOOKUP($B131,'Tillförd energi'!$B$1:$AI$700,MATCH(N$1,'Tillförd energi'!$B$1:$AQ$1,0),FALSE)</f>
        <v>0</v>
      </c>
      <c r="O131">
        <f>VLOOKUP($B131,'Tillförd energi'!$B$1:$AI$700,MATCH(O$1,'Tillförd energi'!$B$1:$AQ$1,0),FALSE)</f>
        <v>0</v>
      </c>
      <c r="P131">
        <f>VLOOKUP($B131,'Tillförd energi'!$B$1:$AI$700,MATCH(P$1,'Tillförd energi'!$B$1:$AQ$1,0),FALSE)</f>
        <v>0</v>
      </c>
      <c r="Q131">
        <f>VLOOKUP($B131,'Tillförd energi'!$B$1:$AI$700,MATCH(Q$1,'Tillförd energi'!$B$1:$AQ$1,0),FALSE)</f>
        <v>0</v>
      </c>
      <c r="R131">
        <f>VLOOKUP($B131,'Tillförd energi'!$B$1:$AI$700,MATCH(R$1,'Tillförd energi'!$B$1:$AQ$1,0),FALSE)</f>
        <v>0</v>
      </c>
      <c r="S131">
        <f>VLOOKUP($B131,'Tillförd energi'!$B$1:$AI$700,MATCH(S$1,'Tillförd energi'!$B$1:$AQ$1,0),FALSE)</f>
        <v>0</v>
      </c>
      <c r="T131">
        <f>VLOOKUP($B131,'Tillförd energi'!$B$1:$AI$700,MATCH(T$1,'Tillförd energi'!$B$1:$AQ$1,0),FALSE)</f>
        <v>0</v>
      </c>
      <c r="U131">
        <f>VLOOKUP($B131,'Tillförd energi'!$B$1:$AI$700,MATCH(U$1,'Tillförd energi'!$B$1:$AQ$1,0),FALSE)</f>
        <v>0</v>
      </c>
      <c r="V131">
        <f>VLOOKUP($B131,'Tillförd energi'!$B$1:$AI$700,MATCH(V$1,'Tillförd energi'!$B$1:$AQ$1,0),FALSE)</f>
        <v>0</v>
      </c>
      <c r="W131">
        <f>VLOOKUP($B131,'Tillförd energi'!$B$1:$AI$700,MATCH(W$1,'Tillförd energi'!$B$1:$AQ$1,0),FALSE)</f>
        <v>0</v>
      </c>
      <c r="X131">
        <f>VLOOKUP($B131,'Tillförd energi'!$B$1:$AI$700,MATCH(X$1,'Tillförd energi'!$B$1:$AQ$1,0),FALSE)</f>
        <v>0</v>
      </c>
      <c r="Y131">
        <f>VLOOKUP($B131,'Tillförd energi'!$B$1:$AI$700,MATCH(Y$1,'Tillförd energi'!$B$1:$AQ$1,0),FALSE)</f>
        <v>0</v>
      </c>
      <c r="Z131">
        <f>VLOOKUP($B131,'Tillförd energi'!$B$1:$AI$700,MATCH(Z$1,'Tillförd energi'!$B$1:$AQ$1,0),FALSE)</f>
        <v>0</v>
      </c>
      <c r="AA131">
        <f>VLOOKUP($B131,'Tillförd energi'!$B$1:$AI$700,MATCH(AA$1,'Tillförd energi'!$B$1:$AQ$1,0),FALSE)</f>
        <v>0</v>
      </c>
      <c r="AB131">
        <f>VLOOKUP($B131,'Tillförd energi'!$B$1:$AI$700,MATCH(AB$1,'Tillförd energi'!$B$1:$AQ$1,0),FALSE)</f>
        <v>0</v>
      </c>
      <c r="AC131">
        <f>VLOOKUP($B131,'Tillförd energi'!$B$1:$AI$700,MATCH(AC$1,'Tillförd energi'!$B$1:$AQ$1,0),FALSE)</f>
        <v>0</v>
      </c>
      <c r="AD131">
        <f>VLOOKUP($B131,'Tillförd energi'!$B$1:$AI$700,MATCH(AD$1,'Tillförd energi'!$B$1:$AQ$1,0),FALSE)</f>
        <v>0</v>
      </c>
      <c r="AE131">
        <f>VLOOKUP($B131,'Tillförd energi'!$B$1:$AI$700,MATCH(AE$1,'Tillförd energi'!$B$1:$AQ$1,0),FALSE)</f>
        <v>0</v>
      </c>
      <c r="AF131">
        <f>VLOOKUP($B131,'Tillförd energi'!$B$1:$AI$700,MATCH(AF$1,'Tillförd energi'!$B$1:$AQ$1,0),FALSE)</f>
        <v>0</v>
      </c>
      <c r="AG131">
        <f>IFERROR(VLOOKUP(B131,Miljö!$B$1:$AC$550,MATCH("Köpt mängd produktionsspecifik fjärrvärme:",Miljö!$B$1:$AC$1,0),FALSE)/1,0)</f>
        <v>0</v>
      </c>
      <c r="AI131">
        <f t="shared" ref="AI131:AI194" si="39">SUM(C131:AF131)</f>
        <v>0</v>
      </c>
      <c r="AJ131">
        <f t="shared" ref="AJ131:AJ194" si="40">SUM(C131:AG131)</f>
        <v>0</v>
      </c>
      <c r="AK131" t="str">
        <f>IF(ISERROR(1/VLOOKUP($B131,Leveranser!$B$1:$S$500,MATCH("såld värme (gwh)",Leveranser!$B$1:$S$1,0),FALSE)),"",VLOOKUP($B131,Leveranser!$B$1:$S$500,MATCH("såld värme (gwh)",Leveranser!$B$1:$S$1,0),FALSE))</f>
        <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195" t="str">
        <f t="shared" ref="AN131:AN194" si="41">IFERROR(AK131/AJ131,"")</f>
        <v/>
      </c>
      <c r="AP131" t="str">
        <f>IFERROR(VLOOKUP($B131,Miljövärden!$B$2:$H$550,7,FALSE),"Nej, saknas")</f>
        <v>Nej</v>
      </c>
      <c r="AQ131" t="str">
        <f>IFERROR(VLOOKUP($B131,Miljövärden!$B$2:$H$550,6,FALSE),"Nej, saknas")</f>
        <v>Nej</v>
      </c>
      <c r="AU131">
        <f t="shared" ref="AU131:AU194" si="42">Z131+AA131+AF131</f>
        <v>0</v>
      </c>
      <c r="AV131">
        <f t="shared" ref="AV131:AV194" si="43">X131</f>
        <v>0</v>
      </c>
      <c r="AW131">
        <f t="shared" ref="AW131:AW194" si="44">M131+N131+O131+P131+Q131</f>
        <v>0</v>
      </c>
      <c r="AX131">
        <f t="shared" ref="AX131:AX194" si="45">R131+S131+T131+U131</f>
        <v>0</v>
      </c>
      <c r="AZ131">
        <f t="shared" ref="AZ131:AZ194" si="46">L131+M131+N131+O131+P131+Q131+R131+S131+T131+U131+V131+W131+X131</f>
        <v>0</v>
      </c>
      <c r="BC131">
        <f t="shared" ref="BC131:BC194" si="47">C131+D131+E131+F131+G131+H131+AE131</f>
        <v>0</v>
      </c>
      <c r="BD131">
        <f t="shared" ref="BD131:BD194" si="48">Y131</f>
        <v>0</v>
      </c>
      <c r="BE131">
        <f t="shared" ref="BE131:BE194" si="49">M131+N131+O131+P131+Q131+R131+S131+T131+U131+V131+W131+X131</f>
        <v>0</v>
      </c>
      <c r="BF131">
        <f t="shared" ref="BF131:BF194" si="50">I131+J131+K131+L131+AB131+AC131+AD131</f>
        <v>0</v>
      </c>
      <c r="BG131">
        <f t="shared" ref="BG131:BG194" si="51">Z131+AA131+AF131+AG131</f>
        <v>0</v>
      </c>
      <c r="BH131">
        <f t="shared" ref="BH131:BH194" si="52">SUM(BC131:BG131)</f>
        <v>0</v>
      </c>
      <c r="BJ131" s="195" t="e">
        <f t="shared" ref="BJ131:BJ194" si="53">BC131/$BH131</f>
        <v>#DIV/0!</v>
      </c>
      <c r="BK131" s="195" t="e">
        <f t="shared" ref="BK131:BK194" si="54">BD131/$BH131</f>
        <v>#DIV/0!</v>
      </c>
      <c r="BL131" s="195" t="e">
        <f t="shared" ref="BL131:BL194" si="55">BE131/$BH131</f>
        <v>#DIV/0!</v>
      </c>
      <c r="BM131" s="195" t="e">
        <f t="shared" ref="BM131:BM194" si="56">BF131/$BH131</f>
        <v>#DIV/0!</v>
      </c>
      <c r="BN131" s="195" t="e">
        <f t="shared" ref="BN131:BN194" si="57">BG131/$BH131</f>
        <v>#DIV/0!</v>
      </c>
    </row>
    <row r="132" spans="1:66" x14ac:dyDescent="0.25">
      <c r="A132" s="2" t="s">
        <v>207</v>
      </c>
      <c r="B132" s="2" t="s">
        <v>211</v>
      </c>
      <c r="C132">
        <f>VLOOKUP($B132,'Tillförd energi'!$B$1:$AI$700,MATCH(C$1,'Tillförd energi'!$B$1:$AQ$1,0),FALSE)</f>
        <v>0</v>
      </c>
      <c r="D132">
        <f>VLOOKUP($B132,'Tillförd energi'!$B$1:$AI$700,MATCH(D$1,'Tillförd energi'!$B$1:$AQ$1,0),FALSE)</f>
        <v>0</v>
      </c>
      <c r="E132">
        <f>VLOOKUP($B132,'Tillförd energi'!$B$1:$AI$700,MATCH(E$1,'Tillförd energi'!$B$1:$AQ$1,0),FALSE)</f>
        <v>0</v>
      </c>
      <c r="F132">
        <f>VLOOKUP($B132,'Tillförd energi'!$B$1:$AI$700,MATCH(F$1,'Tillförd energi'!$B$1:$AQ$1,0),FALSE)</f>
        <v>0</v>
      </c>
      <c r="G132">
        <f>VLOOKUP($B132,'Tillförd energi'!$B$1:$AI$700,MATCH(G$1,'Tillförd energi'!$B$1:$AQ$1,0),FALSE)</f>
        <v>0</v>
      </c>
      <c r="H132">
        <f>VLOOKUP($B132,'Tillförd energi'!$B$1:$AI$700,MATCH(H$1,'Tillförd energi'!$B$1:$AQ$1,0),FALSE)</f>
        <v>0</v>
      </c>
      <c r="I132">
        <f>VLOOKUP($B132,'Tillförd energi'!$B$1:$AI$700,MATCH(I$1,'Tillförd energi'!$B$1:$AQ$1,0),FALSE)</f>
        <v>0</v>
      </c>
      <c r="J132">
        <f>VLOOKUP($B132,'Tillförd energi'!$B$1:$AI$700,MATCH(J$1,'Tillförd energi'!$B$1:$AQ$1,0),FALSE)</f>
        <v>0</v>
      </c>
      <c r="K132">
        <v>0</v>
      </c>
      <c r="L132">
        <f>VLOOKUP($B132,'Tillförd energi'!$B$1:$AI$700,MATCH(L$1,'Tillförd energi'!$B$1:$AQ$1,0),FALSE)</f>
        <v>0</v>
      </c>
      <c r="M132">
        <f>VLOOKUP($B132,'Tillförd energi'!$B$1:$AI$700,MATCH(M$1,'Tillförd energi'!$B$1:$AQ$1,0),FALSE)</f>
        <v>0</v>
      </c>
      <c r="N132">
        <f>VLOOKUP($B132,'Tillförd energi'!$B$1:$AI$700,MATCH(N$1,'Tillförd energi'!$B$1:$AQ$1,0),FALSE)</f>
        <v>0</v>
      </c>
      <c r="O132">
        <f>VLOOKUP($B132,'Tillförd energi'!$B$1:$AI$700,MATCH(O$1,'Tillförd energi'!$B$1:$AQ$1,0),FALSE)</f>
        <v>0</v>
      </c>
      <c r="P132">
        <f>VLOOKUP($B132,'Tillförd energi'!$B$1:$AI$700,MATCH(P$1,'Tillförd energi'!$B$1:$AQ$1,0),FALSE)</f>
        <v>0</v>
      </c>
      <c r="Q132">
        <f>VLOOKUP($B132,'Tillförd energi'!$B$1:$AI$700,MATCH(Q$1,'Tillförd energi'!$B$1:$AQ$1,0),FALSE)</f>
        <v>0</v>
      </c>
      <c r="R132">
        <f>VLOOKUP($B132,'Tillförd energi'!$B$1:$AI$700,MATCH(R$1,'Tillförd energi'!$B$1:$AQ$1,0),FALSE)</f>
        <v>0</v>
      </c>
      <c r="S132">
        <f>VLOOKUP($B132,'Tillförd energi'!$B$1:$AI$700,MATCH(S$1,'Tillförd energi'!$B$1:$AQ$1,0),FALSE)</f>
        <v>0</v>
      </c>
      <c r="T132">
        <f>VLOOKUP($B132,'Tillförd energi'!$B$1:$AI$700,MATCH(T$1,'Tillförd energi'!$B$1:$AQ$1,0),FALSE)</f>
        <v>0</v>
      </c>
      <c r="U132">
        <f>VLOOKUP($B132,'Tillförd energi'!$B$1:$AI$700,MATCH(U$1,'Tillförd energi'!$B$1:$AQ$1,0),FALSE)</f>
        <v>0</v>
      </c>
      <c r="V132">
        <f>VLOOKUP($B132,'Tillförd energi'!$B$1:$AI$700,MATCH(V$1,'Tillförd energi'!$B$1:$AQ$1,0),FALSE)</f>
        <v>0</v>
      </c>
      <c r="W132">
        <f>VLOOKUP($B132,'Tillförd energi'!$B$1:$AI$700,MATCH(W$1,'Tillförd energi'!$B$1:$AQ$1,0),FALSE)</f>
        <v>0</v>
      </c>
      <c r="X132">
        <f>VLOOKUP($B132,'Tillförd energi'!$B$1:$AI$700,MATCH(X$1,'Tillförd energi'!$B$1:$AQ$1,0),FALSE)</f>
        <v>0</v>
      </c>
      <c r="Y132">
        <f>VLOOKUP($B132,'Tillförd energi'!$B$1:$AI$700,MATCH(Y$1,'Tillförd energi'!$B$1:$AQ$1,0),FALSE)</f>
        <v>0</v>
      </c>
      <c r="Z132">
        <f>VLOOKUP($B132,'Tillförd energi'!$B$1:$AI$700,MATCH(Z$1,'Tillförd energi'!$B$1:$AQ$1,0),FALSE)</f>
        <v>0</v>
      </c>
      <c r="AA132">
        <f>VLOOKUP($B132,'Tillförd energi'!$B$1:$AI$700,MATCH(AA$1,'Tillförd energi'!$B$1:$AQ$1,0),FALSE)</f>
        <v>0</v>
      </c>
      <c r="AB132">
        <f>VLOOKUP($B132,'Tillförd energi'!$B$1:$AI$700,MATCH(AB$1,'Tillförd energi'!$B$1:$AQ$1,0),FALSE)</f>
        <v>0</v>
      </c>
      <c r="AC132">
        <f>VLOOKUP($B132,'Tillförd energi'!$B$1:$AI$700,MATCH(AC$1,'Tillförd energi'!$B$1:$AQ$1,0),FALSE)</f>
        <v>0</v>
      </c>
      <c r="AD132">
        <f>VLOOKUP($B132,'Tillförd energi'!$B$1:$AI$700,MATCH(AD$1,'Tillförd energi'!$B$1:$AQ$1,0),FALSE)</f>
        <v>0</v>
      </c>
      <c r="AE132">
        <f>VLOOKUP($B132,'Tillförd energi'!$B$1:$AI$700,MATCH(AE$1,'Tillförd energi'!$B$1:$AQ$1,0),FALSE)</f>
        <v>0</v>
      </c>
      <c r="AF132">
        <f>VLOOKUP($B132,'Tillförd energi'!$B$1:$AI$700,MATCH(AF$1,'Tillförd energi'!$B$1:$AQ$1,0),FALSE)</f>
        <v>0</v>
      </c>
      <c r="AG132">
        <f>IFERROR(VLOOKUP(B132,Miljö!$B$1:$AC$550,MATCH("Köpt mängd produktionsspecifik fjärrvärme:",Miljö!$B$1:$AC$1,0),FALSE)/1,0)</f>
        <v>0</v>
      </c>
      <c r="AI132">
        <f t="shared" si="39"/>
        <v>0</v>
      </c>
      <c r="AJ132">
        <f t="shared" si="40"/>
        <v>0</v>
      </c>
      <c r="AK132" t="str">
        <f>IF(ISERROR(1/VLOOKUP($B132,Leveranser!$B$1:$S$500,MATCH("såld värme (gwh)",Leveranser!$B$1:$S$1,0),FALSE)),"",VLOOKUP($B132,Leveranser!$B$1:$S$500,MATCH("såld värme (gwh)",Leveranser!$B$1:$S$1,0),FALSE))</f>
        <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195" t="str">
        <f t="shared" si="41"/>
        <v/>
      </c>
      <c r="AP132" t="str">
        <f>IFERROR(VLOOKUP($B132,Miljövärden!$B$2:$H$550,7,FALSE),"Nej, saknas")</f>
        <v>Nej</v>
      </c>
      <c r="AQ132" t="str">
        <f>IFERROR(VLOOKUP($B132,Miljövärden!$B$2:$H$550,6,FALSE),"Nej, saknas")</f>
        <v>Nej</v>
      </c>
      <c r="AU132">
        <f t="shared" si="42"/>
        <v>0</v>
      </c>
      <c r="AV132">
        <f t="shared" si="43"/>
        <v>0</v>
      </c>
      <c r="AW132">
        <f t="shared" si="44"/>
        <v>0</v>
      </c>
      <c r="AX132">
        <f t="shared" si="45"/>
        <v>0</v>
      </c>
      <c r="AZ132">
        <f t="shared" si="46"/>
        <v>0</v>
      </c>
      <c r="BC132">
        <f t="shared" si="47"/>
        <v>0</v>
      </c>
      <c r="BD132">
        <f t="shared" si="48"/>
        <v>0</v>
      </c>
      <c r="BE132">
        <f t="shared" si="49"/>
        <v>0</v>
      </c>
      <c r="BF132">
        <f t="shared" si="50"/>
        <v>0</v>
      </c>
      <c r="BG132">
        <f t="shared" si="51"/>
        <v>0</v>
      </c>
      <c r="BH132">
        <f t="shared" si="52"/>
        <v>0</v>
      </c>
      <c r="BJ132" s="195" t="e">
        <f t="shared" si="53"/>
        <v>#DIV/0!</v>
      </c>
      <c r="BK132" s="195" t="e">
        <f t="shared" si="54"/>
        <v>#DIV/0!</v>
      </c>
      <c r="BL132" s="195" t="e">
        <f t="shared" si="55"/>
        <v>#DIV/0!</v>
      </c>
      <c r="BM132" s="195" t="e">
        <f t="shared" si="56"/>
        <v>#DIV/0!</v>
      </c>
      <c r="BN132" s="195" t="e">
        <f t="shared" si="57"/>
        <v>#DIV/0!</v>
      </c>
    </row>
    <row r="133" spans="1:66" x14ac:dyDescent="0.25">
      <c r="A133" s="2" t="s">
        <v>207</v>
      </c>
      <c r="B133" s="2" t="s">
        <v>212</v>
      </c>
      <c r="C133">
        <f>VLOOKUP($B133,'Tillförd energi'!$B$1:$AI$700,MATCH(C$1,'Tillförd energi'!$B$1:$AQ$1,0),FALSE)</f>
        <v>0</v>
      </c>
      <c r="D133">
        <f>VLOOKUP($B133,'Tillförd energi'!$B$1:$AI$700,MATCH(D$1,'Tillförd energi'!$B$1:$AQ$1,0),FALSE)</f>
        <v>0</v>
      </c>
      <c r="E133">
        <f>VLOOKUP($B133,'Tillförd energi'!$B$1:$AI$700,MATCH(E$1,'Tillförd energi'!$B$1:$AQ$1,0),FALSE)</f>
        <v>0</v>
      </c>
      <c r="F133">
        <f>VLOOKUP($B133,'Tillförd energi'!$B$1:$AI$700,MATCH(F$1,'Tillförd energi'!$B$1:$AQ$1,0),FALSE)</f>
        <v>0</v>
      </c>
      <c r="G133">
        <f>VLOOKUP($B133,'Tillförd energi'!$B$1:$AI$700,MATCH(G$1,'Tillförd energi'!$B$1:$AQ$1,0),FALSE)</f>
        <v>0</v>
      </c>
      <c r="H133">
        <f>VLOOKUP($B133,'Tillförd energi'!$B$1:$AI$700,MATCH(H$1,'Tillförd energi'!$B$1:$AQ$1,0),FALSE)</f>
        <v>0</v>
      </c>
      <c r="I133">
        <f>VLOOKUP($B133,'Tillförd energi'!$B$1:$AI$700,MATCH(I$1,'Tillförd energi'!$B$1:$AQ$1,0),FALSE)</f>
        <v>0</v>
      </c>
      <c r="J133">
        <f>VLOOKUP($B133,'Tillförd energi'!$B$1:$AI$700,MATCH(J$1,'Tillförd energi'!$B$1:$AQ$1,0),FALSE)</f>
        <v>0</v>
      </c>
      <c r="K133">
        <v>0</v>
      </c>
      <c r="L133">
        <f>VLOOKUP($B133,'Tillförd energi'!$B$1:$AI$700,MATCH(L$1,'Tillförd energi'!$B$1:$AQ$1,0),FALSE)</f>
        <v>0</v>
      </c>
      <c r="M133">
        <f>VLOOKUP($B133,'Tillförd energi'!$B$1:$AI$700,MATCH(M$1,'Tillförd energi'!$B$1:$AQ$1,0),FALSE)</f>
        <v>0</v>
      </c>
      <c r="N133">
        <f>VLOOKUP($B133,'Tillförd energi'!$B$1:$AI$700,MATCH(N$1,'Tillförd energi'!$B$1:$AQ$1,0),FALSE)</f>
        <v>0</v>
      </c>
      <c r="O133">
        <f>VLOOKUP($B133,'Tillförd energi'!$B$1:$AI$700,MATCH(O$1,'Tillförd energi'!$B$1:$AQ$1,0),FALSE)</f>
        <v>0</v>
      </c>
      <c r="P133">
        <f>VLOOKUP($B133,'Tillförd energi'!$B$1:$AI$700,MATCH(P$1,'Tillförd energi'!$B$1:$AQ$1,0),FALSE)</f>
        <v>0</v>
      </c>
      <c r="Q133">
        <f>VLOOKUP($B133,'Tillförd energi'!$B$1:$AI$700,MATCH(Q$1,'Tillförd energi'!$B$1:$AQ$1,0),FALSE)</f>
        <v>0</v>
      </c>
      <c r="R133">
        <f>VLOOKUP($B133,'Tillförd energi'!$B$1:$AI$700,MATCH(R$1,'Tillförd energi'!$B$1:$AQ$1,0),FALSE)</f>
        <v>0</v>
      </c>
      <c r="S133">
        <f>VLOOKUP($B133,'Tillförd energi'!$B$1:$AI$700,MATCH(S$1,'Tillförd energi'!$B$1:$AQ$1,0),FALSE)</f>
        <v>0</v>
      </c>
      <c r="T133">
        <f>VLOOKUP($B133,'Tillförd energi'!$B$1:$AI$700,MATCH(T$1,'Tillförd energi'!$B$1:$AQ$1,0),FALSE)</f>
        <v>0</v>
      </c>
      <c r="U133">
        <f>VLOOKUP($B133,'Tillförd energi'!$B$1:$AI$700,MATCH(U$1,'Tillförd energi'!$B$1:$AQ$1,0),FALSE)</f>
        <v>0</v>
      </c>
      <c r="V133">
        <f>VLOOKUP($B133,'Tillförd energi'!$B$1:$AI$700,MATCH(V$1,'Tillförd energi'!$B$1:$AQ$1,0),FALSE)</f>
        <v>0</v>
      </c>
      <c r="W133">
        <f>VLOOKUP($B133,'Tillförd energi'!$B$1:$AI$700,MATCH(W$1,'Tillförd energi'!$B$1:$AQ$1,0),FALSE)</f>
        <v>0</v>
      </c>
      <c r="X133">
        <f>VLOOKUP($B133,'Tillförd energi'!$B$1:$AI$700,MATCH(X$1,'Tillförd energi'!$B$1:$AQ$1,0),FALSE)</f>
        <v>0</v>
      </c>
      <c r="Y133">
        <f>VLOOKUP($B133,'Tillförd energi'!$B$1:$AI$700,MATCH(Y$1,'Tillförd energi'!$B$1:$AQ$1,0),FALSE)</f>
        <v>0</v>
      </c>
      <c r="Z133">
        <f>VLOOKUP($B133,'Tillförd energi'!$B$1:$AI$700,MATCH(Z$1,'Tillförd energi'!$B$1:$AQ$1,0),FALSE)</f>
        <v>0</v>
      </c>
      <c r="AA133">
        <f>VLOOKUP($B133,'Tillförd energi'!$B$1:$AI$700,MATCH(AA$1,'Tillförd energi'!$B$1:$AQ$1,0),FALSE)</f>
        <v>0</v>
      </c>
      <c r="AB133">
        <f>VLOOKUP($B133,'Tillförd energi'!$B$1:$AI$700,MATCH(AB$1,'Tillförd energi'!$B$1:$AQ$1,0),FALSE)</f>
        <v>0</v>
      </c>
      <c r="AC133">
        <f>VLOOKUP($B133,'Tillförd energi'!$B$1:$AI$700,MATCH(AC$1,'Tillförd energi'!$B$1:$AQ$1,0),FALSE)</f>
        <v>0</v>
      </c>
      <c r="AD133">
        <f>VLOOKUP($B133,'Tillförd energi'!$B$1:$AI$700,MATCH(AD$1,'Tillförd energi'!$B$1:$AQ$1,0),FALSE)</f>
        <v>0</v>
      </c>
      <c r="AE133">
        <f>VLOOKUP($B133,'Tillförd energi'!$B$1:$AI$700,MATCH(AE$1,'Tillförd energi'!$B$1:$AQ$1,0),FALSE)</f>
        <v>0</v>
      </c>
      <c r="AF133">
        <f>VLOOKUP($B133,'Tillförd energi'!$B$1:$AI$700,MATCH(AF$1,'Tillförd energi'!$B$1:$AQ$1,0),FALSE)</f>
        <v>0</v>
      </c>
      <c r="AG133">
        <f>IFERROR(VLOOKUP(B133,Miljö!$B$1:$AC$550,MATCH("Köpt mängd produktionsspecifik fjärrvärme:",Miljö!$B$1:$AC$1,0),FALSE)/1,0)</f>
        <v>0</v>
      </c>
      <c r="AI133">
        <f t="shared" si="39"/>
        <v>0</v>
      </c>
      <c r="AJ133">
        <f t="shared" si="40"/>
        <v>0</v>
      </c>
      <c r="AK133" t="str">
        <f>IF(ISERROR(1/VLOOKUP($B133,Leveranser!$B$1:$S$500,MATCH("såld värme (gwh)",Leveranser!$B$1:$S$1,0),FALSE)),"",VLOOKUP($B133,Leveranser!$B$1:$S$500,MATCH("såld värme (gwh)",Leveranser!$B$1:$S$1,0),FALSE))</f>
        <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195" t="str">
        <f t="shared" si="41"/>
        <v/>
      </c>
      <c r="AP133" t="str">
        <f>IFERROR(VLOOKUP($B133,Miljövärden!$B$2:$H$550,7,FALSE),"Nej, saknas")</f>
        <v>Nej</v>
      </c>
      <c r="AQ133" t="str">
        <f>IFERROR(VLOOKUP($B133,Miljövärden!$B$2:$H$550,6,FALSE),"Nej, saknas")</f>
        <v>Nej</v>
      </c>
      <c r="AU133">
        <f t="shared" si="42"/>
        <v>0</v>
      </c>
      <c r="AV133">
        <f t="shared" si="43"/>
        <v>0</v>
      </c>
      <c r="AW133">
        <f t="shared" si="44"/>
        <v>0</v>
      </c>
      <c r="AX133">
        <f t="shared" si="45"/>
        <v>0</v>
      </c>
      <c r="AZ133">
        <f t="shared" si="46"/>
        <v>0</v>
      </c>
      <c r="BC133">
        <f t="shared" si="47"/>
        <v>0</v>
      </c>
      <c r="BD133">
        <f t="shared" si="48"/>
        <v>0</v>
      </c>
      <c r="BE133">
        <f t="shared" si="49"/>
        <v>0</v>
      </c>
      <c r="BF133">
        <f t="shared" si="50"/>
        <v>0</v>
      </c>
      <c r="BG133">
        <f t="shared" si="51"/>
        <v>0</v>
      </c>
      <c r="BH133">
        <f t="shared" si="52"/>
        <v>0</v>
      </c>
      <c r="BJ133" s="195" t="e">
        <f t="shared" si="53"/>
        <v>#DIV/0!</v>
      </c>
      <c r="BK133" s="195" t="e">
        <f t="shared" si="54"/>
        <v>#DIV/0!</v>
      </c>
      <c r="BL133" s="195" t="e">
        <f t="shared" si="55"/>
        <v>#DIV/0!</v>
      </c>
      <c r="BM133" s="195" t="e">
        <f t="shared" si="56"/>
        <v>#DIV/0!</v>
      </c>
      <c r="BN133" s="195" t="e">
        <f t="shared" si="57"/>
        <v>#DIV/0!</v>
      </c>
    </row>
    <row r="134" spans="1:66" x14ac:dyDescent="0.25">
      <c r="A134" s="2" t="s">
        <v>207</v>
      </c>
      <c r="B134" s="2" t="s">
        <v>213</v>
      </c>
      <c r="C134">
        <f>VLOOKUP($B134,'Tillförd energi'!$B$1:$AI$700,MATCH(C$1,'Tillförd energi'!$B$1:$AQ$1,0),FALSE)</f>
        <v>0</v>
      </c>
      <c r="D134">
        <f>VLOOKUP($B134,'Tillförd energi'!$B$1:$AI$700,MATCH(D$1,'Tillförd energi'!$B$1:$AQ$1,0),FALSE)</f>
        <v>0</v>
      </c>
      <c r="E134">
        <f>VLOOKUP($B134,'Tillförd energi'!$B$1:$AI$700,MATCH(E$1,'Tillförd energi'!$B$1:$AQ$1,0),FALSE)</f>
        <v>0</v>
      </c>
      <c r="F134">
        <f>VLOOKUP($B134,'Tillförd energi'!$B$1:$AI$700,MATCH(F$1,'Tillförd energi'!$B$1:$AQ$1,0),FALSE)</f>
        <v>0</v>
      </c>
      <c r="G134">
        <f>VLOOKUP($B134,'Tillförd energi'!$B$1:$AI$700,MATCH(G$1,'Tillförd energi'!$B$1:$AQ$1,0),FALSE)</f>
        <v>0</v>
      </c>
      <c r="H134">
        <f>VLOOKUP($B134,'Tillförd energi'!$B$1:$AI$700,MATCH(H$1,'Tillförd energi'!$B$1:$AQ$1,0),FALSE)</f>
        <v>0</v>
      </c>
      <c r="I134">
        <f>VLOOKUP($B134,'Tillförd energi'!$B$1:$AI$700,MATCH(I$1,'Tillförd energi'!$B$1:$AQ$1,0),FALSE)</f>
        <v>0</v>
      </c>
      <c r="J134">
        <f>VLOOKUP($B134,'Tillförd energi'!$B$1:$AI$700,MATCH(J$1,'Tillförd energi'!$B$1:$AQ$1,0),FALSE)</f>
        <v>0</v>
      </c>
      <c r="K134">
        <v>0</v>
      </c>
      <c r="L134">
        <f>VLOOKUP($B134,'Tillförd energi'!$B$1:$AI$700,MATCH(L$1,'Tillförd energi'!$B$1:$AQ$1,0),FALSE)</f>
        <v>0</v>
      </c>
      <c r="M134">
        <f>VLOOKUP($B134,'Tillförd energi'!$B$1:$AI$700,MATCH(M$1,'Tillförd energi'!$B$1:$AQ$1,0),FALSE)</f>
        <v>0</v>
      </c>
      <c r="N134">
        <f>VLOOKUP($B134,'Tillförd energi'!$B$1:$AI$700,MATCH(N$1,'Tillförd energi'!$B$1:$AQ$1,0),FALSE)</f>
        <v>0</v>
      </c>
      <c r="O134">
        <f>VLOOKUP($B134,'Tillförd energi'!$B$1:$AI$700,MATCH(O$1,'Tillförd energi'!$B$1:$AQ$1,0),FALSE)</f>
        <v>0</v>
      </c>
      <c r="P134">
        <f>VLOOKUP($B134,'Tillförd energi'!$B$1:$AI$700,MATCH(P$1,'Tillförd energi'!$B$1:$AQ$1,0),FALSE)</f>
        <v>0</v>
      </c>
      <c r="Q134">
        <f>VLOOKUP($B134,'Tillförd energi'!$B$1:$AI$700,MATCH(Q$1,'Tillförd energi'!$B$1:$AQ$1,0),FALSE)</f>
        <v>0</v>
      </c>
      <c r="R134">
        <f>VLOOKUP($B134,'Tillförd energi'!$B$1:$AI$700,MATCH(R$1,'Tillförd energi'!$B$1:$AQ$1,0),FALSE)</f>
        <v>0</v>
      </c>
      <c r="S134">
        <f>VLOOKUP($B134,'Tillförd energi'!$B$1:$AI$700,MATCH(S$1,'Tillförd energi'!$B$1:$AQ$1,0),FALSE)</f>
        <v>0</v>
      </c>
      <c r="T134">
        <f>VLOOKUP($B134,'Tillförd energi'!$B$1:$AI$700,MATCH(T$1,'Tillförd energi'!$B$1:$AQ$1,0),FALSE)</f>
        <v>0</v>
      </c>
      <c r="U134">
        <f>VLOOKUP($B134,'Tillförd energi'!$B$1:$AI$700,MATCH(U$1,'Tillförd energi'!$B$1:$AQ$1,0),FALSE)</f>
        <v>0</v>
      </c>
      <c r="V134">
        <f>VLOOKUP($B134,'Tillförd energi'!$B$1:$AI$700,MATCH(V$1,'Tillförd energi'!$B$1:$AQ$1,0),FALSE)</f>
        <v>0</v>
      </c>
      <c r="W134">
        <f>VLOOKUP($B134,'Tillförd energi'!$B$1:$AI$700,MATCH(W$1,'Tillförd energi'!$B$1:$AQ$1,0),FALSE)</f>
        <v>0</v>
      </c>
      <c r="X134">
        <f>VLOOKUP($B134,'Tillförd energi'!$B$1:$AI$700,MATCH(X$1,'Tillförd energi'!$B$1:$AQ$1,0),FALSE)</f>
        <v>0</v>
      </c>
      <c r="Y134">
        <f>VLOOKUP($B134,'Tillförd energi'!$B$1:$AI$700,MATCH(Y$1,'Tillförd energi'!$B$1:$AQ$1,0),FALSE)</f>
        <v>0</v>
      </c>
      <c r="Z134">
        <f>VLOOKUP($B134,'Tillförd energi'!$B$1:$AI$700,MATCH(Z$1,'Tillförd energi'!$B$1:$AQ$1,0),FALSE)</f>
        <v>0</v>
      </c>
      <c r="AA134">
        <f>VLOOKUP($B134,'Tillförd energi'!$B$1:$AI$700,MATCH(AA$1,'Tillförd energi'!$B$1:$AQ$1,0),FALSE)</f>
        <v>0</v>
      </c>
      <c r="AB134">
        <f>VLOOKUP($B134,'Tillförd energi'!$B$1:$AI$700,MATCH(AB$1,'Tillförd energi'!$B$1:$AQ$1,0),FALSE)</f>
        <v>0</v>
      </c>
      <c r="AC134">
        <f>VLOOKUP($B134,'Tillförd energi'!$B$1:$AI$700,MATCH(AC$1,'Tillförd energi'!$B$1:$AQ$1,0),FALSE)</f>
        <v>0</v>
      </c>
      <c r="AD134">
        <f>VLOOKUP($B134,'Tillförd energi'!$B$1:$AI$700,MATCH(AD$1,'Tillförd energi'!$B$1:$AQ$1,0),FALSE)</f>
        <v>0</v>
      </c>
      <c r="AE134">
        <f>VLOOKUP($B134,'Tillförd energi'!$B$1:$AI$700,MATCH(AE$1,'Tillförd energi'!$B$1:$AQ$1,0),FALSE)</f>
        <v>0</v>
      </c>
      <c r="AF134">
        <f>VLOOKUP($B134,'Tillförd energi'!$B$1:$AI$700,MATCH(AF$1,'Tillförd energi'!$B$1:$AQ$1,0),FALSE)</f>
        <v>0</v>
      </c>
      <c r="AG134">
        <f>IFERROR(VLOOKUP(B134,Miljö!$B$1:$AC$550,MATCH("Köpt mängd produktionsspecifik fjärrvärme:",Miljö!$B$1:$AC$1,0),FALSE)/1,0)</f>
        <v>0</v>
      </c>
      <c r="AI134">
        <f t="shared" si="39"/>
        <v>0</v>
      </c>
      <c r="AJ134">
        <f t="shared" si="40"/>
        <v>0</v>
      </c>
      <c r="AK134" t="str">
        <f>IF(ISERROR(1/VLOOKUP($B134,Leveranser!$B$1:$S$500,MATCH("såld värme (gwh)",Leveranser!$B$1:$S$1,0),FALSE)),"",VLOOKUP($B134,Leveranser!$B$1:$S$500,MATCH("såld värme (gwh)",Leveranser!$B$1:$S$1,0),FALSE))</f>
        <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195" t="str">
        <f t="shared" si="41"/>
        <v/>
      </c>
      <c r="AP134" t="str">
        <f>IFERROR(VLOOKUP($B134,Miljövärden!$B$2:$H$550,7,FALSE),"Nej, saknas")</f>
        <v>Nej</v>
      </c>
      <c r="AQ134" t="str">
        <f>IFERROR(VLOOKUP($B134,Miljövärden!$B$2:$H$550,6,FALSE),"Nej, saknas")</f>
        <v>Nej</v>
      </c>
      <c r="AU134">
        <f t="shared" si="42"/>
        <v>0</v>
      </c>
      <c r="AV134">
        <f t="shared" si="43"/>
        <v>0</v>
      </c>
      <c r="AW134">
        <f t="shared" si="44"/>
        <v>0</v>
      </c>
      <c r="AX134">
        <f t="shared" si="45"/>
        <v>0</v>
      </c>
      <c r="AZ134">
        <f t="shared" si="46"/>
        <v>0</v>
      </c>
      <c r="BC134">
        <f t="shared" si="47"/>
        <v>0</v>
      </c>
      <c r="BD134">
        <f t="shared" si="48"/>
        <v>0</v>
      </c>
      <c r="BE134">
        <f t="shared" si="49"/>
        <v>0</v>
      </c>
      <c r="BF134">
        <f t="shared" si="50"/>
        <v>0</v>
      </c>
      <c r="BG134">
        <f t="shared" si="51"/>
        <v>0</v>
      </c>
      <c r="BH134">
        <f t="shared" si="52"/>
        <v>0</v>
      </c>
      <c r="BJ134" s="195" t="e">
        <f t="shared" si="53"/>
        <v>#DIV/0!</v>
      </c>
      <c r="BK134" s="195" t="e">
        <f t="shared" si="54"/>
        <v>#DIV/0!</v>
      </c>
      <c r="BL134" s="195" t="e">
        <f t="shared" si="55"/>
        <v>#DIV/0!</v>
      </c>
      <c r="BM134" s="195" t="e">
        <f t="shared" si="56"/>
        <v>#DIV/0!</v>
      </c>
      <c r="BN134" s="195" t="e">
        <f t="shared" si="57"/>
        <v>#DIV/0!</v>
      </c>
    </row>
    <row r="135" spans="1:66" x14ac:dyDescent="0.25">
      <c r="A135" s="2" t="s">
        <v>214</v>
      </c>
      <c r="B135" s="2" t="s">
        <v>215</v>
      </c>
      <c r="C135">
        <f>VLOOKUP($B135,'Tillförd energi'!$B$1:$AI$700,MATCH(C$1,'Tillförd energi'!$B$1:$AQ$1,0),FALSE)</f>
        <v>0</v>
      </c>
      <c r="D135">
        <f>VLOOKUP($B135,'Tillförd energi'!$B$1:$AI$700,MATCH(D$1,'Tillförd energi'!$B$1:$AQ$1,0),FALSE)</f>
        <v>8.2780000000000005</v>
      </c>
      <c r="E135">
        <f>VLOOKUP($B135,'Tillförd energi'!$B$1:$AI$700,MATCH(E$1,'Tillförd energi'!$B$1:$AQ$1,0),FALSE)</f>
        <v>0</v>
      </c>
      <c r="F135">
        <f>VLOOKUP($B135,'Tillförd energi'!$B$1:$AI$700,MATCH(F$1,'Tillförd energi'!$B$1:$AQ$1,0),FALSE)</f>
        <v>0</v>
      </c>
      <c r="G135">
        <f>VLOOKUP($B135,'Tillförd energi'!$B$1:$AI$700,MATCH(G$1,'Tillförd energi'!$B$1:$AQ$1,0),FALSE)</f>
        <v>0</v>
      </c>
      <c r="H135">
        <f>VLOOKUP($B135,'Tillförd energi'!$B$1:$AI$700,MATCH(H$1,'Tillförd energi'!$B$1:$AQ$1,0),FALSE)</f>
        <v>0</v>
      </c>
      <c r="I135">
        <f>VLOOKUP($B135,'Tillförd energi'!$B$1:$AI$700,MATCH(I$1,'Tillförd energi'!$B$1:$AQ$1,0),FALSE)</f>
        <v>0</v>
      </c>
      <c r="J135">
        <f>VLOOKUP($B135,'Tillförd energi'!$B$1:$AI$700,MATCH(J$1,'Tillförd energi'!$B$1:$AQ$1,0),FALSE)</f>
        <v>0</v>
      </c>
      <c r="K135">
        <v>0</v>
      </c>
      <c r="L135">
        <f>VLOOKUP($B135,'Tillförd energi'!$B$1:$AI$700,MATCH(L$1,'Tillförd energi'!$B$1:$AQ$1,0),FALSE)</f>
        <v>0</v>
      </c>
      <c r="M135">
        <f>VLOOKUP($B135,'Tillförd energi'!$B$1:$AI$700,MATCH(M$1,'Tillförd energi'!$B$1:$AQ$1,0),FALSE)</f>
        <v>34.332000000000001</v>
      </c>
      <c r="N135">
        <f>VLOOKUP($B135,'Tillförd energi'!$B$1:$AI$700,MATCH(N$1,'Tillförd energi'!$B$1:$AQ$1,0),FALSE)</f>
        <v>98.850999999999999</v>
      </c>
      <c r="O135">
        <f>VLOOKUP($B135,'Tillförd energi'!$B$1:$AI$700,MATCH(O$1,'Tillförd energi'!$B$1:$AQ$1,0),FALSE)</f>
        <v>0</v>
      </c>
      <c r="P135">
        <f>VLOOKUP($B135,'Tillförd energi'!$B$1:$AI$700,MATCH(P$1,'Tillförd energi'!$B$1:$AQ$1,0),FALSE)</f>
        <v>0</v>
      </c>
      <c r="Q135">
        <f>VLOOKUP($B135,'Tillförd energi'!$B$1:$AI$700,MATCH(Q$1,'Tillförd energi'!$B$1:$AQ$1,0),FALSE)</f>
        <v>0</v>
      </c>
      <c r="R135">
        <f>VLOOKUP($B135,'Tillförd energi'!$B$1:$AI$700,MATCH(R$1,'Tillförd energi'!$B$1:$AQ$1,0),FALSE)</f>
        <v>0</v>
      </c>
      <c r="S135">
        <f>VLOOKUP($B135,'Tillförd energi'!$B$1:$AI$700,MATCH(S$1,'Tillförd energi'!$B$1:$AQ$1,0),FALSE)</f>
        <v>0</v>
      </c>
      <c r="T135">
        <f>VLOOKUP($B135,'Tillförd energi'!$B$1:$AI$700,MATCH(T$1,'Tillförd energi'!$B$1:$AQ$1,0),FALSE)</f>
        <v>0</v>
      </c>
      <c r="U135">
        <f>VLOOKUP($B135,'Tillförd energi'!$B$1:$AI$700,MATCH(U$1,'Tillförd energi'!$B$1:$AQ$1,0),FALSE)</f>
        <v>0</v>
      </c>
      <c r="V135">
        <f>VLOOKUP($B135,'Tillförd energi'!$B$1:$AI$700,MATCH(V$1,'Tillförd energi'!$B$1:$AQ$1,0),FALSE)</f>
        <v>0</v>
      </c>
      <c r="W135">
        <f>VLOOKUP($B135,'Tillförd energi'!$B$1:$AI$700,MATCH(W$1,'Tillförd energi'!$B$1:$AQ$1,0),FALSE)</f>
        <v>0</v>
      </c>
      <c r="X135">
        <f>VLOOKUP($B135,'Tillförd energi'!$B$1:$AI$700,MATCH(X$1,'Tillförd energi'!$B$1:$AQ$1,0),FALSE)</f>
        <v>0</v>
      </c>
      <c r="Y135">
        <f>VLOOKUP($B135,'Tillförd energi'!$B$1:$AI$700,MATCH(Y$1,'Tillförd energi'!$B$1:$AQ$1,0),FALSE)</f>
        <v>0</v>
      </c>
      <c r="Z135">
        <f>VLOOKUP($B135,'Tillförd energi'!$B$1:$AI$700,MATCH(Z$1,'Tillförd energi'!$B$1:$AQ$1,0),FALSE)</f>
        <v>0</v>
      </c>
      <c r="AA135">
        <f>VLOOKUP($B135,'Tillförd energi'!$B$1:$AI$700,MATCH(AA$1,'Tillförd energi'!$B$1:$AQ$1,0),FALSE)</f>
        <v>0</v>
      </c>
      <c r="AB135">
        <f>VLOOKUP($B135,'Tillförd energi'!$B$1:$AI$700,MATCH(AB$1,'Tillförd energi'!$B$1:$AQ$1,0),FALSE)</f>
        <v>0</v>
      </c>
      <c r="AC135">
        <f>VLOOKUP($B135,'Tillförd energi'!$B$1:$AI$700,MATCH(AC$1,'Tillförd energi'!$B$1:$AQ$1,0),FALSE)</f>
        <v>9.1780000000000008</v>
      </c>
      <c r="AD135">
        <f>VLOOKUP($B135,'Tillförd energi'!$B$1:$AI$700,MATCH(AD$1,'Tillförd energi'!$B$1:$AQ$1,0),FALSE)</f>
        <v>0</v>
      </c>
      <c r="AE135">
        <f>VLOOKUP($B135,'Tillförd energi'!$B$1:$AI$700,MATCH(AE$1,'Tillförd energi'!$B$1:$AQ$1,0),FALSE)</f>
        <v>0</v>
      </c>
      <c r="AF135">
        <f>VLOOKUP($B135,'Tillförd energi'!$B$1:$AI$700,MATCH(AF$1,'Tillförd energi'!$B$1:$AQ$1,0),FALSE)</f>
        <v>3.8740000000000001</v>
      </c>
      <c r="AG135">
        <f>IFERROR(VLOOKUP(B135,Miljö!$B$1:$AC$550,MATCH("Köpt mängd produktionsspecifik fjärrvärme:",Miljö!$B$1:$AC$1,0),FALSE)/1,0)</f>
        <v>0</v>
      </c>
      <c r="AI135">
        <f t="shared" si="39"/>
        <v>154.51300000000001</v>
      </c>
      <c r="AJ135">
        <f t="shared" si="40"/>
        <v>154.51300000000001</v>
      </c>
      <c r="AK135">
        <f>IF(ISERROR(1/VLOOKUP($B135,Leveranser!$B$1:$S$500,MATCH("såld värme (gwh)",Leveranser!$B$1:$S$1,0),FALSE)),"",VLOOKUP($B135,Leveranser!$B$1:$S$500,MATCH("såld värme (gwh)",Leveranser!$B$1:$S$1,0),FALSE))</f>
        <v>119.2</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195">
        <f t="shared" si="41"/>
        <v>0.77145612343297976</v>
      </c>
      <c r="AP135" t="str">
        <f>IFERROR(VLOOKUP($B135,Miljövärden!$B$2:$H$550,7,FALSE),"Nej, saknas")</f>
        <v>Ja</v>
      </c>
      <c r="AQ135" t="str">
        <f>IFERROR(VLOOKUP($B135,Miljövärden!$B$2:$H$550,6,FALSE),"Nej, saknas")</f>
        <v>Ja</v>
      </c>
      <c r="AU135">
        <f t="shared" si="42"/>
        <v>3.8740000000000001</v>
      </c>
      <c r="AV135">
        <f t="shared" si="43"/>
        <v>0</v>
      </c>
      <c r="AW135">
        <f t="shared" si="44"/>
        <v>133.18299999999999</v>
      </c>
      <c r="AX135">
        <f t="shared" si="45"/>
        <v>0</v>
      </c>
      <c r="AZ135">
        <f t="shared" si="46"/>
        <v>133.18299999999999</v>
      </c>
      <c r="BC135">
        <f t="shared" si="47"/>
        <v>8.2780000000000005</v>
      </c>
      <c r="BD135">
        <f t="shared" si="48"/>
        <v>0</v>
      </c>
      <c r="BE135">
        <f t="shared" si="49"/>
        <v>133.18299999999999</v>
      </c>
      <c r="BF135">
        <f t="shared" si="50"/>
        <v>9.1780000000000008</v>
      </c>
      <c r="BG135">
        <f t="shared" si="51"/>
        <v>3.8740000000000001</v>
      </c>
      <c r="BH135">
        <f t="shared" si="52"/>
        <v>154.51299999999998</v>
      </c>
      <c r="BJ135" s="195">
        <f t="shared" si="53"/>
        <v>5.3574780115588992E-2</v>
      </c>
      <c r="BK135" s="195">
        <f t="shared" si="54"/>
        <v>0</v>
      </c>
      <c r="BL135" s="195">
        <f t="shared" si="55"/>
        <v>0.86195336314743753</v>
      </c>
      <c r="BM135" s="195">
        <f t="shared" si="56"/>
        <v>5.9399532725401757E-2</v>
      </c>
      <c r="BN135" s="195">
        <f t="shared" si="57"/>
        <v>2.5072324011571848E-2</v>
      </c>
    </row>
    <row r="136" spans="1:66" x14ac:dyDescent="0.25">
      <c r="A136" s="2" t="s">
        <v>214</v>
      </c>
      <c r="B136" s="2" t="s">
        <v>216</v>
      </c>
      <c r="C136">
        <f>VLOOKUP($B136,'Tillförd energi'!$B$1:$AI$700,MATCH(C$1,'Tillförd energi'!$B$1:$AQ$1,0),FALSE)</f>
        <v>0</v>
      </c>
      <c r="D136">
        <f>VLOOKUP($B136,'Tillförd energi'!$B$1:$AI$700,MATCH(D$1,'Tillförd energi'!$B$1:$AQ$1,0),FALSE)</f>
        <v>8.6199999999999999E-2</v>
      </c>
      <c r="E136">
        <f>VLOOKUP($B136,'Tillförd energi'!$B$1:$AI$700,MATCH(E$1,'Tillförd energi'!$B$1:$AQ$1,0),FALSE)</f>
        <v>0</v>
      </c>
      <c r="F136">
        <f>VLOOKUP($B136,'Tillförd energi'!$B$1:$AI$700,MATCH(F$1,'Tillförd energi'!$B$1:$AQ$1,0),FALSE)</f>
        <v>0</v>
      </c>
      <c r="G136">
        <f>VLOOKUP($B136,'Tillförd energi'!$B$1:$AI$700,MATCH(G$1,'Tillförd energi'!$B$1:$AQ$1,0),FALSE)</f>
        <v>0</v>
      </c>
      <c r="H136">
        <f>VLOOKUP($B136,'Tillförd energi'!$B$1:$AI$700,MATCH(H$1,'Tillförd energi'!$B$1:$AQ$1,0),FALSE)</f>
        <v>0</v>
      </c>
      <c r="I136">
        <f>VLOOKUP($B136,'Tillförd energi'!$B$1:$AI$700,MATCH(I$1,'Tillförd energi'!$B$1:$AQ$1,0),FALSE)</f>
        <v>0</v>
      </c>
      <c r="J136">
        <f>VLOOKUP($B136,'Tillförd energi'!$B$1:$AI$700,MATCH(J$1,'Tillförd energi'!$B$1:$AQ$1,0),FALSE)</f>
        <v>0</v>
      </c>
      <c r="K136">
        <v>0</v>
      </c>
      <c r="L136">
        <f>VLOOKUP($B136,'Tillförd energi'!$B$1:$AI$700,MATCH(L$1,'Tillförd energi'!$B$1:$AQ$1,0),FALSE)</f>
        <v>0</v>
      </c>
      <c r="M136">
        <f>VLOOKUP($B136,'Tillförd energi'!$B$1:$AI$700,MATCH(M$1,'Tillförd energi'!$B$1:$AQ$1,0),FALSE)</f>
        <v>0</v>
      </c>
      <c r="N136">
        <f>VLOOKUP($B136,'Tillförd energi'!$B$1:$AI$700,MATCH(N$1,'Tillförd energi'!$B$1:$AQ$1,0),FALSE)</f>
        <v>0</v>
      </c>
      <c r="O136">
        <f>VLOOKUP($B136,'Tillförd energi'!$B$1:$AI$700,MATCH(O$1,'Tillförd energi'!$B$1:$AQ$1,0),FALSE)</f>
        <v>0</v>
      </c>
      <c r="P136">
        <f>VLOOKUP($B136,'Tillförd energi'!$B$1:$AI$700,MATCH(P$1,'Tillförd energi'!$B$1:$AQ$1,0),FALSE)</f>
        <v>0</v>
      </c>
      <c r="Q136">
        <f>VLOOKUP($B136,'Tillförd energi'!$B$1:$AI$700,MATCH(Q$1,'Tillförd energi'!$B$1:$AQ$1,0),FALSE)</f>
        <v>0</v>
      </c>
      <c r="R136">
        <f>VLOOKUP($B136,'Tillförd energi'!$B$1:$AI$700,MATCH(R$1,'Tillförd energi'!$B$1:$AQ$1,0),FALSE)</f>
        <v>1.0089999999999999</v>
      </c>
      <c r="S136">
        <f>VLOOKUP($B136,'Tillförd energi'!$B$1:$AI$700,MATCH(S$1,'Tillförd energi'!$B$1:$AQ$1,0),FALSE)</f>
        <v>0</v>
      </c>
      <c r="T136">
        <f>VLOOKUP($B136,'Tillförd energi'!$B$1:$AI$700,MATCH(T$1,'Tillförd energi'!$B$1:$AQ$1,0),FALSE)</f>
        <v>0</v>
      </c>
      <c r="U136">
        <f>VLOOKUP($B136,'Tillförd energi'!$B$1:$AI$700,MATCH(U$1,'Tillförd energi'!$B$1:$AQ$1,0),FALSE)</f>
        <v>0</v>
      </c>
      <c r="V136">
        <f>VLOOKUP($B136,'Tillförd energi'!$B$1:$AI$700,MATCH(V$1,'Tillförd energi'!$B$1:$AQ$1,0),FALSE)</f>
        <v>0</v>
      </c>
      <c r="W136">
        <f>VLOOKUP($B136,'Tillförd energi'!$B$1:$AI$700,MATCH(W$1,'Tillförd energi'!$B$1:$AQ$1,0),FALSE)</f>
        <v>0</v>
      </c>
      <c r="X136">
        <f>VLOOKUP($B136,'Tillförd energi'!$B$1:$AI$700,MATCH(X$1,'Tillförd energi'!$B$1:$AQ$1,0),FALSE)</f>
        <v>0</v>
      </c>
      <c r="Y136">
        <f>VLOOKUP($B136,'Tillförd energi'!$B$1:$AI$700,MATCH(Y$1,'Tillförd energi'!$B$1:$AQ$1,0),FALSE)</f>
        <v>0</v>
      </c>
      <c r="Z136">
        <f>VLOOKUP($B136,'Tillförd energi'!$B$1:$AI$700,MATCH(Z$1,'Tillförd energi'!$B$1:$AQ$1,0),FALSE)</f>
        <v>0</v>
      </c>
      <c r="AA136">
        <f>VLOOKUP($B136,'Tillförd energi'!$B$1:$AI$700,MATCH(AA$1,'Tillförd energi'!$B$1:$AQ$1,0),FALSE)</f>
        <v>0</v>
      </c>
      <c r="AB136">
        <f>VLOOKUP($B136,'Tillförd energi'!$B$1:$AI$700,MATCH(AB$1,'Tillförd energi'!$B$1:$AQ$1,0),FALSE)</f>
        <v>0</v>
      </c>
      <c r="AC136">
        <f>VLOOKUP($B136,'Tillförd energi'!$B$1:$AI$700,MATCH(AC$1,'Tillförd energi'!$B$1:$AQ$1,0),FALSE)</f>
        <v>0</v>
      </c>
      <c r="AD136">
        <f>VLOOKUP($B136,'Tillförd energi'!$B$1:$AI$700,MATCH(AD$1,'Tillförd energi'!$B$1:$AQ$1,0),FALSE)</f>
        <v>2.4039999999999999</v>
      </c>
      <c r="AE136">
        <f>VLOOKUP($B136,'Tillförd energi'!$B$1:$AI$700,MATCH(AE$1,'Tillförd energi'!$B$1:$AQ$1,0),FALSE)</f>
        <v>0</v>
      </c>
      <c r="AF136">
        <f>VLOOKUP($B136,'Tillförd energi'!$B$1:$AI$700,MATCH(AF$1,'Tillförd energi'!$B$1:$AQ$1,0),FALSE)</f>
        <v>8.1000000000000003E-2</v>
      </c>
      <c r="AG136">
        <f>IFERROR(VLOOKUP(B136,Miljö!$B$1:$AC$550,MATCH("Köpt mängd produktionsspecifik fjärrvärme:",Miljö!$B$1:$AC$1,0),FALSE)/1,0)</f>
        <v>0</v>
      </c>
      <c r="AI136">
        <f t="shared" si="39"/>
        <v>3.5802</v>
      </c>
      <c r="AJ136">
        <f t="shared" si="40"/>
        <v>3.5802</v>
      </c>
      <c r="AK136">
        <f>IF(ISERROR(1/VLOOKUP($B136,Leveranser!$B$1:$S$500,MATCH("såld värme (gwh)",Leveranser!$B$1:$S$1,0),FALSE)),"",VLOOKUP($B136,Leveranser!$B$1:$S$500,MATCH("såld värme (gwh)",Leveranser!$B$1:$S$1,0),FALSE))</f>
        <v>2.7</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195">
        <f t="shared" si="41"/>
        <v>0.75414781297134237</v>
      </c>
      <c r="AP136" t="str">
        <f>IFERROR(VLOOKUP($B136,Miljövärden!$B$2:$H$550,7,FALSE),"Nej, saknas")</f>
        <v>Ja</v>
      </c>
      <c r="AQ136" t="str">
        <f>IFERROR(VLOOKUP($B136,Miljövärden!$B$2:$H$550,6,FALSE),"Nej, saknas")</f>
        <v>Nej</v>
      </c>
      <c r="AU136">
        <f t="shared" si="42"/>
        <v>8.1000000000000003E-2</v>
      </c>
      <c r="AV136">
        <f t="shared" si="43"/>
        <v>0</v>
      </c>
      <c r="AW136">
        <f t="shared" si="44"/>
        <v>0</v>
      </c>
      <c r="AX136">
        <f t="shared" si="45"/>
        <v>1.0089999999999999</v>
      </c>
      <c r="AZ136">
        <f t="shared" si="46"/>
        <v>1.0089999999999999</v>
      </c>
      <c r="BC136">
        <f t="shared" si="47"/>
        <v>8.6199999999999999E-2</v>
      </c>
      <c r="BD136">
        <f t="shared" si="48"/>
        <v>0</v>
      </c>
      <c r="BE136">
        <f t="shared" si="49"/>
        <v>1.0089999999999999</v>
      </c>
      <c r="BF136">
        <f t="shared" si="50"/>
        <v>2.4039999999999999</v>
      </c>
      <c r="BG136">
        <f t="shared" si="51"/>
        <v>8.1000000000000003E-2</v>
      </c>
      <c r="BH136">
        <f t="shared" si="52"/>
        <v>3.5802</v>
      </c>
      <c r="BJ136" s="195">
        <f t="shared" si="53"/>
        <v>2.4076867214122114E-2</v>
      </c>
      <c r="BK136" s="195">
        <f t="shared" si="54"/>
        <v>0</v>
      </c>
      <c r="BL136" s="195">
        <f t="shared" si="55"/>
        <v>0.28182783084743868</v>
      </c>
      <c r="BM136" s="195">
        <f t="shared" si="56"/>
        <v>0.67147086754929886</v>
      </c>
      <c r="BN136" s="195">
        <f t="shared" si="57"/>
        <v>2.2624434389140271E-2</v>
      </c>
    </row>
    <row r="137" spans="1:66" x14ac:dyDescent="0.25">
      <c r="A137" s="2" t="s">
        <v>217</v>
      </c>
      <c r="B137" s="2" t="s">
        <v>218</v>
      </c>
      <c r="C137">
        <f>VLOOKUP($B137,'Tillförd energi'!$B$1:$AI$700,MATCH(C$1,'Tillförd energi'!$B$1:$AQ$1,0),FALSE)</f>
        <v>0</v>
      </c>
      <c r="D137">
        <f>VLOOKUP($B137,'Tillförd energi'!$B$1:$AI$700,MATCH(D$1,'Tillförd energi'!$B$1:$AQ$1,0),FALSE)</f>
        <v>0</v>
      </c>
      <c r="E137">
        <f>VLOOKUP($B137,'Tillförd energi'!$B$1:$AI$700,MATCH(E$1,'Tillförd energi'!$B$1:$AQ$1,0),FALSE)</f>
        <v>0</v>
      </c>
      <c r="F137">
        <f>VLOOKUP($B137,'Tillförd energi'!$B$1:$AI$700,MATCH(F$1,'Tillförd energi'!$B$1:$AQ$1,0),FALSE)</f>
        <v>0</v>
      </c>
      <c r="G137">
        <f>VLOOKUP($B137,'Tillförd energi'!$B$1:$AI$700,MATCH(G$1,'Tillförd energi'!$B$1:$AQ$1,0),FALSE)</f>
        <v>0</v>
      </c>
      <c r="H137">
        <f>VLOOKUP($B137,'Tillförd energi'!$B$1:$AI$700,MATCH(H$1,'Tillförd energi'!$B$1:$AQ$1,0),FALSE)</f>
        <v>0</v>
      </c>
      <c r="I137">
        <f>VLOOKUP($B137,'Tillförd energi'!$B$1:$AI$700,MATCH(I$1,'Tillförd energi'!$B$1:$AQ$1,0),FALSE)</f>
        <v>0</v>
      </c>
      <c r="J137">
        <f>VLOOKUP($B137,'Tillförd energi'!$B$1:$AI$700,MATCH(J$1,'Tillförd energi'!$B$1:$AQ$1,0),FALSE)</f>
        <v>0</v>
      </c>
      <c r="K137">
        <v>0</v>
      </c>
      <c r="L137">
        <f>VLOOKUP($B137,'Tillförd energi'!$B$1:$AI$700,MATCH(L$1,'Tillförd energi'!$B$1:$AQ$1,0),FALSE)</f>
        <v>0</v>
      </c>
      <c r="M137">
        <f>VLOOKUP($B137,'Tillförd energi'!$B$1:$AI$700,MATCH(M$1,'Tillförd energi'!$B$1:$AQ$1,0),FALSE)</f>
        <v>0</v>
      </c>
      <c r="N137">
        <f>VLOOKUP($B137,'Tillförd energi'!$B$1:$AI$700,MATCH(N$1,'Tillförd energi'!$B$1:$AQ$1,0),FALSE)</f>
        <v>6.9</v>
      </c>
      <c r="O137">
        <f>VLOOKUP($B137,'Tillförd energi'!$B$1:$AI$700,MATCH(O$1,'Tillförd energi'!$B$1:$AQ$1,0),FALSE)</f>
        <v>0</v>
      </c>
      <c r="P137">
        <f>VLOOKUP($B137,'Tillförd energi'!$B$1:$AI$700,MATCH(P$1,'Tillförd energi'!$B$1:$AQ$1,0),FALSE)</f>
        <v>25.6</v>
      </c>
      <c r="Q137">
        <f>VLOOKUP($B137,'Tillförd energi'!$B$1:$AI$700,MATCH(Q$1,'Tillförd energi'!$B$1:$AQ$1,0),FALSE)</f>
        <v>0</v>
      </c>
      <c r="R137">
        <f>VLOOKUP($B137,'Tillförd energi'!$B$1:$AI$700,MATCH(R$1,'Tillförd energi'!$B$1:$AQ$1,0),FALSE)</f>
        <v>0</v>
      </c>
      <c r="S137">
        <f>VLOOKUP($B137,'Tillförd energi'!$B$1:$AI$700,MATCH(S$1,'Tillförd energi'!$B$1:$AQ$1,0),FALSE)</f>
        <v>0</v>
      </c>
      <c r="T137">
        <f>VLOOKUP($B137,'Tillförd energi'!$B$1:$AI$700,MATCH(T$1,'Tillförd energi'!$B$1:$AQ$1,0),FALSE)</f>
        <v>0</v>
      </c>
      <c r="U137">
        <f>VLOOKUP($B137,'Tillförd energi'!$B$1:$AI$700,MATCH(U$1,'Tillförd energi'!$B$1:$AQ$1,0),FALSE)</f>
        <v>0</v>
      </c>
      <c r="V137">
        <f>VLOOKUP($B137,'Tillförd energi'!$B$1:$AI$700,MATCH(V$1,'Tillförd energi'!$B$1:$AQ$1,0),FALSE)</f>
        <v>0</v>
      </c>
      <c r="W137">
        <f>VLOOKUP($B137,'Tillförd energi'!$B$1:$AI$700,MATCH(W$1,'Tillförd energi'!$B$1:$AQ$1,0),FALSE)</f>
        <v>4</v>
      </c>
      <c r="X137">
        <f>VLOOKUP($B137,'Tillförd energi'!$B$1:$AI$700,MATCH(X$1,'Tillförd energi'!$B$1:$AQ$1,0),FALSE)</f>
        <v>0</v>
      </c>
      <c r="Y137">
        <f>VLOOKUP($B137,'Tillförd energi'!$B$1:$AI$700,MATCH(Y$1,'Tillförd energi'!$B$1:$AQ$1,0),FALSE)</f>
        <v>0</v>
      </c>
      <c r="Z137">
        <f>VLOOKUP($B137,'Tillförd energi'!$B$1:$AI$700,MATCH(Z$1,'Tillförd energi'!$B$1:$AQ$1,0),FALSE)</f>
        <v>0</v>
      </c>
      <c r="AA137">
        <f>VLOOKUP($B137,'Tillförd energi'!$B$1:$AI$700,MATCH(AA$1,'Tillförd energi'!$B$1:$AQ$1,0),FALSE)</f>
        <v>0</v>
      </c>
      <c r="AB137">
        <f>VLOOKUP($B137,'Tillförd energi'!$B$1:$AI$700,MATCH(AB$1,'Tillförd energi'!$B$1:$AQ$1,0),FALSE)</f>
        <v>0</v>
      </c>
      <c r="AC137">
        <f>VLOOKUP($B137,'Tillförd energi'!$B$1:$AI$700,MATCH(AC$1,'Tillförd energi'!$B$1:$AQ$1,0),FALSE)</f>
        <v>0</v>
      </c>
      <c r="AD137">
        <f>VLOOKUP($B137,'Tillförd energi'!$B$1:$AI$700,MATCH(AD$1,'Tillförd energi'!$B$1:$AQ$1,0),FALSE)</f>
        <v>0</v>
      </c>
      <c r="AE137">
        <f>VLOOKUP($B137,'Tillförd energi'!$B$1:$AI$700,MATCH(AE$1,'Tillförd energi'!$B$1:$AQ$1,0),FALSE)</f>
        <v>0</v>
      </c>
      <c r="AF137">
        <f>VLOOKUP($B137,'Tillförd energi'!$B$1:$AI$700,MATCH(AF$1,'Tillförd energi'!$B$1:$AQ$1,0),FALSE)</f>
        <v>0.24</v>
      </c>
      <c r="AG137">
        <f>IFERROR(VLOOKUP(B137,Miljö!$B$1:$AC$550,MATCH("Köpt mängd produktionsspecifik fjärrvärme:",Miljö!$B$1:$AC$1,0),FALSE)/1,0)</f>
        <v>0</v>
      </c>
      <c r="AI137">
        <f t="shared" si="39"/>
        <v>36.74</v>
      </c>
      <c r="AJ137">
        <f t="shared" si="40"/>
        <v>36.74</v>
      </c>
      <c r="AK137">
        <f>IF(ISERROR(1/VLOOKUP($B137,Leveranser!$B$1:$S$500,MATCH("såld värme (gwh)",Leveranser!$B$1:$S$1,0),FALSE)),"",VLOOKUP($B137,Leveranser!$B$1:$S$500,MATCH("såld värme (gwh)",Leveranser!$B$1:$S$1,0),FALSE))</f>
        <v>20.2</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195">
        <f t="shared" si="41"/>
        <v>0.5498094719651605</v>
      </c>
      <c r="AP137" t="str">
        <f>IFERROR(VLOOKUP($B137,Miljövärden!$B$2:$H$550,7,FALSE),"Nej, saknas")</f>
        <v>Ja</v>
      </c>
      <c r="AQ137" t="str">
        <f>IFERROR(VLOOKUP($B137,Miljövärden!$B$2:$H$550,6,FALSE),"Nej, saknas")</f>
        <v>Nej</v>
      </c>
      <c r="AU137">
        <f t="shared" si="42"/>
        <v>0.24</v>
      </c>
      <c r="AV137">
        <f t="shared" si="43"/>
        <v>0</v>
      </c>
      <c r="AW137">
        <f t="shared" si="44"/>
        <v>32.5</v>
      </c>
      <c r="AX137">
        <f t="shared" si="45"/>
        <v>0</v>
      </c>
      <c r="AZ137">
        <f t="shared" si="46"/>
        <v>36.5</v>
      </c>
      <c r="BC137">
        <f t="shared" si="47"/>
        <v>0</v>
      </c>
      <c r="BD137">
        <f t="shared" si="48"/>
        <v>0</v>
      </c>
      <c r="BE137">
        <f t="shared" si="49"/>
        <v>36.5</v>
      </c>
      <c r="BF137">
        <f t="shared" si="50"/>
        <v>0</v>
      </c>
      <c r="BG137">
        <f t="shared" si="51"/>
        <v>0.24</v>
      </c>
      <c r="BH137">
        <f t="shared" si="52"/>
        <v>36.74</v>
      </c>
      <c r="BJ137" s="195">
        <f t="shared" si="53"/>
        <v>0</v>
      </c>
      <c r="BK137" s="195">
        <f t="shared" si="54"/>
        <v>0</v>
      </c>
      <c r="BL137" s="195">
        <f t="shared" si="55"/>
        <v>0.99346761023407726</v>
      </c>
      <c r="BM137" s="195">
        <f t="shared" si="56"/>
        <v>0</v>
      </c>
      <c r="BN137" s="195">
        <f t="shared" si="57"/>
        <v>6.5323897659226998E-3</v>
      </c>
    </row>
    <row r="138" spans="1:66" x14ac:dyDescent="0.25">
      <c r="A138" s="2" t="s">
        <v>219</v>
      </c>
      <c r="B138" s="2" t="s">
        <v>220</v>
      </c>
      <c r="C138">
        <f>VLOOKUP($B138,'Tillförd energi'!$B$1:$AI$700,MATCH(C$1,'Tillförd energi'!$B$1:$AQ$1,0),FALSE)</f>
        <v>0</v>
      </c>
      <c r="D138">
        <f>VLOOKUP($B138,'Tillförd energi'!$B$1:$AI$700,MATCH(D$1,'Tillförd energi'!$B$1:$AQ$1,0),FALSE)</f>
        <v>1.528</v>
      </c>
      <c r="E138">
        <f>VLOOKUP($B138,'Tillförd energi'!$B$1:$AI$700,MATCH(E$1,'Tillförd energi'!$B$1:$AQ$1,0),FALSE)</f>
        <v>0</v>
      </c>
      <c r="F138">
        <f>VLOOKUP($B138,'Tillförd energi'!$B$1:$AI$700,MATCH(F$1,'Tillförd energi'!$B$1:$AQ$1,0),FALSE)</f>
        <v>0</v>
      </c>
      <c r="G138">
        <f>VLOOKUP($B138,'Tillförd energi'!$B$1:$AI$700,MATCH(G$1,'Tillförd energi'!$B$1:$AQ$1,0),FALSE)</f>
        <v>0</v>
      </c>
      <c r="H138">
        <f>VLOOKUP($B138,'Tillförd energi'!$B$1:$AI$700,MATCH(H$1,'Tillförd energi'!$B$1:$AQ$1,0),FALSE)</f>
        <v>0</v>
      </c>
      <c r="I138">
        <f>VLOOKUP($B138,'Tillförd energi'!$B$1:$AI$700,MATCH(I$1,'Tillförd energi'!$B$1:$AQ$1,0),FALSE)</f>
        <v>0</v>
      </c>
      <c r="J138">
        <f>VLOOKUP($B138,'Tillförd energi'!$B$1:$AI$700,MATCH(J$1,'Tillförd energi'!$B$1:$AQ$1,0),FALSE)</f>
        <v>0</v>
      </c>
      <c r="K138">
        <v>0</v>
      </c>
      <c r="L138">
        <f>VLOOKUP($B138,'Tillförd energi'!$B$1:$AI$700,MATCH(L$1,'Tillförd energi'!$B$1:$AQ$1,0),FALSE)</f>
        <v>0</v>
      </c>
      <c r="M138">
        <f>VLOOKUP($B138,'Tillförd energi'!$B$1:$AI$700,MATCH(M$1,'Tillförd energi'!$B$1:$AQ$1,0),FALSE)</f>
        <v>0</v>
      </c>
      <c r="N138">
        <f>VLOOKUP($B138,'Tillförd energi'!$B$1:$AI$700,MATCH(N$1,'Tillförd energi'!$B$1:$AQ$1,0),FALSE)</f>
        <v>0</v>
      </c>
      <c r="O138">
        <f>VLOOKUP($B138,'Tillförd energi'!$B$1:$AI$700,MATCH(O$1,'Tillförd energi'!$B$1:$AQ$1,0),FALSE)</f>
        <v>0</v>
      </c>
      <c r="P138">
        <f>VLOOKUP($B138,'Tillförd energi'!$B$1:$AI$700,MATCH(P$1,'Tillförd energi'!$B$1:$AQ$1,0),FALSE)</f>
        <v>0</v>
      </c>
      <c r="Q138">
        <f>VLOOKUP($B138,'Tillförd energi'!$B$1:$AI$700,MATCH(Q$1,'Tillförd energi'!$B$1:$AQ$1,0),FALSE)</f>
        <v>13.775</v>
      </c>
      <c r="R138">
        <f>VLOOKUP($B138,'Tillförd energi'!$B$1:$AI$700,MATCH(R$1,'Tillförd energi'!$B$1:$AQ$1,0),FALSE)</f>
        <v>0</v>
      </c>
      <c r="S138">
        <f>VLOOKUP($B138,'Tillförd energi'!$B$1:$AI$700,MATCH(S$1,'Tillförd energi'!$B$1:$AQ$1,0),FALSE)</f>
        <v>0</v>
      </c>
      <c r="T138">
        <f>VLOOKUP($B138,'Tillförd energi'!$B$1:$AI$700,MATCH(T$1,'Tillförd energi'!$B$1:$AQ$1,0),FALSE)</f>
        <v>0</v>
      </c>
      <c r="U138">
        <f>VLOOKUP($B138,'Tillförd energi'!$B$1:$AI$700,MATCH(U$1,'Tillförd energi'!$B$1:$AQ$1,0),FALSE)</f>
        <v>0</v>
      </c>
      <c r="V138">
        <f>VLOOKUP($B138,'Tillförd energi'!$B$1:$AI$700,MATCH(V$1,'Tillförd energi'!$B$1:$AQ$1,0),FALSE)</f>
        <v>0</v>
      </c>
      <c r="W138">
        <f>VLOOKUP($B138,'Tillförd energi'!$B$1:$AI$700,MATCH(W$1,'Tillförd energi'!$B$1:$AQ$1,0),FALSE)</f>
        <v>0</v>
      </c>
      <c r="X138">
        <f>VLOOKUP($B138,'Tillförd energi'!$B$1:$AI$700,MATCH(X$1,'Tillförd energi'!$B$1:$AQ$1,0),FALSE)</f>
        <v>0</v>
      </c>
      <c r="Y138">
        <f>VLOOKUP($B138,'Tillförd energi'!$B$1:$AI$700,MATCH(Y$1,'Tillförd energi'!$B$1:$AQ$1,0),FALSE)</f>
        <v>0</v>
      </c>
      <c r="Z138">
        <f>VLOOKUP($B138,'Tillförd energi'!$B$1:$AI$700,MATCH(Z$1,'Tillförd energi'!$B$1:$AQ$1,0),FALSE)</f>
        <v>0</v>
      </c>
      <c r="AA138">
        <f>VLOOKUP($B138,'Tillförd energi'!$B$1:$AI$700,MATCH(AA$1,'Tillförd energi'!$B$1:$AQ$1,0),FALSE)</f>
        <v>0</v>
      </c>
      <c r="AB138">
        <f>VLOOKUP($B138,'Tillförd energi'!$B$1:$AI$700,MATCH(AB$1,'Tillförd energi'!$B$1:$AQ$1,0),FALSE)</f>
        <v>0</v>
      </c>
      <c r="AC138">
        <f>VLOOKUP($B138,'Tillförd energi'!$B$1:$AI$700,MATCH(AC$1,'Tillförd energi'!$B$1:$AQ$1,0),FALSE)</f>
        <v>2.96</v>
      </c>
      <c r="AD138">
        <f>VLOOKUP($B138,'Tillförd energi'!$B$1:$AI$700,MATCH(AD$1,'Tillförd energi'!$B$1:$AQ$1,0),FALSE)</f>
        <v>0</v>
      </c>
      <c r="AE138">
        <f>VLOOKUP($B138,'Tillförd energi'!$B$1:$AI$700,MATCH(AE$1,'Tillförd energi'!$B$1:$AQ$1,0),FALSE)</f>
        <v>0</v>
      </c>
      <c r="AF138">
        <f>VLOOKUP($B138,'Tillförd energi'!$B$1:$AI$700,MATCH(AF$1,'Tillförd energi'!$B$1:$AQ$1,0),FALSE)</f>
        <v>0.36324000000000001</v>
      </c>
      <c r="AG138">
        <f>IFERROR(VLOOKUP(B138,Miljö!$B$1:$AC$550,MATCH("Köpt mängd produktionsspecifik fjärrvärme:",Miljö!$B$1:$AC$1,0),FALSE)/1,0)</f>
        <v>0</v>
      </c>
      <c r="AI138">
        <f t="shared" si="39"/>
        <v>18.626240000000003</v>
      </c>
      <c r="AJ138">
        <f t="shared" si="40"/>
        <v>18.626240000000003</v>
      </c>
      <c r="AK138">
        <f>IF(ISERROR(1/VLOOKUP($B138,Leveranser!$B$1:$S$500,MATCH("såld värme (gwh)",Leveranser!$B$1:$S$1,0),FALSE)),"",VLOOKUP($B138,Leveranser!$B$1:$S$500,MATCH("såld värme (gwh)",Leveranser!$B$1:$S$1,0),FALSE))</f>
        <v>12.108000000000001</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195">
        <f t="shared" si="41"/>
        <v>0.65005068118954756</v>
      </c>
      <c r="AP138" t="str">
        <f>IFERROR(VLOOKUP($B138,Miljövärden!$B$2:$H$550,7,FALSE),"Nej, saknas")</f>
        <v>Ja</v>
      </c>
      <c r="AQ138" t="str">
        <f>IFERROR(VLOOKUP($B138,Miljövärden!$B$2:$H$550,6,FALSE),"Nej, saknas")</f>
        <v>Ja</v>
      </c>
      <c r="AU138">
        <f t="shared" si="42"/>
        <v>0.36324000000000001</v>
      </c>
      <c r="AV138">
        <f t="shared" si="43"/>
        <v>0</v>
      </c>
      <c r="AW138">
        <f t="shared" si="44"/>
        <v>13.775</v>
      </c>
      <c r="AX138">
        <f t="shared" si="45"/>
        <v>0</v>
      </c>
      <c r="AZ138">
        <f t="shared" si="46"/>
        <v>13.775</v>
      </c>
      <c r="BC138">
        <f t="shared" si="47"/>
        <v>1.528</v>
      </c>
      <c r="BD138">
        <f t="shared" si="48"/>
        <v>0</v>
      </c>
      <c r="BE138">
        <f t="shared" si="49"/>
        <v>13.775</v>
      </c>
      <c r="BF138">
        <f t="shared" si="50"/>
        <v>2.96</v>
      </c>
      <c r="BG138">
        <f t="shared" si="51"/>
        <v>0.36324000000000001</v>
      </c>
      <c r="BH138">
        <f t="shared" si="52"/>
        <v>18.626240000000003</v>
      </c>
      <c r="BJ138" s="195">
        <f t="shared" si="53"/>
        <v>8.2034806810177455E-2</v>
      </c>
      <c r="BK138" s="195">
        <f t="shared" si="54"/>
        <v>0</v>
      </c>
      <c r="BL138" s="195">
        <f t="shared" si="55"/>
        <v>0.73954807840981318</v>
      </c>
      <c r="BM138" s="195">
        <f t="shared" si="56"/>
        <v>0.15891559434432281</v>
      </c>
      <c r="BN138" s="195">
        <f t="shared" si="57"/>
        <v>1.9501520435686426E-2</v>
      </c>
    </row>
    <row r="139" spans="1:66" x14ac:dyDescent="0.25">
      <c r="A139" s="2" t="s">
        <v>219</v>
      </c>
      <c r="B139" s="2" t="s">
        <v>221</v>
      </c>
      <c r="C139">
        <f>VLOOKUP($B139,'Tillförd energi'!$B$1:$AI$700,MATCH(C$1,'Tillförd energi'!$B$1:$AQ$1,0),FALSE)</f>
        <v>0</v>
      </c>
      <c r="D139">
        <f>VLOOKUP($B139,'Tillförd energi'!$B$1:$AI$700,MATCH(D$1,'Tillförd energi'!$B$1:$AQ$1,0),FALSE)</f>
        <v>0.751</v>
      </c>
      <c r="E139">
        <f>VLOOKUP($B139,'Tillförd energi'!$B$1:$AI$700,MATCH(E$1,'Tillförd energi'!$B$1:$AQ$1,0),FALSE)</f>
        <v>0</v>
      </c>
      <c r="F139">
        <f>VLOOKUP($B139,'Tillförd energi'!$B$1:$AI$700,MATCH(F$1,'Tillförd energi'!$B$1:$AQ$1,0),FALSE)</f>
        <v>0</v>
      </c>
      <c r="G139">
        <f>VLOOKUP($B139,'Tillförd energi'!$B$1:$AI$700,MATCH(G$1,'Tillförd energi'!$B$1:$AQ$1,0),FALSE)</f>
        <v>4.16</v>
      </c>
      <c r="H139">
        <f>VLOOKUP($B139,'Tillförd energi'!$B$1:$AI$700,MATCH(H$1,'Tillförd energi'!$B$1:$AQ$1,0),FALSE)</f>
        <v>0</v>
      </c>
      <c r="I139">
        <f>VLOOKUP($B139,'Tillförd energi'!$B$1:$AI$700,MATCH(I$1,'Tillförd energi'!$B$1:$AQ$1,0),FALSE)</f>
        <v>0</v>
      </c>
      <c r="J139">
        <f>VLOOKUP($B139,'Tillförd energi'!$B$1:$AI$700,MATCH(J$1,'Tillförd energi'!$B$1:$AQ$1,0),FALSE)</f>
        <v>0</v>
      </c>
      <c r="K139">
        <v>0</v>
      </c>
      <c r="L139">
        <f>VLOOKUP($B139,'Tillförd energi'!$B$1:$AI$700,MATCH(L$1,'Tillförd energi'!$B$1:$AQ$1,0),FALSE)</f>
        <v>0</v>
      </c>
      <c r="M139">
        <f>VLOOKUP($B139,'Tillförd energi'!$B$1:$AI$700,MATCH(M$1,'Tillförd energi'!$B$1:$AQ$1,0),FALSE)</f>
        <v>0</v>
      </c>
      <c r="N139">
        <f>VLOOKUP($B139,'Tillförd energi'!$B$1:$AI$700,MATCH(N$1,'Tillförd energi'!$B$1:$AQ$1,0),FALSE)</f>
        <v>0</v>
      </c>
      <c r="O139">
        <f>VLOOKUP($B139,'Tillförd energi'!$B$1:$AI$700,MATCH(O$1,'Tillförd energi'!$B$1:$AQ$1,0),FALSE)</f>
        <v>0</v>
      </c>
      <c r="P139">
        <f>VLOOKUP($B139,'Tillförd energi'!$B$1:$AI$700,MATCH(P$1,'Tillförd energi'!$B$1:$AQ$1,0),FALSE)</f>
        <v>0</v>
      </c>
      <c r="Q139">
        <f>VLOOKUP($B139,'Tillförd energi'!$B$1:$AI$700,MATCH(Q$1,'Tillförd energi'!$B$1:$AQ$1,0),FALSE)</f>
        <v>52.81</v>
      </c>
      <c r="R139">
        <f>VLOOKUP($B139,'Tillförd energi'!$B$1:$AI$700,MATCH(R$1,'Tillförd energi'!$B$1:$AQ$1,0),FALSE)</f>
        <v>0</v>
      </c>
      <c r="S139">
        <f>VLOOKUP($B139,'Tillförd energi'!$B$1:$AI$700,MATCH(S$1,'Tillförd energi'!$B$1:$AQ$1,0),FALSE)</f>
        <v>0</v>
      </c>
      <c r="T139">
        <f>VLOOKUP($B139,'Tillförd energi'!$B$1:$AI$700,MATCH(T$1,'Tillförd energi'!$B$1:$AQ$1,0),FALSE)</f>
        <v>0</v>
      </c>
      <c r="U139">
        <f>VLOOKUP($B139,'Tillförd energi'!$B$1:$AI$700,MATCH(U$1,'Tillförd energi'!$B$1:$AQ$1,0),FALSE)</f>
        <v>0</v>
      </c>
      <c r="V139">
        <f>VLOOKUP($B139,'Tillförd energi'!$B$1:$AI$700,MATCH(V$1,'Tillförd energi'!$B$1:$AQ$1,0),FALSE)</f>
        <v>0</v>
      </c>
      <c r="W139">
        <f>VLOOKUP($B139,'Tillförd energi'!$B$1:$AI$700,MATCH(W$1,'Tillförd energi'!$B$1:$AQ$1,0),FALSE)</f>
        <v>0</v>
      </c>
      <c r="X139">
        <f>VLOOKUP($B139,'Tillförd energi'!$B$1:$AI$700,MATCH(X$1,'Tillförd energi'!$B$1:$AQ$1,0),FALSE)</f>
        <v>0</v>
      </c>
      <c r="Y139">
        <f>VLOOKUP($B139,'Tillförd energi'!$B$1:$AI$700,MATCH(Y$1,'Tillförd energi'!$B$1:$AQ$1,0),FALSE)</f>
        <v>0</v>
      </c>
      <c r="Z139">
        <f>VLOOKUP($B139,'Tillförd energi'!$B$1:$AI$700,MATCH(Z$1,'Tillförd energi'!$B$1:$AQ$1,0),FALSE)</f>
        <v>0</v>
      </c>
      <c r="AA139">
        <f>VLOOKUP($B139,'Tillförd energi'!$B$1:$AI$700,MATCH(AA$1,'Tillförd energi'!$B$1:$AQ$1,0),FALSE)</f>
        <v>0</v>
      </c>
      <c r="AB139">
        <f>VLOOKUP($B139,'Tillförd energi'!$B$1:$AI$700,MATCH(AB$1,'Tillförd energi'!$B$1:$AQ$1,0),FALSE)</f>
        <v>0</v>
      </c>
      <c r="AC139">
        <f>VLOOKUP($B139,'Tillförd energi'!$B$1:$AI$700,MATCH(AC$1,'Tillförd energi'!$B$1:$AQ$1,0),FALSE)</f>
        <v>9.3000000000000007</v>
      </c>
      <c r="AD139">
        <f>VLOOKUP($B139,'Tillförd energi'!$B$1:$AI$700,MATCH(AD$1,'Tillförd energi'!$B$1:$AQ$1,0),FALSE)</f>
        <v>0.13500000000000001</v>
      </c>
      <c r="AE139">
        <f>VLOOKUP($B139,'Tillförd energi'!$B$1:$AI$700,MATCH(AE$1,'Tillförd energi'!$B$1:$AQ$1,0),FALSE)</f>
        <v>0</v>
      </c>
      <c r="AF139">
        <f>VLOOKUP($B139,'Tillförd energi'!$B$1:$AI$700,MATCH(AF$1,'Tillförd energi'!$B$1:$AQ$1,0),FALSE)</f>
        <v>1.524</v>
      </c>
      <c r="AG139">
        <f>IFERROR(VLOOKUP(B139,Miljö!$B$1:$AC$550,MATCH("Köpt mängd produktionsspecifik fjärrvärme:",Miljö!$B$1:$AC$1,0),FALSE)/1,0)</f>
        <v>0</v>
      </c>
      <c r="AI139">
        <f t="shared" si="39"/>
        <v>68.680000000000007</v>
      </c>
      <c r="AJ139">
        <f t="shared" si="40"/>
        <v>68.680000000000007</v>
      </c>
      <c r="AK139">
        <f>IF(ISERROR(1/VLOOKUP($B139,Leveranser!$B$1:$S$500,MATCH("såld värme (gwh)",Leveranser!$B$1:$S$1,0),FALSE)),"",VLOOKUP($B139,Leveranser!$B$1:$S$500,MATCH("såld värme (gwh)",Leveranser!$B$1:$S$1,0),FALSE))</f>
        <v>50.8</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195">
        <f t="shared" si="41"/>
        <v>0.73966220151426898</v>
      </c>
      <c r="AP139" t="str">
        <f>IFERROR(VLOOKUP($B139,Miljövärden!$B$2:$H$550,7,FALSE),"Nej, saknas")</f>
        <v>Ja</v>
      </c>
      <c r="AQ139" t="str">
        <f>IFERROR(VLOOKUP($B139,Miljövärden!$B$2:$H$550,6,FALSE),"Nej, saknas")</f>
        <v>Ja</v>
      </c>
      <c r="AU139">
        <f t="shared" si="42"/>
        <v>1.524</v>
      </c>
      <c r="AV139">
        <f t="shared" si="43"/>
        <v>0</v>
      </c>
      <c r="AW139">
        <f t="shared" si="44"/>
        <v>52.81</v>
      </c>
      <c r="AX139">
        <f t="shared" si="45"/>
        <v>0</v>
      </c>
      <c r="AZ139">
        <f t="shared" si="46"/>
        <v>52.81</v>
      </c>
      <c r="BC139">
        <f t="shared" si="47"/>
        <v>4.9110000000000005</v>
      </c>
      <c r="BD139">
        <f t="shared" si="48"/>
        <v>0</v>
      </c>
      <c r="BE139">
        <f t="shared" si="49"/>
        <v>52.81</v>
      </c>
      <c r="BF139">
        <f t="shared" si="50"/>
        <v>9.4350000000000005</v>
      </c>
      <c r="BG139">
        <f t="shared" si="51"/>
        <v>1.524</v>
      </c>
      <c r="BH139">
        <f t="shared" si="52"/>
        <v>68.680000000000007</v>
      </c>
      <c r="BJ139" s="195">
        <f t="shared" si="53"/>
        <v>7.1505532906231795E-2</v>
      </c>
      <c r="BK139" s="195">
        <f t="shared" si="54"/>
        <v>0</v>
      </c>
      <c r="BL139" s="195">
        <f t="shared" si="55"/>
        <v>0.76892836342457771</v>
      </c>
      <c r="BM139" s="195">
        <f t="shared" si="56"/>
        <v>0.13737623762376236</v>
      </c>
      <c r="BN139" s="195">
        <f t="shared" si="57"/>
        <v>2.218986604542807E-2</v>
      </c>
    </row>
    <row r="140" spans="1:66" x14ac:dyDescent="0.25">
      <c r="A140" s="2" t="s">
        <v>219</v>
      </c>
      <c r="B140" s="2" t="s">
        <v>222</v>
      </c>
      <c r="C140">
        <f>VLOOKUP($B140,'Tillförd energi'!$B$1:$AI$700,MATCH(C$1,'Tillförd energi'!$B$1:$AQ$1,0),FALSE)</f>
        <v>0</v>
      </c>
      <c r="D140">
        <f>VLOOKUP($B140,'Tillförd energi'!$B$1:$AI$700,MATCH(D$1,'Tillförd energi'!$B$1:$AQ$1,0),FALSE)</f>
        <v>1.0999999999999999E-2</v>
      </c>
      <c r="E140">
        <f>VLOOKUP($B140,'Tillförd energi'!$B$1:$AI$700,MATCH(E$1,'Tillförd energi'!$B$1:$AQ$1,0),FALSE)</f>
        <v>0</v>
      </c>
      <c r="F140">
        <f>VLOOKUP($B140,'Tillförd energi'!$B$1:$AI$700,MATCH(F$1,'Tillförd energi'!$B$1:$AQ$1,0),FALSE)</f>
        <v>0</v>
      </c>
      <c r="G140">
        <f>VLOOKUP($B140,'Tillförd energi'!$B$1:$AI$700,MATCH(G$1,'Tillförd energi'!$B$1:$AQ$1,0),FALSE)</f>
        <v>0</v>
      </c>
      <c r="H140">
        <f>VLOOKUP($B140,'Tillförd energi'!$B$1:$AI$700,MATCH(H$1,'Tillförd energi'!$B$1:$AQ$1,0),FALSE)</f>
        <v>0</v>
      </c>
      <c r="I140">
        <f>VLOOKUP($B140,'Tillförd energi'!$B$1:$AI$700,MATCH(I$1,'Tillförd energi'!$B$1:$AQ$1,0),FALSE)</f>
        <v>0</v>
      </c>
      <c r="J140">
        <f>VLOOKUP($B140,'Tillförd energi'!$B$1:$AI$700,MATCH(J$1,'Tillförd energi'!$B$1:$AQ$1,0),FALSE)</f>
        <v>0</v>
      </c>
      <c r="K140">
        <v>0</v>
      </c>
      <c r="L140">
        <f>VLOOKUP($B140,'Tillförd energi'!$B$1:$AI$700,MATCH(L$1,'Tillförd energi'!$B$1:$AQ$1,0),FALSE)</f>
        <v>0</v>
      </c>
      <c r="M140">
        <f>VLOOKUP($B140,'Tillförd energi'!$B$1:$AI$700,MATCH(M$1,'Tillförd energi'!$B$1:$AQ$1,0),FALSE)</f>
        <v>0</v>
      </c>
      <c r="N140">
        <f>VLOOKUP($B140,'Tillförd energi'!$B$1:$AI$700,MATCH(N$1,'Tillförd energi'!$B$1:$AQ$1,0),FALSE)</f>
        <v>0</v>
      </c>
      <c r="O140">
        <f>VLOOKUP($B140,'Tillförd energi'!$B$1:$AI$700,MATCH(O$1,'Tillförd energi'!$B$1:$AQ$1,0),FALSE)</f>
        <v>0</v>
      </c>
      <c r="P140">
        <f>VLOOKUP($B140,'Tillförd energi'!$B$1:$AI$700,MATCH(P$1,'Tillförd energi'!$B$1:$AQ$1,0),FALSE)</f>
        <v>0</v>
      </c>
      <c r="Q140">
        <f>VLOOKUP($B140,'Tillförd energi'!$B$1:$AI$700,MATCH(Q$1,'Tillförd energi'!$B$1:$AQ$1,0),FALSE)</f>
        <v>0</v>
      </c>
      <c r="R140">
        <f>VLOOKUP($B140,'Tillförd energi'!$B$1:$AI$700,MATCH(R$1,'Tillförd energi'!$B$1:$AQ$1,0),FALSE)</f>
        <v>0.29599999999999999</v>
      </c>
      <c r="S140">
        <f>VLOOKUP($B140,'Tillförd energi'!$B$1:$AI$700,MATCH(S$1,'Tillförd energi'!$B$1:$AQ$1,0),FALSE)</f>
        <v>0</v>
      </c>
      <c r="T140">
        <f>VLOOKUP($B140,'Tillförd energi'!$B$1:$AI$700,MATCH(T$1,'Tillförd energi'!$B$1:$AQ$1,0),FALSE)</f>
        <v>0</v>
      </c>
      <c r="U140">
        <f>VLOOKUP($B140,'Tillförd energi'!$B$1:$AI$700,MATCH(U$1,'Tillförd energi'!$B$1:$AQ$1,0),FALSE)</f>
        <v>0</v>
      </c>
      <c r="V140">
        <f>VLOOKUP($B140,'Tillförd energi'!$B$1:$AI$700,MATCH(V$1,'Tillförd energi'!$B$1:$AQ$1,0),FALSE)</f>
        <v>0</v>
      </c>
      <c r="W140">
        <f>VLOOKUP($B140,'Tillförd energi'!$B$1:$AI$700,MATCH(W$1,'Tillförd energi'!$B$1:$AQ$1,0),FALSE)</f>
        <v>0</v>
      </c>
      <c r="X140">
        <f>VLOOKUP($B140,'Tillförd energi'!$B$1:$AI$700,MATCH(X$1,'Tillförd energi'!$B$1:$AQ$1,0),FALSE)</f>
        <v>0</v>
      </c>
      <c r="Y140">
        <f>VLOOKUP($B140,'Tillförd energi'!$B$1:$AI$700,MATCH(Y$1,'Tillförd energi'!$B$1:$AQ$1,0),FALSE)</f>
        <v>0</v>
      </c>
      <c r="Z140">
        <f>VLOOKUP($B140,'Tillförd energi'!$B$1:$AI$700,MATCH(Z$1,'Tillförd energi'!$B$1:$AQ$1,0),FALSE)</f>
        <v>0</v>
      </c>
      <c r="AA140">
        <f>VLOOKUP($B140,'Tillförd energi'!$B$1:$AI$700,MATCH(AA$1,'Tillförd energi'!$B$1:$AQ$1,0),FALSE)</f>
        <v>0</v>
      </c>
      <c r="AB140">
        <f>VLOOKUP($B140,'Tillförd energi'!$B$1:$AI$700,MATCH(AB$1,'Tillförd energi'!$B$1:$AQ$1,0),FALSE)</f>
        <v>0</v>
      </c>
      <c r="AC140">
        <f>VLOOKUP($B140,'Tillförd energi'!$B$1:$AI$700,MATCH(AC$1,'Tillförd energi'!$B$1:$AQ$1,0),FALSE)</f>
        <v>0</v>
      </c>
      <c r="AD140">
        <f>VLOOKUP($B140,'Tillförd energi'!$B$1:$AI$700,MATCH(AD$1,'Tillförd energi'!$B$1:$AQ$1,0),FALSE)</f>
        <v>0</v>
      </c>
      <c r="AE140">
        <f>VLOOKUP($B140,'Tillförd energi'!$B$1:$AI$700,MATCH(AE$1,'Tillförd energi'!$B$1:$AQ$1,0),FALSE)</f>
        <v>0</v>
      </c>
      <c r="AF140">
        <f>VLOOKUP($B140,'Tillförd energi'!$B$1:$AI$700,MATCH(AF$1,'Tillförd energi'!$B$1:$AQ$1,0),FALSE)</f>
        <v>7.4400000000000004E-3</v>
      </c>
      <c r="AG140">
        <f>IFERROR(VLOOKUP(B140,Miljö!$B$1:$AC$550,MATCH("Köpt mängd produktionsspecifik fjärrvärme:",Miljö!$B$1:$AC$1,0),FALSE)/1,0)</f>
        <v>0</v>
      </c>
      <c r="AI140">
        <f t="shared" si="39"/>
        <v>0.31444</v>
      </c>
      <c r="AJ140">
        <f t="shared" si="40"/>
        <v>0.31444</v>
      </c>
      <c r="AK140">
        <f>IF(ISERROR(1/VLOOKUP($B140,Leveranser!$B$1:$S$500,MATCH("såld värme (gwh)",Leveranser!$B$1:$S$1,0),FALSE)),"",VLOOKUP($B140,Leveranser!$B$1:$S$500,MATCH("såld värme (gwh)",Leveranser!$B$1:$S$1,0),FALSE))</f>
        <v>0.248</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195">
        <f t="shared" si="41"/>
        <v>0.78870372726116267</v>
      </c>
      <c r="AP140" t="str">
        <f>IFERROR(VLOOKUP($B140,Miljövärden!$B$2:$H$550,7,FALSE),"Nej, saknas")</f>
        <v>Ja</v>
      </c>
      <c r="AQ140" t="str">
        <f>IFERROR(VLOOKUP($B140,Miljövärden!$B$2:$H$550,6,FALSE),"Nej, saknas")</f>
        <v>Ja</v>
      </c>
      <c r="AU140">
        <f t="shared" si="42"/>
        <v>7.4400000000000004E-3</v>
      </c>
      <c r="AV140">
        <f t="shared" si="43"/>
        <v>0</v>
      </c>
      <c r="AW140">
        <f t="shared" si="44"/>
        <v>0</v>
      </c>
      <c r="AX140">
        <f t="shared" si="45"/>
        <v>0.29599999999999999</v>
      </c>
      <c r="AZ140">
        <f t="shared" si="46"/>
        <v>0.29599999999999999</v>
      </c>
      <c r="BC140">
        <f t="shared" si="47"/>
        <v>1.0999999999999999E-2</v>
      </c>
      <c r="BD140">
        <f t="shared" si="48"/>
        <v>0</v>
      </c>
      <c r="BE140">
        <f t="shared" si="49"/>
        <v>0.29599999999999999</v>
      </c>
      <c r="BF140">
        <f t="shared" si="50"/>
        <v>0</v>
      </c>
      <c r="BG140">
        <f t="shared" si="51"/>
        <v>7.4400000000000004E-3</v>
      </c>
      <c r="BH140">
        <f t="shared" si="52"/>
        <v>0.31444</v>
      </c>
      <c r="BJ140" s="195">
        <f t="shared" si="53"/>
        <v>3.4982826612390279E-2</v>
      </c>
      <c r="BK140" s="195">
        <f t="shared" si="54"/>
        <v>0</v>
      </c>
      <c r="BL140" s="195">
        <f t="shared" si="55"/>
        <v>0.9413560615697748</v>
      </c>
      <c r="BM140" s="195">
        <f t="shared" si="56"/>
        <v>0</v>
      </c>
      <c r="BN140" s="195">
        <f t="shared" si="57"/>
        <v>2.3661111817834882E-2</v>
      </c>
    </row>
    <row r="141" spans="1:66" x14ac:dyDescent="0.25">
      <c r="A141" s="2" t="s">
        <v>223</v>
      </c>
      <c r="B141" s="2" t="s">
        <v>224</v>
      </c>
      <c r="C141">
        <f>VLOOKUP($B141,'Tillförd energi'!$B$1:$AI$700,MATCH(C$1,'Tillförd energi'!$B$1:$AQ$1,0),FALSE)</f>
        <v>0</v>
      </c>
      <c r="D141">
        <f>VLOOKUP($B141,'Tillförd energi'!$B$1:$AI$700,MATCH(D$1,'Tillförd energi'!$B$1:$AQ$1,0),FALSE)</f>
        <v>1.7976700000000001</v>
      </c>
      <c r="E141">
        <f>VLOOKUP($B141,'Tillförd energi'!$B$1:$AI$700,MATCH(E$1,'Tillförd energi'!$B$1:$AQ$1,0),FALSE)</f>
        <v>0</v>
      </c>
      <c r="F141">
        <f>VLOOKUP($B141,'Tillförd energi'!$B$1:$AI$700,MATCH(F$1,'Tillförd energi'!$B$1:$AQ$1,0),FALSE)</f>
        <v>0</v>
      </c>
      <c r="G141">
        <f>VLOOKUP($B141,'Tillförd energi'!$B$1:$AI$700,MATCH(G$1,'Tillförd energi'!$B$1:$AQ$1,0),FALSE)</f>
        <v>31.2</v>
      </c>
      <c r="H141">
        <f>VLOOKUP($B141,'Tillförd energi'!$B$1:$AI$700,MATCH(H$1,'Tillförd energi'!$B$1:$AQ$1,0),FALSE)</f>
        <v>0</v>
      </c>
      <c r="I141">
        <f>VLOOKUP($B141,'Tillförd energi'!$B$1:$AI$700,MATCH(I$1,'Tillförd energi'!$B$1:$AQ$1,0),FALSE)</f>
        <v>389.72899999999998</v>
      </c>
      <c r="J141">
        <f>VLOOKUP($B141,'Tillförd energi'!$B$1:$AI$700,MATCH(J$1,'Tillförd energi'!$B$1:$AQ$1,0),FALSE)</f>
        <v>0</v>
      </c>
      <c r="K141">
        <v>0</v>
      </c>
      <c r="L141">
        <f>VLOOKUP($B141,'Tillförd energi'!$B$1:$AI$700,MATCH(L$1,'Tillförd energi'!$B$1:$AQ$1,0),FALSE)</f>
        <v>0</v>
      </c>
      <c r="M141">
        <f>VLOOKUP($B141,'Tillförd energi'!$B$1:$AI$700,MATCH(M$1,'Tillförd energi'!$B$1:$AQ$1,0),FALSE)</f>
        <v>0</v>
      </c>
      <c r="N141">
        <f>VLOOKUP($B141,'Tillförd energi'!$B$1:$AI$700,MATCH(N$1,'Tillförd energi'!$B$1:$AQ$1,0),FALSE)</f>
        <v>150.864</v>
      </c>
      <c r="O141">
        <f>VLOOKUP($B141,'Tillförd energi'!$B$1:$AI$700,MATCH(O$1,'Tillförd energi'!$B$1:$AQ$1,0),FALSE)</f>
        <v>0</v>
      </c>
      <c r="P141">
        <f>VLOOKUP($B141,'Tillförd energi'!$B$1:$AI$700,MATCH(P$1,'Tillförd energi'!$B$1:$AQ$1,0),FALSE)</f>
        <v>0</v>
      </c>
      <c r="Q141">
        <f>VLOOKUP($B141,'Tillförd energi'!$B$1:$AI$700,MATCH(Q$1,'Tillförd energi'!$B$1:$AQ$1,0),FALSE)</f>
        <v>0</v>
      </c>
      <c r="R141">
        <f>VLOOKUP($B141,'Tillförd energi'!$B$1:$AI$700,MATCH(R$1,'Tillförd energi'!$B$1:$AQ$1,0),FALSE)</f>
        <v>0</v>
      </c>
      <c r="S141">
        <f>VLOOKUP($B141,'Tillförd energi'!$B$1:$AI$700,MATCH(S$1,'Tillförd energi'!$B$1:$AQ$1,0),FALSE)</f>
        <v>0</v>
      </c>
      <c r="T141">
        <f>VLOOKUP($B141,'Tillförd energi'!$B$1:$AI$700,MATCH(T$1,'Tillförd energi'!$B$1:$AQ$1,0),FALSE)</f>
        <v>0</v>
      </c>
      <c r="U141">
        <f>VLOOKUP($B141,'Tillförd energi'!$B$1:$AI$700,MATCH(U$1,'Tillförd energi'!$B$1:$AQ$1,0),FALSE)</f>
        <v>0</v>
      </c>
      <c r="V141">
        <f>VLOOKUP($B141,'Tillförd energi'!$B$1:$AI$700,MATCH(V$1,'Tillförd energi'!$B$1:$AQ$1,0),FALSE)</f>
        <v>0</v>
      </c>
      <c r="W141">
        <f>VLOOKUP($B141,'Tillförd energi'!$B$1:$AI$700,MATCH(W$1,'Tillförd energi'!$B$1:$AQ$1,0),FALSE)</f>
        <v>0</v>
      </c>
      <c r="X141">
        <f>VLOOKUP($B141,'Tillförd energi'!$B$1:$AI$700,MATCH(X$1,'Tillförd energi'!$B$1:$AQ$1,0),FALSE)</f>
        <v>0</v>
      </c>
      <c r="Y141">
        <f>VLOOKUP($B141,'Tillförd energi'!$B$1:$AI$700,MATCH(Y$1,'Tillförd energi'!$B$1:$AQ$1,0),FALSE)</f>
        <v>0</v>
      </c>
      <c r="Z141">
        <f>VLOOKUP($B141,'Tillförd energi'!$B$1:$AI$700,MATCH(Z$1,'Tillförd energi'!$B$1:$AQ$1,0),FALSE)</f>
        <v>0</v>
      </c>
      <c r="AA141">
        <f>VLOOKUP($B141,'Tillförd energi'!$B$1:$AI$700,MATCH(AA$1,'Tillförd energi'!$B$1:$AQ$1,0),FALSE)</f>
        <v>0</v>
      </c>
      <c r="AB141">
        <f>VLOOKUP($B141,'Tillförd energi'!$B$1:$AI$700,MATCH(AB$1,'Tillförd energi'!$B$1:$AQ$1,0),FALSE)</f>
        <v>0</v>
      </c>
      <c r="AC141">
        <f>VLOOKUP($B141,'Tillförd energi'!$B$1:$AI$700,MATCH(AC$1,'Tillförd energi'!$B$1:$AQ$1,0),FALSE)</f>
        <v>119.7</v>
      </c>
      <c r="AD141">
        <f>VLOOKUP($B141,'Tillförd energi'!$B$1:$AI$700,MATCH(AD$1,'Tillförd energi'!$B$1:$AQ$1,0),FALSE)</f>
        <v>3.6</v>
      </c>
      <c r="AE141">
        <f>VLOOKUP($B141,'Tillförd energi'!$B$1:$AI$700,MATCH(AE$1,'Tillförd energi'!$B$1:$AQ$1,0),FALSE)</f>
        <v>0</v>
      </c>
      <c r="AF141">
        <f>VLOOKUP($B141,'Tillförd energi'!$B$1:$AI$700,MATCH(AF$1,'Tillförd energi'!$B$1:$AQ$1,0),FALSE)</f>
        <v>22.066099999999999</v>
      </c>
      <c r="AG141">
        <f>IFERROR(VLOOKUP(B141,Miljö!$B$1:$AC$550,MATCH("Köpt mängd produktionsspecifik fjärrvärme:",Miljö!$B$1:$AC$1,0),FALSE)/1,0)</f>
        <v>0</v>
      </c>
      <c r="AI141">
        <f t="shared" si="39"/>
        <v>718.95677000000012</v>
      </c>
      <c r="AJ141">
        <f t="shared" si="40"/>
        <v>718.95677000000012</v>
      </c>
      <c r="AK141">
        <f>IF(ISERROR(1/VLOOKUP($B141,Leveranser!$B$1:$S$500,MATCH("såld värme (gwh)",Leveranser!$B$1:$S$1,0),FALSE)),"",VLOOKUP($B141,Leveranser!$B$1:$S$500,MATCH("såld värme (gwh)",Leveranser!$B$1:$S$1,0),FALSE))</f>
        <v>572</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1.1000000000000001</v>
      </c>
      <c r="AN141" s="195">
        <f t="shared" si="41"/>
        <v>0.79559720955127788</v>
      </c>
      <c r="AP141" t="str">
        <f>IFERROR(VLOOKUP($B141,Miljövärden!$B$2:$H$550,7,FALSE),"Nej, saknas")</f>
        <v>Ja</v>
      </c>
      <c r="AQ141" t="str">
        <f>IFERROR(VLOOKUP($B141,Miljövärden!$B$2:$H$550,6,FALSE),"Nej, saknas")</f>
        <v>Ja</v>
      </c>
      <c r="AU141">
        <f t="shared" si="42"/>
        <v>22.066099999999999</v>
      </c>
      <c r="AV141">
        <f t="shared" si="43"/>
        <v>0</v>
      </c>
      <c r="AW141">
        <f t="shared" si="44"/>
        <v>150.864</v>
      </c>
      <c r="AX141">
        <f t="shared" si="45"/>
        <v>0</v>
      </c>
      <c r="AZ141">
        <f t="shared" si="46"/>
        <v>150.864</v>
      </c>
      <c r="BC141">
        <f t="shared" si="47"/>
        <v>32.997669999999999</v>
      </c>
      <c r="BD141">
        <f t="shared" si="48"/>
        <v>0</v>
      </c>
      <c r="BE141">
        <f t="shared" si="49"/>
        <v>150.864</v>
      </c>
      <c r="BF141">
        <f t="shared" si="50"/>
        <v>513.029</v>
      </c>
      <c r="BG141">
        <f t="shared" si="51"/>
        <v>22.066099999999999</v>
      </c>
      <c r="BH141">
        <f t="shared" si="52"/>
        <v>718.95677000000001</v>
      </c>
      <c r="BJ141" s="195">
        <f t="shared" si="53"/>
        <v>4.5896598205758601E-2</v>
      </c>
      <c r="BK141" s="195">
        <f t="shared" si="54"/>
        <v>0</v>
      </c>
      <c r="BL141" s="195">
        <f t="shared" si="55"/>
        <v>0.20983737311493708</v>
      </c>
      <c r="BM141" s="195">
        <f t="shared" si="56"/>
        <v>0.71357419723580873</v>
      </c>
      <c r="BN141" s="195">
        <f t="shared" si="57"/>
        <v>3.0691831443495552E-2</v>
      </c>
    </row>
    <row r="142" spans="1:66" x14ac:dyDescent="0.25">
      <c r="A142" s="2" t="s">
        <v>225</v>
      </c>
      <c r="B142" s="2" t="s">
        <v>226</v>
      </c>
      <c r="C142">
        <f>VLOOKUP($B142,'Tillförd energi'!$B$1:$AI$700,MATCH(C$1,'Tillförd energi'!$B$1:$AQ$1,0),FALSE)</f>
        <v>0</v>
      </c>
      <c r="D142">
        <f>VLOOKUP($B142,'Tillförd energi'!$B$1:$AI$700,MATCH(D$1,'Tillförd energi'!$B$1:$AQ$1,0),FALSE)</f>
        <v>0.1</v>
      </c>
      <c r="E142">
        <f>VLOOKUP($B142,'Tillförd energi'!$B$1:$AI$700,MATCH(E$1,'Tillförd energi'!$B$1:$AQ$1,0),FALSE)</f>
        <v>0</v>
      </c>
      <c r="F142">
        <f>VLOOKUP($B142,'Tillförd energi'!$B$1:$AI$700,MATCH(F$1,'Tillförd energi'!$B$1:$AQ$1,0),FALSE)</f>
        <v>0</v>
      </c>
      <c r="G142">
        <f>VLOOKUP($B142,'Tillförd energi'!$B$1:$AI$700,MATCH(G$1,'Tillförd energi'!$B$1:$AQ$1,0),FALSE)</f>
        <v>0</v>
      </c>
      <c r="H142">
        <f>VLOOKUP($B142,'Tillförd energi'!$B$1:$AI$700,MATCH(H$1,'Tillförd energi'!$B$1:$AQ$1,0),FALSE)</f>
        <v>0</v>
      </c>
      <c r="I142">
        <f>VLOOKUP($B142,'Tillförd energi'!$B$1:$AI$700,MATCH(I$1,'Tillförd energi'!$B$1:$AQ$1,0),FALSE)</f>
        <v>0</v>
      </c>
      <c r="J142">
        <f>VLOOKUP($B142,'Tillförd energi'!$B$1:$AI$700,MATCH(J$1,'Tillförd energi'!$B$1:$AQ$1,0),FALSE)</f>
        <v>0</v>
      </c>
      <c r="K142">
        <v>0</v>
      </c>
      <c r="L142">
        <f>VLOOKUP($B142,'Tillförd energi'!$B$1:$AI$700,MATCH(L$1,'Tillförd energi'!$B$1:$AQ$1,0),FALSE)</f>
        <v>0</v>
      </c>
      <c r="M142">
        <f>VLOOKUP($B142,'Tillförd energi'!$B$1:$AI$700,MATCH(M$1,'Tillförd energi'!$B$1:$AQ$1,0),FALSE)</f>
        <v>0</v>
      </c>
      <c r="N142">
        <f>VLOOKUP($B142,'Tillförd energi'!$B$1:$AI$700,MATCH(N$1,'Tillförd energi'!$B$1:$AQ$1,0),FALSE)</f>
        <v>0</v>
      </c>
      <c r="O142">
        <f>VLOOKUP($B142,'Tillförd energi'!$B$1:$AI$700,MATCH(O$1,'Tillförd energi'!$B$1:$AQ$1,0),FALSE)</f>
        <v>0</v>
      </c>
      <c r="P142">
        <f>VLOOKUP($B142,'Tillförd energi'!$B$1:$AI$700,MATCH(P$1,'Tillförd energi'!$B$1:$AQ$1,0),FALSE)</f>
        <v>0</v>
      </c>
      <c r="Q142">
        <f>VLOOKUP($B142,'Tillförd energi'!$B$1:$AI$700,MATCH(Q$1,'Tillförd energi'!$B$1:$AQ$1,0),FALSE)</f>
        <v>0</v>
      </c>
      <c r="R142">
        <f>VLOOKUP($B142,'Tillförd energi'!$B$1:$AI$700,MATCH(R$1,'Tillförd energi'!$B$1:$AQ$1,0),FALSE)</f>
        <v>3.9</v>
      </c>
      <c r="S142">
        <f>VLOOKUP($B142,'Tillförd energi'!$B$1:$AI$700,MATCH(S$1,'Tillförd energi'!$B$1:$AQ$1,0),FALSE)</f>
        <v>0</v>
      </c>
      <c r="T142">
        <f>VLOOKUP($B142,'Tillförd energi'!$B$1:$AI$700,MATCH(T$1,'Tillförd energi'!$B$1:$AQ$1,0),FALSE)</f>
        <v>0</v>
      </c>
      <c r="U142">
        <f>VLOOKUP($B142,'Tillförd energi'!$B$1:$AI$700,MATCH(U$1,'Tillförd energi'!$B$1:$AQ$1,0),FALSE)</f>
        <v>0</v>
      </c>
      <c r="V142">
        <f>VLOOKUP($B142,'Tillförd energi'!$B$1:$AI$700,MATCH(V$1,'Tillförd energi'!$B$1:$AQ$1,0),FALSE)</f>
        <v>0</v>
      </c>
      <c r="W142">
        <f>VLOOKUP($B142,'Tillförd energi'!$B$1:$AI$700,MATCH(W$1,'Tillförd energi'!$B$1:$AQ$1,0),FALSE)</f>
        <v>0</v>
      </c>
      <c r="X142">
        <f>VLOOKUP($B142,'Tillförd energi'!$B$1:$AI$700,MATCH(X$1,'Tillförd energi'!$B$1:$AQ$1,0),FALSE)</f>
        <v>0</v>
      </c>
      <c r="Y142">
        <f>VLOOKUP($B142,'Tillförd energi'!$B$1:$AI$700,MATCH(Y$1,'Tillförd energi'!$B$1:$AQ$1,0),FALSE)</f>
        <v>0</v>
      </c>
      <c r="Z142">
        <f>VLOOKUP($B142,'Tillförd energi'!$B$1:$AI$700,MATCH(Z$1,'Tillförd energi'!$B$1:$AQ$1,0),FALSE)</f>
        <v>0</v>
      </c>
      <c r="AA142">
        <f>VLOOKUP($B142,'Tillförd energi'!$B$1:$AI$700,MATCH(AA$1,'Tillförd energi'!$B$1:$AQ$1,0),FALSE)</f>
        <v>0</v>
      </c>
      <c r="AB142">
        <f>VLOOKUP($B142,'Tillförd energi'!$B$1:$AI$700,MATCH(AB$1,'Tillförd energi'!$B$1:$AQ$1,0),FALSE)</f>
        <v>0</v>
      </c>
      <c r="AC142">
        <f>VLOOKUP($B142,'Tillförd energi'!$B$1:$AI$700,MATCH(AC$1,'Tillförd energi'!$B$1:$AQ$1,0),FALSE)</f>
        <v>0</v>
      </c>
      <c r="AD142">
        <f>VLOOKUP($B142,'Tillförd energi'!$B$1:$AI$700,MATCH(AD$1,'Tillförd energi'!$B$1:$AQ$1,0),FALSE)</f>
        <v>0</v>
      </c>
      <c r="AE142">
        <f>VLOOKUP($B142,'Tillförd energi'!$B$1:$AI$700,MATCH(AE$1,'Tillförd energi'!$B$1:$AQ$1,0),FALSE)</f>
        <v>0</v>
      </c>
      <c r="AF142">
        <f>VLOOKUP($B142,'Tillförd energi'!$B$1:$AI$700,MATCH(AF$1,'Tillförd energi'!$B$1:$AQ$1,0),FALSE)</f>
        <v>1.4670000000000001</v>
      </c>
      <c r="AG142">
        <f>IFERROR(VLOOKUP(B142,Miljö!$B$1:$AC$550,MATCH("Köpt mängd produktionsspecifik fjärrvärme:",Miljö!$B$1:$AC$1,0),FALSE)/1,0)</f>
        <v>57.2</v>
      </c>
      <c r="AI142">
        <f t="shared" si="39"/>
        <v>5.4670000000000005</v>
      </c>
      <c r="AJ142">
        <f t="shared" si="40"/>
        <v>62.667000000000002</v>
      </c>
      <c r="AK142">
        <f>IF(ISERROR(1/VLOOKUP($B142,Leveranser!$B$1:$S$500,MATCH("såld värme (gwh)",Leveranser!$B$1:$S$1,0),FALSE)),"",VLOOKUP($B142,Leveranser!$B$1:$S$500,MATCH("såld värme (gwh)",Leveranser!$B$1:$S$1,0),FALSE))</f>
        <v>48.9</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195">
        <f t="shared" si="41"/>
        <v>0.78031499832447693</v>
      </c>
      <c r="AP142" t="str">
        <f>IFERROR(VLOOKUP($B142,Miljövärden!$B$2:$H$550,7,FALSE),"Nej, saknas")</f>
        <v>Ja</v>
      </c>
      <c r="AQ142" t="str">
        <f>IFERROR(VLOOKUP($B142,Miljövärden!$B$2:$H$550,6,FALSE),"Nej, saknas")</f>
        <v>Nej</v>
      </c>
      <c r="AU142">
        <f t="shared" si="42"/>
        <v>1.4670000000000001</v>
      </c>
      <c r="AV142">
        <f t="shared" si="43"/>
        <v>0</v>
      </c>
      <c r="AW142">
        <f t="shared" si="44"/>
        <v>0</v>
      </c>
      <c r="AX142">
        <f t="shared" si="45"/>
        <v>3.9</v>
      </c>
      <c r="AZ142">
        <f t="shared" si="46"/>
        <v>3.9</v>
      </c>
      <c r="BC142">
        <f t="shared" si="47"/>
        <v>0.1</v>
      </c>
      <c r="BD142">
        <f t="shared" si="48"/>
        <v>0</v>
      </c>
      <c r="BE142">
        <f t="shared" si="49"/>
        <v>3.9</v>
      </c>
      <c r="BF142">
        <f t="shared" si="50"/>
        <v>0</v>
      </c>
      <c r="BG142">
        <f t="shared" si="51"/>
        <v>58.667000000000002</v>
      </c>
      <c r="BH142">
        <f t="shared" si="52"/>
        <v>62.667000000000002</v>
      </c>
      <c r="BJ142" s="195">
        <f t="shared" si="53"/>
        <v>1.5957361928925909E-3</v>
      </c>
      <c r="BK142" s="195">
        <f t="shared" si="54"/>
        <v>0</v>
      </c>
      <c r="BL142" s="195">
        <f t="shared" si="55"/>
        <v>6.2233711522811049E-2</v>
      </c>
      <c r="BM142" s="195">
        <f t="shared" si="56"/>
        <v>0</v>
      </c>
      <c r="BN142" s="195">
        <f t="shared" si="57"/>
        <v>0.93617055228429635</v>
      </c>
    </row>
    <row r="143" spans="1:66" x14ac:dyDescent="0.25">
      <c r="A143" s="2" t="s">
        <v>227</v>
      </c>
      <c r="B143" s="2" t="s">
        <v>228</v>
      </c>
      <c r="C143">
        <f>VLOOKUP($B143,'Tillförd energi'!$B$1:$AI$700,MATCH(C$1,'Tillförd energi'!$B$1:$AQ$1,0),FALSE)</f>
        <v>0</v>
      </c>
      <c r="D143">
        <f>VLOOKUP($B143,'Tillförd energi'!$B$1:$AI$700,MATCH(D$1,'Tillförd energi'!$B$1:$AQ$1,0),FALSE)</f>
        <v>1.27</v>
      </c>
      <c r="E143">
        <f>VLOOKUP($B143,'Tillförd energi'!$B$1:$AI$700,MATCH(E$1,'Tillförd energi'!$B$1:$AQ$1,0),FALSE)</f>
        <v>0</v>
      </c>
      <c r="F143">
        <f>VLOOKUP($B143,'Tillförd energi'!$B$1:$AI$700,MATCH(F$1,'Tillförd energi'!$B$1:$AQ$1,0),FALSE)</f>
        <v>0</v>
      </c>
      <c r="G143">
        <f>VLOOKUP($B143,'Tillförd energi'!$B$1:$AI$700,MATCH(G$1,'Tillförd energi'!$B$1:$AQ$1,0),FALSE)</f>
        <v>0</v>
      </c>
      <c r="H143">
        <f>VLOOKUP($B143,'Tillförd energi'!$B$1:$AI$700,MATCH(H$1,'Tillförd energi'!$B$1:$AQ$1,0),FALSE)</f>
        <v>0</v>
      </c>
      <c r="I143">
        <f>VLOOKUP($B143,'Tillförd energi'!$B$1:$AI$700,MATCH(I$1,'Tillförd energi'!$B$1:$AQ$1,0),FALSE)</f>
        <v>0</v>
      </c>
      <c r="J143">
        <f>VLOOKUP($B143,'Tillförd energi'!$B$1:$AI$700,MATCH(J$1,'Tillförd energi'!$B$1:$AQ$1,0),FALSE)</f>
        <v>0</v>
      </c>
      <c r="K143">
        <v>0</v>
      </c>
      <c r="L143">
        <f>VLOOKUP($B143,'Tillförd energi'!$B$1:$AI$700,MATCH(L$1,'Tillförd energi'!$B$1:$AQ$1,0),FALSE)</f>
        <v>0</v>
      </c>
      <c r="M143">
        <f>VLOOKUP($B143,'Tillförd energi'!$B$1:$AI$700,MATCH(M$1,'Tillförd energi'!$B$1:$AQ$1,0),FALSE)</f>
        <v>10.760300000000001</v>
      </c>
      <c r="N143">
        <f>VLOOKUP($B143,'Tillförd energi'!$B$1:$AI$700,MATCH(N$1,'Tillförd energi'!$B$1:$AQ$1,0),FALSE)</f>
        <v>10.760300000000001</v>
      </c>
      <c r="O143">
        <f>VLOOKUP($B143,'Tillförd energi'!$B$1:$AI$700,MATCH(O$1,'Tillförd energi'!$B$1:$AQ$1,0),FALSE)</f>
        <v>10.760300000000001</v>
      </c>
      <c r="P143">
        <f>VLOOKUP($B143,'Tillförd energi'!$B$1:$AI$700,MATCH(P$1,'Tillförd energi'!$B$1:$AQ$1,0),FALSE)</f>
        <v>21.520600000000002</v>
      </c>
      <c r="Q143">
        <f>VLOOKUP($B143,'Tillförd energi'!$B$1:$AI$700,MATCH(Q$1,'Tillförd energi'!$B$1:$AQ$1,0),FALSE)</f>
        <v>0</v>
      </c>
      <c r="R143">
        <f>VLOOKUP($B143,'Tillförd energi'!$B$1:$AI$700,MATCH(R$1,'Tillförd energi'!$B$1:$AQ$1,0),FALSE)</f>
        <v>0</v>
      </c>
      <c r="S143">
        <f>VLOOKUP($B143,'Tillförd energi'!$B$1:$AI$700,MATCH(S$1,'Tillförd energi'!$B$1:$AQ$1,0),FALSE)</f>
        <v>0</v>
      </c>
      <c r="T143">
        <f>VLOOKUP($B143,'Tillförd energi'!$B$1:$AI$700,MATCH(T$1,'Tillförd energi'!$B$1:$AQ$1,0),FALSE)</f>
        <v>0</v>
      </c>
      <c r="U143">
        <f>VLOOKUP($B143,'Tillförd energi'!$B$1:$AI$700,MATCH(U$1,'Tillförd energi'!$B$1:$AQ$1,0),FALSE)</f>
        <v>0</v>
      </c>
      <c r="V143">
        <f>VLOOKUP($B143,'Tillförd energi'!$B$1:$AI$700,MATCH(V$1,'Tillförd energi'!$B$1:$AQ$1,0),FALSE)</f>
        <v>0</v>
      </c>
      <c r="W143">
        <f>VLOOKUP($B143,'Tillförd energi'!$B$1:$AI$700,MATCH(W$1,'Tillförd energi'!$B$1:$AQ$1,0),FALSE)</f>
        <v>0</v>
      </c>
      <c r="X143">
        <f>VLOOKUP($B143,'Tillförd energi'!$B$1:$AI$700,MATCH(X$1,'Tillförd energi'!$B$1:$AQ$1,0),FALSE)</f>
        <v>0</v>
      </c>
      <c r="Y143">
        <f>VLOOKUP($B143,'Tillförd energi'!$B$1:$AI$700,MATCH(Y$1,'Tillförd energi'!$B$1:$AQ$1,0),FALSE)</f>
        <v>0</v>
      </c>
      <c r="Z143">
        <f>VLOOKUP($B143,'Tillförd energi'!$B$1:$AI$700,MATCH(Z$1,'Tillförd energi'!$B$1:$AQ$1,0),FALSE)</f>
        <v>0</v>
      </c>
      <c r="AA143">
        <f>VLOOKUP($B143,'Tillförd energi'!$B$1:$AI$700,MATCH(AA$1,'Tillförd energi'!$B$1:$AQ$1,0),FALSE)</f>
        <v>0</v>
      </c>
      <c r="AB143">
        <f>VLOOKUP($B143,'Tillförd energi'!$B$1:$AI$700,MATCH(AB$1,'Tillförd energi'!$B$1:$AQ$1,0),FALSE)</f>
        <v>0</v>
      </c>
      <c r="AC143">
        <f>VLOOKUP($B143,'Tillförd energi'!$B$1:$AI$700,MATCH(AC$1,'Tillförd energi'!$B$1:$AQ$1,0),FALSE)</f>
        <v>11.67</v>
      </c>
      <c r="AD143">
        <f>VLOOKUP($B143,'Tillförd energi'!$B$1:$AI$700,MATCH(AD$1,'Tillförd energi'!$B$1:$AQ$1,0),FALSE)</f>
        <v>0</v>
      </c>
      <c r="AE143">
        <f>VLOOKUP($B143,'Tillförd energi'!$B$1:$AI$700,MATCH(AE$1,'Tillförd energi'!$B$1:$AQ$1,0),FALSE)</f>
        <v>0</v>
      </c>
      <c r="AF143">
        <f>VLOOKUP($B143,'Tillförd energi'!$B$1:$AI$700,MATCH(AF$1,'Tillförd energi'!$B$1:$AQ$1,0),FALSE)</f>
        <v>1.95381</v>
      </c>
      <c r="AG143">
        <f>IFERROR(VLOOKUP(B143,Miljö!$B$1:$AC$550,MATCH("Köpt mängd produktionsspecifik fjärrvärme:",Miljö!$B$1:$AC$1,0),FALSE)/1,0)</f>
        <v>0</v>
      </c>
      <c r="AI143">
        <f t="shared" si="39"/>
        <v>68.695310000000006</v>
      </c>
      <c r="AJ143">
        <f t="shared" si="40"/>
        <v>68.695310000000006</v>
      </c>
      <c r="AK143">
        <f>IF(ISERROR(1/VLOOKUP($B143,Leveranser!$B$1:$S$500,MATCH("såld värme (gwh)",Leveranser!$B$1:$S$1,0),FALSE)),"",VLOOKUP($B143,Leveranser!$B$1:$S$500,MATCH("såld värme (gwh)",Leveranser!$B$1:$S$1,0),FALSE))</f>
        <v>60.2</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195">
        <f t="shared" si="41"/>
        <v>0.87633347895220204</v>
      </c>
      <c r="AP143" t="str">
        <f>IFERROR(VLOOKUP($B143,Miljövärden!$B$2:$H$550,7,FALSE),"Nej, saknas")</f>
        <v>Ja</v>
      </c>
      <c r="AQ143" t="str">
        <f>IFERROR(VLOOKUP($B143,Miljövärden!$B$2:$H$550,6,FALSE),"Nej, saknas")</f>
        <v>Ja</v>
      </c>
      <c r="AU143">
        <f t="shared" si="42"/>
        <v>1.95381</v>
      </c>
      <c r="AV143">
        <f t="shared" si="43"/>
        <v>0</v>
      </c>
      <c r="AW143">
        <f t="shared" si="44"/>
        <v>53.801500000000004</v>
      </c>
      <c r="AX143">
        <f t="shared" si="45"/>
        <v>0</v>
      </c>
      <c r="AZ143">
        <f t="shared" si="46"/>
        <v>53.801500000000004</v>
      </c>
      <c r="BC143">
        <f t="shared" si="47"/>
        <v>1.27</v>
      </c>
      <c r="BD143">
        <f t="shared" si="48"/>
        <v>0</v>
      </c>
      <c r="BE143">
        <f t="shared" si="49"/>
        <v>53.801500000000004</v>
      </c>
      <c r="BF143">
        <f t="shared" si="50"/>
        <v>11.67</v>
      </c>
      <c r="BG143">
        <f t="shared" si="51"/>
        <v>1.95381</v>
      </c>
      <c r="BH143">
        <f t="shared" si="52"/>
        <v>68.695310000000006</v>
      </c>
      <c r="BJ143" s="195">
        <f t="shared" si="53"/>
        <v>1.8487433858293965E-2</v>
      </c>
      <c r="BK143" s="195">
        <f t="shared" si="54"/>
        <v>0</v>
      </c>
      <c r="BL143" s="195">
        <f t="shared" si="55"/>
        <v>0.78319029348582891</v>
      </c>
      <c r="BM143" s="195">
        <f t="shared" si="56"/>
        <v>0.16988059301282721</v>
      </c>
      <c r="BN143" s="195">
        <f t="shared" si="57"/>
        <v>2.8441679643049864E-2</v>
      </c>
    </row>
    <row r="144" spans="1:66" x14ac:dyDescent="0.25">
      <c r="A144" s="2" t="s">
        <v>227</v>
      </c>
      <c r="B144" s="2" t="s">
        <v>229</v>
      </c>
      <c r="C144">
        <f>VLOOKUP($B144,'Tillförd energi'!$B$1:$AI$700,MATCH(C$1,'Tillförd energi'!$B$1:$AQ$1,0),FALSE)</f>
        <v>0</v>
      </c>
      <c r="D144">
        <f>VLOOKUP($B144,'Tillförd energi'!$B$1:$AI$700,MATCH(D$1,'Tillförd energi'!$B$1:$AQ$1,0),FALSE)</f>
        <v>0.3</v>
      </c>
      <c r="E144">
        <f>VLOOKUP($B144,'Tillförd energi'!$B$1:$AI$700,MATCH(E$1,'Tillförd energi'!$B$1:$AQ$1,0),FALSE)</f>
        <v>0</v>
      </c>
      <c r="F144">
        <f>VLOOKUP($B144,'Tillförd energi'!$B$1:$AI$700,MATCH(F$1,'Tillförd energi'!$B$1:$AQ$1,0),FALSE)</f>
        <v>0</v>
      </c>
      <c r="G144">
        <f>VLOOKUP($B144,'Tillförd energi'!$B$1:$AI$700,MATCH(G$1,'Tillförd energi'!$B$1:$AQ$1,0),FALSE)</f>
        <v>0</v>
      </c>
      <c r="H144">
        <f>VLOOKUP($B144,'Tillförd energi'!$B$1:$AI$700,MATCH(H$1,'Tillförd energi'!$B$1:$AQ$1,0),FALSE)</f>
        <v>0</v>
      </c>
      <c r="I144">
        <f>VLOOKUP($B144,'Tillförd energi'!$B$1:$AI$700,MATCH(I$1,'Tillförd energi'!$B$1:$AQ$1,0),FALSE)</f>
        <v>0</v>
      </c>
      <c r="J144">
        <f>VLOOKUP($B144,'Tillförd energi'!$B$1:$AI$700,MATCH(J$1,'Tillförd energi'!$B$1:$AQ$1,0),FALSE)</f>
        <v>0</v>
      </c>
      <c r="K144">
        <v>0</v>
      </c>
      <c r="L144">
        <f>VLOOKUP($B144,'Tillförd energi'!$B$1:$AI$700,MATCH(L$1,'Tillförd energi'!$B$1:$AQ$1,0),FALSE)</f>
        <v>0</v>
      </c>
      <c r="M144">
        <f>VLOOKUP($B144,'Tillförd energi'!$B$1:$AI$700,MATCH(M$1,'Tillförd energi'!$B$1:$AQ$1,0),FALSE)</f>
        <v>0</v>
      </c>
      <c r="N144">
        <f>VLOOKUP($B144,'Tillförd energi'!$B$1:$AI$700,MATCH(N$1,'Tillförd energi'!$B$1:$AQ$1,0),FALSE)</f>
        <v>0</v>
      </c>
      <c r="O144">
        <f>VLOOKUP($B144,'Tillförd energi'!$B$1:$AI$700,MATCH(O$1,'Tillförd energi'!$B$1:$AQ$1,0),FALSE)</f>
        <v>0</v>
      </c>
      <c r="P144">
        <f>VLOOKUP($B144,'Tillförd energi'!$B$1:$AI$700,MATCH(P$1,'Tillförd energi'!$B$1:$AQ$1,0),FALSE)</f>
        <v>8.06</v>
      </c>
      <c r="Q144">
        <f>VLOOKUP($B144,'Tillförd energi'!$B$1:$AI$700,MATCH(Q$1,'Tillförd energi'!$B$1:$AQ$1,0),FALSE)</f>
        <v>0</v>
      </c>
      <c r="R144">
        <f>VLOOKUP($B144,'Tillförd energi'!$B$1:$AI$700,MATCH(R$1,'Tillförd energi'!$B$1:$AQ$1,0),FALSE)</f>
        <v>0</v>
      </c>
      <c r="S144">
        <f>VLOOKUP($B144,'Tillförd energi'!$B$1:$AI$700,MATCH(S$1,'Tillförd energi'!$B$1:$AQ$1,0),FALSE)</f>
        <v>0</v>
      </c>
      <c r="T144">
        <f>VLOOKUP($B144,'Tillförd energi'!$B$1:$AI$700,MATCH(T$1,'Tillförd energi'!$B$1:$AQ$1,0),FALSE)</f>
        <v>0</v>
      </c>
      <c r="U144">
        <f>VLOOKUP($B144,'Tillförd energi'!$B$1:$AI$700,MATCH(U$1,'Tillförd energi'!$B$1:$AQ$1,0),FALSE)</f>
        <v>0</v>
      </c>
      <c r="V144">
        <f>VLOOKUP($B144,'Tillförd energi'!$B$1:$AI$700,MATCH(V$1,'Tillförd energi'!$B$1:$AQ$1,0),FALSE)</f>
        <v>0</v>
      </c>
      <c r="W144">
        <f>VLOOKUP($B144,'Tillförd energi'!$B$1:$AI$700,MATCH(W$1,'Tillförd energi'!$B$1:$AQ$1,0),FALSE)</f>
        <v>0</v>
      </c>
      <c r="X144">
        <f>VLOOKUP($B144,'Tillförd energi'!$B$1:$AI$700,MATCH(X$1,'Tillförd energi'!$B$1:$AQ$1,0),FALSE)</f>
        <v>0</v>
      </c>
      <c r="Y144">
        <f>VLOOKUP($B144,'Tillförd energi'!$B$1:$AI$700,MATCH(Y$1,'Tillförd energi'!$B$1:$AQ$1,0),FALSE)</f>
        <v>0</v>
      </c>
      <c r="Z144">
        <f>VLOOKUP($B144,'Tillförd energi'!$B$1:$AI$700,MATCH(Z$1,'Tillförd energi'!$B$1:$AQ$1,0),FALSE)</f>
        <v>0</v>
      </c>
      <c r="AA144">
        <f>VLOOKUP($B144,'Tillförd energi'!$B$1:$AI$700,MATCH(AA$1,'Tillförd energi'!$B$1:$AQ$1,0),FALSE)</f>
        <v>0</v>
      </c>
      <c r="AB144">
        <f>VLOOKUP($B144,'Tillförd energi'!$B$1:$AI$700,MATCH(AB$1,'Tillförd energi'!$B$1:$AQ$1,0),FALSE)</f>
        <v>0</v>
      </c>
      <c r="AC144">
        <f>VLOOKUP($B144,'Tillförd energi'!$B$1:$AI$700,MATCH(AC$1,'Tillförd energi'!$B$1:$AQ$1,0),FALSE)</f>
        <v>0</v>
      </c>
      <c r="AD144">
        <f>VLOOKUP($B144,'Tillförd energi'!$B$1:$AI$700,MATCH(AD$1,'Tillförd energi'!$B$1:$AQ$1,0),FALSE)</f>
        <v>0</v>
      </c>
      <c r="AE144">
        <f>VLOOKUP($B144,'Tillförd energi'!$B$1:$AI$700,MATCH(AE$1,'Tillförd energi'!$B$1:$AQ$1,0),FALSE)</f>
        <v>0</v>
      </c>
      <c r="AF144">
        <f>VLOOKUP($B144,'Tillförd energi'!$B$1:$AI$700,MATCH(AF$1,'Tillförd energi'!$B$1:$AQ$1,0),FALSE)</f>
        <v>0.19</v>
      </c>
      <c r="AG144">
        <f>IFERROR(VLOOKUP(B144,Miljö!$B$1:$AC$550,MATCH("Köpt mängd produktionsspecifik fjärrvärme:",Miljö!$B$1:$AC$1,0),FALSE)/1,0)</f>
        <v>0</v>
      </c>
      <c r="AI144">
        <f t="shared" si="39"/>
        <v>8.5500000000000007</v>
      </c>
      <c r="AJ144">
        <f t="shared" si="40"/>
        <v>8.5500000000000007</v>
      </c>
      <c r="AK144">
        <f>IF(ISERROR(1/VLOOKUP($B144,Leveranser!$B$1:$S$500,MATCH("såld värme (gwh)",Leveranser!$B$1:$S$1,0),FALSE)),"",VLOOKUP($B144,Leveranser!$B$1:$S$500,MATCH("såld värme (gwh)",Leveranser!$B$1:$S$1,0),FALSE))</f>
        <v>6.77</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195">
        <f t="shared" si="41"/>
        <v>0.79181286549707586</v>
      </c>
      <c r="AP144" t="str">
        <f>IFERROR(VLOOKUP($B144,Miljövärden!$B$2:$H$550,7,FALSE),"Nej, saknas")</f>
        <v>Ja</v>
      </c>
      <c r="AQ144" t="str">
        <f>IFERROR(VLOOKUP($B144,Miljövärden!$B$2:$H$550,6,FALSE),"Nej, saknas")</f>
        <v>Ja</v>
      </c>
      <c r="AU144">
        <f t="shared" si="42"/>
        <v>0.19</v>
      </c>
      <c r="AV144">
        <f t="shared" si="43"/>
        <v>0</v>
      </c>
      <c r="AW144">
        <f t="shared" si="44"/>
        <v>8.06</v>
      </c>
      <c r="AX144">
        <f t="shared" si="45"/>
        <v>0</v>
      </c>
      <c r="AZ144">
        <f t="shared" si="46"/>
        <v>8.06</v>
      </c>
      <c r="BC144">
        <f t="shared" si="47"/>
        <v>0.3</v>
      </c>
      <c r="BD144">
        <f t="shared" si="48"/>
        <v>0</v>
      </c>
      <c r="BE144">
        <f t="shared" si="49"/>
        <v>8.06</v>
      </c>
      <c r="BF144">
        <f t="shared" si="50"/>
        <v>0</v>
      </c>
      <c r="BG144">
        <f t="shared" si="51"/>
        <v>0.19</v>
      </c>
      <c r="BH144">
        <f t="shared" si="52"/>
        <v>8.5500000000000007</v>
      </c>
      <c r="BJ144" s="195">
        <f t="shared" si="53"/>
        <v>3.5087719298245612E-2</v>
      </c>
      <c r="BK144" s="195">
        <f t="shared" si="54"/>
        <v>0</v>
      </c>
      <c r="BL144" s="195">
        <f t="shared" si="55"/>
        <v>0.94269005847953213</v>
      </c>
      <c r="BM144" s="195">
        <f t="shared" si="56"/>
        <v>0</v>
      </c>
      <c r="BN144" s="195">
        <f t="shared" si="57"/>
        <v>2.222222222222222E-2</v>
      </c>
    </row>
    <row r="145" spans="1:66" x14ac:dyDescent="0.25">
      <c r="A145" s="2" t="s">
        <v>227</v>
      </c>
      <c r="B145" s="2" t="s">
        <v>230</v>
      </c>
      <c r="C145">
        <f>VLOOKUP($B145,'Tillförd energi'!$B$1:$AI$700,MATCH(C$1,'Tillförd energi'!$B$1:$AQ$1,0),FALSE)</f>
        <v>0</v>
      </c>
      <c r="D145">
        <f>VLOOKUP($B145,'Tillförd energi'!$B$1:$AI$700,MATCH(D$1,'Tillförd energi'!$B$1:$AQ$1,0),FALSE)</f>
        <v>5.6000000000000001E-2</v>
      </c>
      <c r="E145">
        <f>VLOOKUP($B145,'Tillförd energi'!$B$1:$AI$700,MATCH(E$1,'Tillförd energi'!$B$1:$AQ$1,0),FALSE)</f>
        <v>0</v>
      </c>
      <c r="F145">
        <f>VLOOKUP($B145,'Tillförd energi'!$B$1:$AI$700,MATCH(F$1,'Tillförd energi'!$B$1:$AQ$1,0),FALSE)</f>
        <v>0</v>
      </c>
      <c r="G145">
        <f>VLOOKUP($B145,'Tillförd energi'!$B$1:$AI$700,MATCH(G$1,'Tillförd energi'!$B$1:$AQ$1,0),FALSE)</f>
        <v>0</v>
      </c>
      <c r="H145">
        <f>VLOOKUP($B145,'Tillförd energi'!$B$1:$AI$700,MATCH(H$1,'Tillförd energi'!$B$1:$AQ$1,0),FALSE)</f>
        <v>0</v>
      </c>
      <c r="I145">
        <f>VLOOKUP($B145,'Tillförd energi'!$B$1:$AI$700,MATCH(I$1,'Tillförd energi'!$B$1:$AQ$1,0),FALSE)</f>
        <v>0</v>
      </c>
      <c r="J145">
        <f>VLOOKUP($B145,'Tillförd energi'!$B$1:$AI$700,MATCH(J$1,'Tillförd energi'!$B$1:$AQ$1,0),FALSE)</f>
        <v>0</v>
      </c>
      <c r="K145">
        <v>0</v>
      </c>
      <c r="L145">
        <f>VLOOKUP($B145,'Tillförd energi'!$B$1:$AI$700,MATCH(L$1,'Tillförd energi'!$B$1:$AQ$1,0),FALSE)</f>
        <v>0</v>
      </c>
      <c r="M145">
        <f>VLOOKUP($B145,'Tillförd energi'!$B$1:$AI$700,MATCH(M$1,'Tillförd energi'!$B$1:$AQ$1,0),FALSE)</f>
        <v>0</v>
      </c>
      <c r="N145">
        <f>VLOOKUP($B145,'Tillförd energi'!$B$1:$AI$700,MATCH(N$1,'Tillförd energi'!$B$1:$AQ$1,0),FALSE)</f>
        <v>0</v>
      </c>
      <c r="O145">
        <f>VLOOKUP($B145,'Tillförd energi'!$B$1:$AI$700,MATCH(O$1,'Tillförd energi'!$B$1:$AQ$1,0),FALSE)</f>
        <v>0</v>
      </c>
      <c r="P145">
        <f>VLOOKUP($B145,'Tillförd energi'!$B$1:$AI$700,MATCH(P$1,'Tillförd energi'!$B$1:$AQ$1,0),FALSE)</f>
        <v>2.78</v>
      </c>
      <c r="Q145">
        <f>VLOOKUP($B145,'Tillförd energi'!$B$1:$AI$700,MATCH(Q$1,'Tillförd energi'!$B$1:$AQ$1,0),FALSE)</f>
        <v>0</v>
      </c>
      <c r="R145">
        <f>VLOOKUP($B145,'Tillförd energi'!$B$1:$AI$700,MATCH(R$1,'Tillförd energi'!$B$1:$AQ$1,0),FALSE)</f>
        <v>0</v>
      </c>
      <c r="S145">
        <f>VLOOKUP($B145,'Tillförd energi'!$B$1:$AI$700,MATCH(S$1,'Tillförd energi'!$B$1:$AQ$1,0),FALSE)</f>
        <v>0</v>
      </c>
      <c r="T145">
        <f>VLOOKUP($B145,'Tillförd energi'!$B$1:$AI$700,MATCH(T$1,'Tillförd energi'!$B$1:$AQ$1,0),FALSE)</f>
        <v>0</v>
      </c>
      <c r="U145">
        <f>VLOOKUP($B145,'Tillförd energi'!$B$1:$AI$700,MATCH(U$1,'Tillförd energi'!$B$1:$AQ$1,0),FALSE)</f>
        <v>0</v>
      </c>
      <c r="V145">
        <f>VLOOKUP($B145,'Tillförd energi'!$B$1:$AI$700,MATCH(V$1,'Tillförd energi'!$B$1:$AQ$1,0),FALSE)</f>
        <v>0</v>
      </c>
      <c r="W145">
        <f>VLOOKUP($B145,'Tillförd energi'!$B$1:$AI$700,MATCH(W$1,'Tillförd energi'!$B$1:$AQ$1,0),FALSE)</f>
        <v>0</v>
      </c>
      <c r="X145">
        <f>VLOOKUP($B145,'Tillförd energi'!$B$1:$AI$700,MATCH(X$1,'Tillförd energi'!$B$1:$AQ$1,0),FALSE)</f>
        <v>0</v>
      </c>
      <c r="Y145">
        <f>VLOOKUP($B145,'Tillförd energi'!$B$1:$AI$700,MATCH(Y$1,'Tillförd energi'!$B$1:$AQ$1,0),FALSE)</f>
        <v>0</v>
      </c>
      <c r="Z145">
        <f>VLOOKUP($B145,'Tillförd energi'!$B$1:$AI$700,MATCH(Z$1,'Tillförd energi'!$B$1:$AQ$1,0),FALSE)</f>
        <v>0</v>
      </c>
      <c r="AA145">
        <f>VLOOKUP($B145,'Tillförd energi'!$B$1:$AI$700,MATCH(AA$1,'Tillförd energi'!$B$1:$AQ$1,0),FALSE)</f>
        <v>0</v>
      </c>
      <c r="AB145">
        <f>VLOOKUP($B145,'Tillförd energi'!$B$1:$AI$700,MATCH(AB$1,'Tillförd energi'!$B$1:$AQ$1,0),FALSE)</f>
        <v>0</v>
      </c>
      <c r="AC145">
        <f>VLOOKUP($B145,'Tillförd energi'!$B$1:$AI$700,MATCH(AC$1,'Tillförd energi'!$B$1:$AQ$1,0),FALSE)</f>
        <v>0</v>
      </c>
      <c r="AD145">
        <f>VLOOKUP($B145,'Tillförd energi'!$B$1:$AI$700,MATCH(AD$1,'Tillförd energi'!$B$1:$AQ$1,0),FALSE)</f>
        <v>0</v>
      </c>
      <c r="AE145">
        <f>VLOOKUP($B145,'Tillförd energi'!$B$1:$AI$700,MATCH(AE$1,'Tillförd energi'!$B$1:$AQ$1,0),FALSE)</f>
        <v>0</v>
      </c>
      <c r="AF145">
        <f>VLOOKUP($B145,'Tillförd energi'!$B$1:$AI$700,MATCH(AF$1,'Tillförd energi'!$B$1:$AQ$1,0),FALSE)</f>
        <v>5.7000000000000002E-2</v>
      </c>
      <c r="AG145">
        <f>IFERROR(VLOOKUP(B145,Miljö!$B$1:$AC$550,MATCH("Köpt mängd produktionsspecifik fjärrvärme:",Miljö!$B$1:$AC$1,0),FALSE)/1,0)</f>
        <v>0</v>
      </c>
      <c r="AI145">
        <f t="shared" si="39"/>
        <v>2.8929999999999998</v>
      </c>
      <c r="AJ145">
        <f t="shared" si="40"/>
        <v>2.8929999999999998</v>
      </c>
      <c r="AK145">
        <f>IF(ISERROR(1/VLOOKUP($B145,Leveranser!$B$1:$S$500,MATCH("såld värme (gwh)",Leveranser!$B$1:$S$1,0),FALSE)),"",VLOOKUP($B145,Leveranser!$B$1:$S$500,MATCH("såld värme (gwh)",Leveranser!$B$1:$S$1,0),FALSE))</f>
        <v>2.2200000000000002</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195">
        <f t="shared" si="41"/>
        <v>0.76736951261666098</v>
      </c>
      <c r="AP145" t="str">
        <f>IFERROR(VLOOKUP($B145,Miljövärden!$B$2:$H$550,7,FALSE),"Nej, saknas")</f>
        <v>Ja</v>
      </c>
      <c r="AQ145" t="str">
        <f>IFERROR(VLOOKUP($B145,Miljövärden!$B$2:$H$550,6,FALSE),"Nej, saknas")</f>
        <v>Ja</v>
      </c>
      <c r="AU145">
        <f t="shared" si="42"/>
        <v>5.7000000000000002E-2</v>
      </c>
      <c r="AV145">
        <f t="shared" si="43"/>
        <v>0</v>
      </c>
      <c r="AW145">
        <f t="shared" si="44"/>
        <v>2.78</v>
      </c>
      <c r="AX145">
        <f t="shared" si="45"/>
        <v>0</v>
      </c>
      <c r="AZ145">
        <f t="shared" si="46"/>
        <v>2.78</v>
      </c>
      <c r="BC145">
        <f t="shared" si="47"/>
        <v>5.6000000000000001E-2</v>
      </c>
      <c r="BD145">
        <f t="shared" si="48"/>
        <v>0</v>
      </c>
      <c r="BE145">
        <f t="shared" si="49"/>
        <v>2.78</v>
      </c>
      <c r="BF145">
        <f t="shared" si="50"/>
        <v>0</v>
      </c>
      <c r="BG145">
        <f t="shared" si="51"/>
        <v>5.7000000000000002E-2</v>
      </c>
      <c r="BH145">
        <f t="shared" si="52"/>
        <v>2.8929999999999998</v>
      </c>
      <c r="BJ145" s="195">
        <f t="shared" si="53"/>
        <v>1.9357068786726585E-2</v>
      </c>
      <c r="BK145" s="195">
        <f t="shared" si="54"/>
        <v>0</v>
      </c>
      <c r="BL145" s="195">
        <f t="shared" si="55"/>
        <v>0.9609402004839267</v>
      </c>
      <c r="BM145" s="195">
        <f t="shared" si="56"/>
        <v>0</v>
      </c>
      <c r="BN145" s="195">
        <f t="shared" si="57"/>
        <v>1.9702730729346703E-2</v>
      </c>
    </row>
    <row r="146" spans="1:66" x14ac:dyDescent="0.25">
      <c r="A146" s="2" t="s">
        <v>227</v>
      </c>
      <c r="B146" s="2" t="s">
        <v>231</v>
      </c>
      <c r="C146">
        <f>VLOOKUP($B146,'Tillförd energi'!$B$1:$AI$700,MATCH(C$1,'Tillförd energi'!$B$1:$AQ$1,0),FALSE)</f>
        <v>0</v>
      </c>
      <c r="D146">
        <f>VLOOKUP($B146,'Tillförd energi'!$B$1:$AI$700,MATCH(D$1,'Tillförd energi'!$B$1:$AQ$1,0),FALSE)</f>
        <v>0.98</v>
      </c>
      <c r="E146">
        <f>VLOOKUP($B146,'Tillförd energi'!$B$1:$AI$700,MATCH(E$1,'Tillförd energi'!$B$1:$AQ$1,0),FALSE)</f>
        <v>0</v>
      </c>
      <c r="F146">
        <f>VLOOKUP($B146,'Tillförd energi'!$B$1:$AI$700,MATCH(F$1,'Tillförd energi'!$B$1:$AQ$1,0),FALSE)</f>
        <v>0</v>
      </c>
      <c r="G146">
        <f>VLOOKUP($B146,'Tillförd energi'!$B$1:$AI$700,MATCH(G$1,'Tillförd energi'!$B$1:$AQ$1,0),FALSE)</f>
        <v>0</v>
      </c>
      <c r="H146">
        <f>VLOOKUP($B146,'Tillförd energi'!$B$1:$AI$700,MATCH(H$1,'Tillförd energi'!$B$1:$AQ$1,0),FALSE)</f>
        <v>0</v>
      </c>
      <c r="I146">
        <f>VLOOKUP($B146,'Tillförd energi'!$B$1:$AI$700,MATCH(I$1,'Tillförd energi'!$B$1:$AQ$1,0),FALSE)</f>
        <v>0</v>
      </c>
      <c r="J146">
        <f>VLOOKUP($B146,'Tillförd energi'!$B$1:$AI$700,MATCH(J$1,'Tillförd energi'!$B$1:$AQ$1,0),FALSE)</f>
        <v>0</v>
      </c>
      <c r="K146">
        <v>0</v>
      </c>
      <c r="L146">
        <f>VLOOKUP($B146,'Tillförd energi'!$B$1:$AI$700,MATCH(L$1,'Tillförd energi'!$B$1:$AQ$1,0),FALSE)</f>
        <v>0</v>
      </c>
      <c r="M146">
        <f>VLOOKUP($B146,'Tillförd energi'!$B$1:$AI$700,MATCH(M$1,'Tillförd energi'!$B$1:$AQ$1,0),FALSE)</f>
        <v>10.5975</v>
      </c>
      <c r="N146">
        <f>VLOOKUP($B146,'Tillförd energi'!$B$1:$AI$700,MATCH(N$1,'Tillförd energi'!$B$1:$AQ$1,0),FALSE)</f>
        <v>10.5975</v>
      </c>
      <c r="O146">
        <f>VLOOKUP($B146,'Tillförd energi'!$B$1:$AI$700,MATCH(O$1,'Tillförd energi'!$B$1:$AQ$1,0),FALSE)</f>
        <v>10.4655</v>
      </c>
      <c r="P146">
        <f>VLOOKUP($B146,'Tillförd energi'!$B$1:$AI$700,MATCH(P$1,'Tillförd energi'!$B$1:$AQ$1,0),FALSE)</f>
        <v>21.294899999999998</v>
      </c>
      <c r="Q146">
        <f>VLOOKUP($B146,'Tillförd energi'!$B$1:$AI$700,MATCH(Q$1,'Tillförd energi'!$B$1:$AQ$1,0),FALSE)</f>
        <v>0</v>
      </c>
      <c r="R146">
        <f>VLOOKUP($B146,'Tillförd energi'!$B$1:$AI$700,MATCH(R$1,'Tillförd energi'!$B$1:$AQ$1,0),FALSE)</f>
        <v>0</v>
      </c>
      <c r="S146">
        <f>VLOOKUP($B146,'Tillförd energi'!$B$1:$AI$700,MATCH(S$1,'Tillförd energi'!$B$1:$AQ$1,0),FALSE)</f>
        <v>0</v>
      </c>
      <c r="T146">
        <f>VLOOKUP($B146,'Tillförd energi'!$B$1:$AI$700,MATCH(T$1,'Tillförd energi'!$B$1:$AQ$1,0),FALSE)</f>
        <v>0</v>
      </c>
      <c r="U146">
        <f>VLOOKUP($B146,'Tillförd energi'!$B$1:$AI$700,MATCH(U$1,'Tillförd energi'!$B$1:$AQ$1,0),FALSE)</f>
        <v>0</v>
      </c>
      <c r="V146">
        <f>VLOOKUP($B146,'Tillförd energi'!$B$1:$AI$700,MATCH(V$1,'Tillförd energi'!$B$1:$AQ$1,0),FALSE)</f>
        <v>0</v>
      </c>
      <c r="W146">
        <f>VLOOKUP($B146,'Tillförd energi'!$B$1:$AI$700,MATCH(W$1,'Tillförd energi'!$B$1:$AQ$1,0),FALSE)</f>
        <v>0</v>
      </c>
      <c r="X146">
        <f>VLOOKUP($B146,'Tillförd energi'!$B$1:$AI$700,MATCH(X$1,'Tillförd energi'!$B$1:$AQ$1,0),FALSE)</f>
        <v>0</v>
      </c>
      <c r="Y146">
        <f>VLOOKUP($B146,'Tillförd energi'!$B$1:$AI$700,MATCH(Y$1,'Tillförd energi'!$B$1:$AQ$1,0),FALSE)</f>
        <v>0</v>
      </c>
      <c r="Z146">
        <f>VLOOKUP($B146,'Tillförd energi'!$B$1:$AI$700,MATCH(Z$1,'Tillförd energi'!$B$1:$AQ$1,0),FALSE)</f>
        <v>0</v>
      </c>
      <c r="AA146">
        <f>VLOOKUP($B146,'Tillförd energi'!$B$1:$AI$700,MATCH(AA$1,'Tillförd energi'!$B$1:$AQ$1,0),FALSE)</f>
        <v>0</v>
      </c>
      <c r="AB146">
        <f>VLOOKUP($B146,'Tillförd energi'!$B$1:$AI$700,MATCH(AB$1,'Tillförd energi'!$B$1:$AQ$1,0),FALSE)</f>
        <v>0</v>
      </c>
      <c r="AC146">
        <f>VLOOKUP($B146,'Tillförd energi'!$B$1:$AI$700,MATCH(AC$1,'Tillförd energi'!$B$1:$AQ$1,0),FALSE)</f>
        <v>8.66</v>
      </c>
      <c r="AD146">
        <f>VLOOKUP($B146,'Tillförd energi'!$B$1:$AI$700,MATCH(AD$1,'Tillförd energi'!$B$1:$AQ$1,0),FALSE)</f>
        <v>0</v>
      </c>
      <c r="AE146">
        <f>VLOOKUP($B146,'Tillförd energi'!$B$1:$AI$700,MATCH(AE$1,'Tillförd energi'!$B$1:$AQ$1,0),FALSE)</f>
        <v>0</v>
      </c>
      <c r="AF146">
        <f>VLOOKUP($B146,'Tillförd energi'!$B$1:$AI$700,MATCH(AF$1,'Tillförd energi'!$B$1:$AQ$1,0),FALSE)</f>
        <v>2.1649699999999998</v>
      </c>
      <c r="AG146">
        <f>IFERROR(VLOOKUP(B146,Miljö!$B$1:$AC$550,MATCH("Köpt mängd produktionsspecifik fjärrvärme:",Miljö!$B$1:$AC$1,0),FALSE)/1,0)</f>
        <v>0</v>
      </c>
      <c r="AI146">
        <f t="shared" si="39"/>
        <v>64.760369999999995</v>
      </c>
      <c r="AJ146">
        <f t="shared" si="40"/>
        <v>64.760369999999995</v>
      </c>
      <c r="AK146">
        <f>IF(ISERROR(1/VLOOKUP($B146,Leveranser!$B$1:$S$500,MATCH("såld värme (gwh)",Leveranser!$B$1:$S$1,0),FALSE)),"",VLOOKUP($B146,Leveranser!$B$1:$S$500,MATCH("såld värme (gwh)",Leveranser!$B$1:$S$1,0),FALSE))</f>
        <v>51.17</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0</v>
      </c>
      <c r="AN146" s="195">
        <f t="shared" si="41"/>
        <v>0.79014372524431231</v>
      </c>
      <c r="AP146" t="str">
        <f>IFERROR(VLOOKUP($B146,Miljövärden!$B$2:$H$550,7,FALSE),"Nej, saknas")</f>
        <v>Ja</v>
      </c>
      <c r="AQ146" t="str">
        <f>IFERROR(VLOOKUP($B146,Miljövärden!$B$2:$H$550,6,FALSE),"Nej, saknas")</f>
        <v>Ja</v>
      </c>
      <c r="AU146">
        <f t="shared" si="42"/>
        <v>2.1649699999999998</v>
      </c>
      <c r="AV146">
        <f t="shared" si="43"/>
        <v>0</v>
      </c>
      <c r="AW146">
        <f t="shared" si="44"/>
        <v>52.955399999999997</v>
      </c>
      <c r="AX146">
        <f t="shared" si="45"/>
        <v>0</v>
      </c>
      <c r="AZ146">
        <f t="shared" si="46"/>
        <v>52.955399999999997</v>
      </c>
      <c r="BC146">
        <f t="shared" si="47"/>
        <v>0.98</v>
      </c>
      <c r="BD146">
        <f t="shared" si="48"/>
        <v>0</v>
      </c>
      <c r="BE146">
        <f t="shared" si="49"/>
        <v>52.955399999999997</v>
      </c>
      <c r="BF146">
        <f t="shared" si="50"/>
        <v>8.66</v>
      </c>
      <c r="BG146">
        <f t="shared" si="51"/>
        <v>2.1649699999999998</v>
      </c>
      <c r="BH146">
        <f t="shared" si="52"/>
        <v>64.760369999999995</v>
      </c>
      <c r="BJ146" s="195">
        <f t="shared" si="53"/>
        <v>1.5132711564186555E-2</v>
      </c>
      <c r="BK146" s="195">
        <f t="shared" si="54"/>
        <v>0</v>
      </c>
      <c r="BL146" s="195">
        <f t="shared" si="55"/>
        <v>0.81771305506747416</v>
      </c>
      <c r="BM146" s="195">
        <f t="shared" si="56"/>
        <v>0.13372375729168937</v>
      </c>
      <c r="BN146" s="195">
        <f t="shared" si="57"/>
        <v>3.3430476076649965E-2</v>
      </c>
    </row>
    <row r="147" spans="1:66" x14ac:dyDescent="0.25">
      <c r="A147" s="2" t="s">
        <v>232</v>
      </c>
      <c r="B147" s="2" t="s">
        <v>233</v>
      </c>
      <c r="C147">
        <f>VLOOKUP($B147,'Tillförd energi'!$B$1:$AI$700,MATCH(C$1,'Tillförd energi'!$B$1:$AQ$1,0),FALSE)</f>
        <v>0</v>
      </c>
      <c r="D147">
        <f>VLOOKUP($B147,'Tillförd energi'!$B$1:$AI$700,MATCH(D$1,'Tillförd energi'!$B$1:$AQ$1,0),FALSE)</f>
        <v>0</v>
      </c>
      <c r="E147">
        <f>VLOOKUP($B147,'Tillförd energi'!$B$1:$AI$700,MATCH(E$1,'Tillförd energi'!$B$1:$AQ$1,0),FALSE)</f>
        <v>0</v>
      </c>
      <c r="F147">
        <f>VLOOKUP($B147,'Tillförd energi'!$B$1:$AI$700,MATCH(F$1,'Tillförd energi'!$B$1:$AQ$1,0),FALSE)</f>
        <v>0</v>
      </c>
      <c r="G147">
        <f>VLOOKUP($B147,'Tillförd energi'!$B$1:$AI$700,MATCH(G$1,'Tillförd energi'!$B$1:$AQ$1,0),FALSE)</f>
        <v>0</v>
      </c>
      <c r="H147">
        <f>VLOOKUP($B147,'Tillförd energi'!$B$1:$AI$700,MATCH(H$1,'Tillförd energi'!$B$1:$AQ$1,0),FALSE)</f>
        <v>0</v>
      </c>
      <c r="I147">
        <f>VLOOKUP($B147,'Tillförd energi'!$B$1:$AI$700,MATCH(I$1,'Tillförd energi'!$B$1:$AQ$1,0),FALSE)</f>
        <v>0</v>
      </c>
      <c r="J147">
        <f>VLOOKUP($B147,'Tillförd energi'!$B$1:$AI$700,MATCH(J$1,'Tillförd energi'!$B$1:$AQ$1,0),FALSE)</f>
        <v>0</v>
      </c>
      <c r="K147">
        <v>0</v>
      </c>
      <c r="L147">
        <f>VLOOKUP($B147,'Tillförd energi'!$B$1:$AI$700,MATCH(L$1,'Tillförd energi'!$B$1:$AQ$1,0),FALSE)</f>
        <v>0</v>
      </c>
      <c r="M147">
        <f>VLOOKUP($B147,'Tillförd energi'!$B$1:$AI$700,MATCH(M$1,'Tillförd energi'!$B$1:$AQ$1,0),FALSE)</f>
        <v>0</v>
      </c>
      <c r="N147">
        <f>VLOOKUP($B147,'Tillförd energi'!$B$1:$AI$700,MATCH(N$1,'Tillförd energi'!$B$1:$AQ$1,0),FALSE)</f>
        <v>0</v>
      </c>
      <c r="O147">
        <f>VLOOKUP($B147,'Tillförd energi'!$B$1:$AI$700,MATCH(O$1,'Tillförd energi'!$B$1:$AQ$1,0),FALSE)</f>
        <v>0</v>
      </c>
      <c r="P147">
        <f>VLOOKUP($B147,'Tillförd energi'!$B$1:$AI$700,MATCH(P$1,'Tillförd energi'!$B$1:$AQ$1,0),FALSE)</f>
        <v>0</v>
      </c>
      <c r="Q147">
        <f>VLOOKUP($B147,'Tillförd energi'!$B$1:$AI$700,MATCH(Q$1,'Tillförd energi'!$B$1:$AQ$1,0),FALSE)</f>
        <v>0</v>
      </c>
      <c r="R147">
        <f>VLOOKUP($B147,'Tillförd energi'!$B$1:$AI$700,MATCH(R$1,'Tillförd energi'!$B$1:$AQ$1,0),FALSE)</f>
        <v>0</v>
      </c>
      <c r="S147">
        <f>VLOOKUP($B147,'Tillförd energi'!$B$1:$AI$700,MATCH(S$1,'Tillförd energi'!$B$1:$AQ$1,0),FALSE)</f>
        <v>0</v>
      </c>
      <c r="T147">
        <f>VLOOKUP($B147,'Tillförd energi'!$B$1:$AI$700,MATCH(T$1,'Tillförd energi'!$B$1:$AQ$1,0),FALSE)</f>
        <v>0</v>
      </c>
      <c r="U147">
        <f>VLOOKUP($B147,'Tillförd energi'!$B$1:$AI$700,MATCH(U$1,'Tillförd energi'!$B$1:$AQ$1,0),FALSE)</f>
        <v>0</v>
      </c>
      <c r="V147">
        <f>VLOOKUP($B147,'Tillförd energi'!$B$1:$AI$700,MATCH(V$1,'Tillförd energi'!$B$1:$AQ$1,0),FALSE)</f>
        <v>0</v>
      </c>
      <c r="W147">
        <f>VLOOKUP($B147,'Tillförd energi'!$B$1:$AI$700,MATCH(W$1,'Tillförd energi'!$B$1:$AQ$1,0),FALSE)</f>
        <v>0</v>
      </c>
      <c r="X147">
        <f>VLOOKUP($B147,'Tillförd energi'!$B$1:$AI$700,MATCH(X$1,'Tillförd energi'!$B$1:$AQ$1,0),FALSE)</f>
        <v>0</v>
      </c>
      <c r="Y147">
        <f>VLOOKUP($B147,'Tillförd energi'!$B$1:$AI$700,MATCH(Y$1,'Tillförd energi'!$B$1:$AQ$1,0),FALSE)</f>
        <v>0</v>
      </c>
      <c r="Z147">
        <f>VLOOKUP($B147,'Tillförd energi'!$B$1:$AI$700,MATCH(Z$1,'Tillförd energi'!$B$1:$AQ$1,0),FALSE)</f>
        <v>0</v>
      </c>
      <c r="AA147">
        <f>VLOOKUP($B147,'Tillförd energi'!$B$1:$AI$700,MATCH(AA$1,'Tillförd energi'!$B$1:$AQ$1,0),FALSE)</f>
        <v>0</v>
      </c>
      <c r="AB147">
        <f>VLOOKUP($B147,'Tillförd energi'!$B$1:$AI$700,MATCH(AB$1,'Tillförd energi'!$B$1:$AQ$1,0),FALSE)</f>
        <v>0</v>
      </c>
      <c r="AC147">
        <f>VLOOKUP($B147,'Tillförd energi'!$B$1:$AI$700,MATCH(AC$1,'Tillförd energi'!$B$1:$AQ$1,0),FALSE)</f>
        <v>0</v>
      </c>
      <c r="AD147">
        <f>VLOOKUP($B147,'Tillförd energi'!$B$1:$AI$700,MATCH(AD$1,'Tillförd energi'!$B$1:$AQ$1,0),FALSE)</f>
        <v>0</v>
      </c>
      <c r="AE147">
        <f>VLOOKUP($B147,'Tillförd energi'!$B$1:$AI$700,MATCH(AE$1,'Tillförd energi'!$B$1:$AQ$1,0),FALSE)</f>
        <v>0</v>
      </c>
      <c r="AF147">
        <f>VLOOKUP($B147,'Tillförd energi'!$B$1:$AI$700,MATCH(AF$1,'Tillförd energi'!$B$1:$AQ$1,0),FALSE)</f>
        <v>0</v>
      </c>
      <c r="AG147">
        <f>IFERROR(VLOOKUP(B147,Miljö!$B$1:$AC$550,MATCH("Köpt mängd produktionsspecifik fjärrvärme:",Miljö!$B$1:$AC$1,0),FALSE)/1,0)</f>
        <v>0</v>
      </c>
      <c r="AI147">
        <f t="shared" si="39"/>
        <v>0</v>
      </c>
      <c r="AJ147">
        <f t="shared" si="40"/>
        <v>0</v>
      </c>
      <c r="AK147" t="str">
        <f>IF(ISERROR(1/VLOOKUP($B147,Leveranser!$B$1:$S$500,MATCH("såld värme (gwh)",Leveranser!$B$1:$S$1,0),FALSE)),"",VLOOKUP($B147,Leveranser!$B$1:$S$500,MATCH("såld värme (gwh)",Leveranser!$B$1:$S$1,0),FALSE))</f>
        <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195" t="str">
        <f t="shared" si="41"/>
        <v/>
      </c>
      <c r="AP147" t="str">
        <f>IFERROR(VLOOKUP($B147,Miljövärden!$B$2:$H$550,7,FALSE),"Nej, saknas")</f>
        <v>Nej</v>
      </c>
      <c r="AQ147" t="str">
        <f>IFERROR(VLOOKUP($B147,Miljövärden!$B$2:$H$550,6,FALSE),"Nej, saknas")</f>
        <v>Nej</v>
      </c>
      <c r="AU147">
        <f t="shared" si="42"/>
        <v>0</v>
      </c>
      <c r="AV147">
        <f t="shared" si="43"/>
        <v>0</v>
      </c>
      <c r="AW147">
        <f t="shared" si="44"/>
        <v>0</v>
      </c>
      <c r="AX147">
        <f t="shared" si="45"/>
        <v>0</v>
      </c>
      <c r="AZ147">
        <f t="shared" si="46"/>
        <v>0</v>
      </c>
      <c r="BC147">
        <f t="shared" si="47"/>
        <v>0</v>
      </c>
      <c r="BD147">
        <f t="shared" si="48"/>
        <v>0</v>
      </c>
      <c r="BE147">
        <f t="shared" si="49"/>
        <v>0</v>
      </c>
      <c r="BF147">
        <f t="shared" si="50"/>
        <v>0</v>
      </c>
      <c r="BG147">
        <f t="shared" si="51"/>
        <v>0</v>
      </c>
      <c r="BH147">
        <f t="shared" si="52"/>
        <v>0</v>
      </c>
      <c r="BJ147" s="195" t="e">
        <f t="shared" si="53"/>
        <v>#DIV/0!</v>
      </c>
      <c r="BK147" s="195" t="e">
        <f t="shared" si="54"/>
        <v>#DIV/0!</v>
      </c>
      <c r="BL147" s="195" t="e">
        <f t="shared" si="55"/>
        <v>#DIV/0!</v>
      </c>
      <c r="BM147" s="195" t="e">
        <f t="shared" si="56"/>
        <v>#DIV/0!</v>
      </c>
      <c r="BN147" s="195" t="e">
        <f t="shared" si="57"/>
        <v>#DIV/0!</v>
      </c>
    </row>
    <row r="148" spans="1:66" x14ac:dyDescent="0.25">
      <c r="A148" s="2" t="s">
        <v>235</v>
      </c>
      <c r="B148" s="2" t="s">
        <v>236</v>
      </c>
      <c r="C148">
        <f>VLOOKUP($B148,'Tillförd energi'!$B$1:$AI$700,MATCH(C$1,'Tillförd energi'!$B$1:$AQ$1,0),FALSE)</f>
        <v>0</v>
      </c>
      <c r="D148">
        <f>VLOOKUP($B148,'Tillförd energi'!$B$1:$AI$700,MATCH(D$1,'Tillförd energi'!$B$1:$AQ$1,0),FALSE)</f>
        <v>0.2</v>
      </c>
      <c r="E148">
        <f>VLOOKUP($B148,'Tillförd energi'!$B$1:$AI$700,MATCH(E$1,'Tillförd energi'!$B$1:$AQ$1,0),FALSE)</f>
        <v>0</v>
      </c>
      <c r="F148">
        <f>VLOOKUP($B148,'Tillförd energi'!$B$1:$AI$700,MATCH(F$1,'Tillförd energi'!$B$1:$AQ$1,0),FALSE)</f>
        <v>0</v>
      </c>
      <c r="G148">
        <f>VLOOKUP($B148,'Tillförd energi'!$B$1:$AI$700,MATCH(G$1,'Tillförd energi'!$B$1:$AQ$1,0),FALSE)</f>
        <v>0</v>
      </c>
      <c r="H148">
        <f>VLOOKUP($B148,'Tillförd energi'!$B$1:$AI$700,MATCH(H$1,'Tillförd energi'!$B$1:$AQ$1,0),FALSE)</f>
        <v>0</v>
      </c>
      <c r="I148">
        <f>VLOOKUP($B148,'Tillförd energi'!$B$1:$AI$700,MATCH(I$1,'Tillförd energi'!$B$1:$AQ$1,0),FALSE)</f>
        <v>0</v>
      </c>
      <c r="J148">
        <f>VLOOKUP($B148,'Tillförd energi'!$B$1:$AI$700,MATCH(J$1,'Tillförd energi'!$B$1:$AQ$1,0),FALSE)</f>
        <v>0</v>
      </c>
      <c r="K148">
        <v>0</v>
      </c>
      <c r="L148">
        <f>VLOOKUP($B148,'Tillförd energi'!$B$1:$AI$700,MATCH(L$1,'Tillförd energi'!$B$1:$AQ$1,0),FALSE)</f>
        <v>0</v>
      </c>
      <c r="M148">
        <f>VLOOKUP($B148,'Tillförd energi'!$B$1:$AI$700,MATCH(M$1,'Tillförd energi'!$B$1:$AQ$1,0),FALSE)</f>
        <v>0</v>
      </c>
      <c r="N148">
        <f>VLOOKUP($B148,'Tillförd energi'!$B$1:$AI$700,MATCH(N$1,'Tillförd energi'!$B$1:$AQ$1,0),FALSE)</f>
        <v>40.799999999999997</v>
      </c>
      <c r="O148">
        <f>VLOOKUP($B148,'Tillförd energi'!$B$1:$AI$700,MATCH(O$1,'Tillförd energi'!$B$1:$AQ$1,0),FALSE)</f>
        <v>0</v>
      </c>
      <c r="P148">
        <f>VLOOKUP($B148,'Tillförd energi'!$B$1:$AI$700,MATCH(P$1,'Tillförd energi'!$B$1:$AQ$1,0),FALSE)</f>
        <v>1.6</v>
      </c>
      <c r="Q148">
        <f>VLOOKUP($B148,'Tillförd energi'!$B$1:$AI$700,MATCH(Q$1,'Tillförd energi'!$B$1:$AQ$1,0),FALSE)</f>
        <v>0</v>
      </c>
      <c r="R148">
        <f>VLOOKUP($B148,'Tillförd energi'!$B$1:$AI$700,MATCH(R$1,'Tillförd energi'!$B$1:$AQ$1,0),FALSE)</f>
        <v>0</v>
      </c>
      <c r="S148">
        <f>VLOOKUP($B148,'Tillförd energi'!$B$1:$AI$700,MATCH(S$1,'Tillförd energi'!$B$1:$AQ$1,0),FALSE)</f>
        <v>0</v>
      </c>
      <c r="T148">
        <f>VLOOKUP($B148,'Tillförd energi'!$B$1:$AI$700,MATCH(T$1,'Tillförd energi'!$B$1:$AQ$1,0),FALSE)</f>
        <v>0</v>
      </c>
      <c r="U148">
        <f>VLOOKUP($B148,'Tillförd energi'!$B$1:$AI$700,MATCH(U$1,'Tillförd energi'!$B$1:$AQ$1,0),FALSE)</f>
        <v>0</v>
      </c>
      <c r="V148">
        <f>VLOOKUP($B148,'Tillförd energi'!$B$1:$AI$700,MATCH(V$1,'Tillförd energi'!$B$1:$AQ$1,0),FALSE)</f>
        <v>0</v>
      </c>
      <c r="W148">
        <f>VLOOKUP($B148,'Tillförd energi'!$B$1:$AI$700,MATCH(W$1,'Tillförd energi'!$B$1:$AQ$1,0),FALSE)</f>
        <v>0</v>
      </c>
      <c r="X148">
        <f>VLOOKUP($B148,'Tillförd energi'!$B$1:$AI$700,MATCH(X$1,'Tillförd energi'!$B$1:$AQ$1,0),FALSE)</f>
        <v>0</v>
      </c>
      <c r="Y148">
        <f>VLOOKUP($B148,'Tillförd energi'!$B$1:$AI$700,MATCH(Y$1,'Tillförd energi'!$B$1:$AQ$1,0),FALSE)</f>
        <v>0</v>
      </c>
      <c r="Z148">
        <f>VLOOKUP($B148,'Tillförd energi'!$B$1:$AI$700,MATCH(Z$1,'Tillförd energi'!$B$1:$AQ$1,0),FALSE)</f>
        <v>0</v>
      </c>
      <c r="AA148">
        <f>VLOOKUP($B148,'Tillförd energi'!$B$1:$AI$700,MATCH(AA$1,'Tillförd energi'!$B$1:$AQ$1,0),FALSE)</f>
        <v>0</v>
      </c>
      <c r="AB148">
        <f>VLOOKUP($B148,'Tillförd energi'!$B$1:$AI$700,MATCH(AB$1,'Tillförd energi'!$B$1:$AQ$1,0),FALSE)</f>
        <v>0</v>
      </c>
      <c r="AC148">
        <f>VLOOKUP($B148,'Tillförd energi'!$B$1:$AI$700,MATCH(AC$1,'Tillförd energi'!$B$1:$AQ$1,0),FALSE)</f>
        <v>5.7</v>
      </c>
      <c r="AD148">
        <f>VLOOKUP($B148,'Tillförd energi'!$B$1:$AI$700,MATCH(AD$1,'Tillförd energi'!$B$1:$AQ$1,0),FALSE)</f>
        <v>0</v>
      </c>
      <c r="AE148">
        <f>VLOOKUP($B148,'Tillförd energi'!$B$1:$AI$700,MATCH(AE$1,'Tillförd energi'!$B$1:$AQ$1,0),FALSE)</f>
        <v>0</v>
      </c>
      <c r="AF148">
        <f>VLOOKUP($B148,'Tillförd energi'!$B$1:$AI$700,MATCH(AF$1,'Tillförd energi'!$B$1:$AQ$1,0),FALSE)</f>
        <v>0.9</v>
      </c>
      <c r="AG148">
        <f>IFERROR(VLOOKUP(B148,Miljö!$B$1:$AC$550,MATCH("Köpt mängd produktionsspecifik fjärrvärme:",Miljö!$B$1:$AC$1,0),FALSE)/1,0)</f>
        <v>0</v>
      </c>
      <c r="AI148">
        <f t="shared" si="39"/>
        <v>49.2</v>
      </c>
      <c r="AJ148">
        <f t="shared" si="40"/>
        <v>49.2</v>
      </c>
      <c r="AK148">
        <f>IF(ISERROR(1/VLOOKUP($B148,Leveranser!$B$1:$S$500,MATCH("såld värme (gwh)",Leveranser!$B$1:$S$1,0),FALSE)),"",VLOOKUP($B148,Leveranser!$B$1:$S$500,MATCH("såld värme (gwh)",Leveranser!$B$1:$S$1,0),FALSE))</f>
        <v>33.771999999999998</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0</v>
      </c>
      <c r="AN148" s="195">
        <f t="shared" si="41"/>
        <v>0.68642276422764226</v>
      </c>
      <c r="AP148" t="str">
        <f>IFERROR(VLOOKUP($B148,Miljövärden!$B$2:$H$550,7,FALSE),"Nej, saknas")</f>
        <v>Ja</v>
      </c>
      <c r="AQ148" t="str">
        <f>IFERROR(VLOOKUP($B148,Miljövärden!$B$2:$H$550,6,FALSE),"Nej, saknas")</f>
        <v>Ja</v>
      </c>
      <c r="AU148">
        <f t="shared" si="42"/>
        <v>0.9</v>
      </c>
      <c r="AV148">
        <f t="shared" si="43"/>
        <v>0</v>
      </c>
      <c r="AW148">
        <f t="shared" si="44"/>
        <v>42.4</v>
      </c>
      <c r="AX148">
        <f t="shared" si="45"/>
        <v>0</v>
      </c>
      <c r="AZ148">
        <f t="shared" si="46"/>
        <v>42.4</v>
      </c>
      <c r="BC148">
        <f t="shared" si="47"/>
        <v>0.2</v>
      </c>
      <c r="BD148">
        <f t="shared" si="48"/>
        <v>0</v>
      </c>
      <c r="BE148">
        <f t="shared" si="49"/>
        <v>42.4</v>
      </c>
      <c r="BF148">
        <f t="shared" si="50"/>
        <v>5.7</v>
      </c>
      <c r="BG148">
        <f t="shared" si="51"/>
        <v>0.9</v>
      </c>
      <c r="BH148">
        <f t="shared" si="52"/>
        <v>49.2</v>
      </c>
      <c r="BJ148" s="195">
        <f t="shared" si="53"/>
        <v>4.0650406504065036E-3</v>
      </c>
      <c r="BK148" s="195">
        <f t="shared" si="54"/>
        <v>0</v>
      </c>
      <c r="BL148" s="195">
        <f t="shared" si="55"/>
        <v>0.86178861788617878</v>
      </c>
      <c r="BM148" s="195">
        <f t="shared" si="56"/>
        <v>0.11585365853658536</v>
      </c>
      <c r="BN148" s="195">
        <f t="shared" si="57"/>
        <v>1.8292682926829267E-2</v>
      </c>
    </row>
    <row r="149" spans="1:66" x14ac:dyDescent="0.25">
      <c r="A149" s="2" t="s">
        <v>237</v>
      </c>
      <c r="B149" s="2" t="s">
        <v>89</v>
      </c>
      <c r="C149">
        <f>VLOOKUP($B149,'Tillförd energi'!$B$1:$AI$700,MATCH(C$1,'Tillförd energi'!$B$1:$AQ$1,0),FALSE)</f>
        <v>0</v>
      </c>
      <c r="D149">
        <f>VLOOKUP($B149,'Tillförd energi'!$B$1:$AI$700,MATCH(D$1,'Tillförd energi'!$B$1:$AQ$1,0),FALSE)</f>
        <v>0</v>
      </c>
      <c r="E149">
        <f>VLOOKUP($B149,'Tillförd energi'!$B$1:$AI$700,MATCH(E$1,'Tillförd energi'!$B$1:$AQ$1,0),FALSE)</f>
        <v>0</v>
      </c>
      <c r="F149">
        <f>VLOOKUP($B149,'Tillförd energi'!$B$1:$AI$700,MATCH(F$1,'Tillförd energi'!$B$1:$AQ$1,0),FALSE)</f>
        <v>0</v>
      </c>
      <c r="G149">
        <f>VLOOKUP($B149,'Tillförd energi'!$B$1:$AI$700,MATCH(G$1,'Tillförd energi'!$B$1:$AQ$1,0),FALSE)</f>
        <v>0</v>
      </c>
      <c r="H149">
        <f>VLOOKUP($B149,'Tillförd energi'!$B$1:$AI$700,MATCH(H$1,'Tillförd energi'!$B$1:$AQ$1,0),FALSE)</f>
        <v>0</v>
      </c>
      <c r="I149">
        <f>VLOOKUP($B149,'Tillförd energi'!$B$1:$AI$700,MATCH(I$1,'Tillförd energi'!$B$1:$AQ$1,0),FALSE)</f>
        <v>0</v>
      </c>
      <c r="J149">
        <f>VLOOKUP($B149,'Tillförd energi'!$B$1:$AI$700,MATCH(J$1,'Tillförd energi'!$B$1:$AQ$1,0),FALSE)</f>
        <v>0</v>
      </c>
      <c r="K149">
        <v>0</v>
      </c>
      <c r="L149">
        <f>VLOOKUP($B149,'Tillförd energi'!$B$1:$AI$700,MATCH(L$1,'Tillförd energi'!$B$1:$AQ$1,0),FALSE)</f>
        <v>0</v>
      </c>
      <c r="M149">
        <f>VLOOKUP($B149,'Tillförd energi'!$B$1:$AI$700,MATCH(M$1,'Tillförd energi'!$B$1:$AQ$1,0),FALSE)</f>
        <v>0</v>
      </c>
      <c r="N149">
        <f>VLOOKUP($B149,'Tillförd energi'!$B$1:$AI$700,MATCH(N$1,'Tillförd energi'!$B$1:$AQ$1,0),FALSE)</f>
        <v>0</v>
      </c>
      <c r="O149">
        <f>VLOOKUP($B149,'Tillförd energi'!$B$1:$AI$700,MATCH(O$1,'Tillförd energi'!$B$1:$AQ$1,0),FALSE)</f>
        <v>0</v>
      </c>
      <c r="P149">
        <f>VLOOKUP($B149,'Tillförd energi'!$B$1:$AI$700,MATCH(P$1,'Tillförd energi'!$B$1:$AQ$1,0),FALSE)</f>
        <v>0</v>
      </c>
      <c r="Q149">
        <f>VLOOKUP($B149,'Tillförd energi'!$B$1:$AI$700,MATCH(Q$1,'Tillförd energi'!$B$1:$AQ$1,0),FALSE)</f>
        <v>0</v>
      </c>
      <c r="R149">
        <f>VLOOKUP($B149,'Tillförd energi'!$B$1:$AI$700,MATCH(R$1,'Tillförd energi'!$B$1:$AQ$1,0),FALSE)</f>
        <v>0</v>
      </c>
      <c r="S149">
        <f>VLOOKUP($B149,'Tillförd energi'!$B$1:$AI$700,MATCH(S$1,'Tillförd energi'!$B$1:$AQ$1,0),FALSE)</f>
        <v>0</v>
      </c>
      <c r="T149">
        <f>VLOOKUP($B149,'Tillförd energi'!$B$1:$AI$700,MATCH(T$1,'Tillförd energi'!$B$1:$AQ$1,0),FALSE)</f>
        <v>0</v>
      </c>
      <c r="U149">
        <f>VLOOKUP($B149,'Tillförd energi'!$B$1:$AI$700,MATCH(U$1,'Tillförd energi'!$B$1:$AQ$1,0),FALSE)</f>
        <v>0</v>
      </c>
      <c r="V149">
        <f>VLOOKUP($B149,'Tillförd energi'!$B$1:$AI$700,MATCH(V$1,'Tillförd energi'!$B$1:$AQ$1,0),FALSE)</f>
        <v>0</v>
      </c>
      <c r="W149">
        <f>VLOOKUP($B149,'Tillförd energi'!$B$1:$AI$700,MATCH(W$1,'Tillförd energi'!$B$1:$AQ$1,0),FALSE)</f>
        <v>0</v>
      </c>
      <c r="X149">
        <f>VLOOKUP($B149,'Tillförd energi'!$B$1:$AI$700,MATCH(X$1,'Tillförd energi'!$B$1:$AQ$1,0),FALSE)</f>
        <v>0</v>
      </c>
      <c r="Y149">
        <f>VLOOKUP($B149,'Tillförd energi'!$B$1:$AI$700,MATCH(Y$1,'Tillförd energi'!$B$1:$AQ$1,0),FALSE)</f>
        <v>0</v>
      </c>
      <c r="Z149">
        <f>VLOOKUP($B149,'Tillförd energi'!$B$1:$AI$700,MATCH(Z$1,'Tillförd energi'!$B$1:$AQ$1,0),FALSE)</f>
        <v>0</v>
      </c>
      <c r="AA149">
        <f>VLOOKUP($B149,'Tillförd energi'!$B$1:$AI$700,MATCH(AA$1,'Tillförd energi'!$B$1:$AQ$1,0),FALSE)</f>
        <v>0</v>
      </c>
      <c r="AB149">
        <f>VLOOKUP($B149,'Tillförd energi'!$B$1:$AI$700,MATCH(AB$1,'Tillförd energi'!$B$1:$AQ$1,0),FALSE)</f>
        <v>0</v>
      </c>
      <c r="AC149">
        <f>VLOOKUP($B149,'Tillförd energi'!$B$1:$AI$700,MATCH(AC$1,'Tillförd energi'!$B$1:$AQ$1,0),FALSE)</f>
        <v>0</v>
      </c>
      <c r="AD149">
        <f>VLOOKUP($B149,'Tillförd energi'!$B$1:$AI$700,MATCH(AD$1,'Tillförd energi'!$B$1:$AQ$1,0),FALSE)</f>
        <v>0</v>
      </c>
      <c r="AE149">
        <f>VLOOKUP($B149,'Tillförd energi'!$B$1:$AI$700,MATCH(AE$1,'Tillförd energi'!$B$1:$AQ$1,0),FALSE)</f>
        <v>0</v>
      </c>
      <c r="AF149">
        <f>VLOOKUP($B149,'Tillförd energi'!$B$1:$AI$700,MATCH(AF$1,'Tillförd energi'!$B$1:$AQ$1,0),FALSE)</f>
        <v>0</v>
      </c>
      <c r="AG149">
        <f>IFERROR(VLOOKUP(B149,Miljö!$B$1:$AC$550,MATCH("Köpt mängd produktionsspecifik fjärrvärme:",Miljö!$B$1:$AC$1,0),FALSE)/1,0)</f>
        <v>0</v>
      </c>
      <c r="AI149">
        <f t="shared" si="39"/>
        <v>0</v>
      </c>
      <c r="AJ149">
        <f t="shared" si="40"/>
        <v>0</v>
      </c>
      <c r="AK149" t="str">
        <f>IF(ISERROR(1/VLOOKUP($B149,Leveranser!$B$1:$S$500,MATCH("såld värme (gwh)",Leveranser!$B$1:$S$1,0),FALSE)),"",VLOOKUP($B149,Leveranser!$B$1:$S$500,MATCH("såld värme (gwh)",Leveranser!$B$1:$S$1,0),FALSE))</f>
        <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0</v>
      </c>
      <c r="AN149" s="195" t="str">
        <f t="shared" si="41"/>
        <v/>
      </c>
      <c r="AP149" t="str">
        <f>IFERROR(VLOOKUP($B149,Miljövärden!$B$2:$H$550,7,FALSE),"Nej, saknas")</f>
        <v>Nej</v>
      </c>
      <c r="AQ149" t="str">
        <f>IFERROR(VLOOKUP($B149,Miljövärden!$B$2:$H$550,6,FALSE),"Nej, saknas")</f>
        <v>Nej</v>
      </c>
      <c r="AU149">
        <f t="shared" si="42"/>
        <v>0</v>
      </c>
      <c r="AV149">
        <f t="shared" si="43"/>
        <v>0</v>
      </c>
      <c r="AW149">
        <f t="shared" si="44"/>
        <v>0</v>
      </c>
      <c r="AX149">
        <f t="shared" si="45"/>
        <v>0</v>
      </c>
      <c r="AZ149">
        <f t="shared" si="46"/>
        <v>0</v>
      </c>
      <c r="BC149">
        <f t="shared" si="47"/>
        <v>0</v>
      </c>
      <c r="BD149">
        <f t="shared" si="48"/>
        <v>0</v>
      </c>
      <c r="BE149">
        <f t="shared" si="49"/>
        <v>0</v>
      </c>
      <c r="BF149">
        <f t="shared" si="50"/>
        <v>0</v>
      </c>
      <c r="BG149">
        <f t="shared" si="51"/>
        <v>0</v>
      </c>
      <c r="BH149">
        <f t="shared" si="52"/>
        <v>0</v>
      </c>
      <c r="BJ149" s="195" t="e">
        <f t="shared" si="53"/>
        <v>#DIV/0!</v>
      </c>
      <c r="BK149" s="195" t="e">
        <f t="shared" si="54"/>
        <v>#DIV/0!</v>
      </c>
      <c r="BL149" s="195" t="e">
        <f t="shared" si="55"/>
        <v>#DIV/0!</v>
      </c>
      <c r="BM149" s="195" t="e">
        <f t="shared" si="56"/>
        <v>#DIV/0!</v>
      </c>
      <c r="BN149" s="195" t="e">
        <f t="shared" si="57"/>
        <v>#DIV/0!</v>
      </c>
    </row>
    <row r="150" spans="1:66" x14ac:dyDescent="0.25">
      <c r="A150" s="2" t="s">
        <v>238</v>
      </c>
      <c r="B150" s="2" t="s">
        <v>239</v>
      </c>
      <c r="C150">
        <f>VLOOKUP($B150,'Tillförd energi'!$B$1:$AI$700,MATCH(C$1,'Tillförd energi'!$B$1:$AQ$1,0),FALSE)</f>
        <v>0</v>
      </c>
      <c r="D150">
        <f>VLOOKUP($B150,'Tillförd energi'!$B$1:$AI$700,MATCH(D$1,'Tillförd energi'!$B$1:$AQ$1,0),FALSE)</f>
        <v>0</v>
      </c>
      <c r="E150">
        <f>VLOOKUP($B150,'Tillförd energi'!$B$1:$AI$700,MATCH(E$1,'Tillförd energi'!$B$1:$AQ$1,0),FALSE)</f>
        <v>1.5</v>
      </c>
      <c r="F150">
        <f>VLOOKUP($B150,'Tillförd energi'!$B$1:$AI$700,MATCH(F$1,'Tillförd energi'!$B$1:$AQ$1,0),FALSE)</f>
        <v>0</v>
      </c>
      <c r="G150">
        <f>VLOOKUP($B150,'Tillförd energi'!$B$1:$AI$700,MATCH(G$1,'Tillförd energi'!$B$1:$AQ$1,0),FALSE)</f>
        <v>0</v>
      </c>
      <c r="H150">
        <f>VLOOKUP($B150,'Tillförd energi'!$B$1:$AI$700,MATCH(H$1,'Tillförd energi'!$B$1:$AQ$1,0),FALSE)</f>
        <v>0</v>
      </c>
      <c r="I150">
        <f>VLOOKUP($B150,'Tillförd energi'!$B$1:$AI$700,MATCH(I$1,'Tillförd energi'!$B$1:$AQ$1,0),FALSE)</f>
        <v>0</v>
      </c>
      <c r="J150">
        <f>VLOOKUP($B150,'Tillförd energi'!$B$1:$AI$700,MATCH(J$1,'Tillförd energi'!$B$1:$AQ$1,0),FALSE)</f>
        <v>2.9</v>
      </c>
      <c r="K150">
        <v>0</v>
      </c>
      <c r="L150">
        <f>VLOOKUP($B150,'Tillförd energi'!$B$1:$AI$700,MATCH(L$1,'Tillförd energi'!$B$1:$AQ$1,0),FALSE)</f>
        <v>0</v>
      </c>
      <c r="M150">
        <f>VLOOKUP($B150,'Tillförd energi'!$B$1:$AI$700,MATCH(M$1,'Tillförd energi'!$B$1:$AQ$1,0),FALSE)</f>
        <v>34.1616</v>
      </c>
      <c r="N150">
        <f>VLOOKUP($B150,'Tillförd energi'!$B$1:$AI$700,MATCH(N$1,'Tillförd energi'!$B$1:$AQ$1,0),FALSE)</f>
        <v>24.013300000000001</v>
      </c>
      <c r="O150">
        <f>VLOOKUP($B150,'Tillförd energi'!$B$1:$AI$700,MATCH(O$1,'Tillförd energi'!$B$1:$AQ$1,0),FALSE)</f>
        <v>5.6750499999999997</v>
      </c>
      <c r="P150">
        <f>VLOOKUP($B150,'Tillförd energi'!$B$1:$AI$700,MATCH(P$1,'Tillförd energi'!$B$1:$AQ$1,0),FALSE)</f>
        <v>30.444900000000001</v>
      </c>
      <c r="Q150">
        <f>VLOOKUP($B150,'Tillförd energi'!$B$1:$AI$700,MATCH(Q$1,'Tillförd energi'!$B$1:$AQ$1,0),FALSE)</f>
        <v>0</v>
      </c>
      <c r="R150">
        <f>VLOOKUP($B150,'Tillförd energi'!$B$1:$AI$700,MATCH(R$1,'Tillförd energi'!$B$1:$AQ$1,0),FALSE)</f>
        <v>0</v>
      </c>
      <c r="S150">
        <f>VLOOKUP($B150,'Tillförd energi'!$B$1:$AI$700,MATCH(S$1,'Tillförd energi'!$B$1:$AQ$1,0),FALSE)</f>
        <v>0</v>
      </c>
      <c r="T150">
        <f>VLOOKUP($B150,'Tillförd energi'!$B$1:$AI$700,MATCH(T$1,'Tillförd energi'!$B$1:$AQ$1,0),FALSE)</f>
        <v>0</v>
      </c>
      <c r="U150">
        <f>VLOOKUP($B150,'Tillförd energi'!$B$1:$AI$700,MATCH(U$1,'Tillförd energi'!$B$1:$AQ$1,0),FALSE)</f>
        <v>0</v>
      </c>
      <c r="V150">
        <f>VLOOKUP($B150,'Tillförd energi'!$B$1:$AI$700,MATCH(V$1,'Tillförd energi'!$B$1:$AQ$1,0),FALSE)</f>
        <v>0</v>
      </c>
      <c r="W150">
        <f>VLOOKUP($B150,'Tillförd energi'!$B$1:$AI$700,MATCH(W$1,'Tillförd energi'!$B$1:$AQ$1,0),FALSE)</f>
        <v>0</v>
      </c>
      <c r="X150">
        <f>VLOOKUP($B150,'Tillförd energi'!$B$1:$AI$700,MATCH(X$1,'Tillförd energi'!$B$1:$AQ$1,0),FALSE)</f>
        <v>0</v>
      </c>
      <c r="Y150">
        <f>VLOOKUP($B150,'Tillförd energi'!$B$1:$AI$700,MATCH(Y$1,'Tillförd energi'!$B$1:$AQ$1,0),FALSE)</f>
        <v>17.235299999999999</v>
      </c>
      <c r="Z150">
        <f>VLOOKUP($B150,'Tillförd energi'!$B$1:$AI$700,MATCH(Z$1,'Tillförd energi'!$B$1:$AQ$1,0),FALSE)</f>
        <v>7.4</v>
      </c>
      <c r="AA150">
        <f>VLOOKUP($B150,'Tillförd energi'!$B$1:$AI$700,MATCH(AA$1,'Tillförd energi'!$B$1:$AQ$1,0),FALSE)</f>
        <v>0</v>
      </c>
      <c r="AB150">
        <f>VLOOKUP($B150,'Tillförd energi'!$B$1:$AI$700,MATCH(AB$1,'Tillförd energi'!$B$1:$AQ$1,0),FALSE)</f>
        <v>0</v>
      </c>
      <c r="AC150">
        <f>VLOOKUP($B150,'Tillförd energi'!$B$1:$AI$700,MATCH(AC$1,'Tillförd energi'!$B$1:$AQ$1,0),FALSE)</f>
        <v>31.66</v>
      </c>
      <c r="AD150">
        <f>VLOOKUP($B150,'Tillförd energi'!$B$1:$AI$700,MATCH(AD$1,'Tillförd energi'!$B$1:$AQ$1,0),FALSE)</f>
        <v>42.4</v>
      </c>
      <c r="AE150">
        <f>VLOOKUP($B150,'Tillförd energi'!$B$1:$AI$700,MATCH(AE$1,'Tillförd energi'!$B$1:$AQ$1,0),FALSE)</f>
        <v>0</v>
      </c>
      <c r="AF150">
        <f>VLOOKUP($B150,'Tillförd energi'!$B$1:$AI$700,MATCH(AF$1,'Tillförd energi'!$B$1:$AQ$1,0),FALSE)</f>
        <v>6.0064299999999999</v>
      </c>
      <c r="AG150">
        <f>IFERROR(VLOOKUP(B150,Miljö!$B$1:$AC$550,MATCH("Köpt mängd produktionsspecifik fjärrvärme:",Miljö!$B$1:$AC$1,0),FALSE)/1,0)</f>
        <v>0</v>
      </c>
      <c r="AI150">
        <f t="shared" si="39"/>
        <v>203.39658</v>
      </c>
      <c r="AJ150">
        <f t="shared" si="40"/>
        <v>203.39658</v>
      </c>
      <c r="AK150">
        <f>IF(ISERROR(1/VLOOKUP($B150,Leveranser!$B$1:$S$500,MATCH("såld värme (gwh)",Leveranser!$B$1:$S$1,0),FALSE)),"",VLOOKUP($B150,Leveranser!$B$1:$S$500,MATCH("såld värme (gwh)",Leveranser!$B$1:$S$1,0),FALSE))</f>
        <v>176.6</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0</v>
      </c>
      <c r="AN150" s="195">
        <f t="shared" si="41"/>
        <v>0.86825452030707695</v>
      </c>
      <c r="AP150" t="str">
        <f>IFERROR(VLOOKUP($B150,Miljövärden!$B$2:$H$550,7,FALSE),"Nej, saknas")</f>
        <v>Ja</v>
      </c>
      <c r="AQ150" t="str">
        <f>IFERROR(VLOOKUP($B150,Miljövärden!$B$2:$H$550,6,FALSE),"Nej, saknas")</f>
        <v>Nej</v>
      </c>
      <c r="AU150">
        <f t="shared" si="42"/>
        <v>13.40643</v>
      </c>
      <c r="AV150">
        <f t="shared" si="43"/>
        <v>0</v>
      </c>
      <c r="AW150">
        <f t="shared" si="44"/>
        <v>94.294849999999997</v>
      </c>
      <c r="AX150">
        <f t="shared" si="45"/>
        <v>0</v>
      </c>
      <c r="AZ150">
        <f t="shared" si="46"/>
        <v>94.294849999999997</v>
      </c>
      <c r="BC150">
        <f t="shared" si="47"/>
        <v>1.5</v>
      </c>
      <c r="BD150">
        <f t="shared" si="48"/>
        <v>17.235299999999999</v>
      </c>
      <c r="BE150">
        <f t="shared" si="49"/>
        <v>94.294849999999997</v>
      </c>
      <c r="BF150">
        <f t="shared" si="50"/>
        <v>76.960000000000008</v>
      </c>
      <c r="BG150">
        <f t="shared" si="51"/>
        <v>13.40643</v>
      </c>
      <c r="BH150">
        <f t="shared" si="52"/>
        <v>203.39658</v>
      </c>
      <c r="BJ150" s="195">
        <f t="shared" si="53"/>
        <v>7.3747552687464064E-3</v>
      </c>
      <c r="BK150" s="195">
        <f t="shared" si="54"/>
        <v>8.4737412988949962E-2</v>
      </c>
      <c r="BL150" s="195">
        <f t="shared" si="55"/>
        <v>0.46360096123543471</v>
      </c>
      <c r="BM150" s="195">
        <f t="shared" si="56"/>
        <v>0.37837411032181567</v>
      </c>
      <c r="BN150" s="195">
        <f t="shared" si="57"/>
        <v>6.5912760185053265E-2</v>
      </c>
    </row>
    <row r="151" spans="1:66" x14ac:dyDescent="0.25">
      <c r="A151" s="2" t="s">
        <v>240</v>
      </c>
      <c r="B151" s="2" t="s">
        <v>241</v>
      </c>
      <c r="C151">
        <f>VLOOKUP($B151,'Tillförd energi'!$B$1:$AI$700,MATCH(C$1,'Tillförd energi'!$B$1:$AQ$1,0),FALSE)</f>
        <v>0</v>
      </c>
      <c r="D151">
        <f>VLOOKUP($B151,'Tillförd energi'!$B$1:$AI$700,MATCH(D$1,'Tillförd energi'!$B$1:$AQ$1,0),FALSE)</f>
        <v>0.99468100000000004</v>
      </c>
      <c r="E151">
        <f>VLOOKUP($B151,'Tillförd energi'!$B$1:$AI$700,MATCH(E$1,'Tillförd energi'!$B$1:$AQ$1,0),FALSE)</f>
        <v>0</v>
      </c>
      <c r="F151">
        <f>VLOOKUP($B151,'Tillförd energi'!$B$1:$AI$700,MATCH(F$1,'Tillförd energi'!$B$1:$AQ$1,0),FALSE)</f>
        <v>0</v>
      </c>
      <c r="G151">
        <f>VLOOKUP($B151,'Tillförd energi'!$B$1:$AI$700,MATCH(G$1,'Tillförd energi'!$B$1:$AQ$1,0),FALSE)</f>
        <v>0</v>
      </c>
      <c r="H151">
        <f>VLOOKUP($B151,'Tillförd energi'!$B$1:$AI$700,MATCH(H$1,'Tillförd energi'!$B$1:$AQ$1,0),FALSE)</f>
        <v>0</v>
      </c>
      <c r="I151">
        <f>VLOOKUP($B151,'Tillförd energi'!$B$1:$AI$700,MATCH(I$1,'Tillförd energi'!$B$1:$AQ$1,0),FALSE)</f>
        <v>111.986</v>
      </c>
      <c r="J151">
        <f>VLOOKUP($B151,'Tillförd energi'!$B$1:$AI$700,MATCH(J$1,'Tillförd energi'!$B$1:$AQ$1,0),FALSE)</f>
        <v>0</v>
      </c>
      <c r="K151">
        <v>0</v>
      </c>
      <c r="L151">
        <f>VLOOKUP($B151,'Tillförd energi'!$B$1:$AI$700,MATCH(L$1,'Tillförd energi'!$B$1:$AQ$1,0),FALSE)</f>
        <v>0</v>
      </c>
      <c r="M151">
        <f>VLOOKUP($B151,'Tillförd energi'!$B$1:$AI$700,MATCH(M$1,'Tillförd energi'!$B$1:$AQ$1,0),FALSE)</f>
        <v>0</v>
      </c>
      <c r="N151">
        <f>VLOOKUP($B151,'Tillförd energi'!$B$1:$AI$700,MATCH(N$1,'Tillförd energi'!$B$1:$AQ$1,0),FALSE)</f>
        <v>0</v>
      </c>
      <c r="O151">
        <f>VLOOKUP($B151,'Tillförd energi'!$B$1:$AI$700,MATCH(O$1,'Tillförd energi'!$B$1:$AQ$1,0),FALSE)</f>
        <v>0</v>
      </c>
      <c r="P151">
        <f>VLOOKUP($B151,'Tillförd energi'!$B$1:$AI$700,MATCH(P$1,'Tillförd energi'!$B$1:$AQ$1,0),FALSE)</f>
        <v>101.9</v>
      </c>
      <c r="Q151">
        <f>VLOOKUP($B151,'Tillförd energi'!$B$1:$AI$700,MATCH(Q$1,'Tillförd energi'!$B$1:$AQ$1,0),FALSE)</f>
        <v>0</v>
      </c>
      <c r="R151">
        <f>VLOOKUP($B151,'Tillförd energi'!$B$1:$AI$700,MATCH(R$1,'Tillförd energi'!$B$1:$AQ$1,0),FALSE)</f>
        <v>0</v>
      </c>
      <c r="S151">
        <f>VLOOKUP($B151,'Tillförd energi'!$B$1:$AI$700,MATCH(S$1,'Tillförd energi'!$B$1:$AQ$1,0),FALSE)</f>
        <v>0</v>
      </c>
      <c r="T151">
        <f>VLOOKUP($B151,'Tillförd energi'!$B$1:$AI$700,MATCH(T$1,'Tillförd energi'!$B$1:$AQ$1,0),FALSE)</f>
        <v>0</v>
      </c>
      <c r="U151">
        <f>VLOOKUP($B151,'Tillförd energi'!$B$1:$AI$700,MATCH(U$1,'Tillförd energi'!$B$1:$AQ$1,0),FALSE)</f>
        <v>0</v>
      </c>
      <c r="V151">
        <f>VLOOKUP($B151,'Tillförd energi'!$B$1:$AI$700,MATCH(V$1,'Tillförd energi'!$B$1:$AQ$1,0),FALSE)</f>
        <v>0</v>
      </c>
      <c r="W151">
        <f>VLOOKUP($B151,'Tillförd energi'!$B$1:$AI$700,MATCH(W$1,'Tillförd energi'!$B$1:$AQ$1,0),FALSE)</f>
        <v>0</v>
      </c>
      <c r="X151">
        <f>VLOOKUP($B151,'Tillförd energi'!$B$1:$AI$700,MATCH(X$1,'Tillförd energi'!$B$1:$AQ$1,0),FALSE)</f>
        <v>0</v>
      </c>
      <c r="Y151">
        <f>VLOOKUP($B151,'Tillförd energi'!$B$1:$AI$700,MATCH(Y$1,'Tillförd energi'!$B$1:$AQ$1,0),FALSE)</f>
        <v>0</v>
      </c>
      <c r="Z151">
        <f>VLOOKUP($B151,'Tillförd energi'!$B$1:$AI$700,MATCH(Z$1,'Tillförd energi'!$B$1:$AQ$1,0),FALSE)</f>
        <v>0</v>
      </c>
      <c r="AA151">
        <f>VLOOKUP($B151,'Tillförd energi'!$B$1:$AI$700,MATCH(AA$1,'Tillförd energi'!$B$1:$AQ$1,0),FALSE)</f>
        <v>0</v>
      </c>
      <c r="AB151">
        <f>VLOOKUP($B151,'Tillförd energi'!$B$1:$AI$700,MATCH(AB$1,'Tillförd energi'!$B$1:$AQ$1,0),FALSE)</f>
        <v>0</v>
      </c>
      <c r="AC151">
        <f>VLOOKUP($B151,'Tillförd energi'!$B$1:$AI$700,MATCH(AC$1,'Tillförd energi'!$B$1:$AQ$1,0),FALSE)</f>
        <v>18.899999999999999</v>
      </c>
      <c r="AD151">
        <f>VLOOKUP($B151,'Tillförd energi'!$B$1:$AI$700,MATCH(AD$1,'Tillförd energi'!$B$1:$AQ$1,0),FALSE)</f>
        <v>2.3849999999999998</v>
      </c>
      <c r="AE151">
        <f>VLOOKUP($B151,'Tillförd energi'!$B$1:$AI$700,MATCH(AE$1,'Tillförd energi'!$B$1:$AQ$1,0),FALSE)</f>
        <v>0</v>
      </c>
      <c r="AF151">
        <f>VLOOKUP($B151,'Tillförd energi'!$B$1:$AI$700,MATCH(AF$1,'Tillförd energi'!$B$1:$AQ$1,0),FALSE)</f>
        <v>7.2</v>
      </c>
      <c r="AG151">
        <f>IFERROR(VLOOKUP(B151,Miljö!$B$1:$AC$550,MATCH("Köpt mängd produktionsspecifik fjärrvärme:",Miljö!$B$1:$AC$1,0),FALSE)/1,0)</f>
        <v>0</v>
      </c>
      <c r="AI151">
        <f t="shared" si="39"/>
        <v>243.365681</v>
      </c>
      <c r="AJ151">
        <f t="shared" si="40"/>
        <v>243.365681</v>
      </c>
      <c r="AK151">
        <f>IF(ISERROR(1/VLOOKUP($B151,Leveranser!$B$1:$S$500,MATCH("såld värme (gwh)",Leveranser!$B$1:$S$1,0),FALSE)),"",VLOOKUP($B151,Leveranser!$B$1:$S$500,MATCH("såld värme (gwh)",Leveranser!$B$1:$S$1,0),FALSE))</f>
        <v>182.2</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195">
        <f t="shared" si="41"/>
        <v>0.74866759869893074</v>
      </c>
      <c r="AP151" t="str">
        <f>IFERROR(VLOOKUP($B151,Miljövärden!$B$2:$H$550,7,FALSE),"Nej, saknas")</f>
        <v>Ja</v>
      </c>
      <c r="AQ151" t="str">
        <f>IFERROR(VLOOKUP($B151,Miljövärden!$B$2:$H$550,6,FALSE),"Nej, saknas")</f>
        <v>Nej</v>
      </c>
      <c r="AU151">
        <f t="shared" si="42"/>
        <v>7.2</v>
      </c>
      <c r="AV151">
        <f t="shared" si="43"/>
        <v>0</v>
      </c>
      <c r="AW151">
        <f t="shared" si="44"/>
        <v>101.9</v>
      </c>
      <c r="AX151">
        <f t="shared" si="45"/>
        <v>0</v>
      </c>
      <c r="AZ151">
        <f t="shared" si="46"/>
        <v>101.9</v>
      </c>
      <c r="BC151">
        <f t="shared" si="47"/>
        <v>0.99468100000000004</v>
      </c>
      <c r="BD151">
        <f t="shared" si="48"/>
        <v>0</v>
      </c>
      <c r="BE151">
        <f t="shared" si="49"/>
        <v>101.9</v>
      </c>
      <c r="BF151">
        <f t="shared" si="50"/>
        <v>133.27099999999999</v>
      </c>
      <c r="BG151">
        <f t="shared" si="51"/>
        <v>7.2</v>
      </c>
      <c r="BH151">
        <f t="shared" si="52"/>
        <v>243.365681</v>
      </c>
      <c r="BJ151" s="195">
        <f t="shared" si="53"/>
        <v>4.0871868042889744E-3</v>
      </c>
      <c r="BK151" s="195">
        <f t="shared" si="54"/>
        <v>0</v>
      </c>
      <c r="BL151" s="195">
        <f t="shared" si="55"/>
        <v>0.41871146162141082</v>
      </c>
      <c r="BM151" s="195">
        <f t="shared" si="56"/>
        <v>0.5476162433930033</v>
      </c>
      <c r="BN151" s="195">
        <f t="shared" si="57"/>
        <v>2.9585108181296935E-2</v>
      </c>
    </row>
    <row r="152" spans="1:66" x14ac:dyDescent="0.25">
      <c r="A152" s="2" t="s">
        <v>240</v>
      </c>
      <c r="B152" s="2" t="s">
        <v>242</v>
      </c>
      <c r="C152">
        <f>VLOOKUP($B152,'Tillförd energi'!$B$1:$AI$700,MATCH(C$1,'Tillförd energi'!$B$1:$AQ$1,0),FALSE)</f>
        <v>0</v>
      </c>
      <c r="D152">
        <f>VLOOKUP($B152,'Tillförd energi'!$B$1:$AI$700,MATCH(D$1,'Tillförd energi'!$B$1:$AQ$1,0),FALSE)</f>
        <v>0.17</v>
      </c>
      <c r="E152">
        <f>VLOOKUP($B152,'Tillförd energi'!$B$1:$AI$700,MATCH(E$1,'Tillförd energi'!$B$1:$AQ$1,0),FALSE)</f>
        <v>0</v>
      </c>
      <c r="F152">
        <f>VLOOKUP($B152,'Tillförd energi'!$B$1:$AI$700,MATCH(F$1,'Tillförd energi'!$B$1:$AQ$1,0),FALSE)</f>
        <v>0</v>
      </c>
      <c r="G152">
        <f>VLOOKUP($B152,'Tillförd energi'!$B$1:$AI$700,MATCH(G$1,'Tillförd energi'!$B$1:$AQ$1,0),FALSE)</f>
        <v>0</v>
      </c>
      <c r="H152">
        <f>VLOOKUP($B152,'Tillförd energi'!$B$1:$AI$700,MATCH(H$1,'Tillförd energi'!$B$1:$AQ$1,0),FALSE)</f>
        <v>0</v>
      </c>
      <c r="I152">
        <f>VLOOKUP($B152,'Tillförd energi'!$B$1:$AI$700,MATCH(I$1,'Tillförd energi'!$B$1:$AQ$1,0),FALSE)</f>
        <v>0</v>
      </c>
      <c r="J152">
        <f>VLOOKUP($B152,'Tillförd energi'!$B$1:$AI$700,MATCH(J$1,'Tillförd energi'!$B$1:$AQ$1,0),FALSE)</f>
        <v>0</v>
      </c>
      <c r="K152">
        <v>0</v>
      </c>
      <c r="L152">
        <f>VLOOKUP($B152,'Tillförd energi'!$B$1:$AI$700,MATCH(L$1,'Tillförd energi'!$B$1:$AQ$1,0),FALSE)</f>
        <v>0</v>
      </c>
      <c r="M152">
        <f>VLOOKUP($B152,'Tillförd energi'!$B$1:$AI$700,MATCH(M$1,'Tillförd energi'!$B$1:$AQ$1,0),FALSE)</f>
        <v>0</v>
      </c>
      <c r="N152">
        <f>VLOOKUP($B152,'Tillförd energi'!$B$1:$AI$700,MATCH(N$1,'Tillförd energi'!$B$1:$AQ$1,0),FALSE)</f>
        <v>0</v>
      </c>
      <c r="O152">
        <f>VLOOKUP($B152,'Tillförd energi'!$B$1:$AI$700,MATCH(O$1,'Tillförd energi'!$B$1:$AQ$1,0),FALSE)</f>
        <v>0</v>
      </c>
      <c r="P152">
        <f>VLOOKUP($B152,'Tillförd energi'!$B$1:$AI$700,MATCH(P$1,'Tillförd energi'!$B$1:$AQ$1,0),FALSE)</f>
        <v>24.4</v>
      </c>
      <c r="Q152">
        <f>VLOOKUP($B152,'Tillförd energi'!$B$1:$AI$700,MATCH(Q$1,'Tillförd energi'!$B$1:$AQ$1,0),FALSE)</f>
        <v>0</v>
      </c>
      <c r="R152">
        <f>VLOOKUP($B152,'Tillförd energi'!$B$1:$AI$700,MATCH(R$1,'Tillförd energi'!$B$1:$AQ$1,0),FALSE)</f>
        <v>0</v>
      </c>
      <c r="S152">
        <f>VLOOKUP($B152,'Tillförd energi'!$B$1:$AI$700,MATCH(S$1,'Tillförd energi'!$B$1:$AQ$1,0),FALSE)</f>
        <v>0</v>
      </c>
      <c r="T152">
        <f>VLOOKUP($B152,'Tillförd energi'!$B$1:$AI$700,MATCH(T$1,'Tillförd energi'!$B$1:$AQ$1,0),FALSE)</f>
        <v>0</v>
      </c>
      <c r="U152">
        <f>VLOOKUP($B152,'Tillförd energi'!$B$1:$AI$700,MATCH(U$1,'Tillförd energi'!$B$1:$AQ$1,0),FALSE)</f>
        <v>0</v>
      </c>
      <c r="V152">
        <f>VLOOKUP($B152,'Tillförd energi'!$B$1:$AI$700,MATCH(V$1,'Tillförd energi'!$B$1:$AQ$1,0),FALSE)</f>
        <v>0</v>
      </c>
      <c r="W152">
        <f>VLOOKUP($B152,'Tillförd energi'!$B$1:$AI$700,MATCH(W$1,'Tillförd energi'!$B$1:$AQ$1,0),FALSE)</f>
        <v>0</v>
      </c>
      <c r="X152">
        <f>VLOOKUP($B152,'Tillförd energi'!$B$1:$AI$700,MATCH(X$1,'Tillförd energi'!$B$1:$AQ$1,0),FALSE)</f>
        <v>0</v>
      </c>
      <c r="Y152">
        <f>VLOOKUP($B152,'Tillförd energi'!$B$1:$AI$700,MATCH(Y$1,'Tillförd energi'!$B$1:$AQ$1,0),FALSE)</f>
        <v>0</v>
      </c>
      <c r="Z152">
        <f>VLOOKUP($B152,'Tillförd energi'!$B$1:$AI$700,MATCH(Z$1,'Tillförd energi'!$B$1:$AQ$1,0),FALSE)</f>
        <v>0</v>
      </c>
      <c r="AA152">
        <f>VLOOKUP($B152,'Tillförd energi'!$B$1:$AI$700,MATCH(AA$1,'Tillförd energi'!$B$1:$AQ$1,0),FALSE)</f>
        <v>0</v>
      </c>
      <c r="AB152">
        <f>VLOOKUP($B152,'Tillförd energi'!$B$1:$AI$700,MATCH(AB$1,'Tillförd energi'!$B$1:$AQ$1,0),FALSE)</f>
        <v>0</v>
      </c>
      <c r="AC152">
        <f>VLOOKUP($B152,'Tillförd energi'!$B$1:$AI$700,MATCH(AC$1,'Tillförd energi'!$B$1:$AQ$1,0),FALSE)</f>
        <v>0</v>
      </c>
      <c r="AD152">
        <f>VLOOKUP($B152,'Tillförd energi'!$B$1:$AI$700,MATCH(AD$1,'Tillförd energi'!$B$1:$AQ$1,0),FALSE)</f>
        <v>0</v>
      </c>
      <c r="AE152">
        <f>VLOOKUP($B152,'Tillförd energi'!$B$1:$AI$700,MATCH(AE$1,'Tillförd energi'!$B$1:$AQ$1,0),FALSE)</f>
        <v>0</v>
      </c>
      <c r="AF152">
        <f>VLOOKUP($B152,'Tillförd energi'!$B$1:$AI$700,MATCH(AF$1,'Tillförd energi'!$B$1:$AQ$1,0),FALSE)</f>
        <v>0.6</v>
      </c>
      <c r="AG152">
        <f>IFERROR(VLOOKUP(B152,Miljö!$B$1:$AC$550,MATCH("Köpt mängd produktionsspecifik fjärrvärme:",Miljö!$B$1:$AC$1,0),FALSE)/1,0)</f>
        <v>0</v>
      </c>
      <c r="AI152">
        <f t="shared" si="39"/>
        <v>25.17</v>
      </c>
      <c r="AJ152">
        <f t="shared" si="40"/>
        <v>25.17</v>
      </c>
      <c r="AK152">
        <f>IF(ISERROR(1/VLOOKUP($B152,Leveranser!$B$1:$S$500,MATCH("såld värme (gwh)",Leveranser!$B$1:$S$1,0),FALSE)),"",VLOOKUP($B152,Leveranser!$B$1:$S$500,MATCH("såld värme (gwh)",Leveranser!$B$1:$S$1,0),FALSE))</f>
        <v>17</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195">
        <f t="shared" si="41"/>
        <v>0.67540723083035359</v>
      </c>
      <c r="AP152" t="str">
        <f>IFERROR(VLOOKUP($B152,Miljövärden!$B$2:$H$550,7,FALSE),"Nej, saknas")</f>
        <v>Ja</v>
      </c>
      <c r="AQ152" t="str">
        <f>IFERROR(VLOOKUP($B152,Miljövärden!$B$2:$H$550,6,FALSE),"Nej, saknas")</f>
        <v>Nej</v>
      </c>
      <c r="AU152">
        <f t="shared" si="42"/>
        <v>0.6</v>
      </c>
      <c r="AV152">
        <f t="shared" si="43"/>
        <v>0</v>
      </c>
      <c r="AW152">
        <f t="shared" si="44"/>
        <v>24.4</v>
      </c>
      <c r="AX152">
        <f t="shared" si="45"/>
        <v>0</v>
      </c>
      <c r="AZ152">
        <f t="shared" si="46"/>
        <v>24.4</v>
      </c>
      <c r="BC152">
        <f t="shared" si="47"/>
        <v>0.17</v>
      </c>
      <c r="BD152">
        <f t="shared" si="48"/>
        <v>0</v>
      </c>
      <c r="BE152">
        <f t="shared" si="49"/>
        <v>24.4</v>
      </c>
      <c r="BF152">
        <f t="shared" si="50"/>
        <v>0</v>
      </c>
      <c r="BG152">
        <f t="shared" si="51"/>
        <v>0.6</v>
      </c>
      <c r="BH152">
        <f t="shared" si="52"/>
        <v>25.17</v>
      </c>
      <c r="BJ152" s="195">
        <f t="shared" si="53"/>
        <v>6.7540723083035362E-3</v>
      </c>
      <c r="BK152" s="195">
        <f t="shared" si="54"/>
        <v>0</v>
      </c>
      <c r="BL152" s="195">
        <f t="shared" si="55"/>
        <v>0.96940802542709559</v>
      </c>
      <c r="BM152" s="195">
        <f t="shared" si="56"/>
        <v>0</v>
      </c>
      <c r="BN152" s="195">
        <f t="shared" si="57"/>
        <v>2.3837902264600714E-2</v>
      </c>
    </row>
    <row r="153" spans="1:66" x14ac:dyDescent="0.25">
      <c r="A153" s="2" t="s">
        <v>243</v>
      </c>
      <c r="B153" s="2" t="s">
        <v>244</v>
      </c>
      <c r="C153">
        <f>VLOOKUP($B153,'Tillförd energi'!$B$1:$AI$700,MATCH(C$1,'Tillförd energi'!$B$1:$AQ$1,0),FALSE)</f>
        <v>0</v>
      </c>
      <c r="D153">
        <f>VLOOKUP($B153,'Tillförd energi'!$B$1:$AI$700,MATCH(D$1,'Tillförd energi'!$B$1:$AQ$1,0),FALSE)</f>
        <v>0</v>
      </c>
      <c r="E153">
        <f>VLOOKUP($B153,'Tillförd energi'!$B$1:$AI$700,MATCH(E$1,'Tillförd energi'!$B$1:$AQ$1,0),FALSE)</f>
        <v>0</v>
      </c>
      <c r="F153">
        <f>VLOOKUP($B153,'Tillförd energi'!$B$1:$AI$700,MATCH(F$1,'Tillförd energi'!$B$1:$AQ$1,0),FALSE)</f>
        <v>0</v>
      </c>
      <c r="G153">
        <f>VLOOKUP($B153,'Tillförd energi'!$B$1:$AI$700,MATCH(G$1,'Tillförd energi'!$B$1:$AQ$1,0),FALSE)</f>
        <v>1.7649999999999999</v>
      </c>
      <c r="H153">
        <f>VLOOKUP($B153,'Tillförd energi'!$B$1:$AI$700,MATCH(H$1,'Tillförd energi'!$B$1:$AQ$1,0),FALSE)</f>
        <v>0</v>
      </c>
      <c r="I153">
        <f>VLOOKUP($B153,'Tillförd energi'!$B$1:$AI$700,MATCH(I$1,'Tillförd energi'!$B$1:$AQ$1,0),FALSE)</f>
        <v>0</v>
      </c>
      <c r="J153">
        <f>VLOOKUP($B153,'Tillförd energi'!$B$1:$AI$700,MATCH(J$1,'Tillförd energi'!$B$1:$AQ$1,0),FALSE)</f>
        <v>0</v>
      </c>
      <c r="K153">
        <v>0</v>
      </c>
      <c r="L153">
        <f>VLOOKUP($B153,'Tillförd energi'!$B$1:$AI$700,MATCH(L$1,'Tillförd energi'!$B$1:$AQ$1,0),FALSE)</f>
        <v>0</v>
      </c>
      <c r="M153">
        <f>VLOOKUP($B153,'Tillförd energi'!$B$1:$AI$700,MATCH(M$1,'Tillförd energi'!$B$1:$AQ$1,0),FALSE)</f>
        <v>0</v>
      </c>
      <c r="N153">
        <f>VLOOKUP($B153,'Tillförd energi'!$B$1:$AI$700,MATCH(N$1,'Tillförd energi'!$B$1:$AQ$1,0),FALSE)</f>
        <v>0</v>
      </c>
      <c r="O153">
        <f>VLOOKUP($B153,'Tillförd energi'!$B$1:$AI$700,MATCH(O$1,'Tillförd energi'!$B$1:$AQ$1,0),FALSE)</f>
        <v>0</v>
      </c>
      <c r="P153">
        <f>VLOOKUP($B153,'Tillförd energi'!$B$1:$AI$700,MATCH(P$1,'Tillförd energi'!$B$1:$AQ$1,0),FALSE)</f>
        <v>0</v>
      </c>
      <c r="Q153">
        <f>VLOOKUP($B153,'Tillförd energi'!$B$1:$AI$700,MATCH(Q$1,'Tillförd energi'!$B$1:$AQ$1,0),FALSE)</f>
        <v>0</v>
      </c>
      <c r="R153">
        <f>VLOOKUP($B153,'Tillförd energi'!$B$1:$AI$700,MATCH(R$1,'Tillförd energi'!$B$1:$AQ$1,0),FALSE)</f>
        <v>0</v>
      </c>
      <c r="S153">
        <f>VLOOKUP($B153,'Tillförd energi'!$B$1:$AI$700,MATCH(S$1,'Tillförd energi'!$B$1:$AQ$1,0),FALSE)</f>
        <v>0</v>
      </c>
      <c r="T153">
        <f>VLOOKUP($B153,'Tillförd energi'!$B$1:$AI$700,MATCH(T$1,'Tillförd energi'!$B$1:$AQ$1,0),FALSE)</f>
        <v>0</v>
      </c>
      <c r="U153">
        <f>VLOOKUP($B153,'Tillförd energi'!$B$1:$AI$700,MATCH(U$1,'Tillförd energi'!$B$1:$AQ$1,0),FALSE)</f>
        <v>0</v>
      </c>
      <c r="V153">
        <f>VLOOKUP($B153,'Tillförd energi'!$B$1:$AI$700,MATCH(V$1,'Tillförd energi'!$B$1:$AQ$1,0),FALSE)</f>
        <v>0</v>
      </c>
      <c r="W153">
        <f>VLOOKUP($B153,'Tillförd energi'!$B$1:$AI$700,MATCH(W$1,'Tillförd energi'!$B$1:$AQ$1,0),FALSE)</f>
        <v>8.7029999999999994</v>
      </c>
      <c r="X153">
        <f>VLOOKUP($B153,'Tillförd energi'!$B$1:$AI$700,MATCH(X$1,'Tillförd energi'!$B$1:$AQ$1,0),FALSE)</f>
        <v>0</v>
      </c>
      <c r="Y153">
        <f>VLOOKUP($B153,'Tillförd energi'!$B$1:$AI$700,MATCH(Y$1,'Tillförd energi'!$B$1:$AQ$1,0),FALSE)</f>
        <v>0</v>
      </c>
      <c r="Z153">
        <f>VLOOKUP($B153,'Tillförd energi'!$B$1:$AI$700,MATCH(Z$1,'Tillförd energi'!$B$1:$AQ$1,0),FALSE)</f>
        <v>0</v>
      </c>
      <c r="AA153">
        <f>VLOOKUP($B153,'Tillförd energi'!$B$1:$AI$700,MATCH(AA$1,'Tillförd energi'!$B$1:$AQ$1,0),FALSE)</f>
        <v>0</v>
      </c>
      <c r="AB153">
        <f>VLOOKUP($B153,'Tillförd energi'!$B$1:$AI$700,MATCH(AB$1,'Tillförd energi'!$B$1:$AQ$1,0),FALSE)</f>
        <v>0</v>
      </c>
      <c r="AC153">
        <f>VLOOKUP($B153,'Tillförd energi'!$B$1:$AI$700,MATCH(AC$1,'Tillförd energi'!$B$1:$AQ$1,0),FALSE)</f>
        <v>0</v>
      </c>
      <c r="AD153">
        <f>VLOOKUP($B153,'Tillförd energi'!$B$1:$AI$700,MATCH(AD$1,'Tillförd energi'!$B$1:$AQ$1,0),FALSE)</f>
        <v>38.320999999999998</v>
      </c>
      <c r="AE153">
        <f>VLOOKUP($B153,'Tillförd energi'!$B$1:$AI$700,MATCH(AE$1,'Tillförd energi'!$B$1:$AQ$1,0),FALSE)</f>
        <v>0</v>
      </c>
      <c r="AF153">
        <f>VLOOKUP($B153,'Tillförd energi'!$B$1:$AI$700,MATCH(AF$1,'Tillförd energi'!$B$1:$AQ$1,0),FALSE)</f>
        <v>0.373749</v>
      </c>
      <c r="AG153">
        <f>IFERROR(VLOOKUP(B153,Miljö!$B$1:$AC$550,MATCH("Köpt mängd produktionsspecifik fjärrvärme:",Miljö!$B$1:$AC$1,0),FALSE)/1,0)</f>
        <v>0</v>
      </c>
      <c r="AI153">
        <f t="shared" si="39"/>
        <v>49.162748999999998</v>
      </c>
      <c r="AJ153">
        <f t="shared" si="40"/>
        <v>49.162748999999998</v>
      </c>
      <c r="AK153">
        <f>IF(ISERROR(1/VLOOKUP($B153,Leveranser!$B$1:$S$500,MATCH("såld värme (gwh)",Leveranser!$B$1:$S$1,0),FALSE)),"",VLOOKUP($B153,Leveranser!$B$1:$S$500,MATCH("såld värme (gwh)",Leveranser!$B$1:$S$1,0),FALSE))</f>
        <v>44.883000000000003</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195">
        <f t="shared" si="41"/>
        <v>0.91294732115163058</v>
      </c>
      <c r="AP153" t="str">
        <f>IFERROR(VLOOKUP($B153,Miljövärden!$B$2:$H$550,7,FALSE),"Nej, saknas")</f>
        <v>Ja</v>
      </c>
      <c r="AQ153" t="str">
        <f>IFERROR(VLOOKUP($B153,Miljövärden!$B$2:$H$550,6,FALSE),"Nej, saknas")</f>
        <v>Ja</v>
      </c>
      <c r="AU153">
        <f t="shared" si="42"/>
        <v>0.373749</v>
      </c>
      <c r="AV153">
        <f t="shared" si="43"/>
        <v>0</v>
      </c>
      <c r="AW153">
        <f t="shared" si="44"/>
        <v>0</v>
      </c>
      <c r="AX153">
        <f t="shared" si="45"/>
        <v>0</v>
      </c>
      <c r="AZ153">
        <f t="shared" si="46"/>
        <v>8.7029999999999994</v>
      </c>
      <c r="BC153">
        <f t="shared" si="47"/>
        <v>1.7649999999999999</v>
      </c>
      <c r="BD153">
        <f t="shared" si="48"/>
        <v>0</v>
      </c>
      <c r="BE153">
        <f t="shared" si="49"/>
        <v>8.7029999999999994</v>
      </c>
      <c r="BF153">
        <f t="shared" si="50"/>
        <v>38.320999999999998</v>
      </c>
      <c r="BG153">
        <f t="shared" si="51"/>
        <v>0.373749</v>
      </c>
      <c r="BH153">
        <f t="shared" si="52"/>
        <v>49.162748999999998</v>
      </c>
      <c r="BJ153" s="195">
        <f t="shared" si="53"/>
        <v>3.5901165738311334E-2</v>
      </c>
      <c r="BK153" s="195">
        <f t="shared" si="54"/>
        <v>0</v>
      </c>
      <c r="BL153" s="195">
        <f t="shared" si="55"/>
        <v>0.17702427502579238</v>
      </c>
      <c r="BM153" s="195">
        <f t="shared" si="56"/>
        <v>0.77947227889961967</v>
      </c>
      <c r="BN153" s="195">
        <f t="shared" si="57"/>
        <v>7.6022803362765581E-3</v>
      </c>
    </row>
    <row r="154" spans="1:66" x14ac:dyDescent="0.25">
      <c r="A154" s="2" t="s">
        <v>245</v>
      </c>
      <c r="B154" s="2" t="s">
        <v>246</v>
      </c>
      <c r="C154">
        <f>VLOOKUP($B154,'Tillförd energi'!$B$1:$AI$700,MATCH(C$1,'Tillförd energi'!$B$1:$AQ$1,0),FALSE)</f>
        <v>0</v>
      </c>
      <c r="D154">
        <f>VLOOKUP($B154,'Tillförd energi'!$B$1:$AI$700,MATCH(D$1,'Tillförd energi'!$B$1:$AQ$1,0),FALSE)</f>
        <v>0.2</v>
      </c>
      <c r="E154">
        <f>VLOOKUP($B154,'Tillförd energi'!$B$1:$AI$700,MATCH(E$1,'Tillförd energi'!$B$1:$AQ$1,0),FALSE)</f>
        <v>0</v>
      </c>
      <c r="F154">
        <f>VLOOKUP($B154,'Tillförd energi'!$B$1:$AI$700,MATCH(F$1,'Tillförd energi'!$B$1:$AQ$1,0),FALSE)</f>
        <v>0</v>
      </c>
      <c r="G154">
        <f>VLOOKUP($B154,'Tillförd energi'!$B$1:$AI$700,MATCH(G$1,'Tillförd energi'!$B$1:$AQ$1,0),FALSE)</f>
        <v>0</v>
      </c>
      <c r="H154">
        <f>VLOOKUP($B154,'Tillförd energi'!$B$1:$AI$700,MATCH(H$1,'Tillförd energi'!$B$1:$AQ$1,0),FALSE)</f>
        <v>0</v>
      </c>
      <c r="I154">
        <f>VLOOKUP($B154,'Tillförd energi'!$B$1:$AI$700,MATCH(I$1,'Tillförd energi'!$B$1:$AQ$1,0),FALSE)</f>
        <v>0</v>
      </c>
      <c r="J154">
        <f>VLOOKUP($B154,'Tillförd energi'!$B$1:$AI$700,MATCH(J$1,'Tillförd energi'!$B$1:$AQ$1,0),FALSE)</f>
        <v>0</v>
      </c>
      <c r="K154">
        <v>0</v>
      </c>
      <c r="L154">
        <f>VLOOKUP($B154,'Tillförd energi'!$B$1:$AI$700,MATCH(L$1,'Tillförd energi'!$B$1:$AQ$1,0),FALSE)</f>
        <v>0</v>
      </c>
      <c r="M154">
        <f>VLOOKUP($B154,'Tillförd energi'!$B$1:$AI$700,MATCH(M$1,'Tillförd energi'!$B$1:$AQ$1,0),FALSE)</f>
        <v>11</v>
      </c>
      <c r="N154">
        <f>VLOOKUP($B154,'Tillförd energi'!$B$1:$AI$700,MATCH(N$1,'Tillförd energi'!$B$1:$AQ$1,0),FALSE)</f>
        <v>0</v>
      </c>
      <c r="O154">
        <f>VLOOKUP($B154,'Tillförd energi'!$B$1:$AI$700,MATCH(O$1,'Tillförd energi'!$B$1:$AQ$1,0),FALSE)</f>
        <v>0</v>
      </c>
      <c r="P154">
        <f>VLOOKUP($B154,'Tillförd energi'!$B$1:$AI$700,MATCH(P$1,'Tillförd energi'!$B$1:$AQ$1,0),FALSE)</f>
        <v>27</v>
      </c>
      <c r="Q154">
        <f>VLOOKUP($B154,'Tillförd energi'!$B$1:$AI$700,MATCH(Q$1,'Tillförd energi'!$B$1:$AQ$1,0),FALSE)</f>
        <v>0</v>
      </c>
      <c r="R154">
        <f>VLOOKUP($B154,'Tillförd energi'!$B$1:$AI$700,MATCH(R$1,'Tillförd energi'!$B$1:$AQ$1,0),FALSE)</f>
        <v>5</v>
      </c>
      <c r="S154">
        <f>VLOOKUP($B154,'Tillförd energi'!$B$1:$AI$700,MATCH(S$1,'Tillförd energi'!$B$1:$AQ$1,0),FALSE)</f>
        <v>0</v>
      </c>
      <c r="T154">
        <f>VLOOKUP($B154,'Tillförd energi'!$B$1:$AI$700,MATCH(T$1,'Tillförd energi'!$B$1:$AQ$1,0),FALSE)</f>
        <v>0</v>
      </c>
      <c r="U154">
        <f>VLOOKUP($B154,'Tillförd energi'!$B$1:$AI$700,MATCH(U$1,'Tillförd energi'!$B$1:$AQ$1,0),FALSE)</f>
        <v>0</v>
      </c>
      <c r="V154">
        <f>VLOOKUP($B154,'Tillförd energi'!$B$1:$AI$700,MATCH(V$1,'Tillförd energi'!$B$1:$AQ$1,0),FALSE)</f>
        <v>0</v>
      </c>
      <c r="W154">
        <f>VLOOKUP($B154,'Tillförd energi'!$B$1:$AI$700,MATCH(W$1,'Tillförd energi'!$B$1:$AQ$1,0),FALSE)</f>
        <v>0</v>
      </c>
      <c r="X154">
        <f>VLOOKUP($B154,'Tillförd energi'!$B$1:$AI$700,MATCH(X$1,'Tillförd energi'!$B$1:$AQ$1,0),FALSE)</f>
        <v>0</v>
      </c>
      <c r="Y154">
        <f>VLOOKUP($B154,'Tillförd energi'!$B$1:$AI$700,MATCH(Y$1,'Tillförd energi'!$B$1:$AQ$1,0),FALSE)</f>
        <v>0</v>
      </c>
      <c r="Z154">
        <f>VLOOKUP($B154,'Tillförd energi'!$B$1:$AI$700,MATCH(Z$1,'Tillförd energi'!$B$1:$AQ$1,0),FALSE)</f>
        <v>0.6</v>
      </c>
      <c r="AA154">
        <f>VLOOKUP($B154,'Tillförd energi'!$B$1:$AI$700,MATCH(AA$1,'Tillförd energi'!$B$1:$AQ$1,0),FALSE)</f>
        <v>0</v>
      </c>
      <c r="AB154">
        <f>VLOOKUP($B154,'Tillförd energi'!$B$1:$AI$700,MATCH(AB$1,'Tillförd energi'!$B$1:$AQ$1,0),FALSE)</f>
        <v>0</v>
      </c>
      <c r="AC154">
        <f>VLOOKUP($B154,'Tillförd energi'!$B$1:$AI$700,MATCH(AC$1,'Tillförd energi'!$B$1:$AQ$1,0),FALSE)</f>
        <v>6</v>
      </c>
      <c r="AD154">
        <f>VLOOKUP($B154,'Tillförd energi'!$B$1:$AI$700,MATCH(AD$1,'Tillförd energi'!$B$1:$AQ$1,0),FALSE)</f>
        <v>0</v>
      </c>
      <c r="AE154">
        <f>VLOOKUP($B154,'Tillförd energi'!$B$1:$AI$700,MATCH(AE$1,'Tillförd energi'!$B$1:$AQ$1,0),FALSE)</f>
        <v>0</v>
      </c>
      <c r="AF154">
        <f>VLOOKUP($B154,'Tillförd energi'!$B$1:$AI$700,MATCH(AF$1,'Tillförd energi'!$B$1:$AQ$1,0),FALSE)</f>
        <v>1</v>
      </c>
      <c r="AG154">
        <f>IFERROR(VLOOKUP(B154,Miljö!$B$1:$AC$550,MATCH("Köpt mängd produktionsspecifik fjärrvärme:",Miljö!$B$1:$AC$1,0),FALSE)/1,0)</f>
        <v>0</v>
      </c>
      <c r="AI154">
        <f t="shared" si="39"/>
        <v>50.800000000000004</v>
      </c>
      <c r="AJ154">
        <f t="shared" si="40"/>
        <v>50.800000000000004</v>
      </c>
      <c r="AK154">
        <f>IF(ISERROR(1/VLOOKUP($B154,Leveranser!$B$1:$S$500,MATCH("såld värme (gwh)",Leveranser!$B$1:$S$1,0),FALSE)),"",VLOOKUP($B154,Leveranser!$B$1:$S$500,MATCH("såld värme (gwh)",Leveranser!$B$1:$S$1,0),FALSE))</f>
        <v>34</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195">
        <f t="shared" si="41"/>
        <v>0.66929133858267709</v>
      </c>
      <c r="AP154" t="str">
        <f>IFERROR(VLOOKUP($B154,Miljövärden!$B$2:$H$550,7,FALSE),"Nej, saknas")</f>
        <v>Ja</v>
      </c>
      <c r="AQ154" t="str">
        <f>IFERROR(VLOOKUP($B154,Miljövärden!$B$2:$H$550,6,FALSE),"Nej, saknas")</f>
        <v>Ja</v>
      </c>
      <c r="AU154">
        <f t="shared" si="42"/>
        <v>1.6</v>
      </c>
      <c r="AV154">
        <f t="shared" si="43"/>
        <v>0</v>
      </c>
      <c r="AW154">
        <f t="shared" si="44"/>
        <v>38</v>
      </c>
      <c r="AX154">
        <f t="shared" si="45"/>
        <v>5</v>
      </c>
      <c r="AZ154">
        <f t="shared" si="46"/>
        <v>43</v>
      </c>
      <c r="BC154">
        <f t="shared" si="47"/>
        <v>0.2</v>
      </c>
      <c r="BD154">
        <f t="shared" si="48"/>
        <v>0</v>
      </c>
      <c r="BE154">
        <f t="shared" si="49"/>
        <v>43</v>
      </c>
      <c r="BF154">
        <f t="shared" si="50"/>
        <v>6</v>
      </c>
      <c r="BG154">
        <f t="shared" si="51"/>
        <v>1.6</v>
      </c>
      <c r="BH154">
        <f t="shared" si="52"/>
        <v>50.800000000000004</v>
      </c>
      <c r="BJ154" s="195">
        <f t="shared" si="53"/>
        <v>3.937007874015748E-3</v>
      </c>
      <c r="BK154" s="195">
        <f t="shared" si="54"/>
        <v>0</v>
      </c>
      <c r="BL154" s="195">
        <f t="shared" si="55"/>
        <v>0.84645669291338577</v>
      </c>
      <c r="BM154" s="195">
        <f t="shared" si="56"/>
        <v>0.11811023622047243</v>
      </c>
      <c r="BN154" s="195">
        <f t="shared" si="57"/>
        <v>3.1496062992125984E-2</v>
      </c>
    </row>
    <row r="155" spans="1:66" x14ac:dyDescent="0.25">
      <c r="A155" s="2" t="s">
        <v>247</v>
      </c>
      <c r="B155" s="2" t="s">
        <v>248</v>
      </c>
      <c r="C155">
        <f>VLOOKUP($B155,'Tillförd energi'!$B$1:$AI$700,MATCH(C$1,'Tillförd energi'!$B$1:$AQ$1,0),FALSE)</f>
        <v>0</v>
      </c>
      <c r="D155">
        <f>VLOOKUP($B155,'Tillförd energi'!$B$1:$AI$700,MATCH(D$1,'Tillförd energi'!$B$1:$AQ$1,0),FALSE)</f>
        <v>0</v>
      </c>
      <c r="E155">
        <f>VLOOKUP($B155,'Tillförd energi'!$B$1:$AI$700,MATCH(E$1,'Tillförd energi'!$B$1:$AQ$1,0),FALSE)</f>
        <v>0</v>
      </c>
      <c r="F155">
        <f>VLOOKUP($B155,'Tillförd energi'!$B$1:$AI$700,MATCH(F$1,'Tillförd energi'!$B$1:$AQ$1,0),FALSE)</f>
        <v>0</v>
      </c>
      <c r="G155">
        <f>VLOOKUP($B155,'Tillförd energi'!$B$1:$AI$700,MATCH(G$1,'Tillförd energi'!$B$1:$AQ$1,0),FALSE)</f>
        <v>0</v>
      </c>
      <c r="H155">
        <f>VLOOKUP($B155,'Tillförd energi'!$B$1:$AI$700,MATCH(H$1,'Tillförd energi'!$B$1:$AQ$1,0),FALSE)</f>
        <v>0</v>
      </c>
      <c r="I155">
        <f>VLOOKUP($B155,'Tillförd energi'!$B$1:$AI$700,MATCH(I$1,'Tillförd energi'!$B$1:$AQ$1,0),FALSE)</f>
        <v>0</v>
      </c>
      <c r="J155">
        <f>VLOOKUP($B155,'Tillförd energi'!$B$1:$AI$700,MATCH(J$1,'Tillförd energi'!$B$1:$AQ$1,0),FALSE)</f>
        <v>0</v>
      </c>
      <c r="K155">
        <v>0</v>
      </c>
      <c r="L155">
        <f>VLOOKUP($B155,'Tillförd energi'!$B$1:$AI$700,MATCH(L$1,'Tillförd energi'!$B$1:$AQ$1,0),FALSE)</f>
        <v>0</v>
      </c>
      <c r="M155">
        <f>VLOOKUP($B155,'Tillförd energi'!$B$1:$AI$700,MATCH(M$1,'Tillförd energi'!$B$1:$AQ$1,0),FALSE)</f>
        <v>0</v>
      </c>
      <c r="N155">
        <f>VLOOKUP($B155,'Tillförd energi'!$B$1:$AI$700,MATCH(N$1,'Tillförd energi'!$B$1:$AQ$1,0),FALSE)</f>
        <v>0</v>
      </c>
      <c r="O155">
        <f>VLOOKUP($B155,'Tillförd energi'!$B$1:$AI$700,MATCH(O$1,'Tillförd energi'!$B$1:$AQ$1,0),FALSE)</f>
        <v>0</v>
      </c>
      <c r="P155">
        <f>VLOOKUP($B155,'Tillförd energi'!$B$1:$AI$700,MATCH(P$1,'Tillförd energi'!$B$1:$AQ$1,0),FALSE)</f>
        <v>0</v>
      </c>
      <c r="Q155">
        <f>VLOOKUP($B155,'Tillförd energi'!$B$1:$AI$700,MATCH(Q$1,'Tillförd energi'!$B$1:$AQ$1,0),FALSE)</f>
        <v>0</v>
      </c>
      <c r="R155">
        <f>VLOOKUP($B155,'Tillförd energi'!$B$1:$AI$700,MATCH(R$1,'Tillförd energi'!$B$1:$AQ$1,0),FALSE)</f>
        <v>0</v>
      </c>
      <c r="S155">
        <f>VLOOKUP($B155,'Tillförd energi'!$B$1:$AI$700,MATCH(S$1,'Tillförd energi'!$B$1:$AQ$1,0),FALSE)</f>
        <v>0</v>
      </c>
      <c r="T155">
        <f>VLOOKUP($B155,'Tillförd energi'!$B$1:$AI$700,MATCH(T$1,'Tillförd energi'!$B$1:$AQ$1,0),FALSE)</f>
        <v>0</v>
      </c>
      <c r="U155">
        <f>VLOOKUP($B155,'Tillförd energi'!$B$1:$AI$700,MATCH(U$1,'Tillförd energi'!$B$1:$AQ$1,0),FALSE)</f>
        <v>0</v>
      </c>
      <c r="V155">
        <f>VLOOKUP($B155,'Tillförd energi'!$B$1:$AI$700,MATCH(V$1,'Tillförd energi'!$B$1:$AQ$1,0),FALSE)</f>
        <v>0</v>
      </c>
      <c r="W155">
        <f>VLOOKUP($B155,'Tillförd energi'!$B$1:$AI$700,MATCH(W$1,'Tillförd energi'!$B$1:$AQ$1,0),FALSE)</f>
        <v>0</v>
      </c>
      <c r="X155">
        <f>VLOOKUP($B155,'Tillförd energi'!$B$1:$AI$700,MATCH(X$1,'Tillförd energi'!$B$1:$AQ$1,0),FALSE)</f>
        <v>0</v>
      </c>
      <c r="Y155">
        <f>VLOOKUP($B155,'Tillförd energi'!$B$1:$AI$700,MATCH(Y$1,'Tillförd energi'!$B$1:$AQ$1,0),FALSE)</f>
        <v>0</v>
      </c>
      <c r="Z155">
        <f>VLOOKUP($B155,'Tillförd energi'!$B$1:$AI$700,MATCH(Z$1,'Tillförd energi'!$B$1:$AQ$1,0),FALSE)</f>
        <v>0</v>
      </c>
      <c r="AA155">
        <f>VLOOKUP($B155,'Tillförd energi'!$B$1:$AI$700,MATCH(AA$1,'Tillförd energi'!$B$1:$AQ$1,0),FALSE)</f>
        <v>0</v>
      </c>
      <c r="AB155">
        <f>VLOOKUP($B155,'Tillförd energi'!$B$1:$AI$700,MATCH(AB$1,'Tillförd energi'!$B$1:$AQ$1,0),FALSE)</f>
        <v>0</v>
      </c>
      <c r="AC155">
        <f>VLOOKUP($B155,'Tillförd energi'!$B$1:$AI$700,MATCH(AC$1,'Tillförd energi'!$B$1:$AQ$1,0),FALSE)</f>
        <v>0</v>
      </c>
      <c r="AD155">
        <f>VLOOKUP($B155,'Tillförd energi'!$B$1:$AI$700,MATCH(AD$1,'Tillförd energi'!$B$1:$AQ$1,0),FALSE)</f>
        <v>0</v>
      </c>
      <c r="AE155">
        <f>VLOOKUP($B155,'Tillförd energi'!$B$1:$AI$700,MATCH(AE$1,'Tillförd energi'!$B$1:$AQ$1,0),FALSE)</f>
        <v>0</v>
      </c>
      <c r="AF155">
        <f>VLOOKUP($B155,'Tillförd energi'!$B$1:$AI$700,MATCH(AF$1,'Tillförd energi'!$B$1:$AQ$1,0),FALSE)</f>
        <v>0</v>
      </c>
      <c r="AG155">
        <f>IFERROR(VLOOKUP(B155,Miljö!$B$1:$AC$550,MATCH("Köpt mängd produktionsspecifik fjärrvärme:",Miljö!$B$1:$AC$1,0),FALSE)/1,0)</f>
        <v>0</v>
      </c>
      <c r="AI155">
        <f t="shared" si="39"/>
        <v>0</v>
      </c>
      <c r="AJ155">
        <f t="shared" si="40"/>
        <v>0</v>
      </c>
      <c r="AK155" t="str">
        <f>IF(ISERROR(1/VLOOKUP($B155,Leveranser!$B$1:$S$500,MATCH("såld värme (gwh)",Leveranser!$B$1:$S$1,0),FALSE)),"",VLOOKUP($B155,Leveranser!$B$1:$S$500,MATCH("såld värme (gwh)",Leveranser!$B$1:$S$1,0),FALSE))</f>
        <v/>
      </c>
      <c r="AL155">
        <f>VLOOKUP($B155,Leveranser!$B$1:$Y$500,MATCH("Totalt såld fjärrvärme till andra fjärrvärmeföretag",Leveranser!$B$1:$AA$1,0),FALSE)</f>
        <v>0</v>
      </c>
      <c r="AM155">
        <f>IF(ISERROR(1/VLOOKUP($B155,Miljö!$B$1:$S$500,MATCH("Såld mängd produktionsspecifik fjärrvärme (GWh)",Miljö!$B$1:$R$1,0),FALSE)),0,VLOOKUP($B155,Miljö!$B$1:$S$500,MATCH("Såld mängd produktionsspecifik fjärrvärme (GWh)",Miljö!$B$1:$R$1,0),FALSE))</f>
        <v>0</v>
      </c>
      <c r="AN155" s="195" t="str">
        <f t="shared" si="41"/>
        <v/>
      </c>
      <c r="AP155" t="str">
        <f>IFERROR(VLOOKUP($B155,Miljövärden!$B$2:$H$550,7,FALSE),"Nej, saknas")</f>
        <v>Nej</v>
      </c>
      <c r="AQ155" t="str">
        <f>IFERROR(VLOOKUP($B155,Miljövärden!$B$2:$H$550,6,FALSE),"Nej, saknas")</f>
        <v>Ja</v>
      </c>
      <c r="AU155">
        <f t="shared" si="42"/>
        <v>0</v>
      </c>
      <c r="AV155">
        <f t="shared" si="43"/>
        <v>0</v>
      </c>
      <c r="AW155">
        <f t="shared" si="44"/>
        <v>0</v>
      </c>
      <c r="AX155">
        <f t="shared" si="45"/>
        <v>0</v>
      </c>
      <c r="AZ155">
        <f t="shared" si="46"/>
        <v>0</v>
      </c>
      <c r="BC155">
        <f t="shared" si="47"/>
        <v>0</v>
      </c>
      <c r="BD155">
        <f t="shared" si="48"/>
        <v>0</v>
      </c>
      <c r="BE155">
        <f t="shared" si="49"/>
        <v>0</v>
      </c>
      <c r="BF155">
        <f t="shared" si="50"/>
        <v>0</v>
      </c>
      <c r="BG155">
        <f t="shared" si="51"/>
        <v>0</v>
      </c>
      <c r="BH155">
        <f t="shared" si="52"/>
        <v>0</v>
      </c>
      <c r="BJ155" s="195" t="e">
        <f t="shared" si="53"/>
        <v>#DIV/0!</v>
      </c>
      <c r="BK155" s="195" t="e">
        <f t="shared" si="54"/>
        <v>#DIV/0!</v>
      </c>
      <c r="BL155" s="195" t="e">
        <f t="shared" si="55"/>
        <v>#DIV/0!</v>
      </c>
      <c r="BM155" s="195" t="e">
        <f t="shared" si="56"/>
        <v>#DIV/0!</v>
      </c>
      <c r="BN155" s="195" t="e">
        <f t="shared" si="57"/>
        <v>#DIV/0!</v>
      </c>
    </row>
    <row r="156" spans="1:66" x14ac:dyDescent="0.25">
      <c r="A156" s="2" t="s">
        <v>247</v>
      </c>
      <c r="B156" s="2" t="s">
        <v>249</v>
      </c>
      <c r="C156">
        <f>VLOOKUP($B156,'Tillförd energi'!$B$1:$AI$700,MATCH(C$1,'Tillförd energi'!$B$1:$AQ$1,0),FALSE)</f>
        <v>0</v>
      </c>
      <c r="D156">
        <f>VLOOKUP($B156,'Tillförd energi'!$B$1:$AI$700,MATCH(D$1,'Tillförd energi'!$B$1:$AQ$1,0),FALSE)</f>
        <v>0.6</v>
      </c>
      <c r="E156">
        <f>VLOOKUP($B156,'Tillförd energi'!$B$1:$AI$700,MATCH(E$1,'Tillförd energi'!$B$1:$AQ$1,0),FALSE)</f>
        <v>0</v>
      </c>
      <c r="F156">
        <f>VLOOKUP($B156,'Tillförd energi'!$B$1:$AI$700,MATCH(F$1,'Tillförd energi'!$B$1:$AQ$1,0),FALSE)</f>
        <v>0</v>
      </c>
      <c r="G156">
        <f>VLOOKUP($B156,'Tillförd energi'!$B$1:$AI$700,MATCH(G$1,'Tillförd energi'!$B$1:$AQ$1,0),FALSE)</f>
        <v>0</v>
      </c>
      <c r="H156">
        <f>VLOOKUP($B156,'Tillförd energi'!$B$1:$AI$700,MATCH(H$1,'Tillförd energi'!$B$1:$AQ$1,0),FALSE)</f>
        <v>0</v>
      </c>
      <c r="I156">
        <f>VLOOKUP($B156,'Tillförd energi'!$B$1:$AI$700,MATCH(I$1,'Tillförd energi'!$B$1:$AQ$1,0),FALSE)</f>
        <v>0</v>
      </c>
      <c r="J156">
        <f>VLOOKUP($B156,'Tillförd energi'!$B$1:$AI$700,MATCH(J$1,'Tillförd energi'!$B$1:$AQ$1,0),FALSE)</f>
        <v>0</v>
      </c>
      <c r="K156">
        <v>0</v>
      </c>
      <c r="L156">
        <f>VLOOKUP($B156,'Tillförd energi'!$B$1:$AI$700,MATCH(L$1,'Tillförd energi'!$B$1:$AQ$1,0),FALSE)</f>
        <v>0</v>
      </c>
      <c r="M156">
        <f>VLOOKUP($B156,'Tillförd energi'!$B$1:$AI$700,MATCH(M$1,'Tillförd energi'!$B$1:$AQ$1,0),FALSE)</f>
        <v>0</v>
      </c>
      <c r="N156">
        <f>VLOOKUP($B156,'Tillförd energi'!$B$1:$AI$700,MATCH(N$1,'Tillförd energi'!$B$1:$AQ$1,0),FALSE)</f>
        <v>0</v>
      </c>
      <c r="O156">
        <f>VLOOKUP($B156,'Tillförd energi'!$B$1:$AI$700,MATCH(O$1,'Tillförd energi'!$B$1:$AQ$1,0),FALSE)</f>
        <v>0</v>
      </c>
      <c r="P156">
        <f>VLOOKUP($B156,'Tillförd energi'!$B$1:$AI$700,MATCH(P$1,'Tillförd energi'!$B$1:$AQ$1,0),FALSE)</f>
        <v>0</v>
      </c>
      <c r="Q156">
        <f>VLOOKUP($B156,'Tillförd energi'!$B$1:$AI$700,MATCH(Q$1,'Tillförd energi'!$B$1:$AQ$1,0),FALSE)</f>
        <v>17.411799999999999</v>
      </c>
      <c r="R156">
        <f>VLOOKUP($B156,'Tillförd energi'!$B$1:$AI$700,MATCH(R$1,'Tillförd energi'!$B$1:$AQ$1,0),FALSE)</f>
        <v>6.5</v>
      </c>
      <c r="S156">
        <f>VLOOKUP($B156,'Tillförd energi'!$B$1:$AI$700,MATCH(S$1,'Tillförd energi'!$B$1:$AQ$1,0),FALSE)</f>
        <v>0</v>
      </c>
      <c r="T156">
        <f>VLOOKUP($B156,'Tillförd energi'!$B$1:$AI$700,MATCH(T$1,'Tillförd energi'!$B$1:$AQ$1,0),FALSE)</f>
        <v>0</v>
      </c>
      <c r="U156">
        <f>VLOOKUP($B156,'Tillförd energi'!$B$1:$AI$700,MATCH(U$1,'Tillförd energi'!$B$1:$AQ$1,0),FALSE)</f>
        <v>0</v>
      </c>
      <c r="V156">
        <f>VLOOKUP($B156,'Tillförd energi'!$B$1:$AI$700,MATCH(V$1,'Tillförd energi'!$B$1:$AQ$1,0),FALSE)</f>
        <v>0</v>
      </c>
      <c r="W156">
        <f>VLOOKUP($B156,'Tillförd energi'!$B$1:$AI$700,MATCH(W$1,'Tillförd energi'!$B$1:$AQ$1,0),FALSE)</f>
        <v>0</v>
      </c>
      <c r="X156">
        <f>VLOOKUP($B156,'Tillförd energi'!$B$1:$AI$700,MATCH(X$1,'Tillförd energi'!$B$1:$AQ$1,0),FALSE)</f>
        <v>0</v>
      </c>
      <c r="Y156">
        <f>VLOOKUP($B156,'Tillförd energi'!$B$1:$AI$700,MATCH(Y$1,'Tillförd energi'!$B$1:$AQ$1,0),FALSE)</f>
        <v>0</v>
      </c>
      <c r="Z156">
        <f>VLOOKUP($B156,'Tillförd energi'!$B$1:$AI$700,MATCH(Z$1,'Tillförd energi'!$B$1:$AQ$1,0),FALSE)</f>
        <v>0.6</v>
      </c>
      <c r="AA156">
        <f>VLOOKUP($B156,'Tillförd energi'!$B$1:$AI$700,MATCH(AA$1,'Tillförd energi'!$B$1:$AQ$1,0),FALSE)</f>
        <v>0</v>
      </c>
      <c r="AB156">
        <f>VLOOKUP($B156,'Tillförd energi'!$B$1:$AI$700,MATCH(AB$1,'Tillförd energi'!$B$1:$AQ$1,0),FALSE)</f>
        <v>0</v>
      </c>
      <c r="AC156">
        <f>VLOOKUP($B156,'Tillförd energi'!$B$1:$AI$700,MATCH(AC$1,'Tillförd energi'!$B$1:$AQ$1,0),FALSE)</f>
        <v>0</v>
      </c>
      <c r="AD156">
        <f>VLOOKUP($B156,'Tillförd energi'!$B$1:$AI$700,MATCH(AD$1,'Tillförd energi'!$B$1:$AQ$1,0),FALSE)</f>
        <v>0</v>
      </c>
      <c r="AE156">
        <f>VLOOKUP($B156,'Tillförd energi'!$B$1:$AI$700,MATCH(AE$1,'Tillförd energi'!$B$1:$AQ$1,0),FALSE)</f>
        <v>0</v>
      </c>
      <c r="AF156">
        <f>VLOOKUP($B156,'Tillförd energi'!$B$1:$AI$700,MATCH(AF$1,'Tillförd energi'!$B$1:$AQ$1,0),FALSE)</f>
        <v>0.55589999999999995</v>
      </c>
      <c r="AG156">
        <f>IFERROR(VLOOKUP(B156,Miljö!$B$1:$AC$550,MATCH("Köpt mängd produktionsspecifik fjärrvärme:",Miljö!$B$1:$AC$1,0),FALSE)/1,0)</f>
        <v>0</v>
      </c>
      <c r="AI156">
        <f t="shared" si="39"/>
        <v>25.667700000000004</v>
      </c>
      <c r="AJ156">
        <f t="shared" si="40"/>
        <v>25.667700000000004</v>
      </c>
      <c r="AK156">
        <f>IF(ISERROR(1/VLOOKUP($B156,Leveranser!$B$1:$S$500,MATCH("såld värme (gwh)",Leveranser!$B$1:$S$1,0),FALSE)),"",VLOOKUP($B156,Leveranser!$B$1:$S$500,MATCH("såld värme (gwh)",Leveranser!$B$1:$S$1,0),FALSE))</f>
        <v>18.53</v>
      </c>
      <c r="AL156">
        <f>VLOOKUP($B156,Leveranser!$B$1:$Y$500,MATCH("Totalt såld fjärrvärme till andra fjärrvärmeföretag",Leveranser!$B$1:$AA$1,0),FALSE)</f>
        <v>0</v>
      </c>
      <c r="AM156">
        <f>IF(ISERROR(1/VLOOKUP($B156,Miljö!$B$1:$S$500,MATCH("Såld mängd produktionsspecifik fjärrvärme (GWh)",Miljö!$B$1:$R$1,0),FALSE)),0,VLOOKUP($B156,Miljö!$B$1:$S$500,MATCH("Såld mängd produktionsspecifik fjärrvärme (GWh)",Miljö!$B$1:$R$1,0),FALSE))</f>
        <v>0</v>
      </c>
      <c r="AN156" s="195">
        <f t="shared" si="41"/>
        <v>0.72191898767711948</v>
      </c>
      <c r="AP156" t="str">
        <f>IFERROR(VLOOKUP($B156,Miljövärden!$B$2:$H$550,7,FALSE),"Nej, saknas")</f>
        <v>Ja</v>
      </c>
      <c r="AQ156" t="str">
        <f>IFERROR(VLOOKUP($B156,Miljövärden!$B$2:$H$550,6,FALSE),"Nej, saknas")</f>
        <v>Ja</v>
      </c>
      <c r="AU156">
        <f t="shared" si="42"/>
        <v>1.1558999999999999</v>
      </c>
      <c r="AV156">
        <f t="shared" si="43"/>
        <v>0</v>
      </c>
      <c r="AW156">
        <f t="shared" si="44"/>
        <v>17.411799999999999</v>
      </c>
      <c r="AX156">
        <f t="shared" si="45"/>
        <v>6.5</v>
      </c>
      <c r="AZ156">
        <f t="shared" si="46"/>
        <v>23.911799999999999</v>
      </c>
      <c r="BC156">
        <f t="shared" si="47"/>
        <v>0.6</v>
      </c>
      <c r="BD156">
        <f t="shared" si="48"/>
        <v>0</v>
      </c>
      <c r="BE156">
        <f t="shared" si="49"/>
        <v>23.911799999999999</v>
      </c>
      <c r="BF156">
        <f t="shared" si="50"/>
        <v>0</v>
      </c>
      <c r="BG156">
        <f t="shared" si="51"/>
        <v>1.1558999999999999</v>
      </c>
      <c r="BH156">
        <f t="shared" si="52"/>
        <v>25.6677</v>
      </c>
      <c r="BJ156" s="195">
        <f t="shared" si="53"/>
        <v>2.3375682277726479E-2</v>
      </c>
      <c r="BK156" s="195">
        <f t="shared" si="54"/>
        <v>0</v>
      </c>
      <c r="BL156" s="195">
        <f t="shared" si="55"/>
        <v>0.93159106581423345</v>
      </c>
      <c r="BM156" s="195">
        <f t="shared" si="56"/>
        <v>0</v>
      </c>
      <c r="BN156" s="195">
        <f t="shared" si="57"/>
        <v>4.5033251908040063E-2</v>
      </c>
    </row>
    <row r="157" spans="1:66" x14ac:dyDescent="0.25">
      <c r="A157" s="2" t="s">
        <v>247</v>
      </c>
      <c r="B157" s="2" t="s">
        <v>250</v>
      </c>
      <c r="C157">
        <f>VLOOKUP($B157,'Tillförd energi'!$B$1:$AI$700,MATCH(C$1,'Tillförd energi'!$B$1:$AQ$1,0),FALSE)</f>
        <v>0</v>
      </c>
      <c r="D157">
        <f>VLOOKUP($B157,'Tillförd energi'!$B$1:$AI$700,MATCH(D$1,'Tillförd energi'!$B$1:$AQ$1,0),FALSE)</f>
        <v>3.5</v>
      </c>
      <c r="E157">
        <f>VLOOKUP($B157,'Tillförd energi'!$B$1:$AI$700,MATCH(E$1,'Tillförd energi'!$B$1:$AQ$1,0),FALSE)</f>
        <v>0</v>
      </c>
      <c r="F157">
        <f>VLOOKUP($B157,'Tillförd energi'!$B$1:$AI$700,MATCH(F$1,'Tillförd energi'!$B$1:$AQ$1,0),FALSE)</f>
        <v>0</v>
      </c>
      <c r="G157">
        <f>VLOOKUP($B157,'Tillförd energi'!$B$1:$AI$700,MATCH(G$1,'Tillförd energi'!$B$1:$AQ$1,0),FALSE)</f>
        <v>0</v>
      </c>
      <c r="H157">
        <f>VLOOKUP($B157,'Tillförd energi'!$B$1:$AI$700,MATCH(H$1,'Tillförd energi'!$B$1:$AQ$1,0),FALSE)</f>
        <v>0</v>
      </c>
      <c r="I157">
        <f>VLOOKUP($B157,'Tillförd energi'!$B$1:$AI$700,MATCH(I$1,'Tillförd energi'!$B$1:$AQ$1,0),FALSE)</f>
        <v>0</v>
      </c>
      <c r="J157">
        <f>VLOOKUP($B157,'Tillförd energi'!$B$1:$AI$700,MATCH(J$1,'Tillförd energi'!$B$1:$AQ$1,0),FALSE)</f>
        <v>0</v>
      </c>
      <c r="K157">
        <v>0</v>
      </c>
      <c r="L157">
        <f>VLOOKUP($B157,'Tillförd energi'!$B$1:$AI$700,MATCH(L$1,'Tillförd energi'!$B$1:$AQ$1,0),FALSE)</f>
        <v>0</v>
      </c>
      <c r="M157">
        <f>VLOOKUP($B157,'Tillförd energi'!$B$1:$AI$700,MATCH(M$1,'Tillförd energi'!$B$1:$AQ$1,0),FALSE)</f>
        <v>0</v>
      </c>
      <c r="N157">
        <f>VLOOKUP($B157,'Tillförd energi'!$B$1:$AI$700,MATCH(N$1,'Tillförd energi'!$B$1:$AQ$1,0),FALSE)</f>
        <v>0</v>
      </c>
      <c r="O157">
        <f>VLOOKUP($B157,'Tillförd energi'!$B$1:$AI$700,MATCH(O$1,'Tillförd energi'!$B$1:$AQ$1,0),FALSE)</f>
        <v>0</v>
      </c>
      <c r="P157">
        <f>VLOOKUP($B157,'Tillförd energi'!$B$1:$AI$700,MATCH(P$1,'Tillförd energi'!$B$1:$AQ$1,0),FALSE)</f>
        <v>57.1</v>
      </c>
      <c r="Q157">
        <f>VLOOKUP($B157,'Tillförd energi'!$B$1:$AI$700,MATCH(Q$1,'Tillförd energi'!$B$1:$AQ$1,0),FALSE)</f>
        <v>0</v>
      </c>
      <c r="R157">
        <f>VLOOKUP($B157,'Tillförd energi'!$B$1:$AI$700,MATCH(R$1,'Tillförd energi'!$B$1:$AQ$1,0),FALSE)</f>
        <v>12.9</v>
      </c>
      <c r="S157">
        <f>VLOOKUP($B157,'Tillförd energi'!$B$1:$AI$700,MATCH(S$1,'Tillförd energi'!$B$1:$AQ$1,0),FALSE)</f>
        <v>0</v>
      </c>
      <c r="T157">
        <f>VLOOKUP($B157,'Tillförd energi'!$B$1:$AI$700,MATCH(T$1,'Tillförd energi'!$B$1:$AQ$1,0),FALSE)</f>
        <v>0</v>
      </c>
      <c r="U157">
        <f>VLOOKUP($B157,'Tillförd energi'!$B$1:$AI$700,MATCH(U$1,'Tillförd energi'!$B$1:$AQ$1,0),FALSE)</f>
        <v>0</v>
      </c>
      <c r="V157">
        <f>VLOOKUP($B157,'Tillförd energi'!$B$1:$AI$700,MATCH(V$1,'Tillförd energi'!$B$1:$AQ$1,0),FALSE)</f>
        <v>0</v>
      </c>
      <c r="W157">
        <f>VLOOKUP($B157,'Tillförd energi'!$B$1:$AI$700,MATCH(W$1,'Tillförd energi'!$B$1:$AQ$1,0),FALSE)</f>
        <v>0</v>
      </c>
      <c r="X157">
        <f>VLOOKUP($B157,'Tillförd energi'!$B$1:$AI$700,MATCH(X$1,'Tillförd energi'!$B$1:$AQ$1,0),FALSE)</f>
        <v>0</v>
      </c>
      <c r="Y157">
        <f>VLOOKUP($B157,'Tillförd energi'!$B$1:$AI$700,MATCH(Y$1,'Tillförd energi'!$B$1:$AQ$1,0),FALSE)</f>
        <v>0</v>
      </c>
      <c r="Z157">
        <f>VLOOKUP($B157,'Tillförd energi'!$B$1:$AI$700,MATCH(Z$1,'Tillförd energi'!$B$1:$AQ$1,0),FALSE)</f>
        <v>0.7</v>
      </c>
      <c r="AA157">
        <f>VLOOKUP($B157,'Tillförd energi'!$B$1:$AI$700,MATCH(AA$1,'Tillförd energi'!$B$1:$AQ$1,0),FALSE)</f>
        <v>0</v>
      </c>
      <c r="AB157">
        <f>VLOOKUP($B157,'Tillförd energi'!$B$1:$AI$700,MATCH(AB$1,'Tillförd energi'!$B$1:$AQ$1,0),FALSE)</f>
        <v>0</v>
      </c>
      <c r="AC157">
        <f>VLOOKUP($B157,'Tillförd energi'!$B$1:$AI$700,MATCH(AC$1,'Tillförd energi'!$B$1:$AQ$1,0),FALSE)</f>
        <v>4.5999999999999996</v>
      </c>
      <c r="AD157">
        <f>VLOOKUP($B157,'Tillförd energi'!$B$1:$AI$700,MATCH(AD$1,'Tillförd energi'!$B$1:$AQ$1,0),FALSE)</f>
        <v>0</v>
      </c>
      <c r="AE157">
        <f>VLOOKUP($B157,'Tillförd energi'!$B$1:$AI$700,MATCH(AE$1,'Tillförd energi'!$B$1:$AQ$1,0),FALSE)</f>
        <v>0</v>
      </c>
      <c r="AF157">
        <f>VLOOKUP($B157,'Tillförd energi'!$B$1:$AI$700,MATCH(AF$1,'Tillförd energi'!$B$1:$AQ$1,0),FALSE)</f>
        <v>1.6404000000000001</v>
      </c>
      <c r="AG157">
        <f>IFERROR(VLOOKUP(B157,Miljö!$B$1:$AC$550,MATCH("Köpt mängd produktionsspecifik fjärrvärme:",Miljö!$B$1:$AC$1,0),FALSE)/1,0)</f>
        <v>0</v>
      </c>
      <c r="AI157">
        <f t="shared" si="39"/>
        <v>80.440399999999997</v>
      </c>
      <c r="AJ157">
        <f t="shared" si="40"/>
        <v>80.440399999999997</v>
      </c>
      <c r="AK157">
        <f>IF(ISERROR(1/VLOOKUP($B157,Leveranser!$B$1:$S$500,MATCH("såld värme (gwh)",Leveranser!$B$1:$S$1,0),FALSE)),"",VLOOKUP($B157,Leveranser!$B$1:$S$500,MATCH("såld värme (gwh)",Leveranser!$B$1:$S$1,0),FALSE))</f>
        <v>54.68</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195">
        <f t="shared" si="41"/>
        <v>0.67975793258114081</v>
      </c>
      <c r="AP157" t="str">
        <f>IFERROR(VLOOKUP($B157,Miljövärden!$B$2:$H$550,7,FALSE),"Nej, saknas")</f>
        <v>Ja</v>
      </c>
      <c r="AQ157" t="str">
        <f>IFERROR(VLOOKUP($B157,Miljövärden!$B$2:$H$550,6,FALSE),"Nej, saknas")</f>
        <v>Ja</v>
      </c>
      <c r="AU157">
        <f t="shared" si="42"/>
        <v>2.3403999999999998</v>
      </c>
      <c r="AV157">
        <f t="shared" si="43"/>
        <v>0</v>
      </c>
      <c r="AW157">
        <f t="shared" si="44"/>
        <v>57.1</v>
      </c>
      <c r="AX157">
        <f t="shared" si="45"/>
        <v>12.9</v>
      </c>
      <c r="AZ157">
        <f t="shared" si="46"/>
        <v>70</v>
      </c>
      <c r="BC157">
        <f t="shared" si="47"/>
        <v>3.5</v>
      </c>
      <c r="BD157">
        <f t="shared" si="48"/>
        <v>0</v>
      </c>
      <c r="BE157">
        <f t="shared" si="49"/>
        <v>70</v>
      </c>
      <c r="BF157">
        <f t="shared" si="50"/>
        <v>4.5999999999999996</v>
      </c>
      <c r="BG157">
        <f t="shared" si="51"/>
        <v>2.3403999999999998</v>
      </c>
      <c r="BH157">
        <f t="shared" si="52"/>
        <v>80.440399999999997</v>
      </c>
      <c r="BJ157" s="195">
        <f t="shared" si="53"/>
        <v>4.3510474836027671E-2</v>
      </c>
      <c r="BK157" s="195">
        <f t="shared" si="54"/>
        <v>0</v>
      </c>
      <c r="BL157" s="195">
        <f t="shared" si="55"/>
        <v>0.87020949672055337</v>
      </c>
      <c r="BM157" s="195">
        <f t="shared" si="56"/>
        <v>5.718519549877922E-2</v>
      </c>
      <c r="BN157" s="195">
        <f t="shared" si="57"/>
        <v>2.9094832944639756E-2</v>
      </c>
    </row>
    <row r="158" spans="1:66" x14ac:dyDescent="0.25">
      <c r="A158" s="2" t="s">
        <v>247</v>
      </c>
      <c r="B158" s="2" t="s">
        <v>251</v>
      </c>
      <c r="C158">
        <f>VLOOKUP($B158,'Tillförd energi'!$B$1:$AI$700,MATCH(C$1,'Tillförd energi'!$B$1:$AQ$1,0),FALSE)</f>
        <v>0</v>
      </c>
      <c r="D158">
        <f>VLOOKUP($B158,'Tillförd energi'!$B$1:$AI$700,MATCH(D$1,'Tillförd energi'!$B$1:$AQ$1,0),FALSE)</f>
        <v>1.9</v>
      </c>
      <c r="E158">
        <f>VLOOKUP($B158,'Tillförd energi'!$B$1:$AI$700,MATCH(E$1,'Tillförd energi'!$B$1:$AQ$1,0),FALSE)</f>
        <v>0</v>
      </c>
      <c r="F158">
        <f>VLOOKUP($B158,'Tillförd energi'!$B$1:$AI$700,MATCH(F$1,'Tillförd energi'!$B$1:$AQ$1,0),FALSE)</f>
        <v>0.6</v>
      </c>
      <c r="G158">
        <f>VLOOKUP($B158,'Tillförd energi'!$B$1:$AI$700,MATCH(G$1,'Tillförd energi'!$B$1:$AQ$1,0),FALSE)</f>
        <v>0</v>
      </c>
      <c r="H158">
        <f>VLOOKUP($B158,'Tillförd energi'!$B$1:$AI$700,MATCH(H$1,'Tillförd energi'!$B$1:$AQ$1,0),FALSE)</f>
        <v>0</v>
      </c>
      <c r="I158">
        <f>VLOOKUP($B158,'Tillförd energi'!$B$1:$AI$700,MATCH(I$1,'Tillförd energi'!$B$1:$AQ$1,0),FALSE)</f>
        <v>0</v>
      </c>
      <c r="J158">
        <f>VLOOKUP($B158,'Tillförd energi'!$B$1:$AI$700,MATCH(J$1,'Tillförd energi'!$B$1:$AQ$1,0),FALSE)</f>
        <v>0</v>
      </c>
      <c r="K158">
        <v>0</v>
      </c>
      <c r="L158">
        <f>VLOOKUP($B158,'Tillförd energi'!$B$1:$AI$700,MATCH(L$1,'Tillförd energi'!$B$1:$AQ$1,0),FALSE)</f>
        <v>53.840200000000003</v>
      </c>
      <c r="M158">
        <f>VLOOKUP($B158,'Tillförd energi'!$B$1:$AI$700,MATCH(M$1,'Tillförd energi'!$B$1:$AQ$1,0),FALSE)</f>
        <v>89.405000000000001</v>
      </c>
      <c r="N158">
        <f>VLOOKUP($B158,'Tillförd energi'!$B$1:$AI$700,MATCH(N$1,'Tillförd energi'!$B$1:$AQ$1,0),FALSE)</f>
        <v>9.5196400000000008</v>
      </c>
      <c r="O158">
        <f>VLOOKUP($B158,'Tillförd energi'!$B$1:$AI$700,MATCH(O$1,'Tillförd energi'!$B$1:$AQ$1,0),FALSE)</f>
        <v>65.221800000000002</v>
      </c>
      <c r="P158">
        <f>VLOOKUP($B158,'Tillförd energi'!$B$1:$AI$700,MATCH(P$1,'Tillförd energi'!$B$1:$AQ$1,0),FALSE)</f>
        <v>123.351</v>
      </c>
      <c r="Q158">
        <f>VLOOKUP($B158,'Tillförd energi'!$B$1:$AI$700,MATCH(Q$1,'Tillförd energi'!$B$1:$AQ$1,0),FALSE)</f>
        <v>0</v>
      </c>
      <c r="R158">
        <f>VLOOKUP($B158,'Tillförd energi'!$B$1:$AI$700,MATCH(R$1,'Tillförd energi'!$B$1:$AQ$1,0),FALSE)</f>
        <v>5.12764E-2</v>
      </c>
      <c r="S158">
        <f>VLOOKUP($B158,'Tillförd energi'!$B$1:$AI$700,MATCH(S$1,'Tillförd energi'!$B$1:$AQ$1,0),FALSE)</f>
        <v>4.4866799999999998</v>
      </c>
      <c r="T158">
        <f>VLOOKUP($B158,'Tillförd energi'!$B$1:$AI$700,MATCH(T$1,'Tillförd energi'!$B$1:$AQ$1,0),FALSE)</f>
        <v>0</v>
      </c>
      <c r="U158">
        <f>VLOOKUP($B158,'Tillförd energi'!$B$1:$AI$700,MATCH(U$1,'Tillförd energi'!$B$1:$AQ$1,0),FALSE)</f>
        <v>0</v>
      </c>
      <c r="V158">
        <f>VLOOKUP($B158,'Tillförd energi'!$B$1:$AI$700,MATCH(V$1,'Tillförd energi'!$B$1:$AQ$1,0),FALSE)</f>
        <v>0</v>
      </c>
      <c r="W158">
        <f>VLOOKUP($B158,'Tillförd energi'!$B$1:$AI$700,MATCH(W$1,'Tillförd energi'!$B$1:$AQ$1,0),FALSE)</f>
        <v>0.02</v>
      </c>
      <c r="X158">
        <f>VLOOKUP($B158,'Tillförd energi'!$B$1:$AI$700,MATCH(X$1,'Tillförd energi'!$B$1:$AQ$1,0),FALSE)</f>
        <v>0</v>
      </c>
      <c r="Y158">
        <f>VLOOKUP($B158,'Tillförd energi'!$B$1:$AI$700,MATCH(Y$1,'Tillförd energi'!$B$1:$AQ$1,0),FALSE)</f>
        <v>22.6493</v>
      </c>
      <c r="Z158">
        <f>VLOOKUP($B158,'Tillförd energi'!$B$1:$AI$700,MATCH(Z$1,'Tillförd energi'!$B$1:$AQ$1,0),FALSE)</f>
        <v>0</v>
      </c>
      <c r="AA158">
        <f>VLOOKUP($B158,'Tillförd energi'!$B$1:$AI$700,MATCH(AA$1,'Tillförd energi'!$B$1:$AQ$1,0),FALSE)</f>
        <v>0</v>
      </c>
      <c r="AB158">
        <f>VLOOKUP($B158,'Tillförd energi'!$B$1:$AI$700,MATCH(AB$1,'Tillförd energi'!$B$1:$AQ$1,0),FALSE)</f>
        <v>0</v>
      </c>
      <c r="AC158">
        <f>VLOOKUP($B158,'Tillförd energi'!$B$1:$AI$700,MATCH(AC$1,'Tillförd energi'!$B$1:$AQ$1,0),FALSE)</f>
        <v>135.80000000000001</v>
      </c>
      <c r="AD158">
        <f>VLOOKUP($B158,'Tillförd energi'!$B$1:$AI$700,MATCH(AD$1,'Tillförd energi'!$B$1:$AQ$1,0),FALSE)</f>
        <v>4</v>
      </c>
      <c r="AE158">
        <f>VLOOKUP($B158,'Tillförd energi'!$B$1:$AI$700,MATCH(AE$1,'Tillförd energi'!$B$1:$AQ$1,0),FALSE)</f>
        <v>0</v>
      </c>
      <c r="AF158">
        <f>VLOOKUP($B158,'Tillförd energi'!$B$1:$AI$700,MATCH(AF$1,'Tillförd energi'!$B$1:$AQ$1,0),FALSE)</f>
        <v>16.1919</v>
      </c>
      <c r="AG158">
        <f>IFERROR(VLOOKUP(B158,Miljö!$B$1:$AC$550,MATCH("Köpt mängd produktionsspecifik fjärrvärme:",Miljö!$B$1:$AC$1,0),FALSE)/1,0)</f>
        <v>0</v>
      </c>
      <c r="AI158">
        <f t="shared" si="39"/>
        <v>527.03679639999996</v>
      </c>
      <c r="AJ158">
        <f t="shared" si="40"/>
        <v>527.03679639999996</v>
      </c>
      <c r="AK158">
        <f>IF(ISERROR(1/VLOOKUP($B158,Leveranser!$B$1:$S$500,MATCH("såld värme (gwh)",Leveranser!$B$1:$S$1,0),FALSE)),"",VLOOKUP($B158,Leveranser!$B$1:$S$500,MATCH("såld värme (gwh)",Leveranser!$B$1:$S$1,0),FALSE))</f>
        <v>539.73</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1.6020000000000001</v>
      </c>
      <c r="AN158" s="195">
        <f t="shared" si="41"/>
        <v>1.0240840937230622</v>
      </c>
      <c r="AP158" t="str">
        <f>IFERROR(VLOOKUP($B158,Miljövärden!$B$2:$H$550,7,FALSE),"Nej, saknas")</f>
        <v>Ja</v>
      </c>
      <c r="AQ158" t="str">
        <f>IFERROR(VLOOKUP($B158,Miljövärden!$B$2:$H$550,6,FALSE),"Nej, saknas")</f>
        <v>Ja</v>
      </c>
      <c r="AU158">
        <f t="shared" si="42"/>
        <v>16.1919</v>
      </c>
      <c r="AV158">
        <f t="shared" si="43"/>
        <v>0</v>
      </c>
      <c r="AW158">
        <f t="shared" si="44"/>
        <v>287.49743999999998</v>
      </c>
      <c r="AX158">
        <f t="shared" si="45"/>
        <v>4.5379563999999997</v>
      </c>
      <c r="AZ158">
        <f t="shared" si="46"/>
        <v>345.89559639999999</v>
      </c>
      <c r="BC158">
        <f t="shared" si="47"/>
        <v>2.5</v>
      </c>
      <c r="BD158">
        <f t="shared" si="48"/>
        <v>22.6493</v>
      </c>
      <c r="BE158">
        <f t="shared" si="49"/>
        <v>292.05539639999995</v>
      </c>
      <c r="BF158">
        <f t="shared" si="50"/>
        <v>193.64020000000002</v>
      </c>
      <c r="BG158">
        <f t="shared" si="51"/>
        <v>16.1919</v>
      </c>
      <c r="BH158">
        <f t="shared" si="52"/>
        <v>527.03679639999996</v>
      </c>
      <c r="BJ158" s="195">
        <f t="shared" si="53"/>
        <v>4.7435018144399155E-3</v>
      </c>
      <c r="BK158" s="195">
        <f t="shared" si="54"/>
        <v>4.2974798258317591E-2</v>
      </c>
      <c r="BL158" s="195">
        <f t="shared" si="55"/>
        <v>0.55414612109614736</v>
      </c>
      <c r="BM158" s="195">
        <f t="shared" si="56"/>
        <v>0.36741305601940327</v>
      </c>
      <c r="BN158" s="195">
        <f t="shared" si="57"/>
        <v>3.0722522811691865E-2</v>
      </c>
    </row>
    <row r="159" spans="1:66" x14ac:dyDescent="0.25">
      <c r="A159" s="2" t="s">
        <v>252</v>
      </c>
      <c r="B159" s="2" t="s">
        <v>253</v>
      </c>
      <c r="C159">
        <f>VLOOKUP($B159,'Tillförd energi'!$B$1:$AI$700,MATCH(C$1,'Tillförd energi'!$B$1:$AQ$1,0),FALSE)</f>
        <v>0</v>
      </c>
      <c r="D159">
        <f>VLOOKUP($B159,'Tillförd energi'!$B$1:$AI$700,MATCH(D$1,'Tillförd energi'!$B$1:$AQ$1,0),FALSE)</f>
        <v>0</v>
      </c>
      <c r="E159">
        <f>VLOOKUP($B159,'Tillförd energi'!$B$1:$AI$700,MATCH(E$1,'Tillförd energi'!$B$1:$AQ$1,0),FALSE)</f>
        <v>0</v>
      </c>
      <c r="F159">
        <f>VLOOKUP($B159,'Tillförd energi'!$B$1:$AI$700,MATCH(F$1,'Tillförd energi'!$B$1:$AQ$1,0),FALSE)</f>
        <v>0</v>
      </c>
      <c r="G159">
        <f>VLOOKUP($B159,'Tillförd energi'!$B$1:$AI$700,MATCH(G$1,'Tillförd energi'!$B$1:$AQ$1,0),FALSE)</f>
        <v>0</v>
      </c>
      <c r="H159">
        <f>VLOOKUP($B159,'Tillförd energi'!$B$1:$AI$700,MATCH(H$1,'Tillförd energi'!$B$1:$AQ$1,0),FALSE)</f>
        <v>0</v>
      </c>
      <c r="I159">
        <f>VLOOKUP($B159,'Tillförd energi'!$B$1:$AI$700,MATCH(I$1,'Tillförd energi'!$B$1:$AQ$1,0),FALSE)</f>
        <v>0</v>
      </c>
      <c r="J159">
        <f>VLOOKUP($B159,'Tillförd energi'!$B$1:$AI$700,MATCH(J$1,'Tillförd energi'!$B$1:$AQ$1,0),FALSE)</f>
        <v>0</v>
      </c>
      <c r="K159">
        <v>0</v>
      </c>
      <c r="L159">
        <f>VLOOKUP($B159,'Tillförd energi'!$B$1:$AI$700,MATCH(L$1,'Tillförd energi'!$B$1:$AQ$1,0),FALSE)</f>
        <v>0</v>
      </c>
      <c r="M159">
        <f>VLOOKUP($B159,'Tillförd energi'!$B$1:$AI$700,MATCH(M$1,'Tillförd energi'!$B$1:$AQ$1,0),FALSE)</f>
        <v>0</v>
      </c>
      <c r="N159">
        <f>VLOOKUP($B159,'Tillförd energi'!$B$1:$AI$700,MATCH(N$1,'Tillförd energi'!$B$1:$AQ$1,0),FALSE)</f>
        <v>0</v>
      </c>
      <c r="O159">
        <f>VLOOKUP($B159,'Tillförd energi'!$B$1:$AI$700,MATCH(O$1,'Tillförd energi'!$B$1:$AQ$1,0),FALSE)</f>
        <v>0</v>
      </c>
      <c r="P159">
        <f>VLOOKUP($B159,'Tillförd energi'!$B$1:$AI$700,MATCH(P$1,'Tillförd energi'!$B$1:$AQ$1,0),FALSE)</f>
        <v>0</v>
      </c>
      <c r="Q159">
        <f>VLOOKUP($B159,'Tillförd energi'!$B$1:$AI$700,MATCH(Q$1,'Tillförd energi'!$B$1:$AQ$1,0),FALSE)</f>
        <v>0</v>
      </c>
      <c r="R159">
        <f>VLOOKUP($B159,'Tillförd energi'!$B$1:$AI$700,MATCH(R$1,'Tillförd energi'!$B$1:$AQ$1,0),FALSE)</f>
        <v>0</v>
      </c>
      <c r="S159">
        <f>VLOOKUP($B159,'Tillförd energi'!$B$1:$AI$700,MATCH(S$1,'Tillförd energi'!$B$1:$AQ$1,0),FALSE)</f>
        <v>0</v>
      </c>
      <c r="T159">
        <f>VLOOKUP($B159,'Tillförd energi'!$B$1:$AI$700,MATCH(T$1,'Tillförd energi'!$B$1:$AQ$1,0),FALSE)</f>
        <v>0</v>
      </c>
      <c r="U159">
        <f>VLOOKUP($B159,'Tillförd energi'!$B$1:$AI$700,MATCH(U$1,'Tillförd energi'!$B$1:$AQ$1,0),FALSE)</f>
        <v>0</v>
      </c>
      <c r="V159">
        <f>VLOOKUP($B159,'Tillförd energi'!$B$1:$AI$700,MATCH(V$1,'Tillförd energi'!$B$1:$AQ$1,0),FALSE)</f>
        <v>0</v>
      </c>
      <c r="W159">
        <f>VLOOKUP($B159,'Tillförd energi'!$B$1:$AI$700,MATCH(W$1,'Tillförd energi'!$B$1:$AQ$1,0),FALSE)</f>
        <v>0</v>
      </c>
      <c r="X159">
        <f>VLOOKUP($B159,'Tillförd energi'!$B$1:$AI$700,MATCH(X$1,'Tillförd energi'!$B$1:$AQ$1,0),FALSE)</f>
        <v>0</v>
      </c>
      <c r="Y159">
        <f>VLOOKUP($B159,'Tillförd energi'!$B$1:$AI$700,MATCH(Y$1,'Tillförd energi'!$B$1:$AQ$1,0),FALSE)</f>
        <v>0</v>
      </c>
      <c r="Z159">
        <f>VLOOKUP($B159,'Tillförd energi'!$B$1:$AI$700,MATCH(Z$1,'Tillförd energi'!$B$1:$AQ$1,0),FALSE)</f>
        <v>0</v>
      </c>
      <c r="AA159">
        <f>VLOOKUP($B159,'Tillförd energi'!$B$1:$AI$700,MATCH(AA$1,'Tillförd energi'!$B$1:$AQ$1,0),FALSE)</f>
        <v>0</v>
      </c>
      <c r="AB159">
        <f>VLOOKUP($B159,'Tillförd energi'!$B$1:$AI$700,MATCH(AB$1,'Tillförd energi'!$B$1:$AQ$1,0),FALSE)</f>
        <v>0</v>
      </c>
      <c r="AC159">
        <f>VLOOKUP($B159,'Tillförd energi'!$B$1:$AI$700,MATCH(AC$1,'Tillförd energi'!$B$1:$AQ$1,0),FALSE)</f>
        <v>0</v>
      </c>
      <c r="AD159">
        <f>VLOOKUP($B159,'Tillförd energi'!$B$1:$AI$700,MATCH(AD$1,'Tillförd energi'!$B$1:$AQ$1,0),FALSE)</f>
        <v>0</v>
      </c>
      <c r="AE159">
        <f>VLOOKUP($B159,'Tillförd energi'!$B$1:$AI$700,MATCH(AE$1,'Tillförd energi'!$B$1:$AQ$1,0),FALSE)</f>
        <v>0</v>
      </c>
      <c r="AF159">
        <f>VLOOKUP($B159,'Tillförd energi'!$B$1:$AI$700,MATCH(AF$1,'Tillförd energi'!$B$1:$AQ$1,0),FALSE)</f>
        <v>0</v>
      </c>
      <c r="AG159">
        <f>IFERROR(VLOOKUP(B159,Miljö!$B$1:$AC$550,MATCH("Köpt mängd produktionsspecifik fjärrvärme:",Miljö!$B$1:$AC$1,0),FALSE)/1,0)</f>
        <v>0</v>
      </c>
      <c r="AI159">
        <f t="shared" si="39"/>
        <v>0</v>
      </c>
      <c r="AJ159">
        <f t="shared" si="40"/>
        <v>0</v>
      </c>
      <c r="AK159" t="str">
        <f>IF(ISERROR(1/VLOOKUP($B159,Leveranser!$B$1:$S$500,MATCH("såld värme (gwh)",Leveranser!$B$1:$S$1,0),FALSE)),"",VLOOKUP($B159,Leveranser!$B$1:$S$500,MATCH("såld värme (gwh)",Leveranser!$B$1:$S$1,0),FALSE))</f>
        <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195" t="str">
        <f t="shared" si="41"/>
        <v/>
      </c>
      <c r="AP159" t="str">
        <f>IFERROR(VLOOKUP($B159,Miljövärden!$B$2:$H$550,7,FALSE),"Nej, saknas")</f>
        <v>Nej</v>
      </c>
      <c r="AQ159" t="str">
        <f>IFERROR(VLOOKUP($B159,Miljövärden!$B$2:$H$550,6,FALSE),"Nej, saknas")</f>
        <v>Nej</v>
      </c>
      <c r="AU159">
        <f t="shared" si="42"/>
        <v>0</v>
      </c>
      <c r="AV159">
        <f t="shared" si="43"/>
        <v>0</v>
      </c>
      <c r="AW159">
        <f t="shared" si="44"/>
        <v>0</v>
      </c>
      <c r="AX159">
        <f t="shared" si="45"/>
        <v>0</v>
      </c>
      <c r="AZ159">
        <f t="shared" si="46"/>
        <v>0</v>
      </c>
      <c r="BC159">
        <f t="shared" si="47"/>
        <v>0</v>
      </c>
      <c r="BD159">
        <f t="shared" si="48"/>
        <v>0</v>
      </c>
      <c r="BE159">
        <f t="shared" si="49"/>
        <v>0</v>
      </c>
      <c r="BF159">
        <f t="shared" si="50"/>
        <v>0</v>
      </c>
      <c r="BG159">
        <f t="shared" si="51"/>
        <v>0</v>
      </c>
      <c r="BH159">
        <f t="shared" si="52"/>
        <v>0</v>
      </c>
      <c r="BJ159" s="195" t="e">
        <f t="shared" si="53"/>
        <v>#DIV/0!</v>
      </c>
      <c r="BK159" s="195" t="e">
        <f t="shared" si="54"/>
        <v>#DIV/0!</v>
      </c>
      <c r="BL159" s="195" t="e">
        <f t="shared" si="55"/>
        <v>#DIV/0!</v>
      </c>
      <c r="BM159" s="195" t="e">
        <f t="shared" si="56"/>
        <v>#DIV/0!</v>
      </c>
      <c r="BN159" s="195" t="e">
        <f t="shared" si="57"/>
        <v>#DIV/0!</v>
      </c>
    </row>
    <row r="160" spans="1:66" x14ac:dyDescent="0.25">
      <c r="A160" s="2" t="s">
        <v>255</v>
      </c>
      <c r="B160" s="2" t="s">
        <v>256</v>
      </c>
      <c r="C160">
        <f>VLOOKUP($B160,'Tillförd energi'!$B$1:$AI$700,MATCH(C$1,'Tillförd energi'!$B$1:$AQ$1,0),FALSE)</f>
        <v>0</v>
      </c>
      <c r="D160">
        <f>VLOOKUP($B160,'Tillförd energi'!$B$1:$AI$700,MATCH(D$1,'Tillförd energi'!$B$1:$AQ$1,0),FALSE)</f>
        <v>0.68</v>
      </c>
      <c r="E160">
        <f>VLOOKUP($B160,'Tillförd energi'!$B$1:$AI$700,MATCH(E$1,'Tillförd energi'!$B$1:$AQ$1,0),FALSE)</f>
        <v>0</v>
      </c>
      <c r="F160">
        <f>VLOOKUP($B160,'Tillförd energi'!$B$1:$AI$700,MATCH(F$1,'Tillförd energi'!$B$1:$AQ$1,0),FALSE)</f>
        <v>0</v>
      </c>
      <c r="G160">
        <f>VLOOKUP($B160,'Tillförd energi'!$B$1:$AI$700,MATCH(G$1,'Tillförd energi'!$B$1:$AQ$1,0),FALSE)</f>
        <v>0</v>
      </c>
      <c r="H160">
        <f>VLOOKUP($B160,'Tillförd energi'!$B$1:$AI$700,MATCH(H$1,'Tillförd energi'!$B$1:$AQ$1,0),FALSE)</f>
        <v>0</v>
      </c>
      <c r="I160">
        <f>VLOOKUP($B160,'Tillförd energi'!$B$1:$AI$700,MATCH(I$1,'Tillförd energi'!$B$1:$AQ$1,0),FALSE)</f>
        <v>0</v>
      </c>
      <c r="J160">
        <f>VLOOKUP($B160,'Tillförd energi'!$B$1:$AI$700,MATCH(J$1,'Tillförd energi'!$B$1:$AQ$1,0),FALSE)</f>
        <v>0</v>
      </c>
      <c r="K160">
        <v>0</v>
      </c>
      <c r="L160">
        <f>VLOOKUP($B160,'Tillförd energi'!$B$1:$AI$700,MATCH(L$1,'Tillförd energi'!$B$1:$AQ$1,0),FALSE)</f>
        <v>0</v>
      </c>
      <c r="M160">
        <f>VLOOKUP($B160,'Tillförd energi'!$B$1:$AI$700,MATCH(M$1,'Tillförd energi'!$B$1:$AQ$1,0),FALSE)</f>
        <v>0</v>
      </c>
      <c r="N160">
        <f>VLOOKUP($B160,'Tillförd energi'!$B$1:$AI$700,MATCH(N$1,'Tillförd energi'!$B$1:$AQ$1,0),FALSE)</f>
        <v>3.32</v>
      </c>
      <c r="O160">
        <f>VLOOKUP($B160,'Tillförd energi'!$B$1:$AI$700,MATCH(O$1,'Tillförd energi'!$B$1:$AQ$1,0),FALSE)</f>
        <v>0</v>
      </c>
      <c r="P160">
        <f>VLOOKUP($B160,'Tillförd energi'!$B$1:$AI$700,MATCH(P$1,'Tillförd energi'!$B$1:$AQ$1,0),FALSE)</f>
        <v>11.58</v>
      </c>
      <c r="Q160">
        <f>VLOOKUP($B160,'Tillförd energi'!$B$1:$AI$700,MATCH(Q$1,'Tillförd energi'!$B$1:$AQ$1,0),FALSE)</f>
        <v>0</v>
      </c>
      <c r="R160">
        <f>VLOOKUP($B160,'Tillförd energi'!$B$1:$AI$700,MATCH(R$1,'Tillförd energi'!$B$1:$AQ$1,0),FALSE)</f>
        <v>0</v>
      </c>
      <c r="S160">
        <f>VLOOKUP($B160,'Tillförd energi'!$B$1:$AI$700,MATCH(S$1,'Tillförd energi'!$B$1:$AQ$1,0),FALSE)</f>
        <v>0</v>
      </c>
      <c r="T160">
        <f>VLOOKUP($B160,'Tillförd energi'!$B$1:$AI$700,MATCH(T$1,'Tillförd energi'!$B$1:$AQ$1,0),FALSE)</f>
        <v>0</v>
      </c>
      <c r="U160">
        <f>VLOOKUP($B160,'Tillförd energi'!$B$1:$AI$700,MATCH(U$1,'Tillförd energi'!$B$1:$AQ$1,0),FALSE)</f>
        <v>0</v>
      </c>
      <c r="V160">
        <f>VLOOKUP($B160,'Tillförd energi'!$B$1:$AI$700,MATCH(V$1,'Tillförd energi'!$B$1:$AQ$1,0),FALSE)</f>
        <v>0</v>
      </c>
      <c r="W160">
        <f>VLOOKUP($B160,'Tillförd energi'!$B$1:$AI$700,MATCH(W$1,'Tillförd energi'!$B$1:$AQ$1,0),FALSE)</f>
        <v>0</v>
      </c>
      <c r="X160">
        <f>VLOOKUP($B160,'Tillförd energi'!$B$1:$AI$700,MATCH(X$1,'Tillförd energi'!$B$1:$AQ$1,0),FALSE)</f>
        <v>0</v>
      </c>
      <c r="Y160">
        <f>VLOOKUP($B160,'Tillförd energi'!$B$1:$AI$700,MATCH(Y$1,'Tillförd energi'!$B$1:$AQ$1,0),FALSE)</f>
        <v>0</v>
      </c>
      <c r="Z160">
        <f>VLOOKUP($B160,'Tillförd energi'!$B$1:$AI$700,MATCH(Z$1,'Tillförd energi'!$B$1:$AQ$1,0),FALSE)</f>
        <v>0</v>
      </c>
      <c r="AA160">
        <f>VLOOKUP($B160,'Tillförd energi'!$B$1:$AI$700,MATCH(AA$1,'Tillförd energi'!$B$1:$AQ$1,0),FALSE)</f>
        <v>0</v>
      </c>
      <c r="AB160">
        <f>VLOOKUP($B160,'Tillförd energi'!$B$1:$AI$700,MATCH(AB$1,'Tillförd energi'!$B$1:$AQ$1,0),FALSE)</f>
        <v>0</v>
      </c>
      <c r="AC160">
        <f>VLOOKUP($B160,'Tillförd energi'!$B$1:$AI$700,MATCH(AC$1,'Tillförd energi'!$B$1:$AQ$1,0),FALSE)</f>
        <v>1.98</v>
      </c>
      <c r="AD160">
        <f>VLOOKUP($B160,'Tillförd energi'!$B$1:$AI$700,MATCH(AD$1,'Tillförd energi'!$B$1:$AQ$1,0),FALSE)</f>
        <v>0</v>
      </c>
      <c r="AE160">
        <f>VLOOKUP($B160,'Tillförd energi'!$B$1:$AI$700,MATCH(AE$1,'Tillförd energi'!$B$1:$AQ$1,0),FALSE)</f>
        <v>0</v>
      </c>
      <c r="AF160">
        <f>VLOOKUP($B160,'Tillförd energi'!$B$1:$AI$700,MATCH(AF$1,'Tillförd energi'!$B$1:$AQ$1,0),FALSE)</f>
        <v>0.39</v>
      </c>
      <c r="AG160">
        <f>IFERROR(VLOOKUP(B160,Miljö!$B$1:$AC$550,MATCH("Köpt mängd produktionsspecifik fjärrvärme:",Miljö!$B$1:$AC$1,0),FALSE)/1,0)</f>
        <v>0</v>
      </c>
      <c r="AI160">
        <f t="shared" si="39"/>
        <v>17.95</v>
      </c>
      <c r="AJ160">
        <f t="shared" si="40"/>
        <v>17.95</v>
      </c>
      <c r="AK160">
        <f>IF(ISERROR(1/VLOOKUP($B160,Leveranser!$B$1:$S$500,MATCH("såld värme (gwh)",Leveranser!$B$1:$S$1,0),FALSE)),"",VLOOKUP($B160,Leveranser!$B$1:$S$500,MATCH("såld värme (gwh)",Leveranser!$B$1:$S$1,0),FALSE))</f>
        <v>12.343999999999999</v>
      </c>
      <c r="AL160">
        <f>VLOOKUP($B160,Leveranser!$B$1:$Y$500,MATCH("Totalt såld fjärrvärme till andra fjärrvärmeföretag",Leveranser!$B$1:$AA$1,0),FALSE)</f>
        <v>0</v>
      </c>
      <c r="AM160">
        <f>IF(ISERROR(1/VLOOKUP($B160,Miljö!$B$1:$S$500,MATCH("Såld mängd produktionsspecifik fjärrvärme (GWh)",Miljö!$B$1:$R$1,0),FALSE)),0,VLOOKUP($B160,Miljö!$B$1:$S$500,MATCH("Såld mängd produktionsspecifik fjärrvärme (GWh)",Miljö!$B$1:$R$1,0),FALSE))</f>
        <v>0</v>
      </c>
      <c r="AN160" s="195">
        <f t="shared" si="41"/>
        <v>0.68768802228412251</v>
      </c>
      <c r="AP160" t="str">
        <f>IFERROR(VLOOKUP($B160,Miljövärden!$B$2:$H$550,7,FALSE),"Nej, saknas")</f>
        <v>Ja</v>
      </c>
      <c r="AQ160" t="str">
        <f>IFERROR(VLOOKUP($B160,Miljövärden!$B$2:$H$550,6,FALSE),"Nej, saknas")</f>
        <v>Ja</v>
      </c>
      <c r="AU160">
        <f t="shared" si="42"/>
        <v>0.39</v>
      </c>
      <c r="AV160">
        <f t="shared" si="43"/>
        <v>0</v>
      </c>
      <c r="AW160">
        <f t="shared" si="44"/>
        <v>14.9</v>
      </c>
      <c r="AX160">
        <f t="shared" si="45"/>
        <v>0</v>
      </c>
      <c r="AZ160">
        <f t="shared" si="46"/>
        <v>14.9</v>
      </c>
      <c r="BC160">
        <f t="shared" si="47"/>
        <v>0.68</v>
      </c>
      <c r="BD160">
        <f t="shared" si="48"/>
        <v>0</v>
      </c>
      <c r="BE160">
        <f t="shared" si="49"/>
        <v>14.9</v>
      </c>
      <c r="BF160">
        <f t="shared" si="50"/>
        <v>1.98</v>
      </c>
      <c r="BG160">
        <f t="shared" si="51"/>
        <v>0.39</v>
      </c>
      <c r="BH160">
        <f t="shared" si="52"/>
        <v>17.95</v>
      </c>
      <c r="BJ160" s="195">
        <f t="shared" si="53"/>
        <v>3.7883008356545962E-2</v>
      </c>
      <c r="BK160" s="195">
        <f t="shared" si="54"/>
        <v>0</v>
      </c>
      <c r="BL160" s="195">
        <f t="shared" si="55"/>
        <v>0.83008356545961004</v>
      </c>
      <c r="BM160" s="195">
        <f t="shared" si="56"/>
        <v>0.11030640668523677</v>
      </c>
      <c r="BN160" s="195">
        <f t="shared" si="57"/>
        <v>2.1727019498607242E-2</v>
      </c>
    </row>
    <row r="161" spans="1:66" x14ac:dyDescent="0.25">
      <c r="A161" s="2" t="s">
        <v>255</v>
      </c>
      <c r="B161" s="2" t="s">
        <v>257</v>
      </c>
      <c r="C161">
        <f>VLOOKUP($B161,'Tillförd energi'!$B$1:$AI$700,MATCH(C$1,'Tillförd energi'!$B$1:$AQ$1,0),FALSE)</f>
        <v>0</v>
      </c>
      <c r="D161">
        <f>VLOOKUP($B161,'Tillförd energi'!$B$1:$AI$700,MATCH(D$1,'Tillförd energi'!$B$1:$AQ$1,0),FALSE)</f>
        <v>5.6639999999999997</v>
      </c>
      <c r="E161">
        <f>VLOOKUP($B161,'Tillförd energi'!$B$1:$AI$700,MATCH(E$1,'Tillförd energi'!$B$1:$AQ$1,0),FALSE)</f>
        <v>0</v>
      </c>
      <c r="F161">
        <f>VLOOKUP($B161,'Tillförd energi'!$B$1:$AI$700,MATCH(F$1,'Tillförd energi'!$B$1:$AQ$1,0),FALSE)</f>
        <v>18.329999999999998</v>
      </c>
      <c r="G161">
        <f>VLOOKUP($B161,'Tillförd energi'!$B$1:$AI$700,MATCH(G$1,'Tillförd energi'!$B$1:$AQ$1,0),FALSE)</f>
        <v>0</v>
      </c>
      <c r="H161">
        <f>VLOOKUP($B161,'Tillförd energi'!$B$1:$AI$700,MATCH(H$1,'Tillförd energi'!$B$1:$AQ$1,0),FALSE)</f>
        <v>0</v>
      </c>
      <c r="I161">
        <f>VLOOKUP($B161,'Tillförd energi'!$B$1:$AI$700,MATCH(I$1,'Tillförd energi'!$B$1:$AQ$1,0),FALSE)</f>
        <v>218.44200000000001</v>
      </c>
      <c r="J161">
        <f>VLOOKUP($B161,'Tillförd energi'!$B$1:$AI$700,MATCH(J$1,'Tillförd energi'!$B$1:$AQ$1,0),FALSE)</f>
        <v>0</v>
      </c>
      <c r="K161">
        <v>0</v>
      </c>
      <c r="L161">
        <f>VLOOKUP($B161,'Tillförd energi'!$B$1:$AI$700,MATCH(L$1,'Tillförd energi'!$B$1:$AQ$1,0),FALSE)</f>
        <v>0</v>
      </c>
      <c r="M161">
        <f>VLOOKUP($B161,'Tillförd energi'!$B$1:$AI$700,MATCH(M$1,'Tillförd energi'!$B$1:$AQ$1,0),FALSE)</f>
        <v>26.008500000000002</v>
      </c>
      <c r="N161">
        <f>VLOOKUP($B161,'Tillförd energi'!$B$1:$AI$700,MATCH(N$1,'Tillförd energi'!$B$1:$AQ$1,0),FALSE)</f>
        <v>152.042</v>
      </c>
      <c r="O161">
        <f>VLOOKUP($B161,'Tillförd energi'!$B$1:$AI$700,MATCH(O$1,'Tillförd energi'!$B$1:$AQ$1,0),FALSE)</f>
        <v>21.6144</v>
      </c>
      <c r="P161">
        <f>VLOOKUP($B161,'Tillförd energi'!$B$1:$AI$700,MATCH(P$1,'Tillförd energi'!$B$1:$AQ$1,0),FALSE)</f>
        <v>50.667200000000001</v>
      </c>
      <c r="Q161">
        <f>VLOOKUP($B161,'Tillförd energi'!$B$1:$AI$700,MATCH(Q$1,'Tillförd energi'!$B$1:$AQ$1,0),FALSE)</f>
        <v>12.3896</v>
      </c>
      <c r="R161">
        <f>VLOOKUP($B161,'Tillförd energi'!$B$1:$AI$700,MATCH(R$1,'Tillförd energi'!$B$1:$AQ$1,0),FALSE)</f>
        <v>24.97</v>
      </c>
      <c r="S161">
        <f>VLOOKUP($B161,'Tillförd energi'!$B$1:$AI$700,MATCH(S$1,'Tillförd energi'!$B$1:$AQ$1,0),FALSE)</f>
        <v>0</v>
      </c>
      <c r="T161">
        <f>VLOOKUP($B161,'Tillförd energi'!$B$1:$AI$700,MATCH(T$1,'Tillförd energi'!$B$1:$AQ$1,0),FALSE)</f>
        <v>62.18</v>
      </c>
      <c r="U161">
        <f>VLOOKUP($B161,'Tillförd energi'!$B$1:$AI$700,MATCH(U$1,'Tillförd energi'!$B$1:$AQ$1,0),FALSE)</f>
        <v>0</v>
      </c>
      <c r="V161">
        <f>VLOOKUP($B161,'Tillförd energi'!$B$1:$AI$700,MATCH(V$1,'Tillförd energi'!$B$1:$AQ$1,0),FALSE)</f>
        <v>0</v>
      </c>
      <c r="W161">
        <f>VLOOKUP($B161,'Tillförd energi'!$B$1:$AI$700,MATCH(W$1,'Tillförd energi'!$B$1:$AQ$1,0),FALSE)</f>
        <v>0</v>
      </c>
      <c r="X161">
        <f>VLOOKUP($B161,'Tillförd energi'!$B$1:$AI$700,MATCH(X$1,'Tillförd energi'!$B$1:$AQ$1,0),FALSE)</f>
        <v>0</v>
      </c>
      <c r="Y161">
        <f>VLOOKUP($B161,'Tillförd energi'!$B$1:$AI$700,MATCH(Y$1,'Tillförd energi'!$B$1:$AQ$1,0),FALSE)</f>
        <v>0</v>
      </c>
      <c r="Z161">
        <f>VLOOKUP($B161,'Tillförd energi'!$B$1:$AI$700,MATCH(Z$1,'Tillförd energi'!$B$1:$AQ$1,0),FALSE)</f>
        <v>0</v>
      </c>
      <c r="AA161">
        <f>VLOOKUP($B161,'Tillförd energi'!$B$1:$AI$700,MATCH(AA$1,'Tillförd energi'!$B$1:$AQ$1,0),FALSE)</f>
        <v>10.81</v>
      </c>
      <c r="AB161">
        <f>VLOOKUP($B161,'Tillförd energi'!$B$1:$AI$700,MATCH(AB$1,'Tillförd energi'!$B$1:$AQ$1,0),FALSE)</f>
        <v>21.02</v>
      </c>
      <c r="AC161">
        <f>VLOOKUP($B161,'Tillförd energi'!$B$1:$AI$700,MATCH(AC$1,'Tillförd energi'!$B$1:$AQ$1,0),FALSE)</f>
        <v>113.26</v>
      </c>
      <c r="AD161">
        <f>VLOOKUP($B161,'Tillförd energi'!$B$1:$AI$700,MATCH(AD$1,'Tillförd energi'!$B$1:$AQ$1,0),FALSE)</f>
        <v>0</v>
      </c>
      <c r="AE161">
        <f>VLOOKUP($B161,'Tillförd energi'!$B$1:$AI$700,MATCH(AE$1,'Tillförd energi'!$B$1:$AQ$1,0),FALSE)</f>
        <v>0</v>
      </c>
      <c r="AF161">
        <f>VLOOKUP($B161,'Tillförd energi'!$B$1:$AI$700,MATCH(AF$1,'Tillförd energi'!$B$1:$AQ$1,0),FALSE)</f>
        <v>28.720500000000001</v>
      </c>
      <c r="AG161">
        <f>IFERROR(VLOOKUP(B161,Miljö!$B$1:$AC$550,MATCH("Köpt mängd produktionsspecifik fjärrvärme:",Miljö!$B$1:$AC$1,0),FALSE)/1,0)</f>
        <v>0</v>
      </c>
      <c r="AI161">
        <f t="shared" si="39"/>
        <v>766.11819999999977</v>
      </c>
      <c r="AJ161">
        <f t="shared" si="40"/>
        <v>766.11819999999977</v>
      </c>
      <c r="AK161">
        <f>IF(ISERROR(1/VLOOKUP($B161,Leveranser!$B$1:$S$500,MATCH("såld värme (gwh)",Leveranser!$B$1:$S$1,0),FALSE)),"",VLOOKUP($B161,Leveranser!$B$1:$S$500,MATCH("såld värme (gwh)",Leveranser!$B$1:$S$1,0),FALSE))</f>
        <v>703.62</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9.6189999999999998</v>
      </c>
      <c r="AN161" s="195">
        <f t="shared" si="41"/>
        <v>0.91842224868173106</v>
      </c>
      <c r="AP161" t="str">
        <f>IFERROR(VLOOKUP($B161,Miljövärden!$B$2:$H$550,7,FALSE),"Nej, saknas")</f>
        <v>Ja</v>
      </c>
      <c r="AQ161" t="str">
        <f>IFERROR(VLOOKUP($B161,Miljövärden!$B$2:$H$550,6,FALSE),"Nej, saknas")</f>
        <v>Ja</v>
      </c>
      <c r="AU161">
        <f t="shared" si="42"/>
        <v>39.530500000000004</v>
      </c>
      <c r="AV161">
        <f t="shared" si="43"/>
        <v>0</v>
      </c>
      <c r="AW161">
        <f t="shared" si="44"/>
        <v>262.7217</v>
      </c>
      <c r="AX161">
        <f t="shared" si="45"/>
        <v>87.15</v>
      </c>
      <c r="AZ161">
        <f t="shared" si="46"/>
        <v>349.87169999999998</v>
      </c>
      <c r="BC161">
        <f t="shared" si="47"/>
        <v>23.994</v>
      </c>
      <c r="BD161">
        <f t="shared" si="48"/>
        <v>0</v>
      </c>
      <c r="BE161">
        <f t="shared" si="49"/>
        <v>349.87169999999998</v>
      </c>
      <c r="BF161">
        <f t="shared" si="50"/>
        <v>352.72200000000004</v>
      </c>
      <c r="BG161">
        <f t="shared" si="51"/>
        <v>39.530500000000004</v>
      </c>
      <c r="BH161">
        <f t="shared" si="52"/>
        <v>766.1182</v>
      </c>
      <c r="BJ161" s="195">
        <f t="shared" si="53"/>
        <v>3.1318927027187186E-2</v>
      </c>
      <c r="BK161" s="195">
        <f t="shared" si="54"/>
        <v>0</v>
      </c>
      <c r="BL161" s="195">
        <f t="shared" si="55"/>
        <v>0.45668109698999448</v>
      </c>
      <c r="BM161" s="195">
        <f t="shared" si="56"/>
        <v>0.46040154117210641</v>
      </c>
      <c r="BN161" s="195">
        <f t="shared" si="57"/>
        <v>5.1598434810711982E-2</v>
      </c>
    </row>
    <row r="162" spans="1:66" x14ac:dyDescent="0.25">
      <c r="A162" s="2" t="s">
        <v>255</v>
      </c>
      <c r="B162" s="2" t="s">
        <v>258</v>
      </c>
      <c r="C162">
        <f>VLOOKUP($B162,'Tillförd energi'!$B$1:$AI$700,MATCH(C$1,'Tillförd energi'!$B$1:$AQ$1,0),FALSE)</f>
        <v>0</v>
      </c>
      <c r="D162">
        <f>VLOOKUP($B162,'Tillförd energi'!$B$1:$AI$700,MATCH(D$1,'Tillförd energi'!$B$1:$AQ$1,0),FALSE)</f>
        <v>0</v>
      </c>
      <c r="E162">
        <f>VLOOKUP($B162,'Tillförd energi'!$B$1:$AI$700,MATCH(E$1,'Tillförd energi'!$B$1:$AQ$1,0),FALSE)</f>
        <v>0</v>
      </c>
      <c r="F162">
        <f>VLOOKUP($B162,'Tillförd energi'!$B$1:$AI$700,MATCH(F$1,'Tillförd energi'!$B$1:$AQ$1,0),FALSE)</f>
        <v>0</v>
      </c>
      <c r="G162">
        <f>VLOOKUP($B162,'Tillförd energi'!$B$1:$AI$700,MATCH(G$1,'Tillförd energi'!$B$1:$AQ$1,0),FALSE)</f>
        <v>0</v>
      </c>
      <c r="H162">
        <f>VLOOKUP($B162,'Tillförd energi'!$B$1:$AI$700,MATCH(H$1,'Tillförd energi'!$B$1:$AQ$1,0),FALSE)</f>
        <v>0</v>
      </c>
      <c r="I162">
        <f>VLOOKUP($B162,'Tillförd energi'!$B$1:$AI$700,MATCH(I$1,'Tillförd energi'!$B$1:$AQ$1,0),FALSE)</f>
        <v>0</v>
      </c>
      <c r="J162">
        <f>VLOOKUP($B162,'Tillförd energi'!$B$1:$AI$700,MATCH(J$1,'Tillförd energi'!$B$1:$AQ$1,0),FALSE)</f>
        <v>0</v>
      </c>
      <c r="K162">
        <v>0</v>
      </c>
      <c r="L162">
        <f>VLOOKUP($B162,'Tillförd energi'!$B$1:$AI$700,MATCH(L$1,'Tillförd energi'!$B$1:$AQ$1,0),FALSE)</f>
        <v>0</v>
      </c>
      <c r="M162">
        <f>VLOOKUP($B162,'Tillförd energi'!$B$1:$AI$700,MATCH(M$1,'Tillförd energi'!$B$1:$AQ$1,0),FALSE)</f>
        <v>0</v>
      </c>
      <c r="N162">
        <f>VLOOKUP($B162,'Tillförd energi'!$B$1:$AI$700,MATCH(N$1,'Tillförd energi'!$B$1:$AQ$1,0),FALSE)</f>
        <v>0</v>
      </c>
      <c r="O162">
        <f>VLOOKUP($B162,'Tillförd energi'!$B$1:$AI$700,MATCH(O$1,'Tillförd energi'!$B$1:$AQ$1,0),FALSE)</f>
        <v>0</v>
      </c>
      <c r="P162">
        <f>VLOOKUP($B162,'Tillförd energi'!$B$1:$AI$700,MATCH(P$1,'Tillförd energi'!$B$1:$AQ$1,0),FALSE)</f>
        <v>0</v>
      </c>
      <c r="Q162">
        <f>VLOOKUP($B162,'Tillförd energi'!$B$1:$AI$700,MATCH(Q$1,'Tillförd energi'!$B$1:$AQ$1,0),FALSE)</f>
        <v>0</v>
      </c>
      <c r="R162">
        <f>VLOOKUP($B162,'Tillförd energi'!$B$1:$AI$700,MATCH(R$1,'Tillförd energi'!$B$1:$AQ$1,0),FALSE)</f>
        <v>0</v>
      </c>
      <c r="S162">
        <f>VLOOKUP($B162,'Tillförd energi'!$B$1:$AI$700,MATCH(S$1,'Tillförd energi'!$B$1:$AQ$1,0),FALSE)</f>
        <v>0</v>
      </c>
      <c r="T162">
        <f>VLOOKUP($B162,'Tillförd energi'!$B$1:$AI$700,MATCH(T$1,'Tillförd energi'!$B$1:$AQ$1,0),FALSE)</f>
        <v>0</v>
      </c>
      <c r="U162">
        <f>VLOOKUP($B162,'Tillförd energi'!$B$1:$AI$700,MATCH(U$1,'Tillförd energi'!$B$1:$AQ$1,0),FALSE)</f>
        <v>0</v>
      </c>
      <c r="V162">
        <f>VLOOKUP($B162,'Tillförd energi'!$B$1:$AI$700,MATCH(V$1,'Tillförd energi'!$B$1:$AQ$1,0),FALSE)</f>
        <v>0</v>
      </c>
      <c r="W162">
        <f>VLOOKUP($B162,'Tillförd energi'!$B$1:$AI$700,MATCH(W$1,'Tillförd energi'!$B$1:$AQ$1,0),FALSE)</f>
        <v>0</v>
      </c>
      <c r="X162">
        <f>VLOOKUP($B162,'Tillförd energi'!$B$1:$AI$700,MATCH(X$1,'Tillförd energi'!$B$1:$AQ$1,0),FALSE)</f>
        <v>0</v>
      </c>
      <c r="Y162">
        <f>VLOOKUP($B162,'Tillförd energi'!$B$1:$AI$700,MATCH(Y$1,'Tillförd energi'!$B$1:$AQ$1,0),FALSE)</f>
        <v>0</v>
      </c>
      <c r="Z162">
        <f>VLOOKUP($B162,'Tillförd energi'!$B$1:$AI$700,MATCH(Z$1,'Tillförd energi'!$B$1:$AQ$1,0),FALSE)</f>
        <v>0</v>
      </c>
      <c r="AA162">
        <f>VLOOKUP($B162,'Tillförd energi'!$B$1:$AI$700,MATCH(AA$1,'Tillförd energi'!$B$1:$AQ$1,0),FALSE)</f>
        <v>0</v>
      </c>
      <c r="AB162">
        <f>VLOOKUP($B162,'Tillförd energi'!$B$1:$AI$700,MATCH(AB$1,'Tillförd energi'!$B$1:$AQ$1,0),FALSE)</f>
        <v>0</v>
      </c>
      <c r="AC162">
        <f>VLOOKUP($B162,'Tillförd energi'!$B$1:$AI$700,MATCH(AC$1,'Tillförd energi'!$B$1:$AQ$1,0),FALSE)</f>
        <v>0</v>
      </c>
      <c r="AD162">
        <f>VLOOKUP($B162,'Tillförd energi'!$B$1:$AI$700,MATCH(AD$1,'Tillförd energi'!$B$1:$AQ$1,0),FALSE)</f>
        <v>0</v>
      </c>
      <c r="AE162">
        <f>VLOOKUP($B162,'Tillförd energi'!$B$1:$AI$700,MATCH(AE$1,'Tillförd energi'!$B$1:$AQ$1,0),FALSE)</f>
        <v>0</v>
      </c>
      <c r="AF162">
        <f>VLOOKUP($B162,'Tillförd energi'!$B$1:$AI$700,MATCH(AF$1,'Tillförd energi'!$B$1:$AQ$1,0),FALSE)</f>
        <v>0</v>
      </c>
      <c r="AG162">
        <f>IFERROR(VLOOKUP(B162,Miljö!$B$1:$AC$550,MATCH("Köpt mängd produktionsspecifik fjärrvärme:",Miljö!$B$1:$AC$1,0),FALSE)/1,0)</f>
        <v>0</v>
      </c>
      <c r="AI162">
        <f t="shared" si="39"/>
        <v>0</v>
      </c>
      <c r="AJ162">
        <f t="shared" si="40"/>
        <v>0</v>
      </c>
      <c r="AK162" t="str">
        <f>IF(ISERROR(1/VLOOKUP($B162,Leveranser!$B$1:$S$500,MATCH("såld värme (gwh)",Leveranser!$B$1:$S$1,0),FALSE)),"",VLOOKUP($B162,Leveranser!$B$1:$S$500,MATCH("såld värme (gwh)",Leveranser!$B$1:$S$1,0),FALSE))</f>
        <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195" t="str">
        <f t="shared" si="41"/>
        <v/>
      </c>
      <c r="AP162" t="str">
        <f>IFERROR(VLOOKUP($B162,Miljövärden!$B$2:$H$550,7,FALSE),"Nej, saknas")</f>
        <v>Nej</v>
      </c>
      <c r="AQ162" t="str">
        <f>IFERROR(VLOOKUP($B162,Miljövärden!$B$2:$H$550,6,FALSE),"Nej, saknas")</f>
        <v>Ja</v>
      </c>
      <c r="AU162">
        <f t="shared" si="42"/>
        <v>0</v>
      </c>
      <c r="AV162">
        <f t="shared" si="43"/>
        <v>0</v>
      </c>
      <c r="AW162">
        <f t="shared" si="44"/>
        <v>0</v>
      </c>
      <c r="AX162">
        <f t="shared" si="45"/>
        <v>0</v>
      </c>
      <c r="AZ162">
        <f t="shared" si="46"/>
        <v>0</v>
      </c>
      <c r="BC162">
        <f t="shared" si="47"/>
        <v>0</v>
      </c>
      <c r="BD162">
        <f t="shared" si="48"/>
        <v>0</v>
      </c>
      <c r="BE162">
        <f t="shared" si="49"/>
        <v>0</v>
      </c>
      <c r="BF162">
        <f t="shared" si="50"/>
        <v>0</v>
      </c>
      <c r="BG162">
        <f t="shared" si="51"/>
        <v>0</v>
      </c>
      <c r="BH162">
        <f t="shared" si="52"/>
        <v>0</v>
      </c>
      <c r="BJ162" s="195" t="e">
        <f t="shared" si="53"/>
        <v>#DIV/0!</v>
      </c>
      <c r="BK162" s="195" t="e">
        <f t="shared" si="54"/>
        <v>#DIV/0!</v>
      </c>
      <c r="BL162" s="195" t="e">
        <f t="shared" si="55"/>
        <v>#DIV/0!</v>
      </c>
      <c r="BM162" s="195" t="e">
        <f t="shared" si="56"/>
        <v>#DIV/0!</v>
      </c>
      <c r="BN162" s="195" t="e">
        <f t="shared" si="57"/>
        <v>#DIV/0!</v>
      </c>
    </row>
    <row r="163" spans="1:66" x14ac:dyDescent="0.25">
      <c r="A163" s="2" t="s">
        <v>255</v>
      </c>
      <c r="B163" s="2" t="s">
        <v>259</v>
      </c>
      <c r="C163">
        <f>VLOOKUP($B163,'Tillförd energi'!$B$1:$AI$700,MATCH(C$1,'Tillförd energi'!$B$1:$AQ$1,0),FALSE)</f>
        <v>0</v>
      </c>
      <c r="D163">
        <f>VLOOKUP($B163,'Tillförd energi'!$B$1:$AI$700,MATCH(D$1,'Tillförd energi'!$B$1:$AQ$1,0),FALSE)</f>
        <v>0.04</v>
      </c>
      <c r="E163">
        <f>VLOOKUP($B163,'Tillförd energi'!$B$1:$AI$700,MATCH(E$1,'Tillförd energi'!$B$1:$AQ$1,0),FALSE)</f>
        <v>0</v>
      </c>
      <c r="F163">
        <f>VLOOKUP($B163,'Tillförd energi'!$B$1:$AI$700,MATCH(F$1,'Tillförd energi'!$B$1:$AQ$1,0),FALSE)</f>
        <v>0</v>
      </c>
      <c r="G163">
        <f>VLOOKUP($B163,'Tillförd energi'!$B$1:$AI$700,MATCH(G$1,'Tillförd energi'!$B$1:$AQ$1,0),FALSE)</f>
        <v>0</v>
      </c>
      <c r="H163">
        <f>VLOOKUP($B163,'Tillförd energi'!$B$1:$AI$700,MATCH(H$1,'Tillförd energi'!$B$1:$AQ$1,0),FALSE)</f>
        <v>0</v>
      </c>
      <c r="I163">
        <f>VLOOKUP($B163,'Tillförd energi'!$B$1:$AI$700,MATCH(I$1,'Tillförd energi'!$B$1:$AQ$1,0),FALSE)</f>
        <v>0</v>
      </c>
      <c r="J163">
        <f>VLOOKUP($B163,'Tillförd energi'!$B$1:$AI$700,MATCH(J$1,'Tillförd energi'!$B$1:$AQ$1,0),FALSE)</f>
        <v>0</v>
      </c>
      <c r="K163">
        <v>0</v>
      </c>
      <c r="L163">
        <f>VLOOKUP($B163,'Tillförd energi'!$B$1:$AI$700,MATCH(L$1,'Tillförd energi'!$B$1:$AQ$1,0),FALSE)</f>
        <v>0</v>
      </c>
      <c r="M163">
        <f>VLOOKUP($B163,'Tillförd energi'!$B$1:$AI$700,MATCH(M$1,'Tillförd energi'!$B$1:$AQ$1,0),FALSE)</f>
        <v>0</v>
      </c>
      <c r="N163">
        <f>VLOOKUP($B163,'Tillförd energi'!$B$1:$AI$700,MATCH(N$1,'Tillförd energi'!$B$1:$AQ$1,0),FALSE)</f>
        <v>0</v>
      </c>
      <c r="O163">
        <f>VLOOKUP($B163,'Tillförd energi'!$B$1:$AI$700,MATCH(O$1,'Tillförd energi'!$B$1:$AQ$1,0),FALSE)</f>
        <v>0</v>
      </c>
      <c r="P163">
        <f>VLOOKUP($B163,'Tillförd energi'!$B$1:$AI$700,MATCH(P$1,'Tillförd energi'!$B$1:$AQ$1,0),FALSE)</f>
        <v>0</v>
      </c>
      <c r="Q163">
        <f>VLOOKUP($B163,'Tillförd energi'!$B$1:$AI$700,MATCH(Q$1,'Tillförd energi'!$B$1:$AQ$1,0),FALSE)</f>
        <v>0</v>
      </c>
      <c r="R163">
        <f>VLOOKUP($B163,'Tillförd energi'!$B$1:$AI$700,MATCH(R$1,'Tillförd energi'!$B$1:$AQ$1,0),FALSE)</f>
        <v>1.6</v>
      </c>
      <c r="S163">
        <f>VLOOKUP($B163,'Tillförd energi'!$B$1:$AI$700,MATCH(S$1,'Tillförd energi'!$B$1:$AQ$1,0),FALSE)</f>
        <v>0</v>
      </c>
      <c r="T163">
        <f>VLOOKUP($B163,'Tillförd energi'!$B$1:$AI$700,MATCH(T$1,'Tillförd energi'!$B$1:$AQ$1,0),FALSE)</f>
        <v>0</v>
      </c>
      <c r="U163">
        <f>VLOOKUP($B163,'Tillförd energi'!$B$1:$AI$700,MATCH(U$1,'Tillförd energi'!$B$1:$AQ$1,0),FALSE)</f>
        <v>0</v>
      </c>
      <c r="V163">
        <f>VLOOKUP($B163,'Tillförd energi'!$B$1:$AI$700,MATCH(V$1,'Tillförd energi'!$B$1:$AQ$1,0),FALSE)</f>
        <v>0</v>
      </c>
      <c r="W163">
        <f>VLOOKUP($B163,'Tillförd energi'!$B$1:$AI$700,MATCH(W$1,'Tillförd energi'!$B$1:$AQ$1,0),FALSE)</f>
        <v>0</v>
      </c>
      <c r="X163">
        <f>VLOOKUP($B163,'Tillförd energi'!$B$1:$AI$700,MATCH(X$1,'Tillförd energi'!$B$1:$AQ$1,0),FALSE)</f>
        <v>0</v>
      </c>
      <c r="Y163">
        <f>VLOOKUP($B163,'Tillförd energi'!$B$1:$AI$700,MATCH(Y$1,'Tillförd energi'!$B$1:$AQ$1,0),FALSE)</f>
        <v>0</v>
      </c>
      <c r="Z163">
        <f>VLOOKUP($B163,'Tillförd energi'!$B$1:$AI$700,MATCH(Z$1,'Tillförd energi'!$B$1:$AQ$1,0),FALSE)</f>
        <v>0.27</v>
      </c>
      <c r="AA163">
        <f>VLOOKUP($B163,'Tillförd energi'!$B$1:$AI$700,MATCH(AA$1,'Tillförd energi'!$B$1:$AQ$1,0),FALSE)</f>
        <v>0</v>
      </c>
      <c r="AB163">
        <f>VLOOKUP($B163,'Tillförd energi'!$B$1:$AI$700,MATCH(AB$1,'Tillförd energi'!$B$1:$AQ$1,0),FALSE)</f>
        <v>0</v>
      </c>
      <c r="AC163">
        <f>VLOOKUP($B163,'Tillförd energi'!$B$1:$AI$700,MATCH(AC$1,'Tillförd energi'!$B$1:$AQ$1,0),FALSE)</f>
        <v>0</v>
      </c>
      <c r="AD163">
        <f>VLOOKUP($B163,'Tillförd energi'!$B$1:$AI$700,MATCH(AD$1,'Tillförd energi'!$B$1:$AQ$1,0),FALSE)</f>
        <v>0</v>
      </c>
      <c r="AE163">
        <f>VLOOKUP($B163,'Tillförd energi'!$B$1:$AI$700,MATCH(AE$1,'Tillförd energi'!$B$1:$AQ$1,0),FALSE)</f>
        <v>0</v>
      </c>
      <c r="AF163">
        <f>VLOOKUP($B163,'Tillförd energi'!$B$1:$AI$700,MATCH(AF$1,'Tillförd energi'!$B$1:$AQ$1,0),FALSE)</f>
        <v>1.9800000000000002E-2</v>
      </c>
      <c r="AG163">
        <f>IFERROR(VLOOKUP(B163,Miljö!$B$1:$AC$550,MATCH("Köpt mängd produktionsspecifik fjärrvärme:",Miljö!$B$1:$AC$1,0),FALSE)/1,0)</f>
        <v>0</v>
      </c>
      <c r="AI163">
        <f t="shared" si="39"/>
        <v>1.9298000000000002</v>
      </c>
      <c r="AJ163">
        <f t="shared" si="40"/>
        <v>1.9298000000000002</v>
      </c>
      <c r="AK163">
        <f>IF(ISERROR(1/VLOOKUP($B163,Leveranser!$B$1:$S$500,MATCH("såld värme (gwh)",Leveranser!$B$1:$S$1,0),FALSE)),"",VLOOKUP($B163,Leveranser!$B$1:$S$500,MATCH("såld värme (gwh)",Leveranser!$B$1:$S$1,0),FALSE))</f>
        <v>0.66</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195">
        <f t="shared" si="41"/>
        <v>0.34200435278267177</v>
      </c>
      <c r="AP163" t="str">
        <f>IFERROR(VLOOKUP($B163,Miljövärden!$B$2:$H$550,7,FALSE),"Nej, saknas")</f>
        <v>Ja</v>
      </c>
      <c r="AQ163" t="str">
        <f>IFERROR(VLOOKUP($B163,Miljövärden!$B$2:$H$550,6,FALSE),"Nej, saknas")</f>
        <v>Ja</v>
      </c>
      <c r="AU163">
        <f t="shared" si="42"/>
        <v>0.2898</v>
      </c>
      <c r="AV163">
        <f t="shared" si="43"/>
        <v>0</v>
      </c>
      <c r="AW163">
        <f t="shared" si="44"/>
        <v>0</v>
      </c>
      <c r="AX163">
        <f t="shared" si="45"/>
        <v>1.6</v>
      </c>
      <c r="AZ163">
        <f t="shared" si="46"/>
        <v>1.6</v>
      </c>
      <c r="BC163">
        <f t="shared" si="47"/>
        <v>0.04</v>
      </c>
      <c r="BD163">
        <f t="shared" si="48"/>
        <v>0</v>
      </c>
      <c r="BE163">
        <f t="shared" si="49"/>
        <v>1.6</v>
      </c>
      <c r="BF163">
        <f t="shared" si="50"/>
        <v>0</v>
      </c>
      <c r="BG163">
        <f t="shared" si="51"/>
        <v>0.2898</v>
      </c>
      <c r="BH163">
        <f t="shared" si="52"/>
        <v>1.9298000000000002</v>
      </c>
      <c r="BJ163" s="195">
        <f t="shared" si="53"/>
        <v>2.0727536532283136E-2</v>
      </c>
      <c r="BK163" s="195">
        <f t="shared" si="54"/>
        <v>0</v>
      </c>
      <c r="BL163" s="195">
        <f t="shared" si="55"/>
        <v>0.82910146129132545</v>
      </c>
      <c r="BM163" s="195">
        <f t="shared" si="56"/>
        <v>0</v>
      </c>
      <c r="BN163" s="195">
        <f t="shared" si="57"/>
        <v>0.15017100217639132</v>
      </c>
    </row>
    <row r="164" spans="1:66" x14ac:dyDescent="0.25">
      <c r="A164" s="2" t="s">
        <v>260</v>
      </c>
      <c r="B164" s="2" t="s">
        <v>261</v>
      </c>
      <c r="C164">
        <f>VLOOKUP($B164,'Tillförd energi'!$B$1:$AI$700,MATCH(C$1,'Tillförd energi'!$B$1:$AQ$1,0),FALSE)</f>
        <v>0</v>
      </c>
      <c r="D164">
        <f>VLOOKUP($B164,'Tillförd energi'!$B$1:$AI$700,MATCH(D$1,'Tillförd energi'!$B$1:$AQ$1,0),FALSE)</f>
        <v>0.44</v>
      </c>
      <c r="E164">
        <f>VLOOKUP($B164,'Tillförd energi'!$B$1:$AI$700,MATCH(E$1,'Tillförd energi'!$B$1:$AQ$1,0),FALSE)</f>
        <v>0</v>
      </c>
      <c r="F164">
        <f>VLOOKUP($B164,'Tillförd energi'!$B$1:$AI$700,MATCH(F$1,'Tillförd energi'!$B$1:$AQ$1,0),FALSE)</f>
        <v>1.2</v>
      </c>
      <c r="G164">
        <f>VLOOKUP($B164,'Tillförd energi'!$B$1:$AI$700,MATCH(G$1,'Tillförd energi'!$B$1:$AQ$1,0),FALSE)</f>
        <v>0</v>
      </c>
      <c r="H164">
        <f>VLOOKUP($B164,'Tillförd energi'!$B$1:$AI$700,MATCH(H$1,'Tillförd energi'!$B$1:$AQ$1,0),FALSE)</f>
        <v>0</v>
      </c>
      <c r="I164">
        <f>VLOOKUP($B164,'Tillförd energi'!$B$1:$AI$700,MATCH(I$1,'Tillförd energi'!$B$1:$AQ$1,0),FALSE)</f>
        <v>0</v>
      </c>
      <c r="J164">
        <f>VLOOKUP($B164,'Tillförd energi'!$B$1:$AI$700,MATCH(J$1,'Tillförd energi'!$B$1:$AQ$1,0),FALSE)</f>
        <v>0</v>
      </c>
      <c r="K164">
        <v>0</v>
      </c>
      <c r="L164">
        <f>VLOOKUP($B164,'Tillförd energi'!$B$1:$AI$700,MATCH(L$1,'Tillförd energi'!$B$1:$AQ$1,0),FALSE)</f>
        <v>0</v>
      </c>
      <c r="M164">
        <f>VLOOKUP($B164,'Tillförd energi'!$B$1:$AI$700,MATCH(M$1,'Tillförd energi'!$B$1:$AQ$1,0),FALSE)</f>
        <v>62.621499999999997</v>
      </c>
      <c r="N164">
        <f>VLOOKUP($B164,'Tillförd energi'!$B$1:$AI$700,MATCH(N$1,'Tillförd energi'!$B$1:$AQ$1,0),FALSE)</f>
        <v>123.655</v>
      </c>
      <c r="O164">
        <f>VLOOKUP($B164,'Tillförd energi'!$B$1:$AI$700,MATCH(O$1,'Tillförd energi'!$B$1:$AQ$1,0),FALSE)</f>
        <v>28.588100000000001</v>
      </c>
      <c r="P164">
        <f>VLOOKUP($B164,'Tillförd energi'!$B$1:$AI$700,MATCH(P$1,'Tillförd energi'!$B$1:$AQ$1,0),FALSE)</f>
        <v>4.0386300000000004</v>
      </c>
      <c r="Q164">
        <f>VLOOKUP($B164,'Tillförd energi'!$B$1:$AI$700,MATCH(Q$1,'Tillförd energi'!$B$1:$AQ$1,0),FALSE)</f>
        <v>0</v>
      </c>
      <c r="R164">
        <f>VLOOKUP($B164,'Tillförd energi'!$B$1:$AI$700,MATCH(R$1,'Tillförd energi'!$B$1:$AQ$1,0),FALSE)</f>
        <v>0</v>
      </c>
      <c r="S164">
        <f>VLOOKUP($B164,'Tillförd energi'!$B$1:$AI$700,MATCH(S$1,'Tillförd energi'!$B$1:$AQ$1,0),FALSE)</f>
        <v>0</v>
      </c>
      <c r="T164">
        <f>VLOOKUP($B164,'Tillförd energi'!$B$1:$AI$700,MATCH(T$1,'Tillförd energi'!$B$1:$AQ$1,0),FALSE)</f>
        <v>51.4</v>
      </c>
      <c r="U164">
        <f>VLOOKUP($B164,'Tillförd energi'!$B$1:$AI$700,MATCH(U$1,'Tillförd energi'!$B$1:$AQ$1,0),FALSE)</f>
        <v>0</v>
      </c>
      <c r="V164">
        <f>VLOOKUP($B164,'Tillförd energi'!$B$1:$AI$700,MATCH(V$1,'Tillförd energi'!$B$1:$AQ$1,0),FALSE)</f>
        <v>0</v>
      </c>
      <c r="W164">
        <f>VLOOKUP($B164,'Tillförd energi'!$B$1:$AI$700,MATCH(W$1,'Tillförd energi'!$B$1:$AQ$1,0),FALSE)</f>
        <v>0</v>
      </c>
      <c r="X164">
        <f>VLOOKUP($B164,'Tillförd energi'!$B$1:$AI$700,MATCH(X$1,'Tillförd energi'!$B$1:$AQ$1,0),FALSE)</f>
        <v>0</v>
      </c>
      <c r="Y164">
        <f>VLOOKUP($B164,'Tillförd energi'!$B$1:$AI$700,MATCH(Y$1,'Tillförd energi'!$B$1:$AQ$1,0),FALSE)</f>
        <v>0</v>
      </c>
      <c r="Z164">
        <f>VLOOKUP($B164,'Tillförd energi'!$B$1:$AI$700,MATCH(Z$1,'Tillförd energi'!$B$1:$AQ$1,0),FALSE)</f>
        <v>0</v>
      </c>
      <c r="AA164">
        <f>VLOOKUP($B164,'Tillförd energi'!$B$1:$AI$700,MATCH(AA$1,'Tillförd energi'!$B$1:$AQ$1,0),FALSE)</f>
        <v>0</v>
      </c>
      <c r="AB164">
        <f>VLOOKUP($B164,'Tillförd energi'!$B$1:$AI$700,MATCH(AB$1,'Tillförd energi'!$B$1:$AQ$1,0),FALSE)</f>
        <v>0</v>
      </c>
      <c r="AC164">
        <f>VLOOKUP($B164,'Tillförd energi'!$B$1:$AI$700,MATCH(AC$1,'Tillförd energi'!$B$1:$AQ$1,0),FALSE)</f>
        <v>95</v>
      </c>
      <c r="AD164">
        <f>VLOOKUP($B164,'Tillförd energi'!$B$1:$AI$700,MATCH(AD$1,'Tillförd energi'!$B$1:$AQ$1,0),FALSE)</f>
        <v>0</v>
      </c>
      <c r="AE164">
        <f>VLOOKUP($B164,'Tillförd energi'!$B$1:$AI$700,MATCH(AE$1,'Tillförd energi'!$B$1:$AQ$1,0),FALSE)</f>
        <v>0</v>
      </c>
      <c r="AF164">
        <f>VLOOKUP($B164,'Tillförd energi'!$B$1:$AI$700,MATCH(AF$1,'Tillförd energi'!$B$1:$AQ$1,0),FALSE)</f>
        <v>15.585699999999999</v>
      </c>
      <c r="AG164">
        <f>IFERROR(VLOOKUP(B164,Miljö!$B$1:$AC$550,MATCH("Köpt mängd produktionsspecifik fjärrvärme:",Miljö!$B$1:$AC$1,0),FALSE)/1,0)</f>
        <v>0</v>
      </c>
      <c r="AI164">
        <f t="shared" si="39"/>
        <v>382.52892999999995</v>
      </c>
      <c r="AJ164">
        <f t="shared" si="40"/>
        <v>382.52892999999995</v>
      </c>
      <c r="AK164">
        <f>IF(ISERROR(1/VLOOKUP($B164,Leveranser!$B$1:$S$500,MATCH("såld värme (gwh)",Leveranser!$B$1:$S$1,0),FALSE)),"",VLOOKUP($B164,Leveranser!$B$1:$S$500,MATCH("såld värme (gwh)",Leveranser!$B$1:$S$1,0),FALSE))</f>
        <v>365</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195">
        <f t="shared" si="41"/>
        <v>0.95417619786299579</v>
      </c>
      <c r="AP164" t="str">
        <f>IFERROR(VLOOKUP($B164,Miljövärden!$B$2:$H$550,7,FALSE),"Nej, saknas")</f>
        <v>Ja</v>
      </c>
      <c r="AQ164" t="str">
        <f>IFERROR(VLOOKUP($B164,Miljövärden!$B$2:$H$550,6,FALSE),"Nej, saknas")</f>
        <v>Ja</v>
      </c>
      <c r="AU164">
        <f t="shared" si="42"/>
        <v>15.585699999999999</v>
      </c>
      <c r="AV164">
        <f t="shared" si="43"/>
        <v>0</v>
      </c>
      <c r="AW164">
        <f t="shared" si="44"/>
        <v>218.90323000000001</v>
      </c>
      <c r="AX164">
        <f t="shared" si="45"/>
        <v>51.4</v>
      </c>
      <c r="AZ164">
        <f t="shared" si="46"/>
        <v>270.30322999999999</v>
      </c>
      <c r="BC164">
        <f t="shared" si="47"/>
        <v>1.64</v>
      </c>
      <c r="BD164">
        <f t="shared" si="48"/>
        <v>0</v>
      </c>
      <c r="BE164">
        <f t="shared" si="49"/>
        <v>270.30322999999999</v>
      </c>
      <c r="BF164">
        <f t="shared" si="50"/>
        <v>95</v>
      </c>
      <c r="BG164">
        <f t="shared" si="51"/>
        <v>15.585699999999999</v>
      </c>
      <c r="BH164">
        <f t="shared" si="52"/>
        <v>382.52892999999995</v>
      </c>
      <c r="BJ164" s="195">
        <f t="shared" si="53"/>
        <v>4.2872574369734601E-3</v>
      </c>
      <c r="BK164" s="195">
        <f t="shared" si="54"/>
        <v>0</v>
      </c>
      <c r="BL164" s="195">
        <f t="shared" si="55"/>
        <v>0.70662166649722424</v>
      </c>
      <c r="BM164" s="195">
        <f t="shared" si="56"/>
        <v>0.2483472295807797</v>
      </c>
      <c r="BN164" s="195">
        <f t="shared" si="57"/>
        <v>4.0743846485022717E-2</v>
      </c>
    </row>
    <row r="165" spans="1:66" x14ac:dyDescent="0.25">
      <c r="A165" s="2" t="s">
        <v>264</v>
      </c>
      <c r="B165" s="2" t="s">
        <v>265</v>
      </c>
      <c r="C165">
        <f>VLOOKUP($B165,'Tillförd energi'!$B$1:$AI$700,MATCH(C$1,'Tillförd energi'!$B$1:$AQ$1,0),FALSE)</f>
        <v>0</v>
      </c>
      <c r="D165">
        <f>VLOOKUP($B165,'Tillförd energi'!$B$1:$AI$700,MATCH(D$1,'Tillförd energi'!$B$1:$AQ$1,0),FALSE)</f>
        <v>0</v>
      </c>
      <c r="E165">
        <f>VLOOKUP($B165,'Tillförd energi'!$B$1:$AI$700,MATCH(E$1,'Tillförd energi'!$B$1:$AQ$1,0),FALSE)</f>
        <v>0</v>
      </c>
      <c r="F165">
        <f>VLOOKUP($B165,'Tillförd energi'!$B$1:$AI$700,MATCH(F$1,'Tillförd energi'!$B$1:$AQ$1,0),FALSE)</f>
        <v>0</v>
      </c>
      <c r="G165">
        <f>VLOOKUP($B165,'Tillförd energi'!$B$1:$AI$700,MATCH(G$1,'Tillförd energi'!$B$1:$AQ$1,0),FALSE)</f>
        <v>0</v>
      </c>
      <c r="H165">
        <f>VLOOKUP($B165,'Tillförd energi'!$B$1:$AI$700,MATCH(H$1,'Tillförd energi'!$B$1:$AQ$1,0),FALSE)</f>
        <v>0</v>
      </c>
      <c r="I165">
        <f>VLOOKUP($B165,'Tillförd energi'!$B$1:$AI$700,MATCH(I$1,'Tillförd energi'!$B$1:$AQ$1,0),FALSE)</f>
        <v>0</v>
      </c>
      <c r="J165">
        <f>VLOOKUP($B165,'Tillförd energi'!$B$1:$AI$700,MATCH(J$1,'Tillförd energi'!$B$1:$AQ$1,0),FALSE)</f>
        <v>0</v>
      </c>
      <c r="K165">
        <v>0</v>
      </c>
      <c r="L165">
        <f>VLOOKUP($B165,'Tillförd energi'!$B$1:$AI$700,MATCH(L$1,'Tillförd energi'!$B$1:$AQ$1,0),FALSE)</f>
        <v>0</v>
      </c>
      <c r="M165">
        <f>VLOOKUP($B165,'Tillförd energi'!$B$1:$AI$700,MATCH(M$1,'Tillförd energi'!$B$1:$AQ$1,0),FALSE)</f>
        <v>0</v>
      </c>
      <c r="N165">
        <f>VLOOKUP($B165,'Tillförd energi'!$B$1:$AI$700,MATCH(N$1,'Tillförd energi'!$B$1:$AQ$1,0),FALSE)</f>
        <v>0</v>
      </c>
      <c r="O165">
        <f>VLOOKUP($B165,'Tillförd energi'!$B$1:$AI$700,MATCH(O$1,'Tillförd energi'!$B$1:$AQ$1,0),FALSE)</f>
        <v>0</v>
      </c>
      <c r="P165">
        <f>VLOOKUP($B165,'Tillförd energi'!$B$1:$AI$700,MATCH(P$1,'Tillförd energi'!$B$1:$AQ$1,0),FALSE)</f>
        <v>0</v>
      </c>
      <c r="Q165">
        <f>VLOOKUP($B165,'Tillförd energi'!$B$1:$AI$700,MATCH(Q$1,'Tillförd energi'!$B$1:$AQ$1,0),FALSE)</f>
        <v>0</v>
      </c>
      <c r="R165">
        <f>VLOOKUP($B165,'Tillförd energi'!$B$1:$AI$700,MATCH(R$1,'Tillförd energi'!$B$1:$AQ$1,0),FALSE)</f>
        <v>0</v>
      </c>
      <c r="S165">
        <f>VLOOKUP($B165,'Tillförd energi'!$B$1:$AI$700,MATCH(S$1,'Tillförd energi'!$B$1:$AQ$1,0),FALSE)</f>
        <v>0</v>
      </c>
      <c r="T165">
        <f>VLOOKUP($B165,'Tillförd energi'!$B$1:$AI$700,MATCH(T$1,'Tillförd energi'!$B$1:$AQ$1,0),FALSE)</f>
        <v>0</v>
      </c>
      <c r="U165">
        <f>VLOOKUP($B165,'Tillförd energi'!$B$1:$AI$700,MATCH(U$1,'Tillförd energi'!$B$1:$AQ$1,0),FALSE)</f>
        <v>0</v>
      </c>
      <c r="V165">
        <f>VLOOKUP($B165,'Tillförd energi'!$B$1:$AI$700,MATCH(V$1,'Tillförd energi'!$B$1:$AQ$1,0),FALSE)</f>
        <v>0</v>
      </c>
      <c r="W165">
        <f>VLOOKUP($B165,'Tillförd energi'!$B$1:$AI$700,MATCH(W$1,'Tillförd energi'!$B$1:$AQ$1,0),FALSE)</f>
        <v>0</v>
      </c>
      <c r="X165">
        <f>VLOOKUP($B165,'Tillförd energi'!$B$1:$AI$700,MATCH(X$1,'Tillförd energi'!$B$1:$AQ$1,0),FALSE)</f>
        <v>0</v>
      </c>
      <c r="Y165">
        <f>VLOOKUP($B165,'Tillförd energi'!$B$1:$AI$700,MATCH(Y$1,'Tillförd energi'!$B$1:$AQ$1,0),FALSE)</f>
        <v>0</v>
      </c>
      <c r="Z165">
        <f>VLOOKUP($B165,'Tillförd energi'!$B$1:$AI$700,MATCH(Z$1,'Tillförd energi'!$B$1:$AQ$1,0),FALSE)</f>
        <v>0</v>
      </c>
      <c r="AA165">
        <f>VLOOKUP($B165,'Tillförd energi'!$B$1:$AI$700,MATCH(AA$1,'Tillförd energi'!$B$1:$AQ$1,0),FALSE)</f>
        <v>0</v>
      </c>
      <c r="AB165">
        <f>VLOOKUP($B165,'Tillförd energi'!$B$1:$AI$700,MATCH(AB$1,'Tillförd energi'!$B$1:$AQ$1,0),FALSE)</f>
        <v>0</v>
      </c>
      <c r="AC165">
        <f>VLOOKUP($B165,'Tillförd energi'!$B$1:$AI$700,MATCH(AC$1,'Tillförd energi'!$B$1:$AQ$1,0),FALSE)</f>
        <v>0</v>
      </c>
      <c r="AD165">
        <f>VLOOKUP($B165,'Tillförd energi'!$B$1:$AI$700,MATCH(AD$1,'Tillförd energi'!$B$1:$AQ$1,0),FALSE)</f>
        <v>0</v>
      </c>
      <c r="AE165">
        <f>VLOOKUP($B165,'Tillförd energi'!$B$1:$AI$700,MATCH(AE$1,'Tillförd energi'!$B$1:$AQ$1,0),FALSE)</f>
        <v>0</v>
      </c>
      <c r="AF165">
        <f>VLOOKUP($B165,'Tillförd energi'!$B$1:$AI$700,MATCH(AF$1,'Tillförd energi'!$B$1:$AQ$1,0),FALSE)</f>
        <v>0</v>
      </c>
      <c r="AG165">
        <f>IFERROR(VLOOKUP(B165,Miljö!$B$1:$AC$550,MATCH("Köpt mängd produktionsspecifik fjärrvärme:",Miljö!$B$1:$AC$1,0),FALSE)/1,0)</f>
        <v>0</v>
      </c>
      <c r="AI165">
        <f t="shared" si="39"/>
        <v>0</v>
      </c>
      <c r="AJ165">
        <f t="shared" si="40"/>
        <v>0</v>
      </c>
      <c r="AK165" t="str">
        <f>IF(ISERROR(1/VLOOKUP($B165,Leveranser!$B$1:$S$500,MATCH("såld värme (gwh)",Leveranser!$B$1:$S$1,0),FALSE)),"",VLOOKUP($B165,Leveranser!$B$1:$S$500,MATCH("såld värme (gwh)",Leveranser!$B$1:$S$1,0),FALSE))</f>
        <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195" t="str">
        <f t="shared" si="41"/>
        <v/>
      </c>
      <c r="AP165" t="str">
        <f>IFERROR(VLOOKUP($B165,Miljövärden!$B$2:$H$550,7,FALSE),"Nej, saknas")</f>
        <v>Nej</v>
      </c>
      <c r="AQ165" t="str">
        <f>IFERROR(VLOOKUP($B165,Miljövärden!$B$2:$H$550,6,FALSE),"Nej, saknas")</f>
        <v>Nej</v>
      </c>
      <c r="AU165">
        <f t="shared" si="42"/>
        <v>0</v>
      </c>
      <c r="AV165">
        <f t="shared" si="43"/>
        <v>0</v>
      </c>
      <c r="AW165">
        <f t="shared" si="44"/>
        <v>0</v>
      </c>
      <c r="AX165">
        <f t="shared" si="45"/>
        <v>0</v>
      </c>
      <c r="AZ165">
        <f t="shared" si="46"/>
        <v>0</v>
      </c>
      <c r="BC165">
        <f t="shared" si="47"/>
        <v>0</v>
      </c>
      <c r="BD165">
        <f t="shared" si="48"/>
        <v>0</v>
      </c>
      <c r="BE165">
        <f t="shared" si="49"/>
        <v>0</v>
      </c>
      <c r="BF165">
        <f t="shared" si="50"/>
        <v>0</v>
      </c>
      <c r="BG165">
        <f t="shared" si="51"/>
        <v>0</v>
      </c>
      <c r="BH165">
        <f t="shared" si="52"/>
        <v>0</v>
      </c>
      <c r="BJ165" s="195" t="e">
        <f t="shared" si="53"/>
        <v>#DIV/0!</v>
      </c>
      <c r="BK165" s="195" t="e">
        <f t="shared" si="54"/>
        <v>#DIV/0!</v>
      </c>
      <c r="BL165" s="195" t="e">
        <f t="shared" si="55"/>
        <v>#DIV/0!</v>
      </c>
      <c r="BM165" s="195" t="e">
        <f t="shared" si="56"/>
        <v>#DIV/0!</v>
      </c>
      <c r="BN165" s="195" t="e">
        <f t="shared" si="57"/>
        <v>#DIV/0!</v>
      </c>
    </row>
    <row r="166" spans="1:66" x14ac:dyDescent="0.25">
      <c r="A166" s="2" t="s">
        <v>266</v>
      </c>
      <c r="B166" s="2" t="s">
        <v>267</v>
      </c>
      <c r="C166">
        <f>VLOOKUP($B166,'Tillförd energi'!$B$1:$AI$700,MATCH(C$1,'Tillförd energi'!$B$1:$AQ$1,0),FALSE)</f>
        <v>0</v>
      </c>
      <c r="D166">
        <f>VLOOKUP($B166,'Tillförd energi'!$B$1:$AI$700,MATCH(D$1,'Tillförd energi'!$B$1:$AQ$1,0),FALSE)</f>
        <v>11.577999999999999</v>
      </c>
      <c r="E166">
        <f>VLOOKUP($B166,'Tillförd energi'!$B$1:$AI$700,MATCH(E$1,'Tillförd energi'!$B$1:$AQ$1,0),FALSE)</f>
        <v>0</v>
      </c>
      <c r="F166">
        <f>VLOOKUP($B166,'Tillförd energi'!$B$1:$AI$700,MATCH(F$1,'Tillförd energi'!$B$1:$AQ$1,0),FALSE)</f>
        <v>0</v>
      </c>
      <c r="G166">
        <f>VLOOKUP($B166,'Tillförd energi'!$B$1:$AI$700,MATCH(G$1,'Tillförd energi'!$B$1:$AQ$1,0),FALSE)</f>
        <v>1.4950000000000001</v>
      </c>
      <c r="H166">
        <f>VLOOKUP($B166,'Tillförd energi'!$B$1:$AI$700,MATCH(H$1,'Tillförd energi'!$B$1:$AQ$1,0),FALSE)</f>
        <v>0</v>
      </c>
      <c r="I166">
        <f>VLOOKUP($B166,'Tillförd energi'!$B$1:$AI$700,MATCH(I$1,'Tillförd energi'!$B$1:$AQ$1,0),FALSE)</f>
        <v>0</v>
      </c>
      <c r="J166">
        <f>VLOOKUP($B166,'Tillförd energi'!$B$1:$AI$700,MATCH(J$1,'Tillförd energi'!$B$1:$AQ$1,0),FALSE)</f>
        <v>0</v>
      </c>
      <c r="K166">
        <v>0</v>
      </c>
      <c r="L166">
        <f>VLOOKUP($B166,'Tillförd energi'!$B$1:$AI$700,MATCH(L$1,'Tillförd energi'!$B$1:$AQ$1,0),FALSE)</f>
        <v>0</v>
      </c>
      <c r="M166">
        <f>VLOOKUP($B166,'Tillförd energi'!$B$1:$AI$700,MATCH(M$1,'Tillförd energi'!$B$1:$AQ$1,0),FALSE)</f>
        <v>0</v>
      </c>
      <c r="N166">
        <f>VLOOKUP($B166,'Tillförd energi'!$B$1:$AI$700,MATCH(N$1,'Tillförd energi'!$B$1:$AQ$1,0),FALSE)</f>
        <v>0</v>
      </c>
      <c r="O166">
        <f>VLOOKUP($B166,'Tillförd energi'!$B$1:$AI$700,MATCH(O$1,'Tillförd energi'!$B$1:$AQ$1,0),FALSE)</f>
        <v>0</v>
      </c>
      <c r="P166">
        <f>VLOOKUP($B166,'Tillförd energi'!$B$1:$AI$700,MATCH(P$1,'Tillförd energi'!$B$1:$AQ$1,0),FALSE)</f>
        <v>0</v>
      </c>
      <c r="Q166">
        <f>VLOOKUP($B166,'Tillförd energi'!$B$1:$AI$700,MATCH(Q$1,'Tillförd energi'!$B$1:$AQ$1,0),FALSE)</f>
        <v>0</v>
      </c>
      <c r="R166">
        <f>VLOOKUP($B166,'Tillförd energi'!$B$1:$AI$700,MATCH(R$1,'Tillförd energi'!$B$1:$AQ$1,0),FALSE)</f>
        <v>23.048500000000001</v>
      </c>
      <c r="S166">
        <f>VLOOKUP($B166,'Tillförd energi'!$B$1:$AI$700,MATCH(S$1,'Tillförd energi'!$B$1:$AQ$1,0),FALSE)</f>
        <v>0</v>
      </c>
      <c r="T166">
        <f>VLOOKUP($B166,'Tillförd energi'!$B$1:$AI$700,MATCH(T$1,'Tillförd energi'!$B$1:$AQ$1,0),FALSE)</f>
        <v>0</v>
      </c>
      <c r="U166">
        <f>VLOOKUP($B166,'Tillförd energi'!$B$1:$AI$700,MATCH(U$1,'Tillförd energi'!$B$1:$AQ$1,0),FALSE)</f>
        <v>0</v>
      </c>
      <c r="V166">
        <f>VLOOKUP($B166,'Tillförd energi'!$B$1:$AI$700,MATCH(V$1,'Tillförd energi'!$B$1:$AQ$1,0),FALSE)</f>
        <v>0</v>
      </c>
      <c r="W166">
        <f>VLOOKUP($B166,'Tillförd energi'!$B$1:$AI$700,MATCH(W$1,'Tillförd energi'!$B$1:$AQ$1,0),FALSE)</f>
        <v>0</v>
      </c>
      <c r="X166">
        <f>VLOOKUP($B166,'Tillförd energi'!$B$1:$AI$700,MATCH(X$1,'Tillförd energi'!$B$1:$AQ$1,0),FALSE)</f>
        <v>0</v>
      </c>
      <c r="Y166">
        <f>VLOOKUP($B166,'Tillförd energi'!$B$1:$AI$700,MATCH(Y$1,'Tillförd energi'!$B$1:$AQ$1,0),FALSE)</f>
        <v>0</v>
      </c>
      <c r="Z166">
        <f>VLOOKUP($B166,'Tillförd energi'!$B$1:$AI$700,MATCH(Z$1,'Tillförd energi'!$B$1:$AQ$1,0),FALSE)</f>
        <v>0</v>
      </c>
      <c r="AA166">
        <f>VLOOKUP($B166,'Tillförd energi'!$B$1:$AI$700,MATCH(AA$1,'Tillförd energi'!$B$1:$AQ$1,0),FALSE)</f>
        <v>0</v>
      </c>
      <c r="AB166">
        <f>VLOOKUP($B166,'Tillförd energi'!$B$1:$AI$700,MATCH(AB$1,'Tillförd energi'!$B$1:$AQ$1,0),FALSE)</f>
        <v>0</v>
      </c>
      <c r="AC166">
        <f>VLOOKUP($B166,'Tillförd energi'!$B$1:$AI$700,MATCH(AC$1,'Tillförd energi'!$B$1:$AQ$1,0),FALSE)</f>
        <v>0</v>
      </c>
      <c r="AD166">
        <f>VLOOKUP($B166,'Tillförd energi'!$B$1:$AI$700,MATCH(AD$1,'Tillförd energi'!$B$1:$AQ$1,0),FALSE)</f>
        <v>163.512</v>
      </c>
      <c r="AE166">
        <f>VLOOKUP($B166,'Tillförd energi'!$B$1:$AI$700,MATCH(AE$1,'Tillförd energi'!$B$1:$AQ$1,0),FALSE)</f>
        <v>0</v>
      </c>
      <c r="AF166">
        <f>VLOOKUP($B166,'Tillförd energi'!$B$1:$AI$700,MATCH(AF$1,'Tillförd energi'!$B$1:$AQ$1,0),FALSE)</f>
        <v>5.1565500000000002</v>
      </c>
      <c r="AG166">
        <f>IFERROR(VLOOKUP(B166,Miljö!$B$1:$AC$550,MATCH("Köpt mängd produktionsspecifik fjärrvärme:",Miljö!$B$1:$AC$1,0),FALSE)/1,0)</f>
        <v>0</v>
      </c>
      <c r="AI166">
        <f t="shared" si="39"/>
        <v>204.79005000000001</v>
      </c>
      <c r="AJ166">
        <f t="shared" si="40"/>
        <v>204.79005000000001</v>
      </c>
      <c r="AK166">
        <f>IF(ISERROR(1/VLOOKUP($B166,Leveranser!$B$1:$S$500,MATCH("såld värme (gwh)",Leveranser!$B$1:$S$1,0),FALSE)),"",VLOOKUP($B166,Leveranser!$B$1:$S$500,MATCH("såld värme (gwh)",Leveranser!$B$1:$S$1,0),FALSE))</f>
        <v>171.88499999999999</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195">
        <f t="shared" si="41"/>
        <v>0.83932300421822248</v>
      </c>
      <c r="AP166" t="str">
        <f>IFERROR(VLOOKUP($B166,Miljövärden!$B$2:$H$550,7,FALSE),"Nej, saknas")</f>
        <v>Ja</v>
      </c>
      <c r="AQ166" t="str">
        <f>IFERROR(VLOOKUP($B166,Miljövärden!$B$2:$H$550,6,FALSE),"Nej, saknas")</f>
        <v>Ja</v>
      </c>
      <c r="AU166">
        <f t="shared" si="42"/>
        <v>5.1565500000000002</v>
      </c>
      <c r="AV166">
        <f t="shared" si="43"/>
        <v>0</v>
      </c>
      <c r="AW166">
        <f t="shared" si="44"/>
        <v>0</v>
      </c>
      <c r="AX166">
        <f t="shared" si="45"/>
        <v>23.048500000000001</v>
      </c>
      <c r="AZ166">
        <f t="shared" si="46"/>
        <v>23.048500000000001</v>
      </c>
      <c r="BC166">
        <f t="shared" si="47"/>
        <v>13.073</v>
      </c>
      <c r="BD166">
        <f t="shared" si="48"/>
        <v>0</v>
      </c>
      <c r="BE166">
        <f t="shared" si="49"/>
        <v>23.048500000000001</v>
      </c>
      <c r="BF166">
        <f t="shared" si="50"/>
        <v>163.512</v>
      </c>
      <c r="BG166">
        <f t="shared" si="51"/>
        <v>5.1565500000000002</v>
      </c>
      <c r="BH166">
        <f t="shared" si="52"/>
        <v>204.79005000000001</v>
      </c>
      <c r="BJ166" s="195">
        <f t="shared" si="53"/>
        <v>6.3836109225033147E-2</v>
      </c>
      <c r="BK166" s="195">
        <f t="shared" si="54"/>
        <v>0</v>
      </c>
      <c r="BL166" s="195">
        <f t="shared" si="55"/>
        <v>0.11254697188657359</v>
      </c>
      <c r="BM166" s="195">
        <f t="shared" si="56"/>
        <v>0.79843722876184653</v>
      </c>
      <c r="BN166" s="195">
        <f t="shared" si="57"/>
        <v>2.5179690126546677E-2</v>
      </c>
    </row>
    <row r="167" spans="1:66" x14ac:dyDescent="0.25">
      <c r="A167" s="2" t="s">
        <v>270</v>
      </c>
      <c r="B167" s="2" t="s">
        <v>269</v>
      </c>
      <c r="C167">
        <f>VLOOKUP($B167,'Tillförd energi'!$B$1:$AI$700,MATCH(C$1,'Tillförd energi'!$B$1:$AQ$1,0),FALSE)</f>
        <v>0</v>
      </c>
      <c r="D167">
        <f>VLOOKUP($B167,'Tillförd energi'!$B$1:$AI$700,MATCH(D$1,'Tillförd energi'!$B$1:$AQ$1,0),FALSE)</f>
        <v>9.9</v>
      </c>
      <c r="E167">
        <f>VLOOKUP($B167,'Tillförd energi'!$B$1:$AI$700,MATCH(E$1,'Tillförd energi'!$B$1:$AQ$1,0),FALSE)</f>
        <v>24.3569</v>
      </c>
      <c r="F167">
        <f>VLOOKUP($B167,'Tillförd energi'!$B$1:$AI$700,MATCH(F$1,'Tillförd energi'!$B$1:$AQ$1,0),FALSE)</f>
        <v>31.435600000000001</v>
      </c>
      <c r="G167">
        <f>VLOOKUP($B167,'Tillförd energi'!$B$1:$AI$700,MATCH(G$1,'Tillförd energi'!$B$1:$AQ$1,0),FALSE)</f>
        <v>0</v>
      </c>
      <c r="H167">
        <f>VLOOKUP($B167,'Tillförd energi'!$B$1:$AI$700,MATCH(H$1,'Tillförd energi'!$B$1:$AQ$1,0),FALSE)</f>
        <v>0</v>
      </c>
      <c r="I167">
        <f>VLOOKUP($B167,'Tillförd energi'!$B$1:$AI$700,MATCH(I$1,'Tillförd energi'!$B$1:$AQ$1,0),FALSE)</f>
        <v>87.404200000000003</v>
      </c>
      <c r="J167">
        <f>VLOOKUP($B167,'Tillförd energi'!$B$1:$AI$700,MATCH(J$1,'Tillförd energi'!$B$1:$AQ$1,0),FALSE)</f>
        <v>0</v>
      </c>
      <c r="K167">
        <v>0</v>
      </c>
      <c r="L167">
        <f>VLOOKUP($B167,'Tillförd energi'!$B$1:$AI$700,MATCH(L$1,'Tillförd energi'!$B$1:$AQ$1,0),FALSE)</f>
        <v>182.62200000000001</v>
      </c>
      <c r="M167">
        <f>VLOOKUP($B167,'Tillförd energi'!$B$1:$AI$700,MATCH(M$1,'Tillförd energi'!$B$1:$AQ$1,0),FALSE)</f>
        <v>0</v>
      </c>
      <c r="N167">
        <f>VLOOKUP($B167,'Tillförd energi'!$B$1:$AI$700,MATCH(N$1,'Tillförd energi'!$B$1:$AQ$1,0),FALSE)</f>
        <v>0</v>
      </c>
      <c r="O167">
        <f>VLOOKUP($B167,'Tillförd energi'!$B$1:$AI$700,MATCH(O$1,'Tillförd energi'!$B$1:$AQ$1,0),FALSE)</f>
        <v>0</v>
      </c>
      <c r="P167">
        <f>VLOOKUP($B167,'Tillförd energi'!$B$1:$AI$700,MATCH(P$1,'Tillförd energi'!$B$1:$AQ$1,0),FALSE)</f>
        <v>0</v>
      </c>
      <c r="Q167">
        <f>VLOOKUP($B167,'Tillförd energi'!$B$1:$AI$700,MATCH(Q$1,'Tillförd energi'!$B$1:$AQ$1,0),FALSE)</f>
        <v>0</v>
      </c>
      <c r="R167">
        <f>VLOOKUP($B167,'Tillförd energi'!$B$1:$AI$700,MATCH(R$1,'Tillförd energi'!$B$1:$AQ$1,0),FALSE)</f>
        <v>0</v>
      </c>
      <c r="S167">
        <f>VLOOKUP($B167,'Tillförd energi'!$B$1:$AI$700,MATCH(S$1,'Tillförd energi'!$B$1:$AQ$1,0),FALSE)</f>
        <v>0</v>
      </c>
      <c r="T167">
        <f>VLOOKUP($B167,'Tillförd energi'!$B$1:$AI$700,MATCH(T$1,'Tillförd energi'!$B$1:$AQ$1,0),FALSE)</f>
        <v>0</v>
      </c>
      <c r="U167">
        <f>VLOOKUP($B167,'Tillförd energi'!$B$1:$AI$700,MATCH(U$1,'Tillförd energi'!$B$1:$AQ$1,0),FALSE)</f>
        <v>3.36104</v>
      </c>
      <c r="V167">
        <f>VLOOKUP($B167,'Tillförd energi'!$B$1:$AI$700,MATCH(V$1,'Tillförd energi'!$B$1:$AQ$1,0),FALSE)</f>
        <v>0</v>
      </c>
      <c r="W167">
        <f>VLOOKUP($B167,'Tillförd energi'!$B$1:$AI$700,MATCH(W$1,'Tillförd energi'!$B$1:$AQ$1,0),FALSE)</f>
        <v>0</v>
      </c>
      <c r="X167">
        <f>VLOOKUP($B167,'Tillförd energi'!$B$1:$AI$700,MATCH(X$1,'Tillförd energi'!$B$1:$AQ$1,0),FALSE)</f>
        <v>0</v>
      </c>
      <c r="Y167">
        <f>VLOOKUP($B167,'Tillförd energi'!$B$1:$AI$700,MATCH(Y$1,'Tillförd energi'!$B$1:$AQ$1,0),FALSE)</f>
        <v>52.406399999999998</v>
      </c>
      <c r="Z167">
        <f>VLOOKUP($B167,'Tillförd energi'!$B$1:$AI$700,MATCH(Z$1,'Tillförd energi'!$B$1:$AQ$1,0),FALSE)</f>
        <v>0</v>
      </c>
      <c r="AA167">
        <f>VLOOKUP($B167,'Tillförd energi'!$B$1:$AI$700,MATCH(AA$1,'Tillförd energi'!$B$1:$AQ$1,0),FALSE)</f>
        <v>0</v>
      </c>
      <c r="AB167">
        <f>VLOOKUP($B167,'Tillförd energi'!$B$1:$AI$700,MATCH(AB$1,'Tillförd energi'!$B$1:$AQ$1,0),FALSE)</f>
        <v>0</v>
      </c>
      <c r="AC167">
        <f>VLOOKUP($B167,'Tillförd energi'!$B$1:$AI$700,MATCH(AC$1,'Tillförd energi'!$B$1:$AQ$1,0),FALSE)</f>
        <v>18.399999999999999</v>
      </c>
      <c r="AD167">
        <f>VLOOKUP($B167,'Tillförd energi'!$B$1:$AI$700,MATCH(AD$1,'Tillförd energi'!$B$1:$AQ$1,0),FALSE)</f>
        <v>0</v>
      </c>
      <c r="AE167">
        <f>VLOOKUP($B167,'Tillförd energi'!$B$1:$AI$700,MATCH(AE$1,'Tillförd energi'!$B$1:$AQ$1,0),FALSE)</f>
        <v>0</v>
      </c>
      <c r="AF167">
        <f>VLOOKUP($B167,'Tillförd energi'!$B$1:$AI$700,MATCH(AF$1,'Tillförd energi'!$B$1:$AQ$1,0),FALSE)</f>
        <v>12.8775</v>
      </c>
      <c r="AG167">
        <f>IFERROR(VLOOKUP(B167,Miljö!$B$1:$AC$550,MATCH("Köpt mängd produktionsspecifik fjärrvärme:",Miljö!$B$1:$AC$1,0),FALSE)/1,0)</f>
        <v>0</v>
      </c>
      <c r="AI167">
        <f t="shared" si="39"/>
        <v>422.76364000000001</v>
      </c>
      <c r="AJ167">
        <f t="shared" si="40"/>
        <v>422.76364000000001</v>
      </c>
      <c r="AK167">
        <f>IF(ISERROR(1/VLOOKUP($B167,Leveranser!$B$1:$S$500,MATCH("såld värme (gwh)",Leveranser!$B$1:$S$1,0),FALSE)),"",VLOOKUP($B167,Leveranser!$B$1:$S$500,MATCH("såld värme (gwh)",Leveranser!$B$1:$S$1,0),FALSE))</f>
        <v>321.5</v>
      </c>
      <c r="AL167">
        <f>VLOOKUP($B167,Leveranser!$B$1:$Y$500,MATCH("Totalt såld fjärrvärme till andra fjärrvärmeföretag",Leveranser!$B$1:$AA$1,0),FALSE)</f>
        <v>0</v>
      </c>
      <c r="AM167">
        <f>IF(ISERROR(1/VLOOKUP($B167,Miljö!$B$1:$S$500,MATCH("Såld mängd produktionsspecifik fjärrvärme (GWh)",Miljö!$B$1:$R$1,0),FALSE)),0,VLOOKUP($B167,Miljö!$B$1:$S$500,MATCH("Såld mängd produktionsspecifik fjärrvärme (GWh)",Miljö!$B$1:$R$1,0),FALSE))</f>
        <v>0</v>
      </c>
      <c r="AN167" s="195">
        <f t="shared" si="41"/>
        <v>0.76047221090252703</v>
      </c>
      <c r="AP167" t="str">
        <f>IFERROR(VLOOKUP($B167,Miljövärden!$B$2:$H$550,7,FALSE),"Nej, saknas")</f>
        <v>Ja</v>
      </c>
      <c r="AQ167" t="str">
        <f>IFERROR(VLOOKUP($B167,Miljövärden!$B$2:$H$550,6,FALSE),"Nej, saknas")</f>
        <v>Nej</v>
      </c>
      <c r="AU167">
        <f t="shared" si="42"/>
        <v>12.8775</v>
      </c>
      <c r="AV167">
        <f t="shared" si="43"/>
        <v>0</v>
      </c>
      <c r="AW167">
        <f t="shared" si="44"/>
        <v>0</v>
      </c>
      <c r="AX167">
        <f t="shared" si="45"/>
        <v>3.36104</v>
      </c>
      <c r="AZ167">
        <f t="shared" si="46"/>
        <v>185.98304000000002</v>
      </c>
      <c r="BC167">
        <f t="shared" si="47"/>
        <v>65.692499999999995</v>
      </c>
      <c r="BD167">
        <f t="shared" si="48"/>
        <v>52.406399999999998</v>
      </c>
      <c r="BE167">
        <f t="shared" si="49"/>
        <v>3.36104</v>
      </c>
      <c r="BF167">
        <f t="shared" si="50"/>
        <v>288.42619999999999</v>
      </c>
      <c r="BG167">
        <f t="shared" si="51"/>
        <v>12.8775</v>
      </c>
      <c r="BH167">
        <f t="shared" si="52"/>
        <v>422.76363999999995</v>
      </c>
      <c r="BJ167" s="195">
        <f t="shared" si="53"/>
        <v>0.15538824483581418</v>
      </c>
      <c r="BK167" s="195">
        <f t="shared" si="54"/>
        <v>0.12396146461412813</v>
      </c>
      <c r="BL167" s="195">
        <f t="shared" si="55"/>
        <v>7.9501633584193772E-3</v>
      </c>
      <c r="BM167" s="195">
        <f t="shared" si="56"/>
        <v>0.68223984446723007</v>
      </c>
      <c r="BN167" s="195">
        <f t="shared" si="57"/>
        <v>3.0460282724408375E-2</v>
      </c>
    </row>
    <row r="168" spans="1:66" x14ac:dyDescent="0.25">
      <c r="A168" s="2" t="s">
        <v>270</v>
      </c>
      <c r="B168" s="5" t="s">
        <v>1058</v>
      </c>
      <c r="C168">
        <f>VLOOKUP($B168,'Tillförd energi'!$B$1:$AI$700,MATCH(C$1,'Tillförd energi'!$B$1:$AQ$1,0),FALSE)</f>
        <v>0</v>
      </c>
      <c r="D168">
        <f>VLOOKUP($B168,'Tillförd energi'!$B$1:$AI$700,MATCH(D$1,'Tillförd energi'!$B$1:$AQ$1,0),FALSE)</f>
        <v>0</v>
      </c>
      <c r="E168">
        <f>VLOOKUP($B168,'Tillförd energi'!$B$1:$AI$700,MATCH(E$1,'Tillförd energi'!$B$1:$AQ$1,0),FALSE)</f>
        <v>0</v>
      </c>
      <c r="F168">
        <f>VLOOKUP($B168,'Tillförd energi'!$B$1:$AI$700,MATCH(F$1,'Tillförd energi'!$B$1:$AQ$1,0),FALSE)</f>
        <v>0</v>
      </c>
      <c r="G168">
        <f>VLOOKUP($B168,'Tillförd energi'!$B$1:$AI$700,MATCH(G$1,'Tillförd energi'!$B$1:$AQ$1,0),FALSE)</f>
        <v>0</v>
      </c>
      <c r="H168">
        <f>VLOOKUP($B168,'Tillförd energi'!$B$1:$AI$700,MATCH(H$1,'Tillförd energi'!$B$1:$AQ$1,0),FALSE)</f>
        <v>0</v>
      </c>
      <c r="I168">
        <f>VLOOKUP($B168,'Tillförd energi'!$B$1:$AI$700,MATCH(I$1,'Tillförd energi'!$B$1:$AQ$1,0),FALSE)</f>
        <v>0</v>
      </c>
      <c r="J168">
        <f>VLOOKUP($B168,'Tillförd energi'!$B$1:$AI$700,MATCH(J$1,'Tillförd energi'!$B$1:$AQ$1,0),FALSE)</f>
        <v>0</v>
      </c>
      <c r="K168">
        <v>0</v>
      </c>
      <c r="L168">
        <f>VLOOKUP($B168,'Tillförd energi'!$B$1:$AI$700,MATCH(L$1,'Tillförd energi'!$B$1:$AQ$1,0),FALSE)</f>
        <v>0</v>
      </c>
      <c r="M168">
        <f>VLOOKUP($B168,'Tillförd energi'!$B$1:$AI$700,MATCH(M$1,'Tillförd energi'!$B$1:$AQ$1,0),FALSE)</f>
        <v>0</v>
      </c>
      <c r="N168">
        <f>VLOOKUP($B168,'Tillförd energi'!$B$1:$AI$700,MATCH(N$1,'Tillförd energi'!$B$1:$AQ$1,0),FALSE)</f>
        <v>0</v>
      </c>
      <c r="O168">
        <f>VLOOKUP($B168,'Tillförd energi'!$B$1:$AI$700,MATCH(O$1,'Tillförd energi'!$B$1:$AQ$1,0),FALSE)</f>
        <v>0</v>
      </c>
      <c r="P168">
        <f>VLOOKUP($B168,'Tillförd energi'!$B$1:$AI$700,MATCH(P$1,'Tillförd energi'!$B$1:$AQ$1,0),FALSE)</f>
        <v>0</v>
      </c>
      <c r="Q168">
        <f>VLOOKUP($B168,'Tillförd energi'!$B$1:$AI$700,MATCH(Q$1,'Tillförd energi'!$B$1:$AQ$1,0),FALSE)</f>
        <v>0</v>
      </c>
      <c r="R168">
        <f>VLOOKUP($B168,'Tillförd energi'!$B$1:$AI$700,MATCH(R$1,'Tillförd energi'!$B$1:$AQ$1,0),FALSE)</f>
        <v>0</v>
      </c>
      <c r="S168">
        <f>VLOOKUP($B168,'Tillförd energi'!$B$1:$AI$700,MATCH(S$1,'Tillförd energi'!$B$1:$AQ$1,0),FALSE)</f>
        <v>0</v>
      </c>
      <c r="T168">
        <f>VLOOKUP($B168,'Tillförd energi'!$B$1:$AI$700,MATCH(T$1,'Tillförd energi'!$B$1:$AQ$1,0),FALSE)</f>
        <v>0</v>
      </c>
      <c r="U168">
        <f>VLOOKUP($B168,'Tillförd energi'!$B$1:$AI$700,MATCH(U$1,'Tillförd energi'!$B$1:$AQ$1,0),FALSE)</f>
        <v>0</v>
      </c>
      <c r="V168">
        <f>VLOOKUP($B168,'Tillförd energi'!$B$1:$AI$700,MATCH(V$1,'Tillförd energi'!$B$1:$AQ$1,0),FALSE)</f>
        <v>0</v>
      </c>
      <c r="W168">
        <f>VLOOKUP($B168,'Tillförd energi'!$B$1:$AI$700,MATCH(W$1,'Tillförd energi'!$B$1:$AQ$1,0),FALSE)</f>
        <v>0</v>
      </c>
      <c r="X168">
        <f>VLOOKUP($B168,'Tillförd energi'!$B$1:$AI$700,MATCH(X$1,'Tillförd energi'!$B$1:$AQ$1,0),FALSE)</f>
        <v>0</v>
      </c>
      <c r="Y168">
        <f>VLOOKUP($B168,'Tillförd energi'!$B$1:$AI$700,MATCH(Y$1,'Tillförd energi'!$B$1:$AQ$1,0),FALSE)</f>
        <v>0</v>
      </c>
      <c r="Z168">
        <f>VLOOKUP($B168,'Tillförd energi'!$B$1:$AI$700,MATCH(Z$1,'Tillförd energi'!$B$1:$AQ$1,0),FALSE)</f>
        <v>0</v>
      </c>
      <c r="AA168">
        <f>VLOOKUP($B168,'Tillförd energi'!$B$1:$AI$700,MATCH(AA$1,'Tillförd energi'!$B$1:$AQ$1,0),FALSE)</f>
        <v>0</v>
      </c>
      <c r="AB168">
        <f>VLOOKUP($B168,'Tillförd energi'!$B$1:$AI$700,MATCH(AB$1,'Tillförd energi'!$B$1:$AQ$1,0),FALSE)</f>
        <v>0</v>
      </c>
      <c r="AC168">
        <f>VLOOKUP($B168,'Tillförd energi'!$B$1:$AI$700,MATCH(AC$1,'Tillförd energi'!$B$1:$AQ$1,0),FALSE)</f>
        <v>0</v>
      </c>
      <c r="AD168">
        <f>VLOOKUP($B168,'Tillförd energi'!$B$1:$AI$700,MATCH(AD$1,'Tillförd energi'!$B$1:$AQ$1,0),FALSE)</f>
        <v>0</v>
      </c>
      <c r="AE168">
        <f>VLOOKUP($B168,'Tillförd energi'!$B$1:$AI$700,MATCH(AE$1,'Tillförd energi'!$B$1:$AQ$1,0),FALSE)</f>
        <v>0</v>
      </c>
      <c r="AF168">
        <f>VLOOKUP($B168,'Tillförd energi'!$B$1:$AI$700,MATCH(AF$1,'Tillförd energi'!$B$1:$AQ$1,0),FALSE)</f>
        <v>0</v>
      </c>
      <c r="AG168">
        <f>IFERROR(VLOOKUP(B168,Miljö!$B$1:$AC$550,MATCH("Köpt mängd produktionsspecifik fjärrvärme:",Miljö!$B$1:$AC$1,0),FALSE)/1,0)</f>
        <v>0</v>
      </c>
      <c r="AI168">
        <f t="shared" si="39"/>
        <v>0</v>
      </c>
      <c r="AJ168">
        <f t="shared" si="40"/>
        <v>0</v>
      </c>
      <c r="AK168" t="str">
        <f>IF(ISERROR(1/VLOOKUP($B168,Leveranser!$B$1:$S$500,MATCH("såld värme (gwh)",Leveranser!$B$1:$S$1,0),FALSE)),"",VLOOKUP($B168,Leveranser!$B$1:$S$500,MATCH("såld värme (gwh)",Leveranser!$B$1:$S$1,0),FALSE))</f>
        <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195" t="str">
        <f t="shared" si="41"/>
        <v/>
      </c>
      <c r="AP168" t="str">
        <f>IFERROR(VLOOKUP($B168,Miljövärden!$B$2:$H$550,7,FALSE),"Nej, saknas")</f>
        <v>Nej</v>
      </c>
      <c r="AQ168" t="str">
        <f>IFERROR(VLOOKUP($B168,Miljövärden!$B$2:$H$550,6,FALSE),"Nej, saknas")</f>
        <v>Nej</v>
      </c>
      <c r="AU168">
        <f t="shared" si="42"/>
        <v>0</v>
      </c>
      <c r="AV168">
        <f t="shared" si="43"/>
        <v>0</v>
      </c>
      <c r="AW168">
        <f t="shared" si="44"/>
        <v>0</v>
      </c>
      <c r="AX168">
        <f t="shared" si="45"/>
        <v>0</v>
      </c>
      <c r="AZ168">
        <f t="shared" si="46"/>
        <v>0</v>
      </c>
      <c r="BC168">
        <f t="shared" si="47"/>
        <v>0</v>
      </c>
      <c r="BD168">
        <f t="shared" si="48"/>
        <v>0</v>
      </c>
      <c r="BE168">
        <f t="shared" si="49"/>
        <v>0</v>
      </c>
      <c r="BF168">
        <f t="shared" si="50"/>
        <v>0</v>
      </c>
      <c r="BG168">
        <f t="shared" si="51"/>
        <v>0</v>
      </c>
      <c r="BH168">
        <f t="shared" si="52"/>
        <v>0</v>
      </c>
      <c r="BJ168" s="195" t="e">
        <f t="shared" si="53"/>
        <v>#DIV/0!</v>
      </c>
      <c r="BK168" s="195" t="e">
        <f t="shared" si="54"/>
        <v>#DIV/0!</v>
      </c>
      <c r="BL168" s="195" t="e">
        <f t="shared" si="55"/>
        <v>#DIV/0!</v>
      </c>
      <c r="BM168" s="195" t="e">
        <f t="shared" si="56"/>
        <v>#DIV/0!</v>
      </c>
      <c r="BN168" s="195" t="e">
        <f t="shared" si="57"/>
        <v>#DIV/0!</v>
      </c>
    </row>
    <row r="169" spans="1:66" x14ac:dyDescent="0.25">
      <c r="A169" s="2" t="s">
        <v>272</v>
      </c>
      <c r="B169" s="2" t="s">
        <v>273</v>
      </c>
      <c r="C169">
        <f>VLOOKUP($B169,'Tillförd energi'!$B$1:$AI$700,MATCH(C$1,'Tillförd energi'!$B$1:$AQ$1,0),FALSE)</f>
        <v>0</v>
      </c>
      <c r="D169">
        <f>VLOOKUP($B169,'Tillförd energi'!$B$1:$AI$700,MATCH(D$1,'Tillförd energi'!$B$1:$AQ$1,0),FALSE)</f>
        <v>6.0118799999999997</v>
      </c>
      <c r="E169">
        <f>VLOOKUP($B169,'Tillförd energi'!$B$1:$AI$700,MATCH(E$1,'Tillförd energi'!$B$1:$AQ$1,0),FALSE)</f>
        <v>0</v>
      </c>
      <c r="F169">
        <f>VLOOKUP($B169,'Tillförd energi'!$B$1:$AI$700,MATCH(F$1,'Tillförd energi'!$B$1:$AQ$1,0),FALSE)</f>
        <v>7.0521099999999999</v>
      </c>
      <c r="G169">
        <f>VLOOKUP($B169,'Tillförd energi'!$B$1:$AI$700,MATCH(G$1,'Tillförd energi'!$B$1:$AQ$1,0),FALSE)</f>
        <v>0</v>
      </c>
      <c r="H169">
        <f>VLOOKUP($B169,'Tillförd energi'!$B$1:$AI$700,MATCH(H$1,'Tillförd energi'!$B$1:$AQ$1,0),FALSE)</f>
        <v>0</v>
      </c>
      <c r="I169">
        <f>VLOOKUP($B169,'Tillförd energi'!$B$1:$AI$700,MATCH(I$1,'Tillförd energi'!$B$1:$AQ$1,0),FALSE)</f>
        <v>160.625</v>
      </c>
      <c r="J169">
        <f>VLOOKUP($B169,'Tillförd energi'!$B$1:$AI$700,MATCH(J$1,'Tillförd energi'!$B$1:$AQ$1,0),FALSE)</f>
        <v>0</v>
      </c>
      <c r="K169">
        <v>0</v>
      </c>
      <c r="L169">
        <f>VLOOKUP($B169,'Tillförd energi'!$B$1:$AI$700,MATCH(L$1,'Tillförd energi'!$B$1:$AQ$1,0),FALSE)</f>
        <v>0</v>
      </c>
      <c r="M169">
        <f>VLOOKUP($B169,'Tillförd energi'!$B$1:$AI$700,MATCH(M$1,'Tillförd energi'!$B$1:$AQ$1,0),FALSE)</f>
        <v>0</v>
      </c>
      <c r="N169">
        <f>VLOOKUP($B169,'Tillförd energi'!$B$1:$AI$700,MATCH(N$1,'Tillförd energi'!$B$1:$AQ$1,0),FALSE)</f>
        <v>0</v>
      </c>
      <c r="O169">
        <f>VLOOKUP($B169,'Tillförd energi'!$B$1:$AI$700,MATCH(O$1,'Tillförd energi'!$B$1:$AQ$1,0),FALSE)</f>
        <v>0</v>
      </c>
      <c r="P169">
        <f>VLOOKUP($B169,'Tillförd energi'!$B$1:$AI$700,MATCH(P$1,'Tillförd energi'!$B$1:$AQ$1,0),FALSE)</f>
        <v>0</v>
      </c>
      <c r="Q169">
        <f>VLOOKUP($B169,'Tillförd energi'!$B$1:$AI$700,MATCH(Q$1,'Tillförd energi'!$B$1:$AQ$1,0),FALSE)</f>
        <v>340.41399999999999</v>
      </c>
      <c r="R169">
        <f>VLOOKUP($B169,'Tillförd energi'!$B$1:$AI$700,MATCH(R$1,'Tillförd energi'!$B$1:$AQ$1,0),FALSE)</f>
        <v>0</v>
      </c>
      <c r="S169">
        <f>VLOOKUP($B169,'Tillförd energi'!$B$1:$AI$700,MATCH(S$1,'Tillförd energi'!$B$1:$AQ$1,0),FALSE)</f>
        <v>0</v>
      </c>
      <c r="T169">
        <f>VLOOKUP($B169,'Tillförd energi'!$B$1:$AI$700,MATCH(T$1,'Tillförd energi'!$B$1:$AQ$1,0),FALSE)</f>
        <v>0</v>
      </c>
      <c r="U169">
        <f>VLOOKUP($B169,'Tillförd energi'!$B$1:$AI$700,MATCH(U$1,'Tillförd energi'!$B$1:$AQ$1,0),FALSE)</f>
        <v>0</v>
      </c>
      <c r="V169">
        <f>VLOOKUP($B169,'Tillförd energi'!$B$1:$AI$700,MATCH(V$1,'Tillförd energi'!$B$1:$AQ$1,0),FALSE)</f>
        <v>0</v>
      </c>
      <c r="W169">
        <f>VLOOKUP($B169,'Tillförd energi'!$B$1:$AI$700,MATCH(W$1,'Tillförd energi'!$B$1:$AQ$1,0),FALSE)</f>
        <v>0</v>
      </c>
      <c r="X169">
        <f>VLOOKUP($B169,'Tillförd energi'!$B$1:$AI$700,MATCH(X$1,'Tillförd energi'!$B$1:$AQ$1,0),FALSE)</f>
        <v>0</v>
      </c>
      <c r="Y169">
        <f>VLOOKUP($B169,'Tillförd energi'!$B$1:$AI$700,MATCH(Y$1,'Tillförd energi'!$B$1:$AQ$1,0),FALSE)</f>
        <v>0</v>
      </c>
      <c r="Z169">
        <f>VLOOKUP($B169,'Tillförd energi'!$B$1:$AI$700,MATCH(Z$1,'Tillförd energi'!$B$1:$AQ$1,0),FALSE)</f>
        <v>0</v>
      </c>
      <c r="AA169">
        <f>VLOOKUP($B169,'Tillförd energi'!$B$1:$AI$700,MATCH(AA$1,'Tillförd energi'!$B$1:$AQ$1,0),FALSE)</f>
        <v>0</v>
      </c>
      <c r="AB169">
        <f>VLOOKUP($B169,'Tillförd energi'!$B$1:$AI$700,MATCH(AB$1,'Tillförd energi'!$B$1:$AQ$1,0),FALSE)</f>
        <v>0</v>
      </c>
      <c r="AC169">
        <f>VLOOKUP($B169,'Tillförd energi'!$B$1:$AI$700,MATCH(AC$1,'Tillförd energi'!$B$1:$AQ$1,0),FALSE)</f>
        <v>159.53399999999999</v>
      </c>
      <c r="AD169">
        <f>VLOOKUP($B169,'Tillförd energi'!$B$1:$AI$700,MATCH(AD$1,'Tillförd energi'!$B$1:$AQ$1,0),FALSE)</f>
        <v>2.0550000000000002</v>
      </c>
      <c r="AE169">
        <f>VLOOKUP($B169,'Tillförd energi'!$B$1:$AI$700,MATCH(AE$1,'Tillförd energi'!$B$1:$AQ$1,0),FALSE)</f>
        <v>0</v>
      </c>
      <c r="AF169">
        <f>VLOOKUP($B169,'Tillförd energi'!$B$1:$AI$700,MATCH(AF$1,'Tillförd energi'!$B$1:$AQ$1,0),FALSE)</f>
        <v>25.505299999999998</v>
      </c>
      <c r="AG169">
        <f>IFERROR(VLOOKUP(B169,Miljö!$B$1:$AC$550,MATCH("Köpt mängd produktionsspecifik fjärrvärme:",Miljö!$B$1:$AC$1,0),FALSE)/1,0)</f>
        <v>0</v>
      </c>
      <c r="AI169">
        <f t="shared" si="39"/>
        <v>701.19728999999995</v>
      </c>
      <c r="AJ169">
        <f t="shared" si="40"/>
        <v>701.19728999999995</v>
      </c>
      <c r="AK169">
        <f>IF(ISERROR(1/VLOOKUP($B169,Leveranser!$B$1:$S$500,MATCH("såld värme (gwh)",Leveranser!$B$1:$S$1,0),FALSE)),"",VLOOKUP($B169,Leveranser!$B$1:$S$500,MATCH("såld värme (gwh)",Leveranser!$B$1:$S$1,0),FALSE))</f>
        <v>578.79999999999995</v>
      </c>
      <c r="AL169">
        <f>VLOOKUP($B169,Leveranser!$B$1:$Y$500,MATCH("Totalt såld fjärrvärme till andra fjärrvärmeföretag",Leveranser!$B$1:$AA$1,0),FALSE)</f>
        <v>57.2</v>
      </c>
      <c r="AM169">
        <f>IF(ISERROR(1/VLOOKUP($B169,Miljö!$B$1:$S$500,MATCH("Såld mängd produktionsspecifik fjärrvärme (GWh)",Miljö!$B$1:$R$1,0),FALSE)),0,VLOOKUP($B169,Miljö!$B$1:$S$500,MATCH("Såld mängd produktionsspecifik fjärrvärme (GWh)",Miljö!$B$1:$R$1,0),FALSE))</f>
        <v>0</v>
      </c>
      <c r="AN169" s="195">
        <f t="shared" si="41"/>
        <v>0.82544528944200568</v>
      </c>
      <c r="AP169" t="str">
        <f>IFERROR(VLOOKUP($B169,Miljövärden!$B$2:$H$550,7,FALSE),"Nej, saknas")</f>
        <v>Ja</v>
      </c>
      <c r="AQ169" t="str">
        <f>IFERROR(VLOOKUP($B169,Miljövärden!$B$2:$H$550,6,FALSE),"Nej, saknas")</f>
        <v>Ja</v>
      </c>
      <c r="AU169">
        <f t="shared" si="42"/>
        <v>25.505299999999998</v>
      </c>
      <c r="AV169">
        <f t="shared" si="43"/>
        <v>0</v>
      </c>
      <c r="AW169">
        <f t="shared" si="44"/>
        <v>340.41399999999999</v>
      </c>
      <c r="AX169">
        <f t="shared" si="45"/>
        <v>0</v>
      </c>
      <c r="AZ169">
        <f t="shared" si="46"/>
        <v>340.41399999999999</v>
      </c>
      <c r="BC169">
        <f t="shared" si="47"/>
        <v>13.06399</v>
      </c>
      <c r="BD169">
        <f t="shared" si="48"/>
        <v>0</v>
      </c>
      <c r="BE169">
        <f t="shared" si="49"/>
        <v>340.41399999999999</v>
      </c>
      <c r="BF169">
        <f t="shared" si="50"/>
        <v>322.214</v>
      </c>
      <c r="BG169">
        <f t="shared" si="51"/>
        <v>25.505299999999998</v>
      </c>
      <c r="BH169">
        <f t="shared" si="52"/>
        <v>701.19729000000007</v>
      </c>
      <c r="BJ169" s="195">
        <f t="shared" si="53"/>
        <v>1.8630976169346003E-2</v>
      </c>
      <c r="BK169" s="195">
        <f t="shared" si="54"/>
        <v>0</v>
      </c>
      <c r="BL169" s="195">
        <f t="shared" si="55"/>
        <v>0.48547535031117983</v>
      </c>
      <c r="BM169" s="195">
        <f t="shared" si="56"/>
        <v>0.45951974514904353</v>
      </c>
      <c r="BN169" s="195">
        <f t="shared" si="57"/>
        <v>3.6373928370430519E-2</v>
      </c>
    </row>
    <row r="170" spans="1:66" x14ac:dyDescent="0.25">
      <c r="A170" s="2" t="s">
        <v>274</v>
      </c>
      <c r="B170" s="2" t="s">
        <v>275</v>
      </c>
      <c r="C170">
        <f>VLOOKUP($B170,'Tillförd energi'!$B$1:$AI$700,MATCH(C$1,'Tillförd energi'!$B$1:$AQ$1,0),FALSE)</f>
        <v>0</v>
      </c>
      <c r="D170">
        <f>VLOOKUP($B170,'Tillförd energi'!$B$1:$AI$700,MATCH(D$1,'Tillförd energi'!$B$1:$AQ$1,0),FALSE)</f>
        <v>0</v>
      </c>
      <c r="E170">
        <f>VLOOKUP($B170,'Tillförd energi'!$B$1:$AI$700,MATCH(E$1,'Tillförd energi'!$B$1:$AQ$1,0),FALSE)</f>
        <v>0</v>
      </c>
      <c r="F170">
        <f>VLOOKUP($B170,'Tillförd energi'!$B$1:$AI$700,MATCH(F$1,'Tillförd energi'!$B$1:$AQ$1,0),FALSE)</f>
        <v>0</v>
      </c>
      <c r="G170">
        <f>VLOOKUP($B170,'Tillförd energi'!$B$1:$AI$700,MATCH(G$1,'Tillförd energi'!$B$1:$AQ$1,0),FALSE)</f>
        <v>0</v>
      </c>
      <c r="H170">
        <f>VLOOKUP($B170,'Tillförd energi'!$B$1:$AI$700,MATCH(H$1,'Tillförd energi'!$B$1:$AQ$1,0),FALSE)</f>
        <v>0</v>
      </c>
      <c r="I170">
        <f>VLOOKUP($B170,'Tillförd energi'!$B$1:$AI$700,MATCH(I$1,'Tillförd energi'!$B$1:$AQ$1,0),FALSE)</f>
        <v>0</v>
      </c>
      <c r="J170">
        <f>VLOOKUP($B170,'Tillförd energi'!$B$1:$AI$700,MATCH(J$1,'Tillförd energi'!$B$1:$AQ$1,0),FALSE)</f>
        <v>0</v>
      </c>
      <c r="K170">
        <v>0</v>
      </c>
      <c r="L170">
        <f>VLOOKUP($B170,'Tillförd energi'!$B$1:$AI$700,MATCH(L$1,'Tillförd energi'!$B$1:$AQ$1,0),FALSE)</f>
        <v>0</v>
      </c>
      <c r="M170">
        <f>VLOOKUP($B170,'Tillförd energi'!$B$1:$AI$700,MATCH(M$1,'Tillförd energi'!$B$1:$AQ$1,0),FALSE)</f>
        <v>0</v>
      </c>
      <c r="N170">
        <f>VLOOKUP($B170,'Tillförd energi'!$B$1:$AI$700,MATCH(N$1,'Tillförd energi'!$B$1:$AQ$1,0),FALSE)</f>
        <v>0</v>
      </c>
      <c r="O170">
        <f>VLOOKUP($B170,'Tillförd energi'!$B$1:$AI$700,MATCH(O$1,'Tillförd energi'!$B$1:$AQ$1,0),FALSE)</f>
        <v>0</v>
      </c>
      <c r="P170">
        <f>VLOOKUP($B170,'Tillförd energi'!$B$1:$AI$700,MATCH(P$1,'Tillförd energi'!$B$1:$AQ$1,0),FALSE)</f>
        <v>0</v>
      </c>
      <c r="Q170">
        <f>VLOOKUP($B170,'Tillförd energi'!$B$1:$AI$700,MATCH(Q$1,'Tillförd energi'!$B$1:$AQ$1,0),FALSE)</f>
        <v>0</v>
      </c>
      <c r="R170">
        <f>VLOOKUP($B170,'Tillförd energi'!$B$1:$AI$700,MATCH(R$1,'Tillförd energi'!$B$1:$AQ$1,0),FALSE)</f>
        <v>0</v>
      </c>
      <c r="S170">
        <f>VLOOKUP($B170,'Tillförd energi'!$B$1:$AI$700,MATCH(S$1,'Tillförd energi'!$B$1:$AQ$1,0),FALSE)</f>
        <v>0</v>
      </c>
      <c r="T170">
        <f>VLOOKUP($B170,'Tillförd energi'!$B$1:$AI$700,MATCH(T$1,'Tillförd energi'!$B$1:$AQ$1,0),FALSE)</f>
        <v>0</v>
      </c>
      <c r="U170">
        <f>VLOOKUP($B170,'Tillförd energi'!$B$1:$AI$700,MATCH(U$1,'Tillförd energi'!$B$1:$AQ$1,0),FALSE)</f>
        <v>0</v>
      </c>
      <c r="V170">
        <f>VLOOKUP($B170,'Tillförd energi'!$B$1:$AI$700,MATCH(V$1,'Tillförd energi'!$B$1:$AQ$1,0),FALSE)</f>
        <v>0</v>
      </c>
      <c r="W170">
        <f>VLOOKUP($B170,'Tillförd energi'!$B$1:$AI$700,MATCH(W$1,'Tillförd energi'!$B$1:$AQ$1,0),FALSE)</f>
        <v>0</v>
      </c>
      <c r="X170">
        <f>VLOOKUP($B170,'Tillförd energi'!$B$1:$AI$700,MATCH(X$1,'Tillförd energi'!$B$1:$AQ$1,0),FALSE)</f>
        <v>0</v>
      </c>
      <c r="Y170">
        <f>VLOOKUP($B170,'Tillförd energi'!$B$1:$AI$700,MATCH(Y$1,'Tillförd energi'!$B$1:$AQ$1,0),FALSE)</f>
        <v>0</v>
      </c>
      <c r="Z170">
        <f>VLOOKUP($B170,'Tillförd energi'!$B$1:$AI$700,MATCH(Z$1,'Tillförd energi'!$B$1:$AQ$1,0),FALSE)</f>
        <v>0</v>
      </c>
      <c r="AA170">
        <f>VLOOKUP($B170,'Tillförd energi'!$B$1:$AI$700,MATCH(AA$1,'Tillförd energi'!$B$1:$AQ$1,0),FALSE)</f>
        <v>0</v>
      </c>
      <c r="AB170">
        <f>VLOOKUP($B170,'Tillförd energi'!$B$1:$AI$700,MATCH(AB$1,'Tillförd energi'!$B$1:$AQ$1,0),FALSE)</f>
        <v>0</v>
      </c>
      <c r="AC170">
        <f>VLOOKUP($B170,'Tillförd energi'!$B$1:$AI$700,MATCH(AC$1,'Tillförd energi'!$B$1:$AQ$1,0),FALSE)</f>
        <v>0</v>
      </c>
      <c r="AD170">
        <f>VLOOKUP($B170,'Tillförd energi'!$B$1:$AI$700,MATCH(AD$1,'Tillförd energi'!$B$1:$AQ$1,0),FALSE)</f>
        <v>0</v>
      </c>
      <c r="AE170">
        <f>VLOOKUP($B170,'Tillförd energi'!$B$1:$AI$700,MATCH(AE$1,'Tillförd energi'!$B$1:$AQ$1,0),FALSE)</f>
        <v>0</v>
      </c>
      <c r="AF170">
        <f>VLOOKUP($B170,'Tillförd energi'!$B$1:$AI$700,MATCH(AF$1,'Tillförd energi'!$B$1:$AQ$1,0),FALSE)</f>
        <v>0</v>
      </c>
      <c r="AG170">
        <f>IFERROR(VLOOKUP(B170,Miljö!$B$1:$AC$550,MATCH("Köpt mängd produktionsspecifik fjärrvärme:",Miljö!$B$1:$AC$1,0),FALSE)/1,0)</f>
        <v>0</v>
      </c>
      <c r="AI170">
        <f t="shared" si="39"/>
        <v>0</v>
      </c>
      <c r="AJ170">
        <f t="shared" si="40"/>
        <v>0</v>
      </c>
      <c r="AK170" t="str">
        <f>IF(ISERROR(1/VLOOKUP($B170,Leveranser!$B$1:$S$500,MATCH("såld värme (gwh)",Leveranser!$B$1:$S$1,0),FALSE)),"",VLOOKUP($B170,Leveranser!$B$1:$S$500,MATCH("såld värme (gwh)",Leveranser!$B$1:$S$1,0),FALSE))</f>
        <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195" t="str">
        <f t="shared" si="41"/>
        <v/>
      </c>
      <c r="AP170" t="str">
        <f>IFERROR(VLOOKUP($B170,Miljövärden!$B$2:$H$550,7,FALSE),"Nej, saknas")</f>
        <v>Nej</v>
      </c>
      <c r="AQ170" t="str">
        <f>IFERROR(VLOOKUP($B170,Miljövärden!$B$2:$H$550,6,FALSE),"Nej, saknas")</f>
        <v>Nej</v>
      </c>
      <c r="AU170">
        <f t="shared" si="42"/>
        <v>0</v>
      </c>
      <c r="AV170">
        <f t="shared" si="43"/>
        <v>0</v>
      </c>
      <c r="AW170">
        <f t="shared" si="44"/>
        <v>0</v>
      </c>
      <c r="AX170">
        <f t="shared" si="45"/>
        <v>0</v>
      </c>
      <c r="AZ170">
        <f t="shared" si="46"/>
        <v>0</v>
      </c>
      <c r="BC170">
        <f t="shared" si="47"/>
        <v>0</v>
      </c>
      <c r="BD170">
        <f t="shared" si="48"/>
        <v>0</v>
      </c>
      <c r="BE170">
        <f t="shared" si="49"/>
        <v>0</v>
      </c>
      <c r="BF170">
        <f t="shared" si="50"/>
        <v>0</v>
      </c>
      <c r="BG170">
        <f t="shared" si="51"/>
        <v>0</v>
      </c>
      <c r="BH170">
        <f t="shared" si="52"/>
        <v>0</v>
      </c>
      <c r="BJ170" s="195" t="e">
        <f t="shared" si="53"/>
        <v>#DIV/0!</v>
      </c>
      <c r="BK170" s="195" t="e">
        <f t="shared" si="54"/>
        <v>#DIV/0!</v>
      </c>
      <c r="BL170" s="195" t="e">
        <f t="shared" si="55"/>
        <v>#DIV/0!</v>
      </c>
      <c r="BM170" s="195" t="e">
        <f t="shared" si="56"/>
        <v>#DIV/0!</v>
      </c>
      <c r="BN170" s="195" t="e">
        <f t="shared" si="57"/>
        <v>#DIV/0!</v>
      </c>
    </row>
    <row r="171" spans="1:66" x14ac:dyDescent="0.25">
      <c r="A171" s="2" t="s">
        <v>276</v>
      </c>
      <c r="B171" s="2" t="s">
        <v>277</v>
      </c>
      <c r="C171">
        <f>VLOOKUP($B171,'Tillförd energi'!$B$1:$AI$700,MATCH(C$1,'Tillförd energi'!$B$1:$AQ$1,0),FALSE)</f>
        <v>0</v>
      </c>
      <c r="D171">
        <f>VLOOKUP($B171,'Tillförd energi'!$B$1:$AI$700,MATCH(D$1,'Tillförd energi'!$B$1:$AQ$1,0),FALSE)</f>
        <v>0.8</v>
      </c>
      <c r="E171">
        <f>VLOOKUP($B171,'Tillförd energi'!$B$1:$AI$700,MATCH(E$1,'Tillförd energi'!$B$1:$AQ$1,0),FALSE)</f>
        <v>0</v>
      </c>
      <c r="F171">
        <f>VLOOKUP($B171,'Tillförd energi'!$B$1:$AI$700,MATCH(F$1,'Tillförd energi'!$B$1:$AQ$1,0),FALSE)</f>
        <v>0</v>
      </c>
      <c r="G171">
        <f>VLOOKUP($B171,'Tillförd energi'!$B$1:$AI$700,MATCH(G$1,'Tillförd energi'!$B$1:$AQ$1,0),FALSE)</f>
        <v>0</v>
      </c>
      <c r="H171">
        <f>VLOOKUP($B171,'Tillförd energi'!$B$1:$AI$700,MATCH(H$1,'Tillförd energi'!$B$1:$AQ$1,0),FALSE)</f>
        <v>0</v>
      </c>
      <c r="I171">
        <f>VLOOKUP($B171,'Tillförd energi'!$B$1:$AI$700,MATCH(I$1,'Tillförd energi'!$B$1:$AQ$1,0),FALSE)</f>
        <v>0</v>
      </c>
      <c r="J171">
        <f>VLOOKUP($B171,'Tillförd energi'!$B$1:$AI$700,MATCH(J$1,'Tillförd energi'!$B$1:$AQ$1,0),FALSE)</f>
        <v>0</v>
      </c>
      <c r="K171">
        <v>0</v>
      </c>
      <c r="L171">
        <f>VLOOKUP($B171,'Tillförd energi'!$B$1:$AI$700,MATCH(L$1,'Tillförd energi'!$B$1:$AQ$1,0),FALSE)</f>
        <v>42.4</v>
      </c>
      <c r="M171">
        <f>VLOOKUP($B171,'Tillförd energi'!$B$1:$AI$700,MATCH(M$1,'Tillförd energi'!$B$1:$AQ$1,0),FALSE)</f>
        <v>0</v>
      </c>
      <c r="N171">
        <f>VLOOKUP($B171,'Tillförd energi'!$B$1:$AI$700,MATCH(N$1,'Tillförd energi'!$B$1:$AQ$1,0),FALSE)</f>
        <v>0</v>
      </c>
      <c r="O171">
        <f>VLOOKUP($B171,'Tillförd energi'!$B$1:$AI$700,MATCH(O$1,'Tillförd energi'!$B$1:$AQ$1,0),FALSE)</f>
        <v>0</v>
      </c>
      <c r="P171">
        <f>VLOOKUP($B171,'Tillförd energi'!$B$1:$AI$700,MATCH(P$1,'Tillförd energi'!$B$1:$AQ$1,0),FALSE)</f>
        <v>0</v>
      </c>
      <c r="Q171">
        <f>VLOOKUP($B171,'Tillförd energi'!$B$1:$AI$700,MATCH(Q$1,'Tillförd energi'!$B$1:$AQ$1,0),FALSE)</f>
        <v>0</v>
      </c>
      <c r="R171">
        <f>VLOOKUP($B171,'Tillförd energi'!$B$1:$AI$700,MATCH(R$1,'Tillförd energi'!$B$1:$AQ$1,0),FALSE)</f>
        <v>3.4</v>
      </c>
      <c r="S171">
        <f>VLOOKUP($B171,'Tillförd energi'!$B$1:$AI$700,MATCH(S$1,'Tillförd energi'!$B$1:$AQ$1,0),FALSE)</f>
        <v>0</v>
      </c>
      <c r="T171">
        <f>VLOOKUP($B171,'Tillförd energi'!$B$1:$AI$700,MATCH(T$1,'Tillförd energi'!$B$1:$AQ$1,0),FALSE)</f>
        <v>0</v>
      </c>
      <c r="U171">
        <f>VLOOKUP($B171,'Tillförd energi'!$B$1:$AI$700,MATCH(U$1,'Tillförd energi'!$B$1:$AQ$1,0),FALSE)</f>
        <v>0</v>
      </c>
      <c r="V171">
        <f>VLOOKUP($B171,'Tillförd energi'!$B$1:$AI$700,MATCH(V$1,'Tillförd energi'!$B$1:$AQ$1,0),FALSE)</f>
        <v>0</v>
      </c>
      <c r="W171">
        <f>VLOOKUP($B171,'Tillförd energi'!$B$1:$AI$700,MATCH(W$1,'Tillförd energi'!$B$1:$AQ$1,0),FALSE)</f>
        <v>0</v>
      </c>
      <c r="X171">
        <f>VLOOKUP($B171,'Tillförd energi'!$B$1:$AI$700,MATCH(X$1,'Tillförd energi'!$B$1:$AQ$1,0),FALSE)</f>
        <v>0</v>
      </c>
      <c r="Y171">
        <f>VLOOKUP($B171,'Tillförd energi'!$B$1:$AI$700,MATCH(Y$1,'Tillförd energi'!$B$1:$AQ$1,0),FALSE)</f>
        <v>0</v>
      </c>
      <c r="Z171">
        <f>VLOOKUP($B171,'Tillförd energi'!$B$1:$AI$700,MATCH(Z$1,'Tillförd energi'!$B$1:$AQ$1,0),FALSE)</f>
        <v>0</v>
      </c>
      <c r="AA171">
        <f>VLOOKUP($B171,'Tillförd energi'!$B$1:$AI$700,MATCH(AA$1,'Tillförd energi'!$B$1:$AQ$1,0),FALSE)</f>
        <v>0</v>
      </c>
      <c r="AB171">
        <f>VLOOKUP($B171,'Tillförd energi'!$B$1:$AI$700,MATCH(AB$1,'Tillförd energi'!$B$1:$AQ$1,0),FALSE)</f>
        <v>0</v>
      </c>
      <c r="AC171">
        <f>VLOOKUP($B171,'Tillförd energi'!$B$1:$AI$700,MATCH(AC$1,'Tillförd energi'!$B$1:$AQ$1,0),FALSE)</f>
        <v>0</v>
      </c>
      <c r="AD171">
        <f>VLOOKUP($B171,'Tillförd energi'!$B$1:$AI$700,MATCH(AD$1,'Tillförd energi'!$B$1:$AQ$1,0),FALSE)</f>
        <v>0</v>
      </c>
      <c r="AE171">
        <f>VLOOKUP($B171,'Tillförd energi'!$B$1:$AI$700,MATCH(AE$1,'Tillförd energi'!$B$1:$AQ$1,0),FALSE)</f>
        <v>0</v>
      </c>
      <c r="AF171">
        <f>VLOOKUP($B171,'Tillförd energi'!$B$1:$AI$700,MATCH(AF$1,'Tillförd energi'!$B$1:$AQ$1,0),FALSE)</f>
        <v>2.0299999999999998</v>
      </c>
      <c r="AG171">
        <f>IFERROR(VLOOKUP(B171,Miljö!$B$1:$AC$550,MATCH("Köpt mängd produktionsspecifik fjärrvärme:",Miljö!$B$1:$AC$1,0),FALSE)/1,0)</f>
        <v>0</v>
      </c>
      <c r="AI171">
        <f t="shared" si="39"/>
        <v>48.629999999999995</v>
      </c>
      <c r="AJ171">
        <f t="shared" si="40"/>
        <v>48.629999999999995</v>
      </c>
      <c r="AK171">
        <f>IF(ISERROR(1/VLOOKUP($B171,Leveranser!$B$1:$S$500,MATCH("såld värme (gwh)",Leveranser!$B$1:$S$1,0),FALSE)),"",VLOOKUP($B171,Leveranser!$B$1:$S$500,MATCH("såld värme (gwh)",Leveranser!$B$1:$S$1,0),FALSE))</f>
        <v>36.6</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195">
        <f t="shared" si="41"/>
        <v>0.75262183837137575</v>
      </c>
      <c r="AP171" t="str">
        <f>IFERROR(VLOOKUP($B171,Miljövärden!$B$2:$H$550,7,FALSE),"Nej, saknas")</f>
        <v>Ja</v>
      </c>
      <c r="AQ171" t="str">
        <f>IFERROR(VLOOKUP($B171,Miljövärden!$B$2:$H$550,6,FALSE),"Nej, saknas")</f>
        <v>Ja</v>
      </c>
      <c r="AU171">
        <f t="shared" si="42"/>
        <v>2.0299999999999998</v>
      </c>
      <c r="AV171">
        <f t="shared" si="43"/>
        <v>0</v>
      </c>
      <c r="AW171">
        <f t="shared" si="44"/>
        <v>0</v>
      </c>
      <c r="AX171">
        <f t="shared" si="45"/>
        <v>3.4</v>
      </c>
      <c r="AZ171">
        <f t="shared" si="46"/>
        <v>45.8</v>
      </c>
      <c r="BC171">
        <f t="shared" si="47"/>
        <v>0.8</v>
      </c>
      <c r="BD171">
        <f t="shared" si="48"/>
        <v>0</v>
      </c>
      <c r="BE171">
        <f t="shared" si="49"/>
        <v>3.4</v>
      </c>
      <c r="BF171">
        <f t="shared" si="50"/>
        <v>42.4</v>
      </c>
      <c r="BG171">
        <f t="shared" si="51"/>
        <v>2.0299999999999998</v>
      </c>
      <c r="BH171">
        <f t="shared" si="52"/>
        <v>48.63</v>
      </c>
      <c r="BJ171" s="195">
        <f t="shared" si="53"/>
        <v>1.6450750565494551E-2</v>
      </c>
      <c r="BK171" s="195">
        <f t="shared" si="54"/>
        <v>0</v>
      </c>
      <c r="BL171" s="195">
        <f t="shared" si="55"/>
        <v>6.9915689903351841E-2</v>
      </c>
      <c r="BM171" s="195">
        <f t="shared" si="56"/>
        <v>0.87188977997121109</v>
      </c>
      <c r="BN171" s="195">
        <f t="shared" si="57"/>
        <v>4.1743779559942414E-2</v>
      </c>
    </row>
    <row r="172" spans="1:66" x14ac:dyDescent="0.25">
      <c r="A172" s="2" t="s">
        <v>278</v>
      </c>
      <c r="B172" s="2" t="s">
        <v>279</v>
      </c>
      <c r="C172">
        <f>VLOOKUP($B172,'Tillförd energi'!$B$1:$AI$700,MATCH(C$1,'Tillförd energi'!$B$1:$AQ$1,0),FALSE)</f>
        <v>0</v>
      </c>
      <c r="D172">
        <f>VLOOKUP($B172,'Tillförd energi'!$B$1:$AI$700,MATCH(D$1,'Tillförd energi'!$B$1:$AQ$1,0),FALSE)</f>
        <v>11.071999999999999</v>
      </c>
      <c r="E172">
        <f>VLOOKUP($B172,'Tillförd energi'!$B$1:$AI$700,MATCH(E$1,'Tillförd energi'!$B$1:$AQ$1,0),FALSE)</f>
        <v>0</v>
      </c>
      <c r="F172">
        <f>VLOOKUP($B172,'Tillförd energi'!$B$1:$AI$700,MATCH(F$1,'Tillförd energi'!$B$1:$AQ$1,0),FALSE)</f>
        <v>0</v>
      </c>
      <c r="G172">
        <f>VLOOKUP($B172,'Tillförd energi'!$B$1:$AI$700,MATCH(G$1,'Tillförd energi'!$B$1:$AQ$1,0),FALSE)</f>
        <v>0</v>
      </c>
      <c r="H172">
        <f>VLOOKUP($B172,'Tillförd energi'!$B$1:$AI$700,MATCH(H$1,'Tillförd energi'!$B$1:$AQ$1,0),FALSE)</f>
        <v>0</v>
      </c>
      <c r="I172">
        <f>VLOOKUP($B172,'Tillförd energi'!$B$1:$AI$700,MATCH(I$1,'Tillförd energi'!$B$1:$AQ$1,0),FALSE)</f>
        <v>110.878</v>
      </c>
      <c r="J172">
        <f>VLOOKUP($B172,'Tillförd energi'!$B$1:$AI$700,MATCH(J$1,'Tillförd energi'!$B$1:$AQ$1,0),FALSE)</f>
        <v>0</v>
      </c>
      <c r="K172">
        <v>0</v>
      </c>
      <c r="L172">
        <f>VLOOKUP($B172,'Tillförd energi'!$B$1:$AI$700,MATCH(L$1,'Tillförd energi'!$B$1:$AQ$1,0),FALSE)</f>
        <v>41.868200000000002</v>
      </c>
      <c r="M172">
        <f>VLOOKUP($B172,'Tillförd energi'!$B$1:$AI$700,MATCH(M$1,'Tillförd energi'!$B$1:$AQ$1,0),FALSE)</f>
        <v>0</v>
      </c>
      <c r="N172">
        <f>VLOOKUP($B172,'Tillförd energi'!$B$1:$AI$700,MATCH(N$1,'Tillförd energi'!$B$1:$AQ$1,0),FALSE)</f>
        <v>0</v>
      </c>
      <c r="O172">
        <f>VLOOKUP($B172,'Tillförd energi'!$B$1:$AI$700,MATCH(O$1,'Tillförd energi'!$B$1:$AQ$1,0),FALSE)</f>
        <v>0</v>
      </c>
      <c r="P172">
        <f>VLOOKUP($B172,'Tillförd energi'!$B$1:$AI$700,MATCH(P$1,'Tillförd energi'!$B$1:$AQ$1,0),FALSE)</f>
        <v>0</v>
      </c>
      <c r="Q172">
        <f>VLOOKUP($B172,'Tillförd energi'!$B$1:$AI$700,MATCH(Q$1,'Tillförd energi'!$B$1:$AQ$1,0),FALSE)</f>
        <v>0</v>
      </c>
      <c r="R172">
        <f>VLOOKUP($B172,'Tillförd energi'!$B$1:$AI$700,MATCH(R$1,'Tillförd energi'!$B$1:$AQ$1,0),FALSE)</f>
        <v>0.95399999999999996</v>
      </c>
      <c r="S172">
        <f>VLOOKUP($B172,'Tillförd energi'!$B$1:$AI$700,MATCH(S$1,'Tillförd energi'!$B$1:$AQ$1,0),FALSE)</f>
        <v>0</v>
      </c>
      <c r="T172">
        <f>VLOOKUP($B172,'Tillförd energi'!$B$1:$AI$700,MATCH(T$1,'Tillförd energi'!$B$1:$AQ$1,0),FALSE)</f>
        <v>0</v>
      </c>
      <c r="U172">
        <f>VLOOKUP($B172,'Tillförd energi'!$B$1:$AI$700,MATCH(U$1,'Tillförd energi'!$B$1:$AQ$1,0),FALSE)</f>
        <v>0</v>
      </c>
      <c r="V172">
        <f>VLOOKUP($B172,'Tillförd energi'!$B$1:$AI$700,MATCH(V$1,'Tillförd energi'!$B$1:$AQ$1,0),FALSE)</f>
        <v>0</v>
      </c>
      <c r="W172">
        <f>VLOOKUP($B172,'Tillförd energi'!$B$1:$AI$700,MATCH(W$1,'Tillförd energi'!$B$1:$AQ$1,0),FALSE)</f>
        <v>0</v>
      </c>
      <c r="X172">
        <f>VLOOKUP($B172,'Tillförd energi'!$B$1:$AI$700,MATCH(X$1,'Tillförd energi'!$B$1:$AQ$1,0),FALSE)</f>
        <v>0</v>
      </c>
      <c r="Y172">
        <f>VLOOKUP($B172,'Tillförd energi'!$B$1:$AI$700,MATCH(Y$1,'Tillförd energi'!$B$1:$AQ$1,0),FALSE)</f>
        <v>0</v>
      </c>
      <c r="Z172">
        <f>VLOOKUP($B172,'Tillförd energi'!$B$1:$AI$700,MATCH(Z$1,'Tillförd energi'!$B$1:$AQ$1,0),FALSE)</f>
        <v>16.876000000000001</v>
      </c>
      <c r="AA172">
        <f>VLOOKUP($B172,'Tillförd energi'!$B$1:$AI$700,MATCH(AA$1,'Tillförd energi'!$B$1:$AQ$1,0),FALSE)</f>
        <v>0</v>
      </c>
      <c r="AB172">
        <f>VLOOKUP($B172,'Tillförd energi'!$B$1:$AI$700,MATCH(AB$1,'Tillförd energi'!$B$1:$AQ$1,0),FALSE)</f>
        <v>0</v>
      </c>
      <c r="AC172">
        <f>VLOOKUP($B172,'Tillförd energi'!$B$1:$AI$700,MATCH(AC$1,'Tillförd energi'!$B$1:$AQ$1,0),FALSE)</f>
        <v>17.722999999999999</v>
      </c>
      <c r="AD172">
        <f>VLOOKUP($B172,'Tillförd energi'!$B$1:$AI$700,MATCH(AD$1,'Tillförd energi'!$B$1:$AQ$1,0),FALSE)</f>
        <v>45.345999999999997</v>
      </c>
      <c r="AE172">
        <f>VLOOKUP($B172,'Tillförd energi'!$B$1:$AI$700,MATCH(AE$1,'Tillförd energi'!$B$1:$AQ$1,0),FALSE)</f>
        <v>0</v>
      </c>
      <c r="AF172">
        <f>VLOOKUP($B172,'Tillförd energi'!$B$1:$AI$700,MATCH(AF$1,'Tillförd energi'!$B$1:$AQ$1,0),FALSE)</f>
        <v>8.2292000000000005</v>
      </c>
      <c r="AG172">
        <f>IFERROR(VLOOKUP(B172,Miljö!$B$1:$AC$550,MATCH("Köpt mängd produktionsspecifik fjärrvärme:",Miljö!$B$1:$AC$1,0),FALSE)/1,0)</f>
        <v>0</v>
      </c>
      <c r="AI172">
        <f t="shared" si="39"/>
        <v>252.94639999999998</v>
      </c>
      <c r="AJ172">
        <f t="shared" si="40"/>
        <v>252.94639999999998</v>
      </c>
      <c r="AK172">
        <f>IF(ISERROR(1/VLOOKUP($B172,Leveranser!$B$1:$S$500,MATCH("såld värme (gwh)",Leveranser!$B$1:$S$1,0),FALSE)),"",VLOOKUP($B172,Leveranser!$B$1:$S$500,MATCH("såld värme (gwh)",Leveranser!$B$1:$S$1,0),FALSE))</f>
        <v>191.22</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195">
        <f t="shared" si="41"/>
        <v>0.7559704348431131</v>
      </c>
      <c r="AP172" t="str">
        <f>IFERROR(VLOOKUP($B172,Miljövärden!$B$2:$H$550,7,FALSE),"Nej, saknas")</f>
        <v>Ja</v>
      </c>
      <c r="AQ172" t="str">
        <f>IFERROR(VLOOKUP($B172,Miljövärden!$B$2:$H$550,6,FALSE),"Nej, saknas")</f>
        <v>Ja</v>
      </c>
      <c r="AU172">
        <f t="shared" si="42"/>
        <v>25.105200000000004</v>
      </c>
      <c r="AV172">
        <f t="shared" si="43"/>
        <v>0</v>
      </c>
      <c r="AW172">
        <f t="shared" si="44"/>
        <v>0</v>
      </c>
      <c r="AX172">
        <f t="shared" si="45"/>
        <v>0.95399999999999996</v>
      </c>
      <c r="AZ172">
        <f t="shared" si="46"/>
        <v>42.822200000000002</v>
      </c>
      <c r="BC172">
        <f t="shared" si="47"/>
        <v>11.071999999999999</v>
      </c>
      <c r="BD172">
        <f t="shared" si="48"/>
        <v>0</v>
      </c>
      <c r="BE172">
        <f t="shared" si="49"/>
        <v>0.95399999999999996</v>
      </c>
      <c r="BF172">
        <f t="shared" si="50"/>
        <v>215.8152</v>
      </c>
      <c r="BG172">
        <f t="shared" si="51"/>
        <v>25.105200000000004</v>
      </c>
      <c r="BH172">
        <f t="shared" si="52"/>
        <v>252.94640000000001</v>
      </c>
      <c r="BJ172" s="195">
        <f t="shared" si="53"/>
        <v>4.377211931065237E-2</v>
      </c>
      <c r="BK172" s="195">
        <f t="shared" si="54"/>
        <v>0</v>
      </c>
      <c r="BL172" s="195">
        <f t="shared" si="55"/>
        <v>3.7715500200833059E-3</v>
      </c>
      <c r="BM172" s="195">
        <f t="shared" si="56"/>
        <v>0.85320526404012864</v>
      </c>
      <c r="BN172" s="195">
        <f t="shared" si="57"/>
        <v>9.9251066629135673E-2</v>
      </c>
    </row>
    <row r="173" spans="1:66" x14ac:dyDescent="0.25">
      <c r="A173" s="2" t="s">
        <v>278</v>
      </c>
      <c r="B173" s="2" t="s">
        <v>280</v>
      </c>
      <c r="C173">
        <f>VLOOKUP($B173,'Tillförd energi'!$B$1:$AI$700,MATCH(C$1,'Tillförd energi'!$B$1:$AQ$1,0),FALSE)</f>
        <v>0</v>
      </c>
      <c r="D173">
        <f>VLOOKUP($B173,'Tillförd energi'!$B$1:$AI$700,MATCH(D$1,'Tillförd energi'!$B$1:$AQ$1,0),FALSE)</f>
        <v>0.51600000000000001</v>
      </c>
      <c r="E173">
        <f>VLOOKUP($B173,'Tillförd energi'!$B$1:$AI$700,MATCH(E$1,'Tillförd energi'!$B$1:$AQ$1,0),FALSE)</f>
        <v>0</v>
      </c>
      <c r="F173">
        <f>VLOOKUP($B173,'Tillförd energi'!$B$1:$AI$700,MATCH(F$1,'Tillförd energi'!$B$1:$AQ$1,0),FALSE)</f>
        <v>0</v>
      </c>
      <c r="G173">
        <f>VLOOKUP($B173,'Tillförd energi'!$B$1:$AI$700,MATCH(G$1,'Tillförd energi'!$B$1:$AQ$1,0),FALSE)</f>
        <v>0</v>
      </c>
      <c r="H173">
        <f>VLOOKUP($B173,'Tillförd energi'!$B$1:$AI$700,MATCH(H$1,'Tillförd energi'!$B$1:$AQ$1,0),FALSE)</f>
        <v>0</v>
      </c>
      <c r="I173">
        <f>VLOOKUP($B173,'Tillförd energi'!$B$1:$AI$700,MATCH(I$1,'Tillförd energi'!$B$1:$AQ$1,0),FALSE)</f>
        <v>0</v>
      </c>
      <c r="J173">
        <f>VLOOKUP($B173,'Tillförd energi'!$B$1:$AI$700,MATCH(J$1,'Tillförd energi'!$B$1:$AQ$1,0),FALSE)</f>
        <v>0</v>
      </c>
      <c r="K173">
        <v>0</v>
      </c>
      <c r="L173">
        <f>VLOOKUP($B173,'Tillförd energi'!$B$1:$AI$700,MATCH(L$1,'Tillförd energi'!$B$1:$AQ$1,0),FALSE)</f>
        <v>0</v>
      </c>
      <c r="M173">
        <f>VLOOKUP($B173,'Tillförd energi'!$B$1:$AI$700,MATCH(M$1,'Tillförd energi'!$B$1:$AQ$1,0),FALSE)</f>
        <v>0</v>
      </c>
      <c r="N173">
        <f>VLOOKUP($B173,'Tillförd energi'!$B$1:$AI$700,MATCH(N$1,'Tillförd energi'!$B$1:$AQ$1,0),FALSE)</f>
        <v>0</v>
      </c>
      <c r="O173">
        <f>VLOOKUP($B173,'Tillförd energi'!$B$1:$AI$700,MATCH(O$1,'Tillförd energi'!$B$1:$AQ$1,0),FALSE)</f>
        <v>0</v>
      </c>
      <c r="P173">
        <f>VLOOKUP($B173,'Tillförd energi'!$B$1:$AI$700,MATCH(P$1,'Tillförd energi'!$B$1:$AQ$1,0),FALSE)</f>
        <v>7.1390000000000002</v>
      </c>
      <c r="Q173">
        <f>VLOOKUP($B173,'Tillförd energi'!$B$1:$AI$700,MATCH(Q$1,'Tillförd energi'!$B$1:$AQ$1,0),FALSE)</f>
        <v>0</v>
      </c>
      <c r="R173">
        <f>VLOOKUP($B173,'Tillförd energi'!$B$1:$AI$700,MATCH(R$1,'Tillförd energi'!$B$1:$AQ$1,0),FALSE)</f>
        <v>0</v>
      </c>
      <c r="S173">
        <f>VLOOKUP($B173,'Tillförd energi'!$B$1:$AI$700,MATCH(S$1,'Tillförd energi'!$B$1:$AQ$1,0),FALSE)</f>
        <v>0</v>
      </c>
      <c r="T173">
        <f>VLOOKUP($B173,'Tillförd energi'!$B$1:$AI$700,MATCH(T$1,'Tillförd energi'!$B$1:$AQ$1,0),FALSE)</f>
        <v>0</v>
      </c>
      <c r="U173">
        <f>VLOOKUP($B173,'Tillförd energi'!$B$1:$AI$700,MATCH(U$1,'Tillförd energi'!$B$1:$AQ$1,0),FALSE)</f>
        <v>0</v>
      </c>
      <c r="V173">
        <f>VLOOKUP($B173,'Tillförd energi'!$B$1:$AI$700,MATCH(V$1,'Tillförd energi'!$B$1:$AQ$1,0),FALSE)</f>
        <v>0</v>
      </c>
      <c r="W173">
        <f>VLOOKUP($B173,'Tillförd energi'!$B$1:$AI$700,MATCH(W$1,'Tillförd energi'!$B$1:$AQ$1,0),FALSE)</f>
        <v>0</v>
      </c>
      <c r="X173">
        <f>VLOOKUP($B173,'Tillförd energi'!$B$1:$AI$700,MATCH(X$1,'Tillförd energi'!$B$1:$AQ$1,0),FALSE)</f>
        <v>0</v>
      </c>
      <c r="Y173">
        <f>VLOOKUP($B173,'Tillförd energi'!$B$1:$AI$700,MATCH(Y$1,'Tillförd energi'!$B$1:$AQ$1,0),FALSE)</f>
        <v>0</v>
      </c>
      <c r="Z173">
        <f>VLOOKUP($B173,'Tillförd energi'!$B$1:$AI$700,MATCH(Z$1,'Tillförd energi'!$B$1:$AQ$1,0),FALSE)</f>
        <v>1.18</v>
      </c>
      <c r="AA173">
        <f>VLOOKUP($B173,'Tillförd energi'!$B$1:$AI$700,MATCH(AA$1,'Tillförd energi'!$B$1:$AQ$1,0),FALSE)</f>
        <v>0</v>
      </c>
      <c r="AB173">
        <f>VLOOKUP($B173,'Tillförd energi'!$B$1:$AI$700,MATCH(AB$1,'Tillförd energi'!$B$1:$AQ$1,0),FALSE)</f>
        <v>0</v>
      </c>
      <c r="AC173">
        <f>VLOOKUP($B173,'Tillförd energi'!$B$1:$AI$700,MATCH(AC$1,'Tillförd energi'!$B$1:$AQ$1,0),FALSE)</f>
        <v>0</v>
      </c>
      <c r="AD173">
        <f>VLOOKUP($B173,'Tillförd energi'!$B$1:$AI$700,MATCH(AD$1,'Tillförd energi'!$B$1:$AQ$1,0),FALSE)</f>
        <v>0</v>
      </c>
      <c r="AE173">
        <f>VLOOKUP($B173,'Tillförd energi'!$B$1:$AI$700,MATCH(AE$1,'Tillförd energi'!$B$1:$AQ$1,0),FALSE)</f>
        <v>0</v>
      </c>
      <c r="AF173">
        <f>VLOOKUP($B173,'Tillförd energi'!$B$1:$AI$700,MATCH(AF$1,'Tillförd energi'!$B$1:$AQ$1,0),FALSE)</f>
        <v>0.158</v>
      </c>
      <c r="AG173">
        <f>IFERROR(VLOOKUP(B173,Miljö!$B$1:$AC$550,MATCH("Köpt mängd produktionsspecifik fjärrvärme:",Miljö!$B$1:$AC$1,0),FALSE)/1,0)</f>
        <v>0</v>
      </c>
      <c r="AI173">
        <f t="shared" si="39"/>
        <v>8.9930000000000003</v>
      </c>
      <c r="AJ173">
        <f t="shared" si="40"/>
        <v>8.9930000000000003</v>
      </c>
      <c r="AK173">
        <f>IF(ISERROR(1/VLOOKUP($B173,Leveranser!$B$1:$S$500,MATCH("såld värme (gwh)",Leveranser!$B$1:$S$1,0),FALSE)),"",VLOOKUP($B173,Leveranser!$B$1:$S$500,MATCH("såld värme (gwh)",Leveranser!$B$1:$S$1,0),FALSE))</f>
        <v>5.4340000000000002</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195">
        <f t="shared" si="41"/>
        <v>0.60424774824863781</v>
      </c>
      <c r="AP173" t="str">
        <f>IFERROR(VLOOKUP($B173,Miljövärden!$B$2:$H$550,7,FALSE),"Nej, saknas")</f>
        <v>Ja</v>
      </c>
      <c r="AQ173" t="str">
        <f>IFERROR(VLOOKUP($B173,Miljövärden!$B$2:$H$550,6,FALSE),"Nej, saknas")</f>
        <v>Ja</v>
      </c>
      <c r="AU173">
        <f t="shared" si="42"/>
        <v>1.3379999999999999</v>
      </c>
      <c r="AV173">
        <f t="shared" si="43"/>
        <v>0</v>
      </c>
      <c r="AW173">
        <f t="shared" si="44"/>
        <v>7.1390000000000002</v>
      </c>
      <c r="AX173">
        <f t="shared" si="45"/>
        <v>0</v>
      </c>
      <c r="AZ173">
        <f t="shared" si="46"/>
        <v>7.1390000000000002</v>
      </c>
      <c r="BC173">
        <f t="shared" si="47"/>
        <v>0.51600000000000001</v>
      </c>
      <c r="BD173">
        <f t="shared" si="48"/>
        <v>0</v>
      </c>
      <c r="BE173">
        <f t="shared" si="49"/>
        <v>7.1390000000000002</v>
      </c>
      <c r="BF173">
        <f t="shared" si="50"/>
        <v>0</v>
      </c>
      <c r="BG173">
        <f t="shared" si="51"/>
        <v>1.3379999999999999</v>
      </c>
      <c r="BH173">
        <f t="shared" si="52"/>
        <v>8.9930000000000003</v>
      </c>
      <c r="BJ173" s="195">
        <f t="shared" si="53"/>
        <v>5.737796063605026E-2</v>
      </c>
      <c r="BK173" s="195">
        <f t="shared" si="54"/>
        <v>0</v>
      </c>
      <c r="BL173" s="195">
        <f t="shared" si="55"/>
        <v>0.7938396530634938</v>
      </c>
      <c r="BM173" s="195">
        <f t="shared" si="56"/>
        <v>0</v>
      </c>
      <c r="BN173" s="195">
        <f t="shared" si="57"/>
        <v>0.1487823863004559</v>
      </c>
    </row>
    <row r="174" spans="1:66" x14ac:dyDescent="0.25">
      <c r="A174" s="2" t="s">
        <v>281</v>
      </c>
      <c r="B174" s="2" t="s">
        <v>282</v>
      </c>
      <c r="C174">
        <f>VLOOKUP($B174,'Tillförd energi'!$B$1:$AI$700,MATCH(C$1,'Tillförd energi'!$B$1:$AQ$1,0),FALSE)</f>
        <v>0</v>
      </c>
      <c r="D174">
        <f>VLOOKUP($B174,'Tillförd energi'!$B$1:$AI$700,MATCH(D$1,'Tillförd energi'!$B$1:$AQ$1,0),FALSE)</f>
        <v>0</v>
      </c>
      <c r="E174">
        <f>VLOOKUP($B174,'Tillförd energi'!$B$1:$AI$700,MATCH(E$1,'Tillförd energi'!$B$1:$AQ$1,0),FALSE)</f>
        <v>0</v>
      </c>
      <c r="F174">
        <f>VLOOKUP($B174,'Tillförd energi'!$B$1:$AI$700,MATCH(F$1,'Tillförd energi'!$B$1:$AQ$1,0),FALSE)</f>
        <v>0</v>
      </c>
      <c r="G174">
        <f>VLOOKUP($B174,'Tillförd energi'!$B$1:$AI$700,MATCH(G$1,'Tillförd energi'!$B$1:$AQ$1,0),FALSE)</f>
        <v>20.785</v>
      </c>
      <c r="H174">
        <f>VLOOKUP($B174,'Tillförd energi'!$B$1:$AI$700,MATCH(H$1,'Tillförd energi'!$B$1:$AQ$1,0),FALSE)</f>
        <v>0</v>
      </c>
      <c r="I174">
        <f>VLOOKUP($B174,'Tillförd energi'!$B$1:$AI$700,MATCH(I$1,'Tillförd energi'!$B$1:$AQ$1,0),FALSE)</f>
        <v>0</v>
      </c>
      <c r="J174">
        <f>VLOOKUP($B174,'Tillförd energi'!$B$1:$AI$700,MATCH(J$1,'Tillförd energi'!$B$1:$AQ$1,0),FALSE)</f>
        <v>9.2136800000000001</v>
      </c>
      <c r="K174">
        <v>0</v>
      </c>
      <c r="L174">
        <f>VLOOKUP($B174,'Tillförd energi'!$B$1:$AI$700,MATCH(L$1,'Tillförd energi'!$B$1:$AQ$1,0),FALSE)</f>
        <v>137</v>
      </c>
      <c r="M174">
        <f>VLOOKUP($B174,'Tillförd energi'!$B$1:$AI$700,MATCH(M$1,'Tillförd energi'!$B$1:$AQ$1,0),FALSE)</f>
        <v>0</v>
      </c>
      <c r="N174">
        <f>VLOOKUP($B174,'Tillförd energi'!$B$1:$AI$700,MATCH(N$1,'Tillförd energi'!$B$1:$AQ$1,0),FALSE)</f>
        <v>0</v>
      </c>
      <c r="O174">
        <f>VLOOKUP($B174,'Tillförd energi'!$B$1:$AI$700,MATCH(O$1,'Tillförd energi'!$B$1:$AQ$1,0),FALSE)</f>
        <v>0</v>
      </c>
      <c r="P174">
        <f>VLOOKUP($B174,'Tillförd energi'!$B$1:$AI$700,MATCH(P$1,'Tillförd energi'!$B$1:$AQ$1,0),FALSE)</f>
        <v>182</v>
      </c>
      <c r="Q174">
        <f>VLOOKUP($B174,'Tillförd energi'!$B$1:$AI$700,MATCH(Q$1,'Tillförd energi'!$B$1:$AQ$1,0),FALSE)</f>
        <v>23.650600000000001</v>
      </c>
      <c r="R174">
        <f>VLOOKUP($B174,'Tillförd energi'!$B$1:$AI$700,MATCH(R$1,'Tillförd energi'!$B$1:$AQ$1,0),FALSE)</f>
        <v>5.968</v>
      </c>
      <c r="S174">
        <f>VLOOKUP($B174,'Tillförd energi'!$B$1:$AI$700,MATCH(S$1,'Tillförd energi'!$B$1:$AQ$1,0),FALSE)</f>
        <v>0</v>
      </c>
      <c r="T174">
        <f>VLOOKUP($B174,'Tillförd energi'!$B$1:$AI$700,MATCH(T$1,'Tillförd energi'!$B$1:$AQ$1,0),FALSE)</f>
        <v>0</v>
      </c>
      <c r="U174">
        <f>VLOOKUP($B174,'Tillförd energi'!$B$1:$AI$700,MATCH(U$1,'Tillförd energi'!$B$1:$AQ$1,0),FALSE)</f>
        <v>0</v>
      </c>
      <c r="V174">
        <f>VLOOKUP($B174,'Tillförd energi'!$B$1:$AI$700,MATCH(V$1,'Tillförd energi'!$B$1:$AQ$1,0),FALSE)</f>
        <v>0</v>
      </c>
      <c r="W174">
        <f>VLOOKUP($B174,'Tillförd energi'!$B$1:$AI$700,MATCH(W$1,'Tillförd energi'!$B$1:$AQ$1,0),FALSE)</f>
        <v>85.993600000000001</v>
      </c>
      <c r="X174">
        <f>VLOOKUP($B174,'Tillförd energi'!$B$1:$AI$700,MATCH(X$1,'Tillförd energi'!$B$1:$AQ$1,0),FALSE)</f>
        <v>0</v>
      </c>
      <c r="Y174">
        <f>VLOOKUP($B174,'Tillförd energi'!$B$1:$AI$700,MATCH(Y$1,'Tillförd energi'!$B$1:$AQ$1,0),FALSE)</f>
        <v>37</v>
      </c>
      <c r="Z174">
        <f>VLOOKUP($B174,'Tillförd energi'!$B$1:$AI$700,MATCH(Z$1,'Tillförd energi'!$B$1:$AQ$1,0),FALSE)</f>
        <v>0</v>
      </c>
      <c r="AA174">
        <f>VLOOKUP($B174,'Tillförd energi'!$B$1:$AI$700,MATCH(AA$1,'Tillförd energi'!$B$1:$AQ$1,0),FALSE)</f>
        <v>78.5608</v>
      </c>
      <c r="AB174">
        <f>VLOOKUP($B174,'Tillförd energi'!$B$1:$AI$700,MATCH(AB$1,'Tillförd energi'!$B$1:$AQ$1,0),FALSE)</f>
        <v>168.62</v>
      </c>
      <c r="AC174">
        <f>VLOOKUP($B174,'Tillförd energi'!$B$1:$AI$700,MATCH(AC$1,'Tillförd energi'!$B$1:$AQ$1,0),FALSE)</f>
        <v>100.075</v>
      </c>
      <c r="AD174">
        <f>VLOOKUP($B174,'Tillförd energi'!$B$1:$AI$700,MATCH(AD$1,'Tillförd energi'!$B$1:$AQ$1,0),FALSE)</f>
        <v>24.545000000000002</v>
      </c>
      <c r="AE174">
        <f>VLOOKUP($B174,'Tillförd energi'!$B$1:$AI$700,MATCH(AE$1,'Tillförd energi'!$B$1:$AQ$1,0),FALSE)</f>
        <v>0</v>
      </c>
      <c r="AF174">
        <f>VLOOKUP($B174,'Tillförd energi'!$B$1:$AI$700,MATCH(AF$1,'Tillförd energi'!$B$1:$AQ$1,0),FALSE)</f>
        <v>25.83</v>
      </c>
      <c r="AG174">
        <f>IFERROR(VLOOKUP(B174,Miljö!$B$1:$AC$550,MATCH("Köpt mängd produktionsspecifik fjärrvärme:",Miljö!$B$1:$AC$1,0),FALSE)/1,0)</f>
        <v>90.218999999999994</v>
      </c>
      <c r="AI174">
        <f t="shared" si="39"/>
        <v>899.24168000000009</v>
      </c>
      <c r="AJ174">
        <f t="shared" si="40"/>
        <v>989.46068000000014</v>
      </c>
      <c r="AK174">
        <f>IF(ISERROR(1/VLOOKUP($B174,Leveranser!$B$1:$S$500,MATCH("såld värme (gwh)",Leveranser!$B$1:$S$1,0),FALSE)),"",VLOOKUP($B174,Leveranser!$B$1:$S$500,MATCH("såld värme (gwh)",Leveranser!$B$1:$S$1,0),FALSE))</f>
        <v>861</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99.287000000000006</v>
      </c>
      <c r="AN174" s="195">
        <f t="shared" si="41"/>
        <v>0.8701710107368793</v>
      </c>
      <c r="AP174" t="str">
        <f>IFERROR(VLOOKUP($B174,Miljövärden!$B$2:$H$550,7,FALSE),"Nej, saknas")</f>
        <v>Ja</v>
      </c>
      <c r="AQ174" t="str">
        <f>IFERROR(VLOOKUP($B174,Miljövärden!$B$2:$H$550,6,FALSE),"Nej, saknas")</f>
        <v>Ja</v>
      </c>
      <c r="AU174">
        <f t="shared" si="42"/>
        <v>104.3908</v>
      </c>
      <c r="AV174">
        <f t="shared" si="43"/>
        <v>0</v>
      </c>
      <c r="AW174">
        <f t="shared" si="44"/>
        <v>205.6506</v>
      </c>
      <c r="AX174">
        <f t="shared" si="45"/>
        <v>5.968</v>
      </c>
      <c r="AZ174">
        <f t="shared" si="46"/>
        <v>434.61220000000003</v>
      </c>
      <c r="BC174">
        <f t="shared" si="47"/>
        <v>20.785</v>
      </c>
      <c r="BD174">
        <f t="shared" si="48"/>
        <v>37</v>
      </c>
      <c r="BE174">
        <f t="shared" si="49"/>
        <v>297.61219999999997</v>
      </c>
      <c r="BF174">
        <f t="shared" si="50"/>
        <v>439.45368000000002</v>
      </c>
      <c r="BG174">
        <f t="shared" si="51"/>
        <v>194.60980000000001</v>
      </c>
      <c r="BH174">
        <f t="shared" si="52"/>
        <v>989.46067999999991</v>
      </c>
      <c r="BJ174" s="195">
        <f t="shared" si="53"/>
        <v>2.1006393098915263E-2</v>
      </c>
      <c r="BK174" s="195">
        <f t="shared" si="54"/>
        <v>3.7394108475336287E-2</v>
      </c>
      <c r="BL174" s="195">
        <f t="shared" si="55"/>
        <v>0.30078224028063449</v>
      </c>
      <c r="BM174" s="195">
        <f t="shared" si="56"/>
        <v>0.44413455621096543</v>
      </c>
      <c r="BN174" s="195">
        <f t="shared" si="57"/>
        <v>0.19668270193414863</v>
      </c>
    </row>
    <row r="175" spans="1:66" x14ac:dyDescent="0.25">
      <c r="A175" s="2" t="s">
        <v>281</v>
      </c>
      <c r="B175" s="2" t="s">
        <v>283</v>
      </c>
      <c r="C175">
        <f>VLOOKUP($B175,'Tillförd energi'!$B$1:$AI$700,MATCH(C$1,'Tillförd energi'!$B$1:$AQ$1,0),FALSE)</f>
        <v>0</v>
      </c>
      <c r="D175">
        <f>VLOOKUP($B175,'Tillförd energi'!$B$1:$AI$700,MATCH(D$1,'Tillförd energi'!$B$1:$AQ$1,0),FALSE)</f>
        <v>0</v>
      </c>
      <c r="E175">
        <f>VLOOKUP($B175,'Tillförd energi'!$B$1:$AI$700,MATCH(E$1,'Tillförd energi'!$B$1:$AQ$1,0),FALSE)</f>
        <v>0</v>
      </c>
      <c r="F175">
        <f>VLOOKUP($B175,'Tillförd energi'!$B$1:$AI$700,MATCH(F$1,'Tillförd energi'!$B$1:$AQ$1,0),FALSE)</f>
        <v>0</v>
      </c>
      <c r="G175">
        <f>VLOOKUP($B175,'Tillförd energi'!$B$1:$AI$700,MATCH(G$1,'Tillförd energi'!$B$1:$AQ$1,0),FALSE)</f>
        <v>9.0649999999999995</v>
      </c>
      <c r="H175">
        <f>VLOOKUP($B175,'Tillförd energi'!$B$1:$AI$700,MATCH(H$1,'Tillförd energi'!$B$1:$AQ$1,0),FALSE)</f>
        <v>0</v>
      </c>
      <c r="I175">
        <f>VLOOKUP($B175,'Tillförd energi'!$B$1:$AI$700,MATCH(I$1,'Tillförd energi'!$B$1:$AQ$1,0),FALSE)</f>
        <v>0</v>
      </c>
      <c r="J175">
        <f>VLOOKUP($B175,'Tillförd energi'!$B$1:$AI$700,MATCH(J$1,'Tillförd energi'!$B$1:$AQ$1,0),FALSE)</f>
        <v>0</v>
      </c>
      <c r="K175">
        <v>0</v>
      </c>
      <c r="L175">
        <f>VLOOKUP($B175,'Tillförd energi'!$B$1:$AI$700,MATCH(L$1,'Tillförd energi'!$B$1:$AQ$1,0),FALSE)</f>
        <v>0</v>
      </c>
      <c r="M175">
        <f>VLOOKUP($B175,'Tillförd energi'!$B$1:$AI$700,MATCH(M$1,'Tillförd energi'!$B$1:$AQ$1,0),FALSE)</f>
        <v>0</v>
      </c>
      <c r="N175">
        <f>VLOOKUP($B175,'Tillförd energi'!$B$1:$AI$700,MATCH(N$1,'Tillförd energi'!$B$1:$AQ$1,0),FALSE)</f>
        <v>0</v>
      </c>
      <c r="O175">
        <f>VLOOKUP($B175,'Tillförd energi'!$B$1:$AI$700,MATCH(O$1,'Tillförd energi'!$B$1:$AQ$1,0),FALSE)</f>
        <v>0</v>
      </c>
      <c r="P175">
        <f>VLOOKUP($B175,'Tillförd energi'!$B$1:$AI$700,MATCH(P$1,'Tillförd energi'!$B$1:$AQ$1,0),FALSE)</f>
        <v>0</v>
      </c>
      <c r="Q175">
        <f>VLOOKUP($B175,'Tillförd energi'!$B$1:$AI$700,MATCH(Q$1,'Tillförd energi'!$B$1:$AQ$1,0),FALSE)</f>
        <v>44.835999999999999</v>
      </c>
      <c r="R175">
        <f>VLOOKUP($B175,'Tillförd energi'!$B$1:$AI$700,MATCH(R$1,'Tillförd energi'!$B$1:$AQ$1,0),FALSE)</f>
        <v>3.2909999999999999</v>
      </c>
      <c r="S175">
        <f>VLOOKUP($B175,'Tillförd energi'!$B$1:$AI$700,MATCH(S$1,'Tillförd energi'!$B$1:$AQ$1,0),FALSE)</f>
        <v>7.8479999999999999</v>
      </c>
      <c r="T175">
        <f>VLOOKUP($B175,'Tillförd energi'!$B$1:$AI$700,MATCH(T$1,'Tillförd energi'!$B$1:$AQ$1,0),FALSE)</f>
        <v>0</v>
      </c>
      <c r="U175">
        <f>VLOOKUP($B175,'Tillförd energi'!$B$1:$AI$700,MATCH(U$1,'Tillförd energi'!$B$1:$AQ$1,0),FALSE)</f>
        <v>0</v>
      </c>
      <c r="V175">
        <f>VLOOKUP($B175,'Tillförd energi'!$B$1:$AI$700,MATCH(V$1,'Tillförd energi'!$B$1:$AQ$1,0),FALSE)</f>
        <v>0</v>
      </c>
      <c r="W175">
        <f>VLOOKUP($B175,'Tillförd energi'!$B$1:$AI$700,MATCH(W$1,'Tillförd energi'!$B$1:$AQ$1,0),FALSE)</f>
        <v>5.3289999999999997</v>
      </c>
      <c r="X175">
        <f>VLOOKUP($B175,'Tillförd energi'!$B$1:$AI$700,MATCH(X$1,'Tillförd energi'!$B$1:$AQ$1,0),FALSE)</f>
        <v>0</v>
      </c>
      <c r="Y175">
        <f>VLOOKUP($B175,'Tillförd energi'!$B$1:$AI$700,MATCH(Y$1,'Tillförd energi'!$B$1:$AQ$1,0),FALSE)</f>
        <v>0</v>
      </c>
      <c r="Z175">
        <f>VLOOKUP($B175,'Tillförd energi'!$B$1:$AI$700,MATCH(Z$1,'Tillförd energi'!$B$1:$AQ$1,0),FALSE)</f>
        <v>0.38200000000000001</v>
      </c>
      <c r="AA175">
        <f>VLOOKUP($B175,'Tillförd energi'!$B$1:$AI$700,MATCH(AA$1,'Tillförd energi'!$B$1:$AQ$1,0),FALSE)</f>
        <v>0</v>
      </c>
      <c r="AB175">
        <f>VLOOKUP($B175,'Tillförd energi'!$B$1:$AI$700,MATCH(AB$1,'Tillförd energi'!$B$1:$AQ$1,0),FALSE)</f>
        <v>0</v>
      </c>
      <c r="AC175">
        <f>VLOOKUP($B175,'Tillförd energi'!$B$1:$AI$700,MATCH(AC$1,'Tillförd energi'!$B$1:$AQ$1,0),FALSE)</f>
        <v>3.3820000000000001</v>
      </c>
      <c r="AD175">
        <f>VLOOKUP($B175,'Tillförd energi'!$B$1:$AI$700,MATCH(AD$1,'Tillförd energi'!$B$1:$AQ$1,0),FALSE)</f>
        <v>0</v>
      </c>
      <c r="AE175">
        <f>VLOOKUP($B175,'Tillförd energi'!$B$1:$AI$700,MATCH(AE$1,'Tillförd energi'!$B$1:$AQ$1,0),FALSE)</f>
        <v>0</v>
      </c>
      <c r="AF175">
        <f>VLOOKUP($B175,'Tillförd energi'!$B$1:$AI$700,MATCH(AF$1,'Tillförd energi'!$B$1:$AQ$1,0),FALSE)</f>
        <v>1.746</v>
      </c>
      <c r="AG175">
        <f>IFERROR(VLOOKUP(B175,Miljö!$B$1:$AC$550,MATCH("Köpt mängd produktionsspecifik fjärrvärme:",Miljö!$B$1:$AC$1,0),FALSE)/1,0)</f>
        <v>0</v>
      </c>
      <c r="AI175">
        <f t="shared" si="39"/>
        <v>75.878999999999991</v>
      </c>
      <c r="AJ175">
        <f t="shared" si="40"/>
        <v>75.878999999999991</v>
      </c>
      <c r="AK175">
        <f>IF(ISERROR(1/VLOOKUP($B175,Leveranser!$B$1:$S$500,MATCH("såld värme (gwh)",Leveranser!$B$1:$S$1,0),FALSE)),"",VLOOKUP($B175,Leveranser!$B$1:$S$500,MATCH("såld värme (gwh)",Leveranser!$B$1:$S$1,0),FALSE))</f>
        <v>56</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195">
        <f t="shared" si="41"/>
        <v>0.73801710618221128</v>
      </c>
      <c r="AP175" t="str">
        <f>IFERROR(VLOOKUP($B175,Miljövärden!$B$2:$H$550,7,FALSE),"Nej, saknas")</f>
        <v>Ja</v>
      </c>
      <c r="AQ175" t="str">
        <f>IFERROR(VLOOKUP($B175,Miljövärden!$B$2:$H$550,6,FALSE),"Nej, saknas")</f>
        <v>Ja</v>
      </c>
      <c r="AU175">
        <f t="shared" si="42"/>
        <v>2.1280000000000001</v>
      </c>
      <c r="AV175">
        <f t="shared" si="43"/>
        <v>0</v>
      </c>
      <c r="AW175">
        <f t="shared" si="44"/>
        <v>44.835999999999999</v>
      </c>
      <c r="AX175">
        <f t="shared" si="45"/>
        <v>11.138999999999999</v>
      </c>
      <c r="AZ175">
        <f t="shared" si="46"/>
        <v>61.303999999999995</v>
      </c>
      <c r="BC175">
        <f t="shared" si="47"/>
        <v>9.0649999999999995</v>
      </c>
      <c r="BD175">
        <f t="shared" si="48"/>
        <v>0</v>
      </c>
      <c r="BE175">
        <f t="shared" si="49"/>
        <v>61.303999999999995</v>
      </c>
      <c r="BF175">
        <f t="shared" si="50"/>
        <v>3.3820000000000001</v>
      </c>
      <c r="BG175">
        <f t="shared" si="51"/>
        <v>2.1280000000000001</v>
      </c>
      <c r="BH175">
        <f t="shared" si="52"/>
        <v>75.879000000000005</v>
      </c>
      <c r="BJ175" s="195">
        <f t="shared" si="53"/>
        <v>0.11946651906324542</v>
      </c>
      <c r="BK175" s="195">
        <f t="shared" si="54"/>
        <v>0</v>
      </c>
      <c r="BL175" s="195">
        <f t="shared" si="55"/>
        <v>0.80791786923918329</v>
      </c>
      <c r="BM175" s="195">
        <f t="shared" si="56"/>
        <v>4.457096166264711E-2</v>
      </c>
      <c r="BN175" s="195">
        <f t="shared" si="57"/>
        <v>2.8044650034924023E-2</v>
      </c>
    </row>
    <row r="176" spans="1:66" x14ac:dyDescent="0.25">
      <c r="A176" s="2" t="s">
        <v>284</v>
      </c>
      <c r="B176" s="2" t="s">
        <v>285</v>
      </c>
      <c r="C176">
        <f>VLOOKUP($B176,'Tillförd energi'!$B$1:$AI$700,MATCH(C$1,'Tillförd energi'!$B$1:$AQ$1,0),FALSE)</f>
        <v>0</v>
      </c>
      <c r="D176">
        <f>VLOOKUP($B176,'Tillförd energi'!$B$1:$AI$700,MATCH(D$1,'Tillförd energi'!$B$1:$AQ$1,0),FALSE)</f>
        <v>0</v>
      </c>
      <c r="E176">
        <f>VLOOKUP($B176,'Tillförd energi'!$B$1:$AI$700,MATCH(E$1,'Tillförd energi'!$B$1:$AQ$1,0),FALSE)</f>
        <v>0</v>
      </c>
      <c r="F176">
        <f>VLOOKUP($B176,'Tillförd energi'!$B$1:$AI$700,MATCH(F$1,'Tillförd energi'!$B$1:$AQ$1,0),FALSE)</f>
        <v>0</v>
      </c>
      <c r="G176">
        <f>VLOOKUP($B176,'Tillförd energi'!$B$1:$AI$700,MATCH(G$1,'Tillförd energi'!$B$1:$AQ$1,0),FALSE)</f>
        <v>0</v>
      </c>
      <c r="H176">
        <f>VLOOKUP($B176,'Tillförd energi'!$B$1:$AI$700,MATCH(H$1,'Tillförd energi'!$B$1:$AQ$1,0),FALSE)</f>
        <v>0</v>
      </c>
      <c r="I176">
        <f>VLOOKUP($B176,'Tillförd energi'!$B$1:$AI$700,MATCH(I$1,'Tillförd energi'!$B$1:$AQ$1,0),FALSE)</f>
        <v>0</v>
      </c>
      <c r="J176">
        <f>VLOOKUP($B176,'Tillförd energi'!$B$1:$AI$700,MATCH(J$1,'Tillförd energi'!$B$1:$AQ$1,0),FALSE)</f>
        <v>0</v>
      </c>
      <c r="K176">
        <v>0</v>
      </c>
      <c r="L176">
        <f>VLOOKUP($B176,'Tillförd energi'!$B$1:$AI$700,MATCH(L$1,'Tillförd energi'!$B$1:$AQ$1,0),FALSE)</f>
        <v>0</v>
      </c>
      <c r="M176">
        <f>VLOOKUP($B176,'Tillförd energi'!$B$1:$AI$700,MATCH(M$1,'Tillförd energi'!$B$1:$AQ$1,0),FALSE)</f>
        <v>0</v>
      </c>
      <c r="N176">
        <f>VLOOKUP($B176,'Tillförd energi'!$B$1:$AI$700,MATCH(N$1,'Tillförd energi'!$B$1:$AQ$1,0),FALSE)</f>
        <v>0</v>
      </c>
      <c r="O176">
        <f>VLOOKUP($B176,'Tillförd energi'!$B$1:$AI$700,MATCH(O$1,'Tillförd energi'!$B$1:$AQ$1,0),FALSE)</f>
        <v>0</v>
      </c>
      <c r="P176">
        <f>VLOOKUP($B176,'Tillförd energi'!$B$1:$AI$700,MATCH(P$1,'Tillförd energi'!$B$1:$AQ$1,0),FALSE)</f>
        <v>0</v>
      </c>
      <c r="Q176">
        <f>VLOOKUP($B176,'Tillförd energi'!$B$1:$AI$700,MATCH(Q$1,'Tillförd energi'!$B$1:$AQ$1,0),FALSE)</f>
        <v>0</v>
      </c>
      <c r="R176">
        <f>VLOOKUP($B176,'Tillförd energi'!$B$1:$AI$700,MATCH(R$1,'Tillförd energi'!$B$1:$AQ$1,0),FALSE)</f>
        <v>0</v>
      </c>
      <c r="S176">
        <f>VLOOKUP($B176,'Tillförd energi'!$B$1:$AI$700,MATCH(S$1,'Tillförd energi'!$B$1:$AQ$1,0),FALSE)</f>
        <v>0</v>
      </c>
      <c r="T176">
        <f>VLOOKUP($B176,'Tillförd energi'!$B$1:$AI$700,MATCH(T$1,'Tillförd energi'!$B$1:$AQ$1,0),FALSE)</f>
        <v>0</v>
      </c>
      <c r="U176">
        <f>VLOOKUP($B176,'Tillförd energi'!$B$1:$AI$700,MATCH(U$1,'Tillförd energi'!$B$1:$AQ$1,0),FALSE)</f>
        <v>0</v>
      </c>
      <c r="V176">
        <f>VLOOKUP($B176,'Tillförd energi'!$B$1:$AI$700,MATCH(V$1,'Tillförd energi'!$B$1:$AQ$1,0),FALSE)</f>
        <v>0</v>
      </c>
      <c r="W176">
        <f>VLOOKUP($B176,'Tillförd energi'!$B$1:$AI$700,MATCH(W$1,'Tillförd energi'!$B$1:$AQ$1,0),FALSE)</f>
        <v>0</v>
      </c>
      <c r="X176">
        <f>VLOOKUP($B176,'Tillförd energi'!$B$1:$AI$700,MATCH(X$1,'Tillförd energi'!$B$1:$AQ$1,0),FALSE)</f>
        <v>0</v>
      </c>
      <c r="Y176">
        <f>VLOOKUP($B176,'Tillförd energi'!$B$1:$AI$700,MATCH(Y$1,'Tillförd energi'!$B$1:$AQ$1,0),FALSE)</f>
        <v>0</v>
      </c>
      <c r="Z176">
        <f>VLOOKUP($B176,'Tillförd energi'!$B$1:$AI$700,MATCH(Z$1,'Tillförd energi'!$B$1:$AQ$1,0),FALSE)</f>
        <v>0</v>
      </c>
      <c r="AA176">
        <f>VLOOKUP($B176,'Tillförd energi'!$B$1:$AI$700,MATCH(AA$1,'Tillförd energi'!$B$1:$AQ$1,0),FALSE)</f>
        <v>0</v>
      </c>
      <c r="AB176">
        <f>VLOOKUP($B176,'Tillförd energi'!$B$1:$AI$700,MATCH(AB$1,'Tillförd energi'!$B$1:$AQ$1,0),FALSE)</f>
        <v>0</v>
      </c>
      <c r="AC176">
        <f>VLOOKUP($B176,'Tillförd energi'!$B$1:$AI$700,MATCH(AC$1,'Tillförd energi'!$B$1:$AQ$1,0),FALSE)</f>
        <v>0</v>
      </c>
      <c r="AD176">
        <f>VLOOKUP($B176,'Tillförd energi'!$B$1:$AI$700,MATCH(AD$1,'Tillförd energi'!$B$1:$AQ$1,0),FALSE)</f>
        <v>0</v>
      </c>
      <c r="AE176">
        <f>VLOOKUP($B176,'Tillförd energi'!$B$1:$AI$700,MATCH(AE$1,'Tillförd energi'!$B$1:$AQ$1,0),FALSE)</f>
        <v>0</v>
      </c>
      <c r="AF176">
        <f>VLOOKUP($B176,'Tillförd energi'!$B$1:$AI$700,MATCH(AF$1,'Tillförd energi'!$B$1:$AQ$1,0),FALSE)</f>
        <v>0</v>
      </c>
      <c r="AG176">
        <f>IFERROR(VLOOKUP(B176,Miljö!$B$1:$AC$550,MATCH("Köpt mängd produktionsspecifik fjärrvärme:",Miljö!$B$1:$AC$1,0),FALSE)/1,0)</f>
        <v>0</v>
      </c>
      <c r="AI176">
        <f t="shared" si="39"/>
        <v>0</v>
      </c>
      <c r="AJ176">
        <f t="shared" si="40"/>
        <v>0</v>
      </c>
      <c r="AK176" t="str">
        <f>IF(ISERROR(1/VLOOKUP($B176,Leveranser!$B$1:$S$500,MATCH("såld värme (gwh)",Leveranser!$B$1:$S$1,0),FALSE)),"",VLOOKUP($B176,Leveranser!$B$1:$S$500,MATCH("såld värme (gwh)",Leveranser!$B$1:$S$1,0),FALSE))</f>
        <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195" t="str">
        <f t="shared" si="41"/>
        <v/>
      </c>
      <c r="AP176" t="str">
        <f>IFERROR(VLOOKUP($B176,Miljövärden!$B$2:$H$550,7,FALSE),"Nej, saknas")</f>
        <v>Nej</v>
      </c>
      <c r="AQ176" t="str">
        <f>IFERROR(VLOOKUP($B176,Miljövärden!$B$2:$H$550,6,FALSE),"Nej, saknas")</f>
        <v>Nej</v>
      </c>
      <c r="AU176">
        <f t="shared" si="42"/>
        <v>0</v>
      </c>
      <c r="AV176">
        <f t="shared" si="43"/>
        <v>0</v>
      </c>
      <c r="AW176">
        <f t="shared" si="44"/>
        <v>0</v>
      </c>
      <c r="AX176">
        <f t="shared" si="45"/>
        <v>0</v>
      </c>
      <c r="AZ176">
        <f t="shared" si="46"/>
        <v>0</v>
      </c>
      <c r="BC176">
        <f t="shared" si="47"/>
        <v>0</v>
      </c>
      <c r="BD176">
        <f t="shared" si="48"/>
        <v>0</v>
      </c>
      <c r="BE176">
        <f t="shared" si="49"/>
        <v>0</v>
      </c>
      <c r="BF176">
        <f t="shared" si="50"/>
        <v>0</v>
      </c>
      <c r="BG176">
        <f t="shared" si="51"/>
        <v>0</v>
      </c>
      <c r="BH176">
        <f t="shared" si="52"/>
        <v>0</v>
      </c>
      <c r="BJ176" s="195" t="e">
        <f t="shared" si="53"/>
        <v>#DIV/0!</v>
      </c>
      <c r="BK176" s="195" t="e">
        <f t="shared" si="54"/>
        <v>#DIV/0!</v>
      </c>
      <c r="BL176" s="195" t="e">
        <f t="shared" si="55"/>
        <v>#DIV/0!</v>
      </c>
      <c r="BM176" s="195" t="e">
        <f t="shared" si="56"/>
        <v>#DIV/0!</v>
      </c>
      <c r="BN176" s="195" t="e">
        <f t="shared" si="57"/>
        <v>#DIV/0!</v>
      </c>
    </row>
    <row r="177" spans="1:66" x14ac:dyDescent="0.25">
      <c r="A177" s="2" t="s">
        <v>286</v>
      </c>
      <c r="B177" s="2" t="s">
        <v>287</v>
      </c>
      <c r="C177">
        <f>VLOOKUP($B177,'Tillförd energi'!$B$1:$AI$700,MATCH(C$1,'Tillförd energi'!$B$1:$AQ$1,0),FALSE)</f>
        <v>0</v>
      </c>
      <c r="D177">
        <f>VLOOKUP($B177,'Tillförd energi'!$B$1:$AI$700,MATCH(D$1,'Tillförd energi'!$B$1:$AQ$1,0),FALSE)</f>
        <v>1.4999999999999999E-2</v>
      </c>
      <c r="E177">
        <f>VLOOKUP($B177,'Tillförd energi'!$B$1:$AI$700,MATCH(E$1,'Tillförd energi'!$B$1:$AQ$1,0),FALSE)</f>
        <v>0</v>
      </c>
      <c r="F177">
        <f>VLOOKUP($B177,'Tillförd energi'!$B$1:$AI$700,MATCH(F$1,'Tillförd energi'!$B$1:$AQ$1,0),FALSE)</f>
        <v>0</v>
      </c>
      <c r="G177">
        <f>VLOOKUP($B177,'Tillförd energi'!$B$1:$AI$700,MATCH(G$1,'Tillförd energi'!$B$1:$AQ$1,0),FALSE)</f>
        <v>0</v>
      </c>
      <c r="H177">
        <f>VLOOKUP($B177,'Tillförd energi'!$B$1:$AI$700,MATCH(H$1,'Tillförd energi'!$B$1:$AQ$1,0),FALSE)</f>
        <v>0</v>
      </c>
      <c r="I177">
        <f>VLOOKUP($B177,'Tillförd energi'!$B$1:$AI$700,MATCH(I$1,'Tillförd energi'!$B$1:$AQ$1,0),FALSE)</f>
        <v>0</v>
      </c>
      <c r="J177">
        <f>VLOOKUP($B177,'Tillförd energi'!$B$1:$AI$700,MATCH(J$1,'Tillförd energi'!$B$1:$AQ$1,0),FALSE)</f>
        <v>0</v>
      </c>
      <c r="K177">
        <v>0</v>
      </c>
      <c r="L177">
        <f>VLOOKUP($B177,'Tillförd energi'!$B$1:$AI$700,MATCH(L$1,'Tillförd energi'!$B$1:$AQ$1,0),FALSE)</f>
        <v>0</v>
      </c>
      <c r="M177">
        <f>VLOOKUP($B177,'Tillförd energi'!$B$1:$AI$700,MATCH(M$1,'Tillförd energi'!$B$1:$AQ$1,0),FALSE)</f>
        <v>0</v>
      </c>
      <c r="N177">
        <f>VLOOKUP($B177,'Tillförd energi'!$B$1:$AI$700,MATCH(N$1,'Tillförd energi'!$B$1:$AQ$1,0),FALSE)</f>
        <v>0</v>
      </c>
      <c r="O177">
        <f>VLOOKUP($B177,'Tillförd energi'!$B$1:$AI$700,MATCH(O$1,'Tillförd energi'!$B$1:$AQ$1,0),FALSE)</f>
        <v>0</v>
      </c>
      <c r="P177">
        <f>VLOOKUP($B177,'Tillförd energi'!$B$1:$AI$700,MATCH(P$1,'Tillförd energi'!$B$1:$AQ$1,0),FALSE)</f>
        <v>0</v>
      </c>
      <c r="Q177">
        <f>VLOOKUP($B177,'Tillförd energi'!$B$1:$AI$700,MATCH(Q$1,'Tillförd energi'!$B$1:$AQ$1,0),FALSE)</f>
        <v>0</v>
      </c>
      <c r="R177">
        <f>VLOOKUP($B177,'Tillförd energi'!$B$1:$AI$700,MATCH(R$1,'Tillförd energi'!$B$1:$AQ$1,0),FALSE)</f>
        <v>1.44</v>
      </c>
      <c r="S177">
        <f>VLOOKUP($B177,'Tillförd energi'!$B$1:$AI$700,MATCH(S$1,'Tillförd energi'!$B$1:$AQ$1,0),FALSE)</f>
        <v>0</v>
      </c>
      <c r="T177">
        <f>VLOOKUP($B177,'Tillförd energi'!$B$1:$AI$700,MATCH(T$1,'Tillförd energi'!$B$1:$AQ$1,0),FALSE)</f>
        <v>0</v>
      </c>
      <c r="U177">
        <f>VLOOKUP($B177,'Tillförd energi'!$B$1:$AI$700,MATCH(U$1,'Tillförd energi'!$B$1:$AQ$1,0),FALSE)</f>
        <v>0</v>
      </c>
      <c r="V177">
        <f>VLOOKUP($B177,'Tillförd energi'!$B$1:$AI$700,MATCH(V$1,'Tillförd energi'!$B$1:$AQ$1,0),FALSE)</f>
        <v>0</v>
      </c>
      <c r="W177">
        <f>VLOOKUP($B177,'Tillförd energi'!$B$1:$AI$700,MATCH(W$1,'Tillförd energi'!$B$1:$AQ$1,0),FALSE)</f>
        <v>0</v>
      </c>
      <c r="X177">
        <f>VLOOKUP($B177,'Tillförd energi'!$B$1:$AI$700,MATCH(X$1,'Tillförd energi'!$B$1:$AQ$1,0),FALSE)</f>
        <v>0</v>
      </c>
      <c r="Y177">
        <f>VLOOKUP($B177,'Tillförd energi'!$B$1:$AI$700,MATCH(Y$1,'Tillförd energi'!$B$1:$AQ$1,0),FALSE)</f>
        <v>0</v>
      </c>
      <c r="Z177">
        <f>VLOOKUP($B177,'Tillförd energi'!$B$1:$AI$700,MATCH(Z$1,'Tillförd energi'!$B$1:$AQ$1,0),FALSE)</f>
        <v>0</v>
      </c>
      <c r="AA177">
        <f>VLOOKUP($B177,'Tillförd energi'!$B$1:$AI$700,MATCH(AA$1,'Tillförd energi'!$B$1:$AQ$1,0),FALSE)</f>
        <v>0</v>
      </c>
      <c r="AB177">
        <f>VLOOKUP($B177,'Tillförd energi'!$B$1:$AI$700,MATCH(AB$1,'Tillförd energi'!$B$1:$AQ$1,0),FALSE)</f>
        <v>0</v>
      </c>
      <c r="AC177">
        <f>VLOOKUP($B177,'Tillförd energi'!$B$1:$AI$700,MATCH(AC$1,'Tillförd energi'!$B$1:$AQ$1,0),FALSE)</f>
        <v>0</v>
      </c>
      <c r="AD177">
        <f>VLOOKUP($B177,'Tillförd energi'!$B$1:$AI$700,MATCH(AD$1,'Tillförd energi'!$B$1:$AQ$1,0),FALSE)</f>
        <v>0</v>
      </c>
      <c r="AE177">
        <f>VLOOKUP($B177,'Tillförd energi'!$B$1:$AI$700,MATCH(AE$1,'Tillförd energi'!$B$1:$AQ$1,0),FALSE)</f>
        <v>0</v>
      </c>
      <c r="AF177">
        <f>VLOOKUP($B177,'Tillförd energi'!$B$1:$AI$700,MATCH(AF$1,'Tillförd energi'!$B$1:$AQ$1,0),FALSE)</f>
        <v>2.5999999999999999E-2</v>
      </c>
      <c r="AG177">
        <f>IFERROR(VLOOKUP(B177,Miljö!$B$1:$AC$550,MATCH("Köpt mängd produktionsspecifik fjärrvärme:",Miljö!$B$1:$AC$1,0),FALSE)/1,0)</f>
        <v>0</v>
      </c>
      <c r="AI177">
        <f t="shared" si="39"/>
        <v>1.4809999999999999</v>
      </c>
      <c r="AJ177">
        <f t="shared" si="40"/>
        <v>1.4809999999999999</v>
      </c>
      <c r="AK177">
        <f>IF(ISERROR(1/VLOOKUP($B177,Leveranser!$B$1:$S$500,MATCH("såld värme (gwh)",Leveranser!$B$1:$S$1,0),FALSE)),"",VLOOKUP($B177,Leveranser!$B$1:$S$500,MATCH("såld värme (gwh)",Leveranser!$B$1:$S$1,0),FALSE))</f>
        <v>1.1499999999999999</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195">
        <f t="shared" si="41"/>
        <v>0.7765023632680621</v>
      </c>
      <c r="AP177" t="str">
        <f>IFERROR(VLOOKUP($B177,Miljövärden!$B$2:$H$550,7,FALSE),"Nej, saknas")</f>
        <v>Ja</v>
      </c>
      <c r="AQ177" t="str">
        <f>IFERROR(VLOOKUP($B177,Miljövärden!$B$2:$H$550,6,FALSE),"Nej, saknas")</f>
        <v>Ja</v>
      </c>
      <c r="AU177">
        <f t="shared" si="42"/>
        <v>2.5999999999999999E-2</v>
      </c>
      <c r="AV177">
        <f t="shared" si="43"/>
        <v>0</v>
      </c>
      <c r="AW177">
        <f t="shared" si="44"/>
        <v>0</v>
      </c>
      <c r="AX177">
        <f t="shared" si="45"/>
        <v>1.44</v>
      </c>
      <c r="AZ177">
        <f t="shared" si="46"/>
        <v>1.44</v>
      </c>
      <c r="BC177">
        <f t="shared" si="47"/>
        <v>1.4999999999999999E-2</v>
      </c>
      <c r="BD177">
        <f t="shared" si="48"/>
        <v>0</v>
      </c>
      <c r="BE177">
        <f t="shared" si="49"/>
        <v>1.44</v>
      </c>
      <c r="BF177">
        <f t="shared" si="50"/>
        <v>0</v>
      </c>
      <c r="BG177">
        <f t="shared" si="51"/>
        <v>2.5999999999999999E-2</v>
      </c>
      <c r="BH177">
        <f t="shared" si="52"/>
        <v>1.4809999999999999</v>
      </c>
      <c r="BJ177" s="195">
        <f t="shared" si="53"/>
        <v>1.012829169480081E-2</v>
      </c>
      <c r="BK177" s="195">
        <f t="shared" si="54"/>
        <v>0</v>
      </c>
      <c r="BL177" s="195">
        <f t="shared" si="55"/>
        <v>0.97231600270087781</v>
      </c>
      <c r="BM177" s="195">
        <f t="shared" si="56"/>
        <v>0</v>
      </c>
      <c r="BN177" s="195">
        <f t="shared" si="57"/>
        <v>1.7555705604321407E-2</v>
      </c>
    </row>
    <row r="178" spans="1:66" x14ac:dyDescent="0.25">
      <c r="A178" s="2" t="s">
        <v>286</v>
      </c>
      <c r="B178" s="2" t="s">
        <v>288</v>
      </c>
      <c r="C178">
        <f>VLOOKUP($B178,'Tillförd energi'!$B$1:$AI$700,MATCH(C$1,'Tillförd energi'!$B$1:$AQ$1,0),FALSE)</f>
        <v>0</v>
      </c>
      <c r="D178">
        <f>VLOOKUP($B178,'Tillförd energi'!$B$1:$AI$700,MATCH(D$1,'Tillförd energi'!$B$1:$AQ$1,0),FALSE)</f>
        <v>0.02</v>
      </c>
      <c r="E178">
        <f>VLOOKUP($B178,'Tillförd energi'!$B$1:$AI$700,MATCH(E$1,'Tillförd energi'!$B$1:$AQ$1,0),FALSE)</f>
        <v>0</v>
      </c>
      <c r="F178">
        <f>VLOOKUP($B178,'Tillförd energi'!$B$1:$AI$700,MATCH(F$1,'Tillförd energi'!$B$1:$AQ$1,0),FALSE)</f>
        <v>0</v>
      </c>
      <c r="G178">
        <f>VLOOKUP($B178,'Tillförd energi'!$B$1:$AI$700,MATCH(G$1,'Tillförd energi'!$B$1:$AQ$1,0),FALSE)</f>
        <v>0</v>
      </c>
      <c r="H178">
        <f>VLOOKUP($B178,'Tillförd energi'!$B$1:$AI$700,MATCH(H$1,'Tillförd energi'!$B$1:$AQ$1,0),FALSE)</f>
        <v>0</v>
      </c>
      <c r="I178">
        <f>VLOOKUP($B178,'Tillförd energi'!$B$1:$AI$700,MATCH(I$1,'Tillförd energi'!$B$1:$AQ$1,0),FALSE)</f>
        <v>0</v>
      </c>
      <c r="J178">
        <f>VLOOKUP($B178,'Tillförd energi'!$B$1:$AI$700,MATCH(J$1,'Tillförd energi'!$B$1:$AQ$1,0),FALSE)</f>
        <v>0</v>
      </c>
      <c r="K178">
        <v>0</v>
      </c>
      <c r="L178">
        <f>VLOOKUP($B178,'Tillförd energi'!$B$1:$AI$700,MATCH(L$1,'Tillförd energi'!$B$1:$AQ$1,0),FALSE)</f>
        <v>0</v>
      </c>
      <c r="M178">
        <f>VLOOKUP($B178,'Tillförd energi'!$B$1:$AI$700,MATCH(M$1,'Tillförd energi'!$B$1:$AQ$1,0),FALSE)</f>
        <v>0</v>
      </c>
      <c r="N178">
        <f>VLOOKUP($B178,'Tillförd energi'!$B$1:$AI$700,MATCH(N$1,'Tillförd energi'!$B$1:$AQ$1,0),FALSE)</f>
        <v>0</v>
      </c>
      <c r="O178">
        <f>VLOOKUP($B178,'Tillförd energi'!$B$1:$AI$700,MATCH(O$1,'Tillförd energi'!$B$1:$AQ$1,0),FALSE)</f>
        <v>0</v>
      </c>
      <c r="P178">
        <f>VLOOKUP($B178,'Tillförd energi'!$B$1:$AI$700,MATCH(P$1,'Tillförd energi'!$B$1:$AQ$1,0),FALSE)</f>
        <v>0</v>
      </c>
      <c r="Q178">
        <f>VLOOKUP($B178,'Tillförd energi'!$B$1:$AI$700,MATCH(Q$1,'Tillförd energi'!$B$1:$AQ$1,0),FALSE)</f>
        <v>0</v>
      </c>
      <c r="R178">
        <f>VLOOKUP($B178,'Tillförd energi'!$B$1:$AI$700,MATCH(R$1,'Tillförd energi'!$B$1:$AQ$1,0),FALSE)</f>
        <v>1.1100000000000001</v>
      </c>
      <c r="S178">
        <f>VLOOKUP($B178,'Tillförd energi'!$B$1:$AI$700,MATCH(S$1,'Tillförd energi'!$B$1:$AQ$1,0),FALSE)</f>
        <v>0</v>
      </c>
      <c r="T178">
        <f>VLOOKUP($B178,'Tillförd energi'!$B$1:$AI$700,MATCH(T$1,'Tillförd energi'!$B$1:$AQ$1,0),FALSE)</f>
        <v>0</v>
      </c>
      <c r="U178">
        <f>VLOOKUP($B178,'Tillförd energi'!$B$1:$AI$700,MATCH(U$1,'Tillförd energi'!$B$1:$AQ$1,0),FALSE)</f>
        <v>0</v>
      </c>
      <c r="V178">
        <f>VLOOKUP($B178,'Tillförd energi'!$B$1:$AI$700,MATCH(V$1,'Tillförd energi'!$B$1:$AQ$1,0),FALSE)</f>
        <v>0</v>
      </c>
      <c r="W178">
        <f>VLOOKUP($B178,'Tillförd energi'!$B$1:$AI$700,MATCH(W$1,'Tillförd energi'!$B$1:$AQ$1,0),FALSE)</f>
        <v>0</v>
      </c>
      <c r="X178">
        <f>VLOOKUP($B178,'Tillförd energi'!$B$1:$AI$700,MATCH(X$1,'Tillförd energi'!$B$1:$AQ$1,0),FALSE)</f>
        <v>0</v>
      </c>
      <c r="Y178">
        <f>VLOOKUP($B178,'Tillförd energi'!$B$1:$AI$700,MATCH(Y$1,'Tillförd energi'!$B$1:$AQ$1,0),FALSE)</f>
        <v>0</v>
      </c>
      <c r="Z178">
        <f>VLOOKUP($B178,'Tillförd energi'!$B$1:$AI$700,MATCH(Z$1,'Tillförd energi'!$B$1:$AQ$1,0),FALSE)</f>
        <v>0</v>
      </c>
      <c r="AA178">
        <f>VLOOKUP($B178,'Tillförd energi'!$B$1:$AI$700,MATCH(AA$1,'Tillförd energi'!$B$1:$AQ$1,0),FALSE)</f>
        <v>0</v>
      </c>
      <c r="AB178">
        <f>VLOOKUP($B178,'Tillförd energi'!$B$1:$AI$700,MATCH(AB$1,'Tillförd energi'!$B$1:$AQ$1,0),FALSE)</f>
        <v>0</v>
      </c>
      <c r="AC178">
        <f>VLOOKUP($B178,'Tillförd energi'!$B$1:$AI$700,MATCH(AC$1,'Tillförd energi'!$B$1:$AQ$1,0),FALSE)</f>
        <v>0</v>
      </c>
      <c r="AD178">
        <f>VLOOKUP($B178,'Tillförd energi'!$B$1:$AI$700,MATCH(AD$1,'Tillförd energi'!$B$1:$AQ$1,0),FALSE)</f>
        <v>0</v>
      </c>
      <c r="AE178">
        <f>VLOOKUP($B178,'Tillförd energi'!$B$1:$AI$700,MATCH(AE$1,'Tillförd energi'!$B$1:$AQ$1,0),FALSE)</f>
        <v>0</v>
      </c>
      <c r="AF178">
        <f>VLOOKUP($B178,'Tillförd energi'!$B$1:$AI$700,MATCH(AF$1,'Tillförd energi'!$B$1:$AQ$1,0),FALSE)</f>
        <v>2.9000000000000001E-2</v>
      </c>
      <c r="AG178">
        <f>IFERROR(VLOOKUP(B178,Miljö!$B$1:$AC$550,MATCH("Köpt mängd produktionsspecifik fjärrvärme:",Miljö!$B$1:$AC$1,0),FALSE)/1,0)</f>
        <v>0</v>
      </c>
      <c r="AI178">
        <f t="shared" si="39"/>
        <v>1.159</v>
      </c>
      <c r="AJ178">
        <f t="shared" si="40"/>
        <v>1.159</v>
      </c>
      <c r="AK178">
        <f>IF(ISERROR(1/VLOOKUP($B178,Leveranser!$B$1:$S$500,MATCH("såld värme (gwh)",Leveranser!$B$1:$S$1,0),FALSE)),"",VLOOKUP($B178,Leveranser!$B$1:$S$500,MATCH("såld värme (gwh)",Leveranser!$B$1:$S$1,0),FALSE))</f>
        <v>0.89</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195">
        <f t="shared" si="41"/>
        <v>0.76790336496980149</v>
      </c>
      <c r="AP178" t="str">
        <f>IFERROR(VLOOKUP($B178,Miljövärden!$B$2:$H$550,7,FALSE),"Nej, saknas")</f>
        <v>Ja</v>
      </c>
      <c r="AQ178" t="str">
        <f>IFERROR(VLOOKUP($B178,Miljövärden!$B$2:$H$550,6,FALSE),"Nej, saknas")</f>
        <v>Ja</v>
      </c>
      <c r="AU178">
        <f t="shared" si="42"/>
        <v>2.9000000000000001E-2</v>
      </c>
      <c r="AV178">
        <f t="shared" si="43"/>
        <v>0</v>
      </c>
      <c r="AW178">
        <f t="shared" si="44"/>
        <v>0</v>
      </c>
      <c r="AX178">
        <f t="shared" si="45"/>
        <v>1.1100000000000001</v>
      </c>
      <c r="AZ178">
        <f t="shared" si="46"/>
        <v>1.1100000000000001</v>
      </c>
      <c r="BC178">
        <f t="shared" si="47"/>
        <v>0.02</v>
      </c>
      <c r="BD178">
        <f t="shared" si="48"/>
        <v>0</v>
      </c>
      <c r="BE178">
        <f t="shared" si="49"/>
        <v>1.1100000000000001</v>
      </c>
      <c r="BF178">
        <f t="shared" si="50"/>
        <v>0</v>
      </c>
      <c r="BG178">
        <f t="shared" si="51"/>
        <v>2.9000000000000001E-2</v>
      </c>
      <c r="BH178">
        <f t="shared" si="52"/>
        <v>1.159</v>
      </c>
      <c r="BJ178" s="195">
        <f t="shared" si="53"/>
        <v>1.7256255392579811E-2</v>
      </c>
      <c r="BK178" s="195">
        <f t="shared" si="54"/>
        <v>0</v>
      </c>
      <c r="BL178" s="195">
        <f t="shared" si="55"/>
        <v>0.95772217428817952</v>
      </c>
      <c r="BM178" s="195">
        <f t="shared" si="56"/>
        <v>0</v>
      </c>
      <c r="BN178" s="195">
        <f t="shared" si="57"/>
        <v>2.5021570319240724E-2</v>
      </c>
    </row>
    <row r="179" spans="1:66" x14ac:dyDescent="0.25">
      <c r="A179" s="2" t="s">
        <v>286</v>
      </c>
      <c r="B179" s="2" t="s">
        <v>289</v>
      </c>
      <c r="C179">
        <f>VLOOKUP($B179,'Tillförd energi'!$B$1:$AI$700,MATCH(C$1,'Tillförd energi'!$B$1:$AQ$1,0),FALSE)</f>
        <v>0</v>
      </c>
      <c r="D179">
        <f>VLOOKUP($B179,'Tillförd energi'!$B$1:$AI$700,MATCH(D$1,'Tillförd energi'!$B$1:$AQ$1,0),FALSE)</f>
        <v>2.8000000000000001E-2</v>
      </c>
      <c r="E179">
        <f>VLOOKUP($B179,'Tillförd energi'!$B$1:$AI$700,MATCH(E$1,'Tillförd energi'!$B$1:$AQ$1,0),FALSE)</f>
        <v>0</v>
      </c>
      <c r="F179">
        <f>VLOOKUP($B179,'Tillförd energi'!$B$1:$AI$700,MATCH(F$1,'Tillförd energi'!$B$1:$AQ$1,0),FALSE)</f>
        <v>0</v>
      </c>
      <c r="G179">
        <f>VLOOKUP($B179,'Tillförd energi'!$B$1:$AI$700,MATCH(G$1,'Tillförd energi'!$B$1:$AQ$1,0),FALSE)</f>
        <v>0</v>
      </c>
      <c r="H179">
        <f>VLOOKUP($B179,'Tillförd energi'!$B$1:$AI$700,MATCH(H$1,'Tillförd energi'!$B$1:$AQ$1,0),FALSE)</f>
        <v>0</v>
      </c>
      <c r="I179">
        <f>VLOOKUP($B179,'Tillförd energi'!$B$1:$AI$700,MATCH(I$1,'Tillförd energi'!$B$1:$AQ$1,0),FALSE)</f>
        <v>0</v>
      </c>
      <c r="J179">
        <f>VLOOKUP($B179,'Tillförd energi'!$B$1:$AI$700,MATCH(J$1,'Tillförd energi'!$B$1:$AQ$1,0),FALSE)</f>
        <v>0</v>
      </c>
      <c r="K179">
        <v>0</v>
      </c>
      <c r="L179">
        <f>VLOOKUP($B179,'Tillförd energi'!$B$1:$AI$700,MATCH(L$1,'Tillförd energi'!$B$1:$AQ$1,0),FALSE)</f>
        <v>0</v>
      </c>
      <c r="M179">
        <f>VLOOKUP($B179,'Tillförd energi'!$B$1:$AI$700,MATCH(M$1,'Tillförd energi'!$B$1:$AQ$1,0),FALSE)</f>
        <v>0</v>
      </c>
      <c r="N179">
        <f>VLOOKUP($B179,'Tillförd energi'!$B$1:$AI$700,MATCH(N$1,'Tillförd energi'!$B$1:$AQ$1,0),FALSE)</f>
        <v>0</v>
      </c>
      <c r="O179">
        <f>VLOOKUP($B179,'Tillförd energi'!$B$1:$AI$700,MATCH(O$1,'Tillförd energi'!$B$1:$AQ$1,0),FALSE)</f>
        <v>0</v>
      </c>
      <c r="P179">
        <f>VLOOKUP($B179,'Tillförd energi'!$B$1:$AI$700,MATCH(P$1,'Tillförd energi'!$B$1:$AQ$1,0),FALSE)</f>
        <v>0</v>
      </c>
      <c r="Q179">
        <f>VLOOKUP($B179,'Tillförd energi'!$B$1:$AI$700,MATCH(Q$1,'Tillförd energi'!$B$1:$AQ$1,0),FALSE)</f>
        <v>0</v>
      </c>
      <c r="R179">
        <f>VLOOKUP($B179,'Tillförd energi'!$B$1:$AI$700,MATCH(R$1,'Tillförd energi'!$B$1:$AQ$1,0),FALSE)</f>
        <v>3.36</v>
      </c>
      <c r="S179">
        <f>VLOOKUP($B179,'Tillförd energi'!$B$1:$AI$700,MATCH(S$1,'Tillförd energi'!$B$1:$AQ$1,0),FALSE)</f>
        <v>0</v>
      </c>
      <c r="T179">
        <f>VLOOKUP($B179,'Tillförd energi'!$B$1:$AI$700,MATCH(T$1,'Tillförd energi'!$B$1:$AQ$1,0),FALSE)</f>
        <v>0</v>
      </c>
      <c r="U179">
        <f>VLOOKUP($B179,'Tillförd energi'!$B$1:$AI$700,MATCH(U$1,'Tillförd energi'!$B$1:$AQ$1,0),FALSE)</f>
        <v>0</v>
      </c>
      <c r="V179">
        <f>VLOOKUP($B179,'Tillförd energi'!$B$1:$AI$700,MATCH(V$1,'Tillförd energi'!$B$1:$AQ$1,0),FALSE)</f>
        <v>0</v>
      </c>
      <c r="W179">
        <f>VLOOKUP($B179,'Tillförd energi'!$B$1:$AI$700,MATCH(W$1,'Tillförd energi'!$B$1:$AQ$1,0),FALSE)</f>
        <v>0</v>
      </c>
      <c r="X179">
        <f>VLOOKUP($B179,'Tillförd energi'!$B$1:$AI$700,MATCH(X$1,'Tillförd energi'!$B$1:$AQ$1,0),FALSE)</f>
        <v>0</v>
      </c>
      <c r="Y179">
        <f>VLOOKUP($B179,'Tillförd energi'!$B$1:$AI$700,MATCH(Y$1,'Tillförd energi'!$B$1:$AQ$1,0),FALSE)</f>
        <v>0</v>
      </c>
      <c r="Z179">
        <f>VLOOKUP($B179,'Tillförd energi'!$B$1:$AI$700,MATCH(Z$1,'Tillförd energi'!$B$1:$AQ$1,0),FALSE)</f>
        <v>0</v>
      </c>
      <c r="AA179">
        <f>VLOOKUP($B179,'Tillförd energi'!$B$1:$AI$700,MATCH(AA$1,'Tillförd energi'!$B$1:$AQ$1,0),FALSE)</f>
        <v>0</v>
      </c>
      <c r="AB179">
        <f>VLOOKUP($B179,'Tillförd energi'!$B$1:$AI$700,MATCH(AB$1,'Tillförd energi'!$B$1:$AQ$1,0),FALSE)</f>
        <v>0</v>
      </c>
      <c r="AC179">
        <f>VLOOKUP($B179,'Tillförd energi'!$B$1:$AI$700,MATCH(AC$1,'Tillförd energi'!$B$1:$AQ$1,0),FALSE)</f>
        <v>0</v>
      </c>
      <c r="AD179">
        <f>VLOOKUP($B179,'Tillförd energi'!$B$1:$AI$700,MATCH(AD$1,'Tillförd energi'!$B$1:$AQ$1,0),FALSE)</f>
        <v>0</v>
      </c>
      <c r="AE179">
        <f>VLOOKUP($B179,'Tillförd energi'!$B$1:$AI$700,MATCH(AE$1,'Tillförd energi'!$B$1:$AQ$1,0),FALSE)</f>
        <v>0</v>
      </c>
      <c r="AF179">
        <f>VLOOKUP($B179,'Tillförd energi'!$B$1:$AI$700,MATCH(AF$1,'Tillförd energi'!$B$1:$AQ$1,0),FALSE)</f>
        <v>5.0999999999999997E-2</v>
      </c>
      <c r="AG179">
        <f>IFERROR(VLOOKUP(B179,Miljö!$B$1:$AC$550,MATCH("Köpt mängd produktionsspecifik fjärrvärme:",Miljö!$B$1:$AC$1,0),FALSE)/1,0)</f>
        <v>0</v>
      </c>
      <c r="AI179">
        <f t="shared" si="39"/>
        <v>3.4390000000000001</v>
      </c>
      <c r="AJ179">
        <f t="shared" si="40"/>
        <v>3.4390000000000001</v>
      </c>
      <c r="AK179">
        <f>IF(ISERROR(1/VLOOKUP($B179,Leveranser!$B$1:$S$500,MATCH("såld värme (gwh)",Leveranser!$B$1:$S$1,0),FALSE)),"",VLOOKUP($B179,Leveranser!$B$1:$S$500,MATCH("såld värme (gwh)",Leveranser!$B$1:$S$1,0),FALSE))</f>
        <v>2.9</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195">
        <f t="shared" si="41"/>
        <v>0.84326839197441117</v>
      </c>
      <c r="AP179" t="str">
        <f>IFERROR(VLOOKUP($B179,Miljövärden!$B$2:$H$550,7,FALSE),"Nej, saknas")</f>
        <v>Ja</v>
      </c>
      <c r="AQ179" t="str">
        <f>IFERROR(VLOOKUP($B179,Miljövärden!$B$2:$H$550,6,FALSE),"Nej, saknas")</f>
        <v>Ja</v>
      </c>
      <c r="AU179">
        <f t="shared" si="42"/>
        <v>5.0999999999999997E-2</v>
      </c>
      <c r="AV179">
        <f t="shared" si="43"/>
        <v>0</v>
      </c>
      <c r="AW179">
        <f t="shared" si="44"/>
        <v>0</v>
      </c>
      <c r="AX179">
        <f t="shared" si="45"/>
        <v>3.36</v>
      </c>
      <c r="AZ179">
        <f t="shared" si="46"/>
        <v>3.36</v>
      </c>
      <c r="BC179">
        <f t="shared" si="47"/>
        <v>2.8000000000000001E-2</v>
      </c>
      <c r="BD179">
        <f t="shared" si="48"/>
        <v>0</v>
      </c>
      <c r="BE179">
        <f t="shared" si="49"/>
        <v>3.36</v>
      </c>
      <c r="BF179">
        <f t="shared" si="50"/>
        <v>0</v>
      </c>
      <c r="BG179">
        <f t="shared" si="51"/>
        <v>5.0999999999999997E-2</v>
      </c>
      <c r="BH179">
        <f t="shared" si="52"/>
        <v>3.4390000000000001</v>
      </c>
      <c r="BJ179" s="195">
        <f t="shared" si="53"/>
        <v>8.1419017156150048E-3</v>
      </c>
      <c r="BK179" s="195">
        <f t="shared" si="54"/>
        <v>0</v>
      </c>
      <c r="BL179" s="195">
        <f t="shared" si="55"/>
        <v>0.97702820587380046</v>
      </c>
      <c r="BM179" s="195">
        <f t="shared" si="56"/>
        <v>0</v>
      </c>
      <c r="BN179" s="195">
        <f t="shared" si="57"/>
        <v>1.4829892410584472E-2</v>
      </c>
    </row>
    <row r="180" spans="1:66" x14ac:dyDescent="0.25">
      <c r="A180" s="2" t="s">
        <v>286</v>
      </c>
      <c r="B180" s="2" t="s">
        <v>290</v>
      </c>
      <c r="C180">
        <f>VLOOKUP($B180,'Tillförd energi'!$B$1:$AI$700,MATCH(C$1,'Tillförd energi'!$B$1:$AQ$1,0),FALSE)</f>
        <v>0</v>
      </c>
      <c r="D180">
        <f>VLOOKUP($B180,'Tillförd energi'!$B$1:$AI$700,MATCH(D$1,'Tillförd energi'!$B$1:$AQ$1,0),FALSE)</f>
        <v>0</v>
      </c>
      <c r="E180">
        <f>VLOOKUP($B180,'Tillförd energi'!$B$1:$AI$700,MATCH(E$1,'Tillförd energi'!$B$1:$AQ$1,0),FALSE)</f>
        <v>0</v>
      </c>
      <c r="F180">
        <f>VLOOKUP($B180,'Tillförd energi'!$B$1:$AI$700,MATCH(F$1,'Tillförd energi'!$B$1:$AQ$1,0),FALSE)</f>
        <v>0</v>
      </c>
      <c r="G180">
        <f>VLOOKUP($B180,'Tillförd energi'!$B$1:$AI$700,MATCH(G$1,'Tillförd energi'!$B$1:$AQ$1,0),FALSE)</f>
        <v>0</v>
      </c>
      <c r="H180">
        <f>VLOOKUP($B180,'Tillförd energi'!$B$1:$AI$700,MATCH(H$1,'Tillförd energi'!$B$1:$AQ$1,0),FALSE)</f>
        <v>0</v>
      </c>
      <c r="I180">
        <f>VLOOKUP($B180,'Tillförd energi'!$B$1:$AI$700,MATCH(I$1,'Tillförd energi'!$B$1:$AQ$1,0),FALSE)</f>
        <v>0</v>
      </c>
      <c r="J180">
        <f>VLOOKUP($B180,'Tillförd energi'!$B$1:$AI$700,MATCH(J$1,'Tillförd energi'!$B$1:$AQ$1,0),FALSE)</f>
        <v>0</v>
      </c>
      <c r="K180">
        <v>0</v>
      </c>
      <c r="L180">
        <f>VLOOKUP($B180,'Tillförd energi'!$B$1:$AI$700,MATCH(L$1,'Tillförd energi'!$B$1:$AQ$1,0),FALSE)</f>
        <v>0</v>
      </c>
      <c r="M180">
        <f>VLOOKUP($B180,'Tillförd energi'!$B$1:$AI$700,MATCH(M$1,'Tillförd energi'!$B$1:$AQ$1,0),FALSE)</f>
        <v>18.698799999999999</v>
      </c>
      <c r="N180">
        <f>VLOOKUP($B180,'Tillförd energi'!$B$1:$AI$700,MATCH(N$1,'Tillförd energi'!$B$1:$AQ$1,0),FALSE)</f>
        <v>42.347200000000001</v>
      </c>
      <c r="O180">
        <f>VLOOKUP($B180,'Tillförd energi'!$B$1:$AI$700,MATCH(O$1,'Tillförd energi'!$B$1:$AQ$1,0),FALSE)</f>
        <v>0</v>
      </c>
      <c r="P180">
        <f>VLOOKUP($B180,'Tillförd energi'!$B$1:$AI$700,MATCH(P$1,'Tillförd energi'!$B$1:$AQ$1,0),FALSE)</f>
        <v>19.7987</v>
      </c>
      <c r="Q180">
        <f>VLOOKUP($B180,'Tillförd energi'!$B$1:$AI$700,MATCH(Q$1,'Tillförd energi'!$B$1:$AQ$1,0),FALSE)</f>
        <v>0</v>
      </c>
      <c r="R180">
        <f>VLOOKUP($B180,'Tillförd energi'!$B$1:$AI$700,MATCH(R$1,'Tillförd energi'!$B$1:$AQ$1,0),FALSE)</f>
        <v>0</v>
      </c>
      <c r="S180">
        <f>VLOOKUP($B180,'Tillförd energi'!$B$1:$AI$700,MATCH(S$1,'Tillförd energi'!$B$1:$AQ$1,0),FALSE)</f>
        <v>0</v>
      </c>
      <c r="T180">
        <f>VLOOKUP($B180,'Tillförd energi'!$B$1:$AI$700,MATCH(T$1,'Tillförd energi'!$B$1:$AQ$1,0),FALSE)</f>
        <v>0</v>
      </c>
      <c r="U180">
        <f>VLOOKUP($B180,'Tillförd energi'!$B$1:$AI$700,MATCH(U$1,'Tillförd energi'!$B$1:$AQ$1,0),FALSE)</f>
        <v>0</v>
      </c>
      <c r="V180">
        <f>VLOOKUP($B180,'Tillförd energi'!$B$1:$AI$700,MATCH(V$1,'Tillförd energi'!$B$1:$AQ$1,0),FALSE)</f>
        <v>0</v>
      </c>
      <c r="W180">
        <f>VLOOKUP($B180,'Tillförd energi'!$B$1:$AI$700,MATCH(W$1,'Tillförd energi'!$B$1:$AQ$1,0),FALSE)</f>
        <v>1.05</v>
      </c>
      <c r="X180">
        <f>VLOOKUP($B180,'Tillförd energi'!$B$1:$AI$700,MATCH(X$1,'Tillförd energi'!$B$1:$AQ$1,0),FALSE)</f>
        <v>0</v>
      </c>
      <c r="Y180">
        <f>VLOOKUP($B180,'Tillförd energi'!$B$1:$AI$700,MATCH(Y$1,'Tillförd energi'!$B$1:$AQ$1,0),FALSE)</f>
        <v>0</v>
      </c>
      <c r="Z180">
        <f>VLOOKUP($B180,'Tillförd energi'!$B$1:$AI$700,MATCH(Z$1,'Tillförd energi'!$B$1:$AQ$1,0),FALSE)</f>
        <v>0</v>
      </c>
      <c r="AA180">
        <f>VLOOKUP($B180,'Tillförd energi'!$B$1:$AI$700,MATCH(AA$1,'Tillförd energi'!$B$1:$AQ$1,0),FALSE)</f>
        <v>0</v>
      </c>
      <c r="AB180">
        <f>VLOOKUP($B180,'Tillförd energi'!$B$1:$AI$700,MATCH(AB$1,'Tillförd energi'!$B$1:$AQ$1,0),FALSE)</f>
        <v>0</v>
      </c>
      <c r="AC180">
        <f>VLOOKUP($B180,'Tillförd energi'!$B$1:$AI$700,MATCH(AC$1,'Tillförd energi'!$B$1:$AQ$1,0),FALSE)</f>
        <v>27.9</v>
      </c>
      <c r="AD180">
        <f>VLOOKUP($B180,'Tillförd energi'!$B$1:$AI$700,MATCH(AD$1,'Tillförd energi'!$B$1:$AQ$1,0),FALSE)</f>
        <v>0</v>
      </c>
      <c r="AE180">
        <f>VLOOKUP($B180,'Tillförd energi'!$B$1:$AI$700,MATCH(AE$1,'Tillförd energi'!$B$1:$AQ$1,0),FALSE)</f>
        <v>0</v>
      </c>
      <c r="AF180">
        <f>VLOOKUP($B180,'Tillförd energi'!$B$1:$AI$700,MATCH(AF$1,'Tillförd energi'!$B$1:$AQ$1,0),FALSE)</f>
        <v>3.3783500000000002</v>
      </c>
      <c r="AG180">
        <f>IFERROR(VLOOKUP(B180,Miljö!$B$1:$AC$550,MATCH("Köpt mängd produktionsspecifik fjärrvärme:",Miljö!$B$1:$AC$1,0),FALSE)/1,0)</f>
        <v>29.3</v>
      </c>
      <c r="AI180">
        <f t="shared" si="39"/>
        <v>113.17305</v>
      </c>
      <c r="AJ180">
        <f t="shared" si="40"/>
        <v>142.47305</v>
      </c>
      <c r="AK180">
        <f>IF(ISERROR(1/VLOOKUP($B180,Leveranser!$B$1:$S$500,MATCH("såld värme (gwh)",Leveranser!$B$1:$S$1,0),FALSE)),"",VLOOKUP($B180,Leveranser!$B$1:$S$500,MATCH("såld värme (gwh)",Leveranser!$B$1:$S$1,0),FALSE))</f>
        <v>115</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195">
        <f t="shared" si="41"/>
        <v>0.80717019815326474</v>
      </c>
      <c r="AP180" t="str">
        <f>IFERROR(VLOOKUP($B180,Miljövärden!$B$2:$H$550,7,FALSE),"Nej, saknas")</f>
        <v>Ja</v>
      </c>
      <c r="AQ180" t="str">
        <f>IFERROR(VLOOKUP($B180,Miljövärden!$B$2:$H$550,6,FALSE),"Nej, saknas")</f>
        <v>Ja</v>
      </c>
      <c r="AU180">
        <f t="shared" si="42"/>
        <v>3.3783500000000002</v>
      </c>
      <c r="AV180">
        <f t="shared" si="43"/>
        <v>0</v>
      </c>
      <c r="AW180">
        <f t="shared" si="44"/>
        <v>80.844700000000003</v>
      </c>
      <c r="AX180">
        <f t="shared" si="45"/>
        <v>0</v>
      </c>
      <c r="AZ180">
        <f t="shared" si="46"/>
        <v>81.8947</v>
      </c>
      <c r="BC180">
        <f t="shared" si="47"/>
        <v>0</v>
      </c>
      <c r="BD180">
        <f t="shared" si="48"/>
        <v>0</v>
      </c>
      <c r="BE180">
        <f t="shared" si="49"/>
        <v>81.8947</v>
      </c>
      <c r="BF180">
        <f t="shared" si="50"/>
        <v>27.9</v>
      </c>
      <c r="BG180">
        <f t="shared" si="51"/>
        <v>32.678350000000002</v>
      </c>
      <c r="BH180">
        <f t="shared" si="52"/>
        <v>142.47305</v>
      </c>
      <c r="BJ180" s="195">
        <f t="shared" si="53"/>
        <v>0</v>
      </c>
      <c r="BK180" s="195">
        <f t="shared" si="54"/>
        <v>0</v>
      </c>
      <c r="BL180" s="195">
        <f t="shared" si="55"/>
        <v>0.57480835849306233</v>
      </c>
      <c r="BM180" s="195">
        <f t="shared" si="56"/>
        <v>0.19582650894327031</v>
      </c>
      <c r="BN180" s="195">
        <f t="shared" si="57"/>
        <v>0.22936513256366731</v>
      </c>
    </row>
    <row r="181" spans="1:66" x14ac:dyDescent="0.25">
      <c r="A181" s="2" t="s">
        <v>291</v>
      </c>
      <c r="B181" s="2" t="s">
        <v>292</v>
      </c>
      <c r="C181">
        <f>VLOOKUP($B181,'Tillförd energi'!$B$1:$AI$700,MATCH(C$1,'Tillförd energi'!$B$1:$AQ$1,0),FALSE)</f>
        <v>0</v>
      </c>
      <c r="D181">
        <f>VLOOKUP($B181,'Tillförd energi'!$B$1:$AI$700,MATCH(D$1,'Tillförd energi'!$B$1:$AQ$1,0),FALSE)</f>
        <v>0</v>
      </c>
      <c r="E181">
        <f>VLOOKUP($B181,'Tillförd energi'!$B$1:$AI$700,MATCH(E$1,'Tillförd energi'!$B$1:$AQ$1,0),FALSE)</f>
        <v>0</v>
      </c>
      <c r="F181">
        <f>VLOOKUP($B181,'Tillförd energi'!$B$1:$AI$700,MATCH(F$1,'Tillförd energi'!$B$1:$AQ$1,0),FALSE)</f>
        <v>0</v>
      </c>
      <c r="G181">
        <f>VLOOKUP($B181,'Tillförd energi'!$B$1:$AI$700,MATCH(G$1,'Tillförd energi'!$B$1:$AQ$1,0),FALSE)</f>
        <v>0</v>
      </c>
      <c r="H181">
        <f>VLOOKUP($B181,'Tillförd energi'!$B$1:$AI$700,MATCH(H$1,'Tillförd energi'!$B$1:$AQ$1,0),FALSE)</f>
        <v>0</v>
      </c>
      <c r="I181">
        <f>VLOOKUP($B181,'Tillförd energi'!$B$1:$AI$700,MATCH(I$1,'Tillförd energi'!$B$1:$AQ$1,0),FALSE)</f>
        <v>0</v>
      </c>
      <c r="J181">
        <f>VLOOKUP($B181,'Tillförd energi'!$B$1:$AI$700,MATCH(J$1,'Tillförd energi'!$B$1:$AQ$1,0),FALSE)</f>
        <v>0</v>
      </c>
      <c r="K181">
        <v>0</v>
      </c>
      <c r="L181">
        <f>VLOOKUP($B181,'Tillförd energi'!$B$1:$AI$700,MATCH(L$1,'Tillförd energi'!$B$1:$AQ$1,0),FALSE)</f>
        <v>0</v>
      </c>
      <c r="M181">
        <f>VLOOKUP($B181,'Tillförd energi'!$B$1:$AI$700,MATCH(M$1,'Tillförd energi'!$B$1:$AQ$1,0),FALSE)</f>
        <v>0</v>
      </c>
      <c r="N181">
        <f>VLOOKUP($B181,'Tillförd energi'!$B$1:$AI$700,MATCH(N$1,'Tillförd energi'!$B$1:$AQ$1,0),FALSE)</f>
        <v>0</v>
      </c>
      <c r="O181">
        <f>VLOOKUP($B181,'Tillförd energi'!$B$1:$AI$700,MATCH(O$1,'Tillförd energi'!$B$1:$AQ$1,0),FALSE)</f>
        <v>0</v>
      </c>
      <c r="P181">
        <f>VLOOKUP($B181,'Tillförd energi'!$B$1:$AI$700,MATCH(P$1,'Tillförd energi'!$B$1:$AQ$1,0),FALSE)</f>
        <v>0</v>
      </c>
      <c r="Q181">
        <f>VLOOKUP($B181,'Tillförd energi'!$B$1:$AI$700,MATCH(Q$1,'Tillförd energi'!$B$1:$AQ$1,0),FALSE)</f>
        <v>0</v>
      </c>
      <c r="R181">
        <f>VLOOKUP($B181,'Tillförd energi'!$B$1:$AI$700,MATCH(R$1,'Tillförd energi'!$B$1:$AQ$1,0),FALSE)</f>
        <v>17.183</v>
      </c>
      <c r="S181">
        <f>VLOOKUP($B181,'Tillförd energi'!$B$1:$AI$700,MATCH(S$1,'Tillförd energi'!$B$1:$AQ$1,0),FALSE)</f>
        <v>0</v>
      </c>
      <c r="T181">
        <f>VLOOKUP($B181,'Tillförd energi'!$B$1:$AI$700,MATCH(T$1,'Tillförd energi'!$B$1:$AQ$1,0),FALSE)</f>
        <v>0</v>
      </c>
      <c r="U181">
        <f>VLOOKUP($B181,'Tillförd energi'!$B$1:$AI$700,MATCH(U$1,'Tillförd energi'!$B$1:$AQ$1,0),FALSE)</f>
        <v>0</v>
      </c>
      <c r="V181">
        <f>VLOOKUP($B181,'Tillförd energi'!$B$1:$AI$700,MATCH(V$1,'Tillförd energi'!$B$1:$AQ$1,0),FALSE)</f>
        <v>0</v>
      </c>
      <c r="W181">
        <f>VLOOKUP($B181,'Tillförd energi'!$B$1:$AI$700,MATCH(W$1,'Tillförd energi'!$B$1:$AQ$1,0),FALSE)</f>
        <v>0.71699999999999997</v>
      </c>
      <c r="X181">
        <f>VLOOKUP($B181,'Tillförd energi'!$B$1:$AI$700,MATCH(X$1,'Tillförd energi'!$B$1:$AQ$1,0),FALSE)</f>
        <v>0</v>
      </c>
      <c r="Y181">
        <f>VLOOKUP($B181,'Tillförd energi'!$B$1:$AI$700,MATCH(Y$1,'Tillförd energi'!$B$1:$AQ$1,0),FALSE)</f>
        <v>0</v>
      </c>
      <c r="Z181">
        <f>VLOOKUP($B181,'Tillförd energi'!$B$1:$AI$700,MATCH(Z$1,'Tillförd energi'!$B$1:$AQ$1,0),FALSE)</f>
        <v>0</v>
      </c>
      <c r="AA181">
        <f>VLOOKUP($B181,'Tillförd energi'!$B$1:$AI$700,MATCH(AA$1,'Tillförd energi'!$B$1:$AQ$1,0),FALSE)</f>
        <v>0</v>
      </c>
      <c r="AB181">
        <f>VLOOKUP($B181,'Tillförd energi'!$B$1:$AI$700,MATCH(AB$1,'Tillförd energi'!$B$1:$AQ$1,0),FALSE)</f>
        <v>0</v>
      </c>
      <c r="AC181">
        <f>VLOOKUP($B181,'Tillförd energi'!$B$1:$AI$700,MATCH(AC$1,'Tillförd energi'!$B$1:$AQ$1,0),FALSE)</f>
        <v>0</v>
      </c>
      <c r="AD181">
        <f>VLOOKUP($B181,'Tillförd energi'!$B$1:$AI$700,MATCH(AD$1,'Tillförd energi'!$B$1:$AQ$1,0),FALSE)</f>
        <v>0</v>
      </c>
      <c r="AE181">
        <f>VLOOKUP($B181,'Tillförd energi'!$B$1:$AI$700,MATCH(AE$1,'Tillförd energi'!$B$1:$AQ$1,0),FALSE)</f>
        <v>0</v>
      </c>
      <c r="AF181">
        <f>VLOOKUP($B181,'Tillförd energi'!$B$1:$AI$700,MATCH(AF$1,'Tillförd energi'!$B$1:$AQ$1,0),FALSE)</f>
        <v>0.41358</v>
      </c>
      <c r="AG181">
        <f>IFERROR(VLOOKUP(B181,Miljö!$B$1:$AC$550,MATCH("Köpt mängd produktionsspecifik fjärrvärme:",Miljö!$B$1:$AC$1,0),FALSE)/1,0)</f>
        <v>0</v>
      </c>
      <c r="AI181">
        <f t="shared" si="39"/>
        <v>18.313579999999998</v>
      </c>
      <c r="AJ181">
        <f t="shared" si="40"/>
        <v>18.313579999999998</v>
      </c>
      <c r="AK181">
        <f>IF(ISERROR(1/VLOOKUP($B181,Leveranser!$B$1:$S$500,MATCH("såld värme (gwh)",Leveranser!$B$1:$S$1,0),FALSE)),"",VLOOKUP($B181,Leveranser!$B$1:$S$500,MATCH("såld värme (gwh)",Leveranser!$B$1:$S$1,0),FALSE))</f>
        <v>13.786</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195">
        <f t="shared" si="41"/>
        <v>0.75277471690406794</v>
      </c>
      <c r="AP181" t="str">
        <f>IFERROR(VLOOKUP($B181,Miljövärden!$B$2:$H$550,7,FALSE),"Nej, saknas")</f>
        <v>Ja</v>
      </c>
      <c r="AQ181" t="str">
        <f>IFERROR(VLOOKUP($B181,Miljövärden!$B$2:$H$550,6,FALSE),"Nej, saknas")</f>
        <v>Nej</v>
      </c>
      <c r="AU181">
        <f t="shared" si="42"/>
        <v>0.41358</v>
      </c>
      <c r="AV181">
        <f t="shared" si="43"/>
        <v>0</v>
      </c>
      <c r="AW181">
        <f t="shared" si="44"/>
        <v>0</v>
      </c>
      <c r="AX181">
        <f t="shared" si="45"/>
        <v>17.183</v>
      </c>
      <c r="AZ181">
        <f t="shared" si="46"/>
        <v>17.899999999999999</v>
      </c>
      <c r="BC181">
        <f t="shared" si="47"/>
        <v>0</v>
      </c>
      <c r="BD181">
        <f t="shared" si="48"/>
        <v>0</v>
      </c>
      <c r="BE181">
        <f t="shared" si="49"/>
        <v>17.899999999999999</v>
      </c>
      <c r="BF181">
        <f t="shared" si="50"/>
        <v>0</v>
      </c>
      <c r="BG181">
        <f t="shared" si="51"/>
        <v>0.41358</v>
      </c>
      <c r="BH181">
        <f t="shared" si="52"/>
        <v>18.313579999999998</v>
      </c>
      <c r="BJ181" s="195">
        <f t="shared" si="53"/>
        <v>0</v>
      </c>
      <c r="BK181" s="195">
        <f t="shared" si="54"/>
        <v>0</v>
      </c>
      <c r="BL181" s="195">
        <f t="shared" si="55"/>
        <v>0.97741675849287801</v>
      </c>
      <c r="BM181" s="195">
        <f t="shared" si="56"/>
        <v>0</v>
      </c>
      <c r="BN181" s="195">
        <f t="shared" si="57"/>
        <v>2.2583241507122039E-2</v>
      </c>
    </row>
    <row r="182" spans="1:66" x14ac:dyDescent="0.25">
      <c r="A182" s="2" t="s">
        <v>291</v>
      </c>
      <c r="B182" s="2" t="s">
        <v>293</v>
      </c>
      <c r="C182">
        <f>VLOOKUP($B182,'Tillförd energi'!$B$1:$AI$700,MATCH(C$1,'Tillförd energi'!$B$1:$AQ$1,0),FALSE)</f>
        <v>0</v>
      </c>
      <c r="D182">
        <f>VLOOKUP($B182,'Tillförd energi'!$B$1:$AI$700,MATCH(D$1,'Tillförd energi'!$B$1:$AQ$1,0),FALSE)</f>
        <v>4.3999999999999997E-2</v>
      </c>
      <c r="E182">
        <f>VLOOKUP($B182,'Tillförd energi'!$B$1:$AI$700,MATCH(E$1,'Tillförd energi'!$B$1:$AQ$1,0),FALSE)</f>
        <v>0</v>
      </c>
      <c r="F182">
        <f>VLOOKUP($B182,'Tillförd energi'!$B$1:$AI$700,MATCH(F$1,'Tillförd energi'!$B$1:$AQ$1,0),FALSE)</f>
        <v>0</v>
      </c>
      <c r="G182">
        <f>VLOOKUP($B182,'Tillförd energi'!$B$1:$AI$700,MATCH(G$1,'Tillförd energi'!$B$1:$AQ$1,0),FALSE)</f>
        <v>0</v>
      </c>
      <c r="H182">
        <f>VLOOKUP($B182,'Tillförd energi'!$B$1:$AI$700,MATCH(H$1,'Tillförd energi'!$B$1:$AQ$1,0),FALSE)</f>
        <v>0</v>
      </c>
      <c r="I182">
        <f>VLOOKUP($B182,'Tillförd energi'!$B$1:$AI$700,MATCH(I$1,'Tillförd energi'!$B$1:$AQ$1,0),FALSE)</f>
        <v>74.583500000000001</v>
      </c>
      <c r="J182">
        <f>VLOOKUP($B182,'Tillförd energi'!$B$1:$AI$700,MATCH(J$1,'Tillförd energi'!$B$1:$AQ$1,0),FALSE)</f>
        <v>0</v>
      </c>
      <c r="K182">
        <v>0</v>
      </c>
      <c r="L182">
        <f>VLOOKUP($B182,'Tillförd energi'!$B$1:$AI$700,MATCH(L$1,'Tillförd energi'!$B$1:$AQ$1,0),FALSE)</f>
        <v>0</v>
      </c>
      <c r="M182">
        <f>VLOOKUP($B182,'Tillförd energi'!$B$1:$AI$700,MATCH(M$1,'Tillförd energi'!$B$1:$AQ$1,0),FALSE)</f>
        <v>0</v>
      </c>
      <c r="N182">
        <f>VLOOKUP($B182,'Tillförd energi'!$B$1:$AI$700,MATCH(N$1,'Tillförd energi'!$B$1:$AQ$1,0),FALSE)</f>
        <v>0</v>
      </c>
      <c r="O182">
        <f>VLOOKUP($B182,'Tillförd energi'!$B$1:$AI$700,MATCH(O$1,'Tillförd energi'!$B$1:$AQ$1,0),FALSE)</f>
        <v>0</v>
      </c>
      <c r="P182">
        <f>VLOOKUP($B182,'Tillförd energi'!$B$1:$AI$700,MATCH(P$1,'Tillförd energi'!$B$1:$AQ$1,0),FALSE)</f>
        <v>0</v>
      </c>
      <c r="Q182">
        <f>VLOOKUP($B182,'Tillförd energi'!$B$1:$AI$700,MATCH(Q$1,'Tillförd energi'!$B$1:$AQ$1,0),FALSE)</f>
        <v>0</v>
      </c>
      <c r="R182">
        <f>VLOOKUP($B182,'Tillförd energi'!$B$1:$AI$700,MATCH(R$1,'Tillförd energi'!$B$1:$AQ$1,0),FALSE)</f>
        <v>11.619</v>
      </c>
      <c r="S182">
        <f>VLOOKUP($B182,'Tillförd energi'!$B$1:$AI$700,MATCH(S$1,'Tillförd energi'!$B$1:$AQ$1,0),FALSE)</f>
        <v>0</v>
      </c>
      <c r="T182">
        <f>VLOOKUP($B182,'Tillförd energi'!$B$1:$AI$700,MATCH(T$1,'Tillförd energi'!$B$1:$AQ$1,0),FALSE)</f>
        <v>0</v>
      </c>
      <c r="U182">
        <f>VLOOKUP($B182,'Tillförd energi'!$B$1:$AI$700,MATCH(U$1,'Tillförd energi'!$B$1:$AQ$1,0),FALSE)</f>
        <v>0</v>
      </c>
      <c r="V182">
        <f>VLOOKUP($B182,'Tillförd energi'!$B$1:$AI$700,MATCH(V$1,'Tillförd energi'!$B$1:$AQ$1,0),FALSE)</f>
        <v>0</v>
      </c>
      <c r="W182">
        <f>VLOOKUP($B182,'Tillförd energi'!$B$1:$AI$700,MATCH(W$1,'Tillförd energi'!$B$1:$AQ$1,0),FALSE)</f>
        <v>5.3689999999999998</v>
      </c>
      <c r="X182">
        <f>VLOOKUP($B182,'Tillförd energi'!$B$1:$AI$700,MATCH(X$1,'Tillförd energi'!$B$1:$AQ$1,0),FALSE)</f>
        <v>0</v>
      </c>
      <c r="Y182">
        <f>VLOOKUP($B182,'Tillförd energi'!$B$1:$AI$700,MATCH(Y$1,'Tillförd energi'!$B$1:$AQ$1,0),FALSE)</f>
        <v>0</v>
      </c>
      <c r="Z182">
        <f>VLOOKUP($B182,'Tillförd energi'!$B$1:$AI$700,MATCH(Z$1,'Tillförd energi'!$B$1:$AQ$1,0),FALSE)</f>
        <v>0</v>
      </c>
      <c r="AA182">
        <f>VLOOKUP($B182,'Tillförd energi'!$B$1:$AI$700,MATCH(AA$1,'Tillförd energi'!$B$1:$AQ$1,0),FALSE)</f>
        <v>0</v>
      </c>
      <c r="AB182">
        <f>VLOOKUP($B182,'Tillförd energi'!$B$1:$AI$700,MATCH(AB$1,'Tillförd energi'!$B$1:$AQ$1,0),FALSE)</f>
        <v>0</v>
      </c>
      <c r="AC182">
        <f>VLOOKUP($B182,'Tillförd energi'!$B$1:$AI$700,MATCH(AC$1,'Tillförd energi'!$B$1:$AQ$1,0),FALSE)</f>
        <v>0</v>
      </c>
      <c r="AD182">
        <f>VLOOKUP($B182,'Tillförd energi'!$B$1:$AI$700,MATCH(AD$1,'Tillförd energi'!$B$1:$AQ$1,0),FALSE)</f>
        <v>148.471</v>
      </c>
      <c r="AE182">
        <f>VLOOKUP($B182,'Tillförd energi'!$B$1:$AI$700,MATCH(AE$1,'Tillförd energi'!$B$1:$AQ$1,0),FALSE)</f>
        <v>0</v>
      </c>
      <c r="AF182">
        <f>VLOOKUP($B182,'Tillförd energi'!$B$1:$AI$700,MATCH(AF$1,'Tillförd energi'!$B$1:$AQ$1,0),FALSE)</f>
        <v>2.2069999999999999</v>
      </c>
      <c r="AG182">
        <f>IFERROR(VLOOKUP(B182,Miljö!$B$1:$AC$550,MATCH("Köpt mängd produktionsspecifik fjärrvärme:",Miljö!$B$1:$AC$1,0),FALSE)/1,0)</f>
        <v>0</v>
      </c>
      <c r="AI182">
        <f t="shared" si="39"/>
        <v>242.29349999999999</v>
      </c>
      <c r="AJ182">
        <f t="shared" si="40"/>
        <v>242.29349999999999</v>
      </c>
      <c r="AK182">
        <f>IF(ISERROR(1/VLOOKUP($B182,Leveranser!$B$1:$S$500,MATCH("såld värme (gwh)",Leveranser!$B$1:$S$1,0),FALSE)),"",VLOOKUP($B182,Leveranser!$B$1:$S$500,MATCH("såld värme (gwh)",Leveranser!$B$1:$S$1,0),FALSE))</f>
        <v>196.21700000000001</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195">
        <f t="shared" si="41"/>
        <v>0.80983187745440965</v>
      </c>
      <c r="AP182" t="str">
        <f>IFERROR(VLOOKUP($B182,Miljövärden!$B$2:$H$550,7,FALSE),"Nej, saknas")</f>
        <v>Ja</v>
      </c>
      <c r="AQ182" t="str">
        <f>IFERROR(VLOOKUP($B182,Miljövärden!$B$2:$H$550,6,FALSE),"Nej, saknas")</f>
        <v>Nej</v>
      </c>
      <c r="AU182">
        <f t="shared" si="42"/>
        <v>2.2069999999999999</v>
      </c>
      <c r="AV182">
        <f t="shared" si="43"/>
        <v>0</v>
      </c>
      <c r="AW182">
        <f t="shared" si="44"/>
        <v>0</v>
      </c>
      <c r="AX182">
        <f t="shared" si="45"/>
        <v>11.619</v>
      </c>
      <c r="AZ182">
        <f t="shared" si="46"/>
        <v>16.988</v>
      </c>
      <c r="BC182">
        <f t="shared" si="47"/>
        <v>4.3999999999999997E-2</v>
      </c>
      <c r="BD182">
        <f t="shared" si="48"/>
        <v>0</v>
      </c>
      <c r="BE182">
        <f t="shared" si="49"/>
        <v>16.988</v>
      </c>
      <c r="BF182">
        <f t="shared" si="50"/>
        <v>223.05450000000002</v>
      </c>
      <c r="BG182">
        <f t="shared" si="51"/>
        <v>2.2069999999999999</v>
      </c>
      <c r="BH182">
        <f t="shared" si="52"/>
        <v>242.29350000000002</v>
      </c>
      <c r="BJ182" s="195">
        <f t="shared" si="53"/>
        <v>1.8159793803795808E-4</v>
      </c>
      <c r="BK182" s="195">
        <f t="shared" si="54"/>
        <v>0</v>
      </c>
      <c r="BL182" s="195">
        <f t="shared" si="55"/>
        <v>7.0113312986109816E-2</v>
      </c>
      <c r="BM182" s="195">
        <f t="shared" si="56"/>
        <v>0.92059630159290284</v>
      </c>
      <c r="BN182" s="195">
        <f t="shared" si="57"/>
        <v>9.1087874829493959E-3</v>
      </c>
    </row>
    <row r="183" spans="1:66" x14ac:dyDescent="0.25">
      <c r="A183" s="2" t="s">
        <v>294</v>
      </c>
      <c r="B183" s="2" t="s">
        <v>295</v>
      </c>
      <c r="C183">
        <f>VLOOKUP($B183,'Tillförd energi'!$B$1:$AI$700,MATCH(C$1,'Tillförd energi'!$B$1:$AQ$1,0),FALSE)</f>
        <v>0</v>
      </c>
      <c r="D183">
        <f>VLOOKUP($B183,'Tillförd energi'!$B$1:$AI$700,MATCH(D$1,'Tillförd energi'!$B$1:$AQ$1,0),FALSE)</f>
        <v>1.0394600000000001</v>
      </c>
      <c r="E183">
        <f>VLOOKUP($B183,'Tillförd energi'!$B$1:$AI$700,MATCH(E$1,'Tillförd energi'!$B$1:$AQ$1,0),FALSE)</f>
        <v>0</v>
      </c>
      <c r="F183">
        <f>VLOOKUP($B183,'Tillförd energi'!$B$1:$AI$700,MATCH(F$1,'Tillförd energi'!$B$1:$AQ$1,0),FALSE)</f>
        <v>0</v>
      </c>
      <c r="G183">
        <f>VLOOKUP($B183,'Tillförd energi'!$B$1:$AI$700,MATCH(G$1,'Tillförd energi'!$B$1:$AQ$1,0),FALSE)</f>
        <v>9.8000000000000004E-2</v>
      </c>
      <c r="H183">
        <f>VLOOKUP($B183,'Tillförd energi'!$B$1:$AI$700,MATCH(H$1,'Tillförd energi'!$B$1:$AQ$1,0),FALSE)</f>
        <v>0</v>
      </c>
      <c r="I183">
        <f>VLOOKUP($B183,'Tillförd energi'!$B$1:$AI$700,MATCH(I$1,'Tillförd energi'!$B$1:$AQ$1,0),FALSE)</f>
        <v>104.23099999999999</v>
      </c>
      <c r="J183">
        <f>VLOOKUP($B183,'Tillförd energi'!$B$1:$AI$700,MATCH(J$1,'Tillförd energi'!$B$1:$AQ$1,0),FALSE)</f>
        <v>8.2029999999999994</v>
      </c>
      <c r="K183">
        <v>0</v>
      </c>
      <c r="L183">
        <f>VLOOKUP($B183,'Tillförd energi'!$B$1:$AI$700,MATCH(L$1,'Tillförd energi'!$B$1:$AQ$1,0),FALSE)</f>
        <v>43.2331</v>
      </c>
      <c r="M183">
        <f>VLOOKUP($B183,'Tillförd energi'!$B$1:$AI$700,MATCH(M$1,'Tillförd energi'!$B$1:$AQ$1,0),FALSE)</f>
        <v>0</v>
      </c>
      <c r="N183">
        <f>VLOOKUP($B183,'Tillförd energi'!$B$1:$AI$700,MATCH(N$1,'Tillförd energi'!$B$1:$AQ$1,0),FALSE)</f>
        <v>0</v>
      </c>
      <c r="O183">
        <f>VLOOKUP($B183,'Tillförd energi'!$B$1:$AI$700,MATCH(O$1,'Tillförd energi'!$B$1:$AQ$1,0),FALSE)</f>
        <v>0</v>
      </c>
      <c r="P183">
        <f>VLOOKUP($B183,'Tillförd energi'!$B$1:$AI$700,MATCH(P$1,'Tillförd energi'!$B$1:$AQ$1,0),FALSE)</f>
        <v>42.939399999999999</v>
      </c>
      <c r="Q183">
        <f>VLOOKUP($B183,'Tillförd energi'!$B$1:$AI$700,MATCH(Q$1,'Tillförd energi'!$B$1:$AQ$1,0),FALSE)</f>
        <v>0</v>
      </c>
      <c r="R183">
        <f>VLOOKUP($B183,'Tillförd energi'!$B$1:$AI$700,MATCH(R$1,'Tillförd energi'!$B$1:$AQ$1,0),FALSE)</f>
        <v>0</v>
      </c>
      <c r="S183">
        <f>VLOOKUP($B183,'Tillförd energi'!$B$1:$AI$700,MATCH(S$1,'Tillförd energi'!$B$1:$AQ$1,0),FALSE)</f>
        <v>0</v>
      </c>
      <c r="T183">
        <f>VLOOKUP($B183,'Tillförd energi'!$B$1:$AI$700,MATCH(T$1,'Tillförd energi'!$B$1:$AQ$1,0),FALSE)</f>
        <v>0</v>
      </c>
      <c r="U183">
        <f>VLOOKUP($B183,'Tillförd energi'!$B$1:$AI$700,MATCH(U$1,'Tillförd energi'!$B$1:$AQ$1,0),FALSE)</f>
        <v>0</v>
      </c>
      <c r="V183">
        <f>VLOOKUP($B183,'Tillförd energi'!$B$1:$AI$700,MATCH(V$1,'Tillförd energi'!$B$1:$AQ$1,0),FALSE)</f>
        <v>0</v>
      </c>
      <c r="W183">
        <f>VLOOKUP($B183,'Tillförd energi'!$B$1:$AI$700,MATCH(W$1,'Tillförd energi'!$B$1:$AQ$1,0),FALSE)</f>
        <v>0</v>
      </c>
      <c r="X183">
        <f>VLOOKUP($B183,'Tillförd energi'!$B$1:$AI$700,MATCH(X$1,'Tillförd energi'!$B$1:$AQ$1,0),FALSE)</f>
        <v>0</v>
      </c>
      <c r="Y183">
        <f>VLOOKUP($B183,'Tillförd energi'!$B$1:$AI$700,MATCH(Y$1,'Tillförd energi'!$B$1:$AQ$1,0),FALSE)</f>
        <v>0</v>
      </c>
      <c r="Z183">
        <f>VLOOKUP($B183,'Tillförd energi'!$B$1:$AI$700,MATCH(Z$1,'Tillförd energi'!$B$1:$AQ$1,0),FALSE)</f>
        <v>0</v>
      </c>
      <c r="AA183">
        <f>VLOOKUP($B183,'Tillförd energi'!$B$1:$AI$700,MATCH(AA$1,'Tillförd energi'!$B$1:$AQ$1,0),FALSE)</f>
        <v>0</v>
      </c>
      <c r="AB183">
        <f>VLOOKUP($B183,'Tillförd energi'!$B$1:$AI$700,MATCH(AB$1,'Tillförd energi'!$B$1:$AQ$1,0),FALSE)</f>
        <v>0</v>
      </c>
      <c r="AC183">
        <f>VLOOKUP($B183,'Tillförd energi'!$B$1:$AI$700,MATCH(AC$1,'Tillförd energi'!$B$1:$AQ$1,0),FALSE)</f>
        <v>15.57</v>
      </c>
      <c r="AD183">
        <f>VLOOKUP($B183,'Tillförd energi'!$B$1:$AI$700,MATCH(AD$1,'Tillförd energi'!$B$1:$AQ$1,0),FALSE)</f>
        <v>51.726999999999997</v>
      </c>
      <c r="AE183">
        <f>VLOOKUP($B183,'Tillförd energi'!$B$1:$AI$700,MATCH(AE$1,'Tillförd energi'!$B$1:$AQ$1,0),FALSE)</f>
        <v>0</v>
      </c>
      <c r="AF183">
        <f>VLOOKUP($B183,'Tillförd energi'!$B$1:$AI$700,MATCH(AF$1,'Tillförd energi'!$B$1:$AQ$1,0),FALSE)</f>
        <v>9.15855</v>
      </c>
      <c r="AG183">
        <f>IFERROR(VLOOKUP(B183,Miljö!$B$1:$AC$550,MATCH("Köpt mängd produktionsspecifik fjärrvärme:",Miljö!$B$1:$AC$1,0),FALSE)/1,0)</f>
        <v>40.64</v>
      </c>
      <c r="AI183">
        <f t="shared" si="39"/>
        <v>276.19950999999998</v>
      </c>
      <c r="AJ183">
        <f t="shared" si="40"/>
        <v>316.83950999999996</v>
      </c>
      <c r="AK183">
        <f>IF(ISERROR(1/VLOOKUP($B183,Leveranser!$B$1:$S$500,MATCH("såld värme (gwh)",Leveranser!$B$1:$S$1,0),FALSE)),"",VLOOKUP($B183,Leveranser!$B$1:$S$500,MATCH("såld värme (gwh)",Leveranser!$B$1:$S$1,0),FALSE))</f>
        <v>271.017</v>
      </c>
      <c r="AL183">
        <f>VLOOKUP($B183,Leveranser!$B$1:$Y$500,MATCH("Totalt såld fjärrvärme till andra fjärrvärmeföretag",Leveranser!$B$1:$AA$1,0),FALSE)</f>
        <v>17.599999999999998</v>
      </c>
      <c r="AM183">
        <f>IF(ISERROR(1/VLOOKUP($B183,Miljö!$B$1:$S$500,MATCH("Såld mängd produktionsspecifik fjärrvärme (GWh)",Miljö!$B$1:$R$1,0),FALSE)),0,VLOOKUP($B183,Miljö!$B$1:$S$500,MATCH("Såld mängd produktionsspecifik fjärrvärme (GWh)",Miljö!$B$1:$R$1,0),FALSE))</f>
        <v>0</v>
      </c>
      <c r="AN183" s="195">
        <f t="shared" si="41"/>
        <v>0.85537627551563888</v>
      </c>
      <c r="AP183" t="str">
        <f>IFERROR(VLOOKUP($B183,Miljövärden!$B$2:$H$550,7,FALSE),"Nej, saknas")</f>
        <v>Ja</v>
      </c>
      <c r="AQ183" t="str">
        <f>IFERROR(VLOOKUP($B183,Miljövärden!$B$2:$H$550,6,FALSE),"Nej, saknas")</f>
        <v>Ja</v>
      </c>
      <c r="AU183">
        <f t="shared" si="42"/>
        <v>9.15855</v>
      </c>
      <c r="AV183">
        <f t="shared" si="43"/>
        <v>0</v>
      </c>
      <c r="AW183">
        <f t="shared" si="44"/>
        <v>42.939399999999999</v>
      </c>
      <c r="AX183">
        <f t="shared" si="45"/>
        <v>0</v>
      </c>
      <c r="AZ183">
        <f t="shared" si="46"/>
        <v>86.172499999999999</v>
      </c>
      <c r="BC183">
        <f t="shared" si="47"/>
        <v>1.1374600000000001</v>
      </c>
      <c r="BD183">
        <f t="shared" si="48"/>
        <v>0</v>
      </c>
      <c r="BE183">
        <f t="shared" si="49"/>
        <v>42.939399999999999</v>
      </c>
      <c r="BF183">
        <f t="shared" si="50"/>
        <v>222.9641</v>
      </c>
      <c r="BG183">
        <f t="shared" si="51"/>
        <v>49.798549999999999</v>
      </c>
      <c r="BH183">
        <f t="shared" si="52"/>
        <v>316.83950999999996</v>
      </c>
      <c r="BJ183" s="195">
        <f t="shared" si="53"/>
        <v>3.5900194391791612E-3</v>
      </c>
      <c r="BK183" s="195">
        <f t="shared" si="54"/>
        <v>0</v>
      </c>
      <c r="BL183" s="195">
        <f t="shared" si="55"/>
        <v>0.13552413333804236</v>
      </c>
      <c r="BM183" s="195">
        <f t="shared" si="56"/>
        <v>0.70371305649349103</v>
      </c>
      <c r="BN183" s="195">
        <f t="shared" si="57"/>
        <v>0.15717279072928753</v>
      </c>
    </row>
    <row r="184" spans="1:66" x14ac:dyDescent="0.25">
      <c r="A184" s="2" t="s">
        <v>296</v>
      </c>
      <c r="B184" s="2" t="s">
        <v>297</v>
      </c>
      <c r="C184">
        <f>VLOOKUP($B184,'Tillförd energi'!$B$1:$AI$700,MATCH(C$1,'Tillförd energi'!$B$1:$AQ$1,0),FALSE)</f>
        <v>0</v>
      </c>
      <c r="D184">
        <f>VLOOKUP($B184,'Tillförd energi'!$B$1:$AI$700,MATCH(D$1,'Tillförd energi'!$B$1:$AQ$1,0),FALSE)</f>
        <v>1.454</v>
      </c>
      <c r="E184">
        <f>VLOOKUP($B184,'Tillförd energi'!$B$1:$AI$700,MATCH(E$1,'Tillförd energi'!$B$1:$AQ$1,0),FALSE)</f>
        <v>0</v>
      </c>
      <c r="F184">
        <f>VLOOKUP($B184,'Tillförd energi'!$B$1:$AI$700,MATCH(F$1,'Tillförd energi'!$B$1:$AQ$1,0),FALSE)</f>
        <v>0</v>
      </c>
      <c r="G184">
        <f>VLOOKUP($B184,'Tillförd energi'!$B$1:$AI$700,MATCH(G$1,'Tillförd energi'!$B$1:$AQ$1,0),FALSE)</f>
        <v>0</v>
      </c>
      <c r="H184">
        <f>VLOOKUP($B184,'Tillförd energi'!$B$1:$AI$700,MATCH(H$1,'Tillförd energi'!$B$1:$AQ$1,0),FALSE)</f>
        <v>0</v>
      </c>
      <c r="I184">
        <f>VLOOKUP($B184,'Tillförd energi'!$B$1:$AI$700,MATCH(I$1,'Tillförd energi'!$B$1:$AQ$1,0),FALSE)</f>
        <v>0</v>
      </c>
      <c r="J184">
        <f>VLOOKUP($B184,'Tillförd energi'!$B$1:$AI$700,MATCH(J$1,'Tillförd energi'!$B$1:$AQ$1,0),FALSE)</f>
        <v>0</v>
      </c>
      <c r="K184">
        <v>0</v>
      </c>
      <c r="L184">
        <f>VLOOKUP($B184,'Tillförd energi'!$B$1:$AI$700,MATCH(L$1,'Tillförd energi'!$B$1:$AQ$1,0),FALSE)</f>
        <v>0</v>
      </c>
      <c r="M184">
        <f>VLOOKUP($B184,'Tillförd energi'!$B$1:$AI$700,MATCH(M$1,'Tillförd energi'!$B$1:$AQ$1,0),FALSE)</f>
        <v>0</v>
      </c>
      <c r="N184">
        <f>VLOOKUP($B184,'Tillförd energi'!$B$1:$AI$700,MATCH(N$1,'Tillförd energi'!$B$1:$AQ$1,0),FALSE)</f>
        <v>0</v>
      </c>
      <c r="O184">
        <f>VLOOKUP($B184,'Tillförd energi'!$B$1:$AI$700,MATCH(O$1,'Tillförd energi'!$B$1:$AQ$1,0),FALSE)</f>
        <v>0</v>
      </c>
      <c r="P184">
        <f>VLOOKUP($B184,'Tillförd energi'!$B$1:$AI$700,MATCH(P$1,'Tillförd energi'!$B$1:$AQ$1,0),FALSE)</f>
        <v>0</v>
      </c>
      <c r="Q184">
        <f>VLOOKUP($B184,'Tillförd energi'!$B$1:$AI$700,MATCH(Q$1,'Tillförd energi'!$B$1:$AQ$1,0),FALSE)</f>
        <v>0</v>
      </c>
      <c r="R184">
        <f>VLOOKUP($B184,'Tillförd energi'!$B$1:$AI$700,MATCH(R$1,'Tillförd energi'!$B$1:$AQ$1,0),FALSE)</f>
        <v>10.099</v>
      </c>
      <c r="S184">
        <f>VLOOKUP($B184,'Tillförd energi'!$B$1:$AI$700,MATCH(S$1,'Tillförd energi'!$B$1:$AQ$1,0),FALSE)</f>
        <v>0</v>
      </c>
      <c r="T184">
        <f>VLOOKUP($B184,'Tillförd energi'!$B$1:$AI$700,MATCH(T$1,'Tillförd energi'!$B$1:$AQ$1,0),FALSE)</f>
        <v>0</v>
      </c>
      <c r="U184">
        <f>VLOOKUP($B184,'Tillförd energi'!$B$1:$AI$700,MATCH(U$1,'Tillförd energi'!$B$1:$AQ$1,0),FALSE)</f>
        <v>0</v>
      </c>
      <c r="V184">
        <f>VLOOKUP($B184,'Tillförd energi'!$B$1:$AI$700,MATCH(V$1,'Tillförd energi'!$B$1:$AQ$1,0),FALSE)</f>
        <v>0</v>
      </c>
      <c r="W184">
        <f>VLOOKUP($B184,'Tillförd energi'!$B$1:$AI$700,MATCH(W$1,'Tillförd energi'!$B$1:$AQ$1,0),FALSE)</f>
        <v>0</v>
      </c>
      <c r="X184">
        <f>VLOOKUP($B184,'Tillförd energi'!$B$1:$AI$700,MATCH(X$1,'Tillförd energi'!$B$1:$AQ$1,0),FALSE)</f>
        <v>0</v>
      </c>
      <c r="Y184">
        <f>VLOOKUP($B184,'Tillförd energi'!$B$1:$AI$700,MATCH(Y$1,'Tillförd energi'!$B$1:$AQ$1,0),FALSE)</f>
        <v>0</v>
      </c>
      <c r="Z184">
        <f>VLOOKUP($B184,'Tillförd energi'!$B$1:$AI$700,MATCH(Z$1,'Tillförd energi'!$B$1:$AQ$1,0),FALSE)</f>
        <v>0</v>
      </c>
      <c r="AA184">
        <f>VLOOKUP($B184,'Tillförd energi'!$B$1:$AI$700,MATCH(AA$1,'Tillförd energi'!$B$1:$AQ$1,0),FALSE)</f>
        <v>0</v>
      </c>
      <c r="AB184">
        <f>VLOOKUP($B184,'Tillförd energi'!$B$1:$AI$700,MATCH(AB$1,'Tillförd energi'!$B$1:$AQ$1,0),FALSE)</f>
        <v>0</v>
      </c>
      <c r="AC184">
        <f>VLOOKUP($B184,'Tillförd energi'!$B$1:$AI$700,MATCH(AC$1,'Tillförd energi'!$B$1:$AQ$1,0),FALSE)</f>
        <v>0</v>
      </c>
      <c r="AD184">
        <f>VLOOKUP($B184,'Tillförd energi'!$B$1:$AI$700,MATCH(AD$1,'Tillförd energi'!$B$1:$AQ$1,0),FALSE)</f>
        <v>0</v>
      </c>
      <c r="AE184">
        <f>VLOOKUP($B184,'Tillförd energi'!$B$1:$AI$700,MATCH(AE$1,'Tillförd energi'!$B$1:$AQ$1,0),FALSE)</f>
        <v>0</v>
      </c>
      <c r="AF184">
        <f>VLOOKUP($B184,'Tillförd energi'!$B$1:$AI$700,MATCH(AF$1,'Tillförd energi'!$B$1:$AQ$1,0),FALSE)</f>
        <v>0.17499999999999999</v>
      </c>
      <c r="AG184">
        <f>IFERROR(VLOOKUP(B184,Miljö!$B$1:$AC$550,MATCH("Köpt mängd produktionsspecifik fjärrvärme:",Miljö!$B$1:$AC$1,0),FALSE)/1,0)</f>
        <v>0</v>
      </c>
      <c r="AI184">
        <f t="shared" si="39"/>
        <v>11.728000000000002</v>
      </c>
      <c r="AJ184">
        <f t="shared" si="40"/>
        <v>11.728000000000002</v>
      </c>
      <c r="AK184">
        <f>IF(ISERROR(1/VLOOKUP($B184,Leveranser!$B$1:$S$500,MATCH("såld värme (gwh)",Leveranser!$B$1:$S$1,0),FALSE)),"",VLOOKUP($B184,Leveranser!$B$1:$S$500,MATCH("såld värme (gwh)",Leveranser!$B$1:$S$1,0),FALSE))</f>
        <v>9.1620000000000008</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195">
        <f t="shared" si="41"/>
        <v>0.78120736698499316</v>
      </c>
      <c r="AP184" t="str">
        <f>IFERROR(VLOOKUP($B184,Miljövärden!$B$2:$H$550,7,FALSE),"Nej, saknas")</f>
        <v>Ja</v>
      </c>
      <c r="AQ184" t="str">
        <f>IFERROR(VLOOKUP($B184,Miljövärden!$B$2:$H$550,6,FALSE),"Nej, saknas")</f>
        <v>Nej</v>
      </c>
      <c r="AU184">
        <f t="shared" si="42"/>
        <v>0.17499999999999999</v>
      </c>
      <c r="AV184">
        <f t="shared" si="43"/>
        <v>0</v>
      </c>
      <c r="AW184">
        <f t="shared" si="44"/>
        <v>0</v>
      </c>
      <c r="AX184">
        <f t="shared" si="45"/>
        <v>10.099</v>
      </c>
      <c r="AZ184">
        <f t="shared" si="46"/>
        <v>10.099</v>
      </c>
      <c r="BC184">
        <f t="shared" si="47"/>
        <v>1.454</v>
      </c>
      <c r="BD184">
        <f t="shared" si="48"/>
        <v>0</v>
      </c>
      <c r="BE184">
        <f t="shared" si="49"/>
        <v>10.099</v>
      </c>
      <c r="BF184">
        <f t="shared" si="50"/>
        <v>0</v>
      </c>
      <c r="BG184">
        <f t="shared" si="51"/>
        <v>0.17499999999999999</v>
      </c>
      <c r="BH184">
        <f t="shared" si="52"/>
        <v>11.728000000000002</v>
      </c>
      <c r="BJ184" s="195">
        <f t="shared" si="53"/>
        <v>0.12397680763983628</v>
      </c>
      <c r="BK184" s="195">
        <f t="shared" si="54"/>
        <v>0</v>
      </c>
      <c r="BL184" s="195">
        <f t="shared" si="55"/>
        <v>0.86110163710777621</v>
      </c>
      <c r="BM184" s="195">
        <f t="shared" si="56"/>
        <v>0</v>
      </c>
      <c r="BN184" s="195">
        <f t="shared" si="57"/>
        <v>1.4921555252387446E-2</v>
      </c>
    </row>
    <row r="185" spans="1:66" x14ac:dyDescent="0.25">
      <c r="A185" s="2" t="s">
        <v>296</v>
      </c>
      <c r="B185" s="2" t="s">
        <v>298</v>
      </c>
      <c r="C185">
        <f>VLOOKUP($B185,'Tillförd energi'!$B$1:$AI$700,MATCH(C$1,'Tillförd energi'!$B$1:$AQ$1,0),FALSE)</f>
        <v>0</v>
      </c>
      <c r="D185">
        <f>VLOOKUP($B185,'Tillförd energi'!$B$1:$AI$700,MATCH(D$1,'Tillförd energi'!$B$1:$AQ$1,0),FALSE)</f>
        <v>0.52400000000000002</v>
      </c>
      <c r="E185">
        <f>VLOOKUP($B185,'Tillförd energi'!$B$1:$AI$700,MATCH(E$1,'Tillförd energi'!$B$1:$AQ$1,0),FALSE)</f>
        <v>0</v>
      </c>
      <c r="F185">
        <f>VLOOKUP($B185,'Tillförd energi'!$B$1:$AI$700,MATCH(F$1,'Tillförd energi'!$B$1:$AQ$1,0),FALSE)</f>
        <v>0</v>
      </c>
      <c r="G185">
        <f>VLOOKUP($B185,'Tillförd energi'!$B$1:$AI$700,MATCH(G$1,'Tillförd energi'!$B$1:$AQ$1,0),FALSE)</f>
        <v>0</v>
      </c>
      <c r="H185">
        <f>VLOOKUP($B185,'Tillförd energi'!$B$1:$AI$700,MATCH(H$1,'Tillförd energi'!$B$1:$AQ$1,0),FALSE)</f>
        <v>0</v>
      </c>
      <c r="I185">
        <f>VLOOKUP($B185,'Tillförd energi'!$B$1:$AI$700,MATCH(I$1,'Tillförd energi'!$B$1:$AQ$1,0),FALSE)</f>
        <v>0</v>
      </c>
      <c r="J185">
        <f>VLOOKUP($B185,'Tillförd energi'!$B$1:$AI$700,MATCH(J$1,'Tillförd energi'!$B$1:$AQ$1,0),FALSE)</f>
        <v>0</v>
      </c>
      <c r="K185">
        <v>0</v>
      </c>
      <c r="L185">
        <f>VLOOKUP($B185,'Tillförd energi'!$B$1:$AI$700,MATCH(L$1,'Tillförd energi'!$B$1:$AQ$1,0),FALSE)</f>
        <v>0</v>
      </c>
      <c r="M185">
        <f>VLOOKUP($B185,'Tillförd energi'!$B$1:$AI$700,MATCH(M$1,'Tillförd energi'!$B$1:$AQ$1,0),FALSE)</f>
        <v>0</v>
      </c>
      <c r="N185">
        <f>VLOOKUP($B185,'Tillförd energi'!$B$1:$AI$700,MATCH(N$1,'Tillförd energi'!$B$1:$AQ$1,0),FALSE)</f>
        <v>0</v>
      </c>
      <c r="O185">
        <f>VLOOKUP($B185,'Tillförd energi'!$B$1:$AI$700,MATCH(O$1,'Tillförd energi'!$B$1:$AQ$1,0),FALSE)</f>
        <v>0</v>
      </c>
      <c r="P185">
        <f>VLOOKUP($B185,'Tillförd energi'!$B$1:$AI$700,MATCH(P$1,'Tillförd energi'!$B$1:$AQ$1,0),FALSE)</f>
        <v>9.8979999999999997</v>
      </c>
      <c r="Q185">
        <f>VLOOKUP($B185,'Tillförd energi'!$B$1:$AI$700,MATCH(Q$1,'Tillförd energi'!$B$1:$AQ$1,0),FALSE)</f>
        <v>0</v>
      </c>
      <c r="R185">
        <f>VLOOKUP($B185,'Tillförd energi'!$B$1:$AI$700,MATCH(R$1,'Tillförd energi'!$B$1:$AQ$1,0),FALSE)</f>
        <v>0</v>
      </c>
      <c r="S185">
        <f>VLOOKUP($B185,'Tillförd energi'!$B$1:$AI$700,MATCH(S$1,'Tillförd energi'!$B$1:$AQ$1,0),FALSE)</f>
        <v>0</v>
      </c>
      <c r="T185">
        <f>VLOOKUP($B185,'Tillförd energi'!$B$1:$AI$700,MATCH(T$1,'Tillförd energi'!$B$1:$AQ$1,0),FALSE)</f>
        <v>0</v>
      </c>
      <c r="U185">
        <f>VLOOKUP($B185,'Tillförd energi'!$B$1:$AI$700,MATCH(U$1,'Tillförd energi'!$B$1:$AQ$1,0),FALSE)</f>
        <v>0</v>
      </c>
      <c r="V185">
        <f>VLOOKUP($B185,'Tillförd energi'!$B$1:$AI$700,MATCH(V$1,'Tillförd energi'!$B$1:$AQ$1,0),FALSE)</f>
        <v>0</v>
      </c>
      <c r="W185">
        <f>VLOOKUP($B185,'Tillförd energi'!$B$1:$AI$700,MATCH(W$1,'Tillförd energi'!$B$1:$AQ$1,0),FALSE)</f>
        <v>0</v>
      </c>
      <c r="X185">
        <f>VLOOKUP($B185,'Tillförd energi'!$B$1:$AI$700,MATCH(X$1,'Tillförd energi'!$B$1:$AQ$1,0),FALSE)</f>
        <v>0</v>
      </c>
      <c r="Y185">
        <f>VLOOKUP($B185,'Tillförd energi'!$B$1:$AI$700,MATCH(Y$1,'Tillförd energi'!$B$1:$AQ$1,0),FALSE)</f>
        <v>0</v>
      </c>
      <c r="Z185">
        <f>VLOOKUP($B185,'Tillförd energi'!$B$1:$AI$700,MATCH(Z$1,'Tillförd energi'!$B$1:$AQ$1,0),FALSE)</f>
        <v>0</v>
      </c>
      <c r="AA185">
        <f>VLOOKUP($B185,'Tillförd energi'!$B$1:$AI$700,MATCH(AA$1,'Tillförd energi'!$B$1:$AQ$1,0),FALSE)</f>
        <v>0</v>
      </c>
      <c r="AB185">
        <f>VLOOKUP($B185,'Tillförd energi'!$B$1:$AI$700,MATCH(AB$1,'Tillförd energi'!$B$1:$AQ$1,0),FALSE)</f>
        <v>0</v>
      </c>
      <c r="AC185">
        <f>VLOOKUP($B185,'Tillförd energi'!$B$1:$AI$700,MATCH(AC$1,'Tillförd energi'!$B$1:$AQ$1,0),FALSE)</f>
        <v>0</v>
      </c>
      <c r="AD185">
        <f>VLOOKUP($B185,'Tillförd energi'!$B$1:$AI$700,MATCH(AD$1,'Tillförd energi'!$B$1:$AQ$1,0),FALSE)</f>
        <v>0</v>
      </c>
      <c r="AE185">
        <f>VLOOKUP($B185,'Tillförd energi'!$B$1:$AI$700,MATCH(AE$1,'Tillförd energi'!$B$1:$AQ$1,0),FALSE)</f>
        <v>0</v>
      </c>
      <c r="AF185">
        <f>VLOOKUP($B185,'Tillförd energi'!$B$1:$AI$700,MATCH(AF$1,'Tillförd energi'!$B$1:$AQ$1,0),FALSE)</f>
        <v>0.14000000000000001</v>
      </c>
      <c r="AG185">
        <f>IFERROR(VLOOKUP(B185,Miljö!$B$1:$AC$550,MATCH("Köpt mängd produktionsspecifik fjärrvärme:",Miljö!$B$1:$AC$1,0),FALSE)/1,0)</f>
        <v>0</v>
      </c>
      <c r="AI185">
        <f t="shared" si="39"/>
        <v>10.562000000000001</v>
      </c>
      <c r="AJ185">
        <f t="shared" si="40"/>
        <v>10.562000000000001</v>
      </c>
      <c r="AK185">
        <f>IF(ISERROR(1/VLOOKUP($B185,Leveranser!$B$1:$S$500,MATCH("såld värme (gwh)",Leveranser!$B$1:$S$1,0),FALSE)),"",VLOOKUP($B185,Leveranser!$B$1:$S$500,MATCH("såld värme (gwh)",Leveranser!$B$1:$S$1,0),FALSE))</f>
        <v>7.4820000000000002</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195">
        <f t="shared" si="41"/>
        <v>0.70838856277220219</v>
      </c>
      <c r="AP185" t="str">
        <f>IFERROR(VLOOKUP($B185,Miljövärden!$B$2:$H$550,7,FALSE),"Nej, saknas")</f>
        <v>Ja</v>
      </c>
      <c r="AQ185" t="str">
        <f>IFERROR(VLOOKUP($B185,Miljövärden!$B$2:$H$550,6,FALSE),"Nej, saknas")</f>
        <v>Nej</v>
      </c>
      <c r="AU185">
        <f t="shared" si="42"/>
        <v>0.14000000000000001</v>
      </c>
      <c r="AV185">
        <f t="shared" si="43"/>
        <v>0</v>
      </c>
      <c r="AW185">
        <f t="shared" si="44"/>
        <v>9.8979999999999997</v>
      </c>
      <c r="AX185">
        <f t="shared" si="45"/>
        <v>0</v>
      </c>
      <c r="AZ185">
        <f t="shared" si="46"/>
        <v>9.8979999999999997</v>
      </c>
      <c r="BC185">
        <f t="shared" si="47"/>
        <v>0.52400000000000002</v>
      </c>
      <c r="BD185">
        <f t="shared" si="48"/>
        <v>0</v>
      </c>
      <c r="BE185">
        <f t="shared" si="49"/>
        <v>9.8979999999999997</v>
      </c>
      <c r="BF185">
        <f t="shared" si="50"/>
        <v>0</v>
      </c>
      <c r="BG185">
        <f t="shared" si="51"/>
        <v>0.14000000000000001</v>
      </c>
      <c r="BH185">
        <f t="shared" si="52"/>
        <v>10.562000000000001</v>
      </c>
      <c r="BJ185" s="195">
        <f t="shared" si="53"/>
        <v>4.9611815943950005E-2</v>
      </c>
      <c r="BK185" s="195">
        <f t="shared" si="54"/>
        <v>0</v>
      </c>
      <c r="BL185" s="195">
        <f t="shared" si="55"/>
        <v>0.93713311872751359</v>
      </c>
      <c r="BM185" s="195">
        <f t="shared" si="56"/>
        <v>0</v>
      </c>
      <c r="BN185" s="195">
        <f t="shared" si="57"/>
        <v>1.3255065328536262E-2</v>
      </c>
    </row>
    <row r="186" spans="1:66" x14ac:dyDescent="0.25">
      <c r="A186" s="2" t="s">
        <v>296</v>
      </c>
      <c r="B186" s="2" t="s">
        <v>299</v>
      </c>
      <c r="C186">
        <f>VLOOKUP($B186,'Tillförd energi'!$B$1:$AI$700,MATCH(C$1,'Tillförd energi'!$B$1:$AQ$1,0),FALSE)</f>
        <v>0</v>
      </c>
      <c r="D186">
        <f>VLOOKUP($B186,'Tillförd energi'!$B$1:$AI$700,MATCH(D$1,'Tillförd energi'!$B$1:$AQ$1,0),FALSE)</f>
        <v>0.433</v>
      </c>
      <c r="E186">
        <f>VLOOKUP($B186,'Tillförd energi'!$B$1:$AI$700,MATCH(E$1,'Tillförd energi'!$B$1:$AQ$1,0),FALSE)</f>
        <v>0</v>
      </c>
      <c r="F186">
        <f>VLOOKUP($B186,'Tillförd energi'!$B$1:$AI$700,MATCH(F$1,'Tillförd energi'!$B$1:$AQ$1,0),FALSE)</f>
        <v>0</v>
      </c>
      <c r="G186">
        <f>VLOOKUP($B186,'Tillförd energi'!$B$1:$AI$700,MATCH(G$1,'Tillförd energi'!$B$1:$AQ$1,0),FALSE)</f>
        <v>0</v>
      </c>
      <c r="H186">
        <f>VLOOKUP($B186,'Tillförd energi'!$B$1:$AI$700,MATCH(H$1,'Tillförd energi'!$B$1:$AQ$1,0),FALSE)</f>
        <v>0</v>
      </c>
      <c r="I186">
        <f>VLOOKUP($B186,'Tillförd energi'!$B$1:$AI$700,MATCH(I$1,'Tillförd energi'!$B$1:$AQ$1,0),FALSE)</f>
        <v>0</v>
      </c>
      <c r="J186">
        <f>VLOOKUP($B186,'Tillförd energi'!$B$1:$AI$700,MATCH(J$1,'Tillförd energi'!$B$1:$AQ$1,0),FALSE)</f>
        <v>0</v>
      </c>
      <c r="K186">
        <v>0</v>
      </c>
      <c r="L186">
        <f>VLOOKUP($B186,'Tillförd energi'!$B$1:$AI$700,MATCH(L$1,'Tillförd energi'!$B$1:$AQ$1,0),FALSE)</f>
        <v>0</v>
      </c>
      <c r="M186">
        <f>VLOOKUP($B186,'Tillförd energi'!$B$1:$AI$700,MATCH(M$1,'Tillförd energi'!$B$1:$AQ$1,0),FALSE)</f>
        <v>0</v>
      </c>
      <c r="N186">
        <f>VLOOKUP($B186,'Tillförd energi'!$B$1:$AI$700,MATCH(N$1,'Tillförd energi'!$B$1:$AQ$1,0),FALSE)</f>
        <v>0</v>
      </c>
      <c r="O186">
        <f>VLOOKUP($B186,'Tillförd energi'!$B$1:$AI$700,MATCH(O$1,'Tillförd energi'!$B$1:$AQ$1,0),FALSE)</f>
        <v>0</v>
      </c>
      <c r="P186">
        <f>VLOOKUP($B186,'Tillförd energi'!$B$1:$AI$700,MATCH(P$1,'Tillförd energi'!$B$1:$AQ$1,0),FALSE)</f>
        <v>10.677</v>
      </c>
      <c r="Q186">
        <f>VLOOKUP($B186,'Tillförd energi'!$B$1:$AI$700,MATCH(Q$1,'Tillförd energi'!$B$1:$AQ$1,0),FALSE)</f>
        <v>0</v>
      </c>
      <c r="R186">
        <f>VLOOKUP($B186,'Tillförd energi'!$B$1:$AI$700,MATCH(R$1,'Tillförd energi'!$B$1:$AQ$1,0),FALSE)</f>
        <v>0</v>
      </c>
      <c r="S186">
        <f>VLOOKUP($B186,'Tillförd energi'!$B$1:$AI$700,MATCH(S$1,'Tillförd energi'!$B$1:$AQ$1,0),FALSE)</f>
        <v>0</v>
      </c>
      <c r="T186">
        <f>VLOOKUP($B186,'Tillförd energi'!$B$1:$AI$700,MATCH(T$1,'Tillförd energi'!$B$1:$AQ$1,0),FALSE)</f>
        <v>0</v>
      </c>
      <c r="U186">
        <f>VLOOKUP($B186,'Tillförd energi'!$B$1:$AI$700,MATCH(U$1,'Tillförd energi'!$B$1:$AQ$1,0),FALSE)</f>
        <v>0</v>
      </c>
      <c r="V186">
        <f>VLOOKUP($B186,'Tillförd energi'!$B$1:$AI$700,MATCH(V$1,'Tillförd energi'!$B$1:$AQ$1,0),FALSE)</f>
        <v>0</v>
      </c>
      <c r="W186">
        <f>VLOOKUP($B186,'Tillförd energi'!$B$1:$AI$700,MATCH(W$1,'Tillförd energi'!$B$1:$AQ$1,0),FALSE)</f>
        <v>0</v>
      </c>
      <c r="X186">
        <f>VLOOKUP($B186,'Tillförd energi'!$B$1:$AI$700,MATCH(X$1,'Tillförd energi'!$B$1:$AQ$1,0),FALSE)</f>
        <v>3.7149999999999999</v>
      </c>
      <c r="Y186">
        <f>VLOOKUP($B186,'Tillförd energi'!$B$1:$AI$700,MATCH(Y$1,'Tillförd energi'!$B$1:$AQ$1,0),FALSE)</f>
        <v>0</v>
      </c>
      <c r="Z186">
        <f>VLOOKUP($B186,'Tillförd energi'!$B$1:$AI$700,MATCH(Z$1,'Tillförd energi'!$B$1:$AQ$1,0),FALSE)</f>
        <v>0</v>
      </c>
      <c r="AA186">
        <f>VLOOKUP($B186,'Tillförd energi'!$B$1:$AI$700,MATCH(AA$1,'Tillförd energi'!$B$1:$AQ$1,0),FALSE)</f>
        <v>0</v>
      </c>
      <c r="AB186">
        <f>VLOOKUP($B186,'Tillförd energi'!$B$1:$AI$700,MATCH(AB$1,'Tillförd energi'!$B$1:$AQ$1,0),FALSE)</f>
        <v>0</v>
      </c>
      <c r="AC186">
        <f>VLOOKUP($B186,'Tillförd energi'!$B$1:$AI$700,MATCH(AC$1,'Tillförd energi'!$B$1:$AQ$1,0),FALSE)</f>
        <v>0</v>
      </c>
      <c r="AD186">
        <f>VLOOKUP($B186,'Tillförd energi'!$B$1:$AI$700,MATCH(AD$1,'Tillförd energi'!$B$1:$AQ$1,0),FALSE)</f>
        <v>0</v>
      </c>
      <c r="AE186">
        <f>VLOOKUP($B186,'Tillförd energi'!$B$1:$AI$700,MATCH(AE$1,'Tillförd energi'!$B$1:$AQ$1,0),FALSE)</f>
        <v>0</v>
      </c>
      <c r="AF186">
        <f>VLOOKUP($B186,'Tillförd energi'!$B$1:$AI$700,MATCH(AF$1,'Tillförd energi'!$B$1:$AQ$1,0),FALSE)</f>
        <v>0.22900000000000001</v>
      </c>
      <c r="AG186">
        <f>IFERROR(VLOOKUP(B186,Miljö!$B$1:$AC$550,MATCH("Köpt mängd produktionsspecifik fjärrvärme:",Miljö!$B$1:$AC$1,0),FALSE)/1,0)</f>
        <v>0</v>
      </c>
      <c r="AI186">
        <f t="shared" si="39"/>
        <v>15.053999999999998</v>
      </c>
      <c r="AJ186">
        <f t="shared" si="40"/>
        <v>15.053999999999998</v>
      </c>
      <c r="AK186">
        <f>IF(ISERROR(1/VLOOKUP($B186,Leveranser!$B$1:$S$500,MATCH("såld värme (gwh)",Leveranser!$B$1:$S$1,0),FALSE)),"",VLOOKUP($B186,Leveranser!$B$1:$S$500,MATCH("såld värme (gwh)",Leveranser!$B$1:$S$1,0),FALSE))</f>
        <v>11.081</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195">
        <f t="shared" si="41"/>
        <v>0.73608343297462475</v>
      </c>
      <c r="AP186" t="str">
        <f>IFERROR(VLOOKUP($B186,Miljövärden!$B$2:$H$550,7,FALSE),"Nej, saknas")</f>
        <v>Ja</v>
      </c>
      <c r="AQ186" t="str">
        <f>IFERROR(VLOOKUP($B186,Miljövärden!$B$2:$H$550,6,FALSE),"Nej, saknas")</f>
        <v>Nej</v>
      </c>
      <c r="AU186">
        <f t="shared" si="42"/>
        <v>0.22900000000000001</v>
      </c>
      <c r="AV186">
        <f t="shared" si="43"/>
        <v>3.7149999999999999</v>
      </c>
      <c r="AW186">
        <f t="shared" si="44"/>
        <v>10.677</v>
      </c>
      <c r="AX186">
        <f t="shared" si="45"/>
        <v>0</v>
      </c>
      <c r="AZ186">
        <f t="shared" si="46"/>
        <v>14.391999999999999</v>
      </c>
      <c r="BC186">
        <f t="shared" si="47"/>
        <v>0.433</v>
      </c>
      <c r="BD186">
        <f t="shared" si="48"/>
        <v>0</v>
      </c>
      <c r="BE186">
        <f t="shared" si="49"/>
        <v>14.391999999999999</v>
      </c>
      <c r="BF186">
        <f t="shared" si="50"/>
        <v>0</v>
      </c>
      <c r="BG186">
        <f t="shared" si="51"/>
        <v>0.22900000000000001</v>
      </c>
      <c r="BH186">
        <f t="shared" si="52"/>
        <v>15.053999999999998</v>
      </c>
      <c r="BJ186" s="195">
        <f t="shared" si="53"/>
        <v>2.876311943669457E-2</v>
      </c>
      <c r="BK186" s="195">
        <f t="shared" si="54"/>
        <v>0</v>
      </c>
      <c r="BL186" s="195">
        <f t="shared" si="55"/>
        <v>0.95602497675036546</v>
      </c>
      <c r="BM186" s="195">
        <f t="shared" si="56"/>
        <v>0</v>
      </c>
      <c r="BN186" s="195">
        <f t="shared" si="57"/>
        <v>1.5211903812940084E-2</v>
      </c>
    </row>
    <row r="187" spans="1:66" x14ac:dyDescent="0.25">
      <c r="A187" s="2" t="s">
        <v>296</v>
      </c>
      <c r="B187" s="2" t="s">
        <v>300</v>
      </c>
      <c r="C187">
        <f>VLOOKUP($B187,'Tillförd energi'!$B$1:$AI$700,MATCH(C$1,'Tillförd energi'!$B$1:$AQ$1,0),FALSE)</f>
        <v>0</v>
      </c>
      <c r="D187">
        <f>VLOOKUP($B187,'Tillförd energi'!$B$1:$AI$700,MATCH(D$1,'Tillförd energi'!$B$1:$AQ$1,0),FALSE)</f>
        <v>0.255</v>
      </c>
      <c r="E187">
        <f>VLOOKUP($B187,'Tillförd energi'!$B$1:$AI$700,MATCH(E$1,'Tillförd energi'!$B$1:$AQ$1,0),FALSE)</f>
        <v>0</v>
      </c>
      <c r="F187">
        <f>VLOOKUP($B187,'Tillförd energi'!$B$1:$AI$700,MATCH(F$1,'Tillförd energi'!$B$1:$AQ$1,0),FALSE)</f>
        <v>0</v>
      </c>
      <c r="G187">
        <f>VLOOKUP($B187,'Tillförd energi'!$B$1:$AI$700,MATCH(G$1,'Tillförd energi'!$B$1:$AQ$1,0),FALSE)</f>
        <v>0</v>
      </c>
      <c r="H187">
        <f>VLOOKUP($B187,'Tillförd energi'!$B$1:$AI$700,MATCH(H$1,'Tillförd energi'!$B$1:$AQ$1,0),FALSE)</f>
        <v>0</v>
      </c>
      <c r="I187">
        <f>VLOOKUP($B187,'Tillförd energi'!$B$1:$AI$700,MATCH(I$1,'Tillförd energi'!$B$1:$AQ$1,0),FALSE)</f>
        <v>0</v>
      </c>
      <c r="J187">
        <f>VLOOKUP($B187,'Tillförd energi'!$B$1:$AI$700,MATCH(J$1,'Tillförd energi'!$B$1:$AQ$1,0),FALSE)</f>
        <v>0</v>
      </c>
      <c r="K187">
        <v>0</v>
      </c>
      <c r="L187">
        <f>VLOOKUP($B187,'Tillförd energi'!$B$1:$AI$700,MATCH(L$1,'Tillförd energi'!$B$1:$AQ$1,0),FALSE)</f>
        <v>0</v>
      </c>
      <c r="M187">
        <f>VLOOKUP($B187,'Tillförd energi'!$B$1:$AI$700,MATCH(M$1,'Tillförd energi'!$B$1:$AQ$1,0),FALSE)</f>
        <v>0</v>
      </c>
      <c r="N187">
        <f>VLOOKUP($B187,'Tillförd energi'!$B$1:$AI$700,MATCH(N$1,'Tillförd energi'!$B$1:$AQ$1,0),FALSE)</f>
        <v>0</v>
      </c>
      <c r="O187">
        <f>VLOOKUP($B187,'Tillförd energi'!$B$1:$AI$700,MATCH(O$1,'Tillförd energi'!$B$1:$AQ$1,0),FALSE)</f>
        <v>0</v>
      </c>
      <c r="P187">
        <f>VLOOKUP($B187,'Tillförd energi'!$B$1:$AI$700,MATCH(P$1,'Tillförd energi'!$B$1:$AQ$1,0),FALSE)</f>
        <v>0</v>
      </c>
      <c r="Q187">
        <f>VLOOKUP($B187,'Tillförd energi'!$B$1:$AI$700,MATCH(Q$1,'Tillförd energi'!$B$1:$AQ$1,0),FALSE)</f>
        <v>0</v>
      </c>
      <c r="R187">
        <f>VLOOKUP($B187,'Tillförd energi'!$B$1:$AI$700,MATCH(R$1,'Tillförd energi'!$B$1:$AQ$1,0),FALSE)</f>
        <v>0</v>
      </c>
      <c r="S187">
        <f>VLOOKUP($B187,'Tillförd energi'!$B$1:$AI$700,MATCH(S$1,'Tillförd energi'!$B$1:$AQ$1,0),FALSE)</f>
        <v>8.1679999999999993</v>
      </c>
      <c r="T187">
        <f>VLOOKUP($B187,'Tillförd energi'!$B$1:$AI$700,MATCH(T$1,'Tillförd energi'!$B$1:$AQ$1,0),FALSE)</f>
        <v>0</v>
      </c>
      <c r="U187">
        <f>VLOOKUP($B187,'Tillförd energi'!$B$1:$AI$700,MATCH(U$1,'Tillförd energi'!$B$1:$AQ$1,0),FALSE)</f>
        <v>0</v>
      </c>
      <c r="V187">
        <f>VLOOKUP($B187,'Tillförd energi'!$B$1:$AI$700,MATCH(V$1,'Tillförd energi'!$B$1:$AQ$1,0),FALSE)</f>
        <v>0</v>
      </c>
      <c r="W187">
        <f>VLOOKUP($B187,'Tillförd energi'!$B$1:$AI$700,MATCH(W$1,'Tillförd energi'!$B$1:$AQ$1,0),FALSE)</f>
        <v>0</v>
      </c>
      <c r="X187">
        <f>VLOOKUP($B187,'Tillförd energi'!$B$1:$AI$700,MATCH(X$1,'Tillförd energi'!$B$1:$AQ$1,0),FALSE)</f>
        <v>0</v>
      </c>
      <c r="Y187">
        <f>VLOOKUP($B187,'Tillförd energi'!$B$1:$AI$700,MATCH(Y$1,'Tillförd energi'!$B$1:$AQ$1,0),FALSE)</f>
        <v>0</v>
      </c>
      <c r="Z187">
        <f>VLOOKUP($B187,'Tillförd energi'!$B$1:$AI$700,MATCH(Z$1,'Tillförd energi'!$B$1:$AQ$1,0),FALSE)</f>
        <v>0</v>
      </c>
      <c r="AA187">
        <f>VLOOKUP($B187,'Tillförd energi'!$B$1:$AI$700,MATCH(AA$1,'Tillförd energi'!$B$1:$AQ$1,0),FALSE)</f>
        <v>0</v>
      </c>
      <c r="AB187">
        <f>VLOOKUP($B187,'Tillförd energi'!$B$1:$AI$700,MATCH(AB$1,'Tillförd energi'!$B$1:$AQ$1,0),FALSE)</f>
        <v>0</v>
      </c>
      <c r="AC187">
        <f>VLOOKUP($B187,'Tillförd energi'!$B$1:$AI$700,MATCH(AC$1,'Tillförd energi'!$B$1:$AQ$1,0),FALSE)</f>
        <v>0</v>
      </c>
      <c r="AD187">
        <f>VLOOKUP($B187,'Tillförd energi'!$B$1:$AI$700,MATCH(AD$1,'Tillförd energi'!$B$1:$AQ$1,0),FALSE)</f>
        <v>0</v>
      </c>
      <c r="AE187">
        <f>VLOOKUP($B187,'Tillförd energi'!$B$1:$AI$700,MATCH(AE$1,'Tillförd energi'!$B$1:$AQ$1,0),FALSE)</f>
        <v>0</v>
      </c>
      <c r="AF187">
        <f>VLOOKUP($B187,'Tillförd energi'!$B$1:$AI$700,MATCH(AF$1,'Tillförd energi'!$B$1:$AQ$1,0),FALSE)</f>
        <v>0.1</v>
      </c>
      <c r="AG187">
        <f>IFERROR(VLOOKUP(B187,Miljö!$B$1:$AC$550,MATCH("Köpt mängd produktionsspecifik fjärrvärme:",Miljö!$B$1:$AC$1,0),FALSE)/1,0)</f>
        <v>0</v>
      </c>
      <c r="AI187">
        <f t="shared" si="39"/>
        <v>8.5229999999999997</v>
      </c>
      <c r="AJ187">
        <f t="shared" si="40"/>
        <v>8.5229999999999997</v>
      </c>
      <c r="AK187">
        <f>IF(ISERROR(1/VLOOKUP($B187,Leveranser!$B$1:$S$500,MATCH("såld värme (gwh)",Leveranser!$B$1:$S$1,0),FALSE)),"",VLOOKUP($B187,Leveranser!$B$1:$S$500,MATCH("såld värme (gwh)",Leveranser!$B$1:$S$1,0),FALSE))</f>
        <v>5.8639999999999999</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195">
        <f t="shared" si="41"/>
        <v>0.68802065000586654</v>
      </c>
      <c r="AP187" t="str">
        <f>IFERROR(VLOOKUP($B187,Miljövärden!$B$2:$H$550,7,FALSE),"Nej, saknas")</f>
        <v>Ja</v>
      </c>
      <c r="AQ187" t="str">
        <f>IFERROR(VLOOKUP($B187,Miljövärden!$B$2:$H$550,6,FALSE),"Nej, saknas")</f>
        <v>Nej</v>
      </c>
      <c r="AU187">
        <f t="shared" si="42"/>
        <v>0.1</v>
      </c>
      <c r="AV187">
        <f t="shared" si="43"/>
        <v>0</v>
      </c>
      <c r="AW187">
        <f t="shared" si="44"/>
        <v>0</v>
      </c>
      <c r="AX187">
        <f t="shared" si="45"/>
        <v>8.1679999999999993</v>
      </c>
      <c r="AZ187">
        <f t="shared" si="46"/>
        <v>8.1679999999999993</v>
      </c>
      <c r="BC187">
        <f t="shared" si="47"/>
        <v>0.255</v>
      </c>
      <c r="BD187">
        <f t="shared" si="48"/>
        <v>0</v>
      </c>
      <c r="BE187">
        <f t="shared" si="49"/>
        <v>8.1679999999999993</v>
      </c>
      <c r="BF187">
        <f t="shared" si="50"/>
        <v>0</v>
      </c>
      <c r="BG187">
        <f t="shared" si="51"/>
        <v>0.1</v>
      </c>
      <c r="BH187">
        <f t="shared" si="52"/>
        <v>8.5229999999999997</v>
      </c>
      <c r="BJ187" s="195">
        <f t="shared" si="53"/>
        <v>2.9919042590637102E-2</v>
      </c>
      <c r="BK187" s="195">
        <f t="shared" si="54"/>
        <v>0</v>
      </c>
      <c r="BL187" s="195">
        <f t="shared" si="55"/>
        <v>0.95834799953068162</v>
      </c>
      <c r="BM187" s="195">
        <f t="shared" si="56"/>
        <v>0</v>
      </c>
      <c r="BN187" s="195">
        <f t="shared" si="57"/>
        <v>1.1732957878681217E-2</v>
      </c>
    </row>
    <row r="188" spans="1:66" x14ac:dyDescent="0.25">
      <c r="A188" s="2" t="s">
        <v>296</v>
      </c>
      <c r="B188" s="2" t="s">
        <v>301</v>
      </c>
      <c r="C188">
        <f>VLOOKUP($B188,'Tillförd energi'!$B$1:$AI$700,MATCH(C$1,'Tillförd energi'!$B$1:$AQ$1,0),FALSE)</f>
        <v>0</v>
      </c>
      <c r="D188">
        <f>VLOOKUP($B188,'Tillförd energi'!$B$1:$AI$700,MATCH(D$1,'Tillförd energi'!$B$1:$AQ$1,0),FALSE)</f>
        <v>5.0000000000000001E-3</v>
      </c>
      <c r="E188">
        <f>VLOOKUP($B188,'Tillförd energi'!$B$1:$AI$700,MATCH(E$1,'Tillförd energi'!$B$1:$AQ$1,0),FALSE)</f>
        <v>0</v>
      </c>
      <c r="F188">
        <f>VLOOKUP($B188,'Tillförd energi'!$B$1:$AI$700,MATCH(F$1,'Tillförd energi'!$B$1:$AQ$1,0),FALSE)</f>
        <v>0</v>
      </c>
      <c r="G188">
        <f>VLOOKUP($B188,'Tillförd energi'!$B$1:$AI$700,MATCH(G$1,'Tillförd energi'!$B$1:$AQ$1,0),FALSE)</f>
        <v>0</v>
      </c>
      <c r="H188">
        <f>VLOOKUP($B188,'Tillförd energi'!$B$1:$AI$700,MATCH(H$1,'Tillförd energi'!$B$1:$AQ$1,0),FALSE)</f>
        <v>0</v>
      </c>
      <c r="I188">
        <f>VLOOKUP($B188,'Tillförd energi'!$B$1:$AI$700,MATCH(I$1,'Tillförd energi'!$B$1:$AQ$1,0),FALSE)</f>
        <v>0</v>
      </c>
      <c r="J188">
        <f>VLOOKUP($B188,'Tillförd energi'!$B$1:$AI$700,MATCH(J$1,'Tillförd energi'!$B$1:$AQ$1,0),FALSE)</f>
        <v>0</v>
      </c>
      <c r="K188">
        <v>0</v>
      </c>
      <c r="L188">
        <f>VLOOKUP($B188,'Tillförd energi'!$B$1:$AI$700,MATCH(L$1,'Tillförd energi'!$B$1:$AQ$1,0),FALSE)</f>
        <v>0</v>
      </c>
      <c r="M188">
        <f>VLOOKUP($B188,'Tillförd energi'!$B$1:$AI$700,MATCH(M$1,'Tillförd energi'!$B$1:$AQ$1,0),FALSE)</f>
        <v>0</v>
      </c>
      <c r="N188">
        <f>VLOOKUP($B188,'Tillförd energi'!$B$1:$AI$700,MATCH(N$1,'Tillförd energi'!$B$1:$AQ$1,0),FALSE)</f>
        <v>0</v>
      </c>
      <c r="O188">
        <f>VLOOKUP($B188,'Tillförd energi'!$B$1:$AI$700,MATCH(O$1,'Tillförd energi'!$B$1:$AQ$1,0),FALSE)</f>
        <v>0</v>
      </c>
      <c r="P188">
        <f>VLOOKUP($B188,'Tillförd energi'!$B$1:$AI$700,MATCH(P$1,'Tillförd energi'!$B$1:$AQ$1,0),FALSE)</f>
        <v>0</v>
      </c>
      <c r="Q188">
        <f>VLOOKUP($B188,'Tillförd energi'!$B$1:$AI$700,MATCH(Q$1,'Tillförd energi'!$B$1:$AQ$1,0),FALSE)</f>
        <v>0</v>
      </c>
      <c r="R188">
        <f>VLOOKUP($B188,'Tillförd energi'!$B$1:$AI$700,MATCH(R$1,'Tillförd energi'!$B$1:$AQ$1,0),FALSE)</f>
        <v>0</v>
      </c>
      <c r="S188">
        <f>VLOOKUP($B188,'Tillförd energi'!$B$1:$AI$700,MATCH(S$1,'Tillförd energi'!$B$1:$AQ$1,0),FALSE)</f>
        <v>8.5649999999999995</v>
      </c>
      <c r="T188">
        <f>VLOOKUP($B188,'Tillförd energi'!$B$1:$AI$700,MATCH(T$1,'Tillförd energi'!$B$1:$AQ$1,0),FALSE)</f>
        <v>0</v>
      </c>
      <c r="U188">
        <f>VLOOKUP($B188,'Tillförd energi'!$B$1:$AI$700,MATCH(U$1,'Tillförd energi'!$B$1:$AQ$1,0),FALSE)</f>
        <v>0</v>
      </c>
      <c r="V188">
        <f>VLOOKUP($B188,'Tillförd energi'!$B$1:$AI$700,MATCH(V$1,'Tillförd energi'!$B$1:$AQ$1,0),FALSE)</f>
        <v>0</v>
      </c>
      <c r="W188">
        <f>VLOOKUP($B188,'Tillförd energi'!$B$1:$AI$700,MATCH(W$1,'Tillförd energi'!$B$1:$AQ$1,0),FALSE)</f>
        <v>0</v>
      </c>
      <c r="X188">
        <f>VLOOKUP($B188,'Tillförd energi'!$B$1:$AI$700,MATCH(X$1,'Tillförd energi'!$B$1:$AQ$1,0),FALSE)</f>
        <v>7.34</v>
      </c>
      <c r="Y188">
        <f>VLOOKUP($B188,'Tillförd energi'!$B$1:$AI$700,MATCH(Y$1,'Tillförd energi'!$B$1:$AQ$1,0),FALSE)</f>
        <v>0</v>
      </c>
      <c r="Z188">
        <f>VLOOKUP($B188,'Tillförd energi'!$B$1:$AI$700,MATCH(Z$1,'Tillförd energi'!$B$1:$AQ$1,0),FALSE)</f>
        <v>0</v>
      </c>
      <c r="AA188">
        <f>VLOOKUP($B188,'Tillförd energi'!$B$1:$AI$700,MATCH(AA$1,'Tillförd energi'!$B$1:$AQ$1,0),FALSE)</f>
        <v>0</v>
      </c>
      <c r="AB188">
        <f>VLOOKUP($B188,'Tillförd energi'!$B$1:$AI$700,MATCH(AB$1,'Tillförd energi'!$B$1:$AQ$1,0),FALSE)</f>
        <v>0</v>
      </c>
      <c r="AC188">
        <f>VLOOKUP($B188,'Tillförd energi'!$B$1:$AI$700,MATCH(AC$1,'Tillförd energi'!$B$1:$AQ$1,0),FALSE)</f>
        <v>0</v>
      </c>
      <c r="AD188">
        <f>VLOOKUP($B188,'Tillförd energi'!$B$1:$AI$700,MATCH(AD$1,'Tillförd energi'!$B$1:$AQ$1,0),FALSE)</f>
        <v>0</v>
      </c>
      <c r="AE188">
        <f>VLOOKUP($B188,'Tillförd energi'!$B$1:$AI$700,MATCH(AE$1,'Tillförd energi'!$B$1:$AQ$1,0),FALSE)</f>
        <v>0</v>
      </c>
      <c r="AF188">
        <f>VLOOKUP($B188,'Tillförd energi'!$B$1:$AI$700,MATCH(AF$1,'Tillförd energi'!$B$1:$AQ$1,0),FALSE)</f>
        <v>0.31900000000000001</v>
      </c>
      <c r="AG188">
        <f>IFERROR(VLOOKUP(B188,Miljö!$B$1:$AC$550,MATCH("Köpt mängd produktionsspecifik fjärrvärme:",Miljö!$B$1:$AC$1,0),FALSE)/1,0)</f>
        <v>0</v>
      </c>
      <c r="AI188">
        <f t="shared" si="39"/>
        <v>16.228999999999999</v>
      </c>
      <c r="AJ188">
        <f t="shared" si="40"/>
        <v>16.228999999999999</v>
      </c>
      <c r="AK188">
        <f>IF(ISERROR(1/VLOOKUP($B188,Leveranser!$B$1:$S$500,MATCH("såld värme (gwh)",Leveranser!$B$1:$S$1,0),FALSE)),"",VLOOKUP($B188,Leveranser!$B$1:$S$500,MATCH("såld värme (gwh)",Leveranser!$B$1:$S$1,0),FALSE))</f>
        <v>12.9</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195">
        <f t="shared" si="41"/>
        <v>0.79487337482284803</v>
      </c>
      <c r="AP188" t="str">
        <f>IFERROR(VLOOKUP($B188,Miljövärden!$B$2:$H$550,7,FALSE),"Nej, saknas")</f>
        <v>Ja</v>
      </c>
      <c r="AQ188" t="str">
        <f>IFERROR(VLOOKUP($B188,Miljövärden!$B$2:$H$550,6,FALSE),"Nej, saknas")</f>
        <v>Nej</v>
      </c>
      <c r="AU188">
        <f t="shared" si="42"/>
        <v>0.31900000000000001</v>
      </c>
      <c r="AV188">
        <f t="shared" si="43"/>
        <v>7.34</v>
      </c>
      <c r="AW188">
        <f t="shared" si="44"/>
        <v>0</v>
      </c>
      <c r="AX188">
        <f t="shared" si="45"/>
        <v>8.5649999999999995</v>
      </c>
      <c r="AZ188">
        <f t="shared" si="46"/>
        <v>15.904999999999999</v>
      </c>
      <c r="BC188">
        <f t="shared" si="47"/>
        <v>5.0000000000000001E-3</v>
      </c>
      <c r="BD188">
        <f t="shared" si="48"/>
        <v>0</v>
      </c>
      <c r="BE188">
        <f t="shared" si="49"/>
        <v>15.904999999999999</v>
      </c>
      <c r="BF188">
        <f t="shared" si="50"/>
        <v>0</v>
      </c>
      <c r="BG188">
        <f t="shared" si="51"/>
        <v>0.31900000000000001</v>
      </c>
      <c r="BH188">
        <f t="shared" si="52"/>
        <v>16.228999999999999</v>
      </c>
      <c r="BJ188" s="195">
        <f t="shared" si="53"/>
        <v>3.0809045535769303E-4</v>
      </c>
      <c r="BK188" s="195">
        <f t="shared" si="54"/>
        <v>0</v>
      </c>
      <c r="BL188" s="195">
        <f t="shared" si="55"/>
        <v>0.98003573849282155</v>
      </c>
      <c r="BM188" s="195">
        <f t="shared" si="56"/>
        <v>0</v>
      </c>
      <c r="BN188" s="195">
        <f t="shared" si="57"/>
        <v>1.9656171051820815E-2</v>
      </c>
    </row>
    <row r="189" spans="1:66" x14ac:dyDescent="0.25">
      <c r="A189" s="2" t="s">
        <v>296</v>
      </c>
      <c r="B189" s="2" t="s">
        <v>302</v>
      </c>
      <c r="C189">
        <f>VLOOKUP($B189,'Tillförd energi'!$B$1:$AI$700,MATCH(C$1,'Tillförd energi'!$B$1:$AQ$1,0),FALSE)</f>
        <v>0</v>
      </c>
      <c r="D189">
        <f>VLOOKUP($B189,'Tillförd energi'!$B$1:$AI$700,MATCH(D$1,'Tillförd energi'!$B$1:$AQ$1,0),FALSE)</f>
        <v>0.42799999999999999</v>
      </c>
      <c r="E189">
        <f>VLOOKUP($B189,'Tillförd energi'!$B$1:$AI$700,MATCH(E$1,'Tillförd energi'!$B$1:$AQ$1,0),FALSE)</f>
        <v>0</v>
      </c>
      <c r="F189">
        <f>VLOOKUP($B189,'Tillförd energi'!$B$1:$AI$700,MATCH(F$1,'Tillförd energi'!$B$1:$AQ$1,0),FALSE)</f>
        <v>0</v>
      </c>
      <c r="G189">
        <f>VLOOKUP($B189,'Tillförd energi'!$B$1:$AI$700,MATCH(G$1,'Tillförd energi'!$B$1:$AQ$1,0),FALSE)</f>
        <v>0</v>
      </c>
      <c r="H189">
        <f>VLOOKUP($B189,'Tillförd energi'!$B$1:$AI$700,MATCH(H$1,'Tillförd energi'!$B$1:$AQ$1,0),FALSE)</f>
        <v>0</v>
      </c>
      <c r="I189">
        <f>VLOOKUP($B189,'Tillförd energi'!$B$1:$AI$700,MATCH(I$1,'Tillförd energi'!$B$1:$AQ$1,0),FALSE)</f>
        <v>0</v>
      </c>
      <c r="J189">
        <f>VLOOKUP($B189,'Tillförd energi'!$B$1:$AI$700,MATCH(J$1,'Tillförd energi'!$B$1:$AQ$1,0),FALSE)</f>
        <v>0</v>
      </c>
      <c r="K189">
        <v>0</v>
      </c>
      <c r="L189">
        <f>VLOOKUP($B189,'Tillförd energi'!$B$1:$AI$700,MATCH(L$1,'Tillförd energi'!$B$1:$AQ$1,0),FALSE)</f>
        <v>0</v>
      </c>
      <c r="M189">
        <f>VLOOKUP($B189,'Tillförd energi'!$B$1:$AI$700,MATCH(M$1,'Tillförd energi'!$B$1:$AQ$1,0),FALSE)</f>
        <v>0</v>
      </c>
      <c r="N189">
        <f>VLOOKUP($B189,'Tillförd energi'!$B$1:$AI$700,MATCH(N$1,'Tillförd energi'!$B$1:$AQ$1,0),FALSE)</f>
        <v>0</v>
      </c>
      <c r="O189">
        <f>VLOOKUP($B189,'Tillförd energi'!$B$1:$AI$700,MATCH(O$1,'Tillförd energi'!$B$1:$AQ$1,0),FALSE)</f>
        <v>0</v>
      </c>
      <c r="P189">
        <f>VLOOKUP($B189,'Tillförd energi'!$B$1:$AI$700,MATCH(P$1,'Tillförd energi'!$B$1:$AQ$1,0),FALSE)</f>
        <v>0</v>
      </c>
      <c r="Q189">
        <f>VLOOKUP($B189,'Tillförd energi'!$B$1:$AI$700,MATCH(Q$1,'Tillförd energi'!$B$1:$AQ$1,0),FALSE)</f>
        <v>0</v>
      </c>
      <c r="R189">
        <f>VLOOKUP($B189,'Tillförd energi'!$B$1:$AI$700,MATCH(R$1,'Tillförd energi'!$B$1:$AQ$1,0),FALSE)</f>
        <v>6.7910000000000004</v>
      </c>
      <c r="S189">
        <f>VLOOKUP($B189,'Tillförd energi'!$B$1:$AI$700,MATCH(S$1,'Tillförd energi'!$B$1:$AQ$1,0),FALSE)</f>
        <v>0</v>
      </c>
      <c r="T189">
        <f>VLOOKUP($B189,'Tillförd energi'!$B$1:$AI$700,MATCH(T$1,'Tillförd energi'!$B$1:$AQ$1,0),FALSE)</f>
        <v>0</v>
      </c>
      <c r="U189">
        <f>VLOOKUP($B189,'Tillförd energi'!$B$1:$AI$700,MATCH(U$1,'Tillförd energi'!$B$1:$AQ$1,0),FALSE)</f>
        <v>0</v>
      </c>
      <c r="V189">
        <f>VLOOKUP($B189,'Tillförd energi'!$B$1:$AI$700,MATCH(V$1,'Tillförd energi'!$B$1:$AQ$1,0),FALSE)</f>
        <v>0</v>
      </c>
      <c r="W189">
        <f>VLOOKUP($B189,'Tillförd energi'!$B$1:$AI$700,MATCH(W$1,'Tillförd energi'!$B$1:$AQ$1,0),FALSE)</f>
        <v>0</v>
      </c>
      <c r="X189">
        <f>VLOOKUP($B189,'Tillförd energi'!$B$1:$AI$700,MATCH(X$1,'Tillförd energi'!$B$1:$AQ$1,0),FALSE)</f>
        <v>27.024000000000001</v>
      </c>
      <c r="Y189">
        <f>VLOOKUP($B189,'Tillförd energi'!$B$1:$AI$700,MATCH(Y$1,'Tillförd energi'!$B$1:$AQ$1,0),FALSE)</f>
        <v>0</v>
      </c>
      <c r="Z189">
        <f>VLOOKUP($B189,'Tillförd energi'!$B$1:$AI$700,MATCH(Z$1,'Tillförd energi'!$B$1:$AQ$1,0),FALSE)</f>
        <v>0</v>
      </c>
      <c r="AA189">
        <f>VLOOKUP($B189,'Tillförd energi'!$B$1:$AI$700,MATCH(AA$1,'Tillförd energi'!$B$1:$AQ$1,0),FALSE)</f>
        <v>0</v>
      </c>
      <c r="AB189">
        <f>VLOOKUP($B189,'Tillförd energi'!$B$1:$AI$700,MATCH(AB$1,'Tillförd energi'!$B$1:$AQ$1,0),FALSE)</f>
        <v>0</v>
      </c>
      <c r="AC189">
        <f>VLOOKUP($B189,'Tillförd energi'!$B$1:$AI$700,MATCH(AC$1,'Tillförd energi'!$B$1:$AQ$1,0),FALSE)</f>
        <v>0</v>
      </c>
      <c r="AD189">
        <f>VLOOKUP($B189,'Tillförd energi'!$B$1:$AI$700,MATCH(AD$1,'Tillförd energi'!$B$1:$AQ$1,0),FALSE)</f>
        <v>0</v>
      </c>
      <c r="AE189">
        <f>VLOOKUP($B189,'Tillförd energi'!$B$1:$AI$700,MATCH(AE$1,'Tillförd energi'!$B$1:$AQ$1,0),FALSE)</f>
        <v>0</v>
      </c>
      <c r="AF189">
        <f>VLOOKUP($B189,'Tillförd energi'!$B$1:$AI$700,MATCH(AF$1,'Tillförd energi'!$B$1:$AQ$1,0),FALSE)</f>
        <v>0.54</v>
      </c>
      <c r="AG189">
        <f>IFERROR(VLOOKUP(B189,Miljö!$B$1:$AC$550,MATCH("Köpt mängd produktionsspecifik fjärrvärme:",Miljö!$B$1:$AC$1,0),FALSE)/1,0)</f>
        <v>0</v>
      </c>
      <c r="AI189">
        <f t="shared" si="39"/>
        <v>34.783000000000001</v>
      </c>
      <c r="AJ189">
        <f t="shared" si="40"/>
        <v>34.783000000000001</v>
      </c>
      <c r="AK189">
        <f>IF(ISERROR(1/VLOOKUP($B189,Leveranser!$B$1:$S$500,MATCH("såld värme (gwh)",Leveranser!$B$1:$S$1,0),FALSE)),"",VLOOKUP($B189,Leveranser!$B$1:$S$500,MATCH("såld värme (gwh)",Leveranser!$B$1:$S$1,0),FALSE))</f>
        <v>28.012</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195">
        <f t="shared" si="41"/>
        <v>0.80533593997067532</v>
      </c>
      <c r="AP189" t="str">
        <f>IFERROR(VLOOKUP($B189,Miljövärden!$B$2:$H$550,7,FALSE),"Nej, saknas")</f>
        <v>Ja</v>
      </c>
      <c r="AQ189" t="str">
        <f>IFERROR(VLOOKUP($B189,Miljövärden!$B$2:$H$550,6,FALSE),"Nej, saknas")</f>
        <v>Nej</v>
      </c>
      <c r="AU189">
        <f t="shared" si="42"/>
        <v>0.54</v>
      </c>
      <c r="AV189">
        <f t="shared" si="43"/>
        <v>27.024000000000001</v>
      </c>
      <c r="AW189">
        <f t="shared" si="44"/>
        <v>0</v>
      </c>
      <c r="AX189">
        <f t="shared" si="45"/>
        <v>6.7910000000000004</v>
      </c>
      <c r="AZ189">
        <f t="shared" si="46"/>
        <v>33.814999999999998</v>
      </c>
      <c r="BC189">
        <f t="shared" si="47"/>
        <v>0.42799999999999999</v>
      </c>
      <c r="BD189">
        <f t="shared" si="48"/>
        <v>0</v>
      </c>
      <c r="BE189">
        <f t="shared" si="49"/>
        <v>33.814999999999998</v>
      </c>
      <c r="BF189">
        <f t="shared" si="50"/>
        <v>0</v>
      </c>
      <c r="BG189">
        <f t="shared" si="51"/>
        <v>0.54</v>
      </c>
      <c r="BH189">
        <f t="shared" si="52"/>
        <v>34.782999999999994</v>
      </c>
      <c r="BJ189" s="195">
        <f t="shared" si="53"/>
        <v>1.2304861570307336E-2</v>
      </c>
      <c r="BK189" s="195">
        <f t="shared" si="54"/>
        <v>0</v>
      </c>
      <c r="BL189" s="195">
        <f t="shared" si="55"/>
        <v>0.97217031308397794</v>
      </c>
      <c r="BM189" s="195">
        <f t="shared" si="56"/>
        <v>0</v>
      </c>
      <c r="BN189" s="195">
        <f t="shared" si="57"/>
        <v>1.5524825345714864E-2</v>
      </c>
    </row>
    <row r="190" spans="1:66" x14ac:dyDescent="0.25">
      <c r="A190" s="2" t="s">
        <v>296</v>
      </c>
      <c r="B190" s="2" t="s">
        <v>303</v>
      </c>
      <c r="C190">
        <f>VLOOKUP($B190,'Tillförd energi'!$B$1:$AI$700,MATCH(C$1,'Tillförd energi'!$B$1:$AQ$1,0),FALSE)</f>
        <v>0</v>
      </c>
      <c r="D190">
        <f>VLOOKUP($B190,'Tillförd energi'!$B$1:$AI$700,MATCH(D$1,'Tillförd energi'!$B$1:$AQ$1,0),FALSE)</f>
        <v>0.28499999999999998</v>
      </c>
      <c r="E190">
        <f>VLOOKUP($B190,'Tillförd energi'!$B$1:$AI$700,MATCH(E$1,'Tillförd energi'!$B$1:$AQ$1,0),FALSE)</f>
        <v>0</v>
      </c>
      <c r="F190">
        <f>VLOOKUP($B190,'Tillförd energi'!$B$1:$AI$700,MATCH(F$1,'Tillförd energi'!$B$1:$AQ$1,0),FALSE)</f>
        <v>0</v>
      </c>
      <c r="G190">
        <f>VLOOKUP($B190,'Tillförd energi'!$B$1:$AI$700,MATCH(G$1,'Tillförd energi'!$B$1:$AQ$1,0),FALSE)</f>
        <v>0</v>
      </c>
      <c r="H190">
        <f>VLOOKUP($B190,'Tillförd energi'!$B$1:$AI$700,MATCH(H$1,'Tillförd energi'!$B$1:$AQ$1,0),FALSE)</f>
        <v>0</v>
      </c>
      <c r="I190">
        <f>VLOOKUP($B190,'Tillförd energi'!$B$1:$AI$700,MATCH(I$1,'Tillförd energi'!$B$1:$AQ$1,0),FALSE)</f>
        <v>0</v>
      </c>
      <c r="J190">
        <f>VLOOKUP($B190,'Tillförd energi'!$B$1:$AI$700,MATCH(J$1,'Tillförd energi'!$B$1:$AQ$1,0),FALSE)</f>
        <v>0</v>
      </c>
      <c r="K190">
        <v>0</v>
      </c>
      <c r="L190">
        <f>VLOOKUP($B190,'Tillförd energi'!$B$1:$AI$700,MATCH(L$1,'Tillförd energi'!$B$1:$AQ$1,0),FALSE)</f>
        <v>0</v>
      </c>
      <c r="M190">
        <f>VLOOKUP($B190,'Tillförd energi'!$B$1:$AI$700,MATCH(M$1,'Tillförd energi'!$B$1:$AQ$1,0),FALSE)</f>
        <v>0</v>
      </c>
      <c r="N190">
        <f>VLOOKUP($B190,'Tillförd energi'!$B$1:$AI$700,MATCH(N$1,'Tillförd energi'!$B$1:$AQ$1,0),FALSE)</f>
        <v>0</v>
      </c>
      <c r="O190">
        <f>VLOOKUP($B190,'Tillförd energi'!$B$1:$AI$700,MATCH(O$1,'Tillförd energi'!$B$1:$AQ$1,0),FALSE)</f>
        <v>0</v>
      </c>
      <c r="P190">
        <f>VLOOKUP($B190,'Tillförd energi'!$B$1:$AI$700,MATCH(P$1,'Tillförd energi'!$B$1:$AQ$1,0),FALSE)</f>
        <v>14.596</v>
      </c>
      <c r="Q190">
        <f>VLOOKUP($B190,'Tillförd energi'!$B$1:$AI$700,MATCH(Q$1,'Tillförd energi'!$B$1:$AQ$1,0),FALSE)</f>
        <v>0</v>
      </c>
      <c r="R190">
        <f>VLOOKUP($B190,'Tillförd energi'!$B$1:$AI$700,MATCH(R$1,'Tillförd energi'!$B$1:$AQ$1,0),FALSE)</f>
        <v>0</v>
      </c>
      <c r="S190">
        <f>VLOOKUP($B190,'Tillförd energi'!$B$1:$AI$700,MATCH(S$1,'Tillförd energi'!$B$1:$AQ$1,0),FALSE)</f>
        <v>0</v>
      </c>
      <c r="T190">
        <f>VLOOKUP($B190,'Tillförd energi'!$B$1:$AI$700,MATCH(T$1,'Tillförd energi'!$B$1:$AQ$1,0),FALSE)</f>
        <v>0</v>
      </c>
      <c r="U190">
        <f>VLOOKUP($B190,'Tillförd energi'!$B$1:$AI$700,MATCH(U$1,'Tillförd energi'!$B$1:$AQ$1,0),FALSE)</f>
        <v>0</v>
      </c>
      <c r="V190">
        <f>VLOOKUP($B190,'Tillförd energi'!$B$1:$AI$700,MATCH(V$1,'Tillförd energi'!$B$1:$AQ$1,0),FALSE)</f>
        <v>0</v>
      </c>
      <c r="W190">
        <f>VLOOKUP($B190,'Tillförd energi'!$B$1:$AI$700,MATCH(W$1,'Tillförd energi'!$B$1:$AQ$1,0),FALSE)</f>
        <v>0.7</v>
      </c>
      <c r="X190">
        <f>VLOOKUP($B190,'Tillförd energi'!$B$1:$AI$700,MATCH(X$1,'Tillförd energi'!$B$1:$AQ$1,0),FALSE)</f>
        <v>0</v>
      </c>
      <c r="Y190">
        <f>VLOOKUP($B190,'Tillförd energi'!$B$1:$AI$700,MATCH(Y$1,'Tillförd energi'!$B$1:$AQ$1,0),FALSE)</f>
        <v>0</v>
      </c>
      <c r="Z190">
        <f>VLOOKUP($B190,'Tillförd energi'!$B$1:$AI$700,MATCH(Z$1,'Tillförd energi'!$B$1:$AQ$1,0),FALSE)</f>
        <v>0</v>
      </c>
      <c r="AA190">
        <f>VLOOKUP($B190,'Tillförd energi'!$B$1:$AI$700,MATCH(AA$1,'Tillförd energi'!$B$1:$AQ$1,0),FALSE)</f>
        <v>0</v>
      </c>
      <c r="AB190">
        <f>VLOOKUP($B190,'Tillförd energi'!$B$1:$AI$700,MATCH(AB$1,'Tillförd energi'!$B$1:$AQ$1,0),FALSE)</f>
        <v>0</v>
      </c>
      <c r="AC190">
        <f>VLOOKUP($B190,'Tillförd energi'!$B$1:$AI$700,MATCH(AC$1,'Tillförd energi'!$B$1:$AQ$1,0),FALSE)</f>
        <v>0</v>
      </c>
      <c r="AD190">
        <f>VLOOKUP($B190,'Tillförd energi'!$B$1:$AI$700,MATCH(AD$1,'Tillförd energi'!$B$1:$AQ$1,0),FALSE)</f>
        <v>0</v>
      </c>
      <c r="AE190">
        <f>VLOOKUP($B190,'Tillförd energi'!$B$1:$AI$700,MATCH(AE$1,'Tillförd energi'!$B$1:$AQ$1,0),FALSE)</f>
        <v>0</v>
      </c>
      <c r="AF190">
        <f>VLOOKUP($B190,'Tillförd energi'!$B$1:$AI$700,MATCH(AF$1,'Tillförd energi'!$B$1:$AQ$1,0),FALSE)</f>
        <v>0.23499999999999999</v>
      </c>
      <c r="AG190">
        <f>IFERROR(VLOOKUP(B190,Miljö!$B$1:$AC$550,MATCH("Köpt mängd produktionsspecifik fjärrvärme:",Miljö!$B$1:$AC$1,0),FALSE)/1,0)</f>
        <v>0</v>
      </c>
      <c r="AI190">
        <f t="shared" si="39"/>
        <v>15.815999999999999</v>
      </c>
      <c r="AJ190">
        <f t="shared" si="40"/>
        <v>15.815999999999999</v>
      </c>
      <c r="AK190">
        <f>IF(ISERROR(1/VLOOKUP($B190,Leveranser!$B$1:$S$500,MATCH("såld värme (gwh)",Leveranser!$B$1:$S$1,0),FALSE)),"",VLOOKUP($B190,Leveranser!$B$1:$S$500,MATCH("såld värme (gwh)",Leveranser!$B$1:$S$1,0),FALSE))</f>
        <v>12.29</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195">
        <f t="shared" si="41"/>
        <v>0.7770612038442084</v>
      </c>
      <c r="AP190" t="str">
        <f>IFERROR(VLOOKUP($B190,Miljövärden!$B$2:$H$550,7,FALSE),"Nej, saknas")</f>
        <v>Ja</v>
      </c>
      <c r="AQ190" t="str">
        <f>IFERROR(VLOOKUP($B190,Miljövärden!$B$2:$H$550,6,FALSE),"Nej, saknas")</f>
        <v>Nej</v>
      </c>
      <c r="AU190">
        <f t="shared" si="42"/>
        <v>0.23499999999999999</v>
      </c>
      <c r="AV190">
        <f t="shared" si="43"/>
        <v>0</v>
      </c>
      <c r="AW190">
        <f t="shared" si="44"/>
        <v>14.596</v>
      </c>
      <c r="AX190">
        <f t="shared" si="45"/>
        <v>0</v>
      </c>
      <c r="AZ190">
        <f t="shared" si="46"/>
        <v>15.295999999999999</v>
      </c>
      <c r="BC190">
        <f t="shared" si="47"/>
        <v>0.28499999999999998</v>
      </c>
      <c r="BD190">
        <f t="shared" si="48"/>
        <v>0</v>
      </c>
      <c r="BE190">
        <f t="shared" si="49"/>
        <v>15.295999999999999</v>
      </c>
      <c r="BF190">
        <f t="shared" si="50"/>
        <v>0</v>
      </c>
      <c r="BG190">
        <f t="shared" si="51"/>
        <v>0.23499999999999999</v>
      </c>
      <c r="BH190">
        <f t="shared" si="52"/>
        <v>15.815999999999999</v>
      </c>
      <c r="BJ190" s="195">
        <f t="shared" si="53"/>
        <v>1.8019726858877087E-2</v>
      </c>
      <c r="BK190" s="195">
        <f t="shared" si="54"/>
        <v>0</v>
      </c>
      <c r="BL190" s="195">
        <f t="shared" si="55"/>
        <v>0.96712190187152258</v>
      </c>
      <c r="BM190" s="195">
        <f t="shared" si="56"/>
        <v>0</v>
      </c>
      <c r="BN190" s="195">
        <f t="shared" si="57"/>
        <v>1.4858371269600405E-2</v>
      </c>
    </row>
    <row r="191" spans="1:66" x14ac:dyDescent="0.25">
      <c r="A191" s="2" t="s">
        <v>296</v>
      </c>
      <c r="B191" s="2" t="s">
        <v>304</v>
      </c>
      <c r="C191">
        <f>VLOOKUP($B191,'Tillförd energi'!$B$1:$AI$700,MATCH(C$1,'Tillförd energi'!$B$1:$AQ$1,0),FALSE)</f>
        <v>0</v>
      </c>
      <c r="D191">
        <f>VLOOKUP($B191,'Tillförd energi'!$B$1:$AI$700,MATCH(D$1,'Tillförd energi'!$B$1:$AQ$1,0),FALSE)</f>
        <v>0.193</v>
      </c>
      <c r="E191">
        <f>VLOOKUP($B191,'Tillförd energi'!$B$1:$AI$700,MATCH(E$1,'Tillförd energi'!$B$1:$AQ$1,0),FALSE)</f>
        <v>0</v>
      </c>
      <c r="F191">
        <f>VLOOKUP($B191,'Tillförd energi'!$B$1:$AI$700,MATCH(F$1,'Tillförd energi'!$B$1:$AQ$1,0),FALSE)</f>
        <v>0</v>
      </c>
      <c r="G191">
        <f>VLOOKUP($B191,'Tillförd energi'!$B$1:$AI$700,MATCH(G$1,'Tillförd energi'!$B$1:$AQ$1,0),FALSE)</f>
        <v>0</v>
      </c>
      <c r="H191">
        <f>VLOOKUP($B191,'Tillförd energi'!$B$1:$AI$700,MATCH(H$1,'Tillförd energi'!$B$1:$AQ$1,0),FALSE)</f>
        <v>0</v>
      </c>
      <c r="I191">
        <f>VLOOKUP($B191,'Tillförd energi'!$B$1:$AI$700,MATCH(I$1,'Tillförd energi'!$B$1:$AQ$1,0),FALSE)</f>
        <v>0</v>
      </c>
      <c r="J191">
        <f>VLOOKUP($B191,'Tillförd energi'!$B$1:$AI$700,MATCH(J$1,'Tillförd energi'!$B$1:$AQ$1,0),FALSE)</f>
        <v>0</v>
      </c>
      <c r="K191">
        <v>0</v>
      </c>
      <c r="L191">
        <f>VLOOKUP($B191,'Tillförd energi'!$B$1:$AI$700,MATCH(L$1,'Tillförd energi'!$B$1:$AQ$1,0),FALSE)</f>
        <v>0</v>
      </c>
      <c r="M191">
        <f>VLOOKUP($B191,'Tillförd energi'!$B$1:$AI$700,MATCH(M$1,'Tillförd energi'!$B$1:$AQ$1,0),FALSE)</f>
        <v>0</v>
      </c>
      <c r="N191">
        <f>VLOOKUP($B191,'Tillförd energi'!$B$1:$AI$700,MATCH(N$1,'Tillförd energi'!$B$1:$AQ$1,0),FALSE)</f>
        <v>0</v>
      </c>
      <c r="O191">
        <f>VLOOKUP($B191,'Tillförd energi'!$B$1:$AI$700,MATCH(O$1,'Tillförd energi'!$B$1:$AQ$1,0),FALSE)</f>
        <v>0</v>
      </c>
      <c r="P191">
        <f>VLOOKUP($B191,'Tillförd energi'!$B$1:$AI$700,MATCH(P$1,'Tillförd energi'!$B$1:$AQ$1,0),FALSE)</f>
        <v>7.19</v>
      </c>
      <c r="Q191">
        <f>VLOOKUP($B191,'Tillförd energi'!$B$1:$AI$700,MATCH(Q$1,'Tillförd energi'!$B$1:$AQ$1,0),FALSE)</f>
        <v>0</v>
      </c>
      <c r="R191">
        <f>VLOOKUP($B191,'Tillförd energi'!$B$1:$AI$700,MATCH(R$1,'Tillförd energi'!$B$1:$AQ$1,0),FALSE)</f>
        <v>0</v>
      </c>
      <c r="S191">
        <f>VLOOKUP($B191,'Tillförd energi'!$B$1:$AI$700,MATCH(S$1,'Tillförd energi'!$B$1:$AQ$1,0),FALSE)</f>
        <v>0</v>
      </c>
      <c r="T191">
        <f>VLOOKUP($B191,'Tillförd energi'!$B$1:$AI$700,MATCH(T$1,'Tillförd energi'!$B$1:$AQ$1,0),FALSE)</f>
        <v>0</v>
      </c>
      <c r="U191">
        <f>VLOOKUP($B191,'Tillförd energi'!$B$1:$AI$700,MATCH(U$1,'Tillförd energi'!$B$1:$AQ$1,0),FALSE)</f>
        <v>0</v>
      </c>
      <c r="V191">
        <f>VLOOKUP($B191,'Tillförd energi'!$B$1:$AI$700,MATCH(V$1,'Tillförd energi'!$B$1:$AQ$1,0),FALSE)</f>
        <v>0</v>
      </c>
      <c r="W191">
        <f>VLOOKUP($B191,'Tillförd energi'!$B$1:$AI$700,MATCH(W$1,'Tillförd energi'!$B$1:$AQ$1,0),FALSE)</f>
        <v>0</v>
      </c>
      <c r="X191">
        <f>VLOOKUP($B191,'Tillförd energi'!$B$1:$AI$700,MATCH(X$1,'Tillförd energi'!$B$1:$AQ$1,0),FALSE)</f>
        <v>0</v>
      </c>
      <c r="Y191">
        <f>VLOOKUP($B191,'Tillförd energi'!$B$1:$AI$700,MATCH(Y$1,'Tillförd energi'!$B$1:$AQ$1,0),FALSE)</f>
        <v>0</v>
      </c>
      <c r="Z191">
        <f>VLOOKUP($B191,'Tillförd energi'!$B$1:$AI$700,MATCH(Z$1,'Tillförd energi'!$B$1:$AQ$1,0),FALSE)</f>
        <v>0</v>
      </c>
      <c r="AA191">
        <f>VLOOKUP($B191,'Tillförd energi'!$B$1:$AI$700,MATCH(AA$1,'Tillförd energi'!$B$1:$AQ$1,0),FALSE)</f>
        <v>0</v>
      </c>
      <c r="AB191">
        <f>VLOOKUP($B191,'Tillförd energi'!$B$1:$AI$700,MATCH(AB$1,'Tillförd energi'!$B$1:$AQ$1,0),FALSE)</f>
        <v>0</v>
      </c>
      <c r="AC191">
        <f>VLOOKUP($B191,'Tillförd energi'!$B$1:$AI$700,MATCH(AC$1,'Tillförd energi'!$B$1:$AQ$1,0),FALSE)</f>
        <v>0</v>
      </c>
      <c r="AD191">
        <f>VLOOKUP($B191,'Tillförd energi'!$B$1:$AI$700,MATCH(AD$1,'Tillförd energi'!$B$1:$AQ$1,0),FALSE)</f>
        <v>0</v>
      </c>
      <c r="AE191">
        <f>VLOOKUP($B191,'Tillförd energi'!$B$1:$AI$700,MATCH(AE$1,'Tillförd energi'!$B$1:$AQ$1,0),FALSE)</f>
        <v>0</v>
      </c>
      <c r="AF191">
        <f>VLOOKUP($B191,'Tillförd energi'!$B$1:$AI$700,MATCH(AF$1,'Tillförd energi'!$B$1:$AQ$1,0),FALSE)</f>
        <v>0.14000000000000001</v>
      </c>
      <c r="AG191">
        <f>IFERROR(VLOOKUP(B191,Miljö!$B$1:$AC$550,MATCH("Köpt mängd produktionsspecifik fjärrvärme:",Miljö!$B$1:$AC$1,0),FALSE)/1,0)</f>
        <v>0</v>
      </c>
      <c r="AI191">
        <f t="shared" si="39"/>
        <v>7.5229999999999997</v>
      </c>
      <c r="AJ191">
        <f t="shared" si="40"/>
        <v>7.5229999999999997</v>
      </c>
      <c r="AK191">
        <f>IF(ISERROR(1/VLOOKUP($B191,Leveranser!$B$1:$S$500,MATCH("såld värme (gwh)",Leveranser!$B$1:$S$1,0),FALSE)),"",VLOOKUP($B191,Leveranser!$B$1:$S$500,MATCH("såld värme (gwh)",Leveranser!$B$1:$S$1,0),FALSE))</f>
        <v>5.12</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195">
        <f t="shared" si="41"/>
        <v>0.68057955602818032</v>
      </c>
      <c r="AP191" t="str">
        <f>IFERROR(VLOOKUP($B191,Miljövärden!$B$2:$H$550,7,FALSE),"Nej, saknas")</f>
        <v>Ja</v>
      </c>
      <c r="AQ191" t="str">
        <f>IFERROR(VLOOKUP($B191,Miljövärden!$B$2:$H$550,6,FALSE),"Nej, saknas")</f>
        <v>Nej</v>
      </c>
      <c r="AU191">
        <f t="shared" si="42"/>
        <v>0.14000000000000001</v>
      </c>
      <c r="AV191">
        <f t="shared" si="43"/>
        <v>0</v>
      </c>
      <c r="AW191">
        <f t="shared" si="44"/>
        <v>7.19</v>
      </c>
      <c r="AX191">
        <f t="shared" si="45"/>
        <v>0</v>
      </c>
      <c r="AZ191">
        <f t="shared" si="46"/>
        <v>7.19</v>
      </c>
      <c r="BC191">
        <f t="shared" si="47"/>
        <v>0.193</v>
      </c>
      <c r="BD191">
        <f t="shared" si="48"/>
        <v>0</v>
      </c>
      <c r="BE191">
        <f t="shared" si="49"/>
        <v>7.19</v>
      </c>
      <c r="BF191">
        <f t="shared" si="50"/>
        <v>0</v>
      </c>
      <c r="BG191">
        <f t="shared" si="51"/>
        <v>0.14000000000000001</v>
      </c>
      <c r="BH191">
        <f t="shared" si="52"/>
        <v>7.5229999999999997</v>
      </c>
      <c r="BJ191" s="195">
        <f t="shared" si="53"/>
        <v>2.5654659045593515E-2</v>
      </c>
      <c r="BK191" s="195">
        <f t="shared" si="54"/>
        <v>0</v>
      </c>
      <c r="BL191" s="195">
        <f t="shared" si="55"/>
        <v>0.95573574371926107</v>
      </c>
      <c r="BM191" s="195">
        <f t="shared" si="56"/>
        <v>0</v>
      </c>
      <c r="BN191" s="195">
        <f t="shared" si="57"/>
        <v>1.8609597235145558E-2</v>
      </c>
    </row>
    <row r="192" spans="1:66" x14ac:dyDescent="0.25">
      <c r="A192" s="2" t="s">
        <v>305</v>
      </c>
      <c r="B192" s="2" t="s">
        <v>306</v>
      </c>
      <c r="C192">
        <f>VLOOKUP($B192,'Tillförd energi'!$B$1:$AI$700,MATCH(C$1,'Tillförd energi'!$B$1:$AQ$1,0),FALSE)</f>
        <v>0</v>
      </c>
      <c r="D192">
        <f>VLOOKUP($B192,'Tillförd energi'!$B$1:$AI$700,MATCH(D$1,'Tillförd energi'!$B$1:$AQ$1,0),FALSE)</f>
        <v>0.46700000000000003</v>
      </c>
      <c r="E192">
        <f>VLOOKUP($B192,'Tillförd energi'!$B$1:$AI$700,MATCH(E$1,'Tillförd energi'!$B$1:$AQ$1,0),FALSE)</f>
        <v>0</v>
      </c>
      <c r="F192">
        <f>VLOOKUP($B192,'Tillförd energi'!$B$1:$AI$700,MATCH(F$1,'Tillförd energi'!$B$1:$AQ$1,0),FALSE)</f>
        <v>0</v>
      </c>
      <c r="G192">
        <f>VLOOKUP($B192,'Tillförd energi'!$B$1:$AI$700,MATCH(G$1,'Tillförd energi'!$B$1:$AQ$1,0),FALSE)</f>
        <v>0</v>
      </c>
      <c r="H192">
        <f>VLOOKUP($B192,'Tillförd energi'!$B$1:$AI$700,MATCH(H$1,'Tillförd energi'!$B$1:$AQ$1,0),FALSE)</f>
        <v>0</v>
      </c>
      <c r="I192">
        <f>VLOOKUP($B192,'Tillförd energi'!$B$1:$AI$700,MATCH(I$1,'Tillförd energi'!$B$1:$AQ$1,0),FALSE)</f>
        <v>0</v>
      </c>
      <c r="J192">
        <f>VLOOKUP($B192,'Tillförd energi'!$B$1:$AI$700,MATCH(J$1,'Tillförd energi'!$B$1:$AQ$1,0),FALSE)</f>
        <v>0</v>
      </c>
      <c r="K192">
        <v>0</v>
      </c>
      <c r="L192">
        <f>VLOOKUP($B192,'Tillförd energi'!$B$1:$AI$700,MATCH(L$1,'Tillförd energi'!$B$1:$AQ$1,0),FALSE)</f>
        <v>0</v>
      </c>
      <c r="M192">
        <f>VLOOKUP($B192,'Tillförd energi'!$B$1:$AI$700,MATCH(M$1,'Tillförd energi'!$B$1:$AQ$1,0),FALSE)</f>
        <v>0</v>
      </c>
      <c r="N192">
        <f>VLOOKUP($B192,'Tillförd energi'!$B$1:$AI$700,MATCH(N$1,'Tillförd energi'!$B$1:$AQ$1,0),FALSE)</f>
        <v>0</v>
      </c>
      <c r="O192">
        <f>VLOOKUP($B192,'Tillförd energi'!$B$1:$AI$700,MATCH(O$1,'Tillförd energi'!$B$1:$AQ$1,0),FALSE)</f>
        <v>0</v>
      </c>
      <c r="P192">
        <f>VLOOKUP($B192,'Tillförd energi'!$B$1:$AI$700,MATCH(P$1,'Tillförd energi'!$B$1:$AQ$1,0),FALSE)</f>
        <v>0</v>
      </c>
      <c r="Q192">
        <f>VLOOKUP($B192,'Tillförd energi'!$B$1:$AI$700,MATCH(Q$1,'Tillförd energi'!$B$1:$AQ$1,0),FALSE)</f>
        <v>0</v>
      </c>
      <c r="R192">
        <f>VLOOKUP($B192,'Tillförd energi'!$B$1:$AI$700,MATCH(R$1,'Tillförd energi'!$B$1:$AQ$1,0),FALSE)</f>
        <v>3.3650000000000002</v>
      </c>
      <c r="S192">
        <f>VLOOKUP($B192,'Tillförd energi'!$B$1:$AI$700,MATCH(S$1,'Tillförd energi'!$B$1:$AQ$1,0),FALSE)</f>
        <v>33.155000000000001</v>
      </c>
      <c r="T192">
        <f>VLOOKUP($B192,'Tillförd energi'!$B$1:$AI$700,MATCH(T$1,'Tillförd energi'!$B$1:$AQ$1,0),FALSE)</f>
        <v>0</v>
      </c>
      <c r="U192">
        <f>VLOOKUP($B192,'Tillförd energi'!$B$1:$AI$700,MATCH(U$1,'Tillförd energi'!$B$1:$AQ$1,0),FALSE)</f>
        <v>0</v>
      </c>
      <c r="V192">
        <f>VLOOKUP($B192,'Tillförd energi'!$B$1:$AI$700,MATCH(V$1,'Tillförd energi'!$B$1:$AQ$1,0),FALSE)</f>
        <v>0</v>
      </c>
      <c r="W192">
        <f>VLOOKUP($B192,'Tillförd energi'!$B$1:$AI$700,MATCH(W$1,'Tillförd energi'!$B$1:$AQ$1,0),FALSE)</f>
        <v>0</v>
      </c>
      <c r="X192">
        <f>VLOOKUP($B192,'Tillförd energi'!$B$1:$AI$700,MATCH(X$1,'Tillförd energi'!$B$1:$AQ$1,0),FALSE)</f>
        <v>0</v>
      </c>
      <c r="Y192">
        <f>VLOOKUP($B192,'Tillförd energi'!$B$1:$AI$700,MATCH(Y$1,'Tillförd energi'!$B$1:$AQ$1,0),FALSE)</f>
        <v>0</v>
      </c>
      <c r="Z192">
        <f>VLOOKUP($B192,'Tillförd energi'!$B$1:$AI$700,MATCH(Z$1,'Tillförd energi'!$B$1:$AQ$1,0),FALSE)</f>
        <v>0</v>
      </c>
      <c r="AA192">
        <f>VLOOKUP($B192,'Tillförd energi'!$B$1:$AI$700,MATCH(AA$1,'Tillförd energi'!$B$1:$AQ$1,0),FALSE)</f>
        <v>0</v>
      </c>
      <c r="AB192">
        <f>VLOOKUP($B192,'Tillförd energi'!$B$1:$AI$700,MATCH(AB$1,'Tillförd energi'!$B$1:$AQ$1,0),FALSE)</f>
        <v>0</v>
      </c>
      <c r="AC192">
        <f>VLOOKUP($B192,'Tillförd energi'!$B$1:$AI$700,MATCH(AC$1,'Tillförd energi'!$B$1:$AQ$1,0),FALSE)</f>
        <v>0</v>
      </c>
      <c r="AD192">
        <f>VLOOKUP($B192,'Tillförd energi'!$B$1:$AI$700,MATCH(AD$1,'Tillförd energi'!$B$1:$AQ$1,0),FALSE)</f>
        <v>0</v>
      </c>
      <c r="AE192">
        <f>VLOOKUP($B192,'Tillförd energi'!$B$1:$AI$700,MATCH(AE$1,'Tillförd energi'!$B$1:$AQ$1,0),FALSE)</f>
        <v>0</v>
      </c>
      <c r="AF192">
        <f>VLOOKUP($B192,'Tillförd energi'!$B$1:$AI$700,MATCH(AF$1,'Tillförd energi'!$B$1:$AQ$1,0),FALSE)</f>
        <v>0.41599999999999998</v>
      </c>
      <c r="AG192">
        <f>IFERROR(VLOOKUP(B192,Miljö!$B$1:$AC$550,MATCH("Köpt mängd produktionsspecifik fjärrvärme:",Miljö!$B$1:$AC$1,0),FALSE)/1,0)</f>
        <v>0</v>
      </c>
      <c r="AI192">
        <f t="shared" si="39"/>
        <v>37.402999999999999</v>
      </c>
      <c r="AJ192">
        <f t="shared" si="40"/>
        <v>37.402999999999999</v>
      </c>
      <c r="AK192">
        <f>IF(ISERROR(1/VLOOKUP($B192,Leveranser!$B$1:$S$500,MATCH("såld värme (gwh)",Leveranser!$B$1:$S$1,0),FALSE)),"",VLOOKUP($B192,Leveranser!$B$1:$S$500,MATCH("såld värme (gwh)",Leveranser!$B$1:$S$1,0),FALSE))</f>
        <v>29.68</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195">
        <f t="shared" si="41"/>
        <v>0.79351923642488575</v>
      </c>
      <c r="AP192" t="str">
        <f>IFERROR(VLOOKUP($B192,Miljövärden!$B$2:$H$550,7,FALSE),"Nej, saknas")</f>
        <v>Ja</v>
      </c>
      <c r="AQ192" t="str">
        <f>IFERROR(VLOOKUP($B192,Miljövärden!$B$2:$H$550,6,FALSE),"Nej, saknas")</f>
        <v>Nej</v>
      </c>
      <c r="AU192">
        <f t="shared" si="42"/>
        <v>0.41599999999999998</v>
      </c>
      <c r="AV192">
        <f t="shared" si="43"/>
        <v>0</v>
      </c>
      <c r="AW192">
        <f t="shared" si="44"/>
        <v>0</v>
      </c>
      <c r="AX192">
        <f t="shared" si="45"/>
        <v>36.520000000000003</v>
      </c>
      <c r="AZ192">
        <f t="shared" si="46"/>
        <v>36.520000000000003</v>
      </c>
      <c r="BC192">
        <f t="shared" si="47"/>
        <v>0.46700000000000003</v>
      </c>
      <c r="BD192">
        <f t="shared" si="48"/>
        <v>0</v>
      </c>
      <c r="BE192">
        <f t="shared" si="49"/>
        <v>36.520000000000003</v>
      </c>
      <c r="BF192">
        <f t="shared" si="50"/>
        <v>0</v>
      </c>
      <c r="BG192">
        <f t="shared" si="51"/>
        <v>0.41599999999999998</v>
      </c>
      <c r="BH192">
        <f t="shared" si="52"/>
        <v>37.402999999999999</v>
      </c>
      <c r="BJ192" s="195">
        <f t="shared" si="53"/>
        <v>1.2485629494960298E-2</v>
      </c>
      <c r="BK192" s="195">
        <f t="shared" si="54"/>
        <v>0</v>
      </c>
      <c r="BL192" s="195">
        <f t="shared" si="55"/>
        <v>0.9763922679998932</v>
      </c>
      <c r="BM192" s="195">
        <f t="shared" si="56"/>
        <v>0</v>
      </c>
      <c r="BN192" s="195">
        <f t="shared" si="57"/>
        <v>1.1122102505146645E-2</v>
      </c>
    </row>
    <row r="193" spans="1:66" x14ac:dyDescent="0.25">
      <c r="A193" s="2" t="s">
        <v>307</v>
      </c>
      <c r="B193" s="2" t="s">
        <v>308</v>
      </c>
      <c r="C193">
        <f>VLOOKUP($B193,'Tillförd energi'!$B$1:$AI$700,MATCH(C$1,'Tillförd energi'!$B$1:$AQ$1,0),FALSE)</f>
        <v>0</v>
      </c>
      <c r="D193">
        <f>VLOOKUP($B193,'Tillförd energi'!$B$1:$AI$700,MATCH(D$1,'Tillförd energi'!$B$1:$AQ$1,0),FALSE)</f>
        <v>0</v>
      </c>
      <c r="E193">
        <f>VLOOKUP($B193,'Tillförd energi'!$B$1:$AI$700,MATCH(E$1,'Tillförd energi'!$B$1:$AQ$1,0),FALSE)</f>
        <v>0</v>
      </c>
      <c r="F193">
        <f>VLOOKUP($B193,'Tillförd energi'!$B$1:$AI$700,MATCH(F$1,'Tillförd energi'!$B$1:$AQ$1,0),FALSE)</f>
        <v>0</v>
      </c>
      <c r="G193">
        <f>VLOOKUP($B193,'Tillförd energi'!$B$1:$AI$700,MATCH(G$1,'Tillförd energi'!$B$1:$AQ$1,0),FALSE)</f>
        <v>0</v>
      </c>
      <c r="H193">
        <f>VLOOKUP($B193,'Tillförd energi'!$B$1:$AI$700,MATCH(H$1,'Tillförd energi'!$B$1:$AQ$1,0),FALSE)</f>
        <v>0</v>
      </c>
      <c r="I193">
        <f>VLOOKUP($B193,'Tillförd energi'!$B$1:$AI$700,MATCH(I$1,'Tillförd energi'!$B$1:$AQ$1,0),FALSE)</f>
        <v>0</v>
      </c>
      <c r="J193">
        <f>VLOOKUP($B193,'Tillförd energi'!$B$1:$AI$700,MATCH(J$1,'Tillförd energi'!$B$1:$AQ$1,0),FALSE)</f>
        <v>0</v>
      </c>
      <c r="K193">
        <v>0</v>
      </c>
      <c r="L193">
        <f>VLOOKUP($B193,'Tillförd energi'!$B$1:$AI$700,MATCH(L$1,'Tillförd energi'!$B$1:$AQ$1,0),FALSE)</f>
        <v>0</v>
      </c>
      <c r="M193">
        <f>VLOOKUP($B193,'Tillförd energi'!$B$1:$AI$700,MATCH(M$1,'Tillförd energi'!$B$1:$AQ$1,0),FALSE)</f>
        <v>0</v>
      </c>
      <c r="N193">
        <f>VLOOKUP($B193,'Tillförd energi'!$B$1:$AI$700,MATCH(N$1,'Tillförd energi'!$B$1:$AQ$1,0),FALSE)</f>
        <v>0</v>
      </c>
      <c r="O193">
        <f>VLOOKUP($B193,'Tillförd energi'!$B$1:$AI$700,MATCH(O$1,'Tillförd energi'!$B$1:$AQ$1,0),FALSE)</f>
        <v>0</v>
      </c>
      <c r="P193">
        <f>VLOOKUP($B193,'Tillförd energi'!$B$1:$AI$700,MATCH(P$1,'Tillförd energi'!$B$1:$AQ$1,0),FALSE)</f>
        <v>0</v>
      </c>
      <c r="Q193">
        <f>VLOOKUP($B193,'Tillförd energi'!$B$1:$AI$700,MATCH(Q$1,'Tillförd energi'!$B$1:$AQ$1,0),FALSE)</f>
        <v>0</v>
      </c>
      <c r="R193">
        <f>VLOOKUP($B193,'Tillförd energi'!$B$1:$AI$700,MATCH(R$1,'Tillförd energi'!$B$1:$AQ$1,0),FALSE)</f>
        <v>0</v>
      </c>
      <c r="S193">
        <f>VLOOKUP($B193,'Tillförd energi'!$B$1:$AI$700,MATCH(S$1,'Tillförd energi'!$B$1:$AQ$1,0),FALSE)</f>
        <v>0</v>
      </c>
      <c r="T193">
        <f>VLOOKUP($B193,'Tillförd energi'!$B$1:$AI$700,MATCH(T$1,'Tillförd energi'!$B$1:$AQ$1,0),FALSE)</f>
        <v>0</v>
      </c>
      <c r="U193">
        <f>VLOOKUP($B193,'Tillförd energi'!$B$1:$AI$700,MATCH(U$1,'Tillförd energi'!$B$1:$AQ$1,0),FALSE)</f>
        <v>0</v>
      </c>
      <c r="V193">
        <f>VLOOKUP($B193,'Tillförd energi'!$B$1:$AI$700,MATCH(V$1,'Tillförd energi'!$B$1:$AQ$1,0),FALSE)</f>
        <v>0</v>
      </c>
      <c r="W193">
        <f>VLOOKUP($B193,'Tillförd energi'!$B$1:$AI$700,MATCH(W$1,'Tillförd energi'!$B$1:$AQ$1,0),FALSE)</f>
        <v>0</v>
      </c>
      <c r="X193">
        <f>VLOOKUP($B193,'Tillförd energi'!$B$1:$AI$700,MATCH(X$1,'Tillförd energi'!$B$1:$AQ$1,0),FALSE)</f>
        <v>0</v>
      </c>
      <c r="Y193">
        <f>VLOOKUP($B193,'Tillförd energi'!$B$1:$AI$700,MATCH(Y$1,'Tillförd energi'!$B$1:$AQ$1,0),FALSE)</f>
        <v>0</v>
      </c>
      <c r="Z193">
        <f>VLOOKUP($B193,'Tillförd energi'!$B$1:$AI$700,MATCH(Z$1,'Tillförd energi'!$B$1:$AQ$1,0),FALSE)</f>
        <v>0</v>
      </c>
      <c r="AA193">
        <f>VLOOKUP($B193,'Tillförd energi'!$B$1:$AI$700,MATCH(AA$1,'Tillförd energi'!$B$1:$AQ$1,0),FALSE)</f>
        <v>0</v>
      </c>
      <c r="AB193">
        <f>VLOOKUP($B193,'Tillförd energi'!$B$1:$AI$700,MATCH(AB$1,'Tillförd energi'!$B$1:$AQ$1,0),FALSE)</f>
        <v>0</v>
      </c>
      <c r="AC193">
        <f>VLOOKUP($B193,'Tillförd energi'!$B$1:$AI$700,MATCH(AC$1,'Tillförd energi'!$B$1:$AQ$1,0),FALSE)</f>
        <v>0</v>
      </c>
      <c r="AD193">
        <f>VLOOKUP($B193,'Tillförd energi'!$B$1:$AI$700,MATCH(AD$1,'Tillförd energi'!$B$1:$AQ$1,0),FALSE)</f>
        <v>0</v>
      </c>
      <c r="AE193">
        <f>VLOOKUP($B193,'Tillförd energi'!$B$1:$AI$700,MATCH(AE$1,'Tillförd energi'!$B$1:$AQ$1,0),FALSE)</f>
        <v>0</v>
      </c>
      <c r="AF193">
        <f>VLOOKUP($B193,'Tillförd energi'!$B$1:$AI$700,MATCH(AF$1,'Tillförd energi'!$B$1:$AQ$1,0),FALSE)</f>
        <v>0</v>
      </c>
      <c r="AG193">
        <f>IFERROR(VLOOKUP(B193,Miljö!$B$1:$AC$550,MATCH("Köpt mängd produktionsspecifik fjärrvärme:",Miljö!$B$1:$AC$1,0),FALSE)/1,0)</f>
        <v>0</v>
      </c>
      <c r="AI193">
        <f t="shared" si="39"/>
        <v>0</v>
      </c>
      <c r="AJ193">
        <f t="shared" si="40"/>
        <v>0</v>
      </c>
      <c r="AK193" t="str">
        <f>IF(ISERROR(1/VLOOKUP($B193,Leveranser!$B$1:$S$500,MATCH("såld värme (gwh)",Leveranser!$B$1:$S$1,0),FALSE)),"",VLOOKUP($B193,Leveranser!$B$1:$S$500,MATCH("såld värme (gwh)",Leveranser!$B$1:$S$1,0),FALSE))</f>
        <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195" t="str">
        <f t="shared" si="41"/>
        <v/>
      </c>
      <c r="AP193" t="str">
        <f>IFERROR(VLOOKUP($B193,Miljövärden!$B$2:$H$550,7,FALSE),"Nej, saknas")</f>
        <v>Nej</v>
      </c>
      <c r="AQ193" t="str">
        <f>IFERROR(VLOOKUP($B193,Miljövärden!$B$2:$H$550,6,FALSE),"Nej, saknas")</f>
        <v>Nej</v>
      </c>
      <c r="AU193">
        <f t="shared" si="42"/>
        <v>0</v>
      </c>
      <c r="AV193">
        <f t="shared" si="43"/>
        <v>0</v>
      </c>
      <c r="AW193">
        <f t="shared" si="44"/>
        <v>0</v>
      </c>
      <c r="AX193">
        <f t="shared" si="45"/>
        <v>0</v>
      </c>
      <c r="AZ193">
        <f t="shared" si="46"/>
        <v>0</v>
      </c>
      <c r="BC193">
        <f t="shared" si="47"/>
        <v>0</v>
      </c>
      <c r="BD193">
        <f t="shared" si="48"/>
        <v>0</v>
      </c>
      <c r="BE193">
        <f t="shared" si="49"/>
        <v>0</v>
      </c>
      <c r="BF193">
        <f t="shared" si="50"/>
        <v>0</v>
      </c>
      <c r="BG193">
        <f t="shared" si="51"/>
        <v>0</v>
      </c>
      <c r="BH193">
        <f t="shared" si="52"/>
        <v>0</v>
      </c>
      <c r="BJ193" s="195" t="e">
        <f t="shared" si="53"/>
        <v>#DIV/0!</v>
      </c>
      <c r="BK193" s="195" t="e">
        <f t="shared" si="54"/>
        <v>#DIV/0!</v>
      </c>
      <c r="BL193" s="195" t="e">
        <f t="shared" si="55"/>
        <v>#DIV/0!</v>
      </c>
      <c r="BM193" s="195" t="e">
        <f t="shared" si="56"/>
        <v>#DIV/0!</v>
      </c>
      <c r="BN193" s="195" t="e">
        <f t="shared" si="57"/>
        <v>#DIV/0!</v>
      </c>
    </row>
    <row r="194" spans="1:66" x14ac:dyDescent="0.25">
      <c r="A194" s="2" t="s">
        <v>311</v>
      </c>
      <c r="B194" s="2" t="s">
        <v>10</v>
      </c>
      <c r="C194">
        <f>VLOOKUP($B194,'Tillförd energi'!$B$1:$AI$700,MATCH(C$1,'Tillförd energi'!$B$1:$AQ$1,0),FALSE)</f>
        <v>0</v>
      </c>
      <c r="D194">
        <f>VLOOKUP($B194,'Tillförd energi'!$B$1:$AI$700,MATCH(D$1,'Tillförd energi'!$B$1:$AQ$1,0),FALSE)</f>
        <v>0.114943</v>
      </c>
      <c r="E194">
        <f>VLOOKUP($B194,'Tillförd energi'!$B$1:$AI$700,MATCH(E$1,'Tillförd energi'!$B$1:$AQ$1,0),FALSE)</f>
        <v>0</v>
      </c>
      <c r="F194">
        <f>VLOOKUP($B194,'Tillförd energi'!$B$1:$AI$700,MATCH(F$1,'Tillförd energi'!$B$1:$AQ$1,0),FALSE)</f>
        <v>0</v>
      </c>
      <c r="G194">
        <f>VLOOKUP($B194,'Tillförd energi'!$B$1:$AI$700,MATCH(G$1,'Tillförd energi'!$B$1:$AQ$1,0),FALSE)</f>
        <v>0</v>
      </c>
      <c r="H194">
        <f>VLOOKUP($B194,'Tillförd energi'!$B$1:$AI$700,MATCH(H$1,'Tillförd energi'!$B$1:$AQ$1,0),FALSE)</f>
        <v>0</v>
      </c>
      <c r="I194">
        <f>VLOOKUP($B194,'Tillförd energi'!$B$1:$AI$700,MATCH(I$1,'Tillförd energi'!$B$1:$AQ$1,0),FALSE)</f>
        <v>0</v>
      </c>
      <c r="J194">
        <f>VLOOKUP($B194,'Tillförd energi'!$B$1:$AI$700,MATCH(J$1,'Tillförd energi'!$B$1:$AQ$1,0),FALSE)</f>
        <v>0</v>
      </c>
      <c r="K194">
        <v>0</v>
      </c>
      <c r="L194">
        <f>VLOOKUP($B194,'Tillförd energi'!$B$1:$AI$700,MATCH(L$1,'Tillförd energi'!$B$1:$AQ$1,0),FALSE)</f>
        <v>0</v>
      </c>
      <c r="M194">
        <f>VLOOKUP($B194,'Tillförd energi'!$B$1:$AI$700,MATCH(M$1,'Tillförd energi'!$B$1:$AQ$1,0),FALSE)</f>
        <v>0</v>
      </c>
      <c r="N194">
        <f>VLOOKUP($B194,'Tillförd energi'!$B$1:$AI$700,MATCH(N$1,'Tillförd energi'!$B$1:$AQ$1,0),FALSE)</f>
        <v>0</v>
      </c>
      <c r="O194">
        <f>VLOOKUP($B194,'Tillförd energi'!$B$1:$AI$700,MATCH(O$1,'Tillförd energi'!$B$1:$AQ$1,0),FALSE)</f>
        <v>0</v>
      </c>
      <c r="P194">
        <f>VLOOKUP($B194,'Tillförd energi'!$B$1:$AI$700,MATCH(P$1,'Tillförd energi'!$B$1:$AQ$1,0),FALSE)</f>
        <v>0</v>
      </c>
      <c r="Q194">
        <f>VLOOKUP($B194,'Tillförd energi'!$B$1:$AI$700,MATCH(Q$1,'Tillförd energi'!$B$1:$AQ$1,0),FALSE)</f>
        <v>10</v>
      </c>
      <c r="R194">
        <f>VLOOKUP($B194,'Tillförd energi'!$B$1:$AI$700,MATCH(R$1,'Tillförd energi'!$B$1:$AQ$1,0),FALSE)</f>
        <v>0</v>
      </c>
      <c r="S194">
        <f>VLOOKUP($B194,'Tillförd energi'!$B$1:$AI$700,MATCH(S$1,'Tillförd energi'!$B$1:$AQ$1,0),FALSE)</f>
        <v>0</v>
      </c>
      <c r="T194">
        <f>VLOOKUP($B194,'Tillförd energi'!$B$1:$AI$700,MATCH(T$1,'Tillförd energi'!$B$1:$AQ$1,0),FALSE)</f>
        <v>0</v>
      </c>
      <c r="U194">
        <f>VLOOKUP($B194,'Tillförd energi'!$B$1:$AI$700,MATCH(U$1,'Tillförd energi'!$B$1:$AQ$1,0),FALSE)</f>
        <v>0</v>
      </c>
      <c r="V194">
        <f>VLOOKUP($B194,'Tillförd energi'!$B$1:$AI$700,MATCH(V$1,'Tillförd energi'!$B$1:$AQ$1,0),FALSE)</f>
        <v>0</v>
      </c>
      <c r="W194">
        <f>VLOOKUP($B194,'Tillförd energi'!$B$1:$AI$700,MATCH(W$1,'Tillförd energi'!$B$1:$AQ$1,0),FALSE)</f>
        <v>0</v>
      </c>
      <c r="X194">
        <f>VLOOKUP($B194,'Tillförd energi'!$B$1:$AI$700,MATCH(X$1,'Tillförd energi'!$B$1:$AQ$1,0),FALSE)</f>
        <v>0</v>
      </c>
      <c r="Y194">
        <f>VLOOKUP($B194,'Tillförd energi'!$B$1:$AI$700,MATCH(Y$1,'Tillförd energi'!$B$1:$AQ$1,0),FALSE)</f>
        <v>0</v>
      </c>
      <c r="Z194">
        <f>VLOOKUP($B194,'Tillförd energi'!$B$1:$AI$700,MATCH(Z$1,'Tillförd energi'!$B$1:$AQ$1,0),FALSE)</f>
        <v>0</v>
      </c>
      <c r="AA194">
        <f>VLOOKUP($B194,'Tillförd energi'!$B$1:$AI$700,MATCH(AA$1,'Tillförd energi'!$B$1:$AQ$1,0),FALSE)</f>
        <v>0</v>
      </c>
      <c r="AB194">
        <f>VLOOKUP($B194,'Tillförd energi'!$B$1:$AI$700,MATCH(AB$1,'Tillförd energi'!$B$1:$AQ$1,0),FALSE)</f>
        <v>0</v>
      </c>
      <c r="AC194">
        <f>VLOOKUP($B194,'Tillförd energi'!$B$1:$AI$700,MATCH(AC$1,'Tillförd energi'!$B$1:$AQ$1,0),FALSE)</f>
        <v>0</v>
      </c>
      <c r="AD194">
        <f>VLOOKUP($B194,'Tillförd energi'!$B$1:$AI$700,MATCH(AD$1,'Tillförd energi'!$B$1:$AQ$1,0),FALSE)</f>
        <v>0</v>
      </c>
      <c r="AE194">
        <f>VLOOKUP($B194,'Tillförd energi'!$B$1:$AI$700,MATCH(AE$1,'Tillförd energi'!$B$1:$AQ$1,0),FALSE)</f>
        <v>0</v>
      </c>
      <c r="AF194">
        <f>VLOOKUP($B194,'Tillförd energi'!$B$1:$AI$700,MATCH(AF$1,'Tillförd energi'!$B$1:$AQ$1,0),FALSE)</f>
        <v>0.249</v>
      </c>
      <c r="AG194">
        <f>IFERROR(VLOOKUP(B194,Miljö!$B$1:$AC$550,MATCH("Köpt mängd produktionsspecifik fjärrvärme:",Miljö!$B$1:$AC$1,0),FALSE)/1,0)</f>
        <v>0</v>
      </c>
      <c r="AI194">
        <f t="shared" si="39"/>
        <v>10.363943000000001</v>
      </c>
      <c r="AJ194">
        <f t="shared" si="40"/>
        <v>10.363943000000001</v>
      </c>
      <c r="AK194">
        <f>IF(ISERROR(1/VLOOKUP($B194,Leveranser!$B$1:$S$500,MATCH("såld värme (gwh)",Leveranser!$B$1:$S$1,0),FALSE)),"",VLOOKUP($B194,Leveranser!$B$1:$S$500,MATCH("såld värme (gwh)",Leveranser!$B$1:$S$1,0),FALSE))</f>
        <v>8.3000000000000007</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195">
        <f t="shared" si="41"/>
        <v>0.80085349755397151</v>
      </c>
      <c r="AP194" t="str">
        <f>IFERROR(VLOOKUP($B194,Miljövärden!$B$2:$H$550,7,FALSE),"Nej, saknas")</f>
        <v>Ja</v>
      </c>
      <c r="AQ194" t="str">
        <f>IFERROR(VLOOKUP($B194,Miljövärden!$B$2:$H$550,6,FALSE),"Nej, saknas")</f>
        <v>Nej</v>
      </c>
      <c r="AU194">
        <f t="shared" si="42"/>
        <v>0.249</v>
      </c>
      <c r="AV194">
        <f t="shared" si="43"/>
        <v>0</v>
      </c>
      <c r="AW194">
        <f t="shared" si="44"/>
        <v>10</v>
      </c>
      <c r="AX194">
        <f t="shared" si="45"/>
        <v>0</v>
      </c>
      <c r="AZ194">
        <f t="shared" si="46"/>
        <v>10</v>
      </c>
      <c r="BC194">
        <f t="shared" si="47"/>
        <v>0.114943</v>
      </c>
      <c r="BD194">
        <f t="shared" si="48"/>
        <v>0</v>
      </c>
      <c r="BE194">
        <f t="shared" si="49"/>
        <v>10</v>
      </c>
      <c r="BF194">
        <f t="shared" si="50"/>
        <v>0</v>
      </c>
      <c r="BG194">
        <f t="shared" si="51"/>
        <v>0.249</v>
      </c>
      <c r="BH194">
        <f t="shared" si="52"/>
        <v>10.363943000000001</v>
      </c>
      <c r="BJ194" s="195">
        <f t="shared" si="53"/>
        <v>1.1090663080644114E-2</v>
      </c>
      <c r="BK194" s="195">
        <f t="shared" si="54"/>
        <v>0</v>
      </c>
      <c r="BL194" s="195">
        <f t="shared" si="55"/>
        <v>0.96488373199273669</v>
      </c>
      <c r="BM194" s="195">
        <f t="shared" si="56"/>
        <v>0</v>
      </c>
      <c r="BN194" s="195">
        <f t="shared" si="57"/>
        <v>2.4025604926619142E-2</v>
      </c>
    </row>
    <row r="195" spans="1:66" x14ac:dyDescent="0.25">
      <c r="A195" s="2" t="s">
        <v>311</v>
      </c>
      <c r="B195" s="2" t="s">
        <v>312</v>
      </c>
      <c r="C195">
        <f>VLOOKUP($B195,'Tillförd energi'!$B$1:$AI$700,MATCH(C$1,'Tillförd energi'!$B$1:$AQ$1,0),FALSE)</f>
        <v>0</v>
      </c>
      <c r="D195">
        <f>VLOOKUP($B195,'Tillförd energi'!$B$1:$AI$700,MATCH(D$1,'Tillförd energi'!$B$1:$AQ$1,0),FALSE)</f>
        <v>0.13</v>
      </c>
      <c r="E195">
        <f>VLOOKUP($B195,'Tillförd energi'!$B$1:$AI$700,MATCH(E$1,'Tillförd energi'!$B$1:$AQ$1,0),FALSE)</f>
        <v>0</v>
      </c>
      <c r="F195">
        <f>VLOOKUP($B195,'Tillförd energi'!$B$1:$AI$700,MATCH(F$1,'Tillförd energi'!$B$1:$AQ$1,0),FALSE)</f>
        <v>0</v>
      </c>
      <c r="G195">
        <f>VLOOKUP($B195,'Tillförd energi'!$B$1:$AI$700,MATCH(G$1,'Tillförd energi'!$B$1:$AQ$1,0),FALSE)</f>
        <v>0</v>
      </c>
      <c r="H195">
        <f>VLOOKUP($B195,'Tillförd energi'!$B$1:$AI$700,MATCH(H$1,'Tillförd energi'!$B$1:$AQ$1,0),FALSE)</f>
        <v>0</v>
      </c>
      <c r="I195">
        <f>VLOOKUP($B195,'Tillförd energi'!$B$1:$AI$700,MATCH(I$1,'Tillförd energi'!$B$1:$AQ$1,0),FALSE)</f>
        <v>0</v>
      </c>
      <c r="J195">
        <f>VLOOKUP($B195,'Tillförd energi'!$B$1:$AI$700,MATCH(J$1,'Tillförd energi'!$B$1:$AQ$1,0),FALSE)</f>
        <v>0</v>
      </c>
      <c r="K195">
        <v>0</v>
      </c>
      <c r="L195">
        <f>VLOOKUP($B195,'Tillförd energi'!$B$1:$AI$700,MATCH(L$1,'Tillförd energi'!$B$1:$AQ$1,0),FALSE)</f>
        <v>0</v>
      </c>
      <c r="M195">
        <f>VLOOKUP($B195,'Tillförd energi'!$B$1:$AI$700,MATCH(M$1,'Tillförd energi'!$B$1:$AQ$1,0),FALSE)</f>
        <v>0</v>
      </c>
      <c r="N195">
        <f>VLOOKUP($B195,'Tillförd energi'!$B$1:$AI$700,MATCH(N$1,'Tillförd energi'!$B$1:$AQ$1,0),FALSE)</f>
        <v>0</v>
      </c>
      <c r="O195">
        <f>VLOOKUP($B195,'Tillförd energi'!$B$1:$AI$700,MATCH(O$1,'Tillförd energi'!$B$1:$AQ$1,0),FALSE)</f>
        <v>0</v>
      </c>
      <c r="P195">
        <f>VLOOKUP($B195,'Tillförd energi'!$B$1:$AI$700,MATCH(P$1,'Tillförd energi'!$B$1:$AQ$1,0),FALSE)</f>
        <v>0</v>
      </c>
      <c r="Q195">
        <f>VLOOKUP($B195,'Tillförd energi'!$B$1:$AI$700,MATCH(Q$1,'Tillförd energi'!$B$1:$AQ$1,0),FALSE)</f>
        <v>0</v>
      </c>
      <c r="R195">
        <f>VLOOKUP($B195,'Tillförd energi'!$B$1:$AI$700,MATCH(R$1,'Tillförd energi'!$B$1:$AQ$1,0),FALSE)</f>
        <v>1</v>
      </c>
      <c r="S195">
        <f>VLOOKUP($B195,'Tillförd energi'!$B$1:$AI$700,MATCH(S$1,'Tillförd energi'!$B$1:$AQ$1,0),FALSE)</f>
        <v>11.5</v>
      </c>
      <c r="T195">
        <f>VLOOKUP($B195,'Tillförd energi'!$B$1:$AI$700,MATCH(T$1,'Tillförd energi'!$B$1:$AQ$1,0),FALSE)</f>
        <v>0</v>
      </c>
      <c r="U195">
        <f>VLOOKUP($B195,'Tillförd energi'!$B$1:$AI$700,MATCH(U$1,'Tillförd energi'!$B$1:$AQ$1,0),FALSE)</f>
        <v>0</v>
      </c>
      <c r="V195">
        <f>VLOOKUP($B195,'Tillförd energi'!$B$1:$AI$700,MATCH(V$1,'Tillförd energi'!$B$1:$AQ$1,0),FALSE)</f>
        <v>0</v>
      </c>
      <c r="W195">
        <f>VLOOKUP($B195,'Tillförd energi'!$B$1:$AI$700,MATCH(W$1,'Tillförd energi'!$B$1:$AQ$1,0),FALSE)</f>
        <v>0</v>
      </c>
      <c r="X195">
        <f>VLOOKUP($B195,'Tillförd energi'!$B$1:$AI$700,MATCH(X$1,'Tillförd energi'!$B$1:$AQ$1,0),FALSE)</f>
        <v>0</v>
      </c>
      <c r="Y195">
        <f>VLOOKUP($B195,'Tillförd energi'!$B$1:$AI$700,MATCH(Y$1,'Tillförd energi'!$B$1:$AQ$1,0),FALSE)</f>
        <v>0</v>
      </c>
      <c r="Z195">
        <f>VLOOKUP($B195,'Tillförd energi'!$B$1:$AI$700,MATCH(Z$1,'Tillförd energi'!$B$1:$AQ$1,0),FALSE)</f>
        <v>0</v>
      </c>
      <c r="AA195">
        <f>VLOOKUP($B195,'Tillförd energi'!$B$1:$AI$700,MATCH(AA$1,'Tillförd energi'!$B$1:$AQ$1,0),FALSE)</f>
        <v>0</v>
      </c>
      <c r="AB195">
        <f>VLOOKUP($B195,'Tillförd energi'!$B$1:$AI$700,MATCH(AB$1,'Tillförd energi'!$B$1:$AQ$1,0),FALSE)</f>
        <v>0</v>
      </c>
      <c r="AC195">
        <f>VLOOKUP($B195,'Tillförd energi'!$B$1:$AI$700,MATCH(AC$1,'Tillförd energi'!$B$1:$AQ$1,0),FALSE)</f>
        <v>0</v>
      </c>
      <c r="AD195">
        <f>VLOOKUP($B195,'Tillförd energi'!$B$1:$AI$700,MATCH(AD$1,'Tillförd energi'!$B$1:$AQ$1,0),FALSE)</f>
        <v>0</v>
      </c>
      <c r="AE195">
        <f>VLOOKUP($B195,'Tillförd energi'!$B$1:$AI$700,MATCH(AE$1,'Tillförd energi'!$B$1:$AQ$1,0),FALSE)</f>
        <v>0</v>
      </c>
      <c r="AF195">
        <f>VLOOKUP($B195,'Tillförd energi'!$B$1:$AI$700,MATCH(AF$1,'Tillförd energi'!$B$1:$AQ$1,0),FALSE)</f>
        <v>0.13500000000000001</v>
      </c>
      <c r="AG195">
        <f>IFERROR(VLOOKUP(B195,Miljö!$B$1:$AC$550,MATCH("Köpt mängd produktionsspecifik fjärrvärme:",Miljö!$B$1:$AC$1,0),FALSE)/1,0)</f>
        <v>0</v>
      </c>
      <c r="AI195">
        <f t="shared" ref="AI195:AI257" si="58">SUM(C195:AF195)</f>
        <v>12.764999999999999</v>
      </c>
      <c r="AJ195">
        <f t="shared" ref="AJ195:AJ257" si="59">SUM(C195:AG195)</f>
        <v>12.764999999999999</v>
      </c>
      <c r="AK195">
        <f>IF(ISERROR(1/VLOOKUP($B195,Leveranser!$B$1:$S$500,MATCH("såld värme (gwh)",Leveranser!$B$1:$S$1,0),FALSE)),"",VLOOKUP($B195,Leveranser!$B$1:$S$500,MATCH("såld värme (gwh)",Leveranser!$B$1:$S$1,0),FALSE))</f>
        <v>9.6</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195">
        <f t="shared" ref="AN195:AN257" si="60">IFERROR(AK195/AJ195,"")</f>
        <v>0.75205640423031728</v>
      </c>
      <c r="AP195" t="str">
        <f>IFERROR(VLOOKUP($B195,Miljövärden!$B$2:$H$550,7,FALSE),"Nej, saknas")</f>
        <v>Ja</v>
      </c>
      <c r="AQ195" t="str">
        <f>IFERROR(VLOOKUP($B195,Miljövärden!$B$2:$H$550,6,FALSE),"Nej, saknas")</f>
        <v>Nej</v>
      </c>
      <c r="AU195">
        <f t="shared" ref="AU195:AU257" si="61">Z195+AA195+AF195</f>
        <v>0.13500000000000001</v>
      </c>
      <c r="AV195">
        <f t="shared" ref="AV195:AV257" si="62">X195</f>
        <v>0</v>
      </c>
      <c r="AW195">
        <f t="shared" ref="AW195:AW257" si="63">M195+N195+O195+P195+Q195</f>
        <v>0</v>
      </c>
      <c r="AX195">
        <f t="shared" ref="AX195:AX257" si="64">R195+S195+T195+U195</f>
        <v>12.5</v>
      </c>
      <c r="AZ195">
        <f t="shared" ref="AZ195:AZ257" si="65">L195+M195+N195+O195+P195+Q195+R195+S195+T195+U195+V195+W195+X195</f>
        <v>12.5</v>
      </c>
      <c r="BC195">
        <f t="shared" ref="BC195:BC258" si="66">C195+D195+E195+F195+G195+H195+AE195</f>
        <v>0.13</v>
      </c>
      <c r="BD195">
        <f t="shared" ref="BD195:BD258" si="67">Y195</f>
        <v>0</v>
      </c>
      <c r="BE195">
        <f t="shared" ref="BE195:BE258" si="68">M195+N195+O195+P195+Q195+R195+S195+T195+U195+V195+W195+X195</f>
        <v>12.5</v>
      </c>
      <c r="BF195">
        <f t="shared" ref="BF195:BF258" si="69">I195+J195+K195+L195+AB195+AC195+AD195</f>
        <v>0</v>
      </c>
      <c r="BG195">
        <f t="shared" ref="BG195:BG258" si="70">Z195+AA195+AF195+AG195</f>
        <v>0.13500000000000001</v>
      </c>
      <c r="BH195">
        <f t="shared" ref="BH195:BH258" si="71">SUM(BC195:BG195)</f>
        <v>12.765000000000001</v>
      </c>
      <c r="BJ195" s="195">
        <f t="shared" ref="BJ195:BJ258" si="72">BC195/$BH195</f>
        <v>1.0184097140618879E-2</v>
      </c>
      <c r="BK195" s="195">
        <f t="shared" ref="BK195:BK258" si="73">BD195/$BH195</f>
        <v>0</v>
      </c>
      <c r="BL195" s="195">
        <f t="shared" ref="BL195:BL258" si="74">BE195/$BH195</f>
        <v>0.97924010967489228</v>
      </c>
      <c r="BM195" s="195">
        <f t="shared" ref="BM195:BM258" si="75">BF195/$BH195</f>
        <v>0</v>
      </c>
      <c r="BN195" s="195">
        <f t="shared" ref="BN195:BN258" si="76">BG195/$BH195</f>
        <v>1.0575793184488837E-2</v>
      </c>
    </row>
    <row r="196" spans="1:66" x14ac:dyDescent="0.25">
      <c r="A196" s="2" t="s">
        <v>311</v>
      </c>
      <c r="B196" s="2" t="s">
        <v>313</v>
      </c>
      <c r="C196">
        <f>VLOOKUP($B196,'Tillförd energi'!$B$1:$AI$700,MATCH(C$1,'Tillförd energi'!$B$1:$AQ$1,0),FALSE)</f>
        <v>0</v>
      </c>
      <c r="D196">
        <f>VLOOKUP($B196,'Tillförd energi'!$B$1:$AI$700,MATCH(D$1,'Tillförd energi'!$B$1:$AQ$1,0),FALSE)</f>
        <v>0</v>
      </c>
      <c r="E196">
        <f>VLOOKUP($B196,'Tillförd energi'!$B$1:$AI$700,MATCH(E$1,'Tillförd energi'!$B$1:$AQ$1,0),FALSE)</f>
        <v>0</v>
      </c>
      <c r="F196">
        <f>VLOOKUP($B196,'Tillförd energi'!$B$1:$AI$700,MATCH(F$1,'Tillförd energi'!$B$1:$AQ$1,0),FALSE)</f>
        <v>0</v>
      </c>
      <c r="G196">
        <f>VLOOKUP($B196,'Tillförd energi'!$B$1:$AI$700,MATCH(G$1,'Tillförd energi'!$B$1:$AQ$1,0),FALSE)</f>
        <v>1.2</v>
      </c>
      <c r="H196">
        <f>VLOOKUP($B196,'Tillförd energi'!$B$1:$AI$700,MATCH(H$1,'Tillförd energi'!$B$1:$AQ$1,0),FALSE)</f>
        <v>0</v>
      </c>
      <c r="I196">
        <f>VLOOKUP($B196,'Tillförd energi'!$B$1:$AI$700,MATCH(I$1,'Tillförd energi'!$B$1:$AQ$1,0),FALSE)</f>
        <v>0</v>
      </c>
      <c r="J196">
        <f>VLOOKUP($B196,'Tillförd energi'!$B$1:$AI$700,MATCH(J$1,'Tillförd energi'!$B$1:$AQ$1,0),FALSE)</f>
        <v>0</v>
      </c>
      <c r="K196">
        <v>0</v>
      </c>
      <c r="L196">
        <f>VLOOKUP($B196,'Tillförd energi'!$B$1:$AI$700,MATCH(L$1,'Tillförd energi'!$B$1:$AQ$1,0),FALSE)</f>
        <v>0</v>
      </c>
      <c r="M196">
        <f>VLOOKUP($B196,'Tillförd energi'!$B$1:$AI$700,MATCH(M$1,'Tillförd energi'!$B$1:$AQ$1,0),FALSE)</f>
        <v>0</v>
      </c>
      <c r="N196">
        <f>VLOOKUP($B196,'Tillförd energi'!$B$1:$AI$700,MATCH(N$1,'Tillförd energi'!$B$1:$AQ$1,0),FALSE)</f>
        <v>0</v>
      </c>
      <c r="O196">
        <f>VLOOKUP($B196,'Tillförd energi'!$B$1:$AI$700,MATCH(O$1,'Tillförd energi'!$B$1:$AQ$1,0),FALSE)</f>
        <v>0</v>
      </c>
      <c r="P196">
        <f>VLOOKUP($B196,'Tillförd energi'!$B$1:$AI$700,MATCH(P$1,'Tillförd energi'!$B$1:$AQ$1,0),FALSE)</f>
        <v>25.3</v>
      </c>
      <c r="Q196">
        <f>VLOOKUP($B196,'Tillförd energi'!$B$1:$AI$700,MATCH(Q$1,'Tillförd energi'!$B$1:$AQ$1,0),FALSE)</f>
        <v>0</v>
      </c>
      <c r="R196">
        <f>VLOOKUP($B196,'Tillförd energi'!$B$1:$AI$700,MATCH(R$1,'Tillförd energi'!$B$1:$AQ$1,0),FALSE)</f>
        <v>8.5</v>
      </c>
      <c r="S196">
        <f>VLOOKUP($B196,'Tillförd energi'!$B$1:$AI$700,MATCH(S$1,'Tillförd energi'!$B$1:$AQ$1,0),FALSE)</f>
        <v>0</v>
      </c>
      <c r="T196">
        <f>VLOOKUP($B196,'Tillförd energi'!$B$1:$AI$700,MATCH(T$1,'Tillförd energi'!$B$1:$AQ$1,0),FALSE)</f>
        <v>0</v>
      </c>
      <c r="U196">
        <f>VLOOKUP($B196,'Tillförd energi'!$B$1:$AI$700,MATCH(U$1,'Tillförd energi'!$B$1:$AQ$1,0),FALSE)</f>
        <v>0</v>
      </c>
      <c r="V196">
        <f>VLOOKUP($B196,'Tillförd energi'!$B$1:$AI$700,MATCH(V$1,'Tillförd energi'!$B$1:$AQ$1,0),FALSE)</f>
        <v>0</v>
      </c>
      <c r="W196">
        <f>VLOOKUP($B196,'Tillförd energi'!$B$1:$AI$700,MATCH(W$1,'Tillförd energi'!$B$1:$AQ$1,0),FALSE)</f>
        <v>1.8</v>
      </c>
      <c r="X196">
        <f>VLOOKUP($B196,'Tillförd energi'!$B$1:$AI$700,MATCH(X$1,'Tillförd energi'!$B$1:$AQ$1,0),FALSE)</f>
        <v>0</v>
      </c>
      <c r="Y196">
        <f>VLOOKUP($B196,'Tillförd energi'!$B$1:$AI$700,MATCH(Y$1,'Tillförd energi'!$B$1:$AQ$1,0),FALSE)</f>
        <v>0</v>
      </c>
      <c r="Z196">
        <f>VLOOKUP($B196,'Tillförd energi'!$B$1:$AI$700,MATCH(Z$1,'Tillförd energi'!$B$1:$AQ$1,0),FALSE)</f>
        <v>0</v>
      </c>
      <c r="AA196">
        <f>VLOOKUP($B196,'Tillförd energi'!$B$1:$AI$700,MATCH(AA$1,'Tillförd energi'!$B$1:$AQ$1,0),FALSE)</f>
        <v>0</v>
      </c>
      <c r="AB196">
        <f>VLOOKUP($B196,'Tillförd energi'!$B$1:$AI$700,MATCH(AB$1,'Tillförd energi'!$B$1:$AQ$1,0),FALSE)</f>
        <v>0</v>
      </c>
      <c r="AC196">
        <f>VLOOKUP($B196,'Tillförd energi'!$B$1:$AI$700,MATCH(AC$1,'Tillförd energi'!$B$1:$AQ$1,0),FALSE)</f>
        <v>3.3</v>
      </c>
      <c r="AD196">
        <f>VLOOKUP($B196,'Tillförd energi'!$B$1:$AI$700,MATCH(AD$1,'Tillförd energi'!$B$1:$AQ$1,0),FALSE)</f>
        <v>0</v>
      </c>
      <c r="AE196">
        <f>VLOOKUP($B196,'Tillförd energi'!$B$1:$AI$700,MATCH(AE$1,'Tillförd energi'!$B$1:$AQ$1,0),FALSE)</f>
        <v>0</v>
      </c>
      <c r="AF196">
        <f>VLOOKUP($B196,'Tillförd energi'!$B$1:$AI$700,MATCH(AF$1,'Tillförd energi'!$B$1:$AQ$1,0),FALSE)</f>
        <v>0.56599999999999995</v>
      </c>
      <c r="AG196">
        <f>IFERROR(VLOOKUP(B196,Miljö!$B$1:$AC$550,MATCH("Köpt mängd produktionsspecifik fjärrvärme:",Miljö!$B$1:$AC$1,0),FALSE)/1,0)</f>
        <v>0</v>
      </c>
      <c r="AI196">
        <f t="shared" si="58"/>
        <v>40.665999999999997</v>
      </c>
      <c r="AJ196">
        <f t="shared" si="59"/>
        <v>40.665999999999997</v>
      </c>
      <c r="AK196">
        <f>IF(ISERROR(1/VLOOKUP($B196,Leveranser!$B$1:$S$500,MATCH("såld värme (gwh)",Leveranser!$B$1:$S$1,0),FALSE)),"",VLOOKUP($B196,Leveranser!$B$1:$S$500,MATCH("såld värme (gwh)",Leveranser!$B$1:$S$1,0),FALSE))</f>
        <v>31</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195">
        <f t="shared" si="60"/>
        <v>0.76230757881276745</v>
      </c>
      <c r="AP196" t="str">
        <f>IFERROR(VLOOKUP($B196,Miljövärden!$B$2:$H$550,7,FALSE),"Nej, saknas")</f>
        <v>Ja</v>
      </c>
      <c r="AQ196" t="str">
        <f>IFERROR(VLOOKUP($B196,Miljövärden!$B$2:$H$550,6,FALSE),"Nej, saknas")</f>
        <v>Nej</v>
      </c>
      <c r="AU196">
        <f t="shared" si="61"/>
        <v>0.56599999999999995</v>
      </c>
      <c r="AV196">
        <f t="shared" si="62"/>
        <v>0</v>
      </c>
      <c r="AW196">
        <f t="shared" si="63"/>
        <v>25.3</v>
      </c>
      <c r="AX196">
        <f t="shared" si="64"/>
        <v>8.5</v>
      </c>
      <c r="AZ196">
        <f t="shared" si="65"/>
        <v>35.599999999999994</v>
      </c>
      <c r="BC196">
        <f t="shared" si="66"/>
        <v>1.2</v>
      </c>
      <c r="BD196">
        <f t="shared" si="67"/>
        <v>0</v>
      </c>
      <c r="BE196">
        <f t="shared" si="68"/>
        <v>35.599999999999994</v>
      </c>
      <c r="BF196">
        <f t="shared" si="69"/>
        <v>3.3</v>
      </c>
      <c r="BG196">
        <f t="shared" si="70"/>
        <v>0.56599999999999995</v>
      </c>
      <c r="BH196">
        <f t="shared" si="71"/>
        <v>40.665999999999997</v>
      </c>
      <c r="BJ196" s="195">
        <f t="shared" si="72"/>
        <v>2.9508680470171644E-2</v>
      </c>
      <c r="BK196" s="195">
        <f t="shared" si="73"/>
        <v>0</v>
      </c>
      <c r="BL196" s="195">
        <f t="shared" si="74"/>
        <v>0.87542418728175864</v>
      </c>
      <c r="BM196" s="195">
        <f t="shared" si="75"/>
        <v>8.1148871292972019E-2</v>
      </c>
      <c r="BN196" s="195">
        <f t="shared" si="76"/>
        <v>1.3918260955097624E-2</v>
      </c>
    </row>
    <row r="197" spans="1:66" x14ac:dyDescent="0.25">
      <c r="A197" s="2" t="s">
        <v>311</v>
      </c>
      <c r="B197" s="2" t="s">
        <v>314</v>
      </c>
      <c r="C197">
        <f>VLOOKUP($B197,'Tillförd energi'!$B$1:$AI$700,MATCH(C$1,'Tillförd energi'!$B$1:$AQ$1,0),FALSE)</f>
        <v>0</v>
      </c>
      <c r="D197">
        <f>VLOOKUP($B197,'Tillförd energi'!$B$1:$AI$700,MATCH(D$1,'Tillförd energi'!$B$1:$AQ$1,0),FALSE)</f>
        <v>0.12</v>
      </c>
      <c r="E197">
        <f>VLOOKUP($B197,'Tillförd energi'!$B$1:$AI$700,MATCH(E$1,'Tillförd energi'!$B$1:$AQ$1,0),FALSE)</f>
        <v>0</v>
      </c>
      <c r="F197">
        <f>VLOOKUP($B197,'Tillförd energi'!$B$1:$AI$700,MATCH(F$1,'Tillförd energi'!$B$1:$AQ$1,0),FALSE)</f>
        <v>0</v>
      </c>
      <c r="G197">
        <f>VLOOKUP($B197,'Tillförd energi'!$B$1:$AI$700,MATCH(G$1,'Tillförd energi'!$B$1:$AQ$1,0),FALSE)</f>
        <v>0</v>
      </c>
      <c r="H197">
        <f>VLOOKUP($B197,'Tillförd energi'!$B$1:$AI$700,MATCH(H$1,'Tillförd energi'!$B$1:$AQ$1,0),FALSE)</f>
        <v>0</v>
      </c>
      <c r="I197">
        <f>VLOOKUP($B197,'Tillförd energi'!$B$1:$AI$700,MATCH(I$1,'Tillförd energi'!$B$1:$AQ$1,0),FALSE)</f>
        <v>0</v>
      </c>
      <c r="J197">
        <f>VLOOKUP($B197,'Tillförd energi'!$B$1:$AI$700,MATCH(J$1,'Tillförd energi'!$B$1:$AQ$1,0),FALSE)</f>
        <v>0</v>
      </c>
      <c r="K197">
        <v>0</v>
      </c>
      <c r="L197">
        <f>VLOOKUP($B197,'Tillförd energi'!$B$1:$AI$700,MATCH(L$1,'Tillförd energi'!$B$1:$AQ$1,0),FALSE)</f>
        <v>0</v>
      </c>
      <c r="M197">
        <f>VLOOKUP($B197,'Tillförd energi'!$B$1:$AI$700,MATCH(M$1,'Tillförd energi'!$B$1:$AQ$1,0),FALSE)</f>
        <v>0</v>
      </c>
      <c r="N197">
        <f>VLOOKUP($B197,'Tillförd energi'!$B$1:$AI$700,MATCH(N$1,'Tillförd energi'!$B$1:$AQ$1,0),FALSE)</f>
        <v>0</v>
      </c>
      <c r="O197">
        <f>VLOOKUP($B197,'Tillförd energi'!$B$1:$AI$700,MATCH(O$1,'Tillförd energi'!$B$1:$AQ$1,0),FALSE)</f>
        <v>0</v>
      </c>
      <c r="P197">
        <f>VLOOKUP($B197,'Tillförd energi'!$B$1:$AI$700,MATCH(P$1,'Tillförd energi'!$B$1:$AQ$1,0),FALSE)</f>
        <v>0</v>
      </c>
      <c r="Q197">
        <f>VLOOKUP($B197,'Tillförd energi'!$B$1:$AI$700,MATCH(Q$1,'Tillförd energi'!$B$1:$AQ$1,0),FALSE)</f>
        <v>0</v>
      </c>
      <c r="R197">
        <f>VLOOKUP($B197,'Tillförd energi'!$B$1:$AI$700,MATCH(R$1,'Tillförd energi'!$B$1:$AQ$1,0),FALSE)</f>
        <v>2.6</v>
      </c>
      <c r="S197">
        <f>VLOOKUP($B197,'Tillförd energi'!$B$1:$AI$700,MATCH(S$1,'Tillförd energi'!$B$1:$AQ$1,0),FALSE)</f>
        <v>0</v>
      </c>
      <c r="T197">
        <f>VLOOKUP($B197,'Tillförd energi'!$B$1:$AI$700,MATCH(T$1,'Tillförd energi'!$B$1:$AQ$1,0),FALSE)</f>
        <v>0</v>
      </c>
      <c r="U197">
        <f>VLOOKUP($B197,'Tillförd energi'!$B$1:$AI$700,MATCH(U$1,'Tillförd energi'!$B$1:$AQ$1,0),FALSE)</f>
        <v>0</v>
      </c>
      <c r="V197">
        <f>VLOOKUP($B197,'Tillförd energi'!$B$1:$AI$700,MATCH(V$1,'Tillförd energi'!$B$1:$AQ$1,0),FALSE)</f>
        <v>0</v>
      </c>
      <c r="W197">
        <f>VLOOKUP($B197,'Tillförd energi'!$B$1:$AI$700,MATCH(W$1,'Tillförd energi'!$B$1:$AQ$1,0),FALSE)</f>
        <v>0</v>
      </c>
      <c r="X197">
        <f>VLOOKUP($B197,'Tillförd energi'!$B$1:$AI$700,MATCH(X$1,'Tillförd energi'!$B$1:$AQ$1,0),FALSE)</f>
        <v>0</v>
      </c>
      <c r="Y197">
        <f>VLOOKUP($B197,'Tillförd energi'!$B$1:$AI$700,MATCH(Y$1,'Tillförd energi'!$B$1:$AQ$1,0),FALSE)</f>
        <v>0</v>
      </c>
      <c r="Z197">
        <f>VLOOKUP($B197,'Tillförd energi'!$B$1:$AI$700,MATCH(Z$1,'Tillförd energi'!$B$1:$AQ$1,0),FALSE)</f>
        <v>0</v>
      </c>
      <c r="AA197">
        <f>VLOOKUP($B197,'Tillförd energi'!$B$1:$AI$700,MATCH(AA$1,'Tillförd energi'!$B$1:$AQ$1,0),FALSE)</f>
        <v>0</v>
      </c>
      <c r="AB197">
        <f>VLOOKUP($B197,'Tillförd energi'!$B$1:$AI$700,MATCH(AB$1,'Tillförd energi'!$B$1:$AQ$1,0),FALSE)</f>
        <v>0</v>
      </c>
      <c r="AC197">
        <f>VLOOKUP($B197,'Tillförd energi'!$B$1:$AI$700,MATCH(AC$1,'Tillförd energi'!$B$1:$AQ$1,0),FALSE)</f>
        <v>0</v>
      </c>
      <c r="AD197">
        <f>VLOOKUP($B197,'Tillförd energi'!$B$1:$AI$700,MATCH(AD$1,'Tillförd energi'!$B$1:$AQ$1,0),FALSE)</f>
        <v>0</v>
      </c>
      <c r="AE197">
        <f>VLOOKUP($B197,'Tillförd energi'!$B$1:$AI$700,MATCH(AE$1,'Tillförd energi'!$B$1:$AQ$1,0),FALSE)</f>
        <v>0</v>
      </c>
      <c r="AF197">
        <f>VLOOKUP($B197,'Tillförd energi'!$B$1:$AI$700,MATCH(AF$1,'Tillförd energi'!$B$1:$AQ$1,0),FALSE)</f>
        <v>2.5000000000000001E-2</v>
      </c>
      <c r="AG197">
        <f>IFERROR(VLOOKUP(B197,Miljö!$B$1:$AC$550,MATCH("Köpt mängd produktionsspecifik fjärrvärme:",Miljö!$B$1:$AC$1,0),FALSE)/1,0)</f>
        <v>0</v>
      </c>
      <c r="AI197">
        <f t="shared" si="58"/>
        <v>2.7450000000000001</v>
      </c>
      <c r="AJ197">
        <f t="shared" si="59"/>
        <v>2.7450000000000001</v>
      </c>
      <c r="AK197">
        <f>IF(ISERROR(1/VLOOKUP($B197,Leveranser!$B$1:$S$500,MATCH("såld värme (gwh)",Leveranser!$B$1:$S$1,0),FALSE)),"",VLOOKUP($B197,Leveranser!$B$1:$S$500,MATCH("såld värme (gwh)",Leveranser!$B$1:$S$1,0),FALSE))</f>
        <v>2.4</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195">
        <f t="shared" si="60"/>
        <v>0.87431693989071035</v>
      </c>
      <c r="AP197" t="str">
        <f>IFERROR(VLOOKUP($B197,Miljövärden!$B$2:$H$550,7,FALSE),"Nej, saknas")</f>
        <v>Ja</v>
      </c>
      <c r="AQ197" t="str">
        <f>IFERROR(VLOOKUP($B197,Miljövärden!$B$2:$H$550,6,FALSE),"Nej, saknas")</f>
        <v>Nej</v>
      </c>
      <c r="AU197">
        <f t="shared" si="61"/>
        <v>2.5000000000000001E-2</v>
      </c>
      <c r="AV197">
        <f t="shared" si="62"/>
        <v>0</v>
      </c>
      <c r="AW197">
        <f t="shared" si="63"/>
        <v>0</v>
      </c>
      <c r="AX197">
        <f t="shared" si="64"/>
        <v>2.6</v>
      </c>
      <c r="AZ197">
        <f t="shared" si="65"/>
        <v>2.6</v>
      </c>
      <c r="BC197">
        <f t="shared" si="66"/>
        <v>0.12</v>
      </c>
      <c r="BD197">
        <f t="shared" si="67"/>
        <v>0</v>
      </c>
      <c r="BE197">
        <f t="shared" si="68"/>
        <v>2.6</v>
      </c>
      <c r="BF197">
        <f t="shared" si="69"/>
        <v>0</v>
      </c>
      <c r="BG197">
        <f t="shared" si="70"/>
        <v>2.5000000000000001E-2</v>
      </c>
      <c r="BH197">
        <f t="shared" si="71"/>
        <v>2.7450000000000001</v>
      </c>
      <c r="BJ197" s="195">
        <f t="shared" si="72"/>
        <v>4.3715846994535519E-2</v>
      </c>
      <c r="BK197" s="195">
        <f t="shared" si="73"/>
        <v>0</v>
      </c>
      <c r="BL197" s="195">
        <f t="shared" si="74"/>
        <v>0.94717668488160289</v>
      </c>
      <c r="BM197" s="195">
        <f t="shared" si="75"/>
        <v>0</v>
      </c>
      <c r="BN197" s="195">
        <f t="shared" si="76"/>
        <v>9.1074681238615673E-3</v>
      </c>
    </row>
    <row r="198" spans="1:66" x14ac:dyDescent="0.25">
      <c r="A198" s="2" t="s">
        <v>315</v>
      </c>
      <c r="B198" s="2" t="s">
        <v>316</v>
      </c>
      <c r="C198">
        <f>VLOOKUP($B198,'Tillförd energi'!$B$1:$AI$700,MATCH(C$1,'Tillförd energi'!$B$1:$AQ$1,0),FALSE)</f>
        <v>0</v>
      </c>
      <c r="D198">
        <f>VLOOKUP($B198,'Tillförd energi'!$B$1:$AI$700,MATCH(D$1,'Tillförd energi'!$B$1:$AQ$1,0),FALSE)</f>
        <v>0</v>
      </c>
      <c r="E198">
        <f>VLOOKUP($B198,'Tillförd energi'!$B$1:$AI$700,MATCH(E$1,'Tillförd energi'!$B$1:$AQ$1,0),FALSE)</f>
        <v>0</v>
      </c>
      <c r="F198">
        <f>VLOOKUP($B198,'Tillförd energi'!$B$1:$AI$700,MATCH(F$1,'Tillförd energi'!$B$1:$AQ$1,0),FALSE)</f>
        <v>0</v>
      </c>
      <c r="G198">
        <f>VLOOKUP($B198,'Tillförd energi'!$B$1:$AI$700,MATCH(G$1,'Tillförd energi'!$B$1:$AQ$1,0),FALSE)</f>
        <v>0</v>
      </c>
      <c r="H198">
        <f>VLOOKUP($B198,'Tillförd energi'!$B$1:$AI$700,MATCH(H$1,'Tillförd energi'!$B$1:$AQ$1,0),FALSE)</f>
        <v>0</v>
      </c>
      <c r="I198">
        <f>VLOOKUP($B198,'Tillförd energi'!$B$1:$AI$700,MATCH(I$1,'Tillförd energi'!$B$1:$AQ$1,0),FALSE)</f>
        <v>0</v>
      </c>
      <c r="J198">
        <f>VLOOKUP($B198,'Tillförd energi'!$B$1:$AI$700,MATCH(J$1,'Tillförd energi'!$B$1:$AQ$1,0),FALSE)</f>
        <v>0</v>
      </c>
      <c r="K198">
        <v>0</v>
      </c>
      <c r="L198">
        <f>VLOOKUP($B198,'Tillförd energi'!$B$1:$AI$700,MATCH(L$1,'Tillförd energi'!$B$1:$AQ$1,0),FALSE)</f>
        <v>0</v>
      </c>
      <c r="M198">
        <f>VLOOKUP($B198,'Tillförd energi'!$B$1:$AI$700,MATCH(M$1,'Tillförd energi'!$B$1:$AQ$1,0),FALSE)</f>
        <v>0</v>
      </c>
      <c r="N198">
        <f>VLOOKUP($B198,'Tillförd energi'!$B$1:$AI$700,MATCH(N$1,'Tillförd energi'!$B$1:$AQ$1,0),FALSE)</f>
        <v>0</v>
      </c>
      <c r="O198">
        <f>VLOOKUP($B198,'Tillförd energi'!$B$1:$AI$700,MATCH(O$1,'Tillförd energi'!$B$1:$AQ$1,0),FALSE)</f>
        <v>0</v>
      </c>
      <c r="P198">
        <f>VLOOKUP($B198,'Tillförd energi'!$B$1:$AI$700,MATCH(P$1,'Tillförd energi'!$B$1:$AQ$1,0),FALSE)</f>
        <v>0</v>
      </c>
      <c r="Q198">
        <f>VLOOKUP($B198,'Tillförd energi'!$B$1:$AI$700,MATCH(Q$1,'Tillförd energi'!$B$1:$AQ$1,0),FALSE)</f>
        <v>0</v>
      </c>
      <c r="R198">
        <f>VLOOKUP($B198,'Tillförd energi'!$B$1:$AI$700,MATCH(R$1,'Tillförd energi'!$B$1:$AQ$1,0),FALSE)</f>
        <v>0</v>
      </c>
      <c r="S198">
        <f>VLOOKUP($B198,'Tillförd energi'!$B$1:$AI$700,MATCH(S$1,'Tillförd energi'!$B$1:$AQ$1,0),FALSE)</f>
        <v>0</v>
      </c>
      <c r="T198">
        <f>VLOOKUP($B198,'Tillförd energi'!$B$1:$AI$700,MATCH(T$1,'Tillförd energi'!$B$1:$AQ$1,0),FALSE)</f>
        <v>0</v>
      </c>
      <c r="U198">
        <f>VLOOKUP($B198,'Tillförd energi'!$B$1:$AI$700,MATCH(U$1,'Tillförd energi'!$B$1:$AQ$1,0),FALSE)</f>
        <v>0</v>
      </c>
      <c r="V198">
        <f>VLOOKUP($B198,'Tillförd energi'!$B$1:$AI$700,MATCH(V$1,'Tillförd energi'!$B$1:$AQ$1,0),FALSE)</f>
        <v>0</v>
      </c>
      <c r="W198">
        <f>VLOOKUP($B198,'Tillförd energi'!$B$1:$AI$700,MATCH(W$1,'Tillförd energi'!$B$1:$AQ$1,0),FALSE)</f>
        <v>0</v>
      </c>
      <c r="X198">
        <f>VLOOKUP($B198,'Tillförd energi'!$B$1:$AI$700,MATCH(X$1,'Tillförd energi'!$B$1:$AQ$1,0),FALSE)</f>
        <v>0</v>
      </c>
      <c r="Y198">
        <f>VLOOKUP($B198,'Tillförd energi'!$B$1:$AI$700,MATCH(Y$1,'Tillförd energi'!$B$1:$AQ$1,0),FALSE)</f>
        <v>0</v>
      </c>
      <c r="Z198">
        <f>VLOOKUP($B198,'Tillförd energi'!$B$1:$AI$700,MATCH(Z$1,'Tillförd energi'!$B$1:$AQ$1,0),FALSE)</f>
        <v>0</v>
      </c>
      <c r="AA198">
        <f>VLOOKUP($B198,'Tillförd energi'!$B$1:$AI$700,MATCH(AA$1,'Tillförd energi'!$B$1:$AQ$1,0),FALSE)</f>
        <v>0</v>
      </c>
      <c r="AB198">
        <f>VLOOKUP($B198,'Tillförd energi'!$B$1:$AI$700,MATCH(AB$1,'Tillförd energi'!$B$1:$AQ$1,0),FALSE)</f>
        <v>0</v>
      </c>
      <c r="AC198">
        <f>VLOOKUP($B198,'Tillförd energi'!$B$1:$AI$700,MATCH(AC$1,'Tillförd energi'!$B$1:$AQ$1,0),FALSE)</f>
        <v>0</v>
      </c>
      <c r="AD198">
        <f>VLOOKUP($B198,'Tillförd energi'!$B$1:$AI$700,MATCH(AD$1,'Tillförd energi'!$B$1:$AQ$1,0),FALSE)</f>
        <v>0</v>
      </c>
      <c r="AE198">
        <f>VLOOKUP($B198,'Tillförd energi'!$B$1:$AI$700,MATCH(AE$1,'Tillförd energi'!$B$1:$AQ$1,0),FALSE)</f>
        <v>0</v>
      </c>
      <c r="AF198">
        <f>VLOOKUP($B198,'Tillförd energi'!$B$1:$AI$700,MATCH(AF$1,'Tillförd energi'!$B$1:$AQ$1,0),FALSE)</f>
        <v>0</v>
      </c>
      <c r="AG198">
        <f>IFERROR(VLOOKUP(B198,Miljö!$B$1:$AC$550,MATCH("Köpt mängd produktionsspecifik fjärrvärme:",Miljö!$B$1:$AC$1,0),FALSE)/1,0)</f>
        <v>0</v>
      </c>
      <c r="AI198">
        <f t="shared" si="58"/>
        <v>0</v>
      </c>
      <c r="AJ198">
        <f t="shared" si="59"/>
        <v>0</v>
      </c>
      <c r="AK198" t="str">
        <f>IF(ISERROR(1/VLOOKUP($B198,Leveranser!$B$1:$S$500,MATCH("såld värme (gwh)",Leveranser!$B$1:$S$1,0),FALSE)),"",VLOOKUP($B198,Leveranser!$B$1:$S$500,MATCH("såld värme (gwh)",Leveranser!$B$1:$S$1,0),FALSE))</f>
        <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195" t="str">
        <f t="shared" si="60"/>
        <v/>
      </c>
      <c r="AP198" t="str">
        <f>IFERROR(VLOOKUP($B198,Miljövärden!$B$2:$H$550,7,FALSE),"Nej, saknas")</f>
        <v>Nej</v>
      </c>
      <c r="AQ198" t="str">
        <f>IFERROR(VLOOKUP($B198,Miljövärden!$B$2:$H$550,6,FALSE),"Nej, saknas")</f>
        <v>Nej</v>
      </c>
      <c r="AU198">
        <f t="shared" si="61"/>
        <v>0</v>
      </c>
      <c r="AV198">
        <f t="shared" si="62"/>
        <v>0</v>
      </c>
      <c r="AW198">
        <f t="shared" si="63"/>
        <v>0</v>
      </c>
      <c r="AX198">
        <f t="shared" si="64"/>
        <v>0</v>
      </c>
      <c r="AZ198">
        <f t="shared" si="65"/>
        <v>0</v>
      </c>
      <c r="BC198">
        <f t="shared" si="66"/>
        <v>0</v>
      </c>
      <c r="BD198">
        <f t="shared" si="67"/>
        <v>0</v>
      </c>
      <c r="BE198">
        <f t="shared" si="68"/>
        <v>0</v>
      </c>
      <c r="BF198">
        <f t="shared" si="69"/>
        <v>0</v>
      </c>
      <c r="BG198">
        <f t="shared" si="70"/>
        <v>0</v>
      </c>
      <c r="BH198">
        <f t="shared" si="71"/>
        <v>0</v>
      </c>
      <c r="BJ198" s="195" t="e">
        <f t="shared" si="72"/>
        <v>#DIV/0!</v>
      </c>
      <c r="BK198" s="195" t="e">
        <f t="shared" si="73"/>
        <v>#DIV/0!</v>
      </c>
      <c r="BL198" s="195" t="e">
        <f t="shared" si="74"/>
        <v>#DIV/0!</v>
      </c>
      <c r="BM198" s="195" t="e">
        <f t="shared" si="75"/>
        <v>#DIV/0!</v>
      </c>
      <c r="BN198" s="195" t="e">
        <f t="shared" si="76"/>
        <v>#DIV/0!</v>
      </c>
    </row>
    <row r="199" spans="1:66" x14ac:dyDescent="0.25">
      <c r="A199" s="2" t="s">
        <v>318</v>
      </c>
      <c r="B199" s="2" t="s">
        <v>319</v>
      </c>
      <c r="C199">
        <f>VLOOKUP($B199,'Tillförd energi'!$B$1:$AI$700,MATCH(C$1,'Tillförd energi'!$B$1:$AQ$1,0),FALSE)</f>
        <v>0</v>
      </c>
      <c r="D199">
        <f>VLOOKUP($B199,'Tillförd energi'!$B$1:$AI$700,MATCH(D$1,'Tillförd energi'!$B$1:$AQ$1,0),FALSE)</f>
        <v>1.7669999999999999</v>
      </c>
      <c r="E199">
        <f>VLOOKUP($B199,'Tillförd energi'!$B$1:$AI$700,MATCH(E$1,'Tillförd energi'!$B$1:$AQ$1,0),FALSE)</f>
        <v>0</v>
      </c>
      <c r="F199">
        <f>VLOOKUP($B199,'Tillförd energi'!$B$1:$AI$700,MATCH(F$1,'Tillförd energi'!$B$1:$AQ$1,0),FALSE)</f>
        <v>0</v>
      </c>
      <c r="G199">
        <f>VLOOKUP($B199,'Tillförd energi'!$B$1:$AI$700,MATCH(G$1,'Tillförd energi'!$B$1:$AQ$1,0),FALSE)</f>
        <v>0</v>
      </c>
      <c r="H199">
        <f>VLOOKUP($B199,'Tillförd energi'!$B$1:$AI$700,MATCH(H$1,'Tillförd energi'!$B$1:$AQ$1,0),FALSE)</f>
        <v>0</v>
      </c>
      <c r="I199">
        <f>VLOOKUP($B199,'Tillförd energi'!$B$1:$AI$700,MATCH(I$1,'Tillförd energi'!$B$1:$AQ$1,0),FALSE)</f>
        <v>0</v>
      </c>
      <c r="J199">
        <f>VLOOKUP($B199,'Tillförd energi'!$B$1:$AI$700,MATCH(J$1,'Tillförd energi'!$B$1:$AQ$1,0),FALSE)</f>
        <v>0</v>
      </c>
      <c r="K199">
        <v>0</v>
      </c>
      <c r="L199">
        <f>VLOOKUP($B199,'Tillförd energi'!$B$1:$AI$700,MATCH(L$1,'Tillförd energi'!$B$1:$AQ$1,0),FALSE)</f>
        <v>0</v>
      </c>
      <c r="M199">
        <f>VLOOKUP($B199,'Tillförd energi'!$B$1:$AI$700,MATCH(M$1,'Tillförd energi'!$B$1:$AQ$1,0),FALSE)</f>
        <v>0</v>
      </c>
      <c r="N199">
        <f>VLOOKUP($B199,'Tillförd energi'!$B$1:$AI$700,MATCH(N$1,'Tillförd energi'!$B$1:$AQ$1,0),FALSE)</f>
        <v>0</v>
      </c>
      <c r="O199">
        <f>VLOOKUP($B199,'Tillförd energi'!$B$1:$AI$700,MATCH(O$1,'Tillförd energi'!$B$1:$AQ$1,0),FALSE)</f>
        <v>0</v>
      </c>
      <c r="P199">
        <f>VLOOKUP($B199,'Tillförd energi'!$B$1:$AI$700,MATCH(P$1,'Tillförd energi'!$B$1:$AQ$1,0),FALSE)</f>
        <v>0</v>
      </c>
      <c r="Q199">
        <f>VLOOKUP($B199,'Tillförd energi'!$B$1:$AI$700,MATCH(Q$1,'Tillförd energi'!$B$1:$AQ$1,0),FALSE)</f>
        <v>0</v>
      </c>
      <c r="R199">
        <f>VLOOKUP($B199,'Tillförd energi'!$B$1:$AI$700,MATCH(R$1,'Tillförd energi'!$B$1:$AQ$1,0),FALSE)</f>
        <v>0</v>
      </c>
      <c r="S199">
        <f>VLOOKUP($B199,'Tillförd energi'!$B$1:$AI$700,MATCH(S$1,'Tillförd energi'!$B$1:$AQ$1,0),FALSE)</f>
        <v>0</v>
      </c>
      <c r="T199">
        <f>VLOOKUP($B199,'Tillförd energi'!$B$1:$AI$700,MATCH(T$1,'Tillförd energi'!$B$1:$AQ$1,0),FALSE)</f>
        <v>0</v>
      </c>
      <c r="U199">
        <f>VLOOKUP($B199,'Tillförd energi'!$B$1:$AI$700,MATCH(U$1,'Tillförd energi'!$B$1:$AQ$1,0),FALSE)</f>
        <v>0</v>
      </c>
      <c r="V199">
        <f>VLOOKUP($B199,'Tillförd energi'!$B$1:$AI$700,MATCH(V$1,'Tillförd energi'!$B$1:$AQ$1,0),FALSE)</f>
        <v>0</v>
      </c>
      <c r="W199">
        <f>VLOOKUP($B199,'Tillförd energi'!$B$1:$AI$700,MATCH(W$1,'Tillförd energi'!$B$1:$AQ$1,0),FALSE)</f>
        <v>0</v>
      </c>
      <c r="X199">
        <f>VLOOKUP($B199,'Tillförd energi'!$B$1:$AI$700,MATCH(X$1,'Tillförd energi'!$B$1:$AQ$1,0),FALSE)</f>
        <v>0</v>
      </c>
      <c r="Y199">
        <f>VLOOKUP($B199,'Tillförd energi'!$B$1:$AI$700,MATCH(Y$1,'Tillförd energi'!$B$1:$AQ$1,0),FALSE)</f>
        <v>0</v>
      </c>
      <c r="Z199">
        <f>VLOOKUP($B199,'Tillförd energi'!$B$1:$AI$700,MATCH(Z$1,'Tillförd energi'!$B$1:$AQ$1,0),FALSE)</f>
        <v>0</v>
      </c>
      <c r="AA199">
        <f>VLOOKUP($B199,'Tillförd energi'!$B$1:$AI$700,MATCH(AA$1,'Tillförd energi'!$B$1:$AQ$1,0),FALSE)</f>
        <v>0</v>
      </c>
      <c r="AB199">
        <f>VLOOKUP($B199,'Tillförd energi'!$B$1:$AI$700,MATCH(AB$1,'Tillförd energi'!$B$1:$AQ$1,0),FALSE)</f>
        <v>0</v>
      </c>
      <c r="AC199">
        <f>VLOOKUP($B199,'Tillförd energi'!$B$1:$AI$700,MATCH(AC$1,'Tillförd energi'!$B$1:$AQ$1,0),FALSE)</f>
        <v>0</v>
      </c>
      <c r="AD199">
        <f>VLOOKUP($B199,'Tillförd energi'!$B$1:$AI$700,MATCH(AD$1,'Tillförd energi'!$B$1:$AQ$1,0),FALSE)</f>
        <v>54.94</v>
      </c>
      <c r="AE199">
        <f>VLOOKUP($B199,'Tillförd energi'!$B$1:$AI$700,MATCH(AE$1,'Tillförd energi'!$B$1:$AQ$1,0),FALSE)</f>
        <v>0</v>
      </c>
      <c r="AF199">
        <f>VLOOKUP($B199,'Tillförd energi'!$B$1:$AI$700,MATCH(AF$1,'Tillförd energi'!$B$1:$AQ$1,0),FALSE)</f>
        <v>1.3049999999999999</v>
      </c>
      <c r="AG199">
        <f>IFERROR(VLOOKUP(B199,Miljö!$B$1:$AC$550,MATCH("Köpt mängd produktionsspecifik fjärrvärme:",Miljö!$B$1:$AC$1,0),FALSE)/1,0)</f>
        <v>0</v>
      </c>
      <c r="AI199">
        <f t="shared" si="58"/>
        <v>58.012</v>
      </c>
      <c r="AJ199">
        <f t="shared" si="59"/>
        <v>58.012</v>
      </c>
      <c r="AK199">
        <f>IF(ISERROR(1/VLOOKUP($B199,Leveranser!$B$1:$S$500,MATCH("såld värme (gwh)",Leveranser!$B$1:$S$1,0),FALSE)),"",VLOOKUP($B199,Leveranser!$B$1:$S$500,MATCH("såld värme (gwh)",Leveranser!$B$1:$S$1,0),FALSE))</f>
        <v>43.5</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195">
        <f t="shared" si="60"/>
        <v>0.74984485968420322</v>
      </c>
      <c r="AP199" t="str">
        <f>IFERROR(VLOOKUP($B199,Miljövärden!$B$2:$H$550,7,FALSE),"Nej, saknas")</f>
        <v>Ja</v>
      </c>
      <c r="AQ199" t="str">
        <f>IFERROR(VLOOKUP($B199,Miljövärden!$B$2:$H$550,6,FALSE),"Nej, saknas")</f>
        <v>Nej</v>
      </c>
      <c r="AU199">
        <f t="shared" si="61"/>
        <v>1.3049999999999999</v>
      </c>
      <c r="AV199">
        <f t="shared" si="62"/>
        <v>0</v>
      </c>
      <c r="AW199">
        <f t="shared" si="63"/>
        <v>0</v>
      </c>
      <c r="AX199">
        <f t="shared" si="64"/>
        <v>0</v>
      </c>
      <c r="AZ199">
        <f t="shared" si="65"/>
        <v>0</v>
      </c>
      <c r="BC199">
        <f t="shared" si="66"/>
        <v>1.7669999999999999</v>
      </c>
      <c r="BD199">
        <f t="shared" si="67"/>
        <v>0</v>
      </c>
      <c r="BE199">
        <f t="shared" si="68"/>
        <v>0</v>
      </c>
      <c r="BF199">
        <f t="shared" si="69"/>
        <v>54.94</v>
      </c>
      <c r="BG199">
        <f t="shared" si="70"/>
        <v>1.3049999999999999</v>
      </c>
      <c r="BH199">
        <f t="shared" si="71"/>
        <v>58.012</v>
      </c>
      <c r="BJ199" s="195">
        <f t="shared" si="72"/>
        <v>3.0459215334758323E-2</v>
      </c>
      <c r="BK199" s="195">
        <f t="shared" si="73"/>
        <v>0</v>
      </c>
      <c r="BL199" s="195">
        <f t="shared" si="74"/>
        <v>0</v>
      </c>
      <c r="BM199" s="195">
        <f t="shared" si="75"/>
        <v>0.94704543887471548</v>
      </c>
      <c r="BN199" s="195">
        <f t="shared" si="76"/>
        <v>2.2495345790526096E-2</v>
      </c>
    </row>
    <row r="200" spans="1:66" x14ac:dyDescent="0.25">
      <c r="A200" s="2" t="s">
        <v>320</v>
      </c>
      <c r="B200" s="2" t="s">
        <v>321</v>
      </c>
      <c r="C200">
        <f>VLOOKUP($B200,'Tillförd energi'!$B$1:$AI$700,MATCH(C$1,'Tillförd energi'!$B$1:$AQ$1,0),FALSE)</f>
        <v>0</v>
      </c>
      <c r="D200">
        <f>VLOOKUP($B200,'Tillförd energi'!$B$1:$AI$700,MATCH(D$1,'Tillförd energi'!$B$1:$AQ$1,0),FALSE)</f>
        <v>5.0049999999999999</v>
      </c>
      <c r="E200">
        <f>VLOOKUP($B200,'Tillförd energi'!$B$1:$AI$700,MATCH(E$1,'Tillförd energi'!$B$1:$AQ$1,0),FALSE)</f>
        <v>0</v>
      </c>
      <c r="F200">
        <f>VLOOKUP($B200,'Tillförd energi'!$B$1:$AI$700,MATCH(F$1,'Tillförd energi'!$B$1:$AQ$1,0),FALSE)</f>
        <v>0</v>
      </c>
      <c r="G200">
        <f>VLOOKUP($B200,'Tillförd energi'!$B$1:$AI$700,MATCH(G$1,'Tillförd energi'!$B$1:$AQ$1,0),FALSE)</f>
        <v>0</v>
      </c>
      <c r="H200">
        <f>VLOOKUP($B200,'Tillförd energi'!$B$1:$AI$700,MATCH(H$1,'Tillförd energi'!$B$1:$AQ$1,0),FALSE)</f>
        <v>0</v>
      </c>
      <c r="I200">
        <f>VLOOKUP($B200,'Tillförd energi'!$B$1:$AI$700,MATCH(I$1,'Tillförd energi'!$B$1:$AQ$1,0),FALSE)</f>
        <v>305.01</v>
      </c>
      <c r="J200">
        <f>VLOOKUP($B200,'Tillförd energi'!$B$1:$AI$700,MATCH(J$1,'Tillförd energi'!$B$1:$AQ$1,0),FALSE)</f>
        <v>0</v>
      </c>
      <c r="K200">
        <v>0</v>
      </c>
      <c r="L200">
        <f>VLOOKUP($B200,'Tillförd energi'!$B$1:$AI$700,MATCH(L$1,'Tillförd energi'!$B$1:$AQ$1,0),FALSE)</f>
        <v>0.14000000000000001</v>
      </c>
      <c r="M200">
        <f>VLOOKUP($B200,'Tillförd energi'!$B$1:$AI$700,MATCH(M$1,'Tillförd energi'!$B$1:$AQ$1,0),FALSE)</f>
        <v>0</v>
      </c>
      <c r="N200">
        <f>VLOOKUP($B200,'Tillförd energi'!$B$1:$AI$700,MATCH(N$1,'Tillförd energi'!$B$1:$AQ$1,0),FALSE)</f>
        <v>0</v>
      </c>
      <c r="O200">
        <f>VLOOKUP($B200,'Tillförd energi'!$B$1:$AI$700,MATCH(O$1,'Tillförd energi'!$B$1:$AQ$1,0),FALSE)</f>
        <v>0</v>
      </c>
      <c r="P200">
        <f>VLOOKUP($B200,'Tillförd energi'!$B$1:$AI$700,MATCH(P$1,'Tillförd energi'!$B$1:$AQ$1,0),FALSE)</f>
        <v>0</v>
      </c>
      <c r="Q200">
        <f>VLOOKUP($B200,'Tillförd energi'!$B$1:$AI$700,MATCH(Q$1,'Tillförd energi'!$B$1:$AQ$1,0),FALSE)</f>
        <v>0</v>
      </c>
      <c r="R200">
        <f>VLOOKUP($B200,'Tillförd energi'!$B$1:$AI$700,MATCH(R$1,'Tillförd energi'!$B$1:$AQ$1,0),FALSE)</f>
        <v>0</v>
      </c>
      <c r="S200">
        <f>VLOOKUP($B200,'Tillförd energi'!$B$1:$AI$700,MATCH(S$1,'Tillförd energi'!$B$1:$AQ$1,0),FALSE)</f>
        <v>0</v>
      </c>
      <c r="T200">
        <f>VLOOKUP($B200,'Tillförd energi'!$B$1:$AI$700,MATCH(T$1,'Tillförd energi'!$B$1:$AQ$1,0),FALSE)</f>
        <v>0</v>
      </c>
      <c r="U200">
        <f>VLOOKUP($B200,'Tillförd energi'!$B$1:$AI$700,MATCH(U$1,'Tillförd energi'!$B$1:$AQ$1,0),FALSE)</f>
        <v>0</v>
      </c>
      <c r="V200">
        <f>VLOOKUP($B200,'Tillförd energi'!$B$1:$AI$700,MATCH(V$1,'Tillförd energi'!$B$1:$AQ$1,0),FALSE)</f>
        <v>0</v>
      </c>
      <c r="W200">
        <f>VLOOKUP($B200,'Tillförd energi'!$B$1:$AI$700,MATCH(W$1,'Tillförd energi'!$B$1:$AQ$1,0),FALSE)</f>
        <v>10.833</v>
      </c>
      <c r="X200">
        <f>VLOOKUP($B200,'Tillförd energi'!$B$1:$AI$700,MATCH(X$1,'Tillförd energi'!$B$1:$AQ$1,0),FALSE)</f>
        <v>0</v>
      </c>
      <c r="Y200">
        <f>VLOOKUP($B200,'Tillförd energi'!$B$1:$AI$700,MATCH(Y$1,'Tillförd energi'!$B$1:$AQ$1,0),FALSE)</f>
        <v>0</v>
      </c>
      <c r="Z200">
        <f>VLOOKUP($B200,'Tillförd energi'!$B$1:$AI$700,MATCH(Z$1,'Tillförd energi'!$B$1:$AQ$1,0),FALSE)</f>
        <v>0</v>
      </c>
      <c r="AA200">
        <f>VLOOKUP($B200,'Tillförd energi'!$B$1:$AI$700,MATCH(AA$1,'Tillförd energi'!$B$1:$AQ$1,0),FALSE)</f>
        <v>0</v>
      </c>
      <c r="AB200">
        <f>VLOOKUP($B200,'Tillförd energi'!$B$1:$AI$700,MATCH(AB$1,'Tillförd energi'!$B$1:$AQ$1,0),FALSE)</f>
        <v>0</v>
      </c>
      <c r="AC200">
        <f>VLOOKUP($B200,'Tillförd energi'!$B$1:$AI$700,MATCH(AC$1,'Tillförd energi'!$B$1:$AQ$1,0),FALSE)</f>
        <v>32.6</v>
      </c>
      <c r="AD200">
        <f>VLOOKUP($B200,'Tillförd energi'!$B$1:$AI$700,MATCH(AD$1,'Tillförd energi'!$B$1:$AQ$1,0),FALSE)</f>
        <v>9.6519999999999992</v>
      </c>
      <c r="AE200">
        <f>VLOOKUP($B200,'Tillförd energi'!$B$1:$AI$700,MATCH(AE$1,'Tillförd energi'!$B$1:$AQ$1,0),FALSE)</f>
        <v>0</v>
      </c>
      <c r="AF200">
        <f>VLOOKUP($B200,'Tillförd energi'!$B$1:$AI$700,MATCH(AF$1,'Tillförd energi'!$B$1:$AQ$1,0),FALSE)</f>
        <v>24.207100000000001</v>
      </c>
      <c r="AG200">
        <f>IFERROR(VLOOKUP(B200,Miljö!$B$1:$AC$550,MATCH("Köpt mängd produktionsspecifik fjärrvärme:",Miljö!$B$1:$AC$1,0),FALSE)/1,0)</f>
        <v>0</v>
      </c>
      <c r="AI200">
        <f t="shared" si="58"/>
        <v>387.44710000000003</v>
      </c>
      <c r="AJ200">
        <f t="shared" si="59"/>
        <v>387.44710000000003</v>
      </c>
      <c r="AK200">
        <f>IF(ISERROR(1/VLOOKUP($B200,Leveranser!$B$1:$S$500,MATCH("såld värme (gwh)",Leveranser!$B$1:$S$1,0),FALSE)),"",VLOOKUP($B200,Leveranser!$B$1:$S$500,MATCH("såld värme (gwh)",Leveranser!$B$1:$S$1,0),FALSE))</f>
        <v>297.53699999999998</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195">
        <f t="shared" si="60"/>
        <v>0.76794225585892872</v>
      </c>
      <c r="AP200" t="str">
        <f>IFERROR(VLOOKUP($B200,Miljövärden!$B$2:$H$550,7,FALSE),"Nej, saknas")</f>
        <v>Ja</v>
      </c>
      <c r="AQ200" t="str">
        <f>IFERROR(VLOOKUP($B200,Miljövärden!$B$2:$H$550,6,FALSE),"Nej, saknas")</f>
        <v>Nej</v>
      </c>
      <c r="AU200">
        <f t="shared" si="61"/>
        <v>24.207100000000001</v>
      </c>
      <c r="AV200">
        <f t="shared" si="62"/>
        <v>0</v>
      </c>
      <c r="AW200">
        <f t="shared" si="63"/>
        <v>0</v>
      </c>
      <c r="AX200">
        <f t="shared" si="64"/>
        <v>0</v>
      </c>
      <c r="AZ200">
        <f t="shared" si="65"/>
        <v>10.973000000000001</v>
      </c>
      <c r="BC200">
        <f t="shared" si="66"/>
        <v>5.0049999999999999</v>
      </c>
      <c r="BD200">
        <f t="shared" si="67"/>
        <v>0</v>
      </c>
      <c r="BE200">
        <f t="shared" si="68"/>
        <v>10.833</v>
      </c>
      <c r="BF200">
        <f t="shared" si="69"/>
        <v>347.40199999999999</v>
      </c>
      <c r="BG200">
        <f t="shared" si="70"/>
        <v>24.207100000000001</v>
      </c>
      <c r="BH200">
        <f t="shared" si="71"/>
        <v>387.44710000000003</v>
      </c>
      <c r="BJ200" s="195">
        <f t="shared" si="72"/>
        <v>1.2917892532941915E-2</v>
      </c>
      <c r="BK200" s="195">
        <f t="shared" si="73"/>
        <v>0</v>
      </c>
      <c r="BL200" s="195">
        <f t="shared" si="74"/>
        <v>2.7959946015856097E-2</v>
      </c>
      <c r="BM200" s="195">
        <f t="shared" si="75"/>
        <v>0.89664369664916821</v>
      </c>
      <c r="BN200" s="195">
        <f t="shared" si="76"/>
        <v>6.2478464802033618E-2</v>
      </c>
    </row>
    <row r="201" spans="1:66" x14ac:dyDescent="0.25">
      <c r="A201" s="2" t="s">
        <v>322</v>
      </c>
      <c r="B201" s="2" t="s">
        <v>323</v>
      </c>
      <c r="C201">
        <f>VLOOKUP($B201,'Tillförd energi'!$B$1:$AI$700,MATCH(C$1,'Tillförd energi'!$B$1:$AQ$1,0),FALSE)</f>
        <v>0</v>
      </c>
      <c r="D201">
        <f>VLOOKUP($B201,'Tillförd energi'!$B$1:$AI$700,MATCH(D$1,'Tillförd energi'!$B$1:$AQ$1,0),FALSE)</f>
        <v>0.161</v>
      </c>
      <c r="E201">
        <f>VLOOKUP($B201,'Tillförd energi'!$B$1:$AI$700,MATCH(E$1,'Tillförd energi'!$B$1:$AQ$1,0),FALSE)</f>
        <v>0</v>
      </c>
      <c r="F201">
        <f>VLOOKUP($B201,'Tillförd energi'!$B$1:$AI$700,MATCH(F$1,'Tillförd energi'!$B$1:$AQ$1,0),FALSE)</f>
        <v>0</v>
      </c>
      <c r="G201">
        <f>VLOOKUP($B201,'Tillförd energi'!$B$1:$AI$700,MATCH(G$1,'Tillförd energi'!$B$1:$AQ$1,0),FALSE)</f>
        <v>0</v>
      </c>
      <c r="H201">
        <f>VLOOKUP($B201,'Tillförd energi'!$B$1:$AI$700,MATCH(H$1,'Tillförd energi'!$B$1:$AQ$1,0),FALSE)</f>
        <v>0</v>
      </c>
      <c r="I201">
        <f>VLOOKUP($B201,'Tillförd energi'!$B$1:$AI$700,MATCH(I$1,'Tillförd energi'!$B$1:$AQ$1,0),FALSE)</f>
        <v>0</v>
      </c>
      <c r="J201">
        <f>VLOOKUP($B201,'Tillförd energi'!$B$1:$AI$700,MATCH(J$1,'Tillförd energi'!$B$1:$AQ$1,0),FALSE)</f>
        <v>0</v>
      </c>
      <c r="K201">
        <v>0</v>
      </c>
      <c r="L201">
        <f>VLOOKUP($B201,'Tillförd energi'!$B$1:$AI$700,MATCH(L$1,'Tillförd energi'!$B$1:$AQ$1,0),FALSE)</f>
        <v>0</v>
      </c>
      <c r="M201">
        <f>VLOOKUP($B201,'Tillförd energi'!$B$1:$AI$700,MATCH(M$1,'Tillförd energi'!$B$1:$AQ$1,0),FALSE)</f>
        <v>0</v>
      </c>
      <c r="N201">
        <f>VLOOKUP($B201,'Tillförd energi'!$B$1:$AI$700,MATCH(N$1,'Tillförd energi'!$B$1:$AQ$1,0),FALSE)</f>
        <v>0</v>
      </c>
      <c r="O201">
        <f>VLOOKUP($B201,'Tillförd energi'!$B$1:$AI$700,MATCH(O$1,'Tillförd energi'!$B$1:$AQ$1,0),FALSE)</f>
        <v>0</v>
      </c>
      <c r="P201">
        <f>VLOOKUP($B201,'Tillförd energi'!$B$1:$AI$700,MATCH(P$1,'Tillförd energi'!$B$1:$AQ$1,0),FALSE)</f>
        <v>0</v>
      </c>
      <c r="Q201">
        <f>VLOOKUP($B201,'Tillförd energi'!$B$1:$AI$700,MATCH(Q$1,'Tillförd energi'!$B$1:$AQ$1,0),FALSE)</f>
        <v>15.6471</v>
      </c>
      <c r="R201">
        <f>VLOOKUP($B201,'Tillförd energi'!$B$1:$AI$700,MATCH(R$1,'Tillförd energi'!$B$1:$AQ$1,0),FALSE)</f>
        <v>0</v>
      </c>
      <c r="S201">
        <f>VLOOKUP($B201,'Tillförd energi'!$B$1:$AI$700,MATCH(S$1,'Tillförd energi'!$B$1:$AQ$1,0),FALSE)</f>
        <v>0</v>
      </c>
      <c r="T201">
        <f>VLOOKUP($B201,'Tillförd energi'!$B$1:$AI$700,MATCH(T$1,'Tillförd energi'!$B$1:$AQ$1,0),FALSE)</f>
        <v>0</v>
      </c>
      <c r="U201">
        <f>VLOOKUP($B201,'Tillförd energi'!$B$1:$AI$700,MATCH(U$1,'Tillförd energi'!$B$1:$AQ$1,0),FALSE)</f>
        <v>0</v>
      </c>
      <c r="V201">
        <f>VLOOKUP($B201,'Tillförd energi'!$B$1:$AI$700,MATCH(V$1,'Tillförd energi'!$B$1:$AQ$1,0),FALSE)</f>
        <v>0</v>
      </c>
      <c r="W201">
        <f>VLOOKUP($B201,'Tillförd energi'!$B$1:$AI$700,MATCH(W$1,'Tillförd energi'!$B$1:$AQ$1,0),FALSE)</f>
        <v>0</v>
      </c>
      <c r="X201">
        <f>VLOOKUP($B201,'Tillförd energi'!$B$1:$AI$700,MATCH(X$1,'Tillförd energi'!$B$1:$AQ$1,0),FALSE)</f>
        <v>0</v>
      </c>
      <c r="Y201">
        <f>VLOOKUP($B201,'Tillförd energi'!$B$1:$AI$700,MATCH(Y$1,'Tillförd energi'!$B$1:$AQ$1,0),FALSE)</f>
        <v>0</v>
      </c>
      <c r="Z201">
        <f>VLOOKUP($B201,'Tillförd energi'!$B$1:$AI$700,MATCH(Z$1,'Tillförd energi'!$B$1:$AQ$1,0),FALSE)</f>
        <v>0</v>
      </c>
      <c r="AA201">
        <f>VLOOKUP($B201,'Tillförd energi'!$B$1:$AI$700,MATCH(AA$1,'Tillförd energi'!$B$1:$AQ$1,0),FALSE)</f>
        <v>0</v>
      </c>
      <c r="AB201">
        <f>VLOOKUP($B201,'Tillförd energi'!$B$1:$AI$700,MATCH(AB$1,'Tillförd energi'!$B$1:$AQ$1,0),FALSE)</f>
        <v>0</v>
      </c>
      <c r="AC201">
        <f>VLOOKUP($B201,'Tillförd energi'!$B$1:$AI$700,MATCH(AC$1,'Tillförd energi'!$B$1:$AQ$1,0),FALSE)</f>
        <v>0</v>
      </c>
      <c r="AD201">
        <f>VLOOKUP($B201,'Tillförd energi'!$B$1:$AI$700,MATCH(AD$1,'Tillförd energi'!$B$1:$AQ$1,0),FALSE)</f>
        <v>0</v>
      </c>
      <c r="AE201">
        <f>VLOOKUP($B201,'Tillförd energi'!$B$1:$AI$700,MATCH(AE$1,'Tillförd energi'!$B$1:$AQ$1,0),FALSE)</f>
        <v>0</v>
      </c>
      <c r="AF201">
        <f>VLOOKUP($B201,'Tillförd energi'!$B$1:$AI$700,MATCH(AF$1,'Tillförd energi'!$B$1:$AQ$1,0),FALSE)</f>
        <v>0.35685</v>
      </c>
      <c r="AG201">
        <f>IFERROR(VLOOKUP(B201,Miljö!$B$1:$AC$550,MATCH("Köpt mängd produktionsspecifik fjärrvärme:",Miljö!$B$1:$AC$1,0),FALSE)/1,0)</f>
        <v>0</v>
      </c>
      <c r="AI201">
        <f t="shared" si="58"/>
        <v>16.164950000000001</v>
      </c>
      <c r="AJ201">
        <f t="shared" si="59"/>
        <v>16.164950000000001</v>
      </c>
      <c r="AK201">
        <f>IF(ISERROR(1/VLOOKUP($B201,Leveranser!$B$1:$S$500,MATCH("såld värme (gwh)",Leveranser!$B$1:$S$1,0),FALSE)),"",VLOOKUP($B201,Leveranser!$B$1:$S$500,MATCH("såld värme (gwh)",Leveranser!$B$1:$S$1,0),FALSE))</f>
        <v>11.895</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195">
        <f t="shared" si="60"/>
        <v>0.7358513326672832</v>
      </c>
      <c r="AP201" t="str">
        <f>IFERROR(VLOOKUP($B201,Miljövärden!$B$2:$H$550,7,FALSE),"Nej, saknas")</f>
        <v>Ja</v>
      </c>
      <c r="AQ201" t="str">
        <f>IFERROR(VLOOKUP($B201,Miljövärden!$B$2:$H$550,6,FALSE),"Nej, saknas")</f>
        <v>Nej</v>
      </c>
      <c r="AU201">
        <f t="shared" si="61"/>
        <v>0.35685</v>
      </c>
      <c r="AV201">
        <f t="shared" si="62"/>
        <v>0</v>
      </c>
      <c r="AW201">
        <f t="shared" si="63"/>
        <v>15.6471</v>
      </c>
      <c r="AX201">
        <f t="shared" si="64"/>
        <v>0</v>
      </c>
      <c r="AZ201">
        <f t="shared" si="65"/>
        <v>15.6471</v>
      </c>
      <c r="BC201">
        <f t="shared" si="66"/>
        <v>0.161</v>
      </c>
      <c r="BD201">
        <f t="shared" si="67"/>
        <v>0</v>
      </c>
      <c r="BE201">
        <f t="shared" si="68"/>
        <v>15.6471</v>
      </c>
      <c r="BF201">
        <f t="shared" si="69"/>
        <v>0</v>
      </c>
      <c r="BG201">
        <f t="shared" si="70"/>
        <v>0.35685</v>
      </c>
      <c r="BH201">
        <f t="shared" si="71"/>
        <v>16.164950000000001</v>
      </c>
      <c r="BJ201" s="195">
        <f t="shared" si="72"/>
        <v>9.9598204757824788E-3</v>
      </c>
      <c r="BK201" s="195">
        <f t="shared" si="73"/>
        <v>0</v>
      </c>
      <c r="BL201" s="195">
        <f t="shared" si="74"/>
        <v>0.96796463954419898</v>
      </c>
      <c r="BM201" s="195">
        <f t="shared" si="75"/>
        <v>0</v>
      </c>
      <c r="BN201" s="195">
        <f t="shared" si="76"/>
        <v>2.2075539980018495E-2</v>
      </c>
    </row>
    <row r="202" spans="1:66" x14ac:dyDescent="0.25">
      <c r="A202" s="2" t="s">
        <v>324</v>
      </c>
      <c r="B202" s="2" t="s">
        <v>325</v>
      </c>
      <c r="C202">
        <f>VLOOKUP($B202,'Tillförd energi'!$B$1:$AI$700,MATCH(C$1,'Tillförd energi'!$B$1:$AQ$1,0),FALSE)</f>
        <v>0</v>
      </c>
      <c r="D202">
        <f>VLOOKUP($B202,'Tillförd energi'!$B$1:$AI$700,MATCH(D$1,'Tillförd energi'!$B$1:$AQ$1,0),FALSE)</f>
        <v>0.44</v>
      </c>
      <c r="E202">
        <f>VLOOKUP($B202,'Tillförd energi'!$B$1:$AI$700,MATCH(E$1,'Tillförd energi'!$B$1:$AQ$1,0),FALSE)</f>
        <v>0</v>
      </c>
      <c r="F202">
        <f>VLOOKUP($B202,'Tillförd energi'!$B$1:$AI$700,MATCH(F$1,'Tillförd energi'!$B$1:$AQ$1,0),FALSE)</f>
        <v>0</v>
      </c>
      <c r="G202">
        <f>VLOOKUP($B202,'Tillförd energi'!$B$1:$AI$700,MATCH(G$1,'Tillförd energi'!$B$1:$AQ$1,0),FALSE)</f>
        <v>0</v>
      </c>
      <c r="H202">
        <f>VLOOKUP($B202,'Tillförd energi'!$B$1:$AI$700,MATCH(H$1,'Tillförd energi'!$B$1:$AQ$1,0),FALSE)</f>
        <v>0</v>
      </c>
      <c r="I202">
        <f>VLOOKUP($B202,'Tillförd energi'!$B$1:$AI$700,MATCH(I$1,'Tillförd energi'!$B$1:$AQ$1,0),FALSE)</f>
        <v>0</v>
      </c>
      <c r="J202">
        <f>VLOOKUP($B202,'Tillförd energi'!$B$1:$AI$700,MATCH(J$1,'Tillförd energi'!$B$1:$AQ$1,0),FALSE)</f>
        <v>0</v>
      </c>
      <c r="K202">
        <v>0</v>
      </c>
      <c r="L202">
        <f>VLOOKUP($B202,'Tillförd energi'!$B$1:$AI$700,MATCH(L$1,'Tillförd energi'!$B$1:$AQ$1,0),FALSE)</f>
        <v>0</v>
      </c>
      <c r="M202">
        <f>VLOOKUP($B202,'Tillförd energi'!$B$1:$AI$700,MATCH(M$1,'Tillförd energi'!$B$1:$AQ$1,0),FALSE)</f>
        <v>0</v>
      </c>
      <c r="N202">
        <f>VLOOKUP($B202,'Tillförd energi'!$B$1:$AI$700,MATCH(N$1,'Tillförd energi'!$B$1:$AQ$1,0),FALSE)</f>
        <v>0</v>
      </c>
      <c r="O202">
        <f>VLOOKUP($B202,'Tillförd energi'!$B$1:$AI$700,MATCH(O$1,'Tillförd energi'!$B$1:$AQ$1,0),FALSE)</f>
        <v>0</v>
      </c>
      <c r="P202">
        <f>VLOOKUP($B202,'Tillförd energi'!$B$1:$AI$700,MATCH(P$1,'Tillförd energi'!$B$1:$AQ$1,0),FALSE)</f>
        <v>0</v>
      </c>
      <c r="Q202">
        <f>VLOOKUP($B202,'Tillförd energi'!$B$1:$AI$700,MATCH(Q$1,'Tillförd energi'!$B$1:$AQ$1,0),FALSE)</f>
        <v>0</v>
      </c>
      <c r="R202">
        <f>VLOOKUP($B202,'Tillförd energi'!$B$1:$AI$700,MATCH(R$1,'Tillförd energi'!$B$1:$AQ$1,0),FALSE)</f>
        <v>0</v>
      </c>
      <c r="S202">
        <f>VLOOKUP($B202,'Tillförd energi'!$B$1:$AI$700,MATCH(S$1,'Tillförd energi'!$B$1:$AQ$1,0),FALSE)</f>
        <v>0</v>
      </c>
      <c r="T202">
        <f>VLOOKUP($B202,'Tillförd energi'!$B$1:$AI$700,MATCH(T$1,'Tillförd energi'!$B$1:$AQ$1,0),FALSE)</f>
        <v>0</v>
      </c>
      <c r="U202">
        <f>VLOOKUP($B202,'Tillförd energi'!$B$1:$AI$700,MATCH(U$1,'Tillförd energi'!$B$1:$AQ$1,0),FALSE)</f>
        <v>0</v>
      </c>
      <c r="V202">
        <f>VLOOKUP($B202,'Tillförd energi'!$B$1:$AI$700,MATCH(V$1,'Tillförd energi'!$B$1:$AQ$1,0),FALSE)</f>
        <v>0</v>
      </c>
      <c r="W202">
        <f>VLOOKUP($B202,'Tillförd energi'!$B$1:$AI$700,MATCH(W$1,'Tillförd energi'!$B$1:$AQ$1,0),FALSE)</f>
        <v>0</v>
      </c>
      <c r="X202">
        <f>VLOOKUP($B202,'Tillförd energi'!$B$1:$AI$700,MATCH(X$1,'Tillförd energi'!$B$1:$AQ$1,0),FALSE)</f>
        <v>1.1764699999999999E-2</v>
      </c>
      <c r="Y202">
        <f>VLOOKUP($B202,'Tillförd energi'!$B$1:$AI$700,MATCH(Y$1,'Tillförd energi'!$B$1:$AQ$1,0),FALSE)</f>
        <v>0</v>
      </c>
      <c r="Z202">
        <f>VLOOKUP($B202,'Tillförd energi'!$B$1:$AI$700,MATCH(Z$1,'Tillförd energi'!$B$1:$AQ$1,0),FALSE)</f>
        <v>0</v>
      </c>
      <c r="AA202">
        <f>VLOOKUP($B202,'Tillförd energi'!$B$1:$AI$700,MATCH(AA$1,'Tillförd energi'!$B$1:$AQ$1,0),FALSE)</f>
        <v>0</v>
      </c>
      <c r="AB202">
        <f>VLOOKUP($B202,'Tillförd energi'!$B$1:$AI$700,MATCH(AB$1,'Tillförd energi'!$B$1:$AQ$1,0),FALSE)</f>
        <v>0</v>
      </c>
      <c r="AC202">
        <f>VLOOKUP($B202,'Tillförd energi'!$B$1:$AI$700,MATCH(AC$1,'Tillförd energi'!$B$1:$AQ$1,0),FALSE)</f>
        <v>0</v>
      </c>
      <c r="AD202">
        <f>VLOOKUP($B202,'Tillförd energi'!$B$1:$AI$700,MATCH(AD$1,'Tillförd energi'!$B$1:$AQ$1,0),FALSE)</f>
        <v>17.5</v>
      </c>
      <c r="AE202">
        <f>VLOOKUP($B202,'Tillförd energi'!$B$1:$AI$700,MATCH(AE$1,'Tillförd energi'!$B$1:$AQ$1,0),FALSE)</f>
        <v>0</v>
      </c>
      <c r="AF202">
        <f>VLOOKUP($B202,'Tillförd energi'!$B$1:$AI$700,MATCH(AF$1,'Tillförd energi'!$B$1:$AQ$1,0),FALSE)</f>
        <v>0.08</v>
      </c>
      <c r="AG202">
        <f>IFERROR(VLOOKUP(B202,Miljö!$B$1:$AC$550,MATCH("Köpt mängd produktionsspecifik fjärrvärme:",Miljö!$B$1:$AC$1,0),FALSE)/1,0)</f>
        <v>0</v>
      </c>
      <c r="AI202">
        <f t="shared" si="58"/>
        <v>18.031764699999997</v>
      </c>
      <c r="AJ202">
        <f t="shared" si="59"/>
        <v>18.031764699999997</v>
      </c>
      <c r="AK202">
        <f>IF(ISERROR(1/VLOOKUP($B202,Leveranser!$B$1:$S$500,MATCH("såld värme (gwh)",Leveranser!$B$1:$S$1,0),FALSE)),"",VLOOKUP($B202,Leveranser!$B$1:$S$500,MATCH("såld värme (gwh)",Leveranser!$B$1:$S$1,0),FALSE))</f>
        <v>14.45</v>
      </c>
      <c r="AL202">
        <f>VLOOKUP($B202,Leveranser!$B$1:$Y$500,MATCH("Totalt såld fjärrvärme till andra fjärrvärmeföretag",Leveranser!$B$1:$AA$1,0),FALSE)</f>
        <v>0</v>
      </c>
      <c r="AM202">
        <f>IF(ISERROR(1/VLOOKUP($B202,Miljö!$B$1:$S$500,MATCH("Såld mängd produktionsspecifik fjärrvärme (GWh)",Miljö!$B$1:$R$1,0),FALSE)),0,VLOOKUP($B202,Miljö!$B$1:$S$500,MATCH("Såld mängd produktionsspecifik fjärrvärme (GWh)",Miljö!$B$1:$R$1,0),FALSE))</f>
        <v>0</v>
      </c>
      <c r="AN202" s="195">
        <f t="shared" si="60"/>
        <v>0.80136360696854048</v>
      </c>
      <c r="AP202" t="str">
        <f>IFERROR(VLOOKUP($B202,Miljövärden!$B$2:$H$550,7,FALSE),"Nej, saknas")</f>
        <v>Ja</v>
      </c>
      <c r="AQ202" t="str">
        <f>IFERROR(VLOOKUP($B202,Miljövärden!$B$2:$H$550,6,FALSE),"Nej, saknas")</f>
        <v>Nej</v>
      </c>
      <c r="AU202">
        <f t="shared" si="61"/>
        <v>0.08</v>
      </c>
      <c r="AV202">
        <f t="shared" si="62"/>
        <v>1.1764699999999999E-2</v>
      </c>
      <c r="AW202">
        <f t="shared" si="63"/>
        <v>0</v>
      </c>
      <c r="AX202">
        <f t="shared" si="64"/>
        <v>0</v>
      </c>
      <c r="AZ202">
        <f t="shared" si="65"/>
        <v>1.1764699999999999E-2</v>
      </c>
      <c r="BC202">
        <f t="shared" si="66"/>
        <v>0.44</v>
      </c>
      <c r="BD202">
        <f t="shared" si="67"/>
        <v>0</v>
      </c>
      <c r="BE202">
        <f t="shared" si="68"/>
        <v>1.1764699999999999E-2</v>
      </c>
      <c r="BF202">
        <f t="shared" si="69"/>
        <v>17.5</v>
      </c>
      <c r="BG202">
        <f t="shared" si="70"/>
        <v>0.08</v>
      </c>
      <c r="BH202">
        <f t="shared" si="71"/>
        <v>18.031764699999997</v>
      </c>
      <c r="BJ202" s="195">
        <f t="shared" si="72"/>
        <v>2.4401383187969399E-2</v>
      </c>
      <c r="BK202" s="195">
        <f t="shared" si="73"/>
        <v>0</v>
      </c>
      <c r="BL202" s="195">
        <f t="shared" si="74"/>
        <v>6.5244307452614453E-4</v>
      </c>
      <c r="BM202" s="195">
        <f t="shared" si="75"/>
        <v>0.97050955861241928</v>
      </c>
      <c r="BN202" s="195">
        <f t="shared" si="76"/>
        <v>4.4366151250853454E-3</v>
      </c>
    </row>
    <row r="203" spans="1:66" x14ac:dyDescent="0.25">
      <c r="A203" s="2" t="s">
        <v>324</v>
      </c>
      <c r="B203" s="2" t="s">
        <v>326</v>
      </c>
      <c r="C203">
        <f>VLOOKUP($B203,'Tillförd energi'!$B$1:$AI$700,MATCH(C$1,'Tillförd energi'!$B$1:$AQ$1,0),FALSE)</f>
        <v>0</v>
      </c>
      <c r="D203">
        <f>VLOOKUP($B203,'Tillförd energi'!$B$1:$AI$700,MATCH(D$1,'Tillförd energi'!$B$1:$AQ$1,0),FALSE)</f>
        <v>3.4790000000000001</v>
      </c>
      <c r="E203">
        <f>VLOOKUP($B203,'Tillförd energi'!$B$1:$AI$700,MATCH(E$1,'Tillförd energi'!$B$1:$AQ$1,0),FALSE)</f>
        <v>0</v>
      </c>
      <c r="F203">
        <f>VLOOKUP($B203,'Tillförd energi'!$B$1:$AI$700,MATCH(F$1,'Tillförd energi'!$B$1:$AQ$1,0),FALSE)</f>
        <v>0</v>
      </c>
      <c r="G203">
        <f>VLOOKUP($B203,'Tillförd energi'!$B$1:$AI$700,MATCH(G$1,'Tillförd energi'!$B$1:$AQ$1,0),FALSE)</f>
        <v>0</v>
      </c>
      <c r="H203">
        <f>VLOOKUP($B203,'Tillförd energi'!$B$1:$AI$700,MATCH(H$1,'Tillförd energi'!$B$1:$AQ$1,0),FALSE)</f>
        <v>0</v>
      </c>
      <c r="I203">
        <f>VLOOKUP($B203,'Tillförd energi'!$B$1:$AI$700,MATCH(I$1,'Tillförd energi'!$B$1:$AQ$1,0),FALSE)</f>
        <v>0</v>
      </c>
      <c r="J203">
        <f>VLOOKUP($B203,'Tillförd energi'!$B$1:$AI$700,MATCH(J$1,'Tillförd energi'!$B$1:$AQ$1,0),FALSE)</f>
        <v>0</v>
      </c>
      <c r="K203">
        <v>0</v>
      </c>
      <c r="L203">
        <f>VLOOKUP($B203,'Tillförd energi'!$B$1:$AI$700,MATCH(L$1,'Tillförd energi'!$B$1:$AQ$1,0),FALSE)</f>
        <v>0</v>
      </c>
      <c r="M203">
        <f>VLOOKUP($B203,'Tillförd energi'!$B$1:$AI$700,MATCH(M$1,'Tillförd energi'!$B$1:$AQ$1,0),FALSE)</f>
        <v>0</v>
      </c>
      <c r="N203">
        <f>VLOOKUP($B203,'Tillförd energi'!$B$1:$AI$700,MATCH(N$1,'Tillförd energi'!$B$1:$AQ$1,0),FALSE)</f>
        <v>0</v>
      </c>
      <c r="O203">
        <f>VLOOKUP($B203,'Tillförd energi'!$B$1:$AI$700,MATCH(O$1,'Tillförd energi'!$B$1:$AQ$1,0),FALSE)</f>
        <v>0</v>
      </c>
      <c r="P203">
        <f>VLOOKUP($B203,'Tillförd energi'!$B$1:$AI$700,MATCH(P$1,'Tillförd energi'!$B$1:$AQ$1,0),FALSE)</f>
        <v>0</v>
      </c>
      <c r="Q203">
        <f>VLOOKUP($B203,'Tillförd energi'!$B$1:$AI$700,MATCH(Q$1,'Tillförd energi'!$B$1:$AQ$1,0),FALSE)</f>
        <v>0</v>
      </c>
      <c r="R203">
        <f>VLOOKUP($B203,'Tillförd energi'!$B$1:$AI$700,MATCH(R$1,'Tillförd energi'!$B$1:$AQ$1,0),FALSE)</f>
        <v>4.3140000000000001</v>
      </c>
      <c r="S203">
        <f>VLOOKUP($B203,'Tillförd energi'!$B$1:$AI$700,MATCH(S$1,'Tillförd energi'!$B$1:$AQ$1,0),FALSE)</f>
        <v>0</v>
      </c>
      <c r="T203">
        <f>VLOOKUP($B203,'Tillförd energi'!$B$1:$AI$700,MATCH(T$1,'Tillförd energi'!$B$1:$AQ$1,0),FALSE)</f>
        <v>0</v>
      </c>
      <c r="U203">
        <f>VLOOKUP($B203,'Tillförd energi'!$B$1:$AI$700,MATCH(U$1,'Tillförd energi'!$B$1:$AQ$1,0),FALSE)</f>
        <v>0</v>
      </c>
      <c r="V203">
        <f>VLOOKUP($B203,'Tillförd energi'!$B$1:$AI$700,MATCH(V$1,'Tillförd energi'!$B$1:$AQ$1,0),FALSE)</f>
        <v>0</v>
      </c>
      <c r="W203">
        <f>VLOOKUP($B203,'Tillförd energi'!$B$1:$AI$700,MATCH(W$1,'Tillförd energi'!$B$1:$AQ$1,0),FALSE)</f>
        <v>0</v>
      </c>
      <c r="X203">
        <f>VLOOKUP($B203,'Tillförd energi'!$B$1:$AI$700,MATCH(X$1,'Tillförd energi'!$B$1:$AQ$1,0),FALSE)</f>
        <v>6.1176500000000003</v>
      </c>
      <c r="Y203">
        <f>VLOOKUP($B203,'Tillförd energi'!$B$1:$AI$700,MATCH(Y$1,'Tillförd energi'!$B$1:$AQ$1,0),FALSE)</f>
        <v>0</v>
      </c>
      <c r="Z203">
        <f>VLOOKUP($B203,'Tillförd energi'!$B$1:$AI$700,MATCH(Z$1,'Tillförd energi'!$B$1:$AQ$1,0),FALSE)</f>
        <v>12.5</v>
      </c>
      <c r="AA203">
        <f>VLOOKUP($B203,'Tillförd energi'!$B$1:$AI$700,MATCH(AA$1,'Tillförd energi'!$B$1:$AQ$1,0),FALSE)</f>
        <v>0</v>
      </c>
      <c r="AB203">
        <f>VLOOKUP($B203,'Tillförd energi'!$B$1:$AI$700,MATCH(AB$1,'Tillförd energi'!$B$1:$AQ$1,0),FALSE)</f>
        <v>0</v>
      </c>
      <c r="AC203">
        <f>VLOOKUP($B203,'Tillförd energi'!$B$1:$AI$700,MATCH(AC$1,'Tillförd energi'!$B$1:$AQ$1,0),FALSE)</f>
        <v>0</v>
      </c>
      <c r="AD203">
        <f>VLOOKUP($B203,'Tillförd energi'!$B$1:$AI$700,MATCH(AD$1,'Tillförd energi'!$B$1:$AQ$1,0),FALSE)</f>
        <v>77.7</v>
      </c>
      <c r="AE203">
        <f>VLOOKUP($B203,'Tillförd energi'!$B$1:$AI$700,MATCH(AE$1,'Tillförd energi'!$B$1:$AQ$1,0),FALSE)</f>
        <v>0</v>
      </c>
      <c r="AF203">
        <f>VLOOKUP($B203,'Tillförd energi'!$B$1:$AI$700,MATCH(AF$1,'Tillförd energi'!$B$1:$AQ$1,0),FALSE)</f>
        <v>1.3</v>
      </c>
      <c r="AG203">
        <f>IFERROR(VLOOKUP(B203,Miljö!$B$1:$AC$550,MATCH("Köpt mängd produktionsspecifik fjärrvärme:",Miljö!$B$1:$AC$1,0),FALSE)/1,0)</f>
        <v>0</v>
      </c>
      <c r="AI203">
        <f t="shared" si="58"/>
        <v>105.41065</v>
      </c>
      <c r="AJ203">
        <f t="shared" si="59"/>
        <v>105.41065</v>
      </c>
      <c r="AK203">
        <f>IF(ISERROR(1/VLOOKUP($B203,Leveranser!$B$1:$S$500,MATCH("såld värme (gwh)",Leveranser!$B$1:$S$1,0),FALSE)),"",VLOOKUP($B203,Leveranser!$B$1:$S$500,MATCH("såld värme (gwh)",Leveranser!$B$1:$S$1,0),FALSE))</f>
        <v>92.6</v>
      </c>
      <c r="AL203">
        <f>VLOOKUP($B203,Leveranser!$B$1:$Y$500,MATCH("Totalt såld fjärrvärme till andra fjärrvärmeföretag",Leveranser!$B$1:$AA$1,0),FALSE)</f>
        <v>0</v>
      </c>
      <c r="AM203">
        <f>IF(ISERROR(1/VLOOKUP($B203,Miljö!$B$1:$S$500,MATCH("Såld mängd produktionsspecifik fjärrvärme (GWh)",Miljö!$B$1:$R$1,0),FALSE)),0,VLOOKUP($B203,Miljö!$B$1:$S$500,MATCH("Såld mängd produktionsspecifik fjärrvärme (GWh)",Miljö!$B$1:$R$1,0),FALSE))</f>
        <v>0</v>
      </c>
      <c r="AN203" s="195">
        <f t="shared" si="60"/>
        <v>0.87846911104333381</v>
      </c>
      <c r="AP203" t="str">
        <f>IFERROR(VLOOKUP($B203,Miljövärden!$B$2:$H$550,7,FALSE),"Nej, saknas")</f>
        <v>Ja</v>
      </c>
      <c r="AQ203" t="str">
        <f>IFERROR(VLOOKUP($B203,Miljövärden!$B$2:$H$550,6,FALSE),"Nej, saknas")</f>
        <v>Nej</v>
      </c>
      <c r="AU203">
        <f t="shared" si="61"/>
        <v>13.8</v>
      </c>
      <c r="AV203">
        <f t="shared" si="62"/>
        <v>6.1176500000000003</v>
      </c>
      <c r="AW203">
        <f t="shared" si="63"/>
        <v>0</v>
      </c>
      <c r="AX203">
        <f t="shared" si="64"/>
        <v>4.3140000000000001</v>
      </c>
      <c r="AZ203">
        <f t="shared" si="65"/>
        <v>10.431650000000001</v>
      </c>
      <c r="BC203">
        <f t="shared" si="66"/>
        <v>3.4790000000000001</v>
      </c>
      <c r="BD203">
        <f t="shared" si="67"/>
        <v>0</v>
      </c>
      <c r="BE203">
        <f t="shared" si="68"/>
        <v>10.431650000000001</v>
      </c>
      <c r="BF203">
        <f t="shared" si="69"/>
        <v>77.7</v>
      </c>
      <c r="BG203">
        <f t="shared" si="70"/>
        <v>13.8</v>
      </c>
      <c r="BH203">
        <f t="shared" si="71"/>
        <v>105.41065</v>
      </c>
      <c r="BJ203" s="195">
        <f t="shared" si="72"/>
        <v>3.3004255262632377E-2</v>
      </c>
      <c r="BK203" s="195">
        <f t="shared" si="73"/>
        <v>0</v>
      </c>
      <c r="BL203" s="195">
        <f t="shared" si="74"/>
        <v>9.8962011902971866E-2</v>
      </c>
      <c r="BM203" s="195">
        <f t="shared" si="75"/>
        <v>0.73711716984953612</v>
      </c>
      <c r="BN203" s="195">
        <f t="shared" si="76"/>
        <v>0.13091656298485968</v>
      </c>
    </row>
    <row r="204" spans="1:66" x14ac:dyDescent="0.25">
      <c r="A204" s="2" t="s">
        <v>324</v>
      </c>
      <c r="B204" s="2" t="s">
        <v>327</v>
      </c>
      <c r="C204">
        <f>VLOOKUP($B204,'Tillförd energi'!$B$1:$AI$700,MATCH(C$1,'Tillförd energi'!$B$1:$AQ$1,0),FALSE)</f>
        <v>0</v>
      </c>
      <c r="D204">
        <f>VLOOKUP($B204,'Tillförd energi'!$B$1:$AI$700,MATCH(D$1,'Tillförd energi'!$B$1:$AQ$1,0),FALSE)</f>
        <v>0</v>
      </c>
      <c r="E204">
        <f>VLOOKUP($B204,'Tillförd energi'!$B$1:$AI$700,MATCH(E$1,'Tillförd energi'!$B$1:$AQ$1,0),FALSE)</f>
        <v>0</v>
      </c>
      <c r="F204">
        <f>VLOOKUP($B204,'Tillförd energi'!$B$1:$AI$700,MATCH(F$1,'Tillförd energi'!$B$1:$AQ$1,0),FALSE)</f>
        <v>0</v>
      </c>
      <c r="G204">
        <f>VLOOKUP($B204,'Tillförd energi'!$B$1:$AI$700,MATCH(G$1,'Tillförd energi'!$B$1:$AQ$1,0),FALSE)</f>
        <v>0</v>
      </c>
      <c r="H204">
        <f>VLOOKUP($B204,'Tillförd energi'!$B$1:$AI$700,MATCH(H$1,'Tillförd energi'!$B$1:$AQ$1,0),FALSE)</f>
        <v>0</v>
      </c>
      <c r="I204">
        <f>VLOOKUP($B204,'Tillförd energi'!$B$1:$AI$700,MATCH(I$1,'Tillförd energi'!$B$1:$AQ$1,0),FALSE)</f>
        <v>0</v>
      </c>
      <c r="J204">
        <f>VLOOKUP($B204,'Tillförd energi'!$B$1:$AI$700,MATCH(J$1,'Tillförd energi'!$B$1:$AQ$1,0),FALSE)</f>
        <v>0</v>
      </c>
      <c r="K204">
        <v>0</v>
      </c>
      <c r="L204">
        <f>VLOOKUP($B204,'Tillförd energi'!$B$1:$AI$700,MATCH(L$1,'Tillförd energi'!$B$1:$AQ$1,0),FALSE)</f>
        <v>0</v>
      </c>
      <c r="M204">
        <f>VLOOKUP($B204,'Tillförd energi'!$B$1:$AI$700,MATCH(M$1,'Tillförd energi'!$B$1:$AQ$1,0),FALSE)</f>
        <v>0</v>
      </c>
      <c r="N204">
        <f>VLOOKUP($B204,'Tillförd energi'!$B$1:$AI$700,MATCH(N$1,'Tillförd energi'!$B$1:$AQ$1,0),FALSE)</f>
        <v>0</v>
      </c>
      <c r="O204">
        <f>VLOOKUP($B204,'Tillförd energi'!$B$1:$AI$700,MATCH(O$1,'Tillförd energi'!$B$1:$AQ$1,0),FALSE)</f>
        <v>0</v>
      </c>
      <c r="P204">
        <f>VLOOKUP($B204,'Tillförd energi'!$B$1:$AI$700,MATCH(P$1,'Tillförd energi'!$B$1:$AQ$1,0),FALSE)</f>
        <v>0</v>
      </c>
      <c r="Q204">
        <f>VLOOKUP($B204,'Tillförd energi'!$B$1:$AI$700,MATCH(Q$1,'Tillförd energi'!$B$1:$AQ$1,0),FALSE)</f>
        <v>0</v>
      </c>
      <c r="R204">
        <f>VLOOKUP($B204,'Tillförd energi'!$B$1:$AI$700,MATCH(R$1,'Tillförd energi'!$B$1:$AQ$1,0),FALSE)</f>
        <v>0</v>
      </c>
      <c r="S204">
        <f>VLOOKUP($B204,'Tillförd energi'!$B$1:$AI$700,MATCH(S$1,'Tillförd energi'!$B$1:$AQ$1,0),FALSE)</f>
        <v>0</v>
      </c>
      <c r="T204">
        <f>VLOOKUP($B204,'Tillförd energi'!$B$1:$AI$700,MATCH(T$1,'Tillförd energi'!$B$1:$AQ$1,0),FALSE)</f>
        <v>0</v>
      </c>
      <c r="U204">
        <f>VLOOKUP($B204,'Tillförd energi'!$B$1:$AI$700,MATCH(U$1,'Tillförd energi'!$B$1:$AQ$1,0),FALSE)</f>
        <v>0</v>
      </c>
      <c r="V204">
        <f>VLOOKUP($B204,'Tillförd energi'!$B$1:$AI$700,MATCH(V$1,'Tillförd energi'!$B$1:$AQ$1,0),FALSE)</f>
        <v>0</v>
      </c>
      <c r="W204">
        <f>VLOOKUP($B204,'Tillförd energi'!$B$1:$AI$700,MATCH(W$1,'Tillförd energi'!$B$1:$AQ$1,0),FALSE)</f>
        <v>0</v>
      </c>
      <c r="X204">
        <f>VLOOKUP($B204,'Tillförd energi'!$B$1:$AI$700,MATCH(X$1,'Tillförd energi'!$B$1:$AQ$1,0),FALSE)</f>
        <v>0</v>
      </c>
      <c r="Y204">
        <f>VLOOKUP($B204,'Tillförd energi'!$B$1:$AI$700,MATCH(Y$1,'Tillförd energi'!$B$1:$AQ$1,0),FALSE)</f>
        <v>0</v>
      </c>
      <c r="Z204">
        <f>VLOOKUP($B204,'Tillförd energi'!$B$1:$AI$700,MATCH(Z$1,'Tillförd energi'!$B$1:$AQ$1,0),FALSE)</f>
        <v>0</v>
      </c>
      <c r="AA204">
        <f>VLOOKUP($B204,'Tillförd energi'!$B$1:$AI$700,MATCH(AA$1,'Tillförd energi'!$B$1:$AQ$1,0),FALSE)</f>
        <v>0</v>
      </c>
      <c r="AB204">
        <f>VLOOKUP($B204,'Tillförd energi'!$B$1:$AI$700,MATCH(AB$1,'Tillförd energi'!$B$1:$AQ$1,0),FALSE)</f>
        <v>0</v>
      </c>
      <c r="AC204">
        <f>VLOOKUP($B204,'Tillförd energi'!$B$1:$AI$700,MATCH(AC$1,'Tillförd energi'!$B$1:$AQ$1,0),FALSE)</f>
        <v>0</v>
      </c>
      <c r="AD204">
        <f>VLOOKUP($B204,'Tillförd energi'!$B$1:$AI$700,MATCH(AD$1,'Tillförd energi'!$B$1:$AQ$1,0),FALSE)</f>
        <v>0</v>
      </c>
      <c r="AE204">
        <f>VLOOKUP($B204,'Tillförd energi'!$B$1:$AI$700,MATCH(AE$1,'Tillförd energi'!$B$1:$AQ$1,0),FALSE)</f>
        <v>0</v>
      </c>
      <c r="AF204">
        <f>VLOOKUP($B204,'Tillförd energi'!$B$1:$AI$700,MATCH(AF$1,'Tillförd energi'!$B$1:$AQ$1,0),FALSE)</f>
        <v>0</v>
      </c>
      <c r="AG204">
        <f>IFERROR(VLOOKUP(B204,Miljö!$B$1:$AC$550,MATCH("Köpt mängd produktionsspecifik fjärrvärme:",Miljö!$B$1:$AC$1,0),FALSE)/1,0)</f>
        <v>0</v>
      </c>
      <c r="AI204">
        <f t="shared" si="58"/>
        <v>0</v>
      </c>
      <c r="AJ204">
        <f t="shared" si="59"/>
        <v>0</v>
      </c>
      <c r="AK204" t="str">
        <f>IF(ISERROR(1/VLOOKUP($B204,Leveranser!$B$1:$S$500,MATCH("såld värme (gwh)",Leveranser!$B$1:$S$1,0),FALSE)),"",VLOOKUP($B204,Leveranser!$B$1:$S$500,MATCH("såld värme (gwh)",Leveranser!$B$1:$S$1,0),FALSE))</f>
        <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195" t="str">
        <f t="shared" si="60"/>
        <v/>
      </c>
      <c r="AP204" t="str">
        <f>IFERROR(VLOOKUP($B204,Miljövärden!$B$2:$H$550,7,FALSE),"Nej, saknas")</f>
        <v>Nej</v>
      </c>
      <c r="AQ204" t="str">
        <f>IFERROR(VLOOKUP($B204,Miljövärden!$B$2:$H$550,6,FALSE),"Nej, saknas")</f>
        <v>Nej</v>
      </c>
      <c r="AU204">
        <f t="shared" si="61"/>
        <v>0</v>
      </c>
      <c r="AV204">
        <f t="shared" si="62"/>
        <v>0</v>
      </c>
      <c r="AW204">
        <f t="shared" si="63"/>
        <v>0</v>
      </c>
      <c r="AX204">
        <f t="shared" si="64"/>
        <v>0</v>
      </c>
      <c r="AZ204">
        <f t="shared" si="65"/>
        <v>0</v>
      </c>
      <c r="BC204">
        <f t="shared" si="66"/>
        <v>0</v>
      </c>
      <c r="BD204">
        <f t="shared" si="67"/>
        <v>0</v>
      </c>
      <c r="BE204">
        <f t="shared" si="68"/>
        <v>0</v>
      </c>
      <c r="BF204">
        <f t="shared" si="69"/>
        <v>0</v>
      </c>
      <c r="BG204">
        <f t="shared" si="70"/>
        <v>0</v>
      </c>
      <c r="BH204">
        <f t="shared" si="71"/>
        <v>0</v>
      </c>
      <c r="BJ204" s="195" t="e">
        <f t="shared" si="72"/>
        <v>#DIV/0!</v>
      </c>
      <c r="BK204" s="195" t="e">
        <f t="shared" si="73"/>
        <v>#DIV/0!</v>
      </c>
      <c r="BL204" s="195" t="e">
        <f t="shared" si="74"/>
        <v>#DIV/0!</v>
      </c>
      <c r="BM204" s="195" t="e">
        <f t="shared" si="75"/>
        <v>#DIV/0!</v>
      </c>
      <c r="BN204" s="195" t="e">
        <f t="shared" si="76"/>
        <v>#DIV/0!</v>
      </c>
    </row>
    <row r="205" spans="1:66" x14ac:dyDescent="0.25">
      <c r="A205" s="2" t="s">
        <v>324</v>
      </c>
      <c r="B205" s="2" t="s">
        <v>328</v>
      </c>
      <c r="C205">
        <f>VLOOKUP($B205,'Tillförd energi'!$B$1:$AI$700,MATCH(C$1,'Tillförd energi'!$B$1:$AQ$1,0),FALSE)</f>
        <v>0</v>
      </c>
      <c r="D205">
        <f>VLOOKUP($B205,'Tillförd energi'!$B$1:$AI$700,MATCH(D$1,'Tillförd energi'!$B$1:$AQ$1,0),FALSE)</f>
        <v>0.439</v>
      </c>
      <c r="E205">
        <f>VLOOKUP($B205,'Tillförd energi'!$B$1:$AI$700,MATCH(E$1,'Tillförd energi'!$B$1:$AQ$1,0),FALSE)</f>
        <v>0</v>
      </c>
      <c r="F205">
        <f>VLOOKUP($B205,'Tillförd energi'!$B$1:$AI$700,MATCH(F$1,'Tillförd energi'!$B$1:$AQ$1,0),FALSE)</f>
        <v>0</v>
      </c>
      <c r="G205">
        <f>VLOOKUP($B205,'Tillförd energi'!$B$1:$AI$700,MATCH(G$1,'Tillförd energi'!$B$1:$AQ$1,0),FALSE)</f>
        <v>0</v>
      </c>
      <c r="H205">
        <f>VLOOKUP($B205,'Tillförd energi'!$B$1:$AI$700,MATCH(H$1,'Tillförd energi'!$B$1:$AQ$1,0),FALSE)</f>
        <v>0</v>
      </c>
      <c r="I205">
        <f>VLOOKUP($B205,'Tillförd energi'!$B$1:$AI$700,MATCH(I$1,'Tillförd energi'!$B$1:$AQ$1,0),FALSE)</f>
        <v>0</v>
      </c>
      <c r="J205">
        <f>VLOOKUP($B205,'Tillförd energi'!$B$1:$AI$700,MATCH(J$1,'Tillförd energi'!$B$1:$AQ$1,0),FALSE)</f>
        <v>0</v>
      </c>
      <c r="K205">
        <v>0</v>
      </c>
      <c r="L205">
        <f>VLOOKUP($B205,'Tillförd energi'!$B$1:$AI$700,MATCH(L$1,'Tillförd energi'!$B$1:$AQ$1,0),FALSE)</f>
        <v>0</v>
      </c>
      <c r="M205">
        <f>VLOOKUP($B205,'Tillförd energi'!$B$1:$AI$700,MATCH(M$1,'Tillförd energi'!$B$1:$AQ$1,0),FALSE)</f>
        <v>0</v>
      </c>
      <c r="N205">
        <f>VLOOKUP($B205,'Tillförd energi'!$B$1:$AI$700,MATCH(N$1,'Tillförd energi'!$B$1:$AQ$1,0),FALSE)</f>
        <v>0</v>
      </c>
      <c r="O205">
        <f>VLOOKUP($B205,'Tillförd energi'!$B$1:$AI$700,MATCH(O$1,'Tillförd energi'!$B$1:$AQ$1,0),FALSE)</f>
        <v>0</v>
      </c>
      <c r="P205">
        <f>VLOOKUP($B205,'Tillförd energi'!$B$1:$AI$700,MATCH(P$1,'Tillförd energi'!$B$1:$AQ$1,0),FALSE)</f>
        <v>0</v>
      </c>
      <c r="Q205">
        <f>VLOOKUP($B205,'Tillförd energi'!$B$1:$AI$700,MATCH(Q$1,'Tillförd energi'!$B$1:$AQ$1,0),FALSE)</f>
        <v>0</v>
      </c>
      <c r="R205">
        <f>VLOOKUP($B205,'Tillförd energi'!$B$1:$AI$700,MATCH(R$1,'Tillförd energi'!$B$1:$AQ$1,0),FALSE)</f>
        <v>0</v>
      </c>
      <c r="S205">
        <f>VLOOKUP($B205,'Tillförd energi'!$B$1:$AI$700,MATCH(S$1,'Tillförd energi'!$B$1:$AQ$1,0),FALSE)</f>
        <v>0</v>
      </c>
      <c r="T205">
        <f>VLOOKUP($B205,'Tillförd energi'!$B$1:$AI$700,MATCH(T$1,'Tillförd energi'!$B$1:$AQ$1,0),FALSE)</f>
        <v>0</v>
      </c>
      <c r="U205">
        <f>VLOOKUP($B205,'Tillförd energi'!$B$1:$AI$700,MATCH(U$1,'Tillförd energi'!$B$1:$AQ$1,0),FALSE)</f>
        <v>0</v>
      </c>
      <c r="V205">
        <f>VLOOKUP($B205,'Tillförd energi'!$B$1:$AI$700,MATCH(V$1,'Tillförd energi'!$B$1:$AQ$1,0),FALSE)</f>
        <v>0</v>
      </c>
      <c r="W205">
        <f>VLOOKUP($B205,'Tillförd energi'!$B$1:$AI$700,MATCH(W$1,'Tillförd energi'!$B$1:$AQ$1,0),FALSE)</f>
        <v>0</v>
      </c>
      <c r="X205">
        <f>VLOOKUP($B205,'Tillförd energi'!$B$1:$AI$700,MATCH(X$1,'Tillförd energi'!$B$1:$AQ$1,0),FALSE)</f>
        <v>0.31764700000000001</v>
      </c>
      <c r="Y205">
        <f>VLOOKUP($B205,'Tillförd energi'!$B$1:$AI$700,MATCH(Y$1,'Tillförd energi'!$B$1:$AQ$1,0),FALSE)</f>
        <v>0</v>
      </c>
      <c r="Z205">
        <f>VLOOKUP($B205,'Tillförd energi'!$B$1:$AI$700,MATCH(Z$1,'Tillförd energi'!$B$1:$AQ$1,0),FALSE)</f>
        <v>0</v>
      </c>
      <c r="AA205">
        <f>VLOOKUP($B205,'Tillförd energi'!$B$1:$AI$700,MATCH(AA$1,'Tillförd energi'!$B$1:$AQ$1,0),FALSE)</f>
        <v>0</v>
      </c>
      <c r="AB205">
        <f>VLOOKUP($B205,'Tillförd energi'!$B$1:$AI$700,MATCH(AB$1,'Tillförd energi'!$B$1:$AQ$1,0),FALSE)</f>
        <v>0</v>
      </c>
      <c r="AC205">
        <f>VLOOKUP($B205,'Tillförd energi'!$B$1:$AI$700,MATCH(AC$1,'Tillförd energi'!$B$1:$AQ$1,0),FALSE)</f>
        <v>0</v>
      </c>
      <c r="AD205">
        <f>VLOOKUP($B205,'Tillförd energi'!$B$1:$AI$700,MATCH(AD$1,'Tillförd energi'!$B$1:$AQ$1,0),FALSE)</f>
        <v>4.29</v>
      </c>
      <c r="AE205">
        <f>VLOOKUP($B205,'Tillförd energi'!$B$1:$AI$700,MATCH(AE$1,'Tillförd energi'!$B$1:$AQ$1,0),FALSE)</f>
        <v>0</v>
      </c>
      <c r="AF205">
        <f>VLOOKUP($B205,'Tillförd energi'!$B$1:$AI$700,MATCH(AF$1,'Tillförd energi'!$B$1:$AQ$1,0),FALSE)</f>
        <v>3.3000000000000002E-2</v>
      </c>
      <c r="AG205">
        <f>IFERROR(VLOOKUP(B205,Miljö!$B$1:$AC$550,MATCH("Köpt mängd produktionsspecifik fjärrvärme:",Miljö!$B$1:$AC$1,0),FALSE)/1,0)</f>
        <v>0</v>
      </c>
      <c r="AI205">
        <f t="shared" si="58"/>
        <v>5.0796470000000005</v>
      </c>
      <c r="AJ205">
        <f t="shared" si="59"/>
        <v>5.0796470000000005</v>
      </c>
      <c r="AK205">
        <f>IF(ISERROR(1/VLOOKUP($B205,Leveranser!$B$1:$S$500,MATCH("såld värme (gwh)",Leveranser!$B$1:$S$1,0),FALSE)),"",VLOOKUP($B205,Leveranser!$B$1:$S$500,MATCH("såld värme (gwh)",Leveranser!$B$1:$S$1,0),FALSE))</f>
        <v>3.5</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195">
        <f t="shared" si="60"/>
        <v>0.6890242570005356</v>
      </c>
      <c r="AP205" t="str">
        <f>IFERROR(VLOOKUP($B205,Miljövärden!$B$2:$H$550,7,FALSE),"Nej, saknas")</f>
        <v>Ja</v>
      </c>
      <c r="AQ205" t="str">
        <f>IFERROR(VLOOKUP($B205,Miljövärden!$B$2:$H$550,6,FALSE),"Nej, saknas")</f>
        <v>Nej</v>
      </c>
      <c r="AU205">
        <f t="shared" si="61"/>
        <v>3.3000000000000002E-2</v>
      </c>
      <c r="AV205">
        <f t="shared" si="62"/>
        <v>0.31764700000000001</v>
      </c>
      <c r="AW205">
        <f t="shared" si="63"/>
        <v>0</v>
      </c>
      <c r="AX205">
        <f t="shared" si="64"/>
        <v>0</v>
      </c>
      <c r="AZ205">
        <f t="shared" si="65"/>
        <v>0.31764700000000001</v>
      </c>
      <c r="BC205">
        <f t="shared" si="66"/>
        <v>0.439</v>
      </c>
      <c r="BD205">
        <f t="shared" si="67"/>
        <v>0</v>
      </c>
      <c r="BE205">
        <f t="shared" si="68"/>
        <v>0.31764700000000001</v>
      </c>
      <c r="BF205">
        <f t="shared" si="69"/>
        <v>4.29</v>
      </c>
      <c r="BG205">
        <f t="shared" si="70"/>
        <v>3.3000000000000002E-2</v>
      </c>
      <c r="BH205">
        <f t="shared" si="71"/>
        <v>5.0796470000000005</v>
      </c>
      <c r="BJ205" s="195">
        <f t="shared" si="72"/>
        <v>8.642332823521004E-2</v>
      </c>
      <c r="BK205" s="195">
        <f t="shared" si="73"/>
        <v>0</v>
      </c>
      <c r="BL205" s="195">
        <f t="shared" si="74"/>
        <v>6.2533282332414036E-2</v>
      </c>
      <c r="BM205" s="195">
        <f t="shared" si="75"/>
        <v>0.84454687500922798</v>
      </c>
      <c r="BN205" s="195">
        <f t="shared" si="76"/>
        <v>6.4965144231479074E-3</v>
      </c>
    </row>
    <row r="206" spans="1:66" x14ac:dyDescent="0.25">
      <c r="A206" s="2" t="s">
        <v>329</v>
      </c>
      <c r="B206" s="2" t="s">
        <v>330</v>
      </c>
      <c r="C206">
        <f>VLOOKUP($B206,'Tillförd energi'!$B$1:$AI$700,MATCH(C$1,'Tillförd energi'!$B$1:$AQ$1,0),FALSE)</f>
        <v>0</v>
      </c>
      <c r="D206">
        <f>VLOOKUP($B206,'Tillförd energi'!$B$1:$AI$700,MATCH(D$1,'Tillförd energi'!$B$1:$AQ$1,0),FALSE)</f>
        <v>1.84785</v>
      </c>
      <c r="E206">
        <f>VLOOKUP($B206,'Tillförd energi'!$B$1:$AI$700,MATCH(E$1,'Tillförd energi'!$B$1:$AQ$1,0),FALSE)</f>
        <v>0</v>
      </c>
      <c r="F206">
        <f>VLOOKUP($B206,'Tillförd energi'!$B$1:$AI$700,MATCH(F$1,'Tillförd energi'!$B$1:$AQ$1,0),FALSE)</f>
        <v>0</v>
      </c>
      <c r="G206">
        <f>VLOOKUP($B206,'Tillförd energi'!$B$1:$AI$700,MATCH(G$1,'Tillförd energi'!$B$1:$AQ$1,0),FALSE)</f>
        <v>0</v>
      </c>
      <c r="H206">
        <f>VLOOKUP($B206,'Tillförd energi'!$B$1:$AI$700,MATCH(H$1,'Tillförd energi'!$B$1:$AQ$1,0),FALSE)</f>
        <v>0</v>
      </c>
      <c r="I206">
        <f>VLOOKUP($B206,'Tillförd energi'!$B$1:$AI$700,MATCH(I$1,'Tillförd energi'!$B$1:$AQ$1,0),FALSE)</f>
        <v>118.97799999999999</v>
      </c>
      <c r="J206">
        <f>VLOOKUP($B206,'Tillförd energi'!$B$1:$AI$700,MATCH(J$1,'Tillförd energi'!$B$1:$AQ$1,0),FALSE)</f>
        <v>0</v>
      </c>
      <c r="K206">
        <v>0</v>
      </c>
      <c r="L206">
        <f>VLOOKUP($B206,'Tillförd energi'!$B$1:$AI$700,MATCH(L$1,'Tillförd energi'!$B$1:$AQ$1,0),FALSE)</f>
        <v>17.622900000000001</v>
      </c>
      <c r="M206">
        <f>VLOOKUP($B206,'Tillförd energi'!$B$1:$AI$700,MATCH(M$1,'Tillförd energi'!$B$1:$AQ$1,0),FALSE)</f>
        <v>0</v>
      </c>
      <c r="N206">
        <f>VLOOKUP($B206,'Tillförd energi'!$B$1:$AI$700,MATCH(N$1,'Tillförd energi'!$B$1:$AQ$1,0),FALSE)</f>
        <v>14.7</v>
      </c>
      <c r="O206">
        <f>VLOOKUP($B206,'Tillförd energi'!$B$1:$AI$700,MATCH(O$1,'Tillförd energi'!$B$1:$AQ$1,0),FALSE)</f>
        <v>0</v>
      </c>
      <c r="P206">
        <f>VLOOKUP($B206,'Tillförd energi'!$B$1:$AI$700,MATCH(P$1,'Tillförd energi'!$B$1:$AQ$1,0),FALSE)</f>
        <v>0</v>
      </c>
      <c r="Q206">
        <f>VLOOKUP($B206,'Tillförd energi'!$B$1:$AI$700,MATCH(Q$1,'Tillförd energi'!$B$1:$AQ$1,0),FALSE)</f>
        <v>0</v>
      </c>
      <c r="R206">
        <f>VLOOKUP($B206,'Tillförd energi'!$B$1:$AI$700,MATCH(R$1,'Tillförd energi'!$B$1:$AQ$1,0),FALSE)</f>
        <v>6.45</v>
      </c>
      <c r="S206">
        <f>VLOOKUP($B206,'Tillförd energi'!$B$1:$AI$700,MATCH(S$1,'Tillförd energi'!$B$1:$AQ$1,0),FALSE)</f>
        <v>0</v>
      </c>
      <c r="T206">
        <f>VLOOKUP($B206,'Tillförd energi'!$B$1:$AI$700,MATCH(T$1,'Tillförd energi'!$B$1:$AQ$1,0),FALSE)</f>
        <v>0</v>
      </c>
      <c r="U206">
        <f>VLOOKUP($B206,'Tillförd energi'!$B$1:$AI$700,MATCH(U$1,'Tillförd energi'!$B$1:$AQ$1,0),FALSE)</f>
        <v>0</v>
      </c>
      <c r="V206">
        <f>VLOOKUP($B206,'Tillförd energi'!$B$1:$AI$700,MATCH(V$1,'Tillförd energi'!$B$1:$AQ$1,0),FALSE)</f>
        <v>0</v>
      </c>
      <c r="W206">
        <f>VLOOKUP($B206,'Tillförd energi'!$B$1:$AI$700,MATCH(W$1,'Tillförd energi'!$B$1:$AQ$1,0),FALSE)</f>
        <v>0</v>
      </c>
      <c r="X206">
        <f>VLOOKUP($B206,'Tillförd energi'!$B$1:$AI$700,MATCH(X$1,'Tillförd energi'!$B$1:$AQ$1,0),FALSE)</f>
        <v>0</v>
      </c>
      <c r="Y206">
        <f>VLOOKUP($B206,'Tillförd energi'!$B$1:$AI$700,MATCH(Y$1,'Tillförd energi'!$B$1:$AQ$1,0),FALSE)</f>
        <v>31.373799999999999</v>
      </c>
      <c r="Z206">
        <f>VLOOKUP($B206,'Tillförd energi'!$B$1:$AI$700,MATCH(Z$1,'Tillförd energi'!$B$1:$AQ$1,0),FALSE)</f>
        <v>0</v>
      </c>
      <c r="AA206">
        <f>VLOOKUP($B206,'Tillförd energi'!$B$1:$AI$700,MATCH(AA$1,'Tillförd energi'!$B$1:$AQ$1,0),FALSE)</f>
        <v>0</v>
      </c>
      <c r="AB206">
        <f>VLOOKUP($B206,'Tillförd energi'!$B$1:$AI$700,MATCH(AB$1,'Tillförd energi'!$B$1:$AQ$1,0),FALSE)</f>
        <v>0</v>
      </c>
      <c r="AC206">
        <f>VLOOKUP($B206,'Tillförd energi'!$B$1:$AI$700,MATCH(AC$1,'Tillförd energi'!$B$1:$AQ$1,0),FALSE)</f>
        <v>0</v>
      </c>
      <c r="AD206">
        <f>VLOOKUP($B206,'Tillförd energi'!$B$1:$AI$700,MATCH(AD$1,'Tillförd energi'!$B$1:$AQ$1,0),FALSE)</f>
        <v>0</v>
      </c>
      <c r="AE206">
        <f>VLOOKUP($B206,'Tillförd energi'!$B$1:$AI$700,MATCH(AE$1,'Tillförd energi'!$B$1:$AQ$1,0),FALSE)</f>
        <v>0</v>
      </c>
      <c r="AF206">
        <f>VLOOKUP($B206,'Tillförd energi'!$B$1:$AI$700,MATCH(AF$1,'Tillförd energi'!$B$1:$AQ$1,0),FALSE)</f>
        <v>4.26</v>
      </c>
      <c r="AG206">
        <f>IFERROR(VLOOKUP(B206,Miljö!$B$1:$AC$550,MATCH("Köpt mängd produktionsspecifik fjärrvärme:",Miljö!$B$1:$AC$1,0),FALSE)/1,0)</f>
        <v>0</v>
      </c>
      <c r="AI206">
        <f t="shared" si="58"/>
        <v>195.23254999999995</v>
      </c>
      <c r="AJ206">
        <f t="shared" si="59"/>
        <v>195.23254999999995</v>
      </c>
      <c r="AK206">
        <f>IF(ISERROR(1/VLOOKUP($B206,Leveranser!$B$1:$S$500,MATCH("såld värme (gwh)",Leveranser!$B$1:$S$1,0),FALSE)),"",VLOOKUP($B206,Leveranser!$B$1:$S$500,MATCH("såld värme (gwh)",Leveranser!$B$1:$S$1,0),FALSE))</f>
        <v>142</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195">
        <f t="shared" si="60"/>
        <v>0.72733773133629631</v>
      </c>
      <c r="AP206" t="str">
        <f>IFERROR(VLOOKUP($B206,Miljövärden!$B$2:$H$550,7,FALSE),"Nej, saknas")</f>
        <v>Ja</v>
      </c>
      <c r="AQ206" t="str">
        <f>IFERROR(VLOOKUP($B206,Miljövärden!$B$2:$H$550,6,FALSE),"Nej, saknas")</f>
        <v>Nej</v>
      </c>
      <c r="AU206">
        <f t="shared" si="61"/>
        <v>4.26</v>
      </c>
      <c r="AV206">
        <f t="shared" si="62"/>
        <v>0</v>
      </c>
      <c r="AW206">
        <f t="shared" si="63"/>
        <v>14.7</v>
      </c>
      <c r="AX206">
        <f t="shared" si="64"/>
        <v>6.45</v>
      </c>
      <c r="AZ206">
        <f t="shared" si="65"/>
        <v>38.772900000000007</v>
      </c>
      <c r="BC206">
        <f t="shared" si="66"/>
        <v>1.84785</v>
      </c>
      <c r="BD206">
        <f t="shared" si="67"/>
        <v>31.373799999999999</v>
      </c>
      <c r="BE206">
        <f t="shared" si="68"/>
        <v>21.15</v>
      </c>
      <c r="BF206">
        <f t="shared" si="69"/>
        <v>136.6009</v>
      </c>
      <c r="BG206">
        <f t="shared" si="70"/>
        <v>4.26</v>
      </c>
      <c r="BH206">
        <f t="shared" si="71"/>
        <v>195.23254999999997</v>
      </c>
      <c r="BJ206" s="195">
        <f t="shared" si="72"/>
        <v>9.4648663862660215E-3</v>
      </c>
      <c r="BK206" s="195">
        <f t="shared" si="73"/>
        <v>0.16069963743238513</v>
      </c>
      <c r="BL206" s="195">
        <f t="shared" si="74"/>
        <v>0.10833234519551171</v>
      </c>
      <c r="BM206" s="195">
        <f t="shared" si="75"/>
        <v>0.69968301904574837</v>
      </c>
      <c r="BN206" s="195">
        <f t="shared" si="76"/>
        <v>2.1820131940088885E-2</v>
      </c>
    </row>
    <row r="207" spans="1:66" x14ac:dyDescent="0.25">
      <c r="A207" s="2" t="s">
        <v>331</v>
      </c>
      <c r="B207" s="2" t="s">
        <v>332</v>
      </c>
      <c r="C207">
        <f>VLOOKUP($B207,'Tillförd energi'!$B$1:$AI$700,MATCH(C$1,'Tillförd energi'!$B$1:$AQ$1,0),FALSE)</f>
        <v>0</v>
      </c>
      <c r="D207">
        <f>VLOOKUP($B207,'Tillförd energi'!$B$1:$AI$700,MATCH(D$1,'Tillförd energi'!$B$1:$AQ$1,0),FALSE)</f>
        <v>0.17</v>
      </c>
      <c r="E207">
        <f>VLOOKUP($B207,'Tillförd energi'!$B$1:$AI$700,MATCH(E$1,'Tillförd energi'!$B$1:$AQ$1,0),FALSE)</f>
        <v>0</v>
      </c>
      <c r="F207">
        <f>VLOOKUP($B207,'Tillförd energi'!$B$1:$AI$700,MATCH(F$1,'Tillförd energi'!$B$1:$AQ$1,0),FALSE)</f>
        <v>0</v>
      </c>
      <c r="G207">
        <f>VLOOKUP($B207,'Tillförd energi'!$B$1:$AI$700,MATCH(G$1,'Tillförd energi'!$B$1:$AQ$1,0),FALSE)</f>
        <v>0</v>
      </c>
      <c r="H207">
        <f>VLOOKUP($B207,'Tillförd energi'!$B$1:$AI$700,MATCH(H$1,'Tillförd energi'!$B$1:$AQ$1,0),FALSE)</f>
        <v>0</v>
      </c>
      <c r="I207">
        <f>VLOOKUP($B207,'Tillförd energi'!$B$1:$AI$700,MATCH(I$1,'Tillförd energi'!$B$1:$AQ$1,0),FALSE)</f>
        <v>0</v>
      </c>
      <c r="J207">
        <f>VLOOKUP($B207,'Tillförd energi'!$B$1:$AI$700,MATCH(J$1,'Tillförd energi'!$B$1:$AQ$1,0),FALSE)</f>
        <v>0</v>
      </c>
      <c r="K207">
        <v>0</v>
      </c>
      <c r="L207">
        <f>VLOOKUP($B207,'Tillförd energi'!$B$1:$AI$700,MATCH(L$1,'Tillförd energi'!$B$1:$AQ$1,0),FALSE)</f>
        <v>0</v>
      </c>
      <c r="M207">
        <f>VLOOKUP($B207,'Tillförd energi'!$B$1:$AI$700,MATCH(M$1,'Tillförd energi'!$B$1:$AQ$1,0),FALSE)</f>
        <v>0</v>
      </c>
      <c r="N207">
        <f>VLOOKUP($B207,'Tillförd energi'!$B$1:$AI$700,MATCH(N$1,'Tillförd energi'!$B$1:$AQ$1,0),FALSE)</f>
        <v>0</v>
      </c>
      <c r="O207">
        <f>VLOOKUP($B207,'Tillförd energi'!$B$1:$AI$700,MATCH(O$1,'Tillförd energi'!$B$1:$AQ$1,0),FALSE)</f>
        <v>0</v>
      </c>
      <c r="P207">
        <f>VLOOKUP($B207,'Tillförd energi'!$B$1:$AI$700,MATCH(P$1,'Tillförd energi'!$B$1:$AQ$1,0),FALSE)</f>
        <v>0</v>
      </c>
      <c r="Q207">
        <f>VLOOKUP($B207,'Tillförd energi'!$B$1:$AI$700,MATCH(Q$1,'Tillförd energi'!$B$1:$AQ$1,0),FALSE)</f>
        <v>8.9</v>
      </c>
      <c r="R207">
        <f>VLOOKUP($B207,'Tillförd energi'!$B$1:$AI$700,MATCH(R$1,'Tillförd energi'!$B$1:$AQ$1,0),FALSE)</f>
        <v>1.9</v>
      </c>
      <c r="S207">
        <f>VLOOKUP($B207,'Tillförd energi'!$B$1:$AI$700,MATCH(S$1,'Tillförd energi'!$B$1:$AQ$1,0),FALSE)</f>
        <v>0</v>
      </c>
      <c r="T207">
        <f>VLOOKUP($B207,'Tillförd energi'!$B$1:$AI$700,MATCH(T$1,'Tillförd energi'!$B$1:$AQ$1,0),FALSE)</f>
        <v>0</v>
      </c>
      <c r="U207">
        <f>VLOOKUP($B207,'Tillförd energi'!$B$1:$AI$700,MATCH(U$1,'Tillförd energi'!$B$1:$AQ$1,0),FALSE)</f>
        <v>0</v>
      </c>
      <c r="V207">
        <f>VLOOKUP($B207,'Tillförd energi'!$B$1:$AI$700,MATCH(V$1,'Tillförd energi'!$B$1:$AQ$1,0),FALSE)</f>
        <v>0</v>
      </c>
      <c r="W207">
        <f>VLOOKUP($B207,'Tillförd energi'!$B$1:$AI$700,MATCH(W$1,'Tillförd energi'!$B$1:$AQ$1,0),FALSE)</f>
        <v>0</v>
      </c>
      <c r="X207">
        <f>VLOOKUP($B207,'Tillförd energi'!$B$1:$AI$700,MATCH(X$1,'Tillförd energi'!$B$1:$AQ$1,0),FALSE)</f>
        <v>0</v>
      </c>
      <c r="Y207">
        <f>VLOOKUP($B207,'Tillförd energi'!$B$1:$AI$700,MATCH(Y$1,'Tillförd energi'!$B$1:$AQ$1,0),FALSE)</f>
        <v>0</v>
      </c>
      <c r="Z207">
        <f>VLOOKUP($B207,'Tillförd energi'!$B$1:$AI$700,MATCH(Z$1,'Tillförd energi'!$B$1:$AQ$1,0),FALSE)</f>
        <v>0</v>
      </c>
      <c r="AA207">
        <f>VLOOKUP($B207,'Tillförd energi'!$B$1:$AI$700,MATCH(AA$1,'Tillförd energi'!$B$1:$AQ$1,0),FALSE)</f>
        <v>0</v>
      </c>
      <c r="AB207">
        <f>VLOOKUP($B207,'Tillförd energi'!$B$1:$AI$700,MATCH(AB$1,'Tillförd energi'!$B$1:$AQ$1,0),FALSE)</f>
        <v>0</v>
      </c>
      <c r="AC207">
        <f>VLOOKUP($B207,'Tillförd energi'!$B$1:$AI$700,MATCH(AC$1,'Tillförd energi'!$B$1:$AQ$1,0),FALSE)</f>
        <v>0</v>
      </c>
      <c r="AD207">
        <f>VLOOKUP($B207,'Tillförd energi'!$B$1:$AI$700,MATCH(AD$1,'Tillförd energi'!$B$1:$AQ$1,0),FALSE)</f>
        <v>0</v>
      </c>
      <c r="AE207">
        <f>VLOOKUP($B207,'Tillförd energi'!$B$1:$AI$700,MATCH(AE$1,'Tillförd energi'!$B$1:$AQ$1,0),FALSE)</f>
        <v>0</v>
      </c>
      <c r="AF207">
        <f>VLOOKUP($B207,'Tillförd energi'!$B$1:$AI$700,MATCH(AF$1,'Tillförd energi'!$B$1:$AQ$1,0),FALSE)</f>
        <v>0.16300000000000001</v>
      </c>
      <c r="AG207">
        <f>IFERROR(VLOOKUP(B207,Miljö!$B$1:$AC$550,MATCH("Köpt mängd produktionsspecifik fjärrvärme:",Miljö!$B$1:$AC$1,0),FALSE)/1,0)</f>
        <v>0</v>
      </c>
      <c r="AI207">
        <f t="shared" si="58"/>
        <v>11.133000000000001</v>
      </c>
      <c r="AJ207">
        <f t="shared" si="59"/>
        <v>11.133000000000001</v>
      </c>
      <c r="AK207">
        <f>IF(ISERROR(1/VLOOKUP($B207,Leveranser!$B$1:$S$500,MATCH("såld värme (gwh)",Leveranser!$B$1:$S$1,0),FALSE)),"",VLOOKUP($B207,Leveranser!$B$1:$S$500,MATCH("såld värme (gwh)",Leveranser!$B$1:$S$1,0),FALSE))</f>
        <v>8</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195">
        <f t="shared" si="60"/>
        <v>0.71858438875415431</v>
      </c>
      <c r="AP207" t="str">
        <f>IFERROR(VLOOKUP($B207,Miljövärden!$B$2:$H$550,7,FALSE),"Nej, saknas")</f>
        <v>Ja</v>
      </c>
      <c r="AQ207" t="str">
        <f>IFERROR(VLOOKUP($B207,Miljövärden!$B$2:$H$550,6,FALSE),"Nej, saknas")</f>
        <v>Nej</v>
      </c>
      <c r="AU207">
        <f t="shared" si="61"/>
        <v>0.16300000000000001</v>
      </c>
      <c r="AV207">
        <f t="shared" si="62"/>
        <v>0</v>
      </c>
      <c r="AW207">
        <f t="shared" si="63"/>
        <v>8.9</v>
      </c>
      <c r="AX207">
        <f t="shared" si="64"/>
        <v>1.9</v>
      </c>
      <c r="AZ207">
        <f t="shared" si="65"/>
        <v>10.8</v>
      </c>
      <c r="BC207">
        <f t="shared" si="66"/>
        <v>0.17</v>
      </c>
      <c r="BD207">
        <f t="shared" si="67"/>
        <v>0</v>
      </c>
      <c r="BE207">
        <f t="shared" si="68"/>
        <v>10.8</v>
      </c>
      <c r="BF207">
        <f t="shared" si="69"/>
        <v>0</v>
      </c>
      <c r="BG207">
        <f t="shared" si="70"/>
        <v>0.16300000000000001</v>
      </c>
      <c r="BH207">
        <f t="shared" si="71"/>
        <v>11.133000000000001</v>
      </c>
      <c r="BJ207" s="195">
        <f t="shared" si="72"/>
        <v>1.5269918261025779E-2</v>
      </c>
      <c r="BK207" s="195">
        <f t="shared" si="73"/>
        <v>0</v>
      </c>
      <c r="BL207" s="195">
        <f t="shared" si="74"/>
        <v>0.97008892481810827</v>
      </c>
      <c r="BM207" s="195">
        <f t="shared" si="75"/>
        <v>0</v>
      </c>
      <c r="BN207" s="195">
        <f t="shared" si="76"/>
        <v>1.4641156920865893E-2</v>
      </c>
    </row>
    <row r="208" spans="1:66" x14ac:dyDescent="0.25">
      <c r="A208" s="2" t="s">
        <v>331</v>
      </c>
      <c r="B208" s="2" t="s">
        <v>333</v>
      </c>
      <c r="C208">
        <f>VLOOKUP($B208,'Tillförd energi'!$B$1:$AI$700,MATCH(C$1,'Tillförd energi'!$B$1:$AQ$1,0),FALSE)</f>
        <v>0</v>
      </c>
      <c r="D208">
        <f>VLOOKUP($B208,'Tillförd energi'!$B$1:$AI$700,MATCH(D$1,'Tillförd energi'!$B$1:$AQ$1,0),FALSE)</f>
        <v>0.498</v>
      </c>
      <c r="E208">
        <f>VLOOKUP($B208,'Tillförd energi'!$B$1:$AI$700,MATCH(E$1,'Tillförd energi'!$B$1:$AQ$1,0),FALSE)</f>
        <v>0</v>
      </c>
      <c r="F208">
        <f>VLOOKUP($B208,'Tillförd energi'!$B$1:$AI$700,MATCH(F$1,'Tillförd energi'!$B$1:$AQ$1,0),FALSE)</f>
        <v>0</v>
      </c>
      <c r="G208">
        <f>VLOOKUP($B208,'Tillförd energi'!$B$1:$AI$700,MATCH(G$1,'Tillförd energi'!$B$1:$AQ$1,0),FALSE)</f>
        <v>0</v>
      </c>
      <c r="H208">
        <f>VLOOKUP($B208,'Tillförd energi'!$B$1:$AI$700,MATCH(H$1,'Tillförd energi'!$B$1:$AQ$1,0),FALSE)</f>
        <v>0</v>
      </c>
      <c r="I208">
        <f>VLOOKUP($B208,'Tillförd energi'!$B$1:$AI$700,MATCH(I$1,'Tillförd energi'!$B$1:$AQ$1,0),FALSE)</f>
        <v>0</v>
      </c>
      <c r="J208">
        <f>VLOOKUP($B208,'Tillförd energi'!$B$1:$AI$700,MATCH(J$1,'Tillförd energi'!$B$1:$AQ$1,0),FALSE)</f>
        <v>0</v>
      </c>
      <c r="K208">
        <v>0</v>
      </c>
      <c r="L208">
        <f>VLOOKUP($B208,'Tillförd energi'!$B$1:$AI$700,MATCH(L$1,'Tillförd energi'!$B$1:$AQ$1,0),FALSE)</f>
        <v>0</v>
      </c>
      <c r="M208">
        <f>VLOOKUP($B208,'Tillförd energi'!$B$1:$AI$700,MATCH(M$1,'Tillförd energi'!$B$1:$AQ$1,0),FALSE)</f>
        <v>0</v>
      </c>
      <c r="N208">
        <f>VLOOKUP($B208,'Tillförd energi'!$B$1:$AI$700,MATCH(N$1,'Tillförd energi'!$B$1:$AQ$1,0),FALSE)</f>
        <v>0</v>
      </c>
      <c r="O208">
        <f>VLOOKUP($B208,'Tillförd energi'!$B$1:$AI$700,MATCH(O$1,'Tillförd energi'!$B$1:$AQ$1,0),FALSE)</f>
        <v>0</v>
      </c>
      <c r="P208">
        <f>VLOOKUP($B208,'Tillförd energi'!$B$1:$AI$700,MATCH(P$1,'Tillförd energi'!$B$1:$AQ$1,0),FALSE)</f>
        <v>11.6</v>
      </c>
      <c r="Q208">
        <f>VLOOKUP($B208,'Tillförd energi'!$B$1:$AI$700,MATCH(Q$1,'Tillförd energi'!$B$1:$AQ$1,0),FALSE)</f>
        <v>0</v>
      </c>
      <c r="R208">
        <f>VLOOKUP($B208,'Tillförd energi'!$B$1:$AI$700,MATCH(R$1,'Tillförd energi'!$B$1:$AQ$1,0),FALSE)</f>
        <v>0</v>
      </c>
      <c r="S208">
        <f>VLOOKUP($B208,'Tillförd energi'!$B$1:$AI$700,MATCH(S$1,'Tillförd energi'!$B$1:$AQ$1,0),FALSE)</f>
        <v>0</v>
      </c>
      <c r="T208">
        <f>VLOOKUP($B208,'Tillförd energi'!$B$1:$AI$700,MATCH(T$1,'Tillförd energi'!$B$1:$AQ$1,0),FALSE)</f>
        <v>0</v>
      </c>
      <c r="U208">
        <f>VLOOKUP($B208,'Tillförd energi'!$B$1:$AI$700,MATCH(U$1,'Tillförd energi'!$B$1:$AQ$1,0),FALSE)</f>
        <v>0</v>
      </c>
      <c r="V208">
        <f>VLOOKUP($B208,'Tillförd energi'!$B$1:$AI$700,MATCH(V$1,'Tillförd energi'!$B$1:$AQ$1,0),FALSE)</f>
        <v>0</v>
      </c>
      <c r="W208">
        <f>VLOOKUP($B208,'Tillförd energi'!$B$1:$AI$700,MATCH(W$1,'Tillförd energi'!$B$1:$AQ$1,0),FALSE)</f>
        <v>0</v>
      </c>
      <c r="X208">
        <f>VLOOKUP($B208,'Tillförd energi'!$B$1:$AI$700,MATCH(X$1,'Tillförd energi'!$B$1:$AQ$1,0),FALSE)</f>
        <v>0</v>
      </c>
      <c r="Y208">
        <f>VLOOKUP($B208,'Tillförd energi'!$B$1:$AI$700,MATCH(Y$1,'Tillförd energi'!$B$1:$AQ$1,0),FALSE)</f>
        <v>0</v>
      </c>
      <c r="Z208">
        <f>VLOOKUP($B208,'Tillförd energi'!$B$1:$AI$700,MATCH(Z$1,'Tillförd energi'!$B$1:$AQ$1,0),FALSE)</f>
        <v>0</v>
      </c>
      <c r="AA208">
        <f>VLOOKUP($B208,'Tillförd energi'!$B$1:$AI$700,MATCH(AA$1,'Tillförd energi'!$B$1:$AQ$1,0),FALSE)</f>
        <v>0</v>
      </c>
      <c r="AB208">
        <f>VLOOKUP($B208,'Tillförd energi'!$B$1:$AI$700,MATCH(AB$1,'Tillförd energi'!$B$1:$AQ$1,0),FALSE)</f>
        <v>0</v>
      </c>
      <c r="AC208">
        <f>VLOOKUP($B208,'Tillförd energi'!$B$1:$AI$700,MATCH(AC$1,'Tillförd energi'!$B$1:$AQ$1,0),FALSE)</f>
        <v>1.66</v>
      </c>
      <c r="AD208">
        <f>VLOOKUP($B208,'Tillförd energi'!$B$1:$AI$700,MATCH(AD$1,'Tillförd energi'!$B$1:$AQ$1,0),FALSE)</f>
        <v>0</v>
      </c>
      <c r="AE208">
        <f>VLOOKUP($B208,'Tillförd energi'!$B$1:$AI$700,MATCH(AE$1,'Tillförd energi'!$B$1:$AQ$1,0),FALSE)</f>
        <v>0</v>
      </c>
      <c r="AF208">
        <f>VLOOKUP($B208,'Tillförd energi'!$B$1:$AI$700,MATCH(AF$1,'Tillförd energi'!$B$1:$AQ$1,0),FALSE)</f>
        <v>0.316</v>
      </c>
      <c r="AG208">
        <f>IFERROR(VLOOKUP(B208,Miljö!$B$1:$AC$550,MATCH("Köpt mängd produktionsspecifik fjärrvärme:",Miljö!$B$1:$AC$1,0),FALSE)/1,0)</f>
        <v>0</v>
      </c>
      <c r="AI208">
        <f t="shared" si="58"/>
        <v>14.074</v>
      </c>
      <c r="AJ208">
        <f t="shared" si="59"/>
        <v>14.074</v>
      </c>
      <c r="AK208">
        <f>IF(ISERROR(1/VLOOKUP($B208,Leveranser!$B$1:$S$500,MATCH("såld värme (gwh)",Leveranser!$B$1:$S$1,0),FALSE)),"",VLOOKUP($B208,Leveranser!$B$1:$S$500,MATCH("såld värme (gwh)",Leveranser!$B$1:$S$1,0),FALSE))</f>
        <v>10.7</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195">
        <f t="shared" si="60"/>
        <v>0.76026715930083844</v>
      </c>
      <c r="AP208" t="str">
        <f>IFERROR(VLOOKUP($B208,Miljövärden!$B$2:$H$550,7,FALSE),"Nej, saknas")</f>
        <v>Ja</v>
      </c>
      <c r="AQ208" t="str">
        <f>IFERROR(VLOOKUP($B208,Miljövärden!$B$2:$H$550,6,FALSE),"Nej, saknas")</f>
        <v>Nej</v>
      </c>
      <c r="AU208">
        <f t="shared" si="61"/>
        <v>0.316</v>
      </c>
      <c r="AV208">
        <f t="shared" si="62"/>
        <v>0</v>
      </c>
      <c r="AW208">
        <f t="shared" si="63"/>
        <v>11.6</v>
      </c>
      <c r="AX208">
        <f t="shared" si="64"/>
        <v>0</v>
      </c>
      <c r="AZ208">
        <f t="shared" si="65"/>
        <v>11.6</v>
      </c>
      <c r="BC208">
        <f t="shared" si="66"/>
        <v>0.498</v>
      </c>
      <c r="BD208">
        <f t="shared" si="67"/>
        <v>0</v>
      </c>
      <c r="BE208">
        <f t="shared" si="68"/>
        <v>11.6</v>
      </c>
      <c r="BF208">
        <f t="shared" si="69"/>
        <v>1.66</v>
      </c>
      <c r="BG208">
        <f t="shared" si="70"/>
        <v>0.316</v>
      </c>
      <c r="BH208">
        <f t="shared" si="71"/>
        <v>14.074</v>
      </c>
      <c r="BJ208" s="195">
        <f t="shared" si="72"/>
        <v>3.538439675998295E-2</v>
      </c>
      <c r="BK208" s="195">
        <f t="shared" si="73"/>
        <v>0</v>
      </c>
      <c r="BL208" s="195">
        <f t="shared" si="74"/>
        <v>0.82421486428875945</v>
      </c>
      <c r="BM208" s="195">
        <f t="shared" si="75"/>
        <v>0.11794798919994315</v>
      </c>
      <c r="BN208" s="195">
        <f t="shared" si="76"/>
        <v>2.245274975131448E-2</v>
      </c>
    </row>
    <row r="209" spans="1:66" x14ac:dyDescent="0.25">
      <c r="A209" s="2" t="s">
        <v>331</v>
      </c>
      <c r="B209" s="2" t="s">
        <v>334</v>
      </c>
      <c r="C209">
        <f>VLOOKUP($B209,'Tillförd energi'!$B$1:$AI$700,MATCH(C$1,'Tillförd energi'!$B$1:$AQ$1,0),FALSE)</f>
        <v>0</v>
      </c>
      <c r="D209">
        <f>VLOOKUP($B209,'Tillförd energi'!$B$1:$AI$700,MATCH(D$1,'Tillförd energi'!$B$1:$AQ$1,0),FALSE)</f>
        <v>0.379</v>
      </c>
      <c r="E209">
        <f>VLOOKUP($B209,'Tillförd energi'!$B$1:$AI$700,MATCH(E$1,'Tillförd energi'!$B$1:$AQ$1,0),FALSE)</f>
        <v>0</v>
      </c>
      <c r="F209">
        <f>VLOOKUP($B209,'Tillförd energi'!$B$1:$AI$700,MATCH(F$1,'Tillförd energi'!$B$1:$AQ$1,0),FALSE)</f>
        <v>0</v>
      </c>
      <c r="G209">
        <f>VLOOKUP($B209,'Tillförd energi'!$B$1:$AI$700,MATCH(G$1,'Tillförd energi'!$B$1:$AQ$1,0),FALSE)</f>
        <v>0</v>
      </c>
      <c r="H209">
        <f>VLOOKUP($B209,'Tillförd energi'!$B$1:$AI$700,MATCH(H$1,'Tillförd energi'!$B$1:$AQ$1,0),FALSE)</f>
        <v>0</v>
      </c>
      <c r="I209">
        <f>VLOOKUP($B209,'Tillförd energi'!$B$1:$AI$700,MATCH(I$1,'Tillförd energi'!$B$1:$AQ$1,0),FALSE)</f>
        <v>0</v>
      </c>
      <c r="J209">
        <f>VLOOKUP($B209,'Tillförd energi'!$B$1:$AI$700,MATCH(J$1,'Tillförd energi'!$B$1:$AQ$1,0),FALSE)</f>
        <v>0</v>
      </c>
      <c r="K209">
        <v>0</v>
      </c>
      <c r="L209">
        <f>VLOOKUP($B209,'Tillförd energi'!$B$1:$AI$700,MATCH(L$1,'Tillförd energi'!$B$1:$AQ$1,0),FALSE)</f>
        <v>0</v>
      </c>
      <c r="M209">
        <f>VLOOKUP($B209,'Tillförd energi'!$B$1:$AI$700,MATCH(M$1,'Tillförd energi'!$B$1:$AQ$1,0),FALSE)</f>
        <v>10.8</v>
      </c>
      <c r="N209">
        <f>VLOOKUP($B209,'Tillförd energi'!$B$1:$AI$700,MATCH(N$1,'Tillförd energi'!$B$1:$AQ$1,0),FALSE)</f>
        <v>56.4</v>
      </c>
      <c r="O209">
        <f>VLOOKUP($B209,'Tillförd energi'!$B$1:$AI$700,MATCH(O$1,'Tillförd energi'!$B$1:$AQ$1,0),FALSE)</f>
        <v>0.64900000000000002</v>
      </c>
      <c r="P209">
        <f>VLOOKUP($B209,'Tillförd energi'!$B$1:$AI$700,MATCH(P$1,'Tillförd energi'!$B$1:$AQ$1,0),FALSE)</f>
        <v>0</v>
      </c>
      <c r="Q209">
        <f>VLOOKUP($B209,'Tillförd energi'!$B$1:$AI$700,MATCH(Q$1,'Tillförd energi'!$B$1:$AQ$1,0),FALSE)</f>
        <v>0</v>
      </c>
      <c r="R209">
        <f>VLOOKUP($B209,'Tillförd energi'!$B$1:$AI$700,MATCH(R$1,'Tillförd energi'!$B$1:$AQ$1,0),FALSE)</f>
        <v>0</v>
      </c>
      <c r="S209">
        <f>VLOOKUP($B209,'Tillförd energi'!$B$1:$AI$700,MATCH(S$1,'Tillförd energi'!$B$1:$AQ$1,0),FALSE)</f>
        <v>0</v>
      </c>
      <c r="T209">
        <f>VLOOKUP($B209,'Tillförd energi'!$B$1:$AI$700,MATCH(T$1,'Tillförd energi'!$B$1:$AQ$1,0),FALSE)</f>
        <v>0</v>
      </c>
      <c r="U209">
        <f>VLOOKUP($B209,'Tillförd energi'!$B$1:$AI$700,MATCH(U$1,'Tillförd energi'!$B$1:$AQ$1,0),FALSE)</f>
        <v>0</v>
      </c>
      <c r="V209">
        <f>VLOOKUP($B209,'Tillförd energi'!$B$1:$AI$700,MATCH(V$1,'Tillförd energi'!$B$1:$AQ$1,0),FALSE)</f>
        <v>0</v>
      </c>
      <c r="W209">
        <f>VLOOKUP($B209,'Tillförd energi'!$B$1:$AI$700,MATCH(W$1,'Tillförd energi'!$B$1:$AQ$1,0),FALSE)</f>
        <v>0</v>
      </c>
      <c r="X209">
        <f>VLOOKUP($B209,'Tillförd energi'!$B$1:$AI$700,MATCH(X$1,'Tillförd energi'!$B$1:$AQ$1,0),FALSE)</f>
        <v>0</v>
      </c>
      <c r="Y209">
        <f>VLOOKUP($B209,'Tillförd energi'!$B$1:$AI$700,MATCH(Y$1,'Tillförd energi'!$B$1:$AQ$1,0),FALSE)</f>
        <v>0</v>
      </c>
      <c r="Z209">
        <f>VLOOKUP($B209,'Tillförd energi'!$B$1:$AI$700,MATCH(Z$1,'Tillförd energi'!$B$1:$AQ$1,0),FALSE)</f>
        <v>0</v>
      </c>
      <c r="AA209">
        <f>VLOOKUP($B209,'Tillförd energi'!$B$1:$AI$700,MATCH(AA$1,'Tillförd energi'!$B$1:$AQ$1,0),FALSE)</f>
        <v>0</v>
      </c>
      <c r="AB209">
        <f>VLOOKUP($B209,'Tillförd energi'!$B$1:$AI$700,MATCH(AB$1,'Tillförd energi'!$B$1:$AQ$1,0),FALSE)</f>
        <v>0</v>
      </c>
      <c r="AC209">
        <f>VLOOKUP($B209,'Tillförd energi'!$B$1:$AI$700,MATCH(AC$1,'Tillförd energi'!$B$1:$AQ$1,0),FALSE)</f>
        <v>13</v>
      </c>
      <c r="AD209">
        <f>VLOOKUP($B209,'Tillförd energi'!$B$1:$AI$700,MATCH(AD$1,'Tillförd energi'!$B$1:$AQ$1,0),FALSE)</f>
        <v>0</v>
      </c>
      <c r="AE209">
        <f>VLOOKUP($B209,'Tillförd energi'!$B$1:$AI$700,MATCH(AE$1,'Tillförd energi'!$B$1:$AQ$1,0),FALSE)</f>
        <v>0</v>
      </c>
      <c r="AF209">
        <f>VLOOKUP($B209,'Tillförd energi'!$B$1:$AI$700,MATCH(AF$1,'Tillförd energi'!$B$1:$AQ$1,0),FALSE)</f>
        <v>2.2999999999999998</v>
      </c>
      <c r="AG209">
        <f>IFERROR(VLOOKUP(B209,Miljö!$B$1:$AC$550,MATCH("Köpt mängd produktionsspecifik fjärrvärme:",Miljö!$B$1:$AC$1,0),FALSE)/1,0)</f>
        <v>0</v>
      </c>
      <c r="AI209">
        <f t="shared" si="58"/>
        <v>83.527999999999992</v>
      </c>
      <c r="AJ209">
        <f t="shared" si="59"/>
        <v>83.527999999999992</v>
      </c>
      <c r="AK209">
        <f>IF(ISERROR(1/VLOOKUP($B209,Leveranser!$B$1:$S$500,MATCH("såld värme (gwh)",Leveranser!$B$1:$S$1,0),FALSE)),"",VLOOKUP($B209,Leveranser!$B$1:$S$500,MATCH("såld värme (gwh)",Leveranser!$B$1:$S$1,0),FALSE))</f>
        <v>63.3</v>
      </c>
      <c r="AL209">
        <f>VLOOKUP($B209,Leveranser!$B$1:$Y$500,MATCH("Totalt såld fjärrvärme till andra fjärrvärmeföretag",Leveranser!$B$1:$AA$1,0),FALSE)</f>
        <v>0</v>
      </c>
      <c r="AM209">
        <f>IF(ISERROR(1/VLOOKUP($B209,Miljö!$B$1:$S$500,MATCH("Såld mängd produktionsspecifik fjärrvärme (GWh)",Miljö!$B$1:$R$1,0),FALSE)),0,VLOOKUP($B209,Miljö!$B$1:$S$500,MATCH("Såld mängd produktionsspecifik fjärrvärme (GWh)",Miljö!$B$1:$R$1,0),FALSE))</f>
        <v>0</v>
      </c>
      <c r="AN209" s="195">
        <f t="shared" si="60"/>
        <v>0.75782970979791209</v>
      </c>
      <c r="AP209" t="str">
        <f>IFERROR(VLOOKUP($B209,Miljövärden!$B$2:$H$550,7,FALSE),"Nej, saknas")</f>
        <v>Ja</v>
      </c>
      <c r="AQ209" t="str">
        <f>IFERROR(VLOOKUP($B209,Miljövärden!$B$2:$H$550,6,FALSE),"Nej, saknas")</f>
        <v>Nej</v>
      </c>
      <c r="AU209">
        <f t="shared" si="61"/>
        <v>2.2999999999999998</v>
      </c>
      <c r="AV209">
        <f t="shared" si="62"/>
        <v>0</v>
      </c>
      <c r="AW209">
        <f t="shared" si="63"/>
        <v>67.849000000000004</v>
      </c>
      <c r="AX209">
        <f t="shared" si="64"/>
        <v>0</v>
      </c>
      <c r="AZ209">
        <f t="shared" si="65"/>
        <v>67.849000000000004</v>
      </c>
      <c r="BC209">
        <f t="shared" si="66"/>
        <v>0.379</v>
      </c>
      <c r="BD209">
        <f t="shared" si="67"/>
        <v>0</v>
      </c>
      <c r="BE209">
        <f t="shared" si="68"/>
        <v>67.849000000000004</v>
      </c>
      <c r="BF209">
        <f t="shared" si="69"/>
        <v>13</v>
      </c>
      <c r="BG209">
        <f t="shared" si="70"/>
        <v>2.2999999999999998</v>
      </c>
      <c r="BH209">
        <f t="shared" si="71"/>
        <v>83.528000000000006</v>
      </c>
      <c r="BJ209" s="195">
        <f t="shared" si="72"/>
        <v>4.5374006321233593E-3</v>
      </c>
      <c r="BK209" s="195">
        <f t="shared" si="73"/>
        <v>0</v>
      </c>
      <c r="BL209" s="195">
        <f t="shared" si="74"/>
        <v>0.81229048941672255</v>
      </c>
      <c r="BM209" s="195">
        <f t="shared" si="75"/>
        <v>0.15563643329183027</v>
      </c>
      <c r="BN209" s="195">
        <f t="shared" si="76"/>
        <v>2.7535676659323816E-2</v>
      </c>
    </row>
    <row r="210" spans="1:66" x14ac:dyDescent="0.25">
      <c r="A210" s="2" t="s">
        <v>335</v>
      </c>
      <c r="B210" s="2" t="s">
        <v>336</v>
      </c>
      <c r="C210">
        <f>VLOOKUP($B210,'Tillförd energi'!$B$1:$AI$700,MATCH(C$1,'Tillförd energi'!$B$1:$AQ$1,0),FALSE)</f>
        <v>0</v>
      </c>
      <c r="D210">
        <f>VLOOKUP($B210,'Tillförd energi'!$B$1:$AI$700,MATCH(D$1,'Tillförd energi'!$B$1:$AQ$1,0),FALSE)</f>
        <v>1.8</v>
      </c>
      <c r="E210">
        <f>VLOOKUP($B210,'Tillförd energi'!$B$1:$AI$700,MATCH(E$1,'Tillförd energi'!$B$1:$AQ$1,0),FALSE)</f>
        <v>0</v>
      </c>
      <c r="F210">
        <f>VLOOKUP($B210,'Tillförd energi'!$B$1:$AI$700,MATCH(F$1,'Tillförd energi'!$B$1:$AQ$1,0),FALSE)</f>
        <v>58.4</v>
      </c>
      <c r="G210">
        <f>VLOOKUP($B210,'Tillförd energi'!$B$1:$AI$700,MATCH(G$1,'Tillförd energi'!$B$1:$AQ$1,0),FALSE)</f>
        <v>0</v>
      </c>
      <c r="H210">
        <f>VLOOKUP($B210,'Tillförd energi'!$B$1:$AI$700,MATCH(H$1,'Tillförd energi'!$B$1:$AQ$1,0),FALSE)</f>
        <v>0</v>
      </c>
      <c r="I210">
        <f>VLOOKUP($B210,'Tillförd energi'!$B$1:$AI$700,MATCH(I$1,'Tillförd energi'!$B$1:$AQ$1,0),FALSE)</f>
        <v>0</v>
      </c>
      <c r="J210">
        <f>VLOOKUP($B210,'Tillförd energi'!$B$1:$AI$700,MATCH(J$1,'Tillförd energi'!$B$1:$AQ$1,0),FALSE)</f>
        <v>0</v>
      </c>
      <c r="K210" s="244">
        <v>729.1</v>
      </c>
      <c r="L210">
        <f>VLOOKUP($B210,'Tillförd energi'!$B$1:$AI$700,MATCH(L$1,'Tillförd energi'!$B$1:$AQ$1,0),FALSE)</f>
        <v>0</v>
      </c>
      <c r="M210">
        <f>VLOOKUP($B210,'Tillförd energi'!$B$1:$AI$700,MATCH(M$1,'Tillförd energi'!$B$1:$AQ$1,0),FALSE)</f>
        <v>0</v>
      </c>
      <c r="N210">
        <f>VLOOKUP($B210,'Tillförd energi'!$B$1:$AI$700,MATCH(N$1,'Tillförd energi'!$B$1:$AQ$1,0),FALSE)</f>
        <v>0</v>
      </c>
      <c r="O210">
        <f>VLOOKUP($B210,'Tillförd energi'!$B$1:$AI$700,MATCH(O$1,'Tillförd energi'!$B$1:$AQ$1,0),FALSE)</f>
        <v>0</v>
      </c>
      <c r="P210">
        <f>VLOOKUP($B210,'Tillförd energi'!$B$1:$AI$700,MATCH(P$1,'Tillförd energi'!$B$1:$AQ$1,0),FALSE)</f>
        <v>0</v>
      </c>
      <c r="Q210">
        <f>VLOOKUP($B210,'Tillförd energi'!$B$1:$AI$700,MATCH(Q$1,'Tillförd energi'!$B$1:$AQ$1,0),FALSE)</f>
        <v>0</v>
      </c>
      <c r="R210">
        <f>VLOOKUP($B210,'Tillförd energi'!$B$1:$AI$700,MATCH(R$1,'Tillförd energi'!$B$1:$AQ$1,0),FALSE)</f>
        <v>20.7</v>
      </c>
      <c r="S210">
        <f>VLOOKUP($B210,'Tillförd energi'!$B$1:$AI$700,MATCH(S$1,'Tillförd energi'!$B$1:$AQ$1,0),FALSE)</f>
        <v>0</v>
      </c>
      <c r="T210">
        <f>VLOOKUP($B210,'Tillförd energi'!$B$1:$AI$700,MATCH(T$1,'Tillförd energi'!$B$1:$AQ$1,0),FALSE)</f>
        <v>0</v>
      </c>
      <c r="U210">
        <f>VLOOKUP($B210,'Tillförd energi'!$B$1:$AI$700,MATCH(U$1,'Tillförd energi'!$B$1:$AQ$1,0),FALSE)</f>
        <v>0</v>
      </c>
      <c r="V210">
        <f>VLOOKUP($B210,'Tillförd energi'!$B$1:$AI$700,MATCH(V$1,'Tillförd energi'!$B$1:$AQ$1,0),FALSE)</f>
        <v>0</v>
      </c>
      <c r="W210">
        <f>VLOOKUP($B210,'Tillförd energi'!$B$1:$AI$700,MATCH(W$1,'Tillförd energi'!$B$1:$AQ$1,0),FALSE)</f>
        <v>0</v>
      </c>
      <c r="X210">
        <f>VLOOKUP($B210,'Tillförd energi'!$B$1:$AI$700,MATCH(X$1,'Tillförd energi'!$B$1:$AQ$1,0),FALSE)</f>
        <v>0</v>
      </c>
      <c r="Y210">
        <f>VLOOKUP($B210,'Tillförd energi'!$B$1:$AI$700,MATCH(Y$1,'Tillförd energi'!$B$1:$AQ$1,0),FALSE)</f>
        <v>0</v>
      </c>
      <c r="Z210">
        <f>VLOOKUP($B210,'Tillförd energi'!$B$1:$AI$700,MATCH(Z$1,'Tillförd energi'!$B$1:$AQ$1,0),FALSE)</f>
        <v>12.1</v>
      </c>
      <c r="AA210">
        <f>VLOOKUP($B210,'Tillförd energi'!$B$1:$AI$700,MATCH(AA$1,'Tillförd energi'!$B$1:$AQ$1,0),FALSE)</f>
        <v>0</v>
      </c>
      <c r="AB210">
        <f>VLOOKUP($B210,'Tillförd energi'!$B$1:$AI$700,MATCH(AB$1,'Tillförd energi'!$B$1:$AQ$1,0),FALSE)</f>
        <v>0</v>
      </c>
      <c r="AC210">
        <f>VLOOKUP($B210,'Tillförd energi'!$B$1:$AI$700,MATCH(AC$1,'Tillförd energi'!$B$1:$AQ$1,0),FALSE)</f>
        <v>0</v>
      </c>
      <c r="AD210" s="244">
        <v>0</v>
      </c>
      <c r="AE210">
        <f>VLOOKUP($B210,'Tillförd energi'!$B$1:$AI$700,MATCH(AE$1,'Tillförd energi'!$B$1:$AQ$1,0),FALSE)</f>
        <v>0</v>
      </c>
      <c r="AF210">
        <f>VLOOKUP($B210,'Tillförd energi'!$B$1:$AI$700,MATCH(AF$1,'Tillförd energi'!$B$1:$AQ$1,0),FALSE)</f>
        <v>22.6</v>
      </c>
      <c r="AG210">
        <f>IFERROR(VLOOKUP(B210,Miljö!$B$1:$AC$550,MATCH("Köpt mängd produktionsspecifik fjärrvärme:",Miljö!$B$1:$AC$1,0),FALSE)/1,0)</f>
        <v>0</v>
      </c>
      <c r="AI210">
        <f t="shared" si="58"/>
        <v>844.70000000000016</v>
      </c>
      <c r="AJ210">
        <f t="shared" si="59"/>
        <v>844.70000000000016</v>
      </c>
      <c r="AK210">
        <f>IF(ISERROR(1/VLOOKUP($B210,Leveranser!$B$1:$S$500,MATCH("såld värme (gwh)",Leveranser!$B$1:$S$1,0),FALSE)),"",VLOOKUP($B210,Leveranser!$B$1:$S$500,MATCH("såld värme (gwh)",Leveranser!$B$1:$S$1,0),FALSE))</f>
        <v>773.4</v>
      </c>
      <c r="AL210">
        <f>VLOOKUP($B210,Leveranser!$B$1:$Y$500,MATCH("Totalt såld fjärrvärme till andra fjärrvärmeföretag",Leveranser!$B$1:$AA$1,0),FALSE)</f>
        <v>0</v>
      </c>
      <c r="AM210">
        <f>IF(ISERROR(1/VLOOKUP($B210,Miljö!$B$1:$S$500,MATCH("Såld mängd produktionsspecifik fjärrvärme (GWh)",Miljö!$B$1:$R$1,0),FALSE)),0,VLOOKUP($B210,Miljö!$B$1:$S$500,MATCH("Såld mängd produktionsspecifik fjärrvärme (GWh)",Miljö!$B$1:$R$1,0),FALSE))</f>
        <v>0</v>
      </c>
      <c r="AN210" s="195">
        <f t="shared" si="60"/>
        <v>0.91559133420149141</v>
      </c>
      <c r="AP210" t="str">
        <f>IFERROR(VLOOKUP($B210,Miljövärden!$B$2:$H$550,7,FALSE),"Nej, saknas")</f>
        <v>Ja</v>
      </c>
      <c r="AQ210" t="str">
        <f>IFERROR(VLOOKUP($B210,Miljövärden!$B$2:$H$550,6,FALSE),"Nej, saknas")</f>
        <v>Ja</v>
      </c>
      <c r="AU210">
        <f t="shared" si="61"/>
        <v>34.700000000000003</v>
      </c>
      <c r="AV210">
        <f t="shared" si="62"/>
        <v>0</v>
      </c>
      <c r="AW210">
        <f t="shared" si="63"/>
        <v>0</v>
      </c>
      <c r="AX210">
        <f t="shared" si="64"/>
        <v>20.7</v>
      </c>
      <c r="AZ210">
        <f t="shared" si="65"/>
        <v>20.7</v>
      </c>
      <c r="BC210">
        <f t="shared" si="66"/>
        <v>60.199999999999996</v>
      </c>
      <c r="BD210">
        <f t="shared" si="67"/>
        <v>0</v>
      </c>
      <c r="BE210">
        <f t="shared" si="68"/>
        <v>20.7</v>
      </c>
      <c r="BF210">
        <f t="shared" si="69"/>
        <v>729.1</v>
      </c>
      <c r="BG210">
        <f t="shared" si="70"/>
        <v>34.700000000000003</v>
      </c>
      <c r="BH210">
        <f t="shared" si="71"/>
        <v>844.7</v>
      </c>
      <c r="BJ210" s="195">
        <f t="shared" si="72"/>
        <v>7.1267905765360476E-2</v>
      </c>
      <c r="BK210" s="195">
        <f t="shared" si="73"/>
        <v>0</v>
      </c>
      <c r="BL210" s="195">
        <f t="shared" si="74"/>
        <v>2.4505741683437905E-2</v>
      </c>
      <c r="BM210" s="195">
        <f t="shared" si="75"/>
        <v>0.86314667929442401</v>
      </c>
      <c r="BN210" s="195">
        <f t="shared" si="76"/>
        <v>4.1079673256777555E-2</v>
      </c>
    </row>
    <row r="211" spans="1:66" x14ac:dyDescent="0.25">
      <c r="A211" s="2" t="s">
        <v>335</v>
      </c>
      <c r="B211" s="2" t="s">
        <v>337</v>
      </c>
      <c r="C211">
        <f>VLOOKUP($B211,'Tillförd energi'!$B$1:$AI$700,MATCH(C$1,'Tillförd energi'!$B$1:$AQ$1,0),FALSE)</f>
        <v>0</v>
      </c>
      <c r="D211">
        <f>VLOOKUP($B211,'Tillförd energi'!$B$1:$AI$700,MATCH(D$1,'Tillförd energi'!$B$1:$AQ$1,0),FALSE)</f>
        <v>0</v>
      </c>
      <c r="E211">
        <f>VLOOKUP($B211,'Tillförd energi'!$B$1:$AI$700,MATCH(E$1,'Tillförd energi'!$B$1:$AQ$1,0),FALSE)</f>
        <v>0</v>
      </c>
      <c r="F211">
        <f>VLOOKUP($B211,'Tillförd energi'!$B$1:$AI$700,MATCH(F$1,'Tillförd energi'!$B$1:$AQ$1,0),FALSE)</f>
        <v>0</v>
      </c>
      <c r="G211">
        <f>VLOOKUP($B211,'Tillförd energi'!$B$1:$AI$700,MATCH(G$1,'Tillförd energi'!$B$1:$AQ$1,0),FALSE)</f>
        <v>0</v>
      </c>
      <c r="H211">
        <f>VLOOKUP($B211,'Tillförd energi'!$B$1:$AI$700,MATCH(H$1,'Tillförd energi'!$B$1:$AQ$1,0),FALSE)</f>
        <v>0</v>
      </c>
      <c r="I211">
        <f>VLOOKUP($B211,'Tillförd energi'!$B$1:$AI$700,MATCH(I$1,'Tillförd energi'!$B$1:$AQ$1,0),FALSE)</f>
        <v>0</v>
      </c>
      <c r="J211">
        <f>VLOOKUP($B211,'Tillförd energi'!$B$1:$AI$700,MATCH(J$1,'Tillförd energi'!$B$1:$AQ$1,0),FALSE)</f>
        <v>0</v>
      </c>
      <c r="K211" s="244">
        <v>5.0999999999999996</v>
      </c>
      <c r="L211">
        <f>VLOOKUP($B211,'Tillförd energi'!$B$1:$AI$700,MATCH(L$1,'Tillförd energi'!$B$1:$AQ$1,0),FALSE)</f>
        <v>0</v>
      </c>
      <c r="M211">
        <f>VLOOKUP($B211,'Tillförd energi'!$B$1:$AI$700,MATCH(M$1,'Tillförd energi'!$B$1:$AQ$1,0),FALSE)</f>
        <v>0</v>
      </c>
      <c r="N211">
        <f>VLOOKUP($B211,'Tillförd energi'!$B$1:$AI$700,MATCH(N$1,'Tillförd energi'!$B$1:$AQ$1,0),FALSE)</f>
        <v>0</v>
      </c>
      <c r="O211">
        <f>VLOOKUP($B211,'Tillförd energi'!$B$1:$AI$700,MATCH(O$1,'Tillförd energi'!$B$1:$AQ$1,0),FALSE)</f>
        <v>0</v>
      </c>
      <c r="P211">
        <f>VLOOKUP($B211,'Tillförd energi'!$B$1:$AI$700,MATCH(P$1,'Tillförd energi'!$B$1:$AQ$1,0),FALSE)</f>
        <v>0</v>
      </c>
      <c r="Q211">
        <f>VLOOKUP($B211,'Tillförd energi'!$B$1:$AI$700,MATCH(Q$1,'Tillförd energi'!$B$1:$AQ$1,0),FALSE)</f>
        <v>0</v>
      </c>
      <c r="R211">
        <f>VLOOKUP($B211,'Tillförd energi'!$B$1:$AI$700,MATCH(R$1,'Tillförd energi'!$B$1:$AQ$1,0),FALSE)</f>
        <v>0.16</v>
      </c>
      <c r="S211">
        <f>VLOOKUP($B211,'Tillförd energi'!$B$1:$AI$700,MATCH(S$1,'Tillförd energi'!$B$1:$AQ$1,0),FALSE)</f>
        <v>0</v>
      </c>
      <c r="T211">
        <f>VLOOKUP($B211,'Tillförd energi'!$B$1:$AI$700,MATCH(T$1,'Tillförd energi'!$B$1:$AQ$1,0),FALSE)</f>
        <v>0</v>
      </c>
      <c r="U211">
        <f>VLOOKUP($B211,'Tillförd energi'!$B$1:$AI$700,MATCH(U$1,'Tillförd energi'!$B$1:$AQ$1,0),FALSE)</f>
        <v>0</v>
      </c>
      <c r="V211">
        <f>VLOOKUP($B211,'Tillförd energi'!$B$1:$AI$700,MATCH(V$1,'Tillförd energi'!$B$1:$AQ$1,0),FALSE)</f>
        <v>0</v>
      </c>
      <c r="W211">
        <f>VLOOKUP($B211,'Tillförd energi'!$B$1:$AI$700,MATCH(W$1,'Tillförd energi'!$B$1:$AQ$1,0),FALSE)</f>
        <v>0</v>
      </c>
      <c r="X211">
        <f>VLOOKUP($B211,'Tillförd energi'!$B$1:$AI$700,MATCH(X$1,'Tillförd energi'!$B$1:$AQ$1,0),FALSE)</f>
        <v>0</v>
      </c>
      <c r="Y211">
        <f>VLOOKUP($B211,'Tillförd energi'!$B$1:$AI$700,MATCH(Y$1,'Tillförd energi'!$B$1:$AQ$1,0),FALSE)</f>
        <v>0</v>
      </c>
      <c r="Z211">
        <f>VLOOKUP($B211,'Tillförd energi'!$B$1:$AI$700,MATCH(Z$1,'Tillförd energi'!$B$1:$AQ$1,0),FALSE)</f>
        <v>0.08</v>
      </c>
      <c r="AA211">
        <f>VLOOKUP($B211,'Tillförd energi'!$B$1:$AI$700,MATCH(AA$1,'Tillförd energi'!$B$1:$AQ$1,0),FALSE)</f>
        <v>0</v>
      </c>
      <c r="AB211">
        <f>VLOOKUP($B211,'Tillförd energi'!$B$1:$AI$700,MATCH(AB$1,'Tillförd energi'!$B$1:$AQ$1,0),FALSE)</f>
        <v>0</v>
      </c>
      <c r="AC211">
        <f>VLOOKUP($B211,'Tillförd energi'!$B$1:$AI$700,MATCH(AC$1,'Tillförd energi'!$B$1:$AQ$1,0),FALSE)</f>
        <v>0</v>
      </c>
      <c r="AD211" s="244">
        <v>0</v>
      </c>
      <c r="AE211">
        <f>VLOOKUP($B211,'Tillförd energi'!$B$1:$AI$700,MATCH(AE$1,'Tillförd energi'!$B$1:$AQ$1,0),FALSE)</f>
        <v>0</v>
      </c>
      <c r="AF211">
        <f>VLOOKUP($B211,'Tillförd energi'!$B$1:$AI$700,MATCH(AF$1,'Tillförd energi'!$B$1:$AQ$1,0),FALSE)</f>
        <v>0.15</v>
      </c>
      <c r="AG211">
        <f>IFERROR(VLOOKUP(B211,Miljö!$B$1:$AC$550,MATCH("Köpt mängd produktionsspecifik fjärrvärme:",Miljö!$B$1:$AC$1,0),FALSE)/1,0)</f>
        <v>0</v>
      </c>
      <c r="AI211">
        <f t="shared" si="58"/>
        <v>5.49</v>
      </c>
      <c r="AJ211">
        <f t="shared" si="59"/>
        <v>5.49</v>
      </c>
      <c r="AK211">
        <f>IF(ISERROR(1/VLOOKUP($B211,Leveranser!$B$1:$S$500,MATCH("såld värme (gwh)",Leveranser!$B$1:$S$1,0),FALSE)),"",VLOOKUP($B211,Leveranser!$B$1:$S$500,MATCH("såld värme (gwh)",Leveranser!$B$1:$S$1,0),FALSE))</f>
        <v>4.67</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195">
        <f t="shared" si="60"/>
        <v>0.85063752276867022</v>
      </c>
      <c r="AP211" t="str">
        <f>IFERROR(VLOOKUP($B211,Miljövärden!$B$2:$H$550,7,FALSE),"Nej, saknas")</f>
        <v>Ja</v>
      </c>
      <c r="AQ211" t="str">
        <f>IFERROR(VLOOKUP($B211,Miljövärden!$B$2:$H$550,6,FALSE),"Nej, saknas")</f>
        <v>Ja</v>
      </c>
      <c r="AU211">
        <f t="shared" si="61"/>
        <v>0.22999999999999998</v>
      </c>
      <c r="AV211">
        <f t="shared" si="62"/>
        <v>0</v>
      </c>
      <c r="AW211">
        <f t="shared" si="63"/>
        <v>0</v>
      </c>
      <c r="AX211">
        <f t="shared" si="64"/>
        <v>0.16</v>
      </c>
      <c r="AZ211">
        <f t="shared" si="65"/>
        <v>0.16</v>
      </c>
      <c r="BC211">
        <f t="shared" si="66"/>
        <v>0</v>
      </c>
      <c r="BD211">
        <f t="shared" si="67"/>
        <v>0</v>
      </c>
      <c r="BE211">
        <f t="shared" si="68"/>
        <v>0.16</v>
      </c>
      <c r="BF211">
        <f t="shared" si="69"/>
        <v>5.0999999999999996</v>
      </c>
      <c r="BG211">
        <f t="shared" si="70"/>
        <v>0.22999999999999998</v>
      </c>
      <c r="BH211">
        <f t="shared" si="71"/>
        <v>5.49</v>
      </c>
      <c r="BJ211" s="195">
        <f t="shared" si="72"/>
        <v>0</v>
      </c>
      <c r="BK211" s="195">
        <f t="shared" si="73"/>
        <v>0</v>
      </c>
      <c r="BL211" s="195">
        <f t="shared" si="74"/>
        <v>2.9143897996357013E-2</v>
      </c>
      <c r="BM211" s="195">
        <f t="shared" si="75"/>
        <v>0.9289617486338797</v>
      </c>
      <c r="BN211" s="195">
        <f t="shared" si="76"/>
        <v>4.1894353369763201E-2</v>
      </c>
    </row>
    <row r="212" spans="1:66" x14ac:dyDescent="0.25">
      <c r="A212" s="2" t="s">
        <v>335</v>
      </c>
      <c r="B212" s="2" t="s">
        <v>338</v>
      </c>
      <c r="C212">
        <f>VLOOKUP($B212,'Tillförd energi'!$B$1:$AI$700,MATCH(C$1,'Tillförd energi'!$B$1:$AQ$1,0),FALSE)</f>
        <v>0</v>
      </c>
      <c r="D212">
        <f>VLOOKUP($B212,'Tillförd energi'!$B$1:$AI$700,MATCH(D$1,'Tillförd energi'!$B$1:$AQ$1,0),FALSE)</f>
        <v>1.1000000000000001</v>
      </c>
      <c r="E212">
        <f>VLOOKUP($B212,'Tillförd energi'!$B$1:$AI$700,MATCH(E$1,'Tillförd energi'!$B$1:$AQ$1,0),FALSE)</f>
        <v>0</v>
      </c>
      <c r="F212">
        <f>VLOOKUP($B212,'Tillförd energi'!$B$1:$AI$700,MATCH(F$1,'Tillförd energi'!$B$1:$AQ$1,0),FALSE)</f>
        <v>0</v>
      </c>
      <c r="G212">
        <f>VLOOKUP($B212,'Tillförd energi'!$B$1:$AI$700,MATCH(G$1,'Tillförd energi'!$B$1:$AQ$1,0),FALSE)</f>
        <v>0</v>
      </c>
      <c r="H212">
        <f>VLOOKUP($B212,'Tillförd energi'!$B$1:$AI$700,MATCH(H$1,'Tillförd energi'!$B$1:$AQ$1,0),FALSE)</f>
        <v>0</v>
      </c>
      <c r="I212">
        <f>VLOOKUP($B212,'Tillförd energi'!$B$1:$AI$700,MATCH(I$1,'Tillförd energi'!$B$1:$AQ$1,0),FALSE)</f>
        <v>0</v>
      </c>
      <c r="J212">
        <f>VLOOKUP($B212,'Tillförd energi'!$B$1:$AI$700,MATCH(J$1,'Tillförd energi'!$B$1:$AQ$1,0),FALSE)</f>
        <v>0</v>
      </c>
      <c r="K212">
        <v>0</v>
      </c>
      <c r="L212">
        <f>VLOOKUP($B212,'Tillförd energi'!$B$1:$AI$700,MATCH(L$1,'Tillförd energi'!$B$1:$AQ$1,0),FALSE)</f>
        <v>0</v>
      </c>
      <c r="M212">
        <f>VLOOKUP($B212,'Tillförd energi'!$B$1:$AI$700,MATCH(M$1,'Tillförd energi'!$B$1:$AQ$1,0),FALSE)</f>
        <v>0</v>
      </c>
      <c r="N212">
        <f>VLOOKUP($B212,'Tillförd energi'!$B$1:$AI$700,MATCH(N$1,'Tillförd energi'!$B$1:$AQ$1,0),FALSE)</f>
        <v>1.4</v>
      </c>
      <c r="O212">
        <f>VLOOKUP($B212,'Tillförd energi'!$B$1:$AI$700,MATCH(O$1,'Tillförd energi'!$B$1:$AQ$1,0),FALSE)</f>
        <v>0</v>
      </c>
      <c r="P212">
        <f>VLOOKUP($B212,'Tillförd energi'!$B$1:$AI$700,MATCH(P$1,'Tillförd energi'!$B$1:$AQ$1,0),FALSE)</f>
        <v>14</v>
      </c>
      <c r="Q212">
        <f>VLOOKUP($B212,'Tillförd energi'!$B$1:$AI$700,MATCH(Q$1,'Tillförd energi'!$B$1:$AQ$1,0),FALSE)</f>
        <v>0</v>
      </c>
      <c r="R212">
        <f>VLOOKUP($B212,'Tillförd energi'!$B$1:$AI$700,MATCH(R$1,'Tillförd energi'!$B$1:$AQ$1,0),FALSE)</f>
        <v>13.7</v>
      </c>
      <c r="S212">
        <f>VLOOKUP($B212,'Tillförd energi'!$B$1:$AI$700,MATCH(S$1,'Tillförd energi'!$B$1:$AQ$1,0),FALSE)</f>
        <v>0</v>
      </c>
      <c r="T212">
        <f>VLOOKUP($B212,'Tillförd energi'!$B$1:$AI$700,MATCH(T$1,'Tillförd energi'!$B$1:$AQ$1,0),FALSE)</f>
        <v>0</v>
      </c>
      <c r="U212">
        <f>VLOOKUP($B212,'Tillförd energi'!$B$1:$AI$700,MATCH(U$1,'Tillförd energi'!$B$1:$AQ$1,0),FALSE)</f>
        <v>0</v>
      </c>
      <c r="V212">
        <f>VLOOKUP($B212,'Tillförd energi'!$B$1:$AI$700,MATCH(V$1,'Tillförd energi'!$B$1:$AQ$1,0),FALSE)</f>
        <v>0</v>
      </c>
      <c r="W212">
        <f>VLOOKUP($B212,'Tillförd energi'!$B$1:$AI$700,MATCH(W$1,'Tillförd energi'!$B$1:$AQ$1,0),FALSE)</f>
        <v>0</v>
      </c>
      <c r="X212">
        <f>VLOOKUP($B212,'Tillförd energi'!$B$1:$AI$700,MATCH(X$1,'Tillförd energi'!$B$1:$AQ$1,0),FALSE)</f>
        <v>0</v>
      </c>
      <c r="Y212">
        <f>VLOOKUP($B212,'Tillförd energi'!$B$1:$AI$700,MATCH(Y$1,'Tillförd energi'!$B$1:$AQ$1,0),FALSE)</f>
        <v>0</v>
      </c>
      <c r="Z212">
        <f>VLOOKUP($B212,'Tillförd energi'!$B$1:$AI$700,MATCH(Z$1,'Tillförd energi'!$B$1:$AQ$1,0),FALSE)</f>
        <v>0</v>
      </c>
      <c r="AA212">
        <f>VLOOKUP($B212,'Tillförd energi'!$B$1:$AI$700,MATCH(AA$1,'Tillförd energi'!$B$1:$AQ$1,0),FALSE)</f>
        <v>0</v>
      </c>
      <c r="AB212">
        <f>VLOOKUP($B212,'Tillförd energi'!$B$1:$AI$700,MATCH(AB$1,'Tillförd energi'!$B$1:$AQ$1,0),FALSE)</f>
        <v>0</v>
      </c>
      <c r="AC212">
        <f>VLOOKUP($B212,'Tillförd energi'!$B$1:$AI$700,MATCH(AC$1,'Tillförd energi'!$B$1:$AQ$1,0),FALSE)</f>
        <v>0</v>
      </c>
      <c r="AD212">
        <f>VLOOKUP($B212,'Tillförd energi'!$B$1:$AI$700,MATCH(AD$1,'Tillförd energi'!$B$1:$AQ$1,0),FALSE)</f>
        <v>0</v>
      </c>
      <c r="AE212">
        <f>VLOOKUP($B212,'Tillförd energi'!$B$1:$AI$700,MATCH(AE$1,'Tillförd energi'!$B$1:$AQ$1,0),FALSE)</f>
        <v>0</v>
      </c>
      <c r="AF212">
        <f>VLOOKUP($B212,'Tillförd energi'!$B$1:$AI$700,MATCH(AF$1,'Tillförd energi'!$B$1:$AQ$1,0),FALSE)</f>
        <v>0.49</v>
      </c>
      <c r="AG212">
        <f>IFERROR(VLOOKUP(B212,Miljö!$B$1:$AC$550,MATCH("Köpt mängd produktionsspecifik fjärrvärme:",Miljö!$B$1:$AC$1,0),FALSE)/1,0)</f>
        <v>0</v>
      </c>
      <c r="AI212">
        <f t="shared" si="58"/>
        <v>30.689999999999998</v>
      </c>
      <c r="AJ212">
        <f t="shared" si="59"/>
        <v>30.689999999999998</v>
      </c>
      <c r="AK212">
        <f>IF(ISERROR(1/VLOOKUP($B212,Leveranser!$B$1:$S$500,MATCH("såld värme (gwh)",Leveranser!$B$1:$S$1,0),FALSE)),"",VLOOKUP($B212,Leveranser!$B$1:$S$500,MATCH("såld värme (gwh)",Leveranser!$B$1:$S$1,0),FALSE))</f>
        <v>22.2</v>
      </c>
      <c r="AL212">
        <f>VLOOKUP($B212,Leveranser!$B$1:$Y$500,MATCH("Totalt såld fjärrvärme till andra fjärrvärmeföretag",Leveranser!$B$1:$AA$1,0),FALSE)</f>
        <v>0</v>
      </c>
      <c r="AM212">
        <f>IF(ISERROR(1/VLOOKUP($B212,Miljö!$B$1:$S$500,MATCH("Såld mängd produktionsspecifik fjärrvärme (GWh)",Miljö!$B$1:$R$1,0),FALSE)),0,VLOOKUP($B212,Miljö!$B$1:$S$500,MATCH("Såld mängd produktionsspecifik fjärrvärme (GWh)",Miljö!$B$1:$R$1,0),FALSE))</f>
        <v>0</v>
      </c>
      <c r="AN212" s="195">
        <f t="shared" si="60"/>
        <v>0.72336265884652984</v>
      </c>
      <c r="AP212" t="str">
        <f>IFERROR(VLOOKUP($B212,Miljövärden!$B$2:$H$550,7,FALSE),"Nej, saknas")</f>
        <v>Ja</v>
      </c>
      <c r="AQ212" t="str">
        <f>IFERROR(VLOOKUP($B212,Miljövärden!$B$2:$H$550,6,FALSE),"Nej, saknas")</f>
        <v>Ja</v>
      </c>
      <c r="AU212">
        <f t="shared" si="61"/>
        <v>0.49</v>
      </c>
      <c r="AV212">
        <f t="shared" si="62"/>
        <v>0</v>
      </c>
      <c r="AW212">
        <f t="shared" si="63"/>
        <v>15.4</v>
      </c>
      <c r="AX212">
        <f t="shared" si="64"/>
        <v>13.7</v>
      </c>
      <c r="AZ212">
        <f t="shared" si="65"/>
        <v>29.1</v>
      </c>
      <c r="BC212">
        <f t="shared" si="66"/>
        <v>1.1000000000000001</v>
      </c>
      <c r="BD212">
        <f t="shared" si="67"/>
        <v>0</v>
      </c>
      <c r="BE212">
        <f t="shared" si="68"/>
        <v>29.1</v>
      </c>
      <c r="BF212">
        <f t="shared" si="69"/>
        <v>0</v>
      </c>
      <c r="BG212">
        <f t="shared" si="70"/>
        <v>0.49</v>
      </c>
      <c r="BH212">
        <f t="shared" si="71"/>
        <v>30.69</v>
      </c>
      <c r="BJ212" s="195">
        <f t="shared" si="72"/>
        <v>3.5842293906810034E-2</v>
      </c>
      <c r="BK212" s="195">
        <f t="shared" si="73"/>
        <v>0</v>
      </c>
      <c r="BL212" s="195">
        <f t="shared" si="74"/>
        <v>0.94819159335288372</v>
      </c>
      <c r="BM212" s="195">
        <f t="shared" si="75"/>
        <v>0</v>
      </c>
      <c r="BN212" s="195">
        <f t="shared" si="76"/>
        <v>1.5966112740306286E-2</v>
      </c>
    </row>
    <row r="213" spans="1:66" x14ac:dyDescent="0.25">
      <c r="A213" s="2" t="s">
        <v>341</v>
      </c>
      <c r="B213" s="2" t="s">
        <v>342</v>
      </c>
      <c r="C213">
        <f>VLOOKUP($B213,'Tillförd energi'!$B$1:$AI$700,MATCH(C$1,'Tillförd energi'!$B$1:$AQ$1,0),FALSE)</f>
        <v>0</v>
      </c>
      <c r="D213">
        <f>VLOOKUP($B213,'Tillförd energi'!$B$1:$AI$700,MATCH(D$1,'Tillförd energi'!$B$1:$AQ$1,0),FALSE)</f>
        <v>0</v>
      </c>
      <c r="E213">
        <f>VLOOKUP($B213,'Tillförd energi'!$B$1:$AI$700,MATCH(E$1,'Tillförd energi'!$B$1:$AQ$1,0),FALSE)</f>
        <v>0</v>
      </c>
      <c r="F213">
        <f>VLOOKUP($B213,'Tillförd energi'!$B$1:$AI$700,MATCH(F$1,'Tillförd energi'!$B$1:$AQ$1,0),FALSE)</f>
        <v>0</v>
      </c>
      <c r="G213">
        <f>VLOOKUP($B213,'Tillförd energi'!$B$1:$AI$700,MATCH(G$1,'Tillförd energi'!$B$1:$AQ$1,0),FALSE)</f>
        <v>0</v>
      </c>
      <c r="H213">
        <f>VLOOKUP($B213,'Tillförd energi'!$B$1:$AI$700,MATCH(H$1,'Tillförd energi'!$B$1:$AQ$1,0),FALSE)</f>
        <v>0</v>
      </c>
      <c r="I213">
        <f>VLOOKUP($B213,'Tillförd energi'!$B$1:$AI$700,MATCH(I$1,'Tillförd energi'!$B$1:$AQ$1,0),FALSE)</f>
        <v>0</v>
      </c>
      <c r="J213">
        <f>VLOOKUP($B213,'Tillförd energi'!$B$1:$AI$700,MATCH(J$1,'Tillförd energi'!$B$1:$AQ$1,0),FALSE)</f>
        <v>0</v>
      </c>
      <c r="K213">
        <v>0</v>
      </c>
      <c r="L213">
        <f>VLOOKUP($B213,'Tillförd energi'!$B$1:$AI$700,MATCH(L$1,'Tillförd energi'!$B$1:$AQ$1,0),FALSE)</f>
        <v>0</v>
      </c>
      <c r="M213">
        <f>VLOOKUP($B213,'Tillförd energi'!$B$1:$AI$700,MATCH(M$1,'Tillförd energi'!$B$1:$AQ$1,0),FALSE)</f>
        <v>0</v>
      </c>
      <c r="N213">
        <f>VLOOKUP($B213,'Tillförd energi'!$B$1:$AI$700,MATCH(N$1,'Tillförd energi'!$B$1:$AQ$1,0),FALSE)</f>
        <v>0</v>
      </c>
      <c r="O213">
        <f>VLOOKUP($B213,'Tillförd energi'!$B$1:$AI$700,MATCH(O$1,'Tillförd energi'!$B$1:$AQ$1,0),FALSE)</f>
        <v>0</v>
      </c>
      <c r="P213">
        <f>VLOOKUP($B213,'Tillförd energi'!$B$1:$AI$700,MATCH(P$1,'Tillförd energi'!$B$1:$AQ$1,0),FALSE)</f>
        <v>0</v>
      </c>
      <c r="Q213">
        <f>VLOOKUP($B213,'Tillförd energi'!$B$1:$AI$700,MATCH(Q$1,'Tillförd energi'!$B$1:$AQ$1,0),FALSE)</f>
        <v>0</v>
      </c>
      <c r="R213">
        <f>VLOOKUP($B213,'Tillförd energi'!$B$1:$AI$700,MATCH(R$1,'Tillförd energi'!$B$1:$AQ$1,0),FALSE)</f>
        <v>0</v>
      </c>
      <c r="S213">
        <f>VLOOKUP($B213,'Tillförd energi'!$B$1:$AI$700,MATCH(S$1,'Tillförd energi'!$B$1:$AQ$1,0),FALSE)</f>
        <v>0</v>
      </c>
      <c r="T213">
        <f>VLOOKUP($B213,'Tillförd energi'!$B$1:$AI$700,MATCH(T$1,'Tillförd energi'!$B$1:$AQ$1,0),FALSE)</f>
        <v>0</v>
      </c>
      <c r="U213">
        <f>VLOOKUP($B213,'Tillförd energi'!$B$1:$AI$700,MATCH(U$1,'Tillförd energi'!$B$1:$AQ$1,0),FALSE)</f>
        <v>0</v>
      </c>
      <c r="V213">
        <f>VLOOKUP($B213,'Tillförd energi'!$B$1:$AI$700,MATCH(V$1,'Tillförd energi'!$B$1:$AQ$1,0),FALSE)</f>
        <v>0</v>
      </c>
      <c r="W213">
        <f>VLOOKUP($B213,'Tillförd energi'!$B$1:$AI$700,MATCH(W$1,'Tillförd energi'!$B$1:$AQ$1,0),FALSE)</f>
        <v>0</v>
      </c>
      <c r="X213">
        <f>VLOOKUP($B213,'Tillförd energi'!$B$1:$AI$700,MATCH(X$1,'Tillförd energi'!$B$1:$AQ$1,0),FALSE)</f>
        <v>0</v>
      </c>
      <c r="Y213">
        <f>VLOOKUP($B213,'Tillförd energi'!$B$1:$AI$700,MATCH(Y$1,'Tillförd energi'!$B$1:$AQ$1,0),FALSE)</f>
        <v>0</v>
      </c>
      <c r="Z213">
        <f>VLOOKUP($B213,'Tillförd energi'!$B$1:$AI$700,MATCH(Z$1,'Tillförd energi'!$B$1:$AQ$1,0),FALSE)</f>
        <v>0</v>
      </c>
      <c r="AA213">
        <f>VLOOKUP($B213,'Tillförd energi'!$B$1:$AI$700,MATCH(AA$1,'Tillförd energi'!$B$1:$AQ$1,0),FALSE)</f>
        <v>0</v>
      </c>
      <c r="AB213">
        <f>VLOOKUP($B213,'Tillförd energi'!$B$1:$AI$700,MATCH(AB$1,'Tillförd energi'!$B$1:$AQ$1,0),FALSE)</f>
        <v>0</v>
      </c>
      <c r="AC213">
        <f>VLOOKUP($B213,'Tillförd energi'!$B$1:$AI$700,MATCH(AC$1,'Tillförd energi'!$B$1:$AQ$1,0),FALSE)</f>
        <v>0</v>
      </c>
      <c r="AD213">
        <f>VLOOKUP($B213,'Tillförd energi'!$B$1:$AI$700,MATCH(AD$1,'Tillförd energi'!$B$1:$AQ$1,0),FALSE)</f>
        <v>0</v>
      </c>
      <c r="AE213">
        <f>VLOOKUP($B213,'Tillförd energi'!$B$1:$AI$700,MATCH(AE$1,'Tillförd energi'!$B$1:$AQ$1,0),FALSE)</f>
        <v>0</v>
      </c>
      <c r="AF213">
        <f>VLOOKUP($B213,'Tillförd energi'!$B$1:$AI$700,MATCH(AF$1,'Tillförd energi'!$B$1:$AQ$1,0),FALSE)</f>
        <v>0</v>
      </c>
      <c r="AG213">
        <f>IFERROR(VLOOKUP(B213,Miljö!$B$1:$AC$550,MATCH("Köpt mängd produktionsspecifik fjärrvärme:",Miljö!$B$1:$AC$1,0),FALSE)/1,0)</f>
        <v>0</v>
      </c>
      <c r="AI213">
        <f t="shared" si="58"/>
        <v>0</v>
      </c>
      <c r="AJ213">
        <f t="shared" si="59"/>
        <v>0</v>
      </c>
      <c r="AK213">
        <f>IF(ISERROR(1/VLOOKUP($B213,Leveranser!$B$1:$S$500,MATCH("såld värme (gwh)",Leveranser!$B$1:$S$1,0),FALSE)),"",VLOOKUP($B213,Leveranser!$B$1:$S$500,MATCH("såld värme (gwh)",Leveranser!$B$1:$S$1,0),FALSE))</f>
        <v>27.6</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195" t="str">
        <f t="shared" si="60"/>
        <v/>
      </c>
      <c r="AP213" t="str">
        <f>IFERROR(VLOOKUP($B213,Miljövärden!$B$2:$H$550,7,FALSE),"Nej, saknas")</f>
        <v>Nej</v>
      </c>
      <c r="AQ213" t="str">
        <f>IFERROR(VLOOKUP($B213,Miljövärden!$B$2:$H$550,6,FALSE),"Nej, saknas")</f>
        <v>Nej</v>
      </c>
      <c r="AU213">
        <f t="shared" si="61"/>
        <v>0</v>
      </c>
      <c r="AV213">
        <f t="shared" si="62"/>
        <v>0</v>
      </c>
      <c r="AW213">
        <f t="shared" si="63"/>
        <v>0</v>
      </c>
      <c r="AX213">
        <f t="shared" si="64"/>
        <v>0</v>
      </c>
      <c r="AZ213">
        <f t="shared" si="65"/>
        <v>0</v>
      </c>
      <c r="BC213">
        <f t="shared" si="66"/>
        <v>0</v>
      </c>
      <c r="BD213">
        <f t="shared" si="67"/>
        <v>0</v>
      </c>
      <c r="BE213">
        <f t="shared" si="68"/>
        <v>0</v>
      </c>
      <c r="BF213">
        <f t="shared" si="69"/>
        <v>0</v>
      </c>
      <c r="BG213">
        <f t="shared" si="70"/>
        <v>0</v>
      </c>
      <c r="BH213">
        <f t="shared" si="71"/>
        <v>0</v>
      </c>
      <c r="BJ213" s="195" t="e">
        <f t="shared" si="72"/>
        <v>#DIV/0!</v>
      </c>
      <c r="BK213" s="195" t="e">
        <f t="shared" si="73"/>
        <v>#DIV/0!</v>
      </c>
      <c r="BL213" s="195" t="e">
        <f t="shared" si="74"/>
        <v>#DIV/0!</v>
      </c>
      <c r="BM213" s="195" t="e">
        <f t="shared" si="75"/>
        <v>#DIV/0!</v>
      </c>
      <c r="BN213" s="195" t="e">
        <f t="shared" si="76"/>
        <v>#DIV/0!</v>
      </c>
    </row>
    <row r="214" spans="1:66" x14ac:dyDescent="0.25">
      <c r="A214" s="2" t="s">
        <v>343</v>
      </c>
      <c r="B214" s="2" t="s">
        <v>344</v>
      </c>
      <c r="C214">
        <f>VLOOKUP($B214,'Tillförd energi'!$B$1:$AI$700,MATCH(C$1,'Tillförd energi'!$B$1:$AQ$1,0),FALSE)</f>
        <v>0</v>
      </c>
      <c r="D214">
        <f>VLOOKUP($B214,'Tillförd energi'!$B$1:$AI$700,MATCH(D$1,'Tillförd energi'!$B$1:$AQ$1,0),FALSE)</f>
        <v>1.74</v>
      </c>
      <c r="E214">
        <f>VLOOKUP($B214,'Tillförd energi'!$B$1:$AI$700,MATCH(E$1,'Tillförd energi'!$B$1:$AQ$1,0),FALSE)</f>
        <v>0</v>
      </c>
      <c r="F214">
        <f>VLOOKUP($B214,'Tillförd energi'!$B$1:$AI$700,MATCH(F$1,'Tillförd energi'!$B$1:$AQ$1,0),FALSE)</f>
        <v>0</v>
      </c>
      <c r="G214">
        <f>VLOOKUP($B214,'Tillförd energi'!$B$1:$AI$700,MATCH(G$1,'Tillförd energi'!$B$1:$AQ$1,0),FALSE)</f>
        <v>0</v>
      </c>
      <c r="H214">
        <f>VLOOKUP($B214,'Tillförd energi'!$B$1:$AI$700,MATCH(H$1,'Tillförd energi'!$B$1:$AQ$1,0),FALSE)</f>
        <v>0</v>
      </c>
      <c r="I214">
        <f>VLOOKUP($B214,'Tillförd energi'!$B$1:$AI$700,MATCH(I$1,'Tillförd energi'!$B$1:$AQ$1,0),FALSE)</f>
        <v>0</v>
      </c>
      <c r="J214">
        <f>VLOOKUP($B214,'Tillförd energi'!$B$1:$AI$700,MATCH(J$1,'Tillförd energi'!$B$1:$AQ$1,0),FALSE)</f>
        <v>0</v>
      </c>
      <c r="K214">
        <v>0</v>
      </c>
      <c r="L214">
        <f>VLOOKUP($B214,'Tillförd energi'!$B$1:$AI$700,MATCH(L$1,'Tillförd energi'!$B$1:$AQ$1,0),FALSE)</f>
        <v>0</v>
      </c>
      <c r="M214">
        <f>VLOOKUP($B214,'Tillförd energi'!$B$1:$AI$700,MATCH(M$1,'Tillförd energi'!$B$1:$AQ$1,0),FALSE)</f>
        <v>8.1879799999999996</v>
      </c>
      <c r="N214">
        <f>VLOOKUP($B214,'Tillförd energi'!$B$1:$AI$700,MATCH(N$1,'Tillförd energi'!$B$1:$AQ$1,0),FALSE)</f>
        <v>47.8795</v>
      </c>
      <c r="O214">
        <f>VLOOKUP($B214,'Tillförd energi'!$B$1:$AI$700,MATCH(O$1,'Tillförd energi'!$B$1:$AQ$1,0),FALSE)</f>
        <v>0</v>
      </c>
      <c r="P214">
        <f>VLOOKUP($B214,'Tillförd energi'!$B$1:$AI$700,MATCH(P$1,'Tillförd energi'!$B$1:$AQ$1,0),FALSE)</f>
        <v>40.752800000000001</v>
      </c>
      <c r="Q214">
        <f>VLOOKUP($B214,'Tillförd energi'!$B$1:$AI$700,MATCH(Q$1,'Tillförd energi'!$B$1:$AQ$1,0),FALSE)</f>
        <v>0</v>
      </c>
      <c r="R214">
        <f>VLOOKUP($B214,'Tillförd energi'!$B$1:$AI$700,MATCH(R$1,'Tillförd energi'!$B$1:$AQ$1,0),FALSE)</f>
        <v>0</v>
      </c>
      <c r="S214">
        <f>VLOOKUP($B214,'Tillförd energi'!$B$1:$AI$700,MATCH(S$1,'Tillförd energi'!$B$1:$AQ$1,0),FALSE)</f>
        <v>2.2000000000000002</v>
      </c>
      <c r="T214">
        <f>VLOOKUP($B214,'Tillförd energi'!$B$1:$AI$700,MATCH(T$1,'Tillförd energi'!$B$1:$AQ$1,0),FALSE)</f>
        <v>0</v>
      </c>
      <c r="U214">
        <f>VLOOKUP($B214,'Tillförd energi'!$B$1:$AI$700,MATCH(U$1,'Tillförd energi'!$B$1:$AQ$1,0),FALSE)</f>
        <v>0</v>
      </c>
      <c r="V214">
        <f>VLOOKUP($B214,'Tillförd energi'!$B$1:$AI$700,MATCH(V$1,'Tillförd energi'!$B$1:$AQ$1,0),FALSE)</f>
        <v>0</v>
      </c>
      <c r="W214">
        <f>VLOOKUP($B214,'Tillförd energi'!$B$1:$AI$700,MATCH(W$1,'Tillförd energi'!$B$1:$AQ$1,0),FALSE)</f>
        <v>0</v>
      </c>
      <c r="X214">
        <f>VLOOKUP($B214,'Tillförd energi'!$B$1:$AI$700,MATCH(X$1,'Tillförd energi'!$B$1:$AQ$1,0),FALSE)</f>
        <v>0</v>
      </c>
      <c r="Y214">
        <f>VLOOKUP($B214,'Tillförd energi'!$B$1:$AI$700,MATCH(Y$1,'Tillförd energi'!$B$1:$AQ$1,0),FALSE)</f>
        <v>0</v>
      </c>
      <c r="Z214">
        <f>VLOOKUP($B214,'Tillförd energi'!$B$1:$AI$700,MATCH(Z$1,'Tillförd energi'!$B$1:$AQ$1,0),FALSE)</f>
        <v>0</v>
      </c>
      <c r="AA214">
        <f>VLOOKUP($B214,'Tillförd energi'!$B$1:$AI$700,MATCH(AA$1,'Tillförd energi'!$B$1:$AQ$1,0),FALSE)</f>
        <v>0</v>
      </c>
      <c r="AB214">
        <f>VLOOKUP($B214,'Tillförd energi'!$B$1:$AI$700,MATCH(AB$1,'Tillförd energi'!$B$1:$AQ$1,0),FALSE)</f>
        <v>0</v>
      </c>
      <c r="AC214">
        <f>VLOOKUP($B214,'Tillförd energi'!$B$1:$AI$700,MATCH(AC$1,'Tillförd energi'!$B$1:$AQ$1,0),FALSE)</f>
        <v>17</v>
      </c>
      <c r="AD214">
        <f>VLOOKUP($B214,'Tillförd energi'!$B$1:$AI$700,MATCH(AD$1,'Tillförd energi'!$B$1:$AQ$1,0),FALSE)</f>
        <v>0</v>
      </c>
      <c r="AE214">
        <f>VLOOKUP($B214,'Tillförd energi'!$B$1:$AI$700,MATCH(AE$1,'Tillförd energi'!$B$1:$AQ$1,0),FALSE)</f>
        <v>0</v>
      </c>
      <c r="AF214">
        <f>VLOOKUP($B214,'Tillförd energi'!$B$1:$AI$700,MATCH(AF$1,'Tillförd energi'!$B$1:$AQ$1,0),FALSE)</f>
        <v>3.0179299999999998</v>
      </c>
      <c r="AG214">
        <f>IFERROR(VLOOKUP(B214,Miljö!$B$1:$AC$550,MATCH("Köpt mängd produktionsspecifik fjärrvärme:",Miljö!$B$1:$AC$1,0),FALSE)/1,0)</f>
        <v>0</v>
      </c>
      <c r="AI214">
        <f t="shared" si="58"/>
        <v>120.77821</v>
      </c>
      <c r="AJ214">
        <f t="shared" si="59"/>
        <v>120.77821</v>
      </c>
      <c r="AK214">
        <f>IF(ISERROR(1/VLOOKUP($B214,Leveranser!$B$1:$S$500,MATCH("såld värme (gwh)",Leveranser!$B$1:$S$1,0),FALSE)),"",VLOOKUP($B214,Leveranser!$B$1:$S$500,MATCH("såld värme (gwh)",Leveranser!$B$1:$S$1,0),FALSE))</f>
        <v>85.4</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195">
        <f t="shared" si="60"/>
        <v>0.70708118625040062</v>
      </c>
      <c r="AP214" t="str">
        <f>IFERROR(VLOOKUP($B214,Miljövärden!$B$2:$H$550,7,FALSE),"Nej, saknas")</f>
        <v>Ja</v>
      </c>
      <c r="AQ214" t="str">
        <f>IFERROR(VLOOKUP($B214,Miljövärden!$B$2:$H$550,6,FALSE),"Nej, saknas")</f>
        <v>Ja</v>
      </c>
      <c r="AU214">
        <f t="shared" si="61"/>
        <v>3.0179299999999998</v>
      </c>
      <c r="AV214">
        <f t="shared" si="62"/>
        <v>0</v>
      </c>
      <c r="AW214">
        <f t="shared" si="63"/>
        <v>96.820279999999997</v>
      </c>
      <c r="AX214">
        <f t="shared" si="64"/>
        <v>2.2000000000000002</v>
      </c>
      <c r="AZ214">
        <f t="shared" si="65"/>
        <v>99.02028</v>
      </c>
      <c r="BC214">
        <f t="shared" si="66"/>
        <v>1.74</v>
      </c>
      <c r="BD214">
        <f t="shared" si="67"/>
        <v>0</v>
      </c>
      <c r="BE214">
        <f t="shared" si="68"/>
        <v>99.02028</v>
      </c>
      <c r="BF214">
        <f t="shared" si="69"/>
        <v>17</v>
      </c>
      <c r="BG214">
        <f t="shared" si="70"/>
        <v>3.0179299999999998</v>
      </c>
      <c r="BH214">
        <f t="shared" si="71"/>
        <v>120.77821</v>
      </c>
      <c r="BJ214" s="195">
        <f t="shared" si="72"/>
        <v>1.4406572178872331E-2</v>
      </c>
      <c r="BK214" s="195">
        <f t="shared" si="73"/>
        <v>0</v>
      </c>
      <c r="BL214" s="195">
        <f t="shared" si="74"/>
        <v>0.81985219022537259</v>
      </c>
      <c r="BM214" s="195">
        <f t="shared" si="75"/>
        <v>0.14075386611541932</v>
      </c>
      <c r="BN214" s="195">
        <f t="shared" si="76"/>
        <v>2.4987371480335731E-2</v>
      </c>
    </row>
    <row r="215" spans="1:66" x14ac:dyDescent="0.25">
      <c r="A215" s="2" t="s">
        <v>343</v>
      </c>
      <c r="B215" s="2" t="s">
        <v>345</v>
      </c>
      <c r="C215">
        <f>VLOOKUP($B215,'Tillförd energi'!$B$1:$AI$700,MATCH(C$1,'Tillförd energi'!$B$1:$AQ$1,0),FALSE)</f>
        <v>0</v>
      </c>
      <c r="D215">
        <f>VLOOKUP($B215,'Tillförd energi'!$B$1:$AI$700,MATCH(D$1,'Tillförd energi'!$B$1:$AQ$1,0),FALSE)</f>
        <v>0.13</v>
      </c>
      <c r="E215">
        <f>VLOOKUP($B215,'Tillförd energi'!$B$1:$AI$700,MATCH(E$1,'Tillförd energi'!$B$1:$AQ$1,0),FALSE)</f>
        <v>0</v>
      </c>
      <c r="F215">
        <f>VLOOKUP($B215,'Tillförd energi'!$B$1:$AI$700,MATCH(F$1,'Tillförd energi'!$B$1:$AQ$1,0),FALSE)</f>
        <v>0</v>
      </c>
      <c r="G215">
        <f>VLOOKUP($B215,'Tillförd energi'!$B$1:$AI$700,MATCH(G$1,'Tillförd energi'!$B$1:$AQ$1,0),FALSE)</f>
        <v>0</v>
      </c>
      <c r="H215">
        <f>VLOOKUP($B215,'Tillförd energi'!$B$1:$AI$700,MATCH(H$1,'Tillförd energi'!$B$1:$AQ$1,0),FALSE)</f>
        <v>0</v>
      </c>
      <c r="I215">
        <f>VLOOKUP($B215,'Tillförd energi'!$B$1:$AI$700,MATCH(I$1,'Tillförd energi'!$B$1:$AQ$1,0),FALSE)</f>
        <v>0</v>
      </c>
      <c r="J215">
        <f>VLOOKUP($B215,'Tillförd energi'!$B$1:$AI$700,MATCH(J$1,'Tillförd energi'!$B$1:$AQ$1,0),FALSE)</f>
        <v>0</v>
      </c>
      <c r="K215">
        <v>0</v>
      </c>
      <c r="L215">
        <f>VLOOKUP($B215,'Tillförd energi'!$B$1:$AI$700,MATCH(L$1,'Tillförd energi'!$B$1:$AQ$1,0),FALSE)</f>
        <v>0</v>
      </c>
      <c r="M215">
        <f>VLOOKUP($B215,'Tillförd energi'!$B$1:$AI$700,MATCH(M$1,'Tillförd energi'!$B$1:$AQ$1,0),FALSE)</f>
        <v>0.86</v>
      </c>
      <c r="N215">
        <f>VLOOKUP($B215,'Tillförd energi'!$B$1:$AI$700,MATCH(N$1,'Tillförd energi'!$B$1:$AQ$1,0),FALSE)</f>
        <v>4.99</v>
      </c>
      <c r="O215">
        <f>VLOOKUP($B215,'Tillförd energi'!$B$1:$AI$700,MATCH(O$1,'Tillförd energi'!$B$1:$AQ$1,0),FALSE)</f>
        <v>0</v>
      </c>
      <c r="P215">
        <f>VLOOKUP($B215,'Tillförd energi'!$B$1:$AI$700,MATCH(P$1,'Tillförd energi'!$B$1:$AQ$1,0),FALSE)</f>
        <v>4.25</v>
      </c>
      <c r="Q215">
        <f>VLOOKUP($B215,'Tillförd energi'!$B$1:$AI$700,MATCH(Q$1,'Tillförd energi'!$B$1:$AQ$1,0),FALSE)</f>
        <v>0</v>
      </c>
      <c r="R215">
        <f>VLOOKUP($B215,'Tillförd energi'!$B$1:$AI$700,MATCH(R$1,'Tillförd energi'!$B$1:$AQ$1,0),FALSE)</f>
        <v>0</v>
      </c>
      <c r="S215">
        <f>VLOOKUP($B215,'Tillförd energi'!$B$1:$AI$700,MATCH(S$1,'Tillförd energi'!$B$1:$AQ$1,0),FALSE)</f>
        <v>3</v>
      </c>
      <c r="T215">
        <f>VLOOKUP($B215,'Tillförd energi'!$B$1:$AI$700,MATCH(T$1,'Tillförd energi'!$B$1:$AQ$1,0),FALSE)</f>
        <v>0</v>
      </c>
      <c r="U215">
        <f>VLOOKUP($B215,'Tillförd energi'!$B$1:$AI$700,MATCH(U$1,'Tillförd energi'!$B$1:$AQ$1,0),FALSE)</f>
        <v>0</v>
      </c>
      <c r="V215">
        <f>VLOOKUP($B215,'Tillförd energi'!$B$1:$AI$700,MATCH(V$1,'Tillförd energi'!$B$1:$AQ$1,0),FALSE)</f>
        <v>0</v>
      </c>
      <c r="W215">
        <f>VLOOKUP($B215,'Tillförd energi'!$B$1:$AI$700,MATCH(W$1,'Tillförd energi'!$B$1:$AQ$1,0),FALSE)</f>
        <v>0</v>
      </c>
      <c r="X215">
        <f>VLOOKUP($B215,'Tillförd energi'!$B$1:$AI$700,MATCH(X$1,'Tillförd energi'!$B$1:$AQ$1,0),FALSE)</f>
        <v>0</v>
      </c>
      <c r="Y215">
        <f>VLOOKUP($B215,'Tillförd energi'!$B$1:$AI$700,MATCH(Y$1,'Tillförd energi'!$B$1:$AQ$1,0),FALSE)</f>
        <v>0</v>
      </c>
      <c r="Z215">
        <f>VLOOKUP($B215,'Tillförd energi'!$B$1:$AI$700,MATCH(Z$1,'Tillförd energi'!$B$1:$AQ$1,0),FALSE)</f>
        <v>0</v>
      </c>
      <c r="AA215">
        <f>VLOOKUP($B215,'Tillförd energi'!$B$1:$AI$700,MATCH(AA$1,'Tillförd energi'!$B$1:$AQ$1,0),FALSE)</f>
        <v>0</v>
      </c>
      <c r="AB215">
        <f>VLOOKUP($B215,'Tillförd energi'!$B$1:$AI$700,MATCH(AB$1,'Tillförd energi'!$B$1:$AQ$1,0),FALSE)</f>
        <v>0</v>
      </c>
      <c r="AC215">
        <f>VLOOKUP($B215,'Tillförd energi'!$B$1:$AI$700,MATCH(AC$1,'Tillförd energi'!$B$1:$AQ$1,0),FALSE)</f>
        <v>0</v>
      </c>
      <c r="AD215">
        <f>VLOOKUP($B215,'Tillförd energi'!$B$1:$AI$700,MATCH(AD$1,'Tillförd energi'!$B$1:$AQ$1,0),FALSE)</f>
        <v>0</v>
      </c>
      <c r="AE215">
        <f>VLOOKUP($B215,'Tillförd energi'!$B$1:$AI$700,MATCH(AE$1,'Tillförd energi'!$B$1:$AQ$1,0),FALSE)</f>
        <v>0</v>
      </c>
      <c r="AF215">
        <f>VLOOKUP($B215,'Tillförd energi'!$B$1:$AI$700,MATCH(AF$1,'Tillförd energi'!$B$1:$AQ$1,0),FALSE)</f>
        <v>0.17</v>
      </c>
      <c r="AG215">
        <f>IFERROR(VLOOKUP(B215,Miljö!$B$1:$AC$550,MATCH("Köpt mängd produktionsspecifik fjärrvärme:",Miljö!$B$1:$AC$1,0),FALSE)/1,0)</f>
        <v>0</v>
      </c>
      <c r="AI215">
        <f t="shared" si="58"/>
        <v>13.4</v>
      </c>
      <c r="AJ215">
        <f t="shared" si="59"/>
        <v>13.4</v>
      </c>
      <c r="AK215">
        <f>IF(ISERROR(1/VLOOKUP($B215,Leveranser!$B$1:$S$500,MATCH("såld värme (gwh)",Leveranser!$B$1:$S$1,0),FALSE)),"",VLOOKUP($B215,Leveranser!$B$1:$S$500,MATCH("såld värme (gwh)",Leveranser!$B$1:$S$1,0),FALSE))</f>
        <v>8</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195">
        <f t="shared" si="60"/>
        <v>0.59701492537313428</v>
      </c>
      <c r="AP215" t="str">
        <f>IFERROR(VLOOKUP($B215,Miljövärden!$B$2:$H$550,7,FALSE),"Nej, saknas")</f>
        <v>Ja</v>
      </c>
      <c r="AQ215" t="str">
        <f>IFERROR(VLOOKUP($B215,Miljövärden!$B$2:$H$550,6,FALSE),"Nej, saknas")</f>
        <v>Ja</v>
      </c>
      <c r="AU215">
        <f t="shared" si="61"/>
        <v>0.17</v>
      </c>
      <c r="AV215">
        <f t="shared" si="62"/>
        <v>0</v>
      </c>
      <c r="AW215">
        <f t="shared" si="63"/>
        <v>10.100000000000001</v>
      </c>
      <c r="AX215">
        <f t="shared" si="64"/>
        <v>3</v>
      </c>
      <c r="AZ215">
        <f t="shared" si="65"/>
        <v>13.100000000000001</v>
      </c>
      <c r="BC215">
        <f t="shared" si="66"/>
        <v>0.13</v>
      </c>
      <c r="BD215">
        <f t="shared" si="67"/>
        <v>0</v>
      </c>
      <c r="BE215">
        <f t="shared" si="68"/>
        <v>13.100000000000001</v>
      </c>
      <c r="BF215">
        <f t="shared" si="69"/>
        <v>0</v>
      </c>
      <c r="BG215">
        <f t="shared" si="70"/>
        <v>0.17</v>
      </c>
      <c r="BH215">
        <f t="shared" si="71"/>
        <v>13.400000000000002</v>
      </c>
      <c r="BJ215" s="195">
        <f t="shared" si="72"/>
        <v>9.7014925373134324E-3</v>
      </c>
      <c r="BK215" s="195">
        <f t="shared" si="73"/>
        <v>0</v>
      </c>
      <c r="BL215" s="195">
        <f t="shared" si="74"/>
        <v>0.9776119402985074</v>
      </c>
      <c r="BM215" s="195">
        <f t="shared" si="75"/>
        <v>0</v>
      </c>
      <c r="BN215" s="195">
        <f t="shared" si="76"/>
        <v>1.2686567164179104E-2</v>
      </c>
    </row>
    <row r="216" spans="1:66" x14ac:dyDescent="0.25">
      <c r="A216" s="2" t="s">
        <v>343</v>
      </c>
      <c r="B216" s="2" t="s">
        <v>346</v>
      </c>
      <c r="C216">
        <f>VLOOKUP($B216,'Tillförd energi'!$B$1:$AI$700,MATCH(C$1,'Tillförd energi'!$B$1:$AQ$1,0),FALSE)</f>
        <v>0</v>
      </c>
      <c r="D216">
        <f>VLOOKUP($B216,'Tillförd energi'!$B$1:$AI$700,MATCH(D$1,'Tillförd energi'!$B$1:$AQ$1,0),FALSE)</f>
        <v>2.6200000000000001E-2</v>
      </c>
      <c r="E216">
        <f>VLOOKUP($B216,'Tillförd energi'!$B$1:$AI$700,MATCH(E$1,'Tillförd energi'!$B$1:$AQ$1,0),FALSE)</f>
        <v>0</v>
      </c>
      <c r="F216">
        <f>VLOOKUP($B216,'Tillförd energi'!$B$1:$AI$700,MATCH(F$1,'Tillförd energi'!$B$1:$AQ$1,0),FALSE)</f>
        <v>0</v>
      </c>
      <c r="G216">
        <f>VLOOKUP($B216,'Tillförd energi'!$B$1:$AI$700,MATCH(G$1,'Tillförd energi'!$B$1:$AQ$1,0),FALSE)</f>
        <v>0</v>
      </c>
      <c r="H216">
        <f>VLOOKUP($B216,'Tillförd energi'!$B$1:$AI$700,MATCH(H$1,'Tillförd energi'!$B$1:$AQ$1,0),FALSE)</f>
        <v>0</v>
      </c>
      <c r="I216">
        <f>VLOOKUP($B216,'Tillförd energi'!$B$1:$AI$700,MATCH(I$1,'Tillförd energi'!$B$1:$AQ$1,0),FALSE)</f>
        <v>0</v>
      </c>
      <c r="J216">
        <f>VLOOKUP($B216,'Tillförd energi'!$B$1:$AI$700,MATCH(J$1,'Tillförd energi'!$B$1:$AQ$1,0),FALSE)</f>
        <v>0</v>
      </c>
      <c r="K216">
        <v>0</v>
      </c>
      <c r="L216">
        <f>VLOOKUP($B216,'Tillförd energi'!$B$1:$AI$700,MATCH(L$1,'Tillförd energi'!$B$1:$AQ$1,0),FALSE)</f>
        <v>0</v>
      </c>
      <c r="M216">
        <f>VLOOKUP($B216,'Tillförd energi'!$B$1:$AI$700,MATCH(M$1,'Tillförd energi'!$B$1:$AQ$1,0),FALSE)</f>
        <v>0</v>
      </c>
      <c r="N216">
        <f>VLOOKUP($B216,'Tillförd energi'!$B$1:$AI$700,MATCH(N$1,'Tillförd energi'!$B$1:$AQ$1,0),FALSE)</f>
        <v>0</v>
      </c>
      <c r="O216">
        <f>VLOOKUP($B216,'Tillförd energi'!$B$1:$AI$700,MATCH(O$1,'Tillförd energi'!$B$1:$AQ$1,0),FALSE)</f>
        <v>0</v>
      </c>
      <c r="P216">
        <f>VLOOKUP($B216,'Tillförd energi'!$B$1:$AI$700,MATCH(P$1,'Tillförd energi'!$B$1:$AQ$1,0),FALSE)</f>
        <v>0</v>
      </c>
      <c r="Q216">
        <f>VLOOKUP($B216,'Tillförd energi'!$B$1:$AI$700,MATCH(Q$1,'Tillförd energi'!$B$1:$AQ$1,0),FALSE)</f>
        <v>0</v>
      </c>
      <c r="R216">
        <f>VLOOKUP($B216,'Tillförd energi'!$B$1:$AI$700,MATCH(R$1,'Tillförd energi'!$B$1:$AQ$1,0),FALSE)</f>
        <v>0</v>
      </c>
      <c r="S216">
        <f>VLOOKUP($B216,'Tillförd energi'!$B$1:$AI$700,MATCH(S$1,'Tillförd energi'!$B$1:$AQ$1,0),FALSE)</f>
        <v>1.637</v>
      </c>
      <c r="T216">
        <f>VLOOKUP($B216,'Tillförd energi'!$B$1:$AI$700,MATCH(T$1,'Tillförd energi'!$B$1:$AQ$1,0),FALSE)</f>
        <v>0</v>
      </c>
      <c r="U216">
        <f>VLOOKUP($B216,'Tillförd energi'!$B$1:$AI$700,MATCH(U$1,'Tillförd energi'!$B$1:$AQ$1,0),FALSE)</f>
        <v>0</v>
      </c>
      <c r="V216">
        <f>VLOOKUP($B216,'Tillförd energi'!$B$1:$AI$700,MATCH(V$1,'Tillförd energi'!$B$1:$AQ$1,0),FALSE)</f>
        <v>0</v>
      </c>
      <c r="W216">
        <f>VLOOKUP($B216,'Tillförd energi'!$B$1:$AI$700,MATCH(W$1,'Tillförd energi'!$B$1:$AQ$1,0),FALSE)</f>
        <v>0</v>
      </c>
      <c r="X216">
        <f>VLOOKUP($B216,'Tillförd energi'!$B$1:$AI$700,MATCH(X$1,'Tillförd energi'!$B$1:$AQ$1,0),FALSE)</f>
        <v>0</v>
      </c>
      <c r="Y216">
        <f>VLOOKUP($B216,'Tillförd energi'!$B$1:$AI$700,MATCH(Y$1,'Tillförd energi'!$B$1:$AQ$1,0),FALSE)</f>
        <v>0</v>
      </c>
      <c r="Z216">
        <f>VLOOKUP($B216,'Tillförd energi'!$B$1:$AI$700,MATCH(Z$1,'Tillförd energi'!$B$1:$AQ$1,0),FALSE)</f>
        <v>0</v>
      </c>
      <c r="AA216">
        <f>VLOOKUP($B216,'Tillförd energi'!$B$1:$AI$700,MATCH(AA$1,'Tillförd energi'!$B$1:$AQ$1,0),FALSE)</f>
        <v>0</v>
      </c>
      <c r="AB216">
        <f>VLOOKUP($B216,'Tillförd energi'!$B$1:$AI$700,MATCH(AB$1,'Tillförd energi'!$B$1:$AQ$1,0),FALSE)</f>
        <v>0</v>
      </c>
      <c r="AC216">
        <f>VLOOKUP($B216,'Tillförd energi'!$B$1:$AI$700,MATCH(AC$1,'Tillförd energi'!$B$1:$AQ$1,0),FALSE)</f>
        <v>0</v>
      </c>
      <c r="AD216">
        <f>VLOOKUP($B216,'Tillförd energi'!$B$1:$AI$700,MATCH(AD$1,'Tillförd energi'!$B$1:$AQ$1,0),FALSE)</f>
        <v>0</v>
      </c>
      <c r="AE216">
        <f>VLOOKUP($B216,'Tillförd energi'!$B$1:$AI$700,MATCH(AE$1,'Tillförd energi'!$B$1:$AQ$1,0),FALSE)</f>
        <v>0</v>
      </c>
      <c r="AF216">
        <f>VLOOKUP($B216,'Tillförd energi'!$B$1:$AI$700,MATCH(AF$1,'Tillförd energi'!$B$1:$AQ$1,0),FALSE)</f>
        <v>3.5999999999999997E-2</v>
      </c>
      <c r="AG216">
        <f>IFERROR(VLOOKUP(B216,Miljö!$B$1:$AC$550,MATCH("Köpt mängd produktionsspecifik fjärrvärme:",Miljö!$B$1:$AC$1,0),FALSE)/1,0)</f>
        <v>0</v>
      </c>
      <c r="AI216">
        <f t="shared" si="58"/>
        <v>1.6992</v>
      </c>
      <c r="AJ216">
        <f t="shared" si="59"/>
        <v>1.6992</v>
      </c>
      <c r="AK216">
        <f>IF(ISERROR(1/VLOOKUP($B216,Leveranser!$B$1:$S$500,MATCH("såld värme (gwh)",Leveranser!$B$1:$S$1,0),FALSE)),"",VLOOKUP($B216,Leveranser!$B$1:$S$500,MATCH("såld värme (gwh)",Leveranser!$B$1:$S$1,0),FALSE))</f>
        <v>1.23</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195">
        <f t="shared" si="60"/>
        <v>0.72387005649717506</v>
      </c>
      <c r="AP216" t="str">
        <f>IFERROR(VLOOKUP($B216,Miljövärden!$B$2:$H$550,7,FALSE),"Nej, saknas")</f>
        <v>Ja</v>
      </c>
      <c r="AQ216" t="str">
        <f>IFERROR(VLOOKUP($B216,Miljövärden!$B$2:$H$550,6,FALSE),"Nej, saknas")</f>
        <v>Ja</v>
      </c>
      <c r="AU216">
        <f t="shared" si="61"/>
        <v>3.5999999999999997E-2</v>
      </c>
      <c r="AV216">
        <f t="shared" si="62"/>
        <v>0</v>
      </c>
      <c r="AW216">
        <f t="shared" si="63"/>
        <v>0</v>
      </c>
      <c r="AX216">
        <f t="shared" si="64"/>
        <v>1.637</v>
      </c>
      <c r="AZ216">
        <f t="shared" si="65"/>
        <v>1.637</v>
      </c>
      <c r="BC216">
        <f t="shared" si="66"/>
        <v>2.6200000000000001E-2</v>
      </c>
      <c r="BD216">
        <f t="shared" si="67"/>
        <v>0</v>
      </c>
      <c r="BE216">
        <f t="shared" si="68"/>
        <v>1.637</v>
      </c>
      <c r="BF216">
        <f t="shared" si="69"/>
        <v>0</v>
      </c>
      <c r="BG216">
        <f t="shared" si="70"/>
        <v>3.5999999999999997E-2</v>
      </c>
      <c r="BH216">
        <f t="shared" si="71"/>
        <v>1.6992</v>
      </c>
      <c r="BJ216" s="195">
        <f t="shared" si="72"/>
        <v>1.5419020715630885E-2</v>
      </c>
      <c r="BK216" s="195">
        <f t="shared" si="73"/>
        <v>0</v>
      </c>
      <c r="BL216" s="195">
        <f t="shared" si="74"/>
        <v>0.96339453860640301</v>
      </c>
      <c r="BM216" s="195">
        <f t="shared" si="75"/>
        <v>0</v>
      </c>
      <c r="BN216" s="195">
        <f t="shared" si="76"/>
        <v>2.1186440677966101E-2</v>
      </c>
    </row>
    <row r="217" spans="1:66" x14ac:dyDescent="0.25">
      <c r="A217" s="2" t="s">
        <v>349</v>
      </c>
      <c r="B217" s="2" t="s">
        <v>350</v>
      </c>
      <c r="C217">
        <f>VLOOKUP($B217,'Tillförd energi'!$B$1:$AI$700,MATCH(C$1,'Tillförd energi'!$B$1:$AQ$1,0),FALSE)</f>
        <v>0</v>
      </c>
      <c r="D217">
        <f>VLOOKUP($B217,'Tillförd energi'!$B$1:$AI$700,MATCH(D$1,'Tillförd energi'!$B$1:$AQ$1,0),FALSE)</f>
        <v>2.9990299999999999</v>
      </c>
      <c r="E217">
        <f>VLOOKUP($B217,'Tillförd energi'!$B$1:$AI$700,MATCH(E$1,'Tillförd energi'!$B$1:$AQ$1,0),FALSE)</f>
        <v>0</v>
      </c>
      <c r="F217">
        <f>VLOOKUP($B217,'Tillförd energi'!$B$1:$AI$700,MATCH(F$1,'Tillförd energi'!$B$1:$AQ$1,0),FALSE)</f>
        <v>0</v>
      </c>
      <c r="G217">
        <f>VLOOKUP($B217,'Tillförd energi'!$B$1:$AI$700,MATCH(G$1,'Tillförd energi'!$B$1:$AQ$1,0),FALSE)</f>
        <v>0</v>
      </c>
      <c r="H217">
        <f>VLOOKUP($B217,'Tillförd energi'!$B$1:$AI$700,MATCH(H$1,'Tillförd energi'!$B$1:$AQ$1,0),FALSE)</f>
        <v>0</v>
      </c>
      <c r="I217">
        <f>VLOOKUP($B217,'Tillförd energi'!$B$1:$AI$700,MATCH(I$1,'Tillförd energi'!$B$1:$AQ$1,0),FALSE)</f>
        <v>0</v>
      </c>
      <c r="J217">
        <f>VLOOKUP($B217,'Tillförd energi'!$B$1:$AI$700,MATCH(J$1,'Tillförd energi'!$B$1:$AQ$1,0),FALSE)</f>
        <v>0</v>
      </c>
      <c r="K217">
        <v>0</v>
      </c>
      <c r="L217">
        <f>VLOOKUP($B217,'Tillförd energi'!$B$1:$AI$700,MATCH(L$1,'Tillförd energi'!$B$1:$AQ$1,0),FALSE)</f>
        <v>0</v>
      </c>
      <c r="M217">
        <f>VLOOKUP($B217,'Tillförd energi'!$B$1:$AI$700,MATCH(M$1,'Tillförd energi'!$B$1:$AQ$1,0),FALSE)</f>
        <v>2.4</v>
      </c>
      <c r="N217">
        <f>VLOOKUP($B217,'Tillförd energi'!$B$1:$AI$700,MATCH(N$1,'Tillförd energi'!$B$1:$AQ$1,0),FALSE)</f>
        <v>95.153099999999995</v>
      </c>
      <c r="O217">
        <f>VLOOKUP($B217,'Tillförd energi'!$B$1:$AI$700,MATCH(O$1,'Tillförd energi'!$B$1:$AQ$1,0),FALSE)</f>
        <v>2.4</v>
      </c>
      <c r="P217">
        <f>VLOOKUP($B217,'Tillförd energi'!$B$1:$AI$700,MATCH(P$1,'Tillförd energi'!$B$1:$AQ$1,0),FALSE)</f>
        <v>17.9787</v>
      </c>
      <c r="Q217">
        <f>VLOOKUP($B217,'Tillförd energi'!$B$1:$AI$700,MATCH(Q$1,'Tillförd energi'!$B$1:$AQ$1,0),FALSE)</f>
        <v>9.2941199999999995</v>
      </c>
      <c r="R217">
        <f>VLOOKUP($B217,'Tillförd energi'!$B$1:$AI$700,MATCH(R$1,'Tillförd energi'!$B$1:$AQ$1,0),FALSE)</f>
        <v>0</v>
      </c>
      <c r="S217">
        <f>VLOOKUP($B217,'Tillförd energi'!$B$1:$AI$700,MATCH(S$1,'Tillförd energi'!$B$1:$AQ$1,0),FALSE)</f>
        <v>0</v>
      </c>
      <c r="T217">
        <f>VLOOKUP($B217,'Tillförd energi'!$B$1:$AI$700,MATCH(T$1,'Tillförd energi'!$B$1:$AQ$1,0),FALSE)</f>
        <v>0</v>
      </c>
      <c r="U217">
        <f>VLOOKUP($B217,'Tillförd energi'!$B$1:$AI$700,MATCH(U$1,'Tillförd energi'!$B$1:$AQ$1,0),FALSE)</f>
        <v>0</v>
      </c>
      <c r="V217">
        <f>VLOOKUP($B217,'Tillförd energi'!$B$1:$AI$700,MATCH(V$1,'Tillförd energi'!$B$1:$AQ$1,0),FALSE)</f>
        <v>0</v>
      </c>
      <c r="W217">
        <f>VLOOKUP($B217,'Tillförd energi'!$B$1:$AI$700,MATCH(W$1,'Tillförd energi'!$B$1:$AQ$1,0),FALSE)</f>
        <v>0</v>
      </c>
      <c r="X217">
        <f>VLOOKUP($B217,'Tillförd energi'!$B$1:$AI$700,MATCH(X$1,'Tillförd energi'!$B$1:$AQ$1,0),FALSE)</f>
        <v>0</v>
      </c>
      <c r="Y217">
        <f>VLOOKUP($B217,'Tillförd energi'!$B$1:$AI$700,MATCH(Y$1,'Tillförd energi'!$B$1:$AQ$1,0),FALSE)</f>
        <v>0</v>
      </c>
      <c r="Z217">
        <f>VLOOKUP($B217,'Tillförd energi'!$B$1:$AI$700,MATCH(Z$1,'Tillförd energi'!$B$1:$AQ$1,0),FALSE)</f>
        <v>0</v>
      </c>
      <c r="AA217">
        <f>VLOOKUP($B217,'Tillförd energi'!$B$1:$AI$700,MATCH(AA$1,'Tillförd energi'!$B$1:$AQ$1,0),FALSE)</f>
        <v>0</v>
      </c>
      <c r="AB217">
        <f>VLOOKUP($B217,'Tillförd energi'!$B$1:$AI$700,MATCH(AB$1,'Tillförd energi'!$B$1:$AQ$1,0),FALSE)</f>
        <v>0</v>
      </c>
      <c r="AC217">
        <f>VLOOKUP($B217,'Tillförd energi'!$B$1:$AI$700,MATCH(AC$1,'Tillförd energi'!$B$1:$AQ$1,0),FALSE)</f>
        <v>0</v>
      </c>
      <c r="AD217">
        <f>VLOOKUP($B217,'Tillförd energi'!$B$1:$AI$700,MATCH(AD$1,'Tillförd energi'!$B$1:$AQ$1,0),FALSE)</f>
        <v>0</v>
      </c>
      <c r="AE217">
        <f>VLOOKUP($B217,'Tillförd energi'!$B$1:$AI$700,MATCH(AE$1,'Tillförd energi'!$B$1:$AQ$1,0),FALSE)</f>
        <v>0</v>
      </c>
      <c r="AF217">
        <f>VLOOKUP($B217,'Tillförd energi'!$B$1:$AI$700,MATCH(AF$1,'Tillförd energi'!$B$1:$AQ$1,0),FALSE)</f>
        <v>4.5930900000000001</v>
      </c>
      <c r="AG217">
        <f>IFERROR(VLOOKUP(B217,Miljö!$B$1:$AC$550,MATCH("Köpt mängd produktionsspecifik fjärrvärme:",Miljö!$B$1:$AC$1,0),FALSE)/1,0)</f>
        <v>69</v>
      </c>
      <c r="AI217">
        <f t="shared" si="58"/>
        <v>134.81804</v>
      </c>
      <c r="AJ217">
        <f t="shared" si="59"/>
        <v>203.81804</v>
      </c>
      <c r="AK217">
        <f>IF(ISERROR(1/VLOOKUP($B217,Leveranser!$B$1:$S$500,MATCH("såld värme (gwh)",Leveranser!$B$1:$S$1,0),FALSE)),"",VLOOKUP($B217,Leveranser!$B$1:$S$500,MATCH("såld värme (gwh)",Leveranser!$B$1:$S$1,0),FALSE))</f>
        <v>176.8</v>
      </c>
      <c r="AL217">
        <f>VLOOKUP($B217,Leveranser!$B$1:$Y$500,MATCH("Totalt såld fjärrvärme till andra fjärrvärmeföretag",Leveranser!$B$1:$AA$1,0),FALSE)</f>
        <v>0.26</v>
      </c>
      <c r="AM217">
        <f>IF(ISERROR(1/VLOOKUP($B217,Miljö!$B$1:$S$500,MATCH("Såld mängd produktionsspecifik fjärrvärme (GWh)",Miljö!$B$1:$R$1,0),FALSE)),0,VLOOKUP($B217,Miljö!$B$1:$S$500,MATCH("Såld mängd produktionsspecifik fjärrvärme (GWh)",Miljö!$B$1:$R$1,0),FALSE))</f>
        <v>0</v>
      </c>
      <c r="AN217" s="195">
        <f t="shared" si="60"/>
        <v>0.8674403894768099</v>
      </c>
      <c r="AP217" t="str">
        <f>IFERROR(VLOOKUP($B217,Miljövärden!$B$2:$H$550,7,FALSE),"Nej, saknas")</f>
        <v>Ja</v>
      </c>
      <c r="AQ217" t="str">
        <f>IFERROR(VLOOKUP($B217,Miljövärden!$B$2:$H$550,6,FALSE),"Nej, saknas")</f>
        <v>Ja</v>
      </c>
      <c r="AU217">
        <f t="shared" si="61"/>
        <v>4.5930900000000001</v>
      </c>
      <c r="AV217">
        <f t="shared" si="62"/>
        <v>0</v>
      </c>
      <c r="AW217">
        <f t="shared" si="63"/>
        <v>127.22592</v>
      </c>
      <c r="AX217">
        <f t="shared" si="64"/>
        <v>0</v>
      </c>
      <c r="AZ217">
        <f t="shared" si="65"/>
        <v>127.22592</v>
      </c>
      <c r="BC217">
        <f t="shared" si="66"/>
        <v>2.9990299999999999</v>
      </c>
      <c r="BD217">
        <f t="shared" si="67"/>
        <v>0</v>
      </c>
      <c r="BE217">
        <f t="shared" si="68"/>
        <v>127.22592</v>
      </c>
      <c r="BF217">
        <f t="shared" si="69"/>
        <v>0</v>
      </c>
      <c r="BG217">
        <f t="shared" si="70"/>
        <v>73.593090000000004</v>
      </c>
      <c r="BH217">
        <f t="shared" si="71"/>
        <v>203.81804</v>
      </c>
      <c r="BJ217" s="195">
        <f t="shared" si="72"/>
        <v>1.4714251986723059E-2</v>
      </c>
      <c r="BK217" s="195">
        <f t="shared" si="73"/>
        <v>0</v>
      </c>
      <c r="BL217" s="195">
        <f t="shared" si="74"/>
        <v>0.62421324432322089</v>
      </c>
      <c r="BM217" s="195">
        <f t="shared" si="75"/>
        <v>0</v>
      </c>
      <c r="BN217" s="195">
        <f t="shared" si="76"/>
        <v>0.36107250369005611</v>
      </c>
    </row>
    <row r="218" spans="1:66" x14ac:dyDescent="0.25">
      <c r="A218" s="2" t="s">
        <v>351</v>
      </c>
      <c r="B218" s="2" t="s">
        <v>352</v>
      </c>
      <c r="C218">
        <f>VLOOKUP($B218,'Tillförd energi'!$B$1:$AI$700,MATCH(C$1,'Tillförd energi'!$B$1:$AQ$1,0),FALSE)</f>
        <v>0</v>
      </c>
      <c r="D218">
        <f>VLOOKUP($B218,'Tillförd energi'!$B$1:$AI$700,MATCH(D$1,'Tillförd energi'!$B$1:$AQ$1,0),FALSE)</f>
        <v>0.02</v>
      </c>
      <c r="E218">
        <f>VLOOKUP($B218,'Tillförd energi'!$B$1:$AI$700,MATCH(E$1,'Tillförd energi'!$B$1:$AQ$1,0),FALSE)</f>
        <v>0</v>
      </c>
      <c r="F218">
        <f>VLOOKUP($B218,'Tillförd energi'!$B$1:$AI$700,MATCH(F$1,'Tillförd energi'!$B$1:$AQ$1,0),FALSE)</f>
        <v>0</v>
      </c>
      <c r="G218">
        <f>VLOOKUP($B218,'Tillförd energi'!$B$1:$AI$700,MATCH(G$1,'Tillförd energi'!$B$1:$AQ$1,0),FALSE)</f>
        <v>0</v>
      </c>
      <c r="H218">
        <f>VLOOKUP($B218,'Tillförd energi'!$B$1:$AI$700,MATCH(H$1,'Tillförd energi'!$B$1:$AQ$1,0),FALSE)</f>
        <v>0</v>
      </c>
      <c r="I218">
        <f>VLOOKUP($B218,'Tillförd energi'!$B$1:$AI$700,MATCH(I$1,'Tillförd energi'!$B$1:$AQ$1,0),FALSE)</f>
        <v>0</v>
      </c>
      <c r="J218">
        <f>VLOOKUP($B218,'Tillförd energi'!$B$1:$AI$700,MATCH(J$1,'Tillförd energi'!$B$1:$AQ$1,0),FALSE)</f>
        <v>0</v>
      </c>
      <c r="K218">
        <v>0</v>
      </c>
      <c r="L218">
        <f>VLOOKUP($B218,'Tillförd energi'!$B$1:$AI$700,MATCH(L$1,'Tillförd energi'!$B$1:$AQ$1,0),FALSE)</f>
        <v>0</v>
      </c>
      <c r="M218">
        <f>VLOOKUP($B218,'Tillförd energi'!$B$1:$AI$700,MATCH(M$1,'Tillförd energi'!$B$1:$AQ$1,0),FALSE)</f>
        <v>0</v>
      </c>
      <c r="N218">
        <f>VLOOKUP($B218,'Tillförd energi'!$B$1:$AI$700,MATCH(N$1,'Tillförd energi'!$B$1:$AQ$1,0),FALSE)</f>
        <v>0</v>
      </c>
      <c r="O218">
        <f>VLOOKUP($B218,'Tillförd energi'!$B$1:$AI$700,MATCH(O$1,'Tillförd energi'!$B$1:$AQ$1,0),FALSE)</f>
        <v>0</v>
      </c>
      <c r="P218">
        <f>VLOOKUP($B218,'Tillförd energi'!$B$1:$AI$700,MATCH(P$1,'Tillförd energi'!$B$1:$AQ$1,0),FALSE)</f>
        <v>22.9</v>
      </c>
      <c r="Q218">
        <f>VLOOKUP($B218,'Tillförd energi'!$B$1:$AI$700,MATCH(Q$1,'Tillförd energi'!$B$1:$AQ$1,0),FALSE)</f>
        <v>0</v>
      </c>
      <c r="R218">
        <f>VLOOKUP($B218,'Tillförd energi'!$B$1:$AI$700,MATCH(R$1,'Tillförd energi'!$B$1:$AQ$1,0),FALSE)</f>
        <v>3.5</v>
      </c>
      <c r="S218">
        <f>VLOOKUP($B218,'Tillförd energi'!$B$1:$AI$700,MATCH(S$1,'Tillförd energi'!$B$1:$AQ$1,0),FALSE)</f>
        <v>0</v>
      </c>
      <c r="T218">
        <f>VLOOKUP($B218,'Tillförd energi'!$B$1:$AI$700,MATCH(T$1,'Tillförd energi'!$B$1:$AQ$1,0),FALSE)</f>
        <v>0</v>
      </c>
      <c r="U218">
        <f>VLOOKUP($B218,'Tillförd energi'!$B$1:$AI$700,MATCH(U$1,'Tillförd energi'!$B$1:$AQ$1,0),FALSE)</f>
        <v>0</v>
      </c>
      <c r="V218">
        <f>VLOOKUP($B218,'Tillförd energi'!$B$1:$AI$700,MATCH(V$1,'Tillförd energi'!$B$1:$AQ$1,0),FALSE)</f>
        <v>0</v>
      </c>
      <c r="W218">
        <f>VLOOKUP($B218,'Tillförd energi'!$B$1:$AI$700,MATCH(W$1,'Tillförd energi'!$B$1:$AQ$1,0),FALSE)</f>
        <v>0</v>
      </c>
      <c r="X218">
        <f>VLOOKUP($B218,'Tillförd energi'!$B$1:$AI$700,MATCH(X$1,'Tillförd energi'!$B$1:$AQ$1,0),FALSE)</f>
        <v>0</v>
      </c>
      <c r="Y218">
        <f>VLOOKUP($B218,'Tillförd energi'!$B$1:$AI$700,MATCH(Y$1,'Tillförd energi'!$B$1:$AQ$1,0),FALSE)</f>
        <v>0</v>
      </c>
      <c r="Z218">
        <f>VLOOKUP($B218,'Tillförd energi'!$B$1:$AI$700,MATCH(Z$1,'Tillförd energi'!$B$1:$AQ$1,0),FALSE)</f>
        <v>0</v>
      </c>
      <c r="AA218">
        <f>VLOOKUP($B218,'Tillförd energi'!$B$1:$AI$700,MATCH(AA$1,'Tillförd energi'!$B$1:$AQ$1,0),FALSE)</f>
        <v>0</v>
      </c>
      <c r="AB218">
        <f>VLOOKUP($B218,'Tillförd energi'!$B$1:$AI$700,MATCH(AB$1,'Tillförd energi'!$B$1:$AQ$1,0),FALSE)</f>
        <v>0</v>
      </c>
      <c r="AC218">
        <f>VLOOKUP($B218,'Tillförd energi'!$B$1:$AI$700,MATCH(AC$1,'Tillförd energi'!$B$1:$AQ$1,0),FALSE)</f>
        <v>0</v>
      </c>
      <c r="AD218">
        <f>VLOOKUP($B218,'Tillförd energi'!$B$1:$AI$700,MATCH(AD$1,'Tillförd energi'!$B$1:$AQ$1,0),FALSE)</f>
        <v>0</v>
      </c>
      <c r="AE218">
        <f>VLOOKUP($B218,'Tillförd energi'!$B$1:$AI$700,MATCH(AE$1,'Tillförd energi'!$B$1:$AQ$1,0),FALSE)</f>
        <v>0</v>
      </c>
      <c r="AF218">
        <f>VLOOKUP($B218,'Tillförd energi'!$B$1:$AI$700,MATCH(AF$1,'Tillförd energi'!$B$1:$AQ$1,0),FALSE)</f>
        <v>0.2</v>
      </c>
      <c r="AG218">
        <f>IFERROR(VLOOKUP(B218,Miljö!$B$1:$AC$550,MATCH("Köpt mängd produktionsspecifik fjärrvärme:",Miljö!$B$1:$AC$1,0),FALSE)/1,0)</f>
        <v>0</v>
      </c>
      <c r="AI218">
        <f t="shared" si="58"/>
        <v>26.619999999999997</v>
      </c>
      <c r="AJ218">
        <f t="shared" si="59"/>
        <v>26.619999999999997</v>
      </c>
      <c r="AK218">
        <f>IF(ISERROR(1/VLOOKUP($B218,Leveranser!$B$1:$S$500,MATCH("såld värme (gwh)",Leveranser!$B$1:$S$1,0),FALSE)),"",VLOOKUP($B218,Leveranser!$B$1:$S$500,MATCH("såld värme (gwh)",Leveranser!$B$1:$S$1,0),FALSE))</f>
        <v>17.899999999999999</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195">
        <f t="shared" si="60"/>
        <v>0.67242674680691206</v>
      </c>
      <c r="AP218" t="str">
        <f>IFERROR(VLOOKUP($B218,Miljövärden!$B$2:$H$550,7,FALSE),"Nej, saknas")</f>
        <v>Ja</v>
      </c>
      <c r="AQ218" t="str">
        <f>IFERROR(VLOOKUP($B218,Miljövärden!$B$2:$H$550,6,FALSE),"Nej, saknas")</f>
        <v>Nej</v>
      </c>
      <c r="AU218">
        <f t="shared" si="61"/>
        <v>0.2</v>
      </c>
      <c r="AV218">
        <f t="shared" si="62"/>
        <v>0</v>
      </c>
      <c r="AW218">
        <f t="shared" si="63"/>
        <v>22.9</v>
      </c>
      <c r="AX218">
        <f t="shared" si="64"/>
        <v>3.5</v>
      </c>
      <c r="AZ218">
        <f t="shared" si="65"/>
        <v>26.4</v>
      </c>
      <c r="BC218">
        <f t="shared" si="66"/>
        <v>0.02</v>
      </c>
      <c r="BD218">
        <f t="shared" si="67"/>
        <v>0</v>
      </c>
      <c r="BE218">
        <f t="shared" si="68"/>
        <v>26.4</v>
      </c>
      <c r="BF218">
        <f t="shared" si="69"/>
        <v>0</v>
      </c>
      <c r="BG218">
        <f t="shared" si="70"/>
        <v>0.2</v>
      </c>
      <c r="BH218">
        <f t="shared" si="71"/>
        <v>26.619999999999997</v>
      </c>
      <c r="BJ218" s="195">
        <f t="shared" si="72"/>
        <v>7.513148009015778E-4</v>
      </c>
      <c r="BK218" s="195">
        <f t="shared" si="73"/>
        <v>0</v>
      </c>
      <c r="BL218" s="195">
        <f t="shared" si="74"/>
        <v>0.99173553719008267</v>
      </c>
      <c r="BM218" s="195">
        <f t="shared" si="75"/>
        <v>0</v>
      </c>
      <c r="BN218" s="195">
        <f t="shared" si="76"/>
        <v>7.5131480090157785E-3</v>
      </c>
    </row>
    <row r="219" spans="1:66" x14ac:dyDescent="0.25">
      <c r="A219" s="2" t="s">
        <v>353</v>
      </c>
      <c r="B219" s="2" t="s">
        <v>354</v>
      </c>
      <c r="C219">
        <f>VLOOKUP($B219,'Tillförd energi'!$B$1:$AI$700,MATCH(C$1,'Tillförd energi'!$B$1:$AQ$1,0),FALSE)</f>
        <v>0</v>
      </c>
      <c r="D219">
        <f>VLOOKUP($B219,'Tillförd energi'!$B$1:$AI$700,MATCH(D$1,'Tillförd energi'!$B$1:$AQ$1,0),FALSE)</f>
        <v>0</v>
      </c>
      <c r="E219">
        <f>VLOOKUP($B219,'Tillförd energi'!$B$1:$AI$700,MATCH(E$1,'Tillförd energi'!$B$1:$AQ$1,0),FALSE)</f>
        <v>0</v>
      </c>
      <c r="F219">
        <f>VLOOKUP($B219,'Tillförd energi'!$B$1:$AI$700,MATCH(F$1,'Tillförd energi'!$B$1:$AQ$1,0),FALSE)</f>
        <v>0</v>
      </c>
      <c r="G219">
        <f>VLOOKUP($B219,'Tillförd energi'!$B$1:$AI$700,MATCH(G$1,'Tillförd energi'!$B$1:$AQ$1,0),FALSE)</f>
        <v>0</v>
      </c>
      <c r="H219">
        <f>VLOOKUP($B219,'Tillförd energi'!$B$1:$AI$700,MATCH(H$1,'Tillförd energi'!$B$1:$AQ$1,0),FALSE)</f>
        <v>0</v>
      </c>
      <c r="I219">
        <f>VLOOKUP($B219,'Tillförd energi'!$B$1:$AI$700,MATCH(I$1,'Tillförd energi'!$B$1:$AQ$1,0),FALSE)</f>
        <v>0</v>
      </c>
      <c r="J219">
        <f>VLOOKUP($B219,'Tillförd energi'!$B$1:$AI$700,MATCH(J$1,'Tillförd energi'!$B$1:$AQ$1,0),FALSE)</f>
        <v>0</v>
      </c>
      <c r="K219">
        <v>0</v>
      </c>
      <c r="L219">
        <f>VLOOKUP($B219,'Tillförd energi'!$B$1:$AI$700,MATCH(L$1,'Tillförd energi'!$B$1:$AQ$1,0),FALSE)</f>
        <v>0</v>
      </c>
      <c r="M219">
        <f>VLOOKUP($B219,'Tillförd energi'!$B$1:$AI$700,MATCH(M$1,'Tillförd energi'!$B$1:$AQ$1,0),FALSE)</f>
        <v>0</v>
      </c>
      <c r="N219">
        <f>VLOOKUP($B219,'Tillförd energi'!$B$1:$AI$700,MATCH(N$1,'Tillförd energi'!$B$1:$AQ$1,0),FALSE)</f>
        <v>0</v>
      </c>
      <c r="O219">
        <f>VLOOKUP($B219,'Tillförd energi'!$B$1:$AI$700,MATCH(O$1,'Tillförd energi'!$B$1:$AQ$1,0),FALSE)</f>
        <v>0</v>
      </c>
      <c r="P219">
        <f>VLOOKUP($B219,'Tillförd energi'!$B$1:$AI$700,MATCH(P$1,'Tillförd energi'!$B$1:$AQ$1,0),FALSE)</f>
        <v>0</v>
      </c>
      <c r="Q219">
        <f>VLOOKUP($B219,'Tillförd energi'!$B$1:$AI$700,MATCH(Q$1,'Tillförd energi'!$B$1:$AQ$1,0),FALSE)</f>
        <v>0</v>
      </c>
      <c r="R219">
        <f>VLOOKUP($B219,'Tillförd energi'!$B$1:$AI$700,MATCH(R$1,'Tillförd energi'!$B$1:$AQ$1,0),FALSE)</f>
        <v>0</v>
      </c>
      <c r="S219">
        <f>VLOOKUP($B219,'Tillförd energi'!$B$1:$AI$700,MATCH(S$1,'Tillförd energi'!$B$1:$AQ$1,0),FALSE)</f>
        <v>0</v>
      </c>
      <c r="T219">
        <f>VLOOKUP($B219,'Tillförd energi'!$B$1:$AI$700,MATCH(T$1,'Tillförd energi'!$B$1:$AQ$1,0),FALSE)</f>
        <v>0</v>
      </c>
      <c r="U219">
        <f>VLOOKUP($B219,'Tillförd energi'!$B$1:$AI$700,MATCH(U$1,'Tillförd energi'!$B$1:$AQ$1,0),FALSE)</f>
        <v>0</v>
      </c>
      <c r="V219">
        <f>VLOOKUP($B219,'Tillförd energi'!$B$1:$AI$700,MATCH(V$1,'Tillförd energi'!$B$1:$AQ$1,0),FALSE)</f>
        <v>0</v>
      </c>
      <c r="W219">
        <f>VLOOKUP($B219,'Tillförd energi'!$B$1:$AI$700,MATCH(W$1,'Tillförd energi'!$B$1:$AQ$1,0),FALSE)</f>
        <v>0</v>
      </c>
      <c r="X219">
        <f>VLOOKUP($B219,'Tillförd energi'!$B$1:$AI$700,MATCH(X$1,'Tillförd energi'!$B$1:$AQ$1,0),FALSE)</f>
        <v>0</v>
      </c>
      <c r="Y219">
        <f>VLOOKUP($B219,'Tillförd energi'!$B$1:$AI$700,MATCH(Y$1,'Tillförd energi'!$B$1:$AQ$1,0),FALSE)</f>
        <v>0</v>
      </c>
      <c r="Z219">
        <f>VLOOKUP($B219,'Tillförd energi'!$B$1:$AI$700,MATCH(Z$1,'Tillförd energi'!$B$1:$AQ$1,0),FALSE)</f>
        <v>0</v>
      </c>
      <c r="AA219">
        <f>VLOOKUP($B219,'Tillförd energi'!$B$1:$AI$700,MATCH(AA$1,'Tillförd energi'!$B$1:$AQ$1,0),FALSE)</f>
        <v>0</v>
      </c>
      <c r="AB219">
        <f>VLOOKUP($B219,'Tillförd energi'!$B$1:$AI$700,MATCH(AB$1,'Tillförd energi'!$B$1:$AQ$1,0),FALSE)</f>
        <v>0</v>
      </c>
      <c r="AC219">
        <f>VLOOKUP($B219,'Tillförd energi'!$B$1:$AI$700,MATCH(AC$1,'Tillförd energi'!$B$1:$AQ$1,0),FALSE)</f>
        <v>0</v>
      </c>
      <c r="AD219">
        <f>VLOOKUP($B219,'Tillförd energi'!$B$1:$AI$700,MATCH(AD$1,'Tillförd energi'!$B$1:$AQ$1,0),FALSE)</f>
        <v>0</v>
      </c>
      <c r="AE219">
        <f>VLOOKUP($B219,'Tillförd energi'!$B$1:$AI$700,MATCH(AE$1,'Tillförd energi'!$B$1:$AQ$1,0),FALSE)</f>
        <v>0</v>
      </c>
      <c r="AF219">
        <f>VLOOKUP($B219,'Tillförd energi'!$B$1:$AI$700,MATCH(AF$1,'Tillförd energi'!$B$1:$AQ$1,0),FALSE)</f>
        <v>0</v>
      </c>
      <c r="AG219">
        <f>IFERROR(VLOOKUP(B219,Miljö!$B$1:$AC$550,MATCH("Köpt mängd produktionsspecifik fjärrvärme:",Miljö!$B$1:$AC$1,0),FALSE)/1,0)</f>
        <v>0</v>
      </c>
      <c r="AI219">
        <f t="shared" si="58"/>
        <v>0</v>
      </c>
      <c r="AJ219">
        <f t="shared" si="59"/>
        <v>0</v>
      </c>
      <c r="AK219" t="str">
        <f>IF(ISERROR(1/VLOOKUP($B219,Leveranser!$B$1:$S$500,MATCH("såld värme (gwh)",Leveranser!$B$1:$S$1,0),FALSE)),"",VLOOKUP($B219,Leveranser!$B$1:$S$500,MATCH("såld värme (gwh)",Leveranser!$B$1:$S$1,0),FALSE))</f>
        <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195" t="str">
        <f t="shared" si="60"/>
        <v/>
      </c>
      <c r="AP219" t="str">
        <f>IFERROR(VLOOKUP($B219,Miljövärden!$B$2:$H$550,7,FALSE),"Nej, saknas")</f>
        <v>Nej</v>
      </c>
      <c r="AQ219" t="str">
        <f>IFERROR(VLOOKUP($B219,Miljövärden!$B$2:$H$550,6,FALSE),"Nej, saknas")</f>
        <v>Nej</v>
      </c>
      <c r="AU219">
        <f t="shared" si="61"/>
        <v>0</v>
      </c>
      <c r="AV219">
        <f t="shared" si="62"/>
        <v>0</v>
      </c>
      <c r="AW219">
        <f t="shared" si="63"/>
        <v>0</v>
      </c>
      <c r="AX219">
        <f t="shared" si="64"/>
        <v>0</v>
      </c>
      <c r="AZ219">
        <f t="shared" si="65"/>
        <v>0</v>
      </c>
      <c r="BC219">
        <f t="shared" si="66"/>
        <v>0</v>
      </c>
      <c r="BD219">
        <f t="shared" si="67"/>
        <v>0</v>
      </c>
      <c r="BE219">
        <f t="shared" si="68"/>
        <v>0</v>
      </c>
      <c r="BF219">
        <f t="shared" si="69"/>
        <v>0</v>
      </c>
      <c r="BG219">
        <f t="shared" si="70"/>
        <v>0</v>
      </c>
      <c r="BH219">
        <f t="shared" si="71"/>
        <v>0</v>
      </c>
      <c r="BJ219" s="195" t="e">
        <f t="shared" si="72"/>
        <v>#DIV/0!</v>
      </c>
      <c r="BK219" s="195" t="e">
        <f t="shared" si="73"/>
        <v>#DIV/0!</v>
      </c>
      <c r="BL219" s="195" t="e">
        <f t="shared" si="74"/>
        <v>#DIV/0!</v>
      </c>
      <c r="BM219" s="195" t="e">
        <f t="shared" si="75"/>
        <v>#DIV/0!</v>
      </c>
      <c r="BN219" s="195" t="e">
        <f t="shared" si="76"/>
        <v>#DIV/0!</v>
      </c>
    </row>
    <row r="220" spans="1:66" x14ac:dyDescent="0.25">
      <c r="A220" s="2" t="s">
        <v>355</v>
      </c>
      <c r="B220" s="2" t="s">
        <v>356</v>
      </c>
      <c r="C220">
        <f>VLOOKUP($B220,'Tillförd energi'!$B$1:$AI$700,MATCH(C$1,'Tillförd energi'!$B$1:$AQ$1,0),FALSE)</f>
        <v>0</v>
      </c>
      <c r="D220">
        <f>VLOOKUP($B220,'Tillförd energi'!$B$1:$AI$700,MATCH(D$1,'Tillförd energi'!$B$1:$AQ$1,0),FALSE)</f>
        <v>1.56</v>
      </c>
      <c r="E220">
        <f>VLOOKUP($B220,'Tillförd energi'!$B$1:$AI$700,MATCH(E$1,'Tillförd energi'!$B$1:$AQ$1,0),FALSE)</f>
        <v>0</v>
      </c>
      <c r="F220">
        <f>VLOOKUP($B220,'Tillförd energi'!$B$1:$AI$700,MATCH(F$1,'Tillförd energi'!$B$1:$AQ$1,0),FALSE)</f>
        <v>0</v>
      </c>
      <c r="G220">
        <f>VLOOKUP($B220,'Tillförd energi'!$B$1:$AI$700,MATCH(G$1,'Tillförd energi'!$B$1:$AQ$1,0),FALSE)</f>
        <v>0</v>
      </c>
      <c r="H220">
        <f>VLOOKUP($B220,'Tillförd energi'!$B$1:$AI$700,MATCH(H$1,'Tillförd energi'!$B$1:$AQ$1,0),FALSE)</f>
        <v>0</v>
      </c>
      <c r="I220">
        <f>VLOOKUP($B220,'Tillförd energi'!$B$1:$AI$700,MATCH(I$1,'Tillförd energi'!$B$1:$AQ$1,0),FALSE)</f>
        <v>0</v>
      </c>
      <c r="J220">
        <f>VLOOKUP($B220,'Tillförd energi'!$B$1:$AI$700,MATCH(J$1,'Tillförd energi'!$B$1:$AQ$1,0),FALSE)</f>
        <v>0</v>
      </c>
      <c r="K220">
        <v>0</v>
      </c>
      <c r="L220">
        <f>VLOOKUP($B220,'Tillförd energi'!$B$1:$AI$700,MATCH(L$1,'Tillförd energi'!$B$1:$AQ$1,0),FALSE)</f>
        <v>0</v>
      </c>
      <c r="M220">
        <f>VLOOKUP($B220,'Tillförd energi'!$B$1:$AI$700,MATCH(M$1,'Tillförd energi'!$B$1:$AQ$1,0),FALSE)</f>
        <v>24.3</v>
      </c>
      <c r="N220">
        <f>VLOOKUP($B220,'Tillförd energi'!$B$1:$AI$700,MATCH(N$1,'Tillförd energi'!$B$1:$AQ$1,0),FALSE)</f>
        <v>0</v>
      </c>
      <c r="O220">
        <f>VLOOKUP($B220,'Tillförd energi'!$B$1:$AI$700,MATCH(O$1,'Tillförd energi'!$B$1:$AQ$1,0),FALSE)</f>
        <v>0</v>
      </c>
      <c r="P220">
        <f>VLOOKUP($B220,'Tillförd energi'!$B$1:$AI$700,MATCH(P$1,'Tillförd energi'!$B$1:$AQ$1,0),FALSE)</f>
        <v>12.15</v>
      </c>
      <c r="Q220">
        <f>VLOOKUP($B220,'Tillförd energi'!$B$1:$AI$700,MATCH(Q$1,'Tillförd energi'!$B$1:$AQ$1,0),FALSE)</f>
        <v>0</v>
      </c>
      <c r="R220">
        <f>VLOOKUP($B220,'Tillförd energi'!$B$1:$AI$700,MATCH(R$1,'Tillförd energi'!$B$1:$AQ$1,0),FALSE)</f>
        <v>8.9890000000000008</v>
      </c>
      <c r="S220">
        <f>VLOOKUP($B220,'Tillförd energi'!$B$1:$AI$700,MATCH(S$1,'Tillförd energi'!$B$1:$AQ$1,0),FALSE)</f>
        <v>0</v>
      </c>
      <c r="T220">
        <f>VLOOKUP($B220,'Tillförd energi'!$B$1:$AI$700,MATCH(T$1,'Tillförd energi'!$B$1:$AQ$1,0),FALSE)</f>
        <v>0</v>
      </c>
      <c r="U220">
        <f>VLOOKUP($B220,'Tillförd energi'!$B$1:$AI$700,MATCH(U$1,'Tillförd energi'!$B$1:$AQ$1,0),FALSE)</f>
        <v>0</v>
      </c>
      <c r="V220">
        <f>VLOOKUP($B220,'Tillförd energi'!$B$1:$AI$700,MATCH(V$1,'Tillförd energi'!$B$1:$AQ$1,0),FALSE)</f>
        <v>0</v>
      </c>
      <c r="W220">
        <f>VLOOKUP($B220,'Tillförd energi'!$B$1:$AI$700,MATCH(W$1,'Tillförd energi'!$B$1:$AQ$1,0),FALSE)</f>
        <v>0</v>
      </c>
      <c r="X220">
        <f>VLOOKUP($B220,'Tillförd energi'!$B$1:$AI$700,MATCH(X$1,'Tillförd energi'!$B$1:$AQ$1,0),FALSE)</f>
        <v>0</v>
      </c>
      <c r="Y220">
        <f>VLOOKUP($B220,'Tillförd energi'!$B$1:$AI$700,MATCH(Y$1,'Tillförd energi'!$B$1:$AQ$1,0),FALSE)</f>
        <v>0</v>
      </c>
      <c r="Z220">
        <f>VLOOKUP($B220,'Tillförd energi'!$B$1:$AI$700,MATCH(Z$1,'Tillförd energi'!$B$1:$AQ$1,0),FALSE)</f>
        <v>0</v>
      </c>
      <c r="AA220">
        <f>VLOOKUP($B220,'Tillförd energi'!$B$1:$AI$700,MATCH(AA$1,'Tillförd energi'!$B$1:$AQ$1,0),FALSE)</f>
        <v>0</v>
      </c>
      <c r="AB220">
        <f>VLOOKUP($B220,'Tillförd energi'!$B$1:$AI$700,MATCH(AB$1,'Tillförd energi'!$B$1:$AQ$1,0),FALSE)</f>
        <v>0</v>
      </c>
      <c r="AC220">
        <f>VLOOKUP($B220,'Tillförd energi'!$B$1:$AI$700,MATCH(AC$1,'Tillförd energi'!$B$1:$AQ$1,0),FALSE)</f>
        <v>4.2629999999999999</v>
      </c>
      <c r="AD220">
        <f>VLOOKUP($B220,'Tillförd energi'!$B$1:$AI$700,MATCH(AD$1,'Tillförd energi'!$B$1:$AQ$1,0),FALSE)</f>
        <v>0</v>
      </c>
      <c r="AE220">
        <f>VLOOKUP($B220,'Tillförd energi'!$B$1:$AI$700,MATCH(AE$1,'Tillförd energi'!$B$1:$AQ$1,0),FALSE)</f>
        <v>0</v>
      </c>
      <c r="AF220">
        <f>VLOOKUP($B220,'Tillförd energi'!$B$1:$AI$700,MATCH(AF$1,'Tillförd energi'!$B$1:$AQ$1,0),FALSE)</f>
        <v>1.002</v>
      </c>
      <c r="AG220">
        <f>IFERROR(VLOOKUP(B220,Miljö!$B$1:$AC$550,MATCH("Köpt mängd produktionsspecifik fjärrvärme:",Miljö!$B$1:$AC$1,0),FALSE)/1,0)</f>
        <v>0</v>
      </c>
      <c r="AI220">
        <f t="shared" si="58"/>
        <v>52.263999999999996</v>
      </c>
      <c r="AJ220">
        <f t="shared" si="59"/>
        <v>52.263999999999996</v>
      </c>
      <c r="AK220">
        <f>IF(ISERROR(1/VLOOKUP($B220,Leveranser!$B$1:$S$500,MATCH("såld värme (gwh)",Leveranser!$B$1:$S$1,0),FALSE)),"",VLOOKUP($B220,Leveranser!$B$1:$S$500,MATCH("såld värme (gwh)",Leveranser!$B$1:$S$1,0),FALSE))</f>
        <v>37.6</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195">
        <f t="shared" si="60"/>
        <v>0.71942446043165476</v>
      </c>
      <c r="AP220" t="str">
        <f>IFERROR(VLOOKUP($B220,Miljövärden!$B$2:$H$550,7,FALSE),"Nej, saknas")</f>
        <v>Ja</v>
      </c>
      <c r="AQ220" t="str">
        <f>IFERROR(VLOOKUP($B220,Miljövärden!$B$2:$H$550,6,FALSE),"Nej, saknas")</f>
        <v>Ja</v>
      </c>
      <c r="AU220">
        <f t="shared" si="61"/>
        <v>1.002</v>
      </c>
      <c r="AV220">
        <f t="shared" si="62"/>
        <v>0</v>
      </c>
      <c r="AW220">
        <f t="shared" si="63"/>
        <v>36.450000000000003</v>
      </c>
      <c r="AX220">
        <f t="shared" si="64"/>
        <v>8.9890000000000008</v>
      </c>
      <c r="AZ220">
        <f t="shared" si="65"/>
        <v>45.439000000000007</v>
      </c>
      <c r="BC220">
        <f t="shared" si="66"/>
        <v>1.56</v>
      </c>
      <c r="BD220">
        <f t="shared" si="67"/>
        <v>0</v>
      </c>
      <c r="BE220">
        <f t="shared" si="68"/>
        <v>45.439000000000007</v>
      </c>
      <c r="BF220">
        <f t="shared" si="69"/>
        <v>4.2629999999999999</v>
      </c>
      <c r="BG220">
        <f t="shared" si="70"/>
        <v>1.002</v>
      </c>
      <c r="BH220">
        <f t="shared" si="71"/>
        <v>52.26400000000001</v>
      </c>
      <c r="BJ220" s="195">
        <f t="shared" si="72"/>
        <v>2.9848461656206946E-2</v>
      </c>
      <c r="BK220" s="195">
        <f t="shared" si="73"/>
        <v>0</v>
      </c>
      <c r="BL220" s="195">
        <f t="shared" si="74"/>
        <v>0.86941298025409453</v>
      </c>
      <c r="BM220" s="195">
        <f t="shared" si="75"/>
        <v>8.1566661564365511E-2</v>
      </c>
      <c r="BN220" s="195">
        <f t="shared" si="76"/>
        <v>1.917189652533292E-2</v>
      </c>
    </row>
    <row r="221" spans="1:66" x14ac:dyDescent="0.25">
      <c r="A221" s="2" t="s">
        <v>355</v>
      </c>
      <c r="B221" s="2" t="s">
        <v>357</v>
      </c>
      <c r="C221">
        <f>VLOOKUP($B221,'Tillförd energi'!$B$1:$AI$700,MATCH(C$1,'Tillförd energi'!$B$1:$AQ$1,0),FALSE)</f>
        <v>0</v>
      </c>
      <c r="D221">
        <f>VLOOKUP($B221,'Tillförd energi'!$B$1:$AI$700,MATCH(D$1,'Tillförd energi'!$B$1:$AQ$1,0),FALSE)</f>
        <v>2.1560000000000001</v>
      </c>
      <c r="E221">
        <f>VLOOKUP($B221,'Tillförd energi'!$B$1:$AI$700,MATCH(E$1,'Tillförd energi'!$B$1:$AQ$1,0),FALSE)</f>
        <v>0</v>
      </c>
      <c r="F221">
        <f>VLOOKUP($B221,'Tillförd energi'!$B$1:$AI$700,MATCH(F$1,'Tillförd energi'!$B$1:$AQ$1,0),FALSE)</f>
        <v>0</v>
      </c>
      <c r="G221">
        <f>VLOOKUP($B221,'Tillförd energi'!$B$1:$AI$700,MATCH(G$1,'Tillförd energi'!$B$1:$AQ$1,0),FALSE)</f>
        <v>0</v>
      </c>
      <c r="H221">
        <f>VLOOKUP($B221,'Tillförd energi'!$B$1:$AI$700,MATCH(H$1,'Tillförd energi'!$B$1:$AQ$1,0),FALSE)</f>
        <v>0</v>
      </c>
      <c r="I221">
        <f>VLOOKUP($B221,'Tillförd energi'!$B$1:$AI$700,MATCH(I$1,'Tillförd energi'!$B$1:$AQ$1,0),FALSE)</f>
        <v>0</v>
      </c>
      <c r="J221">
        <f>VLOOKUP($B221,'Tillförd energi'!$B$1:$AI$700,MATCH(J$1,'Tillförd energi'!$B$1:$AQ$1,0),FALSE)</f>
        <v>0</v>
      </c>
      <c r="K221">
        <v>0</v>
      </c>
      <c r="L221">
        <f>VLOOKUP($B221,'Tillförd energi'!$B$1:$AI$700,MATCH(L$1,'Tillförd energi'!$B$1:$AQ$1,0),FALSE)</f>
        <v>0</v>
      </c>
      <c r="M221">
        <f>VLOOKUP($B221,'Tillförd energi'!$B$1:$AI$700,MATCH(M$1,'Tillförd energi'!$B$1:$AQ$1,0),FALSE)</f>
        <v>0</v>
      </c>
      <c r="N221">
        <f>VLOOKUP($B221,'Tillförd energi'!$B$1:$AI$700,MATCH(N$1,'Tillförd energi'!$B$1:$AQ$1,0),FALSE)</f>
        <v>15</v>
      </c>
      <c r="O221">
        <f>VLOOKUP($B221,'Tillförd energi'!$B$1:$AI$700,MATCH(O$1,'Tillförd energi'!$B$1:$AQ$1,0),FALSE)</f>
        <v>0</v>
      </c>
      <c r="P221">
        <f>VLOOKUP($B221,'Tillförd energi'!$B$1:$AI$700,MATCH(P$1,'Tillförd energi'!$B$1:$AQ$1,0),FALSE)</f>
        <v>15.73</v>
      </c>
      <c r="Q221">
        <f>VLOOKUP($B221,'Tillförd energi'!$B$1:$AI$700,MATCH(Q$1,'Tillförd energi'!$B$1:$AQ$1,0),FALSE)</f>
        <v>0</v>
      </c>
      <c r="R221">
        <f>VLOOKUP($B221,'Tillförd energi'!$B$1:$AI$700,MATCH(R$1,'Tillförd energi'!$B$1:$AQ$1,0),FALSE)</f>
        <v>0</v>
      </c>
      <c r="S221">
        <f>VLOOKUP($B221,'Tillförd energi'!$B$1:$AI$700,MATCH(S$1,'Tillförd energi'!$B$1:$AQ$1,0),FALSE)</f>
        <v>0</v>
      </c>
      <c r="T221">
        <f>VLOOKUP($B221,'Tillförd energi'!$B$1:$AI$700,MATCH(T$1,'Tillförd energi'!$B$1:$AQ$1,0),FALSE)</f>
        <v>0</v>
      </c>
      <c r="U221">
        <f>VLOOKUP($B221,'Tillförd energi'!$B$1:$AI$700,MATCH(U$1,'Tillförd energi'!$B$1:$AQ$1,0),FALSE)</f>
        <v>0</v>
      </c>
      <c r="V221">
        <f>VLOOKUP($B221,'Tillförd energi'!$B$1:$AI$700,MATCH(V$1,'Tillförd energi'!$B$1:$AQ$1,0),FALSE)</f>
        <v>0</v>
      </c>
      <c r="W221">
        <f>VLOOKUP($B221,'Tillförd energi'!$B$1:$AI$700,MATCH(W$1,'Tillförd energi'!$B$1:$AQ$1,0),FALSE)</f>
        <v>0</v>
      </c>
      <c r="X221">
        <f>VLOOKUP($B221,'Tillförd energi'!$B$1:$AI$700,MATCH(X$1,'Tillförd energi'!$B$1:$AQ$1,0),FALSE)</f>
        <v>0</v>
      </c>
      <c r="Y221">
        <f>VLOOKUP($B221,'Tillförd energi'!$B$1:$AI$700,MATCH(Y$1,'Tillförd energi'!$B$1:$AQ$1,0),FALSE)</f>
        <v>5.62</v>
      </c>
      <c r="Z221">
        <f>VLOOKUP($B221,'Tillförd energi'!$B$1:$AI$700,MATCH(Z$1,'Tillförd energi'!$B$1:$AQ$1,0),FALSE)</f>
        <v>0</v>
      </c>
      <c r="AA221">
        <f>VLOOKUP($B221,'Tillförd energi'!$B$1:$AI$700,MATCH(AA$1,'Tillförd energi'!$B$1:$AQ$1,0),FALSE)</f>
        <v>0</v>
      </c>
      <c r="AB221">
        <f>VLOOKUP($B221,'Tillförd energi'!$B$1:$AI$700,MATCH(AB$1,'Tillförd energi'!$B$1:$AQ$1,0),FALSE)</f>
        <v>0</v>
      </c>
      <c r="AC221">
        <f>VLOOKUP($B221,'Tillförd energi'!$B$1:$AI$700,MATCH(AC$1,'Tillförd energi'!$B$1:$AQ$1,0),FALSE)</f>
        <v>0</v>
      </c>
      <c r="AD221">
        <f>VLOOKUP($B221,'Tillförd energi'!$B$1:$AI$700,MATCH(AD$1,'Tillförd energi'!$B$1:$AQ$1,0),FALSE)</f>
        <v>0</v>
      </c>
      <c r="AE221">
        <f>VLOOKUP($B221,'Tillförd energi'!$B$1:$AI$700,MATCH(AE$1,'Tillförd energi'!$B$1:$AQ$1,0),FALSE)</f>
        <v>0</v>
      </c>
      <c r="AF221">
        <f>VLOOKUP($B221,'Tillförd energi'!$B$1:$AI$700,MATCH(AF$1,'Tillförd energi'!$B$1:$AQ$1,0),FALSE)</f>
        <v>1.2390000000000001</v>
      </c>
      <c r="AG221">
        <f>IFERROR(VLOOKUP(B221,Miljö!$B$1:$AC$550,MATCH("Köpt mängd produktionsspecifik fjärrvärme:",Miljö!$B$1:$AC$1,0),FALSE)/1,0)</f>
        <v>0</v>
      </c>
      <c r="AI221">
        <f t="shared" si="58"/>
        <v>39.74499999999999</v>
      </c>
      <c r="AJ221">
        <f t="shared" si="59"/>
        <v>39.74499999999999</v>
      </c>
      <c r="AK221">
        <f>IF(ISERROR(1/VLOOKUP($B221,Leveranser!$B$1:$S$500,MATCH("såld värme (gwh)",Leveranser!$B$1:$S$1,0),FALSE)),"",VLOOKUP($B221,Leveranser!$B$1:$S$500,MATCH("såld värme (gwh)",Leveranser!$B$1:$S$1,0),FALSE))</f>
        <v>27.8</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195">
        <f t="shared" si="60"/>
        <v>0.69945905145301313</v>
      </c>
      <c r="AP221" t="str">
        <f>IFERROR(VLOOKUP($B221,Miljövärden!$B$2:$H$550,7,FALSE),"Nej, saknas")</f>
        <v>Ja</v>
      </c>
      <c r="AQ221" t="str">
        <f>IFERROR(VLOOKUP($B221,Miljövärden!$B$2:$H$550,6,FALSE),"Nej, saknas")</f>
        <v>Ja</v>
      </c>
      <c r="AU221">
        <f t="shared" si="61"/>
        <v>1.2390000000000001</v>
      </c>
      <c r="AV221">
        <f t="shared" si="62"/>
        <v>0</v>
      </c>
      <c r="AW221">
        <f t="shared" si="63"/>
        <v>30.73</v>
      </c>
      <c r="AX221">
        <f t="shared" si="64"/>
        <v>0</v>
      </c>
      <c r="AZ221">
        <f t="shared" si="65"/>
        <v>30.73</v>
      </c>
      <c r="BC221">
        <f t="shared" si="66"/>
        <v>2.1560000000000001</v>
      </c>
      <c r="BD221">
        <f t="shared" si="67"/>
        <v>5.62</v>
      </c>
      <c r="BE221">
        <f t="shared" si="68"/>
        <v>30.73</v>
      </c>
      <c r="BF221">
        <f t="shared" si="69"/>
        <v>0</v>
      </c>
      <c r="BG221">
        <f t="shared" si="70"/>
        <v>1.2390000000000001</v>
      </c>
      <c r="BH221">
        <f t="shared" si="71"/>
        <v>39.744999999999997</v>
      </c>
      <c r="BJ221" s="195">
        <f t="shared" si="72"/>
        <v>5.4245817083909929E-2</v>
      </c>
      <c r="BK221" s="195">
        <f t="shared" si="73"/>
        <v>0.14140143414265946</v>
      </c>
      <c r="BL221" s="195">
        <f t="shared" si="74"/>
        <v>0.77317901622845642</v>
      </c>
      <c r="BM221" s="195">
        <f t="shared" si="75"/>
        <v>0</v>
      </c>
      <c r="BN221" s="195">
        <f t="shared" si="76"/>
        <v>3.1173732544974214E-2</v>
      </c>
    </row>
    <row r="222" spans="1:66" x14ac:dyDescent="0.25">
      <c r="A222" s="2" t="s">
        <v>355</v>
      </c>
      <c r="B222" s="2" t="s">
        <v>358</v>
      </c>
      <c r="C222">
        <f>VLOOKUP($B222,'Tillförd energi'!$B$1:$AI$700,MATCH(C$1,'Tillförd energi'!$B$1:$AQ$1,0),FALSE)</f>
        <v>63.84</v>
      </c>
      <c r="D222">
        <f>VLOOKUP($B222,'Tillförd energi'!$B$1:$AI$700,MATCH(D$1,'Tillförd energi'!$B$1:$AQ$1,0),FALSE)</f>
        <v>8.89</v>
      </c>
      <c r="E222">
        <f>VLOOKUP($B222,'Tillförd energi'!$B$1:$AI$700,MATCH(E$1,'Tillförd energi'!$B$1:$AQ$1,0),FALSE)</f>
        <v>0</v>
      </c>
      <c r="F222">
        <f>VLOOKUP($B222,'Tillförd energi'!$B$1:$AI$700,MATCH(F$1,'Tillförd energi'!$B$1:$AQ$1,0),FALSE)</f>
        <v>4.03</v>
      </c>
      <c r="G222">
        <f>VLOOKUP($B222,'Tillförd energi'!$B$1:$AI$700,MATCH(G$1,'Tillförd energi'!$B$1:$AQ$1,0),FALSE)</f>
        <v>0</v>
      </c>
      <c r="H222">
        <f>VLOOKUP($B222,'Tillförd energi'!$B$1:$AI$700,MATCH(H$1,'Tillförd energi'!$B$1:$AQ$1,0),FALSE)</f>
        <v>0</v>
      </c>
      <c r="I222">
        <f>VLOOKUP($B222,'Tillförd energi'!$B$1:$AI$700,MATCH(I$1,'Tillförd energi'!$B$1:$AQ$1,0),FALSE)</f>
        <v>850.33</v>
      </c>
      <c r="J222">
        <f>VLOOKUP($B222,'Tillförd energi'!$B$1:$AI$700,MATCH(J$1,'Tillförd energi'!$B$1:$AQ$1,0),FALSE)</f>
        <v>3.9294099999999998</v>
      </c>
      <c r="K222">
        <v>0</v>
      </c>
      <c r="L222">
        <f>VLOOKUP($B222,'Tillförd energi'!$B$1:$AI$700,MATCH(L$1,'Tillförd energi'!$B$1:$AQ$1,0),FALSE)</f>
        <v>135.27000000000001</v>
      </c>
      <c r="M222">
        <f>VLOOKUP($B222,'Tillförd energi'!$B$1:$AI$700,MATCH(M$1,'Tillförd energi'!$B$1:$AQ$1,0),FALSE)</f>
        <v>62.66</v>
      </c>
      <c r="N222">
        <f>VLOOKUP($B222,'Tillförd energi'!$B$1:$AI$700,MATCH(N$1,'Tillförd energi'!$B$1:$AQ$1,0),FALSE)</f>
        <v>112.81</v>
      </c>
      <c r="O222">
        <f>VLOOKUP($B222,'Tillförd energi'!$B$1:$AI$700,MATCH(O$1,'Tillförd energi'!$B$1:$AQ$1,0),FALSE)</f>
        <v>47.4</v>
      </c>
      <c r="P222">
        <f>VLOOKUP($B222,'Tillförd energi'!$B$1:$AI$700,MATCH(P$1,'Tillförd energi'!$B$1:$AQ$1,0),FALSE)</f>
        <v>162.69999999999999</v>
      </c>
      <c r="Q222">
        <f>VLOOKUP($B222,'Tillförd energi'!$B$1:$AI$700,MATCH(Q$1,'Tillförd energi'!$B$1:$AQ$1,0),FALSE)</f>
        <v>0</v>
      </c>
      <c r="R222">
        <f>VLOOKUP($B222,'Tillförd energi'!$B$1:$AI$700,MATCH(R$1,'Tillförd energi'!$B$1:$AQ$1,0),FALSE)</f>
        <v>0</v>
      </c>
      <c r="S222">
        <f>VLOOKUP($B222,'Tillförd energi'!$B$1:$AI$700,MATCH(S$1,'Tillförd energi'!$B$1:$AQ$1,0),FALSE)</f>
        <v>0</v>
      </c>
      <c r="T222">
        <f>VLOOKUP($B222,'Tillförd energi'!$B$1:$AI$700,MATCH(T$1,'Tillförd energi'!$B$1:$AQ$1,0),FALSE)</f>
        <v>0</v>
      </c>
      <c r="U222">
        <f>VLOOKUP($B222,'Tillförd energi'!$B$1:$AI$700,MATCH(U$1,'Tillförd energi'!$B$1:$AQ$1,0),FALSE)</f>
        <v>0</v>
      </c>
      <c r="V222">
        <f>VLOOKUP($B222,'Tillförd energi'!$B$1:$AI$700,MATCH(V$1,'Tillförd energi'!$B$1:$AQ$1,0),FALSE)</f>
        <v>69.23</v>
      </c>
      <c r="W222">
        <f>VLOOKUP($B222,'Tillförd energi'!$B$1:$AI$700,MATCH(W$1,'Tillförd energi'!$B$1:$AQ$1,0),FALSE)</f>
        <v>0</v>
      </c>
      <c r="X222">
        <f>VLOOKUP($B222,'Tillförd energi'!$B$1:$AI$700,MATCH(X$1,'Tillförd energi'!$B$1:$AQ$1,0),FALSE)</f>
        <v>5.25</v>
      </c>
      <c r="Y222">
        <f>VLOOKUP($B222,'Tillförd energi'!$B$1:$AI$700,MATCH(Y$1,'Tillförd energi'!$B$1:$AQ$1,0),FALSE)</f>
        <v>61.84</v>
      </c>
      <c r="Z222">
        <f>VLOOKUP($B222,'Tillförd energi'!$B$1:$AI$700,MATCH(Z$1,'Tillförd energi'!$B$1:$AQ$1,0),FALSE)</f>
        <v>0.55000000000000004</v>
      </c>
      <c r="AA222">
        <f>VLOOKUP($B222,'Tillförd energi'!$B$1:$AI$700,MATCH(AA$1,'Tillförd energi'!$B$1:$AQ$1,0),FALSE)</f>
        <v>3.83</v>
      </c>
      <c r="AB222">
        <f>VLOOKUP($B222,'Tillförd energi'!$B$1:$AI$700,MATCH(AB$1,'Tillförd energi'!$B$1:$AQ$1,0),FALSE)</f>
        <v>11.02</v>
      </c>
      <c r="AC222">
        <f>VLOOKUP($B222,'Tillförd energi'!$B$1:$AI$700,MATCH(AC$1,'Tillförd energi'!$B$1:$AQ$1,0),FALSE)</f>
        <v>212.5</v>
      </c>
      <c r="AD222">
        <f>VLOOKUP($B222,'Tillförd energi'!$B$1:$AI$700,MATCH(AD$1,'Tillförd energi'!$B$1:$AQ$1,0),FALSE)</f>
        <v>0</v>
      </c>
      <c r="AE222">
        <f>VLOOKUP($B222,'Tillförd energi'!$B$1:$AI$700,MATCH(AE$1,'Tillförd energi'!$B$1:$AQ$1,0),FALSE)</f>
        <v>0</v>
      </c>
      <c r="AF222">
        <f>VLOOKUP($B222,'Tillförd energi'!$B$1:$AI$700,MATCH(AF$1,'Tillförd energi'!$B$1:$AQ$1,0),FALSE)</f>
        <v>63.56</v>
      </c>
      <c r="AG222">
        <f>IFERROR(VLOOKUP(B222,Miljö!$B$1:$AC$550,MATCH("Köpt mängd produktionsspecifik fjärrvärme:",Miljö!$B$1:$AC$1,0),FALSE)/1,0)</f>
        <v>0</v>
      </c>
      <c r="AI222">
        <f t="shared" si="58"/>
        <v>1879.63941</v>
      </c>
      <c r="AJ222">
        <f t="shared" si="59"/>
        <v>1879.63941</v>
      </c>
      <c r="AK222">
        <f>IF(ISERROR(1/VLOOKUP($B222,Leveranser!$B$1:$S$500,MATCH("såld värme (gwh)",Leveranser!$B$1:$S$1,0),FALSE)),"",VLOOKUP($B222,Leveranser!$B$1:$S$500,MATCH("såld värme (gwh)",Leveranser!$B$1:$S$1,0),FALSE))</f>
        <v>1445.8</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195">
        <f t="shared" si="60"/>
        <v>0.7691900863049046</v>
      </c>
      <c r="AP222" t="str">
        <f>IFERROR(VLOOKUP($B222,Miljövärden!$B$2:$H$550,7,FALSE),"Nej, saknas")</f>
        <v>Ja</v>
      </c>
      <c r="AQ222" t="str">
        <f>IFERROR(VLOOKUP($B222,Miljövärden!$B$2:$H$550,6,FALSE),"Nej, saknas")</f>
        <v>Ja</v>
      </c>
      <c r="AU222">
        <f t="shared" si="61"/>
        <v>67.94</v>
      </c>
      <c r="AV222">
        <f t="shared" si="62"/>
        <v>5.25</v>
      </c>
      <c r="AW222">
        <f t="shared" si="63"/>
        <v>385.57</v>
      </c>
      <c r="AX222">
        <f t="shared" si="64"/>
        <v>0</v>
      </c>
      <c r="AZ222">
        <f t="shared" si="65"/>
        <v>595.31999999999994</v>
      </c>
      <c r="BC222">
        <f t="shared" si="66"/>
        <v>76.760000000000005</v>
      </c>
      <c r="BD222">
        <f t="shared" si="67"/>
        <v>61.84</v>
      </c>
      <c r="BE222">
        <f t="shared" si="68"/>
        <v>460.05</v>
      </c>
      <c r="BF222">
        <f t="shared" si="69"/>
        <v>1213.0494100000001</v>
      </c>
      <c r="BG222">
        <f t="shared" si="70"/>
        <v>67.94</v>
      </c>
      <c r="BH222">
        <f t="shared" si="71"/>
        <v>1879.6394100000002</v>
      </c>
      <c r="BJ222" s="195">
        <f t="shared" si="72"/>
        <v>4.0837620019895195E-2</v>
      </c>
      <c r="BK222" s="195">
        <f t="shared" si="73"/>
        <v>3.2899927332338708E-2</v>
      </c>
      <c r="BL222" s="195">
        <f t="shared" si="74"/>
        <v>0.24475439148192787</v>
      </c>
      <c r="BM222" s="195">
        <f t="shared" si="75"/>
        <v>0.64536283052290333</v>
      </c>
      <c r="BN222" s="195">
        <f t="shared" si="76"/>
        <v>3.6145230642934852E-2</v>
      </c>
    </row>
    <row r="223" spans="1:66" x14ac:dyDescent="0.25">
      <c r="A223" s="2" t="s">
        <v>355</v>
      </c>
      <c r="B223" s="2" t="s">
        <v>359</v>
      </c>
      <c r="C223">
        <f>VLOOKUP($B223,'Tillförd energi'!$B$1:$AI$700,MATCH(C$1,'Tillförd energi'!$B$1:$AQ$1,0),FALSE)</f>
        <v>0.409275</v>
      </c>
      <c r="D223">
        <f>VLOOKUP($B223,'Tillförd energi'!$B$1:$AI$700,MATCH(D$1,'Tillförd energi'!$B$1:$AQ$1,0),FALSE)</f>
        <v>5.6727899999999998E-2</v>
      </c>
      <c r="E223">
        <f>VLOOKUP($B223,'Tillförd energi'!$B$1:$AI$700,MATCH(E$1,'Tillförd energi'!$B$1:$AQ$1,0),FALSE)</f>
        <v>0</v>
      </c>
      <c r="F223">
        <f>VLOOKUP($B223,'Tillförd energi'!$B$1:$AI$700,MATCH(F$1,'Tillförd energi'!$B$1:$AQ$1,0),FALSE)</f>
        <v>3.0890000000000001E-2</v>
      </c>
      <c r="G223">
        <f>VLOOKUP($B223,'Tillförd energi'!$B$1:$AI$700,MATCH(G$1,'Tillförd energi'!$B$1:$AQ$1,0),FALSE)</f>
        <v>0</v>
      </c>
      <c r="H223">
        <f>VLOOKUP($B223,'Tillförd energi'!$B$1:$AI$700,MATCH(H$1,'Tillförd energi'!$B$1:$AQ$1,0),FALSE)</f>
        <v>0</v>
      </c>
      <c r="I223">
        <f>VLOOKUP($B223,'Tillförd energi'!$B$1:$AI$700,MATCH(I$1,'Tillförd energi'!$B$1:$AQ$1,0),FALSE)</f>
        <v>6.1153599999999999</v>
      </c>
      <c r="J223">
        <f>VLOOKUP($B223,'Tillförd energi'!$B$1:$AI$700,MATCH(J$1,'Tillförd energi'!$B$1:$AQ$1,0),FALSE)</f>
        <v>4.7388199999999998E-2</v>
      </c>
      <c r="K223">
        <v>0</v>
      </c>
      <c r="L223">
        <f>VLOOKUP($B223,'Tillförd energi'!$B$1:$AI$700,MATCH(L$1,'Tillförd energi'!$B$1:$AQ$1,0),FALSE)</f>
        <v>1.26067</v>
      </c>
      <c r="M223">
        <f>VLOOKUP($B223,'Tillförd energi'!$B$1:$AI$700,MATCH(M$1,'Tillförd energi'!$B$1:$AQ$1,0),FALSE)</f>
        <v>0.58393799999999996</v>
      </c>
      <c r="N223">
        <f>VLOOKUP($B223,'Tillförd energi'!$B$1:$AI$700,MATCH(N$1,'Tillförd energi'!$B$1:$AQ$1,0),FALSE)</f>
        <v>1.05132</v>
      </c>
      <c r="O223">
        <f>VLOOKUP($B223,'Tillförd energi'!$B$1:$AI$700,MATCH(O$1,'Tillförd energi'!$B$1:$AQ$1,0),FALSE)</f>
        <v>1.0523400000000001</v>
      </c>
      <c r="P223">
        <f>VLOOKUP($B223,'Tillförd energi'!$B$1:$AI$700,MATCH(P$1,'Tillförd energi'!$B$1:$AQ$1,0),FALSE)</f>
        <v>1.5162</v>
      </c>
      <c r="Q223">
        <f>VLOOKUP($B223,'Tillförd energi'!$B$1:$AI$700,MATCH(Q$1,'Tillförd energi'!$B$1:$AQ$1,0),FALSE)</f>
        <v>0</v>
      </c>
      <c r="R223">
        <f>VLOOKUP($B223,'Tillförd energi'!$B$1:$AI$700,MATCH(R$1,'Tillförd energi'!$B$1:$AQ$1,0),FALSE)</f>
        <v>0</v>
      </c>
      <c r="S223">
        <f>VLOOKUP($B223,'Tillförd energi'!$B$1:$AI$700,MATCH(S$1,'Tillförd energi'!$B$1:$AQ$1,0),FALSE)</f>
        <v>0</v>
      </c>
      <c r="T223">
        <f>VLOOKUP($B223,'Tillförd energi'!$B$1:$AI$700,MATCH(T$1,'Tillförd energi'!$B$1:$AQ$1,0),FALSE)</f>
        <v>0</v>
      </c>
      <c r="U223">
        <f>VLOOKUP($B223,'Tillförd energi'!$B$1:$AI$700,MATCH(U$1,'Tillförd energi'!$B$1:$AQ$1,0),FALSE)</f>
        <v>0</v>
      </c>
      <c r="V223">
        <f>VLOOKUP($B223,'Tillförd energi'!$B$1:$AI$700,MATCH(V$1,'Tillförd energi'!$B$1:$AQ$1,0),FALSE)</f>
        <v>0.70353900000000003</v>
      </c>
      <c r="W223">
        <f>VLOOKUP($B223,'Tillförd energi'!$B$1:$AI$700,MATCH(W$1,'Tillförd energi'!$B$1:$AQ$1,0),FALSE)</f>
        <v>0</v>
      </c>
      <c r="X223">
        <f>VLOOKUP($B223,'Tillförd energi'!$B$1:$AI$700,MATCH(X$1,'Tillförd energi'!$B$1:$AQ$1,0),FALSE)</f>
        <v>4.5345200000000002E-2</v>
      </c>
      <c r="Y223">
        <f>VLOOKUP($B223,'Tillförd energi'!$B$1:$AI$700,MATCH(Y$1,'Tillförd energi'!$B$1:$AQ$1,0),FALSE)</f>
        <v>0.38384699999999999</v>
      </c>
      <c r="Z223">
        <f>VLOOKUP($B223,'Tillförd energi'!$B$1:$AI$700,MATCH(Z$1,'Tillförd energi'!$B$1:$AQ$1,0),FALSE)</f>
        <v>1.33E-3</v>
      </c>
      <c r="AA223">
        <f>VLOOKUP($B223,'Tillförd energi'!$B$1:$AI$700,MATCH(AA$1,'Tillförd energi'!$B$1:$AQ$1,0),FALSE)</f>
        <v>3.9370000000000002E-2</v>
      </c>
      <c r="AB223">
        <f>VLOOKUP($B223,'Tillförd energi'!$B$1:$AI$700,MATCH(AB$1,'Tillförd energi'!$B$1:$AQ$1,0),FALSE)</f>
        <v>9.4600000000000004E-2</v>
      </c>
      <c r="AC223">
        <f>VLOOKUP($B223,'Tillförd energi'!$B$1:$AI$700,MATCH(AC$1,'Tillförd energi'!$B$1:$AQ$1,0),FALSE)</f>
        <v>2.5604399999999998</v>
      </c>
      <c r="AD223">
        <f>VLOOKUP($B223,'Tillförd energi'!$B$1:$AI$700,MATCH(AD$1,'Tillförd energi'!$B$1:$AQ$1,0),FALSE)</f>
        <v>0</v>
      </c>
      <c r="AE223">
        <f>VLOOKUP($B223,'Tillförd energi'!$B$1:$AI$700,MATCH(AE$1,'Tillförd energi'!$B$1:$AQ$1,0),FALSE)</f>
        <v>0</v>
      </c>
      <c r="AF223">
        <f>VLOOKUP($B223,'Tillförd energi'!$B$1:$AI$700,MATCH(AF$1,'Tillförd energi'!$B$1:$AQ$1,0),FALSE)</f>
        <v>0.97497900000000004</v>
      </c>
      <c r="AG223">
        <f>IFERROR(VLOOKUP(B223,Miljö!$B$1:$AC$550,MATCH("Köpt mängd produktionsspecifik fjärrvärme:",Miljö!$B$1:$AC$1,0),FALSE)/1,0)</f>
        <v>0</v>
      </c>
      <c r="AI223">
        <f t="shared" si="58"/>
        <v>16.927559299999999</v>
      </c>
      <c r="AJ223">
        <f t="shared" si="59"/>
        <v>16.927559299999999</v>
      </c>
      <c r="AK223">
        <f>IF(ISERROR(1/VLOOKUP($B223,Leveranser!$B$1:$S$500,MATCH("såld värme (gwh)",Leveranser!$B$1:$S$1,0),FALSE)),"",VLOOKUP($B223,Leveranser!$B$1:$S$500,MATCH("såld värme (gwh)",Leveranser!$B$1:$S$1,0),FALSE))</f>
        <v>16.372</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195">
        <f t="shared" si="60"/>
        <v>0.96718018881788825</v>
      </c>
      <c r="AP223" t="str">
        <f>IFERROR(VLOOKUP($B223,Miljövärden!$B$2:$H$550,7,FALSE),"Nej, saknas")</f>
        <v>Ja</v>
      </c>
      <c r="AQ223" t="str">
        <f>IFERROR(VLOOKUP($B223,Miljövärden!$B$2:$H$550,6,FALSE),"Nej, saknas")</f>
        <v>Nej</v>
      </c>
      <c r="AU223">
        <f t="shared" si="61"/>
        <v>1.015679</v>
      </c>
      <c r="AV223">
        <f t="shared" si="62"/>
        <v>4.5345200000000002E-2</v>
      </c>
      <c r="AW223">
        <f t="shared" si="63"/>
        <v>4.2037979999999999</v>
      </c>
      <c r="AX223">
        <f t="shared" si="64"/>
        <v>0</v>
      </c>
      <c r="AZ223">
        <f t="shared" si="65"/>
        <v>6.2133522000000001</v>
      </c>
      <c r="BC223">
        <f t="shared" si="66"/>
        <v>0.49689289999999997</v>
      </c>
      <c r="BD223">
        <f t="shared" si="67"/>
        <v>0.38384699999999999</v>
      </c>
      <c r="BE223">
        <f t="shared" si="68"/>
        <v>4.9526821999999999</v>
      </c>
      <c r="BF223">
        <f t="shared" si="69"/>
        <v>10.0784582</v>
      </c>
      <c r="BG223">
        <f t="shared" si="70"/>
        <v>1.015679</v>
      </c>
      <c r="BH223">
        <f t="shared" si="71"/>
        <v>16.927559299999999</v>
      </c>
      <c r="BJ223" s="195">
        <f t="shared" si="72"/>
        <v>2.93540782338302E-2</v>
      </c>
      <c r="BK223" s="195">
        <f t="shared" si="73"/>
        <v>2.2675862077765695E-2</v>
      </c>
      <c r="BL223" s="195">
        <f t="shared" si="74"/>
        <v>0.29258099837228163</v>
      </c>
      <c r="BM223" s="195">
        <f t="shared" si="75"/>
        <v>0.59538755832330781</v>
      </c>
      <c r="BN223" s="195">
        <f t="shared" si="76"/>
        <v>6.0001502992814808E-2</v>
      </c>
    </row>
    <row r="224" spans="1:66" x14ac:dyDescent="0.25">
      <c r="A224" s="2" t="s">
        <v>360</v>
      </c>
      <c r="B224" s="2" t="s">
        <v>361</v>
      </c>
      <c r="C224">
        <f>VLOOKUP($B224,'Tillförd energi'!$B$1:$AI$700,MATCH(C$1,'Tillförd energi'!$B$1:$AQ$1,0),FALSE)</f>
        <v>0</v>
      </c>
      <c r="D224">
        <f>VLOOKUP($B224,'Tillförd energi'!$B$1:$AI$700,MATCH(D$1,'Tillförd energi'!$B$1:$AQ$1,0),FALSE)</f>
        <v>1.0739000000000001</v>
      </c>
      <c r="E224">
        <f>VLOOKUP($B224,'Tillförd energi'!$B$1:$AI$700,MATCH(E$1,'Tillförd energi'!$B$1:$AQ$1,0),FALSE)</f>
        <v>0</v>
      </c>
      <c r="F224">
        <f>VLOOKUP($B224,'Tillförd energi'!$B$1:$AI$700,MATCH(F$1,'Tillförd energi'!$B$1:$AQ$1,0),FALSE)</f>
        <v>0</v>
      </c>
      <c r="G224">
        <f>VLOOKUP($B224,'Tillförd energi'!$B$1:$AI$700,MATCH(G$1,'Tillförd energi'!$B$1:$AQ$1,0),FALSE)</f>
        <v>0</v>
      </c>
      <c r="H224">
        <f>VLOOKUP($B224,'Tillförd energi'!$B$1:$AI$700,MATCH(H$1,'Tillförd energi'!$B$1:$AQ$1,0),FALSE)</f>
        <v>0</v>
      </c>
      <c r="I224">
        <f>VLOOKUP($B224,'Tillförd energi'!$B$1:$AI$700,MATCH(I$1,'Tillförd energi'!$B$1:$AQ$1,0),FALSE)</f>
        <v>0</v>
      </c>
      <c r="J224">
        <f>VLOOKUP($B224,'Tillförd energi'!$B$1:$AI$700,MATCH(J$1,'Tillförd energi'!$B$1:$AQ$1,0),FALSE)</f>
        <v>0</v>
      </c>
      <c r="K224">
        <v>0</v>
      </c>
      <c r="L224">
        <f>VLOOKUP($B224,'Tillförd energi'!$B$1:$AI$700,MATCH(L$1,'Tillförd energi'!$B$1:$AQ$1,0),FALSE)</f>
        <v>49.7881</v>
      </c>
      <c r="M224">
        <f>VLOOKUP($B224,'Tillförd energi'!$B$1:$AI$700,MATCH(M$1,'Tillförd energi'!$B$1:$AQ$1,0),FALSE)</f>
        <v>81.748199999999997</v>
      </c>
      <c r="N224">
        <f>VLOOKUP($B224,'Tillförd energi'!$B$1:$AI$700,MATCH(N$1,'Tillförd energi'!$B$1:$AQ$1,0),FALSE)</f>
        <v>24.793800000000001</v>
      </c>
      <c r="O224">
        <f>VLOOKUP($B224,'Tillförd energi'!$B$1:$AI$700,MATCH(O$1,'Tillförd energi'!$B$1:$AQ$1,0),FALSE)</f>
        <v>0</v>
      </c>
      <c r="P224">
        <f>VLOOKUP($B224,'Tillförd energi'!$B$1:$AI$700,MATCH(P$1,'Tillförd energi'!$B$1:$AQ$1,0),FALSE)</f>
        <v>2.54379</v>
      </c>
      <c r="Q224">
        <f>VLOOKUP($B224,'Tillförd energi'!$B$1:$AI$700,MATCH(Q$1,'Tillförd energi'!$B$1:$AQ$1,0),FALSE)</f>
        <v>0</v>
      </c>
      <c r="R224">
        <f>VLOOKUP($B224,'Tillförd energi'!$B$1:$AI$700,MATCH(R$1,'Tillförd energi'!$B$1:$AQ$1,0),FALSE)</f>
        <v>0</v>
      </c>
      <c r="S224">
        <f>VLOOKUP($B224,'Tillförd energi'!$B$1:$AI$700,MATCH(S$1,'Tillförd energi'!$B$1:$AQ$1,0),FALSE)</f>
        <v>0</v>
      </c>
      <c r="T224">
        <f>VLOOKUP($B224,'Tillförd energi'!$B$1:$AI$700,MATCH(T$1,'Tillförd energi'!$B$1:$AQ$1,0),FALSE)</f>
        <v>0</v>
      </c>
      <c r="U224">
        <f>VLOOKUP($B224,'Tillförd energi'!$B$1:$AI$700,MATCH(U$1,'Tillförd energi'!$B$1:$AQ$1,0),FALSE)</f>
        <v>0</v>
      </c>
      <c r="V224">
        <f>VLOOKUP($B224,'Tillförd energi'!$B$1:$AI$700,MATCH(V$1,'Tillförd energi'!$B$1:$AQ$1,0),FALSE)</f>
        <v>0</v>
      </c>
      <c r="W224">
        <f>VLOOKUP($B224,'Tillförd energi'!$B$1:$AI$700,MATCH(W$1,'Tillförd energi'!$B$1:$AQ$1,0),FALSE)</f>
        <v>0</v>
      </c>
      <c r="X224">
        <f>VLOOKUP($B224,'Tillförd energi'!$B$1:$AI$700,MATCH(X$1,'Tillförd energi'!$B$1:$AQ$1,0),FALSE)</f>
        <v>0</v>
      </c>
      <c r="Y224">
        <f>VLOOKUP($B224,'Tillförd energi'!$B$1:$AI$700,MATCH(Y$1,'Tillförd energi'!$B$1:$AQ$1,0),FALSE)</f>
        <v>28.5364</v>
      </c>
      <c r="Z224">
        <f>VLOOKUP($B224,'Tillförd energi'!$B$1:$AI$700,MATCH(Z$1,'Tillförd energi'!$B$1:$AQ$1,0),FALSE)</f>
        <v>0</v>
      </c>
      <c r="AA224">
        <f>VLOOKUP($B224,'Tillförd energi'!$B$1:$AI$700,MATCH(AA$1,'Tillförd energi'!$B$1:$AQ$1,0),FALSE)</f>
        <v>0</v>
      </c>
      <c r="AB224">
        <f>VLOOKUP($B224,'Tillförd energi'!$B$1:$AI$700,MATCH(AB$1,'Tillförd energi'!$B$1:$AQ$1,0),FALSE)</f>
        <v>0</v>
      </c>
      <c r="AC224">
        <f>VLOOKUP($B224,'Tillförd energi'!$B$1:$AI$700,MATCH(AC$1,'Tillförd energi'!$B$1:$AQ$1,0),FALSE)</f>
        <v>100.916</v>
      </c>
      <c r="AD224">
        <f>VLOOKUP($B224,'Tillförd energi'!$B$1:$AI$700,MATCH(AD$1,'Tillförd energi'!$B$1:$AQ$1,0),FALSE)</f>
        <v>0</v>
      </c>
      <c r="AE224">
        <f>VLOOKUP($B224,'Tillförd energi'!$B$1:$AI$700,MATCH(AE$1,'Tillförd energi'!$B$1:$AQ$1,0),FALSE)</f>
        <v>0</v>
      </c>
      <c r="AF224">
        <f>VLOOKUP($B224,'Tillförd energi'!$B$1:$AI$700,MATCH(AF$1,'Tillförd energi'!$B$1:$AQ$1,0),FALSE)</f>
        <v>10.264900000000001</v>
      </c>
      <c r="AG224">
        <f>IFERROR(VLOOKUP(B224,Miljö!$B$1:$AC$550,MATCH("Köpt mängd produktionsspecifik fjärrvärme:",Miljö!$B$1:$AC$1,0),FALSE)/1,0)</f>
        <v>20.9</v>
      </c>
      <c r="AI224">
        <f t="shared" si="58"/>
        <v>299.66509000000002</v>
      </c>
      <c r="AJ224">
        <f t="shared" si="59"/>
        <v>320.56509</v>
      </c>
      <c r="AK224">
        <f>IF(ISERROR(1/VLOOKUP($B224,Leveranser!$B$1:$S$500,MATCH("såld värme (gwh)",Leveranser!$B$1:$S$1,0),FALSE)),"",VLOOKUP($B224,Leveranser!$B$1:$S$500,MATCH("såld värme (gwh)",Leveranser!$B$1:$S$1,0),FALSE))</f>
        <v>330.23</v>
      </c>
      <c r="AL224">
        <f>VLOOKUP($B224,Leveranser!$B$1:$Y$500,MATCH("Totalt såld fjärrvärme till andra fjärrvärmeföretag",Leveranser!$B$1:$AA$1,0),FALSE)</f>
        <v>75.63</v>
      </c>
      <c r="AM224">
        <f>IF(ISERROR(1/VLOOKUP($B224,Miljö!$B$1:$S$500,MATCH("Såld mängd produktionsspecifik fjärrvärme (GWh)",Miljö!$B$1:$R$1,0),FALSE)),0,VLOOKUP($B224,Miljö!$B$1:$S$500,MATCH("Såld mängd produktionsspecifik fjärrvärme (GWh)",Miljö!$B$1:$R$1,0),FALSE))</f>
        <v>75.63</v>
      </c>
      <c r="AN224" s="195">
        <f t="shared" si="60"/>
        <v>1.0301496023787244</v>
      </c>
      <c r="AP224" t="str">
        <f>IFERROR(VLOOKUP($B224,Miljövärden!$B$2:$H$550,7,FALSE),"Nej, saknas")</f>
        <v>Ja</v>
      </c>
      <c r="AQ224" t="str">
        <f>IFERROR(VLOOKUP($B224,Miljövärden!$B$2:$H$550,6,FALSE),"Nej, saknas")</f>
        <v>Ja</v>
      </c>
      <c r="AU224">
        <f t="shared" si="61"/>
        <v>10.264900000000001</v>
      </c>
      <c r="AV224">
        <f t="shared" si="62"/>
        <v>0</v>
      </c>
      <c r="AW224">
        <f t="shared" si="63"/>
        <v>109.08579</v>
      </c>
      <c r="AX224">
        <f t="shared" si="64"/>
        <v>0</v>
      </c>
      <c r="AZ224">
        <f t="shared" si="65"/>
        <v>158.87388999999999</v>
      </c>
      <c r="BC224">
        <f t="shared" si="66"/>
        <v>1.0739000000000001</v>
      </c>
      <c r="BD224">
        <f t="shared" si="67"/>
        <v>28.5364</v>
      </c>
      <c r="BE224">
        <f t="shared" si="68"/>
        <v>109.08579</v>
      </c>
      <c r="BF224">
        <f t="shared" si="69"/>
        <v>150.70409999999998</v>
      </c>
      <c r="BG224">
        <f t="shared" si="70"/>
        <v>31.164899999999999</v>
      </c>
      <c r="BH224">
        <f t="shared" si="71"/>
        <v>320.56508999999994</v>
      </c>
      <c r="BJ224" s="195">
        <f t="shared" si="72"/>
        <v>3.3500216757850966E-3</v>
      </c>
      <c r="BK224" s="195">
        <f t="shared" si="73"/>
        <v>8.9019050701996297E-2</v>
      </c>
      <c r="BL224" s="195">
        <f t="shared" si="74"/>
        <v>0.34029216968073478</v>
      </c>
      <c r="BM224" s="195">
        <f t="shared" si="75"/>
        <v>0.47012012443401124</v>
      </c>
      <c r="BN224" s="195">
        <f t="shared" si="76"/>
        <v>9.7218633507472715E-2</v>
      </c>
    </row>
    <row r="225" spans="1:66" x14ac:dyDescent="0.25">
      <c r="A225" s="2" t="s">
        <v>360</v>
      </c>
      <c r="B225" s="2" t="s">
        <v>362</v>
      </c>
      <c r="C225">
        <f>VLOOKUP($B225,'Tillförd energi'!$B$1:$AI$700,MATCH(C$1,'Tillförd energi'!$B$1:$AQ$1,0),FALSE)</f>
        <v>0</v>
      </c>
      <c r="D225">
        <f>VLOOKUP($B225,'Tillförd energi'!$B$1:$AI$700,MATCH(D$1,'Tillförd energi'!$B$1:$AQ$1,0),FALSE)</f>
        <v>0</v>
      </c>
      <c r="E225">
        <f>VLOOKUP($B225,'Tillförd energi'!$B$1:$AI$700,MATCH(E$1,'Tillförd energi'!$B$1:$AQ$1,0),FALSE)</f>
        <v>0</v>
      </c>
      <c r="F225">
        <f>VLOOKUP($B225,'Tillförd energi'!$B$1:$AI$700,MATCH(F$1,'Tillförd energi'!$B$1:$AQ$1,0),FALSE)</f>
        <v>0</v>
      </c>
      <c r="G225">
        <f>VLOOKUP($B225,'Tillförd energi'!$B$1:$AI$700,MATCH(G$1,'Tillförd energi'!$B$1:$AQ$1,0),FALSE)</f>
        <v>0</v>
      </c>
      <c r="H225">
        <f>VLOOKUP($B225,'Tillförd energi'!$B$1:$AI$700,MATCH(H$1,'Tillförd energi'!$B$1:$AQ$1,0),FALSE)</f>
        <v>0</v>
      </c>
      <c r="I225">
        <f>VLOOKUP($B225,'Tillförd energi'!$B$1:$AI$700,MATCH(I$1,'Tillförd energi'!$B$1:$AQ$1,0),FALSE)</f>
        <v>0</v>
      </c>
      <c r="J225">
        <f>VLOOKUP($B225,'Tillförd energi'!$B$1:$AI$700,MATCH(J$1,'Tillförd energi'!$B$1:$AQ$1,0),FALSE)</f>
        <v>0</v>
      </c>
      <c r="K225">
        <v>0</v>
      </c>
      <c r="L225">
        <f>VLOOKUP($B225,'Tillförd energi'!$B$1:$AI$700,MATCH(L$1,'Tillförd energi'!$B$1:$AQ$1,0),FALSE)</f>
        <v>0</v>
      </c>
      <c r="M225">
        <f>VLOOKUP($B225,'Tillförd energi'!$B$1:$AI$700,MATCH(M$1,'Tillförd energi'!$B$1:$AQ$1,0),FALSE)</f>
        <v>20.131799999999998</v>
      </c>
      <c r="N225">
        <f>VLOOKUP($B225,'Tillförd energi'!$B$1:$AI$700,MATCH(N$1,'Tillförd energi'!$B$1:$AQ$1,0),FALSE)</f>
        <v>0</v>
      </c>
      <c r="O225">
        <f>VLOOKUP($B225,'Tillförd energi'!$B$1:$AI$700,MATCH(O$1,'Tillförd energi'!$B$1:$AQ$1,0),FALSE)</f>
        <v>0</v>
      </c>
      <c r="P225">
        <f>VLOOKUP($B225,'Tillförd energi'!$B$1:$AI$700,MATCH(P$1,'Tillförd energi'!$B$1:$AQ$1,0),FALSE)</f>
        <v>0</v>
      </c>
      <c r="Q225">
        <f>VLOOKUP($B225,'Tillförd energi'!$B$1:$AI$700,MATCH(Q$1,'Tillförd energi'!$B$1:$AQ$1,0),FALSE)</f>
        <v>0</v>
      </c>
      <c r="R225">
        <f>VLOOKUP($B225,'Tillförd energi'!$B$1:$AI$700,MATCH(R$1,'Tillförd energi'!$B$1:$AQ$1,0),FALSE)</f>
        <v>0</v>
      </c>
      <c r="S225">
        <f>VLOOKUP($B225,'Tillförd energi'!$B$1:$AI$700,MATCH(S$1,'Tillförd energi'!$B$1:$AQ$1,0),FALSE)</f>
        <v>0</v>
      </c>
      <c r="T225">
        <f>VLOOKUP($B225,'Tillförd energi'!$B$1:$AI$700,MATCH(T$1,'Tillförd energi'!$B$1:$AQ$1,0),FALSE)</f>
        <v>0</v>
      </c>
      <c r="U225">
        <f>VLOOKUP($B225,'Tillförd energi'!$B$1:$AI$700,MATCH(U$1,'Tillförd energi'!$B$1:$AQ$1,0),FALSE)</f>
        <v>0</v>
      </c>
      <c r="V225">
        <f>VLOOKUP($B225,'Tillförd energi'!$B$1:$AI$700,MATCH(V$1,'Tillförd energi'!$B$1:$AQ$1,0),FALSE)</f>
        <v>0</v>
      </c>
      <c r="W225">
        <f>VLOOKUP($B225,'Tillförd energi'!$B$1:$AI$700,MATCH(W$1,'Tillförd energi'!$B$1:$AQ$1,0),FALSE)</f>
        <v>0</v>
      </c>
      <c r="X225">
        <f>VLOOKUP($B225,'Tillförd energi'!$B$1:$AI$700,MATCH(X$1,'Tillförd energi'!$B$1:$AQ$1,0),FALSE)</f>
        <v>0</v>
      </c>
      <c r="Y225">
        <f>VLOOKUP($B225,'Tillförd energi'!$B$1:$AI$700,MATCH(Y$1,'Tillförd energi'!$B$1:$AQ$1,0),FALSE)</f>
        <v>0</v>
      </c>
      <c r="Z225">
        <f>VLOOKUP($B225,'Tillförd energi'!$B$1:$AI$700,MATCH(Z$1,'Tillförd energi'!$B$1:$AQ$1,0),FALSE)</f>
        <v>0</v>
      </c>
      <c r="AA225">
        <f>VLOOKUP($B225,'Tillförd energi'!$B$1:$AI$700,MATCH(AA$1,'Tillförd energi'!$B$1:$AQ$1,0),FALSE)</f>
        <v>0</v>
      </c>
      <c r="AB225">
        <f>VLOOKUP($B225,'Tillförd energi'!$B$1:$AI$700,MATCH(AB$1,'Tillförd energi'!$B$1:$AQ$1,0),FALSE)</f>
        <v>0</v>
      </c>
      <c r="AC225">
        <f>VLOOKUP($B225,'Tillförd energi'!$B$1:$AI$700,MATCH(AC$1,'Tillförd energi'!$B$1:$AQ$1,0),FALSE)</f>
        <v>11.468999999999999</v>
      </c>
      <c r="AD225">
        <f>VLOOKUP($B225,'Tillförd energi'!$B$1:$AI$700,MATCH(AD$1,'Tillförd energi'!$B$1:$AQ$1,0),FALSE)</f>
        <v>0</v>
      </c>
      <c r="AE225">
        <f>VLOOKUP($B225,'Tillförd energi'!$B$1:$AI$700,MATCH(AE$1,'Tillförd energi'!$B$1:$AQ$1,0),FALSE)</f>
        <v>0</v>
      </c>
      <c r="AF225">
        <f>VLOOKUP($B225,'Tillförd energi'!$B$1:$AI$700,MATCH(AF$1,'Tillförd energi'!$B$1:$AQ$1,0),FALSE)</f>
        <v>0.82206599999999996</v>
      </c>
      <c r="AG225">
        <f>IFERROR(VLOOKUP(B225,Miljö!$B$1:$AC$550,MATCH("Köpt mängd produktionsspecifik fjärrvärme:",Miljö!$B$1:$AC$1,0),FALSE)/1,0)</f>
        <v>0</v>
      </c>
      <c r="AI225">
        <f t="shared" si="58"/>
        <v>32.422865999999999</v>
      </c>
      <c r="AJ225">
        <f t="shared" si="59"/>
        <v>32.422865999999999</v>
      </c>
      <c r="AK225">
        <f>IF(ISERROR(1/VLOOKUP($B225,Leveranser!$B$1:$S$500,MATCH("såld värme (gwh)",Leveranser!$B$1:$S$1,0),FALSE)),"",VLOOKUP($B225,Leveranser!$B$1:$S$500,MATCH("såld värme (gwh)",Leveranser!$B$1:$S$1,0),FALSE))</f>
        <v>33.14</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195">
        <f t="shared" si="60"/>
        <v>1.0221181557484771</v>
      </c>
      <c r="AP225" t="str">
        <f>IFERROR(VLOOKUP($B225,Miljövärden!$B$2:$H$550,7,FALSE),"Nej, saknas")</f>
        <v>Ja</v>
      </c>
      <c r="AQ225" t="str">
        <f>IFERROR(VLOOKUP($B225,Miljövärden!$B$2:$H$550,6,FALSE),"Nej, saknas")</f>
        <v>Ja</v>
      </c>
      <c r="AU225">
        <f t="shared" si="61"/>
        <v>0.82206599999999996</v>
      </c>
      <c r="AV225">
        <f t="shared" si="62"/>
        <v>0</v>
      </c>
      <c r="AW225">
        <f t="shared" si="63"/>
        <v>20.131799999999998</v>
      </c>
      <c r="AX225">
        <f t="shared" si="64"/>
        <v>0</v>
      </c>
      <c r="AZ225">
        <f t="shared" si="65"/>
        <v>20.131799999999998</v>
      </c>
      <c r="BC225">
        <f t="shared" si="66"/>
        <v>0</v>
      </c>
      <c r="BD225">
        <f t="shared" si="67"/>
        <v>0</v>
      </c>
      <c r="BE225">
        <f t="shared" si="68"/>
        <v>20.131799999999998</v>
      </c>
      <c r="BF225">
        <f t="shared" si="69"/>
        <v>11.468999999999999</v>
      </c>
      <c r="BG225">
        <f t="shared" si="70"/>
        <v>0.82206599999999996</v>
      </c>
      <c r="BH225">
        <f t="shared" si="71"/>
        <v>32.422865999999999</v>
      </c>
      <c r="BJ225" s="195">
        <f t="shared" si="72"/>
        <v>0</v>
      </c>
      <c r="BK225" s="195">
        <f t="shared" si="73"/>
        <v>0</v>
      </c>
      <c r="BL225" s="195">
        <f t="shared" si="74"/>
        <v>0.62091364779412161</v>
      </c>
      <c r="BM225" s="195">
        <f t="shared" si="75"/>
        <v>0.35373183851174661</v>
      </c>
      <c r="BN225" s="195">
        <f t="shared" si="76"/>
        <v>2.5354513694131789E-2</v>
      </c>
    </row>
    <row r="226" spans="1:66" x14ac:dyDescent="0.25">
      <c r="A226" s="2" t="s">
        <v>360</v>
      </c>
      <c r="B226" s="2" t="s">
        <v>363</v>
      </c>
      <c r="C226">
        <f>VLOOKUP($B226,'Tillförd energi'!$B$1:$AI$700,MATCH(C$1,'Tillförd energi'!$B$1:$AQ$1,0),FALSE)</f>
        <v>0</v>
      </c>
      <c r="D226">
        <f>VLOOKUP($B226,'Tillförd energi'!$B$1:$AI$700,MATCH(D$1,'Tillförd energi'!$B$1:$AQ$1,0),FALSE)</f>
        <v>0</v>
      </c>
      <c r="E226">
        <f>VLOOKUP($B226,'Tillförd energi'!$B$1:$AI$700,MATCH(E$1,'Tillförd energi'!$B$1:$AQ$1,0),FALSE)</f>
        <v>0</v>
      </c>
      <c r="F226">
        <f>VLOOKUP($B226,'Tillförd energi'!$B$1:$AI$700,MATCH(F$1,'Tillförd energi'!$B$1:$AQ$1,0),FALSE)</f>
        <v>0</v>
      </c>
      <c r="G226">
        <f>VLOOKUP($B226,'Tillförd energi'!$B$1:$AI$700,MATCH(G$1,'Tillförd energi'!$B$1:$AQ$1,0),FALSE)</f>
        <v>0</v>
      </c>
      <c r="H226">
        <f>VLOOKUP($B226,'Tillförd energi'!$B$1:$AI$700,MATCH(H$1,'Tillförd energi'!$B$1:$AQ$1,0),FALSE)</f>
        <v>0</v>
      </c>
      <c r="I226">
        <f>VLOOKUP($B226,'Tillförd energi'!$B$1:$AI$700,MATCH(I$1,'Tillförd energi'!$B$1:$AQ$1,0),FALSE)</f>
        <v>0</v>
      </c>
      <c r="J226">
        <f>VLOOKUP($B226,'Tillförd energi'!$B$1:$AI$700,MATCH(J$1,'Tillförd energi'!$B$1:$AQ$1,0),FALSE)</f>
        <v>0</v>
      </c>
      <c r="K226">
        <v>0</v>
      </c>
      <c r="L226">
        <f>VLOOKUP($B226,'Tillförd energi'!$B$1:$AI$700,MATCH(L$1,'Tillförd energi'!$B$1:$AQ$1,0),FALSE)</f>
        <v>0</v>
      </c>
      <c r="M226">
        <f>VLOOKUP($B226,'Tillförd energi'!$B$1:$AI$700,MATCH(M$1,'Tillförd energi'!$B$1:$AQ$1,0),FALSE)</f>
        <v>0</v>
      </c>
      <c r="N226">
        <f>VLOOKUP($B226,'Tillförd energi'!$B$1:$AI$700,MATCH(N$1,'Tillförd energi'!$B$1:$AQ$1,0),FALSE)</f>
        <v>8.5479000000000003</v>
      </c>
      <c r="O226">
        <f>VLOOKUP($B226,'Tillförd energi'!$B$1:$AI$700,MATCH(O$1,'Tillförd energi'!$B$1:$AQ$1,0),FALSE)</f>
        <v>0</v>
      </c>
      <c r="P226">
        <f>VLOOKUP($B226,'Tillförd energi'!$B$1:$AI$700,MATCH(P$1,'Tillförd energi'!$B$1:$AQ$1,0),FALSE)</f>
        <v>0</v>
      </c>
      <c r="Q226">
        <f>VLOOKUP($B226,'Tillförd energi'!$B$1:$AI$700,MATCH(Q$1,'Tillförd energi'!$B$1:$AQ$1,0),FALSE)</f>
        <v>0</v>
      </c>
      <c r="R226">
        <f>VLOOKUP($B226,'Tillförd energi'!$B$1:$AI$700,MATCH(R$1,'Tillförd energi'!$B$1:$AQ$1,0),FALSE)</f>
        <v>0</v>
      </c>
      <c r="S226">
        <f>VLOOKUP($B226,'Tillförd energi'!$B$1:$AI$700,MATCH(S$1,'Tillförd energi'!$B$1:$AQ$1,0),FALSE)</f>
        <v>0</v>
      </c>
      <c r="T226">
        <f>VLOOKUP($B226,'Tillförd energi'!$B$1:$AI$700,MATCH(T$1,'Tillförd energi'!$B$1:$AQ$1,0),FALSE)</f>
        <v>0</v>
      </c>
      <c r="U226">
        <f>VLOOKUP($B226,'Tillförd energi'!$B$1:$AI$700,MATCH(U$1,'Tillförd energi'!$B$1:$AQ$1,0),FALSE)</f>
        <v>0</v>
      </c>
      <c r="V226">
        <f>VLOOKUP($B226,'Tillförd energi'!$B$1:$AI$700,MATCH(V$1,'Tillförd energi'!$B$1:$AQ$1,0),FALSE)</f>
        <v>0</v>
      </c>
      <c r="W226">
        <f>VLOOKUP($B226,'Tillförd energi'!$B$1:$AI$700,MATCH(W$1,'Tillförd energi'!$B$1:$AQ$1,0),FALSE)</f>
        <v>0</v>
      </c>
      <c r="X226">
        <f>VLOOKUP($B226,'Tillförd energi'!$B$1:$AI$700,MATCH(X$1,'Tillförd energi'!$B$1:$AQ$1,0),FALSE)</f>
        <v>0</v>
      </c>
      <c r="Y226">
        <f>VLOOKUP($B226,'Tillförd energi'!$B$1:$AI$700,MATCH(Y$1,'Tillförd energi'!$B$1:$AQ$1,0),FALSE)</f>
        <v>0</v>
      </c>
      <c r="Z226">
        <f>VLOOKUP($B226,'Tillförd energi'!$B$1:$AI$700,MATCH(Z$1,'Tillförd energi'!$B$1:$AQ$1,0),FALSE)</f>
        <v>0</v>
      </c>
      <c r="AA226">
        <f>VLOOKUP($B226,'Tillförd energi'!$B$1:$AI$700,MATCH(AA$1,'Tillförd energi'!$B$1:$AQ$1,0),FALSE)</f>
        <v>0</v>
      </c>
      <c r="AB226">
        <f>VLOOKUP($B226,'Tillförd energi'!$B$1:$AI$700,MATCH(AB$1,'Tillförd energi'!$B$1:$AQ$1,0),FALSE)</f>
        <v>0</v>
      </c>
      <c r="AC226">
        <f>VLOOKUP($B226,'Tillförd energi'!$B$1:$AI$700,MATCH(AC$1,'Tillförd energi'!$B$1:$AQ$1,0),FALSE)</f>
        <v>4.8689999999999998</v>
      </c>
      <c r="AD226">
        <f>VLOOKUP($B226,'Tillförd energi'!$B$1:$AI$700,MATCH(AD$1,'Tillförd energi'!$B$1:$AQ$1,0),FALSE)</f>
        <v>0</v>
      </c>
      <c r="AE226">
        <f>VLOOKUP($B226,'Tillförd energi'!$B$1:$AI$700,MATCH(AE$1,'Tillförd energi'!$B$1:$AQ$1,0),FALSE)</f>
        <v>0</v>
      </c>
      <c r="AF226">
        <f>VLOOKUP($B226,'Tillförd energi'!$B$1:$AI$700,MATCH(AF$1,'Tillförd energi'!$B$1:$AQ$1,0),FALSE)</f>
        <v>0.349609</v>
      </c>
      <c r="AG226">
        <f>IFERROR(VLOOKUP(B226,Miljö!$B$1:$AC$550,MATCH("Köpt mängd produktionsspecifik fjärrvärme:",Miljö!$B$1:$AC$1,0),FALSE)/1,0)</f>
        <v>0</v>
      </c>
      <c r="AI226">
        <f t="shared" si="58"/>
        <v>13.766508999999999</v>
      </c>
      <c r="AJ226">
        <f t="shared" si="59"/>
        <v>13.766508999999999</v>
      </c>
      <c r="AK226">
        <f>IF(ISERROR(1/VLOOKUP($B226,Leveranser!$B$1:$S$500,MATCH("såld värme (gwh)",Leveranser!$B$1:$S$1,0),FALSE)),"",VLOOKUP($B226,Leveranser!$B$1:$S$500,MATCH("såld värme (gwh)",Leveranser!$B$1:$S$1,0),FALSE))</f>
        <v>14.07</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195">
        <f t="shared" si="60"/>
        <v>1.0220456035731353</v>
      </c>
      <c r="AP226" t="str">
        <f>IFERROR(VLOOKUP($B226,Miljövärden!$B$2:$H$550,7,FALSE),"Nej, saknas")</f>
        <v>Ja</v>
      </c>
      <c r="AQ226" t="str">
        <f>IFERROR(VLOOKUP($B226,Miljövärden!$B$2:$H$550,6,FALSE),"Nej, saknas")</f>
        <v>Ja</v>
      </c>
      <c r="AU226">
        <f t="shared" si="61"/>
        <v>0.349609</v>
      </c>
      <c r="AV226">
        <f t="shared" si="62"/>
        <v>0</v>
      </c>
      <c r="AW226">
        <f t="shared" si="63"/>
        <v>8.5479000000000003</v>
      </c>
      <c r="AX226">
        <f t="shared" si="64"/>
        <v>0</v>
      </c>
      <c r="AZ226">
        <f t="shared" si="65"/>
        <v>8.5479000000000003</v>
      </c>
      <c r="BC226">
        <f t="shared" si="66"/>
        <v>0</v>
      </c>
      <c r="BD226">
        <f t="shared" si="67"/>
        <v>0</v>
      </c>
      <c r="BE226">
        <f t="shared" si="68"/>
        <v>8.5479000000000003</v>
      </c>
      <c r="BF226">
        <f t="shared" si="69"/>
        <v>4.8689999999999998</v>
      </c>
      <c r="BG226">
        <f t="shared" si="70"/>
        <v>0.349609</v>
      </c>
      <c r="BH226">
        <f t="shared" si="71"/>
        <v>13.766508999999999</v>
      </c>
      <c r="BJ226" s="195">
        <f t="shared" si="72"/>
        <v>0</v>
      </c>
      <c r="BK226" s="195">
        <f t="shared" si="73"/>
        <v>0</v>
      </c>
      <c r="BL226" s="195">
        <f t="shared" si="74"/>
        <v>0.62091994419209695</v>
      </c>
      <c r="BM226" s="195">
        <f t="shared" si="75"/>
        <v>0.35368443808085259</v>
      </c>
      <c r="BN226" s="195">
        <f t="shared" si="76"/>
        <v>2.5395617727050485E-2</v>
      </c>
    </row>
    <row r="227" spans="1:66" x14ac:dyDescent="0.25">
      <c r="A227" s="2" t="s">
        <v>364</v>
      </c>
      <c r="B227" s="2" t="s">
        <v>365</v>
      </c>
      <c r="C227">
        <f>VLOOKUP($B227,'Tillförd energi'!$B$1:$AI$700,MATCH(C$1,'Tillförd energi'!$B$1:$AQ$1,0),FALSE)</f>
        <v>0</v>
      </c>
      <c r="D227">
        <f>VLOOKUP($B227,'Tillförd energi'!$B$1:$AI$700,MATCH(D$1,'Tillförd energi'!$B$1:$AQ$1,0),FALSE)</f>
        <v>0</v>
      </c>
      <c r="E227">
        <f>VLOOKUP($B227,'Tillförd energi'!$B$1:$AI$700,MATCH(E$1,'Tillförd energi'!$B$1:$AQ$1,0),FALSE)</f>
        <v>0</v>
      </c>
      <c r="F227">
        <f>VLOOKUP($B227,'Tillförd energi'!$B$1:$AI$700,MATCH(F$1,'Tillförd energi'!$B$1:$AQ$1,0),FALSE)</f>
        <v>0</v>
      </c>
      <c r="G227">
        <f>VLOOKUP($B227,'Tillförd energi'!$B$1:$AI$700,MATCH(G$1,'Tillförd energi'!$B$1:$AQ$1,0),FALSE)</f>
        <v>0</v>
      </c>
      <c r="H227">
        <f>VLOOKUP($B227,'Tillförd energi'!$B$1:$AI$700,MATCH(H$1,'Tillförd energi'!$B$1:$AQ$1,0),FALSE)</f>
        <v>0</v>
      </c>
      <c r="I227">
        <f>VLOOKUP($B227,'Tillförd energi'!$B$1:$AI$700,MATCH(I$1,'Tillförd energi'!$B$1:$AQ$1,0),FALSE)</f>
        <v>0</v>
      </c>
      <c r="J227">
        <f>VLOOKUP($B227,'Tillförd energi'!$B$1:$AI$700,MATCH(J$1,'Tillförd energi'!$B$1:$AQ$1,0),FALSE)</f>
        <v>0</v>
      </c>
      <c r="K227">
        <v>0</v>
      </c>
      <c r="L227">
        <f>VLOOKUP($B227,'Tillförd energi'!$B$1:$AI$700,MATCH(L$1,'Tillförd energi'!$B$1:$AQ$1,0),FALSE)</f>
        <v>0</v>
      </c>
      <c r="M227">
        <f>VLOOKUP($B227,'Tillförd energi'!$B$1:$AI$700,MATCH(M$1,'Tillförd energi'!$B$1:$AQ$1,0),FALSE)</f>
        <v>0</v>
      </c>
      <c r="N227">
        <f>VLOOKUP($B227,'Tillförd energi'!$B$1:$AI$700,MATCH(N$1,'Tillförd energi'!$B$1:$AQ$1,0),FALSE)</f>
        <v>0</v>
      </c>
      <c r="O227">
        <f>VLOOKUP($B227,'Tillförd energi'!$B$1:$AI$700,MATCH(O$1,'Tillförd energi'!$B$1:$AQ$1,0),FALSE)</f>
        <v>0</v>
      </c>
      <c r="P227">
        <f>VLOOKUP($B227,'Tillförd energi'!$B$1:$AI$700,MATCH(P$1,'Tillförd energi'!$B$1:$AQ$1,0),FALSE)</f>
        <v>0</v>
      </c>
      <c r="Q227">
        <f>VLOOKUP($B227,'Tillförd energi'!$B$1:$AI$700,MATCH(Q$1,'Tillförd energi'!$B$1:$AQ$1,0),FALSE)</f>
        <v>0</v>
      </c>
      <c r="R227">
        <f>VLOOKUP($B227,'Tillförd energi'!$B$1:$AI$700,MATCH(R$1,'Tillförd energi'!$B$1:$AQ$1,0),FALSE)</f>
        <v>0</v>
      </c>
      <c r="S227">
        <f>VLOOKUP($B227,'Tillförd energi'!$B$1:$AI$700,MATCH(S$1,'Tillförd energi'!$B$1:$AQ$1,0),FALSE)</f>
        <v>0</v>
      </c>
      <c r="T227">
        <f>VLOOKUP($B227,'Tillförd energi'!$B$1:$AI$700,MATCH(T$1,'Tillförd energi'!$B$1:$AQ$1,0),FALSE)</f>
        <v>0</v>
      </c>
      <c r="U227">
        <f>VLOOKUP($B227,'Tillförd energi'!$B$1:$AI$700,MATCH(U$1,'Tillförd energi'!$B$1:$AQ$1,0),FALSE)</f>
        <v>0</v>
      </c>
      <c r="V227">
        <f>VLOOKUP($B227,'Tillförd energi'!$B$1:$AI$700,MATCH(V$1,'Tillförd energi'!$B$1:$AQ$1,0),FALSE)</f>
        <v>0</v>
      </c>
      <c r="W227">
        <f>VLOOKUP($B227,'Tillförd energi'!$B$1:$AI$700,MATCH(W$1,'Tillförd energi'!$B$1:$AQ$1,0),FALSE)</f>
        <v>0</v>
      </c>
      <c r="X227">
        <f>VLOOKUP($B227,'Tillförd energi'!$B$1:$AI$700,MATCH(X$1,'Tillförd energi'!$B$1:$AQ$1,0),FALSE)</f>
        <v>0</v>
      </c>
      <c r="Y227">
        <f>VLOOKUP($B227,'Tillförd energi'!$B$1:$AI$700,MATCH(Y$1,'Tillförd energi'!$B$1:$AQ$1,0),FALSE)</f>
        <v>0</v>
      </c>
      <c r="Z227">
        <f>VLOOKUP($B227,'Tillförd energi'!$B$1:$AI$700,MATCH(Z$1,'Tillförd energi'!$B$1:$AQ$1,0),FALSE)</f>
        <v>0</v>
      </c>
      <c r="AA227">
        <f>VLOOKUP($B227,'Tillförd energi'!$B$1:$AI$700,MATCH(AA$1,'Tillförd energi'!$B$1:$AQ$1,0),FALSE)</f>
        <v>0</v>
      </c>
      <c r="AB227">
        <f>VLOOKUP($B227,'Tillförd energi'!$B$1:$AI$700,MATCH(AB$1,'Tillförd energi'!$B$1:$AQ$1,0),FALSE)</f>
        <v>0</v>
      </c>
      <c r="AC227">
        <f>VLOOKUP($B227,'Tillförd energi'!$B$1:$AI$700,MATCH(AC$1,'Tillförd energi'!$B$1:$AQ$1,0),FALSE)</f>
        <v>0</v>
      </c>
      <c r="AD227">
        <f>VLOOKUP($B227,'Tillförd energi'!$B$1:$AI$700,MATCH(AD$1,'Tillförd energi'!$B$1:$AQ$1,0),FALSE)</f>
        <v>0</v>
      </c>
      <c r="AE227">
        <f>VLOOKUP($B227,'Tillförd energi'!$B$1:$AI$700,MATCH(AE$1,'Tillförd energi'!$B$1:$AQ$1,0),FALSE)</f>
        <v>0</v>
      </c>
      <c r="AF227">
        <f>VLOOKUP($B227,'Tillförd energi'!$B$1:$AI$700,MATCH(AF$1,'Tillförd energi'!$B$1:$AQ$1,0),FALSE)</f>
        <v>0</v>
      </c>
      <c r="AG227">
        <f>IFERROR(VLOOKUP(B227,Miljö!$B$1:$AC$550,MATCH("Köpt mängd produktionsspecifik fjärrvärme:",Miljö!$B$1:$AC$1,0),FALSE)/1,0)</f>
        <v>0</v>
      </c>
      <c r="AI227">
        <f t="shared" si="58"/>
        <v>0</v>
      </c>
      <c r="AJ227">
        <f t="shared" si="59"/>
        <v>0</v>
      </c>
      <c r="AK227" t="str">
        <f>IF(ISERROR(1/VLOOKUP($B227,Leveranser!$B$1:$S$500,MATCH("såld värme (gwh)",Leveranser!$B$1:$S$1,0),FALSE)),"",VLOOKUP($B227,Leveranser!$B$1:$S$500,MATCH("såld värme (gwh)",Leveranser!$B$1:$S$1,0),FALSE))</f>
        <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195" t="str">
        <f t="shared" si="60"/>
        <v/>
      </c>
      <c r="AP227" t="str">
        <f>IFERROR(VLOOKUP($B227,Miljövärden!$B$2:$H$550,7,FALSE),"Nej, saknas")</f>
        <v>Nej</v>
      </c>
      <c r="AQ227" t="str">
        <f>IFERROR(VLOOKUP($B227,Miljövärden!$B$2:$H$550,6,FALSE),"Nej, saknas")</f>
        <v>Nej</v>
      </c>
      <c r="AU227">
        <f t="shared" si="61"/>
        <v>0</v>
      </c>
      <c r="AV227">
        <f t="shared" si="62"/>
        <v>0</v>
      </c>
      <c r="AW227">
        <f t="shared" si="63"/>
        <v>0</v>
      </c>
      <c r="AX227">
        <f t="shared" si="64"/>
        <v>0</v>
      </c>
      <c r="AZ227">
        <f t="shared" si="65"/>
        <v>0</v>
      </c>
      <c r="BC227">
        <f t="shared" si="66"/>
        <v>0</v>
      </c>
      <c r="BD227">
        <f t="shared" si="67"/>
        <v>0</v>
      </c>
      <c r="BE227">
        <f t="shared" si="68"/>
        <v>0</v>
      </c>
      <c r="BF227">
        <f t="shared" si="69"/>
        <v>0</v>
      </c>
      <c r="BG227">
        <f t="shared" si="70"/>
        <v>0</v>
      </c>
      <c r="BH227">
        <f t="shared" si="71"/>
        <v>0</v>
      </c>
      <c r="BJ227" s="195" t="e">
        <f t="shared" si="72"/>
        <v>#DIV/0!</v>
      </c>
      <c r="BK227" s="195" t="e">
        <f t="shared" si="73"/>
        <v>#DIV/0!</v>
      </c>
      <c r="BL227" s="195" t="e">
        <f t="shared" si="74"/>
        <v>#DIV/0!</v>
      </c>
      <c r="BM227" s="195" t="e">
        <f t="shared" si="75"/>
        <v>#DIV/0!</v>
      </c>
      <c r="BN227" s="195" t="e">
        <f t="shared" si="76"/>
        <v>#DIV/0!</v>
      </c>
    </row>
    <row r="228" spans="1:66" x14ac:dyDescent="0.25">
      <c r="A228" s="2" t="s">
        <v>374</v>
      </c>
      <c r="B228" s="2" t="s">
        <v>375</v>
      </c>
      <c r="C228">
        <f>VLOOKUP($B228,'Tillförd energi'!$B$1:$AI$700,MATCH(C$1,'Tillförd energi'!$B$1:$AQ$1,0),FALSE)</f>
        <v>0</v>
      </c>
      <c r="D228">
        <f>VLOOKUP($B228,'Tillförd energi'!$B$1:$AI$700,MATCH(D$1,'Tillförd energi'!$B$1:$AQ$1,0),FALSE)</f>
        <v>0</v>
      </c>
      <c r="E228">
        <f>VLOOKUP($B228,'Tillförd energi'!$B$1:$AI$700,MATCH(E$1,'Tillförd energi'!$B$1:$AQ$1,0),FALSE)</f>
        <v>0</v>
      </c>
      <c r="F228">
        <f>VLOOKUP($B228,'Tillförd energi'!$B$1:$AI$700,MATCH(F$1,'Tillförd energi'!$B$1:$AQ$1,0),FALSE)</f>
        <v>0</v>
      </c>
      <c r="G228">
        <f>VLOOKUP($B228,'Tillförd energi'!$B$1:$AI$700,MATCH(G$1,'Tillförd energi'!$B$1:$AQ$1,0),FALSE)</f>
        <v>0</v>
      </c>
      <c r="H228">
        <f>VLOOKUP($B228,'Tillförd energi'!$B$1:$AI$700,MATCH(H$1,'Tillförd energi'!$B$1:$AQ$1,0),FALSE)</f>
        <v>0</v>
      </c>
      <c r="I228">
        <f>VLOOKUP($B228,'Tillförd energi'!$B$1:$AI$700,MATCH(I$1,'Tillförd energi'!$B$1:$AQ$1,0),FALSE)</f>
        <v>0</v>
      </c>
      <c r="J228">
        <f>VLOOKUP($B228,'Tillförd energi'!$B$1:$AI$700,MATCH(J$1,'Tillförd energi'!$B$1:$AQ$1,0),FALSE)</f>
        <v>0</v>
      </c>
      <c r="K228">
        <v>0</v>
      </c>
      <c r="L228">
        <f>VLOOKUP($B228,'Tillförd energi'!$B$1:$AI$700,MATCH(L$1,'Tillförd energi'!$B$1:$AQ$1,0),FALSE)</f>
        <v>0</v>
      </c>
      <c r="M228">
        <f>VLOOKUP($B228,'Tillförd energi'!$B$1:$AI$700,MATCH(M$1,'Tillförd energi'!$B$1:$AQ$1,0),FALSE)</f>
        <v>0</v>
      </c>
      <c r="N228">
        <f>VLOOKUP($B228,'Tillförd energi'!$B$1:$AI$700,MATCH(N$1,'Tillförd energi'!$B$1:$AQ$1,0),FALSE)</f>
        <v>0</v>
      </c>
      <c r="O228">
        <f>VLOOKUP($B228,'Tillförd energi'!$B$1:$AI$700,MATCH(O$1,'Tillförd energi'!$B$1:$AQ$1,0),FALSE)</f>
        <v>0</v>
      </c>
      <c r="P228">
        <f>VLOOKUP($B228,'Tillförd energi'!$B$1:$AI$700,MATCH(P$1,'Tillförd energi'!$B$1:$AQ$1,0),FALSE)</f>
        <v>0</v>
      </c>
      <c r="Q228">
        <f>VLOOKUP($B228,'Tillförd energi'!$B$1:$AI$700,MATCH(Q$1,'Tillförd energi'!$B$1:$AQ$1,0),FALSE)</f>
        <v>0</v>
      </c>
      <c r="R228">
        <f>VLOOKUP($B228,'Tillförd energi'!$B$1:$AI$700,MATCH(R$1,'Tillförd energi'!$B$1:$AQ$1,0),FALSE)</f>
        <v>0</v>
      </c>
      <c r="S228">
        <f>VLOOKUP($B228,'Tillförd energi'!$B$1:$AI$700,MATCH(S$1,'Tillförd energi'!$B$1:$AQ$1,0),FALSE)</f>
        <v>0</v>
      </c>
      <c r="T228">
        <f>VLOOKUP($B228,'Tillförd energi'!$B$1:$AI$700,MATCH(T$1,'Tillförd energi'!$B$1:$AQ$1,0),FALSE)</f>
        <v>0</v>
      </c>
      <c r="U228">
        <f>VLOOKUP($B228,'Tillförd energi'!$B$1:$AI$700,MATCH(U$1,'Tillförd energi'!$B$1:$AQ$1,0),FALSE)</f>
        <v>0</v>
      </c>
      <c r="V228">
        <f>VLOOKUP($B228,'Tillförd energi'!$B$1:$AI$700,MATCH(V$1,'Tillförd energi'!$B$1:$AQ$1,0),FALSE)</f>
        <v>0</v>
      </c>
      <c r="W228">
        <f>VLOOKUP($B228,'Tillförd energi'!$B$1:$AI$700,MATCH(W$1,'Tillförd energi'!$B$1:$AQ$1,0),FALSE)</f>
        <v>0</v>
      </c>
      <c r="X228">
        <f>VLOOKUP($B228,'Tillförd energi'!$B$1:$AI$700,MATCH(X$1,'Tillförd energi'!$B$1:$AQ$1,0),FALSE)</f>
        <v>0</v>
      </c>
      <c r="Y228">
        <f>VLOOKUP($B228,'Tillförd energi'!$B$1:$AI$700,MATCH(Y$1,'Tillförd energi'!$B$1:$AQ$1,0),FALSE)</f>
        <v>0</v>
      </c>
      <c r="Z228">
        <f>VLOOKUP($B228,'Tillförd energi'!$B$1:$AI$700,MATCH(Z$1,'Tillförd energi'!$B$1:$AQ$1,0),FALSE)</f>
        <v>0</v>
      </c>
      <c r="AA228">
        <f>VLOOKUP($B228,'Tillförd energi'!$B$1:$AI$700,MATCH(AA$1,'Tillförd energi'!$B$1:$AQ$1,0),FALSE)</f>
        <v>0</v>
      </c>
      <c r="AB228">
        <f>VLOOKUP($B228,'Tillförd energi'!$B$1:$AI$700,MATCH(AB$1,'Tillförd energi'!$B$1:$AQ$1,0),FALSE)</f>
        <v>0</v>
      </c>
      <c r="AC228">
        <f>VLOOKUP($B228,'Tillförd energi'!$B$1:$AI$700,MATCH(AC$1,'Tillförd energi'!$B$1:$AQ$1,0),FALSE)</f>
        <v>0</v>
      </c>
      <c r="AD228">
        <f>VLOOKUP($B228,'Tillförd energi'!$B$1:$AI$700,MATCH(AD$1,'Tillförd energi'!$B$1:$AQ$1,0),FALSE)</f>
        <v>0</v>
      </c>
      <c r="AE228">
        <f>VLOOKUP($B228,'Tillförd energi'!$B$1:$AI$700,MATCH(AE$1,'Tillförd energi'!$B$1:$AQ$1,0),FALSE)</f>
        <v>0</v>
      </c>
      <c r="AF228">
        <f>VLOOKUP($B228,'Tillförd energi'!$B$1:$AI$700,MATCH(AF$1,'Tillförd energi'!$B$1:$AQ$1,0),FALSE)</f>
        <v>0</v>
      </c>
      <c r="AG228">
        <f>IFERROR(VLOOKUP(B228,Miljö!$B$1:$AC$550,MATCH("Köpt mängd produktionsspecifik fjärrvärme:",Miljö!$B$1:$AC$1,0),FALSE)/1,0)</f>
        <v>0</v>
      </c>
      <c r="AI228">
        <f t="shared" si="58"/>
        <v>0</v>
      </c>
      <c r="AJ228">
        <f t="shared" si="59"/>
        <v>0</v>
      </c>
      <c r="AK228" t="str">
        <f>IF(ISERROR(1/VLOOKUP($B228,Leveranser!$B$1:$S$500,MATCH("såld värme (gwh)",Leveranser!$B$1:$S$1,0),FALSE)),"",VLOOKUP($B228,Leveranser!$B$1:$S$500,MATCH("såld värme (gwh)",Leveranser!$B$1:$S$1,0),FALSE))</f>
        <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195" t="str">
        <f t="shared" si="60"/>
        <v/>
      </c>
      <c r="AP228" t="str">
        <f>IFERROR(VLOOKUP($B228,Miljövärden!$B$2:$H$550,7,FALSE),"Nej, saknas")</f>
        <v>Nej</v>
      </c>
      <c r="AQ228" t="str">
        <f>IFERROR(VLOOKUP($B228,Miljövärden!$B$2:$H$550,6,FALSE),"Nej, saknas")</f>
        <v>Nej</v>
      </c>
      <c r="AU228">
        <f t="shared" si="61"/>
        <v>0</v>
      </c>
      <c r="AV228">
        <f t="shared" si="62"/>
        <v>0</v>
      </c>
      <c r="AW228">
        <f t="shared" si="63"/>
        <v>0</v>
      </c>
      <c r="AX228">
        <f t="shared" si="64"/>
        <v>0</v>
      </c>
      <c r="AZ228">
        <f t="shared" si="65"/>
        <v>0</v>
      </c>
      <c r="BC228">
        <f t="shared" si="66"/>
        <v>0</v>
      </c>
      <c r="BD228">
        <f t="shared" si="67"/>
        <v>0</v>
      </c>
      <c r="BE228">
        <f t="shared" si="68"/>
        <v>0</v>
      </c>
      <c r="BF228">
        <f t="shared" si="69"/>
        <v>0</v>
      </c>
      <c r="BG228">
        <f t="shared" si="70"/>
        <v>0</v>
      </c>
      <c r="BH228">
        <f t="shared" si="71"/>
        <v>0</v>
      </c>
      <c r="BJ228" s="195" t="e">
        <f t="shared" si="72"/>
        <v>#DIV/0!</v>
      </c>
      <c r="BK228" s="195" t="e">
        <f t="shared" si="73"/>
        <v>#DIV/0!</v>
      </c>
      <c r="BL228" s="195" t="e">
        <f t="shared" si="74"/>
        <v>#DIV/0!</v>
      </c>
      <c r="BM228" s="195" t="e">
        <f t="shared" si="75"/>
        <v>#DIV/0!</v>
      </c>
      <c r="BN228" s="195" t="e">
        <f t="shared" si="76"/>
        <v>#DIV/0!</v>
      </c>
    </row>
    <row r="229" spans="1:66" x14ac:dyDescent="0.25">
      <c r="A229" s="2" t="s">
        <v>374</v>
      </c>
      <c r="B229" s="2" t="s">
        <v>367</v>
      </c>
      <c r="C229">
        <f>VLOOKUP($B229,'Tillförd energi'!$B$1:$AI$700,MATCH(C$1,'Tillförd energi'!$B$1:$AQ$1,0),FALSE)</f>
        <v>0</v>
      </c>
      <c r="D229">
        <f>VLOOKUP($B229,'Tillförd energi'!$B$1:$AI$700,MATCH(D$1,'Tillförd energi'!$B$1:$AQ$1,0),FALSE)</f>
        <v>0</v>
      </c>
      <c r="E229">
        <f>VLOOKUP($B229,'Tillförd energi'!$B$1:$AI$700,MATCH(E$1,'Tillförd energi'!$B$1:$AQ$1,0),FALSE)</f>
        <v>0</v>
      </c>
      <c r="F229">
        <f>VLOOKUP($B229,'Tillförd energi'!$B$1:$AI$700,MATCH(F$1,'Tillförd energi'!$B$1:$AQ$1,0),FALSE)</f>
        <v>0</v>
      </c>
      <c r="G229">
        <f>VLOOKUP($B229,'Tillförd energi'!$B$1:$AI$700,MATCH(G$1,'Tillförd energi'!$B$1:$AQ$1,0),FALSE)</f>
        <v>0</v>
      </c>
      <c r="H229">
        <f>VLOOKUP($B229,'Tillförd energi'!$B$1:$AI$700,MATCH(H$1,'Tillförd energi'!$B$1:$AQ$1,0),FALSE)</f>
        <v>0</v>
      </c>
      <c r="I229">
        <f>VLOOKUP($B229,'Tillförd energi'!$B$1:$AI$700,MATCH(I$1,'Tillförd energi'!$B$1:$AQ$1,0),FALSE)</f>
        <v>0</v>
      </c>
      <c r="J229">
        <f>VLOOKUP($B229,'Tillförd energi'!$B$1:$AI$700,MATCH(J$1,'Tillförd energi'!$B$1:$AQ$1,0),FALSE)</f>
        <v>0</v>
      </c>
      <c r="K229">
        <v>0</v>
      </c>
      <c r="L229">
        <f>VLOOKUP($B229,'Tillförd energi'!$B$1:$AI$700,MATCH(L$1,'Tillförd energi'!$B$1:$AQ$1,0),FALSE)</f>
        <v>0</v>
      </c>
      <c r="M229">
        <f>VLOOKUP($B229,'Tillförd energi'!$B$1:$AI$700,MATCH(M$1,'Tillförd energi'!$B$1:$AQ$1,0),FALSE)</f>
        <v>0</v>
      </c>
      <c r="N229">
        <f>VLOOKUP($B229,'Tillförd energi'!$B$1:$AI$700,MATCH(N$1,'Tillförd energi'!$B$1:$AQ$1,0),FALSE)</f>
        <v>0</v>
      </c>
      <c r="O229">
        <f>VLOOKUP($B229,'Tillförd energi'!$B$1:$AI$700,MATCH(O$1,'Tillförd energi'!$B$1:$AQ$1,0),FALSE)</f>
        <v>0</v>
      </c>
      <c r="P229">
        <f>VLOOKUP($B229,'Tillförd energi'!$B$1:$AI$700,MATCH(P$1,'Tillförd energi'!$B$1:$AQ$1,0),FALSE)</f>
        <v>0</v>
      </c>
      <c r="Q229">
        <f>VLOOKUP($B229,'Tillförd energi'!$B$1:$AI$700,MATCH(Q$1,'Tillförd energi'!$B$1:$AQ$1,0),FALSE)</f>
        <v>0</v>
      </c>
      <c r="R229">
        <f>VLOOKUP($B229,'Tillförd energi'!$B$1:$AI$700,MATCH(R$1,'Tillförd energi'!$B$1:$AQ$1,0),FALSE)</f>
        <v>0</v>
      </c>
      <c r="S229">
        <f>VLOOKUP($B229,'Tillförd energi'!$B$1:$AI$700,MATCH(S$1,'Tillförd energi'!$B$1:$AQ$1,0),FALSE)</f>
        <v>0</v>
      </c>
      <c r="T229">
        <f>VLOOKUP($B229,'Tillförd energi'!$B$1:$AI$700,MATCH(T$1,'Tillförd energi'!$B$1:$AQ$1,0),FALSE)</f>
        <v>0</v>
      </c>
      <c r="U229">
        <f>VLOOKUP($B229,'Tillförd energi'!$B$1:$AI$700,MATCH(U$1,'Tillförd energi'!$B$1:$AQ$1,0),FALSE)</f>
        <v>0</v>
      </c>
      <c r="V229">
        <f>VLOOKUP($B229,'Tillförd energi'!$B$1:$AI$700,MATCH(V$1,'Tillförd energi'!$B$1:$AQ$1,0),FALSE)</f>
        <v>0</v>
      </c>
      <c r="W229">
        <f>VLOOKUP($B229,'Tillförd energi'!$B$1:$AI$700,MATCH(W$1,'Tillförd energi'!$B$1:$AQ$1,0),FALSE)</f>
        <v>0</v>
      </c>
      <c r="X229">
        <f>VLOOKUP($B229,'Tillförd energi'!$B$1:$AI$700,MATCH(X$1,'Tillförd energi'!$B$1:$AQ$1,0),FALSE)</f>
        <v>0</v>
      </c>
      <c r="Y229">
        <f>VLOOKUP($B229,'Tillförd energi'!$B$1:$AI$700,MATCH(Y$1,'Tillförd energi'!$B$1:$AQ$1,0),FALSE)</f>
        <v>0</v>
      </c>
      <c r="Z229">
        <f>VLOOKUP($B229,'Tillförd energi'!$B$1:$AI$700,MATCH(Z$1,'Tillförd energi'!$B$1:$AQ$1,0),FALSE)</f>
        <v>0</v>
      </c>
      <c r="AA229">
        <f>VLOOKUP($B229,'Tillförd energi'!$B$1:$AI$700,MATCH(AA$1,'Tillförd energi'!$B$1:$AQ$1,0),FALSE)</f>
        <v>0</v>
      </c>
      <c r="AB229">
        <f>VLOOKUP($B229,'Tillförd energi'!$B$1:$AI$700,MATCH(AB$1,'Tillförd energi'!$B$1:$AQ$1,0),FALSE)</f>
        <v>0</v>
      </c>
      <c r="AC229">
        <f>VLOOKUP($B229,'Tillförd energi'!$B$1:$AI$700,MATCH(AC$1,'Tillförd energi'!$B$1:$AQ$1,0),FALSE)</f>
        <v>0</v>
      </c>
      <c r="AD229">
        <f>VLOOKUP($B229,'Tillförd energi'!$B$1:$AI$700,MATCH(AD$1,'Tillförd energi'!$B$1:$AQ$1,0),FALSE)</f>
        <v>0</v>
      </c>
      <c r="AE229">
        <f>VLOOKUP($B229,'Tillförd energi'!$B$1:$AI$700,MATCH(AE$1,'Tillförd energi'!$B$1:$AQ$1,0),FALSE)</f>
        <v>0</v>
      </c>
      <c r="AF229">
        <f>VLOOKUP($B229,'Tillförd energi'!$B$1:$AI$700,MATCH(AF$1,'Tillförd energi'!$B$1:$AQ$1,0),FALSE)</f>
        <v>0</v>
      </c>
      <c r="AG229">
        <f>IFERROR(VLOOKUP(B229,Miljö!$B$1:$AC$550,MATCH("Köpt mängd produktionsspecifik fjärrvärme:",Miljö!$B$1:$AC$1,0),FALSE)/1,0)</f>
        <v>0</v>
      </c>
      <c r="AI229">
        <f t="shared" si="58"/>
        <v>0</v>
      </c>
      <c r="AJ229">
        <f t="shared" si="59"/>
        <v>0</v>
      </c>
      <c r="AK229" t="str">
        <f>IF(ISERROR(1/VLOOKUP($B229,Leveranser!$B$1:$S$500,MATCH("såld värme (gwh)",Leveranser!$B$1:$S$1,0),FALSE)),"",VLOOKUP($B229,Leveranser!$B$1:$S$500,MATCH("såld värme (gwh)",Leveranser!$B$1:$S$1,0),FALSE))</f>
        <v/>
      </c>
      <c r="AL229">
        <f>VLOOKUP($B229,Leveranser!$B$1:$Y$500,MATCH("Totalt såld fjärrvärme till andra fjärrvärmeföretag",Leveranser!$B$1:$AA$1,0),FALSE)</f>
        <v>0</v>
      </c>
      <c r="AM229">
        <f>IF(ISERROR(1/VLOOKUP($B229,Miljö!$B$1:$S$500,MATCH("Såld mängd produktionsspecifik fjärrvärme (GWh)",Miljö!$B$1:$R$1,0),FALSE)),0,VLOOKUP($B229,Miljö!$B$1:$S$500,MATCH("Såld mängd produktionsspecifik fjärrvärme (GWh)",Miljö!$B$1:$R$1,0),FALSE))</f>
        <v>0</v>
      </c>
      <c r="AN229" s="195" t="str">
        <f t="shared" si="60"/>
        <v/>
      </c>
      <c r="AP229" t="str">
        <f>IFERROR(VLOOKUP($B229,Miljövärden!$B$2:$H$550,7,FALSE),"Nej, saknas")</f>
        <v>Nej</v>
      </c>
      <c r="AQ229" t="str">
        <f>IFERROR(VLOOKUP($B229,Miljövärden!$B$2:$H$550,6,FALSE),"Nej, saknas")</f>
        <v>Nej</v>
      </c>
      <c r="AU229">
        <f t="shared" si="61"/>
        <v>0</v>
      </c>
      <c r="AV229">
        <f t="shared" si="62"/>
        <v>0</v>
      </c>
      <c r="AW229">
        <f t="shared" si="63"/>
        <v>0</v>
      </c>
      <c r="AX229">
        <f t="shared" si="64"/>
        <v>0</v>
      </c>
      <c r="AZ229">
        <f t="shared" si="65"/>
        <v>0</v>
      </c>
      <c r="BC229">
        <f t="shared" si="66"/>
        <v>0</v>
      </c>
      <c r="BD229">
        <f t="shared" si="67"/>
        <v>0</v>
      </c>
      <c r="BE229">
        <f t="shared" si="68"/>
        <v>0</v>
      </c>
      <c r="BF229">
        <f t="shared" si="69"/>
        <v>0</v>
      </c>
      <c r="BG229">
        <f t="shared" si="70"/>
        <v>0</v>
      </c>
      <c r="BH229">
        <f t="shared" si="71"/>
        <v>0</v>
      </c>
      <c r="BJ229" s="195" t="e">
        <f t="shared" si="72"/>
        <v>#DIV/0!</v>
      </c>
      <c r="BK229" s="195" t="e">
        <f t="shared" si="73"/>
        <v>#DIV/0!</v>
      </c>
      <c r="BL229" s="195" t="e">
        <f t="shared" si="74"/>
        <v>#DIV/0!</v>
      </c>
      <c r="BM229" s="195" t="e">
        <f t="shared" si="75"/>
        <v>#DIV/0!</v>
      </c>
      <c r="BN229" s="195" t="e">
        <f t="shared" si="76"/>
        <v>#DIV/0!</v>
      </c>
    </row>
    <row r="230" spans="1:66" x14ac:dyDescent="0.25">
      <c r="A230" s="2" t="s">
        <v>374</v>
      </c>
      <c r="B230" s="2" t="s">
        <v>368</v>
      </c>
      <c r="C230">
        <f>VLOOKUP($B230,'Tillförd energi'!$B$1:$AI$700,MATCH(C$1,'Tillförd energi'!$B$1:$AQ$1,0),FALSE)</f>
        <v>0</v>
      </c>
      <c r="D230">
        <f>VLOOKUP($B230,'Tillförd energi'!$B$1:$AI$700,MATCH(D$1,'Tillförd energi'!$B$1:$AQ$1,0),FALSE)</f>
        <v>0</v>
      </c>
      <c r="E230">
        <f>VLOOKUP($B230,'Tillförd energi'!$B$1:$AI$700,MATCH(E$1,'Tillförd energi'!$B$1:$AQ$1,0),FALSE)</f>
        <v>0</v>
      </c>
      <c r="F230">
        <f>VLOOKUP($B230,'Tillförd energi'!$B$1:$AI$700,MATCH(F$1,'Tillförd energi'!$B$1:$AQ$1,0),FALSE)</f>
        <v>0</v>
      </c>
      <c r="G230">
        <f>VLOOKUP($B230,'Tillförd energi'!$B$1:$AI$700,MATCH(G$1,'Tillförd energi'!$B$1:$AQ$1,0),FALSE)</f>
        <v>0</v>
      </c>
      <c r="H230">
        <f>VLOOKUP($B230,'Tillförd energi'!$B$1:$AI$700,MATCH(H$1,'Tillförd energi'!$B$1:$AQ$1,0),FALSE)</f>
        <v>0</v>
      </c>
      <c r="I230">
        <f>VLOOKUP($B230,'Tillförd energi'!$B$1:$AI$700,MATCH(I$1,'Tillförd energi'!$B$1:$AQ$1,0),FALSE)</f>
        <v>0</v>
      </c>
      <c r="J230">
        <f>VLOOKUP($B230,'Tillförd energi'!$B$1:$AI$700,MATCH(J$1,'Tillförd energi'!$B$1:$AQ$1,0),FALSE)</f>
        <v>0</v>
      </c>
      <c r="K230">
        <v>0</v>
      </c>
      <c r="L230">
        <f>VLOOKUP($B230,'Tillförd energi'!$B$1:$AI$700,MATCH(L$1,'Tillförd energi'!$B$1:$AQ$1,0),FALSE)</f>
        <v>0</v>
      </c>
      <c r="M230">
        <f>VLOOKUP($B230,'Tillförd energi'!$B$1:$AI$700,MATCH(M$1,'Tillförd energi'!$B$1:$AQ$1,0),FALSE)</f>
        <v>0</v>
      </c>
      <c r="N230">
        <f>VLOOKUP($B230,'Tillförd energi'!$B$1:$AI$700,MATCH(N$1,'Tillförd energi'!$B$1:$AQ$1,0),FALSE)</f>
        <v>0</v>
      </c>
      <c r="O230">
        <f>VLOOKUP($B230,'Tillförd energi'!$B$1:$AI$700,MATCH(O$1,'Tillförd energi'!$B$1:$AQ$1,0),FALSE)</f>
        <v>0</v>
      </c>
      <c r="P230">
        <f>VLOOKUP($B230,'Tillförd energi'!$B$1:$AI$700,MATCH(P$1,'Tillförd energi'!$B$1:$AQ$1,0),FALSE)</f>
        <v>0</v>
      </c>
      <c r="Q230">
        <f>VLOOKUP($B230,'Tillförd energi'!$B$1:$AI$700,MATCH(Q$1,'Tillförd energi'!$B$1:$AQ$1,0),FALSE)</f>
        <v>0</v>
      </c>
      <c r="R230">
        <f>VLOOKUP($B230,'Tillförd energi'!$B$1:$AI$700,MATCH(R$1,'Tillförd energi'!$B$1:$AQ$1,0),FALSE)</f>
        <v>0</v>
      </c>
      <c r="S230">
        <f>VLOOKUP($B230,'Tillförd energi'!$B$1:$AI$700,MATCH(S$1,'Tillförd energi'!$B$1:$AQ$1,0),FALSE)</f>
        <v>0</v>
      </c>
      <c r="T230">
        <f>VLOOKUP($B230,'Tillförd energi'!$B$1:$AI$700,MATCH(T$1,'Tillförd energi'!$B$1:$AQ$1,0),FALSE)</f>
        <v>0</v>
      </c>
      <c r="U230">
        <f>VLOOKUP($B230,'Tillförd energi'!$B$1:$AI$700,MATCH(U$1,'Tillförd energi'!$B$1:$AQ$1,0),FALSE)</f>
        <v>0</v>
      </c>
      <c r="V230">
        <f>VLOOKUP($B230,'Tillförd energi'!$B$1:$AI$700,MATCH(V$1,'Tillförd energi'!$B$1:$AQ$1,0),FALSE)</f>
        <v>0</v>
      </c>
      <c r="W230">
        <f>VLOOKUP($B230,'Tillförd energi'!$B$1:$AI$700,MATCH(W$1,'Tillförd energi'!$B$1:$AQ$1,0),FALSE)</f>
        <v>0</v>
      </c>
      <c r="X230">
        <f>VLOOKUP($B230,'Tillförd energi'!$B$1:$AI$700,MATCH(X$1,'Tillförd energi'!$B$1:$AQ$1,0),FALSE)</f>
        <v>0</v>
      </c>
      <c r="Y230">
        <f>VLOOKUP($B230,'Tillförd energi'!$B$1:$AI$700,MATCH(Y$1,'Tillförd energi'!$B$1:$AQ$1,0),FALSE)</f>
        <v>0</v>
      </c>
      <c r="Z230">
        <f>VLOOKUP($B230,'Tillförd energi'!$B$1:$AI$700,MATCH(Z$1,'Tillförd energi'!$B$1:$AQ$1,0),FALSE)</f>
        <v>0</v>
      </c>
      <c r="AA230">
        <f>VLOOKUP($B230,'Tillförd energi'!$B$1:$AI$700,MATCH(AA$1,'Tillförd energi'!$B$1:$AQ$1,0),FALSE)</f>
        <v>0</v>
      </c>
      <c r="AB230">
        <f>VLOOKUP($B230,'Tillförd energi'!$B$1:$AI$700,MATCH(AB$1,'Tillförd energi'!$B$1:$AQ$1,0),FALSE)</f>
        <v>0</v>
      </c>
      <c r="AC230">
        <f>VLOOKUP($B230,'Tillförd energi'!$B$1:$AI$700,MATCH(AC$1,'Tillförd energi'!$B$1:$AQ$1,0),FALSE)</f>
        <v>0</v>
      </c>
      <c r="AD230">
        <f>VLOOKUP($B230,'Tillförd energi'!$B$1:$AI$700,MATCH(AD$1,'Tillförd energi'!$B$1:$AQ$1,0),FALSE)</f>
        <v>0</v>
      </c>
      <c r="AE230">
        <f>VLOOKUP($B230,'Tillförd energi'!$B$1:$AI$700,MATCH(AE$1,'Tillförd energi'!$B$1:$AQ$1,0),FALSE)</f>
        <v>0</v>
      </c>
      <c r="AF230">
        <f>VLOOKUP($B230,'Tillförd energi'!$B$1:$AI$700,MATCH(AF$1,'Tillförd energi'!$B$1:$AQ$1,0),FALSE)</f>
        <v>0</v>
      </c>
      <c r="AG230">
        <f>IFERROR(VLOOKUP(B230,Miljö!$B$1:$AC$550,MATCH("Köpt mängd produktionsspecifik fjärrvärme:",Miljö!$B$1:$AC$1,0),FALSE)/1,0)</f>
        <v>0</v>
      </c>
      <c r="AI230">
        <f t="shared" si="58"/>
        <v>0</v>
      </c>
      <c r="AJ230">
        <f t="shared" si="59"/>
        <v>0</v>
      </c>
      <c r="AK230" t="str">
        <f>IF(ISERROR(1/VLOOKUP($B230,Leveranser!$B$1:$S$500,MATCH("såld värme (gwh)",Leveranser!$B$1:$S$1,0),FALSE)),"",VLOOKUP($B230,Leveranser!$B$1:$S$500,MATCH("såld värme (gwh)",Leveranser!$B$1:$S$1,0),FALSE))</f>
        <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195" t="str">
        <f t="shared" si="60"/>
        <v/>
      </c>
      <c r="AP230" t="str">
        <f>IFERROR(VLOOKUP($B230,Miljövärden!$B$2:$H$550,7,FALSE),"Nej, saknas")</f>
        <v>Nej</v>
      </c>
      <c r="AQ230" t="str">
        <f>IFERROR(VLOOKUP($B230,Miljövärden!$B$2:$H$550,6,FALSE),"Nej, saknas")</f>
        <v>Nej</v>
      </c>
      <c r="AU230">
        <f t="shared" si="61"/>
        <v>0</v>
      </c>
      <c r="AV230">
        <f t="shared" si="62"/>
        <v>0</v>
      </c>
      <c r="AW230">
        <f t="shared" si="63"/>
        <v>0</v>
      </c>
      <c r="AX230">
        <f t="shared" si="64"/>
        <v>0</v>
      </c>
      <c r="AZ230">
        <f t="shared" si="65"/>
        <v>0</v>
      </c>
      <c r="BC230">
        <f t="shared" si="66"/>
        <v>0</v>
      </c>
      <c r="BD230">
        <f t="shared" si="67"/>
        <v>0</v>
      </c>
      <c r="BE230">
        <f t="shared" si="68"/>
        <v>0</v>
      </c>
      <c r="BF230">
        <f t="shared" si="69"/>
        <v>0</v>
      </c>
      <c r="BG230">
        <f t="shared" si="70"/>
        <v>0</v>
      </c>
      <c r="BH230">
        <f t="shared" si="71"/>
        <v>0</v>
      </c>
      <c r="BJ230" s="195" t="e">
        <f t="shared" si="72"/>
        <v>#DIV/0!</v>
      </c>
      <c r="BK230" s="195" t="e">
        <f t="shared" si="73"/>
        <v>#DIV/0!</v>
      </c>
      <c r="BL230" s="195" t="e">
        <f t="shared" si="74"/>
        <v>#DIV/0!</v>
      </c>
      <c r="BM230" s="195" t="e">
        <f t="shared" si="75"/>
        <v>#DIV/0!</v>
      </c>
      <c r="BN230" s="195" t="e">
        <f t="shared" si="76"/>
        <v>#DIV/0!</v>
      </c>
    </row>
    <row r="231" spans="1:66" x14ac:dyDescent="0.25">
      <c r="A231" s="2" t="s">
        <v>374</v>
      </c>
      <c r="B231" s="2" t="s">
        <v>369</v>
      </c>
      <c r="C231">
        <f>VLOOKUP($B231,'Tillförd energi'!$B$1:$AI$700,MATCH(C$1,'Tillförd energi'!$B$1:$AQ$1,0),FALSE)</f>
        <v>0</v>
      </c>
      <c r="D231">
        <f>VLOOKUP($B231,'Tillförd energi'!$B$1:$AI$700,MATCH(D$1,'Tillförd energi'!$B$1:$AQ$1,0),FALSE)</f>
        <v>0</v>
      </c>
      <c r="E231">
        <f>VLOOKUP($B231,'Tillförd energi'!$B$1:$AI$700,MATCH(E$1,'Tillförd energi'!$B$1:$AQ$1,0),FALSE)</f>
        <v>0</v>
      </c>
      <c r="F231">
        <f>VLOOKUP($B231,'Tillförd energi'!$B$1:$AI$700,MATCH(F$1,'Tillförd energi'!$B$1:$AQ$1,0),FALSE)</f>
        <v>0</v>
      </c>
      <c r="G231">
        <f>VLOOKUP($B231,'Tillförd energi'!$B$1:$AI$700,MATCH(G$1,'Tillförd energi'!$B$1:$AQ$1,0),FALSE)</f>
        <v>0</v>
      </c>
      <c r="H231">
        <f>VLOOKUP($B231,'Tillförd energi'!$B$1:$AI$700,MATCH(H$1,'Tillförd energi'!$B$1:$AQ$1,0),FALSE)</f>
        <v>0</v>
      </c>
      <c r="I231">
        <f>VLOOKUP($B231,'Tillförd energi'!$B$1:$AI$700,MATCH(I$1,'Tillförd energi'!$B$1:$AQ$1,0),FALSE)</f>
        <v>0</v>
      </c>
      <c r="J231">
        <f>VLOOKUP($B231,'Tillförd energi'!$B$1:$AI$700,MATCH(J$1,'Tillförd energi'!$B$1:$AQ$1,0),FALSE)</f>
        <v>0</v>
      </c>
      <c r="K231">
        <v>0</v>
      </c>
      <c r="L231">
        <f>VLOOKUP($B231,'Tillförd energi'!$B$1:$AI$700,MATCH(L$1,'Tillförd energi'!$B$1:$AQ$1,0),FALSE)</f>
        <v>0</v>
      </c>
      <c r="M231">
        <f>VLOOKUP($B231,'Tillförd energi'!$B$1:$AI$700,MATCH(M$1,'Tillförd energi'!$B$1:$AQ$1,0),FALSE)</f>
        <v>0</v>
      </c>
      <c r="N231">
        <f>VLOOKUP($B231,'Tillförd energi'!$B$1:$AI$700,MATCH(N$1,'Tillförd energi'!$B$1:$AQ$1,0),FALSE)</f>
        <v>0</v>
      </c>
      <c r="O231">
        <f>VLOOKUP($B231,'Tillförd energi'!$B$1:$AI$700,MATCH(O$1,'Tillförd energi'!$B$1:$AQ$1,0),FALSE)</f>
        <v>0</v>
      </c>
      <c r="P231">
        <f>VLOOKUP($B231,'Tillförd energi'!$B$1:$AI$700,MATCH(P$1,'Tillförd energi'!$B$1:$AQ$1,0),FALSE)</f>
        <v>0</v>
      </c>
      <c r="Q231">
        <f>VLOOKUP($B231,'Tillförd energi'!$B$1:$AI$700,MATCH(Q$1,'Tillförd energi'!$B$1:$AQ$1,0),FALSE)</f>
        <v>0</v>
      </c>
      <c r="R231">
        <f>VLOOKUP($B231,'Tillförd energi'!$B$1:$AI$700,MATCH(R$1,'Tillförd energi'!$B$1:$AQ$1,0),FALSE)</f>
        <v>0</v>
      </c>
      <c r="S231">
        <f>VLOOKUP($B231,'Tillförd energi'!$B$1:$AI$700,MATCH(S$1,'Tillförd energi'!$B$1:$AQ$1,0),FALSE)</f>
        <v>0</v>
      </c>
      <c r="T231">
        <f>VLOOKUP($B231,'Tillförd energi'!$B$1:$AI$700,MATCH(T$1,'Tillförd energi'!$B$1:$AQ$1,0),FALSE)</f>
        <v>0</v>
      </c>
      <c r="U231">
        <f>VLOOKUP($B231,'Tillförd energi'!$B$1:$AI$700,MATCH(U$1,'Tillförd energi'!$B$1:$AQ$1,0),FALSE)</f>
        <v>0</v>
      </c>
      <c r="V231">
        <f>VLOOKUP($B231,'Tillförd energi'!$B$1:$AI$700,MATCH(V$1,'Tillförd energi'!$B$1:$AQ$1,0),FALSE)</f>
        <v>0</v>
      </c>
      <c r="W231">
        <f>VLOOKUP($B231,'Tillförd energi'!$B$1:$AI$700,MATCH(W$1,'Tillförd energi'!$B$1:$AQ$1,0),FALSE)</f>
        <v>0</v>
      </c>
      <c r="X231">
        <f>VLOOKUP($B231,'Tillförd energi'!$B$1:$AI$700,MATCH(X$1,'Tillförd energi'!$B$1:$AQ$1,0),FALSE)</f>
        <v>0</v>
      </c>
      <c r="Y231">
        <f>VLOOKUP($B231,'Tillförd energi'!$B$1:$AI$700,MATCH(Y$1,'Tillförd energi'!$B$1:$AQ$1,0),FALSE)</f>
        <v>0</v>
      </c>
      <c r="Z231">
        <f>VLOOKUP($B231,'Tillförd energi'!$B$1:$AI$700,MATCH(Z$1,'Tillförd energi'!$B$1:$AQ$1,0),FALSE)</f>
        <v>0</v>
      </c>
      <c r="AA231">
        <f>VLOOKUP($B231,'Tillförd energi'!$B$1:$AI$700,MATCH(AA$1,'Tillförd energi'!$B$1:$AQ$1,0),FALSE)</f>
        <v>0</v>
      </c>
      <c r="AB231">
        <f>VLOOKUP($B231,'Tillförd energi'!$B$1:$AI$700,MATCH(AB$1,'Tillförd energi'!$B$1:$AQ$1,0),FALSE)</f>
        <v>0</v>
      </c>
      <c r="AC231">
        <f>VLOOKUP($B231,'Tillförd energi'!$B$1:$AI$700,MATCH(AC$1,'Tillförd energi'!$B$1:$AQ$1,0),FALSE)</f>
        <v>0</v>
      </c>
      <c r="AD231">
        <f>VLOOKUP($B231,'Tillförd energi'!$B$1:$AI$700,MATCH(AD$1,'Tillförd energi'!$B$1:$AQ$1,0),FALSE)</f>
        <v>0</v>
      </c>
      <c r="AE231">
        <f>VLOOKUP($B231,'Tillförd energi'!$B$1:$AI$700,MATCH(AE$1,'Tillförd energi'!$B$1:$AQ$1,0),FALSE)</f>
        <v>0</v>
      </c>
      <c r="AF231">
        <f>VLOOKUP($B231,'Tillförd energi'!$B$1:$AI$700,MATCH(AF$1,'Tillförd energi'!$B$1:$AQ$1,0),FALSE)</f>
        <v>0</v>
      </c>
      <c r="AG231">
        <f>IFERROR(VLOOKUP(B231,Miljö!$B$1:$AC$550,MATCH("Köpt mängd produktionsspecifik fjärrvärme:",Miljö!$B$1:$AC$1,0),FALSE)/1,0)</f>
        <v>0</v>
      </c>
      <c r="AI231">
        <f t="shared" si="58"/>
        <v>0</v>
      </c>
      <c r="AJ231">
        <f t="shared" si="59"/>
        <v>0</v>
      </c>
      <c r="AK231" t="str">
        <f>IF(ISERROR(1/VLOOKUP($B231,Leveranser!$B$1:$S$500,MATCH("såld värme (gwh)",Leveranser!$B$1:$S$1,0),FALSE)),"",VLOOKUP($B231,Leveranser!$B$1:$S$500,MATCH("såld värme (gwh)",Leveranser!$B$1:$S$1,0),FALSE))</f>
        <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195" t="str">
        <f t="shared" si="60"/>
        <v/>
      </c>
      <c r="AP231" t="str">
        <f>IFERROR(VLOOKUP($B231,Miljövärden!$B$2:$H$550,7,FALSE),"Nej, saknas")</f>
        <v>Nej</v>
      </c>
      <c r="AQ231" t="str">
        <f>IFERROR(VLOOKUP($B231,Miljövärden!$B$2:$H$550,6,FALSE),"Nej, saknas")</f>
        <v>Nej</v>
      </c>
      <c r="AU231">
        <f t="shared" si="61"/>
        <v>0</v>
      </c>
      <c r="AV231">
        <f t="shared" si="62"/>
        <v>0</v>
      </c>
      <c r="AW231">
        <f t="shared" si="63"/>
        <v>0</v>
      </c>
      <c r="AX231">
        <f t="shared" si="64"/>
        <v>0</v>
      </c>
      <c r="AZ231">
        <f t="shared" si="65"/>
        <v>0</v>
      </c>
      <c r="BC231">
        <f t="shared" si="66"/>
        <v>0</v>
      </c>
      <c r="BD231">
        <f t="shared" si="67"/>
        <v>0</v>
      </c>
      <c r="BE231">
        <f t="shared" si="68"/>
        <v>0</v>
      </c>
      <c r="BF231">
        <f t="shared" si="69"/>
        <v>0</v>
      </c>
      <c r="BG231">
        <f t="shared" si="70"/>
        <v>0</v>
      </c>
      <c r="BH231">
        <f t="shared" si="71"/>
        <v>0</v>
      </c>
      <c r="BJ231" s="195" t="e">
        <f t="shared" si="72"/>
        <v>#DIV/0!</v>
      </c>
      <c r="BK231" s="195" t="e">
        <f t="shared" si="73"/>
        <v>#DIV/0!</v>
      </c>
      <c r="BL231" s="195" t="e">
        <f t="shared" si="74"/>
        <v>#DIV/0!</v>
      </c>
      <c r="BM231" s="195" t="e">
        <f t="shared" si="75"/>
        <v>#DIV/0!</v>
      </c>
      <c r="BN231" s="195" t="e">
        <f t="shared" si="76"/>
        <v>#DIV/0!</v>
      </c>
    </row>
    <row r="232" spans="1:66" x14ac:dyDescent="0.25">
      <c r="A232" s="2" t="s">
        <v>374</v>
      </c>
      <c r="B232" s="2" t="s">
        <v>370</v>
      </c>
      <c r="C232">
        <f>VLOOKUP($B232,'Tillförd energi'!$B$1:$AI$700,MATCH(C$1,'Tillförd energi'!$B$1:$AQ$1,0),FALSE)</f>
        <v>0</v>
      </c>
      <c r="D232">
        <f>VLOOKUP($B232,'Tillförd energi'!$B$1:$AI$700,MATCH(D$1,'Tillförd energi'!$B$1:$AQ$1,0),FALSE)</f>
        <v>0</v>
      </c>
      <c r="E232">
        <f>VLOOKUP($B232,'Tillförd energi'!$B$1:$AI$700,MATCH(E$1,'Tillförd energi'!$B$1:$AQ$1,0),FALSE)</f>
        <v>0</v>
      </c>
      <c r="F232">
        <f>VLOOKUP($B232,'Tillförd energi'!$B$1:$AI$700,MATCH(F$1,'Tillförd energi'!$B$1:$AQ$1,0),FALSE)</f>
        <v>0</v>
      </c>
      <c r="G232">
        <f>VLOOKUP($B232,'Tillförd energi'!$B$1:$AI$700,MATCH(G$1,'Tillförd energi'!$B$1:$AQ$1,0),FALSE)</f>
        <v>0</v>
      </c>
      <c r="H232">
        <f>VLOOKUP($B232,'Tillförd energi'!$B$1:$AI$700,MATCH(H$1,'Tillförd energi'!$B$1:$AQ$1,0),FALSE)</f>
        <v>0</v>
      </c>
      <c r="I232">
        <f>VLOOKUP($B232,'Tillförd energi'!$B$1:$AI$700,MATCH(I$1,'Tillförd energi'!$B$1:$AQ$1,0),FALSE)</f>
        <v>0</v>
      </c>
      <c r="J232">
        <f>VLOOKUP($B232,'Tillförd energi'!$B$1:$AI$700,MATCH(J$1,'Tillförd energi'!$B$1:$AQ$1,0),FALSE)</f>
        <v>0</v>
      </c>
      <c r="K232">
        <v>0</v>
      </c>
      <c r="L232">
        <f>VLOOKUP($B232,'Tillförd energi'!$B$1:$AI$700,MATCH(L$1,'Tillförd energi'!$B$1:$AQ$1,0),FALSE)</f>
        <v>0</v>
      </c>
      <c r="M232">
        <f>VLOOKUP($B232,'Tillförd energi'!$B$1:$AI$700,MATCH(M$1,'Tillförd energi'!$B$1:$AQ$1,0),FALSE)</f>
        <v>0</v>
      </c>
      <c r="N232">
        <f>VLOOKUP($B232,'Tillförd energi'!$B$1:$AI$700,MATCH(N$1,'Tillförd energi'!$B$1:$AQ$1,0),FALSE)</f>
        <v>0</v>
      </c>
      <c r="O232">
        <f>VLOOKUP($B232,'Tillförd energi'!$B$1:$AI$700,MATCH(O$1,'Tillförd energi'!$B$1:$AQ$1,0),FALSE)</f>
        <v>0</v>
      </c>
      <c r="P232">
        <f>VLOOKUP($B232,'Tillförd energi'!$B$1:$AI$700,MATCH(P$1,'Tillförd energi'!$B$1:$AQ$1,0),FALSE)</f>
        <v>0</v>
      </c>
      <c r="Q232">
        <f>VLOOKUP($B232,'Tillförd energi'!$B$1:$AI$700,MATCH(Q$1,'Tillförd energi'!$B$1:$AQ$1,0),FALSE)</f>
        <v>0</v>
      </c>
      <c r="R232">
        <f>VLOOKUP($B232,'Tillförd energi'!$B$1:$AI$700,MATCH(R$1,'Tillförd energi'!$B$1:$AQ$1,0),FALSE)</f>
        <v>0</v>
      </c>
      <c r="S232">
        <f>VLOOKUP($B232,'Tillförd energi'!$B$1:$AI$700,MATCH(S$1,'Tillförd energi'!$B$1:$AQ$1,0),FALSE)</f>
        <v>0</v>
      </c>
      <c r="T232">
        <f>VLOOKUP($B232,'Tillförd energi'!$B$1:$AI$700,MATCH(T$1,'Tillförd energi'!$B$1:$AQ$1,0),FALSE)</f>
        <v>0</v>
      </c>
      <c r="U232">
        <f>VLOOKUP($B232,'Tillförd energi'!$B$1:$AI$700,MATCH(U$1,'Tillförd energi'!$B$1:$AQ$1,0),FALSE)</f>
        <v>0</v>
      </c>
      <c r="V232">
        <f>VLOOKUP($B232,'Tillförd energi'!$B$1:$AI$700,MATCH(V$1,'Tillförd energi'!$B$1:$AQ$1,0),FALSE)</f>
        <v>0</v>
      </c>
      <c r="W232">
        <f>VLOOKUP($B232,'Tillförd energi'!$B$1:$AI$700,MATCH(W$1,'Tillförd energi'!$B$1:$AQ$1,0),FALSE)</f>
        <v>0</v>
      </c>
      <c r="X232">
        <f>VLOOKUP($B232,'Tillförd energi'!$B$1:$AI$700,MATCH(X$1,'Tillförd energi'!$B$1:$AQ$1,0),FALSE)</f>
        <v>0</v>
      </c>
      <c r="Y232">
        <f>VLOOKUP($B232,'Tillförd energi'!$B$1:$AI$700,MATCH(Y$1,'Tillförd energi'!$B$1:$AQ$1,0),FALSE)</f>
        <v>0</v>
      </c>
      <c r="Z232">
        <f>VLOOKUP($B232,'Tillförd energi'!$B$1:$AI$700,MATCH(Z$1,'Tillförd energi'!$B$1:$AQ$1,0),FALSE)</f>
        <v>0</v>
      </c>
      <c r="AA232">
        <f>VLOOKUP($B232,'Tillförd energi'!$B$1:$AI$700,MATCH(AA$1,'Tillförd energi'!$B$1:$AQ$1,0),FALSE)</f>
        <v>0</v>
      </c>
      <c r="AB232">
        <f>VLOOKUP($B232,'Tillförd energi'!$B$1:$AI$700,MATCH(AB$1,'Tillförd energi'!$B$1:$AQ$1,0),FALSE)</f>
        <v>0</v>
      </c>
      <c r="AC232">
        <f>VLOOKUP($B232,'Tillförd energi'!$B$1:$AI$700,MATCH(AC$1,'Tillförd energi'!$B$1:$AQ$1,0),FALSE)</f>
        <v>0</v>
      </c>
      <c r="AD232">
        <f>VLOOKUP($B232,'Tillförd energi'!$B$1:$AI$700,MATCH(AD$1,'Tillförd energi'!$B$1:$AQ$1,0),FALSE)</f>
        <v>0</v>
      </c>
      <c r="AE232">
        <f>VLOOKUP($B232,'Tillförd energi'!$B$1:$AI$700,MATCH(AE$1,'Tillförd energi'!$B$1:$AQ$1,0),FALSE)</f>
        <v>0</v>
      </c>
      <c r="AF232">
        <f>VLOOKUP($B232,'Tillförd energi'!$B$1:$AI$700,MATCH(AF$1,'Tillförd energi'!$B$1:$AQ$1,0),FALSE)</f>
        <v>0</v>
      </c>
      <c r="AG232">
        <f>IFERROR(VLOOKUP(B232,Miljö!$B$1:$AC$550,MATCH("Köpt mängd produktionsspecifik fjärrvärme:",Miljö!$B$1:$AC$1,0),FALSE)/1,0)</f>
        <v>0</v>
      </c>
      <c r="AI232">
        <f t="shared" si="58"/>
        <v>0</v>
      </c>
      <c r="AJ232">
        <f t="shared" si="59"/>
        <v>0</v>
      </c>
      <c r="AK232" t="str">
        <f>IF(ISERROR(1/VLOOKUP($B232,Leveranser!$B$1:$S$500,MATCH("såld värme (gwh)",Leveranser!$B$1:$S$1,0),FALSE)),"",VLOOKUP($B232,Leveranser!$B$1:$S$500,MATCH("såld värme (gwh)",Leveranser!$B$1:$S$1,0),FALSE))</f>
        <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195" t="str">
        <f t="shared" si="60"/>
        <v/>
      </c>
      <c r="AP232" t="str">
        <f>IFERROR(VLOOKUP($B232,Miljövärden!$B$2:$H$550,7,FALSE),"Nej, saknas")</f>
        <v>Nej</v>
      </c>
      <c r="AQ232" t="str">
        <f>IFERROR(VLOOKUP($B232,Miljövärden!$B$2:$H$550,6,FALSE),"Nej, saknas")</f>
        <v>Nej</v>
      </c>
      <c r="AU232">
        <f t="shared" si="61"/>
        <v>0</v>
      </c>
      <c r="AV232">
        <f t="shared" si="62"/>
        <v>0</v>
      </c>
      <c r="AW232">
        <f t="shared" si="63"/>
        <v>0</v>
      </c>
      <c r="AX232">
        <f t="shared" si="64"/>
        <v>0</v>
      </c>
      <c r="AZ232">
        <f t="shared" si="65"/>
        <v>0</v>
      </c>
      <c r="BC232">
        <f t="shared" si="66"/>
        <v>0</v>
      </c>
      <c r="BD232">
        <f t="shared" si="67"/>
        <v>0</v>
      </c>
      <c r="BE232">
        <f t="shared" si="68"/>
        <v>0</v>
      </c>
      <c r="BF232">
        <f t="shared" si="69"/>
        <v>0</v>
      </c>
      <c r="BG232">
        <f t="shared" si="70"/>
        <v>0</v>
      </c>
      <c r="BH232">
        <f t="shared" si="71"/>
        <v>0</v>
      </c>
      <c r="BJ232" s="195" t="e">
        <f t="shared" si="72"/>
        <v>#DIV/0!</v>
      </c>
      <c r="BK232" s="195" t="e">
        <f t="shared" si="73"/>
        <v>#DIV/0!</v>
      </c>
      <c r="BL232" s="195" t="e">
        <f t="shared" si="74"/>
        <v>#DIV/0!</v>
      </c>
      <c r="BM232" s="195" t="e">
        <f t="shared" si="75"/>
        <v>#DIV/0!</v>
      </c>
      <c r="BN232" s="195" t="e">
        <f t="shared" si="76"/>
        <v>#DIV/0!</v>
      </c>
    </row>
    <row r="233" spans="1:66" x14ac:dyDescent="0.25">
      <c r="A233" s="2" t="s">
        <v>374</v>
      </c>
      <c r="B233" s="2" t="s">
        <v>371</v>
      </c>
      <c r="C233">
        <f>VLOOKUP($B233,'Tillförd energi'!$B$1:$AI$700,MATCH(C$1,'Tillförd energi'!$B$1:$AQ$1,0),FALSE)</f>
        <v>0</v>
      </c>
      <c r="D233">
        <f>VLOOKUP($B233,'Tillförd energi'!$B$1:$AI$700,MATCH(D$1,'Tillförd energi'!$B$1:$AQ$1,0),FALSE)</f>
        <v>0</v>
      </c>
      <c r="E233">
        <f>VLOOKUP($B233,'Tillförd energi'!$B$1:$AI$700,MATCH(E$1,'Tillförd energi'!$B$1:$AQ$1,0),FALSE)</f>
        <v>0</v>
      </c>
      <c r="F233">
        <f>VLOOKUP($B233,'Tillförd energi'!$B$1:$AI$700,MATCH(F$1,'Tillförd energi'!$B$1:$AQ$1,0),FALSE)</f>
        <v>0</v>
      </c>
      <c r="G233">
        <f>VLOOKUP($B233,'Tillförd energi'!$B$1:$AI$700,MATCH(G$1,'Tillförd energi'!$B$1:$AQ$1,0),FALSE)</f>
        <v>0</v>
      </c>
      <c r="H233">
        <f>VLOOKUP($B233,'Tillförd energi'!$B$1:$AI$700,MATCH(H$1,'Tillförd energi'!$B$1:$AQ$1,0),FALSE)</f>
        <v>0</v>
      </c>
      <c r="I233">
        <f>VLOOKUP($B233,'Tillförd energi'!$B$1:$AI$700,MATCH(I$1,'Tillförd energi'!$B$1:$AQ$1,0),FALSE)</f>
        <v>0</v>
      </c>
      <c r="J233">
        <f>VLOOKUP($B233,'Tillförd energi'!$B$1:$AI$700,MATCH(J$1,'Tillförd energi'!$B$1:$AQ$1,0),FALSE)</f>
        <v>0</v>
      </c>
      <c r="K233">
        <v>0</v>
      </c>
      <c r="L233">
        <f>VLOOKUP($B233,'Tillförd energi'!$B$1:$AI$700,MATCH(L$1,'Tillförd energi'!$B$1:$AQ$1,0),FALSE)</f>
        <v>0</v>
      </c>
      <c r="M233">
        <f>VLOOKUP($B233,'Tillförd energi'!$B$1:$AI$700,MATCH(M$1,'Tillförd energi'!$B$1:$AQ$1,0),FALSE)</f>
        <v>0</v>
      </c>
      <c r="N233">
        <f>VLOOKUP($B233,'Tillförd energi'!$B$1:$AI$700,MATCH(N$1,'Tillförd energi'!$B$1:$AQ$1,0),FALSE)</f>
        <v>0</v>
      </c>
      <c r="O233">
        <f>VLOOKUP($B233,'Tillförd energi'!$B$1:$AI$700,MATCH(O$1,'Tillförd energi'!$B$1:$AQ$1,0),FALSE)</f>
        <v>0</v>
      </c>
      <c r="P233">
        <f>VLOOKUP($B233,'Tillförd energi'!$B$1:$AI$700,MATCH(P$1,'Tillförd energi'!$B$1:$AQ$1,0),FALSE)</f>
        <v>0</v>
      </c>
      <c r="Q233">
        <f>VLOOKUP($B233,'Tillförd energi'!$B$1:$AI$700,MATCH(Q$1,'Tillförd energi'!$B$1:$AQ$1,0),FALSE)</f>
        <v>0</v>
      </c>
      <c r="R233">
        <f>VLOOKUP($B233,'Tillförd energi'!$B$1:$AI$700,MATCH(R$1,'Tillförd energi'!$B$1:$AQ$1,0),FALSE)</f>
        <v>0</v>
      </c>
      <c r="S233">
        <f>VLOOKUP($B233,'Tillförd energi'!$B$1:$AI$700,MATCH(S$1,'Tillförd energi'!$B$1:$AQ$1,0),FALSE)</f>
        <v>0</v>
      </c>
      <c r="T233">
        <f>VLOOKUP($B233,'Tillförd energi'!$B$1:$AI$700,MATCH(T$1,'Tillförd energi'!$B$1:$AQ$1,0),FALSE)</f>
        <v>0</v>
      </c>
      <c r="U233">
        <f>VLOOKUP($B233,'Tillförd energi'!$B$1:$AI$700,MATCH(U$1,'Tillförd energi'!$B$1:$AQ$1,0),FALSE)</f>
        <v>0</v>
      </c>
      <c r="V233">
        <f>VLOOKUP($B233,'Tillförd energi'!$B$1:$AI$700,MATCH(V$1,'Tillförd energi'!$B$1:$AQ$1,0),FALSE)</f>
        <v>0</v>
      </c>
      <c r="W233">
        <f>VLOOKUP($B233,'Tillförd energi'!$B$1:$AI$700,MATCH(W$1,'Tillförd energi'!$B$1:$AQ$1,0),FALSE)</f>
        <v>0</v>
      </c>
      <c r="X233">
        <f>VLOOKUP($B233,'Tillförd energi'!$B$1:$AI$700,MATCH(X$1,'Tillförd energi'!$B$1:$AQ$1,0),FALSE)</f>
        <v>0</v>
      </c>
      <c r="Y233">
        <f>VLOOKUP($B233,'Tillförd energi'!$B$1:$AI$700,MATCH(Y$1,'Tillförd energi'!$B$1:$AQ$1,0),FALSE)</f>
        <v>0</v>
      </c>
      <c r="Z233">
        <f>VLOOKUP($B233,'Tillförd energi'!$B$1:$AI$700,MATCH(Z$1,'Tillförd energi'!$B$1:$AQ$1,0),FALSE)</f>
        <v>0</v>
      </c>
      <c r="AA233">
        <f>VLOOKUP($B233,'Tillförd energi'!$B$1:$AI$700,MATCH(AA$1,'Tillförd energi'!$B$1:$AQ$1,0),FALSE)</f>
        <v>0</v>
      </c>
      <c r="AB233">
        <f>VLOOKUP($B233,'Tillförd energi'!$B$1:$AI$700,MATCH(AB$1,'Tillförd energi'!$B$1:$AQ$1,0),FALSE)</f>
        <v>0</v>
      </c>
      <c r="AC233">
        <f>VLOOKUP($B233,'Tillförd energi'!$B$1:$AI$700,MATCH(AC$1,'Tillförd energi'!$B$1:$AQ$1,0),FALSE)</f>
        <v>0</v>
      </c>
      <c r="AD233">
        <f>VLOOKUP($B233,'Tillförd energi'!$B$1:$AI$700,MATCH(AD$1,'Tillförd energi'!$B$1:$AQ$1,0),FALSE)</f>
        <v>0</v>
      </c>
      <c r="AE233">
        <f>VLOOKUP($B233,'Tillförd energi'!$B$1:$AI$700,MATCH(AE$1,'Tillförd energi'!$B$1:$AQ$1,0),FALSE)</f>
        <v>0</v>
      </c>
      <c r="AF233">
        <f>VLOOKUP($B233,'Tillförd energi'!$B$1:$AI$700,MATCH(AF$1,'Tillförd energi'!$B$1:$AQ$1,0),FALSE)</f>
        <v>0</v>
      </c>
      <c r="AG233">
        <f>IFERROR(VLOOKUP(B233,Miljö!$B$1:$AC$550,MATCH("Köpt mängd produktionsspecifik fjärrvärme:",Miljö!$B$1:$AC$1,0),FALSE)/1,0)</f>
        <v>0</v>
      </c>
      <c r="AI233">
        <f t="shared" si="58"/>
        <v>0</v>
      </c>
      <c r="AJ233">
        <f t="shared" si="59"/>
        <v>0</v>
      </c>
      <c r="AK233" t="str">
        <f>IF(ISERROR(1/VLOOKUP($B233,Leveranser!$B$1:$S$500,MATCH("såld värme (gwh)",Leveranser!$B$1:$S$1,0),FALSE)),"",VLOOKUP($B233,Leveranser!$B$1:$S$500,MATCH("såld värme (gwh)",Leveranser!$B$1:$S$1,0),FALSE))</f>
        <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195" t="str">
        <f t="shared" si="60"/>
        <v/>
      </c>
      <c r="AP233" t="str">
        <f>IFERROR(VLOOKUP($B233,Miljövärden!$B$2:$H$550,7,FALSE),"Nej, saknas")</f>
        <v>Nej</v>
      </c>
      <c r="AQ233" t="str">
        <f>IFERROR(VLOOKUP($B233,Miljövärden!$B$2:$H$550,6,FALSE),"Nej, saknas")</f>
        <v>Nej</v>
      </c>
      <c r="AU233">
        <f t="shared" si="61"/>
        <v>0</v>
      </c>
      <c r="AV233">
        <f t="shared" si="62"/>
        <v>0</v>
      </c>
      <c r="AW233">
        <f t="shared" si="63"/>
        <v>0</v>
      </c>
      <c r="AX233">
        <f t="shared" si="64"/>
        <v>0</v>
      </c>
      <c r="AZ233">
        <f t="shared" si="65"/>
        <v>0</v>
      </c>
      <c r="BC233">
        <f t="shared" si="66"/>
        <v>0</v>
      </c>
      <c r="BD233">
        <f t="shared" si="67"/>
        <v>0</v>
      </c>
      <c r="BE233">
        <f t="shared" si="68"/>
        <v>0</v>
      </c>
      <c r="BF233">
        <f t="shared" si="69"/>
        <v>0</v>
      </c>
      <c r="BG233">
        <f t="shared" si="70"/>
        <v>0</v>
      </c>
      <c r="BH233">
        <f t="shared" si="71"/>
        <v>0</v>
      </c>
      <c r="BJ233" s="195" t="e">
        <f t="shared" si="72"/>
        <v>#DIV/0!</v>
      </c>
      <c r="BK233" s="195" t="e">
        <f t="shared" si="73"/>
        <v>#DIV/0!</v>
      </c>
      <c r="BL233" s="195" t="e">
        <f t="shared" si="74"/>
        <v>#DIV/0!</v>
      </c>
      <c r="BM233" s="195" t="e">
        <f t="shared" si="75"/>
        <v>#DIV/0!</v>
      </c>
      <c r="BN233" s="195" t="e">
        <f t="shared" si="76"/>
        <v>#DIV/0!</v>
      </c>
    </row>
    <row r="234" spans="1:66" x14ac:dyDescent="0.25">
      <c r="A234" s="2" t="s">
        <v>374</v>
      </c>
      <c r="B234" s="2" t="s">
        <v>372</v>
      </c>
      <c r="C234">
        <f>VLOOKUP($B234,'Tillförd energi'!$B$1:$AI$700,MATCH(C$1,'Tillförd energi'!$B$1:$AQ$1,0),FALSE)</f>
        <v>0</v>
      </c>
      <c r="D234">
        <f>VLOOKUP($B234,'Tillförd energi'!$B$1:$AI$700,MATCH(D$1,'Tillförd energi'!$B$1:$AQ$1,0),FALSE)</f>
        <v>0</v>
      </c>
      <c r="E234">
        <f>VLOOKUP($B234,'Tillförd energi'!$B$1:$AI$700,MATCH(E$1,'Tillförd energi'!$B$1:$AQ$1,0),FALSE)</f>
        <v>0</v>
      </c>
      <c r="F234">
        <f>VLOOKUP($B234,'Tillförd energi'!$B$1:$AI$700,MATCH(F$1,'Tillförd energi'!$B$1:$AQ$1,0),FALSE)</f>
        <v>0</v>
      </c>
      <c r="G234">
        <f>VLOOKUP($B234,'Tillförd energi'!$B$1:$AI$700,MATCH(G$1,'Tillförd energi'!$B$1:$AQ$1,0),FALSE)</f>
        <v>0</v>
      </c>
      <c r="H234">
        <f>VLOOKUP($B234,'Tillförd energi'!$B$1:$AI$700,MATCH(H$1,'Tillförd energi'!$B$1:$AQ$1,0),FALSE)</f>
        <v>0</v>
      </c>
      <c r="I234">
        <f>VLOOKUP($B234,'Tillförd energi'!$B$1:$AI$700,MATCH(I$1,'Tillförd energi'!$B$1:$AQ$1,0),FALSE)</f>
        <v>0</v>
      </c>
      <c r="J234">
        <f>VLOOKUP($B234,'Tillförd energi'!$B$1:$AI$700,MATCH(J$1,'Tillförd energi'!$B$1:$AQ$1,0),FALSE)</f>
        <v>0</v>
      </c>
      <c r="K234">
        <v>0</v>
      </c>
      <c r="L234">
        <f>VLOOKUP($B234,'Tillförd energi'!$B$1:$AI$700,MATCH(L$1,'Tillförd energi'!$B$1:$AQ$1,0),FALSE)</f>
        <v>0</v>
      </c>
      <c r="M234">
        <f>VLOOKUP($B234,'Tillförd energi'!$B$1:$AI$700,MATCH(M$1,'Tillförd energi'!$B$1:$AQ$1,0),FALSE)</f>
        <v>0</v>
      </c>
      <c r="N234">
        <f>VLOOKUP($B234,'Tillförd energi'!$B$1:$AI$700,MATCH(N$1,'Tillförd energi'!$B$1:$AQ$1,0),FALSE)</f>
        <v>0</v>
      </c>
      <c r="O234">
        <f>VLOOKUP($B234,'Tillförd energi'!$B$1:$AI$700,MATCH(O$1,'Tillförd energi'!$B$1:$AQ$1,0),FALSE)</f>
        <v>0</v>
      </c>
      <c r="P234">
        <f>VLOOKUP($B234,'Tillförd energi'!$B$1:$AI$700,MATCH(P$1,'Tillförd energi'!$B$1:$AQ$1,0),FALSE)</f>
        <v>0</v>
      </c>
      <c r="Q234">
        <f>VLOOKUP($B234,'Tillförd energi'!$B$1:$AI$700,MATCH(Q$1,'Tillförd energi'!$B$1:$AQ$1,0),FALSE)</f>
        <v>0</v>
      </c>
      <c r="R234">
        <f>VLOOKUP($B234,'Tillförd energi'!$B$1:$AI$700,MATCH(R$1,'Tillförd energi'!$B$1:$AQ$1,0),FALSE)</f>
        <v>0</v>
      </c>
      <c r="S234">
        <f>VLOOKUP($B234,'Tillförd energi'!$B$1:$AI$700,MATCH(S$1,'Tillförd energi'!$B$1:$AQ$1,0),FALSE)</f>
        <v>0</v>
      </c>
      <c r="T234">
        <f>VLOOKUP($B234,'Tillförd energi'!$B$1:$AI$700,MATCH(T$1,'Tillförd energi'!$B$1:$AQ$1,0),FALSE)</f>
        <v>0</v>
      </c>
      <c r="U234">
        <f>VLOOKUP($B234,'Tillförd energi'!$B$1:$AI$700,MATCH(U$1,'Tillförd energi'!$B$1:$AQ$1,0),FALSE)</f>
        <v>0</v>
      </c>
      <c r="V234">
        <f>VLOOKUP($B234,'Tillförd energi'!$B$1:$AI$700,MATCH(V$1,'Tillförd energi'!$B$1:$AQ$1,0),FALSE)</f>
        <v>0</v>
      </c>
      <c r="W234">
        <f>VLOOKUP($B234,'Tillförd energi'!$B$1:$AI$700,MATCH(W$1,'Tillförd energi'!$B$1:$AQ$1,0),FALSE)</f>
        <v>0</v>
      </c>
      <c r="X234">
        <f>VLOOKUP($B234,'Tillförd energi'!$B$1:$AI$700,MATCH(X$1,'Tillförd energi'!$B$1:$AQ$1,0),FALSE)</f>
        <v>0</v>
      </c>
      <c r="Y234">
        <f>VLOOKUP($B234,'Tillförd energi'!$B$1:$AI$700,MATCH(Y$1,'Tillförd energi'!$B$1:$AQ$1,0),FALSE)</f>
        <v>0</v>
      </c>
      <c r="Z234">
        <f>VLOOKUP($B234,'Tillförd energi'!$B$1:$AI$700,MATCH(Z$1,'Tillförd energi'!$B$1:$AQ$1,0),FALSE)</f>
        <v>0</v>
      </c>
      <c r="AA234">
        <f>VLOOKUP($B234,'Tillförd energi'!$B$1:$AI$700,MATCH(AA$1,'Tillförd energi'!$B$1:$AQ$1,0),FALSE)</f>
        <v>0</v>
      </c>
      <c r="AB234">
        <f>VLOOKUP($B234,'Tillförd energi'!$B$1:$AI$700,MATCH(AB$1,'Tillförd energi'!$B$1:$AQ$1,0),FALSE)</f>
        <v>0</v>
      </c>
      <c r="AC234">
        <f>VLOOKUP($B234,'Tillförd energi'!$B$1:$AI$700,MATCH(AC$1,'Tillförd energi'!$B$1:$AQ$1,0),FALSE)</f>
        <v>0</v>
      </c>
      <c r="AD234">
        <f>VLOOKUP($B234,'Tillförd energi'!$B$1:$AI$700,MATCH(AD$1,'Tillförd energi'!$B$1:$AQ$1,0),FALSE)</f>
        <v>0</v>
      </c>
      <c r="AE234">
        <f>VLOOKUP($B234,'Tillförd energi'!$B$1:$AI$700,MATCH(AE$1,'Tillförd energi'!$B$1:$AQ$1,0),FALSE)</f>
        <v>0</v>
      </c>
      <c r="AF234">
        <f>VLOOKUP($B234,'Tillförd energi'!$B$1:$AI$700,MATCH(AF$1,'Tillförd energi'!$B$1:$AQ$1,0),FALSE)</f>
        <v>0</v>
      </c>
      <c r="AG234">
        <f>IFERROR(VLOOKUP(B234,Miljö!$B$1:$AC$550,MATCH("Köpt mängd produktionsspecifik fjärrvärme:",Miljö!$B$1:$AC$1,0),FALSE)/1,0)</f>
        <v>0</v>
      </c>
      <c r="AI234">
        <f t="shared" si="58"/>
        <v>0</v>
      </c>
      <c r="AJ234">
        <f t="shared" si="59"/>
        <v>0</v>
      </c>
      <c r="AK234" t="str">
        <f>IF(ISERROR(1/VLOOKUP($B234,Leveranser!$B$1:$S$500,MATCH("såld värme (gwh)",Leveranser!$B$1:$S$1,0),FALSE)),"",VLOOKUP($B234,Leveranser!$B$1:$S$500,MATCH("såld värme (gwh)",Leveranser!$B$1:$S$1,0),FALSE))</f>
        <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195" t="str">
        <f t="shared" si="60"/>
        <v/>
      </c>
      <c r="AP234" t="str">
        <f>IFERROR(VLOOKUP($B234,Miljövärden!$B$2:$H$550,7,FALSE),"Nej, saknas")</f>
        <v>Nej</v>
      </c>
      <c r="AQ234" t="str">
        <f>IFERROR(VLOOKUP($B234,Miljövärden!$B$2:$H$550,6,FALSE),"Nej, saknas")</f>
        <v>Nej</v>
      </c>
      <c r="AU234">
        <f t="shared" si="61"/>
        <v>0</v>
      </c>
      <c r="AV234">
        <f t="shared" si="62"/>
        <v>0</v>
      </c>
      <c r="AW234">
        <f t="shared" si="63"/>
        <v>0</v>
      </c>
      <c r="AX234">
        <f t="shared" si="64"/>
        <v>0</v>
      </c>
      <c r="AZ234">
        <f t="shared" si="65"/>
        <v>0</v>
      </c>
      <c r="BC234">
        <f t="shared" si="66"/>
        <v>0</v>
      </c>
      <c r="BD234">
        <f t="shared" si="67"/>
        <v>0</v>
      </c>
      <c r="BE234">
        <f t="shared" si="68"/>
        <v>0</v>
      </c>
      <c r="BF234">
        <f t="shared" si="69"/>
        <v>0</v>
      </c>
      <c r="BG234">
        <f t="shared" si="70"/>
        <v>0</v>
      </c>
      <c r="BH234">
        <f t="shared" si="71"/>
        <v>0</v>
      </c>
      <c r="BJ234" s="195" t="e">
        <f t="shared" si="72"/>
        <v>#DIV/0!</v>
      </c>
      <c r="BK234" s="195" t="e">
        <f t="shared" si="73"/>
        <v>#DIV/0!</v>
      </c>
      <c r="BL234" s="195" t="e">
        <f t="shared" si="74"/>
        <v>#DIV/0!</v>
      </c>
      <c r="BM234" s="195" t="e">
        <f t="shared" si="75"/>
        <v>#DIV/0!</v>
      </c>
      <c r="BN234" s="195" t="e">
        <f t="shared" si="76"/>
        <v>#DIV/0!</v>
      </c>
    </row>
    <row r="235" spans="1:66" x14ac:dyDescent="0.25">
      <c r="A235" s="2" t="s">
        <v>374</v>
      </c>
      <c r="B235" s="2" t="s">
        <v>376</v>
      </c>
      <c r="C235">
        <f>VLOOKUP($B235,'Tillförd energi'!$B$1:$AI$700,MATCH(C$1,'Tillförd energi'!$B$1:$AQ$1,0),FALSE)</f>
        <v>0</v>
      </c>
      <c r="D235">
        <f>VLOOKUP($B235,'Tillförd energi'!$B$1:$AI$700,MATCH(D$1,'Tillförd energi'!$B$1:$AQ$1,0),FALSE)</f>
        <v>0</v>
      </c>
      <c r="E235">
        <f>VLOOKUP($B235,'Tillförd energi'!$B$1:$AI$700,MATCH(E$1,'Tillförd energi'!$B$1:$AQ$1,0),FALSE)</f>
        <v>0</v>
      </c>
      <c r="F235">
        <f>VLOOKUP($B235,'Tillförd energi'!$B$1:$AI$700,MATCH(F$1,'Tillförd energi'!$B$1:$AQ$1,0),FALSE)</f>
        <v>0</v>
      </c>
      <c r="G235">
        <f>VLOOKUP($B235,'Tillförd energi'!$B$1:$AI$700,MATCH(G$1,'Tillförd energi'!$B$1:$AQ$1,0),FALSE)</f>
        <v>0</v>
      </c>
      <c r="H235">
        <f>VLOOKUP($B235,'Tillförd energi'!$B$1:$AI$700,MATCH(H$1,'Tillförd energi'!$B$1:$AQ$1,0),FALSE)</f>
        <v>0</v>
      </c>
      <c r="I235">
        <f>VLOOKUP($B235,'Tillförd energi'!$B$1:$AI$700,MATCH(I$1,'Tillförd energi'!$B$1:$AQ$1,0),FALSE)</f>
        <v>0</v>
      </c>
      <c r="J235">
        <f>VLOOKUP($B235,'Tillförd energi'!$B$1:$AI$700,MATCH(J$1,'Tillförd energi'!$B$1:$AQ$1,0),FALSE)</f>
        <v>0</v>
      </c>
      <c r="K235">
        <v>0</v>
      </c>
      <c r="L235">
        <f>VLOOKUP($B235,'Tillförd energi'!$B$1:$AI$700,MATCH(L$1,'Tillförd energi'!$B$1:$AQ$1,0),FALSE)</f>
        <v>0</v>
      </c>
      <c r="M235">
        <f>VLOOKUP($B235,'Tillförd energi'!$B$1:$AI$700,MATCH(M$1,'Tillförd energi'!$B$1:$AQ$1,0),FALSE)</f>
        <v>0</v>
      </c>
      <c r="N235">
        <f>VLOOKUP($B235,'Tillförd energi'!$B$1:$AI$700,MATCH(N$1,'Tillförd energi'!$B$1:$AQ$1,0),FALSE)</f>
        <v>0</v>
      </c>
      <c r="O235">
        <f>VLOOKUP($B235,'Tillförd energi'!$B$1:$AI$700,MATCH(O$1,'Tillförd energi'!$B$1:$AQ$1,0),FALSE)</f>
        <v>0</v>
      </c>
      <c r="P235">
        <f>VLOOKUP($B235,'Tillförd energi'!$B$1:$AI$700,MATCH(P$1,'Tillförd energi'!$B$1:$AQ$1,0),FALSE)</f>
        <v>0</v>
      </c>
      <c r="Q235">
        <f>VLOOKUP($B235,'Tillförd energi'!$B$1:$AI$700,MATCH(Q$1,'Tillförd energi'!$B$1:$AQ$1,0),FALSE)</f>
        <v>0</v>
      </c>
      <c r="R235">
        <f>VLOOKUP($B235,'Tillförd energi'!$B$1:$AI$700,MATCH(R$1,'Tillförd energi'!$B$1:$AQ$1,0),FALSE)</f>
        <v>0</v>
      </c>
      <c r="S235">
        <f>VLOOKUP($B235,'Tillförd energi'!$B$1:$AI$700,MATCH(S$1,'Tillförd energi'!$B$1:$AQ$1,0),FALSE)</f>
        <v>0</v>
      </c>
      <c r="T235">
        <f>VLOOKUP($B235,'Tillförd energi'!$B$1:$AI$700,MATCH(T$1,'Tillförd energi'!$B$1:$AQ$1,0),FALSE)</f>
        <v>0</v>
      </c>
      <c r="U235">
        <f>VLOOKUP($B235,'Tillförd energi'!$B$1:$AI$700,MATCH(U$1,'Tillförd energi'!$B$1:$AQ$1,0),FALSE)</f>
        <v>0</v>
      </c>
      <c r="V235">
        <f>VLOOKUP($B235,'Tillförd energi'!$B$1:$AI$700,MATCH(V$1,'Tillförd energi'!$B$1:$AQ$1,0),FALSE)</f>
        <v>0</v>
      </c>
      <c r="W235">
        <f>VLOOKUP($B235,'Tillförd energi'!$B$1:$AI$700,MATCH(W$1,'Tillförd energi'!$B$1:$AQ$1,0),FALSE)</f>
        <v>0</v>
      </c>
      <c r="X235">
        <f>VLOOKUP($B235,'Tillförd energi'!$B$1:$AI$700,MATCH(X$1,'Tillförd energi'!$B$1:$AQ$1,0),FALSE)</f>
        <v>0</v>
      </c>
      <c r="Y235">
        <f>VLOOKUP($B235,'Tillförd energi'!$B$1:$AI$700,MATCH(Y$1,'Tillförd energi'!$B$1:$AQ$1,0),FALSE)</f>
        <v>0</v>
      </c>
      <c r="Z235">
        <f>VLOOKUP($B235,'Tillförd energi'!$B$1:$AI$700,MATCH(Z$1,'Tillförd energi'!$B$1:$AQ$1,0),FALSE)</f>
        <v>0</v>
      </c>
      <c r="AA235">
        <f>VLOOKUP($B235,'Tillförd energi'!$B$1:$AI$700,MATCH(AA$1,'Tillförd energi'!$B$1:$AQ$1,0),FALSE)</f>
        <v>0</v>
      </c>
      <c r="AB235">
        <f>VLOOKUP($B235,'Tillförd energi'!$B$1:$AI$700,MATCH(AB$1,'Tillförd energi'!$B$1:$AQ$1,0),FALSE)</f>
        <v>0</v>
      </c>
      <c r="AC235">
        <f>VLOOKUP($B235,'Tillförd energi'!$B$1:$AI$700,MATCH(AC$1,'Tillförd energi'!$B$1:$AQ$1,0),FALSE)</f>
        <v>0</v>
      </c>
      <c r="AD235">
        <f>VLOOKUP($B235,'Tillförd energi'!$B$1:$AI$700,MATCH(AD$1,'Tillförd energi'!$B$1:$AQ$1,0),FALSE)</f>
        <v>0</v>
      </c>
      <c r="AE235">
        <f>VLOOKUP($B235,'Tillförd energi'!$B$1:$AI$700,MATCH(AE$1,'Tillförd energi'!$B$1:$AQ$1,0),FALSE)</f>
        <v>0</v>
      </c>
      <c r="AF235">
        <f>VLOOKUP($B235,'Tillförd energi'!$B$1:$AI$700,MATCH(AF$1,'Tillförd energi'!$B$1:$AQ$1,0),FALSE)</f>
        <v>0</v>
      </c>
      <c r="AG235">
        <f>IFERROR(VLOOKUP(B235,Miljö!$B$1:$AC$550,MATCH("Köpt mängd produktionsspecifik fjärrvärme:",Miljö!$B$1:$AC$1,0),FALSE)/1,0)</f>
        <v>0</v>
      </c>
      <c r="AI235">
        <f t="shared" si="58"/>
        <v>0</v>
      </c>
      <c r="AJ235">
        <f t="shared" si="59"/>
        <v>0</v>
      </c>
      <c r="AK235" t="str">
        <f>IF(ISERROR(1/VLOOKUP($B235,Leveranser!$B$1:$S$500,MATCH("såld värme (gwh)",Leveranser!$B$1:$S$1,0),FALSE)),"",VLOOKUP($B235,Leveranser!$B$1:$S$500,MATCH("såld värme (gwh)",Leveranser!$B$1:$S$1,0),FALSE))</f>
        <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195" t="str">
        <f t="shared" si="60"/>
        <v/>
      </c>
      <c r="AP235" t="str">
        <f>IFERROR(VLOOKUP($B235,Miljövärden!$B$2:$H$550,7,FALSE),"Nej, saknas")</f>
        <v>Nej</v>
      </c>
      <c r="AQ235" t="str">
        <f>IFERROR(VLOOKUP($B235,Miljövärden!$B$2:$H$550,6,FALSE),"Nej, saknas")</f>
        <v>Nej</v>
      </c>
      <c r="AU235">
        <f t="shared" si="61"/>
        <v>0</v>
      </c>
      <c r="AV235">
        <f t="shared" si="62"/>
        <v>0</v>
      </c>
      <c r="AW235">
        <f t="shared" si="63"/>
        <v>0</v>
      </c>
      <c r="AX235">
        <f t="shared" si="64"/>
        <v>0</v>
      </c>
      <c r="AZ235">
        <f t="shared" si="65"/>
        <v>0</v>
      </c>
      <c r="BC235">
        <f t="shared" si="66"/>
        <v>0</v>
      </c>
      <c r="BD235">
        <f t="shared" si="67"/>
        <v>0</v>
      </c>
      <c r="BE235">
        <f t="shared" si="68"/>
        <v>0</v>
      </c>
      <c r="BF235">
        <f t="shared" si="69"/>
        <v>0</v>
      </c>
      <c r="BG235">
        <f t="shared" si="70"/>
        <v>0</v>
      </c>
      <c r="BH235">
        <f t="shared" si="71"/>
        <v>0</v>
      </c>
      <c r="BJ235" s="195" t="e">
        <f t="shared" si="72"/>
        <v>#DIV/0!</v>
      </c>
      <c r="BK235" s="195" t="e">
        <f t="shared" si="73"/>
        <v>#DIV/0!</v>
      </c>
      <c r="BL235" s="195" t="e">
        <f t="shared" si="74"/>
        <v>#DIV/0!</v>
      </c>
      <c r="BM235" s="195" t="e">
        <f t="shared" si="75"/>
        <v>#DIV/0!</v>
      </c>
      <c r="BN235" s="195" t="e">
        <f t="shared" si="76"/>
        <v>#DIV/0!</v>
      </c>
    </row>
    <row r="236" spans="1:66" x14ac:dyDescent="0.25">
      <c r="A236" s="2" t="s">
        <v>374</v>
      </c>
      <c r="B236" s="2" t="s">
        <v>373</v>
      </c>
      <c r="C236">
        <f>VLOOKUP($B236,'Tillförd energi'!$B$1:$AI$700,MATCH(C$1,'Tillförd energi'!$B$1:$AQ$1,0),FALSE)</f>
        <v>0</v>
      </c>
      <c r="D236">
        <f>VLOOKUP($B236,'Tillförd energi'!$B$1:$AI$700,MATCH(D$1,'Tillförd energi'!$B$1:$AQ$1,0),FALSE)</f>
        <v>0</v>
      </c>
      <c r="E236">
        <f>VLOOKUP($B236,'Tillförd energi'!$B$1:$AI$700,MATCH(E$1,'Tillförd energi'!$B$1:$AQ$1,0),FALSE)</f>
        <v>0</v>
      </c>
      <c r="F236">
        <f>VLOOKUP($B236,'Tillförd energi'!$B$1:$AI$700,MATCH(F$1,'Tillförd energi'!$B$1:$AQ$1,0),FALSE)</f>
        <v>0</v>
      </c>
      <c r="G236">
        <f>VLOOKUP($B236,'Tillförd energi'!$B$1:$AI$700,MATCH(G$1,'Tillförd energi'!$B$1:$AQ$1,0),FALSE)</f>
        <v>0</v>
      </c>
      <c r="H236">
        <f>VLOOKUP($B236,'Tillförd energi'!$B$1:$AI$700,MATCH(H$1,'Tillförd energi'!$B$1:$AQ$1,0),FALSE)</f>
        <v>0</v>
      </c>
      <c r="I236">
        <f>VLOOKUP($B236,'Tillförd energi'!$B$1:$AI$700,MATCH(I$1,'Tillförd energi'!$B$1:$AQ$1,0),FALSE)</f>
        <v>0</v>
      </c>
      <c r="J236">
        <f>VLOOKUP($B236,'Tillförd energi'!$B$1:$AI$700,MATCH(J$1,'Tillförd energi'!$B$1:$AQ$1,0),FALSE)</f>
        <v>0</v>
      </c>
      <c r="K236">
        <v>0</v>
      </c>
      <c r="L236">
        <f>VLOOKUP($B236,'Tillförd energi'!$B$1:$AI$700,MATCH(L$1,'Tillförd energi'!$B$1:$AQ$1,0),FALSE)</f>
        <v>0</v>
      </c>
      <c r="M236">
        <f>VLOOKUP($B236,'Tillförd energi'!$B$1:$AI$700,MATCH(M$1,'Tillförd energi'!$B$1:$AQ$1,0),FALSE)</f>
        <v>0</v>
      </c>
      <c r="N236">
        <f>VLOOKUP($B236,'Tillförd energi'!$B$1:$AI$700,MATCH(N$1,'Tillförd energi'!$B$1:$AQ$1,0),FALSE)</f>
        <v>0</v>
      </c>
      <c r="O236">
        <f>VLOOKUP($B236,'Tillförd energi'!$B$1:$AI$700,MATCH(O$1,'Tillförd energi'!$B$1:$AQ$1,0),FALSE)</f>
        <v>0</v>
      </c>
      <c r="P236">
        <f>VLOOKUP($B236,'Tillförd energi'!$B$1:$AI$700,MATCH(P$1,'Tillförd energi'!$B$1:$AQ$1,0),FALSE)</f>
        <v>0</v>
      </c>
      <c r="Q236">
        <f>VLOOKUP($B236,'Tillförd energi'!$B$1:$AI$700,MATCH(Q$1,'Tillförd energi'!$B$1:$AQ$1,0),FALSE)</f>
        <v>0</v>
      </c>
      <c r="R236">
        <f>VLOOKUP($B236,'Tillförd energi'!$B$1:$AI$700,MATCH(R$1,'Tillförd energi'!$B$1:$AQ$1,0),FALSE)</f>
        <v>0</v>
      </c>
      <c r="S236">
        <f>VLOOKUP($B236,'Tillförd energi'!$B$1:$AI$700,MATCH(S$1,'Tillförd energi'!$B$1:$AQ$1,0),FALSE)</f>
        <v>0</v>
      </c>
      <c r="T236">
        <f>VLOOKUP($B236,'Tillförd energi'!$B$1:$AI$700,MATCH(T$1,'Tillförd energi'!$B$1:$AQ$1,0),FALSE)</f>
        <v>0</v>
      </c>
      <c r="U236">
        <f>VLOOKUP($B236,'Tillförd energi'!$B$1:$AI$700,MATCH(U$1,'Tillförd energi'!$B$1:$AQ$1,0),FALSE)</f>
        <v>0</v>
      </c>
      <c r="V236">
        <f>VLOOKUP($B236,'Tillförd energi'!$B$1:$AI$700,MATCH(V$1,'Tillförd energi'!$B$1:$AQ$1,0),FALSE)</f>
        <v>0</v>
      </c>
      <c r="W236">
        <f>VLOOKUP($B236,'Tillförd energi'!$B$1:$AI$700,MATCH(W$1,'Tillförd energi'!$B$1:$AQ$1,0),FALSE)</f>
        <v>0</v>
      </c>
      <c r="X236">
        <f>VLOOKUP($B236,'Tillförd energi'!$B$1:$AI$700,MATCH(X$1,'Tillförd energi'!$B$1:$AQ$1,0),FALSE)</f>
        <v>0</v>
      </c>
      <c r="Y236">
        <f>VLOOKUP($B236,'Tillförd energi'!$B$1:$AI$700,MATCH(Y$1,'Tillförd energi'!$B$1:$AQ$1,0),FALSE)</f>
        <v>0</v>
      </c>
      <c r="Z236">
        <f>VLOOKUP($B236,'Tillförd energi'!$B$1:$AI$700,MATCH(Z$1,'Tillförd energi'!$B$1:$AQ$1,0),FALSE)</f>
        <v>0</v>
      </c>
      <c r="AA236">
        <f>VLOOKUP($B236,'Tillförd energi'!$B$1:$AI$700,MATCH(AA$1,'Tillförd energi'!$B$1:$AQ$1,0),FALSE)</f>
        <v>0</v>
      </c>
      <c r="AB236">
        <f>VLOOKUP($B236,'Tillförd energi'!$B$1:$AI$700,MATCH(AB$1,'Tillförd energi'!$B$1:$AQ$1,0),FALSE)</f>
        <v>0</v>
      </c>
      <c r="AC236">
        <f>VLOOKUP($B236,'Tillförd energi'!$B$1:$AI$700,MATCH(AC$1,'Tillförd energi'!$B$1:$AQ$1,0),FALSE)</f>
        <v>0</v>
      </c>
      <c r="AD236">
        <f>VLOOKUP($B236,'Tillförd energi'!$B$1:$AI$700,MATCH(AD$1,'Tillförd energi'!$B$1:$AQ$1,0),FALSE)</f>
        <v>0</v>
      </c>
      <c r="AE236">
        <f>VLOOKUP($B236,'Tillförd energi'!$B$1:$AI$700,MATCH(AE$1,'Tillförd energi'!$B$1:$AQ$1,0),FALSE)</f>
        <v>0</v>
      </c>
      <c r="AF236">
        <f>VLOOKUP($B236,'Tillförd energi'!$B$1:$AI$700,MATCH(AF$1,'Tillförd energi'!$B$1:$AQ$1,0),FALSE)</f>
        <v>0</v>
      </c>
      <c r="AG236">
        <f>IFERROR(VLOOKUP(B236,Miljö!$B$1:$AC$550,MATCH("Köpt mängd produktionsspecifik fjärrvärme:",Miljö!$B$1:$AC$1,0),FALSE)/1,0)</f>
        <v>0</v>
      </c>
      <c r="AI236">
        <f t="shared" si="58"/>
        <v>0</v>
      </c>
      <c r="AJ236">
        <f t="shared" si="59"/>
        <v>0</v>
      </c>
      <c r="AK236" t="str">
        <f>IF(ISERROR(1/VLOOKUP($B236,Leveranser!$B$1:$S$500,MATCH("såld värme (gwh)",Leveranser!$B$1:$S$1,0),FALSE)),"",VLOOKUP($B236,Leveranser!$B$1:$S$500,MATCH("såld värme (gwh)",Leveranser!$B$1:$S$1,0),FALSE))</f>
        <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195" t="str">
        <f t="shared" si="60"/>
        <v/>
      </c>
      <c r="AP236" t="str">
        <f>IFERROR(VLOOKUP($B236,Miljövärden!$B$2:$H$550,7,FALSE),"Nej, saknas")</f>
        <v>Nej</v>
      </c>
      <c r="AQ236" t="str">
        <f>IFERROR(VLOOKUP($B236,Miljövärden!$B$2:$H$550,6,FALSE),"Nej, saknas")</f>
        <v>Nej</v>
      </c>
      <c r="AU236">
        <f t="shared" si="61"/>
        <v>0</v>
      </c>
      <c r="AV236">
        <f t="shared" si="62"/>
        <v>0</v>
      </c>
      <c r="AW236">
        <f t="shared" si="63"/>
        <v>0</v>
      </c>
      <c r="AX236">
        <f t="shared" si="64"/>
        <v>0</v>
      </c>
      <c r="AZ236">
        <f t="shared" si="65"/>
        <v>0</v>
      </c>
      <c r="BC236">
        <f t="shared" si="66"/>
        <v>0</v>
      </c>
      <c r="BD236">
        <f t="shared" si="67"/>
        <v>0</v>
      </c>
      <c r="BE236">
        <f t="shared" si="68"/>
        <v>0</v>
      </c>
      <c r="BF236">
        <f t="shared" si="69"/>
        <v>0</v>
      </c>
      <c r="BG236">
        <f t="shared" si="70"/>
        <v>0</v>
      </c>
      <c r="BH236">
        <f t="shared" si="71"/>
        <v>0</v>
      </c>
      <c r="BJ236" s="195" t="e">
        <f t="shared" si="72"/>
        <v>#DIV/0!</v>
      </c>
      <c r="BK236" s="195" t="e">
        <f t="shared" si="73"/>
        <v>#DIV/0!</v>
      </c>
      <c r="BL236" s="195" t="e">
        <f t="shared" si="74"/>
        <v>#DIV/0!</v>
      </c>
      <c r="BM236" s="195" t="e">
        <f t="shared" si="75"/>
        <v>#DIV/0!</v>
      </c>
      <c r="BN236" s="195" t="e">
        <f t="shared" si="76"/>
        <v>#DIV/0!</v>
      </c>
    </row>
    <row r="237" spans="1:66" x14ac:dyDescent="0.25">
      <c r="A237" s="2" t="s">
        <v>377</v>
      </c>
      <c r="B237" s="2" t="s">
        <v>378</v>
      </c>
      <c r="C237">
        <f>VLOOKUP($B237,'Tillförd energi'!$B$1:$AI$700,MATCH(C$1,'Tillförd energi'!$B$1:$AQ$1,0),FALSE)</f>
        <v>0</v>
      </c>
      <c r="D237">
        <f>VLOOKUP($B237,'Tillförd energi'!$B$1:$AI$700,MATCH(D$1,'Tillförd energi'!$B$1:$AQ$1,0),FALSE)</f>
        <v>0</v>
      </c>
      <c r="E237">
        <f>VLOOKUP($B237,'Tillförd energi'!$B$1:$AI$700,MATCH(E$1,'Tillförd energi'!$B$1:$AQ$1,0),FALSE)</f>
        <v>0</v>
      </c>
      <c r="F237">
        <f>VLOOKUP($B237,'Tillförd energi'!$B$1:$AI$700,MATCH(F$1,'Tillförd energi'!$B$1:$AQ$1,0),FALSE)</f>
        <v>0</v>
      </c>
      <c r="G237">
        <f>VLOOKUP($B237,'Tillförd energi'!$B$1:$AI$700,MATCH(G$1,'Tillförd energi'!$B$1:$AQ$1,0),FALSE)</f>
        <v>0</v>
      </c>
      <c r="H237">
        <f>VLOOKUP($B237,'Tillförd energi'!$B$1:$AI$700,MATCH(H$1,'Tillförd energi'!$B$1:$AQ$1,0),FALSE)</f>
        <v>0</v>
      </c>
      <c r="I237">
        <f>VLOOKUP($B237,'Tillförd energi'!$B$1:$AI$700,MATCH(I$1,'Tillförd energi'!$B$1:$AQ$1,0),FALSE)</f>
        <v>0</v>
      </c>
      <c r="J237">
        <f>VLOOKUP($B237,'Tillförd energi'!$B$1:$AI$700,MATCH(J$1,'Tillförd energi'!$B$1:$AQ$1,0),FALSE)</f>
        <v>0</v>
      </c>
      <c r="K237">
        <v>0</v>
      </c>
      <c r="L237">
        <f>VLOOKUP($B237,'Tillförd energi'!$B$1:$AI$700,MATCH(L$1,'Tillförd energi'!$B$1:$AQ$1,0),FALSE)</f>
        <v>0</v>
      </c>
      <c r="M237">
        <f>VLOOKUP($B237,'Tillförd energi'!$B$1:$AI$700,MATCH(M$1,'Tillförd energi'!$B$1:$AQ$1,0),FALSE)</f>
        <v>0</v>
      </c>
      <c r="N237">
        <f>VLOOKUP($B237,'Tillförd energi'!$B$1:$AI$700,MATCH(N$1,'Tillförd energi'!$B$1:$AQ$1,0),FALSE)</f>
        <v>0</v>
      </c>
      <c r="O237">
        <f>VLOOKUP($B237,'Tillförd energi'!$B$1:$AI$700,MATCH(O$1,'Tillförd energi'!$B$1:$AQ$1,0),FALSE)</f>
        <v>0</v>
      </c>
      <c r="P237">
        <f>VLOOKUP($B237,'Tillförd energi'!$B$1:$AI$700,MATCH(P$1,'Tillförd energi'!$B$1:$AQ$1,0),FALSE)</f>
        <v>0</v>
      </c>
      <c r="Q237">
        <f>VLOOKUP($B237,'Tillförd energi'!$B$1:$AI$700,MATCH(Q$1,'Tillförd energi'!$B$1:$AQ$1,0),FALSE)</f>
        <v>0</v>
      </c>
      <c r="R237">
        <f>VLOOKUP($B237,'Tillförd energi'!$B$1:$AI$700,MATCH(R$1,'Tillförd energi'!$B$1:$AQ$1,0),FALSE)</f>
        <v>0</v>
      </c>
      <c r="S237">
        <f>VLOOKUP($B237,'Tillförd energi'!$B$1:$AI$700,MATCH(S$1,'Tillförd energi'!$B$1:$AQ$1,0),FALSE)</f>
        <v>0</v>
      </c>
      <c r="T237">
        <f>VLOOKUP($B237,'Tillförd energi'!$B$1:$AI$700,MATCH(T$1,'Tillförd energi'!$B$1:$AQ$1,0),FALSE)</f>
        <v>0</v>
      </c>
      <c r="U237">
        <f>VLOOKUP($B237,'Tillförd energi'!$B$1:$AI$700,MATCH(U$1,'Tillförd energi'!$B$1:$AQ$1,0),FALSE)</f>
        <v>0</v>
      </c>
      <c r="V237">
        <f>VLOOKUP($B237,'Tillförd energi'!$B$1:$AI$700,MATCH(V$1,'Tillförd energi'!$B$1:$AQ$1,0),FALSE)</f>
        <v>0</v>
      </c>
      <c r="W237">
        <f>VLOOKUP($B237,'Tillförd energi'!$B$1:$AI$700,MATCH(W$1,'Tillförd energi'!$B$1:$AQ$1,0),FALSE)</f>
        <v>0</v>
      </c>
      <c r="X237">
        <f>VLOOKUP($B237,'Tillförd energi'!$B$1:$AI$700,MATCH(X$1,'Tillförd energi'!$B$1:$AQ$1,0),FALSE)</f>
        <v>0</v>
      </c>
      <c r="Y237">
        <f>VLOOKUP($B237,'Tillförd energi'!$B$1:$AI$700,MATCH(Y$1,'Tillförd energi'!$B$1:$AQ$1,0),FALSE)</f>
        <v>0</v>
      </c>
      <c r="Z237">
        <f>VLOOKUP($B237,'Tillförd energi'!$B$1:$AI$700,MATCH(Z$1,'Tillförd energi'!$B$1:$AQ$1,0),FALSE)</f>
        <v>0</v>
      </c>
      <c r="AA237">
        <f>VLOOKUP($B237,'Tillförd energi'!$B$1:$AI$700,MATCH(AA$1,'Tillförd energi'!$B$1:$AQ$1,0),FALSE)</f>
        <v>0</v>
      </c>
      <c r="AB237">
        <f>VLOOKUP($B237,'Tillförd energi'!$B$1:$AI$700,MATCH(AB$1,'Tillförd energi'!$B$1:$AQ$1,0),FALSE)</f>
        <v>0</v>
      </c>
      <c r="AC237">
        <f>VLOOKUP($B237,'Tillförd energi'!$B$1:$AI$700,MATCH(AC$1,'Tillförd energi'!$B$1:$AQ$1,0),FALSE)</f>
        <v>0</v>
      </c>
      <c r="AD237">
        <f>VLOOKUP($B237,'Tillförd energi'!$B$1:$AI$700,MATCH(AD$1,'Tillförd energi'!$B$1:$AQ$1,0),FALSE)</f>
        <v>0</v>
      </c>
      <c r="AE237">
        <f>VLOOKUP($B237,'Tillförd energi'!$B$1:$AI$700,MATCH(AE$1,'Tillförd energi'!$B$1:$AQ$1,0),FALSE)</f>
        <v>0</v>
      </c>
      <c r="AF237">
        <f>VLOOKUP($B237,'Tillförd energi'!$B$1:$AI$700,MATCH(AF$1,'Tillförd energi'!$B$1:$AQ$1,0),FALSE)</f>
        <v>0</v>
      </c>
      <c r="AG237">
        <f>IFERROR(VLOOKUP(B237,Miljö!$B$1:$AC$550,MATCH("Köpt mängd produktionsspecifik fjärrvärme:",Miljö!$B$1:$AC$1,0),FALSE)/1,0)</f>
        <v>0</v>
      </c>
      <c r="AI237">
        <f t="shared" si="58"/>
        <v>0</v>
      </c>
      <c r="AJ237">
        <f t="shared" si="59"/>
        <v>0</v>
      </c>
      <c r="AK237" t="str">
        <f>IF(ISERROR(1/VLOOKUP($B237,Leveranser!$B$1:$S$500,MATCH("såld värme (gwh)",Leveranser!$B$1:$S$1,0),FALSE)),"",VLOOKUP($B237,Leveranser!$B$1:$S$500,MATCH("såld värme (gwh)",Leveranser!$B$1:$S$1,0),FALSE))</f>
        <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195" t="str">
        <f t="shared" si="60"/>
        <v/>
      </c>
      <c r="AP237" t="str">
        <f>IFERROR(VLOOKUP($B237,Miljövärden!$B$2:$H$550,7,FALSE),"Nej, saknas")</f>
        <v>Nej</v>
      </c>
      <c r="AQ237" t="str">
        <f>IFERROR(VLOOKUP($B237,Miljövärden!$B$2:$H$550,6,FALSE),"Nej, saknas")</f>
        <v>Nej</v>
      </c>
      <c r="AU237">
        <f t="shared" si="61"/>
        <v>0</v>
      </c>
      <c r="AV237">
        <f t="shared" si="62"/>
        <v>0</v>
      </c>
      <c r="AW237">
        <f t="shared" si="63"/>
        <v>0</v>
      </c>
      <c r="AX237">
        <f t="shared" si="64"/>
        <v>0</v>
      </c>
      <c r="AZ237">
        <f t="shared" si="65"/>
        <v>0</v>
      </c>
      <c r="BC237">
        <f t="shared" si="66"/>
        <v>0</v>
      </c>
      <c r="BD237">
        <f t="shared" si="67"/>
        <v>0</v>
      </c>
      <c r="BE237">
        <f t="shared" si="68"/>
        <v>0</v>
      </c>
      <c r="BF237">
        <f t="shared" si="69"/>
        <v>0</v>
      </c>
      <c r="BG237">
        <f t="shared" si="70"/>
        <v>0</v>
      </c>
      <c r="BH237">
        <f t="shared" si="71"/>
        <v>0</v>
      </c>
      <c r="BJ237" s="195" t="e">
        <f t="shared" si="72"/>
        <v>#DIV/0!</v>
      </c>
      <c r="BK237" s="195" t="e">
        <f t="shared" si="73"/>
        <v>#DIV/0!</v>
      </c>
      <c r="BL237" s="195" t="e">
        <f t="shared" si="74"/>
        <v>#DIV/0!</v>
      </c>
      <c r="BM237" s="195" t="e">
        <f t="shared" si="75"/>
        <v>#DIV/0!</v>
      </c>
      <c r="BN237" s="195" t="e">
        <f t="shared" si="76"/>
        <v>#DIV/0!</v>
      </c>
    </row>
    <row r="238" spans="1:66" x14ac:dyDescent="0.25">
      <c r="A238" s="2" t="s">
        <v>379</v>
      </c>
      <c r="B238" s="2" t="s">
        <v>380</v>
      </c>
      <c r="C238">
        <f>VLOOKUP($B238,'Tillförd energi'!$B$1:$AI$700,MATCH(C$1,'Tillförd energi'!$B$1:$AQ$1,0),FALSE)</f>
        <v>0</v>
      </c>
      <c r="D238">
        <f>VLOOKUP($B238,'Tillförd energi'!$B$1:$AI$700,MATCH(D$1,'Tillförd energi'!$B$1:$AQ$1,0),FALSE)</f>
        <v>13.343</v>
      </c>
      <c r="E238">
        <f>VLOOKUP($B238,'Tillförd energi'!$B$1:$AI$700,MATCH(E$1,'Tillförd energi'!$B$1:$AQ$1,0),FALSE)</f>
        <v>0</v>
      </c>
      <c r="F238">
        <f>VLOOKUP($B238,'Tillförd energi'!$B$1:$AI$700,MATCH(F$1,'Tillförd energi'!$B$1:$AQ$1,0),FALSE)</f>
        <v>23.661000000000001</v>
      </c>
      <c r="G238">
        <f>VLOOKUP($B238,'Tillförd energi'!$B$1:$AI$700,MATCH(G$1,'Tillförd energi'!$B$1:$AQ$1,0),FALSE)</f>
        <v>0</v>
      </c>
      <c r="H238">
        <f>VLOOKUP($B238,'Tillförd energi'!$B$1:$AI$700,MATCH(H$1,'Tillförd energi'!$B$1:$AQ$1,0),FALSE)</f>
        <v>0</v>
      </c>
      <c r="I238">
        <f>VLOOKUP($B238,'Tillförd energi'!$B$1:$AI$700,MATCH(I$1,'Tillförd energi'!$B$1:$AQ$1,0),FALSE)</f>
        <v>0</v>
      </c>
      <c r="J238">
        <f>VLOOKUP($B238,'Tillförd energi'!$B$1:$AI$700,MATCH(J$1,'Tillförd energi'!$B$1:$AQ$1,0),FALSE)</f>
        <v>0</v>
      </c>
      <c r="K238">
        <v>0</v>
      </c>
      <c r="L238">
        <f>VLOOKUP($B238,'Tillförd energi'!$B$1:$AI$700,MATCH(L$1,'Tillförd energi'!$B$1:$AQ$1,0),FALSE)</f>
        <v>0</v>
      </c>
      <c r="M238">
        <f>VLOOKUP($B238,'Tillförd energi'!$B$1:$AI$700,MATCH(M$1,'Tillförd energi'!$B$1:$AQ$1,0),FALSE)</f>
        <v>0</v>
      </c>
      <c r="N238">
        <f>VLOOKUP($B238,'Tillförd energi'!$B$1:$AI$700,MATCH(N$1,'Tillförd energi'!$B$1:$AQ$1,0),FALSE)</f>
        <v>0</v>
      </c>
      <c r="O238">
        <f>VLOOKUP($B238,'Tillförd energi'!$B$1:$AI$700,MATCH(O$1,'Tillförd energi'!$B$1:$AQ$1,0),FALSE)</f>
        <v>0</v>
      </c>
      <c r="P238">
        <f>VLOOKUP($B238,'Tillförd energi'!$B$1:$AI$700,MATCH(P$1,'Tillförd energi'!$B$1:$AQ$1,0),FALSE)</f>
        <v>0</v>
      </c>
      <c r="Q238">
        <f>VLOOKUP($B238,'Tillförd energi'!$B$1:$AI$700,MATCH(Q$1,'Tillförd energi'!$B$1:$AQ$1,0),FALSE)</f>
        <v>0</v>
      </c>
      <c r="R238">
        <f>VLOOKUP($B238,'Tillförd energi'!$B$1:$AI$700,MATCH(R$1,'Tillförd energi'!$B$1:$AQ$1,0),FALSE)</f>
        <v>0</v>
      </c>
      <c r="S238">
        <f>VLOOKUP($B238,'Tillförd energi'!$B$1:$AI$700,MATCH(S$1,'Tillförd energi'!$B$1:$AQ$1,0),FALSE)</f>
        <v>0</v>
      </c>
      <c r="T238">
        <f>VLOOKUP($B238,'Tillförd energi'!$B$1:$AI$700,MATCH(T$1,'Tillförd energi'!$B$1:$AQ$1,0),FALSE)</f>
        <v>293.72899999999998</v>
      </c>
      <c r="U238">
        <f>VLOOKUP($B238,'Tillförd energi'!$B$1:$AI$700,MATCH(U$1,'Tillförd energi'!$B$1:$AQ$1,0),FALSE)</f>
        <v>0</v>
      </c>
      <c r="V238">
        <f>VLOOKUP($B238,'Tillförd energi'!$B$1:$AI$700,MATCH(V$1,'Tillförd energi'!$B$1:$AQ$1,0),FALSE)</f>
        <v>12.827999999999999</v>
      </c>
      <c r="W238">
        <f>VLOOKUP($B238,'Tillförd energi'!$B$1:$AI$700,MATCH(W$1,'Tillförd energi'!$B$1:$AQ$1,0),FALSE)</f>
        <v>0.82299999999999995</v>
      </c>
      <c r="X238">
        <f>VLOOKUP($B238,'Tillförd energi'!$B$1:$AI$700,MATCH(X$1,'Tillförd energi'!$B$1:$AQ$1,0),FALSE)</f>
        <v>0</v>
      </c>
      <c r="Y238">
        <f>VLOOKUP($B238,'Tillförd energi'!$B$1:$AI$700,MATCH(Y$1,'Tillförd energi'!$B$1:$AQ$1,0),FALSE)</f>
        <v>0</v>
      </c>
      <c r="Z238">
        <f>VLOOKUP($B238,'Tillförd energi'!$B$1:$AI$700,MATCH(Z$1,'Tillförd energi'!$B$1:$AQ$1,0),FALSE)</f>
        <v>0</v>
      </c>
      <c r="AA238">
        <f>VLOOKUP($B238,'Tillförd energi'!$B$1:$AI$700,MATCH(AA$1,'Tillförd energi'!$B$1:$AQ$1,0),FALSE)</f>
        <v>160.87200000000001</v>
      </c>
      <c r="AB238">
        <f>VLOOKUP($B238,'Tillförd energi'!$B$1:$AI$700,MATCH(AB$1,'Tillförd energi'!$B$1:$AQ$1,0),FALSE)</f>
        <v>317.96199999999999</v>
      </c>
      <c r="AC238">
        <f>VLOOKUP($B238,'Tillförd energi'!$B$1:$AI$700,MATCH(AC$1,'Tillförd energi'!$B$1:$AQ$1,0),FALSE)</f>
        <v>0</v>
      </c>
      <c r="AD238">
        <f>VLOOKUP($B238,'Tillförd energi'!$B$1:$AI$700,MATCH(AD$1,'Tillförd energi'!$B$1:$AQ$1,0),FALSE)</f>
        <v>0.06</v>
      </c>
      <c r="AE238">
        <f>VLOOKUP($B238,'Tillförd energi'!$B$1:$AI$700,MATCH(AE$1,'Tillförd energi'!$B$1:$AQ$1,0),FALSE)</f>
        <v>0</v>
      </c>
      <c r="AF238">
        <f>VLOOKUP($B238,'Tillförd energi'!$B$1:$AI$700,MATCH(AF$1,'Tillförd energi'!$B$1:$AQ$1,0),FALSE)</f>
        <v>16.335000000000001</v>
      </c>
      <c r="AG238">
        <f>IFERROR(VLOOKUP(B238,Miljö!$B$1:$AC$550,MATCH("Köpt mängd produktionsspecifik fjärrvärme:",Miljö!$B$1:$AC$1,0),FALSE)/1,0)</f>
        <v>269.75900000000001</v>
      </c>
      <c r="AI238">
        <f t="shared" si="58"/>
        <v>839.61299999999994</v>
      </c>
      <c r="AJ238">
        <f t="shared" si="59"/>
        <v>1109.3719999999998</v>
      </c>
      <c r="AK238">
        <f>IF(ISERROR(1/VLOOKUP($B238,Leveranser!$B$1:$S$500,MATCH("såld värme (gwh)",Leveranser!$B$1:$S$1,0),FALSE)),"",VLOOKUP($B238,Leveranser!$B$1:$S$500,MATCH("såld värme (gwh)",Leveranser!$B$1:$S$1,0),FALSE))</f>
        <v>1021</v>
      </c>
      <c r="AL238">
        <f>VLOOKUP($B238,Leveranser!$B$1:$Y$500,MATCH("Totalt såld fjärrvärme till andra fjärrvärmeföretag",Leveranser!$B$1:$AA$1,0),FALSE)</f>
        <v>0.4</v>
      </c>
      <c r="AM238">
        <f>IF(ISERROR(1/VLOOKUP($B238,Miljö!$B$1:$S$500,MATCH("Såld mängd produktionsspecifik fjärrvärme (GWh)",Miljö!$B$1:$R$1,0),FALSE)),0,VLOOKUP($B238,Miljö!$B$1:$S$500,MATCH("Såld mängd produktionsspecifik fjärrvärme (GWh)",Miljö!$B$1:$R$1,0),FALSE))</f>
        <v>4.4050000000000002</v>
      </c>
      <c r="AN238" s="195">
        <f t="shared" si="60"/>
        <v>0.92034051697717278</v>
      </c>
      <c r="AP238" t="str">
        <f>IFERROR(VLOOKUP($B238,Miljövärden!$B$2:$H$550,7,FALSE),"Nej, saknas")</f>
        <v>Ja</v>
      </c>
      <c r="AQ238" t="str">
        <f>IFERROR(VLOOKUP($B238,Miljövärden!$B$2:$H$550,6,FALSE),"Nej, saknas")</f>
        <v>Ja</v>
      </c>
      <c r="AU238">
        <f t="shared" si="61"/>
        <v>177.20700000000002</v>
      </c>
      <c r="AV238">
        <f t="shared" si="62"/>
        <v>0</v>
      </c>
      <c r="AW238">
        <f t="shared" si="63"/>
        <v>0</v>
      </c>
      <c r="AX238">
        <f t="shared" si="64"/>
        <v>293.72899999999998</v>
      </c>
      <c r="AZ238">
        <f t="shared" si="65"/>
        <v>307.37999999999994</v>
      </c>
      <c r="BC238">
        <f t="shared" si="66"/>
        <v>37.004000000000005</v>
      </c>
      <c r="BD238">
        <f t="shared" si="67"/>
        <v>0</v>
      </c>
      <c r="BE238">
        <f t="shared" si="68"/>
        <v>307.37999999999994</v>
      </c>
      <c r="BF238">
        <f t="shared" si="69"/>
        <v>318.02199999999999</v>
      </c>
      <c r="BG238">
        <f t="shared" si="70"/>
        <v>446.96600000000001</v>
      </c>
      <c r="BH238">
        <f t="shared" si="71"/>
        <v>1109.3719999999998</v>
      </c>
      <c r="BJ238" s="195">
        <f t="shared" si="72"/>
        <v>3.3355808511482184E-2</v>
      </c>
      <c r="BK238" s="195">
        <f t="shared" si="73"/>
        <v>0</v>
      </c>
      <c r="BL238" s="195">
        <f t="shared" si="74"/>
        <v>0.27707567885253997</v>
      </c>
      <c r="BM238" s="195">
        <f t="shared" si="75"/>
        <v>0.28666849352606705</v>
      </c>
      <c r="BN238" s="195">
        <f t="shared" si="76"/>
        <v>0.40290001910991091</v>
      </c>
    </row>
    <row r="239" spans="1:66" x14ac:dyDescent="0.25">
      <c r="A239" s="2" t="s">
        <v>381</v>
      </c>
      <c r="B239" s="2" t="s">
        <v>382</v>
      </c>
      <c r="C239">
        <f>VLOOKUP($B239,'Tillförd energi'!$B$1:$AI$700,MATCH(C$1,'Tillförd energi'!$B$1:$AQ$1,0),FALSE)</f>
        <v>0</v>
      </c>
      <c r="D239">
        <f>VLOOKUP($B239,'Tillförd energi'!$B$1:$AI$700,MATCH(D$1,'Tillförd energi'!$B$1:$AQ$1,0),FALSE)</f>
        <v>0</v>
      </c>
      <c r="E239">
        <f>VLOOKUP($B239,'Tillförd energi'!$B$1:$AI$700,MATCH(E$1,'Tillförd energi'!$B$1:$AQ$1,0),FALSE)</f>
        <v>0</v>
      </c>
      <c r="F239">
        <f>VLOOKUP($B239,'Tillförd energi'!$B$1:$AI$700,MATCH(F$1,'Tillförd energi'!$B$1:$AQ$1,0),FALSE)</f>
        <v>0</v>
      </c>
      <c r="G239">
        <f>VLOOKUP($B239,'Tillförd energi'!$B$1:$AI$700,MATCH(G$1,'Tillförd energi'!$B$1:$AQ$1,0),FALSE)</f>
        <v>0</v>
      </c>
      <c r="H239">
        <f>VLOOKUP($B239,'Tillförd energi'!$B$1:$AI$700,MATCH(H$1,'Tillförd energi'!$B$1:$AQ$1,0),FALSE)</f>
        <v>0</v>
      </c>
      <c r="I239">
        <f>VLOOKUP($B239,'Tillförd energi'!$B$1:$AI$700,MATCH(I$1,'Tillförd energi'!$B$1:$AQ$1,0),FALSE)</f>
        <v>0</v>
      </c>
      <c r="J239">
        <f>VLOOKUP($B239,'Tillförd energi'!$B$1:$AI$700,MATCH(J$1,'Tillförd energi'!$B$1:$AQ$1,0),FALSE)</f>
        <v>0</v>
      </c>
      <c r="K239">
        <v>0</v>
      </c>
      <c r="L239">
        <f>VLOOKUP($B239,'Tillförd energi'!$B$1:$AI$700,MATCH(L$1,'Tillförd energi'!$B$1:$AQ$1,0),FALSE)</f>
        <v>0</v>
      </c>
      <c r="M239">
        <f>VLOOKUP($B239,'Tillförd energi'!$B$1:$AI$700,MATCH(M$1,'Tillförd energi'!$B$1:$AQ$1,0),FALSE)</f>
        <v>0</v>
      </c>
      <c r="N239">
        <f>VLOOKUP($B239,'Tillförd energi'!$B$1:$AI$700,MATCH(N$1,'Tillförd energi'!$B$1:$AQ$1,0),FALSE)</f>
        <v>0</v>
      </c>
      <c r="O239">
        <f>VLOOKUP($B239,'Tillförd energi'!$B$1:$AI$700,MATCH(O$1,'Tillförd energi'!$B$1:$AQ$1,0),FALSE)</f>
        <v>0</v>
      </c>
      <c r="P239">
        <f>VLOOKUP($B239,'Tillförd energi'!$B$1:$AI$700,MATCH(P$1,'Tillförd energi'!$B$1:$AQ$1,0),FALSE)</f>
        <v>0</v>
      </c>
      <c r="Q239">
        <f>VLOOKUP($B239,'Tillförd energi'!$B$1:$AI$700,MATCH(Q$1,'Tillförd energi'!$B$1:$AQ$1,0),FALSE)</f>
        <v>0</v>
      </c>
      <c r="R239">
        <f>VLOOKUP($B239,'Tillförd energi'!$B$1:$AI$700,MATCH(R$1,'Tillförd energi'!$B$1:$AQ$1,0),FALSE)</f>
        <v>16.876000000000001</v>
      </c>
      <c r="S239">
        <f>VLOOKUP($B239,'Tillförd energi'!$B$1:$AI$700,MATCH(S$1,'Tillförd energi'!$B$1:$AQ$1,0),FALSE)</f>
        <v>0</v>
      </c>
      <c r="T239">
        <f>VLOOKUP($B239,'Tillförd energi'!$B$1:$AI$700,MATCH(T$1,'Tillförd energi'!$B$1:$AQ$1,0),FALSE)</f>
        <v>0</v>
      </c>
      <c r="U239">
        <f>VLOOKUP($B239,'Tillförd energi'!$B$1:$AI$700,MATCH(U$1,'Tillförd energi'!$B$1:$AQ$1,0),FALSE)</f>
        <v>0</v>
      </c>
      <c r="V239">
        <f>VLOOKUP($B239,'Tillförd energi'!$B$1:$AI$700,MATCH(V$1,'Tillförd energi'!$B$1:$AQ$1,0),FALSE)</f>
        <v>0</v>
      </c>
      <c r="W239">
        <f>VLOOKUP($B239,'Tillförd energi'!$B$1:$AI$700,MATCH(W$1,'Tillförd energi'!$B$1:$AQ$1,0),FALSE)</f>
        <v>0</v>
      </c>
      <c r="X239">
        <f>VLOOKUP($B239,'Tillförd energi'!$B$1:$AI$700,MATCH(X$1,'Tillförd energi'!$B$1:$AQ$1,0),FALSE)</f>
        <v>0</v>
      </c>
      <c r="Y239">
        <f>VLOOKUP($B239,'Tillförd energi'!$B$1:$AI$700,MATCH(Y$1,'Tillförd energi'!$B$1:$AQ$1,0),FALSE)</f>
        <v>0</v>
      </c>
      <c r="Z239">
        <f>VLOOKUP($B239,'Tillförd energi'!$B$1:$AI$700,MATCH(Z$1,'Tillförd energi'!$B$1:$AQ$1,0),FALSE)</f>
        <v>0</v>
      </c>
      <c r="AA239">
        <f>VLOOKUP($B239,'Tillförd energi'!$B$1:$AI$700,MATCH(AA$1,'Tillförd energi'!$B$1:$AQ$1,0),FALSE)</f>
        <v>0</v>
      </c>
      <c r="AB239">
        <f>VLOOKUP($B239,'Tillförd energi'!$B$1:$AI$700,MATCH(AB$1,'Tillförd energi'!$B$1:$AQ$1,0),FALSE)</f>
        <v>0</v>
      </c>
      <c r="AC239">
        <f>VLOOKUP($B239,'Tillförd energi'!$B$1:$AI$700,MATCH(AC$1,'Tillförd energi'!$B$1:$AQ$1,0),FALSE)</f>
        <v>0</v>
      </c>
      <c r="AD239">
        <f>VLOOKUP($B239,'Tillförd energi'!$B$1:$AI$700,MATCH(AD$1,'Tillförd energi'!$B$1:$AQ$1,0),FALSE)</f>
        <v>3.976</v>
      </c>
      <c r="AE239">
        <f>VLOOKUP($B239,'Tillförd energi'!$B$1:$AI$700,MATCH(AE$1,'Tillförd energi'!$B$1:$AQ$1,0),FALSE)</f>
        <v>0</v>
      </c>
      <c r="AF239">
        <f>VLOOKUP($B239,'Tillförd energi'!$B$1:$AI$700,MATCH(AF$1,'Tillförd energi'!$B$1:$AQ$1,0),FALSE)</f>
        <v>0.53100000000000003</v>
      </c>
      <c r="AG239">
        <f>IFERROR(VLOOKUP(B239,Miljö!$B$1:$AC$550,MATCH("Köpt mängd produktionsspecifik fjärrvärme:",Miljö!$B$1:$AC$1,0),FALSE)/1,0)</f>
        <v>0</v>
      </c>
      <c r="AI239">
        <f t="shared" si="58"/>
        <v>21.382999999999999</v>
      </c>
      <c r="AJ239">
        <f t="shared" si="59"/>
        <v>21.382999999999999</v>
      </c>
      <c r="AK239">
        <f>IF(ISERROR(1/VLOOKUP($B239,Leveranser!$B$1:$S$500,MATCH("såld värme (gwh)",Leveranser!$B$1:$S$1,0),FALSE)),"",VLOOKUP($B239,Leveranser!$B$1:$S$500,MATCH("såld värme (gwh)",Leveranser!$B$1:$S$1,0),FALSE))</f>
        <v>17.007999999999999</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195">
        <f t="shared" si="60"/>
        <v>0.79539821353411588</v>
      </c>
      <c r="AP239" t="str">
        <f>IFERROR(VLOOKUP($B239,Miljövärden!$B$2:$H$550,7,FALSE),"Nej, saknas")</f>
        <v>Ja</v>
      </c>
      <c r="AQ239" t="str">
        <f>IFERROR(VLOOKUP($B239,Miljövärden!$B$2:$H$550,6,FALSE),"Nej, saknas")</f>
        <v>Nej</v>
      </c>
      <c r="AU239">
        <f t="shared" si="61"/>
        <v>0.53100000000000003</v>
      </c>
      <c r="AV239">
        <f t="shared" si="62"/>
        <v>0</v>
      </c>
      <c r="AW239">
        <f t="shared" si="63"/>
        <v>0</v>
      </c>
      <c r="AX239">
        <f t="shared" si="64"/>
        <v>16.876000000000001</v>
      </c>
      <c r="AZ239">
        <f t="shared" si="65"/>
        <v>16.876000000000001</v>
      </c>
      <c r="BC239">
        <f t="shared" si="66"/>
        <v>0</v>
      </c>
      <c r="BD239">
        <f t="shared" si="67"/>
        <v>0</v>
      </c>
      <c r="BE239">
        <f t="shared" si="68"/>
        <v>16.876000000000001</v>
      </c>
      <c r="BF239">
        <f t="shared" si="69"/>
        <v>3.976</v>
      </c>
      <c r="BG239">
        <f t="shared" si="70"/>
        <v>0.53100000000000003</v>
      </c>
      <c r="BH239">
        <f t="shared" si="71"/>
        <v>21.382999999999999</v>
      </c>
      <c r="BJ239" s="195">
        <f t="shared" si="72"/>
        <v>0</v>
      </c>
      <c r="BK239" s="195">
        <f t="shared" si="73"/>
        <v>0</v>
      </c>
      <c r="BL239" s="195">
        <f t="shared" si="74"/>
        <v>0.78922508534817393</v>
      </c>
      <c r="BM239" s="195">
        <f t="shared" si="75"/>
        <v>0.1859421035401955</v>
      </c>
      <c r="BN239" s="195">
        <f t="shared" si="76"/>
        <v>2.4832811111630736E-2</v>
      </c>
    </row>
    <row r="240" spans="1:66" x14ac:dyDescent="0.25">
      <c r="A240" s="2" t="s">
        <v>381</v>
      </c>
      <c r="B240" s="2" t="s">
        <v>383</v>
      </c>
      <c r="C240">
        <f>VLOOKUP($B240,'Tillförd energi'!$B$1:$AI$700,MATCH(C$1,'Tillförd energi'!$B$1:$AQ$1,0),FALSE)</f>
        <v>0</v>
      </c>
      <c r="D240">
        <f>VLOOKUP($B240,'Tillförd energi'!$B$1:$AI$700,MATCH(D$1,'Tillförd energi'!$B$1:$AQ$1,0),FALSE)</f>
        <v>0.79600000000000004</v>
      </c>
      <c r="E240">
        <f>VLOOKUP($B240,'Tillförd energi'!$B$1:$AI$700,MATCH(E$1,'Tillförd energi'!$B$1:$AQ$1,0),FALSE)</f>
        <v>0</v>
      </c>
      <c r="F240">
        <f>VLOOKUP($B240,'Tillförd energi'!$B$1:$AI$700,MATCH(F$1,'Tillförd energi'!$B$1:$AQ$1,0),FALSE)</f>
        <v>0</v>
      </c>
      <c r="G240">
        <f>VLOOKUP($B240,'Tillförd energi'!$B$1:$AI$700,MATCH(G$1,'Tillförd energi'!$B$1:$AQ$1,0),FALSE)</f>
        <v>0</v>
      </c>
      <c r="H240">
        <f>VLOOKUP($B240,'Tillförd energi'!$B$1:$AI$700,MATCH(H$1,'Tillförd energi'!$B$1:$AQ$1,0),FALSE)</f>
        <v>0</v>
      </c>
      <c r="I240">
        <f>VLOOKUP($B240,'Tillförd energi'!$B$1:$AI$700,MATCH(I$1,'Tillförd energi'!$B$1:$AQ$1,0),FALSE)</f>
        <v>0</v>
      </c>
      <c r="J240">
        <f>VLOOKUP($B240,'Tillförd energi'!$B$1:$AI$700,MATCH(J$1,'Tillförd energi'!$B$1:$AQ$1,0),FALSE)</f>
        <v>0</v>
      </c>
      <c r="K240">
        <v>0</v>
      </c>
      <c r="L240">
        <f>VLOOKUP($B240,'Tillförd energi'!$B$1:$AI$700,MATCH(L$1,'Tillförd energi'!$B$1:$AQ$1,0),FALSE)</f>
        <v>0</v>
      </c>
      <c r="M240">
        <f>VLOOKUP($B240,'Tillförd energi'!$B$1:$AI$700,MATCH(M$1,'Tillförd energi'!$B$1:$AQ$1,0),FALSE)</f>
        <v>2.2294100000000001</v>
      </c>
      <c r="N240">
        <f>VLOOKUP($B240,'Tillförd energi'!$B$1:$AI$700,MATCH(N$1,'Tillförd energi'!$B$1:$AQ$1,0),FALSE)</f>
        <v>73.738699999999994</v>
      </c>
      <c r="O240">
        <f>VLOOKUP($B240,'Tillförd energi'!$B$1:$AI$700,MATCH(O$1,'Tillförd energi'!$B$1:$AQ$1,0),FALSE)</f>
        <v>0</v>
      </c>
      <c r="P240">
        <f>VLOOKUP($B240,'Tillförd energi'!$B$1:$AI$700,MATCH(P$1,'Tillförd energi'!$B$1:$AQ$1,0),FALSE)</f>
        <v>52.091299999999997</v>
      </c>
      <c r="Q240">
        <f>VLOOKUP($B240,'Tillförd energi'!$B$1:$AI$700,MATCH(Q$1,'Tillförd energi'!$B$1:$AQ$1,0),FALSE)</f>
        <v>0</v>
      </c>
      <c r="R240">
        <f>VLOOKUP($B240,'Tillförd energi'!$B$1:$AI$700,MATCH(R$1,'Tillförd energi'!$B$1:$AQ$1,0),FALSE)</f>
        <v>0</v>
      </c>
      <c r="S240">
        <f>VLOOKUP($B240,'Tillförd energi'!$B$1:$AI$700,MATCH(S$1,'Tillförd energi'!$B$1:$AQ$1,0),FALSE)</f>
        <v>0</v>
      </c>
      <c r="T240">
        <f>VLOOKUP($B240,'Tillförd energi'!$B$1:$AI$700,MATCH(T$1,'Tillförd energi'!$B$1:$AQ$1,0),FALSE)</f>
        <v>0</v>
      </c>
      <c r="U240">
        <f>VLOOKUP($B240,'Tillförd energi'!$B$1:$AI$700,MATCH(U$1,'Tillförd energi'!$B$1:$AQ$1,0),FALSE)</f>
        <v>0</v>
      </c>
      <c r="V240">
        <f>VLOOKUP($B240,'Tillförd energi'!$B$1:$AI$700,MATCH(V$1,'Tillförd energi'!$B$1:$AQ$1,0),FALSE)</f>
        <v>0</v>
      </c>
      <c r="W240">
        <f>VLOOKUP($B240,'Tillförd energi'!$B$1:$AI$700,MATCH(W$1,'Tillförd energi'!$B$1:$AQ$1,0),FALSE)</f>
        <v>0</v>
      </c>
      <c r="X240">
        <f>VLOOKUP($B240,'Tillförd energi'!$B$1:$AI$700,MATCH(X$1,'Tillförd energi'!$B$1:$AQ$1,0),FALSE)</f>
        <v>0</v>
      </c>
      <c r="Y240">
        <f>VLOOKUP($B240,'Tillförd energi'!$B$1:$AI$700,MATCH(Y$1,'Tillförd energi'!$B$1:$AQ$1,0),FALSE)</f>
        <v>0</v>
      </c>
      <c r="Z240">
        <f>VLOOKUP($B240,'Tillförd energi'!$B$1:$AI$700,MATCH(Z$1,'Tillförd energi'!$B$1:$AQ$1,0),FALSE)</f>
        <v>1E-3</v>
      </c>
      <c r="AA240">
        <f>VLOOKUP($B240,'Tillförd energi'!$B$1:$AI$700,MATCH(AA$1,'Tillförd energi'!$B$1:$AQ$1,0),FALSE)</f>
        <v>0</v>
      </c>
      <c r="AB240">
        <f>VLOOKUP($B240,'Tillförd energi'!$B$1:$AI$700,MATCH(AB$1,'Tillförd energi'!$B$1:$AQ$1,0),FALSE)</f>
        <v>0</v>
      </c>
      <c r="AC240">
        <f>VLOOKUP($B240,'Tillförd energi'!$B$1:$AI$700,MATCH(AC$1,'Tillförd energi'!$B$1:$AQ$1,0),FALSE)</f>
        <v>27.434000000000001</v>
      </c>
      <c r="AD240">
        <f>VLOOKUP($B240,'Tillförd energi'!$B$1:$AI$700,MATCH(AD$1,'Tillförd energi'!$B$1:$AQ$1,0),FALSE)</f>
        <v>0</v>
      </c>
      <c r="AE240">
        <f>VLOOKUP($B240,'Tillförd energi'!$B$1:$AI$700,MATCH(AE$1,'Tillförd energi'!$B$1:$AQ$1,0),FALSE)</f>
        <v>0</v>
      </c>
      <c r="AF240">
        <f>VLOOKUP($B240,'Tillförd energi'!$B$1:$AI$700,MATCH(AF$1,'Tillförd energi'!$B$1:$AQ$1,0),FALSE)</f>
        <v>4.5190400000000004</v>
      </c>
      <c r="AG240">
        <f>IFERROR(VLOOKUP(B240,Miljö!$B$1:$AC$550,MATCH("Köpt mängd produktionsspecifik fjärrvärme:",Miljö!$B$1:$AC$1,0),FALSE)/1,0)</f>
        <v>0</v>
      </c>
      <c r="AI240">
        <f t="shared" si="58"/>
        <v>160.80944999999997</v>
      </c>
      <c r="AJ240">
        <f t="shared" si="59"/>
        <v>160.80944999999997</v>
      </c>
      <c r="AK240">
        <f>IF(ISERROR(1/VLOOKUP($B240,Leveranser!$B$1:$S$500,MATCH("såld värme (gwh)",Leveranser!$B$1:$S$1,0),FALSE)),"",VLOOKUP($B240,Leveranser!$B$1:$S$500,MATCH("såld värme (gwh)",Leveranser!$B$1:$S$1,0),FALSE))</f>
        <v>122.11499999999999</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195">
        <f t="shared" si="60"/>
        <v>0.75937701422397763</v>
      </c>
      <c r="AP240" t="str">
        <f>IFERROR(VLOOKUP($B240,Miljövärden!$B$2:$H$550,7,FALSE),"Nej, saknas")</f>
        <v>Ja</v>
      </c>
      <c r="AQ240" t="str">
        <f>IFERROR(VLOOKUP($B240,Miljövärden!$B$2:$H$550,6,FALSE),"Nej, saknas")</f>
        <v>Nej</v>
      </c>
      <c r="AU240">
        <f t="shared" si="61"/>
        <v>4.5200400000000007</v>
      </c>
      <c r="AV240">
        <f t="shared" si="62"/>
        <v>0</v>
      </c>
      <c r="AW240">
        <f t="shared" si="63"/>
        <v>128.05940999999999</v>
      </c>
      <c r="AX240">
        <f t="shared" si="64"/>
        <v>0</v>
      </c>
      <c r="AZ240">
        <f t="shared" si="65"/>
        <v>128.05940999999999</v>
      </c>
      <c r="BC240">
        <f t="shared" si="66"/>
        <v>0.79600000000000004</v>
      </c>
      <c r="BD240">
        <f t="shared" si="67"/>
        <v>0</v>
      </c>
      <c r="BE240">
        <f t="shared" si="68"/>
        <v>128.05940999999999</v>
      </c>
      <c r="BF240">
        <f t="shared" si="69"/>
        <v>27.434000000000001</v>
      </c>
      <c r="BG240">
        <f t="shared" si="70"/>
        <v>4.5200400000000007</v>
      </c>
      <c r="BH240">
        <f t="shared" si="71"/>
        <v>160.80944999999997</v>
      </c>
      <c r="BJ240" s="195">
        <f t="shared" si="72"/>
        <v>4.9499578538450334E-3</v>
      </c>
      <c r="BK240" s="195">
        <f t="shared" si="73"/>
        <v>0</v>
      </c>
      <c r="BL240" s="195">
        <f t="shared" si="74"/>
        <v>0.79634256568877027</v>
      </c>
      <c r="BM240" s="195">
        <f t="shared" si="75"/>
        <v>0.17059942683716664</v>
      </c>
      <c r="BN240" s="195">
        <f t="shared" si="76"/>
        <v>2.8108049620218224E-2</v>
      </c>
    </row>
    <row r="241" spans="1:66" x14ac:dyDescent="0.25">
      <c r="A241" s="2" t="s">
        <v>381</v>
      </c>
      <c r="B241" s="2" t="s">
        <v>384</v>
      </c>
      <c r="C241">
        <f>VLOOKUP($B241,'Tillförd energi'!$B$1:$AI$700,MATCH(C$1,'Tillförd energi'!$B$1:$AQ$1,0),FALSE)</f>
        <v>0</v>
      </c>
      <c r="D241">
        <f>VLOOKUP($B241,'Tillförd energi'!$B$1:$AI$700,MATCH(D$1,'Tillförd energi'!$B$1:$AQ$1,0),FALSE)</f>
        <v>1.298</v>
      </c>
      <c r="E241">
        <f>VLOOKUP($B241,'Tillförd energi'!$B$1:$AI$700,MATCH(E$1,'Tillförd energi'!$B$1:$AQ$1,0),FALSE)</f>
        <v>0</v>
      </c>
      <c r="F241">
        <f>VLOOKUP($B241,'Tillförd energi'!$B$1:$AI$700,MATCH(F$1,'Tillförd energi'!$B$1:$AQ$1,0),FALSE)</f>
        <v>0</v>
      </c>
      <c r="G241">
        <f>VLOOKUP($B241,'Tillförd energi'!$B$1:$AI$700,MATCH(G$1,'Tillförd energi'!$B$1:$AQ$1,0),FALSE)</f>
        <v>0</v>
      </c>
      <c r="H241">
        <f>VLOOKUP($B241,'Tillförd energi'!$B$1:$AI$700,MATCH(H$1,'Tillförd energi'!$B$1:$AQ$1,0),FALSE)</f>
        <v>0</v>
      </c>
      <c r="I241">
        <f>VLOOKUP($B241,'Tillförd energi'!$B$1:$AI$700,MATCH(I$1,'Tillförd energi'!$B$1:$AQ$1,0),FALSE)</f>
        <v>0</v>
      </c>
      <c r="J241">
        <f>VLOOKUP($B241,'Tillförd energi'!$B$1:$AI$700,MATCH(J$1,'Tillförd energi'!$B$1:$AQ$1,0),FALSE)</f>
        <v>0</v>
      </c>
      <c r="K241">
        <v>0</v>
      </c>
      <c r="L241">
        <f>VLOOKUP($B241,'Tillförd energi'!$B$1:$AI$700,MATCH(L$1,'Tillförd energi'!$B$1:$AQ$1,0),FALSE)</f>
        <v>0</v>
      </c>
      <c r="M241">
        <f>VLOOKUP($B241,'Tillförd energi'!$B$1:$AI$700,MATCH(M$1,'Tillförd energi'!$B$1:$AQ$1,0),FALSE)</f>
        <v>0</v>
      </c>
      <c r="N241">
        <f>VLOOKUP($B241,'Tillförd energi'!$B$1:$AI$700,MATCH(N$1,'Tillförd energi'!$B$1:$AQ$1,0),FALSE)</f>
        <v>0</v>
      </c>
      <c r="O241">
        <f>VLOOKUP($B241,'Tillförd energi'!$B$1:$AI$700,MATCH(O$1,'Tillförd energi'!$B$1:$AQ$1,0),FALSE)</f>
        <v>0</v>
      </c>
      <c r="P241">
        <f>VLOOKUP($B241,'Tillförd energi'!$B$1:$AI$700,MATCH(P$1,'Tillförd energi'!$B$1:$AQ$1,0),FALSE)</f>
        <v>21.08</v>
      </c>
      <c r="Q241">
        <f>VLOOKUP($B241,'Tillförd energi'!$B$1:$AI$700,MATCH(Q$1,'Tillförd energi'!$B$1:$AQ$1,0),FALSE)</f>
        <v>0</v>
      </c>
      <c r="R241">
        <f>VLOOKUP($B241,'Tillförd energi'!$B$1:$AI$700,MATCH(R$1,'Tillförd energi'!$B$1:$AQ$1,0),FALSE)</f>
        <v>0</v>
      </c>
      <c r="S241">
        <f>VLOOKUP($B241,'Tillförd energi'!$B$1:$AI$700,MATCH(S$1,'Tillförd energi'!$B$1:$AQ$1,0),FALSE)</f>
        <v>0</v>
      </c>
      <c r="T241">
        <f>VLOOKUP($B241,'Tillförd energi'!$B$1:$AI$700,MATCH(T$1,'Tillförd energi'!$B$1:$AQ$1,0),FALSE)</f>
        <v>0</v>
      </c>
      <c r="U241">
        <f>VLOOKUP($B241,'Tillförd energi'!$B$1:$AI$700,MATCH(U$1,'Tillförd energi'!$B$1:$AQ$1,0),FALSE)</f>
        <v>0</v>
      </c>
      <c r="V241">
        <f>VLOOKUP($B241,'Tillförd energi'!$B$1:$AI$700,MATCH(V$1,'Tillförd energi'!$B$1:$AQ$1,0),FALSE)</f>
        <v>0</v>
      </c>
      <c r="W241">
        <f>VLOOKUP($B241,'Tillförd energi'!$B$1:$AI$700,MATCH(W$1,'Tillförd energi'!$B$1:$AQ$1,0),FALSE)</f>
        <v>0</v>
      </c>
      <c r="X241">
        <f>VLOOKUP($B241,'Tillförd energi'!$B$1:$AI$700,MATCH(X$1,'Tillförd energi'!$B$1:$AQ$1,0),FALSE)</f>
        <v>0</v>
      </c>
      <c r="Y241">
        <f>VLOOKUP($B241,'Tillförd energi'!$B$1:$AI$700,MATCH(Y$1,'Tillförd energi'!$B$1:$AQ$1,0),FALSE)</f>
        <v>0</v>
      </c>
      <c r="Z241">
        <f>VLOOKUP($B241,'Tillförd energi'!$B$1:$AI$700,MATCH(Z$1,'Tillförd energi'!$B$1:$AQ$1,0),FALSE)</f>
        <v>0.72799999999999998</v>
      </c>
      <c r="AA241">
        <f>VLOOKUP($B241,'Tillförd energi'!$B$1:$AI$700,MATCH(AA$1,'Tillförd energi'!$B$1:$AQ$1,0),FALSE)</f>
        <v>0</v>
      </c>
      <c r="AB241">
        <f>VLOOKUP($B241,'Tillförd energi'!$B$1:$AI$700,MATCH(AB$1,'Tillförd energi'!$B$1:$AQ$1,0),FALSE)</f>
        <v>0</v>
      </c>
      <c r="AC241">
        <f>VLOOKUP($B241,'Tillförd energi'!$B$1:$AI$700,MATCH(AC$1,'Tillförd energi'!$B$1:$AQ$1,0),FALSE)</f>
        <v>3.1080000000000001</v>
      </c>
      <c r="AD241">
        <f>VLOOKUP($B241,'Tillförd energi'!$B$1:$AI$700,MATCH(AD$1,'Tillförd energi'!$B$1:$AQ$1,0),FALSE)</f>
        <v>0</v>
      </c>
      <c r="AE241">
        <f>VLOOKUP($B241,'Tillförd energi'!$B$1:$AI$700,MATCH(AE$1,'Tillförd energi'!$B$1:$AQ$1,0),FALSE)</f>
        <v>0</v>
      </c>
      <c r="AF241">
        <f>VLOOKUP($B241,'Tillförd energi'!$B$1:$AI$700,MATCH(AF$1,'Tillförd energi'!$B$1:$AQ$1,0),FALSE)</f>
        <v>0.61499999999999999</v>
      </c>
      <c r="AG241">
        <f>IFERROR(VLOOKUP(B241,Miljö!$B$1:$AC$550,MATCH("Köpt mängd produktionsspecifik fjärrvärme:",Miljö!$B$1:$AC$1,0),FALSE)/1,0)</f>
        <v>0</v>
      </c>
      <c r="AI241">
        <f t="shared" si="58"/>
        <v>26.829000000000001</v>
      </c>
      <c r="AJ241">
        <f t="shared" si="59"/>
        <v>26.829000000000001</v>
      </c>
      <c r="AK241">
        <f>IF(ISERROR(1/VLOOKUP($B241,Leveranser!$B$1:$S$500,MATCH("såld värme (gwh)",Leveranser!$B$1:$S$1,0),FALSE)),"",VLOOKUP($B241,Leveranser!$B$1:$S$500,MATCH("såld värme (gwh)",Leveranser!$B$1:$S$1,0),FALSE))</f>
        <v>17.367000000000001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195">
        <f t="shared" si="60"/>
        <v>0.64732192776473219</v>
      </c>
      <c r="AP241" t="str">
        <f>IFERROR(VLOOKUP($B241,Miljövärden!$B$2:$H$550,7,FALSE),"Nej, saknas")</f>
        <v>Ja</v>
      </c>
      <c r="AQ241" t="str">
        <f>IFERROR(VLOOKUP($B241,Miljövärden!$B$2:$H$550,6,FALSE),"Nej, saknas")</f>
        <v>Nej</v>
      </c>
      <c r="AU241">
        <f t="shared" si="61"/>
        <v>1.343</v>
      </c>
      <c r="AV241">
        <f t="shared" si="62"/>
        <v>0</v>
      </c>
      <c r="AW241">
        <f t="shared" si="63"/>
        <v>21.08</v>
      </c>
      <c r="AX241">
        <f t="shared" si="64"/>
        <v>0</v>
      </c>
      <c r="AZ241">
        <f t="shared" si="65"/>
        <v>21.08</v>
      </c>
      <c r="BC241">
        <f t="shared" si="66"/>
        <v>1.298</v>
      </c>
      <c r="BD241">
        <f t="shared" si="67"/>
        <v>0</v>
      </c>
      <c r="BE241">
        <f t="shared" si="68"/>
        <v>21.08</v>
      </c>
      <c r="BF241">
        <f t="shared" si="69"/>
        <v>3.1080000000000001</v>
      </c>
      <c r="BG241">
        <f t="shared" si="70"/>
        <v>1.343</v>
      </c>
      <c r="BH241">
        <f t="shared" si="71"/>
        <v>26.829000000000001</v>
      </c>
      <c r="BJ241" s="195">
        <f t="shared" si="72"/>
        <v>4.8380483804838052E-2</v>
      </c>
      <c r="BK241" s="195">
        <f t="shared" si="73"/>
        <v>0</v>
      </c>
      <c r="BL241" s="195">
        <f t="shared" si="74"/>
        <v>0.78571694807857162</v>
      </c>
      <c r="BM241" s="195">
        <f t="shared" si="75"/>
        <v>0.11584479481158448</v>
      </c>
      <c r="BN241" s="195">
        <f t="shared" si="76"/>
        <v>5.0057773305005777E-2</v>
      </c>
    </row>
    <row r="242" spans="1:66" x14ac:dyDescent="0.25">
      <c r="A242" s="2" t="s">
        <v>385</v>
      </c>
      <c r="B242" s="2" t="s">
        <v>386</v>
      </c>
      <c r="C242">
        <f>VLOOKUP($B242,'Tillförd energi'!$B$1:$AI$700,MATCH(C$1,'Tillförd energi'!$B$1:$AQ$1,0),FALSE)</f>
        <v>0</v>
      </c>
      <c r="D242">
        <f>VLOOKUP($B242,'Tillförd energi'!$B$1:$AI$700,MATCH(D$1,'Tillförd energi'!$B$1:$AQ$1,0),FALSE)</f>
        <v>0</v>
      </c>
      <c r="E242">
        <f>VLOOKUP($B242,'Tillförd energi'!$B$1:$AI$700,MATCH(E$1,'Tillförd energi'!$B$1:$AQ$1,0),FALSE)</f>
        <v>0</v>
      </c>
      <c r="F242">
        <f>VLOOKUP($B242,'Tillförd energi'!$B$1:$AI$700,MATCH(F$1,'Tillförd energi'!$B$1:$AQ$1,0),FALSE)</f>
        <v>0</v>
      </c>
      <c r="G242">
        <f>VLOOKUP($B242,'Tillförd energi'!$B$1:$AI$700,MATCH(G$1,'Tillförd energi'!$B$1:$AQ$1,0),FALSE)</f>
        <v>0</v>
      </c>
      <c r="H242">
        <f>VLOOKUP($B242,'Tillförd energi'!$B$1:$AI$700,MATCH(H$1,'Tillförd energi'!$B$1:$AQ$1,0),FALSE)</f>
        <v>0</v>
      </c>
      <c r="I242">
        <f>VLOOKUP($B242,'Tillförd energi'!$B$1:$AI$700,MATCH(I$1,'Tillförd energi'!$B$1:$AQ$1,0),FALSE)</f>
        <v>0</v>
      </c>
      <c r="J242">
        <f>VLOOKUP($B242,'Tillförd energi'!$B$1:$AI$700,MATCH(J$1,'Tillförd energi'!$B$1:$AQ$1,0),FALSE)</f>
        <v>0</v>
      </c>
      <c r="K242">
        <v>0</v>
      </c>
      <c r="L242">
        <f>VLOOKUP($B242,'Tillförd energi'!$B$1:$AI$700,MATCH(L$1,'Tillförd energi'!$B$1:$AQ$1,0),FALSE)</f>
        <v>0</v>
      </c>
      <c r="M242">
        <f>VLOOKUP($B242,'Tillförd energi'!$B$1:$AI$700,MATCH(M$1,'Tillförd energi'!$B$1:$AQ$1,0),FALSE)</f>
        <v>0</v>
      </c>
      <c r="N242">
        <f>VLOOKUP($B242,'Tillförd energi'!$B$1:$AI$700,MATCH(N$1,'Tillförd energi'!$B$1:$AQ$1,0),FALSE)</f>
        <v>0</v>
      </c>
      <c r="O242">
        <f>VLOOKUP($B242,'Tillförd energi'!$B$1:$AI$700,MATCH(O$1,'Tillförd energi'!$B$1:$AQ$1,0),FALSE)</f>
        <v>0</v>
      </c>
      <c r="P242">
        <f>VLOOKUP($B242,'Tillförd energi'!$B$1:$AI$700,MATCH(P$1,'Tillförd energi'!$B$1:$AQ$1,0),FALSE)</f>
        <v>8.9</v>
      </c>
      <c r="Q242">
        <f>VLOOKUP($B242,'Tillförd energi'!$B$1:$AI$700,MATCH(Q$1,'Tillförd energi'!$B$1:$AQ$1,0),FALSE)</f>
        <v>0</v>
      </c>
      <c r="R242">
        <f>VLOOKUP($B242,'Tillförd energi'!$B$1:$AI$700,MATCH(R$1,'Tillförd energi'!$B$1:$AQ$1,0),FALSE)</f>
        <v>1.3</v>
      </c>
      <c r="S242">
        <f>VLOOKUP($B242,'Tillförd energi'!$B$1:$AI$700,MATCH(S$1,'Tillförd energi'!$B$1:$AQ$1,0),FALSE)</f>
        <v>0</v>
      </c>
      <c r="T242">
        <f>VLOOKUP($B242,'Tillförd energi'!$B$1:$AI$700,MATCH(T$1,'Tillförd energi'!$B$1:$AQ$1,0),FALSE)</f>
        <v>0</v>
      </c>
      <c r="U242">
        <f>VLOOKUP($B242,'Tillförd energi'!$B$1:$AI$700,MATCH(U$1,'Tillförd energi'!$B$1:$AQ$1,0),FALSE)</f>
        <v>0</v>
      </c>
      <c r="V242">
        <f>VLOOKUP($B242,'Tillförd energi'!$B$1:$AI$700,MATCH(V$1,'Tillförd energi'!$B$1:$AQ$1,0),FALSE)</f>
        <v>0</v>
      </c>
      <c r="W242">
        <f>VLOOKUP($B242,'Tillförd energi'!$B$1:$AI$700,MATCH(W$1,'Tillförd energi'!$B$1:$AQ$1,0),FALSE)</f>
        <v>0</v>
      </c>
      <c r="X242">
        <f>VLOOKUP($B242,'Tillförd energi'!$B$1:$AI$700,MATCH(X$1,'Tillförd energi'!$B$1:$AQ$1,0),FALSE)</f>
        <v>0</v>
      </c>
      <c r="Y242">
        <f>VLOOKUP($B242,'Tillförd energi'!$B$1:$AI$700,MATCH(Y$1,'Tillförd energi'!$B$1:$AQ$1,0),FALSE)</f>
        <v>0</v>
      </c>
      <c r="Z242">
        <f>VLOOKUP($B242,'Tillförd energi'!$B$1:$AI$700,MATCH(Z$1,'Tillförd energi'!$B$1:$AQ$1,0),FALSE)</f>
        <v>0</v>
      </c>
      <c r="AA242">
        <f>VLOOKUP($B242,'Tillförd energi'!$B$1:$AI$700,MATCH(AA$1,'Tillförd energi'!$B$1:$AQ$1,0),FALSE)</f>
        <v>0</v>
      </c>
      <c r="AB242">
        <f>VLOOKUP($B242,'Tillförd energi'!$B$1:$AI$700,MATCH(AB$1,'Tillförd energi'!$B$1:$AQ$1,0),FALSE)</f>
        <v>0</v>
      </c>
      <c r="AC242">
        <f>VLOOKUP($B242,'Tillförd energi'!$B$1:$AI$700,MATCH(AC$1,'Tillförd energi'!$B$1:$AQ$1,0),FALSE)</f>
        <v>0</v>
      </c>
      <c r="AD242">
        <f>VLOOKUP($B242,'Tillförd energi'!$B$1:$AI$700,MATCH(AD$1,'Tillförd energi'!$B$1:$AQ$1,0),FALSE)</f>
        <v>0</v>
      </c>
      <c r="AE242">
        <f>VLOOKUP($B242,'Tillförd energi'!$B$1:$AI$700,MATCH(AE$1,'Tillförd energi'!$B$1:$AQ$1,0),FALSE)</f>
        <v>0</v>
      </c>
      <c r="AF242">
        <f>VLOOKUP($B242,'Tillförd energi'!$B$1:$AI$700,MATCH(AF$1,'Tillförd energi'!$B$1:$AQ$1,0),FALSE)</f>
        <v>0.22800000000000001</v>
      </c>
      <c r="AG242">
        <f>IFERROR(VLOOKUP(B242,Miljö!$B$1:$AC$550,MATCH("Köpt mängd produktionsspecifik fjärrvärme:",Miljö!$B$1:$AC$1,0),FALSE)/1,0)</f>
        <v>0</v>
      </c>
      <c r="AI242">
        <f t="shared" si="58"/>
        <v>10.428000000000001</v>
      </c>
      <c r="AJ242">
        <f t="shared" si="59"/>
        <v>10.428000000000001</v>
      </c>
      <c r="AK242">
        <f>IF(ISERROR(1/VLOOKUP($B242,Leveranser!$B$1:$S$500,MATCH("såld värme (gwh)",Leveranser!$B$1:$S$1,0),FALSE)),"",VLOOKUP($B242,Leveranser!$B$1:$S$500,MATCH("såld värme (gwh)",Leveranser!$B$1:$S$1,0),FALSE))</f>
        <v>7.6</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195">
        <f t="shared" si="60"/>
        <v>0.72880705792098188</v>
      </c>
      <c r="AP242" t="str">
        <f>IFERROR(VLOOKUP($B242,Miljövärden!$B$2:$H$550,7,FALSE),"Nej, saknas")</f>
        <v>Ja</v>
      </c>
      <c r="AQ242" t="str">
        <f>IFERROR(VLOOKUP($B242,Miljövärden!$B$2:$H$550,6,FALSE),"Nej, saknas")</f>
        <v>Nej</v>
      </c>
      <c r="AU242">
        <f t="shared" si="61"/>
        <v>0.22800000000000001</v>
      </c>
      <c r="AV242">
        <f t="shared" si="62"/>
        <v>0</v>
      </c>
      <c r="AW242">
        <f t="shared" si="63"/>
        <v>8.9</v>
      </c>
      <c r="AX242">
        <f t="shared" si="64"/>
        <v>1.3</v>
      </c>
      <c r="AZ242">
        <f t="shared" si="65"/>
        <v>10.200000000000001</v>
      </c>
      <c r="BC242">
        <f t="shared" si="66"/>
        <v>0</v>
      </c>
      <c r="BD242">
        <f t="shared" si="67"/>
        <v>0</v>
      </c>
      <c r="BE242">
        <f t="shared" si="68"/>
        <v>10.200000000000001</v>
      </c>
      <c r="BF242">
        <f t="shared" si="69"/>
        <v>0</v>
      </c>
      <c r="BG242">
        <f t="shared" si="70"/>
        <v>0.22800000000000001</v>
      </c>
      <c r="BH242">
        <f t="shared" si="71"/>
        <v>10.428000000000001</v>
      </c>
      <c r="BJ242" s="195">
        <f t="shared" si="72"/>
        <v>0</v>
      </c>
      <c r="BK242" s="195">
        <f t="shared" si="73"/>
        <v>0</v>
      </c>
      <c r="BL242" s="195">
        <f t="shared" si="74"/>
        <v>0.97813578826237058</v>
      </c>
      <c r="BM242" s="195">
        <f t="shared" si="75"/>
        <v>0</v>
      </c>
      <c r="BN242" s="195">
        <f t="shared" si="76"/>
        <v>2.1864211737629459E-2</v>
      </c>
    </row>
    <row r="243" spans="1:66" x14ac:dyDescent="0.25">
      <c r="A243" s="2" t="s">
        <v>387</v>
      </c>
      <c r="B243" s="2" t="s">
        <v>388</v>
      </c>
      <c r="C243">
        <f>VLOOKUP($B243,'Tillförd energi'!$B$1:$AI$700,MATCH(C$1,'Tillförd energi'!$B$1:$AQ$1,0),FALSE)</f>
        <v>0</v>
      </c>
      <c r="D243">
        <f>VLOOKUP($B243,'Tillförd energi'!$B$1:$AI$700,MATCH(D$1,'Tillförd energi'!$B$1:$AQ$1,0),FALSE)</f>
        <v>12.0397</v>
      </c>
      <c r="E243">
        <f>VLOOKUP($B243,'Tillförd energi'!$B$1:$AI$700,MATCH(E$1,'Tillförd energi'!$B$1:$AQ$1,0),FALSE)</f>
        <v>0</v>
      </c>
      <c r="F243">
        <f>VLOOKUP($B243,'Tillförd energi'!$B$1:$AI$700,MATCH(F$1,'Tillförd energi'!$B$1:$AQ$1,0),FALSE)</f>
        <v>0</v>
      </c>
      <c r="G243">
        <f>VLOOKUP($B243,'Tillförd energi'!$B$1:$AI$700,MATCH(G$1,'Tillförd energi'!$B$1:$AQ$1,0),FALSE)</f>
        <v>0</v>
      </c>
      <c r="H243">
        <f>VLOOKUP($B243,'Tillförd energi'!$B$1:$AI$700,MATCH(H$1,'Tillförd energi'!$B$1:$AQ$1,0),FALSE)</f>
        <v>0</v>
      </c>
      <c r="I243">
        <f>VLOOKUP($B243,'Tillförd energi'!$B$1:$AI$700,MATCH(I$1,'Tillförd energi'!$B$1:$AQ$1,0),FALSE)</f>
        <v>61.779000000000003</v>
      </c>
      <c r="J243">
        <f>VLOOKUP($B243,'Tillförd energi'!$B$1:$AI$700,MATCH(J$1,'Tillförd energi'!$B$1:$AQ$1,0),FALSE)</f>
        <v>0</v>
      </c>
      <c r="K243">
        <v>0</v>
      </c>
      <c r="L243">
        <f>VLOOKUP($B243,'Tillförd energi'!$B$1:$AI$700,MATCH(L$1,'Tillförd energi'!$B$1:$AQ$1,0),FALSE)</f>
        <v>0</v>
      </c>
      <c r="M243">
        <f>VLOOKUP($B243,'Tillförd energi'!$B$1:$AI$700,MATCH(M$1,'Tillförd energi'!$B$1:$AQ$1,0),FALSE)</f>
        <v>0</v>
      </c>
      <c r="N243">
        <f>VLOOKUP($B243,'Tillförd energi'!$B$1:$AI$700,MATCH(N$1,'Tillförd energi'!$B$1:$AQ$1,0),FALSE)</f>
        <v>68.5839</v>
      </c>
      <c r="O243">
        <f>VLOOKUP($B243,'Tillförd energi'!$B$1:$AI$700,MATCH(O$1,'Tillförd energi'!$B$1:$AQ$1,0),FALSE)</f>
        <v>36.028199999999998</v>
      </c>
      <c r="P243">
        <f>VLOOKUP($B243,'Tillförd energi'!$B$1:$AI$700,MATCH(P$1,'Tillförd energi'!$B$1:$AQ$1,0),FALSE)</f>
        <v>0.52088999999999996</v>
      </c>
      <c r="Q243">
        <f>VLOOKUP($B243,'Tillförd energi'!$B$1:$AI$700,MATCH(Q$1,'Tillförd energi'!$B$1:$AQ$1,0),FALSE)</f>
        <v>0</v>
      </c>
      <c r="R243">
        <f>VLOOKUP($B243,'Tillförd energi'!$B$1:$AI$700,MATCH(R$1,'Tillförd energi'!$B$1:$AQ$1,0),FALSE)</f>
        <v>0</v>
      </c>
      <c r="S243">
        <f>VLOOKUP($B243,'Tillförd energi'!$B$1:$AI$700,MATCH(S$1,'Tillförd energi'!$B$1:$AQ$1,0),FALSE)</f>
        <v>0</v>
      </c>
      <c r="T243">
        <f>VLOOKUP($B243,'Tillförd energi'!$B$1:$AI$700,MATCH(T$1,'Tillförd energi'!$B$1:$AQ$1,0),FALSE)</f>
        <v>0</v>
      </c>
      <c r="U243">
        <f>VLOOKUP($B243,'Tillförd energi'!$B$1:$AI$700,MATCH(U$1,'Tillförd energi'!$B$1:$AQ$1,0),FALSE)</f>
        <v>0</v>
      </c>
      <c r="V243">
        <f>VLOOKUP($B243,'Tillförd energi'!$B$1:$AI$700,MATCH(V$1,'Tillförd energi'!$B$1:$AQ$1,0),FALSE)</f>
        <v>0</v>
      </c>
      <c r="W243">
        <f>VLOOKUP($B243,'Tillförd energi'!$B$1:$AI$700,MATCH(W$1,'Tillförd energi'!$B$1:$AQ$1,0),FALSE)</f>
        <v>0</v>
      </c>
      <c r="X243">
        <f>VLOOKUP($B243,'Tillförd energi'!$B$1:$AI$700,MATCH(X$1,'Tillförd energi'!$B$1:$AQ$1,0),FALSE)</f>
        <v>0</v>
      </c>
      <c r="Y243">
        <f>VLOOKUP($B243,'Tillförd energi'!$B$1:$AI$700,MATCH(Y$1,'Tillförd energi'!$B$1:$AQ$1,0),FALSE)</f>
        <v>0</v>
      </c>
      <c r="Z243">
        <f>VLOOKUP($B243,'Tillförd energi'!$B$1:$AI$700,MATCH(Z$1,'Tillförd energi'!$B$1:$AQ$1,0),FALSE)</f>
        <v>0</v>
      </c>
      <c r="AA243">
        <f>VLOOKUP($B243,'Tillförd energi'!$B$1:$AI$700,MATCH(AA$1,'Tillförd energi'!$B$1:$AQ$1,0),FALSE)</f>
        <v>0</v>
      </c>
      <c r="AB243">
        <f>VLOOKUP($B243,'Tillförd energi'!$B$1:$AI$700,MATCH(AB$1,'Tillförd energi'!$B$1:$AQ$1,0),FALSE)</f>
        <v>0</v>
      </c>
      <c r="AC243">
        <f>VLOOKUP($B243,'Tillförd energi'!$B$1:$AI$700,MATCH(AC$1,'Tillförd energi'!$B$1:$AQ$1,0),FALSE)</f>
        <v>0</v>
      </c>
      <c r="AD243">
        <f>VLOOKUP($B243,'Tillförd energi'!$B$1:$AI$700,MATCH(AD$1,'Tillförd energi'!$B$1:$AQ$1,0),FALSE)</f>
        <v>0</v>
      </c>
      <c r="AE243">
        <f>VLOOKUP($B243,'Tillförd energi'!$B$1:$AI$700,MATCH(AE$1,'Tillförd energi'!$B$1:$AQ$1,0),FALSE)</f>
        <v>0</v>
      </c>
      <c r="AF243">
        <f>VLOOKUP($B243,'Tillförd energi'!$B$1:$AI$700,MATCH(AF$1,'Tillförd energi'!$B$1:$AQ$1,0),FALSE)</f>
        <v>4.4541899999999996</v>
      </c>
      <c r="AG243">
        <f>IFERROR(VLOOKUP(B243,Miljö!$B$1:$AC$550,MATCH("Köpt mängd produktionsspecifik fjärrvärme:",Miljö!$B$1:$AC$1,0),FALSE)/1,0)</f>
        <v>0</v>
      </c>
      <c r="AI243">
        <f t="shared" si="58"/>
        <v>183.40588000000002</v>
      </c>
      <c r="AJ243">
        <f t="shared" si="59"/>
        <v>183.40588000000002</v>
      </c>
      <c r="AK243">
        <f>IF(ISERROR(1/VLOOKUP($B243,Leveranser!$B$1:$S$500,MATCH("såld värme (gwh)",Leveranser!$B$1:$S$1,0),FALSE)),"",VLOOKUP($B243,Leveranser!$B$1:$S$500,MATCH("såld värme (gwh)",Leveranser!$B$1:$S$1,0),FALSE))</f>
        <v>148.6</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195">
        <f t="shared" si="60"/>
        <v>0.81022484121010718</v>
      </c>
      <c r="AP243" t="str">
        <f>IFERROR(VLOOKUP($B243,Miljövärden!$B$2:$H$550,7,FALSE),"Nej, saknas")</f>
        <v>Ja</v>
      </c>
      <c r="AQ243" t="str">
        <f>IFERROR(VLOOKUP($B243,Miljövärden!$B$2:$H$550,6,FALSE),"Nej, saknas")</f>
        <v>Ja</v>
      </c>
      <c r="AU243">
        <f t="shared" si="61"/>
        <v>4.4541899999999996</v>
      </c>
      <c r="AV243">
        <f t="shared" si="62"/>
        <v>0</v>
      </c>
      <c r="AW243">
        <f t="shared" si="63"/>
        <v>105.13298999999999</v>
      </c>
      <c r="AX243">
        <f t="shared" si="64"/>
        <v>0</v>
      </c>
      <c r="AZ243">
        <f t="shared" si="65"/>
        <v>105.13298999999999</v>
      </c>
      <c r="BC243">
        <f t="shared" si="66"/>
        <v>12.0397</v>
      </c>
      <c r="BD243">
        <f t="shared" si="67"/>
        <v>0</v>
      </c>
      <c r="BE243">
        <f t="shared" si="68"/>
        <v>105.13298999999999</v>
      </c>
      <c r="BF243">
        <f t="shared" si="69"/>
        <v>61.779000000000003</v>
      </c>
      <c r="BG243">
        <f t="shared" si="70"/>
        <v>4.4541899999999996</v>
      </c>
      <c r="BH243">
        <f t="shared" si="71"/>
        <v>183.40588</v>
      </c>
      <c r="BJ243" s="195">
        <f t="shared" si="72"/>
        <v>6.5645114540493474E-2</v>
      </c>
      <c r="BK243" s="195">
        <f t="shared" si="73"/>
        <v>0</v>
      </c>
      <c r="BL243" s="195">
        <f t="shared" si="74"/>
        <v>0.57322584205042937</v>
      </c>
      <c r="BM243" s="195">
        <f t="shared" si="75"/>
        <v>0.33684307177065426</v>
      </c>
      <c r="BN243" s="195">
        <f t="shared" si="76"/>
        <v>2.4285971638422933E-2</v>
      </c>
    </row>
    <row r="244" spans="1:66" x14ac:dyDescent="0.25">
      <c r="A244" s="2" t="s">
        <v>389</v>
      </c>
      <c r="B244" s="2" t="s">
        <v>390</v>
      </c>
      <c r="C244">
        <f>VLOOKUP($B244,'Tillförd energi'!$B$1:$AI$700,MATCH(C$1,'Tillförd energi'!$B$1:$AQ$1,0),FALSE)</f>
        <v>0</v>
      </c>
      <c r="D244">
        <f>VLOOKUP($B244,'Tillförd energi'!$B$1:$AI$700,MATCH(D$1,'Tillförd energi'!$B$1:$AQ$1,0),FALSE)</f>
        <v>7.2999999999999995E-2</v>
      </c>
      <c r="E244">
        <f>VLOOKUP($B244,'Tillförd energi'!$B$1:$AI$700,MATCH(E$1,'Tillförd energi'!$B$1:$AQ$1,0),FALSE)</f>
        <v>0</v>
      </c>
      <c r="F244">
        <f>VLOOKUP($B244,'Tillförd energi'!$B$1:$AI$700,MATCH(F$1,'Tillförd energi'!$B$1:$AQ$1,0),FALSE)</f>
        <v>0</v>
      </c>
      <c r="G244">
        <f>VLOOKUP($B244,'Tillförd energi'!$B$1:$AI$700,MATCH(G$1,'Tillförd energi'!$B$1:$AQ$1,0),FALSE)</f>
        <v>0</v>
      </c>
      <c r="H244">
        <f>VLOOKUP($B244,'Tillförd energi'!$B$1:$AI$700,MATCH(H$1,'Tillförd energi'!$B$1:$AQ$1,0),FALSE)</f>
        <v>0</v>
      </c>
      <c r="I244">
        <f>VLOOKUP($B244,'Tillförd energi'!$B$1:$AI$700,MATCH(I$1,'Tillförd energi'!$B$1:$AQ$1,0),FALSE)</f>
        <v>0</v>
      </c>
      <c r="J244">
        <f>VLOOKUP($B244,'Tillförd energi'!$B$1:$AI$700,MATCH(J$1,'Tillförd energi'!$B$1:$AQ$1,0),FALSE)</f>
        <v>0</v>
      </c>
      <c r="K244">
        <v>0</v>
      </c>
      <c r="L244">
        <f>VLOOKUP($B244,'Tillförd energi'!$B$1:$AI$700,MATCH(L$1,'Tillförd energi'!$B$1:$AQ$1,0),FALSE)</f>
        <v>0</v>
      </c>
      <c r="M244">
        <f>VLOOKUP($B244,'Tillförd energi'!$B$1:$AI$700,MATCH(M$1,'Tillförd energi'!$B$1:$AQ$1,0),FALSE)</f>
        <v>0</v>
      </c>
      <c r="N244">
        <f>VLOOKUP($B244,'Tillförd energi'!$B$1:$AI$700,MATCH(N$1,'Tillförd energi'!$B$1:$AQ$1,0),FALSE)</f>
        <v>0</v>
      </c>
      <c r="O244">
        <f>VLOOKUP($B244,'Tillförd energi'!$B$1:$AI$700,MATCH(O$1,'Tillförd energi'!$B$1:$AQ$1,0),FALSE)</f>
        <v>0</v>
      </c>
      <c r="P244">
        <f>VLOOKUP($B244,'Tillförd energi'!$B$1:$AI$700,MATCH(P$1,'Tillförd energi'!$B$1:$AQ$1,0),FALSE)</f>
        <v>0</v>
      </c>
      <c r="Q244">
        <f>VLOOKUP($B244,'Tillförd energi'!$B$1:$AI$700,MATCH(Q$1,'Tillförd energi'!$B$1:$AQ$1,0),FALSE)</f>
        <v>0</v>
      </c>
      <c r="R244">
        <f>VLOOKUP($B244,'Tillförd energi'!$B$1:$AI$700,MATCH(R$1,'Tillförd energi'!$B$1:$AQ$1,0),FALSE)</f>
        <v>1.927</v>
      </c>
      <c r="S244">
        <f>VLOOKUP($B244,'Tillförd energi'!$B$1:$AI$700,MATCH(S$1,'Tillförd energi'!$B$1:$AQ$1,0),FALSE)</f>
        <v>0</v>
      </c>
      <c r="T244">
        <f>VLOOKUP($B244,'Tillförd energi'!$B$1:$AI$700,MATCH(T$1,'Tillförd energi'!$B$1:$AQ$1,0),FALSE)</f>
        <v>0</v>
      </c>
      <c r="U244">
        <f>VLOOKUP($B244,'Tillförd energi'!$B$1:$AI$700,MATCH(U$1,'Tillförd energi'!$B$1:$AQ$1,0),FALSE)</f>
        <v>0</v>
      </c>
      <c r="V244">
        <f>VLOOKUP($B244,'Tillförd energi'!$B$1:$AI$700,MATCH(V$1,'Tillförd energi'!$B$1:$AQ$1,0),FALSE)</f>
        <v>0</v>
      </c>
      <c r="W244">
        <f>VLOOKUP($B244,'Tillförd energi'!$B$1:$AI$700,MATCH(W$1,'Tillförd energi'!$B$1:$AQ$1,0),FALSE)</f>
        <v>0</v>
      </c>
      <c r="X244">
        <f>VLOOKUP($B244,'Tillförd energi'!$B$1:$AI$700,MATCH(X$1,'Tillförd energi'!$B$1:$AQ$1,0),FALSE)</f>
        <v>0</v>
      </c>
      <c r="Y244">
        <f>VLOOKUP($B244,'Tillförd energi'!$B$1:$AI$700,MATCH(Y$1,'Tillförd energi'!$B$1:$AQ$1,0),FALSE)</f>
        <v>0</v>
      </c>
      <c r="Z244">
        <f>VLOOKUP($B244,'Tillförd energi'!$B$1:$AI$700,MATCH(Z$1,'Tillförd energi'!$B$1:$AQ$1,0),FALSE)</f>
        <v>0</v>
      </c>
      <c r="AA244">
        <f>VLOOKUP($B244,'Tillförd energi'!$B$1:$AI$700,MATCH(AA$1,'Tillförd energi'!$B$1:$AQ$1,0),FALSE)</f>
        <v>0</v>
      </c>
      <c r="AB244">
        <f>VLOOKUP($B244,'Tillförd energi'!$B$1:$AI$700,MATCH(AB$1,'Tillförd energi'!$B$1:$AQ$1,0),FALSE)</f>
        <v>0</v>
      </c>
      <c r="AC244">
        <f>VLOOKUP($B244,'Tillförd energi'!$B$1:$AI$700,MATCH(AC$1,'Tillförd energi'!$B$1:$AQ$1,0),FALSE)</f>
        <v>0</v>
      </c>
      <c r="AD244">
        <f>VLOOKUP($B244,'Tillförd energi'!$B$1:$AI$700,MATCH(AD$1,'Tillförd energi'!$B$1:$AQ$1,0),FALSE)</f>
        <v>0</v>
      </c>
      <c r="AE244">
        <f>VLOOKUP($B244,'Tillförd energi'!$B$1:$AI$700,MATCH(AE$1,'Tillförd energi'!$B$1:$AQ$1,0),FALSE)</f>
        <v>0</v>
      </c>
      <c r="AF244">
        <f>VLOOKUP($B244,'Tillförd energi'!$B$1:$AI$700,MATCH(AF$1,'Tillförd energi'!$B$1:$AQ$1,0),FALSE)</f>
        <v>3.4000000000000002E-2</v>
      </c>
      <c r="AG244">
        <f>IFERROR(VLOOKUP(B244,Miljö!$B$1:$AC$550,MATCH("Köpt mängd produktionsspecifik fjärrvärme:",Miljö!$B$1:$AC$1,0),FALSE)/1,0)</f>
        <v>0</v>
      </c>
      <c r="AI244">
        <f t="shared" si="58"/>
        <v>2.0339999999999998</v>
      </c>
      <c r="AJ244">
        <f t="shared" si="59"/>
        <v>2.0339999999999998</v>
      </c>
      <c r="AK244">
        <f>IF(ISERROR(1/VLOOKUP($B244,Leveranser!$B$1:$S$500,MATCH("såld värme (gwh)",Leveranser!$B$1:$S$1,0),FALSE)),"",VLOOKUP($B244,Leveranser!$B$1:$S$500,MATCH("såld värme (gwh)",Leveranser!$B$1:$S$1,0),FALSE))</f>
        <v>1.64</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195">
        <f t="shared" si="60"/>
        <v>0.80629301868239922</v>
      </c>
      <c r="AP244" t="str">
        <f>IFERROR(VLOOKUP($B244,Miljövärden!$B$2:$H$550,7,FALSE),"Nej, saknas")</f>
        <v>Ja</v>
      </c>
      <c r="AQ244" t="str">
        <f>IFERROR(VLOOKUP($B244,Miljövärden!$B$2:$H$550,6,FALSE),"Nej, saknas")</f>
        <v>Ja</v>
      </c>
      <c r="AU244">
        <f t="shared" si="61"/>
        <v>3.4000000000000002E-2</v>
      </c>
      <c r="AV244">
        <f t="shared" si="62"/>
        <v>0</v>
      </c>
      <c r="AW244">
        <f t="shared" si="63"/>
        <v>0</v>
      </c>
      <c r="AX244">
        <f t="shared" si="64"/>
        <v>1.927</v>
      </c>
      <c r="AZ244">
        <f t="shared" si="65"/>
        <v>1.927</v>
      </c>
      <c r="BC244">
        <f t="shared" si="66"/>
        <v>7.2999999999999995E-2</v>
      </c>
      <c r="BD244">
        <f t="shared" si="67"/>
        <v>0</v>
      </c>
      <c r="BE244">
        <f t="shared" si="68"/>
        <v>1.927</v>
      </c>
      <c r="BF244">
        <f t="shared" si="69"/>
        <v>0</v>
      </c>
      <c r="BG244">
        <f t="shared" si="70"/>
        <v>3.4000000000000002E-2</v>
      </c>
      <c r="BH244">
        <f t="shared" si="71"/>
        <v>2.0339999999999998</v>
      </c>
      <c r="BJ244" s="195">
        <f t="shared" si="72"/>
        <v>3.5889872173058016E-2</v>
      </c>
      <c r="BK244" s="195">
        <f t="shared" si="73"/>
        <v>0</v>
      </c>
      <c r="BL244" s="195">
        <f t="shared" si="74"/>
        <v>0.9473942969518192</v>
      </c>
      <c r="BM244" s="195">
        <f t="shared" si="75"/>
        <v>0</v>
      </c>
      <c r="BN244" s="195">
        <f t="shared" si="76"/>
        <v>1.6715830875122913E-2</v>
      </c>
    </row>
    <row r="245" spans="1:66" x14ac:dyDescent="0.25">
      <c r="A245" s="2" t="s">
        <v>389</v>
      </c>
      <c r="B245" s="2" t="s">
        <v>391</v>
      </c>
      <c r="C245">
        <f>VLOOKUP($B245,'Tillförd energi'!$B$1:$AI$700,MATCH(C$1,'Tillförd energi'!$B$1:$AQ$1,0),FALSE)</f>
        <v>0</v>
      </c>
      <c r="D245">
        <f>VLOOKUP($B245,'Tillförd energi'!$B$1:$AI$700,MATCH(D$1,'Tillförd energi'!$B$1:$AQ$1,0),FALSE)</f>
        <v>2.0230000000000001</v>
      </c>
      <c r="E245">
        <f>VLOOKUP($B245,'Tillförd energi'!$B$1:$AI$700,MATCH(E$1,'Tillförd energi'!$B$1:$AQ$1,0),FALSE)</f>
        <v>0</v>
      </c>
      <c r="F245">
        <f>VLOOKUP($B245,'Tillförd energi'!$B$1:$AI$700,MATCH(F$1,'Tillförd energi'!$B$1:$AQ$1,0),FALSE)</f>
        <v>0</v>
      </c>
      <c r="G245">
        <f>VLOOKUP($B245,'Tillförd energi'!$B$1:$AI$700,MATCH(G$1,'Tillförd energi'!$B$1:$AQ$1,0),FALSE)</f>
        <v>0</v>
      </c>
      <c r="H245">
        <f>VLOOKUP($B245,'Tillförd energi'!$B$1:$AI$700,MATCH(H$1,'Tillförd energi'!$B$1:$AQ$1,0),FALSE)</f>
        <v>0</v>
      </c>
      <c r="I245">
        <f>VLOOKUP($B245,'Tillförd energi'!$B$1:$AI$700,MATCH(I$1,'Tillförd energi'!$B$1:$AQ$1,0),FALSE)</f>
        <v>0</v>
      </c>
      <c r="J245">
        <f>VLOOKUP($B245,'Tillförd energi'!$B$1:$AI$700,MATCH(J$1,'Tillförd energi'!$B$1:$AQ$1,0),FALSE)</f>
        <v>0</v>
      </c>
      <c r="K245">
        <v>0</v>
      </c>
      <c r="L245">
        <f>VLOOKUP($B245,'Tillförd energi'!$B$1:$AI$700,MATCH(L$1,'Tillförd energi'!$B$1:$AQ$1,0),FALSE)</f>
        <v>0</v>
      </c>
      <c r="M245">
        <f>VLOOKUP($B245,'Tillförd energi'!$B$1:$AI$700,MATCH(M$1,'Tillförd energi'!$B$1:$AQ$1,0),FALSE)</f>
        <v>0</v>
      </c>
      <c r="N245">
        <f>VLOOKUP($B245,'Tillförd energi'!$B$1:$AI$700,MATCH(N$1,'Tillförd energi'!$B$1:$AQ$1,0),FALSE)</f>
        <v>0</v>
      </c>
      <c r="O245">
        <f>VLOOKUP($B245,'Tillförd energi'!$B$1:$AI$700,MATCH(O$1,'Tillförd energi'!$B$1:$AQ$1,0),FALSE)</f>
        <v>0</v>
      </c>
      <c r="P245">
        <f>VLOOKUP($B245,'Tillförd energi'!$B$1:$AI$700,MATCH(P$1,'Tillförd energi'!$B$1:$AQ$1,0),FALSE)</f>
        <v>12.53</v>
      </c>
      <c r="Q245">
        <f>VLOOKUP($B245,'Tillförd energi'!$B$1:$AI$700,MATCH(Q$1,'Tillförd energi'!$B$1:$AQ$1,0),FALSE)</f>
        <v>0</v>
      </c>
      <c r="R245">
        <f>VLOOKUP($B245,'Tillförd energi'!$B$1:$AI$700,MATCH(R$1,'Tillförd energi'!$B$1:$AQ$1,0),FALSE)</f>
        <v>0</v>
      </c>
      <c r="S245">
        <f>VLOOKUP($B245,'Tillförd energi'!$B$1:$AI$700,MATCH(S$1,'Tillförd energi'!$B$1:$AQ$1,0),FALSE)</f>
        <v>0</v>
      </c>
      <c r="T245">
        <f>VLOOKUP($B245,'Tillförd energi'!$B$1:$AI$700,MATCH(T$1,'Tillförd energi'!$B$1:$AQ$1,0),FALSE)</f>
        <v>0</v>
      </c>
      <c r="U245">
        <f>VLOOKUP($B245,'Tillförd energi'!$B$1:$AI$700,MATCH(U$1,'Tillförd energi'!$B$1:$AQ$1,0),FALSE)</f>
        <v>0</v>
      </c>
      <c r="V245">
        <f>VLOOKUP($B245,'Tillförd energi'!$B$1:$AI$700,MATCH(V$1,'Tillförd energi'!$B$1:$AQ$1,0),FALSE)</f>
        <v>0</v>
      </c>
      <c r="W245">
        <f>VLOOKUP($B245,'Tillförd energi'!$B$1:$AI$700,MATCH(W$1,'Tillförd energi'!$B$1:$AQ$1,0),FALSE)</f>
        <v>0</v>
      </c>
      <c r="X245">
        <f>VLOOKUP($B245,'Tillförd energi'!$B$1:$AI$700,MATCH(X$1,'Tillförd energi'!$B$1:$AQ$1,0),FALSE)</f>
        <v>0</v>
      </c>
      <c r="Y245">
        <f>VLOOKUP($B245,'Tillförd energi'!$B$1:$AI$700,MATCH(Y$1,'Tillförd energi'!$B$1:$AQ$1,0),FALSE)</f>
        <v>0</v>
      </c>
      <c r="Z245">
        <f>VLOOKUP($B245,'Tillförd energi'!$B$1:$AI$700,MATCH(Z$1,'Tillförd energi'!$B$1:$AQ$1,0),FALSE)</f>
        <v>0</v>
      </c>
      <c r="AA245">
        <f>VLOOKUP($B245,'Tillförd energi'!$B$1:$AI$700,MATCH(AA$1,'Tillförd energi'!$B$1:$AQ$1,0),FALSE)</f>
        <v>0</v>
      </c>
      <c r="AB245">
        <f>VLOOKUP($B245,'Tillförd energi'!$B$1:$AI$700,MATCH(AB$1,'Tillförd energi'!$B$1:$AQ$1,0),FALSE)</f>
        <v>0</v>
      </c>
      <c r="AC245">
        <f>VLOOKUP($B245,'Tillförd energi'!$B$1:$AI$700,MATCH(AC$1,'Tillförd energi'!$B$1:$AQ$1,0),FALSE)</f>
        <v>1.0469999999999999</v>
      </c>
      <c r="AD245">
        <f>VLOOKUP($B245,'Tillförd energi'!$B$1:$AI$700,MATCH(AD$1,'Tillförd energi'!$B$1:$AQ$1,0),FALSE)</f>
        <v>0</v>
      </c>
      <c r="AE245">
        <f>VLOOKUP($B245,'Tillförd energi'!$B$1:$AI$700,MATCH(AE$1,'Tillförd energi'!$B$1:$AQ$1,0),FALSE)</f>
        <v>0</v>
      </c>
      <c r="AF245">
        <f>VLOOKUP($B245,'Tillförd energi'!$B$1:$AI$700,MATCH(AF$1,'Tillförd energi'!$B$1:$AQ$1,0),FALSE)</f>
        <v>0.25600000000000001</v>
      </c>
      <c r="AG245">
        <f>IFERROR(VLOOKUP(B245,Miljö!$B$1:$AC$550,MATCH("Köpt mängd produktionsspecifik fjärrvärme:",Miljö!$B$1:$AC$1,0),FALSE)/1,0)</f>
        <v>0</v>
      </c>
      <c r="AI245">
        <f t="shared" si="58"/>
        <v>15.856</v>
      </c>
      <c r="AJ245">
        <f t="shared" si="59"/>
        <v>15.856</v>
      </c>
      <c r="AK245">
        <f>IF(ISERROR(1/VLOOKUP($B245,Leveranser!$B$1:$S$500,MATCH("såld värme (gwh)",Leveranser!$B$1:$S$1,0),FALSE)),"",VLOOKUP($B245,Leveranser!$B$1:$S$500,MATCH("såld värme (gwh)",Leveranser!$B$1:$S$1,0),FALSE))</f>
        <v>11.096</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195">
        <f t="shared" si="60"/>
        <v>0.69979818365287594</v>
      </c>
      <c r="AP245" t="str">
        <f>IFERROR(VLOOKUP($B245,Miljövärden!$B$2:$H$550,7,FALSE),"Nej, saknas")</f>
        <v>Ja</v>
      </c>
      <c r="AQ245" t="str">
        <f>IFERROR(VLOOKUP($B245,Miljövärden!$B$2:$H$550,6,FALSE),"Nej, saknas")</f>
        <v>Ja</v>
      </c>
      <c r="AU245">
        <f t="shared" si="61"/>
        <v>0.25600000000000001</v>
      </c>
      <c r="AV245">
        <f t="shared" si="62"/>
        <v>0</v>
      </c>
      <c r="AW245">
        <f t="shared" si="63"/>
        <v>12.53</v>
      </c>
      <c r="AX245">
        <f t="shared" si="64"/>
        <v>0</v>
      </c>
      <c r="AZ245">
        <f t="shared" si="65"/>
        <v>12.53</v>
      </c>
      <c r="BC245">
        <f t="shared" si="66"/>
        <v>2.0230000000000001</v>
      </c>
      <c r="BD245">
        <f t="shared" si="67"/>
        <v>0</v>
      </c>
      <c r="BE245">
        <f t="shared" si="68"/>
        <v>12.53</v>
      </c>
      <c r="BF245">
        <f t="shared" si="69"/>
        <v>1.0469999999999999</v>
      </c>
      <c r="BG245">
        <f t="shared" si="70"/>
        <v>0.25600000000000001</v>
      </c>
      <c r="BH245">
        <f t="shared" si="71"/>
        <v>15.856</v>
      </c>
      <c r="BJ245" s="195">
        <f t="shared" si="72"/>
        <v>0.12758577194752777</v>
      </c>
      <c r="BK245" s="195">
        <f t="shared" si="73"/>
        <v>0</v>
      </c>
      <c r="BL245" s="195">
        <f t="shared" si="74"/>
        <v>0.79023713420787078</v>
      </c>
      <c r="BM245" s="195">
        <f t="shared" si="75"/>
        <v>6.6031786074672041E-2</v>
      </c>
      <c r="BN245" s="195">
        <f t="shared" si="76"/>
        <v>1.6145307769929364E-2</v>
      </c>
    </row>
    <row r="246" spans="1:66" x14ac:dyDescent="0.25">
      <c r="A246" s="2" t="s">
        <v>389</v>
      </c>
      <c r="B246" s="2" t="s">
        <v>392</v>
      </c>
      <c r="C246">
        <f>VLOOKUP($B246,'Tillförd energi'!$B$1:$AI$700,MATCH(C$1,'Tillförd energi'!$B$1:$AQ$1,0),FALSE)</f>
        <v>0</v>
      </c>
      <c r="D246">
        <f>VLOOKUP($B246,'Tillförd energi'!$B$1:$AI$700,MATCH(D$1,'Tillförd energi'!$B$1:$AQ$1,0),FALSE)</f>
        <v>13.8</v>
      </c>
      <c r="E246">
        <f>VLOOKUP($B246,'Tillförd energi'!$B$1:$AI$700,MATCH(E$1,'Tillförd energi'!$B$1:$AQ$1,0),FALSE)</f>
        <v>0</v>
      </c>
      <c r="F246">
        <f>VLOOKUP($B246,'Tillförd energi'!$B$1:$AI$700,MATCH(F$1,'Tillförd energi'!$B$1:$AQ$1,0),FALSE)</f>
        <v>0</v>
      </c>
      <c r="G246">
        <f>VLOOKUP($B246,'Tillförd energi'!$B$1:$AI$700,MATCH(G$1,'Tillförd energi'!$B$1:$AQ$1,0),FALSE)</f>
        <v>0</v>
      </c>
      <c r="H246">
        <f>VLOOKUP($B246,'Tillförd energi'!$B$1:$AI$700,MATCH(H$1,'Tillförd energi'!$B$1:$AQ$1,0),FALSE)</f>
        <v>0</v>
      </c>
      <c r="I246">
        <f>VLOOKUP($B246,'Tillförd energi'!$B$1:$AI$700,MATCH(I$1,'Tillförd energi'!$B$1:$AQ$1,0),FALSE)</f>
        <v>0</v>
      </c>
      <c r="J246">
        <f>VLOOKUP($B246,'Tillförd energi'!$B$1:$AI$700,MATCH(J$1,'Tillförd energi'!$B$1:$AQ$1,0),FALSE)</f>
        <v>0</v>
      </c>
      <c r="K246">
        <v>0</v>
      </c>
      <c r="L246">
        <f>VLOOKUP($B246,'Tillförd energi'!$B$1:$AI$700,MATCH(L$1,'Tillförd energi'!$B$1:$AQ$1,0),FALSE)</f>
        <v>0</v>
      </c>
      <c r="M246">
        <f>VLOOKUP($B246,'Tillförd energi'!$B$1:$AI$700,MATCH(M$1,'Tillförd energi'!$B$1:$AQ$1,0),FALSE)</f>
        <v>0</v>
      </c>
      <c r="N246">
        <f>VLOOKUP($B246,'Tillförd energi'!$B$1:$AI$700,MATCH(N$1,'Tillförd energi'!$B$1:$AQ$1,0),FALSE)</f>
        <v>112.87</v>
      </c>
      <c r="O246">
        <f>VLOOKUP($B246,'Tillförd energi'!$B$1:$AI$700,MATCH(O$1,'Tillförd energi'!$B$1:$AQ$1,0),FALSE)</f>
        <v>0</v>
      </c>
      <c r="P246">
        <f>VLOOKUP($B246,'Tillförd energi'!$B$1:$AI$700,MATCH(P$1,'Tillförd energi'!$B$1:$AQ$1,0),FALSE)</f>
        <v>0</v>
      </c>
      <c r="Q246">
        <f>VLOOKUP($B246,'Tillförd energi'!$B$1:$AI$700,MATCH(Q$1,'Tillförd energi'!$B$1:$AQ$1,0),FALSE)</f>
        <v>0</v>
      </c>
      <c r="R246">
        <f>VLOOKUP($B246,'Tillförd energi'!$B$1:$AI$700,MATCH(R$1,'Tillförd energi'!$B$1:$AQ$1,0),FALSE)</f>
        <v>0</v>
      </c>
      <c r="S246">
        <f>VLOOKUP($B246,'Tillförd energi'!$B$1:$AI$700,MATCH(S$1,'Tillförd energi'!$B$1:$AQ$1,0),FALSE)</f>
        <v>0</v>
      </c>
      <c r="T246">
        <f>VLOOKUP($B246,'Tillförd energi'!$B$1:$AI$700,MATCH(T$1,'Tillförd energi'!$B$1:$AQ$1,0),FALSE)</f>
        <v>0</v>
      </c>
      <c r="U246">
        <f>VLOOKUP($B246,'Tillförd energi'!$B$1:$AI$700,MATCH(U$1,'Tillförd energi'!$B$1:$AQ$1,0),FALSE)</f>
        <v>0</v>
      </c>
      <c r="V246">
        <f>VLOOKUP($B246,'Tillförd energi'!$B$1:$AI$700,MATCH(V$1,'Tillförd energi'!$B$1:$AQ$1,0),FALSE)</f>
        <v>0</v>
      </c>
      <c r="W246">
        <f>VLOOKUP($B246,'Tillförd energi'!$B$1:$AI$700,MATCH(W$1,'Tillförd energi'!$B$1:$AQ$1,0),FALSE)</f>
        <v>0</v>
      </c>
      <c r="X246">
        <f>VLOOKUP($B246,'Tillförd energi'!$B$1:$AI$700,MATCH(X$1,'Tillförd energi'!$B$1:$AQ$1,0),FALSE)</f>
        <v>0</v>
      </c>
      <c r="Y246">
        <f>VLOOKUP($B246,'Tillförd energi'!$B$1:$AI$700,MATCH(Y$1,'Tillförd energi'!$B$1:$AQ$1,0),FALSE)</f>
        <v>0</v>
      </c>
      <c r="Z246">
        <f>VLOOKUP($B246,'Tillförd energi'!$B$1:$AI$700,MATCH(Z$1,'Tillförd energi'!$B$1:$AQ$1,0),FALSE)</f>
        <v>0</v>
      </c>
      <c r="AA246">
        <f>VLOOKUP($B246,'Tillförd energi'!$B$1:$AI$700,MATCH(AA$1,'Tillförd energi'!$B$1:$AQ$1,0),FALSE)</f>
        <v>0</v>
      </c>
      <c r="AB246">
        <f>VLOOKUP($B246,'Tillförd energi'!$B$1:$AI$700,MATCH(AB$1,'Tillförd energi'!$B$1:$AQ$1,0),FALSE)</f>
        <v>0</v>
      </c>
      <c r="AC246">
        <f>VLOOKUP($B246,'Tillförd energi'!$B$1:$AI$700,MATCH(AC$1,'Tillförd energi'!$B$1:$AQ$1,0),FALSE)</f>
        <v>29.56</v>
      </c>
      <c r="AD246">
        <f>VLOOKUP($B246,'Tillförd energi'!$B$1:$AI$700,MATCH(AD$1,'Tillförd energi'!$B$1:$AQ$1,0),FALSE)</f>
        <v>0</v>
      </c>
      <c r="AE246">
        <f>VLOOKUP($B246,'Tillförd energi'!$B$1:$AI$700,MATCH(AE$1,'Tillförd energi'!$B$1:$AQ$1,0),FALSE)</f>
        <v>0</v>
      </c>
      <c r="AF246">
        <f>VLOOKUP($B246,'Tillförd energi'!$B$1:$AI$700,MATCH(AF$1,'Tillförd energi'!$B$1:$AQ$1,0),FALSE)</f>
        <v>4.1326799999999997</v>
      </c>
      <c r="AG246">
        <f>IFERROR(VLOOKUP(B246,Miljö!$B$1:$AC$550,MATCH("Köpt mängd produktionsspecifik fjärrvärme:",Miljö!$B$1:$AC$1,0),FALSE)/1,0)</f>
        <v>0</v>
      </c>
      <c r="AI246">
        <f t="shared" si="58"/>
        <v>160.36267999999998</v>
      </c>
      <c r="AJ246">
        <f t="shared" si="59"/>
        <v>160.36267999999998</v>
      </c>
      <c r="AK246">
        <f>IF(ISERROR(1/VLOOKUP($B246,Leveranser!$B$1:$S$500,MATCH("såld värme (gwh)",Leveranser!$B$1:$S$1,0),FALSE)),"",VLOOKUP($B246,Leveranser!$B$1:$S$500,MATCH("såld värme (gwh)",Leveranser!$B$1:$S$1,0),FALSE))</f>
        <v>151.4</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195">
        <f t="shared" si="60"/>
        <v>0.94410993879623373</v>
      </c>
      <c r="AP246" t="str">
        <f>IFERROR(VLOOKUP($B246,Miljövärden!$B$2:$H$550,7,FALSE),"Nej, saknas")</f>
        <v>Ja</v>
      </c>
      <c r="AQ246" t="str">
        <f>IFERROR(VLOOKUP($B246,Miljövärden!$B$2:$H$550,6,FALSE),"Nej, saknas")</f>
        <v>Ja</v>
      </c>
      <c r="AU246">
        <f t="shared" si="61"/>
        <v>4.1326799999999997</v>
      </c>
      <c r="AV246">
        <f t="shared" si="62"/>
        <v>0</v>
      </c>
      <c r="AW246">
        <f t="shared" si="63"/>
        <v>112.87</v>
      </c>
      <c r="AX246">
        <f t="shared" si="64"/>
        <v>0</v>
      </c>
      <c r="AZ246">
        <f t="shared" si="65"/>
        <v>112.87</v>
      </c>
      <c r="BC246">
        <f t="shared" si="66"/>
        <v>13.8</v>
      </c>
      <c r="BD246">
        <f t="shared" si="67"/>
        <v>0</v>
      </c>
      <c r="BE246">
        <f t="shared" si="68"/>
        <v>112.87</v>
      </c>
      <c r="BF246">
        <f t="shared" si="69"/>
        <v>29.56</v>
      </c>
      <c r="BG246">
        <f t="shared" si="70"/>
        <v>4.1326799999999997</v>
      </c>
      <c r="BH246">
        <f t="shared" si="71"/>
        <v>160.36267999999998</v>
      </c>
      <c r="BJ246" s="195">
        <f t="shared" si="72"/>
        <v>8.6054934976142847E-2</v>
      </c>
      <c r="BK246" s="195">
        <f t="shared" si="73"/>
        <v>0</v>
      </c>
      <c r="BL246" s="195">
        <f t="shared" si="74"/>
        <v>0.70384206599690158</v>
      </c>
      <c r="BM246" s="195">
        <f t="shared" si="75"/>
        <v>0.18433216506483929</v>
      </c>
      <c r="BN246" s="195">
        <f t="shared" si="76"/>
        <v>2.5770833962116373E-2</v>
      </c>
    </row>
    <row r="247" spans="1:66" x14ac:dyDescent="0.25">
      <c r="A247" s="2" t="s">
        <v>393</v>
      </c>
      <c r="B247" s="2" t="s">
        <v>394</v>
      </c>
      <c r="C247">
        <f>VLOOKUP($B247,'Tillförd energi'!$B$1:$AI$700,MATCH(C$1,'Tillförd energi'!$B$1:$AQ$1,0),FALSE)</f>
        <v>0</v>
      </c>
      <c r="D247">
        <f>VLOOKUP($B247,'Tillförd energi'!$B$1:$AI$700,MATCH(D$1,'Tillförd energi'!$B$1:$AQ$1,0),FALSE)</f>
        <v>0</v>
      </c>
      <c r="E247">
        <f>VLOOKUP($B247,'Tillförd energi'!$B$1:$AI$700,MATCH(E$1,'Tillförd energi'!$B$1:$AQ$1,0),FALSE)</f>
        <v>0</v>
      </c>
      <c r="F247">
        <f>VLOOKUP($B247,'Tillförd energi'!$B$1:$AI$700,MATCH(F$1,'Tillförd energi'!$B$1:$AQ$1,0),FALSE)</f>
        <v>0</v>
      </c>
      <c r="G247">
        <f>VLOOKUP($B247,'Tillförd energi'!$B$1:$AI$700,MATCH(G$1,'Tillförd energi'!$B$1:$AQ$1,0),FALSE)</f>
        <v>0</v>
      </c>
      <c r="H247">
        <f>VLOOKUP($B247,'Tillförd energi'!$B$1:$AI$700,MATCH(H$1,'Tillförd energi'!$B$1:$AQ$1,0),FALSE)</f>
        <v>1.97</v>
      </c>
      <c r="I247">
        <f>VLOOKUP($B247,'Tillförd energi'!$B$1:$AI$700,MATCH(I$1,'Tillförd energi'!$B$1:$AQ$1,0),FALSE)</f>
        <v>0</v>
      </c>
      <c r="J247">
        <f>VLOOKUP($B247,'Tillförd energi'!$B$1:$AI$700,MATCH(J$1,'Tillförd energi'!$B$1:$AQ$1,0),FALSE)</f>
        <v>0</v>
      </c>
      <c r="K247">
        <v>0</v>
      </c>
      <c r="L247">
        <f>VLOOKUP($B247,'Tillförd energi'!$B$1:$AI$700,MATCH(L$1,'Tillförd energi'!$B$1:$AQ$1,0),FALSE)</f>
        <v>0</v>
      </c>
      <c r="M247">
        <f>VLOOKUP($B247,'Tillförd energi'!$B$1:$AI$700,MATCH(M$1,'Tillförd energi'!$B$1:$AQ$1,0),FALSE)</f>
        <v>0</v>
      </c>
      <c r="N247">
        <f>VLOOKUP($B247,'Tillförd energi'!$B$1:$AI$700,MATCH(N$1,'Tillförd energi'!$B$1:$AQ$1,0),FALSE)</f>
        <v>49.7</v>
      </c>
      <c r="O247">
        <f>VLOOKUP($B247,'Tillförd energi'!$B$1:$AI$700,MATCH(O$1,'Tillförd energi'!$B$1:$AQ$1,0),FALSE)</f>
        <v>0</v>
      </c>
      <c r="P247">
        <f>VLOOKUP($B247,'Tillförd energi'!$B$1:$AI$700,MATCH(P$1,'Tillförd energi'!$B$1:$AQ$1,0),FALSE)</f>
        <v>0</v>
      </c>
      <c r="Q247">
        <f>VLOOKUP($B247,'Tillförd energi'!$B$1:$AI$700,MATCH(Q$1,'Tillförd energi'!$B$1:$AQ$1,0),FALSE)</f>
        <v>0</v>
      </c>
      <c r="R247">
        <f>VLOOKUP($B247,'Tillförd energi'!$B$1:$AI$700,MATCH(R$1,'Tillförd energi'!$B$1:$AQ$1,0),FALSE)</f>
        <v>5.7</v>
      </c>
      <c r="S247">
        <f>VLOOKUP($B247,'Tillförd energi'!$B$1:$AI$700,MATCH(S$1,'Tillförd energi'!$B$1:$AQ$1,0),FALSE)</f>
        <v>0</v>
      </c>
      <c r="T247">
        <f>VLOOKUP($B247,'Tillförd energi'!$B$1:$AI$700,MATCH(T$1,'Tillförd energi'!$B$1:$AQ$1,0),FALSE)</f>
        <v>0</v>
      </c>
      <c r="U247">
        <f>VLOOKUP($B247,'Tillförd energi'!$B$1:$AI$700,MATCH(U$1,'Tillförd energi'!$B$1:$AQ$1,0),FALSE)</f>
        <v>0</v>
      </c>
      <c r="V247">
        <f>VLOOKUP($B247,'Tillförd energi'!$B$1:$AI$700,MATCH(V$1,'Tillförd energi'!$B$1:$AQ$1,0),FALSE)</f>
        <v>0</v>
      </c>
      <c r="W247">
        <f>VLOOKUP($B247,'Tillförd energi'!$B$1:$AI$700,MATCH(W$1,'Tillförd energi'!$B$1:$AQ$1,0),FALSE)</f>
        <v>0</v>
      </c>
      <c r="X247">
        <f>VLOOKUP($B247,'Tillförd energi'!$B$1:$AI$700,MATCH(X$1,'Tillförd energi'!$B$1:$AQ$1,0),FALSE)</f>
        <v>0</v>
      </c>
      <c r="Y247">
        <f>VLOOKUP($B247,'Tillförd energi'!$B$1:$AI$700,MATCH(Y$1,'Tillförd energi'!$B$1:$AQ$1,0),FALSE)</f>
        <v>0</v>
      </c>
      <c r="Z247">
        <f>VLOOKUP($B247,'Tillförd energi'!$B$1:$AI$700,MATCH(Z$1,'Tillförd energi'!$B$1:$AQ$1,0),FALSE)</f>
        <v>0.61</v>
      </c>
      <c r="AA247">
        <f>VLOOKUP($B247,'Tillförd energi'!$B$1:$AI$700,MATCH(AA$1,'Tillförd energi'!$B$1:$AQ$1,0),FALSE)</f>
        <v>0</v>
      </c>
      <c r="AB247">
        <f>VLOOKUP($B247,'Tillförd energi'!$B$1:$AI$700,MATCH(AB$1,'Tillförd energi'!$B$1:$AQ$1,0),FALSE)</f>
        <v>0</v>
      </c>
      <c r="AC247">
        <f>VLOOKUP($B247,'Tillförd energi'!$B$1:$AI$700,MATCH(AC$1,'Tillförd energi'!$B$1:$AQ$1,0),FALSE)</f>
        <v>4.2</v>
      </c>
      <c r="AD247">
        <f>VLOOKUP($B247,'Tillförd energi'!$B$1:$AI$700,MATCH(AD$1,'Tillförd energi'!$B$1:$AQ$1,0),FALSE)</f>
        <v>0</v>
      </c>
      <c r="AE247">
        <f>VLOOKUP($B247,'Tillförd energi'!$B$1:$AI$700,MATCH(AE$1,'Tillförd energi'!$B$1:$AQ$1,0),FALSE)</f>
        <v>0</v>
      </c>
      <c r="AF247">
        <f>VLOOKUP($B247,'Tillförd energi'!$B$1:$AI$700,MATCH(AF$1,'Tillförd energi'!$B$1:$AQ$1,0),FALSE)</f>
        <v>1.4</v>
      </c>
      <c r="AG247">
        <f>IFERROR(VLOOKUP(B247,Miljö!$B$1:$AC$550,MATCH("Köpt mängd produktionsspecifik fjärrvärme:",Miljö!$B$1:$AC$1,0),FALSE)/1,0)</f>
        <v>0</v>
      </c>
      <c r="AI247">
        <f t="shared" si="58"/>
        <v>63.580000000000005</v>
      </c>
      <c r="AJ247">
        <f t="shared" si="59"/>
        <v>63.580000000000005</v>
      </c>
      <c r="AK247">
        <f>IF(ISERROR(1/VLOOKUP($B247,Leveranser!$B$1:$S$500,MATCH("såld värme (gwh)",Leveranser!$B$1:$S$1,0),FALSE)),"",VLOOKUP($B247,Leveranser!$B$1:$S$500,MATCH("såld värme (gwh)",Leveranser!$B$1:$S$1,0),FALSE))</f>
        <v>49.66</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195">
        <f t="shared" si="60"/>
        <v>0.78106322743000933</v>
      </c>
      <c r="AP247" t="str">
        <f>IFERROR(VLOOKUP($B247,Miljövärden!$B$2:$H$550,7,FALSE),"Nej, saknas")</f>
        <v>Ja</v>
      </c>
      <c r="AQ247" t="str">
        <f>IFERROR(VLOOKUP($B247,Miljövärden!$B$2:$H$550,6,FALSE),"Nej, saknas")</f>
        <v>Ja</v>
      </c>
      <c r="AU247">
        <f t="shared" si="61"/>
        <v>2.0099999999999998</v>
      </c>
      <c r="AV247">
        <f t="shared" si="62"/>
        <v>0</v>
      </c>
      <c r="AW247">
        <f t="shared" si="63"/>
        <v>49.7</v>
      </c>
      <c r="AX247">
        <f t="shared" si="64"/>
        <v>5.7</v>
      </c>
      <c r="AZ247">
        <f t="shared" si="65"/>
        <v>55.400000000000006</v>
      </c>
      <c r="BC247">
        <f t="shared" si="66"/>
        <v>1.97</v>
      </c>
      <c r="BD247">
        <f t="shared" si="67"/>
        <v>0</v>
      </c>
      <c r="BE247">
        <f t="shared" si="68"/>
        <v>55.400000000000006</v>
      </c>
      <c r="BF247">
        <f t="shared" si="69"/>
        <v>4.2</v>
      </c>
      <c r="BG247">
        <f t="shared" si="70"/>
        <v>2.0099999999999998</v>
      </c>
      <c r="BH247">
        <f t="shared" si="71"/>
        <v>63.580000000000005</v>
      </c>
      <c r="BJ247" s="195">
        <f t="shared" si="72"/>
        <v>3.0984586347908145E-2</v>
      </c>
      <c r="BK247" s="195">
        <f t="shared" si="73"/>
        <v>0</v>
      </c>
      <c r="BL247" s="195">
        <f t="shared" si="74"/>
        <v>0.87134318968229008</v>
      </c>
      <c r="BM247" s="195">
        <f t="shared" si="75"/>
        <v>6.6058508965083362E-2</v>
      </c>
      <c r="BN247" s="195">
        <f t="shared" si="76"/>
        <v>3.1613715004718462E-2</v>
      </c>
    </row>
    <row r="248" spans="1:66" x14ac:dyDescent="0.25">
      <c r="A248" s="2" t="s">
        <v>395</v>
      </c>
      <c r="B248" s="2" t="s">
        <v>396</v>
      </c>
      <c r="C248">
        <f>VLOOKUP($B248,'Tillförd energi'!$B$1:$AI$700,MATCH(C$1,'Tillförd energi'!$B$1:$AQ$1,0),FALSE)</f>
        <v>0</v>
      </c>
      <c r="D248">
        <f>VLOOKUP($B248,'Tillförd energi'!$B$1:$AI$700,MATCH(D$1,'Tillförd energi'!$B$1:$AQ$1,0),FALSE)</f>
        <v>0.2</v>
      </c>
      <c r="E248">
        <f>VLOOKUP($B248,'Tillförd energi'!$B$1:$AI$700,MATCH(E$1,'Tillförd energi'!$B$1:$AQ$1,0),FALSE)</f>
        <v>0</v>
      </c>
      <c r="F248">
        <f>VLOOKUP($B248,'Tillförd energi'!$B$1:$AI$700,MATCH(F$1,'Tillförd energi'!$B$1:$AQ$1,0),FALSE)</f>
        <v>0</v>
      </c>
      <c r="G248">
        <f>VLOOKUP($B248,'Tillförd energi'!$B$1:$AI$700,MATCH(G$1,'Tillförd energi'!$B$1:$AQ$1,0),FALSE)</f>
        <v>0</v>
      </c>
      <c r="H248">
        <f>VLOOKUP($B248,'Tillförd energi'!$B$1:$AI$700,MATCH(H$1,'Tillförd energi'!$B$1:$AQ$1,0),FALSE)</f>
        <v>0</v>
      </c>
      <c r="I248">
        <f>VLOOKUP($B248,'Tillförd energi'!$B$1:$AI$700,MATCH(I$1,'Tillförd energi'!$B$1:$AQ$1,0),FALSE)</f>
        <v>0</v>
      </c>
      <c r="J248">
        <f>VLOOKUP($B248,'Tillförd energi'!$B$1:$AI$700,MATCH(J$1,'Tillförd energi'!$B$1:$AQ$1,0),FALSE)</f>
        <v>0</v>
      </c>
      <c r="K248">
        <v>0</v>
      </c>
      <c r="L248">
        <f>VLOOKUP($B248,'Tillförd energi'!$B$1:$AI$700,MATCH(L$1,'Tillförd energi'!$B$1:$AQ$1,0),FALSE)</f>
        <v>0</v>
      </c>
      <c r="M248">
        <f>VLOOKUP($B248,'Tillförd energi'!$B$1:$AI$700,MATCH(M$1,'Tillförd energi'!$B$1:$AQ$1,0),FALSE)</f>
        <v>0</v>
      </c>
      <c r="N248">
        <f>VLOOKUP($B248,'Tillförd energi'!$B$1:$AI$700,MATCH(N$1,'Tillförd energi'!$B$1:$AQ$1,0),FALSE)</f>
        <v>6.6</v>
      </c>
      <c r="O248">
        <f>VLOOKUP($B248,'Tillförd energi'!$B$1:$AI$700,MATCH(O$1,'Tillförd energi'!$B$1:$AQ$1,0),FALSE)</f>
        <v>0</v>
      </c>
      <c r="P248">
        <f>VLOOKUP($B248,'Tillförd energi'!$B$1:$AI$700,MATCH(P$1,'Tillförd energi'!$B$1:$AQ$1,0),FALSE)</f>
        <v>0</v>
      </c>
      <c r="Q248">
        <f>VLOOKUP($B248,'Tillförd energi'!$B$1:$AI$700,MATCH(Q$1,'Tillförd energi'!$B$1:$AQ$1,0),FALSE)</f>
        <v>0</v>
      </c>
      <c r="R248">
        <f>VLOOKUP($B248,'Tillförd energi'!$B$1:$AI$700,MATCH(R$1,'Tillförd energi'!$B$1:$AQ$1,0),FALSE)</f>
        <v>0</v>
      </c>
      <c r="S248">
        <f>VLOOKUP($B248,'Tillförd energi'!$B$1:$AI$700,MATCH(S$1,'Tillförd energi'!$B$1:$AQ$1,0),FALSE)</f>
        <v>0</v>
      </c>
      <c r="T248">
        <f>VLOOKUP($B248,'Tillförd energi'!$B$1:$AI$700,MATCH(T$1,'Tillförd energi'!$B$1:$AQ$1,0),FALSE)</f>
        <v>0</v>
      </c>
      <c r="U248">
        <f>VLOOKUP($B248,'Tillförd energi'!$B$1:$AI$700,MATCH(U$1,'Tillförd energi'!$B$1:$AQ$1,0),FALSE)</f>
        <v>0</v>
      </c>
      <c r="V248">
        <f>VLOOKUP($B248,'Tillförd energi'!$B$1:$AI$700,MATCH(V$1,'Tillförd energi'!$B$1:$AQ$1,0),FALSE)</f>
        <v>0</v>
      </c>
      <c r="W248">
        <f>VLOOKUP($B248,'Tillförd energi'!$B$1:$AI$700,MATCH(W$1,'Tillförd energi'!$B$1:$AQ$1,0),FALSE)</f>
        <v>0</v>
      </c>
      <c r="X248">
        <f>VLOOKUP($B248,'Tillförd energi'!$B$1:$AI$700,MATCH(X$1,'Tillförd energi'!$B$1:$AQ$1,0),FALSE)</f>
        <v>0</v>
      </c>
      <c r="Y248">
        <f>VLOOKUP($B248,'Tillförd energi'!$B$1:$AI$700,MATCH(Y$1,'Tillförd energi'!$B$1:$AQ$1,0),FALSE)</f>
        <v>0</v>
      </c>
      <c r="Z248">
        <f>VLOOKUP($B248,'Tillförd energi'!$B$1:$AI$700,MATCH(Z$1,'Tillförd energi'!$B$1:$AQ$1,0),FALSE)</f>
        <v>0</v>
      </c>
      <c r="AA248">
        <f>VLOOKUP($B248,'Tillförd energi'!$B$1:$AI$700,MATCH(AA$1,'Tillförd energi'!$B$1:$AQ$1,0),FALSE)</f>
        <v>0</v>
      </c>
      <c r="AB248">
        <f>VLOOKUP($B248,'Tillförd energi'!$B$1:$AI$700,MATCH(AB$1,'Tillförd energi'!$B$1:$AQ$1,0),FALSE)</f>
        <v>0</v>
      </c>
      <c r="AC248">
        <f>VLOOKUP($B248,'Tillförd energi'!$B$1:$AI$700,MATCH(AC$1,'Tillförd energi'!$B$1:$AQ$1,0),FALSE)</f>
        <v>0</v>
      </c>
      <c r="AD248">
        <f>VLOOKUP($B248,'Tillförd energi'!$B$1:$AI$700,MATCH(AD$1,'Tillförd energi'!$B$1:$AQ$1,0),FALSE)</f>
        <v>0</v>
      </c>
      <c r="AE248">
        <f>VLOOKUP($B248,'Tillförd energi'!$B$1:$AI$700,MATCH(AE$1,'Tillförd energi'!$B$1:$AQ$1,0),FALSE)</f>
        <v>0</v>
      </c>
      <c r="AF248">
        <f>VLOOKUP($B248,'Tillförd energi'!$B$1:$AI$700,MATCH(AF$1,'Tillförd energi'!$B$1:$AQ$1,0),FALSE)</f>
        <v>0.5</v>
      </c>
      <c r="AG248">
        <f>IFERROR(VLOOKUP(B248,Miljö!$B$1:$AC$550,MATCH("Köpt mängd produktionsspecifik fjärrvärme:",Miljö!$B$1:$AC$1,0),FALSE)/1,0)</f>
        <v>0</v>
      </c>
      <c r="AI248">
        <f t="shared" si="58"/>
        <v>7.3</v>
      </c>
      <c r="AJ248">
        <f t="shared" si="59"/>
        <v>7.3</v>
      </c>
      <c r="AK248">
        <f>IF(ISERROR(1/VLOOKUP($B248,Leveranser!$B$1:$S$500,MATCH("såld värme (gwh)",Leveranser!$B$1:$S$1,0),FALSE)),"",VLOOKUP($B248,Leveranser!$B$1:$S$500,MATCH("såld värme (gwh)",Leveranser!$B$1:$S$1,0),FALSE))</f>
        <v>5.7</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195">
        <f t="shared" si="60"/>
        <v>0.78082191780821919</v>
      </c>
      <c r="AP248" t="str">
        <f>IFERROR(VLOOKUP($B248,Miljövärden!$B$2:$H$550,7,FALSE),"Nej, saknas")</f>
        <v>Ja</v>
      </c>
      <c r="AQ248" t="str">
        <f>IFERROR(VLOOKUP($B248,Miljövärden!$B$2:$H$550,6,FALSE),"Nej, saknas")</f>
        <v>Nej</v>
      </c>
      <c r="AU248">
        <f t="shared" si="61"/>
        <v>0.5</v>
      </c>
      <c r="AV248">
        <f t="shared" si="62"/>
        <v>0</v>
      </c>
      <c r="AW248">
        <f t="shared" si="63"/>
        <v>6.6</v>
      </c>
      <c r="AX248">
        <f t="shared" si="64"/>
        <v>0</v>
      </c>
      <c r="AZ248">
        <f t="shared" si="65"/>
        <v>6.6</v>
      </c>
      <c r="BC248">
        <f t="shared" si="66"/>
        <v>0.2</v>
      </c>
      <c r="BD248">
        <f t="shared" si="67"/>
        <v>0</v>
      </c>
      <c r="BE248">
        <f t="shared" si="68"/>
        <v>6.6</v>
      </c>
      <c r="BF248">
        <f t="shared" si="69"/>
        <v>0</v>
      </c>
      <c r="BG248">
        <f t="shared" si="70"/>
        <v>0.5</v>
      </c>
      <c r="BH248">
        <f t="shared" si="71"/>
        <v>7.3</v>
      </c>
      <c r="BJ248" s="195">
        <f t="shared" si="72"/>
        <v>2.7397260273972605E-2</v>
      </c>
      <c r="BK248" s="195">
        <f t="shared" si="73"/>
        <v>0</v>
      </c>
      <c r="BL248" s="195">
        <f t="shared" si="74"/>
        <v>0.90410958904109584</v>
      </c>
      <c r="BM248" s="195">
        <f t="shared" si="75"/>
        <v>0</v>
      </c>
      <c r="BN248" s="195">
        <f t="shared" si="76"/>
        <v>6.8493150684931503E-2</v>
      </c>
    </row>
    <row r="249" spans="1:66" x14ac:dyDescent="0.25">
      <c r="A249" s="2" t="s">
        <v>395</v>
      </c>
      <c r="B249" s="2" t="s">
        <v>397</v>
      </c>
      <c r="C249">
        <f>VLOOKUP($B249,'Tillförd energi'!$B$1:$AI$700,MATCH(C$1,'Tillförd energi'!$B$1:$AQ$1,0),FALSE)</f>
        <v>0</v>
      </c>
      <c r="D249">
        <f>VLOOKUP($B249,'Tillförd energi'!$B$1:$AI$700,MATCH(D$1,'Tillförd energi'!$B$1:$AQ$1,0),FALSE)</f>
        <v>0.1</v>
      </c>
      <c r="E249">
        <f>VLOOKUP($B249,'Tillförd energi'!$B$1:$AI$700,MATCH(E$1,'Tillförd energi'!$B$1:$AQ$1,0),FALSE)</f>
        <v>0</v>
      </c>
      <c r="F249">
        <f>VLOOKUP($B249,'Tillförd energi'!$B$1:$AI$700,MATCH(F$1,'Tillförd energi'!$B$1:$AQ$1,0),FALSE)</f>
        <v>0</v>
      </c>
      <c r="G249">
        <f>VLOOKUP($B249,'Tillförd energi'!$B$1:$AI$700,MATCH(G$1,'Tillförd energi'!$B$1:$AQ$1,0),FALSE)</f>
        <v>0</v>
      </c>
      <c r="H249">
        <f>VLOOKUP($B249,'Tillförd energi'!$B$1:$AI$700,MATCH(H$1,'Tillförd energi'!$B$1:$AQ$1,0),FALSE)</f>
        <v>0</v>
      </c>
      <c r="I249">
        <f>VLOOKUP($B249,'Tillförd energi'!$B$1:$AI$700,MATCH(I$1,'Tillförd energi'!$B$1:$AQ$1,0),FALSE)</f>
        <v>0</v>
      </c>
      <c r="J249">
        <f>VLOOKUP($B249,'Tillförd energi'!$B$1:$AI$700,MATCH(J$1,'Tillförd energi'!$B$1:$AQ$1,0),FALSE)</f>
        <v>0</v>
      </c>
      <c r="K249">
        <v>0</v>
      </c>
      <c r="L249">
        <f>VLOOKUP($B249,'Tillförd energi'!$B$1:$AI$700,MATCH(L$1,'Tillförd energi'!$B$1:$AQ$1,0),FALSE)</f>
        <v>0</v>
      </c>
      <c r="M249">
        <f>VLOOKUP($B249,'Tillförd energi'!$B$1:$AI$700,MATCH(M$1,'Tillförd energi'!$B$1:$AQ$1,0),FALSE)</f>
        <v>0</v>
      </c>
      <c r="N249">
        <f>VLOOKUP($B249,'Tillförd energi'!$B$1:$AI$700,MATCH(N$1,'Tillförd energi'!$B$1:$AQ$1,0),FALSE)</f>
        <v>0</v>
      </c>
      <c r="O249">
        <f>VLOOKUP($B249,'Tillförd energi'!$B$1:$AI$700,MATCH(O$1,'Tillförd energi'!$B$1:$AQ$1,0),FALSE)</f>
        <v>0</v>
      </c>
      <c r="P249">
        <f>VLOOKUP($B249,'Tillförd energi'!$B$1:$AI$700,MATCH(P$1,'Tillförd energi'!$B$1:$AQ$1,0),FALSE)</f>
        <v>0</v>
      </c>
      <c r="Q249">
        <f>VLOOKUP($B249,'Tillförd energi'!$B$1:$AI$700,MATCH(Q$1,'Tillförd energi'!$B$1:$AQ$1,0),FALSE)</f>
        <v>0</v>
      </c>
      <c r="R249">
        <f>VLOOKUP($B249,'Tillförd energi'!$B$1:$AI$700,MATCH(R$1,'Tillförd energi'!$B$1:$AQ$1,0),FALSE)</f>
        <v>3.8</v>
      </c>
      <c r="S249">
        <f>VLOOKUP($B249,'Tillförd energi'!$B$1:$AI$700,MATCH(S$1,'Tillförd energi'!$B$1:$AQ$1,0),FALSE)</f>
        <v>0</v>
      </c>
      <c r="T249">
        <f>VLOOKUP($B249,'Tillförd energi'!$B$1:$AI$700,MATCH(T$1,'Tillförd energi'!$B$1:$AQ$1,0),FALSE)</f>
        <v>0</v>
      </c>
      <c r="U249">
        <f>VLOOKUP($B249,'Tillförd energi'!$B$1:$AI$700,MATCH(U$1,'Tillförd energi'!$B$1:$AQ$1,0),FALSE)</f>
        <v>0</v>
      </c>
      <c r="V249">
        <f>VLOOKUP($B249,'Tillförd energi'!$B$1:$AI$700,MATCH(V$1,'Tillförd energi'!$B$1:$AQ$1,0),FALSE)</f>
        <v>0</v>
      </c>
      <c r="W249">
        <f>VLOOKUP($B249,'Tillförd energi'!$B$1:$AI$700,MATCH(W$1,'Tillförd energi'!$B$1:$AQ$1,0),FALSE)</f>
        <v>0</v>
      </c>
      <c r="X249">
        <f>VLOOKUP($B249,'Tillförd energi'!$B$1:$AI$700,MATCH(X$1,'Tillförd energi'!$B$1:$AQ$1,0),FALSE)</f>
        <v>0</v>
      </c>
      <c r="Y249">
        <f>VLOOKUP($B249,'Tillförd energi'!$B$1:$AI$700,MATCH(Y$1,'Tillförd energi'!$B$1:$AQ$1,0),FALSE)</f>
        <v>0</v>
      </c>
      <c r="Z249">
        <f>VLOOKUP($B249,'Tillförd energi'!$B$1:$AI$700,MATCH(Z$1,'Tillförd energi'!$B$1:$AQ$1,0),FALSE)</f>
        <v>0</v>
      </c>
      <c r="AA249">
        <f>VLOOKUP($B249,'Tillförd energi'!$B$1:$AI$700,MATCH(AA$1,'Tillförd energi'!$B$1:$AQ$1,0),FALSE)</f>
        <v>0</v>
      </c>
      <c r="AB249">
        <f>VLOOKUP($B249,'Tillförd energi'!$B$1:$AI$700,MATCH(AB$1,'Tillförd energi'!$B$1:$AQ$1,0),FALSE)</f>
        <v>0</v>
      </c>
      <c r="AC249">
        <f>VLOOKUP($B249,'Tillförd energi'!$B$1:$AI$700,MATCH(AC$1,'Tillförd energi'!$B$1:$AQ$1,0),FALSE)</f>
        <v>0</v>
      </c>
      <c r="AD249">
        <f>VLOOKUP($B249,'Tillförd energi'!$B$1:$AI$700,MATCH(AD$1,'Tillförd energi'!$B$1:$AQ$1,0),FALSE)</f>
        <v>0</v>
      </c>
      <c r="AE249">
        <f>VLOOKUP($B249,'Tillförd energi'!$B$1:$AI$700,MATCH(AE$1,'Tillförd energi'!$B$1:$AQ$1,0),FALSE)</f>
        <v>0</v>
      </c>
      <c r="AF249">
        <f>VLOOKUP($B249,'Tillförd energi'!$B$1:$AI$700,MATCH(AF$1,'Tillförd energi'!$B$1:$AQ$1,0),FALSE)</f>
        <v>0.09</v>
      </c>
      <c r="AG249">
        <f>IFERROR(VLOOKUP(B249,Miljö!$B$1:$AC$550,MATCH("Köpt mängd produktionsspecifik fjärrvärme:",Miljö!$B$1:$AC$1,0),FALSE)/1,0)</f>
        <v>0</v>
      </c>
      <c r="AI249">
        <f t="shared" si="58"/>
        <v>3.9899999999999998</v>
      </c>
      <c r="AJ249">
        <f t="shared" si="59"/>
        <v>3.9899999999999998</v>
      </c>
      <c r="AK249">
        <f>IF(ISERROR(1/VLOOKUP($B249,Leveranser!$B$1:$S$500,MATCH("såld värme (gwh)",Leveranser!$B$1:$S$1,0),FALSE)),"",VLOOKUP($B249,Leveranser!$B$1:$S$500,MATCH("såld värme (gwh)",Leveranser!$B$1:$S$1,0),FALSE))</f>
        <v>3.7</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195">
        <f t="shared" si="60"/>
        <v>0.92731829573934843</v>
      </c>
      <c r="AP249" t="str">
        <f>IFERROR(VLOOKUP($B249,Miljövärden!$B$2:$H$550,7,FALSE),"Nej, saknas")</f>
        <v>Ja</v>
      </c>
      <c r="AQ249" t="str">
        <f>IFERROR(VLOOKUP($B249,Miljövärden!$B$2:$H$550,6,FALSE),"Nej, saknas")</f>
        <v>Nej</v>
      </c>
      <c r="AU249">
        <f t="shared" si="61"/>
        <v>0.09</v>
      </c>
      <c r="AV249">
        <f t="shared" si="62"/>
        <v>0</v>
      </c>
      <c r="AW249">
        <f t="shared" si="63"/>
        <v>0</v>
      </c>
      <c r="AX249">
        <f t="shared" si="64"/>
        <v>3.8</v>
      </c>
      <c r="AZ249">
        <f t="shared" si="65"/>
        <v>3.8</v>
      </c>
      <c r="BC249">
        <f t="shared" si="66"/>
        <v>0.1</v>
      </c>
      <c r="BD249">
        <f t="shared" si="67"/>
        <v>0</v>
      </c>
      <c r="BE249">
        <f t="shared" si="68"/>
        <v>3.8</v>
      </c>
      <c r="BF249">
        <f t="shared" si="69"/>
        <v>0</v>
      </c>
      <c r="BG249">
        <f t="shared" si="70"/>
        <v>0.09</v>
      </c>
      <c r="BH249">
        <f t="shared" si="71"/>
        <v>3.9899999999999998</v>
      </c>
      <c r="BJ249" s="195">
        <f t="shared" si="72"/>
        <v>2.5062656641604012E-2</v>
      </c>
      <c r="BK249" s="195">
        <f t="shared" si="73"/>
        <v>0</v>
      </c>
      <c r="BL249" s="195">
        <f t="shared" si="74"/>
        <v>0.95238095238095244</v>
      </c>
      <c r="BM249" s="195">
        <f t="shared" si="75"/>
        <v>0</v>
      </c>
      <c r="BN249" s="195">
        <f t="shared" si="76"/>
        <v>2.2556390977443608E-2</v>
      </c>
    </row>
    <row r="250" spans="1:66" x14ac:dyDescent="0.25">
      <c r="A250" s="2" t="s">
        <v>398</v>
      </c>
      <c r="B250" s="2" t="s">
        <v>399</v>
      </c>
      <c r="C250">
        <f>VLOOKUP($B250,'Tillförd energi'!$B$1:$AI$700,MATCH(C$1,'Tillförd energi'!$B$1:$AQ$1,0),FALSE)</f>
        <v>0</v>
      </c>
      <c r="D250">
        <f>VLOOKUP($B250,'Tillförd energi'!$B$1:$AI$700,MATCH(D$1,'Tillförd energi'!$B$1:$AQ$1,0),FALSE)</f>
        <v>0.4</v>
      </c>
      <c r="E250">
        <f>VLOOKUP($B250,'Tillförd energi'!$B$1:$AI$700,MATCH(E$1,'Tillförd energi'!$B$1:$AQ$1,0),FALSE)</f>
        <v>0</v>
      </c>
      <c r="F250">
        <f>VLOOKUP($B250,'Tillförd energi'!$B$1:$AI$700,MATCH(F$1,'Tillförd energi'!$B$1:$AQ$1,0),FALSE)</f>
        <v>0</v>
      </c>
      <c r="G250">
        <f>VLOOKUP($B250,'Tillförd energi'!$B$1:$AI$700,MATCH(G$1,'Tillförd energi'!$B$1:$AQ$1,0),FALSE)</f>
        <v>0</v>
      </c>
      <c r="H250">
        <f>VLOOKUP($B250,'Tillförd energi'!$B$1:$AI$700,MATCH(H$1,'Tillförd energi'!$B$1:$AQ$1,0),FALSE)</f>
        <v>0</v>
      </c>
      <c r="I250">
        <f>VLOOKUP($B250,'Tillförd energi'!$B$1:$AI$700,MATCH(I$1,'Tillförd energi'!$B$1:$AQ$1,0),FALSE)</f>
        <v>0</v>
      </c>
      <c r="J250">
        <f>VLOOKUP($B250,'Tillförd energi'!$B$1:$AI$700,MATCH(J$1,'Tillförd energi'!$B$1:$AQ$1,0),FALSE)</f>
        <v>0</v>
      </c>
      <c r="K250">
        <v>0</v>
      </c>
      <c r="L250">
        <f>VLOOKUP($B250,'Tillförd energi'!$B$1:$AI$700,MATCH(L$1,'Tillförd energi'!$B$1:$AQ$1,0),FALSE)</f>
        <v>0</v>
      </c>
      <c r="M250">
        <f>VLOOKUP($B250,'Tillförd energi'!$B$1:$AI$700,MATCH(M$1,'Tillförd energi'!$B$1:$AQ$1,0),FALSE)</f>
        <v>62.863</v>
      </c>
      <c r="N250">
        <f>VLOOKUP($B250,'Tillförd energi'!$B$1:$AI$700,MATCH(N$1,'Tillförd energi'!$B$1:$AQ$1,0),FALSE)</f>
        <v>7.8320800000000004</v>
      </c>
      <c r="O250">
        <f>VLOOKUP($B250,'Tillförd energi'!$B$1:$AI$700,MATCH(O$1,'Tillförd energi'!$B$1:$AQ$1,0),FALSE)</f>
        <v>14.0916</v>
      </c>
      <c r="P250">
        <f>VLOOKUP($B250,'Tillförd energi'!$B$1:$AI$700,MATCH(P$1,'Tillförd energi'!$B$1:$AQ$1,0),FALSE)</f>
        <v>35.150500000000001</v>
      </c>
      <c r="Q250">
        <f>VLOOKUP($B250,'Tillförd energi'!$B$1:$AI$700,MATCH(Q$1,'Tillförd energi'!$B$1:$AQ$1,0),FALSE)</f>
        <v>0</v>
      </c>
      <c r="R250">
        <f>VLOOKUP($B250,'Tillförd energi'!$B$1:$AI$700,MATCH(R$1,'Tillförd energi'!$B$1:$AQ$1,0),FALSE)</f>
        <v>5.9</v>
      </c>
      <c r="S250">
        <f>VLOOKUP($B250,'Tillförd energi'!$B$1:$AI$700,MATCH(S$1,'Tillförd energi'!$B$1:$AQ$1,0),FALSE)</f>
        <v>0</v>
      </c>
      <c r="T250">
        <f>VLOOKUP($B250,'Tillförd energi'!$B$1:$AI$700,MATCH(T$1,'Tillförd energi'!$B$1:$AQ$1,0),FALSE)</f>
        <v>0</v>
      </c>
      <c r="U250">
        <f>VLOOKUP($B250,'Tillförd energi'!$B$1:$AI$700,MATCH(U$1,'Tillförd energi'!$B$1:$AQ$1,0),FALSE)</f>
        <v>0</v>
      </c>
      <c r="V250">
        <f>VLOOKUP($B250,'Tillförd energi'!$B$1:$AI$700,MATCH(V$1,'Tillförd energi'!$B$1:$AQ$1,0),FALSE)</f>
        <v>0</v>
      </c>
      <c r="W250">
        <f>VLOOKUP($B250,'Tillförd energi'!$B$1:$AI$700,MATCH(W$1,'Tillförd energi'!$B$1:$AQ$1,0),FALSE)</f>
        <v>6.9</v>
      </c>
      <c r="X250">
        <f>VLOOKUP($B250,'Tillförd energi'!$B$1:$AI$700,MATCH(X$1,'Tillförd energi'!$B$1:$AQ$1,0),FALSE)</f>
        <v>0</v>
      </c>
      <c r="Y250">
        <f>VLOOKUP($B250,'Tillförd energi'!$B$1:$AI$700,MATCH(Y$1,'Tillförd energi'!$B$1:$AQ$1,0),FALSE)</f>
        <v>0</v>
      </c>
      <c r="Z250">
        <f>VLOOKUP($B250,'Tillförd energi'!$B$1:$AI$700,MATCH(Z$1,'Tillförd energi'!$B$1:$AQ$1,0),FALSE)</f>
        <v>0</v>
      </c>
      <c r="AA250">
        <f>VLOOKUP($B250,'Tillförd energi'!$B$1:$AI$700,MATCH(AA$1,'Tillförd energi'!$B$1:$AQ$1,0),FALSE)</f>
        <v>1.6</v>
      </c>
      <c r="AB250">
        <f>VLOOKUP($B250,'Tillförd energi'!$B$1:$AI$700,MATCH(AB$1,'Tillförd energi'!$B$1:$AQ$1,0),FALSE)</f>
        <v>2.2000000000000002</v>
      </c>
      <c r="AC250">
        <f>VLOOKUP($B250,'Tillförd energi'!$B$1:$AI$700,MATCH(AC$1,'Tillförd energi'!$B$1:$AQ$1,0),FALSE)</f>
        <v>27.9</v>
      </c>
      <c r="AD250">
        <f>VLOOKUP($B250,'Tillförd energi'!$B$1:$AI$700,MATCH(AD$1,'Tillförd energi'!$B$1:$AQ$1,0),FALSE)</f>
        <v>0.3</v>
      </c>
      <c r="AE250">
        <f>VLOOKUP($B250,'Tillförd energi'!$B$1:$AI$700,MATCH(AE$1,'Tillförd energi'!$B$1:$AQ$1,0),FALSE)</f>
        <v>0</v>
      </c>
      <c r="AF250">
        <f>VLOOKUP($B250,'Tillförd energi'!$B$1:$AI$700,MATCH(AF$1,'Tillförd energi'!$B$1:$AQ$1,0),FALSE)</f>
        <v>3.91126</v>
      </c>
      <c r="AG250">
        <f>IFERROR(VLOOKUP(B250,Miljö!$B$1:$AC$550,MATCH("Köpt mängd produktionsspecifik fjärrvärme:",Miljö!$B$1:$AC$1,0),FALSE)/1,0)</f>
        <v>0</v>
      </c>
      <c r="AI250">
        <f t="shared" si="58"/>
        <v>169.04844</v>
      </c>
      <c r="AJ250">
        <f t="shared" si="59"/>
        <v>169.04844</v>
      </c>
      <c r="AK250">
        <f>IF(ISERROR(1/VLOOKUP($B250,Leveranser!$B$1:$S$500,MATCH("såld värme (gwh)",Leveranser!$B$1:$S$1,0),FALSE)),"",VLOOKUP($B250,Leveranser!$B$1:$S$500,MATCH("såld värme (gwh)",Leveranser!$B$1:$S$1,0),FALSE))</f>
        <v>142.5</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195">
        <f t="shared" si="60"/>
        <v>0.8429536528109931</v>
      </c>
      <c r="AP250" t="str">
        <f>IFERROR(VLOOKUP($B250,Miljövärden!$B$2:$H$550,7,FALSE),"Nej, saknas")</f>
        <v>Ja</v>
      </c>
      <c r="AQ250" t="str">
        <f>IFERROR(VLOOKUP($B250,Miljövärden!$B$2:$H$550,6,FALSE),"Nej, saknas")</f>
        <v>Nej</v>
      </c>
      <c r="AU250">
        <f t="shared" si="61"/>
        <v>5.51126</v>
      </c>
      <c r="AV250">
        <f t="shared" si="62"/>
        <v>0</v>
      </c>
      <c r="AW250">
        <f t="shared" si="63"/>
        <v>119.93718000000001</v>
      </c>
      <c r="AX250">
        <f t="shared" si="64"/>
        <v>5.9</v>
      </c>
      <c r="AZ250">
        <f t="shared" si="65"/>
        <v>132.73718000000002</v>
      </c>
      <c r="BC250">
        <f t="shared" si="66"/>
        <v>0.4</v>
      </c>
      <c r="BD250">
        <f t="shared" si="67"/>
        <v>0</v>
      </c>
      <c r="BE250">
        <f t="shared" si="68"/>
        <v>132.73718000000002</v>
      </c>
      <c r="BF250">
        <f t="shared" si="69"/>
        <v>30.4</v>
      </c>
      <c r="BG250">
        <f t="shared" si="70"/>
        <v>5.51126</v>
      </c>
      <c r="BH250">
        <f t="shared" si="71"/>
        <v>169.04844000000003</v>
      </c>
      <c r="BJ250" s="195">
        <f t="shared" si="72"/>
        <v>2.366185692101033E-3</v>
      </c>
      <c r="BK250" s="195">
        <f t="shared" si="73"/>
        <v>0</v>
      </c>
      <c r="BL250" s="195">
        <f t="shared" si="74"/>
        <v>0.78520204031459861</v>
      </c>
      <c r="BM250" s="195">
        <f t="shared" si="75"/>
        <v>0.17983011259967849</v>
      </c>
      <c r="BN250" s="195">
        <f t="shared" si="76"/>
        <v>3.2601661393621847E-2</v>
      </c>
    </row>
    <row r="251" spans="1:66" x14ac:dyDescent="0.25">
      <c r="A251" s="2" t="s">
        <v>400</v>
      </c>
      <c r="B251" s="2" t="s">
        <v>401</v>
      </c>
      <c r="C251">
        <f>VLOOKUP($B251,'Tillförd energi'!$B$1:$AI$700,MATCH(C$1,'Tillförd energi'!$B$1:$AQ$1,0),FALSE)</f>
        <v>0</v>
      </c>
      <c r="D251">
        <f>VLOOKUP($B251,'Tillförd energi'!$B$1:$AI$700,MATCH(D$1,'Tillförd energi'!$B$1:$AQ$1,0),FALSE)</f>
        <v>1.1499999999999999</v>
      </c>
      <c r="E251">
        <f>VLOOKUP($B251,'Tillförd energi'!$B$1:$AI$700,MATCH(E$1,'Tillförd energi'!$B$1:$AQ$1,0),FALSE)</f>
        <v>0</v>
      </c>
      <c r="F251">
        <f>VLOOKUP($B251,'Tillförd energi'!$B$1:$AI$700,MATCH(F$1,'Tillförd energi'!$B$1:$AQ$1,0),FALSE)</f>
        <v>0</v>
      </c>
      <c r="G251">
        <f>VLOOKUP($B251,'Tillförd energi'!$B$1:$AI$700,MATCH(G$1,'Tillförd energi'!$B$1:$AQ$1,0),FALSE)</f>
        <v>0</v>
      </c>
      <c r="H251">
        <f>VLOOKUP($B251,'Tillförd energi'!$B$1:$AI$700,MATCH(H$1,'Tillförd energi'!$B$1:$AQ$1,0),FALSE)</f>
        <v>0</v>
      </c>
      <c r="I251">
        <f>VLOOKUP($B251,'Tillförd energi'!$B$1:$AI$700,MATCH(I$1,'Tillförd energi'!$B$1:$AQ$1,0),FALSE)</f>
        <v>0</v>
      </c>
      <c r="J251">
        <f>VLOOKUP($B251,'Tillförd energi'!$B$1:$AI$700,MATCH(J$1,'Tillförd energi'!$B$1:$AQ$1,0),FALSE)</f>
        <v>0</v>
      </c>
      <c r="K251">
        <v>0</v>
      </c>
      <c r="L251">
        <f>VLOOKUP($B251,'Tillförd energi'!$B$1:$AI$700,MATCH(L$1,'Tillförd energi'!$B$1:$AQ$1,0),FALSE)</f>
        <v>0</v>
      </c>
      <c r="M251">
        <f>VLOOKUP($B251,'Tillförd energi'!$B$1:$AI$700,MATCH(M$1,'Tillförd energi'!$B$1:$AQ$1,0),FALSE)</f>
        <v>0</v>
      </c>
      <c r="N251">
        <f>VLOOKUP($B251,'Tillförd energi'!$B$1:$AI$700,MATCH(N$1,'Tillförd energi'!$B$1:$AQ$1,0),FALSE)</f>
        <v>0</v>
      </c>
      <c r="O251">
        <f>VLOOKUP($B251,'Tillförd energi'!$B$1:$AI$700,MATCH(O$1,'Tillförd energi'!$B$1:$AQ$1,0),FALSE)</f>
        <v>0</v>
      </c>
      <c r="P251">
        <f>VLOOKUP($B251,'Tillförd energi'!$B$1:$AI$700,MATCH(P$1,'Tillförd energi'!$B$1:$AQ$1,0),FALSE)</f>
        <v>0</v>
      </c>
      <c r="Q251">
        <f>VLOOKUP($B251,'Tillförd energi'!$B$1:$AI$700,MATCH(Q$1,'Tillförd energi'!$B$1:$AQ$1,0),FALSE)</f>
        <v>0</v>
      </c>
      <c r="R251">
        <f>VLOOKUP($B251,'Tillförd energi'!$B$1:$AI$700,MATCH(R$1,'Tillförd energi'!$B$1:$AQ$1,0),FALSE)</f>
        <v>0</v>
      </c>
      <c r="S251">
        <f>VLOOKUP($B251,'Tillförd energi'!$B$1:$AI$700,MATCH(S$1,'Tillförd energi'!$B$1:$AQ$1,0),FALSE)</f>
        <v>0</v>
      </c>
      <c r="T251">
        <f>VLOOKUP($B251,'Tillförd energi'!$B$1:$AI$700,MATCH(T$1,'Tillförd energi'!$B$1:$AQ$1,0),FALSE)</f>
        <v>0</v>
      </c>
      <c r="U251">
        <f>VLOOKUP($B251,'Tillförd energi'!$B$1:$AI$700,MATCH(U$1,'Tillförd energi'!$B$1:$AQ$1,0),FALSE)</f>
        <v>0</v>
      </c>
      <c r="V251">
        <f>VLOOKUP($B251,'Tillförd energi'!$B$1:$AI$700,MATCH(V$1,'Tillförd energi'!$B$1:$AQ$1,0),FALSE)</f>
        <v>0</v>
      </c>
      <c r="W251">
        <f>VLOOKUP($B251,'Tillförd energi'!$B$1:$AI$700,MATCH(W$1,'Tillförd energi'!$B$1:$AQ$1,0),FALSE)</f>
        <v>0</v>
      </c>
      <c r="X251">
        <f>VLOOKUP($B251,'Tillförd energi'!$B$1:$AI$700,MATCH(X$1,'Tillförd energi'!$B$1:$AQ$1,0),FALSE)</f>
        <v>0</v>
      </c>
      <c r="Y251">
        <f>VLOOKUP($B251,'Tillförd energi'!$B$1:$AI$700,MATCH(Y$1,'Tillförd energi'!$B$1:$AQ$1,0),FALSE)</f>
        <v>0</v>
      </c>
      <c r="Z251">
        <f>VLOOKUP($B251,'Tillförd energi'!$B$1:$AI$700,MATCH(Z$1,'Tillförd energi'!$B$1:$AQ$1,0),FALSE)</f>
        <v>0</v>
      </c>
      <c r="AA251">
        <f>VLOOKUP($B251,'Tillförd energi'!$B$1:$AI$700,MATCH(AA$1,'Tillförd energi'!$B$1:$AQ$1,0),FALSE)</f>
        <v>0</v>
      </c>
      <c r="AB251">
        <f>VLOOKUP($B251,'Tillförd energi'!$B$1:$AI$700,MATCH(AB$1,'Tillförd energi'!$B$1:$AQ$1,0),FALSE)</f>
        <v>0</v>
      </c>
      <c r="AC251">
        <f>VLOOKUP($B251,'Tillförd energi'!$B$1:$AI$700,MATCH(AC$1,'Tillförd energi'!$B$1:$AQ$1,0),FALSE)</f>
        <v>0</v>
      </c>
      <c r="AD251">
        <f>VLOOKUP($B251,'Tillförd energi'!$B$1:$AI$700,MATCH(AD$1,'Tillförd energi'!$B$1:$AQ$1,0),FALSE)</f>
        <v>96.1</v>
      </c>
      <c r="AE251">
        <f>VLOOKUP($B251,'Tillförd energi'!$B$1:$AI$700,MATCH(AE$1,'Tillförd energi'!$B$1:$AQ$1,0),FALSE)</f>
        <v>0</v>
      </c>
      <c r="AF251">
        <f>VLOOKUP($B251,'Tillförd energi'!$B$1:$AI$700,MATCH(AF$1,'Tillförd energi'!$B$1:$AQ$1,0),FALSE)</f>
        <v>2.4510000000000001</v>
      </c>
      <c r="AG251">
        <f>IFERROR(VLOOKUP(B251,Miljö!$B$1:$AC$550,MATCH("Köpt mängd produktionsspecifik fjärrvärme:",Miljö!$B$1:$AC$1,0),FALSE)/1,0)</f>
        <v>0</v>
      </c>
      <c r="AI251">
        <f t="shared" si="58"/>
        <v>99.700999999999993</v>
      </c>
      <c r="AJ251">
        <f t="shared" si="59"/>
        <v>99.700999999999993</v>
      </c>
      <c r="AK251">
        <f>IF(ISERROR(1/VLOOKUP($B251,Leveranser!$B$1:$S$500,MATCH("såld värme (gwh)",Leveranser!$B$1:$S$1,0),FALSE)),"",VLOOKUP($B251,Leveranser!$B$1:$S$500,MATCH("såld värme (gwh)",Leveranser!$B$1:$S$1,0),FALSE))</f>
        <v>81.7</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195">
        <f t="shared" si="60"/>
        <v>0.81945015596633941</v>
      </c>
      <c r="AP251" t="str">
        <f>IFERROR(VLOOKUP($B251,Miljövärden!$B$2:$H$550,7,FALSE),"Nej, saknas")</f>
        <v>Ja</v>
      </c>
      <c r="AQ251" t="str">
        <f>IFERROR(VLOOKUP($B251,Miljövärden!$B$2:$H$550,6,FALSE),"Nej, saknas")</f>
        <v>Ja</v>
      </c>
      <c r="AU251">
        <f t="shared" si="61"/>
        <v>2.4510000000000001</v>
      </c>
      <c r="AV251">
        <f t="shared" si="62"/>
        <v>0</v>
      </c>
      <c r="AW251">
        <f t="shared" si="63"/>
        <v>0</v>
      </c>
      <c r="AX251">
        <f t="shared" si="64"/>
        <v>0</v>
      </c>
      <c r="AZ251">
        <f t="shared" si="65"/>
        <v>0</v>
      </c>
      <c r="BC251">
        <f t="shared" si="66"/>
        <v>1.1499999999999999</v>
      </c>
      <c r="BD251">
        <f t="shared" si="67"/>
        <v>0</v>
      </c>
      <c r="BE251">
        <f t="shared" si="68"/>
        <v>0</v>
      </c>
      <c r="BF251">
        <f t="shared" si="69"/>
        <v>96.1</v>
      </c>
      <c r="BG251">
        <f t="shared" si="70"/>
        <v>2.4510000000000001</v>
      </c>
      <c r="BH251">
        <f t="shared" si="71"/>
        <v>99.700999999999993</v>
      </c>
      <c r="BJ251" s="195">
        <f t="shared" si="72"/>
        <v>1.1534488119477236E-2</v>
      </c>
      <c r="BK251" s="195">
        <f t="shared" si="73"/>
        <v>0</v>
      </c>
      <c r="BL251" s="195">
        <f t="shared" si="74"/>
        <v>0</v>
      </c>
      <c r="BM251" s="195">
        <f t="shared" si="75"/>
        <v>0.96388200720153261</v>
      </c>
      <c r="BN251" s="195">
        <f t="shared" si="76"/>
        <v>2.4583504678990183E-2</v>
      </c>
    </row>
    <row r="252" spans="1:66" x14ac:dyDescent="0.25">
      <c r="A252" s="2" t="s">
        <v>402</v>
      </c>
      <c r="B252" s="2" t="s">
        <v>403</v>
      </c>
      <c r="C252">
        <f>VLOOKUP($B252,'Tillförd energi'!$B$1:$AI$700,MATCH(C$1,'Tillförd energi'!$B$1:$AQ$1,0),FALSE)</f>
        <v>0</v>
      </c>
      <c r="D252">
        <f>VLOOKUP($B252,'Tillförd energi'!$B$1:$AI$700,MATCH(D$1,'Tillförd energi'!$B$1:$AQ$1,0),FALSE)</f>
        <v>0</v>
      </c>
      <c r="E252">
        <f>VLOOKUP($B252,'Tillförd energi'!$B$1:$AI$700,MATCH(E$1,'Tillförd energi'!$B$1:$AQ$1,0),FALSE)</f>
        <v>0</v>
      </c>
      <c r="F252">
        <f>VLOOKUP($B252,'Tillförd energi'!$B$1:$AI$700,MATCH(F$1,'Tillförd energi'!$B$1:$AQ$1,0),FALSE)</f>
        <v>0</v>
      </c>
      <c r="G252">
        <f>VLOOKUP($B252,'Tillförd energi'!$B$1:$AI$700,MATCH(G$1,'Tillförd energi'!$B$1:$AQ$1,0),FALSE)</f>
        <v>0</v>
      </c>
      <c r="H252">
        <f>VLOOKUP($B252,'Tillförd energi'!$B$1:$AI$700,MATCH(H$1,'Tillförd energi'!$B$1:$AQ$1,0),FALSE)</f>
        <v>0</v>
      </c>
      <c r="I252">
        <f>VLOOKUP($B252,'Tillförd energi'!$B$1:$AI$700,MATCH(I$1,'Tillförd energi'!$B$1:$AQ$1,0),FALSE)</f>
        <v>0</v>
      </c>
      <c r="J252">
        <f>VLOOKUP($B252,'Tillförd energi'!$B$1:$AI$700,MATCH(J$1,'Tillförd energi'!$B$1:$AQ$1,0),FALSE)</f>
        <v>0</v>
      </c>
      <c r="K252">
        <v>0</v>
      </c>
      <c r="L252">
        <f>VLOOKUP($B252,'Tillförd energi'!$B$1:$AI$700,MATCH(L$1,'Tillförd energi'!$B$1:$AQ$1,0),FALSE)</f>
        <v>0</v>
      </c>
      <c r="M252">
        <f>VLOOKUP($B252,'Tillförd energi'!$B$1:$AI$700,MATCH(M$1,'Tillförd energi'!$B$1:$AQ$1,0),FALSE)</f>
        <v>0</v>
      </c>
      <c r="N252">
        <f>VLOOKUP($B252,'Tillförd energi'!$B$1:$AI$700,MATCH(N$1,'Tillförd energi'!$B$1:$AQ$1,0),FALSE)</f>
        <v>0</v>
      </c>
      <c r="O252">
        <f>VLOOKUP($B252,'Tillförd energi'!$B$1:$AI$700,MATCH(O$1,'Tillförd energi'!$B$1:$AQ$1,0),FALSE)</f>
        <v>0</v>
      </c>
      <c r="P252">
        <f>VLOOKUP($B252,'Tillförd energi'!$B$1:$AI$700,MATCH(P$1,'Tillförd energi'!$B$1:$AQ$1,0),FALSE)</f>
        <v>0</v>
      </c>
      <c r="Q252">
        <f>VLOOKUP($B252,'Tillförd energi'!$B$1:$AI$700,MATCH(Q$1,'Tillförd energi'!$B$1:$AQ$1,0),FALSE)</f>
        <v>0</v>
      </c>
      <c r="R252">
        <f>VLOOKUP($B252,'Tillförd energi'!$B$1:$AI$700,MATCH(R$1,'Tillförd energi'!$B$1:$AQ$1,0),FALSE)</f>
        <v>0</v>
      </c>
      <c r="S252">
        <f>VLOOKUP($B252,'Tillförd energi'!$B$1:$AI$700,MATCH(S$1,'Tillförd energi'!$B$1:$AQ$1,0),FALSE)</f>
        <v>0</v>
      </c>
      <c r="T252">
        <f>VLOOKUP($B252,'Tillförd energi'!$B$1:$AI$700,MATCH(T$1,'Tillförd energi'!$B$1:$AQ$1,0),FALSE)</f>
        <v>0</v>
      </c>
      <c r="U252">
        <f>VLOOKUP($B252,'Tillförd energi'!$B$1:$AI$700,MATCH(U$1,'Tillförd energi'!$B$1:$AQ$1,0),FALSE)</f>
        <v>0</v>
      </c>
      <c r="V252">
        <f>VLOOKUP($B252,'Tillförd energi'!$B$1:$AI$700,MATCH(V$1,'Tillförd energi'!$B$1:$AQ$1,0),FALSE)</f>
        <v>0</v>
      </c>
      <c r="W252">
        <f>VLOOKUP($B252,'Tillförd energi'!$B$1:$AI$700,MATCH(W$1,'Tillförd energi'!$B$1:$AQ$1,0),FALSE)</f>
        <v>0</v>
      </c>
      <c r="X252">
        <f>VLOOKUP($B252,'Tillförd energi'!$B$1:$AI$700,MATCH(X$1,'Tillförd energi'!$B$1:$AQ$1,0),FALSE)</f>
        <v>0</v>
      </c>
      <c r="Y252">
        <f>VLOOKUP($B252,'Tillförd energi'!$B$1:$AI$700,MATCH(Y$1,'Tillförd energi'!$B$1:$AQ$1,0),FALSE)</f>
        <v>0</v>
      </c>
      <c r="Z252">
        <f>VLOOKUP($B252,'Tillförd energi'!$B$1:$AI$700,MATCH(Z$1,'Tillförd energi'!$B$1:$AQ$1,0),FALSE)</f>
        <v>0</v>
      </c>
      <c r="AA252">
        <f>VLOOKUP($B252,'Tillförd energi'!$B$1:$AI$700,MATCH(AA$1,'Tillförd energi'!$B$1:$AQ$1,0),FALSE)</f>
        <v>0</v>
      </c>
      <c r="AB252">
        <f>VLOOKUP($B252,'Tillförd energi'!$B$1:$AI$700,MATCH(AB$1,'Tillförd energi'!$B$1:$AQ$1,0),FALSE)</f>
        <v>0</v>
      </c>
      <c r="AC252">
        <f>VLOOKUP($B252,'Tillförd energi'!$B$1:$AI$700,MATCH(AC$1,'Tillförd energi'!$B$1:$AQ$1,0),FALSE)</f>
        <v>0</v>
      </c>
      <c r="AD252">
        <f>VLOOKUP($B252,'Tillförd energi'!$B$1:$AI$700,MATCH(AD$1,'Tillförd energi'!$B$1:$AQ$1,0),FALSE)</f>
        <v>0</v>
      </c>
      <c r="AE252">
        <f>VLOOKUP($B252,'Tillförd energi'!$B$1:$AI$700,MATCH(AE$1,'Tillförd energi'!$B$1:$AQ$1,0),FALSE)</f>
        <v>0</v>
      </c>
      <c r="AF252">
        <f>VLOOKUP($B252,'Tillförd energi'!$B$1:$AI$700,MATCH(AF$1,'Tillförd energi'!$B$1:$AQ$1,0),FALSE)</f>
        <v>0</v>
      </c>
      <c r="AG252">
        <f>IFERROR(VLOOKUP(B252,Miljö!$B$1:$AC$550,MATCH("Köpt mängd produktionsspecifik fjärrvärme:",Miljö!$B$1:$AC$1,0),FALSE)/1,0)</f>
        <v>0</v>
      </c>
      <c r="AI252">
        <f t="shared" si="58"/>
        <v>0</v>
      </c>
      <c r="AJ252">
        <f t="shared" si="59"/>
        <v>0</v>
      </c>
      <c r="AK252" t="str">
        <f>IF(ISERROR(1/VLOOKUP($B252,Leveranser!$B$1:$S$500,MATCH("såld värme (gwh)",Leveranser!$B$1:$S$1,0),FALSE)),"",VLOOKUP($B252,Leveranser!$B$1:$S$500,MATCH("såld värme (gwh)",Leveranser!$B$1:$S$1,0),FALSE))</f>
        <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195" t="str">
        <f t="shared" si="60"/>
        <v/>
      </c>
      <c r="AP252" t="str">
        <f>IFERROR(VLOOKUP($B252,Miljövärden!$B$2:$H$550,7,FALSE),"Nej, saknas")</f>
        <v>Nej</v>
      </c>
      <c r="AQ252" t="str">
        <f>IFERROR(VLOOKUP($B252,Miljövärden!$B$2:$H$550,6,FALSE),"Nej, saknas")</f>
        <v>Nej</v>
      </c>
      <c r="AU252">
        <f t="shared" si="61"/>
        <v>0</v>
      </c>
      <c r="AV252">
        <f t="shared" si="62"/>
        <v>0</v>
      </c>
      <c r="AW252">
        <f t="shared" si="63"/>
        <v>0</v>
      </c>
      <c r="AX252">
        <f t="shared" si="64"/>
        <v>0</v>
      </c>
      <c r="AZ252">
        <f t="shared" si="65"/>
        <v>0</v>
      </c>
      <c r="BC252">
        <f t="shared" si="66"/>
        <v>0</v>
      </c>
      <c r="BD252">
        <f t="shared" si="67"/>
        <v>0</v>
      </c>
      <c r="BE252">
        <f t="shared" si="68"/>
        <v>0</v>
      </c>
      <c r="BF252">
        <f t="shared" si="69"/>
        <v>0</v>
      </c>
      <c r="BG252">
        <f t="shared" si="70"/>
        <v>0</v>
      </c>
      <c r="BH252">
        <f t="shared" si="71"/>
        <v>0</v>
      </c>
      <c r="BJ252" s="195" t="e">
        <f t="shared" si="72"/>
        <v>#DIV/0!</v>
      </c>
      <c r="BK252" s="195" t="e">
        <f t="shared" si="73"/>
        <v>#DIV/0!</v>
      </c>
      <c r="BL252" s="195" t="e">
        <f t="shared" si="74"/>
        <v>#DIV/0!</v>
      </c>
      <c r="BM252" s="195" t="e">
        <f t="shared" si="75"/>
        <v>#DIV/0!</v>
      </c>
      <c r="BN252" s="195" t="e">
        <f t="shared" si="76"/>
        <v>#DIV/0!</v>
      </c>
    </row>
    <row r="253" spans="1:66" x14ac:dyDescent="0.25">
      <c r="A253" s="2" t="s">
        <v>405</v>
      </c>
      <c r="B253" s="5" t="s">
        <v>1060</v>
      </c>
      <c r="C253">
        <f>VLOOKUP($B253,'Tillförd energi'!$B$1:$AI$700,MATCH(C$1,'Tillförd energi'!$B$1:$AQ$1,0),FALSE)</f>
        <v>0</v>
      </c>
      <c r="D253">
        <f>VLOOKUP($B253,'Tillförd energi'!$B$1:$AI$700,MATCH(D$1,'Tillförd energi'!$B$1:$AQ$1,0),FALSE)</f>
        <v>0</v>
      </c>
      <c r="E253">
        <f>VLOOKUP($B253,'Tillförd energi'!$B$1:$AI$700,MATCH(E$1,'Tillförd energi'!$B$1:$AQ$1,0),FALSE)</f>
        <v>0</v>
      </c>
      <c r="F253">
        <f>VLOOKUP($B253,'Tillförd energi'!$B$1:$AI$700,MATCH(F$1,'Tillförd energi'!$B$1:$AQ$1,0),FALSE)</f>
        <v>0</v>
      </c>
      <c r="G253">
        <f>VLOOKUP($B253,'Tillförd energi'!$B$1:$AI$700,MATCH(G$1,'Tillförd energi'!$B$1:$AQ$1,0),FALSE)</f>
        <v>0</v>
      </c>
      <c r="H253">
        <f>VLOOKUP($B253,'Tillförd energi'!$B$1:$AI$700,MATCH(H$1,'Tillförd energi'!$B$1:$AQ$1,0),FALSE)</f>
        <v>0</v>
      </c>
      <c r="I253">
        <f>VLOOKUP($B253,'Tillförd energi'!$B$1:$AI$700,MATCH(I$1,'Tillförd energi'!$B$1:$AQ$1,0),FALSE)</f>
        <v>0</v>
      </c>
      <c r="J253">
        <f>VLOOKUP($B253,'Tillförd energi'!$B$1:$AI$700,MATCH(J$1,'Tillförd energi'!$B$1:$AQ$1,0),FALSE)</f>
        <v>0</v>
      </c>
      <c r="K253">
        <v>0</v>
      </c>
      <c r="L253">
        <f>VLOOKUP($B253,'Tillförd energi'!$B$1:$AI$700,MATCH(L$1,'Tillförd energi'!$B$1:$AQ$1,0),FALSE)</f>
        <v>0</v>
      </c>
      <c r="M253">
        <f>VLOOKUP($B253,'Tillförd energi'!$B$1:$AI$700,MATCH(M$1,'Tillförd energi'!$B$1:$AQ$1,0),FALSE)</f>
        <v>0</v>
      </c>
      <c r="N253">
        <f>VLOOKUP($B253,'Tillförd energi'!$B$1:$AI$700,MATCH(N$1,'Tillförd energi'!$B$1:$AQ$1,0),FALSE)</f>
        <v>0</v>
      </c>
      <c r="O253">
        <f>VLOOKUP($B253,'Tillförd energi'!$B$1:$AI$700,MATCH(O$1,'Tillförd energi'!$B$1:$AQ$1,0),FALSE)</f>
        <v>0</v>
      </c>
      <c r="P253">
        <f>VLOOKUP($B253,'Tillförd energi'!$B$1:$AI$700,MATCH(P$1,'Tillförd energi'!$B$1:$AQ$1,0),FALSE)</f>
        <v>0</v>
      </c>
      <c r="Q253">
        <f>VLOOKUP($B253,'Tillförd energi'!$B$1:$AI$700,MATCH(Q$1,'Tillförd energi'!$B$1:$AQ$1,0),FALSE)</f>
        <v>0</v>
      </c>
      <c r="R253">
        <f>VLOOKUP($B253,'Tillförd energi'!$B$1:$AI$700,MATCH(R$1,'Tillförd energi'!$B$1:$AQ$1,0),FALSE)</f>
        <v>0</v>
      </c>
      <c r="S253">
        <f>VLOOKUP($B253,'Tillförd energi'!$B$1:$AI$700,MATCH(S$1,'Tillförd energi'!$B$1:$AQ$1,0),FALSE)</f>
        <v>0</v>
      </c>
      <c r="T253">
        <f>VLOOKUP($B253,'Tillförd energi'!$B$1:$AI$700,MATCH(T$1,'Tillförd energi'!$B$1:$AQ$1,0),FALSE)</f>
        <v>0</v>
      </c>
      <c r="U253">
        <f>VLOOKUP($B253,'Tillförd energi'!$B$1:$AI$700,MATCH(U$1,'Tillförd energi'!$B$1:$AQ$1,0),FALSE)</f>
        <v>0</v>
      </c>
      <c r="V253">
        <f>VLOOKUP($B253,'Tillförd energi'!$B$1:$AI$700,MATCH(V$1,'Tillförd energi'!$B$1:$AQ$1,0),FALSE)</f>
        <v>0</v>
      </c>
      <c r="W253">
        <f>VLOOKUP($B253,'Tillförd energi'!$B$1:$AI$700,MATCH(W$1,'Tillförd energi'!$B$1:$AQ$1,0),FALSE)</f>
        <v>0</v>
      </c>
      <c r="X253">
        <f>VLOOKUP($B253,'Tillförd energi'!$B$1:$AI$700,MATCH(X$1,'Tillförd energi'!$B$1:$AQ$1,0),FALSE)</f>
        <v>0</v>
      </c>
      <c r="Y253">
        <f>VLOOKUP($B253,'Tillförd energi'!$B$1:$AI$700,MATCH(Y$1,'Tillförd energi'!$B$1:$AQ$1,0),FALSE)</f>
        <v>0</v>
      </c>
      <c r="Z253">
        <f>VLOOKUP($B253,'Tillförd energi'!$B$1:$AI$700,MATCH(Z$1,'Tillförd energi'!$B$1:$AQ$1,0),FALSE)</f>
        <v>0</v>
      </c>
      <c r="AA253">
        <f>VLOOKUP($B253,'Tillförd energi'!$B$1:$AI$700,MATCH(AA$1,'Tillförd energi'!$B$1:$AQ$1,0),FALSE)</f>
        <v>0</v>
      </c>
      <c r="AB253">
        <f>VLOOKUP($B253,'Tillförd energi'!$B$1:$AI$700,MATCH(AB$1,'Tillförd energi'!$B$1:$AQ$1,0),FALSE)</f>
        <v>0</v>
      </c>
      <c r="AC253">
        <f>VLOOKUP($B253,'Tillförd energi'!$B$1:$AI$700,MATCH(AC$1,'Tillförd energi'!$B$1:$AQ$1,0),FALSE)</f>
        <v>0</v>
      </c>
      <c r="AD253">
        <f>VLOOKUP($B253,'Tillförd energi'!$B$1:$AI$700,MATCH(AD$1,'Tillförd energi'!$B$1:$AQ$1,0),FALSE)</f>
        <v>0</v>
      </c>
      <c r="AE253">
        <f>VLOOKUP($B253,'Tillförd energi'!$B$1:$AI$700,MATCH(AE$1,'Tillförd energi'!$B$1:$AQ$1,0),FALSE)</f>
        <v>0</v>
      </c>
      <c r="AF253">
        <f>VLOOKUP($B253,'Tillförd energi'!$B$1:$AI$700,MATCH(AF$1,'Tillförd energi'!$B$1:$AQ$1,0),FALSE)</f>
        <v>0</v>
      </c>
      <c r="AG253">
        <f>IFERROR(VLOOKUP(B253,Miljö!$B$1:$AC$550,MATCH("Köpt mängd produktionsspecifik fjärrvärme:",Miljö!$B$1:$AC$1,0),FALSE)/1,0)</f>
        <v>0</v>
      </c>
      <c r="AI253">
        <f t="shared" si="58"/>
        <v>0</v>
      </c>
      <c r="AJ253">
        <f t="shared" si="59"/>
        <v>0</v>
      </c>
      <c r="AK253" t="str">
        <f>IF(ISERROR(1/VLOOKUP($B253,Leveranser!$B$1:$S$500,MATCH("såld värme (gwh)",Leveranser!$B$1:$S$1,0),FALSE)),"",VLOOKUP($B253,Leveranser!$B$1:$S$500,MATCH("såld värme (gwh)",Leveranser!$B$1:$S$1,0),FALSE))</f>
        <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195" t="str">
        <f t="shared" si="60"/>
        <v/>
      </c>
      <c r="AP253" t="str">
        <f>IFERROR(VLOOKUP($B253,Miljövärden!$B$2:$H$550,7,FALSE),"Nej, saknas")</f>
        <v>Nej</v>
      </c>
      <c r="AQ253" t="str">
        <f>IFERROR(VLOOKUP($B253,Miljövärden!$B$2:$H$550,6,FALSE),"Nej, saknas")</f>
        <v>Nej</v>
      </c>
      <c r="AU253">
        <f t="shared" si="61"/>
        <v>0</v>
      </c>
      <c r="AV253">
        <f t="shared" si="62"/>
        <v>0</v>
      </c>
      <c r="AW253">
        <f t="shared" si="63"/>
        <v>0</v>
      </c>
      <c r="AX253">
        <f t="shared" si="64"/>
        <v>0</v>
      </c>
      <c r="AZ253">
        <f t="shared" si="65"/>
        <v>0</v>
      </c>
      <c r="BC253">
        <f t="shared" si="66"/>
        <v>0</v>
      </c>
      <c r="BD253">
        <f t="shared" si="67"/>
        <v>0</v>
      </c>
      <c r="BE253">
        <f t="shared" si="68"/>
        <v>0</v>
      </c>
      <c r="BF253">
        <f t="shared" si="69"/>
        <v>0</v>
      </c>
      <c r="BG253">
        <f t="shared" si="70"/>
        <v>0</v>
      </c>
      <c r="BH253">
        <f t="shared" si="71"/>
        <v>0</v>
      </c>
      <c r="BJ253" s="195" t="e">
        <f t="shared" si="72"/>
        <v>#DIV/0!</v>
      </c>
      <c r="BK253" s="195" t="e">
        <f t="shared" si="73"/>
        <v>#DIV/0!</v>
      </c>
      <c r="BL253" s="195" t="e">
        <f t="shared" si="74"/>
        <v>#DIV/0!</v>
      </c>
      <c r="BM253" s="195" t="e">
        <f t="shared" si="75"/>
        <v>#DIV/0!</v>
      </c>
      <c r="BN253" s="195" t="e">
        <f t="shared" si="76"/>
        <v>#DIV/0!</v>
      </c>
    </row>
    <row r="254" spans="1:66" x14ac:dyDescent="0.25">
      <c r="A254" s="2" t="s">
        <v>405</v>
      </c>
      <c r="B254" s="5" t="s">
        <v>1061</v>
      </c>
      <c r="C254">
        <f>VLOOKUP($B254,'Tillförd energi'!$B$1:$AI$700,MATCH(C$1,'Tillförd energi'!$B$1:$AQ$1,0),FALSE)</f>
        <v>0</v>
      </c>
      <c r="D254">
        <f>VLOOKUP($B254,'Tillförd energi'!$B$1:$AI$700,MATCH(D$1,'Tillförd energi'!$B$1:$AQ$1,0),FALSE)</f>
        <v>0</v>
      </c>
      <c r="E254">
        <f>VLOOKUP($B254,'Tillförd energi'!$B$1:$AI$700,MATCH(E$1,'Tillförd energi'!$B$1:$AQ$1,0),FALSE)</f>
        <v>0</v>
      </c>
      <c r="F254">
        <f>VLOOKUP($B254,'Tillförd energi'!$B$1:$AI$700,MATCH(F$1,'Tillförd energi'!$B$1:$AQ$1,0),FALSE)</f>
        <v>0</v>
      </c>
      <c r="G254">
        <f>VLOOKUP($B254,'Tillförd energi'!$B$1:$AI$700,MATCH(G$1,'Tillförd energi'!$B$1:$AQ$1,0),FALSE)</f>
        <v>0</v>
      </c>
      <c r="H254">
        <f>VLOOKUP($B254,'Tillförd energi'!$B$1:$AI$700,MATCH(H$1,'Tillförd energi'!$B$1:$AQ$1,0),FALSE)</f>
        <v>0</v>
      </c>
      <c r="I254">
        <f>VLOOKUP($B254,'Tillförd energi'!$B$1:$AI$700,MATCH(I$1,'Tillförd energi'!$B$1:$AQ$1,0),FALSE)</f>
        <v>0</v>
      </c>
      <c r="J254">
        <f>VLOOKUP($B254,'Tillförd energi'!$B$1:$AI$700,MATCH(J$1,'Tillförd energi'!$B$1:$AQ$1,0),FALSE)</f>
        <v>0</v>
      </c>
      <c r="K254">
        <v>0</v>
      </c>
      <c r="L254">
        <f>VLOOKUP($B254,'Tillförd energi'!$B$1:$AI$700,MATCH(L$1,'Tillförd energi'!$B$1:$AQ$1,0),FALSE)</f>
        <v>0</v>
      </c>
      <c r="M254">
        <f>VLOOKUP($B254,'Tillförd energi'!$B$1:$AI$700,MATCH(M$1,'Tillförd energi'!$B$1:$AQ$1,0),FALSE)</f>
        <v>0</v>
      </c>
      <c r="N254">
        <f>VLOOKUP($B254,'Tillförd energi'!$B$1:$AI$700,MATCH(N$1,'Tillförd energi'!$B$1:$AQ$1,0),FALSE)</f>
        <v>0</v>
      </c>
      <c r="O254">
        <f>VLOOKUP($B254,'Tillförd energi'!$B$1:$AI$700,MATCH(O$1,'Tillförd energi'!$B$1:$AQ$1,0),FALSE)</f>
        <v>0</v>
      </c>
      <c r="P254">
        <f>VLOOKUP($B254,'Tillförd energi'!$B$1:$AI$700,MATCH(P$1,'Tillförd energi'!$B$1:$AQ$1,0),FALSE)</f>
        <v>0</v>
      </c>
      <c r="Q254">
        <f>VLOOKUP($B254,'Tillförd energi'!$B$1:$AI$700,MATCH(Q$1,'Tillförd energi'!$B$1:$AQ$1,0),FALSE)</f>
        <v>0</v>
      </c>
      <c r="R254">
        <f>VLOOKUP($B254,'Tillförd energi'!$B$1:$AI$700,MATCH(R$1,'Tillförd energi'!$B$1:$AQ$1,0),FALSE)</f>
        <v>0</v>
      </c>
      <c r="S254">
        <f>VLOOKUP($B254,'Tillförd energi'!$B$1:$AI$700,MATCH(S$1,'Tillförd energi'!$B$1:$AQ$1,0),FALSE)</f>
        <v>0</v>
      </c>
      <c r="T254">
        <f>VLOOKUP($B254,'Tillförd energi'!$B$1:$AI$700,MATCH(T$1,'Tillförd energi'!$B$1:$AQ$1,0),FALSE)</f>
        <v>0</v>
      </c>
      <c r="U254">
        <f>VLOOKUP($B254,'Tillförd energi'!$B$1:$AI$700,MATCH(U$1,'Tillförd energi'!$B$1:$AQ$1,0),FALSE)</f>
        <v>0</v>
      </c>
      <c r="V254">
        <f>VLOOKUP($B254,'Tillförd energi'!$B$1:$AI$700,MATCH(V$1,'Tillförd energi'!$B$1:$AQ$1,0),FALSE)</f>
        <v>0</v>
      </c>
      <c r="W254">
        <f>VLOOKUP($B254,'Tillförd energi'!$B$1:$AI$700,MATCH(W$1,'Tillförd energi'!$B$1:$AQ$1,0),FALSE)</f>
        <v>0</v>
      </c>
      <c r="X254">
        <f>VLOOKUP($B254,'Tillförd energi'!$B$1:$AI$700,MATCH(X$1,'Tillförd energi'!$B$1:$AQ$1,0),FALSE)</f>
        <v>0</v>
      </c>
      <c r="Y254">
        <f>VLOOKUP($B254,'Tillförd energi'!$B$1:$AI$700,MATCH(Y$1,'Tillförd energi'!$B$1:$AQ$1,0),FALSE)</f>
        <v>0</v>
      </c>
      <c r="Z254">
        <f>VLOOKUP($B254,'Tillförd energi'!$B$1:$AI$700,MATCH(Z$1,'Tillförd energi'!$B$1:$AQ$1,0),FALSE)</f>
        <v>0</v>
      </c>
      <c r="AA254">
        <f>VLOOKUP($B254,'Tillförd energi'!$B$1:$AI$700,MATCH(AA$1,'Tillförd energi'!$B$1:$AQ$1,0),FALSE)</f>
        <v>0</v>
      </c>
      <c r="AB254">
        <f>VLOOKUP($B254,'Tillförd energi'!$B$1:$AI$700,MATCH(AB$1,'Tillförd energi'!$B$1:$AQ$1,0),FALSE)</f>
        <v>0</v>
      </c>
      <c r="AC254">
        <f>VLOOKUP($B254,'Tillförd energi'!$B$1:$AI$700,MATCH(AC$1,'Tillförd energi'!$B$1:$AQ$1,0),FALSE)</f>
        <v>0</v>
      </c>
      <c r="AD254">
        <f>VLOOKUP($B254,'Tillförd energi'!$B$1:$AI$700,MATCH(AD$1,'Tillförd energi'!$B$1:$AQ$1,0),FALSE)</f>
        <v>0</v>
      </c>
      <c r="AE254">
        <f>VLOOKUP($B254,'Tillförd energi'!$B$1:$AI$700,MATCH(AE$1,'Tillförd energi'!$B$1:$AQ$1,0),FALSE)</f>
        <v>0</v>
      </c>
      <c r="AF254">
        <f>VLOOKUP($B254,'Tillförd energi'!$B$1:$AI$700,MATCH(AF$1,'Tillförd energi'!$B$1:$AQ$1,0),FALSE)</f>
        <v>0</v>
      </c>
      <c r="AG254">
        <f>IFERROR(VLOOKUP(B254,Miljö!$B$1:$AC$550,MATCH("Köpt mängd produktionsspecifik fjärrvärme:",Miljö!$B$1:$AC$1,0),FALSE)/1,0)</f>
        <v>0</v>
      </c>
      <c r="AI254">
        <f t="shared" si="58"/>
        <v>0</v>
      </c>
      <c r="AJ254">
        <f t="shared" si="59"/>
        <v>0</v>
      </c>
      <c r="AK254" t="str">
        <f>IF(ISERROR(1/VLOOKUP($B254,Leveranser!$B$1:$S$500,MATCH("såld värme (gwh)",Leveranser!$B$1:$S$1,0),FALSE)),"",VLOOKUP($B254,Leveranser!$B$1:$S$500,MATCH("såld värme (gwh)",Leveranser!$B$1:$S$1,0),FALSE))</f>
        <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195" t="str">
        <f t="shared" si="60"/>
        <v/>
      </c>
      <c r="AP254" t="str">
        <f>IFERROR(VLOOKUP($B254,Miljövärden!$B$2:$H$550,7,FALSE),"Nej, saknas")</f>
        <v>Nej</v>
      </c>
      <c r="AQ254" t="str">
        <f>IFERROR(VLOOKUP($B254,Miljövärden!$B$2:$H$550,6,FALSE),"Nej, saknas")</f>
        <v>Nej</v>
      </c>
      <c r="AU254">
        <f t="shared" si="61"/>
        <v>0</v>
      </c>
      <c r="AV254">
        <f t="shared" si="62"/>
        <v>0</v>
      </c>
      <c r="AW254">
        <f t="shared" si="63"/>
        <v>0</v>
      </c>
      <c r="AX254">
        <f t="shared" si="64"/>
        <v>0</v>
      </c>
      <c r="AZ254">
        <f t="shared" si="65"/>
        <v>0</v>
      </c>
      <c r="BC254">
        <f t="shared" si="66"/>
        <v>0</v>
      </c>
      <c r="BD254">
        <f t="shared" si="67"/>
        <v>0</v>
      </c>
      <c r="BE254">
        <f t="shared" si="68"/>
        <v>0</v>
      </c>
      <c r="BF254">
        <f t="shared" si="69"/>
        <v>0</v>
      </c>
      <c r="BG254">
        <f t="shared" si="70"/>
        <v>0</v>
      </c>
      <c r="BH254">
        <f t="shared" si="71"/>
        <v>0</v>
      </c>
      <c r="BJ254" s="195" t="e">
        <f t="shared" si="72"/>
        <v>#DIV/0!</v>
      </c>
      <c r="BK254" s="195" t="e">
        <f t="shared" si="73"/>
        <v>#DIV/0!</v>
      </c>
      <c r="BL254" s="195" t="e">
        <f t="shared" si="74"/>
        <v>#DIV/0!</v>
      </c>
      <c r="BM254" s="195" t="e">
        <f t="shared" si="75"/>
        <v>#DIV/0!</v>
      </c>
      <c r="BN254" s="195" t="e">
        <f t="shared" si="76"/>
        <v>#DIV/0!</v>
      </c>
    </row>
    <row r="255" spans="1:66" x14ac:dyDescent="0.25">
      <c r="A255" s="2" t="s">
        <v>405</v>
      </c>
      <c r="B255" s="5" t="s">
        <v>1062</v>
      </c>
      <c r="C255">
        <f>VLOOKUP($B255,'Tillförd energi'!$B$1:$AI$700,MATCH(C$1,'Tillförd energi'!$B$1:$AQ$1,0),FALSE)</f>
        <v>0</v>
      </c>
      <c r="D255">
        <f>VLOOKUP($B255,'Tillförd energi'!$B$1:$AI$700,MATCH(D$1,'Tillförd energi'!$B$1:$AQ$1,0),FALSE)</f>
        <v>0</v>
      </c>
      <c r="E255">
        <f>VLOOKUP($B255,'Tillförd energi'!$B$1:$AI$700,MATCH(E$1,'Tillförd energi'!$B$1:$AQ$1,0),FALSE)</f>
        <v>0</v>
      </c>
      <c r="F255">
        <f>VLOOKUP($B255,'Tillförd energi'!$B$1:$AI$700,MATCH(F$1,'Tillförd energi'!$B$1:$AQ$1,0),FALSE)</f>
        <v>0</v>
      </c>
      <c r="G255">
        <f>VLOOKUP($B255,'Tillförd energi'!$B$1:$AI$700,MATCH(G$1,'Tillförd energi'!$B$1:$AQ$1,0),FALSE)</f>
        <v>0</v>
      </c>
      <c r="H255">
        <f>VLOOKUP($B255,'Tillförd energi'!$B$1:$AI$700,MATCH(H$1,'Tillförd energi'!$B$1:$AQ$1,0),FALSE)</f>
        <v>0</v>
      </c>
      <c r="I255">
        <f>VLOOKUP($B255,'Tillförd energi'!$B$1:$AI$700,MATCH(I$1,'Tillförd energi'!$B$1:$AQ$1,0),FALSE)</f>
        <v>0</v>
      </c>
      <c r="J255">
        <f>VLOOKUP($B255,'Tillförd energi'!$B$1:$AI$700,MATCH(J$1,'Tillförd energi'!$B$1:$AQ$1,0),FALSE)</f>
        <v>0</v>
      </c>
      <c r="K255">
        <v>0</v>
      </c>
      <c r="L255">
        <f>VLOOKUP($B255,'Tillförd energi'!$B$1:$AI$700,MATCH(L$1,'Tillförd energi'!$B$1:$AQ$1,0),FALSE)</f>
        <v>0</v>
      </c>
      <c r="M255">
        <f>VLOOKUP($B255,'Tillförd energi'!$B$1:$AI$700,MATCH(M$1,'Tillförd energi'!$B$1:$AQ$1,0),FALSE)</f>
        <v>0</v>
      </c>
      <c r="N255">
        <f>VLOOKUP($B255,'Tillförd energi'!$B$1:$AI$700,MATCH(N$1,'Tillförd energi'!$B$1:$AQ$1,0),FALSE)</f>
        <v>0</v>
      </c>
      <c r="O255">
        <f>VLOOKUP($B255,'Tillförd energi'!$B$1:$AI$700,MATCH(O$1,'Tillförd energi'!$B$1:$AQ$1,0),FALSE)</f>
        <v>0</v>
      </c>
      <c r="P255">
        <f>VLOOKUP($B255,'Tillförd energi'!$B$1:$AI$700,MATCH(P$1,'Tillförd energi'!$B$1:$AQ$1,0),FALSE)</f>
        <v>0</v>
      </c>
      <c r="Q255">
        <f>VLOOKUP($B255,'Tillförd energi'!$B$1:$AI$700,MATCH(Q$1,'Tillförd energi'!$B$1:$AQ$1,0),FALSE)</f>
        <v>0</v>
      </c>
      <c r="R255">
        <f>VLOOKUP($B255,'Tillförd energi'!$B$1:$AI$700,MATCH(R$1,'Tillförd energi'!$B$1:$AQ$1,0),FALSE)</f>
        <v>0</v>
      </c>
      <c r="S255">
        <f>VLOOKUP($B255,'Tillförd energi'!$B$1:$AI$700,MATCH(S$1,'Tillförd energi'!$B$1:$AQ$1,0),FALSE)</f>
        <v>0</v>
      </c>
      <c r="T255">
        <f>VLOOKUP($B255,'Tillförd energi'!$B$1:$AI$700,MATCH(T$1,'Tillförd energi'!$B$1:$AQ$1,0),FALSE)</f>
        <v>0</v>
      </c>
      <c r="U255">
        <f>VLOOKUP($B255,'Tillförd energi'!$B$1:$AI$700,MATCH(U$1,'Tillförd energi'!$B$1:$AQ$1,0),FALSE)</f>
        <v>0</v>
      </c>
      <c r="V255">
        <f>VLOOKUP($B255,'Tillförd energi'!$B$1:$AI$700,MATCH(V$1,'Tillförd energi'!$B$1:$AQ$1,0),FALSE)</f>
        <v>0</v>
      </c>
      <c r="W255">
        <f>VLOOKUP($B255,'Tillförd energi'!$B$1:$AI$700,MATCH(W$1,'Tillförd energi'!$B$1:$AQ$1,0),FALSE)</f>
        <v>0</v>
      </c>
      <c r="X255">
        <f>VLOOKUP($B255,'Tillförd energi'!$B$1:$AI$700,MATCH(X$1,'Tillförd energi'!$B$1:$AQ$1,0),FALSE)</f>
        <v>0</v>
      </c>
      <c r="Y255">
        <f>VLOOKUP($B255,'Tillförd energi'!$B$1:$AI$700,MATCH(Y$1,'Tillförd energi'!$B$1:$AQ$1,0),FALSE)</f>
        <v>0</v>
      </c>
      <c r="Z255">
        <f>VLOOKUP($B255,'Tillförd energi'!$B$1:$AI$700,MATCH(Z$1,'Tillförd energi'!$B$1:$AQ$1,0),FALSE)</f>
        <v>0</v>
      </c>
      <c r="AA255">
        <f>VLOOKUP($B255,'Tillförd energi'!$B$1:$AI$700,MATCH(AA$1,'Tillförd energi'!$B$1:$AQ$1,0),FALSE)</f>
        <v>0</v>
      </c>
      <c r="AB255">
        <f>VLOOKUP($B255,'Tillförd energi'!$B$1:$AI$700,MATCH(AB$1,'Tillförd energi'!$B$1:$AQ$1,0),FALSE)</f>
        <v>0</v>
      </c>
      <c r="AC255">
        <f>VLOOKUP($B255,'Tillförd energi'!$B$1:$AI$700,MATCH(AC$1,'Tillförd energi'!$B$1:$AQ$1,0),FALSE)</f>
        <v>0</v>
      </c>
      <c r="AD255">
        <f>VLOOKUP($B255,'Tillförd energi'!$B$1:$AI$700,MATCH(AD$1,'Tillförd energi'!$B$1:$AQ$1,0),FALSE)</f>
        <v>0</v>
      </c>
      <c r="AE255">
        <f>VLOOKUP($B255,'Tillförd energi'!$B$1:$AI$700,MATCH(AE$1,'Tillförd energi'!$B$1:$AQ$1,0),FALSE)</f>
        <v>0</v>
      </c>
      <c r="AF255">
        <f>VLOOKUP($B255,'Tillförd energi'!$B$1:$AI$700,MATCH(AF$1,'Tillförd energi'!$B$1:$AQ$1,0),FALSE)</f>
        <v>0</v>
      </c>
      <c r="AG255">
        <f>IFERROR(VLOOKUP(B255,Miljö!$B$1:$AC$550,MATCH("Köpt mängd produktionsspecifik fjärrvärme:",Miljö!$B$1:$AC$1,0),FALSE)/1,0)</f>
        <v>0</v>
      </c>
      <c r="AI255">
        <f t="shared" si="58"/>
        <v>0</v>
      </c>
      <c r="AJ255">
        <f t="shared" si="59"/>
        <v>0</v>
      </c>
      <c r="AK255" t="str">
        <f>IF(ISERROR(1/VLOOKUP($B255,Leveranser!$B$1:$S$500,MATCH("såld värme (gwh)",Leveranser!$B$1:$S$1,0),FALSE)),"",VLOOKUP($B255,Leveranser!$B$1:$S$500,MATCH("såld värme (gwh)",Leveranser!$B$1:$S$1,0),FALSE))</f>
        <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195" t="str">
        <f t="shared" si="60"/>
        <v/>
      </c>
      <c r="AP255" t="str">
        <f>IFERROR(VLOOKUP($B255,Miljövärden!$B$2:$H$550,7,FALSE),"Nej, saknas")</f>
        <v>Nej</v>
      </c>
      <c r="AQ255" t="str">
        <f>IFERROR(VLOOKUP($B255,Miljövärden!$B$2:$H$550,6,FALSE),"Nej, saknas")</f>
        <v>Nej</v>
      </c>
      <c r="AU255">
        <f t="shared" si="61"/>
        <v>0</v>
      </c>
      <c r="AV255">
        <f t="shared" si="62"/>
        <v>0</v>
      </c>
      <c r="AW255">
        <f t="shared" si="63"/>
        <v>0</v>
      </c>
      <c r="AX255">
        <f t="shared" si="64"/>
        <v>0</v>
      </c>
      <c r="AZ255">
        <f t="shared" si="65"/>
        <v>0</v>
      </c>
      <c r="BC255">
        <f t="shared" si="66"/>
        <v>0</v>
      </c>
      <c r="BD255">
        <f t="shared" si="67"/>
        <v>0</v>
      </c>
      <c r="BE255">
        <f t="shared" si="68"/>
        <v>0</v>
      </c>
      <c r="BF255">
        <f t="shared" si="69"/>
        <v>0</v>
      </c>
      <c r="BG255">
        <f t="shared" si="70"/>
        <v>0</v>
      </c>
      <c r="BH255">
        <f t="shared" si="71"/>
        <v>0</v>
      </c>
      <c r="BJ255" s="195" t="e">
        <f t="shared" si="72"/>
        <v>#DIV/0!</v>
      </c>
      <c r="BK255" s="195" t="e">
        <f t="shared" si="73"/>
        <v>#DIV/0!</v>
      </c>
      <c r="BL255" s="195" t="e">
        <f t="shared" si="74"/>
        <v>#DIV/0!</v>
      </c>
      <c r="BM255" s="195" t="e">
        <f t="shared" si="75"/>
        <v>#DIV/0!</v>
      </c>
      <c r="BN255" s="195" t="e">
        <f t="shared" si="76"/>
        <v>#DIV/0!</v>
      </c>
    </row>
    <row r="256" spans="1:66" x14ac:dyDescent="0.25">
      <c r="A256" s="2" t="s">
        <v>408</v>
      </c>
      <c r="B256" s="2" t="s">
        <v>409</v>
      </c>
      <c r="C256">
        <f>VLOOKUP($B256,'Tillförd energi'!$B$1:$AI$700,MATCH(C$1,'Tillförd energi'!$B$1:$AQ$1,0),FALSE)</f>
        <v>0</v>
      </c>
      <c r="D256">
        <f>VLOOKUP($B256,'Tillförd energi'!$B$1:$AI$700,MATCH(D$1,'Tillförd energi'!$B$1:$AQ$1,0),FALSE)</f>
        <v>0.01</v>
      </c>
      <c r="E256">
        <f>VLOOKUP($B256,'Tillförd energi'!$B$1:$AI$700,MATCH(E$1,'Tillförd energi'!$B$1:$AQ$1,0),FALSE)</f>
        <v>0</v>
      </c>
      <c r="F256">
        <f>VLOOKUP($B256,'Tillförd energi'!$B$1:$AI$700,MATCH(F$1,'Tillförd energi'!$B$1:$AQ$1,0),FALSE)</f>
        <v>0</v>
      </c>
      <c r="G256">
        <f>VLOOKUP($B256,'Tillförd energi'!$B$1:$AI$700,MATCH(G$1,'Tillförd energi'!$B$1:$AQ$1,0),FALSE)</f>
        <v>0</v>
      </c>
      <c r="H256">
        <f>VLOOKUP($B256,'Tillförd energi'!$B$1:$AI$700,MATCH(H$1,'Tillförd energi'!$B$1:$AQ$1,0),FALSE)</f>
        <v>0</v>
      </c>
      <c r="I256">
        <f>VLOOKUP($B256,'Tillförd energi'!$B$1:$AI$700,MATCH(I$1,'Tillförd energi'!$B$1:$AQ$1,0),FALSE)</f>
        <v>0</v>
      </c>
      <c r="J256">
        <f>VLOOKUP($B256,'Tillförd energi'!$B$1:$AI$700,MATCH(J$1,'Tillförd energi'!$B$1:$AQ$1,0),FALSE)</f>
        <v>0</v>
      </c>
      <c r="K256">
        <v>0</v>
      </c>
      <c r="L256">
        <f>VLOOKUP($B256,'Tillförd energi'!$B$1:$AI$700,MATCH(L$1,'Tillförd energi'!$B$1:$AQ$1,0),FALSE)</f>
        <v>0</v>
      </c>
      <c r="M256">
        <f>VLOOKUP($B256,'Tillförd energi'!$B$1:$AI$700,MATCH(M$1,'Tillförd energi'!$B$1:$AQ$1,0),FALSE)</f>
        <v>17.594999999999999</v>
      </c>
      <c r="N256">
        <f>VLOOKUP($B256,'Tillförd energi'!$B$1:$AI$700,MATCH(N$1,'Tillförd energi'!$B$1:$AQ$1,0),FALSE)</f>
        <v>1.1140000000000001</v>
      </c>
      <c r="O256">
        <f>VLOOKUP($B256,'Tillförd energi'!$B$1:$AI$700,MATCH(O$1,'Tillförd energi'!$B$1:$AQ$1,0),FALSE)</f>
        <v>0</v>
      </c>
      <c r="P256">
        <f>VLOOKUP($B256,'Tillförd energi'!$B$1:$AI$700,MATCH(P$1,'Tillförd energi'!$B$1:$AQ$1,0),FALSE)</f>
        <v>10.731999999999999</v>
      </c>
      <c r="Q256">
        <f>VLOOKUP($B256,'Tillförd energi'!$B$1:$AI$700,MATCH(Q$1,'Tillförd energi'!$B$1:$AQ$1,0),FALSE)</f>
        <v>6.1689999999999996</v>
      </c>
      <c r="R256">
        <f>VLOOKUP($B256,'Tillförd energi'!$B$1:$AI$700,MATCH(R$1,'Tillförd energi'!$B$1:$AQ$1,0),FALSE)</f>
        <v>1.1739999999999999</v>
      </c>
      <c r="S256">
        <f>VLOOKUP($B256,'Tillförd energi'!$B$1:$AI$700,MATCH(S$1,'Tillförd energi'!$B$1:$AQ$1,0),FALSE)</f>
        <v>0</v>
      </c>
      <c r="T256">
        <f>VLOOKUP($B256,'Tillförd energi'!$B$1:$AI$700,MATCH(T$1,'Tillförd energi'!$B$1:$AQ$1,0),FALSE)</f>
        <v>0</v>
      </c>
      <c r="U256">
        <f>VLOOKUP($B256,'Tillförd energi'!$B$1:$AI$700,MATCH(U$1,'Tillförd energi'!$B$1:$AQ$1,0),FALSE)</f>
        <v>0</v>
      </c>
      <c r="V256">
        <f>VLOOKUP($B256,'Tillförd energi'!$B$1:$AI$700,MATCH(V$1,'Tillförd energi'!$B$1:$AQ$1,0),FALSE)</f>
        <v>0</v>
      </c>
      <c r="W256">
        <f>VLOOKUP($B256,'Tillförd energi'!$B$1:$AI$700,MATCH(W$1,'Tillförd energi'!$B$1:$AQ$1,0),FALSE)</f>
        <v>0</v>
      </c>
      <c r="X256">
        <f>VLOOKUP($B256,'Tillförd energi'!$B$1:$AI$700,MATCH(X$1,'Tillförd energi'!$B$1:$AQ$1,0),FALSE)</f>
        <v>0</v>
      </c>
      <c r="Y256">
        <f>VLOOKUP($B256,'Tillförd energi'!$B$1:$AI$700,MATCH(Y$1,'Tillförd energi'!$B$1:$AQ$1,0),FALSE)</f>
        <v>0</v>
      </c>
      <c r="Z256">
        <f>VLOOKUP($B256,'Tillförd energi'!$B$1:$AI$700,MATCH(Z$1,'Tillförd energi'!$B$1:$AQ$1,0),FALSE)</f>
        <v>0</v>
      </c>
      <c r="AA256">
        <f>VLOOKUP($B256,'Tillförd energi'!$B$1:$AI$700,MATCH(AA$1,'Tillförd energi'!$B$1:$AQ$1,0),FALSE)</f>
        <v>0</v>
      </c>
      <c r="AB256">
        <f>VLOOKUP($B256,'Tillförd energi'!$B$1:$AI$700,MATCH(AB$1,'Tillförd energi'!$B$1:$AQ$1,0),FALSE)</f>
        <v>0</v>
      </c>
      <c r="AC256">
        <f>VLOOKUP($B256,'Tillförd energi'!$B$1:$AI$700,MATCH(AC$1,'Tillförd energi'!$B$1:$AQ$1,0),FALSE)</f>
        <v>8.0299999999999994</v>
      </c>
      <c r="AD256">
        <f>VLOOKUP($B256,'Tillförd energi'!$B$1:$AI$700,MATCH(AD$1,'Tillförd energi'!$B$1:$AQ$1,0),FALSE)</f>
        <v>10.451000000000001</v>
      </c>
      <c r="AE256">
        <f>VLOOKUP($B256,'Tillförd energi'!$B$1:$AI$700,MATCH(AE$1,'Tillförd energi'!$B$1:$AQ$1,0),FALSE)</f>
        <v>0</v>
      </c>
      <c r="AF256">
        <f>VLOOKUP($B256,'Tillförd energi'!$B$1:$AI$700,MATCH(AF$1,'Tillförd energi'!$B$1:$AQ$1,0),FALSE)</f>
        <v>0.98099999999999998</v>
      </c>
      <c r="AG256">
        <f>IFERROR(VLOOKUP(B256,Miljö!$B$1:$AC$550,MATCH("Köpt mängd produktionsspecifik fjärrvärme:",Miljö!$B$1:$AC$1,0),FALSE)/1,0)</f>
        <v>0</v>
      </c>
      <c r="AI256">
        <f t="shared" si="58"/>
        <v>56.256</v>
      </c>
      <c r="AJ256">
        <f t="shared" si="59"/>
        <v>56.256</v>
      </c>
      <c r="AK256">
        <f>IF(ISERROR(1/VLOOKUP($B256,Leveranser!$B$1:$S$500,MATCH("såld värme (gwh)",Leveranser!$B$1:$S$1,0),FALSE)),"",VLOOKUP($B256,Leveranser!$B$1:$S$500,MATCH("såld värme (gwh)",Leveranser!$B$1:$S$1,0),FALSE))</f>
        <v>46</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195">
        <f t="shared" si="60"/>
        <v>0.81769055745164965</v>
      </c>
      <c r="AP256" t="str">
        <f>IFERROR(VLOOKUP($B256,Miljövärden!$B$2:$H$550,7,FALSE),"Nej, saknas")</f>
        <v>Ja</v>
      </c>
      <c r="AQ256" t="str">
        <f>IFERROR(VLOOKUP($B256,Miljövärden!$B$2:$H$550,6,FALSE),"Nej, saknas")</f>
        <v>Ja</v>
      </c>
      <c r="AU256">
        <f t="shared" si="61"/>
        <v>0.98099999999999998</v>
      </c>
      <c r="AV256">
        <f t="shared" si="62"/>
        <v>0</v>
      </c>
      <c r="AW256">
        <f t="shared" si="63"/>
        <v>35.61</v>
      </c>
      <c r="AX256">
        <f t="shared" si="64"/>
        <v>1.1739999999999999</v>
      </c>
      <c r="AZ256">
        <f t="shared" si="65"/>
        <v>36.783999999999999</v>
      </c>
      <c r="BC256">
        <f t="shared" si="66"/>
        <v>0.01</v>
      </c>
      <c r="BD256">
        <f t="shared" si="67"/>
        <v>0</v>
      </c>
      <c r="BE256">
        <f t="shared" si="68"/>
        <v>36.783999999999999</v>
      </c>
      <c r="BF256">
        <f t="shared" si="69"/>
        <v>18.481000000000002</v>
      </c>
      <c r="BG256">
        <f t="shared" si="70"/>
        <v>0.98099999999999998</v>
      </c>
      <c r="BH256">
        <f t="shared" si="71"/>
        <v>56.256</v>
      </c>
      <c r="BJ256" s="195">
        <f t="shared" si="72"/>
        <v>1.7775881683731513E-4</v>
      </c>
      <c r="BK256" s="195">
        <f t="shared" si="73"/>
        <v>0</v>
      </c>
      <c r="BL256" s="195">
        <f t="shared" si="74"/>
        <v>0.65386803185437992</v>
      </c>
      <c r="BM256" s="195">
        <f t="shared" si="75"/>
        <v>0.32851606939704214</v>
      </c>
      <c r="BN256" s="195">
        <f t="shared" si="76"/>
        <v>1.7438139931740614E-2</v>
      </c>
    </row>
    <row r="257" spans="1:66" x14ac:dyDescent="0.25">
      <c r="A257" s="2" t="s">
        <v>410</v>
      </c>
      <c r="B257" s="2" t="s">
        <v>411</v>
      </c>
      <c r="C257">
        <f>VLOOKUP($B257,'Tillförd energi'!$B$1:$AI$700,MATCH(C$1,'Tillförd energi'!$B$1:$AQ$1,0),FALSE)</f>
        <v>0</v>
      </c>
      <c r="D257">
        <f>VLOOKUP($B257,'Tillförd energi'!$B$1:$AI$700,MATCH(D$1,'Tillförd energi'!$B$1:$AQ$1,0),FALSE)</f>
        <v>0.04</v>
      </c>
      <c r="E257">
        <f>VLOOKUP($B257,'Tillförd energi'!$B$1:$AI$700,MATCH(E$1,'Tillförd energi'!$B$1:$AQ$1,0),FALSE)</f>
        <v>0</v>
      </c>
      <c r="F257">
        <f>VLOOKUP($B257,'Tillförd energi'!$B$1:$AI$700,MATCH(F$1,'Tillförd energi'!$B$1:$AQ$1,0),FALSE)</f>
        <v>0</v>
      </c>
      <c r="G257">
        <f>VLOOKUP($B257,'Tillförd energi'!$B$1:$AI$700,MATCH(G$1,'Tillförd energi'!$B$1:$AQ$1,0),FALSE)</f>
        <v>0</v>
      </c>
      <c r="H257">
        <f>VLOOKUP($B257,'Tillförd energi'!$B$1:$AI$700,MATCH(H$1,'Tillförd energi'!$B$1:$AQ$1,0),FALSE)</f>
        <v>0</v>
      </c>
      <c r="I257">
        <f>VLOOKUP($B257,'Tillförd energi'!$B$1:$AI$700,MATCH(I$1,'Tillförd energi'!$B$1:$AQ$1,0),FALSE)</f>
        <v>0</v>
      </c>
      <c r="J257">
        <f>VLOOKUP($B257,'Tillförd energi'!$B$1:$AI$700,MATCH(J$1,'Tillförd energi'!$B$1:$AQ$1,0),FALSE)</f>
        <v>0</v>
      </c>
      <c r="K257">
        <v>0</v>
      </c>
      <c r="L257">
        <f>VLOOKUP($B257,'Tillförd energi'!$B$1:$AI$700,MATCH(L$1,'Tillförd energi'!$B$1:$AQ$1,0),FALSE)</f>
        <v>0</v>
      </c>
      <c r="M257">
        <f>VLOOKUP($B257,'Tillförd energi'!$B$1:$AI$700,MATCH(M$1,'Tillförd energi'!$B$1:$AQ$1,0),FALSE)</f>
        <v>0</v>
      </c>
      <c r="N257">
        <f>VLOOKUP($B257,'Tillförd energi'!$B$1:$AI$700,MATCH(N$1,'Tillförd energi'!$B$1:$AQ$1,0),FALSE)</f>
        <v>0</v>
      </c>
      <c r="O257">
        <f>VLOOKUP($B257,'Tillförd energi'!$B$1:$AI$700,MATCH(O$1,'Tillförd energi'!$B$1:$AQ$1,0),FALSE)</f>
        <v>0</v>
      </c>
      <c r="P257">
        <f>VLOOKUP($B257,'Tillförd energi'!$B$1:$AI$700,MATCH(P$1,'Tillförd energi'!$B$1:$AQ$1,0),FALSE)</f>
        <v>0</v>
      </c>
      <c r="Q257">
        <f>VLOOKUP($B257,'Tillförd energi'!$B$1:$AI$700,MATCH(Q$1,'Tillförd energi'!$B$1:$AQ$1,0),FALSE)</f>
        <v>0</v>
      </c>
      <c r="R257">
        <f>VLOOKUP($B257,'Tillförd energi'!$B$1:$AI$700,MATCH(R$1,'Tillförd energi'!$B$1:$AQ$1,0),FALSE)</f>
        <v>7.1749999999999998</v>
      </c>
      <c r="S257">
        <f>VLOOKUP($B257,'Tillförd energi'!$B$1:$AI$700,MATCH(S$1,'Tillförd energi'!$B$1:$AQ$1,0),FALSE)</f>
        <v>0</v>
      </c>
      <c r="T257">
        <f>VLOOKUP($B257,'Tillförd energi'!$B$1:$AI$700,MATCH(T$1,'Tillförd energi'!$B$1:$AQ$1,0),FALSE)</f>
        <v>0</v>
      </c>
      <c r="U257">
        <f>VLOOKUP($B257,'Tillförd energi'!$B$1:$AI$700,MATCH(U$1,'Tillförd energi'!$B$1:$AQ$1,0),FALSE)</f>
        <v>0</v>
      </c>
      <c r="V257">
        <f>VLOOKUP($B257,'Tillförd energi'!$B$1:$AI$700,MATCH(V$1,'Tillförd energi'!$B$1:$AQ$1,0),FALSE)</f>
        <v>0</v>
      </c>
      <c r="W257">
        <f>VLOOKUP($B257,'Tillförd energi'!$B$1:$AI$700,MATCH(W$1,'Tillförd energi'!$B$1:$AQ$1,0),FALSE)</f>
        <v>0</v>
      </c>
      <c r="X257">
        <f>VLOOKUP($B257,'Tillförd energi'!$B$1:$AI$700,MATCH(X$1,'Tillförd energi'!$B$1:$AQ$1,0),FALSE)</f>
        <v>0</v>
      </c>
      <c r="Y257">
        <f>VLOOKUP($B257,'Tillförd energi'!$B$1:$AI$700,MATCH(Y$1,'Tillförd energi'!$B$1:$AQ$1,0),FALSE)</f>
        <v>0</v>
      </c>
      <c r="Z257">
        <f>VLOOKUP($B257,'Tillförd energi'!$B$1:$AI$700,MATCH(Z$1,'Tillförd energi'!$B$1:$AQ$1,0),FALSE)</f>
        <v>0.31</v>
      </c>
      <c r="AA257">
        <f>VLOOKUP($B257,'Tillförd energi'!$B$1:$AI$700,MATCH(AA$1,'Tillförd energi'!$B$1:$AQ$1,0),FALSE)</f>
        <v>0</v>
      </c>
      <c r="AB257">
        <f>VLOOKUP($B257,'Tillförd energi'!$B$1:$AI$700,MATCH(AB$1,'Tillförd energi'!$B$1:$AQ$1,0),FALSE)</f>
        <v>0</v>
      </c>
      <c r="AC257">
        <f>VLOOKUP($B257,'Tillförd energi'!$B$1:$AI$700,MATCH(AC$1,'Tillförd energi'!$B$1:$AQ$1,0),FALSE)</f>
        <v>0</v>
      </c>
      <c r="AD257">
        <f>VLOOKUP($B257,'Tillförd energi'!$B$1:$AI$700,MATCH(AD$1,'Tillförd energi'!$B$1:$AQ$1,0),FALSE)</f>
        <v>0</v>
      </c>
      <c r="AE257">
        <f>VLOOKUP($B257,'Tillförd energi'!$B$1:$AI$700,MATCH(AE$1,'Tillförd energi'!$B$1:$AQ$1,0),FALSE)</f>
        <v>0</v>
      </c>
      <c r="AF257">
        <f>VLOOKUP($B257,'Tillförd energi'!$B$1:$AI$700,MATCH(AF$1,'Tillförd energi'!$B$1:$AQ$1,0),FALSE)</f>
        <v>0.6</v>
      </c>
      <c r="AG257">
        <f>IFERROR(VLOOKUP(B257,Miljö!$B$1:$AC$550,MATCH("Köpt mängd produktionsspecifik fjärrvärme:",Miljö!$B$1:$AC$1,0),FALSE)/1,0)</f>
        <v>0</v>
      </c>
      <c r="AI257">
        <f t="shared" si="58"/>
        <v>8.125</v>
      </c>
      <c r="AJ257">
        <f t="shared" si="59"/>
        <v>8.125</v>
      </c>
      <c r="AK257">
        <f>IF(ISERROR(1/VLOOKUP($B257,Leveranser!$B$1:$S$500,MATCH("såld värme (gwh)",Leveranser!$B$1:$S$1,0),FALSE)),"",VLOOKUP($B257,Leveranser!$B$1:$S$500,MATCH("såld värme (gwh)",Leveranser!$B$1:$S$1,0),FALSE))</f>
        <v>6.05</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195">
        <f t="shared" si="60"/>
        <v>0.74461538461538457</v>
      </c>
      <c r="AP257" t="str">
        <f>IFERROR(VLOOKUP($B257,Miljövärden!$B$2:$H$550,7,FALSE),"Nej, saknas")</f>
        <v>Ja</v>
      </c>
      <c r="AQ257" t="str">
        <f>IFERROR(VLOOKUP($B257,Miljövärden!$B$2:$H$550,6,FALSE),"Nej, saknas")</f>
        <v>Ja</v>
      </c>
      <c r="AU257">
        <f t="shared" si="61"/>
        <v>0.90999999999999992</v>
      </c>
      <c r="AV257">
        <f t="shared" si="62"/>
        <v>0</v>
      </c>
      <c r="AW257">
        <f t="shared" si="63"/>
        <v>0</v>
      </c>
      <c r="AX257">
        <f t="shared" si="64"/>
        <v>7.1749999999999998</v>
      </c>
      <c r="AZ257">
        <f t="shared" si="65"/>
        <v>7.1749999999999998</v>
      </c>
      <c r="BC257">
        <f t="shared" si="66"/>
        <v>0.04</v>
      </c>
      <c r="BD257">
        <f t="shared" si="67"/>
        <v>0</v>
      </c>
      <c r="BE257">
        <f t="shared" si="68"/>
        <v>7.1749999999999998</v>
      </c>
      <c r="BF257">
        <f t="shared" si="69"/>
        <v>0</v>
      </c>
      <c r="BG257">
        <f t="shared" si="70"/>
        <v>0.90999999999999992</v>
      </c>
      <c r="BH257">
        <f t="shared" si="71"/>
        <v>8.125</v>
      </c>
      <c r="BJ257" s="195">
        <f t="shared" si="72"/>
        <v>4.9230769230769232E-3</v>
      </c>
      <c r="BK257" s="195">
        <f t="shared" si="73"/>
        <v>0</v>
      </c>
      <c r="BL257" s="195">
        <f t="shared" si="74"/>
        <v>0.88307692307692309</v>
      </c>
      <c r="BM257" s="195">
        <f t="shared" si="75"/>
        <v>0</v>
      </c>
      <c r="BN257" s="195">
        <f t="shared" si="76"/>
        <v>0.11199999999999999</v>
      </c>
    </row>
    <row r="258" spans="1:66" x14ac:dyDescent="0.25">
      <c r="A258" s="2" t="s">
        <v>410</v>
      </c>
      <c r="B258" s="2" t="s">
        <v>412</v>
      </c>
      <c r="C258">
        <f>VLOOKUP($B258,'Tillförd energi'!$B$1:$AI$700,MATCH(C$1,'Tillförd energi'!$B$1:$AQ$1,0),FALSE)</f>
        <v>0</v>
      </c>
      <c r="D258">
        <f>VLOOKUP($B258,'Tillförd energi'!$B$1:$AI$700,MATCH(D$1,'Tillförd energi'!$B$1:$AQ$1,0),FALSE)</f>
        <v>1.1439999999999999</v>
      </c>
      <c r="E258">
        <f>VLOOKUP($B258,'Tillförd energi'!$B$1:$AI$700,MATCH(E$1,'Tillförd energi'!$B$1:$AQ$1,0),FALSE)</f>
        <v>0</v>
      </c>
      <c r="F258">
        <f>VLOOKUP($B258,'Tillförd energi'!$B$1:$AI$700,MATCH(F$1,'Tillförd energi'!$B$1:$AQ$1,0),FALSE)</f>
        <v>0</v>
      </c>
      <c r="G258">
        <f>VLOOKUP($B258,'Tillförd energi'!$B$1:$AI$700,MATCH(G$1,'Tillförd energi'!$B$1:$AQ$1,0),FALSE)</f>
        <v>0</v>
      </c>
      <c r="H258">
        <f>VLOOKUP($B258,'Tillförd energi'!$B$1:$AI$700,MATCH(H$1,'Tillförd energi'!$B$1:$AQ$1,0),FALSE)</f>
        <v>2.2400000000000002</v>
      </c>
      <c r="I258">
        <f>VLOOKUP($B258,'Tillförd energi'!$B$1:$AI$700,MATCH(I$1,'Tillförd energi'!$B$1:$AQ$1,0),FALSE)</f>
        <v>0</v>
      </c>
      <c r="J258">
        <f>VLOOKUP($B258,'Tillförd energi'!$B$1:$AI$700,MATCH(J$1,'Tillförd energi'!$B$1:$AQ$1,0),FALSE)</f>
        <v>0</v>
      </c>
      <c r="K258">
        <v>0</v>
      </c>
      <c r="L258">
        <f>VLOOKUP($B258,'Tillförd energi'!$B$1:$AI$700,MATCH(L$1,'Tillförd energi'!$B$1:$AQ$1,0),FALSE)</f>
        <v>0</v>
      </c>
      <c r="M258">
        <f>VLOOKUP($B258,'Tillförd energi'!$B$1:$AI$700,MATCH(M$1,'Tillförd energi'!$B$1:$AQ$1,0),FALSE)</f>
        <v>0</v>
      </c>
      <c r="N258">
        <f>VLOOKUP($B258,'Tillförd energi'!$B$1:$AI$700,MATCH(N$1,'Tillförd energi'!$B$1:$AQ$1,0),FALSE)</f>
        <v>0</v>
      </c>
      <c r="O258">
        <f>VLOOKUP($B258,'Tillförd energi'!$B$1:$AI$700,MATCH(O$1,'Tillförd energi'!$B$1:$AQ$1,0),FALSE)</f>
        <v>0</v>
      </c>
      <c r="P258">
        <f>VLOOKUP($B258,'Tillförd energi'!$B$1:$AI$700,MATCH(P$1,'Tillförd energi'!$B$1:$AQ$1,0),FALSE)</f>
        <v>0</v>
      </c>
      <c r="Q258">
        <f>VLOOKUP($B258,'Tillförd energi'!$B$1:$AI$700,MATCH(Q$1,'Tillförd energi'!$B$1:$AQ$1,0),FALSE)</f>
        <v>0</v>
      </c>
      <c r="R258">
        <f>VLOOKUP($B258,'Tillförd energi'!$B$1:$AI$700,MATCH(R$1,'Tillförd energi'!$B$1:$AQ$1,0),FALSE)</f>
        <v>0</v>
      </c>
      <c r="S258">
        <f>VLOOKUP($B258,'Tillförd energi'!$B$1:$AI$700,MATCH(S$1,'Tillförd energi'!$B$1:$AQ$1,0),FALSE)</f>
        <v>0</v>
      </c>
      <c r="T258">
        <f>VLOOKUP($B258,'Tillförd energi'!$B$1:$AI$700,MATCH(T$1,'Tillförd energi'!$B$1:$AQ$1,0),FALSE)</f>
        <v>0</v>
      </c>
      <c r="U258">
        <f>VLOOKUP($B258,'Tillförd energi'!$B$1:$AI$700,MATCH(U$1,'Tillförd energi'!$B$1:$AQ$1,0),FALSE)</f>
        <v>0</v>
      </c>
      <c r="V258">
        <f>VLOOKUP($B258,'Tillförd energi'!$B$1:$AI$700,MATCH(V$1,'Tillförd energi'!$B$1:$AQ$1,0),FALSE)</f>
        <v>0</v>
      </c>
      <c r="W258">
        <f>VLOOKUP($B258,'Tillförd energi'!$B$1:$AI$700,MATCH(W$1,'Tillförd energi'!$B$1:$AQ$1,0),FALSE)</f>
        <v>0</v>
      </c>
      <c r="X258">
        <f>VLOOKUP($B258,'Tillförd energi'!$B$1:$AI$700,MATCH(X$1,'Tillförd energi'!$B$1:$AQ$1,0),FALSE)</f>
        <v>0</v>
      </c>
      <c r="Y258">
        <f>VLOOKUP($B258,'Tillförd energi'!$B$1:$AI$700,MATCH(Y$1,'Tillförd energi'!$B$1:$AQ$1,0),FALSE)</f>
        <v>0</v>
      </c>
      <c r="Z258">
        <f>VLOOKUP($B258,'Tillförd energi'!$B$1:$AI$700,MATCH(Z$1,'Tillförd energi'!$B$1:$AQ$1,0),FALSE)</f>
        <v>0</v>
      </c>
      <c r="AA258">
        <f>VLOOKUP($B258,'Tillförd energi'!$B$1:$AI$700,MATCH(AA$1,'Tillförd energi'!$B$1:$AQ$1,0),FALSE)</f>
        <v>0</v>
      </c>
      <c r="AB258">
        <f>VLOOKUP($B258,'Tillförd energi'!$B$1:$AI$700,MATCH(AB$1,'Tillförd energi'!$B$1:$AQ$1,0),FALSE)</f>
        <v>0</v>
      </c>
      <c r="AC258">
        <f>VLOOKUP($B258,'Tillförd energi'!$B$1:$AI$700,MATCH(AC$1,'Tillförd energi'!$B$1:$AQ$1,0),FALSE)</f>
        <v>0</v>
      </c>
      <c r="AD258">
        <f>VLOOKUP($B258,'Tillförd energi'!$B$1:$AI$700,MATCH(AD$1,'Tillförd energi'!$B$1:$AQ$1,0),FALSE)</f>
        <v>270.10000000000002</v>
      </c>
      <c r="AE258">
        <f>VLOOKUP($B258,'Tillförd energi'!$B$1:$AI$700,MATCH(AE$1,'Tillförd energi'!$B$1:$AQ$1,0),FALSE)</f>
        <v>0</v>
      </c>
      <c r="AF258">
        <f>VLOOKUP($B258,'Tillförd energi'!$B$1:$AI$700,MATCH(AF$1,'Tillförd energi'!$B$1:$AQ$1,0),FALSE)</f>
        <v>2</v>
      </c>
      <c r="AG258">
        <f>IFERROR(VLOOKUP(B258,Miljö!$B$1:$AC$550,MATCH("Köpt mängd produktionsspecifik fjärrvärme:",Miljö!$B$1:$AC$1,0),FALSE)/1,0)</f>
        <v>0</v>
      </c>
      <c r="AI258">
        <f t="shared" ref="AI258:AI320" si="77">SUM(C258:AF258)</f>
        <v>275.48400000000004</v>
      </c>
      <c r="AJ258">
        <f t="shared" ref="AJ258:AJ320" si="78">SUM(C258:AG258)</f>
        <v>275.48400000000004</v>
      </c>
      <c r="AK258">
        <f>IF(ISERROR(1/VLOOKUP($B258,Leveranser!$B$1:$S$500,MATCH("såld värme (gwh)",Leveranser!$B$1:$S$1,0),FALSE)),"",VLOOKUP($B258,Leveranser!$B$1:$S$500,MATCH("såld värme (gwh)",Leveranser!$B$1:$S$1,0),FALSE))</f>
        <v>238.1</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195">
        <f t="shared" ref="AN258:AN320" si="79">IFERROR(AK258/AJ258,"")</f>
        <v>0.86429701906462797</v>
      </c>
      <c r="AP258" t="str">
        <f>IFERROR(VLOOKUP($B258,Miljövärden!$B$2:$H$550,7,FALSE),"Nej, saknas")</f>
        <v>Ja</v>
      </c>
      <c r="AQ258" t="str">
        <f>IFERROR(VLOOKUP($B258,Miljövärden!$B$2:$H$550,6,FALSE),"Nej, saknas")</f>
        <v>Ja</v>
      </c>
      <c r="AU258">
        <f t="shared" ref="AU258:AU320" si="80">Z258+AA258+AF258</f>
        <v>2</v>
      </c>
      <c r="AV258">
        <f t="shared" ref="AV258:AV320" si="81">X258</f>
        <v>0</v>
      </c>
      <c r="AW258">
        <f t="shared" ref="AW258:AW320" si="82">M258+N258+O258+P258+Q258</f>
        <v>0</v>
      </c>
      <c r="AX258">
        <f t="shared" ref="AX258:AX320" si="83">R258+S258+T258+U258</f>
        <v>0</v>
      </c>
      <c r="AZ258">
        <f t="shared" ref="AZ258:AZ320" si="84">L258+M258+N258+O258+P258+Q258+R258+S258+T258+U258+V258+W258+X258</f>
        <v>0</v>
      </c>
      <c r="BC258">
        <f t="shared" si="66"/>
        <v>3.3840000000000003</v>
      </c>
      <c r="BD258">
        <f t="shared" si="67"/>
        <v>0</v>
      </c>
      <c r="BE258">
        <f t="shared" si="68"/>
        <v>0</v>
      </c>
      <c r="BF258">
        <f t="shared" si="69"/>
        <v>270.10000000000002</v>
      </c>
      <c r="BG258">
        <f t="shared" si="70"/>
        <v>2</v>
      </c>
      <c r="BH258">
        <f t="shared" si="71"/>
        <v>275.48400000000004</v>
      </c>
      <c r="BJ258" s="195">
        <f t="shared" si="72"/>
        <v>1.2283834995861827E-2</v>
      </c>
      <c r="BK258" s="195">
        <f t="shared" si="73"/>
        <v>0</v>
      </c>
      <c r="BL258" s="195">
        <f t="shared" si="74"/>
        <v>0</v>
      </c>
      <c r="BM258" s="195">
        <f t="shared" si="75"/>
        <v>0.98045621524299043</v>
      </c>
      <c r="BN258" s="195">
        <f t="shared" si="76"/>
        <v>7.2599497611476518E-3</v>
      </c>
    </row>
    <row r="259" spans="1:66" x14ac:dyDescent="0.25">
      <c r="A259" s="2" t="s">
        <v>410</v>
      </c>
      <c r="B259" s="2" t="s">
        <v>413</v>
      </c>
      <c r="C259">
        <f>VLOOKUP($B259,'Tillförd energi'!$B$1:$AI$700,MATCH(C$1,'Tillförd energi'!$B$1:$AQ$1,0),FALSE)</f>
        <v>0</v>
      </c>
      <c r="D259">
        <f>VLOOKUP($B259,'Tillförd energi'!$B$1:$AI$700,MATCH(D$1,'Tillförd energi'!$B$1:$AQ$1,0),FALSE)</f>
        <v>0</v>
      </c>
      <c r="E259">
        <f>VLOOKUP($B259,'Tillförd energi'!$B$1:$AI$700,MATCH(E$1,'Tillförd energi'!$B$1:$AQ$1,0),FALSE)</f>
        <v>0</v>
      </c>
      <c r="F259">
        <f>VLOOKUP($B259,'Tillförd energi'!$B$1:$AI$700,MATCH(F$1,'Tillförd energi'!$B$1:$AQ$1,0),FALSE)</f>
        <v>0</v>
      </c>
      <c r="G259">
        <f>VLOOKUP($B259,'Tillförd energi'!$B$1:$AI$700,MATCH(G$1,'Tillförd energi'!$B$1:$AQ$1,0),FALSE)</f>
        <v>0</v>
      </c>
      <c r="H259">
        <f>VLOOKUP($B259,'Tillförd energi'!$B$1:$AI$700,MATCH(H$1,'Tillförd energi'!$B$1:$AQ$1,0),FALSE)</f>
        <v>0</v>
      </c>
      <c r="I259">
        <f>VLOOKUP($B259,'Tillförd energi'!$B$1:$AI$700,MATCH(I$1,'Tillförd energi'!$B$1:$AQ$1,0),FALSE)</f>
        <v>0</v>
      </c>
      <c r="J259">
        <f>VLOOKUP($B259,'Tillförd energi'!$B$1:$AI$700,MATCH(J$1,'Tillförd energi'!$B$1:$AQ$1,0),FALSE)</f>
        <v>0</v>
      </c>
      <c r="K259">
        <v>0</v>
      </c>
      <c r="L259">
        <f>VLOOKUP($B259,'Tillförd energi'!$B$1:$AI$700,MATCH(L$1,'Tillförd energi'!$B$1:$AQ$1,0),FALSE)</f>
        <v>0</v>
      </c>
      <c r="M259">
        <f>VLOOKUP($B259,'Tillförd energi'!$B$1:$AI$700,MATCH(M$1,'Tillförd energi'!$B$1:$AQ$1,0),FALSE)</f>
        <v>0</v>
      </c>
      <c r="N259">
        <f>VLOOKUP($B259,'Tillförd energi'!$B$1:$AI$700,MATCH(N$1,'Tillförd energi'!$B$1:$AQ$1,0),FALSE)</f>
        <v>0</v>
      </c>
      <c r="O259">
        <f>VLOOKUP($B259,'Tillförd energi'!$B$1:$AI$700,MATCH(O$1,'Tillförd energi'!$B$1:$AQ$1,0),FALSE)</f>
        <v>0</v>
      </c>
      <c r="P259">
        <f>VLOOKUP($B259,'Tillförd energi'!$B$1:$AI$700,MATCH(P$1,'Tillförd energi'!$B$1:$AQ$1,0),FALSE)</f>
        <v>0</v>
      </c>
      <c r="Q259">
        <f>VLOOKUP($B259,'Tillförd energi'!$B$1:$AI$700,MATCH(Q$1,'Tillförd energi'!$B$1:$AQ$1,0),FALSE)</f>
        <v>2.0117600000000002</v>
      </c>
      <c r="R259">
        <f>VLOOKUP($B259,'Tillförd energi'!$B$1:$AI$700,MATCH(R$1,'Tillförd energi'!$B$1:$AQ$1,0),FALSE)</f>
        <v>0</v>
      </c>
      <c r="S259">
        <f>VLOOKUP($B259,'Tillförd energi'!$B$1:$AI$700,MATCH(S$1,'Tillförd energi'!$B$1:$AQ$1,0),FALSE)</f>
        <v>0</v>
      </c>
      <c r="T259">
        <f>VLOOKUP($B259,'Tillförd energi'!$B$1:$AI$700,MATCH(T$1,'Tillförd energi'!$B$1:$AQ$1,0),FALSE)</f>
        <v>0</v>
      </c>
      <c r="U259">
        <f>VLOOKUP($B259,'Tillförd energi'!$B$1:$AI$700,MATCH(U$1,'Tillförd energi'!$B$1:$AQ$1,0),FALSE)</f>
        <v>0</v>
      </c>
      <c r="V259">
        <f>VLOOKUP($B259,'Tillförd energi'!$B$1:$AI$700,MATCH(V$1,'Tillförd energi'!$B$1:$AQ$1,0),FALSE)</f>
        <v>0</v>
      </c>
      <c r="W259">
        <f>VLOOKUP($B259,'Tillförd energi'!$B$1:$AI$700,MATCH(W$1,'Tillförd energi'!$B$1:$AQ$1,0),FALSE)</f>
        <v>0</v>
      </c>
      <c r="X259">
        <f>VLOOKUP($B259,'Tillförd energi'!$B$1:$AI$700,MATCH(X$1,'Tillförd energi'!$B$1:$AQ$1,0),FALSE)</f>
        <v>0</v>
      </c>
      <c r="Y259">
        <f>VLOOKUP($B259,'Tillförd energi'!$B$1:$AI$700,MATCH(Y$1,'Tillförd energi'!$B$1:$AQ$1,0),FALSE)</f>
        <v>0</v>
      </c>
      <c r="Z259">
        <f>VLOOKUP($B259,'Tillförd energi'!$B$1:$AI$700,MATCH(Z$1,'Tillförd energi'!$B$1:$AQ$1,0),FALSE)</f>
        <v>0</v>
      </c>
      <c r="AA259">
        <f>VLOOKUP($B259,'Tillförd energi'!$B$1:$AI$700,MATCH(AA$1,'Tillförd energi'!$B$1:$AQ$1,0),FALSE)</f>
        <v>0</v>
      </c>
      <c r="AB259">
        <f>VLOOKUP($B259,'Tillförd energi'!$B$1:$AI$700,MATCH(AB$1,'Tillförd energi'!$B$1:$AQ$1,0),FALSE)</f>
        <v>0</v>
      </c>
      <c r="AC259">
        <f>VLOOKUP($B259,'Tillförd energi'!$B$1:$AI$700,MATCH(AC$1,'Tillförd energi'!$B$1:$AQ$1,0),FALSE)</f>
        <v>0</v>
      </c>
      <c r="AD259">
        <f>VLOOKUP($B259,'Tillförd energi'!$B$1:$AI$700,MATCH(AD$1,'Tillförd energi'!$B$1:$AQ$1,0),FALSE)</f>
        <v>0</v>
      </c>
      <c r="AE259">
        <f>VLOOKUP($B259,'Tillförd energi'!$B$1:$AI$700,MATCH(AE$1,'Tillförd energi'!$B$1:$AQ$1,0),FALSE)</f>
        <v>0</v>
      </c>
      <c r="AF259">
        <f>VLOOKUP($B259,'Tillförd energi'!$B$1:$AI$700,MATCH(AF$1,'Tillförd energi'!$B$1:$AQ$1,0),FALSE)</f>
        <v>4.2599999999999999E-2</v>
      </c>
      <c r="AG259">
        <f>IFERROR(VLOOKUP(B259,Miljö!$B$1:$AC$550,MATCH("Köpt mängd produktionsspecifik fjärrvärme:",Miljö!$B$1:$AC$1,0),FALSE)/1,0)</f>
        <v>0</v>
      </c>
      <c r="AI259">
        <f t="shared" si="77"/>
        <v>2.0543600000000004</v>
      </c>
      <c r="AJ259">
        <f t="shared" si="78"/>
        <v>2.0543600000000004</v>
      </c>
      <c r="AK259">
        <f>IF(ISERROR(1/VLOOKUP($B259,Leveranser!$B$1:$S$500,MATCH("såld värme (gwh)",Leveranser!$B$1:$S$1,0),FALSE)),"",VLOOKUP($B259,Leveranser!$B$1:$S$500,MATCH("såld värme (gwh)",Leveranser!$B$1:$S$1,0),FALSE))</f>
        <v>1.42</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195">
        <f t="shared" si="79"/>
        <v>0.69121283514087095</v>
      </c>
      <c r="AP259" t="str">
        <f>IFERROR(VLOOKUP($B259,Miljövärden!$B$2:$H$550,7,FALSE),"Nej, saknas")</f>
        <v>Ja</v>
      </c>
      <c r="AQ259" t="str">
        <f>IFERROR(VLOOKUP($B259,Miljövärden!$B$2:$H$550,6,FALSE),"Nej, saknas")</f>
        <v>Ja</v>
      </c>
      <c r="AU259">
        <f t="shared" si="80"/>
        <v>4.2599999999999999E-2</v>
      </c>
      <c r="AV259">
        <f t="shared" si="81"/>
        <v>0</v>
      </c>
      <c r="AW259">
        <f t="shared" si="82"/>
        <v>2.0117600000000002</v>
      </c>
      <c r="AX259">
        <f t="shared" si="83"/>
        <v>0</v>
      </c>
      <c r="AZ259">
        <f t="shared" si="84"/>
        <v>2.0117600000000002</v>
      </c>
      <c r="BC259">
        <f t="shared" ref="BC259:BC322" si="85">C259+D259+E259+F259+G259+H259+AE259</f>
        <v>0</v>
      </c>
      <c r="BD259">
        <f t="shared" ref="BD259:BD322" si="86">Y259</f>
        <v>0</v>
      </c>
      <c r="BE259">
        <f t="shared" ref="BE259:BE322" si="87">M259+N259+O259+P259+Q259+R259+S259+T259+U259+V259+W259+X259</f>
        <v>2.0117600000000002</v>
      </c>
      <c r="BF259">
        <f t="shared" ref="BF259:BF322" si="88">I259+J259+K259+L259+AB259+AC259+AD259</f>
        <v>0</v>
      </c>
      <c r="BG259">
        <f t="shared" ref="BG259:BG322" si="89">Z259+AA259+AF259+AG259</f>
        <v>4.2599999999999999E-2</v>
      </c>
      <c r="BH259">
        <f t="shared" ref="BH259:BH322" si="90">SUM(BC259:BG259)</f>
        <v>2.0543600000000004</v>
      </c>
      <c r="BJ259" s="195">
        <f t="shared" ref="BJ259:BJ322" si="91">BC259/$BH259</f>
        <v>0</v>
      </c>
      <c r="BK259" s="195">
        <f t="shared" ref="BK259:BK322" si="92">BD259/$BH259</f>
        <v>0</v>
      </c>
      <c r="BL259" s="195">
        <f t="shared" ref="BL259:BL322" si="93">BE259/$BH259</f>
        <v>0.97926361494577374</v>
      </c>
      <c r="BM259" s="195">
        <f t="shared" ref="BM259:BM322" si="94">BF259/$BH259</f>
        <v>0</v>
      </c>
      <c r="BN259" s="195">
        <f t="shared" ref="BN259:BN322" si="95">BG259/$BH259</f>
        <v>2.073638505422613E-2</v>
      </c>
    </row>
    <row r="260" spans="1:66" x14ac:dyDescent="0.25">
      <c r="A260" s="2" t="s">
        <v>410</v>
      </c>
      <c r="B260" s="2" t="s">
        <v>414</v>
      </c>
      <c r="C260">
        <f>VLOOKUP($B260,'Tillförd energi'!$B$1:$AI$700,MATCH(C$1,'Tillförd energi'!$B$1:$AQ$1,0),FALSE)</f>
        <v>0</v>
      </c>
      <c r="D260">
        <f>VLOOKUP($B260,'Tillförd energi'!$B$1:$AI$700,MATCH(D$1,'Tillförd energi'!$B$1:$AQ$1,0),FALSE)</f>
        <v>7.5800000000000006E-2</v>
      </c>
      <c r="E260">
        <f>VLOOKUP($B260,'Tillförd energi'!$B$1:$AI$700,MATCH(E$1,'Tillförd energi'!$B$1:$AQ$1,0),FALSE)</f>
        <v>0</v>
      </c>
      <c r="F260">
        <f>VLOOKUP($B260,'Tillförd energi'!$B$1:$AI$700,MATCH(F$1,'Tillförd energi'!$B$1:$AQ$1,0),FALSE)</f>
        <v>0</v>
      </c>
      <c r="G260">
        <f>VLOOKUP($B260,'Tillförd energi'!$B$1:$AI$700,MATCH(G$1,'Tillförd energi'!$B$1:$AQ$1,0),FALSE)</f>
        <v>0</v>
      </c>
      <c r="H260">
        <f>VLOOKUP($B260,'Tillförd energi'!$B$1:$AI$700,MATCH(H$1,'Tillförd energi'!$B$1:$AQ$1,0),FALSE)</f>
        <v>0</v>
      </c>
      <c r="I260">
        <f>VLOOKUP($B260,'Tillförd energi'!$B$1:$AI$700,MATCH(I$1,'Tillförd energi'!$B$1:$AQ$1,0),FALSE)</f>
        <v>0</v>
      </c>
      <c r="J260">
        <f>VLOOKUP($B260,'Tillförd energi'!$B$1:$AI$700,MATCH(J$1,'Tillförd energi'!$B$1:$AQ$1,0),FALSE)</f>
        <v>0</v>
      </c>
      <c r="K260">
        <v>0</v>
      </c>
      <c r="L260">
        <f>VLOOKUP($B260,'Tillförd energi'!$B$1:$AI$700,MATCH(L$1,'Tillförd energi'!$B$1:$AQ$1,0),FALSE)</f>
        <v>0</v>
      </c>
      <c r="M260">
        <f>VLOOKUP($B260,'Tillförd energi'!$B$1:$AI$700,MATCH(M$1,'Tillförd energi'!$B$1:$AQ$1,0),FALSE)</f>
        <v>0</v>
      </c>
      <c r="N260">
        <f>VLOOKUP($B260,'Tillförd energi'!$B$1:$AI$700,MATCH(N$1,'Tillförd energi'!$B$1:$AQ$1,0),FALSE)</f>
        <v>0</v>
      </c>
      <c r="O260">
        <f>VLOOKUP($B260,'Tillförd energi'!$B$1:$AI$700,MATCH(O$1,'Tillförd energi'!$B$1:$AQ$1,0),FALSE)</f>
        <v>0</v>
      </c>
      <c r="P260">
        <f>VLOOKUP($B260,'Tillförd energi'!$B$1:$AI$700,MATCH(P$1,'Tillförd energi'!$B$1:$AQ$1,0),FALSE)</f>
        <v>0</v>
      </c>
      <c r="Q260">
        <f>VLOOKUP($B260,'Tillförd energi'!$B$1:$AI$700,MATCH(Q$1,'Tillförd energi'!$B$1:$AQ$1,0),FALSE)</f>
        <v>0</v>
      </c>
      <c r="R260">
        <f>VLOOKUP($B260,'Tillförd energi'!$B$1:$AI$700,MATCH(R$1,'Tillförd energi'!$B$1:$AQ$1,0),FALSE)</f>
        <v>2.1440000000000001</v>
      </c>
      <c r="S260">
        <f>VLOOKUP($B260,'Tillförd energi'!$B$1:$AI$700,MATCH(S$1,'Tillförd energi'!$B$1:$AQ$1,0),FALSE)</f>
        <v>0</v>
      </c>
      <c r="T260">
        <f>VLOOKUP($B260,'Tillförd energi'!$B$1:$AI$700,MATCH(T$1,'Tillförd energi'!$B$1:$AQ$1,0),FALSE)</f>
        <v>0</v>
      </c>
      <c r="U260">
        <f>VLOOKUP($B260,'Tillförd energi'!$B$1:$AI$700,MATCH(U$1,'Tillförd energi'!$B$1:$AQ$1,0),FALSE)</f>
        <v>0</v>
      </c>
      <c r="V260">
        <f>VLOOKUP($B260,'Tillförd energi'!$B$1:$AI$700,MATCH(V$1,'Tillförd energi'!$B$1:$AQ$1,0),FALSE)</f>
        <v>0</v>
      </c>
      <c r="W260">
        <f>VLOOKUP($B260,'Tillförd energi'!$B$1:$AI$700,MATCH(W$1,'Tillförd energi'!$B$1:$AQ$1,0),FALSE)</f>
        <v>0</v>
      </c>
      <c r="X260">
        <f>VLOOKUP($B260,'Tillförd energi'!$B$1:$AI$700,MATCH(X$1,'Tillförd energi'!$B$1:$AQ$1,0),FALSE)</f>
        <v>0</v>
      </c>
      <c r="Y260">
        <f>VLOOKUP($B260,'Tillförd energi'!$B$1:$AI$700,MATCH(Y$1,'Tillförd energi'!$B$1:$AQ$1,0),FALSE)</f>
        <v>0</v>
      </c>
      <c r="Z260">
        <f>VLOOKUP($B260,'Tillförd energi'!$B$1:$AI$700,MATCH(Z$1,'Tillförd energi'!$B$1:$AQ$1,0),FALSE)</f>
        <v>0.11600000000000001</v>
      </c>
      <c r="AA260">
        <f>VLOOKUP($B260,'Tillförd energi'!$B$1:$AI$700,MATCH(AA$1,'Tillförd energi'!$B$1:$AQ$1,0),FALSE)</f>
        <v>0</v>
      </c>
      <c r="AB260">
        <f>VLOOKUP($B260,'Tillförd energi'!$B$1:$AI$700,MATCH(AB$1,'Tillförd energi'!$B$1:$AQ$1,0),FALSE)</f>
        <v>0</v>
      </c>
      <c r="AC260">
        <f>VLOOKUP($B260,'Tillförd energi'!$B$1:$AI$700,MATCH(AC$1,'Tillförd energi'!$B$1:$AQ$1,0),FALSE)</f>
        <v>0</v>
      </c>
      <c r="AD260">
        <f>VLOOKUP($B260,'Tillförd energi'!$B$1:$AI$700,MATCH(AD$1,'Tillförd energi'!$B$1:$AQ$1,0),FALSE)</f>
        <v>0</v>
      </c>
      <c r="AE260">
        <f>VLOOKUP($B260,'Tillförd energi'!$B$1:$AI$700,MATCH(AE$1,'Tillförd energi'!$B$1:$AQ$1,0),FALSE)</f>
        <v>0</v>
      </c>
      <c r="AF260">
        <f>VLOOKUP($B260,'Tillförd energi'!$B$1:$AI$700,MATCH(AF$1,'Tillförd energi'!$B$1:$AQ$1,0),FALSE)</f>
        <v>0.3</v>
      </c>
      <c r="AG260">
        <f>IFERROR(VLOOKUP(B260,Miljö!$B$1:$AC$550,MATCH("Köpt mängd produktionsspecifik fjärrvärme:",Miljö!$B$1:$AC$1,0),FALSE)/1,0)</f>
        <v>0</v>
      </c>
      <c r="AI260">
        <f t="shared" si="77"/>
        <v>2.6358000000000001</v>
      </c>
      <c r="AJ260">
        <f t="shared" si="78"/>
        <v>2.6358000000000001</v>
      </c>
      <c r="AK260">
        <f>IF(ISERROR(1/VLOOKUP($B260,Leveranser!$B$1:$S$500,MATCH("såld värme (gwh)",Leveranser!$B$1:$S$1,0),FALSE)),"",VLOOKUP($B260,Leveranser!$B$1:$S$500,MATCH("såld värme (gwh)",Leveranser!$B$1:$S$1,0),FALSE))</f>
        <v>1.85</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195">
        <f t="shared" si="79"/>
        <v>0.70187419379315574</v>
      </c>
      <c r="AP260" t="str">
        <f>IFERROR(VLOOKUP($B260,Miljövärden!$B$2:$H$550,7,FALSE),"Nej, saknas")</f>
        <v>Ja</v>
      </c>
      <c r="AQ260" t="str">
        <f>IFERROR(VLOOKUP($B260,Miljövärden!$B$2:$H$550,6,FALSE),"Nej, saknas")</f>
        <v>Ja</v>
      </c>
      <c r="AU260">
        <f t="shared" si="80"/>
        <v>0.41599999999999998</v>
      </c>
      <c r="AV260">
        <f t="shared" si="81"/>
        <v>0</v>
      </c>
      <c r="AW260">
        <f t="shared" si="82"/>
        <v>0</v>
      </c>
      <c r="AX260">
        <f t="shared" si="83"/>
        <v>2.1440000000000001</v>
      </c>
      <c r="AZ260">
        <f t="shared" si="84"/>
        <v>2.1440000000000001</v>
      </c>
      <c r="BC260">
        <f t="shared" si="85"/>
        <v>7.5800000000000006E-2</v>
      </c>
      <c r="BD260">
        <f t="shared" si="86"/>
        <v>0</v>
      </c>
      <c r="BE260">
        <f t="shared" si="87"/>
        <v>2.1440000000000001</v>
      </c>
      <c r="BF260">
        <f t="shared" si="88"/>
        <v>0</v>
      </c>
      <c r="BG260">
        <f t="shared" si="89"/>
        <v>0.41599999999999998</v>
      </c>
      <c r="BH260">
        <f t="shared" si="90"/>
        <v>2.6358000000000001</v>
      </c>
      <c r="BJ260" s="195">
        <f t="shared" si="91"/>
        <v>2.8757872372714169E-2</v>
      </c>
      <c r="BK260" s="195">
        <f t="shared" si="92"/>
        <v>0</v>
      </c>
      <c r="BL260" s="195">
        <f t="shared" si="93"/>
        <v>0.81341528188785184</v>
      </c>
      <c r="BM260" s="195">
        <f t="shared" si="94"/>
        <v>0</v>
      </c>
      <c r="BN260" s="195">
        <f t="shared" si="95"/>
        <v>0.15782684573943392</v>
      </c>
    </row>
    <row r="261" spans="1:66" x14ac:dyDescent="0.25">
      <c r="A261" s="2" t="s">
        <v>415</v>
      </c>
      <c r="B261" s="2" t="s">
        <v>416</v>
      </c>
      <c r="C261">
        <f>VLOOKUP($B261,'Tillförd energi'!$B$1:$AI$700,MATCH(C$1,'Tillförd energi'!$B$1:$AQ$1,0),FALSE)</f>
        <v>0</v>
      </c>
      <c r="D261">
        <f>VLOOKUP($B261,'Tillförd energi'!$B$1:$AI$700,MATCH(D$1,'Tillförd energi'!$B$1:$AQ$1,0),FALSE)</f>
        <v>0</v>
      </c>
      <c r="E261">
        <f>VLOOKUP($B261,'Tillförd energi'!$B$1:$AI$700,MATCH(E$1,'Tillförd energi'!$B$1:$AQ$1,0),FALSE)</f>
        <v>0</v>
      </c>
      <c r="F261">
        <f>VLOOKUP($B261,'Tillförd energi'!$B$1:$AI$700,MATCH(F$1,'Tillförd energi'!$B$1:$AQ$1,0),FALSE)</f>
        <v>0</v>
      </c>
      <c r="G261">
        <f>VLOOKUP($B261,'Tillförd energi'!$B$1:$AI$700,MATCH(G$1,'Tillförd energi'!$B$1:$AQ$1,0),FALSE)</f>
        <v>0</v>
      </c>
      <c r="H261">
        <f>VLOOKUP($B261,'Tillförd energi'!$B$1:$AI$700,MATCH(H$1,'Tillförd energi'!$B$1:$AQ$1,0),FALSE)</f>
        <v>0</v>
      </c>
      <c r="I261">
        <f>VLOOKUP($B261,'Tillförd energi'!$B$1:$AI$700,MATCH(I$1,'Tillförd energi'!$B$1:$AQ$1,0),FALSE)</f>
        <v>0</v>
      </c>
      <c r="J261">
        <f>VLOOKUP($B261,'Tillförd energi'!$B$1:$AI$700,MATCH(J$1,'Tillförd energi'!$B$1:$AQ$1,0),FALSE)</f>
        <v>0</v>
      </c>
      <c r="K261">
        <v>0</v>
      </c>
      <c r="L261">
        <f>VLOOKUP($B261,'Tillförd energi'!$B$1:$AI$700,MATCH(L$1,'Tillförd energi'!$B$1:$AQ$1,0),FALSE)</f>
        <v>0</v>
      </c>
      <c r="M261">
        <f>VLOOKUP($B261,'Tillförd energi'!$B$1:$AI$700,MATCH(M$1,'Tillförd energi'!$B$1:$AQ$1,0),FALSE)</f>
        <v>0</v>
      </c>
      <c r="N261">
        <f>VLOOKUP($B261,'Tillförd energi'!$B$1:$AI$700,MATCH(N$1,'Tillförd energi'!$B$1:$AQ$1,0),FALSE)</f>
        <v>0</v>
      </c>
      <c r="O261">
        <f>VLOOKUP($B261,'Tillförd energi'!$B$1:$AI$700,MATCH(O$1,'Tillförd energi'!$B$1:$AQ$1,0),FALSE)</f>
        <v>0</v>
      </c>
      <c r="P261">
        <f>VLOOKUP($B261,'Tillförd energi'!$B$1:$AI$700,MATCH(P$1,'Tillförd energi'!$B$1:$AQ$1,0),FALSE)</f>
        <v>0</v>
      </c>
      <c r="Q261">
        <f>VLOOKUP($B261,'Tillförd energi'!$B$1:$AI$700,MATCH(Q$1,'Tillförd energi'!$B$1:$AQ$1,0),FALSE)</f>
        <v>0</v>
      </c>
      <c r="R261">
        <f>VLOOKUP($B261,'Tillförd energi'!$B$1:$AI$700,MATCH(R$1,'Tillförd energi'!$B$1:$AQ$1,0),FALSE)</f>
        <v>0</v>
      </c>
      <c r="S261">
        <f>VLOOKUP($B261,'Tillförd energi'!$B$1:$AI$700,MATCH(S$1,'Tillförd energi'!$B$1:$AQ$1,0),FALSE)</f>
        <v>0</v>
      </c>
      <c r="T261">
        <f>VLOOKUP($B261,'Tillförd energi'!$B$1:$AI$700,MATCH(T$1,'Tillförd energi'!$B$1:$AQ$1,0),FALSE)</f>
        <v>0</v>
      </c>
      <c r="U261">
        <f>VLOOKUP($B261,'Tillförd energi'!$B$1:$AI$700,MATCH(U$1,'Tillförd energi'!$B$1:$AQ$1,0),FALSE)</f>
        <v>0</v>
      </c>
      <c r="V261">
        <f>VLOOKUP($B261,'Tillförd energi'!$B$1:$AI$700,MATCH(V$1,'Tillförd energi'!$B$1:$AQ$1,0),FALSE)</f>
        <v>0</v>
      </c>
      <c r="W261">
        <f>VLOOKUP($B261,'Tillförd energi'!$B$1:$AI$700,MATCH(W$1,'Tillförd energi'!$B$1:$AQ$1,0),FALSE)</f>
        <v>0</v>
      </c>
      <c r="X261">
        <f>VLOOKUP($B261,'Tillförd energi'!$B$1:$AI$700,MATCH(X$1,'Tillförd energi'!$B$1:$AQ$1,0),FALSE)</f>
        <v>0</v>
      </c>
      <c r="Y261">
        <f>VLOOKUP($B261,'Tillförd energi'!$B$1:$AI$700,MATCH(Y$1,'Tillförd energi'!$B$1:$AQ$1,0),FALSE)</f>
        <v>0</v>
      </c>
      <c r="Z261">
        <f>VLOOKUP($B261,'Tillförd energi'!$B$1:$AI$700,MATCH(Z$1,'Tillförd energi'!$B$1:$AQ$1,0),FALSE)</f>
        <v>0</v>
      </c>
      <c r="AA261">
        <f>VLOOKUP($B261,'Tillförd energi'!$B$1:$AI$700,MATCH(AA$1,'Tillförd energi'!$B$1:$AQ$1,0),FALSE)</f>
        <v>0</v>
      </c>
      <c r="AB261">
        <f>VLOOKUP($B261,'Tillförd energi'!$B$1:$AI$700,MATCH(AB$1,'Tillförd energi'!$B$1:$AQ$1,0),FALSE)</f>
        <v>0</v>
      </c>
      <c r="AC261">
        <f>VLOOKUP($B261,'Tillförd energi'!$B$1:$AI$700,MATCH(AC$1,'Tillförd energi'!$B$1:$AQ$1,0),FALSE)</f>
        <v>0</v>
      </c>
      <c r="AD261">
        <f>VLOOKUP($B261,'Tillförd energi'!$B$1:$AI$700,MATCH(AD$1,'Tillförd energi'!$B$1:$AQ$1,0),FALSE)</f>
        <v>0</v>
      </c>
      <c r="AE261">
        <f>VLOOKUP($B261,'Tillförd energi'!$B$1:$AI$700,MATCH(AE$1,'Tillförd energi'!$B$1:$AQ$1,0),FALSE)</f>
        <v>0</v>
      </c>
      <c r="AF261">
        <f>VLOOKUP($B261,'Tillförd energi'!$B$1:$AI$700,MATCH(AF$1,'Tillförd energi'!$B$1:$AQ$1,0),FALSE)</f>
        <v>0</v>
      </c>
      <c r="AG261">
        <f>IFERROR(VLOOKUP(B261,Miljö!$B$1:$AC$550,MATCH("Köpt mängd produktionsspecifik fjärrvärme:",Miljö!$B$1:$AC$1,0),FALSE)/1,0)</f>
        <v>0</v>
      </c>
      <c r="AI261">
        <f t="shared" si="77"/>
        <v>0</v>
      </c>
      <c r="AJ261">
        <f t="shared" si="78"/>
        <v>0</v>
      </c>
      <c r="AK261" t="str">
        <f>IF(ISERROR(1/VLOOKUP($B261,Leveranser!$B$1:$S$500,MATCH("såld värme (gwh)",Leveranser!$B$1:$S$1,0),FALSE)),"",VLOOKUP($B261,Leveranser!$B$1:$S$500,MATCH("såld värme (gwh)",Leveranser!$B$1:$S$1,0),FALSE))</f>
        <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195" t="str">
        <f t="shared" si="79"/>
        <v/>
      </c>
      <c r="AP261" t="str">
        <f>IFERROR(VLOOKUP($B261,Miljövärden!$B$2:$H$550,7,FALSE),"Nej, saknas")</f>
        <v>Nej</v>
      </c>
      <c r="AQ261" t="str">
        <f>IFERROR(VLOOKUP($B261,Miljövärden!$B$2:$H$550,6,FALSE),"Nej, saknas")</f>
        <v>Nej</v>
      </c>
      <c r="AU261">
        <f t="shared" si="80"/>
        <v>0</v>
      </c>
      <c r="AV261">
        <f t="shared" si="81"/>
        <v>0</v>
      </c>
      <c r="AW261">
        <f t="shared" si="82"/>
        <v>0</v>
      </c>
      <c r="AX261">
        <f t="shared" si="83"/>
        <v>0</v>
      </c>
      <c r="AZ261">
        <f t="shared" si="84"/>
        <v>0</v>
      </c>
      <c r="BC261">
        <f t="shared" si="85"/>
        <v>0</v>
      </c>
      <c r="BD261">
        <f t="shared" si="86"/>
        <v>0</v>
      </c>
      <c r="BE261">
        <f t="shared" si="87"/>
        <v>0</v>
      </c>
      <c r="BF261">
        <f t="shared" si="88"/>
        <v>0</v>
      </c>
      <c r="BG261">
        <f t="shared" si="89"/>
        <v>0</v>
      </c>
      <c r="BH261">
        <f t="shared" si="90"/>
        <v>0</v>
      </c>
      <c r="BJ261" s="195" t="e">
        <f t="shared" si="91"/>
        <v>#DIV/0!</v>
      </c>
      <c r="BK261" s="195" t="e">
        <f t="shared" si="92"/>
        <v>#DIV/0!</v>
      </c>
      <c r="BL261" s="195" t="e">
        <f t="shared" si="93"/>
        <v>#DIV/0!</v>
      </c>
      <c r="BM261" s="195" t="e">
        <f t="shared" si="94"/>
        <v>#DIV/0!</v>
      </c>
      <c r="BN261" s="195" t="e">
        <f t="shared" si="95"/>
        <v>#DIV/0!</v>
      </c>
    </row>
    <row r="262" spans="1:66" x14ac:dyDescent="0.25">
      <c r="A262" s="2" t="s">
        <v>417</v>
      </c>
      <c r="B262" s="2" t="s">
        <v>418</v>
      </c>
      <c r="C262">
        <f>VLOOKUP($B262,'Tillförd energi'!$B$1:$AI$700,MATCH(C$1,'Tillförd energi'!$B$1:$AQ$1,0),FALSE)</f>
        <v>0</v>
      </c>
      <c r="D262">
        <f>VLOOKUP($B262,'Tillförd energi'!$B$1:$AI$700,MATCH(D$1,'Tillförd energi'!$B$1:$AQ$1,0),FALSE)</f>
        <v>0.315</v>
      </c>
      <c r="E262">
        <f>VLOOKUP($B262,'Tillförd energi'!$B$1:$AI$700,MATCH(E$1,'Tillförd energi'!$B$1:$AQ$1,0),FALSE)</f>
        <v>0</v>
      </c>
      <c r="F262">
        <f>VLOOKUP($B262,'Tillförd energi'!$B$1:$AI$700,MATCH(F$1,'Tillförd energi'!$B$1:$AQ$1,0),FALSE)</f>
        <v>0</v>
      </c>
      <c r="G262">
        <f>VLOOKUP($B262,'Tillförd energi'!$B$1:$AI$700,MATCH(G$1,'Tillförd energi'!$B$1:$AQ$1,0),FALSE)</f>
        <v>0</v>
      </c>
      <c r="H262">
        <f>VLOOKUP($B262,'Tillförd energi'!$B$1:$AI$700,MATCH(H$1,'Tillförd energi'!$B$1:$AQ$1,0),FALSE)</f>
        <v>0</v>
      </c>
      <c r="I262">
        <f>VLOOKUP($B262,'Tillförd energi'!$B$1:$AI$700,MATCH(I$1,'Tillförd energi'!$B$1:$AQ$1,0),FALSE)</f>
        <v>0</v>
      </c>
      <c r="J262">
        <f>VLOOKUP($B262,'Tillförd energi'!$B$1:$AI$700,MATCH(J$1,'Tillförd energi'!$B$1:$AQ$1,0),FALSE)</f>
        <v>0</v>
      </c>
      <c r="K262">
        <v>0</v>
      </c>
      <c r="L262">
        <f>VLOOKUP($B262,'Tillförd energi'!$B$1:$AI$700,MATCH(L$1,'Tillförd energi'!$B$1:$AQ$1,0),FALSE)</f>
        <v>0</v>
      </c>
      <c r="M262">
        <f>VLOOKUP($B262,'Tillförd energi'!$B$1:$AI$700,MATCH(M$1,'Tillförd energi'!$B$1:$AQ$1,0),FALSE)</f>
        <v>0</v>
      </c>
      <c r="N262">
        <f>VLOOKUP($B262,'Tillförd energi'!$B$1:$AI$700,MATCH(N$1,'Tillförd energi'!$B$1:$AQ$1,0),FALSE)</f>
        <v>0</v>
      </c>
      <c r="O262">
        <f>VLOOKUP($B262,'Tillförd energi'!$B$1:$AI$700,MATCH(O$1,'Tillförd energi'!$B$1:$AQ$1,0),FALSE)</f>
        <v>0</v>
      </c>
      <c r="P262">
        <f>VLOOKUP($B262,'Tillförd energi'!$B$1:$AI$700,MATCH(P$1,'Tillförd energi'!$B$1:$AQ$1,0),FALSE)</f>
        <v>9.6140000000000008</v>
      </c>
      <c r="Q262">
        <f>VLOOKUP($B262,'Tillförd energi'!$B$1:$AI$700,MATCH(Q$1,'Tillförd energi'!$B$1:$AQ$1,0),FALSE)</f>
        <v>0</v>
      </c>
      <c r="R262">
        <f>VLOOKUP($B262,'Tillförd energi'!$B$1:$AI$700,MATCH(R$1,'Tillförd energi'!$B$1:$AQ$1,0),FALSE)</f>
        <v>4.4340000000000002</v>
      </c>
      <c r="S262">
        <f>VLOOKUP($B262,'Tillförd energi'!$B$1:$AI$700,MATCH(S$1,'Tillförd energi'!$B$1:$AQ$1,0),FALSE)</f>
        <v>0</v>
      </c>
      <c r="T262">
        <f>VLOOKUP($B262,'Tillförd energi'!$B$1:$AI$700,MATCH(T$1,'Tillförd energi'!$B$1:$AQ$1,0),FALSE)</f>
        <v>0</v>
      </c>
      <c r="U262">
        <f>VLOOKUP($B262,'Tillförd energi'!$B$1:$AI$700,MATCH(U$1,'Tillförd energi'!$B$1:$AQ$1,0),FALSE)</f>
        <v>0</v>
      </c>
      <c r="V262">
        <f>VLOOKUP($B262,'Tillförd energi'!$B$1:$AI$700,MATCH(V$1,'Tillförd energi'!$B$1:$AQ$1,0),FALSE)</f>
        <v>0</v>
      </c>
      <c r="W262">
        <f>VLOOKUP($B262,'Tillförd energi'!$B$1:$AI$700,MATCH(W$1,'Tillförd energi'!$B$1:$AQ$1,0),FALSE)</f>
        <v>0</v>
      </c>
      <c r="X262">
        <f>VLOOKUP($B262,'Tillförd energi'!$B$1:$AI$700,MATCH(X$1,'Tillförd energi'!$B$1:$AQ$1,0),FALSE)</f>
        <v>0</v>
      </c>
      <c r="Y262">
        <f>VLOOKUP($B262,'Tillförd energi'!$B$1:$AI$700,MATCH(Y$1,'Tillförd energi'!$B$1:$AQ$1,0),FALSE)</f>
        <v>0</v>
      </c>
      <c r="Z262">
        <f>VLOOKUP($B262,'Tillförd energi'!$B$1:$AI$700,MATCH(Z$1,'Tillförd energi'!$B$1:$AQ$1,0),FALSE)</f>
        <v>0.17</v>
      </c>
      <c r="AA262">
        <f>VLOOKUP($B262,'Tillförd energi'!$B$1:$AI$700,MATCH(AA$1,'Tillförd energi'!$B$1:$AQ$1,0),FALSE)</f>
        <v>0.221</v>
      </c>
      <c r="AB262">
        <f>VLOOKUP($B262,'Tillförd energi'!$B$1:$AI$700,MATCH(AB$1,'Tillförd energi'!$B$1:$AQ$1,0),FALSE)</f>
        <v>0.18099999999999999</v>
      </c>
      <c r="AC262">
        <f>VLOOKUP($B262,'Tillförd energi'!$B$1:$AI$700,MATCH(AC$1,'Tillförd energi'!$B$1:$AQ$1,0),FALSE)</f>
        <v>0</v>
      </c>
      <c r="AD262">
        <f>VLOOKUP($B262,'Tillförd energi'!$B$1:$AI$700,MATCH(AD$1,'Tillförd energi'!$B$1:$AQ$1,0),FALSE)</f>
        <v>0</v>
      </c>
      <c r="AE262">
        <f>VLOOKUP($B262,'Tillförd energi'!$B$1:$AI$700,MATCH(AE$1,'Tillförd energi'!$B$1:$AQ$1,0),FALSE)</f>
        <v>0</v>
      </c>
      <c r="AF262">
        <f>VLOOKUP($B262,'Tillförd energi'!$B$1:$AI$700,MATCH(AF$1,'Tillförd energi'!$B$1:$AQ$1,0),FALSE)</f>
        <v>0.42</v>
      </c>
      <c r="AG262">
        <f>IFERROR(VLOOKUP(B262,Miljö!$B$1:$AC$550,MATCH("Köpt mängd produktionsspecifik fjärrvärme:",Miljö!$B$1:$AC$1,0),FALSE)/1,0)</f>
        <v>0</v>
      </c>
      <c r="AI262">
        <f t="shared" si="77"/>
        <v>15.354999999999999</v>
      </c>
      <c r="AJ262">
        <f t="shared" si="78"/>
        <v>15.354999999999999</v>
      </c>
      <c r="AK262">
        <f>IF(ISERROR(1/VLOOKUP($B262,Leveranser!$B$1:$S$500,MATCH("såld värme (gwh)",Leveranser!$B$1:$S$1,0),FALSE)),"",VLOOKUP($B262,Leveranser!$B$1:$S$500,MATCH("såld värme (gwh)",Leveranser!$B$1:$S$1,0),FALSE))</f>
        <v>10</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195">
        <f t="shared" si="79"/>
        <v>0.65125366330185608</v>
      </c>
      <c r="AP262" t="str">
        <f>IFERROR(VLOOKUP($B262,Miljövärden!$B$2:$H$550,7,FALSE),"Nej, saknas")</f>
        <v>Ja</v>
      </c>
      <c r="AQ262" t="str">
        <f>IFERROR(VLOOKUP($B262,Miljövärden!$B$2:$H$550,6,FALSE),"Nej, saknas")</f>
        <v>Ja</v>
      </c>
      <c r="AU262">
        <f t="shared" si="80"/>
        <v>0.81099999999999994</v>
      </c>
      <c r="AV262">
        <f t="shared" si="81"/>
        <v>0</v>
      </c>
      <c r="AW262">
        <f t="shared" si="82"/>
        <v>9.6140000000000008</v>
      </c>
      <c r="AX262">
        <f t="shared" si="83"/>
        <v>4.4340000000000002</v>
      </c>
      <c r="AZ262">
        <f t="shared" si="84"/>
        <v>14.048000000000002</v>
      </c>
      <c r="BC262">
        <f t="shared" si="85"/>
        <v>0.315</v>
      </c>
      <c r="BD262">
        <f t="shared" si="86"/>
        <v>0</v>
      </c>
      <c r="BE262">
        <f t="shared" si="87"/>
        <v>14.048000000000002</v>
      </c>
      <c r="BF262">
        <f t="shared" si="88"/>
        <v>0.18099999999999999</v>
      </c>
      <c r="BG262">
        <f t="shared" si="89"/>
        <v>0.81099999999999994</v>
      </c>
      <c r="BH262">
        <f t="shared" si="90"/>
        <v>15.355</v>
      </c>
      <c r="BJ262" s="195">
        <f t="shared" si="91"/>
        <v>2.0514490394008465E-2</v>
      </c>
      <c r="BK262" s="195">
        <f t="shared" si="92"/>
        <v>0</v>
      </c>
      <c r="BL262" s="195">
        <f t="shared" si="93"/>
        <v>0.91488114620644756</v>
      </c>
      <c r="BM262" s="195">
        <f t="shared" si="94"/>
        <v>1.1787691305763594E-2</v>
      </c>
      <c r="BN262" s="195">
        <f t="shared" si="95"/>
        <v>5.281667209378052E-2</v>
      </c>
    </row>
    <row r="263" spans="1:66" x14ac:dyDescent="0.25">
      <c r="A263" s="2" t="s">
        <v>419</v>
      </c>
      <c r="B263" s="2" t="s">
        <v>420</v>
      </c>
      <c r="C263">
        <f>VLOOKUP($B263,'Tillförd energi'!$B$1:$AI$700,MATCH(C$1,'Tillförd energi'!$B$1:$AQ$1,0),FALSE)</f>
        <v>0</v>
      </c>
      <c r="D263">
        <f>VLOOKUP($B263,'Tillförd energi'!$B$1:$AI$700,MATCH(D$1,'Tillförd energi'!$B$1:$AQ$1,0),FALSE)</f>
        <v>0</v>
      </c>
      <c r="E263">
        <f>VLOOKUP($B263,'Tillförd energi'!$B$1:$AI$700,MATCH(E$1,'Tillförd energi'!$B$1:$AQ$1,0),FALSE)</f>
        <v>0</v>
      </c>
      <c r="F263">
        <f>VLOOKUP($B263,'Tillförd energi'!$B$1:$AI$700,MATCH(F$1,'Tillförd energi'!$B$1:$AQ$1,0),FALSE)</f>
        <v>0</v>
      </c>
      <c r="G263">
        <f>VLOOKUP($B263,'Tillförd energi'!$B$1:$AI$700,MATCH(G$1,'Tillförd energi'!$B$1:$AQ$1,0),FALSE)</f>
        <v>0</v>
      </c>
      <c r="H263">
        <f>VLOOKUP($B263,'Tillförd energi'!$B$1:$AI$700,MATCH(H$1,'Tillförd energi'!$B$1:$AQ$1,0),FALSE)</f>
        <v>0</v>
      </c>
      <c r="I263">
        <f>VLOOKUP($B263,'Tillförd energi'!$B$1:$AI$700,MATCH(I$1,'Tillförd energi'!$B$1:$AQ$1,0),FALSE)</f>
        <v>0</v>
      </c>
      <c r="J263">
        <f>VLOOKUP($B263,'Tillförd energi'!$B$1:$AI$700,MATCH(J$1,'Tillförd energi'!$B$1:$AQ$1,0),FALSE)</f>
        <v>0</v>
      </c>
      <c r="K263">
        <v>0</v>
      </c>
      <c r="L263">
        <f>VLOOKUP($B263,'Tillförd energi'!$B$1:$AI$700,MATCH(L$1,'Tillförd energi'!$B$1:$AQ$1,0),FALSE)</f>
        <v>0</v>
      </c>
      <c r="M263">
        <f>VLOOKUP($B263,'Tillförd energi'!$B$1:$AI$700,MATCH(M$1,'Tillförd energi'!$B$1:$AQ$1,0),FALSE)</f>
        <v>0</v>
      </c>
      <c r="N263">
        <f>VLOOKUP($B263,'Tillförd energi'!$B$1:$AI$700,MATCH(N$1,'Tillförd energi'!$B$1:$AQ$1,0),FALSE)</f>
        <v>0</v>
      </c>
      <c r="O263">
        <f>VLOOKUP($B263,'Tillförd energi'!$B$1:$AI$700,MATCH(O$1,'Tillförd energi'!$B$1:$AQ$1,0),FALSE)</f>
        <v>0</v>
      </c>
      <c r="P263">
        <f>VLOOKUP($B263,'Tillförd energi'!$B$1:$AI$700,MATCH(P$1,'Tillförd energi'!$B$1:$AQ$1,0),FALSE)</f>
        <v>0</v>
      </c>
      <c r="Q263">
        <f>VLOOKUP($B263,'Tillförd energi'!$B$1:$AI$700,MATCH(Q$1,'Tillförd energi'!$B$1:$AQ$1,0),FALSE)</f>
        <v>0</v>
      </c>
      <c r="R263">
        <f>VLOOKUP($B263,'Tillförd energi'!$B$1:$AI$700,MATCH(R$1,'Tillförd energi'!$B$1:$AQ$1,0),FALSE)</f>
        <v>0</v>
      </c>
      <c r="S263">
        <f>VLOOKUP($B263,'Tillförd energi'!$B$1:$AI$700,MATCH(S$1,'Tillförd energi'!$B$1:$AQ$1,0),FALSE)</f>
        <v>0</v>
      </c>
      <c r="T263">
        <f>VLOOKUP($B263,'Tillförd energi'!$B$1:$AI$700,MATCH(T$1,'Tillförd energi'!$B$1:$AQ$1,0),FALSE)</f>
        <v>0</v>
      </c>
      <c r="U263">
        <f>VLOOKUP($B263,'Tillförd energi'!$B$1:$AI$700,MATCH(U$1,'Tillförd energi'!$B$1:$AQ$1,0),FALSE)</f>
        <v>0</v>
      </c>
      <c r="V263">
        <f>VLOOKUP($B263,'Tillförd energi'!$B$1:$AI$700,MATCH(V$1,'Tillförd energi'!$B$1:$AQ$1,0),FALSE)</f>
        <v>0</v>
      </c>
      <c r="W263">
        <f>VLOOKUP($B263,'Tillförd energi'!$B$1:$AI$700,MATCH(W$1,'Tillförd energi'!$B$1:$AQ$1,0),FALSE)</f>
        <v>0</v>
      </c>
      <c r="X263">
        <f>VLOOKUP($B263,'Tillförd energi'!$B$1:$AI$700,MATCH(X$1,'Tillförd energi'!$B$1:$AQ$1,0),FALSE)</f>
        <v>0</v>
      </c>
      <c r="Y263">
        <f>VLOOKUP($B263,'Tillförd energi'!$B$1:$AI$700,MATCH(Y$1,'Tillförd energi'!$B$1:$AQ$1,0),FALSE)</f>
        <v>0</v>
      </c>
      <c r="Z263">
        <f>VLOOKUP($B263,'Tillförd energi'!$B$1:$AI$700,MATCH(Z$1,'Tillförd energi'!$B$1:$AQ$1,0),FALSE)</f>
        <v>0</v>
      </c>
      <c r="AA263">
        <f>VLOOKUP($B263,'Tillförd energi'!$B$1:$AI$700,MATCH(AA$1,'Tillförd energi'!$B$1:$AQ$1,0),FALSE)</f>
        <v>0</v>
      </c>
      <c r="AB263">
        <f>VLOOKUP($B263,'Tillförd energi'!$B$1:$AI$700,MATCH(AB$1,'Tillförd energi'!$B$1:$AQ$1,0),FALSE)</f>
        <v>0</v>
      </c>
      <c r="AC263">
        <f>VLOOKUP($B263,'Tillförd energi'!$B$1:$AI$700,MATCH(AC$1,'Tillförd energi'!$B$1:$AQ$1,0),FALSE)</f>
        <v>0</v>
      </c>
      <c r="AD263">
        <f>VLOOKUP($B263,'Tillförd energi'!$B$1:$AI$700,MATCH(AD$1,'Tillförd energi'!$B$1:$AQ$1,0),FALSE)</f>
        <v>0</v>
      </c>
      <c r="AE263">
        <f>VLOOKUP($B263,'Tillförd energi'!$B$1:$AI$700,MATCH(AE$1,'Tillförd energi'!$B$1:$AQ$1,0),FALSE)</f>
        <v>0</v>
      </c>
      <c r="AF263">
        <f>VLOOKUP($B263,'Tillförd energi'!$B$1:$AI$700,MATCH(AF$1,'Tillförd energi'!$B$1:$AQ$1,0),FALSE)</f>
        <v>0</v>
      </c>
      <c r="AG263">
        <f>IFERROR(VLOOKUP(B263,Miljö!$B$1:$AC$550,MATCH("Köpt mängd produktionsspecifik fjärrvärme:",Miljö!$B$1:$AC$1,0),FALSE)/1,0)</f>
        <v>0</v>
      </c>
      <c r="AI263">
        <f t="shared" si="77"/>
        <v>0</v>
      </c>
      <c r="AJ263">
        <f t="shared" si="78"/>
        <v>0</v>
      </c>
      <c r="AK263" t="str">
        <f>IF(ISERROR(1/VLOOKUP($B263,Leveranser!$B$1:$S$500,MATCH("såld värme (gwh)",Leveranser!$B$1:$S$1,0),FALSE)),"",VLOOKUP($B263,Leveranser!$B$1:$S$500,MATCH("såld värme (gwh)",Leveranser!$B$1:$S$1,0),FALSE))</f>
        <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195" t="str">
        <f t="shared" si="79"/>
        <v/>
      </c>
      <c r="AP263" t="str">
        <f>IFERROR(VLOOKUP($B263,Miljövärden!$B$2:$H$550,7,FALSE),"Nej, saknas")</f>
        <v>Nej</v>
      </c>
      <c r="AQ263" t="str">
        <f>IFERROR(VLOOKUP($B263,Miljövärden!$B$2:$H$550,6,FALSE),"Nej, saknas")</f>
        <v>Nej</v>
      </c>
      <c r="AU263">
        <f t="shared" si="80"/>
        <v>0</v>
      </c>
      <c r="AV263">
        <f t="shared" si="81"/>
        <v>0</v>
      </c>
      <c r="AW263">
        <f t="shared" si="82"/>
        <v>0</v>
      </c>
      <c r="AX263">
        <f t="shared" si="83"/>
        <v>0</v>
      </c>
      <c r="AZ263">
        <f t="shared" si="84"/>
        <v>0</v>
      </c>
      <c r="BC263">
        <f t="shared" si="85"/>
        <v>0</v>
      </c>
      <c r="BD263">
        <f t="shared" si="86"/>
        <v>0</v>
      </c>
      <c r="BE263">
        <f t="shared" si="87"/>
        <v>0</v>
      </c>
      <c r="BF263">
        <f t="shared" si="88"/>
        <v>0</v>
      </c>
      <c r="BG263">
        <f t="shared" si="89"/>
        <v>0</v>
      </c>
      <c r="BH263">
        <f t="shared" si="90"/>
        <v>0</v>
      </c>
      <c r="BJ263" s="195" t="e">
        <f t="shared" si="91"/>
        <v>#DIV/0!</v>
      </c>
      <c r="BK263" s="195" t="e">
        <f t="shared" si="92"/>
        <v>#DIV/0!</v>
      </c>
      <c r="BL263" s="195" t="e">
        <f t="shared" si="93"/>
        <v>#DIV/0!</v>
      </c>
      <c r="BM263" s="195" t="e">
        <f t="shared" si="94"/>
        <v>#DIV/0!</v>
      </c>
      <c r="BN263" s="195" t="e">
        <f t="shared" si="95"/>
        <v>#DIV/0!</v>
      </c>
    </row>
    <row r="264" spans="1:66" x14ac:dyDescent="0.25">
      <c r="A264" s="2" t="s">
        <v>419</v>
      </c>
      <c r="B264" s="2" t="s">
        <v>421</v>
      </c>
      <c r="C264">
        <f>VLOOKUP($B264,'Tillförd energi'!$B$1:$AI$700,MATCH(C$1,'Tillförd energi'!$B$1:$AQ$1,0),FALSE)</f>
        <v>0</v>
      </c>
      <c r="D264">
        <f>VLOOKUP($B264,'Tillförd energi'!$B$1:$AI$700,MATCH(D$1,'Tillförd energi'!$B$1:$AQ$1,0),FALSE)</f>
        <v>2</v>
      </c>
      <c r="E264">
        <f>VLOOKUP($B264,'Tillförd energi'!$B$1:$AI$700,MATCH(E$1,'Tillförd energi'!$B$1:$AQ$1,0),FALSE)</f>
        <v>0</v>
      </c>
      <c r="F264">
        <f>VLOOKUP($B264,'Tillförd energi'!$B$1:$AI$700,MATCH(F$1,'Tillförd energi'!$B$1:$AQ$1,0),FALSE)</f>
        <v>0</v>
      </c>
      <c r="G264">
        <f>VLOOKUP($B264,'Tillförd energi'!$B$1:$AI$700,MATCH(G$1,'Tillförd energi'!$B$1:$AQ$1,0),FALSE)</f>
        <v>0</v>
      </c>
      <c r="H264">
        <f>VLOOKUP($B264,'Tillförd energi'!$B$1:$AI$700,MATCH(H$1,'Tillförd energi'!$B$1:$AQ$1,0),FALSE)</f>
        <v>0</v>
      </c>
      <c r="I264">
        <f>VLOOKUP($B264,'Tillförd energi'!$B$1:$AI$700,MATCH(I$1,'Tillförd energi'!$B$1:$AQ$1,0),FALSE)</f>
        <v>0</v>
      </c>
      <c r="J264">
        <f>VLOOKUP($B264,'Tillförd energi'!$B$1:$AI$700,MATCH(J$1,'Tillförd energi'!$B$1:$AQ$1,0),FALSE)</f>
        <v>0</v>
      </c>
      <c r="K264">
        <v>0</v>
      </c>
      <c r="L264">
        <f>VLOOKUP($B264,'Tillförd energi'!$B$1:$AI$700,MATCH(L$1,'Tillförd energi'!$B$1:$AQ$1,0),FALSE)</f>
        <v>0</v>
      </c>
      <c r="M264">
        <f>VLOOKUP($B264,'Tillförd energi'!$B$1:$AI$700,MATCH(M$1,'Tillförd energi'!$B$1:$AQ$1,0),FALSE)</f>
        <v>13</v>
      </c>
      <c r="N264">
        <f>VLOOKUP($B264,'Tillförd energi'!$B$1:$AI$700,MATCH(N$1,'Tillförd energi'!$B$1:$AQ$1,0),FALSE)</f>
        <v>0</v>
      </c>
      <c r="O264">
        <f>VLOOKUP($B264,'Tillförd energi'!$B$1:$AI$700,MATCH(O$1,'Tillförd energi'!$B$1:$AQ$1,0),FALSE)</f>
        <v>10</v>
      </c>
      <c r="P264">
        <f>VLOOKUP($B264,'Tillförd energi'!$B$1:$AI$700,MATCH(P$1,'Tillförd energi'!$B$1:$AQ$1,0),FALSE)</f>
        <v>26</v>
      </c>
      <c r="Q264">
        <f>VLOOKUP($B264,'Tillförd energi'!$B$1:$AI$700,MATCH(Q$1,'Tillförd energi'!$B$1:$AQ$1,0),FALSE)</f>
        <v>0</v>
      </c>
      <c r="R264">
        <f>VLOOKUP($B264,'Tillförd energi'!$B$1:$AI$700,MATCH(R$1,'Tillförd energi'!$B$1:$AQ$1,0),FALSE)</f>
        <v>0</v>
      </c>
      <c r="S264">
        <f>VLOOKUP($B264,'Tillförd energi'!$B$1:$AI$700,MATCH(S$1,'Tillförd energi'!$B$1:$AQ$1,0),FALSE)</f>
        <v>0</v>
      </c>
      <c r="T264">
        <f>VLOOKUP($B264,'Tillförd energi'!$B$1:$AI$700,MATCH(T$1,'Tillförd energi'!$B$1:$AQ$1,0),FALSE)</f>
        <v>0</v>
      </c>
      <c r="U264">
        <f>VLOOKUP($B264,'Tillförd energi'!$B$1:$AI$700,MATCH(U$1,'Tillförd energi'!$B$1:$AQ$1,0),FALSE)</f>
        <v>0</v>
      </c>
      <c r="V264">
        <f>VLOOKUP($B264,'Tillförd energi'!$B$1:$AI$700,MATCH(V$1,'Tillförd energi'!$B$1:$AQ$1,0),FALSE)</f>
        <v>0</v>
      </c>
      <c r="W264">
        <f>VLOOKUP($B264,'Tillförd energi'!$B$1:$AI$700,MATCH(W$1,'Tillförd energi'!$B$1:$AQ$1,0),FALSE)</f>
        <v>0</v>
      </c>
      <c r="X264">
        <f>VLOOKUP($B264,'Tillförd energi'!$B$1:$AI$700,MATCH(X$1,'Tillförd energi'!$B$1:$AQ$1,0),FALSE)</f>
        <v>0</v>
      </c>
      <c r="Y264">
        <f>VLOOKUP($B264,'Tillförd energi'!$B$1:$AI$700,MATCH(Y$1,'Tillförd energi'!$B$1:$AQ$1,0),FALSE)</f>
        <v>0</v>
      </c>
      <c r="Z264">
        <f>VLOOKUP($B264,'Tillförd energi'!$B$1:$AI$700,MATCH(Z$1,'Tillförd energi'!$B$1:$AQ$1,0),FALSE)</f>
        <v>0</v>
      </c>
      <c r="AA264">
        <f>VLOOKUP($B264,'Tillförd energi'!$B$1:$AI$700,MATCH(AA$1,'Tillförd energi'!$B$1:$AQ$1,0),FALSE)</f>
        <v>0</v>
      </c>
      <c r="AB264">
        <f>VLOOKUP($B264,'Tillförd energi'!$B$1:$AI$700,MATCH(AB$1,'Tillförd energi'!$B$1:$AQ$1,0),FALSE)</f>
        <v>0</v>
      </c>
      <c r="AC264">
        <f>VLOOKUP($B264,'Tillförd energi'!$B$1:$AI$700,MATCH(AC$1,'Tillförd energi'!$B$1:$AQ$1,0),FALSE)</f>
        <v>10.8</v>
      </c>
      <c r="AD264">
        <f>VLOOKUP($B264,'Tillförd energi'!$B$1:$AI$700,MATCH(AD$1,'Tillförd energi'!$B$1:$AQ$1,0),FALSE)</f>
        <v>0</v>
      </c>
      <c r="AE264">
        <f>VLOOKUP($B264,'Tillförd energi'!$B$1:$AI$700,MATCH(AE$1,'Tillförd energi'!$B$1:$AQ$1,0),FALSE)</f>
        <v>0</v>
      </c>
      <c r="AF264">
        <f>VLOOKUP($B264,'Tillförd energi'!$B$1:$AI$700,MATCH(AF$1,'Tillförd energi'!$B$1:$AQ$1,0),FALSE)</f>
        <v>0.9</v>
      </c>
      <c r="AG264">
        <f>IFERROR(VLOOKUP(B264,Miljö!$B$1:$AC$550,MATCH("Köpt mängd produktionsspecifik fjärrvärme:",Miljö!$B$1:$AC$1,0),FALSE)/1,0)</f>
        <v>0</v>
      </c>
      <c r="AI264">
        <f t="shared" si="77"/>
        <v>62.699999999999996</v>
      </c>
      <c r="AJ264">
        <f t="shared" si="78"/>
        <v>62.699999999999996</v>
      </c>
      <c r="AK264">
        <f>IF(ISERROR(1/VLOOKUP($B264,Leveranser!$B$1:$S$500,MATCH("såld värme (gwh)",Leveranser!$B$1:$S$1,0),FALSE)),"",VLOOKUP($B264,Leveranser!$B$1:$S$500,MATCH("såld värme (gwh)",Leveranser!$B$1:$S$1,0),FALSE))</f>
        <v>48</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195">
        <f t="shared" si="79"/>
        <v>0.76555023923444976</v>
      </c>
      <c r="AP264" t="str">
        <f>IFERROR(VLOOKUP($B264,Miljövärden!$B$2:$H$550,7,FALSE),"Nej, saknas")</f>
        <v>Ja</v>
      </c>
      <c r="AQ264" t="str">
        <f>IFERROR(VLOOKUP($B264,Miljövärden!$B$2:$H$550,6,FALSE),"Nej, saknas")</f>
        <v>Ja</v>
      </c>
      <c r="AU264">
        <f t="shared" si="80"/>
        <v>0.9</v>
      </c>
      <c r="AV264">
        <f t="shared" si="81"/>
        <v>0</v>
      </c>
      <c r="AW264">
        <f t="shared" si="82"/>
        <v>49</v>
      </c>
      <c r="AX264">
        <f t="shared" si="83"/>
        <v>0</v>
      </c>
      <c r="AZ264">
        <f t="shared" si="84"/>
        <v>49</v>
      </c>
      <c r="BC264">
        <f t="shared" si="85"/>
        <v>2</v>
      </c>
      <c r="BD264">
        <f t="shared" si="86"/>
        <v>0</v>
      </c>
      <c r="BE264">
        <f t="shared" si="87"/>
        <v>49</v>
      </c>
      <c r="BF264">
        <f t="shared" si="88"/>
        <v>10.8</v>
      </c>
      <c r="BG264">
        <f t="shared" si="89"/>
        <v>0.9</v>
      </c>
      <c r="BH264">
        <f t="shared" si="90"/>
        <v>62.699999999999996</v>
      </c>
      <c r="BJ264" s="195">
        <f t="shared" si="91"/>
        <v>3.1897926634768745E-2</v>
      </c>
      <c r="BK264" s="195">
        <f t="shared" si="92"/>
        <v>0</v>
      </c>
      <c r="BL264" s="195">
        <f t="shared" si="93"/>
        <v>0.78149920255183414</v>
      </c>
      <c r="BM264" s="195">
        <f t="shared" si="94"/>
        <v>0.17224880382775121</v>
      </c>
      <c r="BN264" s="195">
        <f t="shared" si="95"/>
        <v>1.4354066985645935E-2</v>
      </c>
    </row>
    <row r="265" spans="1:66" x14ac:dyDescent="0.25">
      <c r="A265" s="2" t="s">
        <v>419</v>
      </c>
      <c r="B265" s="2" t="s">
        <v>422</v>
      </c>
      <c r="C265">
        <f>VLOOKUP($B265,'Tillförd energi'!$B$1:$AI$700,MATCH(C$1,'Tillförd energi'!$B$1:$AQ$1,0),FALSE)</f>
        <v>0</v>
      </c>
      <c r="D265">
        <f>VLOOKUP($B265,'Tillförd energi'!$B$1:$AI$700,MATCH(D$1,'Tillförd energi'!$B$1:$AQ$1,0),FALSE)</f>
        <v>0.6</v>
      </c>
      <c r="E265">
        <f>VLOOKUP($B265,'Tillförd energi'!$B$1:$AI$700,MATCH(E$1,'Tillförd energi'!$B$1:$AQ$1,0),FALSE)</f>
        <v>0</v>
      </c>
      <c r="F265">
        <f>VLOOKUP($B265,'Tillförd energi'!$B$1:$AI$700,MATCH(F$1,'Tillförd energi'!$B$1:$AQ$1,0),FALSE)</f>
        <v>0</v>
      </c>
      <c r="G265">
        <f>VLOOKUP($B265,'Tillförd energi'!$B$1:$AI$700,MATCH(G$1,'Tillförd energi'!$B$1:$AQ$1,0),FALSE)</f>
        <v>0</v>
      </c>
      <c r="H265">
        <f>VLOOKUP($B265,'Tillförd energi'!$B$1:$AI$700,MATCH(H$1,'Tillförd energi'!$B$1:$AQ$1,0),FALSE)</f>
        <v>0</v>
      </c>
      <c r="I265">
        <f>VLOOKUP($B265,'Tillförd energi'!$B$1:$AI$700,MATCH(I$1,'Tillförd energi'!$B$1:$AQ$1,0),FALSE)</f>
        <v>0</v>
      </c>
      <c r="J265">
        <f>VLOOKUP($B265,'Tillförd energi'!$B$1:$AI$700,MATCH(J$1,'Tillförd energi'!$B$1:$AQ$1,0),FALSE)</f>
        <v>0</v>
      </c>
      <c r="K265">
        <v>0</v>
      </c>
      <c r="L265">
        <f>VLOOKUP($B265,'Tillförd energi'!$B$1:$AI$700,MATCH(L$1,'Tillförd energi'!$B$1:$AQ$1,0),FALSE)</f>
        <v>0</v>
      </c>
      <c r="M265">
        <f>VLOOKUP($B265,'Tillförd energi'!$B$1:$AI$700,MATCH(M$1,'Tillförd energi'!$B$1:$AQ$1,0),FALSE)</f>
        <v>0</v>
      </c>
      <c r="N265">
        <f>VLOOKUP($B265,'Tillförd energi'!$B$1:$AI$700,MATCH(N$1,'Tillförd energi'!$B$1:$AQ$1,0),FALSE)</f>
        <v>0</v>
      </c>
      <c r="O265">
        <f>VLOOKUP($B265,'Tillförd energi'!$B$1:$AI$700,MATCH(O$1,'Tillförd energi'!$B$1:$AQ$1,0),FALSE)</f>
        <v>8</v>
      </c>
      <c r="P265">
        <f>VLOOKUP($B265,'Tillförd energi'!$B$1:$AI$700,MATCH(P$1,'Tillförd energi'!$B$1:$AQ$1,0),FALSE)</f>
        <v>12</v>
      </c>
      <c r="Q265">
        <f>VLOOKUP($B265,'Tillförd energi'!$B$1:$AI$700,MATCH(Q$1,'Tillförd energi'!$B$1:$AQ$1,0),FALSE)</f>
        <v>0</v>
      </c>
      <c r="R265">
        <f>VLOOKUP($B265,'Tillförd energi'!$B$1:$AI$700,MATCH(R$1,'Tillförd energi'!$B$1:$AQ$1,0),FALSE)</f>
        <v>0</v>
      </c>
      <c r="S265">
        <f>VLOOKUP($B265,'Tillförd energi'!$B$1:$AI$700,MATCH(S$1,'Tillförd energi'!$B$1:$AQ$1,0),FALSE)</f>
        <v>0</v>
      </c>
      <c r="T265">
        <f>VLOOKUP($B265,'Tillförd energi'!$B$1:$AI$700,MATCH(T$1,'Tillförd energi'!$B$1:$AQ$1,0),FALSE)</f>
        <v>0</v>
      </c>
      <c r="U265">
        <f>VLOOKUP($B265,'Tillförd energi'!$B$1:$AI$700,MATCH(U$1,'Tillförd energi'!$B$1:$AQ$1,0),FALSE)</f>
        <v>0</v>
      </c>
      <c r="V265">
        <f>VLOOKUP($B265,'Tillförd energi'!$B$1:$AI$700,MATCH(V$1,'Tillförd energi'!$B$1:$AQ$1,0),FALSE)</f>
        <v>0</v>
      </c>
      <c r="W265">
        <f>VLOOKUP($B265,'Tillförd energi'!$B$1:$AI$700,MATCH(W$1,'Tillförd energi'!$B$1:$AQ$1,0),FALSE)</f>
        <v>0</v>
      </c>
      <c r="X265">
        <f>VLOOKUP($B265,'Tillförd energi'!$B$1:$AI$700,MATCH(X$1,'Tillförd energi'!$B$1:$AQ$1,0),FALSE)</f>
        <v>0</v>
      </c>
      <c r="Y265">
        <f>VLOOKUP($B265,'Tillförd energi'!$B$1:$AI$700,MATCH(Y$1,'Tillförd energi'!$B$1:$AQ$1,0),FALSE)</f>
        <v>0</v>
      </c>
      <c r="Z265">
        <f>VLOOKUP($B265,'Tillförd energi'!$B$1:$AI$700,MATCH(Z$1,'Tillförd energi'!$B$1:$AQ$1,0),FALSE)</f>
        <v>0</v>
      </c>
      <c r="AA265">
        <f>VLOOKUP($B265,'Tillförd energi'!$B$1:$AI$700,MATCH(AA$1,'Tillförd energi'!$B$1:$AQ$1,0),FALSE)</f>
        <v>0</v>
      </c>
      <c r="AB265">
        <f>VLOOKUP($B265,'Tillförd energi'!$B$1:$AI$700,MATCH(AB$1,'Tillförd energi'!$B$1:$AQ$1,0),FALSE)</f>
        <v>0</v>
      </c>
      <c r="AC265">
        <f>VLOOKUP($B265,'Tillförd energi'!$B$1:$AI$700,MATCH(AC$1,'Tillförd energi'!$B$1:$AQ$1,0),FALSE)</f>
        <v>0</v>
      </c>
      <c r="AD265">
        <f>VLOOKUP($B265,'Tillförd energi'!$B$1:$AI$700,MATCH(AD$1,'Tillförd energi'!$B$1:$AQ$1,0),FALSE)</f>
        <v>0</v>
      </c>
      <c r="AE265">
        <f>VLOOKUP($B265,'Tillförd energi'!$B$1:$AI$700,MATCH(AE$1,'Tillförd energi'!$B$1:$AQ$1,0),FALSE)</f>
        <v>0</v>
      </c>
      <c r="AF265">
        <f>VLOOKUP($B265,'Tillförd energi'!$B$1:$AI$700,MATCH(AF$1,'Tillförd energi'!$B$1:$AQ$1,0),FALSE)</f>
        <v>0.5</v>
      </c>
      <c r="AG265">
        <f>IFERROR(VLOOKUP(B265,Miljö!$B$1:$AC$550,MATCH("Köpt mängd produktionsspecifik fjärrvärme:",Miljö!$B$1:$AC$1,0),FALSE)/1,0)</f>
        <v>0</v>
      </c>
      <c r="AI265">
        <f t="shared" si="77"/>
        <v>21.1</v>
      </c>
      <c r="AJ265">
        <f t="shared" si="78"/>
        <v>21.1</v>
      </c>
      <c r="AK265">
        <f>IF(ISERROR(1/VLOOKUP($B265,Leveranser!$B$1:$S$500,MATCH("såld värme (gwh)",Leveranser!$B$1:$S$1,0),FALSE)),"",VLOOKUP($B265,Leveranser!$B$1:$S$500,MATCH("såld värme (gwh)",Leveranser!$B$1:$S$1,0),FALSE))</f>
        <v>19</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195">
        <f t="shared" si="79"/>
        <v>0.90047393364928907</v>
      </c>
      <c r="AP265" t="str">
        <f>IFERROR(VLOOKUP($B265,Miljövärden!$B$2:$H$550,7,FALSE),"Nej, saknas")</f>
        <v>Ja</v>
      </c>
      <c r="AQ265" t="str">
        <f>IFERROR(VLOOKUP($B265,Miljövärden!$B$2:$H$550,6,FALSE),"Nej, saknas")</f>
        <v>Nej</v>
      </c>
      <c r="AU265">
        <f t="shared" si="80"/>
        <v>0.5</v>
      </c>
      <c r="AV265">
        <f t="shared" si="81"/>
        <v>0</v>
      </c>
      <c r="AW265">
        <f t="shared" si="82"/>
        <v>20</v>
      </c>
      <c r="AX265">
        <f t="shared" si="83"/>
        <v>0</v>
      </c>
      <c r="AZ265">
        <f t="shared" si="84"/>
        <v>20</v>
      </c>
      <c r="BC265">
        <f t="shared" si="85"/>
        <v>0.6</v>
      </c>
      <c r="BD265">
        <f t="shared" si="86"/>
        <v>0</v>
      </c>
      <c r="BE265">
        <f t="shared" si="87"/>
        <v>20</v>
      </c>
      <c r="BF265">
        <f t="shared" si="88"/>
        <v>0</v>
      </c>
      <c r="BG265">
        <f t="shared" si="89"/>
        <v>0.5</v>
      </c>
      <c r="BH265">
        <f t="shared" si="90"/>
        <v>21.1</v>
      </c>
      <c r="BJ265" s="195">
        <f t="shared" si="91"/>
        <v>2.843601895734597E-2</v>
      </c>
      <c r="BK265" s="195">
        <f t="shared" si="92"/>
        <v>0</v>
      </c>
      <c r="BL265" s="195">
        <f t="shared" si="93"/>
        <v>0.94786729857819896</v>
      </c>
      <c r="BM265" s="195">
        <f t="shared" si="94"/>
        <v>0</v>
      </c>
      <c r="BN265" s="195">
        <f t="shared" si="95"/>
        <v>2.3696682464454975E-2</v>
      </c>
    </row>
    <row r="266" spans="1:66" x14ac:dyDescent="0.25">
      <c r="A266" s="2" t="s">
        <v>419</v>
      </c>
      <c r="B266" s="2" t="s">
        <v>423</v>
      </c>
      <c r="C266">
        <f>VLOOKUP($B266,'Tillförd energi'!$B$1:$AI$700,MATCH(C$1,'Tillförd energi'!$B$1:$AQ$1,0),FALSE)</f>
        <v>0</v>
      </c>
      <c r="D266">
        <f>VLOOKUP($B266,'Tillförd energi'!$B$1:$AI$700,MATCH(D$1,'Tillförd energi'!$B$1:$AQ$1,0),FALSE)</f>
        <v>0.7</v>
      </c>
      <c r="E266">
        <f>VLOOKUP($B266,'Tillförd energi'!$B$1:$AI$700,MATCH(E$1,'Tillförd energi'!$B$1:$AQ$1,0),FALSE)</f>
        <v>0</v>
      </c>
      <c r="F266">
        <f>VLOOKUP($B266,'Tillförd energi'!$B$1:$AI$700,MATCH(F$1,'Tillförd energi'!$B$1:$AQ$1,0),FALSE)</f>
        <v>0</v>
      </c>
      <c r="G266">
        <f>VLOOKUP($B266,'Tillförd energi'!$B$1:$AI$700,MATCH(G$1,'Tillförd energi'!$B$1:$AQ$1,0),FALSE)</f>
        <v>0</v>
      </c>
      <c r="H266">
        <f>VLOOKUP($B266,'Tillförd energi'!$B$1:$AI$700,MATCH(H$1,'Tillförd energi'!$B$1:$AQ$1,0),FALSE)</f>
        <v>0</v>
      </c>
      <c r="I266">
        <f>VLOOKUP($B266,'Tillförd energi'!$B$1:$AI$700,MATCH(I$1,'Tillförd energi'!$B$1:$AQ$1,0),FALSE)</f>
        <v>0</v>
      </c>
      <c r="J266">
        <f>VLOOKUP($B266,'Tillförd energi'!$B$1:$AI$700,MATCH(J$1,'Tillförd energi'!$B$1:$AQ$1,0),FALSE)</f>
        <v>0</v>
      </c>
      <c r="K266">
        <v>0</v>
      </c>
      <c r="L266">
        <f>VLOOKUP($B266,'Tillförd energi'!$B$1:$AI$700,MATCH(L$1,'Tillförd energi'!$B$1:$AQ$1,0),FALSE)</f>
        <v>0</v>
      </c>
      <c r="M266">
        <f>VLOOKUP($B266,'Tillförd energi'!$B$1:$AI$700,MATCH(M$1,'Tillförd energi'!$B$1:$AQ$1,0),FALSE)</f>
        <v>0</v>
      </c>
      <c r="N266">
        <f>VLOOKUP($B266,'Tillförd energi'!$B$1:$AI$700,MATCH(N$1,'Tillförd energi'!$B$1:$AQ$1,0),FALSE)</f>
        <v>29.7</v>
      </c>
      <c r="O266">
        <f>VLOOKUP($B266,'Tillförd energi'!$B$1:$AI$700,MATCH(O$1,'Tillförd energi'!$B$1:$AQ$1,0),FALSE)</f>
        <v>0</v>
      </c>
      <c r="P266">
        <f>VLOOKUP($B266,'Tillförd energi'!$B$1:$AI$700,MATCH(P$1,'Tillförd energi'!$B$1:$AQ$1,0),FALSE)</f>
        <v>0</v>
      </c>
      <c r="Q266">
        <f>VLOOKUP($B266,'Tillförd energi'!$B$1:$AI$700,MATCH(Q$1,'Tillförd energi'!$B$1:$AQ$1,0),FALSE)</f>
        <v>0</v>
      </c>
      <c r="R266">
        <f>VLOOKUP($B266,'Tillförd energi'!$B$1:$AI$700,MATCH(R$1,'Tillförd energi'!$B$1:$AQ$1,0),FALSE)</f>
        <v>0</v>
      </c>
      <c r="S266">
        <f>VLOOKUP($B266,'Tillförd energi'!$B$1:$AI$700,MATCH(S$1,'Tillförd energi'!$B$1:$AQ$1,0),FALSE)</f>
        <v>0</v>
      </c>
      <c r="T266">
        <f>VLOOKUP($B266,'Tillförd energi'!$B$1:$AI$700,MATCH(T$1,'Tillförd energi'!$B$1:$AQ$1,0),FALSE)</f>
        <v>0</v>
      </c>
      <c r="U266">
        <f>VLOOKUP($B266,'Tillförd energi'!$B$1:$AI$700,MATCH(U$1,'Tillförd energi'!$B$1:$AQ$1,0),FALSE)</f>
        <v>0</v>
      </c>
      <c r="V266">
        <f>VLOOKUP($B266,'Tillförd energi'!$B$1:$AI$700,MATCH(V$1,'Tillförd energi'!$B$1:$AQ$1,0),FALSE)</f>
        <v>0</v>
      </c>
      <c r="W266">
        <f>VLOOKUP($B266,'Tillförd energi'!$B$1:$AI$700,MATCH(W$1,'Tillförd energi'!$B$1:$AQ$1,0),FALSE)</f>
        <v>0</v>
      </c>
      <c r="X266">
        <f>VLOOKUP($B266,'Tillförd energi'!$B$1:$AI$700,MATCH(X$1,'Tillförd energi'!$B$1:$AQ$1,0),FALSE)</f>
        <v>0</v>
      </c>
      <c r="Y266">
        <f>VLOOKUP($B266,'Tillförd energi'!$B$1:$AI$700,MATCH(Y$1,'Tillförd energi'!$B$1:$AQ$1,0),FALSE)</f>
        <v>0</v>
      </c>
      <c r="Z266">
        <f>VLOOKUP($B266,'Tillförd energi'!$B$1:$AI$700,MATCH(Z$1,'Tillförd energi'!$B$1:$AQ$1,0),FALSE)</f>
        <v>0</v>
      </c>
      <c r="AA266">
        <f>VLOOKUP($B266,'Tillförd energi'!$B$1:$AI$700,MATCH(AA$1,'Tillförd energi'!$B$1:$AQ$1,0),FALSE)</f>
        <v>0</v>
      </c>
      <c r="AB266">
        <f>VLOOKUP($B266,'Tillförd energi'!$B$1:$AI$700,MATCH(AB$1,'Tillförd energi'!$B$1:$AQ$1,0),FALSE)</f>
        <v>0</v>
      </c>
      <c r="AC266">
        <f>VLOOKUP($B266,'Tillförd energi'!$B$1:$AI$700,MATCH(AC$1,'Tillförd energi'!$B$1:$AQ$1,0),FALSE)</f>
        <v>5.7</v>
      </c>
      <c r="AD266">
        <f>VLOOKUP($B266,'Tillförd energi'!$B$1:$AI$700,MATCH(AD$1,'Tillförd energi'!$B$1:$AQ$1,0),FALSE)</f>
        <v>0</v>
      </c>
      <c r="AE266">
        <f>VLOOKUP($B266,'Tillförd energi'!$B$1:$AI$700,MATCH(AE$1,'Tillförd energi'!$B$1:$AQ$1,0),FALSE)</f>
        <v>0</v>
      </c>
      <c r="AF266">
        <f>VLOOKUP($B266,'Tillförd energi'!$B$1:$AI$700,MATCH(AF$1,'Tillförd energi'!$B$1:$AQ$1,0),FALSE)</f>
        <v>0.71</v>
      </c>
      <c r="AG266">
        <f>IFERROR(VLOOKUP(B266,Miljö!$B$1:$AC$550,MATCH("Köpt mängd produktionsspecifik fjärrvärme:",Miljö!$B$1:$AC$1,0),FALSE)/1,0)</f>
        <v>0</v>
      </c>
      <c r="AI266">
        <f t="shared" si="77"/>
        <v>36.81</v>
      </c>
      <c r="AJ266">
        <f t="shared" si="78"/>
        <v>36.81</v>
      </c>
      <c r="AK266">
        <f>IF(ISERROR(1/VLOOKUP($B266,Leveranser!$B$1:$S$500,MATCH("såld värme (gwh)",Leveranser!$B$1:$S$1,0),FALSE)),"",VLOOKUP($B266,Leveranser!$B$1:$S$500,MATCH("såld värme (gwh)",Leveranser!$B$1:$S$1,0),FALSE))</f>
        <v>26.9</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195">
        <f t="shared" si="79"/>
        <v>0.73077967943493605</v>
      </c>
      <c r="AP266" t="str">
        <f>IFERROR(VLOOKUP($B266,Miljövärden!$B$2:$H$550,7,FALSE),"Nej, saknas")</f>
        <v>Ja</v>
      </c>
      <c r="AQ266" t="str">
        <f>IFERROR(VLOOKUP($B266,Miljövärden!$B$2:$H$550,6,FALSE),"Nej, saknas")</f>
        <v>Nej</v>
      </c>
      <c r="AU266">
        <f t="shared" si="80"/>
        <v>0.71</v>
      </c>
      <c r="AV266">
        <f t="shared" si="81"/>
        <v>0</v>
      </c>
      <c r="AW266">
        <f t="shared" si="82"/>
        <v>29.7</v>
      </c>
      <c r="AX266">
        <f t="shared" si="83"/>
        <v>0</v>
      </c>
      <c r="AZ266">
        <f t="shared" si="84"/>
        <v>29.7</v>
      </c>
      <c r="BC266">
        <f t="shared" si="85"/>
        <v>0.7</v>
      </c>
      <c r="BD266">
        <f t="shared" si="86"/>
        <v>0</v>
      </c>
      <c r="BE266">
        <f t="shared" si="87"/>
        <v>29.7</v>
      </c>
      <c r="BF266">
        <f t="shared" si="88"/>
        <v>5.7</v>
      </c>
      <c r="BG266">
        <f t="shared" si="89"/>
        <v>0.71</v>
      </c>
      <c r="BH266">
        <f t="shared" si="90"/>
        <v>36.81</v>
      </c>
      <c r="BJ266" s="195">
        <f t="shared" si="91"/>
        <v>1.9016571583808744E-2</v>
      </c>
      <c r="BK266" s="195">
        <f t="shared" si="92"/>
        <v>0</v>
      </c>
      <c r="BL266" s="195">
        <f t="shared" si="93"/>
        <v>0.80684596577017109</v>
      </c>
      <c r="BM266" s="195">
        <f t="shared" si="94"/>
        <v>0.15484922575387122</v>
      </c>
      <c r="BN266" s="195">
        <f t="shared" si="95"/>
        <v>1.9288236892148869E-2</v>
      </c>
    </row>
    <row r="267" spans="1:66" x14ac:dyDescent="0.25">
      <c r="A267" s="2" t="s">
        <v>419</v>
      </c>
      <c r="B267" s="2" t="s">
        <v>424</v>
      </c>
      <c r="C267">
        <f>VLOOKUP($B267,'Tillförd energi'!$B$1:$AI$700,MATCH(C$1,'Tillförd energi'!$B$1:$AQ$1,0),FALSE)</f>
        <v>0</v>
      </c>
      <c r="D267">
        <f>VLOOKUP($B267,'Tillförd energi'!$B$1:$AI$700,MATCH(D$1,'Tillförd energi'!$B$1:$AQ$1,0),FALSE)</f>
        <v>0</v>
      </c>
      <c r="E267">
        <f>VLOOKUP($B267,'Tillförd energi'!$B$1:$AI$700,MATCH(E$1,'Tillförd energi'!$B$1:$AQ$1,0),FALSE)</f>
        <v>0</v>
      </c>
      <c r="F267">
        <f>VLOOKUP($B267,'Tillförd energi'!$B$1:$AI$700,MATCH(F$1,'Tillförd energi'!$B$1:$AQ$1,0),FALSE)</f>
        <v>0</v>
      </c>
      <c r="G267">
        <f>VLOOKUP($B267,'Tillförd energi'!$B$1:$AI$700,MATCH(G$1,'Tillförd energi'!$B$1:$AQ$1,0),FALSE)</f>
        <v>0</v>
      </c>
      <c r="H267">
        <f>VLOOKUP($B267,'Tillförd energi'!$B$1:$AI$700,MATCH(H$1,'Tillförd energi'!$B$1:$AQ$1,0),FALSE)</f>
        <v>0.18</v>
      </c>
      <c r="I267">
        <f>VLOOKUP($B267,'Tillförd energi'!$B$1:$AI$700,MATCH(I$1,'Tillförd energi'!$B$1:$AQ$1,0),FALSE)</f>
        <v>0</v>
      </c>
      <c r="J267">
        <f>VLOOKUP($B267,'Tillförd energi'!$B$1:$AI$700,MATCH(J$1,'Tillförd energi'!$B$1:$AQ$1,0),FALSE)</f>
        <v>0</v>
      </c>
      <c r="K267">
        <v>0</v>
      </c>
      <c r="L267">
        <f>VLOOKUP($B267,'Tillförd energi'!$B$1:$AI$700,MATCH(L$1,'Tillförd energi'!$B$1:$AQ$1,0),FALSE)</f>
        <v>0</v>
      </c>
      <c r="M267">
        <f>VLOOKUP($B267,'Tillförd energi'!$B$1:$AI$700,MATCH(M$1,'Tillförd energi'!$B$1:$AQ$1,0),FALSE)</f>
        <v>0</v>
      </c>
      <c r="N267">
        <f>VLOOKUP($B267,'Tillförd energi'!$B$1:$AI$700,MATCH(N$1,'Tillförd energi'!$B$1:$AQ$1,0),FALSE)</f>
        <v>27.8</v>
      </c>
      <c r="O267">
        <f>VLOOKUP($B267,'Tillförd energi'!$B$1:$AI$700,MATCH(O$1,'Tillförd energi'!$B$1:$AQ$1,0),FALSE)</f>
        <v>0</v>
      </c>
      <c r="P267">
        <f>VLOOKUP($B267,'Tillförd energi'!$B$1:$AI$700,MATCH(P$1,'Tillförd energi'!$B$1:$AQ$1,0),FALSE)</f>
        <v>0</v>
      </c>
      <c r="Q267">
        <f>VLOOKUP($B267,'Tillförd energi'!$B$1:$AI$700,MATCH(Q$1,'Tillförd energi'!$B$1:$AQ$1,0),FALSE)</f>
        <v>0</v>
      </c>
      <c r="R267">
        <f>VLOOKUP($B267,'Tillförd energi'!$B$1:$AI$700,MATCH(R$1,'Tillförd energi'!$B$1:$AQ$1,0),FALSE)</f>
        <v>0</v>
      </c>
      <c r="S267">
        <f>VLOOKUP($B267,'Tillförd energi'!$B$1:$AI$700,MATCH(S$1,'Tillförd energi'!$B$1:$AQ$1,0),FALSE)</f>
        <v>0</v>
      </c>
      <c r="T267">
        <f>VLOOKUP($B267,'Tillförd energi'!$B$1:$AI$700,MATCH(T$1,'Tillförd energi'!$B$1:$AQ$1,0),FALSE)</f>
        <v>0</v>
      </c>
      <c r="U267">
        <f>VLOOKUP($B267,'Tillförd energi'!$B$1:$AI$700,MATCH(U$1,'Tillförd energi'!$B$1:$AQ$1,0),FALSE)</f>
        <v>0</v>
      </c>
      <c r="V267">
        <f>VLOOKUP($B267,'Tillförd energi'!$B$1:$AI$700,MATCH(V$1,'Tillförd energi'!$B$1:$AQ$1,0),FALSE)</f>
        <v>0</v>
      </c>
      <c r="W267">
        <f>VLOOKUP($B267,'Tillförd energi'!$B$1:$AI$700,MATCH(W$1,'Tillförd energi'!$B$1:$AQ$1,0),FALSE)</f>
        <v>0</v>
      </c>
      <c r="X267">
        <f>VLOOKUP($B267,'Tillförd energi'!$B$1:$AI$700,MATCH(X$1,'Tillförd energi'!$B$1:$AQ$1,0),FALSE)</f>
        <v>0</v>
      </c>
      <c r="Y267">
        <f>VLOOKUP($B267,'Tillförd energi'!$B$1:$AI$700,MATCH(Y$1,'Tillförd energi'!$B$1:$AQ$1,0),FALSE)</f>
        <v>0</v>
      </c>
      <c r="Z267">
        <f>VLOOKUP($B267,'Tillförd energi'!$B$1:$AI$700,MATCH(Z$1,'Tillförd energi'!$B$1:$AQ$1,0),FALSE)</f>
        <v>0</v>
      </c>
      <c r="AA267">
        <f>VLOOKUP($B267,'Tillförd energi'!$B$1:$AI$700,MATCH(AA$1,'Tillförd energi'!$B$1:$AQ$1,0),FALSE)</f>
        <v>0</v>
      </c>
      <c r="AB267">
        <f>VLOOKUP($B267,'Tillförd energi'!$B$1:$AI$700,MATCH(AB$1,'Tillförd energi'!$B$1:$AQ$1,0),FALSE)</f>
        <v>0</v>
      </c>
      <c r="AC267">
        <f>VLOOKUP($B267,'Tillförd energi'!$B$1:$AI$700,MATCH(AC$1,'Tillförd energi'!$B$1:$AQ$1,0),FALSE)</f>
        <v>2.8</v>
      </c>
      <c r="AD267">
        <f>VLOOKUP($B267,'Tillförd energi'!$B$1:$AI$700,MATCH(AD$1,'Tillförd energi'!$B$1:$AQ$1,0),FALSE)</f>
        <v>0</v>
      </c>
      <c r="AE267">
        <f>VLOOKUP($B267,'Tillförd energi'!$B$1:$AI$700,MATCH(AE$1,'Tillförd energi'!$B$1:$AQ$1,0),FALSE)</f>
        <v>0</v>
      </c>
      <c r="AF267">
        <f>VLOOKUP($B267,'Tillförd energi'!$B$1:$AI$700,MATCH(AF$1,'Tillförd energi'!$B$1:$AQ$1,0),FALSE)</f>
        <v>0.66</v>
      </c>
      <c r="AG267">
        <f>IFERROR(VLOOKUP(B267,Miljö!$B$1:$AC$550,MATCH("Köpt mängd produktionsspecifik fjärrvärme:",Miljö!$B$1:$AC$1,0),FALSE)/1,0)</f>
        <v>0</v>
      </c>
      <c r="AI267">
        <f t="shared" si="77"/>
        <v>31.44</v>
      </c>
      <c r="AJ267">
        <f t="shared" si="78"/>
        <v>31.44</v>
      </c>
      <c r="AK267">
        <f>IF(ISERROR(1/VLOOKUP($B267,Leveranser!$B$1:$S$500,MATCH("såld värme (gwh)",Leveranser!$B$1:$S$1,0),FALSE)),"",VLOOKUP($B267,Leveranser!$B$1:$S$500,MATCH("såld värme (gwh)",Leveranser!$B$1:$S$1,0),FALSE))</f>
        <v>22.8</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195">
        <f t="shared" si="79"/>
        <v>0.72519083969465647</v>
      </c>
      <c r="AP267" t="str">
        <f>IFERROR(VLOOKUP($B267,Miljövärden!$B$2:$H$550,7,FALSE),"Nej, saknas")</f>
        <v>Ja</v>
      </c>
      <c r="AQ267" t="str">
        <f>IFERROR(VLOOKUP($B267,Miljövärden!$B$2:$H$550,6,FALSE),"Nej, saknas")</f>
        <v>Nej</v>
      </c>
      <c r="AU267">
        <f t="shared" si="80"/>
        <v>0.66</v>
      </c>
      <c r="AV267">
        <f t="shared" si="81"/>
        <v>0</v>
      </c>
      <c r="AW267">
        <f t="shared" si="82"/>
        <v>27.8</v>
      </c>
      <c r="AX267">
        <f t="shared" si="83"/>
        <v>0</v>
      </c>
      <c r="AZ267">
        <f t="shared" si="84"/>
        <v>27.8</v>
      </c>
      <c r="BC267">
        <f t="shared" si="85"/>
        <v>0.18</v>
      </c>
      <c r="BD267">
        <f t="shared" si="86"/>
        <v>0</v>
      </c>
      <c r="BE267">
        <f t="shared" si="87"/>
        <v>27.8</v>
      </c>
      <c r="BF267">
        <f t="shared" si="88"/>
        <v>2.8</v>
      </c>
      <c r="BG267">
        <f t="shared" si="89"/>
        <v>0.66</v>
      </c>
      <c r="BH267">
        <f t="shared" si="90"/>
        <v>31.44</v>
      </c>
      <c r="BJ267" s="195">
        <f t="shared" si="91"/>
        <v>5.7251908396946556E-3</v>
      </c>
      <c r="BK267" s="195">
        <f t="shared" si="92"/>
        <v>0</v>
      </c>
      <c r="BL267" s="195">
        <f t="shared" si="93"/>
        <v>0.88422391857506355</v>
      </c>
      <c r="BM267" s="195">
        <f t="shared" si="94"/>
        <v>8.9058524173027981E-2</v>
      </c>
      <c r="BN267" s="195">
        <f t="shared" si="95"/>
        <v>2.0992366412213741E-2</v>
      </c>
    </row>
    <row r="268" spans="1:66" x14ac:dyDescent="0.25">
      <c r="A268" s="2" t="s">
        <v>419</v>
      </c>
      <c r="B268" s="2" t="s">
        <v>425</v>
      </c>
      <c r="C268">
        <f>VLOOKUP($B268,'Tillförd energi'!$B$1:$AI$700,MATCH(C$1,'Tillförd energi'!$B$1:$AQ$1,0),FALSE)</f>
        <v>0</v>
      </c>
      <c r="D268">
        <f>VLOOKUP($B268,'Tillförd energi'!$B$1:$AI$700,MATCH(D$1,'Tillförd energi'!$B$1:$AQ$1,0),FALSE)</f>
        <v>0.7</v>
      </c>
      <c r="E268">
        <f>VLOOKUP($B268,'Tillförd energi'!$B$1:$AI$700,MATCH(E$1,'Tillförd energi'!$B$1:$AQ$1,0),FALSE)</f>
        <v>0</v>
      </c>
      <c r="F268">
        <f>VLOOKUP($B268,'Tillförd energi'!$B$1:$AI$700,MATCH(F$1,'Tillförd energi'!$B$1:$AQ$1,0),FALSE)</f>
        <v>0</v>
      </c>
      <c r="G268">
        <f>VLOOKUP($B268,'Tillförd energi'!$B$1:$AI$700,MATCH(G$1,'Tillförd energi'!$B$1:$AQ$1,0),FALSE)</f>
        <v>0</v>
      </c>
      <c r="H268">
        <f>VLOOKUP($B268,'Tillförd energi'!$B$1:$AI$700,MATCH(H$1,'Tillförd energi'!$B$1:$AQ$1,0),FALSE)</f>
        <v>0</v>
      </c>
      <c r="I268">
        <f>VLOOKUP($B268,'Tillförd energi'!$B$1:$AI$700,MATCH(I$1,'Tillförd energi'!$B$1:$AQ$1,0),FALSE)</f>
        <v>0</v>
      </c>
      <c r="J268">
        <f>VLOOKUP($B268,'Tillförd energi'!$B$1:$AI$700,MATCH(J$1,'Tillförd energi'!$B$1:$AQ$1,0),FALSE)</f>
        <v>0</v>
      </c>
      <c r="K268">
        <v>0</v>
      </c>
      <c r="L268">
        <f>VLOOKUP($B268,'Tillförd energi'!$B$1:$AI$700,MATCH(L$1,'Tillförd energi'!$B$1:$AQ$1,0),FALSE)</f>
        <v>0</v>
      </c>
      <c r="M268">
        <f>VLOOKUP($B268,'Tillförd energi'!$B$1:$AI$700,MATCH(M$1,'Tillförd energi'!$B$1:$AQ$1,0),FALSE)</f>
        <v>0</v>
      </c>
      <c r="N268">
        <f>VLOOKUP($B268,'Tillförd energi'!$B$1:$AI$700,MATCH(N$1,'Tillförd energi'!$B$1:$AQ$1,0),FALSE)</f>
        <v>28.7</v>
      </c>
      <c r="O268">
        <f>VLOOKUP($B268,'Tillförd energi'!$B$1:$AI$700,MATCH(O$1,'Tillförd energi'!$B$1:$AQ$1,0),FALSE)</f>
        <v>0</v>
      </c>
      <c r="P268">
        <f>VLOOKUP($B268,'Tillförd energi'!$B$1:$AI$700,MATCH(P$1,'Tillförd energi'!$B$1:$AQ$1,0),FALSE)</f>
        <v>0</v>
      </c>
      <c r="Q268">
        <f>VLOOKUP($B268,'Tillförd energi'!$B$1:$AI$700,MATCH(Q$1,'Tillförd energi'!$B$1:$AQ$1,0),FALSE)</f>
        <v>0</v>
      </c>
      <c r="R268">
        <f>VLOOKUP($B268,'Tillförd energi'!$B$1:$AI$700,MATCH(R$1,'Tillförd energi'!$B$1:$AQ$1,0),FALSE)</f>
        <v>0</v>
      </c>
      <c r="S268">
        <f>VLOOKUP($B268,'Tillförd energi'!$B$1:$AI$700,MATCH(S$1,'Tillförd energi'!$B$1:$AQ$1,0),FALSE)</f>
        <v>0</v>
      </c>
      <c r="T268">
        <f>VLOOKUP($B268,'Tillförd energi'!$B$1:$AI$700,MATCH(T$1,'Tillförd energi'!$B$1:$AQ$1,0),FALSE)</f>
        <v>0</v>
      </c>
      <c r="U268">
        <f>VLOOKUP($B268,'Tillförd energi'!$B$1:$AI$700,MATCH(U$1,'Tillförd energi'!$B$1:$AQ$1,0),FALSE)</f>
        <v>0</v>
      </c>
      <c r="V268">
        <f>VLOOKUP($B268,'Tillförd energi'!$B$1:$AI$700,MATCH(V$1,'Tillförd energi'!$B$1:$AQ$1,0),FALSE)</f>
        <v>0</v>
      </c>
      <c r="W268">
        <f>VLOOKUP($B268,'Tillförd energi'!$B$1:$AI$700,MATCH(W$1,'Tillförd energi'!$B$1:$AQ$1,0),FALSE)</f>
        <v>0</v>
      </c>
      <c r="X268">
        <f>VLOOKUP($B268,'Tillförd energi'!$B$1:$AI$700,MATCH(X$1,'Tillförd energi'!$B$1:$AQ$1,0),FALSE)</f>
        <v>0</v>
      </c>
      <c r="Y268">
        <f>VLOOKUP($B268,'Tillförd energi'!$B$1:$AI$700,MATCH(Y$1,'Tillförd energi'!$B$1:$AQ$1,0),FALSE)</f>
        <v>0</v>
      </c>
      <c r="Z268">
        <f>VLOOKUP($B268,'Tillförd energi'!$B$1:$AI$700,MATCH(Z$1,'Tillförd energi'!$B$1:$AQ$1,0),FALSE)</f>
        <v>0</v>
      </c>
      <c r="AA268">
        <f>VLOOKUP($B268,'Tillförd energi'!$B$1:$AI$700,MATCH(AA$1,'Tillförd energi'!$B$1:$AQ$1,0),FALSE)</f>
        <v>0</v>
      </c>
      <c r="AB268">
        <f>VLOOKUP($B268,'Tillförd energi'!$B$1:$AI$700,MATCH(AB$1,'Tillförd energi'!$B$1:$AQ$1,0),FALSE)</f>
        <v>0</v>
      </c>
      <c r="AC268">
        <f>VLOOKUP($B268,'Tillförd energi'!$B$1:$AI$700,MATCH(AC$1,'Tillförd energi'!$B$1:$AQ$1,0),FALSE)</f>
        <v>5.9</v>
      </c>
      <c r="AD268">
        <f>VLOOKUP($B268,'Tillförd energi'!$B$1:$AI$700,MATCH(AD$1,'Tillförd energi'!$B$1:$AQ$1,0),FALSE)</f>
        <v>0</v>
      </c>
      <c r="AE268">
        <f>VLOOKUP($B268,'Tillförd energi'!$B$1:$AI$700,MATCH(AE$1,'Tillförd energi'!$B$1:$AQ$1,0),FALSE)</f>
        <v>0</v>
      </c>
      <c r="AF268">
        <f>VLOOKUP($B268,'Tillförd energi'!$B$1:$AI$700,MATCH(AF$1,'Tillförd energi'!$B$1:$AQ$1,0),FALSE)</f>
        <v>0.63</v>
      </c>
      <c r="AG268">
        <f>IFERROR(VLOOKUP(B268,Miljö!$B$1:$AC$550,MATCH("Köpt mängd produktionsspecifik fjärrvärme:",Miljö!$B$1:$AC$1,0),FALSE)/1,0)</f>
        <v>0</v>
      </c>
      <c r="AI268">
        <f t="shared" si="77"/>
        <v>35.93</v>
      </c>
      <c r="AJ268">
        <f t="shared" si="78"/>
        <v>35.93</v>
      </c>
      <c r="AK268">
        <f>IF(ISERROR(1/VLOOKUP($B268,Leveranser!$B$1:$S$500,MATCH("såld värme (gwh)",Leveranser!$B$1:$S$1,0),FALSE)),"",VLOOKUP($B268,Leveranser!$B$1:$S$500,MATCH("såld värme (gwh)",Leveranser!$B$1:$S$1,0),FALSE))</f>
        <v>26.3</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195">
        <f t="shared" si="79"/>
        <v>0.73197884775953248</v>
      </c>
      <c r="AP268" t="str">
        <f>IFERROR(VLOOKUP($B268,Miljövärden!$B$2:$H$550,7,FALSE),"Nej, saknas")</f>
        <v>Ja</v>
      </c>
      <c r="AQ268" t="str">
        <f>IFERROR(VLOOKUP($B268,Miljövärden!$B$2:$H$550,6,FALSE),"Nej, saknas")</f>
        <v>Nej</v>
      </c>
      <c r="AU268">
        <f t="shared" si="80"/>
        <v>0.63</v>
      </c>
      <c r="AV268">
        <f t="shared" si="81"/>
        <v>0</v>
      </c>
      <c r="AW268">
        <f t="shared" si="82"/>
        <v>28.7</v>
      </c>
      <c r="AX268">
        <f t="shared" si="83"/>
        <v>0</v>
      </c>
      <c r="AZ268">
        <f t="shared" si="84"/>
        <v>28.7</v>
      </c>
      <c r="BC268">
        <f t="shared" si="85"/>
        <v>0.7</v>
      </c>
      <c r="BD268">
        <f t="shared" si="86"/>
        <v>0</v>
      </c>
      <c r="BE268">
        <f t="shared" si="87"/>
        <v>28.7</v>
      </c>
      <c r="BF268">
        <f t="shared" si="88"/>
        <v>5.9</v>
      </c>
      <c r="BG268">
        <f t="shared" si="89"/>
        <v>0.63</v>
      </c>
      <c r="BH268">
        <f t="shared" si="90"/>
        <v>35.93</v>
      </c>
      <c r="BJ268" s="195">
        <f t="shared" si="91"/>
        <v>1.9482326746451433E-2</v>
      </c>
      <c r="BK268" s="195">
        <f t="shared" si="92"/>
        <v>0</v>
      </c>
      <c r="BL268" s="195">
        <f t="shared" si="93"/>
        <v>0.7987753966045088</v>
      </c>
      <c r="BM268" s="195">
        <f t="shared" si="94"/>
        <v>0.16420818257723352</v>
      </c>
      <c r="BN268" s="195">
        <f t="shared" si="95"/>
        <v>1.753409407180629E-2</v>
      </c>
    </row>
    <row r="269" spans="1:66" x14ac:dyDescent="0.25">
      <c r="A269" s="2" t="s">
        <v>419</v>
      </c>
      <c r="B269" s="2" t="s">
        <v>426</v>
      </c>
      <c r="C269">
        <f>VLOOKUP($B269,'Tillförd energi'!$B$1:$AI$700,MATCH(C$1,'Tillförd energi'!$B$1:$AQ$1,0),FALSE)</f>
        <v>0</v>
      </c>
      <c r="D269">
        <f>VLOOKUP($B269,'Tillförd energi'!$B$1:$AI$700,MATCH(D$1,'Tillförd energi'!$B$1:$AQ$1,0),FALSE)</f>
        <v>0</v>
      </c>
      <c r="E269">
        <f>VLOOKUP($B269,'Tillförd energi'!$B$1:$AI$700,MATCH(E$1,'Tillförd energi'!$B$1:$AQ$1,0),FALSE)</f>
        <v>0</v>
      </c>
      <c r="F269">
        <f>VLOOKUP($B269,'Tillförd energi'!$B$1:$AI$700,MATCH(F$1,'Tillförd energi'!$B$1:$AQ$1,0),FALSE)</f>
        <v>0</v>
      </c>
      <c r="G269">
        <f>VLOOKUP($B269,'Tillförd energi'!$B$1:$AI$700,MATCH(G$1,'Tillförd energi'!$B$1:$AQ$1,0),FALSE)</f>
        <v>0</v>
      </c>
      <c r="H269">
        <f>VLOOKUP($B269,'Tillförd energi'!$B$1:$AI$700,MATCH(H$1,'Tillförd energi'!$B$1:$AQ$1,0),FALSE)</f>
        <v>0</v>
      </c>
      <c r="I269">
        <f>VLOOKUP($B269,'Tillförd energi'!$B$1:$AI$700,MATCH(I$1,'Tillförd energi'!$B$1:$AQ$1,0),FALSE)</f>
        <v>0</v>
      </c>
      <c r="J269">
        <f>VLOOKUP($B269,'Tillförd energi'!$B$1:$AI$700,MATCH(J$1,'Tillförd energi'!$B$1:$AQ$1,0),FALSE)</f>
        <v>0</v>
      </c>
      <c r="K269">
        <v>0</v>
      </c>
      <c r="L269">
        <f>VLOOKUP($B269,'Tillförd energi'!$B$1:$AI$700,MATCH(L$1,'Tillförd energi'!$B$1:$AQ$1,0),FALSE)</f>
        <v>0</v>
      </c>
      <c r="M269">
        <f>VLOOKUP($B269,'Tillförd energi'!$B$1:$AI$700,MATCH(M$1,'Tillförd energi'!$B$1:$AQ$1,0),FALSE)</f>
        <v>0</v>
      </c>
      <c r="N269">
        <f>VLOOKUP($B269,'Tillförd energi'!$B$1:$AI$700,MATCH(N$1,'Tillförd energi'!$B$1:$AQ$1,0),FALSE)</f>
        <v>0</v>
      </c>
      <c r="O269">
        <f>VLOOKUP($B269,'Tillförd energi'!$B$1:$AI$700,MATCH(O$1,'Tillförd energi'!$B$1:$AQ$1,0),FALSE)</f>
        <v>0</v>
      </c>
      <c r="P269">
        <f>VLOOKUP($B269,'Tillförd energi'!$B$1:$AI$700,MATCH(P$1,'Tillförd energi'!$B$1:$AQ$1,0),FALSE)</f>
        <v>0</v>
      </c>
      <c r="Q269">
        <f>VLOOKUP($B269,'Tillförd energi'!$B$1:$AI$700,MATCH(Q$1,'Tillförd energi'!$B$1:$AQ$1,0),FALSE)</f>
        <v>0</v>
      </c>
      <c r="R269">
        <f>VLOOKUP($B269,'Tillförd energi'!$B$1:$AI$700,MATCH(R$1,'Tillförd energi'!$B$1:$AQ$1,0),FALSE)</f>
        <v>0</v>
      </c>
      <c r="S269">
        <f>VLOOKUP($B269,'Tillförd energi'!$B$1:$AI$700,MATCH(S$1,'Tillförd energi'!$B$1:$AQ$1,0),FALSE)</f>
        <v>0</v>
      </c>
      <c r="T269">
        <f>VLOOKUP($B269,'Tillförd energi'!$B$1:$AI$700,MATCH(T$1,'Tillförd energi'!$B$1:$AQ$1,0),FALSE)</f>
        <v>0</v>
      </c>
      <c r="U269">
        <f>VLOOKUP($B269,'Tillförd energi'!$B$1:$AI$700,MATCH(U$1,'Tillförd energi'!$B$1:$AQ$1,0),FALSE)</f>
        <v>0</v>
      </c>
      <c r="V269">
        <f>VLOOKUP($B269,'Tillförd energi'!$B$1:$AI$700,MATCH(V$1,'Tillförd energi'!$B$1:$AQ$1,0),FALSE)</f>
        <v>0</v>
      </c>
      <c r="W269">
        <f>VLOOKUP($B269,'Tillförd energi'!$B$1:$AI$700,MATCH(W$1,'Tillförd energi'!$B$1:$AQ$1,0),FALSE)</f>
        <v>0</v>
      </c>
      <c r="X269">
        <f>VLOOKUP($B269,'Tillförd energi'!$B$1:$AI$700,MATCH(X$1,'Tillförd energi'!$B$1:$AQ$1,0),FALSE)</f>
        <v>0</v>
      </c>
      <c r="Y269">
        <f>VLOOKUP($B269,'Tillförd energi'!$B$1:$AI$700,MATCH(Y$1,'Tillförd energi'!$B$1:$AQ$1,0),FALSE)</f>
        <v>0</v>
      </c>
      <c r="Z269">
        <f>VLOOKUP($B269,'Tillförd energi'!$B$1:$AI$700,MATCH(Z$1,'Tillförd energi'!$B$1:$AQ$1,0),FALSE)</f>
        <v>0</v>
      </c>
      <c r="AA269">
        <f>VLOOKUP($B269,'Tillförd energi'!$B$1:$AI$700,MATCH(AA$1,'Tillförd energi'!$B$1:$AQ$1,0),FALSE)</f>
        <v>0</v>
      </c>
      <c r="AB269">
        <f>VLOOKUP($B269,'Tillförd energi'!$B$1:$AI$700,MATCH(AB$1,'Tillförd energi'!$B$1:$AQ$1,0),FALSE)</f>
        <v>0</v>
      </c>
      <c r="AC269">
        <f>VLOOKUP($B269,'Tillförd energi'!$B$1:$AI$700,MATCH(AC$1,'Tillförd energi'!$B$1:$AQ$1,0),FALSE)</f>
        <v>0</v>
      </c>
      <c r="AD269">
        <f>VLOOKUP($B269,'Tillförd energi'!$B$1:$AI$700,MATCH(AD$1,'Tillförd energi'!$B$1:$AQ$1,0),FALSE)</f>
        <v>0</v>
      </c>
      <c r="AE269">
        <f>VLOOKUP($B269,'Tillförd energi'!$B$1:$AI$700,MATCH(AE$1,'Tillförd energi'!$B$1:$AQ$1,0),FALSE)</f>
        <v>0</v>
      </c>
      <c r="AF269">
        <f>VLOOKUP($B269,'Tillförd energi'!$B$1:$AI$700,MATCH(AF$1,'Tillförd energi'!$B$1:$AQ$1,0),FALSE)</f>
        <v>0</v>
      </c>
      <c r="AG269">
        <f>IFERROR(VLOOKUP(B269,Miljö!$B$1:$AC$550,MATCH("Köpt mängd produktionsspecifik fjärrvärme:",Miljö!$B$1:$AC$1,0),FALSE)/1,0)</f>
        <v>0</v>
      </c>
      <c r="AI269">
        <f t="shared" si="77"/>
        <v>0</v>
      </c>
      <c r="AJ269">
        <f t="shared" si="78"/>
        <v>0</v>
      </c>
      <c r="AK269" t="str">
        <f>IF(ISERROR(1/VLOOKUP($B269,Leveranser!$B$1:$S$500,MATCH("såld värme (gwh)",Leveranser!$B$1:$S$1,0),FALSE)),"",VLOOKUP($B269,Leveranser!$B$1:$S$500,MATCH("såld värme (gwh)",Leveranser!$B$1:$S$1,0),FALSE))</f>
        <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195" t="str">
        <f t="shared" si="79"/>
        <v/>
      </c>
      <c r="AP269" t="str">
        <f>IFERROR(VLOOKUP($B269,Miljövärden!$B$2:$H$550,7,FALSE),"Nej, saknas")</f>
        <v>Nej</v>
      </c>
      <c r="AQ269" t="str">
        <f>IFERROR(VLOOKUP($B269,Miljövärden!$B$2:$H$550,6,FALSE),"Nej, saknas")</f>
        <v>Nej</v>
      </c>
      <c r="AU269">
        <f t="shared" si="80"/>
        <v>0</v>
      </c>
      <c r="AV269">
        <f t="shared" si="81"/>
        <v>0</v>
      </c>
      <c r="AW269">
        <f t="shared" si="82"/>
        <v>0</v>
      </c>
      <c r="AX269">
        <f t="shared" si="83"/>
        <v>0</v>
      </c>
      <c r="AZ269">
        <f t="shared" si="84"/>
        <v>0</v>
      </c>
      <c r="BC269">
        <f t="shared" si="85"/>
        <v>0</v>
      </c>
      <c r="BD269">
        <f t="shared" si="86"/>
        <v>0</v>
      </c>
      <c r="BE269">
        <f t="shared" si="87"/>
        <v>0</v>
      </c>
      <c r="BF269">
        <f t="shared" si="88"/>
        <v>0</v>
      </c>
      <c r="BG269">
        <f t="shared" si="89"/>
        <v>0</v>
      </c>
      <c r="BH269">
        <f t="shared" si="90"/>
        <v>0</v>
      </c>
      <c r="BJ269" s="195" t="e">
        <f t="shared" si="91"/>
        <v>#DIV/0!</v>
      </c>
      <c r="BK269" s="195" t="e">
        <f t="shared" si="92"/>
        <v>#DIV/0!</v>
      </c>
      <c r="BL269" s="195" t="e">
        <f t="shared" si="93"/>
        <v>#DIV/0!</v>
      </c>
      <c r="BM269" s="195" t="e">
        <f t="shared" si="94"/>
        <v>#DIV/0!</v>
      </c>
      <c r="BN269" s="195" t="e">
        <f t="shared" si="95"/>
        <v>#DIV/0!</v>
      </c>
    </row>
    <row r="270" spans="1:66" x14ac:dyDescent="0.25">
      <c r="A270" s="2" t="s">
        <v>419</v>
      </c>
      <c r="B270" s="2" t="s">
        <v>427</v>
      </c>
      <c r="C270">
        <f>VLOOKUP($B270,'Tillförd energi'!$B$1:$AI$700,MATCH(C$1,'Tillförd energi'!$B$1:$AQ$1,0),FALSE)</f>
        <v>0</v>
      </c>
      <c r="D270">
        <f>VLOOKUP($B270,'Tillförd energi'!$B$1:$AI$700,MATCH(D$1,'Tillförd energi'!$B$1:$AQ$1,0),FALSE)</f>
        <v>0</v>
      </c>
      <c r="E270">
        <f>VLOOKUP($B270,'Tillförd energi'!$B$1:$AI$700,MATCH(E$1,'Tillförd energi'!$B$1:$AQ$1,0),FALSE)</f>
        <v>0</v>
      </c>
      <c r="F270">
        <f>VLOOKUP($B270,'Tillförd energi'!$B$1:$AI$700,MATCH(F$1,'Tillförd energi'!$B$1:$AQ$1,0),FALSE)</f>
        <v>0</v>
      </c>
      <c r="G270">
        <f>VLOOKUP($B270,'Tillförd energi'!$B$1:$AI$700,MATCH(G$1,'Tillförd energi'!$B$1:$AQ$1,0),FALSE)</f>
        <v>0</v>
      </c>
      <c r="H270">
        <f>VLOOKUP($B270,'Tillförd energi'!$B$1:$AI$700,MATCH(H$1,'Tillförd energi'!$B$1:$AQ$1,0),FALSE)</f>
        <v>0</v>
      </c>
      <c r="I270">
        <f>VLOOKUP($B270,'Tillförd energi'!$B$1:$AI$700,MATCH(I$1,'Tillförd energi'!$B$1:$AQ$1,0),FALSE)</f>
        <v>0</v>
      </c>
      <c r="J270">
        <f>VLOOKUP($B270,'Tillförd energi'!$B$1:$AI$700,MATCH(J$1,'Tillförd energi'!$B$1:$AQ$1,0),FALSE)</f>
        <v>0</v>
      </c>
      <c r="K270">
        <v>0</v>
      </c>
      <c r="L270">
        <f>VLOOKUP($B270,'Tillförd energi'!$B$1:$AI$700,MATCH(L$1,'Tillförd energi'!$B$1:$AQ$1,0),FALSE)</f>
        <v>0</v>
      </c>
      <c r="M270">
        <f>VLOOKUP($B270,'Tillförd energi'!$B$1:$AI$700,MATCH(M$1,'Tillförd energi'!$B$1:$AQ$1,0),FALSE)</f>
        <v>0</v>
      </c>
      <c r="N270">
        <f>VLOOKUP($B270,'Tillförd energi'!$B$1:$AI$700,MATCH(N$1,'Tillförd energi'!$B$1:$AQ$1,0),FALSE)</f>
        <v>0</v>
      </c>
      <c r="O270">
        <f>VLOOKUP($B270,'Tillförd energi'!$B$1:$AI$700,MATCH(O$1,'Tillförd energi'!$B$1:$AQ$1,0),FALSE)</f>
        <v>0</v>
      </c>
      <c r="P270">
        <f>VLOOKUP($B270,'Tillförd energi'!$B$1:$AI$700,MATCH(P$1,'Tillförd energi'!$B$1:$AQ$1,0),FALSE)</f>
        <v>0</v>
      </c>
      <c r="Q270">
        <f>VLOOKUP($B270,'Tillförd energi'!$B$1:$AI$700,MATCH(Q$1,'Tillförd energi'!$B$1:$AQ$1,0),FALSE)</f>
        <v>0</v>
      </c>
      <c r="R270">
        <f>VLOOKUP($B270,'Tillförd energi'!$B$1:$AI$700,MATCH(R$1,'Tillförd energi'!$B$1:$AQ$1,0),FALSE)</f>
        <v>0</v>
      </c>
      <c r="S270">
        <f>VLOOKUP($B270,'Tillförd energi'!$B$1:$AI$700,MATCH(S$1,'Tillförd energi'!$B$1:$AQ$1,0),FALSE)</f>
        <v>0</v>
      </c>
      <c r="T270">
        <f>VLOOKUP($B270,'Tillförd energi'!$B$1:$AI$700,MATCH(T$1,'Tillförd energi'!$B$1:$AQ$1,0),FALSE)</f>
        <v>0</v>
      </c>
      <c r="U270">
        <f>VLOOKUP($B270,'Tillförd energi'!$B$1:$AI$700,MATCH(U$1,'Tillförd energi'!$B$1:$AQ$1,0),FALSE)</f>
        <v>0</v>
      </c>
      <c r="V270">
        <f>VLOOKUP($B270,'Tillförd energi'!$B$1:$AI$700,MATCH(V$1,'Tillförd energi'!$B$1:$AQ$1,0),FALSE)</f>
        <v>0</v>
      </c>
      <c r="W270">
        <f>VLOOKUP($B270,'Tillförd energi'!$B$1:$AI$700,MATCH(W$1,'Tillförd energi'!$B$1:$AQ$1,0),FALSE)</f>
        <v>0</v>
      </c>
      <c r="X270">
        <f>VLOOKUP($B270,'Tillförd energi'!$B$1:$AI$700,MATCH(X$1,'Tillförd energi'!$B$1:$AQ$1,0),FALSE)</f>
        <v>0</v>
      </c>
      <c r="Y270">
        <f>VLOOKUP($B270,'Tillförd energi'!$B$1:$AI$700,MATCH(Y$1,'Tillförd energi'!$B$1:$AQ$1,0),FALSE)</f>
        <v>0</v>
      </c>
      <c r="Z270">
        <f>VLOOKUP($B270,'Tillförd energi'!$B$1:$AI$700,MATCH(Z$1,'Tillförd energi'!$B$1:$AQ$1,0),FALSE)</f>
        <v>0</v>
      </c>
      <c r="AA270">
        <f>VLOOKUP($B270,'Tillförd energi'!$B$1:$AI$700,MATCH(AA$1,'Tillförd energi'!$B$1:$AQ$1,0),FALSE)</f>
        <v>0</v>
      </c>
      <c r="AB270">
        <f>VLOOKUP($B270,'Tillförd energi'!$B$1:$AI$700,MATCH(AB$1,'Tillförd energi'!$B$1:$AQ$1,0),FALSE)</f>
        <v>0</v>
      </c>
      <c r="AC270">
        <f>VLOOKUP($B270,'Tillförd energi'!$B$1:$AI$700,MATCH(AC$1,'Tillförd energi'!$B$1:$AQ$1,0),FALSE)</f>
        <v>0</v>
      </c>
      <c r="AD270">
        <f>VLOOKUP($B270,'Tillförd energi'!$B$1:$AI$700,MATCH(AD$1,'Tillförd energi'!$B$1:$AQ$1,0),FALSE)</f>
        <v>0</v>
      </c>
      <c r="AE270">
        <f>VLOOKUP($B270,'Tillförd energi'!$B$1:$AI$700,MATCH(AE$1,'Tillförd energi'!$B$1:$AQ$1,0),FALSE)</f>
        <v>0</v>
      </c>
      <c r="AF270">
        <f>VLOOKUP($B270,'Tillförd energi'!$B$1:$AI$700,MATCH(AF$1,'Tillförd energi'!$B$1:$AQ$1,0),FALSE)</f>
        <v>0</v>
      </c>
      <c r="AG270">
        <f>IFERROR(VLOOKUP(B270,Miljö!$B$1:$AC$550,MATCH("Köpt mängd produktionsspecifik fjärrvärme:",Miljö!$B$1:$AC$1,0),FALSE)/1,0)</f>
        <v>0</v>
      </c>
      <c r="AI270">
        <f t="shared" si="77"/>
        <v>0</v>
      </c>
      <c r="AJ270">
        <f t="shared" si="78"/>
        <v>0</v>
      </c>
      <c r="AK270" t="str">
        <f>IF(ISERROR(1/VLOOKUP($B270,Leveranser!$B$1:$S$500,MATCH("såld värme (gwh)",Leveranser!$B$1:$S$1,0),FALSE)),"",VLOOKUP($B270,Leveranser!$B$1:$S$500,MATCH("såld värme (gwh)",Leveranser!$B$1:$S$1,0),FALSE))</f>
        <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195" t="str">
        <f t="shared" si="79"/>
        <v/>
      </c>
      <c r="AP270" t="str">
        <f>IFERROR(VLOOKUP($B270,Miljövärden!$B$2:$H$550,7,FALSE),"Nej, saknas")</f>
        <v>Nej</v>
      </c>
      <c r="AQ270" t="str">
        <f>IFERROR(VLOOKUP($B270,Miljövärden!$B$2:$H$550,6,FALSE),"Nej, saknas")</f>
        <v>Nej</v>
      </c>
      <c r="AU270">
        <f t="shared" si="80"/>
        <v>0</v>
      </c>
      <c r="AV270">
        <f t="shared" si="81"/>
        <v>0</v>
      </c>
      <c r="AW270">
        <f t="shared" si="82"/>
        <v>0</v>
      </c>
      <c r="AX270">
        <f t="shared" si="83"/>
        <v>0</v>
      </c>
      <c r="AZ270">
        <f t="shared" si="84"/>
        <v>0</v>
      </c>
      <c r="BC270">
        <f t="shared" si="85"/>
        <v>0</v>
      </c>
      <c r="BD270">
        <f t="shared" si="86"/>
        <v>0</v>
      </c>
      <c r="BE270">
        <f t="shared" si="87"/>
        <v>0</v>
      </c>
      <c r="BF270">
        <f t="shared" si="88"/>
        <v>0</v>
      </c>
      <c r="BG270">
        <f t="shared" si="89"/>
        <v>0</v>
      </c>
      <c r="BH270">
        <f t="shared" si="90"/>
        <v>0</v>
      </c>
      <c r="BJ270" s="195" t="e">
        <f t="shared" si="91"/>
        <v>#DIV/0!</v>
      </c>
      <c r="BK270" s="195" t="e">
        <f t="shared" si="92"/>
        <v>#DIV/0!</v>
      </c>
      <c r="BL270" s="195" t="e">
        <f t="shared" si="93"/>
        <v>#DIV/0!</v>
      </c>
      <c r="BM270" s="195" t="e">
        <f t="shared" si="94"/>
        <v>#DIV/0!</v>
      </c>
      <c r="BN270" s="195" t="e">
        <f t="shared" si="95"/>
        <v>#DIV/0!</v>
      </c>
    </row>
    <row r="271" spans="1:66" x14ac:dyDescent="0.25">
      <c r="A271" s="2" t="s">
        <v>419</v>
      </c>
      <c r="B271" s="2" t="s">
        <v>428</v>
      </c>
      <c r="C271">
        <f>VLOOKUP($B271,'Tillförd energi'!$B$1:$AI$700,MATCH(C$1,'Tillförd energi'!$B$1:$AQ$1,0),FALSE)</f>
        <v>0</v>
      </c>
      <c r="D271">
        <f>VLOOKUP($B271,'Tillförd energi'!$B$1:$AI$700,MATCH(D$1,'Tillförd energi'!$B$1:$AQ$1,0),FALSE)</f>
        <v>0.13</v>
      </c>
      <c r="E271">
        <f>VLOOKUP($B271,'Tillförd energi'!$B$1:$AI$700,MATCH(E$1,'Tillförd energi'!$B$1:$AQ$1,0),FALSE)</f>
        <v>0</v>
      </c>
      <c r="F271">
        <f>VLOOKUP($B271,'Tillförd energi'!$B$1:$AI$700,MATCH(F$1,'Tillförd energi'!$B$1:$AQ$1,0),FALSE)</f>
        <v>0</v>
      </c>
      <c r="G271">
        <f>VLOOKUP($B271,'Tillförd energi'!$B$1:$AI$700,MATCH(G$1,'Tillförd energi'!$B$1:$AQ$1,0),FALSE)</f>
        <v>0</v>
      </c>
      <c r="H271">
        <f>VLOOKUP($B271,'Tillförd energi'!$B$1:$AI$700,MATCH(H$1,'Tillförd energi'!$B$1:$AQ$1,0),FALSE)</f>
        <v>0</v>
      </c>
      <c r="I271">
        <f>VLOOKUP($B271,'Tillförd energi'!$B$1:$AI$700,MATCH(I$1,'Tillförd energi'!$B$1:$AQ$1,0),FALSE)</f>
        <v>0</v>
      </c>
      <c r="J271">
        <f>VLOOKUP($B271,'Tillförd energi'!$B$1:$AI$700,MATCH(J$1,'Tillförd energi'!$B$1:$AQ$1,0),FALSE)</f>
        <v>0</v>
      </c>
      <c r="K271">
        <v>0</v>
      </c>
      <c r="L271">
        <f>VLOOKUP($B271,'Tillförd energi'!$B$1:$AI$700,MATCH(L$1,'Tillförd energi'!$B$1:$AQ$1,0),FALSE)</f>
        <v>0</v>
      </c>
      <c r="M271">
        <f>VLOOKUP($B271,'Tillförd energi'!$B$1:$AI$700,MATCH(M$1,'Tillförd energi'!$B$1:$AQ$1,0),FALSE)</f>
        <v>0</v>
      </c>
      <c r="N271">
        <f>VLOOKUP($B271,'Tillförd energi'!$B$1:$AI$700,MATCH(N$1,'Tillförd energi'!$B$1:$AQ$1,0),FALSE)</f>
        <v>38.1</v>
      </c>
      <c r="O271">
        <f>VLOOKUP($B271,'Tillförd energi'!$B$1:$AI$700,MATCH(O$1,'Tillförd energi'!$B$1:$AQ$1,0),FALSE)</f>
        <v>0</v>
      </c>
      <c r="P271">
        <f>VLOOKUP($B271,'Tillförd energi'!$B$1:$AI$700,MATCH(P$1,'Tillförd energi'!$B$1:$AQ$1,0),FALSE)</f>
        <v>0</v>
      </c>
      <c r="Q271">
        <f>VLOOKUP($B271,'Tillförd energi'!$B$1:$AI$700,MATCH(Q$1,'Tillförd energi'!$B$1:$AQ$1,0),FALSE)</f>
        <v>0</v>
      </c>
      <c r="R271">
        <f>VLOOKUP($B271,'Tillförd energi'!$B$1:$AI$700,MATCH(R$1,'Tillförd energi'!$B$1:$AQ$1,0),FALSE)</f>
        <v>0</v>
      </c>
      <c r="S271">
        <f>VLOOKUP($B271,'Tillförd energi'!$B$1:$AI$700,MATCH(S$1,'Tillförd energi'!$B$1:$AQ$1,0),FALSE)</f>
        <v>0</v>
      </c>
      <c r="T271">
        <f>VLOOKUP($B271,'Tillförd energi'!$B$1:$AI$700,MATCH(T$1,'Tillförd energi'!$B$1:$AQ$1,0),FALSE)</f>
        <v>0</v>
      </c>
      <c r="U271">
        <f>VLOOKUP($B271,'Tillförd energi'!$B$1:$AI$700,MATCH(U$1,'Tillförd energi'!$B$1:$AQ$1,0),FALSE)</f>
        <v>0</v>
      </c>
      <c r="V271">
        <f>VLOOKUP($B271,'Tillförd energi'!$B$1:$AI$700,MATCH(V$1,'Tillförd energi'!$B$1:$AQ$1,0),FALSE)</f>
        <v>0</v>
      </c>
      <c r="W271">
        <f>VLOOKUP($B271,'Tillförd energi'!$B$1:$AI$700,MATCH(W$1,'Tillförd energi'!$B$1:$AQ$1,0),FALSE)</f>
        <v>0</v>
      </c>
      <c r="X271">
        <f>VLOOKUP($B271,'Tillförd energi'!$B$1:$AI$700,MATCH(X$1,'Tillförd energi'!$B$1:$AQ$1,0),FALSE)</f>
        <v>0</v>
      </c>
      <c r="Y271">
        <f>VLOOKUP($B271,'Tillförd energi'!$B$1:$AI$700,MATCH(Y$1,'Tillförd energi'!$B$1:$AQ$1,0),FALSE)</f>
        <v>0</v>
      </c>
      <c r="Z271">
        <f>VLOOKUP($B271,'Tillförd energi'!$B$1:$AI$700,MATCH(Z$1,'Tillförd energi'!$B$1:$AQ$1,0),FALSE)</f>
        <v>0</v>
      </c>
      <c r="AA271">
        <f>VLOOKUP($B271,'Tillförd energi'!$B$1:$AI$700,MATCH(AA$1,'Tillförd energi'!$B$1:$AQ$1,0),FALSE)</f>
        <v>0</v>
      </c>
      <c r="AB271">
        <f>VLOOKUP($B271,'Tillförd energi'!$B$1:$AI$700,MATCH(AB$1,'Tillförd energi'!$B$1:$AQ$1,0),FALSE)</f>
        <v>0</v>
      </c>
      <c r="AC271">
        <f>VLOOKUP($B271,'Tillförd energi'!$B$1:$AI$700,MATCH(AC$1,'Tillförd energi'!$B$1:$AQ$1,0),FALSE)</f>
        <v>4.8</v>
      </c>
      <c r="AD271">
        <f>VLOOKUP($B271,'Tillförd energi'!$B$1:$AI$700,MATCH(AD$1,'Tillförd energi'!$B$1:$AQ$1,0),FALSE)</f>
        <v>0</v>
      </c>
      <c r="AE271">
        <f>VLOOKUP($B271,'Tillförd energi'!$B$1:$AI$700,MATCH(AE$1,'Tillförd energi'!$B$1:$AQ$1,0),FALSE)</f>
        <v>0</v>
      </c>
      <c r="AF271">
        <f>VLOOKUP($B271,'Tillförd energi'!$B$1:$AI$700,MATCH(AF$1,'Tillförd energi'!$B$1:$AQ$1,0),FALSE)</f>
        <v>0.77</v>
      </c>
      <c r="AG271">
        <f>IFERROR(VLOOKUP(B271,Miljö!$B$1:$AC$550,MATCH("Köpt mängd produktionsspecifik fjärrvärme:",Miljö!$B$1:$AC$1,0),FALSE)/1,0)</f>
        <v>0</v>
      </c>
      <c r="AI271">
        <f t="shared" si="77"/>
        <v>43.800000000000004</v>
      </c>
      <c r="AJ271">
        <f t="shared" si="78"/>
        <v>43.800000000000004</v>
      </c>
      <c r="AK271">
        <f>IF(ISERROR(1/VLOOKUP($B271,Leveranser!$B$1:$S$500,MATCH("såld värme (gwh)",Leveranser!$B$1:$S$1,0),FALSE)),"",VLOOKUP($B271,Leveranser!$B$1:$S$500,MATCH("såld värme (gwh)",Leveranser!$B$1:$S$1,0),FALSE))</f>
        <v>30.7</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195">
        <f t="shared" si="79"/>
        <v>0.7009132420091323</v>
      </c>
      <c r="AP271" t="str">
        <f>IFERROR(VLOOKUP($B271,Miljövärden!$B$2:$H$550,7,FALSE),"Nej, saknas")</f>
        <v>Ja</v>
      </c>
      <c r="AQ271" t="str">
        <f>IFERROR(VLOOKUP($B271,Miljövärden!$B$2:$H$550,6,FALSE),"Nej, saknas")</f>
        <v>Nej</v>
      </c>
      <c r="AU271">
        <f t="shared" si="80"/>
        <v>0.77</v>
      </c>
      <c r="AV271">
        <f t="shared" si="81"/>
        <v>0</v>
      </c>
      <c r="AW271">
        <f t="shared" si="82"/>
        <v>38.1</v>
      </c>
      <c r="AX271">
        <f t="shared" si="83"/>
        <v>0</v>
      </c>
      <c r="AZ271">
        <f t="shared" si="84"/>
        <v>38.1</v>
      </c>
      <c r="BC271">
        <f t="shared" si="85"/>
        <v>0.13</v>
      </c>
      <c r="BD271">
        <f t="shared" si="86"/>
        <v>0</v>
      </c>
      <c r="BE271">
        <f t="shared" si="87"/>
        <v>38.1</v>
      </c>
      <c r="BF271">
        <f t="shared" si="88"/>
        <v>4.8</v>
      </c>
      <c r="BG271">
        <f t="shared" si="89"/>
        <v>0.77</v>
      </c>
      <c r="BH271">
        <f t="shared" si="90"/>
        <v>43.800000000000004</v>
      </c>
      <c r="BJ271" s="195">
        <f t="shared" si="91"/>
        <v>2.968036529680365E-3</v>
      </c>
      <c r="BK271" s="195">
        <f t="shared" si="92"/>
        <v>0</v>
      </c>
      <c r="BL271" s="195">
        <f t="shared" si="93"/>
        <v>0.86986301369863006</v>
      </c>
      <c r="BM271" s="195">
        <f t="shared" si="94"/>
        <v>0.10958904109589039</v>
      </c>
      <c r="BN271" s="195">
        <f t="shared" si="95"/>
        <v>1.7579908675799085E-2</v>
      </c>
    </row>
    <row r="272" spans="1:66" x14ac:dyDescent="0.25">
      <c r="A272" s="2" t="s">
        <v>419</v>
      </c>
      <c r="B272" s="2" t="s">
        <v>429</v>
      </c>
      <c r="C272">
        <f>VLOOKUP($B272,'Tillförd energi'!$B$1:$AI$700,MATCH(C$1,'Tillförd energi'!$B$1:$AQ$1,0),FALSE)</f>
        <v>0</v>
      </c>
      <c r="D272">
        <f>VLOOKUP($B272,'Tillförd energi'!$B$1:$AI$700,MATCH(D$1,'Tillförd energi'!$B$1:$AQ$1,0),FALSE)</f>
        <v>4</v>
      </c>
      <c r="E272">
        <f>VLOOKUP($B272,'Tillförd energi'!$B$1:$AI$700,MATCH(E$1,'Tillförd energi'!$B$1:$AQ$1,0),FALSE)</f>
        <v>0</v>
      </c>
      <c r="F272">
        <f>VLOOKUP($B272,'Tillförd energi'!$B$1:$AI$700,MATCH(F$1,'Tillförd energi'!$B$1:$AQ$1,0),FALSE)</f>
        <v>0</v>
      </c>
      <c r="G272">
        <f>VLOOKUP($B272,'Tillförd energi'!$B$1:$AI$700,MATCH(G$1,'Tillförd energi'!$B$1:$AQ$1,0),FALSE)</f>
        <v>0</v>
      </c>
      <c r="H272">
        <f>VLOOKUP($B272,'Tillförd energi'!$B$1:$AI$700,MATCH(H$1,'Tillförd energi'!$B$1:$AQ$1,0),FALSE)</f>
        <v>0</v>
      </c>
      <c r="I272">
        <f>VLOOKUP($B272,'Tillförd energi'!$B$1:$AI$700,MATCH(I$1,'Tillförd energi'!$B$1:$AQ$1,0),FALSE)</f>
        <v>0</v>
      </c>
      <c r="J272">
        <f>VLOOKUP($B272,'Tillförd energi'!$B$1:$AI$700,MATCH(J$1,'Tillförd energi'!$B$1:$AQ$1,0),FALSE)</f>
        <v>0</v>
      </c>
      <c r="K272">
        <v>0</v>
      </c>
      <c r="L272">
        <f>VLOOKUP($B272,'Tillförd energi'!$B$1:$AI$700,MATCH(L$1,'Tillförd energi'!$B$1:$AQ$1,0),FALSE)</f>
        <v>0</v>
      </c>
      <c r="M272">
        <f>VLOOKUP($B272,'Tillförd energi'!$B$1:$AI$700,MATCH(M$1,'Tillförd energi'!$B$1:$AQ$1,0),FALSE)</f>
        <v>5</v>
      </c>
      <c r="N272">
        <f>VLOOKUP($B272,'Tillförd energi'!$B$1:$AI$700,MATCH(N$1,'Tillförd energi'!$B$1:$AQ$1,0),FALSE)</f>
        <v>0</v>
      </c>
      <c r="O272">
        <f>VLOOKUP($B272,'Tillförd energi'!$B$1:$AI$700,MATCH(O$1,'Tillförd energi'!$B$1:$AQ$1,0),FALSE)</f>
        <v>5</v>
      </c>
      <c r="P272">
        <f>VLOOKUP($B272,'Tillförd energi'!$B$1:$AI$700,MATCH(P$1,'Tillförd energi'!$B$1:$AQ$1,0),FALSE)</f>
        <v>25</v>
      </c>
      <c r="Q272">
        <f>VLOOKUP($B272,'Tillförd energi'!$B$1:$AI$700,MATCH(Q$1,'Tillförd energi'!$B$1:$AQ$1,0),FALSE)</f>
        <v>0</v>
      </c>
      <c r="R272">
        <f>VLOOKUP($B272,'Tillförd energi'!$B$1:$AI$700,MATCH(R$1,'Tillförd energi'!$B$1:$AQ$1,0),FALSE)</f>
        <v>0</v>
      </c>
      <c r="S272">
        <f>VLOOKUP($B272,'Tillförd energi'!$B$1:$AI$700,MATCH(S$1,'Tillförd energi'!$B$1:$AQ$1,0),FALSE)</f>
        <v>0</v>
      </c>
      <c r="T272">
        <f>VLOOKUP($B272,'Tillförd energi'!$B$1:$AI$700,MATCH(T$1,'Tillförd energi'!$B$1:$AQ$1,0),FALSE)</f>
        <v>0</v>
      </c>
      <c r="U272">
        <f>VLOOKUP($B272,'Tillförd energi'!$B$1:$AI$700,MATCH(U$1,'Tillförd energi'!$B$1:$AQ$1,0),FALSE)</f>
        <v>0</v>
      </c>
      <c r="V272">
        <f>VLOOKUP($B272,'Tillförd energi'!$B$1:$AI$700,MATCH(V$1,'Tillförd energi'!$B$1:$AQ$1,0),FALSE)</f>
        <v>0</v>
      </c>
      <c r="W272">
        <f>VLOOKUP($B272,'Tillförd energi'!$B$1:$AI$700,MATCH(W$1,'Tillförd energi'!$B$1:$AQ$1,0),FALSE)</f>
        <v>0</v>
      </c>
      <c r="X272">
        <f>VLOOKUP($B272,'Tillförd energi'!$B$1:$AI$700,MATCH(X$1,'Tillförd energi'!$B$1:$AQ$1,0),FALSE)</f>
        <v>0</v>
      </c>
      <c r="Y272">
        <f>VLOOKUP($B272,'Tillförd energi'!$B$1:$AI$700,MATCH(Y$1,'Tillförd energi'!$B$1:$AQ$1,0),FALSE)</f>
        <v>0</v>
      </c>
      <c r="Z272">
        <f>VLOOKUP($B272,'Tillförd energi'!$B$1:$AI$700,MATCH(Z$1,'Tillförd energi'!$B$1:$AQ$1,0),FALSE)</f>
        <v>0</v>
      </c>
      <c r="AA272">
        <f>VLOOKUP($B272,'Tillförd energi'!$B$1:$AI$700,MATCH(AA$1,'Tillförd energi'!$B$1:$AQ$1,0),FALSE)</f>
        <v>0</v>
      </c>
      <c r="AB272">
        <f>VLOOKUP($B272,'Tillförd energi'!$B$1:$AI$700,MATCH(AB$1,'Tillförd energi'!$B$1:$AQ$1,0),FALSE)</f>
        <v>0</v>
      </c>
      <c r="AC272">
        <f>VLOOKUP($B272,'Tillförd energi'!$B$1:$AI$700,MATCH(AC$1,'Tillförd energi'!$B$1:$AQ$1,0),FALSE)</f>
        <v>8</v>
      </c>
      <c r="AD272">
        <f>VLOOKUP($B272,'Tillförd energi'!$B$1:$AI$700,MATCH(AD$1,'Tillförd energi'!$B$1:$AQ$1,0),FALSE)</f>
        <v>0</v>
      </c>
      <c r="AE272">
        <f>VLOOKUP($B272,'Tillförd energi'!$B$1:$AI$700,MATCH(AE$1,'Tillförd energi'!$B$1:$AQ$1,0),FALSE)</f>
        <v>0</v>
      </c>
      <c r="AF272">
        <f>VLOOKUP($B272,'Tillförd energi'!$B$1:$AI$700,MATCH(AF$1,'Tillförd energi'!$B$1:$AQ$1,0),FALSE)</f>
        <v>0.8</v>
      </c>
      <c r="AG272">
        <f>IFERROR(VLOOKUP(B272,Miljö!$B$1:$AC$550,MATCH("Köpt mängd produktionsspecifik fjärrvärme:",Miljö!$B$1:$AC$1,0),FALSE)/1,0)</f>
        <v>0</v>
      </c>
      <c r="AI272">
        <f t="shared" si="77"/>
        <v>47.8</v>
      </c>
      <c r="AJ272">
        <f t="shared" si="78"/>
        <v>47.8</v>
      </c>
      <c r="AK272">
        <f>IF(ISERROR(1/VLOOKUP($B272,Leveranser!$B$1:$S$500,MATCH("såld värme (gwh)",Leveranser!$B$1:$S$1,0),FALSE)),"",VLOOKUP($B272,Leveranser!$B$1:$S$500,MATCH("såld värme (gwh)",Leveranser!$B$1:$S$1,0),FALSE))</f>
        <v>38</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195">
        <f t="shared" si="79"/>
        <v>0.79497907949790803</v>
      </c>
      <c r="AP272" t="str">
        <f>IFERROR(VLOOKUP($B272,Miljövärden!$B$2:$H$550,7,FALSE),"Nej, saknas")</f>
        <v>Ja</v>
      </c>
      <c r="AQ272" t="str">
        <f>IFERROR(VLOOKUP($B272,Miljövärden!$B$2:$H$550,6,FALSE),"Nej, saknas")</f>
        <v>Ja</v>
      </c>
      <c r="AU272">
        <f t="shared" si="80"/>
        <v>0.8</v>
      </c>
      <c r="AV272">
        <f t="shared" si="81"/>
        <v>0</v>
      </c>
      <c r="AW272">
        <f t="shared" si="82"/>
        <v>35</v>
      </c>
      <c r="AX272">
        <f t="shared" si="83"/>
        <v>0</v>
      </c>
      <c r="AZ272">
        <f t="shared" si="84"/>
        <v>35</v>
      </c>
      <c r="BC272">
        <f t="shared" si="85"/>
        <v>4</v>
      </c>
      <c r="BD272">
        <f t="shared" si="86"/>
        <v>0</v>
      </c>
      <c r="BE272">
        <f t="shared" si="87"/>
        <v>35</v>
      </c>
      <c r="BF272">
        <f t="shared" si="88"/>
        <v>8</v>
      </c>
      <c r="BG272">
        <f t="shared" si="89"/>
        <v>0.8</v>
      </c>
      <c r="BH272">
        <f t="shared" si="90"/>
        <v>47.8</v>
      </c>
      <c r="BJ272" s="195">
        <f t="shared" si="91"/>
        <v>8.3682008368200847E-2</v>
      </c>
      <c r="BK272" s="195">
        <f t="shared" si="92"/>
        <v>0</v>
      </c>
      <c r="BL272" s="195">
        <f t="shared" si="93"/>
        <v>0.7322175732217574</v>
      </c>
      <c r="BM272" s="195">
        <f t="shared" si="94"/>
        <v>0.16736401673640169</v>
      </c>
      <c r="BN272" s="195">
        <f t="shared" si="95"/>
        <v>1.6736401673640169E-2</v>
      </c>
    </row>
    <row r="273" spans="1:66" x14ac:dyDescent="0.25">
      <c r="A273" s="2" t="s">
        <v>419</v>
      </c>
      <c r="B273" s="2" t="s">
        <v>430</v>
      </c>
      <c r="C273">
        <f>VLOOKUP($B273,'Tillförd energi'!$B$1:$AI$700,MATCH(C$1,'Tillförd energi'!$B$1:$AQ$1,0),FALSE)</f>
        <v>0</v>
      </c>
      <c r="D273">
        <f>VLOOKUP($B273,'Tillförd energi'!$B$1:$AI$700,MATCH(D$1,'Tillförd energi'!$B$1:$AQ$1,0),FALSE)</f>
        <v>0</v>
      </c>
      <c r="E273">
        <f>VLOOKUP($B273,'Tillförd energi'!$B$1:$AI$700,MATCH(E$1,'Tillförd energi'!$B$1:$AQ$1,0),FALSE)</f>
        <v>0</v>
      </c>
      <c r="F273">
        <f>VLOOKUP($B273,'Tillförd energi'!$B$1:$AI$700,MATCH(F$1,'Tillförd energi'!$B$1:$AQ$1,0),FALSE)</f>
        <v>0</v>
      </c>
      <c r="G273">
        <f>VLOOKUP($B273,'Tillförd energi'!$B$1:$AI$700,MATCH(G$1,'Tillförd energi'!$B$1:$AQ$1,0),FALSE)</f>
        <v>0</v>
      </c>
      <c r="H273">
        <f>VLOOKUP($B273,'Tillförd energi'!$B$1:$AI$700,MATCH(H$1,'Tillförd energi'!$B$1:$AQ$1,0),FALSE)</f>
        <v>0</v>
      </c>
      <c r="I273">
        <f>VLOOKUP($B273,'Tillförd energi'!$B$1:$AI$700,MATCH(I$1,'Tillförd energi'!$B$1:$AQ$1,0),FALSE)</f>
        <v>0</v>
      </c>
      <c r="J273">
        <f>VLOOKUP($B273,'Tillförd energi'!$B$1:$AI$700,MATCH(J$1,'Tillförd energi'!$B$1:$AQ$1,0),FALSE)</f>
        <v>0</v>
      </c>
      <c r="K273">
        <v>0</v>
      </c>
      <c r="L273">
        <f>VLOOKUP($B273,'Tillförd energi'!$B$1:$AI$700,MATCH(L$1,'Tillförd energi'!$B$1:$AQ$1,0),FALSE)</f>
        <v>0</v>
      </c>
      <c r="M273">
        <f>VLOOKUP($B273,'Tillförd energi'!$B$1:$AI$700,MATCH(M$1,'Tillförd energi'!$B$1:$AQ$1,0),FALSE)</f>
        <v>0</v>
      </c>
      <c r="N273">
        <f>VLOOKUP($B273,'Tillförd energi'!$B$1:$AI$700,MATCH(N$1,'Tillförd energi'!$B$1:$AQ$1,0),FALSE)</f>
        <v>0</v>
      </c>
      <c r="O273">
        <f>VLOOKUP($B273,'Tillförd energi'!$B$1:$AI$700,MATCH(O$1,'Tillförd energi'!$B$1:$AQ$1,0),FALSE)</f>
        <v>0</v>
      </c>
      <c r="P273">
        <f>VLOOKUP($B273,'Tillförd energi'!$B$1:$AI$700,MATCH(P$1,'Tillförd energi'!$B$1:$AQ$1,0),FALSE)</f>
        <v>0</v>
      </c>
      <c r="Q273">
        <f>VLOOKUP($B273,'Tillförd energi'!$B$1:$AI$700,MATCH(Q$1,'Tillförd energi'!$B$1:$AQ$1,0),FALSE)</f>
        <v>0</v>
      </c>
      <c r="R273">
        <f>VLOOKUP($B273,'Tillförd energi'!$B$1:$AI$700,MATCH(R$1,'Tillförd energi'!$B$1:$AQ$1,0),FALSE)</f>
        <v>0</v>
      </c>
      <c r="S273">
        <f>VLOOKUP($B273,'Tillförd energi'!$B$1:$AI$700,MATCH(S$1,'Tillförd energi'!$B$1:$AQ$1,0),FALSE)</f>
        <v>0</v>
      </c>
      <c r="T273">
        <f>VLOOKUP($B273,'Tillförd energi'!$B$1:$AI$700,MATCH(T$1,'Tillförd energi'!$B$1:$AQ$1,0),FALSE)</f>
        <v>0</v>
      </c>
      <c r="U273">
        <f>VLOOKUP($B273,'Tillförd energi'!$B$1:$AI$700,MATCH(U$1,'Tillförd energi'!$B$1:$AQ$1,0),FALSE)</f>
        <v>0</v>
      </c>
      <c r="V273">
        <f>VLOOKUP($B273,'Tillförd energi'!$B$1:$AI$700,MATCH(V$1,'Tillförd energi'!$B$1:$AQ$1,0),FALSE)</f>
        <v>0</v>
      </c>
      <c r="W273">
        <f>VLOOKUP($B273,'Tillförd energi'!$B$1:$AI$700,MATCH(W$1,'Tillförd energi'!$B$1:$AQ$1,0),FALSE)</f>
        <v>0</v>
      </c>
      <c r="X273">
        <f>VLOOKUP($B273,'Tillförd energi'!$B$1:$AI$700,MATCH(X$1,'Tillförd energi'!$B$1:$AQ$1,0),FALSE)</f>
        <v>0</v>
      </c>
      <c r="Y273">
        <f>VLOOKUP($B273,'Tillförd energi'!$B$1:$AI$700,MATCH(Y$1,'Tillförd energi'!$B$1:$AQ$1,0),FALSE)</f>
        <v>0</v>
      </c>
      <c r="Z273">
        <f>VLOOKUP($B273,'Tillförd energi'!$B$1:$AI$700,MATCH(Z$1,'Tillförd energi'!$B$1:$AQ$1,0),FALSE)</f>
        <v>0</v>
      </c>
      <c r="AA273">
        <f>VLOOKUP($B273,'Tillförd energi'!$B$1:$AI$700,MATCH(AA$1,'Tillförd energi'!$B$1:$AQ$1,0),FALSE)</f>
        <v>0</v>
      </c>
      <c r="AB273">
        <f>VLOOKUP($B273,'Tillförd energi'!$B$1:$AI$700,MATCH(AB$1,'Tillförd energi'!$B$1:$AQ$1,0),FALSE)</f>
        <v>0</v>
      </c>
      <c r="AC273">
        <f>VLOOKUP($B273,'Tillförd energi'!$B$1:$AI$700,MATCH(AC$1,'Tillförd energi'!$B$1:$AQ$1,0),FALSE)</f>
        <v>0</v>
      </c>
      <c r="AD273">
        <f>VLOOKUP($B273,'Tillförd energi'!$B$1:$AI$700,MATCH(AD$1,'Tillförd energi'!$B$1:$AQ$1,0),FALSE)</f>
        <v>0</v>
      </c>
      <c r="AE273">
        <f>VLOOKUP($B273,'Tillförd energi'!$B$1:$AI$700,MATCH(AE$1,'Tillförd energi'!$B$1:$AQ$1,0),FALSE)</f>
        <v>0</v>
      </c>
      <c r="AF273">
        <f>VLOOKUP($B273,'Tillförd energi'!$B$1:$AI$700,MATCH(AF$1,'Tillförd energi'!$B$1:$AQ$1,0),FALSE)</f>
        <v>0</v>
      </c>
      <c r="AG273">
        <f>IFERROR(VLOOKUP(B273,Miljö!$B$1:$AC$550,MATCH("Köpt mängd produktionsspecifik fjärrvärme:",Miljö!$B$1:$AC$1,0),FALSE)/1,0)</f>
        <v>0</v>
      </c>
      <c r="AI273">
        <f t="shared" si="77"/>
        <v>0</v>
      </c>
      <c r="AJ273">
        <f t="shared" si="78"/>
        <v>0</v>
      </c>
      <c r="AK273" t="str">
        <f>IF(ISERROR(1/VLOOKUP($B273,Leveranser!$B$1:$S$500,MATCH("såld värme (gwh)",Leveranser!$B$1:$S$1,0),FALSE)),"",VLOOKUP($B273,Leveranser!$B$1:$S$500,MATCH("såld värme (gwh)",Leveranser!$B$1:$S$1,0),FALSE))</f>
        <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195" t="str">
        <f t="shared" si="79"/>
        <v/>
      </c>
      <c r="AP273" t="str">
        <f>IFERROR(VLOOKUP($B273,Miljövärden!$B$2:$H$550,7,FALSE),"Nej, saknas")</f>
        <v>Nej</v>
      </c>
      <c r="AQ273" t="str">
        <f>IFERROR(VLOOKUP($B273,Miljövärden!$B$2:$H$550,6,FALSE),"Nej, saknas")</f>
        <v>Nej</v>
      </c>
      <c r="AU273">
        <f t="shared" si="80"/>
        <v>0</v>
      </c>
      <c r="AV273">
        <f t="shared" si="81"/>
        <v>0</v>
      </c>
      <c r="AW273">
        <f t="shared" si="82"/>
        <v>0</v>
      </c>
      <c r="AX273">
        <f t="shared" si="83"/>
        <v>0</v>
      </c>
      <c r="AZ273">
        <f t="shared" si="84"/>
        <v>0</v>
      </c>
      <c r="BC273">
        <f t="shared" si="85"/>
        <v>0</v>
      </c>
      <c r="BD273">
        <f t="shared" si="86"/>
        <v>0</v>
      </c>
      <c r="BE273">
        <f t="shared" si="87"/>
        <v>0</v>
      </c>
      <c r="BF273">
        <f t="shared" si="88"/>
        <v>0</v>
      </c>
      <c r="BG273">
        <f t="shared" si="89"/>
        <v>0</v>
      </c>
      <c r="BH273">
        <f t="shared" si="90"/>
        <v>0</v>
      </c>
      <c r="BJ273" s="195" t="e">
        <f t="shared" si="91"/>
        <v>#DIV/0!</v>
      </c>
      <c r="BK273" s="195" t="e">
        <f t="shared" si="92"/>
        <v>#DIV/0!</v>
      </c>
      <c r="BL273" s="195" t="e">
        <f t="shared" si="93"/>
        <v>#DIV/0!</v>
      </c>
      <c r="BM273" s="195" t="e">
        <f t="shared" si="94"/>
        <v>#DIV/0!</v>
      </c>
      <c r="BN273" s="195" t="e">
        <f t="shared" si="95"/>
        <v>#DIV/0!</v>
      </c>
    </row>
    <row r="274" spans="1:66" x14ac:dyDescent="0.25">
      <c r="A274" s="2" t="s">
        <v>419</v>
      </c>
      <c r="B274" s="2" t="s">
        <v>431</v>
      </c>
      <c r="C274">
        <f>VLOOKUP($B274,'Tillförd energi'!$B$1:$AI$700,MATCH(C$1,'Tillförd energi'!$B$1:$AQ$1,0),FALSE)</f>
        <v>0</v>
      </c>
      <c r="D274">
        <f>VLOOKUP($B274,'Tillförd energi'!$B$1:$AI$700,MATCH(D$1,'Tillförd energi'!$B$1:$AQ$1,0),FALSE)</f>
        <v>1</v>
      </c>
      <c r="E274">
        <f>VLOOKUP($B274,'Tillförd energi'!$B$1:$AI$700,MATCH(E$1,'Tillförd energi'!$B$1:$AQ$1,0),FALSE)</f>
        <v>0</v>
      </c>
      <c r="F274">
        <f>VLOOKUP($B274,'Tillförd energi'!$B$1:$AI$700,MATCH(F$1,'Tillförd energi'!$B$1:$AQ$1,0),FALSE)</f>
        <v>0</v>
      </c>
      <c r="G274">
        <f>VLOOKUP($B274,'Tillförd energi'!$B$1:$AI$700,MATCH(G$1,'Tillförd energi'!$B$1:$AQ$1,0),FALSE)</f>
        <v>0</v>
      </c>
      <c r="H274">
        <f>VLOOKUP($B274,'Tillförd energi'!$B$1:$AI$700,MATCH(H$1,'Tillförd energi'!$B$1:$AQ$1,0),FALSE)</f>
        <v>0</v>
      </c>
      <c r="I274">
        <f>VLOOKUP($B274,'Tillförd energi'!$B$1:$AI$700,MATCH(I$1,'Tillförd energi'!$B$1:$AQ$1,0),FALSE)</f>
        <v>0</v>
      </c>
      <c r="J274">
        <f>VLOOKUP($B274,'Tillförd energi'!$B$1:$AI$700,MATCH(J$1,'Tillförd energi'!$B$1:$AQ$1,0),FALSE)</f>
        <v>0</v>
      </c>
      <c r="K274">
        <v>0</v>
      </c>
      <c r="L274">
        <f>VLOOKUP($B274,'Tillförd energi'!$B$1:$AI$700,MATCH(L$1,'Tillförd energi'!$B$1:$AQ$1,0),FALSE)</f>
        <v>0</v>
      </c>
      <c r="M274">
        <f>VLOOKUP($B274,'Tillförd energi'!$B$1:$AI$700,MATCH(M$1,'Tillförd energi'!$B$1:$AQ$1,0),FALSE)</f>
        <v>6</v>
      </c>
      <c r="N274">
        <f>VLOOKUP($B274,'Tillförd energi'!$B$1:$AI$700,MATCH(N$1,'Tillförd energi'!$B$1:$AQ$1,0),FALSE)</f>
        <v>0</v>
      </c>
      <c r="O274">
        <f>VLOOKUP($B274,'Tillförd energi'!$B$1:$AI$700,MATCH(O$1,'Tillförd energi'!$B$1:$AQ$1,0),FALSE)</f>
        <v>1</v>
      </c>
      <c r="P274">
        <f>VLOOKUP($B274,'Tillförd energi'!$B$1:$AI$700,MATCH(P$1,'Tillförd energi'!$B$1:$AQ$1,0),FALSE)</f>
        <v>16</v>
      </c>
      <c r="Q274">
        <f>VLOOKUP($B274,'Tillförd energi'!$B$1:$AI$700,MATCH(Q$1,'Tillförd energi'!$B$1:$AQ$1,0),FALSE)</f>
        <v>0</v>
      </c>
      <c r="R274">
        <f>VLOOKUP($B274,'Tillförd energi'!$B$1:$AI$700,MATCH(R$1,'Tillförd energi'!$B$1:$AQ$1,0),FALSE)</f>
        <v>0</v>
      </c>
      <c r="S274">
        <f>VLOOKUP($B274,'Tillförd energi'!$B$1:$AI$700,MATCH(S$1,'Tillförd energi'!$B$1:$AQ$1,0),FALSE)</f>
        <v>0</v>
      </c>
      <c r="T274">
        <f>VLOOKUP($B274,'Tillförd energi'!$B$1:$AI$700,MATCH(T$1,'Tillförd energi'!$B$1:$AQ$1,0),FALSE)</f>
        <v>0</v>
      </c>
      <c r="U274">
        <f>VLOOKUP($B274,'Tillförd energi'!$B$1:$AI$700,MATCH(U$1,'Tillförd energi'!$B$1:$AQ$1,0),FALSE)</f>
        <v>0</v>
      </c>
      <c r="V274">
        <f>VLOOKUP($B274,'Tillförd energi'!$B$1:$AI$700,MATCH(V$1,'Tillförd energi'!$B$1:$AQ$1,0),FALSE)</f>
        <v>0</v>
      </c>
      <c r="W274">
        <f>VLOOKUP($B274,'Tillförd energi'!$B$1:$AI$700,MATCH(W$1,'Tillförd energi'!$B$1:$AQ$1,0),FALSE)</f>
        <v>0</v>
      </c>
      <c r="X274">
        <f>VLOOKUP($B274,'Tillförd energi'!$B$1:$AI$700,MATCH(X$1,'Tillförd energi'!$B$1:$AQ$1,0),FALSE)</f>
        <v>0</v>
      </c>
      <c r="Y274">
        <f>VLOOKUP($B274,'Tillförd energi'!$B$1:$AI$700,MATCH(Y$1,'Tillförd energi'!$B$1:$AQ$1,0),FALSE)</f>
        <v>0</v>
      </c>
      <c r="Z274">
        <f>VLOOKUP($B274,'Tillförd energi'!$B$1:$AI$700,MATCH(Z$1,'Tillförd energi'!$B$1:$AQ$1,0),FALSE)</f>
        <v>0</v>
      </c>
      <c r="AA274">
        <f>VLOOKUP($B274,'Tillförd energi'!$B$1:$AI$700,MATCH(AA$1,'Tillförd energi'!$B$1:$AQ$1,0),FALSE)</f>
        <v>0</v>
      </c>
      <c r="AB274">
        <f>VLOOKUP($B274,'Tillförd energi'!$B$1:$AI$700,MATCH(AB$1,'Tillförd energi'!$B$1:$AQ$1,0),FALSE)</f>
        <v>0</v>
      </c>
      <c r="AC274">
        <f>VLOOKUP($B274,'Tillförd energi'!$B$1:$AI$700,MATCH(AC$1,'Tillförd energi'!$B$1:$AQ$1,0),FALSE)</f>
        <v>0</v>
      </c>
      <c r="AD274">
        <f>VLOOKUP($B274,'Tillförd energi'!$B$1:$AI$700,MATCH(AD$1,'Tillförd energi'!$B$1:$AQ$1,0),FALSE)</f>
        <v>0</v>
      </c>
      <c r="AE274">
        <f>VLOOKUP($B274,'Tillförd energi'!$B$1:$AI$700,MATCH(AE$1,'Tillförd energi'!$B$1:$AQ$1,0),FALSE)</f>
        <v>0</v>
      </c>
      <c r="AF274">
        <f>VLOOKUP($B274,'Tillförd energi'!$B$1:$AI$700,MATCH(AF$1,'Tillförd energi'!$B$1:$AQ$1,0),FALSE)</f>
        <v>0.5</v>
      </c>
      <c r="AG274">
        <f>IFERROR(VLOOKUP(B274,Miljö!$B$1:$AC$550,MATCH("Köpt mängd produktionsspecifik fjärrvärme:",Miljö!$B$1:$AC$1,0),FALSE)/1,0)</f>
        <v>0</v>
      </c>
      <c r="AI274">
        <f t="shared" si="77"/>
        <v>24.5</v>
      </c>
      <c r="AJ274">
        <f t="shared" si="78"/>
        <v>24.5</v>
      </c>
      <c r="AK274">
        <f>IF(ISERROR(1/VLOOKUP($B274,Leveranser!$B$1:$S$500,MATCH("såld värme (gwh)",Leveranser!$B$1:$S$1,0),FALSE)),"",VLOOKUP($B274,Leveranser!$B$1:$S$500,MATCH("såld värme (gwh)",Leveranser!$B$1:$S$1,0),FALSE))</f>
        <v>22</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195">
        <f t="shared" si="79"/>
        <v>0.89795918367346939</v>
      </c>
      <c r="AP274" t="str">
        <f>IFERROR(VLOOKUP($B274,Miljövärden!$B$2:$H$550,7,FALSE),"Nej, saknas")</f>
        <v>Ja</v>
      </c>
      <c r="AQ274" t="str">
        <f>IFERROR(VLOOKUP($B274,Miljövärden!$B$2:$H$550,6,FALSE),"Nej, saknas")</f>
        <v>Nej</v>
      </c>
      <c r="AU274">
        <f t="shared" si="80"/>
        <v>0.5</v>
      </c>
      <c r="AV274">
        <f t="shared" si="81"/>
        <v>0</v>
      </c>
      <c r="AW274">
        <f t="shared" si="82"/>
        <v>23</v>
      </c>
      <c r="AX274">
        <f t="shared" si="83"/>
        <v>0</v>
      </c>
      <c r="AZ274">
        <f t="shared" si="84"/>
        <v>23</v>
      </c>
      <c r="BC274">
        <f t="shared" si="85"/>
        <v>1</v>
      </c>
      <c r="BD274">
        <f t="shared" si="86"/>
        <v>0</v>
      </c>
      <c r="BE274">
        <f t="shared" si="87"/>
        <v>23</v>
      </c>
      <c r="BF274">
        <f t="shared" si="88"/>
        <v>0</v>
      </c>
      <c r="BG274">
        <f t="shared" si="89"/>
        <v>0.5</v>
      </c>
      <c r="BH274">
        <f t="shared" si="90"/>
        <v>24.5</v>
      </c>
      <c r="BJ274" s="195">
        <f t="shared" si="91"/>
        <v>4.0816326530612242E-2</v>
      </c>
      <c r="BK274" s="195">
        <f t="shared" si="92"/>
        <v>0</v>
      </c>
      <c r="BL274" s="195">
        <f t="shared" si="93"/>
        <v>0.93877551020408168</v>
      </c>
      <c r="BM274" s="195">
        <f t="shared" si="94"/>
        <v>0</v>
      </c>
      <c r="BN274" s="195">
        <f t="shared" si="95"/>
        <v>2.0408163265306121E-2</v>
      </c>
    </row>
    <row r="275" spans="1:66" x14ac:dyDescent="0.25">
      <c r="A275" s="2" t="s">
        <v>419</v>
      </c>
      <c r="B275" s="2" t="s">
        <v>432</v>
      </c>
      <c r="C275">
        <f>VLOOKUP($B275,'Tillförd energi'!$B$1:$AI$700,MATCH(C$1,'Tillförd energi'!$B$1:$AQ$1,0),FALSE)</f>
        <v>0</v>
      </c>
      <c r="D275">
        <f>VLOOKUP($B275,'Tillförd energi'!$B$1:$AI$700,MATCH(D$1,'Tillförd energi'!$B$1:$AQ$1,0),FALSE)</f>
        <v>0</v>
      </c>
      <c r="E275">
        <f>VLOOKUP($B275,'Tillförd energi'!$B$1:$AI$700,MATCH(E$1,'Tillförd energi'!$B$1:$AQ$1,0),FALSE)</f>
        <v>0</v>
      </c>
      <c r="F275">
        <f>VLOOKUP($B275,'Tillförd energi'!$B$1:$AI$700,MATCH(F$1,'Tillförd energi'!$B$1:$AQ$1,0),FALSE)</f>
        <v>0</v>
      </c>
      <c r="G275">
        <f>VLOOKUP($B275,'Tillförd energi'!$B$1:$AI$700,MATCH(G$1,'Tillförd energi'!$B$1:$AQ$1,0),FALSE)</f>
        <v>0</v>
      </c>
      <c r="H275">
        <f>VLOOKUP($B275,'Tillförd energi'!$B$1:$AI$700,MATCH(H$1,'Tillförd energi'!$B$1:$AQ$1,0),FALSE)</f>
        <v>0</v>
      </c>
      <c r="I275">
        <f>VLOOKUP($B275,'Tillförd energi'!$B$1:$AI$700,MATCH(I$1,'Tillförd energi'!$B$1:$AQ$1,0),FALSE)</f>
        <v>0</v>
      </c>
      <c r="J275">
        <f>VLOOKUP($B275,'Tillförd energi'!$B$1:$AI$700,MATCH(J$1,'Tillförd energi'!$B$1:$AQ$1,0),FALSE)</f>
        <v>0</v>
      </c>
      <c r="K275">
        <v>0</v>
      </c>
      <c r="L275">
        <f>VLOOKUP($B275,'Tillförd energi'!$B$1:$AI$700,MATCH(L$1,'Tillförd energi'!$B$1:$AQ$1,0),FALSE)</f>
        <v>0</v>
      </c>
      <c r="M275">
        <f>VLOOKUP($B275,'Tillförd energi'!$B$1:$AI$700,MATCH(M$1,'Tillförd energi'!$B$1:$AQ$1,0),FALSE)</f>
        <v>0</v>
      </c>
      <c r="N275">
        <f>VLOOKUP($B275,'Tillförd energi'!$B$1:$AI$700,MATCH(N$1,'Tillförd energi'!$B$1:$AQ$1,0),FALSE)</f>
        <v>0</v>
      </c>
      <c r="O275">
        <f>VLOOKUP($B275,'Tillförd energi'!$B$1:$AI$700,MATCH(O$1,'Tillförd energi'!$B$1:$AQ$1,0),FALSE)</f>
        <v>0</v>
      </c>
      <c r="P275">
        <f>VLOOKUP($B275,'Tillförd energi'!$B$1:$AI$700,MATCH(P$1,'Tillförd energi'!$B$1:$AQ$1,0),FALSE)</f>
        <v>0</v>
      </c>
      <c r="Q275">
        <f>VLOOKUP($B275,'Tillförd energi'!$B$1:$AI$700,MATCH(Q$1,'Tillförd energi'!$B$1:$AQ$1,0),FALSE)</f>
        <v>0</v>
      </c>
      <c r="R275">
        <f>VLOOKUP($B275,'Tillförd energi'!$B$1:$AI$700,MATCH(R$1,'Tillförd energi'!$B$1:$AQ$1,0),FALSE)</f>
        <v>0</v>
      </c>
      <c r="S275">
        <f>VLOOKUP($B275,'Tillförd energi'!$B$1:$AI$700,MATCH(S$1,'Tillförd energi'!$B$1:$AQ$1,0),FALSE)</f>
        <v>0</v>
      </c>
      <c r="T275">
        <f>VLOOKUP($B275,'Tillförd energi'!$B$1:$AI$700,MATCH(T$1,'Tillförd energi'!$B$1:$AQ$1,0),FALSE)</f>
        <v>0</v>
      </c>
      <c r="U275">
        <f>VLOOKUP($B275,'Tillförd energi'!$B$1:$AI$700,MATCH(U$1,'Tillförd energi'!$B$1:$AQ$1,0),FALSE)</f>
        <v>0</v>
      </c>
      <c r="V275">
        <f>VLOOKUP($B275,'Tillförd energi'!$B$1:$AI$700,MATCH(V$1,'Tillförd energi'!$B$1:$AQ$1,0),FALSE)</f>
        <v>0</v>
      </c>
      <c r="W275">
        <f>VLOOKUP($B275,'Tillförd energi'!$B$1:$AI$700,MATCH(W$1,'Tillförd energi'!$B$1:$AQ$1,0),FALSE)</f>
        <v>0</v>
      </c>
      <c r="X275">
        <f>VLOOKUP($B275,'Tillförd energi'!$B$1:$AI$700,MATCH(X$1,'Tillförd energi'!$B$1:$AQ$1,0),FALSE)</f>
        <v>0</v>
      </c>
      <c r="Y275">
        <f>VLOOKUP($B275,'Tillförd energi'!$B$1:$AI$700,MATCH(Y$1,'Tillförd energi'!$B$1:$AQ$1,0),FALSE)</f>
        <v>0</v>
      </c>
      <c r="Z275">
        <f>VLOOKUP($B275,'Tillförd energi'!$B$1:$AI$700,MATCH(Z$1,'Tillförd energi'!$B$1:$AQ$1,0),FALSE)</f>
        <v>0</v>
      </c>
      <c r="AA275">
        <f>VLOOKUP($B275,'Tillförd energi'!$B$1:$AI$700,MATCH(AA$1,'Tillförd energi'!$B$1:$AQ$1,0),FALSE)</f>
        <v>0</v>
      </c>
      <c r="AB275">
        <f>VLOOKUP($B275,'Tillförd energi'!$B$1:$AI$700,MATCH(AB$1,'Tillförd energi'!$B$1:$AQ$1,0),FALSE)</f>
        <v>0</v>
      </c>
      <c r="AC275">
        <f>VLOOKUP($B275,'Tillförd energi'!$B$1:$AI$700,MATCH(AC$1,'Tillförd energi'!$B$1:$AQ$1,0),FALSE)</f>
        <v>0</v>
      </c>
      <c r="AD275">
        <f>VLOOKUP($B275,'Tillförd energi'!$B$1:$AI$700,MATCH(AD$1,'Tillförd energi'!$B$1:$AQ$1,0),FALSE)</f>
        <v>0</v>
      </c>
      <c r="AE275">
        <f>VLOOKUP($B275,'Tillförd energi'!$B$1:$AI$700,MATCH(AE$1,'Tillförd energi'!$B$1:$AQ$1,0),FALSE)</f>
        <v>0</v>
      </c>
      <c r="AF275">
        <f>VLOOKUP($B275,'Tillförd energi'!$B$1:$AI$700,MATCH(AF$1,'Tillförd energi'!$B$1:$AQ$1,0),FALSE)</f>
        <v>0</v>
      </c>
      <c r="AG275">
        <f>IFERROR(VLOOKUP(B275,Miljö!$B$1:$AC$550,MATCH("Köpt mängd produktionsspecifik fjärrvärme:",Miljö!$B$1:$AC$1,0),FALSE)/1,0)</f>
        <v>0</v>
      </c>
      <c r="AI275">
        <f t="shared" si="77"/>
        <v>0</v>
      </c>
      <c r="AJ275">
        <f t="shared" si="78"/>
        <v>0</v>
      </c>
      <c r="AK275" t="str">
        <f>IF(ISERROR(1/VLOOKUP($B275,Leveranser!$B$1:$S$500,MATCH("såld värme (gwh)",Leveranser!$B$1:$S$1,0),FALSE)),"",VLOOKUP($B275,Leveranser!$B$1:$S$500,MATCH("såld värme (gwh)",Leveranser!$B$1:$S$1,0),FALSE))</f>
        <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195" t="str">
        <f t="shared" si="79"/>
        <v/>
      </c>
      <c r="AP275" t="str">
        <f>IFERROR(VLOOKUP($B275,Miljövärden!$B$2:$H$550,7,FALSE),"Nej, saknas")</f>
        <v>Nej</v>
      </c>
      <c r="AQ275" t="str">
        <f>IFERROR(VLOOKUP($B275,Miljövärden!$B$2:$H$550,6,FALSE),"Nej, saknas")</f>
        <v>Nej</v>
      </c>
      <c r="AU275">
        <f t="shared" si="80"/>
        <v>0</v>
      </c>
      <c r="AV275">
        <f t="shared" si="81"/>
        <v>0</v>
      </c>
      <c r="AW275">
        <f t="shared" si="82"/>
        <v>0</v>
      </c>
      <c r="AX275">
        <f t="shared" si="83"/>
        <v>0</v>
      </c>
      <c r="AZ275">
        <f t="shared" si="84"/>
        <v>0</v>
      </c>
      <c r="BC275">
        <f t="shared" si="85"/>
        <v>0</v>
      </c>
      <c r="BD275">
        <f t="shared" si="86"/>
        <v>0</v>
      </c>
      <c r="BE275">
        <f t="shared" si="87"/>
        <v>0</v>
      </c>
      <c r="BF275">
        <f t="shared" si="88"/>
        <v>0</v>
      </c>
      <c r="BG275">
        <f t="shared" si="89"/>
        <v>0</v>
      </c>
      <c r="BH275">
        <f t="shared" si="90"/>
        <v>0</v>
      </c>
      <c r="BJ275" s="195" t="e">
        <f t="shared" si="91"/>
        <v>#DIV/0!</v>
      </c>
      <c r="BK275" s="195" t="e">
        <f t="shared" si="92"/>
        <v>#DIV/0!</v>
      </c>
      <c r="BL275" s="195" t="e">
        <f t="shared" si="93"/>
        <v>#DIV/0!</v>
      </c>
      <c r="BM275" s="195" t="e">
        <f t="shared" si="94"/>
        <v>#DIV/0!</v>
      </c>
      <c r="BN275" s="195" t="e">
        <f t="shared" si="95"/>
        <v>#DIV/0!</v>
      </c>
    </row>
    <row r="276" spans="1:66" x14ac:dyDescent="0.25">
      <c r="A276" s="2" t="s">
        <v>419</v>
      </c>
      <c r="B276" s="2" t="s">
        <v>20</v>
      </c>
      <c r="C276">
        <f>VLOOKUP($B276,'Tillförd energi'!$B$1:$AI$700,MATCH(C$1,'Tillförd energi'!$B$1:$AQ$1,0),FALSE)</f>
        <v>0</v>
      </c>
      <c r="D276">
        <f>VLOOKUP($B276,'Tillförd energi'!$B$1:$AI$700,MATCH(D$1,'Tillförd energi'!$B$1:$AQ$1,0),FALSE)</f>
        <v>0</v>
      </c>
      <c r="E276">
        <f>VLOOKUP($B276,'Tillförd energi'!$B$1:$AI$700,MATCH(E$1,'Tillförd energi'!$B$1:$AQ$1,0),FALSE)</f>
        <v>0</v>
      </c>
      <c r="F276">
        <f>VLOOKUP($B276,'Tillförd energi'!$B$1:$AI$700,MATCH(F$1,'Tillförd energi'!$B$1:$AQ$1,0),FALSE)</f>
        <v>0</v>
      </c>
      <c r="G276">
        <f>VLOOKUP($B276,'Tillförd energi'!$B$1:$AI$700,MATCH(G$1,'Tillförd energi'!$B$1:$AQ$1,0),FALSE)</f>
        <v>0</v>
      </c>
      <c r="H276">
        <f>VLOOKUP($B276,'Tillförd energi'!$B$1:$AI$700,MATCH(H$1,'Tillförd energi'!$B$1:$AQ$1,0),FALSE)</f>
        <v>0</v>
      </c>
      <c r="I276">
        <f>VLOOKUP($B276,'Tillförd energi'!$B$1:$AI$700,MATCH(I$1,'Tillförd energi'!$B$1:$AQ$1,0),FALSE)</f>
        <v>0</v>
      </c>
      <c r="J276">
        <f>VLOOKUP($B276,'Tillförd energi'!$B$1:$AI$700,MATCH(J$1,'Tillförd energi'!$B$1:$AQ$1,0),FALSE)</f>
        <v>0</v>
      </c>
      <c r="K276">
        <v>0</v>
      </c>
      <c r="L276">
        <f>VLOOKUP($B276,'Tillförd energi'!$B$1:$AI$700,MATCH(L$1,'Tillförd energi'!$B$1:$AQ$1,0),FALSE)</f>
        <v>0</v>
      </c>
      <c r="M276">
        <f>VLOOKUP($B276,'Tillförd energi'!$B$1:$AI$700,MATCH(M$1,'Tillförd energi'!$B$1:$AQ$1,0),FALSE)</f>
        <v>0</v>
      </c>
      <c r="N276">
        <f>VLOOKUP($B276,'Tillförd energi'!$B$1:$AI$700,MATCH(N$1,'Tillförd energi'!$B$1:$AQ$1,0),FALSE)</f>
        <v>0</v>
      </c>
      <c r="O276">
        <f>VLOOKUP($B276,'Tillförd energi'!$B$1:$AI$700,MATCH(O$1,'Tillförd energi'!$B$1:$AQ$1,0),FALSE)</f>
        <v>0</v>
      </c>
      <c r="P276">
        <f>VLOOKUP($B276,'Tillförd energi'!$B$1:$AI$700,MATCH(P$1,'Tillförd energi'!$B$1:$AQ$1,0),FALSE)</f>
        <v>0</v>
      </c>
      <c r="Q276">
        <f>VLOOKUP($B276,'Tillförd energi'!$B$1:$AI$700,MATCH(Q$1,'Tillförd energi'!$B$1:$AQ$1,0),FALSE)</f>
        <v>0</v>
      </c>
      <c r="R276">
        <f>VLOOKUP($B276,'Tillförd energi'!$B$1:$AI$700,MATCH(R$1,'Tillförd energi'!$B$1:$AQ$1,0),FALSE)</f>
        <v>0</v>
      </c>
      <c r="S276">
        <f>VLOOKUP($B276,'Tillförd energi'!$B$1:$AI$700,MATCH(S$1,'Tillförd energi'!$B$1:$AQ$1,0),FALSE)</f>
        <v>0</v>
      </c>
      <c r="T276">
        <f>VLOOKUP($B276,'Tillförd energi'!$B$1:$AI$700,MATCH(T$1,'Tillförd energi'!$B$1:$AQ$1,0),FALSE)</f>
        <v>0</v>
      </c>
      <c r="U276">
        <f>VLOOKUP($B276,'Tillförd energi'!$B$1:$AI$700,MATCH(U$1,'Tillförd energi'!$B$1:$AQ$1,0),FALSE)</f>
        <v>0</v>
      </c>
      <c r="V276">
        <f>VLOOKUP($B276,'Tillförd energi'!$B$1:$AI$700,MATCH(V$1,'Tillförd energi'!$B$1:$AQ$1,0),FALSE)</f>
        <v>0</v>
      </c>
      <c r="W276">
        <f>VLOOKUP($B276,'Tillförd energi'!$B$1:$AI$700,MATCH(W$1,'Tillförd energi'!$B$1:$AQ$1,0),FALSE)</f>
        <v>0</v>
      </c>
      <c r="X276">
        <f>VLOOKUP($B276,'Tillförd energi'!$B$1:$AI$700,MATCH(X$1,'Tillförd energi'!$B$1:$AQ$1,0),FALSE)</f>
        <v>0</v>
      </c>
      <c r="Y276">
        <f>VLOOKUP($B276,'Tillförd energi'!$B$1:$AI$700,MATCH(Y$1,'Tillförd energi'!$B$1:$AQ$1,0),FALSE)</f>
        <v>0</v>
      </c>
      <c r="Z276">
        <f>VLOOKUP($B276,'Tillförd energi'!$B$1:$AI$700,MATCH(Z$1,'Tillförd energi'!$B$1:$AQ$1,0),FALSE)</f>
        <v>0</v>
      </c>
      <c r="AA276">
        <f>VLOOKUP($B276,'Tillförd energi'!$B$1:$AI$700,MATCH(AA$1,'Tillförd energi'!$B$1:$AQ$1,0),FALSE)</f>
        <v>0</v>
      </c>
      <c r="AB276">
        <f>VLOOKUP($B276,'Tillförd energi'!$B$1:$AI$700,MATCH(AB$1,'Tillförd energi'!$B$1:$AQ$1,0),FALSE)</f>
        <v>0</v>
      </c>
      <c r="AC276">
        <f>VLOOKUP($B276,'Tillförd energi'!$B$1:$AI$700,MATCH(AC$1,'Tillförd energi'!$B$1:$AQ$1,0),FALSE)</f>
        <v>0</v>
      </c>
      <c r="AD276">
        <f>VLOOKUP($B276,'Tillförd energi'!$B$1:$AI$700,MATCH(AD$1,'Tillförd energi'!$B$1:$AQ$1,0),FALSE)</f>
        <v>0</v>
      </c>
      <c r="AE276">
        <f>VLOOKUP($B276,'Tillförd energi'!$B$1:$AI$700,MATCH(AE$1,'Tillförd energi'!$B$1:$AQ$1,0),FALSE)</f>
        <v>0</v>
      </c>
      <c r="AF276">
        <f>VLOOKUP($B276,'Tillförd energi'!$B$1:$AI$700,MATCH(AF$1,'Tillförd energi'!$B$1:$AQ$1,0),FALSE)</f>
        <v>0</v>
      </c>
      <c r="AG276">
        <f>IFERROR(VLOOKUP(B276,Miljö!$B$1:$AC$550,MATCH("Köpt mängd produktionsspecifik fjärrvärme:",Miljö!$B$1:$AC$1,0),FALSE)/1,0)</f>
        <v>0</v>
      </c>
      <c r="AI276">
        <f t="shared" si="77"/>
        <v>0</v>
      </c>
      <c r="AJ276">
        <f t="shared" si="78"/>
        <v>0</v>
      </c>
      <c r="AK276" t="str">
        <f>IF(ISERROR(1/VLOOKUP($B276,Leveranser!$B$1:$S$500,MATCH("såld värme (gwh)",Leveranser!$B$1:$S$1,0),FALSE)),"",VLOOKUP($B276,Leveranser!$B$1:$S$500,MATCH("såld värme (gwh)",Leveranser!$B$1:$S$1,0),FALSE))</f>
        <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195" t="str">
        <f t="shared" si="79"/>
        <v/>
      </c>
      <c r="AP276" t="str">
        <f>IFERROR(VLOOKUP($B276,Miljövärden!$B$2:$H$550,7,FALSE),"Nej, saknas")</f>
        <v>Nej</v>
      </c>
      <c r="AQ276" t="str">
        <f>IFERROR(VLOOKUP($B276,Miljövärden!$B$2:$H$550,6,FALSE),"Nej, saknas")</f>
        <v>Nej</v>
      </c>
      <c r="AU276">
        <f t="shared" si="80"/>
        <v>0</v>
      </c>
      <c r="AV276">
        <f t="shared" si="81"/>
        <v>0</v>
      </c>
      <c r="AW276">
        <f t="shared" si="82"/>
        <v>0</v>
      </c>
      <c r="AX276">
        <f t="shared" si="83"/>
        <v>0</v>
      </c>
      <c r="AZ276">
        <f t="shared" si="84"/>
        <v>0</v>
      </c>
      <c r="BC276">
        <f t="shared" si="85"/>
        <v>0</v>
      </c>
      <c r="BD276">
        <f t="shared" si="86"/>
        <v>0</v>
      </c>
      <c r="BE276">
        <f t="shared" si="87"/>
        <v>0</v>
      </c>
      <c r="BF276">
        <f t="shared" si="88"/>
        <v>0</v>
      </c>
      <c r="BG276">
        <f t="shared" si="89"/>
        <v>0</v>
      </c>
      <c r="BH276">
        <f t="shared" si="90"/>
        <v>0</v>
      </c>
      <c r="BJ276" s="195" t="e">
        <f t="shared" si="91"/>
        <v>#DIV/0!</v>
      </c>
      <c r="BK276" s="195" t="e">
        <f t="shared" si="92"/>
        <v>#DIV/0!</v>
      </c>
      <c r="BL276" s="195" t="e">
        <f t="shared" si="93"/>
        <v>#DIV/0!</v>
      </c>
      <c r="BM276" s="195" t="e">
        <f t="shared" si="94"/>
        <v>#DIV/0!</v>
      </c>
      <c r="BN276" s="195" t="e">
        <f t="shared" si="95"/>
        <v>#DIV/0!</v>
      </c>
    </row>
    <row r="277" spans="1:66" x14ac:dyDescent="0.25">
      <c r="A277" s="2" t="s">
        <v>433</v>
      </c>
      <c r="B277" s="2" t="s">
        <v>434</v>
      </c>
      <c r="C277">
        <f>VLOOKUP($B277,'Tillförd energi'!$B$1:$AI$700,MATCH(C$1,'Tillförd energi'!$B$1:$AQ$1,0),FALSE)</f>
        <v>0</v>
      </c>
      <c r="D277">
        <f>VLOOKUP($B277,'Tillförd energi'!$B$1:$AI$700,MATCH(D$1,'Tillförd energi'!$B$1:$AQ$1,0),FALSE)</f>
        <v>0.1</v>
      </c>
      <c r="E277">
        <f>VLOOKUP($B277,'Tillförd energi'!$B$1:$AI$700,MATCH(E$1,'Tillförd energi'!$B$1:$AQ$1,0),FALSE)</f>
        <v>0</v>
      </c>
      <c r="F277">
        <f>VLOOKUP($B277,'Tillförd energi'!$B$1:$AI$700,MATCH(F$1,'Tillförd energi'!$B$1:$AQ$1,0),FALSE)</f>
        <v>0</v>
      </c>
      <c r="G277">
        <f>VLOOKUP($B277,'Tillförd energi'!$B$1:$AI$700,MATCH(G$1,'Tillförd energi'!$B$1:$AQ$1,0),FALSE)</f>
        <v>0</v>
      </c>
      <c r="H277">
        <f>VLOOKUP($B277,'Tillförd energi'!$B$1:$AI$700,MATCH(H$1,'Tillförd energi'!$B$1:$AQ$1,0),FALSE)</f>
        <v>0</v>
      </c>
      <c r="I277">
        <f>VLOOKUP($B277,'Tillförd energi'!$B$1:$AI$700,MATCH(I$1,'Tillförd energi'!$B$1:$AQ$1,0),FALSE)</f>
        <v>0</v>
      </c>
      <c r="J277">
        <f>VLOOKUP($B277,'Tillförd energi'!$B$1:$AI$700,MATCH(J$1,'Tillförd energi'!$B$1:$AQ$1,0),FALSE)</f>
        <v>0</v>
      </c>
      <c r="K277">
        <v>0</v>
      </c>
      <c r="L277">
        <f>VLOOKUP($B277,'Tillförd energi'!$B$1:$AI$700,MATCH(L$1,'Tillförd energi'!$B$1:$AQ$1,0),FALSE)</f>
        <v>0</v>
      </c>
      <c r="M277">
        <f>VLOOKUP($B277,'Tillförd energi'!$B$1:$AI$700,MATCH(M$1,'Tillförd energi'!$B$1:$AQ$1,0),FALSE)</f>
        <v>5.6</v>
      </c>
      <c r="N277">
        <f>VLOOKUP($B277,'Tillförd energi'!$B$1:$AI$700,MATCH(N$1,'Tillförd energi'!$B$1:$AQ$1,0),FALSE)</f>
        <v>5.6</v>
      </c>
      <c r="O277">
        <f>VLOOKUP($B277,'Tillförd energi'!$B$1:$AI$700,MATCH(O$1,'Tillförd energi'!$B$1:$AQ$1,0),FALSE)</f>
        <v>1.9</v>
      </c>
      <c r="P277">
        <f>VLOOKUP($B277,'Tillförd energi'!$B$1:$AI$700,MATCH(P$1,'Tillförd energi'!$B$1:$AQ$1,0),FALSE)</f>
        <v>5.6</v>
      </c>
      <c r="Q277">
        <f>VLOOKUP($B277,'Tillförd energi'!$B$1:$AI$700,MATCH(Q$1,'Tillförd energi'!$B$1:$AQ$1,0),FALSE)</f>
        <v>0</v>
      </c>
      <c r="R277">
        <f>VLOOKUP($B277,'Tillförd energi'!$B$1:$AI$700,MATCH(R$1,'Tillförd energi'!$B$1:$AQ$1,0),FALSE)</f>
        <v>1.8</v>
      </c>
      <c r="S277">
        <f>VLOOKUP($B277,'Tillförd energi'!$B$1:$AI$700,MATCH(S$1,'Tillförd energi'!$B$1:$AQ$1,0),FALSE)</f>
        <v>0</v>
      </c>
      <c r="T277">
        <f>VLOOKUP($B277,'Tillförd energi'!$B$1:$AI$700,MATCH(T$1,'Tillförd energi'!$B$1:$AQ$1,0),FALSE)</f>
        <v>0</v>
      </c>
      <c r="U277">
        <f>VLOOKUP($B277,'Tillförd energi'!$B$1:$AI$700,MATCH(U$1,'Tillförd energi'!$B$1:$AQ$1,0),FALSE)</f>
        <v>0</v>
      </c>
      <c r="V277">
        <f>VLOOKUP($B277,'Tillförd energi'!$B$1:$AI$700,MATCH(V$1,'Tillförd energi'!$B$1:$AQ$1,0),FALSE)</f>
        <v>0</v>
      </c>
      <c r="W277">
        <f>VLOOKUP($B277,'Tillförd energi'!$B$1:$AI$700,MATCH(W$1,'Tillförd energi'!$B$1:$AQ$1,0),FALSE)</f>
        <v>0</v>
      </c>
      <c r="X277">
        <f>VLOOKUP($B277,'Tillförd energi'!$B$1:$AI$700,MATCH(X$1,'Tillförd energi'!$B$1:$AQ$1,0),FALSE)</f>
        <v>0</v>
      </c>
      <c r="Y277">
        <f>VLOOKUP($B277,'Tillförd energi'!$B$1:$AI$700,MATCH(Y$1,'Tillförd energi'!$B$1:$AQ$1,0),FALSE)</f>
        <v>0</v>
      </c>
      <c r="Z277">
        <f>VLOOKUP($B277,'Tillförd energi'!$B$1:$AI$700,MATCH(Z$1,'Tillförd energi'!$B$1:$AQ$1,0),FALSE)</f>
        <v>0</v>
      </c>
      <c r="AA277">
        <f>VLOOKUP($B277,'Tillförd energi'!$B$1:$AI$700,MATCH(AA$1,'Tillförd energi'!$B$1:$AQ$1,0),FALSE)</f>
        <v>0</v>
      </c>
      <c r="AB277">
        <f>VLOOKUP($B277,'Tillförd energi'!$B$1:$AI$700,MATCH(AB$1,'Tillförd energi'!$B$1:$AQ$1,0),FALSE)</f>
        <v>0</v>
      </c>
      <c r="AC277">
        <f>VLOOKUP($B277,'Tillförd energi'!$B$1:$AI$700,MATCH(AC$1,'Tillförd energi'!$B$1:$AQ$1,0),FALSE)</f>
        <v>0</v>
      </c>
      <c r="AD277">
        <f>VLOOKUP($B277,'Tillförd energi'!$B$1:$AI$700,MATCH(AD$1,'Tillförd energi'!$B$1:$AQ$1,0),FALSE)</f>
        <v>0</v>
      </c>
      <c r="AE277">
        <f>VLOOKUP($B277,'Tillförd energi'!$B$1:$AI$700,MATCH(AE$1,'Tillförd energi'!$B$1:$AQ$1,0),FALSE)</f>
        <v>0</v>
      </c>
      <c r="AF277">
        <f>VLOOKUP($B277,'Tillförd energi'!$B$1:$AI$700,MATCH(AF$1,'Tillförd energi'!$B$1:$AQ$1,0),FALSE)</f>
        <v>0.42</v>
      </c>
      <c r="AG277">
        <f>IFERROR(VLOOKUP(B277,Miljö!$B$1:$AC$550,MATCH("Köpt mängd produktionsspecifik fjärrvärme:",Miljö!$B$1:$AC$1,0),FALSE)/1,0)</f>
        <v>0</v>
      </c>
      <c r="AI277">
        <f t="shared" si="77"/>
        <v>21.02</v>
      </c>
      <c r="AJ277">
        <f t="shared" si="78"/>
        <v>21.02</v>
      </c>
      <c r="AK277">
        <f>IF(ISERROR(1/VLOOKUP($B277,Leveranser!$B$1:$S$500,MATCH("såld värme (gwh)",Leveranser!$B$1:$S$1,0),FALSE)),"",VLOOKUP($B277,Leveranser!$B$1:$S$500,MATCH("såld värme (gwh)",Leveranser!$B$1:$S$1,0),FALSE))</f>
        <v>14.3</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195">
        <f t="shared" si="79"/>
        <v>0.6803044719314939</v>
      </c>
      <c r="AP277" t="str">
        <f>IFERROR(VLOOKUP($B277,Miljövärden!$B$2:$H$550,7,FALSE),"Nej, saknas")</f>
        <v>Ja</v>
      </c>
      <c r="AQ277" t="str">
        <f>IFERROR(VLOOKUP($B277,Miljövärden!$B$2:$H$550,6,FALSE),"Nej, saknas")</f>
        <v>Ja</v>
      </c>
      <c r="AU277">
        <f t="shared" si="80"/>
        <v>0.42</v>
      </c>
      <c r="AV277">
        <f t="shared" si="81"/>
        <v>0</v>
      </c>
      <c r="AW277">
        <f t="shared" si="82"/>
        <v>18.7</v>
      </c>
      <c r="AX277">
        <f t="shared" si="83"/>
        <v>1.8</v>
      </c>
      <c r="AZ277">
        <f t="shared" si="84"/>
        <v>20.5</v>
      </c>
      <c r="BC277">
        <f t="shared" si="85"/>
        <v>0.1</v>
      </c>
      <c r="BD277">
        <f t="shared" si="86"/>
        <v>0</v>
      </c>
      <c r="BE277">
        <f t="shared" si="87"/>
        <v>20.5</v>
      </c>
      <c r="BF277">
        <f t="shared" si="88"/>
        <v>0</v>
      </c>
      <c r="BG277">
        <f t="shared" si="89"/>
        <v>0.42</v>
      </c>
      <c r="BH277">
        <f t="shared" si="90"/>
        <v>21.020000000000003</v>
      </c>
      <c r="BJ277" s="195">
        <f t="shared" si="91"/>
        <v>4.7573739295908657E-3</v>
      </c>
      <c r="BK277" s="195">
        <f t="shared" si="92"/>
        <v>0</v>
      </c>
      <c r="BL277" s="195">
        <f t="shared" si="93"/>
        <v>0.97526165556612732</v>
      </c>
      <c r="BM277" s="195">
        <f t="shared" si="94"/>
        <v>0</v>
      </c>
      <c r="BN277" s="195">
        <f t="shared" si="95"/>
        <v>1.9980970504281634E-2</v>
      </c>
    </row>
    <row r="278" spans="1:66" x14ac:dyDescent="0.25">
      <c r="A278" s="2" t="s">
        <v>433</v>
      </c>
      <c r="B278" s="2" t="s">
        <v>435</v>
      </c>
      <c r="C278">
        <f>VLOOKUP($B278,'Tillförd energi'!$B$1:$AI$700,MATCH(C$1,'Tillförd energi'!$B$1:$AQ$1,0),FALSE)</f>
        <v>0</v>
      </c>
      <c r="D278">
        <f>VLOOKUP($B278,'Tillförd energi'!$B$1:$AI$700,MATCH(D$1,'Tillförd energi'!$B$1:$AQ$1,0),FALSE)</f>
        <v>2.9</v>
      </c>
      <c r="E278">
        <f>VLOOKUP($B278,'Tillförd energi'!$B$1:$AI$700,MATCH(E$1,'Tillförd energi'!$B$1:$AQ$1,0),FALSE)</f>
        <v>0</v>
      </c>
      <c r="F278">
        <f>VLOOKUP($B278,'Tillförd energi'!$B$1:$AI$700,MATCH(F$1,'Tillförd energi'!$B$1:$AQ$1,0),FALSE)</f>
        <v>0</v>
      </c>
      <c r="G278">
        <f>VLOOKUP($B278,'Tillförd energi'!$B$1:$AI$700,MATCH(G$1,'Tillförd energi'!$B$1:$AQ$1,0),FALSE)</f>
        <v>0</v>
      </c>
      <c r="H278">
        <f>VLOOKUP($B278,'Tillförd energi'!$B$1:$AI$700,MATCH(H$1,'Tillförd energi'!$B$1:$AQ$1,0),FALSE)</f>
        <v>0</v>
      </c>
      <c r="I278">
        <f>VLOOKUP($B278,'Tillförd energi'!$B$1:$AI$700,MATCH(I$1,'Tillförd energi'!$B$1:$AQ$1,0),FALSE)</f>
        <v>0</v>
      </c>
      <c r="J278">
        <f>VLOOKUP($B278,'Tillförd energi'!$B$1:$AI$700,MATCH(J$1,'Tillförd energi'!$B$1:$AQ$1,0),FALSE)</f>
        <v>0</v>
      </c>
      <c r="K278">
        <v>0</v>
      </c>
      <c r="L278">
        <f>VLOOKUP($B278,'Tillförd energi'!$B$1:$AI$700,MATCH(L$1,'Tillförd energi'!$B$1:$AQ$1,0),FALSE)</f>
        <v>0</v>
      </c>
      <c r="M278">
        <f>VLOOKUP($B278,'Tillförd energi'!$B$1:$AI$700,MATCH(M$1,'Tillförd energi'!$B$1:$AQ$1,0),FALSE)</f>
        <v>20.9</v>
      </c>
      <c r="N278">
        <f>VLOOKUP($B278,'Tillförd energi'!$B$1:$AI$700,MATCH(N$1,'Tillförd energi'!$B$1:$AQ$1,0),FALSE)</f>
        <v>20.9</v>
      </c>
      <c r="O278">
        <f>VLOOKUP($B278,'Tillförd energi'!$B$1:$AI$700,MATCH(O$1,'Tillförd energi'!$B$1:$AQ$1,0),FALSE)</f>
        <v>7</v>
      </c>
      <c r="P278">
        <f>VLOOKUP($B278,'Tillförd energi'!$B$1:$AI$700,MATCH(P$1,'Tillförd energi'!$B$1:$AQ$1,0),FALSE)</f>
        <v>20.9</v>
      </c>
      <c r="Q278">
        <f>VLOOKUP($B278,'Tillförd energi'!$B$1:$AI$700,MATCH(Q$1,'Tillförd energi'!$B$1:$AQ$1,0),FALSE)</f>
        <v>0</v>
      </c>
      <c r="R278">
        <f>VLOOKUP($B278,'Tillförd energi'!$B$1:$AI$700,MATCH(R$1,'Tillförd energi'!$B$1:$AQ$1,0),FALSE)</f>
        <v>1.3</v>
      </c>
      <c r="S278">
        <f>VLOOKUP($B278,'Tillförd energi'!$B$1:$AI$700,MATCH(S$1,'Tillförd energi'!$B$1:$AQ$1,0),FALSE)</f>
        <v>47.8</v>
      </c>
      <c r="T278">
        <f>VLOOKUP($B278,'Tillförd energi'!$B$1:$AI$700,MATCH(T$1,'Tillförd energi'!$B$1:$AQ$1,0),FALSE)</f>
        <v>0</v>
      </c>
      <c r="U278">
        <f>VLOOKUP($B278,'Tillförd energi'!$B$1:$AI$700,MATCH(U$1,'Tillförd energi'!$B$1:$AQ$1,0),FALSE)</f>
        <v>0</v>
      </c>
      <c r="V278">
        <f>VLOOKUP($B278,'Tillförd energi'!$B$1:$AI$700,MATCH(V$1,'Tillförd energi'!$B$1:$AQ$1,0),FALSE)</f>
        <v>0</v>
      </c>
      <c r="W278">
        <f>VLOOKUP($B278,'Tillförd energi'!$B$1:$AI$700,MATCH(W$1,'Tillförd energi'!$B$1:$AQ$1,0),FALSE)</f>
        <v>0</v>
      </c>
      <c r="X278">
        <f>VLOOKUP($B278,'Tillförd energi'!$B$1:$AI$700,MATCH(X$1,'Tillförd energi'!$B$1:$AQ$1,0),FALSE)</f>
        <v>0</v>
      </c>
      <c r="Y278">
        <f>VLOOKUP($B278,'Tillförd energi'!$B$1:$AI$700,MATCH(Y$1,'Tillförd energi'!$B$1:$AQ$1,0),FALSE)</f>
        <v>0</v>
      </c>
      <c r="Z278">
        <f>VLOOKUP($B278,'Tillförd energi'!$B$1:$AI$700,MATCH(Z$1,'Tillförd energi'!$B$1:$AQ$1,0),FALSE)</f>
        <v>0</v>
      </c>
      <c r="AA278">
        <f>VLOOKUP($B278,'Tillförd energi'!$B$1:$AI$700,MATCH(AA$1,'Tillförd energi'!$B$1:$AQ$1,0),FALSE)</f>
        <v>0</v>
      </c>
      <c r="AB278">
        <f>VLOOKUP($B278,'Tillförd energi'!$B$1:$AI$700,MATCH(AB$1,'Tillförd energi'!$B$1:$AQ$1,0),FALSE)</f>
        <v>0</v>
      </c>
      <c r="AC278">
        <f>VLOOKUP($B278,'Tillförd energi'!$B$1:$AI$700,MATCH(AC$1,'Tillförd energi'!$B$1:$AQ$1,0),FALSE)</f>
        <v>0</v>
      </c>
      <c r="AD278">
        <f>VLOOKUP($B278,'Tillförd energi'!$B$1:$AI$700,MATCH(AD$1,'Tillförd energi'!$B$1:$AQ$1,0),FALSE)</f>
        <v>0</v>
      </c>
      <c r="AE278">
        <f>VLOOKUP($B278,'Tillförd energi'!$B$1:$AI$700,MATCH(AE$1,'Tillförd energi'!$B$1:$AQ$1,0),FALSE)</f>
        <v>0</v>
      </c>
      <c r="AF278">
        <f>VLOOKUP($B278,'Tillförd energi'!$B$1:$AI$700,MATCH(AF$1,'Tillförd energi'!$B$1:$AQ$1,0),FALSE)</f>
        <v>2.4</v>
      </c>
      <c r="AG278">
        <f>IFERROR(VLOOKUP(B278,Miljö!$B$1:$AC$550,MATCH("Köpt mängd produktionsspecifik fjärrvärme:",Miljö!$B$1:$AC$1,0),FALSE)/1,0)</f>
        <v>0</v>
      </c>
      <c r="AI278">
        <f t="shared" si="77"/>
        <v>124.1</v>
      </c>
      <c r="AJ278">
        <f t="shared" si="78"/>
        <v>124.1</v>
      </c>
      <c r="AK278">
        <f>IF(ISERROR(1/VLOOKUP($B278,Leveranser!$B$1:$S$500,MATCH("såld värme (gwh)",Leveranser!$B$1:$S$1,0),FALSE)),"",VLOOKUP($B278,Leveranser!$B$1:$S$500,MATCH("såld värme (gwh)",Leveranser!$B$1:$S$1,0),FALSE))</f>
        <v>105.1</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195">
        <f t="shared" si="79"/>
        <v>0.84689766317485893</v>
      </c>
      <c r="AP278" t="str">
        <f>IFERROR(VLOOKUP($B278,Miljövärden!$B$2:$H$550,7,FALSE),"Nej, saknas")</f>
        <v>Ja</v>
      </c>
      <c r="AQ278" t="str">
        <f>IFERROR(VLOOKUP($B278,Miljövärden!$B$2:$H$550,6,FALSE),"Nej, saknas")</f>
        <v>Ja</v>
      </c>
      <c r="AU278">
        <f t="shared" si="80"/>
        <v>2.4</v>
      </c>
      <c r="AV278">
        <f t="shared" si="81"/>
        <v>0</v>
      </c>
      <c r="AW278">
        <f t="shared" si="82"/>
        <v>69.699999999999989</v>
      </c>
      <c r="AX278">
        <f t="shared" si="83"/>
        <v>49.099999999999994</v>
      </c>
      <c r="AZ278">
        <f t="shared" si="84"/>
        <v>118.79999999999998</v>
      </c>
      <c r="BC278">
        <f t="shared" si="85"/>
        <v>2.9</v>
      </c>
      <c r="BD278">
        <f t="shared" si="86"/>
        <v>0</v>
      </c>
      <c r="BE278">
        <f t="shared" si="87"/>
        <v>118.79999999999998</v>
      </c>
      <c r="BF278">
        <f t="shared" si="88"/>
        <v>0</v>
      </c>
      <c r="BG278">
        <f t="shared" si="89"/>
        <v>2.4</v>
      </c>
      <c r="BH278">
        <f t="shared" si="90"/>
        <v>124.1</v>
      </c>
      <c r="BJ278" s="195">
        <f t="shared" si="91"/>
        <v>2.3368251410153102E-2</v>
      </c>
      <c r="BK278" s="195">
        <f t="shared" si="92"/>
        <v>0</v>
      </c>
      <c r="BL278" s="195">
        <f t="shared" si="93"/>
        <v>0.95729250604351324</v>
      </c>
      <c r="BM278" s="195">
        <f t="shared" si="94"/>
        <v>0</v>
      </c>
      <c r="BN278" s="195">
        <f t="shared" si="95"/>
        <v>1.9339242546333603E-2</v>
      </c>
    </row>
    <row r="279" spans="1:66" x14ac:dyDescent="0.25">
      <c r="A279" s="2" t="s">
        <v>436</v>
      </c>
      <c r="B279" s="2" t="s">
        <v>437</v>
      </c>
      <c r="C279">
        <f>VLOOKUP($B279,'Tillförd energi'!$B$1:$AI$700,MATCH(C$1,'Tillförd energi'!$B$1:$AQ$1,0),FALSE)</f>
        <v>0</v>
      </c>
      <c r="D279">
        <f>VLOOKUP($B279,'Tillförd energi'!$B$1:$AI$700,MATCH(D$1,'Tillförd energi'!$B$1:$AQ$1,0),FALSE)</f>
        <v>0</v>
      </c>
      <c r="E279">
        <f>VLOOKUP($B279,'Tillförd energi'!$B$1:$AI$700,MATCH(E$1,'Tillförd energi'!$B$1:$AQ$1,0),FALSE)</f>
        <v>0.8</v>
      </c>
      <c r="F279">
        <f>VLOOKUP($B279,'Tillförd energi'!$B$1:$AI$700,MATCH(F$1,'Tillförd energi'!$B$1:$AQ$1,0),FALSE)</f>
        <v>0</v>
      </c>
      <c r="G279">
        <f>VLOOKUP($B279,'Tillförd energi'!$B$1:$AI$700,MATCH(G$1,'Tillförd energi'!$B$1:$AQ$1,0),FALSE)</f>
        <v>0</v>
      </c>
      <c r="H279">
        <f>VLOOKUP($B279,'Tillförd energi'!$B$1:$AI$700,MATCH(H$1,'Tillförd energi'!$B$1:$AQ$1,0),FALSE)</f>
        <v>0</v>
      </c>
      <c r="I279">
        <f>VLOOKUP($B279,'Tillförd energi'!$B$1:$AI$700,MATCH(I$1,'Tillförd energi'!$B$1:$AQ$1,0),FALSE)</f>
        <v>0</v>
      </c>
      <c r="J279">
        <f>VLOOKUP($B279,'Tillförd energi'!$B$1:$AI$700,MATCH(J$1,'Tillförd energi'!$B$1:$AQ$1,0),FALSE)</f>
        <v>0</v>
      </c>
      <c r="K279">
        <v>0</v>
      </c>
      <c r="L279">
        <f>VLOOKUP($B279,'Tillförd energi'!$B$1:$AI$700,MATCH(L$1,'Tillförd energi'!$B$1:$AQ$1,0),FALSE)</f>
        <v>0</v>
      </c>
      <c r="M279">
        <f>VLOOKUP($B279,'Tillförd energi'!$B$1:$AI$700,MATCH(M$1,'Tillförd energi'!$B$1:$AQ$1,0),FALSE)</f>
        <v>23</v>
      </c>
      <c r="N279">
        <f>VLOOKUP($B279,'Tillförd energi'!$B$1:$AI$700,MATCH(N$1,'Tillförd energi'!$B$1:$AQ$1,0),FALSE)</f>
        <v>5</v>
      </c>
      <c r="O279">
        <f>VLOOKUP($B279,'Tillförd energi'!$B$1:$AI$700,MATCH(O$1,'Tillförd energi'!$B$1:$AQ$1,0),FALSE)</f>
        <v>1</v>
      </c>
      <c r="P279">
        <f>VLOOKUP($B279,'Tillförd energi'!$B$1:$AI$700,MATCH(P$1,'Tillförd energi'!$B$1:$AQ$1,0),FALSE)</f>
        <v>22</v>
      </c>
      <c r="Q279">
        <f>VLOOKUP($B279,'Tillförd energi'!$B$1:$AI$700,MATCH(Q$1,'Tillförd energi'!$B$1:$AQ$1,0),FALSE)</f>
        <v>0</v>
      </c>
      <c r="R279">
        <f>VLOOKUP($B279,'Tillförd energi'!$B$1:$AI$700,MATCH(R$1,'Tillförd energi'!$B$1:$AQ$1,0),FALSE)</f>
        <v>0</v>
      </c>
      <c r="S279">
        <f>VLOOKUP($B279,'Tillförd energi'!$B$1:$AI$700,MATCH(S$1,'Tillförd energi'!$B$1:$AQ$1,0),FALSE)</f>
        <v>0</v>
      </c>
      <c r="T279">
        <f>VLOOKUP($B279,'Tillförd energi'!$B$1:$AI$700,MATCH(T$1,'Tillförd energi'!$B$1:$AQ$1,0),FALSE)</f>
        <v>0</v>
      </c>
      <c r="U279">
        <f>VLOOKUP($B279,'Tillförd energi'!$B$1:$AI$700,MATCH(U$1,'Tillförd energi'!$B$1:$AQ$1,0),FALSE)</f>
        <v>0</v>
      </c>
      <c r="V279">
        <f>VLOOKUP($B279,'Tillförd energi'!$B$1:$AI$700,MATCH(V$1,'Tillförd energi'!$B$1:$AQ$1,0),FALSE)</f>
        <v>0</v>
      </c>
      <c r="W279">
        <f>VLOOKUP($B279,'Tillförd energi'!$B$1:$AI$700,MATCH(W$1,'Tillförd energi'!$B$1:$AQ$1,0),FALSE)</f>
        <v>0</v>
      </c>
      <c r="X279">
        <f>VLOOKUP($B279,'Tillförd energi'!$B$1:$AI$700,MATCH(X$1,'Tillförd energi'!$B$1:$AQ$1,0),FALSE)</f>
        <v>0</v>
      </c>
      <c r="Y279">
        <f>VLOOKUP($B279,'Tillförd energi'!$B$1:$AI$700,MATCH(Y$1,'Tillförd energi'!$B$1:$AQ$1,0),FALSE)</f>
        <v>0</v>
      </c>
      <c r="Z279">
        <f>VLOOKUP($B279,'Tillförd energi'!$B$1:$AI$700,MATCH(Z$1,'Tillförd energi'!$B$1:$AQ$1,0),FALSE)</f>
        <v>0</v>
      </c>
      <c r="AA279">
        <f>VLOOKUP($B279,'Tillförd energi'!$B$1:$AI$700,MATCH(AA$1,'Tillförd energi'!$B$1:$AQ$1,0),FALSE)</f>
        <v>0</v>
      </c>
      <c r="AB279">
        <f>VLOOKUP($B279,'Tillförd energi'!$B$1:$AI$700,MATCH(AB$1,'Tillförd energi'!$B$1:$AQ$1,0),FALSE)</f>
        <v>0</v>
      </c>
      <c r="AC279">
        <f>VLOOKUP($B279,'Tillförd energi'!$B$1:$AI$700,MATCH(AC$1,'Tillförd energi'!$B$1:$AQ$1,0),FALSE)</f>
        <v>6.5</v>
      </c>
      <c r="AD279">
        <f>VLOOKUP($B279,'Tillförd energi'!$B$1:$AI$700,MATCH(AD$1,'Tillförd energi'!$B$1:$AQ$1,0),FALSE)</f>
        <v>0</v>
      </c>
      <c r="AE279">
        <f>VLOOKUP($B279,'Tillförd energi'!$B$1:$AI$700,MATCH(AE$1,'Tillförd energi'!$B$1:$AQ$1,0),FALSE)</f>
        <v>0</v>
      </c>
      <c r="AF279">
        <f>VLOOKUP($B279,'Tillförd energi'!$B$1:$AI$700,MATCH(AF$1,'Tillförd energi'!$B$1:$AQ$1,0),FALSE)</f>
        <v>1.1000000000000001</v>
      </c>
      <c r="AG279">
        <f>IFERROR(VLOOKUP(B279,Miljö!$B$1:$AC$550,MATCH("Köpt mängd produktionsspecifik fjärrvärme:",Miljö!$B$1:$AC$1,0),FALSE)/1,0)</f>
        <v>0</v>
      </c>
      <c r="AI279">
        <f t="shared" si="77"/>
        <v>59.4</v>
      </c>
      <c r="AJ279">
        <f t="shared" si="78"/>
        <v>59.4</v>
      </c>
      <c r="AK279">
        <f>IF(ISERROR(1/VLOOKUP($B279,Leveranser!$B$1:$S$500,MATCH("såld värme (gwh)",Leveranser!$B$1:$S$1,0),FALSE)),"",VLOOKUP($B279,Leveranser!$B$1:$S$500,MATCH("såld värme (gwh)",Leveranser!$B$1:$S$1,0),FALSE))</f>
        <v>44.5</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195">
        <f t="shared" si="79"/>
        <v>0.74915824915824913</v>
      </c>
      <c r="AP279" t="str">
        <f>IFERROR(VLOOKUP($B279,Miljövärden!$B$2:$H$550,7,FALSE),"Nej, saknas")</f>
        <v>Ja</v>
      </c>
      <c r="AQ279" t="str">
        <f>IFERROR(VLOOKUP($B279,Miljövärden!$B$2:$H$550,6,FALSE),"Nej, saknas")</f>
        <v>Ja</v>
      </c>
      <c r="AU279">
        <f t="shared" si="80"/>
        <v>1.1000000000000001</v>
      </c>
      <c r="AV279">
        <f t="shared" si="81"/>
        <v>0</v>
      </c>
      <c r="AW279">
        <f t="shared" si="82"/>
        <v>51</v>
      </c>
      <c r="AX279">
        <f t="shared" si="83"/>
        <v>0</v>
      </c>
      <c r="AZ279">
        <f t="shared" si="84"/>
        <v>51</v>
      </c>
      <c r="BC279">
        <f t="shared" si="85"/>
        <v>0.8</v>
      </c>
      <c r="BD279">
        <f t="shared" si="86"/>
        <v>0</v>
      </c>
      <c r="BE279">
        <f t="shared" si="87"/>
        <v>51</v>
      </c>
      <c r="BF279">
        <f t="shared" si="88"/>
        <v>6.5</v>
      </c>
      <c r="BG279">
        <f t="shared" si="89"/>
        <v>1.1000000000000001</v>
      </c>
      <c r="BH279">
        <f t="shared" si="90"/>
        <v>59.4</v>
      </c>
      <c r="BJ279" s="195">
        <f t="shared" si="91"/>
        <v>1.3468013468013469E-2</v>
      </c>
      <c r="BK279" s="195">
        <f t="shared" si="92"/>
        <v>0</v>
      </c>
      <c r="BL279" s="195">
        <f t="shared" si="93"/>
        <v>0.85858585858585856</v>
      </c>
      <c r="BM279" s="195">
        <f t="shared" si="94"/>
        <v>0.10942760942760943</v>
      </c>
      <c r="BN279" s="195">
        <f t="shared" si="95"/>
        <v>1.8518518518518521E-2</v>
      </c>
    </row>
    <row r="280" spans="1:66" x14ac:dyDescent="0.25">
      <c r="A280" s="2" t="s">
        <v>438</v>
      </c>
      <c r="B280" s="2" t="s">
        <v>439</v>
      </c>
      <c r="C280">
        <f>VLOOKUP($B280,'Tillförd energi'!$B$1:$AI$700,MATCH(C$1,'Tillförd energi'!$B$1:$AQ$1,0),FALSE)</f>
        <v>0</v>
      </c>
      <c r="D280">
        <f>VLOOKUP($B280,'Tillförd energi'!$B$1:$AI$700,MATCH(D$1,'Tillförd energi'!$B$1:$AQ$1,0),FALSE)</f>
        <v>0</v>
      </c>
      <c r="E280">
        <f>VLOOKUP($B280,'Tillförd energi'!$B$1:$AI$700,MATCH(E$1,'Tillförd energi'!$B$1:$AQ$1,0),FALSE)</f>
        <v>0</v>
      </c>
      <c r="F280">
        <f>VLOOKUP($B280,'Tillförd energi'!$B$1:$AI$700,MATCH(F$1,'Tillförd energi'!$B$1:$AQ$1,0),FALSE)</f>
        <v>0</v>
      </c>
      <c r="G280">
        <f>VLOOKUP($B280,'Tillförd energi'!$B$1:$AI$700,MATCH(G$1,'Tillförd energi'!$B$1:$AQ$1,0),FALSE)</f>
        <v>0</v>
      </c>
      <c r="H280">
        <f>VLOOKUP($B280,'Tillförd energi'!$B$1:$AI$700,MATCH(H$1,'Tillförd energi'!$B$1:$AQ$1,0),FALSE)</f>
        <v>0</v>
      </c>
      <c r="I280">
        <f>VLOOKUP($B280,'Tillförd energi'!$B$1:$AI$700,MATCH(I$1,'Tillförd energi'!$B$1:$AQ$1,0),FALSE)</f>
        <v>0</v>
      </c>
      <c r="J280">
        <f>VLOOKUP($B280,'Tillförd energi'!$B$1:$AI$700,MATCH(J$1,'Tillförd energi'!$B$1:$AQ$1,0),FALSE)</f>
        <v>0</v>
      </c>
      <c r="K280">
        <v>0</v>
      </c>
      <c r="L280">
        <f>VLOOKUP($B280,'Tillförd energi'!$B$1:$AI$700,MATCH(L$1,'Tillförd energi'!$B$1:$AQ$1,0),FALSE)</f>
        <v>0</v>
      </c>
      <c r="M280">
        <f>VLOOKUP($B280,'Tillförd energi'!$B$1:$AI$700,MATCH(M$1,'Tillförd energi'!$B$1:$AQ$1,0),FALSE)</f>
        <v>0</v>
      </c>
      <c r="N280">
        <f>VLOOKUP($B280,'Tillförd energi'!$B$1:$AI$700,MATCH(N$1,'Tillförd energi'!$B$1:$AQ$1,0),FALSE)</f>
        <v>46.051600000000001</v>
      </c>
      <c r="O280">
        <f>VLOOKUP($B280,'Tillförd energi'!$B$1:$AI$700,MATCH(O$1,'Tillförd energi'!$B$1:$AQ$1,0),FALSE)</f>
        <v>11.5327</v>
      </c>
      <c r="P280">
        <f>VLOOKUP($B280,'Tillförd energi'!$B$1:$AI$700,MATCH(P$1,'Tillförd energi'!$B$1:$AQ$1,0),FALSE)</f>
        <v>40.664900000000003</v>
      </c>
      <c r="Q280">
        <f>VLOOKUP($B280,'Tillförd energi'!$B$1:$AI$700,MATCH(Q$1,'Tillförd energi'!$B$1:$AQ$1,0),FALSE)</f>
        <v>15.4359</v>
      </c>
      <c r="R280">
        <f>VLOOKUP($B280,'Tillförd energi'!$B$1:$AI$700,MATCH(R$1,'Tillförd energi'!$B$1:$AQ$1,0),FALSE)</f>
        <v>28.34</v>
      </c>
      <c r="S280">
        <f>VLOOKUP($B280,'Tillförd energi'!$B$1:$AI$700,MATCH(S$1,'Tillförd energi'!$B$1:$AQ$1,0),FALSE)</f>
        <v>0</v>
      </c>
      <c r="T280">
        <f>VLOOKUP($B280,'Tillförd energi'!$B$1:$AI$700,MATCH(T$1,'Tillförd energi'!$B$1:$AQ$1,0),FALSE)</f>
        <v>0</v>
      </c>
      <c r="U280">
        <f>VLOOKUP($B280,'Tillförd energi'!$B$1:$AI$700,MATCH(U$1,'Tillförd energi'!$B$1:$AQ$1,0),FALSE)</f>
        <v>0</v>
      </c>
      <c r="V280">
        <f>VLOOKUP($B280,'Tillförd energi'!$B$1:$AI$700,MATCH(V$1,'Tillförd energi'!$B$1:$AQ$1,0),FALSE)</f>
        <v>0</v>
      </c>
      <c r="W280">
        <f>VLOOKUP($B280,'Tillförd energi'!$B$1:$AI$700,MATCH(W$1,'Tillförd energi'!$B$1:$AQ$1,0),FALSE)</f>
        <v>3.54053</v>
      </c>
      <c r="X280">
        <f>VLOOKUP($B280,'Tillförd energi'!$B$1:$AI$700,MATCH(X$1,'Tillförd energi'!$B$1:$AQ$1,0),FALSE)</f>
        <v>0</v>
      </c>
      <c r="Y280">
        <f>VLOOKUP($B280,'Tillförd energi'!$B$1:$AI$700,MATCH(Y$1,'Tillförd energi'!$B$1:$AQ$1,0),FALSE)</f>
        <v>0</v>
      </c>
      <c r="Z280">
        <f>VLOOKUP($B280,'Tillförd energi'!$B$1:$AI$700,MATCH(Z$1,'Tillförd energi'!$B$1:$AQ$1,0),FALSE)</f>
        <v>0</v>
      </c>
      <c r="AA280">
        <f>VLOOKUP($B280,'Tillförd energi'!$B$1:$AI$700,MATCH(AA$1,'Tillförd energi'!$B$1:$AQ$1,0),FALSE)</f>
        <v>0.12</v>
      </c>
      <c r="AB280">
        <f>VLOOKUP($B280,'Tillförd energi'!$B$1:$AI$700,MATCH(AB$1,'Tillförd energi'!$B$1:$AQ$1,0),FALSE)</f>
        <v>0.16</v>
      </c>
      <c r="AC280">
        <f>VLOOKUP($B280,'Tillförd energi'!$B$1:$AI$700,MATCH(AC$1,'Tillförd energi'!$B$1:$AQ$1,0),FALSE)</f>
        <v>0</v>
      </c>
      <c r="AD280">
        <f>VLOOKUP($B280,'Tillförd energi'!$B$1:$AI$700,MATCH(AD$1,'Tillförd energi'!$B$1:$AQ$1,0),FALSE)</f>
        <v>0</v>
      </c>
      <c r="AE280">
        <f>VLOOKUP($B280,'Tillförd energi'!$B$1:$AI$700,MATCH(AE$1,'Tillförd energi'!$B$1:$AQ$1,0),FALSE)</f>
        <v>0</v>
      </c>
      <c r="AF280">
        <f>VLOOKUP($B280,'Tillförd energi'!$B$1:$AI$700,MATCH(AF$1,'Tillförd energi'!$B$1:$AQ$1,0),FALSE)</f>
        <v>3.1983299999999999</v>
      </c>
      <c r="AG280">
        <f>IFERROR(VLOOKUP(B280,Miljö!$B$1:$AC$550,MATCH("Köpt mängd produktionsspecifik fjärrvärme:",Miljö!$B$1:$AC$1,0),FALSE)/1,0)</f>
        <v>0</v>
      </c>
      <c r="AI280">
        <f t="shared" si="77"/>
        <v>149.04396</v>
      </c>
      <c r="AJ280">
        <f t="shared" si="78"/>
        <v>149.04396</v>
      </c>
      <c r="AK280">
        <f>IF(ISERROR(1/VLOOKUP($B280,Leveranser!$B$1:$S$500,MATCH("såld värme (gwh)",Leveranser!$B$1:$S$1,0),FALSE)),"",VLOOKUP($B280,Leveranser!$B$1:$S$500,MATCH("såld värme (gwh)",Leveranser!$B$1:$S$1,0),FALSE))</f>
        <v>148.6</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195">
        <f t="shared" si="79"/>
        <v>0.99702128150647629</v>
      </c>
      <c r="AP280" t="str">
        <f>IFERROR(VLOOKUP($B280,Miljövärden!$B$2:$H$550,7,FALSE),"Nej, saknas")</f>
        <v>Ja</v>
      </c>
      <c r="AQ280" t="str">
        <f>IFERROR(VLOOKUP($B280,Miljövärden!$B$2:$H$550,6,FALSE),"Nej, saknas")</f>
        <v>Ja</v>
      </c>
      <c r="AU280">
        <f t="shared" si="80"/>
        <v>3.31833</v>
      </c>
      <c r="AV280">
        <f t="shared" si="81"/>
        <v>0</v>
      </c>
      <c r="AW280">
        <f t="shared" si="82"/>
        <v>113.68510000000001</v>
      </c>
      <c r="AX280">
        <f t="shared" si="83"/>
        <v>28.34</v>
      </c>
      <c r="AZ280">
        <f t="shared" si="84"/>
        <v>145.56563</v>
      </c>
      <c r="BC280">
        <f t="shared" si="85"/>
        <v>0</v>
      </c>
      <c r="BD280">
        <f t="shared" si="86"/>
        <v>0</v>
      </c>
      <c r="BE280">
        <f t="shared" si="87"/>
        <v>145.56563</v>
      </c>
      <c r="BF280">
        <f t="shared" si="88"/>
        <v>0.16</v>
      </c>
      <c r="BG280">
        <f t="shared" si="89"/>
        <v>3.31833</v>
      </c>
      <c r="BH280">
        <f t="shared" si="90"/>
        <v>149.04396</v>
      </c>
      <c r="BJ280" s="195">
        <f t="shared" si="91"/>
        <v>0</v>
      </c>
      <c r="BK280" s="195">
        <f t="shared" si="92"/>
        <v>0</v>
      </c>
      <c r="BL280" s="195">
        <f t="shared" si="93"/>
        <v>0.97666238873416944</v>
      </c>
      <c r="BM280" s="195">
        <f t="shared" si="94"/>
        <v>1.0735087822411589E-3</v>
      </c>
      <c r="BN280" s="195">
        <f t="shared" si="95"/>
        <v>2.2264102483589406E-2</v>
      </c>
    </row>
    <row r="281" spans="1:66" x14ac:dyDescent="0.25">
      <c r="A281" s="2" t="s">
        <v>440</v>
      </c>
      <c r="B281" s="2" t="s">
        <v>441</v>
      </c>
      <c r="C281">
        <f>VLOOKUP($B281,'Tillförd energi'!$B$1:$AI$700,MATCH(C$1,'Tillförd energi'!$B$1:$AQ$1,0),FALSE)</f>
        <v>0</v>
      </c>
      <c r="D281">
        <f>VLOOKUP($B281,'Tillförd energi'!$B$1:$AI$700,MATCH(D$1,'Tillförd energi'!$B$1:$AQ$1,0),FALSE)</f>
        <v>2.67</v>
      </c>
      <c r="E281">
        <f>VLOOKUP($B281,'Tillförd energi'!$B$1:$AI$700,MATCH(E$1,'Tillförd energi'!$B$1:$AQ$1,0),FALSE)</f>
        <v>0</v>
      </c>
      <c r="F281">
        <f>VLOOKUP($B281,'Tillförd energi'!$B$1:$AI$700,MATCH(F$1,'Tillförd energi'!$B$1:$AQ$1,0),FALSE)</f>
        <v>0</v>
      </c>
      <c r="G281">
        <f>VLOOKUP($B281,'Tillförd energi'!$B$1:$AI$700,MATCH(G$1,'Tillförd energi'!$B$1:$AQ$1,0),FALSE)</f>
        <v>0</v>
      </c>
      <c r="H281">
        <f>VLOOKUP($B281,'Tillförd energi'!$B$1:$AI$700,MATCH(H$1,'Tillförd energi'!$B$1:$AQ$1,0),FALSE)</f>
        <v>5.13</v>
      </c>
      <c r="I281">
        <f>VLOOKUP($B281,'Tillförd energi'!$B$1:$AI$700,MATCH(I$1,'Tillförd energi'!$B$1:$AQ$1,0),FALSE)</f>
        <v>0</v>
      </c>
      <c r="J281">
        <f>VLOOKUP($B281,'Tillförd energi'!$B$1:$AI$700,MATCH(J$1,'Tillförd energi'!$B$1:$AQ$1,0),FALSE)</f>
        <v>0</v>
      </c>
      <c r="K281">
        <v>0</v>
      </c>
      <c r="L281">
        <f>VLOOKUP($B281,'Tillförd energi'!$B$1:$AI$700,MATCH(L$1,'Tillförd energi'!$B$1:$AQ$1,0),FALSE)</f>
        <v>36.69</v>
      </c>
      <c r="M281">
        <f>VLOOKUP($B281,'Tillförd energi'!$B$1:$AI$700,MATCH(M$1,'Tillförd energi'!$B$1:$AQ$1,0),FALSE)</f>
        <v>0</v>
      </c>
      <c r="N281">
        <f>VLOOKUP($B281,'Tillförd energi'!$B$1:$AI$700,MATCH(N$1,'Tillförd energi'!$B$1:$AQ$1,0),FALSE)</f>
        <v>0</v>
      </c>
      <c r="O281">
        <f>VLOOKUP($B281,'Tillförd energi'!$B$1:$AI$700,MATCH(O$1,'Tillförd energi'!$B$1:$AQ$1,0),FALSE)</f>
        <v>57.69</v>
      </c>
      <c r="P281">
        <f>VLOOKUP($B281,'Tillförd energi'!$B$1:$AI$700,MATCH(P$1,'Tillförd energi'!$B$1:$AQ$1,0),FALSE)</f>
        <v>0</v>
      </c>
      <c r="Q281">
        <f>VLOOKUP($B281,'Tillförd energi'!$B$1:$AI$700,MATCH(Q$1,'Tillförd energi'!$B$1:$AQ$1,0),FALSE)</f>
        <v>12.97</v>
      </c>
      <c r="R281">
        <f>VLOOKUP($B281,'Tillförd energi'!$B$1:$AI$700,MATCH(R$1,'Tillförd energi'!$B$1:$AQ$1,0),FALSE)</f>
        <v>66.099999999999994</v>
      </c>
      <c r="S281">
        <f>VLOOKUP($B281,'Tillförd energi'!$B$1:$AI$700,MATCH(S$1,'Tillförd energi'!$B$1:$AQ$1,0),FALSE)</f>
        <v>0</v>
      </c>
      <c r="T281">
        <f>VLOOKUP($B281,'Tillförd energi'!$B$1:$AI$700,MATCH(T$1,'Tillförd energi'!$B$1:$AQ$1,0),FALSE)</f>
        <v>0</v>
      </c>
      <c r="U281">
        <f>VLOOKUP($B281,'Tillförd energi'!$B$1:$AI$700,MATCH(U$1,'Tillförd energi'!$B$1:$AQ$1,0),FALSE)</f>
        <v>0.9</v>
      </c>
      <c r="V281">
        <f>VLOOKUP($B281,'Tillförd energi'!$B$1:$AI$700,MATCH(V$1,'Tillförd energi'!$B$1:$AQ$1,0),FALSE)</f>
        <v>0</v>
      </c>
      <c r="W281">
        <f>VLOOKUP($B281,'Tillförd energi'!$B$1:$AI$700,MATCH(W$1,'Tillförd energi'!$B$1:$AQ$1,0),FALSE)</f>
        <v>0</v>
      </c>
      <c r="X281">
        <f>VLOOKUP($B281,'Tillförd energi'!$B$1:$AI$700,MATCH(X$1,'Tillförd energi'!$B$1:$AQ$1,0),FALSE)</f>
        <v>0</v>
      </c>
      <c r="Y281">
        <f>VLOOKUP($B281,'Tillförd energi'!$B$1:$AI$700,MATCH(Y$1,'Tillförd energi'!$B$1:$AQ$1,0),FALSE)</f>
        <v>99</v>
      </c>
      <c r="Z281">
        <f>VLOOKUP($B281,'Tillförd energi'!$B$1:$AI$700,MATCH(Z$1,'Tillförd energi'!$B$1:$AQ$1,0),FALSE)</f>
        <v>0</v>
      </c>
      <c r="AA281">
        <f>VLOOKUP($B281,'Tillförd energi'!$B$1:$AI$700,MATCH(AA$1,'Tillförd energi'!$B$1:$AQ$1,0),FALSE)</f>
        <v>0</v>
      </c>
      <c r="AB281">
        <f>VLOOKUP($B281,'Tillförd energi'!$B$1:$AI$700,MATCH(AB$1,'Tillförd energi'!$B$1:$AQ$1,0),FALSE)</f>
        <v>0</v>
      </c>
      <c r="AC281">
        <f>VLOOKUP($B281,'Tillförd energi'!$B$1:$AI$700,MATCH(AC$1,'Tillförd energi'!$B$1:$AQ$1,0),FALSE)</f>
        <v>29.18</v>
      </c>
      <c r="AD281">
        <f>VLOOKUP($B281,'Tillförd energi'!$B$1:$AI$700,MATCH(AD$1,'Tillförd energi'!$B$1:$AQ$1,0),FALSE)</f>
        <v>0</v>
      </c>
      <c r="AE281">
        <f>VLOOKUP($B281,'Tillförd energi'!$B$1:$AI$700,MATCH(AE$1,'Tillförd energi'!$B$1:$AQ$1,0),FALSE)</f>
        <v>0</v>
      </c>
      <c r="AF281">
        <f>VLOOKUP($B281,'Tillförd energi'!$B$1:$AI$700,MATCH(AF$1,'Tillförd energi'!$B$1:$AQ$1,0),FALSE)</f>
        <v>8.8000000000000007</v>
      </c>
      <c r="AG281">
        <f>IFERROR(VLOOKUP(B281,Miljö!$B$1:$AC$550,MATCH("Köpt mängd produktionsspecifik fjärrvärme:",Miljö!$B$1:$AC$1,0),FALSE)/1,0)</f>
        <v>0</v>
      </c>
      <c r="AI281">
        <f t="shared" si="77"/>
        <v>319.13</v>
      </c>
      <c r="AJ281">
        <f t="shared" si="78"/>
        <v>319.13</v>
      </c>
      <c r="AK281">
        <f>IF(ISERROR(1/VLOOKUP($B281,Leveranser!$B$1:$S$500,MATCH("såld värme (gwh)",Leveranser!$B$1:$S$1,0),FALSE)),"",VLOOKUP($B281,Leveranser!$B$1:$S$500,MATCH("såld värme (gwh)",Leveranser!$B$1:$S$1,0),FALSE))</f>
        <v>228.3</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195">
        <f t="shared" si="79"/>
        <v>0.7153824460251309</v>
      </c>
      <c r="AP281" t="str">
        <f>IFERROR(VLOOKUP($B281,Miljövärden!$B$2:$H$550,7,FALSE),"Nej, saknas")</f>
        <v>Ja</v>
      </c>
      <c r="AQ281" t="str">
        <f>IFERROR(VLOOKUP($B281,Miljövärden!$B$2:$H$550,6,FALSE),"Nej, saknas")</f>
        <v>Nej</v>
      </c>
      <c r="AU281">
        <f t="shared" si="80"/>
        <v>8.8000000000000007</v>
      </c>
      <c r="AV281">
        <f t="shared" si="81"/>
        <v>0</v>
      </c>
      <c r="AW281">
        <f t="shared" si="82"/>
        <v>70.66</v>
      </c>
      <c r="AX281">
        <f t="shared" si="83"/>
        <v>67</v>
      </c>
      <c r="AZ281">
        <f t="shared" si="84"/>
        <v>174.35</v>
      </c>
      <c r="BC281">
        <f t="shared" si="85"/>
        <v>7.8</v>
      </c>
      <c r="BD281">
        <f t="shared" si="86"/>
        <v>99</v>
      </c>
      <c r="BE281">
        <f t="shared" si="87"/>
        <v>137.66</v>
      </c>
      <c r="BF281">
        <f t="shared" si="88"/>
        <v>65.87</v>
      </c>
      <c r="BG281">
        <f t="shared" si="89"/>
        <v>8.8000000000000007</v>
      </c>
      <c r="BH281">
        <f t="shared" si="90"/>
        <v>319.13</v>
      </c>
      <c r="BJ281" s="195">
        <f t="shared" si="91"/>
        <v>2.4441450192711434E-2</v>
      </c>
      <c r="BK281" s="195">
        <f t="shared" si="92"/>
        <v>0.31021840629210667</v>
      </c>
      <c r="BL281" s="195">
        <f t="shared" si="93"/>
        <v>0.43136026070880207</v>
      </c>
      <c r="BM281" s="195">
        <f t="shared" si="94"/>
        <v>0.20640491335819261</v>
      </c>
      <c r="BN281" s="195">
        <f t="shared" si="95"/>
        <v>2.7574969448187263E-2</v>
      </c>
    </row>
    <row r="282" spans="1:66" x14ac:dyDescent="0.25">
      <c r="A282" s="2" t="s">
        <v>442</v>
      </c>
      <c r="B282" s="2" t="s">
        <v>443</v>
      </c>
      <c r="C282">
        <f>VLOOKUP($B282,'Tillförd energi'!$B$1:$AI$700,MATCH(C$1,'Tillförd energi'!$B$1:$AQ$1,0),FALSE)</f>
        <v>0</v>
      </c>
      <c r="D282">
        <f>VLOOKUP($B282,'Tillförd energi'!$B$1:$AI$700,MATCH(D$1,'Tillförd energi'!$B$1:$AQ$1,0),FALSE)</f>
        <v>0.7</v>
      </c>
      <c r="E282">
        <f>VLOOKUP($B282,'Tillförd energi'!$B$1:$AI$700,MATCH(E$1,'Tillförd energi'!$B$1:$AQ$1,0),FALSE)</f>
        <v>0</v>
      </c>
      <c r="F282">
        <f>VLOOKUP($B282,'Tillförd energi'!$B$1:$AI$700,MATCH(F$1,'Tillförd energi'!$B$1:$AQ$1,0),FALSE)</f>
        <v>0</v>
      </c>
      <c r="G282">
        <f>VLOOKUP($B282,'Tillförd energi'!$B$1:$AI$700,MATCH(G$1,'Tillförd energi'!$B$1:$AQ$1,0),FALSE)</f>
        <v>0</v>
      </c>
      <c r="H282">
        <f>VLOOKUP($B282,'Tillförd energi'!$B$1:$AI$700,MATCH(H$1,'Tillförd energi'!$B$1:$AQ$1,0),FALSE)</f>
        <v>0</v>
      </c>
      <c r="I282">
        <f>VLOOKUP($B282,'Tillförd energi'!$B$1:$AI$700,MATCH(I$1,'Tillförd energi'!$B$1:$AQ$1,0),FALSE)</f>
        <v>0</v>
      </c>
      <c r="J282">
        <f>VLOOKUP($B282,'Tillförd energi'!$B$1:$AI$700,MATCH(J$1,'Tillförd energi'!$B$1:$AQ$1,0),FALSE)</f>
        <v>0.03</v>
      </c>
      <c r="K282">
        <v>0</v>
      </c>
      <c r="L282">
        <f>VLOOKUP($B282,'Tillförd energi'!$B$1:$AI$700,MATCH(L$1,'Tillförd energi'!$B$1:$AQ$1,0),FALSE)</f>
        <v>17.899999999999999</v>
      </c>
      <c r="M282">
        <f>VLOOKUP($B282,'Tillförd energi'!$B$1:$AI$700,MATCH(M$1,'Tillförd energi'!$B$1:$AQ$1,0),FALSE)</f>
        <v>11.2</v>
      </c>
      <c r="N282">
        <f>VLOOKUP($B282,'Tillförd energi'!$B$1:$AI$700,MATCH(N$1,'Tillförd energi'!$B$1:$AQ$1,0),FALSE)</f>
        <v>68.5</v>
      </c>
      <c r="O282">
        <f>VLOOKUP($B282,'Tillförd energi'!$B$1:$AI$700,MATCH(O$1,'Tillförd energi'!$B$1:$AQ$1,0),FALSE)</f>
        <v>0</v>
      </c>
      <c r="P282">
        <f>VLOOKUP($B282,'Tillförd energi'!$B$1:$AI$700,MATCH(P$1,'Tillförd energi'!$B$1:$AQ$1,0),FALSE)</f>
        <v>5.5</v>
      </c>
      <c r="Q282">
        <f>VLOOKUP($B282,'Tillförd energi'!$B$1:$AI$700,MATCH(Q$1,'Tillförd energi'!$B$1:$AQ$1,0),FALSE)</f>
        <v>0</v>
      </c>
      <c r="R282">
        <f>VLOOKUP($B282,'Tillförd energi'!$B$1:$AI$700,MATCH(R$1,'Tillförd energi'!$B$1:$AQ$1,0),FALSE)</f>
        <v>0</v>
      </c>
      <c r="S282">
        <f>VLOOKUP($B282,'Tillförd energi'!$B$1:$AI$700,MATCH(S$1,'Tillförd energi'!$B$1:$AQ$1,0),FALSE)</f>
        <v>0</v>
      </c>
      <c r="T282">
        <f>VLOOKUP($B282,'Tillförd energi'!$B$1:$AI$700,MATCH(T$1,'Tillförd energi'!$B$1:$AQ$1,0),FALSE)</f>
        <v>0</v>
      </c>
      <c r="U282">
        <f>VLOOKUP($B282,'Tillförd energi'!$B$1:$AI$700,MATCH(U$1,'Tillförd energi'!$B$1:$AQ$1,0),FALSE)</f>
        <v>0</v>
      </c>
      <c r="V282">
        <f>VLOOKUP($B282,'Tillförd energi'!$B$1:$AI$700,MATCH(V$1,'Tillförd energi'!$B$1:$AQ$1,0),FALSE)</f>
        <v>0</v>
      </c>
      <c r="W282">
        <f>VLOOKUP($B282,'Tillförd energi'!$B$1:$AI$700,MATCH(W$1,'Tillförd energi'!$B$1:$AQ$1,0),FALSE)</f>
        <v>0</v>
      </c>
      <c r="X282">
        <f>VLOOKUP($B282,'Tillförd energi'!$B$1:$AI$700,MATCH(X$1,'Tillförd energi'!$B$1:$AQ$1,0),FALSE)</f>
        <v>0</v>
      </c>
      <c r="Y282">
        <f>VLOOKUP($B282,'Tillförd energi'!$B$1:$AI$700,MATCH(Y$1,'Tillförd energi'!$B$1:$AQ$1,0),FALSE)</f>
        <v>0</v>
      </c>
      <c r="Z282">
        <f>VLOOKUP($B282,'Tillförd energi'!$B$1:$AI$700,MATCH(Z$1,'Tillförd energi'!$B$1:$AQ$1,0),FALSE)</f>
        <v>0</v>
      </c>
      <c r="AA282">
        <f>VLOOKUP($B282,'Tillförd energi'!$B$1:$AI$700,MATCH(AA$1,'Tillförd energi'!$B$1:$AQ$1,0),FALSE)</f>
        <v>0</v>
      </c>
      <c r="AB282">
        <f>VLOOKUP($B282,'Tillförd energi'!$B$1:$AI$700,MATCH(AB$1,'Tillförd energi'!$B$1:$AQ$1,0),FALSE)</f>
        <v>0</v>
      </c>
      <c r="AC282">
        <f>VLOOKUP($B282,'Tillförd energi'!$B$1:$AI$700,MATCH(AC$1,'Tillförd energi'!$B$1:$AQ$1,0),FALSE)</f>
        <v>14.3</v>
      </c>
      <c r="AD282">
        <f>VLOOKUP($B282,'Tillförd energi'!$B$1:$AI$700,MATCH(AD$1,'Tillförd energi'!$B$1:$AQ$1,0),FALSE)</f>
        <v>0</v>
      </c>
      <c r="AE282">
        <f>VLOOKUP($B282,'Tillförd energi'!$B$1:$AI$700,MATCH(AE$1,'Tillförd energi'!$B$1:$AQ$1,0),FALSE)</f>
        <v>0</v>
      </c>
      <c r="AF282">
        <f>VLOOKUP($B282,'Tillförd energi'!$B$1:$AI$700,MATCH(AF$1,'Tillförd energi'!$B$1:$AQ$1,0),FALSE)</f>
        <v>1.98</v>
      </c>
      <c r="AG282">
        <f>IFERROR(VLOOKUP(B282,Miljö!$B$1:$AC$550,MATCH("Köpt mängd produktionsspecifik fjärrvärme:",Miljö!$B$1:$AC$1,0),FALSE)/1,0)</f>
        <v>0</v>
      </c>
      <c r="AI282">
        <f t="shared" si="77"/>
        <v>120.11</v>
      </c>
      <c r="AJ282">
        <f t="shared" si="78"/>
        <v>120.11</v>
      </c>
      <c r="AK282">
        <f>IF(ISERROR(1/VLOOKUP($B282,Leveranser!$B$1:$S$500,MATCH("såld värme (gwh)",Leveranser!$B$1:$S$1,0),FALSE)),"",VLOOKUP($B282,Leveranser!$B$1:$S$500,MATCH("såld värme (gwh)",Leveranser!$B$1:$S$1,0),FALSE))</f>
        <v>90.2</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195">
        <f t="shared" si="79"/>
        <v>0.75097826991924077</v>
      </c>
      <c r="AP282" t="str">
        <f>IFERROR(VLOOKUP($B282,Miljövärden!$B$2:$H$550,7,FALSE),"Nej, saknas")</f>
        <v>Ja</v>
      </c>
      <c r="AQ282" t="str">
        <f>IFERROR(VLOOKUP($B282,Miljövärden!$B$2:$H$550,6,FALSE),"Nej, saknas")</f>
        <v>Nej</v>
      </c>
      <c r="AU282">
        <f t="shared" si="80"/>
        <v>1.98</v>
      </c>
      <c r="AV282">
        <f t="shared" si="81"/>
        <v>0</v>
      </c>
      <c r="AW282">
        <f t="shared" si="82"/>
        <v>85.2</v>
      </c>
      <c r="AX282">
        <f t="shared" si="83"/>
        <v>0</v>
      </c>
      <c r="AZ282">
        <f t="shared" si="84"/>
        <v>103.1</v>
      </c>
      <c r="BC282">
        <f t="shared" si="85"/>
        <v>0.7</v>
      </c>
      <c r="BD282">
        <f t="shared" si="86"/>
        <v>0</v>
      </c>
      <c r="BE282">
        <f t="shared" si="87"/>
        <v>85.2</v>
      </c>
      <c r="BF282">
        <f t="shared" si="88"/>
        <v>32.230000000000004</v>
      </c>
      <c r="BG282">
        <f t="shared" si="89"/>
        <v>1.98</v>
      </c>
      <c r="BH282">
        <f t="shared" si="90"/>
        <v>120.11000000000001</v>
      </c>
      <c r="BJ282" s="195">
        <f t="shared" si="91"/>
        <v>5.8279910082424434E-3</v>
      </c>
      <c r="BK282" s="195">
        <f t="shared" si="92"/>
        <v>0</v>
      </c>
      <c r="BL282" s="195">
        <f t="shared" si="93"/>
        <v>0.70934976271750894</v>
      </c>
      <c r="BM282" s="195">
        <f t="shared" si="94"/>
        <v>0.26833735742236281</v>
      </c>
      <c r="BN282" s="195">
        <f t="shared" si="95"/>
        <v>1.648488885188577E-2</v>
      </c>
    </row>
    <row r="283" spans="1:66" x14ac:dyDescent="0.25">
      <c r="A283" s="2" t="s">
        <v>444</v>
      </c>
      <c r="B283" s="2" t="s">
        <v>445</v>
      </c>
      <c r="C283">
        <f>VLOOKUP($B283,'Tillförd energi'!$B$1:$AI$700,MATCH(C$1,'Tillförd energi'!$B$1:$AQ$1,0),FALSE)</f>
        <v>0</v>
      </c>
      <c r="D283">
        <f>VLOOKUP($B283,'Tillförd energi'!$B$1:$AI$700,MATCH(D$1,'Tillförd energi'!$B$1:$AQ$1,0),FALSE)</f>
        <v>0.33900000000000002</v>
      </c>
      <c r="E283">
        <f>VLOOKUP($B283,'Tillförd energi'!$B$1:$AI$700,MATCH(E$1,'Tillförd energi'!$B$1:$AQ$1,0),FALSE)</f>
        <v>0</v>
      </c>
      <c r="F283">
        <f>VLOOKUP($B283,'Tillförd energi'!$B$1:$AI$700,MATCH(F$1,'Tillförd energi'!$B$1:$AQ$1,0),FALSE)</f>
        <v>0</v>
      </c>
      <c r="G283">
        <f>VLOOKUP($B283,'Tillförd energi'!$B$1:$AI$700,MATCH(G$1,'Tillförd energi'!$B$1:$AQ$1,0),FALSE)</f>
        <v>0</v>
      </c>
      <c r="H283">
        <f>VLOOKUP($B283,'Tillförd energi'!$B$1:$AI$700,MATCH(H$1,'Tillförd energi'!$B$1:$AQ$1,0),FALSE)</f>
        <v>0</v>
      </c>
      <c r="I283">
        <f>VLOOKUP($B283,'Tillförd energi'!$B$1:$AI$700,MATCH(I$1,'Tillförd energi'!$B$1:$AQ$1,0),FALSE)</f>
        <v>0</v>
      </c>
      <c r="J283">
        <f>VLOOKUP($B283,'Tillförd energi'!$B$1:$AI$700,MATCH(J$1,'Tillförd energi'!$B$1:$AQ$1,0),FALSE)</f>
        <v>0</v>
      </c>
      <c r="K283">
        <v>0</v>
      </c>
      <c r="L283">
        <f>VLOOKUP($B283,'Tillförd energi'!$B$1:$AI$700,MATCH(L$1,'Tillförd energi'!$B$1:$AQ$1,0),FALSE)</f>
        <v>0</v>
      </c>
      <c r="M283">
        <f>VLOOKUP($B283,'Tillförd energi'!$B$1:$AI$700,MATCH(M$1,'Tillförd energi'!$B$1:$AQ$1,0),FALSE)</f>
        <v>0</v>
      </c>
      <c r="N283">
        <f>VLOOKUP($B283,'Tillförd energi'!$B$1:$AI$700,MATCH(N$1,'Tillförd energi'!$B$1:$AQ$1,0),FALSE)</f>
        <v>0</v>
      </c>
      <c r="O283">
        <f>VLOOKUP($B283,'Tillförd energi'!$B$1:$AI$700,MATCH(O$1,'Tillförd energi'!$B$1:$AQ$1,0),FALSE)</f>
        <v>0</v>
      </c>
      <c r="P283">
        <f>VLOOKUP($B283,'Tillförd energi'!$B$1:$AI$700,MATCH(P$1,'Tillförd energi'!$B$1:$AQ$1,0),FALSE)</f>
        <v>0</v>
      </c>
      <c r="Q283">
        <f>VLOOKUP($B283,'Tillförd energi'!$B$1:$AI$700,MATCH(Q$1,'Tillförd energi'!$B$1:$AQ$1,0),FALSE)</f>
        <v>0</v>
      </c>
      <c r="R283">
        <f>VLOOKUP($B283,'Tillförd energi'!$B$1:$AI$700,MATCH(R$1,'Tillförd energi'!$B$1:$AQ$1,0),FALSE)</f>
        <v>9.4740000000000002</v>
      </c>
      <c r="S283">
        <f>VLOOKUP($B283,'Tillförd energi'!$B$1:$AI$700,MATCH(S$1,'Tillförd energi'!$B$1:$AQ$1,0),FALSE)</f>
        <v>0</v>
      </c>
      <c r="T283">
        <f>VLOOKUP($B283,'Tillförd energi'!$B$1:$AI$700,MATCH(T$1,'Tillförd energi'!$B$1:$AQ$1,0),FALSE)</f>
        <v>0</v>
      </c>
      <c r="U283">
        <f>VLOOKUP($B283,'Tillförd energi'!$B$1:$AI$700,MATCH(U$1,'Tillförd energi'!$B$1:$AQ$1,0),FALSE)</f>
        <v>0</v>
      </c>
      <c r="V283">
        <f>VLOOKUP($B283,'Tillförd energi'!$B$1:$AI$700,MATCH(V$1,'Tillförd energi'!$B$1:$AQ$1,0),FALSE)</f>
        <v>0</v>
      </c>
      <c r="W283">
        <f>VLOOKUP($B283,'Tillförd energi'!$B$1:$AI$700,MATCH(W$1,'Tillförd energi'!$B$1:$AQ$1,0),FALSE)</f>
        <v>0</v>
      </c>
      <c r="X283">
        <f>VLOOKUP($B283,'Tillförd energi'!$B$1:$AI$700,MATCH(X$1,'Tillförd energi'!$B$1:$AQ$1,0),FALSE)</f>
        <v>0</v>
      </c>
      <c r="Y283">
        <f>VLOOKUP($B283,'Tillförd energi'!$B$1:$AI$700,MATCH(Y$1,'Tillförd energi'!$B$1:$AQ$1,0),FALSE)</f>
        <v>0</v>
      </c>
      <c r="Z283">
        <f>VLOOKUP($B283,'Tillförd energi'!$B$1:$AI$700,MATCH(Z$1,'Tillförd energi'!$B$1:$AQ$1,0),FALSE)</f>
        <v>0.16600000000000001</v>
      </c>
      <c r="AA283">
        <f>VLOOKUP($B283,'Tillförd energi'!$B$1:$AI$700,MATCH(AA$1,'Tillförd energi'!$B$1:$AQ$1,0),FALSE)</f>
        <v>0</v>
      </c>
      <c r="AB283">
        <f>VLOOKUP($B283,'Tillförd energi'!$B$1:$AI$700,MATCH(AB$1,'Tillförd energi'!$B$1:$AQ$1,0),FALSE)</f>
        <v>0</v>
      </c>
      <c r="AC283">
        <f>VLOOKUP($B283,'Tillförd energi'!$B$1:$AI$700,MATCH(AC$1,'Tillförd energi'!$B$1:$AQ$1,0),FALSE)</f>
        <v>0</v>
      </c>
      <c r="AD283">
        <f>VLOOKUP($B283,'Tillförd energi'!$B$1:$AI$700,MATCH(AD$1,'Tillförd energi'!$B$1:$AQ$1,0),FALSE)</f>
        <v>0</v>
      </c>
      <c r="AE283">
        <f>VLOOKUP($B283,'Tillförd energi'!$B$1:$AI$700,MATCH(AE$1,'Tillförd energi'!$B$1:$AQ$1,0),FALSE)</f>
        <v>0</v>
      </c>
      <c r="AF283">
        <f>VLOOKUP($B283,'Tillförd energi'!$B$1:$AI$700,MATCH(AF$1,'Tillförd energi'!$B$1:$AQ$1,0),FALSE)</f>
        <v>0.13800000000000001</v>
      </c>
      <c r="AG283">
        <f>IFERROR(VLOOKUP(B283,Miljö!$B$1:$AC$550,MATCH("Köpt mängd produktionsspecifik fjärrvärme:",Miljö!$B$1:$AC$1,0),FALSE)/1,0)</f>
        <v>0</v>
      </c>
      <c r="AI283">
        <f t="shared" si="77"/>
        <v>10.117000000000001</v>
      </c>
      <c r="AJ283">
        <f t="shared" si="78"/>
        <v>10.117000000000001</v>
      </c>
      <c r="AK283">
        <f>IF(ISERROR(1/VLOOKUP($B283,Leveranser!$B$1:$S$500,MATCH("såld värme (gwh)",Leveranser!$B$1:$S$1,0),FALSE)),"",VLOOKUP($B283,Leveranser!$B$1:$S$500,MATCH("såld värme (gwh)",Leveranser!$B$1:$S$1,0),FALSE))</f>
        <v>8.0709999999999997</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195">
        <f t="shared" si="79"/>
        <v>0.79776613620638515</v>
      </c>
      <c r="AP283" t="str">
        <f>IFERROR(VLOOKUP($B283,Miljövärden!$B$2:$H$550,7,FALSE),"Nej, saknas")</f>
        <v>Ja</v>
      </c>
      <c r="AQ283" t="str">
        <f>IFERROR(VLOOKUP($B283,Miljövärden!$B$2:$H$550,6,FALSE),"Nej, saknas")</f>
        <v>Ja</v>
      </c>
      <c r="AU283">
        <f t="shared" si="80"/>
        <v>0.30400000000000005</v>
      </c>
      <c r="AV283">
        <f t="shared" si="81"/>
        <v>0</v>
      </c>
      <c r="AW283">
        <f t="shared" si="82"/>
        <v>0</v>
      </c>
      <c r="AX283">
        <f t="shared" si="83"/>
        <v>9.4740000000000002</v>
      </c>
      <c r="AZ283">
        <f t="shared" si="84"/>
        <v>9.4740000000000002</v>
      </c>
      <c r="BC283">
        <f t="shared" si="85"/>
        <v>0.33900000000000002</v>
      </c>
      <c r="BD283">
        <f t="shared" si="86"/>
        <v>0</v>
      </c>
      <c r="BE283">
        <f t="shared" si="87"/>
        <v>9.4740000000000002</v>
      </c>
      <c r="BF283">
        <f t="shared" si="88"/>
        <v>0</v>
      </c>
      <c r="BG283">
        <f t="shared" si="89"/>
        <v>0.30400000000000005</v>
      </c>
      <c r="BH283">
        <f t="shared" si="90"/>
        <v>10.117000000000001</v>
      </c>
      <c r="BJ283" s="195">
        <f t="shared" si="91"/>
        <v>3.350795690422062E-2</v>
      </c>
      <c r="BK283" s="195">
        <f t="shared" si="92"/>
        <v>0</v>
      </c>
      <c r="BL283" s="195">
        <f t="shared" si="93"/>
        <v>0.93644360976574081</v>
      </c>
      <c r="BM283" s="195">
        <f t="shared" si="94"/>
        <v>0</v>
      </c>
      <c r="BN283" s="195">
        <f t="shared" si="95"/>
        <v>3.0048433330038551E-2</v>
      </c>
    </row>
    <row r="284" spans="1:66" x14ac:dyDescent="0.25">
      <c r="A284" s="2" t="s">
        <v>444</v>
      </c>
      <c r="B284" s="2" t="s">
        <v>446</v>
      </c>
      <c r="C284">
        <f>VLOOKUP($B284,'Tillförd energi'!$B$1:$AI$700,MATCH(C$1,'Tillförd energi'!$B$1:$AQ$1,0),FALSE)</f>
        <v>0</v>
      </c>
      <c r="D284">
        <f>VLOOKUP($B284,'Tillförd energi'!$B$1:$AI$700,MATCH(D$1,'Tillförd energi'!$B$1:$AQ$1,0),FALSE)</f>
        <v>3.3000000000000002E-2</v>
      </c>
      <c r="E284">
        <f>VLOOKUP($B284,'Tillförd energi'!$B$1:$AI$700,MATCH(E$1,'Tillförd energi'!$B$1:$AQ$1,0),FALSE)</f>
        <v>0</v>
      </c>
      <c r="F284">
        <f>VLOOKUP($B284,'Tillförd energi'!$B$1:$AI$700,MATCH(F$1,'Tillförd energi'!$B$1:$AQ$1,0),FALSE)</f>
        <v>0</v>
      </c>
      <c r="G284">
        <f>VLOOKUP($B284,'Tillförd energi'!$B$1:$AI$700,MATCH(G$1,'Tillförd energi'!$B$1:$AQ$1,0),FALSE)</f>
        <v>0</v>
      </c>
      <c r="H284">
        <f>VLOOKUP($B284,'Tillförd energi'!$B$1:$AI$700,MATCH(H$1,'Tillförd energi'!$B$1:$AQ$1,0),FALSE)</f>
        <v>0</v>
      </c>
      <c r="I284">
        <f>VLOOKUP($B284,'Tillförd energi'!$B$1:$AI$700,MATCH(I$1,'Tillförd energi'!$B$1:$AQ$1,0),FALSE)</f>
        <v>0</v>
      </c>
      <c r="J284">
        <f>VLOOKUP($B284,'Tillförd energi'!$B$1:$AI$700,MATCH(J$1,'Tillförd energi'!$B$1:$AQ$1,0),FALSE)</f>
        <v>0</v>
      </c>
      <c r="K284">
        <v>0</v>
      </c>
      <c r="L284">
        <f>VLOOKUP($B284,'Tillförd energi'!$B$1:$AI$700,MATCH(L$1,'Tillförd energi'!$B$1:$AQ$1,0),FALSE)</f>
        <v>0</v>
      </c>
      <c r="M284">
        <f>VLOOKUP($B284,'Tillförd energi'!$B$1:$AI$700,MATCH(M$1,'Tillförd energi'!$B$1:$AQ$1,0),FALSE)</f>
        <v>0</v>
      </c>
      <c r="N284">
        <f>VLOOKUP($B284,'Tillförd energi'!$B$1:$AI$700,MATCH(N$1,'Tillförd energi'!$B$1:$AQ$1,0),FALSE)</f>
        <v>0</v>
      </c>
      <c r="O284">
        <f>VLOOKUP($B284,'Tillförd energi'!$B$1:$AI$700,MATCH(O$1,'Tillförd energi'!$B$1:$AQ$1,0),FALSE)</f>
        <v>0</v>
      </c>
      <c r="P284">
        <f>VLOOKUP($B284,'Tillförd energi'!$B$1:$AI$700,MATCH(P$1,'Tillförd energi'!$B$1:$AQ$1,0),FALSE)</f>
        <v>0</v>
      </c>
      <c r="Q284">
        <f>VLOOKUP($B284,'Tillförd energi'!$B$1:$AI$700,MATCH(Q$1,'Tillförd energi'!$B$1:$AQ$1,0),FALSE)</f>
        <v>0</v>
      </c>
      <c r="R284">
        <f>VLOOKUP($B284,'Tillförd energi'!$B$1:$AI$700,MATCH(R$1,'Tillförd energi'!$B$1:$AQ$1,0),FALSE)</f>
        <v>10.292999999999999</v>
      </c>
      <c r="S284">
        <f>VLOOKUP($B284,'Tillförd energi'!$B$1:$AI$700,MATCH(S$1,'Tillförd energi'!$B$1:$AQ$1,0),FALSE)</f>
        <v>0</v>
      </c>
      <c r="T284">
        <f>VLOOKUP($B284,'Tillförd energi'!$B$1:$AI$700,MATCH(T$1,'Tillförd energi'!$B$1:$AQ$1,0),FALSE)</f>
        <v>0</v>
      </c>
      <c r="U284">
        <f>VLOOKUP($B284,'Tillförd energi'!$B$1:$AI$700,MATCH(U$1,'Tillförd energi'!$B$1:$AQ$1,0),FALSE)</f>
        <v>0</v>
      </c>
      <c r="V284">
        <f>VLOOKUP($B284,'Tillförd energi'!$B$1:$AI$700,MATCH(V$1,'Tillförd energi'!$B$1:$AQ$1,0),FALSE)</f>
        <v>0</v>
      </c>
      <c r="W284">
        <f>VLOOKUP($B284,'Tillförd energi'!$B$1:$AI$700,MATCH(W$1,'Tillförd energi'!$B$1:$AQ$1,0),FALSE)</f>
        <v>0</v>
      </c>
      <c r="X284">
        <f>VLOOKUP($B284,'Tillförd energi'!$B$1:$AI$700,MATCH(X$1,'Tillförd energi'!$B$1:$AQ$1,0),FALSE)</f>
        <v>0</v>
      </c>
      <c r="Y284">
        <f>VLOOKUP($B284,'Tillförd energi'!$B$1:$AI$700,MATCH(Y$1,'Tillförd energi'!$B$1:$AQ$1,0),FALSE)</f>
        <v>0</v>
      </c>
      <c r="Z284">
        <f>VLOOKUP($B284,'Tillförd energi'!$B$1:$AI$700,MATCH(Z$1,'Tillförd energi'!$B$1:$AQ$1,0),FALSE)</f>
        <v>0</v>
      </c>
      <c r="AA284">
        <f>VLOOKUP($B284,'Tillförd energi'!$B$1:$AI$700,MATCH(AA$1,'Tillförd energi'!$B$1:$AQ$1,0),FALSE)</f>
        <v>0</v>
      </c>
      <c r="AB284">
        <f>VLOOKUP($B284,'Tillförd energi'!$B$1:$AI$700,MATCH(AB$1,'Tillförd energi'!$B$1:$AQ$1,0),FALSE)</f>
        <v>0</v>
      </c>
      <c r="AC284">
        <f>VLOOKUP($B284,'Tillförd energi'!$B$1:$AI$700,MATCH(AC$1,'Tillförd energi'!$B$1:$AQ$1,0),FALSE)</f>
        <v>0</v>
      </c>
      <c r="AD284">
        <f>VLOOKUP($B284,'Tillförd energi'!$B$1:$AI$700,MATCH(AD$1,'Tillförd energi'!$B$1:$AQ$1,0),FALSE)</f>
        <v>0</v>
      </c>
      <c r="AE284">
        <f>VLOOKUP($B284,'Tillförd energi'!$B$1:$AI$700,MATCH(AE$1,'Tillförd energi'!$B$1:$AQ$1,0),FALSE)</f>
        <v>0</v>
      </c>
      <c r="AF284">
        <f>VLOOKUP($B284,'Tillförd energi'!$B$1:$AI$700,MATCH(AF$1,'Tillförd energi'!$B$1:$AQ$1,0),FALSE)</f>
        <v>9.2999999999999999E-2</v>
      </c>
      <c r="AG284">
        <f>IFERROR(VLOOKUP(B284,Miljö!$B$1:$AC$550,MATCH("Köpt mängd produktionsspecifik fjärrvärme:",Miljö!$B$1:$AC$1,0),FALSE)/1,0)</f>
        <v>0</v>
      </c>
      <c r="AI284">
        <f t="shared" si="77"/>
        <v>10.418999999999999</v>
      </c>
      <c r="AJ284">
        <f t="shared" si="78"/>
        <v>10.418999999999999</v>
      </c>
      <c r="AK284">
        <f>IF(ISERROR(1/VLOOKUP($B284,Leveranser!$B$1:$S$500,MATCH("såld värme (gwh)",Leveranser!$B$1:$S$1,0),FALSE)),"",VLOOKUP($B284,Leveranser!$B$1:$S$500,MATCH("såld värme (gwh)",Leveranser!$B$1:$S$1,0),FALSE))</f>
        <v>7.7930000000000001</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195">
        <f t="shared" si="79"/>
        <v>0.74796045685766399</v>
      </c>
      <c r="AP284" t="str">
        <f>IFERROR(VLOOKUP($B284,Miljövärden!$B$2:$H$550,7,FALSE),"Nej, saknas")</f>
        <v>Ja</v>
      </c>
      <c r="AQ284" t="str">
        <f>IFERROR(VLOOKUP($B284,Miljövärden!$B$2:$H$550,6,FALSE),"Nej, saknas")</f>
        <v>Ja</v>
      </c>
      <c r="AU284">
        <f t="shared" si="80"/>
        <v>9.2999999999999999E-2</v>
      </c>
      <c r="AV284">
        <f t="shared" si="81"/>
        <v>0</v>
      </c>
      <c r="AW284">
        <f t="shared" si="82"/>
        <v>0</v>
      </c>
      <c r="AX284">
        <f t="shared" si="83"/>
        <v>10.292999999999999</v>
      </c>
      <c r="AZ284">
        <f t="shared" si="84"/>
        <v>10.292999999999999</v>
      </c>
      <c r="BC284">
        <f t="shared" si="85"/>
        <v>3.3000000000000002E-2</v>
      </c>
      <c r="BD284">
        <f t="shared" si="86"/>
        <v>0</v>
      </c>
      <c r="BE284">
        <f t="shared" si="87"/>
        <v>10.292999999999999</v>
      </c>
      <c r="BF284">
        <f t="shared" si="88"/>
        <v>0</v>
      </c>
      <c r="BG284">
        <f t="shared" si="89"/>
        <v>9.2999999999999999E-2</v>
      </c>
      <c r="BH284">
        <f t="shared" si="90"/>
        <v>10.418999999999999</v>
      </c>
      <c r="BJ284" s="195">
        <f t="shared" si="91"/>
        <v>3.1672905269219702E-3</v>
      </c>
      <c r="BK284" s="195">
        <f t="shared" si="92"/>
        <v>0</v>
      </c>
      <c r="BL284" s="195">
        <f t="shared" si="93"/>
        <v>0.98790670889720711</v>
      </c>
      <c r="BM284" s="195">
        <f t="shared" si="94"/>
        <v>0</v>
      </c>
      <c r="BN284" s="195">
        <f t="shared" si="95"/>
        <v>8.9260005758710053E-3</v>
      </c>
    </row>
    <row r="285" spans="1:66" x14ac:dyDescent="0.25">
      <c r="A285" s="2" t="s">
        <v>444</v>
      </c>
      <c r="B285" s="2" t="s">
        <v>447</v>
      </c>
      <c r="C285">
        <f>VLOOKUP($B285,'Tillförd energi'!$B$1:$AI$700,MATCH(C$1,'Tillförd energi'!$B$1:$AQ$1,0),FALSE)</f>
        <v>0</v>
      </c>
      <c r="D285">
        <f>VLOOKUP($B285,'Tillförd energi'!$B$1:$AI$700,MATCH(D$1,'Tillförd energi'!$B$1:$AQ$1,0),FALSE)</f>
        <v>0.33</v>
      </c>
      <c r="E285">
        <f>VLOOKUP($B285,'Tillförd energi'!$B$1:$AI$700,MATCH(E$1,'Tillförd energi'!$B$1:$AQ$1,0),FALSE)</f>
        <v>0</v>
      </c>
      <c r="F285">
        <f>VLOOKUP($B285,'Tillförd energi'!$B$1:$AI$700,MATCH(F$1,'Tillförd energi'!$B$1:$AQ$1,0),FALSE)</f>
        <v>0</v>
      </c>
      <c r="G285">
        <f>VLOOKUP($B285,'Tillförd energi'!$B$1:$AI$700,MATCH(G$1,'Tillförd energi'!$B$1:$AQ$1,0),FALSE)</f>
        <v>0</v>
      </c>
      <c r="H285">
        <f>VLOOKUP($B285,'Tillförd energi'!$B$1:$AI$700,MATCH(H$1,'Tillförd energi'!$B$1:$AQ$1,0),FALSE)</f>
        <v>0</v>
      </c>
      <c r="I285">
        <f>VLOOKUP($B285,'Tillförd energi'!$B$1:$AI$700,MATCH(I$1,'Tillförd energi'!$B$1:$AQ$1,0),FALSE)</f>
        <v>0</v>
      </c>
      <c r="J285">
        <f>VLOOKUP($B285,'Tillförd energi'!$B$1:$AI$700,MATCH(J$1,'Tillförd energi'!$B$1:$AQ$1,0),FALSE)</f>
        <v>0</v>
      </c>
      <c r="K285">
        <v>0</v>
      </c>
      <c r="L285">
        <f>VLOOKUP($B285,'Tillförd energi'!$B$1:$AI$700,MATCH(L$1,'Tillförd energi'!$B$1:$AQ$1,0),FALSE)</f>
        <v>0</v>
      </c>
      <c r="M285">
        <f>VLOOKUP($B285,'Tillförd energi'!$B$1:$AI$700,MATCH(M$1,'Tillförd energi'!$B$1:$AQ$1,0),FALSE)</f>
        <v>7.6959999999999997</v>
      </c>
      <c r="N285">
        <f>VLOOKUP($B285,'Tillförd energi'!$B$1:$AI$700,MATCH(N$1,'Tillförd energi'!$B$1:$AQ$1,0),FALSE)</f>
        <v>0</v>
      </c>
      <c r="O285">
        <f>VLOOKUP($B285,'Tillförd energi'!$B$1:$AI$700,MATCH(O$1,'Tillförd energi'!$B$1:$AQ$1,0),FALSE)</f>
        <v>7.6959999999999997</v>
      </c>
      <c r="P285">
        <f>VLOOKUP($B285,'Tillförd energi'!$B$1:$AI$700,MATCH(P$1,'Tillförd energi'!$B$1:$AQ$1,0),FALSE)</f>
        <v>0</v>
      </c>
      <c r="Q285">
        <f>VLOOKUP($B285,'Tillförd energi'!$B$1:$AI$700,MATCH(Q$1,'Tillförd energi'!$B$1:$AQ$1,0),FALSE)</f>
        <v>0</v>
      </c>
      <c r="R285">
        <f>VLOOKUP($B285,'Tillförd energi'!$B$1:$AI$700,MATCH(R$1,'Tillförd energi'!$B$1:$AQ$1,0),FALSE)</f>
        <v>4.07</v>
      </c>
      <c r="S285">
        <f>VLOOKUP($B285,'Tillförd energi'!$B$1:$AI$700,MATCH(S$1,'Tillförd energi'!$B$1:$AQ$1,0),FALSE)</f>
        <v>0</v>
      </c>
      <c r="T285">
        <f>VLOOKUP($B285,'Tillförd energi'!$B$1:$AI$700,MATCH(T$1,'Tillförd energi'!$B$1:$AQ$1,0),FALSE)</f>
        <v>0</v>
      </c>
      <c r="U285">
        <f>VLOOKUP($B285,'Tillförd energi'!$B$1:$AI$700,MATCH(U$1,'Tillförd energi'!$B$1:$AQ$1,0),FALSE)</f>
        <v>0</v>
      </c>
      <c r="V285">
        <f>VLOOKUP($B285,'Tillförd energi'!$B$1:$AI$700,MATCH(V$1,'Tillförd energi'!$B$1:$AQ$1,0),FALSE)</f>
        <v>0</v>
      </c>
      <c r="W285">
        <f>VLOOKUP($B285,'Tillförd energi'!$B$1:$AI$700,MATCH(W$1,'Tillförd energi'!$B$1:$AQ$1,0),FALSE)</f>
        <v>0</v>
      </c>
      <c r="X285">
        <f>VLOOKUP($B285,'Tillförd energi'!$B$1:$AI$700,MATCH(X$1,'Tillförd energi'!$B$1:$AQ$1,0),FALSE)</f>
        <v>0</v>
      </c>
      <c r="Y285">
        <f>VLOOKUP($B285,'Tillförd energi'!$B$1:$AI$700,MATCH(Y$1,'Tillförd energi'!$B$1:$AQ$1,0),FALSE)</f>
        <v>0</v>
      </c>
      <c r="Z285">
        <f>VLOOKUP($B285,'Tillförd energi'!$B$1:$AI$700,MATCH(Z$1,'Tillförd energi'!$B$1:$AQ$1,0),FALSE)</f>
        <v>5.0000000000000001E-3</v>
      </c>
      <c r="AA285">
        <f>VLOOKUP($B285,'Tillförd energi'!$B$1:$AI$700,MATCH(AA$1,'Tillförd energi'!$B$1:$AQ$1,0),FALSE)</f>
        <v>0</v>
      </c>
      <c r="AB285">
        <f>VLOOKUP($B285,'Tillförd energi'!$B$1:$AI$700,MATCH(AB$1,'Tillförd energi'!$B$1:$AQ$1,0),FALSE)</f>
        <v>0</v>
      </c>
      <c r="AC285">
        <f>VLOOKUP($B285,'Tillförd energi'!$B$1:$AI$700,MATCH(AC$1,'Tillförd energi'!$B$1:$AQ$1,0),FALSE)</f>
        <v>0</v>
      </c>
      <c r="AD285">
        <f>VLOOKUP($B285,'Tillförd energi'!$B$1:$AI$700,MATCH(AD$1,'Tillförd energi'!$B$1:$AQ$1,0),FALSE)</f>
        <v>0</v>
      </c>
      <c r="AE285">
        <f>VLOOKUP($B285,'Tillförd energi'!$B$1:$AI$700,MATCH(AE$1,'Tillförd energi'!$B$1:$AQ$1,0),FALSE)</f>
        <v>0</v>
      </c>
      <c r="AF285">
        <f>VLOOKUP($B285,'Tillförd energi'!$B$1:$AI$700,MATCH(AF$1,'Tillförd energi'!$B$1:$AQ$1,0),FALSE)</f>
        <v>0.36891299999999999</v>
      </c>
      <c r="AG285">
        <f>IFERROR(VLOOKUP(B285,Miljö!$B$1:$AC$550,MATCH("Köpt mängd produktionsspecifik fjärrvärme:",Miljö!$B$1:$AC$1,0),FALSE)/1,0)</f>
        <v>0</v>
      </c>
      <c r="AI285">
        <f t="shared" si="77"/>
        <v>20.165913</v>
      </c>
      <c r="AJ285">
        <f t="shared" si="78"/>
        <v>20.165913</v>
      </c>
      <c r="AK285">
        <f>IF(ISERROR(1/VLOOKUP($B285,Leveranser!$B$1:$S$500,MATCH("såld värme (gwh)",Leveranser!$B$1:$S$1,0),FALSE)),"",VLOOKUP($B285,Leveranser!$B$1:$S$500,MATCH("såld värme (gwh)",Leveranser!$B$1:$S$1,0),FALSE))</f>
        <v>14.366</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195">
        <f t="shared" si="79"/>
        <v>0.71239025974177317</v>
      </c>
      <c r="AP285" t="str">
        <f>IFERROR(VLOOKUP($B285,Miljövärden!$B$2:$H$550,7,FALSE),"Nej, saknas")</f>
        <v>Ja</v>
      </c>
      <c r="AQ285" t="str">
        <f>IFERROR(VLOOKUP($B285,Miljövärden!$B$2:$H$550,6,FALSE),"Nej, saknas")</f>
        <v>Ja</v>
      </c>
      <c r="AU285">
        <f t="shared" si="80"/>
        <v>0.373913</v>
      </c>
      <c r="AV285">
        <f t="shared" si="81"/>
        <v>0</v>
      </c>
      <c r="AW285">
        <f t="shared" si="82"/>
        <v>15.391999999999999</v>
      </c>
      <c r="AX285">
        <f t="shared" si="83"/>
        <v>4.07</v>
      </c>
      <c r="AZ285">
        <f t="shared" si="84"/>
        <v>19.462</v>
      </c>
      <c r="BC285">
        <f t="shared" si="85"/>
        <v>0.33</v>
      </c>
      <c r="BD285">
        <f t="shared" si="86"/>
        <v>0</v>
      </c>
      <c r="BE285">
        <f t="shared" si="87"/>
        <v>19.462</v>
      </c>
      <c r="BF285">
        <f t="shared" si="88"/>
        <v>0</v>
      </c>
      <c r="BG285">
        <f t="shared" si="89"/>
        <v>0.373913</v>
      </c>
      <c r="BH285">
        <f t="shared" si="90"/>
        <v>20.165913</v>
      </c>
      <c r="BJ285" s="195">
        <f t="shared" si="91"/>
        <v>1.6364247926686979E-2</v>
      </c>
      <c r="BK285" s="195">
        <f t="shared" si="92"/>
        <v>0</v>
      </c>
      <c r="BL285" s="195">
        <f t="shared" si="93"/>
        <v>0.96509391863388483</v>
      </c>
      <c r="BM285" s="195">
        <f t="shared" si="94"/>
        <v>0</v>
      </c>
      <c r="BN285" s="195">
        <f t="shared" si="95"/>
        <v>1.8541833439428206E-2</v>
      </c>
    </row>
    <row r="286" spans="1:66" x14ac:dyDescent="0.25">
      <c r="A286" s="2" t="s">
        <v>444</v>
      </c>
      <c r="B286" s="2" t="s">
        <v>448</v>
      </c>
      <c r="C286">
        <f>VLOOKUP($B286,'Tillförd energi'!$B$1:$AI$700,MATCH(C$1,'Tillförd energi'!$B$1:$AQ$1,0),FALSE)</f>
        <v>0</v>
      </c>
      <c r="D286">
        <f>VLOOKUP($B286,'Tillförd energi'!$B$1:$AI$700,MATCH(D$1,'Tillförd energi'!$B$1:$AQ$1,0),FALSE)</f>
        <v>0.16800000000000001</v>
      </c>
      <c r="E286">
        <f>VLOOKUP($B286,'Tillförd energi'!$B$1:$AI$700,MATCH(E$1,'Tillförd energi'!$B$1:$AQ$1,0),FALSE)</f>
        <v>0</v>
      </c>
      <c r="F286">
        <f>VLOOKUP($B286,'Tillförd energi'!$B$1:$AI$700,MATCH(F$1,'Tillförd energi'!$B$1:$AQ$1,0),FALSE)</f>
        <v>0</v>
      </c>
      <c r="G286">
        <f>VLOOKUP($B286,'Tillförd energi'!$B$1:$AI$700,MATCH(G$1,'Tillförd energi'!$B$1:$AQ$1,0),FALSE)</f>
        <v>0</v>
      </c>
      <c r="H286">
        <f>VLOOKUP($B286,'Tillförd energi'!$B$1:$AI$700,MATCH(H$1,'Tillförd energi'!$B$1:$AQ$1,0),FALSE)</f>
        <v>0</v>
      </c>
      <c r="I286">
        <f>VLOOKUP($B286,'Tillförd energi'!$B$1:$AI$700,MATCH(I$1,'Tillförd energi'!$B$1:$AQ$1,0),FALSE)</f>
        <v>0</v>
      </c>
      <c r="J286">
        <f>VLOOKUP($B286,'Tillförd energi'!$B$1:$AI$700,MATCH(J$1,'Tillförd energi'!$B$1:$AQ$1,0),FALSE)</f>
        <v>0</v>
      </c>
      <c r="K286">
        <v>0</v>
      </c>
      <c r="L286">
        <f>VLOOKUP($B286,'Tillförd energi'!$B$1:$AI$700,MATCH(L$1,'Tillförd energi'!$B$1:$AQ$1,0),FALSE)</f>
        <v>0</v>
      </c>
      <c r="M286">
        <f>VLOOKUP($B286,'Tillförd energi'!$B$1:$AI$700,MATCH(M$1,'Tillförd energi'!$B$1:$AQ$1,0),FALSE)</f>
        <v>0</v>
      </c>
      <c r="N286">
        <f>VLOOKUP($B286,'Tillförd energi'!$B$1:$AI$700,MATCH(N$1,'Tillförd energi'!$B$1:$AQ$1,0),FALSE)</f>
        <v>0</v>
      </c>
      <c r="O286">
        <f>VLOOKUP($B286,'Tillförd energi'!$B$1:$AI$700,MATCH(O$1,'Tillförd energi'!$B$1:$AQ$1,0),FALSE)</f>
        <v>0</v>
      </c>
      <c r="P286">
        <f>VLOOKUP($B286,'Tillförd energi'!$B$1:$AI$700,MATCH(P$1,'Tillförd energi'!$B$1:$AQ$1,0),FALSE)</f>
        <v>0</v>
      </c>
      <c r="Q286">
        <f>VLOOKUP($B286,'Tillförd energi'!$B$1:$AI$700,MATCH(Q$1,'Tillförd energi'!$B$1:$AQ$1,0),FALSE)</f>
        <v>0</v>
      </c>
      <c r="R286">
        <f>VLOOKUP($B286,'Tillförd energi'!$B$1:$AI$700,MATCH(R$1,'Tillförd energi'!$B$1:$AQ$1,0),FALSE)</f>
        <v>12.728999999999999</v>
      </c>
      <c r="S286">
        <f>VLOOKUP($B286,'Tillförd energi'!$B$1:$AI$700,MATCH(S$1,'Tillförd energi'!$B$1:$AQ$1,0),FALSE)</f>
        <v>0</v>
      </c>
      <c r="T286">
        <f>VLOOKUP($B286,'Tillförd energi'!$B$1:$AI$700,MATCH(T$1,'Tillförd energi'!$B$1:$AQ$1,0),FALSE)</f>
        <v>0</v>
      </c>
      <c r="U286">
        <f>VLOOKUP($B286,'Tillförd energi'!$B$1:$AI$700,MATCH(U$1,'Tillförd energi'!$B$1:$AQ$1,0),FALSE)</f>
        <v>0</v>
      </c>
      <c r="V286">
        <f>VLOOKUP($B286,'Tillförd energi'!$B$1:$AI$700,MATCH(V$1,'Tillförd energi'!$B$1:$AQ$1,0),FALSE)</f>
        <v>0</v>
      </c>
      <c r="W286">
        <f>VLOOKUP($B286,'Tillförd energi'!$B$1:$AI$700,MATCH(W$1,'Tillförd energi'!$B$1:$AQ$1,0),FALSE)</f>
        <v>0</v>
      </c>
      <c r="X286">
        <f>VLOOKUP($B286,'Tillförd energi'!$B$1:$AI$700,MATCH(X$1,'Tillförd energi'!$B$1:$AQ$1,0),FALSE)</f>
        <v>0</v>
      </c>
      <c r="Y286">
        <f>VLOOKUP($B286,'Tillförd energi'!$B$1:$AI$700,MATCH(Y$1,'Tillförd energi'!$B$1:$AQ$1,0),FALSE)</f>
        <v>0</v>
      </c>
      <c r="Z286">
        <f>VLOOKUP($B286,'Tillförd energi'!$B$1:$AI$700,MATCH(Z$1,'Tillförd energi'!$B$1:$AQ$1,0),FALSE)</f>
        <v>0</v>
      </c>
      <c r="AA286">
        <f>VLOOKUP($B286,'Tillförd energi'!$B$1:$AI$700,MATCH(AA$1,'Tillförd energi'!$B$1:$AQ$1,0),FALSE)</f>
        <v>0</v>
      </c>
      <c r="AB286">
        <f>VLOOKUP($B286,'Tillförd energi'!$B$1:$AI$700,MATCH(AB$1,'Tillförd energi'!$B$1:$AQ$1,0),FALSE)</f>
        <v>0</v>
      </c>
      <c r="AC286">
        <f>VLOOKUP($B286,'Tillförd energi'!$B$1:$AI$700,MATCH(AC$1,'Tillförd energi'!$B$1:$AQ$1,0),FALSE)</f>
        <v>0</v>
      </c>
      <c r="AD286">
        <f>VLOOKUP($B286,'Tillförd energi'!$B$1:$AI$700,MATCH(AD$1,'Tillförd energi'!$B$1:$AQ$1,0),FALSE)</f>
        <v>0</v>
      </c>
      <c r="AE286">
        <f>VLOOKUP($B286,'Tillförd energi'!$B$1:$AI$700,MATCH(AE$1,'Tillförd energi'!$B$1:$AQ$1,0),FALSE)</f>
        <v>0</v>
      </c>
      <c r="AF286">
        <f>VLOOKUP($B286,'Tillförd energi'!$B$1:$AI$700,MATCH(AF$1,'Tillförd energi'!$B$1:$AQ$1,0),FALSE)</f>
        <v>0.109</v>
      </c>
      <c r="AG286">
        <f>IFERROR(VLOOKUP(B286,Miljö!$B$1:$AC$550,MATCH("Köpt mängd produktionsspecifik fjärrvärme:",Miljö!$B$1:$AC$1,0),FALSE)/1,0)</f>
        <v>0</v>
      </c>
      <c r="AI286">
        <f t="shared" si="77"/>
        <v>13.005999999999998</v>
      </c>
      <c r="AJ286">
        <f t="shared" si="78"/>
        <v>13.005999999999998</v>
      </c>
      <c r="AK286">
        <f>IF(ISERROR(1/VLOOKUP($B286,Leveranser!$B$1:$S$500,MATCH("såld värme (gwh)",Leveranser!$B$1:$S$1,0),FALSE)),"",VLOOKUP($B286,Leveranser!$B$1:$S$500,MATCH("såld värme (gwh)",Leveranser!$B$1:$S$1,0),FALSE))</f>
        <v>11.364000000000001</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195">
        <f t="shared" si="79"/>
        <v>0.87375057665692768</v>
      </c>
      <c r="AP286" t="str">
        <f>IFERROR(VLOOKUP($B286,Miljövärden!$B$2:$H$550,7,FALSE),"Nej, saknas")</f>
        <v>Ja</v>
      </c>
      <c r="AQ286" t="str">
        <f>IFERROR(VLOOKUP($B286,Miljövärden!$B$2:$H$550,6,FALSE),"Nej, saknas")</f>
        <v>Ja</v>
      </c>
      <c r="AU286">
        <f t="shared" si="80"/>
        <v>0.109</v>
      </c>
      <c r="AV286">
        <f t="shared" si="81"/>
        <v>0</v>
      </c>
      <c r="AW286">
        <f t="shared" si="82"/>
        <v>0</v>
      </c>
      <c r="AX286">
        <f t="shared" si="83"/>
        <v>12.728999999999999</v>
      </c>
      <c r="AZ286">
        <f t="shared" si="84"/>
        <v>12.728999999999999</v>
      </c>
      <c r="BC286">
        <f t="shared" si="85"/>
        <v>0.16800000000000001</v>
      </c>
      <c r="BD286">
        <f t="shared" si="86"/>
        <v>0</v>
      </c>
      <c r="BE286">
        <f t="shared" si="87"/>
        <v>12.728999999999999</v>
      </c>
      <c r="BF286">
        <f t="shared" si="88"/>
        <v>0</v>
      </c>
      <c r="BG286">
        <f t="shared" si="89"/>
        <v>0.109</v>
      </c>
      <c r="BH286">
        <f t="shared" si="90"/>
        <v>13.005999999999998</v>
      </c>
      <c r="BJ286" s="195">
        <f t="shared" si="91"/>
        <v>1.2917115177610336E-2</v>
      </c>
      <c r="BK286" s="195">
        <f t="shared" si="92"/>
        <v>0</v>
      </c>
      <c r="BL286" s="195">
        <f t="shared" si="93"/>
        <v>0.97870213747501156</v>
      </c>
      <c r="BM286" s="195">
        <f t="shared" si="94"/>
        <v>0</v>
      </c>
      <c r="BN286" s="195">
        <f t="shared" si="95"/>
        <v>8.3807473473781341E-3</v>
      </c>
    </row>
    <row r="287" spans="1:66" x14ac:dyDescent="0.25">
      <c r="A287" s="2" t="s">
        <v>444</v>
      </c>
      <c r="B287" s="2" t="s">
        <v>449</v>
      </c>
      <c r="C287">
        <f>VLOOKUP($B287,'Tillförd energi'!$B$1:$AI$700,MATCH(C$1,'Tillförd energi'!$B$1:$AQ$1,0),FALSE)</f>
        <v>0</v>
      </c>
      <c r="D287">
        <f>VLOOKUP($B287,'Tillförd energi'!$B$1:$AI$700,MATCH(D$1,'Tillförd energi'!$B$1:$AQ$1,0),FALSE)</f>
        <v>7.0000000000000007E-2</v>
      </c>
      <c r="E287">
        <f>VLOOKUP($B287,'Tillförd energi'!$B$1:$AI$700,MATCH(E$1,'Tillförd energi'!$B$1:$AQ$1,0),FALSE)</f>
        <v>0</v>
      </c>
      <c r="F287">
        <f>VLOOKUP($B287,'Tillförd energi'!$B$1:$AI$700,MATCH(F$1,'Tillförd energi'!$B$1:$AQ$1,0),FALSE)</f>
        <v>0</v>
      </c>
      <c r="G287">
        <f>VLOOKUP($B287,'Tillförd energi'!$B$1:$AI$700,MATCH(G$1,'Tillförd energi'!$B$1:$AQ$1,0),FALSE)</f>
        <v>0</v>
      </c>
      <c r="H287">
        <f>VLOOKUP($B287,'Tillförd energi'!$B$1:$AI$700,MATCH(H$1,'Tillförd energi'!$B$1:$AQ$1,0),FALSE)</f>
        <v>0</v>
      </c>
      <c r="I287">
        <f>VLOOKUP($B287,'Tillförd energi'!$B$1:$AI$700,MATCH(I$1,'Tillförd energi'!$B$1:$AQ$1,0),FALSE)</f>
        <v>0</v>
      </c>
      <c r="J287">
        <f>VLOOKUP($B287,'Tillförd energi'!$B$1:$AI$700,MATCH(J$1,'Tillförd energi'!$B$1:$AQ$1,0),FALSE)</f>
        <v>0</v>
      </c>
      <c r="K287">
        <v>0</v>
      </c>
      <c r="L287">
        <f>VLOOKUP($B287,'Tillförd energi'!$B$1:$AI$700,MATCH(L$1,'Tillförd energi'!$B$1:$AQ$1,0),FALSE)</f>
        <v>0</v>
      </c>
      <c r="M287">
        <f>VLOOKUP($B287,'Tillförd energi'!$B$1:$AI$700,MATCH(M$1,'Tillförd energi'!$B$1:$AQ$1,0),FALSE)</f>
        <v>0</v>
      </c>
      <c r="N287">
        <f>VLOOKUP($B287,'Tillförd energi'!$B$1:$AI$700,MATCH(N$1,'Tillförd energi'!$B$1:$AQ$1,0),FALSE)</f>
        <v>0</v>
      </c>
      <c r="O287">
        <f>VLOOKUP($B287,'Tillförd energi'!$B$1:$AI$700,MATCH(O$1,'Tillförd energi'!$B$1:$AQ$1,0),FALSE)</f>
        <v>0</v>
      </c>
      <c r="P287">
        <f>VLOOKUP($B287,'Tillförd energi'!$B$1:$AI$700,MATCH(P$1,'Tillförd energi'!$B$1:$AQ$1,0),FALSE)</f>
        <v>0</v>
      </c>
      <c r="Q287">
        <f>VLOOKUP($B287,'Tillförd energi'!$B$1:$AI$700,MATCH(Q$1,'Tillförd energi'!$B$1:$AQ$1,0),FALSE)</f>
        <v>0</v>
      </c>
      <c r="R287">
        <f>VLOOKUP($B287,'Tillförd energi'!$B$1:$AI$700,MATCH(R$1,'Tillförd energi'!$B$1:$AQ$1,0),FALSE)</f>
        <v>9.5950000000000006</v>
      </c>
      <c r="S287">
        <f>VLOOKUP($B287,'Tillförd energi'!$B$1:$AI$700,MATCH(S$1,'Tillförd energi'!$B$1:$AQ$1,0),FALSE)</f>
        <v>0</v>
      </c>
      <c r="T287">
        <f>VLOOKUP($B287,'Tillförd energi'!$B$1:$AI$700,MATCH(T$1,'Tillförd energi'!$B$1:$AQ$1,0),FALSE)</f>
        <v>0</v>
      </c>
      <c r="U287">
        <f>VLOOKUP($B287,'Tillförd energi'!$B$1:$AI$700,MATCH(U$1,'Tillförd energi'!$B$1:$AQ$1,0),FALSE)</f>
        <v>0</v>
      </c>
      <c r="V287">
        <f>VLOOKUP($B287,'Tillförd energi'!$B$1:$AI$700,MATCH(V$1,'Tillförd energi'!$B$1:$AQ$1,0),FALSE)</f>
        <v>0</v>
      </c>
      <c r="W287">
        <f>VLOOKUP($B287,'Tillförd energi'!$B$1:$AI$700,MATCH(W$1,'Tillförd energi'!$B$1:$AQ$1,0),FALSE)</f>
        <v>0</v>
      </c>
      <c r="X287">
        <f>VLOOKUP($B287,'Tillförd energi'!$B$1:$AI$700,MATCH(X$1,'Tillförd energi'!$B$1:$AQ$1,0),FALSE)</f>
        <v>0</v>
      </c>
      <c r="Y287">
        <f>VLOOKUP($B287,'Tillförd energi'!$B$1:$AI$700,MATCH(Y$1,'Tillförd energi'!$B$1:$AQ$1,0),FALSE)</f>
        <v>0</v>
      </c>
      <c r="Z287">
        <f>VLOOKUP($B287,'Tillförd energi'!$B$1:$AI$700,MATCH(Z$1,'Tillförd energi'!$B$1:$AQ$1,0),FALSE)</f>
        <v>0</v>
      </c>
      <c r="AA287">
        <f>VLOOKUP($B287,'Tillförd energi'!$B$1:$AI$700,MATCH(AA$1,'Tillförd energi'!$B$1:$AQ$1,0),FALSE)</f>
        <v>0</v>
      </c>
      <c r="AB287">
        <f>VLOOKUP($B287,'Tillförd energi'!$B$1:$AI$700,MATCH(AB$1,'Tillförd energi'!$B$1:$AQ$1,0),FALSE)</f>
        <v>0</v>
      </c>
      <c r="AC287">
        <f>VLOOKUP($B287,'Tillförd energi'!$B$1:$AI$700,MATCH(AC$1,'Tillförd energi'!$B$1:$AQ$1,0),FALSE)</f>
        <v>0</v>
      </c>
      <c r="AD287">
        <f>VLOOKUP($B287,'Tillförd energi'!$B$1:$AI$700,MATCH(AD$1,'Tillförd energi'!$B$1:$AQ$1,0),FALSE)</f>
        <v>0</v>
      </c>
      <c r="AE287">
        <f>VLOOKUP($B287,'Tillförd energi'!$B$1:$AI$700,MATCH(AE$1,'Tillförd energi'!$B$1:$AQ$1,0),FALSE)</f>
        <v>0</v>
      </c>
      <c r="AF287">
        <f>VLOOKUP($B287,'Tillförd energi'!$B$1:$AI$700,MATCH(AF$1,'Tillförd energi'!$B$1:$AQ$1,0),FALSE)</f>
        <v>0.14899999999999999</v>
      </c>
      <c r="AG287">
        <f>IFERROR(VLOOKUP(B287,Miljö!$B$1:$AC$550,MATCH("Köpt mängd produktionsspecifik fjärrvärme:",Miljö!$B$1:$AC$1,0),FALSE)/1,0)</f>
        <v>0</v>
      </c>
      <c r="AI287">
        <f t="shared" si="77"/>
        <v>9.8140000000000001</v>
      </c>
      <c r="AJ287">
        <f t="shared" si="78"/>
        <v>9.8140000000000001</v>
      </c>
      <c r="AK287">
        <f>IF(ISERROR(1/VLOOKUP($B287,Leveranser!$B$1:$S$500,MATCH("såld värme (gwh)",Leveranser!$B$1:$S$1,0),FALSE)),"",VLOOKUP($B287,Leveranser!$B$1:$S$500,MATCH("såld värme (gwh)",Leveranser!$B$1:$S$1,0),FALSE))</f>
        <v>6.61</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195">
        <f t="shared" si="79"/>
        <v>0.67352761361320568</v>
      </c>
      <c r="AP287" t="str">
        <f>IFERROR(VLOOKUP($B287,Miljövärden!$B$2:$H$550,7,FALSE),"Nej, saknas")</f>
        <v>Ja</v>
      </c>
      <c r="AQ287" t="str">
        <f>IFERROR(VLOOKUP($B287,Miljövärden!$B$2:$H$550,6,FALSE),"Nej, saknas")</f>
        <v>Ja</v>
      </c>
      <c r="AU287">
        <f t="shared" si="80"/>
        <v>0.14899999999999999</v>
      </c>
      <c r="AV287">
        <f t="shared" si="81"/>
        <v>0</v>
      </c>
      <c r="AW287">
        <f t="shared" si="82"/>
        <v>0</v>
      </c>
      <c r="AX287">
        <f t="shared" si="83"/>
        <v>9.5950000000000006</v>
      </c>
      <c r="AZ287">
        <f t="shared" si="84"/>
        <v>9.5950000000000006</v>
      </c>
      <c r="BC287">
        <f t="shared" si="85"/>
        <v>7.0000000000000007E-2</v>
      </c>
      <c r="BD287">
        <f t="shared" si="86"/>
        <v>0</v>
      </c>
      <c r="BE287">
        <f t="shared" si="87"/>
        <v>9.5950000000000006</v>
      </c>
      <c r="BF287">
        <f t="shared" si="88"/>
        <v>0</v>
      </c>
      <c r="BG287">
        <f t="shared" si="89"/>
        <v>0.14899999999999999</v>
      </c>
      <c r="BH287">
        <f t="shared" si="90"/>
        <v>9.8140000000000001</v>
      </c>
      <c r="BJ287" s="195">
        <f t="shared" si="91"/>
        <v>7.1326676176890159E-3</v>
      </c>
      <c r="BK287" s="195">
        <f t="shared" si="92"/>
        <v>0</v>
      </c>
      <c r="BL287" s="195">
        <f t="shared" si="93"/>
        <v>0.97768493988180161</v>
      </c>
      <c r="BM287" s="195">
        <f t="shared" si="94"/>
        <v>0</v>
      </c>
      <c r="BN287" s="195">
        <f t="shared" si="95"/>
        <v>1.5182392500509475E-2</v>
      </c>
    </row>
    <row r="288" spans="1:66" x14ac:dyDescent="0.25">
      <c r="A288" s="2" t="s">
        <v>444</v>
      </c>
      <c r="B288" s="2" t="s">
        <v>450</v>
      </c>
      <c r="C288">
        <f>VLOOKUP($B288,'Tillförd energi'!$B$1:$AI$700,MATCH(C$1,'Tillförd energi'!$B$1:$AQ$1,0),FALSE)</f>
        <v>0</v>
      </c>
      <c r="D288">
        <f>VLOOKUP($B288,'Tillförd energi'!$B$1:$AI$700,MATCH(D$1,'Tillförd energi'!$B$1:$AQ$1,0),FALSE)</f>
        <v>0</v>
      </c>
      <c r="E288">
        <f>VLOOKUP($B288,'Tillförd energi'!$B$1:$AI$700,MATCH(E$1,'Tillförd energi'!$B$1:$AQ$1,0),FALSE)</f>
        <v>0</v>
      </c>
      <c r="F288">
        <f>VLOOKUP($B288,'Tillförd energi'!$B$1:$AI$700,MATCH(F$1,'Tillförd energi'!$B$1:$AQ$1,0),FALSE)</f>
        <v>0</v>
      </c>
      <c r="G288">
        <f>VLOOKUP($B288,'Tillförd energi'!$B$1:$AI$700,MATCH(G$1,'Tillförd energi'!$B$1:$AQ$1,0),FALSE)</f>
        <v>0</v>
      </c>
      <c r="H288">
        <f>VLOOKUP($B288,'Tillförd energi'!$B$1:$AI$700,MATCH(H$1,'Tillförd energi'!$B$1:$AQ$1,0),FALSE)</f>
        <v>0</v>
      </c>
      <c r="I288">
        <f>VLOOKUP($B288,'Tillförd energi'!$B$1:$AI$700,MATCH(I$1,'Tillförd energi'!$B$1:$AQ$1,0),FALSE)</f>
        <v>0</v>
      </c>
      <c r="J288">
        <f>VLOOKUP($B288,'Tillförd energi'!$B$1:$AI$700,MATCH(J$1,'Tillförd energi'!$B$1:$AQ$1,0),FALSE)</f>
        <v>0</v>
      </c>
      <c r="K288">
        <v>0</v>
      </c>
      <c r="L288">
        <f>VLOOKUP($B288,'Tillförd energi'!$B$1:$AI$700,MATCH(L$1,'Tillförd energi'!$B$1:$AQ$1,0),FALSE)</f>
        <v>0</v>
      </c>
      <c r="M288">
        <f>VLOOKUP($B288,'Tillförd energi'!$B$1:$AI$700,MATCH(M$1,'Tillförd energi'!$B$1:$AQ$1,0),FALSE)</f>
        <v>0</v>
      </c>
      <c r="N288">
        <f>VLOOKUP($B288,'Tillförd energi'!$B$1:$AI$700,MATCH(N$1,'Tillförd energi'!$B$1:$AQ$1,0),FALSE)</f>
        <v>0</v>
      </c>
      <c r="O288">
        <f>VLOOKUP($B288,'Tillförd energi'!$B$1:$AI$700,MATCH(O$1,'Tillförd energi'!$B$1:$AQ$1,0),FALSE)</f>
        <v>0</v>
      </c>
      <c r="P288">
        <f>VLOOKUP($B288,'Tillförd energi'!$B$1:$AI$700,MATCH(P$1,'Tillförd energi'!$B$1:$AQ$1,0),FALSE)</f>
        <v>0</v>
      </c>
      <c r="Q288">
        <f>VLOOKUP($B288,'Tillförd energi'!$B$1:$AI$700,MATCH(Q$1,'Tillförd energi'!$B$1:$AQ$1,0),FALSE)</f>
        <v>0</v>
      </c>
      <c r="R288">
        <f>VLOOKUP($B288,'Tillförd energi'!$B$1:$AI$700,MATCH(R$1,'Tillförd energi'!$B$1:$AQ$1,0),FALSE)</f>
        <v>0</v>
      </c>
      <c r="S288">
        <f>VLOOKUP($B288,'Tillförd energi'!$B$1:$AI$700,MATCH(S$1,'Tillförd energi'!$B$1:$AQ$1,0),FALSE)</f>
        <v>0</v>
      </c>
      <c r="T288">
        <f>VLOOKUP($B288,'Tillförd energi'!$B$1:$AI$700,MATCH(T$1,'Tillförd energi'!$B$1:$AQ$1,0),FALSE)</f>
        <v>0</v>
      </c>
      <c r="U288">
        <f>VLOOKUP($B288,'Tillförd energi'!$B$1:$AI$700,MATCH(U$1,'Tillförd energi'!$B$1:$AQ$1,0),FALSE)</f>
        <v>0</v>
      </c>
      <c r="V288">
        <f>VLOOKUP($B288,'Tillförd energi'!$B$1:$AI$700,MATCH(V$1,'Tillförd energi'!$B$1:$AQ$1,0),FALSE)</f>
        <v>0</v>
      </c>
      <c r="W288">
        <f>VLOOKUP($B288,'Tillförd energi'!$B$1:$AI$700,MATCH(W$1,'Tillförd energi'!$B$1:$AQ$1,0),FALSE)</f>
        <v>0</v>
      </c>
      <c r="X288">
        <f>VLOOKUP($B288,'Tillförd energi'!$B$1:$AI$700,MATCH(X$1,'Tillförd energi'!$B$1:$AQ$1,0),FALSE)</f>
        <v>0</v>
      </c>
      <c r="Y288">
        <f>VLOOKUP($B288,'Tillförd energi'!$B$1:$AI$700,MATCH(Y$1,'Tillförd energi'!$B$1:$AQ$1,0),FALSE)</f>
        <v>0</v>
      </c>
      <c r="Z288">
        <f>VLOOKUP($B288,'Tillförd energi'!$B$1:$AI$700,MATCH(Z$1,'Tillförd energi'!$B$1:$AQ$1,0),FALSE)</f>
        <v>0</v>
      </c>
      <c r="AA288">
        <f>VLOOKUP($B288,'Tillförd energi'!$B$1:$AI$700,MATCH(AA$1,'Tillförd energi'!$B$1:$AQ$1,0),FALSE)</f>
        <v>0</v>
      </c>
      <c r="AB288">
        <f>VLOOKUP($B288,'Tillförd energi'!$B$1:$AI$700,MATCH(AB$1,'Tillförd energi'!$B$1:$AQ$1,0),FALSE)</f>
        <v>0</v>
      </c>
      <c r="AC288">
        <f>VLOOKUP($B288,'Tillförd energi'!$B$1:$AI$700,MATCH(AC$1,'Tillförd energi'!$B$1:$AQ$1,0),FALSE)</f>
        <v>0</v>
      </c>
      <c r="AD288">
        <f>VLOOKUP($B288,'Tillförd energi'!$B$1:$AI$700,MATCH(AD$1,'Tillförd energi'!$B$1:$AQ$1,0),FALSE)</f>
        <v>0</v>
      </c>
      <c r="AE288">
        <f>VLOOKUP($B288,'Tillförd energi'!$B$1:$AI$700,MATCH(AE$1,'Tillförd energi'!$B$1:$AQ$1,0),FALSE)</f>
        <v>0</v>
      </c>
      <c r="AF288">
        <f>VLOOKUP($B288,'Tillförd energi'!$B$1:$AI$700,MATCH(AF$1,'Tillförd energi'!$B$1:$AQ$1,0),FALSE)</f>
        <v>0</v>
      </c>
      <c r="AG288">
        <f>IFERROR(VLOOKUP(B288,Miljö!$B$1:$AC$550,MATCH("Köpt mängd produktionsspecifik fjärrvärme:",Miljö!$B$1:$AC$1,0),FALSE)/1,0)</f>
        <v>0</v>
      </c>
      <c r="AI288">
        <f t="shared" si="77"/>
        <v>0</v>
      </c>
      <c r="AJ288">
        <f t="shared" si="78"/>
        <v>0</v>
      </c>
      <c r="AK288" t="str">
        <f>IF(ISERROR(1/VLOOKUP($B288,Leveranser!$B$1:$S$500,MATCH("såld värme (gwh)",Leveranser!$B$1:$S$1,0),FALSE)),"",VLOOKUP($B288,Leveranser!$B$1:$S$500,MATCH("såld värme (gwh)",Leveranser!$B$1:$S$1,0),FALSE))</f>
        <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195" t="str">
        <f t="shared" si="79"/>
        <v/>
      </c>
      <c r="AP288" t="str">
        <f>IFERROR(VLOOKUP($B288,Miljövärden!$B$2:$H$550,7,FALSE),"Nej, saknas")</f>
        <v>Nej</v>
      </c>
      <c r="AQ288" t="str">
        <f>IFERROR(VLOOKUP($B288,Miljövärden!$B$2:$H$550,6,FALSE),"Nej, saknas")</f>
        <v>Ja</v>
      </c>
      <c r="AU288">
        <f t="shared" si="80"/>
        <v>0</v>
      </c>
      <c r="AV288">
        <f t="shared" si="81"/>
        <v>0</v>
      </c>
      <c r="AW288">
        <f t="shared" si="82"/>
        <v>0</v>
      </c>
      <c r="AX288">
        <f t="shared" si="83"/>
        <v>0</v>
      </c>
      <c r="AZ288">
        <f t="shared" si="84"/>
        <v>0</v>
      </c>
      <c r="BC288">
        <f t="shared" si="85"/>
        <v>0</v>
      </c>
      <c r="BD288">
        <f t="shared" si="86"/>
        <v>0</v>
      </c>
      <c r="BE288">
        <f t="shared" si="87"/>
        <v>0</v>
      </c>
      <c r="BF288">
        <f t="shared" si="88"/>
        <v>0</v>
      </c>
      <c r="BG288">
        <f t="shared" si="89"/>
        <v>0</v>
      </c>
      <c r="BH288">
        <f t="shared" si="90"/>
        <v>0</v>
      </c>
      <c r="BJ288" s="195" t="e">
        <f t="shared" si="91"/>
        <v>#DIV/0!</v>
      </c>
      <c r="BK288" s="195" t="e">
        <f t="shared" si="92"/>
        <v>#DIV/0!</v>
      </c>
      <c r="BL288" s="195" t="e">
        <f t="shared" si="93"/>
        <v>#DIV/0!</v>
      </c>
      <c r="BM288" s="195" t="e">
        <f t="shared" si="94"/>
        <v>#DIV/0!</v>
      </c>
      <c r="BN288" s="195" t="e">
        <f t="shared" si="95"/>
        <v>#DIV/0!</v>
      </c>
    </row>
    <row r="289" spans="1:66" x14ac:dyDescent="0.25">
      <c r="A289" s="2" t="s">
        <v>444</v>
      </c>
      <c r="B289" s="2" t="s">
        <v>451</v>
      </c>
      <c r="C289">
        <f>VLOOKUP($B289,'Tillförd energi'!$B$1:$AI$700,MATCH(C$1,'Tillförd energi'!$B$1:$AQ$1,0),FALSE)</f>
        <v>0</v>
      </c>
      <c r="D289">
        <f>VLOOKUP($B289,'Tillförd energi'!$B$1:$AI$700,MATCH(D$1,'Tillförd energi'!$B$1:$AQ$1,0),FALSE)</f>
        <v>6.0000000000000001E-3</v>
      </c>
      <c r="E289">
        <f>VLOOKUP($B289,'Tillförd energi'!$B$1:$AI$700,MATCH(E$1,'Tillförd energi'!$B$1:$AQ$1,0),FALSE)</f>
        <v>0</v>
      </c>
      <c r="F289">
        <f>VLOOKUP($B289,'Tillförd energi'!$B$1:$AI$700,MATCH(F$1,'Tillförd energi'!$B$1:$AQ$1,0),FALSE)</f>
        <v>0</v>
      </c>
      <c r="G289">
        <f>VLOOKUP($B289,'Tillförd energi'!$B$1:$AI$700,MATCH(G$1,'Tillförd energi'!$B$1:$AQ$1,0),FALSE)</f>
        <v>0</v>
      </c>
      <c r="H289">
        <f>VLOOKUP($B289,'Tillförd energi'!$B$1:$AI$700,MATCH(H$1,'Tillförd energi'!$B$1:$AQ$1,0),FALSE)</f>
        <v>0</v>
      </c>
      <c r="I289">
        <f>VLOOKUP($B289,'Tillförd energi'!$B$1:$AI$700,MATCH(I$1,'Tillförd energi'!$B$1:$AQ$1,0),FALSE)</f>
        <v>0</v>
      </c>
      <c r="J289">
        <f>VLOOKUP($B289,'Tillförd energi'!$B$1:$AI$700,MATCH(J$1,'Tillförd energi'!$B$1:$AQ$1,0),FALSE)</f>
        <v>0</v>
      </c>
      <c r="K289">
        <v>0</v>
      </c>
      <c r="L289">
        <f>VLOOKUP($B289,'Tillförd energi'!$B$1:$AI$700,MATCH(L$1,'Tillförd energi'!$B$1:$AQ$1,0),FALSE)</f>
        <v>0</v>
      </c>
      <c r="M289">
        <f>VLOOKUP($B289,'Tillförd energi'!$B$1:$AI$700,MATCH(M$1,'Tillförd energi'!$B$1:$AQ$1,0),FALSE)</f>
        <v>0</v>
      </c>
      <c r="N289">
        <f>VLOOKUP($B289,'Tillförd energi'!$B$1:$AI$700,MATCH(N$1,'Tillförd energi'!$B$1:$AQ$1,0),FALSE)</f>
        <v>0</v>
      </c>
      <c r="O289">
        <f>VLOOKUP($B289,'Tillförd energi'!$B$1:$AI$700,MATCH(O$1,'Tillförd energi'!$B$1:$AQ$1,0),FALSE)</f>
        <v>0</v>
      </c>
      <c r="P289">
        <f>VLOOKUP($B289,'Tillförd energi'!$B$1:$AI$700,MATCH(P$1,'Tillförd energi'!$B$1:$AQ$1,0),FALSE)</f>
        <v>0</v>
      </c>
      <c r="Q289">
        <f>VLOOKUP($B289,'Tillförd energi'!$B$1:$AI$700,MATCH(Q$1,'Tillförd energi'!$B$1:$AQ$1,0),FALSE)</f>
        <v>0</v>
      </c>
      <c r="R289">
        <f>VLOOKUP($B289,'Tillförd energi'!$B$1:$AI$700,MATCH(R$1,'Tillförd energi'!$B$1:$AQ$1,0),FALSE)</f>
        <v>6.9290000000000003</v>
      </c>
      <c r="S289">
        <f>VLOOKUP($B289,'Tillförd energi'!$B$1:$AI$700,MATCH(S$1,'Tillförd energi'!$B$1:$AQ$1,0),FALSE)</f>
        <v>0</v>
      </c>
      <c r="T289">
        <f>VLOOKUP($B289,'Tillförd energi'!$B$1:$AI$700,MATCH(T$1,'Tillförd energi'!$B$1:$AQ$1,0),FALSE)</f>
        <v>0</v>
      </c>
      <c r="U289">
        <f>VLOOKUP($B289,'Tillförd energi'!$B$1:$AI$700,MATCH(U$1,'Tillförd energi'!$B$1:$AQ$1,0),FALSE)</f>
        <v>0</v>
      </c>
      <c r="V289">
        <f>VLOOKUP($B289,'Tillförd energi'!$B$1:$AI$700,MATCH(V$1,'Tillförd energi'!$B$1:$AQ$1,0),FALSE)</f>
        <v>0</v>
      </c>
      <c r="W289">
        <f>VLOOKUP($B289,'Tillförd energi'!$B$1:$AI$700,MATCH(W$1,'Tillförd energi'!$B$1:$AQ$1,0),FALSE)</f>
        <v>0</v>
      </c>
      <c r="X289">
        <f>VLOOKUP($B289,'Tillförd energi'!$B$1:$AI$700,MATCH(X$1,'Tillförd energi'!$B$1:$AQ$1,0),FALSE)</f>
        <v>0</v>
      </c>
      <c r="Y289">
        <f>VLOOKUP($B289,'Tillförd energi'!$B$1:$AI$700,MATCH(Y$1,'Tillförd energi'!$B$1:$AQ$1,0),FALSE)</f>
        <v>0</v>
      </c>
      <c r="Z289">
        <f>VLOOKUP($B289,'Tillförd energi'!$B$1:$AI$700,MATCH(Z$1,'Tillförd energi'!$B$1:$AQ$1,0),FALSE)</f>
        <v>6.7000000000000004E-2</v>
      </c>
      <c r="AA289">
        <f>VLOOKUP($B289,'Tillförd energi'!$B$1:$AI$700,MATCH(AA$1,'Tillförd energi'!$B$1:$AQ$1,0),FALSE)</f>
        <v>0</v>
      </c>
      <c r="AB289">
        <f>VLOOKUP($B289,'Tillförd energi'!$B$1:$AI$700,MATCH(AB$1,'Tillförd energi'!$B$1:$AQ$1,0),FALSE)</f>
        <v>0</v>
      </c>
      <c r="AC289">
        <f>VLOOKUP($B289,'Tillförd energi'!$B$1:$AI$700,MATCH(AC$1,'Tillförd energi'!$B$1:$AQ$1,0),FALSE)</f>
        <v>0</v>
      </c>
      <c r="AD289">
        <f>VLOOKUP($B289,'Tillförd energi'!$B$1:$AI$700,MATCH(AD$1,'Tillförd energi'!$B$1:$AQ$1,0),FALSE)</f>
        <v>0</v>
      </c>
      <c r="AE289">
        <f>VLOOKUP($B289,'Tillförd energi'!$B$1:$AI$700,MATCH(AE$1,'Tillförd energi'!$B$1:$AQ$1,0),FALSE)</f>
        <v>0</v>
      </c>
      <c r="AF289">
        <f>VLOOKUP($B289,'Tillförd energi'!$B$1:$AI$700,MATCH(AF$1,'Tillförd energi'!$B$1:$AQ$1,0),FALSE)</f>
        <v>7.0000000000000007E-2</v>
      </c>
      <c r="AG289">
        <f>IFERROR(VLOOKUP(B289,Miljö!$B$1:$AC$550,MATCH("Köpt mängd produktionsspecifik fjärrvärme:",Miljö!$B$1:$AC$1,0),FALSE)/1,0)</f>
        <v>0</v>
      </c>
      <c r="AI289">
        <f t="shared" si="77"/>
        <v>7.072000000000001</v>
      </c>
      <c r="AJ289">
        <f t="shared" si="78"/>
        <v>7.072000000000001</v>
      </c>
      <c r="AK289">
        <f>IF(ISERROR(1/VLOOKUP($B289,Leveranser!$B$1:$S$500,MATCH("såld värme (gwh)",Leveranser!$B$1:$S$1,0),FALSE)),"",VLOOKUP($B289,Leveranser!$B$1:$S$500,MATCH("såld värme (gwh)",Leveranser!$B$1:$S$1,0),FALSE))</f>
        <v>5.1639999999999997</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195">
        <f t="shared" si="79"/>
        <v>0.73020361990950211</v>
      </c>
      <c r="AP289" t="str">
        <f>IFERROR(VLOOKUP($B289,Miljövärden!$B$2:$H$550,7,FALSE),"Nej, saknas")</f>
        <v>Ja</v>
      </c>
      <c r="AQ289" t="str">
        <f>IFERROR(VLOOKUP($B289,Miljövärden!$B$2:$H$550,6,FALSE),"Nej, saknas")</f>
        <v>Ja</v>
      </c>
      <c r="AU289">
        <f t="shared" si="80"/>
        <v>0.13700000000000001</v>
      </c>
      <c r="AV289">
        <f t="shared" si="81"/>
        <v>0</v>
      </c>
      <c r="AW289">
        <f t="shared" si="82"/>
        <v>0</v>
      </c>
      <c r="AX289">
        <f t="shared" si="83"/>
        <v>6.9290000000000003</v>
      </c>
      <c r="AZ289">
        <f t="shared" si="84"/>
        <v>6.9290000000000003</v>
      </c>
      <c r="BC289">
        <f t="shared" si="85"/>
        <v>6.0000000000000001E-3</v>
      </c>
      <c r="BD289">
        <f t="shared" si="86"/>
        <v>0</v>
      </c>
      <c r="BE289">
        <f t="shared" si="87"/>
        <v>6.9290000000000003</v>
      </c>
      <c r="BF289">
        <f t="shared" si="88"/>
        <v>0</v>
      </c>
      <c r="BG289">
        <f t="shared" si="89"/>
        <v>0.13700000000000001</v>
      </c>
      <c r="BH289">
        <f t="shared" si="90"/>
        <v>7.072000000000001</v>
      </c>
      <c r="BJ289" s="195">
        <f t="shared" si="91"/>
        <v>8.4841628959276009E-4</v>
      </c>
      <c r="BK289" s="195">
        <f t="shared" si="92"/>
        <v>0</v>
      </c>
      <c r="BL289" s="195">
        <f t="shared" si="93"/>
        <v>0.97977941176470584</v>
      </c>
      <c r="BM289" s="195">
        <f t="shared" si="94"/>
        <v>0</v>
      </c>
      <c r="BN289" s="195">
        <f t="shared" si="95"/>
        <v>1.9372171945701358E-2</v>
      </c>
    </row>
    <row r="290" spans="1:66" x14ac:dyDescent="0.25">
      <c r="A290" s="2" t="s">
        <v>444</v>
      </c>
      <c r="B290" s="2" t="s">
        <v>452</v>
      </c>
      <c r="C290">
        <f>VLOOKUP($B290,'Tillförd energi'!$B$1:$AI$700,MATCH(C$1,'Tillförd energi'!$B$1:$AQ$1,0),FALSE)</f>
        <v>0</v>
      </c>
      <c r="D290">
        <f>VLOOKUP($B290,'Tillförd energi'!$B$1:$AI$700,MATCH(D$1,'Tillförd energi'!$B$1:$AQ$1,0),FALSE)</f>
        <v>2.7E-2</v>
      </c>
      <c r="E290">
        <f>VLOOKUP($B290,'Tillförd energi'!$B$1:$AI$700,MATCH(E$1,'Tillförd energi'!$B$1:$AQ$1,0),FALSE)</f>
        <v>0</v>
      </c>
      <c r="F290">
        <f>VLOOKUP($B290,'Tillförd energi'!$B$1:$AI$700,MATCH(F$1,'Tillförd energi'!$B$1:$AQ$1,0),FALSE)</f>
        <v>0</v>
      </c>
      <c r="G290">
        <f>VLOOKUP($B290,'Tillförd energi'!$B$1:$AI$700,MATCH(G$1,'Tillförd energi'!$B$1:$AQ$1,0),FALSE)</f>
        <v>0</v>
      </c>
      <c r="H290">
        <f>VLOOKUP($B290,'Tillförd energi'!$B$1:$AI$700,MATCH(H$1,'Tillförd energi'!$B$1:$AQ$1,0),FALSE)</f>
        <v>0</v>
      </c>
      <c r="I290">
        <f>VLOOKUP($B290,'Tillförd energi'!$B$1:$AI$700,MATCH(I$1,'Tillförd energi'!$B$1:$AQ$1,0),FALSE)</f>
        <v>0</v>
      </c>
      <c r="J290">
        <f>VLOOKUP($B290,'Tillförd energi'!$B$1:$AI$700,MATCH(J$1,'Tillförd energi'!$B$1:$AQ$1,0),FALSE)</f>
        <v>0</v>
      </c>
      <c r="K290">
        <v>0</v>
      </c>
      <c r="L290">
        <f>VLOOKUP($B290,'Tillförd energi'!$B$1:$AI$700,MATCH(L$1,'Tillförd energi'!$B$1:$AQ$1,0),FALSE)</f>
        <v>0</v>
      </c>
      <c r="M290">
        <f>VLOOKUP($B290,'Tillförd energi'!$B$1:$AI$700,MATCH(M$1,'Tillförd energi'!$B$1:$AQ$1,0),FALSE)</f>
        <v>0</v>
      </c>
      <c r="N290">
        <f>VLOOKUP($B290,'Tillförd energi'!$B$1:$AI$700,MATCH(N$1,'Tillförd energi'!$B$1:$AQ$1,0),FALSE)</f>
        <v>0</v>
      </c>
      <c r="O290">
        <f>VLOOKUP($B290,'Tillförd energi'!$B$1:$AI$700,MATCH(O$1,'Tillförd energi'!$B$1:$AQ$1,0),FALSE)</f>
        <v>0</v>
      </c>
      <c r="P290">
        <f>VLOOKUP($B290,'Tillförd energi'!$B$1:$AI$700,MATCH(P$1,'Tillförd energi'!$B$1:$AQ$1,0),FALSE)</f>
        <v>0</v>
      </c>
      <c r="Q290">
        <f>VLOOKUP($B290,'Tillförd energi'!$B$1:$AI$700,MATCH(Q$1,'Tillförd energi'!$B$1:$AQ$1,0),FALSE)</f>
        <v>0</v>
      </c>
      <c r="R290">
        <f>VLOOKUP($B290,'Tillförd energi'!$B$1:$AI$700,MATCH(R$1,'Tillförd energi'!$B$1:$AQ$1,0),FALSE)</f>
        <v>3.343</v>
      </c>
      <c r="S290">
        <f>VLOOKUP($B290,'Tillförd energi'!$B$1:$AI$700,MATCH(S$1,'Tillförd energi'!$B$1:$AQ$1,0),FALSE)</f>
        <v>0</v>
      </c>
      <c r="T290">
        <f>VLOOKUP($B290,'Tillförd energi'!$B$1:$AI$700,MATCH(T$1,'Tillförd energi'!$B$1:$AQ$1,0),FALSE)</f>
        <v>0</v>
      </c>
      <c r="U290">
        <f>VLOOKUP($B290,'Tillförd energi'!$B$1:$AI$700,MATCH(U$1,'Tillförd energi'!$B$1:$AQ$1,0),FALSE)</f>
        <v>0</v>
      </c>
      <c r="V290">
        <f>VLOOKUP($B290,'Tillförd energi'!$B$1:$AI$700,MATCH(V$1,'Tillförd energi'!$B$1:$AQ$1,0),FALSE)</f>
        <v>0</v>
      </c>
      <c r="W290">
        <f>VLOOKUP($B290,'Tillförd energi'!$B$1:$AI$700,MATCH(W$1,'Tillförd energi'!$B$1:$AQ$1,0),FALSE)</f>
        <v>0</v>
      </c>
      <c r="X290">
        <f>VLOOKUP($B290,'Tillförd energi'!$B$1:$AI$700,MATCH(X$1,'Tillförd energi'!$B$1:$AQ$1,0),FALSE)</f>
        <v>0</v>
      </c>
      <c r="Y290">
        <f>VLOOKUP($B290,'Tillförd energi'!$B$1:$AI$700,MATCH(Y$1,'Tillförd energi'!$B$1:$AQ$1,0),FALSE)</f>
        <v>0</v>
      </c>
      <c r="Z290">
        <f>VLOOKUP($B290,'Tillförd energi'!$B$1:$AI$700,MATCH(Z$1,'Tillförd energi'!$B$1:$AQ$1,0),FALSE)</f>
        <v>0</v>
      </c>
      <c r="AA290">
        <f>VLOOKUP($B290,'Tillförd energi'!$B$1:$AI$700,MATCH(AA$1,'Tillförd energi'!$B$1:$AQ$1,0),FALSE)</f>
        <v>0</v>
      </c>
      <c r="AB290">
        <f>VLOOKUP($B290,'Tillförd energi'!$B$1:$AI$700,MATCH(AB$1,'Tillförd energi'!$B$1:$AQ$1,0),FALSE)</f>
        <v>0</v>
      </c>
      <c r="AC290">
        <f>VLOOKUP($B290,'Tillförd energi'!$B$1:$AI$700,MATCH(AC$1,'Tillförd energi'!$B$1:$AQ$1,0),FALSE)</f>
        <v>0</v>
      </c>
      <c r="AD290">
        <f>VLOOKUP($B290,'Tillförd energi'!$B$1:$AI$700,MATCH(AD$1,'Tillförd energi'!$B$1:$AQ$1,0),FALSE)</f>
        <v>0</v>
      </c>
      <c r="AE290">
        <f>VLOOKUP($B290,'Tillförd energi'!$B$1:$AI$700,MATCH(AE$1,'Tillförd energi'!$B$1:$AQ$1,0),FALSE)</f>
        <v>0</v>
      </c>
      <c r="AF290">
        <f>VLOOKUP($B290,'Tillförd energi'!$B$1:$AI$700,MATCH(AF$1,'Tillförd energi'!$B$1:$AQ$1,0),FALSE)</f>
        <v>3.1E-2</v>
      </c>
      <c r="AG290">
        <f>IFERROR(VLOOKUP(B290,Miljö!$B$1:$AC$550,MATCH("Köpt mängd produktionsspecifik fjärrvärme:",Miljö!$B$1:$AC$1,0),FALSE)/1,0)</f>
        <v>0</v>
      </c>
      <c r="AI290">
        <f t="shared" si="77"/>
        <v>3.4010000000000002</v>
      </c>
      <c r="AJ290">
        <f t="shared" si="78"/>
        <v>3.4010000000000002</v>
      </c>
      <c r="AK290">
        <f>IF(ISERROR(1/VLOOKUP($B290,Leveranser!$B$1:$S$500,MATCH("såld värme (gwh)",Leveranser!$B$1:$S$1,0),FALSE)),"",VLOOKUP($B290,Leveranser!$B$1:$S$500,MATCH("såld värme (gwh)",Leveranser!$B$1:$S$1,0),FALSE))</f>
        <v>2.8359999999999999</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195">
        <f t="shared" si="79"/>
        <v>0.83387239047339012</v>
      </c>
      <c r="AP290" t="str">
        <f>IFERROR(VLOOKUP($B290,Miljövärden!$B$2:$H$550,7,FALSE),"Nej, saknas")</f>
        <v>Ja</v>
      </c>
      <c r="AQ290" t="str">
        <f>IFERROR(VLOOKUP($B290,Miljövärden!$B$2:$H$550,6,FALSE),"Nej, saknas")</f>
        <v>Ja</v>
      </c>
      <c r="AU290">
        <f t="shared" si="80"/>
        <v>3.1E-2</v>
      </c>
      <c r="AV290">
        <f t="shared" si="81"/>
        <v>0</v>
      </c>
      <c r="AW290">
        <f t="shared" si="82"/>
        <v>0</v>
      </c>
      <c r="AX290">
        <f t="shared" si="83"/>
        <v>3.343</v>
      </c>
      <c r="AZ290">
        <f t="shared" si="84"/>
        <v>3.343</v>
      </c>
      <c r="BC290">
        <f t="shared" si="85"/>
        <v>2.7E-2</v>
      </c>
      <c r="BD290">
        <f t="shared" si="86"/>
        <v>0</v>
      </c>
      <c r="BE290">
        <f t="shared" si="87"/>
        <v>3.343</v>
      </c>
      <c r="BF290">
        <f t="shared" si="88"/>
        <v>0</v>
      </c>
      <c r="BG290">
        <f t="shared" si="89"/>
        <v>3.1E-2</v>
      </c>
      <c r="BH290">
        <f t="shared" si="90"/>
        <v>3.4010000000000002</v>
      </c>
      <c r="BJ290" s="195">
        <f t="shared" si="91"/>
        <v>7.9388415172008224E-3</v>
      </c>
      <c r="BK290" s="195">
        <f t="shared" si="92"/>
        <v>0</v>
      </c>
      <c r="BL290" s="195">
        <f t="shared" si="93"/>
        <v>0.98294619229638336</v>
      </c>
      <c r="BM290" s="195">
        <f t="shared" si="94"/>
        <v>0</v>
      </c>
      <c r="BN290" s="195">
        <f t="shared" si="95"/>
        <v>9.11496618641576E-3</v>
      </c>
    </row>
    <row r="291" spans="1:66" x14ac:dyDescent="0.25">
      <c r="A291" s="2" t="s">
        <v>444</v>
      </c>
      <c r="B291" s="2" t="s">
        <v>453</v>
      </c>
      <c r="C291">
        <f>VLOOKUP($B291,'Tillförd energi'!$B$1:$AI$700,MATCH(C$1,'Tillförd energi'!$B$1:$AQ$1,0),FALSE)</f>
        <v>0</v>
      </c>
      <c r="D291">
        <f>VLOOKUP($B291,'Tillförd energi'!$B$1:$AI$700,MATCH(D$1,'Tillförd energi'!$B$1:$AQ$1,0),FALSE)</f>
        <v>0.610873</v>
      </c>
      <c r="E291">
        <f>VLOOKUP($B291,'Tillförd energi'!$B$1:$AI$700,MATCH(E$1,'Tillförd energi'!$B$1:$AQ$1,0),FALSE)</f>
        <v>0.77900000000000003</v>
      </c>
      <c r="F291">
        <f>VLOOKUP($B291,'Tillförd energi'!$B$1:$AI$700,MATCH(F$1,'Tillförd energi'!$B$1:$AQ$1,0),FALSE)</f>
        <v>0</v>
      </c>
      <c r="G291">
        <f>VLOOKUP($B291,'Tillförd energi'!$B$1:$AI$700,MATCH(G$1,'Tillförd energi'!$B$1:$AQ$1,0),FALSE)</f>
        <v>0</v>
      </c>
      <c r="H291">
        <f>VLOOKUP($B291,'Tillförd energi'!$B$1:$AI$700,MATCH(H$1,'Tillförd energi'!$B$1:$AQ$1,0),FALSE)</f>
        <v>0</v>
      </c>
      <c r="I291">
        <f>VLOOKUP($B291,'Tillförd energi'!$B$1:$AI$700,MATCH(I$1,'Tillförd energi'!$B$1:$AQ$1,0),FALSE)</f>
        <v>0</v>
      </c>
      <c r="J291">
        <f>VLOOKUP($B291,'Tillförd energi'!$B$1:$AI$700,MATCH(J$1,'Tillförd energi'!$B$1:$AQ$1,0),FALSE)</f>
        <v>0</v>
      </c>
      <c r="K291">
        <v>0</v>
      </c>
      <c r="L291">
        <f>VLOOKUP($B291,'Tillförd energi'!$B$1:$AI$700,MATCH(L$1,'Tillförd energi'!$B$1:$AQ$1,0),FALSE)</f>
        <v>0</v>
      </c>
      <c r="M291">
        <f>VLOOKUP($B291,'Tillförd energi'!$B$1:$AI$700,MATCH(M$1,'Tillförd energi'!$B$1:$AQ$1,0),FALSE)</f>
        <v>8.6595099999999992</v>
      </c>
      <c r="N291">
        <f>VLOOKUP($B291,'Tillförd energi'!$B$1:$AI$700,MATCH(N$1,'Tillförd energi'!$B$1:$AQ$1,0),FALSE)</f>
        <v>11.077299999999999</v>
      </c>
      <c r="O291">
        <f>VLOOKUP($B291,'Tillförd energi'!$B$1:$AI$700,MATCH(O$1,'Tillförd energi'!$B$1:$AQ$1,0),FALSE)</f>
        <v>27.632300000000001</v>
      </c>
      <c r="P291">
        <f>VLOOKUP($B291,'Tillförd energi'!$B$1:$AI$700,MATCH(P$1,'Tillförd energi'!$B$1:$AQ$1,0),FALSE)</f>
        <v>15.454700000000001</v>
      </c>
      <c r="Q291">
        <f>VLOOKUP($B291,'Tillförd energi'!$B$1:$AI$700,MATCH(Q$1,'Tillförd energi'!$B$1:$AQ$1,0),FALSE)</f>
        <v>15.7258</v>
      </c>
      <c r="R291">
        <f>VLOOKUP($B291,'Tillförd energi'!$B$1:$AI$700,MATCH(R$1,'Tillförd energi'!$B$1:$AQ$1,0),FALSE)</f>
        <v>0</v>
      </c>
      <c r="S291">
        <f>VLOOKUP($B291,'Tillförd energi'!$B$1:$AI$700,MATCH(S$1,'Tillförd energi'!$B$1:$AQ$1,0),FALSE)</f>
        <v>0</v>
      </c>
      <c r="T291">
        <f>VLOOKUP($B291,'Tillförd energi'!$B$1:$AI$700,MATCH(T$1,'Tillförd energi'!$B$1:$AQ$1,0),FALSE)</f>
        <v>0</v>
      </c>
      <c r="U291">
        <f>VLOOKUP($B291,'Tillförd energi'!$B$1:$AI$700,MATCH(U$1,'Tillförd energi'!$B$1:$AQ$1,0),FALSE)</f>
        <v>0</v>
      </c>
      <c r="V291">
        <f>VLOOKUP($B291,'Tillförd energi'!$B$1:$AI$700,MATCH(V$1,'Tillförd energi'!$B$1:$AQ$1,0),FALSE)</f>
        <v>0</v>
      </c>
      <c r="W291">
        <f>VLOOKUP($B291,'Tillförd energi'!$B$1:$AI$700,MATCH(W$1,'Tillförd energi'!$B$1:$AQ$1,0),FALSE)</f>
        <v>0</v>
      </c>
      <c r="X291">
        <f>VLOOKUP($B291,'Tillförd energi'!$B$1:$AI$700,MATCH(X$1,'Tillförd energi'!$B$1:$AQ$1,0),FALSE)</f>
        <v>0</v>
      </c>
      <c r="Y291">
        <f>VLOOKUP($B291,'Tillförd energi'!$B$1:$AI$700,MATCH(Y$1,'Tillförd energi'!$B$1:$AQ$1,0),FALSE)</f>
        <v>20.708200000000001</v>
      </c>
      <c r="Z291">
        <f>VLOOKUP($B291,'Tillförd energi'!$B$1:$AI$700,MATCH(Z$1,'Tillförd energi'!$B$1:$AQ$1,0),FALSE)</f>
        <v>2E-3</v>
      </c>
      <c r="AA291">
        <f>VLOOKUP($B291,'Tillförd energi'!$B$1:$AI$700,MATCH(AA$1,'Tillförd energi'!$B$1:$AQ$1,0),FALSE)</f>
        <v>0</v>
      </c>
      <c r="AB291">
        <f>VLOOKUP($B291,'Tillförd energi'!$B$1:$AI$700,MATCH(AB$1,'Tillförd energi'!$B$1:$AQ$1,0),FALSE)</f>
        <v>0</v>
      </c>
      <c r="AC291">
        <f>VLOOKUP($B291,'Tillförd energi'!$B$1:$AI$700,MATCH(AC$1,'Tillförd energi'!$B$1:$AQ$1,0),FALSE)</f>
        <v>0</v>
      </c>
      <c r="AD291">
        <f>VLOOKUP($B291,'Tillförd energi'!$B$1:$AI$700,MATCH(AD$1,'Tillförd energi'!$B$1:$AQ$1,0),FALSE)</f>
        <v>0</v>
      </c>
      <c r="AE291">
        <f>VLOOKUP($B291,'Tillförd energi'!$B$1:$AI$700,MATCH(AE$1,'Tillförd energi'!$B$1:$AQ$1,0),FALSE)</f>
        <v>0</v>
      </c>
      <c r="AF291">
        <f>VLOOKUP($B291,'Tillförd energi'!$B$1:$AI$700,MATCH(AF$1,'Tillförd energi'!$B$1:$AQ$1,0),FALSE)</f>
        <v>3.7007599999999998</v>
      </c>
      <c r="AG291">
        <f>IFERROR(VLOOKUP(B291,Miljö!$B$1:$AC$550,MATCH("Köpt mängd produktionsspecifik fjärrvärme:",Miljö!$B$1:$AC$1,0),FALSE)/1,0)</f>
        <v>0</v>
      </c>
      <c r="AI291">
        <f t="shared" si="77"/>
        <v>104.350443</v>
      </c>
      <c r="AJ291">
        <f t="shared" si="78"/>
        <v>104.350443</v>
      </c>
      <c r="AK291">
        <f>IF(ISERROR(1/VLOOKUP($B291,Leveranser!$B$1:$S$500,MATCH("såld värme (gwh)",Leveranser!$B$1:$S$1,0),FALSE)),"",VLOOKUP($B291,Leveranser!$B$1:$S$500,MATCH("såld värme (gwh)",Leveranser!$B$1:$S$1,0),FALSE))</f>
        <v>102.982</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195">
        <f t="shared" si="79"/>
        <v>0.98688608346396767</v>
      </c>
      <c r="AP291" t="str">
        <f>IFERROR(VLOOKUP($B291,Miljövärden!$B$2:$H$550,7,FALSE),"Nej, saknas")</f>
        <v>Ja</v>
      </c>
      <c r="AQ291" t="str">
        <f>IFERROR(VLOOKUP($B291,Miljövärden!$B$2:$H$550,6,FALSE),"Nej, saknas")</f>
        <v>Ja</v>
      </c>
      <c r="AU291">
        <f t="shared" si="80"/>
        <v>3.7027599999999996</v>
      </c>
      <c r="AV291">
        <f t="shared" si="81"/>
        <v>0</v>
      </c>
      <c r="AW291">
        <f t="shared" si="82"/>
        <v>78.549610000000001</v>
      </c>
      <c r="AX291">
        <f t="shared" si="83"/>
        <v>0</v>
      </c>
      <c r="AZ291">
        <f t="shared" si="84"/>
        <v>78.549610000000001</v>
      </c>
      <c r="BC291">
        <f t="shared" si="85"/>
        <v>1.3898730000000001</v>
      </c>
      <c r="BD291">
        <f t="shared" si="86"/>
        <v>20.708200000000001</v>
      </c>
      <c r="BE291">
        <f t="shared" si="87"/>
        <v>78.549610000000001</v>
      </c>
      <c r="BF291">
        <f t="shared" si="88"/>
        <v>0</v>
      </c>
      <c r="BG291">
        <f t="shared" si="89"/>
        <v>3.7027599999999996</v>
      </c>
      <c r="BH291">
        <f t="shared" si="90"/>
        <v>104.350443</v>
      </c>
      <c r="BJ291" s="195">
        <f t="shared" si="91"/>
        <v>1.331928221905105E-2</v>
      </c>
      <c r="BK291" s="195">
        <f t="shared" si="92"/>
        <v>0.19844860649034332</v>
      </c>
      <c r="BL291" s="195">
        <f t="shared" si="93"/>
        <v>0.75274821784896495</v>
      </c>
      <c r="BM291" s="195">
        <f t="shared" si="94"/>
        <v>0</v>
      </c>
      <c r="BN291" s="195">
        <f t="shared" si="95"/>
        <v>3.5483893441640678E-2</v>
      </c>
    </row>
    <row r="292" spans="1:66" x14ac:dyDescent="0.25">
      <c r="A292" s="2" t="s">
        <v>444</v>
      </c>
      <c r="B292" s="2" t="s">
        <v>454</v>
      </c>
      <c r="C292">
        <f>VLOOKUP($B292,'Tillförd energi'!$B$1:$AI$700,MATCH(C$1,'Tillförd energi'!$B$1:$AQ$1,0),FALSE)</f>
        <v>0</v>
      </c>
      <c r="D292">
        <f>VLOOKUP($B292,'Tillförd energi'!$B$1:$AI$700,MATCH(D$1,'Tillförd energi'!$B$1:$AQ$1,0),FALSE)</f>
        <v>5.0999999999999997E-2</v>
      </c>
      <c r="E292">
        <f>VLOOKUP($B292,'Tillförd energi'!$B$1:$AI$700,MATCH(E$1,'Tillförd energi'!$B$1:$AQ$1,0),FALSE)</f>
        <v>0</v>
      </c>
      <c r="F292">
        <f>VLOOKUP($B292,'Tillförd energi'!$B$1:$AI$700,MATCH(F$1,'Tillförd energi'!$B$1:$AQ$1,0),FALSE)</f>
        <v>0</v>
      </c>
      <c r="G292">
        <f>VLOOKUP($B292,'Tillförd energi'!$B$1:$AI$700,MATCH(G$1,'Tillförd energi'!$B$1:$AQ$1,0),FALSE)</f>
        <v>0</v>
      </c>
      <c r="H292">
        <f>VLOOKUP($B292,'Tillförd energi'!$B$1:$AI$700,MATCH(H$1,'Tillförd energi'!$B$1:$AQ$1,0),FALSE)</f>
        <v>0</v>
      </c>
      <c r="I292">
        <f>VLOOKUP($B292,'Tillförd energi'!$B$1:$AI$700,MATCH(I$1,'Tillförd energi'!$B$1:$AQ$1,0),FALSE)</f>
        <v>0</v>
      </c>
      <c r="J292">
        <f>VLOOKUP($B292,'Tillförd energi'!$B$1:$AI$700,MATCH(J$1,'Tillförd energi'!$B$1:$AQ$1,0),FALSE)</f>
        <v>0</v>
      </c>
      <c r="K292">
        <v>0</v>
      </c>
      <c r="L292">
        <f>VLOOKUP($B292,'Tillförd energi'!$B$1:$AI$700,MATCH(L$1,'Tillförd energi'!$B$1:$AQ$1,0),FALSE)</f>
        <v>0</v>
      </c>
      <c r="M292">
        <f>VLOOKUP($B292,'Tillförd energi'!$B$1:$AI$700,MATCH(M$1,'Tillförd energi'!$B$1:$AQ$1,0),FALSE)</f>
        <v>0</v>
      </c>
      <c r="N292">
        <f>VLOOKUP($B292,'Tillförd energi'!$B$1:$AI$700,MATCH(N$1,'Tillförd energi'!$B$1:$AQ$1,0),FALSE)</f>
        <v>0</v>
      </c>
      <c r="O292">
        <f>VLOOKUP($B292,'Tillförd energi'!$B$1:$AI$700,MATCH(O$1,'Tillförd energi'!$B$1:$AQ$1,0),FALSE)</f>
        <v>0</v>
      </c>
      <c r="P292">
        <f>VLOOKUP($B292,'Tillförd energi'!$B$1:$AI$700,MATCH(P$1,'Tillförd energi'!$B$1:$AQ$1,0),FALSE)</f>
        <v>0</v>
      </c>
      <c r="Q292">
        <f>VLOOKUP($B292,'Tillförd energi'!$B$1:$AI$700,MATCH(Q$1,'Tillförd energi'!$B$1:$AQ$1,0),FALSE)</f>
        <v>0</v>
      </c>
      <c r="R292">
        <f>VLOOKUP($B292,'Tillförd energi'!$B$1:$AI$700,MATCH(R$1,'Tillförd energi'!$B$1:$AQ$1,0),FALSE)</f>
        <v>3.9860000000000002</v>
      </c>
      <c r="S292">
        <f>VLOOKUP($B292,'Tillförd energi'!$B$1:$AI$700,MATCH(S$1,'Tillförd energi'!$B$1:$AQ$1,0),FALSE)</f>
        <v>0</v>
      </c>
      <c r="T292">
        <f>VLOOKUP($B292,'Tillförd energi'!$B$1:$AI$700,MATCH(T$1,'Tillförd energi'!$B$1:$AQ$1,0),FALSE)</f>
        <v>0</v>
      </c>
      <c r="U292">
        <f>VLOOKUP($B292,'Tillförd energi'!$B$1:$AI$700,MATCH(U$1,'Tillförd energi'!$B$1:$AQ$1,0),FALSE)</f>
        <v>0</v>
      </c>
      <c r="V292">
        <f>VLOOKUP($B292,'Tillförd energi'!$B$1:$AI$700,MATCH(V$1,'Tillförd energi'!$B$1:$AQ$1,0),FALSE)</f>
        <v>0</v>
      </c>
      <c r="W292">
        <f>VLOOKUP($B292,'Tillförd energi'!$B$1:$AI$700,MATCH(W$1,'Tillförd energi'!$B$1:$AQ$1,0),FALSE)</f>
        <v>0</v>
      </c>
      <c r="X292">
        <f>VLOOKUP($B292,'Tillförd energi'!$B$1:$AI$700,MATCH(X$1,'Tillförd energi'!$B$1:$AQ$1,0),FALSE)</f>
        <v>0</v>
      </c>
      <c r="Y292">
        <f>VLOOKUP($B292,'Tillförd energi'!$B$1:$AI$700,MATCH(Y$1,'Tillförd energi'!$B$1:$AQ$1,0),FALSE)</f>
        <v>0</v>
      </c>
      <c r="Z292">
        <f>VLOOKUP($B292,'Tillförd energi'!$B$1:$AI$700,MATCH(Z$1,'Tillförd energi'!$B$1:$AQ$1,0),FALSE)</f>
        <v>0</v>
      </c>
      <c r="AA292">
        <f>VLOOKUP($B292,'Tillförd energi'!$B$1:$AI$700,MATCH(AA$1,'Tillförd energi'!$B$1:$AQ$1,0),FALSE)</f>
        <v>0</v>
      </c>
      <c r="AB292">
        <f>VLOOKUP($B292,'Tillförd energi'!$B$1:$AI$700,MATCH(AB$1,'Tillförd energi'!$B$1:$AQ$1,0),FALSE)</f>
        <v>0</v>
      </c>
      <c r="AC292">
        <f>VLOOKUP($B292,'Tillförd energi'!$B$1:$AI$700,MATCH(AC$1,'Tillförd energi'!$B$1:$AQ$1,0),FALSE)</f>
        <v>0</v>
      </c>
      <c r="AD292">
        <f>VLOOKUP($B292,'Tillförd energi'!$B$1:$AI$700,MATCH(AD$1,'Tillförd energi'!$B$1:$AQ$1,0),FALSE)</f>
        <v>0</v>
      </c>
      <c r="AE292">
        <f>VLOOKUP($B292,'Tillförd energi'!$B$1:$AI$700,MATCH(AE$1,'Tillförd energi'!$B$1:$AQ$1,0),FALSE)</f>
        <v>0</v>
      </c>
      <c r="AF292">
        <f>VLOOKUP($B292,'Tillförd energi'!$B$1:$AI$700,MATCH(AF$1,'Tillförd energi'!$B$1:$AQ$1,0),FALSE)</f>
        <v>6.7000000000000004E-2</v>
      </c>
      <c r="AG292">
        <f>IFERROR(VLOOKUP(B292,Miljö!$B$1:$AC$550,MATCH("Köpt mängd produktionsspecifik fjärrvärme:",Miljö!$B$1:$AC$1,0),FALSE)/1,0)</f>
        <v>0</v>
      </c>
      <c r="AI292">
        <f t="shared" si="77"/>
        <v>4.1040000000000001</v>
      </c>
      <c r="AJ292">
        <f t="shared" si="78"/>
        <v>4.1040000000000001</v>
      </c>
      <c r="AK292">
        <f>IF(ISERROR(1/VLOOKUP($B292,Leveranser!$B$1:$S$500,MATCH("såld värme (gwh)",Leveranser!$B$1:$S$1,0),FALSE)),"",VLOOKUP($B292,Leveranser!$B$1:$S$500,MATCH("såld värme (gwh)",Leveranser!$B$1:$S$1,0),FALSE))</f>
        <v>3.1749999999999998</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195">
        <f t="shared" si="79"/>
        <v>0.7736354775828459</v>
      </c>
      <c r="AP292" t="str">
        <f>IFERROR(VLOOKUP($B292,Miljövärden!$B$2:$H$550,7,FALSE),"Nej, saknas")</f>
        <v>Ja</v>
      </c>
      <c r="AQ292" t="str">
        <f>IFERROR(VLOOKUP($B292,Miljövärden!$B$2:$H$550,6,FALSE),"Nej, saknas")</f>
        <v>Ja</v>
      </c>
      <c r="AU292">
        <f t="shared" si="80"/>
        <v>6.7000000000000004E-2</v>
      </c>
      <c r="AV292">
        <f t="shared" si="81"/>
        <v>0</v>
      </c>
      <c r="AW292">
        <f t="shared" si="82"/>
        <v>0</v>
      </c>
      <c r="AX292">
        <f t="shared" si="83"/>
        <v>3.9860000000000002</v>
      </c>
      <c r="AZ292">
        <f t="shared" si="84"/>
        <v>3.9860000000000002</v>
      </c>
      <c r="BC292">
        <f t="shared" si="85"/>
        <v>5.0999999999999997E-2</v>
      </c>
      <c r="BD292">
        <f t="shared" si="86"/>
        <v>0</v>
      </c>
      <c r="BE292">
        <f t="shared" si="87"/>
        <v>3.9860000000000002</v>
      </c>
      <c r="BF292">
        <f t="shared" si="88"/>
        <v>0</v>
      </c>
      <c r="BG292">
        <f t="shared" si="89"/>
        <v>6.7000000000000004E-2</v>
      </c>
      <c r="BH292">
        <f t="shared" si="90"/>
        <v>4.1040000000000001</v>
      </c>
      <c r="BJ292" s="195">
        <f t="shared" si="91"/>
        <v>1.2426900584795321E-2</v>
      </c>
      <c r="BK292" s="195">
        <f t="shared" si="92"/>
        <v>0</v>
      </c>
      <c r="BL292" s="195">
        <f t="shared" si="93"/>
        <v>0.97124756335282658</v>
      </c>
      <c r="BM292" s="195">
        <f t="shared" si="94"/>
        <v>0</v>
      </c>
      <c r="BN292" s="195">
        <f t="shared" si="95"/>
        <v>1.6325536062378167E-2</v>
      </c>
    </row>
    <row r="293" spans="1:66" x14ac:dyDescent="0.25">
      <c r="A293" s="2" t="s">
        <v>444</v>
      </c>
      <c r="B293" s="2" t="s">
        <v>455</v>
      </c>
      <c r="C293">
        <f>VLOOKUP($B293,'Tillförd energi'!$B$1:$AI$700,MATCH(C$1,'Tillförd energi'!$B$1:$AQ$1,0),FALSE)</f>
        <v>0</v>
      </c>
      <c r="D293">
        <f>VLOOKUP($B293,'Tillförd energi'!$B$1:$AI$700,MATCH(D$1,'Tillförd energi'!$B$1:$AQ$1,0),FALSE)</f>
        <v>2.0301100000000001</v>
      </c>
      <c r="E293">
        <f>VLOOKUP($B293,'Tillförd energi'!$B$1:$AI$700,MATCH(E$1,'Tillförd energi'!$B$1:$AQ$1,0),FALSE)</f>
        <v>0</v>
      </c>
      <c r="F293">
        <f>VLOOKUP($B293,'Tillförd energi'!$B$1:$AI$700,MATCH(F$1,'Tillförd energi'!$B$1:$AQ$1,0),FALSE)</f>
        <v>0</v>
      </c>
      <c r="G293">
        <f>VLOOKUP($B293,'Tillförd energi'!$B$1:$AI$700,MATCH(G$1,'Tillförd energi'!$B$1:$AQ$1,0),FALSE)</f>
        <v>0</v>
      </c>
      <c r="H293">
        <f>VLOOKUP($B293,'Tillförd energi'!$B$1:$AI$700,MATCH(H$1,'Tillförd energi'!$B$1:$AQ$1,0),FALSE)</f>
        <v>0</v>
      </c>
      <c r="I293">
        <f>VLOOKUP($B293,'Tillförd energi'!$B$1:$AI$700,MATCH(I$1,'Tillförd energi'!$B$1:$AQ$1,0),FALSE)</f>
        <v>0</v>
      </c>
      <c r="J293">
        <f>VLOOKUP($B293,'Tillförd energi'!$B$1:$AI$700,MATCH(J$1,'Tillförd energi'!$B$1:$AQ$1,0),FALSE)</f>
        <v>0</v>
      </c>
      <c r="K293">
        <v>0</v>
      </c>
      <c r="L293">
        <f>VLOOKUP($B293,'Tillförd energi'!$B$1:$AI$700,MATCH(L$1,'Tillförd energi'!$B$1:$AQ$1,0),FALSE)</f>
        <v>0</v>
      </c>
      <c r="M293">
        <f>VLOOKUP($B293,'Tillförd energi'!$B$1:$AI$700,MATCH(M$1,'Tillförd energi'!$B$1:$AQ$1,0),FALSE)</f>
        <v>19.933499999999999</v>
      </c>
      <c r="N293">
        <f>VLOOKUP($B293,'Tillförd energi'!$B$1:$AI$700,MATCH(N$1,'Tillförd energi'!$B$1:$AQ$1,0),FALSE)</f>
        <v>0</v>
      </c>
      <c r="O293">
        <f>VLOOKUP($B293,'Tillförd energi'!$B$1:$AI$700,MATCH(O$1,'Tillförd energi'!$B$1:$AQ$1,0),FALSE)</f>
        <v>37.018999999999998</v>
      </c>
      <c r="P293">
        <f>VLOOKUP($B293,'Tillförd energi'!$B$1:$AI$700,MATCH(P$1,'Tillförd energi'!$B$1:$AQ$1,0),FALSE)</f>
        <v>0</v>
      </c>
      <c r="Q293">
        <f>VLOOKUP($B293,'Tillförd energi'!$B$1:$AI$700,MATCH(Q$1,'Tillförd energi'!$B$1:$AQ$1,0),FALSE)</f>
        <v>0</v>
      </c>
      <c r="R293">
        <f>VLOOKUP($B293,'Tillförd energi'!$B$1:$AI$700,MATCH(R$1,'Tillförd energi'!$B$1:$AQ$1,0),FALSE)</f>
        <v>10.844900000000001</v>
      </c>
      <c r="S293">
        <f>VLOOKUP($B293,'Tillförd energi'!$B$1:$AI$700,MATCH(S$1,'Tillförd energi'!$B$1:$AQ$1,0),FALSE)</f>
        <v>0</v>
      </c>
      <c r="T293">
        <f>VLOOKUP($B293,'Tillförd energi'!$B$1:$AI$700,MATCH(T$1,'Tillförd energi'!$B$1:$AQ$1,0),FALSE)</f>
        <v>0</v>
      </c>
      <c r="U293">
        <f>VLOOKUP($B293,'Tillförd energi'!$B$1:$AI$700,MATCH(U$1,'Tillförd energi'!$B$1:$AQ$1,0),FALSE)</f>
        <v>0</v>
      </c>
      <c r="V293">
        <f>VLOOKUP($B293,'Tillförd energi'!$B$1:$AI$700,MATCH(V$1,'Tillförd energi'!$B$1:$AQ$1,0),FALSE)</f>
        <v>0</v>
      </c>
      <c r="W293">
        <f>VLOOKUP($B293,'Tillförd energi'!$B$1:$AI$700,MATCH(W$1,'Tillförd energi'!$B$1:$AQ$1,0),FALSE)</f>
        <v>0</v>
      </c>
      <c r="X293">
        <f>VLOOKUP($B293,'Tillförd energi'!$B$1:$AI$700,MATCH(X$1,'Tillförd energi'!$B$1:$AQ$1,0),FALSE)</f>
        <v>0</v>
      </c>
      <c r="Y293">
        <f>VLOOKUP($B293,'Tillförd energi'!$B$1:$AI$700,MATCH(Y$1,'Tillförd energi'!$B$1:$AQ$1,0),FALSE)</f>
        <v>0</v>
      </c>
      <c r="Z293">
        <f>VLOOKUP($B293,'Tillförd energi'!$B$1:$AI$700,MATCH(Z$1,'Tillförd energi'!$B$1:$AQ$1,0),FALSE)</f>
        <v>0.20899999999999999</v>
      </c>
      <c r="AA293">
        <f>VLOOKUP($B293,'Tillförd energi'!$B$1:$AI$700,MATCH(AA$1,'Tillförd energi'!$B$1:$AQ$1,0),FALSE)</f>
        <v>0</v>
      </c>
      <c r="AB293">
        <f>VLOOKUP($B293,'Tillförd energi'!$B$1:$AI$700,MATCH(AB$1,'Tillförd energi'!$B$1:$AQ$1,0),FALSE)</f>
        <v>0</v>
      </c>
      <c r="AC293">
        <f>VLOOKUP($B293,'Tillförd energi'!$B$1:$AI$700,MATCH(AC$1,'Tillförd energi'!$B$1:$AQ$1,0),FALSE)</f>
        <v>0</v>
      </c>
      <c r="AD293">
        <f>VLOOKUP($B293,'Tillförd energi'!$B$1:$AI$700,MATCH(AD$1,'Tillförd energi'!$B$1:$AQ$1,0),FALSE)</f>
        <v>0</v>
      </c>
      <c r="AE293">
        <f>VLOOKUP($B293,'Tillförd energi'!$B$1:$AI$700,MATCH(AE$1,'Tillförd energi'!$B$1:$AQ$1,0),FALSE)</f>
        <v>0</v>
      </c>
      <c r="AF293">
        <f>VLOOKUP($B293,'Tillförd energi'!$B$1:$AI$700,MATCH(AF$1,'Tillförd energi'!$B$1:$AQ$1,0),FALSE)</f>
        <v>2.6657099999999998</v>
      </c>
      <c r="AG293">
        <f>IFERROR(VLOOKUP(B293,Miljö!$B$1:$AC$550,MATCH("Köpt mängd produktionsspecifik fjärrvärme:",Miljö!$B$1:$AC$1,0),FALSE)/1,0)</f>
        <v>0</v>
      </c>
      <c r="AI293">
        <f t="shared" si="77"/>
        <v>72.702219999999997</v>
      </c>
      <c r="AJ293">
        <f t="shared" si="78"/>
        <v>72.702219999999997</v>
      </c>
      <c r="AK293">
        <f>IF(ISERROR(1/VLOOKUP($B293,Leveranser!$B$1:$S$500,MATCH("såld värme (gwh)",Leveranser!$B$1:$S$1,0),FALSE)),"",VLOOKUP($B293,Leveranser!$B$1:$S$500,MATCH("såld värme (gwh)",Leveranser!$B$1:$S$1,0),FALSE))</f>
        <v>74.350999999999999</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195">
        <f t="shared" si="79"/>
        <v>1.0226785371890983</v>
      </c>
      <c r="AP293" t="str">
        <f>IFERROR(VLOOKUP($B293,Miljövärden!$B$2:$H$550,7,FALSE),"Nej, saknas")</f>
        <v>Ja</v>
      </c>
      <c r="AQ293" t="str">
        <f>IFERROR(VLOOKUP($B293,Miljövärden!$B$2:$H$550,6,FALSE),"Nej, saknas")</f>
        <v>Ja</v>
      </c>
      <c r="AU293">
        <f t="shared" si="80"/>
        <v>2.8747099999999999</v>
      </c>
      <c r="AV293">
        <f t="shared" si="81"/>
        <v>0</v>
      </c>
      <c r="AW293">
        <f t="shared" si="82"/>
        <v>56.952500000000001</v>
      </c>
      <c r="AX293">
        <f t="shared" si="83"/>
        <v>10.844900000000001</v>
      </c>
      <c r="AZ293">
        <f t="shared" si="84"/>
        <v>67.797399999999996</v>
      </c>
      <c r="BC293">
        <f t="shared" si="85"/>
        <v>2.0301100000000001</v>
      </c>
      <c r="BD293">
        <f t="shared" si="86"/>
        <v>0</v>
      </c>
      <c r="BE293">
        <f t="shared" si="87"/>
        <v>67.797399999999996</v>
      </c>
      <c r="BF293">
        <f t="shared" si="88"/>
        <v>0</v>
      </c>
      <c r="BG293">
        <f t="shared" si="89"/>
        <v>2.8747099999999999</v>
      </c>
      <c r="BH293">
        <f t="shared" si="90"/>
        <v>72.702219999999983</v>
      </c>
      <c r="BJ293" s="195">
        <f t="shared" si="91"/>
        <v>2.7923631492958546E-2</v>
      </c>
      <c r="BK293" s="195">
        <f t="shared" si="92"/>
        <v>0</v>
      </c>
      <c r="BL293" s="195">
        <f t="shared" si="93"/>
        <v>0.93253548516125107</v>
      </c>
      <c r="BM293" s="195">
        <f t="shared" si="94"/>
        <v>0</v>
      </c>
      <c r="BN293" s="195">
        <f t="shared" si="95"/>
        <v>3.9540883345790548E-2</v>
      </c>
    </row>
    <row r="294" spans="1:66" x14ac:dyDescent="0.25">
      <c r="A294" s="2" t="s">
        <v>444</v>
      </c>
      <c r="B294" s="2" t="s">
        <v>456</v>
      </c>
      <c r="C294">
        <f>VLOOKUP($B294,'Tillförd energi'!$B$1:$AI$700,MATCH(C$1,'Tillförd energi'!$B$1:$AQ$1,0),FALSE)</f>
        <v>0</v>
      </c>
      <c r="D294">
        <f>VLOOKUP($B294,'Tillförd energi'!$B$1:$AI$700,MATCH(D$1,'Tillförd energi'!$B$1:$AQ$1,0),FALSE)</f>
        <v>7.9000000000000001E-2</v>
      </c>
      <c r="E294">
        <f>VLOOKUP($B294,'Tillförd energi'!$B$1:$AI$700,MATCH(E$1,'Tillförd energi'!$B$1:$AQ$1,0),FALSE)</f>
        <v>0</v>
      </c>
      <c r="F294">
        <f>VLOOKUP($B294,'Tillförd energi'!$B$1:$AI$700,MATCH(F$1,'Tillförd energi'!$B$1:$AQ$1,0),FALSE)</f>
        <v>0</v>
      </c>
      <c r="G294">
        <f>VLOOKUP($B294,'Tillförd energi'!$B$1:$AI$700,MATCH(G$1,'Tillförd energi'!$B$1:$AQ$1,0),FALSE)</f>
        <v>0</v>
      </c>
      <c r="H294">
        <f>VLOOKUP($B294,'Tillförd energi'!$B$1:$AI$700,MATCH(H$1,'Tillförd energi'!$B$1:$AQ$1,0),FALSE)</f>
        <v>0</v>
      </c>
      <c r="I294">
        <f>VLOOKUP($B294,'Tillförd energi'!$B$1:$AI$700,MATCH(I$1,'Tillförd energi'!$B$1:$AQ$1,0),FALSE)</f>
        <v>0</v>
      </c>
      <c r="J294">
        <f>VLOOKUP($B294,'Tillförd energi'!$B$1:$AI$700,MATCH(J$1,'Tillförd energi'!$B$1:$AQ$1,0),FALSE)</f>
        <v>0</v>
      </c>
      <c r="K294">
        <v>0</v>
      </c>
      <c r="L294">
        <f>VLOOKUP($B294,'Tillförd energi'!$B$1:$AI$700,MATCH(L$1,'Tillförd energi'!$B$1:$AQ$1,0),FALSE)</f>
        <v>0</v>
      </c>
      <c r="M294">
        <f>VLOOKUP($B294,'Tillförd energi'!$B$1:$AI$700,MATCH(M$1,'Tillförd energi'!$B$1:$AQ$1,0),FALSE)</f>
        <v>0</v>
      </c>
      <c r="N294">
        <f>VLOOKUP($B294,'Tillförd energi'!$B$1:$AI$700,MATCH(N$1,'Tillförd energi'!$B$1:$AQ$1,0),FALSE)</f>
        <v>0</v>
      </c>
      <c r="O294">
        <f>VLOOKUP($B294,'Tillförd energi'!$B$1:$AI$700,MATCH(O$1,'Tillförd energi'!$B$1:$AQ$1,0),FALSE)</f>
        <v>0</v>
      </c>
      <c r="P294">
        <f>VLOOKUP($B294,'Tillförd energi'!$B$1:$AI$700,MATCH(P$1,'Tillförd energi'!$B$1:$AQ$1,0),FALSE)</f>
        <v>0</v>
      </c>
      <c r="Q294">
        <f>VLOOKUP($B294,'Tillförd energi'!$B$1:$AI$700,MATCH(Q$1,'Tillförd energi'!$B$1:$AQ$1,0),FALSE)</f>
        <v>0</v>
      </c>
      <c r="R294">
        <f>VLOOKUP($B294,'Tillförd energi'!$B$1:$AI$700,MATCH(R$1,'Tillförd energi'!$B$1:$AQ$1,0),FALSE)</f>
        <v>8.4380000000000006</v>
      </c>
      <c r="S294">
        <f>VLOOKUP($B294,'Tillförd energi'!$B$1:$AI$700,MATCH(S$1,'Tillförd energi'!$B$1:$AQ$1,0),FALSE)</f>
        <v>0</v>
      </c>
      <c r="T294">
        <f>VLOOKUP($B294,'Tillförd energi'!$B$1:$AI$700,MATCH(T$1,'Tillförd energi'!$B$1:$AQ$1,0),FALSE)</f>
        <v>0</v>
      </c>
      <c r="U294">
        <f>VLOOKUP($B294,'Tillförd energi'!$B$1:$AI$700,MATCH(U$1,'Tillförd energi'!$B$1:$AQ$1,0),FALSE)</f>
        <v>0</v>
      </c>
      <c r="V294">
        <f>VLOOKUP($B294,'Tillförd energi'!$B$1:$AI$700,MATCH(V$1,'Tillförd energi'!$B$1:$AQ$1,0),FALSE)</f>
        <v>0</v>
      </c>
      <c r="W294">
        <f>VLOOKUP($B294,'Tillförd energi'!$B$1:$AI$700,MATCH(W$1,'Tillförd energi'!$B$1:$AQ$1,0),FALSE)</f>
        <v>0</v>
      </c>
      <c r="X294">
        <f>VLOOKUP($B294,'Tillförd energi'!$B$1:$AI$700,MATCH(X$1,'Tillförd energi'!$B$1:$AQ$1,0),FALSE)</f>
        <v>0</v>
      </c>
      <c r="Y294">
        <f>VLOOKUP($B294,'Tillförd energi'!$B$1:$AI$700,MATCH(Y$1,'Tillförd energi'!$B$1:$AQ$1,0),FALSE)</f>
        <v>0</v>
      </c>
      <c r="Z294">
        <f>VLOOKUP($B294,'Tillförd energi'!$B$1:$AI$700,MATCH(Z$1,'Tillförd energi'!$B$1:$AQ$1,0),FALSE)</f>
        <v>0.155</v>
      </c>
      <c r="AA294">
        <f>VLOOKUP($B294,'Tillförd energi'!$B$1:$AI$700,MATCH(AA$1,'Tillförd energi'!$B$1:$AQ$1,0),FALSE)</f>
        <v>0</v>
      </c>
      <c r="AB294">
        <f>VLOOKUP($B294,'Tillförd energi'!$B$1:$AI$700,MATCH(AB$1,'Tillförd energi'!$B$1:$AQ$1,0),FALSE)</f>
        <v>0</v>
      </c>
      <c r="AC294">
        <f>VLOOKUP($B294,'Tillförd energi'!$B$1:$AI$700,MATCH(AC$1,'Tillförd energi'!$B$1:$AQ$1,0),FALSE)</f>
        <v>0</v>
      </c>
      <c r="AD294">
        <f>VLOOKUP($B294,'Tillförd energi'!$B$1:$AI$700,MATCH(AD$1,'Tillförd energi'!$B$1:$AQ$1,0),FALSE)</f>
        <v>6.9409999999999998</v>
      </c>
      <c r="AE294">
        <f>VLOOKUP($B294,'Tillförd energi'!$B$1:$AI$700,MATCH(AE$1,'Tillförd energi'!$B$1:$AQ$1,0),FALSE)</f>
        <v>0</v>
      </c>
      <c r="AF294">
        <f>VLOOKUP($B294,'Tillförd energi'!$B$1:$AI$700,MATCH(AF$1,'Tillförd energi'!$B$1:$AQ$1,0),FALSE)</f>
        <v>0.124</v>
      </c>
      <c r="AG294">
        <f>IFERROR(VLOOKUP(B294,Miljö!$B$1:$AC$550,MATCH("Köpt mängd produktionsspecifik fjärrvärme:",Miljö!$B$1:$AC$1,0),FALSE)/1,0)</f>
        <v>0</v>
      </c>
      <c r="AI294">
        <f t="shared" si="77"/>
        <v>15.737</v>
      </c>
      <c r="AJ294">
        <f t="shared" si="78"/>
        <v>15.737</v>
      </c>
      <c r="AK294">
        <f>IF(ISERROR(1/VLOOKUP($B294,Leveranser!$B$1:$S$500,MATCH("såld värme (gwh)",Leveranser!$B$1:$S$1,0),FALSE)),"",VLOOKUP($B294,Leveranser!$B$1:$S$500,MATCH("såld värme (gwh)",Leveranser!$B$1:$S$1,0),FALSE))</f>
        <v>12.27</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195">
        <f t="shared" si="79"/>
        <v>0.77969117366715379</v>
      </c>
      <c r="AP294" t="str">
        <f>IFERROR(VLOOKUP($B294,Miljövärden!$B$2:$H$550,7,FALSE),"Nej, saknas")</f>
        <v>Ja</v>
      </c>
      <c r="AQ294" t="str">
        <f>IFERROR(VLOOKUP($B294,Miljövärden!$B$2:$H$550,6,FALSE),"Nej, saknas")</f>
        <v>Ja</v>
      </c>
      <c r="AU294">
        <f t="shared" si="80"/>
        <v>0.27900000000000003</v>
      </c>
      <c r="AV294">
        <f t="shared" si="81"/>
        <v>0</v>
      </c>
      <c r="AW294">
        <f t="shared" si="82"/>
        <v>0</v>
      </c>
      <c r="AX294">
        <f t="shared" si="83"/>
        <v>8.4380000000000006</v>
      </c>
      <c r="AZ294">
        <f t="shared" si="84"/>
        <v>8.4380000000000006</v>
      </c>
      <c r="BC294">
        <f t="shared" si="85"/>
        <v>7.9000000000000001E-2</v>
      </c>
      <c r="BD294">
        <f t="shared" si="86"/>
        <v>0</v>
      </c>
      <c r="BE294">
        <f t="shared" si="87"/>
        <v>8.4380000000000006</v>
      </c>
      <c r="BF294">
        <f t="shared" si="88"/>
        <v>6.9409999999999998</v>
      </c>
      <c r="BG294">
        <f t="shared" si="89"/>
        <v>0.27900000000000003</v>
      </c>
      <c r="BH294">
        <f t="shared" si="90"/>
        <v>15.737000000000002</v>
      </c>
      <c r="BJ294" s="195">
        <f t="shared" si="91"/>
        <v>5.0200165215733613E-3</v>
      </c>
      <c r="BK294" s="195">
        <f t="shared" si="92"/>
        <v>0</v>
      </c>
      <c r="BL294" s="195">
        <f t="shared" si="93"/>
        <v>0.53618860011438008</v>
      </c>
      <c r="BM294" s="195">
        <f t="shared" si="94"/>
        <v>0.44106246425621143</v>
      </c>
      <c r="BN294" s="195">
        <f t="shared" si="95"/>
        <v>1.7728919107835039E-2</v>
      </c>
    </row>
    <row r="295" spans="1:66" x14ac:dyDescent="0.25">
      <c r="A295" s="2" t="s">
        <v>444</v>
      </c>
      <c r="B295" s="2" t="s">
        <v>457</v>
      </c>
      <c r="C295">
        <f>VLOOKUP($B295,'Tillförd energi'!$B$1:$AI$700,MATCH(C$1,'Tillförd energi'!$B$1:$AQ$1,0),FALSE)</f>
        <v>0</v>
      </c>
      <c r="D295">
        <f>VLOOKUP($B295,'Tillförd energi'!$B$1:$AI$700,MATCH(D$1,'Tillförd energi'!$B$1:$AQ$1,0),FALSE)</f>
        <v>8.2000000000000003E-2</v>
      </c>
      <c r="E295">
        <f>VLOOKUP($B295,'Tillförd energi'!$B$1:$AI$700,MATCH(E$1,'Tillförd energi'!$B$1:$AQ$1,0),FALSE)</f>
        <v>0</v>
      </c>
      <c r="F295">
        <f>VLOOKUP($B295,'Tillförd energi'!$B$1:$AI$700,MATCH(F$1,'Tillförd energi'!$B$1:$AQ$1,0),FALSE)</f>
        <v>0</v>
      </c>
      <c r="G295">
        <f>VLOOKUP($B295,'Tillförd energi'!$B$1:$AI$700,MATCH(G$1,'Tillförd energi'!$B$1:$AQ$1,0),FALSE)</f>
        <v>0</v>
      </c>
      <c r="H295">
        <f>VLOOKUP($B295,'Tillförd energi'!$B$1:$AI$700,MATCH(H$1,'Tillförd energi'!$B$1:$AQ$1,0),FALSE)</f>
        <v>0</v>
      </c>
      <c r="I295">
        <f>VLOOKUP($B295,'Tillförd energi'!$B$1:$AI$700,MATCH(I$1,'Tillförd energi'!$B$1:$AQ$1,0),FALSE)</f>
        <v>0</v>
      </c>
      <c r="J295">
        <f>VLOOKUP($B295,'Tillförd energi'!$B$1:$AI$700,MATCH(J$1,'Tillförd energi'!$B$1:$AQ$1,0),FALSE)</f>
        <v>0</v>
      </c>
      <c r="K295">
        <v>0</v>
      </c>
      <c r="L295">
        <f>VLOOKUP($B295,'Tillförd energi'!$B$1:$AI$700,MATCH(L$1,'Tillförd energi'!$B$1:$AQ$1,0),FALSE)</f>
        <v>0</v>
      </c>
      <c r="M295">
        <f>VLOOKUP($B295,'Tillförd energi'!$B$1:$AI$700,MATCH(M$1,'Tillförd energi'!$B$1:$AQ$1,0),FALSE)</f>
        <v>0</v>
      </c>
      <c r="N295">
        <f>VLOOKUP($B295,'Tillförd energi'!$B$1:$AI$700,MATCH(N$1,'Tillförd energi'!$B$1:$AQ$1,0),FALSE)</f>
        <v>0</v>
      </c>
      <c r="O295">
        <f>VLOOKUP($B295,'Tillförd energi'!$B$1:$AI$700,MATCH(O$1,'Tillförd energi'!$B$1:$AQ$1,0),FALSE)</f>
        <v>0</v>
      </c>
      <c r="P295">
        <f>VLOOKUP($B295,'Tillförd energi'!$B$1:$AI$700,MATCH(P$1,'Tillförd energi'!$B$1:$AQ$1,0),FALSE)</f>
        <v>0</v>
      </c>
      <c r="Q295">
        <f>VLOOKUP($B295,'Tillförd energi'!$B$1:$AI$700,MATCH(Q$1,'Tillförd energi'!$B$1:$AQ$1,0),FALSE)</f>
        <v>0</v>
      </c>
      <c r="R295">
        <f>VLOOKUP($B295,'Tillförd energi'!$B$1:$AI$700,MATCH(R$1,'Tillförd energi'!$B$1:$AQ$1,0),FALSE)</f>
        <v>13.535</v>
      </c>
      <c r="S295">
        <f>VLOOKUP($B295,'Tillförd energi'!$B$1:$AI$700,MATCH(S$1,'Tillförd energi'!$B$1:$AQ$1,0),FALSE)</f>
        <v>0</v>
      </c>
      <c r="T295">
        <f>VLOOKUP($B295,'Tillförd energi'!$B$1:$AI$700,MATCH(T$1,'Tillförd energi'!$B$1:$AQ$1,0),FALSE)</f>
        <v>0</v>
      </c>
      <c r="U295">
        <f>VLOOKUP($B295,'Tillförd energi'!$B$1:$AI$700,MATCH(U$1,'Tillförd energi'!$B$1:$AQ$1,0),FALSE)</f>
        <v>0</v>
      </c>
      <c r="V295">
        <f>VLOOKUP($B295,'Tillförd energi'!$B$1:$AI$700,MATCH(V$1,'Tillförd energi'!$B$1:$AQ$1,0),FALSE)</f>
        <v>0</v>
      </c>
      <c r="W295">
        <f>VLOOKUP($B295,'Tillförd energi'!$B$1:$AI$700,MATCH(W$1,'Tillförd energi'!$B$1:$AQ$1,0),FALSE)</f>
        <v>0</v>
      </c>
      <c r="X295">
        <f>VLOOKUP($B295,'Tillförd energi'!$B$1:$AI$700,MATCH(X$1,'Tillförd energi'!$B$1:$AQ$1,0),FALSE)</f>
        <v>0</v>
      </c>
      <c r="Y295">
        <f>VLOOKUP($B295,'Tillförd energi'!$B$1:$AI$700,MATCH(Y$1,'Tillförd energi'!$B$1:$AQ$1,0),FALSE)</f>
        <v>0</v>
      </c>
      <c r="Z295">
        <f>VLOOKUP($B295,'Tillförd energi'!$B$1:$AI$700,MATCH(Z$1,'Tillförd energi'!$B$1:$AQ$1,0),FALSE)</f>
        <v>0</v>
      </c>
      <c r="AA295">
        <f>VLOOKUP($B295,'Tillförd energi'!$B$1:$AI$700,MATCH(AA$1,'Tillförd energi'!$B$1:$AQ$1,0),FALSE)</f>
        <v>0</v>
      </c>
      <c r="AB295">
        <f>VLOOKUP($B295,'Tillförd energi'!$B$1:$AI$700,MATCH(AB$1,'Tillförd energi'!$B$1:$AQ$1,0),FALSE)</f>
        <v>0</v>
      </c>
      <c r="AC295">
        <f>VLOOKUP($B295,'Tillförd energi'!$B$1:$AI$700,MATCH(AC$1,'Tillförd energi'!$B$1:$AQ$1,0),FALSE)</f>
        <v>0</v>
      </c>
      <c r="AD295">
        <f>VLOOKUP($B295,'Tillförd energi'!$B$1:$AI$700,MATCH(AD$1,'Tillförd energi'!$B$1:$AQ$1,0),FALSE)</f>
        <v>0</v>
      </c>
      <c r="AE295">
        <f>VLOOKUP($B295,'Tillförd energi'!$B$1:$AI$700,MATCH(AE$1,'Tillförd energi'!$B$1:$AQ$1,0),FALSE)</f>
        <v>0</v>
      </c>
      <c r="AF295">
        <f>VLOOKUP($B295,'Tillförd energi'!$B$1:$AI$700,MATCH(AF$1,'Tillförd energi'!$B$1:$AQ$1,0),FALSE)</f>
        <v>0.114</v>
      </c>
      <c r="AG295">
        <f>IFERROR(VLOOKUP(B295,Miljö!$B$1:$AC$550,MATCH("Köpt mängd produktionsspecifik fjärrvärme:",Miljö!$B$1:$AC$1,0),FALSE)/1,0)</f>
        <v>0</v>
      </c>
      <c r="AI295">
        <f t="shared" si="77"/>
        <v>13.731000000000002</v>
      </c>
      <c r="AJ295">
        <f t="shared" si="78"/>
        <v>13.731000000000002</v>
      </c>
      <c r="AK295">
        <f>IF(ISERROR(1/VLOOKUP($B295,Leveranser!$B$1:$S$500,MATCH("såld värme (gwh)",Leveranser!$B$1:$S$1,0),FALSE)),"",VLOOKUP($B295,Leveranser!$B$1:$S$500,MATCH("såld värme (gwh)",Leveranser!$B$1:$S$1,0),FALSE))</f>
        <v>11.132</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195">
        <f t="shared" si="79"/>
        <v>0.81072026800670005</v>
      </c>
      <c r="AP295" t="str">
        <f>IFERROR(VLOOKUP($B295,Miljövärden!$B$2:$H$550,7,FALSE),"Nej, saknas")</f>
        <v>Ja</v>
      </c>
      <c r="AQ295" t="str">
        <f>IFERROR(VLOOKUP($B295,Miljövärden!$B$2:$H$550,6,FALSE),"Nej, saknas")</f>
        <v>Ja</v>
      </c>
      <c r="AU295">
        <f t="shared" si="80"/>
        <v>0.114</v>
      </c>
      <c r="AV295">
        <f t="shared" si="81"/>
        <v>0</v>
      </c>
      <c r="AW295">
        <f t="shared" si="82"/>
        <v>0</v>
      </c>
      <c r="AX295">
        <f t="shared" si="83"/>
        <v>13.535</v>
      </c>
      <c r="AZ295">
        <f t="shared" si="84"/>
        <v>13.535</v>
      </c>
      <c r="BC295">
        <f t="shared" si="85"/>
        <v>8.2000000000000003E-2</v>
      </c>
      <c r="BD295">
        <f t="shared" si="86"/>
        <v>0</v>
      </c>
      <c r="BE295">
        <f t="shared" si="87"/>
        <v>13.535</v>
      </c>
      <c r="BF295">
        <f t="shared" si="88"/>
        <v>0</v>
      </c>
      <c r="BG295">
        <f t="shared" si="89"/>
        <v>0.114</v>
      </c>
      <c r="BH295">
        <f t="shared" si="90"/>
        <v>13.731000000000002</v>
      </c>
      <c r="BJ295" s="195">
        <f t="shared" si="91"/>
        <v>5.9718884276454736E-3</v>
      </c>
      <c r="BK295" s="195">
        <f t="shared" si="92"/>
        <v>0</v>
      </c>
      <c r="BL295" s="195">
        <f t="shared" si="93"/>
        <v>0.98572573009977416</v>
      </c>
      <c r="BM295" s="195">
        <f t="shared" si="94"/>
        <v>0</v>
      </c>
      <c r="BN295" s="195">
        <f t="shared" si="95"/>
        <v>8.3023814725802919E-3</v>
      </c>
    </row>
    <row r="296" spans="1:66" x14ac:dyDescent="0.25">
      <c r="A296" s="2" t="s">
        <v>444</v>
      </c>
      <c r="B296" s="2" t="s">
        <v>458</v>
      </c>
      <c r="C296">
        <f>VLOOKUP($B296,'Tillförd energi'!$B$1:$AI$700,MATCH(C$1,'Tillförd energi'!$B$1:$AQ$1,0),FALSE)</f>
        <v>0</v>
      </c>
      <c r="D296">
        <f>VLOOKUP($B296,'Tillförd energi'!$B$1:$AI$700,MATCH(D$1,'Tillförd energi'!$B$1:$AQ$1,0),FALSE)</f>
        <v>3.7704599999999999</v>
      </c>
      <c r="E296">
        <f>VLOOKUP($B296,'Tillförd energi'!$B$1:$AI$700,MATCH(E$1,'Tillförd energi'!$B$1:$AQ$1,0),FALSE)</f>
        <v>0</v>
      </c>
      <c r="F296">
        <f>VLOOKUP($B296,'Tillförd energi'!$B$1:$AI$700,MATCH(F$1,'Tillförd energi'!$B$1:$AQ$1,0),FALSE)</f>
        <v>0</v>
      </c>
      <c r="G296">
        <f>VLOOKUP($B296,'Tillförd energi'!$B$1:$AI$700,MATCH(G$1,'Tillförd energi'!$B$1:$AQ$1,0),FALSE)</f>
        <v>0</v>
      </c>
      <c r="H296">
        <f>VLOOKUP($B296,'Tillförd energi'!$B$1:$AI$700,MATCH(H$1,'Tillförd energi'!$B$1:$AQ$1,0),FALSE)</f>
        <v>0</v>
      </c>
      <c r="I296">
        <f>VLOOKUP($B296,'Tillförd energi'!$B$1:$AI$700,MATCH(I$1,'Tillförd energi'!$B$1:$AQ$1,0),FALSE)</f>
        <v>0</v>
      </c>
      <c r="J296">
        <f>VLOOKUP($B296,'Tillförd energi'!$B$1:$AI$700,MATCH(J$1,'Tillförd energi'!$B$1:$AQ$1,0),FALSE)</f>
        <v>0</v>
      </c>
      <c r="K296">
        <v>0</v>
      </c>
      <c r="L296">
        <f>VLOOKUP($B296,'Tillförd energi'!$B$1:$AI$700,MATCH(L$1,'Tillförd energi'!$B$1:$AQ$1,0),FALSE)</f>
        <v>0</v>
      </c>
      <c r="M296">
        <f>VLOOKUP($B296,'Tillförd energi'!$B$1:$AI$700,MATCH(M$1,'Tillförd energi'!$B$1:$AQ$1,0),FALSE)</f>
        <v>81.780900000000003</v>
      </c>
      <c r="N296">
        <f>VLOOKUP($B296,'Tillförd energi'!$B$1:$AI$700,MATCH(N$1,'Tillförd energi'!$B$1:$AQ$1,0),FALSE)</f>
        <v>6.7477600000000004</v>
      </c>
      <c r="O296">
        <f>VLOOKUP($B296,'Tillförd energi'!$B$1:$AI$700,MATCH(O$1,'Tillförd energi'!$B$1:$AQ$1,0),FALSE)</f>
        <v>89.478300000000004</v>
      </c>
      <c r="P296">
        <f>VLOOKUP($B296,'Tillförd energi'!$B$1:$AI$700,MATCH(P$1,'Tillförd energi'!$B$1:$AQ$1,0),FALSE)</f>
        <v>0</v>
      </c>
      <c r="Q296">
        <f>VLOOKUP($B296,'Tillförd energi'!$B$1:$AI$700,MATCH(Q$1,'Tillförd energi'!$B$1:$AQ$1,0),FALSE)</f>
        <v>48.104500000000002</v>
      </c>
      <c r="R296">
        <f>VLOOKUP($B296,'Tillförd energi'!$B$1:$AI$700,MATCH(R$1,'Tillförd energi'!$B$1:$AQ$1,0),FALSE)</f>
        <v>0.27825499999999997</v>
      </c>
      <c r="S296">
        <f>VLOOKUP($B296,'Tillförd energi'!$B$1:$AI$700,MATCH(S$1,'Tillförd energi'!$B$1:$AQ$1,0),FALSE)</f>
        <v>0</v>
      </c>
      <c r="T296">
        <f>VLOOKUP($B296,'Tillförd energi'!$B$1:$AI$700,MATCH(T$1,'Tillförd energi'!$B$1:$AQ$1,0),FALSE)</f>
        <v>2.7421600000000002</v>
      </c>
      <c r="U296">
        <f>VLOOKUP($B296,'Tillförd energi'!$B$1:$AI$700,MATCH(U$1,'Tillförd energi'!$B$1:$AQ$1,0),FALSE)</f>
        <v>0</v>
      </c>
      <c r="V296">
        <f>VLOOKUP($B296,'Tillförd energi'!$B$1:$AI$700,MATCH(V$1,'Tillförd energi'!$B$1:$AQ$1,0),FALSE)</f>
        <v>0</v>
      </c>
      <c r="W296">
        <f>VLOOKUP($B296,'Tillförd energi'!$B$1:$AI$700,MATCH(W$1,'Tillförd energi'!$B$1:$AQ$1,0),FALSE)</f>
        <v>0</v>
      </c>
      <c r="X296">
        <f>VLOOKUP($B296,'Tillförd energi'!$B$1:$AI$700,MATCH(X$1,'Tillförd energi'!$B$1:$AQ$1,0),FALSE)</f>
        <v>0</v>
      </c>
      <c r="Y296">
        <f>VLOOKUP($B296,'Tillförd energi'!$B$1:$AI$700,MATCH(Y$1,'Tillförd energi'!$B$1:$AQ$1,0),FALSE)</f>
        <v>30.308800000000002</v>
      </c>
      <c r="Z296">
        <f>VLOOKUP($B296,'Tillförd energi'!$B$1:$AI$700,MATCH(Z$1,'Tillförd energi'!$B$1:$AQ$1,0),FALSE)</f>
        <v>0</v>
      </c>
      <c r="AA296">
        <f>VLOOKUP($B296,'Tillförd energi'!$B$1:$AI$700,MATCH(AA$1,'Tillförd energi'!$B$1:$AQ$1,0),FALSE)</f>
        <v>0</v>
      </c>
      <c r="AB296">
        <f>VLOOKUP($B296,'Tillförd energi'!$B$1:$AI$700,MATCH(AB$1,'Tillförd energi'!$B$1:$AQ$1,0),FALSE)</f>
        <v>0</v>
      </c>
      <c r="AC296">
        <f>VLOOKUP($B296,'Tillförd energi'!$B$1:$AI$700,MATCH(AC$1,'Tillförd energi'!$B$1:$AQ$1,0),FALSE)</f>
        <v>41.633000000000003</v>
      </c>
      <c r="AD296">
        <f>VLOOKUP($B296,'Tillförd energi'!$B$1:$AI$700,MATCH(AD$1,'Tillförd energi'!$B$1:$AQ$1,0),FALSE)</f>
        <v>0</v>
      </c>
      <c r="AE296">
        <f>VLOOKUP($B296,'Tillförd energi'!$B$1:$AI$700,MATCH(AE$1,'Tillförd energi'!$B$1:$AQ$1,0),FALSE)</f>
        <v>0</v>
      </c>
      <c r="AF296">
        <f>VLOOKUP($B296,'Tillförd energi'!$B$1:$AI$700,MATCH(AF$1,'Tillförd energi'!$B$1:$AQ$1,0),FALSE)</f>
        <v>13.5168</v>
      </c>
      <c r="AG296">
        <f>IFERROR(VLOOKUP(B296,Miljö!$B$1:$AC$550,MATCH("Köpt mängd produktionsspecifik fjärrvärme:",Miljö!$B$1:$AC$1,0),FALSE)/1,0)</f>
        <v>0</v>
      </c>
      <c r="AI296">
        <f t="shared" si="77"/>
        <v>318.36093499999998</v>
      </c>
      <c r="AJ296">
        <f t="shared" si="78"/>
        <v>318.36093499999998</v>
      </c>
      <c r="AK296">
        <f>IF(ISERROR(1/VLOOKUP($B296,Leveranser!$B$1:$S$500,MATCH("såld värme (gwh)",Leveranser!$B$1:$S$1,0),FALSE)),"",VLOOKUP($B296,Leveranser!$B$1:$S$500,MATCH("såld värme (gwh)",Leveranser!$B$1:$S$1,0),FALSE))</f>
        <v>322.60000000000002</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195">
        <f t="shared" si="79"/>
        <v>1.0133152800295677</v>
      </c>
      <c r="AP296" t="str">
        <f>IFERROR(VLOOKUP($B296,Miljövärden!$B$2:$H$550,7,FALSE),"Nej, saknas")</f>
        <v>Ja</v>
      </c>
      <c r="AQ296" t="str">
        <f>IFERROR(VLOOKUP($B296,Miljövärden!$B$2:$H$550,6,FALSE),"Nej, saknas")</f>
        <v>Ja</v>
      </c>
      <c r="AU296">
        <f t="shared" si="80"/>
        <v>13.5168</v>
      </c>
      <c r="AV296">
        <f t="shared" si="81"/>
        <v>0</v>
      </c>
      <c r="AW296">
        <f t="shared" si="82"/>
        <v>226.11145999999999</v>
      </c>
      <c r="AX296">
        <f t="shared" si="83"/>
        <v>3.0204150000000003</v>
      </c>
      <c r="AZ296">
        <f t="shared" si="84"/>
        <v>229.13187500000001</v>
      </c>
      <c r="BC296">
        <f t="shared" si="85"/>
        <v>3.7704599999999999</v>
      </c>
      <c r="BD296">
        <f t="shared" si="86"/>
        <v>30.308800000000002</v>
      </c>
      <c r="BE296">
        <f t="shared" si="87"/>
        <v>229.13187500000001</v>
      </c>
      <c r="BF296">
        <f t="shared" si="88"/>
        <v>41.633000000000003</v>
      </c>
      <c r="BG296">
        <f t="shared" si="89"/>
        <v>13.5168</v>
      </c>
      <c r="BH296">
        <f t="shared" si="90"/>
        <v>318.36093499999998</v>
      </c>
      <c r="BJ296" s="195">
        <f t="shared" si="91"/>
        <v>1.1843350064291023E-2</v>
      </c>
      <c r="BK296" s="195">
        <f t="shared" si="92"/>
        <v>9.520263533589636E-2</v>
      </c>
      <c r="BL296" s="195">
        <f t="shared" si="93"/>
        <v>0.71972358983051743</v>
      </c>
      <c r="BM296" s="195">
        <f t="shared" si="94"/>
        <v>0.13077295428850277</v>
      </c>
      <c r="BN296" s="195">
        <f t="shared" si="95"/>
        <v>4.24574704807925E-2</v>
      </c>
    </row>
    <row r="297" spans="1:66" x14ac:dyDescent="0.25">
      <c r="A297" s="2" t="s">
        <v>444</v>
      </c>
      <c r="B297" s="2" t="s">
        <v>459</v>
      </c>
      <c r="C297">
        <f>VLOOKUP($B297,'Tillförd energi'!$B$1:$AI$700,MATCH(C$1,'Tillförd energi'!$B$1:$AQ$1,0),FALSE)</f>
        <v>0</v>
      </c>
      <c r="D297">
        <f>VLOOKUP($B297,'Tillförd energi'!$B$1:$AI$700,MATCH(D$1,'Tillförd energi'!$B$1:$AQ$1,0),FALSE)</f>
        <v>0.85299999999999998</v>
      </c>
      <c r="E297">
        <f>VLOOKUP($B297,'Tillförd energi'!$B$1:$AI$700,MATCH(E$1,'Tillförd energi'!$B$1:$AQ$1,0),FALSE)</f>
        <v>0</v>
      </c>
      <c r="F297">
        <f>VLOOKUP($B297,'Tillförd energi'!$B$1:$AI$700,MATCH(F$1,'Tillförd energi'!$B$1:$AQ$1,0),FALSE)</f>
        <v>0</v>
      </c>
      <c r="G297">
        <f>VLOOKUP($B297,'Tillförd energi'!$B$1:$AI$700,MATCH(G$1,'Tillförd energi'!$B$1:$AQ$1,0),FALSE)</f>
        <v>0</v>
      </c>
      <c r="H297">
        <f>VLOOKUP($B297,'Tillförd energi'!$B$1:$AI$700,MATCH(H$1,'Tillförd energi'!$B$1:$AQ$1,0),FALSE)</f>
        <v>0</v>
      </c>
      <c r="I297">
        <f>VLOOKUP($B297,'Tillförd energi'!$B$1:$AI$700,MATCH(I$1,'Tillförd energi'!$B$1:$AQ$1,0),FALSE)</f>
        <v>0</v>
      </c>
      <c r="J297">
        <f>VLOOKUP($B297,'Tillförd energi'!$B$1:$AI$700,MATCH(J$1,'Tillförd energi'!$B$1:$AQ$1,0),FALSE)</f>
        <v>0</v>
      </c>
      <c r="K297">
        <v>0</v>
      </c>
      <c r="L297">
        <f>VLOOKUP($B297,'Tillförd energi'!$B$1:$AI$700,MATCH(L$1,'Tillförd energi'!$B$1:$AQ$1,0),FALSE)</f>
        <v>0</v>
      </c>
      <c r="M297">
        <f>VLOOKUP($B297,'Tillförd energi'!$B$1:$AI$700,MATCH(M$1,'Tillförd energi'!$B$1:$AQ$1,0),FALSE)</f>
        <v>0</v>
      </c>
      <c r="N297">
        <f>VLOOKUP($B297,'Tillförd energi'!$B$1:$AI$700,MATCH(N$1,'Tillförd energi'!$B$1:$AQ$1,0),FALSE)</f>
        <v>0</v>
      </c>
      <c r="O297">
        <f>VLOOKUP($B297,'Tillförd energi'!$B$1:$AI$700,MATCH(O$1,'Tillförd energi'!$B$1:$AQ$1,0),FALSE)</f>
        <v>0</v>
      </c>
      <c r="P297">
        <f>VLOOKUP($B297,'Tillförd energi'!$B$1:$AI$700,MATCH(P$1,'Tillförd energi'!$B$1:$AQ$1,0),FALSE)</f>
        <v>0</v>
      </c>
      <c r="Q297">
        <f>VLOOKUP($B297,'Tillförd energi'!$B$1:$AI$700,MATCH(Q$1,'Tillförd energi'!$B$1:$AQ$1,0),FALSE)</f>
        <v>0</v>
      </c>
      <c r="R297">
        <f>VLOOKUP($B297,'Tillförd energi'!$B$1:$AI$700,MATCH(R$1,'Tillförd energi'!$B$1:$AQ$1,0),FALSE)</f>
        <v>43.408000000000001</v>
      </c>
      <c r="S297">
        <f>VLOOKUP($B297,'Tillförd energi'!$B$1:$AI$700,MATCH(S$1,'Tillförd energi'!$B$1:$AQ$1,0),FALSE)</f>
        <v>0</v>
      </c>
      <c r="T297">
        <f>VLOOKUP($B297,'Tillförd energi'!$B$1:$AI$700,MATCH(T$1,'Tillförd energi'!$B$1:$AQ$1,0),FALSE)</f>
        <v>0</v>
      </c>
      <c r="U297">
        <f>VLOOKUP($B297,'Tillförd energi'!$B$1:$AI$700,MATCH(U$1,'Tillförd energi'!$B$1:$AQ$1,0),FALSE)</f>
        <v>0</v>
      </c>
      <c r="V297">
        <f>VLOOKUP($B297,'Tillförd energi'!$B$1:$AI$700,MATCH(V$1,'Tillförd energi'!$B$1:$AQ$1,0),FALSE)</f>
        <v>0</v>
      </c>
      <c r="W297">
        <f>VLOOKUP($B297,'Tillförd energi'!$B$1:$AI$700,MATCH(W$1,'Tillförd energi'!$B$1:$AQ$1,0),FALSE)</f>
        <v>0</v>
      </c>
      <c r="X297">
        <f>VLOOKUP($B297,'Tillförd energi'!$B$1:$AI$700,MATCH(X$1,'Tillförd energi'!$B$1:$AQ$1,0),FALSE)</f>
        <v>0</v>
      </c>
      <c r="Y297">
        <f>VLOOKUP($B297,'Tillförd energi'!$B$1:$AI$700,MATCH(Y$1,'Tillförd energi'!$B$1:$AQ$1,0),FALSE)</f>
        <v>0</v>
      </c>
      <c r="Z297">
        <f>VLOOKUP($B297,'Tillförd energi'!$B$1:$AI$700,MATCH(Z$1,'Tillförd energi'!$B$1:$AQ$1,0),FALSE)</f>
        <v>0</v>
      </c>
      <c r="AA297">
        <f>VLOOKUP($B297,'Tillförd energi'!$B$1:$AI$700,MATCH(AA$1,'Tillförd energi'!$B$1:$AQ$1,0),FALSE)</f>
        <v>0</v>
      </c>
      <c r="AB297">
        <f>VLOOKUP($B297,'Tillförd energi'!$B$1:$AI$700,MATCH(AB$1,'Tillförd energi'!$B$1:$AQ$1,0),FALSE)</f>
        <v>0</v>
      </c>
      <c r="AC297">
        <f>VLOOKUP($B297,'Tillförd energi'!$B$1:$AI$700,MATCH(AC$1,'Tillförd energi'!$B$1:$AQ$1,0),FALSE)</f>
        <v>0</v>
      </c>
      <c r="AD297">
        <f>VLOOKUP($B297,'Tillförd energi'!$B$1:$AI$700,MATCH(AD$1,'Tillförd energi'!$B$1:$AQ$1,0),FALSE)</f>
        <v>0</v>
      </c>
      <c r="AE297">
        <f>VLOOKUP($B297,'Tillförd energi'!$B$1:$AI$700,MATCH(AE$1,'Tillförd energi'!$B$1:$AQ$1,0),FALSE)</f>
        <v>0</v>
      </c>
      <c r="AF297">
        <f>VLOOKUP($B297,'Tillförd energi'!$B$1:$AI$700,MATCH(AF$1,'Tillförd energi'!$B$1:$AQ$1,0),FALSE)</f>
        <v>0.66</v>
      </c>
      <c r="AG297">
        <f>IFERROR(VLOOKUP(B297,Miljö!$B$1:$AC$550,MATCH("Köpt mängd produktionsspecifik fjärrvärme:",Miljö!$B$1:$AC$1,0),FALSE)/1,0)</f>
        <v>0</v>
      </c>
      <c r="AI297">
        <f t="shared" si="77"/>
        <v>44.920999999999999</v>
      </c>
      <c r="AJ297">
        <f t="shared" si="78"/>
        <v>44.920999999999999</v>
      </c>
      <c r="AK297">
        <f>IF(ISERROR(1/VLOOKUP($B297,Leveranser!$B$1:$S$500,MATCH("såld värme (gwh)",Leveranser!$B$1:$S$1,0),FALSE)),"",VLOOKUP($B297,Leveranser!$B$1:$S$500,MATCH("såld värme (gwh)",Leveranser!$B$1:$S$1,0),FALSE))</f>
        <v>30.12</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195">
        <f t="shared" si="79"/>
        <v>0.67051045168184153</v>
      </c>
      <c r="AP297" t="str">
        <f>IFERROR(VLOOKUP($B297,Miljövärden!$B$2:$H$550,7,FALSE),"Nej, saknas")</f>
        <v>Ja</v>
      </c>
      <c r="AQ297" t="str">
        <f>IFERROR(VLOOKUP($B297,Miljövärden!$B$2:$H$550,6,FALSE),"Nej, saknas")</f>
        <v>Ja</v>
      </c>
      <c r="AU297">
        <f t="shared" si="80"/>
        <v>0.66</v>
      </c>
      <c r="AV297">
        <f t="shared" si="81"/>
        <v>0</v>
      </c>
      <c r="AW297">
        <f t="shared" si="82"/>
        <v>0</v>
      </c>
      <c r="AX297">
        <f t="shared" si="83"/>
        <v>43.408000000000001</v>
      </c>
      <c r="AZ297">
        <f t="shared" si="84"/>
        <v>43.408000000000001</v>
      </c>
      <c r="BC297">
        <f t="shared" si="85"/>
        <v>0.85299999999999998</v>
      </c>
      <c r="BD297">
        <f t="shared" si="86"/>
        <v>0</v>
      </c>
      <c r="BE297">
        <f t="shared" si="87"/>
        <v>43.408000000000001</v>
      </c>
      <c r="BF297">
        <f t="shared" si="88"/>
        <v>0</v>
      </c>
      <c r="BG297">
        <f t="shared" si="89"/>
        <v>0.66</v>
      </c>
      <c r="BH297">
        <f t="shared" si="90"/>
        <v>44.920999999999999</v>
      </c>
      <c r="BJ297" s="195">
        <f t="shared" si="91"/>
        <v>1.8988891609714832E-2</v>
      </c>
      <c r="BK297" s="195">
        <f t="shared" si="92"/>
        <v>0</v>
      </c>
      <c r="BL297" s="195">
        <f t="shared" si="93"/>
        <v>0.9663186482936712</v>
      </c>
      <c r="BM297" s="195">
        <f t="shared" si="94"/>
        <v>0</v>
      </c>
      <c r="BN297" s="195">
        <f t="shared" si="95"/>
        <v>1.4692460096614056E-2</v>
      </c>
    </row>
    <row r="298" spans="1:66" x14ac:dyDescent="0.25">
      <c r="A298" s="2" t="s">
        <v>444</v>
      </c>
      <c r="B298" s="2" t="s">
        <v>460</v>
      </c>
      <c r="C298">
        <f>VLOOKUP($B298,'Tillförd energi'!$B$1:$AI$700,MATCH(C$1,'Tillförd energi'!$B$1:$AQ$1,0),FALSE)</f>
        <v>0</v>
      </c>
      <c r="D298">
        <f>VLOOKUP($B298,'Tillförd energi'!$B$1:$AI$700,MATCH(D$1,'Tillförd energi'!$B$1:$AQ$1,0),FALSE)</f>
        <v>0</v>
      </c>
      <c r="E298">
        <f>VLOOKUP($B298,'Tillförd energi'!$B$1:$AI$700,MATCH(E$1,'Tillförd energi'!$B$1:$AQ$1,0),FALSE)</f>
        <v>0</v>
      </c>
      <c r="F298">
        <f>VLOOKUP($B298,'Tillförd energi'!$B$1:$AI$700,MATCH(F$1,'Tillförd energi'!$B$1:$AQ$1,0),FALSE)</f>
        <v>0</v>
      </c>
      <c r="G298">
        <f>VLOOKUP($B298,'Tillförd energi'!$B$1:$AI$700,MATCH(G$1,'Tillförd energi'!$B$1:$AQ$1,0),FALSE)</f>
        <v>0</v>
      </c>
      <c r="H298">
        <f>VLOOKUP($B298,'Tillförd energi'!$B$1:$AI$700,MATCH(H$1,'Tillförd energi'!$B$1:$AQ$1,0),FALSE)</f>
        <v>0</v>
      </c>
      <c r="I298">
        <f>VLOOKUP($B298,'Tillförd energi'!$B$1:$AI$700,MATCH(I$1,'Tillförd energi'!$B$1:$AQ$1,0),FALSE)</f>
        <v>0</v>
      </c>
      <c r="J298">
        <f>VLOOKUP($B298,'Tillförd energi'!$B$1:$AI$700,MATCH(J$1,'Tillförd energi'!$B$1:$AQ$1,0),FALSE)</f>
        <v>0</v>
      </c>
      <c r="K298">
        <v>0</v>
      </c>
      <c r="L298">
        <f>VLOOKUP($B298,'Tillförd energi'!$B$1:$AI$700,MATCH(L$1,'Tillförd energi'!$B$1:$AQ$1,0),FALSE)</f>
        <v>0</v>
      </c>
      <c r="M298">
        <f>VLOOKUP($B298,'Tillförd energi'!$B$1:$AI$700,MATCH(M$1,'Tillförd energi'!$B$1:$AQ$1,0),FALSE)</f>
        <v>0</v>
      </c>
      <c r="N298">
        <f>VLOOKUP($B298,'Tillförd energi'!$B$1:$AI$700,MATCH(N$1,'Tillförd energi'!$B$1:$AQ$1,0),FALSE)</f>
        <v>0</v>
      </c>
      <c r="O298">
        <f>VLOOKUP($B298,'Tillförd energi'!$B$1:$AI$700,MATCH(O$1,'Tillförd energi'!$B$1:$AQ$1,0),FALSE)</f>
        <v>0</v>
      </c>
      <c r="P298">
        <f>VLOOKUP($B298,'Tillförd energi'!$B$1:$AI$700,MATCH(P$1,'Tillförd energi'!$B$1:$AQ$1,0),FALSE)</f>
        <v>0</v>
      </c>
      <c r="Q298">
        <f>VLOOKUP($B298,'Tillförd energi'!$B$1:$AI$700,MATCH(Q$1,'Tillförd energi'!$B$1:$AQ$1,0),FALSE)</f>
        <v>0</v>
      </c>
      <c r="R298">
        <f>VLOOKUP($B298,'Tillförd energi'!$B$1:$AI$700,MATCH(R$1,'Tillförd energi'!$B$1:$AQ$1,0),FALSE)</f>
        <v>0</v>
      </c>
      <c r="S298">
        <f>VLOOKUP($B298,'Tillförd energi'!$B$1:$AI$700,MATCH(S$1,'Tillförd energi'!$B$1:$AQ$1,0),FALSE)</f>
        <v>0</v>
      </c>
      <c r="T298">
        <f>VLOOKUP($B298,'Tillförd energi'!$B$1:$AI$700,MATCH(T$1,'Tillförd energi'!$B$1:$AQ$1,0),FALSE)</f>
        <v>0</v>
      </c>
      <c r="U298">
        <f>VLOOKUP($B298,'Tillförd energi'!$B$1:$AI$700,MATCH(U$1,'Tillförd energi'!$B$1:$AQ$1,0),FALSE)</f>
        <v>0</v>
      </c>
      <c r="V298">
        <f>VLOOKUP($B298,'Tillförd energi'!$B$1:$AI$700,MATCH(V$1,'Tillförd energi'!$B$1:$AQ$1,0),FALSE)</f>
        <v>0</v>
      </c>
      <c r="W298">
        <f>VLOOKUP($B298,'Tillförd energi'!$B$1:$AI$700,MATCH(W$1,'Tillförd energi'!$B$1:$AQ$1,0),FALSE)</f>
        <v>0</v>
      </c>
      <c r="X298">
        <f>VLOOKUP($B298,'Tillförd energi'!$B$1:$AI$700,MATCH(X$1,'Tillförd energi'!$B$1:$AQ$1,0),FALSE)</f>
        <v>0</v>
      </c>
      <c r="Y298">
        <f>VLOOKUP($B298,'Tillförd energi'!$B$1:$AI$700,MATCH(Y$1,'Tillförd energi'!$B$1:$AQ$1,0),FALSE)</f>
        <v>0</v>
      </c>
      <c r="Z298">
        <f>VLOOKUP($B298,'Tillförd energi'!$B$1:$AI$700,MATCH(Z$1,'Tillförd energi'!$B$1:$AQ$1,0),FALSE)</f>
        <v>0</v>
      </c>
      <c r="AA298">
        <f>VLOOKUP($B298,'Tillförd energi'!$B$1:$AI$700,MATCH(AA$1,'Tillförd energi'!$B$1:$AQ$1,0),FALSE)</f>
        <v>0</v>
      </c>
      <c r="AB298">
        <f>VLOOKUP($B298,'Tillförd energi'!$B$1:$AI$700,MATCH(AB$1,'Tillförd energi'!$B$1:$AQ$1,0),FALSE)</f>
        <v>0</v>
      </c>
      <c r="AC298">
        <f>VLOOKUP($B298,'Tillförd energi'!$B$1:$AI$700,MATCH(AC$1,'Tillförd energi'!$B$1:$AQ$1,0),FALSE)</f>
        <v>0</v>
      </c>
      <c r="AD298">
        <f>VLOOKUP($B298,'Tillförd energi'!$B$1:$AI$700,MATCH(AD$1,'Tillförd energi'!$B$1:$AQ$1,0),FALSE)</f>
        <v>35.709000000000003</v>
      </c>
      <c r="AE298">
        <f>VLOOKUP($B298,'Tillförd energi'!$B$1:$AI$700,MATCH(AE$1,'Tillförd energi'!$B$1:$AQ$1,0),FALSE)</f>
        <v>0</v>
      </c>
      <c r="AF298">
        <f>VLOOKUP($B298,'Tillförd energi'!$B$1:$AI$700,MATCH(AF$1,'Tillförd energi'!$B$1:$AQ$1,0),FALSE)</f>
        <v>1.0999999999999999E-2</v>
      </c>
      <c r="AG298">
        <f>IFERROR(VLOOKUP(B298,Miljö!$B$1:$AC$550,MATCH("Köpt mängd produktionsspecifik fjärrvärme:",Miljö!$B$1:$AC$1,0),FALSE)/1,0)</f>
        <v>0</v>
      </c>
      <c r="AI298">
        <f t="shared" si="77"/>
        <v>35.720000000000006</v>
      </c>
      <c r="AJ298">
        <f t="shared" si="78"/>
        <v>35.720000000000006</v>
      </c>
      <c r="AK298">
        <f>IF(ISERROR(1/VLOOKUP($B298,Leveranser!$B$1:$S$500,MATCH("såld värme (gwh)",Leveranser!$B$1:$S$1,0),FALSE)),"",VLOOKUP($B298,Leveranser!$B$1:$S$500,MATCH("såld värme (gwh)",Leveranser!$B$1:$S$1,0),FALSE))</f>
        <v>30.007000000000001</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195">
        <f t="shared" si="79"/>
        <v>0.84006159014557658</v>
      </c>
      <c r="AP298" t="str">
        <f>IFERROR(VLOOKUP($B298,Miljövärden!$B$2:$H$550,7,FALSE),"Nej, saknas")</f>
        <v>Ja</v>
      </c>
      <c r="AQ298" t="str">
        <f>IFERROR(VLOOKUP($B298,Miljövärden!$B$2:$H$550,6,FALSE),"Nej, saknas")</f>
        <v>Ja</v>
      </c>
      <c r="AU298">
        <f t="shared" si="80"/>
        <v>1.0999999999999999E-2</v>
      </c>
      <c r="AV298">
        <f t="shared" si="81"/>
        <v>0</v>
      </c>
      <c r="AW298">
        <f t="shared" si="82"/>
        <v>0</v>
      </c>
      <c r="AX298">
        <f t="shared" si="83"/>
        <v>0</v>
      </c>
      <c r="AZ298">
        <f t="shared" si="84"/>
        <v>0</v>
      </c>
      <c r="BC298">
        <f t="shared" si="85"/>
        <v>0</v>
      </c>
      <c r="BD298">
        <f t="shared" si="86"/>
        <v>0</v>
      </c>
      <c r="BE298">
        <f t="shared" si="87"/>
        <v>0</v>
      </c>
      <c r="BF298">
        <f t="shared" si="88"/>
        <v>35.709000000000003</v>
      </c>
      <c r="BG298">
        <f t="shared" si="89"/>
        <v>1.0999999999999999E-2</v>
      </c>
      <c r="BH298">
        <f t="shared" si="90"/>
        <v>35.720000000000006</v>
      </c>
      <c r="BJ298" s="195">
        <f t="shared" si="91"/>
        <v>0</v>
      </c>
      <c r="BK298" s="195">
        <f t="shared" si="92"/>
        <v>0</v>
      </c>
      <c r="BL298" s="195">
        <f t="shared" si="93"/>
        <v>0</v>
      </c>
      <c r="BM298" s="195">
        <f t="shared" si="94"/>
        <v>0.99969204927211641</v>
      </c>
      <c r="BN298" s="195">
        <f t="shared" si="95"/>
        <v>3.0795072788353858E-4</v>
      </c>
    </row>
    <row r="299" spans="1:66" x14ac:dyDescent="0.25">
      <c r="A299" s="2" t="s">
        <v>444</v>
      </c>
      <c r="B299" s="2" t="s">
        <v>461</v>
      </c>
      <c r="C299">
        <f>VLOOKUP($B299,'Tillförd energi'!$B$1:$AI$700,MATCH(C$1,'Tillförd energi'!$B$1:$AQ$1,0),FALSE)</f>
        <v>0</v>
      </c>
      <c r="D299">
        <f>VLOOKUP($B299,'Tillförd energi'!$B$1:$AI$700,MATCH(D$1,'Tillförd energi'!$B$1:$AQ$1,0),FALSE)</f>
        <v>0.309</v>
      </c>
      <c r="E299">
        <f>VLOOKUP($B299,'Tillförd energi'!$B$1:$AI$700,MATCH(E$1,'Tillförd energi'!$B$1:$AQ$1,0),FALSE)</f>
        <v>0</v>
      </c>
      <c r="F299">
        <f>VLOOKUP($B299,'Tillförd energi'!$B$1:$AI$700,MATCH(F$1,'Tillförd energi'!$B$1:$AQ$1,0),FALSE)</f>
        <v>0</v>
      </c>
      <c r="G299">
        <f>VLOOKUP($B299,'Tillförd energi'!$B$1:$AI$700,MATCH(G$1,'Tillförd energi'!$B$1:$AQ$1,0),FALSE)</f>
        <v>0</v>
      </c>
      <c r="H299">
        <f>VLOOKUP($B299,'Tillförd energi'!$B$1:$AI$700,MATCH(H$1,'Tillförd energi'!$B$1:$AQ$1,0),FALSE)</f>
        <v>0</v>
      </c>
      <c r="I299">
        <f>VLOOKUP($B299,'Tillförd energi'!$B$1:$AI$700,MATCH(I$1,'Tillförd energi'!$B$1:$AQ$1,0),FALSE)</f>
        <v>0</v>
      </c>
      <c r="J299">
        <f>VLOOKUP($B299,'Tillförd energi'!$B$1:$AI$700,MATCH(J$1,'Tillförd energi'!$B$1:$AQ$1,0),FALSE)</f>
        <v>0</v>
      </c>
      <c r="K299">
        <v>0</v>
      </c>
      <c r="L299">
        <f>VLOOKUP($B299,'Tillförd energi'!$B$1:$AI$700,MATCH(L$1,'Tillförd energi'!$B$1:$AQ$1,0),FALSE)</f>
        <v>0</v>
      </c>
      <c r="M299">
        <f>VLOOKUP($B299,'Tillförd energi'!$B$1:$AI$700,MATCH(M$1,'Tillförd energi'!$B$1:$AQ$1,0),FALSE)</f>
        <v>0</v>
      </c>
      <c r="N299">
        <f>VLOOKUP($B299,'Tillförd energi'!$B$1:$AI$700,MATCH(N$1,'Tillförd energi'!$B$1:$AQ$1,0),FALSE)</f>
        <v>0</v>
      </c>
      <c r="O299">
        <f>VLOOKUP($B299,'Tillförd energi'!$B$1:$AI$700,MATCH(O$1,'Tillförd energi'!$B$1:$AQ$1,0),FALSE)</f>
        <v>0</v>
      </c>
      <c r="P299">
        <f>VLOOKUP($B299,'Tillförd energi'!$B$1:$AI$700,MATCH(P$1,'Tillförd energi'!$B$1:$AQ$1,0),FALSE)</f>
        <v>0</v>
      </c>
      <c r="Q299">
        <f>VLOOKUP($B299,'Tillförd energi'!$B$1:$AI$700,MATCH(Q$1,'Tillförd energi'!$B$1:$AQ$1,0),FALSE)</f>
        <v>0</v>
      </c>
      <c r="R299">
        <f>VLOOKUP($B299,'Tillförd energi'!$B$1:$AI$700,MATCH(R$1,'Tillförd energi'!$B$1:$AQ$1,0),FALSE)</f>
        <v>20.259</v>
      </c>
      <c r="S299">
        <f>VLOOKUP($B299,'Tillförd energi'!$B$1:$AI$700,MATCH(S$1,'Tillförd energi'!$B$1:$AQ$1,0),FALSE)</f>
        <v>0</v>
      </c>
      <c r="T299">
        <f>VLOOKUP($B299,'Tillförd energi'!$B$1:$AI$700,MATCH(T$1,'Tillförd energi'!$B$1:$AQ$1,0),FALSE)</f>
        <v>0</v>
      </c>
      <c r="U299">
        <f>VLOOKUP($B299,'Tillförd energi'!$B$1:$AI$700,MATCH(U$1,'Tillförd energi'!$B$1:$AQ$1,0),FALSE)</f>
        <v>0</v>
      </c>
      <c r="V299">
        <f>VLOOKUP($B299,'Tillförd energi'!$B$1:$AI$700,MATCH(V$1,'Tillförd energi'!$B$1:$AQ$1,0),FALSE)</f>
        <v>0</v>
      </c>
      <c r="W299">
        <f>VLOOKUP($B299,'Tillförd energi'!$B$1:$AI$700,MATCH(W$1,'Tillförd energi'!$B$1:$AQ$1,0),FALSE)</f>
        <v>0</v>
      </c>
      <c r="X299">
        <f>VLOOKUP($B299,'Tillförd energi'!$B$1:$AI$700,MATCH(X$1,'Tillförd energi'!$B$1:$AQ$1,0),FALSE)</f>
        <v>0</v>
      </c>
      <c r="Y299">
        <f>VLOOKUP($B299,'Tillförd energi'!$B$1:$AI$700,MATCH(Y$1,'Tillförd energi'!$B$1:$AQ$1,0),FALSE)</f>
        <v>0</v>
      </c>
      <c r="Z299">
        <f>VLOOKUP($B299,'Tillförd energi'!$B$1:$AI$700,MATCH(Z$1,'Tillförd energi'!$B$1:$AQ$1,0),FALSE)</f>
        <v>0</v>
      </c>
      <c r="AA299">
        <f>VLOOKUP($B299,'Tillförd energi'!$B$1:$AI$700,MATCH(AA$1,'Tillförd energi'!$B$1:$AQ$1,0),FALSE)</f>
        <v>0</v>
      </c>
      <c r="AB299">
        <f>VLOOKUP($B299,'Tillförd energi'!$B$1:$AI$700,MATCH(AB$1,'Tillförd energi'!$B$1:$AQ$1,0),FALSE)</f>
        <v>0</v>
      </c>
      <c r="AC299">
        <f>VLOOKUP($B299,'Tillförd energi'!$B$1:$AI$700,MATCH(AC$1,'Tillförd energi'!$B$1:$AQ$1,0),FALSE)</f>
        <v>0</v>
      </c>
      <c r="AD299">
        <f>VLOOKUP($B299,'Tillförd energi'!$B$1:$AI$700,MATCH(AD$1,'Tillförd energi'!$B$1:$AQ$1,0),FALSE)</f>
        <v>0</v>
      </c>
      <c r="AE299">
        <f>VLOOKUP($B299,'Tillförd energi'!$B$1:$AI$700,MATCH(AE$1,'Tillförd energi'!$B$1:$AQ$1,0),FALSE)</f>
        <v>0</v>
      </c>
      <c r="AF299">
        <f>VLOOKUP($B299,'Tillförd energi'!$B$1:$AI$700,MATCH(AF$1,'Tillförd energi'!$B$1:$AQ$1,0),FALSE)</f>
        <v>0.16300000000000001</v>
      </c>
      <c r="AG299">
        <f>IFERROR(VLOOKUP(B299,Miljö!$B$1:$AC$550,MATCH("Köpt mängd produktionsspecifik fjärrvärme:",Miljö!$B$1:$AC$1,0),FALSE)/1,0)</f>
        <v>0</v>
      </c>
      <c r="AI299">
        <f t="shared" si="77"/>
        <v>20.731000000000002</v>
      </c>
      <c r="AJ299">
        <f t="shared" si="78"/>
        <v>20.731000000000002</v>
      </c>
      <c r="AK299">
        <f>IF(ISERROR(1/VLOOKUP($B299,Leveranser!$B$1:$S$500,MATCH("såld värme (gwh)",Leveranser!$B$1:$S$1,0),FALSE)),"",VLOOKUP($B299,Leveranser!$B$1:$S$500,MATCH("såld värme (gwh)",Leveranser!$B$1:$S$1,0),FALSE))</f>
        <v>14.85</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195">
        <f t="shared" si="79"/>
        <v>0.71631855675075962</v>
      </c>
      <c r="AP299" t="str">
        <f>IFERROR(VLOOKUP($B299,Miljövärden!$B$2:$H$550,7,FALSE),"Nej, saknas")</f>
        <v>Ja</v>
      </c>
      <c r="AQ299" t="str">
        <f>IFERROR(VLOOKUP($B299,Miljövärden!$B$2:$H$550,6,FALSE),"Nej, saknas")</f>
        <v>Ja</v>
      </c>
      <c r="AU299">
        <f t="shared" si="80"/>
        <v>0.16300000000000001</v>
      </c>
      <c r="AV299">
        <f t="shared" si="81"/>
        <v>0</v>
      </c>
      <c r="AW299">
        <f t="shared" si="82"/>
        <v>0</v>
      </c>
      <c r="AX299">
        <f t="shared" si="83"/>
        <v>20.259</v>
      </c>
      <c r="AZ299">
        <f t="shared" si="84"/>
        <v>20.259</v>
      </c>
      <c r="BC299">
        <f t="shared" si="85"/>
        <v>0.309</v>
      </c>
      <c r="BD299">
        <f t="shared" si="86"/>
        <v>0</v>
      </c>
      <c r="BE299">
        <f t="shared" si="87"/>
        <v>20.259</v>
      </c>
      <c r="BF299">
        <f t="shared" si="88"/>
        <v>0</v>
      </c>
      <c r="BG299">
        <f t="shared" si="89"/>
        <v>0.16300000000000001</v>
      </c>
      <c r="BH299">
        <f t="shared" si="90"/>
        <v>20.731000000000002</v>
      </c>
      <c r="BJ299" s="195">
        <f t="shared" si="91"/>
        <v>1.4905214413197625E-2</v>
      </c>
      <c r="BK299" s="195">
        <f t="shared" si="92"/>
        <v>0</v>
      </c>
      <c r="BL299" s="195">
        <f t="shared" si="93"/>
        <v>0.97723216439149097</v>
      </c>
      <c r="BM299" s="195">
        <f t="shared" si="94"/>
        <v>0</v>
      </c>
      <c r="BN299" s="195">
        <f t="shared" si="95"/>
        <v>7.8626211953113697E-3</v>
      </c>
    </row>
    <row r="300" spans="1:66" x14ac:dyDescent="0.25">
      <c r="A300" s="2" t="s">
        <v>444</v>
      </c>
      <c r="B300" s="2" t="s">
        <v>462</v>
      </c>
      <c r="C300">
        <f>VLOOKUP($B300,'Tillförd energi'!$B$1:$AI$700,MATCH(C$1,'Tillförd energi'!$B$1:$AQ$1,0),FALSE)</f>
        <v>0</v>
      </c>
      <c r="D300">
        <f>VLOOKUP($B300,'Tillförd energi'!$B$1:$AI$700,MATCH(D$1,'Tillförd energi'!$B$1:$AQ$1,0),FALSE)</f>
        <v>4.4999999999999998E-2</v>
      </c>
      <c r="E300">
        <f>VLOOKUP($B300,'Tillförd energi'!$B$1:$AI$700,MATCH(E$1,'Tillförd energi'!$B$1:$AQ$1,0),FALSE)</f>
        <v>0</v>
      </c>
      <c r="F300">
        <f>VLOOKUP($B300,'Tillförd energi'!$B$1:$AI$700,MATCH(F$1,'Tillförd energi'!$B$1:$AQ$1,0),FALSE)</f>
        <v>0</v>
      </c>
      <c r="G300">
        <f>VLOOKUP($B300,'Tillförd energi'!$B$1:$AI$700,MATCH(G$1,'Tillförd energi'!$B$1:$AQ$1,0),FALSE)</f>
        <v>0</v>
      </c>
      <c r="H300">
        <f>VLOOKUP($B300,'Tillförd energi'!$B$1:$AI$700,MATCH(H$1,'Tillförd energi'!$B$1:$AQ$1,0),FALSE)</f>
        <v>0</v>
      </c>
      <c r="I300">
        <f>VLOOKUP($B300,'Tillförd energi'!$B$1:$AI$700,MATCH(I$1,'Tillförd energi'!$B$1:$AQ$1,0),FALSE)</f>
        <v>0</v>
      </c>
      <c r="J300">
        <f>VLOOKUP($B300,'Tillförd energi'!$B$1:$AI$700,MATCH(J$1,'Tillförd energi'!$B$1:$AQ$1,0),FALSE)</f>
        <v>0</v>
      </c>
      <c r="K300">
        <v>0</v>
      </c>
      <c r="L300">
        <f>VLOOKUP($B300,'Tillförd energi'!$B$1:$AI$700,MATCH(L$1,'Tillförd energi'!$B$1:$AQ$1,0),FALSE)</f>
        <v>0</v>
      </c>
      <c r="M300">
        <f>VLOOKUP($B300,'Tillförd energi'!$B$1:$AI$700,MATCH(M$1,'Tillförd energi'!$B$1:$AQ$1,0),FALSE)</f>
        <v>0</v>
      </c>
      <c r="N300">
        <f>VLOOKUP($B300,'Tillförd energi'!$B$1:$AI$700,MATCH(N$1,'Tillförd energi'!$B$1:$AQ$1,0),FALSE)</f>
        <v>0</v>
      </c>
      <c r="O300">
        <f>VLOOKUP($B300,'Tillförd energi'!$B$1:$AI$700,MATCH(O$1,'Tillförd energi'!$B$1:$AQ$1,0),FALSE)</f>
        <v>0</v>
      </c>
      <c r="P300">
        <f>VLOOKUP($B300,'Tillförd energi'!$B$1:$AI$700,MATCH(P$1,'Tillförd energi'!$B$1:$AQ$1,0),FALSE)</f>
        <v>0</v>
      </c>
      <c r="Q300">
        <f>VLOOKUP($B300,'Tillförd energi'!$B$1:$AI$700,MATCH(Q$1,'Tillförd energi'!$B$1:$AQ$1,0),FALSE)</f>
        <v>0</v>
      </c>
      <c r="R300">
        <f>VLOOKUP($B300,'Tillförd energi'!$B$1:$AI$700,MATCH(R$1,'Tillförd energi'!$B$1:$AQ$1,0),FALSE)</f>
        <v>3.4409999999999998</v>
      </c>
      <c r="S300">
        <f>VLOOKUP($B300,'Tillförd energi'!$B$1:$AI$700,MATCH(S$1,'Tillförd energi'!$B$1:$AQ$1,0),FALSE)</f>
        <v>0</v>
      </c>
      <c r="T300">
        <f>VLOOKUP($B300,'Tillförd energi'!$B$1:$AI$700,MATCH(T$1,'Tillförd energi'!$B$1:$AQ$1,0),FALSE)</f>
        <v>0</v>
      </c>
      <c r="U300">
        <f>VLOOKUP($B300,'Tillförd energi'!$B$1:$AI$700,MATCH(U$1,'Tillförd energi'!$B$1:$AQ$1,0),FALSE)</f>
        <v>0</v>
      </c>
      <c r="V300">
        <f>VLOOKUP($B300,'Tillförd energi'!$B$1:$AI$700,MATCH(V$1,'Tillförd energi'!$B$1:$AQ$1,0),FALSE)</f>
        <v>0</v>
      </c>
      <c r="W300">
        <f>VLOOKUP($B300,'Tillförd energi'!$B$1:$AI$700,MATCH(W$1,'Tillförd energi'!$B$1:$AQ$1,0),FALSE)</f>
        <v>0</v>
      </c>
      <c r="X300">
        <f>VLOOKUP($B300,'Tillförd energi'!$B$1:$AI$700,MATCH(X$1,'Tillförd energi'!$B$1:$AQ$1,0),FALSE)</f>
        <v>0</v>
      </c>
      <c r="Y300">
        <f>VLOOKUP($B300,'Tillförd energi'!$B$1:$AI$700,MATCH(Y$1,'Tillförd energi'!$B$1:$AQ$1,0),FALSE)</f>
        <v>0</v>
      </c>
      <c r="Z300">
        <f>VLOOKUP($B300,'Tillförd energi'!$B$1:$AI$700,MATCH(Z$1,'Tillförd energi'!$B$1:$AQ$1,0),FALSE)</f>
        <v>0</v>
      </c>
      <c r="AA300">
        <f>VLOOKUP($B300,'Tillförd energi'!$B$1:$AI$700,MATCH(AA$1,'Tillförd energi'!$B$1:$AQ$1,0),FALSE)</f>
        <v>0</v>
      </c>
      <c r="AB300">
        <f>VLOOKUP($B300,'Tillförd energi'!$B$1:$AI$700,MATCH(AB$1,'Tillförd energi'!$B$1:$AQ$1,0),FALSE)</f>
        <v>0</v>
      </c>
      <c r="AC300">
        <f>VLOOKUP($B300,'Tillförd energi'!$B$1:$AI$700,MATCH(AC$1,'Tillförd energi'!$B$1:$AQ$1,0),FALSE)</f>
        <v>0</v>
      </c>
      <c r="AD300">
        <f>VLOOKUP($B300,'Tillförd energi'!$B$1:$AI$700,MATCH(AD$1,'Tillförd energi'!$B$1:$AQ$1,0),FALSE)</f>
        <v>0</v>
      </c>
      <c r="AE300">
        <f>VLOOKUP($B300,'Tillförd energi'!$B$1:$AI$700,MATCH(AE$1,'Tillförd energi'!$B$1:$AQ$1,0),FALSE)</f>
        <v>0</v>
      </c>
      <c r="AF300">
        <f>VLOOKUP($B300,'Tillförd energi'!$B$1:$AI$700,MATCH(AF$1,'Tillförd energi'!$B$1:$AQ$1,0),FALSE)</f>
        <v>5.3999999999999999E-2</v>
      </c>
      <c r="AG300">
        <f>IFERROR(VLOOKUP(B300,Miljö!$B$1:$AC$550,MATCH("Köpt mängd produktionsspecifik fjärrvärme:",Miljö!$B$1:$AC$1,0),FALSE)/1,0)</f>
        <v>0</v>
      </c>
      <c r="AI300">
        <f t="shared" si="77"/>
        <v>3.5399999999999996</v>
      </c>
      <c r="AJ300">
        <f t="shared" si="78"/>
        <v>3.5399999999999996</v>
      </c>
      <c r="AK300">
        <f>IF(ISERROR(1/VLOOKUP($B300,Leveranser!$B$1:$S$500,MATCH("såld värme (gwh)",Leveranser!$B$1:$S$1,0),FALSE)),"",VLOOKUP($B300,Leveranser!$B$1:$S$500,MATCH("såld värme (gwh)",Leveranser!$B$1:$S$1,0),FALSE))</f>
        <v>2.5550000000000002</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195">
        <f t="shared" si="79"/>
        <v>0.72175141242937868</v>
      </c>
      <c r="AP300" t="str">
        <f>IFERROR(VLOOKUP($B300,Miljövärden!$B$2:$H$550,7,FALSE),"Nej, saknas")</f>
        <v>Ja</v>
      </c>
      <c r="AQ300" t="str">
        <f>IFERROR(VLOOKUP($B300,Miljövärden!$B$2:$H$550,6,FALSE),"Nej, saknas")</f>
        <v>Ja</v>
      </c>
      <c r="AU300">
        <f t="shared" si="80"/>
        <v>5.3999999999999999E-2</v>
      </c>
      <c r="AV300">
        <f t="shared" si="81"/>
        <v>0</v>
      </c>
      <c r="AW300">
        <f t="shared" si="82"/>
        <v>0</v>
      </c>
      <c r="AX300">
        <f t="shared" si="83"/>
        <v>3.4409999999999998</v>
      </c>
      <c r="AZ300">
        <f t="shared" si="84"/>
        <v>3.4409999999999998</v>
      </c>
      <c r="BC300">
        <f t="shared" si="85"/>
        <v>4.4999999999999998E-2</v>
      </c>
      <c r="BD300">
        <f t="shared" si="86"/>
        <v>0</v>
      </c>
      <c r="BE300">
        <f t="shared" si="87"/>
        <v>3.4409999999999998</v>
      </c>
      <c r="BF300">
        <f t="shared" si="88"/>
        <v>0</v>
      </c>
      <c r="BG300">
        <f t="shared" si="89"/>
        <v>5.3999999999999999E-2</v>
      </c>
      <c r="BH300">
        <f t="shared" si="90"/>
        <v>3.5399999999999996</v>
      </c>
      <c r="BJ300" s="195">
        <f t="shared" si="91"/>
        <v>1.2711864406779662E-2</v>
      </c>
      <c r="BK300" s="195">
        <f t="shared" si="92"/>
        <v>0</v>
      </c>
      <c r="BL300" s="195">
        <f t="shared" si="93"/>
        <v>0.9720338983050848</v>
      </c>
      <c r="BM300" s="195">
        <f t="shared" si="94"/>
        <v>0</v>
      </c>
      <c r="BN300" s="195">
        <f t="shared" si="95"/>
        <v>1.5254237288135596E-2</v>
      </c>
    </row>
    <row r="301" spans="1:66" x14ac:dyDescent="0.25">
      <c r="A301" s="2" t="s">
        <v>463</v>
      </c>
      <c r="B301" s="2" t="s">
        <v>464</v>
      </c>
      <c r="C301">
        <f>VLOOKUP($B301,'Tillförd energi'!$B$1:$AI$700,MATCH(C$1,'Tillförd energi'!$B$1:$AQ$1,0),FALSE)</f>
        <v>0</v>
      </c>
      <c r="D301">
        <f>VLOOKUP($B301,'Tillförd energi'!$B$1:$AI$700,MATCH(D$1,'Tillförd energi'!$B$1:$AQ$1,0),FALSE)</f>
        <v>0.2</v>
      </c>
      <c r="E301">
        <f>VLOOKUP($B301,'Tillförd energi'!$B$1:$AI$700,MATCH(E$1,'Tillförd energi'!$B$1:$AQ$1,0),FALSE)</f>
        <v>0</v>
      </c>
      <c r="F301">
        <f>VLOOKUP($B301,'Tillförd energi'!$B$1:$AI$700,MATCH(F$1,'Tillförd energi'!$B$1:$AQ$1,0),FALSE)</f>
        <v>0</v>
      </c>
      <c r="G301">
        <f>VLOOKUP($B301,'Tillförd energi'!$B$1:$AI$700,MATCH(G$1,'Tillförd energi'!$B$1:$AQ$1,0),FALSE)</f>
        <v>0</v>
      </c>
      <c r="H301">
        <f>VLOOKUP($B301,'Tillförd energi'!$B$1:$AI$700,MATCH(H$1,'Tillförd energi'!$B$1:$AQ$1,0),FALSE)</f>
        <v>0</v>
      </c>
      <c r="I301">
        <f>VLOOKUP($B301,'Tillförd energi'!$B$1:$AI$700,MATCH(I$1,'Tillförd energi'!$B$1:$AQ$1,0),FALSE)</f>
        <v>0</v>
      </c>
      <c r="J301">
        <f>VLOOKUP($B301,'Tillförd energi'!$B$1:$AI$700,MATCH(J$1,'Tillförd energi'!$B$1:$AQ$1,0),FALSE)</f>
        <v>0</v>
      </c>
      <c r="K301">
        <v>0</v>
      </c>
      <c r="L301">
        <f>VLOOKUP($B301,'Tillförd energi'!$B$1:$AI$700,MATCH(L$1,'Tillförd energi'!$B$1:$AQ$1,0),FALSE)</f>
        <v>0</v>
      </c>
      <c r="M301">
        <f>VLOOKUP($B301,'Tillförd energi'!$B$1:$AI$700,MATCH(M$1,'Tillförd energi'!$B$1:$AQ$1,0),FALSE)</f>
        <v>0</v>
      </c>
      <c r="N301">
        <f>VLOOKUP($B301,'Tillförd energi'!$B$1:$AI$700,MATCH(N$1,'Tillförd energi'!$B$1:$AQ$1,0),FALSE)</f>
        <v>0</v>
      </c>
      <c r="O301">
        <f>VLOOKUP($B301,'Tillförd energi'!$B$1:$AI$700,MATCH(O$1,'Tillförd energi'!$B$1:$AQ$1,0),FALSE)</f>
        <v>0</v>
      </c>
      <c r="P301">
        <f>VLOOKUP($B301,'Tillförd energi'!$B$1:$AI$700,MATCH(P$1,'Tillförd energi'!$B$1:$AQ$1,0),FALSE)</f>
        <v>0</v>
      </c>
      <c r="Q301">
        <f>VLOOKUP($B301,'Tillförd energi'!$B$1:$AI$700,MATCH(Q$1,'Tillförd energi'!$B$1:$AQ$1,0),FALSE)</f>
        <v>0</v>
      </c>
      <c r="R301">
        <f>VLOOKUP($B301,'Tillförd energi'!$B$1:$AI$700,MATCH(R$1,'Tillförd energi'!$B$1:$AQ$1,0),FALSE)</f>
        <v>0</v>
      </c>
      <c r="S301">
        <f>VLOOKUP($B301,'Tillförd energi'!$B$1:$AI$700,MATCH(S$1,'Tillförd energi'!$B$1:$AQ$1,0),FALSE)</f>
        <v>12.6</v>
      </c>
      <c r="T301">
        <f>VLOOKUP($B301,'Tillförd energi'!$B$1:$AI$700,MATCH(T$1,'Tillförd energi'!$B$1:$AQ$1,0),FALSE)</f>
        <v>0</v>
      </c>
      <c r="U301">
        <f>VLOOKUP($B301,'Tillförd energi'!$B$1:$AI$700,MATCH(U$1,'Tillförd energi'!$B$1:$AQ$1,0),FALSE)</f>
        <v>0</v>
      </c>
      <c r="V301">
        <f>VLOOKUP($B301,'Tillförd energi'!$B$1:$AI$700,MATCH(V$1,'Tillförd energi'!$B$1:$AQ$1,0),FALSE)</f>
        <v>0</v>
      </c>
      <c r="W301">
        <f>VLOOKUP($B301,'Tillförd energi'!$B$1:$AI$700,MATCH(W$1,'Tillförd energi'!$B$1:$AQ$1,0),FALSE)</f>
        <v>0</v>
      </c>
      <c r="X301">
        <f>VLOOKUP($B301,'Tillförd energi'!$B$1:$AI$700,MATCH(X$1,'Tillförd energi'!$B$1:$AQ$1,0),FALSE)</f>
        <v>0</v>
      </c>
      <c r="Y301">
        <f>VLOOKUP($B301,'Tillförd energi'!$B$1:$AI$700,MATCH(Y$1,'Tillförd energi'!$B$1:$AQ$1,0),FALSE)</f>
        <v>0</v>
      </c>
      <c r="Z301">
        <f>VLOOKUP($B301,'Tillförd energi'!$B$1:$AI$700,MATCH(Z$1,'Tillförd energi'!$B$1:$AQ$1,0),FALSE)</f>
        <v>0</v>
      </c>
      <c r="AA301">
        <f>VLOOKUP($B301,'Tillförd energi'!$B$1:$AI$700,MATCH(AA$1,'Tillförd energi'!$B$1:$AQ$1,0),FALSE)</f>
        <v>0</v>
      </c>
      <c r="AB301">
        <f>VLOOKUP($B301,'Tillförd energi'!$B$1:$AI$700,MATCH(AB$1,'Tillförd energi'!$B$1:$AQ$1,0),FALSE)</f>
        <v>0</v>
      </c>
      <c r="AC301">
        <f>VLOOKUP($B301,'Tillförd energi'!$B$1:$AI$700,MATCH(AC$1,'Tillförd energi'!$B$1:$AQ$1,0),FALSE)</f>
        <v>0</v>
      </c>
      <c r="AD301">
        <f>VLOOKUP($B301,'Tillförd energi'!$B$1:$AI$700,MATCH(AD$1,'Tillförd energi'!$B$1:$AQ$1,0),FALSE)</f>
        <v>0</v>
      </c>
      <c r="AE301">
        <f>VLOOKUP($B301,'Tillförd energi'!$B$1:$AI$700,MATCH(AE$1,'Tillförd energi'!$B$1:$AQ$1,0),FALSE)</f>
        <v>0</v>
      </c>
      <c r="AF301">
        <f>VLOOKUP($B301,'Tillförd energi'!$B$1:$AI$700,MATCH(AF$1,'Tillförd energi'!$B$1:$AQ$1,0),FALSE)</f>
        <v>0.1</v>
      </c>
      <c r="AG301">
        <f>IFERROR(VLOOKUP(B301,Miljö!$B$1:$AC$550,MATCH("Köpt mängd produktionsspecifik fjärrvärme:",Miljö!$B$1:$AC$1,0),FALSE)/1,0)</f>
        <v>0</v>
      </c>
      <c r="AI301">
        <f t="shared" si="77"/>
        <v>12.899999999999999</v>
      </c>
      <c r="AJ301">
        <f t="shared" si="78"/>
        <v>12.899999999999999</v>
      </c>
      <c r="AK301">
        <f>IF(ISERROR(1/VLOOKUP($B301,Leveranser!$B$1:$S$500,MATCH("såld värme (gwh)",Leveranser!$B$1:$S$1,0),FALSE)),"",VLOOKUP($B301,Leveranser!$B$1:$S$500,MATCH("såld värme (gwh)",Leveranser!$B$1:$S$1,0),FALSE))</f>
        <v>9.5824020000000001</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195">
        <f t="shared" si="79"/>
        <v>0.74282186046511633</v>
      </c>
      <c r="AP301" t="str">
        <f>IFERROR(VLOOKUP($B301,Miljövärden!$B$2:$H$550,7,FALSE),"Nej, saknas")</f>
        <v>Ja</v>
      </c>
      <c r="AQ301" t="str">
        <f>IFERROR(VLOOKUP($B301,Miljövärden!$B$2:$H$550,6,FALSE),"Nej, saknas")</f>
        <v>Ja</v>
      </c>
      <c r="AU301">
        <f t="shared" si="80"/>
        <v>0.1</v>
      </c>
      <c r="AV301">
        <f t="shared" si="81"/>
        <v>0</v>
      </c>
      <c r="AW301">
        <f t="shared" si="82"/>
        <v>0</v>
      </c>
      <c r="AX301">
        <f t="shared" si="83"/>
        <v>12.6</v>
      </c>
      <c r="AZ301">
        <f t="shared" si="84"/>
        <v>12.6</v>
      </c>
      <c r="BC301">
        <f t="shared" si="85"/>
        <v>0.2</v>
      </c>
      <c r="BD301">
        <f t="shared" si="86"/>
        <v>0</v>
      </c>
      <c r="BE301">
        <f t="shared" si="87"/>
        <v>12.6</v>
      </c>
      <c r="BF301">
        <f t="shared" si="88"/>
        <v>0</v>
      </c>
      <c r="BG301">
        <f t="shared" si="89"/>
        <v>0.1</v>
      </c>
      <c r="BH301">
        <f t="shared" si="90"/>
        <v>12.899999999999999</v>
      </c>
      <c r="BJ301" s="195">
        <f t="shared" si="91"/>
        <v>1.5503875968992251E-2</v>
      </c>
      <c r="BK301" s="195">
        <f t="shared" si="92"/>
        <v>0</v>
      </c>
      <c r="BL301" s="195">
        <f t="shared" si="93"/>
        <v>0.9767441860465117</v>
      </c>
      <c r="BM301" s="195">
        <f t="shared" si="94"/>
        <v>0</v>
      </c>
      <c r="BN301" s="195">
        <f t="shared" si="95"/>
        <v>7.7519379844961257E-3</v>
      </c>
    </row>
    <row r="302" spans="1:66" x14ac:dyDescent="0.25">
      <c r="A302" s="2" t="s">
        <v>463</v>
      </c>
      <c r="B302" s="2" t="s">
        <v>465</v>
      </c>
      <c r="C302">
        <f>VLOOKUP($B302,'Tillförd energi'!$B$1:$AI$700,MATCH(C$1,'Tillförd energi'!$B$1:$AQ$1,0),FALSE)</f>
        <v>0</v>
      </c>
      <c r="D302">
        <f>VLOOKUP($B302,'Tillförd energi'!$B$1:$AI$700,MATCH(D$1,'Tillförd energi'!$B$1:$AQ$1,0),FALSE)</f>
        <v>8.2022399999999998</v>
      </c>
      <c r="E302">
        <f>VLOOKUP($B302,'Tillförd energi'!$B$1:$AI$700,MATCH(E$1,'Tillförd energi'!$B$1:$AQ$1,0),FALSE)</f>
        <v>4.5999999999999996</v>
      </c>
      <c r="F302">
        <f>VLOOKUP($B302,'Tillförd energi'!$B$1:$AI$700,MATCH(F$1,'Tillförd energi'!$B$1:$AQ$1,0),FALSE)</f>
        <v>0</v>
      </c>
      <c r="G302">
        <f>VLOOKUP($B302,'Tillförd energi'!$B$1:$AI$700,MATCH(G$1,'Tillförd energi'!$B$1:$AQ$1,0),FALSE)</f>
        <v>0</v>
      </c>
      <c r="H302">
        <f>VLOOKUP($B302,'Tillförd energi'!$B$1:$AI$700,MATCH(H$1,'Tillförd energi'!$B$1:$AQ$1,0),FALSE)</f>
        <v>0</v>
      </c>
      <c r="I302">
        <f>VLOOKUP($B302,'Tillförd energi'!$B$1:$AI$700,MATCH(I$1,'Tillförd energi'!$B$1:$AQ$1,0),FALSE)</f>
        <v>195.7</v>
      </c>
      <c r="J302">
        <f>VLOOKUP($B302,'Tillförd energi'!$B$1:$AI$700,MATCH(J$1,'Tillförd energi'!$B$1:$AQ$1,0),FALSE)</f>
        <v>0</v>
      </c>
      <c r="K302">
        <v>0</v>
      </c>
      <c r="L302">
        <f>VLOOKUP($B302,'Tillförd energi'!$B$1:$AI$700,MATCH(L$1,'Tillförd energi'!$B$1:$AQ$1,0),FALSE)</f>
        <v>0</v>
      </c>
      <c r="M302">
        <f>VLOOKUP($B302,'Tillförd energi'!$B$1:$AI$700,MATCH(M$1,'Tillförd energi'!$B$1:$AQ$1,0),FALSE)</f>
        <v>0</v>
      </c>
      <c r="N302">
        <f>VLOOKUP($B302,'Tillförd energi'!$B$1:$AI$700,MATCH(N$1,'Tillförd energi'!$B$1:$AQ$1,0),FALSE)</f>
        <v>204.1</v>
      </c>
      <c r="O302">
        <f>VLOOKUP($B302,'Tillförd energi'!$B$1:$AI$700,MATCH(O$1,'Tillförd energi'!$B$1:$AQ$1,0),FALSE)</f>
        <v>0</v>
      </c>
      <c r="P302">
        <f>VLOOKUP($B302,'Tillförd energi'!$B$1:$AI$700,MATCH(P$1,'Tillförd energi'!$B$1:$AQ$1,0),FALSE)</f>
        <v>0</v>
      </c>
      <c r="Q302">
        <f>VLOOKUP($B302,'Tillförd energi'!$B$1:$AI$700,MATCH(Q$1,'Tillförd energi'!$B$1:$AQ$1,0),FALSE)</f>
        <v>0</v>
      </c>
      <c r="R302">
        <f>VLOOKUP($B302,'Tillförd energi'!$B$1:$AI$700,MATCH(R$1,'Tillförd energi'!$B$1:$AQ$1,0),FALSE)</f>
        <v>0</v>
      </c>
      <c r="S302">
        <f>VLOOKUP($B302,'Tillförd energi'!$B$1:$AI$700,MATCH(S$1,'Tillförd energi'!$B$1:$AQ$1,0),FALSE)</f>
        <v>0</v>
      </c>
      <c r="T302">
        <f>VLOOKUP($B302,'Tillförd energi'!$B$1:$AI$700,MATCH(T$1,'Tillförd energi'!$B$1:$AQ$1,0),FALSE)</f>
        <v>0</v>
      </c>
      <c r="U302">
        <f>VLOOKUP($B302,'Tillförd energi'!$B$1:$AI$700,MATCH(U$1,'Tillförd energi'!$B$1:$AQ$1,0),FALSE)</f>
        <v>0</v>
      </c>
      <c r="V302">
        <f>VLOOKUP($B302,'Tillförd energi'!$B$1:$AI$700,MATCH(V$1,'Tillförd energi'!$B$1:$AQ$1,0),FALSE)</f>
        <v>0</v>
      </c>
      <c r="W302">
        <f>VLOOKUP($B302,'Tillförd energi'!$B$1:$AI$700,MATCH(W$1,'Tillförd energi'!$B$1:$AQ$1,0),FALSE)</f>
        <v>29.4</v>
      </c>
      <c r="X302">
        <f>VLOOKUP($B302,'Tillförd energi'!$B$1:$AI$700,MATCH(X$1,'Tillförd energi'!$B$1:$AQ$1,0),FALSE)</f>
        <v>0</v>
      </c>
      <c r="Y302">
        <f>VLOOKUP($B302,'Tillförd energi'!$B$1:$AI$700,MATCH(Y$1,'Tillförd energi'!$B$1:$AQ$1,0),FALSE)</f>
        <v>0</v>
      </c>
      <c r="Z302">
        <f>VLOOKUP($B302,'Tillförd energi'!$B$1:$AI$700,MATCH(Z$1,'Tillförd energi'!$B$1:$AQ$1,0),FALSE)</f>
        <v>0</v>
      </c>
      <c r="AA302">
        <f>VLOOKUP($B302,'Tillförd energi'!$B$1:$AI$700,MATCH(AA$1,'Tillförd energi'!$B$1:$AQ$1,0),FALSE)</f>
        <v>0</v>
      </c>
      <c r="AB302">
        <f>VLOOKUP($B302,'Tillförd energi'!$B$1:$AI$700,MATCH(AB$1,'Tillförd energi'!$B$1:$AQ$1,0),FALSE)</f>
        <v>0</v>
      </c>
      <c r="AC302">
        <f>VLOOKUP($B302,'Tillförd energi'!$B$1:$AI$700,MATCH(AC$1,'Tillförd energi'!$B$1:$AQ$1,0),FALSE)</f>
        <v>52.6</v>
      </c>
      <c r="AD302">
        <f>VLOOKUP($B302,'Tillförd energi'!$B$1:$AI$700,MATCH(AD$1,'Tillförd energi'!$B$1:$AQ$1,0),FALSE)</f>
        <v>2.9</v>
      </c>
      <c r="AE302">
        <f>VLOOKUP($B302,'Tillförd energi'!$B$1:$AI$700,MATCH(AE$1,'Tillförd energi'!$B$1:$AQ$1,0),FALSE)</f>
        <v>0</v>
      </c>
      <c r="AF302">
        <f>VLOOKUP($B302,'Tillförd energi'!$B$1:$AI$700,MATCH(AF$1,'Tillförd energi'!$B$1:$AQ$1,0),FALSE)</f>
        <v>12.809100000000001</v>
      </c>
      <c r="AG302">
        <f>IFERROR(VLOOKUP(B302,Miljö!$B$1:$AC$550,MATCH("Köpt mängd produktionsspecifik fjärrvärme:",Miljö!$B$1:$AC$1,0),FALSE)/1,0)</f>
        <v>0</v>
      </c>
      <c r="AI302">
        <f t="shared" si="77"/>
        <v>510.31133999999997</v>
      </c>
      <c r="AJ302">
        <f t="shared" si="78"/>
        <v>510.31133999999997</v>
      </c>
      <c r="AK302">
        <f>IF(ISERROR(1/VLOOKUP($B302,Leveranser!$B$1:$S$500,MATCH("såld värme (gwh)",Leveranser!$B$1:$S$1,0),FALSE)),"",VLOOKUP($B302,Leveranser!$B$1:$S$500,MATCH("såld värme (gwh)",Leveranser!$B$1:$S$1,0),FALSE))</f>
        <v>374.39600000000002</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195">
        <f t="shared" si="79"/>
        <v>0.73366192489471238</v>
      </c>
      <c r="AP302" t="str">
        <f>IFERROR(VLOOKUP($B302,Miljövärden!$B$2:$H$550,7,FALSE),"Nej, saknas")</f>
        <v>Ja</v>
      </c>
      <c r="AQ302" t="str">
        <f>IFERROR(VLOOKUP($B302,Miljövärden!$B$2:$H$550,6,FALSE),"Nej, saknas")</f>
        <v>Ja</v>
      </c>
      <c r="AU302">
        <f t="shared" si="80"/>
        <v>12.809100000000001</v>
      </c>
      <c r="AV302">
        <f t="shared" si="81"/>
        <v>0</v>
      </c>
      <c r="AW302">
        <f t="shared" si="82"/>
        <v>204.1</v>
      </c>
      <c r="AX302">
        <f t="shared" si="83"/>
        <v>0</v>
      </c>
      <c r="AZ302">
        <f t="shared" si="84"/>
        <v>233.5</v>
      </c>
      <c r="BC302">
        <f t="shared" si="85"/>
        <v>12.802239999999999</v>
      </c>
      <c r="BD302">
        <f t="shared" si="86"/>
        <v>0</v>
      </c>
      <c r="BE302">
        <f t="shared" si="87"/>
        <v>233.5</v>
      </c>
      <c r="BF302">
        <f t="shared" si="88"/>
        <v>251.2</v>
      </c>
      <c r="BG302">
        <f t="shared" si="89"/>
        <v>12.809100000000001</v>
      </c>
      <c r="BH302">
        <f t="shared" si="90"/>
        <v>510.31134000000003</v>
      </c>
      <c r="BJ302" s="195">
        <f t="shared" si="91"/>
        <v>2.5087116425827415E-2</v>
      </c>
      <c r="BK302" s="195">
        <f t="shared" si="92"/>
        <v>0</v>
      </c>
      <c r="BL302" s="195">
        <f t="shared" si="93"/>
        <v>0.45756380800787216</v>
      </c>
      <c r="BM302" s="195">
        <f t="shared" si="94"/>
        <v>0.49224851636649886</v>
      </c>
      <c r="BN302" s="195">
        <f t="shared" si="95"/>
        <v>2.5100559199801441E-2</v>
      </c>
    </row>
    <row r="303" spans="1:66" x14ac:dyDescent="0.25">
      <c r="A303" s="2" t="s">
        <v>463</v>
      </c>
      <c r="B303" s="2" t="s">
        <v>466</v>
      </c>
      <c r="C303">
        <f>VLOOKUP($B303,'Tillförd energi'!$B$1:$AI$700,MATCH(C$1,'Tillförd energi'!$B$1:$AQ$1,0),FALSE)</f>
        <v>0</v>
      </c>
      <c r="D303">
        <f>VLOOKUP($B303,'Tillförd energi'!$B$1:$AI$700,MATCH(D$1,'Tillförd energi'!$B$1:$AQ$1,0),FALSE)</f>
        <v>0.128</v>
      </c>
      <c r="E303">
        <f>VLOOKUP($B303,'Tillförd energi'!$B$1:$AI$700,MATCH(E$1,'Tillförd energi'!$B$1:$AQ$1,0),FALSE)</f>
        <v>0</v>
      </c>
      <c r="F303">
        <f>VLOOKUP($B303,'Tillförd energi'!$B$1:$AI$700,MATCH(F$1,'Tillförd energi'!$B$1:$AQ$1,0),FALSE)</f>
        <v>0</v>
      </c>
      <c r="G303">
        <f>VLOOKUP($B303,'Tillförd energi'!$B$1:$AI$700,MATCH(G$1,'Tillförd energi'!$B$1:$AQ$1,0),FALSE)</f>
        <v>0</v>
      </c>
      <c r="H303">
        <f>VLOOKUP($B303,'Tillförd energi'!$B$1:$AI$700,MATCH(H$1,'Tillförd energi'!$B$1:$AQ$1,0),FALSE)</f>
        <v>0</v>
      </c>
      <c r="I303">
        <f>VLOOKUP($B303,'Tillförd energi'!$B$1:$AI$700,MATCH(I$1,'Tillförd energi'!$B$1:$AQ$1,0),FALSE)</f>
        <v>0</v>
      </c>
      <c r="J303">
        <f>VLOOKUP($B303,'Tillförd energi'!$B$1:$AI$700,MATCH(J$1,'Tillförd energi'!$B$1:$AQ$1,0),FALSE)</f>
        <v>0</v>
      </c>
      <c r="K303">
        <v>0</v>
      </c>
      <c r="L303">
        <f>VLOOKUP($B303,'Tillförd energi'!$B$1:$AI$700,MATCH(L$1,'Tillförd energi'!$B$1:$AQ$1,0),FALSE)</f>
        <v>0</v>
      </c>
      <c r="M303">
        <f>VLOOKUP($B303,'Tillförd energi'!$B$1:$AI$700,MATCH(M$1,'Tillförd energi'!$B$1:$AQ$1,0),FALSE)</f>
        <v>0</v>
      </c>
      <c r="N303">
        <f>VLOOKUP($B303,'Tillförd energi'!$B$1:$AI$700,MATCH(N$1,'Tillförd energi'!$B$1:$AQ$1,0),FALSE)</f>
        <v>0</v>
      </c>
      <c r="O303">
        <f>VLOOKUP($B303,'Tillförd energi'!$B$1:$AI$700,MATCH(O$1,'Tillförd energi'!$B$1:$AQ$1,0),FALSE)</f>
        <v>0</v>
      </c>
      <c r="P303">
        <f>VLOOKUP($B303,'Tillförd energi'!$B$1:$AI$700,MATCH(P$1,'Tillförd energi'!$B$1:$AQ$1,0),FALSE)</f>
        <v>0</v>
      </c>
      <c r="Q303">
        <f>VLOOKUP($B303,'Tillförd energi'!$B$1:$AI$700,MATCH(Q$1,'Tillförd energi'!$B$1:$AQ$1,0),FALSE)</f>
        <v>0</v>
      </c>
      <c r="R303">
        <f>VLOOKUP($B303,'Tillförd energi'!$B$1:$AI$700,MATCH(R$1,'Tillförd energi'!$B$1:$AQ$1,0),FALSE)</f>
        <v>5.6</v>
      </c>
      <c r="S303">
        <f>VLOOKUP($B303,'Tillförd energi'!$B$1:$AI$700,MATCH(S$1,'Tillförd energi'!$B$1:$AQ$1,0),FALSE)</f>
        <v>0</v>
      </c>
      <c r="T303">
        <f>VLOOKUP($B303,'Tillförd energi'!$B$1:$AI$700,MATCH(T$1,'Tillförd energi'!$B$1:$AQ$1,0),FALSE)</f>
        <v>0</v>
      </c>
      <c r="U303">
        <f>VLOOKUP($B303,'Tillförd energi'!$B$1:$AI$700,MATCH(U$1,'Tillförd energi'!$B$1:$AQ$1,0),FALSE)</f>
        <v>0</v>
      </c>
      <c r="V303">
        <f>VLOOKUP($B303,'Tillförd energi'!$B$1:$AI$700,MATCH(V$1,'Tillförd energi'!$B$1:$AQ$1,0),FALSE)</f>
        <v>0</v>
      </c>
      <c r="W303">
        <f>VLOOKUP($B303,'Tillförd energi'!$B$1:$AI$700,MATCH(W$1,'Tillförd energi'!$B$1:$AQ$1,0),FALSE)</f>
        <v>0</v>
      </c>
      <c r="X303">
        <f>VLOOKUP($B303,'Tillförd energi'!$B$1:$AI$700,MATCH(X$1,'Tillförd energi'!$B$1:$AQ$1,0),FALSE)</f>
        <v>0</v>
      </c>
      <c r="Y303">
        <f>VLOOKUP($B303,'Tillförd energi'!$B$1:$AI$700,MATCH(Y$1,'Tillförd energi'!$B$1:$AQ$1,0),FALSE)</f>
        <v>0</v>
      </c>
      <c r="Z303">
        <f>VLOOKUP($B303,'Tillförd energi'!$B$1:$AI$700,MATCH(Z$1,'Tillförd energi'!$B$1:$AQ$1,0),FALSE)</f>
        <v>0</v>
      </c>
      <c r="AA303">
        <f>VLOOKUP($B303,'Tillförd energi'!$B$1:$AI$700,MATCH(AA$1,'Tillförd energi'!$B$1:$AQ$1,0),FALSE)</f>
        <v>0</v>
      </c>
      <c r="AB303">
        <f>VLOOKUP($B303,'Tillförd energi'!$B$1:$AI$700,MATCH(AB$1,'Tillförd energi'!$B$1:$AQ$1,0),FALSE)</f>
        <v>0</v>
      </c>
      <c r="AC303">
        <f>VLOOKUP($B303,'Tillförd energi'!$B$1:$AI$700,MATCH(AC$1,'Tillförd energi'!$B$1:$AQ$1,0),FALSE)</f>
        <v>0</v>
      </c>
      <c r="AD303">
        <f>VLOOKUP($B303,'Tillförd energi'!$B$1:$AI$700,MATCH(AD$1,'Tillförd energi'!$B$1:$AQ$1,0),FALSE)</f>
        <v>0</v>
      </c>
      <c r="AE303">
        <f>VLOOKUP($B303,'Tillförd energi'!$B$1:$AI$700,MATCH(AE$1,'Tillförd energi'!$B$1:$AQ$1,0),FALSE)</f>
        <v>0</v>
      </c>
      <c r="AF303">
        <f>VLOOKUP($B303,'Tillförd energi'!$B$1:$AI$700,MATCH(AF$1,'Tillförd energi'!$B$1:$AQ$1,0),FALSE)</f>
        <v>0.05</v>
      </c>
      <c r="AG303">
        <f>IFERROR(VLOOKUP(B303,Miljö!$B$1:$AC$550,MATCH("Köpt mängd produktionsspecifik fjärrvärme:",Miljö!$B$1:$AC$1,0),FALSE)/1,0)</f>
        <v>0</v>
      </c>
      <c r="AI303">
        <f t="shared" si="77"/>
        <v>5.7779999999999996</v>
      </c>
      <c r="AJ303">
        <f t="shared" si="78"/>
        <v>5.7779999999999996</v>
      </c>
      <c r="AK303">
        <f>IF(ISERROR(1/VLOOKUP($B303,Leveranser!$B$1:$S$500,MATCH("såld värme (gwh)",Leveranser!$B$1:$S$1,0),FALSE)),"",VLOOKUP($B303,Leveranser!$B$1:$S$500,MATCH("såld värme (gwh)",Leveranser!$B$1:$S$1,0),FALSE))</f>
        <v>4.5446489999999997</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195">
        <f t="shared" si="79"/>
        <v>0.78654361370716508</v>
      </c>
      <c r="AP303" t="str">
        <f>IFERROR(VLOOKUP($B303,Miljövärden!$B$2:$H$550,7,FALSE),"Nej, saknas")</f>
        <v>Ja</v>
      </c>
      <c r="AQ303" t="str">
        <f>IFERROR(VLOOKUP($B303,Miljövärden!$B$2:$H$550,6,FALSE),"Nej, saknas")</f>
        <v>Ja</v>
      </c>
      <c r="AU303">
        <f t="shared" si="80"/>
        <v>0.05</v>
      </c>
      <c r="AV303">
        <f t="shared" si="81"/>
        <v>0</v>
      </c>
      <c r="AW303">
        <f t="shared" si="82"/>
        <v>0</v>
      </c>
      <c r="AX303">
        <f t="shared" si="83"/>
        <v>5.6</v>
      </c>
      <c r="AZ303">
        <f t="shared" si="84"/>
        <v>5.6</v>
      </c>
      <c r="BC303">
        <f t="shared" si="85"/>
        <v>0.128</v>
      </c>
      <c r="BD303">
        <f t="shared" si="86"/>
        <v>0</v>
      </c>
      <c r="BE303">
        <f t="shared" si="87"/>
        <v>5.6</v>
      </c>
      <c r="BF303">
        <f t="shared" si="88"/>
        <v>0</v>
      </c>
      <c r="BG303">
        <f t="shared" si="89"/>
        <v>0.05</v>
      </c>
      <c r="BH303">
        <f t="shared" si="90"/>
        <v>5.7779999999999996</v>
      </c>
      <c r="BJ303" s="195">
        <f t="shared" si="91"/>
        <v>2.215299411561094E-2</v>
      </c>
      <c r="BK303" s="195">
        <f t="shared" si="92"/>
        <v>0</v>
      </c>
      <c r="BL303" s="195">
        <f t="shared" si="93"/>
        <v>0.9691934925579786</v>
      </c>
      <c r="BM303" s="195">
        <f t="shared" si="94"/>
        <v>0</v>
      </c>
      <c r="BN303" s="195">
        <f t="shared" si="95"/>
        <v>8.6535133264105234E-3</v>
      </c>
    </row>
    <row r="304" spans="1:66" x14ac:dyDescent="0.25">
      <c r="A304" s="2" t="s">
        <v>463</v>
      </c>
      <c r="B304" s="2" t="s">
        <v>467</v>
      </c>
      <c r="C304">
        <f>VLOOKUP($B304,'Tillförd energi'!$B$1:$AI$700,MATCH(C$1,'Tillförd energi'!$B$1:$AQ$1,0),FALSE)</f>
        <v>0</v>
      </c>
      <c r="D304">
        <f>VLOOKUP($B304,'Tillförd energi'!$B$1:$AI$700,MATCH(D$1,'Tillförd energi'!$B$1:$AQ$1,0),FALSE)</f>
        <v>0.02</v>
      </c>
      <c r="E304">
        <f>VLOOKUP($B304,'Tillförd energi'!$B$1:$AI$700,MATCH(E$1,'Tillförd energi'!$B$1:$AQ$1,0),FALSE)</f>
        <v>0</v>
      </c>
      <c r="F304">
        <f>VLOOKUP($B304,'Tillförd energi'!$B$1:$AI$700,MATCH(F$1,'Tillförd energi'!$B$1:$AQ$1,0),FALSE)</f>
        <v>0</v>
      </c>
      <c r="G304">
        <f>VLOOKUP($B304,'Tillförd energi'!$B$1:$AI$700,MATCH(G$1,'Tillförd energi'!$B$1:$AQ$1,0),FALSE)</f>
        <v>0</v>
      </c>
      <c r="H304">
        <f>VLOOKUP($B304,'Tillförd energi'!$B$1:$AI$700,MATCH(H$1,'Tillförd energi'!$B$1:$AQ$1,0),FALSE)</f>
        <v>0</v>
      </c>
      <c r="I304">
        <f>VLOOKUP($B304,'Tillförd energi'!$B$1:$AI$700,MATCH(I$1,'Tillförd energi'!$B$1:$AQ$1,0),FALSE)</f>
        <v>0</v>
      </c>
      <c r="J304">
        <f>VLOOKUP($B304,'Tillförd energi'!$B$1:$AI$700,MATCH(J$1,'Tillförd energi'!$B$1:$AQ$1,0),FALSE)</f>
        <v>0</v>
      </c>
      <c r="K304">
        <v>0</v>
      </c>
      <c r="L304">
        <f>VLOOKUP($B304,'Tillförd energi'!$B$1:$AI$700,MATCH(L$1,'Tillförd energi'!$B$1:$AQ$1,0),FALSE)</f>
        <v>0</v>
      </c>
      <c r="M304">
        <f>VLOOKUP($B304,'Tillförd energi'!$B$1:$AI$700,MATCH(M$1,'Tillförd energi'!$B$1:$AQ$1,0),FALSE)</f>
        <v>0</v>
      </c>
      <c r="N304">
        <f>VLOOKUP($B304,'Tillförd energi'!$B$1:$AI$700,MATCH(N$1,'Tillförd energi'!$B$1:$AQ$1,0),FALSE)</f>
        <v>0</v>
      </c>
      <c r="O304">
        <f>VLOOKUP($B304,'Tillförd energi'!$B$1:$AI$700,MATCH(O$1,'Tillförd energi'!$B$1:$AQ$1,0),FALSE)</f>
        <v>0</v>
      </c>
      <c r="P304">
        <f>VLOOKUP($B304,'Tillförd energi'!$B$1:$AI$700,MATCH(P$1,'Tillförd energi'!$B$1:$AQ$1,0),FALSE)</f>
        <v>0</v>
      </c>
      <c r="Q304">
        <f>VLOOKUP($B304,'Tillförd energi'!$B$1:$AI$700,MATCH(Q$1,'Tillförd energi'!$B$1:$AQ$1,0),FALSE)</f>
        <v>0</v>
      </c>
      <c r="R304">
        <f>VLOOKUP($B304,'Tillförd energi'!$B$1:$AI$700,MATCH(R$1,'Tillförd energi'!$B$1:$AQ$1,0),FALSE)</f>
        <v>2.7</v>
      </c>
      <c r="S304">
        <f>VLOOKUP($B304,'Tillförd energi'!$B$1:$AI$700,MATCH(S$1,'Tillförd energi'!$B$1:$AQ$1,0),FALSE)</f>
        <v>0</v>
      </c>
      <c r="T304">
        <f>VLOOKUP($B304,'Tillförd energi'!$B$1:$AI$700,MATCH(T$1,'Tillförd energi'!$B$1:$AQ$1,0),FALSE)</f>
        <v>0</v>
      </c>
      <c r="U304">
        <f>VLOOKUP($B304,'Tillförd energi'!$B$1:$AI$700,MATCH(U$1,'Tillförd energi'!$B$1:$AQ$1,0),FALSE)</f>
        <v>0</v>
      </c>
      <c r="V304">
        <f>VLOOKUP($B304,'Tillförd energi'!$B$1:$AI$700,MATCH(V$1,'Tillförd energi'!$B$1:$AQ$1,0),FALSE)</f>
        <v>0</v>
      </c>
      <c r="W304">
        <f>VLOOKUP($B304,'Tillförd energi'!$B$1:$AI$700,MATCH(W$1,'Tillförd energi'!$B$1:$AQ$1,0),FALSE)</f>
        <v>0</v>
      </c>
      <c r="X304">
        <f>VLOOKUP($B304,'Tillförd energi'!$B$1:$AI$700,MATCH(X$1,'Tillförd energi'!$B$1:$AQ$1,0),FALSE)</f>
        <v>0</v>
      </c>
      <c r="Y304">
        <f>VLOOKUP($B304,'Tillförd energi'!$B$1:$AI$700,MATCH(Y$1,'Tillförd energi'!$B$1:$AQ$1,0),FALSE)</f>
        <v>0</v>
      </c>
      <c r="Z304">
        <f>VLOOKUP($B304,'Tillförd energi'!$B$1:$AI$700,MATCH(Z$1,'Tillförd energi'!$B$1:$AQ$1,0),FALSE)</f>
        <v>0</v>
      </c>
      <c r="AA304">
        <f>VLOOKUP($B304,'Tillförd energi'!$B$1:$AI$700,MATCH(AA$1,'Tillförd energi'!$B$1:$AQ$1,0),FALSE)</f>
        <v>0</v>
      </c>
      <c r="AB304">
        <f>VLOOKUP($B304,'Tillförd energi'!$B$1:$AI$700,MATCH(AB$1,'Tillförd energi'!$B$1:$AQ$1,0),FALSE)</f>
        <v>0</v>
      </c>
      <c r="AC304">
        <f>VLOOKUP($B304,'Tillförd energi'!$B$1:$AI$700,MATCH(AC$1,'Tillförd energi'!$B$1:$AQ$1,0),FALSE)</f>
        <v>0</v>
      </c>
      <c r="AD304">
        <f>VLOOKUP($B304,'Tillförd energi'!$B$1:$AI$700,MATCH(AD$1,'Tillförd energi'!$B$1:$AQ$1,0),FALSE)</f>
        <v>0</v>
      </c>
      <c r="AE304">
        <f>VLOOKUP($B304,'Tillförd energi'!$B$1:$AI$700,MATCH(AE$1,'Tillförd energi'!$B$1:$AQ$1,0),FALSE)</f>
        <v>0</v>
      </c>
      <c r="AF304">
        <f>VLOOKUP($B304,'Tillförd energi'!$B$1:$AI$700,MATCH(AF$1,'Tillförd energi'!$B$1:$AQ$1,0),FALSE)</f>
        <v>0.02</v>
      </c>
      <c r="AG304">
        <f>IFERROR(VLOOKUP(B304,Miljö!$B$1:$AC$550,MATCH("Köpt mängd produktionsspecifik fjärrvärme:",Miljö!$B$1:$AC$1,0),FALSE)/1,0)</f>
        <v>0</v>
      </c>
      <c r="AI304">
        <f t="shared" si="77"/>
        <v>2.74</v>
      </c>
      <c r="AJ304">
        <f t="shared" si="78"/>
        <v>2.74</v>
      </c>
      <c r="AK304">
        <f>IF(ISERROR(1/VLOOKUP($B304,Leveranser!$B$1:$S$500,MATCH("såld värme (gwh)",Leveranser!$B$1:$S$1,0),FALSE)),"",VLOOKUP($B304,Leveranser!$B$1:$S$500,MATCH("såld värme (gwh)",Leveranser!$B$1:$S$1,0),FALSE))</f>
        <v>2.0470000000000002</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195">
        <f t="shared" si="79"/>
        <v>0.74708029197080295</v>
      </c>
      <c r="AP304" t="str">
        <f>IFERROR(VLOOKUP($B304,Miljövärden!$B$2:$H$550,7,FALSE),"Nej, saknas")</f>
        <v>Ja</v>
      </c>
      <c r="AQ304" t="str">
        <f>IFERROR(VLOOKUP($B304,Miljövärden!$B$2:$H$550,6,FALSE),"Nej, saknas")</f>
        <v>Ja</v>
      </c>
      <c r="AU304">
        <f t="shared" si="80"/>
        <v>0.02</v>
      </c>
      <c r="AV304">
        <f t="shared" si="81"/>
        <v>0</v>
      </c>
      <c r="AW304">
        <f t="shared" si="82"/>
        <v>0</v>
      </c>
      <c r="AX304">
        <f t="shared" si="83"/>
        <v>2.7</v>
      </c>
      <c r="AZ304">
        <f t="shared" si="84"/>
        <v>2.7</v>
      </c>
      <c r="BC304">
        <f t="shared" si="85"/>
        <v>0.02</v>
      </c>
      <c r="BD304">
        <f t="shared" si="86"/>
        <v>0</v>
      </c>
      <c r="BE304">
        <f t="shared" si="87"/>
        <v>2.7</v>
      </c>
      <c r="BF304">
        <f t="shared" si="88"/>
        <v>0</v>
      </c>
      <c r="BG304">
        <f t="shared" si="89"/>
        <v>0.02</v>
      </c>
      <c r="BH304">
        <f t="shared" si="90"/>
        <v>2.74</v>
      </c>
      <c r="BJ304" s="195">
        <f t="shared" si="91"/>
        <v>7.2992700729927005E-3</v>
      </c>
      <c r="BK304" s="195">
        <f t="shared" si="92"/>
        <v>0</v>
      </c>
      <c r="BL304" s="195">
        <f t="shared" si="93"/>
        <v>0.98540145985401462</v>
      </c>
      <c r="BM304" s="195">
        <f t="shared" si="94"/>
        <v>0</v>
      </c>
      <c r="BN304" s="195">
        <f t="shared" si="95"/>
        <v>7.2992700729927005E-3</v>
      </c>
    </row>
    <row r="305" spans="1:66" x14ac:dyDescent="0.25">
      <c r="A305" s="2" t="s">
        <v>463</v>
      </c>
      <c r="B305" s="2" t="s">
        <v>468</v>
      </c>
      <c r="C305">
        <f>VLOOKUP($B305,'Tillförd energi'!$B$1:$AI$700,MATCH(C$1,'Tillförd energi'!$B$1:$AQ$1,0),FALSE)</f>
        <v>0</v>
      </c>
      <c r="D305">
        <f>VLOOKUP($B305,'Tillförd energi'!$B$1:$AI$700,MATCH(D$1,'Tillförd energi'!$B$1:$AQ$1,0),FALSE)</f>
        <v>0.06</v>
      </c>
      <c r="E305">
        <f>VLOOKUP($B305,'Tillförd energi'!$B$1:$AI$700,MATCH(E$1,'Tillförd energi'!$B$1:$AQ$1,0),FALSE)</f>
        <v>0</v>
      </c>
      <c r="F305">
        <f>VLOOKUP($B305,'Tillförd energi'!$B$1:$AI$700,MATCH(F$1,'Tillförd energi'!$B$1:$AQ$1,0),FALSE)</f>
        <v>0</v>
      </c>
      <c r="G305">
        <f>VLOOKUP($B305,'Tillförd energi'!$B$1:$AI$700,MATCH(G$1,'Tillförd energi'!$B$1:$AQ$1,0),FALSE)</f>
        <v>0</v>
      </c>
      <c r="H305">
        <f>VLOOKUP($B305,'Tillförd energi'!$B$1:$AI$700,MATCH(H$1,'Tillförd energi'!$B$1:$AQ$1,0),FALSE)</f>
        <v>0</v>
      </c>
      <c r="I305">
        <f>VLOOKUP($B305,'Tillförd energi'!$B$1:$AI$700,MATCH(I$1,'Tillförd energi'!$B$1:$AQ$1,0),FALSE)</f>
        <v>0</v>
      </c>
      <c r="J305">
        <f>VLOOKUP($B305,'Tillförd energi'!$B$1:$AI$700,MATCH(J$1,'Tillförd energi'!$B$1:$AQ$1,0),FALSE)</f>
        <v>0</v>
      </c>
      <c r="K305">
        <v>0</v>
      </c>
      <c r="L305">
        <f>VLOOKUP($B305,'Tillförd energi'!$B$1:$AI$700,MATCH(L$1,'Tillförd energi'!$B$1:$AQ$1,0),FALSE)</f>
        <v>0</v>
      </c>
      <c r="M305">
        <f>VLOOKUP($B305,'Tillförd energi'!$B$1:$AI$700,MATCH(M$1,'Tillförd energi'!$B$1:$AQ$1,0),FALSE)</f>
        <v>0</v>
      </c>
      <c r="N305">
        <f>VLOOKUP($B305,'Tillförd energi'!$B$1:$AI$700,MATCH(N$1,'Tillförd energi'!$B$1:$AQ$1,0),FALSE)</f>
        <v>0</v>
      </c>
      <c r="O305">
        <f>VLOOKUP($B305,'Tillförd energi'!$B$1:$AI$700,MATCH(O$1,'Tillförd energi'!$B$1:$AQ$1,0),FALSE)</f>
        <v>0</v>
      </c>
      <c r="P305">
        <f>VLOOKUP($B305,'Tillförd energi'!$B$1:$AI$700,MATCH(P$1,'Tillförd energi'!$B$1:$AQ$1,0),FALSE)</f>
        <v>0</v>
      </c>
      <c r="Q305">
        <f>VLOOKUP($B305,'Tillförd energi'!$B$1:$AI$700,MATCH(Q$1,'Tillförd energi'!$B$1:$AQ$1,0),FALSE)</f>
        <v>0</v>
      </c>
      <c r="R305">
        <f>VLOOKUP($B305,'Tillförd energi'!$B$1:$AI$700,MATCH(R$1,'Tillförd energi'!$B$1:$AQ$1,0),FALSE)</f>
        <v>3.8</v>
      </c>
      <c r="S305">
        <f>VLOOKUP($B305,'Tillförd energi'!$B$1:$AI$700,MATCH(S$1,'Tillförd energi'!$B$1:$AQ$1,0),FALSE)</f>
        <v>0</v>
      </c>
      <c r="T305">
        <f>VLOOKUP($B305,'Tillförd energi'!$B$1:$AI$700,MATCH(T$1,'Tillförd energi'!$B$1:$AQ$1,0),FALSE)</f>
        <v>0</v>
      </c>
      <c r="U305">
        <f>VLOOKUP($B305,'Tillförd energi'!$B$1:$AI$700,MATCH(U$1,'Tillförd energi'!$B$1:$AQ$1,0),FALSE)</f>
        <v>0</v>
      </c>
      <c r="V305">
        <f>VLOOKUP($B305,'Tillförd energi'!$B$1:$AI$700,MATCH(V$1,'Tillförd energi'!$B$1:$AQ$1,0),FALSE)</f>
        <v>0</v>
      </c>
      <c r="W305">
        <f>VLOOKUP($B305,'Tillförd energi'!$B$1:$AI$700,MATCH(W$1,'Tillförd energi'!$B$1:$AQ$1,0),FALSE)</f>
        <v>0</v>
      </c>
      <c r="X305">
        <f>VLOOKUP($B305,'Tillförd energi'!$B$1:$AI$700,MATCH(X$1,'Tillförd energi'!$B$1:$AQ$1,0),FALSE)</f>
        <v>0</v>
      </c>
      <c r="Y305">
        <f>VLOOKUP($B305,'Tillförd energi'!$B$1:$AI$700,MATCH(Y$1,'Tillförd energi'!$B$1:$AQ$1,0),FALSE)</f>
        <v>0</v>
      </c>
      <c r="Z305">
        <f>VLOOKUP($B305,'Tillförd energi'!$B$1:$AI$700,MATCH(Z$1,'Tillförd energi'!$B$1:$AQ$1,0),FALSE)</f>
        <v>0</v>
      </c>
      <c r="AA305">
        <f>VLOOKUP($B305,'Tillförd energi'!$B$1:$AI$700,MATCH(AA$1,'Tillförd energi'!$B$1:$AQ$1,0),FALSE)</f>
        <v>0</v>
      </c>
      <c r="AB305">
        <f>VLOOKUP($B305,'Tillförd energi'!$B$1:$AI$700,MATCH(AB$1,'Tillförd energi'!$B$1:$AQ$1,0),FALSE)</f>
        <v>0</v>
      </c>
      <c r="AC305">
        <f>VLOOKUP($B305,'Tillförd energi'!$B$1:$AI$700,MATCH(AC$1,'Tillförd energi'!$B$1:$AQ$1,0),FALSE)</f>
        <v>0</v>
      </c>
      <c r="AD305">
        <f>VLOOKUP($B305,'Tillförd energi'!$B$1:$AI$700,MATCH(AD$1,'Tillförd energi'!$B$1:$AQ$1,0),FALSE)</f>
        <v>0</v>
      </c>
      <c r="AE305">
        <f>VLOOKUP($B305,'Tillförd energi'!$B$1:$AI$700,MATCH(AE$1,'Tillförd energi'!$B$1:$AQ$1,0),FALSE)</f>
        <v>0</v>
      </c>
      <c r="AF305">
        <f>VLOOKUP($B305,'Tillförd energi'!$B$1:$AI$700,MATCH(AF$1,'Tillförd energi'!$B$1:$AQ$1,0),FALSE)</f>
        <v>0.05</v>
      </c>
      <c r="AG305">
        <f>IFERROR(VLOOKUP(B305,Miljö!$B$1:$AC$550,MATCH("Köpt mängd produktionsspecifik fjärrvärme:",Miljö!$B$1:$AC$1,0),FALSE)/1,0)</f>
        <v>0</v>
      </c>
      <c r="AI305">
        <f t="shared" si="77"/>
        <v>3.9099999999999997</v>
      </c>
      <c r="AJ305">
        <f t="shared" si="78"/>
        <v>3.9099999999999997</v>
      </c>
      <c r="AK305">
        <f>IF(ISERROR(1/VLOOKUP($B305,Leveranser!$B$1:$S$500,MATCH("såld värme (gwh)",Leveranser!$B$1:$S$1,0),FALSE)),"",VLOOKUP($B305,Leveranser!$B$1:$S$500,MATCH("såld värme (gwh)",Leveranser!$B$1:$S$1,0),FALSE))</f>
        <v>3.051812</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195">
        <f t="shared" si="79"/>
        <v>0.78051457800511514</v>
      </c>
      <c r="AP305" t="str">
        <f>IFERROR(VLOOKUP($B305,Miljövärden!$B$2:$H$550,7,FALSE),"Nej, saknas")</f>
        <v>Ja</v>
      </c>
      <c r="AQ305" t="str">
        <f>IFERROR(VLOOKUP($B305,Miljövärden!$B$2:$H$550,6,FALSE),"Nej, saknas")</f>
        <v>Ja</v>
      </c>
      <c r="AU305">
        <f t="shared" si="80"/>
        <v>0.05</v>
      </c>
      <c r="AV305">
        <f t="shared" si="81"/>
        <v>0</v>
      </c>
      <c r="AW305">
        <f t="shared" si="82"/>
        <v>0</v>
      </c>
      <c r="AX305">
        <f t="shared" si="83"/>
        <v>3.8</v>
      </c>
      <c r="AZ305">
        <f t="shared" si="84"/>
        <v>3.8</v>
      </c>
      <c r="BC305">
        <f t="shared" si="85"/>
        <v>0.06</v>
      </c>
      <c r="BD305">
        <f t="shared" si="86"/>
        <v>0</v>
      </c>
      <c r="BE305">
        <f t="shared" si="87"/>
        <v>3.8</v>
      </c>
      <c r="BF305">
        <f t="shared" si="88"/>
        <v>0</v>
      </c>
      <c r="BG305">
        <f t="shared" si="89"/>
        <v>0.05</v>
      </c>
      <c r="BH305">
        <f t="shared" si="90"/>
        <v>3.9099999999999997</v>
      </c>
      <c r="BJ305" s="195">
        <f t="shared" si="91"/>
        <v>1.5345268542199489E-2</v>
      </c>
      <c r="BK305" s="195">
        <f t="shared" si="92"/>
        <v>0</v>
      </c>
      <c r="BL305" s="195">
        <f t="shared" si="93"/>
        <v>0.97186700767263434</v>
      </c>
      <c r="BM305" s="195">
        <f t="shared" si="94"/>
        <v>0</v>
      </c>
      <c r="BN305" s="195">
        <f t="shared" si="95"/>
        <v>1.2787723785166242E-2</v>
      </c>
    </row>
    <row r="306" spans="1:66" x14ac:dyDescent="0.25">
      <c r="A306" s="2" t="s">
        <v>469</v>
      </c>
      <c r="B306" s="2" t="s">
        <v>470</v>
      </c>
      <c r="C306">
        <f>VLOOKUP($B306,'Tillförd energi'!$B$1:$AI$700,MATCH(C$1,'Tillförd energi'!$B$1:$AQ$1,0),FALSE)</f>
        <v>0</v>
      </c>
      <c r="D306">
        <f>VLOOKUP($B306,'Tillförd energi'!$B$1:$AI$700,MATCH(D$1,'Tillförd energi'!$B$1:$AQ$1,0),FALSE)</f>
        <v>1.629</v>
      </c>
      <c r="E306">
        <f>VLOOKUP($B306,'Tillförd energi'!$B$1:$AI$700,MATCH(E$1,'Tillförd energi'!$B$1:$AQ$1,0),FALSE)</f>
        <v>0</v>
      </c>
      <c r="F306">
        <f>VLOOKUP($B306,'Tillförd energi'!$B$1:$AI$700,MATCH(F$1,'Tillförd energi'!$B$1:$AQ$1,0),FALSE)</f>
        <v>0</v>
      </c>
      <c r="G306">
        <f>VLOOKUP($B306,'Tillförd energi'!$B$1:$AI$700,MATCH(G$1,'Tillförd energi'!$B$1:$AQ$1,0),FALSE)</f>
        <v>0</v>
      </c>
      <c r="H306">
        <f>VLOOKUP($B306,'Tillförd energi'!$B$1:$AI$700,MATCH(H$1,'Tillförd energi'!$B$1:$AQ$1,0),FALSE)</f>
        <v>0</v>
      </c>
      <c r="I306">
        <f>VLOOKUP($B306,'Tillförd energi'!$B$1:$AI$700,MATCH(I$1,'Tillförd energi'!$B$1:$AQ$1,0),FALSE)</f>
        <v>0</v>
      </c>
      <c r="J306">
        <f>VLOOKUP($B306,'Tillförd energi'!$B$1:$AI$700,MATCH(J$1,'Tillförd energi'!$B$1:$AQ$1,0),FALSE)</f>
        <v>0</v>
      </c>
      <c r="K306">
        <v>0</v>
      </c>
      <c r="L306">
        <f>VLOOKUP($B306,'Tillförd energi'!$B$1:$AI$700,MATCH(L$1,'Tillförd energi'!$B$1:$AQ$1,0),FALSE)</f>
        <v>0</v>
      </c>
      <c r="M306">
        <f>VLOOKUP($B306,'Tillförd energi'!$B$1:$AI$700,MATCH(M$1,'Tillförd energi'!$B$1:$AQ$1,0),FALSE)</f>
        <v>0</v>
      </c>
      <c r="N306">
        <f>VLOOKUP($B306,'Tillförd energi'!$B$1:$AI$700,MATCH(N$1,'Tillförd energi'!$B$1:$AQ$1,0),FALSE)</f>
        <v>0</v>
      </c>
      <c r="O306">
        <f>VLOOKUP($B306,'Tillförd energi'!$B$1:$AI$700,MATCH(O$1,'Tillförd energi'!$B$1:$AQ$1,0),FALSE)</f>
        <v>0</v>
      </c>
      <c r="P306">
        <f>VLOOKUP($B306,'Tillförd energi'!$B$1:$AI$700,MATCH(P$1,'Tillförd energi'!$B$1:$AQ$1,0),FALSE)</f>
        <v>0</v>
      </c>
      <c r="Q306">
        <f>VLOOKUP($B306,'Tillförd energi'!$B$1:$AI$700,MATCH(Q$1,'Tillförd energi'!$B$1:$AQ$1,0),FALSE)</f>
        <v>0</v>
      </c>
      <c r="R306">
        <f>VLOOKUP($B306,'Tillförd energi'!$B$1:$AI$700,MATCH(R$1,'Tillförd energi'!$B$1:$AQ$1,0),FALSE)</f>
        <v>12.614000000000001</v>
      </c>
      <c r="S306">
        <f>VLOOKUP($B306,'Tillförd energi'!$B$1:$AI$700,MATCH(S$1,'Tillförd energi'!$B$1:$AQ$1,0),FALSE)</f>
        <v>0</v>
      </c>
      <c r="T306">
        <f>VLOOKUP($B306,'Tillförd energi'!$B$1:$AI$700,MATCH(T$1,'Tillförd energi'!$B$1:$AQ$1,0),FALSE)</f>
        <v>0</v>
      </c>
      <c r="U306">
        <f>VLOOKUP($B306,'Tillförd energi'!$B$1:$AI$700,MATCH(U$1,'Tillförd energi'!$B$1:$AQ$1,0),FALSE)</f>
        <v>0</v>
      </c>
      <c r="V306">
        <f>VLOOKUP($B306,'Tillförd energi'!$B$1:$AI$700,MATCH(V$1,'Tillförd energi'!$B$1:$AQ$1,0),FALSE)</f>
        <v>0</v>
      </c>
      <c r="W306">
        <f>VLOOKUP($B306,'Tillförd energi'!$B$1:$AI$700,MATCH(W$1,'Tillförd energi'!$B$1:$AQ$1,0),FALSE)</f>
        <v>0</v>
      </c>
      <c r="X306">
        <f>VLOOKUP($B306,'Tillförd energi'!$B$1:$AI$700,MATCH(X$1,'Tillförd energi'!$B$1:$AQ$1,0),FALSE)</f>
        <v>0</v>
      </c>
      <c r="Y306">
        <f>VLOOKUP($B306,'Tillförd energi'!$B$1:$AI$700,MATCH(Y$1,'Tillförd energi'!$B$1:$AQ$1,0),FALSE)</f>
        <v>0</v>
      </c>
      <c r="Z306">
        <f>VLOOKUP($B306,'Tillförd energi'!$B$1:$AI$700,MATCH(Z$1,'Tillförd energi'!$B$1:$AQ$1,0),FALSE)</f>
        <v>4.57</v>
      </c>
      <c r="AA306">
        <f>VLOOKUP($B306,'Tillförd energi'!$B$1:$AI$700,MATCH(AA$1,'Tillförd energi'!$B$1:$AQ$1,0),FALSE)</f>
        <v>0</v>
      </c>
      <c r="AB306">
        <f>VLOOKUP($B306,'Tillförd energi'!$B$1:$AI$700,MATCH(AB$1,'Tillförd energi'!$B$1:$AQ$1,0),FALSE)</f>
        <v>0</v>
      </c>
      <c r="AC306">
        <f>VLOOKUP($B306,'Tillförd energi'!$B$1:$AI$700,MATCH(AC$1,'Tillförd energi'!$B$1:$AQ$1,0),FALSE)</f>
        <v>0</v>
      </c>
      <c r="AD306">
        <f>VLOOKUP($B306,'Tillförd energi'!$B$1:$AI$700,MATCH(AD$1,'Tillförd energi'!$B$1:$AQ$1,0),FALSE)</f>
        <v>28.835000000000001</v>
      </c>
      <c r="AE306">
        <f>VLOOKUP($B306,'Tillförd energi'!$B$1:$AI$700,MATCH(AE$1,'Tillförd energi'!$B$1:$AQ$1,0),FALSE)</f>
        <v>0</v>
      </c>
      <c r="AF306">
        <f>VLOOKUP($B306,'Tillförd energi'!$B$1:$AI$700,MATCH(AF$1,'Tillförd energi'!$B$1:$AQ$1,0),FALSE)</f>
        <v>0.9</v>
      </c>
      <c r="AG306">
        <f>IFERROR(VLOOKUP(B306,Miljö!$B$1:$AC$550,MATCH("Köpt mängd produktionsspecifik fjärrvärme:",Miljö!$B$1:$AC$1,0),FALSE)/1,0)</f>
        <v>0</v>
      </c>
      <c r="AI306">
        <f t="shared" si="77"/>
        <v>48.548000000000002</v>
      </c>
      <c r="AJ306">
        <f t="shared" si="78"/>
        <v>48.548000000000002</v>
      </c>
      <c r="AK306">
        <f>IF(ISERROR(1/VLOOKUP($B306,Leveranser!$B$1:$S$500,MATCH("såld värme (gwh)",Leveranser!$B$1:$S$1,0),FALSE)),"",VLOOKUP($B306,Leveranser!$B$1:$S$500,MATCH("såld värme (gwh)",Leveranser!$B$1:$S$1,0),FALSE))</f>
        <v>42.985999999999997</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195">
        <f t="shared" si="79"/>
        <v>0.8854329735519485</v>
      </c>
      <c r="AP306" t="str">
        <f>IFERROR(VLOOKUP($B306,Miljövärden!$B$2:$H$550,7,FALSE),"Nej, saknas")</f>
        <v>Ja</v>
      </c>
      <c r="AQ306" t="str">
        <f>IFERROR(VLOOKUP($B306,Miljövärden!$B$2:$H$550,6,FALSE),"Nej, saknas")</f>
        <v>Nej</v>
      </c>
      <c r="AU306">
        <f t="shared" si="80"/>
        <v>5.4700000000000006</v>
      </c>
      <c r="AV306">
        <f t="shared" si="81"/>
        <v>0</v>
      </c>
      <c r="AW306">
        <f t="shared" si="82"/>
        <v>0</v>
      </c>
      <c r="AX306">
        <f t="shared" si="83"/>
        <v>12.614000000000001</v>
      </c>
      <c r="AZ306">
        <f t="shared" si="84"/>
        <v>12.614000000000001</v>
      </c>
      <c r="BC306">
        <f t="shared" si="85"/>
        <v>1.629</v>
      </c>
      <c r="BD306">
        <f t="shared" si="86"/>
        <v>0</v>
      </c>
      <c r="BE306">
        <f t="shared" si="87"/>
        <v>12.614000000000001</v>
      </c>
      <c r="BF306">
        <f t="shared" si="88"/>
        <v>28.835000000000001</v>
      </c>
      <c r="BG306">
        <f t="shared" si="89"/>
        <v>5.4700000000000006</v>
      </c>
      <c r="BH306">
        <f t="shared" si="90"/>
        <v>48.548000000000002</v>
      </c>
      <c r="BJ306" s="195">
        <f t="shared" si="91"/>
        <v>3.3554420367471367E-2</v>
      </c>
      <c r="BK306" s="195">
        <f t="shared" si="92"/>
        <v>0</v>
      </c>
      <c r="BL306" s="195">
        <f t="shared" si="93"/>
        <v>0.25982532751091703</v>
      </c>
      <c r="BM306" s="195">
        <f t="shared" si="94"/>
        <v>0.59394825739474333</v>
      </c>
      <c r="BN306" s="195">
        <f t="shared" si="95"/>
        <v>0.11267199472686826</v>
      </c>
    </row>
    <row r="307" spans="1:66" x14ac:dyDescent="0.25">
      <c r="A307" s="2" t="s">
        <v>469</v>
      </c>
      <c r="B307" s="2" t="s">
        <v>471</v>
      </c>
      <c r="C307">
        <f>VLOOKUP($B307,'Tillförd energi'!$B$1:$AI$700,MATCH(C$1,'Tillförd energi'!$B$1:$AQ$1,0),FALSE)</f>
        <v>0</v>
      </c>
      <c r="D307">
        <f>VLOOKUP($B307,'Tillförd energi'!$B$1:$AI$700,MATCH(D$1,'Tillförd energi'!$B$1:$AQ$1,0),FALSE)</f>
        <v>0.159</v>
      </c>
      <c r="E307">
        <f>VLOOKUP($B307,'Tillförd energi'!$B$1:$AI$700,MATCH(E$1,'Tillförd energi'!$B$1:$AQ$1,0),FALSE)</f>
        <v>0</v>
      </c>
      <c r="F307">
        <f>VLOOKUP($B307,'Tillförd energi'!$B$1:$AI$700,MATCH(F$1,'Tillförd energi'!$B$1:$AQ$1,0),FALSE)</f>
        <v>0</v>
      </c>
      <c r="G307">
        <f>VLOOKUP($B307,'Tillförd energi'!$B$1:$AI$700,MATCH(G$1,'Tillförd energi'!$B$1:$AQ$1,0),FALSE)</f>
        <v>0</v>
      </c>
      <c r="H307">
        <f>VLOOKUP($B307,'Tillförd energi'!$B$1:$AI$700,MATCH(H$1,'Tillförd energi'!$B$1:$AQ$1,0),FALSE)</f>
        <v>0</v>
      </c>
      <c r="I307">
        <f>VLOOKUP($B307,'Tillförd energi'!$B$1:$AI$700,MATCH(I$1,'Tillförd energi'!$B$1:$AQ$1,0),FALSE)</f>
        <v>0</v>
      </c>
      <c r="J307">
        <f>VLOOKUP($B307,'Tillförd energi'!$B$1:$AI$700,MATCH(J$1,'Tillförd energi'!$B$1:$AQ$1,0),FALSE)</f>
        <v>0</v>
      </c>
      <c r="K307">
        <v>0</v>
      </c>
      <c r="L307">
        <f>VLOOKUP($B307,'Tillförd energi'!$B$1:$AI$700,MATCH(L$1,'Tillförd energi'!$B$1:$AQ$1,0),FALSE)</f>
        <v>0</v>
      </c>
      <c r="M307">
        <f>VLOOKUP($B307,'Tillförd energi'!$B$1:$AI$700,MATCH(M$1,'Tillförd energi'!$B$1:$AQ$1,0),FALSE)</f>
        <v>0</v>
      </c>
      <c r="N307">
        <f>VLOOKUP($B307,'Tillförd energi'!$B$1:$AI$700,MATCH(N$1,'Tillförd energi'!$B$1:$AQ$1,0),FALSE)</f>
        <v>0</v>
      </c>
      <c r="O307">
        <f>VLOOKUP($B307,'Tillförd energi'!$B$1:$AI$700,MATCH(O$1,'Tillförd energi'!$B$1:$AQ$1,0),FALSE)</f>
        <v>0</v>
      </c>
      <c r="P307">
        <f>VLOOKUP($B307,'Tillförd energi'!$B$1:$AI$700,MATCH(P$1,'Tillförd energi'!$B$1:$AQ$1,0),FALSE)</f>
        <v>0</v>
      </c>
      <c r="Q307">
        <f>VLOOKUP($B307,'Tillförd energi'!$B$1:$AI$700,MATCH(Q$1,'Tillförd energi'!$B$1:$AQ$1,0),FALSE)</f>
        <v>5.6882400000000004</v>
      </c>
      <c r="R307">
        <f>VLOOKUP($B307,'Tillförd energi'!$B$1:$AI$700,MATCH(R$1,'Tillförd energi'!$B$1:$AQ$1,0),FALSE)</f>
        <v>0</v>
      </c>
      <c r="S307">
        <f>VLOOKUP($B307,'Tillförd energi'!$B$1:$AI$700,MATCH(S$1,'Tillförd energi'!$B$1:$AQ$1,0),FALSE)</f>
        <v>0</v>
      </c>
      <c r="T307">
        <f>VLOOKUP($B307,'Tillförd energi'!$B$1:$AI$700,MATCH(T$1,'Tillförd energi'!$B$1:$AQ$1,0),FALSE)</f>
        <v>0</v>
      </c>
      <c r="U307">
        <f>VLOOKUP($B307,'Tillförd energi'!$B$1:$AI$700,MATCH(U$1,'Tillförd energi'!$B$1:$AQ$1,0),FALSE)</f>
        <v>0</v>
      </c>
      <c r="V307">
        <f>VLOOKUP($B307,'Tillförd energi'!$B$1:$AI$700,MATCH(V$1,'Tillförd energi'!$B$1:$AQ$1,0),FALSE)</f>
        <v>0</v>
      </c>
      <c r="W307">
        <f>VLOOKUP($B307,'Tillförd energi'!$B$1:$AI$700,MATCH(W$1,'Tillförd energi'!$B$1:$AQ$1,0),FALSE)</f>
        <v>0</v>
      </c>
      <c r="X307">
        <f>VLOOKUP($B307,'Tillförd energi'!$B$1:$AI$700,MATCH(X$1,'Tillförd energi'!$B$1:$AQ$1,0),FALSE)</f>
        <v>0</v>
      </c>
      <c r="Y307">
        <f>VLOOKUP($B307,'Tillförd energi'!$B$1:$AI$700,MATCH(Y$1,'Tillförd energi'!$B$1:$AQ$1,0),FALSE)</f>
        <v>0</v>
      </c>
      <c r="Z307">
        <f>VLOOKUP($B307,'Tillförd energi'!$B$1:$AI$700,MATCH(Z$1,'Tillförd energi'!$B$1:$AQ$1,0),FALSE)</f>
        <v>0</v>
      </c>
      <c r="AA307">
        <f>VLOOKUP($B307,'Tillförd energi'!$B$1:$AI$700,MATCH(AA$1,'Tillförd energi'!$B$1:$AQ$1,0),FALSE)</f>
        <v>0</v>
      </c>
      <c r="AB307">
        <f>VLOOKUP($B307,'Tillförd energi'!$B$1:$AI$700,MATCH(AB$1,'Tillförd energi'!$B$1:$AQ$1,0),FALSE)</f>
        <v>0</v>
      </c>
      <c r="AC307">
        <f>VLOOKUP($B307,'Tillförd energi'!$B$1:$AI$700,MATCH(AC$1,'Tillförd energi'!$B$1:$AQ$1,0),FALSE)</f>
        <v>0</v>
      </c>
      <c r="AD307">
        <f>VLOOKUP($B307,'Tillförd energi'!$B$1:$AI$700,MATCH(AD$1,'Tillförd energi'!$B$1:$AQ$1,0),FALSE)</f>
        <v>0</v>
      </c>
      <c r="AE307">
        <f>VLOOKUP($B307,'Tillförd energi'!$B$1:$AI$700,MATCH(AE$1,'Tillförd energi'!$B$1:$AQ$1,0),FALSE)</f>
        <v>0</v>
      </c>
      <c r="AF307">
        <f>VLOOKUP($B307,'Tillförd energi'!$B$1:$AI$700,MATCH(AF$1,'Tillförd energi'!$B$1:$AQ$1,0),FALSE)</f>
        <v>0.1</v>
      </c>
      <c r="AG307">
        <f>IFERROR(VLOOKUP(B307,Miljö!$B$1:$AC$550,MATCH("Köpt mängd produktionsspecifik fjärrvärme:",Miljö!$B$1:$AC$1,0),FALSE)/1,0)</f>
        <v>0</v>
      </c>
      <c r="AI307">
        <f t="shared" si="77"/>
        <v>5.9472399999999999</v>
      </c>
      <c r="AJ307">
        <f t="shared" si="78"/>
        <v>5.9472399999999999</v>
      </c>
      <c r="AK307">
        <f>IF(ISERROR(1/VLOOKUP($B307,Leveranser!$B$1:$S$500,MATCH("såld värme (gwh)",Leveranser!$B$1:$S$1,0),FALSE)),"",VLOOKUP($B307,Leveranser!$B$1:$S$500,MATCH("såld värme (gwh)",Leveranser!$B$1:$S$1,0),FALSE))</f>
        <v>4.6109999999999998</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195">
        <f t="shared" si="79"/>
        <v>0.77531762632750656</v>
      </c>
      <c r="AP307" t="str">
        <f>IFERROR(VLOOKUP($B307,Miljövärden!$B$2:$H$550,7,FALSE),"Nej, saknas")</f>
        <v>Ja</v>
      </c>
      <c r="AQ307" t="str">
        <f>IFERROR(VLOOKUP($B307,Miljövärden!$B$2:$H$550,6,FALSE),"Nej, saknas")</f>
        <v>Ja</v>
      </c>
      <c r="AU307">
        <f t="shared" si="80"/>
        <v>0.1</v>
      </c>
      <c r="AV307">
        <f t="shared" si="81"/>
        <v>0</v>
      </c>
      <c r="AW307">
        <f t="shared" si="82"/>
        <v>5.6882400000000004</v>
      </c>
      <c r="AX307">
        <f t="shared" si="83"/>
        <v>0</v>
      </c>
      <c r="AZ307">
        <f t="shared" si="84"/>
        <v>5.6882400000000004</v>
      </c>
      <c r="BC307">
        <f t="shared" si="85"/>
        <v>0.159</v>
      </c>
      <c r="BD307">
        <f t="shared" si="86"/>
        <v>0</v>
      </c>
      <c r="BE307">
        <f t="shared" si="87"/>
        <v>5.6882400000000004</v>
      </c>
      <c r="BF307">
        <f t="shared" si="88"/>
        <v>0</v>
      </c>
      <c r="BG307">
        <f t="shared" si="89"/>
        <v>0.1</v>
      </c>
      <c r="BH307">
        <f t="shared" si="90"/>
        <v>5.9472399999999999</v>
      </c>
      <c r="BJ307" s="195">
        <f t="shared" si="91"/>
        <v>2.6735090563017469E-2</v>
      </c>
      <c r="BK307" s="195">
        <f t="shared" si="92"/>
        <v>0</v>
      </c>
      <c r="BL307" s="195">
        <f t="shared" si="93"/>
        <v>0.95645038707030494</v>
      </c>
      <c r="BM307" s="195">
        <f t="shared" si="94"/>
        <v>0</v>
      </c>
      <c r="BN307" s="195">
        <f t="shared" si="95"/>
        <v>1.6814522366677652E-2</v>
      </c>
    </row>
    <row r="308" spans="1:66" x14ac:dyDescent="0.25">
      <c r="A308" s="2" t="s">
        <v>472</v>
      </c>
      <c r="B308" s="2" t="s">
        <v>473</v>
      </c>
      <c r="C308">
        <f>VLOOKUP($B308,'Tillförd energi'!$B$1:$AI$700,MATCH(C$1,'Tillförd energi'!$B$1:$AQ$1,0),FALSE)</f>
        <v>0</v>
      </c>
      <c r="D308">
        <f>VLOOKUP($B308,'Tillförd energi'!$B$1:$AI$700,MATCH(D$1,'Tillförd energi'!$B$1:$AQ$1,0),FALSE)</f>
        <v>0</v>
      </c>
      <c r="E308">
        <f>VLOOKUP($B308,'Tillförd energi'!$B$1:$AI$700,MATCH(E$1,'Tillförd energi'!$B$1:$AQ$1,0),FALSE)</f>
        <v>0</v>
      </c>
      <c r="F308">
        <f>VLOOKUP($B308,'Tillförd energi'!$B$1:$AI$700,MATCH(F$1,'Tillförd energi'!$B$1:$AQ$1,0),FALSE)</f>
        <v>0</v>
      </c>
      <c r="G308">
        <f>VLOOKUP($B308,'Tillförd energi'!$B$1:$AI$700,MATCH(G$1,'Tillförd energi'!$B$1:$AQ$1,0),FALSE)</f>
        <v>0</v>
      </c>
      <c r="H308">
        <f>VLOOKUP($B308,'Tillförd energi'!$B$1:$AI$700,MATCH(H$1,'Tillförd energi'!$B$1:$AQ$1,0),FALSE)</f>
        <v>0</v>
      </c>
      <c r="I308">
        <f>VLOOKUP($B308,'Tillförd energi'!$B$1:$AI$700,MATCH(I$1,'Tillförd energi'!$B$1:$AQ$1,0),FALSE)</f>
        <v>0</v>
      </c>
      <c r="J308">
        <f>VLOOKUP($B308,'Tillförd energi'!$B$1:$AI$700,MATCH(J$1,'Tillförd energi'!$B$1:$AQ$1,0),FALSE)</f>
        <v>0</v>
      </c>
      <c r="K308">
        <v>0</v>
      </c>
      <c r="L308">
        <f>VLOOKUP($B308,'Tillförd energi'!$B$1:$AI$700,MATCH(L$1,'Tillförd energi'!$B$1:$AQ$1,0),FALSE)</f>
        <v>0</v>
      </c>
      <c r="M308">
        <f>VLOOKUP($B308,'Tillförd energi'!$B$1:$AI$700,MATCH(M$1,'Tillförd energi'!$B$1:$AQ$1,0),FALSE)</f>
        <v>0</v>
      </c>
      <c r="N308">
        <f>VLOOKUP($B308,'Tillförd energi'!$B$1:$AI$700,MATCH(N$1,'Tillförd energi'!$B$1:$AQ$1,0),FALSE)</f>
        <v>0</v>
      </c>
      <c r="O308">
        <f>VLOOKUP($B308,'Tillförd energi'!$B$1:$AI$700,MATCH(O$1,'Tillförd energi'!$B$1:$AQ$1,0),FALSE)</f>
        <v>0</v>
      </c>
      <c r="P308">
        <f>VLOOKUP($B308,'Tillförd energi'!$B$1:$AI$700,MATCH(P$1,'Tillförd energi'!$B$1:$AQ$1,0),FALSE)</f>
        <v>0</v>
      </c>
      <c r="Q308">
        <f>VLOOKUP($B308,'Tillförd energi'!$B$1:$AI$700,MATCH(Q$1,'Tillförd energi'!$B$1:$AQ$1,0),FALSE)</f>
        <v>0</v>
      </c>
      <c r="R308">
        <f>VLOOKUP($B308,'Tillförd energi'!$B$1:$AI$700,MATCH(R$1,'Tillförd energi'!$B$1:$AQ$1,0),FALSE)</f>
        <v>0</v>
      </c>
      <c r="S308">
        <f>VLOOKUP($B308,'Tillförd energi'!$B$1:$AI$700,MATCH(S$1,'Tillförd energi'!$B$1:$AQ$1,0),FALSE)</f>
        <v>0</v>
      </c>
      <c r="T308">
        <f>VLOOKUP($B308,'Tillförd energi'!$B$1:$AI$700,MATCH(T$1,'Tillförd energi'!$B$1:$AQ$1,0),FALSE)</f>
        <v>0</v>
      </c>
      <c r="U308">
        <f>VLOOKUP($B308,'Tillförd energi'!$B$1:$AI$700,MATCH(U$1,'Tillförd energi'!$B$1:$AQ$1,0),FALSE)</f>
        <v>0</v>
      </c>
      <c r="V308">
        <f>VLOOKUP($B308,'Tillförd energi'!$B$1:$AI$700,MATCH(V$1,'Tillförd energi'!$B$1:$AQ$1,0),FALSE)</f>
        <v>0</v>
      </c>
      <c r="W308">
        <f>VLOOKUP($B308,'Tillförd energi'!$B$1:$AI$700,MATCH(W$1,'Tillförd energi'!$B$1:$AQ$1,0),FALSE)</f>
        <v>0</v>
      </c>
      <c r="X308">
        <f>VLOOKUP($B308,'Tillförd energi'!$B$1:$AI$700,MATCH(X$1,'Tillförd energi'!$B$1:$AQ$1,0),FALSE)</f>
        <v>0</v>
      </c>
      <c r="Y308">
        <f>VLOOKUP($B308,'Tillförd energi'!$B$1:$AI$700,MATCH(Y$1,'Tillförd energi'!$B$1:$AQ$1,0),FALSE)</f>
        <v>0</v>
      </c>
      <c r="Z308">
        <f>VLOOKUP($B308,'Tillförd energi'!$B$1:$AI$700,MATCH(Z$1,'Tillförd energi'!$B$1:$AQ$1,0),FALSE)</f>
        <v>0</v>
      </c>
      <c r="AA308">
        <f>VLOOKUP($B308,'Tillförd energi'!$B$1:$AI$700,MATCH(AA$1,'Tillförd energi'!$B$1:$AQ$1,0),FALSE)</f>
        <v>0</v>
      </c>
      <c r="AB308">
        <f>VLOOKUP($B308,'Tillförd energi'!$B$1:$AI$700,MATCH(AB$1,'Tillförd energi'!$B$1:$AQ$1,0),FALSE)</f>
        <v>0</v>
      </c>
      <c r="AC308">
        <f>VLOOKUP($B308,'Tillförd energi'!$B$1:$AI$700,MATCH(AC$1,'Tillförd energi'!$B$1:$AQ$1,0),FALSE)</f>
        <v>0</v>
      </c>
      <c r="AD308">
        <f>VLOOKUP($B308,'Tillförd energi'!$B$1:$AI$700,MATCH(AD$1,'Tillförd energi'!$B$1:$AQ$1,0),FALSE)</f>
        <v>0</v>
      </c>
      <c r="AE308">
        <f>VLOOKUP($B308,'Tillförd energi'!$B$1:$AI$700,MATCH(AE$1,'Tillförd energi'!$B$1:$AQ$1,0),FALSE)</f>
        <v>0</v>
      </c>
      <c r="AF308">
        <f>VLOOKUP($B308,'Tillförd energi'!$B$1:$AI$700,MATCH(AF$1,'Tillförd energi'!$B$1:$AQ$1,0),FALSE)</f>
        <v>9.42</v>
      </c>
      <c r="AG308">
        <f>IFERROR(VLOOKUP(B308,Miljö!$B$1:$AC$550,MATCH("Köpt mängd produktionsspecifik fjärrvärme:",Miljö!$B$1:$AC$1,0),FALSE)/1,0)</f>
        <v>359.61700000000002</v>
      </c>
      <c r="AI308">
        <f t="shared" si="77"/>
        <v>9.42</v>
      </c>
      <c r="AJ308">
        <f t="shared" si="78"/>
        <v>369.03700000000003</v>
      </c>
      <c r="AK308">
        <f>IF(ISERROR(1/VLOOKUP($B308,Leveranser!$B$1:$S$500,MATCH("såld värme (gwh)",Leveranser!$B$1:$S$1,0),FALSE)),"",VLOOKUP($B308,Leveranser!$B$1:$S$500,MATCH("såld värme (gwh)",Leveranser!$B$1:$S$1,0),FALSE))</f>
        <v>314</v>
      </c>
      <c r="AL308">
        <f>VLOOKUP($B308,Leveranser!$B$1:$Y$500,MATCH("Totalt såld fjärrvärme till andra fjärrvärmeföretag",Leveranser!$B$1:$AA$1,0),FALSE)</f>
        <v>0</v>
      </c>
      <c r="AM308">
        <f>IF(ISERROR(1/VLOOKUP($B308,Miljö!$B$1:$S$500,MATCH("Såld mängd produktionsspecifik fjärrvärme (GWh)",Miljö!$B$1:$R$1,0),FALSE)),0,VLOOKUP($B308,Miljö!$B$1:$S$500,MATCH("Såld mängd produktionsspecifik fjärrvärme (GWh)",Miljö!$B$1:$R$1,0),FALSE))</f>
        <v>0</v>
      </c>
      <c r="AN308" s="195">
        <f t="shared" si="79"/>
        <v>0.85086319257960574</v>
      </c>
      <c r="AP308" t="str">
        <f>IFERROR(VLOOKUP($B308,Miljövärden!$B$2:$H$550,7,FALSE),"Nej, saknas")</f>
        <v>Ja</v>
      </c>
      <c r="AQ308" t="str">
        <f>IFERROR(VLOOKUP($B308,Miljövärden!$B$2:$H$550,6,FALSE),"Nej, saknas")</f>
        <v>Nej</v>
      </c>
      <c r="AU308">
        <f t="shared" si="80"/>
        <v>9.42</v>
      </c>
      <c r="AV308">
        <f t="shared" si="81"/>
        <v>0</v>
      </c>
      <c r="AW308">
        <f t="shared" si="82"/>
        <v>0</v>
      </c>
      <c r="AX308">
        <f t="shared" si="83"/>
        <v>0</v>
      </c>
      <c r="AZ308">
        <f t="shared" si="84"/>
        <v>0</v>
      </c>
      <c r="BC308">
        <f t="shared" si="85"/>
        <v>0</v>
      </c>
      <c r="BD308">
        <f t="shared" si="86"/>
        <v>0</v>
      </c>
      <c r="BE308">
        <f t="shared" si="87"/>
        <v>0</v>
      </c>
      <c r="BF308">
        <f t="shared" si="88"/>
        <v>0</v>
      </c>
      <c r="BG308">
        <f t="shared" si="89"/>
        <v>369.03700000000003</v>
      </c>
      <c r="BH308">
        <f t="shared" si="90"/>
        <v>369.03700000000003</v>
      </c>
      <c r="BJ308" s="195">
        <f t="shared" si="91"/>
        <v>0</v>
      </c>
      <c r="BK308" s="195">
        <f t="shared" si="92"/>
        <v>0</v>
      </c>
      <c r="BL308" s="195">
        <f t="shared" si="93"/>
        <v>0</v>
      </c>
      <c r="BM308" s="195">
        <f t="shared" si="94"/>
        <v>0</v>
      </c>
      <c r="BN308" s="195">
        <f t="shared" si="95"/>
        <v>1</v>
      </c>
    </row>
    <row r="309" spans="1:66" x14ac:dyDescent="0.25">
      <c r="A309" s="2" t="s">
        <v>474</v>
      </c>
      <c r="B309" s="2" t="s">
        <v>9</v>
      </c>
      <c r="C309">
        <f>VLOOKUP($B309,'Tillförd energi'!$B$1:$AI$700,MATCH(C$1,'Tillförd energi'!$B$1:$AQ$1,0),FALSE)</f>
        <v>0</v>
      </c>
      <c r="D309">
        <f>VLOOKUP($B309,'Tillförd energi'!$B$1:$AI$700,MATCH(D$1,'Tillförd energi'!$B$1:$AQ$1,0),FALSE)</f>
        <v>0</v>
      </c>
      <c r="E309">
        <f>VLOOKUP($B309,'Tillförd energi'!$B$1:$AI$700,MATCH(E$1,'Tillförd energi'!$B$1:$AQ$1,0),FALSE)</f>
        <v>0</v>
      </c>
      <c r="F309">
        <f>VLOOKUP($B309,'Tillförd energi'!$B$1:$AI$700,MATCH(F$1,'Tillförd energi'!$B$1:$AQ$1,0),FALSE)</f>
        <v>0</v>
      </c>
      <c r="G309">
        <f>VLOOKUP($B309,'Tillförd energi'!$B$1:$AI$700,MATCH(G$1,'Tillförd energi'!$B$1:$AQ$1,0),FALSE)</f>
        <v>0</v>
      </c>
      <c r="H309">
        <f>VLOOKUP($B309,'Tillförd energi'!$B$1:$AI$700,MATCH(H$1,'Tillförd energi'!$B$1:$AQ$1,0),FALSE)</f>
        <v>0</v>
      </c>
      <c r="I309">
        <f>VLOOKUP($B309,'Tillförd energi'!$B$1:$AI$700,MATCH(I$1,'Tillförd energi'!$B$1:$AQ$1,0),FALSE)</f>
        <v>0</v>
      </c>
      <c r="J309">
        <f>VLOOKUP($B309,'Tillförd energi'!$B$1:$AI$700,MATCH(J$1,'Tillförd energi'!$B$1:$AQ$1,0),FALSE)</f>
        <v>0</v>
      </c>
      <c r="K309">
        <v>0</v>
      </c>
      <c r="L309">
        <f>VLOOKUP($B309,'Tillförd energi'!$B$1:$AI$700,MATCH(L$1,'Tillförd energi'!$B$1:$AQ$1,0),FALSE)</f>
        <v>0</v>
      </c>
      <c r="M309">
        <f>VLOOKUP($B309,'Tillförd energi'!$B$1:$AI$700,MATCH(M$1,'Tillförd energi'!$B$1:$AQ$1,0),FALSE)</f>
        <v>0</v>
      </c>
      <c r="N309">
        <f>VLOOKUP($B309,'Tillförd energi'!$B$1:$AI$700,MATCH(N$1,'Tillförd energi'!$B$1:$AQ$1,0),FALSE)</f>
        <v>0</v>
      </c>
      <c r="O309">
        <f>VLOOKUP($B309,'Tillförd energi'!$B$1:$AI$700,MATCH(O$1,'Tillförd energi'!$B$1:$AQ$1,0),FALSE)</f>
        <v>0</v>
      </c>
      <c r="P309">
        <f>VLOOKUP($B309,'Tillförd energi'!$B$1:$AI$700,MATCH(P$1,'Tillförd energi'!$B$1:$AQ$1,0),FALSE)</f>
        <v>0</v>
      </c>
      <c r="Q309">
        <f>VLOOKUP($B309,'Tillförd energi'!$B$1:$AI$700,MATCH(Q$1,'Tillförd energi'!$B$1:$AQ$1,0),FALSE)</f>
        <v>0</v>
      </c>
      <c r="R309">
        <f>VLOOKUP($B309,'Tillförd energi'!$B$1:$AI$700,MATCH(R$1,'Tillförd energi'!$B$1:$AQ$1,0),FALSE)</f>
        <v>0</v>
      </c>
      <c r="S309">
        <f>VLOOKUP($B309,'Tillförd energi'!$B$1:$AI$700,MATCH(S$1,'Tillförd energi'!$B$1:$AQ$1,0),FALSE)</f>
        <v>0</v>
      </c>
      <c r="T309">
        <f>VLOOKUP($B309,'Tillförd energi'!$B$1:$AI$700,MATCH(T$1,'Tillförd energi'!$B$1:$AQ$1,0),FALSE)</f>
        <v>0</v>
      </c>
      <c r="U309">
        <f>VLOOKUP($B309,'Tillförd energi'!$B$1:$AI$700,MATCH(U$1,'Tillförd energi'!$B$1:$AQ$1,0),FALSE)</f>
        <v>0</v>
      </c>
      <c r="V309">
        <f>VLOOKUP($B309,'Tillförd energi'!$B$1:$AI$700,MATCH(V$1,'Tillförd energi'!$B$1:$AQ$1,0),FALSE)</f>
        <v>0</v>
      </c>
      <c r="W309">
        <f>VLOOKUP($B309,'Tillförd energi'!$B$1:$AI$700,MATCH(W$1,'Tillförd energi'!$B$1:$AQ$1,0),FALSE)</f>
        <v>0</v>
      </c>
      <c r="X309">
        <f>VLOOKUP($B309,'Tillförd energi'!$B$1:$AI$700,MATCH(X$1,'Tillförd energi'!$B$1:$AQ$1,0),FALSE)</f>
        <v>0</v>
      </c>
      <c r="Y309">
        <f>VLOOKUP($B309,'Tillförd energi'!$B$1:$AI$700,MATCH(Y$1,'Tillförd energi'!$B$1:$AQ$1,0),FALSE)</f>
        <v>0</v>
      </c>
      <c r="Z309">
        <f>VLOOKUP($B309,'Tillförd energi'!$B$1:$AI$700,MATCH(Z$1,'Tillförd energi'!$B$1:$AQ$1,0),FALSE)</f>
        <v>0</v>
      </c>
      <c r="AA309">
        <f>VLOOKUP($B309,'Tillförd energi'!$B$1:$AI$700,MATCH(AA$1,'Tillförd energi'!$B$1:$AQ$1,0),FALSE)</f>
        <v>0</v>
      </c>
      <c r="AB309">
        <f>VLOOKUP($B309,'Tillförd energi'!$B$1:$AI$700,MATCH(AB$1,'Tillförd energi'!$B$1:$AQ$1,0),FALSE)</f>
        <v>0</v>
      </c>
      <c r="AC309">
        <f>VLOOKUP($B309,'Tillförd energi'!$B$1:$AI$700,MATCH(AC$1,'Tillförd energi'!$B$1:$AQ$1,0),FALSE)</f>
        <v>0</v>
      </c>
      <c r="AD309">
        <f>VLOOKUP($B309,'Tillförd energi'!$B$1:$AI$700,MATCH(AD$1,'Tillförd energi'!$B$1:$AQ$1,0),FALSE)</f>
        <v>0</v>
      </c>
      <c r="AE309">
        <f>VLOOKUP($B309,'Tillförd energi'!$B$1:$AI$700,MATCH(AE$1,'Tillförd energi'!$B$1:$AQ$1,0),FALSE)</f>
        <v>0</v>
      </c>
      <c r="AF309">
        <f>VLOOKUP($B309,'Tillförd energi'!$B$1:$AI$700,MATCH(AF$1,'Tillförd energi'!$B$1:$AQ$1,0),FALSE)</f>
        <v>0</v>
      </c>
      <c r="AG309">
        <f>IFERROR(VLOOKUP(B309,Miljö!$B$1:$AC$550,MATCH("Köpt mängd produktionsspecifik fjärrvärme:",Miljö!$B$1:$AC$1,0),FALSE)/1,0)</f>
        <v>0</v>
      </c>
      <c r="AI309">
        <f t="shared" si="77"/>
        <v>0</v>
      </c>
      <c r="AJ309">
        <f t="shared" si="78"/>
        <v>0</v>
      </c>
      <c r="AK309" t="str">
        <f>IF(ISERROR(1/VLOOKUP($B309,Leveranser!$B$1:$S$500,MATCH("såld värme (gwh)",Leveranser!$B$1:$S$1,0),FALSE)),"",VLOOKUP($B309,Leveranser!$B$1:$S$500,MATCH("såld värme (gwh)",Leveranser!$B$1:$S$1,0),FALSE))</f>
        <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195" t="str">
        <f t="shared" si="79"/>
        <v/>
      </c>
      <c r="AP309" t="str">
        <f>IFERROR(VLOOKUP($B309,Miljövärden!$B$2:$H$550,7,FALSE),"Nej, saknas")</f>
        <v>Nej</v>
      </c>
      <c r="AQ309" t="str">
        <f>IFERROR(VLOOKUP($B309,Miljövärden!$B$2:$H$550,6,FALSE),"Nej, saknas")</f>
        <v>Nej</v>
      </c>
      <c r="AU309">
        <f t="shared" si="80"/>
        <v>0</v>
      </c>
      <c r="AV309">
        <f t="shared" si="81"/>
        <v>0</v>
      </c>
      <c r="AW309">
        <f t="shared" si="82"/>
        <v>0</v>
      </c>
      <c r="AX309">
        <f t="shared" si="83"/>
        <v>0</v>
      </c>
      <c r="AZ309">
        <f t="shared" si="84"/>
        <v>0</v>
      </c>
      <c r="BC309">
        <f t="shared" si="85"/>
        <v>0</v>
      </c>
      <c r="BD309">
        <f t="shared" si="86"/>
        <v>0</v>
      </c>
      <c r="BE309">
        <f t="shared" si="87"/>
        <v>0</v>
      </c>
      <c r="BF309">
        <f t="shared" si="88"/>
        <v>0</v>
      </c>
      <c r="BG309">
        <f t="shared" si="89"/>
        <v>0</v>
      </c>
      <c r="BH309">
        <f t="shared" si="90"/>
        <v>0</v>
      </c>
      <c r="BJ309" s="195" t="e">
        <f t="shared" si="91"/>
        <v>#DIV/0!</v>
      </c>
      <c r="BK309" s="195" t="e">
        <f t="shared" si="92"/>
        <v>#DIV/0!</v>
      </c>
      <c r="BL309" s="195" t="e">
        <f t="shared" si="93"/>
        <v>#DIV/0!</v>
      </c>
      <c r="BM309" s="195" t="e">
        <f t="shared" si="94"/>
        <v>#DIV/0!</v>
      </c>
      <c r="BN309" s="195" t="e">
        <f t="shared" si="95"/>
        <v>#DIV/0!</v>
      </c>
    </row>
    <row r="310" spans="1:66" x14ac:dyDescent="0.25">
      <c r="A310" s="2" t="s">
        <v>474</v>
      </c>
      <c r="B310" s="2" t="s">
        <v>475</v>
      </c>
      <c r="C310">
        <f>VLOOKUP($B310,'Tillförd energi'!$B$1:$AI$700,MATCH(C$1,'Tillförd energi'!$B$1:$AQ$1,0),FALSE)</f>
        <v>0</v>
      </c>
      <c r="D310">
        <f>VLOOKUP($B310,'Tillförd energi'!$B$1:$AI$700,MATCH(D$1,'Tillförd energi'!$B$1:$AQ$1,0),FALSE)</f>
        <v>0</v>
      </c>
      <c r="E310">
        <f>VLOOKUP($B310,'Tillförd energi'!$B$1:$AI$700,MATCH(E$1,'Tillförd energi'!$B$1:$AQ$1,0),FALSE)</f>
        <v>0</v>
      </c>
      <c r="F310">
        <f>VLOOKUP($B310,'Tillförd energi'!$B$1:$AI$700,MATCH(F$1,'Tillförd energi'!$B$1:$AQ$1,0),FALSE)</f>
        <v>0</v>
      </c>
      <c r="G310">
        <f>VLOOKUP($B310,'Tillförd energi'!$B$1:$AI$700,MATCH(G$1,'Tillförd energi'!$B$1:$AQ$1,0),FALSE)</f>
        <v>0</v>
      </c>
      <c r="H310">
        <f>VLOOKUP($B310,'Tillförd energi'!$B$1:$AI$700,MATCH(H$1,'Tillförd energi'!$B$1:$AQ$1,0),FALSE)</f>
        <v>0</v>
      </c>
      <c r="I310">
        <f>VLOOKUP($B310,'Tillförd energi'!$B$1:$AI$700,MATCH(I$1,'Tillförd energi'!$B$1:$AQ$1,0),FALSE)</f>
        <v>0</v>
      </c>
      <c r="J310">
        <f>VLOOKUP($B310,'Tillförd energi'!$B$1:$AI$700,MATCH(J$1,'Tillförd energi'!$B$1:$AQ$1,0),FALSE)</f>
        <v>0</v>
      </c>
      <c r="K310">
        <v>0</v>
      </c>
      <c r="L310">
        <f>VLOOKUP($B310,'Tillförd energi'!$B$1:$AI$700,MATCH(L$1,'Tillförd energi'!$B$1:$AQ$1,0),FALSE)</f>
        <v>0</v>
      </c>
      <c r="M310">
        <f>VLOOKUP($B310,'Tillförd energi'!$B$1:$AI$700,MATCH(M$1,'Tillförd energi'!$B$1:$AQ$1,0),FALSE)</f>
        <v>0</v>
      </c>
      <c r="N310">
        <f>VLOOKUP($B310,'Tillförd energi'!$B$1:$AI$700,MATCH(N$1,'Tillförd energi'!$B$1:$AQ$1,0),FALSE)</f>
        <v>0</v>
      </c>
      <c r="O310">
        <f>VLOOKUP($B310,'Tillförd energi'!$B$1:$AI$700,MATCH(O$1,'Tillförd energi'!$B$1:$AQ$1,0),FALSE)</f>
        <v>0</v>
      </c>
      <c r="P310">
        <f>VLOOKUP($B310,'Tillförd energi'!$B$1:$AI$700,MATCH(P$1,'Tillförd energi'!$B$1:$AQ$1,0),FALSE)</f>
        <v>0</v>
      </c>
      <c r="Q310">
        <f>VLOOKUP($B310,'Tillförd energi'!$B$1:$AI$700,MATCH(Q$1,'Tillförd energi'!$B$1:$AQ$1,0),FALSE)</f>
        <v>0</v>
      </c>
      <c r="R310">
        <f>VLOOKUP($B310,'Tillförd energi'!$B$1:$AI$700,MATCH(R$1,'Tillförd energi'!$B$1:$AQ$1,0),FALSE)</f>
        <v>0</v>
      </c>
      <c r="S310">
        <f>VLOOKUP($B310,'Tillförd energi'!$B$1:$AI$700,MATCH(S$1,'Tillförd energi'!$B$1:$AQ$1,0),FALSE)</f>
        <v>0</v>
      </c>
      <c r="T310">
        <f>VLOOKUP($B310,'Tillförd energi'!$B$1:$AI$700,MATCH(T$1,'Tillförd energi'!$B$1:$AQ$1,0),FALSE)</f>
        <v>0</v>
      </c>
      <c r="U310">
        <f>VLOOKUP($B310,'Tillförd energi'!$B$1:$AI$700,MATCH(U$1,'Tillförd energi'!$B$1:$AQ$1,0),FALSE)</f>
        <v>0</v>
      </c>
      <c r="V310">
        <f>VLOOKUP($B310,'Tillförd energi'!$B$1:$AI$700,MATCH(V$1,'Tillförd energi'!$B$1:$AQ$1,0),FALSE)</f>
        <v>0</v>
      </c>
      <c r="W310">
        <f>VLOOKUP($B310,'Tillförd energi'!$B$1:$AI$700,MATCH(W$1,'Tillförd energi'!$B$1:$AQ$1,0),FALSE)</f>
        <v>0</v>
      </c>
      <c r="X310">
        <f>VLOOKUP($B310,'Tillförd energi'!$B$1:$AI$700,MATCH(X$1,'Tillförd energi'!$B$1:$AQ$1,0),FALSE)</f>
        <v>0</v>
      </c>
      <c r="Y310">
        <f>VLOOKUP($B310,'Tillförd energi'!$B$1:$AI$700,MATCH(Y$1,'Tillförd energi'!$B$1:$AQ$1,0),FALSE)</f>
        <v>0</v>
      </c>
      <c r="Z310">
        <f>VLOOKUP($B310,'Tillförd energi'!$B$1:$AI$700,MATCH(Z$1,'Tillförd energi'!$B$1:$AQ$1,0),FALSE)</f>
        <v>0</v>
      </c>
      <c r="AA310">
        <f>VLOOKUP($B310,'Tillförd energi'!$B$1:$AI$700,MATCH(AA$1,'Tillförd energi'!$B$1:$AQ$1,0),FALSE)</f>
        <v>0</v>
      </c>
      <c r="AB310">
        <f>VLOOKUP($B310,'Tillförd energi'!$B$1:$AI$700,MATCH(AB$1,'Tillförd energi'!$B$1:$AQ$1,0),FALSE)</f>
        <v>0</v>
      </c>
      <c r="AC310">
        <f>VLOOKUP($B310,'Tillförd energi'!$B$1:$AI$700,MATCH(AC$1,'Tillförd energi'!$B$1:$AQ$1,0),FALSE)</f>
        <v>0</v>
      </c>
      <c r="AD310">
        <f>VLOOKUP($B310,'Tillförd energi'!$B$1:$AI$700,MATCH(AD$1,'Tillförd energi'!$B$1:$AQ$1,0),FALSE)</f>
        <v>0</v>
      </c>
      <c r="AE310">
        <f>VLOOKUP($B310,'Tillförd energi'!$B$1:$AI$700,MATCH(AE$1,'Tillförd energi'!$B$1:$AQ$1,0),FALSE)</f>
        <v>0</v>
      </c>
      <c r="AF310">
        <f>VLOOKUP($B310,'Tillförd energi'!$B$1:$AI$700,MATCH(AF$1,'Tillförd energi'!$B$1:$AQ$1,0),FALSE)</f>
        <v>0</v>
      </c>
      <c r="AG310">
        <f>IFERROR(VLOOKUP(B310,Miljö!$B$1:$AC$550,MATCH("Köpt mängd produktionsspecifik fjärrvärme:",Miljö!$B$1:$AC$1,0),FALSE)/1,0)</f>
        <v>0</v>
      </c>
      <c r="AI310">
        <f t="shared" si="77"/>
        <v>0</v>
      </c>
      <c r="AJ310">
        <f t="shared" si="78"/>
        <v>0</v>
      </c>
      <c r="AK310" t="str">
        <f>IF(ISERROR(1/VLOOKUP($B310,Leveranser!$B$1:$S$500,MATCH("såld värme (gwh)",Leveranser!$B$1:$S$1,0),FALSE)),"",VLOOKUP($B310,Leveranser!$B$1:$S$500,MATCH("såld värme (gwh)",Leveranser!$B$1:$S$1,0),FALSE))</f>
        <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195" t="str">
        <f t="shared" si="79"/>
        <v/>
      </c>
      <c r="AP310" t="str">
        <f>IFERROR(VLOOKUP($B310,Miljövärden!$B$2:$H$550,7,FALSE),"Nej, saknas")</f>
        <v>Nej</v>
      </c>
      <c r="AQ310" t="str">
        <f>IFERROR(VLOOKUP($B310,Miljövärden!$B$2:$H$550,6,FALSE),"Nej, saknas")</f>
        <v>Nej</v>
      </c>
      <c r="AU310">
        <f t="shared" si="80"/>
        <v>0</v>
      </c>
      <c r="AV310">
        <f t="shared" si="81"/>
        <v>0</v>
      </c>
      <c r="AW310">
        <f t="shared" si="82"/>
        <v>0</v>
      </c>
      <c r="AX310">
        <f t="shared" si="83"/>
        <v>0</v>
      </c>
      <c r="AZ310">
        <f t="shared" si="84"/>
        <v>0</v>
      </c>
      <c r="BC310">
        <f t="shared" si="85"/>
        <v>0</v>
      </c>
      <c r="BD310">
        <f t="shared" si="86"/>
        <v>0</v>
      </c>
      <c r="BE310">
        <f t="shared" si="87"/>
        <v>0</v>
      </c>
      <c r="BF310">
        <f t="shared" si="88"/>
        <v>0</v>
      </c>
      <c r="BG310">
        <f t="shared" si="89"/>
        <v>0</v>
      </c>
      <c r="BH310">
        <f t="shared" si="90"/>
        <v>0</v>
      </c>
      <c r="BJ310" s="195" t="e">
        <f t="shared" si="91"/>
        <v>#DIV/0!</v>
      </c>
      <c r="BK310" s="195" t="e">
        <f t="shared" si="92"/>
        <v>#DIV/0!</v>
      </c>
      <c r="BL310" s="195" t="e">
        <f t="shared" si="93"/>
        <v>#DIV/0!</v>
      </c>
      <c r="BM310" s="195" t="e">
        <f t="shared" si="94"/>
        <v>#DIV/0!</v>
      </c>
      <c r="BN310" s="195" t="e">
        <f t="shared" si="95"/>
        <v>#DIV/0!</v>
      </c>
    </row>
    <row r="311" spans="1:66" x14ac:dyDescent="0.25">
      <c r="A311" s="2" t="s">
        <v>474</v>
      </c>
      <c r="B311" s="2" t="s">
        <v>476</v>
      </c>
      <c r="C311">
        <f>VLOOKUP($B311,'Tillförd energi'!$B$1:$AI$700,MATCH(C$1,'Tillförd energi'!$B$1:$AQ$1,0),FALSE)</f>
        <v>0</v>
      </c>
      <c r="D311">
        <f>VLOOKUP($B311,'Tillförd energi'!$B$1:$AI$700,MATCH(D$1,'Tillförd energi'!$B$1:$AQ$1,0),FALSE)</f>
        <v>0</v>
      </c>
      <c r="E311">
        <f>VLOOKUP($B311,'Tillförd energi'!$B$1:$AI$700,MATCH(E$1,'Tillförd energi'!$B$1:$AQ$1,0),FALSE)</f>
        <v>0</v>
      </c>
      <c r="F311">
        <f>VLOOKUP($B311,'Tillförd energi'!$B$1:$AI$700,MATCH(F$1,'Tillförd energi'!$B$1:$AQ$1,0),FALSE)</f>
        <v>0</v>
      </c>
      <c r="G311">
        <f>VLOOKUP($B311,'Tillförd energi'!$B$1:$AI$700,MATCH(G$1,'Tillförd energi'!$B$1:$AQ$1,0),FALSE)</f>
        <v>0</v>
      </c>
      <c r="H311">
        <f>VLOOKUP($B311,'Tillförd energi'!$B$1:$AI$700,MATCH(H$1,'Tillförd energi'!$B$1:$AQ$1,0),FALSE)</f>
        <v>0</v>
      </c>
      <c r="I311">
        <f>VLOOKUP($B311,'Tillförd energi'!$B$1:$AI$700,MATCH(I$1,'Tillförd energi'!$B$1:$AQ$1,0),FALSE)</f>
        <v>0</v>
      </c>
      <c r="J311">
        <f>VLOOKUP($B311,'Tillförd energi'!$B$1:$AI$700,MATCH(J$1,'Tillförd energi'!$B$1:$AQ$1,0),FALSE)</f>
        <v>0</v>
      </c>
      <c r="K311">
        <v>0</v>
      </c>
      <c r="L311">
        <f>VLOOKUP($B311,'Tillförd energi'!$B$1:$AI$700,MATCH(L$1,'Tillförd energi'!$B$1:$AQ$1,0),FALSE)</f>
        <v>0</v>
      </c>
      <c r="M311">
        <f>VLOOKUP($B311,'Tillförd energi'!$B$1:$AI$700,MATCH(M$1,'Tillförd energi'!$B$1:$AQ$1,0),FALSE)</f>
        <v>0</v>
      </c>
      <c r="N311">
        <f>VLOOKUP($B311,'Tillförd energi'!$B$1:$AI$700,MATCH(N$1,'Tillförd energi'!$B$1:$AQ$1,0),FALSE)</f>
        <v>0</v>
      </c>
      <c r="O311">
        <f>VLOOKUP($B311,'Tillförd energi'!$B$1:$AI$700,MATCH(O$1,'Tillförd energi'!$B$1:$AQ$1,0),FALSE)</f>
        <v>0</v>
      </c>
      <c r="P311">
        <f>VLOOKUP($B311,'Tillförd energi'!$B$1:$AI$700,MATCH(P$1,'Tillförd energi'!$B$1:$AQ$1,0),FALSE)</f>
        <v>0</v>
      </c>
      <c r="Q311">
        <f>VLOOKUP($B311,'Tillförd energi'!$B$1:$AI$700,MATCH(Q$1,'Tillförd energi'!$B$1:$AQ$1,0),FALSE)</f>
        <v>0</v>
      </c>
      <c r="R311">
        <f>VLOOKUP($B311,'Tillförd energi'!$B$1:$AI$700,MATCH(R$1,'Tillförd energi'!$B$1:$AQ$1,0),FALSE)</f>
        <v>0</v>
      </c>
      <c r="S311">
        <f>VLOOKUP($B311,'Tillförd energi'!$B$1:$AI$700,MATCH(S$1,'Tillförd energi'!$B$1:$AQ$1,0),FALSE)</f>
        <v>0</v>
      </c>
      <c r="T311">
        <f>VLOOKUP($B311,'Tillförd energi'!$B$1:$AI$700,MATCH(T$1,'Tillförd energi'!$B$1:$AQ$1,0),FALSE)</f>
        <v>0</v>
      </c>
      <c r="U311">
        <f>VLOOKUP($B311,'Tillförd energi'!$B$1:$AI$700,MATCH(U$1,'Tillförd energi'!$B$1:$AQ$1,0),FALSE)</f>
        <v>0</v>
      </c>
      <c r="V311">
        <f>VLOOKUP($B311,'Tillförd energi'!$B$1:$AI$700,MATCH(V$1,'Tillförd energi'!$B$1:$AQ$1,0),FALSE)</f>
        <v>0</v>
      </c>
      <c r="W311">
        <f>VLOOKUP($B311,'Tillförd energi'!$B$1:$AI$700,MATCH(W$1,'Tillförd energi'!$B$1:$AQ$1,0),FALSE)</f>
        <v>0</v>
      </c>
      <c r="X311">
        <f>VLOOKUP($B311,'Tillförd energi'!$B$1:$AI$700,MATCH(X$1,'Tillförd energi'!$B$1:$AQ$1,0),FALSE)</f>
        <v>0</v>
      </c>
      <c r="Y311">
        <f>VLOOKUP($B311,'Tillförd energi'!$B$1:$AI$700,MATCH(Y$1,'Tillförd energi'!$B$1:$AQ$1,0),FALSE)</f>
        <v>0</v>
      </c>
      <c r="Z311">
        <f>VLOOKUP($B311,'Tillförd energi'!$B$1:$AI$700,MATCH(Z$1,'Tillförd energi'!$B$1:$AQ$1,0),FALSE)</f>
        <v>0</v>
      </c>
      <c r="AA311">
        <f>VLOOKUP($B311,'Tillförd energi'!$B$1:$AI$700,MATCH(AA$1,'Tillförd energi'!$B$1:$AQ$1,0),FALSE)</f>
        <v>0</v>
      </c>
      <c r="AB311">
        <f>VLOOKUP($B311,'Tillförd energi'!$B$1:$AI$700,MATCH(AB$1,'Tillförd energi'!$B$1:$AQ$1,0),FALSE)</f>
        <v>0</v>
      </c>
      <c r="AC311">
        <f>VLOOKUP($B311,'Tillförd energi'!$B$1:$AI$700,MATCH(AC$1,'Tillförd energi'!$B$1:$AQ$1,0),FALSE)</f>
        <v>0</v>
      </c>
      <c r="AD311">
        <f>VLOOKUP($B311,'Tillförd energi'!$B$1:$AI$700,MATCH(AD$1,'Tillförd energi'!$B$1:$AQ$1,0),FALSE)</f>
        <v>0</v>
      </c>
      <c r="AE311">
        <f>VLOOKUP($B311,'Tillförd energi'!$B$1:$AI$700,MATCH(AE$1,'Tillförd energi'!$B$1:$AQ$1,0),FALSE)</f>
        <v>0</v>
      </c>
      <c r="AF311">
        <f>VLOOKUP($B311,'Tillförd energi'!$B$1:$AI$700,MATCH(AF$1,'Tillförd energi'!$B$1:$AQ$1,0),FALSE)</f>
        <v>0</v>
      </c>
      <c r="AG311">
        <f>IFERROR(VLOOKUP(B311,Miljö!$B$1:$AC$550,MATCH("Köpt mängd produktionsspecifik fjärrvärme:",Miljö!$B$1:$AC$1,0),FALSE)/1,0)</f>
        <v>0</v>
      </c>
      <c r="AI311">
        <f t="shared" si="77"/>
        <v>0</v>
      </c>
      <c r="AJ311">
        <f t="shared" si="78"/>
        <v>0</v>
      </c>
      <c r="AK311" t="str">
        <f>IF(ISERROR(1/VLOOKUP($B311,Leveranser!$B$1:$S$500,MATCH("såld värme (gwh)",Leveranser!$B$1:$S$1,0),FALSE)),"",VLOOKUP($B311,Leveranser!$B$1:$S$500,MATCH("såld värme (gwh)",Leveranser!$B$1:$S$1,0),FALSE))</f>
        <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195" t="str">
        <f t="shared" si="79"/>
        <v/>
      </c>
      <c r="AP311" t="str">
        <f>IFERROR(VLOOKUP($B311,Miljövärden!$B$2:$H$550,7,FALSE),"Nej, saknas")</f>
        <v>Nej</v>
      </c>
      <c r="AQ311" t="str">
        <f>IFERROR(VLOOKUP($B311,Miljövärden!$B$2:$H$550,6,FALSE),"Nej, saknas")</f>
        <v>Nej</v>
      </c>
      <c r="AU311">
        <f t="shared" si="80"/>
        <v>0</v>
      </c>
      <c r="AV311">
        <f t="shared" si="81"/>
        <v>0</v>
      </c>
      <c r="AW311">
        <f t="shared" si="82"/>
        <v>0</v>
      </c>
      <c r="AX311">
        <f t="shared" si="83"/>
        <v>0</v>
      </c>
      <c r="AZ311">
        <f t="shared" si="84"/>
        <v>0</v>
      </c>
      <c r="BC311">
        <f t="shared" si="85"/>
        <v>0</v>
      </c>
      <c r="BD311">
        <f t="shared" si="86"/>
        <v>0</v>
      </c>
      <c r="BE311">
        <f t="shared" si="87"/>
        <v>0</v>
      </c>
      <c r="BF311">
        <f t="shared" si="88"/>
        <v>0</v>
      </c>
      <c r="BG311">
        <f t="shared" si="89"/>
        <v>0</v>
      </c>
      <c r="BH311">
        <f t="shared" si="90"/>
        <v>0</v>
      </c>
      <c r="BJ311" s="195" t="e">
        <f t="shared" si="91"/>
        <v>#DIV/0!</v>
      </c>
      <c r="BK311" s="195" t="e">
        <f t="shared" si="92"/>
        <v>#DIV/0!</v>
      </c>
      <c r="BL311" s="195" t="e">
        <f t="shared" si="93"/>
        <v>#DIV/0!</v>
      </c>
      <c r="BM311" s="195" t="e">
        <f t="shared" si="94"/>
        <v>#DIV/0!</v>
      </c>
      <c r="BN311" s="195" t="e">
        <f t="shared" si="95"/>
        <v>#DIV/0!</v>
      </c>
    </row>
    <row r="312" spans="1:66" x14ac:dyDescent="0.25">
      <c r="A312" s="2" t="s">
        <v>474</v>
      </c>
      <c r="B312" s="2" t="s">
        <v>12</v>
      </c>
      <c r="C312">
        <f>VLOOKUP($B312,'Tillförd energi'!$B$1:$AI$700,MATCH(C$1,'Tillförd energi'!$B$1:$AQ$1,0),FALSE)</f>
        <v>0</v>
      </c>
      <c r="D312">
        <f>VLOOKUP($B312,'Tillförd energi'!$B$1:$AI$700,MATCH(D$1,'Tillförd energi'!$B$1:$AQ$1,0),FALSE)</f>
        <v>0</v>
      </c>
      <c r="E312">
        <f>VLOOKUP($B312,'Tillförd energi'!$B$1:$AI$700,MATCH(E$1,'Tillförd energi'!$B$1:$AQ$1,0),FALSE)</f>
        <v>0</v>
      </c>
      <c r="F312">
        <f>VLOOKUP($B312,'Tillförd energi'!$B$1:$AI$700,MATCH(F$1,'Tillförd energi'!$B$1:$AQ$1,0),FALSE)</f>
        <v>0</v>
      </c>
      <c r="G312">
        <f>VLOOKUP($B312,'Tillförd energi'!$B$1:$AI$700,MATCH(G$1,'Tillförd energi'!$B$1:$AQ$1,0),FALSE)</f>
        <v>0</v>
      </c>
      <c r="H312">
        <f>VLOOKUP($B312,'Tillförd energi'!$B$1:$AI$700,MATCH(H$1,'Tillförd energi'!$B$1:$AQ$1,0),FALSE)</f>
        <v>0</v>
      </c>
      <c r="I312">
        <f>VLOOKUP($B312,'Tillförd energi'!$B$1:$AI$700,MATCH(I$1,'Tillförd energi'!$B$1:$AQ$1,0),FALSE)</f>
        <v>0</v>
      </c>
      <c r="J312">
        <f>VLOOKUP($B312,'Tillförd energi'!$B$1:$AI$700,MATCH(J$1,'Tillförd energi'!$B$1:$AQ$1,0),FALSE)</f>
        <v>0</v>
      </c>
      <c r="K312">
        <v>0</v>
      </c>
      <c r="L312">
        <f>VLOOKUP($B312,'Tillförd energi'!$B$1:$AI$700,MATCH(L$1,'Tillförd energi'!$B$1:$AQ$1,0),FALSE)</f>
        <v>0</v>
      </c>
      <c r="M312">
        <f>VLOOKUP($B312,'Tillförd energi'!$B$1:$AI$700,MATCH(M$1,'Tillförd energi'!$B$1:$AQ$1,0),FALSE)</f>
        <v>0</v>
      </c>
      <c r="N312">
        <f>VLOOKUP($B312,'Tillförd energi'!$B$1:$AI$700,MATCH(N$1,'Tillförd energi'!$B$1:$AQ$1,0),FALSE)</f>
        <v>0</v>
      </c>
      <c r="O312">
        <f>VLOOKUP($B312,'Tillförd energi'!$B$1:$AI$700,MATCH(O$1,'Tillförd energi'!$B$1:$AQ$1,0),FALSE)</f>
        <v>0</v>
      </c>
      <c r="P312">
        <f>VLOOKUP($B312,'Tillförd energi'!$B$1:$AI$700,MATCH(P$1,'Tillförd energi'!$B$1:$AQ$1,0),FALSE)</f>
        <v>0</v>
      </c>
      <c r="Q312">
        <f>VLOOKUP($B312,'Tillförd energi'!$B$1:$AI$700,MATCH(Q$1,'Tillförd energi'!$B$1:$AQ$1,0),FALSE)</f>
        <v>0</v>
      </c>
      <c r="R312">
        <f>VLOOKUP($B312,'Tillförd energi'!$B$1:$AI$700,MATCH(R$1,'Tillförd energi'!$B$1:$AQ$1,0),FALSE)</f>
        <v>0</v>
      </c>
      <c r="S312">
        <f>VLOOKUP($B312,'Tillförd energi'!$B$1:$AI$700,MATCH(S$1,'Tillförd energi'!$B$1:$AQ$1,0),FALSE)</f>
        <v>0</v>
      </c>
      <c r="T312">
        <f>VLOOKUP($B312,'Tillförd energi'!$B$1:$AI$700,MATCH(T$1,'Tillförd energi'!$B$1:$AQ$1,0),FALSE)</f>
        <v>0</v>
      </c>
      <c r="U312">
        <f>VLOOKUP($B312,'Tillförd energi'!$B$1:$AI$700,MATCH(U$1,'Tillförd energi'!$B$1:$AQ$1,0),FALSE)</f>
        <v>0</v>
      </c>
      <c r="V312">
        <f>VLOOKUP($B312,'Tillförd energi'!$B$1:$AI$700,MATCH(V$1,'Tillförd energi'!$B$1:$AQ$1,0),FALSE)</f>
        <v>0</v>
      </c>
      <c r="W312">
        <f>VLOOKUP($B312,'Tillförd energi'!$B$1:$AI$700,MATCH(W$1,'Tillförd energi'!$B$1:$AQ$1,0),FALSE)</f>
        <v>0</v>
      </c>
      <c r="X312">
        <f>VLOOKUP($B312,'Tillförd energi'!$B$1:$AI$700,MATCH(X$1,'Tillförd energi'!$B$1:$AQ$1,0),FALSE)</f>
        <v>0</v>
      </c>
      <c r="Y312">
        <f>VLOOKUP($B312,'Tillförd energi'!$B$1:$AI$700,MATCH(Y$1,'Tillförd energi'!$B$1:$AQ$1,0),FALSE)</f>
        <v>0</v>
      </c>
      <c r="Z312">
        <f>VLOOKUP($B312,'Tillförd energi'!$B$1:$AI$700,MATCH(Z$1,'Tillförd energi'!$B$1:$AQ$1,0),FALSE)</f>
        <v>0</v>
      </c>
      <c r="AA312">
        <f>VLOOKUP($B312,'Tillförd energi'!$B$1:$AI$700,MATCH(AA$1,'Tillförd energi'!$B$1:$AQ$1,0),FALSE)</f>
        <v>0</v>
      </c>
      <c r="AB312">
        <f>VLOOKUP($B312,'Tillförd energi'!$B$1:$AI$700,MATCH(AB$1,'Tillförd energi'!$B$1:$AQ$1,0),FALSE)</f>
        <v>0</v>
      </c>
      <c r="AC312">
        <f>VLOOKUP($B312,'Tillförd energi'!$B$1:$AI$700,MATCH(AC$1,'Tillförd energi'!$B$1:$AQ$1,0),FALSE)</f>
        <v>0</v>
      </c>
      <c r="AD312">
        <f>VLOOKUP($B312,'Tillförd energi'!$B$1:$AI$700,MATCH(AD$1,'Tillförd energi'!$B$1:$AQ$1,0),FALSE)</f>
        <v>0</v>
      </c>
      <c r="AE312">
        <f>VLOOKUP($B312,'Tillförd energi'!$B$1:$AI$700,MATCH(AE$1,'Tillförd energi'!$B$1:$AQ$1,0),FALSE)</f>
        <v>0</v>
      </c>
      <c r="AF312">
        <f>VLOOKUP($B312,'Tillförd energi'!$B$1:$AI$700,MATCH(AF$1,'Tillförd energi'!$B$1:$AQ$1,0),FALSE)</f>
        <v>0</v>
      </c>
      <c r="AG312">
        <f>IFERROR(VLOOKUP(B312,Miljö!$B$1:$AC$550,MATCH("Köpt mängd produktionsspecifik fjärrvärme:",Miljö!$B$1:$AC$1,0),FALSE)/1,0)</f>
        <v>0</v>
      </c>
      <c r="AI312">
        <f t="shared" si="77"/>
        <v>0</v>
      </c>
      <c r="AJ312">
        <f t="shared" si="78"/>
        <v>0</v>
      </c>
      <c r="AK312" t="str">
        <f>IF(ISERROR(1/VLOOKUP($B312,Leveranser!$B$1:$S$500,MATCH("såld värme (gwh)",Leveranser!$B$1:$S$1,0),FALSE)),"",VLOOKUP($B312,Leveranser!$B$1:$S$500,MATCH("såld värme (gwh)",Leveranser!$B$1:$S$1,0),FALSE))</f>
        <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195" t="str">
        <f t="shared" si="79"/>
        <v/>
      </c>
      <c r="AP312" t="str">
        <f>IFERROR(VLOOKUP($B312,Miljövärden!$B$2:$H$550,7,FALSE),"Nej, saknas")</f>
        <v>Nej</v>
      </c>
      <c r="AQ312" t="str">
        <f>IFERROR(VLOOKUP($B312,Miljövärden!$B$2:$H$550,6,FALSE),"Nej, saknas")</f>
        <v>Nej</v>
      </c>
      <c r="AU312">
        <f t="shared" si="80"/>
        <v>0</v>
      </c>
      <c r="AV312">
        <f t="shared" si="81"/>
        <v>0</v>
      </c>
      <c r="AW312">
        <f t="shared" si="82"/>
        <v>0</v>
      </c>
      <c r="AX312">
        <f t="shared" si="83"/>
        <v>0</v>
      </c>
      <c r="AZ312">
        <f t="shared" si="84"/>
        <v>0</v>
      </c>
      <c r="BC312">
        <f t="shared" si="85"/>
        <v>0</v>
      </c>
      <c r="BD312">
        <f t="shared" si="86"/>
        <v>0</v>
      </c>
      <c r="BE312">
        <f t="shared" si="87"/>
        <v>0</v>
      </c>
      <c r="BF312">
        <f t="shared" si="88"/>
        <v>0</v>
      </c>
      <c r="BG312">
        <f t="shared" si="89"/>
        <v>0</v>
      </c>
      <c r="BH312">
        <f t="shared" si="90"/>
        <v>0</v>
      </c>
      <c r="BJ312" s="195" t="e">
        <f t="shared" si="91"/>
        <v>#DIV/0!</v>
      </c>
      <c r="BK312" s="195" t="e">
        <f t="shared" si="92"/>
        <v>#DIV/0!</v>
      </c>
      <c r="BL312" s="195" t="e">
        <f t="shared" si="93"/>
        <v>#DIV/0!</v>
      </c>
      <c r="BM312" s="195" t="e">
        <f t="shared" si="94"/>
        <v>#DIV/0!</v>
      </c>
      <c r="BN312" s="195" t="e">
        <f t="shared" si="95"/>
        <v>#DIV/0!</v>
      </c>
    </row>
    <row r="313" spans="1:66" x14ac:dyDescent="0.25">
      <c r="A313" s="2" t="s">
        <v>474</v>
      </c>
      <c r="B313" s="2" t="s">
        <v>13</v>
      </c>
      <c r="C313">
        <f>VLOOKUP($B313,'Tillförd energi'!$B$1:$AI$700,MATCH(C$1,'Tillförd energi'!$B$1:$AQ$1,0),FALSE)</f>
        <v>0</v>
      </c>
      <c r="D313">
        <f>VLOOKUP($B313,'Tillförd energi'!$B$1:$AI$700,MATCH(D$1,'Tillförd energi'!$B$1:$AQ$1,0),FALSE)</f>
        <v>0</v>
      </c>
      <c r="E313">
        <f>VLOOKUP($B313,'Tillförd energi'!$B$1:$AI$700,MATCH(E$1,'Tillförd energi'!$B$1:$AQ$1,0),FALSE)</f>
        <v>0</v>
      </c>
      <c r="F313">
        <f>VLOOKUP($B313,'Tillförd energi'!$B$1:$AI$700,MATCH(F$1,'Tillförd energi'!$B$1:$AQ$1,0),FALSE)</f>
        <v>0</v>
      </c>
      <c r="G313">
        <f>VLOOKUP($B313,'Tillförd energi'!$B$1:$AI$700,MATCH(G$1,'Tillförd energi'!$B$1:$AQ$1,0),FALSE)</f>
        <v>0</v>
      </c>
      <c r="H313">
        <f>VLOOKUP($B313,'Tillförd energi'!$B$1:$AI$700,MATCH(H$1,'Tillförd energi'!$B$1:$AQ$1,0),FALSE)</f>
        <v>0</v>
      </c>
      <c r="I313">
        <f>VLOOKUP($B313,'Tillförd energi'!$B$1:$AI$700,MATCH(I$1,'Tillförd energi'!$B$1:$AQ$1,0),FALSE)</f>
        <v>0</v>
      </c>
      <c r="J313">
        <f>VLOOKUP($B313,'Tillförd energi'!$B$1:$AI$700,MATCH(J$1,'Tillförd energi'!$B$1:$AQ$1,0),FALSE)</f>
        <v>0</v>
      </c>
      <c r="K313">
        <v>0</v>
      </c>
      <c r="L313">
        <f>VLOOKUP($B313,'Tillförd energi'!$B$1:$AI$700,MATCH(L$1,'Tillförd energi'!$B$1:$AQ$1,0),FALSE)</f>
        <v>0</v>
      </c>
      <c r="M313">
        <f>VLOOKUP($B313,'Tillförd energi'!$B$1:$AI$700,MATCH(M$1,'Tillförd energi'!$B$1:$AQ$1,0),FALSE)</f>
        <v>0</v>
      </c>
      <c r="N313">
        <f>VLOOKUP($B313,'Tillförd energi'!$B$1:$AI$700,MATCH(N$1,'Tillförd energi'!$B$1:$AQ$1,0),FALSE)</f>
        <v>0</v>
      </c>
      <c r="O313">
        <f>VLOOKUP($B313,'Tillförd energi'!$B$1:$AI$700,MATCH(O$1,'Tillförd energi'!$B$1:$AQ$1,0),FALSE)</f>
        <v>0</v>
      </c>
      <c r="P313">
        <f>VLOOKUP($B313,'Tillförd energi'!$B$1:$AI$700,MATCH(P$1,'Tillförd energi'!$B$1:$AQ$1,0),FALSE)</f>
        <v>0</v>
      </c>
      <c r="Q313">
        <f>VLOOKUP($B313,'Tillförd energi'!$B$1:$AI$700,MATCH(Q$1,'Tillförd energi'!$B$1:$AQ$1,0),FALSE)</f>
        <v>0</v>
      </c>
      <c r="R313">
        <f>VLOOKUP($B313,'Tillförd energi'!$B$1:$AI$700,MATCH(R$1,'Tillförd energi'!$B$1:$AQ$1,0),FALSE)</f>
        <v>0</v>
      </c>
      <c r="S313">
        <f>VLOOKUP($B313,'Tillförd energi'!$B$1:$AI$700,MATCH(S$1,'Tillförd energi'!$B$1:$AQ$1,0),FALSE)</f>
        <v>0</v>
      </c>
      <c r="T313">
        <f>VLOOKUP($B313,'Tillförd energi'!$B$1:$AI$700,MATCH(T$1,'Tillförd energi'!$B$1:$AQ$1,0),FALSE)</f>
        <v>0</v>
      </c>
      <c r="U313">
        <f>VLOOKUP($B313,'Tillförd energi'!$B$1:$AI$700,MATCH(U$1,'Tillförd energi'!$B$1:$AQ$1,0),FALSE)</f>
        <v>0</v>
      </c>
      <c r="V313">
        <f>VLOOKUP($B313,'Tillförd energi'!$B$1:$AI$700,MATCH(V$1,'Tillförd energi'!$B$1:$AQ$1,0),FALSE)</f>
        <v>0</v>
      </c>
      <c r="W313">
        <f>VLOOKUP($B313,'Tillförd energi'!$B$1:$AI$700,MATCH(W$1,'Tillförd energi'!$B$1:$AQ$1,0),FALSE)</f>
        <v>0</v>
      </c>
      <c r="X313">
        <f>VLOOKUP($B313,'Tillförd energi'!$B$1:$AI$700,MATCH(X$1,'Tillförd energi'!$B$1:$AQ$1,0),FALSE)</f>
        <v>0</v>
      </c>
      <c r="Y313">
        <f>VLOOKUP($B313,'Tillförd energi'!$B$1:$AI$700,MATCH(Y$1,'Tillförd energi'!$B$1:$AQ$1,0),FALSE)</f>
        <v>0</v>
      </c>
      <c r="Z313">
        <f>VLOOKUP($B313,'Tillförd energi'!$B$1:$AI$700,MATCH(Z$1,'Tillförd energi'!$B$1:$AQ$1,0),FALSE)</f>
        <v>0</v>
      </c>
      <c r="AA313">
        <f>VLOOKUP($B313,'Tillförd energi'!$B$1:$AI$700,MATCH(AA$1,'Tillförd energi'!$B$1:$AQ$1,0),FALSE)</f>
        <v>0</v>
      </c>
      <c r="AB313">
        <f>VLOOKUP($B313,'Tillförd energi'!$B$1:$AI$700,MATCH(AB$1,'Tillförd energi'!$B$1:$AQ$1,0),FALSE)</f>
        <v>0</v>
      </c>
      <c r="AC313">
        <f>VLOOKUP($B313,'Tillförd energi'!$B$1:$AI$700,MATCH(AC$1,'Tillförd energi'!$B$1:$AQ$1,0),FALSE)</f>
        <v>0</v>
      </c>
      <c r="AD313">
        <f>VLOOKUP($B313,'Tillförd energi'!$B$1:$AI$700,MATCH(AD$1,'Tillförd energi'!$B$1:$AQ$1,0),FALSE)</f>
        <v>0</v>
      </c>
      <c r="AE313">
        <f>VLOOKUP($B313,'Tillförd energi'!$B$1:$AI$700,MATCH(AE$1,'Tillförd energi'!$B$1:$AQ$1,0),FALSE)</f>
        <v>0</v>
      </c>
      <c r="AF313">
        <f>VLOOKUP($B313,'Tillförd energi'!$B$1:$AI$700,MATCH(AF$1,'Tillförd energi'!$B$1:$AQ$1,0),FALSE)</f>
        <v>0</v>
      </c>
      <c r="AG313">
        <f>IFERROR(VLOOKUP(B313,Miljö!$B$1:$AC$550,MATCH("Köpt mängd produktionsspecifik fjärrvärme:",Miljö!$B$1:$AC$1,0),FALSE)/1,0)</f>
        <v>0</v>
      </c>
      <c r="AI313">
        <f t="shared" si="77"/>
        <v>0</v>
      </c>
      <c r="AJ313">
        <f t="shared" si="78"/>
        <v>0</v>
      </c>
      <c r="AK313" t="str">
        <f>IF(ISERROR(1/VLOOKUP($B313,Leveranser!$B$1:$S$500,MATCH("såld värme (gwh)",Leveranser!$B$1:$S$1,0),FALSE)),"",VLOOKUP($B313,Leveranser!$B$1:$S$500,MATCH("såld värme (gwh)",Leveranser!$B$1:$S$1,0),FALSE))</f>
        <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195" t="str">
        <f t="shared" si="79"/>
        <v/>
      </c>
      <c r="AP313" t="str">
        <f>IFERROR(VLOOKUP($B313,Miljövärden!$B$2:$H$550,7,FALSE),"Nej, saknas")</f>
        <v>Nej</v>
      </c>
      <c r="AQ313" t="str">
        <f>IFERROR(VLOOKUP($B313,Miljövärden!$B$2:$H$550,6,FALSE),"Nej, saknas")</f>
        <v>Nej</v>
      </c>
      <c r="AU313">
        <f t="shared" si="80"/>
        <v>0</v>
      </c>
      <c r="AV313">
        <f t="shared" si="81"/>
        <v>0</v>
      </c>
      <c r="AW313">
        <f t="shared" si="82"/>
        <v>0</v>
      </c>
      <c r="AX313">
        <f t="shared" si="83"/>
        <v>0</v>
      </c>
      <c r="AZ313">
        <f t="shared" si="84"/>
        <v>0</v>
      </c>
      <c r="BC313">
        <f t="shared" si="85"/>
        <v>0</v>
      </c>
      <c r="BD313">
        <f t="shared" si="86"/>
        <v>0</v>
      </c>
      <c r="BE313">
        <f t="shared" si="87"/>
        <v>0</v>
      </c>
      <c r="BF313">
        <f t="shared" si="88"/>
        <v>0</v>
      </c>
      <c r="BG313">
        <f t="shared" si="89"/>
        <v>0</v>
      </c>
      <c r="BH313">
        <f t="shared" si="90"/>
        <v>0</v>
      </c>
      <c r="BJ313" s="195" t="e">
        <f t="shared" si="91"/>
        <v>#DIV/0!</v>
      </c>
      <c r="BK313" s="195" t="e">
        <f t="shared" si="92"/>
        <v>#DIV/0!</v>
      </c>
      <c r="BL313" s="195" t="e">
        <f t="shared" si="93"/>
        <v>#DIV/0!</v>
      </c>
      <c r="BM313" s="195" t="e">
        <f t="shared" si="94"/>
        <v>#DIV/0!</v>
      </c>
      <c r="BN313" s="195" t="e">
        <f t="shared" si="95"/>
        <v>#DIV/0!</v>
      </c>
    </row>
    <row r="314" spans="1:66" x14ac:dyDescent="0.25">
      <c r="A314" s="2" t="s">
        <v>474</v>
      </c>
      <c r="B314" s="2" t="s">
        <v>14</v>
      </c>
      <c r="C314">
        <f>VLOOKUP($B314,'Tillförd energi'!$B$1:$AI$700,MATCH(C$1,'Tillförd energi'!$B$1:$AQ$1,0),FALSE)</f>
        <v>0</v>
      </c>
      <c r="D314">
        <f>VLOOKUP($B314,'Tillförd energi'!$B$1:$AI$700,MATCH(D$1,'Tillförd energi'!$B$1:$AQ$1,0),FALSE)</f>
        <v>0</v>
      </c>
      <c r="E314">
        <f>VLOOKUP($B314,'Tillförd energi'!$B$1:$AI$700,MATCH(E$1,'Tillförd energi'!$B$1:$AQ$1,0),FALSE)</f>
        <v>0</v>
      </c>
      <c r="F314">
        <f>VLOOKUP($B314,'Tillförd energi'!$B$1:$AI$700,MATCH(F$1,'Tillförd energi'!$B$1:$AQ$1,0),FALSE)</f>
        <v>0</v>
      </c>
      <c r="G314">
        <f>VLOOKUP($B314,'Tillförd energi'!$B$1:$AI$700,MATCH(G$1,'Tillförd energi'!$B$1:$AQ$1,0),FALSE)</f>
        <v>0</v>
      </c>
      <c r="H314">
        <f>VLOOKUP($B314,'Tillförd energi'!$B$1:$AI$700,MATCH(H$1,'Tillförd energi'!$B$1:$AQ$1,0),FALSE)</f>
        <v>0</v>
      </c>
      <c r="I314">
        <f>VLOOKUP($B314,'Tillförd energi'!$B$1:$AI$700,MATCH(I$1,'Tillförd energi'!$B$1:$AQ$1,0),FALSE)</f>
        <v>0</v>
      </c>
      <c r="J314">
        <f>VLOOKUP($B314,'Tillförd energi'!$B$1:$AI$700,MATCH(J$1,'Tillförd energi'!$B$1:$AQ$1,0),FALSE)</f>
        <v>0</v>
      </c>
      <c r="K314">
        <v>0</v>
      </c>
      <c r="L314">
        <f>VLOOKUP($B314,'Tillförd energi'!$B$1:$AI$700,MATCH(L$1,'Tillförd energi'!$B$1:$AQ$1,0),FALSE)</f>
        <v>0</v>
      </c>
      <c r="M314">
        <f>VLOOKUP($B314,'Tillförd energi'!$B$1:$AI$700,MATCH(M$1,'Tillförd energi'!$B$1:$AQ$1,0),FALSE)</f>
        <v>0</v>
      </c>
      <c r="N314">
        <f>VLOOKUP($B314,'Tillförd energi'!$B$1:$AI$700,MATCH(N$1,'Tillförd energi'!$B$1:$AQ$1,0),FALSE)</f>
        <v>0</v>
      </c>
      <c r="O314">
        <f>VLOOKUP($B314,'Tillförd energi'!$B$1:$AI$700,MATCH(O$1,'Tillförd energi'!$B$1:$AQ$1,0),FALSE)</f>
        <v>0</v>
      </c>
      <c r="P314">
        <f>VLOOKUP($B314,'Tillförd energi'!$B$1:$AI$700,MATCH(P$1,'Tillförd energi'!$B$1:$AQ$1,0),FALSE)</f>
        <v>0</v>
      </c>
      <c r="Q314">
        <f>VLOOKUP($B314,'Tillförd energi'!$B$1:$AI$700,MATCH(Q$1,'Tillförd energi'!$B$1:$AQ$1,0),FALSE)</f>
        <v>0</v>
      </c>
      <c r="R314">
        <f>VLOOKUP($B314,'Tillförd energi'!$B$1:$AI$700,MATCH(R$1,'Tillförd energi'!$B$1:$AQ$1,0),FALSE)</f>
        <v>0</v>
      </c>
      <c r="S314">
        <f>VLOOKUP($B314,'Tillförd energi'!$B$1:$AI$700,MATCH(S$1,'Tillförd energi'!$B$1:$AQ$1,0),FALSE)</f>
        <v>0</v>
      </c>
      <c r="T314">
        <f>VLOOKUP($B314,'Tillförd energi'!$B$1:$AI$700,MATCH(T$1,'Tillförd energi'!$B$1:$AQ$1,0),FALSE)</f>
        <v>0</v>
      </c>
      <c r="U314">
        <f>VLOOKUP($B314,'Tillförd energi'!$B$1:$AI$700,MATCH(U$1,'Tillförd energi'!$B$1:$AQ$1,0),FALSE)</f>
        <v>0</v>
      </c>
      <c r="V314">
        <f>VLOOKUP($B314,'Tillförd energi'!$B$1:$AI$700,MATCH(V$1,'Tillförd energi'!$B$1:$AQ$1,0),FALSE)</f>
        <v>0</v>
      </c>
      <c r="W314">
        <f>VLOOKUP($B314,'Tillförd energi'!$B$1:$AI$700,MATCH(W$1,'Tillförd energi'!$B$1:$AQ$1,0),FALSE)</f>
        <v>0</v>
      </c>
      <c r="X314">
        <f>VLOOKUP($B314,'Tillförd energi'!$B$1:$AI$700,MATCH(X$1,'Tillförd energi'!$B$1:$AQ$1,0),FALSE)</f>
        <v>0</v>
      </c>
      <c r="Y314">
        <f>VLOOKUP($B314,'Tillförd energi'!$B$1:$AI$700,MATCH(Y$1,'Tillförd energi'!$B$1:$AQ$1,0),FALSE)</f>
        <v>0</v>
      </c>
      <c r="Z314">
        <f>VLOOKUP($B314,'Tillförd energi'!$B$1:$AI$700,MATCH(Z$1,'Tillförd energi'!$B$1:$AQ$1,0),FALSE)</f>
        <v>0</v>
      </c>
      <c r="AA314">
        <f>VLOOKUP($B314,'Tillförd energi'!$B$1:$AI$700,MATCH(AA$1,'Tillförd energi'!$B$1:$AQ$1,0),FALSE)</f>
        <v>0</v>
      </c>
      <c r="AB314">
        <f>VLOOKUP($B314,'Tillförd energi'!$B$1:$AI$700,MATCH(AB$1,'Tillförd energi'!$B$1:$AQ$1,0),FALSE)</f>
        <v>0</v>
      </c>
      <c r="AC314">
        <f>VLOOKUP($B314,'Tillförd energi'!$B$1:$AI$700,MATCH(AC$1,'Tillförd energi'!$B$1:$AQ$1,0),FALSE)</f>
        <v>0</v>
      </c>
      <c r="AD314">
        <f>VLOOKUP($B314,'Tillförd energi'!$B$1:$AI$700,MATCH(AD$1,'Tillförd energi'!$B$1:$AQ$1,0),FALSE)</f>
        <v>0</v>
      </c>
      <c r="AE314">
        <f>VLOOKUP($B314,'Tillförd energi'!$B$1:$AI$700,MATCH(AE$1,'Tillförd energi'!$B$1:$AQ$1,0),FALSE)</f>
        <v>0</v>
      </c>
      <c r="AF314">
        <f>VLOOKUP($B314,'Tillförd energi'!$B$1:$AI$700,MATCH(AF$1,'Tillförd energi'!$B$1:$AQ$1,0),FALSE)</f>
        <v>0</v>
      </c>
      <c r="AG314">
        <f>IFERROR(VLOOKUP(B314,Miljö!$B$1:$AC$550,MATCH("Köpt mängd produktionsspecifik fjärrvärme:",Miljö!$B$1:$AC$1,0),FALSE)/1,0)</f>
        <v>0</v>
      </c>
      <c r="AI314">
        <f t="shared" si="77"/>
        <v>0</v>
      </c>
      <c r="AJ314">
        <f t="shared" si="78"/>
        <v>0</v>
      </c>
      <c r="AK314" t="str">
        <f>IF(ISERROR(1/VLOOKUP($B314,Leveranser!$B$1:$S$500,MATCH("såld värme (gwh)",Leveranser!$B$1:$S$1,0),FALSE)),"",VLOOKUP($B314,Leveranser!$B$1:$S$500,MATCH("såld värme (gwh)",Leveranser!$B$1:$S$1,0),FALSE))</f>
        <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195" t="str">
        <f t="shared" si="79"/>
        <v/>
      </c>
      <c r="AP314" t="str">
        <f>IFERROR(VLOOKUP($B314,Miljövärden!$B$2:$H$550,7,FALSE),"Nej, saknas")</f>
        <v>Nej</v>
      </c>
      <c r="AQ314" t="str">
        <f>IFERROR(VLOOKUP($B314,Miljövärden!$B$2:$H$550,6,FALSE),"Nej, saknas")</f>
        <v>Nej</v>
      </c>
      <c r="AU314">
        <f t="shared" si="80"/>
        <v>0</v>
      </c>
      <c r="AV314">
        <f t="shared" si="81"/>
        <v>0</v>
      </c>
      <c r="AW314">
        <f t="shared" si="82"/>
        <v>0</v>
      </c>
      <c r="AX314">
        <f t="shared" si="83"/>
        <v>0</v>
      </c>
      <c r="AZ314">
        <f t="shared" si="84"/>
        <v>0</v>
      </c>
      <c r="BC314">
        <f t="shared" si="85"/>
        <v>0</v>
      </c>
      <c r="BD314">
        <f t="shared" si="86"/>
        <v>0</v>
      </c>
      <c r="BE314">
        <f t="shared" si="87"/>
        <v>0</v>
      </c>
      <c r="BF314">
        <f t="shared" si="88"/>
        <v>0</v>
      </c>
      <c r="BG314">
        <f t="shared" si="89"/>
        <v>0</v>
      </c>
      <c r="BH314">
        <f t="shared" si="90"/>
        <v>0</v>
      </c>
      <c r="BJ314" s="195" t="e">
        <f t="shared" si="91"/>
        <v>#DIV/0!</v>
      </c>
      <c r="BK314" s="195" t="e">
        <f t="shared" si="92"/>
        <v>#DIV/0!</v>
      </c>
      <c r="BL314" s="195" t="e">
        <f t="shared" si="93"/>
        <v>#DIV/0!</v>
      </c>
      <c r="BM314" s="195" t="e">
        <f t="shared" si="94"/>
        <v>#DIV/0!</v>
      </c>
      <c r="BN314" s="195" t="e">
        <f t="shared" si="95"/>
        <v>#DIV/0!</v>
      </c>
    </row>
    <row r="315" spans="1:66" x14ac:dyDescent="0.25">
      <c r="A315" s="2" t="s">
        <v>474</v>
      </c>
      <c r="B315" s="2" t="s">
        <v>15</v>
      </c>
      <c r="C315">
        <f>VLOOKUP($B315,'Tillförd energi'!$B$1:$AI$700,MATCH(C$1,'Tillförd energi'!$B$1:$AQ$1,0),FALSE)</f>
        <v>0</v>
      </c>
      <c r="D315">
        <f>VLOOKUP($B315,'Tillförd energi'!$B$1:$AI$700,MATCH(D$1,'Tillförd energi'!$B$1:$AQ$1,0),FALSE)</f>
        <v>0</v>
      </c>
      <c r="E315">
        <f>VLOOKUP($B315,'Tillförd energi'!$B$1:$AI$700,MATCH(E$1,'Tillförd energi'!$B$1:$AQ$1,0),FALSE)</f>
        <v>0</v>
      </c>
      <c r="F315">
        <f>VLOOKUP($B315,'Tillförd energi'!$B$1:$AI$700,MATCH(F$1,'Tillförd energi'!$B$1:$AQ$1,0),FALSE)</f>
        <v>0</v>
      </c>
      <c r="G315">
        <f>VLOOKUP($B315,'Tillförd energi'!$B$1:$AI$700,MATCH(G$1,'Tillförd energi'!$B$1:$AQ$1,0),FALSE)</f>
        <v>0</v>
      </c>
      <c r="H315">
        <f>VLOOKUP($B315,'Tillförd energi'!$B$1:$AI$700,MATCH(H$1,'Tillförd energi'!$B$1:$AQ$1,0),FALSE)</f>
        <v>0</v>
      </c>
      <c r="I315">
        <f>VLOOKUP($B315,'Tillförd energi'!$B$1:$AI$700,MATCH(I$1,'Tillförd energi'!$B$1:$AQ$1,0),FALSE)</f>
        <v>0</v>
      </c>
      <c r="J315">
        <f>VLOOKUP($B315,'Tillförd energi'!$B$1:$AI$700,MATCH(J$1,'Tillförd energi'!$B$1:$AQ$1,0),FALSE)</f>
        <v>0</v>
      </c>
      <c r="K315">
        <v>0</v>
      </c>
      <c r="L315">
        <f>VLOOKUP($B315,'Tillförd energi'!$B$1:$AI$700,MATCH(L$1,'Tillförd energi'!$B$1:$AQ$1,0),FALSE)</f>
        <v>0</v>
      </c>
      <c r="M315">
        <f>VLOOKUP($B315,'Tillförd energi'!$B$1:$AI$700,MATCH(M$1,'Tillförd energi'!$B$1:$AQ$1,0),FALSE)</f>
        <v>0</v>
      </c>
      <c r="N315">
        <f>VLOOKUP($B315,'Tillförd energi'!$B$1:$AI$700,MATCH(N$1,'Tillförd energi'!$B$1:$AQ$1,0),FALSE)</f>
        <v>0</v>
      </c>
      <c r="O315">
        <f>VLOOKUP($B315,'Tillförd energi'!$B$1:$AI$700,MATCH(O$1,'Tillförd energi'!$B$1:$AQ$1,0),FALSE)</f>
        <v>0</v>
      </c>
      <c r="P315">
        <f>VLOOKUP($B315,'Tillförd energi'!$B$1:$AI$700,MATCH(P$1,'Tillförd energi'!$B$1:$AQ$1,0),FALSE)</f>
        <v>0</v>
      </c>
      <c r="Q315">
        <f>VLOOKUP($B315,'Tillförd energi'!$B$1:$AI$700,MATCH(Q$1,'Tillförd energi'!$B$1:$AQ$1,0),FALSE)</f>
        <v>0</v>
      </c>
      <c r="R315">
        <f>VLOOKUP($B315,'Tillförd energi'!$B$1:$AI$700,MATCH(R$1,'Tillförd energi'!$B$1:$AQ$1,0),FALSE)</f>
        <v>0</v>
      </c>
      <c r="S315">
        <f>VLOOKUP($B315,'Tillförd energi'!$B$1:$AI$700,MATCH(S$1,'Tillförd energi'!$B$1:$AQ$1,0),FALSE)</f>
        <v>0</v>
      </c>
      <c r="T315">
        <f>VLOOKUP($B315,'Tillförd energi'!$B$1:$AI$700,MATCH(T$1,'Tillförd energi'!$B$1:$AQ$1,0),FALSE)</f>
        <v>0</v>
      </c>
      <c r="U315">
        <f>VLOOKUP($B315,'Tillförd energi'!$B$1:$AI$700,MATCH(U$1,'Tillförd energi'!$B$1:$AQ$1,0),FALSE)</f>
        <v>0</v>
      </c>
      <c r="V315">
        <f>VLOOKUP($B315,'Tillförd energi'!$B$1:$AI$700,MATCH(V$1,'Tillförd energi'!$B$1:$AQ$1,0),FALSE)</f>
        <v>0</v>
      </c>
      <c r="W315">
        <f>VLOOKUP($B315,'Tillförd energi'!$B$1:$AI$700,MATCH(W$1,'Tillförd energi'!$B$1:$AQ$1,0),FALSE)</f>
        <v>0</v>
      </c>
      <c r="X315">
        <f>VLOOKUP($B315,'Tillförd energi'!$B$1:$AI$700,MATCH(X$1,'Tillförd energi'!$B$1:$AQ$1,0),FALSE)</f>
        <v>0</v>
      </c>
      <c r="Y315">
        <f>VLOOKUP($B315,'Tillförd energi'!$B$1:$AI$700,MATCH(Y$1,'Tillförd energi'!$B$1:$AQ$1,0),FALSE)</f>
        <v>0</v>
      </c>
      <c r="Z315">
        <f>VLOOKUP($B315,'Tillförd energi'!$B$1:$AI$700,MATCH(Z$1,'Tillförd energi'!$B$1:$AQ$1,0),FALSE)</f>
        <v>0</v>
      </c>
      <c r="AA315">
        <f>VLOOKUP($B315,'Tillförd energi'!$B$1:$AI$700,MATCH(AA$1,'Tillförd energi'!$B$1:$AQ$1,0),FALSE)</f>
        <v>0</v>
      </c>
      <c r="AB315">
        <f>VLOOKUP($B315,'Tillförd energi'!$B$1:$AI$700,MATCH(AB$1,'Tillförd energi'!$B$1:$AQ$1,0),FALSE)</f>
        <v>0</v>
      </c>
      <c r="AC315">
        <f>VLOOKUP($B315,'Tillförd energi'!$B$1:$AI$700,MATCH(AC$1,'Tillförd energi'!$B$1:$AQ$1,0),FALSE)</f>
        <v>0</v>
      </c>
      <c r="AD315">
        <f>VLOOKUP($B315,'Tillförd energi'!$B$1:$AI$700,MATCH(AD$1,'Tillförd energi'!$B$1:$AQ$1,0),FALSE)</f>
        <v>0</v>
      </c>
      <c r="AE315">
        <f>VLOOKUP($B315,'Tillförd energi'!$B$1:$AI$700,MATCH(AE$1,'Tillförd energi'!$B$1:$AQ$1,0),FALSE)</f>
        <v>0</v>
      </c>
      <c r="AF315">
        <f>VLOOKUP($B315,'Tillförd energi'!$B$1:$AI$700,MATCH(AF$1,'Tillförd energi'!$B$1:$AQ$1,0),FALSE)</f>
        <v>0</v>
      </c>
      <c r="AG315">
        <f>IFERROR(VLOOKUP(B315,Miljö!$B$1:$AC$550,MATCH("Köpt mängd produktionsspecifik fjärrvärme:",Miljö!$B$1:$AC$1,0),FALSE)/1,0)</f>
        <v>0</v>
      </c>
      <c r="AI315">
        <f t="shared" si="77"/>
        <v>0</v>
      </c>
      <c r="AJ315">
        <f t="shared" si="78"/>
        <v>0</v>
      </c>
      <c r="AK315" t="str">
        <f>IF(ISERROR(1/VLOOKUP($B315,Leveranser!$B$1:$S$500,MATCH("såld värme (gwh)",Leveranser!$B$1:$S$1,0),FALSE)),"",VLOOKUP($B315,Leveranser!$B$1:$S$500,MATCH("såld värme (gwh)",Leveranser!$B$1:$S$1,0),FALSE))</f>
        <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195" t="str">
        <f t="shared" si="79"/>
        <v/>
      </c>
      <c r="AP315" t="str">
        <f>IFERROR(VLOOKUP($B315,Miljövärden!$B$2:$H$550,7,FALSE),"Nej, saknas")</f>
        <v>Nej</v>
      </c>
      <c r="AQ315" t="str">
        <f>IFERROR(VLOOKUP($B315,Miljövärden!$B$2:$H$550,6,FALSE),"Nej, saknas")</f>
        <v>Nej</v>
      </c>
      <c r="AU315">
        <f t="shared" si="80"/>
        <v>0</v>
      </c>
      <c r="AV315">
        <f t="shared" si="81"/>
        <v>0</v>
      </c>
      <c r="AW315">
        <f t="shared" si="82"/>
        <v>0</v>
      </c>
      <c r="AX315">
        <f t="shared" si="83"/>
        <v>0</v>
      </c>
      <c r="AZ315">
        <f t="shared" si="84"/>
        <v>0</v>
      </c>
      <c r="BC315">
        <f t="shared" si="85"/>
        <v>0</v>
      </c>
      <c r="BD315">
        <f t="shared" si="86"/>
        <v>0</v>
      </c>
      <c r="BE315">
        <f t="shared" si="87"/>
        <v>0</v>
      </c>
      <c r="BF315">
        <f t="shared" si="88"/>
        <v>0</v>
      </c>
      <c r="BG315">
        <f t="shared" si="89"/>
        <v>0</v>
      </c>
      <c r="BH315">
        <f t="shared" si="90"/>
        <v>0</v>
      </c>
      <c r="BJ315" s="195" t="e">
        <f t="shared" si="91"/>
        <v>#DIV/0!</v>
      </c>
      <c r="BK315" s="195" t="e">
        <f t="shared" si="92"/>
        <v>#DIV/0!</v>
      </c>
      <c r="BL315" s="195" t="e">
        <f t="shared" si="93"/>
        <v>#DIV/0!</v>
      </c>
      <c r="BM315" s="195" t="e">
        <f t="shared" si="94"/>
        <v>#DIV/0!</v>
      </c>
      <c r="BN315" s="195" t="e">
        <f t="shared" si="95"/>
        <v>#DIV/0!</v>
      </c>
    </row>
    <row r="316" spans="1:66" x14ac:dyDescent="0.25">
      <c r="A316" s="2" t="s">
        <v>474</v>
      </c>
      <c r="B316" s="2" t="s">
        <v>16</v>
      </c>
      <c r="C316">
        <f>VLOOKUP($B316,'Tillförd energi'!$B$1:$AI$700,MATCH(C$1,'Tillförd energi'!$B$1:$AQ$1,0),FALSE)</f>
        <v>0</v>
      </c>
      <c r="D316">
        <f>VLOOKUP($B316,'Tillförd energi'!$B$1:$AI$700,MATCH(D$1,'Tillförd energi'!$B$1:$AQ$1,0),FALSE)</f>
        <v>0</v>
      </c>
      <c r="E316">
        <f>VLOOKUP($B316,'Tillförd energi'!$B$1:$AI$700,MATCH(E$1,'Tillförd energi'!$B$1:$AQ$1,0),FALSE)</f>
        <v>0</v>
      </c>
      <c r="F316">
        <f>VLOOKUP($B316,'Tillförd energi'!$B$1:$AI$700,MATCH(F$1,'Tillförd energi'!$B$1:$AQ$1,0),FALSE)</f>
        <v>0</v>
      </c>
      <c r="G316">
        <f>VLOOKUP($B316,'Tillförd energi'!$B$1:$AI$700,MATCH(G$1,'Tillförd energi'!$B$1:$AQ$1,0),FALSE)</f>
        <v>0</v>
      </c>
      <c r="H316">
        <f>VLOOKUP($B316,'Tillförd energi'!$B$1:$AI$700,MATCH(H$1,'Tillförd energi'!$B$1:$AQ$1,0),FALSE)</f>
        <v>0</v>
      </c>
      <c r="I316">
        <f>VLOOKUP($B316,'Tillförd energi'!$B$1:$AI$700,MATCH(I$1,'Tillförd energi'!$B$1:$AQ$1,0),FALSE)</f>
        <v>0</v>
      </c>
      <c r="J316">
        <f>VLOOKUP($B316,'Tillförd energi'!$B$1:$AI$700,MATCH(J$1,'Tillförd energi'!$B$1:$AQ$1,0),FALSE)</f>
        <v>0</v>
      </c>
      <c r="K316">
        <v>0</v>
      </c>
      <c r="L316">
        <f>VLOOKUP($B316,'Tillförd energi'!$B$1:$AI$700,MATCH(L$1,'Tillförd energi'!$B$1:$AQ$1,0),FALSE)</f>
        <v>0</v>
      </c>
      <c r="M316">
        <f>VLOOKUP($B316,'Tillförd energi'!$B$1:$AI$700,MATCH(M$1,'Tillförd energi'!$B$1:$AQ$1,0),FALSE)</f>
        <v>0</v>
      </c>
      <c r="N316">
        <f>VLOOKUP($B316,'Tillförd energi'!$B$1:$AI$700,MATCH(N$1,'Tillförd energi'!$B$1:$AQ$1,0),FALSE)</f>
        <v>0</v>
      </c>
      <c r="O316">
        <f>VLOOKUP($B316,'Tillförd energi'!$B$1:$AI$700,MATCH(O$1,'Tillförd energi'!$B$1:$AQ$1,0),FALSE)</f>
        <v>0</v>
      </c>
      <c r="P316">
        <f>VLOOKUP($B316,'Tillförd energi'!$B$1:$AI$700,MATCH(P$1,'Tillförd energi'!$B$1:$AQ$1,0),FALSE)</f>
        <v>0</v>
      </c>
      <c r="Q316">
        <f>VLOOKUP($B316,'Tillförd energi'!$B$1:$AI$700,MATCH(Q$1,'Tillförd energi'!$B$1:$AQ$1,0),FALSE)</f>
        <v>0</v>
      </c>
      <c r="R316">
        <f>VLOOKUP($B316,'Tillförd energi'!$B$1:$AI$700,MATCH(R$1,'Tillförd energi'!$B$1:$AQ$1,0),FALSE)</f>
        <v>0</v>
      </c>
      <c r="S316">
        <f>VLOOKUP($B316,'Tillförd energi'!$B$1:$AI$700,MATCH(S$1,'Tillförd energi'!$B$1:$AQ$1,0),FALSE)</f>
        <v>0</v>
      </c>
      <c r="T316">
        <f>VLOOKUP($B316,'Tillförd energi'!$B$1:$AI$700,MATCH(T$1,'Tillförd energi'!$B$1:$AQ$1,0),FALSE)</f>
        <v>0</v>
      </c>
      <c r="U316">
        <f>VLOOKUP($B316,'Tillförd energi'!$B$1:$AI$700,MATCH(U$1,'Tillförd energi'!$B$1:$AQ$1,0),FALSE)</f>
        <v>0</v>
      </c>
      <c r="V316">
        <f>VLOOKUP($B316,'Tillförd energi'!$B$1:$AI$700,MATCH(V$1,'Tillförd energi'!$B$1:$AQ$1,0),FALSE)</f>
        <v>0</v>
      </c>
      <c r="W316">
        <f>VLOOKUP($B316,'Tillförd energi'!$B$1:$AI$700,MATCH(W$1,'Tillförd energi'!$B$1:$AQ$1,0),FALSE)</f>
        <v>0</v>
      </c>
      <c r="X316">
        <f>VLOOKUP($B316,'Tillförd energi'!$B$1:$AI$700,MATCH(X$1,'Tillförd energi'!$B$1:$AQ$1,0),FALSE)</f>
        <v>0</v>
      </c>
      <c r="Y316">
        <f>VLOOKUP($B316,'Tillförd energi'!$B$1:$AI$700,MATCH(Y$1,'Tillförd energi'!$B$1:$AQ$1,0),FALSE)</f>
        <v>0</v>
      </c>
      <c r="Z316">
        <f>VLOOKUP($B316,'Tillförd energi'!$B$1:$AI$700,MATCH(Z$1,'Tillförd energi'!$B$1:$AQ$1,0),FALSE)</f>
        <v>0</v>
      </c>
      <c r="AA316">
        <f>VLOOKUP($B316,'Tillförd energi'!$B$1:$AI$700,MATCH(AA$1,'Tillförd energi'!$B$1:$AQ$1,0),FALSE)</f>
        <v>0</v>
      </c>
      <c r="AB316">
        <f>VLOOKUP($B316,'Tillförd energi'!$B$1:$AI$700,MATCH(AB$1,'Tillförd energi'!$B$1:$AQ$1,0),FALSE)</f>
        <v>0</v>
      </c>
      <c r="AC316">
        <f>VLOOKUP($B316,'Tillförd energi'!$B$1:$AI$700,MATCH(AC$1,'Tillförd energi'!$B$1:$AQ$1,0),FALSE)</f>
        <v>0</v>
      </c>
      <c r="AD316">
        <f>VLOOKUP($B316,'Tillförd energi'!$B$1:$AI$700,MATCH(AD$1,'Tillförd energi'!$B$1:$AQ$1,0),FALSE)</f>
        <v>0</v>
      </c>
      <c r="AE316">
        <f>VLOOKUP($B316,'Tillförd energi'!$B$1:$AI$700,MATCH(AE$1,'Tillförd energi'!$B$1:$AQ$1,0),FALSE)</f>
        <v>0</v>
      </c>
      <c r="AF316">
        <f>VLOOKUP($B316,'Tillförd energi'!$B$1:$AI$700,MATCH(AF$1,'Tillförd energi'!$B$1:$AQ$1,0),FALSE)</f>
        <v>0</v>
      </c>
      <c r="AG316">
        <f>IFERROR(VLOOKUP(B316,Miljö!$B$1:$AC$550,MATCH("Köpt mängd produktionsspecifik fjärrvärme:",Miljö!$B$1:$AC$1,0),FALSE)/1,0)</f>
        <v>0</v>
      </c>
      <c r="AI316">
        <f t="shared" si="77"/>
        <v>0</v>
      </c>
      <c r="AJ316">
        <f t="shared" si="78"/>
        <v>0</v>
      </c>
      <c r="AK316" t="str">
        <f>IF(ISERROR(1/VLOOKUP($B316,Leveranser!$B$1:$S$500,MATCH("såld värme (gwh)",Leveranser!$B$1:$S$1,0),FALSE)),"",VLOOKUP($B316,Leveranser!$B$1:$S$500,MATCH("såld värme (gwh)",Leveranser!$B$1:$S$1,0),FALSE))</f>
        <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195" t="str">
        <f t="shared" si="79"/>
        <v/>
      </c>
      <c r="AP316" t="str">
        <f>IFERROR(VLOOKUP($B316,Miljövärden!$B$2:$H$550,7,FALSE),"Nej, saknas")</f>
        <v>Nej</v>
      </c>
      <c r="AQ316" t="str">
        <f>IFERROR(VLOOKUP($B316,Miljövärden!$B$2:$H$550,6,FALSE),"Nej, saknas")</f>
        <v>Nej</v>
      </c>
      <c r="AU316">
        <f t="shared" si="80"/>
        <v>0</v>
      </c>
      <c r="AV316">
        <f t="shared" si="81"/>
        <v>0</v>
      </c>
      <c r="AW316">
        <f t="shared" si="82"/>
        <v>0</v>
      </c>
      <c r="AX316">
        <f t="shared" si="83"/>
        <v>0</v>
      </c>
      <c r="AZ316">
        <f t="shared" si="84"/>
        <v>0</v>
      </c>
      <c r="BC316">
        <f t="shared" si="85"/>
        <v>0</v>
      </c>
      <c r="BD316">
        <f t="shared" si="86"/>
        <v>0</v>
      </c>
      <c r="BE316">
        <f t="shared" si="87"/>
        <v>0</v>
      </c>
      <c r="BF316">
        <f t="shared" si="88"/>
        <v>0</v>
      </c>
      <c r="BG316">
        <f t="shared" si="89"/>
        <v>0</v>
      </c>
      <c r="BH316">
        <f t="shared" si="90"/>
        <v>0</v>
      </c>
      <c r="BJ316" s="195" t="e">
        <f t="shared" si="91"/>
        <v>#DIV/0!</v>
      </c>
      <c r="BK316" s="195" t="e">
        <f t="shared" si="92"/>
        <v>#DIV/0!</v>
      </c>
      <c r="BL316" s="195" t="e">
        <f t="shared" si="93"/>
        <v>#DIV/0!</v>
      </c>
      <c r="BM316" s="195" t="e">
        <f t="shared" si="94"/>
        <v>#DIV/0!</v>
      </c>
      <c r="BN316" s="195" t="e">
        <f t="shared" si="95"/>
        <v>#DIV/0!</v>
      </c>
    </row>
    <row r="317" spans="1:66" x14ac:dyDescent="0.25">
      <c r="A317" s="2" t="s">
        <v>474</v>
      </c>
      <c r="B317" s="2" t="s">
        <v>17</v>
      </c>
      <c r="C317">
        <f>VLOOKUP($B317,'Tillförd energi'!$B$1:$AI$700,MATCH(C$1,'Tillförd energi'!$B$1:$AQ$1,0),FALSE)</f>
        <v>0</v>
      </c>
      <c r="D317">
        <f>VLOOKUP($B317,'Tillförd energi'!$B$1:$AI$700,MATCH(D$1,'Tillförd energi'!$B$1:$AQ$1,0),FALSE)</f>
        <v>0</v>
      </c>
      <c r="E317">
        <f>VLOOKUP($B317,'Tillförd energi'!$B$1:$AI$700,MATCH(E$1,'Tillförd energi'!$B$1:$AQ$1,0),FALSE)</f>
        <v>0</v>
      </c>
      <c r="F317">
        <f>VLOOKUP($B317,'Tillförd energi'!$B$1:$AI$700,MATCH(F$1,'Tillförd energi'!$B$1:$AQ$1,0),FALSE)</f>
        <v>0</v>
      </c>
      <c r="G317">
        <f>VLOOKUP($B317,'Tillförd energi'!$B$1:$AI$700,MATCH(G$1,'Tillförd energi'!$B$1:$AQ$1,0),FALSE)</f>
        <v>0</v>
      </c>
      <c r="H317">
        <f>VLOOKUP($B317,'Tillförd energi'!$B$1:$AI$700,MATCH(H$1,'Tillförd energi'!$B$1:$AQ$1,0),FALSE)</f>
        <v>0</v>
      </c>
      <c r="I317">
        <f>VLOOKUP($B317,'Tillförd energi'!$B$1:$AI$700,MATCH(I$1,'Tillförd energi'!$B$1:$AQ$1,0),FALSE)</f>
        <v>0</v>
      </c>
      <c r="J317">
        <f>VLOOKUP($B317,'Tillförd energi'!$B$1:$AI$700,MATCH(J$1,'Tillförd energi'!$B$1:$AQ$1,0),FALSE)</f>
        <v>0</v>
      </c>
      <c r="K317">
        <v>0</v>
      </c>
      <c r="L317">
        <f>VLOOKUP($B317,'Tillförd energi'!$B$1:$AI$700,MATCH(L$1,'Tillförd energi'!$B$1:$AQ$1,0),FALSE)</f>
        <v>0</v>
      </c>
      <c r="M317">
        <f>VLOOKUP($B317,'Tillförd energi'!$B$1:$AI$700,MATCH(M$1,'Tillförd energi'!$B$1:$AQ$1,0),FALSE)</f>
        <v>0</v>
      </c>
      <c r="N317">
        <f>VLOOKUP($B317,'Tillförd energi'!$B$1:$AI$700,MATCH(N$1,'Tillförd energi'!$B$1:$AQ$1,0),FALSE)</f>
        <v>0</v>
      </c>
      <c r="O317">
        <f>VLOOKUP($B317,'Tillförd energi'!$B$1:$AI$700,MATCH(O$1,'Tillförd energi'!$B$1:$AQ$1,0),FALSE)</f>
        <v>0</v>
      </c>
      <c r="P317">
        <f>VLOOKUP($B317,'Tillförd energi'!$B$1:$AI$700,MATCH(P$1,'Tillförd energi'!$B$1:$AQ$1,0),FALSE)</f>
        <v>0</v>
      </c>
      <c r="Q317">
        <f>VLOOKUP($B317,'Tillförd energi'!$B$1:$AI$700,MATCH(Q$1,'Tillförd energi'!$B$1:$AQ$1,0),FALSE)</f>
        <v>0</v>
      </c>
      <c r="R317">
        <f>VLOOKUP($B317,'Tillförd energi'!$B$1:$AI$700,MATCH(R$1,'Tillförd energi'!$B$1:$AQ$1,0),FALSE)</f>
        <v>0</v>
      </c>
      <c r="S317">
        <f>VLOOKUP($B317,'Tillförd energi'!$B$1:$AI$700,MATCH(S$1,'Tillförd energi'!$B$1:$AQ$1,0),FALSE)</f>
        <v>0</v>
      </c>
      <c r="T317">
        <f>VLOOKUP($B317,'Tillförd energi'!$B$1:$AI$700,MATCH(T$1,'Tillförd energi'!$B$1:$AQ$1,0),FALSE)</f>
        <v>0</v>
      </c>
      <c r="U317">
        <f>VLOOKUP($B317,'Tillförd energi'!$B$1:$AI$700,MATCH(U$1,'Tillförd energi'!$B$1:$AQ$1,0),FALSE)</f>
        <v>0</v>
      </c>
      <c r="V317">
        <f>VLOOKUP($B317,'Tillförd energi'!$B$1:$AI$700,MATCH(V$1,'Tillförd energi'!$B$1:$AQ$1,0),FALSE)</f>
        <v>0</v>
      </c>
      <c r="W317">
        <f>VLOOKUP($B317,'Tillförd energi'!$B$1:$AI$700,MATCH(W$1,'Tillförd energi'!$B$1:$AQ$1,0),FALSE)</f>
        <v>0</v>
      </c>
      <c r="X317">
        <f>VLOOKUP($B317,'Tillförd energi'!$B$1:$AI$700,MATCH(X$1,'Tillförd energi'!$B$1:$AQ$1,0),FALSE)</f>
        <v>0</v>
      </c>
      <c r="Y317">
        <f>VLOOKUP($B317,'Tillförd energi'!$B$1:$AI$700,MATCH(Y$1,'Tillförd energi'!$B$1:$AQ$1,0),FALSE)</f>
        <v>0</v>
      </c>
      <c r="Z317">
        <f>VLOOKUP($B317,'Tillförd energi'!$B$1:$AI$700,MATCH(Z$1,'Tillförd energi'!$B$1:$AQ$1,0),FALSE)</f>
        <v>0</v>
      </c>
      <c r="AA317">
        <f>VLOOKUP($B317,'Tillförd energi'!$B$1:$AI$700,MATCH(AA$1,'Tillförd energi'!$B$1:$AQ$1,0),FALSE)</f>
        <v>0</v>
      </c>
      <c r="AB317">
        <f>VLOOKUP($B317,'Tillförd energi'!$B$1:$AI$700,MATCH(AB$1,'Tillförd energi'!$B$1:$AQ$1,0),FALSE)</f>
        <v>0</v>
      </c>
      <c r="AC317">
        <f>VLOOKUP($B317,'Tillförd energi'!$B$1:$AI$700,MATCH(AC$1,'Tillförd energi'!$B$1:$AQ$1,0),FALSE)</f>
        <v>0</v>
      </c>
      <c r="AD317">
        <f>VLOOKUP($B317,'Tillförd energi'!$B$1:$AI$700,MATCH(AD$1,'Tillförd energi'!$B$1:$AQ$1,0),FALSE)</f>
        <v>0</v>
      </c>
      <c r="AE317">
        <f>VLOOKUP($B317,'Tillförd energi'!$B$1:$AI$700,MATCH(AE$1,'Tillförd energi'!$B$1:$AQ$1,0),FALSE)</f>
        <v>0</v>
      </c>
      <c r="AF317">
        <f>VLOOKUP($B317,'Tillförd energi'!$B$1:$AI$700,MATCH(AF$1,'Tillförd energi'!$B$1:$AQ$1,0),FALSE)</f>
        <v>0</v>
      </c>
      <c r="AG317">
        <f>IFERROR(VLOOKUP(B317,Miljö!$B$1:$AC$550,MATCH("Köpt mängd produktionsspecifik fjärrvärme:",Miljö!$B$1:$AC$1,0),FALSE)/1,0)</f>
        <v>0</v>
      </c>
      <c r="AI317">
        <f t="shared" si="77"/>
        <v>0</v>
      </c>
      <c r="AJ317">
        <f t="shared" si="78"/>
        <v>0</v>
      </c>
      <c r="AK317" t="str">
        <f>IF(ISERROR(1/VLOOKUP($B317,Leveranser!$B$1:$S$500,MATCH("såld värme (gwh)",Leveranser!$B$1:$S$1,0),FALSE)),"",VLOOKUP($B317,Leveranser!$B$1:$S$500,MATCH("såld värme (gwh)",Leveranser!$B$1:$S$1,0),FALSE))</f>
        <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195" t="str">
        <f t="shared" si="79"/>
        <v/>
      </c>
      <c r="AP317" t="str">
        <f>IFERROR(VLOOKUP($B317,Miljövärden!$B$2:$H$550,7,FALSE),"Nej, saknas")</f>
        <v>Nej</v>
      </c>
      <c r="AQ317" t="str">
        <f>IFERROR(VLOOKUP($B317,Miljövärden!$B$2:$H$550,6,FALSE),"Nej, saknas")</f>
        <v>Nej</v>
      </c>
      <c r="AU317">
        <f t="shared" si="80"/>
        <v>0</v>
      </c>
      <c r="AV317">
        <f t="shared" si="81"/>
        <v>0</v>
      </c>
      <c r="AW317">
        <f t="shared" si="82"/>
        <v>0</v>
      </c>
      <c r="AX317">
        <f t="shared" si="83"/>
        <v>0</v>
      </c>
      <c r="AZ317">
        <f t="shared" si="84"/>
        <v>0</v>
      </c>
      <c r="BC317">
        <f t="shared" si="85"/>
        <v>0</v>
      </c>
      <c r="BD317">
        <f t="shared" si="86"/>
        <v>0</v>
      </c>
      <c r="BE317">
        <f t="shared" si="87"/>
        <v>0</v>
      </c>
      <c r="BF317">
        <f t="shared" si="88"/>
        <v>0</v>
      </c>
      <c r="BG317">
        <f t="shared" si="89"/>
        <v>0</v>
      </c>
      <c r="BH317">
        <f t="shared" si="90"/>
        <v>0</v>
      </c>
      <c r="BJ317" s="195" t="e">
        <f t="shared" si="91"/>
        <v>#DIV/0!</v>
      </c>
      <c r="BK317" s="195" t="e">
        <f t="shared" si="92"/>
        <v>#DIV/0!</v>
      </c>
      <c r="BL317" s="195" t="e">
        <f t="shared" si="93"/>
        <v>#DIV/0!</v>
      </c>
      <c r="BM317" s="195" t="e">
        <f t="shared" si="94"/>
        <v>#DIV/0!</v>
      </c>
      <c r="BN317" s="195" t="e">
        <f t="shared" si="95"/>
        <v>#DIV/0!</v>
      </c>
    </row>
    <row r="318" spans="1:66" x14ac:dyDescent="0.25">
      <c r="A318" s="2" t="s">
        <v>474</v>
      </c>
      <c r="B318" s="2" t="s">
        <v>18</v>
      </c>
      <c r="C318">
        <f>VLOOKUP($B318,'Tillförd energi'!$B$1:$AI$700,MATCH(C$1,'Tillförd energi'!$B$1:$AQ$1,0),FALSE)</f>
        <v>0</v>
      </c>
      <c r="D318">
        <f>VLOOKUP($B318,'Tillförd energi'!$B$1:$AI$700,MATCH(D$1,'Tillförd energi'!$B$1:$AQ$1,0),FALSE)</f>
        <v>0</v>
      </c>
      <c r="E318">
        <f>VLOOKUP($B318,'Tillförd energi'!$B$1:$AI$700,MATCH(E$1,'Tillförd energi'!$B$1:$AQ$1,0),FALSE)</f>
        <v>0</v>
      </c>
      <c r="F318">
        <f>VLOOKUP($B318,'Tillförd energi'!$B$1:$AI$700,MATCH(F$1,'Tillförd energi'!$B$1:$AQ$1,0),FALSE)</f>
        <v>0</v>
      </c>
      <c r="G318">
        <f>VLOOKUP($B318,'Tillförd energi'!$B$1:$AI$700,MATCH(G$1,'Tillförd energi'!$B$1:$AQ$1,0),FALSE)</f>
        <v>0</v>
      </c>
      <c r="H318">
        <f>VLOOKUP($B318,'Tillförd energi'!$B$1:$AI$700,MATCH(H$1,'Tillförd energi'!$B$1:$AQ$1,0),FALSE)</f>
        <v>0</v>
      </c>
      <c r="I318">
        <f>VLOOKUP($B318,'Tillförd energi'!$B$1:$AI$700,MATCH(I$1,'Tillförd energi'!$B$1:$AQ$1,0),FALSE)</f>
        <v>0</v>
      </c>
      <c r="J318">
        <f>VLOOKUP($B318,'Tillförd energi'!$B$1:$AI$700,MATCH(J$1,'Tillförd energi'!$B$1:$AQ$1,0),FALSE)</f>
        <v>0</v>
      </c>
      <c r="K318">
        <v>0</v>
      </c>
      <c r="L318">
        <f>VLOOKUP($B318,'Tillförd energi'!$B$1:$AI$700,MATCH(L$1,'Tillförd energi'!$B$1:$AQ$1,0),FALSE)</f>
        <v>0</v>
      </c>
      <c r="M318">
        <f>VLOOKUP($B318,'Tillförd energi'!$B$1:$AI$700,MATCH(M$1,'Tillförd energi'!$B$1:$AQ$1,0),FALSE)</f>
        <v>0</v>
      </c>
      <c r="N318">
        <f>VLOOKUP($B318,'Tillförd energi'!$B$1:$AI$700,MATCH(N$1,'Tillförd energi'!$B$1:$AQ$1,0),FALSE)</f>
        <v>0</v>
      </c>
      <c r="O318">
        <f>VLOOKUP($B318,'Tillförd energi'!$B$1:$AI$700,MATCH(O$1,'Tillförd energi'!$B$1:$AQ$1,0),FALSE)</f>
        <v>0</v>
      </c>
      <c r="P318">
        <f>VLOOKUP($B318,'Tillförd energi'!$B$1:$AI$700,MATCH(P$1,'Tillförd energi'!$B$1:$AQ$1,0),FALSE)</f>
        <v>0</v>
      </c>
      <c r="Q318">
        <f>VLOOKUP($B318,'Tillförd energi'!$B$1:$AI$700,MATCH(Q$1,'Tillförd energi'!$B$1:$AQ$1,0),FALSE)</f>
        <v>0</v>
      </c>
      <c r="R318">
        <f>VLOOKUP($B318,'Tillförd energi'!$B$1:$AI$700,MATCH(R$1,'Tillförd energi'!$B$1:$AQ$1,0),FALSE)</f>
        <v>0</v>
      </c>
      <c r="S318">
        <f>VLOOKUP($B318,'Tillförd energi'!$B$1:$AI$700,MATCH(S$1,'Tillförd energi'!$B$1:$AQ$1,0),FALSE)</f>
        <v>0</v>
      </c>
      <c r="T318">
        <f>VLOOKUP($B318,'Tillförd energi'!$B$1:$AI$700,MATCH(T$1,'Tillförd energi'!$B$1:$AQ$1,0),FALSE)</f>
        <v>0</v>
      </c>
      <c r="U318">
        <f>VLOOKUP($B318,'Tillförd energi'!$B$1:$AI$700,MATCH(U$1,'Tillförd energi'!$B$1:$AQ$1,0),FALSE)</f>
        <v>0</v>
      </c>
      <c r="V318">
        <f>VLOOKUP($B318,'Tillförd energi'!$B$1:$AI$700,MATCH(V$1,'Tillförd energi'!$B$1:$AQ$1,0),FALSE)</f>
        <v>0</v>
      </c>
      <c r="W318">
        <f>VLOOKUP($B318,'Tillförd energi'!$B$1:$AI$700,MATCH(W$1,'Tillförd energi'!$B$1:$AQ$1,0),FALSE)</f>
        <v>0</v>
      </c>
      <c r="X318">
        <f>VLOOKUP($B318,'Tillförd energi'!$B$1:$AI$700,MATCH(X$1,'Tillförd energi'!$B$1:$AQ$1,0),FALSE)</f>
        <v>0</v>
      </c>
      <c r="Y318">
        <f>VLOOKUP($B318,'Tillförd energi'!$B$1:$AI$700,MATCH(Y$1,'Tillförd energi'!$B$1:$AQ$1,0),FALSE)</f>
        <v>0</v>
      </c>
      <c r="Z318">
        <f>VLOOKUP($B318,'Tillförd energi'!$B$1:$AI$700,MATCH(Z$1,'Tillförd energi'!$B$1:$AQ$1,0),FALSE)</f>
        <v>0</v>
      </c>
      <c r="AA318">
        <f>VLOOKUP($B318,'Tillförd energi'!$B$1:$AI$700,MATCH(AA$1,'Tillförd energi'!$B$1:$AQ$1,0),FALSE)</f>
        <v>0</v>
      </c>
      <c r="AB318">
        <f>VLOOKUP($B318,'Tillförd energi'!$B$1:$AI$700,MATCH(AB$1,'Tillförd energi'!$B$1:$AQ$1,0),FALSE)</f>
        <v>0</v>
      </c>
      <c r="AC318">
        <f>VLOOKUP($B318,'Tillförd energi'!$B$1:$AI$700,MATCH(AC$1,'Tillförd energi'!$B$1:$AQ$1,0),FALSE)</f>
        <v>0</v>
      </c>
      <c r="AD318">
        <f>VLOOKUP($B318,'Tillförd energi'!$B$1:$AI$700,MATCH(AD$1,'Tillförd energi'!$B$1:$AQ$1,0),FALSE)</f>
        <v>0</v>
      </c>
      <c r="AE318">
        <f>VLOOKUP($B318,'Tillförd energi'!$B$1:$AI$700,MATCH(AE$1,'Tillförd energi'!$B$1:$AQ$1,0),FALSE)</f>
        <v>0</v>
      </c>
      <c r="AF318">
        <f>VLOOKUP($B318,'Tillförd energi'!$B$1:$AI$700,MATCH(AF$1,'Tillförd energi'!$B$1:$AQ$1,0),FALSE)</f>
        <v>0</v>
      </c>
      <c r="AG318">
        <f>IFERROR(VLOOKUP(B318,Miljö!$B$1:$AC$550,MATCH("Köpt mängd produktionsspecifik fjärrvärme:",Miljö!$B$1:$AC$1,0),FALSE)/1,0)</f>
        <v>0</v>
      </c>
      <c r="AI318">
        <f t="shared" si="77"/>
        <v>0</v>
      </c>
      <c r="AJ318">
        <f t="shared" si="78"/>
        <v>0</v>
      </c>
      <c r="AK318" t="str">
        <f>IF(ISERROR(1/VLOOKUP($B318,Leveranser!$B$1:$S$500,MATCH("såld värme (gwh)",Leveranser!$B$1:$S$1,0),FALSE)),"",VLOOKUP($B318,Leveranser!$B$1:$S$500,MATCH("såld värme (gwh)",Leveranser!$B$1:$S$1,0),FALSE))</f>
        <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195" t="str">
        <f t="shared" si="79"/>
        <v/>
      </c>
      <c r="AP318" t="str">
        <f>IFERROR(VLOOKUP($B318,Miljövärden!$B$2:$H$550,7,FALSE),"Nej, saknas")</f>
        <v>Nej</v>
      </c>
      <c r="AQ318" t="str">
        <f>IFERROR(VLOOKUP($B318,Miljövärden!$B$2:$H$550,6,FALSE),"Nej, saknas")</f>
        <v>Nej</v>
      </c>
      <c r="AU318">
        <f t="shared" si="80"/>
        <v>0</v>
      </c>
      <c r="AV318">
        <f t="shared" si="81"/>
        <v>0</v>
      </c>
      <c r="AW318">
        <f t="shared" si="82"/>
        <v>0</v>
      </c>
      <c r="AX318">
        <f t="shared" si="83"/>
        <v>0</v>
      </c>
      <c r="AZ318">
        <f t="shared" si="84"/>
        <v>0</v>
      </c>
      <c r="BC318">
        <f t="shared" si="85"/>
        <v>0</v>
      </c>
      <c r="BD318">
        <f t="shared" si="86"/>
        <v>0</v>
      </c>
      <c r="BE318">
        <f t="shared" si="87"/>
        <v>0</v>
      </c>
      <c r="BF318">
        <f t="shared" si="88"/>
        <v>0</v>
      </c>
      <c r="BG318">
        <f t="shared" si="89"/>
        <v>0</v>
      </c>
      <c r="BH318">
        <f t="shared" si="90"/>
        <v>0</v>
      </c>
      <c r="BJ318" s="195" t="e">
        <f t="shared" si="91"/>
        <v>#DIV/0!</v>
      </c>
      <c r="BK318" s="195" t="e">
        <f t="shared" si="92"/>
        <v>#DIV/0!</v>
      </c>
      <c r="BL318" s="195" t="e">
        <f t="shared" si="93"/>
        <v>#DIV/0!</v>
      </c>
      <c r="BM318" s="195" t="e">
        <f t="shared" si="94"/>
        <v>#DIV/0!</v>
      </c>
      <c r="BN318" s="195" t="e">
        <f t="shared" si="95"/>
        <v>#DIV/0!</v>
      </c>
    </row>
    <row r="319" spans="1:66" x14ac:dyDescent="0.25">
      <c r="A319" s="2" t="s">
        <v>474</v>
      </c>
      <c r="B319" s="2" t="s">
        <v>19</v>
      </c>
      <c r="C319">
        <f>VLOOKUP($B319,'Tillförd energi'!$B$1:$AI$700,MATCH(C$1,'Tillförd energi'!$B$1:$AQ$1,0),FALSE)</f>
        <v>0</v>
      </c>
      <c r="D319">
        <f>VLOOKUP($B319,'Tillförd energi'!$B$1:$AI$700,MATCH(D$1,'Tillförd energi'!$B$1:$AQ$1,0),FALSE)</f>
        <v>0</v>
      </c>
      <c r="E319">
        <f>VLOOKUP($B319,'Tillförd energi'!$B$1:$AI$700,MATCH(E$1,'Tillförd energi'!$B$1:$AQ$1,0),FALSE)</f>
        <v>0</v>
      </c>
      <c r="F319">
        <f>VLOOKUP($B319,'Tillförd energi'!$B$1:$AI$700,MATCH(F$1,'Tillförd energi'!$B$1:$AQ$1,0),FALSE)</f>
        <v>0</v>
      </c>
      <c r="G319">
        <f>VLOOKUP($B319,'Tillförd energi'!$B$1:$AI$700,MATCH(G$1,'Tillförd energi'!$B$1:$AQ$1,0),FALSE)</f>
        <v>0</v>
      </c>
      <c r="H319">
        <f>VLOOKUP($B319,'Tillförd energi'!$B$1:$AI$700,MATCH(H$1,'Tillförd energi'!$B$1:$AQ$1,0),FALSE)</f>
        <v>0</v>
      </c>
      <c r="I319">
        <f>VLOOKUP($B319,'Tillförd energi'!$B$1:$AI$700,MATCH(I$1,'Tillförd energi'!$B$1:$AQ$1,0),FALSE)</f>
        <v>0</v>
      </c>
      <c r="J319">
        <f>VLOOKUP($B319,'Tillförd energi'!$B$1:$AI$700,MATCH(J$1,'Tillförd energi'!$B$1:$AQ$1,0),FALSE)</f>
        <v>0</v>
      </c>
      <c r="K319">
        <v>0</v>
      </c>
      <c r="L319">
        <f>VLOOKUP($B319,'Tillförd energi'!$B$1:$AI$700,MATCH(L$1,'Tillförd energi'!$B$1:$AQ$1,0),FALSE)</f>
        <v>0</v>
      </c>
      <c r="M319">
        <f>VLOOKUP($B319,'Tillförd energi'!$B$1:$AI$700,MATCH(M$1,'Tillförd energi'!$B$1:$AQ$1,0),FALSE)</f>
        <v>0</v>
      </c>
      <c r="N319">
        <f>VLOOKUP($B319,'Tillförd energi'!$B$1:$AI$700,MATCH(N$1,'Tillförd energi'!$B$1:$AQ$1,0),FALSE)</f>
        <v>0</v>
      </c>
      <c r="O319">
        <f>VLOOKUP($B319,'Tillförd energi'!$B$1:$AI$700,MATCH(O$1,'Tillförd energi'!$B$1:$AQ$1,0),FALSE)</f>
        <v>0</v>
      </c>
      <c r="P319">
        <f>VLOOKUP($B319,'Tillförd energi'!$B$1:$AI$700,MATCH(P$1,'Tillförd energi'!$B$1:$AQ$1,0),FALSE)</f>
        <v>0</v>
      </c>
      <c r="Q319">
        <f>VLOOKUP($B319,'Tillförd energi'!$B$1:$AI$700,MATCH(Q$1,'Tillförd energi'!$B$1:$AQ$1,0),FALSE)</f>
        <v>0</v>
      </c>
      <c r="R319">
        <f>VLOOKUP($B319,'Tillförd energi'!$B$1:$AI$700,MATCH(R$1,'Tillförd energi'!$B$1:$AQ$1,0),FALSE)</f>
        <v>0</v>
      </c>
      <c r="S319">
        <f>VLOOKUP($B319,'Tillförd energi'!$B$1:$AI$700,MATCH(S$1,'Tillförd energi'!$B$1:$AQ$1,0),FALSE)</f>
        <v>0</v>
      </c>
      <c r="T319">
        <f>VLOOKUP($B319,'Tillförd energi'!$B$1:$AI$700,MATCH(T$1,'Tillförd energi'!$B$1:$AQ$1,0),FALSE)</f>
        <v>0</v>
      </c>
      <c r="U319">
        <f>VLOOKUP($B319,'Tillförd energi'!$B$1:$AI$700,MATCH(U$1,'Tillförd energi'!$B$1:$AQ$1,0),FALSE)</f>
        <v>0</v>
      </c>
      <c r="V319">
        <f>VLOOKUP($B319,'Tillförd energi'!$B$1:$AI$700,MATCH(V$1,'Tillförd energi'!$B$1:$AQ$1,0),FALSE)</f>
        <v>0</v>
      </c>
      <c r="W319">
        <f>VLOOKUP($B319,'Tillförd energi'!$B$1:$AI$700,MATCH(W$1,'Tillförd energi'!$B$1:$AQ$1,0),FALSE)</f>
        <v>0</v>
      </c>
      <c r="X319">
        <f>VLOOKUP($B319,'Tillförd energi'!$B$1:$AI$700,MATCH(X$1,'Tillförd energi'!$B$1:$AQ$1,0),FALSE)</f>
        <v>0</v>
      </c>
      <c r="Y319">
        <f>VLOOKUP($B319,'Tillförd energi'!$B$1:$AI$700,MATCH(Y$1,'Tillförd energi'!$B$1:$AQ$1,0),FALSE)</f>
        <v>0</v>
      </c>
      <c r="Z319">
        <f>VLOOKUP($B319,'Tillförd energi'!$B$1:$AI$700,MATCH(Z$1,'Tillförd energi'!$B$1:$AQ$1,0),FALSE)</f>
        <v>0</v>
      </c>
      <c r="AA319">
        <f>VLOOKUP($B319,'Tillförd energi'!$B$1:$AI$700,MATCH(AA$1,'Tillförd energi'!$B$1:$AQ$1,0),FALSE)</f>
        <v>0</v>
      </c>
      <c r="AB319">
        <f>VLOOKUP($B319,'Tillförd energi'!$B$1:$AI$700,MATCH(AB$1,'Tillförd energi'!$B$1:$AQ$1,0),FALSE)</f>
        <v>0</v>
      </c>
      <c r="AC319">
        <f>VLOOKUP($B319,'Tillförd energi'!$B$1:$AI$700,MATCH(AC$1,'Tillförd energi'!$B$1:$AQ$1,0),FALSE)</f>
        <v>0</v>
      </c>
      <c r="AD319">
        <f>VLOOKUP($B319,'Tillförd energi'!$B$1:$AI$700,MATCH(AD$1,'Tillförd energi'!$B$1:$AQ$1,0),FALSE)</f>
        <v>0</v>
      </c>
      <c r="AE319">
        <f>VLOOKUP($B319,'Tillförd energi'!$B$1:$AI$700,MATCH(AE$1,'Tillförd energi'!$B$1:$AQ$1,0),FALSE)</f>
        <v>0</v>
      </c>
      <c r="AF319">
        <f>VLOOKUP($B319,'Tillförd energi'!$B$1:$AI$700,MATCH(AF$1,'Tillförd energi'!$B$1:$AQ$1,0),FALSE)</f>
        <v>0</v>
      </c>
      <c r="AG319">
        <f>IFERROR(VLOOKUP(B319,Miljö!$B$1:$AC$550,MATCH("Köpt mängd produktionsspecifik fjärrvärme:",Miljö!$B$1:$AC$1,0),FALSE)/1,0)</f>
        <v>0</v>
      </c>
      <c r="AI319">
        <f t="shared" si="77"/>
        <v>0</v>
      </c>
      <c r="AJ319">
        <f t="shared" si="78"/>
        <v>0</v>
      </c>
      <c r="AK319" t="str">
        <f>IF(ISERROR(1/VLOOKUP($B319,Leveranser!$B$1:$S$500,MATCH("såld värme (gwh)",Leveranser!$B$1:$S$1,0),FALSE)),"",VLOOKUP($B319,Leveranser!$B$1:$S$500,MATCH("såld värme (gwh)",Leveranser!$B$1:$S$1,0),FALSE))</f>
        <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195" t="str">
        <f t="shared" si="79"/>
        <v/>
      </c>
      <c r="AP319" t="str">
        <f>IFERROR(VLOOKUP($B319,Miljövärden!$B$2:$H$550,7,FALSE),"Nej, saknas")</f>
        <v>Nej</v>
      </c>
      <c r="AQ319" t="str">
        <f>IFERROR(VLOOKUP($B319,Miljövärden!$B$2:$H$550,6,FALSE),"Nej, saknas")</f>
        <v>Nej</v>
      </c>
      <c r="AU319">
        <f t="shared" si="80"/>
        <v>0</v>
      </c>
      <c r="AV319">
        <f t="shared" si="81"/>
        <v>0</v>
      </c>
      <c r="AW319">
        <f t="shared" si="82"/>
        <v>0</v>
      </c>
      <c r="AX319">
        <f t="shared" si="83"/>
        <v>0</v>
      </c>
      <c r="AZ319">
        <f t="shared" si="84"/>
        <v>0</v>
      </c>
      <c r="BC319">
        <f t="shared" si="85"/>
        <v>0</v>
      </c>
      <c r="BD319">
        <f t="shared" si="86"/>
        <v>0</v>
      </c>
      <c r="BE319">
        <f t="shared" si="87"/>
        <v>0</v>
      </c>
      <c r="BF319">
        <f t="shared" si="88"/>
        <v>0</v>
      </c>
      <c r="BG319">
        <f t="shared" si="89"/>
        <v>0</v>
      </c>
      <c r="BH319">
        <f t="shared" si="90"/>
        <v>0</v>
      </c>
      <c r="BJ319" s="195" t="e">
        <f t="shared" si="91"/>
        <v>#DIV/0!</v>
      </c>
      <c r="BK319" s="195" t="e">
        <f t="shared" si="92"/>
        <v>#DIV/0!</v>
      </c>
      <c r="BL319" s="195" t="e">
        <f t="shared" si="93"/>
        <v>#DIV/0!</v>
      </c>
      <c r="BM319" s="195" t="e">
        <f t="shared" si="94"/>
        <v>#DIV/0!</v>
      </c>
      <c r="BN319" s="195" t="e">
        <f t="shared" si="95"/>
        <v>#DIV/0!</v>
      </c>
    </row>
    <row r="320" spans="1:66" x14ac:dyDescent="0.25">
      <c r="A320" s="2" t="s">
        <v>477</v>
      </c>
      <c r="B320" s="2" t="s">
        <v>478</v>
      </c>
      <c r="C320">
        <f>VLOOKUP($B320,'Tillförd energi'!$B$1:$AI$700,MATCH(C$1,'Tillförd energi'!$B$1:$AQ$1,0),FALSE)</f>
        <v>0</v>
      </c>
      <c r="D320">
        <f>VLOOKUP($B320,'Tillförd energi'!$B$1:$AI$700,MATCH(D$1,'Tillförd energi'!$B$1:$AQ$1,0),FALSE)</f>
        <v>2.25</v>
      </c>
      <c r="E320">
        <f>VLOOKUP($B320,'Tillförd energi'!$B$1:$AI$700,MATCH(E$1,'Tillförd energi'!$B$1:$AQ$1,0),FALSE)</f>
        <v>0</v>
      </c>
      <c r="F320">
        <f>VLOOKUP($B320,'Tillförd energi'!$B$1:$AI$700,MATCH(F$1,'Tillförd energi'!$B$1:$AQ$1,0),FALSE)</f>
        <v>0</v>
      </c>
      <c r="G320">
        <f>VLOOKUP($B320,'Tillförd energi'!$B$1:$AI$700,MATCH(G$1,'Tillförd energi'!$B$1:$AQ$1,0),FALSE)</f>
        <v>0</v>
      </c>
      <c r="H320">
        <f>VLOOKUP($B320,'Tillförd energi'!$B$1:$AI$700,MATCH(H$1,'Tillförd energi'!$B$1:$AQ$1,0),FALSE)</f>
        <v>0</v>
      </c>
      <c r="I320">
        <f>VLOOKUP($B320,'Tillförd energi'!$B$1:$AI$700,MATCH(I$1,'Tillförd energi'!$B$1:$AQ$1,0),FALSE)</f>
        <v>0</v>
      </c>
      <c r="J320">
        <f>VLOOKUP($B320,'Tillförd energi'!$B$1:$AI$700,MATCH(J$1,'Tillförd energi'!$B$1:$AQ$1,0),FALSE)</f>
        <v>0</v>
      </c>
      <c r="K320">
        <v>0</v>
      </c>
      <c r="L320">
        <f>VLOOKUP($B320,'Tillförd energi'!$B$1:$AI$700,MATCH(L$1,'Tillförd energi'!$B$1:$AQ$1,0),FALSE)</f>
        <v>50.03</v>
      </c>
      <c r="M320">
        <f>VLOOKUP($B320,'Tillförd energi'!$B$1:$AI$700,MATCH(M$1,'Tillförd energi'!$B$1:$AQ$1,0),FALSE)</f>
        <v>0</v>
      </c>
      <c r="N320">
        <f>VLOOKUP($B320,'Tillförd energi'!$B$1:$AI$700,MATCH(N$1,'Tillförd energi'!$B$1:$AQ$1,0),FALSE)</f>
        <v>0</v>
      </c>
      <c r="O320">
        <f>VLOOKUP($B320,'Tillförd energi'!$B$1:$AI$700,MATCH(O$1,'Tillförd energi'!$B$1:$AQ$1,0),FALSE)</f>
        <v>0</v>
      </c>
      <c r="P320">
        <f>VLOOKUP($B320,'Tillförd energi'!$B$1:$AI$700,MATCH(P$1,'Tillförd energi'!$B$1:$AQ$1,0),FALSE)</f>
        <v>0</v>
      </c>
      <c r="Q320">
        <f>VLOOKUP($B320,'Tillförd energi'!$B$1:$AI$700,MATCH(Q$1,'Tillförd energi'!$B$1:$AQ$1,0),FALSE)</f>
        <v>0</v>
      </c>
      <c r="R320">
        <f>VLOOKUP($B320,'Tillförd energi'!$B$1:$AI$700,MATCH(R$1,'Tillförd energi'!$B$1:$AQ$1,0),FALSE)</f>
        <v>0</v>
      </c>
      <c r="S320">
        <f>VLOOKUP($B320,'Tillförd energi'!$B$1:$AI$700,MATCH(S$1,'Tillförd energi'!$B$1:$AQ$1,0),FALSE)</f>
        <v>0</v>
      </c>
      <c r="T320">
        <f>VLOOKUP($B320,'Tillförd energi'!$B$1:$AI$700,MATCH(T$1,'Tillförd energi'!$B$1:$AQ$1,0),FALSE)</f>
        <v>0</v>
      </c>
      <c r="U320">
        <f>VLOOKUP($B320,'Tillförd energi'!$B$1:$AI$700,MATCH(U$1,'Tillförd energi'!$B$1:$AQ$1,0),FALSE)</f>
        <v>0</v>
      </c>
      <c r="V320">
        <f>VLOOKUP($B320,'Tillförd energi'!$B$1:$AI$700,MATCH(V$1,'Tillförd energi'!$B$1:$AQ$1,0),FALSE)</f>
        <v>0</v>
      </c>
      <c r="W320">
        <f>VLOOKUP($B320,'Tillförd energi'!$B$1:$AI$700,MATCH(W$1,'Tillförd energi'!$B$1:$AQ$1,0),FALSE)</f>
        <v>0</v>
      </c>
      <c r="X320">
        <f>VLOOKUP($B320,'Tillförd energi'!$B$1:$AI$700,MATCH(X$1,'Tillförd energi'!$B$1:$AQ$1,0),FALSE)</f>
        <v>0</v>
      </c>
      <c r="Y320">
        <f>VLOOKUP($B320,'Tillförd energi'!$B$1:$AI$700,MATCH(Y$1,'Tillförd energi'!$B$1:$AQ$1,0),FALSE)</f>
        <v>0</v>
      </c>
      <c r="Z320">
        <f>VLOOKUP($B320,'Tillförd energi'!$B$1:$AI$700,MATCH(Z$1,'Tillförd energi'!$B$1:$AQ$1,0),FALSE)</f>
        <v>0.25</v>
      </c>
      <c r="AA320">
        <f>VLOOKUP($B320,'Tillförd energi'!$B$1:$AI$700,MATCH(AA$1,'Tillförd energi'!$B$1:$AQ$1,0),FALSE)</f>
        <v>0</v>
      </c>
      <c r="AB320">
        <f>VLOOKUP($B320,'Tillförd energi'!$B$1:$AI$700,MATCH(AB$1,'Tillförd energi'!$B$1:$AQ$1,0),FALSE)</f>
        <v>0</v>
      </c>
      <c r="AC320">
        <f>VLOOKUP($B320,'Tillförd energi'!$B$1:$AI$700,MATCH(AC$1,'Tillförd energi'!$B$1:$AQ$1,0),FALSE)</f>
        <v>0</v>
      </c>
      <c r="AD320">
        <f>VLOOKUP($B320,'Tillförd energi'!$B$1:$AI$700,MATCH(AD$1,'Tillförd energi'!$B$1:$AQ$1,0),FALSE)</f>
        <v>0</v>
      </c>
      <c r="AE320">
        <f>VLOOKUP($B320,'Tillförd energi'!$B$1:$AI$700,MATCH(AE$1,'Tillförd energi'!$B$1:$AQ$1,0),FALSE)</f>
        <v>0</v>
      </c>
      <c r="AF320">
        <f>VLOOKUP($B320,'Tillförd energi'!$B$1:$AI$700,MATCH(AF$1,'Tillförd energi'!$B$1:$AQ$1,0),FALSE)</f>
        <v>1.1000000000000001</v>
      </c>
      <c r="AG320">
        <f>IFERROR(VLOOKUP(B320,Miljö!$B$1:$AC$550,MATCH("Köpt mängd produktionsspecifik fjärrvärme:",Miljö!$B$1:$AC$1,0),FALSE)/1,0)</f>
        <v>0</v>
      </c>
      <c r="AI320">
        <f t="shared" si="77"/>
        <v>53.63</v>
      </c>
      <c r="AJ320">
        <f t="shared" si="78"/>
        <v>53.63</v>
      </c>
      <c r="AK320">
        <f>IF(ISERROR(1/VLOOKUP($B320,Leveranser!$B$1:$S$500,MATCH("såld värme (gwh)",Leveranser!$B$1:$S$1,0),FALSE)),"",VLOOKUP($B320,Leveranser!$B$1:$S$500,MATCH("såld värme (gwh)",Leveranser!$B$1:$S$1,0),FALSE))</f>
        <v>38.99</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195">
        <f t="shared" si="79"/>
        <v>0.72701845981726643</v>
      </c>
      <c r="AP320" t="str">
        <f>IFERROR(VLOOKUP($B320,Miljövärden!$B$2:$H$550,7,FALSE),"Nej, saknas")</f>
        <v>Ja</v>
      </c>
      <c r="AQ320" t="str">
        <f>IFERROR(VLOOKUP($B320,Miljövärden!$B$2:$H$550,6,FALSE),"Nej, saknas")</f>
        <v>Nej</v>
      </c>
      <c r="AU320">
        <f t="shared" si="80"/>
        <v>1.35</v>
      </c>
      <c r="AV320">
        <f t="shared" si="81"/>
        <v>0</v>
      </c>
      <c r="AW320">
        <f t="shared" si="82"/>
        <v>0</v>
      </c>
      <c r="AX320">
        <f t="shared" si="83"/>
        <v>0</v>
      </c>
      <c r="AZ320">
        <f t="shared" si="84"/>
        <v>50.03</v>
      </c>
      <c r="BC320">
        <f t="shared" si="85"/>
        <v>2.25</v>
      </c>
      <c r="BD320">
        <f t="shared" si="86"/>
        <v>0</v>
      </c>
      <c r="BE320">
        <f t="shared" si="87"/>
        <v>0</v>
      </c>
      <c r="BF320">
        <f t="shared" si="88"/>
        <v>50.03</v>
      </c>
      <c r="BG320">
        <f t="shared" si="89"/>
        <v>1.35</v>
      </c>
      <c r="BH320">
        <f t="shared" si="90"/>
        <v>53.63</v>
      </c>
      <c r="BJ320" s="195">
        <f t="shared" si="91"/>
        <v>4.1954130151034864E-2</v>
      </c>
      <c r="BK320" s="195">
        <f t="shared" si="92"/>
        <v>0</v>
      </c>
      <c r="BL320" s="195">
        <f t="shared" si="93"/>
        <v>0</v>
      </c>
      <c r="BM320" s="195">
        <f t="shared" si="94"/>
        <v>0.93287339175834416</v>
      </c>
      <c r="BN320" s="195">
        <f t="shared" si="95"/>
        <v>2.5172478090620922E-2</v>
      </c>
    </row>
    <row r="321" spans="1:66" x14ac:dyDescent="0.25">
      <c r="A321" s="2" t="s">
        <v>479</v>
      </c>
      <c r="B321" s="2" t="s">
        <v>480</v>
      </c>
      <c r="C321">
        <f>VLOOKUP($B321,'Tillförd energi'!$B$1:$AI$700,MATCH(C$1,'Tillförd energi'!$B$1:$AQ$1,0),FALSE)</f>
        <v>0</v>
      </c>
      <c r="D321">
        <f>VLOOKUP($B321,'Tillförd energi'!$B$1:$AI$700,MATCH(D$1,'Tillförd energi'!$B$1:$AQ$1,0),FALSE)</f>
        <v>0</v>
      </c>
      <c r="E321">
        <f>VLOOKUP($B321,'Tillförd energi'!$B$1:$AI$700,MATCH(E$1,'Tillförd energi'!$B$1:$AQ$1,0),FALSE)</f>
        <v>0</v>
      </c>
      <c r="F321">
        <f>VLOOKUP($B321,'Tillförd energi'!$B$1:$AI$700,MATCH(F$1,'Tillförd energi'!$B$1:$AQ$1,0),FALSE)</f>
        <v>0</v>
      </c>
      <c r="G321">
        <f>VLOOKUP($B321,'Tillförd energi'!$B$1:$AI$700,MATCH(G$1,'Tillförd energi'!$B$1:$AQ$1,0),FALSE)</f>
        <v>0</v>
      </c>
      <c r="H321">
        <f>VLOOKUP($B321,'Tillförd energi'!$B$1:$AI$700,MATCH(H$1,'Tillförd energi'!$B$1:$AQ$1,0),FALSE)</f>
        <v>0</v>
      </c>
      <c r="I321">
        <f>VLOOKUP($B321,'Tillförd energi'!$B$1:$AI$700,MATCH(I$1,'Tillförd energi'!$B$1:$AQ$1,0),FALSE)</f>
        <v>0</v>
      </c>
      <c r="J321">
        <f>VLOOKUP($B321,'Tillförd energi'!$B$1:$AI$700,MATCH(J$1,'Tillförd energi'!$B$1:$AQ$1,0),FALSE)</f>
        <v>0</v>
      </c>
      <c r="K321">
        <v>0</v>
      </c>
      <c r="L321">
        <f>VLOOKUP($B321,'Tillförd energi'!$B$1:$AI$700,MATCH(L$1,'Tillförd energi'!$B$1:$AQ$1,0),FALSE)</f>
        <v>0</v>
      </c>
      <c r="M321">
        <f>VLOOKUP($B321,'Tillförd energi'!$B$1:$AI$700,MATCH(M$1,'Tillförd energi'!$B$1:$AQ$1,0),FALSE)</f>
        <v>0</v>
      </c>
      <c r="N321">
        <f>VLOOKUP($B321,'Tillförd energi'!$B$1:$AI$700,MATCH(N$1,'Tillförd energi'!$B$1:$AQ$1,0),FALSE)</f>
        <v>0</v>
      </c>
      <c r="O321">
        <f>VLOOKUP($B321,'Tillförd energi'!$B$1:$AI$700,MATCH(O$1,'Tillförd energi'!$B$1:$AQ$1,0),FALSE)</f>
        <v>0</v>
      </c>
      <c r="P321">
        <f>VLOOKUP($B321,'Tillförd energi'!$B$1:$AI$700,MATCH(P$1,'Tillförd energi'!$B$1:$AQ$1,0),FALSE)</f>
        <v>0</v>
      </c>
      <c r="Q321">
        <f>VLOOKUP($B321,'Tillförd energi'!$B$1:$AI$700,MATCH(Q$1,'Tillförd energi'!$B$1:$AQ$1,0),FALSE)</f>
        <v>0</v>
      </c>
      <c r="R321">
        <f>VLOOKUP($B321,'Tillförd energi'!$B$1:$AI$700,MATCH(R$1,'Tillförd energi'!$B$1:$AQ$1,0),FALSE)</f>
        <v>0</v>
      </c>
      <c r="S321">
        <f>VLOOKUP($B321,'Tillförd energi'!$B$1:$AI$700,MATCH(S$1,'Tillförd energi'!$B$1:$AQ$1,0),FALSE)</f>
        <v>0</v>
      </c>
      <c r="T321">
        <f>VLOOKUP($B321,'Tillförd energi'!$B$1:$AI$700,MATCH(T$1,'Tillförd energi'!$B$1:$AQ$1,0),FALSE)</f>
        <v>0</v>
      </c>
      <c r="U321">
        <f>VLOOKUP($B321,'Tillförd energi'!$B$1:$AI$700,MATCH(U$1,'Tillförd energi'!$B$1:$AQ$1,0),FALSE)</f>
        <v>0</v>
      </c>
      <c r="V321">
        <f>VLOOKUP($B321,'Tillförd energi'!$B$1:$AI$700,MATCH(V$1,'Tillförd energi'!$B$1:$AQ$1,0),FALSE)</f>
        <v>0</v>
      </c>
      <c r="W321">
        <f>VLOOKUP($B321,'Tillförd energi'!$B$1:$AI$700,MATCH(W$1,'Tillförd energi'!$B$1:$AQ$1,0),FALSE)</f>
        <v>0</v>
      </c>
      <c r="X321">
        <f>VLOOKUP($B321,'Tillförd energi'!$B$1:$AI$700,MATCH(X$1,'Tillförd energi'!$B$1:$AQ$1,0),FALSE)</f>
        <v>0</v>
      </c>
      <c r="Y321">
        <f>VLOOKUP($B321,'Tillförd energi'!$B$1:$AI$700,MATCH(Y$1,'Tillförd energi'!$B$1:$AQ$1,0),FALSE)</f>
        <v>0</v>
      </c>
      <c r="Z321">
        <f>VLOOKUP($B321,'Tillförd energi'!$B$1:$AI$700,MATCH(Z$1,'Tillförd energi'!$B$1:$AQ$1,0),FALSE)</f>
        <v>0</v>
      </c>
      <c r="AA321">
        <f>VLOOKUP($B321,'Tillförd energi'!$B$1:$AI$700,MATCH(AA$1,'Tillförd energi'!$B$1:$AQ$1,0),FALSE)</f>
        <v>0</v>
      </c>
      <c r="AB321">
        <f>VLOOKUP($B321,'Tillförd energi'!$B$1:$AI$700,MATCH(AB$1,'Tillförd energi'!$B$1:$AQ$1,0),FALSE)</f>
        <v>0</v>
      </c>
      <c r="AC321">
        <f>VLOOKUP($B321,'Tillförd energi'!$B$1:$AI$700,MATCH(AC$1,'Tillförd energi'!$B$1:$AQ$1,0),FALSE)</f>
        <v>0</v>
      </c>
      <c r="AD321">
        <f>VLOOKUP($B321,'Tillförd energi'!$B$1:$AI$700,MATCH(AD$1,'Tillförd energi'!$B$1:$AQ$1,0),FALSE)</f>
        <v>0</v>
      </c>
      <c r="AE321">
        <f>VLOOKUP($B321,'Tillförd energi'!$B$1:$AI$700,MATCH(AE$1,'Tillförd energi'!$B$1:$AQ$1,0),FALSE)</f>
        <v>0</v>
      </c>
      <c r="AF321">
        <f>VLOOKUP($B321,'Tillförd energi'!$B$1:$AI$700,MATCH(AF$1,'Tillförd energi'!$B$1:$AQ$1,0),FALSE)</f>
        <v>0</v>
      </c>
      <c r="AG321">
        <f>IFERROR(VLOOKUP(B321,Miljö!$B$1:$AC$550,MATCH("Köpt mängd produktionsspecifik fjärrvärme:",Miljö!$B$1:$AC$1,0),FALSE)/1,0)</f>
        <v>0</v>
      </c>
      <c r="AI321">
        <f t="shared" ref="AI321:AI383" si="96">SUM(C321:AF321)</f>
        <v>0</v>
      </c>
      <c r="AJ321">
        <f t="shared" ref="AJ321:AJ383" si="97">SUM(C321:AG321)</f>
        <v>0</v>
      </c>
      <c r="AK321" t="str">
        <f>IF(ISERROR(1/VLOOKUP($B321,Leveranser!$B$1:$S$500,MATCH("såld värme (gwh)",Leveranser!$B$1:$S$1,0),FALSE)),"",VLOOKUP($B321,Leveranser!$B$1:$S$500,MATCH("såld värme (gwh)",Leveranser!$B$1:$S$1,0),FALSE))</f>
        <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195" t="str">
        <f t="shared" ref="AN321:AN383" si="98">IFERROR(AK321/AJ321,"")</f>
        <v/>
      </c>
      <c r="AP321" t="str">
        <f>IFERROR(VLOOKUP($B321,Miljövärden!$B$2:$H$550,7,FALSE),"Nej, saknas")</f>
        <v>Nej</v>
      </c>
      <c r="AQ321" t="str">
        <f>IFERROR(VLOOKUP($B321,Miljövärden!$B$2:$H$550,6,FALSE),"Nej, saknas")</f>
        <v>Nej</v>
      </c>
      <c r="AU321">
        <f t="shared" ref="AU321:AU383" si="99">Z321+AA321+AF321</f>
        <v>0</v>
      </c>
      <c r="AV321">
        <f t="shared" ref="AV321:AV383" si="100">X321</f>
        <v>0</v>
      </c>
      <c r="AW321">
        <f t="shared" ref="AW321:AW383" si="101">M321+N321+O321+P321+Q321</f>
        <v>0</v>
      </c>
      <c r="AX321">
        <f t="shared" ref="AX321:AX383" si="102">R321+S321+T321+U321</f>
        <v>0</v>
      </c>
      <c r="AZ321">
        <f t="shared" ref="AZ321:AZ383" si="103">L321+M321+N321+O321+P321+Q321+R321+S321+T321+U321+V321+W321+X321</f>
        <v>0</v>
      </c>
      <c r="BC321">
        <f t="shared" si="85"/>
        <v>0</v>
      </c>
      <c r="BD321">
        <f t="shared" si="86"/>
        <v>0</v>
      </c>
      <c r="BE321">
        <f t="shared" si="87"/>
        <v>0</v>
      </c>
      <c r="BF321">
        <f t="shared" si="88"/>
        <v>0</v>
      </c>
      <c r="BG321">
        <f t="shared" si="89"/>
        <v>0</v>
      </c>
      <c r="BH321">
        <f t="shared" si="90"/>
        <v>0</v>
      </c>
      <c r="BJ321" s="195" t="e">
        <f t="shared" si="91"/>
        <v>#DIV/0!</v>
      </c>
      <c r="BK321" s="195" t="e">
        <f t="shared" si="92"/>
        <v>#DIV/0!</v>
      </c>
      <c r="BL321" s="195" t="e">
        <f t="shared" si="93"/>
        <v>#DIV/0!</v>
      </c>
      <c r="BM321" s="195" t="e">
        <f t="shared" si="94"/>
        <v>#DIV/0!</v>
      </c>
      <c r="BN321" s="195" t="e">
        <f t="shared" si="95"/>
        <v>#DIV/0!</v>
      </c>
    </row>
    <row r="322" spans="1:66" x14ac:dyDescent="0.25">
      <c r="A322" s="2" t="s">
        <v>481</v>
      </c>
      <c r="B322" s="2" t="s">
        <v>482</v>
      </c>
      <c r="C322">
        <f>VLOOKUP($B322,'Tillförd energi'!$B$1:$AI$700,MATCH(C$1,'Tillförd energi'!$B$1:$AQ$1,0),FALSE)</f>
        <v>0</v>
      </c>
      <c r="D322">
        <f>VLOOKUP($B322,'Tillförd energi'!$B$1:$AI$700,MATCH(D$1,'Tillförd energi'!$B$1:$AQ$1,0),FALSE)</f>
        <v>0</v>
      </c>
      <c r="E322">
        <f>VLOOKUP($B322,'Tillförd energi'!$B$1:$AI$700,MATCH(E$1,'Tillförd energi'!$B$1:$AQ$1,0),FALSE)</f>
        <v>0</v>
      </c>
      <c r="F322">
        <f>VLOOKUP($B322,'Tillförd energi'!$B$1:$AI$700,MATCH(F$1,'Tillförd energi'!$B$1:$AQ$1,0),FALSE)</f>
        <v>0</v>
      </c>
      <c r="G322">
        <f>VLOOKUP($B322,'Tillförd energi'!$B$1:$AI$700,MATCH(G$1,'Tillförd energi'!$B$1:$AQ$1,0),FALSE)</f>
        <v>0</v>
      </c>
      <c r="H322">
        <f>VLOOKUP($B322,'Tillförd energi'!$B$1:$AI$700,MATCH(H$1,'Tillförd energi'!$B$1:$AQ$1,0),FALSE)</f>
        <v>0</v>
      </c>
      <c r="I322">
        <f>VLOOKUP($B322,'Tillförd energi'!$B$1:$AI$700,MATCH(I$1,'Tillförd energi'!$B$1:$AQ$1,0),FALSE)</f>
        <v>0</v>
      </c>
      <c r="J322">
        <f>VLOOKUP($B322,'Tillförd energi'!$B$1:$AI$700,MATCH(J$1,'Tillförd energi'!$B$1:$AQ$1,0),FALSE)</f>
        <v>0</v>
      </c>
      <c r="K322">
        <v>0</v>
      </c>
      <c r="L322">
        <f>VLOOKUP($B322,'Tillförd energi'!$B$1:$AI$700,MATCH(L$1,'Tillförd energi'!$B$1:$AQ$1,0),FALSE)</f>
        <v>0</v>
      </c>
      <c r="M322">
        <f>VLOOKUP($B322,'Tillförd energi'!$B$1:$AI$700,MATCH(M$1,'Tillförd energi'!$B$1:$AQ$1,0),FALSE)</f>
        <v>25.3</v>
      </c>
      <c r="N322">
        <f>VLOOKUP($B322,'Tillförd energi'!$B$1:$AI$700,MATCH(N$1,'Tillförd energi'!$B$1:$AQ$1,0),FALSE)</f>
        <v>16.239999999999998</v>
      </c>
      <c r="O322">
        <f>VLOOKUP($B322,'Tillförd energi'!$B$1:$AI$700,MATCH(O$1,'Tillförd energi'!$B$1:$AQ$1,0),FALSE)</f>
        <v>25.68</v>
      </c>
      <c r="P322">
        <f>VLOOKUP($B322,'Tillförd energi'!$B$1:$AI$700,MATCH(P$1,'Tillförd energi'!$B$1:$AQ$1,0),FALSE)</f>
        <v>58.66</v>
      </c>
      <c r="Q322">
        <f>VLOOKUP($B322,'Tillförd energi'!$B$1:$AI$700,MATCH(Q$1,'Tillförd energi'!$B$1:$AQ$1,0),FALSE)</f>
        <v>0</v>
      </c>
      <c r="R322">
        <f>VLOOKUP($B322,'Tillförd energi'!$B$1:$AI$700,MATCH(R$1,'Tillförd energi'!$B$1:$AQ$1,0),FALSE)</f>
        <v>0</v>
      </c>
      <c r="S322">
        <f>VLOOKUP($B322,'Tillförd energi'!$B$1:$AI$700,MATCH(S$1,'Tillförd energi'!$B$1:$AQ$1,0),FALSE)</f>
        <v>0</v>
      </c>
      <c r="T322">
        <f>VLOOKUP($B322,'Tillförd energi'!$B$1:$AI$700,MATCH(T$1,'Tillförd energi'!$B$1:$AQ$1,0),FALSE)</f>
        <v>0</v>
      </c>
      <c r="U322">
        <f>VLOOKUP($B322,'Tillförd energi'!$B$1:$AI$700,MATCH(U$1,'Tillförd energi'!$B$1:$AQ$1,0),FALSE)</f>
        <v>0</v>
      </c>
      <c r="V322">
        <f>VLOOKUP($B322,'Tillförd energi'!$B$1:$AI$700,MATCH(V$1,'Tillförd energi'!$B$1:$AQ$1,0),FALSE)</f>
        <v>0</v>
      </c>
      <c r="W322">
        <f>VLOOKUP($B322,'Tillförd energi'!$B$1:$AI$700,MATCH(W$1,'Tillförd energi'!$B$1:$AQ$1,0),FALSE)</f>
        <v>2.06</v>
      </c>
      <c r="X322">
        <f>VLOOKUP($B322,'Tillförd energi'!$B$1:$AI$700,MATCH(X$1,'Tillförd energi'!$B$1:$AQ$1,0),FALSE)</f>
        <v>0</v>
      </c>
      <c r="Y322">
        <f>VLOOKUP($B322,'Tillförd energi'!$B$1:$AI$700,MATCH(Y$1,'Tillförd energi'!$B$1:$AQ$1,0),FALSE)</f>
        <v>0</v>
      </c>
      <c r="Z322">
        <f>VLOOKUP($B322,'Tillförd energi'!$B$1:$AI$700,MATCH(Z$1,'Tillförd energi'!$B$1:$AQ$1,0),FALSE)</f>
        <v>0</v>
      </c>
      <c r="AA322">
        <f>VLOOKUP($B322,'Tillförd energi'!$B$1:$AI$700,MATCH(AA$1,'Tillförd energi'!$B$1:$AQ$1,0),FALSE)</f>
        <v>0</v>
      </c>
      <c r="AB322">
        <f>VLOOKUP($B322,'Tillförd energi'!$B$1:$AI$700,MATCH(AB$1,'Tillförd energi'!$B$1:$AQ$1,0),FALSE)</f>
        <v>0</v>
      </c>
      <c r="AC322">
        <f>VLOOKUP($B322,'Tillförd energi'!$B$1:$AI$700,MATCH(AC$1,'Tillförd energi'!$B$1:$AQ$1,0),FALSE)</f>
        <v>29.82</v>
      </c>
      <c r="AD322">
        <f>VLOOKUP($B322,'Tillförd energi'!$B$1:$AI$700,MATCH(AD$1,'Tillförd energi'!$B$1:$AQ$1,0),FALSE)</f>
        <v>0</v>
      </c>
      <c r="AE322">
        <f>VLOOKUP($B322,'Tillförd energi'!$B$1:$AI$700,MATCH(AE$1,'Tillförd energi'!$B$1:$AQ$1,0),FALSE)</f>
        <v>0</v>
      </c>
      <c r="AF322">
        <f>VLOOKUP($B322,'Tillförd energi'!$B$1:$AI$700,MATCH(AF$1,'Tillförd energi'!$B$1:$AQ$1,0),FALSE)</f>
        <v>3.86</v>
      </c>
      <c r="AG322">
        <f>IFERROR(VLOOKUP(B322,Miljö!$B$1:$AC$550,MATCH("Köpt mängd produktionsspecifik fjärrvärme:",Miljö!$B$1:$AC$1,0),FALSE)/1,0)</f>
        <v>0</v>
      </c>
      <c r="AI322">
        <f t="shared" si="96"/>
        <v>161.62</v>
      </c>
      <c r="AJ322">
        <f t="shared" si="97"/>
        <v>161.62</v>
      </c>
      <c r="AK322">
        <f>IF(ISERROR(1/VLOOKUP($B322,Leveranser!$B$1:$S$500,MATCH("såld värme (gwh)",Leveranser!$B$1:$S$1,0),FALSE)),"",VLOOKUP($B322,Leveranser!$B$1:$S$500,MATCH("såld värme (gwh)",Leveranser!$B$1:$S$1,0),FALSE))</f>
        <v>118.5</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195">
        <f t="shared" si="98"/>
        <v>0.73320133646825891</v>
      </c>
      <c r="AP322" t="str">
        <f>IFERROR(VLOOKUP($B322,Miljövärden!$B$2:$H$550,7,FALSE),"Nej, saknas")</f>
        <v>Ja</v>
      </c>
      <c r="AQ322" t="str">
        <f>IFERROR(VLOOKUP($B322,Miljövärden!$B$2:$H$550,6,FALSE),"Nej, saknas")</f>
        <v>Ja</v>
      </c>
      <c r="AU322">
        <f t="shared" si="99"/>
        <v>3.86</v>
      </c>
      <c r="AV322">
        <f t="shared" si="100"/>
        <v>0</v>
      </c>
      <c r="AW322">
        <f t="shared" si="101"/>
        <v>125.88</v>
      </c>
      <c r="AX322">
        <f t="shared" si="102"/>
        <v>0</v>
      </c>
      <c r="AZ322">
        <f t="shared" si="103"/>
        <v>127.94</v>
      </c>
      <c r="BC322">
        <f t="shared" si="85"/>
        <v>0</v>
      </c>
      <c r="BD322">
        <f t="shared" si="86"/>
        <v>0</v>
      </c>
      <c r="BE322">
        <f t="shared" si="87"/>
        <v>127.94</v>
      </c>
      <c r="BF322">
        <f t="shared" si="88"/>
        <v>29.82</v>
      </c>
      <c r="BG322">
        <f t="shared" si="89"/>
        <v>3.86</v>
      </c>
      <c r="BH322">
        <f t="shared" si="90"/>
        <v>161.62</v>
      </c>
      <c r="BJ322" s="195">
        <f t="shared" si="91"/>
        <v>0</v>
      </c>
      <c r="BK322" s="195">
        <f t="shared" si="92"/>
        <v>0</v>
      </c>
      <c r="BL322" s="195">
        <f t="shared" si="93"/>
        <v>0.79160994926370498</v>
      </c>
      <c r="BM322" s="195">
        <f t="shared" si="94"/>
        <v>0.1845068679618859</v>
      </c>
      <c r="BN322" s="195">
        <f t="shared" si="95"/>
        <v>2.3883182774409106E-2</v>
      </c>
    </row>
    <row r="323" spans="1:66" x14ac:dyDescent="0.25">
      <c r="A323" s="2" t="s">
        <v>481</v>
      </c>
      <c r="B323" s="2" t="s">
        <v>483</v>
      </c>
      <c r="C323">
        <f>VLOOKUP($B323,'Tillförd energi'!$B$1:$AI$700,MATCH(C$1,'Tillförd energi'!$B$1:$AQ$1,0),FALSE)</f>
        <v>0</v>
      </c>
      <c r="D323">
        <f>VLOOKUP($B323,'Tillförd energi'!$B$1:$AI$700,MATCH(D$1,'Tillförd energi'!$B$1:$AQ$1,0),FALSE)</f>
        <v>0</v>
      </c>
      <c r="E323">
        <f>VLOOKUP($B323,'Tillförd energi'!$B$1:$AI$700,MATCH(E$1,'Tillförd energi'!$B$1:$AQ$1,0),FALSE)</f>
        <v>0</v>
      </c>
      <c r="F323">
        <f>VLOOKUP($B323,'Tillförd energi'!$B$1:$AI$700,MATCH(F$1,'Tillförd energi'!$B$1:$AQ$1,0),FALSE)</f>
        <v>0</v>
      </c>
      <c r="G323">
        <f>VLOOKUP($B323,'Tillförd energi'!$B$1:$AI$700,MATCH(G$1,'Tillförd energi'!$B$1:$AQ$1,0),FALSE)</f>
        <v>0</v>
      </c>
      <c r="H323">
        <f>VLOOKUP($B323,'Tillförd energi'!$B$1:$AI$700,MATCH(H$1,'Tillförd energi'!$B$1:$AQ$1,0),FALSE)</f>
        <v>0</v>
      </c>
      <c r="I323">
        <f>VLOOKUP($B323,'Tillförd energi'!$B$1:$AI$700,MATCH(I$1,'Tillförd energi'!$B$1:$AQ$1,0),FALSE)</f>
        <v>0</v>
      </c>
      <c r="J323">
        <f>VLOOKUP($B323,'Tillförd energi'!$B$1:$AI$700,MATCH(J$1,'Tillförd energi'!$B$1:$AQ$1,0),FALSE)</f>
        <v>0</v>
      </c>
      <c r="K323">
        <v>0</v>
      </c>
      <c r="L323">
        <f>VLOOKUP($B323,'Tillförd energi'!$B$1:$AI$700,MATCH(L$1,'Tillförd energi'!$B$1:$AQ$1,0),FALSE)</f>
        <v>0</v>
      </c>
      <c r="M323">
        <f>VLOOKUP($B323,'Tillförd energi'!$B$1:$AI$700,MATCH(M$1,'Tillförd energi'!$B$1:$AQ$1,0),FALSE)</f>
        <v>12.3</v>
      </c>
      <c r="N323">
        <f>VLOOKUP($B323,'Tillförd energi'!$B$1:$AI$700,MATCH(N$1,'Tillförd energi'!$B$1:$AQ$1,0),FALSE)</f>
        <v>3.94</v>
      </c>
      <c r="O323">
        <f>VLOOKUP($B323,'Tillförd energi'!$B$1:$AI$700,MATCH(O$1,'Tillförd energi'!$B$1:$AQ$1,0),FALSE)</f>
        <v>2.5499999999999998</v>
      </c>
      <c r="P323">
        <f>VLOOKUP($B323,'Tillförd energi'!$B$1:$AI$700,MATCH(P$1,'Tillförd energi'!$B$1:$AQ$1,0),FALSE)</f>
        <v>4.41</v>
      </c>
      <c r="Q323">
        <f>VLOOKUP($B323,'Tillförd energi'!$B$1:$AI$700,MATCH(Q$1,'Tillförd energi'!$B$1:$AQ$1,0),FALSE)</f>
        <v>0</v>
      </c>
      <c r="R323">
        <f>VLOOKUP($B323,'Tillförd energi'!$B$1:$AI$700,MATCH(R$1,'Tillförd energi'!$B$1:$AQ$1,0),FALSE)</f>
        <v>0</v>
      </c>
      <c r="S323">
        <f>VLOOKUP($B323,'Tillförd energi'!$B$1:$AI$700,MATCH(S$1,'Tillförd energi'!$B$1:$AQ$1,0),FALSE)</f>
        <v>0</v>
      </c>
      <c r="T323">
        <f>VLOOKUP($B323,'Tillförd energi'!$B$1:$AI$700,MATCH(T$1,'Tillförd energi'!$B$1:$AQ$1,0),FALSE)</f>
        <v>0</v>
      </c>
      <c r="U323">
        <f>VLOOKUP($B323,'Tillförd energi'!$B$1:$AI$700,MATCH(U$1,'Tillförd energi'!$B$1:$AQ$1,0),FALSE)</f>
        <v>0</v>
      </c>
      <c r="V323">
        <f>VLOOKUP($B323,'Tillförd energi'!$B$1:$AI$700,MATCH(V$1,'Tillförd energi'!$B$1:$AQ$1,0),FALSE)</f>
        <v>0</v>
      </c>
      <c r="W323">
        <f>VLOOKUP($B323,'Tillförd energi'!$B$1:$AI$700,MATCH(W$1,'Tillförd energi'!$B$1:$AQ$1,0),FALSE)</f>
        <v>0.28000000000000003</v>
      </c>
      <c r="X323">
        <f>VLOOKUP($B323,'Tillförd energi'!$B$1:$AI$700,MATCH(X$1,'Tillförd energi'!$B$1:$AQ$1,0),FALSE)</f>
        <v>0</v>
      </c>
      <c r="Y323">
        <f>VLOOKUP($B323,'Tillförd energi'!$B$1:$AI$700,MATCH(Y$1,'Tillförd energi'!$B$1:$AQ$1,0),FALSE)</f>
        <v>0</v>
      </c>
      <c r="Z323">
        <f>VLOOKUP($B323,'Tillförd energi'!$B$1:$AI$700,MATCH(Z$1,'Tillförd energi'!$B$1:$AQ$1,0),FALSE)</f>
        <v>0</v>
      </c>
      <c r="AA323">
        <f>VLOOKUP($B323,'Tillförd energi'!$B$1:$AI$700,MATCH(AA$1,'Tillförd energi'!$B$1:$AQ$1,0),FALSE)</f>
        <v>0</v>
      </c>
      <c r="AB323">
        <f>VLOOKUP($B323,'Tillförd energi'!$B$1:$AI$700,MATCH(AB$1,'Tillförd energi'!$B$1:$AQ$1,0),FALSE)</f>
        <v>0</v>
      </c>
      <c r="AC323">
        <f>VLOOKUP($B323,'Tillförd energi'!$B$1:$AI$700,MATCH(AC$1,'Tillförd energi'!$B$1:$AQ$1,0),FALSE)</f>
        <v>4.84</v>
      </c>
      <c r="AD323">
        <f>VLOOKUP($B323,'Tillförd energi'!$B$1:$AI$700,MATCH(AD$1,'Tillförd energi'!$B$1:$AQ$1,0),FALSE)</f>
        <v>0</v>
      </c>
      <c r="AE323">
        <f>VLOOKUP($B323,'Tillförd energi'!$B$1:$AI$700,MATCH(AE$1,'Tillförd energi'!$B$1:$AQ$1,0),FALSE)</f>
        <v>0</v>
      </c>
      <c r="AF323">
        <f>VLOOKUP($B323,'Tillförd energi'!$B$1:$AI$700,MATCH(AF$1,'Tillförd energi'!$B$1:$AQ$1,0),FALSE)</f>
        <v>0.8</v>
      </c>
      <c r="AG323">
        <f>IFERROR(VLOOKUP(B323,Miljö!$B$1:$AC$550,MATCH("Köpt mängd produktionsspecifik fjärrvärme:",Miljö!$B$1:$AC$1,0),FALSE)/1,0)</f>
        <v>0</v>
      </c>
      <c r="AI323">
        <f t="shared" si="96"/>
        <v>29.120000000000005</v>
      </c>
      <c r="AJ323">
        <f t="shared" si="97"/>
        <v>29.120000000000005</v>
      </c>
      <c r="AK323">
        <f>IF(ISERROR(1/VLOOKUP($B323,Leveranser!$B$1:$S$500,MATCH("såld värme (gwh)",Leveranser!$B$1:$S$1,0),FALSE)),"",VLOOKUP($B323,Leveranser!$B$1:$S$500,MATCH("såld värme (gwh)",Leveranser!$B$1:$S$1,0),FALSE))</f>
        <v>21.21</v>
      </c>
      <c r="AL323">
        <f>VLOOKUP($B323,Leveranser!$B$1:$Y$500,MATCH("Totalt såld fjärrvärme till andra fjärrvärmeföretag",Leveranser!$B$1:$AA$1,0),FALSE)</f>
        <v>0</v>
      </c>
      <c r="AM323">
        <f>IF(ISERROR(1/VLOOKUP($B323,Miljö!$B$1:$S$500,MATCH("Såld mängd produktionsspecifik fjärrvärme (GWh)",Miljö!$B$1:$R$1,0),FALSE)),0,VLOOKUP($B323,Miljö!$B$1:$S$500,MATCH("Såld mängd produktionsspecifik fjärrvärme (GWh)",Miljö!$B$1:$R$1,0),FALSE))</f>
        <v>0</v>
      </c>
      <c r="AN323" s="195">
        <f t="shared" si="98"/>
        <v>0.72836538461538458</v>
      </c>
      <c r="AP323" t="str">
        <f>IFERROR(VLOOKUP($B323,Miljövärden!$B$2:$H$550,7,FALSE),"Nej, saknas")</f>
        <v>Ja</v>
      </c>
      <c r="AQ323" t="str">
        <f>IFERROR(VLOOKUP($B323,Miljövärden!$B$2:$H$550,6,FALSE),"Nej, saknas")</f>
        <v>Ja</v>
      </c>
      <c r="AU323">
        <f t="shared" si="99"/>
        <v>0.8</v>
      </c>
      <c r="AV323">
        <f t="shared" si="100"/>
        <v>0</v>
      </c>
      <c r="AW323">
        <f t="shared" si="101"/>
        <v>23.200000000000003</v>
      </c>
      <c r="AX323">
        <f t="shared" si="102"/>
        <v>0</v>
      </c>
      <c r="AZ323">
        <f t="shared" si="103"/>
        <v>23.480000000000004</v>
      </c>
      <c r="BC323">
        <f t="shared" ref="BC323:BC386" si="104">C323+D323+E323+F323+G323+H323+AE323</f>
        <v>0</v>
      </c>
      <c r="BD323">
        <f t="shared" ref="BD323:BD386" si="105">Y323</f>
        <v>0</v>
      </c>
      <c r="BE323">
        <f t="shared" ref="BE323:BE386" si="106">M323+N323+O323+P323+Q323+R323+S323+T323+U323+V323+W323+X323</f>
        <v>23.480000000000004</v>
      </c>
      <c r="BF323">
        <f t="shared" ref="BF323:BF386" si="107">I323+J323+K323+L323+AB323+AC323+AD323</f>
        <v>4.84</v>
      </c>
      <c r="BG323">
        <f t="shared" ref="BG323:BG386" si="108">Z323+AA323+AF323+AG323</f>
        <v>0.8</v>
      </c>
      <c r="BH323">
        <f t="shared" ref="BH323:BH386" si="109">SUM(BC323:BG323)</f>
        <v>29.120000000000005</v>
      </c>
      <c r="BJ323" s="195">
        <f t="shared" ref="BJ323:BJ386" si="110">BC323/$BH323</f>
        <v>0</v>
      </c>
      <c r="BK323" s="195">
        <f t="shared" ref="BK323:BK386" si="111">BD323/$BH323</f>
        <v>0</v>
      </c>
      <c r="BL323" s="195">
        <f t="shared" ref="BL323:BL386" si="112">BE323/$BH323</f>
        <v>0.80631868131868134</v>
      </c>
      <c r="BM323" s="195">
        <f t="shared" ref="BM323:BM386" si="113">BF323/$BH323</f>
        <v>0.16620879120879117</v>
      </c>
      <c r="BN323" s="195">
        <f t="shared" ref="BN323:BN386" si="114">BG323/$BH323</f>
        <v>2.7472527472527469E-2</v>
      </c>
    </row>
    <row r="324" spans="1:66" x14ac:dyDescent="0.25">
      <c r="A324" s="2" t="s">
        <v>481</v>
      </c>
      <c r="B324" s="2" t="s">
        <v>484</v>
      </c>
      <c r="C324">
        <f>VLOOKUP($B324,'Tillförd energi'!$B$1:$AI$700,MATCH(C$1,'Tillförd energi'!$B$1:$AQ$1,0),FALSE)</f>
        <v>0</v>
      </c>
      <c r="D324">
        <f>VLOOKUP($B324,'Tillförd energi'!$B$1:$AI$700,MATCH(D$1,'Tillförd energi'!$B$1:$AQ$1,0),FALSE)</f>
        <v>0.18</v>
      </c>
      <c r="E324">
        <f>VLOOKUP($B324,'Tillförd energi'!$B$1:$AI$700,MATCH(E$1,'Tillförd energi'!$B$1:$AQ$1,0),FALSE)</f>
        <v>0</v>
      </c>
      <c r="F324">
        <f>VLOOKUP($B324,'Tillförd energi'!$B$1:$AI$700,MATCH(F$1,'Tillförd energi'!$B$1:$AQ$1,0),FALSE)</f>
        <v>0</v>
      </c>
      <c r="G324">
        <f>VLOOKUP($B324,'Tillförd energi'!$B$1:$AI$700,MATCH(G$1,'Tillförd energi'!$B$1:$AQ$1,0),FALSE)</f>
        <v>0</v>
      </c>
      <c r="H324">
        <f>VLOOKUP($B324,'Tillförd energi'!$B$1:$AI$700,MATCH(H$1,'Tillförd energi'!$B$1:$AQ$1,0),FALSE)</f>
        <v>0</v>
      </c>
      <c r="I324">
        <f>VLOOKUP($B324,'Tillförd energi'!$B$1:$AI$700,MATCH(I$1,'Tillförd energi'!$B$1:$AQ$1,0),FALSE)</f>
        <v>0</v>
      </c>
      <c r="J324">
        <f>VLOOKUP($B324,'Tillförd energi'!$B$1:$AI$700,MATCH(J$1,'Tillförd energi'!$B$1:$AQ$1,0),FALSE)</f>
        <v>0</v>
      </c>
      <c r="K324">
        <v>0</v>
      </c>
      <c r="L324">
        <f>VLOOKUP($B324,'Tillförd energi'!$B$1:$AI$700,MATCH(L$1,'Tillförd energi'!$B$1:$AQ$1,0),FALSE)</f>
        <v>0</v>
      </c>
      <c r="M324">
        <f>VLOOKUP($B324,'Tillförd energi'!$B$1:$AI$700,MATCH(M$1,'Tillförd energi'!$B$1:$AQ$1,0),FALSE)</f>
        <v>0</v>
      </c>
      <c r="N324">
        <f>VLOOKUP($B324,'Tillförd energi'!$B$1:$AI$700,MATCH(N$1,'Tillförd energi'!$B$1:$AQ$1,0),FALSE)</f>
        <v>2.81</v>
      </c>
      <c r="O324">
        <f>VLOOKUP($B324,'Tillförd energi'!$B$1:$AI$700,MATCH(O$1,'Tillförd energi'!$B$1:$AQ$1,0),FALSE)</f>
        <v>0</v>
      </c>
      <c r="P324">
        <f>VLOOKUP($B324,'Tillförd energi'!$B$1:$AI$700,MATCH(P$1,'Tillförd energi'!$B$1:$AQ$1,0),FALSE)</f>
        <v>7.59</v>
      </c>
      <c r="Q324">
        <f>VLOOKUP($B324,'Tillförd energi'!$B$1:$AI$700,MATCH(Q$1,'Tillförd energi'!$B$1:$AQ$1,0),FALSE)</f>
        <v>0</v>
      </c>
      <c r="R324">
        <f>VLOOKUP($B324,'Tillförd energi'!$B$1:$AI$700,MATCH(R$1,'Tillförd energi'!$B$1:$AQ$1,0),FALSE)</f>
        <v>0</v>
      </c>
      <c r="S324">
        <f>VLOOKUP($B324,'Tillförd energi'!$B$1:$AI$700,MATCH(S$1,'Tillförd energi'!$B$1:$AQ$1,0),FALSE)</f>
        <v>0</v>
      </c>
      <c r="T324">
        <f>VLOOKUP($B324,'Tillförd energi'!$B$1:$AI$700,MATCH(T$1,'Tillförd energi'!$B$1:$AQ$1,0),FALSE)</f>
        <v>0</v>
      </c>
      <c r="U324">
        <f>VLOOKUP($B324,'Tillförd energi'!$B$1:$AI$700,MATCH(U$1,'Tillförd energi'!$B$1:$AQ$1,0),FALSE)</f>
        <v>0</v>
      </c>
      <c r="V324">
        <f>VLOOKUP($B324,'Tillförd energi'!$B$1:$AI$700,MATCH(V$1,'Tillförd energi'!$B$1:$AQ$1,0),FALSE)</f>
        <v>0</v>
      </c>
      <c r="W324">
        <f>VLOOKUP($B324,'Tillförd energi'!$B$1:$AI$700,MATCH(W$1,'Tillförd energi'!$B$1:$AQ$1,0),FALSE)</f>
        <v>0</v>
      </c>
      <c r="X324">
        <f>VLOOKUP($B324,'Tillförd energi'!$B$1:$AI$700,MATCH(X$1,'Tillförd energi'!$B$1:$AQ$1,0),FALSE)</f>
        <v>0</v>
      </c>
      <c r="Y324">
        <f>VLOOKUP($B324,'Tillförd energi'!$B$1:$AI$700,MATCH(Y$1,'Tillförd energi'!$B$1:$AQ$1,0),FALSE)</f>
        <v>0</v>
      </c>
      <c r="Z324">
        <f>VLOOKUP($B324,'Tillförd energi'!$B$1:$AI$700,MATCH(Z$1,'Tillförd energi'!$B$1:$AQ$1,0),FALSE)</f>
        <v>0</v>
      </c>
      <c r="AA324">
        <f>VLOOKUP($B324,'Tillförd energi'!$B$1:$AI$700,MATCH(AA$1,'Tillförd energi'!$B$1:$AQ$1,0),FALSE)</f>
        <v>0</v>
      </c>
      <c r="AB324">
        <f>VLOOKUP($B324,'Tillförd energi'!$B$1:$AI$700,MATCH(AB$1,'Tillförd energi'!$B$1:$AQ$1,0),FALSE)</f>
        <v>0</v>
      </c>
      <c r="AC324">
        <f>VLOOKUP($B324,'Tillförd energi'!$B$1:$AI$700,MATCH(AC$1,'Tillförd energi'!$B$1:$AQ$1,0),FALSE)</f>
        <v>1.56</v>
      </c>
      <c r="AD324">
        <f>VLOOKUP($B324,'Tillförd energi'!$B$1:$AI$700,MATCH(AD$1,'Tillförd energi'!$B$1:$AQ$1,0),FALSE)</f>
        <v>0</v>
      </c>
      <c r="AE324">
        <f>VLOOKUP($B324,'Tillförd energi'!$B$1:$AI$700,MATCH(AE$1,'Tillförd energi'!$B$1:$AQ$1,0),FALSE)</f>
        <v>0</v>
      </c>
      <c r="AF324">
        <f>VLOOKUP($B324,'Tillförd energi'!$B$1:$AI$700,MATCH(AF$1,'Tillförd energi'!$B$1:$AQ$1,0),FALSE)</f>
        <v>0.22</v>
      </c>
      <c r="AG324">
        <f>IFERROR(VLOOKUP(B324,Miljö!$B$1:$AC$550,MATCH("Köpt mängd produktionsspecifik fjärrvärme:",Miljö!$B$1:$AC$1,0),FALSE)/1,0)</f>
        <v>0</v>
      </c>
      <c r="AI324">
        <f t="shared" si="96"/>
        <v>12.360000000000001</v>
      </c>
      <c r="AJ324">
        <f t="shared" si="97"/>
        <v>12.360000000000001</v>
      </c>
      <c r="AK324">
        <f>IF(ISERROR(1/VLOOKUP($B324,Leveranser!$B$1:$S$500,MATCH("såld värme (gwh)",Leveranser!$B$1:$S$1,0),FALSE)),"",VLOOKUP($B324,Leveranser!$B$1:$S$500,MATCH("såld värme (gwh)",Leveranser!$B$1:$S$1,0),FALSE))</f>
        <v>8.5399999999999991</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195">
        <f t="shared" si="98"/>
        <v>0.69093851132686068</v>
      </c>
      <c r="AP324" t="str">
        <f>IFERROR(VLOOKUP($B324,Miljövärden!$B$2:$H$550,7,FALSE),"Nej, saknas")</f>
        <v>Ja</v>
      </c>
      <c r="AQ324" t="str">
        <f>IFERROR(VLOOKUP($B324,Miljövärden!$B$2:$H$550,6,FALSE),"Nej, saknas")</f>
        <v>Ja</v>
      </c>
      <c r="AU324">
        <f t="shared" si="99"/>
        <v>0.22</v>
      </c>
      <c r="AV324">
        <f t="shared" si="100"/>
        <v>0</v>
      </c>
      <c r="AW324">
        <f t="shared" si="101"/>
        <v>10.4</v>
      </c>
      <c r="AX324">
        <f t="shared" si="102"/>
        <v>0</v>
      </c>
      <c r="AZ324">
        <f t="shared" si="103"/>
        <v>10.4</v>
      </c>
      <c r="BC324">
        <f t="shared" si="104"/>
        <v>0.18</v>
      </c>
      <c r="BD324">
        <f t="shared" si="105"/>
        <v>0</v>
      </c>
      <c r="BE324">
        <f t="shared" si="106"/>
        <v>10.4</v>
      </c>
      <c r="BF324">
        <f t="shared" si="107"/>
        <v>1.56</v>
      </c>
      <c r="BG324">
        <f t="shared" si="108"/>
        <v>0.22</v>
      </c>
      <c r="BH324">
        <f t="shared" si="109"/>
        <v>12.360000000000001</v>
      </c>
      <c r="BJ324" s="195">
        <f t="shared" si="110"/>
        <v>1.4563106796116504E-2</v>
      </c>
      <c r="BK324" s="195">
        <f t="shared" si="111"/>
        <v>0</v>
      </c>
      <c r="BL324" s="195">
        <f t="shared" si="112"/>
        <v>0.84142394822006472</v>
      </c>
      <c r="BM324" s="195">
        <f t="shared" si="113"/>
        <v>0.12621359223300971</v>
      </c>
      <c r="BN324" s="195">
        <f t="shared" si="114"/>
        <v>1.7799352750809058E-2</v>
      </c>
    </row>
    <row r="325" spans="1:66" x14ac:dyDescent="0.25">
      <c r="A325" s="2" t="s">
        <v>481</v>
      </c>
      <c r="B325" s="2" t="s">
        <v>485</v>
      </c>
      <c r="C325">
        <f>VLOOKUP($B325,'Tillförd energi'!$B$1:$AI$700,MATCH(C$1,'Tillförd energi'!$B$1:$AQ$1,0),FALSE)</f>
        <v>0</v>
      </c>
      <c r="D325">
        <f>VLOOKUP($B325,'Tillförd energi'!$B$1:$AI$700,MATCH(D$1,'Tillförd energi'!$B$1:$AQ$1,0),FALSE)</f>
        <v>1.43</v>
      </c>
      <c r="E325">
        <f>VLOOKUP($B325,'Tillförd energi'!$B$1:$AI$700,MATCH(E$1,'Tillförd energi'!$B$1:$AQ$1,0),FALSE)</f>
        <v>0</v>
      </c>
      <c r="F325">
        <f>VLOOKUP($B325,'Tillförd energi'!$B$1:$AI$700,MATCH(F$1,'Tillförd energi'!$B$1:$AQ$1,0),FALSE)</f>
        <v>0</v>
      </c>
      <c r="G325">
        <f>VLOOKUP($B325,'Tillförd energi'!$B$1:$AI$700,MATCH(G$1,'Tillförd energi'!$B$1:$AQ$1,0),FALSE)</f>
        <v>0</v>
      </c>
      <c r="H325">
        <f>VLOOKUP($B325,'Tillförd energi'!$B$1:$AI$700,MATCH(H$1,'Tillförd energi'!$B$1:$AQ$1,0),FALSE)</f>
        <v>0</v>
      </c>
      <c r="I325">
        <f>VLOOKUP($B325,'Tillförd energi'!$B$1:$AI$700,MATCH(I$1,'Tillförd energi'!$B$1:$AQ$1,0),FALSE)</f>
        <v>0</v>
      </c>
      <c r="J325">
        <f>VLOOKUP($B325,'Tillförd energi'!$B$1:$AI$700,MATCH(J$1,'Tillförd energi'!$B$1:$AQ$1,0),FALSE)</f>
        <v>0</v>
      </c>
      <c r="K325">
        <v>0</v>
      </c>
      <c r="L325">
        <f>VLOOKUP($B325,'Tillförd energi'!$B$1:$AI$700,MATCH(L$1,'Tillförd energi'!$B$1:$AQ$1,0),FALSE)</f>
        <v>0</v>
      </c>
      <c r="M325">
        <f>VLOOKUP($B325,'Tillförd energi'!$B$1:$AI$700,MATCH(M$1,'Tillförd energi'!$B$1:$AQ$1,0),FALSE)</f>
        <v>11.19</v>
      </c>
      <c r="N325">
        <f>VLOOKUP($B325,'Tillförd energi'!$B$1:$AI$700,MATCH(N$1,'Tillförd energi'!$B$1:$AQ$1,0),FALSE)</f>
        <v>2.2400000000000002</v>
      </c>
      <c r="O325">
        <f>VLOOKUP($B325,'Tillförd energi'!$B$1:$AI$700,MATCH(O$1,'Tillförd energi'!$B$1:$AQ$1,0),FALSE)</f>
        <v>0</v>
      </c>
      <c r="P325">
        <f>VLOOKUP($B325,'Tillförd energi'!$B$1:$AI$700,MATCH(P$1,'Tillförd energi'!$B$1:$AQ$1,0),FALSE)</f>
        <v>31.34</v>
      </c>
      <c r="Q325">
        <f>VLOOKUP($B325,'Tillförd energi'!$B$1:$AI$700,MATCH(Q$1,'Tillförd energi'!$B$1:$AQ$1,0),FALSE)</f>
        <v>0</v>
      </c>
      <c r="R325">
        <f>VLOOKUP($B325,'Tillförd energi'!$B$1:$AI$700,MATCH(R$1,'Tillförd energi'!$B$1:$AQ$1,0),FALSE)</f>
        <v>0</v>
      </c>
      <c r="S325">
        <f>VLOOKUP($B325,'Tillförd energi'!$B$1:$AI$700,MATCH(S$1,'Tillförd energi'!$B$1:$AQ$1,0),FALSE)</f>
        <v>0</v>
      </c>
      <c r="T325">
        <f>VLOOKUP($B325,'Tillförd energi'!$B$1:$AI$700,MATCH(T$1,'Tillförd energi'!$B$1:$AQ$1,0),FALSE)</f>
        <v>0</v>
      </c>
      <c r="U325">
        <f>VLOOKUP($B325,'Tillförd energi'!$B$1:$AI$700,MATCH(U$1,'Tillförd energi'!$B$1:$AQ$1,0),FALSE)</f>
        <v>0</v>
      </c>
      <c r="V325">
        <f>VLOOKUP($B325,'Tillförd energi'!$B$1:$AI$700,MATCH(V$1,'Tillförd energi'!$B$1:$AQ$1,0),FALSE)</f>
        <v>0</v>
      </c>
      <c r="W325">
        <f>VLOOKUP($B325,'Tillförd energi'!$B$1:$AI$700,MATCH(W$1,'Tillförd energi'!$B$1:$AQ$1,0),FALSE)</f>
        <v>2.61</v>
      </c>
      <c r="X325">
        <f>VLOOKUP($B325,'Tillförd energi'!$B$1:$AI$700,MATCH(X$1,'Tillförd energi'!$B$1:$AQ$1,0),FALSE)</f>
        <v>0</v>
      </c>
      <c r="Y325">
        <f>VLOOKUP($B325,'Tillförd energi'!$B$1:$AI$700,MATCH(Y$1,'Tillförd energi'!$B$1:$AQ$1,0),FALSE)</f>
        <v>0</v>
      </c>
      <c r="Z325">
        <f>VLOOKUP($B325,'Tillförd energi'!$B$1:$AI$700,MATCH(Z$1,'Tillförd energi'!$B$1:$AQ$1,0),FALSE)</f>
        <v>0</v>
      </c>
      <c r="AA325">
        <f>VLOOKUP($B325,'Tillförd energi'!$B$1:$AI$700,MATCH(AA$1,'Tillförd energi'!$B$1:$AQ$1,0),FALSE)</f>
        <v>0</v>
      </c>
      <c r="AB325">
        <f>VLOOKUP($B325,'Tillförd energi'!$B$1:$AI$700,MATCH(AB$1,'Tillförd energi'!$B$1:$AQ$1,0),FALSE)</f>
        <v>0</v>
      </c>
      <c r="AC325">
        <f>VLOOKUP($B325,'Tillförd energi'!$B$1:$AI$700,MATCH(AC$1,'Tillförd energi'!$B$1:$AQ$1,0),FALSE)</f>
        <v>6.43</v>
      </c>
      <c r="AD325">
        <f>VLOOKUP($B325,'Tillförd energi'!$B$1:$AI$700,MATCH(AD$1,'Tillförd energi'!$B$1:$AQ$1,0),FALSE)</f>
        <v>0</v>
      </c>
      <c r="AE325">
        <f>VLOOKUP($B325,'Tillförd energi'!$B$1:$AI$700,MATCH(AE$1,'Tillförd energi'!$B$1:$AQ$1,0),FALSE)</f>
        <v>0</v>
      </c>
      <c r="AF325">
        <f>VLOOKUP($B325,'Tillförd energi'!$B$1:$AI$700,MATCH(AF$1,'Tillförd energi'!$B$1:$AQ$1,0),FALSE)</f>
        <v>1.04</v>
      </c>
      <c r="AG325">
        <f>IFERROR(VLOOKUP(B325,Miljö!$B$1:$AC$550,MATCH("Köpt mängd produktionsspecifik fjärrvärme:",Miljö!$B$1:$AC$1,0),FALSE)/1,0)</f>
        <v>0</v>
      </c>
      <c r="AI325">
        <f t="shared" si="96"/>
        <v>56.28</v>
      </c>
      <c r="AJ325">
        <f t="shared" si="97"/>
        <v>56.28</v>
      </c>
      <c r="AK325">
        <f>IF(ISERROR(1/VLOOKUP($B325,Leveranser!$B$1:$S$500,MATCH("såld värme (gwh)",Leveranser!$B$1:$S$1,0),FALSE)),"",VLOOKUP($B325,Leveranser!$B$1:$S$500,MATCH("såld värme (gwh)",Leveranser!$B$1:$S$1,0),FALSE))</f>
        <v>43.3</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195">
        <f t="shared" si="98"/>
        <v>0.76936744847192606</v>
      </c>
      <c r="AP325" t="str">
        <f>IFERROR(VLOOKUP($B325,Miljövärden!$B$2:$H$550,7,FALSE),"Nej, saknas")</f>
        <v>Ja</v>
      </c>
      <c r="AQ325" t="str">
        <f>IFERROR(VLOOKUP($B325,Miljövärden!$B$2:$H$550,6,FALSE),"Nej, saknas")</f>
        <v>Ja</v>
      </c>
      <c r="AU325">
        <f t="shared" si="99"/>
        <v>1.04</v>
      </c>
      <c r="AV325">
        <f t="shared" si="100"/>
        <v>0</v>
      </c>
      <c r="AW325">
        <f t="shared" si="101"/>
        <v>44.769999999999996</v>
      </c>
      <c r="AX325">
        <f t="shared" si="102"/>
        <v>0</v>
      </c>
      <c r="AZ325">
        <f t="shared" si="103"/>
        <v>47.379999999999995</v>
      </c>
      <c r="BC325">
        <f t="shared" si="104"/>
        <v>1.43</v>
      </c>
      <c r="BD325">
        <f t="shared" si="105"/>
        <v>0</v>
      </c>
      <c r="BE325">
        <f t="shared" si="106"/>
        <v>47.379999999999995</v>
      </c>
      <c r="BF325">
        <f t="shared" si="107"/>
        <v>6.43</v>
      </c>
      <c r="BG325">
        <f t="shared" si="108"/>
        <v>1.04</v>
      </c>
      <c r="BH325">
        <f t="shared" si="109"/>
        <v>56.279999999999994</v>
      </c>
      <c r="BJ325" s="195">
        <f t="shared" si="110"/>
        <v>2.5408670931058992E-2</v>
      </c>
      <c r="BK325" s="195">
        <f t="shared" si="111"/>
        <v>0</v>
      </c>
      <c r="BL325" s="195">
        <f t="shared" si="112"/>
        <v>0.841862117981521</v>
      </c>
      <c r="BM325" s="195">
        <f t="shared" si="113"/>
        <v>0.11425017768301352</v>
      </c>
      <c r="BN325" s="195">
        <f t="shared" si="114"/>
        <v>1.8479033404406542E-2</v>
      </c>
    </row>
    <row r="326" spans="1:66" x14ac:dyDescent="0.25">
      <c r="A326" s="2" t="s">
        <v>486</v>
      </c>
      <c r="B326" s="2" t="s">
        <v>487</v>
      </c>
      <c r="C326">
        <f>VLOOKUP($B326,'Tillförd energi'!$B$1:$AI$700,MATCH(C$1,'Tillförd energi'!$B$1:$AQ$1,0),FALSE)</f>
        <v>0</v>
      </c>
      <c r="D326">
        <f>VLOOKUP($B326,'Tillförd energi'!$B$1:$AI$700,MATCH(D$1,'Tillförd energi'!$B$1:$AQ$1,0),FALSE)</f>
        <v>4.5999999999999999E-2</v>
      </c>
      <c r="E326">
        <f>VLOOKUP($B326,'Tillförd energi'!$B$1:$AI$700,MATCH(E$1,'Tillförd energi'!$B$1:$AQ$1,0),FALSE)</f>
        <v>0</v>
      </c>
      <c r="F326">
        <f>VLOOKUP($B326,'Tillförd energi'!$B$1:$AI$700,MATCH(F$1,'Tillförd energi'!$B$1:$AQ$1,0),FALSE)</f>
        <v>0</v>
      </c>
      <c r="G326">
        <f>VLOOKUP($B326,'Tillförd energi'!$B$1:$AI$700,MATCH(G$1,'Tillförd energi'!$B$1:$AQ$1,0),FALSE)</f>
        <v>1.671</v>
      </c>
      <c r="H326">
        <f>VLOOKUP($B326,'Tillförd energi'!$B$1:$AI$700,MATCH(H$1,'Tillförd energi'!$B$1:$AQ$1,0),FALSE)</f>
        <v>0</v>
      </c>
      <c r="I326">
        <f>VLOOKUP($B326,'Tillförd energi'!$B$1:$AI$700,MATCH(I$1,'Tillförd energi'!$B$1:$AQ$1,0),FALSE)</f>
        <v>0</v>
      </c>
      <c r="J326">
        <f>VLOOKUP($B326,'Tillförd energi'!$B$1:$AI$700,MATCH(J$1,'Tillförd energi'!$B$1:$AQ$1,0),FALSE)</f>
        <v>0</v>
      </c>
      <c r="K326">
        <v>0</v>
      </c>
      <c r="L326">
        <f>VLOOKUP($B326,'Tillförd energi'!$B$1:$AI$700,MATCH(L$1,'Tillförd energi'!$B$1:$AQ$1,0),FALSE)</f>
        <v>0</v>
      </c>
      <c r="M326">
        <f>VLOOKUP($B326,'Tillförd energi'!$B$1:$AI$700,MATCH(M$1,'Tillförd energi'!$B$1:$AQ$1,0),FALSE)</f>
        <v>0</v>
      </c>
      <c r="N326">
        <f>VLOOKUP($B326,'Tillförd energi'!$B$1:$AI$700,MATCH(N$1,'Tillförd energi'!$B$1:$AQ$1,0),FALSE)</f>
        <v>0</v>
      </c>
      <c r="O326">
        <f>VLOOKUP($B326,'Tillförd energi'!$B$1:$AI$700,MATCH(O$1,'Tillförd energi'!$B$1:$AQ$1,0),FALSE)</f>
        <v>0</v>
      </c>
      <c r="P326">
        <f>VLOOKUP($B326,'Tillförd energi'!$B$1:$AI$700,MATCH(P$1,'Tillförd energi'!$B$1:$AQ$1,0),FALSE)</f>
        <v>0</v>
      </c>
      <c r="Q326">
        <f>VLOOKUP($B326,'Tillförd energi'!$B$1:$AI$700,MATCH(Q$1,'Tillförd energi'!$B$1:$AQ$1,0),FALSE)</f>
        <v>0</v>
      </c>
      <c r="R326">
        <f>VLOOKUP($B326,'Tillförd energi'!$B$1:$AI$700,MATCH(R$1,'Tillförd energi'!$B$1:$AQ$1,0),FALSE)</f>
        <v>0</v>
      </c>
      <c r="S326">
        <f>VLOOKUP($B326,'Tillförd energi'!$B$1:$AI$700,MATCH(S$1,'Tillförd energi'!$B$1:$AQ$1,0),FALSE)</f>
        <v>0</v>
      </c>
      <c r="T326">
        <f>VLOOKUP($B326,'Tillförd energi'!$B$1:$AI$700,MATCH(T$1,'Tillförd energi'!$B$1:$AQ$1,0),FALSE)</f>
        <v>0</v>
      </c>
      <c r="U326">
        <f>VLOOKUP($B326,'Tillförd energi'!$B$1:$AI$700,MATCH(U$1,'Tillförd energi'!$B$1:$AQ$1,0),FALSE)</f>
        <v>0</v>
      </c>
      <c r="V326">
        <f>VLOOKUP($B326,'Tillförd energi'!$B$1:$AI$700,MATCH(V$1,'Tillförd energi'!$B$1:$AQ$1,0),FALSE)</f>
        <v>0</v>
      </c>
      <c r="W326">
        <f>VLOOKUP($B326,'Tillförd energi'!$B$1:$AI$700,MATCH(W$1,'Tillförd energi'!$B$1:$AQ$1,0),FALSE)</f>
        <v>0</v>
      </c>
      <c r="X326">
        <f>VLOOKUP($B326,'Tillförd energi'!$B$1:$AI$700,MATCH(X$1,'Tillförd energi'!$B$1:$AQ$1,0),FALSE)</f>
        <v>0</v>
      </c>
      <c r="Y326">
        <f>VLOOKUP($B326,'Tillförd energi'!$B$1:$AI$700,MATCH(Y$1,'Tillförd energi'!$B$1:$AQ$1,0),FALSE)</f>
        <v>0</v>
      </c>
      <c r="Z326">
        <f>VLOOKUP($B326,'Tillförd energi'!$B$1:$AI$700,MATCH(Z$1,'Tillförd energi'!$B$1:$AQ$1,0),FALSE)</f>
        <v>0</v>
      </c>
      <c r="AA326">
        <f>VLOOKUP($B326,'Tillförd energi'!$B$1:$AI$700,MATCH(AA$1,'Tillförd energi'!$B$1:$AQ$1,0),FALSE)</f>
        <v>0</v>
      </c>
      <c r="AB326">
        <f>VLOOKUP($B326,'Tillförd energi'!$B$1:$AI$700,MATCH(AB$1,'Tillförd energi'!$B$1:$AQ$1,0),FALSE)</f>
        <v>0</v>
      </c>
      <c r="AC326">
        <f>VLOOKUP($B326,'Tillförd energi'!$B$1:$AI$700,MATCH(AC$1,'Tillförd energi'!$B$1:$AQ$1,0),FALSE)</f>
        <v>0</v>
      </c>
      <c r="AD326">
        <f>VLOOKUP($B326,'Tillförd energi'!$B$1:$AI$700,MATCH(AD$1,'Tillförd energi'!$B$1:$AQ$1,0),FALSE)</f>
        <v>92</v>
      </c>
      <c r="AE326">
        <f>VLOOKUP($B326,'Tillförd energi'!$B$1:$AI$700,MATCH(AE$1,'Tillförd energi'!$B$1:$AQ$1,0),FALSE)</f>
        <v>0</v>
      </c>
      <c r="AF326">
        <f>VLOOKUP($B326,'Tillförd energi'!$B$1:$AI$700,MATCH(AF$1,'Tillförd energi'!$B$1:$AQ$1,0),FALSE)</f>
        <v>1</v>
      </c>
      <c r="AG326">
        <f>IFERROR(VLOOKUP(B326,Miljö!$B$1:$AC$550,MATCH("Köpt mängd produktionsspecifik fjärrvärme:",Miljö!$B$1:$AC$1,0),FALSE)/1,0)</f>
        <v>0</v>
      </c>
      <c r="AI326">
        <f t="shared" si="96"/>
        <v>94.716999999999999</v>
      </c>
      <c r="AJ326">
        <f t="shared" si="97"/>
        <v>94.716999999999999</v>
      </c>
      <c r="AK326">
        <f>IF(ISERROR(1/VLOOKUP($B326,Leveranser!$B$1:$S$500,MATCH("såld värme (gwh)",Leveranser!$B$1:$S$1,0),FALSE)),"",VLOOKUP($B326,Leveranser!$B$1:$S$500,MATCH("såld värme (gwh)",Leveranser!$B$1:$S$1,0),FALSE))</f>
        <v>77</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195">
        <f t="shared" si="98"/>
        <v>0.81294804522947306</v>
      </c>
      <c r="AP326" t="str">
        <f>IFERROR(VLOOKUP($B326,Miljövärden!$B$2:$H$550,7,FALSE),"Nej, saknas")</f>
        <v>Ja</v>
      </c>
      <c r="AQ326" t="str">
        <f>IFERROR(VLOOKUP($B326,Miljövärden!$B$2:$H$550,6,FALSE),"Nej, saknas")</f>
        <v>Nej</v>
      </c>
      <c r="AU326">
        <f t="shared" si="99"/>
        <v>1</v>
      </c>
      <c r="AV326">
        <f t="shared" si="100"/>
        <v>0</v>
      </c>
      <c r="AW326">
        <f t="shared" si="101"/>
        <v>0</v>
      </c>
      <c r="AX326">
        <f t="shared" si="102"/>
        <v>0</v>
      </c>
      <c r="AZ326">
        <f t="shared" si="103"/>
        <v>0</v>
      </c>
      <c r="BC326">
        <f t="shared" si="104"/>
        <v>1.7170000000000001</v>
      </c>
      <c r="BD326">
        <f t="shared" si="105"/>
        <v>0</v>
      </c>
      <c r="BE326">
        <f t="shared" si="106"/>
        <v>0</v>
      </c>
      <c r="BF326">
        <f t="shared" si="107"/>
        <v>92</v>
      </c>
      <c r="BG326">
        <f t="shared" si="108"/>
        <v>1</v>
      </c>
      <c r="BH326">
        <f t="shared" si="109"/>
        <v>94.716999999999999</v>
      </c>
      <c r="BJ326" s="195">
        <f t="shared" si="110"/>
        <v>1.8127685631935134E-2</v>
      </c>
      <c r="BK326" s="195">
        <f t="shared" si="111"/>
        <v>0</v>
      </c>
      <c r="BL326" s="195">
        <f t="shared" si="112"/>
        <v>0</v>
      </c>
      <c r="BM326" s="195">
        <f t="shared" si="113"/>
        <v>0.97131454754690294</v>
      </c>
      <c r="BN326" s="195">
        <f t="shared" si="114"/>
        <v>1.0557766821161989E-2</v>
      </c>
    </row>
    <row r="327" spans="1:66" x14ac:dyDescent="0.25">
      <c r="A327" s="2" t="s">
        <v>486</v>
      </c>
      <c r="B327" s="2" t="s">
        <v>488</v>
      </c>
      <c r="C327">
        <f>VLOOKUP($B327,'Tillförd energi'!$B$1:$AI$700,MATCH(C$1,'Tillförd energi'!$B$1:$AQ$1,0),FALSE)</f>
        <v>0</v>
      </c>
      <c r="D327">
        <f>VLOOKUP($B327,'Tillförd energi'!$B$1:$AI$700,MATCH(D$1,'Tillförd energi'!$B$1:$AQ$1,0),FALSE)</f>
        <v>0.13400000000000001</v>
      </c>
      <c r="E327">
        <f>VLOOKUP($B327,'Tillförd energi'!$B$1:$AI$700,MATCH(E$1,'Tillförd energi'!$B$1:$AQ$1,0),FALSE)</f>
        <v>0</v>
      </c>
      <c r="F327">
        <f>VLOOKUP($B327,'Tillförd energi'!$B$1:$AI$700,MATCH(F$1,'Tillförd energi'!$B$1:$AQ$1,0),FALSE)</f>
        <v>0</v>
      </c>
      <c r="G327">
        <f>VLOOKUP($B327,'Tillförd energi'!$B$1:$AI$700,MATCH(G$1,'Tillförd energi'!$B$1:$AQ$1,0),FALSE)</f>
        <v>0</v>
      </c>
      <c r="H327">
        <f>VLOOKUP($B327,'Tillförd energi'!$B$1:$AI$700,MATCH(H$1,'Tillförd energi'!$B$1:$AQ$1,0),FALSE)</f>
        <v>0</v>
      </c>
      <c r="I327">
        <f>VLOOKUP($B327,'Tillförd energi'!$B$1:$AI$700,MATCH(I$1,'Tillförd energi'!$B$1:$AQ$1,0),FALSE)</f>
        <v>0</v>
      </c>
      <c r="J327">
        <f>VLOOKUP($B327,'Tillförd energi'!$B$1:$AI$700,MATCH(J$1,'Tillförd energi'!$B$1:$AQ$1,0),FALSE)</f>
        <v>0</v>
      </c>
      <c r="K327">
        <v>0</v>
      </c>
      <c r="L327">
        <f>VLOOKUP($B327,'Tillförd energi'!$B$1:$AI$700,MATCH(L$1,'Tillförd energi'!$B$1:$AQ$1,0),FALSE)</f>
        <v>0</v>
      </c>
      <c r="M327">
        <f>VLOOKUP($B327,'Tillförd energi'!$B$1:$AI$700,MATCH(M$1,'Tillförd energi'!$B$1:$AQ$1,0),FALSE)</f>
        <v>0</v>
      </c>
      <c r="N327">
        <f>VLOOKUP($B327,'Tillförd energi'!$B$1:$AI$700,MATCH(N$1,'Tillförd energi'!$B$1:$AQ$1,0),FALSE)</f>
        <v>0</v>
      </c>
      <c r="O327">
        <f>VLOOKUP($B327,'Tillförd energi'!$B$1:$AI$700,MATCH(O$1,'Tillförd energi'!$B$1:$AQ$1,0),FALSE)</f>
        <v>0</v>
      </c>
      <c r="P327">
        <f>VLOOKUP($B327,'Tillförd energi'!$B$1:$AI$700,MATCH(P$1,'Tillförd energi'!$B$1:$AQ$1,0),FALSE)</f>
        <v>0</v>
      </c>
      <c r="Q327">
        <f>VLOOKUP($B327,'Tillförd energi'!$B$1:$AI$700,MATCH(Q$1,'Tillförd energi'!$B$1:$AQ$1,0),FALSE)</f>
        <v>0</v>
      </c>
      <c r="R327">
        <f>VLOOKUP($B327,'Tillförd energi'!$B$1:$AI$700,MATCH(R$1,'Tillförd energi'!$B$1:$AQ$1,0),FALSE)</f>
        <v>0.27500000000000002</v>
      </c>
      <c r="S327">
        <f>VLOOKUP($B327,'Tillförd energi'!$B$1:$AI$700,MATCH(S$1,'Tillförd energi'!$B$1:$AQ$1,0),FALSE)</f>
        <v>0.47699999999999998</v>
      </c>
      <c r="T327">
        <f>VLOOKUP($B327,'Tillförd energi'!$B$1:$AI$700,MATCH(T$1,'Tillförd energi'!$B$1:$AQ$1,0),FALSE)</f>
        <v>0</v>
      </c>
      <c r="U327">
        <f>VLOOKUP($B327,'Tillförd energi'!$B$1:$AI$700,MATCH(U$1,'Tillförd energi'!$B$1:$AQ$1,0),FALSE)</f>
        <v>0</v>
      </c>
      <c r="V327">
        <f>VLOOKUP($B327,'Tillförd energi'!$B$1:$AI$700,MATCH(V$1,'Tillförd energi'!$B$1:$AQ$1,0),FALSE)</f>
        <v>0</v>
      </c>
      <c r="W327">
        <f>VLOOKUP($B327,'Tillförd energi'!$B$1:$AI$700,MATCH(W$1,'Tillförd energi'!$B$1:$AQ$1,0),FALSE)</f>
        <v>0</v>
      </c>
      <c r="X327">
        <f>VLOOKUP($B327,'Tillförd energi'!$B$1:$AI$700,MATCH(X$1,'Tillförd energi'!$B$1:$AQ$1,0),FALSE)</f>
        <v>0</v>
      </c>
      <c r="Y327">
        <f>VLOOKUP($B327,'Tillförd energi'!$B$1:$AI$700,MATCH(Y$1,'Tillförd energi'!$B$1:$AQ$1,0),FALSE)</f>
        <v>0</v>
      </c>
      <c r="Z327">
        <f>VLOOKUP($B327,'Tillförd energi'!$B$1:$AI$700,MATCH(Z$1,'Tillförd energi'!$B$1:$AQ$1,0),FALSE)</f>
        <v>0</v>
      </c>
      <c r="AA327">
        <f>VLOOKUP($B327,'Tillförd energi'!$B$1:$AI$700,MATCH(AA$1,'Tillförd energi'!$B$1:$AQ$1,0),FALSE)</f>
        <v>0</v>
      </c>
      <c r="AB327">
        <f>VLOOKUP($B327,'Tillförd energi'!$B$1:$AI$700,MATCH(AB$1,'Tillförd energi'!$B$1:$AQ$1,0),FALSE)</f>
        <v>0</v>
      </c>
      <c r="AC327">
        <f>VLOOKUP($B327,'Tillförd energi'!$B$1:$AI$700,MATCH(AC$1,'Tillförd energi'!$B$1:$AQ$1,0),FALSE)</f>
        <v>0</v>
      </c>
      <c r="AD327">
        <f>VLOOKUP($B327,'Tillförd energi'!$B$1:$AI$700,MATCH(AD$1,'Tillförd energi'!$B$1:$AQ$1,0),FALSE)</f>
        <v>0</v>
      </c>
      <c r="AE327">
        <f>VLOOKUP($B327,'Tillförd energi'!$B$1:$AI$700,MATCH(AE$1,'Tillförd energi'!$B$1:$AQ$1,0),FALSE)</f>
        <v>0</v>
      </c>
      <c r="AF327">
        <f>VLOOKUP($B327,'Tillförd energi'!$B$1:$AI$700,MATCH(AF$1,'Tillförd energi'!$B$1:$AQ$1,0),FALSE)</f>
        <v>3.2000000000000001E-2</v>
      </c>
      <c r="AG327">
        <f>IFERROR(VLOOKUP(B327,Miljö!$B$1:$AC$550,MATCH("Köpt mängd produktionsspecifik fjärrvärme:",Miljö!$B$1:$AC$1,0),FALSE)/1,0)</f>
        <v>0</v>
      </c>
      <c r="AI327">
        <f t="shared" si="96"/>
        <v>0.91800000000000004</v>
      </c>
      <c r="AJ327">
        <f t="shared" si="97"/>
        <v>0.91800000000000004</v>
      </c>
      <c r="AK327">
        <f>IF(ISERROR(1/VLOOKUP($B327,Leveranser!$B$1:$S$500,MATCH("såld värme (gwh)",Leveranser!$B$1:$S$1,0),FALSE)),"",VLOOKUP($B327,Leveranser!$B$1:$S$500,MATCH("såld värme (gwh)",Leveranser!$B$1:$S$1,0),FALSE))</f>
        <v>0.88700000000000001</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195">
        <f t="shared" si="98"/>
        <v>0.96623093681917205</v>
      </c>
      <c r="AP327" t="str">
        <f>IFERROR(VLOOKUP($B327,Miljövärden!$B$2:$H$550,7,FALSE),"Nej, saknas")</f>
        <v>Ja</v>
      </c>
      <c r="AQ327" t="str">
        <f>IFERROR(VLOOKUP($B327,Miljövärden!$B$2:$H$550,6,FALSE),"Nej, saknas")</f>
        <v>Nej</v>
      </c>
      <c r="AU327">
        <f t="shared" si="99"/>
        <v>3.2000000000000001E-2</v>
      </c>
      <c r="AV327">
        <f t="shared" si="100"/>
        <v>0</v>
      </c>
      <c r="AW327">
        <f t="shared" si="101"/>
        <v>0</v>
      </c>
      <c r="AX327">
        <f t="shared" si="102"/>
        <v>0.752</v>
      </c>
      <c r="AZ327">
        <f t="shared" si="103"/>
        <v>0.752</v>
      </c>
      <c r="BC327">
        <f t="shared" si="104"/>
        <v>0.13400000000000001</v>
      </c>
      <c r="BD327">
        <f t="shared" si="105"/>
        <v>0</v>
      </c>
      <c r="BE327">
        <f t="shared" si="106"/>
        <v>0.752</v>
      </c>
      <c r="BF327">
        <f t="shared" si="107"/>
        <v>0</v>
      </c>
      <c r="BG327">
        <f t="shared" si="108"/>
        <v>3.2000000000000001E-2</v>
      </c>
      <c r="BH327">
        <f t="shared" si="109"/>
        <v>0.91800000000000004</v>
      </c>
      <c r="BJ327" s="195">
        <f t="shared" si="110"/>
        <v>0.14596949891067537</v>
      </c>
      <c r="BK327" s="195">
        <f t="shared" si="111"/>
        <v>0</v>
      </c>
      <c r="BL327" s="195">
        <f t="shared" si="112"/>
        <v>0.81917211328976036</v>
      </c>
      <c r="BM327" s="195">
        <f t="shared" si="113"/>
        <v>0</v>
      </c>
      <c r="BN327" s="195">
        <f t="shared" si="114"/>
        <v>3.4858387799564267E-2</v>
      </c>
    </row>
    <row r="328" spans="1:66" x14ac:dyDescent="0.25">
      <c r="A328" s="2" t="s">
        <v>489</v>
      </c>
      <c r="B328" s="2" t="s">
        <v>490</v>
      </c>
      <c r="C328">
        <f>VLOOKUP($B328,'Tillförd energi'!$B$1:$AI$700,MATCH(C$1,'Tillförd energi'!$B$1:$AQ$1,0),FALSE)</f>
        <v>0</v>
      </c>
      <c r="D328">
        <f>VLOOKUP($B328,'Tillförd energi'!$B$1:$AI$700,MATCH(D$1,'Tillförd energi'!$B$1:$AQ$1,0),FALSE)</f>
        <v>4.2559899999999997</v>
      </c>
      <c r="E328">
        <f>VLOOKUP($B328,'Tillförd energi'!$B$1:$AI$700,MATCH(E$1,'Tillförd energi'!$B$1:$AQ$1,0),FALSE)</f>
        <v>0</v>
      </c>
      <c r="F328">
        <f>VLOOKUP($B328,'Tillförd energi'!$B$1:$AI$700,MATCH(F$1,'Tillförd energi'!$B$1:$AQ$1,0),FALSE)</f>
        <v>0</v>
      </c>
      <c r="G328">
        <f>VLOOKUP($B328,'Tillförd energi'!$B$1:$AI$700,MATCH(G$1,'Tillförd energi'!$B$1:$AQ$1,0),FALSE)</f>
        <v>0</v>
      </c>
      <c r="H328">
        <f>VLOOKUP($B328,'Tillförd energi'!$B$1:$AI$700,MATCH(H$1,'Tillförd energi'!$B$1:$AQ$1,0),FALSE)</f>
        <v>0</v>
      </c>
      <c r="I328">
        <f>VLOOKUP($B328,'Tillförd energi'!$B$1:$AI$700,MATCH(I$1,'Tillförd energi'!$B$1:$AQ$1,0),FALSE)</f>
        <v>5.5353199999999996</v>
      </c>
      <c r="J328">
        <f>VLOOKUP($B328,'Tillförd energi'!$B$1:$AI$700,MATCH(J$1,'Tillförd energi'!$B$1:$AQ$1,0),FALSE)</f>
        <v>0</v>
      </c>
      <c r="K328">
        <v>0</v>
      </c>
      <c r="L328">
        <f>VLOOKUP($B328,'Tillförd energi'!$B$1:$AI$700,MATCH(L$1,'Tillförd energi'!$B$1:$AQ$1,0),FALSE)</f>
        <v>126.72799999999999</v>
      </c>
      <c r="M328">
        <f>VLOOKUP($B328,'Tillförd energi'!$B$1:$AI$700,MATCH(M$1,'Tillförd energi'!$B$1:$AQ$1,0),FALSE)</f>
        <v>1.96275</v>
      </c>
      <c r="N328">
        <f>VLOOKUP($B328,'Tillförd energi'!$B$1:$AI$700,MATCH(N$1,'Tillförd energi'!$B$1:$AQ$1,0),FALSE)</f>
        <v>5.8249500000000003</v>
      </c>
      <c r="O328">
        <f>VLOOKUP($B328,'Tillförd energi'!$B$1:$AI$700,MATCH(O$1,'Tillförd energi'!$B$1:$AQ$1,0),FALSE)</f>
        <v>0</v>
      </c>
      <c r="P328">
        <f>VLOOKUP($B328,'Tillförd energi'!$B$1:$AI$700,MATCH(P$1,'Tillförd energi'!$B$1:$AQ$1,0),FALSE)</f>
        <v>0</v>
      </c>
      <c r="Q328">
        <f>VLOOKUP($B328,'Tillförd energi'!$B$1:$AI$700,MATCH(Q$1,'Tillförd energi'!$B$1:$AQ$1,0),FALSE)</f>
        <v>14.423500000000001</v>
      </c>
      <c r="R328">
        <f>VLOOKUP($B328,'Tillförd energi'!$B$1:$AI$700,MATCH(R$1,'Tillförd energi'!$B$1:$AQ$1,0),FALSE)</f>
        <v>18.989000000000001</v>
      </c>
      <c r="S328">
        <f>VLOOKUP($B328,'Tillförd energi'!$B$1:$AI$700,MATCH(S$1,'Tillförd energi'!$B$1:$AQ$1,0),FALSE)</f>
        <v>0</v>
      </c>
      <c r="T328">
        <f>VLOOKUP($B328,'Tillförd energi'!$B$1:$AI$700,MATCH(T$1,'Tillförd energi'!$B$1:$AQ$1,0),FALSE)</f>
        <v>0</v>
      </c>
      <c r="U328">
        <f>VLOOKUP($B328,'Tillförd energi'!$B$1:$AI$700,MATCH(U$1,'Tillförd energi'!$B$1:$AQ$1,0),FALSE)</f>
        <v>0</v>
      </c>
      <c r="V328">
        <f>VLOOKUP($B328,'Tillförd energi'!$B$1:$AI$700,MATCH(V$1,'Tillförd energi'!$B$1:$AQ$1,0),FALSE)</f>
        <v>0</v>
      </c>
      <c r="W328">
        <f>VLOOKUP($B328,'Tillförd energi'!$B$1:$AI$700,MATCH(W$1,'Tillförd energi'!$B$1:$AQ$1,0),FALSE)</f>
        <v>0</v>
      </c>
      <c r="X328">
        <f>VLOOKUP($B328,'Tillförd energi'!$B$1:$AI$700,MATCH(X$1,'Tillförd energi'!$B$1:$AQ$1,0),FALSE)</f>
        <v>0</v>
      </c>
      <c r="Y328">
        <f>VLOOKUP($B328,'Tillförd energi'!$B$1:$AI$700,MATCH(Y$1,'Tillförd energi'!$B$1:$AQ$1,0),FALSE)</f>
        <v>0</v>
      </c>
      <c r="Z328">
        <f>VLOOKUP($B328,'Tillförd energi'!$B$1:$AI$700,MATCH(Z$1,'Tillförd energi'!$B$1:$AQ$1,0),FALSE)</f>
        <v>0</v>
      </c>
      <c r="AA328">
        <f>VLOOKUP($B328,'Tillförd energi'!$B$1:$AI$700,MATCH(AA$1,'Tillförd energi'!$B$1:$AQ$1,0),FALSE)</f>
        <v>0</v>
      </c>
      <c r="AB328">
        <f>VLOOKUP($B328,'Tillförd energi'!$B$1:$AI$700,MATCH(AB$1,'Tillförd energi'!$B$1:$AQ$1,0),FALSE)</f>
        <v>0</v>
      </c>
      <c r="AC328">
        <f>VLOOKUP($B328,'Tillförd energi'!$B$1:$AI$700,MATCH(AC$1,'Tillförd energi'!$B$1:$AQ$1,0),FALSE)</f>
        <v>16.814</v>
      </c>
      <c r="AD328">
        <f>VLOOKUP($B328,'Tillförd energi'!$B$1:$AI$700,MATCH(AD$1,'Tillförd energi'!$B$1:$AQ$1,0),FALSE)</f>
        <v>0</v>
      </c>
      <c r="AE328">
        <f>VLOOKUP($B328,'Tillförd energi'!$B$1:$AI$700,MATCH(AE$1,'Tillförd energi'!$B$1:$AQ$1,0),FALSE)</f>
        <v>0</v>
      </c>
      <c r="AF328">
        <f>VLOOKUP($B328,'Tillförd energi'!$B$1:$AI$700,MATCH(AF$1,'Tillförd energi'!$B$1:$AQ$1,0),FALSE)</f>
        <v>4.3230899999999997</v>
      </c>
      <c r="AG328">
        <f>IFERROR(VLOOKUP(B328,Miljö!$B$1:$AC$550,MATCH("Köpt mängd produktionsspecifik fjärrvärme:",Miljö!$B$1:$AC$1,0),FALSE)/1,0)</f>
        <v>0</v>
      </c>
      <c r="AI328">
        <f t="shared" si="96"/>
        <v>198.85659999999999</v>
      </c>
      <c r="AJ328">
        <f t="shared" si="97"/>
        <v>198.85659999999999</v>
      </c>
      <c r="AK328">
        <f>IF(ISERROR(1/VLOOKUP($B328,Leveranser!$B$1:$S$500,MATCH("såld värme (gwh)",Leveranser!$B$1:$S$1,0),FALSE)),"",VLOOKUP($B328,Leveranser!$B$1:$S$500,MATCH("såld värme (gwh)",Leveranser!$B$1:$S$1,0),FALSE))</f>
        <v>148.15</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195">
        <f t="shared" si="98"/>
        <v>0.74500921769757711</v>
      </c>
      <c r="AP328" t="str">
        <f>IFERROR(VLOOKUP($B328,Miljövärden!$B$2:$H$550,7,FALSE),"Nej, saknas")</f>
        <v>Ja</v>
      </c>
      <c r="AQ328" t="str">
        <f>IFERROR(VLOOKUP($B328,Miljövärden!$B$2:$H$550,6,FALSE),"Nej, saknas")</f>
        <v>Nej</v>
      </c>
      <c r="AU328">
        <f t="shared" si="99"/>
        <v>4.3230899999999997</v>
      </c>
      <c r="AV328">
        <f t="shared" si="100"/>
        <v>0</v>
      </c>
      <c r="AW328">
        <f t="shared" si="101"/>
        <v>22.211200000000002</v>
      </c>
      <c r="AX328">
        <f t="shared" si="102"/>
        <v>18.989000000000001</v>
      </c>
      <c r="AZ328">
        <f t="shared" si="103"/>
        <v>167.9282</v>
      </c>
      <c r="BC328">
        <f t="shared" si="104"/>
        <v>4.2559899999999997</v>
      </c>
      <c r="BD328">
        <f t="shared" si="105"/>
        <v>0</v>
      </c>
      <c r="BE328">
        <f t="shared" si="106"/>
        <v>41.200200000000002</v>
      </c>
      <c r="BF328">
        <f t="shared" si="107"/>
        <v>149.07731999999999</v>
      </c>
      <c r="BG328">
        <f t="shared" si="108"/>
        <v>4.3230899999999997</v>
      </c>
      <c r="BH328">
        <f t="shared" si="109"/>
        <v>198.85659999999999</v>
      </c>
      <c r="BJ328" s="195">
        <f t="shared" si="110"/>
        <v>2.1402306989056437E-2</v>
      </c>
      <c r="BK328" s="195">
        <f t="shared" si="111"/>
        <v>0</v>
      </c>
      <c r="BL328" s="195">
        <f t="shared" si="112"/>
        <v>0.20718547938564777</v>
      </c>
      <c r="BM328" s="195">
        <f t="shared" si="113"/>
        <v>0.74967247755417721</v>
      </c>
      <c r="BN328" s="195">
        <f t="shared" si="114"/>
        <v>2.1739736071118586E-2</v>
      </c>
    </row>
    <row r="329" spans="1:66" x14ac:dyDescent="0.25">
      <c r="A329" s="2" t="s">
        <v>491</v>
      </c>
      <c r="B329" s="2" t="s">
        <v>492</v>
      </c>
      <c r="C329">
        <f>VLOOKUP($B329,'Tillförd energi'!$B$1:$AI$700,MATCH(C$1,'Tillförd energi'!$B$1:$AQ$1,0),FALSE)</f>
        <v>0</v>
      </c>
      <c r="D329">
        <f>VLOOKUP($B329,'Tillförd energi'!$B$1:$AI$700,MATCH(D$1,'Tillförd energi'!$B$1:$AQ$1,0),FALSE)</f>
        <v>0</v>
      </c>
      <c r="E329">
        <f>VLOOKUP($B329,'Tillförd energi'!$B$1:$AI$700,MATCH(E$1,'Tillförd energi'!$B$1:$AQ$1,0),FALSE)</f>
        <v>0</v>
      </c>
      <c r="F329">
        <f>VLOOKUP($B329,'Tillförd energi'!$B$1:$AI$700,MATCH(F$1,'Tillförd energi'!$B$1:$AQ$1,0),FALSE)</f>
        <v>0</v>
      </c>
      <c r="G329">
        <f>VLOOKUP($B329,'Tillförd energi'!$B$1:$AI$700,MATCH(G$1,'Tillförd energi'!$B$1:$AQ$1,0),FALSE)</f>
        <v>0</v>
      </c>
      <c r="H329">
        <f>VLOOKUP($B329,'Tillförd energi'!$B$1:$AI$700,MATCH(H$1,'Tillförd energi'!$B$1:$AQ$1,0),FALSE)</f>
        <v>0</v>
      </c>
      <c r="I329">
        <f>VLOOKUP($B329,'Tillförd energi'!$B$1:$AI$700,MATCH(I$1,'Tillförd energi'!$B$1:$AQ$1,0),FALSE)</f>
        <v>0</v>
      </c>
      <c r="J329">
        <f>VLOOKUP($B329,'Tillförd energi'!$B$1:$AI$700,MATCH(J$1,'Tillförd energi'!$B$1:$AQ$1,0),FALSE)</f>
        <v>0</v>
      </c>
      <c r="K329">
        <v>0</v>
      </c>
      <c r="L329">
        <f>VLOOKUP($B329,'Tillförd energi'!$B$1:$AI$700,MATCH(L$1,'Tillförd energi'!$B$1:$AQ$1,0),FALSE)</f>
        <v>0</v>
      </c>
      <c r="M329">
        <f>VLOOKUP($B329,'Tillförd energi'!$B$1:$AI$700,MATCH(M$1,'Tillförd energi'!$B$1:$AQ$1,0),FALSE)</f>
        <v>0</v>
      </c>
      <c r="N329">
        <f>VLOOKUP($B329,'Tillförd energi'!$B$1:$AI$700,MATCH(N$1,'Tillförd energi'!$B$1:$AQ$1,0),FALSE)</f>
        <v>0</v>
      </c>
      <c r="O329">
        <f>VLOOKUP($B329,'Tillförd energi'!$B$1:$AI$700,MATCH(O$1,'Tillförd energi'!$B$1:$AQ$1,0),FALSE)</f>
        <v>0</v>
      </c>
      <c r="P329">
        <f>VLOOKUP($B329,'Tillförd energi'!$B$1:$AI$700,MATCH(P$1,'Tillförd energi'!$B$1:$AQ$1,0),FALSE)</f>
        <v>0</v>
      </c>
      <c r="Q329">
        <f>VLOOKUP($B329,'Tillförd energi'!$B$1:$AI$700,MATCH(Q$1,'Tillförd energi'!$B$1:$AQ$1,0),FALSE)</f>
        <v>0</v>
      </c>
      <c r="R329">
        <f>VLOOKUP($B329,'Tillförd energi'!$B$1:$AI$700,MATCH(R$1,'Tillförd energi'!$B$1:$AQ$1,0),FALSE)</f>
        <v>0</v>
      </c>
      <c r="S329">
        <f>VLOOKUP($B329,'Tillförd energi'!$B$1:$AI$700,MATCH(S$1,'Tillförd energi'!$B$1:$AQ$1,0),FALSE)</f>
        <v>0</v>
      </c>
      <c r="T329">
        <f>VLOOKUP($B329,'Tillförd energi'!$B$1:$AI$700,MATCH(T$1,'Tillförd energi'!$B$1:$AQ$1,0),FALSE)</f>
        <v>0</v>
      </c>
      <c r="U329">
        <f>VLOOKUP($B329,'Tillförd energi'!$B$1:$AI$700,MATCH(U$1,'Tillförd energi'!$B$1:$AQ$1,0),FALSE)</f>
        <v>0</v>
      </c>
      <c r="V329">
        <f>VLOOKUP($B329,'Tillförd energi'!$B$1:$AI$700,MATCH(V$1,'Tillförd energi'!$B$1:$AQ$1,0),FALSE)</f>
        <v>0</v>
      </c>
      <c r="W329">
        <f>VLOOKUP($B329,'Tillförd energi'!$B$1:$AI$700,MATCH(W$1,'Tillförd energi'!$B$1:$AQ$1,0),FALSE)</f>
        <v>0</v>
      </c>
      <c r="X329">
        <f>VLOOKUP($B329,'Tillförd energi'!$B$1:$AI$700,MATCH(X$1,'Tillförd energi'!$B$1:$AQ$1,0),FALSE)</f>
        <v>0</v>
      </c>
      <c r="Y329">
        <f>VLOOKUP($B329,'Tillförd energi'!$B$1:$AI$700,MATCH(Y$1,'Tillförd energi'!$B$1:$AQ$1,0),FALSE)</f>
        <v>0</v>
      </c>
      <c r="Z329">
        <f>VLOOKUP($B329,'Tillförd energi'!$B$1:$AI$700,MATCH(Z$1,'Tillförd energi'!$B$1:$AQ$1,0),FALSE)</f>
        <v>0</v>
      </c>
      <c r="AA329">
        <f>VLOOKUP($B329,'Tillförd energi'!$B$1:$AI$700,MATCH(AA$1,'Tillförd energi'!$B$1:$AQ$1,0),FALSE)</f>
        <v>0</v>
      </c>
      <c r="AB329">
        <f>VLOOKUP($B329,'Tillförd energi'!$B$1:$AI$700,MATCH(AB$1,'Tillförd energi'!$B$1:$AQ$1,0),FALSE)</f>
        <v>0</v>
      </c>
      <c r="AC329">
        <f>VLOOKUP($B329,'Tillförd energi'!$B$1:$AI$700,MATCH(AC$1,'Tillförd energi'!$B$1:$AQ$1,0),FALSE)</f>
        <v>0</v>
      </c>
      <c r="AD329">
        <f>VLOOKUP($B329,'Tillförd energi'!$B$1:$AI$700,MATCH(AD$1,'Tillförd energi'!$B$1:$AQ$1,0),FALSE)</f>
        <v>0</v>
      </c>
      <c r="AE329">
        <f>VLOOKUP($B329,'Tillförd energi'!$B$1:$AI$700,MATCH(AE$1,'Tillförd energi'!$B$1:$AQ$1,0),FALSE)</f>
        <v>0</v>
      </c>
      <c r="AF329">
        <f>VLOOKUP($B329,'Tillförd energi'!$B$1:$AI$700,MATCH(AF$1,'Tillförd energi'!$B$1:$AQ$1,0),FALSE)</f>
        <v>0</v>
      </c>
      <c r="AG329">
        <f>IFERROR(VLOOKUP(B329,Miljö!$B$1:$AC$550,MATCH("Köpt mängd produktionsspecifik fjärrvärme:",Miljö!$B$1:$AC$1,0),FALSE)/1,0)</f>
        <v>0</v>
      </c>
      <c r="AI329">
        <f t="shared" si="96"/>
        <v>0</v>
      </c>
      <c r="AJ329">
        <f t="shared" si="97"/>
        <v>0</v>
      </c>
      <c r="AK329" t="str">
        <f>IF(ISERROR(1/VLOOKUP($B329,Leveranser!$B$1:$S$500,MATCH("såld värme (gwh)",Leveranser!$B$1:$S$1,0),FALSE)),"",VLOOKUP($B329,Leveranser!$B$1:$S$500,MATCH("såld värme (gwh)",Leveranser!$B$1:$S$1,0),FALSE))</f>
        <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195" t="str">
        <f t="shared" si="98"/>
        <v/>
      </c>
      <c r="AP329" t="str">
        <f>IFERROR(VLOOKUP($B329,Miljövärden!$B$2:$H$550,7,FALSE),"Nej, saknas")</f>
        <v>Nej</v>
      </c>
      <c r="AQ329" t="str">
        <f>IFERROR(VLOOKUP($B329,Miljövärden!$B$2:$H$550,6,FALSE),"Nej, saknas")</f>
        <v>Nej</v>
      </c>
      <c r="AU329">
        <f t="shared" si="99"/>
        <v>0</v>
      </c>
      <c r="AV329">
        <f t="shared" si="100"/>
        <v>0</v>
      </c>
      <c r="AW329">
        <f t="shared" si="101"/>
        <v>0</v>
      </c>
      <c r="AX329">
        <f t="shared" si="102"/>
        <v>0</v>
      </c>
      <c r="AZ329">
        <f t="shared" si="103"/>
        <v>0</v>
      </c>
      <c r="BC329">
        <f t="shared" si="104"/>
        <v>0</v>
      </c>
      <c r="BD329">
        <f t="shared" si="105"/>
        <v>0</v>
      </c>
      <c r="BE329">
        <f t="shared" si="106"/>
        <v>0</v>
      </c>
      <c r="BF329">
        <f t="shared" si="107"/>
        <v>0</v>
      </c>
      <c r="BG329">
        <f t="shared" si="108"/>
        <v>0</v>
      </c>
      <c r="BH329">
        <f t="shared" si="109"/>
        <v>0</v>
      </c>
      <c r="BJ329" s="195" t="e">
        <f t="shared" si="110"/>
        <v>#DIV/0!</v>
      </c>
      <c r="BK329" s="195" t="e">
        <f t="shared" si="111"/>
        <v>#DIV/0!</v>
      </c>
      <c r="BL329" s="195" t="e">
        <f t="shared" si="112"/>
        <v>#DIV/0!</v>
      </c>
      <c r="BM329" s="195" t="e">
        <f t="shared" si="113"/>
        <v>#DIV/0!</v>
      </c>
      <c r="BN329" s="195" t="e">
        <f t="shared" si="114"/>
        <v>#DIV/0!</v>
      </c>
    </row>
    <row r="330" spans="1:66" x14ac:dyDescent="0.25">
      <c r="A330" s="2" t="s">
        <v>493</v>
      </c>
      <c r="B330" s="2" t="s">
        <v>494</v>
      </c>
      <c r="C330">
        <f>VLOOKUP($B330,'Tillförd energi'!$B$1:$AI$700,MATCH(C$1,'Tillförd energi'!$B$1:$AQ$1,0),FALSE)</f>
        <v>0</v>
      </c>
      <c r="D330">
        <f>VLOOKUP($B330,'Tillförd energi'!$B$1:$AI$700,MATCH(D$1,'Tillförd energi'!$B$1:$AQ$1,0),FALSE)</f>
        <v>0.19</v>
      </c>
      <c r="E330">
        <f>VLOOKUP($B330,'Tillförd energi'!$B$1:$AI$700,MATCH(E$1,'Tillförd energi'!$B$1:$AQ$1,0),FALSE)</f>
        <v>0</v>
      </c>
      <c r="F330">
        <f>VLOOKUP($B330,'Tillförd energi'!$B$1:$AI$700,MATCH(F$1,'Tillförd energi'!$B$1:$AQ$1,0),FALSE)</f>
        <v>3.4</v>
      </c>
      <c r="G330">
        <f>VLOOKUP($B330,'Tillförd energi'!$B$1:$AI$700,MATCH(G$1,'Tillförd energi'!$B$1:$AQ$1,0),FALSE)</f>
        <v>0</v>
      </c>
      <c r="H330">
        <f>VLOOKUP($B330,'Tillförd energi'!$B$1:$AI$700,MATCH(H$1,'Tillförd energi'!$B$1:$AQ$1,0),FALSE)</f>
        <v>0</v>
      </c>
      <c r="I330">
        <f>VLOOKUP($B330,'Tillförd energi'!$B$1:$AI$700,MATCH(I$1,'Tillförd energi'!$B$1:$AQ$1,0),FALSE)</f>
        <v>0</v>
      </c>
      <c r="J330">
        <f>VLOOKUP($B330,'Tillförd energi'!$B$1:$AI$700,MATCH(J$1,'Tillförd energi'!$B$1:$AQ$1,0),FALSE)</f>
        <v>0</v>
      </c>
      <c r="K330">
        <v>0</v>
      </c>
      <c r="L330">
        <f>VLOOKUP($B330,'Tillförd energi'!$B$1:$AI$700,MATCH(L$1,'Tillförd energi'!$B$1:$AQ$1,0),FALSE)</f>
        <v>0</v>
      </c>
      <c r="M330">
        <f>VLOOKUP($B330,'Tillförd energi'!$B$1:$AI$700,MATCH(M$1,'Tillförd energi'!$B$1:$AQ$1,0),FALSE)</f>
        <v>0</v>
      </c>
      <c r="N330">
        <f>VLOOKUP($B330,'Tillförd energi'!$B$1:$AI$700,MATCH(N$1,'Tillförd energi'!$B$1:$AQ$1,0),FALSE)</f>
        <v>0</v>
      </c>
      <c r="O330">
        <f>VLOOKUP($B330,'Tillförd energi'!$B$1:$AI$700,MATCH(O$1,'Tillförd energi'!$B$1:$AQ$1,0),FALSE)</f>
        <v>22.273</v>
      </c>
      <c r="P330">
        <f>VLOOKUP($B330,'Tillförd energi'!$B$1:$AI$700,MATCH(P$1,'Tillförd energi'!$B$1:$AQ$1,0),FALSE)</f>
        <v>0</v>
      </c>
      <c r="Q330">
        <f>VLOOKUP($B330,'Tillförd energi'!$B$1:$AI$700,MATCH(Q$1,'Tillförd energi'!$B$1:$AQ$1,0),FALSE)</f>
        <v>0</v>
      </c>
      <c r="R330">
        <f>VLOOKUP($B330,'Tillförd energi'!$B$1:$AI$700,MATCH(R$1,'Tillförd energi'!$B$1:$AQ$1,0),FALSE)</f>
        <v>0</v>
      </c>
      <c r="S330">
        <f>VLOOKUP($B330,'Tillförd energi'!$B$1:$AI$700,MATCH(S$1,'Tillförd energi'!$B$1:$AQ$1,0),FALSE)</f>
        <v>0</v>
      </c>
      <c r="T330">
        <f>VLOOKUP($B330,'Tillförd energi'!$B$1:$AI$700,MATCH(T$1,'Tillförd energi'!$B$1:$AQ$1,0),FALSE)</f>
        <v>0</v>
      </c>
      <c r="U330">
        <f>VLOOKUP($B330,'Tillförd energi'!$B$1:$AI$700,MATCH(U$1,'Tillförd energi'!$B$1:$AQ$1,0),FALSE)</f>
        <v>0</v>
      </c>
      <c r="V330">
        <f>VLOOKUP($B330,'Tillförd energi'!$B$1:$AI$700,MATCH(V$1,'Tillförd energi'!$B$1:$AQ$1,0),FALSE)</f>
        <v>0</v>
      </c>
      <c r="W330">
        <f>VLOOKUP($B330,'Tillförd energi'!$B$1:$AI$700,MATCH(W$1,'Tillförd energi'!$B$1:$AQ$1,0),FALSE)</f>
        <v>0</v>
      </c>
      <c r="X330">
        <f>VLOOKUP($B330,'Tillförd energi'!$B$1:$AI$700,MATCH(X$1,'Tillförd energi'!$B$1:$AQ$1,0),FALSE)</f>
        <v>0</v>
      </c>
      <c r="Y330">
        <f>VLOOKUP($B330,'Tillförd energi'!$B$1:$AI$700,MATCH(Y$1,'Tillförd energi'!$B$1:$AQ$1,0),FALSE)</f>
        <v>0</v>
      </c>
      <c r="Z330">
        <f>VLOOKUP($B330,'Tillförd energi'!$B$1:$AI$700,MATCH(Z$1,'Tillförd energi'!$B$1:$AQ$1,0),FALSE)</f>
        <v>0</v>
      </c>
      <c r="AA330">
        <f>VLOOKUP($B330,'Tillförd energi'!$B$1:$AI$700,MATCH(AA$1,'Tillförd energi'!$B$1:$AQ$1,0),FALSE)</f>
        <v>0</v>
      </c>
      <c r="AB330">
        <f>VLOOKUP($B330,'Tillförd energi'!$B$1:$AI$700,MATCH(AB$1,'Tillförd energi'!$B$1:$AQ$1,0),FALSE)</f>
        <v>0</v>
      </c>
      <c r="AC330">
        <f>VLOOKUP($B330,'Tillförd energi'!$B$1:$AI$700,MATCH(AC$1,'Tillförd energi'!$B$1:$AQ$1,0),FALSE)</f>
        <v>3.49</v>
      </c>
      <c r="AD330">
        <f>VLOOKUP($B330,'Tillförd energi'!$B$1:$AI$700,MATCH(AD$1,'Tillförd energi'!$B$1:$AQ$1,0),FALSE)</f>
        <v>0</v>
      </c>
      <c r="AE330">
        <f>VLOOKUP($B330,'Tillförd energi'!$B$1:$AI$700,MATCH(AE$1,'Tillförd energi'!$B$1:$AQ$1,0),FALSE)</f>
        <v>0</v>
      </c>
      <c r="AF330">
        <f>VLOOKUP($B330,'Tillförd energi'!$B$1:$AI$700,MATCH(AF$1,'Tillförd energi'!$B$1:$AQ$1,0),FALSE)</f>
        <v>0.7</v>
      </c>
      <c r="AG330">
        <f>IFERROR(VLOOKUP(B330,Miljö!$B$1:$AC$550,MATCH("Köpt mängd produktionsspecifik fjärrvärme:",Miljö!$B$1:$AC$1,0),FALSE)/1,0)</f>
        <v>0</v>
      </c>
      <c r="AI330">
        <f t="shared" si="96"/>
        <v>30.053000000000001</v>
      </c>
      <c r="AJ330">
        <f t="shared" si="97"/>
        <v>30.053000000000001</v>
      </c>
      <c r="AK330">
        <f>IF(ISERROR(1/VLOOKUP($B330,Leveranser!$B$1:$S$500,MATCH("såld värme (gwh)",Leveranser!$B$1:$S$1,0),FALSE)),"",VLOOKUP($B330,Leveranser!$B$1:$S$500,MATCH("såld värme (gwh)",Leveranser!$B$1:$S$1,0),FALSE))</f>
        <v>22.416</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195">
        <f t="shared" si="98"/>
        <v>0.74588227464812162</v>
      </c>
      <c r="AP330" t="str">
        <f>IFERROR(VLOOKUP($B330,Miljövärden!$B$2:$H$550,7,FALSE),"Nej, saknas")</f>
        <v>Ja</v>
      </c>
      <c r="AQ330" t="str">
        <f>IFERROR(VLOOKUP($B330,Miljövärden!$B$2:$H$550,6,FALSE),"Nej, saknas")</f>
        <v>Ja</v>
      </c>
      <c r="AU330">
        <f t="shared" si="99"/>
        <v>0.7</v>
      </c>
      <c r="AV330">
        <f t="shared" si="100"/>
        <v>0</v>
      </c>
      <c r="AW330">
        <f t="shared" si="101"/>
        <v>22.273</v>
      </c>
      <c r="AX330">
        <f t="shared" si="102"/>
        <v>0</v>
      </c>
      <c r="AZ330">
        <f t="shared" si="103"/>
        <v>22.273</v>
      </c>
      <c r="BC330">
        <f t="shared" si="104"/>
        <v>3.59</v>
      </c>
      <c r="BD330">
        <f t="shared" si="105"/>
        <v>0</v>
      </c>
      <c r="BE330">
        <f t="shared" si="106"/>
        <v>22.273</v>
      </c>
      <c r="BF330">
        <f t="shared" si="107"/>
        <v>3.49</v>
      </c>
      <c r="BG330">
        <f t="shared" si="108"/>
        <v>0.7</v>
      </c>
      <c r="BH330">
        <f t="shared" si="109"/>
        <v>30.053000000000001</v>
      </c>
      <c r="BJ330" s="195">
        <f t="shared" si="110"/>
        <v>0.1194556283898446</v>
      </c>
      <c r="BK330" s="195">
        <f t="shared" si="111"/>
        <v>0</v>
      </c>
      <c r="BL330" s="195">
        <f t="shared" si="112"/>
        <v>0.74112401424150665</v>
      </c>
      <c r="BM330" s="195">
        <f t="shared" si="113"/>
        <v>0.11612817356004393</v>
      </c>
      <c r="BN330" s="195">
        <f t="shared" si="114"/>
        <v>2.3292183808604795E-2</v>
      </c>
    </row>
    <row r="331" spans="1:66" x14ac:dyDescent="0.25">
      <c r="A331" s="2" t="s">
        <v>493</v>
      </c>
      <c r="B331" s="2" t="s">
        <v>495</v>
      </c>
      <c r="C331">
        <f>VLOOKUP($B331,'Tillförd energi'!$B$1:$AI$700,MATCH(C$1,'Tillförd energi'!$B$1:$AQ$1,0),FALSE)</f>
        <v>0</v>
      </c>
      <c r="D331">
        <f>VLOOKUP($B331,'Tillförd energi'!$B$1:$AI$700,MATCH(D$1,'Tillförd energi'!$B$1:$AQ$1,0),FALSE)</f>
        <v>0.60899999999999999</v>
      </c>
      <c r="E331">
        <f>VLOOKUP($B331,'Tillförd energi'!$B$1:$AI$700,MATCH(E$1,'Tillförd energi'!$B$1:$AQ$1,0),FALSE)</f>
        <v>0</v>
      </c>
      <c r="F331">
        <f>VLOOKUP($B331,'Tillförd energi'!$B$1:$AI$700,MATCH(F$1,'Tillförd energi'!$B$1:$AQ$1,0),FALSE)</f>
        <v>0</v>
      </c>
      <c r="G331">
        <f>VLOOKUP($B331,'Tillförd energi'!$B$1:$AI$700,MATCH(G$1,'Tillförd energi'!$B$1:$AQ$1,0),FALSE)</f>
        <v>0</v>
      </c>
      <c r="H331">
        <f>VLOOKUP($B331,'Tillförd energi'!$B$1:$AI$700,MATCH(H$1,'Tillförd energi'!$B$1:$AQ$1,0),FALSE)</f>
        <v>0</v>
      </c>
      <c r="I331">
        <f>VLOOKUP($B331,'Tillförd energi'!$B$1:$AI$700,MATCH(I$1,'Tillförd energi'!$B$1:$AQ$1,0),FALSE)</f>
        <v>0</v>
      </c>
      <c r="J331">
        <f>VLOOKUP($B331,'Tillförd energi'!$B$1:$AI$700,MATCH(J$1,'Tillförd energi'!$B$1:$AQ$1,0),FALSE)</f>
        <v>0</v>
      </c>
      <c r="K331">
        <v>0</v>
      </c>
      <c r="L331">
        <f>VLOOKUP($B331,'Tillförd energi'!$B$1:$AI$700,MATCH(L$1,'Tillförd energi'!$B$1:$AQ$1,0),FALSE)</f>
        <v>0</v>
      </c>
      <c r="M331">
        <f>VLOOKUP($B331,'Tillförd energi'!$B$1:$AI$700,MATCH(M$1,'Tillförd energi'!$B$1:$AQ$1,0),FALSE)</f>
        <v>0</v>
      </c>
      <c r="N331">
        <f>VLOOKUP($B331,'Tillförd energi'!$B$1:$AI$700,MATCH(N$1,'Tillförd energi'!$B$1:$AQ$1,0),FALSE)</f>
        <v>0</v>
      </c>
      <c r="O331">
        <f>VLOOKUP($B331,'Tillförd energi'!$B$1:$AI$700,MATCH(O$1,'Tillförd energi'!$B$1:$AQ$1,0),FALSE)</f>
        <v>2.3450000000000002</v>
      </c>
      <c r="P331">
        <f>VLOOKUP($B331,'Tillförd energi'!$B$1:$AI$700,MATCH(P$1,'Tillförd energi'!$B$1:$AQ$1,0),FALSE)</f>
        <v>13.228999999999999</v>
      </c>
      <c r="Q331">
        <f>VLOOKUP($B331,'Tillförd energi'!$B$1:$AI$700,MATCH(Q$1,'Tillförd energi'!$B$1:$AQ$1,0),FALSE)</f>
        <v>0</v>
      </c>
      <c r="R331">
        <f>VLOOKUP($B331,'Tillförd energi'!$B$1:$AI$700,MATCH(R$1,'Tillförd energi'!$B$1:$AQ$1,0),FALSE)</f>
        <v>0</v>
      </c>
      <c r="S331">
        <f>VLOOKUP($B331,'Tillförd energi'!$B$1:$AI$700,MATCH(S$1,'Tillförd energi'!$B$1:$AQ$1,0),FALSE)</f>
        <v>0</v>
      </c>
      <c r="T331">
        <f>VLOOKUP($B331,'Tillförd energi'!$B$1:$AI$700,MATCH(T$1,'Tillförd energi'!$B$1:$AQ$1,0),FALSE)</f>
        <v>0</v>
      </c>
      <c r="U331">
        <f>VLOOKUP($B331,'Tillförd energi'!$B$1:$AI$700,MATCH(U$1,'Tillförd energi'!$B$1:$AQ$1,0),FALSE)</f>
        <v>0</v>
      </c>
      <c r="V331">
        <f>VLOOKUP($B331,'Tillförd energi'!$B$1:$AI$700,MATCH(V$1,'Tillförd energi'!$B$1:$AQ$1,0),FALSE)</f>
        <v>1.64</v>
      </c>
      <c r="W331">
        <f>VLOOKUP($B331,'Tillförd energi'!$B$1:$AI$700,MATCH(W$1,'Tillförd energi'!$B$1:$AQ$1,0),FALSE)</f>
        <v>0</v>
      </c>
      <c r="X331">
        <f>VLOOKUP($B331,'Tillförd energi'!$B$1:$AI$700,MATCH(X$1,'Tillförd energi'!$B$1:$AQ$1,0),FALSE)</f>
        <v>0</v>
      </c>
      <c r="Y331">
        <f>VLOOKUP($B331,'Tillförd energi'!$B$1:$AI$700,MATCH(Y$1,'Tillförd energi'!$B$1:$AQ$1,0),FALSE)</f>
        <v>0</v>
      </c>
      <c r="Z331">
        <f>VLOOKUP($B331,'Tillförd energi'!$B$1:$AI$700,MATCH(Z$1,'Tillförd energi'!$B$1:$AQ$1,0),FALSE)</f>
        <v>0</v>
      </c>
      <c r="AA331">
        <f>VLOOKUP($B331,'Tillförd energi'!$B$1:$AI$700,MATCH(AA$1,'Tillförd energi'!$B$1:$AQ$1,0),FALSE)</f>
        <v>0</v>
      </c>
      <c r="AB331">
        <f>VLOOKUP($B331,'Tillförd energi'!$B$1:$AI$700,MATCH(AB$1,'Tillförd energi'!$B$1:$AQ$1,0),FALSE)</f>
        <v>0</v>
      </c>
      <c r="AC331">
        <f>VLOOKUP($B331,'Tillförd energi'!$B$1:$AI$700,MATCH(AC$1,'Tillförd energi'!$B$1:$AQ$1,0),FALSE)</f>
        <v>1.98</v>
      </c>
      <c r="AD331">
        <f>VLOOKUP($B331,'Tillförd energi'!$B$1:$AI$700,MATCH(AD$1,'Tillförd energi'!$B$1:$AQ$1,0),FALSE)</f>
        <v>0</v>
      </c>
      <c r="AE331">
        <f>VLOOKUP($B331,'Tillförd energi'!$B$1:$AI$700,MATCH(AE$1,'Tillförd energi'!$B$1:$AQ$1,0),FALSE)</f>
        <v>0</v>
      </c>
      <c r="AF331">
        <f>VLOOKUP($B331,'Tillförd energi'!$B$1:$AI$700,MATCH(AF$1,'Tillförd energi'!$B$1:$AQ$1,0),FALSE)</f>
        <v>0.8</v>
      </c>
      <c r="AG331">
        <f>IFERROR(VLOOKUP(B331,Miljö!$B$1:$AC$550,MATCH("Köpt mängd produktionsspecifik fjärrvärme:",Miljö!$B$1:$AC$1,0),FALSE)/1,0)</f>
        <v>0</v>
      </c>
      <c r="AI331">
        <f t="shared" si="96"/>
        <v>20.603000000000002</v>
      </c>
      <c r="AJ331">
        <f t="shared" si="97"/>
        <v>20.603000000000002</v>
      </c>
      <c r="AK331">
        <f>IF(ISERROR(1/VLOOKUP($B331,Leveranser!$B$1:$S$500,MATCH("såld värme (gwh)",Leveranser!$B$1:$S$1,0),FALSE)),"",VLOOKUP($B331,Leveranser!$B$1:$S$500,MATCH("såld värme (gwh)",Leveranser!$B$1:$S$1,0),FALSE))</f>
        <v>18.888000000000002</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195">
        <f t="shared" si="98"/>
        <v>0.91675969519002087</v>
      </c>
      <c r="AP331" t="str">
        <f>IFERROR(VLOOKUP($B331,Miljövärden!$B$2:$H$550,7,FALSE),"Nej, saknas")</f>
        <v>Ja</v>
      </c>
      <c r="AQ331" t="str">
        <f>IFERROR(VLOOKUP($B331,Miljövärden!$B$2:$H$550,6,FALSE),"Nej, saknas")</f>
        <v>Ja</v>
      </c>
      <c r="AU331">
        <f t="shared" si="99"/>
        <v>0.8</v>
      </c>
      <c r="AV331">
        <f t="shared" si="100"/>
        <v>0</v>
      </c>
      <c r="AW331">
        <f t="shared" si="101"/>
        <v>15.574</v>
      </c>
      <c r="AX331">
        <f t="shared" si="102"/>
        <v>0</v>
      </c>
      <c r="AZ331">
        <f t="shared" si="103"/>
        <v>17.213999999999999</v>
      </c>
      <c r="BC331">
        <f t="shared" si="104"/>
        <v>0.60899999999999999</v>
      </c>
      <c r="BD331">
        <f t="shared" si="105"/>
        <v>0</v>
      </c>
      <c r="BE331">
        <f t="shared" si="106"/>
        <v>17.213999999999999</v>
      </c>
      <c r="BF331">
        <f t="shared" si="107"/>
        <v>1.98</v>
      </c>
      <c r="BG331">
        <f t="shared" si="108"/>
        <v>0.8</v>
      </c>
      <c r="BH331">
        <f t="shared" si="109"/>
        <v>20.603000000000002</v>
      </c>
      <c r="BJ331" s="195">
        <f t="shared" si="110"/>
        <v>2.9558802116196669E-2</v>
      </c>
      <c r="BK331" s="195">
        <f t="shared" si="111"/>
        <v>0</v>
      </c>
      <c r="BL331" s="195">
        <f t="shared" si="112"/>
        <v>0.83550939183614026</v>
      </c>
      <c r="BM331" s="195">
        <f t="shared" si="113"/>
        <v>9.6102509343299516E-2</v>
      </c>
      <c r="BN331" s="195">
        <f t="shared" si="114"/>
        <v>3.8829296704363442E-2</v>
      </c>
    </row>
    <row r="332" spans="1:66" x14ac:dyDescent="0.25">
      <c r="A332" s="2" t="s">
        <v>493</v>
      </c>
      <c r="B332" s="2" t="s">
        <v>496</v>
      </c>
      <c r="C332">
        <f>VLOOKUP($B332,'Tillförd energi'!$B$1:$AI$700,MATCH(C$1,'Tillförd energi'!$B$1:$AQ$1,0),FALSE)</f>
        <v>0</v>
      </c>
      <c r="D332">
        <f>VLOOKUP($B332,'Tillförd energi'!$B$1:$AI$700,MATCH(D$1,'Tillförd energi'!$B$1:$AQ$1,0),FALSE)</f>
        <v>0.4</v>
      </c>
      <c r="E332">
        <f>VLOOKUP($B332,'Tillförd energi'!$B$1:$AI$700,MATCH(E$1,'Tillförd energi'!$B$1:$AQ$1,0),FALSE)</f>
        <v>0</v>
      </c>
      <c r="F332">
        <f>VLOOKUP($B332,'Tillförd energi'!$B$1:$AI$700,MATCH(F$1,'Tillförd energi'!$B$1:$AQ$1,0),FALSE)</f>
        <v>5.0999999999999996</v>
      </c>
      <c r="G332">
        <f>VLOOKUP($B332,'Tillförd energi'!$B$1:$AI$700,MATCH(G$1,'Tillförd energi'!$B$1:$AQ$1,0),FALSE)</f>
        <v>0</v>
      </c>
      <c r="H332">
        <f>VLOOKUP($B332,'Tillförd energi'!$B$1:$AI$700,MATCH(H$1,'Tillförd energi'!$B$1:$AQ$1,0),FALSE)</f>
        <v>0</v>
      </c>
      <c r="I332">
        <f>VLOOKUP($B332,'Tillförd energi'!$B$1:$AI$700,MATCH(I$1,'Tillförd energi'!$B$1:$AQ$1,0),FALSE)</f>
        <v>311.76600000000002</v>
      </c>
      <c r="J332">
        <f>VLOOKUP($B332,'Tillförd energi'!$B$1:$AI$700,MATCH(J$1,'Tillförd energi'!$B$1:$AQ$1,0),FALSE)</f>
        <v>0</v>
      </c>
      <c r="K332">
        <v>0</v>
      </c>
      <c r="L332">
        <f>VLOOKUP($B332,'Tillförd energi'!$B$1:$AI$700,MATCH(L$1,'Tillförd energi'!$B$1:$AQ$1,0),FALSE)</f>
        <v>0</v>
      </c>
      <c r="M332">
        <f>VLOOKUP($B332,'Tillförd energi'!$B$1:$AI$700,MATCH(M$1,'Tillförd energi'!$B$1:$AQ$1,0),FALSE)</f>
        <v>0</v>
      </c>
      <c r="N332">
        <f>VLOOKUP($B332,'Tillförd energi'!$B$1:$AI$700,MATCH(N$1,'Tillförd energi'!$B$1:$AQ$1,0),FALSE)</f>
        <v>0</v>
      </c>
      <c r="O332">
        <f>VLOOKUP($B332,'Tillförd energi'!$B$1:$AI$700,MATCH(O$1,'Tillförd energi'!$B$1:$AQ$1,0),FALSE)</f>
        <v>0</v>
      </c>
      <c r="P332">
        <f>VLOOKUP($B332,'Tillförd energi'!$B$1:$AI$700,MATCH(P$1,'Tillförd energi'!$B$1:$AQ$1,0),FALSE)</f>
        <v>0</v>
      </c>
      <c r="Q332">
        <f>VLOOKUP($B332,'Tillförd energi'!$B$1:$AI$700,MATCH(Q$1,'Tillförd energi'!$B$1:$AQ$1,0),FALSE)</f>
        <v>7.6205600000000002</v>
      </c>
      <c r="R332">
        <f>VLOOKUP($B332,'Tillförd energi'!$B$1:$AI$700,MATCH(R$1,'Tillförd energi'!$B$1:$AQ$1,0),FALSE)</f>
        <v>108.35299999999999</v>
      </c>
      <c r="S332">
        <f>VLOOKUP($B332,'Tillförd energi'!$B$1:$AI$700,MATCH(S$1,'Tillförd energi'!$B$1:$AQ$1,0),FALSE)</f>
        <v>0</v>
      </c>
      <c r="T332">
        <f>VLOOKUP($B332,'Tillförd energi'!$B$1:$AI$700,MATCH(T$1,'Tillförd energi'!$B$1:$AQ$1,0),FALSE)</f>
        <v>0</v>
      </c>
      <c r="U332">
        <f>VLOOKUP($B332,'Tillförd energi'!$B$1:$AI$700,MATCH(U$1,'Tillförd energi'!$B$1:$AQ$1,0),FALSE)</f>
        <v>0</v>
      </c>
      <c r="V332">
        <f>VLOOKUP($B332,'Tillförd energi'!$B$1:$AI$700,MATCH(V$1,'Tillförd energi'!$B$1:$AQ$1,0),FALSE)</f>
        <v>6.8</v>
      </c>
      <c r="W332">
        <f>VLOOKUP($B332,'Tillförd energi'!$B$1:$AI$700,MATCH(W$1,'Tillförd energi'!$B$1:$AQ$1,0),FALSE)</f>
        <v>0</v>
      </c>
      <c r="X332">
        <f>VLOOKUP($B332,'Tillförd energi'!$B$1:$AI$700,MATCH(X$1,'Tillförd energi'!$B$1:$AQ$1,0),FALSE)</f>
        <v>0</v>
      </c>
      <c r="Y332">
        <f>VLOOKUP($B332,'Tillförd energi'!$B$1:$AI$700,MATCH(Y$1,'Tillförd energi'!$B$1:$AQ$1,0),FALSE)</f>
        <v>0</v>
      </c>
      <c r="Z332">
        <f>VLOOKUP($B332,'Tillförd energi'!$B$1:$AI$700,MATCH(Z$1,'Tillförd energi'!$B$1:$AQ$1,0),FALSE)</f>
        <v>0</v>
      </c>
      <c r="AA332">
        <f>VLOOKUP($B332,'Tillförd energi'!$B$1:$AI$700,MATCH(AA$1,'Tillförd energi'!$B$1:$AQ$1,0),FALSE)</f>
        <v>0</v>
      </c>
      <c r="AB332">
        <f>VLOOKUP($B332,'Tillförd energi'!$B$1:$AI$700,MATCH(AB$1,'Tillförd energi'!$B$1:$AQ$1,0),FALSE)</f>
        <v>0</v>
      </c>
      <c r="AC332">
        <f>VLOOKUP($B332,'Tillförd energi'!$B$1:$AI$700,MATCH(AC$1,'Tillförd energi'!$B$1:$AQ$1,0),FALSE)</f>
        <v>48.2</v>
      </c>
      <c r="AD332">
        <f>VLOOKUP($B332,'Tillförd energi'!$B$1:$AI$700,MATCH(AD$1,'Tillförd energi'!$B$1:$AQ$1,0),FALSE)</f>
        <v>154.19999999999999</v>
      </c>
      <c r="AE332">
        <f>VLOOKUP($B332,'Tillförd energi'!$B$1:$AI$700,MATCH(AE$1,'Tillförd energi'!$B$1:$AQ$1,0),FALSE)</f>
        <v>0</v>
      </c>
      <c r="AF332">
        <f>VLOOKUP($B332,'Tillförd energi'!$B$1:$AI$700,MATCH(AF$1,'Tillförd energi'!$B$1:$AQ$1,0),FALSE)</f>
        <v>22.2653</v>
      </c>
      <c r="AG332">
        <f>IFERROR(VLOOKUP(B332,Miljö!$B$1:$AC$550,MATCH("Köpt mängd produktionsspecifik fjärrvärme:",Miljö!$B$1:$AC$1,0),FALSE)/1,0)</f>
        <v>0</v>
      </c>
      <c r="AI332">
        <f t="shared" si="96"/>
        <v>664.70486000000005</v>
      </c>
      <c r="AJ332">
        <f t="shared" si="97"/>
        <v>664.70486000000005</v>
      </c>
      <c r="AK332">
        <f>IF(ISERROR(1/VLOOKUP($B332,Leveranser!$B$1:$S$500,MATCH("såld värme (gwh)",Leveranser!$B$1:$S$1,0),FALSE)),"",VLOOKUP($B332,Leveranser!$B$1:$S$500,MATCH("såld värme (gwh)",Leveranser!$B$1:$S$1,0),FALSE))</f>
        <v>534.6</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21.07</v>
      </c>
      <c r="AN332" s="195">
        <f t="shared" si="98"/>
        <v>0.80426672373058916</v>
      </c>
      <c r="AP332" t="str">
        <f>IFERROR(VLOOKUP($B332,Miljövärden!$B$2:$H$550,7,FALSE),"Nej, saknas")</f>
        <v>Ja</v>
      </c>
      <c r="AQ332" t="str">
        <f>IFERROR(VLOOKUP($B332,Miljövärden!$B$2:$H$550,6,FALSE),"Nej, saknas")</f>
        <v>Ja</v>
      </c>
      <c r="AU332">
        <f t="shared" si="99"/>
        <v>22.2653</v>
      </c>
      <c r="AV332">
        <f t="shared" si="100"/>
        <v>0</v>
      </c>
      <c r="AW332">
        <f t="shared" si="101"/>
        <v>7.6205600000000002</v>
      </c>
      <c r="AX332">
        <f t="shared" si="102"/>
        <v>108.35299999999999</v>
      </c>
      <c r="AZ332">
        <f t="shared" si="103"/>
        <v>122.77355999999999</v>
      </c>
      <c r="BC332">
        <f t="shared" si="104"/>
        <v>5.5</v>
      </c>
      <c r="BD332">
        <f t="shared" si="105"/>
        <v>0</v>
      </c>
      <c r="BE332">
        <f t="shared" si="106"/>
        <v>122.77355999999999</v>
      </c>
      <c r="BF332">
        <f t="shared" si="107"/>
        <v>514.16599999999994</v>
      </c>
      <c r="BG332">
        <f t="shared" si="108"/>
        <v>22.2653</v>
      </c>
      <c r="BH332">
        <f t="shared" si="109"/>
        <v>664.70485999999994</v>
      </c>
      <c r="BJ332" s="195">
        <f t="shared" si="110"/>
        <v>8.2743490095739634E-3</v>
      </c>
      <c r="BK332" s="195">
        <f t="shared" si="111"/>
        <v>0</v>
      </c>
      <c r="BL332" s="195">
        <f t="shared" si="112"/>
        <v>0.18470386992506718</v>
      </c>
      <c r="BM332" s="195">
        <f t="shared" si="113"/>
        <v>0.77352526051938297</v>
      </c>
      <c r="BN332" s="195">
        <f t="shared" si="114"/>
        <v>3.349652054597585E-2</v>
      </c>
    </row>
    <row r="333" spans="1:66" x14ac:dyDescent="0.25">
      <c r="A333" s="2" t="s">
        <v>493</v>
      </c>
      <c r="B333" s="2" t="s">
        <v>497</v>
      </c>
      <c r="C333">
        <f>VLOOKUP($B333,'Tillförd energi'!$B$1:$AI$700,MATCH(C$1,'Tillförd energi'!$B$1:$AQ$1,0),FALSE)</f>
        <v>0</v>
      </c>
      <c r="D333">
        <f>VLOOKUP($B333,'Tillförd energi'!$B$1:$AI$700,MATCH(D$1,'Tillförd energi'!$B$1:$AQ$1,0),FALSE)</f>
        <v>4.9000000000000002E-2</v>
      </c>
      <c r="E333">
        <f>VLOOKUP($B333,'Tillförd energi'!$B$1:$AI$700,MATCH(E$1,'Tillförd energi'!$B$1:$AQ$1,0),FALSE)</f>
        <v>0</v>
      </c>
      <c r="F333">
        <f>VLOOKUP($B333,'Tillförd energi'!$B$1:$AI$700,MATCH(F$1,'Tillförd energi'!$B$1:$AQ$1,0),FALSE)</f>
        <v>5.375</v>
      </c>
      <c r="G333">
        <f>VLOOKUP($B333,'Tillförd energi'!$B$1:$AI$700,MATCH(G$1,'Tillförd energi'!$B$1:$AQ$1,0),FALSE)</f>
        <v>0</v>
      </c>
      <c r="H333">
        <f>VLOOKUP($B333,'Tillförd energi'!$B$1:$AI$700,MATCH(H$1,'Tillförd energi'!$B$1:$AQ$1,0),FALSE)</f>
        <v>0</v>
      </c>
      <c r="I333">
        <f>VLOOKUP($B333,'Tillförd energi'!$B$1:$AI$700,MATCH(I$1,'Tillförd energi'!$B$1:$AQ$1,0),FALSE)</f>
        <v>63.6723</v>
      </c>
      <c r="J333">
        <f>VLOOKUP($B333,'Tillförd energi'!$B$1:$AI$700,MATCH(J$1,'Tillförd energi'!$B$1:$AQ$1,0),FALSE)</f>
        <v>0</v>
      </c>
      <c r="K333">
        <v>0</v>
      </c>
      <c r="L333">
        <f>VLOOKUP($B333,'Tillförd energi'!$B$1:$AI$700,MATCH(L$1,'Tillförd energi'!$B$1:$AQ$1,0),FALSE)</f>
        <v>0</v>
      </c>
      <c r="M333">
        <f>VLOOKUP($B333,'Tillförd energi'!$B$1:$AI$700,MATCH(M$1,'Tillförd energi'!$B$1:$AQ$1,0),FALSE)</f>
        <v>0</v>
      </c>
      <c r="N333">
        <f>VLOOKUP($B333,'Tillförd energi'!$B$1:$AI$700,MATCH(N$1,'Tillförd energi'!$B$1:$AQ$1,0),FALSE)</f>
        <v>0</v>
      </c>
      <c r="O333">
        <f>VLOOKUP($B333,'Tillförd energi'!$B$1:$AI$700,MATCH(O$1,'Tillförd energi'!$B$1:$AQ$1,0),FALSE)</f>
        <v>0</v>
      </c>
      <c r="P333">
        <f>VLOOKUP($B333,'Tillförd energi'!$B$1:$AI$700,MATCH(P$1,'Tillförd energi'!$B$1:$AQ$1,0),FALSE)</f>
        <v>0</v>
      </c>
      <c r="Q333">
        <f>VLOOKUP($B333,'Tillförd energi'!$B$1:$AI$700,MATCH(Q$1,'Tillförd energi'!$B$1:$AQ$1,0),FALSE)</f>
        <v>0</v>
      </c>
      <c r="R333">
        <f>VLOOKUP($B333,'Tillförd energi'!$B$1:$AI$700,MATCH(R$1,'Tillförd energi'!$B$1:$AQ$1,0),FALSE)</f>
        <v>0</v>
      </c>
      <c r="S333">
        <f>VLOOKUP($B333,'Tillförd energi'!$B$1:$AI$700,MATCH(S$1,'Tillförd energi'!$B$1:$AQ$1,0),FALSE)</f>
        <v>0</v>
      </c>
      <c r="T333">
        <f>VLOOKUP($B333,'Tillförd energi'!$B$1:$AI$700,MATCH(T$1,'Tillförd energi'!$B$1:$AQ$1,0),FALSE)</f>
        <v>0</v>
      </c>
      <c r="U333">
        <f>VLOOKUP($B333,'Tillförd energi'!$B$1:$AI$700,MATCH(U$1,'Tillförd energi'!$B$1:$AQ$1,0),FALSE)</f>
        <v>1.5220400000000001</v>
      </c>
      <c r="V333">
        <f>VLOOKUP($B333,'Tillförd energi'!$B$1:$AI$700,MATCH(V$1,'Tillförd energi'!$B$1:$AQ$1,0),FALSE)</f>
        <v>0</v>
      </c>
      <c r="W333">
        <f>VLOOKUP($B333,'Tillförd energi'!$B$1:$AI$700,MATCH(W$1,'Tillförd energi'!$B$1:$AQ$1,0),FALSE)</f>
        <v>0</v>
      </c>
      <c r="X333">
        <f>VLOOKUP($B333,'Tillförd energi'!$B$1:$AI$700,MATCH(X$1,'Tillförd energi'!$B$1:$AQ$1,0),FALSE)</f>
        <v>0</v>
      </c>
      <c r="Y333">
        <f>VLOOKUP($B333,'Tillförd energi'!$B$1:$AI$700,MATCH(Y$1,'Tillförd energi'!$B$1:$AQ$1,0),FALSE)</f>
        <v>0</v>
      </c>
      <c r="Z333">
        <f>VLOOKUP($B333,'Tillförd energi'!$B$1:$AI$700,MATCH(Z$1,'Tillförd energi'!$B$1:$AQ$1,0),FALSE)</f>
        <v>50.137</v>
      </c>
      <c r="AA333">
        <f>VLOOKUP($B333,'Tillförd energi'!$B$1:$AI$700,MATCH(AA$1,'Tillförd energi'!$B$1:$AQ$1,0),FALSE)</f>
        <v>0</v>
      </c>
      <c r="AB333">
        <f>VLOOKUP($B333,'Tillförd energi'!$B$1:$AI$700,MATCH(AB$1,'Tillförd energi'!$B$1:$AQ$1,0),FALSE)</f>
        <v>0</v>
      </c>
      <c r="AC333">
        <f>VLOOKUP($B333,'Tillförd energi'!$B$1:$AI$700,MATCH(AC$1,'Tillförd energi'!$B$1:$AQ$1,0),FALSE)</f>
        <v>0</v>
      </c>
      <c r="AD333">
        <f>VLOOKUP($B333,'Tillförd energi'!$B$1:$AI$700,MATCH(AD$1,'Tillförd energi'!$B$1:$AQ$1,0),FALSE)</f>
        <v>0</v>
      </c>
      <c r="AE333">
        <f>VLOOKUP($B333,'Tillförd energi'!$B$1:$AI$700,MATCH(AE$1,'Tillförd energi'!$B$1:$AQ$1,0),FALSE)</f>
        <v>0</v>
      </c>
      <c r="AF333">
        <f>VLOOKUP($B333,'Tillförd energi'!$B$1:$AI$700,MATCH(AF$1,'Tillförd energi'!$B$1:$AQ$1,0),FALSE)</f>
        <v>0.46546300000000002</v>
      </c>
      <c r="AG333">
        <f>IFERROR(VLOOKUP(B333,Miljö!$B$1:$AC$550,MATCH("Köpt mängd produktionsspecifik fjärrvärme:",Miljö!$B$1:$AC$1,0),FALSE)/1,0)</f>
        <v>0</v>
      </c>
      <c r="AI333">
        <f t="shared" si="96"/>
        <v>121.220803</v>
      </c>
      <c r="AJ333">
        <f t="shared" si="97"/>
        <v>121.220803</v>
      </c>
      <c r="AK333">
        <f>IF(ISERROR(1/VLOOKUP($B333,Leveranser!$B$1:$S$500,MATCH("såld värme (gwh)",Leveranser!$B$1:$S$1,0),FALSE)),"",VLOOKUP($B333,Leveranser!$B$1:$S$500,MATCH("såld värme (gwh)",Leveranser!$B$1:$S$1,0),FALSE))</f>
        <v>109.252</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195">
        <f t="shared" si="98"/>
        <v>0.90126444715928822</v>
      </c>
      <c r="AP333" t="str">
        <f>IFERROR(VLOOKUP($B333,Miljövärden!$B$2:$H$550,7,FALSE),"Nej, saknas")</f>
        <v>Ja</v>
      </c>
      <c r="AQ333" t="str">
        <f>IFERROR(VLOOKUP($B333,Miljövärden!$B$2:$H$550,6,FALSE),"Nej, saknas")</f>
        <v>Ja</v>
      </c>
      <c r="AU333">
        <f t="shared" si="99"/>
        <v>50.602463</v>
      </c>
      <c r="AV333">
        <f t="shared" si="100"/>
        <v>0</v>
      </c>
      <c r="AW333">
        <f t="shared" si="101"/>
        <v>0</v>
      </c>
      <c r="AX333">
        <f t="shared" si="102"/>
        <v>1.5220400000000001</v>
      </c>
      <c r="AZ333">
        <f t="shared" si="103"/>
        <v>1.5220400000000001</v>
      </c>
      <c r="BC333">
        <f t="shared" si="104"/>
        <v>5.4240000000000004</v>
      </c>
      <c r="BD333">
        <f t="shared" si="105"/>
        <v>0</v>
      </c>
      <c r="BE333">
        <f t="shared" si="106"/>
        <v>1.5220400000000001</v>
      </c>
      <c r="BF333">
        <f t="shared" si="107"/>
        <v>63.6723</v>
      </c>
      <c r="BG333">
        <f t="shared" si="108"/>
        <v>50.602463</v>
      </c>
      <c r="BH333">
        <f t="shared" si="109"/>
        <v>121.220803</v>
      </c>
      <c r="BJ333" s="195">
        <f t="shared" si="110"/>
        <v>4.4744795165232491E-2</v>
      </c>
      <c r="BK333" s="195">
        <f t="shared" si="111"/>
        <v>0</v>
      </c>
      <c r="BL333" s="195">
        <f t="shared" si="112"/>
        <v>1.2555930684603698E-2</v>
      </c>
      <c r="BM333" s="195">
        <f t="shared" si="113"/>
        <v>0.52525885346593515</v>
      </c>
      <c r="BN333" s="195">
        <f t="shared" si="114"/>
        <v>0.4174404206842286</v>
      </c>
    </row>
    <row r="334" spans="1:66" x14ac:dyDescent="0.25">
      <c r="A334" s="2" t="s">
        <v>493</v>
      </c>
      <c r="B334" s="2" t="s">
        <v>498</v>
      </c>
      <c r="C334">
        <f>VLOOKUP($B334,'Tillförd energi'!$B$1:$AI$700,MATCH(C$1,'Tillförd energi'!$B$1:$AQ$1,0),FALSE)</f>
        <v>0</v>
      </c>
      <c r="D334">
        <f>VLOOKUP($B334,'Tillförd energi'!$B$1:$AI$700,MATCH(D$1,'Tillförd energi'!$B$1:$AQ$1,0),FALSE)</f>
        <v>0.26300000000000001</v>
      </c>
      <c r="E334">
        <f>VLOOKUP($B334,'Tillförd energi'!$B$1:$AI$700,MATCH(E$1,'Tillförd energi'!$B$1:$AQ$1,0),FALSE)</f>
        <v>0</v>
      </c>
      <c r="F334">
        <f>VLOOKUP($B334,'Tillförd energi'!$B$1:$AI$700,MATCH(F$1,'Tillförd energi'!$B$1:$AQ$1,0),FALSE)</f>
        <v>0</v>
      </c>
      <c r="G334">
        <f>VLOOKUP($B334,'Tillförd energi'!$B$1:$AI$700,MATCH(G$1,'Tillförd energi'!$B$1:$AQ$1,0),FALSE)</f>
        <v>0</v>
      </c>
      <c r="H334">
        <f>VLOOKUP($B334,'Tillförd energi'!$B$1:$AI$700,MATCH(H$1,'Tillförd energi'!$B$1:$AQ$1,0),FALSE)</f>
        <v>0</v>
      </c>
      <c r="I334">
        <f>VLOOKUP($B334,'Tillförd energi'!$B$1:$AI$700,MATCH(I$1,'Tillförd energi'!$B$1:$AQ$1,0),FALSE)</f>
        <v>0</v>
      </c>
      <c r="J334">
        <f>VLOOKUP($B334,'Tillförd energi'!$B$1:$AI$700,MATCH(J$1,'Tillförd energi'!$B$1:$AQ$1,0),FALSE)</f>
        <v>0</v>
      </c>
      <c r="K334">
        <v>0</v>
      </c>
      <c r="L334">
        <f>VLOOKUP($B334,'Tillförd energi'!$B$1:$AI$700,MATCH(L$1,'Tillförd energi'!$B$1:$AQ$1,0),FALSE)</f>
        <v>0</v>
      </c>
      <c r="M334">
        <f>VLOOKUP($B334,'Tillförd energi'!$B$1:$AI$700,MATCH(M$1,'Tillförd energi'!$B$1:$AQ$1,0),FALSE)</f>
        <v>0</v>
      </c>
      <c r="N334">
        <f>VLOOKUP($B334,'Tillförd energi'!$B$1:$AI$700,MATCH(N$1,'Tillförd energi'!$B$1:$AQ$1,0),FALSE)</f>
        <v>0</v>
      </c>
      <c r="O334">
        <f>VLOOKUP($B334,'Tillförd energi'!$B$1:$AI$700,MATCH(O$1,'Tillförd energi'!$B$1:$AQ$1,0),FALSE)</f>
        <v>0</v>
      </c>
      <c r="P334">
        <f>VLOOKUP($B334,'Tillförd energi'!$B$1:$AI$700,MATCH(P$1,'Tillförd energi'!$B$1:$AQ$1,0),FALSE)</f>
        <v>0</v>
      </c>
      <c r="Q334">
        <f>VLOOKUP($B334,'Tillförd energi'!$B$1:$AI$700,MATCH(Q$1,'Tillförd energi'!$B$1:$AQ$1,0),FALSE)</f>
        <v>0</v>
      </c>
      <c r="R334">
        <f>VLOOKUP($B334,'Tillförd energi'!$B$1:$AI$700,MATCH(R$1,'Tillförd energi'!$B$1:$AQ$1,0),FALSE)</f>
        <v>7.9820000000000002</v>
      </c>
      <c r="S334">
        <f>VLOOKUP($B334,'Tillförd energi'!$B$1:$AI$700,MATCH(S$1,'Tillförd energi'!$B$1:$AQ$1,0),FALSE)</f>
        <v>0</v>
      </c>
      <c r="T334">
        <f>VLOOKUP($B334,'Tillförd energi'!$B$1:$AI$700,MATCH(T$1,'Tillförd energi'!$B$1:$AQ$1,0),FALSE)</f>
        <v>0</v>
      </c>
      <c r="U334">
        <f>VLOOKUP($B334,'Tillförd energi'!$B$1:$AI$700,MATCH(U$1,'Tillförd energi'!$B$1:$AQ$1,0),FALSE)</f>
        <v>0</v>
      </c>
      <c r="V334">
        <f>VLOOKUP($B334,'Tillförd energi'!$B$1:$AI$700,MATCH(V$1,'Tillförd energi'!$B$1:$AQ$1,0),FALSE)</f>
        <v>0</v>
      </c>
      <c r="W334">
        <f>VLOOKUP($B334,'Tillförd energi'!$B$1:$AI$700,MATCH(W$1,'Tillförd energi'!$B$1:$AQ$1,0),FALSE)</f>
        <v>0</v>
      </c>
      <c r="X334">
        <f>VLOOKUP($B334,'Tillförd energi'!$B$1:$AI$700,MATCH(X$1,'Tillförd energi'!$B$1:$AQ$1,0),FALSE)</f>
        <v>0</v>
      </c>
      <c r="Y334">
        <f>VLOOKUP($B334,'Tillförd energi'!$B$1:$AI$700,MATCH(Y$1,'Tillförd energi'!$B$1:$AQ$1,0),FALSE)</f>
        <v>0</v>
      </c>
      <c r="Z334">
        <f>VLOOKUP($B334,'Tillförd energi'!$B$1:$AI$700,MATCH(Z$1,'Tillförd energi'!$B$1:$AQ$1,0),FALSE)</f>
        <v>0</v>
      </c>
      <c r="AA334">
        <f>VLOOKUP($B334,'Tillförd energi'!$B$1:$AI$700,MATCH(AA$1,'Tillförd energi'!$B$1:$AQ$1,0),FALSE)</f>
        <v>0</v>
      </c>
      <c r="AB334">
        <f>VLOOKUP($B334,'Tillförd energi'!$B$1:$AI$700,MATCH(AB$1,'Tillförd energi'!$B$1:$AQ$1,0),FALSE)</f>
        <v>0</v>
      </c>
      <c r="AC334">
        <f>VLOOKUP($B334,'Tillförd energi'!$B$1:$AI$700,MATCH(AC$1,'Tillförd energi'!$B$1:$AQ$1,0),FALSE)</f>
        <v>0</v>
      </c>
      <c r="AD334">
        <f>VLOOKUP($B334,'Tillförd energi'!$B$1:$AI$700,MATCH(AD$1,'Tillförd energi'!$B$1:$AQ$1,0),FALSE)</f>
        <v>0</v>
      </c>
      <c r="AE334">
        <f>VLOOKUP($B334,'Tillförd energi'!$B$1:$AI$700,MATCH(AE$1,'Tillförd energi'!$B$1:$AQ$1,0),FALSE)</f>
        <v>0</v>
      </c>
      <c r="AF334">
        <f>VLOOKUP($B334,'Tillförd energi'!$B$1:$AI$700,MATCH(AF$1,'Tillförd energi'!$B$1:$AQ$1,0),FALSE)</f>
        <v>0.1</v>
      </c>
      <c r="AG334">
        <f>IFERROR(VLOOKUP(B334,Miljö!$B$1:$AC$550,MATCH("Köpt mängd produktionsspecifik fjärrvärme:",Miljö!$B$1:$AC$1,0),FALSE)/1,0)</f>
        <v>0</v>
      </c>
      <c r="AI334">
        <f t="shared" si="96"/>
        <v>8.3450000000000006</v>
      </c>
      <c r="AJ334">
        <f t="shared" si="97"/>
        <v>8.3450000000000006</v>
      </c>
      <c r="AK334">
        <f>IF(ISERROR(1/VLOOKUP($B334,Leveranser!$B$1:$S$500,MATCH("såld värme (gwh)",Leveranser!$B$1:$S$1,0),FALSE)),"",VLOOKUP($B334,Leveranser!$B$1:$S$500,MATCH("såld värme (gwh)",Leveranser!$B$1:$S$1,0),FALSE))</f>
        <v>6.3719999999999999</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195">
        <f t="shared" si="98"/>
        <v>0.76357100059916105</v>
      </c>
      <c r="AP334" t="str">
        <f>IFERROR(VLOOKUP($B334,Miljövärden!$B$2:$H$550,7,FALSE),"Nej, saknas")</f>
        <v>Ja</v>
      </c>
      <c r="AQ334" t="str">
        <f>IFERROR(VLOOKUP($B334,Miljövärden!$B$2:$H$550,6,FALSE),"Nej, saknas")</f>
        <v>Ja</v>
      </c>
      <c r="AU334">
        <f t="shared" si="99"/>
        <v>0.1</v>
      </c>
      <c r="AV334">
        <f t="shared" si="100"/>
        <v>0</v>
      </c>
      <c r="AW334">
        <f t="shared" si="101"/>
        <v>0</v>
      </c>
      <c r="AX334">
        <f t="shared" si="102"/>
        <v>7.9820000000000002</v>
      </c>
      <c r="AZ334">
        <f t="shared" si="103"/>
        <v>7.9820000000000002</v>
      </c>
      <c r="BC334">
        <f t="shared" si="104"/>
        <v>0.26300000000000001</v>
      </c>
      <c r="BD334">
        <f t="shared" si="105"/>
        <v>0</v>
      </c>
      <c r="BE334">
        <f t="shared" si="106"/>
        <v>7.9820000000000002</v>
      </c>
      <c r="BF334">
        <f t="shared" si="107"/>
        <v>0</v>
      </c>
      <c r="BG334">
        <f t="shared" si="108"/>
        <v>0.1</v>
      </c>
      <c r="BH334">
        <f t="shared" si="109"/>
        <v>8.3450000000000006</v>
      </c>
      <c r="BJ334" s="195">
        <f t="shared" si="110"/>
        <v>3.1515877771120429E-2</v>
      </c>
      <c r="BK334" s="195">
        <f t="shared" si="111"/>
        <v>0</v>
      </c>
      <c r="BL334" s="195">
        <f t="shared" si="112"/>
        <v>0.95650089874176147</v>
      </c>
      <c r="BM334" s="195">
        <f t="shared" si="113"/>
        <v>0</v>
      </c>
      <c r="BN334" s="195">
        <f t="shared" si="114"/>
        <v>1.1983223487118035E-2</v>
      </c>
    </row>
    <row r="335" spans="1:66" x14ac:dyDescent="0.25">
      <c r="A335" s="2" t="s">
        <v>504</v>
      </c>
      <c r="B335" s="2" t="s">
        <v>505</v>
      </c>
      <c r="C335">
        <f>VLOOKUP($B335,'Tillförd energi'!$B$1:$AI$700,MATCH(C$1,'Tillförd energi'!$B$1:$AQ$1,0),FALSE)</f>
        <v>0</v>
      </c>
      <c r="D335">
        <f>VLOOKUP($B335,'Tillförd energi'!$B$1:$AI$700,MATCH(D$1,'Tillförd energi'!$B$1:$AQ$1,0),FALSE)</f>
        <v>0.42369800000000002</v>
      </c>
      <c r="E335">
        <f>VLOOKUP($B335,'Tillförd energi'!$B$1:$AI$700,MATCH(E$1,'Tillförd energi'!$B$1:$AQ$1,0),FALSE)</f>
        <v>0</v>
      </c>
      <c r="F335">
        <f>VLOOKUP($B335,'Tillförd energi'!$B$1:$AI$700,MATCH(F$1,'Tillförd energi'!$B$1:$AQ$1,0),FALSE)</f>
        <v>0</v>
      </c>
      <c r="G335">
        <f>VLOOKUP($B335,'Tillförd energi'!$B$1:$AI$700,MATCH(G$1,'Tillförd energi'!$B$1:$AQ$1,0),FALSE)</f>
        <v>0</v>
      </c>
      <c r="H335">
        <f>VLOOKUP($B335,'Tillförd energi'!$B$1:$AI$700,MATCH(H$1,'Tillförd energi'!$B$1:$AQ$1,0),FALSE)</f>
        <v>0</v>
      </c>
      <c r="I335">
        <f>VLOOKUP($B335,'Tillförd energi'!$B$1:$AI$700,MATCH(I$1,'Tillförd energi'!$B$1:$AQ$1,0),FALSE)</f>
        <v>0</v>
      </c>
      <c r="J335">
        <f>VLOOKUP($B335,'Tillförd energi'!$B$1:$AI$700,MATCH(J$1,'Tillförd energi'!$B$1:$AQ$1,0),FALSE)</f>
        <v>0</v>
      </c>
      <c r="K335">
        <v>0</v>
      </c>
      <c r="L335">
        <f>VLOOKUP($B335,'Tillförd energi'!$B$1:$AI$700,MATCH(L$1,'Tillförd energi'!$B$1:$AQ$1,0),FALSE)</f>
        <v>8.2360000000000007</v>
      </c>
      <c r="M335">
        <f>VLOOKUP($B335,'Tillförd energi'!$B$1:$AI$700,MATCH(M$1,'Tillförd energi'!$B$1:$AQ$1,0),FALSE)</f>
        <v>0</v>
      </c>
      <c r="N335">
        <f>VLOOKUP($B335,'Tillförd energi'!$B$1:$AI$700,MATCH(N$1,'Tillförd energi'!$B$1:$AQ$1,0),FALSE)</f>
        <v>130.66499999999999</v>
      </c>
      <c r="O335">
        <f>VLOOKUP($B335,'Tillförd energi'!$B$1:$AI$700,MATCH(O$1,'Tillförd energi'!$B$1:$AQ$1,0),FALSE)</f>
        <v>7.3478500000000002</v>
      </c>
      <c r="P335">
        <f>VLOOKUP($B335,'Tillförd energi'!$B$1:$AI$700,MATCH(P$1,'Tillförd energi'!$B$1:$AQ$1,0),FALSE)</f>
        <v>13.2197</v>
      </c>
      <c r="Q335">
        <f>VLOOKUP($B335,'Tillförd energi'!$B$1:$AI$700,MATCH(Q$1,'Tillförd energi'!$B$1:$AQ$1,0),FALSE)</f>
        <v>0</v>
      </c>
      <c r="R335">
        <f>VLOOKUP($B335,'Tillförd energi'!$B$1:$AI$700,MATCH(R$1,'Tillförd energi'!$B$1:$AQ$1,0),FALSE)</f>
        <v>2.4500000000000001E-2</v>
      </c>
      <c r="S335">
        <f>VLOOKUP($B335,'Tillförd energi'!$B$1:$AI$700,MATCH(S$1,'Tillförd energi'!$B$1:$AQ$1,0),FALSE)</f>
        <v>0</v>
      </c>
      <c r="T335">
        <f>VLOOKUP($B335,'Tillförd energi'!$B$1:$AI$700,MATCH(T$1,'Tillförd energi'!$B$1:$AQ$1,0),FALSE)</f>
        <v>0</v>
      </c>
      <c r="U335">
        <f>VLOOKUP($B335,'Tillförd energi'!$B$1:$AI$700,MATCH(U$1,'Tillförd energi'!$B$1:$AQ$1,0),FALSE)</f>
        <v>0</v>
      </c>
      <c r="V335">
        <f>VLOOKUP($B335,'Tillförd energi'!$B$1:$AI$700,MATCH(V$1,'Tillförd energi'!$B$1:$AQ$1,0),FALSE)</f>
        <v>0</v>
      </c>
      <c r="W335">
        <f>VLOOKUP($B335,'Tillförd energi'!$B$1:$AI$700,MATCH(W$1,'Tillförd energi'!$B$1:$AQ$1,0),FALSE)</f>
        <v>0.48899999999999999</v>
      </c>
      <c r="X335">
        <f>VLOOKUP($B335,'Tillförd energi'!$B$1:$AI$700,MATCH(X$1,'Tillförd energi'!$B$1:$AQ$1,0),FALSE)</f>
        <v>0</v>
      </c>
      <c r="Y335">
        <f>VLOOKUP($B335,'Tillförd energi'!$B$1:$AI$700,MATCH(Y$1,'Tillförd energi'!$B$1:$AQ$1,0),FALSE)</f>
        <v>0</v>
      </c>
      <c r="Z335">
        <f>VLOOKUP($B335,'Tillförd energi'!$B$1:$AI$700,MATCH(Z$1,'Tillförd energi'!$B$1:$AQ$1,0),FALSE)</f>
        <v>0</v>
      </c>
      <c r="AA335">
        <f>VLOOKUP($B335,'Tillförd energi'!$B$1:$AI$700,MATCH(AA$1,'Tillförd energi'!$B$1:$AQ$1,0),FALSE)</f>
        <v>0</v>
      </c>
      <c r="AB335">
        <f>VLOOKUP($B335,'Tillförd energi'!$B$1:$AI$700,MATCH(AB$1,'Tillförd energi'!$B$1:$AQ$1,0),FALSE)</f>
        <v>0</v>
      </c>
      <c r="AC335">
        <f>VLOOKUP($B335,'Tillförd energi'!$B$1:$AI$700,MATCH(AC$1,'Tillförd energi'!$B$1:$AQ$1,0),FALSE)</f>
        <v>61.597999999999999</v>
      </c>
      <c r="AD335">
        <f>VLOOKUP($B335,'Tillförd energi'!$B$1:$AI$700,MATCH(AD$1,'Tillförd energi'!$B$1:$AQ$1,0),FALSE)</f>
        <v>0</v>
      </c>
      <c r="AE335">
        <f>VLOOKUP($B335,'Tillförd energi'!$B$1:$AI$700,MATCH(AE$1,'Tillförd energi'!$B$1:$AQ$1,0),FALSE)</f>
        <v>0</v>
      </c>
      <c r="AF335">
        <f>VLOOKUP($B335,'Tillförd energi'!$B$1:$AI$700,MATCH(AF$1,'Tillförd energi'!$B$1:$AQ$1,0),FALSE)</f>
        <v>9.2820400000000003</v>
      </c>
      <c r="AG335">
        <f>IFERROR(VLOOKUP(B335,Miljö!$B$1:$AC$550,MATCH("Köpt mängd produktionsspecifik fjärrvärme:",Miljö!$B$1:$AC$1,0),FALSE)/1,0)</f>
        <v>0</v>
      </c>
      <c r="AI335">
        <f t="shared" si="96"/>
        <v>231.28578799999997</v>
      </c>
      <c r="AJ335">
        <f t="shared" si="97"/>
        <v>231.28578799999997</v>
      </c>
      <c r="AK335">
        <f>IF(ISERROR(1/VLOOKUP($B335,Leveranser!$B$1:$S$500,MATCH("såld värme (gwh)",Leveranser!$B$1:$S$1,0),FALSE)),"",VLOOKUP($B335,Leveranser!$B$1:$S$500,MATCH("såld värme (gwh)",Leveranser!$B$1:$S$1,0),FALSE))</f>
        <v>212.06</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195">
        <f t="shared" si="98"/>
        <v>0.9168743217373998</v>
      </c>
      <c r="AP335" t="str">
        <f>IFERROR(VLOOKUP($B335,Miljövärden!$B$2:$H$550,7,FALSE),"Nej, saknas")</f>
        <v>Nej</v>
      </c>
      <c r="AQ335" t="str">
        <f>IFERROR(VLOOKUP($B335,Miljövärden!$B$2:$H$550,6,FALSE),"Nej, saknas")</f>
        <v>Nej</v>
      </c>
      <c r="AU335">
        <f t="shared" si="99"/>
        <v>9.2820400000000003</v>
      </c>
      <c r="AV335">
        <f t="shared" si="100"/>
        <v>0</v>
      </c>
      <c r="AW335">
        <f t="shared" si="101"/>
        <v>151.23254999999997</v>
      </c>
      <c r="AX335">
        <f t="shared" si="102"/>
        <v>2.4500000000000001E-2</v>
      </c>
      <c r="AZ335">
        <f t="shared" si="103"/>
        <v>159.98204999999996</v>
      </c>
      <c r="BC335">
        <f t="shared" si="104"/>
        <v>0.42369800000000002</v>
      </c>
      <c r="BD335">
        <f t="shared" si="105"/>
        <v>0</v>
      </c>
      <c r="BE335">
        <f t="shared" si="106"/>
        <v>151.74604999999997</v>
      </c>
      <c r="BF335">
        <f t="shared" si="107"/>
        <v>69.834000000000003</v>
      </c>
      <c r="BG335">
        <f t="shared" si="108"/>
        <v>9.2820400000000003</v>
      </c>
      <c r="BH335">
        <f t="shared" si="109"/>
        <v>231.28578799999997</v>
      </c>
      <c r="BJ335" s="195">
        <f t="shared" si="110"/>
        <v>1.831924060980349E-3</v>
      </c>
      <c r="BK335" s="195">
        <f t="shared" si="111"/>
        <v>0</v>
      </c>
      <c r="BL335" s="195">
        <f t="shared" si="112"/>
        <v>0.65609759818013547</v>
      </c>
      <c r="BM335" s="195">
        <f t="shared" si="113"/>
        <v>0.30193813724516444</v>
      </c>
      <c r="BN335" s="195">
        <f t="shared" si="114"/>
        <v>4.0132340513719771E-2</v>
      </c>
    </row>
    <row r="336" spans="1:66" x14ac:dyDescent="0.25">
      <c r="A336" s="317" t="s">
        <v>1400</v>
      </c>
      <c r="B336" s="2" t="s">
        <v>506</v>
      </c>
      <c r="C336">
        <f>VLOOKUP($B336,'Tillförd energi'!$B$1:$AI$700,MATCH(C$1,'Tillförd energi'!$B$1:$AQ$1,0),FALSE)</f>
        <v>0</v>
      </c>
      <c r="D336">
        <f>VLOOKUP($B336,'Tillförd energi'!$B$1:$AI$700,MATCH(D$1,'Tillförd energi'!$B$1:$AQ$1,0),FALSE)</f>
        <v>0</v>
      </c>
      <c r="E336">
        <f>VLOOKUP($B336,'Tillförd energi'!$B$1:$AI$700,MATCH(E$1,'Tillförd energi'!$B$1:$AQ$1,0),FALSE)</f>
        <v>0</v>
      </c>
      <c r="F336">
        <f>VLOOKUP($B336,'Tillförd energi'!$B$1:$AI$700,MATCH(F$1,'Tillförd energi'!$B$1:$AQ$1,0),FALSE)</f>
        <v>0</v>
      </c>
      <c r="G336">
        <f>VLOOKUP($B336,'Tillförd energi'!$B$1:$AI$700,MATCH(G$1,'Tillförd energi'!$B$1:$AQ$1,0),FALSE)</f>
        <v>0</v>
      </c>
      <c r="H336">
        <f>VLOOKUP($B336,'Tillförd energi'!$B$1:$AI$700,MATCH(H$1,'Tillförd energi'!$B$1:$AQ$1,0),FALSE)</f>
        <v>0</v>
      </c>
      <c r="I336">
        <f>VLOOKUP($B336,'Tillförd energi'!$B$1:$AI$700,MATCH(I$1,'Tillförd energi'!$B$1:$AQ$1,0),FALSE)</f>
        <v>0</v>
      </c>
      <c r="J336">
        <f>VLOOKUP($B336,'Tillförd energi'!$B$1:$AI$700,MATCH(J$1,'Tillförd energi'!$B$1:$AQ$1,0),FALSE)</f>
        <v>0</v>
      </c>
      <c r="K336">
        <v>0</v>
      </c>
      <c r="L336">
        <f>VLOOKUP($B336,'Tillförd energi'!$B$1:$AI$700,MATCH(L$1,'Tillförd energi'!$B$1:$AQ$1,0),FALSE)</f>
        <v>0</v>
      </c>
      <c r="M336">
        <f>VLOOKUP($B336,'Tillförd energi'!$B$1:$AI$700,MATCH(M$1,'Tillförd energi'!$B$1:$AQ$1,0),FALSE)</f>
        <v>0</v>
      </c>
      <c r="N336">
        <f>VLOOKUP($B336,'Tillförd energi'!$B$1:$AI$700,MATCH(N$1,'Tillförd energi'!$B$1:$AQ$1,0),FALSE)</f>
        <v>0</v>
      </c>
      <c r="O336">
        <f>VLOOKUP($B336,'Tillförd energi'!$B$1:$AI$700,MATCH(O$1,'Tillförd energi'!$B$1:$AQ$1,0),FALSE)</f>
        <v>0</v>
      </c>
      <c r="P336">
        <f>VLOOKUP($B336,'Tillförd energi'!$B$1:$AI$700,MATCH(P$1,'Tillförd energi'!$B$1:$AQ$1,0),FALSE)</f>
        <v>0</v>
      </c>
      <c r="Q336">
        <f>VLOOKUP($B336,'Tillförd energi'!$B$1:$AI$700,MATCH(Q$1,'Tillförd energi'!$B$1:$AQ$1,0),FALSE)</f>
        <v>5.5294100000000004</v>
      </c>
      <c r="R336">
        <f>VLOOKUP($B336,'Tillförd energi'!$B$1:$AI$700,MATCH(R$1,'Tillförd energi'!$B$1:$AQ$1,0),FALSE)</f>
        <v>0</v>
      </c>
      <c r="S336">
        <f>VLOOKUP($B336,'Tillförd energi'!$B$1:$AI$700,MATCH(S$1,'Tillförd energi'!$B$1:$AQ$1,0),FALSE)</f>
        <v>0</v>
      </c>
      <c r="T336">
        <f>VLOOKUP($B336,'Tillförd energi'!$B$1:$AI$700,MATCH(T$1,'Tillförd energi'!$B$1:$AQ$1,0),FALSE)</f>
        <v>0</v>
      </c>
      <c r="U336">
        <f>VLOOKUP($B336,'Tillförd energi'!$B$1:$AI$700,MATCH(U$1,'Tillförd energi'!$B$1:$AQ$1,0),FALSE)</f>
        <v>0</v>
      </c>
      <c r="V336">
        <f>VLOOKUP($B336,'Tillförd energi'!$B$1:$AI$700,MATCH(V$1,'Tillförd energi'!$B$1:$AQ$1,0),FALSE)</f>
        <v>0</v>
      </c>
      <c r="W336">
        <f>VLOOKUP($B336,'Tillförd energi'!$B$1:$AI$700,MATCH(W$1,'Tillförd energi'!$B$1:$AQ$1,0),FALSE)</f>
        <v>0</v>
      </c>
      <c r="X336">
        <f>VLOOKUP($B336,'Tillförd energi'!$B$1:$AI$700,MATCH(X$1,'Tillförd energi'!$B$1:$AQ$1,0),FALSE)</f>
        <v>0</v>
      </c>
      <c r="Y336">
        <f>VLOOKUP($B336,'Tillförd energi'!$B$1:$AI$700,MATCH(Y$1,'Tillförd energi'!$B$1:$AQ$1,0),FALSE)</f>
        <v>0</v>
      </c>
      <c r="Z336">
        <f>VLOOKUP($B336,'Tillförd energi'!$B$1:$AI$700,MATCH(Z$1,'Tillförd energi'!$B$1:$AQ$1,0),FALSE)</f>
        <v>0</v>
      </c>
      <c r="AA336">
        <f>VLOOKUP($B336,'Tillförd energi'!$B$1:$AI$700,MATCH(AA$1,'Tillförd energi'!$B$1:$AQ$1,0),FALSE)</f>
        <v>0</v>
      </c>
      <c r="AB336">
        <f>VLOOKUP($B336,'Tillförd energi'!$B$1:$AI$700,MATCH(AB$1,'Tillförd energi'!$B$1:$AQ$1,0),FALSE)</f>
        <v>0</v>
      </c>
      <c r="AC336">
        <f>VLOOKUP($B336,'Tillförd energi'!$B$1:$AI$700,MATCH(AC$1,'Tillförd energi'!$B$1:$AQ$1,0),FALSE)</f>
        <v>0</v>
      </c>
      <c r="AD336">
        <f>VLOOKUP($B336,'Tillförd energi'!$B$1:$AI$700,MATCH(AD$1,'Tillförd energi'!$B$1:$AQ$1,0),FALSE)</f>
        <v>0</v>
      </c>
      <c r="AE336">
        <f>VLOOKUP($B336,'Tillförd energi'!$B$1:$AI$700,MATCH(AE$1,'Tillförd energi'!$B$1:$AQ$1,0),FALSE)</f>
        <v>0</v>
      </c>
      <c r="AF336">
        <f>VLOOKUP($B336,'Tillförd energi'!$B$1:$AI$700,MATCH(AF$1,'Tillförd energi'!$B$1:$AQ$1,0),FALSE)</f>
        <v>0.111</v>
      </c>
      <c r="AG336">
        <f>IFERROR(VLOOKUP(B336,Miljö!$B$1:$AC$550,MATCH("Köpt mängd produktionsspecifik fjärrvärme:",Miljö!$B$1:$AC$1,0),FALSE)/1,0)</f>
        <v>0</v>
      </c>
      <c r="AI336">
        <f t="shared" si="96"/>
        <v>5.6404100000000001</v>
      </c>
      <c r="AJ336">
        <f t="shared" si="97"/>
        <v>5.6404100000000001</v>
      </c>
      <c r="AK336">
        <f>IF(ISERROR(1/VLOOKUP($B336,Leveranser!$B$1:$S$500,MATCH("såld värme (gwh)",Leveranser!$B$1:$S$1,0),FALSE)),"",VLOOKUP($B336,Leveranser!$B$1:$S$500,MATCH("såld värme (gwh)",Leveranser!$B$1:$S$1,0),FALSE))</f>
        <v>3.7</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0</v>
      </c>
      <c r="AN336" s="195">
        <f t="shared" si="98"/>
        <v>0.65598068225536799</v>
      </c>
      <c r="AP336" t="str">
        <f>IFERROR(VLOOKUP($B336,Miljövärden!$B$2:$H$550,7,FALSE),"Nej, saknas")</f>
        <v>Ja</v>
      </c>
      <c r="AQ336" t="str">
        <f>IFERROR(VLOOKUP($B336,Miljövärden!$B$2:$H$550,6,FALSE),"Nej, saknas")</f>
        <v>Ja</v>
      </c>
      <c r="AU336">
        <f t="shared" si="99"/>
        <v>0.111</v>
      </c>
      <c r="AV336">
        <f t="shared" si="100"/>
        <v>0</v>
      </c>
      <c r="AW336">
        <f t="shared" si="101"/>
        <v>5.5294100000000004</v>
      </c>
      <c r="AX336">
        <f t="shared" si="102"/>
        <v>0</v>
      </c>
      <c r="AZ336">
        <f t="shared" si="103"/>
        <v>5.5294100000000004</v>
      </c>
      <c r="BC336">
        <f t="shared" si="104"/>
        <v>0</v>
      </c>
      <c r="BD336">
        <f t="shared" si="105"/>
        <v>0</v>
      </c>
      <c r="BE336">
        <f t="shared" si="106"/>
        <v>5.5294100000000004</v>
      </c>
      <c r="BF336">
        <f t="shared" si="107"/>
        <v>0</v>
      </c>
      <c r="BG336">
        <f t="shared" si="108"/>
        <v>0.111</v>
      </c>
      <c r="BH336">
        <f t="shared" si="109"/>
        <v>5.6404100000000001</v>
      </c>
      <c r="BJ336" s="195">
        <f t="shared" si="110"/>
        <v>0</v>
      </c>
      <c r="BK336" s="195">
        <f t="shared" si="111"/>
        <v>0</v>
      </c>
      <c r="BL336" s="195">
        <f t="shared" si="112"/>
        <v>0.98032057953233898</v>
      </c>
      <c r="BM336" s="195">
        <f t="shared" si="113"/>
        <v>0</v>
      </c>
      <c r="BN336" s="195">
        <f t="shared" si="114"/>
        <v>1.9679420467661038E-2</v>
      </c>
    </row>
    <row r="337" spans="1:66" x14ac:dyDescent="0.25">
      <c r="A337" s="317" t="s">
        <v>1400</v>
      </c>
      <c r="B337" s="2" t="s">
        <v>507</v>
      </c>
      <c r="C337">
        <f>VLOOKUP($B337,'Tillförd energi'!$B$1:$AI$700,MATCH(C$1,'Tillförd energi'!$B$1:$AQ$1,0),FALSE)</f>
        <v>0</v>
      </c>
      <c r="D337">
        <f>VLOOKUP($B337,'Tillförd energi'!$B$1:$AI$700,MATCH(D$1,'Tillförd energi'!$B$1:$AQ$1,0),FALSE)</f>
        <v>0.5</v>
      </c>
      <c r="E337">
        <f>VLOOKUP($B337,'Tillförd energi'!$B$1:$AI$700,MATCH(E$1,'Tillförd energi'!$B$1:$AQ$1,0),FALSE)</f>
        <v>0</v>
      </c>
      <c r="F337">
        <f>VLOOKUP($B337,'Tillförd energi'!$B$1:$AI$700,MATCH(F$1,'Tillförd energi'!$B$1:$AQ$1,0),FALSE)</f>
        <v>0</v>
      </c>
      <c r="G337">
        <f>VLOOKUP($B337,'Tillförd energi'!$B$1:$AI$700,MATCH(G$1,'Tillförd energi'!$B$1:$AQ$1,0),FALSE)</f>
        <v>0</v>
      </c>
      <c r="H337">
        <f>VLOOKUP($B337,'Tillförd energi'!$B$1:$AI$700,MATCH(H$1,'Tillförd energi'!$B$1:$AQ$1,0),FALSE)</f>
        <v>2.2000000000000002</v>
      </c>
      <c r="I337">
        <f>VLOOKUP($B337,'Tillförd energi'!$B$1:$AI$700,MATCH(I$1,'Tillförd energi'!$B$1:$AQ$1,0),FALSE)</f>
        <v>0</v>
      </c>
      <c r="J337">
        <f>VLOOKUP($B337,'Tillförd energi'!$B$1:$AI$700,MATCH(J$1,'Tillförd energi'!$B$1:$AQ$1,0),FALSE)</f>
        <v>0</v>
      </c>
      <c r="K337">
        <v>0</v>
      </c>
      <c r="L337">
        <f>VLOOKUP($B337,'Tillförd energi'!$B$1:$AI$700,MATCH(L$1,'Tillförd energi'!$B$1:$AQ$1,0),FALSE)</f>
        <v>0</v>
      </c>
      <c r="M337">
        <f>VLOOKUP($B337,'Tillförd energi'!$B$1:$AI$700,MATCH(M$1,'Tillförd energi'!$B$1:$AQ$1,0),FALSE)</f>
        <v>0</v>
      </c>
      <c r="N337">
        <f>VLOOKUP($B337,'Tillförd energi'!$B$1:$AI$700,MATCH(N$1,'Tillförd energi'!$B$1:$AQ$1,0),FALSE)</f>
        <v>25.9</v>
      </c>
      <c r="O337">
        <f>VLOOKUP($B337,'Tillförd energi'!$B$1:$AI$700,MATCH(O$1,'Tillförd energi'!$B$1:$AQ$1,0),FALSE)</f>
        <v>0</v>
      </c>
      <c r="P337">
        <f>VLOOKUP($B337,'Tillförd energi'!$B$1:$AI$700,MATCH(P$1,'Tillförd energi'!$B$1:$AQ$1,0),FALSE)</f>
        <v>0</v>
      </c>
      <c r="Q337">
        <f>VLOOKUP($B337,'Tillförd energi'!$B$1:$AI$700,MATCH(Q$1,'Tillförd energi'!$B$1:$AQ$1,0),FALSE)</f>
        <v>0</v>
      </c>
      <c r="R337">
        <f>VLOOKUP($B337,'Tillförd energi'!$B$1:$AI$700,MATCH(R$1,'Tillförd energi'!$B$1:$AQ$1,0),FALSE)</f>
        <v>8.1</v>
      </c>
      <c r="S337">
        <f>VLOOKUP($B337,'Tillförd energi'!$B$1:$AI$700,MATCH(S$1,'Tillförd energi'!$B$1:$AQ$1,0),FALSE)</f>
        <v>19.600000000000001</v>
      </c>
      <c r="T337">
        <f>VLOOKUP($B337,'Tillförd energi'!$B$1:$AI$700,MATCH(T$1,'Tillförd energi'!$B$1:$AQ$1,0),FALSE)</f>
        <v>0</v>
      </c>
      <c r="U337">
        <f>VLOOKUP($B337,'Tillförd energi'!$B$1:$AI$700,MATCH(U$1,'Tillförd energi'!$B$1:$AQ$1,0),FALSE)</f>
        <v>0</v>
      </c>
      <c r="V337">
        <f>VLOOKUP($B337,'Tillförd energi'!$B$1:$AI$700,MATCH(V$1,'Tillförd energi'!$B$1:$AQ$1,0),FALSE)</f>
        <v>0</v>
      </c>
      <c r="W337">
        <f>VLOOKUP($B337,'Tillförd energi'!$B$1:$AI$700,MATCH(W$1,'Tillförd energi'!$B$1:$AQ$1,0),FALSE)</f>
        <v>0</v>
      </c>
      <c r="X337">
        <f>VLOOKUP($B337,'Tillförd energi'!$B$1:$AI$700,MATCH(X$1,'Tillförd energi'!$B$1:$AQ$1,0),FALSE)</f>
        <v>0</v>
      </c>
      <c r="Y337">
        <f>VLOOKUP($B337,'Tillförd energi'!$B$1:$AI$700,MATCH(Y$1,'Tillförd energi'!$B$1:$AQ$1,0),FALSE)</f>
        <v>0</v>
      </c>
      <c r="Z337">
        <f>VLOOKUP($B337,'Tillförd energi'!$B$1:$AI$700,MATCH(Z$1,'Tillförd energi'!$B$1:$AQ$1,0),FALSE)</f>
        <v>0</v>
      </c>
      <c r="AA337">
        <f>VLOOKUP($B337,'Tillförd energi'!$B$1:$AI$700,MATCH(AA$1,'Tillförd energi'!$B$1:$AQ$1,0),FALSE)</f>
        <v>0</v>
      </c>
      <c r="AB337">
        <f>VLOOKUP($B337,'Tillförd energi'!$B$1:$AI$700,MATCH(AB$1,'Tillförd energi'!$B$1:$AQ$1,0),FALSE)</f>
        <v>0</v>
      </c>
      <c r="AC337">
        <f>VLOOKUP($B337,'Tillförd energi'!$B$1:$AI$700,MATCH(AC$1,'Tillförd energi'!$B$1:$AQ$1,0),FALSE)</f>
        <v>3.6</v>
      </c>
      <c r="AD337">
        <f>VLOOKUP($B337,'Tillförd energi'!$B$1:$AI$700,MATCH(AD$1,'Tillförd energi'!$B$1:$AQ$1,0),FALSE)</f>
        <v>0</v>
      </c>
      <c r="AE337">
        <f>VLOOKUP($B337,'Tillförd energi'!$B$1:$AI$700,MATCH(AE$1,'Tillförd energi'!$B$1:$AQ$1,0),FALSE)</f>
        <v>0</v>
      </c>
      <c r="AF337">
        <f>VLOOKUP($B337,'Tillförd energi'!$B$1:$AI$700,MATCH(AF$1,'Tillförd energi'!$B$1:$AQ$1,0),FALSE)</f>
        <v>1.3080000000000001</v>
      </c>
      <c r="AG337">
        <f>IFERROR(VLOOKUP(B337,Miljö!$B$1:$AC$550,MATCH("Köpt mängd produktionsspecifik fjärrvärme:",Miljö!$B$1:$AC$1,0),FALSE)/1,0)</f>
        <v>0</v>
      </c>
      <c r="AI337">
        <f t="shared" si="96"/>
        <v>61.207999999999998</v>
      </c>
      <c r="AJ337">
        <f t="shared" si="97"/>
        <v>61.207999999999998</v>
      </c>
      <c r="AK337">
        <f>IF(ISERROR(1/VLOOKUP($B337,Leveranser!$B$1:$S$500,MATCH("såld värme (gwh)",Leveranser!$B$1:$S$1,0),FALSE)),"",VLOOKUP($B337,Leveranser!$B$1:$S$500,MATCH("såld värme (gwh)",Leveranser!$B$1:$S$1,0),FALSE))</f>
        <v>43.6</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195">
        <f t="shared" si="98"/>
        <v>0.71232518625016339</v>
      </c>
      <c r="AP337" t="str">
        <f>IFERROR(VLOOKUP($B337,Miljövärden!$B$2:$H$550,7,FALSE),"Nej, saknas")</f>
        <v>Ja</v>
      </c>
      <c r="AQ337" t="str">
        <f>IFERROR(VLOOKUP($B337,Miljövärden!$B$2:$H$550,6,FALSE),"Nej, saknas")</f>
        <v>Ja</v>
      </c>
      <c r="AU337">
        <f t="shared" si="99"/>
        <v>1.3080000000000001</v>
      </c>
      <c r="AV337">
        <f t="shared" si="100"/>
        <v>0</v>
      </c>
      <c r="AW337">
        <f t="shared" si="101"/>
        <v>25.9</v>
      </c>
      <c r="AX337">
        <f t="shared" si="102"/>
        <v>27.700000000000003</v>
      </c>
      <c r="AZ337">
        <f t="shared" si="103"/>
        <v>53.6</v>
      </c>
      <c r="BC337">
        <f t="shared" si="104"/>
        <v>2.7</v>
      </c>
      <c r="BD337">
        <f t="shared" si="105"/>
        <v>0</v>
      </c>
      <c r="BE337">
        <f t="shared" si="106"/>
        <v>53.6</v>
      </c>
      <c r="BF337">
        <f t="shared" si="107"/>
        <v>3.6</v>
      </c>
      <c r="BG337">
        <f t="shared" si="108"/>
        <v>1.3080000000000001</v>
      </c>
      <c r="BH337">
        <f t="shared" si="109"/>
        <v>61.208000000000006</v>
      </c>
      <c r="BJ337" s="195">
        <f t="shared" si="110"/>
        <v>4.4111880799895441E-2</v>
      </c>
      <c r="BK337" s="195">
        <f t="shared" si="111"/>
        <v>0</v>
      </c>
      <c r="BL337" s="195">
        <f t="shared" si="112"/>
        <v>0.87570252254607239</v>
      </c>
      <c r="BM337" s="195">
        <f t="shared" si="113"/>
        <v>5.881584106652725E-2</v>
      </c>
      <c r="BN337" s="195">
        <f t="shared" si="114"/>
        <v>2.13697555875049E-2</v>
      </c>
    </row>
    <row r="338" spans="1:66" x14ac:dyDescent="0.25">
      <c r="A338" s="2" t="s">
        <v>508</v>
      </c>
      <c r="B338" s="2" t="s">
        <v>509</v>
      </c>
      <c r="C338">
        <f>VLOOKUP($B338,'Tillförd energi'!$B$1:$AI$700,MATCH(C$1,'Tillförd energi'!$B$1:$AQ$1,0),FALSE)</f>
        <v>0</v>
      </c>
      <c r="D338">
        <f>VLOOKUP($B338,'Tillförd energi'!$B$1:$AI$700,MATCH(D$1,'Tillförd energi'!$B$1:$AQ$1,0),FALSE)</f>
        <v>0</v>
      </c>
      <c r="E338">
        <f>VLOOKUP($B338,'Tillförd energi'!$B$1:$AI$700,MATCH(E$1,'Tillförd energi'!$B$1:$AQ$1,0),FALSE)</f>
        <v>0</v>
      </c>
      <c r="F338">
        <f>VLOOKUP($B338,'Tillförd energi'!$B$1:$AI$700,MATCH(F$1,'Tillförd energi'!$B$1:$AQ$1,0),FALSE)</f>
        <v>0</v>
      </c>
      <c r="G338">
        <f>VLOOKUP($B338,'Tillförd energi'!$B$1:$AI$700,MATCH(G$1,'Tillförd energi'!$B$1:$AQ$1,0),FALSE)</f>
        <v>0</v>
      </c>
      <c r="H338">
        <f>VLOOKUP($B338,'Tillförd energi'!$B$1:$AI$700,MATCH(H$1,'Tillförd energi'!$B$1:$AQ$1,0),FALSE)</f>
        <v>0</v>
      </c>
      <c r="I338">
        <f>VLOOKUP($B338,'Tillförd energi'!$B$1:$AI$700,MATCH(I$1,'Tillförd energi'!$B$1:$AQ$1,0),FALSE)</f>
        <v>0</v>
      </c>
      <c r="J338">
        <f>VLOOKUP($B338,'Tillförd energi'!$B$1:$AI$700,MATCH(J$1,'Tillförd energi'!$B$1:$AQ$1,0),FALSE)</f>
        <v>0</v>
      </c>
      <c r="K338">
        <v>0</v>
      </c>
      <c r="L338">
        <f>VLOOKUP($B338,'Tillförd energi'!$B$1:$AI$700,MATCH(L$1,'Tillförd energi'!$B$1:$AQ$1,0),FALSE)</f>
        <v>0</v>
      </c>
      <c r="M338">
        <f>VLOOKUP($B338,'Tillförd energi'!$B$1:$AI$700,MATCH(M$1,'Tillförd energi'!$B$1:$AQ$1,0),FALSE)</f>
        <v>0</v>
      </c>
      <c r="N338">
        <f>VLOOKUP($B338,'Tillförd energi'!$B$1:$AI$700,MATCH(N$1,'Tillförd energi'!$B$1:$AQ$1,0),FALSE)</f>
        <v>0</v>
      </c>
      <c r="O338">
        <f>VLOOKUP($B338,'Tillförd energi'!$B$1:$AI$700,MATCH(O$1,'Tillförd energi'!$B$1:$AQ$1,0),FALSE)</f>
        <v>0</v>
      </c>
      <c r="P338">
        <f>VLOOKUP($B338,'Tillförd energi'!$B$1:$AI$700,MATCH(P$1,'Tillförd energi'!$B$1:$AQ$1,0),FALSE)</f>
        <v>0</v>
      </c>
      <c r="Q338">
        <f>VLOOKUP($B338,'Tillförd energi'!$B$1:$AI$700,MATCH(Q$1,'Tillförd energi'!$B$1:$AQ$1,0),FALSE)</f>
        <v>0</v>
      </c>
      <c r="R338">
        <f>VLOOKUP($B338,'Tillförd energi'!$B$1:$AI$700,MATCH(R$1,'Tillförd energi'!$B$1:$AQ$1,0),FALSE)</f>
        <v>0</v>
      </c>
      <c r="S338">
        <f>VLOOKUP($B338,'Tillförd energi'!$B$1:$AI$700,MATCH(S$1,'Tillförd energi'!$B$1:$AQ$1,0),FALSE)</f>
        <v>0</v>
      </c>
      <c r="T338">
        <f>VLOOKUP($B338,'Tillförd energi'!$B$1:$AI$700,MATCH(T$1,'Tillförd energi'!$B$1:$AQ$1,0),FALSE)</f>
        <v>0</v>
      </c>
      <c r="U338">
        <f>VLOOKUP($B338,'Tillförd energi'!$B$1:$AI$700,MATCH(U$1,'Tillförd energi'!$B$1:$AQ$1,0),FALSE)</f>
        <v>0</v>
      </c>
      <c r="V338">
        <f>VLOOKUP($B338,'Tillförd energi'!$B$1:$AI$700,MATCH(V$1,'Tillförd energi'!$B$1:$AQ$1,0),FALSE)</f>
        <v>0</v>
      </c>
      <c r="W338">
        <f>VLOOKUP($B338,'Tillförd energi'!$B$1:$AI$700,MATCH(W$1,'Tillförd energi'!$B$1:$AQ$1,0),FALSE)</f>
        <v>0</v>
      </c>
      <c r="X338">
        <f>VLOOKUP($B338,'Tillförd energi'!$B$1:$AI$700,MATCH(X$1,'Tillförd energi'!$B$1:$AQ$1,0),FALSE)</f>
        <v>0</v>
      </c>
      <c r="Y338">
        <f>VLOOKUP($B338,'Tillförd energi'!$B$1:$AI$700,MATCH(Y$1,'Tillförd energi'!$B$1:$AQ$1,0),FALSE)</f>
        <v>0</v>
      </c>
      <c r="Z338">
        <f>VLOOKUP($B338,'Tillförd energi'!$B$1:$AI$700,MATCH(Z$1,'Tillförd energi'!$B$1:$AQ$1,0),FALSE)</f>
        <v>0</v>
      </c>
      <c r="AA338">
        <f>VLOOKUP($B338,'Tillförd energi'!$B$1:$AI$700,MATCH(AA$1,'Tillförd energi'!$B$1:$AQ$1,0),FALSE)</f>
        <v>0</v>
      </c>
      <c r="AB338">
        <f>VLOOKUP($B338,'Tillförd energi'!$B$1:$AI$700,MATCH(AB$1,'Tillförd energi'!$B$1:$AQ$1,0),FALSE)</f>
        <v>0</v>
      </c>
      <c r="AC338">
        <f>VLOOKUP($B338,'Tillförd energi'!$B$1:$AI$700,MATCH(AC$1,'Tillförd energi'!$B$1:$AQ$1,0),FALSE)</f>
        <v>0</v>
      </c>
      <c r="AD338">
        <f>VLOOKUP($B338,'Tillförd energi'!$B$1:$AI$700,MATCH(AD$1,'Tillförd energi'!$B$1:$AQ$1,0),FALSE)</f>
        <v>0</v>
      </c>
      <c r="AE338">
        <f>VLOOKUP($B338,'Tillförd energi'!$B$1:$AI$700,MATCH(AE$1,'Tillförd energi'!$B$1:$AQ$1,0),FALSE)</f>
        <v>0</v>
      </c>
      <c r="AF338">
        <f>VLOOKUP($B338,'Tillförd energi'!$B$1:$AI$700,MATCH(AF$1,'Tillförd energi'!$B$1:$AQ$1,0),FALSE)</f>
        <v>0</v>
      </c>
      <c r="AG338">
        <f>IFERROR(VLOOKUP(B338,Miljö!$B$1:$AC$550,MATCH("Köpt mängd produktionsspecifik fjärrvärme:",Miljö!$B$1:$AC$1,0),FALSE)/1,0)</f>
        <v>0</v>
      </c>
      <c r="AI338">
        <f t="shared" si="96"/>
        <v>0</v>
      </c>
      <c r="AJ338">
        <f t="shared" si="97"/>
        <v>0</v>
      </c>
      <c r="AK338" t="str">
        <f>IF(ISERROR(1/VLOOKUP($B338,Leveranser!$B$1:$S$500,MATCH("såld värme (gwh)",Leveranser!$B$1:$S$1,0),FALSE)),"",VLOOKUP($B338,Leveranser!$B$1:$S$500,MATCH("såld värme (gwh)",Leveranser!$B$1:$S$1,0),FALSE))</f>
        <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195" t="str">
        <f t="shared" si="98"/>
        <v/>
      </c>
      <c r="AP338" t="str">
        <f>IFERROR(VLOOKUP($B338,Miljövärden!$B$2:$H$550,7,FALSE),"Nej, saknas")</f>
        <v>Nej</v>
      </c>
      <c r="AQ338" t="str">
        <f>IFERROR(VLOOKUP($B338,Miljövärden!$B$2:$H$550,6,FALSE),"Nej, saknas")</f>
        <v>Nej</v>
      </c>
      <c r="AU338">
        <f t="shared" si="99"/>
        <v>0</v>
      </c>
      <c r="AV338">
        <f t="shared" si="100"/>
        <v>0</v>
      </c>
      <c r="AW338">
        <f t="shared" si="101"/>
        <v>0</v>
      </c>
      <c r="AX338">
        <f t="shared" si="102"/>
        <v>0</v>
      </c>
      <c r="AZ338">
        <f t="shared" si="103"/>
        <v>0</v>
      </c>
      <c r="BC338">
        <f t="shared" si="104"/>
        <v>0</v>
      </c>
      <c r="BD338">
        <f t="shared" si="105"/>
        <v>0</v>
      </c>
      <c r="BE338">
        <f t="shared" si="106"/>
        <v>0</v>
      </c>
      <c r="BF338">
        <f t="shared" si="107"/>
        <v>0</v>
      </c>
      <c r="BG338">
        <f t="shared" si="108"/>
        <v>0</v>
      </c>
      <c r="BH338">
        <f t="shared" si="109"/>
        <v>0</v>
      </c>
      <c r="BJ338" s="195" t="e">
        <f t="shared" si="110"/>
        <v>#DIV/0!</v>
      </c>
      <c r="BK338" s="195" t="e">
        <f t="shared" si="111"/>
        <v>#DIV/0!</v>
      </c>
      <c r="BL338" s="195" t="e">
        <f t="shared" si="112"/>
        <v>#DIV/0!</v>
      </c>
      <c r="BM338" s="195" t="e">
        <f t="shared" si="113"/>
        <v>#DIV/0!</v>
      </c>
      <c r="BN338" s="195" t="e">
        <f t="shared" si="114"/>
        <v>#DIV/0!</v>
      </c>
    </row>
    <row r="339" spans="1:66" x14ac:dyDescent="0.25">
      <c r="A339" s="2" t="s">
        <v>510</v>
      </c>
      <c r="B339" s="2" t="s">
        <v>511</v>
      </c>
      <c r="C339">
        <f>VLOOKUP($B339,'Tillförd energi'!$B$1:$AI$700,MATCH(C$1,'Tillförd energi'!$B$1:$AQ$1,0),FALSE)</f>
        <v>0</v>
      </c>
      <c r="D339">
        <f>VLOOKUP($B339,'Tillförd energi'!$B$1:$AI$700,MATCH(D$1,'Tillförd energi'!$B$1:$AQ$1,0),FALSE)</f>
        <v>0</v>
      </c>
      <c r="E339">
        <f>VLOOKUP($B339,'Tillförd energi'!$B$1:$AI$700,MATCH(E$1,'Tillförd energi'!$B$1:$AQ$1,0),FALSE)</f>
        <v>0</v>
      </c>
      <c r="F339">
        <f>VLOOKUP($B339,'Tillförd energi'!$B$1:$AI$700,MATCH(F$1,'Tillförd energi'!$B$1:$AQ$1,0),FALSE)</f>
        <v>0</v>
      </c>
      <c r="G339">
        <f>VLOOKUP($B339,'Tillförd energi'!$B$1:$AI$700,MATCH(G$1,'Tillförd energi'!$B$1:$AQ$1,0),FALSE)</f>
        <v>0</v>
      </c>
      <c r="H339">
        <f>VLOOKUP($B339,'Tillförd energi'!$B$1:$AI$700,MATCH(H$1,'Tillförd energi'!$B$1:$AQ$1,0),FALSE)</f>
        <v>1.873</v>
      </c>
      <c r="I339">
        <f>VLOOKUP($B339,'Tillförd energi'!$B$1:$AI$700,MATCH(I$1,'Tillförd energi'!$B$1:$AQ$1,0),FALSE)</f>
        <v>0</v>
      </c>
      <c r="J339">
        <f>VLOOKUP($B339,'Tillförd energi'!$B$1:$AI$700,MATCH(J$1,'Tillförd energi'!$B$1:$AQ$1,0),FALSE)</f>
        <v>0</v>
      </c>
      <c r="K339">
        <v>0</v>
      </c>
      <c r="L339">
        <f>VLOOKUP($B339,'Tillförd energi'!$B$1:$AI$700,MATCH(L$1,'Tillförd energi'!$B$1:$AQ$1,0),FALSE)</f>
        <v>0</v>
      </c>
      <c r="M339">
        <f>VLOOKUP($B339,'Tillförd energi'!$B$1:$AI$700,MATCH(M$1,'Tillförd energi'!$B$1:$AQ$1,0),FALSE)</f>
        <v>0</v>
      </c>
      <c r="N339">
        <f>VLOOKUP($B339,'Tillförd energi'!$B$1:$AI$700,MATCH(N$1,'Tillförd energi'!$B$1:$AQ$1,0),FALSE)</f>
        <v>0</v>
      </c>
      <c r="O339">
        <f>VLOOKUP($B339,'Tillförd energi'!$B$1:$AI$700,MATCH(O$1,'Tillförd energi'!$B$1:$AQ$1,0),FALSE)</f>
        <v>0</v>
      </c>
      <c r="P339">
        <f>VLOOKUP($B339,'Tillförd energi'!$B$1:$AI$700,MATCH(P$1,'Tillförd energi'!$B$1:$AQ$1,0),FALSE)</f>
        <v>0</v>
      </c>
      <c r="Q339">
        <f>VLOOKUP($B339,'Tillförd energi'!$B$1:$AI$700,MATCH(Q$1,'Tillförd energi'!$B$1:$AQ$1,0),FALSE)</f>
        <v>12.3935</v>
      </c>
      <c r="R339">
        <f>VLOOKUP($B339,'Tillförd energi'!$B$1:$AI$700,MATCH(R$1,'Tillförd energi'!$B$1:$AQ$1,0),FALSE)</f>
        <v>0</v>
      </c>
      <c r="S339">
        <f>VLOOKUP($B339,'Tillförd energi'!$B$1:$AI$700,MATCH(S$1,'Tillförd energi'!$B$1:$AQ$1,0),FALSE)</f>
        <v>0</v>
      </c>
      <c r="T339">
        <f>VLOOKUP($B339,'Tillförd energi'!$B$1:$AI$700,MATCH(T$1,'Tillförd energi'!$B$1:$AQ$1,0),FALSE)</f>
        <v>0</v>
      </c>
      <c r="U339">
        <f>VLOOKUP($B339,'Tillförd energi'!$B$1:$AI$700,MATCH(U$1,'Tillförd energi'!$B$1:$AQ$1,0),FALSE)</f>
        <v>0</v>
      </c>
      <c r="V339">
        <f>VLOOKUP($B339,'Tillförd energi'!$B$1:$AI$700,MATCH(V$1,'Tillförd energi'!$B$1:$AQ$1,0),FALSE)</f>
        <v>0</v>
      </c>
      <c r="W339">
        <f>VLOOKUP($B339,'Tillförd energi'!$B$1:$AI$700,MATCH(W$1,'Tillförd energi'!$B$1:$AQ$1,0),FALSE)</f>
        <v>0</v>
      </c>
      <c r="X339">
        <f>VLOOKUP($B339,'Tillförd energi'!$B$1:$AI$700,MATCH(X$1,'Tillförd energi'!$B$1:$AQ$1,0),FALSE)</f>
        <v>0</v>
      </c>
      <c r="Y339">
        <f>VLOOKUP($B339,'Tillförd energi'!$B$1:$AI$700,MATCH(Y$1,'Tillförd energi'!$B$1:$AQ$1,0),FALSE)</f>
        <v>0</v>
      </c>
      <c r="Z339">
        <f>VLOOKUP($B339,'Tillförd energi'!$B$1:$AI$700,MATCH(Z$1,'Tillförd energi'!$B$1:$AQ$1,0),FALSE)</f>
        <v>0</v>
      </c>
      <c r="AA339">
        <f>VLOOKUP($B339,'Tillförd energi'!$B$1:$AI$700,MATCH(AA$1,'Tillförd energi'!$B$1:$AQ$1,0),FALSE)</f>
        <v>0</v>
      </c>
      <c r="AB339">
        <f>VLOOKUP($B339,'Tillförd energi'!$B$1:$AI$700,MATCH(AB$1,'Tillförd energi'!$B$1:$AQ$1,0),FALSE)</f>
        <v>0</v>
      </c>
      <c r="AC339">
        <f>VLOOKUP($B339,'Tillförd energi'!$B$1:$AI$700,MATCH(AC$1,'Tillförd energi'!$B$1:$AQ$1,0),FALSE)</f>
        <v>0</v>
      </c>
      <c r="AD339">
        <f>VLOOKUP($B339,'Tillförd energi'!$B$1:$AI$700,MATCH(AD$1,'Tillförd energi'!$B$1:$AQ$1,0),FALSE)</f>
        <v>0</v>
      </c>
      <c r="AE339">
        <f>VLOOKUP($B339,'Tillförd energi'!$B$1:$AI$700,MATCH(AE$1,'Tillförd energi'!$B$1:$AQ$1,0),FALSE)</f>
        <v>0</v>
      </c>
      <c r="AF339">
        <f>VLOOKUP($B339,'Tillförd energi'!$B$1:$AI$700,MATCH(AF$1,'Tillförd energi'!$B$1:$AQ$1,0),FALSE)</f>
        <v>0.185</v>
      </c>
      <c r="AG339">
        <f>IFERROR(VLOOKUP(B339,Miljö!$B$1:$AC$550,MATCH("Köpt mängd produktionsspecifik fjärrvärme:",Miljö!$B$1:$AC$1,0),FALSE)/1,0)</f>
        <v>0</v>
      </c>
      <c r="AI339">
        <f t="shared" si="96"/>
        <v>14.451499999999999</v>
      </c>
      <c r="AJ339">
        <f t="shared" si="97"/>
        <v>14.451499999999999</v>
      </c>
      <c r="AK339">
        <f>IF(ISERROR(1/VLOOKUP($B339,Leveranser!$B$1:$S$500,MATCH("såld värme (gwh)",Leveranser!$B$1:$S$1,0),FALSE)),"",VLOOKUP($B339,Leveranser!$B$1:$S$500,MATCH("såld värme (gwh)",Leveranser!$B$1:$S$1,0),FALSE))</f>
        <v>9.9640000000000004</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195">
        <f t="shared" si="98"/>
        <v>0.68947860083728341</v>
      </c>
      <c r="AP339" t="str">
        <f>IFERROR(VLOOKUP($B339,Miljövärden!$B$2:$H$550,7,FALSE),"Nej, saknas")</f>
        <v>Ja</v>
      </c>
      <c r="AQ339" t="str">
        <f>IFERROR(VLOOKUP($B339,Miljövärden!$B$2:$H$550,6,FALSE),"Nej, saknas")</f>
        <v>Nej</v>
      </c>
      <c r="AU339">
        <f t="shared" si="99"/>
        <v>0.185</v>
      </c>
      <c r="AV339">
        <f t="shared" si="100"/>
        <v>0</v>
      </c>
      <c r="AW339">
        <f t="shared" si="101"/>
        <v>12.3935</v>
      </c>
      <c r="AX339">
        <f t="shared" si="102"/>
        <v>0</v>
      </c>
      <c r="AZ339">
        <f t="shared" si="103"/>
        <v>12.3935</v>
      </c>
      <c r="BC339">
        <f t="shared" si="104"/>
        <v>1.873</v>
      </c>
      <c r="BD339">
        <f t="shared" si="105"/>
        <v>0</v>
      </c>
      <c r="BE339">
        <f t="shared" si="106"/>
        <v>12.3935</v>
      </c>
      <c r="BF339">
        <f t="shared" si="107"/>
        <v>0</v>
      </c>
      <c r="BG339">
        <f t="shared" si="108"/>
        <v>0.185</v>
      </c>
      <c r="BH339">
        <f t="shared" si="109"/>
        <v>14.451499999999999</v>
      </c>
      <c r="BJ339" s="195">
        <f t="shared" si="110"/>
        <v>0.1296059232605612</v>
      </c>
      <c r="BK339" s="195">
        <f t="shared" si="111"/>
        <v>0</v>
      </c>
      <c r="BL339" s="195">
        <f t="shared" si="112"/>
        <v>0.85759263744248004</v>
      </c>
      <c r="BM339" s="195">
        <f t="shared" si="113"/>
        <v>0</v>
      </c>
      <c r="BN339" s="195">
        <f t="shared" si="114"/>
        <v>1.2801439296958794E-2</v>
      </c>
    </row>
    <row r="340" spans="1:66" x14ac:dyDescent="0.25">
      <c r="A340" s="2" t="s">
        <v>510</v>
      </c>
      <c r="B340" s="2" t="s">
        <v>512</v>
      </c>
      <c r="C340">
        <f>VLOOKUP($B340,'Tillförd energi'!$B$1:$AI$700,MATCH(C$1,'Tillförd energi'!$B$1:$AQ$1,0),FALSE)</f>
        <v>0</v>
      </c>
      <c r="D340">
        <f>VLOOKUP($B340,'Tillförd energi'!$B$1:$AI$700,MATCH(D$1,'Tillförd energi'!$B$1:$AQ$1,0),FALSE)</f>
        <v>0</v>
      </c>
      <c r="E340">
        <f>VLOOKUP($B340,'Tillförd energi'!$B$1:$AI$700,MATCH(E$1,'Tillförd energi'!$B$1:$AQ$1,0),FALSE)</f>
        <v>0</v>
      </c>
      <c r="F340">
        <f>VLOOKUP($B340,'Tillförd energi'!$B$1:$AI$700,MATCH(F$1,'Tillförd energi'!$B$1:$AQ$1,0),FALSE)</f>
        <v>0</v>
      </c>
      <c r="G340">
        <f>VLOOKUP($B340,'Tillförd energi'!$B$1:$AI$700,MATCH(G$1,'Tillförd energi'!$B$1:$AQ$1,0),FALSE)</f>
        <v>0</v>
      </c>
      <c r="H340">
        <f>VLOOKUP($B340,'Tillförd energi'!$B$1:$AI$700,MATCH(H$1,'Tillförd energi'!$B$1:$AQ$1,0),FALSE)</f>
        <v>0</v>
      </c>
      <c r="I340">
        <f>VLOOKUP($B340,'Tillförd energi'!$B$1:$AI$700,MATCH(I$1,'Tillförd energi'!$B$1:$AQ$1,0),FALSE)</f>
        <v>0</v>
      </c>
      <c r="J340">
        <f>VLOOKUP($B340,'Tillförd energi'!$B$1:$AI$700,MATCH(J$1,'Tillförd energi'!$B$1:$AQ$1,0),FALSE)</f>
        <v>0</v>
      </c>
      <c r="K340">
        <v>0</v>
      </c>
      <c r="L340">
        <f>VLOOKUP($B340,'Tillförd energi'!$B$1:$AI$700,MATCH(L$1,'Tillförd energi'!$B$1:$AQ$1,0),FALSE)</f>
        <v>0</v>
      </c>
      <c r="M340">
        <f>VLOOKUP($B340,'Tillförd energi'!$B$1:$AI$700,MATCH(M$1,'Tillförd energi'!$B$1:$AQ$1,0),FALSE)</f>
        <v>0</v>
      </c>
      <c r="N340">
        <f>VLOOKUP($B340,'Tillförd energi'!$B$1:$AI$700,MATCH(N$1,'Tillförd energi'!$B$1:$AQ$1,0),FALSE)</f>
        <v>0</v>
      </c>
      <c r="O340">
        <f>VLOOKUP($B340,'Tillförd energi'!$B$1:$AI$700,MATCH(O$1,'Tillförd energi'!$B$1:$AQ$1,0),FALSE)</f>
        <v>0</v>
      </c>
      <c r="P340">
        <f>VLOOKUP($B340,'Tillförd energi'!$B$1:$AI$700,MATCH(P$1,'Tillförd energi'!$B$1:$AQ$1,0),FALSE)</f>
        <v>0</v>
      </c>
      <c r="Q340">
        <f>VLOOKUP($B340,'Tillförd energi'!$B$1:$AI$700,MATCH(Q$1,'Tillförd energi'!$B$1:$AQ$1,0),FALSE)</f>
        <v>0</v>
      </c>
      <c r="R340">
        <f>VLOOKUP($B340,'Tillförd energi'!$B$1:$AI$700,MATCH(R$1,'Tillförd energi'!$B$1:$AQ$1,0),FALSE)</f>
        <v>0.184</v>
      </c>
      <c r="S340">
        <f>VLOOKUP($B340,'Tillförd energi'!$B$1:$AI$700,MATCH(S$1,'Tillförd energi'!$B$1:$AQ$1,0),FALSE)</f>
        <v>0</v>
      </c>
      <c r="T340">
        <f>VLOOKUP($B340,'Tillförd energi'!$B$1:$AI$700,MATCH(T$1,'Tillförd energi'!$B$1:$AQ$1,0),FALSE)</f>
        <v>0</v>
      </c>
      <c r="U340">
        <f>VLOOKUP($B340,'Tillförd energi'!$B$1:$AI$700,MATCH(U$1,'Tillförd energi'!$B$1:$AQ$1,0),FALSE)</f>
        <v>0</v>
      </c>
      <c r="V340">
        <f>VLOOKUP($B340,'Tillförd energi'!$B$1:$AI$700,MATCH(V$1,'Tillförd energi'!$B$1:$AQ$1,0),FALSE)</f>
        <v>0</v>
      </c>
      <c r="W340">
        <f>VLOOKUP($B340,'Tillförd energi'!$B$1:$AI$700,MATCH(W$1,'Tillförd energi'!$B$1:$AQ$1,0),FALSE)</f>
        <v>0</v>
      </c>
      <c r="X340">
        <f>VLOOKUP($B340,'Tillförd energi'!$B$1:$AI$700,MATCH(X$1,'Tillförd energi'!$B$1:$AQ$1,0),FALSE)</f>
        <v>0</v>
      </c>
      <c r="Y340">
        <f>VLOOKUP($B340,'Tillförd energi'!$B$1:$AI$700,MATCH(Y$1,'Tillförd energi'!$B$1:$AQ$1,0),FALSE)</f>
        <v>0</v>
      </c>
      <c r="Z340">
        <f>VLOOKUP($B340,'Tillförd energi'!$B$1:$AI$700,MATCH(Z$1,'Tillförd energi'!$B$1:$AQ$1,0),FALSE)</f>
        <v>0.4</v>
      </c>
      <c r="AA340">
        <f>VLOOKUP($B340,'Tillförd energi'!$B$1:$AI$700,MATCH(AA$1,'Tillförd energi'!$B$1:$AQ$1,0),FALSE)</f>
        <v>0</v>
      </c>
      <c r="AB340">
        <f>VLOOKUP($B340,'Tillförd energi'!$B$1:$AI$700,MATCH(AB$1,'Tillförd energi'!$B$1:$AQ$1,0),FALSE)</f>
        <v>0</v>
      </c>
      <c r="AC340">
        <f>VLOOKUP($B340,'Tillförd energi'!$B$1:$AI$700,MATCH(AC$1,'Tillförd energi'!$B$1:$AQ$1,0),FALSE)</f>
        <v>0</v>
      </c>
      <c r="AD340">
        <f>VLOOKUP($B340,'Tillförd energi'!$B$1:$AI$700,MATCH(AD$1,'Tillförd energi'!$B$1:$AQ$1,0),FALSE)</f>
        <v>0</v>
      </c>
      <c r="AE340">
        <f>VLOOKUP($B340,'Tillförd energi'!$B$1:$AI$700,MATCH(AE$1,'Tillförd energi'!$B$1:$AQ$1,0),FALSE)</f>
        <v>0</v>
      </c>
      <c r="AF340">
        <f>VLOOKUP($B340,'Tillförd energi'!$B$1:$AI$700,MATCH(AF$1,'Tillförd energi'!$B$1:$AQ$1,0),FALSE)</f>
        <v>7.4999999999999997E-2</v>
      </c>
      <c r="AG340">
        <f>IFERROR(VLOOKUP(B340,Miljö!$B$1:$AC$550,MATCH("Köpt mängd produktionsspecifik fjärrvärme:",Miljö!$B$1:$AC$1,0),FALSE)/1,0)</f>
        <v>0</v>
      </c>
      <c r="AI340">
        <f t="shared" si="96"/>
        <v>0.65900000000000003</v>
      </c>
      <c r="AJ340">
        <f t="shared" si="97"/>
        <v>0.65900000000000003</v>
      </c>
      <c r="AK340">
        <f>IF(ISERROR(1/VLOOKUP($B340,Leveranser!$B$1:$S$500,MATCH("såld värme (gwh)",Leveranser!$B$1:$S$1,0),FALSE)),"",VLOOKUP($B340,Leveranser!$B$1:$S$500,MATCH("såld värme (gwh)",Leveranser!$B$1:$S$1,0),FALSE))</f>
        <v>0.47699999999999998</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195">
        <f t="shared" si="98"/>
        <v>0.72382397572078905</v>
      </c>
      <c r="AP340" t="str">
        <f>IFERROR(VLOOKUP($B340,Miljövärden!$B$2:$H$550,7,FALSE),"Nej, saknas")</f>
        <v>Ja</v>
      </c>
      <c r="AQ340" t="str">
        <f>IFERROR(VLOOKUP($B340,Miljövärden!$B$2:$H$550,6,FALSE),"Nej, saknas")</f>
        <v>Nej</v>
      </c>
      <c r="AU340">
        <f t="shared" si="99"/>
        <v>0.47500000000000003</v>
      </c>
      <c r="AV340">
        <f t="shared" si="100"/>
        <v>0</v>
      </c>
      <c r="AW340">
        <f t="shared" si="101"/>
        <v>0</v>
      </c>
      <c r="AX340">
        <f t="shared" si="102"/>
        <v>0.184</v>
      </c>
      <c r="AZ340">
        <f t="shared" si="103"/>
        <v>0.184</v>
      </c>
      <c r="BC340">
        <f t="shared" si="104"/>
        <v>0</v>
      </c>
      <c r="BD340">
        <f t="shared" si="105"/>
        <v>0</v>
      </c>
      <c r="BE340">
        <f t="shared" si="106"/>
        <v>0.184</v>
      </c>
      <c r="BF340">
        <f t="shared" si="107"/>
        <v>0</v>
      </c>
      <c r="BG340">
        <f t="shared" si="108"/>
        <v>0.47500000000000003</v>
      </c>
      <c r="BH340">
        <f t="shared" si="109"/>
        <v>0.65900000000000003</v>
      </c>
      <c r="BJ340" s="195">
        <f t="shared" si="110"/>
        <v>0</v>
      </c>
      <c r="BK340" s="195">
        <f t="shared" si="111"/>
        <v>0</v>
      </c>
      <c r="BL340" s="195">
        <f t="shared" si="112"/>
        <v>0.27921092564491651</v>
      </c>
      <c r="BM340" s="195">
        <f t="shared" si="113"/>
        <v>0</v>
      </c>
      <c r="BN340" s="195">
        <f t="shared" si="114"/>
        <v>0.72078907435508344</v>
      </c>
    </row>
    <row r="341" spans="1:66" x14ac:dyDescent="0.25">
      <c r="A341" s="2" t="s">
        <v>510</v>
      </c>
      <c r="B341" s="2" t="s">
        <v>513</v>
      </c>
      <c r="C341">
        <f>VLOOKUP($B341,'Tillförd energi'!$B$1:$AI$700,MATCH(C$1,'Tillförd energi'!$B$1:$AQ$1,0),FALSE)</f>
        <v>0</v>
      </c>
      <c r="D341">
        <f>VLOOKUP($B341,'Tillförd energi'!$B$1:$AI$700,MATCH(D$1,'Tillförd energi'!$B$1:$AQ$1,0),FALSE)</f>
        <v>0.76300000000000001</v>
      </c>
      <c r="E341">
        <f>VLOOKUP($B341,'Tillförd energi'!$B$1:$AI$700,MATCH(E$1,'Tillförd energi'!$B$1:$AQ$1,0),FALSE)</f>
        <v>0</v>
      </c>
      <c r="F341">
        <f>VLOOKUP($B341,'Tillförd energi'!$B$1:$AI$700,MATCH(F$1,'Tillförd energi'!$B$1:$AQ$1,0),FALSE)</f>
        <v>0</v>
      </c>
      <c r="G341">
        <f>VLOOKUP($B341,'Tillförd energi'!$B$1:$AI$700,MATCH(G$1,'Tillförd energi'!$B$1:$AQ$1,0),FALSE)</f>
        <v>0</v>
      </c>
      <c r="H341">
        <f>VLOOKUP($B341,'Tillförd energi'!$B$1:$AI$700,MATCH(H$1,'Tillförd energi'!$B$1:$AQ$1,0),FALSE)</f>
        <v>0</v>
      </c>
      <c r="I341">
        <f>VLOOKUP($B341,'Tillförd energi'!$B$1:$AI$700,MATCH(I$1,'Tillförd energi'!$B$1:$AQ$1,0),FALSE)</f>
        <v>0</v>
      </c>
      <c r="J341">
        <f>VLOOKUP($B341,'Tillförd energi'!$B$1:$AI$700,MATCH(J$1,'Tillförd energi'!$B$1:$AQ$1,0),FALSE)</f>
        <v>0</v>
      </c>
      <c r="K341">
        <v>0</v>
      </c>
      <c r="L341">
        <f>VLOOKUP($B341,'Tillförd energi'!$B$1:$AI$700,MATCH(L$1,'Tillförd energi'!$B$1:$AQ$1,0),FALSE)</f>
        <v>0</v>
      </c>
      <c r="M341">
        <f>VLOOKUP($B341,'Tillförd energi'!$B$1:$AI$700,MATCH(M$1,'Tillförd energi'!$B$1:$AQ$1,0),FALSE)</f>
        <v>0</v>
      </c>
      <c r="N341">
        <f>VLOOKUP($B341,'Tillförd energi'!$B$1:$AI$700,MATCH(N$1,'Tillförd energi'!$B$1:$AQ$1,0),FALSE)</f>
        <v>0</v>
      </c>
      <c r="O341">
        <f>VLOOKUP($B341,'Tillförd energi'!$B$1:$AI$700,MATCH(O$1,'Tillförd energi'!$B$1:$AQ$1,0),FALSE)</f>
        <v>0</v>
      </c>
      <c r="P341">
        <f>VLOOKUP($B341,'Tillförd energi'!$B$1:$AI$700,MATCH(P$1,'Tillförd energi'!$B$1:$AQ$1,0),FALSE)</f>
        <v>0</v>
      </c>
      <c r="Q341">
        <f>VLOOKUP($B341,'Tillförd energi'!$B$1:$AI$700,MATCH(Q$1,'Tillförd energi'!$B$1:$AQ$1,0),FALSE)</f>
        <v>0</v>
      </c>
      <c r="R341">
        <f>VLOOKUP($B341,'Tillförd energi'!$B$1:$AI$700,MATCH(R$1,'Tillförd energi'!$B$1:$AQ$1,0),FALSE)</f>
        <v>3.3439999999999999</v>
      </c>
      <c r="S341">
        <f>VLOOKUP($B341,'Tillförd energi'!$B$1:$AI$700,MATCH(S$1,'Tillförd energi'!$B$1:$AQ$1,0),FALSE)</f>
        <v>0</v>
      </c>
      <c r="T341">
        <f>VLOOKUP($B341,'Tillförd energi'!$B$1:$AI$700,MATCH(T$1,'Tillförd energi'!$B$1:$AQ$1,0),FALSE)</f>
        <v>0</v>
      </c>
      <c r="U341">
        <f>VLOOKUP($B341,'Tillförd energi'!$B$1:$AI$700,MATCH(U$1,'Tillförd energi'!$B$1:$AQ$1,0),FALSE)</f>
        <v>0</v>
      </c>
      <c r="V341">
        <f>VLOOKUP($B341,'Tillförd energi'!$B$1:$AI$700,MATCH(V$1,'Tillförd energi'!$B$1:$AQ$1,0),FALSE)</f>
        <v>0</v>
      </c>
      <c r="W341">
        <f>VLOOKUP($B341,'Tillförd energi'!$B$1:$AI$700,MATCH(W$1,'Tillförd energi'!$B$1:$AQ$1,0),FALSE)</f>
        <v>0</v>
      </c>
      <c r="X341">
        <f>VLOOKUP($B341,'Tillförd energi'!$B$1:$AI$700,MATCH(X$1,'Tillförd energi'!$B$1:$AQ$1,0),FALSE)</f>
        <v>0</v>
      </c>
      <c r="Y341">
        <f>VLOOKUP($B341,'Tillförd energi'!$B$1:$AI$700,MATCH(Y$1,'Tillförd energi'!$B$1:$AQ$1,0),FALSE)</f>
        <v>0</v>
      </c>
      <c r="Z341">
        <f>VLOOKUP($B341,'Tillförd energi'!$B$1:$AI$700,MATCH(Z$1,'Tillförd energi'!$B$1:$AQ$1,0),FALSE)</f>
        <v>0</v>
      </c>
      <c r="AA341">
        <f>VLOOKUP($B341,'Tillförd energi'!$B$1:$AI$700,MATCH(AA$1,'Tillförd energi'!$B$1:$AQ$1,0),FALSE)</f>
        <v>0</v>
      </c>
      <c r="AB341">
        <f>VLOOKUP($B341,'Tillförd energi'!$B$1:$AI$700,MATCH(AB$1,'Tillförd energi'!$B$1:$AQ$1,0),FALSE)</f>
        <v>0</v>
      </c>
      <c r="AC341">
        <f>VLOOKUP($B341,'Tillförd energi'!$B$1:$AI$700,MATCH(AC$1,'Tillförd energi'!$B$1:$AQ$1,0),FALSE)</f>
        <v>0</v>
      </c>
      <c r="AD341">
        <f>VLOOKUP($B341,'Tillförd energi'!$B$1:$AI$700,MATCH(AD$1,'Tillförd energi'!$B$1:$AQ$1,0),FALSE)</f>
        <v>0</v>
      </c>
      <c r="AE341">
        <f>VLOOKUP($B341,'Tillförd energi'!$B$1:$AI$700,MATCH(AE$1,'Tillförd energi'!$B$1:$AQ$1,0),FALSE)</f>
        <v>0</v>
      </c>
      <c r="AF341">
        <f>VLOOKUP($B341,'Tillförd energi'!$B$1:$AI$700,MATCH(AF$1,'Tillförd energi'!$B$1:$AQ$1,0),FALSE)</f>
        <v>0.17499999999999999</v>
      </c>
      <c r="AG341">
        <f>IFERROR(VLOOKUP(B341,Miljö!$B$1:$AC$550,MATCH("Köpt mängd produktionsspecifik fjärrvärme:",Miljö!$B$1:$AC$1,0),FALSE)/1,0)</f>
        <v>0</v>
      </c>
      <c r="AI341">
        <f t="shared" si="96"/>
        <v>4.282</v>
      </c>
      <c r="AJ341">
        <f t="shared" si="97"/>
        <v>4.282</v>
      </c>
      <c r="AK341">
        <f>IF(ISERROR(1/VLOOKUP($B341,Leveranser!$B$1:$S$500,MATCH("såld värme (gwh)",Leveranser!$B$1:$S$1,0),FALSE)),"",VLOOKUP($B341,Leveranser!$B$1:$S$500,MATCH("såld värme (gwh)",Leveranser!$B$1:$S$1,0),FALSE))</f>
        <v>3.089</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195">
        <f t="shared" si="98"/>
        <v>0.72139187295656237</v>
      </c>
      <c r="AP341" t="str">
        <f>IFERROR(VLOOKUP($B341,Miljövärden!$B$2:$H$550,7,FALSE),"Nej, saknas")</f>
        <v>Ja</v>
      </c>
      <c r="AQ341" t="str">
        <f>IFERROR(VLOOKUP($B341,Miljövärden!$B$2:$H$550,6,FALSE),"Nej, saknas")</f>
        <v>Nej</v>
      </c>
      <c r="AU341">
        <f t="shared" si="99"/>
        <v>0.17499999999999999</v>
      </c>
      <c r="AV341">
        <f t="shared" si="100"/>
        <v>0</v>
      </c>
      <c r="AW341">
        <f t="shared" si="101"/>
        <v>0</v>
      </c>
      <c r="AX341">
        <f t="shared" si="102"/>
        <v>3.3439999999999999</v>
      </c>
      <c r="AZ341">
        <f t="shared" si="103"/>
        <v>3.3439999999999999</v>
      </c>
      <c r="BC341">
        <f t="shared" si="104"/>
        <v>0.76300000000000001</v>
      </c>
      <c r="BD341">
        <f t="shared" si="105"/>
        <v>0</v>
      </c>
      <c r="BE341">
        <f t="shared" si="106"/>
        <v>3.3439999999999999</v>
      </c>
      <c r="BF341">
        <f t="shared" si="107"/>
        <v>0</v>
      </c>
      <c r="BG341">
        <f t="shared" si="108"/>
        <v>0.17499999999999999</v>
      </c>
      <c r="BH341">
        <f t="shared" si="109"/>
        <v>4.282</v>
      </c>
      <c r="BJ341" s="195">
        <f t="shared" si="110"/>
        <v>0.17818776272769735</v>
      </c>
      <c r="BK341" s="195">
        <f t="shared" si="111"/>
        <v>0</v>
      </c>
      <c r="BL341" s="195">
        <f t="shared" si="112"/>
        <v>0.78094348435310601</v>
      </c>
      <c r="BM341" s="195">
        <f t="shared" si="113"/>
        <v>0</v>
      </c>
      <c r="BN341" s="195">
        <f t="shared" si="114"/>
        <v>4.0868752919196637E-2</v>
      </c>
    </row>
    <row r="342" spans="1:66" x14ac:dyDescent="0.25">
      <c r="A342" s="2" t="s">
        <v>510</v>
      </c>
      <c r="B342" s="2" t="s">
        <v>514</v>
      </c>
      <c r="C342">
        <f>VLOOKUP($B342,'Tillförd energi'!$B$1:$AI$700,MATCH(C$1,'Tillförd energi'!$B$1:$AQ$1,0),FALSE)</f>
        <v>0</v>
      </c>
      <c r="D342">
        <f>VLOOKUP($B342,'Tillförd energi'!$B$1:$AI$700,MATCH(D$1,'Tillförd energi'!$B$1:$AQ$1,0),FALSE)</f>
        <v>0.31676599999999999</v>
      </c>
      <c r="E342">
        <f>VLOOKUP($B342,'Tillförd energi'!$B$1:$AI$700,MATCH(E$1,'Tillförd energi'!$B$1:$AQ$1,0),FALSE)</f>
        <v>0</v>
      </c>
      <c r="F342">
        <f>VLOOKUP($B342,'Tillförd energi'!$B$1:$AI$700,MATCH(F$1,'Tillförd energi'!$B$1:$AQ$1,0),FALSE)</f>
        <v>0</v>
      </c>
      <c r="G342">
        <f>VLOOKUP($B342,'Tillförd energi'!$B$1:$AI$700,MATCH(G$1,'Tillförd energi'!$B$1:$AQ$1,0),FALSE)</f>
        <v>0</v>
      </c>
      <c r="H342">
        <f>VLOOKUP($B342,'Tillförd energi'!$B$1:$AI$700,MATCH(H$1,'Tillförd energi'!$B$1:$AQ$1,0),FALSE)</f>
        <v>0</v>
      </c>
      <c r="I342">
        <f>VLOOKUP($B342,'Tillförd energi'!$B$1:$AI$700,MATCH(I$1,'Tillförd energi'!$B$1:$AQ$1,0),FALSE)</f>
        <v>0</v>
      </c>
      <c r="J342">
        <f>VLOOKUP($B342,'Tillförd energi'!$B$1:$AI$700,MATCH(J$1,'Tillförd energi'!$B$1:$AQ$1,0),FALSE)</f>
        <v>0</v>
      </c>
      <c r="K342">
        <v>0</v>
      </c>
      <c r="L342">
        <f>VLOOKUP($B342,'Tillförd energi'!$B$1:$AI$700,MATCH(L$1,'Tillförd energi'!$B$1:$AQ$1,0),FALSE)</f>
        <v>4.4762599999999999</v>
      </c>
      <c r="M342">
        <f>VLOOKUP($B342,'Tillförd energi'!$B$1:$AI$700,MATCH(M$1,'Tillförd energi'!$B$1:$AQ$1,0),FALSE)</f>
        <v>22.3813</v>
      </c>
      <c r="N342">
        <f>VLOOKUP($B342,'Tillförd energi'!$B$1:$AI$700,MATCH(N$1,'Tillförd energi'!$B$1:$AQ$1,0),FALSE)</f>
        <v>27.976600000000001</v>
      </c>
      <c r="O342">
        <f>VLOOKUP($B342,'Tillförd energi'!$B$1:$AI$700,MATCH(O$1,'Tillförd energi'!$B$1:$AQ$1,0),FALSE)</f>
        <v>0</v>
      </c>
      <c r="P342">
        <f>VLOOKUP($B342,'Tillförd energi'!$B$1:$AI$700,MATCH(P$1,'Tillförd energi'!$B$1:$AQ$1,0),FALSE)</f>
        <v>16.786000000000001</v>
      </c>
      <c r="Q342">
        <f>VLOOKUP($B342,'Tillförd energi'!$B$1:$AI$700,MATCH(Q$1,'Tillförd energi'!$B$1:$AQ$1,0),FALSE)</f>
        <v>27.417100000000001</v>
      </c>
      <c r="R342">
        <f>VLOOKUP($B342,'Tillförd energi'!$B$1:$AI$700,MATCH(R$1,'Tillförd energi'!$B$1:$AQ$1,0),FALSE)</f>
        <v>21.614000000000001</v>
      </c>
      <c r="S342">
        <f>VLOOKUP($B342,'Tillförd energi'!$B$1:$AI$700,MATCH(S$1,'Tillförd energi'!$B$1:$AQ$1,0),FALSE)</f>
        <v>0</v>
      </c>
      <c r="T342">
        <f>VLOOKUP($B342,'Tillförd energi'!$B$1:$AI$700,MATCH(T$1,'Tillförd energi'!$B$1:$AQ$1,0),FALSE)</f>
        <v>0</v>
      </c>
      <c r="U342">
        <f>VLOOKUP($B342,'Tillförd energi'!$B$1:$AI$700,MATCH(U$1,'Tillförd energi'!$B$1:$AQ$1,0),FALSE)</f>
        <v>0</v>
      </c>
      <c r="V342">
        <f>VLOOKUP($B342,'Tillförd energi'!$B$1:$AI$700,MATCH(V$1,'Tillförd energi'!$B$1:$AQ$1,0),FALSE)</f>
        <v>0</v>
      </c>
      <c r="W342">
        <f>VLOOKUP($B342,'Tillförd energi'!$B$1:$AI$700,MATCH(W$1,'Tillförd energi'!$B$1:$AQ$1,0),FALSE)</f>
        <v>0</v>
      </c>
      <c r="X342">
        <f>VLOOKUP($B342,'Tillförd energi'!$B$1:$AI$700,MATCH(X$1,'Tillförd energi'!$B$1:$AQ$1,0),FALSE)</f>
        <v>0</v>
      </c>
      <c r="Y342">
        <f>VLOOKUP($B342,'Tillförd energi'!$B$1:$AI$700,MATCH(Y$1,'Tillförd energi'!$B$1:$AQ$1,0),FALSE)</f>
        <v>0</v>
      </c>
      <c r="Z342">
        <f>VLOOKUP($B342,'Tillförd energi'!$B$1:$AI$700,MATCH(Z$1,'Tillförd energi'!$B$1:$AQ$1,0),FALSE)</f>
        <v>0</v>
      </c>
      <c r="AA342">
        <f>VLOOKUP($B342,'Tillförd energi'!$B$1:$AI$700,MATCH(AA$1,'Tillförd energi'!$B$1:$AQ$1,0),FALSE)</f>
        <v>0</v>
      </c>
      <c r="AB342">
        <f>VLOOKUP($B342,'Tillförd energi'!$B$1:$AI$700,MATCH(AB$1,'Tillförd energi'!$B$1:$AQ$1,0),FALSE)</f>
        <v>0</v>
      </c>
      <c r="AC342">
        <f>VLOOKUP($B342,'Tillförd energi'!$B$1:$AI$700,MATCH(AC$1,'Tillförd energi'!$B$1:$AQ$1,0),FALSE)</f>
        <v>22.44</v>
      </c>
      <c r="AD342">
        <f>VLOOKUP($B342,'Tillförd energi'!$B$1:$AI$700,MATCH(AD$1,'Tillförd energi'!$B$1:$AQ$1,0),FALSE)</f>
        <v>0</v>
      </c>
      <c r="AE342">
        <f>VLOOKUP($B342,'Tillförd energi'!$B$1:$AI$700,MATCH(AE$1,'Tillförd energi'!$B$1:$AQ$1,0),FALSE)</f>
        <v>0</v>
      </c>
      <c r="AF342">
        <f>VLOOKUP($B342,'Tillförd energi'!$B$1:$AI$700,MATCH(AF$1,'Tillförd energi'!$B$1:$AQ$1,0),FALSE)</f>
        <v>4.6218700000000004</v>
      </c>
      <c r="AG342">
        <f>IFERROR(VLOOKUP(B342,Miljö!$B$1:$AC$550,MATCH("Köpt mängd produktionsspecifik fjärrvärme:",Miljö!$B$1:$AC$1,0),FALSE)/1,0)</f>
        <v>0</v>
      </c>
      <c r="AI342">
        <f t="shared" si="96"/>
        <v>148.02989600000001</v>
      </c>
      <c r="AJ342">
        <f t="shared" si="97"/>
        <v>148.02989600000001</v>
      </c>
      <c r="AK342">
        <f>IF(ISERROR(1/VLOOKUP($B342,Leveranser!$B$1:$S$500,MATCH("såld värme (gwh)",Leveranser!$B$1:$S$1,0),FALSE)),"",VLOOKUP($B342,Leveranser!$B$1:$S$500,MATCH("såld värme (gwh)",Leveranser!$B$1:$S$1,0),FALSE))</f>
        <v>127.962</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195">
        <f t="shared" si="98"/>
        <v>0.86443349254261448</v>
      </c>
      <c r="AP342" t="str">
        <f>IFERROR(VLOOKUP($B342,Miljövärden!$B$2:$H$550,7,FALSE),"Nej, saknas")</f>
        <v>Ja</v>
      </c>
      <c r="AQ342" t="str">
        <f>IFERROR(VLOOKUP($B342,Miljövärden!$B$2:$H$550,6,FALSE),"Nej, saknas")</f>
        <v>Nej</v>
      </c>
      <c r="AU342">
        <f t="shared" si="99"/>
        <v>4.6218700000000004</v>
      </c>
      <c r="AV342">
        <f t="shared" si="100"/>
        <v>0</v>
      </c>
      <c r="AW342">
        <f t="shared" si="101"/>
        <v>94.561000000000007</v>
      </c>
      <c r="AX342">
        <f t="shared" si="102"/>
        <v>21.614000000000001</v>
      </c>
      <c r="AZ342">
        <f t="shared" si="103"/>
        <v>120.65126000000001</v>
      </c>
      <c r="BC342">
        <f t="shared" si="104"/>
        <v>0.31676599999999999</v>
      </c>
      <c r="BD342">
        <f t="shared" si="105"/>
        <v>0</v>
      </c>
      <c r="BE342">
        <f t="shared" si="106"/>
        <v>116.17500000000001</v>
      </c>
      <c r="BF342">
        <f t="shared" si="107"/>
        <v>26.916260000000001</v>
      </c>
      <c r="BG342">
        <f t="shared" si="108"/>
        <v>4.6218700000000004</v>
      </c>
      <c r="BH342">
        <f t="shared" si="109"/>
        <v>148.02989600000001</v>
      </c>
      <c r="BJ342" s="195">
        <f t="shared" si="110"/>
        <v>2.1398785553426313E-3</v>
      </c>
      <c r="BK342" s="195">
        <f t="shared" si="111"/>
        <v>0</v>
      </c>
      <c r="BL342" s="195">
        <f t="shared" si="112"/>
        <v>0.78480768506383336</v>
      </c>
      <c r="BM342" s="195">
        <f t="shared" si="113"/>
        <v>0.18182989198344096</v>
      </c>
      <c r="BN342" s="195">
        <f t="shared" si="114"/>
        <v>3.1222544397383079E-2</v>
      </c>
    </row>
    <row r="343" spans="1:66" x14ac:dyDescent="0.25">
      <c r="A343" s="2" t="s">
        <v>515</v>
      </c>
      <c r="B343" s="2" t="s">
        <v>516</v>
      </c>
      <c r="C343">
        <f>VLOOKUP($B343,'Tillförd energi'!$B$1:$AI$700,MATCH(C$1,'Tillförd energi'!$B$1:$AQ$1,0),FALSE)</f>
        <v>3.59</v>
      </c>
      <c r="D343">
        <f>VLOOKUP($B343,'Tillförd energi'!$B$1:$AI$700,MATCH(D$1,'Tillförd energi'!$B$1:$AQ$1,0),FALSE)</f>
        <v>17.297999999999998</v>
      </c>
      <c r="E343">
        <f>VLOOKUP($B343,'Tillförd energi'!$B$1:$AI$700,MATCH(E$1,'Tillförd energi'!$B$1:$AQ$1,0),FALSE)</f>
        <v>0</v>
      </c>
      <c r="F343">
        <f>VLOOKUP($B343,'Tillförd energi'!$B$1:$AI$700,MATCH(F$1,'Tillförd energi'!$B$1:$AQ$1,0),FALSE)</f>
        <v>12.356</v>
      </c>
      <c r="G343">
        <f>VLOOKUP($B343,'Tillförd energi'!$B$1:$AI$700,MATCH(G$1,'Tillförd energi'!$B$1:$AQ$1,0),FALSE)</f>
        <v>0</v>
      </c>
      <c r="H343">
        <f>VLOOKUP($B343,'Tillförd energi'!$B$1:$AI$700,MATCH(H$1,'Tillförd energi'!$B$1:$AQ$1,0),FALSE)</f>
        <v>0</v>
      </c>
      <c r="I343">
        <f>VLOOKUP($B343,'Tillförd energi'!$B$1:$AI$700,MATCH(I$1,'Tillförd energi'!$B$1:$AQ$1,0),FALSE)</f>
        <v>204.33</v>
      </c>
      <c r="J343">
        <f>VLOOKUP($B343,'Tillförd energi'!$B$1:$AI$700,MATCH(J$1,'Tillförd energi'!$B$1:$AQ$1,0),FALSE)</f>
        <v>4.4800000000000004</v>
      </c>
      <c r="K343">
        <v>0</v>
      </c>
      <c r="L343">
        <f>VLOOKUP($B343,'Tillförd energi'!$B$1:$AI$700,MATCH(L$1,'Tillförd energi'!$B$1:$AQ$1,0),FALSE)</f>
        <v>384.83499999999998</v>
      </c>
      <c r="M343">
        <f>VLOOKUP($B343,'Tillförd energi'!$B$1:$AI$700,MATCH(M$1,'Tillförd energi'!$B$1:$AQ$1,0),FALSE)</f>
        <v>36.411700000000003</v>
      </c>
      <c r="N343">
        <f>VLOOKUP($B343,'Tillförd energi'!$B$1:$AI$700,MATCH(N$1,'Tillförd energi'!$B$1:$AQ$1,0),FALSE)</f>
        <v>24.685300000000002</v>
      </c>
      <c r="O343">
        <f>VLOOKUP($B343,'Tillförd energi'!$B$1:$AI$700,MATCH(O$1,'Tillförd energi'!$B$1:$AQ$1,0),FALSE)</f>
        <v>74.055999999999997</v>
      </c>
      <c r="P343">
        <f>VLOOKUP($B343,'Tillförd energi'!$B$1:$AI$700,MATCH(P$1,'Tillförd energi'!$B$1:$AQ$1,0),FALSE)</f>
        <v>19.760899999999999</v>
      </c>
      <c r="Q343">
        <f>VLOOKUP($B343,'Tillförd energi'!$B$1:$AI$700,MATCH(Q$1,'Tillförd energi'!$B$1:$AQ$1,0),FALSE)</f>
        <v>0</v>
      </c>
      <c r="R343">
        <f>VLOOKUP($B343,'Tillförd energi'!$B$1:$AI$700,MATCH(R$1,'Tillförd energi'!$B$1:$AQ$1,0),FALSE)</f>
        <v>20.53</v>
      </c>
      <c r="S343">
        <f>VLOOKUP($B343,'Tillförd energi'!$B$1:$AI$700,MATCH(S$1,'Tillförd energi'!$B$1:$AQ$1,0),FALSE)</f>
        <v>0</v>
      </c>
      <c r="T343">
        <f>VLOOKUP($B343,'Tillförd energi'!$B$1:$AI$700,MATCH(T$1,'Tillförd energi'!$B$1:$AQ$1,0),FALSE)</f>
        <v>0</v>
      </c>
      <c r="U343">
        <f>VLOOKUP($B343,'Tillförd energi'!$B$1:$AI$700,MATCH(U$1,'Tillförd energi'!$B$1:$AQ$1,0),FALSE)</f>
        <v>0</v>
      </c>
      <c r="V343">
        <f>VLOOKUP($B343,'Tillförd energi'!$B$1:$AI$700,MATCH(V$1,'Tillförd energi'!$B$1:$AQ$1,0),FALSE)</f>
        <v>31.8</v>
      </c>
      <c r="W343">
        <f>VLOOKUP($B343,'Tillförd energi'!$B$1:$AI$700,MATCH(W$1,'Tillförd energi'!$B$1:$AQ$1,0),FALSE)</f>
        <v>2.21</v>
      </c>
      <c r="X343">
        <f>VLOOKUP($B343,'Tillförd energi'!$B$1:$AI$700,MATCH(X$1,'Tillförd energi'!$B$1:$AQ$1,0),FALSE)</f>
        <v>0</v>
      </c>
      <c r="Y343">
        <f>VLOOKUP($B343,'Tillförd energi'!$B$1:$AI$700,MATCH(Y$1,'Tillförd energi'!$B$1:$AQ$1,0),FALSE)</f>
        <v>15.27</v>
      </c>
      <c r="Z343">
        <f>VLOOKUP($B343,'Tillförd energi'!$B$1:$AI$700,MATCH(Z$1,'Tillförd energi'!$B$1:$AQ$1,0),FALSE)</f>
        <v>0</v>
      </c>
      <c r="AA343">
        <f>VLOOKUP($B343,'Tillförd energi'!$B$1:$AI$700,MATCH(AA$1,'Tillförd energi'!$B$1:$AQ$1,0),FALSE)</f>
        <v>15.83</v>
      </c>
      <c r="AB343">
        <f>VLOOKUP($B343,'Tillförd energi'!$B$1:$AI$700,MATCH(AB$1,'Tillförd energi'!$B$1:$AQ$1,0),FALSE)</f>
        <v>29.41</v>
      </c>
      <c r="AC343">
        <f>VLOOKUP($B343,'Tillförd energi'!$B$1:$AI$700,MATCH(AC$1,'Tillförd energi'!$B$1:$AQ$1,0),FALSE)</f>
        <v>158.30000000000001</v>
      </c>
      <c r="AD343">
        <f>VLOOKUP($B343,'Tillförd energi'!$B$1:$AI$700,MATCH(AD$1,'Tillförd energi'!$B$1:$AQ$1,0),FALSE)</f>
        <v>0</v>
      </c>
      <c r="AE343">
        <f>VLOOKUP($B343,'Tillförd energi'!$B$1:$AI$700,MATCH(AE$1,'Tillförd energi'!$B$1:$AQ$1,0),FALSE)</f>
        <v>0</v>
      </c>
      <c r="AF343">
        <f>VLOOKUP($B343,'Tillförd energi'!$B$1:$AI$700,MATCH(AF$1,'Tillförd energi'!$B$1:$AQ$1,0),FALSE)</f>
        <v>46.529600000000002</v>
      </c>
      <c r="AG343">
        <f>IFERROR(VLOOKUP(B343,Miljö!$B$1:$AC$550,MATCH("Köpt mängd produktionsspecifik fjärrvärme:",Miljö!$B$1:$AC$1,0),FALSE)/1,0)</f>
        <v>0</v>
      </c>
      <c r="AI343">
        <f t="shared" si="96"/>
        <v>1101.6825000000001</v>
      </c>
      <c r="AJ343">
        <f t="shared" si="97"/>
        <v>1101.6825000000001</v>
      </c>
      <c r="AK343">
        <f>IF(ISERROR(1/VLOOKUP($B343,Leveranser!$B$1:$S$500,MATCH("såld värme (gwh)",Leveranser!$B$1:$S$1,0),FALSE)),"",VLOOKUP($B343,Leveranser!$B$1:$S$500,MATCH("såld värme (gwh)",Leveranser!$B$1:$S$1,0),FALSE))</f>
        <v>981</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195">
        <f t="shared" si="98"/>
        <v>0.89045618860243303</v>
      </c>
      <c r="AP343" t="str">
        <f>IFERROR(VLOOKUP($B343,Miljövärden!$B$2:$H$550,7,FALSE),"Nej, saknas")</f>
        <v>Ja</v>
      </c>
      <c r="AQ343" t="str">
        <f>IFERROR(VLOOKUP($B343,Miljövärden!$B$2:$H$550,6,FALSE),"Nej, saknas")</f>
        <v>Ja</v>
      </c>
      <c r="AU343">
        <f t="shared" si="99"/>
        <v>62.3596</v>
      </c>
      <c r="AV343">
        <f t="shared" si="100"/>
        <v>0</v>
      </c>
      <c r="AW343">
        <f t="shared" si="101"/>
        <v>154.91390000000001</v>
      </c>
      <c r="AX343">
        <f t="shared" si="102"/>
        <v>20.53</v>
      </c>
      <c r="AZ343">
        <f t="shared" si="103"/>
        <v>594.2888999999999</v>
      </c>
      <c r="BC343">
        <f t="shared" si="104"/>
        <v>33.244</v>
      </c>
      <c r="BD343">
        <f t="shared" si="105"/>
        <v>15.27</v>
      </c>
      <c r="BE343">
        <f t="shared" si="106"/>
        <v>209.45390000000003</v>
      </c>
      <c r="BF343">
        <f t="shared" si="107"/>
        <v>781.35500000000002</v>
      </c>
      <c r="BG343">
        <f t="shared" si="108"/>
        <v>62.3596</v>
      </c>
      <c r="BH343">
        <f t="shared" si="109"/>
        <v>1101.6825000000001</v>
      </c>
      <c r="BJ343" s="195">
        <f t="shared" si="110"/>
        <v>3.017566313343454E-2</v>
      </c>
      <c r="BK343" s="195">
        <f t="shared" si="111"/>
        <v>1.3860617736961418E-2</v>
      </c>
      <c r="BL343" s="195">
        <f t="shared" si="112"/>
        <v>0.1901218363730022</v>
      </c>
      <c r="BM343" s="195">
        <f t="shared" si="113"/>
        <v>0.7092379156426647</v>
      </c>
      <c r="BN343" s="195">
        <f t="shared" si="114"/>
        <v>5.6603967113937087E-2</v>
      </c>
    </row>
    <row r="344" spans="1:66" x14ac:dyDescent="0.25">
      <c r="A344" s="2" t="s">
        <v>517</v>
      </c>
      <c r="B344" s="2" t="s">
        <v>518</v>
      </c>
      <c r="C344">
        <f>VLOOKUP($B344,'Tillförd energi'!$B$1:$AI$700,MATCH(C$1,'Tillförd energi'!$B$1:$AQ$1,0),FALSE)</f>
        <v>0</v>
      </c>
      <c r="D344">
        <f>VLOOKUP($B344,'Tillförd energi'!$B$1:$AI$700,MATCH(D$1,'Tillförd energi'!$B$1:$AQ$1,0),FALSE)</f>
        <v>0</v>
      </c>
      <c r="E344">
        <f>VLOOKUP($B344,'Tillförd energi'!$B$1:$AI$700,MATCH(E$1,'Tillförd energi'!$B$1:$AQ$1,0),FALSE)</f>
        <v>0</v>
      </c>
      <c r="F344">
        <f>VLOOKUP($B344,'Tillförd energi'!$B$1:$AI$700,MATCH(F$1,'Tillförd energi'!$B$1:$AQ$1,0),FALSE)</f>
        <v>0</v>
      </c>
      <c r="G344">
        <f>VLOOKUP($B344,'Tillförd energi'!$B$1:$AI$700,MATCH(G$1,'Tillförd energi'!$B$1:$AQ$1,0),FALSE)</f>
        <v>0</v>
      </c>
      <c r="H344">
        <f>VLOOKUP($B344,'Tillförd energi'!$B$1:$AI$700,MATCH(H$1,'Tillförd energi'!$B$1:$AQ$1,0),FALSE)</f>
        <v>0</v>
      </c>
      <c r="I344">
        <f>VLOOKUP($B344,'Tillförd energi'!$B$1:$AI$700,MATCH(I$1,'Tillförd energi'!$B$1:$AQ$1,0),FALSE)</f>
        <v>0</v>
      </c>
      <c r="J344">
        <f>VLOOKUP($B344,'Tillförd energi'!$B$1:$AI$700,MATCH(J$1,'Tillförd energi'!$B$1:$AQ$1,0),FALSE)</f>
        <v>0</v>
      </c>
      <c r="K344">
        <v>0</v>
      </c>
      <c r="L344">
        <f>VLOOKUP($B344,'Tillförd energi'!$B$1:$AI$700,MATCH(L$1,'Tillförd energi'!$B$1:$AQ$1,0),FALSE)</f>
        <v>0</v>
      </c>
      <c r="M344">
        <f>VLOOKUP($B344,'Tillförd energi'!$B$1:$AI$700,MATCH(M$1,'Tillförd energi'!$B$1:$AQ$1,0),FALSE)</f>
        <v>0</v>
      </c>
      <c r="N344">
        <f>VLOOKUP($B344,'Tillförd energi'!$B$1:$AI$700,MATCH(N$1,'Tillförd energi'!$B$1:$AQ$1,0),FALSE)</f>
        <v>0</v>
      </c>
      <c r="O344">
        <f>VLOOKUP($B344,'Tillförd energi'!$B$1:$AI$700,MATCH(O$1,'Tillförd energi'!$B$1:$AQ$1,0),FALSE)</f>
        <v>0</v>
      </c>
      <c r="P344">
        <f>VLOOKUP($B344,'Tillförd energi'!$B$1:$AI$700,MATCH(P$1,'Tillförd energi'!$B$1:$AQ$1,0),FALSE)</f>
        <v>0</v>
      </c>
      <c r="Q344">
        <f>VLOOKUP($B344,'Tillförd energi'!$B$1:$AI$700,MATCH(Q$1,'Tillförd energi'!$B$1:$AQ$1,0),FALSE)</f>
        <v>0</v>
      </c>
      <c r="R344">
        <f>VLOOKUP($B344,'Tillförd energi'!$B$1:$AI$700,MATCH(R$1,'Tillförd energi'!$B$1:$AQ$1,0),FALSE)</f>
        <v>0</v>
      </c>
      <c r="S344">
        <f>VLOOKUP($B344,'Tillförd energi'!$B$1:$AI$700,MATCH(S$1,'Tillförd energi'!$B$1:$AQ$1,0),FALSE)</f>
        <v>0</v>
      </c>
      <c r="T344">
        <f>VLOOKUP($B344,'Tillförd energi'!$B$1:$AI$700,MATCH(T$1,'Tillförd energi'!$B$1:$AQ$1,0),FALSE)</f>
        <v>0</v>
      </c>
      <c r="U344">
        <f>VLOOKUP($B344,'Tillförd energi'!$B$1:$AI$700,MATCH(U$1,'Tillförd energi'!$B$1:$AQ$1,0),FALSE)</f>
        <v>0</v>
      </c>
      <c r="V344">
        <f>VLOOKUP($B344,'Tillförd energi'!$B$1:$AI$700,MATCH(V$1,'Tillförd energi'!$B$1:$AQ$1,0),FALSE)</f>
        <v>0</v>
      </c>
      <c r="W344">
        <f>VLOOKUP($B344,'Tillförd energi'!$B$1:$AI$700,MATCH(W$1,'Tillförd energi'!$B$1:$AQ$1,0),FALSE)</f>
        <v>0</v>
      </c>
      <c r="X344">
        <f>VLOOKUP($B344,'Tillförd energi'!$B$1:$AI$700,MATCH(X$1,'Tillförd energi'!$B$1:$AQ$1,0),FALSE)</f>
        <v>0</v>
      </c>
      <c r="Y344">
        <f>VLOOKUP($B344,'Tillförd energi'!$B$1:$AI$700,MATCH(Y$1,'Tillförd energi'!$B$1:$AQ$1,0),FALSE)</f>
        <v>0</v>
      </c>
      <c r="Z344">
        <f>VLOOKUP($B344,'Tillförd energi'!$B$1:$AI$700,MATCH(Z$1,'Tillförd energi'!$B$1:$AQ$1,0),FALSE)</f>
        <v>0</v>
      </c>
      <c r="AA344">
        <f>VLOOKUP($B344,'Tillförd energi'!$B$1:$AI$700,MATCH(AA$1,'Tillförd energi'!$B$1:$AQ$1,0),FALSE)</f>
        <v>0</v>
      </c>
      <c r="AB344">
        <f>VLOOKUP($B344,'Tillförd energi'!$B$1:$AI$700,MATCH(AB$1,'Tillförd energi'!$B$1:$AQ$1,0),FALSE)</f>
        <v>0</v>
      </c>
      <c r="AC344">
        <f>VLOOKUP($B344,'Tillförd energi'!$B$1:$AI$700,MATCH(AC$1,'Tillförd energi'!$B$1:$AQ$1,0),FALSE)</f>
        <v>0</v>
      </c>
      <c r="AD344">
        <f>VLOOKUP($B344,'Tillförd energi'!$B$1:$AI$700,MATCH(AD$1,'Tillförd energi'!$B$1:$AQ$1,0),FALSE)</f>
        <v>0</v>
      </c>
      <c r="AE344">
        <f>VLOOKUP($B344,'Tillförd energi'!$B$1:$AI$700,MATCH(AE$1,'Tillförd energi'!$B$1:$AQ$1,0),FALSE)</f>
        <v>0</v>
      </c>
      <c r="AF344">
        <f>VLOOKUP($B344,'Tillförd energi'!$B$1:$AI$700,MATCH(AF$1,'Tillförd energi'!$B$1:$AQ$1,0),FALSE)</f>
        <v>0</v>
      </c>
      <c r="AG344">
        <f>IFERROR(VLOOKUP(B344,Miljö!$B$1:$AC$550,MATCH("Köpt mängd produktionsspecifik fjärrvärme:",Miljö!$B$1:$AC$1,0),FALSE)/1,0)</f>
        <v>0</v>
      </c>
      <c r="AI344">
        <f t="shared" si="96"/>
        <v>0</v>
      </c>
      <c r="AJ344">
        <f t="shared" si="97"/>
        <v>0</v>
      </c>
      <c r="AK344" t="str">
        <f>IF(ISERROR(1/VLOOKUP($B344,Leveranser!$B$1:$S$500,MATCH("såld värme (gwh)",Leveranser!$B$1:$S$1,0),FALSE)),"",VLOOKUP($B344,Leveranser!$B$1:$S$500,MATCH("såld värme (gwh)",Leveranser!$B$1:$S$1,0),FALSE))</f>
        <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195" t="str">
        <f t="shared" si="98"/>
        <v/>
      </c>
      <c r="AP344" t="str">
        <f>IFERROR(VLOOKUP($B344,Miljövärden!$B$2:$H$550,7,FALSE),"Nej, saknas")</f>
        <v>Nej</v>
      </c>
      <c r="AQ344" t="str">
        <f>IFERROR(VLOOKUP($B344,Miljövärden!$B$2:$H$550,6,FALSE),"Nej, saknas")</f>
        <v>Nej</v>
      </c>
      <c r="AU344">
        <f t="shared" si="99"/>
        <v>0</v>
      </c>
      <c r="AV344">
        <f t="shared" si="100"/>
        <v>0</v>
      </c>
      <c r="AW344">
        <f t="shared" si="101"/>
        <v>0</v>
      </c>
      <c r="AX344">
        <f t="shared" si="102"/>
        <v>0</v>
      </c>
      <c r="AZ344">
        <f t="shared" si="103"/>
        <v>0</v>
      </c>
      <c r="BC344">
        <f t="shared" si="104"/>
        <v>0</v>
      </c>
      <c r="BD344">
        <f t="shared" si="105"/>
        <v>0</v>
      </c>
      <c r="BE344">
        <f t="shared" si="106"/>
        <v>0</v>
      </c>
      <c r="BF344">
        <f t="shared" si="107"/>
        <v>0</v>
      </c>
      <c r="BG344">
        <f t="shared" si="108"/>
        <v>0</v>
      </c>
      <c r="BH344">
        <f t="shared" si="109"/>
        <v>0</v>
      </c>
      <c r="BJ344" s="195" t="e">
        <f t="shared" si="110"/>
        <v>#DIV/0!</v>
      </c>
      <c r="BK344" s="195" t="e">
        <f t="shared" si="111"/>
        <v>#DIV/0!</v>
      </c>
      <c r="BL344" s="195" t="e">
        <f t="shared" si="112"/>
        <v>#DIV/0!</v>
      </c>
      <c r="BM344" s="195" t="e">
        <f t="shared" si="113"/>
        <v>#DIV/0!</v>
      </c>
      <c r="BN344" s="195" t="e">
        <f t="shared" si="114"/>
        <v>#DIV/0!</v>
      </c>
    </row>
    <row r="345" spans="1:66" x14ac:dyDescent="0.25">
      <c r="A345" s="2" t="s">
        <v>521</v>
      </c>
      <c r="B345" s="2" t="s">
        <v>522</v>
      </c>
      <c r="C345">
        <f>VLOOKUP($B345,'Tillförd energi'!$B$1:$AI$700,MATCH(C$1,'Tillförd energi'!$B$1:$AQ$1,0),FALSE)</f>
        <v>0</v>
      </c>
      <c r="D345">
        <f>VLOOKUP($B345,'Tillförd energi'!$B$1:$AI$700,MATCH(D$1,'Tillförd energi'!$B$1:$AQ$1,0),FALSE)</f>
        <v>0</v>
      </c>
      <c r="E345">
        <f>VLOOKUP($B345,'Tillförd energi'!$B$1:$AI$700,MATCH(E$1,'Tillförd energi'!$B$1:$AQ$1,0),FALSE)</f>
        <v>0</v>
      </c>
      <c r="F345">
        <f>VLOOKUP($B345,'Tillförd energi'!$B$1:$AI$700,MATCH(F$1,'Tillförd energi'!$B$1:$AQ$1,0),FALSE)</f>
        <v>0</v>
      </c>
      <c r="G345">
        <f>VLOOKUP($B345,'Tillförd energi'!$B$1:$AI$700,MATCH(G$1,'Tillförd energi'!$B$1:$AQ$1,0),FALSE)</f>
        <v>0</v>
      </c>
      <c r="H345">
        <f>VLOOKUP($B345,'Tillförd energi'!$B$1:$AI$700,MATCH(H$1,'Tillförd energi'!$B$1:$AQ$1,0),FALSE)</f>
        <v>0</v>
      </c>
      <c r="I345">
        <f>VLOOKUP($B345,'Tillförd energi'!$B$1:$AI$700,MATCH(I$1,'Tillförd energi'!$B$1:$AQ$1,0),FALSE)</f>
        <v>0</v>
      </c>
      <c r="J345">
        <f>VLOOKUP($B345,'Tillförd energi'!$B$1:$AI$700,MATCH(J$1,'Tillförd energi'!$B$1:$AQ$1,0),FALSE)</f>
        <v>0</v>
      </c>
      <c r="K345">
        <v>0</v>
      </c>
      <c r="L345">
        <f>VLOOKUP($B345,'Tillförd energi'!$B$1:$AI$700,MATCH(L$1,'Tillförd energi'!$B$1:$AQ$1,0),FALSE)</f>
        <v>0</v>
      </c>
      <c r="M345">
        <f>VLOOKUP($B345,'Tillförd energi'!$B$1:$AI$700,MATCH(M$1,'Tillförd energi'!$B$1:$AQ$1,0),FALSE)</f>
        <v>0</v>
      </c>
      <c r="N345">
        <f>VLOOKUP($B345,'Tillförd energi'!$B$1:$AI$700,MATCH(N$1,'Tillförd energi'!$B$1:$AQ$1,0),FALSE)</f>
        <v>15.8</v>
      </c>
      <c r="O345">
        <f>VLOOKUP($B345,'Tillförd energi'!$B$1:$AI$700,MATCH(O$1,'Tillförd energi'!$B$1:$AQ$1,0),FALSE)</f>
        <v>0</v>
      </c>
      <c r="P345">
        <f>VLOOKUP($B345,'Tillförd energi'!$B$1:$AI$700,MATCH(P$1,'Tillförd energi'!$B$1:$AQ$1,0),FALSE)</f>
        <v>1.1000000000000001</v>
      </c>
      <c r="Q345">
        <f>VLOOKUP($B345,'Tillförd energi'!$B$1:$AI$700,MATCH(Q$1,'Tillförd energi'!$B$1:$AQ$1,0),FALSE)</f>
        <v>0</v>
      </c>
      <c r="R345">
        <f>VLOOKUP($B345,'Tillförd energi'!$B$1:$AI$700,MATCH(R$1,'Tillförd energi'!$B$1:$AQ$1,0),FALSE)</f>
        <v>0</v>
      </c>
      <c r="S345">
        <f>VLOOKUP($B345,'Tillförd energi'!$B$1:$AI$700,MATCH(S$1,'Tillförd energi'!$B$1:$AQ$1,0),FALSE)</f>
        <v>0</v>
      </c>
      <c r="T345">
        <f>VLOOKUP($B345,'Tillförd energi'!$B$1:$AI$700,MATCH(T$1,'Tillförd energi'!$B$1:$AQ$1,0),FALSE)</f>
        <v>0</v>
      </c>
      <c r="U345">
        <f>VLOOKUP($B345,'Tillförd energi'!$B$1:$AI$700,MATCH(U$1,'Tillförd energi'!$B$1:$AQ$1,0),FALSE)</f>
        <v>0</v>
      </c>
      <c r="V345">
        <f>VLOOKUP($B345,'Tillförd energi'!$B$1:$AI$700,MATCH(V$1,'Tillförd energi'!$B$1:$AQ$1,0),FALSE)</f>
        <v>0</v>
      </c>
      <c r="W345">
        <f>VLOOKUP($B345,'Tillförd energi'!$B$1:$AI$700,MATCH(W$1,'Tillförd energi'!$B$1:$AQ$1,0),FALSE)</f>
        <v>1.3</v>
      </c>
      <c r="X345">
        <f>VLOOKUP($B345,'Tillförd energi'!$B$1:$AI$700,MATCH(X$1,'Tillförd energi'!$B$1:$AQ$1,0),FALSE)</f>
        <v>0</v>
      </c>
      <c r="Y345">
        <f>VLOOKUP($B345,'Tillförd energi'!$B$1:$AI$700,MATCH(Y$1,'Tillförd energi'!$B$1:$AQ$1,0),FALSE)</f>
        <v>0</v>
      </c>
      <c r="Z345">
        <f>VLOOKUP($B345,'Tillförd energi'!$B$1:$AI$700,MATCH(Z$1,'Tillförd energi'!$B$1:$AQ$1,0),FALSE)</f>
        <v>0</v>
      </c>
      <c r="AA345">
        <f>VLOOKUP($B345,'Tillförd energi'!$B$1:$AI$700,MATCH(AA$1,'Tillförd energi'!$B$1:$AQ$1,0),FALSE)</f>
        <v>0</v>
      </c>
      <c r="AB345">
        <f>VLOOKUP($B345,'Tillförd energi'!$B$1:$AI$700,MATCH(AB$1,'Tillförd energi'!$B$1:$AQ$1,0),FALSE)</f>
        <v>0</v>
      </c>
      <c r="AC345">
        <f>VLOOKUP($B345,'Tillförd energi'!$B$1:$AI$700,MATCH(AC$1,'Tillförd energi'!$B$1:$AQ$1,0),FALSE)</f>
        <v>0</v>
      </c>
      <c r="AD345">
        <f>VLOOKUP($B345,'Tillförd energi'!$B$1:$AI$700,MATCH(AD$1,'Tillförd energi'!$B$1:$AQ$1,0),FALSE)</f>
        <v>0</v>
      </c>
      <c r="AE345">
        <f>VLOOKUP($B345,'Tillförd energi'!$B$1:$AI$700,MATCH(AE$1,'Tillförd energi'!$B$1:$AQ$1,0),FALSE)</f>
        <v>0</v>
      </c>
      <c r="AF345">
        <f>VLOOKUP($B345,'Tillförd energi'!$B$1:$AI$700,MATCH(AF$1,'Tillförd energi'!$B$1:$AQ$1,0),FALSE)</f>
        <v>0.32600000000000001</v>
      </c>
      <c r="AG345">
        <f>IFERROR(VLOOKUP(B345,Miljö!$B$1:$AC$550,MATCH("Köpt mängd produktionsspecifik fjärrvärme:",Miljö!$B$1:$AC$1,0),FALSE)/1,0)</f>
        <v>0</v>
      </c>
      <c r="AI345">
        <f t="shared" si="96"/>
        <v>18.526000000000003</v>
      </c>
      <c r="AJ345">
        <f t="shared" si="97"/>
        <v>18.526000000000003</v>
      </c>
      <c r="AK345">
        <f>IF(ISERROR(1/VLOOKUP($B345,Leveranser!$B$1:$S$500,MATCH("såld värme (gwh)",Leveranser!$B$1:$S$1,0),FALSE)),"",VLOOKUP($B345,Leveranser!$B$1:$S$500,MATCH("såld värme (gwh)",Leveranser!$B$1:$S$1,0),FALSE))</f>
        <v>11.3</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195">
        <f t="shared" si="98"/>
        <v>0.60995357875418321</v>
      </c>
      <c r="AP345" t="str">
        <f>IFERROR(VLOOKUP($B345,Miljövärden!$B$2:$H$550,7,FALSE),"Nej, saknas")</f>
        <v>Ja</v>
      </c>
      <c r="AQ345" t="str">
        <f>IFERROR(VLOOKUP($B345,Miljövärden!$B$2:$H$550,6,FALSE),"Nej, saknas")</f>
        <v>Ja</v>
      </c>
      <c r="AU345">
        <f t="shared" si="99"/>
        <v>0.32600000000000001</v>
      </c>
      <c r="AV345">
        <f t="shared" si="100"/>
        <v>0</v>
      </c>
      <c r="AW345">
        <f t="shared" si="101"/>
        <v>16.900000000000002</v>
      </c>
      <c r="AX345">
        <f t="shared" si="102"/>
        <v>0</v>
      </c>
      <c r="AZ345">
        <f t="shared" si="103"/>
        <v>18.200000000000003</v>
      </c>
      <c r="BC345">
        <f t="shared" si="104"/>
        <v>0</v>
      </c>
      <c r="BD345">
        <f t="shared" si="105"/>
        <v>0</v>
      </c>
      <c r="BE345">
        <f t="shared" si="106"/>
        <v>18.200000000000003</v>
      </c>
      <c r="BF345">
        <f t="shared" si="107"/>
        <v>0</v>
      </c>
      <c r="BG345">
        <f t="shared" si="108"/>
        <v>0.32600000000000001</v>
      </c>
      <c r="BH345">
        <f t="shared" si="109"/>
        <v>18.526000000000003</v>
      </c>
      <c r="BJ345" s="195">
        <f t="shared" si="110"/>
        <v>0</v>
      </c>
      <c r="BK345" s="195">
        <f t="shared" si="111"/>
        <v>0</v>
      </c>
      <c r="BL345" s="195">
        <f t="shared" si="112"/>
        <v>0.98240310914390583</v>
      </c>
      <c r="BM345" s="195">
        <f t="shared" si="113"/>
        <v>0</v>
      </c>
      <c r="BN345" s="195">
        <f t="shared" si="114"/>
        <v>1.7596890856094137E-2</v>
      </c>
    </row>
    <row r="346" spans="1:66" x14ac:dyDescent="0.25">
      <c r="A346" s="2" t="s">
        <v>521</v>
      </c>
      <c r="B346" s="2" t="s">
        <v>523</v>
      </c>
      <c r="C346">
        <f>VLOOKUP($B346,'Tillförd energi'!$B$1:$AI$700,MATCH(C$1,'Tillförd energi'!$B$1:$AQ$1,0),FALSE)</f>
        <v>0</v>
      </c>
      <c r="D346">
        <f>VLOOKUP($B346,'Tillförd energi'!$B$1:$AI$700,MATCH(D$1,'Tillförd energi'!$B$1:$AQ$1,0),FALSE)</f>
        <v>0.16789000000000001</v>
      </c>
      <c r="E346">
        <f>VLOOKUP($B346,'Tillförd energi'!$B$1:$AI$700,MATCH(E$1,'Tillförd energi'!$B$1:$AQ$1,0),FALSE)</f>
        <v>0</v>
      </c>
      <c r="F346">
        <f>VLOOKUP($B346,'Tillförd energi'!$B$1:$AI$700,MATCH(F$1,'Tillförd energi'!$B$1:$AQ$1,0),FALSE)</f>
        <v>1.8</v>
      </c>
      <c r="G346">
        <f>VLOOKUP($B346,'Tillförd energi'!$B$1:$AI$700,MATCH(G$1,'Tillförd energi'!$B$1:$AQ$1,0),FALSE)</f>
        <v>0</v>
      </c>
      <c r="H346">
        <f>VLOOKUP($B346,'Tillförd energi'!$B$1:$AI$700,MATCH(H$1,'Tillförd energi'!$B$1:$AQ$1,0),FALSE)</f>
        <v>0</v>
      </c>
      <c r="I346">
        <f>VLOOKUP($B346,'Tillförd energi'!$B$1:$AI$700,MATCH(I$1,'Tillförd energi'!$B$1:$AQ$1,0),FALSE)</f>
        <v>0</v>
      </c>
      <c r="J346">
        <f>VLOOKUP($B346,'Tillförd energi'!$B$1:$AI$700,MATCH(J$1,'Tillförd energi'!$B$1:$AQ$1,0),FALSE)</f>
        <v>0</v>
      </c>
      <c r="K346">
        <v>0</v>
      </c>
      <c r="L346">
        <f>VLOOKUP($B346,'Tillförd energi'!$B$1:$AI$700,MATCH(L$1,'Tillförd energi'!$B$1:$AQ$1,0),FALSE)</f>
        <v>126.4</v>
      </c>
      <c r="M346">
        <f>VLOOKUP($B346,'Tillförd energi'!$B$1:$AI$700,MATCH(M$1,'Tillförd energi'!$B$1:$AQ$1,0),FALSE)</f>
        <v>0</v>
      </c>
      <c r="N346">
        <f>VLOOKUP($B346,'Tillförd energi'!$B$1:$AI$700,MATCH(N$1,'Tillförd energi'!$B$1:$AQ$1,0),FALSE)</f>
        <v>37.956299999999999</v>
      </c>
      <c r="O346">
        <f>VLOOKUP($B346,'Tillförd energi'!$B$1:$AI$700,MATCH(O$1,'Tillförd energi'!$B$1:$AQ$1,0),FALSE)</f>
        <v>0</v>
      </c>
      <c r="P346">
        <f>VLOOKUP($B346,'Tillförd energi'!$B$1:$AI$700,MATCH(P$1,'Tillförd energi'!$B$1:$AQ$1,0),FALSE)</f>
        <v>0</v>
      </c>
      <c r="Q346">
        <f>VLOOKUP($B346,'Tillförd energi'!$B$1:$AI$700,MATCH(Q$1,'Tillförd energi'!$B$1:$AQ$1,0),FALSE)</f>
        <v>0</v>
      </c>
      <c r="R346">
        <f>VLOOKUP($B346,'Tillförd energi'!$B$1:$AI$700,MATCH(R$1,'Tillförd energi'!$B$1:$AQ$1,0),FALSE)</f>
        <v>16.3</v>
      </c>
      <c r="S346">
        <f>VLOOKUP($B346,'Tillförd energi'!$B$1:$AI$700,MATCH(S$1,'Tillförd energi'!$B$1:$AQ$1,0),FALSE)</f>
        <v>0</v>
      </c>
      <c r="T346">
        <f>VLOOKUP($B346,'Tillförd energi'!$B$1:$AI$700,MATCH(T$1,'Tillförd energi'!$B$1:$AQ$1,0),FALSE)</f>
        <v>0</v>
      </c>
      <c r="U346">
        <f>VLOOKUP($B346,'Tillförd energi'!$B$1:$AI$700,MATCH(U$1,'Tillförd energi'!$B$1:$AQ$1,0),FALSE)</f>
        <v>0</v>
      </c>
      <c r="V346">
        <f>VLOOKUP($B346,'Tillförd energi'!$B$1:$AI$700,MATCH(V$1,'Tillförd energi'!$B$1:$AQ$1,0),FALSE)</f>
        <v>0</v>
      </c>
      <c r="W346">
        <f>VLOOKUP($B346,'Tillförd energi'!$B$1:$AI$700,MATCH(W$1,'Tillförd energi'!$B$1:$AQ$1,0),FALSE)</f>
        <v>0</v>
      </c>
      <c r="X346">
        <f>VLOOKUP($B346,'Tillförd energi'!$B$1:$AI$700,MATCH(X$1,'Tillförd energi'!$B$1:$AQ$1,0),FALSE)</f>
        <v>0</v>
      </c>
      <c r="Y346">
        <f>VLOOKUP($B346,'Tillförd energi'!$B$1:$AI$700,MATCH(Y$1,'Tillförd energi'!$B$1:$AQ$1,0),FALSE)</f>
        <v>0</v>
      </c>
      <c r="Z346">
        <f>VLOOKUP($B346,'Tillförd energi'!$B$1:$AI$700,MATCH(Z$1,'Tillförd energi'!$B$1:$AQ$1,0),FALSE)</f>
        <v>0</v>
      </c>
      <c r="AA346">
        <f>VLOOKUP($B346,'Tillförd energi'!$B$1:$AI$700,MATCH(AA$1,'Tillförd energi'!$B$1:$AQ$1,0),FALSE)</f>
        <v>0</v>
      </c>
      <c r="AB346">
        <f>VLOOKUP($B346,'Tillförd energi'!$B$1:$AI$700,MATCH(AB$1,'Tillförd energi'!$B$1:$AQ$1,0),FALSE)</f>
        <v>0</v>
      </c>
      <c r="AC346">
        <f>VLOOKUP($B346,'Tillförd energi'!$B$1:$AI$700,MATCH(AC$1,'Tillförd energi'!$B$1:$AQ$1,0),FALSE)</f>
        <v>12.2</v>
      </c>
      <c r="AD346">
        <f>VLOOKUP($B346,'Tillförd energi'!$B$1:$AI$700,MATCH(AD$1,'Tillförd energi'!$B$1:$AQ$1,0),FALSE)</f>
        <v>0</v>
      </c>
      <c r="AE346">
        <f>VLOOKUP($B346,'Tillförd energi'!$B$1:$AI$700,MATCH(AE$1,'Tillförd energi'!$B$1:$AQ$1,0),FALSE)</f>
        <v>0</v>
      </c>
      <c r="AF346">
        <f>VLOOKUP($B346,'Tillförd energi'!$B$1:$AI$700,MATCH(AF$1,'Tillförd energi'!$B$1:$AQ$1,0),FALSE)</f>
        <v>5.5558699999999996</v>
      </c>
      <c r="AG346">
        <f>IFERROR(VLOOKUP(B346,Miljö!$B$1:$AC$550,MATCH("Köpt mängd produktionsspecifik fjärrvärme:",Miljö!$B$1:$AC$1,0),FALSE)/1,0)</f>
        <v>0</v>
      </c>
      <c r="AI346">
        <f t="shared" si="96"/>
        <v>200.38006000000001</v>
      </c>
      <c r="AJ346">
        <f t="shared" si="97"/>
        <v>200.38006000000001</v>
      </c>
      <c r="AK346">
        <f>IF(ISERROR(1/VLOOKUP($B346,Leveranser!$B$1:$S$500,MATCH("såld värme (gwh)",Leveranser!$B$1:$S$1,0),FALSE)),"",VLOOKUP($B346,Leveranser!$B$1:$S$500,MATCH("såld värme (gwh)",Leveranser!$B$1:$S$1,0),FALSE))</f>
        <v>175.6</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195">
        <f t="shared" si="98"/>
        <v>0.87633470116737155</v>
      </c>
      <c r="AP346" t="str">
        <f>IFERROR(VLOOKUP($B346,Miljövärden!$B$2:$H$550,7,FALSE),"Nej, saknas")</f>
        <v>Ja</v>
      </c>
      <c r="AQ346" t="str">
        <f>IFERROR(VLOOKUP($B346,Miljövärden!$B$2:$H$550,6,FALSE),"Nej, saknas")</f>
        <v>Ja</v>
      </c>
      <c r="AU346">
        <f t="shared" si="99"/>
        <v>5.5558699999999996</v>
      </c>
      <c r="AV346">
        <f t="shared" si="100"/>
        <v>0</v>
      </c>
      <c r="AW346">
        <f t="shared" si="101"/>
        <v>37.956299999999999</v>
      </c>
      <c r="AX346">
        <f t="shared" si="102"/>
        <v>16.3</v>
      </c>
      <c r="AZ346">
        <f t="shared" si="103"/>
        <v>180.65630000000002</v>
      </c>
      <c r="BC346">
        <f t="shared" si="104"/>
        <v>1.9678900000000001</v>
      </c>
      <c r="BD346">
        <f t="shared" si="105"/>
        <v>0</v>
      </c>
      <c r="BE346">
        <f t="shared" si="106"/>
        <v>54.256299999999996</v>
      </c>
      <c r="BF346">
        <f t="shared" si="107"/>
        <v>138.6</v>
      </c>
      <c r="BG346">
        <f t="shared" si="108"/>
        <v>5.5558699999999996</v>
      </c>
      <c r="BH346">
        <f t="shared" si="109"/>
        <v>200.38005999999999</v>
      </c>
      <c r="BJ346" s="195">
        <f t="shared" si="110"/>
        <v>9.8207875574046651E-3</v>
      </c>
      <c r="BK346" s="195">
        <f t="shared" si="111"/>
        <v>0</v>
      </c>
      <c r="BL346" s="195">
        <f t="shared" si="112"/>
        <v>0.27076696154297986</v>
      </c>
      <c r="BM346" s="195">
        <f t="shared" si="113"/>
        <v>0.69168558987356332</v>
      </c>
      <c r="BN346" s="195">
        <f t="shared" si="114"/>
        <v>2.7726661026052195E-2</v>
      </c>
    </row>
    <row r="347" spans="1:66" x14ac:dyDescent="0.25">
      <c r="A347" s="2" t="s">
        <v>521</v>
      </c>
      <c r="B347" s="2" t="s">
        <v>524</v>
      </c>
      <c r="C347">
        <f>VLOOKUP($B347,'Tillförd energi'!$B$1:$AI$700,MATCH(C$1,'Tillförd energi'!$B$1:$AQ$1,0),FALSE)</f>
        <v>0</v>
      </c>
      <c r="D347">
        <f>VLOOKUP($B347,'Tillförd energi'!$B$1:$AI$700,MATCH(D$1,'Tillförd energi'!$B$1:$AQ$1,0),FALSE)</f>
        <v>1.08</v>
      </c>
      <c r="E347">
        <f>VLOOKUP($B347,'Tillförd energi'!$B$1:$AI$700,MATCH(E$1,'Tillförd energi'!$B$1:$AQ$1,0),FALSE)</f>
        <v>0</v>
      </c>
      <c r="F347">
        <f>VLOOKUP($B347,'Tillförd energi'!$B$1:$AI$700,MATCH(F$1,'Tillförd energi'!$B$1:$AQ$1,0),FALSE)</f>
        <v>0</v>
      </c>
      <c r="G347">
        <f>VLOOKUP($B347,'Tillförd energi'!$B$1:$AI$700,MATCH(G$1,'Tillförd energi'!$B$1:$AQ$1,0),FALSE)</f>
        <v>0</v>
      </c>
      <c r="H347">
        <f>VLOOKUP($B347,'Tillförd energi'!$B$1:$AI$700,MATCH(H$1,'Tillförd energi'!$B$1:$AQ$1,0),FALSE)</f>
        <v>0</v>
      </c>
      <c r="I347">
        <f>VLOOKUP($B347,'Tillförd energi'!$B$1:$AI$700,MATCH(I$1,'Tillförd energi'!$B$1:$AQ$1,0),FALSE)</f>
        <v>0</v>
      </c>
      <c r="J347">
        <f>VLOOKUP($B347,'Tillförd energi'!$B$1:$AI$700,MATCH(J$1,'Tillförd energi'!$B$1:$AQ$1,0),FALSE)</f>
        <v>0</v>
      </c>
      <c r="K347">
        <v>0</v>
      </c>
      <c r="L347">
        <f>VLOOKUP($B347,'Tillförd energi'!$B$1:$AI$700,MATCH(L$1,'Tillförd energi'!$B$1:$AQ$1,0),FALSE)</f>
        <v>0</v>
      </c>
      <c r="M347">
        <f>VLOOKUP($B347,'Tillförd energi'!$B$1:$AI$700,MATCH(M$1,'Tillförd energi'!$B$1:$AQ$1,0),FALSE)</f>
        <v>0</v>
      </c>
      <c r="N347">
        <f>VLOOKUP($B347,'Tillförd energi'!$B$1:$AI$700,MATCH(N$1,'Tillförd energi'!$B$1:$AQ$1,0),FALSE)</f>
        <v>0.66</v>
      </c>
      <c r="O347">
        <f>VLOOKUP($B347,'Tillförd energi'!$B$1:$AI$700,MATCH(O$1,'Tillförd energi'!$B$1:$AQ$1,0),FALSE)</f>
        <v>0</v>
      </c>
      <c r="P347">
        <f>VLOOKUP($B347,'Tillförd energi'!$B$1:$AI$700,MATCH(P$1,'Tillförd energi'!$B$1:$AQ$1,0),FALSE)</f>
        <v>0</v>
      </c>
      <c r="Q347">
        <f>VLOOKUP($B347,'Tillförd energi'!$B$1:$AI$700,MATCH(Q$1,'Tillförd energi'!$B$1:$AQ$1,0),FALSE)</f>
        <v>23.764700000000001</v>
      </c>
      <c r="R347">
        <f>VLOOKUP($B347,'Tillförd energi'!$B$1:$AI$700,MATCH(R$1,'Tillförd energi'!$B$1:$AQ$1,0),FALSE)</f>
        <v>0</v>
      </c>
      <c r="S347">
        <f>VLOOKUP($B347,'Tillförd energi'!$B$1:$AI$700,MATCH(S$1,'Tillförd energi'!$B$1:$AQ$1,0),FALSE)</f>
        <v>0</v>
      </c>
      <c r="T347">
        <f>VLOOKUP($B347,'Tillförd energi'!$B$1:$AI$700,MATCH(T$1,'Tillförd energi'!$B$1:$AQ$1,0),FALSE)</f>
        <v>0</v>
      </c>
      <c r="U347">
        <f>VLOOKUP($B347,'Tillförd energi'!$B$1:$AI$700,MATCH(U$1,'Tillförd energi'!$B$1:$AQ$1,0),FALSE)</f>
        <v>0</v>
      </c>
      <c r="V347">
        <f>VLOOKUP($B347,'Tillförd energi'!$B$1:$AI$700,MATCH(V$1,'Tillförd energi'!$B$1:$AQ$1,0),FALSE)</f>
        <v>0</v>
      </c>
      <c r="W347">
        <f>VLOOKUP($B347,'Tillförd energi'!$B$1:$AI$700,MATCH(W$1,'Tillförd energi'!$B$1:$AQ$1,0),FALSE)</f>
        <v>0</v>
      </c>
      <c r="X347">
        <f>VLOOKUP($B347,'Tillförd energi'!$B$1:$AI$700,MATCH(X$1,'Tillförd energi'!$B$1:$AQ$1,0),FALSE)</f>
        <v>0</v>
      </c>
      <c r="Y347">
        <f>VLOOKUP($B347,'Tillförd energi'!$B$1:$AI$700,MATCH(Y$1,'Tillförd energi'!$B$1:$AQ$1,0),FALSE)</f>
        <v>0</v>
      </c>
      <c r="Z347">
        <f>VLOOKUP($B347,'Tillförd energi'!$B$1:$AI$700,MATCH(Z$1,'Tillförd energi'!$B$1:$AQ$1,0),FALSE)</f>
        <v>0</v>
      </c>
      <c r="AA347">
        <f>VLOOKUP($B347,'Tillförd energi'!$B$1:$AI$700,MATCH(AA$1,'Tillförd energi'!$B$1:$AQ$1,0),FALSE)</f>
        <v>0</v>
      </c>
      <c r="AB347">
        <f>VLOOKUP($B347,'Tillförd energi'!$B$1:$AI$700,MATCH(AB$1,'Tillförd energi'!$B$1:$AQ$1,0),FALSE)</f>
        <v>0</v>
      </c>
      <c r="AC347">
        <f>VLOOKUP($B347,'Tillförd energi'!$B$1:$AI$700,MATCH(AC$1,'Tillförd energi'!$B$1:$AQ$1,0),FALSE)</f>
        <v>0</v>
      </c>
      <c r="AD347">
        <f>VLOOKUP($B347,'Tillförd energi'!$B$1:$AI$700,MATCH(AD$1,'Tillförd energi'!$B$1:$AQ$1,0),FALSE)</f>
        <v>0</v>
      </c>
      <c r="AE347">
        <f>VLOOKUP($B347,'Tillförd energi'!$B$1:$AI$700,MATCH(AE$1,'Tillförd energi'!$B$1:$AQ$1,0),FALSE)</f>
        <v>0</v>
      </c>
      <c r="AF347">
        <f>VLOOKUP($B347,'Tillförd energi'!$B$1:$AI$700,MATCH(AF$1,'Tillförd energi'!$B$1:$AQ$1,0),FALSE)</f>
        <v>0.02</v>
      </c>
      <c r="AG347">
        <f>IFERROR(VLOOKUP(B347,Miljö!$B$1:$AC$550,MATCH("Köpt mängd produktionsspecifik fjärrvärme:",Miljö!$B$1:$AC$1,0),FALSE)/1,0)</f>
        <v>0</v>
      </c>
      <c r="AI347">
        <f t="shared" si="96"/>
        <v>25.524699999999999</v>
      </c>
      <c r="AJ347">
        <f t="shared" si="97"/>
        <v>25.524699999999999</v>
      </c>
      <c r="AK347">
        <f>IF(ISERROR(1/VLOOKUP($B347,Leveranser!$B$1:$S$500,MATCH("såld värme (gwh)",Leveranser!$B$1:$S$1,0),FALSE)),"",VLOOKUP($B347,Leveranser!$B$1:$S$500,MATCH("såld värme (gwh)",Leveranser!$B$1:$S$1,0),FALSE))</f>
        <v>18.399999999999999</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195">
        <f t="shared" si="98"/>
        <v>0.72087037261946263</v>
      </c>
      <c r="AP347" t="str">
        <f>IFERROR(VLOOKUP($B347,Miljövärden!$B$2:$H$550,7,FALSE),"Nej, saknas")</f>
        <v>Ja</v>
      </c>
      <c r="AQ347" t="str">
        <f>IFERROR(VLOOKUP($B347,Miljövärden!$B$2:$H$550,6,FALSE),"Nej, saknas")</f>
        <v>Ja</v>
      </c>
      <c r="AU347">
        <f t="shared" si="99"/>
        <v>0.02</v>
      </c>
      <c r="AV347">
        <f t="shared" si="100"/>
        <v>0</v>
      </c>
      <c r="AW347">
        <f t="shared" si="101"/>
        <v>24.424700000000001</v>
      </c>
      <c r="AX347">
        <f t="shared" si="102"/>
        <v>0</v>
      </c>
      <c r="AZ347">
        <f t="shared" si="103"/>
        <v>24.424700000000001</v>
      </c>
      <c r="BC347">
        <f t="shared" si="104"/>
        <v>1.08</v>
      </c>
      <c r="BD347">
        <f t="shared" si="105"/>
        <v>0</v>
      </c>
      <c r="BE347">
        <f t="shared" si="106"/>
        <v>24.424700000000001</v>
      </c>
      <c r="BF347">
        <f t="shared" si="107"/>
        <v>0</v>
      </c>
      <c r="BG347">
        <f t="shared" si="108"/>
        <v>0.02</v>
      </c>
      <c r="BH347">
        <f t="shared" si="109"/>
        <v>25.524699999999999</v>
      </c>
      <c r="BJ347" s="195">
        <f t="shared" si="110"/>
        <v>4.2311956653751079E-2</v>
      </c>
      <c r="BK347" s="195">
        <f t="shared" si="111"/>
        <v>0</v>
      </c>
      <c r="BL347" s="195">
        <f t="shared" si="112"/>
        <v>0.95690448859340171</v>
      </c>
      <c r="BM347" s="195">
        <f t="shared" si="113"/>
        <v>0</v>
      </c>
      <c r="BN347" s="195">
        <f t="shared" si="114"/>
        <v>7.8355475284724212E-4</v>
      </c>
    </row>
    <row r="348" spans="1:66" x14ac:dyDescent="0.25">
      <c r="A348" s="2" t="s">
        <v>521</v>
      </c>
      <c r="B348" s="2" t="s">
        <v>525</v>
      </c>
      <c r="C348">
        <f>VLOOKUP($B348,'Tillförd energi'!$B$1:$AI$700,MATCH(C$1,'Tillförd energi'!$B$1:$AQ$1,0),FALSE)</f>
        <v>32.472299999999997</v>
      </c>
      <c r="D348">
        <f>VLOOKUP($B348,'Tillförd energi'!$B$1:$AI$700,MATCH(D$1,'Tillförd energi'!$B$1:$AQ$1,0),FALSE)</f>
        <v>26.540299999999998</v>
      </c>
      <c r="E348">
        <f>VLOOKUP($B348,'Tillförd energi'!$B$1:$AI$700,MATCH(E$1,'Tillförd energi'!$B$1:$AQ$1,0),FALSE)</f>
        <v>0</v>
      </c>
      <c r="F348">
        <f>VLOOKUP($B348,'Tillförd energi'!$B$1:$AI$700,MATCH(F$1,'Tillförd energi'!$B$1:$AQ$1,0),FALSE)</f>
        <v>32.975999999999999</v>
      </c>
      <c r="G348">
        <f>VLOOKUP($B348,'Tillförd energi'!$B$1:$AI$700,MATCH(G$1,'Tillförd energi'!$B$1:$AQ$1,0),FALSE)</f>
        <v>0</v>
      </c>
      <c r="H348">
        <f>VLOOKUP($B348,'Tillförd energi'!$B$1:$AI$700,MATCH(H$1,'Tillförd energi'!$B$1:$AQ$1,0),FALSE)</f>
        <v>9.2627100000000002</v>
      </c>
      <c r="I348">
        <f>VLOOKUP($B348,'Tillförd energi'!$B$1:$AI$700,MATCH(I$1,'Tillförd energi'!$B$1:$AQ$1,0),FALSE)</f>
        <v>1000.1</v>
      </c>
      <c r="J348">
        <f>VLOOKUP($B348,'Tillförd energi'!$B$1:$AI$700,MATCH(J$1,'Tillförd energi'!$B$1:$AQ$1,0),FALSE)</f>
        <v>0</v>
      </c>
      <c r="K348">
        <v>0</v>
      </c>
      <c r="L348">
        <f>VLOOKUP($B348,'Tillförd energi'!$B$1:$AI$700,MATCH(L$1,'Tillförd energi'!$B$1:$AQ$1,0),FALSE)</f>
        <v>171.22900000000001</v>
      </c>
      <c r="M348">
        <f>VLOOKUP($B348,'Tillförd energi'!$B$1:$AI$700,MATCH(M$1,'Tillförd energi'!$B$1:$AQ$1,0),FALSE)</f>
        <v>9.3188099999999991</v>
      </c>
      <c r="N348">
        <f>VLOOKUP($B348,'Tillförd energi'!$B$1:$AI$700,MATCH(N$1,'Tillförd energi'!$B$1:$AQ$1,0),FALSE)</f>
        <v>29.856999999999999</v>
      </c>
      <c r="O348">
        <f>VLOOKUP($B348,'Tillförd energi'!$B$1:$AI$700,MATCH(O$1,'Tillförd energi'!$B$1:$AQ$1,0),FALSE)</f>
        <v>0</v>
      </c>
      <c r="P348">
        <f>VLOOKUP($B348,'Tillförd energi'!$B$1:$AI$700,MATCH(P$1,'Tillförd energi'!$B$1:$AQ$1,0),FALSE)</f>
        <v>5.3291599999999999</v>
      </c>
      <c r="Q348">
        <f>VLOOKUP($B348,'Tillförd energi'!$B$1:$AI$700,MATCH(Q$1,'Tillförd energi'!$B$1:$AQ$1,0),FALSE)</f>
        <v>22.254799999999999</v>
      </c>
      <c r="R348">
        <f>VLOOKUP($B348,'Tillförd energi'!$B$1:$AI$700,MATCH(R$1,'Tillförd energi'!$B$1:$AQ$1,0),FALSE)</f>
        <v>0</v>
      </c>
      <c r="S348">
        <f>VLOOKUP($B348,'Tillförd energi'!$B$1:$AI$700,MATCH(S$1,'Tillförd energi'!$B$1:$AQ$1,0),FALSE)</f>
        <v>0</v>
      </c>
      <c r="T348">
        <f>VLOOKUP($B348,'Tillförd energi'!$B$1:$AI$700,MATCH(T$1,'Tillförd energi'!$B$1:$AQ$1,0),FALSE)</f>
        <v>0</v>
      </c>
      <c r="U348">
        <f>VLOOKUP($B348,'Tillförd energi'!$B$1:$AI$700,MATCH(U$1,'Tillförd energi'!$B$1:$AQ$1,0),FALSE)</f>
        <v>0</v>
      </c>
      <c r="V348">
        <f>VLOOKUP($B348,'Tillförd energi'!$B$1:$AI$700,MATCH(V$1,'Tillförd energi'!$B$1:$AQ$1,0),FALSE)</f>
        <v>0</v>
      </c>
      <c r="W348">
        <f>VLOOKUP($B348,'Tillförd energi'!$B$1:$AI$700,MATCH(W$1,'Tillförd energi'!$B$1:$AQ$1,0),FALSE)</f>
        <v>0.3</v>
      </c>
      <c r="X348">
        <f>VLOOKUP($B348,'Tillförd energi'!$B$1:$AI$700,MATCH(X$1,'Tillförd energi'!$B$1:$AQ$1,0),FALSE)</f>
        <v>0</v>
      </c>
      <c r="Y348">
        <f>VLOOKUP($B348,'Tillförd energi'!$B$1:$AI$700,MATCH(Y$1,'Tillförd energi'!$B$1:$AQ$1,0),FALSE)</f>
        <v>0</v>
      </c>
      <c r="Z348">
        <f>VLOOKUP($B348,'Tillförd energi'!$B$1:$AI$700,MATCH(Z$1,'Tillförd energi'!$B$1:$AQ$1,0),FALSE)</f>
        <v>0</v>
      </c>
      <c r="AA348">
        <f>VLOOKUP($B348,'Tillförd energi'!$B$1:$AI$700,MATCH(AA$1,'Tillförd energi'!$B$1:$AQ$1,0),FALSE)</f>
        <v>0</v>
      </c>
      <c r="AB348">
        <f>VLOOKUP($B348,'Tillförd energi'!$B$1:$AI$700,MATCH(AB$1,'Tillförd energi'!$B$1:$AQ$1,0),FALSE)</f>
        <v>0</v>
      </c>
      <c r="AC348">
        <f>VLOOKUP($B348,'Tillförd energi'!$B$1:$AI$700,MATCH(AC$1,'Tillförd energi'!$B$1:$AQ$1,0),FALSE)</f>
        <v>199.4</v>
      </c>
      <c r="AD348">
        <f>VLOOKUP($B348,'Tillförd energi'!$B$1:$AI$700,MATCH(AD$1,'Tillförd energi'!$B$1:$AQ$1,0),FALSE)</f>
        <v>0</v>
      </c>
      <c r="AE348">
        <f>VLOOKUP($B348,'Tillförd energi'!$B$1:$AI$700,MATCH(AE$1,'Tillförd energi'!$B$1:$AQ$1,0),FALSE)</f>
        <v>0</v>
      </c>
      <c r="AF348">
        <f>VLOOKUP($B348,'Tillförd energi'!$B$1:$AI$700,MATCH(AF$1,'Tillförd energi'!$B$1:$AQ$1,0),FALSE)</f>
        <v>38.138599999999997</v>
      </c>
      <c r="AG348">
        <f>IFERROR(VLOOKUP(B348,Miljö!$B$1:$AC$550,MATCH("Köpt mängd produktionsspecifik fjärrvärme:",Miljö!$B$1:$AC$1,0),FALSE)/1,0)</f>
        <v>0</v>
      </c>
      <c r="AI348">
        <f t="shared" si="96"/>
        <v>1577.17868</v>
      </c>
      <c r="AJ348">
        <f t="shared" si="97"/>
        <v>1577.17868</v>
      </c>
      <c r="AK348">
        <f>IF(ISERROR(1/VLOOKUP($B348,Leveranser!$B$1:$S$500,MATCH("såld värme (gwh)",Leveranser!$B$1:$S$1,0),FALSE)),"",VLOOKUP($B348,Leveranser!$B$1:$S$500,MATCH("såld värme (gwh)",Leveranser!$B$1:$S$1,0),FALSE))</f>
        <v>1306</v>
      </c>
      <c r="AL348">
        <f>VLOOKUP($B348,Leveranser!$B$1:$Y$500,MATCH("Totalt såld fjärrvärme till andra fjärrvärmeföretag",Leveranser!$B$1:$AA$1,0),FALSE)</f>
        <v>69</v>
      </c>
      <c r="AM348">
        <f>IF(ISERROR(1/VLOOKUP($B348,Miljö!$B$1:$S$500,MATCH("Såld mängd produktionsspecifik fjärrvärme (GWh)",Miljö!$B$1:$R$1,0),FALSE)),0,VLOOKUP($B348,Miljö!$B$1:$S$500,MATCH("Såld mängd produktionsspecifik fjärrvärme (GWh)",Miljö!$B$1:$R$1,0),FALSE))</f>
        <v>3.5</v>
      </c>
      <c r="AN348" s="195">
        <f t="shared" si="98"/>
        <v>0.82806090176161906</v>
      </c>
      <c r="AP348" t="str">
        <f>IFERROR(VLOOKUP($B348,Miljövärden!$B$2:$H$550,7,FALSE),"Nej, saknas")</f>
        <v>Ja</v>
      </c>
      <c r="AQ348" t="str">
        <f>IFERROR(VLOOKUP($B348,Miljövärden!$B$2:$H$550,6,FALSE),"Nej, saknas")</f>
        <v>Ja</v>
      </c>
      <c r="AU348">
        <f t="shared" si="99"/>
        <v>38.138599999999997</v>
      </c>
      <c r="AV348">
        <f t="shared" si="100"/>
        <v>0</v>
      </c>
      <c r="AW348">
        <f t="shared" si="101"/>
        <v>66.759770000000003</v>
      </c>
      <c r="AX348">
        <f t="shared" si="102"/>
        <v>0</v>
      </c>
      <c r="AZ348">
        <f t="shared" si="103"/>
        <v>238.28877000000003</v>
      </c>
      <c r="BC348">
        <f t="shared" si="104"/>
        <v>101.25130999999999</v>
      </c>
      <c r="BD348">
        <f t="shared" si="105"/>
        <v>0</v>
      </c>
      <c r="BE348">
        <f t="shared" si="106"/>
        <v>67.05977</v>
      </c>
      <c r="BF348">
        <f t="shared" si="107"/>
        <v>1370.729</v>
      </c>
      <c r="BG348">
        <f t="shared" si="108"/>
        <v>38.138599999999997</v>
      </c>
      <c r="BH348">
        <f t="shared" si="109"/>
        <v>1577.17868</v>
      </c>
      <c r="BJ348" s="195">
        <f t="shared" si="110"/>
        <v>6.419774200853387E-2</v>
      </c>
      <c r="BK348" s="195">
        <f t="shared" si="111"/>
        <v>0</v>
      </c>
      <c r="BL348" s="195">
        <f t="shared" si="112"/>
        <v>4.2518815940372719E-2</v>
      </c>
      <c r="BM348" s="195">
        <f t="shared" si="113"/>
        <v>0.86910190797151787</v>
      </c>
      <c r="BN348" s="195">
        <f t="shared" si="114"/>
        <v>2.4181534079575559E-2</v>
      </c>
    </row>
    <row r="349" spans="1:66" x14ac:dyDescent="0.25">
      <c r="A349" s="2" t="s">
        <v>521</v>
      </c>
      <c r="B349" s="2" t="s">
        <v>526</v>
      </c>
      <c r="C349">
        <f>VLOOKUP($B349,'Tillförd energi'!$B$1:$AI$700,MATCH(C$1,'Tillförd energi'!$B$1:$AQ$1,0),FALSE)</f>
        <v>0</v>
      </c>
      <c r="D349">
        <f>VLOOKUP($B349,'Tillförd energi'!$B$1:$AI$700,MATCH(D$1,'Tillförd energi'!$B$1:$AQ$1,0),FALSE)</f>
        <v>0.29599999999999999</v>
      </c>
      <c r="E349">
        <f>VLOOKUP($B349,'Tillförd energi'!$B$1:$AI$700,MATCH(E$1,'Tillförd energi'!$B$1:$AQ$1,0),FALSE)</f>
        <v>0</v>
      </c>
      <c r="F349">
        <f>VLOOKUP($B349,'Tillförd energi'!$B$1:$AI$700,MATCH(F$1,'Tillförd energi'!$B$1:$AQ$1,0),FALSE)</f>
        <v>2.23529</v>
      </c>
      <c r="G349">
        <f>VLOOKUP($B349,'Tillförd energi'!$B$1:$AI$700,MATCH(G$1,'Tillförd energi'!$B$1:$AQ$1,0),FALSE)</f>
        <v>0</v>
      </c>
      <c r="H349">
        <f>VLOOKUP($B349,'Tillförd energi'!$B$1:$AI$700,MATCH(H$1,'Tillförd energi'!$B$1:$AQ$1,0),FALSE)</f>
        <v>0</v>
      </c>
      <c r="I349">
        <f>VLOOKUP($B349,'Tillförd energi'!$B$1:$AI$700,MATCH(I$1,'Tillförd energi'!$B$1:$AQ$1,0),FALSE)</f>
        <v>0</v>
      </c>
      <c r="J349">
        <f>VLOOKUP($B349,'Tillförd energi'!$B$1:$AI$700,MATCH(J$1,'Tillförd energi'!$B$1:$AQ$1,0),FALSE)</f>
        <v>0</v>
      </c>
      <c r="K349">
        <v>0</v>
      </c>
      <c r="L349">
        <f>VLOOKUP($B349,'Tillförd energi'!$B$1:$AI$700,MATCH(L$1,'Tillförd energi'!$B$1:$AQ$1,0),FALSE)</f>
        <v>0</v>
      </c>
      <c r="M349">
        <f>VLOOKUP($B349,'Tillförd energi'!$B$1:$AI$700,MATCH(M$1,'Tillförd energi'!$B$1:$AQ$1,0),FALSE)</f>
        <v>0</v>
      </c>
      <c r="N349">
        <f>VLOOKUP($B349,'Tillförd energi'!$B$1:$AI$700,MATCH(N$1,'Tillförd energi'!$B$1:$AQ$1,0),FALSE)</f>
        <v>0</v>
      </c>
      <c r="O349">
        <f>VLOOKUP($B349,'Tillförd energi'!$B$1:$AI$700,MATCH(O$1,'Tillförd energi'!$B$1:$AQ$1,0),FALSE)</f>
        <v>0</v>
      </c>
      <c r="P349">
        <f>VLOOKUP($B349,'Tillförd energi'!$B$1:$AI$700,MATCH(P$1,'Tillförd energi'!$B$1:$AQ$1,0),FALSE)</f>
        <v>0</v>
      </c>
      <c r="Q349">
        <f>VLOOKUP($B349,'Tillförd energi'!$B$1:$AI$700,MATCH(Q$1,'Tillförd energi'!$B$1:$AQ$1,0),FALSE)</f>
        <v>8.9411799999999992</v>
      </c>
      <c r="R349">
        <f>VLOOKUP($B349,'Tillförd energi'!$B$1:$AI$700,MATCH(R$1,'Tillförd energi'!$B$1:$AQ$1,0),FALSE)</f>
        <v>0</v>
      </c>
      <c r="S349">
        <f>VLOOKUP($B349,'Tillförd energi'!$B$1:$AI$700,MATCH(S$1,'Tillförd energi'!$B$1:$AQ$1,0),FALSE)</f>
        <v>0</v>
      </c>
      <c r="T349">
        <f>VLOOKUP($B349,'Tillförd energi'!$B$1:$AI$700,MATCH(T$1,'Tillförd energi'!$B$1:$AQ$1,0),FALSE)</f>
        <v>0</v>
      </c>
      <c r="U349">
        <f>VLOOKUP($B349,'Tillförd energi'!$B$1:$AI$700,MATCH(U$1,'Tillförd energi'!$B$1:$AQ$1,0),FALSE)</f>
        <v>0</v>
      </c>
      <c r="V349">
        <f>VLOOKUP($B349,'Tillförd energi'!$B$1:$AI$700,MATCH(V$1,'Tillförd energi'!$B$1:$AQ$1,0),FALSE)</f>
        <v>0</v>
      </c>
      <c r="W349">
        <f>VLOOKUP($B349,'Tillförd energi'!$B$1:$AI$700,MATCH(W$1,'Tillförd energi'!$B$1:$AQ$1,0),FALSE)</f>
        <v>0</v>
      </c>
      <c r="X349">
        <f>VLOOKUP($B349,'Tillförd energi'!$B$1:$AI$700,MATCH(X$1,'Tillförd energi'!$B$1:$AQ$1,0),FALSE)</f>
        <v>0</v>
      </c>
      <c r="Y349">
        <f>VLOOKUP($B349,'Tillförd energi'!$B$1:$AI$700,MATCH(Y$1,'Tillförd energi'!$B$1:$AQ$1,0),FALSE)</f>
        <v>0</v>
      </c>
      <c r="Z349">
        <f>VLOOKUP($B349,'Tillförd energi'!$B$1:$AI$700,MATCH(Z$1,'Tillförd energi'!$B$1:$AQ$1,0),FALSE)</f>
        <v>0</v>
      </c>
      <c r="AA349">
        <f>VLOOKUP($B349,'Tillförd energi'!$B$1:$AI$700,MATCH(AA$1,'Tillförd energi'!$B$1:$AQ$1,0),FALSE)</f>
        <v>0</v>
      </c>
      <c r="AB349">
        <f>VLOOKUP($B349,'Tillförd energi'!$B$1:$AI$700,MATCH(AB$1,'Tillförd energi'!$B$1:$AQ$1,0),FALSE)</f>
        <v>0</v>
      </c>
      <c r="AC349">
        <f>VLOOKUP($B349,'Tillförd energi'!$B$1:$AI$700,MATCH(AC$1,'Tillförd energi'!$B$1:$AQ$1,0),FALSE)</f>
        <v>0</v>
      </c>
      <c r="AD349">
        <f>VLOOKUP($B349,'Tillförd energi'!$B$1:$AI$700,MATCH(AD$1,'Tillförd energi'!$B$1:$AQ$1,0),FALSE)</f>
        <v>11.1</v>
      </c>
      <c r="AE349">
        <f>VLOOKUP($B349,'Tillförd energi'!$B$1:$AI$700,MATCH(AE$1,'Tillförd energi'!$B$1:$AQ$1,0),FALSE)</f>
        <v>0</v>
      </c>
      <c r="AF349">
        <f>VLOOKUP($B349,'Tillförd energi'!$B$1:$AI$700,MATCH(AF$1,'Tillförd energi'!$B$1:$AQ$1,0),FALSE)</f>
        <v>0.39</v>
      </c>
      <c r="AG349">
        <f>IFERROR(VLOOKUP(B349,Miljö!$B$1:$AC$550,MATCH("Köpt mängd produktionsspecifik fjärrvärme:",Miljö!$B$1:$AC$1,0),FALSE)/1,0)</f>
        <v>0</v>
      </c>
      <c r="AI349">
        <f t="shared" si="96"/>
        <v>22.96247</v>
      </c>
      <c r="AJ349">
        <f t="shared" si="97"/>
        <v>22.96247</v>
      </c>
      <c r="AK349">
        <f>IF(ISERROR(1/VLOOKUP($B349,Leveranser!$B$1:$S$500,MATCH("såld värme (gwh)",Leveranser!$B$1:$S$1,0),FALSE)),"",VLOOKUP($B349,Leveranser!$B$1:$S$500,MATCH("såld värme (gwh)",Leveranser!$B$1:$S$1,0),FALSE))</f>
        <v>17</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0</v>
      </c>
      <c r="AN349" s="195">
        <f t="shared" si="98"/>
        <v>0.74033847404046693</v>
      </c>
      <c r="AP349" t="str">
        <f>IFERROR(VLOOKUP($B349,Miljövärden!$B$2:$H$550,7,FALSE),"Nej, saknas")</f>
        <v>Ja</v>
      </c>
      <c r="AQ349" t="str">
        <f>IFERROR(VLOOKUP($B349,Miljövärden!$B$2:$H$550,6,FALSE),"Nej, saknas")</f>
        <v>Ja</v>
      </c>
      <c r="AU349">
        <f t="shared" si="99"/>
        <v>0.39</v>
      </c>
      <c r="AV349">
        <f t="shared" si="100"/>
        <v>0</v>
      </c>
      <c r="AW349">
        <f t="shared" si="101"/>
        <v>8.9411799999999992</v>
      </c>
      <c r="AX349">
        <f t="shared" si="102"/>
        <v>0</v>
      </c>
      <c r="AZ349">
        <f t="shared" si="103"/>
        <v>8.9411799999999992</v>
      </c>
      <c r="BC349">
        <f t="shared" si="104"/>
        <v>2.5312899999999998</v>
      </c>
      <c r="BD349">
        <f t="shared" si="105"/>
        <v>0</v>
      </c>
      <c r="BE349">
        <f t="shared" si="106"/>
        <v>8.9411799999999992</v>
      </c>
      <c r="BF349">
        <f t="shared" si="107"/>
        <v>11.1</v>
      </c>
      <c r="BG349">
        <f t="shared" si="108"/>
        <v>0.39</v>
      </c>
      <c r="BH349">
        <f t="shared" si="109"/>
        <v>22.96247</v>
      </c>
      <c r="BJ349" s="195">
        <f t="shared" si="110"/>
        <v>0.11023596329140549</v>
      </c>
      <c r="BK349" s="195">
        <f t="shared" si="111"/>
        <v>0</v>
      </c>
      <c r="BL349" s="195">
        <f t="shared" si="112"/>
        <v>0.38938232690124364</v>
      </c>
      <c r="BM349" s="195">
        <f t="shared" si="113"/>
        <v>0.48339747422642249</v>
      </c>
      <c r="BN349" s="195">
        <f t="shared" si="114"/>
        <v>1.6984235580928358E-2</v>
      </c>
    </row>
    <row r="350" spans="1:66" x14ac:dyDescent="0.25">
      <c r="A350" s="2" t="s">
        <v>521</v>
      </c>
      <c r="B350" s="2" t="s">
        <v>527</v>
      </c>
      <c r="C350">
        <f>VLOOKUP($B350,'Tillförd energi'!$B$1:$AI$700,MATCH(C$1,'Tillförd energi'!$B$1:$AQ$1,0),FALSE)</f>
        <v>0</v>
      </c>
      <c r="D350">
        <f>VLOOKUP($B350,'Tillförd energi'!$B$1:$AI$700,MATCH(D$1,'Tillförd energi'!$B$1:$AQ$1,0),FALSE)</f>
        <v>0.66</v>
      </c>
      <c r="E350">
        <f>VLOOKUP($B350,'Tillförd energi'!$B$1:$AI$700,MATCH(E$1,'Tillförd energi'!$B$1:$AQ$1,0),FALSE)</f>
        <v>0</v>
      </c>
      <c r="F350">
        <f>VLOOKUP($B350,'Tillförd energi'!$B$1:$AI$700,MATCH(F$1,'Tillförd energi'!$B$1:$AQ$1,0),FALSE)</f>
        <v>0</v>
      </c>
      <c r="G350">
        <f>VLOOKUP($B350,'Tillförd energi'!$B$1:$AI$700,MATCH(G$1,'Tillförd energi'!$B$1:$AQ$1,0),FALSE)</f>
        <v>0</v>
      </c>
      <c r="H350">
        <f>VLOOKUP($B350,'Tillförd energi'!$B$1:$AI$700,MATCH(H$1,'Tillförd energi'!$B$1:$AQ$1,0),FALSE)</f>
        <v>0</v>
      </c>
      <c r="I350">
        <f>VLOOKUP($B350,'Tillförd energi'!$B$1:$AI$700,MATCH(I$1,'Tillförd energi'!$B$1:$AQ$1,0),FALSE)</f>
        <v>0</v>
      </c>
      <c r="J350">
        <f>VLOOKUP($B350,'Tillförd energi'!$B$1:$AI$700,MATCH(J$1,'Tillförd energi'!$B$1:$AQ$1,0),FALSE)</f>
        <v>0</v>
      </c>
      <c r="K350">
        <v>0</v>
      </c>
      <c r="L350">
        <f>VLOOKUP($B350,'Tillförd energi'!$B$1:$AI$700,MATCH(L$1,'Tillförd energi'!$B$1:$AQ$1,0),FALSE)</f>
        <v>0</v>
      </c>
      <c r="M350">
        <f>VLOOKUP($B350,'Tillförd energi'!$B$1:$AI$700,MATCH(M$1,'Tillförd energi'!$B$1:$AQ$1,0),FALSE)</f>
        <v>0</v>
      </c>
      <c r="N350">
        <f>VLOOKUP($B350,'Tillförd energi'!$B$1:$AI$700,MATCH(N$1,'Tillförd energi'!$B$1:$AQ$1,0),FALSE)</f>
        <v>30.56</v>
      </c>
      <c r="O350">
        <f>VLOOKUP($B350,'Tillförd energi'!$B$1:$AI$700,MATCH(O$1,'Tillförd energi'!$B$1:$AQ$1,0),FALSE)</f>
        <v>0</v>
      </c>
      <c r="P350">
        <f>VLOOKUP($B350,'Tillförd energi'!$B$1:$AI$700,MATCH(P$1,'Tillförd energi'!$B$1:$AQ$1,0),FALSE)</f>
        <v>0</v>
      </c>
      <c r="Q350">
        <f>VLOOKUP($B350,'Tillförd energi'!$B$1:$AI$700,MATCH(Q$1,'Tillförd energi'!$B$1:$AQ$1,0),FALSE)</f>
        <v>4.5411799999999998</v>
      </c>
      <c r="R350">
        <f>VLOOKUP($B350,'Tillförd energi'!$B$1:$AI$700,MATCH(R$1,'Tillförd energi'!$B$1:$AQ$1,0),FALSE)</f>
        <v>0</v>
      </c>
      <c r="S350">
        <f>VLOOKUP($B350,'Tillförd energi'!$B$1:$AI$700,MATCH(S$1,'Tillförd energi'!$B$1:$AQ$1,0),FALSE)</f>
        <v>0</v>
      </c>
      <c r="T350">
        <f>VLOOKUP($B350,'Tillförd energi'!$B$1:$AI$700,MATCH(T$1,'Tillförd energi'!$B$1:$AQ$1,0),FALSE)</f>
        <v>0</v>
      </c>
      <c r="U350">
        <f>VLOOKUP($B350,'Tillförd energi'!$B$1:$AI$700,MATCH(U$1,'Tillförd energi'!$B$1:$AQ$1,0),FALSE)</f>
        <v>0</v>
      </c>
      <c r="V350">
        <f>VLOOKUP($B350,'Tillförd energi'!$B$1:$AI$700,MATCH(V$1,'Tillförd energi'!$B$1:$AQ$1,0),FALSE)</f>
        <v>0</v>
      </c>
      <c r="W350">
        <f>VLOOKUP($B350,'Tillförd energi'!$B$1:$AI$700,MATCH(W$1,'Tillförd energi'!$B$1:$AQ$1,0),FALSE)</f>
        <v>0</v>
      </c>
      <c r="X350">
        <f>VLOOKUP($B350,'Tillförd energi'!$B$1:$AI$700,MATCH(X$1,'Tillförd energi'!$B$1:$AQ$1,0),FALSE)</f>
        <v>0</v>
      </c>
      <c r="Y350">
        <f>VLOOKUP($B350,'Tillförd energi'!$B$1:$AI$700,MATCH(Y$1,'Tillförd energi'!$B$1:$AQ$1,0),FALSE)</f>
        <v>0</v>
      </c>
      <c r="Z350">
        <f>VLOOKUP($B350,'Tillförd energi'!$B$1:$AI$700,MATCH(Z$1,'Tillförd energi'!$B$1:$AQ$1,0),FALSE)</f>
        <v>0</v>
      </c>
      <c r="AA350">
        <f>VLOOKUP($B350,'Tillförd energi'!$B$1:$AI$700,MATCH(AA$1,'Tillförd energi'!$B$1:$AQ$1,0),FALSE)</f>
        <v>0</v>
      </c>
      <c r="AB350">
        <f>VLOOKUP($B350,'Tillförd energi'!$B$1:$AI$700,MATCH(AB$1,'Tillförd energi'!$B$1:$AQ$1,0),FALSE)</f>
        <v>0</v>
      </c>
      <c r="AC350">
        <f>VLOOKUP($B350,'Tillförd energi'!$B$1:$AI$700,MATCH(AC$1,'Tillförd energi'!$B$1:$AQ$1,0),FALSE)</f>
        <v>0</v>
      </c>
      <c r="AD350">
        <f>VLOOKUP($B350,'Tillförd energi'!$B$1:$AI$700,MATCH(AD$1,'Tillförd energi'!$B$1:$AQ$1,0),FALSE)</f>
        <v>0</v>
      </c>
      <c r="AE350">
        <f>VLOOKUP($B350,'Tillförd energi'!$B$1:$AI$700,MATCH(AE$1,'Tillförd energi'!$B$1:$AQ$1,0),FALSE)</f>
        <v>0</v>
      </c>
      <c r="AF350">
        <f>VLOOKUP($B350,'Tillförd energi'!$B$1:$AI$700,MATCH(AF$1,'Tillförd energi'!$B$1:$AQ$1,0),FALSE)</f>
        <v>0.627</v>
      </c>
      <c r="AG350">
        <f>IFERROR(VLOOKUP(B350,Miljö!$B$1:$AC$550,MATCH("Köpt mängd produktionsspecifik fjärrvärme:",Miljö!$B$1:$AC$1,0),FALSE)/1,0)</f>
        <v>0</v>
      </c>
      <c r="AI350">
        <f t="shared" si="96"/>
        <v>36.388179999999998</v>
      </c>
      <c r="AJ350">
        <f t="shared" si="97"/>
        <v>36.388179999999998</v>
      </c>
      <c r="AK350">
        <f>IF(ISERROR(1/VLOOKUP($B350,Leveranser!$B$1:$S$500,MATCH("såld värme (gwh)",Leveranser!$B$1:$S$1,0),FALSE)),"",VLOOKUP($B350,Leveranser!$B$1:$S$500,MATCH("såld värme (gwh)",Leveranser!$B$1:$S$1,0),FALSE))</f>
        <v>31.5</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195">
        <f t="shared" si="98"/>
        <v>0.86566571892301292</v>
      </c>
      <c r="AP350" t="str">
        <f>IFERROR(VLOOKUP($B350,Miljövärden!$B$2:$H$550,7,FALSE),"Nej, saknas")</f>
        <v>Ja</v>
      </c>
      <c r="AQ350" t="str">
        <f>IFERROR(VLOOKUP($B350,Miljövärden!$B$2:$H$550,6,FALSE),"Nej, saknas")</f>
        <v>Ja</v>
      </c>
      <c r="AU350">
        <f t="shared" si="99"/>
        <v>0.627</v>
      </c>
      <c r="AV350">
        <f t="shared" si="100"/>
        <v>0</v>
      </c>
      <c r="AW350">
        <f t="shared" si="101"/>
        <v>35.101179999999999</v>
      </c>
      <c r="AX350">
        <f t="shared" si="102"/>
        <v>0</v>
      </c>
      <c r="AZ350">
        <f t="shared" si="103"/>
        <v>35.101179999999999</v>
      </c>
      <c r="BC350">
        <f t="shared" si="104"/>
        <v>0.66</v>
      </c>
      <c r="BD350">
        <f t="shared" si="105"/>
        <v>0</v>
      </c>
      <c r="BE350">
        <f t="shared" si="106"/>
        <v>35.101179999999999</v>
      </c>
      <c r="BF350">
        <f t="shared" si="107"/>
        <v>0</v>
      </c>
      <c r="BG350">
        <f t="shared" si="108"/>
        <v>0.627</v>
      </c>
      <c r="BH350">
        <f t="shared" si="109"/>
        <v>36.388179999999998</v>
      </c>
      <c r="BJ350" s="195">
        <f t="shared" si="110"/>
        <v>1.8137757920291701E-2</v>
      </c>
      <c r="BK350" s="195">
        <f t="shared" si="111"/>
        <v>0</v>
      </c>
      <c r="BL350" s="195">
        <f t="shared" si="112"/>
        <v>0.96463137205543126</v>
      </c>
      <c r="BM350" s="195">
        <f t="shared" si="113"/>
        <v>0</v>
      </c>
      <c r="BN350" s="195">
        <f t="shared" si="114"/>
        <v>1.7230870024277114E-2</v>
      </c>
    </row>
    <row r="351" spans="1:66" x14ac:dyDescent="0.25">
      <c r="A351" s="2" t="s">
        <v>528</v>
      </c>
      <c r="B351" s="2" t="s">
        <v>529</v>
      </c>
      <c r="C351">
        <f>VLOOKUP($B351,'Tillförd energi'!$B$1:$AI$700,MATCH(C$1,'Tillförd energi'!$B$1:$AQ$1,0),FALSE)</f>
        <v>0</v>
      </c>
      <c r="D351">
        <f>VLOOKUP($B351,'Tillförd energi'!$B$1:$AI$700,MATCH(D$1,'Tillförd energi'!$B$1:$AQ$1,0),FALSE)</f>
        <v>4.3999999999999997E-2</v>
      </c>
      <c r="E351">
        <f>VLOOKUP($B351,'Tillförd energi'!$B$1:$AI$700,MATCH(E$1,'Tillförd energi'!$B$1:$AQ$1,0),FALSE)</f>
        <v>5.8959999999999999</v>
      </c>
      <c r="F351">
        <f>VLOOKUP($B351,'Tillförd energi'!$B$1:$AI$700,MATCH(F$1,'Tillförd energi'!$B$1:$AQ$1,0),FALSE)</f>
        <v>0</v>
      </c>
      <c r="G351">
        <f>VLOOKUP($B351,'Tillförd energi'!$B$1:$AI$700,MATCH(G$1,'Tillförd energi'!$B$1:$AQ$1,0),FALSE)</f>
        <v>0</v>
      </c>
      <c r="H351">
        <f>VLOOKUP($B351,'Tillförd energi'!$B$1:$AI$700,MATCH(H$1,'Tillförd energi'!$B$1:$AQ$1,0),FALSE)</f>
        <v>0</v>
      </c>
      <c r="I351">
        <f>VLOOKUP($B351,'Tillförd energi'!$B$1:$AI$700,MATCH(I$1,'Tillförd energi'!$B$1:$AQ$1,0),FALSE)</f>
        <v>0</v>
      </c>
      <c r="J351">
        <f>VLOOKUP($B351,'Tillförd energi'!$B$1:$AI$700,MATCH(J$1,'Tillförd energi'!$B$1:$AQ$1,0),FALSE)</f>
        <v>1.71</v>
      </c>
      <c r="K351">
        <v>0</v>
      </c>
      <c r="L351">
        <f>VLOOKUP($B351,'Tillförd energi'!$B$1:$AI$700,MATCH(L$1,'Tillförd energi'!$B$1:$AQ$1,0),FALSE)</f>
        <v>0</v>
      </c>
      <c r="M351">
        <f>VLOOKUP($B351,'Tillförd energi'!$B$1:$AI$700,MATCH(M$1,'Tillförd energi'!$B$1:$AQ$1,0),FALSE)</f>
        <v>0</v>
      </c>
      <c r="N351">
        <f>VLOOKUP($B351,'Tillförd energi'!$B$1:$AI$700,MATCH(N$1,'Tillförd energi'!$B$1:$AQ$1,0),FALSE)</f>
        <v>0</v>
      </c>
      <c r="O351">
        <f>VLOOKUP($B351,'Tillförd energi'!$B$1:$AI$700,MATCH(O$1,'Tillförd energi'!$B$1:$AQ$1,0),FALSE)</f>
        <v>0</v>
      </c>
      <c r="P351">
        <f>VLOOKUP($B351,'Tillförd energi'!$B$1:$AI$700,MATCH(P$1,'Tillförd energi'!$B$1:$AQ$1,0),FALSE)</f>
        <v>0</v>
      </c>
      <c r="Q351">
        <f>VLOOKUP($B351,'Tillförd energi'!$B$1:$AI$700,MATCH(Q$1,'Tillförd energi'!$B$1:$AQ$1,0),FALSE)</f>
        <v>0</v>
      </c>
      <c r="R351">
        <f>VLOOKUP($B351,'Tillförd energi'!$B$1:$AI$700,MATCH(R$1,'Tillförd energi'!$B$1:$AQ$1,0),FALSE)</f>
        <v>8.18</v>
      </c>
      <c r="S351">
        <f>VLOOKUP($B351,'Tillförd energi'!$B$1:$AI$700,MATCH(S$1,'Tillförd energi'!$B$1:$AQ$1,0),FALSE)</f>
        <v>0</v>
      </c>
      <c r="T351">
        <f>VLOOKUP($B351,'Tillförd energi'!$B$1:$AI$700,MATCH(T$1,'Tillförd energi'!$B$1:$AQ$1,0),FALSE)</f>
        <v>0</v>
      </c>
      <c r="U351">
        <f>VLOOKUP($B351,'Tillförd energi'!$B$1:$AI$700,MATCH(U$1,'Tillförd energi'!$B$1:$AQ$1,0),FALSE)</f>
        <v>0</v>
      </c>
      <c r="V351">
        <f>VLOOKUP($B351,'Tillförd energi'!$B$1:$AI$700,MATCH(V$1,'Tillförd energi'!$B$1:$AQ$1,0),FALSE)</f>
        <v>0</v>
      </c>
      <c r="W351">
        <f>VLOOKUP($B351,'Tillförd energi'!$B$1:$AI$700,MATCH(W$1,'Tillförd energi'!$B$1:$AQ$1,0),FALSE)</f>
        <v>2.87</v>
      </c>
      <c r="X351">
        <f>VLOOKUP($B351,'Tillförd energi'!$B$1:$AI$700,MATCH(X$1,'Tillförd energi'!$B$1:$AQ$1,0),FALSE)</f>
        <v>35.569000000000003</v>
      </c>
      <c r="Y351">
        <f>VLOOKUP($B351,'Tillförd energi'!$B$1:$AI$700,MATCH(Y$1,'Tillförd energi'!$B$1:$AQ$1,0),FALSE)</f>
        <v>0</v>
      </c>
      <c r="Z351">
        <f>VLOOKUP($B351,'Tillförd energi'!$B$1:$AI$700,MATCH(Z$1,'Tillförd energi'!$B$1:$AQ$1,0),FALSE)</f>
        <v>0</v>
      </c>
      <c r="AA351">
        <f>VLOOKUP($B351,'Tillförd energi'!$B$1:$AI$700,MATCH(AA$1,'Tillförd energi'!$B$1:$AQ$1,0),FALSE)</f>
        <v>0</v>
      </c>
      <c r="AB351">
        <f>VLOOKUP($B351,'Tillförd energi'!$B$1:$AI$700,MATCH(AB$1,'Tillförd energi'!$B$1:$AQ$1,0),FALSE)</f>
        <v>0</v>
      </c>
      <c r="AC351">
        <f>VLOOKUP($B351,'Tillförd energi'!$B$1:$AI$700,MATCH(AC$1,'Tillförd energi'!$B$1:$AQ$1,0),FALSE)</f>
        <v>0</v>
      </c>
      <c r="AD351">
        <f>VLOOKUP($B351,'Tillförd energi'!$B$1:$AI$700,MATCH(AD$1,'Tillförd energi'!$B$1:$AQ$1,0),FALSE)</f>
        <v>0</v>
      </c>
      <c r="AE351">
        <f>VLOOKUP($B351,'Tillförd energi'!$B$1:$AI$700,MATCH(AE$1,'Tillförd energi'!$B$1:$AQ$1,0),FALSE)</f>
        <v>0</v>
      </c>
      <c r="AF351">
        <f>VLOOKUP($B351,'Tillförd energi'!$B$1:$AI$700,MATCH(AF$1,'Tillförd energi'!$B$1:$AQ$1,0),FALSE)</f>
        <v>1.66</v>
      </c>
      <c r="AG351">
        <f>IFERROR(VLOOKUP(B351,Miljö!$B$1:$AC$550,MATCH("Köpt mängd produktionsspecifik fjärrvärme:",Miljö!$B$1:$AC$1,0),FALSE)/1,0)</f>
        <v>0</v>
      </c>
      <c r="AI351">
        <f t="shared" si="96"/>
        <v>55.929000000000002</v>
      </c>
      <c r="AJ351">
        <f t="shared" si="97"/>
        <v>55.929000000000002</v>
      </c>
      <c r="AK351">
        <f>IF(ISERROR(1/VLOOKUP($B351,Leveranser!$B$1:$S$500,MATCH("såld värme (gwh)",Leveranser!$B$1:$S$1,0),FALSE)),"",VLOOKUP($B351,Leveranser!$B$1:$S$500,MATCH("såld värme (gwh)",Leveranser!$B$1:$S$1,0),FALSE))</f>
        <v>44</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195">
        <f t="shared" si="98"/>
        <v>0.78671172379266563</v>
      </c>
      <c r="AP351" t="str">
        <f>IFERROR(VLOOKUP($B351,Miljövärden!$B$2:$H$550,7,FALSE),"Nej, saknas")</f>
        <v>Ja</v>
      </c>
      <c r="AQ351" t="str">
        <f>IFERROR(VLOOKUP($B351,Miljövärden!$B$2:$H$550,6,FALSE),"Nej, saknas")</f>
        <v>Ja</v>
      </c>
      <c r="AU351">
        <f t="shared" si="99"/>
        <v>1.66</v>
      </c>
      <c r="AV351">
        <f t="shared" si="100"/>
        <v>35.569000000000003</v>
      </c>
      <c r="AW351">
        <f t="shared" si="101"/>
        <v>0</v>
      </c>
      <c r="AX351">
        <f t="shared" si="102"/>
        <v>8.18</v>
      </c>
      <c r="AZ351">
        <f t="shared" si="103"/>
        <v>46.619</v>
      </c>
      <c r="BC351">
        <f t="shared" si="104"/>
        <v>5.9399999999999995</v>
      </c>
      <c r="BD351">
        <f t="shared" si="105"/>
        <v>0</v>
      </c>
      <c r="BE351">
        <f t="shared" si="106"/>
        <v>46.619</v>
      </c>
      <c r="BF351">
        <f t="shared" si="107"/>
        <v>1.71</v>
      </c>
      <c r="BG351">
        <f t="shared" si="108"/>
        <v>1.66</v>
      </c>
      <c r="BH351">
        <f t="shared" si="109"/>
        <v>55.928999999999995</v>
      </c>
      <c r="BJ351" s="195">
        <f t="shared" si="110"/>
        <v>0.10620608271200987</v>
      </c>
      <c r="BK351" s="195">
        <f t="shared" si="111"/>
        <v>0</v>
      </c>
      <c r="BL351" s="195">
        <f t="shared" si="112"/>
        <v>0.8335389511702338</v>
      </c>
      <c r="BM351" s="195">
        <f t="shared" si="113"/>
        <v>3.0574478356487692E-2</v>
      </c>
      <c r="BN351" s="195">
        <f t="shared" si="114"/>
        <v>2.9680487761268751E-2</v>
      </c>
    </row>
    <row r="352" spans="1:66" x14ac:dyDescent="0.25">
      <c r="A352" s="2" t="s">
        <v>528</v>
      </c>
      <c r="B352" s="2" t="s">
        <v>530</v>
      </c>
      <c r="C352">
        <f>VLOOKUP($B352,'Tillförd energi'!$B$1:$AI$700,MATCH(C$1,'Tillförd energi'!$B$1:$AQ$1,0),FALSE)</f>
        <v>0</v>
      </c>
      <c r="D352">
        <f>VLOOKUP($B352,'Tillförd energi'!$B$1:$AI$700,MATCH(D$1,'Tillförd energi'!$B$1:$AQ$1,0),FALSE)</f>
        <v>0</v>
      </c>
      <c r="E352">
        <f>VLOOKUP($B352,'Tillförd energi'!$B$1:$AI$700,MATCH(E$1,'Tillförd energi'!$B$1:$AQ$1,0),FALSE)</f>
        <v>0</v>
      </c>
      <c r="F352">
        <f>VLOOKUP($B352,'Tillförd energi'!$B$1:$AI$700,MATCH(F$1,'Tillförd energi'!$B$1:$AQ$1,0),FALSE)</f>
        <v>0</v>
      </c>
      <c r="G352">
        <f>VLOOKUP($B352,'Tillförd energi'!$B$1:$AI$700,MATCH(G$1,'Tillförd energi'!$B$1:$AQ$1,0),FALSE)</f>
        <v>0</v>
      </c>
      <c r="H352">
        <f>VLOOKUP($B352,'Tillförd energi'!$B$1:$AI$700,MATCH(H$1,'Tillförd energi'!$B$1:$AQ$1,0),FALSE)</f>
        <v>0</v>
      </c>
      <c r="I352">
        <f>VLOOKUP($B352,'Tillförd energi'!$B$1:$AI$700,MATCH(I$1,'Tillförd energi'!$B$1:$AQ$1,0),FALSE)</f>
        <v>0</v>
      </c>
      <c r="J352">
        <f>VLOOKUP($B352,'Tillförd energi'!$B$1:$AI$700,MATCH(J$1,'Tillförd energi'!$B$1:$AQ$1,0),FALSE)</f>
        <v>0</v>
      </c>
      <c r="K352">
        <v>0</v>
      </c>
      <c r="L352">
        <f>VLOOKUP($B352,'Tillförd energi'!$B$1:$AI$700,MATCH(L$1,'Tillförd energi'!$B$1:$AQ$1,0),FALSE)</f>
        <v>0</v>
      </c>
      <c r="M352">
        <f>VLOOKUP($B352,'Tillförd energi'!$B$1:$AI$700,MATCH(M$1,'Tillförd energi'!$B$1:$AQ$1,0),FALSE)</f>
        <v>0</v>
      </c>
      <c r="N352">
        <f>VLOOKUP($B352,'Tillförd energi'!$B$1:$AI$700,MATCH(N$1,'Tillförd energi'!$B$1:$AQ$1,0),FALSE)</f>
        <v>0</v>
      </c>
      <c r="O352">
        <f>VLOOKUP($B352,'Tillförd energi'!$B$1:$AI$700,MATCH(O$1,'Tillförd energi'!$B$1:$AQ$1,0),FALSE)</f>
        <v>0</v>
      </c>
      <c r="P352">
        <f>VLOOKUP($B352,'Tillförd energi'!$B$1:$AI$700,MATCH(P$1,'Tillförd energi'!$B$1:$AQ$1,0),FALSE)</f>
        <v>0</v>
      </c>
      <c r="Q352">
        <f>VLOOKUP($B352,'Tillförd energi'!$B$1:$AI$700,MATCH(Q$1,'Tillförd energi'!$B$1:$AQ$1,0),FALSE)</f>
        <v>0</v>
      </c>
      <c r="R352">
        <f>VLOOKUP($B352,'Tillförd energi'!$B$1:$AI$700,MATCH(R$1,'Tillförd energi'!$B$1:$AQ$1,0),FALSE)</f>
        <v>0</v>
      </c>
      <c r="S352">
        <f>VLOOKUP($B352,'Tillförd energi'!$B$1:$AI$700,MATCH(S$1,'Tillförd energi'!$B$1:$AQ$1,0),FALSE)</f>
        <v>0</v>
      </c>
      <c r="T352">
        <f>VLOOKUP($B352,'Tillförd energi'!$B$1:$AI$700,MATCH(T$1,'Tillförd energi'!$B$1:$AQ$1,0),FALSE)</f>
        <v>0</v>
      </c>
      <c r="U352">
        <f>VLOOKUP($B352,'Tillförd energi'!$B$1:$AI$700,MATCH(U$1,'Tillförd energi'!$B$1:$AQ$1,0),FALSE)</f>
        <v>0</v>
      </c>
      <c r="V352">
        <f>VLOOKUP($B352,'Tillförd energi'!$B$1:$AI$700,MATCH(V$1,'Tillförd energi'!$B$1:$AQ$1,0),FALSE)</f>
        <v>0</v>
      </c>
      <c r="W352">
        <f>VLOOKUP($B352,'Tillförd energi'!$B$1:$AI$700,MATCH(W$1,'Tillförd energi'!$B$1:$AQ$1,0),FALSE)</f>
        <v>0</v>
      </c>
      <c r="X352">
        <f>VLOOKUP($B352,'Tillförd energi'!$B$1:$AI$700,MATCH(X$1,'Tillförd energi'!$B$1:$AQ$1,0),FALSE)</f>
        <v>0</v>
      </c>
      <c r="Y352">
        <f>VLOOKUP($B352,'Tillförd energi'!$B$1:$AI$700,MATCH(Y$1,'Tillförd energi'!$B$1:$AQ$1,0),FALSE)</f>
        <v>0</v>
      </c>
      <c r="Z352">
        <f>VLOOKUP($B352,'Tillförd energi'!$B$1:$AI$700,MATCH(Z$1,'Tillförd energi'!$B$1:$AQ$1,0),FALSE)</f>
        <v>0</v>
      </c>
      <c r="AA352">
        <f>VLOOKUP($B352,'Tillförd energi'!$B$1:$AI$700,MATCH(AA$1,'Tillförd energi'!$B$1:$AQ$1,0),FALSE)</f>
        <v>0</v>
      </c>
      <c r="AB352">
        <f>VLOOKUP($B352,'Tillförd energi'!$B$1:$AI$700,MATCH(AB$1,'Tillförd energi'!$B$1:$AQ$1,0),FALSE)</f>
        <v>0</v>
      </c>
      <c r="AC352">
        <f>VLOOKUP($B352,'Tillförd energi'!$B$1:$AI$700,MATCH(AC$1,'Tillförd energi'!$B$1:$AQ$1,0),FALSE)</f>
        <v>0</v>
      </c>
      <c r="AD352">
        <f>VLOOKUP($B352,'Tillförd energi'!$B$1:$AI$700,MATCH(AD$1,'Tillförd energi'!$B$1:$AQ$1,0),FALSE)</f>
        <v>0</v>
      </c>
      <c r="AE352">
        <f>VLOOKUP($B352,'Tillförd energi'!$B$1:$AI$700,MATCH(AE$1,'Tillförd energi'!$B$1:$AQ$1,0),FALSE)</f>
        <v>0</v>
      </c>
      <c r="AF352">
        <f>VLOOKUP($B352,'Tillförd energi'!$B$1:$AI$700,MATCH(AF$1,'Tillförd energi'!$B$1:$AQ$1,0),FALSE)</f>
        <v>0</v>
      </c>
      <c r="AG352">
        <f>IFERROR(VLOOKUP(B352,Miljö!$B$1:$AC$550,MATCH("Köpt mängd produktionsspecifik fjärrvärme:",Miljö!$B$1:$AC$1,0),FALSE)/1,0)</f>
        <v>0</v>
      </c>
      <c r="AI352">
        <f t="shared" si="96"/>
        <v>0</v>
      </c>
      <c r="AJ352">
        <f t="shared" si="97"/>
        <v>0</v>
      </c>
      <c r="AK352" t="str">
        <f>IF(ISERROR(1/VLOOKUP($B352,Leveranser!$B$1:$S$500,MATCH("såld värme (gwh)",Leveranser!$B$1:$S$1,0),FALSE)),"",VLOOKUP($B352,Leveranser!$B$1:$S$500,MATCH("såld värme (gwh)",Leveranser!$B$1:$S$1,0),FALSE))</f>
        <v/>
      </c>
      <c r="AL352">
        <f>VLOOKUP($B352,Leveranser!$B$1:$Y$500,MATCH("Totalt såld fjärrvärme till andra fjärrvärmeföretag",Leveranser!$B$1:$AA$1,0),FALSE)</f>
        <v>0</v>
      </c>
      <c r="AM352">
        <f>IF(ISERROR(1/VLOOKUP($B352,Miljö!$B$1:$S$500,MATCH("Såld mängd produktionsspecifik fjärrvärme (GWh)",Miljö!$B$1:$R$1,0),FALSE)),0,VLOOKUP($B352,Miljö!$B$1:$S$500,MATCH("Såld mängd produktionsspecifik fjärrvärme (GWh)",Miljö!$B$1:$R$1,0),FALSE))</f>
        <v>0</v>
      </c>
      <c r="AN352" s="195" t="str">
        <f t="shared" si="98"/>
        <v/>
      </c>
      <c r="AP352" t="str">
        <f>IFERROR(VLOOKUP($B352,Miljövärden!$B$2:$H$550,7,FALSE),"Nej, saknas")</f>
        <v>Nej</v>
      </c>
      <c r="AQ352" t="str">
        <f>IFERROR(VLOOKUP($B352,Miljövärden!$B$2:$H$550,6,FALSE),"Nej, saknas")</f>
        <v>Nej</v>
      </c>
      <c r="AU352">
        <f t="shared" si="99"/>
        <v>0</v>
      </c>
      <c r="AV352">
        <f t="shared" si="100"/>
        <v>0</v>
      </c>
      <c r="AW352">
        <f t="shared" si="101"/>
        <v>0</v>
      </c>
      <c r="AX352">
        <f t="shared" si="102"/>
        <v>0</v>
      </c>
      <c r="AZ352">
        <f t="shared" si="103"/>
        <v>0</v>
      </c>
      <c r="BC352">
        <f t="shared" si="104"/>
        <v>0</v>
      </c>
      <c r="BD352">
        <f t="shared" si="105"/>
        <v>0</v>
      </c>
      <c r="BE352">
        <f t="shared" si="106"/>
        <v>0</v>
      </c>
      <c r="BF352">
        <f t="shared" si="107"/>
        <v>0</v>
      </c>
      <c r="BG352">
        <f t="shared" si="108"/>
        <v>0</v>
      </c>
      <c r="BH352">
        <f t="shared" si="109"/>
        <v>0</v>
      </c>
      <c r="BJ352" s="195" t="e">
        <f t="shared" si="110"/>
        <v>#DIV/0!</v>
      </c>
      <c r="BK352" s="195" t="e">
        <f t="shared" si="111"/>
        <v>#DIV/0!</v>
      </c>
      <c r="BL352" s="195" t="e">
        <f t="shared" si="112"/>
        <v>#DIV/0!</v>
      </c>
      <c r="BM352" s="195" t="e">
        <f t="shared" si="113"/>
        <v>#DIV/0!</v>
      </c>
      <c r="BN352" s="195" t="e">
        <f t="shared" si="114"/>
        <v>#DIV/0!</v>
      </c>
    </row>
    <row r="353" spans="1:66" x14ac:dyDescent="0.25">
      <c r="A353" s="2" t="s">
        <v>528</v>
      </c>
      <c r="B353" s="2" t="s">
        <v>531</v>
      </c>
      <c r="C353">
        <f>VLOOKUP($B353,'Tillförd energi'!$B$1:$AI$700,MATCH(C$1,'Tillförd energi'!$B$1:$AQ$1,0),FALSE)</f>
        <v>0</v>
      </c>
      <c r="D353">
        <f>VLOOKUP($B353,'Tillförd energi'!$B$1:$AI$700,MATCH(D$1,'Tillförd energi'!$B$1:$AQ$1,0),FALSE)</f>
        <v>4.5634800000000002</v>
      </c>
      <c r="E353">
        <f>VLOOKUP($B353,'Tillförd energi'!$B$1:$AI$700,MATCH(E$1,'Tillförd energi'!$B$1:$AQ$1,0),FALSE)</f>
        <v>0</v>
      </c>
      <c r="F353">
        <f>VLOOKUP($B353,'Tillförd energi'!$B$1:$AI$700,MATCH(F$1,'Tillförd energi'!$B$1:$AQ$1,0),FALSE)</f>
        <v>6.2</v>
      </c>
      <c r="G353">
        <f>VLOOKUP($B353,'Tillförd energi'!$B$1:$AI$700,MATCH(G$1,'Tillförd energi'!$B$1:$AQ$1,0),FALSE)</f>
        <v>0</v>
      </c>
      <c r="H353">
        <f>VLOOKUP($B353,'Tillförd energi'!$B$1:$AI$700,MATCH(H$1,'Tillförd energi'!$B$1:$AQ$1,0),FALSE)</f>
        <v>0</v>
      </c>
      <c r="I353">
        <f>VLOOKUP($B353,'Tillförd energi'!$B$1:$AI$700,MATCH(I$1,'Tillförd energi'!$B$1:$AQ$1,0),FALSE)</f>
        <v>167</v>
      </c>
      <c r="J353">
        <f>VLOOKUP($B353,'Tillförd energi'!$B$1:$AI$700,MATCH(J$1,'Tillförd energi'!$B$1:$AQ$1,0),FALSE)</f>
        <v>0</v>
      </c>
      <c r="K353">
        <v>0</v>
      </c>
      <c r="L353">
        <f>VLOOKUP($B353,'Tillförd energi'!$B$1:$AI$700,MATCH(L$1,'Tillförd energi'!$B$1:$AQ$1,0),FALSE)</f>
        <v>315.601</v>
      </c>
      <c r="M353">
        <f>VLOOKUP($B353,'Tillförd energi'!$B$1:$AI$700,MATCH(M$1,'Tillförd energi'!$B$1:$AQ$1,0),FALSE)</f>
        <v>29.6769</v>
      </c>
      <c r="N353">
        <f>VLOOKUP($B353,'Tillförd energi'!$B$1:$AI$700,MATCH(N$1,'Tillförd energi'!$B$1:$AQ$1,0),FALSE)</f>
        <v>20.2056</v>
      </c>
      <c r="O353">
        <f>VLOOKUP($B353,'Tillförd energi'!$B$1:$AI$700,MATCH(O$1,'Tillförd energi'!$B$1:$AQ$1,0),FALSE)</f>
        <v>60.616700000000002</v>
      </c>
      <c r="P353">
        <f>VLOOKUP($B353,'Tillförd energi'!$B$1:$AI$700,MATCH(P$1,'Tillförd energi'!$B$1:$AQ$1,0),FALSE)</f>
        <v>16.417000000000002</v>
      </c>
      <c r="Q353">
        <f>VLOOKUP($B353,'Tillförd energi'!$B$1:$AI$700,MATCH(Q$1,'Tillförd energi'!$B$1:$AQ$1,0),FALSE)</f>
        <v>0</v>
      </c>
      <c r="R353">
        <f>VLOOKUP($B353,'Tillförd energi'!$B$1:$AI$700,MATCH(R$1,'Tillförd energi'!$B$1:$AQ$1,0),FALSE)</f>
        <v>13</v>
      </c>
      <c r="S353">
        <f>VLOOKUP($B353,'Tillförd energi'!$B$1:$AI$700,MATCH(S$1,'Tillförd energi'!$B$1:$AQ$1,0),FALSE)</f>
        <v>0</v>
      </c>
      <c r="T353">
        <f>VLOOKUP($B353,'Tillförd energi'!$B$1:$AI$700,MATCH(T$1,'Tillförd energi'!$B$1:$AQ$1,0),FALSE)</f>
        <v>0</v>
      </c>
      <c r="U353">
        <f>VLOOKUP($B353,'Tillförd energi'!$B$1:$AI$700,MATCH(U$1,'Tillförd energi'!$B$1:$AQ$1,0),FALSE)</f>
        <v>0</v>
      </c>
      <c r="V353">
        <f>VLOOKUP($B353,'Tillförd energi'!$B$1:$AI$700,MATCH(V$1,'Tillförd energi'!$B$1:$AQ$1,0),FALSE)</f>
        <v>4</v>
      </c>
      <c r="W353">
        <f>VLOOKUP($B353,'Tillförd energi'!$B$1:$AI$700,MATCH(W$1,'Tillförd energi'!$B$1:$AQ$1,0),FALSE)</f>
        <v>0</v>
      </c>
      <c r="X353">
        <f>VLOOKUP($B353,'Tillförd energi'!$B$1:$AI$700,MATCH(X$1,'Tillförd energi'!$B$1:$AQ$1,0),FALSE)</f>
        <v>0</v>
      </c>
      <c r="Y353">
        <f>VLOOKUP($B353,'Tillförd energi'!$B$1:$AI$700,MATCH(Y$1,'Tillförd energi'!$B$1:$AQ$1,0),FALSE)</f>
        <v>12.6</v>
      </c>
      <c r="Z353">
        <f>VLOOKUP($B353,'Tillförd energi'!$B$1:$AI$700,MATCH(Z$1,'Tillförd energi'!$B$1:$AQ$1,0),FALSE)</f>
        <v>7.5</v>
      </c>
      <c r="AA353">
        <f>VLOOKUP($B353,'Tillförd energi'!$B$1:$AI$700,MATCH(AA$1,'Tillförd energi'!$B$1:$AQ$1,0),FALSE)</f>
        <v>0</v>
      </c>
      <c r="AB353">
        <f>VLOOKUP($B353,'Tillförd energi'!$B$1:$AI$700,MATCH(AB$1,'Tillförd energi'!$B$1:$AQ$1,0),FALSE)</f>
        <v>0</v>
      </c>
      <c r="AC353">
        <f>VLOOKUP($B353,'Tillförd energi'!$B$1:$AI$700,MATCH(AC$1,'Tillförd energi'!$B$1:$AQ$1,0),FALSE)</f>
        <v>125.8</v>
      </c>
      <c r="AD353">
        <f>VLOOKUP($B353,'Tillförd energi'!$B$1:$AI$700,MATCH(AD$1,'Tillförd energi'!$B$1:$AQ$1,0),FALSE)</f>
        <v>0</v>
      </c>
      <c r="AE353">
        <f>VLOOKUP($B353,'Tillförd energi'!$B$1:$AI$700,MATCH(AE$1,'Tillförd energi'!$B$1:$AQ$1,0),FALSE)</f>
        <v>0</v>
      </c>
      <c r="AF353">
        <f>VLOOKUP($B353,'Tillförd energi'!$B$1:$AI$700,MATCH(AF$1,'Tillförd energi'!$B$1:$AQ$1,0),FALSE)</f>
        <v>7.06088</v>
      </c>
      <c r="AG353">
        <f>IFERROR(VLOOKUP(B353,Miljö!$B$1:$AC$550,MATCH("Köpt mängd produktionsspecifik fjärrvärme:",Miljö!$B$1:$AC$1,0),FALSE)/1,0)</f>
        <v>10</v>
      </c>
      <c r="AI353">
        <f t="shared" si="96"/>
        <v>790.24156000000005</v>
      </c>
      <c r="AJ353">
        <f t="shared" si="97"/>
        <v>800.24156000000005</v>
      </c>
      <c r="AK353">
        <f>IF(ISERROR(1/VLOOKUP($B353,Leveranser!$B$1:$S$500,MATCH("såld värme (gwh)",Leveranser!$B$1:$S$1,0),FALSE)),"",VLOOKUP($B353,Leveranser!$B$1:$S$500,MATCH("såld värme (gwh)",Leveranser!$B$1:$S$1,0),FALSE))</f>
        <v>682</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195">
        <f t="shared" si="98"/>
        <v>0.85224266532720439</v>
      </c>
      <c r="AP353" t="str">
        <f>IFERROR(VLOOKUP($B353,Miljövärden!$B$2:$H$550,7,FALSE),"Nej, saknas")</f>
        <v>Ja</v>
      </c>
      <c r="AQ353" t="str">
        <f>IFERROR(VLOOKUP($B353,Miljövärden!$B$2:$H$550,6,FALSE),"Nej, saknas")</f>
        <v>Ja</v>
      </c>
      <c r="AU353">
        <f t="shared" si="99"/>
        <v>14.560880000000001</v>
      </c>
      <c r="AV353">
        <f t="shared" si="100"/>
        <v>0</v>
      </c>
      <c r="AW353">
        <f t="shared" si="101"/>
        <v>126.9162</v>
      </c>
      <c r="AX353">
        <f t="shared" si="102"/>
        <v>13</v>
      </c>
      <c r="AZ353">
        <f t="shared" si="103"/>
        <v>459.5172</v>
      </c>
      <c r="BC353">
        <f t="shared" si="104"/>
        <v>10.763480000000001</v>
      </c>
      <c r="BD353">
        <f t="shared" si="105"/>
        <v>12.6</v>
      </c>
      <c r="BE353">
        <f t="shared" si="106"/>
        <v>143.9162</v>
      </c>
      <c r="BF353">
        <f t="shared" si="107"/>
        <v>608.40099999999995</v>
      </c>
      <c r="BG353">
        <f t="shared" si="108"/>
        <v>24.560880000000001</v>
      </c>
      <c r="BH353">
        <f t="shared" si="109"/>
        <v>800.24155999999994</v>
      </c>
      <c r="BJ353" s="195">
        <f t="shared" si="110"/>
        <v>1.3450288685331466E-2</v>
      </c>
      <c r="BK353" s="195">
        <f t="shared" si="111"/>
        <v>1.5745245723053924E-2</v>
      </c>
      <c r="BL353" s="195">
        <f t="shared" si="112"/>
        <v>0.1798409470260455</v>
      </c>
      <c r="BM353" s="195">
        <f t="shared" si="113"/>
        <v>0.76027168596442307</v>
      </c>
      <c r="BN353" s="195">
        <f t="shared" si="114"/>
        <v>3.0691832601146087E-2</v>
      </c>
    </row>
    <row r="354" spans="1:66" x14ac:dyDescent="0.25">
      <c r="A354" s="2" t="s">
        <v>532</v>
      </c>
      <c r="B354" s="2" t="s">
        <v>533</v>
      </c>
      <c r="C354">
        <f>VLOOKUP($B354,'Tillförd energi'!$B$1:$AI$700,MATCH(C$1,'Tillförd energi'!$B$1:$AQ$1,0),FALSE)</f>
        <v>0</v>
      </c>
      <c r="D354">
        <f>VLOOKUP($B354,'Tillförd energi'!$B$1:$AI$700,MATCH(D$1,'Tillförd energi'!$B$1:$AQ$1,0),FALSE)</f>
        <v>0.39036999999999999</v>
      </c>
      <c r="E354">
        <f>VLOOKUP($B354,'Tillförd energi'!$B$1:$AI$700,MATCH(E$1,'Tillförd energi'!$B$1:$AQ$1,0),FALSE)</f>
        <v>0</v>
      </c>
      <c r="F354">
        <f>VLOOKUP($B354,'Tillförd energi'!$B$1:$AI$700,MATCH(F$1,'Tillförd energi'!$B$1:$AQ$1,0),FALSE)</f>
        <v>0</v>
      </c>
      <c r="G354">
        <f>VLOOKUP($B354,'Tillförd energi'!$B$1:$AI$700,MATCH(G$1,'Tillförd energi'!$B$1:$AQ$1,0),FALSE)</f>
        <v>0</v>
      </c>
      <c r="H354">
        <f>VLOOKUP($B354,'Tillförd energi'!$B$1:$AI$700,MATCH(H$1,'Tillförd energi'!$B$1:$AQ$1,0),FALSE)</f>
        <v>0</v>
      </c>
      <c r="I354">
        <f>VLOOKUP($B354,'Tillförd energi'!$B$1:$AI$700,MATCH(I$1,'Tillförd energi'!$B$1:$AQ$1,0),FALSE)</f>
        <v>10.067500000000001</v>
      </c>
      <c r="J354">
        <f>VLOOKUP($B354,'Tillförd energi'!$B$1:$AI$700,MATCH(J$1,'Tillförd energi'!$B$1:$AQ$1,0),FALSE)</f>
        <v>0</v>
      </c>
      <c r="K354">
        <v>0</v>
      </c>
      <c r="L354">
        <f>VLOOKUP($B354,'Tillförd energi'!$B$1:$AI$700,MATCH(L$1,'Tillförd energi'!$B$1:$AQ$1,0),FALSE)</f>
        <v>33.511000000000003</v>
      </c>
      <c r="M354">
        <f>VLOOKUP($B354,'Tillförd energi'!$B$1:$AI$700,MATCH(M$1,'Tillförd energi'!$B$1:$AQ$1,0),FALSE)</f>
        <v>0</v>
      </c>
      <c r="N354">
        <f>VLOOKUP($B354,'Tillförd energi'!$B$1:$AI$700,MATCH(N$1,'Tillförd energi'!$B$1:$AQ$1,0),FALSE)</f>
        <v>1.8876500000000001</v>
      </c>
      <c r="O354">
        <f>VLOOKUP($B354,'Tillförd energi'!$B$1:$AI$700,MATCH(O$1,'Tillförd energi'!$B$1:$AQ$1,0),FALSE)</f>
        <v>0</v>
      </c>
      <c r="P354">
        <f>VLOOKUP($B354,'Tillförd energi'!$B$1:$AI$700,MATCH(P$1,'Tillförd energi'!$B$1:$AQ$1,0),FALSE)</f>
        <v>0</v>
      </c>
      <c r="Q354">
        <f>VLOOKUP($B354,'Tillförd energi'!$B$1:$AI$700,MATCH(Q$1,'Tillförd energi'!$B$1:$AQ$1,0),FALSE)</f>
        <v>0</v>
      </c>
      <c r="R354">
        <f>VLOOKUP($B354,'Tillförd energi'!$B$1:$AI$700,MATCH(R$1,'Tillförd energi'!$B$1:$AQ$1,0),FALSE)</f>
        <v>0.17799999999999999</v>
      </c>
      <c r="S354">
        <f>VLOOKUP($B354,'Tillförd energi'!$B$1:$AI$700,MATCH(S$1,'Tillförd energi'!$B$1:$AQ$1,0),FALSE)</f>
        <v>0</v>
      </c>
      <c r="T354">
        <f>VLOOKUP($B354,'Tillförd energi'!$B$1:$AI$700,MATCH(T$1,'Tillförd energi'!$B$1:$AQ$1,0),FALSE)</f>
        <v>0</v>
      </c>
      <c r="U354">
        <f>VLOOKUP($B354,'Tillförd energi'!$B$1:$AI$700,MATCH(U$1,'Tillförd energi'!$B$1:$AQ$1,0),FALSE)</f>
        <v>11.562200000000001</v>
      </c>
      <c r="V354">
        <f>VLOOKUP($B354,'Tillförd energi'!$B$1:$AI$700,MATCH(V$1,'Tillförd energi'!$B$1:$AQ$1,0),FALSE)</f>
        <v>0</v>
      </c>
      <c r="W354">
        <f>VLOOKUP($B354,'Tillförd energi'!$B$1:$AI$700,MATCH(W$1,'Tillförd energi'!$B$1:$AQ$1,0),FALSE)</f>
        <v>0</v>
      </c>
      <c r="X354">
        <f>VLOOKUP($B354,'Tillförd energi'!$B$1:$AI$700,MATCH(X$1,'Tillförd energi'!$B$1:$AQ$1,0),FALSE)</f>
        <v>0</v>
      </c>
      <c r="Y354">
        <f>VLOOKUP($B354,'Tillförd energi'!$B$1:$AI$700,MATCH(Y$1,'Tillförd energi'!$B$1:$AQ$1,0),FALSE)</f>
        <v>0</v>
      </c>
      <c r="Z354">
        <f>VLOOKUP($B354,'Tillförd energi'!$B$1:$AI$700,MATCH(Z$1,'Tillförd energi'!$B$1:$AQ$1,0),FALSE)</f>
        <v>0</v>
      </c>
      <c r="AA354">
        <f>VLOOKUP($B354,'Tillförd energi'!$B$1:$AI$700,MATCH(AA$1,'Tillförd energi'!$B$1:$AQ$1,0),FALSE)</f>
        <v>0</v>
      </c>
      <c r="AB354">
        <f>VLOOKUP($B354,'Tillförd energi'!$B$1:$AI$700,MATCH(AB$1,'Tillförd energi'!$B$1:$AQ$1,0),FALSE)</f>
        <v>0</v>
      </c>
      <c r="AC354">
        <f>VLOOKUP($B354,'Tillförd energi'!$B$1:$AI$700,MATCH(AC$1,'Tillförd energi'!$B$1:$AQ$1,0),FALSE)</f>
        <v>0</v>
      </c>
      <c r="AD354">
        <f>VLOOKUP($B354,'Tillförd energi'!$B$1:$AI$700,MATCH(AD$1,'Tillförd energi'!$B$1:$AQ$1,0),FALSE)</f>
        <v>0</v>
      </c>
      <c r="AE354">
        <f>VLOOKUP($B354,'Tillförd energi'!$B$1:$AI$700,MATCH(AE$1,'Tillförd energi'!$B$1:$AQ$1,0),FALSE)</f>
        <v>0</v>
      </c>
      <c r="AF354">
        <f>VLOOKUP($B354,'Tillförd energi'!$B$1:$AI$700,MATCH(AF$1,'Tillförd energi'!$B$1:$AQ$1,0),FALSE)</f>
        <v>1.6021799999999999</v>
      </c>
      <c r="AG354">
        <f>IFERROR(VLOOKUP(B354,Miljö!$B$1:$AC$550,MATCH("Köpt mängd produktionsspecifik fjärrvärme:",Miljö!$B$1:$AC$1,0),FALSE)/1,0)</f>
        <v>0</v>
      </c>
      <c r="AI354">
        <f t="shared" si="96"/>
        <v>59.198900000000002</v>
      </c>
      <c r="AJ354">
        <f t="shared" si="97"/>
        <v>59.198900000000002</v>
      </c>
      <c r="AK354">
        <f>IF(ISERROR(1/VLOOKUP($B354,Leveranser!$B$1:$S$500,MATCH("såld värme (gwh)",Leveranser!$B$1:$S$1,0),FALSE)),"",VLOOKUP($B354,Leveranser!$B$1:$S$500,MATCH("såld värme (gwh)",Leveranser!$B$1:$S$1,0),FALSE))</f>
        <v>52.838999999999999</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195">
        <f t="shared" si="98"/>
        <v>0.89256726054031399</v>
      </c>
      <c r="AP354" t="str">
        <f>IFERROR(VLOOKUP($B354,Miljövärden!$B$2:$H$550,7,FALSE),"Nej, saknas")</f>
        <v>Ja</v>
      </c>
      <c r="AQ354" t="str">
        <f>IFERROR(VLOOKUP($B354,Miljövärden!$B$2:$H$550,6,FALSE),"Nej, saknas")</f>
        <v>Nej</v>
      </c>
      <c r="AU354">
        <f t="shared" si="99"/>
        <v>1.6021799999999999</v>
      </c>
      <c r="AV354">
        <f t="shared" si="100"/>
        <v>0</v>
      </c>
      <c r="AW354">
        <f t="shared" si="101"/>
        <v>1.8876500000000001</v>
      </c>
      <c r="AX354">
        <f t="shared" si="102"/>
        <v>11.740200000000002</v>
      </c>
      <c r="AZ354">
        <f t="shared" si="103"/>
        <v>47.138850000000005</v>
      </c>
      <c r="BC354">
        <f t="shared" si="104"/>
        <v>0.39036999999999999</v>
      </c>
      <c r="BD354">
        <f t="shared" si="105"/>
        <v>0</v>
      </c>
      <c r="BE354">
        <f t="shared" si="106"/>
        <v>13.62785</v>
      </c>
      <c r="BF354">
        <f t="shared" si="107"/>
        <v>43.578500000000005</v>
      </c>
      <c r="BG354">
        <f t="shared" si="108"/>
        <v>1.6021799999999999</v>
      </c>
      <c r="BH354">
        <f t="shared" si="109"/>
        <v>59.198900000000002</v>
      </c>
      <c r="BJ354" s="195">
        <f t="shared" si="110"/>
        <v>6.5942103653953031E-3</v>
      </c>
      <c r="BK354" s="195">
        <f t="shared" si="111"/>
        <v>0</v>
      </c>
      <c r="BL354" s="195">
        <f t="shared" si="112"/>
        <v>0.23020444636640208</v>
      </c>
      <c r="BM354" s="195">
        <f t="shared" si="113"/>
        <v>0.73613698903189084</v>
      </c>
      <c r="BN354" s="195">
        <f t="shared" si="114"/>
        <v>2.7064354236311823E-2</v>
      </c>
    </row>
    <row r="355" spans="1:66" x14ac:dyDescent="0.25">
      <c r="A355" s="2" t="s">
        <v>534</v>
      </c>
      <c r="B355" s="2" t="s">
        <v>535</v>
      </c>
      <c r="C355">
        <f>VLOOKUP($B355,'Tillförd energi'!$B$1:$AI$700,MATCH(C$1,'Tillförd energi'!$B$1:$AQ$1,0),FALSE)</f>
        <v>0</v>
      </c>
      <c r="D355">
        <f>VLOOKUP($B355,'Tillförd energi'!$B$1:$AI$700,MATCH(D$1,'Tillförd energi'!$B$1:$AQ$1,0),FALSE)</f>
        <v>0.79200000000000004</v>
      </c>
      <c r="E355">
        <f>VLOOKUP($B355,'Tillförd energi'!$B$1:$AI$700,MATCH(E$1,'Tillförd energi'!$B$1:$AQ$1,0),FALSE)</f>
        <v>0</v>
      </c>
      <c r="F355">
        <f>VLOOKUP($B355,'Tillförd energi'!$B$1:$AI$700,MATCH(F$1,'Tillförd energi'!$B$1:$AQ$1,0),FALSE)</f>
        <v>0</v>
      </c>
      <c r="G355">
        <f>VLOOKUP($B355,'Tillförd energi'!$B$1:$AI$700,MATCH(G$1,'Tillförd energi'!$B$1:$AQ$1,0),FALSE)</f>
        <v>0</v>
      </c>
      <c r="H355">
        <f>VLOOKUP($B355,'Tillförd energi'!$B$1:$AI$700,MATCH(H$1,'Tillförd energi'!$B$1:$AQ$1,0),FALSE)</f>
        <v>0</v>
      </c>
      <c r="I355">
        <f>VLOOKUP($B355,'Tillförd energi'!$B$1:$AI$700,MATCH(I$1,'Tillförd energi'!$B$1:$AQ$1,0),FALSE)</f>
        <v>0</v>
      </c>
      <c r="J355">
        <f>VLOOKUP($B355,'Tillförd energi'!$B$1:$AI$700,MATCH(J$1,'Tillförd energi'!$B$1:$AQ$1,0),FALSE)</f>
        <v>0</v>
      </c>
      <c r="K355">
        <v>0</v>
      </c>
      <c r="L355">
        <f>VLOOKUP($B355,'Tillförd energi'!$B$1:$AI$700,MATCH(L$1,'Tillförd energi'!$B$1:$AQ$1,0),FALSE)</f>
        <v>0</v>
      </c>
      <c r="M355">
        <f>VLOOKUP($B355,'Tillförd energi'!$B$1:$AI$700,MATCH(M$1,'Tillförd energi'!$B$1:$AQ$1,0),FALSE)</f>
        <v>0</v>
      </c>
      <c r="N355">
        <f>VLOOKUP($B355,'Tillförd energi'!$B$1:$AI$700,MATCH(N$1,'Tillförd energi'!$B$1:$AQ$1,0),FALSE)</f>
        <v>54.557000000000002</v>
      </c>
      <c r="O355">
        <f>VLOOKUP($B355,'Tillförd energi'!$B$1:$AI$700,MATCH(O$1,'Tillförd energi'!$B$1:$AQ$1,0),FALSE)</f>
        <v>0</v>
      </c>
      <c r="P355">
        <f>VLOOKUP($B355,'Tillförd energi'!$B$1:$AI$700,MATCH(P$1,'Tillförd energi'!$B$1:$AQ$1,0),FALSE)</f>
        <v>0</v>
      </c>
      <c r="Q355">
        <f>VLOOKUP($B355,'Tillförd energi'!$B$1:$AI$700,MATCH(Q$1,'Tillförd energi'!$B$1:$AQ$1,0),FALSE)</f>
        <v>0</v>
      </c>
      <c r="R355">
        <f>VLOOKUP($B355,'Tillförd energi'!$B$1:$AI$700,MATCH(R$1,'Tillförd energi'!$B$1:$AQ$1,0),FALSE)</f>
        <v>10.923999999999999</v>
      </c>
      <c r="S355">
        <f>VLOOKUP($B355,'Tillförd energi'!$B$1:$AI$700,MATCH(S$1,'Tillförd energi'!$B$1:$AQ$1,0),FALSE)</f>
        <v>0</v>
      </c>
      <c r="T355">
        <f>VLOOKUP($B355,'Tillförd energi'!$B$1:$AI$700,MATCH(T$1,'Tillförd energi'!$B$1:$AQ$1,0),FALSE)</f>
        <v>0</v>
      </c>
      <c r="U355">
        <f>VLOOKUP($B355,'Tillförd energi'!$B$1:$AI$700,MATCH(U$1,'Tillförd energi'!$B$1:$AQ$1,0),FALSE)</f>
        <v>0</v>
      </c>
      <c r="V355">
        <f>VLOOKUP($B355,'Tillförd energi'!$B$1:$AI$700,MATCH(V$1,'Tillförd energi'!$B$1:$AQ$1,0),FALSE)</f>
        <v>0</v>
      </c>
      <c r="W355">
        <f>VLOOKUP($B355,'Tillförd energi'!$B$1:$AI$700,MATCH(W$1,'Tillförd energi'!$B$1:$AQ$1,0),FALSE)</f>
        <v>0</v>
      </c>
      <c r="X355">
        <f>VLOOKUP($B355,'Tillförd energi'!$B$1:$AI$700,MATCH(X$1,'Tillförd energi'!$B$1:$AQ$1,0),FALSE)</f>
        <v>0</v>
      </c>
      <c r="Y355">
        <f>VLOOKUP($B355,'Tillförd energi'!$B$1:$AI$700,MATCH(Y$1,'Tillförd energi'!$B$1:$AQ$1,0),FALSE)</f>
        <v>0</v>
      </c>
      <c r="Z355">
        <f>VLOOKUP($B355,'Tillförd energi'!$B$1:$AI$700,MATCH(Z$1,'Tillförd energi'!$B$1:$AQ$1,0),FALSE)</f>
        <v>0</v>
      </c>
      <c r="AA355">
        <f>VLOOKUP($B355,'Tillförd energi'!$B$1:$AI$700,MATCH(AA$1,'Tillförd energi'!$B$1:$AQ$1,0),FALSE)</f>
        <v>0</v>
      </c>
      <c r="AB355">
        <f>VLOOKUP($B355,'Tillförd energi'!$B$1:$AI$700,MATCH(AB$1,'Tillförd energi'!$B$1:$AQ$1,0),FALSE)</f>
        <v>0</v>
      </c>
      <c r="AC355">
        <f>VLOOKUP($B355,'Tillförd energi'!$B$1:$AI$700,MATCH(AC$1,'Tillförd energi'!$B$1:$AQ$1,0),FALSE)</f>
        <v>2.0920000000000001</v>
      </c>
      <c r="AD355">
        <f>VLOOKUP($B355,'Tillförd energi'!$B$1:$AI$700,MATCH(AD$1,'Tillförd energi'!$B$1:$AQ$1,0),FALSE)</f>
        <v>0</v>
      </c>
      <c r="AE355">
        <f>VLOOKUP($B355,'Tillförd energi'!$B$1:$AI$700,MATCH(AE$1,'Tillförd energi'!$B$1:$AQ$1,0),FALSE)</f>
        <v>0</v>
      </c>
      <c r="AF355">
        <f>VLOOKUP($B355,'Tillförd energi'!$B$1:$AI$700,MATCH(AF$1,'Tillförd energi'!$B$1:$AQ$1,0),FALSE)</f>
        <v>1.05</v>
      </c>
      <c r="AG355">
        <f>IFERROR(VLOOKUP(B355,Miljö!$B$1:$AC$550,MATCH("Köpt mängd produktionsspecifik fjärrvärme:",Miljö!$B$1:$AC$1,0),FALSE)/1,0)</f>
        <v>0</v>
      </c>
      <c r="AI355">
        <f t="shared" si="96"/>
        <v>69.414999999999992</v>
      </c>
      <c r="AJ355">
        <f t="shared" si="97"/>
        <v>69.414999999999992</v>
      </c>
      <c r="AK355">
        <f>IF(ISERROR(1/VLOOKUP($B355,Leveranser!$B$1:$S$500,MATCH("såld värme (gwh)",Leveranser!$B$1:$S$1,0),FALSE)),"",VLOOKUP($B355,Leveranser!$B$1:$S$500,MATCH("såld värme (gwh)",Leveranser!$B$1:$S$1,0),FALSE))</f>
        <v>52.591999999999999</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195">
        <f t="shared" si="98"/>
        <v>0.75764604192177487</v>
      </c>
      <c r="AP355" t="str">
        <f>IFERROR(VLOOKUP($B355,Miljövärden!$B$2:$H$550,7,FALSE),"Nej, saknas")</f>
        <v>Ja</v>
      </c>
      <c r="AQ355" t="str">
        <f>IFERROR(VLOOKUP($B355,Miljövärden!$B$2:$H$550,6,FALSE),"Nej, saknas")</f>
        <v>Ja</v>
      </c>
      <c r="AU355">
        <f t="shared" si="99"/>
        <v>1.05</v>
      </c>
      <c r="AV355">
        <f t="shared" si="100"/>
        <v>0</v>
      </c>
      <c r="AW355">
        <f t="shared" si="101"/>
        <v>54.557000000000002</v>
      </c>
      <c r="AX355">
        <f t="shared" si="102"/>
        <v>10.923999999999999</v>
      </c>
      <c r="AZ355">
        <f t="shared" si="103"/>
        <v>65.480999999999995</v>
      </c>
      <c r="BC355">
        <f t="shared" si="104"/>
        <v>0.79200000000000004</v>
      </c>
      <c r="BD355">
        <f t="shared" si="105"/>
        <v>0</v>
      </c>
      <c r="BE355">
        <f t="shared" si="106"/>
        <v>65.480999999999995</v>
      </c>
      <c r="BF355">
        <f t="shared" si="107"/>
        <v>2.0920000000000001</v>
      </c>
      <c r="BG355">
        <f t="shared" si="108"/>
        <v>1.05</v>
      </c>
      <c r="BH355">
        <f t="shared" si="109"/>
        <v>69.414999999999992</v>
      </c>
      <c r="BJ355" s="195">
        <f t="shared" si="110"/>
        <v>1.1409637686379027E-2</v>
      </c>
      <c r="BK355" s="195">
        <f t="shared" si="111"/>
        <v>0</v>
      </c>
      <c r="BL355" s="195">
        <f t="shared" si="112"/>
        <v>0.94332637038104161</v>
      </c>
      <c r="BM355" s="195">
        <f t="shared" si="113"/>
        <v>3.0137578333213288E-2</v>
      </c>
      <c r="BN355" s="195">
        <f t="shared" si="114"/>
        <v>1.5126413599366133E-2</v>
      </c>
    </row>
    <row r="356" spans="1:66" x14ac:dyDescent="0.25">
      <c r="A356" s="2" t="s">
        <v>534</v>
      </c>
      <c r="B356" s="2" t="s">
        <v>536</v>
      </c>
      <c r="C356">
        <f>VLOOKUP($B356,'Tillförd energi'!$B$1:$AI$700,MATCH(C$1,'Tillförd energi'!$B$1:$AQ$1,0),FALSE)</f>
        <v>0</v>
      </c>
      <c r="D356">
        <f>VLOOKUP($B356,'Tillförd energi'!$B$1:$AI$700,MATCH(D$1,'Tillförd energi'!$B$1:$AQ$1,0),FALSE)</f>
        <v>0</v>
      </c>
      <c r="E356">
        <f>VLOOKUP($B356,'Tillförd energi'!$B$1:$AI$700,MATCH(E$1,'Tillförd energi'!$B$1:$AQ$1,0),FALSE)</f>
        <v>0</v>
      </c>
      <c r="F356">
        <f>VLOOKUP($B356,'Tillförd energi'!$B$1:$AI$700,MATCH(F$1,'Tillförd energi'!$B$1:$AQ$1,0),FALSE)</f>
        <v>0</v>
      </c>
      <c r="G356">
        <f>VLOOKUP($B356,'Tillförd energi'!$B$1:$AI$700,MATCH(G$1,'Tillförd energi'!$B$1:$AQ$1,0),FALSE)</f>
        <v>0</v>
      </c>
      <c r="H356">
        <f>VLOOKUP($B356,'Tillförd energi'!$B$1:$AI$700,MATCH(H$1,'Tillförd energi'!$B$1:$AQ$1,0),FALSE)</f>
        <v>0</v>
      </c>
      <c r="I356">
        <f>VLOOKUP($B356,'Tillförd energi'!$B$1:$AI$700,MATCH(I$1,'Tillförd energi'!$B$1:$AQ$1,0),FALSE)</f>
        <v>0</v>
      </c>
      <c r="J356">
        <f>VLOOKUP($B356,'Tillförd energi'!$B$1:$AI$700,MATCH(J$1,'Tillförd energi'!$B$1:$AQ$1,0),FALSE)</f>
        <v>0</v>
      </c>
      <c r="K356">
        <v>0</v>
      </c>
      <c r="L356">
        <f>VLOOKUP($B356,'Tillförd energi'!$B$1:$AI$700,MATCH(L$1,'Tillförd energi'!$B$1:$AQ$1,0),FALSE)</f>
        <v>0</v>
      </c>
      <c r="M356">
        <f>VLOOKUP($B356,'Tillförd energi'!$B$1:$AI$700,MATCH(M$1,'Tillförd energi'!$B$1:$AQ$1,0),FALSE)</f>
        <v>0</v>
      </c>
      <c r="N356">
        <f>VLOOKUP($B356,'Tillförd energi'!$B$1:$AI$700,MATCH(N$1,'Tillförd energi'!$B$1:$AQ$1,0),FALSE)</f>
        <v>0</v>
      </c>
      <c r="O356">
        <f>VLOOKUP($B356,'Tillförd energi'!$B$1:$AI$700,MATCH(O$1,'Tillförd energi'!$B$1:$AQ$1,0),FALSE)</f>
        <v>0</v>
      </c>
      <c r="P356">
        <f>VLOOKUP($B356,'Tillförd energi'!$B$1:$AI$700,MATCH(P$1,'Tillförd energi'!$B$1:$AQ$1,0),FALSE)</f>
        <v>0</v>
      </c>
      <c r="Q356">
        <f>VLOOKUP($B356,'Tillförd energi'!$B$1:$AI$700,MATCH(Q$1,'Tillförd energi'!$B$1:$AQ$1,0),FALSE)</f>
        <v>0</v>
      </c>
      <c r="R356">
        <f>VLOOKUP($B356,'Tillförd energi'!$B$1:$AI$700,MATCH(R$1,'Tillförd energi'!$B$1:$AQ$1,0),FALSE)</f>
        <v>0</v>
      </c>
      <c r="S356">
        <f>VLOOKUP($B356,'Tillförd energi'!$B$1:$AI$700,MATCH(S$1,'Tillförd energi'!$B$1:$AQ$1,0),FALSE)</f>
        <v>0</v>
      </c>
      <c r="T356">
        <f>VLOOKUP($B356,'Tillförd energi'!$B$1:$AI$700,MATCH(T$1,'Tillförd energi'!$B$1:$AQ$1,0),FALSE)</f>
        <v>0</v>
      </c>
      <c r="U356">
        <f>VLOOKUP($B356,'Tillförd energi'!$B$1:$AI$700,MATCH(U$1,'Tillförd energi'!$B$1:$AQ$1,0),FALSE)</f>
        <v>0</v>
      </c>
      <c r="V356">
        <f>VLOOKUP($B356,'Tillförd energi'!$B$1:$AI$700,MATCH(V$1,'Tillförd energi'!$B$1:$AQ$1,0),FALSE)</f>
        <v>0</v>
      </c>
      <c r="W356">
        <f>VLOOKUP($B356,'Tillförd energi'!$B$1:$AI$700,MATCH(W$1,'Tillförd energi'!$B$1:$AQ$1,0),FALSE)</f>
        <v>0</v>
      </c>
      <c r="X356">
        <f>VLOOKUP($B356,'Tillförd energi'!$B$1:$AI$700,MATCH(X$1,'Tillförd energi'!$B$1:$AQ$1,0),FALSE)</f>
        <v>0</v>
      </c>
      <c r="Y356">
        <f>VLOOKUP($B356,'Tillförd energi'!$B$1:$AI$700,MATCH(Y$1,'Tillförd energi'!$B$1:$AQ$1,0),FALSE)</f>
        <v>0</v>
      </c>
      <c r="Z356">
        <f>VLOOKUP($B356,'Tillförd energi'!$B$1:$AI$700,MATCH(Z$1,'Tillförd energi'!$B$1:$AQ$1,0),FALSE)</f>
        <v>0</v>
      </c>
      <c r="AA356">
        <f>VLOOKUP($B356,'Tillförd energi'!$B$1:$AI$700,MATCH(AA$1,'Tillförd energi'!$B$1:$AQ$1,0),FALSE)</f>
        <v>0</v>
      </c>
      <c r="AB356">
        <f>VLOOKUP($B356,'Tillförd energi'!$B$1:$AI$700,MATCH(AB$1,'Tillförd energi'!$B$1:$AQ$1,0),FALSE)</f>
        <v>0</v>
      </c>
      <c r="AC356">
        <f>VLOOKUP($B356,'Tillförd energi'!$B$1:$AI$700,MATCH(AC$1,'Tillförd energi'!$B$1:$AQ$1,0),FALSE)</f>
        <v>0</v>
      </c>
      <c r="AD356">
        <f>VLOOKUP($B356,'Tillförd energi'!$B$1:$AI$700,MATCH(AD$1,'Tillförd energi'!$B$1:$AQ$1,0),FALSE)</f>
        <v>0</v>
      </c>
      <c r="AE356">
        <f>VLOOKUP($B356,'Tillförd energi'!$B$1:$AI$700,MATCH(AE$1,'Tillförd energi'!$B$1:$AQ$1,0),FALSE)</f>
        <v>0</v>
      </c>
      <c r="AF356">
        <f>VLOOKUP($B356,'Tillförd energi'!$B$1:$AI$700,MATCH(AF$1,'Tillförd energi'!$B$1:$AQ$1,0),FALSE)</f>
        <v>0</v>
      </c>
      <c r="AG356">
        <f>IFERROR(VLOOKUP(B356,Miljö!$B$1:$AC$550,MATCH("Köpt mängd produktionsspecifik fjärrvärme:",Miljö!$B$1:$AC$1,0),FALSE)/1,0)</f>
        <v>0</v>
      </c>
      <c r="AI356">
        <f t="shared" si="96"/>
        <v>0</v>
      </c>
      <c r="AJ356">
        <f t="shared" si="97"/>
        <v>0</v>
      </c>
      <c r="AK356" t="str">
        <f>IF(ISERROR(1/VLOOKUP($B356,Leveranser!$B$1:$S$500,MATCH("såld värme (gwh)",Leveranser!$B$1:$S$1,0),FALSE)),"",VLOOKUP($B356,Leveranser!$B$1:$S$500,MATCH("såld värme (gwh)",Leveranser!$B$1:$S$1,0),FALSE))</f>
        <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195" t="str">
        <f t="shared" si="98"/>
        <v/>
      </c>
      <c r="AP356" t="str">
        <f>IFERROR(VLOOKUP($B356,Miljövärden!$B$2:$H$550,7,FALSE),"Nej, saknas")</f>
        <v>Nej</v>
      </c>
      <c r="AQ356" t="str">
        <f>IFERROR(VLOOKUP($B356,Miljövärden!$B$2:$H$550,6,FALSE),"Nej, saknas")</f>
        <v>Nej</v>
      </c>
      <c r="AU356">
        <f t="shared" si="99"/>
        <v>0</v>
      </c>
      <c r="AV356">
        <f t="shared" si="100"/>
        <v>0</v>
      </c>
      <c r="AW356">
        <f t="shared" si="101"/>
        <v>0</v>
      </c>
      <c r="AX356">
        <f t="shared" si="102"/>
        <v>0</v>
      </c>
      <c r="AZ356">
        <f t="shared" si="103"/>
        <v>0</v>
      </c>
      <c r="BC356">
        <f t="shared" si="104"/>
        <v>0</v>
      </c>
      <c r="BD356">
        <f t="shared" si="105"/>
        <v>0</v>
      </c>
      <c r="BE356">
        <f t="shared" si="106"/>
        <v>0</v>
      </c>
      <c r="BF356">
        <f t="shared" si="107"/>
        <v>0</v>
      </c>
      <c r="BG356">
        <f t="shared" si="108"/>
        <v>0</v>
      </c>
      <c r="BH356">
        <f t="shared" si="109"/>
        <v>0</v>
      </c>
      <c r="BJ356" s="195" t="e">
        <f t="shared" si="110"/>
        <v>#DIV/0!</v>
      </c>
      <c r="BK356" s="195" t="e">
        <f t="shared" si="111"/>
        <v>#DIV/0!</v>
      </c>
      <c r="BL356" s="195" t="e">
        <f t="shared" si="112"/>
        <v>#DIV/0!</v>
      </c>
      <c r="BM356" s="195" t="e">
        <f t="shared" si="113"/>
        <v>#DIV/0!</v>
      </c>
      <c r="BN356" s="195" t="e">
        <f t="shared" si="114"/>
        <v>#DIV/0!</v>
      </c>
    </row>
    <row r="357" spans="1:66" x14ac:dyDescent="0.25">
      <c r="A357" s="2" t="s">
        <v>537</v>
      </c>
      <c r="B357" s="2" t="s">
        <v>538</v>
      </c>
      <c r="C357">
        <f>VLOOKUP($B357,'Tillförd energi'!$B$1:$AI$700,MATCH(C$1,'Tillförd energi'!$B$1:$AQ$1,0),FALSE)</f>
        <v>0</v>
      </c>
      <c r="D357">
        <f>VLOOKUP($B357,'Tillförd energi'!$B$1:$AI$700,MATCH(D$1,'Tillförd energi'!$B$1:$AQ$1,0),FALSE)</f>
        <v>0</v>
      </c>
      <c r="E357">
        <f>VLOOKUP($B357,'Tillförd energi'!$B$1:$AI$700,MATCH(E$1,'Tillförd energi'!$B$1:$AQ$1,0),FALSE)</f>
        <v>0</v>
      </c>
      <c r="F357">
        <f>VLOOKUP($B357,'Tillförd energi'!$B$1:$AI$700,MATCH(F$1,'Tillförd energi'!$B$1:$AQ$1,0),FALSE)</f>
        <v>0</v>
      </c>
      <c r="G357">
        <f>VLOOKUP($B357,'Tillförd energi'!$B$1:$AI$700,MATCH(G$1,'Tillförd energi'!$B$1:$AQ$1,0),FALSE)</f>
        <v>0</v>
      </c>
      <c r="H357">
        <f>VLOOKUP($B357,'Tillförd energi'!$B$1:$AI$700,MATCH(H$1,'Tillförd energi'!$B$1:$AQ$1,0),FALSE)</f>
        <v>0</v>
      </c>
      <c r="I357">
        <f>VLOOKUP($B357,'Tillförd energi'!$B$1:$AI$700,MATCH(I$1,'Tillförd energi'!$B$1:$AQ$1,0),FALSE)</f>
        <v>0</v>
      </c>
      <c r="J357">
        <f>VLOOKUP($B357,'Tillförd energi'!$B$1:$AI$700,MATCH(J$1,'Tillförd energi'!$B$1:$AQ$1,0),FALSE)</f>
        <v>0</v>
      </c>
      <c r="K357">
        <v>0</v>
      </c>
      <c r="L357">
        <f>VLOOKUP($B357,'Tillförd energi'!$B$1:$AI$700,MATCH(L$1,'Tillförd energi'!$B$1:$AQ$1,0),FALSE)</f>
        <v>0</v>
      </c>
      <c r="M357">
        <f>VLOOKUP($B357,'Tillförd energi'!$B$1:$AI$700,MATCH(M$1,'Tillförd energi'!$B$1:$AQ$1,0),FALSE)</f>
        <v>0</v>
      </c>
      <c r="N357">
        <f>VLOOKUP($B357,'Tillförd energi'!$B$1:$AI$700,MATCH(N$1,'Tillförd energi'!$B$1:$AQ$1,0),FALSE)</f>
        <v>0</v>
      </c>
      <c r="O357">
        <f>VLOOKUP($B357,'Tillförd energi'!$B$1:$AI$700,MATCH(O$1,'Tillförd energi'!$B$1:$AQ$1,0),FALSE)</f>
        <v>0</v>
      </c>
      <c r="P357">
        <f>VLOOKUP($B357,'Tillförd energi'!$B$1:$AI$700,MATCH(P$1,'Tillförd energi'!$B$1:$AQ$1,0),FALSE)</f>
        <v>0</v>
      </c>
      <c r="Q357">
        <f>VLOOKUP($B357,'Tillförd energi'!$B$1:$AI$700,MATCH(Q$1,'Tillförd energi'!$B$1:$AQ$1,0),FALSE)</f>
        <v>0</v>
      </c>
      <c r="R357">
        <f>VLOOKUP($B357,'Tillförd energi'!$B$1:$AI$700,MATCH(R$1,'Tillförd energi'!$B$1:$AQ$1,0),FALSE)</f>
        <v>0</v>
      </c>
      <c r="S357">
        <f>VLOOKUP($B357,'Tillförd energi'!$B$1:$AI$700,MATCH(S$1,'Tillförd energi'!$B$1:$AQ$1,0),FALSE)</f>
        <v>0</v>
      </c>
      <c r="T357">
        <f>VLOOKUP($B357,'Tillförd energi'!$B$1:$AI$700,MATCH(T$1,'Tillförd energi'!$B$1:$AQ$1,0),FALSE)</f>
        <v>0</v>
      </c>
      <c r="U357">
        <f>VLOOKUP($B357,'Tillförd energi'!$B$1:$AI$700,MATCH(U$1,'Tillförd energi'!$B$1:$AQ$1,0),FALSE)</f>
        <v>0</v>
      </c>
      <c r="V357">
        <f>VLOOKUP($B357,'Tillförd energi'!$B$1:$AI$700,MATCH(V$1,'Tillförd energi'!$B$1:$AQ$1,0),FALSE)</f>
        <v>0</v>
      </c>
      <c r="W357">
        <f>VLOOKUP($B357,'Tillförd energi'!$B$1:$AI$700,MATCH(W$1,'Tillförd energi'!$B$1:$AQ$1,0),FALSE)</f>
        <v>0</v>
      </c>
      <c r="X357">
        <f>VLOOKUP($B357,'Tillförd energi'!$B$1:$AI$700,MATCH(X$1,'Tillförd energi'!$B$1:$AQ$1,0),FALSE)</f>
        <v>0</v>
      </c>
      <c r="Y357">
        <f>VLOOKUP($B357,'Tillförd energi'!$B$1:$AI$700,MATCH(Y$1,'Tillförd energi'!$B$1:$AQ$1,0),FALSE)</f>
        <v>0</v>
      </c>
      <c r="Z357">
        <f>VLOOKUP($B357,'Tillförd energi'!$B$1:$AI$700,MATCH(Z$1,'Tillförd energi'!$B$1:$AQ$1,0),FALSE)</f>
        <v>0</v>
      </c>
      <c r="AA357">
        <f>VLOOKUP($B357,'Tillförd energi'!$B$1:$AI$700,MATCH(AA$1,'Tillförd energi'!$B$1:$AQ$1,0),FALSE)</f>
        <v>0</v>
      </c>
      <c r="AB357">
        <f>VLOOKUP($B357,'Tillförd energi'!$B$1:$AI$700,MATCH(AB$1,'Tillförd energi'!$B$1:$AQ$1,0),FALSE)</f>
        <v>0</v>
      </c>
      <c r="AC357">
        <f>VLOOKUP($B357,'Tillförd energi'!$B$1:$AI$700,MATCH(AC$1,'Tillförd energi'!$B$1:$AQ$1,0),FALSE)</f>
        <v>0</v>
      </c>
      <c r="AD357">
        <f>VLOOKUP($B357,'Tillförd energi'!$B$1:$AI$700,MATCH(AD$1,'Tillförd energi'!$B$1:$AQ$1,0),FALSE)</f>
        <v>0</v>
      </c>
      <c r="AE357">
        <f>VLOOKUP($B357,'Tillförd energi'!$B$1:$AI$700,MATCH(AE$1,'Tillförd energi'!$B$1:$AQ$1,0),FALSE)</f>
        <v>0</v>
      </c>
      <c r="AF357">
        <f>VLOOKUP($B357,'Tillförd energi'!$B$1:$AI$700,MATCH(AF$1,'Tillförd energi'!$B$1:$AQ$1,0),FALSE)</f>
        <v>0</v>
      </c>
      <c r="AG357">
        <f>IFERROR(VLOOKUP(B357,Miljö!$B$1:$AC$550,MATCH("Köpt mängd produktionsspecifik fjärrvärme:",Miljö!$B$1:$AC$1,0),FALSE)/1,0)</f>
        <v>0</v>
      </c>
      <c r="AI357">
        <f t="shared" si="96"/>
        <v>0</v>
      </c>
      <c r="AJ357">
        <f t="shared" si="97"/>
        <v>0</v>
      </c>
      <c r="AK357" t="str">
        <f>IF(ISERROR(1/VLOOKUP($B357,Leveranser!$B$1:$S$500,MATCH("såld värme (gwh)",Leveranser!$B$1:$S$1,0),FALSE)),"",VLOOKUP($B357,Leveranser!$B$1:$S$500,MATCH("såld värme (gwh)",Leveranser!$B$1:$S$1,0),FALSE))</f>
        <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195" t="str">
        <f t="shared" si="98"/>
        <v/>
      </c>
      <c r="AP357" t="str">
        <f>IFERROR(VLOOKUP($B357,Miljövärden!$B$2:$H$550,7,FALSE),"Nej, saknas")</f>
        <v>Nej</v>
      </c>
      <c r="AQ357" t="str">
        <f>IFERROR(VLOOKUP($B357,Miljövärden!$B$2:$H$550,6,FALSE),"Nej, saknas")</f>
        <v>Nej</v>
      </c>
      <c r="AU357">
        <f t="shared" si="99"/>
        <v>0</v>
      </c>
      <c r="AV357">
        <f t="shared" si="100"/>
        <v>0</v>
      </c>
      <c r="AW357">
        <f t="shared" si="101"/>
        <v>0</v>
      </c>
      <c r="AX357">
        <f t="shared" si="102"/>
        <v>0</v>
      </c>
      <c r="AZ357">
        <f t="shared" si="103"/>
        <v>0</v>
      </c>
      <c r="BC357">
        <f t="shared" si="104"/>
        <v>0</v>
      </c>
      <c r="BD357">
        <f t="shared" si="105"/>
        <v>0</v>
      </c>
      <c r="BE357">
        <f t="shared" si="106"/>
        <v>0</v>
      </c>
      <c r="BF357">
        <f t="shared" si="107"/>
        <v>0</v>
      </c>
      <c r="BG357">
        <f t="shared" si="108"/>
        <v>0</v>
      </c>
      <c r="BH357">
        <f t="shared" si="109"/>
        <v>0</v>
      </c>
      <c r="BJ357" s="195" t="e">
        <f t="shared" si="110"/>
        <v>#DIV/0!</v>
      </c>
      <c r="BK357" s="195" t="e">
        <f t="shared" si="111"/>
        <v>#DIV/0!</v>
      </c>
      <c r="BL357" s="195" t="e">
        <f t="shared" si="112"/>
        <v>#DIV/0!</v>
      </c>
      <c r="BM357" s="195" t="e">
        <f t="shared" si="113"/>
        <v>#DIV/0!</v>
      </c>
      <c r="BN357" s="195" t="e">
        <f t="shared" si="114"/>
        <v>#DIV/0!</v>
      </c>
    </row>
    <row r="358" spans="1:66" x14ac:dyDescent="0.25">
      <c r="A358" s="2" t="s">
        <v>539</v>
      </c>
      <c r="B358" s="2" t="s">
        <v>539</v>
      </c>
      <c r="C358">
        <f>VLOOKUP($B358,'Tillförd energi'!$B$1:$AI$700,MATCH(C$1,'Tillförd energi'!$B$1:$AQ$1,0),FALSE)</f>
        <v>0</v>
      </c>
      <c r="D358">
        <f>VLOOKUP($B358,'Tillförd energi'!$B$1:$AI$700,MATCH(D$1,'Tillförd energi'!$B$1:$AQ$1,0),FALSE)</f>
        <v>0.65</v>
      </c>
      <c r="E358">
        <f>VLOOKUP($B358,'Tillförd energi'!$B$1:$AI$700,MATCH(E$1,'Tillförd energi'!$B$1:$AQ$1,0),FALSE)</f>
        <v>0</v>
      </c>
      <c r="F358">
        <f>VLOOKUP($B358,'Tillförd energi'!$B$1:$AI$700,MATCH(F$1,'Tillförd energi'!$B$1:$AQ$1,0),FALSE)</f>
        <v>0</v>
      </c>
      <c r="G358">
        <f>VLOOKUP($B358,'Tillförd energi'!$B$1:$AI$700,MATCH(G$1,'Tillförd energi'!$B$1:$AQ$1,0),FALSE)</f>
        <v>0</v>
      </c>
      <c r="H358">
        <f>VLOOKUP($B358,'Tillförd energi'!$B$1:$AI$700,MATCH(H$1,'Tillförd energi'!$B$1:$AQ$1,0),FALSE)</f>
        <v>0</v>
      </c>
      <c r="I358">
        <f>VLOOKUP($B358,'Tillförd energi'!$B$1:$AI$700,MATCH(I$1,'Tillförd energi'!$B$1:$AQ$1,0),FALSE)</f>
        <v>0</v>
      </c>
      <c r="J358">
        <f>VLOOKUP($B358,'Tillförd energi'!$B$1:$AI$700,MATCH(J$1,'Tillförd energi'!$B$1:$AQ$1,0),FALSE)</f>
        <v>0</v>
      </c>
      <c r="K358">
        <v>0</v>
      </c>
      <c r="L358">
        <f>VLOOKUP($B358,'Tillförd energi'!$B$1:$AI$700,MATCH(L$1,'Tillförd energi'!$B$1:$AQ$1,0),FALSE)</f>
        <v>0</v>
      </c>
      <c r="M358">
        <f>VLOOKUP($B358,'Tillförd energi'!$B$1:$AI$700,MATCH(M$1,'Tillförd energi'!$B$1:$AQ$1,0),FALSE)</f>
        <v>0</v>
      </c>
      <c r="N358">
        <f>VLOOKUP($B358,'Tillförd energi'!$B$1:$AI$700,MATCH(N$1,'Tillförd energi'!$B$1:$AQ$1,0),FALSE)</f>
        <v>0</v>
      </c>
      <c r="O358">
        <f>VLOOKUP($B358,'Tillförd energi'!$B$1:$AI$700,MATCH(O$1,'Tillförd energi'!$B$1:$AQ$1,0),FALSE)</f>
        <v>0</v>
      </c>
      <c r="P358">
        <f>VLOOKUP($B358,'Tillförd energi'!$B$1:$AI$700,MATCH(P$1,'Tillförd energi'!$B$1:$AQ$1,0),FALSE)</f>
        <v>3.9</v>
      </c>
      <c r="Q358">
        <f>VLOOKUP($B358,'Tillförd energi'!$B$1:$AI$700,MATCH(Q$1,'Tillförd energi'!$B$1:$AQ$1,0),FALSE)</f>
        <v>0</v>
      </c>
      <c r="R358">
        <f>VLOOKUP($B358,'Tillförd energi'!$B$1:$AI$700,MATCH(R$1,'Tillförd energi'!$B$1:$AQ$1,0),FALSE)</f>
        <v>0.16</v>
      </c>
      <c r="S358">
        <f>VLOOKUP($B358,'Tillförd energi'!$B$1:$AI$700,MATCH(S$1,'Tillförd energi'!$B$1:$AQ$1,0),FALSE)</f>
        <v>0</v>
      </c>
      <c r="T358">
        <f>VLOOKUP($B358,'Tillförd energi'!$B$1:$AI$700,MATCH(T$1,'Tillförd energi'!$B$1:$AQ$1,0),FALSE)</f>
        <v>0</v>
      </c>
      <c r="U358">
        <f>VLOOKUP($B358,'Tillförd energi'!$B$1:$AI$700,MATCH(U$1,'Tillförd energi'!$B$1:$AQ$1,0),FALSE)</f>
        <v>0</v>
      </c>
      <c r="V358">
        <f>VLOOKUP($B358,'Tillförd energi'!$B$1:$AI$700,MATCH(V$1,'Tillförd energi'!$B$1:$AQ$1,0),FALSE)</f>
        <v>0</v>
      </c>
      <c r="W358">
        <f>VLOOKUP($B358,'Tillförd energi'!$B$1:$AI$700,MATCH(W$1,'Tillförd energi'!$B$1:$AQ$1,0),FALSE)</f>
        <v>0</v>
      </c>
      <c r="X358">
        <f>VLOOKUP($B358,'Tillförd energi'!$B$1:$AI$700,MATCH(X$1,'Tillförd energi'!$B$1:$AQ$1,0),FALSE)</f>
        <v>0</v>
      </c>
      <c r="Y358">
        <f>VLOOKUP($B358,'Tillförd energi'!$B$1:$AI$700,MATCH(Y$1,'Tillförd energi'!$B$1:$AQ$1,0),FALSE)</f>
        <v>0</v>
      </c>
      <c r="Z358">
        <f>VLOOKUP($B358,'Tillförd energi'!$B$1:$AI$700,MATCH(Z$1,'Tillförd energi'!$B$1:$AQ$1,0),FALSE)</f>
        <v>0</v>
      </c>
      <c r="AA358">
        <f>VLOOKUP($B358,'Tillförd energi'!$B$1:$AI$700,MATCH(AA$1,'Tillförd energi'!$B$1:$AQ$1,0),FALSE)</f>
        <v>0</v>
      </c>
      <c r="AB358">
        <f>VLOOKUP($B358,'Tillförd energi'!$B$1:$AI$700,MATCH(AB$1,'Tillförd energi'!$B$1:$AQ$1,0),FALSE)</f>
        <v>0</v>
      </c>
      <c r="AC358">
        <f>VLOOKUP($B358,'Tillförd energi'!$B$1:$AI$700,MATCH(AC$1,'Tillförd energi'!$B$1:$AQ$1,0),FALSE)</f>
        <v>0</v>
      </c>
      <c r="AD358">
        <f>VLOOKUP($B358,'Tillförd energi'!$B$1:$AI$700,MATCH(AD$1,'Tillförd energi'!$B$1:$AQ$1,0),FALSE)</f>
        <v>0</v>
      </c>
      <c r="AE358">
        <f>VLOOKUP($B358,'Tillförd energi'!$B$1:$AI$700,MATCH(AE$1,'Tillförd energi'!$B$1:$AQ$1,0),FALSE)</f>
        <v>0</v>
      </c>
      <c r="AF358">
        <f>VLOOKUP($B358,'Tillförd energi'!$B$1:$AI$700,MATCH(AF$1,'Tillförd energi'!$B$1:$AQ$1,0),FALSE)</f>
        <v>9.06E-2</v>
      </c>
      <c r="AG358">
        <f>IFERROR(VLOOKUP(B358,Miljö!$B$1:$AC$550,MATCH("Köpt mängd produktionsspecifik fjärrvärme:",Miljö!$B$1:$AC$1,0),FALSE)/1,0)</f>
        <v>0</v>
      </c>
      <c r="AI358">
        <f t="shared" si="96"/>
        <v>4.8006000000000002</v>
      </c>
      <c r="AJ358">
        <f t="shared" si="97"/>
        <v>4.8006000000000002</v>
      </c>
      <c r="AK358">
        <f>IF(ISERROR(1/VLOOKUP($B358,Leveranser!$B$1:$S$500,MATCH("såld värme (gwh)",Leveranser!$B$1:$S$1,0),FALSE)),"",VLOOKUP($B358,Leveranser!$B$1:$S$500,MATCH("såld värme (gwh)",Leveranser!$B$1:$S$1,0),FALSE))</f>
        <v>3.02</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195">
        <f t="shared" si="98"/>
        <v>0.62908803066283381</v>
      </c>
      <c r="AP358" t="str">
        <f>IFERROR(VLOOKUP($B358,Miljövärden!$B$2:$H$550,7,FALSE),"Nej, saknas")</f>
        <v>Ja</v>
      </c>
      <c r="AQ358" t="str">
        <f>IFERROR(VLOOKUP($B358,Miljövärden!$B$2:$H$550,6,FALSE),"Nej, saknas")</f>
        <v>Nej</v>
      </c>
      <c r="AU358">
        <f t="shared" si="99"/>
        <v>9.06E-2</v>
      </c>
      <c r="AV358">
        <f t="shared" si="100"/>
        <v>0</v>
      </c>
      <c r="AW358">
        <f t="shared" si="101"/>
        <v>3.9</v>
      </c>
      <c r="AX358">
        <f t="shared" si="102"/>
        <v>0.16</v>
      </c>
      <c r="AZ358">
        <f t="shared" si="103"/>
        <v>4.0599999999999996</v>
      </c>
      <c r="BC358">
        <f t="shared" si="104"/>
        <v>0.65</v>
      </c>
      <c r="BD358">
        <f t="shared" si="105"/>
        <v>0</v>
      </c>
      <c r="BE358">
        <f t="shared" si="106"/>
        <v>4.0599999999999996</v>
      </c>
      <c r="BF358">
        <f t="shared" si="107"/>
        <v>0</v>
      </c>
      <c r="BG358">
        <f t="shared" si="108"/>
        <v>9.06E-2</v>
      </c>
      <c r="BH358">
        <f t="shared" si="109"/>
        <v>4.8006000000000002</v>
      </c>
      <c r="BJ358" s="195">
        <f t="shared" si="110"/>
        <v>0.1353997416989543</v>
      </c>
      <c r="BK358" s="195">
        <f t="shared" si="111"/>
        <v>0</v>
      </c>
      <c r="BL358" s="195">
        <f t="shared" si="112"/>
        <v>0.84572761738116053</v>
      </c>
      <c r="BM358" s="195">
        <f t="shared" si="113"/>
        <v>0</v>
      </c>
      <c r="BN358" s="195">
        <f t="shared" si="114"/>
        <v>1.8872640919885015E-2</v>
      </c>
    </row>
    <row r="359" spans="1:66" x14ac:dyDescent="0.25">
      <c r="A359" s="2" t="s">
        <v>542</v>
      </c>
      <c r="B359" s="2" t="s">
        <v>541</v>
      </c>
      <c r="C359">
        <f>VLOOKUP($B359,'Tillförd energi'!$B$1:$AI$700,MATCH(C$1,'Tillförd energi'!$B$1:$AQ$1,0),FALSE)</f>
        <v>0</v>
      </c>
      <c r="D359">
        <f>VLOOKUP($B359,'Tillförd energi'!$B$1:$AI$700,MATCH(D$1,'Tillförd energi'!$B$1:$AQ$1,0),FALSE)</f>
        <v>0</v>
      </c>
      <c r="E359">
        <f>VLOOKUP($B359,'Tillförd energi'!$B$1:$AI$700,MATCH(E$1,'Tillförd energi'!$B$1:$AQ$1,0),FALSE)</f>
        <v>0</v>
      </c>
      <c r="F359">
        <f>VLOOKUP($B359,'Tillförd energi'!$B$1:$AI$700,MATCH(F$1,'Tillförd energi'!$B$1:$AQ$1,0),FALSE)</f>
        <v>0</v>
      </c>
      <c r="G359">
        <f>VLOOKUP($B359,'Tillförd energi'!$B$1:$AI$700,MATCH(G$1,'Tillförd energi'!$B$1:$AQ$1,0),FALSE)</f>
        <v>0</v>
      </c>
      <c r="H359">
        <f>VLOOKUP($B359,'Tillförd energi'!$B$1:$AI$700,MATCH(H$1,'Tillförd energi'!$B$1:$AQ$1,0),FALSE)</f>
        <v>0</v>
      </c>
      <c r="I359">
        <f>VLOOKUP($B359,'Tillförd energi'!$B$1:$AI$700,MATCH(I$1,'Tillförd energi'!$B$1:$AQ$1,0),FALSE)</f>
        <v>0</v>
      </c>
      <c r="J359">
        <f>VLOOKUP($B359,'Tillförd energi'!$B$1:$AI$700,MATCH(J$1,'Tillförd energi'!$B$1:$AQ$1,0),FALSE)</f>
        <v>0</v>
      </c>
      <c r="K359">
        <v>0</v>
      </c>
      <c r="L359">
        <f>VLOOKUP($B359,'Tillförd energi'!$B$1:$AI$700,MATCH(L$1,'Tillförd energi'!$B$1:$AQ$1,0),FALSE)</f>
        <v>0</v>
      </c>
      <c r="M359">
        <f>VLOOKUP($B359,'Tillförd energi'!$B$1:$AI$700,MATCH(M$1,'Tillförd energi'!$B$1:$AQ$1,0),FALSE)</f>
        <v>0</v>
      </c>
      <c r="N359">
        <f>VLOOKUP($B359,'Tillförd energi'!$B$1:$AI$700,MATCH(N$1,'Tillförd energi'!$B$1:$AQ$1,0),FALSE)</f>
        <v>0</v>
      </c>
      <c r="O359">
        <f>VLOOKUP($B359,'Tillförd energi'!$B$1:$AI$700,MATCH(O$1,'Tillförd energi'!$B$1:$AQ$1,0),FALSE)</f>
        <v>0</v>
      </c>
      <c r="P359">
        <f>VLOOKUP($B359,'Tillförd energi'!$B$1:$AI$700,MATCH(P$1,'Tillförd energi'!$B$1:$AQ$1,0),FALSE)</f>
        <v>0</v>
      </c>
      <c r="Q359">
        <f>VLOOKUP($B359,'Tillförd energi'!$B$1:$AI$700,MATCH(Q$1,'Tillförd energi'!$B$1:$AQ$1,0),FALSE)</f>
        <v>0</v>
      </c>
      <c r="R359">
        <f>VLOOKUP($B359,'Tillförd energi'!$B$1:$AI$700,MATCH(R$1,'Tillförd energi'!$B$1:$AQ$1,0),FALSE)</f>
        <v>0</v>
      </c>
      <c r="S359">
        <f>VLOOKUP($B359,'Tillförd energi'!$B$1:$AI$700,MATCH(S$1,'Tillförd energi'!$B$1:$AQ$1,0),FALSE)</f>
        <v>0</v>
      </c>
      <c r="T359">
        <f>VLOOKUP($B359,'Tillförd energi'!$B$1:$AI$700,MATCH(T$1,'Tillförd energi'!$B$1:$AQ$1,0),FALSE)</f>
        <v>0</v>
      </c>
      <c r="U359">
        <f>VLOOKUP($B359,'Tillförd energi'!$B$1:$AI$700,MATCH(U$1,'Tillförd energi'!$B$1:$AQ$1,0),FALSE)</f>
        <v>0</v>
      </c>
      <c r="V359">
        <f>VLOOKUP($B359,'Tillförd energi'!$B$1:$AI$700,MATCH(V$1,'Tillförd energi'!$B$1:$AQ$1,0),FALSE)</f>
        <v>0</v>
      </c>
      <c r="W359">
        <f>VLOOKUP($B359,'Tillförd energi'!$B$1:$AI$700,MATCH(W$1,'Tillförd energi'!$B$1:$AQ$1,0),FALSE)</f>
        <v>0</v>
      </c>
      <c r="X359">
        <f>VLOOKUP($B359,'Tillförd energi'!$B$1:$AI$700,MATCH(X$1,'Tillförd energi'!$B$1:$AQ$1,0),FALSE)</f>
        <v>0</v>
      </c>
      <c r="Y359">
        <f>VLOOKUP($B359,'Tillförd energi'!$B$1:$AI$700,MATCH(Y$1,'Tillförd energi'!$B$1:$AQ$1,0),FALSE)</f>
        <v>0</v>
      </c>
      <c r="Z359">
        <f>VLOOKUP($B359,'Tillförd energi'!$B$1:$AI$700,MATCH(Z$1,'Tillförd energi'!$B$1:$AQ$1,0),FALSE)</f>
        <v>0</v>
      </c>
      <c r="AA359">
        <f>VLOOKUP($B359,'Tillförd energi'!$B$1:$AI$700,MATCH(AA$1,'Tillförd energi'!$B$1:$AQ$1,0),FALSE)</f>
        <v>0</v>
      </c>
      <c r="AB359">
        <f>VLOOKUP($B359,'Tillförd energi'!$B$1:$AI$700,MATCH(AB$1,'Tillförd energi'!$B$1:$AQ$1,0),FALSE)</f>
        <v>0</v>
      </c>
      <c r="AC359">
        <f>VLOOKUP($B359,'Tillförd energi'!$B$1:$AI$700,MATCH(AC$1,'Tillförd energi'!$B$1:$AQ$1,0),FALSE)</f>
        <v>0</v>
      </c>
      <c r="AD359">
        <f>VLOOKUP($B359,'Tillförd energi'!$B$1:$AI$700,MATCH(AD$1,'Tillförd energi'!$B$1:$AQ$1,0),FALSE)</f>
        <v>17.411799999999999</v>
      </c>
      <c r="AE359">
        <f>VLOOKUP($B359,'Tillförd energi'!$B$1:$AI$700,MATCH(AE$1,'Tillförd energi'!$B$1:$AQ$1,0),FALSE)</f>
        <v>0</v>
      </c>
      <c r="AF359">
        <f>VLOOKUP($B359,'Tillförd energi'!$B$1:$AI$700,MATCH(AF$1,'Tillförd energi'!$B$1:$AQ$1,0),FALSE)</f>
        <v>0.36</v>
      </c>
      <c r="AG359">
        <f>IFERROR(VLOOKUP(B359,Miljö!$B$1:$AC$550,MATCH("Köpt mängd produktionsspecifik fjärrvärme:",Miljö!$B$1:$AC$1,0),FALSE)/1,0)</f>
        <v>0</v>
      </c>
      <c r="AI359">
        <f t="shared" si="96"/>
        <v>17.771799999999999</v>
      </c>
      <c r="AJ359">
        <f t="shared" si="97"/>
        <v>17.771799999999999</v>
      </c>
      <c r="AK359">
        <f>IF(ISERROR(1/VLOOKUP($B359,Leveranser!$B$1:$S$500,MATCH("såld värme (gwh)",Leveranser!$B$1:$S$1,0),FALSE)),"",VLOOKUP($B359,Leveranser!$B$1:$S$500,MATCH("såld värme (gwh)",Leveranser!$B$1:$S$1,0),FALSE))</f>
        <v>12</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195">
        <f t="shared" si="98"/>
        <v>0.67522704509391285</v>
      </c>
      <c r="AP359" t="str">
        <f>IFERROR(VLOOKUP($B359,Miljövärden!$B$2:$H$550,7,FALSE),"Nej, saknas")</f>
        <v>Ja</v>
      </c>
      <c r="AQ359" t="str">
        <f>IFERROR(VLOOKUP($B359,Miljövärden!$B$2:$H$550,6,FALSE),"Nej, saknas")</f>
        <v>Nej</v>
      </c>
      <c r="AU359">
        <f t="shared" si="99"/>
        <v>0.36</v>
      </c>
      <c r="AV359">
        <f t="shared" si="100"/>
        <v>0</v>
      </c>
      <c r="AW359">
        <f t="shared" si="101"/>
        <v>0</v>
      </c>
      <c r="AX359">
        <f t="shared" si="102"/>
        <v>0</v>
      </c>
      <c r="AZ359">
        <f t="shared" si="103"/>
        <v>0</v>
      </c>
      <c r="BC359">
        <f t="shared" si="104"/>
        <v>0</v>
      </c>
      <c r="BD359">
        <f t="shared" si="105"/>
        <v>0</v>
      </c>
      <c r="BE359">
        <f t="shared" si="106"/>
        <v>0</v>
      </c>
      <c r="BF359">
        <f t="shared" si="107"/>
        <v>17.411799999999999</v>
      </c>
      <c r="BG359">
        <f t="shared" si="108"/>
        <v>0.36</v>
      </c>
      <c r="BH359">
        <f t="shared" si="109"/>
        <v>17.771799999999999</v>
      </c>
      <c r="BJ359" s="195">
        <f t="shared" si="110"/>
        <v>0</v>
      </c>
      <c r="BK359" s="195">
        <f t="shared" si="111"/>
        <v>0</v>
      </c>
      <c r="BL359" s="195">
        <f t="shared" si="112"/>
        <v>0</v>
      </c>
      <c r="BM359" s="195">
        <f t="shared" si="113"/>
        <v>0.97974318864718268</v>
      </c>
      <c r="BN359" s="195">
        <f t="shared" si="114"/>
        <v>2.0256811352817386E-2</v>
      </c>
    </row>
    <row r="360" spans="1:66" x14ac:dyDescent="0.25">
      <c r="A360" s="2" t="s">
        <v>543</v>
      </c>
      <c r="B360" s="2" t="s">
        <v>544</v>
      </c>
      <c r="C360">
        <f>VLOOKUP($B360,'Tillförd energi'!$B$1:$AI$700,MATCH(C$1,'Tillförd energi'!$B$1:$AQ$1,0),FALSE)</f>
        <v>0</v>
      </c>
      <c r="D360">
        <f>VLOOKUP($B360,'Tillförd energi'!$B$1:$AI$700,MATCH(D$1,'Tillförd energi'!$B$1:$AQ$1,0),FALSE)</f>
        <v>0</v>
      </c>
      <c r="E360">
        <f>VLOOKUP($B360,'Tillförd energi'!$B$1:$AI$700,MATCH(E$1,'Tillförd energi'!$B$1:$AQ$1,0),FALSE)</f>
        <v>0</v>
      </c>
      <c r="F360">
        <f>VLOOKUP($B360,'Tillförd energi'!$B$1:$AI$700,MATCH(F$1,'Tillförd energi'!$B$1:$AQ$1,0),FALSE)</f>
        <v>0</v>
      </c>
      <c r="G360">
        <f>VLOOKUP($B360,'Tillförd energi'!$B$1:$AI$700,MATCH(G$1,'Tillförd energi'!$B$1:$AQ$1,0),FALSE)</f>
        <v>0</v>
      </c>
      <c r="H360">
        <f>VLOOKUP($B360,'Tillförd energi'!$B$1:$AI$700,MATCH(H$1,'Tillförd energi'!$B$1:$AQ$1,0),FALSE)</f>
        <v>0</v>
      </c>
      <c r="I360">
        <f>VLOOKUP($B360,'Tillförd energi'!$B$1:$AI$700,MATCH(I$1,'Tillförd energi'!$B$1:$AQ$1,0),FALSE)</f>
        <v>0</v>
      </c>
      <c r="J360">
        <f>VLOOKUP($B360,'Tillförd energi'!$B$1:$AI$700,MATCH(J$1,'Tillförd energi'!$B$1:$AQ$1,0),FALSE)</f>
        <v>0</v>
      </c>
      <c r="K360">
        <v>0</v>
      </c>
      <c r="L360">
        <f>VLOOKUP($B360,'Tillförd energi'!$B$1:$AI$700,MATCH(L$1,'Tillförd energi'!$B$1:$AQ$1,0),FALSE)</f>
        <v>0</v>
      </c>
      <c r="M360">
        <f>VLOOKUP($B360,'Tillförd energi'!$B$1:$AI$700,MATCH(M$1,'Tillförd energi'!$B$1:$AQ$1,0),FALSE)</f>
        <v>0</v>
      </c>
      <c r="N360">
        <f>VLOOKUP($B360,'Tillförd energi'!$B$1:$AI$700,MATCH(N$1,'Tillförd energi'!$B$1:$AQ$1,0),FALSE)</f>
        <v>0</v>
      </c>
      <c r="O360">
        <f>VLOOKUP($B360,'Tillförd energi'!$B$1:$AI$700,MATCH(O$1,'Tillförd energi'!$B$1:$AQ$1,0),FALSE)</f>
        <v>0</v>
      </c>
      <c r="P360">
        <f>VLOOKUP($B360,'Tillförd energi'!$B$1:$AI$700,MATCH(P$1,'Tillförd energi'!$B$1:$AQ$1,0),FALSE)</f>
        <v>0</v>
      </c>
      <c r="Q360">
        <f>VLOOKUP($B360,'Tillförd energi'!$B$1:$AI$700,MATCH(Q$1,'Tillförd energi'!$B$1:$AQ$1,0),FALSE)</f>
        <v>0</v>
      </c>
      <c r="R360">
        <f>VLOOKUP($B360,'Tillförd energi'!$B$1:$AI$700,MATCH(R$1,'Tillförd energi'!$B$1:$AQ$1,0),FALSE)</f>
        <v>0</v>
      </c>
      <c r="S360">
        <f>VLOOKUP($B360,'Tillförd energi'!$B$1:$AI$700,MATCH(S$1,'Tillförd energi'!$B$1:$AQ$1,0),FALSE)</f>
        <v>0</v>
      </c>
      <c r="T360">
        <f>VLOOKUP($B360,'Tillförd energi'!$B$1:$AI$700,MATCH(T$1,'Tillförd energi'!$B$1:$AQ$1,0),FALSE)</f>
        <v>0</v>
      </c>
      <c r="U360">
        <f>VLOOKUP($B360,'Tillförd energi'!$B$1:$AI$700,MATCH(U$1,'Tillförd energi'!$B$1:$AQ$1,0),FALSE)</f>
        <v>0</v>
      </c>
      <c r="V360">
        <f>VLOOKUP($B360,'Tillförd energi'!$B$1:$AI$700,MATCH(V$1,'Tillförd energi'!$B$1:$AQ$1,0),FALSE)</f>
        <v>0</v>
      </c>
      <c r="W360">
        <f>VLOOKUP($B360,'Tillförd energi'!$B$1:$AI$700,MATCH(W$1,'Tillförd energi'!$B$1:$AQ$1,0),FALSE)</f>
        <v>0</v>
      </c>
      <c r="X360">
        <f>VLOOKUP($B360,'Tillförd energi'!$B$1:$AI$700,MATCH(X$1,'Tillförd energi'!$B$1:$AQ$1,0),FALSE)</f>
        <v>0</v>
      </c>
      <c r="Y360">
        <f>VLOOKUP($B360,'Tillförd energi'!$B$1:$AI$700,MATCH(Y$1,'Tillförd energi'!$B$1:$AQ$1,0),FALSE)</f>
        <v>0</v>
      </c>
      <c r="Z360">
        <f>VLOOKUP($B360,'Tillförd energi'!$B$1:$AI$700,MATCH(Z$1,'Tillförd energi'!$B$1:$AQ$1,0),FALSE)</f>
        <v>0</v>
      </c>
      <c r="AA360">
        <f>VLOOKUP($B360,'Tillförd energi'!$B$1:$AI$700,MATCH(AA$1,'Tillförd energi'!$B$1:$AQ$1,0),FALSE)</f>
        <v>0</v>
      </c>
      <c r="AB360">
        <f>VLOOKUP($B360,'Tillförd energi'!$B$1:$AI$700,MATCH(AB$1,'Tillförd energi'!$B$1:$AQ$1,0),FALSE)</f>
        <v>0</v>
      </c>
      <c r="AC360">
        <f>VLOOKUP($B360,'Tillförd energi'!$B$1:$AI$700,MATCH(AC$1,'Tillförd energi'!$B$1:$AQ$1,0),FALSE)</f>
        <v>0</v>
      </c>
      <c r="AD360">
        <f>VLOOKUP($B360,'Tillförd energi'!$B$1:$AI$700,MATCH(AD$1,'Tillförd energi'!$B$1:$AQ$1,0),FALSE)</f>
        <v>0</v>
      </c>
      <c r="AE360">
        <f>VLOOKUP($B360,'Tillförd energi'!$B$1:$AI$700,MATCH(AE$1,'Tillförd energi'!$B$1:$AQ$1,0),FALSE)</f>
        <v>0</v>
      </c>
      <c r="AF360">
        <f>VLOOKUP($B360,'Tillförd energi'!$B$1:$AI$700,MATCH(AF$1,'Tillförd energi'!$B$1:$AQ$1,0),FALSE)</f>
        <v>0</v>
      </c>
      <c r="AG360">
        <f>IFERROR(VLOOKUP(B360,Miljö!$B$1:$AC$550,MATCH("Köpt mängd produktionsspecifik fjärrvärme:",Miljö!$B$1:$AC$1,0),FALSE)/1,0)</f>
        <v>0</v>
      </c>
      <c r="AI360">
        <f t="shared" si="96"/>
        <v>0</v>
      </c>
      <c r="AJ360">
        <f t="shared" si="97"/>
        <v>0</v>
      </c>
      <c r="AK360" t="str">
        <f>IF(ISERROR(1/VLOOKUP($B360,Leveranser!$B$1:$S$500,MATCH("såld värme (gwh)",Leveranser!$B$1:$S$1,0),FALSE)),"",VLOOKUP($B360,Leveranser!$B$1:$S$500,MATCH("såld värme (gwh)",Leveranser!$B$1:$S$1,0),FALSE))</f>
        <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195" t="str">
        <f t="shared" si="98"/>
        <v/>
      </c>
      <c r="AP360" t="str">
        <f>IFERROR(VLOOKUP($B360,Miljövärden!$B$2:$H$550,7,FALSE),"Nej, saknas")</f>
        <v>Nej</v>
      </c>
      <c r="AQ360" t="str">
        <f>IFERROR(VLOOKUP($B360,Miljövärden!$B$2:$H$550,6,FALSE),"Nej, saknas")</f>
        <v>Nej</v>
      </c>
      <c r="AU360">
        <f t="shared" si="99"/>
        <v>0</v>
      </c>
      <c r="AV360">
        <f t="shared" si="100"/>
        <v>0</v>
      </c>
      <c r="AW360">
        <f t="shared" si="101"/>
        <v>0</v>
      </c>
      <c r="AX360">
        <f t="shared" si="102"/>
        <v>0</v>
      </c>
      <c r="AZ360">
        <f t="shared" si="103"/>
        <v>0</v>
      </c>
      <c r="BC360">
        <f t="shared" si="104"/>
        <v>0</v>
      </c>
      <c r="BD360">
        <f t="shared" si="105"/>
        <v>0</v>
      </c>
      <c r="BE360">
        <f t="shared" si="106"/>
        <v>0</v>
      </c>
      <c r="BF360">
        <f t="shared" si="107"/>
        <v>0</v>
      </c>
      <c r="BG360">
        <f t="shared" si="108"/>
        <v>0</v>
      </c>
      <c r="BH360">
        <f t="shared" si="109"/>
        <v>0</v>
      </c>
      <c r="BJ360" s="195" t="e">
        <f t="shared" si="110"/>
        <v>#DIV/0!</v>
      </c>
      <c r="BK360" s="195" t="e">
        <f t="shared" si="111"/>
        <v>#DIV/0!</v>
      </c>
      <c r="BL360" s="195" t="e">
        <f t="shared" si="112"/>
        <v>#DIV/0!</v>
      </c>
      <c r="BM360" s="195" t="e">
        <f t="shared" si="113"/>
        <v>#DIV/0!</v>
      </c>
      <c r="BN360" s="195" t="e">
        <f t="shared" si="114"/>
        <v>#DIV/0!</v>
      </c>
    </row>
    <row r="361" spans="1:66" x14ac:dyDescent="0.25">
      <c r="A361" s="2" t="s">
        <v>545</v>
      </c>
      <c r="B361" s="2" t="s">
        <v>546</v>
      </c>
      <c r="C361">
        <f>VLOOKUP($B361,'Tillförd energi'!$B$1:$AI$700,MATCH(C$1,'Tillförd energi'!$B$1:$AQ$1,0),FALSE)</f>
        <v>0</v>
      </c>
      <c r="D361">
        <f>VLOOKUP($B361,'Tillförd energi'!$B$1:$AI$700,MATCH(D$1,'Tillförd energi'!$B$1:$AQ$1,0),FALSE)</f>
        <v>3.7999999999999999E-2</v>
      </c>
      <c r="E361">
        <f>VLOOKUP($B361,'Tillförd energi'!$B$1:$AI$700,MATCH(E$1,'Tillförd energi'!$B$1:$AQ$1,0),FALSE)</f>
        <v>0</v>
      </c>
      <c r="F361">
        <f>VLOOKUP($B361,'Tillförd energi'!$B$1:$AI$700,MATCH(F$1,'Tillförd energi'!$B$1:$AQ$1,0),FALSE)</f>
        <v>0</v>
      </c>
      <c r="G361">
        <f>VLOOKUP($B361,'Tillförd energi'!$B$1:$AI$700,MATCH(G$1,'Tillförd energi'!$B$1:$AQ$1,0),FALSE)</f>
        <v>0</v>
      </c>
      <c r="H361">
        <f>VLOOKUP($B361,'Tillförd energi'!$B$1:$AI$700,MATCH(H$1,'Tillförd energi'!$B$1:$AQ$1,0),FALSE)</f>
        <v>0</v>
      </c>
      <c r="I361">
        <f>VLOOKUP($B361,'Tillförd energi'!$B$1:$AI$700,MATCH(I$1,'Tillförd energi'!$B$1:$AQ$1,0),FALSE)</f>
        <v>0</v>
      </c>
      <c r="J361">
        <f>VLOOKUP($B361,'Tillförd energi'!$B$1:$AI$700,MATCH(J$1,'Tillförd energi'!$B$1:$AQ$1,0),FALSE)</f>
        <v>0</v>
      </c>
      <c r="K361">
        <v>0</v>
      </c>
      <c r="L361">
        <f>VLOOKUP($B361,'Tillförd energi'!$B$1:$AI$700,MATCH(L$1,'Tillförd energi'!$B$1:$AQ$1,0),FALSE)</f>
        <v>0</v>
      </c>
      <c r="M361">
        <f>VLOOKUP($B361,'Tillförd energi'!$B$1:$AI$700,MATCH(M$1,'Tillförd energi'!$B$1:$AQ$1,0),FALSE)</f>
        <v>15.943300000000001</v>
      </c>
      <c r="N361">
        <f>VLOOKUP($B361,'Tillförd energi'!$B$1:$AI$700,MATCH(N$1,'Tillförd energi'!$B$1:$AQ$1,0),FALSE)</f>
        <v>88.116500000000002</v>
      </c>
      <c r="O361">
        <f>VLOOKUP($B361,'Tillförd energi'!$B$1:$AI$700,MATCH(O$1,'Tillförd energi'!$B$1:$AQ$1,0),FALSE)</f>
        <v>0</v>
      </c>
      <c r="P361">
        <f>VLOOKUP($B361,'Tillförd energi'!$B$1:$AI$700,MATCH(P$1,'Tillförd energi'!$B$1:$AQ$1,0),FALSE)</f>
        <v>0</v>
      </c>
      <c r="Q361">
        <f>VLOOKUP($B361,'Tillförd energi'!$B$1:$AI$700,MATCH(Q$1,'Tillförd energi'!$B$1:$AQ$1,0),FALSE)</f>
        <v>0</v>
      </c>
      <c r="R361">
        <f>VLOOKUP($B361,'Tillförd energi'!$B$1:$AI$700,MATCH(R$1,'Tillförd energi'!$B$1:$AQ$1,0),FALSE)</f>
        <v>0</v>
      </c>
      <c r="S361">
        <f>VLOOKUP($B361,'Tillförd energi'!$B$1:$AI$700,MATCH(S$1,'Tillförd energi'!$B$1:$AQ$1,0),FALSE)</f>
        <v>0</v>
      </c>
      <c r="T361">
        <f>VLOOKUP($B361,'Tillförd energi'!$B$1:$AI$700,MATCH(T$1,'Tillförd energi'!$B$1:$AQ$1,0),FALSE)</f>
        <v>0</v>
      </c>
      <c r="U361">
        <f>VLOOKUP($B361,'Tillförd energi'!$B$1:$AI$700,MATCH(U$1,'Tillförd energi'!$B$1:$AQ$1,0),FALSE)</f>
        <v>0</v>
      </c>
      <c r="V361">
        <f>VLOOKUP($B361,'Tillförd energi'!$B$1:$AI$700,MATCH(V$1,'Tillförd energi'!$B$1:$AQ$1,0),FALSE)</f>
        <v>0</v>
      </c>
      <c r="W361">
        <f>VLOOKUP($B361,'Tillförd energi'!$B$1:$AI$700,MATCH(W$1,'Tillförd energi'!$B$1:$AQ$1,0),FALSE)</f>
        <v>0</v>
      </c>
      <c r="X361">
        <f>VLOOKUP($B361,'Tillförd energi'!$B$1:$AI$700,MATCH(X$1,'Tillförd energi'!$B$1:$AQ$1,0),FALSE)</f>
        <v>0</v>
      </c>
      <c r="Y361">
        <f>VLOOKUP($B361,'Tillförd energi'!$B$1:$AI$700,MATCH(Y$1,'Tillförd energi'!$B$1:$AQ$1,0),FALSE)</f>
        <v>0</v>
      </c>
      <c r="Z361">
        <f>VLOOKUP($B361,'Tillförd energi'!$B$1:$AI$700,MATCH(Z$1,'Tillförd energi'!$B$1:$AQ$1,0),FALSE)</f>
        <v>0</v>
      </c>
      <c r="AA361">
        <f>VLOOKUP($B361,'Tillförd energi'!$B$1:$AI$700,MATCH(AA$1,'Tillförd energi'!$B$1:$AQ$1,0),FALSE)</f>
        <v>0</v>
      </c>
      <c r="AB361">
        <f>VLOOKUP($B361,'Tillförd energi'!$B$1:$AI$700,MATCH(AB$1,'Tillförd energi'!$B$1:$AQ$1,0),FALSE)</f>
        <v>0</v>
      </c>
      <c r="AC361">
        <f>VLOOKUP($B361,'Tillförd energi'!$B$1:$AI$700,MATCH(AC$1,'Tillförd energi'!$B$1:$AQ$1,0),FALSE)</f>
        <v>27.43</v>
      </c>
      <c r="AD361">
        <f>VLOOKUP($B361,'Tillförd energi'!$B$1:$AI$700,MATCH(AD$1,'Tillförd energi'!$B$1:$AQ$1,0),FALSE)</f>
        <v>0</v>
      </c>
      <c r="AE361">
        <f>VLOOKUP($B361,'Tillförd energi'!$B$1:$AI$700,MATCH(AE$1,'Tillförd energi'!$B$1:$AQ$1,0),FALSE)</f>
        <v>0</v>
      </c>
      <c r="AF361">
        <f>VLOOKUP($B361,'Tillförd energi'!$B$1:$AI$700,MATCH(AF$1,'Tillförd energi'!$B$1:$AQ$1,0),FALSE)</f>
        <v>3.2898000000000001</v>
      </c>
      <c r="AG361">
        <f>IFERROR(VLOOKUP(B361,Miljö!$B$1:$AC$550,MATCH("Köpt mängd produktionsspecifik fjärrvärme:",Miljö!$B$1:$AC$1,0),FALSE)/1,0)</f>
        <v>0</v>
      </c>
      <c r="AI361">
        <f t="shared" si="96"/>
        <v>134.81760000000003</v>
      </c>
      <c r="AJ361">
        <f t="shared" si="97"/>
        <v>134.81760000000003</v>
      </c>
      <c r="AK361">
        <f>IF(ISERROR(1/VLOOKUP($B361,Leveranser!$B$1:$S$500,MATCH("såld värme (gwh)",Leveranser!$B$1:$S$1,0),FALSE)),"",VLOOKUP($B361,Leveranser!$B$1:$S$500,MATCH("såld värme (gwh)",Leveranser!$B$1:$S$1,0),FALSE))</f>
        <v>123</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195">
        <f t="shared" si="98"/>
        <v>0.91234378894150303</v>
      </c>
      <c r="AP361" t="str">
        <f>IFERROR(VLOOKUP($B361,Miljövärden!$B$2:$H$550,7,FALSE),"Nej, saknas")</f>
        <v>Ja</v>
      </c>
      <c r="AQ361" t="str">
        <f>IFERROR(VLOOKUP($B361,Miljövärden!$B$2:$H$550,6,FALSE),"Nej, saknas")</f>
        <v>Ja</v>
      </c>
      <c r="AU361">
        <f t="shared" si="99"/>
        <v>3.2898000000000001</v>
      </c>
      <c r="AV361">
        <f t="shared" si="100"/>
        <v>0</v>
      </c>
      <c r="AW361">
        <f t="shared" si="101"/>
        <v>104.0598</v>
      </c>
      <c r="AX361">
        <f t="shared" si="102"/>
        <v>0</v>
      </c>
      <c r="AZ361">
        <f t="shared" si="103"/>
        <v>104.0598</v>
      </c>
      <c r="BC361">
        <f t="shared" si="104"/>
        <v>3.7999999999999999E-2</v>
      </c>
      <c r="BD361">
        <f t="shared" si="105"/>
        <v>0</v>
      </c>
      <c r="BE361">
        <f t="shared" si="106"/>
        <v>104.0598</v>
      </c>
      <c r="BF361">
        <f t="shared" si="107"/>
        <v>27.43</v>
      </c>
      <c r="BG361">
        <f t="shared" si="108"/>
        <v>3.2898000000000001</v>
      </c>
      <c r="BH361">
        <f t="shared" si="109"/>
        <v>134.8176</v>
      </c>
      <c r="BJ361" s="195">
        <f t="shared" si="110"/>
        <v>2.8186230877867577E-4</v>
      </c>
      <c r="BK361" s="195">
        <f t="shared" si="111"/>
        <v>0</v>
      </c>
      <c r="BL361" s="195">
        <f t="shared" si="112"/>
        <v>0.77185619681703277</v>
      </c>
      <c r="BM361" s="195">
        <f t="shared" si="113"/>
        <v>0.20346008236313359</v>
      </c>
      <c r="BN361" s="195">
        <f t="shared" si="114"/>
        <v>2.4401858511054936E-2</v>
      </c>
    </row>
    <row r="362" spans="1:66" x14ac:dyDescent="0.25">
      <c r="A362" s="2" t="s">
        <v>547</v>
      </c>
      <c r="B362" s="2" t="s">
        <v>548</v>
      </c>
      <c r="C362">
        <f>VLOOKUP($B362,'Tillförd energi'!$B$1:$AI$700,MATCH(C$1,'Tillförd energi'!$B$1:$AQ$1,0),FALSE)</f>
        <v>0</v>
      </c>
      <c r="D362">
        <f>VLOOKUP($B362,'Tillförd energi'!$B$1:$AI$700,MATCH(D$1,'Tillförd energi'!$B$1:$AQ$1,0),FALSE)</f>
        <v>0.2</v>
      </c>
      <c r="E362">
        <f>VLOOKUP($B362,'Tillförd energi'!$B$1:$AI$700,MATCH(E$1,'Tillförd energi'!$B$1:$AQ$1,0),FALSE)</f>
        <v>0</v>
      </c>
      <c r="F362">
        <f>VLOOKUP($B362,'Tillförd energi'!$B$1:$AI$700,MATCH(F$1,'Tillförd energi'!$B$1:$AQ$1,0),FALSE)</f>
        <v>0</v>
      </c>
      <c r="G362">
        <f>VLOOKUP($B362,'Tillförd energi'!$B$1:$AI$700,MATCH(G$1,'Tillförd energi'!$B$1:$AQ$1,0),FALSE)</f>
        <v>6.0000000000000001E-3</v>
      </c>
      <c r="H362">
        <f>VLOOKUP($B362,'Tillförd energi'!$B$1:$AI$700,MATCH(H$1,'Tillförd energi'!$B$1:$AQ$1,0),FALSE)</f>
        <v>0</v>
      </c>
      <c r="I362">
        <f>VLOOKUP($B362,'Tillförd energi'!$B$1:$AI$700,MATCH(I$1,'Tillförd energi'!$B$1:$AQ$1,0),FALSE)</f>
        <v>0</v>
      </c>
      <c r="J362">
        <f>VLOOKUP($B362,'Tillförd energi'!$B$1:$AI$700,MATCH(J$1,'Tillförd energi'!$B$1:$AQ$1,0),FALSE)</f>
        <v>0</v>
      </c>
      <c r="K362">
        <v>0</v>
      </c>
      <c r="L362">
        <f>VLOOKUP($B362,'Tillförd energi'!$B$1:$AI$700,MATCH(L$1,'Tillförd energi'!$B$1:$AQ$1,0),FALSE)</f>
        <v>0</v>
      </c>
      <c r="M362">
        <f>VLOOKUP($B362,'Tillförd energi'!$B$1:$AI$700,MATCH(M$1,'Tillförd energi'!$B$1:$AQ$1,0),FALSE)</f>
        <v>0</v>
      </c>
      <c r="N362">
        <f>VLOOKUP($B362,'Tillförd energi'!$B$1:$AI$700,MATCH(N$1,'Tillförd energi'!$B$1:$AQ$1,0),FALSE)</f>
        <v>38.299999999999997</v>
      </c>
      <c r="O362">
        <f>VLOOKUP($B362,'Tillförd energi'!$B$1:$AI$700,MATCH(O$1,'Tillförd energi'!$B$1:$AQ$1,0),FALSE)</f>
        <v>0</v>
      </c>
      <c r="P362">
        <f>VLOOKUP($B362,'Tillförd energi'!$B$1:$AI$700,MATCH(P$1,'Tillförd energi'!$B$1:$AQ$1,0),FALSE)</f>
        <v>57.6</v>
      </c>
      <c r="Q362">
        <f>VLOOKUP($B362,'Tillförd energi'!$B$1:$AI$700,MATCH(Q$1,'Tillförd energi'!$B$1:$AQ$1,0),FALSE)</f>
        <v>0</v>
      </c>
      <c r="R362">
        <f>VLOOKUP($B362,'Tillförd energi'!$B$1:$AI$700,MATCH(R$1,'Tillförd energi'!$B$1:$AQ$1,0),FALSE)</f>
        <v>16.6294</v>
      </c>
      <c r="S362">
        <f>VLOOKUP($B362,'Tillförd energi'!$B$1:$AI$700,MATCH(S$1,'Tillförd energi'!$B$1:$AQ$1,0),FALSE)</f>
        <v>0</v>
      </c>
      <c r="T362">
        <f>VLOOKUP($B362,'Tillförd energi'!$B$1:$AI$700,MATCH(T$1,'Tillförd energi'!$B$1:$AQ$1,0),FALSE)</f>
        <v>0</v>
      </c>
      <c r="U362">
        <f>VLOOKUP($B362,'Tillförd energi'!$B$1:$AI$700,MATCH(U$1,'Tillförd energi'!$B$1:$AQ$1,0),FALSE)</f>
        <v>0</v>
      </c>
      <c r="V362">
        <f>VLOOKUP($B362,'Tillförd energi'!$B$1:$AI$700,MATCH(V$1,'Tillförd energi'!$B$1:$AQ$1,0),FALSE)</f>
        <v>0</v>
      </c>
      <c r="W362">
        <f>VLOOKUP($B362,'Tillförd energi'!$B$1:$AI$700,MATCH(W$1,'Tillförd energi'!$B$1:$AQ$1,0),FALSE)</f>
        <v>0</v>
      </c>
      <c r="X362">
        <f>VLOOKUP($B362,'Tillförd energi'!$B$1:$AI$700,MATCH(X$1,'Tillförd energi'!$B$1:$AQ$1,0),FALSE)</f>
        <v>0</v>
      </c>
      <c r="Y362">
        <f>VLOOKUP($B362,'Tillförd energi'!$B$1:$AI$700,MATCH(Y$1,'Tillförd energi'!$B$1:$AQ$1,0),FALSE)</f>
        <v>0</v>
      </c>
      <c r="Z362">
        <f>VLOOKUP($B362,'Tillförd energi'!$B$1:$AI$700,MATCH(Z$1,'Tillförd energi'!$B$1:$AQ$1,0),FALSE)</f>
        <v>0</v>
      </c>
      <c r="AA362">
        <f>VLOOKUP($B362,'Tillförd energi'!$B$1:$AI$700,MATCH(AA$1,'Tillförd energi'!$B$1:$AQ$1,0),FALSE)</f>
        <v>0</v>
      </c>
      <c r="AB362">
        <f>VLOOKUP($B362,'Tillförd energi'!$B$1:$AI$700,MATCH(AB$1,'Tillförd energi'!$B$1:$AQ$1,0),FALSE)</f>
        <v>0</v>
      </c>
      <c r="AC362">
        <f>VLOOKUP($B362,'Tillförd energi'!$B$1:$AI$700,MATCH(AC$1,'Tillförd energi'!$B$1:$AQ$1,0),FALSE)</f>
        <v>15.3</v>
      </c>
      <c r="AD362">
        <f>VLOOKUP($B362,'Tillförd energi'!$B$1:$AI$700,MATCH(AD$1,'Tillförd energi'!$B$1:$AQ$1,0),FALSE)</f>
        <v>0</v>
      </c>
      <c r="AE362">
        <f>VLOOKUP($B362,'Tillförd energi'!$B$1:$AI$700,MATCH(AE$1,'Tillförd energi'!$B$1:$AQ$1,0),FALSE)</f>
        <v>1.4117599999999999</v>
      </c>
      <c r="AF362">
        <f>VLOOKUP($B362,'Tillförd energi'!$B$1:$AI$700,MATCH(AF$1,'Tillförd energi'!$B$1:$AQ$1,0),FALSE)</f>
        <v>2.0739999999999998</v>
      </c>
      <c r="AG362">
        <f>IFERROR(VLOOKUP(B362,Miljö!$B$1:$AC$550,MATCH("Köpt mängd produktionsspecifik fjärrvärme:",Miljö!$B$1:$AC$1,0),FALSE)/1,0)</f>
        <v>0</v>
      </c>
      <c r="AI362">
        <f t="shared" si="96"/>
        <v>131.52116000000001</v>
      </c>
      <c r="AJ362">
        <f t="shared" si="97"/>
        <v>131.52116000000001</v>
      </c>
      <c r="AK362">
        <f>IF(ISERROR(1/VLOOKUP($B362,Leveranser!$B$1:$S$500,MATCH("såld värme (gwh)",Leveranser!$B$1:$S$1,0),FALSE)),"",VLOOKUP($B362,Leveranser!$B$1:$S$500,MATCH("såld värme (gwh)",Leveranser!$B$1:$S$1,0),FALSE))</f>
        <v>87.5</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195">
        <f t="shared" si="98"/>
        <v>0.66529218568327708</v>
      </c>
      <c r="AP362" t="str">
        <f>IFERROR(VLOOKUP($B362,Miljövärden!$B$2:$H$550,7,FALSE),"Nej, saknas")</f>
        <v>Ja</v>
      </c>
      <c r="AQ362" t="str">
        <f>IFERROR(VLOOKUP($B362,Miljövärden!$B$2:$H$550,6,FALSE),"Nej, saknas")</f>
        <v>Ja</v>
      </c>
      <c r="AU362">
        <f t="shared" si="99"/>
        <v>2.0739999999999998</v>
      </c>
      <c r="AV362">
        <f t="shared" si="100"/>
        <v>0</v>
      </c>
      <c r="AW362">
        <f t="shared" si="101"/>
        <v>95.9</v>
      </c>
      <c r="AX362">
        <f t="shared" si="102"/>
        <v>16.6294</v>
      </c>
      <c r="AZ362">
        <f t="shared" si="103"/>
        <v>112.52940000000001</v>
      </c>
      <c r="BC362">
        <f t="shared" si="104"/>
        <v>1.6177599999999999</v>
      </c>
      <c r="BD362">
        <f t="shared" si="105"/>
        <v>0</v>
      </c>
      <c r="BE362">
        <f t="shared" si="106"/>
        <v>112.52940000000001</v>
      </c>
      <c r="BF362">
        <f t="shared" si="107"/>
        <v>15.3</v>
      </c>
      <c r="BG362">
        <f t="shared" si="108"/>
        <v>2.0739999999999998</v>
      </c>
      <c r="BH362">
        <f t="shared" si="109"/>
        <v>131.52116000000004</v>
      </c>
      <c r="BJ362" s="195">
        <f t="shared" si="110"/>
        <v>1.2300378129268321E-2</v>
      </c>
      <c r="BK362" s="195">
        <f t="shared" si="111"/>
        <v>0</v>
      </c>
      <c r="BL362" s="195">
        <f t="shared" si="112"/>
        <v>0.85559920548145996</v>
      </c>
      <c r="BM362" s="195">
        <f t="shared" si="113"/>
        <v>0.11633109075376158</v>
      </c>
      <c r="BN362" s="195">
        <f t="shared" si="114"/>
        <v>1.5769325635509899E-2</v>
      </c>
    </row>
    <row r="363" spans="1:66" x14ac:dyDescent="0.25">
      <c r="A363" s="2" t="s">
        <v>549</v>
      </c>
      <c r="B363" s="2" t="s">
        <v>550</v>
      </c>
      <c r="C363">
        <f>VLOOKUP($B363,'Tillförd energi'!$B$1:$AI$700,MATCH(C$1,'Tillförd energi'!$B$1:$AQ$1,0),FALSE)</f>
        <v>0</v>
      </c>
      <c r="D363">
        <f>VLOOKUP($B363,'Tillförd energi'!$B$1:$AI$700,MATCH(D$1,'Tillförd energi'!$B$1:$AQ$1,0),FALSE)</f>
        <v>2.7</v>
      </c>
      <c r="E363">
        <f>VLOOKUP($B363,'Tillförd energi'!$B$1:$AI$700,MATCH(E$1,'Tillförd energi'!$B$1:$AQ$1,0),FALSE)</f>
        <v>0</v>
      </c>
      <c r="F363">
        <f>VLOOKUP($B363,'Tillförd energi'!$B$1:$AI$700,MATCH(F$1,'Tillförd energi'!$B$1:$AQ$1,0),FALSE)</f>
        <v>0</v>
      </c>
      <c r="G363">
        <f>VLOOKUP($B363,'Tillförd energi'!$B$1:$AI$700,MATCH(G$1,'Tillförd energi'!$B$1:$AQ$1,0),FALSE)</f>
        <v>0</v>
      </c>
      <c r="H363">
        <f>VLOOKUP($B363,'Tillförd energi'!$B$1:$AI$700,MATCH(H$1,'Tillförd energi'!$B$1:$AQ$1,0),FALSE)</f>
        <v>0</v>
      </c>
      <c r="I363">
        <f>VLOOKUP($B363,'Tillförd energi'!$B$1:$AI$700,MATCH(I$1,'Tillförd energi'!$B$1:$AQ$1,0),FALSE)</f>
        <v>0</v>
      </c>
      <c r="J363">
        <f>VLOOKUP($B363,'Tillförd energi'!$B$1:$AI$700,MATCH(J$1,'Tillförd energi'!$B$1:$AQ$1,0),FALSE)</f>
        <v>0</v>
      </c>
      <c r="K363">
        <v>0</v>
      </c>
      <c r="L363">
        <f>VLOOKUP($B363,'Tillförd energi'!$B$1:$AI$700,MATCH(L$1,'Tillförd energi'!$B$1:$AQ$1,0),FALSE)</f>
        <v>0</v>
      </c>
      <c r="M363">
        <f>VLOOKUP($B363,'Tillförd energi'!$B$1:$AI$700,MATCH(M$1,'Tillförd energi'!$B$1:$AQ$1,0),FALSE)</f>
        <v>0</v>
      </c>
      <c r="N363">
        <f>VLOOKUP($B363,'Tillförd energi'!$B$1:$AI$700,MATCH(N$1,'Tillförd energi'!$B$1:$AQ$1,0),FALSE)</f>
        <v>323.49799999999999</v>
      </c>
      <c r="O363">
        <f>VLOOKUP($B363,'Tillförd energi'!$B$1:$AI$700,MATCH(O$1,'Tillförd energi'!$B$1:$AQ$1,0),FALSE)</f>
        <v>0</v>
      </c>
      <c r="P363">
        <f>VLOOKUP($B363,'Tillförd energi'!$B$1:$AI$700,MATCH(P$1,'Tillförd energi'!$B$1:$AQ$1,0),FALSE)</f>
        <v>0</v>
      </c>
      <c r="Q363">
        <f>VLOOKUP($B363,'Tillförd energi'!$B$1:$AI$700,MATCH(Q$1,'Tillförd energi'!$B$1:$AQ$1,0),FALSE)</f>
        <v>0</v>
      </c>
      <c r="R363">
        <f>VLOOKUP($B363,'Tillförd energi'!$B$1:$AI$700,MATCH(R$1,'Tillförd energi'!$B$1:$AQ$1,0),FALSE)</f>
        <v>0</v>
      </c>
      <c r="S363">
        <f>VLOOKUP($B363,'Tillförd energi'!$B$1:$AI$700,MATCH(S$1,'Tillförd energi'!$B$1:$AQ$1,0),FALSE)</f>
        <v>0</v>
      </c>
      <c r="T363">
        <f>VLOOKUP($B363,'Tillförd energi'!$B$1:$AI$700,MATCH(T$1,'Tillförd energi'!$B$1:$AQ$1,0),FALSE)</f>
        <v>0</v>
      </c>
      <c r="U363">
        <f>VLOOKUP($B363,'Tillförd energi'!$B$1:$AI$700,MATCH(U$1,'Tillförd energi'!$B$1:$AQ$1,0),FALSE)</f>
        <v>0</v>
      </c>
      <c r="V363">
        <f>VLOOKUP($B363,'Tillförd energi'!$B$1:$AI$700,MATCH(V$1,'Tillförd energi'!$B$1:$AQ$1,0),FALSE)</f>
        <v>0</v>
      </c>
      <c r="W363">
        <f>VLOOKUP($B363,'Tillförd energi'!$B$1:$AI$700,MATCH(W$1,'Tillförd energi'!$B$1:$AQ$1,0),FALSE)</f>
        <v>34.9</v>
      </c>
      <c r="X363">
        <f>VLOOKUP($B363,'Tillförd energi'!$B$1:$AI$700,MATCH(X$1,'Tillförd energi'!$B$1:$AQ$1,0),FALSE)</f>
        <v>0</v>
      </c>
      <c r="Y363">
        <f>VLOOKUP($B363,'Tillförd energi'!$B$1:$AI$700,MATCH(Y$1,'Tillförd energi'!$B$1:$AQ$1,0),FALSE)</f>
        <v>0</v>
      </c>
      <c r="Z363">
        <f>VLOOKUP($B363,'Tillförd energi'!$B$1:$AI$700,MATCH(Z$1,'Tillförd energi'!$B$1:$AQ$1,0),FALSE)</f>
        <v>0</v>
      </c>
      <c r="AA363">
        <f>VLOOKUP($B363,'Tillförd energi'!$B$1:$AI$700,MATCH(AA$1,'Tillförd energi'!$B$1:$AQ$1,0),FALSE)</f>
        <v>0</v>
      </c>
      <c r="AB363">
        <f>VLOOKUP($B363,'Tillförd energi'!$B$1:$AI$700,MATCH(AB$1,'Tillförd energi'!$B$1:$AQ$1,0),FALSE)</f>
        <v>0</v>
      </c>
      <c r="AC363">
        <f>VLOOKUP($B363,'Tillförd energi'!$B$1:$AI$700,MATCH(AC$1,'Tillförd energi'!$B$1:$AQ$1,0),FALSE)</f>
        <v>58.6</v>
      </c>
      <c r="AD363">
        <f>VLOOKUP($B363,'Tillförd energi'!$B$1:$AI$700,MATCH(AD$1,'Tillförd energi'!$B$1:$AQ$1,0),FALSE)</f>
        <v>0</v>
      </c>
      <c r="AE363">
        <f>VLOOKUP($B363,'Tillförd energi'!$B$1:$AI$700,MATCH(AE$1,'Tillförd energi'!$B$1:$AQ$1,0),FALSE)</f>
        <v>0</v>
      </c>
      <c r="AF363">
        <f>VLOOKUP($B363,'Tillförd energi'!$B$1:$AI$700,MATCH(AF$1,'Tillförd energi'!$B$1:$AQ$1,0),FALSE)</f>
        <v>7.2660200000000001</v>
      </c>
      <c r="AG363">
        <f>IFERROR(VLOOKUP(B363,Miljö!$B$1:$AC$550,MATCH("Köpt mängd produktionsspecifik fjärrvärme:",Miljö!$B$1:$AC$1,0),FALSE)/1,0)</f>
        <v>0</v>
      </c>
      <c r="AI363">
        <f t="shared" si="96"/>
        <v>426.96402</v>
      </c>
      <c r="AJ363">
        <f t="shared" si="97"/>
        <v>426.96402</v>
      </c>
      <c r="AK363">
        <f>IF(ISERROR(1/VLOOKUP($B363,Leveranser!$B$1:$S$500,MATCH("såld värme (gwh)",Leveranser!$B$1:$S$1,0),FALSE)),"",VLOOKUP($B363,Leveranser!$B$1:$S$500,MATCH("såld värme (gwh)",Leveranser!$B$1:$S$1,0),FALSE))</f>
        <v>347</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195">
        <f t="shared" si="98"/>
        <v>0.81271485124203202</v>
      </c>
      <c r="AP363" t="str">
        <f>IFERROR(VLOOKUP($B363,Miljövärden!$B$2:$H$550,7,FALSE),"Nej, saknas")</f>
        <v>Ja</v>
      </c>
      <c r="AQ363" t="str">
        <f>IFERROR(VLOOKUP($B363,Miljövärden!$B$2:$H$550,6,FALSE),"Nej, saknas")</f>
        <v>Ja</v>
      </c>
      <c r="AU363">
        <f t="shared" si="99"/>
        <v>7.2660200000000001</v>
      </c>
      <c r="AV363">
        <f t="shared" si="100"/>
        <v>0</v>
      </c>
      <c r="AW363">
        <f t="shared" si="101"/>
        <v>323.49799999999999</v>
      </c>
      <c r="AX363">
        <f t="shared" si="102"/>
        <v>0</v>
      </c>
      <c r="AZ363">
        <f t="shared" si="103"/>
        <v>358.39799999999997</v>
      </c>
      <c r="BC363">
        <f t="shared" si="104"/>
        <v>2.7</v>
      </c>
      <c r="BD363">
        <f t="shared" si="105"/>
        <v>0</v>
      </c>
      <c r="BE363">
        <f t="shared" si="106"/>
        <v>358.39799999999997</v>
      </c>
      <c r="BF363">
        <f t="shared" si="107"/>
        <v>58.6</v>
      </c>
      <c r="BG363">
        <f t="shared" si="108"/>
        <v>7.2660200000000001</v>
      </c>
      <c r="BH363">
        <f t="shared" si="109"/>
        <v>426.96402</v>
      </c>
      <c r="BJ363" s="195">
        <f t="shared" si="110"/>
        <v>6.3237178626901636E-3</v>
      </c>
      <c r="BK363" s="195">
        <f t="shared" si="111"/>
        <v>0</v>
      </c>
      <c r="BL363" s="195">
        <f t="shared" si="112"/>
        <v>0.83941030909349212</v>
      </c>
      <c r="BM363" s="195">
        <f t="shared" si="113"/>
        <v>0.13724809879764577</v>
      </c>
      <c r="BN363" s="195">
        <f t="shared" si="114"/>
        <v>1.7017874246171842E-2</v>
      </c>
    </row>
    <row r="364" spans="1:66" x14ac:dyDescent="0.25">
      <c r="A364" s="2" t="s">
        <v>551</v>
      </c>
      <c r="B364" s="2" t="s">
        <v>552</v>
      </c>
      <c r="C364">
        <f>VLOOKUP($B364,'Tillförd energi'!$B$1:$AI$700,MATCH(C$1,'Tillförd energi'!$B$1:$AQ$1,0),FALSE)</f>
        <v>0</v>
      </c>
      <c r="D364">
        <f>VLOOKUP($B364,'Tillförd energi'!$B$1:$AI$700,MATCH(D$1,'Tillförd energi'!$B$1:$AQ$1,0),FALSE)</f>
        <v>0</v>
      </c>
      <c r="E364">
        <f>VLOOKUP($B364,'Tillförd energi'!$B$1:$AI$700,MATCH(E$1,'Tillförd energi'!$B$1:$AQ$1,0),FALSE)</f>
        <v>0</v>
      </c>
      <c r="F364">
        <f>VLOOKUP($B364,'Tillförd energi'!$B$1:$AI$700,MATCH(F$1,'Tillförd energi'!$B$1:$AQ$1,0),FALSE)</f>
        <v>0</v>
      </c>
      <c r="G364">
        <f>VLOOKUP($B364,'Tillförd energi'!$B$1:$AI$700,MATCH(G$1,'Tillförd energi'!$B$1:$AQ$1,0),FALSE)</f>
        <v>0</v>
      </c>
      <c r="H364">
        <f>VLOOKUP($B364,'Tillförd energi'!$B$1:$AI$700,MATCH(H$1,'Tillförd energi'!$B$1:$AQ$1,0),FALSE)</f>
        <v>0</v>
      </c>
      <c r="I364">
        <f>VLOOKUP($B364,'Tillförd energi'!$B$1:$AI$700,MATCH(I$1,'Tillförd energi'!$B$1:$AQ$1,0),FALSE)</f>
        <v>0</v>
      </c>
      <c r="J364">
        <f>VLOOKUP($B364,'Tillförd energi'!$B$1:$AI$700,MATCH(J$1,'Tillförd energi'!$B$1:$AQ$1,0),FALSE)</f>
        <v>0</v>
      </c>
      <c r="K364">
        <v>0</v>
      </c>
      <c r="L364">
        <f>VLOOKUP($B364,'Tillförd energi'!$B$1:$AI$700,MATCH(L$1,'Tillförd energi'!$B$1:$AQ$1,0),FALSE)</f>
        <v>0</v>
      </c>
      <c r="M364">
        <f>VLOOKUP($B364,'Tillförd energi'!$B$1:$AI$700,MATCH(M$1,'Tillförd energi'!$B$1:$AQ$1,0),FALSE)</f>
        <v>0</v>
      </c>
      <c r="N364">
        <f>VLOOKUP($B364,'Tillförd energi'!$B$1:$AI$700,MATCH(N$1,'Tillförd energi'!$B$1:$AQ$1,0),FALSE)</f>
        <v>0</v>
      </c>
      <c r="O364">
        <f>VLOOKUP($B364,'Tillförd energi'!$B$1:$AI$700,MATCH(O$1,'Tillförd energi'!$B$1:$AQ$1,0),FALSE)</f>
        <v>0</v>
      </c>
      <c r="P364">
        <f>VLOOKUP($B364,'Tillförd energi'!$B$1:$AI$700,MATCH(P$1,'Tillförd energi'!$B$1:$AQ$1,0),FALSE)</f>
        <v>1.74</v>
      </c>
      <c r="Q364">
        <f>VLOOKUP($B364,'Tillförd energi'!$B$1:$AI$700,MATCH(Q$1,'Tillförd energi'!$B$1:$AQ$1,0),FALSE)</f>
        <v>0</v>
      </c>
      <c r="R364">
        <f>VLOOKUP($B364,'Tillförd energi'!$B$1:$AI$700,MATCH(R$1,'Tillförd energi'!$B$1:$AQ$1,0),FALSE)</f>
        <v>3.58</v>
      </c>
      <c r="S364">
        <f>VLOOKUP($B364,'Tillförd energi'!$B$1:$AI$700,MATCH(S$1,'Tillförd energi'!$B$1:$AQ$1,0),FALSE)</f>
        <v>0</v>
      </c>
      <c r="T364">
        <f>VLOOKUP($B364,'Tillförd energi'!$B$1:$AI$700,MATCH(T$1,'Tillförd energi'!$B$1:$AQ$1,0),FALSE)</f>
        <v>0</v>
      </c>
      <c r="U364">
        <f>VLOOKUP($B364,'Tillförd energi'!$B$1:$AI$700,MATCH(U$1,'Tillförd energi'!$B$1:$AQ$1,0),FALSE)</f>
        <v>0</v>
      </c>
      <c r="V364">
        <f>VLOOKUP($B364,'Tillförd energi'!$B$1:$AI$700,MATCH(V$1,'Tillförd energi'!$B$1:$AQ$1,0),FALSE)</f>
        <v>0</v>
      </c>
      <c r="W364">
        <f>VLOOKUP($B364,'Tillförd energi'!$B$1:$AI$700,MATCH(W$1,'Tillförd energi'!$B$1:$AQ$1,0),FALSE)</f>
        <v>0.25</v>
      </c>
      <c r="X364">
        <f>VLOOKUP($B364,'Tillförd energi'!$B$1:$AI$700,MATCH(X$1,'Tillförd energi'!$B$1:$AQ$1,0),FALSE)</f>
        <v>0</v>
      </c>
      <c r="Y364">
        <f>VLOOKUP($B364,'Tillförd energi'!$B$1:$AI$700,MATCH(Y$1,'Tillförd energi'!$B$1:$AQ$1,0),FALSE)</f>
        <v>0</v>
      </c>
      <c r="Z364">
        <f>VLOOKUP($B364,'Tillförd energi'!$B$1:$AI$700,MATCH(Z$1,'Tillförd energi'!$B$1:$AQ$1,0),FALSE)</f>
        <v>0</v>
      </c>
      <c r="AA364">
        <f>VLOOKUP($B364,'Tillförd energi'!$B$1:$AI$700,MATCH(AA$1,'Tillförd energi'!$B$1:$AQ$1,0),FALSE)</f>
        <v>0</v>
      </c>
      <c r="AB364">
        <f>VLOOKUP($B364,'Tillförd energi'!$B$1:$AI$700,MATCH(AB$1,'Tillförd energi'!$B$1:$AQ$1,0),FALSE)</f>
        <v>0</v>
      </c>
      <c r="AC364">
        <f>VLOOKUP($B364,'Tillförd energi'!$B$1:$AI$700,MATCH(AC$1,'Tillförd energi'!$B$1:$AQ$1,0),FALSE)</f>
        <v>0</v>
      </c>
      <c r="AD364">
        <f>VLOOKUP($B364,'Tillförd energi'!$B$1:$AI$700,MATCH(AD$1,'Tillförd energi'!$B$1:$AQ$1,0),FALSE)</f>
        <v>0</v>
      </c>
      <c r="AE364">
        <f>VLOOKUP($B364,'Tillförd energi'!$B$1:$AI$700,MATCH(AE$1,'Tillförd energi'!$B$1:$AQ$1,0),FALSE)</f>
        <v>0</v>
      </c>
      <c r="AF364">
        <f>VLOOKUP($B364,'Tillförd energi'!$B$1:$AI$700,MATCH(AF$1,'Tillförd energi'!$B$1:$AQ$1,0),FALSE)</f>
        <v>9.7000000000000003E-2</v>
      </c>
      <c r="AG364">
        <f>IFERROR(VLOOKUP(B364,Miljö!$B$1:$AC$550,MATCH("Köpt mängd produktionsspecifik fjärrvärme:",Miljö!$B$1:$AC$1,0),FALSE)/1,0)</f>
        <v>0</v>
      </c>
      <c r="AI364">
        <f t="shared" si="96"/>
        <v>5.6670000000000007</v>
      </c>
      <c r="AJ364">
        <f t="shared" si="97"/>
        <v>5.6670000000000007</v>
      </c>
      <c r="AK364">
        <f>IF(ISERROR(1/VLOOKUP($B364,Leveranser!$B$1:$S$500,MATCH("såld värme (gwh)",Leveranser!$B$1:$S$1,0),FALSE)),"",VLOOKUP($B364,Leveranser!$B$1:$S$500,MATCH("såld värme (gwh)",Leveranser!$B$1:$S$1,0),FALSE))</f>
        <v>4.17</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195">
        <f t="shared" si="98"/>
        <v>0.73583906829010048</v>
      </c>
      <c r="AP364" t="str">
        <f>IFERROR(VLOOKUP($B364,Miljövärden!$B$2:$H$550,7,FALSE),"Nej, saknas")</f>
        <v>Ja</v>
      </c>
      <c r="AQ364" t="str">
        <f>IFERROR(VLOOKUP($B364,Miljövärden!$B$2:$H$550,6,FALSE),"Nej, saknas")</f>
        <v>Nej</v>
      </c>
      <c r="AU364">
        <f t="shared" si="99"/>
        <v>9.7000000000000003E-2</v>
      </c>
      <c r="AV364">
        <f t="shared" si="100"/>
        <v>0</v>
      </c>
      <c r="AW364">
        <f t="shared" si="101"/>
        <v>1.74</v>
      </c>
      <c r="AX364">
        <f t="shared" si="102"/>
        <v>3.58</v>
      </c>
      <c r="AZ364">
        <f t="shared" si="103"/>
        <v>5.57</v>
      </c>
      <c r="BC364">
        <f t="shared" si="104"/>
        <v>0</v>
      </c>
      <c r="BD364">
        <f t="shared" si="105"/>
        <v>0</v>
      </c>
      <c r="BE364">
        <f t="shared" si="106"/>
        <v>5.57</v>
      </c>
      <c r="BF364">
        <f t="shared" si="107"/>
        <v>0</v>
      </c>
      <c r="BG364">
        <f t="shared" si="108"/>
        <v>9.7000000000000003E-2</v>
      </c>
      <c r="BH364">
        <f t="shared" si="109"/>
        <v>5.6670000000000007</v>
      </c>
      <c r="BJ364" s="195">
        <f t="shared" si="110"/>
        <v>0</v>
      </c>
      <c r="BK364" s="195">
        <f t="shared" si="111"/>
        <v>0</v>
      </c>
      <c r="BL364" s="195">
        <f t="shared" si="112"/>
        <v>0.98288335980236452</v>
      </c>
      <c r="BM364" s="195">
        <f t="shared" si="113"/>
        <v>0</v>
      </c>
      <c r="BN364" s="195">
        <f t="shared" si="114"/>
        <v>1.7116640197635431E-2</v>
      </c>
    </row>
    <row r="365" spans="1:66" x14ac:dyDescent="0.25">
      <c r="A365" s="2" t="s">
        <v>551</v>
      </c>
      <c r="B365" s="2" t="s">
        <v>553</v>
      </c>
      <c r="C365">
        <f>VLOOKUP($B365,'Tillförd energi'!$B$1:$AI$700,MATCH(C$1,'Tillförd energi'!$B$1:$AQ$1,0),FALSE)</f>
        <v>0</v>
      </c>
      <c r="D365">
        <f>VLOOKUP($B365,'Tillförd energi'!$B$1:$AI$700,MATCH(D$1,'Tillförd energi'!$B$1:$AQ$1,0),FALSE)</f>
        <v>0</v>
      </c>
      <c r="E365">
        <f>VLOOKUP($B365,'Tillförd energi'!$B$1:$AI$700,MATCH(E$1,'Tillförd energi'!$B$1:$AQ$1,0),FALSE)</f>
        <v>0</v>
      </c>
      <c r="F365">
        <f>VLOOKUP($B365,'Tillförd energi'!$B$1:$AI$700,MATCH(F$1,'Tillförd energi'!$B$1:$AQ$1,0),FALSE)</f>
        <v>0</v>
      </c>
      <c r="G365">
        <f>VLOOKUP($B365,'Tillförd energi'!$B$1:$AI$700,MATCH(G$1,'Tillförd energi'!$B$1:$AQ$1,0),FALSE)</f>
        <v>0</v>
      </c>
      <c r="H365">
        <f>VLOOKUP($B365,'Tillförd energi'!$B$1:$AI$700,MATCH(H$1,'Tillförd energi'!$B$1:$AQ$1,0),FALSE)</f>
        <v>0</v>
      </c>
      <c r="I365">
        <f>VLOOKUP($B365,'Tillförd energi'!$B$1:$AI$700,MATCH(I$1,'Tillförd energi'!$B$1:$AQ$1,0),FALSE)</f>
        <v>0</v>
      </c>
      <c r="J365">
        <f>VLOOKUP($B365,'Tillförd energi'!$B$1:$AI$700,MATCH(J$1,'Tillförd energi'!$B$1:$AQ$1,0),FALSE)</f>
        <v>0</v>
      </c>
      <c r="K365">
        <v>0</v>
      </c>
      <c r="L365">
        <f>VLOOKUP($B365,'Tillförd energi'!$B$1:$AI$700,MATCH(L$1,'Tillförd energi'!$B$1:$AQ$1,0),FALSE)</f>
        <v>0</v>
      </c>
      <c r="M365">
        <f>VLOOKUP($B365,'Tillförd energi'!$B$1:$AI$700,MATCH(M$1,'Tillförd energi'!$B$1:$AQ$1,0),FALSE)</f>
        <v>0</v>
      </c>
      <c r="N365">
        <f>VLOOKUP($B365,'Tillförd energi'!$B$1:$AI$700,MATCH(N$1,'Tillförd energi'!$B$1:$AQ$1,0),FALSE)</f>
        <v>0</v>
      </c>
      <c r="O365">
        <f>VLOOKUP($B365,'Tillförd energi'!$B$1:$AI$700,MATCH(O$1,'Tillförd energi'!$B$1:$AQ$1,0),FALSE)</f>
        <v>0</v>
      </c>
      <c r="P365">
        <f>VLOOKUP($B365,'Tillförd energi'!$B$1:$AI$700,MATCH(P$1,'Tillförd energi'!$B$1:$AQ$1,0),FALSE)</f>
        <v>2.99</v>
      </c>
      <c r="Q365">
        <f>VLOOKUP($B365,'Tillförd energi'!$B$1:$AI$700,MATCH(Q$1,'Tillförd energi'!$B$1:$AQ$1,0),FALSE)</f>
        <v>0</v>
      </c>
      <c r="R365">
        <f>VLOOKUP($B365,'Tillförd energi'!$B$1:$AI$700,MATCH(R$1,'Tillförd energi'!$B$1:$AQ$1,0),FALSE)</f>
        <v>2.2799999999999998</v>
      </c>
      <c r="S365">
        <f>VLOOKUP($B365,'Tillförd energi'!$B$1:$AI$700,MATCH(S$1,'Tillförd energi'!$B$1:$AQ$1,0),FALSE)</f>
        <v>3.76</v>
      </c>
      <c r="T365">
        <f>VLOOKUP($B365,'Tillförd energi'!$B$1:$AI$700,MATCH(T$1,'Tillförd energi'!$B$1:$AQ$1,0),FALSE)</f>
        <v>0</v>
      </c>
      <c r="U365">
        <f>VLOOKUP($B365,'Tillförd energi'!$B$1:$AI$700,MATCH(U$1,'Tillförd energi'!$B$1:$AQ$1,0),FALSE)</f>
        <v>0</v>
      </c>
      <c r="V365">
        <f>VLOOKUP($B365,'Tillförd energi'!$B$1:$AI$700,MATCH(V$1,'Tillförd energi'!$B$1:$AQ$1,0),FALSE)</f>
        <v>0</v>
      </c>
      <c r="W365">
        <f>VLOOKUP($B365,'Tillförd energi'!$B$1:$AI$700,MATCH(W$1,'Tillförd energi'!$B$1:$AQ$1,0),FALSE)</f>
        <v>0.23</v>
      </c>
      <c r="X365">
        <f>VLOOKUP($B365,'Tillförd energi'!$B$1:$AI$700,MATCH(X$1,'Tillförd energi'!$B$1:$AQ$1,0),FALSE)</f>
        <v>0</v>
      </c>
      <c r="Y365">
        <f>VLOOKUP($B365,'Tillförd energi'!$B$1:$AI$700,MATCH(Y$1,'Tillförd energi'!$B$1:$AQ$1,0),FALSE)</f>
        <v>0</v>
      </c>
      <c r="Z365">
        <f>VLOOKUP($B365,'Tillförd energi'!$B$1:$AI$700,MATCH(Z$1,'Tillförd energi'!$B$1:$AQ$1,0),FALSE)</f>
        <v>0</v>
      </c>
      <c r="AA365">
        <f>VLOOKUP($B365,'Tillförd energi'!$B$1:$AI$700,MATCH(AA$1,'Tillförd energi'!$B$1:$AQ$1,0),FALSE)</f>
        <v>0</v>
      </c>
      <c r="AB365">
        <f>VLOOKUP($B365,'Tillförd energi'!$B$1:$AI$700,MATCH(AB$1,'Tillförd energi'!$B$1:$AQ$1,0),FALSE)</f>
        <v>0</v>
      </c>
      <c r="AC365">
        <f>VLOOKUP($B365,'Tillförd energi'!$B$1:$AI$700,MATCH(AC$1,'Tillförd energi'!$B$1:$AQ$1,0),FALSE)</f>
        <v>0</v>
      </c>
      <c r="AD365">
        <f>VLOOKUP($B365,'Tillförd energi'!$B$1:$AI$700,MATCH(AD$1,'Tillförd energi'!$B$1:$AQ$1,0),FALSE)</f>
        <v>0</v>
      </c>
      <c r="AE365">
        <f>VLOOKUP($B365,'Tillförd energi'!$B$1:$AI$700,MATCH(AE$1,'Tillförd energi'!$B$1:$AQ$1,0),FALSE)</f>
        <v>0</v>
      </c>
      <c r="AF365">
        <f>VLOOKUP($B365,'Tillförd energi'!$B$1:$AI$700,MATCH(AF$1,'Tillförd energi'!$B$1:$AQ$1,0),FALSE)</f>
        <v>0.13</v>
      </c>
      <c r="AG365">
        <f>IFERROR(VLOOKUP(B365,Miljö!$B$1:$AC$550,MATCH("Köpt mängd produktionsspecifik fjärrvärme:",Miljö!$B$1:$AC$1,0),FALSE)/1,0)</f>
        <v>0</v>
      </c>
      <c r="AI365">
        <f t="shared" si="96"/>
        <v>9.39</v>
      </c>
      <c r="AJ365">
        <f t="shared" si="97"/>
        <v>9.39</v>
      </c>
      <c r="AK365">
        <f>IF(ISERROR(1/VLOOKUP($B365,Leveranser!$B$1:$S$500,MATCH("såld värme (gwh)",Leveranser!$B$1:$S$1,0),FALSE)),"",VLOOKUP($B365,Leveranser!$B$1:$S$500,MATCH("såld värme (gwh)",Leveranser!$B$1:$S$1,0),FALSE))</f>
        <v>6.95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195">
        <f t="shared" si="98"/>
        <v>0.74014909478168267</v>
      </c>
      <c r="AP365" t="str">
        <f>IFERROR(VLOOKUP($B365,Miljövärden!$B$2:$H$550,7,FALSE),"Nej, saknas")</f>
        <v>Ja</v>
      </c>
      <c r="AQ365" t="str">
        <f>IFERROR(VLOOKUP($B365,Miljövärden!$B$2:$H$550,6,FALSE),"Nej, saknas")</f>
        <v>Nej</v>
      </c>
      <c r="AU365">
        <f t="shared" si="99"/>
        <v>0.13</v>
      </c>
      <c r="AV365">
        <f t="shared" si="100"/>
        <v>0</v>
      </c>
      <c r="AW365">
        <f t="shared" si="101"/>
        <v>2.99</v>
      </c>
      <c r="AX365">
        <f t="shared" si="102"/>
        <v>6.0399999999999991</v>
      </c>
      <c r="AZ365">
        <f t="shared" si="103"/>
        <v>9.26</v>
      </c>
      <c r="BC365">
        <f t="shared" si="104"/>
        <v>0</v>
      </c>
      <c r="BD365">
        <f t="shared" si="105"/>
        <v>0</v>
      </c>
      <c r="BE365">
        <f t="shared" si="106"/>
        <v>9.26</v>
      </c>
      <c r="BF365">
        <f t="shared" si="107"/>
        <v>0</v>
      </c>
      <c r="BG365">
        <f t="shared" si="108"/>
        <v>0.13</v>
      </c>
      <c r="BH365">
        <f t="shared" si="109"/>
        <v>9.39</v>
      </c>
      <c r="BJ365" s="195">
        <f t="shared" si="110"/>
        <v>0</v>
      </c>
      <c r="BK365" s="195">
        <f t="shared" si="111"/>
        <v>0</v>
      </c>
      <c r="BL365" s="195">
        <f t="shared" si="112"/>
        <v>0.98615548455804036</v>
      </c>
      <c r="BM365" s="195">
        <f t="shared" si="113"/>
        <v>0</v>
      </c>
      <c r="BN365" s="195">
        <f t="shared" si="114"/>
        <v>1.3844515441959531E-2</v>
      </c>
    </row>
    <row r="366" spans="1:66" x14ac:dyDescent="0.25">
      <c r="A366" s="2" t="s">
        <v>551</v>
      </c>
      <c r="B366" s="2" t="s">
        <v>554</v>
      </c>
      <c r="C366">
        <f>VLOOKUP($B366,'Tillförd energi'!$B$1:$AI$700,MATCH(C$1,'Tillförd energi'!$B$1:$AQ$1,0),FALSE)</f>
        <v>0</v>
      </c>
      <c r="D366">
        <f>VLOOKUP($B366,'Tillförd energi'!$B$1:$AI$700,MATCH(D$1,'Tillförd energi'!$B$1:$AQ$1,0),FALSE)</f>
        <v>0.41746100000000003</v>
      </c>
      <c r="E366">
        <f>VLOOKUP($B366,'Tillförd energi'!$B$1:$AI$700,MATCH(E$1,'Tillförd energi'!$B$1:$AQ$1,0),FALSE)</f>
        <v>0</v>
      </c>
      <c r="F366">
        <f>VLOOKUP($B366,'Tillförd energi'!$B$1:$AI$700,MATCH(F$1,'Tillförd energi'!$B$1:$AQ$1,0),FALSE)</f>
        <v>0</v>
      </c>
      <c r="G366">
        <f>VLOOKUP($B366,'Tillförd energi'!$B$1:$AI$700,MATCH(G$1,'Tillförd energi'!$B$1:$AQ$1,0),FALSE)</f>
        <v>0</v>
      </c>
      <c r="H366">
        <f>VLOOKUP($B366,'Tillförd energi'!$B$1:$AI$700,MATCH(H$1,'Tillförd energi'!$B$1:$AQ$1,0),FALSE)</f>
        <v>0</v>
      </c>
      <c r="I366">
        <f>VLOOKUP($B366,'Tillförd energi'!$B$1:$AI$700,MATCH(I$1,'Tillförd energi'!$B$1:$AQ$1,0),FALSE)</f>
        <v>175.14400000000001</v>
      </c>
      <c r="J366">
        <f>VLOOKUP($B366,'Tillförd energi'!$B$1:$AI$700,MATCH(J$1,'Tillförd energi'!$B$1:$AQ$1,0),FALSE)</f>
        <v>0</v>
      </c>
      <c r="K366">
        <v>0</v>
      </c>
      <c r="L366">
        <f>VLOOKUP($B366,'Tillförd energi'!$B$1:$AI$700,MATCH(L$1,'Tillförd energi'!$B$1:$AQ$1,0),FALSE)</f>
        <v>17.032</v>
      </c>
      <c r="M366">
        <f>VLOOKUP($B366,'Tillförd energi'!$B$1:$AI$700,MATCH(M$1,'Tillförd energi'!$B$1:$AQ$1,0),FALSE)</f>
        <v>0</v>
      </c>
      <c r="N366">
        <f>VLOOKUP($B366,'Tillförd energi'!$B$1:$AI$700,MATCH(N$1,'Tillförd energi'!$B$1:$AQ$1,0),FALSE)</f>
        <v>0</v>
      </c>
      <c r="O366">
        <f>VLOOKUP($B366,'Tillförd energi'!$B$1:$AI$700,MATCH(O$1,'Tillförd energi'!$B$1:$AQ$1,0),FALSE)</f>
        <v>0</v>
      </c>
      <c r="P366">
        <f>VLOOKUP($B366,'Tillförd energi'!$B$1:$AI$700,MATCH(P$1,'Tillförd energi'!$B$1:$AQ$1,0),FALSE)</f>
        <v>41.4</v>
      </c>
      <c r="Q366">
        <f>VLOOKUP($B366,'Tillförd energi'!$B$1:$AI$700,MATCH(Q$1,'Tillförd energi'!$B$1:$AQ$1,0),FALSE)</f>
        <v>0</v>
      </c>
      <c r="R366">
        <f>VLOOKUP($B366,'Tillförd energi'!$B$1:$AI$700,MATCH(R$1,'Tillförd energi'!$B$1:$AQ$1,0),FALSE)</f>
        <v>0</v>
      </c>
      <c r="S366">
        <f>VLOOKUP($B366,'Tillförd energi'!$B$1:$AI$700,MATCH(S$1,'Tillförd energi'!$B$1:$AQ$1,0),FALSE)</f>
        <v>0</v>
      </c>
      <c r="T366">
        <f>VLOOKUP($B366,'Tillförd energi'!$B$1:$AI$700,MATCH(T$1,'Tillförd energi'!$B$1:$AQ$1,0),FALSE)</f>
        <v>0</v>
      </c>
      <c r="U366">
        <f>VLOOKUP($B366,'Tillförd energi'!$B$1:$AI$700,MATCH(U$1,'Tillförd energi'!$B$1:$AQ$1,0),FALSE)</f>
        <v>0.11276899999999999</v>
      </c>
      <c r="V366">
        <f>VLOOKUP($B366,'Tillförd energi'!$B$1:$AI$700,MATCH(V$1,'Tillförd energi'!$B$1:$AQ$1,0),FALSE)</f>
        <v>0</v>
      </c>
      <c r="W366">
        <f>VLOOKUP($B366,'Tillförd energi'!$B$1:$AI$700,MATCH(W$1,'Tillförd energi'!$B$1:$AQ$1,0),FALSE)</f>
        <v>1.7</v>
      </c>
      <c r="X366">
        <f>VLOOKUP($B366,'Tillförd energi'!$B$1:$AI$700,MATCH(X$1,'Tillförd energi'!$B$1:$AQ$1,0),FALSE)</f>
        <v>0</v>
      </c>
      <c r="Y366">
        <f>VLOOKUP($B366,'Tillförd energi'!$B$1:$AI$700,MATCH(Y$1,'Tillförd energi'!$B$1:$AQ$1,0),FALSE)</f>
        <v>17.600000000000001</v>
      </c>
      <c r="Z366">
        <f>VLOOKUP($B366,'Tillförd energi'!$B$1:$AI$700,MATCH(Z$1,'Tillförd energi'!$B$1:$AQ$1,0),FALSE)</f>
        <v>0</v>
      </c>
      <c r="AA366">
        <f>VLOOKUP($B366,'Tillförd energi'!$B$1:$AI$700,MATCH(AA$1,'Tillförd energi'!$B$1:$AQ$1,0),FALSE)</f>
        <v>0</v>
      </c>
      <c r="AB366">
        <f>VLOOKUP($B366,'Tillförd energi'!$B$1:$AI$700,MATCH(AB$1,'Tillförd energi'!$B$1:$AQ$1,0),FALSE)</f>
        <v>0</v>
      </c>
      <c r="AC366">
        <f>VLOOKUP($B366,'Tillförd energi'!$B$1:$AI$700,MATCH(AC$1,'Tillförd energi'!$B$1:$AQ$1,0),FALSE)</f>
        <v>59.2</v>
      </c>
      <c r="AD366">
        <f>VLOOKUP($B366,'Tillförd energi'!$B$1:$AI$700,MATCH(AD$1,'Tillförd energi'!$B$1:$AQ$1,0),FALSE)</f>
        <v>0</v>
      </c>
      <c r="AE366">
        <f>VLOOKUP($B366,'Tillförd energi'!$B$1:$AI$700,MATCH(AE$1,'Tillförd energi'!$B$1:$AQ$1,0),FALSE)</f>
        <v>0</v>
      </c>
      <c r="AF366">
        <f>VLOOKUP($B366,'Tillförd energi'!$B$1:$AI$700,MATCH(AF$1,'Tillförd energi'!$B$1:$AQ$1,0),FALSE)</f>
        <v>11.449299999999999</v>
      </c>
      <c r="AG366">
        <f>IFERROR(VLOOKUP(B366,Miljö!$B$1:$AC$550,MATCH("Köpt mängd produktionsspecifik fjärrvärme:",Miljö!$B$1:$AC$1,0),FALSE)/1,0)</f>
        <v>0</v>
      </c>
      <c r="AI366">
        <f t="shared" si="96"/>
        <v>324.05552999999998</v>
      </c>
      <c r="AJ366">
        <f t="shared" si="97"/>
        <v>324.05552999999998</v>
      </c>
      <c r="AK366">
        <f>IF(ISERROR(1/VLOOKUP($B366,Leveranser!$B$1:$S$500,MATCH("såld värme (gwh)",Leveranser!$B$1:$S$1,0),FALSE)),"",VLOOKUP($B366,Leveranser!$B$1:$S$500,MATCH("såld värme (gwh)",Leveranser!$B$1:$S$1,0),FALSE))</f>
        <v>287.63</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195">
        <f t="shared" si="98"/>
        <v>0.88759478969545746</v>
      </c>
      <c r="AP366" t="str">
        <f>IFERROR(VLOOKUP($B366,Miljövärden!$B$2:$H$550,7,FALSE),"Nej, saknas")</f>
        <v>Ja</v>
      </c>
      <c r="AQ366" t="str">
        <f>IFERROR(VLOOKUP($B366,Miljövärden!$B$2:$H$550,6,FALSE),"Nej, saknas")</f>
        <v>Nej</v>
      </c>
      <c r="AU366">
        <f t="shared" si="99"/>
        <v>11.449299999999999</v>
      </c>
      <c r="AV366">
        <f t="shared" si="100"/>
        <v>0</v>
      </c>
      <c r="AW366">
        <f t="shared" si="101"/>
        <v>41.4</v>
      </c>
      <c r="AX366">
        <f t="shared" si="102"/>
        <v>0.11276899999999999</v>
      </c>
      <c r="AZ366">
        <f t="shared" si="103"/>
        <v>60.244769000000005</v>
      </c>
      <c r="BC366">
        <f t="shared" si="104"/>
        <v>0.41746100000000003</v>
      </c>
      <c r="BD366">
        <f t="shared" si="105"/>
        <v>17.600000000000001</v>
      </c>
      <c r="BE366">
        <f t="shared" si="106"/>
        <v>43.212769000000002</v>
      </c>
      <c r="BF366">
        <f t="shared" si="107"/>
        <v>251.37600000000003</v>
      </c>
      <c r="BG366">
        <f t="shared" si="108"/>
        <v>11.449299999999999</v>
      </c>
      <c r="BH366">
        <f t="shared" si="109"/>
        <v>324.05553000000003</v>
      </c>
      <c r="BJ366" s="195">
        <f t="shared" si="110"/>
        <v>1.2882390866775209E-3</v>
      </c>
      <c r="BK366" s="195">
        <f t="shared" si="111"/>
        <v>5.4311679235963042E-2</v>
      </c>
      <c r="BL366" s="195">
        <f t="shared" si="112"/>
        <v>0.13334988913782769</v>
      </c>
      <c r="BM366" s="195">
        <f t="shared" si="113"/>
        <v>0.77571890225110496</v>
      </c>
      <c r="BN366" s="195">
        <f t="shared" si="114"/>
        <v>3.5331290288426798E-2</v>
      </c>
    </row>
    <row r="367" spans="1:66" x14ac:dyDescent="0.25">
      <c r="A367" s="2" t="s">
        <v>555</v>
      </c>
      <c r="B367" s="2" t="s">
        <v>556</v>
      </c>
      <c r="C367">
        <f>VLOOKUP($B367,'Tillförd energi'!$B$1:$AI$700,MATCH(C$1,'Tillförd energi'!$B$1:$AQ$1,0),FALSE)</f>
        <v>0</v>
      </c>
      <c r="D367">
        <f>VLOOKUP($B367,'Tillförd energi'!$B$1:$AI$700,MATCH(D$1,'Tillförd energi'!$B$1:$AQ$1,0),FALSE)</f>
        <v>4.5699999999999998E-2</v>
      </c>
      <c r="E367">
        <f>VLOOKUP($B367,'Tillförd energi'!$B$1:$AI$700,MATCH(E$1,'Tillförd energi'!$B$1:$AQ$1,0),FALSE)</f>
        <v>0</v>
      </c>
      <c r="F367">
        <f>VLOOKUP($B367,'Tillförd energi'!$B$1:$AI$700,MATCH(F$1,'Tillförd energi'!$B$1:$AQ$1,0),FALSE)</f>
        <v>0</v>
      </c>
      <c r="G367">
        <f>VLOOKUP($B367,'Tillförd energi'!$B$1:$AI$700,MATCH(G$1,'Tillförd energi'!$B$1:$AQ$1,0),FALSE)</f>
        <v>0</v>
      </c>
      <c r="H367">
        <f>VLOOKUP($B367,'Tillförd energi'!$B$1:$AI$700,MATCH(H$1,'Tillförd energi'!$B$1:$AQ$1,0),FALSE)</f>
        <v>0</v>
      </c>
      <c r="I367">
        <f>VLOOKUP($B367,'Tillförd energi'!$B$1:$AI$700,MATCH(I$1,'Tillförd energi'!$B$1:$AQ$1,0),FALSE)</f>
        <v>0</v>
      </c>
      <c r="J367">
        <f>VLOOKUP($B367,'Tillförd energi'!$B$1:$AI$700,MATCH(J$1,'Tillförd energi'!$B$1:$AQ$1,0),FALSE)</f>
        <v>0</v>
      </c>
      <c r="K367">
        <v>0</v>
      </c>
      <c r="L367">
        <f>VLOOKUP($B367,'Tillförd energi'!$B$1:$AI$700,MATCH(L$1,'Tillförd energi'!$B$1:$AQ$1,0),FALSE)</f>
        <v>0</v>
      </c>
      <c r="M367">
        <f>VLOOKUP($B367,'Tillförd energi'!$B$1:$AI$700,MATCH(M$1,'Tillförd energi'!$B$1:$AQ$1,0),FALSE)</f>
        <v>0</v>
      </c>
      <c r="N367">
        <f>VLOOKUP($B367,'Tillförd energi'!$B$1:$AI$700,MATCH(N$1,'Tillförd energi'!$B$1:$AQ$1,0),FALSE)</f>
        <v>0</v>
      </c>
      <c r="O367">
        <f>VLOOKUP($B367,'Tillförd energi'!$B$1:$AI$700,MATCH(O$1,'Tillförd energi'!$B$1:$AQ$1,0),FALSE)</f>
        <v>0</v>
      </c>
      <c r="P367">
        <f>VLOOKUP($B367,'Tillförd energi'!$B$1:$AI$700,MATCH(P$1,'Tillförd energi'!$B$1:$AQ$1,0),FALSE)</f>
        <v>0</v>
      </c>
      <c r="Q367">
        <f>VLOOKUP($B367,'Tillförd energi'!$B$1:$AI$700,MATCH(Q$1,'Tillförd energi'!$B$1:$AQ$1,0),FALSE)</f>
        <v>0</v>
      </c>
      <c r="R367">
        <f>VLOOKUP($B367,'Tillförd energi'!$B$1:$AI$700,MATCH(R$1,'Tillförd energi'!$B$1:$AQ$1,0),FALSE)</f>
        <v>2.8959999999999999</v>
      </c>
      <c r="S367">
        <f>VLOOKUP($B367,'Tillförd energi'!$B$1:$AI$700,MATCH(S$1,'Tillförd energi'!$B$1:$AQ$1,0),FALSE)</f>
        <v>0</v>
      </c>
      <c r="T367">
        <f>VLOOKUP($B367,'Tillförd energi'!$B$1:$AI$700,MATCH(T$1,'Tillförd energi'!$B$1:$AQ$1,0),FALSE)</f>
        <v>0</v>
      </c>
      <c r="U367">
        <f>VLOOKUP($B367,'Tillförd energi'!$B$1:$AI$700,MATCH(U$1,'Tillförd energi'!$B$1:$AQ$1,0),FALSE)</f>
        <v>0</v>
      </c>
      <c r="V367">
        <f>VLOOKUP($B367,'Tillförd energi'!$B$1:$AI$700,MATCH(V$1,'Tillförd energi'!$B$1:$AQ$1,0),FALSE)</f>
        <v>0</v>
      </c>
      <c r="W367">
        <f>VLOOKUP($B367,'Tillförd energi'!$B$1:$AI$700,MATCH(W$1,'Tillförd energi'!$B$1:$AQ$1,0),FALSE)</f>
        <v>0</v>
      </c>
      <c r="X367">
        <f>VLOOKUP($B367,'Tillförd energi'!$B$1:$AI$700,MATCH(X$1,'Tillförd energi'!$B$1:$AQ$1,0),FALSE)</f>
        <v>0</v>
      </c>
      <c r="Y367">
        <f>VLOOKUP($B367,'Tillförd energi'!$B$1:$AI$700,MATCH(Y$1,'Tillförd energi'!$B$1:$AQ$1,0),FALSE)</f>
        <v>0</v>
      </c>
      <c r="Z367">
        <f>VLOOKUP($B367,'Tillförd energi'!$B$1:$AI$700,MATCH(Z$1,'Tillförd energi'!$B$1:$AQ$1,0),FALSE)</f>
        <v>0</v>
      </c>
      <c r="AA367">
        <f>VLOOKUP($B367,'Tillförd energi'!$B$1:$AI$700,MATCH(AA$1,'Tillförd energi'!$B$1:$AQ$1,0),FALSE)</f>
        <v>0</v>
      </c>
      <c r="AB367">
        <f>VLOOKUP($B367,'Tillförd energi'!$B$1:$AI$700,MATCH(AB$1,'Tillförd energi'!$B$1:$AQ$1,0),FALSE)</f>
        <v>0</v>
      </c>
      <c r="AC367">
        <f>VLOOKUP($B367,'Tillförd energi'!$B$1:$AI$700,MATCH(AC$1,'Tillförd energi'!$B$1:$AQ$1,0),FALSE)</f>
        <v>0</v>
      </c>
      <c r="AD367">
        <f>VLOOKUP($B367,'Tillförd energi'!$B$1:$AI$700,MATCH(AD$1,'Tillförd energi'!$B$1:$AQ$1,0),FALSE)</f>
        <v>0</v>
      </c>
      <c r="AE367">
        <f>VLOOKUP($B367,'Tillförd energi'!$B$1:$AI$700,MATCH(AE$1,'Tillförd energi'!$B$1:$AQ$1,0),FALSE)</f>
        <v>0</v>
      </c>
      <c r="AF367">
        <f>VLOOKUP($B367,'Tillförd energi'!$B$1:$AI$700,MATCH(AF$1,'Tillförd energi'!$B$1:$AQ$1,0),FALSE)</f>
        <v>3.5876699999999997E-2</v>
      </c>
      <c r="AG367">
        <f>IFERROR(VLOOKUP(B367,Miljö!$B$1:$AC$550,MATCH("Köpt mängd produktionsspecifik fjärrvärme:",Miljö!$B$1:$AC$1,0),FALSE)/1,0)</f>
        <v>0</v>
      </c>
      <c r="AI367">
        <f t="shared" si="96"/>
        <v>2.9775767000000002</v>
      </c>
      <c r="AJ367">
        <f t="shared" si="97"/>
        <v>2.9775767000000002</v>
      </c>
      <c r="AK367">
        <f>IF(ISERROR(1/VLOOKUP($B367,Leveranser!$B$1:$S$500,MATCH("såld värme (gwh)",Leveranser!$B$1:$S$1,0),FALSE)),"",VLOOKUP($B367,Leveranser!$B$1:$S$500,MATCH("såld värme (gwh)",Leveranser!$B$1:$S$1,0),FALSE))</f>
        <v>2.3250000000000002</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195">
        <f t="shared" si="98"/>
        <v>0.78083630893538358</v>
      </c>
      <c r="AP367" t="str">
        <f>IFERROR(VLOOKUP($B367,Miljövärden!$B$2:$H$550,7,FALSE),"Nej, saknas")</f>
        <v>Ja</v>
      </c>
      <c r="AQ367" t="str">
        <f>IFERROR(VLOOKUP($B367,Miljövärden!$B$2:$H$550,6,FALSE),"Nej, saknas")</f>
        <v>Nej</v>
      </c>
      <c r="AU367">
        <f t="shared" si="99"/>
        <v>3.5876699999999997E-2</v>
      </c>
      <c r="AV367">
        <f t="shared" si="100"/>
        <v>0</v>
      </c>
      <c r="AW367">
        <f t="shared" si="101"/>
        <v>0</v>
      </c>
      <c r="AX367">
        <f t="shared" si="102"/>
        <v>2.8959999999999999</v>
      </c>
      <c r="AZ367">
        <f t="shared" si="103"/>
        <v>2.8959999999999999</v>
      </c>
      <c r="BC367">
        <f t="shared" si="104"/>
        <v>4.5699999999999998E-2</v>
      </c>
      <c r="BD367">
        <f t="shared" si="105"/>
        <v>0</v>
      </c>
      <c r="BE367">
        <f t="shared" si="106"/>
        <v>2.8959999999999999</v>
      </c>
      <c r="BF367">
        <f t="shared" si="107"/>
        <v>0</v>
      </c>
      <c r="BG367">
        <f t="shared" si="108"/>
        <v>3.5876699999999997E-2</v>
      </c>
      <c r="BH367">
        <f t="shared" si="109"/>
        <v>2.9775767000000002</v>
      </c>
      <c r="BJ367" s="195">
        <f t="shared" si="110"/>
        <v>1.5348051319719152E-2</v>
      </c>
      <c r="BK367" s="195">
        <f t="shared" si="111"/>
        <v>0</v>
      </c>
      <c r="BL367" s="195">
        <f t="shared" si="112"/>
        <v>0.97260298953843904</v>
      </c>
      <c r="BM367" s="195">
        <f t="shared" si="113"/>
        <v>0</v>
      </c>
      <c r="BN367" s="195">
        <f t="shared" si="114"/>
        <v>1.2048959141841752E-2</v>
      </c>
    </row>
    <row r="368" spans="1:66" x14ac:dyDescent="0.25">
      <c r="A368" s="2" t="s">
        <v>555</v>
      </c>
      <c r="B368" s="2" t="s">
        <v>557</v>
      </c>
      <c r="C368">
        <f>VLOOKUP($B368,'Tillförd energi'!$B$1:$AI$700,MATCH(C$1,'Tillförd energi'!$B$1:$AQ$1,0),FALSE)</f>
        <v>0</v>
      </c>
      <c r="D368">
        <f>VLOOKUP($B368,'Tillförd energi'!$B$1:$AI$700,MATCH(D$1,'Tillförd energi'!$B$1:$AQ$1,0),FALSE)</f>
        <v>0</v>
      </c>
      <c r="E368">
        <f>VLOOKUP($B368,'Tillförd energi'!$B$1:$AI$700,MATCH(E$1,'Tillförd energi'!$B$1:$AQ$1,0),FALSE)</f>
        <v>0</v>
      </c>
      <c r="F368">
        <f>VLOOKUP($B368,'Tillförd energi'!$B$1:$AI$700,MATCH(F$1,'Tillförd energi'!$B$1:$AQ$1,0),FALSE)</f>
        <v>0</v>
      </c>
      <c r="G368">
        <f>VLOOKUP($B368,'Tillförd energi'!$B$1:$AI$700,MATCH(G$1,'Tillförd energi'!$B$1:$AQ$1,0),FALSE)</f>
        <v>0</v>
      </c>
      <c r="H368">
        <f>VLOOKUP($B368,'Tillförd energi'!$B$1:$AI$700,MATCH(H$1,'Tillförd energi'!$B$1:$AQ$1,0),FALSE)</f>
        <v>0</v>
      </c>
      <c r="I368">
        <f>VLOOKUP($B368,'Tillförd energi'!$B$1:$AI$700,MATCH(I$1,'Tillförd energi'!$B$1:$AQ$1,0),FALSE)</f>
        <v>0</v>
      </c>
      <c r="J368">
        <f>VLOOKUP($B368,'Tillförd energi'!$B$1:$AI$700,MATCH(J$1,'Tillförd energi'!$B$1:$AQ$1,0),FALSE)</f>
        <v>0</v>
      </c>
      <c r="K368">
        <v>0</v>
      </c>
      <c r="L368">
        <f>VLOOKUP($B368,'Tillförd energi'!$B$1:$AI$700,MATCH(L$1,'Tillförd energi'!$B$1:$AQ$1,0),FALSE)</f>
        <v>0</v>
      </c>
      <c r="M368">
        <f>VLOOKUP($B368,'Tillförd energi'!$B$1:$AI$700,MATCH(M$1,'Tillförd energi'!$B$1:$AQ$1,0),FALSE)</f>
        <v>0</v>
      </c>
      <c r="N368">
        <f>VLOOKUP($B368,'Tillförd energi'!$B$1:$AI$700,MATCH(N$1,'Tillförd energi'!$B$1:$AQ$1,0),FALSE)</f>
        <v>0</v>
      </c>
      <c r="O368">
        <f>VLOOKUP($B368,'Tillförd energi'!$B$1:$AI$700,MATCH(O$1,'Tillförd energi'!$B$1:$AQ$1,0),FALSE)</f>
        <v>0</v>
      </c>
      <c r="P368">
        <f>VLOOKUP($B368,'Tillförd energi'!$B$1:$AI$700,MATCH(P$1,'Tillförd energi'!$B$1:$AQ$1,0),FALSE)</f>
        <v>0</v>
      </c>
      <c r="Q368">
        <f>VLOOKUP($B368,'Tillförd energi'!$B$1:$AI$700,MATCH(Q$1,'Tillförd energi'!$B$1:$AQ$1,0),FALSE)</f>
        <v>0</v>
      </c>
      <c r="R368">
        <f>VLOOKUP($B368,'Tillförd energi'!$B$1:$AI$700,MATCH(R$1,'Tillförd energi'!$B$1:$AQ$1,0),FALSE)</f>
        <v>1.0932500000000001</v>
      </c>
      <c r="S368">
        <f>VLOOKUP($B368,'Tillförd energi'!$B$1:$AI$700,MATCH(S$1,'Tillförd energi'!$B$1:$AQ$1,0),FALSE)</f>
        <v>0</v>
      </c>
      <c r="T368">
        <f>VLOOKUP($B368,'Tillförd energi'!$B$1:$AI$700,MATCH(T$1,'Tillförd energi'!$B$1:$AQ$1,0),FALSE)</f>
        <v>0</v>
      </c>
      <c r="U368">
        <f>VLOOKUP($B368,'Tillförd energi'!$B$1:$AI$700,MATCH(U$1,'Tillförd energi'!$B$1:$AQ$1,0),FALSE)</f>
        <v>0</v>
      </c>
      <c r="V368">
        <f>VLOOKUP($B368,'Tillförd energi'!$B$1:$AI$700,MATCH(V$1,'Tillförd energi'!$B$1:$AQ$1,0),FALSE)</f>
        <v>0</v>
      </c>
      <c r="W368">
        <f>VLOOKUP($B368,'Tillförd energi'!$B$1:$AI$700,MATCH(W$1,'Tillförd energi'!$B$1:$AQ$1,0),FALSE)</f>
        <v>0</v>
      </c>
      <c r="X368">
        <f>VLOOKUP($B368,'Tillförd energi'!$B$1:$AI$700,MATCH(X$1,'Tillförd energi'!$B$1:$AQ$1,0),FALSE)</f>
        <v>0</v>
      </c>
      <c r="Y368">
        <f>VLOOKUP($B368,'Tillförd energi'!$B$1:$AI$700,MATCH(Y$1,'Tillförd energi'!$B$1:$AQ$1,0),FALSE)</f>
        <v>0</v>
      </c>
      <c r="Z368">
        <f>VLOOKUP($B368,'Tillförd energi'!$B$1:$AI$700,MATCH(Z$1,'Tillförd energi'!$B$1:$AQ$1,0),FALSE)</f>
        <v>4.3E-3</v>
      </c>
      <c r="AA368">
        <f>VLOOKUP($B368,'Tillförd energi'!$B$1:$AI$700,MATCH(AA$1,'Tillförd energi'!$B$1:$AQ$1,0),FALSE)</f>
        <v>0</v>
      </c>
      <c r="AB368">
        <f>VLOOKUP($B368,'Tillförd energi'!$B$1:$AI$700,MATCH(AB$1,'Tillförd energi'!$B$1:$AQ$1,0),FALSE)</f>
        <v>0</v>
      </c>
      <c r="AC368">
        <f>VLOOKUP($B368,'Tillförd energi'!$B$1:$AI$700,MATCH(AC$1,'Tillförd energi'!$B$1:$AQ$1,0),FALSE)</f>
        <v>0</v>
      </c>
      <c r="AD368">
        <f>VLOOKUP($B368,'Tillförd energi'!$B$1:$AI$700,MATCH(AD$1,'Tillförd energi'!$B$1:$AQ$1,0),FALSE)</f>
        <v>0</v>
      </c>
      <c r="AE368">
        <f>VLOOKUP($B368,'Tillförd energi'!$B$1:$AI$700,MATCH(AE$1,'Tillförd energi'!$B$1:$AQ$1,0),FALSE)</f>
        <v>0</v>
      </c>
      <c r="AF368">
        <f>VLOOKUP($B368,'Tillförd energi'!$B$1:$AI$700,MATCH(AF$1,'Tillförd energi'!$B$1:$AQ$1,0),FALSE)</f>
        <v>1.1173000000000001E-2</v>
      </c>
      <c r="AG368">
        <f>IFERROR(VLOOKUP(B368,Miljö!$B$1:$AC$550,MATCH("Köpt mängd produktionsspecifik fjärrvärme:",Miljö!$B$1:$AC$1,0),FALSE)/1,0)</f>
        <v>0</v>
      </c>
      <c r="AI368">
        <f t="shared" si="96"/>
        <v>1.1087230000000001</v>
      </c>
      <c r="AJ368">
        <f t="shared" si="97"/>
        <v>1.1087230000000001</v>
      </c>
      <c r="AK368">
        <f>IF(ISERROR(1/VLOOKUP($B368,Leveranser!$B$1:$S$500,MATCH("såld värme (gwh)",Leveranser!$B$1:$S$1,0),FALSE)),"",VLOOKUP($B368,Leveranser!$B$1:$S$500,MATCH("såld värme (gwh)",Leveranser!$B$1:$S$1,0),FALSE))</f>
        <v>0.83799999999999997</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195">
        <f t="shared" si="98"/>
        <v>0.75582449358406012</v>
      </c>
      <c r="AP368" t="str">
        <f>IFERROR(VLOOKUP($B368,Miljövärden!$B$2:$H$550,7,FALSE),"Nej, saknas")</f>
        <v>Ja</v>
      </c>
      <c r="AQ368" t="str">
        <f>IFERROR(VLOOKUP($B368,Miljövärden!$B$2:$H$550,6,FALSE),"Nej, saknas")</f>
        <v>Nej</v>
      </c>
      <c r="AU368">
        <f t="shared" si="99"/>
        <v>1.5473000000000001E-2</v>
      </c>
      <c r="AV368">
        <f t="shared" si="100"/>
        <v>0</v>
      </c>
      <c r="AW368">
        <f t="shared" si="101"/>
        <v>0</v>
      </c>
      <c r="AX368">
        <f t="shared" si="102"/>
        <v>1.0932500000000001</v>
      </c>
      <c r="AZ368">
        <f t="shared" si="103"/>
        <v>1.0932500000000001</v>
      </c>
      <c r="BC368">
        <f t="shared" si="104"/>
        <v>0</v>
      </c>
      <c r="BD368">
        <f t="shared" si="105"/>
        <v>0</v>
      </c>
      <c r="BE368">
        <f t="shared" si="106"/>
        <v>1.0932500000000001</v>
      </c>
      <c r="BF368">
        <f t="shared" si="107"/>
        <v>0</v>
      </c>
      <c r="BG368">
        <f t="shared" si="108"/>
        <v>1.5473000000000001E-2</v>
      </c>
      <c r="BH368">
        <f t="shared" si="109"/>
        <v>1.1087230000000001</v>
      </c>
      <c r="BJ368" s="195">
        <f t="shared" si="110"/>
        <v>0</v>
      </c>
      <c r="BK368" s="195">
        <f t="shared" si="111"/>
        <v>0</v>
      </c>
      <c r="BL368" s="195">
        <f t="shared" si="112"/>
        <v>0.98604430502478968</v>
      </c>
      <c r="BM368" s="195">
        <f t="shared" si="113"/>
        <v>0</v>
      </c>
      <c r="BN368" s="195">
        <f t="shared" si="114"/>
        <v>1.3955694975210218E-2</v>
      </c>
    </row>
    <row r="369" spans="1:66" x14ac:dyDescent="0.25">
      <c r="A369" s="2" t="s">
        <v>555</v>
      </c>
      <c r="B369" s="2" t="s">
        <v>558</v>
      </c>
      <c r="C369">
        <f>VLOOKUP($B369,'Tillförd energi'!$B$1:$AI$700,MATCH(C$1,'Tillförd energi'!$B$1:$AQ$1,0),FALSE)</f>
        <v>0</v>
      </c>
      <c r="D369">
        <f>VLOOKUP($B369,'Tillförd energi'!$B$1:$AI$700,MATCH(D$1,'Tillförd energi'!$B$1:$AQ$1,0),FALSE)</f>
        <v>0.48122199999999998</v>
      </c>
      <c r="E369">
        <f>VLOOKUP($B369,'Tillförd energi'!$B$1:$AI$700,MATCH(E$1,'Tillförd energi'!$B$1:$AQ$1,0),FALSE)</f>
        <v>0</v>
      </c>
      <c r="F369">
        <f>VLOOKUP($B369,'Tillförd energi'!$B$1:$AI$700,MATCH(F$1,'Tillförd energi'!$B$1:$AQ$1,0),FALSE)</f>
        <v>0</v>
      </c>
      <c r="G369">
        <f>VLOOKUP($B369,'Tillförd energi'!$B$1:$AI$700,MATCH(G$1,'Tillförd energi'!$B$1:$AQ$1,0),FALSE)</f>
        <v>0</v>
      </c>
      <c r="H369">
        <f>VLOOKUP($B369,'Tillförd energi'!$B$1:$AI$700,MATCH(H$1,'Tillförd energi'!$B$1:$AQ$1,0),FALSE)</f>
        <v>0</v>
      </c>
      <c r="I369">
        <f>VLOOKUP($B369,'Tillförd energi'!$B$1:$AI$700,MATCH(I$1,'Tillförd energi'!$B$1:$AQ$1,0),FALSE)</f>
        <v>0</v>
      </c>
      <c r="J369">
        <f>VLOOKUP($B369,'Tillförd energi'!$B$1:$AI$700,MATCH(J$1,'Tillförd energi'!$B$1:$AQ$1,0),FALSE)</f>
        <v>0</v>
      </c>
      <c r="K369">
        <v>0</v>
      </c>
      <c r="L369">
        <f>VLOOKUP($B369,'Tillförd energi'!$B$1:$AI$700,MATCH(L$1,'Tillförd energi'!$B$1:$AQ$1,0),FALSE)</f>
        <v>0</v>
      </c>
      <c r="M369">
        <f>VLOOKUP($B369,'Tillförd energi'!$B$1:$AI$700,MATCH(M$1,'Tillförd energi'!$B$1:$AQ$1,0),FALSE)</f>
        <v>0</v>
      </c>
      <c r="N369">
        <f>VLOOKUP($B369,'Tillförd energi'!$B$1:$AI$700,MATCH(N$1,'Tillförd energi'!$B$1:$AQ$1,0),FALSE)</f>
        <v>0</v>
      </c>
      <c r="O369">
        <f>VLOOKUP($B369,'Tillförd energi'!$B$1:$AI$700,MATCH(O$1,'Tillförd energi'!$B$1:$AQ$1,0),FALSE)</f>
        <v>0</v>
      </c>
      <c r="P369">
        <f>VLOOKUP($B369,'Tillförd energi'!$B$1:$AI$700,MATCH(P$1,'Tillförd energi'!$B$1:$AQ$1,0),FALSE)</f>
        <v>0</v>
      </c>
      <c r="Q369">
        <f>VLOOKUP($B369,'Tillförd energi'!$B$1:$AI$700,MATCH(Q$1,'Tillförd energi'!$B$1:$AQ$1,0),FALSE)</f>
        <v>20.328900000000001</v>
      </c>
      <c r="R369">
        <f>VLOOKUP($B369,'Tillförd energi'!$B$1:$AI$700,MATCH(R$1,'Tillförd energi'!$B$1:$AQ$1,0),FALSE)</f>
        <v>2.9630000000000001</v>
      </c>
      <c r="S369">
        <f>VLOOKUP($B369,'Tillförd energi'!$B$1:$AI$700,MATCH(S$1,'Tillförd energi'!$B$1:$AQ$1,0),FALSE)</f>
        <v>0</v>
      </c>
      <c r="T369">
        <f>VLOOKUP($B369,'Tillförd energi'!$B$1:$AI$700,MATCH(T$1,'Tillförd energi'!$B$1:$AQ$1,0),FALSE)</f>
        <v>0</v>
      </c>
      <c r="U369">
        <f>VLOOKUP($B369,'Tillförd energi'!$B$1:$AI$700,MATCH(U$1,'Tillförd energi'!$B$1:$AQ$1,0),FALSE)</f>
        <v>0</v>
      </c>
      <c r="V369">
        <f>VLOOKUP($B369,'Tillförd energi'!$B$1:$AI$700,MATCH(V$1,'Tillförd energi'!$B$1:$AQ$1,0),FALSE)</f>
        <v>0</v>
      </c>
      <c r="W369">
        <f>VLOOKUP($B369,'Tillförd energi'!$B$1:$AI$700,MATCH(W$1,'Tillförd energi'!$B$1:$AQ$1,0),FALSE)</f>
        <v>0</v>
      </c>
      <c r="X369">
        <f>VLOOKUP($B369,'Tillförd energi'!$B$1:$AI$700,MATCH(X$1,'Tillförd energi'!$B$1:$AQ$1,0),FALSE)</f>
        <v>0</v>
      </c>
      <c r="Y369">
        <f>VLOOKUP($B369,'Tillförd energi'!$B$1:$AI$700,MATCH(Y$1,'Tillförd energi'!$B$1:$AQ$1,0),FALSE)</f>
        <v>0</v>
      </c>
      <c r="Z369">
        <f>VLOOKUP($B369,'Tillförd energi'!$B$1:$AI$700,MATCH(Z$1,'Tillförd energi'!$B$1:$AQ$1,0),FALSE)</f>
        <v>0</v>
      </c>
      <c r="AA369">
        <f>VLOOKUP($B369,'Tillförd energi'!$B$1:$AI$700,MATCH(AA$1,'Tillförd energi'!$B$1:$AQ$1,0),FALSE)</f>
        <v>0</v>
      </c>
      <c r="AB369">
        <f>VLOOKUP($B369,'Tillförd energi'!$B$1:$AI$700,MATCH(AB$1,'Tillförd energi'!$B$1:$AQ$1,0),FALSE)</f>
        <v>0</v>
      </c>
      <c r="AC369">
        <f>VLOOKUP($B369,'Tillförd energi'!$B$1:$AI$700,MATCH(AC$1,'Tillförd energi'!$B$1:$AQ$1,0),FALSE)</f>
        <v>0</v>
      </c>
      <c r="AD369">
        <f>VLOOKUP($B369,'Tillförd energi'!$B$1:$AI$700,MATCH(AD$1,'Tillförd energi'!$B$1:$AQ$1,0),FALSE)</f>
        <v>34.395000000000003</v>
      </c>
      <c r="AE369">
        <f>VLOOKUP($B369,'Tillförd energi'!$B$1:$AI$700,MATCH(AE$1,'Tillförd energi'!$B$1:$AQ$1,0),FALSE)</f>
        <v>0</v>
      </c>
      <c r="AF369">
        <f>VLOOKUP($B369,'Tillförd energi'!$B$1:$AI$700,MATCH(AF$1,'Tillförd energi'!$B$1:$AQ$1,0),FALSE)</f>
        <v>0.59014</v>
      </c>
      <c r="AG369">
        <f>IFERROR(VLOOKUP(B369,Miljö!$B$1:$AC$550,MATCH("Köpt mängd produktionsspecifik fjärrvärme:",Miljö!$B$1:$AC$1,0),FALSE)/1,0)</f>
        <v>0</v>
      </c>
      <c r="AI369">
        <f t="shared" si="96"/>
        <v>58.758262000000002</v>
      </c>
      <c r="AJ369">
        <f t="shared" si="97"/>
        <v>58.758262000000002</v>
      </c>
      <c r="AK369">
        <f>IF(ISERROR(1/VLOOKUP($B369,Leveranser!$B$1:$S$500,MATCH("såld värme (gwh)",Leveranser!$B$1:$S$1,0),FALSE)),"",VLOOKUP($B369,Leveranser!$B$1:$S$500,MATCH("såld värme (gwh)",Leveranser!$B$1:$S$1,0),FALSE))</f>
        <v>47.862000000000002</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195">
        <f t="shared" si="98"/>
        <v>0.81455778933692768</v>
      </c>
      <c r="AP369" t="str">
        <f>IFERROR(VLOOKUP($B369,Miljövärden!$B$2:$H$550,7,FALSE),"Nej, saknas")</f>
        <v>Ja</v>
      </c>
      <c r="AQ369" t="str">
        <f>IFERROR(VLOOKUP($B369,Miljövärden!$B$2:$H$550,6,FALSE),"Nej, saknas")</f>
        <v>Nej</v>
      </c>
      <c r="AU369">
        <f t="shared" si="99"/>
        <v>0.59014</v>
      </c>
      <c r="AV369">
        <f t="shared" si="100"/>
        <v>0</v>
      </c>
      <c r="AW369">
        <f t="shared" si="101"/>
        <v>20.328900000000001</v>
      </c>
      <c r="AX369">
        <f t="shared" si="102"/>
        <v>2.9630000000000001</v>
      </c>
      <c r="AZ369">
        <f t="shared" si="103"/>
        <v>23.291900000000002</v>
      </c>
      <c r="BC369">
        <f t="shared" si="104"/>
        <v>0.48122199999999998</v>
      </c>
      <c r="BD369">
        <f t="shared" si="105"/>
        <v>0</v>
      </c>
      <c r="BE369">
        <f t="shared" si="106"/>
        <v>23.291900000000002</v>
      </c>
      <c r="BF369">
        <f t="shared" si="107"/>
        <v>34.395000000000003</v>
      </c>
      <c r="BG369">
        <f t="shared" si="108"/>
        <v>0.59014</v>
      </c>
      <c r="BH369">
        <f t="shared" si="109"/>
        <v>58.758262000000002</v>
      </c>
      <c r="BJ369" s="195">
        <f t="shared" si="110"/>
        <v>8.1898610275436667E-3</v>
      </c>
      <c r="BK369" s="195">
        <f t="shared" si="111"/>
        <v>0</v>
      </c>
      <c r="BL369" s="195">
        <f t="shared" si="112"/>
        <v>0.39640212639373168</v>
      </c>
      <c r="BM369" s="195">
        <f t="shared" si="113"/>
        <v>0.58536448882712022</v>
      </c>
      <c r="BN369" s="195">
        <f t="shared" si="114"/>
        <v>1.0043523751604498E-2</v>
      </c>
    </row>
    <row r="370" spans="1:66" x14ac:dyDescent="0.25">
      <c r="A370" s="2" t="s">
        <v>559</v>
      </c>
      <c r="B370" s="2" t="s">
        <v>560</v>
      </c>
      <c r="C370">
        <f>VLOOKUP($B370,'Tillförd energi'!$B$1:$AI$700,MATCH(C$1,'Tillförd energi'!$B$1:$AQ$1,0),FALSE)</f>
        <v>0</v>
      </c>
      <c r="D370">
        <f>VLOOKUP($B370,'Tillförd energi'!$B$1:$AI$700,MATCH(D$1,'Tillförd energi'!$B$1:$AQ$1,0),FALSE)</f>
        <v>1.31</v>
      </c>
      <c r="E370">
        <f>VLOOKUP($B370,'Tillförd energi'!$B$1:$AI$700,MATCH(E$1,'Tillförd energi'!$B$1:$AQ$1,0),FALSE)</f>
        <v>0</v>
      </c>
      <c r="F370">
        <f>VLOOKUP($B370,'Tillförd energi'!$B$1:$AI$700,MATCH(F$1,'Tillförd energi'!$B$1:$AQ$1,0),FALSE)</f>
        <v>0</v>
      </c>
      <c r="G370">
        <f>VLOOKUP($B370,'Tillförd energi'!$B$1:$AI$700,MATCH(G$1,'Tillförd energi'!$B$1:$AQ$1,0),FALSE)</f>
        <v>0</v>
      </c>
      <c r="H370">
        <f>VLOOKUP($B370,'Tillförd energi'!$B$1:$AI$700,MATCH(H$1,'Tillförd energi'!$B$1:$AQ$1,0),FALSE)</f>
        <v>0</v>
      </c>
      <c r="I370">
        <f>VLOOKUP($B370,'Tillförd energi'!$B$1:$AI$700,MATCH(I$1,'Tillförd energi'!$B$1:$AQ$1,0),FALSE)</f>
        <v>0</v>
      </c>
      <c r="J370">
        <f>VLOOKUP($B370,'Tillförd energi'!$B$1:$AI$700,MATCH(J$1,'Tillförd energi'!$B$1:$AQ$1,0),FALSE)</f>
        <v>0</v>
      </c>
      <c r="K370">
        <v>0</v>
      </c>
      <c r="L370">
        <f>VLOOKUP($B370,'Tillförd energi'!$B$1:$AI$700,MATCH(L$1,'Tillförd energi'!$B$1:$AQ$1,0),FALSE)</f>
        <v>0</v>
      </c>
      <c r="M370">
        <f>VLOOKUP($B370,'Tillförd energi'!$B$1:$AI$700,MATCH(M$1,'Tillförd energi'!$B$1:$AQ$1,0),FALSE)</f>
        <v>0</v>
      </c>
      <c r="N370">
        <f>VLOOKUP($B370,'Tillförd energi'!$B$1:$AI$700,MATCH(N$1,'Tillförd energi'!$B$1:$AQ$1,0),FALSE)</f>
        <v>0</v>
      </c>
      <c r="O370">
        <f>VLOOKUP($B370,'Tillförd energi'!$B$1:$AI$700,MATCH(O$1,'Tillförd energi'!$B$1:$AQ$1,0),FALSE)</f>
        <v>0</v>
      </c>
      <c r="P370">
        <f>VLOOKUP($B370,'Tillförd energi'!$B$1:$AI$700,MATCH(P$1,'Tillförd energi'!$B$1:$AQ$1,0),FALSE)</f>
        <v>0</v>
      </c>
      <c r="Q370">
        <f>VLOOKUP($B370,'Tillförd energi'!$B$1:$AI$700,MATCH(Q$1,'Tillförd energi'!$B$1:$AQ$1,0),FALSE)</f>
        <v>0</v>
      </c>
      <c r="R370">
        <f>VLOOKUP($B370,'Tillförd energi'!$B$1:$AI$700,MATCH(R$1,'Tillförd energi'!$B$1:$AQ$1,0),FALSE)</f>
        <v>8.2949999999999999</v>
      </c>
      <c r="S370">
        <f>VLOOKUP($B370,'Tillförd energi'!$B$1:$AI$700,MATCH(S$1,'Tillförd energi'!$B$1:$AQ$1,0),FALSE)</f>
        <v>0</v>
      </c>
      <c r="T370">
        <f>VLOOKUP($B370,'Tillförd energi'!$B$1:$AI$700,MATCH(T$1,'Tillförd energi'!$B$1:$AQ$1,0),FALSE)</f>
        <v>0</v>
      </c>
      <c r="U370">
        <f>VLOOKUP($B370,'Tillförd energi'!$B$1:$AI$700,MATCH(U$1,'Tillförd energi'!$B$1:$AQ$1,0),FALSE)</f>
        <v>0</v>
      </c>
      <c r="V370">
        <f>VLOOKUP($B370,'Tillförd energi'!$B$1:$AI$700,MATCH(V$1,'Tillförd energi'!$B$1:$AQ$1,0),FALSE)</f>
        <v>0</v>
      </c>
      <c r="W370">
        <f>VLOOKUP($B370,'Tillförd energi'!$B$1:$AI$700,MATCH(W$1,'Tillförd energi'!$B$1:$AQ$1,0),FALSE)</f>
        <v>0</v>
      </c>
      <c r="X370">
        <f>VLOOKUP($B370,'Tillförd energi'!$B$1:$AI$700,MATCH(X$1,'Tillförd energi'!$B$1:$AQ$1,0),FALSE)</f>
        <v>0</v>
      </c>
      <c r="Y370">
        <f>VLOOKUP($B370,'Tillförd energi'!$B$1:$AI$700,MATCH(Y$1,'Tillförd energi'!$B$1:$AQ$1,0),FALSE)</f>
        <v>0</v>
      </c>
      <c r="Z370">
        <f>VLOOKUP($B370,'Tillförd energi'!$B$1:$AI$700,MATCH(Z$1,'Tillförd energi'!$B$1:$AQ$1,0),FALSE)</f>
        <v>0</v>
      </c>
      <c r="AA370">
        <f>VLOOKUP($B370,'Tillförd energi'!$B$1:$AI$700,MATCH(AA$1,'Tillförd energi'!$B$1:$AQ$1,0),FALSE)</f>
        <v>0</v>
      </c>
      <c r="AB370">
        <f>VLOOKUP($B370,'Tillförd energi'!$B$1:$AI$700,MATCH(AB$1,'Tillförd energi'!$B$1:$AQ$1,0),FALSE)</f>
        <v>0</v>
      </c>
      <c r="AC370">
        <f>VLOOKUP($B370,'Tillförd energi'!$B$1:$AI$700,MATCH(AC$1,'Tillförd energi'!$B$1:$AQ$1,0),FALSE)</f>
        <v>0</v>
      </c>
      <c r="AD370">
        <f>VLOOKUP($B370,'Tillförd energi'!$B$1:$AI$700,MATCH(AD$1,'Tillförd energi'!$B$1:$AQ$1,0),FALSE)</f>
        <v>0</v>
      </c>
      <c r="AE370">
        <f>VLOOKUP($B370,'Tillförd energi'!$B$1:$AI$700,MATCH(AE$1,'Tillförd energi'!$B$1:$AQ$1,0),FALSE)</f>
        <v>0</v>
      </c>
      <c r="AF370">
        <f>VLOOKUP($B370,'Tillförd energi'!$B$1:$AI$700,MATCH(AF$1,'Tillförd energi'!$B$1:$AQ$1,0),FALSE)</f>
        <v>0.158</v>
      </c>
      <c r="AG370">
        <f>IFERROR(VLOOKUP(B370,Miljö!$B$1:$AC$550,MATCH("Köpt mängd produktionsspecifik fjärrvärme:",Miljö!$B$1:$AC$1,0),FALSE)/1,0)</f>
        <v>0</v>
      </c>
      <c r="AI370">
        <f t="shared" si="96"/>
        <v>9.7629999999999999</v>
      </c>
      <c r="AJ370">
        <f t="shared" si="97"/>
        <v>9.7629999999999999</v>
      </c>
      <c r="AK370">
        <f>IF(ISERROR(1/VLOOKUP($B370,Leveranser!$B$1:$S$500,MATCH("såld värme (gwh)",Leveranser!$B$1:$S$1,0),FALSE)),"",VLOOKUP($B370,Leveranser!$B$1:$S$500,MATCH("såld värme (gwh)",Leveranser!$B$1:$S$1,0),FALSE))</f>
        <v>7.633</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195">
        <f t="shared" si="98"/>
        <v>0.78182935573082046</v>
      </c>
      <c r="AP370" t="str">
        <f>IFERROR(VLOOKUP($B370,Miljövärden!$B$2:$H$550,7,FALSE),"Nej, saknas")</f>
        <v>Ja</v>
      </c>
      <c r="AQ370" t="str">
        <f>IFERROR(VLOOKUP($B370,Miljövärden!$B$2:$H$550,6,FALSE),"Nej, saknas")</f>
        <v>Ja</v>
      </c>
      <c r="AU370">
        <f t="shared" si="99"/>
        <v>0.158</v>
      </c>
      <c r="AV370">
        <f t="shared" si="100"/>
        <v>0</v>
      </c>
      <c r="AW370">
        <f t="shared" si="101"/>
        <v>0</v>
      </c>
      <c r="AX370">
        <f t="shared" si="102"/>
        <v>8.2949999999999999</v>
      </c>
      <c r="AZ370">
        <f t="shared" si="103"/>
        <v>8.2949999999999999</v>
      </c>
      <c r="BC370">
        <f t="shared" si="104"/>
        <v>1.31</v>
      </c>
      <c r="BD370">
        <f t="shared" si="105"/>
        <v>0</v>
      </c>
      <c r="BE370">
        <f t="shared" si="106"/>
        <v>8.2949999999999999</v>
      </c>
      <c r="BF370">
        <f t="shared" si="107"/>
        <v>0</v>
      </c>
      <c r="BG370">
        <f t="shared" si="108"/>
        <v>0.158</v>
      </c>
      <c r="BH370">
        <f t="shared" si="109"/>
        <v>9.7629999999999999</v>
      </c>
      <c r="BJ370" s="195">
        <f t="shared" si="110"/>
        <v>0.13418006760217147</v>
      </c>
      <c r="BK370" s="195">
        <f t="shared" si="111"/>
        <v>0</v>
      </c>
      <c r="BL370" s="195">
        <f t="shared" si="112"/>
        <v>0.8496363822595514</v>
      </c>
      <c r="BM370" s="195">
        <f t="shared" si="113"/>
        <v>0</v>
      </c>
      <c r="BN370" s="195">
        <f t="shared" si="114"/>
        <v>1.6183550138277169E-2</v>
      </c>
    </row>
    <row r="371" spans="1:66" x14ac:dyDescent="0.25">
      <c r="A371" s="2" t="s">
        <v>559</v>
      </c>
      <c r="B371" s="2" t="s">
        <v>561</v>
      </c>
      <c r="C371">
        <f>VLOOKUP($B371,'Tillförd energi'!$B$1:$AI$700,MATCH(C$1,'Tillförd energi'!$B$1:$AQ$1,0),FALSE)</f>
        <v>0</v>
      </c>
      <c r="D371">
        <f>VLOOKUP($B371,'Tillförd energi'!$B$1:$AI$700,MATCH(D$1,'Tillförd energi'!$B$1:$AQ$1,0),FALSE)</f>
        <v>3.0000000000000001E-3</v>
      </c>
      <c r="E371">
        <f>VLOOKUP($B371,'Tillförd energi'!$B$1:$AI$700,MATCH(E$1,'Tillförd energi'!$B$1:$AQ$1,0),FALSE)</f>
        <v>0</v>
      </c>
      <c r="F371">
        <f>VLOOKUP($B371,'Tillförd energi'!$B$1:$AI$700,MATCH(F$1,'Tillförd energi'!$B$1:$AQ$1,0),FALSE)</f>
        <v>0</v>
      </c>
      <c r="G371">
        <f>VLOOKUP($B371,'Tillförd energi'!$B$1:$AI$700,MATCH(G$1,'Tillförd energi'!$B$1:$AQ$1,0),FALSE)</f>
        <v>0</v>
      </c>
      <c r="H371">
        <f>VLOOKUP($B371,'Tillförd energi'!$B$1:$AI$700,MATCH(H$1,'Tillförd energi'!$B$1:$AQ$1,0),FALSE)</f>
        <v>0</v>
      </c>
      <c r="I371">
        <f>VLOOKUP($B371,'Tillförd energi'!$B$1:$AI$700,MATCH(I$1,'Tillförd energi'!$B$1:$AQ$1,0),FALSE)</f>
        <v>0</v>
      </c>
      <c r="J371">
        <f>VLOOKUP($B371,'Tillförd energi'!$B$1:$AI$700,MATCH(J$1,'Tillförd energi'!$B$1:$AQ$1,0),FALSE)</f>
        <v>0</v>
      </c>
      <c r="K371">
        <v>0</v>
      </c>
      <c r="L371">
        <f>VLOOKUP($B371,'Tillförd energi'!$B$1:$AI$700,MATCH(L$1,'Tillförd energi'!$B$1:$AQ$1,0),FALSE)</f>
        <v>0</v>
      </c>
      <c r="M371">
        <f>VLOOKUP($B371,'Tillförd energi'!$B$1:$AI$700,MATCH(M$1,'Tillförd energi'!$B$1:$AQ$1,0),FALSE)</f>
        <v>0</v>
      </c>
      <c r="N371">
        <f>VLOOKUP($B371,'Tillförd energi'!$B$1:$AI$700,MATCH(N$1,'Tillförd energi'!$B$1:$AQ$1,0),FALSE)</f>
        <v>0</v>
      </c>
      <c r="O371">
        <f>VLOOKUP($B371,'Tillförd energi'!$B$1:$AI$700,MATCH(O$1,'Tillförd energi'!$B$1:$AQ$1,0),FALSE)</f>
        <v>0</v>
      </c>
      <c r="P371">
        <f>VLOOKUP($B371,'Tillförd energi'!$B$1:$AI$700,MATCH(P$1,'Tillförd energi'!$B$1:$AQ$1,0),FALSE)</f>
        <v>0</v>
      </c>
      <c r="Q371">
        <f>VLOOKUP($B371,'Tillförd energi'!$B$1:$AI$700,MATCH(Q$1,'Tillförd energi'!$B$1:$AQ$1,0),FALSE)</f>
        <v>0</v>
      </c>
      <c r="R371">
        <f>VLOOKUP($B371,'Tillförd energi'!$B$1:$AI$700,MATCH(R$1,'Tillförd energi'!$B$1:$AQ$1,0),FALSE)</f>
        <v>10.4</v>
      </c>
      <c r="S371">
        <f>VLOOKUP($B371,'Tillförd energi'!$B$1:$AI$700,MATCH(S$1,'Tillförd energi'!$B$1:$AQ$1,0),FALSE)</f>
        <v>0</v>
      </c>
      <c r="T371">
        <f>VLOOKUP($B371,'Tillförd energi'!$B$1:$AI$700,MATCH(T$1,'Tillförd energi'!$B$1:$AQ$1,0),FALSE)</f>
        <v>0</v>
      </c>
      <c r="U371">
        <f>VLOOKUP($B371,'Tillförd energi'!$B$1:$AI$700,MATCH(U$1,'Tillförd energi'!$B$1:$AQ$1,0),FALSE)</f>
        <v>0</v>
      </c>
      <c r="V371">
        <f>VLOOKUP($B371,'Tillförd energi'!$B$1:$AI$700,MATCH(V$1,'Tillförd energi'!$B$1:$AQ$1,0),FALSE)</f>
        <v>0</v>
      </c>
      <c r="W371">
        <f>VLOOKUP($B371,'Tillförd energi'!$B$1:$AI$700,MATCH(W$1,'Tillförd energi'!$B$1:$AQ$1,0),FALSE)</f>
        <v>0</v>
      </c>
      <c r="X371">
        <f>VLOOKUP($B371,'Tillförd energi'!$B$1:$AI$700,MATCH(X$1,'Tillförd energi'!$B$1:$AQ$1,0),FALSE)</f>
        <v>0</v>
      </c>
      <c r="Y371">
        <f>VLOOKUP($B371,'Tillförd energi'!$B$1:$AI$700,MATCH(Y$1,'Tillförd energi'!$B$1:$AQ$1,0),FALSE)</f>
        <v>0</v>
      </c>
      <c r="Z371">
        <f>VLOOKUP($B371,'Tillförd energi'!$B$1:$AI$700,MATCH(Z$1,'Tillförd energi'!$B$1:$AQ$1,0),FALSE)</f>
        <v>0</v>
      </c>
      <c r="AA371">
        <f>VLOOKUP($B371,'Tillförd energi'!$B$1:$AI$700,MATCH(AA$1,'Tillförd energi'!$B$1:$AQ$1,0),FALSE)</f>
        <v>0</v>
      </c>
      <c r="AB371">
        <f>VLOOKUP($B371,'Tillförd energi'!$B$1:$AI$700,MATCH(AB$1,'Tillförd energi'!$B$1:$AQ$1,0),FALSE)</f>
        <v>0</v>
      </c>
      <c r="AC371">
        <f>VLOOKUP($B371,'Tillförd energi'!$B$1:$AI$700,MATCH(AC$1,'Tillförd energi'!$B$1:$AQ$1,0),FALSE)</f>
        <v>0</v>
      </c>
      <c r="AD371">
        <f>VLOOKUP($B371,'Tillförd energi'!$B$1:$AI$700,MATCH(AD$1,'Tillförd energi'!$B$1:$AQ$1,0),FALSE)</f>
        <v>0</v>
      </c>
      <c r="AE371">
        <f>VLOOKUP($B371,'Tillförd energi'!$B$1:$AI$700,MATCH(AE$1,'Tillförd energi'!$B$1:$AQ$1,0),FALSE)</f>
        <v>0</v>
      </c>
      <c r="AF371">
        <f>VLOOKUP($B371,'Tillförd energi'!$B$1:$AI$700,MATCH(AF$1,'Tillförd energi'!$B$1:$AQ$1,0),FALSE)</f>
        <v>0.17199999999999999</v>
      </c>
      <c r="AG371">
        <f>IFERROR(VLOOKUP(B371,Miljö!$B$1:$AC$550,MATCH("Köpt mängd produktionsspecifik fjärrvärme:",Miljö!$B$1:$AC$1,0),FALSE)/1,0)</f>
        <v>0</v>
      </c>
      <c r="AI371">
        <f t="shared" si="96"/>
        <v>10.575000000000001</v>
      </c>
      <c r="AJ371">
        <f t="shared" si="97"/>
        <v>10.575000000000001</v>
      </c>
      <c r="AK371">
        <f>IF(ISERROR(1/VLOOKUP($B371,Leveranser!$B$1:$S$500,MATCH("såld värme (gwh)",Leveranser!$B$1:$S$1,0),FALSE)),"",VLOOKUP($B371,Leveranser!$B$1:$S$500,MATCH("såld värme (gwh)",Leveranser!$B$1:$S$1,0),FALSE))</f>
        <v>7.2080000000000002</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195">
        <f t="shared" si="98"/>
        <v>0.68160756501182029</v>
      </c>
      <c r="AP371" t="str">
        <f>IFERROR(VLOOKUP($B371,Miljövärden!$B$2:$H$550,7,FALSE),"Nej, saknas")</f>
        <v>Ja</v>
      </c>
      <c r="AQ371" t="str">
        <f>IFERROR(VLOOKUP($B371,Miljövärden!$B$2:$H$550,6,FALSE),"Nej, saknas")</f>
        <v>Ja</v>
      </c>
      <c r="AU371">
        <f t="shared" si="99"/>
        <v>0.17199999999999999</v>
      </c>
      <c r="AV371">
        <f t="shared" si="100"/>
        <v>0</v>
      </c>
      <c r="AW371">
        <f t="shared" si="101"/>
        <v>0</v>
      </c>
      <c r="AX371">
        <f t="shared" si="102"/>
        <v>10.4</v>
      </c>
      <c r="AZ371">
        <f t="shared" si="103"/>
        <v>10.4</v>
      </c>
      <c r="BC371">
        <f t="shared" si="104"/>
        <v>3.0000000000000001E-3</v>
      </c>
      <c r="BD371">
        <f t="shared" si="105"/>
        <v>0</v>
      </c>
      <c r="BE371">
        <f t="shared" si="106"/>
        <v>10.4</v>
      </c>
      <c r="BF371">
        <f t="shared" si="107"/>
        <v>0</v>
      </c>
      <c r="BG371">
        <f t="shared" si="108"/>
        <v>0.17199999999999999</v>
      </c>
      <c r="BH371">
        <f t="shared" si="109"/>
        <v>10.575000000000001</v>
      </c>
      <c r="BJ371" s="195">
        <f t="shared" si="110"/>
        <v>2.8368794326241134E-4</v>
      </c>
      <c r="BK371" s="195">
        <f t="shared" si="111"/>
        <v>0</v>
      </c>
      <c r="BL371" s="195">
        <f t="shared" si="112"/>
        <v>0.98345153664302598</v>
      </c>
      <c r="BM371" s="195">
        <f t="shared" si="113"/>
        <v>0</v>
      </c>
      <c r="BN371" s="195">
        <f t="shared" si="114"/>
        <v>1.6264775413711581E-2</v>
      </c>
    </row>
    <row r="372" spans="1:66" x14ac:dyDescent="0.25">
      <c r="A372" s="2" t="s">
        <v>559</v>
      </c>
      <c r="B372" s="2" t="s">
        <v>562</v>
      </c>
      <c r="C372">
        <f>VLOOKUP($B372,'Tillförd energi'!$B$1:$AI$700,MATCH(C$1,'Tillförd energi'!$B$1:$AQ$1,0),FALSE)</f>
        <v>0</v>
      </c>
      <c r="D372">
        <f>VLOOKUP($B372,'Tillförd energi'!$B$1:$AI$700,MATCH(D$1,'Tillförd energi'!$B$1:$AQ$1,0),FALSE)</f>
        <v>0.61</v>
      </c>
      <c r="E372">
        <f>VLOOKUP($B372,'Tillförd energi'!$B$1:$AI$700,MATCH(E$1,'Tillförd energi'!$B$1:$AQ$1,0),FALSE)</f>
        <v>0</v>
      </c>
      <c r="F372">
        <f>VLOOKUP($B372,'Tillförd energi'!$B$1:$AI$700,MATCH(F$1,'Tillförd energi'!$B$1:$AQ$1,0),FALSE)</f>
        <v>0</v>
      </c>
      <c r="G372">
        <f>VLOOKUP($B372,'Tillförd energi'!$B$1:$AI$700,MATCH(G$1,'Tillförd energi'!$B$1:$AQ$1,0),FALSE)</f>
        <v>0</v>
      </c>
      <c r="H372">
        <f>VLOOKUP($B372,'Tillförd energi'!$B$1:$AI$700,MATCH(H$1,'Tillförd energi'!$B$1:$AQ$1,0),FALSE)</f>
        <v>0</v>
      </c>
      <c r="I372">
        <f>VLOOKUP($B372,'Tillförd energi'!$B$1:$AI$700,MATCH(I$1,'Tillförd energi'!$B$1:$AQ$1,0),FALSE)</f>
        <v>0</v>
      </c>
      <c r="J372">
        <f>VLOOKUP($B372,'Tillförd energi'!$B$1:$AI$700,MATCH(J$1,'Tillförd energi'!$B$1:$AQ$1,0),FALSE)</f>
        <v>0</v>
      </c>
      <c r="K372">
        <v>0</v>
      </c>
      <c r="L372">
        <f>VLOOKUP($B372,'Tillförd energi'!$B$1:$AI$700,MATCH(L$1,'Tillförd energi'!$B$1:$AQ$1,0),FALSE)</f>
        <v>0</v>
      </c>
      <c r="M372">
        <f>VLOOKUP($B372,'Tillförd energi'!$B$1:$AI$700,MATCH(M$1,'Tillförd energi'!$B$1:$AQ$1,0),FALSE)</f>
        <v>0</v>
      </c>
      <c r="N372">
        <f>VLOOKUP($B372,'Tillförd energi'!$B$1:$AI$700,MATCH(N$1,'Tillförd energi'!$B$1:$AQ$1,0),FALSE)</f>
        <v>0</v>
      </c>
      <c r="O372">
        <f>VLOOKUP($B372,'Tillförd energi'!$B$1:$AI$700,MATCH(O$1,'Tillförd energi'!$B$1:$AQ$1,0),FALSE)</f>
        <v>0</v>
      </c>
      <c r="P372">
        <f>VLOOKUP($B372,'Tillförd energi'!$B$1:$AI$700,MATCH(P$1,'Tillförd energi'!$B$1:$AQ$1,0),FALSE)</f>
        <v>0</v>
      </c>
      <c r="Q372">
        <f>VLOOKUP($B372,'Tillförd energi'!$B$1:$AI$700,MATCH(Q$1,'Tillförd energi'!$B$1:$AQ$1,0),FALSE)</f>
        <v>10.5</v>
      </c>
      <c r="R372">
        <f>VLOOKUP($B372,'Tillförd energi'!$B$1:$AI$700,MATCH(R$1,'Tillförd energi'!$B$1:$AQ$1,0),FALSE)</f>
        <v>0</v>
      </c>
      <c r="S372">
        <f>VLOOKUP($B372,'Tillförd energi'!$B$1:$AI$700,MATCH(S$1,'Tillförd energi'!$B$1:$AQ$1,0),FALSE)</f>
        <v>0</v>
      </c>
      <c r="T372">
        <f>VLOOKUP($B372,'Tillförd energi'!$B$1:$AI$700,MATCH(T$1,'Tillförd energi'!$B$1:$AQ$1,0),FALSE)</f>
        <v>0</v>
      </c>
      <c r="U372">
        <f>VLOOKUP($B372,'Tillförd energi'!$B$1:$AI$700,MATCH(U$1,'Tillförd energi'!$B$1:$AQ$1,0),FALSE)</f>
        <v>0</v>
      </c>
      <c r="V372">
        <f>VLOOKUP($B372,'Tillförd energi'!$B$1:$AI$700,MATCH(V$1,'Tillförd energi'!$B$1:$AQ$1,0),FALSE)</f>
        <v>0</v>
      </c>
      <c r="W372">
        <f>VLOOKUP($B372,'Tillförd energi'!$B$1:$AI$700,MATCH(W$1,'Tillförd energi'!$B$1:$AQ$1,0),FALSE)</f>
        <v>0</v>
      </c>
      <c r="X372">
        <f>VLOOKUP($B372,'Tillförd energi'!$B$1:$AI$700,MATCH(X$1,'Tillförd energi'!$B$1:$AQ$1,0),FALSE)</f>
        <v>0</v>
      </c>
      <c r="Y372">
        <f>VLOOKUP($B372,'Tillförd energi'!$B$1:$AI$700,MATCH(Y$1,'Tillförd energi'!$B$1:$AQ$1,0),FALSE)</f>
        <v>0</v>
      </c>
      <c r="Z372">
        <f>VLOOKUP($B372,'Tillförd energi'!$B$1:$AI$700,MATCH(Z$1,'Tillförd energi'!$B$1:$AQ$1,0),FALSE)</f>
        <v>0</v>
      </c>
      <c r="AA372">
        <f>VLOOKUP($B372,'Tillförd energi'!$B$1:$AI$700,MATCH(AA$1,'Tillförd energi'!$B$1:$AQ$1,0),FALSE)</f>
        <v>0</v>
      </c>
      <c r="AB372">
        <f>VLOOKUP($B372,'Tillförd energi'!$B$1:$AI$700,MATCH(AB$1,'Tillförd energi'!$B$1:$AQ$1,0),FALSE)</f>
        <v>0</v>
      </c>
      <c r="AC372">
        <f>VLOOKUP($B372,'Tillförd energi'!$B$1:$AI$700,MATCH(AC$1,'Tillförd energi'!$B$1:$AQ$1,0),FALSE)</f>
        <v>0</v>
      </c>
      <c r="AD372">
        <f>VLOOKUP($B372,'Tillförd energi'!$B$1:$AI$700,MATCH(AD$1,'Tillförd energi'!$B$1:$AQ$1,0),FALSE)</f>
        <v>0</v>
      </c>
      <c r="AE372">
        <f>VLOOKUP($B372,'Tillförd energi'!$B$1:$AI$700,MATCH(AE$1,'Tillförd energi'!$B$1:$AQ$1,0),FALSE)</f>
        <v>0</v>
      </c>
      <c r="AF372">
        <f>VLOOKUP($B372,'Tillförd energi'!$B$1:$AI$700,MATCH(AF$1,'Tillförd energi'!$B$1:$AQ$1,0),FALSE)</f>
        <v>4.9000000000000002E-2</v>
      </c>
      <c r="AG372">
        <f>IFERROR(VLOOKUP(B372,Miljö!$B$1:$AC$550,MATCH("Köpt mängd produktionsspecifik fjärrvärme:",Miljö!$B$1:$AC$1,0),FALSE)/1,0)</f>
        <v>0</v>
      </c>
      <c r="AI372">
        <f t="shared" si="96"/>
        <v>11.158999999999999</v>
      </c>
      <c r="AJ372">
        <f t="shared" si="97"/>
        <v>11.158999999999999</v>
      </c>
      <c r="AK372">
        <f>IF(ISERROR(1/VLOOKUP($B372,Leveranser!$B$1:$S$500,MATCH("såld värme (gwh)",Leveranser!$B$1:$S$1,0),FALSE)),"",VLOOKUP($B372,Leveranser!$B$1:$S$500,MATCH("såld värme (gwh)",Leveranser!$B$1:$S$1,0),FALSE))</f>
        <v>7.6760000000000002</v>
      </c>
      <c r="AL372">
        <f>VLOOKUP($B372,Leveranser!$B$1:$Y$500,MATCH("Totalt såld fjärrvärme till andra fjärrvärmeföretag",Leveranser!$B$1:$AA$1,0),FALSE)</f>
        <v>0</v>
      </c>
      <c r="AM372">
        <f>IF(ISERROR(1/VLOOKUP($B372,Miljö!$B$1:$S$500,MATCH("Såld mängd produktionsspecifik fjärrvärme (GWh)",Miljö!$B$1:$R$1,0),FALSE)),0,VLOOKUP($B372,Miljö!$B$1:$S$500,MATCH("Såld mängd produktionsspecifik fjärrvärme (GWh)",Miljö!$B$1:$R$1,0),FALSE))</f>
        <v>0</v>
      </c>
      <c r="AN372" s="195">
        <f t="shared" si="98"/>
        <v>0.68787525763957347</v>
      </c>
      <c r="AP372" t="str">
        <f>IFERROR(VLOOKUP($B372,Miljövärden!$B$2:$H$550,7,FALSE),"Nej, saknas")</f>
        <v>Ja</v>
      </c>
      <c r="AQ372" t="str">
        <f>IFERROR(VLOOKUP($B372,Miljövärden!$B$2:$H$550,6,FALSE),"Nej, saknas")</f>
        <v>Ja</v>
      </c>
      <c r="AU372">
        <f t="shared" si="99"/>
        <v>4.9000000000000002E-2</v>
      </c>
      <c r="AV372">
        <f t="shared" si="100"/>
        <v>0</v>
      </c>
      <c r="AW372">
        <f t="shared" si="101"/>
        <v>10.5</v>
      </c>
      <c r="AX372">
        <f t="shared" si="102"/>
        <v>0</v>
      </c>
      <c r="AZ372">
        <f t="shared" si="103"/>
        <v>10.5</v>
      </c>
      <c r="BC372">
        <f t="shared" si="104"/>
        <v>0.61</v>
      </c>
      <c r="BD372">
        <f t="shared" si="105"/>
        <v>0</v>
      </c>
      <c r="BE372">
        <f t="shared" si="106"/>
        <v>10.5</v>
      </c>
      <c r="BF372">
        <f t="shared" si="107"/>
        <v>0</v>
      </c>
      <c r="BG372">
        <f t="shared" si="108"/>
        <v>4.9000000000000002E-2</v>
      </c>
      <c r="BH372">
        <f t="shared" si="109"/>
        <v>11.158999999999999</v>
      </c>
      <c r="BJ372" s="195">
        <f t="shared" si="110"/>
        <v>5.4664396451294922E-2</v>
      </c>
      <c r="BK372" s="195">
        <f t="shared" si="111"/>
        <v>0</v>
      </c>
      <c r="BL372" s="195">
        <f t="shared" si="112"/>
        <v>0.94094452907966675</v>
      </c>
      <c r="BM372" s="195">
        <f t="shared" si="113"/>
        <v>0</v>
      </c>
      <c r="BN372" s="195">
        <f t="shared" si="114"/>
        <v>4.3910744690384453E-3</v>
      </c>
    </row>
    <row r="373" spans="1:66" x14ac:dyDescent="0.25">
      <c r="A373" s="2" t="s">
        <v>559</v>
      </c>
      <c r="B373" s="2" t="s">
        <v>563</v>
      </c>
      <c r="C373">
        <f>VLOOKUP($B373,'Tillförd energi'!$B$1:$AI$700,MATCH(C$1,'Tillförd energi'!$B$1:$AQ$1,0),FALSE)</f>
        <v>0</v>
      </c>
      <c r="D373">
        <f>VLOOKUP($B373,'Tillförd energi'!$B$1:$AI$700,MATCH(D$1,'Tillförd energi'!$B$1:$AQ$1,0),FALSE)</f>
        <v>38.47</v>
      </c>
      <c r="E373">
        <f>VLOOKUP($B373,'Tillförd energi'!$B$1:$AI$700,MATCH(E$1,'Tillförd energi'!$B$1:$AQ$1,0),FALSE)</f>
        <v>0</v>
      </c>
      <c r="F373">
        <f>VLOOKUP($B373,'Tillförd energi'!$B$1:$AI$700,MATCH(F$1,'Tillförd energi'!$B$1:$AQ$1,0),FALSE)</f>
        <v>0</v>
      </c>
      <c r="G373">
        <f>VLOOKUP($B373,'Tillförd energi'!$B$1:$AI$700,MATCH(G$1,'Tillförd energi'!$B$1:$AQ$1,0),FALSE)</f>
        <v>0</v>
      </c>
      <c r="H373">
        <f>VLOOKUP($B373,'Tillförd energi'!$B$1:$AI$700,MATCH(H$1,'Tillförd energi'!$B$1:$AQ$1,0),FALSE)</f>
        <v>0</v>
      </c>
      <c r="I373">
        <f>VLOOKUP($B373,'Tillförd energi'!$B$1:$AI$700,MATCH(I$1,'Tillförd energi'!$B$1:$AQ$1,0),FALSE)</f>
        <v>273.2</v>
      </c>
      <c r="J373">
        <f>VLOOKUP($B373,'Tillförd energi'!$B$1:$AI$700,MATCH(J$1,'Tillförd energi'!$B$1:$AQ$1,0),FALSE)</f>
        <v>0</v>
      </c>
      <c r="K373">
        <v>0</v>
      </c>
      <c r="L373">
        <f>VLOOKUP($B373,'Tillförd energi'!$B$1:$AI$700,MATCH(L$1,'Tillförd energi'!$B$1:$AQ$1,0),FALSE)</f>
        <v>54.572000000000003</v>
      </c>
      <c r="M373">
        <f>VLOOKUP($B373,'Tillförd energi'!$B$1:$AI$700,MATCH(M$1,'Tillförd energi'!$B$1:$AQ$1,0),FALSE)</f>
        <v>97.69</v>
      </c>
      <c r="N373">
        <f>VLOOKUP($B373,'Tillförd energi'!$B$1:$AI$700,MATCH(N$1,'Tillförd energi'!$B$1:$AQ$1,0),FALSE)</f>
        <v>41.603999999999999</v>
      </c>
      <c r="O373">
        <f>VLOOKUP($B373,'Tillförd energi'!$B$1:$AI$700,MATCH(O$1,'Tillförd energi'!$B$1:$AQ$1,0),FALSE)</f>
        <v>62.5</v>
      </c>
      <c r="P373">
        <f>VLOOKUP($B373,'Tillförd energi'!$B$1:$AI$700,MATCH(P$1,'Tillförd energi'!$B$1:$AQ$1,0),FALSE)</f>
        <v>78.795000000000002</v>
      </c>
      <c r="Q373">
        <f>VLOOKUP($B373,'Tillförd energi'!$B$1:$AI$700,MATCH(Q$1,'Tillförd energi'!$B$1:$AQ$1,0),FALSE)</f>
        <v>9.2919999999999998</v>
      </c>
      <c r="R373">
        <f>VLOOKUP($B373,'Tillförd energi'!$B$1:$AI$700,MATCH(R$1,'Tillförd energi'!$B$1:$AQ$1,0),FALSE)</f>
        <v>16.25</v>
      </c>
      <c r="S373">
        <f>VLOOKUP($B373,'Tillförd energi'!$B$1:$AI$700,MATCH(S$1,'Tillförd energi'!$B$1:$AQ$1,0),FALSE)</f>
        <v>0</v>
      </c>
      <c r="T373">
        <f>VLOOKUP($B373,'Tillförd energi'!$B$1:$AI$700,MATCH(T$1,'Tillförd energi'!$B$1:$AQ$1,0),FALSE)</f>
        <v>0</v>
      </c>
      <c r="U373">
        <f>VLOOKUP($B373,'Tillförd energi'!$B$1:$AI$700,MATCH(U$1,'Tillförd energi'!$B$1:$AQ$1,0),FALSE)</f>
        <v>0</v>
      </c>
      <c r="V373">
        <f>VLOOKUP($B373,'Tillförd energi'!$B$1:$AI$700,MATCH(V$1,'Tillförd energi'!$B$1:$AQ$1,0),FALSE)</f>
        <v>0</v>
      </c>
      <c r="W373">
        <f>VLOOKUP($B373,'Tillförd energi'!$B$1:$AI$700,MATCH(W$1,'Tillförd energi'!$B$1:$AQ$1,0),FALSE)</f>
        <v>0</v>
      </c>
      <c r="X373">
        <f>VLOOKUP($B373,'Tillförd energi'!$B$1:$AI$700,MATCH(X$1,'Tillförd energi'!$B$1:$AQ$1,0),FALSE)</f>
        <v>0</v>
      </c>
      <c r="Y373">
        <f>VLOOKUP($B373,'Tillförd energi'!$B$1:$AI$700,MATCH(Y$1,'Tillförd energi'!$B$1:$AQ$1,0),FALSE)</f>
        <v>13.7</v>
      </c>
      <c r="Z373">
        <f>VLOOKUP($B373,'Tillförd energi'!$B$1:$AI$700,MATCH(Z$1,'Tillförd energi'!$B$1:$AQ$1,0),FALSE)</f>
        <v>4.3890000000000002</v>
      </c>
      <c r="AA373">
        <f>VLOOKUP($B373,'Tillförd energi'!$B$1:$AI$700,MATCH(AA$1,'Tillförd energi'!$B$1:$AQ$1,0),FALSE)</f>
        <v>12.404</v>
      </c>
      <c r="AB373">
        <f>VLOOKUP($B373,'Tillförd energi'!$B$1:$AI$700,MATCH(AB$1,'Tillförd energi'!$B$1:$AQ$1,0),FALSE)</f>
        <v>21.265999999999998</v>
      </c>
      <c r="AC373">
        <f>VLOOKUP($B373,'Tillförd energi'!$B$1:$AI$700,MATCH(AC$1,'Tillförd energi'!$B$1:$AQ$1,0),FALSE)</f>
        <v>181.35599999999999</v>
      </c>
      <c r="AD373">
        <f>VLOOKUP($B373,'Tillförd energi'!$B$1:$AI$700,MATCH(AD$1,'Tillförd energi'!$B$1:$AQ$1,0),FALSE)</f>
        <v>0</v>
      </c>
      <c r="AE373">
        <f>VLOOKUP($B373,'Tillförd energi'!$B$1:$AI$700,MATCH(AE$1,'Tillförd energi'!$B$1:$AQ$1,0),FALSE)</f>
        <v>0.43882399999999999</v>
      </c>
      <c r="AF373">
        <f>VLOOKUP($B373,'Tillförd energi'!$B$1:$AI$700,MATCH(AF$1,'Tillförd energi'!$B$1:$AQ$1,0),FALSE)</f>
        <v>31.613</v>
      </c>
      <c r="AG373">
        <f>IFERROR(VLOOKUP(B373,Miljö!$B$1:$AC$550,MATCH("Köpt mängd produktionsspecifik fjärrvärme:",Miljö!$B$1:$AC$1,0),FALSE)/1,0)</f>
        <v>0</v>
      </c>
      <c r="AI373">
        <f t="shared" si="96"/>
        <v>937.53982399999995</v>
      </c>
      <c r="AJ373">
        <f t="shared" si="97"/>
        <v>937.53982399999995</v>
      </c>
      <c r="AK373">
        <f>IF(ISERROR(1/VLOOKUP($B373,Leveranser!$B$1:$S$500,MATCH("såld värme (gwh)",Leveranser!$B$1:$S$1,0),FALSE)),"",VLOOKUP($B373,Leveranser!$B$1:$S$500,MATCH("såld värme (gwh)",Leveranser!$B$1:$S$1,0),FALSE))</f>
        <v>839.721</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195">
        <f t="shared" si="98"/>
        <v>0.89566435313365422</v>
      </c>
      <c r="AP373" t="str">
        <f>IFERROR(VLOOKUP($B373,Miljövärden!$B$2:$H$550,7,FALSE),"Nej, saknas")</f>
        <v>Ja</v>
      </c>
      <c r="AQ373" t="str">
        <f>IFERROR(VLOOKUP($B373,Miljövärden!$B$2:$H$550,6,FALSE),"Nej, saknas")</f>
        <v>Ja</v>
      </c>
      <c r="AU373">
        <f t="shared" si="99"/>
        <v>48.405999999999999</v>
      </c>
      <c r="AV373">
        <f t="shared" si="100"/>
        <v>0</v>
      </c>
      <c r="AW373">
        <f t="shared" si="101"/>
        <v>289.88099999999997</v>
      </c>
      <c r="AX373">
        <f t="shared" si="102"/>
        <v>16.25</v>
      </c>
      <c r="AZ373">
        <f t="shared" si="103"/>
        <v>360.70299999999997</v>
      </c>
      <c r="BC373">
        <f t="shared" si="104"/>
        <v>38.908823999999996</v>
      </c>
      <c r="BD373">
        <f t="shared" si="105"/>
        <v>13.7</v>
      </c>
      <c r="BE373">
        <f t="shared" si="106"/>
        <v>306.13099999999997</v>
      </c>
      <c r="BF373">
        <f t="shared" si="107"/>
        <v>530.39400000000001</v>
      </c>
      <c r="BG373">
        <f t="shared" si="108"/>
        <v>48.405999999999999</v>
      </c>
      <c r="BH373">
        <f t="shared" si="109"/>
        <v>937.53982399999995</v>
      </c>
      <c r="BJ373" s="195">
        <f t="shared" si="110"/>
        <v>4.1500982682523356E-2</v>
      </c>
      <c r="BK373" s="195">
        <f t="shared" si="111"/>
        <v>1.4612712600888941E-2</v>
      </c>
      <c r="BL373" s="195">
        <f t="shared" si="112"/>
        <v>0.32652586286297314</v>
      </c>
      <c r="BM373" s="195">
        <f t="shared" si="113"/>
        <v>0.56572956841137878</v>
      </c>
      <c r="BN373" s="195">
        <f t="shared" si="114"/>
        <v>5.1630873442235777E-2</v>
      </c>
    </row>
    <row r="374" spans="1:66" x14ac:dyDescent="0.25">
      <c r="A374" s="2" t="s">
        <v>564</v>
      </c>
      <c r="B374" s="2" t="s">
        <v>565</v>
      </c>
      <c r="C374">
        <f>VLOOKUP($B374,'Tillförd energi'!$B$1:$AI$700,MATCH(C$1,'Tillförd energi'!$B$1:$AQ$1,0),FALSE)</f>
        <v>0</v>
      </c>
      <c r="D374">
        <f>VLOOKUP($B374,'Tillförd energi'!$B$1:$AI$700,MATCH(D$1,'Tillförd energi'!$B$1:$AQ$1,0),FALSE)</f>
        <v>0.96099999999999997</v>
      </c>
      <c r="E374">
        <f>VLOOKUP($B374,'Tillförd energi'!$B$1:$AI$700,MATCH(E$1,'Tillförd energi'!$B$1:$AQ$1,0),FALSE)</f>
        <v>0</v>
      </c>
      <c r="F374">
        <f>VLOOKUP($B374,'Tillförd energi'!$B$1:$AI$700,MATCH(F$1,'Tillförd energi'!$B$1:$AQ$1,0),FALSE)</f>
        <v>0</v>
      </c>
      <c r="G374">
        <f>VLOOKUP($B374,'Tillförd energi'!$B$1:$AI$700,MATCH(G$1,'Tillförd energi'!$B$1:$AQ$1,0),FALSE)</f>
        <v>0</v>
      </c>
      <c r="H374">
        <f>VLOOKUP($B374,'Tillförd energi'!$B$1:$AI$700,MATCH(H$1,'Tillförd energi'!$B$1:$AQ$1,0),FALSE)</f>
        <v>0</v>
      </c>
      <c r="I374">
        <f>VLOOKUP($B374,'Tillförd energi'!$B$1:$AI$700,MATCH(I$1,'Tillförd energi'!$B$1:$AQ$1,0),FALSE)</f>
        <v>0</v>
      </c>
      <c r="J374">
        <f>VLOOKUP($B374,'Tillförd energi'!$B$1:$AI$700,MATCH(J$1,'Tillförd energi'!$B$1:$AQ$1,0),FALSE)</f>
        <v>0</v>
      </c>
      <c r="K374">
        <v>0</v>
      </c>
      <c r="L374">
        <f>VLOOKUP($B374,'Tillförd energi'!$B$1:$AI$700,MATCH(L$1,'Tillförd energi'!$B$1:$AQ$1,0),FALSE)</f>
        <v>0</v>
      </c>
      <c r="M374">
        <f>VLOOKUP($B374,'Tillförd energi'!$B$1:$AI$700,MATCH(M$1,'Tillförd energi'!$B$1:$AQ$1,0),FALSE)</f>
        <v>0</v>
      </c>
      <c r="N374">
        <f>VLOOKUP($B374,'Tillförd energi'!$B$1:$AI$700,MATCH(N$1,'Tillförd energi'!$B$1:$AQ$1,0),FALSE)</f>
        <v>7.2350000000000003</v>
      </c>
      <c r="O374">
        <f>VLOOKUP($B374,'Tillförd energi'!$B$1:$AI$700,MATCH(O$1,'Tillförd energi'!$B$1:$AQ$1,0),FALSE)</f>
        <v>0</v>
      </c>
      <c r="P374">
        <f>VLOOKUP($B374,'Tillförd energi'!$B$1:$AI$700,MATCH(P$1,'Tillförd energi'!$B$1:$AQ$1,0),FALSE)</f>
        <v>4.0609999999999999</v>
      </c>
      <c r="Q374">
        <f>VLOOKUP($B374,'Tillförd energi'!$B$1:$AI$700,MATCH(Q$1,'Tillförd energi'!$B$1:$AQ$1,0),FALSE)</f>
        <v>8.2840000000000007</v>
      </c>
      <c r="R374">
        <f>VLOOKUP($B374,'Tillförd energi'!$B$1:$AI$700,MATCH(R$1,'Tillförd energi'!$B$1:$AQ$1,0),FALSE)</f>
        <v>7.27</v>
      </c>
      <c r="S374">
        <f>VLOOKUP($B374,'Tillförd energi'!$B$1:$AI$700,MATCH(S$1,'Tillförd energi'!$B$1:$AQ$1,0),FALSE)</f>
        <v>0</v>
      </c>
      <c r="T374">
        <f>VLOOKUP($B374,'Tillförd energi'!$B$1:$AI$700,MATCH(T$1,'Tillförd energi'!$B$1:$AQ$1,0),FALSE)</f>
        <v>0</v>
      </c>
      <c r="U374">
        <f>VLOOKUP($B374,'Tillförd energi'!$B$1:$AI$700,MATCH(U$1,'Tillförd energi'!$B$1:$AQ$1,0),FALSE)</f>
        <v>0</v>
      </c>
      <c r="V374">
        <f>VLOOKUP($B374,'Tillförd energi'!$B$1:$AI$700,MATCH(V$1,'Tillförd energi'!$B$1:$AQ$1,0),FALSE)</f>
        <v>0</v>
      </c>
      <c r="W374">
        <f>VLOOKUP($B374,'Tillförd energi'!$B$1:$AI$700,MATCH(W$1,'Tillförd energi'!$B$1:$AQ$1,0),FALSE)</f>
        <v>0</v>
      </c>
      <c r="X374">
        <f>VLOOKUP($B374,'Tillförd energi'!$B$1:$AI$700,MATCH(X$1,'Tillförd energi'!$B$1:$AQ$1,0),FALSE)</f>
        <v>0</v>
      </c>
      <c r="Y374">
        <f>VLOOKUP($B374,'Tillförd energi'!$B$1:$AI$700,MATCH(Y$1,'Tillförd energi'!$B$1:$AQ$1,0),FALSE)</f>
        <v>0</v>
      </c>
      <c r="Z374">
        <f>VLOOKUP($B374,'Tillförd energi'!$B$1:$AI$700,MATCH(Z$1,'Tillförd energi'!$B$1:$AQ$1,0),FALSE)</f>
        <v>0</v>
      </c>
      <c r="AA374">
        <f>VLOOKUP($B374,'Tillförd energi'!$B$1:$AI$700,MATCH(AA$1,'Tillförd energi'!$B$1:$AQ$1,0),FALSE)</f>
        <v>0</v>
      </c>
      <c r="AB374">
        <f>VLOOKUP($B374,'Tillförd energi'!$B$1:$AI$700,MATCH(AB$1,'Tillförd energi'!$B$1:$AQ$1,0),FALSE)</f>
        <v>0</v>
      </c>
      <c r="AC374">
        <f>VLOOKUP($B374,'Tillförd energi'!$B$1:$AI$700,MATCH(AC$1,'Tillförd energi'!$B$1:$AQ$1,0),FALSE)</f>
        <v>1.476</v>
      </c>
      <c r="AD374">
        <f>VLOOKUP($B374,'Tillförd energi'!$B$1:$AI$700,MATCH(AD$1,'Tillförd energi'!$B$1:$AQ$1,0),FALSE)</f>
        <v>0</v>
      </c>
      <c r="AE374">
        <f>VLOOKUP($B374,'Tillförd energi'!$B$1:$AI$700,MATCH(AE$1,'Tillförd energi'!$B$1:$AQ$1,0),FALSE)</f>
        <v>0</v>
      </c>
      <c r="AF374">
        <f>VLOOKUP($B374,'Tillförd energi'!$B$1:$AI$700,MATCH(AF$1,'Tillförd energi'!$B$1:$AQ$1,0),FALSE)</f>
        <v>0.64758000000000004</v>
      </c>
      <c r="AG374">
        <f>IFERROR(VLOOKUP(B374,Miljö!$B$1:$AC$550,MATCH("Köpt mängd produktionsspecifik fjärrvärme:",Miljö!$B$1:$AC$1,0),FALSE)/1,0)</f>
        <v>0</v>
      </c>
      <c r="AI374">
        <f t="shared" si="96"/>
        <v>29.93458</v>
      </c>
      <c r="AJ374">
        <f t="shared" si="97"/>
        <v>29.93458</v>
      </c>
      <c r="AK374">
        <f>IF(ISERROR(1/VLOOKUP($B374,Leveranser!$B$1:$S$500,MATCH("såld värme (gwh)",Leveranser!$B$1:$S$1,0),FALSE)),"",VLOOKUP($B374,Leveranser!$B$1:$S$500,MATCH("såld värme (gwh)",Leveranser!$B$1:$S$1,0),FALSE))</f>
        <v>21.585999999999999</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195">
        <f t="shared" si="98"/>
        <v>0.72110582476854523</v>
      </c>
      <c r="AP374" t="str">
        <f>IFERROR(VLOOKUP($B374,Miljövärden!$B$2:$H$550,7,FALSE),"Nej, saknas")</f>
        <v>Ja</v>
      </c>
      <c r="AQ374" t="str">
        <f>IFERROR(VLOOKUP($B374,Miljövärden!$B$2:$H$550,6,FALSE),"Nej, saknas")</f>
        <v>Ja</v>
      </c>
      <c r="AU374">
        <f t="shared" si="99"/>
        <v>0.64758000000000004</v>
      </c>
      <c r="AV374">
        <f t="shared" si="100"/>
        <v>0</v>
      </c>
      <c r="AW374">
        <f t="shared" si="101"/>
        <v>19.579999999999998</v>
      </c>
      <c r="AX374">
        <f t="shared" si="102"/>
        <v>7.27</v>
      </c>
      <c r="AZ374">
        <f t="shared" si="103"/>
        <v>26.849999999999998</v>
      </c>
      <c r="BC374">
        <f t="shared" si="104"/>
        <v>0.96099999999999997</v>
      </c>
      <c r="BD374">
        <f t="shared" si="105"/>
        <v>0</v>
      </c>
      <c r="BE374">
        <f t="shared" si="106"/>
        <v>26.849999999999998</v>
      </c>
      <c r="BF374">
        <f t="shared" si="107"/>
        <v>1.476</v>
      </c>
      <c r="BG374">
        <f t="shared" si="108"/>
        <v>0.64758000000000004</v>
      </c>
      <c r="BH374">
        <f t="shared" si="109"/>
        <v>29.934579999999997</v>
      </c>
      <c r="BJ374" s="195">
        <f t="shared" si="110"/>
        <v>3.2103340016796628E-2</v>
      </c>
      <c r="BK374" s="195">
        <f t="shared" si="111"/>
        <v>0</v>
      </c>
      <c r="BL374" s="195">
        <f t="shared" si="112"/>
        <v>0.89695596196773097</v>
      </c>
      <c r="BM374" s="195">
        <f t="shared" si="113"/>
        <v>4.9307523272416054E-2</v>
      </c>
      <c r="BN374" s="195">
        <f t="shared" si="114"/>
        <v>2.1633174743056361E-2</v>
      </c>
    </row>
    <row r="375" spans="1:66" x14ac:dyDescent="0.25">
      <c r="A375" s="2" t="s">
        <v>564</v>
      </c>
      <c r="B375" s="2" t="s">
        <v>566</v>
      </c>
      <c r="C375">
        <f>VLOOKUP($B375,'Tillförd energi'!$B$1:$AI$700,MATCH(C$1,'Tillförd energi'!$B$1:$AQ$1,0),FALSE)</f>
        <v>0</v>
      </c>
      <c r="D375">
        <f>VLOOKUP($B375,'Tillförd energi'!$B$1:$AI$700,MATCH(D$1,'Tillförd energi'!$B$1:$AQ$1,0),FALSE)</f>
        <v>0.56999999999999995</v>
      </c>
      <c r="E375">
        <f>VLOOKUP($B375,'Tillförd energi'!$B$1:$AI$700,MATCH(E$1,'Tillförd energi'!$B$1:$AQ$1,0),FALSE)</f>
        <v>0</v>
      </c>
      <c r="F375">
        <f>VLOOKUP($B375,'Tillförd energi'!$B$1:$AI$700,MATCH(F$1,'Tillförd energi'!$B$1:$AQ$1,0),FALSE)</f>
        <v>0</v>
      </c>
      <c r="G375">
        <f>VLOOKUP($B375,'Tillförd energi'!$B$1:$AI$700,MATCH(G$1,'Tillförd energi'!$B$1:$AQ$1,0),FALSE)</f>
        <v>0</v>
      </c>
      <c r="H375">
        <f>VLOOKUP($B375,'Tillförd energi'!$B$1:$AI$700,MATCH(H$1,'Tillförd energi'!$B$1:$AQ$1,0),FALSE)</f>
        <v>0</v>
      </c>
      <c r="I375">
        <f>VLOOKUP($B375,'Tillförd energi'!$B$1:$AI$700,MATCH(I$1,'Tillförd energi'!$B$1:$AQ$1,0),FALSE)</f>
        <v>0</v>
      </c>
      <c r="J375">
        <f>VLOOKUP($B375,'Tillförd energi'!$B$1:$AI$700,MATCH(J$1,'Tillförd energi'!$B$1:$AQ$1,0),FALSE)</f>
        <v>0</v>
      </c>
      <c r="K375">
        <v>0</v>
      </c>
      <c r="L375">
        <f>VLOOKUP($B375,'Tillförd energi'!$B$1:$AI$700,MATCH(L$1,'Tillförd energi'!$B$1:$AQ$1,0),FALSE)</f>
        <v>0</v>
      </c>
      <c r="M375">
        <f>VLOOKUP($B375,'Tillförd energi'!$B$1:$AI$700,MATCH(M$1,'Tillförd energi'!$B$1:$AQ$1,0),FALSE)</f>
        <v>0.16700000000000001</v>
      </c>
      <c r="N375">
        <f>VLOOKUP($B375,'Tillförd energi'!$B$1:$AI$700,MATCH(N$1,'Tillförd energi'!$B$1:$AQ$1,0),FALSE)</f>
        <v>18.204999999999998</v>
      </c>
      <c r="O375">
        <f>VLOOKUP($B375,'Tillförd energi'!$B$1:$AI$700,MATCH(O$1,'Tillförd energi'!$B$1:$AQ$1,0),FALSE)</f>
        <v>0</v>
      </c>
      <c r="P375">
        <f>VLOOKUP($B375,'Tillförd energi'!$B$1:$AI$700,MATCH(P$1,'Tillförd energi'!$B$1:$AQ$1,0),FALSE)</f>
        <v>7.8090000000000002</v>
      </c>
      <c r="Q375">
        <f>VLOOKUP($B375,'Tillförd energi'!$B$1:$AI$700,MATCH(Q$1,'Tillförd energi'!$B$1:$AQ$1,0),FALSE)</f>
        <v>8.3439999999999994</v>
      </c>
      <c r="R375">
        <f>VLOOKUP($B375,'Tillförd energi'!$B$1:$AI$700,MATCH(R$1,'Tillförd energi'!$B$1:$AQ$1,0),FALSE)</f>
        <v>0</v>
      </c>
      <c r="S375">
        <f>VLOOKUP($B375,'Tillförd energi'!$B$1:$AI$700,MATCH(S$1,'Tillförd energi'!$B$1:$AQ$1,0),FALSE)</f>
        <v>0</v>
      </c>
      <c r="T375">
        <f>VLOOKUP($B375,'Tillförd energi'!$B$1:$AI$700,MATCH(T$1,'Tillförd energi'!$B$1:$AQ$1,0),FALSE)</f>
        <v>0</v>
      </c>
      <c r="U375">
        <f>VLOOKUP($B375,'Tillförd energi'!$B$1:$AI$700,MATCH(U$1,'Tillförd energi'!$B$1:$AQ$1,0),FALSE)</f>
        <v>0</v>
      </c>
      <c r="V375">
        <f>VLOOKUP($B375,'Tillförd energi'!$B$1:$AI$700,MATCH(V$1,'Tillförd energi'!$B$1:$AQ$1,0),FALSE)</f>
        <v>0</v>
      </c>
      <c r="W375">
        <f>VLOOKUP($B375,'Tillförd energi'!$B$1:$AI$700,MATCH(W$1,'Tillförd energi'!$B$1:$AQ$1,0),FALSE)</f>
        <v>0</v>
      </c>
      <c r="X375">
        <f>VLOOKUP($B375,'Tillförd energi'!$B$1:$AI$700,MATCH(X$1,'Tillförd energi'!$B$1:$AQ$1,0),FALSE)</f>
        <v>0</v>
      </c>
      <c r="Y375">
        <f>VLOOKUP($B375,'Tillförd energi'!$B$1:$AI$700,MATCH(Y$1,'Tillförd energi'!$B$1:$AQ$1,0),FALSE)</f>
        <v>0</v>
      </c>
      <c r="Z375">
        <f>VLOOKUP($B375,'Tillförd energi'!$B$1:$AI$700,MATCH(Z$1,'Tillförd energi'!$B$1:$AQ$1,0),FALSE)</f>
        <v>0</v>
      </c>
      <c r="AA375">
        <f>VLOOKUP($B375,'Tillförd energi'!$B$1:$AI$700,MATCH(AA$1,'Tillförd energi'!$B$1:$AQ$1,0),FALSE)</f>
        <v>0</v>
      </c>
      <c r="AB375">
        <f>VLOOKUP($B375,'Tillförd energi'!$B$1:$AI$700,MATCH(AB$1,'Tillförd energi'!$B$1:$AQ$1,0),FALSE)</f>
        <v>0</v>
      </c>
      <c r="AC375">
        <f>VLOOKUP($B375,'Tillförd energi'!$B$1:$AI$700,MATCH(AC$1,'Tillförd energi'!$B$1:$AQ$1,0),FALSE)</f>
        <v>4.2850000000000001</v>
      </c>
      <c r="AD375">
        <f>VLOOKUP($B375,'Tillförd energi'!$B$1:$AI$700,MATCH(AD$1,'Tillförd energi'!$B$1:$AQ$1,0),FALSE)</f>
        <v>0</v>
      </c>
      <c r="AE375">
        <f>VLOOKUP($B375,'Tillförd energi'!$B$1:$AI$700,MATCH(AE$1,'Tillförd energi'!$B$1:$AQ$1,0),FALSE)</f>
        <v>0</v>
      </c>
      <c r="AF375">
        <f>VLOOKUP($B375,'Tillförd energi'!$B$1:$AI$700,MATCH(AF$1,'Tillförd energi'!$B$1:$AQ$1,0),FALSE)</f>
        <v>0.88724999999999998</v>
      </c>
      <c r="AG375">
        <f>IFERROR(VLOOKUP(B375,Miljö!$B$1:$AC$550,MATCH("Köpt mängd produktionsspecifik fjärrvärme:",Miljö!$B$1:$AC$1,0),FALSE)/1,0)</f>
        <v>0</v>
      </c>
      <c r="AI375">
        <f t="shared" si="96"/>
        <v>40.267249999999997</v>
      </c>
      <c r="AJ375">
        <f t="shared" si="97"/>
        <v>40.267249999999997</v>
      </c>
      <c r="AK375">
        <f>IF(ISERROR(1/VLOOKUP($B375,Leveranser!$B$1:$S$500,MATCH("såld värme (gwh)",Leveranser!$B$1:$S$1,0),FALSE)),"",VLOOKUP($B375,Leveranser!$B$1:$S$500,MATCH("såld värme (gwh)",Leveranser!$B$1:$S$1,0),FALSE))</f>
        <v>29.574999999999999</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195">
        <f t="shared" si="98"/>
        <v>0.73446783676560978</v>
      </c>
      <c r="AP375" t="str">
        <f>IFERROR(VLOOKUP($B375,Miljövärden!$B$2:$H$550,7,FALSE),"Nej, saknas")</f>
        <v>Ja</v>
      </c>
      <c r="AQ375" t="str">
        <f>IFERROR(VLOOKUP($B375,Miljövärden!$B$2:$H$550,6,FALSE),"Nej, saknas")</f>
        <v>Ja</v>
      </c>
      <c r="AU375">
        <f t="shared" si="99"/>
        <v>0.88724999999999998</v>
      </c>
      <c r="AV375">
        <f t="shared" si="100"/>
        <v>0</v>
      </c>
      <c r="AW375">
        <f t="shared" si="101"/>
        <v>34.524999999999999</v>
      </c>
      <c r="AX375">
        <f t="shared" si="102"/>
        <v>0</v>
      </c>
      <c r="AZ375">
        <f t="shared" si="103"/>
        <v>34.524999999999999</v>
      </c>
      <c r="BC375">
        <f t="shared" si="104"/>
        <v>0.56999999999999995</v>
      </c>
      <c r="BD375">
        <f t="shared" si="105"/>
        <v>0</v>
      </c>
      <c r="BE375">
        <f t="shared" si="106"/>
        <v>34.524999999999999</v>
      </c>
      <c r="BF375">
        <f t="shared" si="107"/>
        <v>4.2850000000000001</v>
      </c>
      <c r="BG375">
        <f t="shared" si="108"/>
        <v>0.88724999999999998</v>
      </c>
      <c r="BH375">
        <f t="shared" si="109"/>
        <v>40.267249999999997</v>
      </c>
      <c r="BJ375" s="195">
        <f t="shared" si="110"/>
        <v>1.4155424072912851E-2</v>
      </c>
      <c r="BK375" s="195">
        <f t="shared" si="111"/>
        <v>0</v>
      </c>
      <c r="BL375" s="195">
        <f t="shared" si="112"/>
        <v>0.85739651950406348</v>
      </c>
      <c r="BM375" s="195">
        <f t="shared" si="113"/>
        <v>0.1064140213200554</v>
      </c>
      <c r="BN375" s="195">
        <f t="shared" si="114"/>
        <v>2.2034035102968294E-2</v>
      </c>
    </row>
    <row r="376" spans="1:66" x14ac:dyDescent="0.25">
      <c r="A376" s="2" t="s">
        <v>567</v>
      </c>
      <c r="B376" s="2" t="s">
        <v>568</v>
      </c>
      <c r="C376">
        <f>VLOOKUP($B376,'Tillförd energi'!$B$1:$AI$700,MATCH(C$1,'Tillförd energi'!$B$1:$AQ$1,0),FALSE)</f>
        <v>0</v>
      </c>
      <c r="D376">
        <f>VLOOKUP($B376,'Tillförd energi'!$B$1:$AI$700,MATCH(D$1,'Tillförd energi'!$B$1:$AQ$1,0),FALSE)</f>
        <v>8.0000000000000002E-3</v>
      </c>
      <c r="E376">
        <f>VLOOKUP($B376,'Tillförd energi'!$B$1:$AI$700,MATCH(E$1,'Tillförd energi'!$B$1:$AQ$1,0),FALSE)</f>
        <v>0</v>
      </c>
      <c r="F376">
        <f>VLOOKUP($B376,'Tillförd energi'!$B$1:$AI$700,MATCH(F$1,'Tillförd energi'!$B$1:$AQ$1,0),FALSE)</f>
        <v>0</v>
      </c>
      <c r="G376">
        <f>VLOOKUP($B376,'Tillförd energi'!$B$1:$AI$700,MATCH(G$1,'Tillförd energi'!$B$1:$AQ$1,0),FALSE)</f>
        <v>0</v>
      </c>
      <c r="H376">
        <f>VLOOKUP($B376,'Tillförd energi'!$B$1:$AI$700,MATCH(H$1,'Tillförd energi'!$B$1:$AQ$1,0),FALSE)</f>
        <v>0</v>
      </c>
      <c r="I376">
        <f>VLOOKUP($B376,'Tillförd energi'!$B$1:$AI$700,MATCH(I$1,'Tillförd energi'!$B$1:$AQ$1,0),FALSE)</f>
        <v>0</v>
      </c>
      <c r="J376">
        <f>VLOOKUP($B376,'Tillförd energi'!$B$1:$AI$700,MATCH(J$1,'Tillförd energi'!$B$1:$AQ$1,0),FALSE)</f>
        <v>0</v>
      </c>
      <c r="K376">
        <v>0</v>
      </c>
      <c r="L376">
        <f>VLOOKUP($B376,'Tillförd energi'!$B$1:$AI$700,MATCH(L$1,'Tillförd energi'!$B$1:$AQ$1,0),FALSE)</f>
        <v>0</v>
      </c>
      <c r="M376">
        <f>VLOOKUP($B376,'Tillförd energi'!$B$1:$AI$700,MATCH(M$1,'Tillförd energi'!$B$1:$AQ$1,0),FALSE)</f>
        <v>0.91100000000000003</v>
      </c>
      <c r="N376">
        <f>VLOOKUP($B376,'Tillförd energi'!$B$1:$AI$700,MATCH(N$1,'Tillförd energi'!$B$1:$AQ$1,0),FALSE)</f>
        <v>2.1829999999999998</v>
      </c>
      <c r="O376">
        <f>VLOOKUP($B376,'Tillförd energi'!$B$1:$AI$700,MATCH(O$1,'Tillförd energi'!$B$1:$AQ$1,0),FALSE)</f>
        <v>4.7229999999999999</v>
      </c>
      <c r="P376">
        <f>VLOOKUP($B376,'Tillförd energi'!$B$1:$AI$700,MATCH(P$1,'Tillförd energi'!$B$1:$AQ$1,0),FALSE)</f>
        <v>28.399000000000001</v>
      </c>
      <c r="Q376">
        <f>VLOOKUP($B376,'Tillförd energi'!$B$1:$AI$700,MATCH(Q$1,'Tillförd energi'!$B$1:$AQ$1,0),FALSE)</f>
        <v>6.3645300000000002</v>
      </c>
      <c r="R376">
        <f>VLOOKUP($B376,'Tillförd energi'!$B$1:$AI$700,MATCH(R$1,'Tillförd energi'!$B$1:$AQ$1,0),FALSE)</f>
        <v>0</v>
      </c>
      <c r="S376">
        <f>VLOOKUP($B376,'Tillförd energi'!$B$1:$AI$700,MATCH(S$1,'Tillförd energi'!$B$1:$AQ$1,0),FALSE)</f>
        <v>0</v>
      </c>
      <c r="T376">
        <f>VLOOKUP($B376,'Tillförd energi'!$B$1:$AI$700,MATCH(T$1,'Tillförd energi'!$B$1:$AQ$1,0),FALSE)</f>
        <v>0</v>
      </c>
      <c r="U376">
        <f>VLOOKUP($B376,'Tillförd energi'!$B$1:$AI$700,MATCH(U$1,'Tillförd energi'!$B$1:$AQ$1,0),FALSE)</f>
        <v>0</v>
      </c>
      <c r="V376">
        <f>VLOOKUP($B376,'Tillförd energi'!$B$1:$AI$700,MATCH(V$1,'Tillförd energi'!$B$1:$AQ$1,0),FALSE)</f>
        <v>0</v>
      </c>
      <c r="W376">
        <f>VLOOKUP($B376,'Tillförd energi'!$B$1:$AI$700,MATCH(W$1,'Tillförd energi'!$B$1:$AQ$1,0),FALSE)</f>
        <v>0</v>
      </c>
      <c r="X376">
        <f>VLOOKUP($B376,'Tillförd energi'!$B$1:$AI$700,MATCH(X$1,'Tillförd energi'!$B$1:$AQ$1,0),FALSE)</f>
        <v>0</v>
      </c>
      <c r="Y376">
        <f>VLOOKUP($B376,'Tillförd energi'!$B$1:$AI$700,MATCH(Y$1,'Tillförd energi'!$B$1:$AQ$1,0),FALSE)</f>
        <v>0</v>
      </c>
      <c r="Z376">
        <f>VLOOKUP($B376,'Tillförd energi'!$B$1:$AI$700,MATCH(Z$1,'Tillförd energi'!$B$1:$AQ$1,0),FALSE)</f>
        <v>0</v>
      </c>
      <c r="AA376">
        <f>VLOOKUP($B376,'Tillförd energi'!$B$1:$AI$700,MATCH(AA$1,'Tillförd energi'!$B$1:$AQ$1,0),FALSE)</f>
        <v>0</v>
      </c>
      <c r="AB376">
        <f>VLOOKUP($B376,'Tillförd energi'!$B$1:$AI$700,MATCH(AB$1,'Tillförd energi'!$B$1:$AQ$1,0),FALSE)</f>
        <v>0</v>
      </c>
      <c r="AC376">
        <f>VLOOKUP($B376,'Tillförd energi'!$B$1:$AI$700,MATCH(AC$1,'Tillförd energi'!$B$1:$AQ$1,0),FALSE)</f>
        <v>5.3890000000000002</v>
      </c>
      <c r="AD376">
        <f>VLOOKUP($B376,'Tillförd energi'!$B$1:$AI$700,MATCH(AD$1,'Tillförd energi'!$B$1:$AQ$1,0),FALSE)</f>
        <v>0</v>
      </c>
      <c r="AE376">
        <f>VLOOKUP($B376,'Tillförd energi'!$B$1:$AI$700,MATCH(AE$1,'Tillförd energi'!$B$1:$AQ$1,0),FALSE)</f>
        <v>0</v>
      </c>
      <c r="AF376">
        <f>VLOOKUP($B376,'Tillförd energi'!$B$1:$AI$700,MATCH(AF$1,'Tillförd energi'!$B$1:$AQ$1,0),FALSE)</f>
        <v>0.65</v>
      </c>
      <c r="AG376">
        <f>IFERROR(VLOOKUP(B376,Miljö!$B$1:$AC$550,MATCH("Köpt mängd produktionsspecifik fjärrvärme:",Miljö!$B$1:$AC$1,0),FALSE)/1,0)</f>
        <v>0</v>
      </c>
      <c r="AI376">
        <f t="shared" si="96"/>
        <v>48.627530000000007</v>
      </c>
      <c r="AJ376">
        <f t="shared" si="97"/>
        <v>48.627530000000007</v>
      </c>
      <c r="AK376">
        <f>IF(ISERROR(1/VLOOKUP($B376,Leveranser!$B$1:$S$500,MATCH("såld värme (gwh)",Leveranser!$B$1:$S$1,0),FALSE)),"",VLOOKUP($B376,Leveranser!$B$1:$S$500,MATCH("såld värme (gwh)",Leveranser!$B$1:$S$1,0),FALSE))</f>
        <v>35.68</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195">
        <f t="shared" si="98"/>
        <v>0.73374074315516324</v>
      </c>
      <c r="AP376" t="str">
        <f>IFERROR(VLOOKUP($B376,Miljövärden!$B$2:$H$550,7,FALSE),"Nej, saknas")</f>
        <v>Ja</v>
      </c>
      <c r="AQ376" t="str">
        <f>IFERROR(VLOOKUP($B376,Miljövärden!$B$2:$H$550,6,FALSE),"Nej, saknas")</f>
        <v>Nej</v>
      </c>
      <c r="AU376">
        <f t="shared" si="99"/>
        <v>0.65</v>
      </c>
      <c r="AV376">
        <f t="shared" si="100"/>
        <v>0</v>
      </c>
      <c r="AW376">
        <f t="shared" si="101"/>
        <v>42.580530000000003</v>
      </c>
      <c r="AX376">
        <f t="shared" si="102"/>
        <v>0</v>
      </c>
      <c r="AZ376">
        <f t="shared" si="103"/>
        <v>42.580530000000003</v>
      </c>
      <c r="BC376">
        <f t="shared" si="104"/>
        <v>8.0000000000000002E-3</v>
      </c>
      <c r="BD376">
        <f t="shared" si="105"/>
        <v>0</v>
      </c>
      <c r="BE376">
        <f t="shared" si="106"/>
        <v>42.580530000000003</v>
      </c>
      <c r="BF376">
        <f t="shared" si="107"/>
        <v>5.3890000000000002</v>
      </c>
      <c r="BG376">
        <f t="shared" si="108"/>
        <v>0.65</v>
      </c>
      <c r="BH376">
        <f t="shared" si="109"/>
        <v>48.627530000000007</v>
      </c>
      <c r="BJ376" s="195">
        <f t="shared" si="110"/>
        <v>1.645158616939828E-4</v>
      </c>
      <c r="BK376" s="195">
        <f t="shared" si="111"/>
        <v>0</v>
      </c>
      <c r="BL376" s="195">
        <f t="shared" si="112"/>
        <v>0.87564657304206073</v>
      </c>
      <c r="BM376" s="195">
        <f t="shared" si="113"/>
        <v>0.11082199733360916</v>
      </c>
      <c r="BN376" s="195">
        <f t="shared" si="114"/>
        <v>1.3366913762636101E-2</v>
      </c>
    </row>
    <row r="377" spans="1:66" x14ac:dyDescent="0.25">
      <c r="A377" s="2" t="s">
        <v>569</v>
      </c>
      <c r="B377" s="2" t="s">
        <v>570</v>
      </c>
      <c r="C377">
        <f>VLOOKUP($B377,'Tillförd energi'!$B$1:$AI$700,MATCH(C$1,'Tillförd energi'!$B$1:$AQ$1,0),FALSE)</f>
        <v>0</v>
      </c>
      <c r="D377">
        <f>VLOOKUP($B377,'Tillförd energi'!$B$1:$AI$700,MATCH(D$1,'Tillförd energi'!$B$1:$AQ$1,0),FALSE)</f>
        <v>0.35199999999999998</v>
      </c>
      <c r="E377">
        <f>VLOOKUP($B377,'Tillförd energi'!$B$1:$AI$700,MATCH(E$1,'Tillförd energi'!$B$1:$AQ$1,0),FALSE)</f>
        <v>0</v>
      </c>
      <c r="F377">
        <f>VLOOKUP($B377,'Tillförd energi'!$B$1:$AI$700,MATCH(F$1,'Tillförd energi'!$B$1:$AQ$1,0),FALSE)</f>
        <v>0</v>
      </c>
      <c r="G377">
        <f>VLOOKUP($B377,'Tillförd energi'!$B$1:$AI$700,MATCH(G$1,'Tillförd energi'!$B$1:$AQ$1,0),FALSE)</f>
        <v>0</v>
      </c>
      <c r="H377">
        <f>VLOOKUP($B377,'Tillförd energi'!$B$1:$AI$700,MATCH(H$1,'Tillförd energi'!$B$1:$AQ$1,0),FALSE)</f>
        <v>0</v>
      </c>
      <c r="I377">
        <f>VLOOKUP($B377,'Tillförd energi'!$B$1:$AI$700,MATCH(I$1,'Tillförd energi'!$B$1:$AQ$1,0),FALSE)</f>
        <v>0</v>
      </c>
      <c r="J377">
        <f>VLOOKUP($B377,'Tillförd energi'!$B$1:$AI$700,MATCH(J$1,'Tillförd energi'!$B$1:$AQ$1,0),FALSE)</f>
        <v>0</v>
      </c>
      <c r="K377">
        <v>0</v>
      </c>
      <c r="L377">
        <f>VLOOKUP($B377,'Tillförd energi'!$B$1:$AI$700,MATCH(L$1,'Tillförd energi'!$B$1:$AQ$1,0),FALSE)</f>
        <v>0</v>
      </c>
      <c r="M377">
        <f>VLOOKUP($B377,'Tillförd energi'!$B$1:$AI$700,MATCH(M$1,'Tillförd energi'!$B$1:$AQ$1,0),FALSE)</f>
        <v>0</v>
      </c>
      <c r="N377">
        <f>VLOOKUP($B377,'Tillförd energi'!$B$1:$AI$700,MATCH(N$1,'Tillförd energi'!$B$1:$AQ$1,0),FALSE)</f>
        <v>0</v>
      </c>
      <c r="O377">
        <f>VLOOKUP($B377,'Tillförd energi'!$B$1:$AI$700,MATCH(O$1,'Tillförd energi'!$B$1:$AQ$1,0),FALSE)</f>
        <v>0</v>
      </c>
      <c r="P377">
        <f>VLOOKUP($B377,'Tillförd energi'!$B$1:$AI$700,MATCH(P$1,'Tillförd energi'!$B$1:$AQ$1,0),FALSE)</f>
        <v>0</v>
      </c>
      <c r="Q377">
        <f>VLOOKUP($B377,'Tillförd energi'!$B$1:$AI$700,MATCH(Q$1,'Tillförd energi'!$B$1:$AQ$1,0),FALSE)</f>
        <v>0</v>
      </c>
      <c r="R377">
        <f>VLOOKUP($B377,'Tillförd energi'!$B$1:$AI$700,MATCH(R$1,'Tillförd energi'!$B$1:$AQ$1,0),FALSE)</f>
        <v>0</v>
      </c>
      <c r="S377">
        <f>VLOOKUP($B377,'Tillförd energi'!$B$1:$AI$700,MATCH(S$1,'Tillförd energi'!$B$1:$AQ$1,0),FALSE)</f>
        <v>4.806</v>
      </c>
      <c r="T377">
        <f>VLOOKUP($B377,'Tillförd energi'!$B$1:$AI$700,MATCH(T$1,'Tillförd energi'!$B$1:$AQ$1,0),FALSE)</f>
        <v>0</v>
      </c>
      <c r="U377">
        <f>VLOOKUP($B377,'Tillförd energi'!$B$1:$AI$700,MATCH(U$1,'Tillförd energi'!$B$1:$AQ$1,0),FALSE)</f>
        <v>0</v>
      </c>
      <c r="V377">
        <f>VLOOKUP($B377,'Tillförd energi'!$B$1:$AI$700,MATCH(V$1,'Tillförd energi'!$B$1:$AQ$1,0),FALSE)</f>
        <v>0</v>
      </c>
      <c r="W377">
        <f>VLOOKUP($B377,'Tillförd energi'!$B$1:$AI$700,MATCH(W$1,'Tillförd energi'!$B$1:$AQ$1,0),FALSE)</f>
        <v>0</v>
      </c>
      <c r="X377">
        <f>VLOOKUP($B377,'Tillförd energi'!$B$1:$AI$700,MATCH(X$1,'Tillförd energi'!$B$1:$AQ$1,0),FALSE)</f>
        <v>0</v>
      </c>
      <c r="Y377">
        <f>VLOOKUP($B377,'Tillförd energi'!$B$1:$AI$700,MATCH(Y$1,'Tillförd energi'!$B$1:$AQ$1,0),FALSE)</f>
        <v>0</v>
      </c>
      <c r="Z377">
        <f>VLOOKUP($B377,'Tillförd energi'!$B$1:$AI$700,MATCH(Z$1,'Tillförd energi'!$B$1:$AQ$1,0),FALSE)</f>
        <v>0.64500000000000002</v>
      </c>
      <c r="AA377">
        <f>VLOOKUP($B377,'Tillförd energi'!$B$1:$AI$700,MATCH(AA$1,'Tillförd energi'!$B$1:$AQ$1,0),FALSE)</f>
        <v>0</v>
      </c>
      <c r="AB377">
        <f>VLOOKUP($B377,'Tillförd energi'!$B$1:$AI$700,MATCH(AB$1,'Tillförd energi'!$B$1:$AQ$1,0),FALSE)</f>
        <v>0</v>
      </c>
      <c r="AC377">
        <f>VLOOKUP($B377,'Tillförd energi'!$B$1:$AI$700,MATCH(AC$1,'Tillförd energi'!$B$1:$AQ$1,0),FALSE)</f>
        <v>0</v>
      </c>
      <c r="AD377">
        <f>VLOOKUP($B377,'Tillförd energi'!$B$1:$AI$700,MATCH(AD$1,'Tillförd energi'!$B$1:$AQ$1,0),FALSE)</f>
        <v>0</v>
      </c>
      <c r="AE377">
        <f>VLOOKUP($B377,'Tillförd energi'!$B$1:$AI$700,MATCH(AE$1,'Tillförd energi'!$B$1:$AQ$1,0),FALSE)</f>
        <v>0</v>
      </c>
      <c r="AF377">
        <f>VLOOKUP($B377,'Tillförd energi'!$B$1:$AI$700,MATCH(AF$1,'Tillförd energi'!$B$1:$AQ$1,0),FALSE)</f>
        <v>8.9399999999999993E-2</v>
      </c>
      <c r="AG377">
        <f>IFERROR(VLOOKUP(B377,Miljö!$B$1:$AC$550,MATCH("Köpt mängd produktionsspecifik fjärrvärme:",Miljö!$B$1:$AC$1,0),FALSE)/1,0)</f>
        <v>0</v>
      </c>
      <c r="AI377">
        <f t="shared" si="96"/>
        <v>5.8924000000000012</v>
      </c>
      <c r="AJ377">
        <f t="shared" si="97"/>
        <v>5.8924000000000012</v>
      </c>
      <c r="AK377">
        <f>IF(ISERROR(1/VLOOKUP($B377,Leveranser!$B$1:$S$500,MATCH("såld värme (gwh)",Leveranser!$B$1:$S$1,0),FALSE)),"",VLOOKUP($B377,Leveranser!$B$1:$S$500,MATCH("såld värme (gwh)",Leveranser!$B$1:$S$1,0),FALSE))</f>
        <v>3.976</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195">
        <f t="shared" si="98"/>
        <v>0.67476749711492756</v>
      </c>
      <c r="AP377" t="str">
        <f>IFERROR(VLOOKUP($B377,Miljövärden!$B$2:$H$550,7,FALSE),"Nej, saknas")</f>
        <v>Ja</v>
      </c>
      <c r="AQ377" t="str">
        <f>IFERROR(VLOOKUP($B377,Miljövärden!$B$2:$H$550,6,FALSE),"Nej, saknas")</f>
        <v>Nej</v>
      </c>
      <c r="AU377">
        <f t="shared" si="99"/>
        <v>0.73440000000000005</v>
      </c>
      <c r="AV377">
        <f t="shared" si="100"/>
        <v>0</v>
      </c>
      <c r="AW377">
        <f t="shared" si="101"/>
        <v>0</v>
      </c>
      <c r="AX377">
        <f t="shared" si="102"/>
        <v>4.806</v>
      </c>
      <c r="AZ377">
        <f t="shared" si="103"/>
        <v>4.806</v>
      </c>
      <c r="BC377">
        <f t="shared" si="104"/>
        <v>0.35199999999999998</v>
      </c>
      <c r="BD377">
        <f t="shared" si="105"/>
        <v>0</v>
      </c>
      <c r="BE377">
        <f t="shared" si="106"/>
        <v>4.806</v>
      </c>
      <c r="BF377">
        <f t="shared" si="107"/>
        <v>0</v>
      </c>
      <c r="BG377">
        <f t="shared" si="108"/>
        <v>0.73440000000000005</v>
      </c>
      <c r="BH377">
        <f t="shared" si="109"/>
        <v>5.8924000000000003</v>
      </c>
      <c r="BJ377" s="195">
        <f t="shared" si="110"/>
        <v>5.9737967551422168E-2</v>
      </c>
      <c r="BK377" s="195">
        <f t="shared" si="111"/>
        <v>0</v>
      </c>
      <c r="BL377" s="195">
        <f t="shared" si="112"/>
        <v>0.8156269092390197</v>
      </c>
      <c r="BM377" s="195">
        <f t="shared" si="113"/>
        <v>0</v>
      </c>
      <c r="BN377" s="195">
        <f t="shared" si="114"/>
        <v>0.12463512320955808</v>
      </c>
    </row>
    <row r="378" spans="1:66" x14ac:dyDescent="0.25">
      <c r="A378" s="2" t="s">
        <v>569</v>
      </c>
      <c r="B378" s="2" t="s">
        <v>571</v>
      </c>
      <c r="C378">
        <f>VLOOKUP($B378,'Tillförd energi'!$B$1:$AI$700,MATCH(C$1,'Tillförd energi'!$B$1:$AQ$1,0),FALSE)</f>
        <v>0</v>
      </c>
      <c r="D378">
        <f>VLOOKUP($B378,'Tillförd energi'!$B$1:$AI$700,MATCH(D$1,'Tillförd energi'!$B$1:$AQ$1,0),FALSE)</f>
        <v>3.1</v>
      </c>
      <c r="E378">
        <f>VLOOKUP($B378,'Tillförd energi'!$B$1:$AI$700,MATCH(E$1,'Tillförd energi'!$B$1:$AQ$1,0),FALSE)</f>
        <v>0</v>
      </c>
      <c r="F378">
        <f>VLOOKUP($B378,'Tillförd energi'!$B$1:$AI$700,MATCH(F$1,'Tillförd energi'!$B$1:$AQ$1,0),FALSE)</f>
        <v>0</v>
      </c>
      <c r="G378">
        <f>VLOOKUP($B378,'Tillförd energi'!$B$1:$AI$700,MATCH(G$1,'Tillförd energi'!$B$1:$AQ$1,0),FALSE)</f>
        <v>0</v>
      </c>
      <c r="H378">
        <f>VLOOKUP($B378,'Tillförd energi'!$B$1:$AI$700,MATCH(H$1,'Tillförd energi'!$B$1:$AQ$1,0),FALSE)</f>
        <v>0</v>
      </c>
      <c r="I378">
        <f>VLOOKUP($B378,'Tillförd energi'!$B$1:$AI$700,MATCH(I$1,'Tillförd energi'!$B$1:$AQ$1,0),FALSE)</f>
        <v>0</v>
      </c>
      <c r="J378">
        <f>VLOOKUP($B378,'Tillförd energi'!$B$1:$AI$700,MATCH(J$1,'Tillförd energi'!$B$1:$AQ$1,0),FALSE)</f>
        <v>5.2729999999999997</v>
      </c>
      <c r="K378">
        <v>0</v>
      </c>
      <c r="L378">
        <f>VLOOKUP($B378,'Tillförd energi'!$B$1:$AI$700,MATCH(L$1,'Tillförd energi'!$B$1:$AQ$1,0),FALSE)</f>
        <v>0</v>
      </c>
      <c r="M378">
        <f>VLOOKUP($B378,'Tillförd energi'!$B$1:$AI$700,MATCH(M$1,'Tillförd energi'!$B$1:$AQ$1,0),FALSE)</f>
        <v>0</v>
      </c>
      <c r="N378">
        <f>VLOOKUP($B378,'Tillförd energi'!$B$1:$AI$700,MATCH(N$1,'Tillförd energi'!$B$1:$AQ$1,0),FALSE)</f>
        <v>0</v>
      </c>
      <c r="O378">
        <f>VLOOKUP($B378,'Tillförd energi'!$B$1:$AI$700,MATCH(O$1,'Tillförd energi'!$B$1:$AQ$1,0),FALSE)</f>
        <v>0</v>
      </c>
      <c r="P378">
        <f>VLOOKUP($B378,'Tillförd energi'!$B$1:$AI$700,MATCH(P$1,'Tillförd energi'!$B$1:$AQ$1,0),FALSE)</f>
        <v>72.072000000000003</v>
      </c>
      <c r="Q378">
        <f>VLOOKUP($B378,'Tillförd energi'!$B$1:$AI$700,MATCH(Q$1,'Tillförd energi'!$B$1:$AQ$1,0),FALSE)</f>
        <v>1.0336799999999999</v>
      </c>
      <c r="R378">
        <f>VLOOKUP($B378,'Tillförd energi'!$B$1:$AI$700,MATCH(R$1,'Tillförd energi'!$B$1:$AQ$1,0),FALSE)</f>
        <v>0</v>
      </c>
      <c r="S378">
        <f>VLOOKUP($B378,'Tillförd energi'!$B$1:$AI$700,MATCH(S$1,'Tillförd energi'!$B$1:$AQ$1,0),FALSE)</f>
        <v>0</v>
      </c>
      <c r="T378">
        <f>VLOOKUP($B378,'Tillförd energi'!$B$1:$AI$700,MATCH(T$1,'Tillförd energi'!$B$1:$AQ$1,0),FALSE)</f>
        <v>0</v>
      </c>
      <c r="U378">
        <f>VLOOKUP($B378,'Tillförd energi'!$B$1:$AI$700,MATCH(U$1,'Tillförd energi'!$B$1:$AQ$1,0),FALSE)</f>
        <v>0</v>
      </c>
      <c r="V378">
        <f>VLOOKUP($B378,'Tillförd energi'!$B$1:$AI$700,MATCH(V$1,'Tillförd energi'!$B$1:$AQ$1,0),FALSE)</f>
        <v>0</v>
      </c>
      <c r="W378">
        <f>VLOOKUP($B378,'Tillförd energi'!$B$1:$AI$700,MATCH(W$1,'Tillförd energi'!$B$1:$AQ$1,0),FALSE)</f>
        <v>1.1259999999999999</v>
      </c>
      <c r="X378">
        <f>VLOOKUP($B378,'Tillförd energi'!$B$1:$AI$700,MATCH(X$1,'Tillförd energi'!$B$1:$AQ$1,0),FALSE)</f>
        <v>0</v>
      </c>
      <c r="Y378">
        <f>VLOOKUP($B378,'Tillförd energi'!$B$1:$AI$700,MATCH(Y$1,'Tillförd energi'!$B$1:$AQ$1,0),FALSE)</f>
        <v>0</v>
      </c>
      <c r="Z378">
        <f>VLOOKUP($B378,'Tillförd energi'!$B$1:$AI$700,MATCH(Z$1,'Tillförd energi'!$B$1:$AQ$1,0),FALSE)</f>
        <v>0</v>
      </c>
      <c r="AA378">
        <f>VLOOKUP($B378,'Tillförd energi'!$B$1:$AI$700,MATCH(AA$1,'Tillförd energi'!$B$1:$AQ$1,0),FALSE)</f>
        <v>0</v>
      </c>
      <c r="AB378">
        <f>VLOOKUP($B378,'Tillförd energi'!$B$1:$AI$700,MATCH(AB$1,'Tillförd energi'!$B$1:$AQ$1,0),FALSE)</f>
        <v>0</v>
      </c>
      <c r="AC378">
        <f>VLOOKUP($B378,'Tillförd energi'!$B$1:$AI$700,MATCH(AC$1,'Tillförd energi'!$B$1:$AQ$1,0),FALSE)</f>
        <v>0</v>
      </c>
      <c r="AD378">
        <f>VLOOKUP($B378,'Tillförd energi'!$B$1:$AI$700,MATCH(AD$1,'Tillförd energi'!$B$1:$AQ$1,0),FALSE)</f>
        <v>94.995000000000005</v>
      </c>
      <c r="AE378">
        <f>VLOOKUP($B378,'Tillförd energi'!$B$1:$AI$700,MATCH(AE$1,'Tillförd energi'!$B$1:$AQ$1,0),FALSE)</f>
        <v>0</v>
      </c>
      <c r="AF378">
        <f>VLOOKUP($B378,'Tillförd energi'!$B$1:$AI$700,MATCH(AF$1,'Tillförd energi'!$B$1:$AQ$1,0),FALSE)</f>
        <v>3.1850000000000001</v>
      </c>
      <c r="AG378">
        <f>IFERROR(VLOOKUP(B378,Miljö!$B$1:$AC$550,MATCH("Köpt mängd produktionsspecifik fjärrvärme:",Miljö!$B$1:$AC$1,0),FALSE)/1,0)</f>
        <v>0</v>
      </c>
      <c r="AI378">
        <f t="shared" si="96"/>
        <v>180.78468000000004</v>
      </c>
      <c r="AJ378">
        <f t="shared" si="97"/>
        <v>180.78468000000004</v>
      </c>
      <c r="AK378">
        <f>IF(ISERROR(1/VLOOKUP($B378,Leveranser!$B$1:$S$500,MATCH("såld värme (gwh)",Leveranser!$B$1:$S$1,0),FALSE)),"",VLOOKUP($B378,Leveranser!$B$1:$S$500,MATCH("såld värme (gwh)",Leveranser!$B$1:$S$1,0),FALSE))</f>
        <v>150.43100000000001</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195">
        <f t="shared" si="98"/>
        <v>0.8321003748768977</v>
      </c>
      <c r="AP378" t="str">
        <f>IFERROR(VLOOKUP($B378,Miljövärden!$B$2:$H$550,7,FALSE),"Nej, saknas")</f>
        <v>Ja</v>
      </c>
      <c r="AQ378" t="str">
        <f>IFERROR(VLOOKUP($B378,Miljövärden!$B$2:$H$550,6,FALSE),"Nej, saknas")</f>
        <v>Nej</v>
      </c>
      <c r="AU378">
        <f t="shared" si="99"/>
        <v>3.1850000000000001</v>
      </c>
      <c r="AV378">
        <f t="shared" si="100"/>
        <v>0</v>
      </c>
      <c r="AW378">
        <f t="shared" si="101"/>
        <v>73.105680000000007</v>
      </c>
      <c r="AX378">
        <f t="shared" si="102"/>
        <v>0</v>
      </c>
      <c r="AZ378">
        <f t="shared" si="103"/>
        <v>74.231680000000011</v>
      </c>
      <c r="BC378">
        <f t="shared" si="104"/>
        <v>3.1</v>
      </c>
      <c r="BD378">
        <f t="shared" si="105"/>
        <v>0</v>
      </c>
      <c r="BE378">
        <f t="shared" si="106"/>
        <v>74.231680000000011</v>
      </c>
      <c r="BF378">
        <f t="shared" si="107"/>
        <v>100.268</v>
      </c>
      <c r="BG378">
        <f t="shared" si="108"/>
        <v>3.1850000000000001</v>
      </c>
      <c r="BH378">
        <f t="shared" si="109"/>
        <v>180.78468000000001</v>
      </c>
      <c r="BJ378" s="195">
        <f t="shared" si="110"/>
        <v>1.7147470681697145E-2</v>
      </c>
      <c r="BK378" s="195">
        <f t="shared" si="111"/>
        <v>0</v>
      </c>
      <c r="BL378" s="195">
        <f t="shared" si="112"/>
        <v>0.41060824401713691</v>
      </c>
      <c r="BM378" s="195">
        <f t="shared" si="113"/>
        <v>0.554626642036261</v>
      </c>
      <c r="BN378" s="195">
        <f t="shared" si="114"/>
        <v>1.7617643264904968E-2</v>
      </c>
    </row>
    <row r="379" spans="1:66" x14ac:dyDescent="0.25">
      <c r="A379" s="2" t="s">
        <v>569</v>
      </c>
      <c r="B379" s="2" t="s">
        <v>572</v>
      </c>
      <c r="C379">
        <f>VLOOKUP($B379,'Tillförd energi'!$B$1:$AI$700,MATCH(C$1,'Tillförd energi'!$B$1:$AQ$1,0),FALSE)</f>
        <v>0</v>
      </c>
      <c r="D379">
        <f>VLOOKUP($B379,'Tillförd energi'!$B$1:$AI$700,MATCH(D$1,'Tillförd energi'!$B$1:$AQ$1,0),FALSE)</f>
        <v>0.96399999999999997</v>
      </c>
      <c r="E379">
        <f>VLOOKUP($B379,'Tillförd energi'!$B$1:$AI$700,MATCH(E$1,'Tillförd energi'!$B$1:$AQ$1,0),FALSE)</f>
        <v>0</v>
      </c>
      <c r="F379">
        <f>VLOOKUP($B379,'Tillförd energi'!$B$1:$AI$700,MATCH(F$1,'Tillförd energi'!$B$1:$AQ$1,0),FALSE)</f>
        <v>0</v>
      </c>
      <c r="G379">
        <f>VLOOKUP($B379,'Tillförd energi'!$B$1:$AI$700,MATCH(G$1,'Tillförd energi'!$B$1:$AQ$1,0),FALSE)</f>
        <v>0</v>
      </c>
      <c r="H379">
        <f>VLOOKUP($B379,'Tillförd energi'!$B$1:$AI$700,MATCH(H$1,'Tillförd energi'!$B$1:$AQ$1,0),FALSE)</f>
        <v>0</v>
      </c>
      <c r="I379">
        <f>VLOOKUP($B379,'Tillförd energi'!$B$1:$AI$700,MATCH(I$1,'Tillförd energi'!$B$1:$AQ$1,0),FALSE)</f>
        <v>0</v>
      </c>
      <c r="J379">
        <f>VLOOKUP($B379,'Tillförd energi'!$B$1:$AI$700,MATCH(J$1,'Tillförd energi'!$B$1:$AQ$1,0),FALSE)</f>
        <v>0</v>
      </c>
      <c r="K379">
        <v>0</v>
      </c>
      <c r="L379">
        <f>VLOOKUP($B379,'Tillförd energi'!$B$1:$AI$700,MATCH(L$1,'Tillförd energi'!$B$1:$AQ$1,0),FALSE)</f>
        <v>0</v>
      </c>
      <c r="M379">
        <f>VLOOKUP($B379,'Tillförd energi'!$B$1:$AI$700,MATCH(M$1,'Tillförd energi'!$B$1:$AQ$1,0),FALSE)</f>
        <v>0</v>
      </c>
      <c r="N379">
        <f>VLOOKUP($B379,'Tillförd energi'!$B$1:$AI$700,MATCH(N$1,'Tillförd energi'!$B$1:$AQ$1,0),FALSE)</f>
        <v>0</v>
      </c>
      <c r="O379">
        <f>VLOOKUP($B379,'Tillförd energi'!$B$1:$AI$700,MATCH(O$1,'Tillförd energi'!$B$1:$AQ$1,0),FALSE)</f>
        <v>0</v>
      </c>
      <c r="P379">
        <f>VLOOKUP($B379,'Tillförd energi'!$B$1:$AI$700,MATCH(P$1,'Tillförd energi'!$B$1:$AQ$1,0),FALSE)</f>
        <v>0</v>
      </c>
      <c r="Q379">
        <f>VLOOKUP($B379,'Tillförd energi'!$B$1:$AI$700,MATCH(Q$1,'Tillförd energi'!$B$1:$AQ$1,0),FALSE)</f>
        <v>0</v>
      </c>
      <c r="R379">
        <f>VLOOKUP($B379,'Tillförd energi'!$B$1:$AI$700,MATCH(R$1,'Tillförd energi'!$B$1:$AQ$1,0),FALSE)</f>
        <v>0</v>
      </c>
      <c r="S379">
        <f>VLOOKUP($B379,'Tillförd energi'!$B$1:$AI$700,MATCH(S$1,'Tillförd energi'!$B$1:$AQ$1,0),FALSE)</f>
        <v>3.7589999999999999</v>
      </c>
      <c r="T379">
        <f>VLOOKUP($B379,'Tillförd energi'!$B$1:$AI$700,MATCH(T$1,'Tillförd energi'!$B$1:$AQ$1,0),FALSE)</f>
        <v>0</v>
      </c>
      <c r="U379">
        <f>VLOOKUP($B379,'Tillförd energi'!$B$1:$AI$700,MATCH(U$1,'Tillförd energi'!$B$1:$AQ$1,0),FALSE)</f>
        <v>0</v>
      </c>
      <c r="V379">
        <f>VLOOKUP($B379,'Tillförd energi'!$B$1:$AI$700,MATCH(V$1,'Tillförd energi'!$B$1:$AQ$1,0),FALSE)</f>
        <v>0</v>
      </c>
      <c r="W379">
        <f>VLOOKUP($B379,'Tillförd energi'!$B$1:$AI$700,MATCH(W$1,'Tillförd energi'!$B$1:$AQ$1,0),FALSE)</f>
        <v>0</v>
      </c>
      <c r="X379">
        <f>VLOOKUP($B379,'Tillförd energi'!$B$1:$AI$700,MATCH(X$1,'Tillförd energi'!$B$1:$AQ$1,0),FALSE)</f>
        <v>0</v>
      </c>
      <c r="Y379">
        <f>VLOOKUP($B379,'Tillförd energi'!$B$1:$AI$700,MATCH(Y$1,'Tillförd energi'!$B$1:$AQ$1,0),FALSE)</f>
        <v>0</v>
      </c>
      <c r="Z379">
        <f>VLOOKUP($B379,'Tillförd energi'!$B$1:$AI$700,MATCH(Z$1,'Tillförd energi'!$B$1:$AQ$1,0),FALSE)</f>
        <v>0</v>
      </c>
      <c r="AA379">
        <f>VLOOKUP($B379,'Tillförd energi'!$B$1:$AI$700,MATCH(AA$1,'Tillförd energi'!$B$1:$AQ$1,0),FALSE)</f>
        <v>0</v>
      </c>
      <c r="AB379">
        <f>VLOOKUP($B379,'Tillförd energi'!$B$1:$AI$700,MATCH(AB$1,'Tillförd energi'!$B$1:$AQ$1,0),FALSE)</f>
        <v>0</v>
      </c>
      <c r="AC379">
        <f>VLOOKUP($B379,'Tillförd energi'!$B$1:$AI$700,MATCH(AC$1,'Tillförd energi'!$B$1:$AQ$1,0),FALSE)</f>
        <v>0</v>
      </c>
      <c r="AD379">
        <f>VLOOKUP($B379,'Tillförd energi'!$B$1:$AI$700,MATCH(AD$1,'Tillförd energi'!$B$1:$AQ$1,0),FALSE)</f>
        <v>0</v>
      </c>
      <c r="AE379">
        <f>VLOOKUP($B379,'Tillförd energi'!$B$1:$AI$700,MATCH(AE$1,'Tillförd energi'!$B$1:$AQ$1,0),FALSE)</f>
        <v>0</v>
      </c>
      <c r="AF379">
        <f>VLOOKUP($B379,'Tillförd energi'!$B$1:$AI$700,MATCH(AF$1,'Tillförd energi'!$B$1:$AQ$1,0),FALSE)</f>
        <v>8.0399999999999999E-2</v>
      </c>
      <c r="AG379">
        <f>IFERROR(VLOOKUP(B379,Miljö!$B$1:$AC$550,MATCH("Köpt mängd produktionsspecifik fjärrvärme:",Miljö!$B$1:$AC$1,0),FALSE)/1,0)</f>
        <v>0</v>
      </c>
      <c r="AI379">
        <f t="shared" si="96"/>
        <v>4.8033999999999999</v>
      </c>
      <c r="AJ379">
        <f t="shared" si="97"/>
        <v>4.8033999999999999</v>
      </c>
      <c r="AK379">
        <f>IF(ISERROR(1/VLOOKUP($B379,Leveranser!$B$1:$S$500,MATCH("såld värme (gwh)",Leveranser!$B$1:$S$1,0),FALSE)),"",VLOOKUP($B379,Leveranser!$B$1:$S$500,MATCH("såld värme (gwh)",Leveranser!$B$1:$S$1,0),FALSE))</f>
        <v>3.8</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195">
        <f t="shared" si="98"/>
        <v>0.79110629970437607</v>
      </c>
      <c r="AP379" t="str">
        <f>IFERROR(VLOOKUP($B379,Miljövärden!$B$2:$H$550,7,FALSE),"Nej, saknas")</f>
        <v>Ja</v>
      </c>
      <c r="AQ379" t="str">
        <f>IFERROR(VLOOKUP($B379,Miljövärden!$B$2:$H$550,6,FALSE),"Nej, saknas")</f>
        <v>Nej</v>
      </c>
      <c r="AU379">
        <f t="shared" si="99"/>
        <v>8.0399999999999999E-2</v>
      </c>
      <c r="AV379">
        <f t="shared" si="100"/>
        <v>0</v>
      </c>
      <c r="AW379">
        <f t="shared" si="101"/>
        <v>0</v>
      </c>
      <c r="AX379">
        <f t="shared" si="102"/>
        <v>3.7589999999999999</v>
      </c>
      <c r="AZ379">
        <f t="shared" si="103"/>
        <v>3.7589999999999999</v>
      </c>
      <c r="BC379">
        <f t="shared" si="104"/>
        <v>0.96399999999999997</v>
      </c>
      <c r="BD379">
        <f t="shared" si="105"/>
        <v>0</v>
      </c>
      <c r="BE379">
        <f t="shared" si="106"/>
        <v>3.7589999999999999</v>
      </c>
      <c r="BF379">
        <f t="shared" si="107"/>
        <v>0</v>
      </c>
      <c r="BG379">
        <f t="shared" si="108"/>
        <v>8.0399999999999999E-2</v>
      </c>
      <c r="BH379">
        <f t="shared" si="109"/>
        <v>4.8033999999999999</v>
      </c>
      <c r="BJ379" s="195">
        <f t="shared" si="110"/>
        <v>0.2006911770828996</v>
      </c>
      <c r="BK379" s="195">
        <f t="shared" si="111"/>
        <v>0</v>
      </c>
      <c r="BL379" s="195">
        <f t="shared" si="112"/>
        <v>0.78257067910230249</v>
      </c>
      <c r="BM379" s="195">
        <f t="shared" si="113"/>
        <v>0</v>
      </c>
      <c r="BN379" s="195">
        <f t="shared" si="114"/>
        <v>1.6738143814797851E-2</v>
      </c>
    </row>
    <row r="380" spans="1:66" x14ac:dyDescent="0.25">
      <c r="A380" s="2" t="s">
        <v>573</v>
      </c>
      <c r="B380" s="2" t="s">
        <v>11</v>
      </c>
      <c r="C380">
        <f>VLOOKUP($B380,'Tillförd energi'!$B$1:$AI$700,MATCH(C$1,'Tillförd energi'!$B$1:$AQ$1,0),FALSE)</f>
        <v>0</v>
      </c>
      <c r="D380">
        <f>VLOOKUP($B380,'Tillförd energi'!$B$1:$AI$700,MATCH(D$1,'Tillförd energi'!$B$1:$AQ$1,0),FALSE)</f>
        <v>3.9</v>
      </c>
      <c r="E380">
        <f>VLOOKUP($B380,'Tillförd energi'!$B$1:$AI$700,MATCH(E$1,'Tillförd energi'!$B$1:$AQ$1,0),FALSE)</f>
        <v>0</v>
      </c>
      <c r="F380">
        <f>VLOOKUP($B380,'Tillförd energi'!$B$1:$AI$700,MATCH(F$1,'Tillförd energi'!$B$1:$AQ$1,0),FALSE)</f>
        <v>0</v>
      </c>
      <c r="G380">
        <f>VLOOKUP($B380,'Tillförd energi'!$B$1:$AI$700,MATCH(G$1,'Tillförd energi'!$B$1:$AQ$1,0),FALSE)</f>
        <v>0</v>
      </c>
      <c r="H380">
        <f>VLOOKUP($B380,'Tillförd energi'!$B$1:$AI$700,MATCH(H$1,'Tillförd energi'!$B$1:$AQ$1,0),FALSE)</f>
        <v>0</v>
      </c>
      <c r="I380">
        <f>VLOOKUP($B380,'Tillförd energi'!$B$1:$AI$700,MATCH(I$1,'Tillförd energi'!$B$1:$AQ$1,0),FALSE)</f>
        <v>0</v>
      </c>
      <c r="J380">
        <f>VLOOKUP($B380,'Tillförd energi'!$B$1:$AI$700,MATCH(J$1,'Tillförd energi'!$B$1:$AQ$1,0),FALSE)</f>
        <v>0</v>
      </c>
      <c r="K380">
        <v>0</v>
      </c>
      <c r="L380">
        <f>VLOOKUP($B380,'Tillförd energi'!$B$1:$AI$700,MATCH(L$1,'Tillförd energi'!$B$1:$AQ$1,0),FALSE)</f>
        <v>38</v>
      </c>
      <c r="M380">
        <f>VLOOKUP($B380,'Tillförd energi'!$B$1:$AI$700,MATCH(M$1,'Tillförd energi'!$B$1:$AQ$1,0),FALSE)</f>
        <v>49</v>
      </c>
      <c r="N380">
        <f>VLOOKUP($B380,'Tillförd energi'!$B$1:$AI$700,MATCH(N$1,'Tillförd energi'!$B$1:$AQ$1,0),FALSE)</f>
        <v>0</v>
      </c>
      <c r="O380">
        <f>VLOOKUP($B380,'Tillförd energi'!$B$1:$AI$700,MATCH(O$1,'Tillförd energi'!$B$1:$AQ$1,0),FALSE)</f>
        <v>14</v>
      </c>
      <c r="P380">
        <f>VLOOKUP($B380,'Tillförd energi'!$B$1:$AI$700,MATCH(P$1,'Tillförd energi'!$B$1:$AQ$1,0),FALSE)</f>
        <v>23</v>
      </c>
      <c r="Q380">
        <f>VLOOKUP($B380,'Tillförd energi'!$B$1:$AI$700,MATCH(Q$1,'Tillförd energi'!$B$1:$AQ$1,0),FALSE)</f>
        <v>0</v>
      </c>
      <c r="R380">
        <f>VLOOKUP($B380,'Tillförd energi'!$B$1:$AI$700,MATCH(R$1,'Tillförd energi'!$B$1:$AQ$1,0),FALSE)</f>
        <v>0</v>
      </c>
      <c r="S380">
        <f>VLOOKUP($B380,'Tillförd energi'!$B$1:$AI$700,MATCH(S$1,'Tillförd energi'!$B$1:$AQ$1,0),FALSE)</f>
        <v>0</v>
      </c>
      <c r="T380">
        <f>VLOOKUP($B380,'Tillförd energi'!$B$1:$AI$700,MATCH(T$1,'Tillförd energi'!$B$1:$AQ$1,0),FALSE)</f>
        <v>0</v>
      </c>
      <c r="U380">
        <f>VLOOKUP($B380,'Tillförd energi'!$B$1:$AI$700,MATCH(U$1,'Tillförd energi'!$B$1:$AQ$1,0),FALSE)</f>
        <v>0</v>
      </c>
      <c r="V380">
        <f>VLOOKUP($B380,'Tillförd energi'!$B$1:$AI$700,MATCH(V$1,'Tillförd energi'!$B$1:$AQ$1,0),FALSE)</f>
        <v>0</v>
      </c>
      <c r="W380">
        <f>VLOOKUP($B380,'Tillförd energi'!$B$1:$AI$700,MATCH(W$1,'Tillförd energi'!$B$1:$AQ$1,0),FALSE)</f>
        <v>0</v>
      </c>
      <c r="X380">
        <f>VLOOKUP($B380,'Tillförd energi'!$B$1:$AI$700,MATCH(X$1,'Tillförd energi'!$B$1:$AQ$1,0),FALSE)</f>
        <v>0</v>
      </c>
      <c r="Y380">
        <f>VLOOKUP($B380,'Tillförd energi'!$B$1:$AI$700,MATCH(Y$1,'Tillförd energi'!$B$1:$AQ$1,0),FALSE)</f>
        <v>0</v>
      </c>
      <c r="Z380">
        <f>VLOOKUP($B380,'Tillförd energi'!$B$1:$AI$700,MATCH(Z$1,'Tillförd energi'!$B$1:$AQ$1,0),FALSE)</f>
        <v>0.6</v>
      </c>
      <c r="AA380">
        <f>VLOOKUP($B380,'Tillförd energi'!$B$1:$AI$700,MATCH(AA$1,'Tillförd energi'!$B$1:$AQ$1,0),FALSE)</f>
        <v>0</v>
      </c>
      <c r="AB380">
        <f>VLOOKUP($B380,'Tillförd energi'!$B$1:$AI$700,MATCH(AB$1,'Tillförd energi'!$B$1:$AQ$1,0),FALSE)</f>
        <v>0</v>
      </c>
      <c r="AC380">
        <f>VLOOKUP($B380,'Tillförd energi'!$B$1:$AI$700,MATCH(AC$1,'Tillförd energi'!$B$1:$AQ$1,0),FALSE)</f>
        <v>8.6999999999999993</v>
      </c>
      <c r="AD380">
        <f>VLOOKUP($B380,'Tillförd energi'!$B$1:$AI$700,MATCH(AD$1,'Tillförd energi'!$B$1:$AQ$1,0),FALSE)</f>
        <v>0</v>
      </c>
      <c r="AE380">
        <f>VLOOKUP($B380,'Tillförd energi'!$B$1:$AI$700,MATCH(AE$1,'Tillförd energi'!$B$1:$AQ$1,0),FALSE)</f>
        <v>0</v>
      </c>
      <c r="AF380">
        <f>VLOOKUP($B380,'Tillförd energi'!$B$1:$AI$700,MATCH(AF$1,'Tillförd energi'!$B$1:$AQ$1,0),FALSE)</f>
        <v>3.7</v>
      </c>
      <c r="AG380">
        <f>IFERROR(VLOOKUP(B380,Miljö!$B$1:$AC$550,MATCH("Köpt mängd produktionsspecifik fjärrvärme:",Miljö!$B$1:$AC$1,0),FALSE)/1,0)</f>
        <v>0</v>
      </c>
      <c r="AI380">
        <f t="shared" si="96"/>
        <v>140.89999999999998</v>
      </c>
      <c r="AJ380">
        <f t="shared" si="97"/>
        <v>140.89999999999998</v>
      </c>
      <c r="AK380">
        <f>IF(ISERROR(1/VLOOKUP($B380,Leveranser!$B$1:$S$500,MATCH("såld värme (gwh)",Leveranser!$B$1:$S$1,0),FALSE)),"",VLOOKUP($B380,Leveranser!$B$1:$S$500,MATCH("såld värme (gwh)",Leveranser!$B$1:$S$1,0),FALSE))</f>
        <v>98.3</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195">
        <f t="shared" si="98"/>
        <v>0.6976579134137687</v>
      </c>
      <c r="AP380" t="str">
        <f>IFERROR(VLOOKUP($B380,Miljövärden!$B$2:$H$550,7,FALSE),"Nej, saknas")</f>
        <v>Ja</v>
      </c>
      <c r="AQ380" t="str">
        <f>IFERROR(VLOOKUP($B380,Miljövärden!$B$2:$H$550,6,FALSE),"Nej, saknas")</f>
        <v>Nej</v>
      </c>
      <c r="AU380">
        <f t="shared" si="99"/>
        <v>4.3</v>
      </c>
      <c r="AV380">
        <f t="shared" si="100"/>
        <v>0</v>
      </c>
      <c r="AW380">
        <f t="shared" si="101"/>
        <v>86</v>
      </c>
      <c r="AX380">
        <f t="shared" si="102"/>
        <v>0</v>
      </c>
      <c r="AZ380">
        <f t="shared" si="103"/>
        <v>124</v>
      </c>
      <c r="BC380">
        <f t="shared" si="104"/>
        <v>3.9</v>
      </c>
      <c r="BD380">
        <f t="shared" si="105"/>
        <v>0</v>
      </c>
      <c r="BE380">
        <f t="shared" si="106"/>
        <v>86</v>
      </c>
      <c r="BF380">
        <f t="shared" si="107"/>
        <v>46.7</v>
      </c>
      <c r="BG380">
        <f t="shared" si="108"/>
        <v>4.3</v>
      </c>
      <c r="BH380">
        <f t="shared" si="109"/>
        <v>140.90000000000003</v>
      </c>
      <c r="BJ380" s="195">
        <f t="shared" si="110"/>
        <v>2.7679205110007089E-2</v>
      </c>
      <c r="BK380" s="195">
        <f t="shared" si="111"/>
        <v>0</v>
      </c>
      <c r="BL380" s="195">
        <f t="shared" si="112"/>
        <v>0.61036195883605382</v>
      </c>
      <c r="BM380" s="195">
        <f t="shared" si="113"/>
        <v>0.3314407381121362</v>
      </c>
      <c r="BN380" s="195">
        <f t="shared" si="114"/>
        <v>3.0518097941802689E-2</v>
      </c>
    </row>
    <row r="381" spans="1:66" x14ac:dyDescent="0.25">
      <c r="A381" s="2" t="s">
        <v>573</v>
      </c>
      <c r="B381" s="2" t="s">
        <v>574</v>
      </c>
      <c r="C381">
        <f>VLOOKUP($B381,'Tillförd energi'!$B$1:$AI$700,MATCH(C$1,'Tillförd energi'!$B$1:$AQ$1,0),FALSE)</f>
        <v>0</v>
      </c>
      <c r="D381">
        <f>VLOOKUP($B381,'Tillförd energi'!$B$1:$AI$700,MATCH(D$1,'Tillförd energi'!$B$1:$AQ$1,0),FALSE)</f>
        <v>6.0000000000000001E-3</v>
      </c>
      <c r="E381">
        <f>VLOOKUP($B381,'Tillförd energi'!$B$1:$AI$700,MATCH(E$1,'Tillförd energi'!$B$1:$AQ$1,0),FALSE)</f>
        <v>0</v>
      </c>
      <c r="F381">
        <f>VLOOKUP($B381,'Tillförd energi'!$B$1:$AI$700,MATCH(F$1,'Tillförd energi'!$B$1:$AQ$1,0),FALSE)</f>
        <v>0</v>
      </c>
      <c r="G381">
        <f>VLOOKUP($B381,'Tillförd energi'!$B$1:$AI$700,MATCH(G$1,'Tillförd energi'!$B$1:$AQ$1,0),FALSE)</f>
        <v>0</v>
      </c>
      <c r="H381">
        <f>VLOOKUP($B381,'Tillförd energi'!$B$1:$AI$700,MATCH(H$1,'Tillförd energi'!$B$1:$AQ$1,0),FALSE)</f>
        <v>0</v>
      </c>
      <c r="I381">
        <f>VLOOKUP($B381,'Tillförd energi'!$B$1:$AI$700,MATCH(I$1,'Tillförd energi'!$B$1:$AQ$1,0),FALSE)</f>
        <v>0</v>
      </c>
      <c r="J381">
        <f>VLOOKUP($B381,'Tillförd energi'!$B$1:$AI$700,MATCH(J$1,'Tillförd energi'!$B$1:$AQ$1,0),FALSE)</f>
        <v>0</v>
      </c>
      <c r="K381">
        <v>0</v>
      </c>
      <c r="L381">
        <f>VLOOKUP($B381,'Tillförd energi'!$B$1:$AI$700,MATCH(L$1,'Tillförd energi'!$B$1:$AQ$1,0),FALSE)</f>
        <v>0</v>
      </c>
      <c r="M381">
        <f>VLOOKUP($B381,'Tillförd energi'!$B$1:$AI$700,MATCH(M$1,'Tillförd energi'!$B$1:$AQ$1,0),FALSE)</f>
        <v>0</v>
      </c>
      <c r="N381">
        <f>VLOOKUP($B381,'Tillförd energi'!$B$1:$AI$700,MATCH(N$1,'Tillförd energi'!$B$1:$AQ$1,0),FALSE)</f>
        <v>0</v>
      </c>
      <c r="O381">
        <f>VLOOKUP($B381,'Tillförd energi'!$B$1:$AI$700,MATCH(O$1,'Tillförd energi'!$B$1:$AQ$1,0),FALSE)</f>
        <v>0</v>
      </c>
      <c r="P381">
        <f>VLOOKUP($B381,'Tillförd energi'!$B$1:$AI$700,MATCH(P$1,'Tillförd energi'!$B$1:$AQ$1,0),FALSE)</f>
        <v>0</v>
      </c>
      <c r="Q381">
        <f>VLOOKUP($B381,'Tillförd energi'!$B$1:$AI$700,MATCH(Q$1,'Tillförd energi'!$B$1:$AQ$1,0),FALSE)</f>
        <v>0</v>
      </c>
      <c r="R381">
        <f>VLOOKUP($B381,'Tillförd energi'!$B$1:$AI$700,MATCH(R$1,'Tillförd energi'!$B$1:$AQ$1,0),FALSE)</f>
        <v>2.694</v>
      </c>
      <c r="S381">
        <f>VLOOKUP($B381,'Tillförd energi'!$B$1:$AI$700,MATCH(S$1,'Tillförd energi'!$B$1:$AQ$1,0),FALSE)</f>
        <v>0</v>
      </c>
      <c r="T381">
        <f>VLOOKUP($B381,'Tillförd energi'!$B$1:$AI$700,MATCH(T$1,'Tillförd energi'!$B$1:$AQ$1,0),FALSE)</f>
        <v>0</v>
      </c>
      <c r="U381">
        <f>VLOOKUP($B381,'Tillförd energi'!$B$1:$AI$700,MATCH(U$1,'Tillförd energi'!$B$1:$AQ$1,0),FALSE)</f>
        <v>0</v>
      </c>
      <c r="V381">
        <f>VLOOKUP($B381,'Tillförd energi'!$B$1:$AI$700,MATCH(V$1,'Tillförd energi'!$B$1:$AQ$1,0),FALSE)</f>
        <v>0</v>
      </c>
      <c r="W381">
        <f>VLOOKUP($B381,'Tillförd energi'!$B$1:$AI$700,MATCH(W$1,'Tillförd energi'!$B$1:$AQ$1,0),FALSE)</f>
        <v>0</v>
      </c>
      <c r="X381">
        <f>VLOOKUP($B381,'Tillförd energi'!$B$1:$AI$700,MATCH(X$1,'Tillförd energi'!$B$1:$AQ$1,0),FALSE)</f>
        <v>0</v>
      </c>
      <c r="Y381">
        <f>VLOOKUP($B381,'Tillförd energi'!$B$1:$AI$700,MATCH(Y$1,'Tillförd energi'!$B$1:$AQ$1,0),FALSE)</f>
        <v>0</v>
      </c>
      <c r="Z381">
        <f>VLOOKUP($B381,'Tillförd energi'!$B$1:$AI$700,MATCH(Z$1,'Tillförd energi'!$B$1:$AQ$1,0),FALSE)</f>
        <v>0</v>
      </c>
      <c r="AA381">
        <f>VLOOKUP($B381,'Tillförd energi'!$B$1:$AI$700,MATCH(AA$1,'Tillförd energi'!$B$1:$AQ$1,0),FALSE)</f>
        <v>0</v>
      </c>
      <c r="AB381">
        <f>VLOOKUP($B381,'Tillförd energi'!$B$1:$AI$700,MATCH(AB$1,'Tillförd energi'!$B$1:$AQ$1,0),FALSE)</f>
        <v>0</v>
      </c>
      <c r="AC381">
        <f>VLOOKUP($B381,'Tillförd energi'!$B$1:$AI$700,MATCH(AC$1,'Tillförd energi'!$B$1:$AQ$1,0),FALSE)</f>
        <v>0</v>
      </c>
      <c r="AD381">
        <f>VLOOKUP($B381,'Tillförd energi'!$B$1:$AI$700,MATCH(AD$1,'Tillförd energi'!$B$1:$AQ$1,0),FALSE)</f>
        <v>0</v>
      </c>
      <c r="AE381">
        <f>VLOOKUP($B381,'Tillförd energi'!$B$1:$AI$700,MATCH(AE$1,'Tillförd energi'!$B$1:$AQ$1,0),FALSE)</f>
        <v>0</v>
      </c>
      <c r="AF381">
        <f>VLOOKUP($B381,'Tillförd energi'!$B$1:$AI$700,MATCH(AF$1,'Tillförd energi'!$B$1:$AQ$1,0),FALSE)</f>
        <v>4.3999999999999997E-2</v>
      </c>
      <c r="AG381">
        <f>IFERROR(VLOOKUP(B381,Miljö!$B$1:$AC$550,MATCH("Köpt mängd produktionsspecifik fjärrvärme:",Miljö!$B$1:$AC$1,0),FALSE)/1,0)</f>
        <v>0</v>
      </c>
      <c r="AI381">
        <f t="shared" si="96"/>
        <v>2.7439999999999998</v>
      </c>
      <c r="AJ381">
        <f t="shared" si="97"/>
        <v>2.7439999999999998</v>
      </c>
      <c r="AK381">
        <f>IF(ISERROR(1/VLOOKUP($B381,Leveranser!$B$1:$S$500,MATCH("såld värme (gwh)",Leveranser!$B$1:$S$1,0),FALSE)),"",VLOOKUP($B381,Leveranser!$B$1:$S$500,MATCH("såld värme (gwh)",Leveranser!$B$1:$S$1,0),FALSE))</f>
        <v>2.1309999999999998</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195">
        <f t="shared" si="98"/>
        <v>0.77660349854227406</v>
      </c>
      <c r="AP381" t="str">
        <f>IFERROR(VLOOKUP($B381,Miljövärden!$B$2:$H$550,7,FALSE),"Nej, saknas")</f>
        <v>Ja</v>
      </c>
      <c r="AQ381" t="str">
        <f>IFERROR(VLOOKUP($B381,Miljövärden!$B$2:$H$550,6,FALSE),"Nej, saknas")</f>
        <v>Nej</v>
      </c>
      <c r="AU381">
        <f t="shared" si="99"/>
        <v>4.3999999999999997E-2</v>
      </c>
      <c r="AV381">
        <f t="shared" si="100"/>
        <v>0</v>
      </c>
      <c r="AW381">
        <f t="shared" si="101"/>
        <v>0</v>
      </c>
      <c r="AX381">
        <f t="shared" si="102"/>
        <v>2.694</v>
      </c>
      <c r="AZ381">
        <f t="shared" si="103"/>
        <v>2.694</v>
      </c>
      <c r="BC381">
        <f t="shared" si="104"/>
        <v>6.0000000000000001E-3</v>
      </c>
      <c r="BD381">
        <f t="shared" si="105"/>
        <v>0</v>
      </c>
      <c r="BE381">
        <f t="shared" si="106"/>
        <v>2.694</v>
      </c>
      <c r="BF381">
        <f t="shared" si="107"/>
        <v>0</v>
      </c>
      <c r="BG381">
        <f t="shared" si="108"/>
        <v>4.3999999999999997E-2</v>
      </c>
      <c r="BH381">
        <f t="shared" si="109"/>
        <v>2.7439999999999998</v>
      </c>
      <c r="BJ381" s="195">
        <f t="shared" si="110"/>
        <v>2.1865889212827989E-3</v>
      </c>
      <c r="BK381" s="195">
        <f t="shared" si="111"/>
        <v>0</v>
      </c>
      <c r="BL381" s="195">
        <f t="shared" si="112"/>
        <v>0.98177842565597673</v>
      </c>
      <c r="BM381" s="195">
        <f t="shared" si="113"/>
        <v>0</v>
      </c>
      <c r="BN381" s="195">
        <f t="shared" si="114"/>
        <v>1.6034985422740525E-2</v>
      </c>
    </row>
    <row r="382" spans="1:66" x14ac:dyDescent="0.25">
      <c r="A382" s="2" t="s">
        <v>573</v>
      </c>
      <c r="B382" s="2" t="s">
        <v>340</v>
      </c>
      <c r="C382">
        <f>VLOOKUP($B382,'Tillförd energi'!$B$1:$AI$700,MATCH(C$1,'Tillförd energi'!$B$1:$AQ$1,0),FALSE)</f>
        <v>0</v>
      </c>
      <c r="D382">
        <f>VLOOKUP($B382,'Tillförd energi'!$B$1:$AI$700,MATCH(D$1,'Tillförd energi'!$B$1:$AQ$1,0),FALSE)</f>
        <v>0.2</v>
      </c>
      <c r="E382">
        <f>VLOOKUP($B382,'Tillförd energi'!$B$1:$AI$700,MATCH(E$1,'Tillförd energi'!$B$1:$AQ$1,0),FALSE)</f>
        <v>0</v>
      </c>
      <c r="F382">
        <f>VLOOKUP($B382,'Tillförd energi'!$B$1:$AI$700,MATCH(F$1,'Tillförd energi'!$B$1:$AQ$1,0),FALSE)</f>
        <v>0</v>
      </c>
      <c r="G382">
        <f>VLOOKUP($B382,'Tillförd energi'!$B$1:$AI$700,MATCH(G$1,'Tillförd energi'!$B$1:$AQ$1,0),FALSE)</f>
        <v>0</v>
      </c>
      <c r="H382">
        <f>VLOOKUP($B382,'Tillförd energi'!$B$1:$AI$700,MATCH(H$1,'Tillförd energi'!$B$1:$AQ$1,0),FALSE)</f>
        <v>0</v>
      </c>
      <c r="I382">
        <f>VLOOKUP($B382,'Tillförd energi'!$B$1:$AI$700,MATCH(I$1,'Tillförd energi'!$B$1:$AQ$1,0),FALSE)</f>
        <v>0</v>
      </c>
      <c r="J382">
        <f>VLOOKUP($B382,'Tillförd energi'!$B$1:$AI$700,MATCH(J$1,'Tillförd energi'!$B$1:$AQ$1,0),FALSE)</f>
        <v>0</v>
      </c>
      <c r="K382">
        <v>0</v>
      </c>
      <c r="L382">
        <f>VLOOKUP($B382,'Tillförd energi'!$B$1:$AI$700,MATCH(L$1,'Tillförd energi'!$B$1:$AQ$1,0),FALSE)</f>
        <v>0</v>
      </c>
      <c r="M382">
        <f>VLOOKUP($B382,'Tillförd energi'!$B$1:$AI$700,MATCH(M$1,'Tillförd energi'!$B$1:$AQ$1,0),FALSE)</f>
        <v>0</v>
      </c>
      <c r="N382">
        <f>VLOOKUP($B382,'Tillförd energi'!$B$1:$AI$700,MATCH(N$1,'Tillförd energi'!$B$1:$AQ$1,0),FALSE)</f>
        <v>0</v>
      </c>
      <c r="O382">
        <f>VLOOKUP($B382,'Tillförd energi'!$B$1:$AI$700,MATCH(O$1,'Tillförd energi'!$B$1:$AQ$1,0),FALSE)</f>
        <v>0</v>
      </c>
      <c r="P382">
        <f>VLOOKUP($B382,'Tillförd energi'!$B$1:$AI$700,MATCH(P$1,'Tillförd energi'!$B$1:$AQ$1,0),FALSE)</f>
        <v>18.2</v>
      </c>
      <c r="Q382">
        <f>VLOOKUP($B382,'Tillförd energi'!$B$1:$AI$700,MATCH(Q$1,'Tillförd energi'!$B$1:$AQ$1,0),FALSE)</f>
        <v>0</v>
      </c>
      <c r="R382">
        <f>VLOOKUP($B382,'Tillförd energi'!$B$1:$AI$700,MATCH(R$1,'Tillförd energi'!$B$1:$AQ$1,0),FALSE)</f>
        <v>0</v>
      </c>
      <c r="S382">
        <f>VLOOKUP($B382,'Tillförd energi'!$B$1:$AI$700,MATCH(S$1,'Tillförd energi'!$B$1:$AQ$1,0),FALSE)</f>
        <v>0</v>
      </c>
      <c r="T382">
        <f>VLOOKUP($B382,'Tillförd energi'!$B$1:$AI$700,MATCH(T$1,'Tillförd energi'!$B$1:$AQ$1,0),FALSE)</f>
        <v>0</v>
      </c>
      <c r="U382">
        <f>VLOOKUP($B382,'Tillförd energi'!$B$1:$AI$700,MATCH(U$1,'Tillförd energi'!$B$1:$AQ$1,0),FALSE)</f>
        <v>0</v>
      </c>
      <c r="V382">
        <f>VLOOKUP($B382,'Tillförd energi'!$B$1:$AI$700,MATCH(V$1,'Tillförd energi'!$B$1:$AQ$1,0),FALSE)</f>
        <v>0</v>
      </c>
      <c r="W382">
        <f>VLOOKUP($B382,'Tillförd energi'!$B$1:$AI$700,MATCH(W$1,'Tillförd energi'!$B$1:$AQ$1,0),FALSE)</f>
        <v>0</v>
      </c>
      <c r="X382">
        <f>VLOOKUP($B382,'Tillförd energi'!$B$1:$AI$700,MATCH(X$1,'Tillförd energi'!$B$1:$AQ$1,0),FALSE)</f>
        <v>0</v>
      </c>
      <c r="Y382">
        <f>VLOOKUP($B382,'Tillförd energi'!$B$1:$AI$700,MATCH(Y$1,'Tillförd energi'!$B$1:$AQ$1,0),FALSE)</f>
        <v>0</v>
      </c>
      <c r="Z382">
        <f>VLOOKUP($B382,'Tillförd energi'!$B$1:$AI$700,MATCH(Z$1,'Tillförd energi'!$B$1:$AQ$1,0),FALSE)</f>
        <v>0</v>
      </c>
      <c r="AA382">
        <f>VLOOKUP($B382,'Tillförd energi'!$B$1:$AI$700,MATCH(AA$1,'Tillförd energi'!$B$1:$AQ$1,0),FALSE)</f>
        <v>0</v>
      </c>
      <c r="AB382">
        <f>VLOOKUP($B382,'Tillförd energi'!$B$1:$AI$700,MATCH(AB$1,'Tillförd energi'!$B$1:$AQ$1,0),FALSE)</f>
        <v>0</v>
      </c>
      <c r="AC382">
        <f>VLOOKUP($B382,'Tillförd energi'!$B$1:$AI$700,MATCH(AC$1,'Tillförd energi'!$B$1:$AQ$1,0),FALSE)</f>
        <v>0.8</v>
      </c>
      <c r="AD382">
        <f>VLOOKUP($B382,'Tillförd energi'!$B$1:$AI$700,MATCH(AD$1,'Tillförd energi'!$B$1:$AQ$1,0),FALSE)</f>
        <v>0</v>
      </c>
      <c r="AE382">
        <f>VLOOKUP($B382,'Tillförd energi'!$B$1:$AI$700,MATCH(AE$1,'Tillförd energi'!$B$1:$AQ$1,0),FALSE)</f>
        <v>0</v>
      </c>
      <c r="AF382">
        <f>VLOOKUP($B382,'Tillförd energi'!$B$1:$AI$700,MATCH(AF$1,'Tillförd energi'!$B$1:$AQ$1,0),FALSE)</f>
        <v>0.35</v>
      </c>
      <c r="AG382">
        <f>IFERROR(VLOOKUP(B382,Miljö!$B$1:$AC$550,MATCH("Köpt mängd produktionsspecifik fjärrvärme:",Miljö!$B$1:$AC$1,0),FALSE)/1,0)</f>
        <v>0</v>
      </c>
      <c r="AI382">
        <f t="shared" si="96"/>
        <v>19.55</v>
      </c>
      <c r="AJ382">
        <f t="shared" si="97"/>
        <v>19.55</v>
      </c>
      <c r="AK382">
        <f>IF(ISERROR(1/VLOOKUP($B382,Leveranser!$B$1:$S$500,MATCH("såld värme (gwh)",Leveranser!$B$1:$S$1,0),FALSE)),"",VLOOKUP($B382,Leveranser!$B$1:$S$500,MATCH("såld värme (gwh)",Leveranser!$B$1:$S$1,0),FALSE))</f>
        <v>14.6</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195">
        <f t="shared" si="98"/>
        <v>0.74680306905370841</v>
      </c>
      <c r="AP382" t="str">
        <f>IFERROR(VLOOKUP($B382,Miljövärden!$B$2:$H$550,7,FALSE),"Nej, saknas")</f>
        <v>Ja</v>
      </c>
      <c r="AQ382" t="str">
        <f>IFERROR(VLOOKUP($B382,Miljövärden!$B$2:$H$550,6,FALSE),"Nej, saknas")</f>
        <v>Nej</v>
      </c>
      <c r="AU382">
        <f t="shared" si="99"/>
        <v>0.35</v>
      </c>
      <c r="AV382">
        <f t="shared" si="100"/>
        <v>0</v>
      </c>
      <c r="AW382">
        <f t="shared" si="101"/>
        <v>18.2</v>
      </c>
      <c r="AX382">
        <f t="shared" si="102"/>
        <v>0</v>
      </c>
      <c r="AZ382">
        <f t="shared" si="103"/>
        <v>18.2</v>
      </c>
      <c r="BC382">
        <f t="shared" si="104"/>
        <v>0.2</v>
      </c>
      <c r="BD382">
        <f t="shared" si="105"/>
        <v>0</v>
      </c>
      <c r="BE382">
        <f t="shared" si="106"/>
        <v>18.2</v>
      </c>
      <c r="BF382">
        <f t="shared" si="107"/>
        <v>0.8</v>
      </c>
      <c r="BG382">
        <f t="shared" si="108"/>
        <v>0.35</v>
      </c>
      <c r="BH382">
        <f t="shared" si="109"/>
        <v>19.55</v>
      </c>
      <c r="BJ382" s="195">
        <f t="shared" si="110"/>
        <v>1.0230179028132993E-2</v>
      </c>
      <c r="BK382" s="195">
        <f t="shared" si="111"/>
        <v>0</v>
      </c>
      <c r="BL382" s="195">
        <f t="shared" si="112"/>
        <v>0.93094629156010222</v>
      </c>
      <c r="BM382" s="195">
        <f t="shared" si="113"/>
        <v>4.0920716112531973E-2</v>
      </c>
      <c r="BN382" s="195">
        <f t="shared" si="114"/>
        <v>1.7902813299232736E-2</v>
      </c>
    </row>
    <row r="383" spans="1:66" x14ac:dyDescent="0.25">
      <c r="A383" s="2" t="s">
        <v>575</v>
      </c>
      <c r="B383" s="2" t="s">
        <v>576</v>
      </c>
      <c r="C383">
        <f>VLOOKUP($B383,'Tillförd energi'!$B$1:$AI$700,MATCH(C$1,'Tillförd energi'!$B$1:$AQ$1,0),FALSE)</f>
        <v>0</v>
      </c>
      <c r="D383">
        <f>VLOOKUP($B383,'Tillförd energi'!$B$1:$AI$700,MATCH(D$1,'Tillförd energi'!$B$1:$AQ$1,0),FALSE)</f>
        <v>0.89</v>
      </c>
      <c r="E383">
        <f>VLOOKUP($B383,'Tillförd energi'!$B$1:$AI$700,MATCH(E$1,'Tillförd energi'!$B$1:$AQ$1,0),FALSE)</f>
        <v>0</v>
      </c>
      <c r="F383">
        <f>VLOOKUP($B383,'Tillförd energi'!$B$1:$AI$700,MATCH(F$1,'Tillförd energi'!$B$1:$AQ$1,0),FALSE)</f>
        <v>0</v>
      </c>
      <c r="G383">
        <f>VLOOKUP($B383,'Tillförd energi'!$B$1:$AI$700,MATCH(G$1,'Tillförd energi'!$B$1:$AQ$1,0),FALSE)</f>
        <v>0</v>
      </c>
      <c r="H383">
        <f>VLOOKUP($B383,'Tillförd energi'!$B$1:$AI$700,MATCH(H$1,'Tillförd energi'!$B$1:$AQ$1,0),FALSE)</f>
        <v>0</v>
      </c>
      <c r="I383">
        <f>VLOOKUP($B383,'Tillförd energi'!$B$1:$AI$700,MATCH(I$1,'Tillförd energi'!$B$1:$AQ$1,0),FALSE)</f>
        <v>0</v>
      </c>
      <c r="J383">
        <f>VLOOKUP($B383,'Tillförd energi'!$B$1:$AI$700,MATCH(J$1,'Tillförd energi'!$B$1:$AQ$1,0),FALSE)</f>
        <v>0</v>
      </c>
      <c r="K383">
        <v>0</v>
      </c>
      <c r="L383">
        <f>VLOOKUP($B383,'Tillförd energi'!$B$1:$AI$700,MATCH(L$1,'Tillförd energi'!$B$1:$AQ$1,0),FALSE)</f>
        <v>0</v>
      </c>
      <c r="M383">
        <f>VLOOKUP($B383,'Tillförd energi'!$B$1:$AI$700,MATCH(M$1,'Tillförd energi'!$B$1:$AQ$1,0),FALSE)</f>
        <v>15.12</v>
      </c>
      <c r="N383">
        <f>VLOOKUP($B383,'Tillförd energi'!$B$1:$AI$700,MATCH(N$1,'Tillförd energi'!$B$1:$AQ$1,0),FALSE)</f>
        <v>0</v>
      </c>
      <c r="O383">
        <f>VLOOKUP($B383,'Tillförd energi'!$B$1:$AI$700,MATCH(O$1,'Tillförd energi'!$B$1:$AQ$1,0),FALSE)</f>
        <v>0</v>
      </c>
      <c r="P383">
        <f>VLOOKUP($B383,'Tillförd energi'!$B$1:$AI$700,MATCH(P$1,'Tillförd energi'!$B$1:$AQ$1,0),FALSE)</f>
        <v>5.81</v>
      </c>
      <c r="Q383">
        <f>VLOOKUP($B383,'Tillförd energi'!$B$1:$AI$700,MATCH(Q$1,'Tillförd energi'!$B$1:$AQ$1,0),FALSE)</f>
        <v>0</v>
      </c>
      <c r="R383">
        <f>VLOOKUP($B383,'Tillförd energi'!$B$1:$AI$700,MATCH(R$1,'Tillförd energi'!$B$1:$AQ$1,0),FALSE)</f>
        <v>0</v>
      </c>
      <c r="S383">
        <f>VLOOKUP($B383,'Tillförd energi'!$B$1:$AI$700,MATCH(S$1,'Tillförd energi'!$B$1:$AQ$1,0),FALSE)</f>
        <v>0</v>
      </c>
      <c r="T383">
        <f>VLOOKUP($B383,'Tillförd energi'!$B$1:$AI$700,MATCH(T$1,'Tillförd energi'!$B$1:$AQ$1,0),FALSE)</f>
        <v>0</v>
      </c>
      <c r="U383">
        <f>VLOOKUP($B383,'Tillförd energi'!$B$1:$AI$700,MATCH(U$1,'Tillförd energi'!$B$1:$AQ$1,0),FALSE)</f>
        <v>0</v>
      </c>
      <c r="V383">
        <f>VLOOKUP($B383,'Tillförd energi'!$B$1:$AI$700,MATCH(V$1,'Tillförd energi'!$B$1:$AQ$1,0),FALSE)</f>
        <v>0</v>
      </c>
      <c r="W383">
        <f>VLOOKUP($B383,'Tillförd energi'!$B$1:$AI$700,MATCH(W$1,'Tillförd energi'!$B$1:$AQ$1,0),FALSE)</f>
        <v>0</v>
      </c>
      <c r="X383">
        <f>VLOOKUP($B383,'Tillförd energi'!$B$1:$AI$700,MATCH(X$1,'Tillförd energi'!$B$1:$AQ$1,0),FALSE)</f>
        <v>0</v>
      </c>
      <c r="Y383">
        <f>VLOOKUP($B383,'Tillförd energi'!$B$1:$AI$700,MATCH(Y$1,'Tillförd energi'!$B$1:$AQ$1,0),FALSE)</f>
        <v>0</v>
      </c>
      <c r="Z383">
        <f>VLOOKUP($B383,'Tillförd energi'!$B$1:$AI$700,MATCH(Z$1,'Tillförd energi'!$B$1:$AQ$1,0),FALSE)</f>
        <v>0</v>
      </c>
      <c r="AA383">
        <f>VLOOKUP($B383,'Tillförd energi'!$B$1:$AI$700,MATCH(AA$1,'Tillförd energi'!$B$1:$AQ$1,0),FALSE)</f>
        <v>0</v>
      </c>
      <c r="AB383">
        <f>VLOOKUP($B383,'Tillförd energi'!$B$1:$AI$700,MATCH(AB$1,'Tillförd energi'!$B$1:$AQ$1,0),FALSE)</f>
        <v>0</v>
      </c>
      <c r="AC383">
        <f>VLOOKUP($B383,'Tillförd energi'!$B$1:$AI$700,MATCH(AC$1,'Tillförd energi'!$B$1:$AQ$1,0),FALSE)</f>
        <v>0</v>
      </c>
      <c r="AD383">
        <f>VLOOKUP($B383,'Tillförd energi'!$B$1:$AI$700,MATCH(AD$1,'Tillförd energi'!$B$1:$AQ$1,0),FALSE)</f>
        <v>0</v>
      </c>
      <c r="AE383">
        <f>VLOOKUP($B383,'Tillförd energi'!$B$1:$AI$700,MATCH(AE$1,'Tillförd energi'!$B$1:$AQ$1,0),FALSE)</f>
        <v>0</v>
      </c>
      <c r="AF383">
        <f>VLOOKUP($B383,'Tillförd energi'!$B$1:$AI$700,MATCH(AF$1,'Tillförd energi'!$B$1:$AQ$1,0),FALSE)</f>
        <v>0.58199999999999996</v>
      </c>
      <c r="AG383">
        <f>IFERROR(VLOOKUP(B383,Miljö!$B$1:$AC$550,MATCH("Köpt mängd produktionsspecifik fjärrvärme:",Miljö!$B$1:$AC$1,0),FALSE)/1,0)</f>
        <v>0</v>
      </c>
      <c r="AI383">
        <f t="shared" si="96"/>
        <v>22.401999999999997</v>
      </c>
      <c r="AJ383">
        <f t="shared" si="97"/>
        <v>22.401999999999997</v>
      </c>
      <c r="AK383">
        <f>IF(ISERROR(1/VLOOKUP($B383,Leveranser!$B$1:$S$500,MATCH("såld värme (gwh)",Leveranser!$B$1:$S$1,0),FALSE)),"",VLOOKUP($B383,Leveranser!$B$1:$S$500,MATCH("såld värme (gwh)",Leveranser!$B$1:$S$1,0),FALSE))</f>
        <v>19.239999999999998</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195">
        <f t="shared" si="98"/>
        <v>0.85885188822426572</v>
      </c>
      <c r="AP383" t="str">
        <f>IFERROR(VLOOKUP($B383,Miljövärden!$B$2:$H$550,7,FALSE),"Nej, saknas")</f>
        <v>Ja</v>
      </c>
      <c r="AQ383" t="str">
        <f>IFERROR(VLOOKUP($B383,Miljövärden!$B$2:$H$550,6,FALSE),"Nej, saknas")</f>
        <v>Nej</v>
      </c>
      <c r="AU383">
        <f t="shared" si="99"/>
        <v>0.58199999999999996</v>
      </c>
      <c r="AV383">
        <f t="shared" si="100"/>
        <v>0</v>
      </c>
      <c r="AW383">
        <f t="shared" si="101"/>
        <v>20.93</v>
      </c>
      <c r="AX383">
        <f t="shared" si="102"/>
        <v>0</v>
      </c>
      <c r="AZ383">
        <f t="shared" si="103"/>
        <v>20.93</v>
      </c>
      <c r="BC383">
        <f t="shared" si="104"/>
        <v>0.89</v>
      </c>
      <c r="BD383">
        <f t="shared" si="105"/>
        <v>0</v>
      </c>
      <c r="BE383">
        <f t="shared" si="106"/>
        <v>20.93</v>
      </c>
      <c r="BF383">
        <f t="shared" si="107"/>
        <v>0</v>
      </c>
      <c r="BG383">
        <f t="shared" si="108"/>
        <v>0.58199999999999996</v>
      </c>
      <c r="BH383">
        <f t="shared" si="109"/>
        <v>22.402000000000001</v>
      </c>
      <c r="BJ383" s="195">
        <f t="shared" si="110"/>
        <v>3.9728595661101686E-2</v>
      </c>
      <c r="BK383" s="195">
        <f t="shared" si="111"/>
        <v>0</v>
      </c>
      <c r="BL383" s="195">
        <f t="shared" si="112"/>
        <v>0.93429158110882948</v>
      </c>
      <c r="BM383" s="195">
        <f t="shared" si="113"/>
        <v>0</v>
      </c>
      <c r="BN383" s="195">
        <f t="shared" si="114"/>
        <v>2.5979823230068741E-2</v>
      </c>
    </row>
    <row r="384" spans="1:66" x14ac:dyDescent="0.25">
      <c r="A384" s="2" t="s">
        <v>575</v>
      </c>
      <c r="B384" s="2" t="s">
        <v>577</v>
      </c>
      <c r="C384">
        <f>VLOOKUP($B384,'Tillförd energi'!$B$1:$AI$700,MATCH(C$1,'Tillförd energi'!$B$1:$AQ$1,0),FALSE)</f>
        <v>0</v>
      </c>
      <c r="D384">
        <f>VLOOKUP($B384,'Tillförd energi'!$B$1:$AI$700,MATCH(D$1,'Tillförd energi'!$B$1:$AQ$1,0),FALSE)</f>
        <v>0</v>
      </c>
      <c r="E384">
        <f>VLOOKUP($B384,'Tillförd energi'!$B$1:$AI$700,MATCH(E$1,'Tillförd energi'!$B$1:$AQ$1,0),FALSE)</f>
        <v>0</v>
      </c>
      <c r="F384">
        <f>VLOOKUP($B384,'Tillförd energi'!$B$1:$AI$700,MATCH(F$1,'Tillförd energi'!$B$1:$AQ$1,0),FALSE)</f>
        <v>0</v>
      </c>
      <c r="G384">
        <f>VLOOKUP($B384,'Tillförd energi'!$B$1:$AI$700,MATCH(G$1,'Tillförd energi'!$B$1:$AQ$1,0),FALSE)</f>
        <v>0</v>
      </c>
      <c r="H384">
        <f>VLOOKUP($B384,'Tillförd energi'!$B$1:$AI$700,MATCH(H$1,'Tillförd energi'!$B$1:$AQ$1,0),FALSE)</f>
        <v>0</v>
      </c>
      <c r="I384">
        <f>VLOOKUP($B384,'Tillförd energi'!$B$1:$AI$700,MATCH(I$1,'Tillförd energi'!$B$1:$AQ$1,0),FALSE)</f>
        <v>0</v>
      </c>
      <c r="J384">
        <f>VLOOKUP($B384,'Tillförd energi'!$B$1:$AI$700,MATCH(J$1,'Tillförd energi'!$B$1:$AQ$1,0),FALSE)</f>
        <v>0</v>
      </c>
      <c r="K384">
        <v>0</v>
      </c>
      <c r="L384">
        <f>VLOOKUP($B384,'Tillförd energi'!$B$1:$AI$700,MATCH(L$1,'Tillförd energi'!$B$1:$AQ$1,0),FALSE)</f>
        <v>222.483</v>
      </c>
      <c r="M384">
        <f>VLOOKUP($B384,'Tillförd energi'!$B$1:$AI$700,MATCH(M$1,'Tillförd energi'!$B$1:$AQ$1,0),FALSE)</f>
        <v>0</v>
      </c>
      <c r="N384">
        <f>VLOOKUP($B384,'Tillförd energi'!$B$1:$AI$700,MATCH(N$1,'Tillförd energi'!$B$1:$AQ$1,0),FALSE)</f>
        <v>0</v>
      </c>
      <c r="O384">
        <f>VLOOKUP($B384,'Tillförd energi'!$B$1:$AI$700,MATCH(O$1,'Tillförd energi'!$B$1:$AQ$1,0),FALSE)</f>
        <v>0</v>
      </c>
      <c r="P384">
        <f>VLOOKUP($B384,'Tillförd energi'!$B$1:$AI$700,MATCH(P$1,'Tillförd energi'!$B$1:$AQ$1,0),FALSE)</f>
        <v>3.9885299999999999</v>
      </c>
      <c r="Q384">
        <f>VLOOKUP($B384,'Tillförd energi'!$B$1:$AI$700,MATCH(Q$1,'Tillförd energi'!$B$1:$AQ$1,0),FALSE)</f>
        <v>0</v>
      </c>
      <c r="R384">
        <f>VLOOKUP($B384,'Tillförd energi'!$B$1:$AI$700,MATCH(R$1,'Tillförd energi'!$B$1:$AQ$1,0),FALSE)</f>
        <v>0</v>
      </c>
      <c r="S384">
        <f>VLOOKUP($B384,'Tillförd energi'!$B$1:$AI$700,MATCH(S$1,'Tillförd energi'!$B$1:$AQ$1,0),FALSE)</f>
        <v>239.8</v>
      </c>
      <c r="T384">
        <f>VLOOKUP($B384,'Tillförd energi'!$B$1:$AI$700,MATCH(T$1,'Tillförd energi'!$B$1:$AQ$1,0),FALSE)</f>
        <v>0</v>
      </c>
      <c r="U384">
        <f>VLOOKUP($B384,'Tillförd energi'!$B$1:$AI$700,MATCH(U$1,'Tillförd energi'!$B$1:$AQ$1,0),FALSE)</f>
        <v>0</v>
      </c>
      <c r="V384">
        <f>VLOOKUP($B384,'Tillförd energi'!$B$1:$AI$700,MATCH(V$1,'Tillförd energi'!$B$1:$AQ$1,0),FALSE)</f>
        <v>0</v>
      </c>
      <c r="W384">
        <f>VLOOKUP($B384,'Tillförd energi'!$B$1:$AI$700,MATCH(W$1,'Tillförd energi'!$B$1:$AQ$1,0),FALSE)</f>
        <v>26.24</v>
      </c>
      <c r="X384">
        <f>VLOOKUP($B384,'Tillförd energi'!$B$1:$AI$700,MATCH(X$1,'Tillförd energi'!$B$1:$AQ$1,0),FALSE)</f>
        <v>0</v>
      </c>
      <c r="Y384">
        <f>VLOOKUP($B384,'Tillförd energi'!$B$1:$AI$700,MATCH(Y$1,'Tillförd energi'!$B$1:$AQ$1,0),FALSE)</f>
        <v>0</v>
      </c>
      <c r="Z384">
        <f>VLOOKUP($B384,'Tillförd energi'!$B$1:$AI$700,MATCH(Z$1,'Tillförd energi'!$B$1:$AQ$1,0),FALSE)</f>
        <v>0</v>
      </c>
      <c r="AA384">
        <f>VLOOKUP($B384,'Tillförd energi'!$B$1:$AI$700,MATCH(AA$1,'Tillförd energi'!$B$1:$AQ$1,0),FALSE)</f>
        <v>0</v>
      </c>
      <c r="AB384">
        <f>VLOOKUP($B384,'Tillförd energi'!$B$1:$AI$700,MATCH(AB$1,'Tillförd energi'!$B$1:$AQ$1,0),FALSE)</f>
        <v>0</v>
      </c>
      <c r="AC384">
        <f>VLOOKUP($B384,'Tillförd energi'!$B$1:$AI$700,MATCH(AC$1,'Tillförd energi'!$B$1:$AQ$1,0),FALSE)</f>
        <v>0</v>
      </c>
      <c r="AD384">
        <f>VLOOKUP($B384,'Tillförd energi'!$B$1:$AI$700,MATCH(AD$1,'Tillförd energi'!$B$1:$AQ$1,0),FALSE)</f>
        <v>0</v>
      </c>
      <c r="AE384">
        <f>VLOOKUP($B384,'Tillförd energi'!$B$1:$AI$700,MATCH(AE$1,'Tillförd energi'!$B$1:$AQ$1,0),FALSE)</f>
        <v>0</v>
      </c>
      <c r="AF384">
        <f>VLOOKUP($B384,'Tillförd energi'!$B$1:$AI$700,MATCH(AF$1,'Tillförd energi'!$B$1:$AQ$1,0),FALSE)</f>
        <v>22.084800000000001</v>
      </c>
      <c r="AG384">
        <f>IFERROR(VLOOKUP(B384,Miljö!$B$1:$AC$550,MATCH("Köpt mängd produktionsspecifik fjärrvärme:",Miljö!$B$1:$AC$1,0),FALSE)/1,0)</f>
        <v>0</v>
      </c>
      <c r="AI384">
        <f t="shared" ref="AI384:AI447" si="115">SUM(C384:AF384)</f>
        <v>514.59632999999997</v>
      </c>
      <c r="AJ384">
        <f t="shared" ref="AJ384:AJ447" si="116">SUM(C384:AG384)</f>
        <v>514.59632999999997</v>
      </c>
      <c r="AK384">
        <f>IF(ISERROR(1/VLOOKUP($B384,Leveranser!$B$1:$S$500,MATCH("såld värme (gwh)",Leveranser!$B$1:$S$1,0),FALSE)),"",VLOOKUP($B384,Leveranser!$B$1:$S$500,MATCH("såld värme (gwh)",Leveranser!$B$1:$S$1,0),FALSE))</f>
        <v>477.26</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195">
        <f t="shared" ref="AN384:AN447" si="117">IFERROR(AK384/AJ384,"")</f>
        <v>0.92744540171905232</v>
      </c>
      <c r="AP384" t="str">
        <f>IFERROR(VLOOKUP($B384,Miljövärden!$B$2:$H$550,7,FALSE),"Nej, saknas")</f>
        <v>Ja</v>
      </c>
      <c r="AQ384" t="str">
        <f>IFERROR(VLOOKUP($B384,Miljövärden!$B$2:$H$550,6,FALSE),"Nej, saknas")</f>
        <v>Nej</v>
      </c>
      <c r="AU384">
        <f t="shared" ref="AU384:AU447" si="118">Z384+AA384+AF384</f>
        <v>22.084800000000001</v>
      </c>
      <c r="AV384">
        <f t="shared" ref="AV384:AV447" si="119">X384</f>
        <v>0</v>
      </c>
      <c r="AW384">
        <f t="shared" ref="AW384:AW447" si="120">M384+N384+O384+P384+Q384</f>
        <v>3.9885299999999999</v>
      </c>
      <c r="AX384">
        <f t="shared" ref="AX384:AX447" si="121">R384+S384+T384+U384</f>
        <v>239.8</v>
      </c>
      <c r="AZ384">
        <f t="shared" ref="AZ384:AZ447" si="122">L384+M384+N384+O384+P384+Q384+R384+S384+T384+U384+V384+W384+X384</f>
        <v>492.51152999999999</v>
      </c>
      <c r="BC384">
        <f t="shared" si="104"/>
        <v>0</v>
      </c>
      <c r="BD384">
        <f t="shared" si="105"/>
        <v>0</v>
      </c>
      <c r="BE384">
        <f t="shared" si="106"/>
        <v>270.02852999999999</v>
      </c>
      <c r="BF384">
        <f t="shared" si="107"/>
        <v>222.483</v>
      </c>
      <c r="BG384">
        <f t="shared" si="108"/>
        <v>22.084800000000001</v>
      </c>
      <c r="BH384">
        <f t="shared" si="109"/>
        <v>514.59632999999997</v>
      </c>
      <c r="BJ384" s="195">
        <f t="shared" si="110"/>
        <v>0</v>
      </c>
      <c r="BK384" s="195">
        <f t="shared" si="111"/>
        <v>0</v>
      </c>
      <c r="BL384" s="195">
        <f t="shared" si="112"/>
        <v>0.52473854603665748</v>
      </c>
      <c r="BM384" s="195">
        <f t="shared" si="113"/>
        <v>0.43234470793835628</v>
      </c>
      <c r="BN384" s="195">
        <f t="shared" si="114"/>
        <v>4.2916746024986234E-2</v>
      </c>
    </row>
    <row r="385" spans="1:66" x14ac:dyDescent="0.25">
      <c r="A385" s="2" t="s">
        <v>575</v>
      </c>
      <c r="B385" s="2" t="s">
        <v>578</v>
      </c>
      <c r="C385">
        <f>VLOOKUP($B385,'Tillförd energi'!$B$1:$AI$700,MATCH(C$1,'Tillförd energi'!$B$1:$AQ$1,0),FALSE)</f>
        <v>0</v>
      </c>
      <c r="D385">
        <f>VLOOKUP($B385,'Tillförd energi'!$B$1:$AI$700,MATCH(D$1,'Tillförd energi'!$B$1:$AQ$1,0),FALSE)</f>
        <v>0</v>
      </c>
      <c r="E385">
        <f>VLOOKUP($B385,'Tillförd energi'!$B$1:$AI$700,MATCH(E$1,'Tillförd energi'!$B$1:$AQ$1,0),FALSE)</f>
        <v>0</v>
      </c>
      <c r="F385">
        <f>VLOOKUP($B385,'Tillförd energi'!$B$1:$AI$700,MATCH(F$1,'Tillförd energi'!$B$1:$AQ$1,0),FALSE)</f>
        <v>0</v>
      </c>
      <c r="G385">
        <f>VLOOKUP($B385,'Tillförd energi'!$B$1:$AI$700,MATCH(G$1,'Tillförd energi'!$B$1:$AQ$1,0),FALSE)</f>
        <v>0</v>
      </c>
      <c r="H385">
        <f>VLOOKUP($B385,'Tillförd energi'!$B$1:$AI$700,MATCH(H$1,'Tillförd energi'!$B$1:$AQ$1,0),FALSE)</f>
        <v>0</v>
      </c>
      <c r="I385">
        <f>VLOOKUP($B385,'Tillförd energi'!$B$1:$AI$700,MATCH(I$1,'Tillförd energi'!$B$1:$AQ$1,0),FALSE)</f>
        <v>0</v>
      </c>
      <c r="J385">
        <f>VLOOKUP($B385,'Tillförd energi'!$B$1:$AI$700,MATCH(J$1,'Tillförd energi'!$B$1:$AQ$1,0),FALSE)</f>
        <v>6.67</v>
      </c>
      <c r="K385">
        <v>0</v>
      </c>
      <c r="L385">
        <f>VLOOKUP($B385,'Tillförd energi'!$B$1:$AI$700,MATCH(L$1,'Tillförd energi'!$B$1:$AQ$1,0),FALSE)</f>
        <v>0</v>
      </c>
      <c r="M385">
        <f>VLOOKUP($B385,'Tillförd energi'!$B$1:$AI$700,MATCH(M$1,'Tillförd energi'!$B$1:$AQ$1,0),FALSE)</f>
        <v>0</v>
      </c>
      <c r="N385">
        <f>VLOOKUP($B385,'Tillförd energi'!$B$1:$AI$700,MATCH(N$1,'Tillförd energi'!$B$1:$AQ$1,0),FALSE)</f>
        <v>0</v>
      </c>
      <c r="O385">
        <f>VLOOKUP($B385,'Tillförd energi'!$B$1:$AI$700,MATCH(O$1,'Tillförd energi'!$B$1:$AQ$1,0),FALSE)</f>
        <v>0</v>
      </c>
      <c r="P385">
        <f>VLOOKUP($B385,'Tillförd energi'!$B$1:$AI$700,MATCH(P$1,'Tillförd energi'!$B$1:$AQ$1,0),FALSE)</f>
        <v>40.380000000000003</v>
      </c>
      <c r="Q385">
        <f>VLOOKUP($B385,'Tillförd energi'!$B$1:$AI$700,MATCH(Q$1,'Tillförd energi'!$B$1:$AQ$1,0),FALSE)</f>
        <v>0</v>
      </c>
      <c r="R385">
        <f>VLOOKUP($B385,'Tillförd energi'!$B$1:$AI$700,MATCH(R$1,'Tillförd energi'!$B$1:$AQ$1,0),FALSE)</f>
        <v>2.11</v>
      </c>
      <c r="S385">
        <f>VLOOKUP($B385,'Tillförd energi'!$B$1:$AI$700,MATCH(S$1,'Tillförd energi'!$B$1:$AQ$1,0),FALSE)</f>
        <v>0</v>
      </c>
      <c r="T385">
        <f>VLOOKUP($B385,'Tillförd energi'!$B$1:$AI$700,MATCH(T$1,'Tillförd energi'!$B$1:$AQ$1,0),FALSE)</f>
        <v>0</v>
      </c>
      <c r="U385">
        <f>VLOOKUP($B385,'Tillförd energi'!$B$1:$AI$700,MATCH(U$1,'Tillförd energi'!$B$1:$AQ$1,0),FALSE)</f>
        <v>1.33</v>
      </c>
      <c r="V385">
        <f>VLOOKUP($B385,'Tillförd energi'!$B$1:$AI$700,MATCH(V$1,'Tillförd energi'!$B$1:$AQ$1,0),FALSE)</f>
        <v>0</v>
      </c>
      <c r="W385">
        <f>VLOOKUP($B385,'Tillförd energi'!$B$1:$AI$700,MATCH(W$1,'Tillförd energi'!$B$1:$AQ$1,0),FALSE)</f>
        <v>5.68</v>
      </c>
      <c r="X385">
        <f>VLOOKUP($B385,'Tillförd energi'!$B$1:$AI$700,MATCH(X$1,'Tillförd energi'!$B$1:$AQ$1,0),FALSE)</f>
        <v>0</v>
      </c>
      <c r="Y385">
        <f>VLOOKUP($B385,'Tillförd energi'!$B$1:$AI$700,MATCH(Y$1,'Tillförd energi'!$B$1:$AQ$1,0),FALSE)</f>
        <v>0</v>
      </c>
      <c r="Z385">
        <f>VLOOKUP($B385,'Tillförd energi'!$B$1:$AI$700,MATCH(Z$1,'Tillförd energi'!$B$1:$AQ$1,0),FALSE)</f>
        <v>0</v>
      </c>
      <c r="AA385">
        <f>VLOOKUP($B385,'Tillförd energi'!$B$1:$AI$700,MATCH(AA$1,'Tillförd energi'!$B$1:$AQ$1,0),FALSE)</f>
        <v>0</v>
      </c>
      <c r="AB385">
        <f>VLOOKUP($B385,'Tillförd energi'!$B$1:$AI$700,MATCH(AB$1,'Tillförd energi'!$B$1:$AQ$1,0),FALSE)</f>
        <v>0</v>
      </c>
      <c r="AC385">
        <f>VLOOKUP($B385,'Tillförd energi'!$B$1:$AI$700,MATCH(AC$1,'Tillförd energi'!$B$1:$AQ$1,0),FALSE)</f>
        <v>5.0999999999999996</v>
      </c>
      <c r="AD385">
        <f>VLOOKUP($B385,'Tillförd energi'!$B$1:$AI$700,MATCH(AD$1,'Tillförd energi'!$B$1:$AQ$1,0),FALSE)</f>
        <v>0</v>
      </c>
      <c r="AE385">
        <f>VLOOKUP($B385,'Tillförd energi'!$B$1:$AI$700,MATCH(AE$1,'Tillförd energi'!$B$1:$AQ$1,0),FALSE)</f>
        <v>0</v>
      </c>
      <c r="AF385">
        <f>VLOOKUP($B385,'Tillförd energi'!$B$1:$AI$700,MATCH(AF$1,'Tillförd energi'!$B$1:$AQ$1,0),FALSE)</f>
        <v>2.2799999999999998</v>
      </c>
      <c r="AG385">
        <f>IFERROR(VLOOKUP(B385,Miljö!$B$1:$AC$550,MATCH("Köpt mängd produktionsspecifik fjärrvärme:",Miljö!$B$1:$AC$1,0),FALSE)/1,0)</f>
        <v>0</v>
      </c>
      <c r="AI385">
        <f t="shared" si="115"/>
        <v>63.550000000000004</v>
      </c>
      <c r="AJ385">
        <f t="shared" si="116"/>
        <v>63.550000000000004</v>
      </c>
      <c r="AK385">
        <f>IF(ISERROR(1/VLOOKUP($B385,Leveranser!$B$1:$S$500,MATCH("såld värme (gwh)",Leveranser!$B$1:$S$1,0),FALSE)),"",VLOOKUP($B385,Leveranser!$B$1:$S$500,MATCH("såld värme (gwh)",Leveranser!$B$1:$S$1,0),FALSE))</f>
        <v>54.45</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195">
        <f t="shared" si="117"/>
        <v>0.85680566483084186</v>
      </c>
      <c r="AP385" t="str">
        <f>IFERROR(VLOOKUP($B385,Miljövärden!$B$2:$H$550,7,FALSE),"Nej, saknas")</f>
        <v>Ja</v>
      </c>
      <c r="AQ385" t="str">
        <f>IFERROR(VLOOKUP($B385,Miljövärden!$B$2:$H$550,6,FALSE),"Nej, saknas")</f>
        <v>Nej</v>
      </c>
      <c r="AU385">
        <f t="shared" si="118"/>
        <v>2.2799999999999998</v>
      </c>
      <c r="AV385">
        <f t="shared" si="119"/>
        <v>0</v>
      </c>
      <c r="AW385">
        <f t="shared" si="120"/>
        <v>40.380000000000003</v>
      </c>
      <c r="AX385">
        <f t="shared" si="121"/>
        <v>3.44</v>
      </c>
      <c r="AZ385">
        <f t="shared" si="122"/>
        <v>49.5</v>
      </c>
      <c r="BC385">
        <f t="shared" si="104"/>
        <v>0</v>
      </c>
      <c r="BD385">
        <f t="shared" si="105"/>
        <v>0</v>
      </c>
      <c r="BE385">
        <f t="shared" si="106"/>
        <v>49.5</v>
      </c>
      <c r="BF385">
        <f t="shared" si="107"/>
        <v>11.77</v>
      </c>
      <c r="BG385">
        <f t="shared" si="108"/>
        <v>2.2799999999999998</v>
      </c>
      <c r="BH385">
        <f t="shared" si="109"/>
        <v>63.55</v>
      </c>
      <c r="BJ385" s="195">
        <f t="shared" si="110"/>
        <v>0</v>
      </c>
      <c r="BK385" s="195">
        <f t="shared" si="111"/>
        <v>0</v>
      </c>
      <c r="BL385" s="195">
        <f t="shared" si="112"/>
        <v>0.77891424075531079</v>
      </c>
      <c r="BM385" s="195">
        <f t="shared" si="113"/>
        <v>0.18520849724626279</v>
      </c>
      <c r="BN385" s="195">
        <f t="shared" si="114"/>
        <v>3.5877261998426432E-2</v>
      </c>
    </row>
    <row r="386" spans="1:66" x14ac:dyDescent="0.25">
      <c r="A386" s="2" t="s">
        <v>575</v>
      </c>
      <c r="B386" s="2" t="s">
        <v>579</v>
      </c>
      <c r="C386">
        <f>VLOOKUP($B386,'Tillförd energi'!$B$1:$AI$700,MATCH(C$1,'Tillförd energi'!$B$1:$AQ$1,0),FALSE)</f>
        <v>0</v>
      </c>
      <c r="D386">
        <f>VLOOKUP($B386,'Tillförd energi'!$B$1:$AI$700,MATCH(D$1,'Tillförd energi'!$B$1:$AQ$1,0),FALSE)</f>
        <v>0</v>
      </c>
      <c r="E386">
        <f>VLOOKUP($B386,'Tillförd energi'!$B$1:$AI$700,MATCH(E$1,'Tillförd energi'!$B$1:$AQ$1,0),FALSE)</f>
        <v>0</v>
      </c>
      <c r="F386">
        <f>VLOOKUP($B386,'Tillförd energi'!$B$1:$AI$700,MATCH(F$1,'Tillförd energi'!$B$1:$AQ$1,0),FALSE)</f>
        <v>0</v>
      </c>
      <c r="G386">
        <f>VLOOKUP($B386,'Tillförd energi'!$B$1:$AI$700,MATCH(G$1,'Tillförd energi'!$B$1:$AQ$1,0),FALSE)</f>
        <v>0</v>
      </c>
      <c r="H386">
        <f>VLOOKUP($B386,'Tillförd energi'!$B$1:$AI$700,MATCH(H$1,'Tillförd energi'!$B$1:$AQ$1,0),FALSE)</f>
        <v>0</v>
      </c>
      <c r="I386">
        <f>VLOOKUP($B386,'Tillförd energi'!$B$1:$AI$700,MATCH(I$1,'Tillförd energi'!$B$1:$AQ$1,0),FALSE)</f>
        <v>0</v>
      </c>
      <c r="J386">
        <f>VLOOKUP($B386,'Tillförd energi'!$B$1:$AI$700,MATCH(J$1,'Tillförd energi'!$B$1:$AQ$1,0),FALSE)</f>
        <v>0</v>
      </c>
      <c r="K386">
        <v>0</v>
      </c>
      <c r="L386">
        <f>VLOOKUP($B386,'Tillförd energi'!$B$1:$AI$700,MATCH(L$1,'Tillförd energi'!$B$1:$AQ$1,0),FALSE)</f>
        <v>0</v>
      </c>
      <c r="M386">
        <f>VLOOKUP($B386,'Tillförd energi'!$B$1:$AI$700,MATCH(M$1,'Tillförd energi'!$B$1:$AQ$1,0),FALSE)</f>
        <v>0</v>
      </c>
      <c r="N386">
        <f>VLOOKUP($B386,'Tillförd energi'!$B$1:$AI$700,MATCH(N$1,'Tillförd energi'!$B$1:$AQ$1,0),FALSE)</f>
        <v>0</v>
      </c>
      <c r="O386">
        <f>VLOOKUP($B386,'Tillförd energi'!$B$1:$AI$700,MATCH(O$1,'Tillförd energi'!$B$1:$AQ$1,0),FALSE)</f>
        <v>0</v>
      </c>
      <c r="P386">
        <f>VLOOKUP($B386,'Tillförd energi'!$B$1:$AI$700,MATCH(P$1,'Tillförd energi'!$B$1:$AQ$1,0),FALSE)</f>
        <v>0</v>
      </c>
      <c r="Q386">
        <f>VLOOKUP($B386,'Tillförd energi'!$B$1:$AI$700,MATCH(Q$1,'Tillförd energi'!$B$1:$AQ$1,0),FALSE)</f>
        <v>0</v>
      </c>
      <c r="R386">
        <f>VLOOKUP($B386,'Tillförd energi'!$B$1:$AI$700,MATCH(R$1,'Tillförd energi'!$B$1:$AQ$1,0),FALSE)</f>
        <v>0</v>
      </c>
      <c r="S386">
        <f>VLOOKUP($B386,'Tillförd energi'!$B$1:$AI$700,MATCH(S$1,'Tillförd energi'!$B$1:$AQ$1,0),FALSE)</f>
        <v>0</v>
      </c>
      <c r="T386">
        <f>VLOOKUP($B386,'Tillförd energi'!$B$1:$AI$700,MATCH(T$1,'Tillförd energi'!$B$1:$AQ$1,0),FALSE)</f>
        <v>0</v>
      </c>
      <c r="U386">
        <f>VLOOKUP($B386,'Tillförd energi'!$B$1:$AI$700,MATCH(U$1,'Tillförd energi'!$B$1:$AQ$1,0),FALSE)</f>
        <v>0</v>
      </c>
      <c r="V386">
        <f>VLOOKUP($B386,'Tillförd energi'!$B$1:$AI$700,MATCH(V$1,'Tillförd energi'!$B$1:$AQ$1,0),FALSE)</f>
        <v>0</v>
      </c>
      <c r="W386">
        <f>VLOOKUP($B386,'Tillförd energi'!$B$1:$AI$700,MATCH(W$1,'Tillförd energi'!$B$1:$AQ$1,0),FALSE)</f>
        <v>0</v>
      </c>
      <c r="X386">
        <f>VLOOKUP($B386,'Tillförd energi'!$B$1:$AI$700,MATCH(X$1,'Tillförd energi'!$B$1:$AQ$1,0),FALSE)</f>
        <v>0</v>
      </c>
      <c r="Y386">
        <f>VLOOKUP($B386,'Tillförd energi'!$B$1:$AI$700,MATCH(Y$1,'Tillförd energi'!$B$1:$AQ$1,0),FALSE)</f>
        <v>0</v>
      </c>
      <c r="Z386">
        <f>VLOOKUP($B386,'Tillförd energi'!$B$1:$AI$700,MATCH(Z$1,'Tillförd energi'!$B$1:$AQ$1,0),FALSE)</f>
        <v>0</v>
      </c>
      <c r="AA386">
        <f>VLOOKUP($B386,'Tillförd energi'!$B$1:$AI$700,MATCH(AA$1,'Tillförd energi'!$B$1:$AQ$1,0),FALSE)</f>
        <v>0</v>
      </c>
      <c r="AB386">
        <f>VLOOKUP($B386,'Tillförd energi'!$B$1:$AI$700,MATCH(AB$1,'Tillförd energi'!$B$1:$AQ$1,0),FALSE)</f>
        <v>0</v>
      </c>
      <c r="AC386">
        <f>VLOOKUP($B386,'Tillförd energi'!$B$1:$AI$700,MATCH(AC$1,'Tillförd energi'!$B$1:$AQ$1,0),FALSE)</f>
        <v>0</v>
      </c>
      <c r="AD386">
        <f>VLOOKUP($B386,'Tillförd energi'!$B$1:$AI$700,MATCH(AD$1,'Tillförd energi'!$B$1:$AQ$1,0),FALSE)</f>
        <v>0</v>
      </c>
      <c r="AE386">
        <f>VLOOKUP($B386,'Tillförd energi'!$B$1:$AI$700,MATCH(AE$1,'Tillförd energi'!$B$1:$AQ$1,0),FALSE)</f>
        <v>0</v>
      </c>
      <c r="AF386">
        <f>VLOOKUP($B386,'Tillförd energi'!$B$1:$AI$700,MATCH(AF$1,'Tillförd energi'!$B$1:$AQ$1,0),FALSE)</f>
        <v>0</v>
      </c>
      <c r="AG386">
        <f>IFERROR(VLOOKUP(B386,Miljö!$B$1:$AC$550,MATCH("Köpt mängd produktionsspecifik fjärrvärme:",Miljö!$B$1:$AC$1,0),FALSE)/1,0)</f>
        <v>0</v>
      </c>
      <c r="AI386">
        <f t="shared" si="115"/>
        <v>0</v>
      </c>
      <c r="AJ386">
        <f t="shared" si="116"/>
        <v>0</v>
      </c>
      <c r="AK386">
        <f>IF(ISERROR(1/VLOOKUP($B386,Leveranser!$B$1:$S$500,MATCH("såld värme (gwh)",Leveranser!$B$1:$S$1,0),FALSE)),"",VLOOKUP($B386,Leveranser!$B$1:$S$500,MATCH("såld värme (gwh)",Leveranser!$B$1:$S$1,0),FALSE))</f>
        <v>57.8</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195" t="str">
        <f t="shared" si="117"/>
        <v/>
      </c>
      <c r="AP386" t="str">
        <f>IFERROR(VLOOKUP($B386,Miljövärden!$B$2:$H$550,7,FALSE),"Nej, saknas")</f>
        <v>Nej</v>
      </c>
      <c r="AQ386" t="str">
        <f>IFERROR(VLOOKUP($B386,Miljövärden!$B$2:$H$550,6,FALSE),"Nej, saknas")</f>
        <v>Nej</v>
      </c>
      <c r="AU386">
        <f t="shared" si="118"/>
        <v>0</v>
      </c>
      <c r="AV386">
        <f t="shared" si="119"/>
        <v>0</v>
      </c>
      <c r="AW386">
        <f t="shared" si="120"/>
        <v>0</v>
      </c>
      <c r="AX386">
        <f t="shared" si="121"/>
        <v>0</v>
      </c>
      <c r="AZ386">
        <f t="shared" si="122"/>
        <v>0</v>
      </c>
      <c r="BC386">
        <f t="shared" si="104"/>
        <v>0</v>
      </c>
      <c r="BD386">
        <f t="shared" si="105"/>
        <v>0</v>
      </c>
      <c r="BE386">
        <f t="shared" si="106"/>
        <v>0</v>
      </c>
      <c r="BF386">
        <f t="shared" si="107"/>
        <v>0</v>
      </c>
      <c r="BG386">
        <f t="shared" si="108"/>
        <v>0</v>
      </c>
      <c r="BH386">
        <f t="shared" si="109"/>
        <v>0</v>
      </c>
      <c r="BJ386" s="195" t="e">
        <f t="shared" si="110"/>
        <v>#DIV/0!</v>
      </c>
      <c r="BK386" s="195" t="e">
        <f t="shared" si="111"/>
        <v>#DIV/0!</v>
      </c>
      <c r="BL386" s="195" t="e">
        <f t="shared" si="112"/>
        <v>#DIV/0!</v>
      </c>
      <c r="BM386" s="195" t="e">
        <f t="shared" si="113"/>
        <v>#DIV/0!</v>
      </c>
      <c r="BN386" s="195" t="e">
        <f t="shared" si="114"/>
        <v>#DIV/0!</v>
      </c>
    </row>
    <row r="387" spans="1:66" x14ac:dyDescent="0.25">
      <c r="A387" s="2" t="s">
        <v>575</v>
      </c>
      <c r="B387" s="2" t="s">
        <v>580</v>
      </c>
      <c r="C387">
        <f>VLOOKUP($B387,'Tillförd energi'!$B$1:$AI$700,MATCH(C$1,'Tillförd energi'!$B$1:$AQ$1,0),FALSE)</f>
        <v>0</v>
      </c>
      <c r="D387">
        <f>VLOOKUP($B387,'Tillförd energi'!$B$1:$AI$700,MATCH(D$1,'Tillförd energi'!$B$1:$AQ$1,0),FALSE)</f>
        <v>0.6</v>
      </c>
      <c r="E387">
        <f>VLOOKUP($B387,'Tillförd energi'!$B$1:$AI$700,MATCH(E$1,'Tillförd energi'!$B$1:$AQ$1,0),FALSE)</f>
        <v>0</v>
      </c>
      <c r="F387">
        <f>VLOOKUP($B387,'Tillförd energi'!$B$1:$AI$700,MATCH(F$1,'Tillförd energi'!$B$1:$AQ$1,0),FALSE)</f>
        <v>0</v>
      </c>
      <c r="G387">
        <f>VLOOKUP($B387,'Tillförd energi'!$B$1:$AI$700,MATCH(G$1,'Tillförd energi'!$B$1:$AQ$1,0),FALSE)</f>
        <v>0</v>
      </c>
      <c r="H387">
        <f>VLOOKUP($B387,'Tillförd energi'!$B$1:$AI$700,MATCH(H$1,'Tillförd energi'!$B$1:$AQ$1,0),FALSE)</f>
        <v>0</v>
      </c>
      <c r="I387">
        <f>VLOOKUP($B387,'Tillförd energi'!$B$1:$AI$700,MATCH(I$1,'Tillförd energi'!$B$1:$AQ$1,0),FALSE)</f>
        <v>0</v>
      </c>
      <c r="J387">
        <f>VLOOKUP($B387,'Tillförd energi'!$B$1:$AI$700,MATCH(J$1,'Tillförd energi'!$B$1:$AQ$1,0),FALSE)</f>
        <v>0</v>
      </c>
      <c r="K387">
        <v>0</v>
      </c>
      <c r="L387">
        <f>VLOOKUP($B387,'Tillförd energi'!$B$1:$AI$700,MATCH(L$1,'Tillförd energi'!$B$1:$AQ$1,0),FALSE)</f>
        <v>0</v>
      </c>
      <c r="M387">
        <f>VLOOKUP($B387,'Tillförd energi'!$B$1:$AI$700,MATCH(M$1,'Tillförd energi'!$B$1:$AQ$1,0),FALSE)</f>
        <v>9.9</v>
      </c>
      <c r="N387">
        <f>VLOOKUP($B387,'Tillförd energi'!$B$1:$AI$700,MATCH(N$1,'Tillförd energi'!$B$1:$AQ$1,0),FALSE)</f>
        <v>46.3</v>
      </c>
      <c r="O387">
        <f>VLOOKUP($B387,'Tillförd energi'!$B$1:$AI$700,MATCH(O$1,'Tillförd energi'!$B$1:$AQ$1,0),FALSE)</f>
        <v>0</v>
      </c>
      <c r="P387">
        <f>VLOOKUP($B387,'Tillförd energi'!$B$1:$AI$700,MATCH(P$1,'Tillförd energi'!$B$1:$AQ$1,0),FALSE)</f>
        <v>11.6</v>
      </c>
      <c r="Q387">
        <f>VLOOKUP($B387,'Tillförd energi'!$B$1:$AI$700,MATCH(Q$1,'Tillförd energi'!$B$1:$AQ$1,0),FALSE)</f>
        <v>0</v>
      </c>
      <c r="R387">
        <f>VLOOKUP($B387,'Tillförd energi'!$B$1:$AI$700,MATCH(R$1,'Tillförd energi'!$B$1:$AQ$1,0),FALSE)</f>
        <v>0</v>
      </c>
      <c r="S387">
        <f>VLOOKUP($B387,'Tillförd energi'!$B$1:$AI$700,MATCH(S$1,'Tillförd energi'!$B$1:$AQ$1,0),FALSE)</f>
        <v>0</v>
      </c>
      <c r="T387">
        <f>VLOOKUP($B387,'Tillförd energi'!$B$1:$AI$700,MATCH(T$1,'Tillförd energi'!$B$1:$AQ$1,0),FALSE)</f>
        <v>0</v>
      </c>
      <c r="U387">
        <f>VLOOKUP($B387,'Tillförd energi'!$B$1:$AI$700,MATCH(U$1,'Tillförd energi'!$B$1:$AQ$1,0),FALSE)</f>
        <v>0</v>
      </c>
      <c r="V387">
        <f>VLOOKUP($B387,'Tillförd energi'!$B$1:$AI$700,MATCH(V$1,'Tillförd energi'!$B$1:$AQ$1,0),FALSE)</f>
        <v>0</v>
      </c>
      <c r="W387">
        <f>VLOOKUP($B387,'Tillförd energi'!$B$1:$AI$700,MATCH(W$1,'Tillförd energi'!$B$1:$AQ$1,0),FALSE)</f>
        <v>0</v>
      </c>
      <c r="X387">
        <f>VLOOKUP($B387,'Tillförd energi'!$B$1:$AI$700,MATCH(X$1,'Tillförd energi'!$B$1:$AQ$1,0),FALSE)</f>
        <v>0</v>
      </c>
      <c r="Y387">
        <f>VLOOKUP($B387,'Tillförd energi'!$B$1:$AI$700,MATCH(Y$1,'Tillförd energi'!$B$1:$AQ$1,0),FALSE)</f>
        <v>0</v>
      </c>
      <c r="Z387">
        <f>VLOOKUP($B387,'Tillförd energi'!$B$1:$AI$700,MATCH(Z$1,'Tillförd energi'!$B$1:$AQ$1,0),FALSE)</f>
        <v>0</v>
      </c>
      <c r="AA387">
        <f>VLOOKUP($B387,'Tillförd energi'!$B$1:$AI$700,MATCH(AA$1,'Tillförd energi'!$B$1:$AQ$1,0),FALSE)</f>
        <v>0</v>
      </c>
      <c r="AB387">
        <f>VLOOKUP($B387,'Tillförd energi'!$B$1:$AI$700,MATCH(AB$1,'Tillförd energi'!$B$1:$AQ$1,0),FALSE)</f>
        <v>0</v>
      </c>
      <c r="AC387">
        <f>VLOOKUP($B387,'Tillförd energi'!$B$1:$AI$700,MATCH(AC$1,'Tillförd energi'!$B$1:$AQ$1,0),FALSE)</f>
        <v>0</v>
      </c>
      <c r="AD387">
        <f>VLOOKUP($B387,'Tillförd energi'!$B$1:$AI$700,MATCH(AD$1,'Tillförd energi'!$B$1:$AQ$1,0),FALSE)</f>
        <v>0</v>
      </c>
      <c r="AE387">
        <f>VLOOKUP($B387,'Tillförd energi'!$B$1:$AI$700,MATCH(AE$1,'Tillförd energi'!$B$1:$AQ$1,0),FALSE)</f>
        <v>0</v>
      </c>
      <c r="AF387">
        <f>VLOOKUP($B387,'Tillförd energi'!$B$1:$AI$700,MATCH(AF$1,'Tillförd energi'!$B$1:$AQ$1,0),FALSE)</f>
        <v>2</v>
      </c>
      <c r="AG387">
        <f>IFERROR(VLOOKUP(B387,Miljö!$B$1:$AC$550,MATCH("Köpt mängd produktionsspecifik fjärrvärme:",Miljö!$B$1:$AC$1,0),FALSE)/1,0)</f>
        <v>0</v>
      </c>
      <c r="AI387">
        <f t="shared" si="115"/>
        <v>70.399999999999991</v>
      </c>
      <c r="AJ387">
        <f t="shared" si="116"/>
        <v>70.399999999999991</v>
      </c>
      <c r="AK387">
        <f>IF(ISERROR(1/VLOOKUP($B387,Leveranser!$B$1:$S$500,MATCH("såld värme (gwh)",Leveranser!$B$1:$S$1,0),FALSE)),"",VLOOKUP($B387,Leveranser!$B$1:$S$500,MATCH("såld värme (gwh)",Leveranser!$B$1:$S$1,0),FALSE))</f>
        <v>48.26</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195">
        <f t="shared" si="117"/>
        <v>0.68551136363636367</v>
      </c>
      <c r="AP387" t="str">
        <f>IFERROR(VLOOKUP($B387,Miljövärden!$B$2:$H$550,7,FALSE),"Nej, saknas")</f>
        <v>Ja</v>
      </c>
      <c r="AQ387" t="str">
        <f>IFERROR(VLOOKUP($B387,Miljövärden!$B$2:$H$550,6,FALSE),"Nej, saknas")</f>
        <v>Nej</v>
      </c>
      <c r="AU387">
        <f t="shared" si="118"/>
        <v>2</v>
      </c>
      <c r="AV387">
        <f t="shared" si="119"/>
        <v>0</v>
      </c>
      <c r="AW387">
        <f t="shared" si="120"/>
        <v>67.8</v>
      </c>
      <c r="AX387">
        <f t="shared" si="121"/>
        <v>0</v>
      </c>
      <c r="AZ387">
        <f t="shared" si="122"/>
        <v>67.8</v>
      </c>
      <c r="BC387">
        <f t="shared" ref="BC387:BC450" si="123">C387+D387+E387+F387+G387+H387+AE387</f>
        <v>0.6</v>
      </c>
      <c r="BD387">
        <f t="shared" ref="BD387:BD450" si="124">Y387</f>
        <v>0</v>
      </c>
      <c r="BE387">
        <f t="shared" ref="BE387:BE450" si="125">M387+N387+O387+P387+Q387+R387+S387+T387+U387+V387+W387+X387</f>
        <v>67.8</v>
      </c>
      <c r="BF387">
        <f t="shared" ref="BF387:BF450" si="126">I387+J387+K387+L387+AB387+AC387+AD387</f>
        <v>0</v>
      </c>
      <c r="BG387">
        <f t="shared" ref="BG387:BG450" si="127">Z387+AA387+AF387+AG387</f>
        <v>2</v>
      </c>
      <c r="BH387">
        <f t="shared" ref="BH387:BH450" si="128">SUM(BC387:BG387)</f>
        <v>70.399999999999991</v>
      </c>
      <c r="BJ387" s="195">
        <f t="shared" ref="BJ387:BJ450" si="129">BC387/$BH387</f>
        <v>8.5227272727272738E-3</v>
      </c>
      <c r="BK387" s="195">
        <f t="shared" ref="BK387:BK450" si="130">BD387/$BH387</f>
        <v>0</v>
      </c>
      <c r="BL387" s="195">
        <f t="shared" ref="BL387:BL450" si="131">BE387/$BH387</f>
        <v>0.96306818181818188</v>
      </c>
      <c r="BM387" s="195">
        <f t="shared" ref="BM387:BM450" si="132">BF387/$BH387</f>
        <v>0</v>
      </c>
      <c r="BN387" s="195">
        <f t="shared" ref="BN387:BN450" si="133">BG387/$BH387</f>
        <v>2.8409090909090912E-2</v>
      </c>
    </row>
    <row r="388" spans="1:66" x14ac:dyDescent="0.25">
      <c r="A388" s="2" t="s">
        <v>575</v>
      </c>
      <c r="B388" s="2" t="s">
        <v>581</v>
      </c>
      <c r="C388">
        <f>VLOOKUP($B388,'Tillförd energi'!$B$1:$AI$700,MATCH(C$1,'Tillförd energi'!$B$1:$AQ$1,0),FALSE)</f>
        <v>0</v>
      </c>
      <c r="D388">
        <f>VLOOKUP($B388,'Tillförd energi'!$B$1:$AI$700,MATCH(D$1,'Tillförd energi'!$B$1:$AQ$1,0),FALSE)</f>
        <v>2.35</v>
      </c>
      <c r="E388">
        <f>VLOOKUP($B388,'Tillförd energi'!$B$1:$AI$700,MATCH(E$1,'Tillförd energi'!$B$1:$AQ$1,0),FALSE)</f>
        <v>0</v>
      </c>
      <c r="F388">
        <f>VLOOKUP($B388,'Tillförd energi'!$B$1:$AI$700,MATCH(F$1,'Tillförd energi'!$B$1:$AQ$1,0),FALSE)</f>
        <v>3.202</v>
      </c>
      <c r="G388">
        <f>VLOOKUP($B388,'Tillförd energi'!$B$1:$AI$700,MATCH(G$1,'Tillförd energi'!$B$1:$AQ$1,0),FALSE)</f>
        <v>0</v>
      </c>
      <c r="H388">
        <f>VLOOKUP($B388,'Tillförd energi'!$B$1:$AI$700,MATCH(H$1,'Tillförd energi'!$B$1:$AQ$1,0),FALSE)</f>
        <v>0</v>
      </c>
      <c r="I388">
        <f>VLOOKUP($B388,'Tillförd energi'!$B$1:$AI$700,MATCH(I$1,'Tillförd energi'!$B$1:$AQ$1,0),FALSE)</f>
        <v>0</v>
      </c>
      <c r="J388">
        <f>VLOOKUP($B388,'Tillförd energi'!$B$1:$AI$700,MATCH(J$1,'Tillförd energi'!$B$1:$AQ$1,0),FALSE)</f>
        <v>0</v>
      </c>
      <c r="K388">
        <v>0</v>
      </c>
      <c r="L388">
        <f>VLOOKUP($B388,'Tillförd energi'!$B$1:$AI$700,MATCH(L$1,'Tillförd energi'!$B$1:$AQ$1,0),FALSE)</f>
        <v>0</v>
      </c>
      <c r="M388">
        <f>VLOOKUP($B388,'Tillförd energi'!$B$1:$AI$700,MATCH(M$1,'Tillförd energi'!$B$1:$AQ$1,0),FALSE)</f>
        <v>39.139400000000002</v>
      </c>
      <c r="N388">
        <f>VLOOKUP($B388,'Tillförd energi'!$B$1:$AI$700,MATCH(N$1,'Tillförd energi'!$B$1:$AQ$1,0),FALSE)</f>
        <v>73.391900000000007</v>
      </c>
      <c r="O388">
        <f>VLOOKUP($B388,'Tillförd energi'!$B$1:$AI$700,MATCH(O$1,'Tillförd energi'!$B$1:$AQ$1,0),FALSE)</f>
        <v>20.6037</v>
      </c>
      <c r="P388">
        <f>VLOOKUP($B388,'Tillförd energi'!$B$1:$AI$700,MATCH(P$1,'Tillförd energi'!$B$1:$AQ$1,0),FALSE)</f>
        <v>11.2067</v>
      </c>
      <c r="Q388">
        <f>VLOOKUP($B388,'Tillförd energi'!$B$1:$AI$700,MATCH(Q$1,'Tillförd energi'!$B$1:$AQ$1,0),FALSE)</f>
        <v>0</v>
      </c>
      <c r="R388">
        <f>VLOOKUP($B388,'Tillförd energi'!$B$1:$AI$700,MATCH(R$1,'Tillförd energi'!$B$1:$AQ$1,0),FALSE)</f>
        <v>0</v>
      </c>
      <c r="S388">
        <f>VLOOKUP($B388,'Tillförd energi'!$B$1:$AI$700,MATCH(S$1,'Tillförd energi'!$B$1:$AQ$1,0),FALSE)</f>
        <v>0</v>
      </c>
      <c r="T388">
        <f>VLOOKUP($B388,'Tillförd energi'!$B$1:$AI$700,MATCH(T$1,'Tillförd energi'!$B$1:$AQ$1,0),FALSE)</f>
        <v>0</v>
      </c>
      <c r="U388">
        <f>VLOOKUP($B388,'Tillförd energi'!$B$1:$AI$700,MATCH(U$1,'Tillförd energi'!$B$1:$AQ$1,0),FALSE)</f>
        <v>0</v>
      </c>
      <c r="V388">
        <f>VLOOKUP($B388,'Tillförd energi'!$B$1:$AI$700,MATCH(V$1,'Tillförd energi'!$B$1:$AQ$1,0),FALSE)</f>
        <v>0</v>
      </c>
      <c r="W388">
        <f>VLOOKUP($B388,'Tillförd energi'!$B$1:$AI$700,MATCH(W$1,'Tillförd energi'!$B$1:$AQ$1,0),FALSE)</f>
        <v>0</v>
      </c>
      <c r="X388">
        <f>VLOOKUP($B388,'Tillförd energi'!$B$1:$AI$700,MATCH(X$1,'Tillförd energi'!$B$1:$AQ$1,0),FALSE)</f>
        <v>0</v>
      </c>
      <c r="Y388">
        <f>VLOOKUP($B388,'Tillförd energi'!$B$1:$AI$700,MATCH(Y$1,'Tillförd energi'!$B$1:$AQ$1,0),FALSE)</f>
        <v>0</v>
      </c>
      <c r="Z388">
        <f>VLOOKUP($B388,'Tillförd energi'!$B$1:$AI$700,MATCH(Z$1,'Tillförd energi'!$B$1:$AQ$1,0),FALSE)</f>
        <v>0</v>
      </c>
      <c r="AA388">
        <f>VLOOKUP($B388,'Tillförd energi'!$B$1:$AI$700,MATCH(AA$1,'Tillförd energi'!$B$1:$AQ$1,0),FALSE)</f>
        <v>0</v>
      </c>
      <c r="AB388">
        <f>VLOOKUP($B388,'Tillförd energi'!$B$1:$AI$700,MATCH(AB$1,'Tillförd energi'!$B$1:$AQ$1,0),FALSE)</f>
        <v>0</v>
      </c>
      <c r="AC388">
        <f>VLOOKUP($B388,'Tillförd energi'!$B$1:$AI$700,MATCH(AC$1,'Tillförd energi'!$B$1:$AQ$1,0),FALSE)</f>
        <v>34.31</v>
      </c>
      <c r="AD388">
        <f>VLOOKUP($B388,'Tillförd energi'!$B$1:$AI$700,MATCH(AD$1,'Tillförd energi'!$B$1:$AQ$1,0),FALSE)</f>
        <v>0</v>
      </c>
      <c r="AE388">
        <f>VLOOKUP($B388,'Tillförd energi'!$B$1:$AI$700,MATCH(AE$1,'Tillförd energi'!$B$1:$AQ$1,0),FALSE)</f>
        <v>0</v>
      </c>
      <c r="AF388">
        <f>VLOOKUP($B388,'Tillförd energi'!$B$1:$AI$700,MATCH(AF$1,'Tillförd energi'!$B$1:$AQ$1,0),FALSE)</f>
        <v>6.8937299999999997</v>
      </c>
      <c r="AG388">
        <f>IFERROR(VLOOKUP(B388,Miljö!$B$1:$AC$550,MATCH("Köpt mängd produktionsspecifik fjärrvärme:",Miljö!$B$1:$AC$1,0),FALSE)/1,0)</f>
        <v>0</v>
      </c>
      <c r="AI388">
        <f t="shared" si="115"/>
        <v>191.09743000000003</v>
      </c>
      <c r="AJ388">
        <f t="shared" si="116"/>
        <v>191.09743000000003</v>
      </c>
      <c r="AK388">
        <f>IF(ISERROR(1/VLOOKUP($B388,Leveranser!$B$1:$S$500,MATCH("såld värme (gwh)",Leveranser!$B$1:$S$1,0),FALSE)),"",VLOOKUP($B388,Leveranser!$B$1:$S$500,MATCH("såld värme (gwh)",Leveranser!$B$1:$S$1,0),FALSE))</f>
        <v>154.97</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195">
        <f t="shared" si="117"/>
        <v>0.81094758835846181</v>
      </c>
      <c r="AP388" t="str">
        <f>IFERROR(VLOOKUP($B388,Miljövärden!$B$2:$H$550,7,FALSE),"Nej, saknas")</f>
        <v>Ja</v>
      </c>
      <c r="AQ388" t="str">
        <f>IFERROR(VLOOKUP($B388,Miljövärden!$B$2:$H$550,6,FALSE),"Nej, saknas")</f>
        <v>Nej</v>
      </c>
      <c r="AU388">
        <f t="shared" si="118"/>
        <v>6.8937299999999997</v>
      </c>
      <c r="AV388">
        <f t="shared" si="119"/>
        <v>0</v>
      </c>
      <c r="AW388">
        <f t="shared" si="120"/>
        <v>144.34170000000003</v>
      </c>
      <c r="AX388">
        <f t="shared" si="121"/>
        <v>0</v>
      </c>
      <c r="AZ388">
        <f t="shared" si="122"/>
        <v>144.34170000000003</v>
      </c>
      <c r="BC388">
        <f t="shared" si="123"/>
        <v>5.5519999999999996</v>
      </c>
      <c r="BD388">
        <f t="shared" si="124"/>
        <v>0</v>
      </c>
      <c r="BE388">
        <f t="shared" si="125"/>
        <v>144.34170000000003</v>
      </c>
      <c r="BF388">
        <f t="shared" si="126"/>
        <v>34.31</v>
      </c>
      <c r="BG388">
        <f t="shared" si="127"/>
        <v>6.8937299999999997</v>
      </c>
      <c r="BH388">
        <f t="shared" si="128"/>
        <v>191.09743000000003</v>
      </c>
      <c r="BJ388" s="195">
        <f t="shared" si="129"/>
        <v>2.9053242631258823E-2</v>
      </c>
      <c r="BK388" s="195">
        <f t="shared" si="130"/>
        <v>0</v>
      </c>
      <c r="BL388" s="195">
        <f t="shared" si="131"/>
        <v>0.75533040920539851</v>
      </c>
      <c r="BM388" s="195">
        <f t="shared" si="132"/>
        <v>0.17954192267263874</v>
      </c>
      <c r="BN388" s="195">
        <f t="shared" si="133"/>
        <v>3.6074425490703874E-2</v>
      </c>
    </row>
    <row r="389" spans="1:66" x14ac:dyDescent="0.25">
      <c r="A389" s="2" t="s">
        <v>575</v>
      </c>
      <c r="B389" s="2" t="s">
        <v>582</v>
      </c>
      <c r="C389">
        <f>VLOOKUP($B389,'Tillförd energi'!$B$1:$AI$700,MATCH(C$1,'Tillförd energi'!$B$1:$AQ$1,0),FALSE)</f>
        <v>0</v>
      </c>
      <c r="D389">
        <f>VLOOKUP($B389,'Tillförd energi'!$B$1:$AI$700,MATCH(D$1,'Tillförd energi'!$B$1:$AQ$1,0),FALSE)</f>
        <v>0.45700000000000002</v>
      </c>
      <c r="E389">
        <f>VLOOKUP($B389,'Tillförd energi'!$B$1:$AI$700,MATCH(E$1,'Tillförd energi'!$B$1:$AQ$1,0),FALSE)</f>
        <v>4.8588800000000001</v>
      </c>
      <c r="F389">
        <f>VLOOKUP($B389,'Tillförd energi'!$B$1:$AI$700,MATCH(F$1,'Tillförd energi'!$B$1:$AQ$1,0),FALSE)</f>
        <v>0</v>
      </c>
      <c r="G389">
        <f>VLOOKUP($B389,'Tillförd energi'!$B$1:$AI$700,MATCH(G$1,'Tillförd energi'!$B$1:$AQ$1,0),FALSE)</f>
        <v>0</v>
      </c>
      <c r="H389">
        <f>VLOOKUP($B389,'Tillförd energi'!$B$1:$AI$700,MATCH(H$1,'Tillförd energi'!$B$1:$AQ$1,0),FALSE)</f>
        <v>0</v>
      </c>
      <c r="I389">
        <f>VLOOKUP($B389,'Tillförd energi'!$B$1:$AI$700,MATCH(I$1,'Tillförd energi'!$B$1:$AQ$1,0),FALSE)</f>
        <v>0</v>
      </c>
      <c r="J389">
        <f>VLOOKUP($B389,'Tillförd energi'!$B$1:$AI$700,MATCH(J$1,'Tillförd energi'!$B$1:$AQ$1,0),FALSE)</f>
        <v>1.5102500000000001</v>
      </c>
      <c r="K389">
        <v>0</v>
      </c>
      <c r="L389">
        <f>VLOOKUP($B389,'Tillförd energi'!$B$1:$AI$700,MATCH(L$1,'Tillförd energi'!$B$1:$AQ$1,0),FALSE)</f>
        <v>170.892</v>
      </c>
      <c r="M389">
        <f>VLOOKUP($B389,'Tillförd energi'!$B$1:$AI$700,MATCH(M$1,'Tillförd energi'!$B$1:$AQ$1,0),FALSE)</f>
        <v>14.3</v>
      </c>
      <c r="N389">
        <f>VLOOKUP($B389,'Tillförd energi'!$B$1:$AI$700,MATCH(N$1,'Tillförd energi'!$B$1:$AQ$1,0),FALSE)</f>
        <v>49.196599999999997</v>
      </c>
      <c r="O389">
        <f>VLOOKUP($B389,'Tillförd energi'!$B$1:$AI$700,MATCH(O$1,'Tillförd energi'!$B$1:$AQ$1,0),FALSE)</f>
        <v>0</v>
      </c>
      <c r="P389">
        <f>VLOOKUP($B389,'Tillförd energi'!$B$1:$AI$700,MATCH(P$1,'Tillförd energi'!$B$1:$AQ$1,0),FALSE)</f>
        <v>0</v>
      </c>
      <c r="Q389">
        <f>VLOOKUP($B389,'Tillförd energi'!$B$1:$AI$700,MATCH(Q$1,'Tillförd energi'!$B$1:$AQ$1,0),FALSE)</f>
        <v>0</v>
      </c>
      <c r="R389">
        <f>VLOOKUP($B389,'Tillförd energi'!$B$1:$AI$700,MATCH(R$1,'Tillförd energi'!$B$1:$AQ$1,0),FALSE)</f>
        <v>6.73</v>
      </c>
      <c r="S389">
        <f>VLOOKUP($B389,'Tillförd energi'!$B$1:$AI$700,MATCH(S$1,'Tillförd energi'!$B$1:$AQ$1,0),FALSE)</f>
        <v>0</v>
      </c>
      <c r="T389">
        <f>VLOOKUP($B389,'Tillförd energi'!$B$1:$AI$700,MATCH(T$1,'Tillförd energi'!$B$1:$AQ$1,0),FALSE)</f>
        <v>0</v>
      </c>
      <c r="U389">
        <f>VLOOKUP($B389,'Tillförd energi'!$B$1:$AI$700,MATCH(U$1,'Tillförd energi'!$B$1:$AQ$1,0),FALSE)</f>
        <v>0</v>
      </c>
      <c r="V389">
        <f>VLOOKUP($B389,'Tillförd energi'!$B$1:$AI$700,MATCH(V$1,'Tillförd energi'!$B$1:$AQ$1,0),FALSE)</f>
        <v>0</v>
      </c>
      <c r="W389">
        <f>VLOOKUP($B389,'Tillförd energi'!$B$1:$AI$700,MATCH(W$1,'Tillförd energi'!$B$1:$AQ$1,0),FALSE)</f>
        <v>0</v>
      </c>
      <c r="X389">
        <f>VLOOKUP($B389,'Tillförd energi'!$B$1:$AI$700,MATCH(X$1,'Tillförd energi'!$B$1:$AQ$1,0),FALSE)</f>
        <v>0</v>
      </c>
      <c r="Y389">
        <f>VLOOKUP($B389,'Tillförd energi'!$B$1:$AI$700,MATCH(Y$1,'Tillförd energi'!$B$1:$AQ$1,0),FALSE)</f>
        <v>0</v>
      </c>
      <c r="Z389">
        <f>VLOOKUP($B389,'Tillförd energi'!$B$1:$AI$700,MATCH(Z$1,'Tillförd energi'!$B$1:$AQ$1,0),FALSE)</f>
        <v>0.36599999999999999</v>
      </c>
      <c r="AA389">
        <f>VLOOKUP($B389,'Tillförd energi'!$B$1:$AI$700,MATCH(AA$1,'Tillförd energi'!$B$1:$AQ$1,0),FALSE)</f>
        <v>0</v>
      </c>
      <c r="AB389">
        <f>VLOOKUP($B389,'Tillförd energi'!$B$1:$AI$700,MATCH(AB$1,'Tillförd energi'!$B$1:$AQ$1,0),FALSE)</f>
        <v>0</v>
      </c>
      <c r="AC389">
        <f>VLOOKUP($B389,'Tillförd energi'!$B$1:$AI$700,MATCH(AC$1,'Tillförd energi'!$B$1:$AQ$1,0),FALSE)</f>
        <v>47.302999999999997</v>
      </c>
      <c r="AD389">
        <f>VLOOKUP($B389,'Tillförd energi'!$B$1:$AI$700,MATCH(AD$1,'Tillförd energi'!$B$1:$AQ$1,0),FALSE)</f>
        <v>0</v>
      </c>
      <c r="AE389">
        <f>VLOOKUP($B389,'Tillförd energi'!$B$1:$AI$700,MATCH(AE$1,'Tillförd energi'!$B$1:$AQ$1,0),FALSE)</f>
        <v>0</v>
      </c>
      <c r="AF389">
        <f>VLOOKUP($B389,'Tillförd energi'!$B$1:$AI$700,MATCH(AF$1,'Tillförd energi'!$B$1:$AQ$1,0),FALSE)</f>
        <v>11.955500000000001</v>
      </c>
      <c r="AG389">
        <f>IFERROR(VLOOKUP(B389,Miljö!$B$1:$AC$550,MATCH("Köpt mängd produktionsspecifik fjärrvärme:",Miljö!$B$1:$AC$1,0),FALSE)/1,0)</f>
        <v>0</v>
      </c>
      <c r="AI389">
        <f t="shared" si="115"/>
        <v>307.56923000000006</v>
      </c>
      <c r="AJ389">
        <f t="shared" si="116"/>
        <v>307.56923000000006</v>
      </c>
      <c r="AK389">
        <f>IF(ISERROR(1/VLOOKUP($B389,Leveranser!$B$1:$S$500,MATCH("såld värme (gwh)",Leveranser!$B$1:$S$1,0),FALSE)),"",VLOOKUP($B389,Leveranser!$B$1:$S$500,MATCH("såld värme (gwh)",Leveranser!$B$1:$S$1,0),FALSE))</f>
        <v>283.41000000000003</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195">
        <f t="shared" si="117"/>
        <v>0.92145108273672227</v>
      </c>
      <c r="AP389" t="str">
        <f>IFERROR(VLOOKUP($B389,Miljövärden!$B$2:$H$550,7,FALSE),"Nej, saknas")</f>
        <v>Ja</v>
      </c>
      <c r="AQ389" t="str">
        <f>IFERROR(VLOOKUP($B389,Miljövärden!$B$2:$H$550,6,FALSE),"Nej, saknas")</f>
        <v>Nej</v>
      </c>
      <c r="AU389">
        <f t="shared" si="118"/>
        <v>12.3215</v>
      </c>
      <c r="AV389">
        <f t="shared" si="119"/>
        <v>0</v>
      </c>
      <c r="AW389">
        <f t="shared" si="120"/>
        <v>63.496600000000001</v>
      </c>
      <c r="AX389">
        <f t="shared" si="121"/>
        <v>6.73</v>
      </c>
      <c r="AZ389">
        <f t="shared" si="122"/>
        <v>241.11859999999999</v>
      </c>
      <c r="BC389">
        <f t="shared" si="123"/>
        <v>5.3158799999999999</v>
      </c>
      <c r="BD389">
        <f t="shared" si="124"/>
        <v>0</v>
      </c>
      <c r="BE389">
        <f t="shared" si="125"/>
        <v>70.226600000000005</v>
      </c>
      <c r="BF389">
        <f t="shared" si="126"/>
        <v>219.70525000000001</v>
      </c>
      <c r="BG389">
        <f t="shared" si="127"/>
        <v>12.3215</v>
      </c>
      <c r="BH389">
        <f t="shared" si="128"/>
        <v>307.56923000000006</v>
      </c>
      <c r="BJ389" s="195">
        <f t="shared" si="129"/>
        <v>1.7283523452589843E-2</v>
      </c>
      <c r="BK389" s="195">
        <f t="shared" si="130"/>
        <v>0</v>
      </c>
      <c r="BL389" s="195">
        <f t="shared" si="131"/>
        <v>0.22832778168349283</v>
      </c>
      <c r="BM389" s="195">
        <f t="shared" si="132"/>
        <v>0.71432779540398095</v>
      </c>
      <c r="BN389" s="195">
        <f t="shared" si="133"/>
        <v>4.0060899459936218E-2</v>
      </c>
    </row>
    <row r="390" spans="1:66" x14ac:dyDescent="0.25">
      <c r="A390" s="2" t="s">
        <v>575</v>
      </c>
      <c r="B390" s="2" t="s">
        <v>583</v>
      </c>
      <c r="C390">
        <f>VLOOKUP($B390,'Tillförd energi'!$B$1:$AI$700,MATCH(C$1,'Tillförd energi'!$B$1:$AQ$1,0),FALSE)</f>
        <v>0</v>
      </c>
      <c r="D390">
        <f>VLOOKUP($B390,'Tillförd energi'!$B$1:$AI$700,MATCH(D$1,'Tillförd energi'!$B$1:$AQ$1,0),FALSE)</f>
        <v>0</v>
      </c>
      <c r="E390">
        <f>VLOOKUP($B390,'Tillförd energi'!$B$1:$AI$700,MATCH(E$1,'Tillförd energi'!$B$1:$AQ$1,0),FALSE)</f>
        <v>0</v>
      </c>
      <c r="F390">
        <f>VLOOKUP($B390,'Tillförd energi'!$B$1:$AI$700,MATCH(F$1,'Tillförd energi'!$B$1:$AQ$1,0),FALSE)</f>
        <v>0</v>
      </c>
      <c r="G390">
        <f>VLOOKUP($B390,'Tillförd energi'!$B$1:$AI$700,MATCH(G$1,'Tillförd energi'!$B$1:$AQ$1,0),FALSE)</f>
        <v>0</v>
      </c>
      <c r="H390">
        <f>VLOOKUP($B390,'Tillförd energi'!$B$1:$AI$700,MATCH(H$1,'Tillförd energi'!$B$1:$AQ$1,0),FALSE)</f>
        <v>0</v>
      </c>
      <c r="I390">
        <f>VLOOKUP($B390,'Tillförd energi'!$B$1:$AI$700,MATCH(I$1,'Tillförd energi'!$B$1:$AQ$1,0),FALSE)</f>
        <v>0</v>
      </c>
      <c r="J390">
        <f>VLOOKUP($B390,'Tillförd energi'!$B$1:$AI$700,MATCH(J$1,'Tillförd energi'!$B$1:$AQ$1,0),FALSE)</f>
        <v>0</v>
      </c>
      <c r="K390">
        <v>0</v>
      </c>
      <c r="L390">
        <f>VLOOKUP($B390,'Tillförd energi'!$B$1:$AI$700,MATCH(L$1,'Tillförd energi'!$B$1:$AQ$1,0),FALSE)</f>
        <v>0</v>
      </c>
      <c r="M390">
        <f>VLOOKUP($B390,'Tillförd energi'!$B$1:$AI$700,MATCH(M$1,'Tillförd energi'!$B$1:$AQ$1,0),FALSE)</f>
        <v>0</v>
      </c>
      <c r="N390">
        <f>VLOOKUP($B390,'Tillförd energi'!$B$1:$AI$700,MATCH(N$1,'Tillförd energi'!$B$1:$AQ$1,0),FALSE)</f>
        <v>0</v>
      </c>
      <c r="O390">
        <f>VLOOKUP($B390,'Tillförd energi'!$B$1:$AI$700,MATCH(O$1,'Tillförd energi'!$B$1:$AQ$1,0),FALSE)</f>
        <v>0</v>
      </c>
      <c r="P390">
        <f>VLOOKUP($B390,'Tillförd energi'!$B$1:$AI$700,MATCH(P$1,'Tillförd energi'!$B$1:$AQ$1,0),FALSE)</f>
        <v>0</v>
      </c>
      <c r="Q390">
        <f>VLOOKUP($B390,'Tillförd energi'!$B$1:$AI$700,MATCH(Q$1,'Tillförd energi'!$B$1:$AQ$1,0),FALSE)</f>
        <v>0</v>
      </c>
      <c r="R390">
        <f>VLOOKUP($B390,'Tillförd energi'!$B$1:$AI$700,MATCH(R$1,'Tillförd energi'!$B$1:$AQ$1,0),FALSE)</f>
        <v>0</v>
      </c>
      <c r="S390">
        <f>VLOOKUP($B390,'Tillförd energi'!$B$1:$AI$700,MATCH(S$1,'Tillförd energi'!$B$1:$AQ$1,0),FALSE)</f>
        <v>0</v>
      </c>
      <c r="T390">
        <f>VLOOKUP($B390,'Tillförd energi'!$B$1:$AI$700,MATCH(T$1,'Tillförd energi'!$B$1:$AQ$1,0),FALSE)</f>
        <v>0</v>
      </c>
      <c r="U390">
        <f>VLOOKUP($B390,'Tillförd energi'!$B$1:$AI$700,MATCH(U$1,'Tillförd energi'!$B$1:$AQ$1,0),FALSE)</f>
        <v>0</v>
      </c>
      <c r="V390">
        <f>VLOOKUP($B390,'Tillförd energi'!$B$1:$AI$700,MATCH(V$1,'Tillförd energi'!$B$1:$AQ$1,0),FALSE)</f>
        <v>0</v>
      </c>
      <c r="W390">
        <f>VLOOKUP($B390,'Tillförd energi'!$B$1:$AI$700,MATCH(W$1,'Tillförd energi'!$B$1:$AQ$1,0),FALSE)</f>
        <v>30.98</v>
      </c>
      <c r="X390">
        <f>VLOOKUP($B390,'Tillförd energi'!$B$1:$AI$700,MATCH(X$1,'Tillförd energi'!$B$1:$AQ$1,0),FALSE)</f>
        <v>0</v>
      </c>
      <c r="Y390">
        <f>VLOOKUP($B390,'Tillförd energi'!$B$1:$AI$700,MATCH(Y$1,'Tillförd energi'!$B$1:$AQ$1,0),FALSE)</f>
        <v>0</v>
      </c>
      <c r="Z390">
        <f>VLOOKUP($B390,'Tillförd energi'!$B$1:$AI$700,MATCH(Z$1,'Tillförd energi'!$B$1:$AQ$1,0),FALSE)</f>
        <v>0</v>
      </c>
      <c r="AA390">
        <f>VLOOKUP($B390,'Tillförd energi'!$B$1:$AI$700,MATCH(AA$1,'Tillförd energi'!$B$1:$AQ$1,0),FALSE)</f>
        <v>0</v>
      </c>
      <c r="AB390">
        <f>VLOOKUP($B390,'Tillförd energi'!$B$1:$AI$700,MATCH(AB$1,'Tillförd energi'!$B$1:$AQ$1,0),FALSE)</f>
        <v>0</v>
      </c>
      <c r="AC390">
        <f>VLOOKUP($B390,'Tillförd energi'!$B$1:$AI$700,MATCH(AC$1,'Tillförd energi'!$B$1:$AQ$1,0),FALSE)</f>
        <v>0</v>
      </c>
      <c r="AD390">
        <f>VLOOKUP($B390,'Tillförd energi'!$B$1:$AI$700,MATCH(AD$1,'Tillförd energi'!$B$1:$AQ$1,0),FALSE)</f>
        <v>0</v>
      </c>
      <c r="AE390">
        <f>VLOOKUP($B390,'Tillförd energi'!$B$1:$AI$700,MATCH(AE$1,'Tillförd energi'!$B$1:$AQ$1,0),FALSE)</f>
        <v>0</v>
      </c>
      <c r="AF390">
        <f>VLOOKUP($B390,'Tillförd energi'!$B$1:$AI$700,MATCH(AF$1,'Tillförd energi'!$B$1:$AQ$1,0),FALSE)</f>
        <v>0.47199999999999998</v>
      </c>
      <c r="AG390">
        <f>IFERROR(VLOOKUP(B390,Miljö!$B$1:$AC$550,MATCH("Köpt mängd produktionsspecifik fjärrvärme:",Miljö!$B$1:$AC$1,0),FALSE)/1,0)</f>
        <v>0</v>
      </c>
      <c r="AI390">
        <f t="shared" si="115"/>
        <v>31.452000000000002</v>
      </c>
      <c r="AJ390">
        <f t="shared" si="116"/>
        <v>31.452000000000002</v>
      </c>
      <c r="AK390">
        <f>IF(ISERROR(1/VLOOKUP($B390,Leveranser!$B$1:$S$500,MATCH("såld värme (gwh)",Leveranser!$B$1:$S$1,0),FALSE)),"",VLOOKUP($B390,Leveranser!$B$1:$S$500,MATCH("såld värme (gwh)",Leveranser!$B$1:$S$1,0),FALSE))</f>
        <v>28.04</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195">
        <f t="shared" si="117"/>
        <v>0.89151723260841909</v>
      </c>
      <c r="AP390" t="str">
        <f>IFERROR(VLOOKUP($B390,Miljövärden!$B$2:$H$550,7,FALSE),"Nej, saknas")</f>
        <v>Ja</v>
      </c>
      <c r="AQ390" t="str">
        <f>IFERROR(VLOOKUP($B390,Miljövärden!$B$2:$H$550,6,FALSE),"Nej, saknas")</f>
        <v>Nej</v>
      </c>
      <c r="AU390">
        <f t="shared" si="118"/>
        <v>0.47199999999999998</v>
      </c>
      <c r="AV390">
        <f t="shared" si="119"/>
        <v>0</v>
      </c>
      <c r="AW390">
        <f t="shared" si="120"/>
        <v>0</v>
      </c>
      <c r="AX390">
        <f t="shared" si="121"/>
        <v>0</v>
      </c>
      <c r="AZ390">
        <f t="shared" si="122"/>
        <v>30.98</v>
      </c>
      <c r="BC390">
        <f t="shared" si="123"/>
        <v>0</v>
      </c>
      <c r="BD390">
        <f t="shared" si="124"/>
        <v>0</v>
      </c>
      <c r="BE390">
        <f t="shared" si="125"/>
        <v>30.98</v>
      </c>
      <c r="BF390">
        <f t="shared" si="126"/>
        <v>0</v>
      </c>
      <c r="BG390">
        <f t="shared" si="127"/>
        <v>0.47199999999999998</v>
      </c>
      <c r="BH390">
        <f t="shared" si="128"/>
        <v>31.452000000000002</v>
      </c>
      <c r="BJ390" s="195">
        <f t="shared" si="129"/>
        <v>0</v>
      </c>
      <c r="BK390" s="195">
        <f t="shared" si="130"/>
        <v>0</v>
      </c>
      <c r="BL390" s="195">
        <f t="shared" si="131"/>
        <v>0.98499300521429478</v>
      </c>
      <c r="BM390" s="195">
        <f t="shared" si="132"/>
        <v>0</v>
      </c>
      <c r="BN390" s="195">
        <f t="shared" si="133"/>
        <v>1.50069947857052E-2</v>
      </c>
    </row>
    <row r="391" spans="1:66" x14ac:dyDescent="0.25">
      <c r="A391" s="2" t="s">
        <v>575</v>
      </c>
      <c r="B391" s="2" t="s">
        <v>584</v>
      </c>
      <c r="C391">
        <f>VLOOKUP($B391,'Tillförd energi'!$B$1:$AI$700,MATCH(C$1,'Tillförd energi'!$B$1:$AQ$1,0),FALSE)</f>
        <v>0</v>
      </c>
      <c r="D391">
        <f>VLOOKUP($B391,'Tillförd energi'!$B$1:$AI$700,MATCH(D$1,'Tillförd energi'!$B$1:$AQ$1,0),FALSE)</f>
        <v>0</v>
      </c>
      <c r="E391">
        <f>VLOOKUP($B391,'Tillförd energi'!$B$1:$AI$700,MATCH(E$1,'Tillförd energi'!$B$1:$AQ$1,0),FALSE)</f>
        <v>0</v>
      </c>
      <c r="F391">
        <f>VLOOKUP($B391,'Tillförd energi'!$B$1:$AI$700,MATCH(F$1,'Tillförd energi'!$B$1:$AQ$1,0),FALSE)</f>
        <v>0</v>
      </c>
      <c r="G391">
        <f>VLOOKUP($B391,'Tillförd energi'!$B$1:$AI$700,MATCH(G$1,'Tillförd energi'!$B$1:$AQ$1,0),FALSE)</f>
        <v>0</v>
      </c>
      <c r="H391">
        <f>VLOOKUP($B391,'Tillförd energi'!$B$1:$AI$700,MATCH(H$1,'Tillförd energi'!$B$1:$AQ$1,0),FALSE)</f>
        <v>0</v>
      </c>
      <c r="I391">
        <f>VLOOKUP($B391,'Tillförd energi'!$B$1:$AI$700,MATCH(I$1,'Tillförd energi'!$B$1:$AQ$1,0),FALSE)</f>
        <v>0</v>
      </c>
      <c r="J391">
        <f>VLOOKUP($B391,'Tillförd energi'!$B$1:$AI$700,MATCH(J$1,'Tillförd energi'!$B$1:$AQ$1,0),FALSE)</f>
        <v>0</v>
      </c>
      <c r="K391">
        <v>0</v>
      </c>
      <c r="L391">
        <f>VLOOKUP($B391,'Tillförd energi'!$B$1:$AI$700,MATCH(L$1,'Tillförd energi'!$B$1:$AQ$1,0),FALSE)</f>
        <v>0</v>
      </c>
      <c r="M391">
        <f>VLOOKUP($B391,'Tillförd energi'!$B$1:$AI$700,MATCH(M$1,'Tillförd energi'!$B$1:$AQ$1,0),FALSE)</f>
        <v>0</v>
      </c>
      <c r="N391">
        <f>VLOOKUP($B391,'Tillförd energi'!$B$1:$AI$700,MATCH(N$1,'Tillförd energi'!$B$1:$AQ$1,0),FALSE)</f>
        <v>0</v>
      </c>
      <c r="O391">
        <f>VLOOKUP($B391,'Tillförd energi'!$B$1:$AI$700,MATCH(O$1,'Tillförd energi'!$B$1:$AQ$1,0),FALSE)</f>
        <v>0</v>
      </c>
      <c r="P391">
        <f>VLOOKUP($B391,'Tillförd energi'!$B$1:$AI$700,MATCH(P$1,'Tillförd energi'!$B$1:$AQ$1,0),FALSE)</f>
        <v>0</v>
      </c>
      <c r="Q391">
        <f>VLOOKUP($B391,'Tillförd energi'!$B$1:$AI$700,MATCH(Q$1,'Tillförd energi'!$B$1:$AQ$1,0),FALSE)</f>
        <v>0</v>
      </c>
      <c r="R391">
        <f>VLOOKUP($B391,'Tillförd energi'!$B$1:$AI$700,MATCH(R$1,'Tillförd energi'!$B$1:$AQ$1,0),FALSE)</f>
        <v>21.3</v>
      </c>
      <c r="S391">
        <f>VLOOKUP($B391,'Tillförd energi'!$B$1:$AI$700,MATCH(S$1,'Tillförd energi'!$B$1:$AQ$1,0),FALSE)</f>
        <v>0</v>
      </c>
      <c r="T391">
        <f>VLOOKUP($B391,'Tillförd energi'!$B$1:$AI$700,MATCH(T$1,'Tillförd energi'!$B$1:$AQ$1,0),FALSE)</f>
        <v>0</v>
      </c>
      <c r="U391">
        <f>VLOOKUP($B391,'Tillförd energi'!$B$1:$AI$700,MATCH(U$1,'Tillförd energi'!$B$1:$AQ$1,0),FALSE)</f>
        <v>0</v>
      </c>
      <c r="V391">
        <f>VLOOKUP($B391,'Tillförd energi'!$B$1:$AI$700,MATCH(V$1,'Tillförd energi'!$B$1:$AQ$1,0),FALSE)</f>
        <v>0</v>
      </c>
      <c r="W391">
        <f>VLOOKUP($B391,'Tillförd energi'!$B$1:$AI$700,MATCH(W$1,'Tillförd energi'!$B$1:$AQ$1,0),FALSE)</f>
        <v>0</v>
      </c>
      <c r="X391">
        <f>VLOOKUP($B391,'Tillförd energi'!$B$1:$AI$700,MATCH(X$1,'Tillförd energi'!$B$1:$AQ$1,0),FALSE)</f>
        <v>0</v>
      </c>
      <c r="Y391">
        <f>VLOOKUP($B391,'Tillförd energi'!$B$1:$AI$700,MATCH(Y$1,'Tillförd energi'!$B$1:$AQ$1,0),FALSE)</f>
        <v>0</v>
      </c>
      <c r="Z391">
        <f>VLOOKUP($B391,'Tillförd energi'!$B$1:$AI$700,MATCH(Z$1,'Tillförd energi'!$B$1:$AQ$1,0),FALSE)</f>
        <v>0</v>
      </c>
      <c r="AA391">
        <f>VLOOKUP($B391,'Tillförd energi'!$B$1:$AI$700,MATCH(AA$1,'Tillförd energi'!$B$1:$AQ$1,0),FALSE)</f>
        <v>0</v>
      </c>
      <c r="AB391">
        <f>VLOOKUP($B391,'Tillförd energi'!$B$1:$AI$700,MATCH(AB$1,'Tillförd energi'!$B$1:$AQ$1,0),FALSE)</f>
        <v>0</v>
      </c>
      <c r="AC391">
        <f>VLOOKUP($B391,'Tillförd energi'!$B$1:$AI$700,MATCH(AC$1,'Tillförd energi'!$B$1:$AQ$1,0),FALSE)</f>
        <v>0</v>
      </c>
      <c r="AD391">
        <f>VLOOKUP($B391,'Tillförd energi'!$B$1:$AI$700,MATCH(AD$1,'Tillförd energi'!$B$1:$AQ$1,0),FALSE)</f>
        <v>0</v>
      </c>
      <c r="AE391">
        <f>VLOOKUP($B391,'Tillförd energi'!$B$1:$AI$700,MATCH(AE$1,'Tillförd energi'!$B$1:$AQ$1,0),FALSE)</f>
        <v>0</v>
      </c>
      <c r="AF391">
        <f>VLOOKUP($B391,'Tillförd energi'!$B$1:$AI$700,MATCH(AF$1,'Tillförd energi'!$B$1:$AQ$1,0),FALSE)</f>
        <v>0.2</v>
      </c>
      <c r="AG391">
        <f>IFERROR(VLOOKUP(B391,Miljö!$B$1:$AC$550,MATCH("Köpt mängd produktionsspecifik fjärrvärme:",Miljö!$B$1:$AC$1,0),FALSE)/1,0)</f>
        <v>0</v>
      </c>
      <c r="AI391">
        <f t="shared" si="115"/>
        <v>21.5</v>
      </c>
      <c r="AJ391">
        <f t="shared" si="116"/>
        <v>21.5</v>
      </c>
      <c r="AK391">
        <f>IF(ISERROR(1/VLOOKUP($B391,Leveranser!$B$1:$S$500,MATCH("såld värme (gwh)",Leveranser!$B$1:$S$1,0),FALSE)),"",VLOOKUP($B391,Leveranser!$B$1:$S$500,MATCH("såld värme (gwh)",Leveranser!$B$1:$S$1,0),FALSE))</f>
        <v>13.89</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195">
        <f t="shared" si="117"/>
        <v>0.64604651162790705</v>
      </c>
      <c r="AP391" t="str">
        <f>IFERROR(VLOOKUP($B391,Miljövärden!$B$2:$H$550,7,FALSE),"Nej, saknas")</f>
        <v>Ja</v>
      </c>
      <c r="AQ391" t="str">
        <f>IFERROR(VLOOKUP($B391,Miljövärden!$B$2:$H$550,6,FALSE),"Nej, saknas")</f>
        <v>Nej</v>
      </c>
      <c r="AU391">
        <f t="shared" si="118"/>
        <v>0.2</v>
      </c>
      <c r="AV391">
        <f t="shared" si="119"/>
        <v>0</v>
      </c>
      <c r="AW391">
        <f t="shared" si="120"/>
        <v>0</v>
      </c>
      <c r="AX391">
        <f t="shared" si="121"/>
        <v>21.3</v>
      </c>
      <c r="AZ391">
        <f t="shared" si="122"/>
        <v>21.3</v>
      </c>
      <c r="BC391">
        <f t="shared" si="123"/>
        <v>0</v>
      </c>
      <c r="BD391">
        <f t="shared" si="124"/>
        <v>0</v>
      </c>
      <c r="BE391">
        <f t="shared" si="125"/>
        <v>21.3</v>
      </c>
      <c r="BF391">
        <f t="shared" si="126"/>
        <v>0</v>
      </c>
      <c r="BG391">
        <f t="shared" si="127"/>
        <v>0.2</v>
      </c>
      <c r="BH391">
        <f t="shared" si="128"/>
        <v>21.5</v>
      </c>
      <c r="BJ391" s="195">
        <f t="shared" si="129"/>
        <v>0</v>
      </c>
      <c r="BK391" s="195">
        <f t="shared" si="130"/>
        <v>0</v>
      </c>
      <c r="BL391" s="195">
        <f t="shared" si="131"/>
        <v>0.99069767441860468</v>
      </c>
      <c r="BM391" s="195">
        <f t="shared" si="132"/>
        <v>0</v>
      </c>
      <c r="BN391" s="195">
        <f t="shared" si="133"/>
        <v>9.3023255813953487E-3</v>
      </c>
    </row>
    <row r="392" spans="1:66" x14ac:dyDescent="0.25">
      <c r="A392" s="2" t="s">
        <v>575</v>
      </c>
      <c r="B392" s="2" t="s">
        <v>585</v>
      </c>
      <c r="C392">
        <f>VLOOKUP($B392,'Tillförd energi'!$B$1:$AI$700,MATCH(C$1,'Tillförd energi'!$B$1:$AQ$1,0),FALSE)</f>
        <v>0</v>
      </c>
      <c r="D392">
        <f>VLOOKUP($B392,'Tillförd energi'!$B$1:$AI$700,MATCH(D$1,'Tillförd energi'!$B$1:$AQ$1,0),FALSE)</f>
        <v>18.003599999999999</v>
      </c>
      <c r="E392">
        <f>VLOOKUP($B392,'Tillförd energi'!$B$1:$AI$700,MATCH(E$1,'Tillförd energi'!$B$1:$AQ$1,0),FALSE)</f>
        <v>0</v>
      </c>
      <c r="F392">
        <f>VLOOKUP($B392,'Tillförd energi'!$B$1:$AI$700,MATCH(F$1,'Tillförd energi'!$B$1:$AQ$1,0),FALSE)</f>
        <v>28.254799999999999</v>
      </c>
      <c r="G392">
        <f>VLOOKUP($B392,'Tillförd energi'!$B$1:$AI$700,MATCH(G$1,'Tillförd energi'!$B$1:$AQ$1,0),FALSE)</f>
        <v>0</v>
      </c>
      <c r="H392">
        <f>VLOOKUP($B392,'Tillförd energi'!$B$1:$AI$700,MATCH(H$1,'Tillförd energi'!$B$1:$AQ$1,0),FALSE)</f>
        <v>0</v>
      </c>
      <c r="I392">
        <f>VLOOKUP($B392,'Tillförd energi'!$B$1:$AI$700,MATCH(I$1,'Tillförd energi'!$B$1:$AQ$1,0),FALSE)</f>
        <v>1085.8</v>
      </c>
      <c r="J392">
        <f>VLOOKUP($B392,'Tillförd energi'!$B$1:$AI$700,MATCH(J$1,'Tillförd energi'!$B$1:$AQ$1,0),FALSE)</f>
        <v>0</v>
      </c>
      <c r="K392">
        <v>0</v>
      </c>
      <c r="L392">
        <f>VLOOKUP($B392,'Tillförd energi'!$B$1:$AI$700,MATCH(L$1,'Tillförd energi'!$B$1:$AQ$1,0),FALSE)</f>
        <v>0</v>
      </c>
      <c r="M392">
        <f>VLOOKUP($B392,'Tillförd energi'!$B$1:$AI$700,MATCH(M$1,'Tillförd energi'!$B$1:$AQ$1,0),FALSE)</f>
        <v>0</v>
      </c>
      <c r="N392">
        <f>VLOOKUP($B392,'Tillförd energi'!$B$1:$AI$700,MATCH(N$1,'Tillförd energi'!$B$1:$AQ$1,0),FALSE)</f>
        <v>0</v>
      </c>
      <c r="O392">
        <f>VLOOKUP($B392,'Tillförd energi'!$B$1:$AI$700,MATCH(O$1,'Tillförd energi'!$B$1:$AQ$1,0),FALSE)</f>
        <v>0</v>
      </c>
      <c r="P392">
        <f>VLOOKUP($B392,'Tillförd energi'!$B$1:$AI$700,MATCH(P$1,'Tillförd energi'!$B$1:$AQ$1,0),FALSE)</f>
        <v>0</v>
      </c>
      <c r="Q392">
        <f>VLOOKUP($B392,'Tillförd energi'!$B$1:$AI$700,MATCH(Q$1,'Tillförd energi'!$B$1:$AQ$1,0),FALSE)</f>
        <v>0.27293699999999999</v>
      </c>
      <c r="R392">
        <f>VLOOKUP($B392,'Tillförd energi'!$B$1:$AI$700,MATCH(R$1,'Tillförd energi'!$B$1:$AQ$1,0),FALSE)</f>
        <v>80.314800000000005</v>
      </c>
      <c r="S392">
        <f>VLOOKUP($B392,'Tillförd energi'!$B$1:$AI$700,MATCH(S$1,'Tillförd energi'!$B$1:$AQ$1,0),FALSE)</f>
        <v>0</v>
      </c>
      <c r="T392">
        <f>VLOOKUP($B392,'Tillförd energi'!$B$1:$AI$700,MATCH(T$1,'Tillförd energi'!$B$1:$AQ$1,0),FALSE)</f>
        <v>0</v>
      </c>
      <c r="U392">
        <f>VLOOKUP($B392,'Tillförd energi'!$B$1:$AI$700,MATCH(U$1,'Tillförd energi'!$B$1:$AQ$1,0),FALSE)</f>
        <v>0</v>
      </c>
      <c r="V392">
        <f>VLOOKUP($B392,'Tillförd energi'!$B$1:$AI$700,MATCH(V$1,'Tillförd energi'!$B$1:$AQ$1,0),FALSE)</f>
        <v>0</v>
      </c>
      <c r="W392">
        <f>VLOOKUP($B392,'Tillförd energi'!$B$1:$AI$700,MATCH(W$1,'Tillförd energi'!$B$1:$AQ$1,0),FALSE)</f>
        <v>0</v>
      </c>
      <c r="X392">
        <f>VLOOKUP($B392,'Tillförd energi'!$B$1:$AI$700,MATCH(X$1,'Tillförd energi'!$B$1:$AQ$1,0),FALSE)</f>
        <v>0</v>
      </c>
      <c r="Y392">
        <f>VLOOKUP($B392,'Tillförd energi'!$B$1:$AI$700,MATCH(Y$1,'Tillförd energi'!$B$1:$AQ$1,0),FALSE)</f>
        <v>315.47800000000001</v>
      </c>
      <c r="Z392">
        <f>VLOOKUP($B392,'Tillförd energi'!$B$1:$AI$700,MATCH(Z$1,'Tillförd energi'!$B$1:$AQ$1,0),FALSE)</f>
        <v>92.8</v>
      </c>
      <c r="AA392">
        <f>VLOOKUP($B392,'Tillförd energi'!$B$1:$AI$700,MATCH(AA$1,'Tillförd energi'!$B$1:$AQ$1,0),FALSE)</f>
        <v>23.2</v>
      </c>
      <c r="AB392">
        <f>VLOOKUP($B392,'Tillförd energi'!$B$1:$AI$700,MATCH(AB$1,'Tillförd energi'!$B$1:$AQ$1,0),FALSE)</f>
        <v>72.3</v>
      </c>
      <c r="AC392">
        <f>VLOOKUP($B392,'Tillförd energi'!$B$1:$AI$700,MATCH(AC$1,'Tillförd energi'!$B$1:$AQ$1,0),FALSE)</f>
        <v>127.1</v>
      </c>
      <c r="AD392">
        <f>VLOOKUP($B392,'Tillförd energi'!$B$1:$AI$700,MATCH(AD$1,'Tillförd energi'!$B$1:$AQ$1,0),FALSE)</f>
        <v>0</v>
      </c>
      <c r="AE392">
        <f>VLOOKUP($B392,'Tillförd energi'!$B$1:$AI$700,MATCH(AE$1,'Tillförd energi'!$B$1:$AQ$1,0),FALSE)</f>
        <v>0</v>
      </c>
      <c r="AF392">
        <f>VLOOKUP($B392,'Tillförd energi'!$B$1:$AI$700,MATCH(AF$1,'Tillförd energi'!$B$1:$AQ$1,0),FALSE)</f>
        <v>72.216800000000006</v>
      </c>
      <c r="AG392">
        <f>IFERROR(VLOOKUP(B392,Miljö!$B$1:$AC$550,MATCH("Köpt mängd produktionsspecifik fjärrvärme:",Miljö!$B$1:$AC$1,0),FALSE)/1,0)</f>
        <v>0</v>
      </c>
      <c r="AI392">
        <f t="shared" si="115"/>
        <v>1915.7409369999998</v>
      </c>
      <c r="AJ392">
        <f t="shared" si="116"/>
        <v>1915.7409369999998</v>
      </c>
      <c r="AK392">
        <f>IF(ISERROR(1/VLOOKUP($B392,Leveranser!$B$1:$S$500,MATCH("såld värme (gwh)",Leveranser!$B$1:$S$1,0),FALSE)),"",VLOOKUP($B392,Leveranser!$B$1:$S$500,MATCH("såld värme (gwh)",Leveranser!$B$1:$S$1,0),FALSE))</f>
        <v>1437.25</v>
      </c>
      <c r="AL392">
        <f>VLOOKUP($B392,Leveranser!$B$1:$Y$500,MATCH("Totalt såld fjärrvärme till andra fjärrvärmeföretag",Leveranser!$B$1:$AA$1,0),FALSE)</f>
        <v>0</v>
      </c>
      <c r="AM392">
        <f>IF(ISERROR(1/VLOOKUP($B392,Miljö!$B$1:$S$500,MATCH("Såld mängd produktionsspecifik fjärrvärme (GWh)",Miljö!$B$1:$R$1,0),FALSE)),0,VLOOKUP($B392,Miljö!$B$1:$S$500,MATCH("Såld mängd produktionsspecifik fjärrvärme (GWh)",Miljö!$B$1:$R$1,0),FALSE))</f>
        <v>100.1</v>
      </c>
      <c r="AN392" s="195">
        <f t="shared" si="117"/>
        <v>0.75023191927541932</v>
      </c>
      <c r="AP392" t="str">
        <f>IFERROR(VLOOKUP($B392,Miljövärden!$B$2:$H$550,7,FALSE),"Nej, saknas")</f>
        <v>Ja</v>
      </c>
      <c r="AQ392" t="str">
        <f>IFERROR(VLOOKUP($B392,Miljövärden!$B$2:$H$550,6,FALSE),"Nej, saknas")</f>
        <v>Nej</v>
      </c>
      <c r="AU392">
        <f t="shared" si="118"/>
        <v>188.21680000000001</v>
      </c>
      <c r="AV392">
        <f t="shared" si="119"/>
        <v>0</v>
      </c>
      <c r="AW392">
        <f t="shared" si="120"/>
        <v>0.27293699999999999</v>
      </c>
      <c r="AX392">
        <f t="shared" si="121"/>
        <v>80.314800000000005</v>
      </c>
      <c r="AZ392">
        <f t="shared" si="122"/>
        <v>80.587737000000004</v>
      </c>
      <c r="BC392">
        <f t="shared" si="123"/>
        <v>46.258399999999995</v>
      </c>
      <c r="BD392">
        <f t="shared" si="124"/>
        <v>315.47800000000001</v>
      </c>
      <c r="BE392">
        <f t="shared" si="125"/>
        <v>80.587737000000004</v>
      </c>
      <c r="BF392">
        <f t="shared" si="126"/>
        <v>1285.1999999999998</v>
      </c>
      <c r="BG392">
        <f t="shared" si="127"/>
        <v>188.21680000000001</v>
      </c>
      <c r="BH392">
        <f t="shared" si="128"/>
        <v>1915.7409369999998</v>
      </c>
      <c r="BJ392" s="195">
        <f t="shared" si="129"/>
        <v>2.414647988492611E-2</v>
      </c>
      <c r="BK392" s="195">
        <f t="shared" si="130"/>
        <v>0.16467675451673039</v>
      </c>
      <c r="BL392" s="195">
        <f t="shared" si="131"/>
        <v>4.2066093302885875E-2</v>
      </c>
      <c r="BM392" s="195">
        <f t="shared" si="132"/>
        <v>0.6708631502193555</v>
      </c>
      <c r="BN392" s="195">
        <f t="shared" si="133"/>
        <v>9.8247522076102101E-2</v>
      </c>
    </row>
    <row r="393" spans="1:66" x14ac:dyDescent="0.25">
      <c r="A393" s="2" t="s">
        <v>575</v>
      </c>
      <c r="B393" s="2" t="s">
        <v>586</v>
      </c>
      <c r="C393">
        <f>VLOOKUP($B393,'Tillförd energi'!$B$1:$AI$700,MATCH(C$1,'Tillförd energi'!$B$1:$AQ$1,0),FALSE)</f>
        <v>0</v>
      </c>
      <c r="D393">
        <f>VLOOKUP($B393,'Tillförd energi'!$B$1:$AI$700,MATCH(D$1,'Tillförd energi'!$B$1:$AQ$1,0),FALSE)</f>
        <v>0.38</v>
      </c>
      <c r="E393">
        <f>VLOOKUP($B393,'Tillförd energi'!$B$1:$AI$700,MATCH(E$1,'Tillförd energi'!$B$1:$AQ$1,0),FALSE)</f>
        <v>0</v>
      </c>
      <c r="F393">
        <f>VLOOKUP($B393,'Tillförd energi'!$B$1:$AI$700,MATCH(F$1,'Tillförd energi'!$B$1:$AQ$1,0),FALSE)</f>
        <v>0</v>
      </c>
      <c r="G393">
        <f>VLOOKUP($B393,'Tillförd energi'!$B$1:$AI$700,MATCH(G$1,'Tillförd energi'!$B$1:$AQ$1,0),FALSE)</f>
        <v>0</v>
      </c>
      <c r="H393">
        <f>VLOOKUP($B393,'Tillförd energi'!$B$1:$AI$700,MATCH(H$1,'Tillförd energi'!$B$1:$AQ$1,0),FALSE)</f>
        <v>0</v>
      </c>
      <c r="I393">
        <f>VLOOKUP($B393,'Tillförd energi'!$B$1:$AI$700,MATCH(I$1,'Tillförd energi'!$B$1:$AQ$1,0),FALSE)</f>
        <v>0</v>
      </c>
      <c r="J393">
        <f>VLOOKUP($B393,'Tillförd energi'!$B$1:$AI$700,MATCH(J$1,'Tillförd energi'!$B$1:$AQ$1,0),FALSE)</f>
        <v>0</v>
      </c>
      <c r="K393">
        <v>0</v>
      </c>
      <c r="L393">
        <f>VLOOKUP($B393,'Tillförd energi'!$B$1:$AI$700,MATCH(L$1,'Tillförd energi'!$B$1:$AQ$1,0),FALSE)</f>
        <v>0</v>
      </c>
      <c r="M393">
        <f>VLOOKUP($B393,'Tillförd energi'!$B$1:$AI$700,MATCH(M$1,'Tillförd energi'!$B$1:$AQ$1,0),FALSE)</f>
        <v>0</v>
      </c>
      <c r="N393">
        <f>VLOOKUP($B393,'Tillförd energi'!$B$1:$AI$700,MATCH(N$1,'Tillförd energi'!$B$1:$AQ$1,0),FALSE)</f>
        <v>0</v>
      </c>
      <c r="O393">
        <f>VLOOKUP($B393,'Tillförd energi'!$B$1:$AI$700,MATCH(O$1,'Tillförd energi'!$B$1:$AQ$1,0),FALSE)</f>
        <v>0</v>
      </c>
      <c r="P393">
        <f>VLOOKUP($B393,'Tillförd energi'!$B$1:$AI$700,MATCH(P$1,'Tillförd energi'!$B$1:$AQ$1,0),FALSE)</f>
        <v>0</v>
      </c>
      <c r="Q393">
        <f>VLOOKUP($B393,'Tillförd energi'!$B$1:$AI$700,MATCH(Q$1,'Tillförd energi'!$B$1:$AQ$1,0),FALSE)</f>
        <v>0</v>
      </c>
      <c r="R393">
        <f>VLOOKUP($B393,'Tillförd energi'!$B$1:$AI$700,MATCH(R$1,'Tillförd energi'!$B$1:$AQ$1,0),FALSE)</f>
        <v>0</v>
      </c>
      <c r="S393">
        <f>VLOOKUP($B393,'Tillförd energi'!$B$1:$AI$700,MATCH(S$1,'Tillförd energi'!$B$1:$AQ$1,0),FALSE)</f>
        <v>0</v>
      </c>
      <c r="T393">
        <f>VLOOKUP($B393,'Tillförd energi'!$B$1:$AI$700,MATCH(T$1,'Tillförd energi'!$B$1:$AQ$1,0),FALSE)</f>
        <v>0</v>
      </c>
      <c r="U393">
        <f>VLOOKUP($B393,'Tillförd energi'!$B$1:$AI$700,MATCH(U$1,'Tillförd energi'!$B$1:$AQ$1,0),FALSE)</f>
        <v>0</v>
      </c>
      <c r="V393">
        <f>VLOOKUP($B393,'Tillförd energi'!$B$1:$AI$700,MATCH(V$1,'Tillförd energi'!$B$1:$AQ$1,0),FALSE)</f>
        <v>0</v>
      </c>
      <c r="W393">
        <f>VLOOKUP($B393,'Tillförd energi'!$B$1:$AI$700,MATCH(W$1,'Tillförd energi'!$B$1:$AQ$1,0),FALSE)</f>
        <v>47.7</v>
      </c>
      <c r="X393">
        <f>VLOOKUP($B393,'Tillförd energi'!$B$1:$AI$700,MATCH(X$1,'Tillförd energi'!$B$1:$AQ$1,0),FALSE)</f>
        <v>0</v>
      </c>
      <c r="Y393">
        <f>VLOOKUP($B393,'Tillförd energi'!$B$1:$AI$700,MATCH(Y$1,'Tillförd energi'!$B$1:$AQ$1,0),FALSE)</f>
        <v>0</v>
      </c>
      <c r="Z393">
        <f>VLOOKUP($B393,'Tillförd energi'!$B$1:$AI$700,MATCH(Z$1,'Tillförd energi'!$B$1:$AQ$1,0),FALSE)</f>
        <v>0</v>
      </c>
      <c r="AA393">
        <f>VLOOKUP($B393,'Tillförd energi'!$B$1:$AI$700,MATCH(AA$1,'Tillförd energi'!$B$1:$AQ$1,0),FALSE)</f>
        <v>0</v>
      </c>
      <c r="AB393">
        <f>VLOOKUP($B393,'Tillförd energi'!$B$1:$AI$700,MATCH(AB$1,'Tillförd energi'!$B$1:$AQ$1,0),FALSE)</f>
        <v>0</v>
      </c>
      <c r="AC393">
        <f>VLOOKUP($B393,'Tillförd energi'!$B$1:$AI$700,MATCH(AC$1,'Tillförd energi'!$B$1:$AQ$1,0),FALSE)</f>
        <v>0</v>
      </c>
      <c r="AD393">
        <f>VLOOKUP($B393,'Tillförd energi'!$B$1:$AI$700,MATCH(AD$1,'Tillförd energi'!$B$1:$AQ$1,0),FALSE)</f>
        <v>110.7</v>
      </c>
      <c r="AE393">
        <f>VLOOKUP($B393,'Tillförd energi'!$B$1:$AI$700,MATCH(AE$1,'Tillförd energi'!$B$1:$AQ$1,0),FALSE)</f>
        <v>0</v>
      </c>
      <c r="AF393">
        <f>VLOOKUP($B393,'Tillförd energi'!$B$1:$AI$700,MATCH(AF$1,'Tillförd energi'!$B$1:$AQ$1,0),FALSE)</f>
        <v>1.3</v>
      </c>
      <c r="AG393">
        <f>IFERROR(VLOOKUP(B393,Miljö!$B$1:$AC$550,MATCH("Köpt mängd produktionsspecifik fjärrvärme:",Miljö!$B$1:$AC$1,0),FALSE)/1,0)</f>
        <v>0</v>
      </c>
      <c r="AI393">
        <f t="shared" si="115"/>
        <v>160.08000000000001</v>
      </c>
      <c r="AJ393">
        <f t="shared" si="116"/>
        <v>160.08000000000001</v>
      </c>
      <c r="AK393">
        <f>IF(ISERROR(1/VLOOKUP($B393,Leveranser!$B$1:$S$500,MATCH("såld värme (gwh)",Leveranser!$B$1:$S$1,0),FALSE)),"",VLOOKUP($B393,Leveranser!$B$1:$S$500,MATCH("såld värme (gwh)",Leveranser!$B$1:$S$1,0),FALSE))</f>
        <v>131.43</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195">
        <f t="shared" si="117"/>
        <v>0.82102698650674666</v>
      </c>
      <c r="AP393" t="str">
        <f>IFERROR(VLOOKUP($B393,Miljövärden!$B$2:$H$550,7,FALSE),"Nej, saknas")</f>
        <v>Ja</v>
      </c>
      <c r="AQ393" t="str">
        <f>IFERROR(VLOOKUP($B393,Miljövärden!$B$2:$H$550,6,FALSE),"Nej, saknas")</f>
        <v>Nej</v>
      </c>
      <c r="AU393">
        <f t="shared" si="118"/>
        <v>1.3</v>
      </c>
      <c r="AV393">
        <f t="shared" si="119"/>
        <v>0</v>
      </c>
      <c r="AW393">
        <f t="shared" si="120"/>
        <v>0</v>
      </c>
      <c r="AX393">
        <f t="shared" si="121"/>
        <v>0</v>
      </c>
      <c r="AZ393">
        <f t="shared" si="122"/>
        <v>47.7</v>
      </c>
      <c r="BC393">
        <f t="shared" si="123"/>
        <v>0.38</v>
      </c>
      <c r="BD393">
        <f t="shared" si="124"/>
        <v>0</v>
      </c>
      <c r="BE393">
        <f t="shared" si="125"/>
        <v>47.7</v>
      </c>
      <c r="BF393">
        <f t="shared" si="126"/>
        <v>110.7</v>
      </c>
      <c r="BG393">
        <f t="shared" si="127"/>
        <v>1.3</v>
      </c>
      <c r="BH393">
        <f t="shared" si="128"/>
        <v>160.08000000000001</v>
      </c>
      <c r="BJ393" s="195">
        <f t="shared" si="129"/>
        <v>2.3738130934532731E-3</v>
      </c>
      <c r="BK393" s="195">
        <f t="shared" si="130"/>
        <v>0</v>
      </c>
      <c r="BL393" s="195">
        <f t="shared" si="131"/>
        <v>0.29797601199400298</v>
      </c>
      <c r="BM393" s="195">
        <f t="shared" si="132"/>
        <v>0.69152923538230882</v>
      </c>
      <c r="BN393" s="195">
        <f t="shared" si="133"/>
        <v>8.1209395302348827E-3</v>
      </c>
    </row>
    <row r="394" spans="1:66" x14ac:dyDescent="0.25">
      <c r="A394" s="2" t="s">
        <v>587</v>
      </c>
      <c r="B394" s="2" t="s">
        <v>588</v>
      </c>
      <c r="C394">
        <f>VLOOKUP($B394,'Tillförd energi'!$B$1:$AI$700,MATCH(C$1,'Tillförd energi'!$B$1:$AQ$1,0),FALSE)</f>
        <v>0</v>
      </c>
      <c r="D394">
        <f>VLOOKUP($B394,'Tillförd energi'!$B$1:$AI$700,MATCH(D$1,'Tillförd energi'!$B$1:$AQ$1,0),FALSE)</f>
        <v>3.13</v>
      </c>
      <c r="E394">
        <f>VLOOKUP($B394,'Tillförd energi'!$B$1:$AI$700,MATCH(E$1,'Tillförd energi'!$B$1:$AQ$1,0),FALSE)</f>
        <v>0</v>
      </c>
      <c r="F394">
        <f>VLOOKUP($B394,'Tillförd energi'!$B$1:$AI$700,MATCH(F$1,'Tillförd energi'!$B$1:$AQ$1,0),FALSE)</f>
        <v>0</v>
      </c>
      <c r="G394">
        <f>VLOOKUP($B394,'Tillförd energi'!$B$1:$AI$700,MATCH(G$1,'Tillförd energi'!$B$1:$AQ$1,0),FALSE)</f>
        <v>0</v>
      </c>
      <c r="H394">
        <f>VLOOKUP($B394,'Tillförd energi'!$B$1:$AI$700,MATCH(H$1,'Tillförd energi'!$B$1:$AQ$1,0),FALSE)</f>
        <v>0</v>
      </c>
      <c r="I394">
        <f>VLOOKUP($B394,'Tillförd energi'!$B$1:$AI$700,MATCH(I$1,'Tillförd energi'!$B$1:$AQ$1,0),FALSE)</f>
        <v>0</v>
      </c>
      <c r="J394">
        <f>VLOOKUP($B394,'Tillförd energi'!$B$1:$AI$700,MATCH(J$1,'Tillförd energi'!$B$1:$AQ$1,0),FALSE)</f>
        <v>0</v>
      </c>
      <c r="K394">
        <v>0</v>
      </c>
      <c r="L394">
        <f>VLOOKUP($B394,'Tillförd energi'!$B$1:$AI$700,MATCH(L$1,'Tillförd energi'!$B$1:$AQ$1,0),FALSE)</f>
        <v>0</v>
      </c>
      <c r="M394">
        <f>VLOOKUP($B394,'Tillförd energi'!$B$1:$AI$700,MATCH(M$1,'Tillförd energi'!$B$1:$AQ$1,0),FALSE)</f>
        <v>0</v>
      </c>
      <c r="N394">
        <f>VLOOKUP($B394,'Tillförd energi'!$B$1:$AI$700,MATCH(N$1,'Tillförd energi'!$B$1:$AQ$1,0),FALSE)</f>
        <v>0</v>
      </c>
      <c r="O394">
        <f>VLOOKUP($B394,'Tillförd energi'!$B$1:$AI$700,MATCH(O$1,'Tillförd energi'!$B$1:$AQ$1,0),FALSE)</f>
        <v>0</v>
      </c>
      <c r="P394">
        <f>VLOOKUP($B394,'Tillförd energi'!$B$1:$AI$700,MATCH(P$1,'Tillförd energi'!$B$1:$AQ$1,0),FALSE)</f>
        <v>0</v>
      </c>
      <c r="Q394">
        <f>VLOOKUP($B394,'Tillförd energi'!$B$1:$AI$700,MATCH(Q$1,'Tillförd energi'!$B$1:$AQ$1,0),FALSE)</f>
        <v>0</v>
      </c>
      <c r="R394">
        <f>VLOOKUP($B394,'Tillförd energi'!$B$1:$AI$700,MATCH(R$1,'Tillförd energi'!$B$1:$AQ$1,0),FALSE)</f>
        <v>5.92</v>
      </c>
      <c r="S394">
        <f>VLOOKUP($B394,'Tillförd energi'!$B$1:$AI$700,MATCH(S$1,'Tillförd energi'!$B$1:$AQ$1,0),FALSE)</f>
        <v>0</v>
      </c>
      <c r="T394">
        <f>VLOOKUP($B394,'Tillförd energi'!$B$1:$AI$700,MATCH(T$1,'Tillförd energi'!$B$1:$AQ$1,0),FALSE)</f>
        <v>0</v>
      </c>
      <c r="U394">
        <f>VLOOKUP($B394,'Tillförd energi'!$B$1:$AI$700,MATCH(U$1,'Tillförd energi'!$B$1:$AQ$1,0),FALSE)</f>
        <v>0</v>
      </c>
      <c r="V394">
        <f>VLOOKUP($B394,'Tillförd energi'!$B$1:$AI$700,MATCH(V$1,'Tillförd energi'!$B$1:$AQ$1,0),FALSE)</f>
        <v>0</v>
      </c>
      <c r="W394">
        <f>VLOOKUP($B394,'Tillförd energi'!$B$1:$AI$700,MATCH(W$1,'Tillförd energi'!$B$1:$AQ$1,0),FALSE)</f>
        <v>0</v>
      </c>
      <c r="X394">
        <f>VLOOKUP($B394,'Tillförd energi'!$B$1:$AI$700,MATCH(X$1,'Tillförd energi'!$B$1:$AQ$1,0),FALSE)</f>
        <v>0</v>
      </c>
      <c r="Y394">
        <f>VLOOKUP($B394,'Tillförd energi'!$B$1:$AI$700,MATCH(Y$1,'Tillförd energi'!$B$1:$AQ$1,0),FALSE)</f>
        <v>0</v>
      </c>
      <c r="Z394">
        <f>VLOOKUP($B394,'Tillförd energi'!$B$1:$AI$700,MATCH(Z$1,'Tillförd energi'!$B$1:$AQ$1,0),FALSE)</f>
        <v>0</v>
      </c>
      <c r="AA394">
        <f>VLOOKUP($B394,'Tillförd energi'!$B$1:$AI$700,MATCH(AA$1,'Tillförd energi'!$B$1:$AQ$1,0),FALSE)</f>
        <v>0</v>
      </c>
      <c r="AB394">
        <f>VLOOKUP($B394,'Tillförd energi'!$B$1:$AI$700,MATCH(AB$1,'Tillförd energi'!$B$1:$AQ$1,0),FALSE)</f>
        <v>0</v>
      </c>
      <c r="AC394">
        <f>VLOOKUP($B394,'Tillförd energi'!$B$1:$AI$700,MATCH(AC$1,'Tillförd energi'!$B$1:$AQ$1,0),FALSE)</f>
        <v>0</v>
      </c>
      <c r="AD394">
        <f>VLOOKUP($B394,'Tillförd energi'!$B$1:$AI$700,MATCH(AD$1,'Tillförd energi'!$B$1:$AQ$1,0),FALSE)</f>
        <v>0</v>
      </c>
      <c r="AE394">
        <f>VLOOKUP($B394,'Tillförd energi'!$B$1:$AI$700,MATCH(AE$1,'Tillförd energi'!$B$1:$AQ$1,0),FALSE)</f>
        <v>0</v>
      </c>
      <c r="AF394">
        <f>VLOOKUP($B394,'Tillförd energi'!$B$1:$AI$700,MATCH(AF$1,'Tillförd energi'!$B$1:$AQ$1,0),FALSE)</f>
        <v>0.08</v>
      </c>
      <c r="AG394">
        <f>IFERROR(VLOOKUP(B394,Miljö!$B$1:$AC$550,MATCH("Köpt mängd produktionsspecifik fjärrvärme:",Miljö!$B$1:$AC$1,0),FALSE)/1,0)</f>
        <v>0</v>
      </c>
      <c r="AI394">
        <f t="shared" si="115"/>
        <v>9.1300000000000008</v>
      </c>
      <c r="AJ394">
        <f t="shared" si="116"/>
        <v>9.1300000000000008</v>
      </c>
      <c r="AK394">
        <f>IF(ISERROR(1/VLOOKUP($B394,Leveranser!$B$1:$S$500,MATCH("såld värme (gwh)",Leveranser!$B$1:$S$1,0),FALSE)),"",VLOOKUP($B394,Leveranser!$B$1:$S$500,MATCH("såld värme (gwh)",Leveranser!$B$1:$S$1,0),FALSE))</f>
        <v>5.39</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195">
        <f t="shared" si="117"/>
        <v>0.59036144578313243</v>
      </c>
      <c r="AP394" t="str">
        <f>IFERROR(VLOOKUP($B394,Miljövärden!$B$2:$H$550,7,FALSE),"Nej, saknas")</f>
        <v>Ja</v>
      </c>
      <c r="AQ394" t="str">
        <f>IFERROR(VLOOKUP($B394,Miljövärden!$B$2:$H$550,6,FALSE),"Nej, saknas")</f>
        <v>Nej</v>
      </c>
      <c r="AU394">
        <f t="shared" si="118"/>
        <v>0.08</v>
      </c>
      <c r="AV394">
        <f t="shared" si="119"/>
        <v>0</v>
      </c>
      <c r="AW394">
        <f t="shared" si="120"/>
        <v>0</v>
      </c>
      <c r="AX394">
        <f t="shared" si="121"/>
        <v>5.92</v>
      </c>
      <c r="AZ394">
        <f t="shared" si="122"/>
        <v>5.92</v>
      </c>
      <c r="BC394">
        <f t="shared" si="123"/>
        <v>3.13</v>
      </c>
      <c r="BD394">
        <f t="shared" si="124"/>
        <v>0</v>
      </c>
      <c r="BE394">
        <f t="shared" si="125"/>
        <v>5.92</v>
      </c>
      <c r="BF394">
        <f t="shared" si="126"/>
        <v>0</v>
      </c>
      <c r="BG394">
        <f t="shared" si="127"/>
        <v>0.08</v>
      </c>
      <c r="BH394">
        <f t="shared" si="128"/>
        <v>9.1300000000000008</v>
      </c>
      <c r="BJ394" s="195">
        <f t="shared" si="129"/>
        <v>0.34282584884994521</v>
      </c>
      <c r="BK394" s="195">
        <f t="shared" si="130"/>
        <v>0</v>
      </c>
      <c r="BL394" s="195">
        <f t="shared" si="131"/>
        <v>0.64841182913472062</v>
      </c>
      <c r="BM394" s="195">
        <f t="shared" si="132"/>
        <v>0</v>
      </c>
      <c r="BN394" s="195">
        <f t="shared" si="133"/>
        <v>8.7623220153340634E-3</v>
      </c>
    </row>
    <row r="395" spans="1:66" x14ac:dyDescent="0.25">
      <c r="A395" s="2" t="s">
        <v>587</v>
      </c>
      <c r="B395" s="5" t="s">
        <v>1065</v>
      </c>
      <c r="C395">
        <f>VLOOKUP($B395,'Tillförd energi'!$B$1:$AI$700,MATCH(C$1,'Tillförd energi'!$B$1:$AQ$1,0),FALSE)</f>
        <v>0</v>
      </c>
      <c r="D395">
        <f>VLOOKUP($B395,'Tillförd energi'!$B$1:$AI$700,MATCH(D$1,'Tillförd energi'!$B$1:$AQ$1,0),FALSE)</f>
        <v>0.36</v>
      </c>
      <c r="E395">
        <f>VLOOKUP($B395,'Tillförd energi'!$B$1:$AI$700,MATCH(E$1,'Tillförd energi'!$B$1:$AQ$1,0),FALSE)</f>
        <v>0</v>
      </c>
      <c r="F395">
        <f>VLOOKUP($B395,'Tillförd energi'!$B$1:$AI$700,MATCH(F$1,'Tillförd energi'!$B$1:$AQ$1,0),FALSE)</f>
        <v>0</v>
      </c>
      <c r="G395">
        <f>VLOOKUP($B395,'Tillförd energi'!$B$1:$AI$700,MATCH(G$1,'Tillförd energi'!$B$1:$AQ$1,0),FALSE)</f>
        <v>0</v>
      </c>
      <c r="H395">
        <f>VLOOKUP($B395,'Tillförd energi'!$B$1:$AI$700,MATCH(H$1,'Tillförd energi'!$B$1:$AQ$1,0),FALSE)</f>
        <v>0</v>
      </c>
      <c r="I395">
        <f>VLOOKUP($B395,'Tillförd energi'!$B$1:$AI$700,MATCH(I$1,'Tillförd energi'!$B$1:$AQ$1,0),FALSE)</f>
        <v>0</v>
      </c>
      <c r="J395">
        <f>VLOOKUP($B395,'Tillförd energi'!$B$1:$AI$700,MATCH(J$1,'Tillförd energi'!$B$1:$AQ$1,0),FALSE)</f>
        <v>0</v>
      </c>
      <c r="K395">
        <v>0</v>
      </c>
      <c r="L395">
        <f>VLOOKUP($B395,'Tillförd energi'!$B$1:$AI$700,MATCH(L$1,'Tillförd energi'!$B$1:$AQ$1,0),FALSE)</f>
        <v>0</v>
      </c>
      <c r="M395">
        <f>VLOOKUP($B395,'Tillförd energi'!$B$1:$AI$700,MATCH(M$1,'Tillförd energi'!$B$1:$AQ$1,0),FALSE)</f>
        <v>0</v>
      </c>
      <c r="N395">
        <f>VLOOKUP($B395,'Tillförd energi'!$B$1:$AI$700,MATCH(N$1,'Tillförd energi'!$B$1:$AQ$1,0),FALSE)</f>
        <v>0</v>
      </c>
      <c r="O395">
        <f>VLOOKUP($B395,'Tillförd energi'!$B$1:$AI$700,MATCH(O$1,'Tillförd energi'!$B$1:$AQ$1,0),FALSE)</f>
        <v>0</v>
      </c>
      <c r="P395">
        <f>VLOOKUP($B395,'Tillförd energi'!$B$1:$AI$700,MATCH(P$1,'Tillförd energi'!$B$1:$AQ$1,0),FALSE)</f>
        <v>0</v>
      </c>
      <c r="Q395">
        <f>VLOOKUP($B395,'Tillförd energi'!$B$1:$AI$700,MATCH(Q$1,'Tillförd energi'!$B$1:$AQ$1,0),FALSE)</f>
        <v>0</v>
      </c>
      <c r="R395">
        <f>VLOOKUP($B395,'Tillförd energi'!$B$1:$AI$700,MATCH(R$1,'Tillförd energi'!$B$1:$AQ$1,0),FALSE)</f>
        <v>6.14</v>
      </c>
      <c r="S395">
        <f>VLOOKUP($B395,'Tillförd energi'!$B$1:$AI$700,MATCH(S$1,'Tillförd energi'!$B$1:$AQ$1,0),FALSE)</f>
        <v>0</v>
      </c>
      <c r="T395">
        <f>VLOOKUP($B395,'Tillförd energi'!$B$1:$AI$700,MATCH(T$1,'Tillförd energi'!$B$1:$AQ$1,0),FALSE)</f>
        <v>0</v>
      </c>
      <c r="U395">
        <f>VLOOKUP($B395,'Tillförd energi'!$B$1:$AI$700,MATCH(U$1,'Tillförd energi'!$B$1:$AQ$1,0),FALSE)</f>
        <v>0</v>
      </c>
      <c r="V395">
        <f>VLOOKUP($B395,'Tillförd energi'!$B$1:$AI$700,MATCH(V$1,'Tillförd energi'!$B$1:$AQ$1,0),FALSE)</f>
        <v>0</v>
      </c>
      <c r="W395">
        <f>VLOOKUP($B395,'Tillförd energi'!$B$1:$AI$700,MATCH(W$1,'Tillförd energi'!$B$1:$AQ$1,0),FALSE)</f>
        <v>0</v>
      </c>
      <c r="X395">
        <f>VLOOKUP($B395,'Tillförd energi'!$B$1:$AI$700,MATCH(X$1,'Tillförd energi'!$B$1:$AQ$1,0),FALSE)</f>
        <v>0</v>
      </c>
      <c r="Y395">
        <f>VLOOKUP($B395,'Tillförd energi'!$B$1:$AI$700,MATCH(Y$1,'Tillförd energi'!$B$1:$AQ$1,0),FALSE)</f>
        <v>0</v>
      </c>
      <c r="Z395">
        <f>VLOOKUP($B395,'Tillförd energi'!$B$1:$AI$700,MATCH(Z$1,'Tillförd energi'!$B$1:$AQ$1,0),FALSE)</f>
        <v>0</v>
      </c>
      <c r="AA395">
        <f>VLOOKUP($B395,'Tillförd energi'!$B$1:$AI$700,MATCH(AA$1,'Tillförd energi'!$B$1:$AQ$1,0),FALSE)</f>
        <v>0</v>
      </c>
      <c r="AB395">
        <f>VLOOKUP($B395,'Tillförd energi'!$B$1:$AI$700,MATCH(AB$1,'Tillförd energi'!$B$1:$AQ$1,0),FALSE)</f>
        <v>0</v>
      </c>
      <c r="AC395">
        <f>VLOOKUP($B395,'Tillförd energi'!$B$1:$AI$700,MATCH(AC$1,'Tillförd energi'!$B$1:$AQ$1,0),FALSE)</f>
        <v>0</v>
      </c>
      <c r="AD395">
        <f>VLOOKUP($B395,'Tillförd energi'!$B$1:$AI$700,MATCH(AD$1,'Tillförd energi'!$B$1:$AQ$1,0),FALSE)</f>
        <v>0</v>
      </c>
      <c r="AE395">
        <f>VLOOKUP($B395,'Tillförd energi'!$B$1:$AI$700,MATCH(AE$1,'Tillförd energi'!$B$1:$AQ$1,0),FALSE)</f>
        <v>0</v>
      </c>
      <c r="AF395">
        <f>VLOOKUP($B395,'Tillförd energi'!$B$1:$AI$700,MATCH(AF$1,'Tillförd energi'!$B$1:$AQ$1,0),FALSE)</f>
        <v>8.5000000000000006E-2</v>
      </c>
      <c r="AG395">
        <f>IFERROR(VLOOKUP(B395,Miljö!$B$1:$AC$550,MATCH("Köpt mängd produktionsspecifik fjärrvärme:",Miljö!$B$1:$AC$1,0),FALSE)/1,0)</f>
        <v>0</v>
      </c>
      <c r="AI395">
        <f t="shared" si="115"/>
        <v>6.585</v>
      </c>
      <c r="AJ395">
        <f t="shared" si="116"/>
        <v>6.585</v>
      </c>
      <c r="AK395">
        <f>IF(ISERROR(1/VLOOKUP($B395,Leveranser!$B$1:$S$500,MATCH("såld värme (gwh)",Leveranser!$B$1:$S$1,0),FALSE)),"",VLOOKUP($B395,Leveranser!$B$1:$S$500,MATCH("såld värme (gwh)",Leveranser!$B$1:$S$1,0),FALSE))</f>
        <v>4.16</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195">
        <f t="shared" si="117"/>
        <v>0.63173880030372065</v>
      </c>
      <c r="AP395" t="str">
        <f>IFERROR(VLOOKUP($B395,Miljövärden!$B$2:$H$550,7,FALSE),"Nej, saknas")</f>
        <v>Ja</v>
      </c>
      <c r="AQ395" t="str">
        <f>IFERROR(VLOOKUP($B395,Miljövärden!$B$2:$H$550,6,FALSE),"Nej, saknas")</f>
        <v>Nej</v>
      </c>
      <c r="AU395">
        <f t="shared" si="118"/>
        <v>8.5000000000000006E-2</v>
      </c>
      <c r="AV395">
        <f t="shared" si="119"/>
        <v>0</v>
      </c>
      <c r="AW395">
        <f t="shared" si="120"/>
        <v>0</v>
      </c>
      <c r="AX395">
        <f t="shared" si="121"/>
        <v>6.14</v>
      </c>
      <c r="AZ395">
        <f t="shared" si="122"/>
        <v>6.14</v>
      </c>
      <c r="BC395">
        <f t="shared" si="123"/>
        <v>0.36</v>
      </c>
      <c r="BD395">
        <f t="shared" si="124"/>
        <v>0</v>
      </c>
      <c r="BE395">
        <f t="shared" si="125"/>
        <v>6.14</v>
      </c>
      <c r="BF395">
        <f t="shared" si="126"/>
        <v>0</v>
      </c>
      <c r="BG395">
        <f t="shared" si="127"/>
        <v>8.5000000000000006E-2</v>
      </c>
      <c r="BH395">
        <f t="shared" si="128"/>
        <v>6.585</v>
      </c>
      <c r="BJ395" s="195">
        <f t="shared" si="129"/>
        <v>5.4669703872437359E-2</v>
      </c>
      <c r="BK395" s="195">
        <f t="shared" si="130"/>
        <v>0</v>
      </c>
      <c r="BL395" s="195">
        <f t="shared" si="131"/>
        <v>0.93242217160212604</v>
      </c>
      <c r="BM395" s="195">
        <f t="shared" si="132"/>
        <v>0</v>
      </c>
      <c r="BN395" s="195">
        <f t="shared" si="133"/>
        <v>1.2908124525436599E-2</v>
      </c>
    </row>
    <row r="396" spans="1:66" x14ac:dyDescent="0.25">
      <c r="A396" s="317" t="s">
        <v>1399</v>
      </c>
      <c r="B396" s="2" t="s">
        <v>589</v>
      </c>
      <c r="C396">
        <f>VLOOKUP($B396,'Tillförd energi'!$B$1:$AI$700,MATCH(C$1,'Tillförd energi'!$B$1:$AQ$1,0),FALSE)</f>
        <v>0</v>
      </c>
      <c r="D396">
        <f>VLOOKUP($B396,'Tillförd energi'!$B$1:$AI$700,MATCH(D$1,'Tillförd energi'!$B$1:$AQ$1,0),FALSE)</f>
        <v>0</v>
      </c>
      <c r="E396">
        <f>VLOOKUP($B396,'Tillförd energi'!$B$1:$AI$700,MATCH(E$1,'Tillförd energi'!$B$1:$AQ$1,0),FALSE)</f>
        <v>0</v>
      </c>
      <c r="F396">
        <f>VLOOKUP($B396,'Tillförd energi'!$B$1:$AI$700,MATCH(F$1,'Tillförd energi'!$B$1:$AQ$1,0),FALSE)</f>
        <v>0</v>
      </c>
      <c r="G396">
        <f>VLOOKUP($B396,'Tillförd energi'!$B$1:$AI$700,MATCH(G$1,'Tillförd energi'!$B$1:$AQ$1,0),FALSE)</f>
        <v>0</v>
      </c>
      <c r="H396">
        <f>VLOOKUP($B396,'Tillförd energi'!$B$1:$AI$700,MATCH(H$1,'Tillförd energi'!$B$1:$AQ$1,0),FALSE)</f>
        <v>0</v>
      </c>
      <c r="I396">
        <f>VLOOKUP($B396,'Tillförd energi'!$B$1:$AI$700,MATCH(I$1,'Tillförd energi'!$B$1:$AQ$1,0),FALSE)</f>
        <v>0</v>
      </c>
      <c r="J396">
        <f>VLOOKUP($B396,'Tillförd energi'!$B$1:$AI$700,MATCH(J$1,'Tillförd energi'!$B$1:$AQ$1,0),FALSE)</f>
        <v>0</v>
      </c>
      <c r="K396">
        <v>0</v>
      </c>
      <c r="L396">
        <f>VLOOKUP($B396,'Tillförd energi'!$B$1:$AI$700,MATCH(L$1,'Tillförd energi'!$B$1:$AQ$1,0),FALSE)</f>
        <v>0</v>
      </c>
      <c r="M396">
        <f>VLOOKUP($B396,'Tillförd energi'!$B$1:$AI$700,MATCH(M$1,'Tillförd energi'!$B$1:$AQ$1,0),FALSE)</f>
        <v>0</v>
      </c>
      <c r="N396">
        <f>VLOOKUP($B396,'Tillförd energi'!$B$1:$AI$700,MATCH(N$1,'Tillförd energi'!$B$1:$AQ$1,0),FALSE)</f>
        <v>0</v>
      </c>
      <c r="O396">
        <f>VLOOKUP($B396,'Tillförd energi'!$B$1:$AI$700,MATCH(O$1,'Tillförd energi'!$B$1:$AQ$1,0),FALSE)</f>
        <v>0</v>
      </c>
      <c r="P396">
        <f>VLOOKUP($B396,'Tillförd energi'!$B$1:$AI$700,MATCH(P$1,'Tillförd energi'!$B$1:$AQ$1,0),FALSE)</f>
        <v>0</v>
      </c>
      <c r="Q396">
        <f>VLOOKUP($B396,'Tillförd energi'!$B$1:$AI$700,MATCH(Q$1,'Tillförd energi'!$B$1:$AQ$1,0),FALSE)</f>
        <v>0</v>
      </c>
      <c r="R396">
        <f>VLOOKUP($B396,'Tillförd energi'!$B$1:$AI$700,MATCH(R$1,'Tillförd energi'!$B$1:$AQ$1,0),FALSE)</f>
        <v>0</v>
      </c>
      <c r="S396">
        <f>VLOOKUP($B396,'Tillförd energi'!$B$1:$AI$700,MATCH(S$1,'Tillförd energi'!$B$1:$AQ$1,0),FALSE)</f>
        <v>0</v>
      </c>
      <c r="T396">
        <f>VLOOKUP($B396,'Tillförd energi'!$B$1:$AI$700,MATCH(T$1,'Tillförd energi'!$B$1:$AQ$1,0),FALSE)</f>
        <v>0</v>
      </c>
      <c r="U396">
        <f>VLOOKUP($B396,'Tillförd energi'!$B$1:$AI$700,MATCH(U$1,'Tillförd energi'!$B$1:$AQ$1,0),FALSE)</f>
        <v>0</v>
      </c>
      <c r="V396">
        <f>VLOOKUP($B396,'Tillförd energi'!$B$1:$AI$700,MATCH(V$1,'Tillförd energi'!$B$1:$AQ$1,0),FALSE)</f>
        <v>0</v>
      </c>
      <c r="W396">
        <f>VLOOKUP($B396,'Tillförd energi'!$B$1:$AI$700,MATCH(W$1,'Tillförd energi'!$B$1:$AQ$1,0),FALSE)</f>
        <v>0</v>
      </c>
      <c r="X396">
        <f>VLOOKUP($B396,'Tillförd energi'!$B$1:$AI$700,MATCH(X$1,'Tillförd energi'!$B$1:$AQ$1,0),FALSE)</f>
        <v>0</v>
      </c>
      <c r="Y396">
        <f>VLOOKUP($B396,'Tillförd energi'!$B$1:$AI$700,MATCH(Y$1,'Tillförd energi'!$B$1:$AQ$1,0),FALSE)</f>
        <v>0</v>
      </c>
      <c r="Z396">
        <f>VLOOKUP($B396,'Tillförd energi'!$B$1:$AI$700,MATCH(Z$1,'Tillförd energi'!$B$1:$AQ$1,0),FALSE)</f>
        <v>0</v>
      </c>
      <c r="AA396">
        <f>VLOOKUP($B396,'Tillförd energi'!$B$1:$AI$700,MATCH(AA$1,'Tillförd energi'!$B$1:$AQ$1,0),FALSE)</f>
        <v>0</v>
      </c>
      <c r="AB396">
        <f>VLOOKUP($B396,'Tillförd energi'!$B$1:$AI$700,MATCH(AB$1,'Tillförd energi'!$B$1:$AQ$1,0),FALSE)</f>
        <v>0</v>
      </c>
      <c r="AC396">
        <f>VLOOKUP($B396,'Tillförd energi'!$B$1:$AI$700,MATCH(AC$1,'Tillförd energi'!$B$1:$AQ$1,0),FALSE)</f>
        <v>0</v>
      </c>
      <c r="AD396">
        <f>VLOOKUP($B396,'Tillförd energi'!$B$1:$AI$700,MATCH(AD$1,'Tillförd energi'!$B$1:$AQ$1,0),FALSE)</f>
        <v>0</v>
      </c>
      <c r="AE396">
        <f>VLOOKUP($B396,'Tillförd energi'!$B$1:$AI$700,MATCH(AE$1,'Tillförd energi'!$B$1:$AQ$1,0),FALSE)</f>
        <v>0</v>
      </c>
      <c r="AF396">
        <f>VLOOKUP($B396,'Tillförd energi'!$B$1:$AI$700,MATCH(AF$1,'Tillförd energi'!$B$1:$AQ$1,0),FALSE)</f>
        <v>0</v>
      </c>
      <c r="AG396">
        <f>IFERROR(VLOOKUP(B396,Miljö!$B$1:$AC$550,MATCH("Köpt mängd produktionsspecifik fjärrvärme:",Miljö!$B$1:$AC$1,0),FALSE)/1,0)</f>
        <v>0</v>
      </c>
      <c r="AI396">
        <f t="shared" si="115"/>
        <v>0</v>
      </c>
      <c r="AJ396">
        <f t="shared" si="116"/>
        <v>0</v>
      </c>
      <c r="AK396" t="str">
        <f>IF(ISERROR(1/VLOOKUP($B396,Leveranser!$B$1:$S$500,MATCH("såld värme (gwh)",Leveranser!$B$1:$S$1,0),FALSE)),"",VLOOKUP($B396,Leveranser!$B$1:$S$500,MATCH("såld värme (gwh)",Leveranser!$B$1:$S$1,0),FALSE))</f>
        <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195" t="str">
        <f t="shared" si="117"/>
        <v/>
      </c>
      <c r="AP396" t="str">
        <f>IFERROR(VLOOKUP($B396,Miljövärden!$B$2:$H$550,7,FALSE),"Nej, saknas")</f>
        <v>Nej</v>
      </c>
      <c r="AQ396" t="str">
        <f>IFERROR(VLOOKUP($B396,Miljövärden!$B$2:$H$550,6,FALSE),"Nej, saknas")</f>
        <v>Nej</v>
      </c>
      <c r="AU396">
        <f t="shared" si="118"/>
        <v>0</v>
      </c>
      <c r="AV396">
        <f t="shared" si="119"/>
        <v>0</v>
      </c>
      <c r="AW396">
        <f t="shared" si="120"/>
        <v>0</v>
      </c>
      <c r="AX396">
        <f t="shared" si="121"/>
        <v>0</v>
      </c>
      <c r="AZ396">
        <f t="shared" si="122"/>
        <v>0</v>
      </c>
      <c r="BC396">
        <f t="shared" si="123"/>
        <v>0</v>
      </c>
      <c r="BD396">
        <f t="shared" si="124"/>
        <v>0</v>
      </c>
      <c r="BE396">
        <f t="shared" si="125"/>
        <v>0</v>
      </c>
      <c r="BF396">
        <f t="shared" si="126"/>
        <v>0</v>
      </c>
      <c r="BG396">
        <f t="shared" si="127"/>
        <v>0</v>
      </c>
      <c r="BH396">
        <f t="shared" si="128"/>
        <v>0</v>
      </c>
      <c r="BJ396" s="195" t="e">
        <f t="shared" si="129"/>
        <v>#DIV/0!</v>
      </c>
      <c r="BK396" s="195" t="e">
        <f t="shared" si="130"/>
        <v>#DIV/0!</v>
      </c>
      <c r="BL396" s="195" t="e">
        <f t="shared" si="131"/>
        <v>#DIV/0!</v>
      </c>
      <c r="BM396" s="195" t="e">
        <f t="shared" si="132"/>
        <v>#DIV/0!</v>
      </c>
      <c r="BN396" s="195" t="e">
        <f t="shared" si="133"/>
        <v>#DIV/0!</v>
      </c>
    </row>
    <row r="397" spans="1:66" x14ac:dyDescent="0.25">
      <c r="A397" s="317" t="s">
        <v>1399</v>
      </c>
      <c r="B397" s="2" t="s">
        <v>590</v>
      </c>
      <c r="C397">
        <f>VLOOKUP($B397,'Tillförd energi'!$B$1:$AI$700,MATCH(C$1,'Tillförd energi'!$B$1:$AQ$1,0),FALSE)</f>
        <v>0</v>
      </c>
      <c r="D397">
        <f>VLOOKUP($B397,'Tillförd energi'!$B$1:$AI$700,MATCH(D$1,'Tillförd energi'!$B$1:$AQ$1,0),FALSE)</f>
        <v>0.4</v>
      </c>
      <c r="E397">
        <f>VLOOKUP($B397,'Tillförd energi'!$B$1:$AI$700,MATCH(E$1,'Tillförd energi'!$B$1:$AQ$1,0),FALSE)</f>
        <v>0</v>
      </c>
      <c r="F397">
        <f>VLOOKUP($B397,'Tillförd energi'!$B$1:$AI$700,MATCH(F$1,'Tillförd energi'!$B$1:$AQ$1,0),FALSE)</f>
        <v>0</v>
      </c>
      <c r="G397">
        <f>VLOOKUP($B397,'Tillförd energi'!$B$1:$AI$700,MATCH(G$1,'Tillförd energi'!$B$1:$AQ$1,0),FALSE)</f>
        <v>0</v>
      </c>
      <c r="H397">
        <f>VLOOKUP($B397,'Tillförd energi'!$B$1:$AI$700,MATCH(H$1,'Tillförd energi'!$B$1:$AQ$1,0),FALSE)</f>
        <v>0</v>
      </c>
      <c r="I397">
        <f>VLOOKUP($B397,'Tillförd energi'!$B$1:$AI$700,MATCH(I$1,'Tillförd energi'!$B$1:$AQ$1,0),FALSE)</f>
        <v>0</v>
      </c>
      <c r="J397">
        <f>VLOOKUP($B397,'Tillförd energi'!$B$1:$AI$700,MATCH(J$1,'Tillförd energi'!$B$1:$AQ$1,0),FALSE)</f>
        <v>0</v>
      </c>
      <c r="K397">
        <v>0</v>
      </c>
      <c r="L397">
        <f>VLOOKUP($B397,'Tillförd energi'!$B$1:$AI$700,MATCH(L$1,'Tillförd energi'!$B$1:$AQ$1,0),FALSE)</f>
        <v>0</v>
      </c>
      <c r="M397">
        <f>VLOOKUP($B397,'Tillförd energi'!$B$1:$AI$700,MATCH(M$1,'Tillförd energi'!$B$1:$AQ$1,0),FALSE)</f>
        <v>0</v>
      </c>
      <c r="N397">
        <f>VLOOKUP($B397,'Tillförd energi'!$B$1:$AI$700,MATCH(N$1,'Tillförd energi'!$B$1:$AQ$1,0),FALSE)</f>
        <v>0</v>
      </c>
      <c r="O397">
        <f>VLOOKUP($B397,'Tillförd energi'!$B$1:$AI$700,MATCH(O$1,'Tillförd energi'!$B$1:$AQ$1,0),FALSE)</f>
        <v>0</v>
      </c>
      <c r="P397">
        <f>VLOOKUP($B397,'Tillförd energi'!$B$1:$AI$700,MATCH(P$1,'Tillförd energi'!$B$1:$AQ$1,0),FALSE)</f>
        <v>5.6</v>
      </c>
      <c r="Q397">
        <f>VLOOKUP($B397,'Tillförd energi'!$B$1:$AI$700,MATCH(Q$1,'Tillförd energi'!$B$1:$AQ$1,0),FALSE)</f>
        <v>0</v>
      </c>
      <c r="R397">
        <f>VLOOKUP($B397,'Tillförd energi'!$B$1:$AI$700,MATCH(R$1,'Tillförd energi'!$B$1:$AQ$1,0),FALSE)</f>
        <v>0</v>
      </c>
      <c r="S397">
        <f>VLOOKUP($B397,'Tillförd energi'!$B$1:$AI$700,MATCH(S$1,'Tillförd energi'!$B$1:$AQ$1,0),FALSE)</f>
        <v>0</v>
      </c>
      <c r="T397">
        <f>VLOOKUP($B397,'Tillförd energi'!$B$1:$AI$700,MATCH(T$1,'Tillförd energi'!$B$1:$AQ$1,0),FALSE)</f>
        <v>0</v>
      </c>
      <c r="U397">
        <f>VLOOKUP($B397,'Tillförd energi'!$B$1:$AI$700,MATCH(U$1,'Tillförd energi'!$B$1:$AQ$1,0),FALSE)</f>
        <v>0</v>
      </c>
      <c r="V397">
        <f>VLOOKUP($B397,'Tillförd energi'!$B$1:$AI$700,MATCH(V$1,'Tillförd energi'!$B$1:$AQ$1,0),FALSE)</f>
        <v>0</v>
      </c>
      <c r="W397">
        <f>VLOOKUP($B397,'Tillförd energi'!$B$1:$AI$700,MATCH(W$1,'Tillförd energi'!$B$1:$AQ$1,0),FALSE)</f>
        <v>0</v>
      </c>
      <c r="X397">
        <f>VLOOKUP($B397,'Tillförd energi'!$B$1:$AI$700,MATCH(X$1,'Tillförd energi'!$B$1:$AQ$1,0),FALSE)</f>
        <v>0</v>
      </c>
      <c r="Y397">
        <f>VLOOKUP($B397,'Tillförd energi'!$B$1:$AI$700,MATCH(Y$1,'Tillförd energi'!$B$1:$AQ$1,0),FALSE)</f>
        <v>0</v>
      </c>
      <c r="Z397">
        <f>VLOOKUP($B397,'Tillförd energi'!$B$1:$AI$700,MATCH(Z$1,'Tillförd energi'!$B$1:$AQ$1,0),FALSE)</f>
        <v>0</v>
      </c>
      <c r="AA397">
        <f>VLOOKUP($B397,'Tillförd energi'!$B$1:$AI$700,MATCH(AA$1,'Tillförd energi'!$B$1:$AQ$1,0),FALSE)</f>
        <v>0</v>
      </c>
      <c r="AB397">
        <f>VLOOKUP($B397,'Tillförd energi'!$B$1:$AI$700,MATCH(AB$1,'Tillförd energi'!$B$1:$AQ$1,0),FALSE)</f>
        <v>0</v>
      </c>
      <c r="AC397">
        <f>VLOOKUP($B397,'Tillförd energi'!$B$1:$AI$700,MATCH(AC$1,'Tillförd energi'!$B$1:$AQ$1,0),FALSE)</f>
        <v>0</v>
      </c>
      <c r="AD397">
        <f>VLOOKUP($B397,'Tillförd energi'!$B$1:$AI$700,MATCH(AD$1,'Tillförd energi'!$B$1:$AQ$1,0),FALSE)</f>
        <v>0</v>
      </c>
      <c r="AE397">
        <f>VLOOKUP($B397,'Tillförd energi'!$B$1:$AI$700,MATCH(AE$1,'Tillförd energi'!$B$1:$AQ$1,0),FALSE)</f>
        <v>0</v>
      </c>
      <c r="AF397">
        <f>VLOOKUP($B397,'Tillförd energi'!$B$1:$AI$700,MATCH(AF$1,'Tillförd energi'!$B$1:$AQ$1,0),FALSE)</f>
        <v>0.1</v>
      </c>
      <c r="AG397">
        <f>IFERROR(VLOOKUP(B397,Miljö!$B$1:$AC$550,MATCH("Köpt mängd produktionsspecifik fjärrvärme:",Miljö!$B$1:$AC$1,0),FALSE)/1,0)</f>
        <v>0</v>
      </c>
      <c r="AI397">
        <f t="shared" si="115"/>
        <v>6.1</v>
      </c>
      <c r="AJ397">
        <f t="shared" si="116"/>
        <v>6.1</v>
      </c>
      <c r="AK397">
        <f>IF(ISERROR(1/VLOOKUP($B397,Leveranser!$B$1:$S$500,MATCH("såld värme (gwh)",Leveranser!$B$1:$S$1,0),FALSE)),"",VLOOKUP($B397,Leveranser!$B$1:$S$500,MATCH("såld värme (gwh)",Leveranser!$B$1:$S$1,0),FALSE))</f>
        <v>3.9</v>
      </c>
      <c r="AL397">
        <f>VLOOKUP($B397,Leveranser!$B$1:$Y$500,MATCH("Totalt såld fjärrvärme till andra fjärrvärmeföretag",Leveranser!$B$1:$AA$1,0),FALSE)</f>
        <v>0</v>
      </c>
      <c r="AM397">
        <f>IF(ISERROR(1/VLOOKUP($B397,Miljö!$B$1:$S$500,MATCH("Såld mängd produktionsspecifik fjärrvärme (GWh)",Miljö!$B$1:$R$1,0),FALSE)),0,VLOOKUP($B397,Miljö!$B$1:$S$500,MATCH("Såld mängd produktionsspecifik fjärrvärme (GWh)",Miljö!$B$1:$R$1,0),FALSE))</f>
        <v>0</v>
      </c>
      <c r="AN397" s="195">
        <f t="shared" si="117"/>
        <v>0.63934426229508201</v>
      </c>
      <c r="AP397" t="str">
        <f>IFERROR(VLOOKUP($B397,Miljövärden!$B$2:$H$550,7,FALSE),"Nej, saknas")</f>
        <v>Ja</v>
      </c>
      <c r="AQ397" t="str">
        <f>IFERROR(VLOOKUP($B397,Miljövärden!$B$2:$H$550,6,FALSE),"Nej, saknas")</f>
        <v>Ja</v>
      </c>
      <c r="AU397">
        <f t="shared" si="118"/>
        <v>0.1</v>
      </c>
      <c r="AV397">
        <f t="shared" si="119"/>
        <v>0</v>
      </c>
      <c r="AW397">
        <f t="shared" si="120"/>
        <v>5.6</v>
      </c>
      <c r="AX397">
        <f t="shared" si="121"/>
        <v>0</v>
      </c>
      <c r="AZ397">
        <f t="shared" si="122"/>
        <v>5.6</v>
      </c>
      <c r="BC397">
        <f t="shared" si="123"/>
        <v>0.4</v>
      </c>
      <c r="BD397">
        <f t="shared" si="124"/>
        <v>0</v>
      </c>
      <c r="BE397">
        <f t="shared" si="125"/>
        <v>5.6</v>
      </c>
      <c r="BF397">
        <f t="shared" si="126"/>
        <v>0</v>
      </c>
      <c r="BG397">
        <f t="shared" si="127"/>
        <v>0.1</v>
      </c>
      <c r="BH397">
        <f t="shared" si="128"/>
        <v>6.1</v>
      </c>
      <c r="BJ397" s="195">
        <f t="shared" si="129"/>
        <v>6.5573770491803282E-2</v>
      </c>
      <c r="BK397" s="195">
        <f t="shared" si="130"/>
        <v>0</v>
      </c>
      <c r="BL397" s="195">
        <f t="shared" si="131"/>
        <v>0.91803278688524592</v>
      </c>
      <c r="BM397" s="195">
        <f t="shared" si="132"/>
        <v>0</v>
      </c>
      <c r="BN397" s="195">
        <f t="shared" si="133"/>
        <v>1.6393442622950821E-2</v>
      </c>
    </row>
    <row r="398" spans="1:66" x14ac:dyDescent="0.25">
      <c r="A398" s="317" t="s">
        <v>1399</v>
      </c>
      <c r="B398" s="2" t="s">
        <v>591</v>
      </c>
      <c r="C398">
        <f>VLOOKUP($B398,'Tillförd energi'!$B$1:$AI$700,MATCH(C$1,'Tillförd energi'!$B$1:$AQ$1,0),FALSE)</f>
        <v>0</v>
      </c>
      <c r="D398">
        <f>VLOOKUP($B398,'Tillförd energi'!$B$1:$AI$700,MATCH(D$1,'Tillförd energi'!$B$1:$AQ$1,0),FALSE)</f>
        <v>8.3512900000000005</v>
      </c>
      <c r="E398">
        <f>VLOOKUP($B398,'Tillförd energi'!$B$1:$AI$700,MATCH(E$1,'Tillförd energi'!$B$1:$AQ$1,0),FALSE)</f>
        <v>0</v>
      </c>
      <c r="F398">
        <f>VLOOKUP($B398,'Tillförd energi'!$B$1:$AI$700,MATCH(F$1,'Tillförd energi'!$B$1:$AQ$1,0),FALSE)</f>
        <v>0</v>
      </c>
      <c r="G398">
        <f>VLOOKUP($B398,'Tillförd energi'!$B$1:$AI$700,MATCH(G$1,'Tillförd energi'!$B$1:$AQ$1,0),FALSE)</f>
        <v>0</v>
      </c>
      <c r="H398">
        <f>VLOOKUP($B398,'Tillförd energi'!$B$1:$AI$700,MATCH(H$1,'Tillförd energi'!$B$1:$AQ$1,0),FALSE)</f>
        <v>0</v>
      </c>
      <c r="I398">
        <f>VLOOKUP($B398,'Tillförd energi'!$B$1:$AI$700,MATCH(I$1,'Tillförd energi'!$B$1:$AQ$1,0),FALSE)</f>
        <v>4.2069200000000002</v>
      </c>
      <c r="J398">
        <f>VLOOKUP($B398,'Tillförd energi'!$B$1:$AI$700,MATCH(J$1,'Tillförd energi'!$B$1:$AQ$1,0),FALSE)</f>
        <v>0</v>
      </c>
      <c r="K398">
        <v>0</v>
      </c>
      <c r="L398">
        <f>VLOOKUP($B398,'Tillförd energi'!$B$1:$AI$700,MATCH(L$1,'Tillförd energi'!$B$1:$AQ$1,0),FALSE)</f>
        <v>62.0548</v>
      </c>
      <c r="M398">
        <f>VLOOKUP($B398,'Tillförd energi'!$B$1:$AI$700,MATCH(M$1,'Tillförd energi'!$B$1:$AQ$1,0),FALSE)</f>
        <v>8.4211899999999993</v>
      </c>
      <c r="N398">
        <f>VLOOKUP($B398,'Tillförd energi'!$B$1:$AI$700,MATCH(N$1,'Tillförd energi'!$B$1:$AQ$1,0),FALSE)</f>
        <v>34.212600000000002</v>
      </c>
      <c r="O398">
        <f>VLOOKUP($B398,'Tillförd energi'!$B$1:$AI$700,MATCH(O$1,'Tillförd energi'!$B$1:$AQ$1,0),FALSE)</f>
        <v>0</v>
      </c>
      <c r="P398">
        <f>VLOOKUP($B398,'Tillförd energi'!$B$1:$AI$700,MATCH(P$1,'Tillförd energi'!$B$1:$AQ$1,0),FALSE)</f>
        <v>27.863600000000002</v>
      </c>
      <c r="Q398">
        <f>VLOOKUP($B398,'Tillförd energi'!$B$1:$AI$700,MATCH(Q$1,'Tillförd energi'!$B$1:$AQ$1,0),FALSE)</f>
        <v>4.23529</v>
      </c>
      <c r="R398">
        <f>VLOOKUP($B398,'Tillförd energi'!$B$1:$AI$700,MATCH(R$1,'Tillförd energi'!$B$1:$AQ$1,0),FALSE)</f>
        <v>0</v>
      </c>
      <c r="S398">
        <f>VLOOKUP($B398,'Tillförd energi'!$B$1:$AI$700,MATCH(S$1,'Tillförd energi'!$B$1:$AQ$1,0),FALSE)</f>
        <v>0</v>
      </c>
      <c r="T398">
        <f>VLOOKUP($B398,'Tillförd energi'!$B$1:$AI$700,MATCH(T$1,'Tillförd energi'!$B$1:$AQ$1,0),FALSE)</f>
        <v>0</v>
      </c>
      <c r="U398">
        <f>VLOOKUP($B398,'Tillförd energi'!$B$1:$AI$700,MATCH(U$1,'Tillförd energi'!$B$1:$AQ$1,0),FALSE)</f>
        <v>0</v>
      </c>
      <c r="V398">
        <f>VLOOKUP($B398,'Tillförd energi'!$B$1:$AI$700,MATCH(V$1,'Tillförd energi'!$B$1:$AQ$1,0),FALSE)</f>
        <v>0</v>
      </c>
      <c r="W398">
        <f>VLOOKUP($B398,'Tillförd energi'!$B$1:$AI$700,MATCH(W$1,'Tillförd energi'!$B$1:$AQ$1,0),FALSE)</f>
        <v>0</v>
      </c>
      <c r="X398">
        <f>VLOOKUP($B398,'Tillförd energi'!$B$1:$AI$700,MATCH(X$1,'Tillförd energi'!$B$1:$AQ$1,0),FALSE)</f>
        <v>0</v>
      </c>
      <c r="Y398">
        <f>VLOOKUP($B398,'Tillförd energi'!$B$1:$AI$700,MATCH(Y$1,'Tillförd energi'!$B$1:$AQ$1,0),FALSE)</f>
        <v>0</v>
      </c>
      <c r="Z398">
        <f>VLOOKUP($B398,'Tillförd energi'!$B$1:$AI$700,MATCH(Z$1,'Tillförd energi'!$B$1:$AQ$1,0),FALSE)</f>
        <v>0</v>
      </c>
      <c r="AA398">
        <f>VLOOKUP($B398,'Tillförd energi'!$B$1:$AI$700,MATCH(AA$1,'Tillförd energi'!$B$1:$AQ$1,0),FALSE)</f>
        <v>0</v>
      </c>
      <c r="AB398">
        <f>VLOOKUP($B398,'Tillförd energi'!$B$1:$AI$700,MATCH(AB$1,'Tillförd energi'!$B$1:$AQ$1,0),FALSE)</f>
        <v>0</v>
      </c>
      <c r="AC398">
        <f>VLOOKUP($B398,'Tillförd energi'!$B$1:$AI$700,MATCH(AC$1,'Tillförd energi'!$B$1:$AQ$1,0),FALSE)</f>
        <v>18.7</v>
      </c>
      <c r="AD398">
        <f>VLOOKUP($B398,'Tillförd energi'!$B$1:$AI$700,MATCH(AD$1,'Tillförd energi'!$B$1:$AQ$1,0),FALSE)</f>
        <v>0</v>
      </c>
      <c r="AE398">
        <f>VLOOKUP($B398,'Tillförd energi'!$B$1:$AI$700,MATCH(AE$1,'Tillförd energi'!$B$1:$AQ$1,0),FALSE)</f>
        <v>0</v>
      </c>
      <c r="AF398">
        <f>VLOOKUP($B398,'Tillförd energi'!$B$1:$AI$700,MATCH(AF$1,'Tillförd energi'!$B$1:$AQ$1,0),FALSE)</f>
        <v>3.7709999999999999</v>
      </c>
      <c r="AG398">
        <f>IFERROR(VLOOKUP(B398,Miljö!$B$1:$AC$550,MATCH("Köpt mängd produktionsspecifik fjärrvärme:",Miljö!$B$1:$AC$1,0),FALSE)/1,0)</f>
        <v>0</v>
      </c>
      <c r="AI398">
        <f t="shared" si="115"/>
        <v>171.81668999999997</v>
      </c>
      <c r="AJ398">
        <f t="shared" si="116"/>
        <v>171.81668999999997</v>
      </c>
      <c r="AK398">
        <f>IF(ISERROR(1/VLOOKUP($B398,Leveranser!$B$1:$S$500,MATCH("såld värme (gwh)",Leveranser!$B$1:$S$1,0),FALSE)),"",VLOOKUP($B398,Leveranser!$B$1:$S$500,MATCH("såld värme (gwh)",Leveranser!$B$1:$S$1,0),FALSE))</f>
        <v>125.7</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195">
        <f t="shared" si="117"/>
        <v>0.73159365367823126</v>
      </c>
      <c r="AP398" t="str">
        <f>IFERROR(VLOOKUP($B398,Miljövärden!$B$2:$H$550,7,FALSE),"Nej, saknas")</f>
        <v>Ja</v>
      </c>
      <c r="AQ398" t="str">
        <f>IFERROR(VLOOKUP($B398,Miljövärden!$B$2:$H$550,6,FALSE),"Nej, saknas")</f>
        <v>Ja</v>
      </c>
      <c r="AU398">
        <f t="shared" si="118"/>
        <v>3.7709999999999999</v>
      </c>
      <c r="AV398">
        <f t="shared" si="119"/>
        <v>0</v>
      </c>
      <c r="AW398">
        <f t="shared" si="120"/>
        <v>74.732680000000016</v>
      </c>
      <c r="AX398">
        <f t="shared" si="121"/>
        <v>0</v>
      </c>
      <c r="AZ398">
        <f t="shared" si="122"/>
        <v>136.78747999999999</v>
      </c>
      <c r="BC398">
        <f t="shared" si="123"/>
        <v>8.3512900000000005</v>
      </c>
      <c r="BD398">
        <f t="shared" si="124"/>
        <v>0</v>
      </c>
      <c r="BE398">
        <f t="shared" si="125"/>
        <v>74.732680000000016</v>
      </c>
      <c r="BF398">
        <f t="shared" si="126"/>
        <v>84.96172</v>
      </c>
      <c r="BG398">
        <f t="shared" si="127"/>
        <v>3.7709999999999999</v>
      </c>
      <c r="BH398">
        <f t="shared" si="128"/>
        <v>171.81669000000002</v>
      </c>
      <c r="BJ398" s="195">
        <f t="shared" si="129"/>
        <v>4.8605813556296534E-2</v>
      </c>
      <c r="BK398" s="195">
        <f t="shared" si="130"/>
        <v>0</v>
      </c>
      <c r="BL398" s="195">
        <f t="shared" si="131"/>
        <v>0.43495588234181443</v>
      </c>
      <c r="BM398" s="195">
        <f t="shared" si="132"/>
        <v>0.49449049449154203</v>
      </c>
      <c r="BN398" s="195">
        <f t="shared" si="133"/>
        <v>2.1947809610346931E-2</v>
      </c>
    </row>
    <row r="399" spans="1:66" x14ac:dyDescent="0.25">
      <c r="A399" s="2" t="s">
        <v>592</v>
      </c>
      <c r="B399" s="2" t="s">
        <v>593</v>
      </c>
      <c r="C399">
        <f>VLOOKUP($B399,'Tillförd energi'!$B$1:$AI$700,MATCH(C$1,'Tillförd energi'!$B$1:$AQ$1,0),FALSE)</f>
        <v>0</v>
      </c>
      <c r="D399">
        <f>VLOOKUP($B399,'Tillförd energi'!$B$1:$AI$700,MATCH(D$1,'Tillförd energi'!$B$1:$AQ$1,0),FALSE)</f>
        <v>0</v>
      </c>
      <c r="E399">
        <f>VLOOKUP($B399,'Tillförd energi'!$B$1:$AI$700,MATCH(E$1,'Tillförd energi'!$B$1:$AQ$1,0),FALSE)</f>
        <v>0</v>
      </c>
      <c r="F399">
        <f>VLOOKUP($B399,'Tillförd energi'!$B$1:$AI$700,MATCH(F$1,'Tillförd energi'!$B$1:$AQ$1,0),FALSE)</f>
        <v>0</v>
      </c>
      <c r="G399">
        <f>VLOOKUP($B399,'Tillförd energi'!$B$1:$AI$700,MATCH(G$1,'Tillförd energi'!$B$1:$AQ$1,0),FALSE)</f>
        <v>0</v>
      </c>
      <c r="H399">
        <f>VLOOKUP($B399,'Tillförd energi'!$B$1:$AI$700,MATCH(H$1,'Tillförd energi'!$B$1:$AQ$1,0),FALSE)</f>
        <v>0</v>
      </c>
      <c r="I399">
        <f>VLOOKUP($B399,'Tillförd energi'!$B$1:$AI$700,MATCH(I$1,'Tillförd energi'!$B$1:$AQ$1,0),FALSE)</f>
        <v>0</v>
      </c>
      <c r="J399">
        <f>VLOOKUP($B399,'Tillförd energi'!$B$1:$AI$700,MATCH(J$1,'Tillförd energi'!$B$1:$AQ$1,0),FALSE)</f>
        <v>0</v>
      </c>
      <c r="K399">
        <v>0</v>
      </c>
      <c r="L399">
        <f>VLOOKUP($B399,'Tillförd energi'!$B$1:$AI$700,MATCH(L$1,'Tillförd energi'!$B$1:$AQ$1,0),FALSE)</f>
        <v>0</v>
      </c>
      <c r="M399">
        <f>VLOOKUP($B399,'Tillförd energi'!$B$1:$AI$700,MATCH(M$1,'Tillförd energi'!$B$1:$AQ$1,0),FALSE)</f>
        <v>0</v>
      </c>
      <c r="N399">
        <f>VLOOKUP($B399,'Tillförd energi'!$B$1:$AI$700,MATCH(N$1,'Tillförd energi'!$B$1:$AQ$1,0),FALSE)</f>
        <v>0</v>
      </c>
      <c r="O399">
        <f>VLOOKUP($B399,'Tillförd energi'!$B$1:$AI$700,MATCH(O$1,'Tillförd energi'!$B$1:$AQ$1,0),FALSE)</f>
        <v>0</v>
      </c>
      <c r="P399">
        <f>VLOOKUP($B399,'Tillförd energi'!$B$1:$AI$700,MATCH(P$1,'Tillförd energi'!$B$1:$AQ$1,0),FALSE)</f>
        <v>0</v>
      </c>
      <c r="Q399">
        <f>VLOOKUP($B399,'Tillförd energi'!$B$1:$AI$700,MATCH(Q$1,'Tillförd energi'!$B$1:$AQ$1,0),FALSE)</f>
        <v>6.8862100000000002</v>
      </c>
      <c r="R399">
        <f>VLOOKUP($B399,'Tillförd energi'!$B$1:$AI$700,MATCH(R$1,'Tillförd energi'!$B$1:$AQ$1,0),FALSE)</f>
        <v>0</v>
      </c>
      <c r="S399">
        <f>VLOOKUP($B399,'Tillförd energi'!$B$1:$AI$700,MATCH(S$1,'Tillförd energi'!$B$1:$AQ$1,0),FALSE)</f>
        <v>0</v>
      </c>
      <c r="T399">
        <f>VLOOKUP($B399,'Tillförd energi'!$B$1:$AI$700,MATCH(T$1,'Tillförd energi'!$B$1:$AQ$1,0),FALSE)</f>
        <v>0</v>
      </c>
      <c r="U399">
        <f>VLOOKUP($B399,'Tillförd energi'!$B$1:$AI$700,MATCH(U$1,'Tillförd energi'!$B$1:$AQ$1,0),FALSE)</f>
        <v>0</v>
      </c>
      <c r="V399">
        <f>VLOOKUP($B399,'Tillförd energi'!$B$1:$AI$700,MATCH(V$1,'Tillförd energi'!$B$1:$AQ$1,0),FALSE)</f>
        <v>0</v>
      </c>
      <c r="W399">
        <f>VLOOKUP($B399,'Tillförd energi'!$B$1:$AI$700,MATCH(W$1,'Tillförd energi'!$B$1:$AQ$1,0),FALSE)</f>
        <v>0</v>
      </c>
      <c r="X399">
        <f>VLOOKUP($B399,'Tillförd energi'!$B$1:$AI$700,MATCH(X$1,'Tillförd energi'!$B$1:$AQ$1,0),FALSE)</f>
        <v>0</v>
      </c>
      <c r="Y399">
        <f>VLOOKUP($B399,'Tillförd energi'!$B$1:$AI$700,MATCH(Y$1,'Tillförd energi'!$B$1:$AQ$1,0),FALSE)</f>
        <v>0</v>
      </c>
      <c r="Z399">
        <f>VLOOKUP($B399,'Tillförd energi'!$B$1:$AI$700,MATCH(Z$1,'Tillförd energi'!$B$1:$AQ$1,0),FALSE)</f>
        <v>0</v>
      </c>
      <c r="AA399">
        <f>VLOOKUP($B399,'Tillförd energi'!$B$1:$AI$700,MATCH(AA$1,'Tillförd energi'!$B$1:$AQ$1,0),FALSE)</f>
        <v>0</v>
      </c>
      <c r="AB399">
        <f>VLOOKUP($B399,'Tillförd energi'!$B$1:$AI$700,MATCH(AB$1,'Tillförd energi'!$B$1:$AQ$1,0),FALSE)</f>
        <v>0</v>
      </c>
      <c r="AC399">
        <f>VLOOKUP($B399,'Tillförd energi'!$B$1:$AI$700,MATCH(AC$1,'Tillförd energi'!$B$1:$AQ$1,0),FALSE)</f>
        <v>0</v>
      </c>
      <c r="AD399">
        <f>VLOOKUP($B399,'Tillförd energi'!$B$1:$AI$700,MATCH(AD$1,'Tillförd energi'!$B$1:$AQ$1,0),FALSE)</f>
        <v>0</v>
      </c>
      <c r="AE399">
        <f>VLOOKUP($B399,'Tillförd energi'!$B$1:$AI$700,MATCH(AE$1,'Tillförd energi'!$B$1:$AQ$1,0),FALSE)</f>
        <v>0</v>
      </c>
      <c r="AF399">
        <f>VLOOKUP($B399,'Tillförd energi'!$B$1:$AI$700,MATCH(AF$1,'Tillförd energi'!$B$1:$AQ$1,0),FALSE)</f>
        <v>0.15143999999999999</v>
      </c>
      <c r="AG399">
        <f>IFERROR(VLOOKUP(B399,Miljö!$B$1:$AC$550,MATCH("Köpt mängd produktionsspecifik fjärrvärme:",Miljö!$B$1:$AC$1,0),FALSE)/1,0)</f>
        <v>0</v>
      </c>
      <c r="AI399">
        <f t="shared" si="115"/>
        <v>7.0376500000000002</v>
      </c>
      <c r="AJ399">
        <f t="shared" si="116"/>
        <v>7.0376500000000002</v>
      </c>
      <c r="AK399">
        <f>IF(ISERROR(1/VLOOKUP($B399,Leveranser!$B$1:$S$500,MATCH("såld värme (gwh)",Leveranser!$B$1:$S$1,0),FALSE)),"",VLOOKUP($B399,Leveranser!$B$1:$S$500,MATCH("såld värme (gwh)",Leveranser!$B$1:$S$1,0),FALSE))</f>
        <v>5.048</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195">
        <f t="shared" si="117"/>
        <v>0.71728488913202559</v>
      </c>
      <c r="AP399" t="str">
        <f>IFERROR(VLOOKUP($B399,Miljövärden!$B$2:$H$550,7,FALSE),"Nej, saknas")</f>
        <v>Ja</v>
      </c>
      <c r="AQ399" t="str">
        <f>IFERROR(VLOOKUP($B399,Miljövärden!$B$2:$H$550,6,FALSE),"Nej, saknas")</f>
        <v>Ja</v>
      </c>
      <c r="AU399">
        <f t="shared" si="118"/>
        <v>0.15143999999999999</v>
      </c>
      <c r="AV399">
        <f t="shared" si="119"/>
        <v>0</v>
      </c>
      <c r="AW399">
        <f t="shared" si="120"/>
        <v>6.8862100000000002</v>
      </c>
      <c r="AX399">
        <f t="shared" si="121"/>
        <v>0</v>
      </c>
      <c r="AZ399">
        <f t="shared" si="122"/>
        <v>6.8862100000000002</v>
      </c>
      <c r="BC399">
        <f t="shared" si="123"/>
        <v>0</v>
      </c>
      <c r="BD399">
        <f t="shared" si="124"/>
        <v>0</v>
      </c>
      <c r="BE399">
        <f t="shared" si="125"/>
        <v>6.8862100000000002</v>
      </c>
      <c r="BF399">
        <f t="shared" si="126"/>
        <v>0</v>
      </c>
      <c r="BG399">
        <f t="shared" si="127"/>
        <v>0.15143999999999999</v>
      </c>
      <c r="BH399">
        <f t="shared" si="128"/>
        <v>7.0376500000000002</v>
      </c>
      <c r="BJ399" s="195">
        <f t="shared" si="129"/>
        <v>0</v>
      </c>
      <c r="BK399" s="195">
        <f t="shared" si="130"/>
        <v>0</v>
      </c>
      <c r="BL399" s="195">
        <f t="shared" si="131"/>
        <v>0.9784814533260392</v>
      </c>
      <c r="BM399" s="195">
        <f t="shared" si="132"/>
        <v>0</v>
      </c>
      <c r="BN399" s="195">
        <f t="shared" si="133"/>
        <v>2.1518546673960765E-2</v>
      </c>
    </row>
    <row r="400" spans="1:66" x14ac:dyDescent="0.25">
      <c r="A400" s="2" t="s">
        <v>592</v>
      </c>
      <c r="B400" s="2" t="s">
        <v>594</v>
      </c>
      <c r="C400">
        <f>VLOOKUP($B400,'Tillförd energi'!$B$1:$AI$700,MATCH(C$1,'Tillförd energi'!$B$1:$AQ$1,0),FALSE)</f>
        <v>0</v>
      </c>
      <c r="D400">
        <f>VLOOKUP($B400,'Tillförd energi'!$B$1:$AI$700,MATCH(D$1,'Tillförd energi'!$B$1:$AQ$1,0),FALSE)</f>
        <v>0</v>
      </c>
      <c r="E400">
        <f>VLOOKUP($B400,'Tillförd energi'!$B$1:$AI$700,MATCH(E$1,'Tillförd energi'!$B$1:$AQ$1,0),FALSE)</f>
        <v>0</v>
      </c>
      <c r="F400">
        <f>VLOOKUP($B400,'Tillförd energi'!$B$1:$AI$700,MATCH(F$1,'Tillförd energi'!$B$1:$AQ$1,0),FALSE)</f>
        <v>0</v>
      </c>
      <c r="G400">
        <f>VLOOKUP($B400,'Tillförd energi'!$B$1:$AI$700,MATCH(G$1,'Tillförd energi'!$B$1:$AQ$1,0),FALSE)</f>
        <v>0</v>
      </c>
      <c r="H400">
        <f>VLOOKUP($B400,'Tillförd energi'!$B$1:$AI$700,MATCH(H$1,'Tillförd energi'!$B$1:$AQ$1,0),FALSE)</f>
        <v>0</v>
      </c>
      <c r="I400">
        <f>VLOOKUP($B400,'Tillförd energi'!$B$1:$AI$700,MATCH(I$1,'Tillförd energi'!$B$1:$AQ$1,0),FALSE)</f>
        <v>0</v>
      </c>
      <c r="J400">
        <f>VLOOKUP($B400,'Tillförd energi'!$B$1:$AI$700,MATCH(J$1,'Tillförd energi'!$B$1:$AQ$1,0),FALSE)</f>
        <v>0</v>
      </c>
      <c r="K400">
        <v>0</v>
      </c>
      <c r="L400">
        <f>VLOOKUP($B400,'Tillförd energi'!$B$1:$AI$700,MATCH(L$1,'Tillförd energi'!$B$1:$AQ$1,0),FALSE)</f>
        <v>0</v>
      </c>
      <c r="M400">
        <f>VLOOKUP($B400,'Tillförd energi'!$B$1:$AI$700,MATCH(M$1,'Tillförd energi'!$B$1:$AQ$1,0),FALSE)</f>
        <v>0</v>
      </c>
      <c r="N400">
        <f>VLOOKUP($B400,'Tillförd energi'!$B$1:$AI$700,MATCH(N$1,'Tillförd energi'!$B$1:$AQ$1,0),FALSE)</f>
        <v>0</v>
      </c>
      <c r="O400">
        <f>VLOOKUP($B400,'Tillförd energi'!$B$1:$AI$700,MATCH(O$1,'Tillförd energi'!$B$1:$AQ$1,0),FALSE)</f>
        <v>0</v>
      </c>
      <c r="P400">
        <f>VLOOKUP($B400,'Tillförd energi'!$B$1:$AI$700,MATCH(P$1,'Tillförd energi'!$B$1:$AQ$1,0),FALSE)</f>
        <v>5.09</v>
      </c>
      <c r="Q400">
        <f>VLOOKUP($B400,'Tillförd energi'!$B$1:$AI$700,MATCH(Q$1,'Tillförd energi'!$B$1:$AQ$1,0),FALSE)</f>
        <v>0</v>
      </c>
      <c r="R400">
        <f>VLOOKUP($B400,'Tillförd energi'!$B$1:$AI$700,MATCH(R$1,'Tillförd energi'!$B$1:$AQ$1,0),FALSE)</f>
        <v>0</v>
      </c>
      <c r="S400">
        <f>VLOOKUP($B400,'Tillförd energi'!$B$1:$AI$700,MATCH(S$1,'Tillförd energi'!$B$1:$AQ$1,0),FALSE)</f>
        <v>0</v>
      </c>
      <c r="T400">
        <f>VLOOKUP($B400,'Tillförd energi'!$B$1:$AI$700,MATCH(T$1,'Tillförd energi'!$B$1:$AQ$1,0),FALSE)</f>
        <v>0</v>
      </c>
      <c r="U400">
        <f>VLOOKUP($B400,'Tillförd energi'!$B$1:$AI$700,MATCH(U$1,'Tillförd energi'!$B$1:$AQ$1,0),FALSE)</f>
        <v>0</v>
      </c>
      <c r="V400">
        <f>VLOOKUP($B400,'Tillförd energi'!$B$1:$AI$700,MATCH(V$1,'Tillförd energi'!$B$1:$AQ$1,0),FALSE)</f>
        <v>0</v>
      </c>
      <c r="W400">
        <f>VLOOKUP($B400,'Tillförd energi'!$B$1:$AI$700,MATCH(W$1,'Tillförd energi'!$B$1:$AQ$1,0),FALSE)</f>
        <v>0.16700000000000001</v>
      </c>
      <c r="X400">
        <f>VLOOKUP($B400,'Tillförd energi'!$B$1:$AI$700,MATCH(X$1,'Tillförd energi'!$B$1:$AQ$1,0),FALSE)</f>
        <v>0</v>
      </c>
      <c r="Y400">
        <f>VLOOKUP($B400,'Tillförd energi'!$B$1:$AI$700,MATCH(Y$1,'Tillförd energi'!$B$1:$AQ$1,0),FALSE)</f>
        <v>0</v>
      </c>
      <c r="Z400">
        <f>VLOOKUP($B400,'Tillförd energi'!$B$1:$AI$700,MATCH(Z$1,'Tillförd energi'!$B$1:$AQ$1,0),FALSE)</f>
        <v>0</v>
      </c>
      <c r="AA400">
        <f>VLOOKUP($B400,'Tillförd energi'!$B$1:$AI$700,MATCH(AA$1,'Tillförd energi'!$B$1:$AQ$1,0),FALSE)</f>
        <v>0</v>
      </c>
      <c r="AB400">
        <f>VLOOKUP($B400,'Tillförd energi'!$B$1:$AI$700,MATCH(AB$1,'Tillförd energi'!$B$1:$AQ$1,0),FALSE)</f>
        <v>0</v>
      </c>
      <c r="AC400">
        <f>VLOOKUP($B400,'Tillförd energi'!$B$1:$AI$700,MATCH(AC$1,'Tillförd energi'!$B$1:$AQ$1,0),FALSE)</f>
        <v>0</v>
      </c>
      <c r="AD400">
        <f>VLOOKUP($B400,'Tillförd energi'!$B$1:$AI$700,MATCH(AD$1,'Tillförd energi'!$B$1:$AQ$1,0),FALSE)</f>
        <v>0</v>
      </c>
      <c r="AE400">
        <f>VLOOKUP($B400,'Tillförd energi'!$B$1:$AI$700,MATCH(AE$1,'Tillförd energi'!$B$1:$AQ$1,0),FALSE)</f>
        <v>0</v>
      </c>
      <c r="AF400">
        <f>VLOOKUP($B400,'Tillförd energi'!$B$1:$AI$700,MATCH(AF$1,'Tillförd energi'!$B$1:$AQ$1,0),FALSE)</f>
        <v>0.11</v>
      </c>
      <c r="AG400">
        <f>IFERROR(VLOOKUP(B400,Miljö!$B$1:$AC$550,MATCH("Köpt mängd produktionsspecifik fjärrvärme:",Miljö!$B$1:$AC$1,0),FALSE)/1,0)</f>
        <v>0</v>
      </c>
      <c r="AI400">
        <f t="shared" si="115"/>
        <v>5.367</v>
      </c>
      <c r="AJ400">
        <f t="shared" si="116"/>
        <v>5.367</v>
      </c>
      <c r="AK400">
        <f>IF(ISERROR(1/VLOOKUP($B400,Leveranser!$B$1:$S$500,MATCH("såld värme (gwh)",Leveranser!$B$1:$S$1,0),FALSE)),"",VLOOKUP($B400,Leveranser!$B$1:$S$500,MATCH("såld värme (gwh)",Leveranser!$B$1:$S$1,0),FALSE))</f>
        <v>4.1260000000000003</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195">
        <f t="shared" si="117"/>
        <v>0.76877212595490974</v>
      </c>
      <c r="AP400" t="str">
        <f>IFERROR(VLOOKUP($B400,Miljövärden!$B$2:$H$550,7,FALSE),"Nej, saknas")</f>
        <v>Ja</v>
      </c>
      <c r="AQ400" t="str">
        <f>IFERROR(VLOOKUP($B400,Miljövärden!$B$2:$H$550,6,FALSE),"Nej, saknas")</f>
        <v>Ja</v>
      </c>
      <c r="AU400">
        <f t="shared" si="118"/>
        <v>0.11</v>
      </c>
      <c r="AV400">
        <f t="shared" si="119"/>
        <v>0</v>
      </c>
      <c r="AW400">
        <f t="shared" si="120"/>
        <v>5.09</v>
      </c>
      <c r="AX400">
        <f t="shared" si="121"/>
        <v>0</v>
      </c>
      <c r="AZ400">
        <f t="shared" si="122"/>
        <v>5.2569999999999997</v>
      </c>
      <c r="BC400">
        <f t="shared" si="123"/>
        <v>0</v>
      </c>
      <c r="BD400">
        <f t="shared" si="124"/>
        <v>0</v>
      </c>
      <c r="BE400">
        <f t="shared" si="125"/>
        <v>5.2569999999999997</v>
      </c>
      <c r="BF400">
        <f t="shared" si="126"/>
        <v>0</v>
      </c>
      <c r="BG400">
        <f t="shared" si="127"/>
        <v>0.11</v>
      </c>
      <c r="BH400">
        <f t="shared" si="128"/>
        <v>5.367</v>
      </c>
      <c r="BJ400" s="195">
        <f t="shared" si="129"/>
        <v>0</v>
      </c>
      <c r="BK400" s="195">
        <f t="shared" si="130"/>
        <v>0</v>
      </c>
      <c r="BL400" s="195">
        <f t="shared" si="131"/>
        <v>0.97950437861002415</v>
      </c>
      <c r="BM400" s="195">
        <f t="shared" si="132"/>
        <v>0</v>
      </c>
      <c r="BN400" s="195">
        <f t="shared" si="133"/>
        <v>2.0495621389975779E-2</v>
      </c>
    </row>
    <row r="401" spans="1:66" x14ac:dyDescent="0.25">
      <c r="A401" s="2" t="s">
        <v>592</v>
      </c>
      <c r="B401" s="2" t="s">
        <v>595</v>
      </c>
      <c r="C401">
        <f>VLOOKUP($B401,'Tillförd energi'!$B$1:$AI$700,MATCH(C$1,'Tillförd energi'!$B$1:$AQ$1,0),FALSE)</f>
        <v>0</v>
      </c>
      <c r="D401">
        <f>VLOOKUP($B401,'Tillförd energi'!$B$1:$AI$700,MATCH(D$1,'Tillförd energi'!$B$1:$AQ$1,0),FALSE)</f>
        <v>0</v>
      </c>
      <c r="E401">
        <f>VLOOKUP($B401,'Tillförd energi'!$B$1:$AI$700,MATCH(E$1,'Tillförd energi'!$B$1:$AQ$1,0),FALSE)</f>
        <v>0</v>
      </c>
      <c r="F401">
        <f>VLOOKUP($B401,'Tillförd energi'!$B$1:$AI$700,MATCH(F$1,'Tillförd energi'!$B$1:$AQ$1,0),FALSE)</f>
        <v>0</v>
      </c>
      <c r="G401">
        <f>VLOOKUP($B401,'Tillförd energi'!$B$1:$AI$700,MATCH(G$1,'Tillförd energi'!$B$1:$AQ$1,0),FALSE)</f>
        <v>0</v>
      </c>
      <c r="H401">
        <f>VLOOKUP($B401,'Tillförd energi'!$B$1:$AI$700,MATCH(H$1,'Tillförd energi'!$B$1:$AQ$1,0),FALSE)</f>
        <v>0</v>
      </c>
      <c r="I401">
        <f>VLOOKUP($B401,'Tillförd energi'!$B$1:$AI$700,MATCH(I$1,'Tillförd energi'!$B$1:$AQ$1,0),FALSE)</f>
        <v>0</v>
      </c>
      <c r="J401">
        <f>VLOOKUP($B401,'Tillförd energi'!$B$1:$AI$700,MATCH(J$1,'Tillförd energi'!$B$1:$AQ$1,0),FALSE)</f>
        <v>0</v>
      </c>
      <c r="K401">
        <v>0</v>
      </c>
      <c r="L401">
        <f>VLOOKUP($B401,'Tillförd energi'!$B$1:$AI$700,MATCH(L$1,'Tillförd energi'!$B$1:$AQ$1,0),FALSE)</f>
        <v>0</v>
      </c>
      <c r="M401">
        <f>VLOOKUP($B401,'Tillförd energi'!$B$1:$AI$700,MATCH(M$1,'Tillförd energi'!$B$1:$AQ$1,0),FALSE)</f>
        <v>0</v>
      </c>
      <c r="N401">
        <f>VLOOKUP($B401,'Tillförd energi'!$B$1:$AI$700,MATCH(N$1,'Tillförd energi'!$B$1:$AQ$1,0),FALSE)</f>
        <v>0</v>
      </c>
      <c r="O401">
        <f>VLOOKUP($B401,'Tillförd energi'!$B$1:$AI$700,MATCH(O$1,'Tillförd energi'!$B$1:$AQ$1,0),FALSE)</f>
        <v>0</v>
      </c>
      <c r="P401">
        <f>VLOOKUP($B401,'Tillförd energi'!$B$1:$AI$700,MATCH(P$1,'Tillförd energi'!$B$1:$AQ$1,0),FALSE)</f>
        <v>0</v>
      </c>
      <c r="Q401">
        <f>VLOOKUP($B401,'Tillförd energi'!$B$1:$AI$700,MATCH(Q$1,'Tillförd energi'!$B$1:$AQ$1,0),FALSE)</f>
        <v>8.9109999999999996</v>
      </c>
      <c r="R401">
        <f>VLOOKUP($B401,'Tillförd energi'!$B$1:$AI$700,MATCH(R$1,'Tillförd energi'!$B$1:$AQ$1,0),FALSE)</f>
        <v>0</v>
      </c>
      <c r="S401">
        <f>VLOOKUP($B401,'Tillförd energi'!$B$1:$AI$700,MATCH(S$1,'Tillförd energi'!$B$1:$AQ$1,0),FALSE)</f>
        <v>0</v>
      </c>
      <c r="T401">
        <f>VLOOKUP($B401,'Tillförd energi'!$B$1:$AI$700,MATCH(T$1,'Tillförd energi'!$B$1:$AQ$1,0),FALSE)</f>
        <v>0</v>
      </c>
      <c r="U401">
        <f>VLOOKUP($B401,'Tillförd energi'!$B$1:$AI$700,MATCH(U$1,'Tillförd energi'!$B$1:$AQ$1,0),FALSE)</f>
        <v>0</v>
      </c>
      <c r="V401">
        <f>VLOOKUP($B401,'Tillförd energi'!$B$1:$AI$700,MATCH(V$1,'Tillförd energi'!$B$1:$AQ$1,0),FALSE)</f>
        <v>0</v>
      </c>
      <c r="W401">
        <f>VLOOKUP($B401,'Tillförd energi'!$B$1:$AI$700,MATCH(W$1,'Tillförd energi'!$B$1:$AQ$1,0),FALSE)</f>
        <v>9.1999999999999998E-2</v>
      </c>
      <c r="X401">
        <f>VLOOKUP($B401,'Tillförd energi'!$B$1:$AI$700,MATCH(X$1,'Tillförd energi'!$B$1:$AQ$1,0),FALSE)</f>
        <v>0</v>
      </c>
      <c r="Y401">
        <f>VLOOKUP($B401,'Tillförd energi'!$B$1:$AI$700,MATCH(Y$1,'Tillförd energi'!$B$1:$AQ$1,0),FALSE)</f>
        <v>0</v>
      </c>
      <c r="Z401">
        <f>VLOOKUP($B401,'Tillförd energi'!$B$1:$AI$700,MATCH(Z$1,'Tillförd energi'!$B$1:$AQ$1,0),FALSE)</f>
        <v>0</v>
      </c>
      <c r="AA401">
        <f>VLOOKUP($B401,'Tillförd energi'!$B$1:$AI$700,MATCH(AA$1,'Tillförd energi'!$B$1:$AQ$1,0),FALSE)</f>
        <v>0</v>
      </c>
      <c r="AB401">
        <f>VLOOKUP($B401,'Tillförd energi'!$B$1:$AI$700,MATCH(AB$1,'Tillförd energi'!$B$1:$AQ$1,0),FALSE)</f>
        <v>0</v>
      </c>
      <c r="AC401">
        <f>VLOOKUP($B401,'Tillförd energi'!$B$1:$AI$700,MATCH(AC$1,'Tillförd energi'!$B$1:$AQ$1,0),FALSE)</f>
        <v>0</v>
      </c>
      <c r="AD401">
        <f>VLOOKUP($B401,'Tillförd energi'!$B$1:$AI$700,MATCH(AD$1,'Tillförd energi'!$B$1:$AQ$1,0),FALSE)</f>
        <v>0</v>
      </c>
      <c r="AE401">
        <f>VLOOKUP($B401,'Tillförd energi'!$B$1:$AI$700,MATCH(AE$1,'Tillförd energi'!$B$1:$AQ$1,0),FALSE)</f>
        <v>0</v>
      </c>
      <c r="AF401">
        <f>VLOOKUP($B401,'Tillförd energi'!$B$1:$AI$700,MATCH(AF$1,'Tillförd energi'!$B$1:$AQ$1,0),FALSE)</f>
        <v>0.158</v>
      </c>
      <c r="AG401">
        <f>IFERROR(VLOOKUP(B401,Miljö!$B$1:$AC$550,MATCH("Köpt mängd produktionsspecifik fjärrvärme:",Miljö!$B$1:$AC$1,0),FALSE)/1,0)</f>
        <v>0</v>
      </c>
      <c r="AI401">
        <f t="shared" si="115"/>
        <v>9.1609999999999996</v>
      </c>
      <c r="AJ401">
        <f t="shared" si="116"/>
        <v>9.1609999999999996</v>
      </c>
      <c r="AK401">
        <f>IF(ISERROR(1/VLOOKUP($B401,Leveranser!$B$1:$S$500,MATCH("såld värme (gwh)",Leveranser!$B$1:$S$1,0),FALSE)),"",VLOOKUP($B401,Leveranser!$B$1:$S$500,MATCH("såld värme (gwh)",Leveranser!$B$1:$S$1,0),FALSE))</f>
        <v>6.4850000000000003</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195">
        <f t="shared" si="117"/>
        <v>0.7078921515118437</v>
      </c>
      <c r="AP401" t="str">
        <f>IFERROR(VLOOKUP($B401,Miljövärden!$B$2:$H$550,7,FALSE),"Nej, saknas")</f>
        <v>Ja</v>
      </c>
      <c r="AQ401" t="str">
        <f>IFERROR(VLOOKUP($B401,Miljövärden!$B$2:$H$550,6,FALSE),"Nej, saknas")</f>
        <v>Ja</v>
      </c>
      <c r="AU401">
        <f t="shared" si="118"/>
        <v>0.158</v>
      </c>
      <c r="AV401">
        <f t="shared" si="119"/>
        <v>0</v>
      </c>
      <c r="AW401">
        <f t="shared" si="120"/>
        <v>8.9109999999999996</v>
      </c>
      <c r="AX401">
        <f t="shared" si="121"/>
        <v>0</v>
      </c>
      <c r="AZ401">
        <f t="shared" si="122"/>
        <v>9.0030000000000001</v>
      </c>
      <c r="BC401">
        <f t="shared" si="123"/>
        <v>0</v>
      </c>
      <c r="BD401">
        <f t="shared" si="124"/>
        <v>0</v>
      </c>
      <c r="BE401">
        <f t="shared" si="125"/>
        <v>9.0030000000000001</v>
      </c>
      <c r="BF401">
        <f t="shared" si="126"/>
        <v>0</v>
      </c>
      <c r="BG401">
        <f t="shared" si="127"/>
        <v>0.158</v>
      </c>
      <c r="BH401">
        <f t="shared" si="128"/>
        <v>9.1609999999999996</v>
      </c>
      <c r="BJ401" s="195">
        <f t="shared" si="129"/>
        <v>0</v>
      </c>
      <c r="BK401" s="195">
        <f t="shared" si="130"/>
        <v>0</v>
      </c>
      <c r="BL401" s="195">
        <f t="shared" si="131"/>
        <v>0.98275297456609545</v>
      </c>
      <c r="BM401" s="195">
        <f t="shared" si="132"/>
        <v>0</v>
      </c>
      <c r="BN401" s="195">
        <f t="shared" si="133"/>
        <v>1.7247025433904595E-2</v>
      </c>
    </row>
    <row r="402" spans="1:66" x14ac:dyDescent="0.25">
      <c r="A402" s="2" t="s">
        <v>592</v>
      </c>
      <c r="B402" s="2" t="s">
        <v>596</v>
      </c>
      <c r="C402">
        <f>VLOOKUP($B402,'Tillförd energi'!$B$1:$AI$700,MATCH(C$1,'Tillförd energi'!$B$1:$AQ$1,0),FALSE)</f>
        <v>0</v>
      </c>
      <c r="D402">
        <f>VLOOKUP($B402,'Tillförd energi'!$B$1:$AI$700,MATCH(D$1,'Tillförd energi'!$B$1:$AQ$1,0),FALSE)</f>
        <v>0</v>
      </c>
      <c r="E402">
        <f>VLOOKUP($B402,'Tillförd energi'!$B$1:$AI$700,MATCH(E$1,'Tillförd energi'!$B$1:$AQ$1,0),FALSE)</f>
        <v>0</v>
      </c>
      <c r="F402">
        <f>VLOOKUP($B402,'Tillförd energi'!$B$1:$AI$700,MATCH(F$1,'Tillförd energi'!$B$1:$AQ$1,0),FALSE)</f>
        <v>0</v>
      </c>
      <c r="G402">
        <f>VLOOKUP($B402,'Tillförd energi'!$B$1:$AI$700,MATCH(G$1,'Tillförd energi'!$B$1:$AQ$1,0),FALSE)</f>
        <v>0</v>
      </c>
      <c r="H402">
        <f>VLOOKUP($B402,'Tillförd energi'!$B$1:$AI$700,MATCH(H$1,'Tillförd energi'!$B$1:$AQ$1,0),FALSE)</f>
        <v>0</v>
      </c>
      <c r="I402">
        <f>VLOOKUP($B402,'Tillförd energi'!$B$1:$AI$700,MATCH(I$1,'Tillförd energi'!$B$1:$AQ$1,0),FALSE)</f>
        <v>0</v>
      </c>
      <c r="J402">
        <f>VLOOKUP($B402,'Tillförd energi'!$B$1:$AI$700,MATCH(J$1,'Tillförd energi'!$B$1:$AQ$1,0),FALSE)</f>
        <v>0</v>
      </c>
      <c r="K402">
        <v>0</v>
      </c>
      <c r="L402">
        <f>VLOOKUP($B402,'Tillförd energi'!$B$1:$AI$700,MATCH(L$1,'Tillförd energi'!$B$1:$AQ$1,0),FALSE)</f>
        <v>0</v>
      </c>
      <c r="M402">
        <f>VLOOKUP($B402,'Tillförd energi'!$B$1:$AI$700,MATCH(M$1,'Tillförd energi'!$B$1:$AQ$1,0),FALSE)</f>
        <v>0</v>
      </c>
      <c r="N402">
        <f>VLOOKUP($B402,'Tillförd energi'!$B$1:$AI$700,MATCH(N$1,'Tillförd energi'!$B$1:$AQ$1,0),FALSE)</f>
        <v>0</v>
      </c>
      <c r="O402">
        <f>VLOOKUP($B402,'Tillförd energi'!$B$1:$AI$700,MATCH(O$1,'Tillförd energi'!$B$1:$AQ$1,0),FALSE)</f>
        <v>0</v>
      </c>
      <c r="P402">
        <f>VLOOKUP($B402,'Tillförd energi'!$B$1:$AI$700,MATCH(P$1,'Tillförd energi'!$B$1:$AQ$1,0),FALSE)</f>
        <v>0</v>
      </c>
      <c r="Q402">
        <f>VLOOKUP($B402,'Tillförd energi'!$B$1:$AI$700,MATCH(Q$1,'Tillförd energi'!$B$1:$AQ$1,0),FALSE)</f>
        <v>12.625999999999999</v>
      </c>
      <c r="R402">
        <f>VLOOKUP($B402,'Tillförd energi'!$B$1:$AI$700,MATCH(R$1,'Tillförd energi'!$B$1:$AQ$1,0),FALSE)</f>
        <v>0</v>
      </c>
      <c r="S402">
        <f>VLOOKUP($B402,'Tillförd energi'!$B$1:$AI$700,MATCH(S$1,'Tillförd energi'!$B$1:$AQ$1,0),FALSE)</f>
        <v>0</v>
      </c>
      <c r="T402">
        <f>VLOOKUP($B402,'Tillförd energi'!$B$1:$AI$700,MATCH(T$1,'Tillförd energi'!$B$1:$AQ$1,0),FALSE)</f>
        <v>0</v>
      </c>
      <c r="U402">
        <f>VLOOKUP($B402,'Tillförd energi'!$B$1:$AI$700,MATCH(U$1,'Tillförd energi'!$B$1:$AQ$1,0),FALSE)</f>
        <v>0</v>
      </c>
      <c r="V402">
        <f>VLOOKUP($B402,'Tillförd energi'!$B$1:$AI$700,MATCH(V$1,'Tillförd energi'!$B$1:$AQ$1,0),FALSE)</f>
        <v>0</v>
      </c>
      <c r="W402">
        <f>VLOOKUP($B402,'Tillförd energi'!$B$1:$AI$700,MATCH(W$1,'Tillförd energi'!$B$1:$AQ$1,0),FALSE)</f>
        <v>0.09</v>
      </c>
      <c r="X402">
        <f>VLOOKUP($B402,'Tillförd energi'!$B$1:$AI$700,MATCH(X$1,'Tillförd energi'!$B$1:$AQ$1,0),FALSE)</f>
        <v>0</v>
      </c>
      <c r="Y402">
        <f>VLOOKUP($B402,'Tillförd energi'!$B$1:$AI$700,MATCH(Y$1,'Tillförd energi'!$B$1:$AQ$1,0),FALSE)</f>
        <v>0</v>
      </c>
      <c r="Z402">
        <f>VLOOKUP($B402,'Tillförd energi'!$B$1:$AI$700,MATCH(Z$1,'Tillförd energi'!$B$1:$AQ$1,0),FALSE)</f>
        <v>0</v>
      </c>
      <c r="AA402">
        <f>VLOOKUP($B402,'Tillförd energi'!$B$1:$AI$700,MATCH(AA$1,'Tillförd energi'!$B$1:$AQ$1,0),FALSE)</f>
        <v>0</v>
      </c>
      <c r="AB402">
        <f>VLOOKUP($B402,'Tillförd energi'!$B$1:$AI$700,MATCH(AB$1,'Tillförd energi'!$B$1:$AQ$1,0),FALSE)</f>
        <v>0</v>
      </c>
      <c r="AC402">
        <f>VLOOKUP($B402,'Tillförd energi'!$B$1:$AI$700,MATCH(AC$1,'Tillförd energi'!$B$1:$AQ$1,0),FALSE)</f>
        <v>0</v>
      </c>
      <c r="AD402">
        <f>VLOOKUP($B402,'Tillförd energi'!$B$1:$AI$700,MATCH(AD$1,'Tillförd energi'!$B$1:$AQ$1,0),FALSE)</f>
        <v>0</v>
      </c>
      <c r="AE402">
        <f>VLOOKUP($B402,'Tillförd energi'!$B$1:$AI$700,MATCH(AE$1,'Tillförd energi'!$B$1:$AQ$1,0),FALSE)</f>
        <v>0</v>
      </c>
      <c r="AF402">
        <f>VLOOKUP($B402,'Tillförd energi'!$B$1:$AI$700,MATCH(AF$1,'Tillförd energi'!$B$1:$AQ$1,0),FALSE)</f>
        <v>0.219</v>
      </c>
      <c r="AG402">
        <f>IFERROR(VLOOKUP(B402,Miljö!$B$1:$AC$550,MATCH("Köpt mängd produktionsspecifik fjärrvärme:",Miljö!$B$1:$AC$1,0),FALSE)/1,0)</f>
        <v>0</v>
      </c>
      <c r="AI402">
        <f t="shared" si="115"/>
        <v>12.934999999999999</v>
      </c>
      <c r="AJ402">
        <f t="shared" si="116"/>
        <v>12.934999999999999</v>
      </c>
      <c r="AK402">
        <f>IF(ISERROR(1/VLOOKUP($B402,Leveranser!$B$1:$S$500,MATCH("såld värme (gwh)",Leveranser!$B$1:$S$1,0),FALSE)),"",VLOOKUP($B402,Leveranser!$B$1:$S$500,MATCH("såld värme (gwh)",Leveranser!$B$1:$S$1,0),FALSE))</f>
        <v>11.076000000000001</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195">
        <f t="shared" si="117"/>
        <v>0.85628140703517597</v>
      </c>
      <c r="AP402" t="str">
        <f>IFERROR(VLOOKUP($B402,Miljövärden!$B$2:$H$550,7,FALSE),"Nej, saknas")</f>
        <v>Ja</v>
      </c>
      <c r="AQ402" t="str">
        <f>IFERROR(VLOOKUP($B402,Miljövärden!$B$2:$H$550,6,FALSE),"Nej, saknas")</f>
        <v>Ja</v>
      </c>
      <c r="AU402">
        <f t="shared" si="118"/>
        <v>0.219</v>
      </c>
      <c r="AV402">
        <f t="shared" si="119"/>
        <v>0</v>
      </c>
      <c r="AW402">
        <f t="shared" si="120"/>
        <v>12.625999999999999</v>
      </c>
      <c r="AX402">
        <f t="shared" si="121"/>
        <v>0</v>
      </c>
      <c r="AZ402">
        <f t="shared" si="122"/>
        <v>12.715999999999999</v>
      </c>
      <c r="BC402">
        <f t="shared" si="123"/>
        <v>0</v>
      </c>
      <c r="BD402">
        <f t="shared" si="124"/>
        <v>0</v>
      </c>
      <c r="BE402">
        <f t="shared" si="125"/>
        <v>12.715999999999999</v>
      </c>
      <c r="BF402">
        <f t="shared" si="126"/>
        <v>0</v>
      </c>
      <c r="BG402">
        <f t="shared" si="127"/>
        <v>0.219</v>
      </c>
      <c r="BH402">
        <f t="shared" si="128"/>
        <v>12.934999999999999</v>
      </c>
      <c r="BJ402" s="195">
        <f t="shared" si="129"/>
        <v>0</v>
      </c>
      <c r="BK402" s="195">
        <f t="shared" si="130"/>
        <v>0</v>
      </c>
      <c r="BL402" s="195">
        <f t="shared" si="131"/>
        <v>0.98306919211441823</v>
      </c>
      <c r="BM402" s="195">
        <f t="shared" si="132"/>
        <v>0</v>
      </c>
      <c r="BN402" s="195">
        <f t="shared" si="133"/>
        <v>1.6930807885581756E-2</v>
      </c>
    </row>
    <row r="403" spans="1:66" x14ac:dyDescent="0.25">
      <c r="A403" s="2" t="s">
        <v>592</v>
      </c>
      <c r="B403" s="2" t="s">
        <v>597</v>
      </c>
      <c r="C403">
        <f>VLOOKUP($B403,'Tillförd energi'!$B$1:$AI$700,MATCH(C$1,'Tillförd energi'!$B$1:$AQ$1,0),FALSE)</f>
        <v>0</v>
      </c>
      <c r="D403">
        <f>VLOOKUP($B403,'Tillförd energi'!$B$1:$AI$700,MATCH(D$1,'Tillförd energi'!$B$1:$AQ$1,0),FALSE)</f>
        <v>0.10768999999999999</v>
      </c>
      <c r="E403">
        <f>VLOOKUP($B403,'Tillförd energi'!$B$1:$AI$700,MATCH(E$1,'Tillförd energi'!$B$1:$AQ$1,0),FALSE)</f>
        <v>0</v>
      </c>
      <c r="F403">
        <f>VLOOKUP($B403,'Tillförd energi'!$B$1:$AI$700,MATCH(F$1,'Tillförd energi'!$B$1:$AQ$1,0),FALSE)</f>
        <v>0.106</v>
      </c>
      <c r="G403">
        <f>VLOOKUP($B403,'Tillförd energi'!$B$1:$AI$700,MATCH(G$1,'Tillförd energi'!$B$1:$AQ$1,0),FALSE)</f>
        <v>0</v>
      </c>
      <c r="H403">
        <f>VLOOKUP($B403,'Tillförd energi'!$B$1:$AI$700,MATCH(H$1,'Tillförd energi'!$B$1:$AQ$1,0),FALSE)</f>
        <v>0</v>
      </c>
      <c r="I403">
        <f>VLOOKUP($B403,'Tillförd energi'!$B$1:$AI$700,MATCH(I$1,'Tillförd energi'!$B$1:$AQ$1,0),FALSE)</f>
        <v>0</v>
      </c>
      <c r="J403">
        <f>VLOOKUP($B403,'Tillförd energi'!$B$1:$AI$700,MATCH(J$1,'Tillförd energi'!$B$1:$AQ$1,0),FALSE)</f>
        <v>0.89</v>
      </c>
      <c r="K403">
        <v>0</v>
      </c>
      <c r="L403">
        <f>VLOOKUP($B403,'Tillförd energi'!$B$1:$AI$700,MATCH(L$1,'Tillförd energi'!$B$1:$AQ$1,0),FALSE)</f>
        <v>0</v>
      </c>
      <c r="M403">
        <f>VLOOKUP($B403,'Tillförd energi'!$B$1:$AI$700,MATCH(M$1,'Tillförd energi'!$B$1:$AQ$1,0),FALSE)</f>
        <v>68.900400000000005</v>
      </c>
      <c r="N403">
        <f>VLOOKUP($B403,'Tillförd energi'!$B$1:$AI$700,MATCH(N$1,'Tillförd energi'!$B$1:$AQ$1,0),FALSE)</f>
        <v>55.680100000000003</v>
      </c>
      <c r="O403">
        <f>VLOOKUP($B403,'Tillförd energi'!$B$1:$AI$700,MATCH(O$1,'Tillförd energi'!$B$1:$AQ$1,0),FALSE)</f>
        <v>0</v>
      </c>
      <c r="P403">
        <f>VLOOKUP($B403,'Tillförd energi'!$B$1:$AI$700,MATCH(P$1,'Tillförd energi'!$B$1:$AQ$1,0),FALSE)</f>
        <v>1.474</v>
      </c>
      <c r="Q403">
        <f>VLOOKUP($B403,'Tillförd energi'!$B$1:$AI$700,MATCH(Q$1,'Tillförd energi'!$B$1:$AQ$1,0),FALSE)</f>
        <v>1.339</v>
      </c>
      <c r="R403">
        <f>VLOOKUP($B403,'Tillförd energi'!$B$1:$AI$700,MATCH(R$1,'Tillförd energi'!$B$1:$AQ$1,0),FALSE)</f>
        <v>0</v>
      </c>
      <c r="S403">
        <f>VLOOKUP($B403,'Tillförd energi'!$B$1:$AI$700,MATCH(S$1,'Tillförd energi'!$B$1:$AQ$1,0),FALSE)</f>
        <v>0</v>
      </c>
      <c r="T403">
        <f>VLOOKUP($B403,'Tillförd energi'!$B$1:$AI$700,MATCH(T$1,'Tillförd energi'!$B$1:$AQ$1,0),FALSE)</f>
        <v>0</v>
      </c>
      <c r="U403">
        <f>VLOOKUP($B403,'Tillförd energi'!$B$1:$AI$700,MATCH(U$1,'Tillförd energi'!$B$1:$AQ$1,0),FALSE)</f>
        <v>0</v>
      </c>
      <c r="V403">
        <f>VLOOKUP($B403,'Tillförd energi'!$B$1:$AI$700,MATCH(V$1,'Tillförd energi'!$B$1:$AQ$1,0),FALSE)</f>
        <v>0</v>
      </c>
      <c r="W403">
        <f>VLOOKUP($B403,'Tillförd energi'!$B$1:$AI$700,MATCH(W$1,'Tillförd energi'!$B$1:$AQ$1,0),FALSE)</f>
        <v>0.19500000000000001</v>
      </c>
      <c r="X403">
        <f>VLOOKUP($B403,'Tillförd energi'!$B$1:$AI$700,MATCH(X$1,'Tillförd energi'!$B$1:$AQ$1,0),FALSE)</f>
        <v>0</v>
      </c>
      <c r="Y403">
        <f>VLOOKUP($B403,'Tillförd energi'!$B$1:$AI$700,MATCH(Y$1,'Tillförd energi'!$B$1:$AQ$1,0),FALSE)</f>
        <v>0</v>
      </c>
      <c r="Z403">
        <f>VLOOKUP($B403,'Tillförd energi'!$B$1:$AI$700,MATCH(Z$1,'Tillförd energi'!$B$1:$AQ$1,0),FALSE)</f>
        <v>0</v>
      </c>
      <c r="AA403">
        <f>VLOOKUP($B403,'Tillförd energi'!$B$1:$AI$700,MATCH(AA$1,'Tillförd energi'!$B$1:$AQ$1,0),FALSE)</f>
        <v>0</v>
      </c>
      <c r="AB403">
        <f>VLOOKUP($B403,'Tillförd energi'!$B$1:$AI$700,MATCH(AB$1,'Tillförd energi'!$B$1:$AQ$1,0),FALSE)</f>
        <v>0</v>
      </c>
      <c r="AC403">
        <f>VLOOKUP($B403,'Tillförd energi'!$B$1:$AI$700,MATCH(AC$1,'Tillförd energi'!$B$1:$AQ$1,0),FALSE)</f>
        <v>17.27</v>
      </c>
      <c r="AD403">
        <f>VLOOKUP($B403,'Tillförd energi'!$B$1:$AI$700,MATCH(AD$1,'Tillförd energi'!$B$1:$AQ$1,0),FALSE)</f>
        <v>0</v>
      </c>
      <c r="AE403">
        <f>VLOOKUP($B403,'Tillförd energi'!$B$1:$AI$700,MATCH(AE$1,'Tillförd energi'!$B$1:$AQ$1,0),FALSE)</f>
        <v>0</v>
      </c>
      <c r="AF403">
        <f>VLOOKUP($B403,'Tillförd energi'!$B$1:$AI$700,MATCH(AF$1,'Tillförd energi'!$B$1:$AQ$1,0),FALSE)</f>
        <v>1.14235</v>
      </c>
      <c r="AG403">
        <f>IFERROR(VLOOKUP(B403,Miljö!$B$1:$AC$550,MATCH("Köpt mängd produktionsspecifik fjärrvärme:",Miljö!$B$1:$AC$1,0),FALSE)/1,0)</f>
        <v>0</v>
      </c>
      <c r="AI403">
        <f t="shared" si="115"/>
        <v>147.10454000000001</v>
      </c>
      <c r="AJ403">
        <f t="shared" si="116"/>
        <v>147.10454000000001</v>
      </c>
      <c r="AK403">
        <f>IF(ISERROR(1/VLOOKUP($B403,Leveranser!$B$1:$S$500,MATCH("såld värme (gwh)",Leveranser!$B$1:$S$1,0),FALSE)),"",VLOOKUP($B403,Leveranser!$B$1:$S$500,MATCH("såld värme (gwh)",Leveranser!$B$1:$S$1,0),FALSE))</f>
        <v>109.283</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195">
        <f t="shared" si="117"/>
        <v>0.74289345522578698</v>
      </c>
      <c r="AP403" t="str">
        <f>IFERROR(VLOOKUP($B403,Miljövärden!$B$2:$H$550,7,FALSE),"Nej, saknas")</f>
        <v>Ja</v>
      </c>
      <c r="AQ403" t="str">
        <f>IFERROR(VLOOKUP($B403,Miljövärden!$B$2:$H$550,6,FALSE),"Nej, saknas")</f>
        <v>Ja</v>
      </c>
      <c r="AU403">
        <f t="shared" si="118"/>
        <v>1.14235</v>
      </c>
      <c r="AV403">
        <f t="shared" si="119"/>
        <v>0</v>
      </c>
      <c r="AW403">
        <f t="shared" si="120"/>
        <v>127.3935</v>
      </c>
      <c r="AX403">
        <f t="shared" si="121"/>
        <v>0</v>
      </c>
      <c r="AZ403">
        <f t="shared" si="122"/>
        <v>127.5885</v>
      </c>
      <c r="BC403">
        <f t="shared" si="123"/>
        <v>0.21368999999999999</v>
      </c>
      <c r="BD403">
        <f t="shared" si="124"/>
        <v>0</v>
      </c>
      <c r="BE403">
        <f t="shared" si="125"/>
        <v>127.5885</v>
      </c>
      <c r="BF403">
        <f t="shared" si="126"/>
        <v>18.16</v>
      </c>
      <c r="BG403">
        <f t="shared" si="127"/>
        <v>1.14235</v>
      </c>
      <c r="BH403">
        <f t="shared" si="128"/>
        <v>147.10453999999999</v>
      </c>
      <c r="BJ403" s="195">
        <f t="shared" si="129"/>
        <v>1.4526404147689801E-3</v>
      </c>
      <c r="BK403" s="195">
        <f t="shared" si="130"/>
        <v>0</v>
      </c>
      <c r="BL403" s="195">
        <f t="shared" si="131"/>
        <v>0.86733217071342605</v>
      </c>
      <c r="BM403" s="195">
        <f t="shared" si="132"/>
        <v>0.12344962296880846</v>
      </c>
      <c r="BN403" s="195">
        <f t="shared" si="133"/>
        <v>7.765565902996604E-3</v>
      </c>
    </row>
    <row r="404" spans="1:66" x14ac:dyDescent="0.25">
      <c r="A404" s="2" t="s">
        <v>598</v>
      </c>
      <c r="B404" s="2" t="s">
        <v>599</v>
      </c>
      <c r="C404">
        <f>VLOOKUP($B404,'Tillförd energi'!$B$1:$AI$700,MATCH(C$1,'Tillförd energi'!$B$1:$AQ$1,0),FALSE)</f>
        <v>0</v>
      </c>
      <c r="D404">
        <f>VLOOKUP($B404,'Tillförd energi'!$B$1:$AI$700,MATCH(D$1,'Tillförd energi'!$B$1:$AQ$1,0),FALSE)</f>
        <v>0.28699999999999998</v>
      </c>
      <c r="E404">
        <f>VLOOKUP($B404,'Tillförd energi'!$B$1:$AI$700,MATCH(E$1,'Tillförd energi'!$B$1:$AQ$1,0),FALSE)</f>
        <v>0</v>
      </c>
      <c r="F404">
        <f>VLOOKUP($B404,'Tillförd energi'!$B$1:$AI$700,MATCH(F$1,'Tillförd energi'!$B$1:$AQ$1,0),FALSE)</f>
        <v>0</v>
      </c>
      <c r="G404">
        <f>VLOOKUP($B404,'Tillförd energi'!$B$1:$AI$700,MATCH(G$1,'Tillförd energi'!$B$1:$AQ$1,0),FALSE)</f>
        <v>0</v>
      </c>
      <c r="H404">
        <f>VLOOKUP($B404,'Tillförd energi'!$B$1:$AI$700,MATCH(H$1,'Tillförd energi'!$B$1:$AQ$1,0),FALSE)</f>
        <v>0</v>
      </c>
      <c r="I404">
        <f>VLOOKUP($B404,'Tillförd energi'!$B$1:$AI$700,MATCH(I$1,'Tillförd energi'!$B$1:$AQ$1,0),FALSE)</f>
        <v>0</v>
      </c>
      <c r="J404">
        <f>VLOOKUP($B404,'Tillförd energi'!$B$1:$AI$700,MATCH(J$1,'Tillförd energi'!$B$1:$AQ$1,0),FALSE)</f>
        <v>0</v>
      </c>
      <c r="K404">
        <v>0</v>
      </c>
      <c r="L404">
        <f>VLOOKUP($B404,'Tillförd energi'!$B$1:$AI$700,MATCH(L$1,'Tillförd energi'!$B$1:$AQ$1,0),FALSE)</f>
        <v>0</v>
      </c>
      <c r="M404">
        <f>VLOOKUP($B404,'Tillförd energi'!$B$1:$AI$700,MATCH(M$1,'Tillförd energi'!$B$1:$AQ$1,0),FALSE)</f>
        <v>0</v>
      </c>
      <c r="N404">
        <f>VLOOKUP($B404,'Tillförd energi'!$B$1:$AI$700,MATCH(N$1,'Tillförd energi'!$B$1:$AQ$1,0),FALSE)</f>
        <v>0</v>
      </c>
      <c r="O404">
        <f>VLOOKUP($B404,'Tillförd energi'!$B$1:$AI$700,MATCH(O$1,'Tillförd energi'!$B$1:$AQ$1,0),FALSE)</f>
        <v>0</v>
      </c>
      <c r="P404">
        <f>VLOOKUP($B404,'Tillförd energi'!$B$1:$AI$700,MATCH(P$1,'Tillförd energi'!$B$1:$AQ$1,0),FALSE)</f>
        <v>0</v>
      </c>
      <c r="Q404">
        <f>VLOOKUP($B404,'Tillförd energi'!$B$1:$AI$700,MATCH(Q$1,'Tillförd energi'!$B$1:$AQ$1,0),FALSE)</f>
        <v>0</v>
      </c>
      <c r="R404">
        <f>VLOOKUP($B404,'Tillförd energi'!$B$1:$AI$700,MATCH(R$1,'Tillförd energi'!$B$1:$AQ$1,0),FALSE)</f>
        <v>1.1080000000000001</v>
      </c>
      <c r="S404">
        <f>VLOOKUP($B404,'Tillförd energi'!$B$1:$AI$700,MATCH(S$1,'Tillförd energi'!$B$1:$AQ$1,0),FALSE)</f>
        <v>1.2989999999999999</v>
      </c>
      <c r="T404">
        <f>VLOOKUP($B404,'Tillförd energi'!$B$1:$AI$700,MATCH(T$1,'Tillförd energi'!$B$1:$AQ$1,0),FALSE)</f>
        <v>0</v>
      </c>
      <c r="U404">
        <f>VLOOKUP($B404,'Tillförd energi'!$B$1:$AI$700,MATCH(U$1,'Tillförd energi'!$B$1:$AQ$1,0),FALSE)</f>
        <v>0</v>
      </c>
      <c r="V404">
        <f>VLOOKUP($B404,'Tillförd energi'!$B$1:$AI$700,MATCH(V$1,'Tillförd energi'!$B$1:$AQ$1,0),FALSE)</f>
        <v>0</v>
      </c>
      <c r="W404">
        <f>VLOOKUP($B404,'Tillförd energi'!$B$1:$AI$700,MATCH(W$1,'Tillförd energi'!$B$1:$AQ$1,0),FALSE)</f>
        <v>0</v>
      </c>
      <c r="X404">
        <f>VLOOKUP($B404,'Tillförd energi'!$B$1:$AI$700,MATCH(X$1,'Tillförd energi'!$B$1:$AQ$1,0),FALSE)</f>
        <v>0</v>
      </c>
      <c r="Y404">
        <f>VLOOKUP($B404,'Tillförd energi'!$B$1:$AI$700,MATCH(Y$1,'Tillförd energi'!$B$1:$AQ$1,0),FALSE)</f>
        <v>0</v>
      </c>
      <c r="Z404">
        <f>VLOOKUP($B404,'Tillförd energi'!$B$1:$AI$700,MATCH(Z$1,'Tillförd energi'!$B$1:$AQ$1,0),FALSE)</f>
        <v>0</v>
      </c>
      <c r="AA404">
        <f>VLOOKUP($B404,'Tillförd energi'!$B$1:$AI$700,MATCH(AA$1,'Tillförd energi'!$B$1:$AQ$1,0),FALSE)</f>
        <v>0</v>
      </c>
      <c r="AB404">
        <f>VLOOKUP($B404,'Tillförd energi'!$B$1:$AI$700,MATCH(AB$1,'Tillförd energi'!$B$1:$AQ$1,0),FALSE)</f>
        <v>0</v>
      </c>
      <c r="AC404">
        <f>VLOOKUP($B404,'Tillförd energi'!$B$1:$AI$700,MATCH(AC$1,'Tillförd energi'!$B$1:$AQ$1,0),FALSE)</f>
        <v>0</v>
      </c>
      <c r="AD404">
        <f>VLOOKUP($B404,'Tillförd energi'!$B$1:$AI$700,MATCH(AD$1,'Tillförd energi'!$B$1:$AQ$1,0),FALSE)</f>
        <v>0</v>
      </c>
      <c r="AE404">
        <f>VLOOKUP($B404,'Tillförd energi'!$B$1:$AI$700,MATCH(AE$1,'Tillförd energi'!$B$1:$AQ$1,0),FALSE)</f>
        <v>0</v>
      </c>
      <c r="AF404">
        <f>VLOOKUP($B404,'Tillförd energi'!$B$1:$AI$700,MATCH(AF$1,'Tillförd energi'!$B$1:$AQ$1,0),FALSE)</f>
        <v>0.06</v>
      </c>
      <c r="AG404">
        <f>IFERROR(VLOOKUP(B404,Miljö!$B$1:$AC$550,MATCH("Köpt mängd produktionsspecifik fjärrvärme:",Miljö!$B$1:$AC$1,0),FALSE)/1,0)</f>
        <v>0</v>
      </c>
      <c r="AI404">
        <f t="shared" si="115"/>
        <v>2.754</v>
      </c>
      <c r="AJ404">
        <f t="shared" si="116"/>
        <v>2.754</v>
      </c>
      <c r="AK404">
        <f>IF(ISERROR(1/VLOOKUP($B404,Leveranser!$B$1:$S$500,MATCH("såld värme (gwh)",Leveranser!$B$1:$S$1,0),FALSE)),"",VLOOKUP($B404,Leveranser!$B$1:$S$500,MATCH("såld värme (gwh)",Leveranser!$B$1:$S$1,0),FALSE))</f>
        <v>2.31</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195">
        <f t="shared" si="117"/>
        <v>0.83877995642701531</v>
      </c>
      <c r="AP404" t="str">
        <f>IFERROR(VLOOKUP($B404,Miljövärden!$B$2:$H$550,7,FALSE),"Nej, saknas")</f>
        <v>Ja</v>
      </c>
      <c r="AQ404" t="str">
        <f>IFERROR(VLOOKUP($B404,Miljövärden!$B$2:$H$550,6,FALSE),"Nej, saknas")</f>
        <v>Ja</v>
      </c>
      <c r="AU404">
        <f t="shared" si="118"/>
        <v>0.06</v>
      </c>
      <c r="AV404">
        <f t="shared" si="119"/>
        <v>0</v>
      </c>
      <c r="AW404">
        <f t="shared" si="120"/>
        <v>0</v>
      </c>
      <c r="AX404">
        <f t="shared" si="121"/>
        <v>2.407</v>
      </c>
      <c r="AZ404">
        <f t="shared" si="122"/>
        <v>2.407</v>
      </c>
      <c r="BC404">
        <f t="shared" si="123"/>
        <v>0.28699999999999998</v>
      </c>
      <c r="BD404">
        <f t="shared" si="124"/>
        <v>0</v>
      </c>
      <c r="BE404">
        <f t="shared" si="125"/>
        <v>2.407</v>
      </c>
      <c r="BF404">
        <f t="shared" si="126"/>
        <v>0</v>
      </c>
      <c r="BG404">
        <f t="shared" si="127"/>
        <v>0.06</v>
      </c>
      <c r="BH404">
        <f t="shared" si="128"/>
        <v>2.754</v>
      </c>
      <c r="BJ404" s="195">
        <f t="shared" si="129"/>
        <v>0.10421205519244735</v>
      </c>
      <c r="BK404" s="195">
        <f t="shared" si="130"/>
        <v>0</v>
      </c>
      <c r="BL404" s="195">
        <f t="shared" si="131"/>
        <v>0.87400145243282501</v>
      </c>
      <c r="BM404" s="195">
        <f t="shared" si="132"/>
        <v>0</v>
      </c>
      <c r="BN404" s="195">
        <f t="shared" si="133"/>
        <v>2.1786492374727667E-2</v>
      </c>
    </row>
    <row r="405" spans="1:66" x14ac:dyDescent="0.25">
      <c r="A405" s="2" t="s">
        <v>598</v>
      </c>
      <c r="B405" s="2" t="s">
        <v>600</v>
      </c>
      <c r="C405">
        <f>VLOOKUP($B405,'Tillförd energi'!$B$1:$AI$700,MATCH(C$1,'Tillförd energi'!$B$1:$AQ$1,0),FALSE)</f>
        <v>0</v>
      </c>
      <c r="D405">
        <f>VLOOKUP($B405,'Tillförd energi'!$B$1:$AI$700,MATCH(D$1,'Tillförd energi'!$B$1:$AQ$1,0),FALSE)</f>
        <v>0</v>
      </c>
      <c r="E405">
        <f>VLOOKUP($B405,'Tillförd energi'!$B$1:$AI$700,MATCH(E$1,'Tillförd energi'!$B$1:$AQ$1,0),FALSE)</f>
        <v>0</v>
      </c>
      <c r="F405">
        <f>VLOOKUP($B405,'Tillförd energi'!$B$1:$AI$700,MATCH(F$1,'Tillförd energi'!$B$1:$AQ$1,0),FALSE)</f>
        <v>0</v>
      </c>
      <c r="G405">
        <f>VLOOKUP($B405,'Tillförd energi'!$B$1:$AI$700,MATCH(G$1,'Tillförd energi'!$B$1:$AQ$1,0),FALSE)</f>
        <v>0</v>
      </c>
      <c r="H405">
        <f>VLOOKUP($B405,'Tillförd energi'!$B$1:$AI$700,MATCH(H$1,'Tillförd energi'!$B$1:$AQ$1,0),FALSE)</f>
        <v>0</v>
      </c>
      <c r="I405">
        <f>VLOOKUP($B405,'Tillförd energi'!$B$1:$AI$700,MATCH(I$1,'Tillförd energi'!$B$1:$AQ$1,0),FALSE)</f>
        <v>0</v>
      </c>
      <c r="J405">
        <f>VLOOKUP($B405,'Tillförd energi'!$B$1:$AI$700,MATCH(J$1,'Tillförd energi'!$B$1:$AQ$1,0),FALSE)</f>
        <v>0</v>
      </c>
      <c r="K405">
        <v>0</v>
      </c>
      <c r="L405">
        <f>VLOOKUP($B405,'Tillförd energi'!$B$1:$AI$700,MATCH(L$1,'Tillförd energi'!$B$1:$AQ$1,0),FALSE)</f>
        <v>106.483</v>
      </c>
      <c r="M405">
        <f>VLOOKUP($B405,'Tillförd energi'!$B$1:$AI$700,MATCH(M$1,'Tillförd energi'!$B$1:$AQ$1,0),FALSE)</f>
        <v>0</v>
      </c>
      <c r="N405">
        <f>VLOOKUP($B405,'Tillförd energi'!$B$1:$AI$700,MATCH(N$1,'Tillförd energi'!$B$1:$AQ$1,0),FALSE)</f>
        <v>0</v>
      </c>
      <c r="O405">
        <f>VLOOKUP($B405,'Tillförd energi'!$B$1:$AI$700,MATCH(O$1,'Tillförd energi'!$B$1:$AQ$1,0),FALSE)</f>
        <v>0</v>
      </c>
      <c r="P405">
        <f>VLOOKUP($B405,'Tillförd energi'!$B$1:$AI$700,MATCH(P$1,'Tillförd energi'!$B$1:$AQ$1,0),FALSE)</f>
        <v>0</v>
      </c>
      <c r="Q405">
        <f>VLOOKUP($B405,'Tillförd energi'!$B$1:$AI$700,MATCH(Q$1,'Tillförd energi'!$B$1:$AQ$1,0),FALSE)</f>
        <v>0</v>
      </c>
      <c r="R405">
        <f>VLOOKUP($B405,'Tillförd energi'!$B$1:$AI$700,MATCH(R$1,'Tillförd energi'!$B$1:$AQ$1,0),FALSE)</f>
        <v>0</v>
      </c>
      <c r="S405">
        <f>VLOOKUP($B405,'Tillförd energi'!$B$1:$AI$700,MATCH(S$1,'Tillförd energi'!$B$1:$AQ$1,0),FALSE)</f>
        <v>0</v>
      </c>
      <c r="T405">
        <f>VLOOKUP($B405,'Tillförd energi'!$B$1:$AI$700,MATCH(T$1,'Tillförd energi'!$B$1:$AQ$1,0),FALSE)</f>
        <v>0</v>
      </c>
      <c r="U405">
        <f>VLOOKUP($B405,'Tillförd energi'!$B$1:$AI$700,MATCH(U$1,'Tillförd energi'!$B$1:$AQ$1,0),FALSE)</f>
        <v>0</v>
      </c>
      <c r="V405">
        <f>VLOOKUP($B405,'Tillförd energi'!$B$1:$AI$700,MATCH(V$1,'Tillförd energi'!$B$1:$AQ$1,0),FALSE)</f>
        <v>0</v>
      </c>
      <c r="W405">
        <f>VLOOKUP($B405,'Tillförd energi'!$B$1:$AI$700,MATCH(W$1,'Tillförd energi'!$B$1:$AQ$1,0),FALSE)</f>
        <v>0</v>
      </c>
      <c r="X405">
        <f>VLOOKUP($B405,'Tillförd energi'!$B$1:$AI$700,MATCH(X$1,'Tillförd energi'!$B$1:$AQ$1,0),FALSE)</f>
        <v>0</v>
      </c>
      <c r="Y405">
        <f>VLOOKUP($B405,'Tillförd energi'!$B$1:$AI$700,MATCH(Y$1,'Tillförd energi'!$B$1:$AQ$1,0),FALSE)</f>
        <v>0</v>
      </c>
      <c r="Z405">
        <f>VLOOKUP($B405,'Tillförd energi'!$B$1:$AI$700,MATCH(Z$1,'Tillförd energi'!$B$1:$AQ$1,0),FALSE)</f>
        <v>0</v>
      </c>
      <c r="AA405">
        <f>VLOOKUP($B405,'Tillförd energi'!$B$1:$AI$700,MATCH(AA$1,'Tillförd energi'!$B$1:$AQ$1,0),FALSE)</f>
        <v>0</v>
      </c>
      <c r="AB405">
        <f>VLOOKUP($B405,'Tillförd energi'!$B$1:$AI$700,MATCH(AB$1,'Tillförd energi'!$B$1:$AQ$1,0),FALSE)</f>
        <v>0</v>
      </c>
      <c r="AC405">
        <f>VLOOKUP($B405,'Tillförd energi'!$B$1:$AI$700,MATCH(AC$1,'Tillförd energi'!$B$1:$AQ$1,0),FALSE)</f>
        <v>35</v>
      </c>
      <c r="AD405">
        <f>VLOOKUP($B405,'Tillförd energi'!$B$1:$AI$700,MATCH(AD$1,'Tillförd energi'!$B$1:$AQ$1,0),FALSE)</f>
        <v>0</v>
      </c>
      <c r="AE405">
        <f>VLOOKUP($B405,'Tillförd energi'!$B$1:$AI$700,MATCH(AE$1,'Tillförd energi'!$B$1:$AQ$1,0),FALSE)</f>
        <v>0</v>
      </c>
      <c r="AF405">
        <f>VLOOKUP($B405,'Tillförd energi'!$B$1:$AI$700,MATCH(AF$1,'Tillförd energi'!$B$1:$AQ$1,0),FALSE)</f>
        <v>2.6136699999999999</v>
      </c>
      <c r="AG405">
        <f>IFERROR(VLOOKUP(B405,Miljö!$B$1:$AC$550,MATCH("Köpt mängd produktionsspecifik fjärrvärme:",Miljö!$B$1:$AC$1,0),FALSE)/1,0)</f>
        <v>0</v>
      </c>
      <c r="AI405">
        <f t="shared" si="115"/>
        <v>144.09667000000002</v>
      </c>
      <c r="AJ405">
        <f t="shared" si="116"/>
        <v>144.09667000000002</v>
      </c>
      <c r="AK405">
        <f>IF(ISERROR(1/VLOOKUP($B405,Leveranser!$B$1:$S$500,MATCH("såld värme (gwh)",Leveranser!$B$1:$S$1,0),FALSE)),"",VLOOKUP($B405,Leveranser!$B$1:$S$500,MATCH("såld värme (gwh)",Leveranser!$B$1:$S$1,0),FALSE))</f>
        <v>128.6</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195">
        <f t="shared" si="117"/>
        <v>0.89245643219930049</v>
      </c>
      <c r="AP405" t="str">
        <f>IFERROR(VLOOKUP($B405,Miljövärden!$B$2:$H$550,7,FALSE),"Nej, saknas")</f>
        <v>Ja</v>
      </c>
      <c r="AQ405" t="str">
        <f>IFERROR(VLOOKUP($B405,Miljövärden!$B$2:$H$550,6,FALSE),"Nej, saknas")</f>
        <v>Ja</v>
      </c>
      <c r="AU405">
        <f t="shared" si="118"/>
        <v>2.6136699999999999</v>
      </c>
      <c r="AV405">
        <f t="shared" si="119"/>
        <v>0</v>
      </c>
      <c r="AW405">
        <f t="shared" si="120"/>
        <v>0</v>
      </c>
      <c r="AX405">
        <f t="shared" si="121"/>
        <v>0</v>
      </c>
      <c r="AZ405">
        <f t="shared" si="122"/>
        <v>106.483</v>
      </c>
      <c r="BC405">
        <f t="shared" si="123"/>
        <v>0</v>
      </c>
      <c r="BD405">
        <f t="shared" si="124"/>
        <v>0</v>
      </c>
      <c r="BE405">
        <f t="shared" si="125"/>
        <v>0</v>
      </c>
      <c r="BF405">
        <f t="shared" si="126"/>
        <v>141.483</v>
      </c>
      <c r="BG405">
        <f t="shared" si="127"/>
        <v>2.6136699999999999</v>
      </c>
      <c r="BH405">
        <f t="shared" si="128"/>
        <v>144.09667000000002</v>
      </c>
      <c r="BJ405" s="195">
        <f t="shared" si="129"/>
        <v>0</v>
      </c>
      <c r="BK405" s="195">
        <f t="shared" si="130"/>
        <v>0</v>
      </c>
      <c r="BL405" s="195">
        <f t="shared" si="131"/>
        <v>0</v>
      </c>
      <c r="BM405" s="195">
        <f t="shared" si="132"/>
        <v>0.98186169048875305</v>
      </c>
      <c r="BN405" s="195">
        <f t="shared" si="133"/>
        <v>1.8138309511246856E-2</v>
      </c>
    </row>
    <row r="406" spans="1:66" x14ac:dyDescent="0.25">
      <c r="A406" s="2" t="s">
        <v>598</v>
      </c>
      <c r="B406" s="2" t="s">
        <v>601</v>
      </c>
      <c r="C406">
        <f>VLOOKUP($B406,'Tillförd energi'!$B$1:$AI$700,MATCH(C$1,'Tillförd energi'!$B$1:$AQ$1,0),FALSE)</f>
        <v>0</v>
      </c>
      <c r="D406">
        <f>VLOOKUP($B406,'Tillförd energi'!$B$1:$AI$700,MATCH(D$1,'Tillförd energi'!$B$1:$AQ$1,0),FALSE)</f>
        <v>7.0000000000000007E-2</v>
      </c>
      <c r="E406">
        <f>VLOOKUP($B406,'Tillförd energi'!$B$1:$AI$700,MATCH(E$1,'Tillförd energi'!$B$1:$AQ$1,0),FALSE)</f>
        <v>0</v>
      </c>
      <c r="F406">
        <f>VLOOKUP($B406,'Tillförd energi'!$B$1:$AI$700,MATCH(F$1,'Tillförd energi'!$B$1:$AQ$1,0),FALSE)</f>
        <v>0</v>
      </c>
      <c r="G406">
        <f>VLOOKUP($B406,'Tillförd energi'!$B$1:$AI$700,MATCH(G$1,'Tillförd energi'!$B$1:$AQ$1,0),FALSE)</f>
        <v>0</v>
      </c>
      <c r="H406">
        <f>VLOOKUP($B406,'Tillförd energi'!$B$1:$AI$700,MATCH(H$1,'Tillförd energi'!$B$1:$AQ$1,0),FALSE)</f>
        <v>0</v>
      </c>
      <c r="I406">
        <f>VLOOKUP($B406,'Tillförd energi'!$B$1:$AI$700,MATCH(I$1,'Tillförd energi'!$B$1:$AQ$1,0),FALSE)</f>
        <v>0</v>
      </c>
      <c r="J406">
        <f>VLOOKUP($B406,'Tillförd energi'!$B$1:$AI$700,MATCH(J$1,'Tillförd energi'!$B$1:$AQ$1,0),FALSE)</f>
        <v>0</v>
      </c>
      <c r="K406">
        <v>0</v>
      </c>
      <c r="L406">
        <f>VLOOKUP($B406,'Tillförd energi'!$B$1:$AI$700,MATCH(L$1,'Tillförd energi'!$B$1:$AQ$1,0),FALSE)</f>
        <v>0</v>
      </c>
      <c r="M406">
        <f>VLOOKUP($B406,'Tillförd energi'!$B$1:$AI$700,MATCH(M$1,'Tillförd energi'!$B$1:$AQ$1,0),FALSE)</f>
        <v>0</v>
      </c>
      <c r="N406">
        <f>VLOOKUP($B406,'Tillförd energi'!$B$1:$AI$700,MATCH(N$1,'Tillförd energi'!$B$1:$AQ$1,0),FALSE)</f>
        <v>0</v>
      </c>
      <c r="O406">
        <f>VLOOKUP($B406,'Tillförd energi'!$B$1:$AI$700,MATCH(O$1,'Tillförd energi'!$B$1:$AQ$1,0),FALSE)</f>
        <v>17</v>
      </c>
      <c r="P406">
        <f>VLOOKUP($B406,'Tillförd energi'!$B$1:$AI$700,MATCH(P$1,'Tillförd energi'!$B$1:$AQ$1,0),FALSE)</f>
        <v>9.1</v>
      </c>
      <c r="Q406">
        <f>VLOOKUP($B406,'Tillförd energi'!$B$1:$AI$700,MATCH(Q$1,'Tillförd energi'!$B$1:$AQ$1,0),FALSE)</f>
        <v>0</v>
      </c>
      <c r="R406">
        <f>VLOOKUP($B406,'Tillförd energi'!$B$1:$AI$700,MATCH(R$1,'Tillförd energi'!$B$1:$AQ$1,0),FALSE)</f>
        <v>0</v>
      </c>
      <c r="S406">
        <f>VLOOKUP($B406,'Tillförd energi'!$B$1:$AI$700,MATCH(S$1,'Tillförd energi'!$B$1:$AQ$1,0),FALSE)</f>
        <v>1.3</v>
      </c>
      <c r="T406">
        <f>VLOOKUP($B406,'Tillförd energi'!$B$1:$AI$700,MATCH(T$1,'Tillförd energi'!$B$1:$AQ$1,0),FALSE)</f>
        <v>0</v>
      </c>
      <c r="U406">
        <f>VLOOKUP($B406,'Tillförd energi'!$B$1:$AI$700,MATCH(U$1,'Tillförd energi'!$B$1:$AQ$1,0),FALSE)</f>
        <v>0</v>
      </c>
      <c r="V406">
        <f>VLOOKUP($B406,'Tillförd energi'!$B$1:$AI$700,MATCH(V$1,'Tillförd energi'!$B$1:$AQ$1,0),FALSE)</f>
        <v>0</v>
      </c>
      <c r="W406">
        <f>VLOOKUP($B406,'Tillförd energi'!$B$1:$AI$700,MATCH(W$1,'Tillförd energi'!$B$1:$AQ$1,0),FALSE)</f>
        <v>0</v>
      </c>
      <c r="X406">
        <f>VLOOKUP($B406,'Tillförd energi'!$B$1:$AI$700,MATCH(X$1,'Tillförd energi'!$B$1:$AQ$1,0),FALSE)</f>
        <v>0</v>
      </c>
      <c r="Y406">
        <f>VLOOKUP($B406,'Tillförd energi'!$B$1:$AI$700,MATCH(Y$1,'Tillförd energi'!$B$1:$AQ$1,0),FALSE)</f>
        <v>0</v>
      </c>
      <c r="Z406">
        <f>VLOOKUP($B406,'Tillförd energi'!$B$1:$AI$700,MATCH(Z$1,'Tillförd energi'!$B$1:$AQ$1,0),FALSE)</f>
        <v>0</v>
      </c>
      <c r="AA406">
        <f>VLOOKUP($B406,'Tillförd energi'!$B$1:$AI$700,MATCH(AA$1,'Tillförd energi'!$B$1:$AQ$1,0),FALSE)</f>
        <v>0</v>
      </c>
      <c r="AB406">
        <f>VLOOKUP($B406,'Tillförd energi'!$B$1:$AI$700,MATCH(AB$1,'Tillförd energi'!$B$1:$AQ$1,0),FALSE)</f>
        <v>0</v>
      </c>
      <c r="AC406">
        <f>VLOOKUP($B406,'Tillförd energi'!$B$1:$AI$700,MATCH(AC$1,'Tillförd energi'!$B$1:$AQ$1,0),FALSE)</f>
        <v>1.1000000000000001</v>
      </c>
      <c r="AD406">
        <f>VLOOKUP($B406,'Tillförd energi'!$B$1:$AI$700,MATCH(AD$1,'Tillförd energi'!$B$1:$AQ$1,0),FALSE)</f>
        <v>0</v>
      </c>
      <c r="AE406">
        <f>VLOOKUP($B406,'Tillförd energi'!$B$1:$AI$700,MATCH(AE$1,'Tillförd energi'!$B$1:$AQ$1,0),FALSE)</f>
        <v>0</v>
      </c>
      <c r="AF406">
        <f>VLOOKUP($B406,'Tillförd energi'!$B$1:$AI$700,MATCH(AF$1,'Tillförd energi'!$B$1:$AQ$1,0),FALSE)</f>
        <v>0.59</v>
      </c>
      <c r="AG406">
        <f>IFERROR(VLOOKUP(B406,Miljö!$B$1:$AC$550,MATCH("Köpt mängd produktionsspecifik fjärrvärme:",Miljö!$B$1:$AC$1,0),FALSE)/1,0)</f>
        <v>0</v>
      </c>
      <c r="AI406">
        <f t="shared" si="115"/>
        <v>29.160000000000004</v>
      </c>
      <c r="AJ406">
        <f t="shared" si="116"/>
        <v>29.160000000000004</v>
      </c>
      <c r="AK406">
        <f>IF(ISERROR(1/VLOOKUP($B406,Leveranser!$B$1:$S$500,MATCH("såld värme (gwh)",Leveranser!$B$1:$S$1,0),FALSE)),"",VLOOKUP($B406,Leveranser!$B$1:$S$500,MATCH("såld värme (gwh)",Leveranser!$B$1:$S$1,0),FALSE))</f>
        <v>25.6</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195">
        <f t="shared" si="117"/>
        <v>0.87791495198902603</v>
      </c>
      <c r="AP406" t="str">
        <f>IFERROR(VLOOKUP($B406,Miljövärden!$B$2:$H$550,7,FALSE),"Nej, saknas")</f>
        <v>Ja</v>
      </c>
      <c r="AQ406" t="str">
        <f>IFERROR(VLOOKUP($B406,Miljövärden!$B$2:$H$550,6,FALSE),"Nej, saknas")</f>
        <v>Ja</v>
      </c>
      <c r="AU406">
        <f t="shared" si="118"/>
        <v>0.59</v>
      </c>
      <c r="AV406">
        <f t="shared" si="119"/>
        <v>0</v>
      </c>
      <c r="AW406">
        <f t="shared" si="120"/>
        <v>26.1</v>
      </c>
      <c r="AX406">
        <f t="shared" si="121"/>
        <v>1.3</v>
      </c>
      <c r="AZ406">
        <f t="shared" si="122"/>
        <v>27.400000000000002</v>
      </c>
      <c r="BC406">
        <f t="shared" si="123"/>
        <v>7.0000000000000007E-2</v>
      </c>
      <c r="BD406">
        <f t="shared" si="124"/>
        <v>0</v>
      </c>
      <c r="BE406">
        <f t="shared" si="125"/>
        <v>27.400000000000002</v>
      </c>
      <c r="BF406">
        <f t="shared" si="126"/>
        <v>1.1000000000000001</v>
      </c>
      <c r="BG406">
        <f t="shared" si="127"/>
        <v>0.59</v>
      </c>
      <c r="BH406">
        <f t="shared" si="128"/>
        <v>29.160000000000004</v>
      </c>
      <c r="BJ406" s="195">
        <f t="shared" si="129"/>
        <v>2.4005486968449929E-3</v>
      </c>
      <c r="BK406" s="195">
        <f t="shared" si="130"/>
        <v>0</v>
      </c>
      <c r="BL406" s="195">
        <f t="shared" si="131"/>
        <v>0.93964334705075436</v>
      </c>
      <c r="BM406" s="195">
        <f t="shared" si="132"/>
        <v>3.7722908093278461E-2</v>
      </c>
      <c r="BN406" s="195">
        <f t="shared" si="133"/>
        <v>2.0233196159122082E-2</v>
      </c>
    </row>
    <row r="407" spans="1:66" x14ac:dyDescent="0.25">
      <c r="A407" s="2" t="s">
        <v>602</v>
      </c>
      <c r="B407" s="2" t="s">
        <v>603</v>
      </c>
      <c r="C407">
        <f>VLOOKUP($B407,'Tillförd energi'!$B$1:$AI$700,MATCH(C$1,'Tillförd energi'!$B$1:$AQ$1,0),FALSE)</f>
        <v>0</v>
      </c>
      <c r="D407">
        <f>VLOOKUP($B407,'Tillförd energi'!$B$1:$AI$700,MATCH(D$1,'Tillförd energi'!$B$1:$AQ$1,0),FALSE)</f>
        <v>7.048</v>
      </c>
      <c r="E407">
        <f>VLOOKUP($B407,'Tillförd energi'!$B$1:$AI$700,MATCH(E$1,'Tillförd energi'!$B$1:$AQ$1,0),FALSE)</f>
        <v>15.51</v>
      </c>
      <c r="F407">
        <f>VLOOKUP($B407,'Tillförd energi'!$B$1:$AI$700,MATCH(F$1,'Tillförd energi'!$B$1:$AQ$1,0),FALSE)</f>
        <v>0</v>
      </c>
      <c r="G407">
        <f>VLOOKUP($B407,'Tillförd energi'!$B$1:$AI$700,MATCH(G$1,'Tillförd energi'!$B$1:$AQ$1,0),FALSE)</f>
        <v>0</v>
      </c>
      <c r="H407">
        <f>VLOOKUP($B407,'Tillförd energi'!$B$1:$AI$700,MATCH(H$1,'Tillförd energi'!$B$1:$AQ$1,0),FALSE)</f>
        <v>0</v>
      </c>
      <c r="I407">
        <f>VLOOKUP($B407,'Tillförd energi'!$B$1:$AI$700,MATCH(I$1,'Tillförd energi'!$B$1:$AQ$1,0),FALSE)</f>
        <v>174.53100000000001</v>
      </c>
      <c r="J407">
        <f>VLOOKUP($B407,'Tillförd energi'!$B$1:$AI$700,MATCH(J$1,'Tillförd energi'!$B$1:$AQ$1,0),FALSE)</f>
        <v>0</v>
      </c>
      <c r="K407">
        <v>0</v>
      </c>
      <c r="L407">
        <f>VLOOKUP($B407,'Tillförd energi'!$B$1:$AI$700,MATCH(L$1,'Tillförd energi'!$B$1:$AQ$1,0),FALSE)</f>
        <v>0</v>
      </c>
      <c r="M407">
        <f>VLOOKUP($B407,'Tillförd energi'!$B$1:$AI$700,MATCH(M$1,'Tillförd energi'!$B$1:$AQ$1,0),FALSE)</f>
        <v>0</v>
      </c>
      <c r="N407">
        <f>VLOOKUP($B407,'Tillförd energi'!$B$1:$AI$700,MATCH(N$1,'Tillförd energi'!$B$1:$AQ$1,0),FALSE)</f>
        <v>0</v>
      </c>
      <c r="O407">
        <f>VLOOKUP($B407,'Tillförd energi'!$B$1:$AI$700,MATCH(O$1,'Tillförd energi'!$B$1:$AQ$1,0),FALSE)</f>
        <v>33.161999999999999</v>
      </c>
      <c r="P407">
        <f>VLOOKUP($B407,'Tillförd energi'!$B$1:$AI$700,MATCH(P$1,'Tillförd energi'!$B$1:$AQ$1,0),FALSE)</f>
        <v>0</v>
      </c>
      <c r="Q407">
        <f>VLOOKUP($B407,'Tillförd energi'!$B$1:$AI$700,MATCH(Q$1,'Tillförd energi'!$B$1:$AQ$1,0),FALSE)</f>
        <v>6.1764700000000001</v>
      </c>
      <c r="R407">
        <f>VLOOKUP($B407,'Tillförd energi'!$B$1:$AI$700,MATCH(R$1,'Tillförd energi'!$B$1:$AQ$1,0),FALSE)</f>
        <v>0.31</v>
      </c>
      <c r="S407">
        <f>VLOOKUP($B407,'Tillförd energi'!$B$1:$AI$700,MATCH(S$1,'Tillförd energi'!$B$1:$AQ$1,0),FALSE)</f>
        <v>0</v>
      </c>
      <c r="T407">
        <f>VLOOKUP($B407,'Tillförd energi'!$B$1:$AI$700,MATCH(T$1,'Tillförd energi'!$B$1:$AQ$1,0),FALSE)</f>
        <v>0</v>
      </c>
      <c r="U407">
        <f>VLOOKUP($B407,'Tillförd energi'!$B$1:$AI$700,MATCH(U$1,'Tillförd energi'!$B$1:$AQ$1,0),FALSE)</f>
        <v>0</v>
      </c>
      <c r="V407">
        <f>VLOOKUP($B407,'Tillförd energi'!$B$1:$AI$700,MATCH(V$1,'Tillförd energi'!$B$1:$AQ$1,0),FALSE)</f>
        <v>0</v>
      </c>
      <c r="W407">
        <f>VLOOKUP($B407,'Tillförd energi'!$B$1:$AI$700,MATCH(W$1,'Tillförd energi'!$B$1:$AQ$1,0),FALSE)</f>
        <v>0</v>
      </c>
      <c r="X407">
        <f>VLOOKUP($B407,'Tillförd energi'!$B$1:$AI$700,MATCH(X$1,'Tillförd energi'!$B$1:$AQ$1,0),FALSE)</f>
        <v>0</v>
      </c>
      <c r="Y407">
        <f>VLOOKUP($B407,'Tillförd energi'!$B$1:$AI$700,MATCH(Y$1,'Tillförd energi'!$B$1:$AQ$1,0),FALSE)</f>
        <v>0</v>
      </c>
      <c r="Z407">
        <f>VLOOKUP($B407,'Tillförd energi'!$B$1:$AI$700,MATCH(Z$1,'Tillförd energi'!$B$1:$AQ$1,0),FALSE)</f>
        <v>0</v>
      </c>
      <c r="AA407">
        <f>VLOOKUP($B407,'Tillförd energi'!$B$1:$AI$700,MATCH(AA$1,'Tillförd energi'!$B$1:$AQ$1,0),FALSE)</f>
        <v>0</v>
      </c>
      <c r="AB407">
        <f>VLOOKUP($B407,'Tillförd energi'!$B$1:$AI$700,MATCH(AB$1,'Tillförd energi'!$B$1:$AQ$1,0),FALSE)</f>
        <v>0</v>
      </c>
      <c r="AC407">
        <f>VLOOKUP($B407,'Tillförd energi'!$B$1:$AI$700,MATCH(AC$1,'Tillförd energi'!$B$1:$AQ$1,0),FALSE)</f>
        <v>11.621</v>
      </c>
      <c r="AD407">
        <f>VLOOKUP($B407,'Tillförd energi'!$B$1:$AI$700,MATCH(AD$1,'Tillförd energi'!$B$1:$AQ$1,0),FALSE)</f>
        <v>33.887999999999998</v>
      </c>
      <c r="AE407">
        <f>VLOOKUP($B407,'Tillförd energi'!$B$1:$AI$700,MATCH(AE$1,'Tillförd energi'!$B$1:$AQ$1,0),FALSE)</f>
        <v>0</v>
      </c>
      <c r="AF407">
        <f>VLOOKUP($B407,'Tillförd energi'!$B$1:$AI$700,MATCH(AF$1,'Tillförd energi'!$B$1:$AQ$1,0),FALSE)</f>
        <v>8.7080000000000002</v>
      </c>
      <c r="AG407">
        <f>IFERROR(VLOOKUP(B407,Miljö!$B$1:$AC$550,MATCH("Köpt mängd produktionsspecifik fjärrvärme:",Miljö!$B$1:$AC$1,0),FALSE)/1,0)</f>
        <v>0</v>
      </c>
      <c r="AI407">
        <f t="shared" si="115"/>
        <v>290.95447000000001</v>
      </c>
      <c r="AJ407">
        <f t="shared" si="116"/>
        <v>290.95447000000001</v>
      </c>
      <c r="AK407">
        <f>IF(ISERROR(1/VLOOKUP($B407,Leveranser!$B$1:$S$500,MATCH("såld värme (gwh)",Leveranser!$B$1:$S$1,0),FALSE)),"",VLOOKUP($B407,Leveranser!$B$1:$S$500,MATCH("såld värme (gwh)",Leveranser!$B$1:$S$1,0),FALSE))</f>
        <v>222.572</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195">
        <f t="shared" si="117"/>
        <v>0.76497192155184968</v>
      </c>
      <c r="AP407" t="str">
        <f>IFERROR(VLOOKUP($B407,Miljövärden!$B$2:$H$550,7,FALSE),"Nej, saknas")</f>
        <v>Ja</v>
      </c>
      <c r="AQ407" t="str">
        <f>IFERROR(VLOOKUP($B407,Miljövärden!$B$2:$H$550,6,FALSE),"Nej, saknas")</f>
        <v>Ja</v>
      </c>
      <c r="AU407">
        <f t="shared" si="118"/>
        <v>8.7080000000000002</v>
      </c>
      <c r="AV407">
        <f t="shared" si="119"/>
        <v>0</v>
      </c>
      <c r="AW407">
        <f t="shared" si="120"/>
        <v>39.338470000000001</v>
      </c>
      <c r="AX407">
        <f t="shared" si="121"/>
        <v>0.31</v>
      </c>
      <c r="AZ407">
        <f t="shared" si="122"/>
        <v>39.648470000000003</v>
      </c>
      <c r="BC407">
        <f t="shared" si="123"/>
        <v>22.558</v>
      </c>
      <c r="BD407">
        <f t="shared" si="124"/>
        <v>0</v>
      </c>
      <c r="BE407">
        <f t="shared" si="125"/>
        <v>39.648470000000003</v>
      </c>
      <c r="BF407">
        <f t="shared" si="126"/>
        <v>220.04000000000002</v>
      </c>
      <c r="BG407">
        <f t="shared" si="127"/>
        <v>8.7080000000000002</v>
      </c>
      <c r="BH407">
        <f t="shared" si="128"/>
        <v>290.95447000000007</v>
      </c>
      <c r="BJ407" s="195">
        <f t="shared" si="129"/>
        <v>7.7531030886035177E-2</v>
      </c>
      <c r="BK407" s="195">
        <f t="shared" si="130"/>
        <v>0</v>
      </c>
      <c r="BL407" s="195">
        <f t="shared" si="131"/>
        <v>0.13627035872657325</v>
      </c>
      <c r="BM407" s="195">
        <f t="shared" si="132"/>
        <v>0.75626952904349598</v>
      </c>
      <c r="BN407" s="195">
        <f t="shared" si="133"/>
        <v>2.9929081343895485E-2</v>
      </c>
    </row>
    <row r="408" spans="1:66" x14ac:dyDescent="0.25">
      <c r="A408" s="2" t="s">
        <v>602</v>
      </c>
      <c r="B408" s="2" t="s">
        <v>406</v>
      </c>
      <c r="C408">
        <f>VLOOKUP($B408,'Tillförd energi'!$B$1:$AI$700,MATCH(C$1,'Tillförd energi'!$B$1:$AQ$1,0),FALSE)</f>
        <v>0</v>
      </c>
      <c r="D408">
        <f>VLOOKUP($B408,'Tillförd energi'!$B$1:$AI$700,MATCH(D$1,'Tillförd energi'!$B$1:$AQ$1,0),FALSE)</f>
        <v>0</v>
      </c>
      <c r="E408">
        <f>VLOOKUP($B408,'Tillförd energi'!$B$1:$AI$700,MATCH(E$1,'Tillförd energi'!$B$1:$AQ$1,0),FALSE)</f>
        <v>0</v>
      </c>
      <c r="F408">
        <f>VLOOKUP($B408,'Tillförd energi'!$B$1:$AI$700,MATCH(F$1,'Tillförd energi'!$B$1:$AQ$1,0),FALSE)</f>
        <v>0</v>
      </c>
      <c r="G408">
        <f>VLOOKUP($B408,'Tillförd energi'!$B$1:$AI$700,MATCH(G$1,'Tillförd energi'!$B$1:$AQ$1,0),FALSE)</f>
        <v>0</v>
      </c>
      <c r="H408">
        <f>VLOOKUP($B408,'Tillförd energi'!$B$1:$AI$700,MATCH(H$1,'Tillförd energi'!$B$1:$AQ$1,0),FALSE)</f>
        <v>0</v>
      </c>
      <c r="I408">
        <f>VLOOKUP($B408,'Tillförd energi'!$B$1:$AI$700,MATCH(I$1,'Tillförd energi'!$B$1:$AQ$1,0),FALSE)</f>
        <v>0</v>
      </c>
      <c r="J408">
        <f>VLOOKUP($B408,'Tillförd energi'!$B$1:$AI$700,MATCH(J$1,'Tillförd energi'!$B$1:$AQ$1,0),FALSE)</f>
        <v>0</v>
      </c>
      <c r="K408">
        <v>0</v>
      </c>
      <c r="L408">
        <f>VLOOKUP($B408,'Tillförd energi'!$B$1:$AI$700,MATCH(L$1,'Tillförd energi'!$B$1:$AQ$1,0),FALSE)</f>
        <v>0</v>
      </c>
      <c r="M408">
        <f>VLOOKUP($B408,'Tillförd energi'!$B$1:$AI$700,MATCH(M$1,'Tillförd energi'!$B$1:$AQ$1,0),FALSE)</f>
        <v>0</v>
      </c>
      <c r="N408">
        <f>VLOOKUP($B408,'Tillförd energi'!$B$1:$AI$700,MATCH(N$1,'Tillförd energi'!$B$1:$AQ$1,0),FALSE)</f>
        <v>0</v>
      </c>
      <c r="O408">
        <f>VLOOKUP($B408,'Tillförd energi'!$B$1:$AI$700,MATCH(O$1,'Tillförd energi'!$B$1:$AQ$1,0),FALSE)</f>
        <v>0</v>
      </c>
      <c r="P408">
        <f>VLOOKUP($B408,'Tillförd energi'!$B$1:$AI$700,MATCH(P$1,'Tillförd energi'!$B$1:$AQ$1,0),FALSE)</f>
        <v>0</v>
      </c>
      <c r="Q408">
        <f>VLOOKUP($B408,'Tillförd energi'!$B$1:$AI$700,MATCH(Q$1,'Tillförd energi'!$B$1:$AQ$1,0),FALSE)</f>
        <v>0</v>
      </c>
      <c r="R408">
        <f>VLOOKUP($B408,'Tillförd energi'!$B$1:$AI$700,MATCH(R$1,'Tillförd energi'!$B$1:$AQ$1,0),FALSE)</f>
        <v>0</v>
      </c>
      <c r="S408">
        <f>VLOOKUP($B408,'Tillförd energi'!$B$1:$AI$700,MATCH(S$1,'Tillförd energi'!$B$1:$AQ$1,0),FALSE)</f>
        <v>0</v>
      </c>
      <c r="T408">
        <f>VLOOKUP($B408,'Tillförd energi'!$B$1:$AI$700,MATCH(T$1,'Tillförd energi'!$B$1:$AQ$1,0),FALSE)</f>
        <v>0</v>
      </c>
      <c r="U408">
        <f>VLOOKUP($B408,'Tillförd energi'!$B$1:$AI$700,MATCH(U$1,'Tillförd energi'!$B$1:$AQ$1,0),FALSE)</f>
        <v>0</v>
      </c>
      <c r="V408">
        <f>VLOOKUP($B408,'Tillförd energi'!$B$1:$AI$700,MATCH(V$1,'Tillförd energi'!$B$1:$AQ$1,0),FALSE)</f>
        <v>0</v>
      </c>
      <c r="W408">
        <f>VLOOKUP($B408,'Tillförd energi'!$B$1:$AI$700,MATCH(W$1,'Tillförd energi'!$B$1:$AQ$1,0),FALSE)</f>
        <v>0</v>
      </c>
      <c r="X408">
        <f>VLOOKUP($B408,'Tillförd energi'!$B$1:$AI$700,MATCH(X$1,'Tillförd energi'!$B$1:$AQ$1,0),FALSE)</f>
        <v>0</v>
      </c>
      <c r="Y408">
        <f>VLOOKUP($B408,'Tillförd energi'!$B$1:$AI$700,MATCH(Y$1,'Tillförd energi'!$B$1:$AQ$1,0),FALSE)</f>
        <v>0</v>
      </c>
      <c r="Z408">
        <f>VLOOKUP($B408,'Tillförd energi'!$B$1:$AI$700,MATCH(Z$1,'Tillförd energi'!$B$1:$AQ$1,0),FALSE)</f>
        <v>0</v>
      </c>
      <c r="AA408">
        <f>VLOOKUP($B408,'Tillförd energi'!$B$1:$AI$700,MATCH(AA$1,'Tillförd energi'!$B$1:$AQ$1,0),FALSE)</f>
        <v>0</v>
      </c>
      <c r="AB408">
        <f>VLOOKUP($B408,'Tillförd energi'!$B$1:$AI$700,MATCH(AB$1,'Tillförd energi'!$B$1:$AQ$1,0),FALSE)</f>
        <v>0</v>
      </c>
      <c r="AC408">
        <f>VLOOKUP($B408,'Tillförd energi'!$B$1:$AI$700,MATCH(AC$1,'Tillförd energi'!$B$1:$AQ$1,0),FALSE)</f>
        <v>0</v>
      </c>
      <c r="AD408">
        <f>VLOOKUP($B408,'Tillförd energi'!$B$1:$AI$700,MATCH(AD$1,'Tillförd energi'!$B$1:$AQ$1,0),FALSE)</f>
        <v>0</v>
      </c>
      <c r="AE408">
        <f>VLOOKUP($B408,'Tillförd energi'!$B$1:$AI$700,MATCH(AE$1,'Tillförd energi'!$B$1:$AQ$1,0),FALSE)</f>
        <v>0</v>
      </c>
      <c r="AF408">
        <f>VLOOKUP($B408,'Tillförd energi'!$B$1:$AI$700,MATCH(AF$1,'Tillförd energi'!$B$1:$AQ$1,0),FALSE)</f>
        <v>0</v>
      </c>
      <c r="AG408">
        <f>IFERROR(VLOOKUP(B408,Miljö!$B$1:$AC$550,MATCH("Köpt mängd produktionsspecifik fjärrvärme:",Miljö!$B$1:$AC$1,0),FALSE)/1,0)</f>
        <v>0</v>
      </c>
      <c r="AI408">
        <f t="shared" si="115"/>
        <v>0</v>
      </c>
      <c r="AJ408">
        <f t="shared" si="116"/>
        <v>0</v>
      </c>
      <c r="AK408" t="str">
        <f>IF(ISERROR(1/VLOOKUP($B408,Leveranser!$B$1:$S$500,MATCH("såld värme (gwh)",Leveranser!$B$1:$S$1,0),FALSE)),"",VLOOKUP($B408,Leveranser!$B$1:$S$500,MATCH("såld värme (gwh)",Leveranser!$B$1:$S$1,0),FALSE))</f>
        <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195" t="str">
        <f t="shared" si="117"/>
        <v/>
      </c>
      <c r="AP408" t="str">
        <f>IFERROR(VLOOKUP($B408,Miljövärden!$B$2:$H$550,7,FALSE),"Nej, saknas")</f>
        <v>Nej</v>
      </c>
      <c r="AQ408" t="str">
        <f>IFERROR(VLOOKUP($B408,Miljövärden!$B$2:$H$550,6,FALSE),"Nej, saknas")</f>
        <v>Nej</v>
      </c>
      <c r="AU408">
        <f t="shared" si="118"/>
        <v>0</v>
      </c>
      <c r="AV408">
        <f t="shared" si="119"/>
        <v>0</v>
      </c>
      <c r="AW408">
        <f t="shared" si="120"/>
        <v>0</v>
      </c>
      <c r="AX408">
        <f t="shared" si="121"/>
        <v>0</v>
      </c>
      <c r="AZ408">
        <f t="shared" si="122"/>
        <v>0</v>
      </c>
      <c r="BC408">
        <f t="shared" si="123"/>
        <v>0</v>
      </c>
      <c r="BD408">
        <f t="shared" si="124"/>
        <v>0</v>
      </c>
      <c r="BE408">
        <f t="shared" si="125"/>
        <v>0</v>
      </c>
      <c r="BF408">
        <f t="shared" si="126"/>
        <v>0</v>
      </c>
      <c r="BG408">
        <f t="shared" si="127"/>
        <v>0</v>
      </c>
      <c r="BH408">
        <f t="shared" si="128"/>
        <v>0</v>
      </c>
      <c r="BJ408" s="195" t="e">
        <f t="shared" si="129"/>
        <v>#DIV/0!</v>
      </c>
      <c r="BK408" s="195" t="e">
        <f t="shared" si="130"/>
        <v>#DIV/0!</v>
      </c>
      <c r="BL408" s="195" t="e">
        <f t="shared" si="131"/>
        <v>#DIV/0!</v>
      </c>
      <c r="BM408" s="195" t="e">
        <f t="shared" si="132"/>
        <v>#DIV/0!</v>
      </c>
      <c r="BN408" s="195" t="e">
        <f t="shared" si="133"/>
        <v>#DIV/0!</v>
      </c>
    </row>
    <row r="409" spans="1:66" x14ac:dyDescent="0.25">
      <c r="A409" s="2" t="s">
        <v>602</v>
      </c>
      <c r="B409" s="2" t="s">
        <v>604</v>
      </c>
      <c r="C409">
        <f>VLOOKUP($B409,'Tillförd energi'!$B$1:$AI$700,MATCH(C$1,'Tillförd energi'!$B$1:$AQ$1,0),FALSE)</f>
        <v>0</v>
      </c>
      <c r="D409">
        <f>VLOOKUP($B409,'Tillförd energi'!$B$1:$AI$700,MATCH(D$1,'Tillförd energi'!$B$1:$AQ$1,0),FALSE)</f>
        <v>0.79800000000000004</v>
      </c>
      <c r="E409">
        <f>VLOOKUP($B409,'Tillförd energi'!$B$1:$AI$700,MATCH(E$1,'Tillförd energi'!$B$1:$AQ$1,0),FALSE)</f>
        <v>0</v>
      </c>
      <c r="F409">
        <f>VLOOKUP($B409,'Tillförd energi'!$B$1:$AI$700,MATCH(F$1,'Tillförd energi'!$B$1:$AQ$1,0),FALSE)</f>
        <v>0</v>
      </c>
      <c r="G409">
        <f>VLOOKUP($B409,'Tillförd energi'!$B$1:$AI$700,MATCH(G$1,'Tillförd energi'!$B$1:$AQ$1,0),FALSE)</f>
        <v>0</v>
      </c>
      <c r="H409">
        <f>VLOOKUP($B409,'Tillförd energi'!$B$1:$AI$700,MATCH(H$1,'Tillförd energi'!$B$1:$AQ$1,0),FALSE)</f>
        <v>0</v>
      </c>
      <c r="I409">
        <f>VLOOKUP($B409,'Tillförd energi'!$B$1:$AI$700,MATCH(I$1,'Tillförd energi'!$B$1:$AQ$1,0),FALSE)</f>
        <v>0</v>
      </c>
      <c r="J409">
        <f>VLOOKUP($B409,'Tillförd energi'!$B$1:$AI$700,MATCH(J$1,'Tillförd energi'!$B$1:$AQ$1,0),FALSE)</f>
        <v>0</v>
      </c>
      <c r="K409">
        <v>0</v>
      </c>
      <c r="L409">
        <f>VLOOKUP($B409,'Tillförd energi'!$B$1:$AI$700,MATCH(L$1,'Tillförd energi'!$B$1:$AQ$1,0),FALSE)</f>
        <v>0</v>
      </c>
      <c r="M409">
        <f>VLOOKUP($B409,'Tillförd energi'!$B$1:$AI$700,MATCH(M$1,'Tillförd energi'!$B$1:$AQ$1,0),FALSE)</f>
        <v>0</v>
      </c>
      <c r="N409">
        <f>VLOOKUP($B409,'Tillförd energi'!$B$1:$AI$700,MATCH(N$1,'Tillförd energi'!$B$1:$AQ$1,0),FALSE)</f>
        <v>0</v>
      </c>
      <c r="O409">
        <f>VLOOKUP($B409,'Tillförd energi'!$B$1:$AI$700,MATCH(O$1,'Tillförd energi'!$B$1:$AQ$1,0),FALSE)</f>
        <v>14.981999999999999</v>
      </c>
      <c r="P409">
        <f>VLOOKUP($B409,'Tillförd energi'!$B$1:$AI$700,MATCH(P$1,'Tillförd energi'!$B$1:$AQ$1,0),FALSE)</f>
        <v>0</v>
      </c>
      <c r="Q409">
        <f>VLOOKUP($B409,'Tillförd energi'!$B$1:$AI$700,MATCH(Q$1,'Tillförd energi'!$B$1:$AQ$1,0),FALSE)</f>
        <v>0</v>
      </c>
      <c r="R409">
        <f>VLOOKUP($B409,'Tillförd energi'!$B$1:$AI$700,MATCH(R$1,'Tillförd energi'!$B$1:$AQ$1,0),FALSE)</f>
        <v>0</v>
      </c>
      <c r="S409">
        <f>VLOOKUP($B409,'Tillförd energi'!$B$1:$AI$700,MATCH(S$1,'Tillförd energi'!$B$1:$AQ$1,0),FALSE)</f>
        <v>0</v>
      </c>
      <c r="T409">
        <f>VLOOKUP($B409,'Tillförd energi'!$B$1:$AI$700,MATCH(T$1,'Tillförd energi'!$B$1:$AQ$1,0),FALSE)</f>
        <v>0</v>
      </c>
      <c r="U409">
        <f>VLOOKUP($B409,'Tillförd energi'!$B$1:$AI$700,MATCH(U$1,'Tillförd energi'!$B$1:$AQ$1,0),FALSE)</f>
        <v>0</v>
      </c>
      <c r="V409">
        <f>VLOOKUP($B409,'Tillförd energi'!$B$1:$AI$700,MATCH(V$1,'Tillförd energi'!$B$1:$AQ$1,0),FALSE)</f>
        <v>0</v>
      </c>
      <c r="W409">
        <f>VLOOKUP($B409,'Tillförd energi'!$B$1:$AI$700,MATCH(W$1,'Tillförd energi'!$B$1:$AQ$1,0),FALSE)</f>
        <v>0</v>
      </c>
      <c r="X409">
        <f>VLOOKUP($B409,'Tillförd energi'!$B$1:$AI$700,MATCH(X$1,'Tillförd energi'!$B$1:$AQ$1,0),FALSE)</f>
        <v>0</v>
      </c>
      <c r="Y409">
        <f>VLOOKUP($B409,'Tillförd energi'!$B$1:$AI$700,MATCH(Y$1,'Tillförd energi'!$B$1:$AQ$1,0),FALSE)</f>
        <v>0</v>
      </c>
      <c r="Z409">
        <f>VLOOKUP($B409,'Tillförd energi'!$B$1:$AI$700,MATCH(Z$1,'Tillförd energi'!$B$1:$AQ$1,0),FALSE)</f>
        <v>0</v>
      </c>
      <c r="AA409">
        <f>VLOOKUP($B409,'Tillförd energi'!$B$1:$AI$700,MATCH(AA$1,'Tillförd energi'!$B$1:$AQ$1,0),FALSE)</f>
        <v>0</v>
      </c>
      <c r="AB409">
        <f>VLOOKUP($B409,'Tillförd energi'!$B$1:$AI$700,MATCH(AB$1,'Tillförd energi'!$B$1:$AQ$1,0),FALSE)</f>
        <v>0</v>
      </c>
      <c r="AC409">
        <f>VLOOKUP($B409,'Tillförd energi'!$B$1:$AI$700,MATCH(AC$1,'Tillförd energi'!$B$1:$AQ$1,0),FALSE)</f>
        <v>2.6890000000000001</v>
      </c>
      <c r="AD409">
        <f>VLOOKUP($B409,'Tillförd energi'!$B$1:$AI$700,MATCH(AD$1,'Tillförd energi'!$B$1:$AQ$1,0),FALSE)</f>
        <v>0</v>
      </c>
      <c r="AE409">
        <f>VLOOKUP($B409,'Tillförd energi'!$B$1:$AI$700,MATCH(AE$1,'Tillförd energi'!$B$1:$AQ$1,0),FALSE)</f>
        <v>0</v>
      </c>
      <c r="AF409">
        <f>VLOOKUP($B409,'Tillförd energi'!$B$1:$AI$700,MATCH(AF$1,'Tillförd energi'!$B$1:$AQ$1,0),FALSE)</f>
        <v>0.43037999999999998</v>
      </c>
      <c r="AG409">
        <f>IFERROR(VLOOKUP(B409,Miljö!$B$1:$AC$550,MATCH("Köpt mängd produktionsspecifik fjärrvärme:",Miljö!$B$1:$AC$1,0),FALSE)/1,0)</f>
        <v>0</v>
      </c>
      <c r="AI409">
        <f t="shared" si="115"/>
        <v>18.899380000000001</v>
      </c>
      <c r="AJ409">
        <f t="shared" si="116"/>
        <v>18.899380000000001</v>
      </c>
      <c r="AK409">
        <f>IF(ISERROR(1/VLOOKUP($B409,Leveranser!$B$1:$S$500,MATCH("såld värme (gwh)",Leveranser!$B$1:$S$1,0),FALSE)),"",VLOOKUP($B409,Leveranser!$B$1:$S$500,MATCH("såld värme (gwh)",Leveranser!$B$1:$S$1,0),FALSE))</f>
        <v>14.346</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195">
        <f t="shared" si="117"/>
        <v>0.75907251983927515</v>
      </c>
      <c r="AP409" t="str">
        <f>IFERROR(VLOOKUP($B409,Miljövärden!$B$2:$H$550,7,FALSE),"Nej, saknas")</f>
        <v>Ja</v>
      </c>
      <c r="AQ409" t="str">
        <f>IFERROR(VLOOKUP($B409,Miljövärden!$B$2:$H$550,6,FALSE),"Nej, saknas")</f>
        <v>Ja</v>
      </c>
      <c r="AU409">
        <f t="shared" si="118"/>
        <v>0.43037999999999998</v>
      </c>
      <c r="AV409">
        <f t="shared" si="119"/>
        <v>0</v>
      </c>
      <c r="AW409">
        <f t="shared" si="120"/>
        <v>14.981999999999999</v>
      </c>
      <c r="AX409">
        <f t="shared" si="121"/>
        <v>0</v>
      </c>
      <c r="AZ409">
        <f t="shared" si="122"/>
        <v>14.981999999999999</v>
      </c>
      <c r="BC409">
        <f t="shared" si="123"/>
        <v>0.79800000000000004</v>
      </c>
      <c r="BD409">
        <f t="shared" si="124"/>
        <v>0</v>
      </c>
      <c r="BE409">
        <f t="shared" si="125"/>
        <v>14.981999999999999</v>
      </c>
      <c r="BF409">
        <f t="shared" si="126"/>
        <v>2.6890000000000001</v>
      </c>
      <c r="BG409">
        <f t="shared" si="127"/>
        <v>0.43037999999999998</v>
      </c>
      <c r="BH409">
        <f t="shared" si="128"/>
        <v>18.899380000000001</v>
      </c>
      <c r="BJ409" s="195">
        <f t="shared" si="129"/>
        <v>4.2223607335267081E-2</v>
      </c>
      <c r="BK409" s="195">
        <f t="shared" si="130"/>
        <v>0</v>
      </c>
      <c r="BL409" s="195">
        <f t="shared" si="131"/>
        <v>0.79272441741475108</v>
      </c>
      <c r="BM409" s="195">
        <f t="shared" si="132"/>
        <v>0.1422797996548035</v>
      </c>
      <c r="BN409" s="195">
        <f t="shared" si="133"/>
        <v>2.2772175595178253E-2</v>
      </c>
    </row>
    <row r="410" spans="1:66" x14ac:dyDescent="0.25">
      <c r="A410" s="2" t="s">
        <v>602</v>
      </c>
      <c r="B410" s="2" t="s">
        <v>605</v>
      </c>
      <c r="C410">
        <f>VLOOKUP($B410,'Tillförd energi'!$B$1:$AI$700,MATCH(C$1,'Tillförd energi'!$B$1:$AQ$1,0),FALSE)</f>
        <v>0</v>
      </c>
      <c r="D410">
        <f>VLOOKUP($B410,'Tillförd energi'!$B$1:$AI$700,MATCH(D$1,'Tillförd energi'!$B$1:$AQ$1,0),FALSE)</f>
        <v>1.5202199999999999</v>
      </c>
      <c r="E410">
        <f>VLOOKUP($B410,'Tillförd energi'!$B$1:$AI$700,MATCH(E$1,'Tillförd energi'!$B$1:$AQ$1,0),FALSE)</f>
        <v>0</v>
      </c>
      <c r="F410">
        <f>VLOOKUP($B410,'Tillförd energi'!$B$1:$AI$700,MATCH(F$1,'Tillförd energi'!$B$1:$AQ$1,0),FALSE)</f>
        <v>0</v>
      </c>
      <c r="G410">
        <f>VLOOKUP($B410,'Tillförd energi'!$B$1:$AI$700,MATCH(G$1,'Tillförd energi'!$B$1:$AQ$1,0),FALSE)</f>
        <v>0</v>
      </c>
      <c r="H410">
        <f>VLOOKUP($B410,'Tillförd energi'!$B$1:$AI$700,MATCH(H$1,'Tillförd energi'!$B$1:$AQ$1,0),FALSE)</f>
        <v>0</v>
      </c>
      <c r="I410">
        <f>VLOOKUP($B410,'Tillförd energi'!$B$1:$AI$700,MATCH(I$1,'Tillförd energi'!$B$1:$AQ$1,0),FALSE)</f>
        <v>0</v>
      </c>
      <c r="J410">
        <f>VLOOKUP($B410,'Tillförd energi'!$B$1:$AI$700,MATCH(J$1,'Tillförd energi'!$B$1:$AQ$1,0),FALSE)</f>
        <v>0</v>
      </c>
      <c r="K410">
        <v>0</v>
      </c>
      <c r="L410">
        <f>VLOOKUP($B410,'Tillförd energi'!$B$1:$AI$700,MATCH(L$1,'Tillförd energi'!$B$1:$AQ$1,0),FALSE)</f>
        <v>0</v>
      </c>
      <c r="M410">
        <f>VLOOKUP($B410,'Tillförd energi'!$B$1:$AI$700,MATCH(M$1,'Tillförd energi'!$B$1:$AQ$1,0),FALSE)</f>
        <v>0</v>
      </c>
      <c r="N410">
        <f>VLOOKUP($B410,'Tillförd energi'!$B$1:$AI$700,MATCH(N$1,'Tillförd energi'!$B$1:$AQ$1,0),FALSE)</f>
        <v>0</v>
      </c>
      <c r="O410">
        <f>VLOOKUP($B410,'Tillförd energi'!$B$1:$AI$700,MATCH(O$1,'Tillförd energi'!$B$1:$AQ$1,0),FALSE)</f>
        <v>0</v>
      </c>
      <c r="P410">
        <f>VLOOKUP($B410,'Tillförd energi'!$B$1:$AI$700,MATCH(P$1,'Tillförd energi'!$B$1:$AQ$1,0),FALSE)</f>
        <v>0</v>
      </c>
      <c r="Q410">
        <f>VLOOKUP($B410,'Tillförd energi'!$B$1:$AI$700,MATCH(Q$1,'Tillförd energi'!$B$1:$AQ$1,0),FALSE)</f>
        <v>1.62584</v>
      </c>
      <c r="R410">
        <f>VLOOKUP($B410,'Tillförd energi'!$B$1:$AI$700,MATCH(R$1,'Tillförd energi'!$B$1:$AQ$1,0),FALSE)</f>
        <v>0</v>
      </c>
      <c r="S410">
        <f>VLOOKUP($B410,'Tillförd energi'!$B$1:$AI$700,MATCH(S$1,'Tillförd energi'!$B$1:$AQ$1,0),FALSE)</f>
        <v>0</v>
      </c>
      <c r="T410">
        <f>VLOOKUP($B410,'Tillförd energi'!$B$1:$AI$700,MATCH(T$1,'Tillförd energi'!$B$1:$AQ$1,0),FALSE)</f>
        <v>0</v>
      </c>
      <c r="U410">
        <f>VLOOKUP($B410,'Tillförd energi'!$B$1:$AI$700,MATCH(U$1,'Tillförd energi'!$B$1:$AQ$1,0),FALSE)</f>
        <v>0</v>
      </c>
      <c r="V410">
        <f>VLOOKUP($B410,'Tillförd energi'!$B$1:$AI$700,MATCH(V$1,'Tillförd energi'!$B$1:$AQ$1,0),FALSE)</f>
        <v>0</v>
      </c>
      <c r="W410">
        <f>VLOOKUP($B410,'Tillförd energi'!$B$1:$AI$700,MATCH(W$1,'Tillförd energi'!$B$1:$AQ$1,0),FALSE)</f>
        <v>0</v>
      </c>
      <c r="X410">
        <f>VLOOKUP($B410,'Tillförd energi'!$B$1:$AI$700,MATCH(X$1,'Tillförd energi'!$B$1:$AQ$1,0),FALSE)</f>
        <v>0</v>
      </c>
      <c r="Y410">
        <f>VLOOKUP($B410,'Tillförd energi'!$B$1:$AI$700,MATCH(Y$1,'Tillförd energi'!$B$1:$AQ$1,0),FALSE)</f>
        <v>0</v>
      </c>
      <c r="Z410">
        <f>VLOOKUP($B410,'Tillförd energi'!$B$1:$AI$700,MATCH(Z$1,'Tillförd energi'!$B$1:$AQ$1,0),FALSE)</f>
        <v>0</v>
      </c>
      <c r="AA410">
        <f>VLOOKUP($B410,'Tillförd energi'!$B$1:$AI$700,MATCH(AA$1,'Tillförd energi'!$B$1:$AQ$1,0),FALSE)</f>
        <v>0</v>
      </c>
      <c r="AB410">
        <f>VLOOKUP($B410,'Tillförd energi'!$B$1:$AI$700,MATCH(AB$1,'Tillförd energi'!$B$1:$AQ$1,0),FALSE)</f>
        <v>0</v>
      </c>
      <c r="AC410">
        <f>VLOOKUP($B410,'Tillförd energi'!$B$1:$AI$700,MATCH(AC$1,'Tillförd energi'!$B$1:$AQ$1,0),FALSE)</f>
        <v>0</v>
      </c>
      <c r="AD410">
        <f>VLOOKUP($B410,'Tillförd energi'!$B$1:$AI$700,MATCH(AD$1,'Tillförd energi'!$B$1:$AQ$1,0),FALSE)</f>
        <v>24.283999999999999</v>
      </c>
      <c r="AE410">
        <f>VLOOKUP($B410,'Tillförd energi'!$B$1:$AI$700,MATCH(AE$1,'Tillförd energi'!$B$1:$AQ$1,0),FALSE)</f>
        <v>0</v>
      </c>
      <c r="AF410">
        <f>VLOOKUP($B410,'Tillförd energi'!$B$1:$AI$700,MATCH(AF$1,'Tillförd energi'!$B$1:$AQ$1,0),FALSE)</f>
        <v>6.7000000000000004E-2</v>
      </c>
      <c r="AG410">
        <f>IFERROR(VLOOKUP(B410,Miljö!$B$1:$AC$550,MATCH("Köpt mängd produktionsspecifik fjärrvärme:",Miljö!$B$1:$AC$1,0),FALSE)/1,0)</f>
        <v>0</v>
      </c>
      <c r="AI410">
        <f t="shared" si="115"/>
        <v>27.497059999999998</v>
      </c>
      <c r="AJ410">
        <f t="shared" si="116"/>
        <v>27.497059999999998</v>
      </c>
      <c r="AK410">
        <f>IF(ISERROR(1/VLOOKUP($B410,Leveranser!$B$1:$S$500,MATCH("såld värme (gwh)",Leveranser!$B$1:$S$1,0),FALSE)),"",VLOOKUP($B410,Leveranser!$B$1:$S$500,MATCH("såld värme (gwh)",Leveranser!$B$1:$S$1,0),FALSE))</f>
        <v>22.568999999999999</v>
      </c>
      <c r="AL410">
        <f>VLOOKUP($B410,Leveranser!$B$1:$Y$500,MATCH("Totalt såld fjärrvärme till andra fjärrvärmeföretag",Leveranser!$B$1:$AA$1,0),FALSE)</f>
        <v>0</v>
      </c>
      <c r="AM410">
        <f>IF(ISERROR(1/VLOOKUP($B410,Miljö!$B$1:$S$500,MATCH("Såld mängd produktionsspecifik fjärrvärme (GWh)",Miljö!$B$1:$R$1,0),FALSE)),0,VLOOKUP($B410,Miljö!$B$1:$S$500,MATCH("Såld mängd produktionsspecifik fjärrvärme (GWh)",Miljö!$B$1:$R$1,0),FALSE))</f>
        <v>0</v>
      </c>
      <c r="AN410" s="195">
        <f t="shared" si="117"/>
        <v>0.82077865779105119</v>
      </c>
      <c r="AP410" t="str">
        <f>IFERROR(VLOOKUP($B410,Miljövärden!$B$2:$H$550,7,FALSE),"Nej, saknas")</f>
        <v>Ja</v>
      </c>
      <c r="AQ410" t="str">
        <f>IFERROR(VLOOKUP($B410,Miljövärden!$B$2:$H$550,6,FALSE),"Nej, saknas")</f>
        <v>Ja</v>
      </c>
      <c r="AU410">
        <f t="shared" si="118"/>
        <v>6.7000000000000004E-2</v>
      </c>
      <c r="AV410">
        <f t="shared" si="119"/>
        <v>0</v>
      </c>
      <c r="AW410">
        <f t="shared" si="120"/>
        <v>1.62584</v>
      </c>
      <c r="AX410">
        <f t="shared" si="121"/>
        <v>0</v>
      </c>
      <c r="AZ410">
        <f t="shared" si="122"/>
        <v>1.62584</v>
      </c>
      <c r="BC410">
        <f t="shared" si="123"/>
        <v>1.5202199999999999</v>
      </c>
      <c r="BD410">
        <f t="shared" si="124"/>
        <v>0</v>
      </c>
      <c r="BE410">
        <f t="shared" si="125"/>
        <v>1.62584</v>
      </c>
      <c r="BF410">
        <f t="shared" si="126"/>
        <v>24.283999999999999</v>
      </c>
      <c r="BG410">
        <f t="shared" si="127"/>
        <v>6.7000000000000004E-2</v>
      </c>
      <c r="BH410">
        <f t="shared" si="128"/>
        <v>27.497059999999998</v>
      </c>
      <c r="BJ410" s="195">
        <f t="shared" si="129"/>
        <v>5.5286637916926396E-2</v>
      </c>
      <c r="BK410" s="195">
        <f t="shared" si="130"/>
        <v>0</v>
      </c>
      <c r="BL410" s="195">
        <f t="shared" si="131"/>
        <v>5.9127775842217317E-2</v>
      </c>
      <c r="BM410" s="195">
        <f t="shared" si="132"/>
        <v>0.88314896210722171</v>
      </c>
      <c r="BN410" s="195">
        <f t="shared" si="133"/>
        <v>2.4366241336346507E-3</v>
      </c>
    </row>
    <row r="411" spans="1:66" x14ac:dyDescent="0.25">
      <c r="A411" s="2" t="s">
        <v>602</v>
      </c>
      <c r="B411" s="2" t="s">
        <v>606</v>
      </c>
      <c r="C411">
        <f>VLOOKUP($B411,'Tillförd energi'!$B$1:$AI$700,MATCH(C$1,'Tillförd energi'!$B$1:$AQ$1,0),FALSE)</f>
        <v>0</v>
      </c>
      <c r="D411">
        <f>VLOOKUP($B411,'Tillförd energi'!$B$1:$AI$700,MATCH(D$1,'Tillförd energi'!$B$1:$AQ$1,0),FALSE)</f>
        <v>0.57899999999999996</v>
      </c>
      <c r="E411">
        <f>VLOOKUP($B411,'Tillförd energi'!$B$1:$AI$700,MATCH(E$1,'Tillförd energi'!$B$1:$AQ$1,0),FALSE)</f>
        <v>0</v>
      </c>
      <c r="F411">
        <f>VLOOKUP($B411,'Tillförd energi'!$B$1:$AI$700,MATCH(F$1,'Tillförd energi'!$B$1:$AQ$1,0),FALSE)</f>
        <v>0</v>
      </c>
      <c r="G411">
        <f>VLOOKUP($B411,'Tillförd energi'!$B$1:$AI$700,MATCH(G$1,'Tillförd energi'!$B$1:$AQ$1,0),FALSE)</f>
        <v>0</v>
      </c>
      <c r="H411">
        <f>VLOOKUP($B411,'Tillförd energi'!$B$1:$AI$700,MATCH(H$1,'Tillförd energi'!$B$1:$AQ$1,0),FALSE)</f>
        <v>0</v>
      </c>
      <c r="I411">
        <f>VLOOKUP($B411,'Tillförd energi'!$B$1:$AI$700,MATCH(I$1,'Tillförd energi'!$B$1:$AQ$1,0),FALSE)</f>
        <v>0</v>
      </c>
      <c r="J411">
        <f>VLOOKUP($B411,'Tillförd energi'!$B$1:$AI$700,MATCH(J$1,'Tillförd energi'!$B$1:$AQ$1,0),FALSE)</f>
        <v>0</v>
      </c>
      <c r="K411">
        <v>0</v>
      </c>
      <c r="L411">
        <f>VLOOKUP($B411,'Tillförd energi'!$B$1:$AI$700,MATCH(L$1,'Tillförd energi'!$B$1:$AQ$1,0),FALSE)</f>
        <v>0</v>
      </c>
      <c r="M411">
        <f>VLOOKUP($B411,'Tillförd energi'!$B$1:$AI$700,MATCH(M$1,'Tillförd energi'!$B$1:$AQ$1,0),FALSE)</f>
        <v>0</v>
      </c>
      <c r="N411">
        <f>VLOOKUP($B411,'Tillförd energi'!$B$1:$AI$700,MATCH(N$1,'Tillförd energi'!$B$1:$AQ$1,0),FALSE)</f>
        <v>0</v>
      </c>
      <c r="O411">
        <f>VLOOKUP($B411,'Tillförd energi'!$B$1:$AI$700,MATCH(O$1,'Tillförd energi'!$B$1:$AQ$1,0),FALSE)</f>
        <v>0</v>
      </c>
      <c r="P411">
        <f>VLOOKUP($B411,'Tillförd energi'!$B$1:$AI$700,MATCH(P$1,'Tillförd energi'!$B$1:$AQ$1,0),FALSE)</f>
        <v>1.004</v>
      </c>
      <c r="Q411">
        <f>VLOOKUP($B411,'Tillförd energi'!$B$1:$AI$700,MATCH(Q$1,'Tillförd energi'!$B$1:$AQ$1,0),FALSE)</f>
        <v>0</v>
      </c>
      <c r="R411">
        <f>VLOOKUP($B411,'Tillförd energi'!$B$1:$AI$700,MATCH(R$1,'Tillförd energi'!$B$1:$AQ$1,0),FALSE)</f>
        <v>0</v>
      </c>
      <c r="S411">
        <f>VLOOKUP($B411,'Tillförd energi'!$B$1:$AI$700,MATCH(S$1,'Tillförd energi'!$B$1:$AQ$1,0),FALSE)</f>
        <v>6.4729999999999999</v>
      </c>
      <c r="T411">
        <f>VLOOKUP($B411,'Tillförd energi'!$B$1:$AI$700,MATCH(T$1,'Tillförd energi'!$B$1:$AQ$1,0),FALSE)</f>
        <v>0</v>
      </c>
      <c r="U411">
        <f>VLOOKUP($B411,'Tillförd energi'!$B$1:$AI$700,MATCH(U$1,'Tillförd energi'!$B$1:$AQ$1,0),FALSE)</f>
        <v>0</v>
      </c>
      <c r="V411">
        <f>VLOOKUP($B411,'Tillförd energi'!$B$1:$AI$700,MATCH(V$1,'Tillförd energi'!$B$1:$AQ$1,0),FALSE)</f>
        <v>0</v>
      </c>
      <c r="W411">
        <f>VLOOKUP($B411,'Tillförd energi'!$B$1:$AI$700,MATCH(W$1,'Tillförd energi'!$B$1:$AQ$1,0),FALSE)</f>
        <v>0</v>
      </c>
      <c r="X411">
        <f>VLOOKUP($B411,'Tillförd energi'!$B$1:$AI$700,MATCH(X$1,'Tillförd energi'!$B$1:$AQ$1,0),FALSE)</f>
        <v>0</v>
      </c>
      <c r="Y411">
        <f>VLOOKUP($B411,'Tillförd energi'!$B$1:$AI$700,MATCH(Y$1,'Tillförd energi'!$B$1:$AQ$1,0),FALSE)</f>
        <v>0</v>
      </c>
      <c r="Z411">
        <f>VLOOKUP($B411,'Tillförd energi'!$B$1:$AI$700,MATCH(Z$1,'Tillförd energi'!$B$1:$AQ$1,0),FALSE)</f>
        <v>0</v>
      </c>
      <c r="AA411">
        <f>VLOOKUP($B411,'Tillförd energi'!$B$1:$AI$700,MATCH(AA$1,'Tillförd energi'!$B$1:$AQ$1,0),FALSE)</f>
        <v>0</v>
      </c>
      <c r="AB411">
        <f>VLOOKUP($B411,'Tillförd energi'!$B$1:$AI$700,MATCH(AB$1,'Tillförd energi'!$B$1:$AQ$1,0),FALSE)</f>
        <v>0</v>
      </c>
      <c r="AC411">
        <f>VLOOKUP($B411,'Tillförd energi'!$B$1:$AI$700,MATCH(AC$1,'Tillförd energi'!$B$1:$AQ$1,0),FALSE)</f>
        <v>0</v>
      </c>
      <c r="AD411">
        <f>VLOOKUP($B411,'Tillförd energi'!$B$1:$AI$700,MATCH(AD$1,'Tillförd energi'!$B$1:$AQ$1,0),FALSE)</f>
        <v>0</v>
      </c>
      <c r="AE411">
        <f>VLOOKUP($B411,'Tillförd energi'!$B$1:$AI$700,MATCH(AE$1,'Tillförd energi'!$B$1:$AQ$1,0),FALSE)</f>
        <v>0</v>
      </c>
      <c r="AF411">
        <f>VLOOKUP($B411,'Tillförd energi'!$B$1:$AI$700,MATCH(AF$1,'Tillförd energi'!$B$1:$AQ$1,0),FALSE)</f>
        <v>0.36499999999999999</v>
      </c>
      <c r="AG411">
        <f>IFERROR(VLOOKUP(B411,Miljö!$B$1:$AC$550,MATCH("Köpt mängd produktionsspecifik fjärrvärme:",Miljö!$B$1:$AC$1,0),FALSE)/1,0)</f>
        <v>0</v>
      </c>
      <c r="AI411">
        <f t="shared" si="115"/>
        <v>8.4209999999999994</v>
      </c>
      <c r="AJ411">
        <f t="shared" si="116"/>
        <v>8.4209999999999994</v>
      </c>
      <c r="AK411">
        <f>IF(ISERROR(1/VLOOKUP($B411,Leveranser!$B$1:$S$500,MATCH("såld värme (gwh)",Leveranser!$B$1:$S$1,0),FALSE)),"",VLOOKUP($B411,Leveranser!$B$1:$S$500,MATCH("såld värme (gwh)",Leveranser!$B$1:$S$1,0),FALSE))</f>
        <v>5.3769999999999998</v>
      </c>
      <c r="AL411">
        <f>VLOOKUP($B411,Leveranser!$B$1:$Y$500,MATCH("Totalt såld fjärrvärme till andra fjärrvärmeföretag",Leveranser!$B$1:$AA$1,0),FALSE)</f>
        <v>0</v>
      </c>
      <c r="AM411">
        <f>IF(ISERROR(1/VLOOKUP($B411,Miljö!$B$1:$S$500,MATCH("Såld mängd produktionsspecifik fjärrvärme (GWh)",Miljö!$B$1:$R$1,0),FALSE)),0,VLOOKUP($B411,Miljö!$B$1:$S$500,MATCH("Såld mängd produktionsspecifik fjärrvärme (GWh)",Miljö!$B$1:$R$1,0),FALSE))</f>
        <v>0</v>
      </c>
      <c r="AN411" s="195">
        <f t="shared" si="117"/>
        <v>0.63852274076712978</v>
      </c>
      <c r="AP411" t="str">
        <f>IFERROR(VLOOKUP($B411,Miljövärden!$B$2:$H$550,7,FALSE),"Nej, saknas")</f>
        <v>Ja</v>
      </c>
      <c r="AQ411" t="str">
        <f>IFERROR(VLOOKUP($B411,Miljövärden!$B$2:$H$550,6,FALSE),"Nej, saknas")</f>
        <v>Ja</v>
      </c>
      <c r="AU411">
        <f t="shared" si="118"/>
        <v>0.36499999999999999</v>
      </c>
      <c r="AV411">
        <f t="shared" si="119"/>
        <v>0</v>
      </c>
      <c r="AW411">
        <f t="shared" si="120"/>
        <v>1.004</v>
      </c>
      <c r="AX411">
        <f t="shared" si="121"/>
        <v>6.4729999999999999</v>
      </c>
      <c r="AZ411">
        <f t="shared" si="122"/>
        <v>7.4770000000000003</v>
      </c>
      <c r="BC411">
        <f t="shared" si="123"/>
        <v>0.57899999999999996</v>
      </c>
      <c r="BD411">
        <f t="shared" si="124"/>
        <v>0</v>
      </c>
      <c r="BE411">
        <f t="shared" si="125"/>
        <v>7.4770000000000003</v>
      </c>
      <c r="BF411">
        <f t="shared" si="126"/>
        <v>0</v>
      </c>
      <c r="BG411">
        <f t="shared" si="127"/>
        <v>0.36499999999999999</v>
      </c>
      <c r="BH411">
        <f t="shared" si="128"/>
        <v>8.4210000000000012</v>
      </c>
      <c r="BJ411" s="195">
        <f t="shared" si="129"/>
        <v>6.8756679729248288E-2</v>
      </c>
      <c r="BK411" s="195">
        <f t="shared" si="130"/>
        <v>0</v>
      </c>
      <c r="BL411" s="195">
        <f t="shared" si="131"/>
        <v>0.88789929937062095</v>
      </c>
      <c r="BM411" s="195">
        <f t="shared" si="132"/>
        <v>0</v>
      </c>
      <c r="BN411" s="195">
        <f t="shared" si="133"/>
        <v>4.334402090013062E-2</v>
      </c>
    </row>
    <row r="412" spans="1:66" x14ac:dyDescent="0.25">
      <c r="A412" s="2" t="s">
        <v>602</v>
      </c>
      <c r="B412" s="2" t="s">
        <v>607</v>
      </c>
      <c r="C412">
        <f>VLOOKUP($B412,'Tillförd energi'!$B$1:$AI$700,MATCH(C$1,'Tillförd energi'!$B$1:$AQ$1,0),FALSE)</f>
        <v>0</v>
      </c>
      <c r="D412">
        <f>VLOOKUP($B412,'Tillförd energi'!$B$1:$AI$700,MATCH(D$1,'Tillförd energi'!$B$1:$AQ$1,0),FALSE)</f>
        <v>0</v>
      </c>
      <c r="E412">
        <f>VLOOKUP($B412,'Tillförd energi'!$B$1:$AI$700,MATCH(E$1,'Tillförd energi'!$B$1:$AQ$1,0),FALSE)</f>
        <v>0</v>
      </c>
      <c r="F412">
        <f>VLOOKUP($B412,'Tillförd energi'!$B$1:$AI$700,MATCH(F$1,'Tillförd energi'!$B$1:$AQ$1,0),FALSE)</f>
        <v>6.8000000000000005E-2</v>
      </c>
      <c r="G412">
        <f>VLOOKUP($B412,'Tillförd energi'!$B$1:$AI$700,MATCH(G$1,'Tillförd energi'!$B$1:$AQ$1,0),FALSE)</f>
        <v>0</v>
      </c>
      <c r="H412">
        <f>VLOOKUP($B412,'Tillförd energi'!$B$1:$AI$700,MATCH(H$1,'Tillförd energi'!$B$1:$AQ$1,0),FALSE)</f>
        <v>0</v>
      </c>
      <c r="I412">
        <f>VLOOKUP($B412,'Tillförd energi'!$B$1:$AI$700,MATCH(I$1,'Tillförd energi'!$B$1:$AQ$1,0),FALSE)</f>
        <v>0</v>
      </c>
      <c r="J412">
        <f>VLOOKUP($B412,'Tillförd energi'!$B$1:$AI$700,MATCH(J$1,'Tillförd energi'!$B$1:$AQ$1,0),FALSE)</f>
        <v>0</v>
      </c>
      <c r="K412">
        <v>0</v>
      </c>
      <c r="L412">
        <f>VLOOKUP($B412,'Tillförd energi'!$B$1:$AI$700,MATCH(L$1,'Tillförd energi'!$B$1:$AQ$1,0),FALSE)</f>
        <v>0</v>
      </c>
      <c r="M412">
        <f>VLOOKUP($B412,'Tillförd energi'!$B$1:$AI$700,MATCH(M$1,'Tillförd energi'!$B$1:$AQ$1,0),FALSE)</f>
        <v>0</v>
      </c>
      <c r="N412">
        <f>VLOOKUP($B412,'Tillförd energi'!$B$1:$AI$700,MATCH(N$1,'Tillförd energi'!$B$1:$AQ$1,0),FALSE)</f>
        <v>0</v>
      </c>
      <c r="O412">
        <f>VLOOKUP($B412,'Tillförd energi'!$B$1:$AI$700,MATCH(O$1,'Tillförd energi'!$B$1:$AQ$1,0),FALSE)</f>
        <v>22.409199999999998</v>
      </c>
      <c r="P412">
        <f>VLOOKUP($B412,'Tillförd energi'!$B$1:$AI$700,MATCH(P$1,'Tillförd energi'!$B$1:$AQ$1,0),FALSE)</f>
        <v>18.062799999999999</v>
      </c>
      <c r="Q412">
        <f>VLOOKUP($B412,'Tillförd energi'!$B$1:$AI$700,MATCH(Q$1,'Tillförd energi'!$B$1:$AQ$1,0),FALSE)</f>
        <v>0.03</v>
      </c>
      <c r="R412">
        <f>VLOOKUP($B412,'Tillförd energi'!$B$1:$AI$700,MATCH(R$1,'Tillförd energi'!$B$1:$AQ$1,0),FALSE)</f>
        <v>0</v>
      </c>
      <c r="S412">
        <f>VLOOKUP($B412,'Tillförd energi'!$B$1:$AI$700,MATCH(S$1,'Tillförd energi'!$B$1:$AQ$1,0),FALSE)</f>
        <v>0</v>
      </c>
      <c r="T412">
        <f>VLOOKUP($B412,'Tillförd energi'!$B$1:$AI$700,MATCH(T$1,'Tillförd energi'!$B$1:$AQ$1,0),FALSE)</f>
        <v>0</v>
      </c>
      <c r="U412">
        <f>VLOOKUP($B412,'Tillförd energi'!$B$1:$AI$700,MATCH(U$1,'Tillförd energi'!$B$1:$AQ$1,0),FALSE)</f>
        <v>0</v>
      </c>
      <c r="V412">
        <f>VLOOKUP($B412,'Tillförd energi'!$B$1:$AI$700,MATCH(V$1,'Tillförd energi'!$B$1:$AQ$1,0),FALSE)</f>
        <v>0</v>
      </c>
      <c r="W412">
        <f>VLOOKUP($B412,'Tillförd energi'!$B$1:$AI$700,MATCH(W$1,'Tillförd energi'!$B$1:$AQ$1,0),FALSE)</f>
        <v>0</v>
      </c>
      <c r="X412">
        <f>VLOOKUP($B412,'Tillförd energi'!$B$1:$AI$700,MATCH(X$1,'Tillförd energi'!$B$1:$AQ$1,0),FALSE)</f>
        <v>0</v>
      </c>
      <c r="Y412">
        <f>VLOOKUP($B412,'Tillförd energi'!$B$1:$AI$700,MATCH(Y$1,'Tillförd energi'!$B$1:$AQ$1,0),FALSE)</f>
        <v>0</v>
      </c>
      <c r="Z412">
        <f>VLOOKUP($B412,'Tillförd energi'!$B$1:$AI$700,MATCH(Z$1,'Tillförd energi'!$B$1:$AQ$1,0),FALSE)</f>
        <v>0.48799999999999999</v>
      </c>
      <c r="AA412">
        <f>VLOOKUP($B412,'Tillförd energi'!$B$1:$AI$700,MATCH(AA$1,'Tillförd energi'!$B$1:$AQ$1,0),FALSE)</f>
        <v>0</v>
      </c>
      <c r="AB412">
        <f>VLOOKUP($B412,'Tillförd energi'!$B$1:$AI$700,MATCH(AB$1,'Tillförd energi'!$B$1:$AQ$1,0),FALSE)</f>
        <v>0</v>
      </c>
      <c r="AC412">
        <f>VLOOKUP($B412,'Tillförd energi'!$B$1:$AI$700,MATCH(AC$1,'Tillförd energi'!$B$1:$AQ$1,0),FALSE)</f>
        <v>8.9329999999999998</v>
      </c>
      <c r="AD412">
        <f>VLOOKUP($B412,'Tillförd energi'!$B$1:$AI$700,MATCH(AD$1,'Tillförd energi'!$B$1:$AQ$1,0),FALSE)</f>
        <v>30.532</v>
      </c>
      <c r="AE412">
        <f>VLOOKUP($B412,'Tillförd energi'!$B$1:$AI$700,MATCH(AE$1,'Tillförd energi'!$B$1:$AQ$1,0),FALSE)</f>
        <v>0</v>
      </c>
      <c r="AF412">
        <f>VLOOKUP($B412,'Tillförd energi'!$B$1:$AI$700,MATCH(AF$1,'Tillförd energi'!$B$1:$AQ$1,0),FALSE)</f>
        <v>2.2034600000000002</v>
      </c>
      <c r="AG412">
        <f>IFERROR(VLOOKUP(B412,Miljö!$B$1:$AC$550,MATCH("Köpt mängd produktionsspecifik fjärrvärme:",Miljö!$B$1:$AC$1,0),FALSE)/1,0)</f>
        <v>0</v>
      </c>
      <c r="AI412">
        <f t="shared" si="115"/>
        <v>82.726460000000003</v>
      </c>
      <c r="AJ412">
        <f t="shared" si="116"/>
        <v>82.726460000000003</v>
      </c>
      <c r="AK412">
        <f>IF(ISERROR(1/VLOOKUP($B412,Leveranser!$B$1:$S$500,MATCH("såld värme (gwh)",Leveranser!$B$1:$S$1,0),FALSE)),"",VLOOKUP($B412,Leveranser!$B$1:$S$500,MATCH("såld värme (gwh)",Leveranser!$B$1:$S$1,0),FALSE))</f>
        <v>67.998000000000005</v>
      </c>
      <c r="AL412">
        <f>VLOOKUP($B412,Leveranser!$B$1:$Y$500,MATCH("Totalt såld fjärrvärme till andra fjärrvärmeföretag",Leveranser!$B$1:$AA$1,0),FALSE)</f>
        <v>0</v>
      </c>
      <c r="AM412">
        <f>IF(ISERROR(1/VLOOKUP($B412,Miljö!$B$1:$S$500,MATCH("Såld mängd produktionsspecifik fjärrvärme (GWh)",Miljö!$B$1:$R$1,0),FALSE)),0,VLOOKUP($B412,Miljö!$B$1:$S$500,MATCH("Såld mängd produktionsspecifik fjärrvärme (GWh)",Miljö!$B$1:$R$1,0),FALSE))</f>
        <v>0</v>
      </c>
      <c r="AN412" s="195">
        <f t="shared" si="117"/>
        <v>0.82196192125228129</v>
      </c>
      <c r="AP412" t="str">
        <f>IFERROR(VLOOKUP($B412,Miljövärden!$B$2:$H$550,7,FALSE),"Nej, saknas")</f>
        <v>Ja</v>
      </c>
      <c r="AQ412" t="str">
        <f>IFERROR(VLOOKUP($B412,Miljövärden!$B$2:$H$550,6,FALSE),"Nej, saknas")</f>
        <v>Ja</v>
      </c>
      <c r="AU412">
        <f t="shared" si="118"/>
        <v>2.6914600000000002</v>
      </c>
      <c r="AV412">
        <f t="shared" si="119"/>
        <v>0</v>
      </c>
      <c r="AW412">
        <f t="shared" si="120"/>
        <v>40.501999999999995</v>
      </c>
      <c r="AX412">
        <f t="shared" si="121"/>
        <v>0</v>
      </c>
      <c r="AZ412">
        <f t="shared" si="122"/>
        <v>40.501999999999995</v>
      </c>
      <c r="BC412">
        <f t="shared" si="123"/>
        <v>6.8000000000000005E-2</v>
      </c>
      <c r="BD412">
        <f t="shared" si="124"/>
        <v>0</v>
      </c>
      <c r="BE412">
        <f t="shared" si="125"/>
        <v>40.501999999999995</v>
      </c>
      <c r="BF412">
        <f t="shared" si="126"/>
        <v>39.465000000000003</v>
      </c>
      <c r="BG412">
        <f t="shared" si="127"/>
        <v>2.6914600000000002</v>
      </c>
      <c r="BH412">
        <f t="shared" si="128"/>
        <v>82.726460000000003</v>
      </c>
      <c r="BJ412" s="195">
        <f t="shared" si="129"/>
        <v>8.2198609731396702E-4</v>
      </c>
      <c r="BK412" s="195">
        <f t="shared" si="130"/>
        <v>0</v>
      </c>
      <c r="BL412" s="195">
        <f t="shared" si="131"/>
        <v>0.4895894251972101</v>
      </c>
      <c r="BM412" s="195">
        <f t="shared" si="132"/>
        <v>0.47705413721317219</v>
      </c>
      <c r="BN412" s="195">
        <f t="shared" si="133"/>
        <v>3.2534451492303676E-2</v>
      </c>
    </row>
    <row r="413" spans="1:66" x14ac:dyDescent="0.25">
      <c r="A413" s="2" t="s">
        <v>602</v>
      </c>
      <c r="B413" s="2" t="s">
        <v>608</v>
      </c>
      <c r="C413">
        <f>VLOOKUP($B413,'Tillförd energi'!$B$1:$AI$700,MATCH(C$1,'Tillförd energi'!$B$1:$AQ$1,0),FALSE)</f>
        <v>0</v>
      </c>
      <c r="D413">
        <f>VLOOKUP($B413,'Tillförd energi'!$B$1:$AI$700,MATCH(D$1,'Tillförd energi'!$B$1:$AQ$1,0),FALSE)</f>
        <v>0.72199999999999998</v>
      </c>
      <c r="E413">
        <f>VLOOKUP($B413,'Tillförd energi'!$B$1:$AI$700,MATCH(E$1,'Tillförd energi'!$B$1:$AQ$1,0),FALSE)</f>
        <v>0</v>
      </c>
      <c r="F413">
        <f>VLOOKUP($B413,'Tillförd energi'!$B$1:$AI$700,MATCH(F$1,'Tillförd energi'!$B$1:$AQ$1,0),FALSE)</f>
        <v>0</v>
      </c>
      <c r="G413">
        <f>VLOOKUP($B413,'Tillförd energi'!$B$1:$AI$700,MATCH(G$1,'Tillförd energi'!$B$1:$AQ$1,0),FALSE)</f>
        <v>0</v>
      </c>
      <c r="H413">
        <f>VLOOKUP($B413,'Tillförd energi'!$B$1:$AI$700,MATCH(H$1,'Tillförd energi'!$B$1:$AQ$1,0),FALSE)</f>
        <v>0</v>
      </c>
      <c r="I413">
        <f>VLOOKUP($B413,'Tillförd energi'!$B$1:$AI$700,MATCH(I$1,'Tillförd energi'!$B$1:$AQ$1,0),FALSE)</f>
        <v>0</v>
      </c>
      <c r="J413">
        <f>VLOOKUP($B413,'Tillförd energi'!$B$1:$AI$700,MATCH(J$1,'Tillförd energi'!$B$1:$AQ$1,0),FALSE)</f>
        <v>3.59266</v>
      </c>
      <c r="K413">
        <v>0</v>
      </c>
      <c r="L413">
        <f>VLOOKUP($B413,'Tillförd energi'!$B$1:$AI$700,MATCH(L$1,'Tillförd energi'!$B$1:$AQ$1,0),FALSE)</f>
        <v>0</v>
      </c>
      <c r="M413">
        <f>VLOOKUP($B413,'Tillförd energi'!$B$1:$AI$700,MATCH(M$1,'Tillförd energi'!$B$1:$AQ$1,0),FALSE)</f>
        <v>45.167999999999999</v>
      </c>
      <c r="N413">
        <f>VLOOKUP($B413,'Tillförd energi'!$B$1:$AI$700,MATCH(N$1,'Tillförd energi'!$B$1:$AQ$1,0),FALSE)</f>
        <v>4.3697400000000002</v>
      </c>
      <c r="O413">
        <f>VLOOKUP($B413,'Tillförd energi'!$B$1:$AI$700,MATCH(O$1,'Tillförd energi'!$B$1:$AQ$1,0),FALSE)</f>
        <v>27.495699999999999</v>
      </c>
      <c r="P413">
        <f>VLOOKUP($B413,'Tillförd energi'!$B$1:$AI$700,MATCH(P$1,'Tillförd energi'!$B$1:$AQ$1,0),FALSE)</f>
        <v>4.2766999999999999</v>
      </c>
      <c r="Q413">
        <f>VLOOKUP($B413,'Tillförd energi'!$B$1:$AI$700,MATCH(Q$1,'Tillförd energi'!$B$1:$AQ$1,0),FALSE)</f>
        <v>1.7706999999999999</v>
      </c>
      <c r="R413">
        <f>VLOOKUP($B413,'Tillförd energi'!$B$1:$AI$700,MATCH(R$1,'Tillförd energi'!$B$1:$AQ$1,0),FALSE)</f>
        <v>0</v>
      </c>
      <c r="S413">
        <f>VLOOKUP($B413,'Tillförd energi'!$B$1:$AI$700,MATCH(S$1,'Tillförd energi'!$B$1:$AQ$1,0),FALSE)</f>
        <v>0</v>
      </c>
      <c r="T413">
        <f>VLOOKUP($B413,'Tillförd energi'!$B$1:$AI$700,MATCH(T$1,'Tillförd energi'!$B$1:$AQ$1,0),FALSE)</f>
        <v>0</v>
      </c>
      <c r="U413">
        <f>VLOOKUP($B413,'Tillförd energi'!$B$1:$AI$700,MATCH(U$1,'Tillförd energi'!$B$1:$AQ$1,0),FALSE)</f>
        <v>0</v>
      </c>
      <c r="V413">
        <f>VLOOKUP($B413,'Tillförd energi'!$B$1:$AI$700,MATCH(V$1,'Tillförd energi'!$B$1:$AQ$1,0),FALSE)</f>
        <v>5.9080000000000004</v>
      </c>
      <c r="W413">
        <f>VLOOKUP($B413,'Tillförd energi'!$B$1:$AI$700,MATCH(W$1,'Tillförd energi'!$B$1:$AQ$1,0),FALSE)</f>
        <v>0</v>
      </c>
      <c r="X413">
        <f>VLOOKUP($B413,'Tillförd energi'!$B$1:$AI$700,MATCH(X$1,'Tillförd energi'!$B$1:$AQ$1,0),FALSE)</f>
        <v>0</v>
      </c>
      <c r="Y413">
        <f>VLOOKUP($B413,'Tillförd energi'!$B$1:$AI$700,MATCH(Y$1,'Tillförd energi'!$B$1:$AQ$1,0),FALSE)</f>
        <v>0</v>
      </c>
      <c r="Z413">
        <f>VLOOKUP($B413,'Tillförd energi'!$B$1:$AI$700,MATCH(Z$1,'Tillförd energi'!$B$1:$AQ$1,0),FALSE)</f>
        <v>0</v>
      </c>
      <c r="AA413">
        <f>VLOOKUP($B413,'Tillförd energi'!$B$1:$AI$700,MATCH(AA$1,'Tillförd energi'!$B$1:$AQ$1,0),FALSE)</f>
        <v>0</v>
      </c>
      <c r="AB413">
        <f>VLOOKUP($B413,'Tillförd energi'!$B$1:$AI$700,MATCH(AB$1,'Tillförd energi'!$B$1:$AQ$1,0),FALSE)</f>
        <v>0</v>
      </c>
      <c r="AC413">
        <f>VLOOKUP($B413,'Tillförd energi'!$B$1:$AI$700,MATCH(AC$1,'Tillförd energi'!$B$1:$AQ$1,0),FALSE)</f>
        <v>31.312999999999999</v>
      </c>
      <c r="AD413">
        <f>VLOOKUP($B413,'Tillförd energi'!$B$1:$AI$700,MATCH(AD$1,'Tillförd energi'!$B$1:$AQ$1,0),FALSE)</f>
        <v>0</v>
      </c>
      <c r="AE413">
        <f>VLOOKUP($B413,'Tillförd energi'!$B$1:$AI$700,MATCH(AE$1,'Tillförd energi'!$B$1:$AQ$1,0),FALSE)</f>
        <v>0</v>
      </c>
      <c r="AF413">
        <f>VLOOKUP($B413,'Tillförd energi'!$B$1:$AI$700,MATCH(AF$1,'Tillförd energi'!$B$1:$AQ$1,0),FALSE)</f>
        <v>3.3410500000000001</v>
      </c>
      <c r="AG413">
        <f>IFERROR(VLOOKUP(B413,Miljö!$B$1:$AC$550,MATCH("Köpt mängd produktionsspecifik fjärrvärme:",Miljö!$B$1:$AC$1,0),FALSE)/1,0)</f>
        <v>0</v>
      </c>
      <c r="AI413">
        <f t="shared" si="115"/>
        <v>127.95755</v>
      </c>
      <c r="AJ413">
        <f t="shared" si="116"/>
        <v>127.95755</v>
      </c>
      <c r="AK413">
        <f>IF(ISERROR(1/VLOOKUP($B413,Leveranser!$B$1:$S$500,MATCH("såld värme (gwh)",Leveranser!$B$1:$S$1,0),FALSE)),"",VLOOKUP($B413,Leveranser!$B$1:$S$500,MATCH("såld värme (gwh)",Leveranser!$B$1:$S$1,0),FALSE))</f>
        <v>118.759</v>
      </c>
      <c r="AL413">
        <f>VLOOKUP($B413,Leveranser!$B$1:$Y$500,MATCH("Totalt såld fjärrvärme till andra fjärrvärmeföretag",Leveranser!$B$1:$AA$1,0),FALSE)</f>
        <v>0</v>
      </c>
      <c r="AM413">
        <f>IF(ISERROR(1/VLOOKUP($B413,Miljö!$B$1:$S$500,MATCH("Såld mängd produktionsspecifik fjärrvärme (GWh)",Miljö!$B$1:$R$1,0),FALSE)),0,VLOOKUP($B413,Miljö!$B$1:$S$500,MATCH("Såld mängd produktionsspecifik fjärrvärme (GWh)",Miljö!$B$1:$R$1,0),FALSE))</f>
        <v>0</v>
      </c>
      <c r="AN413" s="195">
        <f t="shared" si="117"/>
        <v>0.92811248730536022</v>
      </c>
      <c r="AP413" t="str">
        <f>IFERROR(VLOOKUP($B413,Miljövärden!$B$2:$H$550,7,FALSE),"Nej, saknas")</f>
        <v>Ja</v>
      </c>
      <c r="AQ413" t="str">
        <f>IFERROR(VLOOKUP($B413,Miljövärden!$B$2:$H$550,6,FALSE),"Nej, saknas")</f>
        <v>Ja</v>
      </c>
      <c r="AU413">
        <f t="shared" si="118"/>
        <v>3.3410500000000001</v>
      </c>
      <c r="AV413">
        <f t="shared" si="119"/>
        <v>0</v>
      </c>
      <c r="AW413">
        <f t="shared" si="120"/>
        <v>83.080840000000009</v>
      </c>
      <c r="AX413">
        <f t="shared" si="121"/>
        <v>0</v>
      </c>
      <c r="AZ413">
        <f t="shared" si="122"/>
        <v>88.98884000000001</v>
      </c>
      <c r="BC413">
        <f t="shared" si="123"/>
        <v>0.72199999999999998</v>
      </c>
      <c r="BD413">
        <f t="shared" si="124"/>
        <v>0</v>
      </c>
      <c r="BE413">
        <f t="shared" si="125"/>
        <v>88.98884000000001</v>
      </c>
      <c r="BF413">
        <f t="shared" si="126"/>
        <v>34.905659999999997</v>
      </c>
      <c r="BG413">
        <f t="shared" si="127"/>
        <v>3.3410500000000001</v>
      </c>
      <c r="BH413">
        <f t="shared" si="128"/>
        <v>127.95755</v>
      </c>
      <c r="BJ413" s="195">
        <f t="shared" si="129"/>
        <v>5.6424962809931882E-3</v>
      </c>
      <c r="BK413" s="195">
        <f t="shared" si="130"/>
        <v>0</v>
      </c>
      <c r="BL413" s="195">
        <f t="shared" si="131"/>
        <v>0.69545595394722715</v>
      </c>
      <c r="BM413" s="195">
        <f t="shared" si="132"/>
        <v>0.27279093730694282</v>
      </c>
      <c r="BN413" s="195">
        <f t="shared" si="133"/>
        <v>2.6110612464836973E-2</v>
      </c>
    </row>
    <row r="414" spans="1:66" x14ac:dyDescent="0.25">
      <c r="A414" s="2" t="s">
        <v>602</v>
      </c>
      <c r="B414" s="2" t="s">
        <v>609</v>
      </c>
      <c r="C414">
        <f>VLOOKUP($B414,'Tillförd energi'!$B$1:$AI$700,MATCH(C$1,'Tillförd energi'!$B$1:$AQ$1,0),FALSE)</f>
        <v>0</v>
      </c>
      <c r="D414">
        <f>VLOOKUP($B414,'Tillförd energi'!$B$1:$AI$700,MATCH(D$1,'Tillförd energi'!$B$1:$AQ$1,0),FALSE)</f>
        <v>1.5089999999999999</v>
      </c>
      <c r="E414">
        <f>VLOOKUP($B414,'Tillförd energi'!$B$1:$AI$700,MATCH(E$1,'Tillförd energi'!$B$1:$AQ$1,0),FALSE)</f>
        <v>0</v>
      </c>
      <c r="F414">
        <f>VLOOKUP($B414,'Tillförd energi'!$B$1:$AI$700,MATCH(F$1,'Tillförd energi'!$B$1:$AQ$1,0),FALSE)</f>
        <v>0</v>
      </c>
      <c r="G414">
        <f>VLOOKUP($B414,'Tillförd energi'!$B$1:$AI$700,MATCH(G$1,'Tillförd energi'!$B$1:$AQ$1,0),FALSE)</f>
        <v>0</v>
      </c>
      <c r="H414">
        <f>VLOOKUP($B414,'Tillförd energi'!$B$1:$AI$700,MATCH(H$1,'Tillförd energi'!$B$1:$AQ$1,0),FALSE)</f>
        <v>0</v>
      </c>
      <c r="I414">
        <f>VLOOKUP($B414,'Tillförd energi'!$B$1:$AI$700,MATCH(I$1,'Tillförd energi'!$B$1:$AQ$1,0),FALSE)</f>
        <v>0</v>
      </c>
      <c r="J414">
        <f>VLOOKUP($B414,'Tillförd energi'!$B$1:$AI$700,MATCH(J$1,'Tillförd energi'!$B$1:$AQ$1,0),FALSE)</f>
        <v>0</v>
      </c>
      <c r="K414">
        <v>0</v>
      </c>
      <c r="L414">
        <f>VLOOKUP($B414,'Tillförd energi'!$B$1:$AI$700,MATCH(L$1,'Tillförd energi'!$B$1:$AQ$1,0),FALSE)</f>
        <v>0</v>
      </c>
      <c r="M414">
        <f>VLOOKUP($B414,'Tillförd energi'!$B$1:$AI$700,MATCH(M$1,'Tillförd energi'!$B$1:$AQ$1,0),FALSE)</f>
        <v>9.8170000000000002</v>
      </c>
      <c r="N414">
        <f>VLOOKUP($B414,'Tillförd energi'!$B$1:$AI$700,MATCH(N$1,'Tillförd energi'!$B$1:$AQ$1,0),FALSE)</f>
        <v>10.339</v>
      </c>
      <c r="O414">
        <f>VLOOKUP($B414,'Tillförd energi'!$B$1:$AI$700,MATCH(O$1,'Tillförd energi'!$B$1:$AQ$1,0),FALSE)</f>
        <v>7.4980000000000002</v>
      </c>
      <c r="P414">
        <f>VLOOKUP($B414,'Tillförd energi'!$B$1:$AI$700,MATCH(P$1,'Tillförd energi'!$B$1:$AQ$1,0),FALSE)</f>
        <v>11.715999999999999</v>
      </c>
      <c r="Q414">
        <f>VLOOKUP($B414,'Tillförd energi'!$B$1:$AI$700,MATCH(Q$1,'Tillförd energi'!$B$1:$AQ$1,0),FALSE)</f>
        <v>0</v>
      </c>
      <c r="R414">
        <f>VLOOKUP($B414,'Tillförd energi'!$B$1:$AI$700,MATCH(R$1,'Tillförd energi'!$B$1:$AQ$1,0),FALSE)</f>
        <v>0</v>
      </c>
      <c r="S414">
        <f>VLOOKUP($B414,'Tillförd energi'!$B$1:$AI$700,MATCH(S$1,'Tillförd energi'!$B$1:$AQ$1,0),FALSE)</f>
        <v>0</v>
      </c>
      <c r="T414">
        <f>VLOOKUP($B414,'Tillförd energi'!$B$1:$AI$700,MATCH(T$1,'Tillförd energi'!$B$1:$AQ$1,0),FALSE)</f>
        <v>0</v>
      </c>
      <c r="U414">
        <f>VLOOKUP($B414,'Tillförd energi'!$B$1:$AI$700,MATCH(U$1,'Tillförd energi'!$B$1:$AQ$1,0),FALSE)</f>
        <v>0</v>
      </c>
      <c r="V414">
        <f>VLOOKUP($B414,'Tillförd energi'!$B$1:$AI$700,MATCH(V$1,'Tillförd energi'!$B$1:$AQ$1,0),FALSE)</f>
        <v>0</v>
      </c>
      <c r="W414">
        <f>VLOOKUP($B414,'Tillförd energi'!$B$1:$AI$700,MATCH(W$1,'Tillförd energi'!$B$1:$AQ$1,0),FALSE)</f>
        <v>0</v>
      </c>
      <c r="X414">
        <f>VLOOKUP($B414,'Tillförd energi'!$B$1:$AI$700,MATCH(X$1,'Tillförd energi'!$B$1:$AQ$1,0),FALSE)</f>
        <v>0</v>
      </c>
      <c r="Y414">
        <f>VLOOKUP($B414,'Tillförd energi'!$B$1:$AI$700,MATCH(Y$1,'Tillförd energi'!$B$1:$AQ$1,0),FALSE)</f>
        <v>0</v>
      </c>
      <c r="Z414">
        <f>VLOOKUP($B414,'Tillförd energi'!$B$1:$AI$700,MATCH(Z$1,'Tillförd energi'!$B$1:$AQ$1,0),FALSE)</f>
        <v>0</v>
      </c>
      <c r="AA414">
        <f>VLOOKUP($B414,'Tillförd energi'!$B$1:$AI$700,MATCH(AA$1,'Tillförd energi'!$B$1:$AQ$1,0),FALSE)</f>
        <v>0</v>
      </c>
      <c r="AB414">
        <f>VLOOKUP($B414,'Tillförd energi'!$B$1:$AI$700,MATCH(AB$1,'Tillförd energi'!$B$1:$AQ$1,0),FALSE)</f>
        <v>0</v>
      </c>
      <c r="AC414">
        <f>VLOOKUP($B414,'Tillförd energi'!$B$1:$AI$700,MATCH(AC$1,'Tillförd energi'!$B$1:$AQ$1,0),FALSE)</f>
        <v>7.8659999999999997</v>
      </c>
      <c r="AD414">
        <f>VLOOKUP($B414,'Tillförd energi'!$B$1:$AI$700,MATCH(AD$1,'Tillförd energi'!$B$1:$AQ$1,0),FALSE)</f>
        <v>5.3780000000000001</v>
      </c>
      <c r="AE414">
        <f>VLOOKUP($B414,'Tillförd energi'!$B$1:$AI$700,MATCH(AE$1,'Tillförd energi'!$B$1:$AQ$1,0),FALSE)</f>
        <v>0</v>
      </c>
      <c r="AF414">
        <f>VLOOKUP($B414,'Tillförd energi'!$B$1:$AI$700,MATCH(AF$1,'Tillförd energi'!$B$1:$AQ$1,0),FALSE)</f>
        <v>3.73</v>
      </c>
      <c r="AG414">
        <f>IFERROR(VLOOKUP(B414,Miljö!$B$1:$AC$550,MATCH("Köpt mängd produktionsspecifik fjärrvärme:",Miljö!$B$1:$AC$1,0),FALSE)/1,0)</f>
        <v>0</v>
      </c>
      <c r="AI414">
        <f t="shared" si="115"/>
        <v>57.852999999999994</v>
      </c>
      <c r="AJ414">
        <f t="shared" si="116"/>
        <v>57.852999999999994</v>
      </c>
      <c r="AK414">
        <f>IF(ISERROR(1/VLOOKUP($B414,Leveranser!$B$1:$S$500,MATCH("såld värme (gwh)",Leveranser!$B$1:$S$1,0),FALSE)),"",VLOOKUP($B414,Leveranser!$B$1:$S$500,MATCH("såld värme (gwh)",Leveranser!$B$1:$S$1,0),FALSE))</f>
        <v>37.362000000000002</v>
      </c>
      <c r="AL414">
        <f>VLOOKUP($B414,Leveranser!$B$1:$Y$500,MATCH("Totalt såld fjärrvärme till andra fjärrvärmeföretag",Leveranser!$B$1:$AA$1,0),FALSE)</f>
        <v>0</v>
      </c>
      <c r="AM414">
        <f>IF(ISERROR(1/VLOOKUP($B414,Miljö!$B$1:$S$500,MATCH("Såld mängd produktionsspecifik fjärrvärme (GWh)",Miljö!$B$1:$R$1,0),FALSE)),0,VLOOKUP($B414,Miljö!$B$1:$S$500,MATCH("Såld mängd produktionsspecifik fjärrvärme (GWh)",Miljö!$B$1:$R$1,0),FALSE))</f>
        <v>0</v>
      </c>
      <c r="AN414" s="195">
        <f t="shared" si="117"/>
        <v>0.64580920609130044</v>
      </c>
      <c r="AP414" t="str">
        <f>IFERROR(VLOOKUP($B414,Miljövärden!$B$2:$H$550,7,FALSE),"Nej, saknas")</f>
        <v>Ja</v>
      </c>
      <c r="AQ414" t="str">
        <f>IFERROR(VLOOKUP($B414,Miljövärden!$B$2:$H$550,6,FALSE),"Nej, saknas")</f>
        <v>Ja</v>
      </c>
      <c r="AU414">
        <f t="shared" si="118"/>
        <v>3.73</v>
      </c>
      <c r="AV414">
        <f t="shared" si="119"/>
        <v>0</v>
      </c>
      <c r="AW414">
        <f t="shared" si="120"/>
        <v>39.369999999999997</v>
      </c>
      <c r="AX414">
        <f t="shared" si="121"/>
        <v>0</v>
      </c>
      <c r="AZ414">
        <f t="shared" si="122"/>
        <v>39.369999999999997</v>
      </c>
      <c r="BC414">
        <f t="shared" si="123"/>
        <v>1.5089999999999999</v>
      </c>
      <c r="BD414">
        <f t="shared" si="124"/>
        <v>0</v>
      </c>
      <c r="BE414">
        <f t="shared" si="125"/>
        <v>39.369999999999997</v>
      </c>
      <c r="BF414">
        <f t="shared" si="126"/>
        <v>13.244</v>
      </c>
      <c r="BG414">
        <f t="shared" si="127"/>
        <v>3.73</v>
      </c>
      <c r="BH414">
        <f t="shared" si="128"/>
        <v>57.852999999999994</v>
      </c>
      <c r="BJ414" s="195">
        <f t="shared" si="129"/>
        <v>2.6083349178089296E-2</v>
      </c>
      <c r="BK414" s="195">
        <f t="shared" si="130"/>
        <v>0</v>
      </c>
      <c r="BL414" s="195">
        <f t="shared" si="131"/>
        <v>0.6805178642421309</v>
      </c>
      <c r="BM414" s="195">
        <f t="shared" si="132"/>
        <v>0.22892503413824694</v>
      </c>
      <c r="BN414" s="195">
        <f t="shared" si="133"/>
        <v>6.4473752441532861E-2</v>
      </c>
    </row>
    <row r="415" spans="1:66" x14ac:dyDescent="0.25">
      <c r="A415" s="2" t="s">
        <v>602</v>
      </c>
      <c r="B415" s="2" t="s">
        <v>610</v>
      </c>
      <c r="C415">
        <f>VLOOKUP($B415,'Tillförd energi'!$B$1:$AI$700,MATCH(C$1,'Tillförd energi'!$B$1:$AQ$1,0),FALSE)</f>
        <v>0</v>
      </c>
      <c r="D415">
        <f>VLOOKUP($B415,'Tillförd energi'!$B$1:$AI$700,MATCH(D$1,'Tillförd energi'!$B$1:$AQ$1,0),FALSE)</f>
        <v>0.22</v>
      </c>
      <c r="E415">
        <f>VLOOKUP($B415,'Tillförd energi'!$B$1:$AI$700,MATCH(E$1,'Tillförd energi'!$B$1:$AQ$1,0),FALSE)</f>
        <v>0</v>
      </c>
      <c r="F415">
        <f>VLOOKUP($B415,'Tillförd energi'!$B$1:$AI$700,MATCH(F$1,'Tillförd energi'!$B$1:$AQ$1,0),FALSE)</f>
        <v>0.53529400000000005</v>
      </c>
      <c r="G415">
        <f>VLOOKUP($B415,'Tillförd energi'!$B$1:$AI$700,MATCH(G$1,'Tillförd energi'!$B$1:$AQ$1,0),FALSE)</f>
        <v>0</v>
      </c>
      <c r="H415">
        <f>VLOOKUP($B415,'Tillförd energi'!$B$1:$AI$700,MATCH(H$1,'Tillförd energi'!$B$1:$AQ$1,0),FALSE)</f>
        <v>0</v>
      </c>
      <c r="I415">
        <f>VLOOKUP($B415,'Tillförd energi'!$B$1:$AI$700,MATCH(I$1,'Tillförd energi'!$B$1:$AQ$1,0),FALSE)</f>
        <v>0</v>
      </c>
      <c r="J415">
        <f>VLOOKUP($B415,'Tillförd energi'!$B$1:$AI$700,MATCH(J$1,'Tillförd energi'!$B$1:$AQ$1,0),FALSE)</f>
        <v>0</v>
      </c>
      <c r="K415">
        <v>0</v>
      </c>
      <c r="L415">
        <f>VLOOKUP($B415,'Tillförd energi'!$B$1:$AI$700,MATCH(L$1,'Tillförd energi'!$B$1:$AQ$1,0),FALSE)</f>
        <v>0</v>
      </c>
      <c r="M415">
        <f>VLOOKUP($B415,'Tillförd energi'!$B$1:$AI$700,MATCH(M$1,'Tillförd energi'!$B$1:$AQ$1,0),FALSE)</f>
        <v>0</v>
      </c>
      <c r="N415">
        <f>VLOOKUP($B415,'Tillförd energi'!$B$1:$AI$700,MATCH(N$1,'Tillförd energi'!$B$1:$AQ$1,0),FALSE)</f>
        <v>0</v>
      </c>
      <c r="O415">
        <f>VLOOKUP($B415,'Tillförd energi'!$B$1:$AI$700,MATCH(O$1,'Tillförd energi'!$B$1:$AQ$1,0),FALSE)</f>
        <v>0</v>
      </c>
      <c r="P415">
        <f>VLOOKUP($B415,'Tillförd energi'!$B$1:$AI$700,MATCH(P$1,'Tillförd energi'!$B$1:$AQ$1,0),FALSE)</f>
        <v>0</v>
      </c>
      <c r="Q415">
        <f>VLOOKUP($B415,'Tillförd energi'!$B$1:$AI$700,MATCH(Q$1,'Tillförd energi'!$B$1:$AQ$1,0),FALSE)</f>
        <v>4.5882399999999999</v>
      </c>
      <c r="R415">
        <f>VLOOKUP($B415,'Tillförd energi'!$B$1:$AI$700,MATCH(R$1,'Tillförd energi'!$B$1:$AQ$1,0),FALSE)</f>
        <v>0</v>
      </c>
      <c r="S415">
        <f>VLOOKUP($B415,'Tillförd energi'!$B$1:$AI$700,MATCH(S$1,'Tillförd energi'!$B$1:$AQ$1,0),FALSE)</f>
        <v>0</v>
      </c>
      <c r="T415">
        <f>VLOOKUP($B415,'Tillförd energi'!$B$1:$AI$700,MATCH(T$1,'Tillförd energi'!$B$1:$AQ$1,0),FALSE)</f>
        <v>0</v>
      </c>
      <c r="U415">
        <f>VLOOKUP($B415,'Tillförd energi'!$B$1:$AI$700,MATCH(U$1,'Tillförd energi'!$B$1:$AQ$1,0),FALSE)</f>
        <v>0</v>
      </c>
      <c r="V415">
        <f>VLOOKUP($B415,'Tillförd energi'!$B$1:$AI$700,MATCH(V$1,'Tillförd energi'!$B$1:$AQ$1,0),FALSE)</f>
        <v>0</v>
      </c>
      <c r="W415">
        <f>VLOOKUP($B415,'Tillförd energi'!$B$1:$AI$700,MATCH(W$1,'Tillförd energi'!$B$1:$AQ$1,0),FALSE)</f>
        <v>0</v>
      </c>
      <c r="X415">
        <f>VLOOKUP($B415,'Tillförd energi'!$B$1:$AI$700,MATCH(X$1,'Tillförd energi'!$B$1:$AQ$1,0),FALSE)</f>
        <v>0</v>
      </c>
      <c r="Y415">
        <f>VLOOKUP($B415,'Tillförd energi'!$B$1:$AI$700,MATCH(Y$1,'Tillförd energi'!$B$1:$AQ$1,0),FALSE)</f>
        <v>0</v>
      </c>
      <c r="Z415">
        <f>VLOOKUP($B415,'Tillförd energi'!$B$1:$AI$700,MATCH(Z$1,'Tillförd energi'!$B$1:$AQ$1,0),FALSE)</f>
        <v>0</v>
      </c>
      <c r="AA415">
        <f>VLOOKUP($B415,'Tillförd energi'!$B$1:$AI$700,MATCH(AA$1,'Tillförd energi'!$B$1:$AQ$1,0),FALSE)</f>
        <v>0</v>
      </c>
      <c r="AB415">
        <f>VLOOKUP($B415,'Tillförd energi'!$B$1:$AI$700,MATCH(AB$1,'Tillförd energi'!$B$1:$AQ$1,0),FALSE)</f>
        <v>0</v>
      </c>
      <c r="AC415">
        <f>VLOOKUP($B415,'Tillförd energi'!$B$1:$AI$700,MATCH(AC$1,'Tillförd energi'!$B$1:$AQ$1,0),FALSE)</f>
        <v>0</v>
      </c>
      <c r="AD415">
        <f>VLOOKUP($B415,'Tillförd energi'!$B$1:$AI$700,MATCH(AD$1,'Tillförd energi'!$B$1:$AQ$1,0),FALSE)</f>
        <v>12.925000000000001</v>
      </c>
      <c r="AE415">
        <f>VLOOKUP($B415,'Tillförd energi'!$B$1:$AI$700,MATCH(AE$1,'Tillförd energi'!$B$1:$AQ$1,0),FALSE)</f>
        <v>0</v>
      </c>
      <c r="AF415">
        <f>VLOOKUP($B415,'Tillförd energi'!$B$1:$AI$700,MATCH(AF$1,'Tillförd energi'!$B$1:$AQ$1,0),FALSE)</f>
        <v>2.5999999999999999E-2</v>
      </c>
      <c r="AG415">
        <f>IFERROR(VLOOKUP(B415,Miljö!$B$1:$AC$550,MATCH("Köpt mängd produktionsspecifik fjärrvärme:",Miljö!$B$1:$AC$1,0),FALSE)/1,0)</f>
        <v>0</v>
      </c>
      <c r="AI415">
        <f t="shared" si="115"/>
        <v>18.294534000000002</v>
      </c>
      <c r="AJ415">
        <f t="shared" si="116"/>
        <v>18.294534000000002</v>
      </c>
      <c r="AK415">
        <f>IF(ISERROR(1/VLOOKUP($B415,Leveranser!$B$1:$S$500,MATCH("såld värme (gwh)",Leveranser!$B$1:$S$1,0),FALSE)),"",VLOOKUP($B415,Leveranser!$B$1:$S$500,MATCH("såld värme (gwh)",Leveranser!$B$1:$S$1,0),FALSE))</f>
        <v>15.933999999999999</v>
      </c>
      <c r="AL415">
        <f>VLOOKUP($B415,Leveranser!$B$1:$Y$500,MATCH("Totalt såld fjärrvärme till andra fjärrvärmeföretag",Leveranser!$B$1:$AA$1,0),FALSE)</f>
        <v>0</v>
      </c>
      <c r="AM415">
        <f>IF(ISERROR(1/VLOOKUP($B415,Miljö!$B$1:$S$500,MATCH("Såld mängd produktionsspecifik fjärrvärme (GWh)",Miljö!$B$1:$R$1,0),FALSE)),0,VLOOKUP($B415,Miljö!$B$1:$S$500,MATCH("Såld mängd produktionsspecifik fjärrvärme (GWh)",Miljö!$B$1:$R$1,0),FALSE))</f>
        <v>0</v>
      </c>
      <c r="AN415" s="195">
        <f t="shared" si="117"/>
        <v>0.87097053141665137</v>
      </c>
      <c r="AP415" t="str">
        <f>IFERROR(VLOOKUP($B415,Miljövärden!$B$2:$H$550,7,FALSE),"Nej, saknas")</f>
        <v>Ja</v>
      </c>
      <c r="AQ415" t="str">
        <f>IFERROR(VLOOKUP($B415,Miljövärden!$B$2:$H$550,6,FALSE),"Nej, saknas")</f>
        <v>Ja</v>
      </c>
      <c r="AU415">
        <f t="shared" si="118"/>
        <v>2.5999999999999999E-2</v>
      </c>
      <c r="AV415">
        <f t="shared" si="119"/>
        <v>0</v>
      </c>
      <c r="AW415">
        <f t="shared" si="120"/>
        <v>4.5882399999999999</v>
      </c>
      <c r="AX415">
        <f t="shared" si="121"/>
        <v>0</v>
      </c>
      <c r="AZ415">
        <f t="shared" si="122"/>
        <v>4.5882399999999999</v>
      </c>
      <c r="BC415">
        <f t="shared" si="123"/>
        <v>0.75529400000000002</v>
      </c>
      <c r="BD415">
        <f t="shared" si="124"/>
        <v>0</v>
      </c>
      <c r="BE415">
        <f t="shared" si="125"/>
        <v>4.5882399999999999</v>
      </c>
      <c r="BF415">
        <f t="shared" si="126"/>
        <v>12.925000000000001</v>
      </c>
      <c r="BG415">
        <f t="shared" si="127"/>
        <v>2.5999999999999999E-2</v>
      </c>
      <c r="BH415">
        <f t="shared" si="128"/>
        <v>18.294534000000002</v>
      </c>
      <c r="BJ415" s="195">
        <f t="shared" si="129"/>
        <v>4.1285227598582171E-2</v>
      </c>
      <c r="BK415" s="195">
        <f t="shared" si="130"/>
        <v>0</v>
      </c>
      <c r="BL415" s="195">
        <f t="shared" si="131"/>
        <v>0.25079840787417701</v>
      </c>
      <c r="BM415" s="195">
        <f t="shared" si="132"/>
        <v>0.70649517500691728</v>
      </c>
      <c r="BN415" s="195">
        <f t="shared" si="133"/>
        <v>1.4211895203233924E-3</v>
      </c>
    </row>
    <row r="416" spans="1:66" x14ac:dyDescent="0.25">
      <c r="A416" s="2" t="s">
        <v>602</v>
      </c>
      <c r="B416" s="2" t="s">
        <v>611</v>
      </c>
      <c r="C416">
        <f>VLOOKUP($B416,'Tillförd energi'!$B$1:$AI$700,MATCH(C$1,'Tillförd energi'!$B$1:$AQ$1,0),FALSE)</f>
        <v>0</v>
      </c>
      <c r="D416">
        <f>VLOOKUP($B416,'Tillförd energi'!$B$1:$AI$700,MATCH(D$1,'Tillförd energi'!$B$1:$AQ$1,0),FALSE)</f>
        <v>0.42299999999999999</v>
      </c>
      <c r="E416">
        <f>VLOOKUP($B416,'Tillförd energi'!$B$1:$AI$700,MATCH(E$1,'Tillförd energi'!$B$1:$AQ$1,0),FALSE)</f>
        <v>0</v>
      </c>
      <c r="F416">
        <f>VLOOKUP($B416,'Tillförd energi'!$B$1:$AI$700,MATCH(F$1,'Tillförd energi'!$B$1:$AQ$1,0),FALSE)</f>
        <v>0</v>
      </c>
      <c r="G416">
        <f>VLOOKUP($B416,'Tillförd energi'!$B$1:$AI$700,MATCH(G$1,'Tillförd energi'!$B$1:$AQ$1,0),FALSE)</f>
        <v>0</v>
      </c>
      <c r="H416">
        <f>VLOOKUP($B416,'Tillförd energi'!$B$1:$AI$700,MATCH(H$1,'Tillförd energi'!$B$1:$AQ$1,0),FALSE)</f>
        <v>0</v>
      </c>
      <c r="I416">
        <f>VLOOKUP($B416,'Tillförd energi'!$B$1:$AI$700,MATCH(I$1,'Tillförd energi'!$B$1:$AQ$1,0),FALSE)</f>
        <v>0</v>
      </c>
      <c r="J416">
        <f>VLOOKUP($B416,'Tillförd energi'!$B$1:$AI$700,MATCH(J$1,'Tillförd energi'!$B$1:$AQ$1,0),FALSE)</f>
        <v>0</v>
      </c>
      <c r="K416">
        <v>0</v>
      </c>
      <c r="L416">
        <f>VLOOKUP($B416,'Tillförd energi'!$B$1:$AI$700,MATCH(L$1,'Tillförd energi'!$B$1:$AQ$1,0),FALSE)</f>
        <v>0</v>
      </c>
      <c r="M416">
        <f>VLOOKUP($B416,'Tillförd energi'!$B$1:$AI$700,MATCH(M$1,'Tillförd energi'!$B$1:$AQ$1,0),FALSE)</f>
        <v>0</v>
      </c>
      <c r="N416">
        <f>VLOOKUP($B416,'Tillförd energi'!$B$1:$AI$700,MATCH(N$1,'Tillförd energi'!$B$1:$AQ$1,0),FALSE)</f>
        <v>0</v>
      </c>
      <c r="O416">
        <f>VLOOKUP($B416,'Tillförd energi'!$B$1:$AI$700,MATCH(O$1,'Tillförd energi'!$B$1:$AQ$1,0),FALSE)</f>
        <v>0</v>
      </c>
      <c r="P416">
        <f>VLOOKUP($B416,'Tillförd energi'!$B$1:$AI$700,MATCH(P$1,'Tillförd energi'!$B$1:$AQ$1,0),FALSE)</f>
        <v>11.558</v>
      </c>
      <c r="Q416">
        <f>VLOOKUP($B416,'Tillförd energi'!$B$1:$AI$700,MATCH(Q$1,'Tillförd energi'!$B$1:$AQ$1,0),FALSE)</f>
        <v>2.1970000000000001</v>
      </c>
      <c r="R416">
        <f>VLOOKUP($B416,'Tillförd energi'!$B$1:$AI$700,MATCH(R$1,'Tillförd energi'!$B$1:$AQ$1,0),FALSE)</f>
        <v>0</v>
      </c>
      <c r="S416">
        <f>VLOOKUP($B416,'Tillförd energi'!$B$1:$AI$700,MATCH(S$1,'Tillförd energi'!$B$1:$AQ$1,0),FALSE)</f>
        <v>0.43099999999999999</v>
      </c>
      <c r="T416">
        <f>VLOOKUP($B416,'Tillförd energi'!$B$1:$AI$700,MATCH(T$1,'Tillförd energi'!$B$1:$AQ$1,0),FALSE)</f>
        <v>0</v>
      </c>
      <c r="U416">
        <f>VLOOKUP($B416,'Tillförd energi'!$B$1:$AI$700,MATCH(U$1,'Tillförd energi'!$B$1:$AQ$1,0),FALSE)</f>
        <v>0</v>
      </c>
      <c r="V416">
        <f>VLOOKUP($B416,'Tillförd energi'!$B$1:$AI$700,MATCH(V$1,'Tillförd energi'!$B$1:$AQ$1,0),FALSE)</f>
        <v>0</v>
      </c>
      <c r="W416">
        <f>VLOOKUP($B416,'Tillförd energi'!$B$1:$AI$700,MATCH(W$1,'Tillförd energi'!$B$1:$AQ$1,0),FALSE)</f>
        <v>0</v>
      </c>
      <c r="X416">
        <f>VLOOKUP($B416,'Tillförd energi'!$B$1:$AI$700,MATCH(X$1,'Tillförd energi'!$B$1:$AQ$1,0),FALSE)</f>
        <v>0</v>
      </c>
      <c r="Y416">
        <f>VLOOKUP($B416,'Tillförd energi'!$B$1:$AI$700,MATCH(Y$1,'Tillförd energi'!$B$1:$AQ$1,0),FALSE)</f>
        <v>0</v>
      </c>
      <c r="Z416">
        <f>VLOOKUP($B416,'Tillförd energi'!$B$1:$AI$700,MATCH(Z$1,'Tillförd energi'!$B$1:$AQ$1,0),FALSE)</f>
        <v>0</v>
      </c>
      <c r="AA416">
        <f>VLOOKUP($B416,'Tillförd energi'!$B$1:$AI$700,MATCH(AA$1,'Tillförd energi'!$B$1:$AQ$1,0),FALSE)</f>
        <v>0</v>
      </c>
      <c r="AB416">
        <f>VLOOKUP($B416,'Tillförd energi'!$B$1:$AI$700,MATCH(AB$1,'Tillförd energi'!$B$1:$AQ$1,0),FALSE)</f>
        <v>0</v>
      </c>
      <c r="AC416">
        <f>VLOOKUP($B416,'Tillförd energi'!$B$1:$AI$700,MATCH(AC$1,'Tillförd energi'!$B$1:$AQ$1,0),FALSE)</f>
        <v>0</v>
      </c>
      <c r="AD416">
        <f>VLOOKUP($B416,'Tillförd energi'!$B$1:$AI$700,MATCH(AD$1,'Tillförd energi'!$B$1:$AQ$1,0),FALSE)</f>
        <v>0</v>
      </c>
      <c r="AE416">
        <f>VLOOKUP($B416,'Tillförd energi'!$B$1:$AI$700,MATCH(AE$1,'Tillförd energi'!$B$1:$AQ$1,0),FALSE)</f>
        <v>0</v>
      </c>
      <c r="AF416">
        <f>VLOOKUP($B416,'Tillförd energi'!$B$1:$AI$700,MATCH(AF$1,'Tillförd energi'!$B$1:$AQ$1,0),FALSE)</f>
        <v>0.91200000000000003</v>
      </c>
      <c r="AG416">
        <f>IFERROR(VLOOKUP(B416,Miljö!$B$1:$AC$550,MATCH("Köpt mängd produktionsspecifik fjärrvärme:",Miljö!$B$1:$AC$1,0),FALSE)/1,0)</f>
        <v>0</v>
      </c>
      <c r="AI416">
        <f t="shared" si="115"/>
        <v>15.521000000000001</v>
      </c>
      <c r="AJ416">
        <f t="shared" si="116"/>
        <v>15.521000000000001</v>
      </c>
      <c r="AK416">
        <f>IF(ISERROR(1/VLOOKUP($B416,Leveranser!$B$1:$S$500,MATCH("såld värme (gwh)",Leveranser!$B$1:$S$1,0),FALSE)),"",VLOOKUP($B416,Leveranser!$B$1:$S$500,MATCH("såld värme (gwh)",Leveranser!$B$1:$S$1,0),FALSE))</f>
        <v>11.57</v>
      </c>
      <c r="AL416">
        <f>VLOOKUP($B416,Leveranser!$B$1:$Y$500,MATCH("Totalt såld fjärrvärme till andra fjärrvärmeföretag",Leveranser!$B$1:$AA$1,0),FALSE)</f>
        <v>0</v>
      </c>
      <c r="AM416">
        <f>IF(ISERROR(1/VLOOKUP($B416,Miljö!$B$1:$S$500,MATCH("Såld mängd produktionsspecifik fjärrvärme (GWh)",Miljö!$B$1:$R$1,0),FALSE)),0,VLOOKUP($B416,Miljö!$B$1:$S$500,MATCH("Såld mängd produktionsspecifik fjärrvärme (GWh)",Miljö!$B$1:$R$1,0),FALSE))</f>
        <v>0</v>
      </c>
      <c r="AN416" s="195">
        <f t="shared" si="117"/>
        <v>0.74544165968687581</v>
      </c>
      <c r="AP416" t="str">
        <f>IFERROR(VLOOKUP($B416,Miljövärden!$B$2:$H$550,7,FALSE),"Nej, saknas")</f>
        <v>Ja</v>
      </c>
      <c r="AQ416" t="str">
        <f>IFERROR(VLOOKUP($B416,Miljövärden!$B$2:$H$550,6,FALSE),"Nej, saknas")</f>
        <v>Ja</v>
      </c>
      <c r="AU416">
        <f t="shared" si="118"/>
        <v>0.91200000000000003</v>
      </c>
      <c r="AV416">
        <f t="shared" si="119"/>
        <v>0</v>
      </c>
      <c r="AW416">
        <f t="shared" si="120"/>
        <v>13.754999999999999</v>
      </c>
      <c r="AX416">
        <f t="shared" si="121"/>
        <v>0.43099999999999999</v>
      </c>
      <c r="AZ416">
        <f t="shared" si="122"/>
        <v>14.185999999999998</v>
      </c>
      <c r="BC416">
        <f t="shared" si="123"/>
        <v>0.42299999999999999</v>
      </c>
      <c r="BD416">
        <f t="shared" si="124"/>
        <v>0</v>
      </c>
      <c r="BE416">
        <f t="shared" si="125"/>
        <v>14.185999999999998</v>
      </c>
      <c r="BF416">
        <f t="shared" si="126"/>
        <v>0</v>
      </c>
      <c r="BG416">
        <f t="shared" si="127"/>
        <v>0.91200000000000003</v>
      </c>
      <c r="BH416">
        <f t="shared" si="128"/>
        <v>15.520999999999999</v>
      </c>
      <c r="BJ416" s="195">
        <f t="shared" si="129"/>
        <v>2.7253398621222859E-2</v>
      </c>
      <c r="BK416" s="195">
        <f t="shared" si="130"/>
        <v>0</v>
      </c>
      <c r="BL416" s="195">
        <f t="shared" si="131"/>
        <v>0.9139875008053604</v>
      </c>
      <c r="BM416" s="195">
        <f t="shared" si="132"/>
        <v>0</v>
      </c>
      <c r="BN416" s="195">
        <f t="shared" si="133"/>
        <v>5.875910057341667E-2</v>
      </c>
    </row>
    <row r="417" spans="1:66" x14ac:dyDescent="0.25">
      <c r="A417" s="2" t="s">
        <v>602</v>
      </c>
      <c r="B417" s="2" t="s">
        <v>612</v>
      </c>
      <c r="C417">
        <f>VLOOKUP($B417,'Tillförd energi'!$B$1:$AI$700,MATCH(C$1,'Tillförd energi'!$B$1:$AQ$1,0),FALSE)</f>
        <v>0</v>
      </c>
      <c r="D417">
        <f>VLOOKUP($B417,'Tillförd energi'!$B$1:$AI$700,MATCH(D$1,'Tillförd energi'!$B$1:$AQ$1,0),FALSE)</f>
        <v>2.99</v>
      </c>
      <c r="E417">
        <f>VLOOKUP($B417,'Tillförd energi'!$B$1:$AI$700,MATCH(E$1,'Tillförd energi'!$B$1:$AQ$1,0),FALSE)</f>
        <v>0</v>
      </c>
      <c r="F417">
        <f>VLOOKUP($B417,'Tillförd energi'!$B$1:$AI$700,MATCH(F$1,'Tillförd energi'!$B$1:$AQ$1,0),FALSE)</f>
        <v>0</v>
      </c>
      <c r="G417">
        <f>VLOOKUP($B417,'Tillförd energi'!$B$1:$AI$700,MATCH(G$1,'Tillförd energi'!$B$1:$AQ$1,0),FALSE)</f>
        <v>0</v>
      </c>
      <c r="H417">
        <f>VLOOKUP($B417,'Tillförd energi'!$B$1:$AI$700,MATCH(H$1,'Tillförd energi'!$B$1:$AQ$1,0),FALSE)</f>
        <v>0</v>
      </c>
      <c r="I417">
        <f>VLOOKUP($B417,'Tillförd energi'!$B$1:$AI$700,MATCH(I$1,'Tillförd energi'!$B$1:$AQ$1,0),FALSE)</f>
        <v>0</v>
      </c>
      <c r="J417">
        <f>VLOOKUP($B417,'Tillförd energi'!$B$1:$AI$700,MATCH(J$1,'Tillförd energi'!$B$1:$AQ$1,0),FALSE)</f>
        <v>0</v>
      </c>
      <c r="K417">
        <v>0</v>
      </c>
      <c r="L417">
        <f>VLOOKUP($B417,'Tillförd energi'!$B$1:$AI$700,MATCH(L$1,'Tillförd energi'!$B$1:$AQ$1,0),FALSE)</f>
        <v>0</v>
      </c>
      <c r="M417">
        <f>VLOOKUP($B417,'Tillförd energi'!$B$1:$AI$700,MATCH(M$1,'Tillförd energi'!$B$1:$AQ$1,0),FALSE)</f>
        <v>41.7</v>
      </c>
      <c r="N417">
        <f>VLOOKUP($B417,'Tillförd energi'!$B$1:$AI$700,MATCH(N$1,'Tillförd energi'!$B$1:$AQ$1,0),FALSE)</f>
        <v>44.58</v>
      </c>
      <c r="O417">
        <f>VLOOKUP($B417,'Tillförd energi'!$B$1:$AI$700,MATCH(O$1,'Tillförd energi'!$B$1:$AQ$1,0),FALSE)</f>
        <v>0</v>
      </c>
      <c r="P417">
        <f>VLOOKUP($B417,'Tillförd energi'!$B$1:$AI$700,MATCH(P$1,'Tillförd energi'!$B$1:$AQ$1,0),FALSE)</f>
        <v>16.13</v>
      </c>
      <c r="Q417">
        <f>VLOOKUP($B417,'Tillförd energi'!$B$1:$AI$700,MATCH(Q$1,'Tillförd energi'!$B$1:$AQ$1,0),FALSE)</f>
        <v>0</v>
      </c>
      <c r="R417">
        <f>VLOOKUP($B417,'Tillförd energi'!$B$1:$AI$700,MATCH(R$1,'Tillförd energi'!$B$1:$AQ$1,0),FALSE)</f>
        <v>0</v>
      </c>
      <c r="S417">
        <f>VLOOKUP($B417,'Tillförd energi'!$B$1:$AI$700,MATCH(S$1,'Tillförd energi'!$B$1:$AQ$1,0),FALSE)</f>
        <v>0</v>
      </c>
      <c r="T417">
        <f>VLOOKUP($B417,'Tillförd energi'!$B$1:$AI$700,MATCH(T$1,'Tillförd energi'!$B$1:$AQ$1,0),FALSE)</f>
        <v>0</v>
      </c>
      <c r="U417">
        <f>VLOOKUP($B417,'Tillförd energi'!$B$1:$AI$700,MATCH(U$1,'Tillförd energi'!$B$1:$AQ$1,0),FALSE)</f>
        <v>0</v>
      </c>
      <c r="V417">
        <f>VLOOKUP($B417,'Tillförd energi'!$B$1:$AI$700,MATCH(V$1,'Tillförd energi'!$B$1:$AQ$1,0),FALSE)</f>
        <v>0</v>
      </c>
      <c r="W417">
        <f>VLOOKUP($B417,'Tillförd energi'!$B$1:$AI$700,MATCH(W$1,'Tillförd energi'!$B$1:$AQ$1,0),FALSE)</f>
        <v>0</v>
      </c>
      <c r="X417">
        <f>VLOOKUP($B417,'Tillförd energi'!$B$1:$AI$700,MATCH(X$1,'Tillförd energi'!$B$1:$AQ$1,0),FALSE)</f>
        <v>0</v>
      </c>
      <c r="Y417">
        <f>VLOOKUP($B417,'Tillförd energi'!$B$1:$AI$700,MATCH(Y$1,'Tillförd energi'!$B$1:$AQ$1,0),FALSE)</f>
        <v>0</v>
      </c>
      <c r="Z417">
        <f>VLOOKUP($B417,'Tillförd energi'!$B$1:$AI$700,MATCH(Z$1,'Tillförd energi'!$B$1:$AQ$1,0),FALSE)</f>
        <v>0</v>
      </c>
      <c r="AA417">
        <f>VLOOKUP($B417,'Tillförd energi'!$B$1:$AI$700,MATCH(AA$1,'Tillförd energi'!$B$1:$AQ$1,0),FALSE)</f>
        <v>0</v>
      </c>
      <c r="AB417">
        <f>VLOOKUP($B417,'Tillförd energi'!$B$1:$AI$700,MATCH(AB$1,'Tillförd energi'!$B$1:$AQ$1,0),FALSE)</f>
        <v>0</v>
      </c>
      <c r="AC417">
        <f>VLOOKUP($B417,'Tillförd energi'!$B$1:$AI$700,MATCH(AC$1,'Tillförd energi'!$B$1:$AQ$1,0),FALSE)</f>
        <v>23.622</v>
      </c>
      <c r="AD417">
        <f>VLOOKUP($B417,'Tillförd energi'!$B$1:$AI$700,MATCH(AD$1,'Tillförd energi'!$B$1:$AQ$1,0),FALSE)</f>
        <v>0</v>
      </c>
      <c r="AE417">
        <f>VLOOKUP($B417,'Tillförd energi'!$B$1:$AI$700,MATCH(AE$1,'Tillförd energi'!$B$1:$AQ$1,0),FALSE)</f>
        <v>0</v>
      </c>
      <c r="AF417">
        <f>VLOOKUP($B417,'Tillförd energi'!$B$1:$AI$700,MATCH(AF$1,'Tillförd energi'!$B$1:$AQ$1,0),FALSE)</f>
        <v>2.38</v>
      </c>
      <c r="AG417">
        <f>IFERROR(VLOOKUP(B417,Miljö!$B$1:$AC$550,MATCH("Köpt mängd produktionsspecifik fjärrvärme:",Miljö!$B$1:$AC$1,0),FALSE)/1,0)</f>
        <v>0</v>
      </c>
      <c r="AI417">
        <f t="shared" si="115"/>
        <v>131.40199999999999</v>
      </c>
      <c r="AJ417">
        <f t="shared" si="116"/>
        <v>131.40199999999999</v>
      </c>
      <c r="AK417">
        <f>IF(ISERROR(1/VLOOKUP($B417,Leveranser!$B$1:$S$500,MATCH("såld värme (gwh)",Leveranser!$B$1:$S$1,0),FALSE)),"",VLOOKUP($B417,Leveranser!$B$1:$S$500,MATCH("såld värme (gwh)",Leveranser!$B$1:$S$1,0),FALSE))</f>
        <v>107.248</v>
      </c>
      <c r="AL417">
        <f>VLOOKUP($B417,Leveranser!$B$1:$Y$500,MATCH("Totalt såld fjärrvärme till andra fjärrvärmeföretag",Leveranser!$B$1:$AA$1,0),FALSE)</f>
        <v>0</v>
      </c>
      <c r="AM417">
        <f>IF(ISERROR(1/VLOOKUP($B417,Miljö!$B$1:$S$500,MATCH("Såld mängd produktionsspecifik fjärrvärme (GWh)",Miljö!$B$1:$R$1,0),FALSE)),0,VLOOKUP($B417,Miljö!$B$1:$S$500,MATCH("Såld mängd produktionsspecifik fjärrvärme (GWh)",Miljö!$B$1:$R$1,0),FALSE))</f>
        <v>0</v>
      </c>
      <c r="AN417" s="195">
        <f t="shared" si="117"/>
        <v>0.81618240209433657</v>
      </c>
      <c r="AP417" t="str">
        <f>IFERROR(VLOOKUP($B417,Miljövärden!$B$2:$H$550,7,FALSE),"Nej, saknas")</f>
        <v>Ja</v>
      </c>
      <c r="AQ417" t="str">
        <f>IFERROR(VLOOKUP($B417,Miljövärden!$B$2:$H$550,6,FALSE),"Nej, saknas")</f>
        <v>Ja</v>
      </c>
      <c r="AU417">
        <f t="shared" si="118"/>
        <v>2.38</v>
      </c>
      <c r="AV417">
        <f t="shared" si="119"/>
        <v>0</v>
      </c>
      <c r="AW417">
        <f t="shared" si="120"/>
        <v>102.41</v>
      </c>
      <c r="AX417">
        <f t="shared" si="121"/>
        <v>0</v>
      </c>
      <c r="AZ417">
        <f t="shared" si="122"/>
        <v>102.41</v>
      </c>
      <c r="BC417">
        <f t="shared" si="123"/>
        <v>2.99</v>
      </c>
      <c r="BD417">
        <f t="shared" si="124"/>
        <v>0</v>
      </c>
      <c r="BE417">
        <f t="shared" si="125"/>
        <v>102.41</v>
      </c>
      <c r="BF417">
        <f t="shared" si="126"/>
        <v>23.622</v>
      </c>
      <c r="BG417">
        <f t="shared" si="127"/>
        <v>2.38</v>
      </c>
      <c r="BH417">
        <f t="shared" si="128"/>
        <v>131.40199999999999</v>
      </c>
      <c r="BJ417" s="195">
        <f t="shared" si="129"/>
        <v>2.2754600386599905E-2</v>
      </c>
      <c r="BK417" s="195">
        <f t="shared" si="130"/>
        <v>0</v>
      </c>
      <c r="BL417" s="195">
        <f t="shared" si="131"/>
        <v>0.77936408882665409</v>
      </c>
      <c r="BM417" s="195">
        <f t="shared" si="132"/>
        <v>0.17976895328838224</v>
      </c>
      <c r="BN417" s="195">
        <f t="shared" si="133"/>
        <v>1.8112357498363801E-2</v>
      </c>
    </row>
    <row r="418" spans="1:66" x14ac:dyDescent="0.25">
      <c r="A418" s="2" t="s">
        <v>602</v>
      </c>
      <c r="B418" s="2" t="s">
        <v>613</v>
      </c>
      <c r="C418">
        <f>VLOOKUP($B418,'Tillförd energi'!$B$1:$AI$700,MATCH(C$1,'Tillförd energi'!$B$1:$AQ$1,0),FALSE)</f>
        <v>0</v>
      </c>
      <c r="D418">
        <f>VLOOKUP($B418,'Tillförd energi'!$B$1:$AI$700,MATCH(D$1,'Tillförd energi'!$B$1:$AQ$1,0),FALSE)</f>
        <v>1.46623E-2</v>
      </c>
      <c r="E418">
        <f>VLOOKUP($B418,'Tillförd energi'!$B$1:$AI$700,MATCH(E$1,'Tillförd energi'!$B$1:$AQ$1,0),FALSE)</f>
        <v>0</v>
      </c>
      <c r="F418">
        <f>VLOOKUP($B418,'Tillförd energi'!$B$1:$AI$700,MATCH(F$1,'Tillförd energi'!$B$1:$AQ$1,0),FALSE)</f>
        <v>0.45874399999999999</v>
      </c>
      <c r="G418">
        <f>VLOOKUP($B418,'Tillförd energi'!$B$1:$AI$700,MATCH(G$1,'Tillförd energi'!$B$1:$AQ$1,0),FALSE)</f>
        <v>0</v>
      </c>
      <c r="H418">
        <f>VLOOKUP($B418,'Tillförd energi'!$B$1:$AI$700,MATCH(H$1,'Tillförd energi'!$B$1:$AQ$1,0),FALSE)</f>
        <v>0</v>
      </c>
      <c r="I418">
        <f>VLOOKUP($B418,'Tillförd energi'!$B$1:$AI$700,MATCH(I$1,'Tillförd energi'!$B$1:$AQ$1,0),FALSE)</f>
        <v>0</v>
      </c>
      <c r="J418">
        <f>VLOOKUP($B418,'Tillförd energi'!$B$1:$AI$700,MATCH(J$1,'Tillförd energi'!$B$1:$AQ$1,0),FALSE)</f>
        <v>0</v>
      </c>
      <c r="K418">
        <v>0</v>
      </c>
      <c r="L418">
        <f>VLOOKUP($B418,'Tillförd energi'!$B$1:$AI$700,MATCH(L$1,'Tillförd energi'!$B$1:$AQ$1,0),FALSE)</f>
        <v>8.5754900000000003</v>
      </c>
      <c r="M418">
        <f>VLOOKUP($B418,'Tillförd energi'!$B$1:$AI$700,MATCH(M$1,'Tillförd energi'!$B$1:$AQ$1,0),FALSE)</f>
        <v>0</v>
      </c>
      <c r="N418">
        <f>VLOOKUP($B418,'Tillförd energi'!$B$1:$AI$700,MATCH(N$1,'Tillförd energi'!$B$1:$AQ$1,0),FALSE)</f>
        <v>1.46723</v>
      </c>
      <c r="O418">
        <f>VLOOKUP($B418,'Tillförd energi'!$B$1:$AI$700,MATCH(O$1,'Tillförd energi'!$B$1:$AQ$1,0),FALSE)</f>
        <v>0</v>
      </c>
      <c r="P418">
        <f>VLOOKUP($B418,'Tillförd energi'!$B$1:$AI$700,MATCH(P$1,'Tillförd energi'!$B$1:$AQ$1,0),FALSE)</f>
        <v>0</v>
      </c>
      <c r="Q418">
        <f>VLOOKUP($B418,'Tillförd energi'!$B$1:$AI$700,MATCH(Q$1,'Tillförd energi'!$B$1:$AQ$1,0),FALSE)</f>
        <v>1.2214400000000001</v>
      </c>
      <c r="R418">
        <f>VLOOKUP($B418,'Tillförd energi'!$B$1:$AI$700,MATCH(R$1,'Tillförd energi'!$B$1:$AQ$1,0),FALSE)</f>
        <v>0</v>
      </c>
      <c r="S418">
        <f>VLOOKUP($B418,'Tillförd energi'!$B$1:$AI$700,MATCH(S$1,'Tillförd energi'!$B$1:$AQ$1,0),FALSE)</f>
        <v>0</v>
      </c>
      <c r="T418">
        <f>VLOOKUP($B418,'Tillförd energi'!$B$1:$AI$700,MATCH(T$1,'Tillförd energi'!$B$1:$AQ$1,0),FALSE)</f>
        <v>0</v>
      </c>
      <c r="U418">
        <f>VLOOKUP($B418,'Tillförd energi'!$B$1:$AI$700,MATCH(U$1,'Tillförd energi'!$B$1:$AQ$1,0),FALSE)</f>
        <v>0</v>
      </c>
      <c r="V418">
        <f>VLOOKUP($B418,'Tillförd energi'!$B$1:$AI$700,MATCH(V$1,'Tillförd energi'!$B$1:$AQ$1,0),FALSE)</f>
        <v>0</v>
      </c>
      <c r="W418">
        <f>VLOOKUP($B418,'Tillförd energi'!$B$1:$AI$700,MATCH(W$1,'Tillförd energi'!$B$1:$AQ$1,0),FALSE)</f>
        <v>0</v>
      </c>
      <c r="X418">
        <f>VLOOKUP($B418,'Tillförd energi'!$B$1:$AI$700,MATCH(X$1,'Tillförd energi'!$B$1:$AQ$1,0),FALSE)</f>
        <v>0</v>
      </c>
      <c r="Y418">
        <f>VLOOKUP($B418,'Tillförd energi'!$B$1:$AI$700,MATCH(Y$1,'Tillförd energi'!$B$1:$AQ$1,0),FALSE)</f>
        <v>0</v>
      </c>
      <c r="Z418">
        <f>VLOOKUP($B418,'Tillförd energi'!$B$1:$AI$700,MATCH(Z$1,'Tillförd energi'!$B$1:$AQ$1,0),FALSE)</f>
        <v>0</v>
      </c>
      <c r="AA418">
        <f>VLOOKUP($B418,'Tillförd energi'!$B$1:$AI$700,MATCH(AA$1,'Tillförd energi'!$B$1:$AQ$1,0),FALSE)</f>
        <v>0</v>
      </c>
      <c r="AB418">
        <f>VLOOKUP($B418,'Tillförd energi'!$B$1:$AI$700,MATCH(AB$1,'Tillförd energi'!$B$1:$AQ$1,0),FALSE)</f>
        <v>0</v>
      </c>
      <c r="AC418">
        <f>VLOOKUP($B418,'Tillförd energi'!$B$1:$AI$700,MATCH(AC$1,'Tillförd energi'!$B$1:$AQ$1,0),FALSE)</f>
        <v>23.734000000000002</v>
      </c>
      <c r="AD418">
        <f>VLOOKUP($B418,'Tillförd energi'!$B$1:$AI$700,MATCH(AD$1,'Tillförd energi'!$B$1:$AQ$1,0),FALSE)</f>
        <v>27.484999999999999</v>
      </c>
      <c r="AE418">
        <f>VLOOKUP($B418,'Tillförd energi'!$B$1:$AI$700,MATCH(AE$1,'Tillförd energi'!$B$1:$AQ$1,0),FALSE)</f>
        <v>0</v>
      </c>
      <c r="AF418">
        <f>VLOOKUP($B418,'Tillförd energi'!$B$1:$AI$700,MATCH(AF$1,'Tillförd energi'!$B$1:$AQ$1,0),FALSE)</f>
        <v>1.4996100000000001</v>
      </c>
      <c r="AG418">
        <f>IFERROR(VLOOKUP(B418,Miljö!$B$1:$AC$550,MATCH("Köpt mängd produktionsspecifik fjärrvärme:",Miljö!$B$1:$AC$1,0),FALSE)/1,0)</f>
        <v>0</v>
      </c>
      <c r="AI418">
        <f t="shared" si="115"/>
        <v>64.45617630000001</v>
      </c>
      <c r="AJ418">
        <f t="shared" si="116"/>
        <v>64.45617630000001</v>
      </c>
      <c r="AK418">
        <f>IF(ISERROR(1/VLOOKUP($B418,Leveranser!$B$1:$S$500,MATCH("såld värme (gwh)",Leveranser!$B$1:$S$1,0),FALSE)),"",VLOOKUP($B418,Leveranser!$B$1:$S$500,MATCH("såld värme (gwh)",Leveranser!$B$1:$S$1,0),FALSE))</f>
        <v>58.087000000000003</v>
      </c>
      <c r="AL418">
        <f>VLOOKUP($B418,Leveranser!$B$1:$Y$500,MATCH("Totalt såld fjärrvärme till andra fjärrvärmeföretag",Leveranser!$B$1:$AA$1,0),FALSE)</f>
        <v>0</v>
      </c>
      <c r="AM418">
        <f>IF(ISERROR(1/VLOOKUP($B418,Miljö!$B$1:$S$500,MATCH("Såld mängd produktionsspecifik fjärrvärme (GWh)",Miljö!$B$1:$R$1,0),FALSE)),0,VLOOKUP($B418,Miljö!$B$1:$S$500,MATCH("Såld mängd produktionsspecifik fjärrvärme (GWh)",Miljö!$B$1:$R$1,0),FALSE))</f>
        <v>0</v>
      </c>
      <c r="AN418" s="195">
        <f t="shared" si="117"/>
        <v>0.90118594267280472</v>
      </c>
      <c r="AP418" t="str">
        <f>IFERROR(VLOOKUP($B418,Miljövärden!$B$2:$H$550,7,FALSE),"Nej, saknas")</f>
        <v>Ja</v>
      </c>
      <c r="AQ418" t="str">
        <f>IFERROR(VLOOKUP($B418,Miljövärden!$B$2:$H$550,6,FALSE),"Nej, saknas")</f>
        <v>Nej</v>
      </c>
      <c r="AU418">
        <f t="shared" si="118"/>
        <v>1.4996100000000001</v>
      </c>
      <c r="AV418">
        <f t="shared" si="119"/>
        <v>0</v>
      </c>
      <c r="AW418">
        <f t="shared" si="120"/>
        <v>2.6886700000000001</v>
      </c>
      <c r="AX418">
        <f t="shared" si="121"/>
        <v>0</v>
      </c>
      <c r="AZ418">
        <f t="shared" si="122"/>
        <v>11.26416</v>
      </c>
      <c r="BC418">
        <f t="shared" si="123"/>
        <v>0.4734063</v>
      </c>
      <c r="BD418">
        <f t="shared" si="124"/>
        <v>0</v>
      </c>
      <c r="BE418">
        <f t="shared" si="125"/>
        <v>2.6886700000000001</v>
      </c>
      <c r="BF418">
        <f t="shared" si="126"/>
        <v>59.794490000000003</v>
      </c>
      <c r="BG418">
        <f t="shared" si="127"/>
        <v>1.4996100000000001</v>
      </c>
      <c r="BH418">
        <f t="shared" si="128"/>
        <v>64.45617630000001</v>
      </c>
      <c r="BJ418" s="195">
        <f t="shared" si="129"/>
        <v>7.3446227681364948E-3</v>
      </c>
      <c r="BK418" s="195">
        <f t="shared" si="130"/>
        <v>0</v>
      </c>
      <c r="BL418" s="195">
        <f t="shared" si="131"/>
        <v>4.1713147666191913E-2</v>
      </c>
      <c r="BM418" s="195">
        <f t="shared" si="132"/>
        <v>0.92767665462650151</v>
      </c>
      <c r="BN418" s="195">
        <f t="shared" si="133"/>
        <v>2.3265574939169947E-2</v>
      </c>
    </row>
    <row r="419" spans="1:66" x14ac:dyDescent="0.25">
      <c r="A419" s="2" t="s">
        <v>602</v>
      </c>
      <c r="B419" s="2" t="s">
        <v>407</v>
      </c>
      <c r="C419">
        <f>VLOOKUP($B419,'Tillförd energi'!$B$1:$AI$700,MATCH(C$1,'Tillförd energi'!$B$1:$AQ$1,0),FALSE)</f>
        <v>0</v>
      </c>
      <c r="D419">
        <f>VLOOKUP($B419,'Tillförd energi'!$B$1:$AI$700,MATCH(D$1,'Tillförd energi'!$B$1:$AQ$1,0),FALSE)</f>
        <v>0</v>
      </c>
      <c r="E419">
        <f>VLOOKUP($B419,'Tillförd energi'!$B$1:$AI$700,MATCH(E$1,'Tillförd energi'!$B$1:$AQ$1,0),FALSE)</f>
        <v>0</v>
      </c>
      <c r="F419">
        <f>VLOOKUP($B419,'Tillförd energi'!$B$1:$AI$700,MATCH(F$1,'Tillförd energi'!$B$1:$AQ$1,0),FALSE)</f>
        <v>0</v>
      </c>
      <c r="G419">
        <f>VLOOKUP($B419,'Tillförd energi'!$B$1:$AI$700,MATCH(G$1,'Tillförd energi'!$B$1:$AQ$1,0),FALSE)</f>
        <v>0</v>
      </c>
      <c r="H419">
        <f>VLOOKUP($B419,'Tillförd energi'!$B$1:$AI$700,MATCH(H$1,'Tillförd energi'!$B$1:$AQ$1,0),FALSE)</f>
        <v>0</v>
      </c>
      <c r="I419">
        <f>VLOOKUP($B419,'Tillförd energi'!$B$1:$AI$700,MATCH(I$1,'Tillförd energi'!$B$1:$AQ$1,0),FALSE)</f>
        <v>0</v>
      </c>
      <c r="J419">
        <f>VLOOKUP($B419,'Tillförd energi'!$B$1:$AI$700,MATCH(J$1,'Tillförd energi'!$B$1:$AQ$1,0),FALSE)</f>
        <v>0</v>
      </c>
      <c r="K419">
        <v>0</v>
      </c>
      <c r="L419">
        <f>VLOOKUP($B419,'Tillförd energi'!$B$1:$AI$700,MATCH(L$1,'Tillförd energi'!$B$1:$AQ$1,0),FALSE)</f>
        <v>0</v>
      </c>
      <c r="M419">
        <f>VLOOKUP($B419,'Tillförd energi'!$B$1:$AI$700,MATCH(M$1,'Tillförd energi'!$B$1:$AQ$1,0),FALSE)</f>
        <v>0</v>
      </c>
      <c r="N419">
        <f>VLOOKUP($B419,'Tillförd energi'!$B$1:$AI$700,MATCH(N$1,'Tillförd energi'!$B$1:$AQ$1,0),FALSE)</f>
        <v>0</v>
      </c>
      <c r="O419">
        <f>VLOOKUP($B419,'Tillförd energi'!$B$1:$AI$700,MATCH(O$1,'Tillförd energi'!$B$1:$AQ$1,0),FALSE)</f>
        <v>0</v>
      </c>
      <c r="P419">
        <f>VLOOKUP($B419,'Tillförd energi'!$B$1:$AI$700,MATCH(P$1,'Tillförd energi'!$B$1:$AQ$1,0),FALSE)</f>
        <v>0</v>
      </c>
      <c r="Q419">
        <f>VLOOKUP($B419,'Tillförd energi'!$B$1:$AI$700,MATCH(Q$1,'Tillförd energi'!$B$1:$AQ$1,0),FALSE)</f>
        <v>0</v>
      </c>
      <c r="R419">
        <f>VLOOKUP($B419,'Tillförd energi'!$B$1:$AI$700,MATCH(R$1,'Tillförd energi'!$B$1:$AQ$1,0),FALSE)</f>
        <v>0</v>
      </c>
      <c r="S419">
        <f>VLOOKUP($B419,'Tillförd energi'!$B$1:$AI$700,MATCH(S$1,'Tillförd energi'!$B$1:$AQ$1,0),FALSE)</f>
        <v>0</v>
      </c>
      <c r="T419">
        <f>VLOOKUP($B419,'Tillförd energi'!$B$1:$AI$700,MATCH(T$1,'Tillförd energi'!$B$1:$AQ$1,0),FALSE)</f>
        <v>0</v>
      </c>
      <c r="U419">
        <f>VLOOKUP($B419,'Tillförd energi'!$B$1:$AI$700,MATCH(U$1,'Tillförd energi'!$B$1:$AQ$1,0),FALSE)</f>
        <v>0</v>
      </c>
      <c r="V419">
        <f>VLOOKUP($B419,'Tillförd energi'!$B$1:$AI$700,MATCH(V$1,'Tillförd energi'!$B$1:$AQ$1,0),FALSE)</f>
        <v>0</v>
      </c>
      <c r="W419">
        <f>VLOOKUP($B419,'Tillförd energi'!$B$1:$AI$700,MATCH(W$1,'Tillförd energi'!$B$1:$AQ$1,0),FALSE)</f>
        <v>0</v>
      </c>
      <c r="X419">
        <f>VLOOKUP($B419,'Tillförd energi'!$B$1:$AI$700,MATCH(X$1,'Tillförd energi'!$B$1:$AQ$1,0),FALSE)</f>
        <v>0</v>
      </c>
      <c r="Y419">
        <f>VLOOKUP($B419,'Tillförd energi'!$B$1:$AI$700,MATCH(Y$1,'Tillförd energi'!$B$1:$AQ$1,0),FALSE)</f>
        <v>0</v>
      </c>
      <c r="Z419">
        <f>VLOOKUP($B419,'Tillförd energi'!$B$1:$AI$700,MATCH(Z$1,'Tillförd energi'!$B$1:$AQ$1,0),FALSE)</f>
        <v>0</v>
      </c>
      <c r="AA419">
        <f>VLOOKUP($B419,'Tillförd energi'!$B$1:$AI$700,MATCH(AA$1,'Tillförd energi'!$B$1:$AQ$1,0),FALSE)</f>
        <v>0</v>
      </c>
      <c r="AB419">
        <f>VLOOKUP($B419,'Tillförd energi'!$B$1:$AI$700,MATCH(AB$1,'Tillförd energi'!$B$1:$AQ$1,0),FALSE)</f>
        <v>0</v>
      </c>
      <c r="AC419">
        <f>VLOOKUP($B419,'Tillförd energi'!$B$1:$AI$700,MATCH(AC$1,'Tillförd energi'!$B$1:$AQ$1,0),FALSE)</f>
        <v>0</v>
      </c>
      <c r="AD419">
        <f>VLOOKUP($B419,'Tillförd energi'!$B$1:$AI$700,MATCH(AD$1,'Tillförd energi'!$B$1:$AQ$1,0),FALSE)</f>
        <v>0</v>
      </c>
      <c r="AE419">
        <f>VLOOKUP($B419,'Tillförd energi'!$B$1:$AI$700,MATCH(AE$1,'Tillförd energi'!$B$1:$AQ$1,0),FALSE)</f>
        <v>0</v>
      </c>
      <c r="AF419">
        <f>VLOOKUP($B419,'Tillförd energi'!$B$1:$AI$700,MATCH(AF$1,'Tillförd energi'!$B$1:$AQ$1,0),FALSE)</f>
        <v>0</v>
      </c>
      <c r="AG419">
        <f>IFERROR(VLOOKUP(B419,Miljö!$B$1:$AC$550,MATCH("Köpt mängd produktionsspecifik fjärrvärme:",Miljö!$B$1:$AC$1,0),FALSE)/1,0)</f>
        <v>0</v>
      </c>
      <c r="AI419">
        <f t="shared" si="115"/>
        <v>0</v>
      </c>
      <c r="AJ419">
        <f t="shared" si="116"/>
        <v>0</v>
      </c>
      <c r="AK419" t="str">
        <f>IF(ISERROR(1/VLOOKUP($B419,Leveranser!$B$1:$S$500,MATCH("såld värme (gwh)",Leveranser!$B$1:$S$1,0),FALSE)),"",VLOOKUP($B419,Leveranser!$B$1:$S$500,MATCH("såld värme (gwh)",Leveranser!$B$1:$S$1,0),FALSE))</f>
        <v/>
      </c>
      <c r="AL419">
        <f>VLOOKUP($B419,Leveranser!$B$1:$Y$500,MATCH("Totalt såld fjärrvärme till andra fjärrvärmeföretag",Leveranser!$B$1:$AA$1,0),FALSE)</f>
        <v>0</v>
      </c>
      <c r="AM419">
        <f>IF(ISERROR(1/VLOOKUP($B419,Miljö!$B$1:$S$500,MATCH("Såld mängd produktionsspecifik fjärrvärme (GWh)",Miljö!$B$1:$R$1,0),FALSE)),0,VLOOKUP($B419,Miljö!$B$1:$S$500,MATCH("Såld mängd produktionsspecifik fjärrvärme (GWh)",Miljö!$B$1:$R$1,0),FALSE))</f>
        <v>0</v>
      </c>
      <c r="AN419" s="195" t="str">
        <f t="shared" si="117"/>
        <v/>
      </c>
      <c r="AP419" t="str">
        <f>IFERROR(VLOOKUP($B419,Miljövärden!$B$2:$H$550,7,FALSE),"Nej, saknas")</f>
        <v>Nej</v>
      </c>
      <c r="AQ419" t="str">
        <f>IFERROR(VLOOKUP($B419,Miljövärden!$B$2:$H$550,6,FALSE),"Nej, saknas")</f>
        <v>Nej</v>
      </c>
      <c r="AU419">
        <f t="shared" si="118"/>
        <v>0</v>
      </c>
      <c r="AV419">
        <f t="shared" si="119"/>
        <v>0</v>
      </c>
      <c r="AW419">
        <f t="shared" si="120"/>
        <v>0</v>
      </c>
      <c r="AX419">
        <f t="shared" si="121"/>
        <v>0</v>
      </c>
      <c r="AZ419">
        <f t="shared" si="122"/>
        <v>0</v>
      </c>
      <c r="BC419">
        <f t="shared" si="123"/>
        <v>0</v>
      </c>
      <c r="BD419">
        <f t="shared" si="124"/>
        <v>0</v>
      </c>
      <c r="BE419">
        <f t="shared" si="125"/>
        <v>0</v>
      </c>
      <c r="BF419">
        <f t="shared" si="126"/>
        <v>0</v>
      </c>
      <c r="BG419">
        <f t="shared" si="127"/>
        <v>0</v>
      </c>
      <c r="BH419">
        <f t="shared" si="128"/>
        <v>0</v>
      </c>
      <c r="BJ419" s="195" t="e">
        <f t="shared" si="129"/>
        <v>#DIV/0!</v>
      </c>
      <c r="BK419" s="195" t="e">
        <f t="shared" si="130"/>
        <v>#DIV/0!</v>
      </c>
      <c r="BL419" s="195" t="e">
        <f t="shared" si="131"/>
        <v>#DIV/0!</v>
      </c>
      <c r="BM419" s="195" t="e">
        <f t="shared" si="132"/>
        <v>#DIV/0!</v>
      </c>
      <c r="BN419" s="195" t="e">
        <f t="shared" si="133"/>
        <v>#DIV/0!</v>
      </c>
    </row>
    <row r="420" spans="1:66" x14ac:dyDescent="0.25">
      <c r="A420" s="2" t="s">
        <v>602</v>
      </c>
      <c r="B420" s="2" t="s">
        <v>614</v>
      </c>
      <c r="C420">
        <f>VLOOKUP($B420,'Tillförd energi'!$B$1:$AI$700,MATCH(C$1,'Tillförd energi'!$B$1:$AQ$1,0),FALSE)</f>
        <v>0</v>
      </c>
      <c r="D420">
        <f>VLOOKUP($B420,'Tillförd energi'!$B$1:$AI$700,MATCH(D$1,'Tillförd energi'!$B$1:$AQ$1,0),FALSE)</f>
        <v>3.5999999999999997E-2</v>
      </c>
      <c r="E420">
        <f>VLOOKUP($B420,'Tillförd energi'!$B$1:$AI$700,MATCH(E$1,'Tillförd energi'!$B$1:$AQ$1,0),FALSE)</f>
        <v>0</v>
      </c>
      <c r="F420">
        <f>VLOOKUP($B420,'Tillförd energi'!$B$1:$AI$700,MATCH(F$1,'Tillförd energi'!$B$1:$AQ$1,0),FALSE)</f>
        <v>0</v>
      </c>
      <c r="G420">
        <f>VLOOKUP($B420,'Tillförd energi'!$B$1:$AI$700,MATCH(G$1,'Tillförd energi'!$B$1:$AQ$1,0),FALSE)</f>
        <v>0</v>
      </c>
      <c r="H420">
        <f>VLOOKUP($B420,'Tillförd energi'!$B$1:$AI$700,MATCH(H$1,'Tillförd energi'!$B$1:$AQ$1,0),FALSE)</f>
        <v>0</v>
      </c>
      <c r="I420">
        <f>VLOOKUP($B420,'Tillförd energi'!$B$1:$AI$700,MATCH(I$1,'Tillförd energi'!$B$1:$AQ$1,0),FALSE)</f>
        <v>0</v>
      </c>
      <c r="J420">
        <f>VLOOKUP($B420,'Tillförd energi'!$B$1:$AI$700,MATCH(J$1,'Tillförd energi'!$B$1:$AQ$1,0),FALSE)</f>
        <v>0</v>
      </c>
      <c r="K420">
        <v>0</v>
      </c>
      <c r="L420">
        <f>VLOOKUP($B420,'Tillförd energi'!$B$1:$AI$700,MATCH(L$1,'Tillförd energi'!$B$1:$AQ$1,0),FALSE)</f>
        <v>0</v>
      </c>
      <c r="M420">
        <f>VLOOKUP($B420,'Tillförd energi'!$B$1:$AI$700,MATCH(M$1,'Tillförd energi'!$B$1:$AQ$1,0),FALSE)</f>
        <v>0</v>
      </c>
      <c r="N420">
        <f>VLOOKUP($B420,'Tillförd energi'!$B$1:$AI$700,MATCH(N$1,'Tillförd energi'!$B$1:$AQ$1,0),FALSE)</f>
        <v>0</v>
      </c>
      <c r="O420">
        <f>VLOOKUP($B420,'Tillförd energi'!$B$1:$AI$700,MATCH(O$1,'Tillförd energi'!$B$1:$AQ$1,0),FALSE)</f>
        <v>0</v>
      </c>
      <c r="P420">
        <f>VLOOKUP($B420,'Tillförd energi'!$B$1:$AI$700,MATCH(P$1,'Tillförd energi'!$B$1:$AQ$1,0),FALSE)</f>
        <v>0</v>
      </c>
      <c r="Q420">
        <f>VLOOKUP($B420,'Tillförd energi'!$B$1:$AI$700,MATCH(Q$1,'Tillförd energi'!$B$1:$AQ$1,0),FALSE)</f>
        <v>0</v>
      </c>
      <c r="R420">
        <f>VLOOKUP($B420,'Tillförd energi'!$B$1:$AI$700,MATCH(R$1,'Tillförd energi'!$B$1:$AQ$1,0),FALSE)</f>
        <v>0</v>
      </c>
      <c r="S420">
        <f>VLOOKUP($B420,'Tillförd energi'!$B$1:$AI$700,MATCH(S$1,'Tillförd energi'!$B$1:$AQ$1,0),FALSE)</f>
        <v>2.496</v>
      </c>
      <c r="T420">
        <f>VLOOKUP($B420,'Tillförd energi'!$B$1:$AI$700,MATCH(T$1,'Tillförd energi'!$B$1:$AQ$1,0),FALSE)</f>
        <v>0</v>
      </c>
      <c r="U420">
        <f>VLOOKUP($B420,'Tillförd energi'!$B$1:$AI$700,MATCH(U$1,'Tillförd energi'!$B$1:$AQ$1,0),FALSE)</f>
        <v>0</v>
      </c>
      <c r="V420">
        <f>VLOOKUP($B420,'Tillförd energi'!$B$1:$AI$700,MATCH(V$1,'Tillförd energi'!$B$1:$AQ$1,0),FALSE)</f>
        <v>0</v>
      </c>
      <c r="W420">
        <f>VLOOKUP($B420,'Tillförd energi'!$B$1:$AI$700,MATCH(W$1,'Tillförd energi'!$B$1:$AQ$1,0),FALSE)</f>
        <v>0</v>
      </c>
      <c r="X420">
        <f>VLOOKUP($B420,'Tillförd energi'!$B$1:$AI$700,MATCH(X$1,'Tillförd energi'!$B$1:$AQ$1,0),FALSE)</f>
        <v>0</v>
      </c>
      <c r="Y420">
        <f>VLOOKUP($B420,'Tillförd energi'!$B$1:$AI$700,MATCH(Y$1,'Tillförd energi'!$B$1:$AQ$1,0),FALSE)</f>
        <v>0</v>
      </c>
      <c r="Z420">
        <f>VLOOKUP($B420,'Tillförd energi'!$B$1:$AI$700,MATCH(Z$1,'Tillförd energi'!$B$1:$AQ$1,0),FALSE)</f>
        <v>0</v>
      </c>
      <c r="AA420">
        <f>VLOOKUP($B420,'Tillförd energi'!$B$1:$AI$700,MATCH(AA$1,'Tillförd energi'!$B$1:$AQ$1,0),FALSE)</f>
        <v>0</v>
      </c>
      <c r="AB420">
        <f>VLOOKUP($B420,'Tillförd energi'!$B$1:$AI$700,MATCH(AB$1,'Tillförd energi'!$B$1:$AQ$1,0),FALSE)</f>
        <v>0</v>
      </c>
      <c r="AC420">
        <f>VLOOKUP($B420,'Tillförd energi'!$B$1:$AI$700,MATCH(AC$1,'Tillförd energi'!$B$1:$AQ$1,0),FALSE)</f>
        <v>0</v>
      </c>
      <c r="AD420">
        <f>VLOOKUP($B420,'Tillförd energi'!$B$1:$AI$700,MATCH(AD$1,'Tillförd energi'!$B$1:$AQ$1,0),FALSE)</f>
        <v>0</v>
      </c>
      <c r="AE420">
        <f>VLOOKUP($B420,'Tillförd energi'!$B$1:$AI$700,MATCH(AE$1,'Tillförd energi'!$B$1:$AQ$1,0),FALSE)</f>
        <v>0</v>
      </c>
      <c r="AF420">
        <f>VLOOKUP($B420,'Tillförd energi'!$B$1:$AI$700,MATCH(AF$1,'Tillförd energi'!$B$1:$AQ$1,0),FALSE)</f>
        <v>5.7000000000000002E-2</v>
      </c>
      <c r="AG420">
        <f>IFERROR(VLOOKUP(B420,Miljö!$B$1:$AC$550,MATCH("Köpt mängd produktionsspecifik fjärrvärme:",Miljö!$B$1:$AC$1,0),FALSE)/1,0)</f>
        <v>0</v>
      </c>
      <c r="AI420">
        <f t="shared" si="115"/>
        <v>2.589</v>
      </c>
      <c r="AJ420">
        <f t="shared" si="116"/>
        <v>2.589</v>
      </c>
      <c r="AK420">
        <f>IF(ISERROR(1/VLOOKUP($B420,Leveranser!$B$1:$S$500,MATCH("såld värme (gwh)",Leveranser!$B$1:$S$1,0),FALSE)),"",VLOOKUP($B420,Leveranser!$B$1:$S$500,MATCH("såld värme (gwh)",Leveranser!$B$1:$S$1,0),FALSE))</f>
        <v>1.671</v>
      </c>
      <c r="AL420">
        <f>VLOOKUP($B420,Leveranser!$B$1:$Y$500,MATCH("Totalt såld fjärrvärme till andra fjärrvärmeföretag",Leveranser!$B$1:$AA$1,0),FALSE)</f>
        <v>0</v>
      </c>
      <c r="AM420">
        <f>IF(ISERROR(1/VLOOKUP($B420,Miljö!$B$1:$S$500,MATCH("Såld mängd produktionsspecifik fjärrvärme (GWh)",Miljö!$B$1:$R$1,0),FALSE)),0,VLOOKUP($B420,Miljö!$B$1:$S$500,MATCH("Såld mängd produktionsspecifik fjärrvärme (GWh)",Miljö!$B$1:$R$1,0),FALSE))</f>
        <v>0</v>
      </c>
      <c r="AN420" s="195">
        <f t="shared" si="117"/>
        <v>0.64542294322132099</v>
      </c>
      <c r="AP420" t="str">
        <f>IFERROR(VLOOKUP($B420,Miljövärden!$B$2:$H$550,7,FALSE),"Nej, saknas")</f>
        <v>Ja</v>
      </c>
      <c r="AQ420" t="str">
        <f>IFERROR(VLOOKUP($B420,Miljövärden!$B$2:$H$550,6,FALSE),"Nej, saknas")</f>
        <v>Ja</v>
      </c>
      <c r="AU420">
        <f t="shared" si="118"/>
        <v>5.7000000000000002E-2</v>
      </c>
      <c r="AV420">
        <f t="shared" si="119"/>
        <v>0</v>
      </c>
      <c r="AW420">
        <f t="shared" si="120"/>
        <v>0</v>
      </c>
      <c r="AX420">
        <f t="shared" si="121"/>
        <v>2.496</v>
      </c>
      <c r="AZ420">
        <f t="shared" si="122"/>
        <v>2.496</v>
      </c>
      <c r="BC420">
        <f t="shared" si="123"/>
        <v>3.5999999999999997E-2</v>
      </c>
      <c r="BD420">
        <f t="shared" si="124"/>
        <v>0</v>
      </c>
      <c r="BE420">
        <f t="shared" si="125"/>
        <v>2.496</v>
      </c>
      <c r="BF420">
        <f t="shared" si="126"/>
        <v>0</v>
      </c>
      <c r="BG420">
        <f t="shared" si="127"/>
        <v>5.7000000000000002E-2</v>
      </c>
      <c r="BH420">
        <f t="shared" si="128"/>
        <v>2.589</v>
      </c>
      <c r="BJ420" s="195">
        <f t="shared" si="129"/>
        <v>1.3904982618771726E-2</v>
      </c>
      <c r="BK420" s="195">
        <f t="shared" si="130"/>
        <v>0</v>
      </c>
      <c r="BL420" s="195">
        <f t="shared" si="131"/>
        <v>0.96407879490150639</v>
      </c>
      <c r="BM420" s="195">
        <f t="shared" si="132"/>
        <v>0</v>
      </c>
      <c r="BN420" s="195">
        <f t="shared" si="133"/>
        <v>2.2016222479721903E-2</v>
      </c>
    </row>
    <row r="421" spans="1:66" x14ac:dyDescent="0.25">
      <c r="A421" s="2" t="s">
        <v>602</v>
      </c>
      <c r="B421" s="2" t="s">
        <v>615</v>
      </c>
      <c r="C421">
        <f>VLOOKUP($B421,'Tillförd energi'!$B$1:$AI$700,MATCH(C$1,'Tillförd energi'!$B$1:$AQ$1,0),FALSE)</f>
        <v>0</v>
      </c>
      <c r="D421">
        <f>VLOOKUP($B421,'Tillförd energi'!$B$1:$AI$700,MATCH(D$1,'Tillförd energi'!$B$1:$AQ$1,0),FALSE)</f>
        <v>0.52900000000000003</v>
      </c>
      <c r="E421">
        <f>VLOOKUP($B421,'Tillförd energi'!$B$1:$AI$700,MATCH(E$1,'Tillförd energi'!$B$1:$AQ$1,0),FALSE)</f>
        <v>3.375</v>
      </c>
      <c r="F421">
        <f>VLOOKUP($B421,'Tillförd energi'!$B$1:$AI$700,MATCH(F$1,'Tillförd energi'!$B$1:$AQ$1,0),FALSE)</f>
        <v>0</v>
      </c>
      <c r="G421">
        <f>VLOOKUP($B421,'Tillförd energi'!$B$1:$AI$700,MATCH(G$1,'Tillförd energi'!$B$1:$AQ$1,0),FALSE)</f>
        <v>0</v>
      </c>
      <c r="H421">
        <f>VLOOKUP($B421,'Tillförd energi'!$B$1:$AI$700,MATCH(H$1,'Tillförd energi'!$B$1:$AQ$1,0),FALSE)</f>
        <v>0</v>
      </c>
      <c r="I421">
        <f>VLOOKUP($B421,'Tillförd energi'!$B$1:$AI$700,MATCH(I$1,'Tillförd energi'!$B$1:$AQ$1,0),FALSE)</f>
        <v>0</v>
      </c>
      <c r="J421">
        <f>VLOOKUP($B421,'Tillförd energi'!$B$1:$AI$700,MATCH(J$1,'Tillförd energi'!$B$1:$AQ$1,0),FALSE)</f>
        <v>0</v>
      </c>
      <c r="K421">
        <v>0</v>
      </c>
      <c r="L421">
        <f>VLOOKUP($B421,'Tillförd energi'!$B$1:$AI$700,MATCH(L$1,'Tillförd energi'!$B$1:$AQ$1,0),FALSE)</f>
        <v>0</v>
      </c>
      <c r="M421">
        <f>VLOOKUP($B421,'Tillförd energi'!$B$1:$AI$700,MATCH(M$1,'Tillförd energi'!$B$1:$AQ$1,0),FALSE)</f>
        <v>0</v>
      </c>
      <c r="N421">
        <f>VLOOKUP($B421,'Tillförd energi'!$B$1:$AI$700,MATCH(N$1,'Tillförd energi'!$B$1:$AQ$1,0),FALSE)</f>
        <v>0</v>
      </c>
      <c r="O421">
        <f>VLOOKUP($B421,'Tillförd energi'!$B$1:$AI$700,MATCH(O$1,'Tillförd energi'!$B$1:$AQ$1,0),FALSE)</f>
        <v>0</v>
      </c>
      <c r="P421">
        <f>VLOOKUP($B421,'Tillförd energi'!$B$1:$AI$700,MATCH(P$1,'Tillförd energi'!$B$1:$AQ$1,0),FALSE)</f>
        <v>0</v>
      </c>
      <c r="Q421">
        <f>VLOOKUP($B421,'Tillförd energi'!$B$1:$AI$700,MATCH(Q$1,'Tillförd energi'!$B$1:$AQ$1,0),FALSE)</f>
        <v>4.96</v>
      </c>
      <c r="R421">
        <f>VLOOKUP($B421,'Tillförd energi'!$B$1:$AI$700,MATCH(R$1,'Tillförd energi'!$B$1:$AQ$1,0),FALSE)</f>
        <v>28.914000000000001</v>
      </c>
      <c r="S421">
        <f>VLOOKUP($B421,'Tillförd energi'!$B$1:$AI$700,MATCH(S$1,'Tillförd energi'!$B$1:$AQ$1,0),FALSE)</f>
        <v>0</v>
      </c>
      <c r="T421">
        <f>VLOOKUP($B421,'Tillförd energi'!$B$1:$AI$700,MATCH(T$1,'Tillförd energi'!$B$1:$AQ$1,0),FALSE)</f>
        <v>0</v>
      </c>
      <c r="U421">
        <f>VLOOKUP($B421,'Tillförd energi'!$B$1:$AI$700,MATCH(U$1,'Tillförd energi'!$B$1:$AQ$1,0),FALSE)</f>
        <v>0</v>
      </c>
      <c r="V421">
        <f>VLOOKUP($B421,'Tillförd energi'!$B$1:$AI$700,MATCH(V$1,'Tillförd energi'!$B$1:$AQ$1,0),FALSE)</f>
        <v>0</v>
      </c>
      <c r="W421">
        <f>VLOOKUP($B421,'Tillförd energi'!$B$1:$AI$700,MATCH(W$1,'Tillförd energi'!$B$1:$AQ$1,0),FALSE)</f>
        <v>0</v>
      </c>
      <c r="X421">
        <f>VLOOKUP($B421,'Tillförd energi'!$B$1:$AI$700,MATCH(X$1,'Tillförd energi'!$B$1:$AQ$1,0),FALSE)</f>
        <v>0</v>
      </c>
      <c r="Y421">
        <f>VLOOKUP($B421,'Tillförd energi'!$B$1:$AI$700,MATCH(Y$1,'Tillförd energi'!$B$1:$AQ$1,0),FALSE)</f>
        <v>0</v>
      </c>
      <c r="Z421">
        <f>VLOOKUP($B421,'Tillförd energi'!$B$1:$AI$700,MATCH(Z$1,'Tillförd energi'!$B$1:$AQ$1,0),FALSE)</f>
        <v>0</v>
      </c>
      <c r="AA421">
        <f>VLOOKUP($B421,'Tillförd energi'!$B$1:$AI$700,MATCH(AA$1,'Tillförd energi'!$B$1:$AQ$1,0),FALSE)</f>
        <v>0</v>
      </c>
      <c r="AB421">
        <f>VLOOKUP($B421,'Tillförd energi'!$B$1:$AI$700,MATCH(AB$1,'Tillförd energi'!$B$1:$AQ$1,0),FALSE)</f>
        <v>0</v>
      </c>
      <c r="AC421">
        <f>VLOOKUP($B421,'Tillförd energi'!$B$1:$AI$700,MATCH(AC$1,'Tillförd energi'!$B$1:$AQ$1,0),FALSE)</f>
        <v>0</v>
      </c>
      <c r="AD421">
        <f>VLOOKUP($B421,'Tillförd energi'!$B$1:$AI$700,MATCH(AD$1,'Tillförd energi'!$B$1:$AQ$1,0),FALSE)</f>
        <v>22.437000000000001</v>
      </c>
      <c r="AE421">
        <f>VLOOKUP($B421,'Tillförd energi'!$B$1:$AI$700,MATCH(AE$1,'Tillförd energi'!$B$1:$AQ$1,0),FALSE)</f>
        <v>0</v>
      </c>
      <c r="AF421">
        <f>VLOOKUP($B421,'Tillförd energi'!$B$1:$AI$700,MATCH(AF$1,'Tillförd energi'!$B$1:$AQ$1,0),FALSE)</f>
        <v>2.6110000000000002</v>
      </c>
      <c r="AG421">
        <f>IFERROR(VLOOKUP(B421,Miljö!$B$1:$AC$550,MATCH("Köpt mängd produktionsspecifik fjärrvärme:",Miljö!$B$1:$AC$1,0),FALSE)/1,0)</f>
        <v>0</v>
      </c>
      <c r="AI421">
        <f t="shared" si="115"/>
        <v>62.826000000000001</v>
      </c>
      <c r="AJ421">
        <f t="shared" si="116"/>
        <v>62.826000000000001</v>
      </c>
      <c r="AK421">
        <f>IF(ISERROR(1/VLOOKUP($B421,Leveranser!$B$1:$S$500,MATCH("såld värme (gwh)",Leveranser!$B$1:$S$1,0),FALSE)),"",VLOOKUP($B421,Leveranser!$B$1:$S$500,MATCH("såld värme (gwh)",Leveranser!$B$1:$S$1,0),FALSE))</f>
        <v>50.42</v>
      </c>
      <c r="AL421">
        <f>VLOOKUP($B421,Leveranser!$B$1:$Y$500,MATCH("Totalt såld fjärrvärme till andra fjärrvärmeföretag",Leveranser!$B$1:$AA$1,0),FALSE)</f>
        <v>0</v>
      </c>
      <c r="AM421">
        <f>IF(ISERROR(1/VLOOKUP($B421,Miljö!$B$1:$S$500,MATCH("Såld mängd produktionsspecifik fjärrvärme (GWh)",Miljö!$B$1:$R$1,0),FALSE)),0,VLOOKUP($B421,Miljö!$B$1:$S$500,MATCH("Såld mängd produktionsspecifik fjärrvärme (GWh)",Miljö!$B$1:$R$1,0),FALSE))</f>
        <v>0</v>
      </c>
      <c r="AN421" s="195">
        <f t="shared" si="117"/>
        <v>0.80253398274599685</v>
      </c>
      <c r="AP421" t="str">
        <f>IFERROR(VLOOKUP($B421,Miljövärden!$B$2:$H$550,7,FALSE),"Nej, saknas")</f>
        <v>Ja</v>
      </c>
      <c r="AQ421" t="str">
        <f>IFERROR(VLOOKUP($B421,Miljövärden!$B$2:$H$550,6,FALSE),"Nej, saknas")</f>
        <v>Ja</v>
      </c>
      <c r="AU421">
        <f t="shared" si="118"/>
        <v>2.6110000000000002</v>
      </c>
      <c r="AV421">
        <f t="shared" si="119"/>
        <v>0</v>
      </c>
      <c r="AW421">
        <f t="shared" si="120"/>
        <v>4.96</v>
      </c>
      <c r="AX421">
        <f t="shared" si="121"/>
        <v>28.914000000000001</v>
      </c>
      <c r="AZ421">
        <f t="shared" si="122"/>
        <v>33.874000000000002</v>
      </c>
      <c r="BC421">
        <f t="shared" si="123"/>
        <v>3.9039999999999999</v>
      </c>
      <c r="BD421">
        <f t="shared" si="124"/>
        <v>0</v>
      </c>
      <c r="BE421">
        <f t="shared" si="125"/>
        <v>33.874000000000002</v>
      </c>
      <c r="BF421">
        <f t="shared" si="126"/>
        <v>22.437000000000001</v>
      </c>
      <c r="BG421">
        <f t="shared" si="127"/>
        <v>2.6110000000000002</v>
      </c>
      <c r="BH421">
        <f t="shared" si="128"/>
        <v>62.826000000000001</v>
      </c>
      <c r="BJ421" s="195">
        <f t="shared" si="129"/>
        <v>6.2139878394295356E-2</v>
      </c>
      <c r="BK421" s="195">
        <f t="shared" si="130"/>
        <v>0</v>
      </c>
      <c r="BL421" s="195">
        <f t="shared" si="131"/>
        <v>0.53917168051443676</v>
      </c>
      <c r="BM421" s="195">
        <f t="shared" si="132"/>
        <v>0.3571292140196734</v>
      </c>
      <c r="BN421" s="195">
        <f t="shared" si="133"/>
        <v>4.1559227071594568E-2</v>
      </c>
    </row>
    <row r="422" spans="1:66" x14ac:dyDescent="0.25">
      <c r="A422" s="2" t="s">
        <v>602</v>
      </c>
      <c r="B422" s="2" t="s">
        <v>616</v>
      </c>
      <c r="C422">
        <f>VLOOKUP($B422,'Tillförd energi'!$B$1:$AI$700,MATCH(C$1,'Tillförd energi'!$B$1:$AQ$1,0),FALSE)</f>
        <v>0</v>
      </c>
      <c r="D422">
        <f>VLOOKUP($B422,'Tillförd energi'!$B$1:$AI$700,MATCH(D$1,'Tillförd energi'!$B$1:$AQ$1,0),FALSE)</f>
        <v>0.317</v>
      </c>
      <c r="E422">
        <f>VLOOKUP($B422,'Tillförd energi'!$B$1:$AI$700,MATCH(E$1,'Tillförd energi'!$B$1:$AQ$1,0),FALSE)</f>
        <v>0</v>
      </c>
      <c r="F422">
        <f>VLOOKUP($B422,'Tillförd energi'!$B$1:$AI$700,MATCH(F$1,'Tillförd energi'!$B$1:$AQ$1,0),FALSE)</f>
        <v>0</v>
      </c>
      <c r="G422">
        <f>VLOOKUP($B422,'Tillförd energi'!$B$1:$AI$700,MATCH(G$1,'Tillförd energi'!$B$1:$AQ$1,0),FALSE)</f>
        <v>0</v>
      </c>
      <c r="H422">
        <f>VLOOKUP($B422,'Tillförd energi'!$B$1:$AI$700,MATCH(H$1,'Tillförd energi'!$B$1:$AQ$1,0),FALSE)</f>
        <v>0</v>
      </c>
      <c r="I422">
        <f>VLOOKUP($B422,'Tillförd energi'!$B$1:$AI$700,MATCH(I$1,'Tillförd energi'!$B$1:$AQ$1,0),FALSE)</f>
        <v>0</v>
      </c>
      <c r="J422">
        <f>VLOOKUP($B422,'Tillförd energi'!$B$1:$AI$700,MATCH(J$1,'Tillförd energi'!$B$1:$AQ$1,0),FALSE)</f>
        <v>0</v>
      </c>
      <c r="K422">
        <v>0</v>
      </c>
      <c r="L422">
        <f>VLOOKUP($B422,'Tillförd energi'!$B$1:$AI$700,MATCH(L$1,'Tillförd energi'!$B$1:$AQ$1,0),FALSE)</f>
        <v>0</v>
      </c>
      <c r="M422">
        <f>VLOOKUP($B422,'Tillförd energi'!$B$1:$AI$700,MATCH(M$1,'Tillförd energi'!$B$1:$AQ$1,0),FALSE)</f>
        <v>0</v>
      </c>
      <c r="N422">
        <f>VLOOKUP($B422,'Tillförd energi'!$B$1:$AI$700,MATCH(N$1,'Tillförd energi'!$B$1:$AQ$1,0),FALSE)</f>
        <v>0</v>
      </c>
      <c r="O422">
        <f>VLOOKUP($B422,'Tillförd energi'!$B$1:$AI$700,MATCH(O$1,'Tillförd energi'!$B$1:$AQ$1,0),FALSE)</f>
        <v>1.113</v>
      </c>
      <c r="P422">
        <f>VLOOKUP($B422,'Tillförd energi'!$B$1:$AI$700,MATCH(P$1,'Tillförd energi'!$B$1:$AQ$1,0),FALSE)</f>
        <v>1.464</v>
      </c>
      <c r="Q422">
        <f>VLOOKUP($B422,'Tillförd energi'!$B$1:$AI$700,MATCH(Q$1,'Tillförd energi'!$B$1:$AQ$1,0),FALSE)</f>
        <v>6.3920000000000003</v>
      </c>
      <c r="R422">
        <f>VLOOKUP($B422,'Tillförd energi'!$B$1:$AI$700,MATCH(R$1,'Tillförd energi'!$B$1:$AQ$1,0),FALSE)</f>
        <v>0</v>
      </c>
      <c r="S422">
        <f>VLOOKUP($B422,'Tillförd energi'!$B$1:$AI$700,MATCH(S$1,'Tillförd energi'!$B$1:$AQ$1,0),FALSE)</f>
        <v>0</v>
      </c>
      <c r="T422">
        <f>VLOOKUP($B422,'Tillförd energi'!$B$1:$AI$700,MATCH(T$1,'Tillförd energi'!$B$1:$AQ$1,0),FALSE)</f>
        <v>0</v>
      </c>
      <c r="U422">
        <f>VLOOKUP($B422,'Tillförd energi'!$B$1:$AI$700,MATCH(U$1,'Tillförd energi'!$B$1:$AQ$1,0),FALSE)</f>
        <v>0</v>
      </c>
      <c r="V422">
        <f>VLOOKUP($B422,'Tillförd energi'!$B$1:$AI$700,MATCH(V$1,'Tillförd energi'!$B$1:$AQ$1,0),FALSE)</f>
        <v>0</v>
      </c>
      <c r="W422">
        <f>VLOOKUP($B422,'Tillförd energi'!$B$1:$AI$700,MATCH(W$1,'Tillförd energi'!$B$1:$AQ$1,0),FALSE)</f>
        <v>0</v>
      </c>
      <c r="X422">
        <f>VLOOKUP($B422,'Tillförd energi'!$B$1:$AI$700,MATCH(X$1,'Tillförd energi'!$B$1:$AQ$1,0),FALSE)</f>
        <v>0</v>
      </c>
      <c r="Y422">
        <f>VLOOKUP($B422,'Tillförd energi'!$B$1:$AI$700,MATCH(Y$1,'Tillförd energi'!$B$1:$AQ$1,0),FALSE)</f>
        <v>0</v>
      </c>
      <c r="Z422">
        <f>VLOOKUP($B422,'Tillförd energi'!$B$1:$AI$700,MATCH(Z$1,'Tillförd energi'!$B$1:$AQ$1,0),FALSE)</f>
        <v>0</v>
      </c>
      <c r="AA422">
        <f>VLOOKUP($B422,'Tillförd energi'!$B$1:$AI$700,MATCH(AA$1,'Tillförd energi'!$B$1:$AQ$1,0),FALSE)</f>
        <v>0</v>
      </c>
      <c r="AB422">
        <f>VLOOKUP($B422,'Tillförd energi'!$B$1:$AI$700,MATCH(AB$1,'Tillförd energi'!$B$1:$AQ$1,0),FALSE)</f>
        <v>0</v>
      </c>
      <c r="AC422">
        <f>VLOOKUP($B422,'Tillförd energi'!$B$1:$AI$700,MATCH(AC$1,'Tillförd energi'!$B$1:$AQ$1,0),FALSE)</f>
        <v>0</v>
      </c>
      <c r="AD422">
        <f>VLOOKUP($B422,'Tillförd energi'!$B$1:$AI$700,MATCH(AD$1,'Tillförd energi'!$B$1:$AQ$1,0),FALSE)</f>
        <v>0</v>
      </c>
      <c r="AE422">
        <f>VLOOKUP($B422,'Tillförd energi'!$B$1:$AI$700,MATCH(AE$1,'Tillförd energi'!$B$1:$AQ$1,0),FALSE)</f>
        <v>0</v>
      </c>
      <c r="AF422">
        <f>VLOOKUP($B422,'Tillförd energi'!$B$1:$AI$700,MATCH(AF$1,'Tillförd energi'!$B$1:$AQ$1,0),FALSE)</f>
        <v>0.10100000000000001</v>
      </c>
      <c r="AG422">
        <f>IFERROR(VLOOKUP(B422,Miljö!$B$1:$AC$550,MATCH("Köpt mängd produktionsspecifik fjärrvärme:",Miljö!$B$1:$AC$1,0),FALSE)/1,0)</f>
        <v>0</v>
      </c>
      <c r="AI422">
        <f t="shared" si="115"/>
        <v>9.3870000000000022</v>
      </c>
      <c r="AJ422">
        <f t="shared" si="116"/>
        <v>9.3870000000000022</v>
      </c>
      <c r="AK422">
        <f>IF(ISERROR(1/VLOOKUP($B422,Leveranser!$B$1:$S$500,MATCH("såld värme (gwh)",Leveranser!$B$1:$S$1,0),FALSE)),"",VLOOKUP($B422,Leveranser!$B$1:$S$500,MATCH("såld värme (gwh)",Leveranser!$B$1:$S$1,0),FALSE))</f>
        <v>7.1289999999999996</v>
      </c>
      <c r="AL422">
        <f>VLOOKUP($B422,Leveranser!$B$1:$Y$500,MATCH("Totalt såld fjärrvärme till andra fjärrvärmeföretag",Leveranser!$B$1:$AA$1,0),FALSE)</f>
        <v>0</v>
      </c>
      <c r="AM422">
        <f>IF(ISERROR(1/VLOOKUP($B422,Miljö!$B$1:$S$500,MATCH("Såld mängd produktionsspecifik fjärrvärme (GWh)",Miljö!$B$1:$R$1,0),FALSE)),0,VLOOKUP($B422,Miljö!$B$1:$S$500,MATCH("Såld mängd produktionsspecifik fjärrvärme (GWh)",Miljö!$B$1:$R$1,0),FALSE))</f>
        <v>0</v>
      </c>
      <c r="AN422" s="195">
        <f t="shared" si="117"/>
        <v>0.75945456482369211</v>
      </c>
      <c r="AP422" t="str">
        <f>IFERROR(VLOOKUP($B422,Miljövärden!$B$2:$H$550,7,FALSE),"Nej, saknas")</f>
        <v>Ja</v>
      </c>
      <c r="AQ422" t="str">
        <f>IFERROR(VLOOKUP($B422,Miljövärden!$B$2:$H$550,6,FALSE),"Nej, saknas")</f>
        <v>Ja</v>
      </c>
      <c r="AU422">
        <f t="shared" si="118"/>
        <v>0.10100000000000001</v>
      </c>
      <c r="AV422">
        <f t="shared" si="119"/>
        <v>0</v>
      </c>
      <c r="AW422">
        <f t="shared" si="120"/>
        <v>8.9690000000000012</v>
      </c>
      <c r="AX422">
        <f t="shared" si="121"/>
        <v>0</v>
      </c>
      <c r="AZ422">
        <f t="shared" si="122"/>
        <v>8.9690000000000012</v>
      </c>
      <c r="BC422">
        <f t="shared" si="123"/>
        <v>0.317</v>
      </c>
      <c r="BD422">
        <f t="shared" si="124"/>
        <v>0</v>
      </c>
      <c r="BE422">
        <f t="shared" si="125"/>
        <v>8.9690000000000012</v>
      </c>
      <c r="BF422">
        <f t="shared" si="126"/>
        <v>0</v>
      </c>
      <c r="BG422">
        <f t="shared" si="127"/>
        <v>0.10100000000000001</v>
      </c>
      <c r="BH422">
        <f t="shared" si="128"/>
        <v>9.3870000000000022</v>
      </c>
      <c r="BJ422" s="195">
        <f t="shared" si="129"/>
        <v>3.3770107595610943E-2</v>
      </c>
      <c r="BK422" s="195">
        <f t="shared" si="130"/>
        <v>0</v>
      </c>
      <c r="BL422" s="195">
        <f t="shared" si="131"/>
        <v>0.9554703313092574</v>
      </c>
      <c r="BM422" s="195">
        <f t="shared" si="132"/>
        <v>0</v>
      </c>
      <c r="BN422" s="195">
        <f t="shared" si="133"/>
        <v>1.0759561095131563E-2</v>
      </c>
    </row>
    <row r="423" spans="1:66" x14ac:dyDescent="0.25">
      <c r="A423" s="2" t="s">
        <v>602</v>
      </c>
      <c r="B423" s="2" t="s">
        <v>617</v>
      </c>
      <c r="C423">
        <f>VLOOKUP($B423,'Tillförd energi'!$B$1:$AI$700,MATCH(C$1,'Tillförd energi'!$B$1:$AQ$1,0),FALSE)</f>
        <v>0</v>
      </c>
      <c r="D423">
        <f>VLOOKUP($B423,'Tillförd energi'!$B$1:$AI$700,MATCH(D$1,'Tillförd energi'!$B$1:$AQ$1,0),FALSE)</f>
        <v>0.91200000000000003</v>
      </c>
      <c r="E423">
        <f>VLOOKUP($B423,'Tillförd energi'!$B$1:$AI$700,MATCH(E$1,'Tillförd energi'!$B$1:$AQ$1,0),FALSE)</f>
        <v>0</v>
      </c>
      <c r="F423">
        <f>VLOOKUP($B423,'Tillförd energi'!$B$1:$AI$700,MATCH(F$1,'Tillförd energi'!$B$1:$AQ$1,0),FALSE)</f>
        <v>0</v>
      </c>
      <c r="G423">
        <f>VLOOKUP($B423,'Tillförd energi'!$B$1:$AI$700,MATCH(G$1,'Tillförd energi'!$B$1:$AQ$1,0),FALSE)</f>
        <v>0</v>
      </c>
      <c r="H423">
        <f>VLOOKUP($B423,'Tillförd energi'!$B$1:$AI$700,MATCH(H$1,'Tillförd energi'!$B$1:$AQ$1,0),FALSE)</f>
        <v>0</v>
      </c>
      <c r="I423">
        <f>VLOOKUP($B423,'Tillförd energi'!$B$1:$AI$700,MATCH(I$1,'Tillförd energi'!$B$1:$AQ$1,0),FALSE)</f>
        <v>0</v>
      </c>
      <c r="J423">
        <f>VLOOKUP($B423,'Tillförd energi'!$B$1:$AI$700,MATCH(J$1,'Tillförd energi'!$B$1:$AQ$1,0),FALSE)</f>
        <v>0</v>
      </c>
      <c r="K423">
        <v>0</v>
      </c>
      <c r="L423">
        <f>VLOOKUP($B423,'Tillförd energi'!$B$1:$AI$700,MATCH(L$1,'Tillförd energi'!$B$1:$AQ$1,0),FALSE)</f>
        <v>0</v>
      </c>
      <c r="M423">
        <f>VLOOKUP($B423,'Tillförd energi'!$B$1:$AI$700,MATCH(M$1,'Tillförd energi'!$B$1:$AQ$1,0),FALSE)</f>
        <v>0</v>
      </c>
      <c r="N423">
        <f>VLOOKUP($B423,'Tillförd energi'!$B$1:$AI$700,MATCH(N$1,'Tillförd energi'!$B$1:$AQ$1,0),FALSE)</f>
        <v>0</v>
      </c>
      <c r="O423">
        <f>VLOOKUP($B423,'Tillförd energi'!$B$1:$AI$700,MATCH(O$1,'Tillförd energi'!$B$1:$AQ$1,0),FALSE)</f>
        <v>0</v>
      </c>
      <c r="P423">
        <f>VLOOKUP($B423,'Tillförd energi'!$B$1:$AI$700,MATCH(P$1,'Tillförd energi'!$B$1:$AQ$1,0),FALSE)</f>
        <v>0</v>
      </c>
      <c r="Q423">
        <f>VLOOKUP($B423,'Tillförd energi'!$B$1:$AI$700,MATCH(Q$1,'Tillförd energi'!$B$1:$AQ$1,0),FALSE)</f>
        <v>87.528999999999996</v>
      </c>
      <c r="R423">
        <f>VLOOKUP($B423,'Tillförd energi'!$B$1:$AI$700,MATCH(R$1,'Tillförd energi'!$B$1:$AQ$1,0),FALSE)</f>
        <v>0</v>
      </c>
      <c r="S423">
        <f>VLOOKUP($B423,'Tillförd energi'!$B$1:$AI$700,MATCH(S$1,'Tillförd energi'!$B$1:$AQ$1,0),FALSE)</f>
        <v>0</v>
      </c>
      <c r="T423">
        <f>VLOOKUP($B423,'Tillförd energi'!$B$1:$AI$700,MATCH(T$1,'Tillförd energi'!$B$1:$AQ$1,0),FALSE)</f>
        <v>0</v>
      </c>
      <c r="U423">
        <f>VLOOKUP($B423,'Tillförd energi'!$B$1:$AI$700,MATCH(U$1,'Tillförd energi'!$B$1:$AQ$1,0),FALSE)</f>
        <v>0</v>
      </c>
      <c r="V423">
        <f>VLOOKUP($B423,'Tillförd energi'!$B$1:$AI$700,MATCH(V$1,'Tillförd energi'!$B$1:$AQ$1,0),FALSE)</f>
        <v>0</v>
      </c>
      <c r="W423">
        <f>VLOOKUP($B423,'Tillförd energi'!$B$1:$AI$700,MATCH(W$1,'Tillförd energi'!$B$1:$AQ$1,0),FALSE)</f>
        <v>0</v>
      </c>
      <c r="X423">
        <f>VLOOKUP($B423,'Tillförd energi'!$B$1:$AI$700,MATCH(X$1,'Tillförd energi'!$B$1:$AQ$1,0),FALSE)</f>
        <v>0</v>
      </c>
      <c r="Y423">
        <f>VLOOKUP($B423,'Tillförd energi'!$B$1:$AI$700,MATCH(Y$1,'Tillförd energi'!$B$1:$AQ$1,0),FALSE)</f>
        <v>0</v>
      </c>
      <c r="Z423">
        <f>VLOOKUP($B423,'Tillförd energi'!$B$1:$AI$700,MATCH(Z$1,'Tillförd energi'!$B$1:$AQ$1,0),FALSE)</f>
        <v>0</v>
      </c>
      <c r="AA423">
        <f>VLOOKUP($B423,'Tillförd energi'!$B$1:$AI$700,MATCH(AA$1,'Tillförd energi'!$B$1:$AQ$1,0),FALSE)</f>
        <v>0</v>
      </c>
      <c r="AB423">
        <f>VLOOKUP($B423,'Tillförd energi'!$B$1:$AI$700,MATCH(AB$1,'Tillförd energi'!$B$1:$AQ$1,0),FALSE)</f>
        <v>0</v>
      </c>
      <c r="AC423">
        <f>VLOOKUP($B423,'Tillförd energi'!$B$1:$AI$700,MATCH(AC$1,'Tillförd energi'!$B$1:$AQ$1,0),FALSE)</f>
        <v>16.097999999999999</v>
      </c>
      <c r="AD423">
        <f>VLOOKUP($B423,'Tillförd energi'!$B$1:$AI$700,MATCH(AD$1,'Tillförd energi'!$B$1:$AQ$1,0),FALSE)</f>
        <v>0</v>
      </c>
      <c r="AE423">
        <f>VLOOKUP($B423,'Tillförd energi'!$B$1:$AI$700,MATCH(AE$1,'Tillförd energi'!$B$1:$AQ$1,0),FALSE)</f>
        <v>0</v>
      </c>
      <c r="AF423">
        <f>VLOOKUP($B423,'Tillförd energi'!$B$1:$AI$700,MATCH(AF$1,'Tillförd energi'!$B$1:$AQ$1,0),FALSE)</f>
        <v>6.1899999999999997E-2</v>
      </c>
      <c r="AG423">
        <f>IFERROR(VLOOKUP(B423,Miljö!$B$1:$AC$550,MATCH("Köpt mängd produktionsspecifik fjärrvärme:",Miljö!$B$1:$AC$1,0),FALSE)/1,0)</f>
        <v>0</v>
      </c>
      <c r="AI423">
        <f t="shared" si="115"/>
        <v>104.6009</v>
      </c>
      <c r="AJ423">
        <f t="shared" si="116"/>
        <v>104.6009</v>
      </c>
      <c r="AK423">
        <f>IF(ISERROR(1/VLOOKUP($B423,Leveranser!$B$1:$S$500,MATCH("såld värme (gwh)",Leveranser!$B$1:$S$1,0),FALSE)),"",VLOOKUP($B423,Leveranser!$B$1:$S$500,MATCH("såld värme (gwh)",Leveranser!$B$1:$S$1,0),FALSE))</f>
        <v>88.088999999999999</v>
      </c>
      <c r="AL423">
        <f>VLOOKUP($B423,Leveranser!$B$1:$Y$500,MATCH("Totalt såld fjärrvärme till andra fjärrvärmeföretag",Leveranser!$B$1:$AA$1,0),FALSE)</f>
        <v>0</v>
      </c>
      <c r="AM423">
        <f>IF(ISERROR(1/VLOOKUP($B423,Miljö!$B$1:$S$500,MATCH("Såld mängd produktionsspecifik fjärrvärme (GWh)",Miljö!$B$1:$R$1,0),FALSE)),0,VLOOKUP($B423,Miljö!$B$1:$S$500,MATCH("Såld mängd produktionsspecifik fjärrvärme (GWh)",Miljö!$B$1:$R$1,0),FALSE))</f>
        <v>0</v>
      </c>
      <c r="AN423" s="195">
        <f t="shared" si="117"/>
        <v>0.84214380564603175</v>
      </c>
      <c r="AP423" t="str">
        <f>IFERROR(VLOOKUP($B423,Miljövärden!$B$2:$H$550,7,FALSE),"Nej, saknas")</f>
        <v>Ja</v>
      </c>
      <c r="AQ423" t="str">
        <f>IFERROR(VLOOKUP($B423,Miljövärden!$B$2:$H$550,6,FALSE),"Nej, saknas")</f>
        <v>Ja</v>
      </c>
      <c r="AU423">
        <f t="shared" si="118"/>
        <v>6.1899999999999997E-2</v>
      </c>
      <c r="AV423">
        <f t="shared" si="119"/>
        <v>0</v>
      </c>
      <c r="AW423">
        <f t="shared" si="120"/>
        <v>87.528999999999996</v>
      </c>
      <c r="AX423">
        <f t="shared" si="121"/>
        <v>0</v>
      </c>
      <c r="AZ423">
        <f t="shared" si="122"/>
        <v>87.528999999999996</v>
      </c>
      <c r="BC423">
        <f t="shared" si="123"/>
        <v>0.91200000000000003</v>
      </c>
      <c r="BD423">
        <f t="shared" si="124"/>
        <v>0</v>
      </c>
      <c r="BE423">
        <f t="shared" si="125"/>
        <v>87.528999999999996</v>
      </c>
      <c r="BF423">
        <f t="shared" si="126"/>
        <v>16.097999999999999</v>
      </c>
      <c r="BG423">
        <f t="shared" si="127"/>
        <v>6.1899999999999997E-2</v>
      </c>
      <c r="BH423">
        <f t="shared" si="128"/>
        <v>104.6009</v>
      </c>
      <c r="BJ423" s="195">
        <f t="shared" si="129"/>
        <v>8.7188542354798108E-3</v>
      </c>
      <c r="BK423" s="195">
        <f t="shared" si="130"/>
        <v>0</v>
      </c>
      <c r="BL423" s="195">
        <f t="shared" si="131"/>
        <v>0.83679012322073709</v>
      </c>
      <c r="BM423" s="195">
        <f t="shared" si="132"/>
        <v>0.15389924943284428</v>
      </c>
      <c r="BN423" s="195">
        <f t="shared" si="133"/>
        <v>5.9177311093881605E-4</v>
      </c>
    </row>
    <row r="424" spans="1:66" x14ac:dyDescent="0.25">
      <c r="A424" s="2" t="s">
        <v>602</v>
      </c>
      <c r="B424" s="2" t="s">
        <v>618</v>
      </c>
      <c r="C424">
        <f>VLOOKUP($B424,'Tillförd energi'!$B$1:$AI$700,MATCH(C$1,'Tillförd energi'!$B$1:$AQ$1,0),FALSE)</f>
        <v>0</v>
      </c>
      <c r="D424">
        <f>VLOOKUP($B424,'Tillförd energi'!$B$1:$AI$700,MATCH(D$1,'Tillförd energi'!$B$1:$AQ$1,0),FALSE)</f>
        <v>0</v>
      </c>
      <c r="E424">
        <f>VLOOKUP($B424,'Tillförd energi'!$B$1:$AI$700,MATCH(E$1,'Tillförd energi'!$B$1:$AQ$1,0),FALSE)</f>
        <v>0</v>
      </c>
      <c r="F424">
        <f>VLOOKUP($B424,'Tillförd energi'!$B$1:$AI$700,MATCH(F$1,'Tillförd energi'!$B$1:$AQ$1,0),FALSE)</f>
        <v>0</v>
      </c>
      <c r="G424">
        <f>VLOOKUP($B424,'Tillförd energi'!$B$1:$AI$700,MATCH(G$1,'Tillförd energi'!$B$1:$AQ$1,0),FALSE)</f>
        <v>0</v>
      </c>
      <c r="H424">
        <f>VLOOKUP($B424,'Tillförd energi'!$B$1:$AI$700,MATCH(H$1,'Tillförd energi'!$B$1:$AQ$1,0),FALSE)</f>
        <v>0</v>
      </c>
      <c r="I424">
        <f>VLOOKUP($B424,'Tillförd energi'!$B$1:$AI$700,MATCH(I$1,'Tillförd energi'!$B$1:$AQ$1,0),FALSE)</f>
        <v>0</v>
      </c>
      <c r="J424">
        <f>VLOOKUP($B424,'Tillförd energi'!$B$1:$AI$700,MATCH(J$1,'Tillförd energi'!$B$1:$AQ$1,0),FALSE)</f>
        <v>0</v>
      </c>
      <c r="K424">
        <v>0</v>
      </c>
      <c r="L424">
        <f>VLOOKUP($B424,'Tillförd energi'!$B$1:$AI$700,MATCH(L$1,'Tillförd energi'!$B$1:$AQ$1,0),FALSE)</f>
        <v>0</v>
      </c>
      <c r="M424">
        <f>VLOOKUP($B424,'Tillförd energi'!$B$1:$AI$700,MATCH(M$1,'Tillförd energi'!$B$1:$AQ$1,0),FALSE)</f>
        <v>0</v>
      </c>
      <c r="N424">
        <f>VLOOKUP($B424,'Tillförd energi'!$B$1:$AI$700,MATCH(N$1,'Tillförd energi'!$B$1:$AQ$1,0),FALSE)</f>
        <v>0</v>
      </c>
      <c r="O424">
        <f>VLOOKUP($B424,'Tillförd energi'!$B$1:$AI$700,MATCH(O$1,'Tillförd energi'!$B$1:$AQ$1,0),FALSE)</f>
        <v>0</v>
      </c>
      <c r="P424">
        <f>VLOOKUP($B424,'Tillförd energi'!$B$1:$AI$700,MATCH(P$1,'Tillförd energi'!$B$1:$AQ$1,0),FALSE)</f>
        <v>0</v>
      </c>
      <c r="Q424">
        <f>VLOOKUP($B424,'Tillförd energi'!$B$1:$AI$700,MATCH(Q$1,'Tillförd energi'!$B$1:$AQ$1,0),FALSE)</f>
        <v>0</v>
      </c>
      <c r="R424">
        <f>VLOOKUP($B424,'Tillförd energi'!$B$1:$AI$700,MATCH(R$1,'Tillförd energi'!$B$1:$AQ$1,0),FALSE)</f>
        <v>0</v>
      </c>
      <c r="S424">
        <f>VLOOKUP($B424,'Tillförd energi'!$B$1:$AI$700,MATCH(S$1,'Tillförd energi'!$B$1:$AQ$1,0),FALSE)</f>
        <v>0</v>
      </c>
      <c r="T424">
        <f>VLOOKUP($B424,'Tillförd energi'!$B$1:$AI$700,MATCH(T$1,'Tillförd energi'!$B$1:$AQ$1,0),FALSE)</f>
        <v>0</v>
      </c>
      <c r="U424">
        <f>VLOOKUP($B424,'Tillförd energi'!$B$1:$AI$700,MATCH(U$1,'Tillförd energi'!$B$1:$AQ$1,0),FALSE)</f>
        <v>0</v>
      </c>
      <c r="V424">
        <f>VLOOKUP($B424,'Tillförd energi'!$B$1:$AI$700,MATCH(V$1,'Tillförd energi'!$B$1:$AQ$1,0),FALSE)</f>
        <v>0</v>
      </c>
      <c r="W424">
        <f>VLOOKUP($B424,'Tillförd energi'!$B$1:$AI$700,MATCH(W$1,'Tillförd energi'!$B$1:$AQ$1,0),FALSE)</f>
        <v>0</v>
      </c>
      <c r="X424">
        <f>VLOOKUP($B424,'Tillförd energi'!$B$1:$AI$700,MATCH(X$1,'Tillförd energi'!$B$1:$AQ$1,0),FALSE)</f>
        <v>0</v>
      </c>
      <c r="Y424">
        <f>VLOOKUP($B424,'Tillförd energi'!$B$1:$AI$700,MATCH(Y$1,'Tillförd energi'!$B$1:$AQ$1,0),FALSE)</f>
        <v>0</v>
      </c>
      <c r="Z424">
        <f>VLOOKUP($B424,'Tillförd energi'!$B$1:$AI$700,MATCH(Z$1,'Tillförd energi'!$B$1:$AQ$1,0),FALSE)</f>
        <v>0</v>
      </c>
      <c r="AA424">
        <f>VLOOKUP($B424,'Tillförd energi'!$B$1:$AI$700,MATCH(AA$1,'Tillförd energi'!$B$1:$AQ$1,0),FALSE)</f>
        <v>0</v>
      </c>
      <c r="AB424">
        <f>VLOOKUP($B424,'Tillförd energi'!$B$1:$AI$700,MATCH(AB$1,'Tillförd energi'!$B$1:$AQ$1,0),FALSE)</f>
        <v>0</v>
      </c>
      <c r="AC424">
        <f>VLOOKUP($B424,'Tillförd energi'!$B$1:$AI$700,MATCH(AC$1,'Tillförd energi'!$B$1:$AQ$1,0),FALSE)</f>
        <v>0</v>
      </c>
      <c r="AD424">
        <f>VLOOKUP($B424,'Tillförd energi'!$B$1:$AI$700,MATCH(AD$1,'Tillförd energi'!$B$1:$AQ$1,0),FALSE)</f>
        <v>0</v>
      </c>
      <c r="AE424">
        <f>VLOOKUP($B424,'Tillförd energi'!$B$1:$AI$700,MATCH(AE$1,'Tillförd energi'!$B$1:$AQ$1,0),FALSE)</f>
        <v>0</v>
      </c>
      <c r="AF424">
        <f>VLOOKUP($B424,'Tillförd energi'!$B$1:$AI$700,MATCH(AF$1,'Tillförd energi'!$B$1:$AQ$1,0),FALSE)</f>
        <v>0</v>
      </c>
      <c r="AG424">
        <f>IFERROR(VLOOKUP(B424,Miljö!$B$1:$AC$550,MATCH("Köpt mängd produktionsspecifik fjärrvärme:",Miljö!$B$1:$AC$1,0),FALSE)/1,0)</f>
        <v>0</v>
      </c>
      <c r="AI424">
        <f t="shared" si="115"/>
        <v>0</v>
      </c>
      <c r="AJ424">
        <f t="shared" si="116"/>
        <v>0</v>
      </c>
      <c r="AK424" t="str">
        <f>IF(ISERROR(1/VLOOKUP($B424,Leveranser!$B$1:$S$500,MATCH("såld värme (gwh)",Leveranser!$B$1:$S$1,0),FALSE)),"",VLOOKUP($B424,Leveranser!$B$1:$S$500,MATCH("såld värme (gwh)",Leveranser!$B$1:$S$1,0),FALSE))</f>
        <v/>
      </c>
      <c r="AL424">
        <f>VLOOKUP($B424,Leveranser!$B$1:$Y$500,MATCH("Totalt såld fjärrvärme till andra fjärrvärmeföretag",Leveranser!$B$1:$AA$1,0),FALSE)</f>
        <v>0</v>
      </c>
      <c r="AM424">
        <f>IF(ISERROR(1/VLOOKUP($B424,Miljö!$B$1:$S$500,MATCH("Såld mängd produktionsspecifik fjärrvärme (GWh)",Miljö!$B$1:$R$1,0),FALSE)),0,VLOOKUP($B424,Miljö!$B$1:$S$500,MATCH("Såld mängd produktionsspecifik fjärrvärme (GWh)",Miljö!$B$1:$R$1,0),FALSE))</f>
        <v>0</v>
      </c>
      <c r="AN424" s="195" t="str">
        <f t="shared" si="117"/>
        <v/>
      </c>
      <c r="AP424" t="str">
        <f>IFERROR(VLOOKUP($B424,Miljövärden!$B$2:$H$550,7,FALSE),"Nej, saknas")</f>
        <v>Nej</v>
      </c>
      <c r="AQ424" t="str">
        <f>IFERROR(VLOOKUP($B424,Miljövärden!$B$2:$H$550,6,FALSE),"Nej, saknas")</f>
        <v>Nej</v>
      </c>
      <c r="AU424">
        <f t="shared" si="118"/>
        <v>0</v>
      </c>
      <c r="AV424">
        <f t="shared" si="119"/>
        <v>0</v>
      </c>
      <c r="AW424">
        <f t="shared" si="120"/>
        <v>0</v>
      </c>
      <c r="AX424">
        <f t="shared" si="121"/>
        <v>0</v>
      </c>
      <c r="AZ424">
        <f t="shared" si="122"/>
        <v>0</v>
      </c>
      <c r="BC424">
        <f t="shared" si="123"/>
        <v>0</v>
      </c>
      <c r="BD424">
        <f t="shared" si="124"/>
        <v>0</v>
      </c>
      <c r="BE424">
        <f t="shared" si="125"/>
        <v>0</v>
      </c>
      <c r="BF424">
        <f t="shared" si="126"/>
        <v>0</v>
      </c>
      <c r="BG424">
        <f t="shared" si="127"/>
        <v>0</v>
      </c>
      <c r="BH424">
        <f t="shared" si="128"/>
        <v>0</v>
      </c>
      <c r="BJ424" s="195" t="e">
        <f t="shared" si="129"/>
        <v>#DIV/0!</v>
      </c>
      <c r="BK424" s="195" t="e">
        <f t="shared" si="130"/>
        <v>#DIV/0!</v>
      </c>
      <c r="BL424" s="195" t="e">
        <f t="shared" si="131"/>
        <v>#DIV/0!</v>
      </c>
      <c r="BM424" s="195" t="e">
        <f t="shared" si="132"/>
        <v>#DIV/0!</v>
      </c>
      <c r="BN424" s="195" t="e">
        <f t="shared" si="133"/>
        <v>#DIV/0!</v>
      </c>
    </row>
    <row r="425" spans="1:66" x14ac:dyDescent="0.25">
      <c r="A425" s="2" t="s">
        <v>619</v>
      </c>
      <c r="B425" s="2" t="s">
        <v>620</v>
      </c>
      <c r="C425">
        <f>VLOOKUP($B425,'Tillförd energi'!$B$1:$AI$700,MATCH(C$1,'Tillförd energi'!$B$1:$AQ$1,0),FALSE)</f>
        <v>0</v>
      </c>
      <c r="D425">
        <f>VLOOKUP($B425,'Tillförd energi'!$B$1:$AI$700,MATCH(D$1,'Tillförd energi'!$B$1:$AQ$1,0),FALSE)</f>
        <v>3.0000000000000001E-3</v>
      </c>
      <c r="E425">
        <f>VLOOKUP($B425,'Tillförd energi'!$B$1:$AI$700,MATCH(E$1,'Tillförd energi'!$B$1:$AQ$1,0),FALSE)</f>
        <v>0</v>
      </c>
      <c r="F425">
        <f>VLOOKUP($B425,'Tillförd energi'!$B$1:$AI$700,MATCH(F$1,'Tillförd energi'!$B$1:$AQ$1,0),FALSE)</f>
        <v>0</v>
      </c>
      <c r="G425">
        <f>VLOOKUP($B425,'Tillförd energi'!$B$1:$AI$700,MATCH(G$1,'Tillförd energi'!$B$1:$AQ$1,0),FALSE)</f>
        <v>0</v>
      </c>
      <c r="H425">
        <f>VLOOKUP($B425,'Tillförd energi'!$B$1:$AI$700,MATCH(H$1,'Tillförd energi'!$B$1:$AQ$1,0),FALSE)</f>
        <v>0</v>
      </c>
      <c r="I425">
        <f>VLOOKUP($B425,'Tillförd energi'!$B$1:$AI$700,MATCH(I$1,'Tillförd energi'!$B$1:$AQ$1,0),FALSE)</f>
        <v>0</v>
      </c>
      <c r="J425">
        <f>VLOOKUP($B425,'Tillförd energi'!$B$1:$AI$700,MATCH(J$1,'Tillförd energi'!$B$1:$AQ$1,0),FALSE)</f>
        <v>0</v>
      </c>
      <c r="K425">
        <v>0</v>
      </c>
      <c r="L425">
        <f>VLOOKUP($B425,'Tillförd energi'!$B$1:$AI$700,MATCH(L$1,'Tillförd energi'!$B$1:$AQ$1,0),FALSE)</f>
        <v>0</v>
      </c>
      <c r="M425">
        <f>VLOOKUP($B425,'Tillförd energi'!$B$1:$AI$700,MATCH(M$1,'Tillförd energi'!$B$1:$AQ$1,0),FALSE)</f>
        <v>0</v>
      </c>
      <c r="N425">
        <f>VLOOKUP($B425,'Tillförd energi'!$B$1:$AI$700,MATCH(N$1,'Tillförd energi'!$B$1:$AQ$1,0),FALSE)</f>
        <v>0</v>
      </c>
      <c r="O425">
        <f>VLOOKUP($B425,'Tillförd energi'!$B$1:$AI$700,MATCH(O$1,'Tillförd energi'!$B$1:$AQ$1,0),FALSE)</f>
        <v>0</v>
      </c>
      <c r="P425">
        <f>VLOOKUP($B425,'Tillförd energi'!$B$1:$AI$700,MATCH(P$1,'Tillförd energi'!$B$1:$AQ$1,0),FALSE)</f>
        <v>0</v>
      </c>
      <c r="Q425">
        <f>VLOOKUP($B425,'Tillförd energi'!$B$1:$AI$700,MATCH(Q$1,'Tillförd energi'!$B$1:$AQ$1,0),FALSE)</f>
        <v>13.0588</v>
      </c>
      <c r="R425">
        <f>VLOOKUP($B425,'Tillförd energi'!$B$1:$AI$700,MATCH(R$1,'Tillförd energi'!$B$1:$AQ$1,0),FALSE)</f>
        <v>0</v>
      </c>
      <c r="S425">
        <f>VLOOKUP($B425,'Tillförd energi'!$B$1:$AI$700,MATCH(S$1,'Tillförd energi'!$B$1:$AQ$1,0),FALSE)</f>
        <v>0</v>
      </c>
      <c r="T425">
        <f>VLOOKUP($B425,'Tillförd energi'!$B$1:$AI$700,MATCH(T$1,'Tillförd energi'!$B$1:$AQ$1,0),FALSE)</f>
        <v>0</v>
      </c>
      <c r="U425">
        <f>VLOOKUP($B425,'Tillförd energi'!$B$1:$AI$700,MATCH(U$1,'Tillförd energi'!$B$1:$AQ$1,0),FALSE)</f>
        <v>0</v>
      </c>
      <c r="V425">
        <f>VLOOKUP($B425,'Tillförd energi'!$B$1:$AI$700,MATCH(V$1,'Tillförd energi'!$B$1:$AQ$1,0),FALSE)</f>
        <v>0</v>
      </c>
      <c r="W425">
        <f>VLOOKUP($B425,'Tillförd energi'!$B$1:$AI$700,MATCH(W$1,'Tillförd energi'!$B$1:$AQ$1,0),FALSE)</f>
        <v>0</v>
      </c>
      <c r="X425">
        <f>VLOOKUP($B425,'Tillförd energi'!$B$1:$AI$700,MATCH(X$1,'Tillförd energi'!$B$1:$AQ$1,0),FALSE)</f>
        <v>0</v>
      </c>
      <c r="Y425">
        <f>VLOOKUP($B425,'Tillförd energi'!$B$1:$AI$700,MATCH(Y$1,'Tillförd energi'!$B$1:$AQ$1,0),FALSE)</f>
        <v>0</v>
      </c>
      <c r="Z425">
        <f>VLOOKUP($B425,'Tillförd energi'!$B$1:$AI$700,MATCH(Z$1,'Tillförd energi'!$B$1:$AQ$1,0),FALSE)</f>
        <v>0</v>
      </c>
      <c r="AA425">
        <f>VLOOKUP($B425,'Tillförd energi'!$B$1:$AI$700,MATCH(AA$1,'Tillförd energi'!$B$1:$AQ$1,0),FALSE)</f>
        <v>0</v>
      </c>
      <c r="AB425">
        <f>VLOOKUP($B425,'Tillförd energi'!$B$1:$AI$700,MATCH(AB$1,'Tillförd energi'!$B$1:$AQ$1,0),FALSE)</f>
        <v>0</v>
      </c>
      <c r="AC425">
        <f>VLOOKUP($B425,'Tillförd energi'!$B$1:$AI$700,MATCH(AC$1,'Tillförd energi'!$B$1:$AQ$1,0),FALSE)</f>
        <v>0</v>
      </c>
      <c r="AD425">
        <f>VLOOKUP($B425,'Tillförd energi'!$B$1:$AI$700,MATCH(AD$1,'Tillförd energi'!$B$1:$AQ$1,0),FALSE)</f>
        <v>0</v>
      </c>
      <c r="AE425">
        <f>VLOOKUP($B425,'Tillförd energi'!$B$1:$AI$700,MATCH(AE$1,'Tillförd energi'!$B$1:$AQ$1,0),FALSE)</f>
        <v>0</v>
      </c>
      <c r="AF425">
        <f>VLOOKUP($B425,'Tillförd energi'!$B$1:$AI$700,MATCH(AF$1,'Tillförd energi'!$B$1:$AQ$1,0),FALSE)</f>
        <v>0.27251999999999998</v>
      </c>
      <c r="AG425">
        <f>IFERROR(VLOOKUP(B425,Miljö!$B$1:$AC$550,MATCH("Köpt mängd produktionsspecifik fjärrvärme:",Miljö!$B$1:$AC$1,0),FALSE)/1,0)</f>
        <v>0</v>
      </c>
      <c r="AI425">
        <f t="shared" si="115"/>
        <v>13.33432</v>
      </c>
      <c r="AJ425">
        <f t="shared" si="116"/>
        <v>13.33432</v>
      </c>
      <c r="AK425">
        <f>IF(ISERROR(1/VLOOKUP($B425,Leveranser!$B$1:$S$500,MATCH("såld värme (gwh)",Leveranser!$B$1:$S$1,0),FALSE)),"",VLOOKUP($B425,Leveranser!$B$1:$S$500,MATCH("såld värme (gwh)",Leveranser!$B$1:$S$1,0),FALSE))</f>
        <v>9.0839999999999996</v>
      </c>
      <c r="AL425">
        <f>VLOOKUP($B425,Leveranser!$B$1:$Y$500,MATCH("Totalt såld fjärrvärme till andra fjärrvärmeföretag",Leveranser!$B$1:$AA$1,0),FALSE)</f>
        <v>0</v>
      </c>
      <c r="AM425">
        <f>IF(ISERROR(1/VLOOKUP($B425,Miljö!$B$1:$S$500,MATCH("Såld mängd produktionsspecifik fjärrvärme (GWh)",Miljö!$B$1:$R$1,0),FALSE)),0,VLOOKUP($B425,Miljö!$B$1:$S$500,MATCH("Såld mängd produktionsspecifik fjärrvärme (GWh)",Miljö!$B$1:$R$1,0),FALSE))</f>
        <v>0</v>
      </c>
      <c r="AN425" s="195">
        <f t="shared" si="117"/>
        <v>0.68124958753052267</v>
      </c>
      <c r="AP425" t="str">
        <f>IFERROR(VLOOKUP($B425,Miljövärden!$B$2:$H$550,7,FALSE),"Nej, saknas")</f>
        <v>Ja</v>
      </c>
      <c r="AQ425" t="str">
        <f>IFERROR(VLOOKUP($B425,Miljövärden!$B$2:$H$550,6,FALSE),"Nej, saknas")</f>
        <v>Nej</v>
      </c>
      <c r="AU425">
        <f t="shared" si="118"/>
        <v>0.27251999999999998</v>
      </c>
      <c r="AV425">
        <f t="shared" si="119"/>
        <v>0</v>
      </c>
      <c r="AW425">
        <f t="shared" si="120"/>
        <v>13.0588</v>
      </c>
      <c r="AX425">
        <f t="shared" si="121"/>
        <v>0</v>
      </c>
      <c r="AZ425">
        <f t="shared" si="122"/>
        <v>13.0588</v>
      </c>
      <c r="BC425">
        <f t="shared" si="123"/>
        <v>3.0000000000000001E-3</v>
      </c>
      <c r="BD425">
        <f t="shared" si="124"/>
        <v>0</v>
      </c>
      <c r="BE425">
        <f t="shared" si="125"/>
        <v>13.0588</v>
      </c>
      <c r="BF425">
        <f t="shared" si="126"/>
        <v>0</v>
      </c>
      <c r="BG425">
        <f t="shared" si="127"/>
        <v>0.27251999999999998</v>
      </c>
      <c r="BH425">
        <f t="shared" si="128"/>
        <v>13.33432</v>
      </c>
      <c r="BJ425" s="195">
        <f t="shared" si="129"/>
        <v>2.2498335123200883E-4</v>
      </c>
      <c r="BK425" s="195">
        <f t="shared" si="130"/>
        <v>0</v>
      </c>
      <c r="BL425" s="195">
        <f t="shared" si="131"/>
        <v>0.97933752902285232</v>
      </c>
      <c r="BM425" s="195">
        <f t="shared" si="132"/>
        <v>0</v>
      </c>
      <c r="BN425" s="195">
        <f t="shared" si="133"/>
        <v>2.0437487625915681E-2</v>
      </c>
    </row>
    <row r="426" spans="1:66" x14ac:dyDescent="0.25">
      <c r="A426" s="2" t="s">
        <v>619</v>
      </c>
      <c r="B426" s="2" t="s">
        <v>621</v>
      </c>
      <c r="C426">
        <f>VLOOKUP($B426,'Tillförd energi'!$B$1:$AI$700,MATCH(C$1,'Tillförd energi'!$B$1:$AQ$1,0),FALSE)</f>
        <v>0</v>
      </c>
      <c r="D426">
        <f>VLOOKUP($B426,'Tillförd energi'!$B$1:$AI$700,MATCH(D$1,'Tillförd energi'!$B$1:$AQ$1,0),FALSE)</f>
        <v>1.72E-2</v>
      </c>
      <c r="E426">
        <f>VLOOKUP($B426,'Tillförd energi'!$B$1:$AI$700,MATCH(E$1,'Tillförd energi'!$B$1:$AQ$1,0),FALSE)</f>
        <v>0</v>
      </c>
      <c r="F426">
        <f>VLOOKUP($B426,'Tillförd energi'!$B$1:$AI$700,MATCH(F$1,'Tillförd energi'!$B$1:$AQ$1,0),FALSE)</f>
        <v>0</v>
      </c>
      <c r="G426">
        <f>VLOOKUP($B426,'Tillförd energi'!$B$1:$AI$700,MATCH(G$1,'Tillförd energi'!$B$1:$AQ$1,0),FALSE)</f>
        <v>0</v>
      </c>
      <c r="H426">
        <f>VLOOKUP($B426,'Tillförd energi'!$B$1:$AI$700,MATCH(H$1,'Tillförd energi'!$B$1:$AQ$1,0),FALSE)</f>
        <v>1.9019999999999999</v>
      </c>
      <c r="I426">
        <f>VLOOKUP($B426,'Tillförd energi'!$B$1:$AI$700,MATCH(I$1,'Tillförd energi'!$B$1:$AQ$1,0),FALSE)</f>
        <v>0</v>
      </c>
      <c r="J426">
        <f>VLOOKUP($B426,'Tillförd energi'!$B$1:$AI$700,MATCH(J$1,'Tillförd energi'!$B$1:$AQ$1,0),FALSE)</f>
        <v>0.53200000000000003</v>
      </c>
      <c r="K426">
        <v>0</v>
      </c>
      <c r="L426">
        <f>VLOOKUP($B426,'Tillförd energi'!$B$1:$AI$700,MATCH(L$1,'Tillförd energi'!$B$1:$AQ$1,0),FALSE)</f>
        <v>0</v>
      </c>
      <c r="M426">
        <f>VLOOKUP($B426,'Tillförd energi'!$B$1:$AI$700,MATCH(M$1,'Tillförd energi'!$B$1:$AQ$1,0),FALSE)</f>
        <v>49.029000000000003</v>
      </c>
      <c r="N426">
        <f>VLOOKUP($B426,'Tillförd energi'!$B$1:$AI$700,MATCH(N$1,'Tillförd energi'!$B$1:$AQ$1,0),FALSE)</f>
        <v>58.662700000000001</v>
      </c>
      <c r="O426">
        <f>VLOOKUP($B426,'Tillförd energi'!$B$1:$AI$700,MATCH(O$1,'Tillförd energi'!$B$1:$AQ$1,0),FALSE)</f>
        <v>0</v>
      </c>
      <c r="P426">
        <f>VLOOKUP($B426,'Tillförd energi'!$B$1:$AI$700,MATCH(P$1,'Tillförd energi'!$B$1:$AQ$1,0),FALSE)</f>
        <v>40.774500000000003</v>
      </c>
      <c r="Q426">
        <f>VLOOKUP($B426,'Tillförd energi'!$B$1:$AI$700,MATCH(Q$1,'Tillförd energi'!$B$1:$AQ$1,0),FALSE)</f>
        <v>0</v>
      </c>
      <c r="R426">
        <f>VLOOKUP($B426,'Tillförd energi'!$B$1:$AI$700,MATCH(R$1,'Tillförd energi'!$B$1:$AQ$1,0),FALSE)</f>
        <v>0</v>
      </c>
      <c r="S426">
        <f>VLOOKUP($B426,'Tillförd energi'!$B$1:$AI$700,MATCH(S$1,'Tillförd energi'!$B$1:$AQ$1,0),FALSE)</f>
        <v>0</v>
      </c>
      <c r="T426">
        <f>VLOOKUP($B426,'Tillförd energi'!$B$1:$AI$700,MATCH(T$1,'Tillförd energi'!$B$1:$AQ$1,0),FALSE)</f>
        <v>0</v>
      </c>
      <c r="U426">
        <f>VLOOKUP($B426,'Tillförd energi'!$B$1:$AI$700,MATCH(U$1,'Tillförd energi'!$B$1:$AQ$1,0),FALSE)</f>
        <v>0</v>
      </c>
      <c r="V426">
        <f>VLOOKUP($B426,'Tillförd energi'!$B$1:$AI$700,MATCH(V$1,'Tillförd energi'!$B$1:$AQ$1,0),FALSE)</f>
        <v>0</v>
      </c>
      <c r="W426">
        <f>VLOOKUP($B426,'Tillförd energi'!$B$1:$AI$700,MATCH(W$1,'Tillförd energi'!$B$1:$AQ$1,0),FALSE)</f>
        <v>5.2489999999999997</v>
      </c>
      <c r="X426">
        <f>VLOOKUP($B426,'Tillförd energi'!$B$1:$AI$700,MATCH(X$1,'Tillförd energi'!$B$1:$AQ$1,0),FALSE)</f>
        <v>0</v>
      </c>
      <c r="Y426">
        <f>VLOOKUP($B426,'Tillförd energi'!$B$1:$AI$700,MATCH(Y$1,'Tillförd energi'!$B$1:$AQ$1,0),FALSE)</f>
        <v>0</v>
      </c>
      <c r="Z426">
        <f>VLOOKUP($B426,'Tillförd energi'!$B$1:$AI$700,MATCH(Z$1,'Tillförd energi'!$B$1:$AQ$1,0),FALSE)</f>
        <v>0.40100000000000002</v>
      </c>
      <c r="AA426">
        <f>VLOOKUP($B426,'Tillförd energi'!$B$1:$AI$700,MATCH(AA$1,'Tillförd energi'!$B$1:$AQ$1,0),FALSE)</f>
        <v>0</v>
      </c>
      <c r="AB426">
        <f>VLOOKUP($B426,'Tillförd energi'!$B$1:$AI$700,MATCH(AB$1,'Tillförd energi'!$B$1:$AQ$1,0),FALSE)</f>
        <v>0</v>
      </c>
      <c r="AC426">
        <f>VLOOKUP($B426,'Tillförd energi'!$B$1:$AI$700,MATCH(AC$1,'Tillförd energi'!$B$1:$AQ$1,0),FALSE)</f>
        <v>31.908000000000001</v>
      </c>
      <c r="AD426">
        <f>VLOOKUP($B426,'Tillförd energi'!$B$1:$AI$700,MATCH(AD$1,'Tillförd energi'!$B$1:$AQ$1,0),FALSE)</f>
        <v>0.251</v>
      </c>
      <c r="AE426">
        <f>VLOOKUP($B426,'Tillförd energi'!$B$1:$AI$700,MATCH(AE$1,'Tillförd energi'!$B$1:$AQ$1,0),FALSE)</f>
        <v>0</v>
      </c>
      <c r="AF426">
        <f>VLOOKUP($B426,'Tillförd energi'!$B$1:$AI$700,MATCH(AF$1,'Tillförd energi'!$B$1:$AQ$1,0),FALSE)</f>
        <v>4.4810699999999999</v>
      </c>
      <c r="AG426">
        <f>IFERROR(VLOOKUP(B426,Miljö!$B$1:$AC$550,MATCH("Köpt mängd produktionsspecifik fjärrvärme:",Miljö!$B$1:$AC$1,0),FALSE)/1,0)</f>
        <v>0</v>
      </c>
      <c r="AI426">
        <f t="shared" si="115"/>
        <v>193.20746999999997</v>
      </c>
      <c r="AJ426">
        <f t="shared" si="116"/>
        <v>193.20746999999997</v>
      </c>
      <c r="AK426">
        <f>IF(ISERROR(1/VLOOKUP($B426,Leveranser!$B$1:$S$500,MATCH("såld värme (gwh)",Leveranser!$B$1:$S$1,0),FALSE)),"",VLOOKUP($B426,Leveranser!$B$1:$S$500,MATCH("såld värme (gwh)",Leveranser!$B$1:$S$1,0),FALSE))</f>
        <v>149.369</v>
      </c>
      <c r="AL426">
        <f>VLOOKUP($B426,Leveranser!$B$1:$Y$500,MATCH("Totalt såld fjärrvärme till andra fjärrvärmeföretag",Leveranser!$B$1:$AA$1,0),FALSE)</f>
        <v>0</v>
      </c>
      <c r="AM426">
        <f>IF(ISERROR(1/VLOOKUP($B426,Miljö!$B$1:$S$500,MATCH("Såld mängd produktionsspecifik fjärrvärme (GWh)",Miljö!$B$1:$R$1,0),FALSE)),0,VLOOKUP($B426,Miljö!$B$1:$S$500,MATCH("Såld mängd produktionsspecifik fjärrvärme (GWh)",Miljö!$B$1:$R$1,0),FALSE))</f>
        <v>0</v>
      </c>
      <c r="AN426" s="195">
        <f t="shared" si="117"/>
        <v>0.77310157831889226</v>
      </c>
      <c r="AP426" t="str">
        <f>IFERROR(VLOOKUP($B426,Miljövärden!$B$2:$H$550,7,FALSE),"Nej, saknas")</f>
        <v>Ja</v>
      </c>
      <c r="AQ426" t="str">
        <f>IFERROR(VLOOKUP($B426,Miljövärden!$B$2:$H$550,6,FALSE),"Nej, saknas")</f>
        <v>Nej</v>
      </c>
      <c r="AU426">
        <f t="shared" si="118"/>
        <v>4.8820699999999997</v>
      </c>
      <c r="AV426">
        <f t="shared" si="119"/>
        <v>0</v>
      </c>
      <c r="AW426">
        <f t="shared" si="120"/>
        <v>148.46620000000001</v>
      </c>
      <c r="AX426">
        <f t="shared" si="121"/>
        <v>0</v>
      </c>
      <c r="AZ426">
        <f t="shared" si="122"/>
        <v>153.71520000000001</v>
      </c>
      <c r="BC426">
        <f t="shared" si="123"/>
        <v>1.9192</v>
      </c>
      <c r="BD426">
        <f t="shared" si="124"/>
        <v>0</v>
      </c>
      <c r="BE426">
        <f t="shared" si="125"/>
        <v>153.71520000000001</v>
      </c>
      <c r="BF426">
        <f t="shared" si="126"/>
        <v>32.690999999999995</v>
      </c>
      <c r="BG426">
        <f t="shared" si="127"/>
        <v>4.8820699999999997</v>
      </c>
      <c r="BH426">
        <f t="shared" si="128"/>
        <v>193.20747</v>
      </c>
      <c r="BJ426" s="195">
        <f t="shared" si="129"/>
        <v>9.9333633425250072E-3</v>
      </c>
      <c r="BK426" s="195">
        <f t="shared" si="130"/>
        <v>0</v>
      </c>
      <c r="BL426" s="195">
        <f t="shared" si="131"/>
        <v>0.79559656777245724</v>
      </c>
      <c r="BM426" s="195">
        <f t="shared" si="132"/>
        <v>0.16920153242522143</v>
      </c>
      <c r="BN426" s="195">
        <f t="shared" si="133"/>
        <v>2.5268536459796299E-2</v>
      </c>
    </row>
    <row r="427" spans="1:66" x14ac:dyDescent="0.25">
      <c r="A427" s="2" t="s">
        <v>622</v>
      </c>
      <c r="B427" s="2" t="s">
        <v>623</v>
      </c>
      <c r="C427">
        <f>VLOOKUP($B427,'Tillförd energi'!$B$1:$AI$700,MATCH(C$1,'Tillförd energi'!$B$1:$AQ$1,0),FALSE)</f>
        <v>0</v>
      </c>
      <c r="D427">
        <f>VLOOKUP($B427,'Tillförd energi'!$B$1:$AI$700,MATCH(D$1,'Tillförd energi'!$B$1:$AQ$1,0),FALSE)</f>
        <v>0.19900000000000001</v>
      </c>
      <c r="E427">
        <f>VLOOKUP($B427,'Tillförd energi'!$B$1:$AI$700,MATCH(E$1,'Tillförd energi'!$B$1:$AQ$1,0),FALSE)</f>
        <v>0</v>
      </c>
      <c r="F427">
        <f>VLOOKUP($B427,'Tillförd energi'!$B$1:$AI$700,MATCH(F$1,'Tillförd energi'!$B$1:$AQ$1,0),FALSE)</f>
        <v>0</v>
      </c>
      <c r="G427">
        <f>VLOOKUP($B427,'Tillförd energi'!$B$1:$AI$700,MATCH(G$1,'Tillförd energi'!$B$1:$AQ$1,0),FALSE)</f>
        <v>0</v>
      </c>
      <c r="H427">
        <f>VLOOKUP($B427,'Tillförd energi'!$B$1:$AI$700,MATCH(H$1,'Tillförd energi'!$B$1:$AQ$1,0),FALSE)</f>
        <v>0</v>
      </c>
      <c r="I427">
        <f>VLOOKUP($B427,'Tillförd energi'!$B$1:$AI$700,MATCH(I$1,'Tillförd energi'!$B$1:$AQ$1,0),FALSE)</f>
        <v>0</v>
      </c>
      <c r="J427">
        <f>VLOOKUP($B427,'Tillförd energi'!$B$1:$AI$700,MATCH(J$1,'Tillförd energi'!$B$1:$AQ$1,0),FALSE)</f>
        <v>0</v>
      </c>
      <c r="K427">
        <v>0</v>
      </c>
      <c r="L427">
        <f>VLOOKUP($B427,'Tillförd energi'!$B$1:$AI$700,MATCH(L$1,'Tillförd energi'!$B$1:$AQ$1,0),FALSE)</f>
        <v>0</v>
      </c>
      <c r="M427">
        <f>VLOOKUP($B427,'Tillförd energi'!$B$1:$AI$700,MATCH(M$1,'Tillförd energi'!$B$1:$AQ$1,0),FALSE)</f>
        <v>7.8319999999999999</v>
      </c>
      <c r="N427">
        <f>VLOOKUP($B427,'Tillförd energi'!$B$1:$AI$700,MATCH(N$1,'Tillförd energi'!$B$1:$AQ$1,0),FALSE)</f>
        <v>26.338000000000001</v>
      </c>
      <c r="O427">
        <f>VLOOKUP($B427,'Tillförd energi'!$B$1:$AI$700,MATCH(O$1,'Tillförd energi'!$B$1:$AQ$1,0),FALSE)</f>
        <v>9.66</v>
      </c>
      <c r="P427">
        <f>VLOOKUP($B427,'Tillförd energi'!$B$1:$AI$700,MATCH(P$1,'Tillförd energi'!$B$1:$AQ$1,0),FALSE)</f>
        <v>30.981999999999999</v>
      </c>
      <c r="Q427">
        <f>VLOOKUP($B427,'Tillförd energi'!$B$1:$AI$700,MATCH(Q$1,'Tillförd energi'!$B$1:$AQ$1,0),FALSE)</f>
        <v>0</v>
      </c>
      <c r="R427">
        <f>VLOOKUP($B427,'Tillförd energi'!$B$1:$AI$700,MATCH(R$1,'Tillförd energi'!$B$1:$AQ$1,0),FALSE)</f>
        <v>0</v>
      </c>
      <c r="S427">
        <f>VLOOKUP($B427,'Tillförd energi'!$B$1:$AI$700,MATCH(S$1,'Tillförd energi'!$B$1:$AQ$1,0),FALSE)</f>
        <v>0</v>
      </c>
      <c r="T427">
        <f>VLOOKUP($B427,'Tillförd energi'!$B$1:$AI$700,MATCH(T$1,'Tillförd energi'!$B$1:$AQ$1,0),FALSE)</f>
        <v>0</v>
      </c>
      <c r="U427">
        <f>VLOOKUP($B427,'Tillförd energi'!$B$1:$AI$700,MATCH(U$1,'Tillförd energi'!$B$1:$AQ$1,0),FALSE)</f>
        <v>0</v>
      </c>
      <c r="V427">
        <f>VLOOKUP($B427,'Tillförd energi'!$B$1:$AI$700,MATCH(V$1,'Tillförd energi'!$B$1:$AQ$1,0),FALSE)</f>
        <v>0</v>
      </c>
      <c r="W427">
        <f>VLOOKUP($B427,'Tillförd energi'!$B$1:$AI$700,MATCH(W$1,'Tillförd energi'!$B$1:$AQ$1,0),FALSE)</f>
        <v>8.3840000000000003</v>
      </c>
      <c r="X427">
        <f>VLOOKUP($B427,'Tillförd energi'!$B$1:$AI$700,MATCH(X$1,'Tillförd energi'!$B$1:$AQ$1,0),FALSE)</f>
        <v>0</v>
      </c>
      <c r="Y427">
        <f>VLOOKUP($B427,'Tillförd energi'!$B$1:$AI$700,MATCH(Y$1,'Tillförd energi'!$B$1:$AQ$1,0),FALSE)</f>
        <v>5.6189999999999998</v>
      </c>
      <c r="Z427">
        <f>VLOOKUP($B427,'Tillförd energi'!$B$1:$AI$700,MATCH(Z$1,'Tillförd energi'!$B$1:$AQ$1,0),FALSE)</f>
        <v>2E-3</v>
      </c>
      <c r="AA427">
        <f>VLOOKUP($B427,'Tillförd energi'!$B$1:$AI$700,MATCH(AA$1,'Tillförd energi'!$B$1:$AQ$1,0),FALSE)</f>
        <v>1.1619999999999999</v>
      </c>
      <c r="AB427">
        <f>VLOOKUP($B427,'Tillförd energi'!$B$1:$AI$700,MATCH(AB$1,'Tillförd energi'!$B$1:$AQ$1,0),FALSE)</f>
        <v>8.3279999999999994</v>
      </c>
      <c r="AC427">
        <f>VLOOKUP($B427,'Tillförd energi'!$B$1:$AI$700,MATCH(AC$1,'Tillförd energi'!$B$1:$AQ$1,0),FALSE)</f>
        <v>15.96</v>
      </c>
      <c r="AD427">
        <f>VLOOKUP($B427,'Tillförd energi'!$B$1:$AI$700,MATCH(AD$1,'Tillförd energi'!$B$1:$AQ$1,0),FALSE)</f>
        <v>5.39</v>
      </c>
      <c r="AE427">
        <f>VLOOKUP($B427,'Tillförd energi'!$B$1:$AI$700,MATCH(AE$1,'Tillförd energi'!$B$1:$AQ$1,0),FALSE)</f>
        <v>0</v>
      </c>
      <c r="AF427">
        <f>VLOOKUP($B427,'Tillförd energi'!$B$1:$AI$700,MATCH(AF$1,'Tillförd energi'!$B$1:$AQ$1,0),FALSE)</f>
        <v>3.3220000000000001</v>
      </c>
      <c r="AG427">
        <f>IFERROR(VLOOKUP(B427,Miljö!$B$1:$AC$550,MATCH("Köpt mängd produktionsspecifik fjärrvärme:",Miljö!$B$1:$AC$1,0),FALSE)/1,0)</f>
        <v>0</v>
      </c>
      <c r="AI427">
        <f t="shared" si="115"/>
        <v>123.17800000000001</v>
      </c>
      <c r="AJ427">
        <f t="shared" si="116"/>
        <v>123.17800000000001</v>
      </c>
      <c r="AK427">
        <f>IF(ISERROR(1/VLOOKUP($B427,Leveranser!$B$1:$S$500,MATCH("såld värme (gwh)",Leveranser!$B$1:$S$1,0),FALSE)),"",VLOOKUP($B427,Leveranser!$B$1:$S$500,MATCH("såld värme (gwh)",Leveranser!$B$1:$S$1,0),FALSE))</f>
        <v>94.56</v>
      </c>
      <c r="AL427">
        <f>VLOOKUP($B427,Leveranser!$B$1:$Y$500,MATCH("Totalt såld fjärrvärme till andra fjärrvärmeföretag",Leveranser!$B$1:$AA$1,0),FALSE)</f>
        <v>0</v>
      </c>
      <c r="AM427">
        <f>IF(ISERROR(1/VLOOKUP($B427,Miljö!$B$1:$S$500,MATCH("Såld mängd produktionsspecifik fjärrvärme (GWh)",Miljö!$B$1:$R$1,0),FALSE)),0,VLOOKUP($B427,Miljö!$B$1:$S$500,MATCH("Såld mängd produktionsspecifik fjärrvärme (GWh)",Miljö!$B$1:$R$1,0),FALSE))</f>
        <v>0</v>
      </c>
      <c r="AN427" s="195">
        <f t="shared" si="117"/>
        <v>0.76766955138092841</v>
      </c>
      <c r="AP427" t="str">
        <f>IFERROR(VLOOKUP($B427,Miljövärden!$B$2:$H$550,7,FALSE),"Nej, saknas")</f>
        <v>Ja</v>
      </c>
      <c r="AQ427" t="str">
        <f>IFERROR(VLOOKUP($B427,Miljövärden!$B$2:$H$550,6,FALSE),"Nej, saknas")</f>
        <v>Ja</v>
      </c>
      <c r="AU427">
        <f t="shared" si="118"/>
        <v>4.4859999999999998</v>
      </c>
      <c r="AV427">
        <f t="shared" si="119"/>
        <v>0</v>
      </c>
      <c r="AW427">
        <f t="shared" si="120"/>
        <v>74.811999999999998</v>
      </c>
      <c r="AX427">
        <f t="shared" si="121"/>
        <v>0</v>
      </c>
      <c r="AZ427">
        <f t="shared" si="122"/>
        <v>83.195999999999998</v>
      </c>
      <c r="BC427">
        <f t="shared" si="123"/>
        <v>0.19900000000000001</v>
      </c>
      <c r="BD427">
        <f t="shared" si="124"/>
        <v>5.6189999999999998</v>
      </c>
      <c r="BE427">
        <f t="shared" si="125"/>
        <v>83.195999999999998</v>
      </c>
      <c r="BF427">
        <f t="shared" si="126"/>
        <v>29.678000000000001</v>
      </c>
      <c r="BG427">
        <f t="shared" si="127"/>
        <v>4.4859999999999998</v>
      </c>
      <c r="BH427">
        <f t="shared" si="128"/>
        <v>123.178</v>
      </c>
      <c r="BJ427" s="195">
        <f t="shared" si="129"/>
        <v>1.6155482310152788E-3</v>
      </c>
      <c r="BK427" s="195">
        <f t="shared" si="130"/>
        <v>4.5616912110928901E-2</v>
      </c>
      <c r="BL427" s="195">
        <f t="shared" si="131"/>
        <v>0.67541281722385493</v>
      </c>
      <c r="BM427" s="195">
        <f t="shared" si="132"/>
        <v>0.24093588140739419</v>
      </c>
      <c r="BN427" s="195">
        <f t="shared" si="133"/>
        <v>3.6418841026806731E-2</v>
      </c>
    </row>
    <row r="428" spans="1:66" x14ac:dyDescent="0.25">
      <c r="A428" s="2" t="s">
        <v>622</v>
      </c>
      <c r="B428" s="2" t="s">
        <v>624</v>
      </c>
      <c r="C428">
        <f>VLOOKUP($B428,'Tillförd energi'!$B$1:$AI$700,MATCH(C$1,'Tillförd energi'!$B$1:$AQ$1,0),FALSE)</f>
        <v>0</v>
      </c>
      <c r="D428">
        <f>VLOOKUP($B428,'Tillförd energi'!$B$1:$AI$700,MATCH(D$1,'Tillförd energi'!$B$1:$AQ$1,0),FALSE)</f>
        <v>0.88800000000000001</v>
      </c>
      <c r="E428">
        <f>VLOOKUP($B428,'Tillförd energi'!$B$1:$AI$700,MATCH(E$1,'Tillförd energi'!$B$1:$AQ$1,0),FALSE)</f>
        <v>0</v>
      </c>
      <c r="F428">
        <f>VLOOKUP($B428,'Tillförd energi'!$B$1:$AI$700,MATCH(F$1,'Tillförd energi'!$B$1:$AQ$1,0),FALSE)</f>
        <v>0</v>
      </c>
      <c r="G428">
        <f>VLOOKUP($B428,'Tillförd energi'!$B$1:$AI$700,MATCH(G$1,'Tillförd energi'!$B$1:$AQ$1,0),FALSE)</f>
        <v>0</v>
      </c>
      <c r="H428">
        <f>VLOOKUP($B428,'Tillförd energi'!$B$1:$AI$700,MATCH(H$1,'Tillförd energi'!$B$1:$AQ$1,0),FALSE)</f>
        <v>0</v>
      </c>
      <c r="I428">
        <f>VLOOKUP($B428,'Tillförd energi'!$B$1:$AI$700,MATCH(I$1,'Tillförd energi'!$B$1:$AQ$1,0),FALSE)</f>
        <v>0</v>
      </c>
      <c r="J428">
        <f>VLOOKUP($B428,'Tillförd energi'!$B$1:$AI$700,MATCH(J$1,'Tillförd energi'!$B$1:$AQ$1,0),FALSE)</f>
        <v>0</v>
      </c>
      <c r="K428">
        <v>0</v>
      </c>
      <c r="L428">
        <f>VLOOKUP($B428,'Tillförd energi'!$B$1:$AI$700,MATCH(L$1,'Tillförd energi'!$B$1:$AQ$1,0),FALSE)</f>
        <v>0</v>
      </c>
      <c r="M428">
        <f>VLOOKUP($B428,'Tillförd energi'!$B$1:$AI$700,MATCH(M$1,'Tillförd energi'!$B$1:$AQ$1,0),FALSE)</f>
        <v>0</v>
      </c>
      <c r="N428">
        <f>VLOOKUP($B428,'Tillförd energi'!$B$1:$AI$700,MATCH(N$1,'Tillförd energi'!$B$1:$AQ$1,0),FALSE)</f>
        <v>0</v>
      </c>
      <c r="O428">
        <f>VLOOKUP($B428,'Tillförd energi'!$B$1:$AI$700,MATCH(O$1,'Tillförd energi'!$B$1:$AQ$1,0),FALSE)</f>
        <v>0</v>
      </c>
      <c r="P428">
        <f>VLOOKUP($B428,'Tillförd energi'!$B$1:$AI$700,MATCH(P$1,'Tillförd energi'!$B$1:$AQ$1,0),FALSE)</f>
        <v>13.257999999999999</v>
      </c>
      <c r="Q428">
        <f>VLOOKUP($B428,'Tillförd energi'!$B$1:$AI$700,MATCH(Q$1,'Tillförd energi'!$B$1:$AQ$1,0),FALSE)</f>
        <v>0</v>
      </c>
      <c r="R428">
        <f>VLOOKUP($B428,'Tillförd energi'!$B$1:$AI$700,MATCH(R$1,'Tillförd energi'!$B$1:$AQ$1,0),FALSE)</f>
        <v>0</v>
      </c>
      <c r="S428">
        <f>VLOOKUP($B428,'Tillförd energi'!$B$1:$AI$700,MATCH(S$1,'Tillförd energi'!$B$1:$AQ$1,0),FALSE)</f>
        <v>0</v>
      </c>
      <c r="T428">
        <f>VLOOKUP($B428,'Tillförd energi'!$B$1:$AI$700,MATCH(T$1,'Tillförd energi'!$B$1:$AQ$1,0),FALSE)</f>
        <v>0</v>
      </c>
      <c r="U428">
        <f>VLOOKUP($B428,'Tillförd energi'!$B$1:$AI$700,MATCH(U$1,'Tillförd energi'!$B$1:$AQ$1,0),FALSE)</f>
        <v>0</v>
      </c>
      <c r="V428">
        <f>VLOOKUP($B428,'Tillförd energi'!$B$1:$AI$700,MATCH(V$1,'Tillförd energi'!$B$1:$AQ$1,0),FALSE)</f>
        <v>0</v>
      </c>
      <c r="W428">
        <f>VLOOKUP($B428,'Tillförd energi'!$B$1:$AI$700,MATCH(W$1,'Tillförd energi'!$B$1:$AQ$1,0),FALSE)</f>
        <v>0</v>
      </c>
      <c r="X428">
        <f>VLOOKUP($B428,'Tillförd energi'!$B$1:$AI$700,MATCH(X$1,'Tillförd energi'!$B$1:$AQ$1,0),FALSE)</f>
        <v>0</v>
      </c>
      <c r="Y428">
        <f>VLOOKUP($B428,'Tillförd energi'!$B$1:$AI$700,MATCH(Y$1,'Tillförd energi'!$B$1:$AQ$1,0),FALSE)</f>
        <v>0</v>
      </c>
      <c r="Z428">
        <f>VLOOKUP($B428,'Tillförd energi'!$B$1:$AI$700,MATCH(Z$1,'Tillförd energi'!$B$1:$AQ$1,0),FALSE)</f>
        <v>0</v>
      </c>
      <c r="AA428">
        <f>VLOOKUP($B428,'Tillförd energi'!$B$1:$AI$700,MATCH(AA$1,'Tillförd energi'!$B$1:$AQ$1,0),FALSE)</f>
        <v>0</v>
      </c>
      <c r="AB428">
        <f>VLOOKUP($B428,'Tillförd energi'!$B$1:$AI$700,MATCH(AB$1,'Tillförd energi'!$B$1:$AQ$1,0),FALSE)</f>
        <v>0</v>
      </c>
      <c r="AC428">
        <f>VLOOKUP($B428,'Tillförd energi'!$B$1:$AI$700,MATCH(AC$1,'Tillförd energi'!$B$1:$AQ$1,0),FALSE)</f>
        <v>0</v>
      </c>
      <c r="AD428">
        <f>VLOOKUP($B428,'Tillförd energi'!$B$1:$AI$700,MATCH(AD$1,'Tillförd energi'!$B$1:$AQ$1,0),FALSE)</f>
        <v>0</v>
      </c>
      <c r="AE428">
        <f>VLOOKUP($B428,'Tillförd energi'!$B$1:$AI$700,MATCH(AE$1,'Tillförd energi'!$B$1:$AQ$1,0),FALSE)</f>
        <v>0</v>
      </c>
      <c r="AF428">
        <f>VLOOKUP($B428,'Tillförd energi'!$B$1:$AI$700,MATCH(AF$1,'Tillförd energi'!$B$1:$AQ$1,0),FALSE)</f>
        <v>0.33900000000000002</v>
      </c>
      <c r="AG428">
        <f>IFERROR(VLOOKUP(B428,Miljö!$B$1:$AC$550,MATCH("Köpt mängd produktionsspecifik fjärrvärme:",Miljö!$B$1:$AC$1,0),FALSE)/1,0)</f>
        <v>0</v>
      </c>
      <c r="AI428">
        <f t="shared" si="115"/>
        <v>14.484999999999999</v>
      </c>
      <c r="AJ428">
        <f t="shared" si="116"/>
        <v>14.484999999999999</v>
      </c>
      <c r="AK428">
        <f>IF(ISERROR(1/VLOOKUP($B428,Leveranser!$B$1:$S$500,MATCH("såld värme (gwh)",Leveranser!$B$1:$S$1,0),FALSE)),"",VLOOKUP($B428,Leveranser!$B$1:$S$500,MATCH("såld värme (gwh)",Leveranser!$B$1:$S$1,0),FALSE))</f>
        <v>11.263999999999999</v>
      </c>
      <c r="AL428">
        <f>VLOOKUP($B428,Leveranser!$B$1:$Y$500,MATCH("Totalt såld fjärrvärme till andra fjärrvärmeföretag",Leveranser!$B$1:$AA$1,0),FALSE)</f>
        <v>0</v>
      </c>
      <c r="AM428">
        <f>IF(ISERROR(1/VLOOKUP($B428,Miljö!$B$1:$S$500,MATCH("Såld mängd produktionsspecifik fjärrvärme (GWh)",Miljö!$B$1:$R$1,0),FALSE)),0,VLOOKUP($B428,Miljö!$B$1:$S$500,MATCH("Såld mängd produktionsspecifik fjärrvärme (GWh)",Miljö!$B$1:$R$1,0),FALSE))</f>
        <v>0</v>
      </c>
      <c r="AN428" s="195">
        <f t="shared" si="117"/>
        <v>0.77763203313772866</v>
      </c>
      <c r="AP428" t="str">
        <f>IFERROR(VLOOKUP($B428,Miljövärden!$B$2:$H$550,7,FALSE),"Nej, saknas")</f>
        <v>Ja</v>
      </c>
      <c r="AQ428" t="str">
        <f>IFERROR(VLOOKUP($B428,Miljövärden!$B$2:$H$550,6,FALSE),"Nej, saknas")</f>
        <v>Ja</v>
      </c>
      <c r="AU428">
        <f t="shared" si="118"/>
        <v>0.33900000000000002</v>
      </c>
      <c r="AV428">
        <f t="shared" si="119"/>
        <v>0</v>
      </c>
      <c r="AW428">
        <f t="shared" si="120"/>
        <v>13.257999999999999</v>
      </c>
      <c r="AX428">
        <f t="shared" si="121"/>
        <v>0</v>
      </c>
      <c r="AZ428">
        <f t="shared" si="122"/>
        <v>13.257999999999999</v>
      </c>
      <c r="BC428">
        <f t="shared" si="123"/>
        <v>0.88800000000000001</v>
      </c>
      <c r="BD428">
        <f t="shared" si="124"/>
        <v>0</v>
      </c>
      <c r="BE428">
        <f t="shared" si="125"/>
        <v>13.257999999999999</v>
      </c>
      <c r="BF428">
        <f t="shared" si="126"/>
        <v>0</v>
      </c>
      <c r="BG428">
        <f t="shared" si="127"/>
        <v>0.33900000000000002</v>
      </c>
      <c r="BH428">
        <f t="shared" si="128"/>
        <v>14.484999999999999</v>
      </c>
      <c r="BJ428" s="195">
        <f t="shared" si="129"/>
        <v>6.1304798066965829E-2</v>
      </c>
      <c r="BK428" s="195">
        <f t="shared" si="130"/>
        <v>0</v>
      </c>
      <c r="BL428" s="195">
        <f t="shared" si="131"/>
        <v>0.91529168104936143</v>
      </c>
      <c r="BM428" s="195">
        <f t="shared" si="132"/>
        <v>0</v>
      </c>
      <c r="BN428" s="195">
        <f t="shared" si="133"/>
        <v>2.3403520883672767E-2</v>
      </c>
    </row>
    <row r="429" spans="1:66" x14ac:dyDescent="0.25">
      <c r="A429" s="2" t="s">
        <v>622</v>
      </c>
      <c r="B429" s="2" t="s">
        <v>625</v>
      </c>
      <c r="C429">
        <f>VLOOKUP($B429,'Tillförd energi'!$B$1:$AI$700,MATCH(C$1,'Tillförd energi'!$B$1:$AQ$1,0),FALSE)</f>
        <v>0</v>
      </c>
      <c r="D429">
        <f>VLOOKUP($B429,'Tillförd energi'!$B$1:$AI$700,MATCH(D$1,'Tillförd energi'!$B$1:$AQ$1,0),FALSE)</f>
        <v>1.09667</v>
      </c>
      <c r="E429">
        <f>VLOOKUP($B429,'Tillförd energi'!$B$1:$AI$700,MATCH(E$1,'Tillförd energi'!$B$1:$AQ$1,0),FALSE)</f>
        <v>0</v>
      </c>
      <c r="F429">
        <f>VLOOKUP($B429,'Tillförd energi'!$B$1:$AI$700,MATCH(F$1,'Tillförd energi'!$B$1:$AQ$1,0),FALSE)</f>
        <v>0</v>
      </c>
      <c r="G429">
        <f>VLOOKUP($B429,'Tillförd energi'!$B$1:$AI$700,MATCH(G$1,'Tillförd energi'!$B$1:$AQ$1,0),FALSE)</f>
        <v>0</v>
      </c>
      <c r="H429">
        <f>VLOOKUP($B429,'Tillförd energi'!$B$1:$AI$700,MATCH(H$1,'Tillförd energi'!$B$1:$AQ$1,0),FALSE)</f>
        <v>0</v>
      </c>
      <c r="I429">
        <f>VLOOKUP($B429,'Tillförd energi'!$B$1:$AI$700,MATCH(I$1,'Tillförd energi'!$B$1:$AQ$1,0),FALSE)</f>
        <v>0</v>
      </c>
      <c r="J429">
        <f>VLOOKUP($B429,'Tillförd energi'!$B$1:$AI$700,MATCH(J$1,'Tillförd energi'!$B$1:$AQ$1,0),FALSE)</f>
        <v>0</v>
      </c>
      <c r="K429">
        <v>0</v>
      </c>
      <c r="L429">
        <f>VLOOKUP($B429,'Tillförd energi'!$B$1:$AI$700,MATCH(L$1,'Tillförd energi'!$B$1:$AQ$1,0),FALSE)</f>
        <v>76.882999999999996</v>
      </c>
      <c r="M429">
        <f>VLOOKUP($B429,'Tillförd energi'!$B$1:$AI$700,MATCH(M$1,'Tillförd energi'!$B$1:$AQ$1,0),FALSE)</f>
        <v>20.03</v>
      </c>
      <c r="N429">
        <f>VLOOKUP($B429,'Tillförd energi'!$B$1:$AI$700,MATCH(N$1,'Tillförd energi'!$B$1:$AQ$1,0),FALSE)</f>
        <v>2.6459999999999999</v>
      </c>
      <c r="O429">
        <f>VLOOKUP($B429,'Tillförd energi'!$B$1:$AI$700,MATCH(O$1,'Tillförd energi'!$B$1:$AQ$1,0),FALSE)</f>
        <v>2.25</v>
      </c>
      <c r="P429">
        <f>VLOOKUP($B429,'Tillförd energi'!$B$1:$AI$700,MATCH(P$1,'Tillförd energi'!$B$1:$AQ$1,0),FALSE)</f>
        <v>2.3490000000000002</v>
      </c>
      <c r="Q429">
        <f>VLOOKUP($B429,'Tillförd energi'!$B$1:$AI$700,MATCH(Q$1,'Tillförd energi'!$B$1:$AQ$1,0),FALSE)</f>
        <v>0</v>
      </c>
      <c r="R429">
        <f>VLOOKUP($B429,'Tillförd energi'!$B$1:$AI$700,MATCH(R$1,'Tillförd energi'!$B$1:$AQ$1,0),FALSE)</f>
        <v>0</v>
      </c>
      <c r="S429">
        <f>VLOOKUP($B429,'Tillförd energi'!$B$1:$AI$700,MATCH(S$1,'Tillförd energi'!$B$1:$AQ$1,0),FALSE)</f>
        <v>0</v>
      </c>
      <c r="T429">
        <f>VLOOKUP($B429,'Tillförd energi'!$B$1:$AI$700,MATCH(T$1,'Tillförd energi'!$B$1:$AQ$1,0),FALSE)</f>
        <v>0</v>
      </c>
      <c r="U429">
        <f>VLOOKUP($B429,'Tillförd energi'!$B$1:$AI$700,MATCH(U$1,'Tillförd energi'!$B$1:$AQ$1,0),FALSE)</f>
        <v>0</v>
      </c>
      <c r="V429">
        <f>VLOOKUP($B429,'Tillförd energi'!$B$1:$AI$700,MATCH(V$1,'Tillförd energi'!$B$1:$AQ$1,0),FALSE)</f>
        <v>0</v>
      </c>
      <c r="W429">
        <f>VLOOKUP($B429,'Tillförd energi'!$B$1:$AI$700,MATCH(W$1,'Tillförd energi'!$B$1:$AQ$1,0),FALSE)</f>
        <v>6.9640000000000004</v>
      </c>
      <c r="X429">
        <f>VLOOKUP($B429,'Tillförd energi'!$B$1:$AI$700,MATCH(X$1,'Tillförd energi'!$B$1:$AQ$1,0),FALSE)</f>
        <v>0</v>
      </c>
      <c r="Y429">
        <f>VLOOKUP($B429,'Tillförd energi'!$B$1:$AI$700,MATCH(Y$1,'Tillförd energi'!$B$1:$AQ$1,0),FALSE)</f>
        <v>0</v>
      </c>
      <c r="Z429">
        <f>VLOOKUP($B429,'Tillförd energi'!$B$1:$AI$700,MATCH(Z$1,'Tillförd energi'!$B$1:$AQ$1,0),FALSE)</f>
        <v>0</v>
      </c>
      <c r="AA429">
        <f>VLOOKUP($B429,'Tillförd energi'!$B$1:$AI$700,MATCH(AA$1,'Tillförd energi'!$B$1:$AQ$1,0),FALSE)</f>
        <v>0</v>
      </c>
      <c r="AB429">
        <f>VLOOKUP($B429,'Tillförd energi'!$B$1:$AI$700,MATCH(AB$1,'Tillförd energi'!$B$1:$AQ$1,0),FALSE)</f>
        <v>0</v>
      </c>
      <c r="AC429">
        <f>VLOOKUP($B429,'Tillförd energi'!$B$1:$AI$700,MATCH(AC$1,'Tillförd energi'!$B$1:$AQ$1,0),FALSE)</f>
        <v>18.846</v>
      </c>
      <c r="AD429">
        <f>VLOOKUP($B429,'Tillförd energi'!$B$1:$AI$700,MATCH(AD$1,'Tillförd energi'!$B$1:$AQ$1,0),FALSE)</f>
        <v>1.363</v>
      </c>
      <c r="AE429">
        <f>VLOOKUP($B429,'Tillförd energi'!$B$1:$AI$700,MATCH(AE$1,'Tillförd energi'!$B$1:$AQ$1,0),FALSE)</f>
        <v>0</v>
      </c>
      <c r="AF429">
        <f>VLOOKUP($B429,'Tillförd energi'!$B$1:$AI$700,MATCH(AF$1,'Tillförd energi'!$B$1:$AQ$1,0),FALSE)</f>
        <v>3.6859999999999999</v>
      </c>
      <c r="AG429">
        <f>IFERROR(VLOOKUP(B429,Miljö!$B$1:$AC$550,MATCH("Köpt mängd produktionsspecifik fjärrvärme:",Miljö!$B$1:$AC$1,0),FALSE)/1,0)</f>
        <v>0</v>
      </c>
      <c r="AI429">
        <f t="shared" si="115"/>
        <v>136.11367000000001</v>
      </c>
      <c r="AJ429">
        <f t="shared" si="116"/>
        <v>136.11367000000001</v>
      </c>
      <c r="AK429">
        <f>IF(ISERROR(1/VLOOKUP($B429,Leveranser!$B$1:$S$500,MATCH("såld värme (gwh)",Leveranser!$B$1:$S$1,0),FALSE)),"",VLOOKUP($B429,Leveranser!$B$1:$S$500,MATCH("såld värme (gwh)",Leveranser!$B$1:$S$1,0),FALSE))</f>
        <v>105.03100000000001</v>
      </c>
      <c r="AL429">
        <f>VLOOKUP($B429,Leveranser!$B$1:$Y$500,MATCH("Totalt såld fjärrvärme till andra fjärrvärmeföretag",Leveranser!$B$1:$AA$1,0),FALSE)</f>
        <v>0</v>
      </c>
      <c r="AM429">
        <f>IF(ISERROR(1/VLOOKUP($B429,Miljö!$B$1:$S$500,MATCH("Såld mängd produktionsspecifik fjärrvärme (GWh)",Miljö!$B$1:$R$1,0),FALSE)),0,VLOOKUP($B429,Miljö!$B$1:$S$500,MATCH("Såld mängd produktionsspecifik fjärrvärme (GWh)",Miljö!$B$1:$R$1,0),FALSE))</f>
        <v>0</v>
      </c>
      <c r="AN429" s="195">
        <f t="shared" si="117"/>
        <v>0.77164181966440248</v>
      </c>
      <c r="AP429" t="str">
        <f>IFERROR(VLOOKUP($B429,Miljövärden!$B$2:$H$550,7,FALSE),"Nej, saknas")</f>
        <v>Ja</v>
      </c>
      <c r="AQ429" t="str">
        <f>IFERROR(VLOOKUP($B429,Miljövärden!$B$2:$H$550,6,FALSE),"Nej, saknas")</f>
        <v>Ja</v>
      </c>
      <c r="AU429">
        <f t="shared" si="118"/>
        <v>3.6859999999999999</v>
      </c>
      <c r="AV429">
        <f t="shared" si="119"/>
        <v>0</v>
      </c>
      <c r="AW429">
        <f t="shared" si="120"/>
        <v>27.275000000000002</v>
      </c>
      <c r="AX429">
        <f t="shared" si="121"/>
        <v>0</v>
      </c>
      <c r="AZ429">
        <f t="shared" si="122"/>
        <v>111.122</v>
      </c>
      <c r="BC429">
        <f t="shared" si="123"/>
        <v>1.09667</v>
      </c>
      <c r="BD429">
        <f t="shared" si="124"/>
        <v>0</v>
      </c>
      <c r="BE429">
        <f t="shared" si="125"/>
        <v>34.239000000000004</v>
      </c>
      <c r="BF429">
        <f t="shared" si="126"/>
        <v>97.091999999999999</v>
      </c>
      <c r="BG429">
        <f t="shared" si="127"/>
        <v>3.6859999999999999</v>
      </c>
      <c r="BH429">
        <f t="shared" si="128"/>
        <v>136.11367000000001</v>
      </c>
      <c r="BJ429" s="195">
        <f t="shared" si="129"/>
        <v>8.0570158750403239E-3</v>
      </c>
      <c r="BK429" s="195">
        <f t="shared" si="130"/>
        <v>0</v>
      </c>
      <c r="BL429" s="195">
        <f t="shared" si="131"/>
        <v>0.25154710764907007</v>
      </c>
      <c r="BM429" s="195">
        <f t="shared" si="132"/>
        <v>0.71331556925913453</v>
      </c>
      <c r="BN429" s="195">
        <f t="shared" si="133"/>
        <v>2.7080307216754935E-2</v>
      </c>
    </row>
    <row r="430" spans="1:66" x14ac:dyDescent="0.25">
      <c r="A430" s="2" t="s">
        <v>622</v>
      </c>
      <c r="B430" s="2" t="s">
        <v>626</v>
      </c>
      <c r="C430">
        <f>VLOOKUP($B430,'Tillförd energi'!$B$1:$AI$700,MATCH(C$1,'Tillförd energi'!$B$1:$AQ$1,0),FALSE)</f>
        <v>0</v>
      </c>
      <c r="D430">
        <f>VLOOKUP($B430,'Tillförd energi'!$B$1:$AI$700,MATCH(D$1,'Tillförd energi'!$B$1:$AQ$1,0),FALSE)</f>
        <v>0.32222200000000001</v>
      </c>
      <c r="E430">
        <f>VLOOKUP($B430,'Tillförd energi'!$B$1:$AI$700,MATCH(E$1,'Tillförd energi'!$B$1:$AQ$1,0),FALSE)</f>
        <v>0</v>
      </c>
      <c r="F430">
        <f>VLOOKUP($B430,'Tillförd energi'!$B$1:$AI$700,MATCH(F$1,'Tillförd energi'!$B$1:$AQ$1,0),FALSE)</f>
        <v>0</v>
      </c>
      <c r="G430">
        <f>VLOOKUP($B430,'Tillförd energi'!$B$1:$AI$700,MATCH(G$1,'Tillförd energi'!$B$1:$AQ$1,0),FALSE)</f>
        <v>0</v>
      </c>
      <c r="H430">
        <f>VLOOKUP($B430,'Tillförd energi'!$B$1:$AI$700,MATCH(H$1,'Tillförd energi'!$B$1:$AQ$1,0),FALSE)</f>
        <v>0</v>
      </c>
      <c r="I430">
        <f>VLOOKUP($B430,'Tillförd energi'!$B$1:$AI$700,MATCH(I$1,'Tillförd energi'!$B$1:$AQ$1,0),FALSE)</f>
        <v>0</v>
      </c>
      <c r="J430">
        <f>VLOOKUP($B430,'Tillförd energi'!$B$1:$AI$700,MATCH(J$1,'Tillförd energi'!$B$1:$AQ$1,0),FALSE)</f>
        <v>0</v>
      </c>
      <c r="K430">
        <v>0</v>
      </c>
      <c r="L430">
        <f>VLOOKUP($B430,'Tillförd energi'!$B$1:$AI$700,MATCH(L$1,'Tillförd energi'!$B$1:$AQ$1,0),FALSE)</f>
        <v>0</v>
      </c>
      <c r="M430">
        <f>VLOOKUP($B430,'Tillförd energi'!$B$1:$AI$700,MATCH(M$1,'Tillförd energi'!$B$1:$AQ$1,0),FALSE)</f>
        <v>0</v>
      </c>
      <c r="N430">
        <f>VLOOKUP($B430,'Tillförd energi'!$B$1:$AI$700,MATCH(N$1,'Tillförd energi'!$B$1:$AQ$1,0),FALSE)</f>
        <v>0</v>
      </c>
      <c r="O430">
        <f>VLOOKUP($B430,'Tillförd energi'!$B$1:$AI$700,MATCH(O$1,'Tillförd energi'!$B$1:$AQ$1,0),FALSE)</f>
        <v>0</v>
      </c>
      <c r="P430">
        <f>VLOOKUP($B430,'Tillförd energi'!$B$1:$AI$700,MATCH(P$1,'Tillförd energi'!$B$1:$AQ$1,0),FALSE)</f>
        <v>0</v>
      </c>
      <c r="Q430">
        <f>VLOOKUP($B430,'Tillförd energi'!$B$1:$AI$700,MATCH(Q$1,'Tillförd energi'!$B$1:$AQ$1,0),FALSE)</f>
        <v>0</v>
      </c>
      <c r="R430">
        <f>VLOOKUP($B430,'Tillförd energi'!$B$1:$AI$700,MATCH(R$1,'Tillförd energi'!$B$1:$AQ$1,0),FALSE)</f>
        <v>1.5744400000000001</v>
      </c>
      <c r="S430">
        <f>VLOOKUP($B430,'Tillförd energi'!$B$1:$AI$700,MATCH(S$1,'Tillförd energi'!$B$1:$AQ$1,0),FALSE)</f>
        <v>0</v>
      </c>
      <c r="T430">
        <f>VLOOKUP($B430,'Tillförd energi'!$B$1:$AI$700,MATCH(T$1,'Tillförd energi'!$B$1:$AQ$1,0),FALSE)</f>
        <v>0</v>
      </c>
      <c r="U430">
        <f>VLOOKUP($B430,'Tillförd energi'!$B$1:$AI$700,MATCH(U$1,'Tillförd energi'!$B$1:$AQ$1,0),FALSE)</f>
        <v>0</v>
      </c>
      <c r="V430">
        <f>VLOOKUP($B430,'Tillförd energi'!$B$1:$AI$700,MATCH(V$1,'Tillförd energi'!$B$1:$AQ$1,0),FALSE)</f>
        <v>0</v>
      </c>
      <c r="W430">
        <f>VLOOKUP($B430,'Tillförd energi'!$B$1:$AI$700,MATCH(W$1,'Tillförd energi'!$B$1:$AQ$1,0),FALSE)</f>
        <v>0</v>
      </c>
      <c r="X430">
        <f>VLOOKUP($B430,'Tillförd energi'!$B$1:$AI$700,MATCH(X$1,'Tillförd energi'!$B$1:$AQ$1,0),FALSE)</f>
        <v>0</v>
      </c>
      <c r="Y430">
        <f>VLOOKUP($B430,'Tillförd energi'!$B$1:$AI$700,MATCH(Y$1,'Tillförd energi'!$B$1:$AQ$1,0),FALSE)</f>
        <v>0</v>
      </c>
      <c r="Z430">
        <f>VLOOKUP($B430,'Tillförd energi'!$B$1:$AI$700,MATCH(Z$1,'Tillförd energi'!$B$1:$AQ$1,0),FALSE)</f>
        <v>0</v>
      </c>
      <c r="AA430">
        <f>VLOOKUP($B430,'Tillförd energi'!$B$1:$AI$700,MATCH(AA$1,'Tillförd energi'!$B$1:$AQ$1,0),FALSE)</f>
        <v>0</v>
      </c>
      <c r="AB430">
        <f>VLOOKUP($B430,'Tillförd energi'!$B$1:$AI$700,MATCH(AB$1,'Tillförd energi'!$B$1:$AQ$1,0),FALSE)</f>
        <v>0</v>
      </c>
      <c r="AC430">
        <f>VLOOKUP($B430,'Tillförd energi'!$B$1:$AI$700,MATCH(AC$1,'Tillförd energi'!$B$1:$AQ$1,0),FALSE)</f>
        <v>0</v>
      </c>
      <c r="AD430">
        <f>VLOOKUP($B430,'Tillförd energi'!$B$1:$AI$700,MATCH(AD$1,'Tillförd energi'!$B$1:$AQ$1,0),FALSE)</f>
        <v>19.254000000000001</v>
      </c>
      <c r="AE430">
        <f>VLOOKUP($B430,'Tillförd energi'!$B$1:$AI$700,MATCH(AE$1,'Tillförd energi'!$B$1:$AQ$1,0),FALSE)</f>
        <v>0</v>
      </c>
      <c r="AF430">
        <f>VLOOKUP($B430,'Tillförd energi'!$B$1:$AI$700,MATCH(AF$1,'Tillförd energi'!$B$1:$AQ$1,0),FALSE)</f>
        <v>0.54993000000000003</v>
      </c>
      <c r="AG430">
        <f>IFERROR(VLOOKUP(B430,Miljö!$B$1:$AC$550,MATCH("Köpt mängd produktionsspecifik fjärrvärme:",Miljö!$B$1:$AC$1,0),FALSE)/1,0)</f>
        <v>0</v>
      </c>
      <c r="AI430">
        <f t="shared" si="115"/>
        <v>21.700592</v>
      </c>
      <c r="AJ430">
        <f t="shared" si="116"/>
        <v>21.700592</v>
      </c>
      <c r="AK430">
        <f>IF(ISERROR(1/VLOOKUP($B430,Leveranser!$B$1:$S$500,MATCH("såld värme (gwh)",Leveranser!$B$1:$S$1,0),FALSE)),"",VLOOKUP($B430,Leveranser!$B$1:$S$500,MATCH("såld värme (gwh)",Leveranser!$B$1:$S$1,0),FALSE))</f>
        <v>18.331</v>
      </c>
      <c r="AL430">
        <f>VLOOKUP($B430,Leveranser!$B$1:$Y$500,MATCH("Totalt såld fjärrvärme till andra fjärrvärmeföretag",Leveranser!$B$1:$AA$1,0),FALSE)</f>
        <v>0</v>
      </c>
      <c r="AM430">
        <f>IF(ISERROR(1/VLOOKUP($B430,Miljö!$B$1:$S$500,MATCH("Såld mängd produktionsspecifik fjärrvärme (GWh)",Miljö!$B$1:$R$1,0),FALSE)),0,VLOOKUP($B430,Miljö!$B$1:$S$500,MATCH("Såld mängd produktionsspecifik fjärrvärme (GWh)",Miljö!$B$1:$R$1,0),FALSE))</f>
        <v>0</v>
      </c>
      <c r="AN430" s="195">
        <f t="shared" si="117"/>
        <v>0.84472349878749853</v>
      </c>
      <c r="AP430" t="str">
        <f>IFERROR(VLOOKUP($B430,Miljövärden!$B$2:$H$550,7,FALSE),"Nej, saknas")</f>
        <v>Ja</v>
      </c>
      <c r="AQ430" t="str">
        <f>IFERROR(VLOOKUP($B430,Miljövärden!$B$2:$H$550,6,FALSE),"Nej, saknas")</f>
        <v>Ja</v>
      </c>
      <c r="AU430">
        <f t="shared" si="118"/>
        <v>0.54993000000000003</v>
      </c>
      <c r="AV430">
        <f t="shared" si="119"/>
        <v>0</v>
      </c>
      <c r="AW430">
        <f t="shared" si="120"/>
        <v>0</v>
      </c>
      <c r="AX430">
        <f t="shared" si="121"/>
        <v>1.5744400000000001</v>
      </c>
      <c r="AZ430">
        <f t="shared" si="122"/>
        <v>1.5744400000000001</v>
      </c>
      <c r="BC430">
        <f t="shared" si="123"/>
        <v>0.32222200000000001</v>
      </c>
      <c r="BD430">
        <f t="shared" si="124"/>
        <v>0</v>
      </c>
      <c r="BE430">
        <f t="shared" si="125"/>
        <v>1.5744400000000001</v>
      </c>
      <c r="BF430">
        <f t="shared" si="126"/>
        <v>19.254000000000001</v>
      </c>
      <c r="BG430">
        <f t="shared" si="127"/>
        <v>0.54993000000000003</v>
      </c>
      <c r="BH430">
        <f t="shared" si="128"/>
        <v>21.700592</v>
      </c>
      <c r="BJ430" s="195">
        <f t="shared" si="129"/>
        <v>1.4848535007708545E-2</v>
      </c>
      <c r="BK430" s="195">
        <f t="shared" si="130"/>
        <v>0</v>
      </c>
      <c r="BL430" s="195">
        <f t="shared" si="131"/>
        <v>7.2552859387430543E-2</v>
      </c>
      <c r="BM430" s="195">
        <f t="shared" si="132"/>
        <v>0.88725690064123597</v>
      </c>
      <c r="BN430" s="195">
        <f t="shared" si="133"/>
        <v>2.5341704963624957E-2</v>
      </c>
    </row>
    <row r="431" spans="1:66" x14ac:dyDescent="0.25">
      <c r="A431" s="2" t="s">
        <v>627</v>
      </c>
      <c r="B431" s="2" t="s">
        <v>628</v>
      </c>
      <c r="C431">
        <f>VLOOKUP($B431,'Tillförd energi'!$B$1:$AI$700,MATCH(C$1,'Tillförd energi'!$B$1:$AQ$1,0),FALSE)</f>
        <v>0</v>
      </c>
      <c r="D431">
        <f>VLOOKUP($B431,'Tillförd energi'!$B$1:$AI$700,MATCH(D$1,'Tillförd energi'!$B$1:$AQ$1,0),FALSE)</f>
        <v>0</v>
      </c>
      <c r="E431">
        <f>VLOOKUP($B431,'Tillförd energi'!$B$1:$AI$700,MATCH(E$1,'Tillförd energi'!$B$1:$AQ$1,0),FALSE)</f>
        <v>0</v>
      </c>
      <c r="F431">
        <f>VLOOKUP($B431,'Tillförd energi'!$B$1:$AI$700,MATCH(F$1,'Tillförd energi'!$B$1:$AQ$1,0),FALSE)</f>
        <v>0</v>
      </c>
      <c r="G431">
        <f>VLOOKUP($B431,'Tillförd energi'!$B$1:$AI$700,MATCH(G$1,'Tillförd energi'!$B$1:$AQ$1,0),FALSE)</f>
        <v>0</v>
      </c>
      <c r="H431">
        <f>VLOOKUP($B431,'Tillförd energi'!$B$1:$AI$700,MATCH(H$1,'Tillförd energi'!$B$1:$AQ$1,0),FALSE)</f>
        <v>0</v>
      </c>
      <c r="I431">
        <f>VLOOKUP($B431,'Tillförd energi'!$B$1:$AI$700,MATCH(I$1,'Tillförd energi'!$B$1:$AQ$1,0),FALSE)</f>
        <v>0</v>
      </c>
      <c r="J431">
        <f>VLOOKUP($B431,'Tillförd energi'!$B$1:$AI$700,MATCH(J$1,'Tillförd energi'!$B$1:$AQ$1,0),FALSE)</f>
        <v>0</v>
      </c>
      <c r="K431">
        <v>0</v>
      </c>
      <c r="L431">
        <f>VLOOKUP($B431,'Tillförd energi'!$B$1:$AI$700,MATCH(L$1,'Tillförd energi'!$B$1:$AQ$1,0),FALSE)</f>
        <v>0</v>
      </c>
      <c r="M431">
        <f>VLOOKUP($B431,'Tillförd energi'!$B$1:$AI$700,MATCH(M$1,'Tillförd energi'!$B$1:$AQ$1,0),FALSE)</f>
        <v>0</v>
      </c>
      <c r="N431">
        <f>VLOOKUP($B431,'Tillförd energi'!$B$1:$AI$700,MATCH(N$1,'Tillförd energi'!$B$1:$AQ$1,0),FALSE)</f>
        <v>0</v>
      </c>
      <c r="O431">
        <f>VLOOKUP($B431,'Tillförd energi'!$B$1:$AI$700,MATCH(O$1,'Tillförd energi'!$B$1:$AQ$1,0),FALSE)</f>
        <v>0</v>
      </c>
      <c r="P431">
        <f>VLOOKUP($B431,'Tillförd energi'!$B$1:$AI$700,MATCH(P$1,'Tillförd energi'!$B$1:$AQ$1,0),FALSE)</f>
        <v>0</v>
      </c>
      <c r="Q431">
        <f>VLOOKUP($B431,'Tillförd energi'!$B$1:$AI$700,MATCH(Q$1,'Tillförd energi'!$B$1:$AQ$1,0),FALSE)</f>
        <v>0</v>
      </c>
      <c r="R431">
        <f>VLOOKUP($B431,'Tillförd energi'!$B$1:$AI$700,MATCH(R$1,'Tillförd energi'!$B$1:$AQ$1,0),FALSE)</f>
        <v>0</v>
      </c>
      <c r="S431">
        <f>VLOOKUP($B431,'Tillförd energi'!$B$1:$AI$700,MATCH(S$1,'Tillförd energi'!$B$1:$AQ$1,0),FALSE)</f>
        <v>0</v>
      </c>
      <c r="T431">
        <f>VLOOKUP($B431,'Tillförd energi'!$B$1:$AI$700,MATCH(T$1,'Tillförd energi'!$B$1:$AQ$1,0),FALSE)</f>
        <v>0</v>
      </c>
      <c r="U431">
        <f>VLOOKUP($B431,'Tillförd energi'!$B$1:$AI$700,MATCH(U$1,'Tillförd energi'!$B$1:$AQ$1,0),FALSE)</f>
        <v>0</v>
      </c>
      <c r="V431">
        <f>VLOOKUP($B431,'Tillförd energi'!$B$1:$AI$700,MATCH(V$1,'Tillförd energi'!$B$1:$AQ$1,0),FALSE)</f>
        <v>0</v>
      </c>
      <c r="W431">
        <f>VLOOKUP($B431,'Tillförd energi'!$B$1:$AI$700,MATCH(W$1,'Tillförd energi'!$B$1:$AQ$1,0),FALSE)</f>
        <v>0</v>
      </c>
      <c r="X431">
        <f>VLOOKUP($B431,'Tillförd energi'!$B$1:$AI$700,MATCH(X$1,'Tillförd energi'!$B$1:$AQ$1,0),FALSE)</f>
        <v>0</v>
      </c>
      <c r="Y431">
        <f>VLOOKUP($B431,'Tillförd energi'!$B$1:$AI$700,MATCH(Y$1,'Tillförd energi'!$B$1:$AQ$1,0),FALSE)</f>
        <v>0</v>
      </c>
      <c r="Z431">
        <f>VLOOKUP($B431,'Tillförd energi'!$B$1:$AI$700,MATCH(Z$1,'Tillförd energi'!$B$1:$AQ$1,0),FALSE)</f>
        <v>0</v>
      </c>
      <c r="AA431">
        <f>VLOOKUP($B431,'Tillförd energi'!$B$1:$AI$700,MATCH(AA$1,'Tillförd energi'!$B$1:$AQ$1,0),FALSE)</f>
        <v>0</v>
      </c>
      <c r="AB431">
        <f>VLOOKUP($B431,'Tillförd energi'!$B$1:$AI$700,MATCH(AB$1,'Tillförd energi'!$B$1:$AQ$1,0),FALSE)</f>
        <v>0</v>
      </c>
      <c r="AC431">
        <f>VLOOKUP($B431,'Tillförd energi'!$B$1:$AI$700,MATCH(AC$1,'Tillförd energi'!$B$1:$AQ$1,0),FALSE)</f>
        <v>0</v>
      </c>
      <c r="AD431">
        <f>VLOOKUP($B431,'Tillförd energi'!$B$1:$AI$700,MATCH(AD$1,'Tillförd energi'!$B$1:$AQ$1,0),FALSE)</f>
        <v>0</v>
      </c>
      <c r="AE431">
        <f>VLOOKUP($B431,'Tillförd energi'!$B$1:$AI$700,MATCH(AE$1,'Tillförd energi'!$B$1:$AQ$1,0),FALSE)</f>
        <v>0</v>
      </c>
      <c r="AF431">
        <f>VLOOKUP($B431,'Tillförd energi'!$B$1:$AI$700,MATCH(AF$1,'Tillförd energi'!$B$1:$AQ$1,0),FALSE)</f>
        <v>0</v>
      </c>
      <c r="AG431">
        <f>IFERROR(VLOOKUP(B431,Miljö!$B$1:$AC$550,MATCH("Köpt mängd produktionsspecifik fjärrvärme:",Miljö!$B$1:$AC$1,0),FALSE)/1,0)</f>
        <v>0</v>
      </c>
      <c r="AI431">
        <f t="shared" si="115"/>
        <v>0</v>
      </c>
      <c r="AJ431">
        <f t="shared" si="116"/>
        <v>0</v>
      </c>
      <c r="AK431">
        <f>IF(ISERROR(1/VLOOKUP($B431,Leveranser!$B$1:$S$500,MATCH("såld värme (gwh)",Leveranser!$B$1:$S$1,0),FALSE)),"",VLOOKUP($B431,Leveranser!$B$1:$S$500,MATCH("såld värme (gwh)",Leveranser!$B$1:$S$1,0),FALSE))</f>
        <v>6.181</v>
      </c>
      <c r="AL431">
        <f>VLOOKUP($B431,Leveranser!$B$1:$Y$500,MATCH("Totalt såld fjärrvärme till andra fjärrvärmeföretag",Leveranser!$B$1:$AA$1,0),FALSE)</f>
        <v>0</v>
      </c>
      <c r="AM431">
        <f>IF(ISERROR(1/VLOOKUP($B431,Miljö!$B$1:$S$500,MATCH("Såld mängd produktionsspecifik fjärrvärme (GWh)",Miljö!$B$1:$R$1,0),FALSE)),0,VLOOKUP($B431,Miljö!$B$1:$S$500,MATCH("Såld mängd produktionsspecifik fjärrvärme (GWh)",Miljö!$B$1:$R$1,0),FALSE))</f>
        <v>0</v>
      </c>
      <c r="AN431" s="195" t="str">
        <f t="shared" si="117"/>
        <v/>
      </c>
      <c r="AP431" t="str">
        <f>IFERROR(VLOOKUP($B431,Miljövärden!$B$2:$H$550,7,FALSE),"Nej, saknas")</f>
        <v>Nej</v>
      </c>
      <c r="AQ431" t="str">
        <f>IFERROR(VLOOKUP($B431,Miljövärden!$B$2:$H$550,6,FALSE),"Nej, saknas")</f>
        <v>Nej</v>
      </c>
      <c r="AU431">
        <f t="shared" si="118"/>
        <v>0</v>
      </c>
      <c r="AV431">
        <f t="shared" si="119"/>
        <v>0</v>
      </c>
      <c r="AW431">
        <f t="shared" si="120"/>
        <v>0</v>
      </c>
      <c r="AX431">
        <f t="shared" si="121"/>
        <v>0</v>
      </c>
      <c r="AZ431">
        <f t="shared" si="122"/>
        <v>0</v>
      </c>
      <c r="BC431">
        <f t="shared" si="123"/>
        <v>0</v>
      </c>
      <c r="BD431">
        <f t="shared" si="124"/>
        <v>0</v>
      </c>
      <c r="BE431">
        <f t="shared" si="125"/>
        <v>0</v>
      </c>
      <c r="BF431">
        <f t="shared" si="126"/>
        <v>0</v>
      </c>
      <c r="BG431">
        <f t="shared" si="127"/>
        <v>0</v>
      </c>
      <c r="BH431">
        <f t="shared" si="128"/>
        <v>0</v>
      </c>
      <c r="BJ431" s="195" t="e">
        <f t="shared" si="129"/>
        <v>#DIV/0!</v>
      </c>
      <c r="BK431" s="195" t="e">
        <f t="shared" si="130"/>
        <v>#DIV/0!</v>
      </c>
      <c r="BL431" s="195" t="e">
        <f t="shared" si="131"/>
        <v>#DIV/0!</v>
      </c>
      <c r="BM431" s="195" t="e">
        <f t="shared" si="132"/>
        <v>#DIV/0!</v>
      </c>
      <c r="BN431" s="195" t="e">
        <f t="shared" si="133"/>
        <v>#DIV/0!</v>
      </c>
    </row>
    <row r="432" spans="1:66" x14ac:dyDescent="0.25">
      <c r="A432" s="2" t="s">
        <v>627</v>
      </c>
      <c r="B432" s="2" t="s">
        <v>629</v>
      </c>
      <c r="C432">
        <f>VLOOKUP($B432,'Tillförd energi'!$B$1:$AI$700,MATCH(C$1,'Tillförd energi'!$B$1:$AQ$1,0),FALSE)</f>
        <v>0</v>
      </c>
      <c r="D432">
        <f>VLOOKUP($B432,'Tillförd energi'!$B$1:$AI$700,MATCH(D$1,'Tillförd energi'!$B$1:$AQ$1,0),FALSE)</f>
        <v>0</v>
      </c>
      <c r="E432">
        <f>VLOOKUP($B432,'Tillförd energi'!$B$1:$AI$700,MATCH(E$1,'Tillförd energi'!$B$1:$AQ$1,0),FALSE)</f>
        <v>0</v>
      </c>
      <c r="F432">
        <f>VLOOKUP($B432,'Tillförd energi'!$B$1:$AI$700,MATCH(F$1,'Tillförd energi'!$B$1:$AQ$1,0),FALSE)</f>
        <v>0</v>
      </c>
      <c r="G432">
        <f>VLOOKUP($B432,'Tillförd energi'!$B$1:$AI$700,MATCH(G$1,'Tillförd energi'!$B$1:$AQ$1,0),FALSE)</f>
        <v>0</v>
      </c>
      <c r="H432">
        <f>VLOOKUP($B432,'Tillförd energi'!$B$1:$AI$700,MATCH(H$1,'Tillförd energi'!$B$1:$AQ$1,0),FALSE)</f>
        <v>0</v>
      </c>
      <c r="I432">
        <f>VLOOKUP($B432,'Tillförd energi'!$B$1:$AI$700,MATCH(I$1,'Tillförd energi'!$B$1:$AQ$1,0),FALSE)</f>
        <v>0</v>
      </c>
      <c r="J432">
        <f>VLOOKUP($B432,'Tillförd energi'!$B$1:$AI$700,MATCH(J$1,'Tillförd energi'!$B$1:$AQ$1,0),FALSE)</f>
        <v>0</v>
      </c>
      <c r="K432">
        <v>0</v>
      </c>
      <c r="L432">
        <f>VLOOKUP($B432,'Tillförd energi'!$B$1:$AI$700,MATCH(L$1,'Tillförd energi'!$B$1:$AQ$1,0),FALSE)</f>
        <v>0</v>
      </c>
      <c r="M432">
        <f>VLOOKUP($B432,'Tillförd energi'!$B$1:$AI$700,MATCH(M$1,'Tillförd energi'!$B$1:$AQ$1,0),FALSE)</f>
        <v>0</v>
      </c>
      <c r="N432">
        <f>VLOOKUP($B432,'Tillförd energi'!$B$1:$AI$700,MATCH(N$1,'Tillförd energi'!$B$1:$AQ$1,0),FALSE)</f>
        <v>0</v>
      </c>
      <c r="O432">
        <f>VLOOKUP($B432,'Tillförd energi'!$B$1:$AI$700,MATCH(O$1,'Tillförd energi'!$B$1:$AQ$1,0),FALSE)</f>
        <v>0</v>
      </c>
      <c r="P432">
        <f>VLOOKUP($B432,'Tillförd energi'!$B$1:$AI$700,MATCH(P$1,'Tillförd energi'!$B$1:$AQ$1,0),FALSE)</f>
        <v>0</v>
      </c>
      <c r="Q432">
        <f>VLOOKUP($B432,'Tillförd energi'!$B$1:$AI$700,MATCH(Q$1,'Tillförd energi'!$B$1:$AQ$1,0),FALSE)</f>
        <v>0</v>
      </c>
      <c r="R432">
        <f>VLOOKUP($B432,'Tillförd energi'!$B$1:$AI$700,MATCH(R$1,'Tillförd energi'!$B$1:$AQ$1,0),FALSE)</f>
        <v>0</v>
      </c>
      <c r="S432">
        <f>VLOOKUP($B432,'Tillförd energi'!$B$1:$AI$700,MATCH(S$1,'Tillförd energi'!$B$1:$AQ$1,0),FALSE)</f>
        <v>0</v>
      </c>
      <c r="T432">
        <f>VLOOKUP($B432,'Tillförd energi'!$B$1:$AI$700,MATCH(T$1,'Tillförd energi'!$B$1:$AQ$1,0),FALSE)</f>
        <v>0</v>
      </c>
      <c r="U432">
        <f>VLOOKUP($B432,'Tillförd energi'!$B$1:$AI$700,MATCH(U$1,'Tillförd energi'!$B$1:$AQ$1,0),FALSE)</f>
        <v>0</v>
      </c>
      <c r="V432">
        <f>VLOOKUP($B432,'Tillförd energi'!$B$1:$AI$700,MATCH(V$1,'Tillförd energi'!$B$1:$AQ$1,0),FALSE)</f>
        <v>0</v>
      </c>
      <c r="W432">
        <f>VLOOKUP($B432,'Tillförd energi'!$B$1:$AI$700,MATCH(W$1,'Tillförd energi'!$B$1:$AQ$1,0),FALSE)</f>
        <v>0</v>
      </c>
      <c r="X432">
        <f>VLOOKUP($B432,'Tillförd energi'!$B$1:$AI$700,MATCH(X$1,'Tillförd energi'!$B$1:$AQ$1,0),FALSE)</f>
        <v>0</v>
      </c>
      <c r="Y432">
        <f>VLOOKUP($B432,'Tillförd energi'!$B$1:$AI$700,MATCH(Y$1,'Tillförd energi'!$B$1:$AQ$1,0),FALSE)</f>
        <v>0</v>
      </c>
      <c r="Z432">
        <f>VLOOKUP($B432,'Tillförd energi'!$B$1:$AI$700,MATCH(Z$1,'Tillförd energi'!$B$1:$AQ$1,0),FALSE)</f>
        <v>0</v>
      </c>
      <c r="AA432">
        <f>VLOOKUP($B432,'Tillförd energi'!$B$1:$AI$700,MATCH(AA$1,'Tillförd energi'!$B$1:$AQ$1,0),FALSE)</f>
        <v>0</v>
      </c>
      <c r="AB432">
        <f>VLOOKUP($B432,'Tillförd energi'!$B$1:$AI$700,MATCH(AB$1,'Tillförd energi'!$B$1:$AQ$1,0),FALSE)</f>
        <v>0</v>
      </c>
      <c r="AC432">
        <f>VLOOKUP($B432,'Tillförd energi'!$B$1:$AI$700,MATCH(AC$1,'Tillförd energi'!$B$1:$AQ$1,0),FALSE)</f>
        <v>0</v>
      </c>
      <c r="AD432">
        <f>VLOOKUP($B432,'Tillförd energi'!$B$1:$AI$700,MATCH(AD$1,'Tillförd energi'!$B$1:$AQ$1,0),FALSE)</f>
        <v>0</v>
      </c>
      <c r="AE432">
        <f>VLOOKUP($B432,'Tillförd energi'!$B$1:$AI$700,MATCH(AE$1,'Tillförd energi'!$B$1:$AQ$1,0),FALSE)</f>
        <v>0</v>
      </c>
      <c r="AF432">
        <f>VLOOKUP($B432,'Tillförd energi'!$B$1:$AI$700,MATCH(AF$1,'Tillförd energi'!$B$1:$AQ$1,0),FALSE)</f>
        <v>0</v>
      </c>
      <c r="AG432">
        <f>IFERROR(VLOOKUP(B432,Miljö!$B$1:$AC$550,MATCH("Köpt mängd produktionsspecifik fjärrvärme:",Miljö!$B$1:$AC$1,0),FALSE)/1,0)</f>
        <v>0</v>
      </c>
      <c r="AI432">
        <f t="shared" si="115"/>
        <v>0</v>
      </c>
      <c r="AJ432">
        <f t="shared" si="116"/>
        <v>0</v>
      </c>
      <c r="AK432">
        <f>IF(ISERROR(1/VLOOKUP($B432,Leveranser!$B$1:$S$500,MATCH("såld värme (gwh)",Leveranser!$B$1:$S$1,0),FALSE)),"",VLOOKUP($B432,Leveranser!$B$1:$S$500,MATCH("såld värme (gwh)",Leveranser!$B$1:$S$1,0),FALSE))</f>
        <v>25.184999999999999</v>
      </c>
      <c r="AL432">
        <f>VLOOKUP($B432,Leveranser!$B$1:$Y$500,MATCH("Totalt såld fjärrvärme till andra fjärrvärmeföretag",Leveranser!$B$1:$AA$1,0),FALSE)</f>
        <v>0</v>
      </c>
      <c r="AM432">
        <f>IF(ISERROR(1/VLOOKUP($B432,Miljö!$B$1:$S$500,MATCH("Såld mängd produktionsspecifik fjärrvärme (GWh)",Miljö!$B$1:$R$1,0),FALSE)),0,VLOOKUP($B432,Miljö!$B$1:$S$500,MATCH("Såld mängd produktionsspecifik fjärrvärme (GWh)",Miljö!$B$1:$R$1,0),FALSE))</f>
        <v>0</v>
      </c>
      <c r="AN432" s="195" t="str">
        <f t="shared" si="117"/>
        <v/>
      </c>
      <c r="AP432" t="str">
        <f>IFERROR(VLOOKUP($B432,Miljövärden!$B$2:$H$550,7,FALSE),"Nej, saknas")</f>
        <v>Nej</v>
      </c>
      <c r="AQ432" t="str">
        <f>IFERROR(VLOOKUP($B432,Miljövärden!$B$2:$H$550,6,FALSE),"Nej, saknas")</f>
        <v>Nej</v>
      </c>
      <c r="AU432">
        <f t="shared" si="118"/>
        <v>0</v>
      </c>
      <c r="AV432">
        <f t="shared" si="119"/>
        <v>0</v>
      </c>
      <c r="AW432">
        <f t="shared" si="120"/>
        <v>0</v>
      </c>
      <c r="AX432">
        <f t="shared" si="121"/>
        <v>0</v>
      </c>
      <c r="AZ432">
        <f t="shared" si="122"/>
        <v>0</v>
      </c>
      <c r="BC432">
        <f t="shared" si="123"/>
        <v>0</v>
      </c>
      <c r="BD432">
        <f t="shared" si="124"/>
        <v>0</v>
      </c>
      <c r="BE432">
        <f t="shared" si="125"/>
        <v>0</v>
      </c>
      <c r="BF432">
        <f t="shared" si="126"/>
        <v>0</v>
      </c>
      <c r="BG432">
        <f t="shared" si="127"/>
        <v>0</v>
      </c>
      <c r="BH432">
        <f t="shared" si="128"/>
        <v>0</v>
      </c>
      <c r="BJ432" s="195" t="e">
        <f t="shared" si="129"/>
        <v>#DIV/0!</v>
      </c>
      <c r="BK432" s="195" t="e">
        <f t="shared" si="130"/>
        <v>#DIV/0!</v>
      </c>
      <c r="BL432" s="195" t="e">
        <f t="shared" si="131"/>
        <v>#DIV/0!</v>
      </c>
      <c r="BM432" s="195" t="e">
        <f t="shared" si="132"/>
        <v>#DIV/0!</v>
      </c>
      <c r="BN432" s="195" t="e">
        <f t="shared" si="133"/>
        <v>#DIV/0!</v>
      </c>
    </row>
    <row r="433" spans="1:66" x14ac:dyDescent="0.25">
      <c r="A433" s="2" t="s">
        <v>627</v>
      </c>
      <c r="B433" s="2" t="s">
        <v>630</v>
      </c>
      <c r="C433">
        <f>VLOOKUP($B433,'Tillförd energi'!$B$1:$AI$700,MATCH(C$1,'Tillförd energi'!$B$1:$AQ$1,0),FALSE)</f>
        <v>0</v>
      </c>
      <c r="D433">
        <f>VLOOKUP($B433,'Tillförd energi'!$B$1:$AI$700,MATCH(D$1,'Tillförd energi'!$B$1:$AQ$1,0),FALSE)</f>
        <v>0</v>
      </c>
      <c r="E433">
        <f>VLOOKUP($B433,'Tillförd energi'!$B$1:$AI$700,MATCH(E$1,'Tillförd energi'!$B$1:$AQ$1,0),FALSE)</f>
        <v>0</v>
      </c>
      <c r="F433">
        <f>VLOOKUP($B433,'Tillförd energi'!$B$1:$AI$700,MATCH(F$1,'Tillförd energi'!$B$1:$AQ$1,0),FALSE)</f>
        <v>0</v>
      </c>
      <c r="G433">
        <f>VLOOKUP($B433,'Tillförd energi'!$B$1:$AI$700,MATCH(G$1,'Tillförd energi'!$B$1:$AQ$1,0),FALSE)</f>
        <v>0</v>
      </c>
      <c r="H433">
        <f>VLOOKUP($B433,'Tillförd energi'!$B$1:$AI$700,MATCH(H$1,'Tillförd energi'!$B$1:$AQ$1,0),FALSE)</f>
        <v>0</v>
      </c>
      <c r="I433">
        <f>VLOOKUP($B433,'Tillförd energi'!$B$1:$AI$700,MATCH(I$1,'Tillförd energi'!$B$1:$AQ$1,0),FALSE)</f>
        <v>0</v>
      </c>
      <c r="J433">
        <f>VLOOKUP($B433,'Tillförd energi'!$B$1:$AI$700,MATCH(J$1,'Tillförd energi'!$B$1:$AQ$1,0),FALSE)</f>
        <v>0</v>
      </c>
      <c r="K433">
        <v>0</v>
      </c>
      <c r="L433">
        <f>VLOOKUP($B433,'Tillförd energi'!$B$1:$AI$700,MATCH(L$1,'Tillförd energi'!$B$1:$AQ$1,0),FALSE)</f>
        <v>0</v>
      </c>
      <c r="M433">
        <f>VLOOKUP($B433,'Tillförd energi'!$B$1:$AI$700,MATCH(M$1,'Tillförd energi'!$B$1:$AQ$1,0),FALSE)</f>
        <v>0</v>
      </c>
      <c r="N433">
        <f>VLOOKUP($B433,'Tillförd energi'!$B$1:$AI$700,MATCH(N$1,'Tillförd energi'!$B$1:$AQ$1,0),FALSE)</f>
        <v>0</v>
      </c>
      <c r="O433">
        <f>VLOOKUP($B433,'Tillförd energi'!$B$1:$AI$700,MATCH(O$1,'Tillförd energi'!$B$1:$AQ$1,0),FALSE)</f>
        <v>0</v>
      </c>
      <c r="P433">
        <f>VLOOKUP($B433,'Tillförd energi'!$B$1:$AI$700,MATCH(P$1,'Tillförd energi'!$B$1:$AQ$1,0),FALSE)</f>
        <v>0</v>
      </c>
      <c r="Q433">
        <f>VLOOKUP($B433,'Tillförd energi'!$B$1:$AI$700,MATCH(Q$1,'Tillförd energi'!$B$1:$AQ$1,0),FALSE)</f>
        <v>0</v>
      </c>
      <c r="R433">
        <f>VLOOKUP($B433,'Tillförd energi'!$B$1:$AI$700,MATCH(R$1,'Tillförd energi'!$B$1:$AQ$1,0),FALSE)</f>
        <v>0</v>
      </c>
      <c r="S433">
        <f>VLOOKUP($B433,'Tillförd energi'!$B$1:$AI$700,MATCH(S$1,'Tillförd energi'!$B$1:$AQ$1,0),FALSE)</f>
        <v>0</v>
      </c>
      <c r="T433">
        <f>VLOOKUP($B433,'Tillförd energi'!$B$1:$AI$700,MATCH(T$1,'Tillförd energi'!$B$1:$AQ$1,0),FALSE)</f>
        <v>0</v>
      </c>
      <c r="U433">
        <f>VLOOKUP($B433,'Tillförd energi'!$B$1:$AI$700,MATCH(U$1,'Tillförd energi'!$B$1:$AQ$1,0),FALSE)</f>
        <v>0</v>
      </c>
      <c r="V433">
        <f>VLOOKUP($B433,'Tillförd energi'!$B$1:$AI$700,MATCH(V$1,'Tillförd energi'!$B$1:$AQ$1,0),FALSE)</f>
        <v>0</v>
      </c>
      <c r="W433">
        <f>VLOOKUP($B433,'Tillförd energi'!$B$1:$AI$700,MATCH(W$1,'Tillförd energi'!$B$1:$AQ$1,0),FALSE)</f>
        <v>0</v>
      </c>
      <c r="X433">
        <f>VLOOKUP($B433,'Tillförd energi'!$B$1:$AI$700,MATCH(X$1,'Tillförd energi'!$B$1:$AQ$1,0),FALSE)</f>
        <v>0</v>
      </c>
      <c r="Y433">
        <f>VLOOKUP($B433,'Tillförd energi'!$B$1:$AI$700,MATCH(Y$1,'Tillförd energi'!$B$1:$AQ$1,0),FALSE)</f>
        <v>0</v>
      </c>
      <c r="Z433">
        <f>VLOOKUP($B433,'Tillförd energi'!$B$1:$AI$700,MATCH(Z$1,'Tillförd energi'!$B$1:$AQ$1,0),FALSE)</f>
        <v>0</v>
      </c>
      <c r="AA433">
        <f>VLOOKUP($B433,'Tillförd energi'!$B$1:$AI$700,MATCH(AA$1,'Tillförd energi'!$B$1:$AQ$1,0),FALSE)</f>
        <v>0</v>
      </c>
      <c r="AB433">
        <f>VLOOKUP($B433,'Tillförd energi'!$B$1:$AI$700,MATCH(AB$1,'Tillförd energi'!$B$1:$AQ$1,0),FALSE)</f>
        <v>0</v>
      </c>
      <c r="AC433">
        <f>VLOOKUP($B433,'Tillförd energi'!$B$1:$AI$700,MATCH(AC$1,'Tillförd energi'!$B$1:$AQ$1,0),FALSE)</f>
        <v>0</v>
      </c>
      <c r="AD433">
        <f>VLOOKUP($B433,'Tillförd energi'!$B$1:$AI$700,MATCH(AD$1,'Tillförd energi'!$B$1:$AQ$1,0),FALSE)</f>
        <v>0</v>
      </c>
      <c r="AE433">
        <f>VLOOKUP($B433,'Tillförd energi'!$B$1:$AI$700,MATCH(AE$1,'Tillförd energi'!$B$1:$AQ$1,0),FALSE)</f>
        <v>0</v>
      </c>
      <c r="AF433">
        <f>VLOOKUP($B433,'Tillförd energi'!$B$1:$AI$700,MATCH(AF$1,'Tillförd energi'!$B$1:$AQ$1,0),FALSE)</f>
        <v>0</v>
      </c>
      <c r="AG433">
        <f>IFERROR(VLOOKUP(B433,Miljö!$B$1:$AC$550,MATCH("Köpt mängd produktionsspecifik fjärrvärme:",Miljö!$B$1:$AC$1,0),FALSE)/1,0)</f>
        <v>0</v>
      </c>
      <c r="AI433">
        <f t="shared" si="115"/>
        <v>0</v>
      </c>
      <c r="AJ433">
        <f t="shared" si="116"/>
        <v>0</v>
      </c>
      <c r="AK433">
        <f>IF(ISERROR(1/VLOOKUP($B433,Leveranser!$B$1:$S$500,MATCH("såld värme (gwh)",Leveranser!$B$1:$S$1,0),FALSE)),"",VLOOKUP($B433,Leveranser!$B$1:$S$500,MATCH("såld värme (gwh)",Leveranser!$B$1:$S$1,0),FALSE))</f>
        <v>181.09899999999999</v>
      </c>
      <c r="AL433">
        <f>VLOOKUP($B433,Leveranser!$B$1:$Y$500,MATCH("Totalt såld fjärrvärme till andra fjärrvärmeföretag",Leveranser!$B$1:$AA$1,0),FALSE)</f>
        <v>0</v>
      </c>
      <c r="AM433">
        <f>IF(ISERROR(1/VLOOKUP($B433,Miljö!$B$1:$S$500,MATCH("Såld mängd produktionsspecifik fjärrvärme (GWh)",Miljö!$B$1:$R$1,0),FALSE)),0,VLOOKUP($B433,Miljö!$B$1:$S$500,MATCH("Såld mängd produktionsspecifik fjärrvärme (GWh)",Miljö!$B$1:$R$1,0),FALSE))</f>
        <v>0</v>
      </c>
      <c r="AN433" s="195" t="str">
        <f t="shared" si="117"/>
        <v/>
      </c>
      <c r="AP433" t="str">
        <f>IFERROR(VLOOKUP($B433,Miljövärden!$B$2:$H$550,7,FALSE),"Nej, saknas")</f>
        <v>Nej</v>
      </c>
      <c r="AQ433" t="str">
        <f>IFERROR(VLOOKUP($B433,Miljövärden!$B$2:$H$550,6,FALSE),"Nej, saknas")</f>
        <v>Nej</v>
      </c>
      <c r="AU433">
        <f t="shared" si="118"/>
        <v>0</v>
      </c>
      <c r="AV433">
        <f t="shared" si="119"/>
        <v>0</v>
      </c>
      <c r="AW433">
        <f t="shared" si="120"/>
        <v>0</v>
      </c>
      <c r="AX433">
        <f t="shared" si="121"/>
        <v>0</v>
      </c>
      <c r="AZ433">
        <f t="shared" si="122"/>
        <v>0</v>
      </c>
      <c r="BC433">
        <f t="shared" si="123"/>
        <v>0</v>
      </c>
      <c r="BD433">
        <f t="shared" si="124"/>
        <v>0</v>
      </c>
      <c r="BE433">
        <f t="shared" si="125"/>
        <v>0</v>
      </c>
      <c r="BF433">
        <f t="shared" si="126"/>
        <v>0</v>
      </c>
      <c r="BG433">
        <f t="shared" si="127"/>
        <v>0</v>
      </c>
      <c r="BH433">
        <f t="shared" si="128"/>
        <v>0</v>
      </c>
      <c r="BJ433" s="195" t="e">
        <f t="shared" si="129"/>
        <v>#DIV/0!</v>
      </c>
      <c r="BK433" s="195" t="e">
        <f t="shared" si="130"/>
        <v>#DIV/0!</v>
      </c>
      <c r="BL433" s="195" t="e">
        <f t="shared" si="131"/>
        <v>#DIV/0!</v>
      </c>
      <c r="BM433" s="195" t="e">
        <f t="shared" si="132"/>
        <v>#DIV/0!</v>
      </c>
      <c r="BN433" s="195" t="e">
        <f t="shared" si="133"/>
        <v>#DIV/0!</v>
      </c>
    </row>
    <row r="434" spans="1:66" x14ac:dyDescent="0.25">
      <c r="A434" s="2" t="s">
        <v>631</v>
      </c>
      <c r="B434" s="2" t="s">
        <v>632</v>
      </c>
      <c r="C434">
        <f>VLOOKUP($B434,'Tillförd energi'!$B$1:$AI$700,MATCH(C$1,'Tillförd energi'!$B$1:$AQ$1,0),FALSE)</f>
        <v>0</v>
      </c>
      <c r="D434">
        <f>VLOOKUP($B434,'Tillförd energi'!$B$1:$AI$700,MATCH(D$1,'Tillförd energi'!$B$1:$AQ$1,0),FALSE)</f>
        <v>0</v>
      </c>
      <c r="E434">
        <f>VLOOKUP($B434,'Tillförd energi'!$B$1:$AI$700,MATCH(E$1,'Tillförd energi'!$B$1:$AQ$1,0),FALSE)</f>
        <v>0</v>
      </c>
      <c r="F434">
        <f>VLOOKUP($B434,'Tillförd energi'!$B$1:$AI$700,MATCH(F$1,'Tillförd energi'!$B$1:$AQ$1,0),FALSE)</f>
        <v>0</v>
      </c>
      <c r="G434">
        <f>VLOOKUP($B434,'Tillförd energi'!$B$1:$AI$700,MATCH(G$1,'Tillförd energi'!$B$1:$AQ$1,0),FALSE)</f>
        <v>0</v>
      </c>
      <c r="H434">
        <f>VLOOKUP($B434,'Tillförd energi'!$B$1:$AI$700,MATCH(H$1,'Tillförd energi'!$B$1:$AQ$1,0),FALSE)</f>
        <v>0</v>
      </c>
      <c r="I434">
        <f>VLOOKUP($B434,'Tillförd energi'!$B$1:$AI$700,MATCH(I$1,'Tillförd energi'!$B$1:$AQ$1,0),FALSE)</f>
        <v>0</v>
      </c>
      <c r="J434">
        <f>VLOOKUP($B434,'Tillförd energi'!$B$1:$AI$700,MATCH(J$1,'Tillförd energi'!$B$1:$AQ$1,0),FALSE)</f>
        <v>0</v>
      </c>
      <c r="K434">
        <v>0</v>
      </c>
      <c r="L434">
        <f>VLOOKUP($B434,'Tillförd energi'!$B$1:$AI$700,MATCH(L$1,'Tillförd energi'!$B$1:$AQ$1,0),FALSE)</f>
        <v>0</v>
      </c>
      <c r="M434">
        <f>VLOOKUP($B434,'Tillförd energi'!$B$1:$AI$700,MATCH(M$1,'Tillförd energi'!$B$1:$AQ$1,0),FALSE)</f>
        <v>0</v>
      </c>
      <c r="N434">
        <f>VLOOKUP($B434,'Tillförd energi'!$B$1:$AI$700,MATCH(N$1,'Tillförd energi'!$B$1:$AQ$1,0),FALSE)</f>
        <v>0</v>
      </c>
      <c r="O434">
        <f>VLOOKUP($B434,'Tillförd energi'!$B$1:$AI$700,MATCH(O$1,'Tillförd energi'!$B$1:$AQ$1,0),FALSE)</f>
        <v>0</v>
      </c>
      <c r="P434">
        <f>VLOOKUP($B434,'Tillförd energi'!$B$1:$AI$700,MATCH(P$1,'Tillförd energi'!$B$1:$AQ$1,0),FALSE)</f>
        <v>14.782999999999999</v>
      </c>
      <c r="Q434">
        <f>VLOOKUP($B434,'Tillförd energi'!$B$1:$AI$700,MATCH(Q$1,'Tillförd energi'!$B$1:$AQ$1,0),FALSE)</f>
        <v>0</v>
      </c>
      <c r="R434">
        <f>VLOOKUP($B434,'Tillförd energi'!$B$1:$AI$700,MATCH(R$1,'Tillförd energi'!$B$1:$AQ$1,0),FALSE)</f>
        <v>3.778</v>
      </c>
      <c r="S434">
        <f>VLOOKUP($B434,'Tillförd energi'!$B$1:$AI$700,MATCH(S$1,'Tillförd energi'!$B$1:$AQ$1,0),FALSE)</f>
        <v>0</v>
      </c>
      <c r="T434">
        <f>VLOOKUP($B434,'Tillförd energi'!$B$1:$AI$700,MATCH(T$1,'Tillförd energi'!$B$1:$AQ$1,0),FALSE)</f>
        <v>0</v>
      </c>
      <c r="U434">
        <f>VLOOKUP($B434,'Tillförd energi'!$B$1:$AI$700,MATCH(U$1,'Tillförd energi'!$B$1:$AQ$1,0),FALSE)</f>
        <v>0</v>
      </c>
      <c r="V434">
        <f>VLOOKUP($B434,'Tillförd energi'!$B$1:$AI$700,MATCH(V$1,'Tillförd energi'!$B$1:$AQ$1,0),FALSE)</f>
        <v>0</v>
      </c>
      <c r="W434">
        <f>VLOOKUP($B434,'Tillförd energi'!$B$1:$AI$700,MATCH(W$1,'Tillförd energi'!$B$1:$AQ$1,0),FALSE)</f>
        <v>1.0469999999999999</v>
      </c>
      <c r="X434">
        <f>VLOOKUP($B434,'Tillförd energi'!$B$1:$AI$700,MATCH(X$1,'Tillförd energi'!$B$1:$AQ$1,0),FALSE)</f>
        <v>0</v>
      </c>
      <c r="Y434">
        <f>VLOOKUP($B434,'Tillförd energi'!$B$1:$AI$700,MATCH(Y$1,'Tillförd energi'!$B$1:$AQ$1,0),FALSE)</f>
        <v>0</v>
      </c>
      <c r="Z434">
        <f>VLOOKUP($B434,'Tillförd energi'!$B$1:$AI$700,MATCH(Z$1,'Tillförd energi'!$B$1:$AQ$1,0),FALSE)</f>
        <v>0</v>
      </c>
      <c r="AA434">
        <f>VLOOKUP($B434,'Tillförd energi'!$B$1:$AI$700,MATCH(AA$1,'Tillförd energi'!$B$1:$AQ$1,0),FALSE)</f>
        <v>0</v>
      </c>
      <c r="AB434">
        <f>VLOOKUP($B434,'Tillförd energi'!$B$1:$AI$700,MATCH(AB$1,'Tillförd energi'!$B$1:$AQ$1,0),FALSE)</f>
        <v>0</v>
      </c>
      <c r="AC434">
        <f>VLOOKUP($B434,'Tillförd energi'!$B$1:$AI$700,MATCH(AC$1,'Tillförd energi'!$B$1:$AQ$1,0),FALSE)</f>
        <v>0</v>
      </c>
      <c r="AD434">
        <f>VLOOKUP($B434,'Tillförd energi'!$B$1:$AI$700,MATCH(AD$1,'Tillförd energi'!$B$1:$AQ$1,0),FALSE)</f>
        <v>0</v>
      </c>
      <c r="AE434">
        <f>VLOOKUP($B434,'Tillförd energi'!$B$1:$AI$700,MATCH(AE$1,'Tillförd energi'!$B$1:$AQ$1,0),FALSE)</f>
        <v>0</v>
      </c>
      <c r="AF434">
        <f>VLOOKUP($B434,'Tillförd energi'!$B$1:$AI$700,MATCH(AF$1,'Tillförd energi'!$B$1:$AQ$1,0),FALSE)</f>
        <v>0.27</v>
      </c>
      <c r="AG434">
        <f>IFERROR(VLOOKUP(B434,Miljö!$B$1:$AC$550,MATCH("Köpt mängd produktionsspecifik fjärrvärme:",Miljö!$B$1:$AC$1,0),FALSE)/1,0)</f>
        <v>0</v>
      </c>
      <c r="AI434">
        <f t="shared" si="115"/>
        <v>19.878</v>
      </c>
      <c r="AJ434">
        <f t="shared" si="116"/>
        <v>19.878</v>
      </c>
      <c r="AK434">
        <f>IF(ISERROR(1/VLOOKUP($B434,Leveranser!$B$1:$S$500,MATCH("såld värme (gwh)",Leveranser!$B$1:$S$1,0),FALSE)),"",VLOOKUP($B434,Leveranser!$B$1:$S$500,MATCH("såld värme (gwh)",Leveranser!$B$1:$S$1,0),FALSE))</f>
        <v>14.83</v>
      </c>
      <c r="AL434">
        <f>VLOOKUP($B434,Leveranser!$B$1:$Y$500,MATCH("Totalt såld fjärrvärme till andra fjärrvärmeföretag",Leveranser!$B$1:$AA$1,0),FALSE)</f>
        <v>0</v>
      </c>
      <c r="AM434">
        <f>IF(ISERROR(1/VLOOKUP($B434,Miljö!$B$1:$S$500,MATCH("Såld mängd produktionsspecifik fjärrvärme (GWh)",Miljö!$B$1:$R$1,0),FALSE)),0,VLOOKUP($B434,Miljö!$B$1:$S$500,MATCH("Såld mängd produktionsspecifik fjärrvärme (GWh)",Miljö!$B$1:$R$1,0),FALSE))</f>
        <v>0</v>
      </c>
      <c r="AN434" s="195">
        <f t="shared" si="117"/>
        <v>0.74605091055438177</v>
      </c>
      <c r="AP434" t="str">
        <f>IFERROR(VLOOKUP($B434,Miljövärden!$B$2:$H$550,7,FALSE),"Nej, saknas")</f>
        <v>Ja</v>
      </c>
      <c r="AQ434" t="str">
        <f>IFERROR(VLOOKUP($B434,Miljövärden!$B$2:$H$550,6,FALSE),"Nej, saknas")</f>
        <v>Ja</v>
      </c>
      <c r="AU434">
        <f t="shared" si="118"/>
        <v>0.27</v>
      </c>
      <c r="AV434">
        <f t="shared" si="119"/>
        <v>0</v>
      </c>
      <c r="AW434">
        <f t="shared" si="120"/>
        <v>14.782999999999999</v>
      </c>
      <c r="AX434">
        <f t="shared" si="121"/>
        <v>3.778</v>
      </c>
      <c r="AZ434">
        <f t="shared" si="122"/>
        <v>19.608000000000001</v>
      </c>
      <c r="BC434">
        <f t="shared" si="123"/>
        <v>0</v>
      </c>
      <c r="BD434">
        <f t="shared" si="124"/>
        <v>0</v>
      </c>
      <c r="BE434">
        <f t="shared" si="125"/>
        <v>19.608000000000001</v>
      </c>
      <c r="BF434">
        <f t="shared" si="126"/>
        <v>0</v>
      </c>
      <c r="BG434">
        <f t="shared" si="127"/>
        <v>0.27</v>
      </c>
      <c r="BH434">
        <f t="shared" si="128"/>
        <v>19.878</v>
      </c>
      <c r="BJ434" s="195">
        <f t="shared" si="129"/>
        <v>0</v>
      </c>
      <c r="BK434" s="195">
        <f t="shared" si="130"/>
        <v>0</v>
      </c>
      <c r="BL434" s="195">
        <f t="shared" si="131"/>
        <v>0.98641714458194996</v>
      </c>
      <c r="BM434" s="195">
        <f t="shared" si="132"/>
        <v>0</v>
      </c>
      <c r="BN434" s="195">
        <f t="shared" si="133"/>
        <v>1.3582855418050106E-2</v>
      </c>
    </row>
    <row r="435" spans="1:66" x14ac:dyDescent="0.25">
      <c r="A435" s="2" t="s">
        <v>631</v>
      </c>
      <c r="B435" s="2" t="s">
        <v>633</v>
      </c>
      <c r="C435">
        <f>VLOOKUP($B435,'Tillförd energi'!$B$1:$AI$700,MATCH(C$1,'Tillförd energi'!$B$1:$AQ$1,0),FALSE)</f>
        <v>0</v>
      </c>
      <c r="D435">
        <f>VLOOKUP($B435,'Tillförd energi'!$B$1:$AI$700,MATCH(D$1,'Tillförd energi'!$B$1:$AQ$1,0),FALSE)</f>
        <v>0</v>
      </c>
      <c r="E435">
        <f>VLOOKUP($B435,'Tillförd energi'!$B$1:$AI$700,MATCH(E$1,'Tillförd energi'!$B$1:$AQ$1,0),FALSE)</f>
        <v>0</v>
      </c>
      <c r="F435">
        <f>VLOOKUP($B435,'Tillförd energi'!$B$1:$AI$700,MATCH(F$1,'Tillförd energi'!$B$1:$AQ$1,0),FALSE)</f>
        <v>0</v>
      </c>
      <c r="G435">
        <f>VLOOKUP($B435,'Tillförd energi'!$B$1:$AI$700,MATCH(G$1,'Tillförd energi'!$B$1:$AQ$1,0),FALSE)</f>
        <v>0</v>
      </c>
      <c r="H435">
        <f>VLOOKUP($B435,'Tillförd energi'!$B$1:$AI$700,MATCH(H$1,'Tillförd energi'!$B$1:$AQ$1,0),FALSE)</f>
        <v>0</v>
      </c>
      <c r="I435">
        <f>VLOOKUP($B435,'Tillförd energi'!$B$1:$AI$700,MATCH(I$1,'Tillförd energi'!$B$1:$AQ$1,0),FALSE)</f>
        <v>0</v>
      </c>
      <c r="J435">
        <f>VLOOKUP($B435,'Tillförd energi'!$B$1:$AI$700,MATCH(J$1,'Tillförd energi'!$B$1:$AQ$1,0),FALSE)</f>
        <v>0</v>
      </c>
      <c r="K435">
        <v>0</v>
      </c>
      <c r="L435">
        <f>VLOOKUP($B435,'Tillförd energi'!$B$1:$AI$700,MATCH(L$1,'Tillförd energi'!$B$1:$AQ$1,0),FALSE)</f>
        <v>0</v>
      </c>
      <c r="M435">
        <f>VLOOKUP($B435,'Tillförd energi'!$B$1:$AI$700,MATCH(M$1,'Tillförd energi'!$B$1:$AQ$1,0),FALSE)</f>
        <v>0</v>
      </c>
      <c r="N435">
        <f>VLOOKUP($B435,'Tillförd energi'!$B$1:$AI$700,MATCH(N$1,'Tillförd energi'!$B$1:$AQ$1,0),FALSE)</f>
        <v>0</v>
      </c>
      <c r="O435">
        <f>VLOOKUP($B435,'Tillförd energi'!$B$1:$AI$700,MATCH(O$1,'Tillförd energi'!$B$1:$AQ$1,0),FALSE)</f>
        <v>0</v>
      </c>
      <c r="P435">
        <f>VLOOKUP($B435,'Tillförd energi'!$B$1:$AI$700,MATCH(P$1,'Tillförd energi'!$B$1:$AQ$1,0),FALSE)</f>
        <v>7.359</v>
      </c>
      <c r="Q435">
        <f>VLOOKUP($B435,'Tillförd energi'!$B$1:$AI$700,MATCH(Q$1,'Tillförd energi'!$B$1:$AQ$1,0),FALSE)</f>
        <v>0</v>
      </c>
      <c r="R435">
        <f>VLOOKUP($B435,'Tillförd energi'!$B$1:$AI$700,MATCH(R$1,'Tillförd energi'!$B$1:$AQ$1,0),FALSE)</f>
        <v>2.9340000000000002</v>
      </c>
      <c r="S435">
        <f>VLOOKUP($B435,'Tillförd energi'!$B$1:$AI$700,MATCH(S$1,'Tillförd energi'!$B$1:$AQ$1,0),FALSE)</f>
        <v>0</v>
      </c>
      <c r="T435">
        <f>VLOOKUP($B435,'Tillförd energi'!$B$1:$AI$700,MATCH(T$1,'Tillförd energi'!$B$1:$AQ$1,0),FALSE)</f>
        <v>0</v>
      </c>
      <c r="U435">
        <f>VLOOKUP($B435,'Tillförd energi'!$B$1:$AI$700,MATCH(U$1,'Tillförd energi'!$B$1:$AQ$1,0),FALSE)</f>
        <v>0</v>
      </c>
      <c r="V435">
        <f>VLOOKUP($B435,'Tillförd energi'!$B$1:$AI$700,MATCH(V$1,'Tillförd energi'!$B$1:$AQ$1,0),FALSE)</f>
        <v>0</v>
      </c>
      <c r="W435">
        <f>VLOOKUP($B435,'Tillförd energi'!$B$1:$AI$700,MATCH(W$1,'Tillförd energi'!$B$1:$AQ$1,0),FALSE)</f>
        <v>0.78600000000000003</v>
      </c>
      <c r="X435">
        <f>VLOOKUP($B435,'Tillförd energi'!$B$1:$AI$700,MATCH(X$1,'Tillförd energi'!$B$1:$AQ$1,0),FALSE)</f>
        <v>0</v>
      </c>
      <c r="Y435">
        <f>VLOOKUP($B435,'Tillförd energi'!$B$1:$AI$700,MATCH(Y$1,'Tillförd energi'!$B$1:$AQ$1,0),FALSE)</f>
        <v>0</v>
      </c>
      <c r="Z435">
        <f>VLOOKUP($B435,'Tillförd energi'!$B$1:$AI$700,MATCH(Z$1,'Tillförd energi'!$B$1:$AQ$1,0),FALSE)</f>
        <v>0</v>
      </c>
      <c r="AA435">
        <f>VLOOKUP($B435,'Tillförd energi'!$B$1:$AI$700,MATCH(AA$1,'Tillförd energi'!$B$1:$AQ$1,0),FALSE)</f>
        <v>0</v>
      </c>
      <c r="AB435">
        <f>VLOOKUP($B435,'Tillförd energi'!$B$1:$AI$700,MATCH(AB$1,'Tillförd energi'!$B$1:$AQ$1,0),FALSE)</f>
        <v>0</v>
      </c>
      <c r="AC435">
        <f>VLOOKUP($B435,'Tillförd energi'!$B$1:$AI$700,MATCH(AC$1,'Tillförd energi'!$B$1:$AQ$1,0),FALSE)</f>
        <v>0</v>
      </c>
      <c r="AD435">
        <f>VLOOKUP($B435,'Tillförd energi'!$B$1:$AI$700,MATCH(AD$1,'Tillförd energi'!$B$1:$AQ$1,0),FALSE)</f>
        <v>0</v>
      </c>
      <c r="AE435">
        <f>VLOOKUP($B435,'Tillförd energi'!$B$1:$AI$700,MATCH(AE$1,'Tillförd energi'!$B$1:$AQ$1,0),FALSE)</f>
        <v>0</v>
      </c>
      <c r="AF435">
        <f>VLOOKUP($B435,'Tillförd energi'!$B$1:$AI$700,MATCH(AF$1,'Tillförd energi'!$B$1:$AQ$1,0),FALSE)</f>
        <v>0.16400000000000001</v>
      </c>
      <c r="AG435">
        <f>IFERROR(VLOOKUP(B435,Miljö!$B$1:$AC$550,MATCH("Köpt mängd produktionsspecifik fjärrvärme:",Miljö!$B$1:$AC$1,0),FALSE)/1,0)</f>
        <v>0</v>
      </c>
      <c r="AI435">
        <f t="shared" si="115"/>
        <v>11.242999999999999</v>
      </c>
      <c r="AJ435">
        <f t="shared" si="116"/>
        <v>11.242999999999999</v>
      </c>
      <c r="AK435">
        <f>IF(ISERROR(1/VLOOKUP($B435,Leveranser!$B$1:$S$500,MATCH("såld värme (gwh)",Leveranser!$B$1:$S$1,0),FALSE)),"",VLOOKUP($B435,Leveranser!$B$1:$S$500,MATCH("såld värme (gwh)",Leveranser!$B$1:$S$1,0),FALSE))</f>
        <v>7.7130000000000001</v>
      </c>
      <c r="AL435">
        <f>VLOOKUP($B435,Leveranser!$B$1:$Y$500,MATCH("Totalt såld fjärrvärme till andra fjärrvärmeföretag",Leveranser!$B$1:$AA$1,0),FALSE)</f>
        <v>0</v>
      </c>
      <c r="AM435">
        <f>IF(ISERROR(1/VLOOKUP($B435,Miljö!$B$1:$S$500,MATCH("Såld mängd produktionsspecifik fjärrvärme (GWh)",Miljö!$B$1:$R$1,0),FALSE)),0,VLOOKUP($B435,Miljö!$B$1:$S$500,MATCH("Såld mängd produktionsspecifik fjärrvärme (GWh)",Miljö!$B$1:$R$1,0),FALSE))</f>
        <v>0</v>
      </c>
      <c r="AN435" s="195">
        <f t="shared" si="117"/>
        <v>0.686026861158054</v>
      </c>
      <c r="AP435" t="str">
        <f>IFERROR(VLOOKUP($B435,Miljövärden!$B$2:$H$550,7,FALSE),"Nej, saknas")</f>
        <v>Ja</v>
      </c>
      <c r="AQ435" t="str">
        <f>IFERROR(VLOOKUP($B435,Miljövärden!$B$2:$H$550,6,FALSE),"Nej, saknas")</f>
        <v>Ja</v>
      </c>
      <c r="AU435">
        <f t="shared" si="118"/>
        <v>0.16400000000000001</v>
      </c>
      <c r="AV435">
        <f t="shared" si="119"/>
        <v>0</v>
      </c>
      <c r="AW435">
        <f t="shared" si="120"/>
        <v>7.359</v>
      </c>
      <c r="AX435">
        <f t="shared" si="121"/>
        <v>2.9340000000000002</v>
      </c>
      <c r="AZ435">
        <f t="shared" si="122"/>
        <v>11.078999999999999</v>
      </c>
      <c r="BC435">
        <f t="shared" si="123"/>
        <v>0</v>
      </c>
      <c r="BD435">
        <f t="shared" si="124"/>
        <v>0</v>
      </c>
      <c r="BE435">
        <f t="shared" si="125"/>
        <v>11.078999999999999</v>
      </c>
      <c r="BF435">
        <f t="shared" si="126"/>
        <v>0</v>
      </c>
      <c r="BG435">
        <f t="shared" si="127"/>
        <v>0.16400000000000001</v>
      </c>
      <c r="BH435">
        <f t="shared" si="128"/>
        <v>11.242999999999999</v>
      </c>
      <c r="BJ435" s="195">
        <f t="shared" si="129"/>
        <v>0</v>
      </c>
      <c r="BK435" s="195">
        <f t="shared" si="130"/>
        <v>0</v>
      </c>
      <c r="BL435" s="195">
        <f t="shared" si="131"/>
        <v>0.98541314595748464</v>
      </c>
      <c r="BM435" s="195">
        <f t="shared" si="132"/>
        <v>0</v>
      </c>
      <c r="BN435" s="195">
        <f t="shared" si="133"/>
        <v>1.4586854042515345E-2</v>
      </c>
    </row>
    <row r="436" spans="1:66" x14ac:dyDescent="0.25">
      <c r="A436" s="2" t="s">
        <v>631</v>
      </c>
      <c r="B436" s="2" t="s">
        <v>634</v>
      </c>
      <c r="C436">
        <f>VLOOKUP($B436,'Tillförd energi'!$B$1:$AI$700,MATCH(C$1,'Tillförd energi'!$B$1:$AQ$1,0),FALSE)</f>
        <v>0</v>
      </c>
      <c r="D436">
        <f>VLOOKUP($B436,'Tillförd energi'!$B$1:$AI$700,MATCH(D$1,'Tillförd energi'!$B$1:$AQ$1,0),FALSE)</f>
        <v>0</v>
      </c>
      <c r="E436">
        <f>VLOOKUP($B436,'Tillförd energi'!$B$1:$AI$700,MATCH(E$1,'Tillförd energi'!$B$1:$AQ$1,0),FALSE)</f>
        <v>0</v>
      </c>
      <c r="F436">
        <f>VLOOKUP($B436,'Tillförd energi'!$B$1:$AI$700,MATCH(F$1,'Tillförd energi'!$B$1:$AQ$1,0),FALSE)</f>
        <v>0</v>
      </c>
      <c r="G436">
        <f>VLOOKUP($B436,'Tillförd energi'!$B$1:$AI$700,MATCH(G$1,'Tillförd energi'!$B$1:$AQ$1,0),FALSE)</f>
        <v>0</v>
      </c>
      <c r="H436">
        <f>VLOOKUP($B436,'Tillförd energi'!$B$1:$AI$700,MATCH(H$1,'Tillförd energi'!$B$1:$AQ$1,0),FALSE)</f>
        <v>0</v>
      </c>
      <c r="I436">
        <f>VLOOKUP($B436,'Tillförd energi'!$B$1:$AI$700,MATCH(I$1,'Tillförd energi'!$B$1:$AQ$1,0),FALSE)</f>
        <v>0</v>
      </c>
      <c r="J436">
        <f>VLOOKUP($B436,'Tillförd energi'!$B$1:$AI$700,MATCH(J$1,'Tillförd energi'!$B$1:$AQ$1,0),FALSE)</f>
        <v>0</v>
      </c>
      <c r="K436">
        <v>0</v>
      </c>
      <c r="L436">
        <f>VLOOKUP($B436,'Tillförd energi'!$B$1:$AI$700,MATCH(L$1,'Tillförd energi'!$B$1:$AQ$1,0),FALSE)</f>
        <v>0</v>
      </c>
      <c r="M436">
        <f>VLOOKUP($B436,'Tillförd energi'!$B$1:$AI$700,MATCH(M$1,'Tillförd energi'!$B$1:$AQ$1,0),FALSE)</f>
        <v>0</v>
      </c>
      <c r="N436">
        <f>VLOOKUP($B436,'Tillförd energi'!$B$1:$AI$700,MATCH(N$1,'Tillförd energi'!$B$1:$AQ$1,0),FALSE)</f>
        <v>0</v>
      </c>
      <c r="O436">
        <f>VLOOKUP($B436,'Tillförd energi'!$B$1:$AI$700,MATCH(O$1,'Tillförd energi'!$B$1:$AQ$1,0),FALSE)</f>
        <v>0</v>
      </c>
      <c r="P436">
        <f>VLOOKUP($B436,'Tillförd energi'!$B$1:$AI$700,MATCH(P$1,'Tillförd energi'!$B$1:$AQ$1,0),FALSE)</f>
        <v>13.967000000000001</v>
      </c>
      <c r="Q436">
        <f>VLOOKUP($B436,'Tillförd energi'!$B$1:$AI$700,MATCH(Q$1,'Tillförd energi'!$B$1:$AQ$1,0),FALSE)</f>
        <v>0</v>
      </c>
      <c r="R436">
        <f>VLOOKUP($B436,'Tillförd energi'!$B$1:$AI$700,MATCH(R$1,'Tillförd energi'!$B$1:$AQ$1,0),FALSE)</f>
        <v>0</v>
      </c>
      <c r="S436">
        <f>VLOOKUP($B436,'Tillförd energi'!$B$1:$AI$700,MATCH(S$1,'Tillförd energi'!$B$1:$AQ$1,0),FALSE)</f>
        <v>0</v>
      </c>
      <c r="T436">
        <f>VLOOKUP($B436,'Tillförd energi'!$B$1:$AI$700,MATCH(T$1,'Tillförd energi'!$B$1:$AQ$1,0),FALSE)</f>
        <v>0</v>
      </c>
      <c r="U436">
        <f>VLOOKUP($B436,'Tillförd energi'!$B$1:$AI$700,MATCH(U$1,'Tillförd energi'!$B$1:$AQ$1,0),FALSE)</f>
        <v>0</v>
      </c>
      <c r="V436">
        <f>VLOOKUP($B436,'Tillförd energi'!$B$1:$AI$700,MATCH(V$1,'Tillförd energi'!$B$1:$AQ$1,0),FALSE)</f>
        <v>0</v>
      </c>
      <c r="W436">
        <f>VLOOKUP($B436,'Tillförd energi'!$B$1:$AI$700,MATCH(W$1,'Tillförd energi'!$B$1:$AQ$1,0),FALSE)</f>
        <v>1.083</v>
      </c>
      <c r="X436">
        <f>VLOOKUP($B436,'Tillförd energi'!$B$1:$AI$700,MATCH(X$1,'Tillförd energi'!$B$1:$AQ$1,0),FALSE)</f>
        <v>0</v>
      </c>
      <c r="Y436">
        <f>VLOOKUP($B436,'Tillförd energi'!$B$1:$AI$700,MATCH(Y$1,'Tillförd energi'!$B$1:$AQ$1,0),FALSE)</f>
        <v>0</v>
      </c>
      <c r="Z436">
        <f>VLOOKUP($B436,'Tillförd energi'!$B$1:$AI$700,MATCH(Z$1,'Tillförd energi'!$B$1:$AQ$1,0),FALSE)</f>
        <v>0</v>
      </c>
      <c r="AA436">
        <f>VLOOKUP($B436,'Tillförd energi'!$B$1:$AI$700,MATCH(AA$1,'Tillförd energi'!$B$1:$AQ$1,0),FALSE)</f>
        <v>0</v>
      </c>
      <c r="AB436">
        <f>VLOOKUP($B436,'Tillförd energi'!$B$1:$AI$700,MATCH(AB$1,'Tillförd energi'!$B$1:$AQ$1,0),FALSE)</f>
        <v>0</v>
      </c>
      <c r="AC436">
        <f>VLOOKUP($B436,'Tillförd energi'!$B$1:$AI$700,MATCH(AC$1,'Tillförd energi'!$B$1:$AQ$1,0),FALSE)</f>
        <v>0</v>
      </c>
      <c r="AD436">
        <f>VLOOKUP($B436,'Tillförd energi'!$B$1:$AI$700,MATCH(AD$1,'Tillförd energi'!$B$1:$AQ$1,0),FALSE)</f>
        <v>0</v>
      </c>
      <c r="AE436">
        <f>VLOOKUP($B436,'Tillförd energi'!$B$1:$AI$700,MATCH(AE$1,'Tillförd energi'!$B$1:$AQ$1,0),FALSE)</f>
        <v>0</v>
      </c>
      <c r="AF436">
        <f>VLOOKUP($B436,'Tillförd energi'!$B$1:$AI$700,MATCH(AF$1,'Tillförd energi'!$B$1:$AQ$1,0),FALSE)</f>
        <v>0.21199999999999999</v>
      </c>
      <c r="AG436">
        <f>IFERROR(VLOOKUP(B436,Miljö!$B$1:$AC$550,MATCH("Köpt mängd produktionsspecifik fjärrvärme:",Miljö!$B$1:$AC$1,0),FALSE)/1,0)</f>
        <v>0</v>
      </c>
      <c r="AI436">
        <f t="shared" si="115"/>
        <v>15.262</v>
      </c>
      <c r="AJ436">
        <f t="shared" si="116"/>
        <v>15.262</v>
      </c>
      <c r="AK436">
        <f>IF(ISERROR(1/VLOOKUP($B436,Leveranser!$B$1:$S$500,MATCH("såld värme (gwh)",Leveranser!$B$1:$S$1,0),FALSE)),"",VLOOKUP($B436,Leveranser!$B$1:$S$500,MATCH("såld värme (gwh)",Leveranser!$B$1:$S$1,0),FALSE))</f>
        <v>10.760999999999999</v>
      </c>
      <c r="AL436">
        <f>VLOOKUP($B436,Leveranser!$B$1:$Y$500,MATCH("Totalt såld fjärrvärme till andra fjärrvärmeföretag",Leveranser!$B$1:$AA$1,0),FALSE)</f>
        <v>0</v>
      </c>
      <c r="AM436">
        <f>IF(ISERROR(1/VLOOKUP($B436,Miljö!$B$1:$S$500,MATCH("Såld mängd produktionsspecifik fjärrvärme (GWh)",Miljö!$B$1:$R$1,0),FALSE)),0,VLOOKUP($B436,Miljö!$B$1:$S$500,MATCH("Såld mängd produktionsspecifik fjärrvärme (GWh)",Miljö!$B$1:$R$1,0),FALSE))</f>
        <v>0</v>
      </c>
      <c r="AN436" s="195">
        <f t="shared" si="117"/>
        <v>0.70508452365351848</v>
      </c>
      <c r="AP436" t="str">
        <f>IFERROR(VLOOKUP($B436,Miljövärden!$B$2:$H$550,7,FALSE),"Nej, saknas")</f>
        <v>Ja</v>
      </c>
      <c r="AQ436" t="str">
        <f>IFERROR(VLOOKUP($B436,Miljövärden!$B$2:$H$550,6,FALSE),"Nej, saknas")</f>
        <v>Ja</v>
      </c>
      <c r="AU436">
        <f t="shared" si="118"/>
        <v>0.21199999999999999</v>
      </c>
      <c r="AV436">
        <f t="shared" si="119"/>
        <v>0</v>
      </c>
      <c r="AW436">
        <f t="shared" si="120"/>
        <v>13.967000000000001</v>
      </c>
      <c r="AX436">
        <f t="shared" si="121"/>
        <v>0</v>
      </c>
      <c r="AZ436">
        <f t="shared" si="122"/>
        <v>15.05</v>
      </c>
      <c r="BC436">
        <f t="shared" si="123"/>
        <v>0</v>
      </c>
      <c r="BD436">
        <f t="shared" si="124"/>
        <v>0</v>
      </c>
      <c r="BE436">
        <f t="shared" si="125"/>
        <v>15.05</v>
      </c>
      <c r="BF436">
        <f t="shared" si="126"/>
        <v>0</v>
      </c>
      <c r="BG436">
        <f t="shared" si="127"/>
        <v>0.21199999999999999</v>
      </c>
      <c r="BH436">
        <f t="shared" si="128"/>
        <v>15.262</v>
      </c>
      <c r="BJ436" s="195">
        <f t="shared" si="129"/>
        <v>0</v>
      </c>
      <c r="BK436" s="195">
        <f t="shared" si="130"/>
        <v>0</v>
      </c>
      <c r="BL436" s="195">
        <f t="shared" si="131"/>
        <v>0.98610929104966583</v>
      </c>
      <c r="BM436" s="195">
        <f t="shared" si="132"/>
        <v>0</v>
      </c>
      <c r="BN436" s="195">
        <f t="shared" si="133"/>
        <v>1.3890708950334162E-2</v>
      </c>
    </row>
    <row r="437" spans="1:66" x14ac:dyDescent="0.25">
      <c r="A437" s="2" t="s">
        <v>631</v>
      </c>
      <c r="B437" s="2" t="s">
        <v>635</v>
      </c>
      <c r="C437">
        <f>VLOOKUP($B437,'Tillförd energi'!$B$1:$AI$700,MATCH(C$1,'Tillförd energi'!$B$1:$AQ$1,0),FALSE)</f>
        <v>0</v>
      </c>
      <c r="D437">
        <f>VLOOKUP($B437,'Tillförd energi'!$B$1:$AI$700,MATCH(D$1,'Tillförd energi'!$B$1:$AQ$1,0),FALSE)</f>
        <v>2.2594599999999998</v>
      </c>
      <c r="E437">
        <f>VLOOKUP($B437,'Tillförd energi'!$B$1:$AI$700,MATCH(E$1,'Tillförd energi'!$B$1:$AQ$1,0),FALSE)</f>
        <v>0</v>
      </c>
      <c r="F437">
        <f>VLOOKUP($B437,'Tillförd energi'!$B$1:$AI$700,MATCH(F$1,'Tillförd energi'!$B$1:$AQ$1,0),FALSE)</f>
        <v>0.84</v>
      </c>
      <c r="G437">
        <f>VLOOKUP($B437,'Tillförd energi'!$B$1:$AI$700,MATCH(G$1,'Tillförd energi'!$B$1:$AQ$1,0),FALSE)</f>
        <v>0</v>
      </c>
      <c r="H437">
        <f>VLOOKUP($B437,'Tillförd energi'!$B$1:$AI$700,MATCH(H$1,'Tillförd energi'!$B$1:$AQ$1,0),FALSE)</f>
        <v>0</v>
      </c>
      <c r="I437">
        <f>VLOOKUP($B437,'Tillförd energi'!$B$1:$AI$700,MATCH(I$1,'Tillförd energi'!$B$1:$AQ$1,0),FALSE)</f>
        <v>0</v>
      </c>
      <c r="J437">
        <f>VLOOKUP($B437,'Tillförd energi'!$B$1:$AI$700,MATCH(J$1,'Tillförd energi'!$B$1:$AQ$1,0),FALSE)</f>
        <v>0</v>
      </c>
      <c r="K437">
        <v>0</v>
      </c>
      <c r="L437">
        <f>VLOOKUP($B437,'Tillförd energi'!$B$1:$AI$700,MATCH(L$1,'Tillförd energi'!$B$1:$AQ$1,0),FALSE)</f>
        <v>15.5197</v>
      </c>
      <c r="M437">
        <f>VLOOKUP($B437,'Tillförd energi'!$B$1:$AI$700,MATCH(M$1,'Tillförd energi'!$B$1:$AQ$1,0),FALSE)</f>
        <v>60.048000000000002</v>
      </c>
      <c r="N437">
        <f>VLOOKUP($B437,'Tillförd energi'!$B$1:$AI$700,MATCH(N$1,'Tillförd energi'!$B$1:$AQ$1,0),FALSE)</f>
        <v>271.101</v>
      </c>
      <c r="O437">
        <f>VLOOKUP($B437,'Tillförd energi'!$B$1:$AI$700,MATCH(O$1,'Tillförd energi'!$B$1:$AQ$1,0),FALSE)</f>
        <v>28.7867</v>
      </c>
      <c r="P437">
        <f>VLOOKUP($B437,'Tillförd energi'!$B$1:$AI$700,MATCH(P$1,'Tillförd energi'!$B$1:$AQ$1,0),FALSE)</f>
        <v>102.129</v>
      </c>
      <c r="Q437">
        <f>VLOOKUP($B437,'Tillförd energi'!$B$1:$AI$700,MATCH(Q$1,'Tillförd energi'!$B$1:$AQ$1,0),FALSE)</f>
        <v>0</v>
      </c>
      <c r="R437">
        <f>VLOOKUP($B437,'Tillförd energi'!$B$1:$AI$700,MATCH(R$1,'Tillförd energi'!$B$1:$AQ$1,0),FALSE)</f>
        <v>0</v>
      </c>
      <c r="S437">
        <f>VLOOKUP($B437,'Tillförd energi'!$B$1:$AI$700,MATCH(S$1,'Tillförd energi'!$B$1:$AQ$1,0),FALSE)</f>
        <v>0</v>
      </c>
      <c r="T437">
        <f>VLOOKUP($B437,'Tillförd energi'!$B$1:$AI$700,MATCH(T$1,'Tillförd energi'!$B$1:$AQ$1,0),FALSE)</f>
        <v>0</v>
      </c>
      <c r="U437">
        <f>VLOOKUP($B437,'Tillförd energi'!$B$1:$AI$700,MATCH(U$1,'Tillförd energi'!$B$1:$AQ$1,0),FALSE)</f>
        <v>0</v>
      </c>
      <c r="V437">
        <f>VLOOKUP($B437,'Tillförd energi'!$B$1:$AI$700,MATCH(V$1,'Tillförd energi'!$B$1:$AQ$1,0),FALSE)</f>
        <v>0</v>
      </c>
      <c r="W437">
        <f>VLOOKUP($B437,'Tillförd energi'!$B$1:$AI$700,MATCH(W$1,'Tillförd energi'!$B$1:$AQ$1,0),FALSE)</f>
        <v>0</v>
      </c>
      <c r="X437">
        <f>VLOOKUP($B437,'Tillförd energi'!$B$1:$AI$700,MATCH(X$1,'Tillförd energi'!$B$1:$AQ$1,0),FALSE)</f>
        <v>0</v>
      </c>
      <c r="Y437">
        <f>VLOOKUP($B437,'Tillförd energi'!$B$1:$AI$700,MATCH(Y$1,'Tillförd energi'!$B$1:$AQ$1,0),FALSE)</f>
        <v>16.9771</v>
      </c>
      <c r="Z437">
        <f>VLOOKUP($B437,'Tillförd energi'!$B$1:$AI$700,MATCH(Z$1,'Tillförd energi'!$B$1:$AQ$1,0),FALSE)</f>
        <v>0</v>
      </c>
      <c r="AA437">
        <f>VLOOKUP($B437,'Tillförd energi'!$B$1:$AI$700,MATCH(AA$1,'Tillförd energi'!$B$1:$AQ$1,0),FALSE)</f>
        <v>0</v>
      </c>
      <c r="AB437">
        <f>VLOOKUP($B437,'Tillförd energi'!$B$1:$AI$700,MATCH(AB$1,'Tillförd energi'!$B$1:$AQ$1,0),FALSE)</f>
        <v>0</v>
      </c>
      <c r="AC437">
        <f>VLOOKUP($B437,'Tillförd energi'!$B$1:$AI$700,MATCH(AC$1,'Tillförd energi'!$B$1:$AQ$1,0),FALSE)</f>
        <v>21.02</v>
      </c>
      <c r="AD437">
        <f>VLOOKUP($B437,'Tillförd energi'!$B$1:$AI$700,MATCH(AD$1,'Tillförd energi'!$B$1:$AQ$1,0),FALSE)</f>
        <v>0</v>
      </c>
      <c r="AE437">
        <f>VLOOKUP($B437,'Tillförd energi'!$B$1:$AI$700,MATCH(AE$1,'Tillförd energi'!$B$1:$AQ$1,0),FALSE)</f>
        <v>0</v>
      </c>
      <c r="AF437">
        <f>VLOOKUP($B437,'Tillförd energi'!$B$1:$AI$700,MATCH(AF$1,'Tillförd energi'!$B$1:$AQ$1,0),FALSE)</f>
        <v>8.8382100000000001</v>
      </c>
      <c r="AG437">
        <f>IFERROR(VLOOKUP(B437,Miljö!$B$1:$AC$550,MATCH("Köpt mängd produktionsspecifik fjärrvärme:",Miljö!$B$1:$AC$1,0),FALSE)/1,0)</f>
        <v>0</v>
      </c>
      <c r="AI437">
        <f t="shared" si="115"/>
        <v>527.51917000000003</v>
      </c>
      <c r="AJ437">
        <f t="shared" si="116"/>
        <v>527.51917000000003</v>
      </c>
      <c r="AK437">
        <f>IF(ISERROR(1/VLOOKUP($B437,Leveranser!$B$1:$S$500,MATCH("såld värme (gwh)",Leveranser!$B$1:$S$1,0),FALSE)),"",VLOOKUP($B437,Leveranser!$B$1:$S$500,MATCH("såld värme (gwh)",Leveranser!$B$1:$S$1,0),FALSE))</f>
        <v>538.08699999999999</v>
      </c>
      <c r="AL437">
        <f>VLOOKUP($B437,Leveranser!$B$1:$Y$500,MATCH("Totalt såld fjärrvärme till andra fjärrvärmeföretag",Leveranser!$B$1:$AA$1,0),FALSE)</f>
        <v>0</v>
      </c>
      <c r="AM437">
        <f>IF(ISERROR(1/VLOOKUP($B437,Miljö!$B$1:$S$500,MATCH("Såld mängd produktionsspecifik fjärrvärme (GWh)",Miljö!$B$1:$R$1,0),FALSE)),0,VLOOKUP($B437,Miljö!$B$1:$S$500,MATCH("Såld mängd produktionsspecifik fjärrvärme (GWh)",Miljö!$B$1:$R$1,0),FALSE))</f>
        <v>0</v>
      </c>
      <c r="AN437" s="195">
        <f t="shared" si="117"/>
        <v>1.0200330729213118</v>
      </c>
      <c r="AP437" t="str">
        <f>IFERROR(VLOOKUP($B437,Miljövärden!$B$2:$H$550,7,FALSE),"Nej, saknas")</f>
        <v>Ja</v>
      </c>
      <c r="AQ437" t="str">
        <f>IFERROR(VLOOKUP($B437,Miljövärden!$B$2:$H$550,6,FALSE),"Nej, saknas")</f>
        <v>Nej</v>
      </c>
      <c r="AU437">
        <f t="shared" si="118"/>
        <v>8.8382100000000001</v>
      </c>
      <c r="AV437">
        <f t="shared" si="119"/>
        <v>0</v>
      </c>
      <c r="AW437">
        <f t="shared" si="120"/>
        <v>462.06470000000002</v>
      </c>
      <c r="AX437">
        <f t="shared" si="121"/>
        <v>0</v>
      </c>
      <c r="AZ437">
        <f t="shared" si="122"/>
        <v>477.58440000000002</v>
      </c>
      <c r="BC437">
        <f t="shared" si="123"/>
        <v>3.0994599999999997</v>
      </c>
      <c r="BD437">
        <f t="shared" si="124"/>
        <v>16.9771</v>
      </c>
      <c r="BE437">
        <f t="shared" si="125"/>
        <v>462.06470000000002</v>
      </c>
      <c r="BF437">
        <f t="shared" si="126"/>
        <v>36.539699999999996</v>
      </c>
      <c r="BG437">
        <f t="shared" si="127"/>
        <v>8.8382100000000001</v>
      </c>
      <c r="BH437">
        <f t="shared" si="128"/>
        <v>527.51917000000003</v>
      </c>
      <c r="BJ437" s="195">
        <f t="shared" si="129"/>
        <v>5.8755400301376713E-3</v>
      </c>
      <c r="BK437" s="195">
        <f t="shared" si="130"/>
        <v>3.2182906262913626E-2</v>
      </c>
      <c r="BL437" s="195">
        <f t="shared" si="131"/>
        <v>0.87592020589507669</v>
      </c>
      <c r="BM437" s="195">
        <f t="shared" si="132"/>
        <v>6.9267056209540198E-2</v>
      </c>
      <c r="BN437" s="195">
        <f t="shared" si="133"/>
        <v>1.675429160233172E-2</v>
      </c>
    </row>
    <row r="438" spans="1:66" x14ac:dyDescent="0.25">
      <c r="A438" s="2" t="s">
        <v>636</v>
      </c>
      <c r="B438" s="2" t="s">
        <v>637</v>
      </c>
      <c r="C438">
        <f>VLOOKUP($B438,'Tillförd energi'!$B$1:$AI$700,MATCH(C$1,'Tillförd energi'!$B$1:$AQ$1,0),FALSE)</f>
        <v>0</v>
      </c>
      <c r="D438">
        <f>VLOOKUP($B438,'Tillförd energi'!$B$1:$AI$700,MATCH(D$1,'Tillförd energi'!$B$1:$AQ$1,0),FALSE)</f>
        <v>0</v>
      </c>
      <c r="E438">
        <f>VLOOKUP($B438,'Tillförd energi'!$B$1:$AI$700,MATCH(E$1,'Tillförd energi'!$B$1:$AQ$1,0),FALSE)</f>
        <v>0</v>
      </c>
      <c r="F438">
        <f>VLOOKUP($B438,'Tillförd energi'!$B$1:$AI$700,MATCH(F$1,'Tillförd energi'!$B$1:$AQ$1,0),FALSE)</f>
        <v>0</v>
      </c>
      <c r="G438">
        <f>VLOOKUP($B438,'Tillförd energi'!$B$1:$AI$700,MATCH(G$1,'Tillförd energi'!$B$1:$AQ$1,0),FALSE)</f>
        <v>0</v>
      </c>
      <c r="H438">
        <f>VLOOKUP($B438,'Tillförd energi'!$B$1:$AI$700,MATCH(H$1,'Tillförd energi'!$B$1:$AQ$1,0),FALSE)</f>
        <v>0</v>
      </c>
      <c r="I438">
        <f>VLOOKUP($B438,'Tillförd energi'!$B$1:$AI$700,MATCH(I$1,'Tillförd energi'!$B$1:$AQ$1,0),FALSE)</f>
        <v>0</v>
      </c>
      <c r="J438">
        <f>VLOOKUP($B438,'Tillförd energi'!$B$1:$AI$700,MATCH(J$1,'Tillförd energi'!$B$1:$AQ$1,0),FALSE)</f>
        <v>0</v>
      </c>
      <c r="K438">
        <v>0</v>
      </c>
      <c r="L438">
        <f>VLOOKUP($B438,'Tillförd energi'!$B$1:$AI$700,MATCH(L$1,'Tillförd energi'!$B$1:$AQ$1,0),FALSE)</f>
        <v>0</v>
      </c>
      <c r="M438">
        <f>VLOOKUP($B438,'Tillförd energi'!$B$1:$AI$700,MATCH(M$1,'Tillförd energi'!$B$1:$AQ$1,0),FALSE)</f>
        <v>0</v>
      </c>
      <c r="N438">
        <f>VLOOKUP($B438,'Tillförd energi'!$B$1:$AI$700,MATCH(N$1,'Tillförd energi'!$B$1:$AQ$1,0),FALSE)</f>
        <v>0</v>
      </c>
      <c r="O438">
        <f>VLOOKUP($B438,'Tillförd energi'!$B$1:$AI$700,MATCH(O$1,'Tillförd energi'!$B$1:$AQ$1,0),FALSE)</f>
        <v>0</v>
      </c>
      <c r="P438">
        <f>VLOOKUP($B438,'Tillförd energi'!$B$1:$AI$700,MATCH(P$1,'Tillförd energi'!$B$1:$AQ$1,0),FALSE)</f>
        <v>0</v>
      </c>
      <c r="Q438">
        <f>VLOOKUP($B438,'Tillförd energi'!$B$1:$AI$700,MATCH(Q$1,'Tillförd energi'!$B$1:$AQ$1,0),FALSE)</f>
        <v>0</v>
      </c>
      <c r="R438">
        <f>VLOOKUP($B438,'Tillförd energi'!$B$1:$AI$700,MATCH(R$1,'Tillförd energi'!$B$1:$AQ$1,0),FALSE)</f>
        <v>0</v>
      </c>
      <c r="S438">
        <f>VLOOKUP($B438,'Tillförd energi'!$B$1:$AI$700,MATCH(S$1,'Tillförd energi'!$B$1:$AQ$1,0),FALSE)</f>
        <v>0</v>
      </c>
      <c r="T438">
        <f>VLOOKUP($B438,'Tillförd energi'!$B$1:$AI$700,MATCH(T$1,'Tillförd energi'!$B$1:$AQ$1,0),FALSE)</f>
        <v>0</v>
      </c>
      <c r="U438">
        <f>VLOOKUP($B438,'Tillförd energi'!$B$1:$AI$700,MATCH(U$1,'Tillförd energi'!$B$1:$AQ$1,0),FALSE)</f>
        <v>0</v>
      </c>
      <c r="V438">
        <f>VLOOKUP($B438,'Tillförd energi'!$B$1:$AI$700,MATCH(V$1,'Tillförd energi'!$B$1:$AQ$1,0),FALSE)</f>
        <v>0</v>
      </c>
      <c r="W438">
        <f>VLOOKUP($B438,'Tillförd energi'!$B$1:$AI$700,MATCH(W$1,'Tillförd energi'!$B$1:$AQ$1,0),FALSE)</f>
        <v>0</v>
      </c>
      <c r="X438">
        <f>VLOOKUP($B438,'Tillförd energi'!$B$1:$AI$700,MATCH(X$1,'Tillförd energi'!$B$1:$AQ$1,0),FALSE)</f>
        <v>0</v>
      </c>
      <c r="Y438">
        <f>VLOOKUP($B438,'Tillförd energi'!$B$1:$AI$700,MATCH(Y$1,'Tillförd energi'!$B$1:$AQ$1,0),FALSE)</f>
        <v>0</v>
      </c>
      <c r="Z438">
        <f>VLOOKUP($B438,'Tillförd energi'!$B$1:$AI$700,MATCH(Z$1,'Tillförd energi'!$B$1:$AQ$1,0),FALSE)</f>
        <v>0</v>
      </c>
      <c r="AA438">
        <f>VLOOKUP($B438,'Tillförd energi'!$B$1:$AI$700,MATCH(AA$1,'Tillförd energi'!$B$1:$AQ$1,0),FALSE)</f>
        <v>0</v>
      </c>
      <c r="AB438">
        <f>VLOOKUP($B438,'Tillförd energi'!$B$1:$AI$700,MATCH(AB$1,'Tillförd energi'!$B$1:$AQ$1,0),FALSE)</f>
        <v>0</v>
      </c>
      <c r="AC438">
        <f>VLOOKUP($B438,'Tillförd energi'!$B$1:$AI$700,MATCH(AC$1,'Tillförd energi'!$B$1:$AQ$1,0),FALSE)</f>
        <v>0</v>
      </c>
      <c r="AD438">
        <f>VLOOKUP($B438,'Tillförd energi'!$B$1:$AI$700,MATCH(AD$1,'Tillförd energi'!$B$1:$AQ$1,0),FALSE)</f>
        <v>0</v>
      </c>
      <c r="AE438">
        <f>VLOOKUP($B438,'Tillförd energi'!$B$1:$AI$700,MATCH(AE$1,'Tillförd energi'!$B$1:$AQ$1,0),FALSE)</f>
        <v>0</v>
      </c>
      <c r="AF438">
        <f>VLOOKUP($B438,'Tillförd energi'!$B$1:$AI$700,MATCH(AF$1,'Tillförd energi'!$B$1:$AQ$1,0),FALSE)</f>
        <v>0</v>
      </c>
      <c r="AG438">
        <f>IFERROR(VLOOKUP(B438,Miljö!$B$1:$AC$550,MATCH("Köpt mängd produktionsspecifik fjärrvärme:",Miljö!$B$1:$AC$1,0),FALSE)/1,0)</f>
        <v>0</v>
      </c>
      <c r="AI438">
        <f t="shared" si="115"/>
        <v>0</v>
      </c>
      <c r="AJ438">
        <f t="shared" si="116"/>
        <v>0</v>
      </c>
      <c r="AK438" t="str">
        <f>IF(ISERROR(1/VLOOKUP($B438,Leveranser!$B$1:$S$500,MATCH("såld värme (gwh)",Leveranser!$B$1:$S$1,0),FALSE)),"",VLOOKUP($B438,Leveranser!$B$1:$S$500,MATCH("såld värme (gwh)",Leveranser!$B$1:$S$1,0),FALSE))</f>
        <v/>
      </c>
      <c r="AL438">
        <f>VLOOKUP($B438,Leveranser!$B$1:$Y$500,MATCH("Totalt såld fjärrvärme till andra fjärrvärmeföretag",Leveranser!$B$1:$AA$1,0),FALSE)</f>
        <v>0</v>
      </c>
      <c r="AM438">
        <f>IF(ISERROR(1/VLOOKUP($B438,Miljö!$B$1:$S$500,MATCH("Såld mängd produktionsspecifik fjärrvärme (GWh)",Miljö!$B$1:$R$1,0),FALSE)),0,VLOOKUP($B438,Miljö!$B$1:$S$500,MATCH("Såld mängd produktionsspecifik fjärrvärme (GWh)",Miljö!$B$1:$R$1,0),FALSE))</f>
        <v>0</v>
      </c>
      <c r="AN438" s="195" t="str">
        <f t="shared" si="117"/>
        <v/>
      </c>
      <c r="AP438" t="str">
        <f>IFERROR(VLOOKUP($B438,Miljövärden!$B$2:$H$550,7,FALSE),"Nej, saknas")</f>
        <v>Nej</v>
      </c>
      <c r="AQ438" t="str">
        <f>IFERROR(VLOOKUP($B438,Miljövärden!$B$2:$H$550,6,FALSE),"Nej, saknas")</f>
        <v>Nej</v>
      </c>
      <c r="AU438">
        <f t="shared" si="118"/>
        <v>0</v>
      </c>
      <c r="AV438">
        <f t="shared" si="119"/>
        <v>0</v>
      </c>
      <c r="AW438">
        <f t="shared" si="120"/>
        <v>0</v>
      </c>
      <c r="AX438">
        <f t="shared" si="121"/>
        <v>0</v>
      </c>
      <c r="AZ438">
        <f t="shared" si="122"/>
        <v>0</v>
      </c>
      <c r="BC438">
        <f t="shared" si="123"/>
        <v>0</v>
      </c>
      <c r="BD438">
        <f t="shared" si="124"/>
        <v>0</v>
      </c>
      <c r="BE438">
        <f t="shared" si="125"/>
        <v>0</v>
      </c>
      <c r="BF438">
        <f t="shared" si="126"/>
        <v>0</v>
      </c>
      <c r="BG438">
        <f t="shared" si="127"/>
        <v>0</v>
      </c>
      <c r="BH438">
        <f t="shared" si="128"/>
        <v>0</v>
      </c>
      <c r="BJ438" s="195" t="e">
        <f t="shared" si="129"/>
        <v>#DIV/0!</v>
      </c>
      <c r="BK438" s="195" t="e">
        <f t="shared" si="130"/>
        <v>#DIV/0!</v>
      </c>
      <c r="BL438" s="195" t="e">
        <f t="shared" si="131"/>
        <v>#DIV/0!</v>
      </c>
      <c r="BM438" s="195" t="e">
        <f t="shared" si="132"/>
        <v>#DIV/0!</v>
      </c>
      <c r="BN438" s="195" t="e">
        <f t="shared" si="133"/>
        <v>#DIV/0!</v>
      </c>
    </row>
    <row r="439" spans="1:66" x14ac:dyDescent="0.25">
      <c r="A439" s="2" t="s">
        <v>638</v>
      </c>
      <c r="B439" s="2" t="s">
        <v>639</v>
      </c>
      <c r="C439">
        <f>VLOOKUP($B439,'Tillförd energi'!$B$1:$AI$700,MATCH(C$1,'Tillförd energi'!$B$1:$AQ$1,0),FALSE)</f>
        <v>0</v>
      </c>
      <c r="D439">
        <f>VLOOKUP($B439,'Tillförd energi'!$B$1:$AI$700,MATCH(D$1,'Tillförd energi'!$B$1:$AQ$1,0),FALSE)</f>
        <v>4.0759999999999996</v>
      </c>
      <c r="E439">
        <f>VLOOKUP($B439,'Tillförd energi'!$B$1:$AI$700,MATCH(E$1,'Tillförd energi'!$B$1:$AQ$1,0),FALSE)</f>
        <v>0</v>
      </c>
      <c r="F439">
        <f>VLOOKUP($B439,'Tillförd energi'!$B$1:$AI$700,MATCH(F$1,'Tillförd energi'!$B$1:$AQ$1,0),FALSE)</f>
        <v>0</v>
      </c>
      <c r="G439">
        <f>VLOOKUP($B439,'Tillförd energi'!$B$1:$AI$700,MATCH(G$1,'Tillförd energi'!$B$1:$AQ$1,0),FALSE)</f>
        <v>0</v>
      </c>
      <c r="H439">
        <f>VLOOKUP($B439,'Tillförd energi'!$B$1:$AI$700,MATCH(H$1,'Tillförd energi'!$B$1:$AQ$1,0),FALSE)</f>
        <v>0</v>
      </c>
      <c r="I439">
        <f>VLOOKUP($B439,'Tillförd energi'!$B$1:$AI$700,MATCH(I$1,'Tillförd energi'!$B$1:$AQ$1,0),FALSE)</f>
        <v>0</v>
      </c>
      <c r="J439">
        <f>VLOOKUP($B439,'Tillförd energi'!$B$1:$AI$700,MATCH(J$1,'Tillförd energi'!$B$1:$AQ$1,0),FALSE)</f>
        <v>3.9289999999999998</v>
      </c>
      <c r="K439">
        <v>0</v>
      </c>
      <c r="L439">
        <f>VLOOKUP($B439,'Tillförd energi'!$B$1:$AI$700,MATCH(L$1,'Tillförd energi'!$B$1:$AQ$1,0),FALSE)</f>
        <v>0</v>
      </c>
      <c r="M439">
        <f>VLOOKUP($B439,'Tillförd energi'!$B$1:$AI$700,MATCH(M$1,'Tillförd energi'!$B$1:$AQ$1,0),FALSE)</f>
        <v>0</v>
      </c>
      <c r="N439">
        <f>VLOOKUP($B439,'Tillförd energi'!$B$1:$AI$700,MATCH(N$1,'Tillförd energi'!$B$1:$AQ$1,0),FALSE)</f>
        <v>107.667</v>
      </c>
      <c r="O439">
        <f>VLOOKUP($B439,'Tillförd energi'!$B$1:$AI$700,MATCH(O$1,'Tillförd energi'!$B$1:$AQ$1,0),FALSE)</f>
        <v>0</v>
      </c>
      <c r="P439">
        <f>VLOOKUP($B439,'Tillförd energi'!$B$1:$AI$700,MATCH(P$1,'Tillförd energi'!$B$1:$AQ$1,0),FALSE)</f>
        <v>15.135999999999999</v>
      </c>
      <c r="Q439">
        <f>VLOOKUP($B439,'Tillförd energi'!$B$1:$AI$700,MATCH(Q$1,'Tillförd energi'!$B$1:$AQ$1,0),FALSE)</f>
        <v>17.420000000000002</v>
      </c>
      <c r="R439">
        <f>VLOOKUP($B439,'Tillförd energi'!$B$1:$AI$700,MATCH(R$1,'Tillförd energi'!$B$1:$AQ$1,0),FALSE)</f>
        <v>3.72</v>
      </c>
      <c r="S439">
        <f>VLOOKUP($B439,'Tillförd energi'!$B$1:$AI$700,MATCH(S$1,'Tillförd energi'!$B$1:$AQ$1,0),FALSE)</f>
        <v>0</v>
      </c>
      <c r="T439">
        <f>VLOOKUP($B439,'Tillförd energi'!$B$1:$AI$700,MATCH(T$1,'Tillförd energi'!$B$1:$AQ$1,0),FALSE)</f>
        <v>0</v>
      </c>
      <c r="U439">
        <f>VLOOKUP($B439,'Tillförd energi'!$B$1:$AI$700,MATCH(U$1,'Tillförd energi'!$B$1:$AQ$1,0),FALSE)</f>
        <v>0</v>
      </c>
      <c r="V439">
        <f>VLOOKUP($B439,'Tillförd energi'!$B$1:$AI$700,MATCH(V$1,'Tillförd energi'!$B$1:$AQ$1,0),FALSE)</f>
        <v>0</v>
      </c>
      <c r="W439">
        <f>VLOOKUP($B439,'Tillförd energi'!$B$1:$AI$700,MATCH(W$1,'Tillförd energi'!$B$1:$AQ$1,0),FALSE)</f>
        <v>0.107</v>
      </c>
      <c r="X439">
        <f>VLOOKUP($B439,'Tillförd energi'!$B$1:$AI$700,MATCH(X$1,'Tillförd energi'!$B$1:$AQ$1,0),FALSE)</f>
        <v>5.0519999999999996</v>
      </c>
      <c r="Y439">
        <f>VLOOKUP($B439,'Tillförd energi'!$B$1:$AI$700,MATCH(Y$1,'Tillförd energi'!$B$1:$AQ$1,0),FALSE)</f>
        <v>0</v>
      </c>
      <c r="Z439">
        <f>VLOOKUP($B439,'Tillförd energi'!$B$1:$AI$700,MATCH(Z$1,'Tillförd energi'!$B$1:$AQ$1,0),FALSE)</f>
        <v>0</v>
      </c>
      <c r="AA439">
        <f>VLOOKUP($B439,'Tillförd energi'!$B$1:$AI$700,MATCH(AA$1,'Tillförd energi'!$B$1:$AQ$1,0),FALSE)</f>
        <v>0</v>
      </c>
      <c r="AB439">
        <f>VLOOKUP($B439,'Tillförd energi'!$B$1:$AI$700,MATCH(AB$1,'Tillförd energi'!$B$1:$AQ$1,0),FALSE)</f>
        <v>0</v>
      </c>
      <c r="AC439">
        <f>VLOOKUP($B439,'Tillförd energi'!$B$1:$AI$700,MATCH(AC$1,'Tillförd energi'!$B$1:$AQ$1,0),FALSE)</f>
        <v>20.379000000000001</v>
      </c>
      <c r="AD439">
        <f>VLOOKUP($B439,'Tillförd energi'!$B$1:$AI$700,MATCH(AD$1,'Tillförd energi'!$B$1:$AQ$1,0),FALSE)</f>
        <v>0</v>
      </c>
      <c r="AE439">
        <f>VLOOKUP($B439,'Tillförd energi'!$B$1:$AI$700,MATCH(AE$1,'Tillförd energi'!$B$1:$AQ$1,0),FALSE)</f>
        <v>0</v>
      </c>
      <c r="AF439">
        <f>VLOOKUP($B439,'Tillförd energi'!$B$1:$AI$700,MATCH(AF$1,'Tillförd energi'!$B$1:$AQ$1,0),FALSE)</f>
        <v>3.794</v>
      </c>
      <c r="AG439">
        <f>IFERROR(VLOOKUP(B439,Miljö!$B$1:$AC$550,MATCH("Köpt mängd produktionsspecifik fjärrvärme:",Miljö!$B$1:$AC$1,0),FALSE)/1,0)</f>
        <v>0</v>
      </c>
      <c r="AI439">
        <f t="shared" si="115"/>
        <v>181.28</v>
      </c>
      <c r="AJ439">
        <f t="shared" si="116"/>
        <v>181.28</v>
      </c>
      <c r="AK439">
        <f>IF(ISERROR(1/VLOOKUP($B439,Leveranser!$B$1:$S$500,MATCH("såld värme (gwh)",Leveranser!$B$1:$S$1,0),FALSE)),"",VLOOKUP($B439,Leveranser!$B$1:$S$500,MATCH("såld värme (gwh)",Leveranser!$B$1:$S$1,0),FALSE))</f>
        <v>131.964</v>
      </c>
      <c r="AL439">
        <f>VLOOKUP($B439,Leveranser!$B$1:$Y$500,MATCH("Totalt såld fjärrvärme till andra fjärrvärmeföretag",Leveranser!$B$1:$AA$1,0),FALSE)</f>
        <v>0</v>
      </c>
      <c r="AM439">
        <f>IF(ISERROR(1/VLOOKUP($B439,Miljö!$B$1:$S$500,MATCH("Såld mängd produktionsspecifik fjärrvärme (GWh)",Miljö!$B$1:$R$1,0),FALSE)),0,VLOOKUP($B439,Miljö!$B$1:$S$500,MATCH("Såld mängd produktionsspecifik fjärrvärme (GWh)",Miljö!$B$1:$R$1,0),FALSE))</f>
        <v>0</v>
      </c>
      <c r="AN439" s="195">
        <f t="shared" si="117"/>
        <v>0.72795675198587817</v>
      </c>
      <c r="AP439" t="str">
        <f>IFERROR(VLOOKUP($B439,Miljövärden!$B$2:$H$550,7,FALSE),"Nej, saknas")</f>
        <v>Ja</v>
      </c>
      <c r="AQ439" t="str">
        <f>IFERROR(VLOOKUP($B439,Miljövärden!$B$2:$H$550,6,FALSE),"Nej, saknas")</f>
        <v>Ja</v>
      </c>
      <c r="AU439">
        <f t="shared" si="118"/>
        <v>3.794</v>
      </c>
      <c r="AV439">
        <f t="shared" si="119"/>
        <v>5.0519999999999996</v>
      </c>
      <c r="AW439">
        <f t="shared" si="120"/>
        <v>140.22300000000001</v>
      </c>
      <c r="AX439">
        <f t="shared" si="121"/>
        <v>3.72</v>
      </c>
      <c r="AZ439">
        <f t="shared" si="122"/>
        <v>149.102</v>
      </c>
      <c r="BC439">
        <f t="shared" si="123"/>
        <v>4.0759999999999996</v>
      </c>
      <c r="BD439">
        <f t="shared" si="124"/>
        <v>0</v>
      </c>
      <c r="BE439">
        <f t="shared" si="125"/>
        <v>149.102</v>
      </c>
      <c r="BF439">
        <f t="shared" si="126"/>
        <v>24.308</v>
      </c>
      <c r="BG439">
        <f t="shared" si="127"/>
        <v>3.794</v>
      </c>
      <c r="BH439">
        <f t="shared" si="128"/>
        <v>181.28</v>
      </c>
      <c r="BJ439" s="195">
        <f t="shared" si="129"/>
        <v>2.2484554280670782E-2</v>
      </c>
      <c r="BK439" s="195">
        <f t="shared" si="130"/>
        <v>0</v>
      </c>
      <c r="BL439" s="195">
        <f t="shared" si="131"/>
        <v>0.82249558693733449</v>
      </c>
      <c r="BM439" s="195">
        <f t="shared" si="132"/>
        <v>0.13409090909090909</v>
      </c>
      <c r="BN439" s="195">
        <f t="shared" si="133"/>
        <v>2.0928949691085615E-2</v>
      </c>
    </row>
    <row r="440" spans="1:66" x14ac:dyDescent="0.25">
      <c r="A440" s="2" t="s">
        <v>640</v>
      </c>
      <c r="B440" s="2" t="s">
        <v>641</v>
      </c>
      <c r="C440">
        <f>VLOOKUP($B440,'Tillförd energi'!$B$1:$AI$700,MATCH(C$1,'Tillförd energi'!$B$1:$AQ$1,0),FALSE)</f>
        <v>0</v>
      </c>
      <c r="D440">
        <f>VLOOKUP($B440,'Tillförd energi'!$B$1:$AI$700,MATCH(D$1,'Tillförd energi'!$B$1:$AQ$1,0),FALSE)</f>
        <v>0.18</v>
      </c>
      <c r="E440">
        <f>VLOOKUP($B440,'Tillförd energi'!$B$1:$AI$700,MATCH(E$1,'Tillförd energi'!$B$1:$AQ$1,0),FALSE)</f>
        <v>0</v>
      </c>
      <c r="F440">
        <f>VLOOKUP($B440,'Tillförd energi'!$B$1:$AI$700,MATCH(F$1,'Tillförd energi'!$B$1:$AQ$1,0),FALSE)</f>
        <v>0</v>
      </c>
      <c r="G440">
        <f>VLOOKUP($B440,'Tillförd energi'!$B$1:$AI$700,MATCH(G$1,'Tillförd energi'!$B$1:$AQ$1,0),FALSE)</f>
        <v>0</v>
      </c>
      <c r="H440">
        <f>VLOOKUP($B440,'Tillförd energi'!$B$1:$AI$700,MATCH(H$1,'Tillförd energi'!$B$1:$AQ$1,0),FALSE)</f>
        <v>0</v>
      </c>
      <c r="I440">
        <f>VLOOKUP($B440,'Tillförd energi'!$B$1:$AI$700,MATCH(I$1,'Tillförd energi'!$B$1:$AQ$1,0),FALSE)</f>
        <v>0</v>
      </c>
      <c r="J440">
        <f>VLOOKUP($B440,'Tillförd energi'!$B$1:$AI$700,MATCH(J$1,'Tillförd energi'!$B$1:$AQ$1,0),FALSE)</f>
        <v>0</v>
      </c>
      <c r="K440">
        <v>0</v>
      </c>
      <c r="L440">
        <f>VLOOKUP($B440,'Tillförd energi'!$B$1:$AI$700,MATCH(L$1,'Tillförd energi'!$B$1:$AQ$1,0),FALSE)</f>
        <v>0</v>
      </c>
      <c r="M440">
        <f>VLOOKUP($B440,'Tillförd energi'!$B$1:$AI$700,MATCH(M$1,'Tillförd energi'!$B$1:$AQ$1,0),FALSE)</f>
        <v>0</v>
      </c>
      <c r="N440">
        <f>VLOOKUP($B440,'Tillförd energi'!$B$1:$AI$700,MATCH(N$1,'Tillförd energi'!$B$1:$AQ$1,0),FALSE)</f>
        <v>0</v>
      </c>
      <c r="O440">
        <f>VLOOKUP($B440,'Tillförd energi'!$B$1:$AI$700,MATCH(O$1,'Tillförd energi'!$B$1:$AQ$1,0),FALSE)</f>
        <v>0</v>
      </c>
      <c r="P440">
        <f>VLOOKUP($B440,'Tillförd energi'!$B$1:$AI$700,MATCH(P$1,'Tillförd energi'!$B$1:$AQ$1,0),FALSE)</f>
        <v>0</v>
      </c>
      <c r="Q440">
        <f>VLOOKUP($B440,'Tillförd energi'!$B$1:$AI$700,MATCH(Q$1,'Tillförd energi'!$B$1:$AQ$1,0),FALSE)</f>
        <v>0</v>
      </c>
      <c r="R440">
        <f>VLOOKUP($B440,'Tillförd energi'!$B$1:$AI$700,MATCH(R$1,'Tillförd energi'!$B$1:$AQ$1,0),FALSE)</f>
        <v>8.19</v>
      </c>
      <c r="S440">
        <f>VLOOKUP($B440,'Tillförd energi'!$B$1:$AI$700,MATCH(S$1,'Tillförd energi'!$B$1:$AQ$1,0),FALSE)</f>
        <v>0</v>
      </c>
      <c r="T440">
        <f>VLOOKUP($B440,'Tillförd energi'!$B$1:$AI$700,MATCH(T$1,'Tillförd energi'!$B$1:$AQ$1,0),FALSE)</f>
        <v>0</v>
      </c>
      <c r="U440">
        <f>VLOOKUP($B440,'Tillförd energi'!$B$1:$AI$700,MATCH(U$1,'Tillförd energi'!$B$1:$AQ$1,0),FALSE)</f>
        <v>0</v>
      </c>
      <c r="V440">
        <f>VLOOKUP($B440,'Tillförd energi'!$B$1:$AI$700,MATCH(V$1,'Tillförd energi'!$B$1:$AQ$1,0),FALSE)</f>
        <v>0</v>
      </c>
      <c r="W440">
        <f>VLOOKUP($B440,'Tillförd energi'!$B$1:$AI$700,MATCH(W$1,'Tillförd energi'!$B$1:$AQ$1,0),FALSE)</f>
        <v>0</v>
      </c>
      <c r="X440">
        <f>VLOOKUP($B440,'Tillförd energi'!$B$1:$AI$700,MATCH(X$1,'Tillförd energi'!$B$1:$AQ$1,0),FALSE)</f>
        <v>0</v>
      </c>
      <c r="Y440">
        <f>VLOOKUP($B440,'Tillförd energi'!$B$1:$AI$700,MATCH(Y$1,'Tillförd energi'!$B$1:$AQ$1,0),FALSE)</f>
        <v>0</v>
      </c>
      <c r="Z440">
        <f>VLOOKUP($B440,'Tillförd energi'!$B$1:$AI$700,MATCH(Z$1,'Tillförd energi'!$B$1:$AQ$1,0),FALSE)</f>
        <v>0</v>
      </c>
      <c r="AA440">
        <f>VLOOKUP($B440,'Tillförd energi'!$B$1:$AI$700,MATCH(AA$1,'Tillförd energi'!$B$1:$AQ$1,0),FALSE)</f>
        <v>0</v>
      </c>
      <c r="AB440">
        <f>VLOOKUP($B440,'Tillförd energi'!$B$1:$AI$700,MATCH(AB$1,'Tillförd energi'!$B$1:$AQ$1,0),FALSE)</f>
        <v>0</v>
      </c>
      <c r="AC440">
        <f>VLOOKUP($B440,'Tillförd energi'!$B$1:$AI$700,MATCH(AC$1,'Tillförd energi'!$B$1:$AQ$1,0),FALSE)</f>
        <v>0</v>
      </c>
      <c r="AD440">
        <f>VLOOKUP($B440,'Tillförd energi'!$B$1:$AI$700,MATCH(AD$1,'Tillförd energi'!$B$1:$AQ$1,0),FALSE)</f>
        <v>0</v>
      </c>
      <c r="AE440">
        <f>VLOOKUP($B440,'Tillförd energi'!$B$1:$AI$700,MATCH(AE$1,'Tillförd energi'!$B$1:$AQ$1,0),FALSE)</f>
        <v>0</v>
      </c>
      <c r="AF440">
        <f>VLOOKUP($B440,'Tillförd energi'!$B$1:$AI$700,MATCH(AF$1,'Tillförd energi'!$B$1:$AQ$1,0),FALSE)</f>
        <v>0.127</v>
      </c>
      <c r="AG440">
        <f>IFERROR(VLOOKUP(B440,Miljö!$B$1:$AC$550,MATCH("Köpt mängd produktionsspecifik fjärrvärme:",Miljö!$B$1:$AC$1,0),FALSE)/1,0)</f>
        <v>0</v>
      </c>
      <c r="AI440">
        <f t="shared" si="115"/>
        <v>8.4969999999999999</v>
      </c>
      <c r="AJ440">
        <f t="shared" si="116"/>
        <v>8.4969999999999999</v>
      </c>
      <c r="AK440">
        <f>IF(ISERROR(1/VLOOKUP($B440,Leveranser!$B$1:$S$500,MATCH("såld värme (gwh)",Leveranser!$B$1:$S$1,0),FALSE)),"",VLOOKUP($B440,Leveranser!$B$1:$S$500,MATCH("såld värme (gwh)",Leveranser!$B$1:$S$1,0),FALSE))</f>
        <v>6.9</v>
      </c>
      <c r="AL440">
        <f>VLOOKUP($B440,Leveranser!$B$1:$Y$500,MATCH("Totalt såld fjärrvärme till andra fjärrvärmeföretag",Leveranser!$B$1:$AA$1,0),FALSE)</f>
        <v>0</v>
      </c>
      <c r="AM440">
        <f>IF(ISERROR(1/VLOOKUP($B440,Miljö!$B$1:$S$500,MATCH("Såld mängd produktionsspecifik fjärrvärme (GWh)",Miljö!$B$1:$R$1,0),FALSE)),0,VLOOKUP($B440,Miljö!$B$1:$S$500,MATCH("Såld mängd produktionsspecifik fjärrvärme (GWh)",Miljö!$B$1:$R$1,0),FALSE))</f>
        <v>0</v>
      </c>
      <c r="AN440" s="195">
        <f t="shared" si="117"/>
        <v>0.81205131222784521</v>
      </c>
      <c r="AP440" t="str">
        <f>IFERROR(VLOOKUP($B440,Miljövärden!$B$2:$H$550,7,FALSE),"Nej, saknas")</f>
        <v>Ja</v>
      </c>
      <c r="AQ440" t="str">
        <f>IFERROR(VLOOKUP($B440,Miljövärden!$B$2:$H$550,6,FALSE),"Nej, saknas")</f>
        <v>Nej</v>
      </c>
      <c r="AU440">
        <f t="shared" si="118"/>
        <v>0.127</v>
      </c>
      <c r="AV440">
        <f t="shared" si="119"/>
        <v>0</v>
      </c>
      <c r="AW440">
        <f t="shared" si="120"/>
        <v>0</v>
      </c>
      <c r="AX440">
        <f t="shared" si="121"/>
        <v>8.19</v>
      </c>
      <c r="AZ440">
        <f t="shared" si="122"/>
        <v>8.19</v>
      </c>
      <c r="BC440">
        <f t="shared" si="123"/>
        <v>0.18</v>
      </c>
      <c r="BD440">
        <f t="shared" si="124"/>
        <v>0</v>
      </c>
      <c r="BE440">
        <f t="shared" si="125"/>
        <v>8.19</v>
      </c>
      <c r="BF440">
        <f t="shared" si="126"/>
        <v>0</v>
      </c>
      <c r="BG440">
        <f t="shared" si="127"/>
        <v>0.127</v>
      </c>
      <c r="BH440">
        <f t="shared" si="128"/>
        <v>8.4969999999999999</v>
      </c>
      <c r="BJ440" s="195">
        <f t="shared" si="129"/>
        <v>2.1183947275509003E-2</v>
      </c>
      <c r="BK440" s="195">
        <f t="shared" si="130"/>
        <v>0</v>
      </c>
      <c r="BL440" s="195">
        <f t="shared" si="131"/>
        <v>0.96386960103565955</v>
      </c>
      <c r="BM440" s="195">
        <f t="shared" si="132"/>
        <v>0</v>
      </c>
      <c r="BN440" s="195">
        <f t="shared" si="133"/>
        <v>1.4946451688831353E-2</v>
      </c>
    </row>
    <row r="441" spans="1:66" x14ac:dyDescent="0.25">
      <c r="A441" s="2" t="s">
        <v>640</v>
      </c>
      <c r="B441" s="2" t="s">
        <v>642</v>
      </c>
      <c r="C441">
        <f>VLOOKUP($B441,'Tillförd energi'!$B$1:$AI$700,MATCH(C$1,'Tillförd energi'!$B$1:$AQ$1,0),FALSE)</f>
        <v>0</v>
      </c>
      <c r="D441">
        <f>VLOOKUP($B441,'Tillförd energi'!$B$1:$AI$700,MATCH(D$1,'Tillförd energi'!$B$1:$AQ$1,0),FALSE)</f>
        <v>0</v>
      </c>
      <c r="E441">
        <f>VLOOKUP($B441,'Tillförd energi'!$B$1:$AI$700,MATCH(E$1,'Tillförd energi'!$B$1:$AQ$1,0),FALSE)</f>
        <v>0</v>
      </c>
      <c r="F441">
        <f>VLOOKUP($B441,'Tillförd energi'!$B$1:$AI$700,MATCH(F$1,'Tillförd energi'!$B$1:$AQ$1,0),FALSE)</f>
        <v>0</v>
      </c>
      <c r="G441">
        <f>VLOOKUP($B441,'Tillförd energi'!$B$1:$AI$700,MATCH(G$1,'Tillförd energi'!$B$1:$AQ$1,0),FALSE)</f>
        <v>0</v>
      </c>
      <c r="H441">
        <f>VLOOKUP($B441,'Tillförd energi'!$B$1:$AI$700,MATCH(H$1,'Tillförd energi'!$B$1:$AQ$1,0),FALSE)</f>
        <v>0</v>
      </c>
      <c r="I441">
        <f>VLOOKUP($B441,'Tillförd energi'!$B$1:$AI$700,MATCH(I$1,'Tillförd energi'!$B$1:$AQ$1,0),FALSE)</f>
        <v>0</v>
      </c>
      <c r="J441">
        <f>VLOOKUP($B441,'Tillförd energi'!$B$1:$AI$700,MATCH(J$1,'Tillförd energi'!$B$1:$AQ$1,0),FALSE)</f>
        <v>0</v>
      </c>
      <c r="K441">
        <v>0</v>
      </c>
      <c r="L441">
        <f>VLOOKUP($B441,'Tillförd energi'!$B$1:$AI$700,MATCH(L$1,'Tillförd energi'!$B$1:$AQ$1,0),FALSE)</f>
        <v>0</v>
      </c>
      <c r="M441">
        <f>VLOOKUP($B441,'Tillförd energi'!$B$1:$AI$700,MATCH(M$1,'Tillförd energi'!$B$1:$AQ$1,0),FALSE)</f>
        <v>0</v>
      </c>
      <c r="N441">
        <f>VLOOKUP($B441,'Tillförd energi'!$B$1:$AI$700,MATCH(N$1,'Tillförd energi'!$B$1:$AQ$1,0),FALSE)</f>
        <v>0</v>
      </c>
      <c r="O441">
        <f>VLOOKUP($B441,'Tillförd energi'!$B$1:$AI$700,MATCH(O$1,'Tillförd energi'!$B$1:$AQ$1,0),FALSE)</f>
        <v>0</v>
      </c>
      <c r="P441">
        <f>VLOOKUP($B441,'Tillförd energi'!$B$1:$AI$700,MATCH(P$1,'Tillförd energi'!$B$1:$AQ$1,0),FALSE)</f>
        <v>0</v>
      </c>
      <c r="Q441">
        <f>VLOOKUP($B441,'Tillförd energi'!$B$1:$AI$700,MATCH(Q$1,'Tillförd energi'!$B$1:$AQ$1,0),FALSE)</f>
        <v>0</v>
      </c>
      <c r="R441">
        <f>VLOOKUP($B441,'Tillförd energi'!$B$1:$AI$700,MATCH(R$1,'Tillförd energi'!$B$1:$AQ$1,0),FALSE)</f>
        <v>0</v>
      </c>
      <c r="S441">
        <f>VLOOKUP($B441,'Tillförd energi'!$B$1:$AI$700,MATCH(S$1,'Tillförd energi'!$B$1:$AQ$1,0),FALSE)</f>
        <v>0</v>
      </c>
      <c r="T441">
        <f>VLOOKUP($B441,'Tillförd energi'!$B$1:$AI$700,MATCH(T$1,'Tillförd energi'!$B$1:$AQ$1,0),FALSE)</f>
        <v>0</v>
      </c>
      <c r="U441">
        <f>VLOOKUP($B441,'Tillförd energi'!$B$1:$AI$700,MATCH(U$1,'Tillförd energi'!$B$1:$AQ$1,0),FALSE)</f>
        <v>0</v>
      </c>
      <c r="V441">
        <f>VLOOKUP($B441,'Tillförd energi'!$B$1:$AI$700,MATCH(V$1,'Tillförd energi'!$B$1:$AQ$1,0),FALSE)</f>
        <v>0</v>
      </c>
      <c r="W441">
        <f>VLOOKUP($B441,'Tillförd energi'!$B$1:$AI$700,MATCH(W$1,'Tillförd energi'!$B$1:$AQ$1,0),FALSE)</f>
        <v>0</v>
      </c>
      <c r="X441">
        <f>VLOOKUP($B441,'Tillförd energi'!$B$1:$AI$700,MATCH(X$1,'Tillförd energi'!$B$1:$AQ$1,0),FALSE)</f>
        <v>0</v>
      </c>
      <c r="Y441">
        <f>VLOOKUP($B441,'Tillförd energi'!$B$1:$AI$700,MATCH(Y$1,'Tillförd energi'!$B$1:$AQ$1,0),FALSE)</f>
        <v>0</v>
      </c>
      <c r="Z441">
        <f>VLOOKUP($B441,'Tillförd energi'!$B$1:$AI$700,MATCH(Z$1,'Tillförd energi'!$B$1:$AQ$1,0),FALSE)</f>
        <v>0</v>
      </c>
      <c r="AA441">
        <f>VLOOKUP($B441,'Tillförd energi'!$B$1:$AI$700,MATCH(AA$1,'Tillförd energi'!$B$1:$AQ$1,0),FALSE)</f>
        <v>0</v>
      </c>
      <c r="AB441">
        <f>VLOOKUP($B441,'Tillförd energi'!$B$1:$AI$700,MATCH(AB$1,'Tillförd energi'!$B$1:$AQ$1,0),FALSE)</f>
        <v>0</v>
      </c>
      <c r="AC441">
        <f>VLOOKUP($B441,'Tillförd energi'!$B$1:$AI$700,MATCH(AC$1,'Tillförd energi'!$B$1:$AQ$1,0),FALSE)</f>
        <v>0</v>
      </c>
      <c r="AD441">
        <f>VLOOKUP($B441,'Tillförd energi'!$B$1:$AI$700,MATCH(AD$1,'Tillförd energi'!$B$1:$AQ$1,0),FALSE)</f>
        <v>0</v>
      </c>
      <c r="AE441">
        <f>VLOOKUP($B441,'Tillförd energi'!$B$1:$AI$700,MATCH(AE$1,'Tillförd energi'!$B$1:$AQ$1,0),FALSE)</f>
        <v>0</v>
      </c>
      <c r="AF441">
        <f>VLOOKUP($B441,'Tillförd energi'!$B$1:$AI$700,MATCH(AF$1,'Tillförd energi'!$B$1:$AQ$1,0),FALSE)</f>
        <v>0</v>
      </c>
      <c r="AG441">
        <f>IFERROR(VLOOKUP(B441,Miljö!$B$1:$AC$550,MATCH("Köpt mängd produktionsspecifik fjärrvärme:",Miljö!$B$1:$AC$1,0),FALSE)/1,0)</f>
        <v>0</v>
      </c>
      <c r="AI441">
        <f t="shared" si="115"/>
        <v>0</v>
      </c>
      <c r="AJ441">
        <f t="shared" si="116"/>
        <v>0</v>
      </c>
      <c r="AK441" t="str">
        <f>IF(ISERROR(1/VLOOKUP($B441,Leveranser!$B$1:$S$500,MATCH("såld värme (gwh)",Leveranser!$B$1:$S$1,0),FALSE)),"",VLOOKUP($B441,Leveranser!$B$1:$S$500,MATCH("såld värme (gwh)",Leveranser!$B$1:$S$1,0),FALSE))</f>
        <v/>
      </c>
      <c r="AL441">
        <f>VLOOKUP($B441,Leveranser!$B$1:$Y$500,MATCH("Totalt såld fjärrvärme till andra fjärrvärmeföretag",Leveranser!$B$1:$AA$1,0),FALSE)</f>
        <v>0</v>
      </c>
      <c r="AM441">
        <f>IF(ISERROR(1/VLOOKUP($B441,Miljö!$B$1:$S$500,MATCH("Såld mängd produktionsspecifik fjärrvärme (GWh)",Miljö!$B$1:$R$1,0),FALSE)),0,VLOOKUP($B441,Miljö!$B$1:$S$500,MATCH("Såld mängd produktionsspecifik fjärrvärme (GWh)",Miljö!$B$1:$R$1,0),FALSE))</f>
        <v>0</v>
      </c>
      <c r="AN441" s="195" t="str">
        <f t="shared" si="117"/>
        <v/>
      </c>
      <c r="AP441" t="str">
        <f>IFERROR(VLOOKUP($B441,Miljövärden!$B$2:$H$550,7,FALSE),"Nej, saknas")</f>
        <v>Nej</v>
      </c>
      <c r="AQ441" t="str">
        <f>IFERROR(VLOOKUP($B441,Miljövärden!$B$2:$H$550,6,FALSE),"Nej, saknas")</f>
        <v>Nej</v>
      </c>
      <c r="AU441">
        <f t="shared" si="118"/>
        <v>0</v>
      </c>
      <c r="AV441">
        <f t="shared" si="119"/>
        <v>0</v>
      </c>
      <c r="AW441">
        <f t="shared" si="120"/>
        <v>0</v>
      </c>
      <c r="AX441">
        <f t="shared" si="121"/>
        <v>0</v>
      </c>
      <c r="AZ441">
        <f t="shared" si="122"/>
        <v>0</v>
      </c>
      <c r="BC441">
        <f t="shared" si="123"/>
        <v>0</v>
      </c>
      <c r="BD441">
        <f t="shared" si="124"/>
        <v>0</v>
      </c>
      <c r="BE441">
        <f t="shared" si="125"/>
        <v>0</v>
      </c>
      <c r="BF441">
        <f t="shared" si="126"/>
        <v>0</v>
      </c>
      <c r="BG441">
        <f t="shared" si="127"/>
        <v>0</v>
      </c>
      <c r="BH441">
        <f t="shared" si="128"/>
        <v>0</v>
      </c>
      <c r="BJ441" s="195" t="e">
        <f t="shared" si="129"/>
        <v>#DIV/0!</v>
      </c>
      <c r="BK441" s="195" t="e">
        <f t="shared" si="130"/>
        <v>#DIV/0!</v>
      </c>
      <c r="BL441" s="195" t="e">
        <f t="shared" si="131"/>
        <v>#DIV/0!</v>
      </c>
      <c r="BM441" s="195" t="e">
        <f t="shared" si="132"/>
        <v>#DIV/0!</v>
      </c>
      <c r="BN441" s="195" t="e">
        <f t="shared" si="133"/>
        <v>#DIV/0!</v>
      </c>
    </row>
    <row r="442" spans="1:66" x14ac:dyDescent="0.25">
      <c r="A442" s="2" t="s">
        <v>640</v>
      </c>
      <c r="B442" s="2" t="s">
        <v>643</v>
      </c>
      <c r="C442">
        <f>VLOOKUP($B442,'Tillförd energi'!$B$1:$AI$700,MATCH(C$1,'Tillförd energi'!$B$1:$AQ$1,0),FALSE)</f>
        <v>0</v>
      </c>
      <c r="D442">
        <f>VLOOKUP($B442,'Tillförd energi'!$B$1:$AI$700,MATCH(D$1,'Tillförd energi'!$B$1:$AQ$1,0),FALSE)</f>
        <v>0.08</v>
      </c>
      <c r="E442">
        <f>VLOOKUP($B442,'Tillförd energi'!$B$1:$AI$700,MATCH(E$1,'Tillförd energi'!$B$1:$AQ$1,0),FALSE)</f>
        <v>0</v>
      </c>
      <c r="F442">
        <f>VLOOKUP($B442,'Tillförd energi'!$B$1:$AI$700,MATCH(F$1,'Tillförd energi'!$B$1:$AQ$1,0),FALSE)</f>
        <v>0</v>
      </c>
      <c r="G442">
        <f>VLOOKUP($B442,'Tillförd energi'!$B$1:$AI$700,MATCH(G$1,'Tillförd energi'!$B$1:$AQ$1,0),FALSE)</f>
        <v>0</v>
      </c>
      <c r="H442">
        <f>VLOOKUP($B442,'Tillförd energi'!$B$1:$AI$700,MATCH(H$1,'Tillförd energi'!$B$1:$AQ$1,0),FALSE)</f>
        <v>0</v>
      </c>
      <c r="I442">
        <f>VLOOKUP($B442,'Tillförd energi'!$B$1:$AI$700,MATCH(I$1,'Tillförd energi'!$B$1:$AQ$1,0),FALSE)</f>
        <v>0</v>
      </c>
      <c r="J442">
        <f>VLOOKUP($B442,'Tillförd energi'!$B$1:$AI$700,MATCH(J$1,'Tillförd energi'!$B$1:$AQ$1,0),FALSE)</f>
        <v>0</v>
      </c>
      <c r="K442">
        <v>0</v>
      </c>
      <c r="L442">
        <f>VLOOKUP($B442,'Tillförd energi'!$B$1:$AI$700,MATCH(L$1,'Tillförd energi'!$B$1:$AQ$1,0),FALSE)</f>
        <v>0</v>
      </c>
      <c r="M442">
        <f>VLOOKUP($B442,'Tillförd energi'!$B$1:$AI$700,MATCH(M$1,'Tillförd energi'!$B$1:$AQ$1,0),FALSE)</f>
        <v>1.883</v>
      </c>
      <c r="N442">
        <f>VLOOKUP($B442,'Tillförd energi'!$B$1:$AI$700,MATCH(N$1,'Tillförd energi'!$B$1:$AQ$1,0),FALSE)</f>
        <v>1.883</v>
      </c>
      <c r="O442">
        <f>VLOOKUP($B442,'Tillförd energi'!$B$1:$AI$700,MATCH(O$1,'Tillförd energi'!$B$1:$AQ$1,0),FALSE)</f>
        <v>0</v>
      </c>
      <c r="P442">
        <f>VLOOKUP($B442,'Tillförd energi'!$B$1:$AI$700,MATCH(P$1,'Tillförd energi'!$B$1:$AQ$1,0),FALSE)</f>
        <v>1.883</v>
      </c>
      <c r="Q442">
        <f>VLOOKUP($B442,'Tillförd energi'!$B$1:$AI$700,MATCH(Q$1,'Tillförd energi'!$B$1:$AQ$1,0),FALSE)</f>
        <v>0</v>
      </c>
      <c r="R442">
        <f>VLOOKUP($B442,'Tillförd energi'!$B$1:$AI$700,MATCH(R$1,'Tillförd energi'!$B$1:$AQ$1,0),FALSE)</f>
        <v>1.2250000000000001</v>
      </c>
      <c r="S442">
        <f>VLOOKUP($B442,'Tillförd energi'!$B$1:$AI$700,MATCH(S$1,'Tillförd energi'!$B$1:$AQ$1,0),FALSE)</f>
        <v>0</v>
      </c>
      <c r="T442">
        <f>VLOOKUP($B442,'Tillförd energi'!$B$1:$AI$700,MATCH(T$1,'Tillförd energi'!$B$1:$AQ$1,0),FALSE)</f>
        <v>0</v>
      </c>
      <c r="U442">
        <f>VLOOKUP($B442,'Tillförd energi'!$B$1:$AI$700,MATCH(U$1,'Tillförd energi'!$B$1:$AQ$1,0),FALSE)</f>
        <v>0</v>
      </c>
      <c r="V442">
        <f>VLOOKUP($B442,'Tillförd energi'!$B$1:$AI$700,MATCH(V$1,'Tillförd energi'!$B$1:$AQ$1,0),FALSE)</f>
        <v>0</v>
      </c>
      <c r="W442">
        <f>VLOOKUP($B442,'Tillförd energi'!$B$1:$AI$700,MATCH(W$1,'Tillförd energi'!$B$1:$AQ$1,0),FALSE)</f>
        <v>0</v>
      </c>
      <c r="X442">
        <f>VLOOKUP($B442,'Tillförd energi'!$B$1:$AI$700,MATCH(X$1,'Tillförd energi'!$B$1:$AQ$1,0),FALSE)</f>
        <v>0</v>
      </c>
      <c r="Y442">
        <f>VLOOKUP($B442,'Tillförd energi'!$B$1:$AI$700,MATCH(Y$1,'Tillförd energi'!$B$1:$AQ$1,0),FALSE)</f>
        <v>0</v>
      </c>
      <c r="Z442">
        <f>VLOOKUP($B442,'Tillförd energi'!$B$1:$AI$700,MATCH(Z$1,'Tillförd energi'!$B$1:$AQ$1,0),FALSE)</f>
        <v>0</v>
      </c>
      <c r="AA442">
        <f>VLOOKUP($B442,'Tillförd energi'!$B$1:$AI$700,MATCH(AA$1,'Tillförd energi'!$B$1:$AQ$1,0),FALSE)</f>
        <v>0</v>
      </c>
      <c r="AB442">
        <f>VLOOKUP($B442,'Tillförd energi'!$B$1:$AI$700,MATCH(AB$1,'Tillförd energi'!$B$1:$AQ$1,0),FALSE)</f>
        <v>0</v>
      </c>
      <c r="AC442">
        <f>VLOOKUP($B442,'Tillförd energi'!$B$1:$AI$700,MATCH(AC$1,'Tillförd energi'!$B$1:$AQ$1,0),FALSE)</f>
        <v>0.112</v>
      </c>
      <c r="AD442">
        <f>VLOOKUP($B442,'Tillförd energi'!$B$1:$AI$700,MATCH(AD$1,'Tillförd energi'!$B$1:$AQ$1,0),FALSE)</f>
        <v>20.675999999999998</v>
      </c>
      <c r="AE442">
        <f>VLOOKUP($B442,'Tillförd energi'!$B$1:$AI$700,MATCH(AE$1,'Tillförd energi'!$B$1:$AQ$1,0),FALSE)</f>
        <v>0</v>
      </c>
      <c r="AF442">
        <f>VLOOKUP($B442,'Tillförd energi'!$B$1:$AI$700,MATCH(AF$1,'Tillförd energi'!$B$1:$AQ$1,0),FALSE)</f>
        <v>0.82599999999999996</v>
      </c>
      <c r="AG442">
        <f>IFERROR(VLOOKUP(B442,Miljö!$B$1:$AC$550,MATCH("Köpt mängd produktionsspecifik fjärrvärme:",Miljö!$B$1:$AC$1,0),FALSE)/1,0)</f>
        <v>0</v>
      </c>
      <c r="AI442">
        <f t="shared" si="115"/>
        <v>28.567999999999998</v>
      </c>
      <c r="AJ442">
        <f t="shared" si="116"/>
        <v>28.567999999999998</v>
      </c>
      <c r="AK442">
        <f>IF(ISERROR(1/VLOOKUP($B442,Leveranser!$B$1:$S$500,MATCH("såld värme (gwh)",Leveranser!$B$1:$S$1,0),FALSE)),"",VLOOKUP($B442,Leveranser!$B$1:$S$500,MATCH("såld värme (gwh)",Leveranser!$B$1:$S$1,0),FALSE))</f>
        <v>22.411000000000001</v>
      </c>
      <c r="AL442">
        <f>VLOOKUP($B442,Leveranser!$B$1:$Y$500,MATCH("Totalt såld fjärrvärme till andra fjärrvärmeföretag",Leveranser!$B$1:$AA$1,0),FALSE)</f>
        <v>0</v>
      </c>
      <c r="AM442">
        <f>IF(ISERROR(1/VLOOKUP($B442,Miljö!$B$1:$S$500,MATCH("Såld mängd produktionsspecifik fjärrvärme (GWh)",Miljö!$B$1:$R$1,0),FALSE)),0,VLOOKUP($B442,Miljö!$B$1:$S$500,MATCH("Såld mängd produktionsspecifik fjärrvärme (GWh)",Miljö!$B$1:$R$1,0),FALSE))</f>
        <v>0</v>
      </c>
      <c r="AN442" s="195">
        <f t="shared" si="117"/>
        <v>0.78447913749649967</v>
      </c>
      <c r="AP442" t="str">
        <f>IFERROR(VLOOKUP($B442,Miljövärden!$B$2:$H$550,7,FALSE),"Nej, saknas")</f>
        <v>Ja</v>
      </c>
      <c r="AQ442" t="str">
        <f>IFERROR(VLOOKUP($B442,Miljövärden!$B$2:$H$550,6,FALSE),"Nej, saknas")</f>
        <v>Nej</v>
      </c>
      <c r="AU442">
        <f t="shared" si="118"/>
        <v>0.82599999999999996</v>
      </c>
      <c r="AV442">
        <f t="shared" si="119"/>
        <v>0</v>
      </c>
      <c r="AW442">
        <f t="shared" si="120"/>
        <v>5.649</v>
      </c>
      <c r="AX442">
        <f t="shared" si="121"/>
        <v>1.2250000000000001</v>
      </c>
      <c r="AZ442">
        <f t="shared" si="122"/>
        <v>6.8740000000000006</v>
      </c>
      <c r="BC442">
        <f t="shared" si="123"/>
        <v>0.08</v>
      </c>
      <c r="BD442">
        <f t="shared" si="124"/>
        <v>0</v>
      </c>
      <c r="BE442">
        <f t="shared" si="125"/>
        <v>6.8740000000000006</v>
      </c>
      <c r="BF442">
        <f t="shared" si="126"/>
        <v>20.787999999999997</v>
      </c>
      <c r="BG442">
        <f t="shared" si="127"/>
        <v>0.82599999999999996</v>
      </c>
      <c r="BH442">
        <f t="shared" si="128"/>
        <v>28.567999999999998</v>
      </c>
      <c r="BJ442" s="195">
        <f t="shared" si="129"/>
        <v>2.8003360403248394E-3</v>
      </c>
      <c r="BK442" s="195">
        <f t="shared" si="130"/>
        <v>0</v>
      </c>
      <c r="BL442" s="195">
        <f t="shared" si="131"/>
        <v>0.24061887426491183</v>
      </c>
      <c r="BM442" s="195">
        <f t="shared" si="132"/>
        <v>0.7276673200784094</v>
      </c>
      <c r="BN442" s="195">
        <f t="shared" si="133"/>
        <v>2.8913469616353962E-2</v>
      </c>
    </row>
    <row r="443" spans="1:66" x14ac:dyDescent="0.25">
      <c r="A443" s="2" t="s">
        <v>644</v>
      </c>
      <c r="B443" s="2" t="s">
        <v>645</v>
      </c>
      <c r="C443">
        <f>VLOOKUP($B443,'Tillförd energi'!$B$1:$AI$700,MATCH(C$1,'Tillförd energi'!$B$1:$AQ$1,0),FALSE)</f>
        <v>0</v>
      </c>
      <c r="D443">
        <f>VLOOKUP($B443,'Tillförd energi'!$B$1:$AI$700,MATCH(D$1,'Tillförd energi'!$B$1:$AQ$1,0),FALSE)</f>
        <v>0</v>
      </c>
      <c r="E443">
        <f>VLOOKUP($B443,'Tillförd energi'!$B$1:$AI$700,MATCH(E$1,'Tillförd energi'!$B$1:$AQ$1,0),FALSE)</f>
        <v>0</v>
      </c>
      <c r="F443">
        <f>VLOOKUP($B443,'Tillförd energi'!$B$1:$AI$700,MATCH(F$1,'Tillförd energi'!$B$1:$AQ$1,0),FALSE)</f>
        <v>0</v>
      </c>
      <c r="G443">
        <f>VLOOKUP($B443,'Tillförd energi'!$B$1:$AI$700,MATCH(G$1,'Tillförd energi'!$B$1:$AQ$1,0),FALSE)</f>
        <v>0</v>
      </c>
      <c r="H443">
        <f>VLOOKUP($B443,'Tillförd energi'!$B$1:$AI$700,MATCH(H$1,'Tillförd energi'!$B$1:$AQ$1,0),FALSE)</f>
        <v>0</v>
      </c>
      <c r="I443">
        <f>VLOOKUP($B443,'Tillförd energi'!$B$1:$AI$700,MATCH(I$1,'Tillförd energi'!$B$1:$AQ$1,0),FALSE)</f>
        <v>0</v>
      </c>
      <c r="J443">
        <f>VLOOKUP($B443,'Tillförd energi'!$B$1:$AI$700,MATCH(J$1,'Tillförd energi'!$B$1:$AQ$1,0),FALSE)</f>
        <v>0</v>
      </c>
      <c r="K443">
        <v>0</v>
      </c>
      <c r="L443">
        <f>VLOOKUP($B443,'Tillförd energi'!$B$1:$AI$700,MATCH(L$1,'Tillförd energi'!$B$1:$AQ$1,0),FALSE)</f>
        <v>0</v>
      </c>
      <c r="M443">
        <f>VLOOKUP($B443,'Tillförd energi'!$B$1:$AI$700,MATCH(M$1,'Tillförd energi'!$B$1:$AQ$1,0),FALSE)</f>
        <v>0</v>
      </c>
      <c r="N443">
        <f>VLOOKUP($B443,'Tillförd energi'!$B$1:$AI$700,MATCH(N$1,'Tillförd energi'!$B$1:$AQ$1,0),FALSE)</f>
        <v>0</v>
      </c>
      <c r="O443">
        <f>VLOOKUP($B443,'Tillförd energi'!$B$1:$AI$700,MATCH(O$1,'Tillförd energi'!$B$1:$AQ$1,0),FALSE)</f>
        <v>0</v>
      </c>
      <c r="P443">
        <f>VLOOKUP($B443,'Tillförd energi'!$B$1:$AI$700,MATCH(P$1,'Tillförd energi'!$B$1:$AQ$1,0),FALSE)</f>
        <v>0</v>
      </c>
      <c r="Q443">
        <f>VLOOKUP($B443,'Tillförd energi'!$B$1:$AI$700,MATCH(Q$1,'Tillförd energi'!$B$1:$AQ$1,0),FALSE)</f>
        <v>0</v>
      </c>
      <c r="R443">
        <f>VLOOKUP($B443,'Tillförd energi'!$B$1:$AI$700,MATCH(R$1,'Tillförd energi'!$B$1:$AQ$1,0),FALSE)</f>
        <v>0</v>
      </c>
      <c r="S443">
        <f>VLOOKUP($B443,'Tillförd energi'!$B$1:$AI$700,MATCH(S$1,'Tillförd energi'!$B$1:$AQ$1,0),FALSE)</f>
        <v>0</v>
      </c>
      <c r="T443">
        <f>VLOOKUP($B443,'Tillförd energi'!$B$1:$AI$700,MATCH(T$1,'Tillförd energi'!$B$1:$AQ$1,0),FALSE)</f>
        <v>0</v>
      </c>
      <c r="U443">
        <f>VLOOKUP($B443,'Tillförd energi'!$B$1:$AI$700,MATCH(U$1,'Tillförd energi'!$B$1:$AQ$1,0),FALSE)</f>
        <v>0</v>
      </c>
      <c r="V443">
        <f>VLOOKUP($B443,'Tillförd energi'!$B$1:$AI$700,MATCH(V$1,'Tillförd energi'!$B$1:$AQ$1,0),FALSE)</f>
        <v>0</v>
      </c>
      <c r="W443">
        <f>VLOOKUP($B443,'Tillförd energi'!$B$1:$AI$700,MATCH(W$1,'Tillförd energi'!$B$1:$AQ$1,0),FALSE)</f>
        <v>0</v>
      </c>
      <c r="X443">
        <f>VLOOKUP($B443,'Tillförd energi'!$B$1:$AI$700,MATCH(X$1,'Tillförd energi'!$B$1:$AQ$1,0),FALSE)</f>
        <v>0</v>
      </c>
      <c r="Y443">
        <f>VLOOKUP($B443,'Tillförd energi'!$B$1:$AI$700,MATCH(Y$1,'Tillförd energi'!$B$1:$AQ$1,0),FALSE)</f>
        <v>0</v>
      </c>
      <c r="Z443">
        <f>VLOOKUP($B443,'Tillförd energi'!$B$1:$AI$700,MATCH(Z$1,'Tillförd energi'!$B$1:$AQ$1,0),FALSE)</f>
        <v>0</v>
      </c>
      <c r="AA443">
        <f>VLOOKUP($B443,'Tillförd energi'!$B$1:$AI$700,MATCH(AA$1,'Tillförd energi'!$B$1:$AQ$1,0),FALSE)</f>
        <v>0</v>
      </c>
      <c r="AB443">
        <f>VLOOKUP($B443,'Tillförd energi'!$B$1:$AI$700,MATCH(AB$1,'Tillförd energi'!$B$1:$AQ$1,0),FALSE)</f>
        <v>0</v>
      </c>
      <c r="AC443">
        <f>VLOOKUP($B443,'Tillförd energi'!$B$1:$AI$700,MATCH(AC$1,'Tillförd energi'!$B$1:$AQ$1,0),FALSE)</f>
        <v>0</v>
      </c>
      <c r="AD443">
        <f>VLOOKUP($B443,'Tillförd energi'!$B$1:$AI$700,MATCH(AD$1,'Tillförd energi'!$B$1:$AQ$1,0),FALSE)</f>
        <v>0</v>
      </c>
      <c r="AE443">
        <f>VLOOKUP($B443,'Tillförd energi'!$B$1:$AI$700,MATCH(AE$1,'Tillförd energi'!$B$1:$AQ$1,0),FALSE)</f>
        <v>0</v>
      </c>
      <c r="AF443">
        <f>VLOOKUP($B443,'Tillförd energi'!$B$1:$AI$700,MATCH(AF$1,'Tillförd energi'!$B$1:$AQ$1,0),FALSE)</f>
        <v>0</v>
      </c>
      <c r="AG443">
        <f>IFERROR(VLOOKUP(B443,Miljö!$B$1:$AC$550,MATCH("Köpt mängd produktionsspecifik fjärrvärme:",Miljö!$B$1:$AC$1,0),FALSE)/1,0)</f>
        <v>0</v>
      </c>
      <c r="AI443">
        <f t="shared" si="115"/>
        <v>0</v>
      </c>
      <c r="AJ443">
        <f t="shared" si="116"/>
        <v>0</v>
      </c>
      <c r="AK443" t="str">
        <f>IF(ISERROR(1/VLOOKUP($B443,Leveranser!$B$1:$S$500,MATCH("såld värme (gwh)",Leveranser!$B$1:$S$1,0),FALSE)),"",VLOOKUP($B443,Leveranser!$B$1:$S$500,MATCH("såld värme (gwh)",Leveranser!$B$1:$S$1,0),FALSE))</f>
        <v/>
      </c>
      <c r="AL443">
        <f>VLOOKUP($B443,Leveranser!$B$1:$Y$500,MATCH("Totalt såld fjärrvärme till andra fjärrvärmeföretag",Leveranser!$B$1:$AA$1,0),FALSE)</f>
        <v>0</v>
      </c>
      <c r="AM443">
        <f>IF(ISERROR(1/VLOOKUP($B443,Miljö!$B$1:$S$500,MATCH("Såld mängd produktionsspecifik fjärrvärme (GWh)",Miljö!$B$1:$R$1,0),FALSE)),0,VLOOKUP($B443,Miljö!$B$1:$S$500,MATCH("Såld mängd produktionsspecifik fjärrvärme (GWh)",Miljö!$B$1:$R$1,0),FALSE))</f>
        <v>0</v>
      </c>
      <c r="AN443" s="195" t="str">
        <f t="shared" si="117"/>
        <v/>
      </c>
      <c r="AP443" t="str">
        <f>IFERROR(VLOOKUP($B443,Miljövärden!$B$2:$H$550,7,FALSE),"Nej, saknas")</f>
        <v>Nej</v>
      </c>
      <c r="AQ443" t="str">
        <f>IFERROR(VLOOKUP($B443,Miljövärden!$B$2:$H$550,6,FALSE),"Nej, saknas")</f>
        <v>Nej</v>
      </c>
      <c r="AU443">
        <f t="shared" si="118"/>
        <v>0</v>
      </c>
      <c r="AV443">
        <f t="shared" si="119"/>
        <v>0</v>
      </c>
      <c r="AW443">
        <f t="shared" si="120"/>
        <v>0</v>
      </c>
      <c r="AX443">
        <f t="shared" si="121"/>
        <v>0</v>
      </c>
      <c r="AZ443">
        <f t="shared" si="122"/>
        <v>0</v>
      </c>
      <c r="BC443">
        <f t="shared" si="123"/>
        <v>0</v>
      </c>
      <c r="BD443">
        <f t="shared" si="124"/>
        <v>0</v>
      </c>
      <c r="BE443">
        <f t="shared" si="125"/>
        <v>0</v>
      </c>
      <c r="BF443">
        <f t="shared" si="126"/>
        <v>0</v>
      </c>
      <c r="BG443">
        <f t="shared" si="127"/>
        <v>0</v>
      </c>
      <c r="BH443">
        <f t="shared" si="128"/>
        <v>0</v>
      </c>
      <c r="BJ443" s="195" t="e">
        <f t="shared" si="129"/>
        <v>#DIV/0!</v>
      </c>
      <c r="BK443" s="195" t="e">
        <f t="shared" si="130"/>
        <v>#DIV/0!</v>
      </c>
      <c r="BL443" s="195" t="e">
        <f t="shared" si="131"/>
        <v>#DIV/0!</v>
      </c>
      <c r="BM443" s="195" t="e">
        <f t="shared" si="132"/>
        <v>#DIV/0!</v>
      </c>
      <c r="BN443" s="195" t="e">
        <f t="shared" si="133"/>
        <v>#DIV/0!</v>
      </c>
    </row>
    <row r="444" spans="1:66" x14ac:dyDescent="0.25">
      <c r="A444" s="2" t="s">
        <v>647</v>
      </c>
      <c r="B444" s="2" t="s">
        <v>648</v>
      </c>
      <c r="C444">
        <f>VLOOKUP($B444,'Tillförd energi'!$B$1:$AI$700,MATCH(C$1,'Tillförd energi'!$B$1:$AQ$1,0),FALSE)</f>
        <v>0</v>
      </c>
      <c r="D444">
        <f>VLOOKUP($B444,'Tillförd energi'!$B$1:$AI$700,MATCH(D$1,'Tillförd energi'!$B$1:$AQ$1,0),FALSE)</f>
        <v>0</v>
      </c>
      <c r="E444">
        <f>VLOOKUP($B444,'Tillförd energi'!$B$1:$AI$700,MATCH(E$1,'Tillförd energi'!$B$1:$AQ$1,0),FALSE)</f>
        <v>0</v>
      </c>
      <c r="F444">
        <f>VLOOKUP($B444,'Tillförd energi'!$B$1:$AI$700,MATCH(F$1,'Tillförd energi'!$B$1:$AQ$1,0),FALSE)</f>
        <v>0</v>
      </c>
      <c r="G444">
        <f>VLOOKUP($B444,'Tillförd energi'!$B$1:$AI$700,MATCH(G$1,'Tillförd energi'!$B$1:$AQ$1,0),FALSE)</f>
        <v>0</v>
      </c>
      <c r="H444">
        <f>VLOOKUP($B444,'Tillförd energi'!$B$1:$AI$700,MATCH(H$1,'Tillförd energi'!$B$1:$AQ$1,0),FALSE)</f>
        <v>0</v>
      </c>
      <c r="I444">
        <f>VLOOKUP($B444,'Tillförd energi'!$B$1:$AI$700,MATCH(I$1,'Tillförd energi'!$B$1:$AQ$1,0),FALSE)</f>
        <v>0</v>
      </c>
      <c r="J444">
        <f>VLOOKUP($B444,'Tillförd energi'!$B$1:$AI$700,MATCH(J$1,'Tillförd energi'!$B$1:$AQ$1,0),FALSE)</f>
        <v>0</v>
      </c>
      <c r="K444">
        <v>0</v>
      </c>
      <c r="L444">
        <f>VLOOKUP($B444,'Tillförd energi'!$B$1:$AI$700,MATCH(L$1,'Tillförd energi'!$B$1:$AQ$1,0),FALSE)</f>
        <v>0</v>
      </c>
      <c r="M444">
        <f>VLOOKUP($B444,'Tillförd energi'!$B$1:$AI$700,MATCH(M$1,'Tillförd energi'!$B$1:$AQ$1,0),FALSE)</f>
        <v>0</v>
      </c>
      <c r="N444">
        <f>VLOOKUP($B444,'Tillförd energi'!$B$1:$AI$700,MATCH(N$1,'Tillförd energi'!$B$1:$AQ$1,0),FALSE)</f>
        <v>0</v>
      </c>
      <c r="O444">
        <f>VLOOKUP($B444,'Tillförd energi'!$B$1:$AI$700,MATCH(O$1,'Tillförd energi'!$B$1:$AQ$1,0),FALSE)</f>
        <v>0</v>
      </c>
      <c r="P444">
        <f>VLOOKUP($B444,'Tillförd energi'!$B$1:$AI$700,MATCH(P$1,'Tillförd energi'!$B$1:$AQ$1,0),FALSE)</f>
        <v>0</v>
      </c>
      <c r="Q444">
        <f>VLOOKUP($B444,'Tillförd energi'!$B$1:$AI$700,MATCH(Q$1,'Tillförd energi'!$B$1:$AQ$1,0),FALSE)</f>
        <v>0</v>
      </c>
      <c r="R444">
        <f>VLOOKUP($B444,'Tillförd energi'!$B$1:$AI$700,MATCH(R$1,'Tillförd energi'!$B$1:$AQ$1,0),FALSE)</f>
        <v>0</v>
      </c>
      <c r="S444">
        <f>VLOOKUP($B444,'Tillförd energi'!$B$1:$AI$700,MATCH(S$1,'Tillförd energi'!$B$1:$AQ$1,0),FALSE)</f>
        <v>0</v>
      </c>
      <c r="T444">
        <f>VLOOKUP($B444,'Tillförd energi'!$B$1:$AI$700,MATCH(T$1,'Tillförd energi'!$B$1:$AQ$1,0),FALSE)</f>
        <v>0</v>
      </c>
      <c r="U444">
        <f>VLOOKUP($B444,'Tillförd energi'!$B$1:$AI$700,MATCH(U$1,'Tillförd energi'!$B$1:$AQ$1,0),FALSE)</f>
        <v>0</v>
      </c>
      <c r="V444">
        <f>VLOOKUP($B444,'Tillförd energi'!$B$1:$AI$700,MATCH(V$1,'Tillförd energi'!$B$1:$AQ$1,0),FALSE)</f>
        <v>0</v>
      </c>
      <c r="W444">
        <f>VLOOKUP($B444,'Tillförd energi'!$B$1:$AI$700,MATCH(W$1,'Tillförd energi'!$B$1:$AQ$1,0),FALSE)</f>
        <v>0</v>
      </c>
      <c r="X444">
        <f>VLOOKUP($B444,'Tillförd energi'!$B$1:$AI$700,MATCH(X$1,'Tillförd energi'!$B$1:$AQ$1,0),FALSE)</f>
        <v>0</v>
      </c>
      <c r="Y444">
        <f>VLOOKUP($B444,'Tillförd energi'!$B$1:$AI$700,MATCH(Y$1,'Tillförd energi'!$B$1:$AQ$1,0),FALSE)</f>
        <v>0</v>
      </c>
      <c r="Z444">
        <f>VLOOKUP($B444,'Tillförd energi'!$B$1:$AI$700,MATCH(Z$1,'Tillförd energi'!$B$1:$AQ$1,0),FALSE)</f>
        <v>0</v>
      </c>
      <c r="AA444">
        <f>VLOOKUP($B444,'Tillförd energi'!$B$1:$AI$700,MATCH(AA$1,'Tillförd energi'!$B$1:$AQ$1,0),FALSE)</f>
        <v>0</v>
      </c>
      <c r="AB444">
        <f>VLOOKUP($B444,'Tillförd energi'!$B$1:$AI$700,MATCH(AB$1,'Tillförd energi'!$B$1:$AQ$1,0),FALSE)</f>
        <v>0</v>
      </c>
      <c r="AC444">
        <f>VLOOKUP($B444,'Tillförd energi'!$B$1:$AI$700,MATCH(AC$1,'Tillförd energi'!$B$1:$AQ$1,0),FALSE)</f>
        <v>0</v>
      </c>
      <c r="AD444">
        <f>VLOOKUP($B444,'Tillförd energi'!$B$1:$AI$700,MATCH(AD$1,'Tillförd energi'!$B$1:$AQ$1,0),FALSE)</f>
        <v>0</v>
      </c>
      <c r="AE444">
        <f>VLOOKUP($B444,'Tillförd energi'!$B$1:$AI$700,MATCH(AE$1,'Tillförd energi'!$B$1:$AQ$1,0),FALSE)</f>
        <v>0</v>
      </c>
      <c r="AF444">
        <f>VLOOKUP($B444,'Tillförd energi'!$B$1:$AI$700,MATCH(AF$1,'Tillförd energi'!$B$1:$AQ$1,0),FALSE)</f>
        <v>0</v>
      </c>
      <c r="AG444">
        <f>IFERROR(VLOOKUP(B444,Miljö!$B$1:$AC$550,MATCH("Köpt mängd produktionsspecifik fjärrvärme:",Miljö!$B$1:$AC$1,0),FALSE)/1,0)</f>
        <v>0</v>
      </c>
      <c r="AI444">
        <f t="shared" si="115"/>
        <v>0</v>
      </c>
      <c r="AJ444">
        <f t="shared" si="116"/>
        <v>0</v>
      </c>
      <c r="AK444" t="str">
        <f>IF(ISERROR(1/VLOOKUP($B444,Leveranser!$B$1:$S$500,MATCH("såld värme (gwh)",Leveranser!$B$1:$S$1,0),FALSE)),"",VLOOKUP($B444,Leveranser!$B$1:$S$500,MATCH("såld värme (gwh)",Leveranser!$B$1:$S$1,0),FALSE))</f>
        <v/>
      </c>
      <c r="AL444">
        <f>VLOOKUP($B444,Leveranser!$B$1:$Y$500,MATCH("Totalt såld fjärrvärme till andra fjärrvärmeföretag",Leveranser!$B$1:$AA$1,0),FALSE)</f>
        <v>0</v>
      </c>
      <c r="AM444">
        <f>IF(ISERROR(1/VLOOKUP($B444,Miljö!$B$1:$S$500,MATCH("Såld mängd produktionsspecifik fjärrvärme (GWh)",Miljö!$B$1:$R$1,0),FALSE)),0,VLOOKUP($B444,Miljö!$B$1:$S$500,MATCH("Såld mängd produktionsspecifik fjärrvärme (GWh)",Miljö!$B$1:$R$1,0),FALSE))</f>
        <v>0</v>
      </c>
      <c r="AN444" s="195" t="str">
        <f t="shared" si="117"/>
        <v/>
      </c>
      <c r="AP444" t="str">
        <f>IFERROR(VLOOKUP($B444,Miljövärden!$B$2:$H$550,7,FALSE),"Nej, saknas")</f>
        <v>Nej</v>
      </c>
      <c r="AQ444" t="str">
        <f>IFERROR(VLOOKUP($B444,Miljövärden!$B$2:$H$550,6,FALSE),"Nej, saknas")</f>
        <v>Nej</v>
      </c>
      <c r="AU444">
        <f t="shared" si="118"/>
        <v>0</v>
      </c>
      <c r="AV444">
        <f t="shared" si="119"/>
        <v>0</v>
      </c>
      <c r="AW444">
        <f t="shared" si="120"/>
        <v>0</v>
      </c>
      <c r="AX444">
        <f t="shared" si="121"/>
        <v>0</v>
      </c>
      <c r="AZ444">
        <f t="shared" si="122"/>
        <v>0</v>
      </c>
      <c r="BC444">
        <f t="shared" si="123"/>
        <v>0</v>
      </c>
      <c r="BD444">
        <f t="shared" si="124"/>
        <v>0</v>
      </c>
      <c r="BE444">
        <f t="shared" si="125"/>
        <v>0</v>
      </c>
      <c r="BF444">
        <f t="shared" si="126"/>
        <v>0</v>
      </c>
      <c r="BG444">
        <f t="shared" si="127"/>
        <v>0</v>
      </c>
      <c r="BH444">
        <f t="shared" si="128"/>
        <v>0</v>
      </c>
      <c r="BJ444" s="195" t="e">
        <f t="shared" si="129"/>
        <v>#DIV/0!</v>
      </c>
      <c r="BK444" s="195" t="e">
        <f t="shared" si="130"/>
        <v>#DIV/0!</v>
      </c>
      <c r="BL444" s="195" t="e">
        <f t="shared" si="131"/>
        <v>#DIV/0!</v>
      </c>
      <c r="BM444" s="195" t="e">
        <f t="shared" si="132"/>
        <v>#DIV/0!</v>
      </c>
      <c r="BN444" s="195" t="e">
        <f t="shared" si="133"/>
        <v>#DIV/0!</v>
      </c>
    </row>
    <row r="445" spans="1:66" x14ac:dyDescent="0.25">
      <c r="A445" s="2" t="s">
        <v>650</v>
      </c>
      <c r="B445" s="2" t="s">
        <v>651</v>
      </c>
      <c r="C445">
        <f>VLOOKUP($B445,'Tillförd energi'!$B$1:$AI$700,MATCH(C$1,'Tillförd energi'!$B$1:$AQ$1,0),FALSE)</f>
        <v>0</v>
      </c>
      <c r="D445">
        <f>VLOOKUP($B445,'Tillförd energi'!$B$1:$AI$700,MATCH(D$1,'Tillförd energi'!$B$1:$AQ$1,0),FALSE)</f>
        <v>0.86399999999999999</v>
      </c>
      <c r="E445">
        <f>VLOOKUP($B445,'Tillförd energi'!$B$1:$AI$700,MATCH(E$1,'Tillförd energi'!$B$1:$AQ$1,0),FALSE)</f>
        <v>0</v>
      </c>
      <c r="F445">
        <f>VLOOKUP($B445,'Tillförd energi'!$B$1:$AI$700,MATCH(F$1,'Tillförd energi'!$B$1:$AQ$1,0),FALSE)</f>
        <v>2.6755800000000001</v>
      </c>
      <c r="G445">
        <f>VLOOKUP($B445,'Tillförd energi'!$B$1:$AI$700,MATCH(G$1,'Tillförd energi'!$B$1:$AQ$1,0),FALSE)</f>
        <v>0</v>
      </c>
      <c r="H445">
        <f>VLOOKUP($B445,'Tillförd energi'!$B$1:$AI$700,MATCH(H$1,'Tillförd energi'!$B$1:$AQ$1,0),FALSE)</f>
        <v>0</v>
      </c>
      <c r="I445">
        <f>VLOOKUP($B445,'Tillförd energi'!$B$1:$AI$700,MATCH(I$1,'Tillförd energi'!$B$1:$AQ$1,0),FALSE)</f>
        <v>257.8</v>
      </c>
      <c r="J445">
        <f>VLOOKUP($B445,'Tillförd energi'!$B$1:$AI$700,MATCH(J$1,'Tillförd energi'!$B$1:$AQ$1,0),FALSE)</f>
        <v>13.1882</v>
      </c>
      <c r="K445">
        <v>0</v>
      </c>
      <c r="L445">
        <f>VLOOKUP($B445,'Tillförd energi'!$B$1:$AI$700,MATCH(L$1,'Tillförd energi'!$B$1:$AQ$1,0),FALSE)</f>
        <v>0</v>
      </c>
      <c r="M445">
        <f>VLOOKUP($B445,'Tillförd energi'!$B$1:$AI$700,MATCH(M$1,'Tillförd energi'!$B$1:$AQ$1,0),FALSE)</f>
        <v>0</v>
      </c>
      <c r="N445">
        <f>VLOOKUP($B445,'Tillförd energi'!$B$1:$AI$700,MATCH(N$1,'Tillförd energi'!$B$1:$AQ$1,0),FALSE)</f>
        <v>0</v>
      </c>
      <c r="O445">
        <f>VLOOKUP($B445,'Tillförd energi'!$B$1:$AI$700,MATCH(O$1,'Tillförd energi'!$B$1:$AQ$1,0),FALSE)</f>
        <v>0</v>
      </c>
      <c r="P445">
        <f>VLOOKUP($B445,'Tillförd energi'!$B$1:$AI$700,MATCH(P$1,'Tillförd energi'!$B$1:$AQ$1,0),FALSE)</f>
        <v>0</v>
      </c>
      <c r="Q445">
        <f>VLOOKUP($B445,'Tillförd energi'!$B$1:$AI$700,MATCH(Q$1,'Tillförd energi'!$B$1:$AQ$1,0),FALSE)</f>
        <v>0</v>
      </c>
      <c r="R445">
        <f>VLOOKUP($B445,'Tillförd energi'!$B$1:$AI$700,MATCH(R$1,'Tillförd energi'!$B$1:$AQ$1,0),FALSE)</f>
        <v>157.4</v>
      </c>
      <c r="S445">
        <f>VLOOKUP($B445,'Tillförd energi'!$B$1:$AI$700,MATCH(S$1,'Tillförd energi'!$B$1:$AQ$1,0),FALSE)</f>
        <v>0</v>
      </c>
      <c r="T445">
        <f>VLOOKUP($B445,'Tillförd energi'!$B$1:$AI$700,MATCH(T$1,'Tillförd energi'!$B$1:$AQ$1,0),FALSE)</f>
        <v>0</v>
      </c>
      <c r="U445">
        <f>VLOOKUP($B445,'Tillförd energi'!$B$1:$AI$700,MATCH(U$1,'Tillförd energi'!$B$1:$AQ$1,0),FALSE)</f>
        <v>0</v>
      </c>
      <c r="V445">
        <f>VLOOKUP($B445,'Tillförd energi'!$B$1:$AI$700,MATCH(V$1,'Tillförd energi'!$B$1:$AQ$1,0),FALSE)</f>
        <v>0</v>
      </c>
      <c r="W445">
        <f>VLOOKUP($B445,'Tillförd energi'!$B$1:$AI$700,MATCH(W$1,'Tillförd energi'!$B$1:$AQ$1,0),FALSE)</f>
        <v>0</v>
      </c>
      <c r="X445">
        <f>VLOOKUP($B445,'Tillförd energi'!$B$1:$AI$700,MATCH(X$1,'Tillförd energi'!$B$1:$AQ$1,0),FALSE)</f>
        <v>0</v>
      </c>
      <c r="Y445">
        <f>VLOOKUP($B445,'Tillförd energi'!$B$1:$AI$700,MATCH(Y$1,'Tillförd energi'!$B$1:$AQ$1,0),FALSE)</f>
        <v>0</v>
      </c>
      <c r="Z445">
        <f>VLOOKUP($B445,'Tillförd energi'!$B$1:$AI$700,MATCH(Z$1,'Tillförd energi'!$B$1:$AQ$1,0),FALSE)</f>
        <v>0</v>
      </c>
      <c r="AA445">
        <f>VLOOKUP($B445,'Tillförd energi'!$B$1:$AI$700,MATCH(AA$1,'Tillförd energi'!$B$1:$AQ$1,0),FALSE)</f>
        <v>28.684999999999999</v>
      </c>
      <c r="AB445">
        <f>VLOOKUP($B445,'Tillförd energi'!$B$1:$AI$700,MATCH(AB$1,'Tillförd energi'!$B$1:$AQ$1,0),FALSE)</f>
        <v>65.515000000000001</v>
      </c>
      <c r="AC445">
        <f>VLOOKUP($B445,'Tillförd energi'!$B$1:$AI$700,MATCH(AC$1,'Tillförd energi'!$B$1:$AQ$1,0),FALSE)</f>
        <v>129.9</v>
      </c>
      <c r="AD445">
        <f>VLOOKUP($B445,'Tillförd energi'!$B$1:$AI$700,MATCH(AD$1,'Tillförd energi'!$B$1:$AQ$1,0),FALSE)</f>
        <v>376.803</v>
      </c>
      <c r="AE445">
        <f>VLOOKUP($B445,'Tillförd energi'!$B$1:$AI$700,MATCH(AE$1,'Tillförd energi'!$B$1:$AQ$1,0),FALSE)</f>
        <v>0</v>
      </c>
      <c r="AF445">
        <f>VLOOKUP($B445,'Tillförd energi'!$B$1:$AI$700,MATCH(AF$1,'Tillförd energi'!$B$1:$AQ$1,0),FALSE)</f>
        <v>22.197600000000001</v>
      </c>
      <c r="AG445">
        <f>IFERROR(VLOOKUP(B445,Miljö!$B$1:$AC$550,MATCH("Köpt mängd produktionsspecifik fjärrvärme:",Miljö!$B$1:$AC$1,0),FALSE)/1,0)</f>
        <v>20.9</v>
      </c>
      <c r="AI445">
        <f t="shared" si="115"/>
        <v>1055.02838</v>
      </c>
      <c r="AJ445">
        <f t="shared" si="116"/>
        <v>1075.9283800000001</v>
      </c>
      <c r="AK445">
        <f>IF(ISERROR(1/VLOOKUP($B445,Leveranser!$B$1:$S$500,MATCH("såld värme (gwh)",Leveranser!$B$1:$S$1,0),FALSE)),"",VLOOKUP($B445,Leveranser!$B$1:$S$500,MATCH("såld värme (gwh)",Leveranser!$B$1:$S$1,0),FALSE))</f>
        <v>982.5</v>
      </c>
      <c r="AL445">
        <f>VLOOKUP($B445,Leveranser!$B$1:$Y$500,MATCH("Totalt såld fjärrvärme till andra fjärrvärmeföretag",Leveranser!$B$1:$AA$1,0),FALSE)</f>
        <v>108.5</v>
      </c>
      <c r="AM445">
        <f>IF(ISERROR(1/VLOOKUP($B445,Miljö!$B$1:$S$500,MATCH("Såld mängd produktionsspecifik fjärrvärme (GWh)",Miljö!$B$1:$R$1,0),FALSE)),0,VLOOKUP($B445,Miljö!$B$1:$S$500,MATCH("Såld mängd produktionsspecifik fjärrvärme (GWh)",Miljö!$B$1:$R$1,0),FALSE))</f>
        <v>268.2</v>
      </c>
      <c r="AN445" s="195">
        <f t="shared" si="117"/>
        <v>0.91316487069520369</v>
      </c>
      <c r="AP445" t="str">
        <f>IFERROR(VLOOKUP($B445,Miljövärden!$B$2:$H$550,7,FALSE),"Nej, saknas")</f>
        <v>Ja</v>
      </c>
      <c r="AQ445" t="str">
        <f>IFERROR(VLOOKUP($B445,Miljövärden!$B$2:$H$550,6,FALSE),"Nej, saknas")</f>
        <v>Ja</v>
      </c>
      <c r="AU445">
        <f t="shared" si="118"/>
        <v>50.882599999999996</v>
      </c>
      <c r="AV445">
        <f t="shared" si="119"/>
        <v>0</v>
      </c>
      <c r="AW445">
        <f t="shared" si="120"/>
        <v>0</v>
      </c>
      <c r="AX445">
        <f t="shared" si="121"/>
        <v>157.4</v>
      </c>
      <c r="AZ445">
        <f t="shared" si="122"/>
        <v>157.4</v>
      </c>
      <c r="BC445">
        <f t="shared" si="123"/>
        <v>3.5395799999999999</v>
      </c>
      <c r="BD445">
        <f t="shared" si="124"/>
        <v>0</v>
      </c>
      <c r="BE445">
        <f t="shared" si="125"/>
        <v>157.4</v>
      </c>
      <c r="BF445">
        <f t="shared" si="126"/>
        <v>843.20619999999997</v>
      </c>
      <c r="BG445">
        <f t="shared" si="127"/>
        <v>71.782600000000002</v>
      </c>
      <c r="BH445">
        <f t="shared" si="128"/>
        <v>1075.9283799999998</v>
      </c>
      <c r="BJ445" s="195">
        <f t="shared" si="129"/>
        <v>3.2897914636288344E-3</v>
      </c>
      <c r="BK445" s="195">
        <f t="shared" si="130"/>
        <v>0</v>
      </c>
      <c r="BL445" s="195">
        <f t="shared" si="131"/>
        <v>0.14629226529000008</v>
      </c>
      <c r="BM445" s="195">
        <f t="shared" si="132"/>
        <v>0.78370104894900172</v>
      </c>
      <c r="BN445" s="195">
        <f t="shared" si="133"/>
        <v>6.6716894297369503E-2</v>
      </c>
    </row>
    <row r="446" spans="1:66" x14ac:dyDescent="0.25">
      <c r="A446" s="2" t="s">
        <v>650</v>
      </c>
      <c r="B446" s="2" t="s">
        <v>652</v>
      </c>
      <c r="C446">
        <f>VLOOKUP($B446,'Tillförd energi'!$B$1:$AI$700,MATCH(C$1,'Tillförd energi'!$B$1:$AQ$1,0),FALSE)</f>
        <v>0</v>
      </c>
      <c r="D446">
        <f>VLOOKUP($B446,'Tillförd energi'!$B$1:$AI$700,MATCH(D$1,'Tillförd energi'!$B$1:$AQ$1,0),FALSE)</f>
        <v>0</v>
      </c>
      <c r="E446">
        <f>VLOOKUP($B446,'Tillförd energi'!$B$1:$AI$700,MATCH(E$1,'Tillförd energi'!$B$1:$AQ$1,0),FALSE)</f>
        <v>0</v>
      </c>
      <c r="F446">
        <f>VLOOKUP($B446,'Tillförd energi'!$B$1:$AI$700,MATCH(F$1,'Tillförd energi'!$B$1:$AQ$1,0),FALSE)</f>
        <v>0</v>
      </c>
      <c r="G446">
        <f>VLOOKUP($B446,'Tillförd energi'!$B$1:$AI$700,MATCH(G$1,'Tillförd energi'!$B$1:$AQ$1,0),FALSE)</f>
        <v>0</v>
      </c>
      <c r="H446">
        <f>VLOOKUP($B446,'Tillförd energi'!$B$1:$AI$700,MATCH(H$1,'Tillförd energi'!$B$1:$AQ$1,0),FALSE)</f>
        <v>0</v>
      </c>
      <c r="I446">
        <f>VLOOKUP($B446,'Tillförd energi'!$B$1:$AI$700,MATCH(I$1,'Tillförd energi'!$B$1:$AQ$1,0),FALSE)</f>
        <v>0</v>
      </c>
      <c r="J446">
        <f>VLOOKUP($B446,'Tillförd energi'!$B$1:$AI$700,MATCH(J$1,'Tillförd energi'!$B$1:$AQ$1,0),FALSE)</f>
        <v>0</v>
      </c>
      <c r="K446">
        <v>0</v>
      </c>
      <c r="L446">
        <f>VLOOKUP($B446,'Tillförd energi'!$B$1:$AI$700,MATCH(L$1,'Tillförd energi'!$B$1:$AQ$1,0),FALSE)</f>
        <v>0</v>
      </c>
      <c r="M446">
        <f>VLOOKUP($B446,'Tillförd energi'!$B$1:$AI$700,MATCH(M$1,'Tillförd energi'!$B$1:$AQ$1,0),FALSE)</f>
        <v>0</v>
      </c>
      <c r="N446">
        <f>VLOOKUP($B446,'Tillförd energi'!$B$1:$AI$700,MATCH(N$1,'Tillförd energi'!$B$1:$AQ$1,0),FALSE)</f>
        <v>0</v>
      </c>
      <c r="O446">
        <f>VLOOKUP($B446,'Tillförd energi'!$B$1:$AI$700,MATCH(O$1,'Tillförd energi'!$B$1:$AQ$1,0),FALSE)</f>
        <v>0</v>
      </c>
      <c r="P446">
        <f>VLOOKUP($B446,'Tillförd energi'!$B$1:$AI$700,MATCH(P$1,'Tillförd energi'!$B$1:$AQ$1,0),FALSE)</f>
        <v>0</v>
      </c>
      <c r="Q446">
        <f>VLOOKUP($B446,'Tillförd energi'!$B$1:$AI$700,MATCH(Q$1,'Tillförd energi'!$B$1:$AQ$1,0),FALSE)</f>
        <v>0</v>
      </c>
      <c r="R446">
        <f>VLOOKUP($B446,'Tillförd energi'!$B$1:$AI$700,MATCH(R$1,'Tillförd energi'!$B$1:$AQ$1,0),FALSE)</f>
        <v>2.6862499999999998</v>
      </c>
      <c r="S446">
        <f>VLOOKUP($B446,'Tillförd energi'!$B$1:$AI$700,MATCH(S$1,'Tillförd energi'!$B$1:$AQ$1,0),FALSE)</f>
        <v>0</v>
      </c>
      <c r="T446">
        <f>VLOOKUP($B446,'Tillförd energi'!$B$1:$AI$700,MATCH(T$1,'Tillförd energi'!$B$1:$AQ$1,0),FALSE)</f>
        <v>0</v>
      </c>
      <c r="U446">
        <f>VLOOKUP($B446,'Tillförd energi'!$B$1:$AI$700,MATCH(U$1,'Tillförd energi'!$B$1:$AQ$1,0),FALSE)</f>
        <v>0</v>
      </c>
      <c r="V446">
        <f>VLOOKUP($B446,'Tillförd energi'!$B$1:$AI$700,MATCH(V$1,'Tillförd energi'!$B$1:$AQ$1,0),FALSE)</f>
        <v>0</v>
      </c>
      <c r="W446">
        <f>VLOOKUP($B446,'Tillförd energi'!$B$1:$AI$700,MATCH(W$1,'Tillförd energi'!$B$1:$AQ$1,0),FALSE)</f>
        <v>0</v>
      </c>
      <c r="X446">
        <f>VLOOKUP($B446,'Tillförd energi'!$B$1:$AI$700,MATCH(X$1,'Tillförd energi'!$B$1:$AQ$1,0),FALSE)</f>
        <v>0</v>
      </c>
      <c r="Y446">
        <f>VLOOKUP($B446,'Tillförd energi'!$B$1:$AI$700,MATCH(Y$1,'Tillförd energi'!$B$1:$AQ$1,0),FALSE)</f>
        <v>0</v>
      </c>
      <c r="Z446">
        <f>VLOOKUP($B446,'Tillförd energi'!$B$1:$AI$700,MATCH(Z$1,'Tillförd energi'!$B$1:$AQ$1,0),FALSE)</f>
        <v>0</v>
      </c>
      <c r="AA446">
        <f>VLOOKUP($B446,'Tillförd energi'!$B$1:$AI$700,MATCH(AA$1,'Tillförd energi'!$B$1:$AQ$1,0),FALSE)</f>
        <v>0</v>
      </c>
      <c r="AB446">
        <f>VLOOKUP($B446,'Tillförd energi'!$B$1:$AI$700,MATCH(AB$1,'Tillförd energi'!$B$1:$AQ$1,0),FALSE)</f>
        <v>0</v>
      </c>
      <c r="AC446">
        <f>VLOOKUP($B446,'Tillförd energi'!$B$1:$AI$700,MATCH(AC$1,'Tillförd energi'!$B$1:$AQ$1,0),FALSE)</f>
        <v>0</v>
      </c>
      <c r="AD446">
        <f>VLOOKUP($B446,'Tillförd energi'!$B$1:$AI$700,MATCH(AD$1,'Tillförd energi'!$B$1:$AQ$1,0),FALSE)</f>
        <v>0</v>
      </c>
      <c r="AE446">
        <f>VLOOKUP($B446,'Tillförd energi'!$B$1:$AI$700,MATCH(AE$1,'Tillförd energi'!$B$1:$AQ$1,0),FALSE)</f>
        <v>0</v>
      </c>
      <c r="AF446">
        <f>VLOOKUP($B446,'Tillförd energi'!$B$1:$AI$700,MATCH(AF$1,'Tillförd energi'!$B$1:$AQ$1,0),FALSE)</f>
        <v>6.0999999999999999E-2</v>
      </c>
      <c r="AG446">
        <f>IFERROR(VLOOKUP(B446,Miljö!$B$1:$AC$550,MATCH("Köpt mängd produktionsspecifik fjärrvärme:",Miljö!$B$1:$AC$1,0),FALSE)/1,0)</f>
        <v>0</v>
      </c>
      <c r="AI446">
        <f t="shared" si="115"/>
        <v>2.7472499999999997</v>
      </c>
      <c r="AJ446">
        <f t="shared" si="116"/>
        <v>2.7472499999999997</v>
      </c>
      <c r="AK446">
        <f>IF(ISERROR(1/VLOOKUP($B446,Leveranser!$B$1:$S$500,MATCH("såld värme (gwh)",Leveranser!$B$1:$S$1,0),FALSE)),"",VLOOKUP($B446,Leveranser!$B$1:$S$500,MATCH("såld värme (gwh)",Leveranser!$B$1:$S$1,0),FALSE))</f>
        <v>1.754</v>
      </c>
      <c r="AL446">
        <f>VLOOKUP($B446,Leveranser!$B$1:$Y$500,MATCH("Totalt såld fjärrvärme till andra fjärrvärmeföretag",Leveranser!$B$1:$AA$1,0),FALSE)</f>
        <v>0</v>
      </c>
      <c r="AM446">
        <f>IF(ISERROR(1/VLOOKUP($B446,Miljö!$B$1:$S$500,MATCH("Såld mängd produktionsspecifik fjärrvärme (GWh)",Miljö!$B$1:$R$1,0),FALSE)),0,VLOOKUP($B446,Miljö!$B$1:$S$500,MATCH("Såld mängd produktionsspecifik fjärrvärme (GWh)",Miljö!$B$1:$R$1,0),FALSE))</f>
        <v>0</v>
      </c>
      <c r="AN446" s="195">
        <f t="shared" si="117"/>
        <v>0.63845663845663847</v>
      </c>
      <c r="AP446" t="str">
        <f>IFERROR(VLOOKUP($B446,Miljövärden!$B$2:$H$550,7,FALSE),"Nej, saknas")</f>
        <v>Ja</v>
      </c>
      <c r="AQ446" t="str">
        <f>IFERROR(VLOOKUP($B446,Miljövärden!$B$2:$H$550,6,FALSE),"Nej, saknas")</f>
        <v>Nej</v>
      </c>
      <c r="AU446">
        <f t="shared" si="118"/>
        <v>6.0999999999999999E-2</v>
      </c>
      <c r="AV446">
        <f t="shared" si="119"/>
        <v>0</v>
      </c>
      <c r="AW446">
        <f t="shared" si="120"/>
        <v>0</v>
      </c>
      <c r="AX446">
        <f t="shared" si="121"/>
        <v>2.6862499999999998</v>
      </c>
      <c r="AZ446">
        <f t="shared" si="122"/>
        <v>2.6862499999999998</v>
      </c>
      <c r="BC446">
        <f t="shared" si="123"/>
        <v>0</v>
      </c>
      <c r="BD446">
        <f t="shared" si="124"/>
        <v>0</v>
      </c>
      <c r="BE446">
        <f t="shared" si="125"/>
        <v>2.6862499999999998</v>
      </c>
      <c r="BF446">
        <f t="shared" si="126"/>
        <v>0</v>
      </c>
      <c r="BG446">
        <f t="shared" si="127"/>
        <v>6.0999999999999999E-2</v>
      </c>
      <c r="BH446">
        <f t="shared" si="128"/>
        <v>2.7472499999999997</v>
      </c>
      <c r="BJ446" s="195">
        <f t="shared" si="129"/>
        <v>0</v>
      </c>
      <c r="BK446" s="195">
        <f t="shared" si="130"/>
        <v>0</v>
      </c>
      <c r="BL446" s="195">
        <f t="shared" si="131"/>
        <v>0.97779597779597782</v>
      </c>
      <c r="BM446" s="195">
        <f t="shared" si="132"/>
        <v>0</v>
      </c>
      <c r="BN446" s="195">
        <f t="shared" si="133"/>
        <v>2.2204022204022206E-2</v>
      </c>
    </row>
    <row r="447" spans="1:66" x14ac:dyDescent="0.25">
      <c r="A447" s="2" t="s">
        <v>650</v>
      </c>
      <c r="B447" s="2" t="s">
        <v>653</v>
      </c>
      <c r="C447">
        <f>VLOOKUP($B447,'Tillförd energi'!$B$1:$AI$700,MATCH(C$1,'Tillförd energi'!$B$1:$AQ$1,0),FALSE)</f>
        <v>0</v>
      </c>
      <c r="D447">
        <f>VLOOKUP($B447,'Tillförd energi'!$B$1:$AI$700,MATCH(D$1,'Tillförd energi'!$B$1:$AQ$1,0),FALSE)</f>
        <v>3.3750000000000002E-2</v>
      </c>
      <c r="E447">
        <f>VLOOKUP($B447,'Tillförd energi'!$B$1:$AI$700,MATCH(E$1,'Tillförd energi'!$B$1:$AQ$1,0),FALSE)</f>
        <v>0</v>
      </c>
      <c r="F447">
        <f>VLOOKUP($B447,'Tillförd energi'!$B$1:$AI$700,MATCH(F$1,'Tillförd energi'!$B$1:$AQ$1,0),FALSE)</f>
        <v>0</v>
      </c>
      <c r="G447">
        <f>VLOOKUP($B447,'Tillförd energi'!$B$1:$AI$700,MATCH(G$1,'Tillförd energi'!$B$1:$AQ$1,0),FALSE)</f>
        <v>0</v>
      </c>
      <c r="H447">
        <f>VLOOKUP($B447,'Tillförd energi'!$B$1:$AI$700,MATCH(H$1,'Tillförd energi'!$B$1:$AQ$1,0),FALSE)</f>
        <v>0</v>
      </c>
      <c r="I447">
        <f>VLOOKUP($B447,'Tillförd energi'!$B$1:$AI$700,MATCH(I$1,'Tillförd energi'!$B$1:$AQ$1,0),FALSE)</f>
        <v>0</v>
      </c>
      <c r="J447">
        <f>VLOOKUP($B447,'Tillförd energi'!$B$1:$AI$700,MATCH(J$1,'Tillförd energi'!$B$1:$AQ$1,0),FALSE)</f>
        <v>0</v>
      </c>
      <c r="K447">
        <v>0</v>
      </c>
      <c r="L447">
        <f>VLOOKUP($B447,'Tillförd energi'!$B$1:$AI$700,MATCH(L$1,'Tillförd energi'!$B$1:$AQ$1,0),FALSE)</f>
        <v>0</v>
      </c>
      <c r="M447">
        <f>VLOOKUP($B447,'Tillförd energi'!$B$1:$AI$700,MATCH(M$1,'Tillförd energi'!$B$1:$AQ$1,0),FALSE)</f>
        <v>0</v>
      </c>
      <c r="N447">
        <f>VLOOKUP($B447,'Tillförd energi'!$B$1:$AI$700,MATCH(N$1,'Tillförd energi'!$B$1:$AQ$1,0),FALSE)</f>
        <v>0</v>
      </c>
      <c r="O447">
        <f>VLOOKUP($B447,'Tillförd energi'!$B$1:$AI$700,MATCH(O$1,'Tillförd energi'!$B$1:$AQ$1,0),FALSE)</f>
        <v>0</v>
      </c>
      <c r="P447">
        <f>VLOOKUP($B447,'Tillförd energi'!$B$1:$AI$700,MATCH(P$1,'Tillförd energi'!$B$1:$AQ$1,0),FALSE)</f>
        <v>0</v>
      </c>
      <c r="Q447">
        <f>VLOOKUP($B447,'Tillförd energi'!$B$1:$AI$700,MATCH(Q$1,'Tillförd energi'!$B$1:$AQ$1,0),FALSE)</f>
        <v>0</v>
      </c>
      <c r="R447">
        <f>VLOOKUP($B447,'Tillförd energi'!$B$1:$AI$700,MATCH(R$1,'Tillförd energi'!$B$1:$AQ$1,0),FALSE)</f>
        <v>15.0875</v>
      </c>
      <c r="S447">
        <f>VLOOKUP($B447,'Tillförd energi'!$B$1:$AI$700,MATCH(S$1,'Tillförd energi'!$B$1:$AQ$1,0),FALSE)</f>
        <v>0</v>
      </c>
      <c r="T447">
        <f>VLOOKUP($B447,'Tillförd energi'!$B$1:$AI$700,MATCH(T$1,'Tillförd energi'!$B$1:$AQ$1,0),FALSE)</f>
        <v>0</v>
      </c>
      <c r="U447">
        <f>VLOOKUP($B447,'Tillförd energi'!$B$1:$AI$700,MATCH(U$1,'Tillförd energi'!$B$1:$AQ$1,0),FALSE)</f>
        <v>0</v>
      </c>
      <c r="V447">
        <f>VLOOKUP($B447,'Tillförd energi'!$B$1:$AI$700,MATCH(V$1,'Tillförd energi'!$B$1:$AQ$1,0),FALSE)</f>
        <v>0</v>
      </c>
      <c r="W447">
        <f>VLOOKUP($B447,'Tillförd energi'!$B$1:$AI$700,MATCH(W$1,'Tillförd energi'!$B$1:$AQ$1,0),FALSE)</f>
        <v>0</v>
      </c>
      <c r="X447">
        <f>VLOOKUP($B447,'Tillförd energi'!$B$1:$AI$700,MATCH(X$1,'Tillförd energi'!$B$1:$AQ$1,0),FALSE)</f>
        <v>0</v>
      </c>
      <c r="Y447">
        <f>VLOOKUP($B447,'Tillförd energi'!$B$1:$AI$700,MATCH(Y$1,'Tillförd energi'!$B$1:$AQ$1,0),FALSE)</f>
        <v>0</v>
      </c>
      <c r="Z447">
        <f>VLOOKUP($B447,'Tillförd energi'!$B$1:$AI$700,MATCH(Z$1,'Tillförd energi'!$B$1:$AQ$1,0),FALSE)</f>
        <v>0</v>
      </c>
      <c r="AA447">
        <f>VLOOKUP($B447,'Tillförd energi'!$B$1:$AI$700,MATCH(AA$1,'Tillförd energi'!$B$1:$AQ$1,0),FALSE)</f>
        <v>0</v>
      </c>
      <c r="AB447">
        <f>VLOOKUP($B447,'Tillförd energi'!$B$1:$AI$700,MATCH(AB$1,'Tillförd energi'!$B$1:$AQ$1,0),FALSE)</f>
        <v>0</v>
      </c>
      <c r="AC447">
        <f>VLOOKUP($B447,'Tillförd energi'!$B$1:$AI$700,MATCH(AC$1,'Tillförd energi'!$B$1:$AQ$1,0),FALSE)</f>
        <v>0</v>
      </c>
      <c r="AD447">
        <f>VLOOKUP($B447,'Tillförd energi'!$B$1:$AI$700,MATCH(AD$1,'Tillförd energi'!$B$1:$AQ$1,0),FALSE)</f>
        <v>0</v>
      </c>
      <c r="AE447">
        <f>VLOOKUP($B447,'Tillförd energi'!$B$1:$AI$700,MATCH(AE$1,'Tillförd energi'!$B$1:$AQ$1,0),FALSE)</f>
        <v>0</v>
      </c>
      <c r="AF447">
        <f>VLOOKUP($B447,'Tillförd energi'!$B$1:$AI$700,MATCH(AF$1,'Tillförd energi'!$B$1:$AQ$1,0),FALSE)</f>
        <v>0.185</v>
      </c>
      <c r="AG447">
        <f>IFERROR(VLOOKUP(B447,Miljö!$B$1:$AC$550,MATCH("Köpt mängd produktionsspecifik fjärrvärme:",Miljö!$B$1:$AC$1,0),FALSE)/1,0)</f>
        <v>0</v>
      </c>
      <c r="AI447">
        <f t="shared" si="115"/>
        <v>15.30625</v>
      </c>
      <c r="AJ447">
        <f t="shared" si="116"/>
        <v>15.30625</v>
      </c>
      <c r="AK447">
        <f>IF(ISERROR(1/VLOOKUP($B447,Leveranser!$B$1:$S$500,MATCH("såld värme (gwh)",Leveranser!$B$1:$S$1,0),FALSE)),"",VLOOKUP($B447,Leveranser!$B$1:$S$500,MATCH("såld värme (gwh)",Leveranser!$B$1:$S$1,0),FALSE))</f>
        <v>9.1999999999999993</v>
      </c>
      <c r="AL447">
        <f>VLOOKUP($B447,Leveranser!$B$1:$Y$500,MATCH("Totalt såld fjärrvärme till andra fjärrvärmeföretag",Leveranser!$B$1:$AA$1,0),FALSE)</f>
        <v>0</v>
      </c>
      <c r="AM447">
        <f>IF(ISERROR(1/VLOOKUP($B447,Miljö!$B$1:$S$500,MATCH("Såld mängd produktionsspecifik fjärrvärme (GWh)",Miljö!$B$1:$R$1,0),FALSE)),0,VLOOKUP($B447,Miljö!$B$1:$S$500,MATCH("Såld mängd produktionsspecifik fjärrvärme (GWh)",Miljö!$B$1:$R$1,0),FALSE))</f>
        <v>0</v>
      </c>
      <c r="AN447" s="195">
        <f t="shared" si="117"/>
        <v>0.60106165781951815</v>
      </c>
      <c r="AP447" t="str">
        <f>IFERROR(VLOOKUP($B447,Miljövärden!$B$2:$H$550,7,FALSE),"Nej, saknas")</f>
        <v>Ja</v>
      </c>
      <c r="AQ447" t="str">
        <f>IFERROR(VLOOKUP($B447,Miljövärden!$B$2:$H$550,6,FALSE),"Nej, saknas")</f>
        <v>Ja</v>
      </c>
      <c r="AU447">
        <f t="shared" si="118"/>
        <v>0.185</v>
      </c>
      <c r="AV447">
        <f t="shared" si="119"/>
        <v>0</v>
      </c>
      <c r="AW447">
        <f t="shared" si="120"/>
        <v>0</v>
      </c>
      <c r="AX447">
        <f t="shared" si="121"/>
        <v>15.0875</v>
      </c>
      <c r="AZ447">
        <f t="shared" si="122"/>
        <v>15.0875</v>
      </c>
      <c r="BC447">
        <f t="shared" si="123"/>
        <v>3.3750000000000002E-2</v>
      </c>
      <c r="BD447">
        <f t="shared" si="124"/>
        <v>0</v>
      </c>
      <c r="BE447">
        <f t="shared" si="125"/>
        <v>15.0875</v>
      </c>
      <c r="BF447">
        <f t="shared" si="126"/>
        <v>0</v>
      </c>
      <c r="BG447">
        <f t="shared" si="127"/>
        <v>0.185</v>
      </c>
      <c r="BH447">
        <f t="shared" si="128"/>
        <v>15.30625</v>
      </c>
      <c r="BJ447" s="195">
        <f t="shared" si="129"/>
        <v>2.2049816251531237E-3</v>
      </c>
      <c r="BK447" s="195">
        <f t="shared" si="130"/>
        <v>0</v>
      </c>
      <c r="BL447" s="195">
        <f t="shared" si="131"/>
        <v>0.98570845242956306</v>
      </c>
      <c r="BM447" s="195">
        <f t="shared" si="132"/>
        <v>0</v>
      </c>
      <c r="BN447" s="195">
        <f t="shared" si="133"/>
        <v>1.2086565945283789E-2</v>
      </c>
    </row>
    <row r="448" spans="1:66" x14ac:dyDescent="0.25">
      <c r="A448" s="2" t="s">
        <v>650</v>
      </c>
      <c r="B448" s="2" t="s">
        <v>654</v>
      </c>
      <c r="C448">
        <f>VLOOKUP($B448,'Tillförd energi'!$B$1:$AI$700,MATCH(C$1,'Tillförd energi'!$B$1:$AQ$1,0),FALSE)</f>
        <v>0</v>
      </c>
      <c r="D448">
        <f>VLOOKUP($B448,'Tillförd energi'!$B$1:$AI$700,MATCH(D$1,'Tillförd energi'!$B$1:$AQ$1,0),FALSE)</f>
        <v>0.45</v>
      </c>
      <c r="E448">
        <f>VLOOKUP($B448,'Tillförd energi'!$B$1:$AI$700,MATCH(E$1,'Tillförd energi'!$B$1:$AQ$1,0),FALSE)</f>
        <v>0</v>
      </c>
      <c r="F448">
        <f>VLOOKUP($B448,'Tillförd energi'!$B$1:$AI$700,MATCH(F$1,'Tillförd energi'!$B$1:$AQ$1,0),FALSE)</f>
        <v>0</v>
      </c>
      <c r="G448">
        <f>VLOOKUP($B448,'Tillförd energi'!$B$1:$AI$700,MATCH(G$1,'Tillförd energi'!$B$1:$AQ$1,0),FALSE)</f>
        <v>0</v>
      </c>
      <c r="H448">
        <f>VLOOKUP($B448,'Tillförd energi'!$B$1:$AI$700,MATCH(H$1,'Tillförd energi'!$B$1:$AQ$1,0),FALSE)</f>
        <v>0</v>
      </c>
      <c r="I448">
        <f>VLOOKUP($B448,'Tillförd energi'!$B$1:$AI$700,MATCH(I$1,'Tillförd energi'!$B$1:$AQ$1,0),FALSE)</f>
        <v>8.93</v>
      </c>
      <c r="J448">
        <f>VLOOKUP($B448,'Tillförd energi'!$B$1:$AI$700,MATCH(J$1,'Tillförd energi'!$B$1:$AQ$1,0),FALSE)</f>
        <v>1.9858800000000001</v>
      </c>
      <c r="K448">
        <v>0</v>
      </c>
      <c r="L448">
        <f>VLOOKUP($B448,'Tillförd energi'!$B$1:$AI$700,MATCH(L$1,'Tillförd energi'!$B$1:$AQ$1,0),FALSE)</f>
        <v>203.87</v>
      </c>
      <c r="M448">
        <f>VLOOKUP($B448,'Tillförd energi'!$B$1:$AI$700,MATCH(M$1,'Tillförd energi'!$B$1:$AQ$1,0),FALSE)</f>
        <v>0</v>
      </c>
      <c r="N448">
        <f>VLOOKUP($B448,'Tillförd energi'!$B$1:$AI$700,MATCH(N$1,'Tillförd energi'!$B$1:$AQ$1,0),FALSE)</f>
        <v>15.21</v>
      </c>
      <c r="O448">
        <f>VLOOKUP($B448,'Tillförd energi'!$B$1:$AI$700,MATCH(O$1,'Tillförd energi'!$B$1:$AQ$1,0),FALSE)</f>
        <v>0</v>
      </c>
      <c r="P448">
        <f>VLOOKUP($B448,'Tillförd energi'!$B$1:$AI$700,MATCH(P$1,'Tillförd energi'!$B$1:$AQ$1,0),FALSE)</f>
        <v>8.7200000000000006</v>
      </c>
      <c r="Q448">
        <f>VLOOKUP($B448,'Tillförd energi'!$B$1:$AI$700,MATCH(Q$1,'Tillförd energi'!$B$1:$AQ$1,0),FALSE)</f>
        <v>2.2400000000000002</v>
      </c>
      <c r="R448">
        <f>VLOOKUP($B448,'Tillförd energi'!$B$1:$AI$700,MATCH(R$1,'Tillförd energi'!$B$1:$AQ$1,0),FALSE)</f>
        <v>0</v>
      </c>
      <c r="S448">
        <f>VLOOKUP($B448,'Tillförd energi'!$B$1:$AI$700,MATCH(S$1,'Tillförd energi'!$B$1:$AQ$1,0),FALSE)</f>
        <v>0</v>
      </c>
      <c r="T448">
        <f>VLOOKUP($B448,'Tillförd energi'!$B$1:$AI$700,MATCH(T$1,'Tillförd energi'!$B$1:$AQ$1,0),FALSE)</f>
        <v>0</v>
      </c>
      <c r="U448">
        <f>VLOOKUP($B448,'Tillförd energi'!$B$1:$AI$700,MATCH(U$1,'Tillförd energi'!$B$1:$AQ$1,0),FALSE)</f>
        <v>0</v>
      </c>
      <c r="V448">
        <f>VLOOKUP($B448,'Tillförd energi'!$B$1:$AI$700,MATCH(V$1,'Tillförd energi'!$B$1:$AQ$1,0),FALSE)</f>
        <v>0</v>
      </c>
      <c r="W448">
        <f>VLOOKUP($B448,'Tillförd energi'!$B$1:$AI$700,MATCH(W$1,'Tillförd energi'!$B$1:$AQ$1,0),FALSE)</f>
        <v>7.14</v>
      </c>
      <c r="X448">
        <f>VLOOKUP($B448,'Tillförd energi'!$B$1:$AI$700,MATCH(X$1,'Tillförd energi'!$B$1:$AQ$1,0),FALSE)</f>
        <v>0</v>
      </c>
      <c r="Y448">
        <f>VLOOKUP($B448,'Tillförd energi'!$B$1:$AI$700,MATCH(Y$1,'Tillförd energi'!$B$1:$AQ$1,0),FALSE)</f>
        <v>0</v>
      </c>
      <c r="Z448">
        <f>VLOOKUP($B448,'Tillförd energi'!$B$1:$AI$700,MATCH(Z$1,'Tillförd energi'!$B$1:$AQ$1,0),FALSE)</f>
        <v>0</v>
      </c>
      <c r="AA448">
        <f>VLOOKUP($B448,'Tillförd energi'!$B$1:$AI$700,MATCH(AA$1,'Tillförd energi'!$B$1:$AQ$1,0),FALSE)</f>
        <v>0</v>
      </c>
      <c r="AB448">
        <f>VLOOKUP($B448,'Tillförd energi'!$B$1:$AI$700,MATCH(AB$1,'Tillförd energi'!$B$1:$AQ$1,0),FALSE)</f>
        <v>0</v>
      </c>
      <c r="AC448">
        <f>VLOOKUP($B448,'Tillförd energi'!$B$1:$AI$700,MATCH(AC$1,'Tillförd energi'!$B$1:$AQ$1,0),FALSE)</f>
        <v>0</v>
      </c>
      <c r="AD448">
        <f>VLOOKUP($B448,'Tillförd energi'!$B$1:$AI$700,MATCH(AD$1,'Tillförd energi'!$B$1:$AQ$1,0),FALSE)</f>
        <v>0.245</v>
      </c>
      <c r="AE448">
        <f>VLOOKUP($B448,'Tillförd energi'!$B$1:$AI$700,MATCH(AE$1,'Tillförd energi'!$B$1:$AQ$1,0),FALSE)</f>
        <v>0</v>
      </c>
      <c r="AF448">
        <f>VLOOKUP($B448,'Tillförd energi'!$B$1:$AI$700,MATCH(AF$1,'Tillförd energi'!$B$1:$AQ$1,0),FALSE)</f>
        <v>9.64</v>
      </c>
      <c r="AG448">
        <f>IFERROR(VLOOKUP(B448,Miljö!$B$1:$AC$550,MATCH("Köpt mängd produktionsspecifik fjärrvärme:",Miljö!$B$1:$AC$1,0),FALSE)/1,0)</f>
        <v>0</v>
      </c>
      <c r="AI448">
        <f t="shared" ref="AI448:AI460" si="134">SUM(C448:AF448)</f>
        <v>258.43088</v>
      </c>
      <c r="AJ448">
        <f t="shared" ref="AJ448:AJ460" si="135">SUM(C448:AG448)</f>
        <v>258.43088</v>
      </c>
      <c r="AK448">
        <f>IF(ISERROR(1/VLOOKUP($B448,Leveranser!$B$1:$S$500,MATCH("såld värme (gwh)",Leveranser!$B$1:$S$1,0),FALSE)),"",VLOOKUP($B448,Leveranser!$B$1:$S$500,MATCH("såld värme (gwh)",Leveranser!$B$1:$S$1,0),FALSE))</f>
        <v>176.101</v>
      </c>
      <c r="AL448">
        <f>VLOOKUP($B448,Leveranser!$B$1:$Y$500,MATCH("Totalt såld fjärrvärme till andra fjärrvärmeföretag",Leveranser!$B$1:$AA$1,0),FALSE)</f>
        <v>0</v>
      </c>
      <c r="AM448">
        <f>IF(ISERROR(1/VLOOKUP($B448,Miljö!$B$1:$S$500,MATCH("Såld mängd produktionsspecifik fjärrvärme (GWh)",Miljö!$B$1:$R$1,0),FALSE)),0,VLOOKUP($B448,Miljö!$B$1:$S$500,MATCH("Såld mängd produktionsspecifik fjärrvärme (GWh)",Miljö!$B$1:$R$1,0),FALSE))</f>
        <v>0</v>
      </c>
      <c r="AN448" s="195">
        <f t="shared" ref="AN448:AN460" si="136">IFERROR(AK448/AJ448,"")</f>
        <v>0.68142398462598586</v>
      </c>
      <c r="AP448" t="str">
        <f>IFERROR(VLOOKUP($B448,Miljövärden!$B$2:$H$550,7,FALSE),"Nej, saknas")</f>
        <v>Ja</v>
      </c>
      <c r="AQ448" t="str">
        <f>IFERROR(VLOOKUP($B448,Miljövärden!$B$2:$H$550,6,FALSE),"Nej, saknas")</f>
        <v>Ja</v>
      </c>
      <c r="AU448">
        <f t="shared" ref="AU448:AU460" si="137">Z448+AA448+AF448</f>
        <v>9.64</v>
      </c>
      <c r="AV448">
        <f t="shared" ref="AV448:AV460" si="138">X448</f>
        <v>0</v>
      </c>
      <c r="AW448">
        <f t="shared" ref="AW448:AW460" si="139">M448+N448+O448+P448+Q448</f>
        <v>26.17</v>
      </c>
      <c r="AX448">
        <f t="shared" ref="AX448:AX460" si="140">R448+S448+T448+U448</f>
        <v>0</v>
      </c>
      <c r="AZ448">
        <f t="shared" ref="AZ448:AZ460" si="141">L448+M448+N448+O448+P448+Q448+R448+S448+T448+U448+V448+W448+X448</f>
        <v>237.18</v>
      </c>
      <c r="BC448">
        <f t="shared" si="123"/>
        <v>0.45</v>
      </c>
      <c r="BD448">
        <f t="shared" si="124"/>
        <v>0</v>
      </c>
      <c r="BE448">
        <f t="shared" si="125"/>
        <v>33.31</v>
      </c>
      <c r="BF448">
        <f t="shared" si="126"/>
        <v>215.03088</v>
      </c>
      <c r="BG448">
        <f t="shared" si="127"/>
        <v>9.64</v>
      </c>
      <c r="BH448">
        <f t="shared" si="128"/>
        <v>258.43088</v>
      </c>
      <c r="BJ448" s="195">
        <f t="shared" si="129"/>
        <v>1.7412779773067367E-3</v>
      </c>
      <c r="BK448" s="195">
        <f t="shared" si="130"/>
        <v>0</v>
      </c>
      <c r="BL448" s="195">
        <f t="shared" si="131"/>
        <v>0.12889326538686088</v>
      </c>
      <c r="BM448" s="195">
        <f t="shared" si="132"/>
        <v>0.83206341285530583</v>
      </c>
      <c r="BN448" s="195">
        <f t="shared" si="133"/>
        <v>3.7302043780526539E-2</v>
      </c>
    </row>
    <row r="449" spans="1:66" x14ac:dyDescent="0.25">
      <c r="A449" s="2" t="s">
        <v>655</v>
      </c>
      <c r="B449" s="2" t="s">
        <v>656</v>
      </c>
      <c r="C449">
        <f>VLOOKUP($B449,'Tillförd energi'!$B$1:$AI$700,MATCH(C$1,'Tillförd energi'!$B$1:$AQ$1,0),FALSE)</f>
        <v>0</v>
      </c>
      <c r="D449">
        <f>VLOOKUP($B449,'Tillförd energi'!$B$1:$AI$700,MATCH(D$1,'Tillförd energi'!$B$1:$AQ$1,0),FALSE)</f>
        <v>0.44</v>
      </c>
      <c r="E449">
        <f>VLOOKUP($B449,'Tillförd energi'!$B$1:$AI$700,MATCH(E$1,'Tillförd energi'!$B$1:$AQ$1,0),FALSE)</f>
        <v>0</v>
      </c>
      <c r="F449">
        <f>VLOOKUP($B449,'Tillförd energi'!$B$1:$AI$700,MATCH(F$1,'Tillförd energi'!$B$1:$AQ$1,0),FALSE)</f>
        <v>0</v>
      </c>
      <c r="G449">
        <f>VLOOKUP($B449,'Tillförd energi'!$B$1:$AI$700,MATCH(G$1,'Tillförd energi'!$B$1:$AQ$1,0),FALSE)</f>
        <v>0</v>
      </c>
      <c r="H449">
        <f>VLOOKUP($B449,'Tillförd energi'!$B$1:$AI$700,MATCH(H$1,'Tillförd energi'!$B$1:$AQ$1,0),FALSE)</f>
        <v>0</v>
      </c>
      <c r="I449">
        <f>VLOOKUP($B449,'Tillförd energi'!$B$1:$AI$700,MATCH(I$1,'Tillförd energi'!$B$1:$AQ$1,0),FALSE)</f>
        <v>0</v>
      </c>
      <c r="J449">
        <f>VLOOKUP($B449,'Tillförd energi'!$B$1:$AI$700,MATCH(J$1,'Tillförd energi'!$B$1:$AQ$1,0),FALSE)</f>
        <v>0</v>
      </c>
      <c r="K449">
        <v>0</v>
      </c>
      <c r="L449">
        <f>VLOOKUP($B449,'Tillförd energi'!$B$1:$AI$700,MATCH(L$1,'Tillförd energi'!$B$1:$AQ$1,0),FALSE)</f>
        <v>0</v>
      </c>
      <c r="M449">
        <f>VLOOKUP($B449,'Tillförd energi'!$B$1:$AI$700,MATCH(M$1,'Tillförd energi'!$B$1:$AQ$1,0),FALSE)</f>
        <v>0</v>
      </c>
      <c r="N449">
        <f>VLOOKUP($B449,'Tillförd energi'!$B$1:$AI$700,MATCH(N$1,'Tillförd energi'!$B$1:$AQ$1,0),FALSE)</f>
        <v>36.417999999999999</v>
      </c>
      <c r="O449">
        <f>VLOOKUP($B449,'Tillförd energi'!$B$1:$AI$700,MATCH(O$1,'Tillförd energi'!$B$1:$AQ$1,0),FALSE)</f>
        <v>0</v>
      </c>
      <c r="P449">
        <f>VLOOKUP($B449,'Tillförd energi'!$B$1:$AI$700,MATCH(P$1,'Tillförd energi'!$B$1:$AQ$1,0),FALSE)</f>
        <v>0</v>
      </c>
      <c r="Q449">
        <f>VLOOKUP($B449,'Tillförd energi'!$B$1:$AI$700,MATCH(Q$1,'Tillförd energi'!$B$1:$AQ$1,0),FALSE)</f>
        <v>0</v>
      </c>
      <c r="R449">
        <f>VLOOKUP($B449,'Tillförd energi'!$B$1:$AI$700,MATCH(R$1,'Tillförd energi'!$B$1:$AQ$1,0),FALSE)</f>
        <v>0</v>
      </c>
      <c r="S449">
        <f>VLOOKUP($B449,'Tillförd energi'!$B$1:$AI$700,MATCH(S$1,'Tillförd energi'!$B$1:$AQ$1,0),FALSE)</f>
        <v>0</v>
      </c>
      <c r="T449">
        <f>VLOOKUP($B449,'Tillförd energi'!$B$1:$AI$700,MATCH(T$1,'Tillförd energi'!$B$1:$AQ$1,0),FALSE)</f>
        <v>0</v>
      </c>
      <c r="U449">
        <f>VLOOKUP($B449,'Tillförd energi'!$B$1:$AI$700,MATCH(U$1,'Tillförd energi'!$B$1:$AQ$1,0),FALSE)</f>
        <v>0</v>
      </c>
      <c r="V449">
        <f>VLOOKUP($B449,'Tillförd energi'!$B$1:$AI$700,MATCH(V$1,'Tillförd energi'!$B$1:$AQ$1,0),FALSE)</f>
        <v>0</v>
      </c>
      <c r="W449">
        <f>VLOOKUP($B449,'Tillförd energi'!$B$1:$AI$700,MATCH(W$1,'Tillförd energi'!$B$1:$AQ$1,0),FALSE)</f>
        <v>0</v>
      </c>
      <c r="X449">
        <f>VLOOKUP($B449,'Tillförd energi'!$B$1:$AI$700,MATCH(X$1,'Tillförd energi'!$B$1:$AQ$1,0),FALSE)</f>
        <v>0</v>
      </c>
      <c r="Y449">
        <f>VLOOKUP($B449,'Tillförd energi'!$B$1:$AI$700,MATCH(Y$1,'Tillförd energi'!$B$1:$AQ$1,0),FALSE)</f>
        <v>0</v>
      </c>
      <c r="Z449">
        <f>VLOOKUP($B449,'Tillförd energi'!$B$1:$AI$700,MATCH(Z$1,'Tillförd energi'!$B$1:$AQ$1,0),FALSE)</f>
        <v>0</v>
      </c>
      <c r="AA449">
        <f>VLOOKUP($B449,'Tillförd energi'!$B$1:$AI$700,MATCH(AA$1,'Tillförd energi'!$B$1:$AQ$1,0),FALSE)</f>
        <v>0</v>
      </c>
      <c r="AB449">
        <f>VLOOKUP($B449,'Tillförd energi'!$B$1:$AI$700,MATCH(AB$1,'Tillförd energi'!$B$1:$AQ$1,0),FALSE)</f>
        <v>0</v>
      </c>
      <c r="AC449">
        <f>VLOOKUP($B449,'Tillförd energi'!$B$1:$AI$700,MATCH(AC$1,'Tillförd energi'!$B$1:$AQ$1,0),FALSE)</f>
        <v>4.62</v>
      </c>
      <c r="AD449">
        <f>VLOOKUP($B449,'Tillförd energi'!$B$1:$AI$700,MATCH(AD$1,'Tillförd energi'!$B$1:$AQ$1,0),FALSE)</f>
        <v>0</v>
      </c>
      <c r="AE449">
        <f>VLOOKUP($B449,'Tillförd energi'!$B$1:$AI$700,MATCH(AE$1,'Tillförd energi'!$B$1:$AQ$1,0),FALSE)</f>
        <v>0</v>
      </c>
      <c r="AF449">
        <f>VLOOKUP($B449,'Tillförd energi'!$B$1:$AI$700,MATCH(AF$1,'Tillförd energi'!$B$1:$AQ$1,0),FALSE)</f>
        <v>0.85799999999999998</v>
      </c>
      <c r="AG449">
        <f>IFERROR(VLOOKUP(B449,Miljö!$B$1:$AC$550,MATCH("Köpt mängd produktionsspecifik fjärrvärme:",Miljö!$B$1:$AC$1,0),FALSE)/1,0)</f>
        <v>0</v>
      </c>
      <c r="AI449">
        <f t="shared" si="134"/>
        <v>42.335999999999991</v>
      </c>
      <c r="AJ449">
        <f t="shared" si="135"/>
        <v>42.335999999999991</v>
      </c>
      <c r="AK449">
        <f>IF(ISERROR(1/VLOOKUP($B449,Leveranser!$B$1:$S$500,MATCH("såld värme (gwh)",Leveranser!$B$1:$S$1,0),FALSE)),"",VLOOKUP($B449,Leveranser!$B$1:$S$500,MATCH("såld värme (gwh)",Leveranser!$B$1:$S$1,0),FALSE))</f>
        <v>28.6</v>
      </c>
      <c r="AL449">
        <f>VLOOKUP($B449,Leveranser!$B$1:$Y$500,MATCH("Totalt såld fjärrvärme till andra fjärrvärmeföretag",Leveranser!$B$1:$AA$1,0),FALSE)</f>
        <v>0</v>
      </c>
      <c r="AM449">
        <f>IF(ISERROR(1/VLOOKUP($B449,Miljö!$B$1:$S$500,MATCH("Såld mängd produktionsspecifik fjärrvärme (GWh)",Miljö!$B$1:$R$1,0),FALSE)),0,VLOOKUP($B449,Miljö!$B$1:$S$500,MATCH("Såld mängd produktionsspecifik fjärrvärme (GWh)",Miljö!$B$1:$R$1,0),FALSE))</f>
        <v>0</v>
      </c>
      <c r="AN449" s="195">
        <f t="shared" si="136"/>
        <v>0.67554799697656853</v>
      </c>
      <c r="AP449" t="str">
        <f>IFERROR(VLOOKUP($B449,Miljövärden!$B$2:$H$550,7,FALSE),"Nej, saknas")</f>
        <v>Ja</v>
      </c>
      <c r="AQ449" t="str">
        <f>IFERROR(VLOOKUP($B449,Miljövärden!$B$2:$H$550,6,FALSE),"Nej, saknas")</f>
        <v>Nej</v>
      </c>
      <c r="AU449">
        <f t="shared" si="137"/>
        <v>0.85799999999999998</v>
      </c>
      <c r="AV449">
        <f t="shared" si="138"/>
        <v>0</v>
      </c>
      <c r="AW449">
        <f t="shared" si="139"/>
        <v>36.417999999999999</v>
      </c>
      <c r="AX449">
        <f t="shared" si="140"/>
        <v>0</v>
      </c>
      <c r="AZ449">
        <f t="shared" si="141"/>
        <v>36.417999999999999</v>
      </c>
      <c r="BC449">
        <f t="shared" si="123"/>
        <v>0.44</v>
      </c>
      <c r="BD449">
        <f t="shared" si="124"/>
        <v>0</v>
      </c>
      <c r="BE449">
        <f t="shared" si="125"/>
        <v>36.417999999999999</v>
      </c>
      <c r="BF449">
        <f t="shared" si="126"/>
        <v>4.62</v>
      </c>
      <c r="BG449">
        <f t="shared" si="127"/>
        <v>0.85799999999999998</v>
      </c>
      <c r="BH449">
        <f t="shared" si="128"/>
        <v>42.335999999999991</v>
      </c>
      <c r="BJ449" s="195">
        <f t="shared" si="129"/>
        <v>1.0393046107331824E-2</v>
      </c>
      <c r="BK449" s="195">
        <f t="shared" si="130"/>
        <v>0</v>
      </c>
      <c r="BL449" s="195">
        <f t="shared" si="131"/>
        <v>0.8602135298563871</v>
      </c>
      <c r="BM449" s="195">
        <f t="shared" si="132"/>
        <v>0.10912698412698416</v>
      </c>
      <c r="BN449" s="195">
        <f t="shared" si="133"/>
        <v>2.0266439909297055E-2</v>
      </c>
    </row>
    <row r="450" spans="1:66" x14ac:dyDescent="0.25">
      <c r="A450" s="2" t="s">
        <v>657</v>
      </c>
      <c r="B450" s="2" t="s">
        <v>658</v>
      </c>
      <c r="C450">
        <f>VLOOKUP($B450,'Tillförd energi'!$B$1:$AI$700,MATCH(C$1,'Tillförd energi'!$B$1:$AQ$1,0),FALSE)</f>
        <v>0</v>
      </c>
      <c r="D450">
        <f>VLOOKUP($B450,'Tillförd energi'!$B$1:$AI$700,MATCH(D$1,'Tillförd energi'!$B$1:$AQ$1,0),FALSE)</f>
        <v>2.1</v>
      </c>
      <c r="E450">
        <f>VLOOKUP($B450,'Tillförd energi'!$B$1:$AI$700,MATCH(E$1,'Tillförd energi'!$B$1:$AQ$1,0),FALSE)</f>
        <v>0</v>
      </c>
      <c r="F450">
        <f>VLOOKUP($B450,'Tillförd energi'!$B$1:$AI$700,MATCH(F$1,'Tillförd energi'!$B$1:$AQ$1,0),FALSE)</f>
        <v>0</v>
      </c>
      <c r="G450">
        <f>VLOOKUP($B450,'Tillförd energi'!$B$1:$AI$700,MATCH(G$1,'Tillförd energi'!$B$1:$AQ$1,0),FALSE)</f>
        <v>0</v>
      </c>
      <c r="H450">
        <f>VLOOKUP($B450,'Tillförd energi'!$B$1:$AI$700,MATCH(H$1,'Tillförd energi'!$B$1:$AQ$1,0),FALSE)</f>
        <v>0</v>
      </c>
      <c r="I450">
        <f>VLOOKUP($B450,'Tillförd energi'!$B$1:$AI$700,MATCH(I$1,'Tillförd energi'!$B$1:$AQ$1,0),FALSE)</f>
        <v>0</v>
      </c>
      <c r="J450">
        <f>VLOOKUP($B450,'Tillförd energi'!$B$1:$AI$700,MATCH(J$1,'Tillförd energi'!$B$1:$AQ$1,0),FALSE)</f>
        <v>0</v>
      </c>
      <c r="K450">
        <v>0</v>
      </c>
      <c r="L450">
        <f>VLOOKUP($B450,'Tillförd energi'!$B$1:$AI$700,MATCH(L$1,'Tillförd energi'!$B$1:$AQ$1,0),FALSE)</f>
        <v>0</v>
      </c>
      <c r="M450">
        <f>VLOOKUP($B450,'Tillförd energi'!$B$1:$AI$700,MATCH(M$1,'Tillförd energi'!$B$1:$AQ$1,0),FALSE)</f>
        <v>0</v>
      </c>
      <c r="N450">
        <f>VLOOKUP($B450,'Tillförd energi'!$B$1:$AI$700,MATCH(N$1,'Tillförd energi'!$B$1:$AQ$1,0),FALSE)</f>
        <v>0</v>
      </c>
      <c r="O450">
        <f>VLOOKUP($B450,'Tillförd energi'!$B$1:$AI$700,MATCH(O$1,'Tillförd energi'!$B$1:$AQ$1,0),FALSE)</f>
        <v>0</v>
      </c>
      <c r="P450">
        <f>VLOOKUP($B450,'Tillförd energi'!$B$1:$AI$700,MATCH(P$1,'Tillförd energi'!$B$1:$AQ$1,0),FALSE)</f>
        <v>0</v>
      </c>
      <c r="Q450">
        <f>VLOOKUP($B450,'Tillförd energi'!$B$1:$AI$700,MATCH(Q$1,'Tillförd energi'!$B$1:$AQ$1,0),FALSE)</f>
        <v>46.1</v>
      </c>
      <c r="R450">
        <f>VLOOKUP($B450,'Tillförd energi'!$B$1:$AI$700,MATCH(R$1,'Tillförd energi'!$B$1:$AQ$1,0),FALSE)</f>
        <v>0</v>
      </c>
      <c r="S450">
        <f>VLOOKUP($B450,'Tillförd energi'!$B$1:$AI$700,MATCH(S$1,'Tillförd energi'!$B$1:$AQ$1,0),FALSE)</f>
        <v>0</v>
      </c>
      <c r="T450">
        <f>VLOOKUP($B450,'Tillförd energi'!$B$1:$AI$700,MATCH(T$1,'Tillförd energi'!$B$1:$AQ$1,0),FALSE)</f>
        <v>0</v>
      </c>
      <c r="U450">
        <f>VLOOKUP($B450,'Tillförd energi'!$B$1:$AI$700,MATCH(U$1,'Tillförd energi'!$B$1:$AQ$1,0),FALSE)</f>
        <v>0</v>
      </c>
      <c r="V450">
        <f>VLOOKUP($B450,'Tillförd energi'!$B$1:$AI$700,MATCH(V$1,'Tillförd energi'!$B$1:$AQ$1,0),FALSE)</f>
        <v>0</v>
      </c>
      <c r="W450">
        <f>VLOOKUP($B450,'Tillförd energi'!$B$1:$AI$700,MATCH(W$1,'Tillförd energi'!$B$1:$AQ$1,0),FALSE)</f>
        <v>0</v>
      </c>
      <c r="X450">
        <f>VLOOKUP($B450,'Tillförd energi'!$B$1:$AI$700,MATCH(X$1,'Tillförd energi'!$B$1:$AQ$1,0),FALSE)</f>
        <v>0</v>
      </c>
      <c r="Y450">
        <f>VLOOKUP($B450,'Tillförd energi'!$B$1:$AI$700,MATCH(Y$1,'Tillförd energi'!$B$1:$AQ$1,0),FALSE)</f>
        <v>0</v>
      </c>
      <c r="Z450">
        <f>VLOOKUP($B450,'Tillförd energi'!$B$1:$AI$700,MATCH(Z$1,'Tillförd energi'!$B$1:$AQ$1,0),FALSE)</f>
        <v>0</v>
      </c>
      <c r="AA450">
        <f>VLOOKUP($B450,'Tillförd energi'!$B$1:$AI$700,MATCH(AA$1,'Tillförd energi'!$B$1:$AQ$1,0),FALSE)</f>
        <v>0</v>
      </c>
      <c r="AB450">
        <f>VLOOKUP($B450,'Tillförd energi'!$B$1:$AI$700,MATCH(AB$1,'Tillförd energi'!$B$1:$AQ$1,0),FALSE)</f>
        <v>0</v>
      </c>
      <c r="AC450">
        <f>VLOOKUP($B450,'Tillförd energi'!$B$1:$AI$700,MATCH(AC$1,'Tillförd energi'!$B$1:$AQ$1,0),FALSE)</f>
        <v>5.7</v>
      </c>
      <c r="AD450">
        <f>VLOOKUP($B450,'Tillförd energi'!$B$1:$AI$700,MATCH(AD$1,'Tillförd energi'!$B$1:$AQ$1,0),FALSE)</f>
        <v>0</v>
      </c>
      <c r="AE450">
        <f>VLOOKUP($B450,'Tillförd energi'!$B$1:$AI$700,MATCH(AE$1,'Tillförd energi'!$B$1:$AQ$1,0),FALSE)</f>
        <v>0</v>
      </c>
      <c r="AF450">
        <f>VLOOKUP($B450,'Tillförd energi'!$B$1:$AI$700,MATCH(AF$1,'Tillförd energi'!$B$1:$AQ$1,0),FALSE)</f>
        <v>1.9</v>
      </c>
      <c r="AG450">
        <f>IFERROR(VLOOKUP(B450,Miljö!$B$1:$AC$550,MATCH("Köpt mängd produktionsspecifik fjärrvärme:",Miljö!$B$1:$AC$1,0),FALSE)/1,0)</f>
        <v>0</v>
      </c>
      <c r="AI450">
        <f t="shared" si="134"/>
        <v>55.800000000000004</v>
      </c>
      <c r="AJ450">
        <f t="shared" si="135"/>
        <v>55.800000000000004</v>
      </c>
      <c r="AK450">
        <f>IF(ISERROR(1/VLOOKUP($B450,Leveranser!$B$1:$S$500,MATCH("såld värme (gwh)",Leveranser!$B$1:$S$1,0),FALSE)),"",VLOOKUP($B450,Leveranser!$B$1:$S$500,MATCH("såld värme (gwh)",Leveranser!$B$1:$S$1,0),FALSE))</f>
        <v>48.2</v>
      </c>
      <c r="AL450">
        <f>VLOOKUP($B450,Leveranser!$B$1:$Y$500,MATCH("Totalt såld fjärrvärme till andra fjärrvärmeföretag",Leveranser!$B$1:$AA$1,0),FALSE)</f>
        <v>0</v>
      </c>
      <c r="AM450">
        <f>IF(ISERROR(1/VLOOKUP($B450,Miljö!$B$1:$S$500,MATCH("Såld mängd produktionsspecifik fjärrvärme (GWh)",Miljö!$B$1:$R$1,0),FALSE)),0,VLOOKUP($B450,Miljö!$B$1:$S$500,MATCH("Såld mängd produktionsspecifik fjärrvärme (GWh)",Miljö!$B$1:$R$1,0),FALSE))</f>
        <v>0</v>
      </c>
      <c r="AN450" s="195">
        <f t="shared" si="136"/>
        <v>0.8637992831541218</v>
      </c>
      <c r="AP450" t="str">
        <f>IFERROR(VLOOKUP($B450,Miljövärden!$B$2:$H$550,7,FALSE),"Nej, saknas")</f>
        <v>Ja</v>
      </c>
      <c r="AQ450" t="str">
        <f>IFERROR(VLOOKUP($B450,Miljövärden!$B$2:$H$550,6,FALSE),"Nej, saknas")</f>
        <v>Nej</v>
      </c>
      <c r="AU450">
        <f t="shared" si="137"/>
        <v>1.9</v>
      </c>
      <c r="AV450">
        <f t="shared" si="138"/>
        <v>0</v>
      </c>
      <c r="AW450">
        <f t="shared" si="139"/>
        <v>46.1</v>
      </c>
      <c r="AX450">
        <f t="shared" si="140"/>
        <v>0</v>
      </c>
      <c r="AZ450">
        <f t="shared" si="141"/>
        <v>46.1</v>
      </c>
      <c r="BC450">
        <f t="shared" si="123"/>
        <v>2.1</v>
      </c>
      <c r="BD450">
        <f t="shared" si="124"/>
        <v>0</v>
      </c>
      <c r="BE450">
        <f t="shared" si="125"/>
        <v>46.1</v>
      </c>
      <c r="BF450">
        <f t="shared" si="126"/>
        <v>5.7</v>
      </c>
      <c r="BG450">
        <f t="shared" si="127"/>
        <v>1.9</v>
      </c>
      <c r="BH450">
        <f t="shared" si="128"/>
        <v>55.800000000000004</v>
      </c>
      <c r="BJ450" s="195">
        <f t="shared" si="129"/>
        <v>3.7634408602150539E-2</v>
      </c>
      <c r="BK450" s="195">
        <f t="shared" si="130"/>
        <v>0</v>
      </c>
      <c r="BL450" s="195">
        <f t="shared" si="131"/>
        <v>0.8261648745519713</v>
      </c>
      <c r="BM450" s="195">
        <f t="shared" si="132"/>
        <v>0.10215053763440859</v>
      </c>
      <c r="BN450" s="195">
        <f t="shared" si="133"/>
        <v>3.4050179211469529E-2</v>
      </c>
    </row>
    <row r="451" spans="1:66" x14ac:dyDescent="0.25">
      <c r="A451" s="2" t="s">
        <v>659</v>
      </c>
      <c r="B451" s="2" t="s">
        <v>21</v>
      </c>
      <c r="C451">
        <f>VLOOKUP($B451,'Tillförd energi'!$B$1:$AI$700,MATCH(C$1,'Tillförd energi'!$B$1:$AQ$1,0),FALSE)</f>
        <v>0</v>
      </c>
      <c r="D451">
        <f>VLOOKUP($B451,'Tillförd energi'!$B$1:$AI$700,MATCH(D$1,'Tillförd energi'!$B$1:$AQ$1,0),FALSE)</f>
        <v>0</v>
      </c>
      <c r="E451">
        <f>VLOOKUP($B451,'Tillförd energi'!$B$1:$AI$700,MATCH(E$1,'Tillförd energi'!$B$1:$AQ$1,0),FALSE)</f>
        <v>0</v>
      </c>
      <c r="F451">
        <f>VLOOKUP($B451,'Tillförd energi'!$B$1:$AI$700,MATCH(F$1,'Tillförd energi'!$B$1:$AQ$1,0),FALSE)</f>
        <v>0</v>
      </c>
      <c r="G451">
        <f>VLOOKUP($B451,'Tillförd energi'!$B$1:$AI$700,MATCH(G$1,'Tillförd energi'!$B$1:$AQ$1,0),FALSE)</f>
        <v>0</v>
      </c>
      <c r="H451">
        <f>VLOOKUP($B451,'Tillförd energi'!$B$1:$AI$700,MATCH(H$1,'Tillförd energi'!$B$1:$AQ$1,0),FALSE)</f>
        <v>0</v>
      </c>
      <c r="I451">
        <f>VLOOKUP($B451,'Tillförd energi'!$B$1:$AI$700,MATCH(I$1,'Tillförd energi'!$B$1:$AQ$1,0),FALSE)</f>
        <v>0</v>
      </c>
      <c r="J451">
        <f>VLOOKUP($B451,'Tillförd energi'!$B$1:$AI$700,MATCH(J$1,'Tillförd energi'!$B$1:$AQ$1,0),FALSE)</f>
        <v>0</v>
      </c>
      <c r="K451">
        <v>0</v>
      </c>
      <c r="L451">
        <f>VLOOKUP($B451,'Tillförd energi'!$B$1:$AI$700,MATCH(L$1,'Tillförd energi'!$B$1:$AQ$1,0),FALSE)</f>
        <v>0</v>
      </c>
      <c r="M451">
        <f>VLOOKUP($B451,'Tillförd energi'!$B$1:$AI$700,MATCH(M$1,'Tillförd energi'!$B$1:$AQ$1,0),FALSE)</f>
        <v>0</v>
      </c>
      <c r="N451">
        <f>VLOOKUP($B451,'Tillförd energi'!$B$1:$AI$700,MATCH(N$1,'Tillförd energi'!$B$1:$AQ$1,0),FALSE)</f>
        <v>0</v>
      </c>
      <c r="O451">
        <f>VLOOKUP($B451,'Tillförd energi'!$B$1:$AI$700,MATCH(O$1,'Tillförd energi'!$B$1:$AQ$1,0),FALSE)</f>
        <v>0</v>
      </c>
      <c r="P451">
        <f>VLOOKUP($B451,'Tillförd energi'!$B$1:$AI$700,MATCH(P$1,'Tillförd energi'!$B$1:$AQ$1,0),FALSE)</f>
        <v>0</v>
      </c>
      <c r="Q451">
        <f>VLOOKUP($B451,'Tillförd energi'!$B$1:$AI$700,MATCH(Q$1,'Tillförd energi'!$B$1:$AQ$1,0),FALSE)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VLOOKUP($B451,'Tillförd energi'!$B$1:$AI$700,MATCH(U$1,'Tillförd energi'!$B$1:$AQ$1,0),FALSE)</f>
        <v>0</v>
      </c>
      <c r="V451">
        <f>VLOOKUP($B451,'Tillförd energi'!$B$1:$AI$700,MATCH(V$1,'Tillförd energi'!$B$1:$AQ$1,0),FALSE)</f>
        <v>0</v>
      </c>
      <c r="W451">
        <f>VLOOKUP($B451,'Tillförd energi'!$B$1:$AI$700,MATCH(W$1,'Tillförd energi'!$B$1:$AQ$1,0),FALSE)</f>
        <v>0</v>
      </c>
      <c r="X451">
        <f>VLOOKUP($B451,'Tillförd energi'!$B$1:$AI$700,MATCH(X$1,'Tillförd energi'!$B$1:$AQ$1,0),FALSE)</f>
        <v>0</v>
      </c>
      <c r="Y451">
        <f>VLOOKUP($B451,'Tillförd energi'!$B$1:$AI$700,MATCH(Y$1,'Tillförd energi'!$B$1:$AQ$1,0),FALSE)</f>
        <v>0</v>
      </c>
      <c r="Z451">
        <f>VLOOKUP($B451,'Tillförd energi'!$B$1:$AI$700,MATCH(Z$1,'Tillförd energi'!$B$1:$AQ$1,0),FALSE)</f>
        <v>0</v>
      </c>
      <c r="AA451">
        <f>VLOOKUP($B451,'Tillförd energi'!$B$1:$AI$700,MATCH(AA$1,'Tillförd energi'!$B$1:$AQ$1,0),FALSE)</f>
        <v>0</v>
      </c>
      <c r="AB451">
        <f>VLOOKUP($B451,'Tillförd energi'!$B$1:$AI$700,MATCH(AB$1,'Tillförd energi'!$B$1:$AQ$1,0),FALSE)</f>
        <v>0</v>
      </c>
      <c r="AC451">
        <f>VLOOKUP($B451,'Tillförd energi'!$B$1:$AI$700,MATCH(AC$1,'Tillförd energi'!$B$1:$AQ$1,0),FALSE)</f>
        <v>0</v>
      </c>
      <c r="AD451">
        <f>VLOOKUP($B451,'Tillförd energi'!$B$1:$AI$700,MATCH(AD$1,'Tillförd energi'!$B$1:$AQ$1,0),FALSE)</f>
        <v>0</v>
      </c>
      <c r="AE451">
        <f>VLOOKUP($B451,'Tillförd energi'!$B$1:$AI$700,MATCH(AE$1,'Tillförd energi'!$B$1:$AQ$1,0),FALSE)</f>
        <v>0</v>
      </c>
      <c r="AF451">
        <f>VLOOKUP($B451,'Tillförd energi'!$B$1:$AI$700,MATCH(AF$1,'Tillförd energi'!$B$1:$AQ$1,0),FALSE)</f>
        <v>0</v>
      </c>
      <c r="AG451">
        <f>IFERROR(VLOOKUP(B451,Miljö!$B$1:$AC$550,MATCH("Köpt mängd produktionsspecifik fjärrvärme:",Miljö!$B$1:$AC$1,0),FALSE)/1,0)</f>
        <v>0</v>
      </c>
      <c r="AI451">
        <f t="shared" si="134"/>
        <v>0</v>
      </c>
      <c r="AJ451">
        <f t="shared" si="135"/>
        <v>0</v>
      </c>
      <c r="AK451" t="str">
        <f>IF(ISERROR(1/VLOOKUP($B451,Leveranser!$B$1:$S$500,MATCH("såld värme (gwh)",Leveranser!$B$1:$S$1,0),FALSE)),"",VLOOKUP($B451,Leveranser!$B$1:$S$500,MATCH("såld värme (gwh)",Leveranser!$B$1:$S$1,0),FALSE))</f>
        <v/>
      </c>
      <c r="AL451">
        <f>VLOOKUP($B451,Leveranser!$B$1:$Y$500,MATCH("Totalt såld fjärrvärme till andra fjärrvärmeföretag",Leveranser!$B$1:$AA$1,0),FALSE)</f>
        <v>0</v>
      </c>
      <c r="AM451">
        <f>IF(ISERROR(1/VLOOKUP($B451,Miljö!$B$1:$S$500,MATCH("Såld mängd produktionsspecifik fjärrvärme (GWh)",Miljö!$B$1:$R$1,0),FALSE)),0,VLOOKUP($B451,Miljö!$B$1:$S$500,MATCH("Såld mängd produktionsspecifik fjärrvärme (GWh)",Miljö!$B$1:$R$1,0),FALSE))</f>
        <v>0</v>
      </c>
      <c r="AN451" s="195" t="str">
        <f t="shared" si="136"/>
        <v/>
      </c>
      <c r="AP451" t="str">
        <f>IFERROR(VLOOKUP($B451,Miljövärden!$B$2:$H$550,7,FALSE),"Nej, saknas")</f>
        <v>Nej</v>
      </c>
      <c r="AQ451" t="str">
        <f>IFERROR(VLOOKUP($B451,Miljövärden!$B$2:$H$550,6,FALSE),"Nej, saknas")</f>
        <v>Nej</v>
      </c>
      <c r="AU451">
        <f t="shared" si="137"/>
        <v>0</v>
      </c>
      <c r="AV451">
        <f t="shared" si="138"/>
        <v>0</v>
      </c>
      <c r="AW451">
        <f t="shared" si="139"/>
        <v>0</v>
      </c>
      <c r="AX451">
        <f t="shared" si="140"/>
        <v>0</v>
      </c>
      <c r="AZ451">
        <f t="shared" si="141"/>
        <v>0</v>
      </c>
      <c r="BC451">
        <f t="shared" ref="BC451:BC460" si="142">C451+D451+E451+F451+G451+H451+AE451</f>
        <v>0</v>
      </c>
      <c r="BD451">
        <f t="shared" ref="BD451:BD460" si="143">Y451</f>
        <v>0</v>
      </c>
      <c r="BE451">
        <f t="shared" ref="BE451:BE460" si="144">M451+N451+O451+P451+Q451+R451+S451+T451+U451+V451+W451+X451</f>
        <v>0</v>
      </c>
      <c r="BF451">
        <f t="shared" ref="BF451:BF460" si="145">I451+J451+K451+L451+AB451+AC451+AD451</f>
        <v>0</v>
      </c>
      <c r="BG451">
        <f t="shared" ref="BG451:BG460" si="146">Z451+AA451+AF451+AG451</f>
        <v>0</v>
      </c>
      <c r="BH451">
        <f t="shared" ref="BH451:BH460" si="147">SUM(BC451:BG451)</f>
        <v>0</v>
      </c>
      <c r="BJ451" s="195" t="e">
        <f t="shared" ref="BJ451:BJ460" si="148">BC451/$BH451</f>
        <v>#DIV/0!</v>
      </c>
      <c r="BK451" s="195" t="e">
        <f t="shared" ref="BK451:BK460" si="149">BD451/$BH451</f>
        <v>#DIV/0!</v>
      </c>
      <c r="BL451" s="195" t="e">
        <f t="shared" ref="BL451:BL460" si="150">BE451/$BH451</f>
        <v>#DIV/0!</v>
      </c>
      <c r="BM451" s="195" t="e">
        <f t="shared" ref="BM451:BM460" si="151">BF451/$BH451</f>
        <v>#DIV/0!</v>
      </c>
      <c r="BN451" s="195" t="e">
        <f t="shared" ref="BN451:BN460" si="152">BG451/$BH451</f>
        <v>#DIV/0!</v>
      </c>
    </row>
    <row r="452" spans="1:66" x14ac:dyDescent="0.25">
      <c r="A452" s="2" t="s">
        <v>661</v>
      </c>
      <c r="B452" s="2" t="s">
        <v>22</v>
      </c>
      <c r="C452">
        <f>VLOOKUP($B452,'Tillförd energi'!$B$1:$AI$700,MATCH(C$1,'Tillförd energi'!$B$1:$AQ$1,0),FALSE)</f>
        <v>0</v>
      </c>
      <c r="D452">
        <f>VLOOKUP($B452,'Tillförd energi'!$B$1:$AI$700,MATCH(D$1,'Tillförd energi'!$B$1:$AQ$1,0),FALSE)</f>
        <v>0</v>
      </c>
      <c r="E452">
        <f>VLOOKUP($B452,'Tillförd energi'!$B$1:$AI$700,MATCH(E$1,'Tillförd energi'!$B$1:$AQ$1,0),FALSE)</f>
        <v>0</v>
      </c>
      <c r="F452">
        <f>VLOOKUP($B452,'Tillförd energi'!$B$1:$AI$700,MATCH(F$1,'Tillförd energi'!$B$1:$AQ$1,0),FALSE)</f>
        <v>0</v>
      </c>
      <c r="G452">
        <f>VLOOKUP($B452,'Tillförd energi'!$B$1:$AI$700,MATCH(G$1,'Tillförd energi'!$B$1:$AQ$1,0),FALSE)</f>
        <v>0</v>
      </c>
      <c r="H452">
        <f>VLOOKUP($B452,'Tillförd energi'!$B$1:$AI$700,MATCH(H$1,'Tillförd energi'!$B$1:$AQ$1,0),FALSE)</f>
        <v>0</v>
      </c>
      <c r="I452">
        <f>VLOOKUP($B452,'Tillförd energi'!$B$1:$AI$700,MATCH(I$1,'Tillförd energi'!$B$1:$AQ$1,0),FALSE)</f>
        <v>0</v>
      </c>
      <c r="J452">
        <f>VLOOKUP($B452,'Tillförd energi'!$B$1:$AI$700,MATCH(J$1,'Tillförd energi'!$B$1:$AQ$1,0),FALSE)</f>
        <v>0</v>
      </c>
      <c r="K452">
        <v>0</v>
      </c>
      <c r="L452">
        <f>VLOOKUP($B452,'Tillförd energi'!$B$1:$AI$700,MATCH(L$1,'Tillförd energi'!$B$1:$AQ$1,0),FALSE)</f>
        <v>0</v>
      </c>
      <c r="M452">
        <f>VLOOKUP($B452,'Tillförd energi'!$B$1:$AI$700,MATCH(M$1,'Tillförd energi'!$B$1:$AQ$1,0),FALSE)</f>
        <v>0</v>
      </c>
      <c r="N452">
        <f>VLOOKUP($B452,'Tillförd energi'!$B$1:$AI$700,MATCH(N$1,'Tillförd energi'!$B$1:$AQ$1,0),FALSE)</f>
        <v>0</v>
      </c>
      <c r="O452">
        <f>VLOOKUP($B452,'Tillförd energi'!$B$1:$AI$700,MATCH(O$1,'Tillförd energi'!$B$1:$AQ$1,0),FALSE)</f>
        <v>0</v>
      </c>
      <c r="P452">
        <f>VLOOKUP($B452,'Tillförd energi'!$B$1:$AI$700,MATCH(P$1,'Tillförd energi'!$B$1:$AQ$1,0),FALSE)</f>
        <v>0</v>
      </c>
      <c r="Q452">
        <f>VLOOKUP($B452,'Tillförd energi'!$B$1:$AI$700,MATCH(Q$1,'Tillförd energi'!$B$1:$AQ$1,0),FALSE)</f>
        <v>0</v>
      </c>
      <c r="R452">
        <f>VLOOKUP($B452,'Tillförd energi'!$B$1:$AI$700,MATCH(R$1,'Tillförd energi'!$B$1:$AQ$1,0),FALSE)</f>
        <v>0</v>
      </c>
      <c r="S452">
        <f>VLOOKUP($B452,'Tillförd energi'!$B$1:$AI$700,MATCH(S$1,'Tillförd energi'!$B$1:$AQ$1,0),FALSE)</f>
        <v>0</v>
      </c>
      <c r="T452">
        <f>VLOOKUP($B452,'Tillförd energi'!$B$1:$AI$700,MATCH(T$1,'Tillförd energi'!$B$1:$AQ$1,0),FALSE)</f>
        <v>0</v>
      </c>
      <c r="U452">
        <f>VLOOKUP($B452,'Tillförd energi'!$B$1:$AI$700,MATCH(U$1,'Tillförd energi'!$B$1:$AQ$1,0),FALSE)</f>
        <v>0</v>
      </c>
      <c r="V452">
        <f>VLOOKUP($B452,'Tillförd energi'!$B$1:$AI$700,MATCH(V$1,'Tillförd energi'!$B$1:$AQ$1,0),FALSE)</f>
        <v>0</v>
      </c>
      <c r="W452">
        <f>VLOOKUP($B452,'Tillförd energi'!$B$1:$AI$700,MATCH(W$1,'Tillförd energi'!$B$1:$AQ$1,0),FALSE)</f>
        <v>0</v>
      </c>
      <c r="X452">
        <f>VLOOKUP($B452,'Tillförd energi'!$B$1:$AI$700,MATCH(X$1,'Tillförd energi'!$B$1:$AQ$1,0),FALSE)</f>
        <v>0</v>
      </c>
      <c r="Y452">
        <f>VLOOKUP($B452,'Tillförd energi'!$B$1:$AI$700,MATCH(Y$1,'Tillförd energi'!$B$1:$AQ$1,0),FALSE)</f>
        <v>0</v>
      </c>
      <c r="Z452">
        <f>VLOOKUP($B452,'Tillförd energi'!$B$1:$AI$700,MATCH(Z$1,'Tillförd energi'!$B$1:$AQ$1,0),FALSE)</f>
        <v>0</v>
      </c>
      <c r="AA452">
        <f>VLOOKUP($B452,'Tillförd energi'!$B$1:$AI$700,MATCH(AA$1,'Tillförd energi'!$B$1:$AQ$1,0),FALSE)</f>
        <v>0</v>
      </c>
      <c r="AB452">
        <f>VLOOKUP($B452,'Tillförd energi'!$B$1:$AI$700,MATCH(AB$1,'Tillförd energi'!$B$1:$AQ$1,0),FALSE)</f>
        <v>0</v>
      </c>
      <c r="AC452">
        <f>VLOOKUP($B452,'Tillförd energi'!$B$1:$AI$700,MATCH(AC$1,'Tillförd energi'!$B$1:$AQ$1,0),FALSE)</f>
        <v>0</v>
      </c>
      <c r="AD452">
        <f>VLOOKUP($B452,'Tillförd energi'!$B$1:$AI$700,MATCH(AD$1,'Tillförd energi'!$B$1:$AQ$1,0),FALSE)</f>
        <v>0</v>
      </c>
      <c r="AE452">
        <f>VLOOKUP($B452,'Tillförd energi'!$B$1:$AI$700,MATCH(AE$1,'Tillförd energi'!$B$1:$AQ$1,0),FALSE)</f>
        <v>0</v>
      </c>
      <c r="AF452">
        <f>VLOOKUP($B452,'Tillförd energi'!$B$1:$AI$700,MATCH(AF$1,'Tillförd energi'!$B$1:$AQ$1,0),FALSE)</f>
        <v>0</v>
      </c>
      <c r="AG452">
        <f>IFERROR(VLOOKUP(B452,Miljö!$B$1:$AC$550,MATCH("Köpt mängd produktionsspecifik fjärrvärme:",Miljö!$B$1:$AC$1,0),FALSE)/1,0)</f>
        <v>0</v>
      </c>
      <c r="AI452">
        <f t="shared" si="134"/>
        <v>0</v>
      </c>
      <c r="AJ452">
        <f t="shared" si="135"/>
        <v>0</v>
      </c>
      <c r="AK452" t="str">
        <f>IF(ISERROR(1/VLOOKUP($B452,Leveranser!$B$1:$S$500,MATCH("såld värme (gwh)",Leveranser!$B$1:$S$1,0),FALSE)),"",VLOOKUP($B452,Leveranser!$B$1:$S$500,MATCH("såld värme (gwh)",Leveranser!$B$1:$S$1,0),FALSE))</f>
        <v/>
      </c>
      <c r="AL452">
        <f>VLOOKUP($B452,Leveranser!$B$1:$Y$500,MATCH("Totalt såld fjärrvärme till andra fjärrvärmeföretag",Leveranser!$B$1:$AA$1,0),FALSE)</f>
        <v>0</v>
      </c>
      <c r="AM452">
        <f>IF(ISERROR(1/VLOOKUP($B452,Miljö!$B$1:$S$500,MATCH("Såld mängd produktionsspecifik fjärrvärme (GWh)",Miljö!$B$1:$R$1,0),FALSE)),0,VLOOKUP($B452,Miljö!$B$1:$S$500,MATCH("Såld mängd produktionsspecifik fjärrvärme (GWh)",Miljö!$B$1:$R$1,0),FALSE))</f>
        <v>0</v>
      </c>
      <c r="AN452" s="195" t="str">
        <f t="shared" si="136"/>
        <v/>
      </c>
      <c r="AP452" t="str">
        <f>IFERROR(VLOOKUP($B452,Miljövärden!$B$2:$H$550,7,FALSE),"Nej, saknas")</f>
        <v>Nej</v>
      </c>
      <c r="AQ452" t="str">
        <f>IFERROR(VLOOKUP($B452,Miljövärden!$B$2:$H$550,6,FALSE),"Nej, saknas")</f>
        <v>Nej</v>
      </c>
      <c r="AU452">
        <f t="shared" si="137"/>
        <v>0</v>
      </c>
      <c r="AV452">
        <f t="shared" si="138"/>
        <v>0</v>
      </c>
      <c r="AW452">
        <f t="shared" si="139"/>
        <v>0</v>
      </c>
      <c r="AX452">
        <f t="shared" si="140"/>
        <v>0</v>
      </c>
      <c r="AZ452">
        <f t="shared" si="141"/>
        <v>0</v>
      </c>
      <c r="BC452">
        <f t="shared" si="142"/>
        <v>0</v>
      </c>
      <c r="BD452">
        <f t="shared" si="143"/>
        <v>0</v>
      </c>
      <c r="BE452">
        <f t="shared" si="144"/>
        <v>0</v>
      </c>
      <c r="BF452">
        <f t="shared" si="145"/>
        <v>0</v>
      </c>
      <c r="BG452">
        <f t="shared" si="146"/>
        <v>0</v>
      </c>
      <c r="BH452">
        <f t="shared" si="147"/>
        <v>0</v>
      </c>
      <c r="BJ452" s="195" t="e">
        <f t="shared" si="148"/>
        <v>#DIV/0!</v>
      </c>
      <c r="BK452" s="195" t="e">
        <f t="shared" si="149"/>
        <v>#DIV/0!</v>
      </c>
      <c r="BL452" s="195" t="e">
        <f t="shared" si="150"/>
        <v>#DIV/0!</v>
      </c>
      <c r="BM452" s="195" t="e">
        <f t="shared" si="151"/>
        <v>#DIV/0!</v>
      </c>
      <c r="BN452" s="195" t="e">
        <f t="shared" si="152"/>
        <v>#DIV/0!</v>
      </c>
    </row>
    <row r="453" spans="1:66" x14ac:dyDescent="0.25">
      <c r="A453" s="2" t="s">
        <v>662</v>
      </c>
      <c r="B453" s="5" t="s">
        <v>1066</v>
      </c>
      <c r="C453">
        <f>VLOOKUP($B453,'Tillförd energi'!$B$1:$AI$700,MATCH(C$1,'Tillförd energi'!$B$1:$AQ$1,0),FALSE)</f>
        <v>0</v>
      </c>
      <c r="D453">
        <f>VLOOKUP($B453,'Tillförd energi'!$B$1:$AI$700,MATCH(D$1,'Tillförd energi'!$B$1:$AQ$1,0),FALSE)</f>
        <v>0</v>
      </c>
      <c r="E453">
        <f>VLOOKUP($B453,'Tillförd energi'!$B$1:$AI$700,MATCH(E$1,'Tillförd energi'!$B$1:$AQ$1,0),FALSE)</f>
        <v>0</v>
      </c>
      <c r="F453">
        <f>VLOOKUP($B453,'Tillförd energi'!$B$1:$AI$700,MATCH(F$1,'Tillförd energi'!$B$1:$AQ$1,0),FALSE)</f>
        <v>0</v>
      </c>
      <c r="G453">
        <f>VLOOKUP($B453,'Tillförd energi'!$B$1:$AI$700,MATCH(G$1,'Tillförd energi'!$B$1:$AQ$1,0),FALSE)</f>
        <v>0</v>
      </c>
      <c r="H453">
        <f>VLOOKUP($B453,'Tillförd energi'!$B$1:$AI$700,MATCH(H$1,'Tillförd energi'!$B$1:$AQ$1,0),FALSE)</f>
        <v>0</v>
      </c>
      <c r="I453">
        <f>VLOOKUP($B453,'Tillförd energi'!$B$1:$AI$700,MATCH(I$1,'Tillförd energi'!$B$1:$AQ$1,0),FALSE)</f>
        <v>0</v>
      </c>
      <c r="J453">
        <f>VLOOKUP($B453,'Tillförd energi'!$B$1:$AI$700,MATCH(J$1,'Tillförd energi'!$B$1:$AQ$1,0),FALSE)</f>
        <v>0</v>
      </c>
      <c r="K453">
        <v>0</v>
      </c>
      <c r="L453">
        <f>VLOOKUP($B453,'Tillförd energi'!$B$1:$AI$700,MATCH(L$1,'Tillförd energi'!$B$1:$AQ$1,0),FALSE)</f>
        <v>0</v>
      </c>
      <c r="M453">
        <f>VLOOKUP($B453,'Tillförd energi'!$B$1:$AI$700,MATCH(M$1,'Tillförd energi'!$B$1:$AQ$1,0),FALSE)</f>
        <v>0</v>
      </c>
      <c r="N453">
        <f>VLOOKUP($B453,'Tillförd energi'!$B$1:$AI$700,MATCH(N$1,'Tillförd energi'!$B$1:$AQ$1,0),FALSE)</f>
        <v>0</v>
      </c>
      <c r="O453">
        <f>VLOOKUP($B453,'Tillförd energi'!$B$1:$AI$700,MATCH(O$1,'Tillförd energi'!$B$1:$AQ$1,0),FALSE)</f>
        <v>0</v>
      </c>
      <c r="P453">
        <f>VLOOKUP($B453,'Tillförd energi'!$B$1:$AI$700,MATCH(P$1,'Tillförd energi'!$B$1:$AQ$1,0),FALSE)</f>
        <v>0</v>
      </c>
      <c r="Q453">
        <f>VLOOKUP($B453,'Tillförd energi'!$B$1:$AI$700,MATCH(Q$1,'Tillförd energi'!$B$1:$AQ$1,0),FALSE)</f>
        <v>0</v>
      </c>
      <c r="R453">
        <f>VLOOKUP($B453,'Tillförd energi'!$B$1:$AI$700,MATCH(R$1,'Tillförd energi'!$B$1:$AQ$1,0),FALSE)</f>
        <v>0</v>
      </c>
      <c r="S453">
        <f>VLOOKUP($B453,'Tillförd energi'!$B$1:$AI$700,MATCH(S$1,'Tillförd energi'!$B$1:$AQ$1,0),FALSE)</f>
        <v>0</v>
      </c>
      <c r="T453">
        <f>VLOOKUP($B453,'Tillförd energi'!$B$1:$AI$700,MATCH(T$1,'Tillförd energi'!$B$1:$AQ$1,0),FALSE)</f>
        <v>0</v>
      </c>
      <c r="U453">
        <f>VLOOKUP($B453,'Tillförd energi'!$B$1:$AI$700,MATCH(U$1,'Tillförd energi'!$B$1:$AQ$1,0),FALSE)</f>
        <v>0</v>
      </c>
      <c r="V453">
        <f>VLOOKUP($B453,'Tillförd energi'!$B$1:$AI$700,MATCH(V$1,'Tillförd energi'!$B$1:$AQ$1,0),FALSE)</f>
        <v>0</v>
      </c>
      <c r="W453">
        <f>VLOOKUP($B453,'Tillförd energi'!$B$1:$AI$700,MATCH(W$1,'Tillförd energi'!$B$1:$AQ$1,0),FALSE)</f>
        <v>0</v>
      </c>
      <c r="X453">
        <f>VLOOKUP($B453,'Tillförd energi'!$B$1:$AI$700,MATCH(X$1,'Tillförd energi'!$B$1:$AQ$1,0),FALSE)</f>
        <v>0</v>
      </c>
      <c r="Y453">
        <f>VLOOKUP($B453,'Tillförd energi'!$B$1:$AI$700,MATCH(Y$1,'Tillförd energi'!$B$1:$AQ$1,0),FALSE)</f>
        <v>0</v>
      </c>
      <c r="Z453">
        <f>VLOOKUP($B453,'Tillförd energi'!$B$1:$AI$700,MATCH(Z$1,'Tillförd energi'!$B$1:$AQ$1,0),FALSE)</f>
        <v>0</v>
      </c>
      <c r="AA453">
        <f>VLOOKUP($B453,'Tillförd energi'!$B$1:$AI$700,MATCH(AA$1,'Tillförd energi'!$B$1:$AQ$1,0),FALSE)</f>
        <v>0</v>
      </c>
      <c r="AB453">
        <f>VLOOKUP($B453,'Tillförd energi'!$B$1:$AI$700,MATCH(AB$1,'Tillförd energi'!$B$1:$AQ$1,0),FALSE)</f>
        <v>0</v>
      </c>
      <c r="AC453">
        <f>VLOOKUP($B453,'Tillförd energi'!$B$1:$AI$700,MATCH(AC$1,'Tillförd energi'!$B$1:$AQ$1,0),FALSE)</f>
        <v>0</v>
      </c>
      <c r="AD453">
        <f>VLOOKUP($B453,'Tillförd energi'!$B$1:$AI$700,MATCH(AD$1,'Tillförd energi'!$B$1:$AQ$1,0),FALSE)</f>
        <v>0</v>
      </c>
      <c r="AE453">
        <f>VLOOKUP($B453,'Tillförd energi'!$B$1:$AI$700,MATCH(AE$1,'Tillförd energi'!$B$1:$AQ$1,0),FALSE)</f>
        <v>0</v>
      </c>
      <c r="AF453">
        <f>VLOOKUP($B453,'Tillförd energi'!$B$1:$AI$700,MATCH(AF$1,'Tillförd energi'!$B$1:$AQ$1,0),FALSE)</f>
        <v>0</v>
      </c>
      <c r="AG453">
        <f>IFERROR(VLOOKUP(B453,Miljö!$B$1:$AC$550,MATCH("Köpt mängd produktionsspecifik fjärrvärme:",Miljö!$B$1:$AC$1,0),FALSE)/1,0)</f>
        <v>0</v>
      </c>
      <c r="AI453">
        <f t="shared" si="134"/>
        <v>0</v>
      </c>
      <c r="AJ453">
        <f t="shared" si="135"/>
        <v>0</v>
      </c>
      <c r="AK453" t="str">
        <f>IF(ISERROR(1/VLOOKUP($B453,Leveranser!$B$1:$S$500,MATCH("såld värme (gwh)",Leveranser!$B$1:$S$1,0),FALSE)),"",VLOOKUP($B453,Leveranser!$B$1:$S$500,MATCH("såld värme (gwh)",Leveranser!$B$1:$S$1,0),FALSE))</f>
        <v/>
      </c>
      <c r="AL453">
        <f>VLOOKUP($B453,Leveranser!$B$1:$Y$500,MATCH("Totalt såld fjärrvärme till andra fjärrvärmeföretag",Leveranser!$B$1:$AA$1,0),FALSE)</f>
        <v>0</v>
      </c>
      <c r="AM453">
        <f>IF(ISERROR(1/VLOOKUP($B453,Miljö!$B$1:$S$500,MATCH("Såld mängd produktionsspecifik fjärrvärme (GWh)",Miljö!$B$1:$R$1,0),FALSE)),0,VLOOKUP($B453,Miljö!$B$1:$S$500,MATCH("Såld mängd produktionsspecifik fjärrvärme (GWh)",Miljö!$B$1:$R$1,0),FALSE))</f>
        <v>0</v>
      </c>
      <c r="AN453" s="195" t="str">
        <f t="shared" si="136"/>
        <v/>
      </c>
      <c r="AP453" t="str">
        <f>IFERROR(VLOOKUP($B453,Miljövärden!$B$2:$H$550,7,FALSE),"Nej, saknas")</f>
        <v>Nej</v>
      </c>
      <c r="AQ453" t="str">
        <f>IFERROR(VLOOKUP($B453,Miljövärden!$B$2:$H$550,6,FALSE),"Nej, saknas")</f>
        <v>Nej</v>
      </c>
      <c r="AU453">
        <f t="shared" si="137"/>
        <v>0</v>
      </c>
      <c r="AV453">
        <f t="shared" si="138"/>
        <v>0</v>
      </c>
      <c r="AW453">
        <f t="shared" si="139"/>
        <v>0</v>
      </c>
      <c r="AX453">
        <f t="shared" si="140"/>
        <v>0</v>
      </c>
      <c r="AZ453">
        <f t="shared" si="141"/>
        <v>0</v>
      </c>
      <c r="BC453">
        <f t="shared" si="142"/>
        <v>0</v>
      </c>
      <c r="BD453">
        <f t="shared" si="143"/>
        <v>0</v>
      </c>
      <c r="BE453">
        <f t="shared" si="144"/>
        <v>0</v>
      </c>
      <c r="BF453">
        <f t="shared" si="145"/>
        <v>0</v>
      </c>
      <c r="BG453">
        <f t="shared" si="146"/>
        <v>0</v>
      </c>
      <c r="BH453">
        <f t="shared" si="147"/>
        <v>0</v>
      </c>
      <c r="BJ453" s="195" t="e">
        <f t="shared" si="148"/>
        <v>#DIV/0!</v>
      </c>
      <c r="BK453" s="195" t="e">
        <f t="shared" si="149"/>
        <v>#DIV/0!</v>
      </c>
      <c r="BL453" s="195" t="e">
        <f t="shared" si="150"/>
        <v>#DIV/0!</v>
      </c>
      <c r="BM453" s="195" t="e">
        <f t="shared" si="151"/>
        <v>#DIV/0!</v>
      </c>
      <c r="BN453" s="195" t="e">
        <f t="shared" si="152"/>
        <v>#DIV/0!</v>
      </c>
    </row>
    <row r="454" spans="1:66" x14ac:dyDescent="0.25">
      <c r="A454" s="2" t="s">
        <v>663</v>
      </c>
      <c r="B454" s="2" t="s">
        <v>664</v>
      </c>
      <c r="C454">
        <f>VLOOKUP($B454,'Tillförd energi'!$B$1:$AI$700,MATCH(C$1,'Tillförd energi'!$B$1:$AQ$1,0),FALSE)</f>
        <v>0</v>
      </c>
      <c r="D454">
        <f>VLOOKUP($B454,'Tillförd energi'!$B$1:$AI$700,MATCH(D$1,'Tillförd energi'!$B$1:$AQ$1,0),FALSE)</f>
        <v>2.0830000000000001E-2</v>
      </c>
      <c r="E454">
        <f>VLOOKUP($B454,'Tillförd energi'!$B$1:$AI$700,MATCH(E$1,'Tillförd energi'!$B$1:$AQ$1,0),FALSE)</f>
        <v>0</v>
      </c>
      <c r="F454">
        <f>VLOOKUP($B454,'Tillförd energi'!$B$1:$AI$700,MATCH(F$1,'Tillförd energi'!$B$1:$AQ$1,0),FALSE)</f>
        <v>0</v>
      </c>
      <c r="G454">
        <f>VLOOKUP($B454,'Tillförd energi'!$B$1:$AI$700,MATCH(G$1,'Tillförd energi'!$B$1:$AQ$1,0),FALSE)</f>
        <v>0</v>
      </c>
      <c r="H454">
        <f>VLOOKUP($B454,'Tillförd energi'!$B$1:$AI$700,MATCH(H$1,'Tillförd energi'!$B$1:$AQ$1,0),FALSE)</f>
        <v>0</v>
      </c>
      <c r="I454">
        <f>VLOOKUP($B454,'Tillförd energi'!$B$1:$AI$700,MATCH(I$1,'Tillförd energi'!$B$1:$AQ$1,0),FALSE)</f>
        <v>0</v>
      </c>
      <c r="J454">
        <f>VLOOKUP($B454,'Tillförd energi'!$B$1:$AI$700,MATCH(J$1,'Tillförd energi'!$B$1:$AQ$1,0),FALSE)</f>
        <v>0</v>
      </c>
      <c r="K454">
        <v>0</v>
      </c>
      <c r="L454">
        <f>VLOOKUP($B454,'Tillförd energi'!$B$1:$AI$700,MATCH(L$1,'Tillförd energi'!$B$1:$AQ$1,0),FALSE)</f>
        <v>0</v>
      </c>
      <c r="M454">
        <f>VLOOKUP($B454,'Tillförd energi'!$B$1:$AI$700,MATCH(M$1,'Tillförd energi'!$B$1:$AQ$1,0),FALSE)</f>
        <v>0</v>
      </c>
      <c r="N454">
        <f>VLOOKUP($B454,'Tillförd energi'!$B$1:$AI$700,MATCH(N$1,'Tillförd energi'!$B$1:$AQ$1,0),FALSE)</f>
        <v>0</v>
      </c>
      <c r="O454">
        <f>VLOOKUP($B454,'Tillförd energi'!$B$1:$AI$700,MATCH(O$1,'Tillförd energi'!$B$1:$AQ$1,0),FALSE)</f>
        <v>0</v>
      </c>
      <c r="P454">
        <f>VLOOKUP($B454,'Tillförd energi'!$B$1:$AI$700,MATCH(P$1,'Tillförd energi'!$B$1:$AQ$1,0),FALSE)</f>
        <v>8.6513100000000005</v>
      </c>
      <c r="Q454">
        <f>VLOOKUP($B454,'Tillförd energi'!$B$1:$AI$700,MATCH(Q$1,'Tillförd energi'!$B$1:$AQ$1,0),FALSE)</f>
        <v>0</v>
      </c>
      <c r="R454">
        <f>VLOOKUP($B454,'Tillförd energi'!$B$1:$AI$700,MATCH(R$1,'Tillförd energi'!$B$1:$AQ$1,0),FALSE)</f>
        <v>0</v>
      </c>
      <c r="S454">
        <f>VLOOKUP($B454,'Tillförd energi'!$B$1:$AI$700,MATCH(S$1,'Tillförd energi'!$B$1:$AQ$1,0),FALSE)</f>
        <v>0</v>
      </c>
      <c r="T454">
        <f>VLOOKUP($B454,'Tillförd energi'!$B$1:$AI$700,MATCH(T$1,'Tillförd energi'!$B$1:$AQ$1,0),FALSE)</f>
        <v>0</v>
      </c>
      <c r="U454">
        <f>VLOOKUP($B454,'Tillförd energi'!$B$1:$AI$700,MATCH(U$1,'Tillförd energi'!$B$1:$AQ$1,0),FALSE)</f>
        <v>0</v>
      </c>
      <c r="V454">
        <f>VLOOKUP($B454,'Tillförd energi'!$B$1:$AI$700,MATCH(V$1,'Tillförd energi'!$B$1:$AQ$1,0),FALSE)</f>
        <v>0</v>
      </c>
      <c r="W454">
        <f>VLOOKUP($B454,'Tillförd energi'!$B$1:$AI$700,MATCH(W$1,'Tillförd energi'!$B$1:$AQ$1,0),FALSE)</f>
        <v>1.3191999999999999</v>
      </c>
      <c r="X454">
        <f>VLOOKUP($B454,'Tillförd energi'!$B$1:$AI$700,MATCH(X$1,'Tillförd energi'!$B$1:$AQ$1,0),FALSE)</f>
        <v>0</v>
      </c>
      <c r="Y454">
        <f>VLOOKUP($B454,'Tillförd energi'!$B$1:$AI$700,MATCH(Y$1,'Tillförd energi'!$B$1:$AQ$1,0),FALSE)</f>
        <v>0</v>
      </c>
      <c r="Z454">
        <f>VLOOKUP($B454,'Tillförd energi'!$B$1:$AI$700,MATCH(Z$1,'Tillförd energi'!$B$1:$AQ$1,0),FALSE)</f>
        <v>0.35165999999999997</v>
      </c>
      <c r="AA454">
        <f>VLOOKUP($B454,'Tillförd energi'!$B$1:$AI$700,MATCH(AA$1,'Tillförd energi'!$B$1:$AQ$1,0),FALSE)</f>
        <v>0</v>
      </c>
      <c r="AB454">
        <f>VLOOKUP($B454,'Tillförd energi'!$B$1:$AI$700,MATCH(AB$1,'Tillförd energi'!$B$1:$AQ$1,0),FALSE)</f>
        <v>0</v>
      </c>
      <c r="AC454">
        <f>VLOOKUP($B454,'Tillförd energi'!$B$1:$AI$700,MATCH(AC$1,'Tillförd energi'!$B$1:$AQ$1,0),FALSE)</f>
        <v>0</v>
      </c>
      <c r="AD454">
        <f>VLOOKUP($B454,'Tillförd energi'!$B$1:$AI$700,MATCH(AD$1,'Tillförd energi'!$B$1:$AQ$1,0),FALSE)</f>
        <v>0</v>
      </c>
      <c r="AE454">
        <f>VLOOKUP($B454,'Tillförd energi'!$B$1:$AI$700,MATCH(AE$1,'Tillförd energi'!$B$1:$AQ$1,0),FALSE)</f>
        <v>0</v>
      </c>
      <c r="AF454">
        <f>VLOOKUP($B454,'Tillförd energi'!$B$1:$AI$700,MATCH(AF$1,'Tillförd energi'!$B$1:$AQ$1,0),FALSE)</f>
        <v>0.27704000000000001</v>
      </c>
      <c r="AG454">
        <f>IFERROR(VLOOKUP(B454,Miljö!$B$1:$AC$550,MATCH("Köpt mängd produktionsspecifik fjärrvärme:",Miljö!$B$1:$AC$1,0),FALSE)/1,0)</f>
        <v>0</v>
      </c>
      <c r="AI454">
        <f t="shared" si="134"/>
        <v>10.620040000000001</v>
      </c>
      <c r="AJ454">
        <f t="shared" si="135"/>
        <v>10.620040000000001</v>
      </c>
      <c r="AK454">
        <f>IF(ISERROR(1/VLOOKUP($B454,Leveranser!$B$1:$S$500,MATCH("såld värme (gwh)",Leveranser!$B$1:$S$1,0),FALSE)),"",VLOOKUP($B454,Leveranser!$B$1:$S$500,MATCH("såld värme (gwh)",Leveranser!$B$1:$S$1,0),FALSE))</f>
        <v>7.343</v>
      </c>
      <c r="AL454">
        <f>VLOOKUP($B454,Leveranser!$B$1:$Y$500,MATCH("Totalt såld fjärrvärme till andra fjärrvärmeföretag",Leveranser!$B$1:$AA$1,0),FALSE)</f>
        <v>0</v>
      </c>
      <c r="AM454">
        <f>IF(ISERROR(1/VLOOKUP($B454,Miljö!$B$1:$S$500,MATCH("Såld mängd produktionsspecifik fjärrvärme (GWh)",Miljö!$B$1:$R$1,0),FALSE)),0,VLOOKUP($B454,Miljö!$B$1:$S$500,MATCH("Såld mängd produktionsspecifik fjärrvärme (GWh)",Miljö!$B$1:$R$1,0),FALSE))</f>
        <v>0</v>
      </c>
      <c r="AN454" s="195">
        <f t="shared" si="136"/>
        <v>0.69142865751918059</v>
      </c>
      <c r="AP454" t="str">
        <f>IFERROR(VLOOKUP($B454,Miljövärden!$B$2:$H$550,7,FALSE),"Nej, saknas")</f>
        <v>Ja</v>
      </c>
      <c r="AQ454" t="str">
        <f>IFERROR(VLOOKUP($B454,Miljövärden!$B$2:$H$550,6,FALSE),"Nej, saknas")</f>
        <v>Ja</v>
      </c>
      <c r="AU454">
        <f t="shared" si="137"/>
        <v>0.62870000000000004</v>
      </c>
      <c r="AV454">
        <f t="shared" si="138"/>
        <v>0</v>
      </c>
      <c r="AW454">
        <f t="shared" si="139"/>
        <v>8.6513100000000005</v>
      </c>
      <c r="AX454">
        <f t="shared" si="140"/>
        <v>0</v>
      </c>
      <c r="AZ454">
        <f t="shared" si="141"/>
        <v>9.9705100000000009</v>
      </c>
      <c r="BC454">
        <f t="shared" si="142"/>
        <v>2.0830000000000001E-2</v>
      </c>
      <c r="BD454">
        <f t="shared" si="143"/>
        <v>0</v>
      </c>
      <c r="BE454">
        <f t="shared" si="144"/>
        <v>9.9705100000000009</v>
      </c>
      <c r="BF454">
        <f t="shared" si="145"/>
        <v>0</v>
      </c>
      <c r="BG454">
        <f t="shared" si="146"/>
        <v>0.62870000000000004</v>
      </c>
      <c r="BH454">
        <f t="shared" si="147"/>
        <v>10.620040000000001</v>
      </c>
      <c r="BJ454" s="195">
        <f t="shared" si="148"/>
        <v>1.9613862094681376E-3</v>
      </c>
      <c r="BK454" s="195">
        <f t="shared" si="149"/>
        <v>0</v>
      </c>
      <c r="BL454" s="195">
        <f t="shared" si="150"/>
        <v>0.93883921341162557</v>
      </c>
      <c r="BM454" s="195">
        <f t="shared" si="151"/>
        <v>0</v>
      </c>
      <c r="BN454" s="195">
        <f t="shared" si="152"/>
        <v>5.9199400378906288E-2</v>
      </c>
    </row>
    <row r="455" spans="1:66" x14ac:dyDescent="0.25">
      <c r="A455" s="2" t="s">
        <v>663</v>
      </c>
      <c r="B455" s="2" t="s">
        <v>665</v>
      </c>
      <c r="C455">
        <f>VLOOKUP($B455,'Tillförd energi'!$B$1:$AI$700,MATCH(C$1,'Tillförd energi'!$B$1:$AQ$1,0),FALSE)</f>
        <v>0</v>
      </c>
      <c r="D455">
        <f>VLOOKUP($B455,'Tillförd energi'!$B$1:$AI$700,MATCH(D$1,'Tillförd energi'!$B$1:$AQ$1,0),FALSE)</f>
        <v>7.0000000000000001E-3</v>
      </c>
      <c r="E455">
        <f>VLOOKUP($B455,'Tillförd energi'!$B$1:$AI$700,MATCH(E$1,'Tillförd energi'!$B$1:$AQ$1,0),FALSE)</f>
        <v>0</v>
      </c>
      <c r="F455">
        <f>VLOOKUP($B455,'Tillförd energi'!$B$1:$AI$700,MATCH(F$1,'Tillförd energi'!$B$1:$AQ$1,0),FALSE)</f>
        <v>0</v>
      </c>
      <c r="G455">
        <f>VLOOKUP($B455,'Tillförd energi'!$B$1:$AI$700,MATCH(G$1,'Tillförd energi'!$B$1:$AQ$1,0),FALSE)</f>
        <v>0</v>
      </c>
      <c r="H455">
        <f>VLOOKUP($B455,'Tillförd energi'!$B$1:$AI$700,MATCH(H$1,'Tillförd energi'!$B$1:$AQ$1,0),FALSE)</f>
        <v>0</v>
      </c>
      <c r="I455">
        <f>VLOOKUP($B455,'Tillförd energi'!$B$1:$AI$700,MATCH(I$1,'Tillförd energi'!$B$1:$AQ$1,0),FALSE)</f>
        <v>0</v>
      </c>
      <c r="J455">
        <f>VLOOKUP($B455,'Tillförd energi'!$B$1:$AI$700,MATCH(J$1,'Tillförd energi'!$B$1:$AQ$1,0),FALSE)</f>
        <v>0</v>
      </c>
      <c r="K455">
        <v>0</v>
      </c>
      <c r="L455">
        <f>VLOOKUP($B455,'Tillförd energi'!$B$1:$AI$700,MATCH(L$1,'Tillförd energi'!$B$1:$AQ$1,0),FALSE)</f>
        <v>0</v>
      </c>
      <c r="M455">
        <f>VLOOKUP($B455,'Tillförd energi'!$B$1:$AI$700,MATCH(M$1,'Tillförd energi'!$B$1:$AQ$1,0),FALSE)</f>
        <v>0</v>
      </c>
      <c r="N455">
        <f>VLOOKUP($B455,'Tillförd energi'!$B$1:$AI$700,MATCH(N$1,'Tillförd energi'!$B$1:$AQ$1,0),FALSE)</f>
        <v>0</v>
      </c>
      <c r="O455">
        <f>VLOOKUP($B455,'Tillförd energi'!$B$1:$AI$700,MATCH(O$1,'Tillförd energi'!$B$1:$AQ$1,0),FALSE)</f>
        <v>0</v>
      </c>
      <c r="P455">
        <f>VLOOKUP($B455,'Tillförd energi'!$B$1:$AI$700,MATCH(P$1,'Tillförd energi'!$B$1:$AQ$1,0),FALSE)</f>
        <v>5.4770000000000003</v>
      </c>
      <c r="Q455">
        <f>VLOOKUP($B455,'Tillförd energi'!$B$1:$AI$700,MATCH(Q$1,'Tillförd energi'!$B$1:$AQ$1,0),FALSE)</f>
        <v>0</v>
      </c>
      <c r="R455">
        <f>VLOOKUP($B455,'Tillförd energi'!$B$1:$AI$700,MATCH(R$1,'Tillförd energi'!$B$1:$AQ$1,0),FALSE)</f>
        <v>0</v>
      </c>
      <c r="S455">
        <f>VLOOKUP($B455,'Tillförd energi'!$B$1:$AI$700,MATCH(S$1,'Tillförd energi'!$B$1:$AQ$1,0),FALSE)</f>
        <v>0</v>
      </c>
      <c r="T455">
        <f>VLOOKUP($B455,'Tillförd energi'!$B$1:$AI$700,MATCH(T$1,'Tillförd energi'!$B$1:$AQ$1,0),FALSE)</f>
        <v>0</v>
      </c>
      <c r="U455">
        <f>VLOOKUP($B455,'Tillförd energi'!$B$1:$AI$700,MATCH(U$1,'Tillförd energi'!$B$1:$AQ$1,0),FALSE)</f>
        <v>0</v>
      </c>
      <c r="V455">
        <f>VLOOKUP($B455,'Tillförd energi'!$B$1:$AI$700,MATCH(V$1,'Tillförd energi'!$B$1:$AQ$1,0),FALSE)</f>
        <v>0</v>
      </c>
      <c r="W455">
        <f>VLOOKUP($B455,'Tillförd energi'!$B$1:$AI$700,MATCH(W$1,'Tillförd energi'!$B$1:$AQ$1,0),FALSE)</f>
        <v>0.98399999999999999</v>
      </c>
      <c r="X455">
        <f>VLOOKUP($B455,'Tillförd energi'!$B$1:$AI$700,MATCH(X$1,'Tillförd energi'!$B$1:$AQ$1,0),FALSE)</f>
        <v>0</v>
      </c>
      <c r="Y455">
        <f>VLOOKUP($B455,'Tillförd energi'!$B$1:$AI$700,MATCH(Y$1,'Tillförd energi'!$B$1:$AQ$1,0),FALSE)</f>
        <v>0</v>
      </c>
      <c r="Z455">
        <f>VLOOKUP($B455,'Tillförd energi'!$B$1:$AI$700,MATCH(Z$1,'Tillförd energi'!$B$1:$AQ$1,0),FALSE)</f>
        <v>0.63</v>
      </c>
      <c r="AA455">
        <f>VLOOKUP($B455,'Tillförd energi'!$B$1:$AI$700,MATCH(AA$1,'Tillförd energi'!$B$1:$AQ$1,0),FALSE)</f>
        <v>0</v>
      </c>
      <c r="AB455">
        <f>VLOOKUP($B455,'Tillförd energi'!$B$1:$AI$700,MATCH(AB$1,'Tillförd energi'!$B$1:$AQ$1,0),FALSE)</f>
        <v>0</v>
      </c>
      <c r="AC455">
        <f>VLOOKUP($B455,'Tillförd energi'!$B$1:$AI$700,MATCH(AC$1,'Tillförd energi'!$B$1:$AQ$1,0),FALSE)</f>
        <v>0</v>
      </c>
      <c r="AD455">
        <f>VLOOKUP($B455,'Tillförd energi'!$B$1:$AI$700,MATCH(AD$1,'Tillförd energi'!$B$1:$AQ$1,0),FALSE)</f>
        <v>0</v>
      </c>
      <c r="AE455">
        <f>VLOOKUP($B455,'Tillförd energi'!$B$1:$AI$700,MATCH(AE$1,'Tillförd energi'!$B$1:$AQ$1,0),FALSE)</f>
        <v>0</v>
      </c>
      <c r="AF455">
        <f>VLOOKUP($B455,'Tillförd energi'!$B$1:$AI$700,MATCH(AF$1,'Tillförd energi'!$B$1:$AQ$1,0),FALSE)</f>
        <v>0.16481999999999999</v>
      </c>
      <c r="AG455">
        <f>IFERROR(VLOOKUP(B455,Miljö!$B$1:$AC$550,MATCH("Köpt mängd produktionsspecifik fjärrvärme:",Miljö!$B$1:$AC$1,0),FALSE)/1,0)</f>
        <v>0</v>
      </c>
      <c r="AI455">
        <f t="shared" si="134"/>
        <v>7.2628199999999996</v>
      </c>
      <c r="AJ455">
        <f t="shared" si="135"/>
        <v>7.2628199999999996</v>
      </c>
      <c r="AK455">
        <f>IF(ISERROR(1/VLOOKUP($B455,Leveranser!$B$1:$S$500,MATCH("såld värme (gwh)",Leveranser!$B$1:$S$1,0),FALSE)),"",VLOOKUP($B455,Leveranser!$B$1:$S$500,MATCH("såld värme (gwh)",Leveranser!$B$1:$S$1,0),FALSE))</f>
        <v>5.4939999999999998</v>
      </c>
      <c r="AL455">
        <f>VLOOKUP($B455,Leveranser!$B$1:$Y$500,MATCH("Totalt såld fjärrvärme till andra fjärrvärmeföretag",Leveranser!$B$1:$AA$1,0),FALSE)</f>
        <v>0</v>
      </c>
      <c r="AM455">
        <f>IF(ISERROR(1/VLOOKUP($B455,Miljö!$B$1:$S$500,MATCH("Såld mängd produktionsspecifik fjärrvärme (GWh)",Miljö!$B$1:$R$1,0),FALSE)),0,VLOOKUP($B455,Miljö!$B$1:$S$500,MATCH("Såld mängd produktionsspecifik fjärrvärme (GWh)",Miljö!$B$1:$R$1,0),FALSE))</f>
        <v>0</v>
      </c>
      <c r="AN455" s="195">
        <f t="shared" si="136"/>
        <v>0.7564554814796457</v>
      </c>
      <c r="AP455" t="str">
        <f>IFERROR(VLOOKUP($B455,Miljövärden!$B$2:$H$550,7,FALSE),"Nej, saknas")</f>
        <v>Ja</v>
      </c>
      <c r="AQ455" t="str">
        <f>IFERROR(VLOOKUP($B455,Miljövärden!$B$2:$H$550,6,FALSE),"Nej, saknas")</f>
        <v>Ja</v>
      </c>
      <c r="AU455">
        <f t="shared" si="137"/>
        <v>0.79481999999999997</v>
      </c>
      <c r="AV455">
        <f t="shared" si="138"/>
        <v>0</v>
      </c>
      <c r="AW455">
        <f t="shared" si="139"/>
        <v>5.4770000000000003</v>
      </c>
      <c r="AX455">
        <f t="shared" si="140"/>
        <v>0</v>
      </c>
      <c r="AZ455">
        <f t="shared" si="141"/>
        <v>6.4610000000000003</v>
      </c>
      <c r="BC455">
        <f t="shared" si="142"/>
        <v>7.0000000000000001E-3</v>
      </c>
      <c r="BD455">
        <f t="shared" si="143"/>
        <v>0</v>
      </c>
      <c r="BE455">
        <f t="shared" si="144"/>
        <v>6.4610000000000003</v>
      </c>
      <c r="BF455">
        <f t="shared" si="145"/>
        <v>0</v>
      </c>
      <c r="BG455">
        <f t="shared" si="146"/>
        <v>0.79481999999999997</v>
      </c>
      <c r="BH455">
        <f t="shared" si="147"/>
        <v>7.2628199999999996</v>
      </c>
      <c r="BJ455" s="195">
        <f t="shared" si="148"/>
        <v>9.6381295419685476E-4</v>
      </c>
      <c r="BK455" s="195">
        <f t="shared" si="149"/>
        <v>0</v>
      </c>
      <c r="BL455" s="195">
        <f t="shared" si="150"/>
        <v>0.88959935672369694</v>
      </c>
      <c r="BM455" s="195">
        <f t="shared" si="151"/>
        <v>0</v>
      </c>
      <c r="BN455" s="195">
        <f t="shared" si="152"/>
        <v>0.10943683032210628</v>
      </c>
    </row>
    <row r="456" spans="1:66" x14ac:dyDescent="0.25">
      <c r="A456" s="2" t="s">
        <v>663</v>
      </c>
      <c r="B456" s="2" t="s">
        <v>666</v>
      </c>
      <c r="C456">
        <f>VLOOKUP($B456,'Tillförd energi'!$B$1:$AI$700,MATCH(C$1,'Tillförd energi'!$B$1:$AQ$1,0),FALSE)</f>
        <v>0</v>
      </c>
      <c r="D456">
        <f>VLOOKUP($B456,'Tillförd energi'!$B$1:$AI$700,MATCH(D$1,'Tillförd energi'!$B$1:$AQ$1,0),FALSE)</f>
        <v>0</v>
      </c>
      <c r="E456">
        <f>VLOOKUP($B456,'Tillförd energi'!$B$1:$AI$700,MATCH(E$1,'Tillförd energi'!$B$1:$AQ$1,0),FALSE)</f>
        <v>0</v>
      </c>
      <c r="F456">
        <f>VLOOKUP($B456,'Tillförd energi'!$B$1:$AI$700,MATCH(F$1,'Tillförd energi'!$B$1:$AQ$1,0),FALSE)</f>
        <v>0</v>
      </c>
      <c r="G456">
        <f>VLOOKUP($B456,'Tillförd energi'!$B$1:$AI$700,MATCH(G$1,'Tillförd energi'!$B$1:$AQ$1,0),FALSE)</f>
        <v>0</v>
      </c>
      <c r="H456">
        <f>VLOOKUP($B456,'Tillförd energi'!$B$1:$AI$700,MATCH(H$1,'Tillförd energi'!$B$1:$AQ$1,0),FALSE)</f>
        <v>0</v>
      </c>
      <c r="I456">
        <f>VLOOKUP($B456,'Tillförd energi'!$B$1:$AI$700,MATCH(I$1,'Tillförd energi'!$B$1:$AQ$1,0),FALSE)</f>
        <v>0</v>
      </c>
      <c r="J456">
        <f>VLOOKUP($B456,'Tillförd energi'!$B$1:$AI$700,MATCH(J$1,'Tillförd energi'!$B$1:$AQ$1,0),FALSE)</f>
        <v>0</v>
      </c>
      <c r="K456">
        <v>0</v>
      </c>
      <c r="L456">
        <f>VLOOKUP($B456,'Tillförd energi'!$B$1:$AI$700,MATCH(L$1,'Tillförd energi'!$B$1:$AQ$1,0),FALSE)</f>
        <v>0</v>
      </c>
      <c r="M456">
        <f>VLOOKUP($B456,'Tillförd energi'!$B$1:$AI$700,MATCH(M$1,'Tillförd energi'!$B$1:$AQ$1,0),FALSE)</f>
        <v>0</v>
      </c>
      <c r="N456">
        <f>VLOOKUP($B456,'Tillförd energi'!$B$1:$AI$700,MATCH(N$1,'Tillförd energi'!$B$1:$AQ$1,0),FALSE)</f>
        <v>0</v>
      </c>
      <c r="O456">
        <f>VLOOKUP($B456,'Tillförd energi'!$B$1:$AI$700,MATCH(O$1,'Tillförd energi'!$B$1:$AQ$1,0),FALSE)</f>
        <v>0</v>
      </c>
      <c r="P456">
        <f>VLOOKUP($B456,'Tillförd energi'!$B$1:$AI$700,MATCH(P$1,'Tillförd energi'!$B$1:$AQ$1,0),FALSE)</f>
        <v>0</v>
      </c>
      <c r="Q456">
        <f>VLOOKUP($B456,'Tillförd energi'!$B$1:$AI$700,MATCH(Q$1,'Tillförd energi'!$B$1:$AQ$1,0),FALSE)</f>
        <v>0</v>
      </c>
      <c r="R456">
        <f>VLOOKUP($B456,'Tillförd energi'!$B$1:$AI$700,MATCH(R$1,'Tillförd energi'!$B$1:$AQ$1,0),FALSE)</f>
        <v>0</v>
      </c>
      <c r="S456">
        <f>VLOOKUP($B456,'Tillförd energi'!$B$1:$AI$700,MATCH(S$1,'Tillförd energi'!$B$1:$AQ$1,0),FALSE)</f>
        <v>0</v>
      </c>
      <c r="T456">
        <f>VLOOKUP($B456,'Tillförd energi'!$B$1:$AI$700,MATCH(T$1,'Tillförd energi'!$B$1:$AQ$1,0),FALSE)</f>
        <v>0</v>
      </c>
      <c r="U456">
        <f>VLOOKUP($B456,'Tillförd energi'!$B$1:$AI$700,MATCH(U$1,'Tillförd energi'!$B$1:$AQ$1,0),FALSE)</f>
        <v>0</v>
      </c>
      <c r="V456">
        <f>VLOOKUP($B456,'Tillförd energi'!$B$1:$AI$700,MATCH(V$1,'Tillförd energi'!$B$1:$AQ$1,0),FALSE)</f>
        <v>0</v>
      </c>
      <c r="W456">
        <f>VLOOKUP($B456,'Tillförd energi'!$B$1:$AI$700,MATCH(W$1,'Tillförd energi'!$B$1:$AQ$1,0),FALSE)</f>
        <v>0</v>
      </c>
      <c r="X456">
        <f>VLOOKUP($B456,'Tillförd energi'!$B$1:$AI$700,MATCH(X$1,'Tillförd energi'!$B$1:$AQ$1,0),FALSE)</f>
        <v>0</v>
      </c>
      <c r="Y456">
        <f>VLOOKUP($B456,'Tillförd energi'!$B$1:$AI$700,MATCH(Y$1,'Tillförd energi'!$B$1:$AQ$1,0),FALSE)</f>
        <v>0</v>
      </c>
      <c r="Z456">
        <f>VLOOKUP($B456,'Tillförd energi'!$B$1:$AI$700,MATCH(Z$1,'Tillförd energi'!$B$1:$AQ$1,0),FALSE)</f>
        <v>0</v>
      </c>
      <c r="AA456">
        <f>VLOOKUP($B456,'Tillförd energi'!$B$1:$AI$700,MATCH(AA$1,'Tillförd energi'!$B$1:$AQ$1,0),FALSE)</f>
        <v>0</v>
      </c>
      <c r="AB456">
        <f>VLOOKUP($B456,'Tillförd energi'!$B$1:$AI$700,MATCH(AB$1,'Tillförd energi'!$B$1:$AQ$1,0),FALSE)</f>
        <v>0</v>
      </c>
      <c r="AC456">
        <f>VLOOKUP($B456,'Tillförd energi'!$B$1:$AI$700,MATCH(AC$1,'Tillförd energi'!$B$1:$AQ$1,0),FALSE)</f>
        <v>0</v>
      </c>
      <c r="AD456">
        <f>VLOOKUP($B456,'Tillförd energi'!$B$1:$AI$700,MATCH(AD$1,'Tillförd energi'!$B$1:$AQ$1,0),FALSE)</f>
        <v>0</v>
      </c>
      <c r="AE456">
        <f>VLOOKUP($B456,'Tillförd energi'!$B$1:$AI$700,MATCH(AE$1,'Tillförd energi'!$B$1:$AQ$1,0),FALSE)</f>
        <v>0</v>
      </c>
      <c r="AF456">
        <f>VLOOKUP($B456,'Tillförd energi'!$B$1:$AI$700,MATCH(AF$1,'Tillförd energi'!$B$1:$AQ$1,0),FALSE)</f>
        <v>0</v>
      </c>
      <c r="AG456">
        <f>IFERROR(VLOOKUP(B456,Miljö!$B$1:$AC$550,MATCH("Köpt mängd produktionsspecifik fjärrvärme:",Miljö!$B$1:$AC$1,0),FALSE)/1,0)</f>
        <v>0</v>
      </c>
      <c r="AI456">
        <f t="shared" si="134"/>
        <v>0</v>
      </c>
      <c r="AJ456">
        <f t="shared" si="135"/>
        <v>0</v>
      </c>
      <c r="AK456" t="str">
        <f>IF(ISERROR(1/VLOOKUP($B456,Leveranser!$B$1:$S$500,MATCH("såld värme (gwh)",Leveranser!$B$1:$S$1,0),FALSE)),"",VLOOKUP($B456,Leveranser!$B$1:$S$500,MATCH("såld värme (gwh)",Leveranser!$B$1:$S$1,0),FALSE))</f>
        <v/>
      </c>
      <c r="AL456">
        <f>VLOOKUP($B456,Leveranser!$B$1:$Y$500,MATCH("Totalt såld fjärrvärme till andra fjärrvärmeföretag",Leveranser!$B$1:$AA$1,0),FALSE)</f>
        <v>0</v>
      </c>
      <c r="AM456">
        <f>IF(ISERROR(1/VLOOKUP($B456,Miljö!$B$1:$S$500,MATCH("Såld mängd produktionsspecifik fjärrvärme (GWh)",Miljö!$B$1:$R$1,0),FALSE)),0,VLOOKUP($B456,Miljö!$B$1:$S$500,MATCH("Såld mängd produktionsspecifik fjärrvärme (GWh)",Miljö!$B$1:$R$1,0),FALSE))</f>
        <v>0</v>
      </c>
      <c r="AN456" s="195" t="str">
        <f t="shared" si="136"/>
        <v/>
      </c>
      <c r="AP456" t="str">
        <f>IFERROR(VLOOKUP($B456,Miljövärden!$B$2:$H$550,7,FALSE),"Nej, saknas")</f>
        <v>Nej</v>
      </c>
      <c r="AQ456" t="str">
        <f>IFERROR(VLOOKUP($B456,Miljövärden!$B$2:$H$550,6,FALSE),"Nej, saknas")</f>
        <v>Ja</v>
      </c>
      <c r="AU456">
        <f t="shared" si="137"/>
        <v>0</v>
      </c>
      <c r="AV456">
        <f t="shared" si="138"/>
        <v>0</v>
      </c>
      <c r="AW456">
        <f t="shared" si="139"/>
        <v>0</v>
      </c>
      <c r="AX456">
        <f t="shared" si="140"/>
        <v>0</v>
      </c>
      <c r="AZ456">
        <f t="shared" si="141"/>
        <v>0</v>
      </c>
      <c r="BC456">
        <f t="shared" si="142"/>
        <v>0</v>
      </c>
      <c r="BD456">
        <f t="shared" si="143"/>
        <v>0</v>
      </c>
      <c r="BE456">
        <f t="shared" si="144"/>
        <v>0</v>
      </c>
      <c r="BF456">
        <f t="shared" si="145"/>
        <v>0</v>
      </c>
      <c r="BG456">
        <f t="shared" si="146"/>
        <v>0</v>
      </c>
      <c r="BH456">
        <f t="shared" si="147"/>
        <v>0</v>
      </c>
      <c r="BJ456" s="195" t="e">
        <f t="shared" si="148"/>
        <v>#DIV/0!</v>
      </c>
      <c r="BK456" s="195" t="e">
        <f t="shared" si="149"/>
        <v>#DIV/0!</v>
      </c>
      <c r="BL456" s="195" t="e">
        <f t="shared" si="150"/>
        <v>#DIV/0!</v>
      </c>
      <c r="BM456" s="195" t="e">
        <f t="shared" si="151"/>
        <v>#DIV/0!</v>
      </c>
      <c r="BN456" s="195" t="e">
        <f t="shared" si="152"/>
        <v>#DIV/0!</v>
      </c>
    </row>
    <row r="457" spans="1:66" x14ac:dyDescent="0.25">
      <c r="A457" s="2" t="s">
        <v>663</v>
      </c>
      <c r="B457" s="2" t="s">
        <v>667</v>
      </c>
      <c r="C457">
        <f>VLOOKUP($B457,'Tillförd energi'!$B$1:$AI$700,MATCH(C$1,'Tillförd energi'!$B$1:$AQ$1,0),FALSE)</f>
        <v>0</v>
      </c>
      <c r="D457">
        <f>VLOOKUP($B457,'Tillförd energi'!$B$1:$AI$700,MATCH(D$1,'Tillförd energi'!$B$1:$AQ$1,0),FALSE)</f>
        <v>0.44993</v>
      </c>
      <c r="E457">
        <f>VLOOKUP($B457,'Tillförd energi'!$B$1:$AI$700,MATCH(E$1,'Tillförd energi'!$B$1:$AQ$1,0),FALSE)</f>
        <v>0</v>
      </c>
      <c r="F457">
        <f>VLOOKUP($B457,'Tillförd energi'!$B$1:$AI$700,MATCH(F$1,'Tillförd energi'!$B$1:$AQ$1,0),FALSE)</f>
        <v>0.20117599999999999</v>
      </c>
      <c r="G457">
        <f>VLOOKUP($B457,'Tillförd energi'!$B$1:$AI$700,MATCH(G$1,'Tillförd energi'!$B$1:$AQ$1,0),FALSE)</f>
        <v>0</v>
      </c>
      <c r="H457">
        <f>VLOOKUP($B457,'Tillförd energi'!$B$1:$AI$700,MATCH(H$1,'Tillförd energi'!$B$1:$AQ$1,0),FALSE)</f>
        <v>0</v>
      </c>
      <c r="I457">
        <f>VLOOKUP($B457,'Tillförd energi'!$B$1:$AI$700,MATCH(I$1,'Tillförd energi'!$B$1:$AQ$1,0),FALSE)</f>
        <v>0</v>
      </c>
      <c r="J457">
        <f>VLOOKUP($B457,'Tillförd energi'!$B$1:$AI$700,MATCH(J$1,'Tillförd energi'!$B$1:$AQ$1,0),FALSE)</f>
        <v>0</v>
      </c>
      <c r="K457">
        <v>0</v>
      </c>
      <c r="L457">
        <f>VLOOKUP($B457,'Tillförd energi'!$B$1:$AI$700,MATCH(L$1,'Tillförd energi'!$B$1:$AQ$1,0),FALSE)</f>
        <v>0</v>
      </c>
      <c r="M457">
        <f>VLOOKUP($B457,'Tillförd energi'!$B$1:$AI$700,MATCH(M$1,'Tillförd energi'!$B$1:$AQ$1,0),FALSE)</f>
        <v>0</v>
      </c>
      <c r="N457">
        <f>VLOOKUP($B457,'Tillförd energi'!$B$1:$AI$700,MATCH(N$1,'Tillförd energi'!$B$1:$AQ$1,0),FALSE)</f>
        <v>0</v>
      </c>
      <c r="O457">
        <f>VLOOKUP($B457,'Tillförd energi'!$B$1:$AI$700,MATCH(O$1,'Tillförd energi'!$B$1:$AQ$1,0),FALSE)</f>
        <v>0</v>
      </c>
      <c r="P457">
        <f>VLOOKUP($B457,'Tillförd energi'!$B$1:$AI$700,MATCH(P$1,'Tillförd energi'!$B$1:$AQ$1,0),FALSE)</f>
        <v>0</v>
      </c>
      <c r="Q457">
        <f>VLOOKUP($B457,'Tillförd energi'!$B$1:$AI$700,MATCH(Q$1,'Tillförd energi'!$B$1:$AQ$1,0),FALSE)</f>
        <v>5.52</v>
      </c>
      <c r="R457">
        <f>VLOOKUP($B457,'Tillförd energi'!$B$1:$AI$700,MATCH(R$1,'Tillförd energi'!$B$1:$AQ$1,0),FALSE)</f>
        <v>0</v>
      </c>
      <c r="S457">
        <f>VLOOKUP($B457,'Tillförd energi'!$B$1:$AI$700,MATCH(S$1,'Tillförd energi'!$B$1:$AQ$1,0),FALSE)</f>
        <v>0</v>
      </c>
      <c r="T457">
        <f>VLOOKUP($B457,'Tillförd energi'!$B$1:$AI$700,MATCH(T$1,'Tillförd energi'!$B$1:$AQ$1,0),FALSE)</f>
        <v>0</v>
      </c>
      <c r="U457">
        <f>VLOOKUP($B457,'Tillförd energi'!$B$1:$AI$700,MATCH(U$1,'Tillförd energi'!$B$1:$AQ$1,0),FALSE)</f>
        <v>0</v>
      </c>
      <c r="V457">
        <f>VLOOKUP($B457,'Tillförd energi'!$B$1:$AI$700,MATCH(V$1,'Tillförd energi'!$B$1:$AQ$1,0),FALSE)</f>
        <v>0</v>
      </c>
      <c r="W457">
        <f>VLOOKUP($B457,'Tillförd energi'!$B$1:$AI$700,MATCH(W$1,'Tillförd energi'!$B$1:$AQ$1,0),FALSE)</f>
        <v>0</v>
      </c>
      <c r="X457">
        <f>VLOOKUP($B457,'Tillförd energi'!$B$1:$AI$700,MATCH(X$1,'Tillförd energi'!$B$1:$AQ$1,0),FALSE)</f>
        <v>0</v>
      </c>
      <c r="Y457">
        <f>VLOOKUP($B457,'Tillförd energi'!$B$1:$AI$700,MATCH(Y$1,'Tillförd energi'!$B$1:$AQ$1,0),FALSE)</f>
        <v>0</v>
      </c>
      <c r="Z457">
        <f>VLOOKUP($B457,'Tillförd energi'!$B$1:$AI$700,MATCH(Z$1,'Tillförd energi'!$B$1:$AQ$1,0),FALSE)</f>
        <v>0</v>
      </c>
      <c r="AA457">
        <f>VLOOKUP($B457,'Tillförd energi'!$B$1:$AI$700,MATCH(AA$1,'Tillförd energi'!$B$1:$AQ$1,0),FALSE)</f>
        <v>0</v>
      </c>
      <c r="AB457">
        <f>VLOOKUP($B457,'Tillförd energi'!$B$1:$AI$700,MATCH(AB$1,'Tillförd energi'!$B$1:$AQ$1,0),FALSE)</f>
        <v>0</v>
      </c>
      <c r="AC457">
        <f>VLOOKUP($B457,'Tillförd energi'!$B$1:$AI$700,MATCH(AC$1,'Tillförd energi'!$B$1:$AQ$1,0),FALSE)</f>
        <v>0</v>
      </c>
      <c r="AD457">
        <f>VLOOKUP($B457,'Tillförd energi'!$B$1:$AI$700,MATCH(AD$1,'Tillförd energi'!$B$1:$AQ$1,0),FALSE)</f>
        <v>2.0084</v>
      </c>
      <c r="AE457">
        <f>VLOOKUP($B457,'Tillförd energi'!$B$1:$AI$700,MATCH(AE$1,'Tillförd energi'!$B$1:$AQ$1,0),FALSE)</f>
        <v>0</v>
      </c>
      <c r="AF457">
        <f>VLOOKUP($B457,'Tillförd energi'!$B$1:$AI$700,MATCH(AF$1,'Tillförd energi'!$B$1:$AQ$1,0),FALSE)</f>
        <v>0.20793</v>
      </c>
      <c r="AG457">
        <f>IFERROR(VLOOKUP(B457,Miljö!$B$1:$AC$550,MATCH("Köpt mängd produktionsspecifik fjärrvärme:",Miljö!$B$1:$AC$1,0),FALSE)/1,0)</f>
        <v>0</v>
      </c>
      <c r="AI457">
        <f t="shared" si="134"/>
        <v>8.3874359999999992</v>
      </c>
      <c r="AJ457">
        <f t="shared" si="135"/>
        <v>8.3874359999999992</v>
      </c>
      <c r="AK457">
        <f>IF(ISERROR(1/VLOOKUP($B457,Leveranser!$B$1:$S$500,MATCH("såld värme (gwh)",Leveranser!$B$1:$S$1,0),FALSE)),"",VLOOKUP($B457,Leveranser!$B$1:$S$500,MATCH("såld värme (gwh)",Leveranser!$B$1:$S$1,0),FALSE))</f>
        <v>6.931</v>
      </c>
      <c r="AL457">
        <f>VLOOKUP($B457,Leveranser!$B$1:$Y$500,MATCH("Totalt såld fjärrvärme till andra fjärrvärmeföretag",Leveranser!$B$1:$AA$1,0),FALSE)</f>
        <v>0</v>
      </c>
      <c r="AM457">
        <f>IF(ISERROR(1/VLOOKUP($B457,Miljö!$B$1:$S$500,MATCH("Såld mängd produktionsspecifik fjärrvärme (GWh)",Miljö!$B$1:$R$1,0),FALSE)),0,VLOOKUP($B457,Miljö!$B$1:$S$500,MATCH("Såld mängd produktionsspecifik fjärrvärme (GWh)",Miljö!$B$1:$R$1,0),FALSE))</f>
        <v>0</v>
      </c>
      <c r="AN457" s="195">
        <f t="shared" si="136"/>
        <v>0.82635503865543658</v>
      </c>
      <c r="AP457" t="str">
        <f>IFERROR(VLOOKUP($B457,Miljövärden!$B$2:$H$550,7,FALSE),"Nej, saknas")</f>
        <v>Ja</v>
      </c>
      <c r="AQ457" t="str">
        <f>IFERROR(VLOOKUP($B457,Miljövärden!$B$2:$H$550,6,FALSE),"Nej, saknas")</f>
        <v>Ja</v>
      </c>
      <c r="AU457">
        <f t="shared" si="137"/>
        <v>0.20793</v>
      </c>
      <c r="AV457">
        <f t="shared" si="138"/>
        <v>0</v>
      </c>
      <c r="AW457">
        <f t="shared" si="139"/>
        <v>5.52</v>
      </c>
      <c r="AX457">
        <f t="shared" si="140"/>
        <v>0</v>
      </c>
      <c r="AZ457">
        <f t="shared" si="141"/>
        <v>5.52</v>
      </c>
      <c r="BC457">
        <f t="shared" si="142"/>
        <v>0.65110599999999996</v>
      </c>
      <c r="BD457">
        <f t="shared" si="143"/>
        <v>0</v>
      </c>
      <c r="BE457">
        <f t="shared" si="144"/>
        <v>5.52</v>
      </c>
      <c r="BF457">
        <f t="shared" si="145"/>
        <v>2.0084</v>
      </c>
      <c r="BG457">
        <f t="shared" si="146"/>
        <v>0.20793</v>
      </c>
      <c r="BH457">
        <f t="shared" si="147"/>
        <v>8.3874359999999992</v>
      </c>
      <c r="BJ457" s="195">
        <f t="shared" si="148"/>
        <v>7.7628729447235131E-2</v>
      </c>
      <c r="BK457" s="195">
        <f t="shared" si="149"/>
        <v>0</v>
      </c>
      <c r="BL457" s="195">
        <f t="shared" si="150"/>
        <v>0.65812722743875485</v>
      </c>
      <c r="BM457" s="195">
        <f t="shared" si="151"/>
        <v>0.23945339195434698</v>
      </c>
      <c r="BN457" s="195">
        <f t="shared" si="152"/>
        <v>2.4790651159663099E-2</v>
      </c>
    </row>
    <row r="458" spans="1:66" x14ac:dyDescent="0.25">
      <c r="A458" s="2" t="s">
        <v>663</v>
      </c>
      <c r="B458" s="2" t="s">
        <v>668</v>
      </c>
      <c r="C458">
        <f>VLOOKUP($B458,'Tillförd energi'!$B$1:$AI$700,MATCH(C$1,'Tillförd energi'!$B$1:$AQ$1,0),FALSE)</f>
        <v>0</v>
      </c>
      <c r="D458">
        <f>VLOOKUP($B458,'Tillförd energi'!$B$1:$AI$700,MATCH(D$1,'Tillförd energi'!$B$1:$AQ$1,0),FALSE)</f>
        <v>2.681E-2</v>
      </c>
      <c r="E458">
        <f>VLOOKUP($B458,'Tillförd energi'!$B$1:$AI$700,MATCH(E$1,'Tillförd energi'!$B$1:$AQ$1,0),FALSE)</f>
        <v>0</v>
      </c>
      <c r="F458">
        <f>VLOOKUP($B458,'Tillförd energi'!$B$1:$AI$700,MATCH(F$1,'Tillförd energi'!$B$1:$AQ$1,0),FALSE)</f>
        <v>0</v>
      </c>
      <c r="G458">
        <f>VLOOKUP($B458,'Tillförd energi'!$B$1:$AI$700,MATCH(G$1,'Tillförd energi'!$B$1:$AQ$1,0),FALSE)</f>
        <v>0</v>
      </c>
      <c r="H458">
        <f>VLOOKUP($B458,'Tillförd energi'!$B$1:$AI$700,MATCH(H$1,'Tillförd energi'!$B$1:$AQ$1,0),FALSE)</f>
        <v>0</v>
      </c>
      <c r="I458">
        <f>VLOOKUP($B458,'Tillförd energi'!$B$1:$AI$700,MATCH(I$1,'Tillförd energi'!$B$1:$AQ$1,0),FALSE)</f>
        <v>0</v>
      </c>
      <c r="J458">
        <f>VLOOKUP($B458,'Tillförd energi'!$B$1:$AI$700,MATCH(J$1,'Tillförd energi'!$B$1:$AQ$1,0),FALSE)</f>
        <v>0</v>
      </c>
      <c r="K458">
        <v>0</v>
      </c>
      <c r="L458">
        <f>VLOOKUP($B458,'Tillförd energi'!$B$1:$AI$700,MATCH(L$1,'Tillförd energi'!$B$1:$AQ$1,0),FALSE)</f>
        <v>0</v>
      </c>
      <c r="M458">
        <f>VLOOKUP($B458,'Tillförd energi'!$B$1:$AI$700,MATCH(M$1,'Tillförd energi'!$B$1:$AQ$1,0),FALSE)</f>
        <v>0</v>
      </c>
      <c r="N458">
        <f>VLOOKUP($B458,'Tillförd energi'!$B$1:$AI$700,MATCH(N$1,'Tillförd energi'!$B$1:$AQ$1,0),FALSE)</f>
        <v>0</v>
      </c>
      <c r="O458">
        <f>VLOOKUP($B458,'Tillförd energi'!$B$1:$AI$700,MATCH(O$1,'Tillförd energi'!$B$1:$AQ$1,0),FALSE)</f>
        <v>0</v>
      </c>
      <c r="P458">
        <f>VLOOKUP($B458,'Tillförd energi'!$B$1:$AI$700,MATCH(P$1,'Tillförd energi'!$B$1:$AQ$1,0),FALSE)</f>
        <v>0</v>
      </c>
      <c r="Q458">
        <f>VLOOKUP($B458,'Tillförd energi'!$B$1:$AI$700,MATCH(Q$1,'Tillförd energi'!$B$1:$AQ$1,0),FALSE)</f>
        <v>0</v>
      </c>
      <c r="R458">
        <f>VLOOKUP($B458,'Tillförd energi'!$B$1:$AI$700,MATCH(R$1,'Tillförd energi'!$B$1:$AQ$1,0),FALSE)</f>
        <v>0.75800000000000001</v>
      </c>
      <c r="S458">
        <f>VLOOKUP($B458,'Tillförd energi'!$B$1:$AI$700,MATCH(S$1,'Tillförd energi'!$B$1:$AQ$1,0),FALSE)</f>
        <v>0</v>
      </c>
      <c r="T458">
        <f>VLOOKUP($B458,'Tillförd energi'!$B$1:$AI$700,MATCH(T$1,'Tillförd energi'!$B$1:$AQ$1,0),FALSE)</f>
        <v>0</v>
      </c>
      <c r="U458">
        <f>VLOOKUP($B458,'Tillförd energi'!$B$1:$AI$700,MATCH(U$1,'Tillförd energi'!$B$1:$AQ$1,0),FALSE)</f>
        <v>0</v>
      </c>
      <c r="V458">
        <f>VLOOKUP($B458,'Tillförd energi'!$B$1:$AI$700,MATCH(V$1,'Tillförd energi'!$B$1:$AQ$1,0),FALSE)</f>
        <v>0</v>
      </c>
      <c r="W458">
        <f>VLOOKUP($B458,'Tillförd energi'!$B$1:$AI$700,MATCH(W$1,'Tillförd energi'!$B$1:$AQ$1,0),FALSE)</f>
        <v>0</v>
      </c>
      <c r="X458">
        <f>VLOOKUP($B458,'Tillförd energi'!$B$1:$AI$700,MATCH(X$1,'Tillförd energi'!$B$1:$AQ$1,0),FALSE)</f>
        <v>0</v>
      </c>
      <c r="Y458">
        <f>VLOOKUP($B458,'Tillförd energi'!$B$1:$AI$700,MATCH(Y$1,'Tillförd energi'!$B$1:$AQ$1,0),FALSE)</f>
        <v>0</v>
      </c>
      <c r="Z458">
        <f>VLOOKUP($B458,'Tillförd energi'!$B$1:$AI$700,MATCH(Z$1,'Tillförd energi'!$B$1:$AQ$1,0),FALSE)</f>
        <v>0</v>
      </c>
      <c r="AA458">
        <f>VLOOKUP($B458,'Tillförd energi'!$B$1:$AI$700,MATCH(AA$1,'Tillförd energi'!$B$1:$AQ$1,0),FALSE)</f>
        <v>0</v>
      </c>
      <c r="AB458">
        <f>VLOOKUP($B458,'Tillförd energi'!$B$1:$AI$700,MATCH(AB$1,'Tillförd energi'!$B$1:$AQ$1,0),FALSE)</f>
        <v>0</v>
      </c>
      <c r="AC458">
        <f>VLOOKUP($B458,'Tillförd energi'!$B$1:$AI$700,MATCH(AC$1,'Tillförd energi'!$B$1:$AQ$1,0),FALSE)</f>
        <v>0</v>
      </c>
      <c r="AD458">
        <f>VLOOKUP($B458,'Tillförd energi'!$B$1:$AI$700,MATCH(AD$1,'Tillförd energi'!$B$1:$AQ$1,0),FALSE)</f>
        <v>0</v>
      </c>
      <c r="AE458">
        <f>VLOOKUP($B458,'Tillförd energi'!$B$1:$AI$700,MATCH(AE$1,'Tillförd energi'!$B$1:$AQ$1,0),FALSE)</f>
        <v>0</v>
      </c>
      <c r="AF458">
        <f>VLOOKUP($B458,'Tillförd energi'!$B$1:$AI$700,MATCH(AF$1,'Tillförd energi'!$B$1:$AQ$1,0),FALSE)</f>
        <v>2.477E-2</v>
      </c>
      <c r="AG458">
        <f>IFERROR(VLOOKUP(B458,Miljö!$B$1:$AC$550,MATCH("Köpt mängd produktionsspecifik fjärrvärme:",Miljö!$B$1:$AC$1,0),FALSE)/1,0)</f>
        <v>0</v>
      </c>
      <c r="AI458">
        <f t="shared" si="134"/>
        <v>0.80957999999999997</v>
      </c>
      <c r="AJ458">
        <f t="shared" si="135"/>
        <v>0.80957999999999997</v>
      </c>
      <c r="AK458">
        <f>IF(ISERROR(1/VLOOKUP($B458,Leveranser!$B$1:$S$500,MATCH("såld värme (gwh)",Leveranser!$B$1:$S$1,0),FALSE)),"",VLOOKUP($B458,Leveranser!$B$1:$S$500,MATCH("såld värme (gwh)",Leveranser!$B$1:$S$1,0),FALSE))</f>
        <v>0.58499999999999996</v>
      </c>
      <c r="AL458">
        <f>VLOOKUP($B458,Leveranser!$B$1:$Y$500,MATCH("Totalt såld fjärrvärme till andra fjärrvärmeföretag",Leveranser!$B$1:$AA$1,0),FALSE)</f>
        <v>0</v>
      </c>
      <c r="AM458">
        <f>IF(ISERROR(1/VLOOKUP($B458,Miljö!$B$1:$S$500,MATCH("Såld mängd produktionsspecifik fjärrvärme (GWh)",Miljö!$B$1:$R$1,0),FALSE)),0,VLOOKUP($B458,Miljö!$B$1:$S$500,MATCH("Såld mängd produktionsspecifik fjärrvärme (GWh)",Miljö!$B$1:$R$1,0),FALSE))</f>
        <v>0</v>
      </c>
      <c r="AN458" s="195">
        <f t="shared" si="136"/>
        <v>0.72259690209738381</v>
      </c>
      <c r="AP458" t="str">
        <f>IFERROR(VLOOKUP($B458,Miljövärden!$B$2:$H$550,7,FALSE),"Nej, saknas")</f>
        <v>Ja</v>
      </c>
      <c r="AQ458" t="str">
        <f>IFERROR(VLOOKUP($B458,Miljövärden!$B$2:$H$550,6,FALSE),"Nej, saknas")</f>
        <v>Ja</v>
      </c>
      <c r="AU458">
        <f t="shared" si="137"/>
        <v>2.477E-2</v>
      </c>
      <c r="AV458">
        <f t="shared" si="138"/>
        <v>0</v>
      </c>
      <c r="AW458">
        <f t="shared" si="139"/>
        <v>0</v>
      </c>
      <c r="AX458">
        <f t="shared" si="140"/>
        <v>0.75800000000000001</v>
      </c>
      <c r="AZ458">
        <f t="shared" si="141"/>
        <v>0.75800000000000001</v>
      </c>
      <c r="BC458">
        <f t="shared" si="142"/>
        <v>2.681E-2</v>
      </c>
      <c r="BD458">
        <f t="shared" si="143"/>
        <v>0</v>
      </c>
      <c r="BE458">
        <f t="shared" si="144"/>
        <v>0.75800000000000001</v>
      </c>
      <c r="BF458">
        <f t="shared" si="145"/>
        <v>0</v>
      </c>
      <c r="BG458">
        <f t="shared" si="146"/>
        <v>2.477E-2</v>
      </c>
      <c r="BH458">
        <f t="shared" si="147"/>
        <v>0.80957999999999997</v>
      </c>
      <c r="BJ458" s="195">
        <f t="shared" si="148"/>
        <v>3.311593665851429E-2</v>
      </c>
      <c r="BK458" s="195">
        <f t="shared" si="149"/>
        <v>0</v>
      </c>
      <c r="BL458" s="195">
        <f t="shared" si="150"/>
        <v>0.93628795177746493</v>
      </c>
      <c r="BM458" s="195">
        <f t="shared" si="151"/>
        <v>0</v>
      </c>
      <c r="BN458" s="195">
        <f t="shared" si="152"/>
        <v>3.0596111564020853E-2</v>
      </c>
    </row>
    <row r="459" spans="1:66" x14ac:dyDescent="0.25">
      <c r="A459" s="2" t="s">
        <v>663</v>
      </c>
      <c r="B459" s="2" t="s">
        <v>669</v>
      </c>
      <c r="C459">
        <f>VLOOKUP($B459,'Tillförd energi'!$B$1:$AI$700,MATCH(C$1,'Tillförd energi'!$B$1:$AQ$1,0),FALSE)</f>
        <v>0</v>
      </c>
      <c r="D459">
        <f>VLOOKUP($B459,'Tillförd energi'!$B$1:$AI$700,MATCH(D$1,'Tillförd energi'!$B$1:$AQ$1,0),FALSE)</f>
        <v>0</v>
      </c>
      <c r="E459">
        <f>VLOOKUP($B459,'Tillförd energi'!$B$1:$AI$700,MATCH(E$1,'Tillförd energi'!$B$1:$AQ$1,0),FALSE)</f>
        <v>0</v>
      </c>
      <c r="F459">
        <f>VLOOKUP($B459,'Tillförd energi'!$B$1:$AI$700,MATCH(F$1,'Tillförd energi'!$B$1:$AQ$1,0),FALSE)</f>
        <v>11.963900000000001</v>
      </c>
      <c r="G459">
        <f>VLOOKUP($B459,'Tillförd energi'!$B$1:$AI$700,MATCH(G$1,'Tillförd energi'!$B$1:$AQ$1,0),FALSE)</f>
        <v>0</v>
      </c>
      <c r="H459">
        <f>VLOOKUP($B459,'Tillförd energi'!$B$1:$AI$700,MATCH(H$1,'Tillförd energi'!$B$1:$AQ$1,0),FALSE)</f>
        <v>0</v>
      </c>
      <c r="I459">
        <f>VLOOKUP($B459,'Tillförd energi'!$B$1:$AI$700,MATCH(I$1,'Tillförd energi'!$B$1:$AQ$1,0),FALSE)</f>
        <v>0</v>
      </c>
      <c r="J459">
        <f>VLOOKUP($B459,'Tillförd energi'!$B$1:$AI$700,MATCH(J$1,'Tillförd energi'!$B$1:$AQ$1,0),FALSE)</f>
        <v>2.8757299999999999</v>
      </c>
      <c r="K459">
        <v>0</v>
      </c>
      <c r="L459">
        <f>VLOOKUP($B459,'Tillförd energi'!$B$1:$AI$700,MATCH(L$1,'Tillförd energi'!$B$1:$AQ$1,0),FALSE)</f>
        <v>0</v>
      </c>
      <c r="M459">
        <f>VLOOKUP($B459,'Tillförd energi'!$B$1:$AI$700,MATCH(M$1,'Tillförd energi'!$B$1:$AQ$1,0),FALSE)</f>
        <v>98.566800000000001</v>
      </c>
      <c r="N459">
        <f>VLOOKUP($B459,'Tillförd energi'!$B$1:$AI$700,MATCH(N$1,'Tillförd energi'!$B$1:$AQ$1,0),FALSE)</f>
        <v>19.113600000000002</v>
      </c>
      <c r="O459">
        <f>VLOOKUP($B459,'Tillförd energi'!$B$1:$AI$700,MATCH(O$1,'Tillförd energi'!$B$1:$AQ$1,0),FALSE)</f>
        <v>51.619100000000003</v>
      </c>
      <c r="P459">
        <f>VLOOKUP($B459,'Tillförd energi'!$B$1:$AI$700,MATCH(P$1,'Tillförd energi'!$B$1:$AQ$1,0),FALSE)</f>
        <v>25.666899999999998</v>
      </c>
      <c r="Q459">
        <f>VLOOKUP($B459,'Tillförd energi'!$B$1:$AI$700,MATCH(Q$1,'Tillförd energi'!$B$1:$AQ$1,0),FALSE)</f>
        <v>0</v>
      </c>
      <c r="R459">
        <f>VLOOKUP($B459,'Tillförd energi'!$B$1:$AI$700,MATCH(R$1,'Tillförd energi'!$B$1:$AQ$1,0),FALSE)</f>
        <v>0</v>
      </c>
      <c r="S459">
        <f>VLOOKUP($B459,'Tillförd energi'!$B$1:$AI$700,MATCH(S$1,'Tillförd energi'!$B$1:$AQ$1,0),FALSE)</f>
        <v>0</v>
      </c>
      <c r="T459">
        <f>VLOOKUP($B459,'Tillförd energi'!$B$1:$AI$700,MATCH(T$1,'Tillförd energi'!$B$1:$AQ$1,0),FALSE)</f>
        <v>0</v>
      </c>
      <c r="U459">
        <f>VLOOKUP($B459,'Tillförd energi'!$B$1:$AI$700,MATCH(U$1,'Tillförd energi'!$B$1:$AQ$1,0),FALSE)</f>
        <v>0</v>
      </c>
      <c r="V459">
        <f>VLOOKUP($B459,'Tillförd energi'!$B$1:$AI$700,MATCH(V$1,'Tillförd energi'!$B$1:$AQ$1,0),FALSE)</f>
        <v>0</v>
      </c>
      <c r="W459">
        <f>VLOOKUP($B459,'Tillförd energi'!$B$1:$AI$700,MATCH(W$1,'Tillförd energi'!$B$1:$AQ$1,0),FALSE)</f>
        <v>0</v>
      </c>
      <c r="X459">
        <f>VLOOKUP($B459,'Tillförd energi'!$B$1:$AI$700,MATCH(X$1,'Tillförd energi'!$B$1:$AQ$1,0),FALSE)</f>
        <v>0</v>
      </c>
      <c r="Y459">
        <f>VLOOKUP($B459,'Tillförd energi'!$B$1:$AI$700,MATCH(Y$1,'Tillförd energi'!$B$1:$AQ$1,0),FALSE)</f>
        <v>30.568100000000001</v>
      </c>
      <c r="Z459">
        <f>VLOOKUP($B459,'Tillförd energi'!$B$1:$AI$700,MATCH(Z$1,'Tillförd energi'!$B$1:$AQ$1,0),FALSE)</f>
        <v>0</v>
      </c>
      <c r="AA459">
        <f>VLOOKUP($B459,'Tillförd energi'!$B$1:$AI$700,MATCH(AA$1,'Tillförd energi'!$B$1:$AQ$1,0),FALSE)</f>
        <v>0</v>
      </c>
      <c r="AB459">
        <f>VLOOKUP($B459,'Tillförd energi'!$B$1:$AI$700,MATCH(AB$1,'Tillförd energi'!$B$1:$AQ$1,0),FALSE)</f>
        <v>0</v>
      </c>
      <c r="AC459">
        <f>VLOOKUP($B459,'Tillförd energi'!$B$1:$AI$700,MATCH(AC$1,'Tillförd energi'!$B$1:$AQ$1,0),FALSE)</f>
        <v>0</v>
      </c>
      <c r="AD459">
        <f>VLOOKUP($B459,'Tillförd energi'!$B$1:$AI$700,MATCH(AD$1,'Tillförd energi'!$B$1:$AQ$1,0),FALSE)</f>
        <v>0</v>
      </c>
      <c r="AE459">
        <f>VLOOKUP($B459,'Tillförd energi'!$B$1:$AI$700,MATCH(AE$1,'Tillförd energi'!$B$1:$AQ$1,0),FALSE)</f>
        <v>0</v>
      </c>
      <c r="AF459">
        <f>VLOOKUP($B459,'Tillförd energi'!$B$1:$AI$700,MATCH(AF$1,'Tillförd energi'!$B$1:$AQ$1,0),FALSE)</f>
        <v>9.6547999999999998</v>
      </c>
      <c r="AG459">
        <f>IFERROR(VLOOKUP(B459,Miljö!$B$1:$AC$550,MATCH("Köpt mängd produktionsspecifik fjärrvärme:",Miljö!$B$1:$AC$1,0),FALSE)/1,0)</f>
        <v>0</v>
      </c>
      <c r="AI459">
        <f t="shared" si="134"/>
        <v>250.02892999999997</v>
      </c>
      <c r="AJ459">
        <f t="shared" si="135"/>
        <v>250.02892999999997</v>
      </c>
      <c r="AK459">
        <f>IF(ISERROR(1/VLOOKUP($B459,Leveranser!$B$1:$S$500,MATCH("såld värme (gwh)",Leveranser!$B$1:$S$1,0),FALSE)),"",VLOOKUP($B459,Leveranser!$B$1:$S$500,MATCH("såld värme (gwh)",Leveranser!$B$1:$S$1,0),FALSE))</f>
        <v>266.63</v>
      </c>
      <c r="AL459">
        <f>VLOOKUP($B459,Leveranser!$B$1:$Y$500,MATCH("Totalt såld fjärrvärme till andra fjärrvärmeföretag",Leveranser!$B$1:$AA$1,0),FALSE)</f>
        <v>0</v>
      </c>
      <c r="AM459">
        <f>IF(ISERROR(1/VLOOKUP($B459,Miljö!$B$1:$S$500,MATCH("Såld mängd produktionsspecifik fjärrvärme (GWh)",Miljö!$B$1:$R$1,0),FALSE)),0,VLOOKUP($B459,Miljö!$B$1:$S$500,MATCH("Såld mängd produktionsspecifik fjärrvärme (GWh)",Miljö!$B$1:$R$1,0),FALSE))</f>
        <v>0</v>
      </c>
      <c r="AN459" s="195">
        <f t="shared" si="136"/>
        <v>1.0663965965858431</v>
      </c>
      <c r="AP459" t="str">
        <f>IFERROR(VLOOKUP($B459,Miljövärden!$B$2:$H$550,7,FALSE),"Nej, saknas")</f>
        <v>Ja</v>
      </c>
      <c r="AQ459" t="str">
        <f>IFERROR(VLOOKUP($B459,Miljövärden!$B$2:$H$550,6,FALSE),"Nej, saknas")</f>
        <v>Ja</v>
      </c>
      <c r="AU459">
        <f t="shared" si="137"/>
        <v>9.6547999999999998</v>
      </c>
      <c r="AV459">
        <f t="shared" si="138"/>
        <v>0</v>
      </c>
      <c r="AW459">
        <f t="shared" si="139"/>
        <v>194.96640000000002</v>
      </c>
      <c r="AX459">
        <f t="shared" si="140"/>
        <v>0</v>
      </c>
      <c r="AZ459">
        <f t="shared" si="141"/>
        <v>194.96640000000002</v>
      </c>
      <c r="BC459">
        <f t="shared" si="142"/>
        <v>11.963900000000001</v>
      </c>
      <c r="BD459">
        <f t="shared" si="143"/>
        <v>30.568100000000001</v>
      </c>
      <c r="BE459">
        <f t="shared" si="144"/>
        <v>194.96640000000002</v>
      </c>
      <c r="BF459">
        <f t="shared" si="145"/>
        <v>2.8757299999999999</v>
      </c>
      <c r="BG459">
        <f t="shared" si="146"/>
        <v>9.6547999999999998</v>
      </c>
      <c r="BH459">
        <f t="shared" si="147"/>
        <v>250.02893000000003</v>
      </c>
      <c r="BJ459" s="195">
        <f t="shared" si="148"/>
        <v>4.7850062790733852E-2</v>
      </c>
      <c r="BK459" s="195">
        <f t="shared" si="149"/>
        <v>0.12225825227504672</v>
      </c>
      <c r="BL459" s="195">
        <f t="shared" si="150"/>
        <v>0.77977536439483219</v>
      </c>
      <c r="BM459" s="195">
        <f t="shared" si="151"/>
        <v>1.1501589036116739E-2</v>
      </c>
      <c r="BN459" s="195">
        <f t="shared" si="152"/>
        <v>3.8614731503270439E-2</v>
      </c>
    </row>
    <row r="460" spans="1:66" x14ac:dyDescent="0.25">
      <c r="A460" s="2" t="s">
        <v>663</v>
      </c>
      <c r="B460" s="2" t="s">
        <v>670</v>
      </c>
      <c r="C460">
        <f>VLOOKUP($B460,'Tillförd energi'!$B$1:$AI$700,MATCH(C$1,'Tillförd energi'!$B$1:$AQ$1,0),FALSE)</f>
        <v>0</v>
      </c>
      <c r="D460">
        <f>VLOOKUP($B460,'Tillförd energi'!$B$1:$AI$700,MATCH(D$1,'Tillförd energi'!$B$1:$AQ$1,0),FALSE)</f>
        <v>0.20499999999999999</v>
      </c>
      <c r="E460">
        <f>VLOOKUP($B460,'Tillförd energi'!$B$1:$AI$700,MATCH(E$1,'Tillförd energi'!$B$1:$AQ$1,0),FALSE)</f>
        <v>0</v>
      </c>
      <c r="F460">
        <f>VLOOKUP($B460,'Tillförd energi'!$B$1:$AI$700,MATCH(F$1,'Tillförd energi'!$B$1:$AQ$1,0),FALSE)</f>
        <v>0.36854700000000001</v>
      </c>
      <c r="G460">
        <f>VLOOKUP($B460,'Tillförd energi'!$B$1:$AI$700,MATCH(G$1,'Tillförd energi'!$B$1:$AQ$1,0),FALSE)</f>
        <v>0</v>
      </c>
      <c r="H460">
        <f>VLOOKUP($B460,'Tillförd energi'!$B$1:$AI$700,MATCH(H$1,'Tillförd energi'!$B$1:$AQ$1,0),FALSE)</f>
        <v>0</v>
      </c>
      <c r="I460">
        <f>VLOOKUP($B460,'Tillförd energi'!$B$1:$AI$700,MATCH(I$1,'Tillförd energi'!$B$1:$AQ$1,0),FALSE)</f>
        <v>0</v>
      </c>
      <c r="J460">
        <f>VLOOKUP($B460,'Tillförd energi'!$B$1:$AI$700,MATCH(J$1,'Tillförd energi'!$B$1:$AQ$1,0),FALSE)</f>
        <v>1.2504900000000001</v>
      </c>
      <c r="K460">
        <v>0</v>
      </c>
      <c r="L460">
        <f>VLOOKUP($B460,'Tillförd energi'!$B$1:$AI$700,MATCH(L$1,'Tillförd energi'!$B$1:$AQ$1,0),FALSE)</f>
        <v>0</v>
      </c>
      <c r="M460">
        <f>VLOOKUP($B460,'Tillförd energi'!$B$1:$AI$700,MATCH(M$1,'Tillförd energi'!$B$1:$AQ$1,0),FALSE)</f>
        <v>66.529799999999994</v>
      </c>
      <c r="N460">
        <f>VLOOKUP($B460,'Tillförd energi'!$B$1:$AI$700,MATCH(N$1,'Tillförd energi'!$B$1:$AQ$1,0),FALSE)</f>
        <v>11.4152</v>
      </c>
      <c r="O460">
        <f>VLOOKUP($B460,'Tillförd energi'!$B$1:$AI$700,MATCH(O$1,'Tillförd energi'!$B$1:$AQ$1,0),FALSE)</f>
        <v>31.3962</v>
      </c>
      <c r="P460">
        <f>VLOOKUP($B460,'Tillförd energi'!$B$1:$AI$700,MATCH(P$1,'Tillförd energi'!$B$1:$AQ$1,0),FALSE)</f>
        <v>19.5063</v>
      </c>
      <c r="Q460">
        <f>VLOOKUP($B460,'Tillförd energi'!$B$1:$AI$700,MATCH(Q$1,'Tillförd energi'!$B$1:$AQ$1,0),FALSE)</f>
        <v>0</v>
      </c>
      <c r="R460">
        <f>VLOOKUP($B460,'Tillförd energi'!$B$1:$AI$700,MATCH(R$1,'Tillförd energi'!$B$1:$AQ$1,0),FALSE)</f>
        <v>0</v>
      </c>
      <c r="S460">
        <f>VLOOKUP($B460,'Tillförd energi'!$B$1:$AI$700,MATCH(S$1,'Tillförd energi'!$B$1:$AQ$1,0),FALSE)</f>
        <v>0</v>
      </c>
      <c r="T460">
        <f>VLOOKUP($B460,'Tillförd energi'!$B$1:$AI$700,MATCH(T$1,'Tillförd energi'!$B$1:$AQ$1,0),FALSE)</f>
        <v>0</v>
      </c>
      <c r="U460">
        <f>VLOOKUP($B460,'Tillförd energi'!$B$1:$AI$700,MATCH(U$1,'Tillförd energi'!$B$1:$AQ$1,0),FALSE)</f>
        <v>0</v>
      </c>
      <c r="V460">
        <f>VLOOKUP($B460,'Tillförd energi'!$B$1:$AI$700,MATCH(V$1,'Tillförd energi'!$B$1:$AQ$1,0),FALSE)</f>
        <v>0</v>
      </c>
      <c r="W460">
        <f>VLOOKUP($B460,'Tillförd energi'!$B$1:$AI$700,MATCH(W$1,'Tillförd energi'!$B$1:$AQ$1,0),FALSE)</f>
        <v>5.6619999999999999</v>
      </c>
      <c r="X460">
        <f>VLOOKUP($B460,'Tillförd energi'!$B$1:$AI$700,MATCH(X$1,'Tillförd energi'!$B$1:$AQ$1,0),FALSE)</f>
        <v>0</v>
      </c>
      <c r="Y460">
        <f>VLOOKUP($B460,'Tillförd energi'!$B$1:$AI$700,MATCH(Y$1,'Tillförd energi'!$B$1:$AQ$1,0),FALSE)</f>
        <v>21.565999999999999</v>
      </c>
      <c r="Z460">
        <f>VLOOKUP($B460,'Tillförd energi'!$B$1:$AI$700,MATCH(Z$1,'Tillförd energi'!$B$1:$AQ$1,0),FALSE)</f>
        <v>0.13100000000000001</v>
      </c>
      <c r="AA460">
        <f>VLOOKUP($B460,'Tillförd energi'!$B$1:$AI$700,MATCH(AA$1,'Tillförd energi'!$B$1:$AQ$1,0),FALSE)</f>
        <v>0</v>
      </c>
      <c r="AB460">
        <f>VLOOKUP($B460,'Tillförd energi'!$B$1:$AI$700,MATCH(AB$1,'Tillförd energi'!$B$1:$AQ$1,0),FALSE)</f>
        <v>0</v>
      </c>
      <c r="AC460">
        <f>VLOOKUP($B460,'Tillförd energi'!$B$1:$AI$700,MATCH(AC$1,'Tillförd energi'!$B$1:$AQ$1,0),FALSE)</f>
        <v>68.034999999999997</v>
      </c>
      <c r="AD460">
        <f>VLOOKUP($B460,'Tillförd energi'!$B$1:$AI$700,MATCH(AD$1,'Tillförd energi'!$B$1:$AQ$1,0),FALSE)</f>
        <v>0</v>
      </c>
      <c r="AE460">
        <f>VLOOKUP($B460,'Tillförd energi'!$B$1:$AI$700,MATCH(AE$1,'Tillförd energi'!$B$1:$AQ$1,0),FALSE)</f>
        <v>0</v>
      </c>
      <c r="AF460">
        <f>VLOOKUP($B460,'Tillförd energi'!$B$1:$AI$700,MATCH(AF$1,'Tillförd energi'!$B$1:$AQ$1,0),FALSE)</f>
        <v>6.5495599999999996</v>
      </c>
      <c r="AG460">
        <f>IFERROR(VLOOKUP(B460,Miljö!$B$1:$AC$550,MATCH("Köpt mängd produktionsspecifik fjärrvärme:",Miljö!$B$1:$AC$1,0),FALSE)/1,0)</f>
        <v>0</v>
      </c>
      <c r="AI460">
        <f t="shared" si="134"/>
        <v>232.61509699999999</v>
      </c>
      <c r="AJ460">
        <f t="shared" si="135"/>
        <v>232.61509699999999</v>
      </c>
      <c r="AK460">
        <f>IF(ISERROR(1/VLOOKUP($B460,Leveranser!$B$1:$S$500,MATCH("såld värme (gwh)",Leveranser!$B$1:$S$1,0),FALSE)),"",VLOOKUP($B460,Leveranser!$B$1:$S$500,MATCH("såld värme (gwh)",Leveranser!$B$1:$S$1,0),FALSE))</f>
        <v>232.59800000000001</v>
      </c>
      <c r="AL460">
        <f>VLOOKUP($B460,Leveranser!$B$1:$Y$500,MATCH("Totalt såld fjärrvärme till andra fjärrvärmeföretag",Leveranser!$B$1:$AA$1,0),FALSE)</f>
        <v>0</v>
      </c>
      <c r="AM460">
        <f>IF(ISERROR(1/VLOOKUP($B460,Miljö!$B$1:$S$500,MATCH("Såld mängd produktionsspecifik fjärrvärme (GWh)",Miljö!$B$1:$R$1,0),FALSE)),0,VLOOKUP($B460,Miljö!$B$1:$S$500,MATCH("Såld mängd produktionsspecifik fjärrvärme (GWh)",Miljö!$B$1:$R$1,0),FALSE))</f>
        <v>0</v>
      </c>
      <c r="AN460" s="195">
        <f t="shared" si="136"/>
        <v>0.99992650090118618</v>
      </c>
      <c r="AP460" t="str">
        <f>IFERROR(VLOOKUP($B460,Miljövärden!$B$2:$H$550,7,FALSE),"Nej, saknas")</f>
        <v>Ja</v>
      </c>
      <c r="AQ460" t="str">
        <f>IFERROR(VLOOKUP($B460,Miljövärden!$B$2:$H$550,6,FALSE),"Nej, saknas")</f>
        <v>Ja</v>
      </c>
      <c r="AU460">
        <f t="shared" si="137"/>
        <v>6.6805599999999998</v>
      </c>
      <c r="AV460">
        <f t="shared" si="138"/>
        <v>0</v>
      </c>
      <c r="AW460">
        <f t="shared" si="139"/>
        <v>128.8475</v>
      </c>
      <c r="AX460">
        <f t="shared" si="140"/>
        <v>0</v>
      </c>
      <c r="AZ460">
        <f t="shared" si="141"/>
        <v>134.5095</v>
      </c>
      <c r="BC460">
        <f t="shared" si="142"/>
        <v>0.57354700000000003</v>
      </c>
      <c r="BD460">
        <f t="shared" si="143"/>
        <v>21.565999999999999</v>
      </c>
      <c r="BE460">
        <f t="shared" si="144"/>
        <v>134.5095</v>
      </c>
      <c r="BF460">
        <f t="shared" si="145"/>
        <v>69.285489999999996</v>
      </c>
      <c r="BG460">
        <f t="shared" si="146"/>
        <v>6.6805599999999998</v>
      </c>
      <c r="BH460">
        <f t="shared" si="147"/>
        <v>232.61509699999999</v>
      </c>
      <c r="BJ460" s="195">
        <f t="shared" si="148"/>
        <v>2.4656482205881935E-3</v>
      </c>
      <c r="BK460" s="195">
        <f t="shared" si="149"/>
        <v>9.2711093467850031E-2</v>
      </c>
      <c r="BL460" s="195">
        <f t="shared" si="150"/>
        <v>0.57824922687627622</v>
      </c>
      <c r="BM460" s="195">
        <f t="shared" si="151"/>
        <v>0.29785465730111232</v>
      </c>
      <c r="BN460" s="195">
        <f t="shared" si="152"/>
        <v>2.8719374134173244E-2</v>
      </c>
    </row>
    <row r="462" spans="1:66" x14ac:dyDescent="0.25">
      <c r="AL462" s="223"/>
    </row>
    <row r="463" spans="1:66" x14ac:dyDescent="0.25">
      <c r="A463" s="235" t="s">
        <v>1346</v>
      </c>
      <c r="B463" s="235" t="s">
        <v>1346</v>
      </c>
      <c r="C463" s="280">
        <f t="shared" ref="C463:AG463" si="153">SUMIF($AP$2:$AP$460,"=ja",C2:C460)</f>
        <v>702.06129500000009</v>
      </c>
      <c r="D463" s="280">
        <f t="shared" si="153"/>
        <v>617.90602620000038</v>
      </c>
      <c r="E463" s="280">
        <f t="shared" si="153"/>
        <v>73.81092000000001</v>
      </c>
      <c r="F463" s="280">
        <f t="shared" si="153"/>
        <v>593.77804100000003</v>
      </c>
      <c r="G463" s="280">
        <f t="shared" si="153"/>
        <v>1726.8467700000003</v>
      </c>
      <c r="H463" s="280">
        <f t="shared" si="153"/>
        <v>38.562710000000003</v>
      </c>
      <c r="I463" s="280">
        <f t="shared" si="153"/>
        <v>11759.713900000001</v>
      </c>
      <c r="J463" s="280">
        <f t="shared" si="153"/>
        <v>86.384688199999999</v>
      </c>
      <c r="K463" s="280">
        <f t="shared" si="153"/>
        <v>734.2</v>
      </c>
      <c r="L463" s="280">
        <f t="shared" si="153"/>
        <v>3651.2839199999999</v>
      </c>
      <c r="M463" s="280">
        <f t="shared" si="153"/>
        <v>2285.4474899999996</v>
      </c>
      <c r="N463" s="280">
        <f t="shared" si="153"/>
        <v>6427.4917699999987</v>
      </c>
      <c r="O463" s="280">
        <f t="shared" si="153"/>
        <v>1314.6876012999999</v>
      </c>
      <c r="P463" s="280">
        <f t="shared" si="153"/>
        <v>3474.5337699999995</v>
      </c>
      <c r="Q463" s="280">
        <f t="shared" si="153"/>
        <v>2053.9766870000003</v>
      </c>
      <c r="R463" s="280">
        <f t="shared" si="153"/>
        <v>2257.7230714000002</v>
      </c>
      <c r="S463" s="280">
        <f t="shared" si="153"/>
        <v>532.35881999999992</v>
      </c>
      <c r="T463" s="280">
        <f t="shared" si="153"/>
        <v>410.05115999999998</v>
      </c>
      <c r="U463" s="280">
        <f t="shared" si="153"/>
        <v>46.03644899999999</v>
      </c>
      <c r="V463" s="280">
        <f t="shared" si="153"/>
        <v>303.10553900000002</v>
      </c>
      <c r="W463" s="280">
        <f t="shared" si="153"/>
        <v>910.04787299999998</v>
      </c>
      <c r="X463" s="280">
        <f t="shared" si="153"/>
        <v>129.28275690000001</v>
      </c>
      <c r="Y463" s="280">
        <f t="shared" si="153"/>
        <v>1013.8402470000001</v>
      </c>
      <c r="Z463" s="280">
        <f t="shared" si="153"/>
        <v>303.52709000000004</v>
      </c>
      <c r="AA463" s="280">
        <f t="shared" si="153"/>
        <v>1141.1751699999998</v>
      </c>
      <c r="AB463" s="280">
        <f t="shared" si="153"/>
        <v>2480.3315999999995</v>
      </c>
      <c r="AC463" s="280">
        <f t="shared" si="153"/>
        <v>5772.5033400000029</v>
      </c>
      <c r="AD463" s="280">
        <f t="shared" si="153"/>
        <v>4249.1614999999993</v>
      </c>
      <c r="AE463" s="280">
        <f t="shared" si="153"/>
        <v>1.850584</v>
      </c>
      <c r="AF463" s="280">
        <f t="shared" si="153"/>
        <v>1572.5305387000001</v>
      </c>
      <c r="AG463" s="236">
        <f t="shared" si="153"/>
        <v>1191.1480000000001</v>
      </c>
      <c r="AI463" s="236">
        <f>SUMIF($AP$2:$AP$460,"=ja",AI2:AI460)</f>
        <v>56664.211327700039</v>
      </c>
      <c r="AJ463" s="236">
        <f>SUMIF($AP$2:$AP$460,"=ja",AJ2:AJ460)</f>
        <v>57855.359327700033</v>
      </c>
      <c r="AK463" s="236">
        <f>SUMIF($AP$2:$AP$460,"=ja",AK2:AK460)</f>
        <v>50097.09586299998</v>
      </c>
      <c r="AL463" s="236">
        <f>SUMIF($AP$2:$AP$460,"=ja",AL2:AL460)</f>
        <v>1208.2790000000002</v>
      </c>
      <c r="AM463" s="236">
        <f>SUMIF($AP$2:$AP$460,"=ja",AM2:AM460)</f>
        <v>1358.971</v>
      </c>
      <c r="AU463" s="236">
        <f>SUMIF($AP$2:$AP$460,"=ja",AU2:AU460)</f>
        <v>3017.2327987000012</v>
      </c>
      <c r="AV463" s="236">
        <f>SUMIF($AP$2:$AP$460,"=ja",AV2:AV460)</f>
        <v>129.28275690000001</v>
      </c>
      <c r="AW463" s="236">
        <f>SUMIF($AP$2:$AP$460,"=ja",AW2:AW460)</f>
        <v>15556.137318300003</v>
      </c>
      <c r="AX463" s="236">
        <f>SUMIF($AP$2:$AP$460,"=ja",AX2:AX460)</f>
        <v>3246.1695004000003</v>
      </c>
      <c r="AZ463" s="236">
        <f>SUMIF($AP$2:$AP$460,"=ja",AZ2:AZ460)</f>
        <v>23796.026907600004</v>
      </c>
    </row>
    <row r="464" spans="1:66" x14ac:dyDescent="0.25">
      <c r="A464" s="237" t="s">
        <v>1347</v>
      </c>
      <c r="B464" s="237" t="s">
        <v>1348</v>
      </c>
      <c r="C464" s="238">
        <f t="shared" ref="C464:AG464" si="154">SUMIFS(C$2:C$460,$AP$2:$AP$460,"=ja",$AK$2:$AK$460,"&lt;150")</f>
        <v>0.409275</v>
      </c>
      <c r="D464" s="238">
        <f t="shared" si="154"/>
        <v>201.15642219999998</v>
      </c>
      <c r="E464" s="238">
        <f t="shared" si="154"/>
        <v>11.24</v>
      </c>
      <c r="F464" s="238">
        <f t="shared" si="154"/>
        <v>14.910394</v>
      </c>
      <c r="G464" s="238">
        <f t="shared" si="154"/>
        <v>21.992769999999997</v>
      </c>
      <c r="H464" s="238">
        <f t="shared" si="154"/>
        <v>8.7249999999999996</v>
      </c>
      <c r="I464" s="238">
        <f t="shared" si="154"/>
        <v>592.72919999999999</v>
      </c>
      <c r="J464" s="238">
        <f t="shared" si="154"/>
        <v>24.920048199999997</v>
      </c>
      <c r="K464" s="238">
        <f t="shared" si="154"/>
        <v>5.0999999999999996</v>
      </c>
      <c r="L464" s="238">
        <f t="shared" si="154"/>
        <v>608.79462000000001</v>
      </c>
      <c r="M464" s="238">
        <f t="shared" si="154"/>
        <v>905.128558</v>
      </c>
      <c r="N464" s="238">
        <f t="shared" si="154"/>
        <v>1959.2778699999997</v>
      </c>
      <c r="O464" s="238">
        <f t="shared" si="154"/>
        <v>473.11984000000012</v>
      </c>
      <c r="P464" s="238">
        <f t="shared" si="154"/>
        <v>1874.8207999999995</v>
      </c>
      <c r="Q464" s="238">
        <f t="shared" si="154"/>
        <v>1241.7407199999998</v>
      </c>
      <c r="R464" s="238">
        <f t="shared" si="154"/>
        <v>938.27773999999988</v>
      </c>
      <c r="S464" s="238">
        <f t="shared" si="154"/>
        <v>280.98199999999997</v>
      </c>
      <c r="T464" s="238">
        <f t="shared" si="154"/>
        <v>0</v>
      </c>
      <c r="U464" s="238">
        <f t="shared" si="154"/>
        <v>14.414240000000001</v>
      </c>
      <c r="V464" s="238">
        <f t="shared" si="154"/>
        <v>8.2515390000000011</v>
      </c>
      <c r="W464" s="238">
        <f t="shared" si="154"/>
        <v>278.96363500000012</v>
      </c>
      <c r="X464" s="238">
        <f t="shared" si="154"/>
        <v>109.1783069</v>
      </c>
      <c r="Y464" s="238">
        <f t="shared" si="154"/>
        <v>63.704847000000001</v>
      </c>
      <c r="Z464" s="238">
        <f t="shared" si="154"/>
        <v>78.79828999999998</v>
      </c>
      <c r="AA464" s="238">
        <f t="shared" si="154"/>
        <v>26.723370000000003</v>
      </c>
      <c r="AB464" s="238">
        <f t="shared" si="154"/>
        <v>45.951599999999999</v>
      </c>
      <c r="AC464" s="238">
        <f t="shared" si="154"/>
        <v>963.87833999999998</v>
      </c>
      <c r="AD464" s="238">
        <f t="shared" si="154"/>
        <v>1004.1705000000002</v>
      </c>
      <c r="AE464" s="238">
        <f t="shared" si="154"/>
        <v>1.4117599999999999</v>
      </c>
      <c r="AF464" s="238">
        <f t="shared" si="154"/>
        <v>260.2661387</v>
      </c>
      <c r="AG464" s="238">
        <f t="shared" si="154"/>
        <v>86.5</v>
      </c>
      <c r="AI464" s="238">
        <f>SUMIFS(AI$2:AI$460,$AP$2:$AP$460,"=ja",$AK$2:$AK$460,"&lt;150")</f>
        <v>12019.037823999994</v>
      </c>
      <c r="AJ464" s="238">
        <f>SUMIFS(AJ$2:AJ$460,$AP$2:$AP$460,"=ja",$AK$2:$AK$460,"&lt;150")</f>
        <v>12105.537823999992</v>
      </c>
      <c r="AK464" s="238">
        <f>SUMIFS(AK$2:AK$460,$AP$2:$AP$460,"=ja",$AK$2:$AK$460,"&lt;150")</f>
        <v>9460.6158630000027</v>
      </c>
      <c r="AL464" s="238">
        <f>SUMIFS(AL$2:AL$460,$AP$2:$AP$460,"=ja",$AK$2:$AK$460,"&lt;150")</f>
        <v>0</v>
      </c>
      <c r="AM464" s="238">
        <f>SUMIFS(AM$2:AM$460,$AP$2:$AP$460,"=ja",$AK$2:$AK$460,"&lt;150")</f>
        <v>0</v>
      </c>
      <c r="AU464" s="238">
        <f>SUMIFS(AU$2:AU$460,$AP$2:$AP$460,"=ja",$AK$2:$AK$460,"&lt;150")</f>
        <v>365.78779870000005</v>
      </c>
      <c r="AV464" s="238">
        <f>SUMIFS(AV$2:AV$460,$AP$2:$AP$460,"=ja",$AK$2:$AK$460,"&lt;150")</f>
        <v>109.1783069</v>
      </c>
      <c r="AW464" s="238">
        <f>SUMIFS(AW$2:AW$460,$AP$2:$AP$460,"=ja",$AK$2:$AK$460,"&lt;150")</f>
        <v>6454.087787999998</v>
      </c>
      <c r="AX464" s="238">
        <f>SUMIFS(AX$2:AX$460,$AP$2:$AP$460,"=ja",$AK$2:$AK$460,"&lt;150")</f>
        <v>1233.6739800000005</v>
      </c>
      <c r="AZ464" s="238">
        <f>SUMIFS(AZ$2:AZ$460,$AP$2:$AP$460,"=ja",$AK$2:$AK$460,"&lt;150")</f>
        <v>8692.9498689000011</v>
      </c>
    </row>
    <row r="465" spans="1:52" x14ac:dyDescent="0.25">
      <c r="A465" s="237" t="s">
        <v>1349</v>
      </c>
      <c r="B465" s="237" t="s">
        <v>1350</v>
      </c>
      <c r="C465" s="238">
        <f t="shared" ref="C465:AG465" si="155">SUMIFS(C$2:C$460,$AP$2:$AP$460,"=ja",$AK$2:$AK$460,"&gt;=150",$AK$2:$AK$460,"&lt;=1000")</f>
        <v>73.983400000000003</v>
      </c>
      <c r="D465" s="238">
        <f t="shared" si="155"/>
        <v>194.15153099999998</v>
      </c>
      <c r="E465" s="238">
        <f t="shared" si="155"/>
        <v>62.570920000000001</v>
      </c>
      <c r="F465" s="238">
        <f t="shared" si="155"/>
        <v>196.60961699999999</v>
      </c>
      <c r="G465" s="238">
        <f t="shared" si="155"/>
        <v>53.578000000000003</v>
      </c>
      <c r="H465" s="238">
        <f t="shared" si="155"/>
        <v>20.574999999999999</v>
      </c>
      <c r="I465" s="238">
        <f t="shared" si="155"/>
        <v>4327.4727000000003</v>
      </c>
      <c r="J465" s="238">
        <f t="shared" si="155"/>
        <v>57.535229999999999</v>
      </c>
      <c r="K465" s="238">
        <f t="shared" si="155"/>
        <v>729.1</v>
      </c>
      <c r="L465" s="238">
        <f t="shared" si="155"/>
        <v>2402.0397999999996</v>
      </c>
      <c r="M465" s="238">
        <f t="shared" si="155"/>
        <v>1225.202522</v>
      </c>
      <c r="N465" s="238">
        <f t="shared" si="155"/>
        <v>2964.5709000000002</v>
      </c>
      <c r="O465" s="238">
        <f t="shared" si="155"/>
        <v>706.66286130000003</v>
      </c>
      <c r="P465" s="238">
        <f t="shared" si="155"/>
        <v>1205.2857099999999</v>
      </c>
      <c r="Q465" s="238">
        <f t="shared" si="155"/>
        <v>735.25123000000008</v>
      </c>
      <c r="R465" s="238">
        <f t="shared" si="155"/>
        <v>594.27253139999993</v>
      </c>
      <c r="S465" s="238">
        <f t="shared" si="155"/>
        <v>251.37682000000001</v>
      </c>
      <c r="T465" s="238">
        <f t="shared" si="155"/>
        <v>116.32216</v>
      </c>
      <c r="U465" s="238">
        <f t="shared" si="155"/>
        <v>31.622208999999998</v>
      </c>
      <c r="V465" s="238">
        <f t="shared" si="155"/>
        <v>42.6</v>
      </c>
      <c r="W465" s="238">
        <f t="shared" si="155"/>
        <v>285.31123799999995</v>
      </c>
      <c r="X465" s="238">
        <f t="shared" si="155"/>
        <v>3.7500499999999999</v>
      </c>
      <c r="Y465" s="238">
        <f t="shared" si="155"/>
        <v>489.23880000000003</v>
      </c>
      <c r="Z465" s="238">
        <f t="shared" si="155"/>
        <v>53.562000000000005</v>
      </c>
      <c r="AA465" s="238">
        <f t="shared" si="155"/>
        <v>256.94479999999999</v>
      </c>
      <c r="AB465" s="238">
        <f t="shared" si="155"/>
        <v>497.23</v>
      </c>
      <c r="AC465" s="238">
        <f t="shared" si="155"/>
        <v>2706.0239999999999</v>
      </c>
      <c r="AD465" s="238">
        <f t="shared" si="155"/>
        <v>1938.134</v>
      </c>
      <c r="AE465" s="238">
        <f t="shared" si="155"/>
        <v>0.43882399999999999</v>
      </c>
      <c r="AF465" s="238">
        <f t="shared" si="155"/>
        <v>701.90790000000004</v>
      </c>
      <c r="AG465" s="238">
        <f t="shared" si="155"/>
        <v>734.43899999999996</v>
      </c>
      <c r="AI465" s="238">
        <f>SUMIFS(AI$2:AI$460,$AP$2:$AP$460,"=ja",$AK$2:$AK$460,"&gt;=150",$AK$2:$AK$460,"&lt;=1000")</f>
        <v>22923.324753700002</v>
      </c>
      <c r="AJ465" s="238">
        <f>SUMIFS(AJ$2:AJ$460,$AP$2:$AP$460,"=ja",$AK$2:$AK$460,"&gt;=150",$AK$2:$AK$460,"&lt;=1000")</f>
        <v>23657.763753700005</v>
      </c>
      <c r="AK465" s="238">
        <f>SUMIFS(AK$2:AK$460,$AP$2:$AP$460,"=ja",$AK$2:$AK$460,"&gt;=150",$AK$2:$AK$460,"&lt;=1000")</f>
        <v>20710.139000000003</v>
      </c>
      <c r="AL465" s="238">
        <f>SUMIFS(AL$2:AL$460,$AP$2:$AP$460,"=ja",$AK$2:$AK$460,"&gt;=150",$AK$2:$AK$460,"&lt;=1000")</f>
        <v>331.19</v>
      </c>
      <c r="AM465" s="238">
        <f>SUMIFS(AM$2:AM$460,$AP$2:$AP$460,"=ja",$AK$2:$AK$460,"&gt;=150",$AK$2:$AK$460,"&lt;=1000")</f>
        <v>520.245</v>
      </c>
      <c r="AU465" s="238">
        <f>SUMIFS(AU$2:AU$460,$AP$2:$AP$460,"=ja",$AK$2:$AK$460,"&gt;=150",$AK$2:$AK$460,"&lt;=1000")</f>
        <v>1012.4146999999999</v>
      </c>
      <c r="AV465" s="238">
        <f>SUMIFS(AV$2:AV$460,$AP$2:$AP$460,"=ja",$AK$2:$AK$460,"&gt;=150",$AK$2:$AK$460,"&lt;=1000")</f>
        <v>3.7500499999999999</v>
      </c>
      <c r="AW465" s="238">
        <f>SUMIFS(AW$2:AW$460,$AP$2:$AP$460,"=ja",$AK$2:$AK$460,"&gt;=150",$AK$2:$AK$460,"&lt;=1000")</f>
        <v>6836.9732232999986</v>
      </c>
      <c r="AX465" s="238">
        <f>SUMIFS(AX$2:AX$460,$AP$2:$AP$460,"=ja",$AK$2:$AK$460,"&gt;=150",$AK$2:$AK$460,"&lt;=1000")</f>
        <v>993.59372039999982</v>
      </c>
      <c r="AZ465" s="238">
        <f>SUMIFS(AZ$2:AZ$460,$AP$2:$AP$460,"=ja",$AK$2:$AK$460,"&gt;=150",$AK$2:$AK$460,"&lt;=1000")</f>
        <v>10564.268031699999</v>
      </c>
    </row>
    <row r="466" spans="1:52" x14ac:dyDescent="0.25">
      <c r="A466" s="237" t="s">
        <v>1351</v>
      </c>
      <c r="B466" s="237" t="s">
        <v>1352</v>
      </c>
      <c r="C466" s="238">
        <f t="shared" ref="C466:AG466" si="156">SUMIFS(C$2:C$460,$AP$2:$AP$460,"=ja",$AK$2:$AK$460,"&gt;1000")</f>
        <v>627.66862000000003</v>
      </c>
      <c r="D466" s="238">
        <f t="shared" si="156"/>
        <v>222.59807300000003</v>
      </c>
      <c r="E466" s="238">
        <f t="shared" si="156"/>
        <v>0</v>
      </c>
      <c r="F466" s="238">
        <f t="shared" si="156"/>
        <v>382.25802999999991</v>
      </c>
      <c r="G466" s="238">
        <f t="shared" si="156"/>
        <v>1651.2759999999998</v>
      </c>
      <c r="H466" s="238">
        <f t="shared" si="156"/>
        <v>9.2627100000000002</v>
      </c>
      <c r="I466" s="238">
        <f t="shared" si="156"/>
        <v>6839.5120000000006</v>
      </c>
      <c r="J466" s="238">
        <f t="shared" si="156"/>
        <v>3.9294099999999998</v>
      </c>
      <c r="K466" s="238">
        <f t="shared" si="156"/>
        <v>0</v>
      </c>
      <c r="L466" s="238">
        <f t="shared" si="156"/>
        <v>640.44950000000006</v>
      </c>
      <c r="M466" s="238">
        <f t="shared" si="156"/>
        <v>155.11640999999997</v>
      </c>
      <c r="N466" s="238">
        <f t="shared" si="156"/>
        <v>1503.643</v>
      </c>
      <c r="O466" s="238">
        <f t="shared" si="156"/>
        <v>134.9049</v>
      </c>
      <c r="P466" s="238">
        <f t="shared" si="156"/>
        <v>394.42725999999999</v>
      </c>
      <c r="Q466" s="238">
        <f t="shared" si="156"/>
        <v>76.984736999999996</v>
      </c>
      <c r="R466" s="238">
        <f t="shared" si="156"/>
        <v>725.17280000000005</v>
      </c>
      <c r="S466" s="238">
        <f t="shared" si="156"/>
        <v>0</v>
      </c>
      <c r="T466" s="238">
        <f t="shared" si="156"/>
        <v>293.72899999999998</v>
      </c>
      <c r="U466" s="238">
        <f t="shared" si="156"/>
        <v>0</v>
      </c>
      <c r="V466" s="238">
        <f t="shared" si="156"/>
        <v>252.25399999999999</v>
      </c>
      <c r="W466" s="238">
        <f t="shared" si="156"/>
        <v>345.77300000000002</v>
      </c>
      <c r="X466" s="238">
        <f t="shared" si="156"/>
        <v>16.354399999999998</v>
      </c>
      <c r="Y466" s="238">
        <f t="shared" si="156"/>
        <v>460.89660000000003</v>
      </c>
      <c r="Z466" s="238">
        <f t="shared" si="156"/>
        <v>171.16679999999999</v>
      </c>
      <c r="AA466" s="238">
        <f t="shared" si="156"/>
        <v>857.50700000000006</v>
      </c>
      <c r="AB466" s="238">
        <f t="shared" si="156"/>
        <v>1937.1499999999999</v>
      </c>
      <c r="AC466" s="238">
        <f t="shared" si="156"/>
        <v>2102.6010000000001</v>
      </c>
      <c r="AD466" s="238">
        <f t="shared" si="156"/>
        <v>1306.857</v>
      </c>
      <c r="AE466" s="238">
        <f t="shared" si="156"/>
        <v>0</v>
      </c>
      <c r="AF466" s="238">
        <f t="shared" si="156"/>
        <v>610.35649999999998</v>
      </c>
      <c r="AG466" s="238">
        <f t="shared" si="156"/>
        <v>370.209</v>
      </c>
      <c r="AI466" s="238">
        <f>SUMIFS(AI$2:AI$460,$AP$2:$AP$460,"=ja",$AK$2:$AK$460,"&gt;1000")</f>
        <v>21721.848750000005</v>
      </c>
      <c r="AJ466" s="238">
        <f>SUMIFS(AJ$2:AJ$460,$AP$2:$AP$460,"=ja",$AK$2:$AK$460,"&gt;1000")</f>
        <v>22092.05775</v>
      </c>
      <c r="AK466" s="238">
        <f>SUMIFS(AK$2:AK$460,$AP$2:$AP$460,"=ja",$AK$2:$AK$460,"&gt;1000")</f>
        <v>19926.341</v>
      </c>
      <c r="AL466" s="238">
        <f>SUMIFS(AL$2:AL$460,$AP$2:$AP$460,"=ja",$AK$2:$AK$460,"&gt;1000")</f>
        <v>877.08900000000006</v>
      </c>
      <c r="AM466" s="238">
        <f>SUMIFS(AM$2:AM$460,$AP$2:$AP$460,"=ja",$AK$2:$AK$460,"&gt;1000")</f>
        <v>838.726</v>
      </c>
      <c r="AU466" s="238">
        <f>SUMIFS(AU$2:AU$460,$AP$2:$AP$460,"=ja",$AK$2:$AK$460,"&gt;1000")</f>
        <v>1639.0303000000001</v>
      </c>
      <c r="AV466" s="238">
        <f>SUMIFS(AV$2:AV$460,$AP$2:$AP$460,"=ja",$AK$2:$AK$460,"&gt;1000")</f>
        <v>16.354399999999998</v>
      </c>
      <c r="AW466" s="238">
        <f>SUMIFS(AW$2:AW$460,$AP$2:$AP$460,"=ja",$AK$2:$AK$460,"&gt;1000")</f>
        <v>2265.0763070000003</v>
      </c>
      <c r="AX466" s="238">
        <f>SUMIFS(AX$2:AX$460,$AP$2:$AP$460,"=ja",$AK$2:$AK$460,"&gt;1000")</f>
        <v>1018.9018</v>
      </c>
      <c r="AZ466" s="238">
        <f>SUMIFS(AZ$2:AZ$460,$AP$2:$AP$460,"=ja",$AK$2:$AK$460,"&gt;1000")</f>
        <v>4538.8090070000007</v>
      </c>
    </row>
    <row r="467" spans="1:52" x14ac:dyDescent="0.25">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c r="AI467" s="239"/>
      <c r="AJ467" s="239"/>
      <c r="AK467" s="239"/>
      <c r="AL467" s="239"/>
      <c r="AM467" s="239"/>
      <c r="AU467" s="239"/>
      <c r="AV467" s="239"/>
      <c r="AW467" s="239"/>
      <c r="AX467" s="239"/>
      <c r="AZ467" s="239"/>
    </row>
    <row r="468" spans="1:52" x14ac:dyDescent="0.25">
      <c r="A468" s="240" t="s">
        <v>1353</v>
      </c>
      <c r="B468" s="241"/>
      <c r="C468" s="239">
        <f t="shared" ref="C468:AG468" si="157">SUM(C2:C460)</f>
        <v>702.06129500000009</v>
      </c>
      <c r="D468" s="239">
        <f t="shared" si="157"/>
        <v>618.32972420000044</v>
      </c>
      <c r="E468" s="239">
        <f t="shared" si="157"/>
        <v>73.81092000000001</v>
      </c>
      <c r="F468" s="239">
        <f t="shared" si="157"/>
        <v>593.77804100000003</v>
      </c>
      <c r="G468" s="239">
        <f t="shared" si="157"/>
        <v>1726.8467700000003</v>
      </c>
      <c r="H468" s="239">
        <f t="shared" si="157"/>
        <v>38.562710000000003</v>
      </c>
      <c r="I468" s="239">
        <f t="shared" si="157"/>
        <v>11759.713900000001</v>
      </c>
      <c r="J468" s="239">
        <f t="shared" si="157"/>
        <v>86.384688199999999</v>
      </c>
      <c r="K468" s="239">
        <f t="shared" si="157"/>
        <v>734.2</v>
      </c>
      <c r="L468" s="239">
        <f t="shared" si="157"/>
        <v>3659.5199200000002</v>
      </c>
      <c r="M468" s="239">
        <f t="shared" si="157"/>
        <v>2285.4474899999996</v>
      </c>
      <c r="N468" s="239">
        <f t="shared" si="157"/>
        <v>6558.1567699999987</v>
      </c>
      <c r="O468" s="239">
        <f t="shared" si="157"/>
        <v>1322.0354513</v>
      </c>
      <c r="P468" s="239">
        <f t="shared" si="157"/>
        <v>3487.7534699999997</v>
      </c>
      <c r="Q468" s="239">
        <f t="shared" si="157"/>
        <v>2053.9766870000003</v>
      </c>
      <c r="R468" s="239">
        <f t="shared" si="157"/>
        <v>2257.7475714000002</v>
      </c>
      <c r="S468" s="239">
        <f t="shared" si="157"/>
        <v>532.35881999999992</v>
      </c>
      <c r="T468" s="239">
        <f t="shared" si="157"/>
        <v>410.05115999999998</v>
      </c>
      <c r="U468" s="239">
        <f t="shared" si="157"/>
        <v>46.03644899999999</v>
      </c>
      <c r="V468" s="239">
        <f t="shared" si="157"/>
        <v>303.10553900000002</v>
      </c>
      <c r="W468" s="239">
        <f t="shared" si="157"/>
        <v>910.53687300000001</v>
      </c>
      <c r="X468" s="239">
        <f t="shared" si="157"/>
        <v>129.28275690000001</v>
      </c>
      <c r="Y468" s="239">
        <f t="shared" si="157"/>
        <v>1013.8402470000001</v>
      </c>
      <c r="Z468" s="239">
        <f t="shared" si="157"/>
        <v>303.52709000000004</v>
      </c>
      <c r="AA468" s="239">
        <f t="shared" si="157"/>
        <v>1141.1751699999998</v>
      </c>
      <c r="AB468" s="239">
        <f t="shared" si="157"/>
        <v>2480.3315999999995</v>
      </c>
      <c r="AC468" s="239">
        <f t="shared" si="157"/>
        <v>5834.1013400000029</v>
      </c>
      <c r="AD468" s="239">
        <f t="shared" si="157"/>
        <v>4249.1614999999993</v>
      </c>
      <c r="AE468" s="239">
        <f t="shared" si="157"/>
        <v>1.850584</v>
      </c>
      <c r="AF468" s="239">
        <f t="shared" si="157"/>
        <v>1582.3825787000001</v>
      </c>
      <c r="AG468" s="239">
        <f t="shared" si="157"/>
        <v>1191.1480000000001</v>
      </c>
      <c r="AI468" s="239">
        <f>SUM(AI2:AI460)</f>
        <v>56896.06711570004</v>
      </c>
      <c r="AJ468" s="239">
        <f>SUM(AJ2:AJ460)</f>
        <v>58087.215115700033</v>
      </c>
      <c r="AK468" s="239">
        <f>SUM(AK2:AK460)</f>
        <v>50626.820862999979</v>
      </c>
      <c r="AL468" s="239">
        <f>SUM(AL2:AL460)</f>
        <v>1208.2790000000002</v>
      </c>
      <c r="AM468" s="239">
        <f>SUM(AM2:AM460)</f>
        <v>1358.971</v>
      </c>
      <c r="AU468" s="239">
        <f>SUM(AU2:AU460)</f>
        <v>3027.084838700001</v>
      </c>
      <c r="AV468" s="239">
        <f>SUM(AV2:AV460)</f>
        <v>129.28275690000001</v>
      </c>
      <c r="AW468" s="239">
        <f>SUM(AW2:AW460)</f>
        <v>15707.369868300004</v>
      </c>
      <c r="AX468" s="239">
        <f>SUM(AX2:AX460)</f>
        <v>3246.1940004000003</v>
      </c>
      <c r="AZ468" s="239">
        <f t="shared" ref="AZ468" si="158">SUM(AZ2:AZ460)</f>
        <v>23956.008957600003</v>
      </c>
    </row>
    <row r="469" spans="1:52" x14ac:dyDescent="0.25">
      <c r="AI469" s="242" t="s">
        <v>1383</v>
      </c>
    </row>
    <row r="470" spans="1:52" x14ac:dyDescent="0.25">
      <c r="AI470" s="242" t="s">
        <v>1385</v>
      </c>
    </row>
  </sheetData>
  <autoFilter ref="A1:AZ460" xr:uid="{00000000-0009-0000-0000-000009000000}"/>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tabColor rgb="FF00B0F0"/>
  </sheetPr>
  <dimension ref="A1:AW461"/>
  <sheetViews>
    <sheetView workbookViewId="0">
      <pane xSplit="2" ySplit="2" topLeftCell="C3" activePane="bottomRight" state="frozen"/>
      <selection sqref="A1:E1"/>
      <selection pane="topRight" sqref="A1:E1"/>
      <selection pane="bottomLeft" sqref="A1:E1"/>
      <selection pane="bottomRight" sqref="A1:E1"/>
    </sheetView>
  </sheetViews>
  <sheetFormatPr defaultColWidth="8.85546875" defaultRowHeight="15" x14ac:dyDescent="0.25"/>
  <cols>
    <col min="1" max="1" width="28.28515625" style="302" customWidth="1"/>
    <col min="2" max="2" width="26" style="302" customWidth="1"/>
    <col min="3" max="34" width="8.85546875" style="302"/>
    <col min="35" max="35" width="12" style="302" customWidth="1"/>
    <col min="36" max="36" width="11" style="302" customWidth="1"/>
    <col min="37" max="38" width="8.85546875" style="302"/>
    <col min="39" max="39" width="10.7109375" style="316" customWidth="1"/>
    <col min="40" max="40" width="15.5703125" style="316" customWidth="1"/>
    <col min="41" max="41" width="8.85546875" style="316"/>
    <col min="42" max="43" width="9.28515625" style="316" customWidth="1"/>
    <col min="44" max="44" width="8.85546875" style="302"/>
    <col min="45" max="45" width="16.85546875" style="302" customWidth="1"/>
    <col min="46" max="46" width="17.7109375" style="302" customWidth="1"/>
    <col min="47" max="47" width="8.85546875" style="302"/>
    <col min="48" max="48" width="12.28515625" style="302" customWidth="1"/>
    <col min="49" max="49" width="13.42578125" style="302" customWidth="1"/>
    <col min="50" max="16384" width="8.85546875" style="302"/>
  </cols>
  <sheetData>
    <row r="1" spans="1:49" ht="29.45" customHeight="1" x14ac:dyDescent="0.3">
      <c r="A1" s="301" t="s">
        <v>1398</v>
      </c>
      <c r="C1" s="303"/>
      <c r="AM1" s="320" t="s">
        <v>1386</v>
      </c>
      <c r="AN1" s="321"/>
      <c r="AO1" s="321"/>
      <c r="AP1" s="321"/>
      <c r="AQ1" s="322"/>
      <c r="AS1" s="323" t="s">
        <v>1390</v>
      </c>
      <c r="AT1" s="324"/>
      <c r="AV1" s="320" t="s">
        <v>1395</v>
      </c>
      <c r="AW1" s="322"/>
    </row>
    <row r="2" spans="1:49" ht="102" x14ac:dyDescent="0.25">
      <c r="A2" s="304" t="s">
        <v>671</v>
      </c>
      <c r="B2" s="304" t="s">
        <v>1</v>
      </c>
      <c r="C2" s="304" t="s">
        <v>1132</v>
      </c>
      <c r="D2" s="304" t="s">
        <v>967</v>
      </c>
      <c r="E2" s="304" t="s">
        <v>1133</v>
      </c>
      <c r="F2" s="304" t="s">
        <v>977</v>
      </c>
      <c r="G2" s="304" t="s">
        <v>942</v>
      </c>
      <c r="H2" s="304" t="s">
        <v>1134</v>
      </c>
      <c r="I2" s="304" t="s">
        <v>943</v>
      </c>
      <c r="J2" s="304" t="s">
        <v>1135</v>
      </c>
      <c r="K2" s="305" t="s">
        <v>1136</v>
      </c>
      <c r="L2" s="304" t="s">
        <v>944</v>
      </c>
      <c r="M2" s="304" t="s">
        <v>1137</v>
      </c>
      <c r="N2" s="304" t="s">
        <v>1138</v>
      </c>
      <c r="O2" s="304" t="s">
        <v>1139</v>
      </c>
      <c r="P2" s="304" t="s">
        <v>1140</v>
      </c>
      <c r="Q2" s="304" t="s">
        <v>1141</v>
      </c>
      <c r="R2" s="304" t="s">
        <v>1142</v>
      </c>
      <c r="S2" s="304" t="s">
        <v>1143</v>
      </c>
      <c r="T2" s="304" t="s">
        <v>1144</v>
      </c>
      <c r="U2" s="304" t="s">
        <v>1145</v>
      </c>
      <c r="V2" s="304" t="s">
        <v>1146</v>
      </c>
      <c r="W2" s="304" t="s">
        <v>980</v>
      </c>
      <c r="X2" s="304" t="s">
        <v>1147</v>
      </c>
      <c r="Y2" s="304" t="s">
        <v>1148</v>
      </c>
      <c r="Z2" s="304" t="s">
        <v>1149</v>
      </c>
      <c r="AA2" s="304" t="s">
        <v>1150</v>
      </c>
      <c r="AB2" s="304" t="s">
        <v>1151</v>
      </c>
      <c r="AC2" s="304" t="s">
        <v>1152</v>
      </c>
      <c r="AD2" s="304" t="s">
        <v>966</v>
      </c>
      <c r="AE2" s="304" t="s">
        <v>1153</v>
      </c>
      <c r="AF2" s="305" t="s">
        <v>1154</v>
      </c>
      <c r="AG2" s="306" t="s">
        <v>1373</v>
      </c>
      <c r="AH2" s="307" t="s">
        <v>728</v>
      </c>
      <c r="AI2" s="308" t="s">
        <v>1286</v>
      </c>
      <c r="AJ2" s="309" t="s">
        <v>1287</v>
      </c>
      <c r="AK2" s="310"/>
      <c r="AM2" s="311" t="s">
        <v>1169</v>
      </c>
      <c r="AN2" s="312" t="s">
        <v>1389</v>
      </c>
      <c r="AO2" s="312" t="s">
        <v>1198</v>
      </c>
      <c r="AP2" s="312" t="s">
        <v>1387</v>
      </c>
      <c r="AQ2" s="312" t="s">
        <v>1388</v>
      </c>
      <c r="AS2" s="313" t="s">
        <v>1393</v>
      </c>
      <c r="AT2" s="313" t="s">
        <v>1394</v>
      </c>
      <c r="AV2" s="312" t="s">
        <v>1396</v>
      </c>
      <c r="AW2" s="312" t="s">
        <v>1397</v>
      </c>
    </row>
    <row r="3" spans="1:49" x14ac:dyDescent="0.25">
      <c r="A3" s="314" t="str">
        <f>'Miljövärden för publ företag'!B5</f>
        <v>Adven Värme AB.</v>
      </c>
      <c r="B3" s="314" t="str">
        <f>'Miljövärden för publ företag'!C5</f>
        <v>Bollstabruk</v>
      </c>
      <c r="C3" s="302">
        <f>IFERROR(VLOOKUP($B3,Totalt!$B$1:$AQ$550,MATCH(C$2,Totalt!$B$1:$AQ$1,0),FALSE),"")</f>
        <v>0</v>
      </c>
      <c r="D3" s="302">
        <f>IFERROR(VLOOKUP($B3,Totalt!$B$1:$AQ$550,MATCH(D$2,Totalt!$B$1:$AQ$1,0),FALSE),"")</f>
        <v>0</v>
      </c>
      <c r="E3" s="302">
        <f>IFERROR(VLOOKUP($B3,Totalt!$B$1:$AQ$550,MATCH(E$2,Totalt!$B$1:$AQ$1,0),FALSE),"")</f>
        <v>0</v>
      </c>
      <c r="F3" s="302">
        <f>IFERROR(VLOOKUP($B3,Totalt!$B$1:$AQ$550,MATCH(F$2,Totalt!$B$1:$AQ$1,0),FALSE),"")</f>
        <v>0</v>
      </c>
      <c r="G3" s="302">
        <f>IFERROR(VLOOKUP($B3,Totalt!$B$1:$AQ$550,MATCH(G$2,Totalt!$B$1:$AQ$1,0),FALSE),"")</f>
        <v>0</v>
      </c>
      <c r="H3" s="302">
        <f>IFERROR(VLOOKUP($B3,Totalt!$B$1:$AQ$550,MATCH(H$2,Totalt!$B$1:$AQ$1,0),FALSE),"")</f>
        <v>0</v>
      </c>
      <c r="I3" s="302">
        <f>IFERROR(VLOOKUP($B3,Totalt!$B$1:$AQ$550,MATCH(I$2,Totalt!$B$1:$AQ$1,0),FALSE),"")</f>
        <v>0</v>
      </c>
      <c r="J3" s="302">
        <f>IFERROR(VLOOKUP($B3,Totalt!$B$1:$AQ$550,MATCH(J$2,Totalt!$B$1:$AQ$1,0),FALSE),"")</f>
        <v>0</v>
      </c>
      <c r="K3" s="302">
        <f>IFERROR(VLOOKUP($B3,Totalt!$B$1:$AQ$550,MATCH(K$2,Totalt!$B$1:$AQ$1,0),FALSE),"")</f>
        <v>0</v>
      </c>
      <c r="L3" s="302">
        <f>IFERROR(VLOOKUP($B3,Totalt!$B$1:$AQ$550,MATCH(L$2,Totalt!$B$1:$AQ$1,0),FALSE),"")</f>
        <v>0</v>
      </c>
      <c r="M3" s="302">
        <f>IFERROR(VLOOKUP($B3,Totalt!$B$1:$AQ$550,MATCH(M$2,Totalt!$B$1:$AQ$1,0),FALSE),"")</f>
        <v>0</v>
      </c>
      <c r="N3" s="302">
        <f>IFERROR(VLOOKUP($B3,Totalt!$B$1:$AQ$550,MATCH(N$2,Totalt!$B$1:$AQ$1,0),FALSE),"")</f>
        <v>0</v>
      </c>
      <c r="O3" s="302">
        <f>IFERROR(VLOOKUP($B3,Totalt!$B$1:$AQ$550,MATCH(O$2,Totalt!$B$1:$AQ$1,0),FALSE),"")</f>
        <v>0</v>
      </c>
      <c r="P3" s="302">
        <f>IFERROR(VLOOKUP($B3,Totalt!$B$1:$AQ$550,MATCH(P$2,Totalt!$B$1:$AQ$1,0),FALSE),"")</f>
        <v>0</v>
      </c>
      <c r="Q3" s="302">
        <f>IFERROR(VLOOKUP($B3,Totalt!$B$1:$AQ$550,MATCH(Q$2,Totalt!$B$1:$AQ$1,0),FALSE),"")</f>
        <v>7.2941200000000004</v>
      </c>
      <c r="R3" s="302">
        <f>IFERROR(VLOOKUP($B3,Totalt!$B$1:$AQ$550,MATCH(R$2,Totalt!$B$1:$AQ$1,0),FALSE),"")</f>
        <v>0</v>
      </c>
      <c r="S3" s="302">
        <f>IFERROR(VLOOKUP($B3,Totalt!$B$1:$AQ$550,MATCH(S$2,Totalt!$B$1:$AQ$1,0),FALSE),"")</f>
        <v>0</v>
      </c>
      <c r="T3" s="302">
        <f>IFERROR(VLOOKUP($B3,Totalt!$B$1:$AQ$550,MATCH(T$2,Totalt!$B$1:$AQ$1,0),FALSE),"")</f>
        <v>0</v>
      </c>
      <c r="U3" s="302">
        <f>IFERROR(VLOOKUP($B3,Totalt!$B$1:$AQ$550,MATCH(U$2,Totalt!$B$1:$AQ$1,0),FALSE),"")</f>
        <v>0</v>
      </c>
      <c r="V3" s="302">
        <f>IFERROR(VLOOKUP($B3,Totalt!$B$1:$AQ$550,MATCH(V$2,Totalt!$B$1:$AQ$1,0),FALSE),"")</f>
        <v>0</v>
      </c>
      <c r="W3" s="302">
        <f>IFERROR(VLOOKUP($B3,Totalt!$B$1:$AQ$550,MATCH(W$2,Totalt!$B$1:$AQ$1,0),FALSE),"")</f>
        <v>0</v>
      </c>
      <c r="X3" s="302">
        <f>IFERROR(VLOOKUP($B3,Totalt!$B$1:$AQ$550,MATCH(X$2,Totalt!$B$1:$AQ$1,0),FALSE),"")</f>
        <v>0</v>
      </c>
      <c r="Y3" s="302">
        <f>IFERROR(VLOOKUP($B3,Totalt!$B$1:$AQ$550,MATCH(Y$2,Totalt!$B$1:$AQ$1,0),FALSE),"")</f>
        <v>0</v>
      </c>
      <c r="Z3" s="302">
        <f>IFERROR(VLOOKUP($B3,Totalt!$B$1:$AQ$550,MATCH(Z$2,Totalt!$B$1:$AQ$1,0),FALSE),"")</f>
        <v>0</v>
      </c>
      <c r="AA3" s="302">
        <f>IFERROR(VLOOKUP($B3,Totalt!$B$1:$AQ$550,MATCH(AA$2,Totalt!$B$1:$AQ$1,0),FALSE),"")</f>
        <v>0</v>
      </c>
      <c r="AB3" s="302">
        <f>IFERROR(VLOOKUP($B3,Totalt!$B$1:$AQ$550,MATCH(AB$2,Totalt!$B$1:$AQ$1,0),FALSE),"")</f>
        <v>0</v>
      </c>
      <c r="AC3" s="302">
        <f>IFERROR(VLOOKUP($B3,Totalt!$B$1:$AQ$550,MATCH(AC$2,Totalt!$B$1:$AQ$1,0),FALSE),"")</f>
        <v>0</v>
      </c>
      <c r="AD3" s="302">
        <f>IFERROR(VLOOKUP($B3,Totalt!$B$1:$AQ$550,MATCH(AD$2,Totalt!$B$1:$AQ$1,0),FALSE),"")</f>
        <v>0</v>
      </c>
      <c r="AE3" s="302">
        <f>IFERROR(VLOOKUP($B3,Totalt!$B$1:$AQ$550,MATCH(AE$2,Totalt!$B$1:$AQ$1,0),FALSE),"")</f>
        <v>0</v>
      </c>
      <c r="AF3" s="302">
        <f>IFERROR(VLOOKUP($B3,Totalt!$B$1:$AQ$550,MATCH(AF$2,Totalt!$B$1:$AQ$1,0),FALSE),"")</f>
        <v>0.156</v>
      </c>
      <c r="AG3" s="302">
        <f>IFERROR(VLOOKUP($B3,Totalt!$B$1:$AQ$550,MATCH(AG$2,Totalt!$B$1:$AQ$1,0),FALSE),"")</f>
        <v>0</v>
      </c>
      <c r="AI3" s="302">
        <f>IF(B3&lt;&gt;"",SUM(C3:AG3),"")</f>
        <v>7.4501200000000001</v>
      </c>
      <c r="AJ3" s="302">
        <f>IF(ISERROR(1/VLOOKUP($B3,Leveranser!$B$1:$S$500,MATCH("såld värme (gwh)",Leveranser!$B$1:$S$1,0),FALSE)),"",VLOOKUP($B3,Leveranser!$B$1:$S$500,MATCH("såld värme (gwh)",Leveranser!$B$1:$S$1,0),FALSE))</f>
        <v>5.2</v>
      </c>
      <c r="AK3" s="315"/>
      <c r="AM3" s="316" t="str">
        <f>IF(B3&lt;&gt;"",IF(VLOOKUP($B3,Totalt!$B$1:$AQ$550,MATCH("Kvalitetsgranskad:",Totalt!$B$1:$AQ$1,0),FALSE)="ja",VLOOKUP($B3,Miljö!$B$1:$AG$479,MATCH(AM$2,Miljö!$B$1:$AK$1,0),FALSE),""),"")</f>
        <v>Nej</v>
      </c>
      <c r="AN3" s="316" t="str">
        <f>IF(AM3="ja",VLOOKUP($B3,Miljö!$B$1:$J$479,MATCH("Typ av ursprungsspecificerad el   (Om inget värde anges används Nordisk residualmix, se inforuta) ()",Miljö!$B$1:$J$1,0),FALSE),IF(AM3="nej","Nordisk residualel",""))</f>
        <v>Nordisk residualel</v>
      </c>
      <c r="AO3" s="316">
        <f>IF(AM3="","",VLOOKUP($B3,Miljö!$B$1:$J$479,MATCH("Fossilandel för ursprungspecificerad el ()",Miljö!$B$1:$J$1,0),FALSE))</f>
        <v>0.42099999999999999</v>
      </c>
      <c r="AP3" s="316">
        <f>IF(AM3="","",IFERROR(VLOOKUP($B3,Miljö!$B$1:$J$479,MATCH("Kärnkraftsandel för ursprungsspecificerad el ()",Miljö!$B$1:$J$1,0),FALSE)/1,0))</f>
        <v>0.40799999999999997</v>
      </c>
      <c r="AQ3" s="316">
        <f>IF(AM3="","",1-AO3-AP3)</f>
        <v>0.17099999999999999</v>
      </c>
      <c r="AS3" s="316" t="str">
        <f>IF(B3&lt;&gt;"",IF(AND(AG3&gt;0,AG3&lt;&gt;""),"Ja","Nej"),"")</f>
        <v>Nej</v>
      </c>
      <c r="AT3" s="316" t="str">
        <f>IF(AS3="ja",VLOOKUP($B3,Miljö!$B$1:$O$500,MATCH("Fossil andel i procent (%)",Miljö!$B$1:$O$1,0),FALSE)/100,"")</f>
        <v/>
      </c>
      <c r="AV3" s="316" t="str">
        <f>IF(B3&lt;&gt;"",IF(AND(AB3&gt;0,AB3&lt;&gt;""),"Ja","Nej"),"")</f>
        <v>Nej</v>
      </c>
      <c r="AW3" s="316" t="str">
        <f>IF(AV3="ja",VLOOKUP($B3,'Egen hetvattenprod'!$B$1:$AO$500,MATCH("Värmekälla till värmepumpar ()",'Egen hetvattenprod'!$B$1:$AO$1,0),FALSE),"")</f>
        <v/>
      </c>
    </row>
    <row r="4" spans="1:49" x14ac:dyDescent="0.25">
      <c r="A4" s="314" t="str">
        <f>'Miljövärden för publ företag'!B6</f>
        <v>Adven Värme AB.</v>
      </c>
      <c r="B4" s="314" t="str">
        <f>'Miljövärden för publ företag'!C6</f>
        <v>Bräcke, Enycon</v>
      </c>
      <c r="C4" s="302">
        <f>IFERROR(VLOOKUP($B4,Totalt!$B$1:$AQ$550,MATCH(C$2,Totalt!$B$1:$AQ$1,0),FALSE),"")</f>
        <v>0</v>
      </c>
      <c r="D4" s="302">
        <f>IFERROR(VLOOKUP($B4,Totalt!$B$1:$AQ$550,MATCH(D$2,Totalt!$B$1:$AQ$1,0),FALSE),"")</f>
        <v>0.6</v>
      </c>
      <c r="E4" s="302">
        <f>IFERROR(VLOOKUP($B4,Totalt!$B$1:$AQ$550,MATCH(E$2,Totalt!$B$1:$AQ$1,0),FALSE),"")</f>
        <v>0</v>
      </c>
      <c r="F4" s="302">
        <f>IFERROR(VLOOKUP($B4,Totalt!$B$1:$AQ$550,MATCH(F$2,Totalt!$B$1:$AQ$1,0),FALSE),"")</f>
        <v>0</v>
      </c>
      <c r="G4" s="302">
        <f>IFERROR(VLOOKUP($B4,Totalt!$B$1:$AQ$550,MATCH(G$2,Totalt!$B$1:$AQ$1,0),FALSE),"")</f>
        <v>0</v>
      </c>
      <c r="H4" s="302">
        <f>IFERROR(VLOOKUP($B4,Totalt!$B$1:$AQ$550,MATCH(H$2,Totalt!$B$1:$AQ$1,0),FALSE),"")</f>
        <v>0</v>
      </c>
      <c r="I4" s="302">
        <f>IFERROR(VLOOKUP($B4,Totalt!$B$1:$AQ$550,MATCH(I$2,Totalt!$B$1:$AQ$1,0),FALSE),"")</f>
        <v>0</v>
      </c>
      <c r="J4" s="302">
        <f>IFERROR(VLOOKUP($B4,Totalt!$B$1:$AQ$550,MATCH(J$2,Totalt!$B$1:$AQ$1,0),FALSE),"")</f>
        <v>0</v>
      </c>
      <c r="K4" s="302">
        <f>IFERROR(VLOOKUP($B4,Totalt!$B$1:$AQ$550,MATCH(K$2,Totalt!$B$1:$AQ$1,0),FALSE),"")</f>
        <v>0</v>
      </c>
      <c r="L4" s="302">
        <f>IFERROR(VLOOKUP($B4,Totalt!$B$1:$AQ$550,MATCH(L$2,Totalt!$B$1:$AQ$1,0),FALSE),"")</f>
        <v>0</v>
      </c>
      <c r="M4" s="302">
        <f>IFERROR(VLOOKUP($B4,Totalt!$B$1:$AQ$550,MATCH(M$2,Totalt!$B$1:$AQ$1,0),FALSE),"")</f>
        <v>8.1</v>
      </c>
      <c r="N4" s="302">
        <f>IFERROR(VLOOKUP($B4,Totalt!$B$1:$AQ$550,MATCH(N$2,Totalt!$B$1:$AQ$1,0),FALSE),"")</f>
        <v>0</v>
      </c>
      <c r="O4" s="302">
        <f>IFERROR(VLOOKUP($B4,Totalt!$B$1:$AQ$550,MATCH(O$2,Totalt!$B$1:$AQ$1,0),FALSE),"")</f>
        <v>0</v>
      </c>
      <c r="P4" s="302">
        <f>IFERROR(VLOOKUP($B4,Totalt!$B$1:$AQ$550,MATCH(P$2,Totalt!$B$1:$AQ$1,0),FALSE),"")</f>
        <v>12.9</v>
      </c>
      <c r="Q4" s="302">
        <f>IFERROR(VLOOKUP($B4,Totalt!$B$1:$AQ$550,MATCH(Q$2,Totalt!$B$1:$AQ$1,0),FALSE),"")</f>
        <v>0</v>
      </c>
      <c r="R4" s="302">
        <f>IFERROR(VLOOKUP($B4,Totalt!$B$1:$AQ$550,MATCH(R$2,Totalt!$B$1:$AQ$1,0),FALSE),"")</f>
        <v>0</v>
      </c>
      <c r="S4" s="302">
        <f>IFERROR(VLOOKUP($B4,Totalt!$B$1:$AQ$550,MATCH(S$2,Totalt!$B$1:$AQ$1,0),FALSE),"")</f>
        <v>0</v>
      </c>
      <c r="T4" s="302">
        <f>IFERROR(VLOOKUP($B4,Totalt!$B$1:$AQ$550,MATCH(T$2,Totalt!$B$1:$AQ$1,0),FALSE),"")</f>
        <v>0</v>
      </c>
      <c r="U4" s="302">
        <f>IFERROR(VLOOKUP($B4,Totalt!$B$1:$AQ$550,MATCH(U$2,Totalt!$B$1:$AQ$1,0),FALSE),"")</f>
        <v>0</v>
      </c>
      <c r="V4" s="302">
        <f>IFERROR(VLOOKUP($B4,Totalt!$B$1:$AQ$550,MATCH(V$2,Totalt!$B$1:$AQ$1,0),FALSE),"")</f>
        <v>0</v>
      </c>
      <c r="W4" s="302">
        <f>IFERROR(VLOOKUP($B4,Totalt!$B$1:$AQ$550,MATCH(W$2,Totalt!$B$1:$AQ$1,0),FALSE),"")</f>
        <v>0</v>
      </c>
      <c r="X4" s="302">
        <f>IFERROR(VLOOKUP($B4,Totalt!$B$1:$AQ$550,MATCH(X$2,Totalt!$B$1:$AQ$1,0),FALSE),"")</f>
        <v>0</v>
      </c>
      <c r="Y4" s="302">
        <f>IFERROR(VLOOKUP($B4,Totalt!$B$1:$AQ$550,MATCH(Y$2,Totalt!$B$1:$AQ$1,0),FALSE),"")</f>
        <v>0</v>
      </c>
      <c r="Z4" s="302">
        <f>IFERROR(VLOOKUP($B4,Totalt!$B$1:$AQ$550,MATCH(Z$2,Totalt!$B$1:$AQ$1,0),FALSE),"")</f>
        <v>0</v>
      </c>
      <c r="AA4" s="302">
        <f>IFERROR(VLOOKUP($B4,Totalt!$B$1:$AQ$550,MATCH(AA$2,Totalt!$B$1:$AQ$1,0),FALSE),"")</f>
        <v>0</v>
      </c>
      <c r="AB4" s="302">
        <f>IFERROR(VLOOKUP($B4,Totalt!$B$1:$AQ$550,MATCH(AB$2,Totalt!$B$1:$AQ$1,0),FALSE),"")</f>
        <v>0</v>
      </c>
      <c r="AC4" s="302">
        <f>IFERROR(VLOOKUP($B4,Totalt!$B$1:$AQ$550,MATCH(AC$2,Totalt!$B$1:$AQ$1,0),FALSE),"")</f>
        <v>0</v>
      </c>
      <c r="AD4" s="302">
        <f>IFERROR(VLOOKUP($B4,Totalt!$B$1:$AQ$550,MATCH(AD$2,Totalt!$B$1:$AQ$1,0),FALSE),"")</f>
        <v>0</v>
      </c>
      <c r="AE4" s="302">
        <f>IFERROR(VLOOKUP($B4,Totalt!$B$1:$AQ$550,MATCH(AE$2,Totalt!$B$1:$AQ$1,0),FALSE),"")</f>
        <v>0</v>
      </c>
      <c r="AF4" s="302">
        <f>IFERROR(VLOOKUP($B4,Totalt!$B$1:$AQ$550,MATCH(AF$2,Totalt!$B$1:$AQ$1,0),FALSE),"")</f>
        <v>0.4</v>
      </c>
      <c r="AG4" s="302">
        <f>IFERROR(VLOOKUP($B4,Totalt!$B$1:$AQ$550,MATCH(AG$2,Totalt!$B$1:$AQ$1,0),FALSE),"")</f>
        <v>0</v>
      </c>
      <c r="AI4" s="302">
        <f t="shared" ref="AI4:AI67" si="0">IF(B4&lt;&gt;"",SUM(C4:AG4),"")</f>
        <v>22</v>
      </c>
      <c r="AJ4" s="302">
        <f>IF(ISERROR(1/VLOOKUP($B4,Leveranser!$B$1:$S$500,MATCH("såld värme (gwh)",Leveranser!$B$1:$S$1,0),FALSE)),"",VLOOKUP($B4,Leveranser!$B$1:$S$500,MATCH("såld värme (gwh)",Leveranser!$B$1:$S$1,0),FALSE))</f>
        <v>16.2</v>
      </c>
      <c r="AK4" s="315"/>
      <c r="AM4" s="316" t="str">
        <f>IF(B4&lt;&gt;"",IF(VLOOKUP($B4,Totalt!$B$1:$AQ$550,MATCH("Kvalitetsgranskad:",Totalt!$B$1:$AQ$1,0),FALSE)="ja",VLOOKUP($B4,Miljö!$B$1:$AG$479,MATCH(AM$2,Miljö!$B$1:$AK$1,0),FALSE),""),"")</f>
        <v>Nej</v>
      </c>
      <c r="AN4" s="316" t="str">
        <f>IF(AM4="ja",VLOOKUP($B4,Miljö!$B$1:$J$479,MATCH("Typ av ursprungsspecificerad el   (Om inget värde anges används Nordisk residualmix, se inforuta) ()",Miljö!$B$1:$J$1,0),FALSE),IF(AM4="nej","Nordisk residualel",""))</f>
        <v>Nordisk residualel</v>
      </c>
      <c r="AO4" s="316">
        <f>IF(AM4="","",VLOOKUP($B4,Miljö!$B$1:$J$479,MATCH("Fossilandel för ursprungspecificerad el ()",Miljö!$B$1:$J$1,0),FALSE))</f>
        <v>0.42099999999999999</v>
      </c>
      <c r="AP4" s="316">
        <f>IF(AM4="","",IFERROR(VLOOKUP($B4,Miljö!$B$1:$J$479,MATCH("Kärnkraftsandel för ursprungsspecificerad el ()",Miljö!$B$1:$J$1,0),FALSE)/1,0))</f>
        <v>0.40799999999999997</v>
      </c>
      <c r="AQ4" s="316">
        <f t="shared" ref="AQ4:AQ67" si="1">IF(AM4="","",1-AO4-AP4)</f>
        <v>0.17099999999999999</v>
      </c>
      <c r="AS4" s="316" t="str">
        <f t="shared" ref="AS4:AS67" si="2">IF(B4&lt;&gt;"",IF(AND(AG4&gt;0,AG4&lt;&gt;""),"Ja","Nej"),"")</f>
        <v>Nej</v>
      </c>
      <c r="AT4" s="316" t="str">
        <f>IF(AS4="ja",VLOOKUP($B4,Miljö!$B$1:$O$500,MATCH("Fossil andel i procent (%)",Miljö!$B$1:$O$1,0),FALSE)/100,"")</f>
        <v/>
      </c>
      <c r="AV4" s="316" t="str">
        <f t="shared" ref="AV4:AV67" si="3">IF(B4&lt;&gt;"",IF(AND(AB4&gt;0,AB4&lt;&gt;""),"Ja","Nej"),"")</f>
        <v>Nej</v>
      </c>
      <c r="AW4" s="316" t="str">
        <f>IF(AV4="ja",VLOOKUP($B4,'Egen hetvattenprod'!$B$1:$AO$500,MATCH("Värmekälla till värmepumpar ()",'Egen hetvattenprod'!$B$1:$AO$1,0),FALSE),"")</f>
        <v/>
      </c>
    </row>
    <row r="5" spans="1:49" x14ac:dyDescent="0.25">
      <c r="A5" s="314" t="str">
        <f>'Miljövärden för publ företag'!B7</f>
        <v>Adven Värme AB.</v>
      </c>
      <c r="B5" s="314" t="str">
        <f>'Miljövärden för publ företag'!C7</f>
        <v>Friggesund</v>
      </c>
      <c r="C5" s="302">
        <f>IFERROR(VLOOKUP($B5,Totalt!$B$1:$AQ$550,MATCH(C$2,Totalt!$B$1:$AQ$1,0),FALSE),"")</f>
        <v>0</v>
      </c>
      <c r="D5" s="302">
        <f>IFERROR(VLOOKUP($B5,Totalt!$B$1:$AQ$550,MATCH(D$2,Totalt!$B$1:$AQ$1,0),FALSE),"")</f>
        <v>0</v>
      </c>
      <c r="E5" s="302">
        <f>IFERROR(VLOOKUP($B5,Totalt!$B$1:$AQ$550,MATCH(E$2,Totalt!$B$1:$AQ$1,0),FALSE),"")</f>
        <v>0</v>
      </c>
      <c r="F5" s="302">
        <f>IFERROR(VLOOKUP($B5,Totalt!$B$1:$AQ$550,MATCH(F$2,Totalt!$B$1:$AQ$1,0),FALSE),"")</f>
        <v>0</v>
      </c>
      <c r="G5" s="302">
        <f>IFERROR(VLOOKUP($B5,Totalt!$B$1:$AQ$550,MATCH(G$2,Totalt!$B$1:$AQ$1,0),FALSE),"")</f>
        <v>0</v>
      </c>
      <c r="H5" s="302">
        <f>IFERROR(VLOOKUP($B5,Totalt!$B$1:$AQ$550,MATCH(H$2,Totalt!$B$1:$AQ$1,0),FALSE),"")</f>
        <v>0</v>
      </c>
      <c r="I5" s="302">
        <f>IFERROR(VLOOKUP($B5,Totalt!$B$1:$AQ$550,MATCH(I$2,Totalt!$B$1:$AQ$1,0),FALSE),"")</f>
        <v>0</v>
      </c>
      <c r="J5" s="302">
        <f>IFERROR(VLOOKUP($B5,Totalt!$B$1:$AQ$550,MATCH(J$2,Totalt!$B$1:$AQ$1,0),FALSE),"")</f>
        <v>0</v>
      </c>
      <c r="K5" s="302">
        <f>IFERROR(VLOOKUP($B5,Totalt!$B$1:$AQ$550,MATCH(K$2,Totalt!$B$1:$AQ$1,0),FALSE),"")</f>
        <v>0</v>
      </c>
      <c r="L5" s="302">
        <f>IFERROR(VLOOKUP($B5,Totalt!$B$1:$AQ$550,MATCH(L$2,Totalt!$B$1:$AQ$1,0),FALSE),"")</f>
        <v>0</v>
      </c>
      <c r="M5" s="302">
        <f>IFERROR(VLOOKUP($B5,Totalt!$B$1:$AQ$550,MATCH(M$2,Totalt!$B$1:$AQ$1,0),FALSE),"")</f>
        <v>0</v>
      </c>
      <c r="N5" s="302">
        <f>IFERROR(VLOOKUP($B5,Totalt!$B$1:$AQ$550,MATCH(N$2,Totalt!$B$1:$AQ$1,0),FALSE),"")</f>
        <v>0</v>
      </c>
      <c r="O5" s="302">
        <f>IFERROR(VLOOKUP($B5,Totalt!$B$1:$AQ$550,MATCH(O$2,Totalt!$B$1:$AQ$1,0),FALSE),"")</f>
        <v>0</v>
      </c>
      <c r="P5" s="302">
        <f>IFERROR(VLOOKUP($B5,Totalt!$B$1:$AQ$550,MATCH(P$2,Totalt!$B$1:$AQ$1,0),FALSE),"")</f>
        <v>4.2</v>
      </c>
      <c r="Q5" s="302">
        <f>IFERROR(VLOOKUP($B5,Totalt!$B$1:$AQ$550,MATCH(Q$2,Totalt!$B$1:$AQ$1,0),FALSE),"")</f>
        <v>0</v>
      </c>
      <c r="R5" s="302">
        <f>IFERROR(VLOOKUP($B5,Totalt!$B$1:$AQ$550,MATCH(R$2,Totalt!$B$1:$AQ$1,0),FALSE),"")</f>
        <v>0</v>
      </c>
      <c r="S5" s="302">
        <f>IFERROR(VLOOKUP($B5,Totalt!$B$1:$AQ$550,MATCH(S$2,Totalt!$B$1:$AQ$1,0),FALSE),"")</f>
        <v>0</v>
      </c>
      <c r="T5" s="302">
        <f>IFERROR(VLOOKUP($B5,Totalt!$B$1:$AQ$550,MATCH(T$2,Totalt!$B$1:$AQ$1,0),FALSE),"")</f>
        <v>0</v>
      </c>
      <c r="U5" s="302">
        <f>IFERROR(VLOOKUP($B5,Totalt!$B$1:$AQ$550,MATCH(U$2,Totalt!$B$1:$AQ$1,0),FALSE),"")</f>
        <v>0</v>
      </c>
      <c r="V5" s="302">
        <f>IFERROR(VLOOKUP($B5,Totalt!$B$1:$AQ$550,MATCH(V$2,Totalt!$B$1:$AQ$1,0),FALSE),"")</f>
        <v>0</v>
      </c>
      <c r="W5" s="302">
        <f>IFERROR(VLOOKUP($B5,Totalt!$B$1:$AQ$550,MATCH(W$2,Totalt!$B$1:$AQ$1,0),FALSE),"")</f>
        <v>0</v>
      </c>
      <c r="X5" s="302">
        <f>IFERROR(VLOOKUP($B5,Totalt!$B$1:$AQ$550,MATCH(X$2,Totalt!$B$1:$AQ$1,0),FALSE),"")</f>
        <v>0</v>
      </c>
      <c r="Y5" s="302">
        <f>IFERROR(VLOOKUP($B5,Totalt!$B$1:$AQ$550,MATCH(Y$2,Totalt!$B$1:$AQ$1,0),FALSE),"")</f>
        <v>0</v>
      </c>
      <c r="Z5" s="302">
        <f>IFERROR(VLOOKUP($B5,Totalt!$B$1:$AQ$550,MATCH(Z$2,Totalt!$B$1:$AQ$1,0),FALSE),"")</f>
        <v>0</v>
      </c>
      <c r="AA5" s="302">
        <f>IFERROR(VLOOKUP($B5,Totalt!$B$1:$AQ$550,MATCH(AA$2,Totalt!$B$1:$AQ$1,0),FALSE),"")</f>
        <v>0</v>
      </c>
      <c r="AB5" s="302">
        <f>IFERROR(VLOOKUP($B5,Totalt!$B$1:$AQ$550,MATCH(AB$2,Totalt!$B$1:$AQ$1,0),FALSE),"")</f>
        <v>0</v>
      </c>
      <c r="AC5" s="302">
        <f>IFERROR(VLOOKUP($B5,Totalt!$B$1:$AQ$550,MATCH(AC$2,Totalt!$B$1:$AQ$1,0),FALSE),"")</f>
        <v>0</v>
      </c>
      <c r="AD5" s="302">
        <f>IFERROR(VLOOKUP($B5,Totalt!$B$1:$AQ$550,MATCH(AD$2,Totalt!$B$1:$AQ$1,0),FALSE),"")</f>
        <v>0</v>
      </c>
      <c r="AE5" s="302">
        <f>IFERROR(VLOOKUP($B5,Totalt!$B$1:$AQ$550,MATCH(AE$2,Totalt!$B$1:$AQ$1,0),FALSE),"")</f>
        <v>0</v>
      </c>
      <c r="AF5" s="302">
        <f>IFERROR(VLOOKUP($B5,Totalt!$B$1:$AQ$550,MATCH(AF$2,Totalt!$B$1:$AQ$1,0),FALSE),"")</f>
        <v>0.04</v>
      </c>
      <c r="AG5" s="302">
        <f>IFERROR(VLOOKUP($B5,Totalt!$B$1:$AQ$550,MATCH(AG$2,Totalt!$B$1:$AQ$1,0),FALSE),"")</f>
        <v>0</v>
      </c>
      <c r="AI5" s="302">
        <f t="shared" si="0"/>
        <v>4.24</v>
      </c>
      <c r="AJ5" s="302">
        <f>IF(ISERROR(1/VLOOKUP($B5,Leveranser!$B$1:$S$500,MATCH("såld värme (gwh)",Leveranser!$B$1:$S$1,0),FALSE)),"",VLOOKUP($B5,Leveranser!$B$1:$S$500,MATCH("såld värme (gwh)",Leveranser!$B$1:$S$1,0),FALSE))</f>
        <v>3.3</v>
      </c>
      <c r="AK5" s="315"/>
      <c r="AM5" s="316" t="str">
        <f>IF(B5&lt;&gt;"",IF(VLOOKUP($B5,Totalt!$B$1:$AQ$550,MATCH("Kvalitetsgranskad:",Totalt!$B$1:$AQ$1,0),FALSE)="ja",VLOOKUP($B5,Miljö!$B$1:$AG$479,MATCH(AM$2,Miljö!$B$1:$AK$1,0),FALSE),""),"")</f>
        <v>Nej</v>
      </c>
      <c r="AN5" s="316" t="str">
        <f>IF(AM5="ja",VLOOKUP($B5,Miljö!$B$1:$J$479,MATCH("Typ av ursprungsspecificerad el   (Om inget värde anges används Nordisk residualmix, se inforuta) ()",Miljö!$B$1:$J$1,0),FALSE),IF(AM5="nej","Nordisk residualel",""))</f>
        <v>Nordisk residualel</v>
      </c>
      <c r="AO5" s="316">
        <f>IF(AM5="","",VLOOKUP($B5,Miljö!$B$1:$J$479,MATCH("Fossilandel för ursprungspecificerad el ()",Miljö!$B$1:$J$1,0),FALSE))</f>
        <v>0.42099999999999999</v>
      </c>
      <c r="AP5" s="316">
        <f>IF(AM5="","",IFERROR(VLOOKUP($B5,Miljö!$B$1:$J$479,MATCH("Kärnkraftsandel för ursprungsspecificerad el ()",Miljö!$B$1:$J$1,0),FALSE)/1,0))</f>
        <v>0.40799999999999997</v>
      </c>
      <c r="AQ5" s="316">
        <f t="shared" si="1"/>
        <v>0.17099999999999999</v>
      </c>
      <c r="AS5" s="316" t="str">
        <f t="shared" si="2"/>
        <v>Nej</v>
      </c>
      <c r="AT5" s="316" t="str">
        <f>IF(AS5="ja",VLOOKUP($B5,Miljö!$B$1:$O$500,MATCH("Fossil andel i procent (%)",Miljö!$B$1:$O$1,0),FALSE)/100,"")</f>
        <v/>
      </c>
      <c r="AV5" s="316" t="str">
        <f t="shared" si="3"/>
        <v>Nej</v>
      </c>
      <c r="AW5" s="316" t="str">
        <f>IF(AV5="ja",VLOOKUP($B5,'Egen hetvattenprod'!$B$1:$AO$500,MATCH("Värmekälla till värmepumpar ()",'Egen hetvattenprod'!$B$1:$AO$1,0),FALSE),"")</f>
        <v/>
      </c>
    </row>
    <row r="6" spans="1:49" x14ac:dyDescent="0.25">
      <c r="A6" s="314" t="str">
        <f>'Miljövärden för publ företag'!B8</f>
        <v>Adven Värme AB.</v>
      </c>
      <c r="B6" s="314" t="str">
        <f>'Miljövärden för publ företag'!C8</f>
        <v>Funäsdalen</v>
      </c>
      <c r="C6" s="302">
        <f>IFERROR(VLOOKUP($B6,Totalt!$B$1:$AQ$550,MATCH(C$2,Totalt!$B$1:$AQ$1,0),FALSE),"")</f>
        <v>0</v>
      </c>
      <c r="D6" s="302">
        <f>IFERROR(VLOOKUP($B6,Totalt!$B$1:$AQ$550,MATCH(D$2,Totalt!$B$1:$AQ$1,0),FALSE),"")</f>
        <v>0</v>
      </c>
      <c r="E6" s="302">
        <f>IFERROR(VLOOKUP($B6,Totalt!$B$1:$AQ$550,MATCH(E$2,Totalt!$B$1:$AQ$1,0),FALSE),"")</f>
        <v>0</v>
      </c>
      <c r="F6" s="302">
        <f>IFERROR(VLOOKUP($B6,Totalt!$B$1:$AQ$550,MATCH(F$2,Totalt!$B$1:$AQ$1,0),FALSE),"")</f>
        <v>0</v>
      </c>
      <c r="G6" s="302">
        <f>IFERROR(VLOOKUP($B6,Totalt!$B$1:$AQ$550,MATCH(G$2,Totalt!$B$1:$AQ$1,0),FALSE),"")</f>
        <v>0</v>
      </c>
      <c r="H6" s="302">
        <f>IFERROR(VLOOKUP($B6,Totalt!$B$1:$AQ$550,MATCH(H$2,Totalt!$B$1:$AQ$1,0),FALSE),"")</f>
        <v>0</v>
      </c>
      <c r="I6" s="302">
        <f>IFERROR(VLOOKUP($B6,Totalt!$B$1:$AQ$550,MATCH(I$2,Totalt!$B$1:$AQ$1,0),FALSE),"")</f>
        <v>0</v>
      </c>
      <c r="J6" s="302">
        <f>IFERROR(VLOOKUP($B6,Totalt!$B$1:$AQ$550,MATCH(J$2,Totalt!$B$1:$AQ$1,0),FALSE),"")</f>
        <v>0</v>
      </c>
      <c r="K6" s="302">
        <f>IFERROR(VLOOKUP($B6,Totalt!$B$1:$AQ$550,MATCH(K$2,Totalt!$B$1:$AQ$1,0),FALSE),"")</f>
        <v>0</v>
      </c>
      <c r="L6" s="302">
        <f>IFERROR(VLOOKUP($B6,Totalt!$B$1:$AQ$550,MATCH(L$2,Totalt!$B$1:$AQ$1,0),FALSE),"")</f>
        <v>0</v>
      </c>
      <c r="M6" s="302">
        <f>IFERROR(VLOOKUP($B6,Totalt!$B$1:$AQ$550,MATCH(M$2,Totalt!$B$1:$AQ$1,0),FALSE),"")</f>
        <v>0</v>
      </c>
      <c r="N6" s="302">
        <f>IFERROR(VLOOKUP($B6,Totalt!$B$1:$AQ$550,MATCH(N$2,Totalt!$B$1:$AQ$1,0),FALSE),"")</f>
        <v>0</v>
      </c>
      <c r="O6" s="302">
        <f>IFERROR(VLOOKUP($B6,Totalt!$B$1:$AQ$550,MATCH(O$2,Totalt!$B$1:$AQ$1,0),FALSE),"")</f>
        <v>8.1999999999999993</v>
      </c>
      <c r="P6" s="302">
        <f>IFERROR(VLOOKUP($B6,Totalt!$B$1:$AQ$550,MATCH(P$2,Totalt!$B$1:$AQ$1,0),FALSE),"")</f>
        <v>0</v>
      </c>
      <c r="Q6" s="302">
        <f>IFERROR(VLOOKUP($B6,Totalt!$B$1:$AQ$550,MATCH(Q$2,Totalt!$B$1:$AQ$1,0),FALSE),"")</f>
        <v>0</v>
      </c>
      <c r="R6" s="302">
        <f>IFERROR(VLOOKUP($B6,Totalt!$B$1:$AQ$550,MATCH(R$2,Totalt!$B$1:$AQ$1,0),FALSE),"")</f>
        <v>0</v>
      </c>
      <c r="S6" s="302">
        <f>IFERROR(VLOOKUP($B6,Totalt!$B$1:$AQ$550,MATCH(S$2,Totalt!$B$1:$AQ$1,0),FALSE),"")</f>
        <v>0</v>
      </c>
      <c r="T6" s="302">
        <f>IFERROR(VLOOKUP($B6,Totalt!$B$1:$AQ$550,MATCH(T$2,Totalt!$B$1:$AQ$1,0),FALSE),"")</f>
        <v>0</v>
      </c>
      <c r="U6" s="302">
        <f>IFERROR(VLOOKUP($B6,Totalt!$B$1:$AQ$550,MATCH(U$2,Totalt!$B$1:$AQ$1,0),FALSE),"")</f>
        <v>0</v>
      </c>
      <c r="V6" s="302">
        <f>IFERROR(VLOOKUP($B6,Totalt!$B$1:$AQ$550,MATCH(V$2,Totalt!$B$1:$AQ$1,0),FALSE),"")</f>
        <v>0</v>
      </c>
      <c r="W6" s="302">
        <f>IFERROR(VLOOKUP($B6,Totalt!$B$1:$AQ$550,MATCH(W$2,Totalt!$B$1:$AQ$1,0),FALSE),"")</f>
        <v>0</v>
      </c>
      <c r="X6" s="302">
        <f>IFERROR(VLOOKUP($B6,Totalt!$B$1:$AQ$550,MATCH(X$2,Totalt!$B$1:$AQ$1,0),FALSE),"")</f>
        <v>0</v>
      </c>
      <c r="Y6" s="302">
        <f>IFERROR(VLOOKUP($B6,Totalt!$B$1:$AQ$550,MATCH(Y$2,Totalt!$B$1:$AQ$1,0),FALSE),"")</f>
        <v>0</v>
      </c>
      <c r="Z6" s="302">
        <f>IFERROR(VLOOKUP($B6,Totalt!$B$1:$AQ$550,MATCH(Z$2,Totalt!$B$1:$AQ$1,0),FALSE),"")</f>
        <v>0</v>
      </c>
      <c r="AA6" s="302">
        <f>IFERROR(VLOOKUP($B6,Totalt!$B$1:$AQ$550,MATCH(AA$2,Totalt!$B$1:$AQ$1,0),FALSE),"")</f>
        <v>0</v>
      </c>
      <c r="AB6" s="302">
        <f>IFERROR(VLOOKUP($B6,Totalt!$B$1:$AQ$550,MATCH(AB$2,Totalt!$B$1:$AQ$1,0),FALSE),"")</f>
        <v>0</v>
      </c>
      <c r="AC6" s="302">
        <f>IFERROR(VLOOKUP($B6,Totalt!$B$1:$AQ$550,MATCH(AC$2,Totalt!$B$1:$AQ$1,0),FALSE),"")</f>
        <v>0</v>
      </c>
      <c r="AD6" s="302">
        <f>IFERROR(VLOOKUP($B6,Totalt!$B$1:$AQ$550,MATCH(AD$2,Totalt!$B$1:$AQ$1,0),FALSE),"")</f>
        <v>0</v>
      </c>
      <c r="AE6" s="302">
        <f>IFERROR(VLOOKUP($B6,Totalt!$B$1:$AQ$550,MATCH(AE$2,Totalt!$B$1:$AQ$1,0),FALSE),"")</f>
        <v>0</v>
      </c>
      <c r="AF6" s="302">
        <f>IFERROR(VLOOKUP($B6,Totalt!$B$1:$AQ$550,MATCH(AF$2,Totalt!$B$1:$AQ$1,0),FALSE),"")</f>
        <v>0.1</v>
      </c>
      <c r="AG6" s="302">
        <f>IFERROR(VLOOKUP($B6,Totalt!$B$1:$AQ$550,MATCH(AG$2,Totalt!$B$1:$AQ$1,0),FALSE),"")</f>
        <v>0</v>
      </c>
      <c r="AI6" s="302">
        <f t="shared" si="0"/>
        <v>8.2999999999999989</v>
      </c>
      <c r="AJ6" s="302">
        <f>IF(ISERROR(1/VLOOKUP($B6,Leveranser!$B$1:$S$500,MATCH("såld värme (gwh)",Leveranser!$B$1:$S$1,0),FALSE)),"",VLOOKUP($B6,Leveranser!$B$1:$S$500,MATCH("såld värme (gwh)",Leveranser!$B$1:$S$1,0),FALSE))</f>
        <v>5.8</v>
      </c>
      <c r="AK6" s="315"/>
      <c r="AM6" s="316" t="str">
        <f>IF(B6&lt;&gt;"",IF(VLOOKUP($B6,Totalt!$B$1:$AQ$550,MATCH("Kvalitetsgranskad:",Totalt!$B$1:$AQ$1,0),FALSE)="ja",VLOOKUP($B6,Miljö!$B$1:$AG$479,MATCH(AM$2,Miljö!$B$1:$AK$1,0),FALSE),""),"")</f>
        <v>Nej</v>
      </c>
      <c r="AN6" s="316" t="str">
        <f>IF(AM6="ja",VLOOKUP($B6,Miljö!$B$1:$J$479,MATCH("Typ av ursprungsspecificerad el   (Om inget värde anges används Nordisk residualmix, se inforuta) ()",Miljö!$B$1:$J$1,0),FALSE),IF(AM6="nej","Nordisk residualel",""))</f>
        <v>Nordisk residualel</v>
      </c>
      <c r="AO6" s="316">
        <f>IF(AM6="","",VLOOKUP($B6,Miljö!$B$1:$J$479,MATCH("Fossilandel för ursprungspecificerad el ()",Miljö!$B$1:$J$1,0),FALSE))</f>
        <v>0.42099999999999999</v>
      </c>
      <c r="AP6" s="316">
        <f>IF(AM6="","",IFERROR(VLOOKUP($B6,Miljö!$B$1:$J$479,MATCH("Kärnkraftsandel för ursprungsspecificerad el ()",Miljö!$B$1:$J$1,0),FALSE)/1,0))</f>
        <v>0.40799999999999997</v>
      </c>
      <c r="AQ6" s="316">
        <f t="shared" si="1"/>
        <v>0.17099999999999999</v>
      </c>
      <c r="AS6" s="316" t="str">
        <f t="shared" si="2"/>
        <v>Nej</v>
      </c>
      <c r="AT6" s="316" t="str">
        <f>IF(AS6="ja",VLOOKUP($B6,Miljö!$B$1:$O$500,MATCH("Fossil andel i procent (%)",Miljö!$B$1:$O$1,0),FALSE)/100,"")</f>
        <v/>
      </c>
      <c r="AV6" s="316" t="str">
        <f t="shared" si="3"/>
        <v>Nej</v>
      </c>
      <c r="AW6" s="316" t="str">
        <f>IF(AV6="ja",VLOOKUP($B6,'Egen hetvattenprod'!$B$1:$AO$500,MATCH("Värmekälla till värmepumpar ()",'Egen hetvattenprod'!$B$1:$AO$1,0),FALSE),"")</f>
        <v/>
      </c>
    </row>
    <row r="7" spans="1:49" x14ac:dyDescent="0.25">
      <c r="A7" s="314" t="str">
        <f>'Miljövärden för publ företag'!B9</f>
        <v>Adven Värme AB.</v>
      </c>
      <c r="B7" s="314" t="str">
        <f>'Miljövärden för publ företag'!C9</f>
        <v>Hede</v>
      </c>
      <c r="C7" s="302">
        <f>IFERROR(VLOOKUP($B7,Totalt!$B$1:$AQ$550,MATCH(C$2,Totalt!$B$1:$AQ$1,0),FALSE),"")</f>
        <v>0</v>
      </c>
      <c r="D7" s="302">
        <f>IFERROR(VLOOKUP($B7,Totalt!$B$1:$AQ$550,MATCH(D$2,Totalt!$B$1:$AQ$1,0),FALSE),"")</f>
        <v>0.1</v>
      </c>
      <c r="E7" s="302">
        <f>IFERROR(VLOOKUP($B7,Totalt!$B$1:$AQ$550,MATCH(E$2,Totalt!$B$1:$AQ$1,0),FALSE),"")</f>
        <v>0</v>
      </c>
      <c r="F7" s="302">
        <f>IFERROR(VLOOKUP($B7,Totalt!$B$1:$AQ$550,MATCH(F$2,Totalt!$B$1:$AQ$1,0),FALSE),"")</f>
        <v>0</v>
      </c>
      <c r="G7" s="302">
        <f>IFERROR(VLOOKUP($B7,Totalt!$B$1:$AQ$550,MATCH(G$2,Totalt!$B$1:$AQ$1,0),FALSE),"")</f>
        <v>0</v>
      </c>
      <c r="H7" s="302">
        <f>IFERROR(VLOOKUP($B7,Totalt!$B$1:$AQ$550,MATCH(H$2,Totalt!$B$1:$AQ$1,0),FALSE),"")</f>
        <v>0</v>
      </c>
      <c r="I7" s="302">
        <f>IFERROR(VLOOKUP($B7,Totalt!$B$1:$AQ$550,MATCH(I$2,Totalt!$B$1:$AQ$1,0),FALSE),"")</f>
        <v>0</v>
      </c>
      <c r="J7" s="302">
        <f>IFERROR(VLOOKUP($B7,Totalt!$B$1:$AQ$550,MATCH(J$2,Totalt!$B$1:$AQ$1,0),FALSE),"")</f>
        <v>0</v>
      </c>
      <c r="K7" s="302">
        <f>IFERROR(VLOOKUP($B7,Totalt!$B$1:$AQ$550,MATCH(K$2,Totalt!$B$1:$AQ$1,0),FALSE),"")</f>
        <v>0</v>
      </c>
      <c r="L7" s="302">
        <f>IFERROR(VLOOKUP($B7,Totalt!$B$1:$AQ$550,MATCH(L$2,Totalt!$B$1:$AQ$1,0),FALSE),"")</f>
        <v>0</v>
      </c>
      <c r="M7" s="302">
        <f>IFERROR(VLOOKUP($B7,Totalt!$B$1:$AQ$550,MATCH(M$2,Totalt!$B$1:$AQ$1,0),FALSE),"")</f>
        <v>7.1</v>
      </c>
      <c r="N7" s="302">
        <f>IFERROR(VLOOKUP($B7,Totalt!$B$1:$AQ$550,MATCH(N$2,Totalt!$B$1:$AQ$1,0),FALSE),"")</f>
        <v>0</v>
      </c>
      <c r="O7" s="302">
        <f>IFERROR(VLOOKUP($B7,Totalt!$B$1:$AQ$550,MATCH(O$2,Totalt!$B$1:$AQ$1,0),FALSE),"")</f>
        <v>2</v>
      </c>
      <c r="P7" s="302">
        <f>IFERROR(VLOOKUP($B7,Totalt!$B$1:$AQ$550,MATCH(P$2,Totalt!$B$1:$AQ$1,0),FALSE),"")</f>
        <v>2.8</v>
      </c>
      <c r="Q7" s="302">
        <f>IFERROR(VLOOKUP($B7,Totalt!$B$1:$AQ$550,MATCH(Q$2,Totalt!$B$1:$AQ$1,0),FALSE),"")</f>
        <v>0</v>
      </c>
      <c r="R7" s="302">
        <f>IFERROR(VLOOKUP($B7,Totalt!$B$1:$AQ$550,MATCH(R$2,Totalt!$B$1:$AQ$1,0),FALSE),"")</f>
        <v>0</v>
      </c>
      <c r="S7" s="302">
        <f>IFERROR(VLOOKUP($B7,Totalt!$B$1:$AQ$550,MATCH(S$2,Totalt!$B$1:$AQ$1,0),FALSE),"")</f>
        <v>0</v>
      </c>
      <c r="T7" s="302">
        <f>IFERROR(VLOOKUP($B7,Totalt!$B$1:$AQ$550,MATCH(T$2,Totalt!$B$1:$AQ$1,0),FALSE),"")</f>
        <v>0</v>
      </c>
      <c r="U7" s="302">
        <f>IFERROR(VLOOKUP($B7,Totalt!$B$1:$AQ$550,MATCH(U$2,Totalt!$B$1:$AQ$1,0),FALSE),"")</f>
        <v>0</v>
      </c>
      <c r="V7" s="302">
        <f>IFERROR(VLOOKUP($B7,Totalt!$B$1:$AQ$550,MATCH(V$2,Totalt!$B$1:$AQ$1,0),FALSE),"")</f>
        <v>0</v>
      </c>
      <c r="W7" s="302">
        <f>IFERROR(VLOOKUP($B7,Totalt!$B$1:$AQ$550,MATCH(W$2,Totalt!$B$1:$AQ$1,0),FALSE),"")</f>
        <v>0</v>
      </c>
      <c r="X7" s="302">
        <f>IFERROR(VLOOKUP($B7,Totalt!$B$1:$AQ$550,MATCH(X$2,Totalt!$B$1:$AQ$1,0),FALSE),"")</f>
        <v>0</v>
      </c>
      <c r="Y7" s="302">
        <f>IFERROR(VLOOKUP($B7,Totalt!$B$1:$AQ$550,MATCH(Y$2,Totalt!$B$1:$AQ$1,0),FALSE),"")</f>
        <v>0</v>
      </c>
      <c r="Z7" s="302">
        <f>IFERROR(VLOOKUP($B7,Totalt!$B$1:$AQ$550,MATCH(Z$2,Totalt!$B$1:$AQ$1,0),FALSE),"")</f>
        <v>0</v>
      </c>
      <c r="AA7" s="302">
        <f>IFERROR(VLOOKUP($B7,Totalt!$B$1:$AQ$550,MATCH(AA$2,Totalt!$B$1:$AQ$1,0),FALSE),"")</f>
        <v>0</v>
      </c>
      <c r="AB7" s="302">
        <f>IFERROR(VLOOKUP($B7,Totalt!$B$1:$AQ$550,MATCH(AB$2,Totalt!$B$1:$AQ$1,0),FALSE),"")</f>
        <v>0</v>
      </c>
      <c r="AC7" s="302">
        <f>IFERROR(VLOOKUP($B7,Totalt!$B$1:$AQ$550,MATCH(AC$2,Totalt!$B$1:$AQ$1,0),FALSE),"")</f>
        <v>0</v>
      </c>
      <c r="AD7" s="302">
        <f>IFERROR(VLOOKUP($B7,Totalt!$B$1:$AQ$550,MATCH(AD$2,Totalt!$B$1:$AQ$1,0),FALSE),"")</f>
        <v>0</v>
      </c>
      <c r="AE7" s="302">
        <f>IFERROR(VLOOKUP($B7,Totalt!$B$1:$AQ$550,MATCH(AE$2,Totalt!$B$1:$AQ$1,0),FALSE),"")</f>
        <v>0</v>
      </c>
      <c r="AF7" s="302">
        <f>IFERROR(VLOOKUP($B7,Totalt!$B$1:$AQ$550,MATCH(AF$2,Totalt!$B$1:$AQ$1,0),FALSE),"")</f>
        <v>0.1</v>
      </c>
      <c r="AG7" s="302">
        <f>IFERROR(VLOOKUP($B7,Totalt!$B$1:$AQ$550,MATCH(AG$2,Totalt!$B$1:$AQ$1,0),FALSE),"")</f>
        <v>0</v>
      </c>
      <c r="AI7" s="302">
        <f t="shared" si="0"/>
        <v>12.1</v>
      </c>
      <c r="AJ7" s="302">
        <f>IF(ISERROR(1/VLOOKUP($B7,Leveranser!$B$1:$S$500,MATCH("såld värme (gwh)",Leveranser!$B$1:$S$1,0),FALSE)),"",VLOOKUP($B7,Leveranser!$B$1:$S$500,MATCH("såld värme (gwh)",Leveranser!$B$1:$S$1,0),FALSE))</f>
        <v>7.6</v>
      </c>
      <c r="AK7" s="315"/>
      <c r="AM7" s="316" t="str">
        <f>IF(B7&lt;&gt;"",IF(VLOOKUP($B7,Totalt!$B$1:$AQ$550,MATCH("Kvalitetsgranskad:",Totalt!$B$1:$AQ$1,0),FALSE)="ja",VLOOKUP($B7,Miljö!$B$1:$AG$479,MATCH(AM$2,Miljö!$B$1:$AK$1,0),FALSE),""),"")</f>
        <v>Nej</v>
      </c>
      <c r="AN7" s="316" t="str">
        <f>IF(AM7="ja",VLOOKUP($B7,Miljö!$B$1:$J$479,MATCH("Typ av ursprungsspecificerad el   (Om inget värde anges används Nordisk residualmix, se inforuta) ()",Miljö!$B$1:$J$1,0),FALSE),IF(AM7="nej","Nordisk residualel",""))</f>
        <v>Nordisk residualel</v>
      </c>
      <c r="AO7" s="316">
        <f>IF(AM7="","",VLOOKUP($B7,Miljö!$B$1:$J$479,MATCH("Fossilandel för ursprungspecificerad el ()",Miljö!$B$1:$J$1,0),FALSE))</f>
        <v>0.42099999999999999</v>
      </c>
      <c r="AP7" s="316">
        <f>IF(AM7="","",IFERROR(VLOOKUP($B7,Miljö!$B$1:$J$479,MATCH("Kärnkraftsandel för ursprungsspecificerad el ()",Miljö!$B$1:$J$1,0),FALSE)/1,0))</f>
        <v>0.40799999999999997</v>
      </c>
      <c r="AQ7" s="316">
        <f t="shared" si="1"/>
        <v>0.17099999999999999</v>
      </c>
      <c r="AS7" s="316" t="str">
        <f t="shared" si="2"/>
        <v>Nej</v>
      </c>
      <c r="AT7" s="316" t="str">
        <f>IF(AS7="ja",VLOOKUP($B7,Miljö!$B$1:$O$500,MATCH("Fossil andel i procent (%)",Miljö!$B$1:$O$1,0),FALSE)/100,"")</f>
        <v/>
      </c>
      <c r="AV7" s="316" t="str">
        <f t="shared" si="3"/>
        <v>Nej</v>
      </c>
      <c r="AW7" s="316" t="str">
        <f>IF(AV7="ja",VLOOKUP($B7,'Egen hetvattenprod'!$B$1:$AO$500,MATCH("Värmekälla till värmepumpar ()",'Egen hetvattenprod'!$B$1:$AO$1,0),FALSE),"")</f>
        <v/>
      </c>
    </row>
    <row r="8" spans="1:49" x14ac:dyDescent="0.25">
      <c r="A8" s="314" t="str">
        <f>'Miljövärden för publ företag'!B10</f>
        <v>Adven Värme AB.</v>
      </c>
      <c r="B8" s="314" t="str">
        <f>'Miljövärden för publ företag'!C10</f>
        <v>Långsele</v>
      </c>
      <c r="C8" s="302">
        <f>IFERROR(VLOOKUP($B8,Totalt!$B$1:$AQ$550,MATCH(C$2,Totalt!$B$1:$AQ$1,0),FALSE),"")</f>
        <v>0</v>
      </c>
      <c r="D8" s="302">
        <f>IFERROR(VLOOKUP($B8,Totalt!$B$1:$AQ$550,MATCH(D$2,Totalt!$B$1:$AQ$1,0),FALSE),"")</f>
        <v>0.4</v>
      </c>
      <c r="E8" s="302">
        <f>IFERROR(VLOOKUP($B8,Totalt!$B$1:$AQ$550,MATCH(E$2,Totalt!$B$1:$AQ$1,0),FALSE),"")</f>
        <v>0</v>
      </c>
      <c r="F8" s="302">
        <f>IFERROR(VLOOKUP($B8,Totalt!$B$1:$AQ$550,MATCH(F$2,Totalt!$B$1:$AQ$1,0),FALSE),"")</f>
        <v>0</v>
      </c>
      <c r="G8" s="302">
        <f>IFERROR(VLOOKUP($B8,Totalt!$B$1:$AQ$550,MATCH(G$2,Totalt!$B$1:$AQ$1,0),FALSE),"")</f>
        <v>0</v>
      </c>
      <c r="H8" s="302">
        <f>IFERROR(VLOOKUP($B8,Totalt!$B$1:$AQ$550,MATCH(H$2,Totalt!$B$1:$AQ$1,0),FALSE),"")</f>
        <v>0</v>
      </c>
      <c r="I8" s="302">
        <f>IFERROR(VLOOKUP($B8,Totalt!$B$1:$AQ$550,MATCH(I$2,Totalt!$B$1:$AQ$1,0),FALSE),"")</f>
        <v>0</v>
      </c>
      <c r="J8" s="302">
        <f>IFERROR(VLOOKUP($B8,Totalt!$B$1:$AQ$550,MATCH(J$2,Totalt!$B$1:$AQ$1,0),FALSE),"")</f>
        <v>0</v>
      </c>
      <c r="K8" s="302">
        <f>IFERROR(VLOOKUP($B8,Totalt!$B$1:$AQ$550,MATCH(K$2,Totalt!$B$1:$AQ$1,0),FALSE),"")</f>
        <v>0</v>
      </c>
      <c r="L8" s="302">
        <f>IFERROR(VLOOKUP($B8,Totalt!$B$1:$AQ$550,MATCH(L$2,Totalt!$B$1:$AQ$1,0),FALSE),"")</f>
        <v>0</v>
      </c>
      <c r="M8" s="302">
        <f>IFERROR(VLOOKUP($B8,Totalt!$B$1:$AQ$550,MATCH(M$2,Totalt!$B$1:$AQ$1,0),FALSE),"")</f>
        <v>0</v>
      </c>
      <c r="N8" s="302">
        <f>IFERROR(VLOOKUP($B8,Totalt!$B$1:$AQ$550,MATCH(N$2,Totalt!$B$1:$AQ$1,0),FALSE),"")</f>
        <v>0</v>
      </c>
      <c r="O8" s="302">
        <f>IFERROR(VLOOKUP($B8,Totalt!$B$1:$AQ$550,MATCH(O$2,Totalt!$B$1:$AQ$1,0),FALSE),"")</f>
        <v>0</v>
      </c>
      <c r="P8" s="302">
        <f>IFERROR(VLOOKUP($B8,Totalt!$B$1:$AQ$550,MATCH(P$2,Totalt!$B$1:$AQ$1,0),FALSE),"")</f>
        <v>0</v>
      </c>
      <c r="Q8" s="302">
        <f>IFERROR(VLOOKUP($B8,Totalt!$B$1:$AQ$550,MATCH(Q$2,Totalt!$B$1:$AQ$1,0),FALSE),"")</f>
        <v>0</v>
      </c>
      <c r="R8" s="302">
        <f>IFERROR(VLOOKUP($B8,Totalt!$B$1:$AQ$550,MATCH(R$2,Totalt!$B$1:$AQ$1,0),FALSE),"")</f>
        <v>4.9000000000000004</v>
      </c>
      <c r="S8" s="302">
        <f>IFERROR(VLOOKUP($B8,Totalt!$B$1:$AQ$550,MATCH(S$2,Totalt!$B$1:$AQ$1,0),FALSE),"")</f>
        <v>0</v>
      </c>
      <c r="T8" s="302">
        <f>IFERROR(VLOOKUP($B8,Totalt!$B$1:$AQ$550,MATCH(T$2,Totalt!$B$1:$AQ$1,0),FALSE),"")</f>
        <v>0</v>
      </c>
      <c r="U8" s="302">
        <f>IFERROR(VLOOKUP($B8,Totalt!$B$1:$AQ$550,MATCH(U$2,Totalt!$B$1:$AQ$1,0),FALSE),"")</f>
        <v>0</v>
      </c>
      <c r="V8" s="302">
        <f>IFERROR(VLOOKUP($B8,Totalt!$B$1:$AQ$550,MATCH(V$2,Totalt!$B$1:$AQ$1,0),FALSE),"")</f>
        <v>0</v>
      </c>
      <c r="W8" s="302">
        <f>IFERROR(VLOOKUP($B8,Totalt!$B$1:$AQ$550,MATCH(W$2,Totalt!$B$1:$AQ$1,0),FALSE),"")</f>
        <v>0</v>
      </c>
      <c r="X8" s="302">
        <f>IFERROR(VLOOKUP($B8,Totalt!$B$1:$AQ$550,MATCH(X$2,Totalt!$B$1:$AQ$1,0),FALSE),"")</f>
        <v>0</v>
      </c>
      <c r="Y8" s="302">
        <f>IFERROR(VLOOKUP($B8,Totalt!$B$1:$AQ$550,MATCH(Y$2,Totalt!$B$1:$AQ$1,0),FALSE),"")</f>
        <v>0</v>
      </c>
      <c r="Z8" s="302">
        <f>IFERROR(VLOOKUP($B8,Totalt!$B$1:$AQ$550,MATCH(Z$2,Totalt!$B$1:$AQ$1,0),FALSE),"")</f>
        <v>0</v>
      </c>
      <c r="AA8" s="302">
        <f>IFERROR(VLOOKUP($B8,Totalt!$B$1:$AQ$550,MATCH(AA$2,Totalt!$B$1:$AQ$1,0),FALSE),"")</f>
        <v>0</v>
      </c>
      <c r="AB8" s="302">
        <f>IFERROR(VLOOKUP($B8,Totalt!$B$1:$AQ$550,MATCH(AB$2,Totalt!$B$1:$AQ$1,0),FALSE),"")</f>
        <v>0</v>
      </c>
      <c r="AC8" s="302">
        <f>IFERROR(VLOOKUP($B8,Totalt!$B$1:$AQ$550,MATCH(AC$2,Totalt!$B$1:$AQ$1,0),FALSE),"")</f>
        <v>0</v>
      </c>
      <c r="AD8" s="302">
        <f>IFERROR(VLOOKUP($B8,Totalt!$B$1:$AQ$550,MATCH(AD$2,Totalt!$B$1:$AQ$1,0),FALSE),"")</f>
        <v>0</v>
      </c>
      <c r="AE8" s="302">
        <f>IFERROR(VLOOKUP($B8,Totalt!$B$1:$AQ$550,MATCH(AE$2,Totalt!$B$1:$AQ$1,0),FALSE),"")</f>
        <v>0</v>
      </c>
      <c r="AF8" s="302">
        <f>IFERROR(VLOOKUP($B8,Totalt!$B$1:$AQ$550,MATCH(AF$2,Totalt!$B$1:$AQ$1,0),FALSE),"")</f>
        <v>0.04</v>
      </c>
      <c r="AG8" s="302">
        <f>IFERROR(VLOOKUP($B8,Totalt!$B$1:$AQ$550,MATCH(AG$2,Totalt!$B$1:$AQ$1,0),FALSE),"")</f>
        <v>0</v>
      </c>
      <c r="AI8" s="302">
        <f t="shared" si="0"/>
        <v>5.3400000000000007</v>
      </c>
      <c r="AJ8" s="302">
        <f>IF(ISERROR(1/VLOOKUP($B8,Leveranser!$B$1:$S$500,MATCH("såld värme (gwh)",Leveranser!$B$1:$S$1,0),FALSE)),"",VLOOKUP($B8,Leveranser!$B$1:$S$500,MATCH("såld värme (gwh)",Leveranser!$B$1:$S$1,0),FALSE))</f>
        <v>4.2</v>
      </c>
      <c r="AK8" s="315"/>
      <c r="AM8" s="316" t="str">
        <f>IF(B8&lt;&gt;"",IF(VLOOKUP($B8,Totalt!$B$1:$AQ$550,MATCH("Kvalitetsgranskad:",Totalt!$B$1:$AQ$1,0),FALSE)="ja",VLOOKUP($B8,Miljö!$B$1:$AG$479,MATCH(AM$2,Miljö!$B$1:$AK$1,0),FALSE),""),"")</f>
        <v>Nej</v>
      </c>
      <c r="AN8" s="316" t="str">
        <f>IF(AM8="ja",VLOOKUP($B8,Miljö!$B$1:$J$479,MATCH("Typ av ursprungsspecificerad el   (Om inget värde anges används Nordisk residualmix, se inforuta) ()",Miljö!$B$1:$J$1,0),FALSE),IF(AM8="nej","Nordisk residualel",""))</f>
        <v>Nordisk residualel</v>
      </c>
      <c r="AO8" s="316">
        <f>IF(AM8="","",VLOOKUP($B8,Miljö!$B$1:$J$479,MATCH("Fossilandel för ursprungspecificerad el ()",Miljö!$B$1:$J$1,0),FALSE))</f>
        <v>0.42099999999999999</v>
      </c>
      <c r="AP8" s="316">
        <f>IF(AM8="","",IFERROR(VLOOKUP($B8,Miljö!$B$1:$J$479,MATCH("Kärnkraftsandel för ursprungsspecificerad el ()",Miljö!$B$1:$J$1,0),FALSE)/1,0))</f>
        <v>0.40799999999999997</v>
      </c>
      <c r="AQ8" s="316">
        <f t="shared" si="1"/>
        <v>0.17099999999999999</v>
      </c>
      <c r="AS8" s="316" t="str">
        <f t="shared" si="2"/>
        <v>Nej</v>
      </c>
      <c r="AT8" s="316" t="str">
        <f>IF(AS8="ja",VLOOKUP($B8,Miljö!$B$1:$O$500,MATCH("Fossil andel i procent (%)",Miljö!$B$1:$O$1,0),FALSE)/100,"")</f>
        <v/>
      </c>
      <c r="AV8" s="316" t="str">
        <f t="shared" si="3"/>
        <v>Nej</v>
      </c>
      <c r="AW8" s="316" t="str">
        <f>IF(AV8="ja",VLOOKUP($B8,'Egen hetvattenprod'!$B$1:$AO$500,MATCH("Värmekälla till värmepumpar ()",'Egen hetvattenprod'!$B$1:$AO$1,0),FALSE),"")</f>
        <v/>
      </c>
    </row>
    <row r="9" spans="1:49" x14ac:dyDescent="0.25">
      <c r="A9" s="314" t="str">
        <f>'Miljövärden för publ företag'!B11</f>
        <v>Adven Värme AB.</v>
      </c>
      <c r="B9" s="314" t="str">
        <f>'Miljövärden för publ företag'!C11</f>
        <v>Näsåker</v>
      </c>
      <c r="C9" s="302">
        <f>IFERROR(VLOOKUP($B9,Totalt!$B$1:$AQ$550,MATCH(C$2,Totalt!$B$1:$AQ$1,0),FALSE),"")</f>
        <v>0</v>
      </c>
      <c r="D9" s="302">
        <f>IFERROR(VLOOKUP($B9,Totalt!$B$1:$AQ$550,MATCH(D$2,Totalt!$B$1:$AQ$1,0),FALSE),"")</f>
        <v>0.1</v>
      </c>
      <c r="E9" s="302">
        <f>IFERROR(VLOOKUP($B9,Totalt!$B$1:$AQ$550,MATCH(E$2,Totalt!$B$1:$AQ$1,0),FALSE),"")</f>
        <v>0</v>
      </c>
      <c r="F9" s="302">
        <f>IFERROR(VLOOKUP($B9,Totalt!$B$1:$AQ$550,MATCH(F$2,Totalt!$B$1:$AQ$1,0),FALSE),"")</f>
        <v>0</v>
      </c>
      <c r="G9" s="302">
        <f>IFERROR(VLOOKUP($B9,Totalt!$B$1:$AQ$550,MATCH(G$2,Totalt!$B$1:$AQ$1,0),FALSE),"")</f>
        <v>0</v>
      </c>
      <c r="H9" s="302">
        <f>IFERROR(VLOOKUP($B9,Totalt!$B$1:$AQ$550,MATCH(H$2,Totalt!$B$1:$AQ$1,0),FALSE),"")</f>
        <v>0</v>
      </c>
      <c r="I9" s="302">
        <f>IFERROR(VLOOKUP($B9,Totalt!$B$1:$AQ$550,MATCH(I$2,Totalt!$B$1:$AQ$1,0),FALSE),"")</f>
        <v>0</v>
      </c>
      <c r="J9" s="302">
        <f>IFERROR(VLOOKUP($B9,Totalt!$B$1:$AQ$550,MATCH(J$2,Totalt!$B$1:$AQ$1,0),FALSE),"")</f>
        <v>0</v>
      </c>
      <c r="K9" s="302">
        <f>IFERROR(VLOOKUP($B9,Totalt!$B$1:$AQ$550,MATCH(K$2,Totalt!$B$1:$AQ$1,0),FALSE),"")</f>
        <v>0</v>
      </c>
      <c r="L9" s="302">
        <f>IFERROR(VLOOKUP($B9,Totalt!$B$1:$AQ$550,MATCH(L$2,Totalt!$B$1:$AQ$1,0),FALSE),"")</f>
        <v>0</v>
      </c>
      <c r="M9" s="302">
        <f>IFERROR(VLOOKUP($B9,Totalt!$B$1:$AQ$550,MATCH(M$2,Totalt!$B$1:$AQ$1,0),FALSE),"")</f>
        <v>0</v>
      </c>
      <c r="N9" s="302">
        <f>IFERROR(VLOOKUP($B9,Totalt!$B$1:$AQ$550,MATCH(N$2,Totalt!$B$1:$AQ$1,0),FALSE),"")</f>
        <v>0</v>
      </c>
      <c r="O9" s="302">
        <f>IFERROR(VLOOKUP($B9,Totalt!$B$1:$AQ$550,MATCH(O$2,Totalt!$B$1:$AQ$1,0),FALSE),"")</f>
        <v>0</v>
      </c>
      <c r="P9" s="302">
        <f>IFERROR(VLOOKUP($B9,Totalt!$B$1:$AQ$550,MATCH(P$2,Totalt!$B$1:$AQ$1,0),FALSE),"")</f>
        <v>0</v>
      </c>
      <c r="Q9" s="302">
        <f>IFERROR(VLOOKUP($B9,Totalt!$B$1:$AQ$550,MATCH(Q$2,Totalt!$B$1:$AQ$1,0),FALSE),"")</f>
        <v>0</v>
      </c>
      <c r="R9" s="302">
        <f>IFERROR(VLOOKUP($B9,Totalt!$B$1:$AQ$550,MATCH(R$2,Totalt!$B$1:$AQ$1,0),FALSE),"")</f>
        <v>2.2999999999999998</v>
      </c>
      <c r="S9" s="302">
        <f>IFERROR(VLOOKUP($B9,Totalt!$B$1:$AQ$550,MATCH(S$2,Totalt!$B$1:$AQ$1,0),FALSE),"")</f>
        <v>0</v>
      </c>
      <c r="T9" s="302">
        <f>IFERROR(VLOOKUP($B9,Totalt!$B$1:$AQ$550,MATCH(T$2,Totalt!$B$1:$AQ$1,0),FALSE),"")</f>
        <v>0</v>
      </c>
      <c r="U9" s="302">
        <f>IFERROR(VLOOKUP($B9,Totalt!$B$1:$AQ$550,MATCH(U$2,Totalt!$B$1:$AQ$1,0),FALSE),"")</f>
        <v>0</v>
      </c>
      <c r="V9" s="302">
        <f>IFERROR(VLOOKUP($B9,Totalt!$B$1:$AQ$550,MATCH(V$2,Totalt!$B$1:$AQ$1,0),FALSE),"")</f>
        <v>0</v>
      </c>
      <c r="W9" s="302">
        <f>IFERROR(VLOOKUP($B9,Totalt!$B$1:$AQ$550,MATCH(W$2,Totalt!$B$1:$AQ$1,0),FALSE),"")</f>
        <v>0</v>
      </c>
      <c r="X9" s="302">
        <f>IFERROR(VLOOKUP($B9,Totalt!$B$1:$AQ$550,MATCH(X$2,Totalt!$B$1:$AQ$1,0),FALSE),"")</f>
        <v>0</v>
      </c>
      <c r="Y9" s="302">
        <f>IFERROR(VLOOKUP($B9,Totalt!$B$1:$AQ$550,MATCH(Y$2,Totalt!$B$1:$AQ$1,0),FALSE),"")</f>
        <v>0</v>
      </c>
      <c r="Z9" s="302">
        <f>IFERROR(VLOOKUP($B9,Totalt!$B$1:$AQ$550,MATCH(Z$2,Totalt!$B$1:$AQ$1,0),FALSE),"")</f>
        <v>0</v>
      </c>
      <c r="AA9" s="302">
        <f>IFERROR(VLOOKUP($B9,Totalt!$B$1:$AQ$550,MATCH(AA$2,Totalt!$B$1:$AQ$1,0),FALSE),"")</f>
        <v>0</v>
      </c>
      <c r="AB9" s="302">
        <f>IFERROR(VLOOKUP($B9,Totalt!$B$1:$AQ$550,MATCH(AB$2,Totalt!$B$1:$AQ$1,0),FALSE),"")</f>
        <v>0</v>
      </c>
      <c r="AC9" s="302">
        <f>IFERROR(VLOOKUP($B9,Totalt!$B$1:$AQ$550,MATCH(AC$2,Totalt!$B$1:$AQ$1,0),FALSE),"")</f>
        <v>0</v>
      </c>
      <c r="AD9" s="302">
        <f>IFERROR(VLOOKUP($B9,Totalt!$B$1:$AQ$550,MATCH(AD$2,Totalt!$B$1:$AQ$1,0),FALSE),"")</f>
        <v>0</v>
      </c>
      <c r="AE9" s="302">
        <f>IFERROR(VLOOKUP($B9,Totalt!$B$1:$AQ$550,MATCH(AE$2,Totalt!$B$1:$AQ$1,0),FALSE),"")</f>
        <v>0</v>
      </c>
      <c r="AF9" s="302">
        <f>IFERROR(VLOOKUP($B9,Totalt!$B$1:$AQ$550,MATCH(AF$2,Totalt!$B$1:$AQ$1,0),FALSE),"")</f>
        <v>0.04</v>
      </c>
      <c r="AG9" s="302">
        <f>IFERROR(VLOOKUP($B9,Totalt!$B$1:$AQ$550,MATCH(AG$2,Totalt!$B$1:$AQ$1,0),FALSE),"")</f>
        <v>0</v>
      </c>
      <c r="AI9" s="302">
        <f t="shared" si="0"/>
        <v>2.44</v>
      </c>
      <c r="AJ9" s="302">
        <f>IF(ISERROR(1/VLOOKUP($B9,Leveranser!$B$1:$S$500,MATCH("såld värme (gwh)",Leveranser!$B$1:$S$1,0),FALSE)),"",VLOOKUP($B9,Leveranser!$B$1:$S$500,MATCH("såld värme (gwh)",Leveranser!$B$1:$S$1,0),FALSE))</f>
        <v>1.9</v>
      </c>
      <c r="AK9" s="315"/>
      <c r="AM9" s="316" t="str">
        <f>IF(B9&lt;&gt;"",IF(VLOOKUP($B9,Totalt!$B$1:$AQ$550,MATCH("Kvalitetsgranskad:",Totalt!$B$1:$AQ$1,0),FALSE)="ja",VLOOKUP($B9,Miljö!$B$1:$AG$479,MATCH(AM$2,Miljö!$B$1:$AK$1,0),FALSE),""),"")</f>
        <v>Nej</v>
      </c>
      <c r="AN9" s="316" t="str">
        <f>IF(AM9="ja",VLOOKUP($B9,Miljö!$B$1:$J$479,MATCH("Typ av ursprungsspecificerad el   (Om inget värde anges används Nordisk residualmix, se inforuta) ()",Miljö!$B$1:$J$1,0),FALSE),IF(AM9="nej","Nordisk residualel",""))</f>
        <v>Nordisk residualel</v>
      </c>
      <c r="AO9" s="316">
        <f>IF(AM9="","",VLOOKUP($B9,Miljö!$B$1:$J$479,MATCH("Fossilandel för ursprungspecificerad el ()",Miljö!$B$1:$J$1,0),FALSE))</f>
        <v>0.42099999999999999</v>
      </c>
      <c r="AP9" s="316">
        <f>IF(AM9="","",IFERROR(VLOOKUP($B9,Miljö!$B$1:$J$479,MATCH("Kärnkraftsandel för ursprungsspecificerad el ()",Miljö!$B$1:$J$1,0),FALSE)/1,0))</f>
        <v>0.40799999999999997</v>
      </c>
      <c r="AQ9" s="316">
        <f t="shared" si="1"/>
        <v>0.17099999999999999</v>
      </c>
      <c r="AS9" s="316" t="str">
        <f t="shared" si="2"/>
        <v>Nej</v>
      </c>
      <c r="AT9" s="316" t="str">
        <f>IF(AS9="ja",VLOOKUP($B9,Miljö!$B$1:$O$500,MATCH("Fossil andel i procent (%)",Miljö!$B$1:$O$1,0),FALSE)/100,"")</f>
        <v/>
      </c>
      <c r="AV9" s="316" t="str">
        <f t="shared" si="3"/>
        <v>Nej</v>
      </c>
      <c r="AW9" s="316" t="str">
        <f>IF(AV9="ja",VLOOKUP($B9,'Egen hetvattenprod'!$B$1:$AO$500,MATCH("Värmekälla till värmepumpar ()",'Egen hetvattenprod'!$B$1:$AO$1,0),FALSE),"")</f>
        <v/>
      </c>
    </row>
    <row r="10" spans="1:49" x14ac:dyDescent="0.25">
      <c r="A10" s="314" t="str">
        <f>'Miljövärden för publ företag'!B12</f>
        <v>Adven Värme AB.</v>
      </c>
      <c r="B10" s="314" t="str">
        <f>'Miljövärden för publ företag'!C12</f>
        <v>Ramsele</v>
      </c>
      <c r="C10" s="302">
        <f>IFERROR(VLOOKUP($B10,Totalt!$B$1:$AQ$550,MATCH(C$2,Totalt!$B$1:$AQ$1,0),FALSE),"")</f>
        <v>0</v>
      </c>
      <c r="D10" s="302">
        <f>IFERROR(VLOOKUP($B10,Totalt!$B$1:$AQ$550,MATCH(D$2,Totalt!$B$1:$AQ$1,0),FALSE),"")</f>
        <v>0.1</v>
      </c>
      <c r="E10" s="302">
        <f>IFERROR(VLOOKUP($B10,Totalt!$B$1:$AQ$550,MATCH(E$2,Totalt!$B$1:$AQ$1,0),FALSE),"")</f>
        <v>0</v>
      </c>
      <c r="F10" s="302">
        <f>IFERROR(VLOOKUP($B10,Totalt!$B$1:$AQ$550,MATCH(F$2,Totalt!$B$1:$AQ$1,0),FALSE),"")</f>
        <v>0</v>
      </c>
      <c r="G10" s="302">
        <f>IFERROR(VLOOKUP($B10,Totalt!$B$1:$AQ$550,MATCH(G$2,Totalt!$B$1:$AQ$1,0),FALSE),"")</f>
        <v>0</v>
      </c>
      <c r="H10" s="302">
        <f>IFERROR(VLOOKUP($B10,Totalt!$B$1:$AQ$550,MATCH(H$2,Totalt!$B$1:$AQ$1,0),FALSE),"")</f>
        <v>0</v>
      </c>
      <c r="I10" s="302">
        <f>IFERROR(VLOOKUP($B10,Totalt!$B$1:$AQ$550,MATCH(I$2,Totalt!$B$1:$AQ$1,0),FALSE),"")</f>
        <v>0</v>
      </c>
      <c r="J10" s="302">
        <f>IFERROR(VLOOKUP($B10,Totalt!$B$1:$AQ$550,MATCH(J$2,Totalt!$B$1:$AQ$1,0),FALSE),"")</f>
        <v>0</v>
      </c>
      <c r="K10" s="302">
        <f>IFERROR(VLOOKUP($B10,Totalt!$B$1:$AQ$550,MATCH(K$2,Totalt!$B$1:$AQ$1,0),FALSE),"")</f>
        <v>0</v>
      </c>
      <c r="L10" s="302">
        <f>IFERROR(VLOOKUP($B10,Totalt!$B$1:$AQ$550,MATCH(L$2,Totalt!$B$1:$AQ$1,0),FALSE),"")</f>
        <v>0</v>
      </c>
      <c r="M10" s="302">
        <f>IFERROR(VLOOKUP($B10,Totalt!$B$1:$AQ$550,MATCH(M$2,Totalt!$B$1:$AQ$1,0),FALSE),"")</f>
        <v>1.3</v>
      </c>
      <c r="N10" s="302">
        <f>IFERROR(VLOOKUP($B10,Totalt!$B$1:$AQ$550,MATCH(N$2,Totalt!$B$1:$AQ$1,0),FALSE),"")</f>
        <v>0</v>
      </c>
      <c r="O10" s="302">
        <f>IFERROR(VLOOKUP($B10,Totalt!$B$1:$AQ$550,MATCH(O$2,Totalt!$B$1:$AQ$1,0),FALSE),"")</f>
        <v>0</v>
      </c>
      <c r="P10" s="302">
        <f>IFERROR(VLOOKUP($B10,Totalt!$B$1:$AQ$550,MATCH(P$2,Totalt!$B$1:$AQ$1,0),FALSE),"")</f>
        <v>5.9</v>
      </c>
      <c r="Q10" s="302">
        <f>IFERROR(VLOOKUP($B10,Totalt!$B$1:$AQ$550,MATCH(Q$2,Totalt!$B$1:$AQ$1,0),FALSE),"")</f>
        <v>0</v>
      </c>
      <c r="R10" s="302">
        <f>IFERROR(VLOOKUP($B10,Totalt!$B$1:$AQ$550,MATCH(R$2,Totalt!$B$1:$AQ$1,0),FALSE),"")</f>
        <v>0</v>
      </c>
      <c r="S10" s="302">
        <f>IFERROR(VLOOKUP($B10,Totalt!$B$1:$AQ$550,MATCH(S$2,Totalt!$B$1:$AQ$1,0),FALSE),"")</f>
        <v>0</v>
      </c>
      <c r="T10" s="302">
        <f>IFERROR(VLOOKUP($B10,Totalt!$B$1:$AQ$550,MATCH(T$2,Totalt!$B$1:$AQ$1,0),FALSE),"")</f>
        <v>0</v>
      </c>
      <c r="U10" s="302">
        <f>IFERROR(VLOOKUP($B10,Totalt!$B$1:$AQ$550,MATCH(U$2,Totalt!$B$1:$AQ$1,0),FALSE),"")</f>
        <v>0</v>
      </c>
      <c r="V10" s="302">
        <f>IFERROR(VLOOKUP($B10,Totalt!$B$1:$AQ$550,MATCH(V$2,Totalt!$B$1:$AQ$1,0),FALSE),"")</f>
        <v>0</v>
      </c>
      <c r="W10" s="302">
        <f>IFERROR(VLOOKUP($B10,Totalt!$B$1:$AQ$550,MATCH(W$2,Totalt!$B$1:$AQ$1,0),FALSE),"")</f>
        <v>0</v>
      </c>
      <c r="X10" s="302">
        <f>IFERROR(VLOOKUP($B10,Totalt!$B$1:$AQ$550,MATCH(X$2,Totalt!$B$1:$AQ$1,0),FALSE),"")</f>
        <v>0</v>
      </c>
      <c r="Y10" s="302">
        <f>IFERROR(VLOOKUP($B10,Totalt!$B$1:$AQ$550,MATCH(Y$2,Totalt!$B$1:$AQ$1,0),FALSE),"")</f>
        <v>0</v>
      </c>
      <c r="Z10" s="302">
        <f>IFERROR(VLOOKUP($B10,Totalt!$B$1:$AQ$550,MATCH(Z$2,Totalt!$B$1:$AQ$1,0),FALSE),"")</f>
        <v>0.4</v>
      </c>
      <c r="AA10" s="302">
        <f>IFERROR(VLOOKUP($B10,Totalt!$B$1:$AQ$550,MATCH(AA$2,Totalt!$B$1:$AQ$1,0),FALSE),"")</f>
        <v>0</v>
      </c>
      <c r="AB10" s="302">
        <f>IFERROR(VLOOKUP($B10,Totalt!$B$1:$AQ$550,MATCH(AB$2,Totalt!$B$1:$AQ$1,0),FALSE),"")</f>
        <v>0</v>
      </c>
      <c r="AC10" s="302">
        <f>IFERROR(VLOOKUP($B10,Totalt!$B$1:$AQ$550,MATCH(AC$2,Totalt!$B$1:$AQ$1,0),FALSE),"")</f>
        <v>0</v>
      </c>
      <c r="AD10" s="302">
        <f>IFERROR(VLOOKUP($B10,Totalt!$B$1:$AQ$550,MATCH(AD$2,Totalt!$B$1:$AQ$1,0),FALSE),"")</f>
        <v>0</v>
      </c>
      <c r="AE10" s="302">
        <f>IFERROR(VLOOKUP($B10,Totalt!$B$1:$AQ$550,MATCH(AE$2,Totalt!$B$1:$AQ$1,0),FALSE),"")</f>
        <v>0</v>
      </c>
      <c r="AF10" s="302">
        <f>IFERROR(VLOOKUP($B10,Totalt!$B$1:$AQ$550,MATCH(AF$2,Totalt!$B$1:$AQ$1,0),FALSE),"")</f>
        <v>0.2</v>
      </c>
      <c r="AG10" s="302">
        <f>IFERROR(VLOOKUP($B10,Totalt!$B$1:$AQ$550,MATCH(AG$2,Totalt!$B$1:$AQ$1,0),FALSE),"")</f>
        <v>0</v>
      </c>
      <c r="AI10" s="302">
        <f t="shared" si="0"/>
        <v>7.9000000000000012</v>
      </c>
      <c r="AJ10" s="302">
        <f>IF(ISERROR(1/VLOOKUP($B10,Leveranser!$B$1:$S$500,MATCH("såld värme (gwh)",Leveranser!$B$1:$S$1,0),FALSE)),"",VLOOKUP($B10,Leveranser!$B$1:$S$500,MATCH("såld värme (gwh)",Leveranser!$B$1:$S$1,0),FALSE))</f>
        <v>5.4</v>
      </c>
      <c r="AK10" s="315"/>
      <c r="AM10" s="316" t="str">
        <f>IF(B10&lt;&gt;"",IF(VLOOKUP($B10,Totalt!$B$1:$AQ$550,MATCH("Kvalitetsgranskad:",Totalt!$B$1:$AQ$1,0),FALSE)="ja",VLOOKUP($B10,Miljö!$B$1:$AG$479,MATCH(AM$2,Miljö!$B$1:$AK$1,0),FALSE),""),"")</f>
        <v>Nej</v>
      </c>
      <c r="AN10" s="316" t="str">
        <f>IF(AM10="ja",VLOOKUP($B10,Miljö!$B$1:$J$479,MATCH("Typ av ursprungsspecificerad el   (Om inget värde anges används Nordisk residualmix, se inforuta) ()",Miljö!$B$1:$J$1,0),FALSE),IF(AM10="nej","Nordisk residualel",""))</f>
        <v>Nordisk residualel</v>
      </c>
      <c r="AO10" s="316">
        <f>IF(AM10="","",VLOOKUP($B10,Miljö!$B$1:$J$479,MATCH("Fossilandel för ursprungspecificerad el ()",Miljö!$B$1:$J$1,0),FALSE))</f>
        <v>0.42099999999999999</v>
      </c>
      <c r="AP10" s="316">
        <f>IF(AM10="","",IFERROR(VLOOKUP($B10,Miljö!$B$1:$J$479,MATCH("Kärnkraftsandel för ursprungsspecificerad el ()",Miljö!$B$1:$J$1,0),FALSE)/1,0))</f>
        <v>0.40799999999999997</v>
      </c>
      <c r="AQ10" s="316">
        <f t="shared" si="1"/>
        <v>0.17099999999999999</v>
      </c>
      <c r="AS10" s="316" t="str">
        <f t="shared" si="2"/>
        <v>Nej</v>
      </c>
      <c r="AT10" s="316" t="str">
        <f>IF(AS10="ja",VLOOKUP($B10,Miljö!$B$1:$O$500,MATCH("Fossil andel i procent (%)",Miljö!$B$1:$O$1,0),FALSE)/100,"")</f>
        <v/>
      </c>
      <c r="AV10" s="316" t="str">
        <f t="shared" si="3"/>
        <v>Nej</v>
      </c>
      <c r="AW10" s="316" t="str">
        <f>IF(AV10="ja",VLOOKUP($B10,'Egen hetvattenprod'!$B$1:$AO$500,MATCH("Värmekälla till värmepumpar ()",'Egen hetvattenprod'!$B$1:$AO$1,0),FALSE),"")</f>
        <v/>
      </c>
    </row>
    <row r="11" spans="1:49" x14ac:dyDescent="0.25">
      <c r="A11" s="314" t="str">
        <f>'Miljövärden för publ företag'!B13</f>
        <v>Affärsverken Karlskrona AB</v>
      </c>
      <c r="B11" s="314" t="str">
        <f>'Miljövärden för publ företag'!C13</f>
        <v>Fridlevstad</v>
      </c>
      <c r="C11" s="302">
        <f>IFERROR(VLOOKUP($B11,Totalt!$B$1:$AQ$550,MATCH(C$2,Totalt!$B$1:$AQ$1,0),FALSE),"")</f>
        <v>0</v>
      </c>
      <c r="D11" s="302">
        <f>IFERROR(VLOOKUP($B11,Totalt!$B$1:$AQ$550,MATCH(D$2,Totalt!$B$1:$AQ$1,0),FALSE),"")</f>
        <v>3.7999999999999999E-2</v>
      </c>
      <c r="E11" s="302">
        <f>IFERROR(VLOOKUP($B11,Totalt!$B$1:$AQ$550,MATCH(E$2,Totalt!$B$1:$AQ$1,0),FALSE),"")</f>
        <v>0</v>
      </c>
      <c r="F11" s="302">
        <f>IFERROR(VLOOKUP($B11,Totalt!$B$1:$AQ$550,MATCH(F$2,Totalt!$B$1:$AQ$1,0),FALSE),"")</f>
        <v>0</v>
      </c>
      <c r="G11" s="302">
        <f>IFERROR(VLOOKUP($B11,Totalt!$B$1:$AQ$550,MATCH(G$2,Totalt!$B$1:$AQ$1,0),FALSE),"")</f>
        <v>0</v>
      </c>
      <c r="H11" s="302">
        <f>IFERROR(VLOOKUP($B11,Totalt!$B$1:$AQ$550,MATCH(H$2,Totalt!$B$1:$AQ$1,0),FALSE),"")</f>
        <v>0</v>
      </c>
      <c r="I11" s="302">
        <f>IFERROR(VLOOKUP($B11,Totalt!$B$1:$AQ$550,MATCH(I$2,Totalt!$B$1:$AQ$1,0),FALSE),"")</f>
        <v>0</v>
      </c>
      <c r="J11" s="302">
        <f>IFERROR(VLOOKUP($B11,Totalt!$B$1:$AQ$550,MATCH(J$2,Totalt!$B$1:$AQ$1,0),FALSE),"")</f>
        <v>0</v>
      </c>
      <c r="K11" s="302">
        <f>IFERROR(VLOOKUP($B11,Totalt!$B$1:$AQ$550,MATCH(K$2,Totalt!$B$1:$AQ$1,0),FALSE),"")</f>
        <v>0</v>
      </c>
      <c r="L11" s="302">
        <f>IFERROR(VLOOKUP($B11,Totalt!$B$1:$AQ$550,MATCH(L$2,Totalt!$B$1:$AQ$1,0),FALSE),"")</f>
        <v>0</v>
      </c>
      <c r="M11" s="302">
        <f>IFERROR(VLOOKUP($B11,Totalt!$B$1:$AQ$550,MATCH(M$2,Totalt!$B$1:$AQ$1,0),FALSE),"")</f>
        <v>0</v>
      </c>
      <c r="N11" s="302">
        <f>IFERROR(VLOOKUP($B11,Totalt!$B$1:$AQ$550,MATCH(N$2,Totalt!$B$1:$AQ$1,0),FALSE),"")</f>
        <v>0</v>
      </c>
      <c r="O11" s="302">
        <f>IFERROR(VLOOKUP($B11,Totalt!$B$1:$AQ$550,MATCH(O$2,Totalt!$B$1:$AQ$1,0),FALSE),"")</f>
        <v>0</v>
      </c>
      <c r="P11" s="302">
        <f>IFERROR(VLOOKUP($B11,Totalt!$B$1:$AQ$550,MATCH(P$2,Totalt!$B$1:$AQ$1,0),FALSE),"")</f>
        <v>0</v>
      </c>
      <c r="Q11" s="302">
        <f>IFERROR(VLOOKUP($B11,Totalt!$B$1:$AQ$550,MATCH(Q$2,Totalt!$B$1:$AQ$1,0),FALSE),"")</f>
        <v>0</v>
      </c>
      <c r="R11" s="302">
        <f>IFERROR(VLOOKUP($B11,Totalt!$B$1:$AQ$550,MATCH(R$2,Totalt!$B$1:$AQ$1,0),FALSE),"")</f>
        <v>0.46300000000000002</v>
      </c>
      <c r="S11" s="302">
        <f>IFERROR(VLOOKUP($B11,Totalt!$B$1:$AQ$550,MATCH(S$2,Totalt!$B$1:$AQ$1,0),FALSE),"")</f>
        <v>0</v>
      </c>
      <c r="T11" s="302">
        <f>IFERROR(VLOOKUP($B11,Totalt!$B$1:$AQ$550,MATCH(T$2,Totalt!$B$1:$AQ$1,0),FALSE),"")</f>
        <v>0</v>
      </c>
      <c r="U11" s="302">
        <f>IFERROR(VLOOKUP($B11,Totalt!$B$1:$AQ$550,MATCH(U$2,Totalt!$B$1:$AQ$1,0),FALSE),"")</f>
        <v>0</v>
      </c>
      <c r="V11" s="302">
        <f>IFERROR(VLOOKUP($B11,Totalt!$B$1:$AQ$550,MATCH(V$2,Totalt!$B$1:$AQ$1,0),FALSE),"")</f>
        <v>0</v>
      </c>
      <c r="W11" s="302">
        <f>IFERROR(VLOOKUP($B11,Totalt!$B$1:$AQ$550,MATCH(W$2,Totalt!$B$1:$AQ$1,0),FALSE),"")</f>
        <v>0</v>
      </c>
      <c r="X11" s="302">
        <f>IFERROR(VLOOKUP($B11,Totalt!$B$1:$AQ$550,MATCH(X$2,Totalt!$B$1:$AQ$1,0),FALSE),"")</f>
        <v>0</v>
      </c>
      <c r="Y11" s="302">
        <f>IFERROR(VLOOKUP($B11,Totalt!$B$1:$AQ$550,MATCH(Y$2,Totalt!$B$1:$AQ$1,0),FALSE),"")</f>
        <v>0</v>
      </c>
      <c r="Z11" s="302">
        <f>IFERROR(VLOOKUP($B11,Totalt!$B$1:$AQ$550,MATCH(Z$2,Totalt!$B$1:$AQ$1,0),FALSE),"")</f>
        <v>0</v>
      </c>
      <c r="AA11" s="302">
        <f>IFERROR(VLOOKUP($B11,Totalt!$B$1:$AQ$550,MATCH(AA$2,Totalt!$B$1:$AQ$1,0),FALSE),"")</f>
        <v>0</v>
      </c>
      <c r="AB11" s="302">
        <f>IFERROR(VLOOKUP($B11,Totalt!$B$1:$AQ$550,MATCH(AB$2,Totalt!$B$1:$AQ$1,0),FALSE),"")</f>
        <v>0</v>
      </c>
      <c r="AC11" s="302">
        <f>IFERROR(VLOOKUP($B11,Totalt!$B$1:$AQ$550,MATCH(AC$2,Totalt!$B$1:$AQ$1,0),FALSE),"")</f>
        <v>0</v>
      </c>
      <c r="AD11" s="302">
        <f>IFERROR(VLOOKUP($B11,Totalt!$B$1:$AQ$550,MATCH(AD$2,Totalt!$B$1:$AQ$1,0),FALSE),"")</f>
        <v>0</v>
      </c>
      <c r="AE11" s="302">
        <f>IFERROR(VLOOKUP($B11,Totalt!$B$1:$AQ$550,MATCH(AE$2,Totalt!$B$1:$AQ$1,0),FALSE),"")</f>
        <v>0</v>
      </c>
      <c r="AF11" s="302">
        <f>IFERROR(VLOOKUP($B11,Totalt!$B$1:$AQ$550,MATCH(AF$2,Totalt!$B$1:$AQ$1,0),FALSE),"")</f>
        <v>1.0200000000000001E-2</v>
      </c>
      <c r="AG11" s="302">
        <f>IFERROR(VLOOKUP($B11,Totalt!$B$1:$AQ$550,MATCH(AG$2,Totalt!$B$1:$AQ$1,0),FALSE),"")</f>
        <v>0</v>
      </c>
      <c r="AI11" s="302">
        <f t="shared" si="0"/>
        <v>0.51119999999999999</v>
      </c>
      <c r="AJ11" s="302">
        <f>IF(ISERROR(1/VLOOKUP($B11,Leveranser!$B$1:$S$500,MATCH("såld värme (gwh)",Leveranser!$B$1:$S$1,0),FALSE)),"",VLOOKUP($B11,Leveranser!$B$1:$S$500,MATCH("såld värme (gwh)",Leveranser!$B$1:$S$1,0),FALSE))</f>
        <v>0.34</v>
      </c>
      <c r="AK11" s="315"/>
      <c r="AM11" s="316" t="str">
        <f>IF(B11&lt;&gt;"",IF(VLOOKUP($B11,Totalt!$B$1:$AQ$550,MATCH("Kvalitetsgranskad:",Totalt!$B$1:$AQ$1,0),FALSE)="ja",VLOOKUP($B11,Miljö!$B$1:$AG$479,MATCH(AM$2,Miljö!$B$1:$AK$1,0),FALSE),""),"")</f>
        <v>Ja</v>
      </c>
      <c r="AN11" s="316" t="str">
        <f>IF(AM11="ja",VLOOKUP($B11,Miljö!$B$1:$J$479,MATCH("Typ av ursprungsspecificerad el   (Om inget värde anges används Nordisk residualmix, se inforuta) ()",Miljö!$B$1:$J$1,0),FALSE),IF(AM11="nej","Nordisk residualel",""))</f>
        <v>'förnybar el "guarantee of origin"'</v>
      </c>
      <c r="AO11" s="316">
        <f>IF(AM11="","",VLOOKUP($B11,Miljö!$B$1:$J$479,MATCH("Fossilandel för ursprungspecificerad el ()",Miljö!$B$1:$J$1,0),FALSE))</f>
        <v>0</v>
      </c>
      <c r="AP11" s="316">
        <f>IF(AM11="","",IFERROR(VLOOKUP($B11,Miljö!$B$1:$J$479,MATCH("Kärnkraftsandel för ursprungsspecificerad el ()",Miljö!$B$1:$J$1,0),FALSE)/1,0))</f>
        <v>0</v>
      </c>
      <c r="AQ11" s="316">
        <f t="shared" si="1"/>
        <v>1</v>
      </c>
      <c r="AS11" s="316" t="str">
        <f t="shared" si="2"/>
        <v>Nej</v>
      </c>
      <c r="AT11" s="316" t="str">
        <f>IF(AS11="ja",VLOOKUP($B11,Miljö!$B$1:$O$500,MATCH("Fossil andel i procent (%)",Miljö!$B$1:$O$1,0),FALSE)/100,"")</f>
        <v/>
      </c>
      <c r="AV11" s="316" t="str">
        <f t="shared" si="3"/>
        <v>Nej</v>
      </c>
      <c r="AW11" s="316" t="str">
        <f>IF(AV11="ja",VLOOKUP($B11,'Egen hetvattenprod'!$B$1:$AO$500,MATCH("Värmekälla till värmepumpar ()",'Egen hetvattenprod'!$B$1:$AO$1,0),FALSE),"")</f>
        <v/>
      </c>
    </row>
    <row r="12" spans="1:49" x14ac:dyDescent="0.25">
      <c r="A12" s="314" t="str">
        <f>'Miljövärden för publ företag'!B14</f>
        <v>Affärsverken Karlskrona AB</v>
      </c>
      <c r="B12" s="314" t="str">
        <f>'Miljövärden för publ företag'!C14</f>
        <v>Jämjö</v>
      </c>
      <c r="C12" s="302">
        <f>IFERROR(VLOOKUP($B12,Totalt!$B$1:$AQ$550,MATCH(C$2,Totalt!$B$1:$AQ$1,0),FALSE),"")</f>
        <v>0</v>
      </c>
      <c r="D12" s="302">
        <f>IFERROR(VLOOKUP($B12,Totalt!$B$1:$AQ$550,MATCH(D$2,Totalt!$B$1:$AQ$1,0),FALSE),"")</f>
        <v>0.11600000000000001</v>
      </c>
      <c r="E12" s="302">
        <f>IFERROR(VLOOKUP($B12,Totalt!$B$1:$AQ$550,MATCH(E$2,Totalt!$B$1:$AQ$1,0),FALSE),"")</f>
        <v>0</v>
      </c>
      <c r="F12" s="302">
        <f>IFERROR(VLOOKUP($B12,Totalt!$B$1:$AQ$550,MATCH(F$2,Totalt!$B$1:$AQ$1,0),FALSE),"")</f>
        <v>0</v>
      </c>
      <c r="G12" s="302">
        <f>IFERROR(VLOOKUP($B12,Totalt!$B$1:$AQ$550,MATCH(G$2,Totalt!$B$1:$AQ$1,0),FALSE),"")</f>
        <v>0</v>
      </c>
      <c r="H12" s="302">
        <f>IFERROR(VLOOKUP($B12,Totalt!$B$1:$AQ$550,MATCH(H$2,Totalt!$B$1:$AQ$1,0),FALSE),"")</f>
        <v>0</v>
      </c>
      <c r="I12" s="302">
        <f>IFERROR(VLOOKUP($B12,Totalt!$B$1:$AQ$550,MATCH(I$2,Totalt!$B$1:$AQ$1,0),FALSE),"")</f>
        <v>0</v>
      </c>
      <c r="J12" s="302">
        <f>IFERROR(VLOOKUP($B12,Totalt!$B$1:$AQ$550,MATCH(J$2,Totalt!$B$1:$AQ$1,0),FALSE),"")</f>
        <v>0</v>
      </c>
      <c r="K12" s="302">
        <f>IFERROR(VLOOKUP($B12,Totalt!$B$1:$AQ$550,MATCH(K$2,Totalt!$B$1:$AQ$1,0),FALSE),"")</f>
        <v>0</v>
      </c>
      <c r="L12" s="302">
        <f>IFERROR(VLOOKUP($B12,Totalt!$B$1:$AQ$550,MATCH(L$2,Totalt!$B$1:$AQ$1,0),FALSE),"")</f>
        <v>0</v>
      </c>
      <c r="M12" s="302">
        <f>IFERROR(VLOOKUP($B12,Totalt!$B$1:$AQ$550,MATCH(M$2,Totalt!$B$1:$AQ$1,0),FALSE),"")</f>
        <v>0</v>
      </c>
      <c r="N12" s="302">
        <f>IFERROR(VLOOKUP($B12,Totalt!$B$1:$AQ$550,MATCH(N$2,Totalt!$B$1:$AQ$1,0),FALSE),"")</f>
        <v>0</v>
      </c>
      <c r="O12" s="302">
        <f>IFERROR(VLOOKUP($B12,Totalt!$B$1:$AQ$550,MATCH(O$2,Totalt!$B$1:$AQ$1,0),FALSE),"")</f>
        <v>0</v>
      </c>
      <c r="P12" s="302">
        <f>IFERROR(VLOOKUP($B12,Totalt!$B$1:$AQ$550,MATCH(P$2,Totalt!$B$1:$AQ$1,0),FALSE),"")</f>
        <v>0</v>
      </c>
      <c r="Q12" s="302">
        <f>IFERROR(VLOOKUP($B12,Totalt!$B$1:$AQ$550,MATCH(Q$2,Totalt!$B$1:$AQ$1,0),FALSE),"")</f>
        <v>0</v>
      </c>
      <c r="R12" s="302">
        <f>IFERROR(VLOOKUP($B12,Totalt!$B$1:$AQ$550,MATCH(R$2,Totalt!$B$1:$AQ$1,0),FALSE),"")</f>
        <v>6.5069999999999997</v>
      </c>
      <c r="S12" s="302">
        <f>IFERROR(VLOOKUP($B12,Totalt!$B$1:$AQ$550,MATCH(S$2,Totalt!$B$1:$AQ$1,0),FALSE),"")</f>
        <v>0</v>
      </c>
      <c r="T12" s="302">
        <f>IFERROR(VLOOKUP($B12,Totalt!$B$1:$AQ$550,MATCH(T$2,Totalt!$B$1:$AQ$1,0),FALSE),"")</f>
        <v>0</v>
      </c>
      <c r="U12" s="302">
        <f>IFERROR(VLOOKUP($B12,Totalt!$B$1:$AQ$550,MATCH(U$2,Totalt!$B$1:$AQ$1,0),FALSE),"")</f>
        <v>0</v>
      </c>
      <c r="V12" s="302">
        <f>IFERROR(VLOOKUP($B12,Totalt!$B$1:$AQ$550,MATCH(V$2,Totalt!$B$1:$AQ$1,0),FALSE),"")</f>
        <v>0</v>
      </c>
      <c r="W12" s="302">
        <f>IFERROR(VLOOKUP($B12,Totalt!$B$1:$AQ$550,MATCH(W$2,Totalt!$B$1:$AQ$1,0),FALSE),"")</f>
        <v>0</v>
      </c>
      <c r="X12" s="302">
        <f>IFERROR(VLOOKUP($B12,Totalt!$B$1:$AQ$550,MATCH(X$2,Totalt!$B$1:$AQ$1,0),FALSE),"")</f>
        <v>0</v>
      </c>
      <c r="Y12" s="302">
        <f>IFERROR(VLOOKUP($B12,Totalt!$B$1:$AQ$550,MATCH(Y$2,Totalt!$B$1:$AQ$1,0),FALSE),"")</f>
        <v>0</v>
      </c>
      <c r="Z12" s="302">
        <f>IFERROR(VLOOKUP($B12,Totalt!$B$1:$AQ$550,MATCH(Z$2,Totalt!$B$1:$AQ$1,0),FALSE),"")</f>
        <v>0</v>
      </c>
      <c r="AA12" s="302">
        <f>IFERROR(VLOOKUP($B12,Totalt!$B$1:$AQ$550,MATCH(AA$2,Totalt!$B$1:$AQ$1,0),FALSE),"")</f>
        <v>0</v>
      </c>
      <c r="AB12" s="302">
        <f>IFERROR(VLOOKUP($B12,Totalt!$B$1:$AQ$550,MATCH(AB$2,Totalt!$B$1:$AQ$1,0),FALSE),"")</f>
        <v>0</v>
      </c>
      <c r="AC12" s="302">
        <f>IFERROR(VLOOKUP($B12,Totalt!$B$1:$AQ$550,MATCH(AC$2,Totalt!$B$1:$AQ$1,0),FALSE),"")</f>
        <v>0</v>
      </c>
      <c r="AD12" s="302">
        <f>IFERROR(VLOOKUP($B12,Totalt!$B$1:$AQ$550,MATCH(AD$2,Totalt!$B$1:$AQ$1,0),FALSE),"")</f>
        <v>0</v>
      </c>
      <c r="AE12" s="302">
        <f>IFERROR(VLOOKUP($B12,Totalt!$B$1:$AQ$550,MATCH(AE$2,Totalt!$B$1:$AQ$1,0),FALSE),"")</f>
        <v>0</v>
      </c>
      <c r="AF12" s="302">
        <f>IFERROR(VLOOKUP($B12,Totalt!$B$1:$AQ$550,MATCH(AF$2,Totalt!$B$1:$AQ$1,0),FALSE),"")</f>
        <v>9.8000000000000004E-2</v>
      </c>
      <c r="AG12" s="302">
        <f>IFERROR(VLOOKUP($B12,Totalt!$B$1:$AQ$550,MATCH(AG$2,Totalt!$B$1:$AQ$1,0),FALSE),"")</f>
        <v>0</v>
      </c>
      <c r="AI12" s="302">
        <f t="shared" si="0"/>
        <v>6.7209999999999992</v>
      </c>
      <c r="AJ12" s="302">
        <f>IF(ISERROR(1/VLOOKUP($B12,Leveranser!$B$1:$S$500,MATCH("såld värme (gwh)",Leveranser!$B$1:$S$1,0),FALSE)),"",VLOOKUP($B12,Leveranser!$B$1:$S$500,MATCH("såld värme (gwh)",Leveranser!$B$1:$S$1,0),FALSE))</f>
        <v>4.5999999999999996</v>
      </c>
      <c r="AK12" s="315"/>
      <c r="AM12" s="316" t="str">
        <f>IF(B12&lt;&gt;"",IF(VLOOKUP($B12,Totalt!$B$1:$AQ$550,MATCH("Kvalitetsgranskad:",Totalt!$B$1:$AQ$1,0),FALSE)="ja",VLOOKUP($B12,Miljö!$B$1:$AG$479,MATCH(AM$2,Miljö!$B$1:$AK$1,0),FALSE),""),"")</f>
        <v>Ja</v>
      </c>
      <c r="AN12" s="316" t="str">
        <f>IF(AM12="ja",VLOOKUP($B12,Miljö!$B$1:$J$479,MATCH("Typ av ursprungsspecificerad el   (Om inget värde anges används Nordisk residualmix, se inforuta) ()",Miljö!$B$1:$J$1,0),FALSE),IF(AM12="nej","Nordisk residualel",""))</f>
        <v>'förnybar el "guarantee of origin"'</v>
      </c>
      <c r="AO12" s="316">
        <f>IF(AM12="","",VLOOKUP($B12,Miljö!$B$1:$J$479,MATCH("Fossilandel för ursprungspecificerad el ()",Miljö!$B$1:$J$1,0),FALSE))</f>
        <v>0</v>
      </c>
      <c r="AP12" s="316">
        <f>IF(AM12="","",IFERROR(VLOOKUP($B12,Miljö!$B$1:$J$479,MATCH("Kärnkraftsandel för ursprungsspecificerad el ()",Miljö!$B$1:$J$1,0),FALSE)/1,0))</f>
        <v>0</v>
      </c>
      <c r="AQ12" s="316">
        <f t="shared" si="1"/>
        <v>1</v>
      </c>
      <c r="AS12" s="316" t="str">
        <f t="shared" si="2"/>
        <v>Nej</v>
      </c>
      <c r="AT12" s="316" t="str">
        <f>IF(AS12="ja",VLOOKUP($B12,Miljö!$B$1:$O$500,MATCH("Fossil andel i procent (%)",Miljö!$B$1:$O$1,0),FALSE)/100,"")</f>
        <v/>
      </c>
      <c r="AV12" s="316" t="str">
        <f t="shared" si="3"/>
        <v>Nej</v>
      </c>
      <c r="AW12" s="316" t="str">
        <f>IF(AV12="ja",VLOOKUP($B12,'Egen hetvattenprod'!$B$1:$AO$500,MATCH("Värmekälla till värmepumpar ()",'Egen hetvattenprod'!$B$1:$AO$1,0),FALSE),"")</f>
        <v/>
      </c>
    </row>
    <row r="13" spans="1:49" x14ac:dyDescent="0.25">
      <c r="A13" s="314" t="str">
        <f>'Miljövärden för publ företag'!B15</f>
        <v>Affärsverken Karlskrona AB</v>
      </c>
      <c r="B13" s="314" t="str">
        <f>'Miljövärden för publ företag'!C15</f>
        <v>Karlskrona</v>
      </c>
      <c r="C13" s="302">
        <f>IFERROR(VLOOKUP($B13,Totalt!$B$1:$AQ$550,MATCH(C$2,Totalt!$B$1:$AQ$1,0),FALSE),"")</f>
        <v>0</v>
      </c>
      <c r="D13" s="302">
        <f>IFERROR(VLOOKUP($B13,Totalt!$B$1:$AQ$550,MATCH(D$2,Totalt!$B$1:$AQ$1,0),FALSE),"")</f>
        <v>0.219691</v>
      </c>
      <c r="E13" s="302">
        <f>IFERROR(VLOOKUP($B13,Totalt!$B$1:$AQ$550,MATCH(E$2,Totalt!$B$1:$AQ$1,0),FALSE),"")</f>
        <v>0</v>
      </c>
      <c r="F13" s="302">
        <f>IFERROR(VLOOKUP($B13,Totalt!$B$1:$AQ$550,MATCH(F$2,Totalt!$B$1:$AQ$1,0),FALSE),"")</f>
        <v>0</v>
      </c>
      <c r="G13" s="302">
        <f>IFERROR(VLOOKUP($B13,Totalt!$B$1:$AQ$550,MATCH(G$2,Totalt!$B$1:$AQ$1,0),FALSE),"")</f>
        <v>0</v>
      </c>
      <c r="H13" s="302">
        <f>IFERROR(VLOOKUP($B13,Totalt!$B$1:$AQ$550,MATCH(H$2,Totalt!$B$1:$AQ$1,0),FALSE),"")</f>
        <v>0</v>
      </c>
      <c r="I13" s="302">
        <f>IFERROR(VLOOKUP($B13,Totalt!$B$1:$AQ$550,MATCH(I$2,Totalt!$B$1:$AQ$1,0),FALSE),"")</f>
        <v>0</v>
      </c>
      <c r="J13" s="302">
        <f>IFERROR(VLOOKUP($B13,Totalt!$B$1:$AQ$550,MATCH(J$2,Totalt!$B$1:$AQ$1,0),FALSE),"")</f>
        <v>0</v>
      </c>
      <c r="K13" s="302">
        <f>IFERROR(VLOOKUP($B13,Totalt!$B$1:$AQ$550,MATCH(K$2,Totalt!$B$1:$AQ$1,0),FALSE),"")</f>
        <v>0</v>
      </c>
      <c r="L13" s="302">
        <f>IFERROR(VLOOKUP($B13,Totalt!$B$1:$AQ$550,MATCH(L$2,Totalt!$B$1:$AQ$1,0),FALSE),"")</f>
        <v>19.734999999999999</v>
      </c>
      <c r="M13" s="302">
        <f>IFERROR(VLOOKUP($B13,Totalt!$B$1:$AQ$550,MATCH(M$2,Totalt!$B$1:$AQ$1,0),FALSE),"")</f>
        <v>44.963999999999999</v>
      </c>
      <c r="N13" s="302">
        <f>IFERROR(VLOOKUP($B13,Totalt!$B$1:$AQ$550,MATCH(N$2,Totalt!$B$1:$AQ$1,0),FALSE),"")</f>
        <v>119.998</v>
      </c>
      <c r="O13" s="302">
        <f>IFERROR(VLOOKUP($B13,Totalt!$B$1:$AQ$550,MATCH(O$2,Totalt!$B$1:$AQ$1,0),FALSE),"")</f>
        <v>20.987500000000001</v>
      </c>
      <c r="P13" s="302">
        <f>IFERROR(VLOOKUP($B13,Totalt!$B$1:$AQ$550,MATCH(P$2,Totalt!$B$1:$AQ$1,0),FALSE),"")</f>
        <v>11.2476</v>
      </c>
      <c r="Q13" s="302">
        <f>IFERROR(VLOOKUP($B13,Totalt!$B$1:$AQ$550,MATCH(Q$2,Totalt!$B$1:$AQ$1,0),FALSE),"")</f>
        <v>0</v>
      </c>
      <c r="R13" s="302">
        <f>IFERROR(VLOOKUP($B13,Totalt!$B$1:$AQ$550,MATCH(R$2,Totalt!$B$1:$AQ$1,0),FALSE),"")</f>
        <v>0.70199999999999996</v>
      </c>
      <c r="S13" s="302">
        <f>IFERROR(VLOOKUP($B13,Totalt!$B$1:$AQ$550,MATCH(S$2,Totalt!$B$1:$AQ$1,0),FALSE),"")</f>
        <v>0</v>
      </c>
      <c r="T13" s="302">
        <f>IFERROR(VLOOKUP($B13,Totalt!$B$1:$AQ$550,MATCH(T$2,Totalt!$B$1:$AQ$1,0),FALSE),"")</f>
        <v>0</v>
      </c>
      <c r="U13" s="302">
        <f>IFERROR(VLOOKUP($B13,Totalt!$B$1:$AQ$550,MATCH(U$2,Totalt!$B$1:$AQ$1,0),FALSE),"")</f>
        <v>0</v>
      </c>
      <c r="V13" s="302">
        <f>IFERROR(VLOOKUP($B13,Totalt!$B$1:$AQ$550,MATCH(V$2,Totalt!$B$1:$AQ$1,0),FALSE),"")</f>
        <v>0</v>
      </c>
      <c r="W13" s="302">
        <f>IFERROR(VLOOKUP($B13,Totalt!$B$1:$AQ$550,MATCH(W$2,Totalt!$B$1:$AQ$1,0),FALSE),"")</f>
        <v>4.3579999999999997</v>
      </c>
      <c r="X13" s="302">
        <f>IFERROR(VLOOKUP($B13,Totalt!$B$1:$AQ$550,MATCH(X$2,Totalt!$B$1:$AQ$1,0),FALSE),"")</f>
        <v>0</v>
      </c>
      <c r="Y13" s="302">
        <f>IFERROR(VLOOKUP($B13,Totalt!$B$1:$AQ$550,MATCH(Y$2,Totalt!$B$1:$AQ$1,0),FALSE),"")</f>
        <v>0</v>
      </c>
      <c r="Z13" s="302">
        <f>IFERROR(VLOOKUP($B13,Totalt!$B$1:$AQ$550,MATCH(Z$2,Totalt!$B$1:$AQ$1,0),FALSE),"")</f>
        <v>0</v>
      </c>
      <c r="AA13" s="302">
        <f>IFERROR(VLOOKUP($B13,Totalt!$B$1:$AQ$550,MATCH(AA$2,Totalt!$B$1:$AQ$1,0),FALSE),"")</f>
        <v>0</v>
      </c>
      <c r="AB13" s="302">
        <f>IFERROR(VLOOKUP($B13,Totalt!$B$1:$AQ$550,MATCH(AB$2,Totalt!$B$1:$AQ$1,0),FALSE),"")</f>
        <v>0</v>
      </c>
      <c r="AC13" s="302">
        <f>IFERROR(VLOOKUP($B13,Totalt!$B$1:$AQ$550,MATCH(AC$2,Totalt!$B$1:$AQ$1,0),FALSE),"")</f>
        <v>61.683</v>
      </c>
      <c r="AD13" s="302">
        <f>IFERROR(VLOOKUP($B13,Totalt!$B$1:$AQ$550,MATCH(AD$2,Totalt!$B$1:$AQ$1,0),FALSE),"")</f>
        <v>0</v>
      </c>
      <c r="AE13" s="302">
        <f>IFERROR(VLOOKUP($B13,Totalt!$B$1:$AQ$550,MATCH(AE$2,Totalt!$B$1:$AQ$1,0),FALSE),"")</f>
        <v>0</v>
      </c>
      <c r="AF13" s="302">
        <f>IFERROR(VLOOKUP($B13,Totalt!$B$1:$AQ$550,MATCH(AF$2,Totalt!$B$1:$AQ$1,0),FALSE),"")</f>
        <v>7.2217700000000002</v>
      </c>
      <c r="AG13" s="302">
        <f>IFERROR(VLOOKUP($B13,Totalt!$B$1:$AQ$550,MATCH(AG$2,Totalt!$B$1:$AQ$1,0),FALSE),"")</f>
        <v>0</v>
      </c>
      <c r="AI13" s="302">
        <f t="shared" si="0"/>
        <v>291.11656100000005</v>
      </c>
      <c r="AJ13" s="302">
        <f>IF(ISERROR(1/VLOOKUP($B13,Leveranser!$B$1:$S$500,MATCH("såld värme (gwh)",Leveranser!$B$1:$S$1,0),FALSE)),"",VLOOKUP($B13,Leveranser!$B$1:$S$500,MATCH("såld värme (gwh)",Leveranser!$B$1:$S$1,0),FALSE))</f>
        <v>228.1</v>
      </c>
      <c r="AK13" s="315"/>
      <c r="AM13" s="316" t="str">
        <f>IF(B13&lt;&gt;"",IF(VLOOKUP($B13,Totalt!$B$1:$AQ$550,MATCH("Kvalitetsgranskad:",Totalt!$B$1:$AQ$1,0),FALSE)="ja",VLOOKUP($B13,Miljö!$B$1:$AG$479,MATCH(AM$2,Miljö!$B$1:$AK$1,0),FALSE),""),"")</f>
        <v>Ja</v>
      </c>
      <c r="AN13" s="316" t="str">
        <f>IF(AM13="ja",VLOOKUP($B13,Miljö!$B$1:$J$479,MATCH("Typ av ursprungsspecificerad el   (Om inget värde anges används Nordisk residualmix, se inforuta) ()",Miljö!$B$1:$J$1,0),FALSE),IF(AM13="nej","Nordisk residualel",""))</f>
        <v>'förnybar el "guarantee of origin"'</v>
      </c>
      <c r="AO13" s="316">
        <f>IF(AM13="","",VLOOKUP($B13,Miljö!$B$1:$J$479,MATCH("Fossilandel för ursprungspecificerad el ()",Miljö!$B$1:$J$1,0),FALSE))</f>
        <v>0</v>
      </c>
      <c r="AP13" s="316">
        <f>IF(AM13="","",IFERROR(VLOOKUP($B13,Miljö!$B$1:$J$479,MATCH("Kärnkraftsandel för ursprungsspecificerad el ()",Miljö!$B$1:$J$1,0),FALSE)/1,0))</f>
        <v>0</v>
      </c>
      <c r="AQ13" s="316">
        <f t="shared" si="1"/>
        <v>1</v>
      </c>
      <c r="AS13" s="316" t="str">
        <f t="shared" si="2"/>
        <v>Nej</v>
      </c>
      <c r="AT13" s="316" t="str">
        <f>IF(AS13="ja",VLOOKUP($B13,Miljö!$B$1:$O$500,MATCH("Fossil andel i procent (%)",Miljö!$B$1:$O$1,0),FALSE)/100,"")</f>
        <v/>
      </c>
      <c r="AV13" s="316" t="str">
        <f t="shared" si="3"/>
        <v>Nej</v>
      </c>
      <c r="AW13" s="316" t="str">
        <f>IF(AV13="ja",VLOOKUP($B13,'Egen hetvattenprod'!$B$1:$AO$500,MATCH("Värmekälla till värmepumpar ()",'Egen hetvattenprod'!$B$1:$AO$1,0),FALSE),"")</f>
        <v/>
      </c>
    </row>
    <row r="14" spans="1:49" x14ac:dyDescent="0.25">
      <c r="A14" s="314" t="str">
        <f>'Miljövärden för publ företag'!B16</f>
        <v>Affärsverken Karlskrona AB</v>
      </c>
      <c r="B14" s="314" t="str">
        <f>'Miljövärden för publ företag'!C16</f>
        <v>Nättraby</v>
      </c>
      <c r="C14" s="302">
        <f>IFERROR(VLOOKUP($B14,Totalt!$B$1:$AQ$550,MATCH(C$2,Totalt!$B$1:$AQ$1,0),FALSE),"")</f>
        <v>0</v>
      </c>
      <c r="D14" s="302">
        <f>IFERROR(VLOOKUP($B14,Totalt!$B$1:$AQ$550,MATCH(D$2,Totalt!$B$1:$AQ$1,0),FALSE),"")</f>
        <v>9.1999999999999998E-2</v>
      </c>
      <c r="E14" s="302">
        <f>IFERROR(VLOOKUP($B14,Totalt!$B$1:$AQ$550,MATCH(E$2,Totalt!$B$1:$AQ$1,0),FALSE),"")</f>
        <v>0</v>
      </c>
      <c r="F14" s="302">
        <f>IFERROR(VLOOKUP($B14,Totalt!$B$1:$AQ$550,MATCH(F$2,Totalt!$B$1:$AQ$1,0),FALSE),"")</f>
        <v>0</v>
      </c>
      <c r="G14" s="302">
        <f>IFERROR(VLOOKUP($B14,Totalt!$B$1:$AQ$550,MATCH(G$2,Totalt!$B$1:$AQ$1,0),FALSE),"")</f>
        <v>0</v>
      </c>
      <c r="H14" s="302">
        <f>IFERROR(VLOOKUP($B14,Totalt!$B$1:$AQ$550,MATCH(H$2,Totalt!$B$1:$AQ$1,0),FALSE),"")</f>
        <v>0</v>
      </c>
      <c r="I14" s="302">
        <f>IFERROR(VLOOKUP($B14,Totalt!$B$1:$AQ$550,MATCH(I$2,Totalt!$B$1:$AQ$1,0),FALSE),"")</f>
        <v>0</v>
      </c>
      <c r="J14" s="302">
        <f>IFERROR(VLOOKUP($B14,Totalt!$B$1:$AQ$550,MATCH(J$2,Totalt!$B$1:$AQ$1,0),FALSE),"")</f>
        <v>0</v>
      </c>
      <c r="K14" s="302">
        <f>IFERROR(VLOOKUP($B14,Totalt!$B$1:$AQ$550,MATCH(K$2,Totalt!$B$1:$AQ$1,0),FALSE),"")</f>
        <v>0</v>
      </c>
      <c r="L14" s="302">
        <f>IFERROR(VLOOKUP($B14,Totalt!$B$1:$AQ$550,MATCH(L$2,Totalt!$B$1:$AQ$1,0),FALSE),"")</f>
        <v>0</v>
      </c>
      <c r="M14" s="302">
        <f>IFERROR(VLOOKUP($B14,Totalt!$B$1:$AQ$550,MATCH(M$2,Totalt!$B$1:$AQ$1,0),FALSE),"")</f>
        <v>0</v>
      </c>
      <c r="N14" s="302">
        <f>IFERROR(VLOOKUP($B14,Totalt!$B$1:$AQ$550,MATCH(N$2,Totalt!$B$1:$AQ$1,0),FALSE),"")</f>
        <v>0</v>
      </c>
      <c r="O14" s="302">
        <f>IFERROR(VLOOKUP($B14,Totalt!$B$1:$AQ$550,MATCH(O$2,Totalt!$B$1:$AQ$1,0),FALSE),"")</f>
        <v>0</v>
      </c>
      <c r="P14" s="302">
        <f>IFERROR(VLOOKUP($B14,Totalt!$B$1:$AQ$550,MATCH(P$2,Totalt!$B$1:$AQ$1,0),FALSE),"")</f>
        <v>0</v>
      </c>
      <c r="Q14" s="302">
        <f>IFERROR(VLOOKUP($B14,Totalt!$B$1:$AQ$550,MATCH(Q$2,Totalt!$B$1:$AQ$1,0),FALSE),"")</f>
        <v>0</v>
      </c>
      <c r="R14" s="302">
        <f>IFERROR(VLOOKUP($B14,Totalt!$B$1:$AQ$550,MATCH(R$2,Totalt!$B$1:$AQ$1,0),FALSE),"")</f>
        <v>5.3879999999999999</v>
      </c>
      <c r="S14" s="302">
        <f>IFERROR(VLOOKUP($B14,Totalt!$B$1:$AQ$550,MATCH(S$2,Totalt!$B$1:$AQ$1,0),FALSE),"")</f>
        <v>0</v>
      </c>
      <c r="T14" s="302">
        <f>IFERROR(VLOOKUP($B14,Totalt!$B$1:$AQ$550,MATCH(T$2,Totalt!$B$1:$AQ$1,0),FALSE),"")</f>
        <v>0</v>
      </c>
      <c r="U14" s="302">
        <f>IFERROR(VLOOKUP($B14,Totalt!$B$1:$AQ$550,MATCH(U$2,Totalt!$B$1:$AQ$1,0),FALSE),"")</f>
        <v>0</v>
      </c>
      <c r="V14" s="302">
        <f>IFERROR(VLOOKUP($B14,Totalt!$B$1:$AQ$550,MATCH(V$2,Totalt!$B$1:$AQ$1,0),FALSE),"")</f>
        <v>0</v>
      </c>
      <c r="W14" s="302">
        <f>IFERROR(VLOOKUP($B14,Totalt!$B$1:$AQ$550,MATCH(W$2,Totalt!$B$1:$AQ$1,0),FALSE),"")</f>
        <v>0</v>
      </c>
      <c r="X14" s="302">
        <f>IFERROR(VLOOKUP($B14,Totalt!$B$1:$AQ$550,MATCH(X$2,Totalt!$B$1:$AQ$1,0),FALSE),"")</f>
        <v>0</v>
      </c>
      <c r="Y14" s="302">
        <f>IFERROR(VLOOKUP($B14,Totalt!$B$1:$AQ$550,MATCH(Y$2,Totalt!$B$1:$AQ$1,0),FALSE),"")</f>
        <v>0</v>
      </c>
      <c r="Z14" s="302">
        <f>IFERROR(VLOOKUP($B14,Totalt!$B$1:$AQ$550,MATCH(Z$2,Totalt!$B$1:$AQ$1,0),FALSE),"")</f>
        <v>0</v>
      </c>
      <c r="AA14" s="302">
        <f>IFERROR(VLOOKUP($B14,Totalt!$B$1:$AQ$550,MATCH(AA$2,Totalt!$B$1:$AQ$1,0),FALSE),"")</f>
        <v>0</v>
      </c>
      <c r="AB14" s="302">
        <f>IFERROR(VLOOKUP($B14,Totalt!$B$1:$AQ$550,MATCH(AB$2,Totalt!$B$1:$AQ$1,0),FALSE),"")</f>
        <v>0</v>
      </c>
      <c r="AC14" s="302">
        <f>IFERROR(VLOOKUP($B14,Totalt!$B$1:$AQ$550,MATCH(AC$2,Totalt!$B$1:$AQ$1,0),FALSE),"")</f>
        <v>0</v>
      </c>
      <c r="AD14" s="302">
        <f>IFERROR(VLOOKUP($B14,Totalt!$B$1:$AQ$550,MATCH(AD$2,Totalt!$B$1:$AQ$1,0),FALSE),"")</f>
        <v>0</v>
      </c>
      <c r="AE14" s="302">
        <f>IFERROR(VLOOKUP($B14,Totalt!$B$1:$AQ$550,MATCH(AE$2,Totalt!$B$1:$AQ$1,0),FALSE),"")</f>
        <v>0</v>
      </c>
      <c r="AF14" s="302">
        <f>IFERROR(VLOOKUP($B14,Totalt!$B$1:$AQ$550,MATCH(AF$2,Totalt!$B$1:$AQ$1,0),FALSE),"")</f>
        <v>0.108</v>
      </c>
      <c r="AG14" s="302">
        <f>IFERROR(VLOOKUP($B14,Totalt!$B$1:$AQ$550,MATCH(AG$2,Totalt!$B$1:$AQ$1,0),FALSE),"")</f>
        <v>0</v>
      </c>
      <c r="AI14" s="302">
        <f t="shared" si="0"/>
        <v>5.5879999999999992</v>
      </c>
      <c r="AJ14" s="302">
        <f>IF(ISERROR(1/VLOOKUP($B14,Leveranser!$B$1:$S$500,MATCH("såld värme (gwh)",Leveranser!$B$1:$S$1,0),FALSE)),"",VLOOKUP($B14,Leveranser!$B$1:$S$500,MATCH("såld värme (gwh)",Leveranser!$B$1:$S$1,0),FALSE))</f>
        <v>4</v>
      </c>
      <c r="AK14" s="315"/>
      <c r="AM14" s="316" t="str">
        <f>IF(B14&lt;&gt;"",IF(VLOOKUP($B14,Totalt!$B$1:$AQ$550,MATCH("Kvalitetsgranskad:",Totalt!$B$1:$AQ$1,0),FALSE)="ja",VLOOKUP($B14,Miljö!$B$1:$AG$479,MATCH(AM$2,Miljö!$B$1:$AK$1,0),FALSE),""),"")</f>
        <v>Ja</v>
      </c>
      <c r="AN14" s="316" t="str">
        <f>IF(AM14="ja",VLOOKUP($B14,Miljö!$B$1:$J$479,MATCH("Typ av ursprungsspecificerad el   (Om inget värde anges används Nordisk residualmix, se inforuta) ()",Miljö!$B$1:$J$1,0),FALSE),IF(AM14="nej","Nordisk residualel",""))</f>
        <v>'förnybar el "guarantee of origin"'</v>
      </c>
      <c r="AO14" s="316">
        <f>IF(AM14="","",VLOOKUP($B14,Miljö!$B$1:$J$479,MATCH("Fossilandel för ursprungspecificerad el ()",Miljö!$B$1:$J$1,0),FALSE))</f>
        <v>0</v>
      </c>
      <c r="AP14" s="316">
        <f>IF(AM14="","",IFERROR(VLOOKUP($B14,Miljö!$B$1:$J$479,MATCH("Kärnkraftsandel för ursprungsspecificerad el ()",Miljö!$B$1:$J$1,0),FALSE)/1,0))</f>
        <v>0</v>
      </c>
      <c r="AQ14" s="316">
        <f t="shared" si="1"/>
        <v>1</v>
      </c>
      <c r="AS14" s="316" t="str">
        <f t="shared" si="2"/>
        <v>Nej</v>
      </c>
      <c r="AT14" s="316" t="str">
        <f>IF(AS14="ja",VLOOKUP($B14,Miljö!$B$1:$O$500,MATCH("Fossil andel i procent (%)",Miljö!$B$1:$O$1,0),FALSE)/100,"")</f>
        <v/>
      </c>
      <c r="AV14" s="316" t="str">
        <f t="shared" si="3"/>
        <v>Nej</v>
      </c>
      <c r="AW14" s="316" t="str">
        <f>IF(AV14="ja",VLOOKUP($B14,'Egen hetvattenprod'!$B$1:$AO$500,MATCH("Värmekälla till värmepumpar ()",'Egen hetvattenprod'!$B$1:$AO$1,0),FALSE),"")</f>
        <v/>
      </c>
    </row>
    <row r="15" spans="1:49" x14ac:dyDescent="0.25">
      <c r="A15" s="314" t="str">
        <f>'Miljövärden för publ företag'!B17</f>
        <v>Affärsverken Karlskrona AB</v>
      </c>
      <c r="B15" s="314" t="str">
        <f>'Miljövärden för publ företag'!C17</f>
        <v>Sturkö</v>
      </c>
      <c r="C15" s="302">
        <f>IFERROR(VLOOKUP($B15,Totalt!$B$1:$AQ$550,MATCH(C$2,Totalt!$B$1:$AQ$1,0),FALSE),"")</f>
        <v>0</v>
      </c>
      <c r="D15" s="302">
        <f>IFERROR(VLOOKUP($B15,Totalt!$B$1:$AQ$550,MATCH(D$2,Totalt!$B$1:$AQ$1,0),FALSE),"")</f>
        <v>0.13700000000000001</v>
      </c>
      <c r="E15" s="302">
        <f>IFERROR(VLOOKUP($B15,Totalt!$B$1:$AQ$550,MATCH(E$2,Totalt!$B$1:$AQ$1,0),FALSE),"")</f>
        <v>0</v>
      </c>
      <c r="F15" s="302">
        <f>IFERROR(VLOOKUP($B15,Totalt!$B$1:$AQ$550,MATCH(F$2,Totalt!$B$1:$AQ$1,0),FALSE),"")</f>
        <v>0</v>
      </c>
      <c r="G15" s="302">
        <f>IFERROR(VLOOKUP($B15,Totalt!$B$1:$AQ$550,MATCH(G$2,Totalt!$B$1:$AQ$1,0),FALSE),"")</f>
        <v>0</v>
      </c>
      <c r="H15" s="302">
        <f>IFERROR(VLOOKUP($B15,Totalt!$B$1:$AQ$550,MATCH(H$2,Totalt!$B$1:$AQ$1,0),FALSE),"")</f>
        <v>0</v>
      </c>
      <c r="I15" s="302">
        <f>IFERROR(VLOOKUP($B15,Totalt!$B$1:$AQ$550,MATCH(I$2,Totalt!$B$1:$AQ$1,0),FALSE),"")</f>
        <v>0</v>
      </c>
      <c r="J15" s="302">
        <f>IFERROR(VLOOKUP($B15,Totalt!$B$1:$AQ$550,MATCH(J$2,Totalt!$B$1:$AQ$1,0),FALSE),"")</f>
        <v>0</v>
      </c>
      <c r="K15" s="302">
        <f>IFERROR(VLOOKUP($B15,Totalt!$B$1:$AQ$550,MATCH(K$2,Totalt!$B$1:$AQ$1,0),FALSE),"")</f>
        <v>0</v>
      </c>
      <c r="L15" s="302">
        <f>IFERROR(VLOOKUP($B15,Totalt!$B$1:$AQ$550,MATCH(L$2,Totalt!$B$1:$AQ$1,0),FALSE),"")</f>
        <v>0</v>
      </c>
      <c r="M15" s="302">
        <f>IFERROR(VLOOKUP($B15,Totalt!$B$1:$AQ$550,MATCH(M$2,Totalt!$B$1:$AQ$1,0),FALSE),"")</f>
        <v>0</v>
      </c>
      <c r="N15" s="302">
        <f>IFERROR(VLOOKUP($B15,Totalt!$B$1:$AQ$550,MATCH(N$2,Totalt!$B$1:$AQ$1,0),FALSE),"")</f>
        <v>0</v>
      </c>
      <c r="O15" s="302">
        <f>IFERROR(VLOOKUP($B15,Totalt!$B$1:$AQ$550,MATCH(O$2,Totalt!$B$1:$AQ$1,0),FALSE),"")</f>
        <v>0</v>
      </c>
      <c r="P15" s="302">
        <f>IFERROR(VLOOKUP($B15,Totalt!$B$1:$AQ$550,MATCH(P$2,Totalt!$B$1:$AQ$1,0),FALSE),"")</f>
        <v>0</v>
      </c>
      <c r="Q15" s="302">
        <f>IFERROR(VLOOKUP($B15,Totalt!$B$1:$AQ$550,MATCH(Q$2,Totalt!$B$1:$AQ$1,0),FALSE),"")</f>
        <v>0</v>
      </c>
      <c r="R15" s="302">
        <f>IFERROR(VLOOKUP($B15,Totalt!$B$1:$AQ$550,MATCH(R$2,Totalt!$B$1:$AQ$1,0),FALSE),"")</f>
        <v>0.78300000000000003</v>
      </c>
      <c r="S15" s="302">
        <f>IFERROR(VLOOKUP($B15,Totalt!$B$1:$AQ$550,MATCH(S$2,Totalt!$B$1:$AQ$1,0),FALSE),"")</f>
        <v>0</v>
      </c>
      <c r="T15" s="302">
        <f>IFERROR(VLOOKUP($B15,Totalt!$B$1:$AQ$550,MATCH(T$2,Totalt!$B$1:$AQ$1,0),FALSE),"")</f>
        <v>0</v>
      </c>
      <c r="U15" s="302">
        <f>IFERROR(VLOOKUP($B15,Totalt!$B$1:$AQ$550,MATCH(U$2,Totalt!$B$1:$AQ$1,0),FALSE),"")</f>
        <v>0</v>
      </c>
      <c r="V15" s="302">
        <f>IFERROR(VLOOKUP($B15,Totalt!$B$1:$AQ$550,MATCH(V$2,Totalt!$B$1:$AQ$1,0),FALSE),"")</f>
        <v>0</v>
      </c>
      <c r="W15" s="302">
        <f>IFERROR(VLOOKUP($B15,Totalt!$B$1:$AQ$550,MATCH(W$2,Totalt!$B$1:$AQ$1,0),FALSE),"")</f>
        <v>0</v>
      </c>
      <c r="X15" s="302">
        <f>IFERROR(VLOOKUP($B15,Totalt!$B$1:$AQ$550,MATCH(X$2,Totalt!$B$1:$AQ$1,0),FALSE),"")</f>
        <v>0</v>
      </c>
      <c r="Y15" s="302">
        <f>IFERROR(VLOOKUP($B15,Totalt!$B$1:$AQ$550,MATCH(Y$2,Totalt!$B$1:$AQ$1,0),FALSE),"")</f>
        <v>0</v>
      </c>
      <c r="Z15" s="302">
        <f>IFERROR(VLOOKUP($B15,Totalt!$B$1:$AQ$550,MATCH(Z$2,Totalt!$B$1:$AQ$1,0),FALSE),"")</f>
        <v>2.5000000000000001E-2</v>
      </c>
      <c r="AA15" s="302">
        <f>IFERROR(VLOOKUP($B15,Totalt!$B$1:$AQ$550,MATCH(AA$2,Totalt!$B$1:$AQ$1,0),FALSE),"")</f>
        <v>0</v>
      </c>
      <c r="AB15" s="302">
        <f>IFERROR(VLOOKUP($B15,Totalt!$B$1:$AQ$550,MATCH(AB$2,Totalt!$B$1:$AQ$1,0),FALSE),"")</f>
        <v>0</v>
      </c>
      <c r="AC15" s="302">
        <f>IFERROR(VLOOKUP($B15,Totalt!$B$1:$AQ$550,MATCH(AC$2,Totalt!$B$1:$AQ$1,0),FALSE),"")</f>
        <v>0</v>
      </c>
      <c r="AD15" s="302">
        <f>IFERROR(VLOOKUP($B15,Totalt!$B$1:$AQ$550,MATCH(AD$2,Totalt!$B$1:$AQ$1,0),FALSE),"")</f>
        <v>0</v>
      </c>
      <c r="AE15" s="302">
        <f>IFERROR(VLOOKUP($B15,Totalt!$B$1:$AQ$550,MATCH(AE$2,Totalt!$B$1:$AQ$1,0),FALSE),"")</f>
        <v>0</v>
      </c>
      <c r="AF15" s="302">
        <f>IFERROR(VLOOKUP($B15,Totalt!$B$1:$AQ$550,MATCH(AF$2,Totalt!$B$1:$AQ$1,0),FALSE),"")</f>
        <v>1.24E-2</v>
      </c>
      <c r="AG15" s="302">
        <f>IFERROR(VLOOKUP($B15,Totalt!$B$1:$AQ$550,MATCH(AG$2,Totalt!$B$1:$AQ$1,0),FALSE),"")</f>
        <v>0</v>
      </c>
      <c r="AI15" s="302">
        <f t="shared" si="0"/>
        <v>0.95740000000000003</v>
      </c>
      <c r="AJ15" s="302">
        <f>IF(ISERROR(1/VLOOKUP($B15,Leveranser!$B$1:$S$500,MATCH("såld värme (gwh)",Leveranser!$B$1:$S$1,0),FALSE)),"",VLOOKUP($B15,Leveranser!$B$1:$S$500,MATCH("såld värme (gwh)",Leveranser!$B$1:$S$1,0),FALSE))</f>
        <v>0.75</v>
      </c>
      <c r="AK15" s="315"/>
      <c r="AM15" s="316" t="str">
        <f>IF(B15&lt;&gt;"",IF(VLOOKUP($B15,Totalt!$B$1:$AQ$550,MATCH("Kvalitetsgranskad:",Totalt!$B$1:$AQ$1,0),FALSE)="ja",VLOOKUP($B15,Miljö!$B$1:$AG$479,MATCH(AM$2,Miljö!$B$1:$AK$1,0),FALSE),""),"")</f>
        <v>Ja</v>
      </c>
      <c r="AN15" s="316" t="str">
        <f>IF(AM15="ja",VLOOKUP($B15,Miljö!$B$1:$J$479,MATCH("Typ av ursprungsspecificerad el   (Om inget värde anges används Nordisk residualmix, se inforuta) ()",Miljö!$B$1:$J$1,0),FALSE),IF(AM15="nej","Nordisk residualel",""))</f>
        <v>'förnybar el "guarantee of origin"'</v>
      </c>
      <c r="AO15" s="316">
        <f>IF(AM15="","",VLOOKUP($B15,Miljö!$B$1:$J$479,MATCH("Fossilandel för ursprungspecificerad el ()",Miljö!$B$1:$J$1,0),FALSE))</f>
        <v>0</v>
      </c>
      <c r="AP15" s="316">
        <f>IF(AM15="","",IFERROR(VLOOKUP($B15,Miljö!$B$1:$J$479,MATCH("Kärnkraftsandel för ursprungsspecificerad el ()",Miljö!$B$1:$J$1,0),FALSE)/1,0))</f>
        <v>0</v>
      </c>
      <c r="AQ15" s="316">
        <f t="shared" si="1"/>
        <v>1</v>
      </c>
      <c r="AS15" s="316" t="str">
        <f t="shared" si="2"/>
        <v>Nej</v>
      </c>
      <c r="AT15" s="316" t="str">
        <f>IF(AS15="ja",VLOOKUP($B15,Miljö!$B$1:$O$500,MATCH("Fossil andel i procent (%)",Miljö!$B$1:$O$1,0),FALSE)/100,"")</f>
        <v/>
      </c>
      <c r="AV15" s="316" t="str">
        <f t="shared" si="3"/>
        <v>Nej</v>
      </c>
      <c r="AW15" s="316" t="str">
        <f>IF(AV15="ja",VLOOKUP($B15,'Egen hetvattenprod'!$B$1:$AO$500,MATCH("Värmekälla till värmepumpar ()",'Egen hetvattenprod'!$B$1:$AO$1,0),FALSE),"")</f>
        <v/>
      </c>
    </row>
    <row r="16" spans="1:49" x14ac:dyDescent="0.25">
      <c r="A16" s="314" t="str">
        <f>'Miljövärden för publ företag'!B18</f>
        <v>Alingsås Energi Nät AB</v>
      </c>
      <c r="B16" s="314" t="str">
        <f>'Miljövärden för publ företag'!C18</f>
        <v>Alingsås</v>
      </c>
      <c r="C16" s="302">
        <f>IFERROR(VLOOKUP($B16,Totalt!$B$1:$AQ$550,MATCH(C$2,Totalt!$B$1:$AQ$1,0),FALSE),"")</f>
        <v>0</v>
      </c>
      <c r="D16" s="302">
        <f>IFERROR(VLOOKUP($B16,Totalt!$B$1:$AQ$550,MATCH(D$2,Totalt!$B$1:$AQ$1,0),FALSE),"")</f>
        <v>1.8460000000000001</v>
      </c>
      <c r="E16" s="302">
        <f>IFERROR(VLOOKUP($B16,Totalt!$B$1:$AQ$550,MATCH(E$2,Totalt!$B$1:$AQ$1,0),FALSE),"")</f>
        <v>0</v>
      </c>
      <c r="F16" s="302">
        <f>IFERROR(VLOOKUP($B16,Totalt!$B$1:$AQ$550,MATCH(F$2,Totalt!$B$1:$AQ$1,0),FALSE),"")</f>
        <v>0</v>
      </c>
      <c r="G16" s="302">
        <f>IFERROR(VLOOKUP($B16,Totalt!$B$1:$AQ$550,MATCH(G$2,Totalt!$B$1:$AQ$1,0),FALSE),"")</f>
        <v>0</v>
      </c>
      <c r="H16" s="302">
        <f>IFERROR(VLOOKUP($B16,Totalt!$B$1:$AQ$550,MATCH(H$2,Totalt!$B$1:$AQ$1,0),FALSE),"")</f>
        <v>0</v>
      </c>
      <c r="I16" s="302">
        <f>IFERROR(VLOOKUP($B16,Totalt!$B$1:$AQ$550,MATCH(I$2,Totalt!$B$1:$AQ$1,0),FALSE),"")</f>
        <v>0</v>
      </c>
      <c r="J16" s="302">
        <f>IFERROR(VLOOKUP($B16,Totalt!$B$1:$AQ$550,MATCH(J$2,Totalt!$B$1:$AQ$1,0),FALSE),"")</f>
        <v>1.49</v>
      </c>
      <c r="K16" s="302">
        <f>IFERROR(VLOOKUP($B16,Totalt!$B$1:$AQ$550,MATCH(K$2,Totalt!$B$1:$AQ$1,0),FALSE),"")</f>
        <v>0</v>
      </c>
      <c r="L16" s="302">
        <f>IFERROR(VLOOKUP($B16,Totalt!$B$1:$AQ$550,MATCH(L$2,Totalt!$B$1:$AQ$1,0),FALSE),"")</f>
        <v>0</v>
      </c>
      <c r="M16" s="302">
        <f>IFERROR(VLOOKUP($B16,Totalt!$B$1:$AQ$550,MATCH(M$2,Totalt!$B$1:$AQ$1,0),FALSE),"")</f>
        <v>0</v>
      </c>
      <c r="N16" s="302">
        <f>IFERROR(VLOOKUP($B16,Totalt!$B$1:$AQ$550,MATCH(N$2,Totalt!$B$1:$AQ$1,0),FALSE),"")</f>
        <v>0</v>
      </c>
      <c r="O16" s="302">
        <f>IFERROR(VLOOKUP($B16,Totalt!$B$1:$AQ$550,MATCH(O$2,Totalt!$B$1:$AQ$1,0),FALSE),"")</f>
        <v>0</v>
      </c>
      <c r="P16" s="302">
        <f>IFERROR(VLOOKUP($B16,Totalt!$B$1:$AQ$550,MATCH(P$2,Totalt!$B$1:$AQ$1,0),FALSE),"")</f>
        <v>0</v>
      </c>
      <c r="Q16" s="302">
        <f>IFERROR(VLOOKUP($B16,Totalt!$B$1:$AQ$550,MATCH(Q$2,Totalt!$B$1:$AQ$1,0),FALSE),"")</f>
        <v>99.524000000000001</v>
      </c>
      <c r="R16" s="302">
        <f>IFERROR(VLOOKUP($B16,Totalt!$B$1:$AQ$550,MATCH(R$2,Totalt!$B$1:$AQ$1,0),FALSE),"")</f>
        <v>0</v>
      </c>
      <c r="S16" s="302">
        <f>IFERROR(VLOOKUP($B16,Totalt!$B$1:$AQ$550,MATCH(S$2,Totalt!$B$1:$AQ$1,0),FALSE),"")</f>
        <v>0</v>
      </c>
      <c r="T16" s="302">
        <f>IFERROR(VLOOKUP($B16,Totalt!$B$1:$AQ$550,MATCH(T$2,Totalt!$B$1:$AQ$1,0),FALSE),"")</f>
        <v>0</v>
      </c>
      <c r="U16" s="302">
        <f>IFERROR(VLOOKUP($B16,Totalt!$B$1:$AQ$550,MATCH(U$2,Totalt!$B$1:$AQ$1,0),FALSE),"")</f>
        <v>0</v>
      </c>
      <c r="V16" s="302">
        <f>IFERROR(VLOOKUP($B16,Totalt!$B$1:$AQ$550,MATCH(V$2,Totalt!$B$1:$AQ$1,0),FALSE),"")</f>
        <v>0</v>
      </c>
      <c r="W16" s="302">
        <f>IFERROR(VLOOKUP($B16,Totalt!$B$1:$AQ$550,MATCH(W$2,Totalt!$B$1:$AQ$1,0),FALSE),"")</f>
        <v>8.74</v>
      </c>
      <c r="X16" s="302">
        <f>IFERROR(VLOOKUP($B16,Totalt!$B$1:$AQ$550,MATCH(X$2,Totalt!$B$1:$AQ$1,0),FALSE),"")</f>
        <v>0</v>
      </c>
      <c r="Y16" s="302">
        <f>IFERROR(VLOOKUP($B16,Totalt!$B$1:$AQ$550,MATCH(Y$2,Totalt!$B$1:$AQ$1,0),FALSE),"")</f>
        <v>0</v>
      </c>
      <c r="Z16" s="302">
        <f>IFERROR(VLOOKUP($B16,Totalt!$B$1:$AQ$550,MATCH(Z$2,Totalt!$B$1:$AQ$1,0),FALSE),"")</f>
        <v>0</v>
      </c>
      <c r="AA16" s="302">
        <f>IFERROR(VLOOKUP($B16,Totalt!$B$1:$AQ$550,MATCH(AA$2,Totalt!$B$1:$AQ$1,0),FALSE),"")</f>
        <v>0</v>
      </c>
      <c r="AB16" s="302">
        <f>IFERROR(VLOOKUP($B16,Totalt!$B$1:$AQ$550,MATCH(AB$2,Totalt!$B$1:$AQ$1,0),FALSE),"")</f>
        <v>0</v>
      </c>
      <c r="AC16" s="302">
        <f>IFERROR(VLOOKUP($B16,Totalt!$B$1:$AQ$550,MATCH(AC$2,Totalt!$B$1:$AQ$1,0),FALSE),"")</f>
        <v>31.4</v>
      </c>
      <c r="AD16" s="302">
        <f>IFERROR(VLOOKUP($B16,Totalt!$B$1:$AQ$550,MATCH(AD$2,Totalt!$B$1:$AQ$1,0),FALSE),"")</f>
        <v>0</v>
      </c>
      <c r="AE16" s="302">
        <f>IFERROR(VLOOKUP($B16,Totalt!$B$1:$AQ$550,MATCH(AE$2,Totalt!$B$1:$AQ$1,0),FALSE),"")</f>
        <v>0</v>
      </c>
      <c r="AF16" s="302">
        <f>IFERROR(VLOOKUP($B16,Totalt!$B$1:$AQ$550,MATCH(AF$2,Totalt!$B$1:$AQ$1,0),FALSE),"")</f>
        <v>3.3</v>
      </c>
      <c r="AG16" s="302">
        <f>IFERROR(VLOOKUP($B16,Totalt!$B$1:$AQ$550,MATCH(AG$2,Totalt!$B$1:$AQ$1,0),FALSE),"")</f>
        <v>0</v>
      </c>
      <c r="AI16" s="302">
        <f t="shared" si="0"/>
        <v>146.30000000000001</v>
      </c>
      <c r="AJ16" s="302">
        <f>IF(ISERROR(1/VLOOKUP($B16,Leveranser!$B$1:$S$500,MATCH("såld värme (gwh)",Leveranser!$B$1:$S$1,0),FALSE)),"",VLOOKUP($B16,Leveranser!$B$1:$S$500,MATCH("såld värme (gwh)",Leveranser!$B$1:$S$1,0),FALSE))</f>
        <v>121.6</v>
      </c>
      <c r="AK16" s="315"/>
      <c r="AM16" s="316" t="str">
        <f>IF(B16&lt;&gt;"",IF(VLOOKUP($B16,Totalt!$B$1:$AQ$550,MATCH("Kvalitetsgranskad:",Totalt!$B$1:$AQ$1,0),FALSE)="ja",VLOOKUP($B16,Miljö!$B$1:$AG$479,MATCH(AM$2,Miljö!$B$1:$AK$1,0),FALSE),""),"")</f>
        <v>Ja</v>
      </c>
      <c r="AN16" s="316" t="str">
        <f>IF(AM16="ja",VLOOKUP($B16,Miljö!$B$1:$J$479,MATCH("Typ av ursprungsspecificerad el   (Om inget värde anges används Nordisk residualmix, se inforuta) ()",Miljö!$B$1:$J$1,0),FALSE),IF(AM16="nej","Nordisk residualel",""))</f>
        <v>'85% Vattenkraft och 15% Vind'</v>
      </c>
      <c r="AO16" s="316">
        <f>IF(AM16="","",VLOOKUP($B16,Miljö!$B$1:$J$479,MATCH("Fossilandel för ursprungspecificerad el ()",Miljö!$B$1:$J$1,0),FALSE))</f>
        <v>0</v>
      </c>
      <c r="AP16" s="316">
        <f>IF(AM16="","",IFERROR(VLOOKUP($B16,Miljö!$B$1:$J$479,MATCH("Kärnkraftsandel för ursprungsspecificerad el ()",Miljö!$B$1:$J$1,0),FALSE)/1,0))</f>
        <v>0</v>
      </c>
      <c r="AQ16" s="316">
        <f t="shared" si="1"/>
        <v>1</v>
      </c>
      <c r="AS16" s="316" t="str">
        <f t="shared" si="2"/>
        <v>Nej</v>
      </c>
      <c r="AT16" s="316" t="str">
        <f>IF(AS16="ja",VLOOKUP($B16,Miljö!$B$1:$O$500,MATCH("Fossil andel i procent (%)",Miljö!$B$1:$O$1,0),FALSE)/100,"")</f>
        <v/>
      </c>
      <c r="AV16" s="316" t="str">
        <f t="shared" si="3"/>
        <v>Nej</v>
      </c>
      <c r="AW16" s="316" t="str">
        <f>IF(AV16="ja",VLOOKUP($B16,'Egen hetvattenprod'!$B$1:$AO$500,MATCH("Värmekälla till värmepumpar ()",'Egen hetvattenprod'!$B$1:$AO$1,0),FALSE),"")</f>
        <v/>
      </c>
    </row>
    <row r="17" spans="1:49" x14ac:dyDescent="0.25">
      <c r="A17" s="314" t="str">
        <f>'Miljövärden för publ företag'!B19</f>
        <v>Alvesta Energi AB</v>
      </c>
      <c r="B17" s="314" t="str">
        <f>'Miljövärden för publ företag'!C19</f>
        <v>Alvesta</v>
      </c>
      <c r="C17" s="302">
        <f>IFERROR(VLOOKUP($B17,Totalt!$B$1:$AQ$550,MATCH(C$2,Totalt!$B$1:$AQ$1,0),FALSE),"")</f>
        <v>0</v>
      </c>
      <c r="D17" s="302">
        <f>IFERROR(VLOOKUP($B17,Totalt!$B$1:$AQ$550,MATCH(D$2,Totalt!$B$1:$AQ$1,0),FALSE),"")</f>
        <v>0.309</v>
      </c>
      <c r="E17" s="302">
        <f>IFERROR(VLOOKUP($B17,Totalt!$B$1:$AQ$550,MATCH(E$2,Totalt!$B$1:$AQ$1,0),FALSE),"")</f>
        <v>0</v>
      </c>
      <c r="F17" s="302">
        <f>IFERROR(VLOOKUP($B17,Totalt!$B$1:$AQ$550,MATCH(F$2,Totalt!$B$1:$AQ$1,0),FALSE),"")</f>
        <v>0</v>
      </c>
      <c r="G17" s="302">
        <f>IFERROR(VLOOKUP($B17,Totalt!$B$1:$AQ$550,MATCH(G$2,Totalt!$B$1:$AQ$1,0),FALSE),"")</f>
        <v>0</v>
      </c>
      <c r="H17" s="302">
        <f>IFERROR(VLOOKUP($B17,Totalt!$B$1:$AQ$550,MATCH(H$2,Totalt!$B$1:$AQ$1,0),FALSE),"")</f>
        <v>0</v>
      </c>
      <c r="I17" s="302">
        <f>IFERROR(VLOOKUP($B17,Totalt!$B$1:$AQ$550,MATCH(I$2,Totalt!$B$1:$AQ$1,0),FALSE),"")</f>
        <v>0</v>
      </c>
      <c r="J17" s="302">
        <f>IFERROR(VLOOKUP($B17,Totalt!$B$1:$AQ$550,MATCH(J$2,Totalt!$B$1:$AQ$1,0),FALSE),"")</f>
        <v>0</v>
      </c>
      <c r="K17" s="302">
        <f>IFERROR(VLOOKUP($B17,Totalt!$B$1:$AQ$550,MATCH(K$2,Totalt!$B$1:$AQ$1,0),FALSE),"")</f>
        <v>0</v>
      </c>
      <c r="L17" s="302">
        <f>IFERROR(VLOOKUP($B17,Totalt!$B$1:$AQ$550,MATCH(L$2,Totalt!$B$1:$AQ$1,0),FALSE),"")</f>
        <v>0</v>
      </c>
      <c r="M17" s="302">
        <f>IFERROR(VLOOKUP($B17,Totalt!$B$1:$AQ$550,MATCH(M$2,Totalt!$B$1:$AQ$1,0),FALSE),"")</f>
        <v>0</v>
      </c>
      <c r="N17" s="302">
        <f>IFERROR(VLOOKUP($B17,Totalt!$B$1:$AQ$550,MATCH(N$2,Totalt!$B$1:$AQ$1,0),FALSE),"")</f>
        <v>0</v>
      </c>
      <c r="O17" s="302">
        <f>IFERROR(VLOOKUP($B17,Totalt!$B$1:$AQ$550,MATCH(O$2,Totalt!$B$1:$AQ$1,0),FALSE),"")</f>
        <v>0</v>
      </c>
      <c r="P17" s="302">
        <f>IFERROR(VLOOKUP($B17,Totalt!$B$1:$AQ$550,MATCH(P$2,Totalt!$B$1:$AQ$1,0),FALSE),"")</f>
        <v>0</v>
      </c>
      <c r="Q17" s="302">
        <f>IFERROR(VLOOKUP($B17,Totalt!$B$1:$AQ$550,MATCH(Q$2,Totalt!$B$1:$AQ$1,0),FALSE),"")</f>
        <v>68.341999999999999</v>
      </c>
      <c r="R17" s="302">
        <f>IFERROR(VLOOKUP($B17,Totalt!$B$1:$AQ$550,MATCH(R$2,Totalt!$B$1:$AQ$1,0),FALSE),"")</f>
        <v>0</v>
      </c>
      <c r="S17" s="302">
        <f>IFERROR(VLOOKUP($B17,Totalt!$B$1:$AQ$550,MATCH(S$2,Totalt!$B$1:$AQ$1,0),FALSE),"")</f>
        <v>0</v>
      </c>
      <c r="T17" s="302">
        <f>IFERROR(VLOOKUP($B17,Totalt!$B$1:$AQ$550,MATCH(T$2,Totalt!$B$1:$AQ$1,0),FALSE),"")</f>
        <v>0</v>
      </c>
      <c r="U17" s="302">
        <f>IFERROR(VLOOKUP($B17,Totalt!$B$1:$AQ$550,MATCH(U$2,Totalt!$B$1:$AQ$1,0),FALSE),"")</f>
        <v>0</v>
      </c>
      <c r="V17" s="302">
        <f>IFERROR(VLOOKUP($B17,Totalt!$B$1:$AQ$550,MATCH(V$2,Totalt!$B$1:$AQ$1,0),FALSE),"")</f>
        <v>0</v>
      </c>
      <c r="W17" s="302">
        <f>IFERROR(VLOOKUP($B17,Totalt!$B$1:$AQ$550,MATCH(W$2,Totalt!$B$1:$AQ$1,0),FALSE),"")</f>
        <v>0</v>
      </c>
      <c r="X17" s="302">
        <f>IFERROR(VLOOKUP($B17,Totalt!$B$1:$AQ$550,MATCH(X$2,Totalt!$B$1:$AQ$1,0),FALSE),"")</f>
        <v>0</v>
      </c>
      <c r="Y17" s="302">
        <f>IFERROR(VLOOKUP($B17,Totalt!$B$1:$AQ$550,MATCH(Y$2,Totalt!$B$1:$AQ$1,0),FALSE),"")</f>
        <v>0</v>
      </c>
      <c r="Z17" s="302">
        <f>IFERROR(VLOOKUP($B17,Totalt!$B$1:$AQ$550,MATCH(Z$2,Totalt!$B$1:$AQ$1,0),FALSE),"")</f>
        <v>0</v>
      </c>
      <c r="AA17" s="302">
        <f>IFERROR(VLOOKUP($B17,Totalt!$B$1:$AQ$550,MATCH(AA$2,Totalt!$B$1:$AQ$1,0),FALSE),"")</f>
        <v>0</v>
      </c>
      <c r="AB17" s="302">
        <f>IFERROR(VLOOKUP($B17,Totalt!$B$1:$AQ$550,MATCH(AB$2,Totalt!$B$1:$AQ$1,0),FALSE),"")</f>
        <v>0</v>
      </c>
      <c r="AC17" s="302">
        <f>IFERROR(VLOOKUP($B17,Totalt!$B$1:$AQ$550,MATCH(AC$2,Totalt!$B$1:$AQ$1,0),FALSE),"")</f>
        <v>0</v>
      </c>
      <c r="AD17" s="302">
        <f>IFERROR(VLOOKUP($B17,Totalt!$B$1:$AQ$550,MATCH(AD$2,Totalt!$B$1:$AQ$1,0),FALSE),"")</f>
        <v>0</v>
      </c>
      <c r="AE17" s="302">
        <f>IFERROR(VLOOKUP($B17,Totalt!$B$1:$AQ$550,MATCH(AE$2,Totalt!$B$1:$AQ$1,0),FALSE),"")</f>
        <v>0</v>
      </c>
      <c r="AF17" s="302">
        <f>IFERROR(VLOOKUP($B17,Totalt!$B$1:$AQ$550,MATCH(AF$2,Totalt!$B$1:$AQ$1,0),FALSE),"")</f>
        <v>1.3640000000000001</v>
      </c>
      <c r="AG17" s="302">
        <f>IFERROR(VLOOKUP($B17,Totalt!$B$1:$AQ$550,MATCH(AG$2,Totalt!$B$1:$AQ$1,0),FALSE),"")</f>
        <v>0</v>
      </c>
      <c r="AI17" s="302">
        <f t="shared" si="0"/>
        <v>70.015000000000001</v>
      </c>
      <c r="AJ17" s="302">
        <f>IF(ISERROR(1/VLOOKUP($B17,Leveranser!$B$1:$S$500,MATCH("såld värme (gwh)",Leveranser!$B$1:$S$1,0),FALSE)),"",VLOOKUP($B17,Leveranser!$B$1:$S$500,MATCH("såld värme (gwh)",Leveranser!$B$1:$S$1,0),FALSE))</f>
        <v>56.3</v>
      </c>
      <c r="AK17" s="315"/>
      <c r="AM17" s="316" t="str">
        <f>IF(B17&lt;&gt;"",IF(VLOOKUP($B17,Totalt!$B$1:$AQ$550,MATCH("Kvalitetsgranskad:",Totalt!$B$1:$AQ$1,0),FALSE)="ja",VLOOKUP($B17,Miljö!$B$1:$AG$479,MATCH(AM$2,Miljö!$B$1:$AK$1,0),FALSE),""),"")</f>
        <v>Nej</v>
      </c>
      <c r="AN17" s="316" t="str">
        <f>IF(AM17="ja",VLOOKUP($B17,Miljö!$B$1:$J$479,MATCH("Typ av ursprungsspecificerad el   (Om inget värde anges används Nordisk residualmix, se inforuta) ()",Miljö!$B$1:$J$1,0),FALSE),IF(AM17="nej","Nordisk residualel",""))</f>
        <v>Nordisk residualel</v>
      </c>
      <c r="AO17" s="316">
        <f>IF(AM17="","",VLOOKUP($B17,Miljö!$B$1:$J$479,MATCH("Fossilandel för ursprungspecificerad el ()",Miljö!$B$1:$J$1,0),FALSE))</f>
        <v>0.42099999999999999</v>
      </c>
      <c r="AP17" s="316">
        <f>IF(AM17="","",IFERROR(VLOOKUP($B17,Miljö!$B$1:$J$479,MATCH("Kärnkraftsandel för ursprungsspecificerad el ()",Miljö!$B$1:$J$1,0),FALSE)/1,0))</f>
        <v>0.40799999999999997</v>
      </c>
      <c r="AQ17" s="316">
        <f t="shared" si="1"/>
        <v>0.17099999999999999</v>
      </c>
      <c r="AS17" s="316" t="str">
        <f t="shared" si="2"/>
        <v>Nej</v>
      </c>
      <c r="AT17" s="316" t="str">
        <f>IF(AS17="ja",VLOOKUP($B17,Miljö!$B$1:$O$500,MATCH("Fossil andel i procent (%)",Miljö!$B$1:$O$1,0),FALSE)/100,"")</f>
        <v/>
      </c>
      <c r="AV17" s="316" t="str">
        <f t="shared" si="3"/>
        <v>Nej</v>
      </c>
      <c r="AW17" s="316" t="str">
        <f>IF(AV17="ja",VLOOKUP($B17,'Egen hetvattenprod'!$B$1:$AO$500,MATCH("Värmekälla till värmepumpar ()",'Egen hetvattenprod'!$B$1:$AO$1,0),FALSE),"")</f>
        <v/>
      </c>
    </row>
    <row r="18" spans="1:49" x14ac:dyDescent="0.25">
      <c r="A18" s="314" t="str">
        <f>'Miljövärden för publ företag'!B20</f>
        <v>Alvesta Energi AB</v>
      </c>
      <c r="B18" s="314" t="str">
        <f>'Miljövärden för publ företag'!C20</f>
        <v>Moheda</v>
      </c>
      <c r="C18" s="302">
        <f>IFERROR(VLOOKUP($B18,Totalt!$B$1:$AQ$550,MATCH(C$2,Totalt!$B$1:$AQ$1,0),FALSE),"")</f>
        <v>0</v>
      </c>
      <c r="D18" s="302">
        <f>IFERROR(VLOOKUP($B18,Totalt!$B$1:$AQ$550,MATCH(D$2,Totalt!$B$1:$AQ$1,0),FALSE),"")</f>
        <v>0.23400000000000001</v>
      </c>
      <c r="E18" s="302">
        <f>IFERROR(VLOOKUP($B18,Totalt!$B$1:$AQ$550,MATCH(E$2,Totalt!$B$1:$AQ$1,0),FALSE),"")</f>
        <v>0</v>
      </c>
      <c r="F18" s="302">
        <f>IFERROR(VLOOKUP($B18,Totalt!$B$1:$AQ$550,MATCH(F$2,Totalt!$B$1:$AQ$1,0),FALSE),"")</f>
        <v>0</v>
      </c>
      <c r="G18" s="302">
        <f>IFERROR(VLOOKUP($B18,Totalt!$B$1:$AQ$550,MATCH(G$2,Totalt!$B$1:$AQ$1,0),FALSE),"")</f>
        <v>0</v>
      </c>
      <c r="H18" s="302">
        <f>IFERROR(VLOOKUP($B18,Totalt!$B$1:$AQ$550,MATCH(H$2,Totalt!$B$1:$AQ$1,0),FALSE),"")</f>
        <v>0</v>
      </c>
      <c r="I18" s="302">
        <f>IFERROR(VLOOKUP($B18,Totalt!$B$1:$AQ$550,MATCH(I$2,Totalt!$B$1:$AQ$1,0),FALSE),"")</f>
        <v>0</v>
      </c>
      <c r="J18" s="302">
        <f>IFERROR(VLOOKUP($B18,Totalt!$B$1:$AQ$550,MATCH(J$2,Totalt!$B$1:$AQ$1,0),FALSE),"")</f>
        <v>0</v>
      </c>
      <c r="K18" s="302">
        <f>IFERROR(VLOOKUP($B18,Totalt!$B$1:$AQ$550,MATCH(K$2,Totalt!$B$1:$AQ$1,0),FALSE),"")</f>
        <v>0</v>
      </c>
      <c r="L18" s="302">
        <f>IFERROR(VLOOKUP($B18,Totalt!$B$1:$AQ$550,MATCH(L$2,Totalt!$B$1:$AQ$1,0),FALSE),"")</f>
        <v>0</v>
      </c>
      <c r="M18" s="302">
        <f>IFERROR(VLOOKUP($B18,Totalt!$B$1:$AQ$550,MATCH(M$2,Totalt!$B$1:$AQ$1,0),FALSE),"")</f>
        <v>0</v>
      </c>
      <c r="N18" s="302">
        <f>IFERROR(VLOOKUP($B18,Totalt!$B$1:$AQ$550,MATCH(N$2,Totalt!$B$1:$AQ$1,0),FALSE),"")</f>
        <v>0</v>
      </c>
      <c r="O18" s="302">
        <f>IFERROR(VLOOKUP($B18,Totalt!$B$1:$AQ$550,MATCH(O$2,Totalt!$B$1:$AQ$1,0),FALSE),"")</f>
        <v>0</v>
      </c>
      <c r="P18" s="302">
        <f>IFERROR(VLOOKUP($B18,Totalt!$B$1:$AQ$550,MATCH(P$2,Totalt!$B$1:$AQ$1,0),FALSE),"")</f>
        <v>0</v>
      </c>
      <c r="Q18" s="302">
        <f>IFERROR(VLOOKUP($B18,Totalt!$B$1:$AQ$550,MATCH(Q$2,Totalt!$B$1:$AQ$1,0),FALSE),"")</f>
        <v>14.182</v>
      </c>
      <c r="R18" s="302">
        <f>IFERROR(VLOOKUP($B18,Totalt!$B$1:$AQ$550,MATCH(R$2,Totalt!$B$1:$AQ$1,0),FALSE),"")</f>
        <v>0</v>
      </c>
      <c r="S18" s="302">
        <f>IFERROR(VLOOKUP($B18,Totalt!$B$1:$AQ$550,MATCH(S$2,Totalt!$B$1:$AQ$1,0),FALSE),"")</f>
        <v>0</v>
      </c>
      <c r="T18" s="302">
        <f>IFERROR(VLOOKUP($B18,Totalt!$B$1:$AQ$550,MATCH(T$2,Totalt!$B$1:$AQ$1,0),FALSE),"")</f>
        <v>0</v>
      </c>
      <c r="U18" s="302">
        <f>IFERROR(VLOOKUP($B18,Totalt!$B$1:$AQ$550,MATCH(U$2,Totalt!$B$1:$AQ$1,0),FALSE),"")</f>
        <v>0</v>
      </c>
      <c r="V18" s="302">
        <f>IFERROR(VLOOKUP($B18,Totalt!$B$1:$AQ$550,MATCH(V$2,Totalt!$B$1:$AQ$1,0),FALSE),"")</f>
        <v>0</v>
      </c>
      <c r="W18" s="302">
        <f>IFERROR(VLOOKUP($B18,Totalt!$B$1:$AQ$550,MATCH(W$2,Totalt!$B$1:$AQ$1,0),FALSE),"")</f>
        <v>0</v>
      </c>
      <c r="X18" s="302">
        <f>IFERROR(VLOOKUP($B18,Totalt!$B$1:$AQ$550,MATCH(X$2,Totalt!$B$1:$AQ$1,0),FALSE),"")</f>
        <v>0</v>
      </c>
      <c r="Y18" s="302">
        <f>IFERROR(VLOOKUP($B18,Totalt!$B$1:$AQ$550,MATCH(Y$2,Totalt!$B$1:$AQ$1,0),FALSE),"")</f>
        <v>0</v>
      </c>
      <c r="Z18" s="302">
        <f>IFERROR(VLOOKUP($B18,Totalt!$B$1:$AQ$550,MATCH(Z$2,Totalt!$B$1:$AQ$1,0),FALSE),"")</f>
        <v>0</v>
      </c>
      <c r="AA18" s="302">
        <f>IFERROR(VLOOKUP($B18,Totalt!$B$1:$AQ$550,MATCH(AA$2,Totalt!$B$1:$AQ$1,0),FALSE),"")</f>
        <v>0</v>
      </c>
      <c r="AB18" s="302">
        <f>IFERROR(VLOOKUP($B18,Totalt!$B$1:$AQ$550,MATCH(AB$2,Totalt!$B$1:$AQ$1,0),FALSE),"")</f>
        <v>0</v>
      </c>
      <c r="AC18" s="302">
        <f>IFERROR(VLOOKUP($B18,Totalt!$B$1:$AQ$550,MATCH(AC$2,Totalt!$B$1:$AQ$1,0),FALSE),"")</f>
        <v>0</v>
      </c>
      <c r="AD18" s="302">
        <f>IFERROR(VLOOKUP($B18,Totalt!$B$1:$AQ$550,MATCH(AD$2,Totalt!$B$1:$AQ$1,0),FALSE),"")</f>
        <v>0</v>
      </c>
      <c r="AE18" s="302">
        <f>IFERROR(VLOOKUP($B18,Totalt!$B$1:$AQ$550,MATCH(AE$2,Totalt!$B$1:$AQ$1,0),FALSE),"")</f>
        <v>0</v>
      </c>
      <c r="AF18" s="302">
        <f>IFERROR(VLOOKUP($B18,Totalt!$B$1:$AQ$550,MATCH(AF$2,Totalt!$B$1:$AQ$1,0),FALSE),"")</f>
        <v>0.34</v>
      </c>
      <c r="AG18" s="302">
        <f>IFERROR(VLOOKUP($B18,Totalt!$B$1:$AQ$550,MATCH(AG$2,Totalt!$B$1:$AQ$1,0),FALSE),"")</f>
        <v>0</v>
      </c>
      <c r="AI18" s="302">
        <f t="shared" si="0"/>
        <v>14.756</v>
      </c>
      <c r="AJ18" s="302">
        <f>IF(ISERROR(1/VLOOKUP($B18,Leveranser!$B$1:$S$500,MATCH("såld värme (gwh)",Leveranser!$B$1:$S$1,0),FALSE)),"",VLOOKUP($B18,Leveranser!$B$1:$S$500,MATCH("såld värme (gwh)",Leveranser!$B$1:$S$1,0),FALSE))</f>
        <v>11.27</v>
      </c>
      <c r="AK18" s="315"/>
      <c r="AM18" s="316" t="str">
        <f>IF(B18&lt;&gt;"",IF(VLOOKUP($B18,Totalt!$B$1:$AQ$550,MATCH("Kvalitetsgranskad:",Totalt!$B$1:$AQ$1,0),FALSE)="ja",VLOOKUP($B18,Miljö!$B$1:$AG$479,MATCH(AM$2,Miljö!$B$1:$AK$1,0),FALSE),""),"")</f>
        <v>Nej</v>
      </c>
      <c r="AN18" s="316" t="str">
        <f>IF(AM18="ja",VLOOKUP($B18,Miljö!$B$1:$J$479,MATCH("Typ av ursprungsspecificerad el   (Om inget värde anges används Nordisk residualmix, se inforuta) ()",Miljö!$B$1:$J$1,0),FALSE),IF(AM18="nej","Nordisk residualel",""))</f>
        <v>Nordisk residualel</v>
      </c>
      <c r="AO18" s="316">
        <f>IF(AM18="","",VLOOKUP($B18,Miljö!$B$1:$J$479,MATCH("Fossilandel för ursprungspecificerad el ()",Miljö!$B$1:$J$1,0),FALSE))</f>
        <v>0.42099999999999999</v>
      </c>
      <c r="AP18" s="316">
        <f>IF(AM18="","",IFERROR(VLOOKUP($B18,Miljö!$B$1:$J$479,MATCH("Kärnkraftsandel för ursprungsspecificerad el ()",Miljö!$B$1:$J$1,0),FALSE)/1,0))</f>
        <v>0.40799999999999997</v>
      </c>
      <c r="AQ18" s="316">
        <f t="shared" si="1"/>
        <v>0.17099999999999999</v>
      </c>
      <c r="AS18" s="316" t="str">
        <f t="shared" si="2"/>
        <v>Nej</v>
      </c>
      <c r="AT18" s="316" t="str">
        <f>IF(AS18="ja",VLOOKUP($B18,Miljö!$B$1:$O$500,MATCH("Fossil andel i procent (%)",Miljö!$B$1:$O$1,0),FALSE)/100,"")</f>
        <v/>
      </c>
      <c r="AV18" s="316" t="str">
        <f t="shared" si="3"/>
        <v>Nej</v>
      </c>
      <c r="AW18" s="316" t="str">
        <f>IF(AV18="ja",VLOOKUP($B18,'Egen hetvattenprod'!$B$1:$AO$500,MATCH("Värmekälla till värmepumpar ()",'Egen hetvattenprod'!$B$1:$AO$1,0),FALSE),"")</f>
        <v/>
      </c>
    </row>
    <row r="19" spans="1:49" x14ac:dyDescent="0.25">
      <c r="A19" s="314" t="str">
        <f>'Miljövärden för publ företag'!B21</f>
        <v>Alvesta Energi AB</v>
      </c>
      <c r="B19" s="314" t="str">
        <f>'Miljövärden för publ företag'!C21</f>
        <v>Vislanda</v>
      </c>
      <c r="C19" s="302">
        <f>IFERROR(VLOOKUP($B19,Totalt!$B$1:$AQ$550,MATCH(C$2,Totalt!$B$1:$AQ$1,0),FALSE),"")</f>
        <v>0</v>
      </c>
      <c r="D19" s="302">
        <f>IFERROR(VLOOKUP($B19,Totalt!$B$1:$AQ$550,MATCH(D$2,Totalt!$B$1:$AQ$1,0),FALSE),"")</f>
        <v>4.5999999999999999E-2</v>
      </c>
      <c r="E19" s="302">
        <f>IFERROR(VLOOKUP($B19,Totalt!$B$1:$AQ$550,MATCH(E$2,Totalt!$B$1:$AQ$1,0),FALSE),"")</f>
        <v>0</v>
      </c>
      <c r="F19" s="302">
        <f>IFERROR(VLOOKUP($B19,Totalt!$B$1:$AQ$550,MATCH(F$2,Totalt!$B$1:$AQ$1,0),FALSE),"")</f>
        <v>0</v>
      </c>
      <c r="G19" s="302">
        <f>IFERROR(VLOOKUP($B19,Totalt!$B$1:$AQ$550,MATCH(G$2,Totalt!$B$1:$AQ$1,0),FALSE),"")</f>
        <v>0</v>
      </c>
      <c r="H19" s="302">
        <f>IFERROR(VLOOKUP($B19,Totalt!$B$1:$AQ$550,MATCH(H$2,Totalt!$B$1:$AQ$1,0),FALSE),"")</f>
        <v>0</v>
      </c>
      <c r="I19" s="302">
        <f>IFERROR(VLOOKUP($B19,Totalt!$B$1:$AQ$550,MATCH(I$2,Totalt!$B$1:$AQ$1,0),FALSE),"")</f>
        <v>0</v>
      </c>
      <c r="J19" s="302">
        <f>IFERROR(VLOOKUP($B19,Totalt!$B$1:$AQ$550,MATCH(J$2,Totalt!$B$1:$AQ$1,0),FALSE),"")</f>
        <v>0</v>
      </c>
      <c r="K19" s="302">
        <f>IFERROR(VLOOKUP($B19,Totalt!$B$1:$AQ$550,MATCH(K$2,Totalt!$B$1:$AQ$1,0),FALSE),"")</f>
        <v>0</v>
      </c>
      <c r="L19" s="302">
        <f>IFERROR(VLOOKUP($B19,Totalt!$B$1:$AQ$550,MATCH(L$2,Totalt!$B$1:$AQ$1,0),FALSE),"")</f>
        <v>0</v>
      </c>
      <c r="M19" s="302">
        <f>IFERROR(VLOOKUP($B19,Totalt!$B$1:$AQ$550,MATCH(M$2,Totalt!$B$1:$AQ$1,0),FALSE),"")</f>
        <v>0</v>
      </c>
      <c r="N19" s="302">
        <f>IFERROR(VLOOKUP($B19,Totalt!$B$1:$AQ$550,MATCH(N$2,Totalt!$B$1:$AQ$1,0),FALSE),"")</f>
        <v>0</v>
      </c>
      <c r="O19" s="302">
        <f>IFERROR(VLOOKUP($B19,Totalt!$B$1:$AQ$550,MATCH(O$2,Totalt!$B$1:$AQ$1,0),FALSE),"")</f>
        <v>0</v>
      </c>
      <c r="P19" s="302">
        <f>IFERROR(VLOOKUP($B19,Totalt!$B$1:$AQ$550,MATCH(P$2,Totalt!$B$1:$AQ$1,0),FALSE),"")</f>
        <v>0</v>
      </c>
      <c r="Q19" s="302">
        <f>IFERROR(VLOOKUP($B19,Totalt!$B$1:$AQ$550,MATCH(Q$2,Totalt!$B$1:$AQ$1,0),FALSE),"")</f>
        <v>21.613</v>
      </c>
      <c r="R19" s="302">
        <f>IFERROR(VLOOKUP($B19,Totalt!$B$1:$AQ$550,MATCH(R$2,Totalt!$B$1:$AQ$1,0),FALSE),"")</f>
        <v>0</v>
      </c>
      <c r="S19" s="302">
        <f>IFERROR(VLOOKUP($B19,Totalt!$B$1:$AQ$550,MATCH(S$2,Totalt!$B$1:$AQ$1,0),FALSE),"")</f>
        <v>0</v>
      </c>
      <c r="T19" s="302">
        <f>IFERROR(VLOOKUP($B19,Totalt!$B$1:$AQ$550,MATCH(T$2,Totalt!$B$1:$AQ$1,0),FALSE),"")</f>
        <v>0</v>
      </c>
      <c r="U19" s="302">
        <f>IFERROR(VLOOKUP($B19,Totalt!$B$1:$AQ$550,MATCH(U$2,Totalt!$B$1:$AQ$1,0),FALSE),"")</f>
        <v>0</v>
      </c>
      <c r="V19" s="302">
        <f>IFERROR(VLOOKUP($B19,Totalt!$B$1:$AQ$550,MATCH(V$2,Totalt!$B$1:$AQ$1,0),FALSE),"")</f>
        <v>0</v>
      </c>
      <c r="W19" s="302">
        <f>IFERROR(VLOOKUP($B19,Totalt!$B$1:$AQ$550,MATCH(W$2,Totalt!$B$1:$AQ$1,0),FALSE),"")</f>
        <v>0</v>
      </c>
      <c r="X19" s="302">
        <f>IFERROR(VLOOKUP($B19,Totalt!$B$1:$AQ$550,MATCH(X$2,Totalt!$B$1:$AQ$1,0),FALSE),"")</f>
        <v>0</v>
      </c>
      <c r="Y19" s="302">
        <f>IFERROR(VLOOKUP($B19,Totalt!$B$1:$AQ$550,MATCH(Y$2,Totalt!$B$1:$AQ$1,0),FALSE),"")</f>
        <v>0</v>
      </c>
      <c r="Z19" s="302">
        <f>IFERROR(VLOOKUP($B19,Totalt!$B$1:$AQ$550,MATCH(Z$2,Totalt!$B$1:$AQ$1,0),FALSE),"")</f>
        <v>0</v>
      </c>
      <c r="AA19" s="302">
        <f>IFERROR(VLOOKUP($B19,Totalt!$B$1:$AQ$550,MATCH(AA$2,Totalt!$B$1:$AQ$1,0),FALSE),"")</f>
        <v>0</v>
      </c>
      <c r="AB19" s="302">
        <f>IFERROR(VLOOKUP($B19,Totalt!$B$1:$AQ$550,MATCH(AB$2,Totalt!$B$1:$AQ$1,0),FALSE),"")</f>
        <v>0</v>
      </c>
      <c r="AC19" s="302">
        <f>IFERROR(VLOOKUP($B19,Totalt!$B$1:$AQ$550,MATCH(AC$2,Totalt!$B$1:$AQ$1,0),FALSE),"")</f>
        <v>0</v>
      </c>
      <c r="AD19" s="302">
        <f>IFERROR(VLOOKUP($B19,Totalt!$B$1:$AQ$550,MATCH(AD$2,Totalt!$B$1:$AQ$1,0),FALSE),"")</f>
        <v>0</v>
      </c>
      <c r="AE19" s="302">
        <f>IFERROR(VLOOKUP($B19,Totalt!$B$1:$AQ$550,MATCH(AE$2,Totalt!$B$1:$AQ$1,0),FALSE),"")</f>
        <v>0</v>
      </c>
      <c r="AF19" s="302">
        <f>IFERROR(VLOOKUP($B19,Totalt!$B$1:$AQ$550,MATCH(AF$2,Totalt!$B$1:$AQ$1,0),FALSE),"")</f>
        <v>0.42399999999999999</v>
      </c>
      <c r="AG19" s="302">
        <f>IFERROR(VLOOKUP($B19,Totalt!$B$1:$AQ$550,MATCH(AG$2,Totalt!$B$1:$AQ$1,0),FALSE),"")</f>
        <v>0</v>
      </c>
      <c r="AI19" s="302">
        <f t="shared" si="0"/>
        <v>22.082999999999998</v>
      </c>
      <c r="AJ19" s="302">
        <f>IF(ISERROR(1/VLOOKUP($B19,Leveranser!$B$1:$S$500,MATCH("såld värme (gwh)",Leveranser!$B$1:$S$1,0),FALSE)),"",VLOOKUP($B19,Leveranser!$B$1:$S$500,MATCH("såld värme (gwh)",Leveranser!$B$1:$S$1,0),FALSE))</f>
        <v>19.62</v>
      </c>
      <c r="AK19" s="315"/>
      <c r="AM19" s="316" t="str">
        <f>IF(B19&lt;&gt;"",IF(VLOOKUP($B19,Totalt!$B$1:$AQ$550,MATCH("Kvalitetsgranskad:",Totalt!$B$1:$AQ$1,0),FALSE)="ja",VLOOKUP($B19,Miljö!$B$1:$AG$479,MATCH(AM$2,Miljö!$B$1:$AK$1,0),FALSE),""),"")</f>
        <v>Nej</v>
      </c>
      <c r="AN19" s="316" t="str">
        <f>IF(AM19="ja",VLOOKUP($B19,Miljö!$B$1:$J$479,MATCH("Typ av ursprungsspecificerad el   (Om inget värde anges används Nordisk residualmix, se inforuta) ()",Miljö!$B$1:$J$1,0),FALSE),IF(AM19="nej","Nordisk residualel",""))</f>
        <v>Nordisk residualel</v>
      </c>
      <c r="AO19" s="316">
        <f>IF(AM19="","",VLOOKUP($B19,Miljö!$B$1:$J$479,MATCH("Fossilandel för ursprungspecificerad el ()",Miljö!$B$1:$J$1,0),FALSE))</f>
        <v>0.42099999999999999</v>
      </c>
      <c r="AP19" s="316">
        <f>IF(AM19="","",IFERROR(VLOOKUP($B19,Miljö!$B$1:$J$479,MATCH("Kärnkraftsandel för ursprungsspecificerad el ()",Miljö!$B$1:$J$1,0),FALSE)/1,0))</f>
        <v>0.40799999999999997</v>
      </c>
      <c r="AQ19" s="316">
        <f t="shared" si="1"/>
        <v>0.17099999999999999</v>
      </c>
      <c r="AS19" s="316" t="str">
        <f t="shared" si="2"/>
        <v>Nej</v>
      </c>
      <c r="AT19" s="316" t="str">
        <f>IF(AS19="ja",VLOOKUP($B19,Miljö!$B$1:$O$500,MATCH("Fossil andel i procent (%)",Miljö!$B$1:$O$1,0),FALSE)/100,"")</f>
        <v/>
      </c>
      <c r="AV19" s="316" t="str">
        <f t="shared" si="3"/>
        <v>Nej</v>
      </c>
      <c r="AW19" s="316" t="str">
        <f>IF(AV19="ja",VLOOKUP($B19,'Egen hetvattenprod'!$B$1:$AO$500,MATCH("Värmekälla till värmepumpar ()",'Egen hetvattenprod'!$B$1:$AO$1,0),FALSE),"")</f>
        <v/>
      </c>
    </row>
    <row r="20" spans="1:49" x14ac:dyDescent="0.25">
      <c r="A20" s="314" t="str">
        <f>'Miljövärden för publ företag'!B22</f>
        <v xml:space="preserve">Aneby Miljö &amp; Vatten AB </v>
      </c>
      <c r="B20" s="314" t="str">
        <f>'Miljövärden för publ företag'!C22</f>
        <v xml:space="preserve">Aneby </v>
      </c>
      <c r="C20" s="302">
        <f>IFERROR(VLOOKUP($B20,Totalt!$B$1:$AQ$550,MATCH(C$2,Totalt!$B$1:$AQ$1,0),FALSE),"")</f>
        <v>0</v>
      </c>
      <c r="D20" s="302">
        <f>IFERROR(VLOOKUP($B20,Totalt!$B$1:$AQ$550,MATCH(D$2,Totalt!$B$1:$AQ$1,0),FALSE),"")</f>
        <v>0</v>
      </c>
      <c r="E20" s="302">
        <f>IFERROR(VLOOKUP($B20,Totalt!$B$1:$AQ$550,MATCH(E$2,Totalt!$B$1:$AQ$1,0),FALSE),"")</f>
        <v>0</v>
      </c>
      <c r="F20" s="302">
        <f>IFERROR(VLOOKUP($B20,Totalt!$B$1:$AQ$550,MATCH(F$2,Totalt!$B$1:$AQ$1,0),FALSE),"")</f>
        <v>0</v>
      </c>
      <c r="G20" s="302">
        <f>IFERROR(VLOOKUP($B20,Totalt!$B$1:$AQ$550,MATCH(G$2,Totalt!$B$1:$AQ$1,0),FALSE),"")</f>
        <v>0</v>
      </c>
      <c r="H20" s="302">
        <f>IFERROR(VLOOKUP($B20,Totalt!$B$1:$AQ$550,MATCH(H$2,Totalt!$B$1:$AQ$1,0),FALSE),"")</f>
        <v>0</v>
      </c>
      <c r="I20" s="302">
        <f>IFERROR(VLOOKUP($B20,Totalt!$B$1:$AQ$550,MATCH(I$2,Totalt!$B$1:$AQ$1,0),FALSE),"")</f>
        <v>0</v>
      </c>
      <c r="J20" s="302">
        <f>IFERROR(VLOOKUP($B20,Totalt!$B$1:$AQ$550,MATCH(J$2,Totalt!$B$1:$AQ$1,0),FALSE),"")</f>
        <v>0</v>
      </c>
      <c r="K20" s="302">
        <f>IFERROR(VLOOKUP($B20,Totalt!$B$1:$AQ$550,MATCH(K$2,Totalt!$B$1:$AQ$1,0),FALSE),"")</f>
        <v>0</v>
      </c>
      <c r="L20" s="302">
        <f>IFERROR(VLOOKUP($B20,Totalt!$B$1:$AQ$550,MATCH(L$2,Totalt!$B$1:$AQ$1,0),FALSE),"")</f>
        <v>0</v>
      </c>
      <c r="M20" s="302">
        <f>IFERROR(VLOOKUP($B20,Totalt!$B$1:$AQ$550,MATCH(M$2,Totalt!$B$1:$AQ$1,0),FALSE),"")</f>
        <v>0</v>
      </c>
      <c r="N20" s="302">
        <f>IFERROR(VLOOKUP($B20,Totalt!$B$1:$AQ$550,MATCH(N$2,Totalt!$B$1:$AQ$1,0),FALSE),"")</f>
        <v>0</v>
      </c>
      <c r="O20" s="302">
        <f>IFERROR(VLOOKUP($B20,Totalt!$B$1:$AQ$550,MATCH(O$2,Totalt!$B$1:$AQ$1,0),FALSE),"")</f>
        <v>0</v>
      </c>
      <c r="P20" s="302">
        <f>IFERROR(VLOOKUP($B20,Totalt!$B$1:$AQ$550,MATCH(P$2,Totalt!$B$1:$AQ$1,0),FALSE),"")</f>
        <v>28.21</v>
      </c>
      <c r="Q20" s="302">
        <f>IFERROR(VLOOKUP($B20,Totalt!$B$1:$AQ$550,MATCH(Q$2,Totalt!$B$1:$AQ$1,0),FALSE),"")</f>
        <v>0</v>
      </c>
      <c r="R20" s="302">
        <f>IFERROR(VLOOKUP($B20,Totalt!$B$1:$AQ$550,MATCH(R$2,Totalt!$B$1:$AQ$1,0),FALSE),"")</f>
        <v>6.64</v>
      </c>
      <c r="S20" s="302">
        <f>IFERROR(VLOOKUP($B20,Totalt!$B$1:$AQ$550,MATCH(S$2,Totalt!$B$1:$AQ$1,0),FALSE),"")</f>
        <v>0</v>
      </c>
      <c r="T20" s="302">
        <f>IFERROR(VLOOKUP($B20,Totalt!$B$1:$AQ$550,MATCH(T$2,Totalt!$B$1:$AQ$1,0),FALSE),"")</f>
        <v>0</v>
      </c>
      <c r="U20" s="302">
        <f>IFERROR(VLOOKUP($B20,Totalt!$B$1:$AQ$550,MATCH(U$2,Totalt!$B$1:$AQ$1,0),FALSE),"")</f>
        <v>0</v>
      </c>
      <c r="V20" s="302">
        <f>IFERROR(VLOOKUP($B20,Totalt!$B$1:$AQ$550,MATCH(V$2,Totalt!$B$1:$AQ$1,0),FALSE),"")</f>
        <v>0</v>
      </c>
      <c r="W20" s="302">
        <f>IFERROR(VLOOKUP($B20,Totalt!$B$1:$AQ$550,MATCH(W$2,Totalt!$B$1:$AQ$1,0),FALSE),"")</f>
        <v>0</v>
      </c>
      <c r="X20" s="302">
        <f>IFERROR(VLOOKUP($B20,Totalt!$B$1:$AQ$550,MATCH(X$2,Totalt!$B$1:$AQ$1,0),FALSE),"")</f>
        <v>0</v>
      </c>
      <c r="Y20" s="302">
        <f>IFERROR(VLOOKUP($B20,Totalt!$B$1:$AQ$550,MATCH(Y$2,Totalt!$B$1:$AQ$1,0),FALSE),"")</f>
        <v>0</v>
      </c>
      <c r="Z20" s="302">
        <f>IFERROR(VLOOKUP($B20,Totalt!$B$1:$AQ$550,MATCH(Z$2,Totalt!$B$1:$AQ$1,0),FALSE),"")</f>
        <v>0</v>
      </c>
      <c r="AA20" s="302">
        <f>IFERROR(VLOOKUP($B20,Totalt!$B$1:$AQ$550,MATCH(AA$2,Totalt!$B$1:$AQ$1,0),FALSE),"")</f>
        <v>0</v>
      </c>
      <c r="AB20" s="302">
        <f>IFERROR(VLOOKUP($B20,Totalt!$B$1:$AQ$550,MATCH(AB$2,Totalt!$B$1:$AQ$1,0),FALSE),"")</f>
        <v>0</v>
      </c>
      <c r="AC20" s="302">
        <f>IFERROR(VLOOKUP($B20,Totalt!$B$1:$AQ$550,MATCH(AC$2,Totalt!$B$1:$AQ$1,0),FALSE),"")</f>
        <v>0</v>
      </c>
      <c r="AD20" s="302">
        <f>IFERROR(VLOOKUP($B20,Totalt!$B$1:$AQ$550,MATCH(AD$2,Totalt!$B$1:$AQ$1,0),FALSE),"")</f>
        <v>0</v>
      </c>
      <c r="AE20" s="302">
        <f>IFERROR(VLOOKUP($B20,Totalt!$B$1:$AQ$550,MATCH(AE$2,Totalt!$B$1:$AQ$1,0),FALSE),"")</f>
        <v>0</v>
      </c>
      <c r="AF20" s="302">
        <f>IFERROR(VLOOKUP($B20,Totalt!$B$1:$AQ$550,MATCH(AF$2,Totalt!$B$1:$AQ$1,0),FALSE),"")</f>
        <v>0.74309999999999998</v>
      </c>
      <c r="AG20" s="302">
        <f>IFERROR(VLOOKUP($B20,Totalt!$B$1:$AQ$550,MATCH(AG$2,Totalt!$B$1:$AQ$1,0),FALSE),"")</f>
        <v>0</v>
      </c>
      <c r="AI20" s="302">
        <f t="shared" si="0"/>
        <v>35.5931</v>
      </c>
      <c r="AJ20" s="302">
        <f>IF(ISERROR(1/VLOOKUP($B20,Leveranser!$B$1:$S$500,MATCH("såld värme (gwh)",Leveranser!$B$1:$S$1,0),FALSE)),"",VLOOKUP($B20,Leveranser!$B$1:$S$500,MATCH("såld värme (gwh)",Leveranser!$B$1:$S$1,0),FALSE))</f>
        <v>24.77</v>
      </c>
      <c r="AK20" s="315"/>
      <c r="AM20" s="316" t="str">
        <f>IF(B20&lt;&gt;"",IF(VLOOKUP($B20,Totalt!$B$1:$AQ$550,MATCH("Kvalitetsgranskad:",Totalt!$B$1:$AQ$1,0),FALSE)="ja",VLOOKUP($B20,Miljö!$B$1:$AG$479,MATCH(AM$2,Miljö!$B$1:$AK$1,0),FALSE),""),"")</f>
        <v>Ja</v>
      </c>
      <c r="AN20" s="316" t="str">
        <f>IF(AM20="ja",VLOOKUP($B20,Miljö!$B$1:$J$479,MATCH("Typ av ursprungsspecificerad el   (Om inget värde anges används Nordisk residualmix, se inforuta) ()",Miljö!$B$1:$J$1,0),FALSE),IF(AM20="nej","Nordisk residualel",""))</f>
        <v>'Bra Miljöval - vattenkraft'</v>
      </c>
      <c r="AO20" s="316">
        <f>IF(AM20="","",VLOOKUP($B20,Miljö!$B$1:$J$479,MATCH("Fossilandel för ursprungspecificerad el ()",Miljö!$B$1:$J$1,0),FALSE))</f>
        <v>0</v>
      </c>
      <c r="AP20" s="316">
        <f>IF(AM20="","",IFERROR(VLOOKUP($B20,Miljö!$B$1:$J$479,MATCH("Kärnkraftsandel för ursprungsspecificerad el ()",Miljö!$B$1:$J$1,0),FALSE)/1,0))</f>
        <v>0</v>
      </c>
      <c r="AQ20" s="316">
        <f t="shared" si="1"/>
        <v>1</v>
      </c>
      <c r="AS20" s="316" t="str">
        <f t="shared" si="2"/>
        <v>Nej</v>
      </c>
      <c r="AT20" s="316" t="str">
        <f>IF(AS20="ja",VLOOKUP($B20,Miljö!$B$1:$O$500,MATCH("Fossil andel i procent (%)",Miljö!$B$1:$O$1,0),FALSE)/100,"")</f>
        <v/>
      </c>
      <c r="AV20" s="316" t="str">
        <f t="shared" si="3"/>
        <v>Nej</v>
      </c>
      <c r="AW20" s="316" t="str">
        <f>IF(AV20="ja",VLOOKUP($B20,'Egen hetvattenprod'!$B$1:$AO$500,MATCH("Värmekälla till värmepumpar ()",'Egen hetvattenprod'!$B$1:$AO$1,0),FALSE),"")</f>
        <v/>
      </c>
    </row>
    <row r="21" spans="1:49" x14ac:dyDescent="0.25">
      <c r="A21" s="314" t="str">
        <f>'Miljövärden för publ företag'!B23</f>
        <v>Arboga Energi AB</v>
      </c>
      <c r="B21" s="314" t="str">
        <f>'Miljövärden för publ företag'!C23</f>
        <v>Arboga</v>
      </c>
      <c r="C21" s="302">
        <f>IFERROR(VLOOKUP($B21,Totalt!$B$1:$AQ$550,MATCH(C$2,Totalt!$B$1:$AQ$1,0),FALSE),"")</f>
        <v>0</v>
      </c>
      <c r="D21" s="302">
        <f>IFERROR(VLOOKUP($B21,Totalt!$B$1:$AQ$550,MATCH(D$2,Totalt!$B$1:$AQ$1,0),FALSE),"")</f>
        <v>0</v>
      </c>
      <c r="E21" s="302">
        <f>IFERROR(VLOOKUP($B21,Totalt!$B$1:$AQ$550,MATCH(E$2,Totalt!$B$1:$AQ$1,0),FALSE),"")</f>
        <v>0</v>
      </c>
      <c r="F21" s="302">
        <f>IFERROR(VLOOKUP($B21,Totalt!$B$1:$AQ$550,MATCH(F$2,Totalt!$B$1:$AQ$1,0),FALSE),"")</f>
        <v>0</v>
      </c>
      <c r="G21" s="302">
        <f>IFERROR(VLOOKUP($B21,Totalt!$B$1:$AQ$550,MATCH(G$2,Totalt!$B$1:$AQ$1,0),FALSE),"")</f>
        <v>0</v>
      </c>
      <c r="H21" s="302">
        <f>IFERROR(VLOOKUP($B21,Totalt!$B$1:$AQ$550,MATCH(H$2,Totalt!$B$1:$AQ$1,0),FALSE),"")</f>
        <v>0</v>
      </c>
      <c r="I21" s="302">
        <f>IFERROR(VLOOKUP($B21,Totalt!$B$1:$AQ$550,MATCH(I$2,Totalt!$B$1:$AQ$1,0),FALSE),"")</f>
        <v>0</v>
      </c>
      <c r="J21" s="302">
        <f>IFERROR(VLOOKUP($B21,Totalt!$B$1:$AQ$550,MATCH(J$2,Totalt!$B$1:$AQ$1,0),FALSE),"")</f>
        <v>0</v>
      </c>
      <c r="K21" s="302">
        <f>IFERROR(VLOOKUP($B21,Totalt!$B$1:$AQ$550,MATCH(K$2,Totalt!$B$1:$AQ$1,0),FALSE),"")</f>
        <v>0</v>
      </c>
      <c r="L21" s="302">
        <f>IFERROR(VLOOKUP($B21,Totalt!$B$1:$AQ$550,MATCH(L$2,Totalt!$B$1:$AQ$1,0),FALSE),"")</f>
        <v>0</v>
      </c>
      <c r="M21" s="302">
        <f>IFERROR(VLOOKUP($B21,Totalt!$B$1:$AQ$550,MATCH(M$2,Totalt!$B$1:$AQ$1,0),FALSE),"")</f>
        <v>0</v>
      </c>
      <c r="N21" s="302">
        <f>IFERROR(VLOOKUP($B21,Totalt!$B$1:$AQ$550,MATCH(N$2,Totalt!$B$1:$AQ$1,0),FALSE),"")</f>
        <v>78.8</v>
      </c>
      <c r="O21" s="302">
        <f>IFERROR(VLOOKUP($B21,Totalt!$B$1:$AQ$550,MATCH(O$2,Totalt!$B$1:$AQ$1,0),FALSE),"")</f>
        <v>0</v>
      </c>
      <c r="P21" s="302">
        <f>IFERROR(VLOOKUP($B21,Totalt!$B$1:$AQ$550,MATCH(P$2,Totalt!$B$1:$AQ$1,0),FALSE),"")</f>
        <v>15.6</v>
      </c>
      <c r="Q21" s="302">
        <f>IFERROR(VLOOKUP($B21,Totalt!$B$1:$AQ$550,MATCH(Q$2,Totalt!$B$1:$AQ$1,0),FALSE),"")</f>
        <v>0</v>
      </c>
      <c r="R21" s="302">
        <f>IFERROR(VLOOKUP($B21,Totalt!$B$1:$AQ$550,MATCH(R$2,Totalt!$B$1:$AQ$1,0),FALSE),"")</f>
        <v>15.9</v>
      </c>
      <c r="S21" s="302">
        <f>IFERROR(VLOOKUP($B21,Totalt!$B$1:$AQ$550,MATCH(S$2,Totalt!$B$1:$AQ$1,0),FALSE),"")</f>
        <v>0</v>
      </c>
      <c r="T21" s="302">
        <f>IFERROR(VLOOKUP($B21,Totalt!$B$1:$AQ$550,MATCH(T$2,Totalt!$B$1:$AQ$1,0),FALSE),"")</f>
        <v>0</v>
      </c>
      <c r="U21" s="302">
        <f>IFERROR(VLOOKUP($B21,Totalt!$B$1:$AQ$550,MATCH(U$2,Totalt!$B$1:$AQ$1,0),FALSE),"")</f>
        <v>0</v>
      </c>
      <c r="V21" s="302">
        <f>IFERROR(VLOOKUP($B21,Totalt!$B$1:$AQ$550,MATCH(V$2,Totalt!$B$1:$AQ$1,0),FALSE),"")</f>
        <v>0</v>
      </c>
      <c r="W21" s="302">
        <f>IFERROR(VLOOKUP($B21,Totalt!$B$1:$AQ$550,MATCH(W$2,Totalt!$B$1:$AQ$1,0),FALSE),"")</f>
        <v>7.9</v>
      </c>
      <c r="X21" s="302">
        <f>IFERROR(VLOOKUP($B21,Totalt!$B$1:$AQ$550,MATCH(X$2,Totalt!$B$1:$AQ$1,0),FALSE),"")</f>
        <v>0</v>
      </c>
      <c r="Y21" s="302">
        <f>IFERROR(VLOOKUP($B21,Totalt!$B$1:$AQ$550,MATCH(Y$2,Totalt!$B$1:$AQ$1,0),FALSE),"")</f>
        <v>0</v>
      </c>
      <c r="Z21" s="302">
        <f>IFERROR(VLOOKUP($B21,Totalt!$B$1:$AQ$550,MATCH(Z$2,Totalt!$B$1:$AQ$1,0),FALSE),"")</f>
        <v>0</v>
      </c>
      <c r="AA21" s="302">
        <f>IFERROR(VLOOKUP($B21,Totalt!$B$1:$AQ$550,MATCH(AA$2,Totalt!$B$1:$AQ$1,0),FALSE),"")</f>
        <v>0</v>
      </c>
      <c r="AB21" s="302">
        <f>IFERROR(VLOOKUP($B21,Totalt!$B$1:$AQ$550,MATCH(AB$2,Totalt!$B$1:$AQ$1,0),FALSE),"")</f>
        <v>0</v>
      </c>
      <c r="AC21" s="302">
        <f>IFERROR(VLOOKUP($B21,Totalt!$B$1:$AQ$550,MATCH(AC$2,Totalt!$B$1:$AQ$1,0),FALSE),"")</f>
        <v>15.2</v>
      </c>
      <c r="AD21" s="302">
        <f>IFERROR(VLOOKUP($B21,Totalt!$B$1:$AQ$550,MATCH(AD$2,Totalt!$B$1:$AQ$1,0),FALSE),"")</f>
        <v>9.4E-2</v>
      </c>
      <c r="AE21" s="302">
        <f>IFERROR(VLOOKUP($B21,Totalt!$B$1:$AQ$550,MATCH(AE$2,Totalt!$B$1:$AQ$1,0),FALSE),"")</f>
        <v>0</v>
      </c>
      <c r="AF21" s="302">
        <f>IFERROR(VLOOKUP($B21,Totalt!$B$1:$AQ$550,MATCH(AF$2,Totalt!$B$1:$AQ$1,0),FALSE),"")</f>
        <v>2.4</v>
      </c>
      <c r="AG21" s="302">
        <f>IFERROR(VLOOKUP($B21,Totalt!$B$1:$AQ$550,MATCH(AG$2,Totalt!$B$1:$AQ$1,0),FALSE),"")</f>
        <v>0</v>
      </c>
      <c r="AI21" s="302">
        <f t="shared" si="0"/>
        <v>135.89400000000001</v>
      </c>
      <c r="AJ21" s="302">
        <f>IF(ISERROR(1/VLOOKUP($B21,Leveranser!$B$1:$S$500,MATCH("såld värme (gwh)",Leveranser!$B$1:$S$1,0),FALSE)),"",VLOOKUP($B21,Leveranser!$B$1:$S$500,MATCH("såld värme (gwh)",Leveranser!$B$1:$S$1,0),FALSE))</f>
        <v>96</v>
      </c>
      <c r="AK21" s="315"/>
      <c r="AM21" s="316" t="str">
        <f>IF(B21&lt;&gt;"",IF(VLOOKUP($B21,Totalt!$B$1:$AQ$550,MATCH("Kvalitetsgranskad:",Totalt!$B$1:$AQ$1,0),FALSE)="ja",VLOOKUP($B21,Miljö!$B$1:$AG$479,MATCH(AM$2,Miljö!$B$1:$AK$1,0),FALSE),""),"")</f>
        <v>Nej</v>
      </c>
      <c r="AN21" s="316" t="str">
        <f>IF(AM21="ja",VLOOKUP($B21,Miljö!$B$1:$J$479,MATCH("Typ av ursprungsspecificerad el   (Om inget värde anges används Nordisk residualmix, se inforuta) ()",Miljö!$B$1:$J$1,0),FALSE),IF(AM21="nej","Nordisk residualel",""))</f>
        <v>Nordisk residualel</v>
      </c>
      <c r="AO21" s="316">
        <f>IF(AM21="","",VLOOKUP($B21,Miljö!$B$1:$J$479,MATCH("Fossilandel för ursprungspecificerad el ()",Miljö!$B$1:$J$1,0),FALSE))</f>
        <v>0.42099999999999999</v>
      </c>
      <c r="AP21" s="316">
        <f>IF(AM21="","",IFERROR(VLOOKUP($B21,Miljö!$B$1:$J$479,MATCH("Kärnkraftsandel för ursprungsspecificerad el ()",Miljö!$B$1:$J$1,0),FALSE)/1,0))</f>
        <v>0.40799999999999997</v>
      </c>
      <c r="AQ21" s="316">
        <f t="shared" si="1"/>
        <v>0.17099999999999999</v>
      </c>
      <c r="AS21" s="316" t="str">
        <f t="shared" si="2"/>
        <v>Nej</v>
      </c>
      <c r="AT21" s="316" t="str">
        <f>IF(AS21="ja",VLOOKUP($B21,Miljö!$B$1:$O$500,MATCH("Fossil andel i procent (%)",Miljö!$B$1:$O$1,0),FALSE)/100,"")</f>
        <v/>
      </c>
      <c r="AV21" s="316" t="str">
        <f t="shared" si="3"/>
        <v>Nej</v>
      </c>
      <c r="AW21" s="316" t="str">
        <f>IF(AV21="ja",VLOOKUP($B21,'Egen hetvattenprod'!$B$1:$AO$500,MATCH("Värmekälla till värmepumpar ()",'Egen hetvattenprod'!$B$1:$AO$1,0),FALSE),"")</f>
        <v/>
      </c>
    </row>
    <row r="22" spans="1:49" x14ac:dyDescent="0.25">
      <c r="A22" s="314" t="str">
        <f>'Miljövärden för publ företag'!B24</f>
        <v>Arvika Fjärrvärme AB</v>
      </c>
      <c r="B22" s="314" t="str">
        <f>'Miljövärden för publ företag'!C24</f>
        <v>Arvika</v>
      </c>
      <c r="C22" s="302">
        <f>IFERROR(VLOOKUP($B22,Totalt!$B$1:$AQ$550,MATCH(C$2,Totalt!$B$1:$AQ$1,0),FALSE),"")</f>
        <v>0</v>
      </c>
      <c r="D22" s="302">
        <f>IFERROR(VLOOKUP($B22,Totalt!$B$1:$AQ$550,MATCH(D$2,Totalt!$B$1:$AQ$1,0),FALSE),"")</f>
        <v>2.87</v>
      </c>
      <c r="E22" s="302">
        <f>IFERROR(VLOOKUP($B22,Totalt!$B$1:$AQ$550,MATCH(E$2,Totalt!$B$1:$AQ$1,0),FALSE),"")</f>
        <v>0</v>
      </c>
      <c r="F22" s="302">
        <f>IFERROR(VLOOKUP($B22,Totalt!$B$1:$AQ$550,MATCH(F$2,Totalt!$B$1:$AQ$1,0),FALSE),"")</f>
        <v>2.5</v>
      </c>
      <c r="G22" s="302">
        <f>IFERROR(VLOOKUP($B22,Totalt!$B$1:$AQ$550,MATCH(G$2,Totalt!$B$1:$AQ$1,0),FALSE),"")</f>
        <v>0</v>
      </c>
      <c r="H22" s="302">
        <f>IFERROR(VLOOKUP($B22,Totalt!$B$1:$AQ$550,MATCH(H$2,Totalt!$B$1:$AQ$1,0),FALSE),"")</f>
        <v>0</v>
      </c>
      <c r="I22" s="302">
        <f>IFERROR(VLOOKUP($B22,Totalt!$B$1:$AQ$550,MATCH(I$2,Totalt!$B$1:$AQ$1,0),FALSE),"")</f>
        <v>0</v>
      </c>
      <c r="J22" s="302">
        <f>IFERROR(VLOOKUP($B22,Totalt!$B$1:$AQ$550,MATCH(J$2,Totalt!$B$1:$AQ$1,0),FALSE),"")</f>
        <v>1.6</v>
      </c>
      <c r="K22" s="302">
        <f>IFERROR(VLOOKUP($B22,Totalt!$B$1:$AQ$550,MATCH(K$2,Totalt!$B$1:$AQ$1,0),FALSE),"")</f>
        <v>0</v>
      </c>
      <c r="L22" s="302">
        <f>IFERROR(VLOOKUP($B22,Totalt!$B$1:$AQ$550,MATCH(L$2,Totalt!$B$1:$AQ$1,0),FALSE),"")</f>
        <v>0</v>
      </c>
      <c r="M22" s="302">
        <f>IFERROR(VLOOKUP($B22,Totalt!$B$1:$AQ$550,MATCH(M$2,Totalt!$B$1:$AQ$1,0),FALSE),"")</f>
        <v>0</v>
      </c>
      <c r="N22" s="302">
        <f>IFERROR(VLOOKUP($B22,Totalt!$B$1:$AQ$550,MATCH(N$2,Totalt!$B$1:$AQ$1,0),FALSE),"")</f>
        <v>0</v>
      </c>
      <c r="O22" s="302">
        <f>IFERROR(VLOOKUP($B22,Totalt!$B$1:$AQ$550,MATCH(O$2,Totalt!$B$1:$AQ$1,0),FALSE),"")</f>
        <v>0</v>
      </c>
      <c r="P22" s="302">
        <f>IFERROR(VLOOKUP($B22,Totalt!$B$1:$AQ$550,MATCH(P$2,Totalt!$B$1:$AQ$1,0),FALSE),"")</f>
        <v>0</v>
      </c>
      <c r="Q22" s="302">
        <f>IFERROR(VLOOKUP($B22,Totalt!$B$1:$AQ$550,MATCH(Q$2,Totalt!$B$1:$AQ$1,0),FALSE),"")</f>
        <v>83.2</v>
      </c>
      <c r="R22" s="302">
        <f>IFERROR(VLOOKUP($B22,Totalt!$B$1:$AQ$550,MATCH(R$2,Totalt!$B$1:$AQ$1,0),FALSE),"")</f>
        <v>14.4</v>
      </c>
      <c r="S22" s="302">
        <f>IFERROR(VLOOKUP($B22,Totalt!$B$1:$AQ$550,MATCH(S$2,Totalt!$B$1:$AQ$1,0),FALSE),"")</f>
        <v>0</v>
      </c>
      <c r="T22" s="302">
        <f>IFERROR(VLOOKUP($B22,Totalt!$B$1:$AQ$550,MATCH(T$2,Totalt!$B$1:$AQ$1,0),FALSE),"")</f>
        <v>0</v>
      </c>
      <c r="U22" s="302">
        <f>IFERROR(VLOOKUP($B22,Totalt!$B$1:$AQ$550,MATCH(U$2,Totalt!$B$1:$AQ$1,0),FALSE),"")</f>
        <v>0</v>
      </c>
      <c r="V22" s="302">
        <f>IFERROR(VLOOKUP($B22,Totalt!$B$1:$AQ$550,MATCH(V$2,Totalt!$B$1:$AQ$1,0),FALSE),"")</f>
        <v>0</v>
      </c>
      <c r="W22" s="302">
        <f>IFERROR(VLOOKUP($B22,Totalt!$B$1:$AQ$550,MATCH(W$2,Totalt!$B$1:$AQ$1,0),FALSE),"")</f>
        <v>0</v>
      </c>
      <c r="X22" s="302">
        <f>IFERROR(VLOOKUP($B22,Totalt!$B$1:$AQ$550,MATCH(X$2,Totalt!$B$1:$AQ$1,0),FALSE),"")</f>
        <v>0</v>
      </c>
      <c r="Y22" s="302">
        <f>IFERROR(VLOOKUP($B22,Totalt!$B$1:$AQ$550,MATCH(Y$2,Totalt!$B$1:$AQ$1,0),FALSE),"")</f>
        <v>0</v>
      </c>
      <c r="Z22" s="302">
        <f>IFERROR(VLOOKUP($B22,Totalt!$B$1:$AQ$550,MATCH(Z$2,Totalt!$B$1:$AQ$1,0),FALSE),"")</f>
        <v>0</v>
      </c>
      <c r="AA22" s="302">
        <f>IFERROR(VLOOKUP($B22,Totalt!$B$1:$AQ$550,MATCH(AA$2,Totalt!$B$1:$AQ$1,0),FALSE),"")</f>
        <v>0</v>
      </c>
      <c r="AB22" s="302">
        <f>IFERROR(VLOOKUP($B22,Totalt!$B$1:$AQ$550,MATCH(AB$2,Totalt!$B$1:$AQ$1,0),FALSE),"")</f>
        <v>0</v>
      </c>
      <c r="AC22" s="302">
        <f>IFERROR(VLOOKUP($B22,Totalt!$B$1:$AQ$550,MATCH(AC$2,Totalt!$B$1:$AQ$1,0),FALSE),"")</f>
        <v>21.01</v>
      </c>
      <c r="AD22" s="302">
        <f>IFERROR(VLOOKUP($B22,Totalt!$B$1:$AQ$550,MATCH(AD$2,Totalt!$B$1:$AQ$1,0),FALSE),"")</f>
        <v>7.71</v>
      </c>
      <c r="AE22" s="302">
        <f>IFERROR(VLOOKUP($B22,Totalt!$B$1:$AQ$550,MATCH(AE$2,Totalt!$B$1:$AQ$1,0),FALSE),"")</f>
        <v>0</v>
      </c>
      <c r="AF22" s="302">
        <f>IFERROR(VLOOKUP($B22,Totalt!$B$1:$AQ$550,MATCH(AF$2,Totalt!$B$1:$AQ$1,0),FALSE),"")</f>
        <v>3.15</v>
      </c>
      <c r="AG22" s="302">
        <f>IFERROR(VLOOKUP($B22,Totalt!$B$1:$AQ$550,MATCH(AG$2,Totalt!$B$1:$AQ$1,0),FALSE),"")</f>
        <v>0</v>
      </c>
      <c r="AI22" s="302">
        <f t="shared" si="0"/>
        <v>136.44000000000003</v>
      </c>
      <c r="AJ22" s="302">
        <f>IF(ISERROR(1/VLOOKUP($B22,Leveranser!$B$1:$S$500,MATCH("såld värme (gwh)",Leveranser!$B$1:$S$1,0),FALSE)),"",VLOOKUP($B22,Leveranser!$B$1:$S$500,MATCH("såld värme (gwh)",Leveranser!$B$1:$S$1,0),FALSE))</f>
        <v>108.4</v>
      </c>
      <c r="AK22" s="315"/>
      <c r="AM22" s="316" t="str">
        <f>IF(B22&lt;&gt;"",IF(VLOOKUP($B22,Totalt!$B$1:$AQ$550,MATCH("Kvalitetsgranskad:",Totalt!$B$1:$AQ$1,0),FALSE)="ja",VLOOKUP($B22,Miljö!$B$1:$AG$479,MATCH(AM$2,Miljö!$B$1:$AK$1,0),FALSE),""),"")</f>
        <v>Ja</v>
      </c>
      <c r="AN22" s="316" t="str">
        <f>IF(AM22="ja",VLOOKUP($B22,Miljö!$B$1:$J$479,MATCH("Typ av ursprungsspecificerad el   (Om inget värde anges används Nordisk residualmix, se inforuta) ()",Miljö!$B$1:$J$1,0),FALSE),IF(AM22="nej","Nordisk residualel",""))</f>
        <v>El från vattenkraft'</v>
      </c>
      <c r="AO22" s="316">
        <f>IF(AM22="","",VLOOKUP($B22,Miljö!$B$1:$J$479,MATCH("Fossilandel för ursprungspecificerad el ()",Miljö!$B$1:$J$1,0),FALSE))</f>
        <v>0</v>
      </c>
      <c r="AP22" s="316">
        <f>IF(AM22="","",IFERROR(VLOOKUP($B22,Miljö!$B$1:$J$479,MATCH("Kärnkraftsandel för ursprungsspecificerad el ()",Miljö!$B$1:$J$1,0),FALSE)/1,0))</f>
        <v>0</v>
      </c>
      <c r="AQ22" s="316">
        <f t="shared" si="1"/>
        <v>1</v>
      </c>
      <c r="AS22" s="316" t="str">
        <f t="shared" si="2"/>
        <v>Nej</v>
      </c>
      <c r="AT22" s="316" t="str">
        <f>IF(AS22="ja",VLOOKUP($B22,Miljö!$B$1:$O$500,MATCH("Fossil andel i procent (%)",Miljö!$B$1:$O$1,0),FALSE)/100,"")</f>
        <v/>
      </c>
      <c r="AV22" s="316" t="str">
        <f t="shared" si="3"/>
        <v>Nej</v>
      </c>
      <c r="AW22" s="316" t="str">
        <f>IF(AV22="ja",VLOOKUP($B22,'Egen hetvattenprod'!$B$1:$AO$500,MATCH("Värmekälla till värmepumpar ()",'Egen hetvattenprod'!$B$1:$AO$1,0),FALSE),"")</f>
        <v/>
      </c>
    </row>
    <row r="23" spans="1:49" x14ac:dyDescent="0.25">
      <c r="A23" s="314" t="str">
        <f>'Miljövärden för publ företag'!B25</f>
        <v>Bengtsfors Energi</v>
      </c>
      <c r="B23" s="314" t="str">
        <f>'Miljövärden för publ företag'!C25</f>
        <v>Bengtsfors</v>
      </c>
      <c r="C23" s="302">
        <f>IFERROR(VLOOKUP($B23,Totalt!$B$1:$AQ$550,MATCH(C$2,Totalt!$B$1:$AQ$1,0),FALSE),"")</f>
        <v>0</v>
      </c>
      <c r="D23" s="302">
        <f>IFERROR(VLOOKUP($B23,Totalt!$B$1:$AQ$550,MATCH(D$2,Totalt!$B$1:$AQ$1,0),FALSE),"")</f>
        <v>0.2</v>
      </c>
      <c r="E23" s="302">
        <f>IFERROR(VLOOKUP($B23,Totalt!$B$1:$AQ$550,MATCH(E$2,Totalt!$B$1:$AQ$1,0),FALSE),"")</f>
        <v>0</v>
      </c>
      <c r="F23" s="302">
        <f>IFERROR(VLOOKUP($B23,Totalt!$B$1:$AQ$550,MATCH(F$2,Totalt!$B$1:$AQ$1,0),FALSE),"")</f>
        <v>0</v>
      </c>
      <c r="G23" s="302">
        <f>IFERROR(VLOOKUP($B23,Totalt!$B$1:$AQ$550,MATCH(G$2,Totalt!$B$1:$AQ$1,0),FALSE),"")</f>
        <v>0</v>
      </c>
      <c r="H23" s="302">
        <f>IFERROR(VLOOKUP($B23,Totalt!$B$1:$AQ$550,MATCH(H$2,Totalt!$B$1:$AQ$1,0),FALSE),"")</f>
        <v>0</v>
      </c>
      <c r="I23" s="302">
        <f>IFERROR(VLOOKUP($B23,Totalt!$B$1:$AQ$550,MATCH(I$2,Totalt!$B$1:$AQ$1,0),FALSE),"")</f>
        <v>0</v>
      </c>
      <c r="J23" s="302">
        <f>IFERROR(VLOOKUP($B23,Totalt!$B$1:$AQ$550,MATCH(J$2,Totalt!$B$1:$AQ$1,0),FALSE),"")</f>
        <v>0</v>
      </c>
      <c r="K23" s="302">
        <f>IFERROR(VLOOKUP($B23,Totalt!$B$1:$AQ$550,MATCH(K$2,Totalt!$B$1:$AQ$1,0),FALSE),"")</f>
        <v>0</v>
      </c>
      <c r="L23" s="302">
        <f>IFERROR(VLOOKUP($B23,Totalt!$B$1:$AQ$550,MATCH(L$2,Totalt!$B$1:$AQ$1,0),FALSE),"")</f>
        <v>0</v>
      </c>
      <c r="M23" s="302">
        <f>IFERROR(VLOOKUP($B23,Totalt!$B$1:$AQ$550,MATCH(M$2,Totalt!$B$1:$AQ$1,0),FALSE),"")</f>
        <v>0</v>
      </c>
      <c r="N23" s="302">
        <f>IFERROR(VLOOKUP($B23,Totalt!$B$1:$AQ$550,MATCH(N$2,Totalt!$B$1:$AQ$1,0),FALSE),"")</f>
        <v>0</v>
      </c>
      <c r="O23" s="302">
        <f>IFERROR(VLOOKUP($B23,Totalt!$B$1:$AQ$550,MATCH(O$2,Totalt!$B$1:$AQ$1,0),FALSE),"")</f>
        <v>0</v>
      </c>
      <c r="P23" s="302">
        <f>IFERROR(VLOOKUP($B23,Totalt!$B$1:$AQ$550,MATCH(P$2,Totalt!$B$1:$AQ$1,0),FALSE),"")</f>
        <v>0</v>
      </c>
      <c r="Q23" s="302">
        <f>IFERROR(VLOOKUP($B23,Totalt!$B$1:$AQ$550,MATCH(Q$2,Totalt!$B$1:$AQ$1,0),FALSE),"")</f>
        <v>0</v>
      </c>
      <c r="R23" s="302">
        <f>IFERROR(VLOOKUP($B23,Totalt!$B$1:$AQ$550,MATCH(R$2,Totalt!$B$1:$AQ$1,0),FALSE),"")</f>
        <v>10.3</v>
      </c>
      <c r="S23" s="302">
        <f>IFERROR(VLOOKUP($B23,Totalt!$B$1:$AQ$550,MATCH(S$2,Totalt!$B$1:$AQ$1,0),FALSE),"")</f>
        <v>0</v>
      </c>
      <c r="T23" s="302">
        <f>IFERROR(VLOOKUP($B23,Totalt!$B$1:$AQ$550,MATCH(T$2,Totalt!$B$1:$AQ$1,0),FALSE),"")</f>
        <v>0</v>
      </c>
      <c r="U23" s="302">
        <f>IFERROR(VLOOKUP($B23,Totalt!$B$1:$AQ$550,MATCH(U$2,Totalt!$B$1:$AQ$1,0),FALSE),"")</f>
        <v>0</v>
      </c>
      <c r="V23" s="302">
        <f>IFERROR(VLOOKUP($B23,Totalt!$B$1:$AQ$550,MATCH(V$2,Totalt!$B$1:$AQ$1,0),FALSE),"")</f>
        <v>0</v>
      </c>
      <c r="W23" s="302">
        <f>IFERROR(VLOOKUP($B23,Totalt!$B$1:$AQ$550,MATCH(W$2,Totalt!$B$1:$AQ$1,0),FALSE),"")</f>
        <v>0</v>
      </c>
      <c r="X23" s="302">
        <f>IFERROR(VLOOKUP($B23,Totalt!$B$1:$AQ$550,MATCH(X$2,Totalt!$B$1:$AQ$1,0),FALSE),"")</f>
        <v>0</v>
      </c>
      <c r="Y23" s="302">
        <f>IFERROR(VLOOKUP($B23,Totalt!$B$1:$AQ$550,MATCH(Y$2,Totalt!$B$1:$AQ$1,0),FALSE),"")</f>
        <v>0</v>
      </c>
      <c r="Z23" s="302">
        <f>IFERROR(VLOOKUP($B23,Totalt!$B$1:$AQ$550,MATCH(Z$2,Totalt!$B$1:$AQ$1,0),FALSE),"")</f>
        <v>0</v>
      </c>
      <c r="AA23" s="302">
        <f>IFERROR(VLOOKUP($B23,Totalt!$B$1:$AQ$550,MATCH(AA$2,Totalt!$B$1:$AQ$1,0),FALSE),"")</f>
        <v>0</v>
      </c>
      <c r="AB23" s="302">
        <f>IFERROR(VLOOKUP($B23,Totalt!$B$1:$AQ$550,MATCH(AB$2,Totalt!$B$1:$AQ$1,0),FALSE),"")</f>
        <v>0</v>
      </c>
      <c r="AC23" s="302">
        <f>IFERROR(VLOOKUP($B23,Totalt!$B$1:$AQ$550,MATCH(AC$2,Totalt!$B$1:$AQ$1,0),FALSE),"")</f>
        <v>0</v>
      </c>
      <c r="AD23" s="302">
        <f>IFERROR(VLOOKUP($B23,Totalt!$B$1:$AQ$550,MATCH(AD$2,Totalt!$B$1:$AQ$1,0),FALSE),"")</f>
        <v>0</v>
      </c>
      <c r="AE23" s="302">
        <f>IFERROR(VLOOKUP($B23,Totalt!$B$1:$AQ$550,MATCH(AE$2,Totalt!$B$1:$AQ$1,0),FALSE),"")</f>
        <v>0</v>
      </c>
      <c r="AF23" s="302">
        <f>IFERROR(VLOOKUP($B23,Totalt!$B$1:$AQ$550,MATCH(AF$2,Totalt!$B$1:$AQ$1,0),FALSE),"")</f>
        <v>0.08</v>
      </c>
      <c r="AG23" s="302">
        <f>IFERROR(VLOOKUP($B23,Totalt!$B$1:$AQ$550,MATCH(AG$2,Totalt!$B$1:$AQ$1,0),FALSE),"")</f>
        <v>0</v>
      </c>
      <c r="AI23" s="302">
        <f t="shared" si="0"/>
        <v>10.58</v>
      </c>
      <c r="AJ23" s="302">
        <f>IF(ISERROR(1/VLOOKUP($B23,Leveranser!$B$1:$S$500,MATCH("såld värme (gwh)",Leveranser!$B$1:$S$1,0),FALSE)),"",VLOOKUP($B23,Leveranser!$B$1:$S$500,MATCH("såld värme (gwh)",Leveranser!$B$1:$S$1,0),FALSE))</f>
        <v>8.6999999999999993</v>
      </c>
      <c r="AK23" s="315"/>
      <c r="AM23" s="316" t="str">
        <f>IF(B23&lt;&gt;"",IF(VLOOKUP($B23,Totalt!$B$1:$AQ$550,MATCH("Kvalitetsgranskad:",Totalt!$B$1:$AQ$1,0),FALSE)="ja",VLOOKUP($B23,Miljö!$B$1:$AG$479,MATCH(AM$2,Miljö!$B$1:$AK$1,0),FALSE),""),"")</f>
        <v>Ja</v>
      </c>
      <c r="AN23" s="316" t="str">
        <f>IF(AM23="ja",VLOOKUP($B23,Miljö!$B$1:$J$479,MATCH("Typ av ursprungsspecificerad el   (Om inget värde anges används Nordisk residualmix, se inforuta) ()",Miljö!$B$1:$J$1,0),FALSE),IF(AM23="nej","Nordisk residualel",""))</f>
        <v>'VATTENKRAFT'</v>
      </c>
      <c r="AO23" s="316">
        <f>IF(AM23="","",VLOOKUP($B23,Miljö!$B$1:$J$479,MATCH("Fossilandel för ursprungspecificerad el ()",Miljö!$B$1:$J$1,0),FALSE))</f>
        <v>0</v>
      </c>
      <c r="AP23" s="316">
        <f>IF(AM23="","",IFERROR(VLOOKUP($B23,Miljö!$B$1:$J$479,MATCH("Kärnkraftsandel för ursprungsspecificerad el ()",Miljö!$B$1:$J$1,0),FALSE)/1,0))</f>
        <v>0</v>
      </c>
      <c r="AQ23" s="316">
        <f t="shared" si="1"/>
        <v>1</v>
      </c>
      <c r="AS23" s="316" t="str">
        <f t="shared" si="2"/>
        <v>Nej</v>
      </c>
      <c r="AT23" s="316" t="str">
        <f>IF(AS23="ja",VLOOKUP($B23,Miljö!$B$1:$O$500,MATCH("Fossil andel i procent (%)",Miljö!$B$1:$O$1,0),FALSE)/100,"")</f>
        <v/>
      </c>
      <c r="AV23" s="316" t="str">
        <f t="shared" si="3"/>
        <v>Nej</v>
      </c>
      <c r="AW23" s="316" t="str">
        <f>IF(AV23="ja",VLOOKUP($B23,'Egen hetvattenprod'!$B$1:$AO$500,MATCH("Värmekälla till värmepumpar ()",'Egen hetvattenprod'!$B$1:$AO$1,0),FALSE),"")</f>
        <v/>
      </c>
    </row>
    <row r="24" spans="1:49" x14ac:dyDescent="0.25">
      <c r="A24" s="314" t="str">
        <f>'Miljövärden för publ företag'!B26</f>
        <v>Bionär Närvärme AB</v>
      </c>
      <c r="B24" s="314" t="str">
        <f>'Miljövärden för publ företag'!C26</f>
        <v>Bergby</v>
      </c>
      <c r="C24" s="302">
        <f>IFERROR(VLOOKUP($B24,Totalt!$B$1:$AQ$550,MATCH(C$2,Totalt!$B$1:$AQ$1,0),FALSE),"")</f>
        <v>0</v>
      </c>
      <c r="D24" s="302">
        <f>IFERROR(VLOOKUP($B24,Totalt!$B$1:$AQ$550,MATCH(D$2,Totalt!$B$1:$AQ$1,0),FALSE),"")</f>
        <v>0.13500000000000001</v>
      </c>
      <c r="E24" s="302">
        <f>IFERROR(VLOOKUP($B24,Totalt!$B$1:$AQ$550,MATCH(E$2,Totalt!$B$1:$AQ$1,0),FALSE),"")</f>
        <v>0</v>
      </c>
      <c r="F24" s="302">
        <f>IFERROR(VLOOKUP($B24,Totalt!$B$1:$AQ$550,MATCH(F$2,Totalt!$B$1:$AQ$1,0),FALSE),"")</f>
        <v>0</v>
      </c>
      <c r="G24" s="302">
        <f>IFERROR(VLOOKUP($B24,Totalt!$B$1:$AQ$550,MATCH(G$2,Totalt!$B$1:$AQ$1,0),FALSE),"")</f>
        <v>0</v>
      </c>
      <c r="H24" s="302">
        <f>IFERROR(VLOOKUP($B24,Totalt!$B$1:$AQ$550,MATCH(H$2,Totalt!$B$1:$AQ$1,0),FALSE),"")</f>
        <v>0</v>
      </c>
      <c r="I24" s="302">
        <f>IFERROR(VLOOKUP($B24,Totalt!$B$1:$AQ$550,MATCH(I$2,Totalt!$B$1:$AQ$1,0),FALSE),"")</f>
        <v>0</v>
      </c>
      <c r="J24" s="302">
        <f>IFERROR(VLOOKUP($B24,Totalt!$B$1:$AQ$550,MATCH(J$2,Totalt!$B$1:$AQ$1,0),FALSE),"")</f>
        <v>0</v>
      </c>
      <c r="K24" s="302">
        <f>IFERROR(VLOOKUP($B24,Totalt!$B$1:$AQ$550,MATCH(K$2,Totalt!$B$1:$AQ$1,0),FALSE),"")</f>
        <v>0</v>
      </c>
      <c r="L24" s="302">
        <f>IFERROR(VLOOKUP($B24,Totalt!$B$1:$AQ$550,MATCH(L$2,Totalt!$B$1:$AQ$1,0),FALSE),"")</f>
        <v>0</v>
      </c>
      <c r="M24" s="302">
        <f>IFERROR(VLOOKUP($B24,Totalt!$B$1:$AQ$550,MATCH(M$2,Totalt!$B$1:$AQ$1,0),FALSE),"")</f>
        <v>0</v>
      </c>
      <c r="N24" s="302">
        <f>IFERROR(VLOOKUP($B24,Totalt!$B$1:$AQ$550,MATCH(N$2,Totalt!$B$1:$AQ$1,0),FALSE),"")</f>
        <v>0</v>
      </c>
      <c r="O24" s="302">
        <f>IFERROR(VLOOKUP($B24,Totalt!$B$1:$AQ$550,MATCH(O$2,Totalt!$B$1:$AQ$1,0),FALSE),"")</f>
        <v>0</v>
      </c>
      <c r="P24" s="302">
        <f>IFERROR(VLOOKUP($B24,Totalt!$B$1:$AQ$550,MATCH(P$2,Totalt!$B$1:$AQ$1,0),FALSE),"")</f>
        <v>0</v>
      </c>
      <c r="Q24" s="302">
        <f>IFERROR(VLOOKUP($B24,Totalt!$B$1:$AQ$550,MATCH(Q$2,Totalt!$B$1:$AQ$1,0),FALSE),"")</f>
        <v>0</v>
      </c>
      <c r="R24" s="302">
        <f>IFERROR(VLOOKUP($B24,Totalt!$B$1:$AQ$550,MATCH(R$2,Totalt!$B$1:$AQ$1,0),FALSE),"")</f>
        <v>3.8730000000000002</v>
      </c>
      <c r="S24" s="302">
        <f>IFERROR(VLOOKUP($B24,Totalt!$B$1:$AQ$550,MATCH(S$2,Totalt!$B$1:$AQ$1,0),FALSE),"")</f>
        <v>0</v>
      </c>
      <c r="T24" s="302">
        <f>IFERROR(VLOOKUP($B24,Totalt!$B$1:$AQ$550,MATCH(T$2,Totalt!$B$1:$AQ$1,0),FALSE),"")</f>
        <v>0</v>
      </c>
      <c r="U24" s="302">
        <f>IFERROR(VLOOKUP($B24,Totalt!$B$1:$AQ$550,MATCH(U$2,Totalt!$B$1:$AQ$1,0),FALSE),"")</f>
        <v>0</v>
      </c>
      <c r="V24" s="302">
        <f>IFERROR(VLOOKUP($B24,Totalt!$B$1:$AQ$550,MATCH(V$2,Totalt!$B$1:$AQ$1,0),FALSE),"")</f>
        <v>0</v>
      </c>
      <c r="W24" s="302">
        <f>IFERROR(VLOOKUP($B24,Totalt!$B$1:$AQ$550,MATCH(W$2,Totalt!$B$1:$AQ$1,0),FALSE),"")</f>
        <v>0</v>
      </c>
      <c r="X24" s="302">
        <f>IFERROR(VLOOKUP($B24,Totalt!$B$1:$AQ$550,MATCH(X$2,Totalt!$B$1:$AQ$1,0),FALSE),"")</f>
        <v>0</v>
      </c>
      <c r="Y24" s="302">
        <f>IFERROR(VLOOKUP($B24,Totalt!$B$1:$AQ$550,MATCH(Y$2,Totalt!$B$1:$AQ$1,0),FALSE),"")</f>
        <v>0</v>
      </c>
      <c r="Z24" s="302">
        <f>IFERROR(VLOOKUP($B24,Totalt!$B$1:$AQ$550,MATCH(Z$2,Totalt!$B$1:$AQ$1,0),FALSE),"")</f>
        <v>0</v>
      </c>
      <c r="AA24" s="302">
        <f>IFERROR(VLOOKUP($B24,Totalt!$B$1:$AQ$550,MATCH(AA$2,Totalt!$B$1:$AQ$1,0),FALSE),"")</f>
        <v>0</v>
      </c>
      <c r="AB24" s="302">
        <f>IFERROR(VLOOKUP($B24,Totalt!$B$1:$AQ$550,MATCH(AB$2,Totalt!$B$1:$AQ$1,0),FALSE),"")</f>
        <v>0</v>
      </c>
      <c r="AC24" s="302">
        <f>IFERROR(VLOOKUP($B24,Totalt!$B$1:$AQ$550,MATCH(AC$2,Totalt!$B$1:$AQ$1,0),FALSE),"")</f>
        <v>0</v>
      </c>
      <c r="AD24" s="302">
        <f>IFERROR(VLOOKUP($B24,Totalt!$B$1:$AQ$550,MATCH(AD$2,Totalt!$B$1:$AQ$1,0),FALSE),"")</f>
        <v>0</v>
      </c>
      <c r="AE24" s="302">
        <f>IFERROR(VLOOKUP($B24,Totalt!$B$1:$AQ$550,MATCH(AE$2,Totalt!$B$1:$AQ$1,0),FALSE),"")</f>
        <v>0</v>
      </c>
      <c r="AF24" s="302">
        <f>IFERROR(VLOOKUP($B24,Totalt!$B$1:$AQ$550,MATCH(AF$2,Totalt!$B$1:$AQ$1,0),FALSE),"")</f>
        <v>5.6000000000000001E-2</v>
      </c>
      <c r="AG24" s="302">
        <f>IFERROR(VLOOKUP($B24,Totalt!$B$1:$AQ$550,MATCH(AG$2,Totalt!$B$1:$AQ$1,0),FALSE),"")</f>
        <v>0</v>
      </c>
      <c r="AI24" s="302">
        <f t="shared" si="0"/>
        <v>4.0640000000000001</v>
      </c>
      <c r="AJ24" s="302">
        <f>IF(ISERROR(1/VLOOKUP($B24,Leveranser!$B$1:$S$500,MATCH("såld värme (gwh)",Leveranser!$B$1:$S$1,0),FALSE)),"",VLOOKUP($B24,Leveranser!$B$1:$S$500,MATCH("såld värme (gwh)",Leveranser!$B$1:$S$1,0),FALSE))</f>
        <v>3.4689999999999999</v>
      </c>
      <c r="AK24" s="315"/>
      <c r="AM24" s="316" t="str">
        <f>IF(B24&lt;&gt;"",IF(VLOOKUP($B24,Totalt!$B$1:$AQ$550,MATCH("Kvalitetsgranskad:",Totalt!$B$1:$AQ$1,0),FALSE)="ja",VLOOKUP($B24,Miljö!$B$1:$AG$479,MATCH(AM$2,Miljö!$B$1:$AK$1,0),FALSE),""),"")</f>
        <v>Ja</v>
      </c>
      <c r="AN24" s="316" t="str">
        <f>IF(AM24="ja",VLOOKUP($B24,Miljö!$B$1:$J$479,MATCH("Typ av ursprungsspecificerad el   (Om inget värde anges används Nordisk residualmix, se inforuta) ()",Miljö!$B$1:$J$1,0),FALSE),IF(AM24="nej","Nordisk residualel",""))</f>
        <v>'Källmärkt'</v>
      </c>
      <c r="AO24" s="316">
        <f>IF(AM24="","",VLOOKUP($B24,Miljö!$B$1:$J$479,MATCH("Fossilandel för ursprungspecificerad el ()",Miljö!$B$1:$J$1,0),FALSE))</f>
        <v>0</v>
      </c>
      <c r="AP24" s="316">
        <f>IF(AM24="","",IFERROR(VLOOKUP($B24,Miljö!$B$1:$J$479,MATCH("Kärnkraftsandel för ursprungsspecificerad el ()",Miljö!$B$1:$J$1,0),FALSE)/1,0))</f>
        <v>0</v>
      </c>
      <c r="AQ24" s="316">
        <f t="shared" si="1"/>
        <v>1</v>
      </c>
      <c r="AS24" s="316" t="str">
        <f t="shared" si="2"/>
        <v>Nej</v>
      </c>
      <c r="AT24" s="316" t="str">
        <f>IF(AS24="ja",VLOOKUP($B24,Miljö!$B$1:$O$500,MATCH("Fossil andel i procent (%)",Miljö!$B$1:$O$1,0),FALSE)/100,"")</f>
        <v/>
      </c>
      <c r="AV24" s="316" t="str">
        <f t="shared" si="3"/>
        <v>Nej</v>
      </c>
      <c r="AW24" s="316" t="str">
        <f>IF(AV24="ja",VLOOKUP($B24,'Egen hetvattenprod'!$B$1:$AO$500,MATCH("Värmekälla till värmepumpar ()",'Egen hetvattenprod'!$B$1:$AO$1,0),FALSE),"")</f>
        <v/>
      </c>
    </row>
    <row r="25" spans="1:49" x14ac:dyDescent="0.25">
      <c r="A25" s="314" t="str">
        <f>'Miljövärden för publ företag'!B27</f>
        <v>Bionär Närvärme AB</v>
      </c>
      <c r="B25" s="314" t="str">
        <f>'Miljövärden för publ företag'!C27</f>
        <v>Bällinge</v>
      </c>
      <c r="C25" s="302">
        <f>IFERROR(VLOOKUP($B25,Totalt!$B$1:$AQ$550,MATCH(C$2,Totalt!$B$1:$AQ$1,0),FALSE),"")</f>
        <v>0</v>
      </c>
      <c r="D25" s="302">
        <f>IFERROR(VLOOKUP($B25,Totalt!$B$1:$AQ$550,MATCH(D$2,Totalt!$B$1:$AQ$1,0),FALSE),"")</f>
        <v>1.2E-2</v>
      </c>
      <c r="E25" s="302">
        <f>IFERROR(VLOOKUP($B25,Totalt!$B$1:$AQ$550,MATCH(E$2,Totalt!$B$1:$AQ$1,0),FALSE),"")</f>
        <v>0</v>
      </c>
      <c r="F25" s="302">
        <f>IFERROR(VLOOKUP($B25,Totalt!$B$1:$AQ$550,MATCH(F$2,Totalt!$B$1:$AQ$1,0),FALSE),"")</f>
        <v>0</v>
      </c>
      <c r="G25" s="302">
        <f>IFERROR(VLOOKUP($B25,Totalt!$B$1:$AQ$550,MATCH(G$2,Totalt!$B$1:$AQ$1,0),FALSE),"")</f>
        <v>0</v>
      </c>
      <c r="H25" s="302">
        <f>IFERROR(VLOOKUP($B25,Totalt!$B$1:$AQ$550,MATCH(H$2,Totalt!$B$1:$AQ$1,0),FALSE),"")</f>
        <v>0</v>
      </c>
      <c r="I25" s="302">
        <f>IFERROR(VLOOKUP($B25,Totalt!$B$1:$AQ$550,MATCH(I$2,Totalt!$B$1:$AQ$1,0),FALSE),"")</f>
        <v>0</v>
      </c>
      <c r="J25" s="302">
        <f>IFERROR(VLOOKUP($B25,Totalt!$B$1:$AQ$550,MATCH(J$2,Totalt!$B$1:$AQ$1,0),FALSE),"")</f>
        <v>0</v>
      </c>
      <c r="K25" s="302">
        <f>IFERROR(VLOOKUP($B25,Totalt!$B$1:$AQ$550,MATCH(K$2,Totalt!$B$1:$AQ$1,0),FALSE),"")</f>
        <v>0</v>
      </c>
      <c r="L25" s="302">
        <f>IFERROR(VLOOKUP($B25,Totalt!$B$1:$AQ$550,MATCH(L$2,Totalt!$B$1:$AQ$1,0),FALSE),"")</f>
        <v>0</v>
      </c>
      <c r="M25" s="302">
        <f>IFERROR(VLOOKUP($B25,Totalt!$B$1:$AQ$550,MATCH(M$2,Totalt!$B$1:$AQ$1,0),FALSE),"")</f>
        <v>0</v>
      </c>
      <c r="N25" s="302">
        <f>IFERROR(VLOOKUP($B25,Totalt!$B$1:$AQ$550,MATCH(N$2,Totalt!$B$1:$AQ$1,0),FALSE),"")</f>
        <v>0</v>
      </c>
      <c r="O25" s="302">
        <f>IFERROR(VLOOKUP($B25,Totalt!$B$1:$AQ$550,MATCH(O$2,Totalt!$B$1:$AQ$1,0),FALSE),"")</f>
        <v>0</v>
      </c>
      <c r="P25" s="302">
        <f>IFERROR(VLOOKUP($B25,Totalt!$B$1:$AQ$550,MATCH(P$2,Totalt!$B$1:$AQ$1,0),FALSE),"")</f>
        <v>0</v>
      </c>
      <c r="Q25" s="302">
        <f>IFERROR(VLOOKUP($B25,Totalt!$B$1:$AQ$550,MATCH(Q$2,Totalt!$B$1:$AQ$1,0),FALSE),"")</f>
        <v>0</v>
      </c>
      <c r="R25" s="302">
        <f>IFERROR(VLOOKUP($B25,Totalt!$B$1:$AQ$550,MATCH(R$2,Totalt!$B$1:$AQ$1,0),FALSE),"")</f>
        <v>2.0379999999999998</v>
      </c>
      <c r="S25" s="302">
        <f>IFERROR(VLOOKUP($B25,Totalt!$B$1:$AQ$550,MATCH(S$2,Totalt!$B$1:$AQ$1,0),FALSE),"")</f>
        <v>0</v>
      </c>
      <c r="T25" s="302">
        <f>IFERROR(VLOOKUP($B25,Totalt!$B$1:$AQ$550,MATCH(T$2,Totalt!$B$1:$AQ$1,0),FALSE),"")</f>
        <v>0</v>
      </c>
      <c r="U25" s="302">
        <f>IFERROR(VLOOKUP($B25,Totalt!$B$1:$AQ$550,MATCH(U$2,Totalt!$B$1:$AQ$1,0),FALSE),"")</f>
        <v>0</v>
      </c>
      <c r="V25" s="302">
        <f>IFERROR(VLOOKUP($B25,Totalt!$B$1:$AQ$550,MATCH(V$2,Totalt!$B$1:$AQ$1,0),FALSE),"")</f>
        <v>0</v>
      </c>
      <c r="W25" s="302">
        <f>IFERROR(VLOOKUP($B25,Totalt!$B$1:$AQ$550,MATCH(W$2,Totalt!$B$1:$AQ$1,0),FALSE),"")</f>
        <v>0</v>
      </c>
      <c r="X25" s="302">
        <f>IFERROR(VLOOKUP($B25,Totalt!$B$1:$AQ$550,MATCH(X$2,Totalt!$B$1:$AQ$1,0),FALSE),"")</f>
        <v>0</v>
      </c>
      <c r="Y25" s="302">
        <f>IFERROR(VLOOKUP($B25,Totalt!$B$1:$AQ$550,MATCH(Y$2,Totalt!$B$1:$AQ$1,0),FALSE),"")</f>
        <v>0</v>
      </c>
      <c r="Z25" s="302">
        <f>IFERROR(VLOOKUP($B25,Totalt!$B$1:$AQ$550,MATCH(Z$2,Totalt!$B$1:$AQ$1,0),FALSE),"")</f>
        <v>0</v>
      </c>
      <c r="AA25" s="302">
        <f>IFERROR(VLOOKUP($B25,Totalt!$B$1:$AQ$550,MATCH(AA$2,Totalt!$B$1:$AQ$1,0),FALSE),"")</f>
        <v>0</v>
      </c>
      <c r="AB25" s="302">
        <f>IFERROR(VLOOKUP($B25,Totalt!$B$1:$AQ$550,MATCH(AB$2,Totalt!$B$1:$AQ$1,0),FALSE),"")</f>
        <v>0</v>
      </c>
      <c r="AC25" s="302">
        <f>IFERROR(VLOOKUP($B25,Totalt!$B$1:$AQ$550,MATCH(AC$2,Totalt!$B$1:$AQ$1,0),FALSE),"")</f>
        <v>0</v>
      </c>
      <c r="AD25" s="302">
        <f>IFERROR(VLOOKUP($B25,Totalt!$B$1:$AQ$550,MATCH(AD$2,Totalt!$B$1:$AQ$1,0),FALSE),"")</f>
        <v>0</v>
      </c>
      <c r="AE25" s="302">
        <f>IFERROR(VLOOKUP($B25,Totalt!$B$1:$AQ$550,MATCH(AE$2,Totalt!$B$1:$AQ$1,0),FALSE),"")</f>
        <v>0</v>
      </c>
      <c r="AF25" s="302">
        <f>IFERROR(VLOOKUP($B25,Totalt!$B$1:$AQ$550,MATCH(AF$2,Totalt!$B$1:$AQ$1,0),FALSE),"")</f>
        <v>1E-3</v>
      </c>
      <c r="AG25" s="302">
        <f>IFERROR(VLOOKUP($B25,Totalt!$B$1:$AQ$550,MATCH(AG$2,Totalt!$B$1:$AQ$1,0),FALSE),"")</f>
        <v>0</v>
      </c>
      <c r="AI25" s="302">
        <f t="shared" si="0"/>
        <v>2.0509999999999997</v>
      </c>
      <c r="AJ25" s="302">
        <f>IF(ISERROR(1/VLOOKUP($B25,Leveranser!$B$1:$S$500,MATCH("såld värme (gwh)",Leveranser!$B$1:$S$1,0),FALSE)),"",VLOOKUP($B25,Leveranser!$B$1:$S$500,MATCH("såld värme (gwh)",Leveranser!$B$1:$S$1,0),FALSE))</f>
        <v>1.752</v>
      </c>
      <c r="AK25" s="315"/>
      <c r="AM25" s="316" t="str">
        <f>IF(B25&lt;&gt;"",IF(VLOOKUP($B25,Totalt!$B$1:$AQ$550,MATCH("Kvalitetsgranskad:",Totalt!$B$1:$AQ$1,0),FALSE)="ja",VLOOKUP($B25,Miljö!$B$1:$AG$479,MATCH(AM$2,Miljö!$B$1:$AK$1,0),FALSE),""),"")</f>
        <v>Ja</v>
      </c>
      <c r="AN25" s="316" t="str">
        <f>IF(AM25="ja",VLOOKUP($B25,Miljö!$B$1:$J$479,MATCH("Typ av ursprungsspecificerad el   (Om inget värde anges används Nordisk residualmix, se inforuta) ()",Miljö!$B$1:$J$1,0),FALSE),IF(AM25="nej","Nordisk residualel",""))</f>
        <v>'Källmärkt'</v>
      </c>
      <c r="AO25" s="316">
        <f>IF(AM25="","",VLOOKUP($B25,Miljö!$B$1:$J$479,MATCH("Fossilandel för ursprungspecificerad el ()",Miljö!$B$1:$J$1,0),FALSE))</f>
        <v>0</v>
      </c>
      <c r="AP25" s="316">
        <f>IF(AM25="","",IFERROR(VLOOKUP($B25,Miljö!$B$1:$J$479,MATCH("Kärnkraftsandel för ursprungsspecificerad el ()",Miljö!$B$1:$J$1,0),FALSE)/1,0))</f>
        <v>0</v>
      </c>
      <c r="AQ25" s="316">
        <f t="shared" si="1"/>
        <v>1</v>
      </c>
      <c r="AS25" s="316" t="str">
        <f t="shared" si="2"/>
        <v>Nej</v>
      </c>
      <c r="AT25" s="316" t="str">
        <f>IF(AS25="ja",VLOOKUP($B25,Miljö!$B$1:$O$500,MATCH("Fossil andel i procent (%)",Miljö!$B$1:$O$1,0),FALSE)/100,"")</f>
        <v/>
      </c>
      <c r="AV25" s="316" t="str">
        <f t="shared" si="3"/>
        <v>Nej</v>
      </c>
      <c r="AW25" s="316" t="str">
        <f>IF(AV25="ja",VLOOKUP($B25,'Egen hetvattenprod'!$B$1:$AO$500,MATCH("Värmekälla till värmepumpar ()",'Egen hetvattenprod'!$B$1:$AO$1,0),FALSE),"")</f>
        <v/>
      </c>
    </row>
    <row r="26" spans="1:49" x14ac:dyDescent="0.25">
      <c r="A26" s="314" t="str">
        <f>'Miljövärden för publ företag'!B28</f>
        <v>Bionär Närvärme AB</v>
      </c>
      <c r="B26" s="314" t="str">
        <f>'Miljövärden för publ företag'!C28</f>
        <v>Forsbacka</v>
      </c>
      <c r="C26" s="302">
        <f>IFERROR(VLOOKUP($B26,Totalt!$B$1:$AQ$550,MATCH(C$2,Totalt!$B$1:$AQ$1,0),FALSE),"")</f>
        <v>0</v>
      </c>
      <c r="D26" s="302">
        <f>IFERROR(VLOOKUP($B26,Totalt!$B$1:$AQ$550,MATCH(D$2,Totalt!$B$1:$AQ$1,0),FALSE),"")</f>
        <v>2.5999999999999999E-2</v>
      </c>
      <c r="E26" s="302">
        <f>IFERROR(VLOOKUP($B26,Totalt!$B$1:$AQ$550,MATCH(E$2,Totalt!$B$1:$AQ$1,0),FALSE),"")</f>
        <v>0</v>
      </c>
      <c r="F26" s="302">
        <f>IFERROR(VLOOKUP($B26,Totalt!$B$1:$AQ$550,MATCH(F$2,Totalt!$B$1:$AQ$1,0),FALSE),"")</f>
        <v>0</v>
      </c>
      <c r="G26" s="302">
        <f>IFERROR(VLOOKUP($B26,Totalt!$B$1:$AQ$550,MATCH(G$2,Totalt!$B$1:$AQ$1,0),FALSE),"")</f>
        <v>0.28899999999999998</v>
      </c>
      <c r="H26" s="302">
        <f>IFERROR(VLOOKUP($B26,Totalt!$B$1:$AQ$550,MATCH(H$2,Totalt!$B$1:$AQ$1,0),FALSE),"")</f>
        <v>0</v>
      </c>
      <c r="I26" s="302">
        <f>IFERROR(VLOOKUP($B26,Totalt!$B$1:$AQ$550,MATCH(I$2,Totalt!$B$1:$AQ$1,0),FALSE),"")</f>
        <v>0</v>
      </c>
      <c r="J26" s="302">
        <f>IFERROR(VLOOKUP($B26,Totalt!$B$1:$AQ$550,MATCH(J$2,Totalt!$B$1:$AQ$1,0),FALSE),"")</f>
        <v>0</v>
      </c>
      <c r="K26" s="302">
        <f>IFERROR(VLOOKUP($B26,Totalt!$B$1:$AQ$550,MATCH(K$2,Totalt!$B$1:$AQ$1,0),FALSE),"")</f>
        <v>0</v>
      </c>
      <c r="L26" s="302">
        <f>IFERROR(VLOOKUP($B26,Totalt!$B$1:$AQ$550,MATCH(L$2,Totalt!$B$1:$AQ$1,0),FALSE),"")</f>
        <v>0</v>
      </c>
      <c r="M26" s="302">
        <f>IFERROR(VLOOKUP($B26,Totalt!$B$1:$AQ$550,MATCH(M$2,Totalt!$B$1:$AQ$1,0),FALSE),"")</f>
        <v>0</v>
      </c>
      <c r="N26" s="302">
        <f>IFERROR(VLOOKUP($B26,Totalt!$B$1:$AQ$550,MATCH(N$2,Totalt!$B$1:$AQ$1,0),FALSE),"")</f>
        <v>0</v>
      </c>
      <c r="O26" s="302">
        <f>IFERROR(VLOOKUP($B26,Totalt!$B$1:$AQ$550,MATCH(O$2,Totalt!$B$1:$AQ$1,0),FALSE),"")</f>
        <v>0</v>
      </c>
      <c r="P26" s="302">
        <f>IFERROR(VLOOKUP($B26,Totalt!$B$1:$AQ$550,MATCH(P$2,Totalt!$B$1:$AQ$1,0),FALSE),"")</f>
        <v>6.4880000000000004</v>
      </c>
      <c r="Q26" s="302">
        <f>IFERROR(VLOOKUP($B26,Totalt!$B$1:$AQ$550,MATCH(Q$2,Totalt!$B$1:$AQ$1,0),FALSE),"")</f>
        <v>0</v>
      </c>
      <c r="R26" s="302">
        <f>IFERROR(VLOOKUP($B26,Totalt!$B$1:$AQ$550,MATCH(R$2,Totalt!$B$1:$AQ$1,0),FALSE),"")</f>
        <v>1.986</v>
      </c>
      <c r="S26" s="302">
        <f>IFERROR(VLOOKUP($B26,Totalt!$B$1:$AQ$550,MATCH(S$2,Totalt!$B$1:$AQ$1,0),FALSE),"")</f>
        <v>0</v>
      </c>
      <c r="T26" s="302">
        <f>IFERROR(VLOOKUP($B26,Totalt!$B$1:$AQ$550,MATCH(T$2,Totalt!$B$1:$AQ$1,0),FALSE),"")</f>
        <v>0</v>
      </c>
      <c r="U26" s="302">
        <f>IFERROR(VLOOKUP($B26,Totalt!$B$1:$AQ$550,MATCH(U$2,Totalt!$B$1:$AQ$1,0),FALSE),"")</f>
        <v>0</v>
      </c>
      <c r="V26" s="302">
        <f>IFERROR(VLOOKUP($B26,Totalt!$B$1:$AQ$550,MATCH(V$2,Totalt!$B$1:$AQ$1,0),FALSE),"")</f>
        <v>0</v>
      </c>
      <c r="W26" s="302">
        <f>IFERROR(VLOOKUP($B26,Totalt!$B$1:$AQ$550,MATCH(W$2,Totalt!$B$1:$AQ$1,0),FALSE),"")</f>
        <v>0</v>
      </c>
      <c r="X26" s="302">
        <f>IFERROR(VLOOKUP($B26,Totalt!$B$1:$AQ$550,MATCH(X$2,Totalt!$B$1:$AQ$1,0),FALSE),"")</f>
        <v>0</v>
      </c>
      <c r="Y26" s="302">
        <f>IFERROR(VLOOKUP($B26,Totalt!$B$1:$AQ$550,MATCH(Y$2,Totalt!$B$1:$AQ$1,0),FALSE),"")</f>
        <v>0</v>
      </c>
      <c r="Z26" s="302">
        <f>IFERROR(VLOOKUP($B26,Totalt!$B$1:$AQ$550,MATCH(Z$2,Totalt!$B$1:$AQ$1,0),FALSE),"")</f>
        <v>0</v>
      </c>
      <c r="AA26" s="302">
        <f>IFERROR(VLOOKUP($B26,Totalt!$B$1:$AQ$550,MATCH(AA$2,Totalt!$B$1:$AQ$1,0),FALSE),"")</f>
        <v>0</v>
      </c>
      <c r="AB26" s="302">
        <f>IFERROR(VLOOKUP($B26,Totalt!$B$1:$AQ$550,MATCH(AB$2,Totalt!$B$1:$AQ$1,0),FALSE),"")</f>
        <v>0</v>
      </c>
      <c r="AC26" s="302">
        <f>IFERROR(VLOOKUP($B26,Totalt!$B$1:$AQ$550,MATCH(AC$2,Totalt!$B$1:$AQ$1,0),FALSE),"")</f>
        <v>0</v>
      </c>
      <c r="AD26" s="302">
        <f>IFERROR(VLOOKUP($B26,Totalt!$B$1:$AQ$550,MATCH(AD$2,Totalt!$B$1:$AQ$1,0),FALSE),"")</f>
        <v>0</v>
      </c>
      <c r="AE26" s="302">
        <f>IFERROR(VLOOKUP($B26,Totalt!$B$1:$AQ$550,MATCH(AE$2,Totalt!$B$1:$AQ$1,0),FALSE),"")</f>
        <v>0</v>
      </c>
      <c r="AF26" s="302">
        <f>IFERROR(VLOOKUP($B26,Totalt!$B$1:$AQ$550,MATCH(AF$2,Totalt!$B$1:$AQ$1,0),FALSE),"")</f>
        <v>0.23157</v>
      </c>
      <c r="AG26" s="302">
        <f>IFERROR(VLOOKUP($B26,Totalt!$B$1:$AQ$550,MATCH(AG$2,Totalt!$B$1:$AQ$1,0),FALSE),"")</f>
        <v>0</v>
      </c>
      <c r="AI26" s="302">
        <f t="shared" si="0"/>
        <v>9.0205700000000011</v>
      </c>
      <c r="AJ26" s="302">
        <f>IF(ISERROR(1/VLOOKUP($B26,Leveranser!$B$1:$S$500,MATCH("såld värme (gwh)",Leveranser!$B$1:$S$1,0),FALSE)),"",VLOOKUP($B26,Leveranser!$B$1:$S$500,MATCH("såld värme (gwh)",Leveranser!$B$1:$S$1,0),FALSE))</f>
        <v>7.7190000000000003</v>
      </c>
      <c r="AK26" s="315"/>
      <c r="AM26" s="316" t="str">
        <f>IF(B26&lt;&gt;"",IF(VLOOKUP($B26,Totalt!$B$1:$AQ$550,MATCH("Kvalitetsgranskad:",Totalt!$B$1:$AQ$1,0),FALSE)="ja",VLOOKUP($B26,Miljö!$B$1:$AG$479,MATCH(AM$2,Miljö!$B$1:$AK$1,0),FALSE),""),"")</f>
        <v>Nej</v>
      </c>
      <c r="AN26" s="316" t="str">
        <f>IF(AM26="ja",VLOOKUP($B26,Miljö!$B$1:$J$479,MATCH("Typ av ursprungsspecificerad el   (Om inget värde anges används Nordisk residualmix, se inforuta) ()",Miljö!$B$1:$J$1,0),FALSE),IF(AM26="nej","Nordisk residualel",""))</f>
        <v>Nordisk residualel</v>
      </c>
      <c r="AO26" s="316">
        <f>IF(AM26="","",VLOOKUP($B26,Miljö!$B$1:$J$479,MATCH("Fossilandel för ursprungspecificerad el ()",Miljö!$B$1:$J$1,0),FALSE))</f>
        <v>0.42099999999999999</v>
      </c>
      <c r="AP26" s="316">
        <f>IF(AM26="","",IFERROR(VLOOKUP($B26,Miljö!$B$1:$J$479,MATCH("Kärnkraftsandel för ursprungsspecificerad el ()",Miljö!$B$1:$J$1,0),FALSE)/1,0))</f>
        <v>0.40799999999999997</v>
      </c>
      <c r="AQ26" s="316">
        <f t="shared" si="1"/>
        <v>0.17099999999999999</v>
      </c>
      <c r="AS26" s="316" t="str">
        <f t="shared" si="2"/>
        <v>Nej</v>
      </c>
      <c r="AT26" s="316" t="str">
        <f>IF(AS26="ja",VLOOKUP($B26,Miljö!$B$1:$O$500,MATCH("Fossil andel i procent (%)",Miljö!$B$1:$O$1,0),FALSE)/100,"")</f>
        <v/>
      </c>
      <c r="AV26" s="316" t="str">
        <f t="shared" si="3"/>
        <v>Nej</v>
      </c>
      <c r="AW26" s="316" t="str">
        <f>IF(AV26="ja",VLOOKUP($B26,'Egen hetvattenprod'!$B$1:$AO$500,MATCH("Värmekälla till värmepumpar ()",'Egen hetvattenprod'!$B$1:$AO$1,0),FALSE),"")</f>
        <v/>
      </c>
    </row>
    <row r="27" spans="1:49" x14ac:dyDescent="0.25">
      <c r="A27" s="314" t="str">
        <f>'Miljövärden för publ företag'!B29</f>
        <v>Bionär Närvärme AB</v>
      </c>
      <c r="B27" s="314" t="str">
        <f>'Miljövärden för publ företag'!C29</f>
        <v>Hedesunda</v>
      </c>
      <c r="C27" s="302">
        <f>IFERROR(VLOOKUP($B27,Totalt!$B$1:$AQ$550,MATCH(C$2,Totalt!$B$1:$AQ$1,0),FALSE),"")</f>
        <v>0</v>
      </c>
      <c r="D27" s="302">
        <f>IFERROR(VLOOKUP($B27,Totalt!$B$1:$AQ$550,MATCH(D$2,Totalt!$B$1:$AQ$1,0),FALSE),"")</f>
        <v>0.17100000000000001</v>
      </c>
      <c r="E27" s="302">
        <f>IFERROR(VLOOKUP($B27,Totalt!$B$1:$AQ$550,MATCH(E$2,Totalt!$B$1:$AQ$1,0),FALSE),"")</f>
        <v>0</v>
      </c>
      <c r="F27" s="302">
        <f>IFERROR(VLOOKUP($B27,Totalt!$B$1:$AQ$550,MATCH(F$2,Totalt!$B$1:$AQ$1,0),FALSE),"")</f>
        <v>0</v>
      </c>
      <c r="G27" s="302">
        <f>IFERROR(VLOOKUP($B27,Totalt!$B$1:$AQ$550,MATCH(G$2,Totalt!$B$1:$AQ$1,0),FALSE),"")</f>
        <v>0</v>
      </c>
      <c r="H27" s="302">
        <f>IFERROR(VLOOKUP($B27,Totalt!$B$1:$AQ$550,MATCH(H$2,Totalt!$B$1:$AQ$1,0),FALSE),"")</f>
        <v>0</v>
      </c>
      <c r="I27" s="302">
        <f>IFERROR(VLOOKUP($B27,Totalt!$B$1:$AQ$550,MATCH(I$2,Totalt!$B$1:$AQ$1,0),FALSE),"")</f>
        <v>0</v>
      </c>
      <c r="J27" s="302">
        <f>IFERROR(VLOOKUP($B27,Totalt!$B$1:$AQ$550,MATCH(J$2,Totalt!$B$1:$AQ$1,0),FALSE),"")</f>
        <v>0</v>
      </c>
      <c r="K27" s="302">
        <f>IFERROR(VLOOKUP($B27,Totalt!$B$1:$AQ$550,MATCH(K$2,Totalt!$B$1:$AQ$1,0),FALSE),"")</f>
        <v>0</v>
      </c>
      <c r="L27" s="302">
        <f>IFERROR(VLOOKUP($B27,Totalt!$B$1:$AQ$550,MATCH(L$2,Totalt!$B$1:$AQ$1,0),FALSE),"")</f>
        <v>0</v>
      </c>
      <c r="M27" s="302">
        <f>IFERROR(VLOOKUP($B27,Totalt!$B$1:$AQ$550,MATCH(M$2,Totalt!$B$1:$AQ$1,0),FALSE),"")</f>
        <v>0</v>
      </c>
      <c r="N27" s="302">
        <f>IFERROR(VLOOKUP($B27,Totalt!$B$1:$AQ$550,MATCH(N$2,Totalt!$B$1:$AQ$1,0),FALSE),"")</f>
        <v>0</v>
      </c>
      <c r="O27" s="302">
        <f>IFERROR(VLOOKUP($B27,Totalt!$B$1:$AQ$550,MATCH(O$2,Totalt!$B$1:$AQ$1,0),FALSE),"")</f>
        <v>0</v>
      </c>
      <c r="P27" s="302">
        <f>IFERROR(VLOOKUP($B27,Totalt!$B$1:$AQ$550,MATCH(P$2,Totalt!$B$1:$AQ$1,0),FALSE),"")</f>
        <v>0</v>
      </c>
      <c r="Q27" s="302">
        <f>IFERROR(VLOOKUP($B27,Totalt!$B$1:$AQ$550,MATCH(Q$2,Totalt!$B$1:$AQ$1,0),FALSE),"")</f>
        <v>0</v>
      </c>
      <c r="R27" s="302">
        <f>IFERROR(VLOOKUP($B27,Totalt!$B$1:$AQ$550,MATCH(R$2,Totalt!$B$1:$AQ$1,0),FALSE),"")</f>
        <v>4.6660000000000004</v>
      </c>
      <c r="S27" s="302">
        <f>IFERROR(VLOOKUP($B27,Totalt!$B$1:$AQ$550,MATCH(S$2,Totalt!$B$1:$AQ$1,0),FALSE),"")</f>
        <v>0</v>
      </c>
      <c r="T27" s="302">
        <f>IFERROR(VLOOKUP($B27,Totalt!$B$1:$AQ$550,MATCH(T$2,Totalt!$B$1:$AQ$1,0),FALSE),"")</f>
        <v>0</v>
      </c>
      <c r="U27" s="302">
        <f>IFERROR(VLOOKUP($B27,Totalt!$B$1:$AQ$550,MATCH(U$2,Totalt!$B$1:$AQ$1,0),FALSE),"")</f>
        <v>0</v>
      </c>
      <c r="V27" s="302">
        <f>IFERROR(VLOOKUP($B27,Totalt!$B$1:$AQ$550,MATCH(V$2,Totalt!$B$1:$AQ$1,0),FALSE),"")</f>
        <v>0</v>
      </c>
      <c r="W27" s="302">
        <f>IFERROR(VLOOKUP($B27,Totalt!$B$1:$AQ$550,MATCH(W$2,Totalt!$B$1:$AQ$1,0),FALSE),"")</f>
        <v>0</v>
      </c>
      <c r="X27" s="302">
        <f>IFERROR(VLOOKUP($B27,Totalt!$B$1:$AQ$550,MATCH(X$2,Totalt!$B$1:$AQ$1,0),FALSE),"")</f>
        <v>0</v>
      </c>
      <c r="Y27" s="302">
        <f>IFERROR(VLOOKUP($B27,Totalt!$B$1:$AQ$550,MATCH(Y$2,Totalt!$B$1:$AQ$1,0),FALSE),"")</f>
        <v>0</v>
      </c>
      <c r="Z27" s="302">
        <f>IFERROR(VLOOKUP($B27,Totalt!$B$1:$AQ$550,MATCH(Z$2,Totalt!$B$1:$AQ$1,0),FALSE),"")</f>
        <v>0</v>
      </c>
      <c r="AA27" s="302">
        <f>IFERROR(VLOOKUP($B27,Totalt!$B$1:$AQ$550,MATCH(AA$2,Totalt!$B$1:$AQ$1,0),FALSE),"")</f>
        <v>0</v>
      </c>
      <c r="AB27" s="302">
        <f>IFERROR(VLOOKUP($B27,Totalt!$B$1:$AQ$550,MATCH(AB$2,Totalt!$B$1:$AQ$1,0),FALSE),"")</f>
        <v>0</v>
      </c>
      <c r="AC27" s="302">
        <f>IFERROR(VLOOKUP($B27,Totalt!$B$1:$AQ$550,MATCH(AC$2,Totalt!$B$1:$AQ$1,0),FALSE),"")</f>
        <v>0</v>
      </c>
      <c r="AD27" s="302">
        <f>IFERROR(VLOOKUP($B27,Totalt!$B$1:$AQ$550,MATCH(AD$2,Totalt!$B$1:$AQ$1,0),FALSE),"")</f>
        <v>0</v>
      </c>
      <c r="AE27" s="302">
        <f>IFERROR(VLOOKUP($B27,Totalt!$B$1:$AQ$550,MATCH(AE$2,Totalt!$B$1:$AQ$1,0),FALSE),"")</f>
        <v>0</v>
      </c>
      <c r="AF27" s="302">
        <f>IFERROR(VLOOKUP($B27,Totalt!$B$1:$AQ$550,MATCH(AF$2,Totalt!$B$1:$AQ$1,0),FALSE),"")</f>
        <v>6.0999999999999999E-2</v>
      </c>
      <c r="AG27" s="302">
        <f>IFERROR(VLOOKUP($B27,Totalt!$B$1:$AQ$550,MATCH(AG$2,Totalt!$B$1:$AQ$1,0),FALSE),"")</f>
        <v>0</v>
      </c>
      <c r="AI27" s="302">
        <f t="shared" si="0"/>
        <v>4.8980000000000006</v>
      </c>
      <c r="AJ27" s="302">
        <f>IF(ISERROR(1/VLOOKUP($B27,Leveranser!$B$1:$S$500,MATCH("såld värme (gwh)",Leveranser!$B$1:$S$1,0),FALSE)),"",VLOOKUP($B27,Leveranser!$B$1:$S$500,MATCH("såld värme (gwh)",Leveranser!$B$1:$S$1,0),FALSE))</f>
        <v>3.3959999999999999</v>
      </c>
      <c r="AK27" s="315"/>
      <c r="AM27" s="316" t="str">
        <f>IF(B27&lt;&gt;"",IF(VLOOKUP($B27,Totalt!$B$1:$AQ$550,MATCH("Kvalitetsgranskad:",Totalt!$B$1:$AQ$1,0),FALSE)="ja",VLOOKUP($B27,Miljö!$B$1:$AG$479,MATCH(AM$2,Miljö!$B$1:$AK$1,0),FALSE),""),"")</f>
        <v>Ja</v>
      </c>
      <c r="AN27" s="316" t="str">
        <f>IF(AM27="ja",VLOOKUP($B27,Miljö!$B$1:$J$479,MATCH("Typ av ursprungsspecificerad el   (Om inget värde anges används Nordisk residualmix, se inforuta) ()",Miljö!$B$1:$J$1,0),FALSE),IF(AM27="nej","Nordisk residualel",""))</f>
        <v>'Källmärkt'</v>
      </c>
      <c r="AO27" s="316">
        <f>IF(AM27="","",VLOOKUP($B27,Miljö!$B$1:$J$479,MATCH("Fossilandel för ursprungspecificerad el ()",Miljö!$B$1:$J$1,0),FALSE))</f>
        <v>0</v>
      </c>
      <c r="AP27" s="316">
        <f>IF(AM27="","",IFERROR(VLOOKUP($B27,Miljö!$B$1:$J$479,MATCH("Kärnkraftsandel för ursprungsspecificerad el ()",Miljö!$B$1:$J$1,0),FALSE)/1,0))</f>
        <v>0</v>
      </c>
      <c r="AQ27" s="316">
        <f t="shared" si="1"/>
        <v>1</v>
      </c>
      <c r="AS27" s="316" t="str">
        <f t="shared" si="2"/>
        <v>Nej</v>
      </c>
      <c r="AT27" s="316" t="str">
        <f>IF(AS27="ja",VLOOKUP($B27,Miljö!$B$1:$O$500,MATCH("Fossil andel i procent (%)",Miljö!$B$1:$O$1,0),FALSE)/100,"")</f>
        <v/>
      </c>
      <c r="AV27" s="316" t="str">
        <f t="shared" si="3"/>
        <v>Nej</v>
      </c>
      <c r="AW27" s="316" t="str">
        <f>IF(AV27="ja",VLOOKUP($B27,'Egen hetvattenprod'!$B$1:$AO$500,MATCH("Värmekälla till värmepumpar ()",'Egen hetvattenprod'!$B$1:$AO$1,0),FALSE),"")</f>
        <v/>
      </c>
    </row>
    <row r="28" spans="1:49" x14ac:dyDescent="0.25">
      <c r="A28" s="314" t="str">
        <f>'Miljövärden för publ företag'!B30</f>
        <v>Bionär Närvärme AB</v>
      </c>
      <c r="B28" s="314" t="str">
        <f>'Miljövärden för publ företag'!C30</f>
        <v>Norrsundet</v>
      </c>
      <c r="C28" s="302">
        <f>IFERROR(VLOOKUP($B28,Totalt!$B$1:$AQ$550,MATCH(C$2,Totalt!$B$1:$AQ$1,0),FALSE),"")</f>
        <v>0</v>
      </c>
      <c r="D28" s="302">
        <f>IFERROR(VLOOKUP($B28,Totalt!$B$1:$AQ$550,MATCH(D$2,Totalt!$B$1:$AQ$1,0),FALSE),"")</f>
        <v>0.219</v>
      </c>
      <c r="E28" s="302">
        <f>IFERROR(VLOOKUP($B28,Totalt!$B$1:$AQ$550,MATCH(E$2,Totalt!$B$1:$AQ$1,0),FALSE),"")</f>
        <v>0</v>
      </c>
      <c r="F28" s="302">
        <f>IFERROR(VLOOKUP($B28,Totalt!$B$1:$AQ$550,MATCH(F$2,Totalt!$B$1:$AQ$1,0),FALSE),"")</f>
        <v>0</v>
      </c>
      <c r="G28" s="302">
        <f>IFERROR(VLOOKUP($B28,Totalt!$B$1:$AQ$550,MATCH(G$2,Totalt!$B$1:$AQ$1,0),FALSE),"")</f>
        <v>0</v>
      </c>
      <c r="H28" s="302">
        <f>IFERROR(VLOOKUP($B28,Totalt!$B$1:$AQ$550,MATCH(H$2,Totalt!$B$1:$AQ$1,0),FALSE),"")</f>
        <v>0</v>
      </c>
      <c r="I28" s="302">
        <f>IFERROR(VLOOKUP($B28,Totalt!$B$1:$AQ$550,MATCH(I$2,Totalt!$B$1:$AQ$1,0),FALSE),"")</f>
        <v>0</v>
      </c>
      <c r="J28" s="302">
        <f>IFERROR(VLOOKUP($B28,Totalt!$B$1:$AQ$550,MATCH(J$2,Totalt!$B$1:$AQ$1,0),FALSE),"")</f>
        <v>0</v>
      </c>
      <c r="K28" s="302">
        <f>IFERROR(VLOOKUP($B28,Totalt!$B$1:$AQ$550,MATCH(K$2,Totalt!$B$1:$AQ$1,0),FALSE),"")</f>
        <v>0</v>
      </c>
      <c r="L28" s="302">
        <f>IFERROR(VLOOKUP($B28,Totalt!$B$1:$AQ$550,MATCH(L$2,Totalt!$B$1:$AQ$1,0),FALSE),"")</f>
        <v>0</v>
      </c>
      <c r="M28" s="302">
        <f>IFERROR(VLOOKUP($B28,Totalt!$B$1:$AQ$550,MATCH(M$2,Totalt!$B$1:$AQ$1,0),FALSE),"")</f>
        <v>0</v>
      </c>
      <c r="N28" s="302">
        <f>IFERROR(VLOOKUP($B28,Totalt!$B$1:$AQ$550,MATCH(N$2,Totalt!$B$1:$AQ$1,0),FALSE),"")</f>
        <v>0</v>
      </c>
      <c r="O28" s="302">
        <f>IFERROR(VLOOKUP($B28,Totalt!$B$1:$AQ$550,MATCH(O$2,Totalt!$B$1:$AQ$1,0),FALSE),"")</f>
        <v>0</v>
      </c>
      <c r="P28" s="302">
        <f>IFERROR(VLOOKUP($B28,Totalt!$B$1:$AQ$550,MATCH(P$2,Totalt!$B$1:$AQ$1,0),FALSE),"")</f>
        <v>0</v>
      </c>
      <c r="Q28" s="302">
        <f>IFERROR(VLOOKUP($B28,Totalt!$B$1:$AQ$550,MATCH(Q$2,Totalt!$B$1:$AQ$1,0),FALSE),"")</f>
        <v>0</v>
      </c>
      <c r="R28" s="302">
        <f>IFERROR(VLOOKUP($B28,Totalt!$B$1:$AQ$550,MATCH(R$2,Totalt!$B$1:$AQ$1,0),FALSE),"")</f>
        <v>3.9220000000000002</v>
      </c>
      <c r="S28" s="302">
        <f>IFERROR(VLOOKUP($B28,Totalt!$B$1:$AQ$550,MATCH(S$2,Totalt!$B$1:$AQ$1,0),FALSE),"")</f>
        <v>0</v>
      </c>
      <c r="T28" s="302">
        <f>IFERROR(VLOOKUP($B28,Totalt!$B$1:$AQ$550,MATCH(T$2,Totalt!$B$1:$AQ$1,0),FALSE),"")</f>
        <v>0</v>
      </c>
      <c r="U28" s="302">
        <f>IFERROR(VLOOKUP($B28,Totalt!$B$1:$AQ$550,MATCH(U$2,Totalt!$B$1:$AQ$1,0),FALSE),"")</f>
        <v>0</v>
      </c>
      <c r="V28" s="302">
        <f>IFERROR(VLOOKUP($B28,Totalt!$B$1:$AQ$550,MATCH(V$2,Totalt!$B$1:$AQ$1,0),FALSE),"")</f>
        <v>0</v>
      </c>
      <c r="W28" s="302">
        <f>IFERROR(VLOOKUP($B28,Totalt!$B$1:$AQ$550,MATCH(W$2,Totalt!$B$1:$AQ$1,0),FALSE),"")</f>
        <v>0</v>
      </c>
      <c r="X28" s="302">
        <f>IFERROR(VLOOKUP($B28,Totalt!$B$1:$AQ$550,MATCH(X$2,Totalt!$B$1:$AQ$1,0),FALSE),"")</f>
        <v>0</v>
      </c>
      <c r="Y28" s="302">
        <f>IFERROR(VLOOKUP($B28,Totalt!$B$1:$AQ$550,MATCH(Y$2,Totalt!$B$1:$AQ$1,0),FALSE),"")</f>
        <v>0</v>
      </c>
      <c r="Z28" s="302">
        <f>IFERROR(VLOOKUP($B28,Totalt!$B$1:$AQ$550,MATCH(Z$2,Totalt!$B$1:$AQ$1,0),FALSE),"")</f>
        <v>0</v>
      </c>
      <c r="AA28" s="302">
        <f>IFERROR(VLOOKUP($B28,Totalt!$B$1:$AQ$550,MATCH(AA$2,Totalt!$B$1:$AQ$1,0),FALSE),"")</f>
        <v>0</v>
      </c>
      <c r="AB28" s="302">
        <f>IFERROR(VLOOKUP($B28,Totalt!$B$1:$AQ$550,MATCH(AB$2,Totalt!$B$1:$AQ$1,0),FALSE),"")</f>
        <v>0</v>
      </c>
      <c r="AC28" s="302">
        <f>IFERROR(VLOOKUP($B28,Totalt!$B$1:$AQ$550,MATCH(AC$2,Totalt!$B$1:$AQ$1,0),FALSE),"")</f>
        <v>0</v>
      </c>
      <c r="AD28" s="302">
        <f>IFERROR(VLOOKUP($B28,Totalt!$B$1:$AQ$550,MATCH(AD$2,Totalt!$B$1:$AQ$1,0),FALSE),"")</f>
        <v>0</v>
      </c>
      <c r="AE28" s="302">
        <f>IFERROR(VLOOKUP($B28,Totalt!$B$1:$AQ$550,MATCH(AE$2,Totalt!$B$1:$AQ$1,0),FALSE),"")</f>
        <v>0</v>
      </c>
      <c r="AF28" s="302">
        <f>IFERROR(VLOOKUP($B28,Totalt!$B$1:$AQ$550,MATCH(AF$2,Totalt!$B$1:$AQ$1,0),FALSE),"")</f>
        <v>0.01</v>
      </c>
      <c r="AG28" s="302">
        <f>IFERROR(VLOOKUP($B28,Totalt!$B$1:$AQ$550,MATCH(AG$2,Totalt!$B$1:$AQ$1,0),FALSE),"")</f>
        <v>0</v>
      </c>
      <c r="AI28" s="302">
        <f t="shared" si="0"/>
        <v>4.1509999999999998</v>
      </c>
      <c r="AJ28" s="302">
        <f>IF(ISERROR(1/VLOOKUP($B28,Leveranser!$B$1:$S$500,MATCH("såld värme (gwh)",Leveranser!$B$1:$S$1,0),FALSE)),"",VLOOKUP($B28,Leveranser!$B$1:$S$500,MATCH("såld värme (gwh)",Leveranser!$B$1:$S$1,0),FALSE))</f>
        <v>3.468</v>
      </c>
      <c r="AK28" s="315"/>
      <c r="AM28" s="316" t="str">
        <f>IF(B28&lt;&gt;"",IF(VLOOKUP($B28,Totalt!$B$1:$AQ$550,MATCH("Kvalitetsgranskad:",Totalt!$B$1:$AQ$1,0),FALSE)="ja",VLOOKUP($B28,Miljö!$B$1:$AG$479,MATCH(AM$2,Miljö!$B$1:$AK$1,0),FALSE),""),"")</f>
        <v>Ja</v>
      </c>
      <c r="AN28" s="316" t="str">
        <f>IF(AM28="ja",VLOOKUP($B28,Miljö!$B$1:$J$479,MATCH("Typ av ursprungsspecificerad el   (Om inget värde anges används Nordisk residualmix, se inforuta) ()",Miljö!$B$1:$J$1,0),FALSE),IF(AM28="nej","Nordisk residualel",""))</f>
        <v>'Källmärkt'</v>
      </c>
      <c r="AO28" s="316">
        <f>IF(AM28="","",VLOOKUP($B28,Miljö!$B$1:$J$479,MATCH("Fossilandel för ursprungspecificerad el ()",Miljö!$B$1:$J$1,0),FALSE))</f>
        <v>0</v>
      </c>
      <c r="AP28" s="316">
        <f>IF(AM28="","",IFERROR(VLOOKUP($B28,Miljö!$B$1:$J$479,MATCH("Kärnkraftsandel för ursprungsspecificerad el ()",Miljö!$B$1:$J$1,0),FALSE)/1,0))</f>
        <v>0</v>
      </c>
      <c r="AQ28" s="316">
        <f t="shared" si="1"/>
        <v>1</v>
      </c>
      <c r="AS28" s="316" t="str">
        <f t="shared" si="2"/>
        <v>Nej</v>
      </c>
      <c r="AT28" s="316" t="str">
        <f>IF(AS28="ja",VLOOKUP($B28,Miljö!$B$1:$O$500,MATCH("Fossil andel i procent (%)",Miljö!$B$1:$O$1,0),FALSE)/100,"")</f>
        <v/>
      </c>
      <c r="AV28" s="316" t="str">
        <f t="shared" si="3"/>
        <v>Nej</v>
      </c>
      <c r="AW28" s="316" t="str">
        <f>IF(AV28="ja",VLOOKUP($B28,'Egen hetvattenprod'!$B$1:$AO$500,MATCH("Värmekälla till värmepumpar ()",'Egen hetvattenprod'!$B$1:$AO$1,0),FALSE),"")</f>
        <v/>
      </c>
    </row>
    <row r="29" spans="1:49" x14ac:dyDescent="0.25">
      <c r="A29" s="314" t="str">
        <f>'Miljövärden för publ företag'!B31</f>
        <v>Bionär Närvärme AB</v>
      </c>
      <c r="B29" s="314" t="str">
        <f>'Miljövärden för publ företag'!C31</f>
        <v>Ockelbo</v>
      </c>
      <c r="C29" s="302">
        <f>IFERROR(VLOOKUP($B29,Totalt!$B$1:$AQ$550,MATCH(C$2,Totalt!$B$1:$AQ$1,0),FALSE),"")</f>
        <v>0</v>
      </c>
      <c r="D29" s="302">
        <f>IFERROR(VLOOKUP($B29,Totalt!$B$1:$AQ$550,MATCH(D$2,Totalt!$B$1:$AQ$1,0),FALSE),"")</f>
        <v>0.69899999999999995</v>
      </c>
      <c r="E29" s="302">
        <f>IFERROR(VLOOKUP($B29,Totalt!$B$1:$AQ$550,MATCH(E$2,Totalt!$B$1:$AQ$1,0),FALSE),"")</f>
        <v>0</v>
      </c>
      <c r="F29" s="302">
        <f>IFERROR(VLOOKUP($B29,Totalt!$B$1:$AQ$550,MATCH(F$2,Totalt!$B$1:$AQ$1,0),FALSE),"")</f>
        <v>0</v>
      </c>
      <c r="G29" s="302">
        <f>IFERROR(VLOOKUP($B29,Totalt!$B$1:$AQ$550,MATCH(G$2,Totalt!$B$1:$AQ$1,0),FALSE),"")</f>
        <v>0</v>
      </c>
      <c r="H29" s="302">
        <f>IFERROR(VLOOKUP($B29,Totalt!$B$1:$AQ$550,MATCH(H$2,Totalt!$B$1:$AQ$1,0),FALSE),"")</f>
        <v>0</v>
      </c>
      <c r="I29" s="302">
        <f>IFERROR(VLOOKUP($B29,Totalt!$B$1:$AQ$550,MATCH(I$2,Totalt!$B$1:$AQ$1,0),FALSE),"")</f>
        <v>0</v>
      </c>
      <c r="J29" s="302">
        <f>IFERROR(VLOOKUP($B29,Totalt!$B$1:$AQ$550,MATCH(J$2,Totalt!$B$1:$AQ$1,0),FALSE),"")</f>
        <v>0</v>
      </c>
      <c r="K29" s="302">
        <f>IFERROR(VLOOKUP($B29,Totalt!$B$1:$AQ$550,MATCH(K$2,Totalt!$B$1:$AQ$1,0),FALSE),"")</f>
        <v>0</v>
      </c>
      <c r="L29" s="302">
        <f>IFERROR(VLOOKUP($B29,Totalt!$B$1:$AQ$550,MATCH(L$2,Totalt!$B$1:$AQ$1,0),FALSE),"")</f>
        <v>0</v>
      </c>
      <c r="M29" s="302">
        <f>IFERROR(VLOOKUP($B29,Totalt!$B$1:$AQ$550,MATCH(M$2,Totalt!$B$1:$AQ$1,0),FALSE),"")</f>
        <v>0</v>
      </c>
      <c r="N29" s="302">
        <f>IFERROR(VLOOKUP($B29,Totalt!$B$1:$AQ$550,MATCH(N$2,Totalt!$B$1:$AQ$1,0),FALSE),"")</f>
        <v>0</v>
      </c>
      <c r="O29" s="302">
        <f>IFERROR(VLOOKUP($B29,Totalt!$B$1:$AQ$550,MATCH(O$2,Totalt!$B$1:$AQ$1,0),FALSE),"")</f>
        <v>0</v>
      </c>
      <c r="P29" s="302">
        <f>IFERROR(VLOOKUP($B29,Totalt!$B$1:$AQ$550,MATCH(P$2,Totalt!$B$1:$AQ$1,0),FALSE),"")</f>
        <v>22.725999999999999</v>
      </c>
      <c r="Q29" s="302">
        <f>IFERROR(VLOOKUP($B29,Totalt!$B$1:$AQ$550,MATCH(Q$2,Totalt!$B$1:$AQ$1,0),FALSE),"")</f>
        <v>0</v>
      </c>
      <c r="R29" s="302">
        <f>IFERROR(VLOOKUP($B29,Totalt!$B$1:$AQ$550,MATCH(R$2,Totalt!$B$1:$AQ$1,0),FALSE),"")</f>
        <v>1.133</v>
      </c>
      <c r="S29" s="302">
        <f>IFERROR(VLOOKUP($B29,Totalt!$B$1:$AQ$550,MATCH(S$2,Totalt!$B$1:$AQ$1,0),FALSE),"")</f>
        <v>0</v>
      </c>
      <c r="T29" s="302">
        <f>IFERROR(VLOOKUP($B29,Totalt!$B$1:$AQ$550,MATCH(T$2,Totalt!$B$1:$AQ$1,0),FALSE),"")</f>
        <v>0</v>
      </c>
      <c r="U29" s="302">
        <f>IFERROR(VLOOKUP($B29,Totalt!$B$1:$AQ$550,MATCH(U$2,Totalt!$B$1:$AQ$1,0),FALSE),"")</f>
        <v>0</v>
      </c>
      <c r="V29" s="302">
        <f>IFERROR(VLOOKUP($B29,Totalt!$B$1:$AQ$550,MATCH(V$2,Totalt!$B$1:$AQ$1,0),FALSE),"")</f>
        <v>0</v>
      </c>
      <c r="W29" s="302">
        <f>IFERROR(VLOOKUP($B29,Totalt!$B$1:$AQ$550,MATCH(W$2,Totalt!$B$1:$AQ$1,0),FALSE),"")</f>
        <v>0</v>
      </c>
      <c r="X29" s="302">
        <f>IFERROR(VLOOKUP($B29,Totalt!$B$1:$AQ$550,MATCH(X$2,Totalt!$B$1:$AQ$1,0),FALSE),"")</f>
        <v>0</v>
      </c>
      <c r="Y29" s="302">
        <f>IFERROR(VLOOKUP($B29,Totalt!$B$1:$AQ$550,MATCH(Y$2,Totalt!$B$1:$AQ$1,0),FALSE),"")</f>
        <v>0</v>
      </c>
      <c r="Z29" s="302">
        <f>IFERROR(VLOOKUP($B29,Totalt!$B$1:$AQ$550,MATCH(Z$2,Totalt!$B$1:$AQ$1,0),FALSE),"")</f>
        <v>0</v>
      </c>
      <c r="AA29" s="302">
        <f>IFERROR(VLOOKUP($B29,Totalt!$B$1:$AQ$550,MATCH(AA$2,Totalt!$B$1:$AQ$1,0),FALSE),"")</f>
        <v>0</v>
      </c>
      <c r="AB29" s="302">
        <f>IFERROR(VLOOKUP($B29,Totalt!$B$1:$AQ$550,MATCH(AB$2,Totalt!$B$1:$AQ$1,0),FALSE),"")</f>
        <v>0</v>
      </c>
      <c r="AC29" s="302">
        <f>IFERROR(VLOOKUP($B29,Totalt!$B$1:$AQ$550,MATCH(AC$2,Totalt!$B$1:$AQ$1,0),FALSE),"")</f>
        <v>3.8490000000000002</v>
      </c>
      <c r="AD29" s="302">
        <f>IFERROR(VLOOKUP($B29,Totalt!$B$1:$AQ$550,MATCH(AD$2,Totalt!$B$1:$AQ$1,0),FALSE),"")</f>
        <v>0</v>
      </c>
      <c r="AE29" s="302">
        <f>IFERROR(VLOOKUP($B29,Totalt!$B$1:$AQ$550,MATCH(AE$2,Totalt!$B$1:$AQ$1,0),FALSE),"")</f>
        <v>0</v>
      </c>
      <c r="AF29" s="302">
        <f>IFERROR(VLOOKUP($B29,Totalt!$B$1:$AQ$550,MATCH(AF$2,Totalt!$B$1:$AQ$1,0),FALSE),"")</f>
        <v>0.79800000000000004</v>
      </c>
      <c r="AG29" s="302">
        <f>IFERROR(VLOOKUP($B29,Totalt!$B$1:$AQ$550,MATCH(AG$2,Totalt!$B$1:$AQ$1,0),FALSE),"")</f>
        <v>0</v>
      </c>
      <c r="AI29" s="302">
        <f t="shared" si="0"/>
        <v>29.204999999999998</v>
      </c>
      <c r="AJ29" s="302">
        <f>IF(ISERROR(1/VLOOKUP($B29,Leveranser!$B$1:$S$500,MATCH("såld värme (gwh)",Leveranser!$B$1:$S$1,0),FALSE)),"",VLOOKUP($B29,Leveranser!$B$1:$S$500,MATCH("såld värme (gwh)",Leveranser!$B$1:$S$1,0),FALSE))</f>
        <v>22.245000000000001</v>
      </c>
      <c r="AK29" s="315"/>
      <c r="AM29" s="316" t="str">
        <f>IF(B29&lt;&gt;"",IF(VLOOKUP($B29,Totalt!$B$1:$AQ$550,MATCH("Kvalitetsgranskad:",Totalt!$B$1:$AQ$1,0),FALSE)="ja",VLOOKUP($B29,Miljö!$B$1:$AG$479,MATCH(AM$2,Miljö!$B$1:$AK$1,0),FALSE),""),"")</f>
        <v>Ja</v>
      </c>
      <c r="AN29" s="316" t="str">
        <f>IF(AM29="ja",VLOOKUP($B29,Miljö!$B$1:$J$479,MATCH("Typ av ursprungsspecificerad el   (Om inget värde anges används Nordisk residualmix, se inforuta) ()",Miljö!$B$1:$J$1,0),FALSE),IF(AM29="nej","Nordisk residualel",""))</f>
        <v>'Källmärkt'</v>
      </c>
      <c r="AO29" s="316">
        <f>IF(AM29="","",VLOOKUP($B29,Miljö!$B$1:$J$479,MATCH("Fossilandel för ursprungspecificerad el ()",Miljö!$B$1:$J$1,0),FALSE))</f>
        <v>0</v>
      </c>
      <c r="AP29" s="316">
        <f>IF(AM29="","",IFERROR(VLOOKUP($B29,Miljö!$B$1:$J$479,MATCH("Kärnkraftsandel för ursprungsspecificerad el ()",Miljö!$B$1:$J$1,0),FALSE)/1,0))</f>
        <v>0</v>
      </c>
      <c r="AQ29" s="316">
        <f t="shared" si="1"/>
        <v>1</v>
      </c>
      <c r="AS29" s="316" t="str">
        <f t="shared" si="2"/>
        <v>Nej</v>
      </c>
      <c r="AT29" s="316" t="str">
        <f>IF(AS29="ja",VLOOKUP($B29,Miljö!$B$1:$O$500,MATCH("Fossil andel i procent (%)",Miljö!$B$1:$O$1,0),FALSE)/100,"")</f>
        <v/>
      </c>
      <c r="AV29" s="316" t="str">
        <f t="shared" si="3"/>
        <v>Nej</v>
      </c>
      <c r="AW29" s="316" t="str">
        <f>IF(AV29="ja",VLOOKUP($B29,'Egen hetvattenprod'!$B$1:$AO$500,MATCH("Värmekälla till värmepumpar ()",'Egen hetvattenprod'!$B$1:$AO$1,0),FALSE),"")</f>
        <v/>
      </c>
    </row>
    <row r="30" spans="1:49" x14ac:dyDescent="0.25">
      <c r="A30" s="314" t="str">
        <f>'Miljövärden för publ företag'!B32</f>
        <v>Bionär Närvärme AB</v>
      </c>
      <c r="B30" s="314" t="str">
        <f>'Miljövärden för publ företag'!C32</f>
        <v>Skutskär</v>
      </c>
      <c r="C30" s="302">
        <f>IFERROR(VLOOKUP($B30,Totalt!$B$1:$AQ$550,MATCH(C$2,Totalt!$B$1:$AQ$1,0),FALSE),"")</f>
        <v>0</v>
      </c>
      <c r="D30" s="302">
        <f>IFERROR(VLOOKUP($B30,Totalt!$B$1:$AQ$550,MATCH(D$2,Totalt!$B$1:$AQ$1,0),FALSE),"")</f>
        <v>0</v>
      </c>
      <c r="E30" s="302">
        <f>IFERROR(VLOOKUP($B30,Totalt!$B$1:$AQ$550,MATCH(E$2,Totalt!$B$1:$AQ$1,0),FALSE),"")</f>
        <v>0</v>
      </c>
      <c r="F30" s="302">
        <f>IFERROR(VLOOKUP($B30,Totalt!$B$1:$AQ$550,MATCH(F$2,Totalt!$B$1:$AQ$1,0),FALSE),"")</f>
        <v>0</v>
      </c>
      <c r="G30" s="302">
        <f>IFERROR(VLOOKUP($B30,Totalt!$B$1:$AQ$550,MATCH(G$2,Totalt!$B$1:$AQ$1,0),FALSE),"")</f>
        <v>0</v>
      </c>
      <c r="H30" s="302">
        <f>IFERROR(VLOOKUP($B30,Totalt!$B$1:$AQ$550,MATCH(H$2,Totalt!$B$1:$AQ$1,0),FALSE),"")</f>
        <v>0</v>
      </c>
      <c r="I30" s="302">
        <f>IFERROR(VLOOKUP($B30,Totalt!$B$1:$AQ$550,MATCH(I$2,Totalt!$B$1:$AQ$1,0),FALSE),"")</f>
        <v>0</v>
      </c>
      <c r="J30" s="302">
        <f>IFERROR(VLOOKUP($B30,Totalt!$B$1:$AQ$550,MATCH(J$2,Totalt!$B$1:$AQ$1,0),FALSE),"")</f>
        <v>0</v>
      </c>
      <c r="K30" s="302">
        <f>IFERROR(VLOOKUP($B30,Totalt!$B$1:$AQ$550,MATCH(K$2,Totalt!$B$1:$AQ$1,0),FALSE),"")</f>
        <v>0</v>
      </c>
      <c r="L30" s="302">
        <f>IFERROR(VLOOKUP($B30,Totalt!$B$1:$AQ$550,MATCH(L$2,Totalt!$B$1:$AQ$1,0),FALSE),"")</f>
        <v>0</v>
      </c>
      <c r="M30" s="302">
        <f>IFERROR(VLOOKUP($B30,Totalt!$B$1:$AQ$550,MATCH(M$2,Totalt!$B$1:$AQ$1,0),FALSE),"")</f>
        <v>0</v>
      </c>
      <c r="N30" s="302">
        <f>IFERROR(VLOOKUP($B30,Totalt!$B$1:$AQ$550,MATCH(N$2,Totalt!$B$1:$AQ$1,0),FALSE),"")</f>
        <v>0</v>
      </c>
      <c r="O30" s="302">
        <f>IFERROR(VLOOKUP($B30,Totalt!$B$1:$AQ$550,MATCH(O$2,Totalt!$B$1:$AQ$1,0),FALSE),"")</f>
        <v>0</v>
      </c>
      <c r="P30" s="302">
        <f>IFERROR(VLOOKUP($B30,Totalt!$B$1:$AQ$550,MATCH(P$2,Totalt!$B$1:$AQ$1,0),FALSE),"")</f>
        <v>0</v>
      </c>
      <c r="Q30" s="302">
        <f>IFERROR(VLOOKUP($B30,Totalt!$B$1:$AQ$550,MATCH(Q$2,Totalt!$B$1:$AQ$1,0),FALSE),"")</f>
        <v>0</v>
      </c>
      <c r="R30" s="302">
        <f>IFERROR(VLOOKUP($B30,Totalt!$B$1:$AQ$550,MATCH(R$2,Totalt!$B$1:$AQ$1,0),FALSE),"")</f>
        <v>0</v>
      </c>
      <c r="S30" s="302">
        <f>IFERROR(VLOOKUP($B30,Totalt!$B$1:$AQ$550,MATCH(S$2,Totalt!$B$1:$AQ$1,0),FALSE),"")</f>
        <v>0</v>
      </c>
      <c r="T30" s="302">
        <f>IFERROR(VLOOKUP($B30,Totalt!$B$1:$AQ$550,MATCH(T$2,Totalt!$B$1:$AQ$1,0),FALSE),"")</f>
        <v>0</v>
      </c>
      <c r="U30" s="302">
        <f>IFERROR(VLOOKUP($B30,Totalt!$B$1:$AQ$550,MATCH(U$2,Totalt!$B$1:$AQ$1,0),FALSE),"")</f>
        <v>0</v>
      </c>
      <c r="V30" s="302">
        <f>IFERROR(VLOOKUP($B30,Totalt!$B$1:$AQ$550,MATCH(V$2,Totalt!$B$1:$AQ$1,0),FALSE),"")</f>
        <v>0</v>
      </c>
      <c r="W30" s="302">
        <f>IFERROR(VLOOKUP($B30,Totalt!$B$1:$AQ$550,MATCH(W$2,Totalt!$B$1:$AQ$1,0),FALSE),"")</f>
        <v>1.2290000000000001</v>
      </c>
      <c r="X30" s="302">
        <f>IFERROR(VLOOKUP($B30,Totalt!$B$1:$AQ$550,MATCH(X$2,Totalt!$B$1:$AQ$1,0),FALSE),"")</f>
        <v>0</v>
      </c>
      <c r="Y30" s="302">
        <f>IFERROR(VLOOKUP($B30,Totalt!$B$1:$AQ$550,MATCH(Y$2,Totalt!$B$1:$AQ$1,0),FALSE),"")</f>
        <v>0</v>
      </c>
      <c r="Z30" s="302">
        <f>IFERROR(VLOOKUP($B30,Totalt!$B$1:$AQ$550,MATCH(Z$2,Totalt!$B$1:$AQ$1,0),FALSE),"")</f>
        <v>0</v>
      </c>
      <c r="AA30" s="302">
        <f>IFERROR(VLOOKUP($B30,Totalt!$B$1:$AQ$550,MATCH(AA$2,Totalt!$B$1:$AQ$1,0),FALSE),"")</f>
        <v>0</v>
      </c>
      <c r="AB30" s="302">
        <f>IFERROR(VLOOKUP($B30,Totalt!$B$1:$AQ$550,MATCH(AB$2,Totalt!$B$1:$AQ$1,0),FALSE),"")</f>
        <v>0</v>
      </c>
      <c r="AC30" s="302">
        <f>IFERROR(VLOOKUP($B30,Totalt!$B$1:$AQ$550,MATCH(AC$2,Totalt!$B$1:$AQ$1,0),FALSE),"")</f>
        <v>0</v>
      </c>
      <c r="AD30" s="302">
        <f>IFERROR(VLOOKUP($B30,Totalt!$B$1:$AQ$550,MATCH(AD$2,Totalt!$B$1:$AQ$1,0),FALSE),"")</f>
        <v>30.235299999999999</v>
      </c>
      <c r="AE30" s="302">
        <f>IFERROR(VLOOKUP($B30,Totalt!$B$1:$AQ$550,MATCH(AE$2,Totalt!$B$1:$AQ$1,0),FALSE),"")</f>
        <v>0</v>
      </c>
      <c r="AF30" s="302">
        <f>IFERROR(VLOOKUP($B30,Totalt!$B$1:$AQ$550,MATCH(AF$2,Totalt!$B$1:$AQ$1,0),FALSE),"")</f>
        <v>7.8E-2</v>
      </c>
      <c r="AG30" s="302">
        <f>IFERROR(VLOOKUP($B30,Totalt!$B$1:$AQ$550,MATCH(AG$2,Totalt!$B$1:$AQ$1,0),FALSE),"")</f>
        <v>0</v>
      </c>
      <c r="AI30" s="302">
        <f t="shared" si="0"/>
        <v>31.542299999999997</v>
      </c>
      <c r="AJ30" s="302">
        <f>IF(ISERROR(1/VLOOKUP($B30,Leveranser!$B$1:$S$500,MATCH("såld värme (gwh)",Leveranser!$B$1:$S$1,0),FALSE)),"",VLOOKUP($B30,Leveranser!$B$1:$S$500,MATCH("såld värme (gwh)",Leveranser!$B$1:$S$1,0),FALSE))</f>
        <v>26.55</v>
      </c>
      <c r="AK30" s="315"/>
      <c r="AM30" s="316" t="str">
        <f>IF(B30&lt;&gt;"",IF(VLOOKUP($B30,Totalt!$B$1:$AQ$550,MATCH("Kvalitetsgranskad:",Totalt!$B$1:$AQ$1,0),FALSE)="ja",VLOOKUP($B30,Miljö!$B$1:$AG$479,MATCH(AM$2,Miljö!$B$1:$AK$1,0),FALSE),""),"")</f>
        <v>Ja</v>
      </c>
      <c r="AN30" s="316" t="str">
        <f>IF(AM30="ja",VLOOKUP($B30,Miljö!$B$1:$J$479,MATCH("Typ av ursprungsspecificerad el   (Om inget värde anges används Nordisk residualmix, se inforuta) ()",Miljö!$B$1:$J$1,0),FALSE),IF(AM30="nej","Nordisk residualel",""))</f>
        <v>'Källmärkt'</v>
      </c>
      <c r="AO30" s="316">
        <f>IF(AM30="","",VLOOKUP($B30,Miljö!$B$1:$J$479,MATCH("Fossilandel för ursprungspecificerad el ()",Miljö!$B$1:$J$1,0),FALSE))</f>
        <v>0</v>
      </c>
      <c r="AP30" s="316">
        <f>IF(AM30="","",IFERROR(VLOOKUP($B30,Miljö!$B$1:$J$479,MATCH("Kärnkraftsandel för ursprungsspecificerad el ()",Miljö!$B$1:$J$1,0),FALSE)/1,0))</f>
        <v>0</v>
      </c>
      <c r="AQ30" s="316">
        <f t="shared" si="1"/>
        <v>1</v>
      </c>
      <c r="AS30" s="316" t="str">
        <f t="shared" si="2"/>
        <v>Nej</v>
      </c>
      <c r="AT30" s="316" t="str">
        <f>IF(AS30="ja",VLOOKUP($B30,Miljö!$B$1:$O$500,MATCH("Fossil andel i procent (%)",Miljö!$B$1:$O$1,0),FALSE)/100,"")</f>
        <v/>
      </c>
      <c r="AV30" s="316" t="str">
        <f t="shared" si="3"/>
        <v>Nej</v>
      </c>
      <c r="AW30" s="316" t="str">
        <f>IF(AV30="ja",VLOOKUP($B30,'Egen hetvattenprod'!$B$1:$AO$500,MATCH("Värmekälla till värmepumpar ()",'Egen hetvattenprod'!$B$1:$AO$1,0),FALSE),"")</f>
        <v/>
      </c>
    </row>
    <row r="31" spans="1:49" x14ac:dyDescent="0.25">
      <c r="A31" s="314" t="str">
        <f>'Miljövärden för publ företag'!B33</f>
        <v>Bionär Närvärme AB</v>
      </c>
      <c r="B31" s="314" t="str">
        <f>'Miljövärden för publ företag'!C33</f>
        <v>Söderfors</v>
      </c>
      <c r="C31" s="302">
        <f>IFERROR(VLOOKUP($B31,Totalt!$B$1:$AQ$550,MATCH(C$2,Totalt!$B$1:$AQ$1,0),FALSE),"")</f>
        <v>0</v>
      </c>
      <c r="D31" s="302">
        <f>IFERROR(VLOOKUP($B31,Totalt!$B$1:$AQ$550,MATCH(D$2,Totalt!$B$1:$AQ$1,0),FALSE),"")</f>
        <v>0.18</v>
      </c>
      <c r="E31" s="302">
        <f>IFERROR(VLOOKUP($B31,Totalt!$B$1:$AQ$550,MATCH(E$2,Totalt!$B$1:$AQ$1,0),FALSE),"")</f>
        <v>0</v>
      </c>
      <c r="F31" s="302">
        <f>IFERROR(VLOOKUP($B31,Totalt!$B$1:$AQ$550,MATCH(F$2,Totalt!$B$1:$AQ$1,0),FALSE),"")</f>
        <v>0</v>
      </c>
      <c r="G31" s="302">
        <f>IFERROR(VLOOKUP($B31,Totalt!$B$1:$AQ$550,MATCH(G$2,Totalt!$B$1:$AQ$1,0),FALSE),"")</f>
        <v>0</v>
      </c>
      <c r="H31" s="302">
        <f>IFERROR(VLOOKUP($B31,Totalt!$B$1:$AQ$550,MATCH(H$2,Totalt!$B$1:$AQ$1,0),FALSE),"")</f>
        <v>0</v>
      </c>
      <c r="I31" s="302">
        <f>IFERROR(VLOOKUP($B31,Totalt!$B$1:$AQ$550,MATCH(I$2,Totalt!$B$1:$AQ$1,0),FALSE),"")</f>
        <v>0</v>
      </c>
      <c r="J31" s="302">
        <f>IFERROR(VLOOKUP($B31,Totalt!$B$1:$AQ$550,MATCH(J$2,Totalt!$B$1:$AQ$1,0),FALSE),"")</f>
        <v>0</v>
      </c>
      <c r="K31" s="302">
        <f>IFERROR(VLOOKUP($B31,Totalt!$B$1:$AQ$550,MATCH(K$2,Totalt!$B$1:$AQ$1,0),FALSE),"")</f>
        <v>0</v>
      </c>
      <c r="L31" s="302">
        <f>IFERROR(VLOOKUP($B31,Totalt!$B$1:$AQ$550,MATCH(L$2,Totalt!$B$1:$AQ$1,0),FALSE),"")</f>
        <v>0</v>
      </c>
      <c r="M31" s="302">
        <f>IFERROR(VLOOKUP($B31,Totalt!$B$1:$AQ$550,MATCH(M$2,Totalt!$B$1:$AQ$1,0),FALSE),"")</f>
        <v>0</v>
      </c>
      <c r="N31" s="302">
        <f>IFERROR(VLOOKUP($B31,Totalt!$B$1:$AQ$550,MATCH(N$2,Totalt!$B$1:$AQ$1,0),FALSE),"")</f>
        <v>0</v>
      </c>
      <c r="O31" s="302">
        <f>IFERROR(VLOOKUP($B31,Totalt!$B$1:$AQ$550,MATCH(O$2,Totalt!$B$1:$AQ$1,0),FALSE),"")</f>
        <v>0</v>
      </c>
      <c r="P31" s="302">
        <f>IFERROR(VLOOKUP($B31,Totalt!$B$1:$AQ$550,MATCH(P$2,Totalt!$B$1:$AQ$1,0),FALSE),"")</f>
        <v>0</v>
      </c>
      <c r="Q31" s="302">
        <f>IFERROR(VLOOKUP($B31,Totalt!$B$1:$AQ$550,MATCH(Q$2,Totalt!$B$1:$AQ$1,0),FALSE),"")</f>
        <v>0</v>
      </c>
      <c r="R31" s="302">
        <f>IFERROR(VLOOKUP($B31,Totalt!$B$1:$AQ$550,MATCH(R$2,Totalt!$B$1:$AQ$1,0),FALSE),"")</f>
        <v>7.5190000000000001</v>
      </c>
      <c r="S31" s="302">
        <f>IFERROR(VLOOKUP($B31,Totalt!$B$1:$AQ$550,MATCH(S$2,Totalt!$B$1:$AQ$1,0),FALSE),"")</f>
        <v>0</v>
      </c>
      <c r="T31" s="302">
        <f>IFERROR(VLOOKUP($B31,Totalt!$B$1:$AQ$550,MATCH(T$2,Totalt!$B$1:$AQ$1,0),FALSE),"")</f>
        <v>0</v>
      </c>
      <c r="U31" s="302">
        <f>IFERROR(VLOOKUP($B31,Totalt!$B$1:$AQ$550,MATCH(U$2,Totalt!$B$1:$AQ$1,0),FALSE),"")</f>
        <v>0</v>
      </c>
      <c r="V31" s="302">
        <f>IFERROR(VLOOKUP($B31,Totalt!$B$1:$AQ$550,MATCH(V$2,Totalt!$B$1:$AQ$1,0),FALSE),"")</f>
        <v>0</v>
      </c>
      <c r="W31" s="302">
        <f>IFERROR(VLOOKUP($B31,Totalt!$B$1:$AQ$550,MATCH(W$2,Totalt!$B$1:$AQ$1,0),FALSE),"")</f>
        <v>0</v>
      </c>
      <c r="X31" s="302">
        <f>IFERROR(VLOOKUP($B31,Totalt!$B$1:$AQ$550,MATCH(X$2,Totalt!$B$1:$AQ$1,0),FALSE),"")</f>
        <v>0</v>
      </c>
      <c r="Y31" s="302">
        <f>IFERROR(VLOOKUP($B31,Totalt!$B$1:$AQ$550,MATCH(Y$2,Totalt!$B$1:$AQ$1,0),FALSE),"")</f>
        <v>0</v>
      </c>
      <c r="Z31" s="302">
        <f>IFERROR(VLOOKUP($B31,Totalt!$B$1:$AQ$550,MATCH(Z$2,Totalt!$B$1:$AQ$1,0),FALSE),"")</f>
        <v>0</v>
      </c>
      <c r="AA31" s="302">
        <f>IFERROR(VLOOKUP($B31,Totalt!$B$1:$AQ$550,MATCH(AA$2,Totalt!$B$1:$AQ$1,0),FALSE),"")</f>
        <v>0</v>
      </c>
      <c r="AB31" s="302">
        <f>IFERROR(VLOOKUP($B31,Totalt!$B$1:$AQ$550,MATCH(AB$2,Totalt!$B$1:$AQ$1,0),FALSE),"")</f>
        <v>0</v>
      </c>
      <c r="AC31" s="302">
        <f>IFERROR(VLOOKUP($B31,Totalt!$B$1:$AQ$550,MATCH(AC$2,Totalt!$B$1:$AQ$1,0),FALSE),"")</f>
        <v>0</v>
      </c>
      <c r="AD31" s="302">
        <f>IFERROR(VLOOKUP($B31,Totalt!$B$1:$AQ$550,MATCH(AD$2,Totalt!$B$1:$AQ$1,0),FALSE),"")</f>
        <v>0</v>
      </c>
      <c r="AE31" s="302">
        <f>IFERROR(VLOOKUP($B31,Totalt!$B$1:$AQ$550,MATCH(AE$2,Totalt!$B$1:$AQ$1,0),FALSE),"")</f>
        <v>0</v>
      </c>
      <c r="AF31" s="302">
        <f>IFERROR(VLOOKUP($B31,Totalt!$B$1:$AQ$550,MATCH(AF$2,Totalt!$B$1:$AQ$1,0),FALSE),"")</f>
        <v>8.8999999999999996E-2</v>
      </c>
      <c r="AG31" s="302">
        <f>IFERROR(VLOOKUP($B31,Totalt!$B$1:$AQ$550,MATCH(AG$2,Totalt!$B$1:$AQ$1,0),FALSE),"")</f>
        <v>0</v>
      </c>
      <c r="AI31" s="302">
        <f t="shared" si="0"/>
        <v>7.7880000000000003</v>
      </c>
      <c r="AJ31" s="302">
        <f>IF(ISERROR(1/VLOOKUP($B31,Leveranser!$B$1:$S$500,MATCH("såld värme (gwh)",Leveranser!$B$1:$S$1,0),FALSE)),"",VLOOKUP($B31,Leveranser!$B$1:$S$500,MATCH("såld värme (gwh)",Leveranser!$B$1:$S$1,0),FALSE))</f>
        <v>6.6970000000000001</v>
      </c>
      <c r="AK31" s="315"/>
      <c r="AM31" s="316" t="str">
        <f>IF(B31&lt;&gt;"",IF(VLOOKUP($B31,Totalt!$B$1:$AQ$550,MATCH("Kvalitetsgranskad:",Totalt!$B$1:$AQ$1,0),FALSE)="ja",VLOOKUP($B31,Miljö!$B$1:$AG$479,MATCH(AM$2,Miljö!$B$1:$AK$1,0),FALSE),""),"")</f>
        <v>Ja</v>
      </c>
      <c r="AN31" s="316" t="str">
        <f>IF(AM31="ja",VLOOKUP($B31,Miljö!$B$1:$J$479,MATCH("Typ av ursprungsspecificerad el   (Om inget värde anges används Nordisk residualmix, se inforuta) ()",Miljö!$B$1:$J$1,0),FALSE),IF(AM31="nej","Nordisk residualel",""))</f>
        <v>'Källmärkt'</v>
      </c>
      <c r="AO31" s="316">
        <f>IF(AM31="","",VLOOKUP($B31,Miljö!$B$1:$J$479,MATCH("Fossilandel för ursprungspecificerad el ()",Miljö!$B$1:$J$1,0),FALSE))</f>
        <v>0</v>
      </c>
      <c r="AP31" s="316">
        <f>IF(AM31="","",IFERROR(VLOOKUP($B31,Miljö!$B$1:$J$479,MATCH("Kärnkraftsandel för ursprungsspecificerad el ()",Miljö!$B$1:$J$1,0),FALSE)/1,0))</f>
        <v>0</v>
      </c>
      <c r="AQ31" s="316">
        <f t="shared" si="1"/>
        <v>1</v>
      </c>
      <c r="AS31" s="316" t="str">
        <f t="shared" si="2"/>
        <v>Nej</v>
      </c>
      <c r="AT31" s="316" t="str">
        <f>IF(AS31="ja",VLOOKUP($B31,Miljö!$B$1:$O$500,MATCH("Fossil andel i procent (%)",Miljö!$B$1:$O$1,0),FALSE)/100,"")</f>
        <v/>
      </c>
      <c r="AV31" s="316" t="str">
        <f t="shared" si="3"/>
        <v>Nej</v>
      </c>
      <c r="AW31" s="316" t="str">
        <f>IF(AV31="ja",VLOOKUP($B31,'Egen hetvattenprod'!$B$1:$AO$500,MATCH("Värmekälla till värmepumpar ()",'Egen hetvattenprod'!$B$1:$AO$1,0),FALSE),"")</f>
        <v/>
      </c>
    </row>
    <row r="32" spans="1:49" x14ac:dyDescent="0.25">
      <c r="A32" s="314" t="str">
        <f>'Miljövärden för publ företag'!B34</f>
        <v>Bionär Närvärme AB</v>
      </c>
      <c r="B32" s="314" t="str">
        <f>'Miljövärden för publ företag'!C34</f>
        <v>Vänge</v>
      </c>
      <c r="C32" s="302">
        <f>IFERROR(VLOOKUP($B32,Totalt!$B$1:$AQ$550,MATCH(C$2,Totalt!$B$1:$AQ$1,0),FALSE),"")</f>
        <v>0</v>
      </c>
      <c r="D32" s="302">
        <f>IFERROR(VLOOKUP($B32,Totalt!$B$1:$AQ$550,MATCH(D$2,Totalt!$B$1:$AQ$1,0),FALSE),"")</f>
        <v>3.5000000000000003E-2</v>
      </c>
      <c r="E32" s="302">
        <f>IFERROR(VLOOKUP($B32,Totalt!$B$1:$AQ$550,MATCH(E$2,Totalt!$B$1:$AQ$1,0),FALSE),"")</f>
        <v>0</v>
      </c>
      <c r="F32" s="302">
        <f>IFERROR(VLOOKUP($B32,Totalt!$B$1:$AQ$550,MATCH(F$2,Totalt!$B$1:$AQ$1,0),FALSE),"")</f>
        <v>0</v>
      </c>
      <c r="G32" s="302">
        <f>IFERROR(VLOOKUP($B32,Totalt!$B$1:$AQ$550,MATCH(G$2,Totalt!$B$1:$AQ$1,0),FALSE),"")</f>
        <v>0</v>
      </c>
      <c r="H32" s="302">
        <f>IFERROR(VLOOKUP($B32,Totalt!$B$1:$AQ$550,MATCH(H$2,Totalt!$B$1:$AQ$1,0),FALSE),"")</f>
        <v>0</v>
      </c>
      <c r="I32" s="302">
        <f>IFERROR(VLOOKUP($B32,Totalt!$B$1:$AQ$550,MATCH(I$2,Totalt!$B$1:$AQ$1,0),FALSE),"")</f>
        <v>0</v>
      </c>
      <c r="J32" s="302">
        <f>IFERROR(VLOOKUP($B32,Totalt!$B$1:$AQ$550,MATCH(J$2,Totalt!$B$1:$AQ$1,0),FALSE),"")</f>
        <v>0</v>
      </c>
      <c r="K32" s="302">
        <f>IFERROR(VLOOKUP($B32,Totalt!$B$1:$AQ$550,MATCH(K$2,Totalt!$B$1:$AQ$1,0),FALSE),"")</f>
        <v>0</v>
      </c>
      <c r="L32" s="302">
        <f>IFERROR(VLOOKUP($B32,Totalt!$B$1:$AQ$550,MATCH(L$2,Totalt!$B$1:$AQ$1,0),FALSE),"")</f>
        <v>0</v>
      </c>
      <c r="M32" s="302">
        <f>IFERROR(VLOOKUP($B32,Totalt!$B$1:$AQ$550,MATCH(M$2,Totalt!$B$1:$AQ$1,0),FALSE),"")</f>
        <v>0</v>
      </c>
      <c r="N32" s="302">
        <f>IFERROR(VLOOKUP($B32,Totalt!$B$1:$AQ$550,MATCH(N$2,Totalt!$B$1:$AQ$1,0),FALSE),"")</f>
        <v>0</v>
      </c>
      <c r="O32" s="302">
        <f>IFERROR(VLOOKUP($B32,Totalt!$B$1:$AQ$550,MATCH(O$2,Totalt!$B$1:$AQ$1,0),FALSE),"")</f>
        <v>0</v>
      </c>
      <c r="P32" s="302">
        <f>IFERROR(VLOOKUP($B32,Totalt!$B$1:$AQ$550,MATCH(P$2,Totalt!$B$1:$AQ$1,0),FALSE),"")</f>
        <v>0</v>
      </c>
      <c r="Q32" s="302">
        <f>IFERROR(VLOOKUP($B32,Totalt!$B$1:$AQ$550,MATCH(Q$2,Totalt!$B$1:$AQ$1,0),FALSE),"")</f>
        <v>0</v>
      </c>
      <c r="R32" s="302">
        <f>IFERROR(VLOOKUP($B32,Totalt!$B$1:$AQ$550,MATCH(R$2,Totalt!$B$1:$AQ$1,0),FALSE),"")</f>
        <v>2.9740000000000002</v>
      </c>
      <c r="S32" s="302">
        <f>IFERROR(VLOOKUP($B32,Totalt!$B$1:$AQ$550,MATCH(S$2,Totalt!$B$1:$AQ$1,0),FALSE),"")</f>
        <v>0</v>
      </c>
      <c r="T32" s="302">
        <f>IFERROR(VLOOKUP($B32,Totalt!$B$1:$AQ$550,MATCH(T$2,Totalt!$B$1:$AQ$1,0),FALSE),"")</f>
        <v>0</v>
      </c>
      <c r="U32" s="302">
        <f>IFERROR(VLOOKUP($B32,Totalt!$B$1:$AQ$550,MATCH(U$2,Totalt!$B$1:$AQ$1,0),FALSE),"")</f>
        <v>0</v>
      </c>
      <c r="V32" s="302">
        <f>IFERROR(VLOOKUP($B32,Totalt!$B$1:$AQ$550,MATCH(V$2,Totalt!$B$1:$AQ$1,0),FALSE),"")</f>
        <v>0</v>
      </c>
      <c r="W32" s="302">
        <f>IFERROR(VLOOKUP($B32,Totalt!$B$1:$AQ$550,MATCH(W$2,Totalt!$B$1:$AQ$1,0),FALSE),"")</f>
        <v>0</v>
      </c>
      <c r="X32" s="302">
        <f>IFERROR(VLOOKUP($B32,Totalt!$B$1:$AQ$550,MATCH(X$2,Totalt!$B$1:$AQ$1,0),FALSE),"")</f>
        <v>0</v>
      </c>
      <c r="Y32" s="302">
        <f>IFERROR(VLOOKUP($B32,Totalt!$B$1:$AQ$550,MATCH(Y$2,Totalt!$B$1:$AQ$1,0),FALSE),"")</f>
        <v>0</v>
      </c>
      <c r="Z32" s="302">
        <f>IFERROR(VLOOKUP($B32,Totalt!$B$1:$AQ$550,MATCH(Z$2,Totalt!$B$1:$AQ$1,0),FALSE),"")</f>
        <v>0</v>
      </c>
      <c r="AA32" s="302">
        <f>IFERROR(VLOOKUP($B32,Totalt!$B$1:$AQ$550,MATCH(AA$2,Totalt!$B$1:$AQ$1,0),FALSE),"")</f>
        <v>0</v>
      </c>
      <c r="AB32" s="302">
        <f>IFERROR(VLOOKUP($B32,Totalt!$B$1:$AQ$550,MATCH(AB$2,Totalt!$B$1:$AQ$1,0),FALSE),"")</f>
        <v>0</v>
      </c>
      <c r="AC32" s="302">
        <f>IFERROR(VLOOKUP($B32,Totalt!$B$1:$AQ$550,MATCH(AC$2,Totalt!$B$1:$AQ$1,0),FALSE),"")</f>
        <v>0</v>
      </c>
      <c r="AD32" s="302">
        <f>IFERROR(VLOOKUP($B32,Totalt!$B$1:$AQ$550,MATCH(AD$2,Totalt!$B$1:$AQ$1,0),FALSE),"")</f>
        <v>0</v>
      </c>
      <c r="AE32" s="302">
        <f>IFERROR(VLOOKUP($B32,Totalt!$B$1:$AQ$550,MATCH(AE$2,Totalt!$B$1:$AQ$1,0),FALSE),"")</f>
        <v>0</v>
      </c>
      <c r="AF32" s="302">
        <f>IFERROR(VLOOKUP($B32,Totalt!$B$1:$AQ$550,MATCH(AF$2,Totalt!$B$1:$AQ$1,0),FALSE),"")</f>
        <v>4.8000000000000001E-2</v>
      </c>
      <c r="AG32" s="302">
        <f>IFERROR(VLOOKUP($B32,Totalt!$B$1:$AQ$550,MATCH(AG$2,Totalt!$B$1:$AQ$1,0),FALSE),"")</f>
        <v>0</v>
      </c>
      <c r="AI32" s="302">
        <f t="shared" si="0"/>
        <v>3.0570000000000004</v>
      </c>
      <c r="AJ32" s="302">
        <f>IF(ISERROR(1/VLOOKUP($B32,Leveranser!$B$1:$S$500,MATCH("såld värme (gwh)",Leveranser!$B$1:$S$1,0),FALSE)),"",VLOOKUP($B32,Leveranser!$B$1:$S$500,MATCH("såld värme (gwh)",Leveranser!$B$1:$S$1,0),FALSE))</f>
        <v>2.3860000000000001</v>
      </c>
      <c r="AK32" s="315"/>
      <c r="AM32" s="316" t="str">
        <f>IF(B32&lt;&gt;"",IF(VLOOKUP($B32,Totalt!$B$1:$AQ$550,MATCH("Kvalitetsgranskad:",Totalt!$B$1:$AQ$1,0),FALSE)="ja",VLOOKUP($B32,Miljö!$B$1:$AG$479,MATCH(AM$2,Miljö!$B$1:$AK$1,0),FALSE),""),"")</f>
        <v>Ja</v>
      </c>
      <c r="AN32" s="316" t="str">
        <f>IF(AM32="ja",VLOOKUP($B32,Miljö!$B$1:$J$479,MATCH("Typ av ursprungsspecificerad el   (Om inget värde anges används Nordisk residualmix, se inforuta) ()",Miljö!$B$1:$J$1,0),FALSE),IF(AM32="nej","Nordisk residualel",""))</f>
        <v>'Källmärkt'</v>
      </c>
      <c r="AO32" s="316">
        <f>IF(AM32="","",VLOOKUP($B32,Miljö!$B$1:$J$479,MATCH("Fossilandel för ursprungspecificerad el ()",Miljö!$B$1:$J$1,0),FALSE))</f>
        <v>0</v>
      </c>
      <c r="AP32" s="316">
        <f>IF(AM32="","",IFERROR(VLOOKUP($B32,Miljö!$B$1:$J$479,MATCH("Kärnkraftsandel för ursprungsspecificerad el ()",Miljö!$B$1:$J$1,0),FALSE)/1,0))</f>
        <v>0</v>
      </c>
      <c r="AQ32" s="316">
        <f t="shared" si="1"/>
        <v>1</v>
      </c>
      <c r="AS32" s="316" t="str">
        <f t="shared" si="2"/>
        <v>Nej</v>
      </c>
      <c r="AT32" s="316" t="str">
        <f>IF(AS32="ja",VLOOKUP($B32,Miljö!$B$1:$O$500,MATCH("Fossil andel i procent (%)",Miljö!$B$1:$O$1,0),FALSE)/100,"")</f>
        <v/>
      </c>
      <c r="AV32" s="316" t="str">
        <f t="shared" si="3"/>
        <v>Nej</v>
      </c>
      <c r="AW32" s="316" t="str">
        <f>IF(AV32="ja",VLOOKUP($B32,'Egen hetvattenprod'!$B$1:$AO$500,MATCH("Värmekälla till värmepumpar ()",'Egen hetvattenprod'!$B$1:$AO$1,0),FALSE),"")</f>
        <v/>
      </c>
    </row>
    <row r="33" spans="1:49" x14ac:dyDescent="0.25">
      <c r="A33" s="314" t="str">
        <f>'Miljövärden för publ företag'!B35</f>
        <v>Bionär Närvärme AB</v>
      </c>
      <c r="B33" s="314" t="str">
        <f>'Miljövärden för publ företag'!C35</f>
        <v>Älvkarleby</v>
      </c>
      <c r="C33" s="302">
        <f>IFERROR(VLOOKUP($B33,Totalt!$B$1:$AQ$550,MATCH(C$2,Totalt!$B$1:$AQ$1,0),FALSE),"")</f>
        <v>0</v>
      </c>
      <c r="D33" s="302">
        <f>IFERROR(VLOOKUP($B33,Totalt!$B$1:$AQ$550,MATCH(D$2,Totalt!$B$1:$AQ$1,0),FALSE),"")</f>
        <v>0.48599999999999999</v>
      </c>
      <c r="E33" s="302">
        <f>IFERROR(VLOOKUP($B33,Totalt!$B$1:$AQ$550,MATCH(E$2,Totalt!$B$1:$AQ$1,0),FALSE),"")</f>
        <v>0</v>
      </c>
      <c r="F33" s="302">
        <f>IFERROR(VLOOKUP($B33,Totalt!$B$1:$AQ$550,MATCH(F$2,Totalt!$B$1:$AQ$1,0),FALSE),"")</f>
        <v>0</v>
      </c>
      <c r="G33" s="302">
        <f>IFERROR(VLOOKUP($B33,Totalt!$B$1:$AQ$550,MATCH(G$2,Totalt!$B$1:$AQ$1,0),FALSE),"")</f>
        <v>0</v>
      </c>
      <c r="H33" s="302">
        <f>IFERROR(VLOOKUP($B33,Totalt!$B$1:$AQ$550,MATCH(H$2,Totalt!$B$1:$AQ$1,0),FALSE),"")</f>
        <v>0</v>
      </c>
      <c r="I33" s="302">
        <f>IFERROR(VLOOKUP($B33,Totalt!$B$1:$AQ$550,MATCH(I$2,Totalt!$B$1:$AQ$1,0),FALSE),"")</f>
        <v>0</v>
      </c>
      <c r="J33" s="302">
        <f>IFERROR(VLOOKUP($B33,Totalt!$B$1:$AQ$550,MATCH(J$2,Totalt!$B$1:$AQ$1,0),FALSE),"")</f>
        <v>0</v>
      </c>
      <c r="K33" s="302">
        <f>IFERROR(VLOOKUP($B33,Totalt!$B$1:$AQ$550,MATCH(K$2,Totalt!$B$1:$AQ$1,0),FALSE),"")</f>
        <v>0</v>
      </c>
      <c r="L33" s="302">
        <f>IFERROR(VLOOKUP($B33,Totalt!$B$1:$AQ$550,MATCH(L$2,Totalt!$B$1:$AQ$1,0),FALSE),"")</f>
        <v>0</v>
      </c>
      <c r="M33" s="302">
        <f>IFERROR(VLOOKUP($B33,Totalt!$B$1:$AQ$550,MATCH(M$2,Totalt!$B$1:$AQ$1,0),FALSE),"")</f>
        <v>0</v>
      </c>
      <c r="N33" s="302">
        <f>IFERROR(VLOOKUP($B33,Totalt!$B$1:$AQ$550,MATCH(N$2,Totalt!$B$1:$AQ$1,0),FALSE),"")</f>
        <v>0</v>
      </c>
      <c r="O33" s="302">
        <f>IFERROR(VLOOKUP($B33,Totalt!$B$1:$AQ$550,MATCH(O$2,Totalt!$B$1:$AQ$1,0),FALSE),"")</f>
        <v>0</v>
      </c>
      <c r="P33" s="302">
        <f>IFERROR(VLOOKUP($B33,Totalt!$B$1:$AQ$550,MATCH(P$2,Totalt!$B$1:$AQ$1,0),FALSE),"")</f>
        <v>0</v>
      </c>
      <c r="Q33" s="302">
        <f>IFERROR(VLOOKUP($B33,Totalt!$B$1:$AQ$550,MATCH(Q$2,Totalt!$B$1:$AQ$1,0),FALSE),"")</f>
        <v>0</v>
      </c>
      <c r="R33" s="302">
        <f>IFERROR(VLOOKUP($B33,Totalt!$B$1:$AQ$550,MATCH(R$2,Totalt!$B$1:$AQ$1,0),FALSE),"")</f>
        <v>3.46</v>
      </c>
      <c r="S33" s="302">
        <f>IFERROR(VLOOKUP($B33,Totalt!$B$1:$AQ$550,MATCH(S$2,Totalt!$B$1:$AQ$1,0),FALSE),"")</f>
        <v>0</v>
      </c>
      <c r="T33" s="302">
        <f>IFERROR(VLOOKUP($B33,Totalt!$B$1:$AQ$550,MATCH(T$2,Totalt!$B$1:$AQ$1,0),FALSE),"")</f>
        <v>0</v>
      </c>
      <c r="U33" s="302">
        <f>IFERROR(VLOOKUP($B33,Totalt!$B$1:$AQ$550,MATCH(U$2,Totalt!$B$1:$AQ$1,0),FALSE),"")</f>
        <v>0</v>
      </c>
      <c r="V33" s="302">
        <f>IFERROR(VLOOKUP($B33,Totalt!$B$1:$AQ$550,MATCH(V$2,Totalt!$B$1:$AQ$1,0),FALSE),"")</f>
        <v>0</v>
      </c>
      <c r="W33" s="302">
        <f>IFERROR(VLOOKUP($B33,Totalt!$B$1:$AQ$550,MATCH(W$2,Totalt!$B$1:$AQ$1,0),FALSE),"")</f>
        <v>0</v>
      </c>
      <c r="X33" s="302">
        <f>IFERROR(VLOOKUP($B33,Totalt!$B$1:$AQ$550,MATCH(X$2,Totalt!$B$1:$AQ$1,0),FALSE),"")</f>
        <v>0</v>
      </c>
      <c r="Y33" s="302">
        <f>IFERROR(VLOOKUP($B33,Totalt!$B$1:$AQ$550,MATCH(Y$2,Totalt!$B$1:$AQ$1,0),FALSE),"")</f>
        <v>0</v>
      </c>
      <c r="Z33" s="302">
        <f>IFERROR(VLOOKUP($B33,Totalt!$B$1:$AQ$550,MATCH(Z$2,Totalt!$B$1:$AQ$1,0),FALSE),"")</f>
        <v>0</v>
      </c>
      <c r="AA33" s="302">
        <f>IFERROR(VLOOKUP($B33,Totalt!$B$1:$AQ$550,MATCH(AA$2,Totalt!$B$1:$AQ$1,0),FALSE),"")</f>
        <v>0</v>
      </c>
      <c r="AB33" s="302">
        <f>IFERROR(VLOOKUP($B33,Totalt!$B$1:$AQ$550,MATCH(AB$2,Totalt!$B$1:$AQ$1,0),FALSE),"")</f>
        <v>0</v>
      </c>
      <c r="AC33" s="302">
        <f>IFERROR(VLOOKUP($B33,Totalt!$B$1:$AQ$550,MATCH(AC$2,Totalt!$B$1:$AQ$1,0),FALSE),"")</f>
        <v>0</v>
      </c>
      <c r="AD33" s="302">
        <f>IFERROR(VLOOKUP($B33,Totalt!$B$1:$AQ$550,MATCH(AD$2,Totalt!$B$1:$AQ$1,0),FALSE),"")</f>
        <v>0</v>
      </c>
      <c r="AE33" s="302">
        <f>IFERROR(VLOOKUP($B33,Totalt!$B$1:$AQ$550,MATCH(AE$2,Totalt!$B$1:$AQ$1,0),FALSE),"")</f>
        <v>0</v>
      </c>
      <c r="AF33" s="302">
        <f>IFERROR(VLOOKUP($B33,Totalt!$B$1:$AQ$550,MATCH(AF$2,Totalt!$B$1:$AQ$1,0),FALSE),"")</f>
        <v>6.3E-2</v>
      </c>
      <c r="AG33" s="302">
        <f>IFERROR(VLOOKUP($B33,Totalt!$B$1:$AQ$550,MATCH(AG$2,Totalt!$B$1:$AQ$1,0),FALSE),"")</f>
        <v>0</v>
      </c>
      <c r="AI33" s="302">
        <f t="shared" si="0"/>
        <v>4.0089999999999995</v>
      </c>
      <c r="AJ33" s="302">
        <f>IF(ISERROR(1/VLOOKUP($B33,Leveranser!$B$1:$S$500,MATCH("såld värme (gwh)",Leveranser!$B$1:$S$1,0),FALSE)),"",VLOOKUP($B33,Leveranser!$B$1:$S$500,MATCH("såld värme (gwh)",Leveranser!$B$1:$S$1,0),FALSE))</f>
        <v>3.077</v>
      </c>
      <c r="AK33" s="315"/>
      <c r="AM33" s="316" t="str">
        <f>IF(B33&lt;&gt;"",IF(VLOOKUP($B33,Totalt!$B$1:$AQ$550,MATCH("Kvalitetsgranskad:",Totalt!$B$1:$AQ$1,0),FALSE)="ja",VLOOKUP($B33,Miljö!$B$1:$AG$479,MATCH(AM$2,Miljö!$B$1:$AK$1,0),FALSE),""),"")</f>
        <v>Ja</v>
      </c>
      <c r="AN33" s="316" t="str">
        <f>IF(AM33="ja",VLOOKUP($B33,Miljö!$B$1:$J$479,MATCH("Typ av ursprungsspecificerad el   (Om inget värde anges används Nordisk residualmix, se inforuta) ()",Miljö!$B$1:$J$1,0),FALSE),IF(AM33="nej","Nordisk residualel",""))</f>
        <v>'Källmärkt'</v>
      </c>
      <c r="AO33" s="316">
        <f>IF(AM33="","",VLOOKUP($B33,Miljö!$B$1:$J$479,MATCH("Fossilandel för ursprungspecificerad el ()",Miljö!$B$1:$J$1,0),FALSE))</f>
        <v>0</v>
      </c>
      <c r="AP33" s="316">
        <f>IF(AM33="","",IFERROR(VLOOKUP($B33,Miljö!$B$1:$J$479,MATCH("Kärnkraftsandel för ursprungsspecificerad el ()",Miljö!$B$1:$J$1,0),FALSE)/1,0))</f>
        <v>0</v>
      </c>
      <c r="AQ33" s="316">
        <f t="shared" si="1"/>
        <v>1</v>
      </c>
      <c r="AS33" s="316" t="str">
        <f t="shared" si="2"/>
        <v>Nej</v>
      </c>
      <c r="AT33" s="316" t="str">
        <f>IF(AS33="ja",VLOOKUP($B33,Miljö!$B$1:$O$500,MATCH("Fossil andel i procent (%)",Miljö!$B$1:$O$1,0),FALSE)/100,"")</f>
        <v/>
      </c>
      <c r="AV33" s="316" t="str">
        <f t="shared" si="3"/>
        <v>Nej</v>
      </c>
      <c r="AW33" s="316" t="str">
        <f>IF(AV33="ja",VLOOKUP($B33,'Egen hetvattenprod'!$B$1:$AO$500,MATCH("Värmekälla till värmepumpar ()",'Egen hetvattenprod'!$B$1:$AO$1,0),FALSE),"")</f>
        <v/>
      </c>
    </row>
    <row r="34" spans="1:49" x14ac:dyDescent="0.25">
      <c r="A34" s="314" t="str">
        <f>'Miljövärden för publ företag'!B36</f>
        <v>Bollnäs Energi AB</v>
      </c>
      <c r="B34" s="314" t="str">
        <f>'Miljövärden för publ företag'!C36</f>
        <v>Arbrå</v>
      </c>
      <c r="C34" s="302">
        <f>IFERROR(VLOOKUP($B34,Totalt!$B$1:$AQ$550,MATCH(C$2,Totalt!$B$1:$AQ$1,0),FALSE),"")</f>
        <v>0</v>
      </c>
      <c r="D34" s="302">
        <f>IFERROR(VLOOKUP($B34,Totalt!$B$1:$AQ$550,MATCH(D$2,Totalt!$B$1:$AQ$1,0),FALSE),"")</f>
        <v>0.72</v>
      </c>
      <c r="E34" s="302">
        <f>IFERROR(VLOOKUP($B34,Totalt!$B$1:$AQ$550,MATCH(E$2,Totalt!$B$1:$AQ$1,0),FALSE),"")</f>
        <v>0</v>
      </c>
      <c r="F34" s="302">
        <f>IFERROR(VLOOKUP($B34,Totalt!$B$1:$AQ$550,MATCH(F$2,Totalt!$B$1:$AQ$1,0),FALSE),"")</f>
        <v>0</v>
      </c>
      <c r="G34" s="302">
        <f>IFERROR(VLOOKUP($B34,Totalt!$B$1:$AQ$550,MATCH(G$2,Totalt!$B$1:$AQ$1,0),FALSE),"")</f>
        <v>0</v>
      </c>
      <c r="H34" s="302">
        <f>IFERROR(VLOOKUP($B34,Totalt!$B$1:$AQ$550,MATCH(H$2,Totalt!$B$1:$AQ$1,0),FALSE),"")</f>
        <v>0</v>
      </c>
      <c r="I34" s="302">
        <f>IFERROR(VLOOKUP($B34,Totalt!$B$1:$AQ$550,MATCH(I$2,Totalt!$B$1:$AQ$1,0),FALSE),"")</f>
        <v>0</v>
      </c>
      <c r="J34" s="302">
        <f>IFERROR(VLOOKUP($B34,Totalt!$B$1:$AQ$550,MATCH(J$2,Totalt!$B$1:$AQ$1,0),FALSE),"")</f>
        <v>0</v>
      </c>
      <c r="K34" s="302">
        <f>IFERROR(VLOOKUP($B34,Totalt!$B$1:$AQ$550,MATCH(K$2,Totalt!$B$1:$AQ$1,0),FALSE),"")</f>
        <v>0</v>
      </c>
      <c r="L34" s="302">
        <f>IFERROR(VLOOKUP($B34,Totalt!$B$1:$AQ$550,MATCH(L$2,Totalt!$B$1:$AQ$1,0),FALSE),"")</f>
        <v>0</v>
      </c>
      <c r="M34" s="302">
        <f>IFERROR(VLOOKUP($B34,Totalt!$B$1:$AQ$550,MATCH(M$2,Totalt!$B$1:$AQ$1,0),FALSE),"")</f>
        <v>0</v>
      </c>
      <c r="N34" s="302">
        <f>IFERROR(VLOOKUP($B34,Totalt!$B$1:$AQ$550,MATCH(N$2,Totalt!$B$1:$AQ$1,0),FALSE),"")</f>
        <v>0</v>
      </c>
      <c r="O34" s="302">
        <f>IFERROR(VLOOKUP($B34,Totalt!$B$1:$AQ$550,MATCH(O$2,Totalt!$B$1:$AQ$1,0),FALSE),"")</f>
        <v>9.19</v>
      </c>
      <c r="P34" s="302">
        <f>IFERROR(VLOOKUP($B34,Totalt!$B$1:$AQ$550,MATCH(P$2,Totalt!$B$1:$AQ$1,0),FALSE),"")</f>
        <v>10.27</v>
      </c>
      <c r="Q34" s="302">
        <f>IFERROR(VLOOKUP($B34,Totalt!$B$1:$AQ$550,MATCH(Q$2,Totalt!$B$1:$AQ$1,0),FALSE),"")</f>
        <v>0</v>
      </c>
      <c r="R34" s="302">
        <f>IFERROR(VLOOKUP($B34,Totalt!$B$1:$AQ$550,MATCH(R$2,Totalt!$B$1:$AQ$1,0),FALSE),"")</f>
        <v>0</v>
      </c>
      <c r="S34" s="302">
        <f>IFERROR(VLOOKUP($B34,Totalt!$B$1:$AQ$550,MATCH(S$2,Totalt!$B$1:$AQ$1,0),FALSE),"")</f>
        <v>0</v>
      </c>
      <c r="T34" s="302">
        <f>IFERROR(VLOOKUP($B34,Totalt!$B$1:$AQ$550,MATCH(T$2,Totalt!$B$1:$AQ$1,0),FALSE),"")</f>
        <v>0</v>
      </c>
      <c r="U34" s="302">
        <f>IFERROR(VLOOKUP($B34,Totalt!$B$1:$AQ$550,MATCH(U$2,Totalt!$B$1:$AQ$1,0),FALSE),"")</f>
        <v>0</v>
      </c>
      <c r="V34" s="302">
        <f>IFERROR(VLOOKUP($B34,Totalt!$B$1:$AQ$550,MATCH(V$2,Totalt!$B$1:$AQ$1,0),FALSE),"")</f>
        <v>0</v>
      </c>
      <c r="W34" s="302">
        <f>IFERROR(VLOOKUP($B34,Totalt!$B$1:$AQ$550,MATCH(W$2,Totalt!$B$1:$AQ$1,0),FALSE),"")</f>
        <v>0</v>
      </c>
      <c r="X34" s="302">
        <f>IFERROR(VLOOKUP($B34,Totalt!$B$1:$AQ$550,MATCH(X$2,Totalt!$B$1:$AQ$1,0),FALSE),"")</f>
        <v>0</v>
      </c>
      <c r="Y34" s="302">
        <f>IFERROR(VLOOKUP($B34,Totalt!$B$1:$AQ$550,MATCH(Y$2,Totalt!$B$1:$AQ$1,0),FALSE),"")</f>
        <v>0</v>
      </c>
      <c r="Z34" s="302">
        <f>IFERROR(VLOOKUP($B34,Totalt!$B$1:$AQ$550,MATCH(Z$2,Totalt!$B$1:$AQ$1,0),FALSE),"")</f>
        <v>0</v>
      </c>
      <c r="AA34" s="302">
        <f>IFERROR(VLOOKUP($B34,Totalt!$B$1:$AQ$550,MATCH(AA$2,Totalt!$B$1:$AQ$1,0),FALSE),"")</f>
        <v>0</v>
      </c>
      <c r="AB34" s="302">
        <f>IFERROR(VLOOKUP($B34,Totalt!$B$1:$AQ$550,MATCH(AB$2,Totalt!$B$1:$AQ$1,0),FALSE),"")</f>
        <v>0</v>
      </c>
      <c r="AC34" s="302">
        <f>IFERROR(VLOOKUP($B34,Totalt!$B$1:$AQ$550,MATCH(AC$2,Totalt!$B$1:$AQ$1,0),FALSE),"")</f>
        <v>1.76</v>
      </c>
      <c r="AD34" s="302">
        <f>IFERROR(VLOOKUP($B34,Totalt!$B$1:$AQ$550,MATCH(AD$2,Totalt!$B$1:$AQ$1,0),FALSE),"")</f>
        <v>0</v>
      </c>
      <c r="AE34" s="302">
        <f>IFERROR(VLOOKUP($B34,Totalt!$B$1:$AQ$550,MATCH(AE$2,Totalt!$B$1:$AQ$1,0),FALSE),"")</f>
        <v>0</v>
      </c>
      <c r="AF34" s="302">
        <f>IFERROR(VLOOKUP($B34,Totalt!$B$1:$AQ$550,MATCH(AF$2,Totalt!$B$1:$AQ$1,0),FALSE),"")</f>
        <v>0.36699999999999999</v>
      </c>
      <c r="AG34" s="302">
        <f>IFERROR(VLOOKUP($B34,Totalt!$B$1:$AQ$550,MATCH(AG$2,Totalt!$B$1:$AQ$1,0),FALSE),"")</f>
        <v>0</v>
      </c>
      <c r="AI34" s="302">
        <f t="shared" si="0"/>
        <v>22.307000000000002</v>
      </c>
      <c r="AJ34" s="302">
        <f>IF(ISERROR(1/VLOOKUP($B34,Leveranser!$B$1:$S$500,MATCH("såld värme (gwh)",Leveranser!$B$1:$S$1,0),FALSE)),"",VLOOKUP($B34,Leveranser!$B$1:$S$500,MATCH("såld värme (gwh)",Leveranser!$B$1:$S$1,0),FALSE))</f>
        <v>16.440000000000001</v>
      </c>
      <c r="AK34" s="315"/>
      <c r="AM34" s="316" t="str">
        <f>IF(B34&lt;&gt;"",IF(VLOOKUP($B34,Totalt!$B$1:$AQ$550,MATCH("Kvalitetsgranskad:",Totalt!$B$1:$AQ$1,0),FALSE)="ja",VLOOKUP($B34,Miljö!$B$1:$AG$479,MATCH(AM$2,Miljö!$B$1:$AK$1,0),FALSE),""),"")</f>
        <v>Ja</v>
      </c>
      <c r="AN34" s="316" t="str">
        <f>IF(AM34="ja",VLOOKUP($B34,Miljö!$B$1:$J$479,MATCH("Typ av ursprungsspecificerad el   (Om inget värde anges används Nordisk residualmix, se inforuta) ()",Miljö!$B$1:$J$1,0),FALSE),IF(AM34="nej","Nordisk residualel",""))</f>
        <v>Vattenkraft</v>
      </c>
      <c r="AO34" s="316">
        <f>IF(AM34="","",VLOOKUP($B34,Miljö!$B$1:$J$479,MATCH("Fossilandel för ursprungspecificerad el ()",Miljö!$B$1:$J$1,0),FALSE))</f>
        <v>0</v>
      </c>
      <c r="AP34" s="316">
        <f>IF(AM34="","",IFERROR(VLOOKUP($B34,Miljö!$B$1:$J$479,MATCH("Kärnkraftsandel för ursprungsspecificerad el ()",Miljö!$B$1:$J$1,0),FALSE)/1,0))</f>
        <v>0</v>
      </c>
      <c r="AQ34" s="316">
        <f t="shared" si="1"/>
        <v>1</v>
      </c>
      <c r="AS34" s="316" t="str">
        <f t="shared" si="2"/>
        <v>Nej</v>
      </c>
      <c r="AT34" s="316" t="str">
        <f>IF(AS34="ja",VLOOKUP($B34,Miljö!$B$1:$O$500,MATCH("Fossil andel i procent (%)",Miljö!$B$1:$O$1,0),FALSE)/100,"")</f>
        <v/>
      </c>
      <c r="AV34" s="316" t="str">
        <f t="shared" si="3"/>
        <v>Nej</v>
      </c>
      <c r="AW34" s="316" t="str">
        <f>IF(AV34="ja",VLOOKUP($B34,'Egen hetvattenprod'!$B$1:$AO$500,MATCH("Värmekälla till värmepumpar ()",'Egen hetvattenprod'!$B$1:$AO$1,0),FALSE),"")</f>
        <v/>
      </c>
    </row>
    <row r="35" spans="1:49" x14ac:dyDescent="0.25">
      <c r="A35" s="314" t="str">
        <f>'Miljövärden för publ företag'!B37</f>
        <v>Bollnäs Energi AB</v>
      </c>
      <c r="B35" s="314" t="str">
        <f>'Miljövärden för publ företag'!C37</f>
        <v>Bollnäs</v>
      </c>
      <c r="C35" s="302">
        <f>IFERROR(VLOOKUP($B35,Totalt!$B$1:$AQ$550,MATCH(C$2,Totalt!$B$1:$AQ$1,0),FALSE),"")</f>
        <v>0</v>
      </c>
      <c r="D35" s="302">
        <f>IFERROR(VLOOKUP($B35,Totalt!$B$1:$AQ$550,MATCH(D$2,Totalt!$B$1:$AQ$1,0),FALSE),"")</f>
        <v>0.81590600000000002</v>
      </c>
      <c r="E35" s="302">
        <f>IFERROR(VLOOKUP($B35,Totalt!$B$1:$AQ$550,MATCH(E$2,Totalt!$B$1:$AQ$1,0),FALSE),"")</f>
        <v>0.24</v>
      </c>
      <c r="F35" s="302">
        <f>IFERROR(VLOOKUP($B35,Totalt!$B$1:$AQ$550,MATCH(F$2,Totalt!$B$1:$AQ$1,0),FALSE),"")</f>
        <v>0</v>
      </c>
      <c r="G35" s="302">
        <f>IFERROR(VLOOKUP($B35,Totalt!$B$1:$AQ$550,MATCH(G$2,Totalt!$B$1:$AQ$1,0),FALSE),"")</f>
        <v>0</v>
      </c>
      <c r="H35" s="302">
        <f>IFERROR(VLOOKUP($B35,Totalt!$B$1:$AQ$550,MATCH(H$2,Totalt!$B$1:$AQ$1,0),FALSE),"")</f>
        <v>0</v>
      </c>
      <c r="I35" s="302">
        <f>IFERROR(VLOOKUP($B35,Totalt!$B$1:$AQ$550,MATCH(I$2,Totalt!$B$1:$AQ$1,0),FALSE),"")</f>
        <v>88.232799999999997</v>
      </c>
      <c r="J35" s="302">
        <f>IFERROR(VLOOKUP($B35,Totalt!$B$1:$AQ$550,MATCH(J$2,Totalt!$B$1:$AQ$1,0),FALSE),"")</f>
        <v>0</v>
      </c>
      <c r="K35" s="302">
        <f>IFERROR(VLOOKUP($B35,Totalt!$B$1:$AQ$550,MATCH(K$2,Totalt!$B$1:$AQ$1,0),FALSE),"")</f>
        <v>0</v>
      </c>
      <c r="L35" s="302">
        <f>IFERROR(VLOOKUP($B35,Totalt!$B$1:$AQ$550,MATCH(L$2,Totalt!$B$1:$AQ$1,0),FALSE),"")</f>
        <v>22.369499999999999</v>
      </c>
      <c r="M35" s="302">
        <f>IFERROR(VLOOKUP($B35,Totalt!$B$1:$AQ$550,MATCH(M$2,Totalt!$B$1:$AQ$1,0),FALSE),"")</f>
        <v>4.0921799999999999</v>
      </c>
      <c r="N35" s="302">
        <f>IFERROR(VLOOKUP($B35,Totalt!$B$1:$AQ$550,MATCH(N$2,Totalt!$B$1:$AQ$1,0),FALSE),"")</f>
        <v>0</v>
      </c>
      <c r="O35" s="302">
        <f>IFERROR(VLOOKUP($B35,Totalt!$B$1:$AQ$550,MATCH(O$2,Totalt!$B$1:$AQ$1,0),FALSE),"")</f>
        <v>2.2200000000000002</v>
      </c>
      <c r="P35" s="302">
        <f>IFERROR(VLOOKUP($B35,Totalt!$B$1:$AQ$550,MATCH(P$2,Totalt!$B$1:$AQ$1,0),FALSE),"")</f>
        <v>3.85</v>
      </c>
      <c r="Q35" s="302">
        <f>IFERROR(VLOOKUP($B35,Totalt!$B$1:$AQ$550,MATCH(Q$2,Totalt!$B$1:$AQ$1,0),FALSE),"")</f>
        <v>0</v>
      </c>
      <c r="R35" s="302">
        <f>IFERROR(VLOOKUP($B35,Totalt!$B$1:$AQ$550,MATCH(R$2,Totalt!$B$1:$AQ$1,0),FALSE),"")</f>
        <v>0</v>
      </c>
      <c r="S35" s="302">
        <f>IFERROR(VLOOKUP($B35,Totalt!$B$1:$AQ$550,MATCH(S$2,Totalt!$B$1:$AQ$1,0),FALSE),"")</f>
        <v>0</v>
      </c>
      <c r="T35" s="302">
        <f>IFERROR(VLOOKUP($B35,Totalt!$B$1:$AQ$550,MATCH(T$2,Totalt!$B$1:$AQ$1,0),FALSE),"")</f>
        <v>0</v>
      </c>
      <c r="U35" s="302">
        <f>IFERROR(VLOOKUP($B35,Totalt!$B$1:$AQ$550,MATCH(U$2,Totalt!$B$1:$AQ$1,0),FALSE),"")</f>
        <v>0</v>
      </c>
      <c r="V35" s="302">
        <f>IFERROR(VLOOKUP($B35,Totalt!$B$1:$AQ$550,MATCH(V$2,Totalt!$B$1:$AQ$1,0),FALSE),"")</f>
        <v>0</v>
      </c>
      <c r="W35" s="302">
        <f>IFERROR(VLOOKUP($B35,Totalt!$B$1:$AQ$550,MATCH(W$2,Totalt!$B$1:$AQ$1,0),FALSE),"")</f>
        <v>0</v>
      </c>
      <c r="X35" s="302">
        <f>IFERROR(VLOOKUP($B35,Totalt!$B$1:$AQ$550,MATCH(X$2,Totalt!$B$1:$AQ$1,0),FALSE),"")</f>
        <v>0</v>
      </c>
      <c r="Y35" s="302">
        <f>IFERROR(VLOOKUP($B35,Totalt!$B$1:$AQ$550,MATCH(Y$2,Totalt!$B$1:$AQ$1,0),FALSE),"")</f>
        <v>0</v>
      </c>
      <c r="Z35" s="302">
        <f>IFERROR(VLOOKUP($B35,Totalt!$B$1:$AQ$550,MATCH(Z$2,Totalt!$B$1:$AQ$1,0),FALSE),"")</f>
        <v>0</v>
      </c>
      <c r="AA35" s="302">
        <f>IFERROR(VLOOKUP($B35,Totalt!$B$1:$AQ$550,MATCH(AA$2,Totalt!$B$1:$AQ$1,0),FALSE),"")</f>
        <v>0</v>
      </c>
      <c r="AB35" s="302">
        <f>IFERROR(VLOOKUP($B35,Totalt!$B$1:$AQ$550,MATCH(AB$2,Totalt!$B$1:$AQ$1,0),FALSE),"")</f>
        <v>0</v>
      </c>
      <c r="AC35" s="302">
        <f>IFERROR(VLOOKUP($B35,Totalt!$B$1:$AQ$550,MATCH(AC$2,Totalt!$B$1:$AQ$1,0),FALSE),"")</f>
        <v>12.24</v>
      </c>
      <c r="AD35" s="302">
        <f>IFERROR(VLOOKUP($B35,Totalt!$B$1:$AQ$550,MATCH(AD$2,Totalt!$B$1:$AQ$1,0),FALSE),"")</f>
        <v>0</v>
      </c>
      <c r="AE35" s="302">
        <f>IFERROR(VLOOKUP($B35,Totalt!$B$1:$AQ$550,MATCH(AE$2,Totalt!$B$1:$AQ$1,0),FALSE),"")</f>
        <v>0</v>
      </c>
      <c r="AF35" s="302">
        <f>IFERROR(VLOOKUP($B35,Totalt!$B$1:$AQ$550,MATCH(AF$2,Totalt!$B$1:$AQ$1,0),FALSE),"")</f>
        <v>6.2343200000000003</v>
      </c>
      <c r="AG35" s="302">
        <f>IFERROR(VLOOKUP($B35,Totalt!$B$1:$AQ$550,MATCH(AG$2,Totalt!$B$1:$AQ$1,0),FALSE),"")</f>
        <v>0</v>
      </c>
      <c r="AI35" s="302">
        <f t="shared" si="0"/>
        <v>140.29470599999999</v>
      </c>
      <c r="AJ35" s="302">
        <f>IF(ISERROR(1/VLOOKUP($B35,Leveranser!$B$1:$S$500,MATCH("såld värme (gwh)",Leveranser!$B$1:$S$1,0),FALSE)),"",VLOOKUP($B35,Leveranser!$B$1:$S$500,MATCH("såld värme (gwh)",Leveranser!$B$1:$S$1,0),FALSE))</f>
        <v>123.122</v>
      </c>
      <c r="AK35" s="315"/>
      <c r="AM35" s="316" t="str">
        <f>IF(B35&lt;&gt;"",IF(VLOOKUP($B35,Totalt!$B$1:$AQ$550,MATCH("Kvalitetsgranskad:",Totalt!$B$1:$AQ$1,0),FALSE)="ja",VLOOKUP($B35,Miljö!$B$1:$AG$479,MATCH(AM$2,Miljö!$B$1:$AK$1,0),FALSE),""),"")</f>
        <v>Ja</v>
      </c>
      <c r="AN35" s="316" t="str">
        <f>IF(AM35="ja",VLOOKUP($B35,Miljö!$B$1:$J$479,MATCH("Typ av ursprungsspecificerad el   (Om inget värde anges används Nordisk residualmix, se inforuta) ()",Miljö!$B$1:$J$1,0),FALSE),IF(AM35="nej","Nordisk residualel",""))</f>
        <v>Vattenkraft</v>
      </c>
      <c r="AO35" s="316">
        <f>IF(AM35="","",VLOOKUP($B35,Miljö!$B$1:$J$479,MATCH("Fossilandel för ursprungspecificerad el ()",Miljö!$B$1:$J$1,0),FALSE))</f>
        <v>0</v>
      </c>
      <c r="AP35" s="316">
        <f>IF(AM35="","",IFERROR(VLOOKUP($B35,Miljö!$B$1:$J$479,MATCH("Kärnkraftsandel för ursprungsspecificerad el ()",Miljö!$B$1:$J$1,0),FALSE)/1,0))</f>
        <v>0</v>
      </c>
      <c r="AQ35" s="316">
        <f t="shared" si="1"/>
        <v>1</v>
      </c>
      <c r="AS35" s="316" t="str">
        <f t="shared" si="2"/>
        <v>Nej</v>
      </c>
      <c r="AT35" s="316" t="str">
        <f>IF(AS35="ja",VLOOKUP($B35,Miljö!$B$1:$O$500,MATCH("Fossil andel i procent (%)",Miljö!$B$1:$O$1,0),FALSE)/100,"")</f>
        <v/>
      </c>
      <c r="AV35" s="316" t="str">
        <f t="shared" si="3"/>
        <v>Nej</v>
      </c>
      <c r="AW35" s="316" t="str">
        <f>IF(AV35="ja",VLOOKUP($B35,'Egen hetvattenprod'!$B$1:$AO$500,MATCH("Värmekälla till värmepumpar ()",'Egen hetvattenprod'!$B$1:$AO$1,0),FALSE),"")</f>
        <v/>
      </c>
    </row>
    <row r="36" spans="1:49" x14ac:dyDescent="0.25">
      <c r="A36" s="314" t="str">
        <f>'Miljövärden för publ företag'!B38</f>
        <v>Bollnäs Energi AB</v>
      </c>
      <c r="B36" s="314" t="str">
        <f>'Miljövärden för publ företag'!C38</f>
        <v>Kilafors</v>
      </c>
      <c r="C36" s="302">
        <f>IFERROR(VLOOKUP($B36,Totalt!$B$1:$AQ$550,MATCH(C$2,Totalt!$B$1:$AQ$1,0),FALSE),"")</f>
        <v>0</v>
      </c>
      <c r="D36" s="302">
        <f>IFERROR(VLOOKUP($B36,Totalt!$B$1:$AQ$550,MATCH(D$2,Totalt!$B$1:$AQ$1,0),FALSE),"")</f>
        <v>0.19</v>
      </c>
      <c r="E36" s="302">
        <f>IFERROR(VLOOKUP($B36,Totalt!$B$1:$AQ$550,MATCH(E$2,Totalt!$B$1:$AQ$1,0),FALSE),"")</f>
        <v>0</v>
      </c>
      <c r="F36" s="302">
        <f>IFERROR(VLOOKUP($B36,Totalt!$B$1:$AQ$550,MATCH(F$2,Totalt!$B$1:$AQ$1,0),FALSE),"")</f>
        <v>0</v>
      </c>
      <c r="G36" s="302">
        <f>IFERROR(VLOOKUP($B36,Totalt!$B$1:$AQ$550,MATCH(G$2,Totalt!$B$1:$AQ$1,0),FALSE),"")</f>
        <v>0</v>
      </c>
      <c r="H36" s="302">
        <f>IFERROR(VLOOKUP($B36,Totalt!$B$1:$AQ$550,MATCH(H$2,Totalt!$B$1:$AQ$1,0),FALSE),"")</f>
        <v>0</v>
      </c>
      <c r="I36" s="302">
        <f>IFERROR(VLOOKUP($B36,Totalt!$B$1:$AQ$550,MATCH(I$2,Totalt!$B$1:$AQ$1,0),FALSE),"")</f>
        <v>0</v>
      </c>
      <c r="J36" s="302">
        <f>IFERROR(VLOOKUP($B36,Totalt!$B$1:$AQ$550,MATCH(J$2,Totalt!$B$1:$AQ$1,0),FALSE),"")</f>
        <v>0</v>
      </c>
      <c r="K36" s="302">
        <f>IFERROR(VLOOKUP($B36,Totalt!$B$1:$AQ$550,MATCH(K$2,Totalt!$B$1:$AQ$1,0),FALSE),"")</f>
        <v>0</v>
      </c>
      <c r="L36" s="302">
        <f>IFERROR(VLOOKUP($B36,Totalt!$B$1:$AQ$550,MATCH(L$2,Totalt!$B$1:$AQ$1,0),FALSE),"")</f>
        <v>0</v>
      </c>
      <c r="M36" s="302">
        <f>IFERROR(VLOOKUP($B36,Totalt!$B$1:$AQ$550,MATCH(M$2,Totalt!$B$1:$AQ$1,0),FALSE),"")</f>
        <v>11.87</v>
      </c>
      <c r="N36" s="302">
        <f>IFERROR(VLOOKUP($B36,Totalt!$B$1:$AQ$550,MATCH(N$2,Totalt!$B$1:$AQ$1,0),FALSE),"")</f>
        <v>0</v>
      </c>
      <c r="O36" s="302">
        <f>IFERROR(VLOOKUP($B36,Totalt!$B$1:$AQ$550,MATCH(O$2,Totalt!$B$1:$AQ$1,0),FALSE),"")</f>
        <v>11.87</v>
      </c>
      <c r="P36" s="302">
        <f>IFERROR(VLOOKUP($B36,Totalt!$B$1:$AQ$550,MATCH(P$2,Totalt!$B$1:$AQ$1,0),FALSE),"")</f>
        <v>0</v>
      </c>
      <c r="Q36" s="302">
        <f>IFERROR(VLOOKUP($B36,Totalt!$B$1:$AQ$550,MATCH(Q$2,Totalt!$B$1:$AQ$1,0),FALSE),"")</f>
        <v>0</v>
      </c>
      <c r="R36" s="302">
        <f>IFERROR(VLOOKUP($B36,Totalt!$B$1:$AQ$550,MATCH(R$2,Totalt!$B$1:$AQ$1,0),FALSE),"")</f>
        <v>0</v>
      </c>
      <c r="S36" s="302">
        <f>IFERROR(VLOOKUP($B36,Totalt!$B$1:$AQ$550,MATCH(S$2,Totalt!$B$1:$AQ$1,0),FALSE),"")</f>
        <v>0</v>
      </c>
      <c r="T36" s="302">
        <f>IFERROR(VLOOKUP($B36,Totalt!$B$1:$AQ$550,MATCH(T$2,Totalt!$B$1:$AQ$1,0),FALSE),"")</f>
        <v>0</v>
      </c>
      <c r="U36" s="302">
        <f>IFERROR(VLOOKUP($B36,Totalt!$B$1:$AQ$550,MATCH(U$2,Totalt!$B$1:$AQ$1,0),FALSE),"")</f>
        <v>0</v>
      </c>
      <c r="V36" s="302">
        <f>IFERROR(VLOOKUP($B36,Totalt!$B$1:$AQ$550,MATCH(V$2,Totalt!$B$1:$AQ$1,0),FALSE),"")</f>
        <v>0</v>
      </c>
      <c r="W36" s="302">
        <f>IFERROR(VLOOKUP($B36,Totalt!$B$1:$AQ$550,MATCH(W$2,Totalt!$B$1:$AQ$1,0),FALSE),"")</f>
        <v>0</v>
      </c>
      <c r="X36" s="302">
        <f>IFERROR(VLOOKUP($B36,Totalt!$B$1:$AQ$550,MATCH(X$2,Totalt!$B$1:$AQ$1,0),FALSE),"")</f>
        <v>0</v>
      </c>
      <c r="Y36" s="302">
        <f>IFERROR(VLOOKUP($B36,Totalt!$B$1:$AQ$550,MATCH(Y$2,Totalt!$B$1:$AQ$1,0),FALSE),"")</f>
        <v>0</v>
      </c>
      <c r="Z36" s="302">
        <f>IFERROR(VLOOKUP($B36,Totalt!$B$1:$AQ$550,MATCH(Z$2,Totalt!$B$1:$AQ$1,0),FALSE),"")</f>
        <v>0</v>
      </c>
      <c r="AA36" s="302">
        <f>IFERROR(VLOOKUP($B36,Totalt!$B$1:$AQ$550,MATCH(AA$2,Totalt!$B$1:$AQ$1,0),FALSE),"")</f>
        <v>0</v>
      </c>
      <c r="AB36" s="302">
        <f>IFERROR(VLOOKUP($B36,Totalt!$B$1:$AQ$550,MATCH(AB$2,Totalt!$B$1:$AQ$1,0),FALSE),"")</f>
        <v>0</v>
      </c>
      <c r="AC36" s="302">
        <f>IFERROR(VLOOKUP($B36,Totalt!$B$1:$AQ$550,MATCH(AC$2,Totalt!$B$1:$AQ$1,0),FALSE),"")</f>
        <v>3.25</v>
      </c>
      <c r="AD36" s="302">
        <f>IFERROR(VLOOKUP($B36,Totalt!$B$1:$AQ$550,MATCH(AD$2,Totalt!$B$1:$AQ$1,0),FALSE),"")</f>
        <v>0</v>
      </c>
      <c r="AE36" s="302">
        <f>IFERROR(VLOOKUP($B36,Totalt!$B$1:$AQ$550,MATCH(AE$2,Totalt!$B$1:$AQ$1,0),FALSE),"")</f>
        <v>0</v>
      </c>
      <c r="AF36" s="302">
        <f>IFERROR(VLOOKUP($B36,Totalt!$B$1:$AQ$550,MATCH(AF$2,Totalt!$B$1:$AQ$1,0),FALSE),"")</f>
        <v>0.53700000000000003</v>
      </c>
      <c r="AG36" s="302">
        <f>IFERROR(VLOOKUP($B36,Totalt!$B$1:$AQ$550,MATCH(AG$2,Totalt!$B$1:$AQ$1,0),FALSE),"")</f>
        <v>0</v>
      </c>
      <c r="AI36" s="302">
        <f t="shared" si="0"/>
        <v>27.716999999999999</v>
      </c>
      <c r="AJ36" s="302">
        <f>IF(ISERROR(1/VLOOKUP($B36,Leveranser!$B$1:$S$500,MATCH("såld värme (gwh)",Leveranser!$B$1:$S$1,0),FALSE)),"",VLOOKUP($B36,Leveranser!$B$1:$S$500,MATCH("såld värme (gwh)",Leveranser!$B$1:$S$1,0),FALSE))</f>
        <v>20.97</v>
      </c>
      <c r="AK36" s="315"/>
      <c r="AM36" s="316" t="str">
        <f>IF(B36&lt;&gt;"",IF(VLOOKUP($B36,Totalt!$B$1:$AQ$550,MATCH("Kvalitetsgranskad:",Totalt!$B$1:$AQ$1,0),FALSE)="ja",VLOOKUP($B36,Miljö!$B$1:$AG$479,MATCH(AM$2,Miljö!$B$1:$AK$1,0),FALSE),""),"")</f>
        <v>Ja</v>
      </c>
      <c r="AN36" s="316" t="str">
        <f>IF(AM36="ja",VLOOKUP($B36,Miljö!$B$1:$J$479,MATCH("Typ av ursprungsspecificerad el   (Om inget värde anges används Nordisk residualmix, se inforuta) ()",Miljö!$B$1:$J$1,0),FALSE),IF(AM36="nej","Nordisk residualel",""))</f>
        <v>Vattenkraft</v>
      </c>
      <c r="AO36" s="316">
        <f>IF(AM36="","",VLOOKUP($B36,Miljö!$B$1:$J$479,MATCH("Fossilandel för ursprungspecificerad el ()",Miljö!$B$1:$J$1,0),FALSE))</f>
        <v>0</v>
      </c>
      <c r="AP36" s="316">
        <f>IF(AM36="","",IFERROR(VLOOKUP($B36,Miljö!$B$1:$J$479,MATCH("Kärnkraftsandel för ursprungsspecificerad el ()",Miljö!$B$1:$J$1,0),FALSE)/1,0))</f>
        <v>0</v>
      </c>
      <c r="AQ36" s="316">
        <f t="shared" si="1"/>
        <v>1</v>
      </c>
      <c r="AS36" s="316" t="str">
        <f t="shared" si="2"/>
        <v>Nej</v>
      </c>
      <c r="AT36" s="316" t="str">
        <f>IF(AS36="ja",VLOOKUP($B36,Miljö!$B$1:$O$500,MATCH("Fossil andel i procent (%)",Miljö!$B$1:$O$1,0),FALSE)/100,"")</f>
        <v/>
      </c>
      <c r="AV36" s="316" t="str">
        <f t="shared" si="3"/>
        <v>Nej</v>
      </c>
      <c r="AW36" s="316" t="str">
        <f>IF(AV36="ja",VLOOKUP($B36,'Egen hetvattenprod'!$B$1:$AO$500,MATCH("Värmekälla till värmepumpar ()",'Egen hetvattenprod'!$B$1:$AO$1,0),FALSE),"")</f>
        <v/>
      </c>
    </row>
    <row r="37" spans="1:49" x14ac:dyDescent="0.25">
      <c r="A37" s="314" t="str">
        <f>'Miljövärden för publ företag'!B39</f>
        <v>Borgholm Energi AB</v>
      </c>
      <c r="B37" s="314" t="str">
        <f>'Miljövärden för publ företag'!C39</f>
        <v>Borgholm</v>
      </c>
      <c r="C37" s="302">
        <f>IFERROR(VLOOKUP($B37,Totalt!$B$1:$AQ$550,MATCH(C$2,Totalt!$B$1:$AQ$1,0),FALSE),"")</f>
        <v>0</v>
      </c>
      <c r="D37" s="302">
        <f>IFERROR(VLOOKUP($B37,Totalt!$B$1:$AQ$550,MATCH(D$2,Totalt!$B$1:$AQ$1,0),FALSE),"")</f>
        <v>0.1</v>
      </c>
      <c r="E37" s="302">
        <f>IFERROR(VLOOKUP($B37,Totalt!$B$1:$AQ$550,MATCH(E$2,Totalt!$B$1:$AQ$1,0),FALSE),"")</f>
        <v>0</v>
      </c>
      <c r="F37" s="302">
        <f>IFERROR(VLOOKUP($B37,Totalt!$B$1:$AQ$550,MATCH(F$2,Totalt!$B$1:$AQ$1,0),FALSE),"")</f>
        <v>0</v>
      </c>
      <c r="G37" s="302">
        <f>IFERROR(VLOOKUP($B37,Totalt!$B$1:$AQ$550,MATCH(G$2,Totalt!$B$1:$AQ$1,0),FALSE),"")</f>
        <v>0</v>
      </c>
      <c r="H37" s="302">
        <f>IFERROR(VLOOKUP($B37,Totalt!$B$1:$AQ$550,MATCH(H$2,Totalt!$B$1:$AQ$1,0),FALSE),"")</f>
        <v>0</v>
      </c>
      <c r="I37" s="302">
        <f>IFERROR(VLOOKUP($B37,Totalt!$B$1:$AQ$550,MATCH(I$2,Totalt!$B$1:$AQ$1,0),FALSE),"")</f>
        <v>0</v>
      </c>
      <c r="J37" s="302">
        <f>IFERROR(VLOOKUP($B37,Totalt!$B$1:$AQ$550,MATCH(J$2,Totalt!$B$1:$AQ$1,0),FALSE),"")</f>
        <v>0</v>
      </c>
      <c r="K37" s="302">
        <f>IFERROR(VLOOKUP($B37,Totalt!$B$1:$AQ$550,MATCH(K$2,Totalt!$B$1:$AQ$1,0),FALSE),"")</f>
        <v>0</v>
      </c>
      <c r="L37" s="302">
        <f>IFERROR(VLOOKUP($B37,Totalt!$B$1:$AQ$550,MATCH(L$2,Totalt!$B$1:$AQ$1,0),FALSE),"")</f>
        <v>0</v>
      </c>
      <c r="M37" s="302">
        <f>IFERROR(VLOOKUP($B37,Totalt!$B$1:$AQ$550,MATCH(M$2,Totalt!$B$1:$AQ$1,0),FALSE),"")</f>
        <v>0</v>
      </c>
      <c r="N37" s="302">
        <f>IFERROR(VLOOKUP($B37,Totalt!$B$1:$AQ$550,MATCH(N$2,Totalt!$B$1:$AQ$1,0),FALSE),"")</f>
        <v>0</v>
      </c>
      <c r="O37" s="302">
        <f>IFERROR(VLOOKUP($B37,Totalt!$B$1:$AQ$550,MATCH(O$2,Totalt!$B$1:$AQ$1,0),FALSE),"")</f>
        <v>0</v>
      </c>
      <c r="P37" s="302">
        <f>IFERROR(VLOOKUP($B37,Totalt!$B$1:$AQ$550,MATCH(P$2,Totalt!$B$1:$AQ$1,0),FALSE),"")</f>
        <v>31</v>
      </c>
      <c r="Q37" s="302">
        <f>IFERROR(VLOOKUP($B37,Totalt!$B$1:$AQ$550,MATCH(Q$2,Totalt!$B$1:$AQ$1,0),FALSE),"")</f>
        <v>0</v>
      </c>
      <c r="R37" s="302">
        <f>IFERROR(VLOOKUP($B37,Totalt!$B$1:$AQ$550,MATCH(R$2,Totalt!$B$1:$AQ$1,0),FALSE),"")</f>
        <v>0</v>
      </c>
      <c r="S37" s="302">
        <f>IFERROR(VLOOKUP($B37,Totalt!$B$1:$AQ$550,MATCH(S$2,Totalt!$B$1:$AQ$1,0),FALSE),"")</f>
        <v>0</v>
      </c>
      <c r="T37" s="302">
        <f>IFERROR(VLOOKUP($B37,Totalt!$B$1:$AQ$550,MATCH(T$2,Totalt!$B$1:$AQ$1,0),FALSE),"")</f>
        <v>0</v>
      </c>
      <c r="U37" s="302">
        <f>IFERROR(VLOOKUP($B37,Totalt!$B$1:$AQ$550,MATCH(U$2,Totalt!$B$1:$AQ$1,0),FALSE),"")</f>
        <v>0</v>
      </c>
      <c r="V37" s="302">
        <f>IFERROR(VLOOKUP($B37,Totalt!$B$1:$AQ$550,MATCH(V$2,Totalt!$B$1:$AQ$1,0),FALSE),"")</f>
        <v>0</v>
      </c>
      <c r="W37" s="302">
        <f>IFERROR(VLOOKUP($B37,Totalt!$B$1:$AQ$550,MATCH(W$2,Totalt!$B$1:$AQ$1,0),FALSE),"")</f>
        <v>0</v>
      </c>
      <c r="X37" s="302">
        <f>IFERROR(VLOOKUP($B37,Totalt!$B$1:$AQ$550,MATCH(X$2,Totalt!$B$1:$AQ$1,0),FALSE),"")</f>
        <v>0</v>
      </c>
      <c r="Y37" s="302">
        <f>IFERROR(VLOOKUP($B37,Totalt!$B$1:$AQ$550,MATCH(Y$2,Totalt!$B$1:$AQ$1,0),FALSE),"")</f>
        <v>0</v>
      </c>
      <c r="Z37" s="302">
        <f>IFERROR(VLOOKUP($B37,Totalt!$B$1:$AQ$550,MATCH(Z$2,Totalt!$B$1:$AQ$1,0),FALSE),"")</f>
        <v>0</v>
      </c>
      <c r="AA37" s="302">
        <f>IFERROR(VLOOKUP($B37,Totalt!$B$1:$AQ$550,MATCH(AA$2,Totalt!$B$1:$AQ$1,0),FALSE),"")</f>
        <v>0</v>
      </c>
      <c r="AB37" s="302">
        <f>IFERROR(VLOOKUP($B37,Totalt!$B$1:$AQ$550,MATCH(AB$2,Totalt!$B$1:$AQ$1,0),FALSE),"")</f>
        <v>0</v>
      </c>
      <c r="AC37" s="302">
        <f>IFERROR(VLOOKUP($B37,Totalt!$B$1:$AQ$550,MATCH(AC$2,Totalt!$B$1:$AQ$1,0),FALSE),"")</f>
        <v>4.7</v>
      </c>
      <c r="AD37" s="302">
        <f>IFERROR(VLOOKUP($B37,Totalt!$B$1:$AQ$550,MATCH(AD$2,Totalt!$B$1:$AQ$1,0),FALSE),"")</f>
        <v>0</v>
      </c>
      <c r="AE37" s="302">
        <f>IFERROR(VLOOKUP($B37,Totalt!$B$1:$AQ$550,MATCH(AE$2,Totalt!$B$1:$AQ$1,0),FALSE),"")</f>
        <v>0</v>
      </c>
      <c r="AF37" s="302">
        <f>IFERROR(VLOOKUP($B37,Totalt!$B$1:$AQ$550,MATCH(AF$2,Totalt!$B$1:$AQ$1,0),FALSE),"")</f>
        <v>0.77310000000000001</v>
      </c>
      <c r="AG37" s="302">
        <f>IFERROR(VLOOKUP($B37,Totalt!$B$1:$AQ$550,MATCH(AG$2,Totalt!$B$1:$AQ$1,0),FALSE),"")</f>
        <v>0</v>
      </c>
      <c r="AI37" s="302">
        <f t="shared" si="0"/>
        <v>36.573100000000004</v>
      </c>
      <c r="AJ37" s="302">
        <f>IF(ISERROR(1/VLOOKUP($B37,Leveranser!$B$1:$S$500,MATCH("såld värme (gwh)",Leveranser!$B$1:$S$1,0),FALSE)),"",VLOOKUP($B37,Leveranser!$B$1:$S$500,MATCH("såld värme (gwh)",Leveranser!$B$1:$S$1,0),FALSE))</f>
        <v>25.77</v>
      </c>
      <c r="AK37" s="315"/>
      <c r="AM37" s="316" t="str">
        <f>IF(B37&lt;&gt;"",IF(VLOOKUP($B37,Totalt!$B$1:$AQ$550,MATCH("Kvalitetsgranskad:",Totalt!$B$1:$AQ$1,0),FALSE)="ja",VLOOKUP($B37,Miljö!$B$1:$AG$479,MATCH(AM$2,Miljö!$B$1:$AK$1,0),FALSE),""),"")</f>
        <v>Nej</v>
      </c>
      <c r="AN37" s="316" t="str">
        <f>IF(AM37="ja",VLOOKUP($B37,Miljö!$B$1:$J$479,MATCH("Typ av ursprungsspecificerad el   (Om inget värde anges används Nordisk residualmix, se inforuta) ()",Miljö!$B$1:$J$1,0),FALSE),IF(AM37="nej","Nordisk residualel",""))</f>
        <v>Nordisk residualel</v>
      </c>
      <c r="AO37" s="316">
        <f>IF(AM37="","",VLOOKUP($B37,Miljö!$B$1:$J$479,MATCH("Fossilandel för ursprungspecificerad el ()",Miljö!$B$1:$J$1,0),FALSE))</f>
        <v>0.42099999999999999</v>
      </c>
      <c r="AP37" s="316">
        <f>IF(AM37="","",IFERROR(VLOOKUP($B37,Miljö!$B$1:$J$479,MATCH("Kärnkraftsandel för ursprungsspecificerad el ()",Miljö!$B$1:$J$1,0),FALSE)/1,0))</f>
        <v>0.40799999999999997</v>
      </c>
      <c r="AQ37" s="316">
        <f t="shared" si="1"/>
        <v>0.17099999999999999</v>
      </c>
      <c r="AS37" s="316" t="str">
        <f t="shared" si="2"/>
        <v>Nej</v>
      </c>
      <c r="AT37" s="316" t="str">
        <f>IF(AS37="ja",VLOOKUP($B37,Miljö!$B$1:$O$500,MATCH("Fossil andel i procent (%)",Miljö!$B$1:$O$1,0),FALSE)/100,"")</f>
        <v/>
      </c>
      <c r="AV37" s="316" t="str">
        <f t="shared" si="3"/>
        <v>Nej</v>
      </c>
      <c r="AW37" s="316" t="str">
        <f>IF(AV37="ja",VLOOKUP($B37,'Egen hetvattenprod'!$B$1:$AO$500,MATCH("Värmekälla till värmepumpar ()",'Egen hetvattenprod'!$B$1:$AO$1,0),FALSE),"")</f>
        <v/>
      </c>
    </row>
    <row r="38" spans="1:49" x14ac:dyDescent="0.25">
      <c r="A38" s="314" t="str">
        <f>'Miljövärden för publ företag'!B40</f>
        <v>Borgholm Energi AB</v>
      </c>
      <c r="B38" s="314" t="str">
        <f>'Miljövärden för publ företag'!C40</f>
        <v>Löttorp</v>
      </c>
      <c r="C38" s="302">
        <f>IFERROR(VLOOKUP($B38,Totalt!$B$1:$AQ$550,MATCH(C$2,Totalt!$B$1:$AQ$1,0),FALSE),"")</f>
        <v>0</v>
      </c>
      <c r="D38" s="302">
        <f>IFERROR(VLOOKUP($B38,Totalt!$B$1:$AQ$550,MATCH(D$2,Totalt!$B$1:$AQ$1,0),FALSE),"")</f>
        <v>0.1</v>
      </c>
      <c r="E38" s="302">
        <f>IFERROR(VLOOKUP($B38,Totalt!$B$1:$AQ$550,MATCH(E$2,Totalt!$B$1:$AQ$1,0),FALSE),"")</f>
        <v>0</v>
      </c>
      <c r="F38" s="302">
        <f>IFERROR(VLOOKUP($B38,Totalt!$B$1:$AQ$550,MATCH(F$2,Totalt!$B$1:$AQ$1,0),FALSE),"")</f>
        <v>0</v>
      </c>
      <c r="G38" s="302">
        <f>IFERROR(VLOOKUP($B38,Totalt!$B$1:$AQ$550,MATCH(G$2,Totalt!$B$1:$AQ$1,0),FALSE),"")</f>
        <v>0</v>
      </c>
      <c r="H38" s="302">
        <f>IFERROR(VLOOKUP($B38,Totalt!$B$1:$AQ$550,MATCH(H$2,Totalt!$B$1:$AQ$1,0),FALSE),"")</f>
        <v>0</v>
      </c>
      <c r="I38" s="302">
        <f>IFERROR(VLOOKUP($B38,Totalt!$B$1:$AQ$550,MATCH(I$2,Totalt!$B$1:$AQ$1,0),FALSE),"")</f>
        <v>0</v>
      </c>
      <c r="J38" s="302">
        <f>IFERROR(VLOOKUP($B38,Totalt!$B$1:$AQ$550,MATCH(J$2,Totalt!$B$1:$AQ$1,0),FALSE),"")</f>
        <v>0</v>
      </c>
      <c r="K38" s="302">
        <f>IFERROR(VLOOKUP($B38,Totalt!$B$1:$AQ$550,MATCH(K$2,Totalt!$B$1:$AQ$1,0),FALSE),"")</f>
        <v>0</v>
      </c>
      <c r="L38" s="302">
        <f>IFERROR(VLOOKUP($B38,Totalt!$B$1:$AQ$550,MATCH(L$2,Totalt!$B$1:$AQ$1,0),FALSE),"")</f>
        <v>0</v>
      </c>
      <c r="M38" s="302">
        <f>IFERROR(VLOOKUP($B38,Totalt!$B$1:$AQ$550,MATCH(M$2,Totalt!$B$1:$AQ$1,0),FALSE),"")</f>
        <v>0</v>
      </c>
      <c r="N38" s="302">
        <f>IFERROR(VLOOKUP($B38,Totalt!$B$1:$AQ$550,MATCH(N$2,Totalt!$B$1:$AQ$1,0),FALSE),"")</f>
        <v>0</v>
      </c>
      <c r="O38" s="302">
        <f>IFERROR(VLOOKUP($B38,Totalt!$B$1:$AQ$550,MATCH(O$2,Totalt!$B$1:$AQ$1,0),FALSE),"")</f>
        <v>0</v>
      </c>
      <c r="P38" s="302">
        <f>IFERROR(VLOOKUP($B38,Totalt!$B$1:$AQ$550,MATCH(P$2,Totalt!$B$1:$AQ$1,0),FALSE),"")</f>
        <v>2.5</v>
      </c>
      <c r="Q38" s="302">
        <f>IFERROR(VLOOKUP($B38,Totalt!$B$1:$AQ$550,MATCH(Q$2,Totalt!$B$1:$AQ$1,0),FALSE),"")</f>
        <v>0</v>
      </c>
      <c r="R38" s="302">
        <f>IFERROR(VLOOKUP($B38,Totalt!$B$1:$AQ$550,MATCH(R$2,Totalt!$B$1:$AQ$1,0),FALSE),"")</f>
        <v>0</v>
      </c>
      <c r="S38" s="302">
        <f>IFERROR(VLOOKUP($B38,Totalt!$B$1:$AQ$550,MATCH(S$2,Totalt!$B$1:$AQ$1,0),FALSE),"")</f>
        <v>0</v>
      </c>
      <c r="T38" s="302">
        <f>IFERROR(VLOOKUP($B38,Totalt!$B$1:$AQ$550,MATCH(T$2,Totalt!$B$1:$AQ$1,0),FALSE),"")</f>
        <v>0</v>
      </c>
      <c r="U38" s="302">
        <f>IFERROR(VLOOKUP($B38,Totalt!$B$1:$AQ$550,MATCH(U$2,Totalt!$B$1:$AQ$1,0),FALSE),"")</f>
        <v>0</v>
      </c>
      <c r="V38" s="302">
        <f>IFERROR(VLOOKUP($B38,Totalt!$B$1:$AQ$550,MATCH(V$2,Totalt!$B$1:$AQ$1,0),FALSE),"")</f>
        <v>0</v>
      </c>
      <c r="W38" s="302">
        <f>IFERROR(VLOOKUP($B38,Totalt!$B$1:$AQ$550,MATCH(W$2,Totalt!$B$1:$AQ$1,0),FALSE),"")</f>
        <v>0</v>
      </c>
      <c r="X38" s="302">
        <f>IFERROR(VLOOKUP($B38,Totalt!$B$1:$AQ$550,MATCH(X$2,Totalt!$B$1:$AQ$1,0),FALSE),"")</f>
        <v>0</v>
      </c>
      <c r="Y38" s="302">
        <f>IFERROR(VLOOKUP($B38,Totalt!$B$1:$AQ$550,MATCH(Y$2,Totalt!$B$1:$AQ$1,0),FALSE),"")</f>
        <v>0</v>
      </c>
      <c r="Z38" s="302">
        <f>IFERROR(VLOOKUP($B38,Totalt!$B$1:$AQ$550,MATCH(Z$2,Totalt!$B$1:$AQ$1,0),FALSE),"")</f>
        <v>0</v>
      </c>
      <c r="AA38" s="302">
        <f>IFERROR(VLOOKUP($B38,Totalt!$B$1:$AQ$550,MATCH(AA$2,Totalt!$B$1:$AQ$1,0),FALSE),"")</f>
        <v>0</v>
      </c>
      <c r="AB38" s="302">
        <f>IFERROR(VLOOKUP($B38,Totalt!$B$1:$AQ$550,MATCH(AB$2,Totalt!$B$1:$AQ$1,0),FALSE),"")</f>
        <v>0</v>
      </c>
      <c r="AC38" s="302">
        <f>IFERROR(VLOOKUP($B38,Totalt!$B$1:$AQ$550,MATCH(AC$2,Totalt!$B$1:$AQ$1,0),FALSE),"")</f>
        <v>0</v>
      </c>
      <c r="AD38" s="302">
        <f>IFERROR(VLOOKUP($B38,Totalt!$B$1:$AQ$550,MATCH(AD$2,Totalt!$B$1:$AQ$1,0),FALSE),"")</f>
        <v>0</v>
      </c>
      <c r="AE38" s="302">
        <f>IFERROR(VLOOKUP($B38,Totalt!$B$1:$AQ$550,MATCH(AE$2,Totalt!$B$1:$AQ$1,0),FALSE),"")</f>
        <v>0</v>
      </c>
      <c r="AF38" s="302">
        <f>IFERROR(VLOOKUP($B38,Totalt!$B$1:$AQ$550,MATCH(AF$2,Totalt!$B$1:$AQ$1,0),FALSE),"")</f>
        <v>5.688E-2</v>
      </c>
      <c r="AG38" s="302">
        <f>IFERROR(VLOOKUP($B38,Totalt!$B$1:$AQ$550,MATCH(AG$2,Totalt!$B$1:$AQ$1,0),FALSE),"")</f>
        <v>0</v>
      </c>
      <c r="AI38" s="302">
        <f t="shared" si="0"/>
        <v>2.6568800000000001</v>
      </c>
      <c r="AJ38" s="302">
        <f>IF(ISERROR(1/VLOOKUP($B38,Leveranser!$B$1:$S$500,MATCH("såld värme (gwh)",Leveranser!$B$1:$S$1,0),FALSE)),"",VLOOKUP($B38,Leveranser!$B$1:$S$500,MATCH("såld värme (gwh)",Leveranser!$B$1:$S$1,0),FALSE))</f>
        <v>1.8959999999999999</v>
      </c>
      <c r="AK38" s="315"/>
      <c r="AM38" s="316" t="str">
        <f>IF(B38&lt;&gt;"",IF(VLOOKUP($B38,Totalt!$B$1:$AQ$550,MATCH("Kvalitetsgranskad:",Totalt!$B$1:$AQ$1,0),FALSE)="ja",VLOOKUP($B38,Miljö!$B$1:$AG$479,MATCH(AM$2,Miljö!$B$1:$AK$1,0),FALSE),""),"")</f>
        <v>Nej</v>
      </c>
      <c r="AN38" s="316" t="str">
        <f>IF(AM38="ja",VLOOKUP($B38,Miljö!$B$1:$J$479,MATCH("Typ av ursprungsspecificerad el   (Om inget värde anges används Nordisk residualmix, se inforuta) ()",Miljö!$B$1:$J$1,0),FALSE),IF(AM38="nej","Nordisk residualel",""))</f>
        <v>Nordisk residualel</v>
      </c>
      <c r="AO38" s="316">
        <f>IF(AM38="","",VLOOKUP($B38,Miljö!$B$1:$J$479,MATCH("Fossilandel för ursprungspecificerad el ()",Miljö!$B$1:$J$1,0),FALSE))</f>
        <v>0.42099999999999999</v>
      </c>
      <c r="AP38" s="316">
        <f>IF(AM38="","",IFERROR(VLOOKUP($B38,Miljö!$B$1:$J$479,MATCH("Kärnkraftsandel för ursprungsspecificerad el ()",Miljö!$B$1:$J$1,0),FALSE)/1,0))</f>
        <v>0.40799999999999997</v>
      </c>
      <c r="AQ38" s="316">
        <f t="shared" si="1"/>
        <v>0.17099999999999999</v>
      </c>
      <c r="AS38" s="316" t="str">
        <f t="shared" si="2"/>
        <v>Nej</v>
      </c>
      <c r="AT38" s="316" t="str">
        <f>IF(AS38="ja",VLOOKUP($B38,Miljö!$B$1:$O$500,MATCH("Fossil andel i procent (%)",Miljö!$B$1:$O$1,0),FALSE)/100,"")</f>
        <v/>
      </c>
      <c r="AV38" s="316" t="str">
        <f t="shared" si="3"/>
        <v>Nej</v>
      </c>
      <c r="AW38" s="316" t="str">
        <f>IF(AV38="ja",VLOOKUP($B38,'Egen hetvattenprod'!$B$1:$AO$500,MATCH("Värmekälla till värmepumpar ()",'Egen hetvattenprod'!$B$1:$AO$1,0),FALSE),"")</f>
        <v/>
      </c>
    </row>
    <row r="39" spans="1:49" x14ac:dyDescent="0.25">
      <c r="A39" s="314" t="str">
        <f>'Miljövärden för publ företag'!B41</f>
        <v>Borlänge Energi AB</v>
      </c>
      <c r="B39" s="314" t="str">
        <f>'Miljövärden för publ företag'!C41</f>
        <v>Borlänge</v>
      </c>
      <c r="C39" s="302">
        <f>IFERROR(VLOOKUP($B39,Totalt!$B$1:$AQ$550,MATCH(C$2,Totalt!$B$1:$AQ$1,0),FALSE),"")</f>
        <v>0</v>
      </c>
      <c r="D39" s="302">
        <f>IFERROR(VLOOKUP($B39,Totalt!$B$1:$AQ$550,MATCH(D$2,Totalt!$B$1:$AQ$1,0),FALSE),"")</f>
        <v>1.63625</v>
      </c>
      <c r="E39" s="302">
        <f>IFERROR(VLOOKUP($B39,Totalt!$B$1:$AQ$550,MATCH(E$2,Totalt!$B$1:$AQ$1,0),FALSE),"")</f>
        <v>3.6419999999999999</v>
      </c>
      <c r="F39" s="302">
        <f>IFERROR(VLOOKUP($B39,Totalt!$B$1:$AQ$550,MATCH(F$2,Totalt!$B$1:$AQ$1,0),FALSE),"")</f>
        <v>0</v>
      </c>
      <c r="G39" s="302">
        <f>IFERROR(VLOOKUP($B39,Totalt!$B$1:$AQ$550,MATCH(G$2,Totalt!$B$1:$AQ$1,0),FALSE),"")</f>
        <v>0</v>
      </c>
      <c r="H39" s="302">
        <f>IFERROR(VLOOKUP($B39,Totalt!$B$1:$AQ$550,MATCH(H$2,Totalt!$B$1:$AQ$1,0),FALSE),"")</f>
        <v>0</v>
      </c>
      <c r="I39" s="302">
        <f>IFERROR(VLOOKUP($B39,Totalt!$B$1:$AQ$550,MATCH(I$2,Totalt!$B$1:$AQ$1,0),FALSE),"")</f>
        <v>212.99100000000001</v>
      </c>
      <c r="J39" s="302">
        <f>IFERROR(VLOOKUP($B39,Totalt!$B$1:$AQ$550,MATCH(J$2,Totalt!$B$1:$AQ$1,0),FALSE),"")</f>
        <v>2.8450000000000002</v>
      </c>
      <c r="K39" s="302">
        <f>IFERROR(VLOOKUP($B39,Totalt!$B$1:$AQ$550,MATCH(K$2,Totalt!$B$1:$AQ$1,0),FALSE),"")</f>
        <v>0</v>
      </c>
      <c r="L39" s="302">
        <f>IFERROR(VLOOKUP($B39,Totalt!$B$1:$AQ$550,MATCH(L$2,Totalt!$B$1:$AQ$1,0),FALSE),"")</f>
        <v>0</v>
      </c>
      <c r="M39" s="302">
        <f>IFERROR(VLOOKUP($B39,Totalt!$B$1:$AQ$550,MATCH(M$2,Totalt!$B$1:$AQ$1,0),FALSE),"")</f>
        <v>0</v>
      </c>
      <c r="N39" s="302">
        <f>IFERROR(VLOOKUP($B39,Totalt!$B$1:$AQ$550,MATCH(N$2,Totalt!$B$1:$AQ$1,0),FALSE),"")</f>
        <v>0</v>
      </c>
      <c r="O39" s="302">
        <f>IFERROR(VLOOKUP($B39,Totalt!$B$1:$AQ$550,MATCH(O$2,Totalt!$B$1:$AQ$1,0),FALSE),"")</f>
        <v>0</v>
      </c>
      <c r="P39" s="302">
        <f>IFERROR(VLOOKUP($B39,Totalt!$B$1:$AQ$550,MATCH(P$2,Totalt!$B$1:$AQ$1,0),FALSE),"")</f>
        <v>0</v>
      </c>
      <c r="Q39" s="302">
        <f>IFERROR(VLOOKUP($B39,Totalt!$B$1:$AQ$550,MATCH(Q$2,Totalt!$B$1:$AQ$1,0),FALSE),"")</f>
        <v>137.65600000000001</v>
      </c>
      <c r="R39" s="302">
        <f>IFERROR(VLOOKUP($B39,Totalt!$B$1:$AQ$550,MATCH(R$2,Totalt!$B$1:$AQ$1,0),FALSE),"")</f>
        <v>0</v>
      </c>
      <c r="S39" s="302">
        <f>IFERROR(VLOOKUP($B39,Totalt!$B$1:$AQ$550,MATCH(S$2,Totalt!$B$1:$AQ$1,0),FALSE),"")</f>
        <v>0</v>
      </c>
      <c r="T39" s="302">
        <f>IFERROR(VLOOKUP($B39,Totalt!$B$1:$AQ$550,MATCH(T$2,Totalt!$B$1:$AQ$1,0),FALSE),"")</f>
        <v>0</v>
      </c>
      <c r="U39" s="302">
        <f>IFERROR(VLOOKUP($B39,Totalt!$B$1:$AQ$550,MATCH(U$2,Totalt!$B$1:$AQ$1,0),FALSE),"")</f>
        <v>0</v>
      </c>
      <c r="V39" s="302">
        <f>IFERROR(VLOOKUP($B39,Totalt!$B$1:$AQ$550,MATCH(V$2,Totalt!$B$1:$AQ$1,0),FALSE),"")</f>
        <v>0</v>
      </c>
      <c r="W39" s="302">
        <f>IFERROR(VLOOKUP($B39,Totalt!$B$1:$AQ$550,MATCH(W$2,Totalt!$B$1:$AQ$1,0),FALSE),"")</f>
        <v>0</v>
      </c>
      <c r="X39" s="302">
        <f>IFERROR(VLOOKUP($B39,Totalt!$B$1:$AQ$550,MATCH(X$2,Totalt!$B$1:$AQ$1,0),FALSE),"")</f>
        <v>0</v>
      </c>
      <c r="Y39" s="302">
        <f>IFERROR(VLOOKUP($B39,Totalt!$B$1:$AQ$550,MATCH(Y$2,Totalt!$B$1:$AQ$1,0),FALSE),"")</f>
        <v>0</v>
      </c>
      <c r="Z39" s="302">
        <f>IFERROR(VLOOKUP($B39,Totalt!$B$1:$AQ$550,MATCH(Z$2,Totalt!$B$1:$AQ$1,0),FALSE),"")</f>
        <v>0</v>
      </c>
      <c r="AA39" s="302">
        <f>IFERROR(VLOOKUP($B39,Totalt!$B$1:$AQ$550,MATCH(AA$2,Totalt!$B$1:$AQ$1,0),FALSE),"")</f>
        <v>1.7549999999999999</v>
      </c>
      <c r="AB39" s="302">
        <f>IFERROR(VLOOKUP($B39,Totalt!$B$1:$AQ$550,MATCH(AB$2,Totalt!$B$1:$AQ$1,0),FALSE),"")</f>
        <v>2.399</v>
      </c>
      <c r="AC39" s="302">
        <f>IFERROR(VLOOKUP($B39,Totalt!$B$1:$AQ$550,MATCH(AC$2,Totalt!$B$1:$AQ$1,0),FALSE),"")</f>
        <v>7.883</v>
      </c>
      <c r="AD39" s="302">
        <f>IFERROR(VLOOKUP($B39,Totalt!$B$1:$AQ$550,MATCH(AD$2,Totalt!$B$1:$AQ$1,0),FALSE),"")</f>
        <v>96.400999999999996</v>
      </c>
      <c r="AE39" s="302">
        <f>IFERROR(VLOOKUP($B39,Totalt!$B$1:$AQ$550,MATCH(AE$2,Totalt!$B$1:$AQ$1,0),FALSE),"")</f>
        <v>0</v>
      </c>
      <c r="AF39" s="302">
        <f>IFERROR(VLOOKUP($B39,Totalt!$B$1:$AQ$550,MATCH(AF$2,Totalt!$B$1:$AQ$1,0),FALSE),"")</f>
        <v>8.1930899999999998</v>
      </c>
      <c r="AG39" s="302">
        <f>IFERROR(VLOOKUP($B39,Totalt!$B$1:$AQ$550,MATCH(AG$2,Totalt!$B$1:$AQ$1,0),FALSE),"")</f>
        <v>5.6970000000000001</v>
      </c>
      <c r="AI39" s="302">
        <f t="shared" si="0"/>
        <v>481.09834000000001</v>
      </c>
      <c r="AJ39" s="302">
        <f>IF(ISERROR(1/VLOOKUP($B39,Leveranser!$B$1:$S$500,MATCH("såld värme (gwh)",Leveranser!$B$1:$S$1,0),FALSE)),"",VLOOKUP($B39,Leveranser!$B$1:$S$500,MATCH("såld värme (gwh)",Leveranser!$B$1:$S$1,0),FALSE))</f>
        <v>415.24099999999999</v>
      </c>
      <c r="AK39" s="315"/>
      <c r="AM39" s="316" t="str">
        <f>IF(B39&lt;&gt;"",IF(VLOOKUP($B39,Totalt!$B$1:$AQ$550,MATCH("Kvalitetsgranskad:",Totalt!$B$1:$AQ$1,0),FALSE)="ja",VLOOKUP($B39,Miljö!$B$1:$AG$479,MATCH(AM$2,Miljö!$B$1:$AK$1,0),FALSE),""),"")</f>
        <v>Ja</v>
      </c>
      <c r="AN39" s="316" t="str">
        <f>IF(AM39="ja",VLOOKUP($B39,Miljö!$B$1:$J$479,MATCH("Typ av ursprungsspecificerad el   (Om inget värde anges används Nordisk residualmix, se inforuta) ()",Miljö!$B$1:$J$1,0),FALSE),IF(AM39="nej","Nordisk residualel",""))</f>
        <v>'Vattenkraft'</v>
      </c>
      <c r="AO39" s="316">
        <f>IF(AM39="","",VLOOKUP($B39,Miljö!$B$1:$J$479,MATCH("Fossilandel för ursprungspecificerad el ()",Miljö!$B$1:$J$1,0),FALSE))</f>
        <v>0</v>
      </c>
      <c r="AP39" s="316">
        <f>IF(AM39="","",IFERROR(VLOOKUP($B39,Miljö!$B$1:$J$479,MATCH("Kärnkraftsandel för ursprungsspecificerad el ()",Miljö!$B$1:$J$1,0),FALSE)/1,0))</f>
        <v>0</v>
      </c>
      <c r="AQ39" s="316">
        <f t="shared" si="1"/>
        <v>1</v>
      </c>
      <c r="AS39" s="316" t="str">
        <f t="shared" si="2"/>
        <v>Ja</v>
      </c>
      <c r="AT39" s="316">
        <f>IF(AS39="ja",VLOOKUP($B39,Miljö!$B$1:$O$500,MATCH("Fossil andel i procent (%)",Miljö!$B$1:$O$1,0),FALSE)/100,"")</f>
        <v>0</v>
      </c>
      <c r="AV39" s="316" t="str">
        <f t="shared" si="3"/>
        <v>Ja</v>
      </c>
      <c r="AW39" s="316" t="str">
        <f>IF(AV39="ja",VLOOKUP($B39,'Egen hetvattenprod'!$B$1:$AO$500,MATCH("Värmekälla till värmepumpar ()",'Egen hetvattenprod'!$B$1:$AO$1,0),FALSE),"")</f>
        <v>Renat avloppsvatten</v>
      </c>
    </row>
    <row r="40" spans="1:49" x14ac:dyDescent="0.25">
      <c r="A40" s="314" t="str">
        <f>'Miljövärden för publ företag'!B42</f>
        <v>Borlänge Energi AB</v>
      </c>
      <c r="B40" s="314" t="str">
        <f>'Miljövärden för publ företag'!C42</f>
        <v>Ornäs</v>
      </c>
      <c r="C40" s="302">
        <f>IFERROR(VLOOKUP($B40,Totalt!$B$1:$AQ$550,MATCH(C$2,Totalt!$B$1:$AQ$1,0),FALSE),"")</f>
        <v>0</v>
      </c>
      <c r="D40" s="302">
        <f>IFERROR(VLOOKUP($B40,Totalt!$B$1:$AQ$550,MATCH(D$2,Totalt!$B$1:$AQ$1,0),FALSE),"")</f>
        <v>2E-3</v>
      </c>
      <c r="E40" s="302">
        <f>IFERROR(VLOOKUP($B40,Totalt!$B$1:$AQ$550,MATCH(E$2,Totalt!$B$1:$AQ$1,0),FALSE),"")</f>
        <v>0</v>
      </c>
      <c r="F40" s="302">
        <f>IFERROR(VLOOKUP($B40,Totalt!$B$1:$AQ$550,MATCH(F$2,Totalt!$B$1:$AQ$1,0),FALSE),"")</f>
        <v>0</v>
      </c>
      <c r="G40" s="302">
        <f>IFERROR(VLOOKUP($B40,Totalt!$B$1:$AQ$550,MATCH(G$2,Totalt!$B$1:$AQ$1,0),FALSE),"")</f>
        <v>0</v>
      </c>
      <c r="H40" s="302">
        <f>IFERROR(VLOOKUP($B40,Totalt!$B$1:$AQ$550,MATCH(H$2,Totalt!$B$1:$AQ$1,0),FALSE),"")</f>
        <v>0</v>
      </c>
      <c r="I40" s="302">
        <f>IFERROR(VLOOKUP($B40,Totalt!$B$1:$AQ$550,MATCH(I$2,Totalt!$B$1:$AQ$1,0),FALSE),"")</f>
        <v>0</v>
      </c>
      <c r="J40" s="302">
        <f>IFERROR(VLOOKUP($B40,Totalt!$B$1:$AQ$550,MATCH(J$2,Totalt!$B$1:$AQ$1,0),FALSE),"")</f>
        <v>0</v>
      </c>
      <c r="K40" s="302">
        <f>IFERROR(VLOOKUP($B40,Totalt!$B$1:$AQ$550,MATCH(K$2,Totalt!$B$1:$AQ$1,0),FALSE),"")</f>
        <v>0</v>
      </c>
      <c r="L40" s="302">
        <f>IFERROR(VLOOKUP($B40,Totalt!$B$1:$AQ$550,MATCH(L$2,Totalt!$B$1:$AQ$1,0),FALSE),"")</f>
        <v>0</v>
      </c>
      <c r="M40" s="302">
        <f>IFERROR(VLOOKUP($B40,Totalt!$B$1:$AQ$550,MATCH(M$2,Totalt!$B$1:$AQ$1,0),FALSE),"")</f>
        <v>0</v>
      </c>
      <c r="N40" s="302">
        <f>IFERROR(VLOOKUP($B40,Totalt!$B$1:$AQ$550,MATCH(N$2,Totalt!$B$1:$AQ$1,0),FALSE),"")</f>
        <v>0</v>
      </c>
      <c r="O40" s="302">
        <f>IFERROR(VLOOKUP($B40,Totalt!$B$1:$AQ$550,MATCH(O$2,Totalt!$B$1:$AQ$1,0),FALSE),"")</f>
        <v>0</v>
      </c>
      <c r="P40" s="302">
        <f>IFERROR(VLOOKUP($B40,Totalt!$B$1:$AQ$550,MATCH(P$2,Totalt!$B$1:$AQ$1,0),FALSE),"")</f>
        <v>0</v>
      </c>
      <c r="Q40" s="302">
        <f>IFERROR(VLOOKUP($B40,Totalt!$B$1:$AQ$550,MATCH(Q$2,Totalt!$B$1:$AQ$1,0),FALSE),"")</f>
        <v>0</v>
      </c>
      <c r="R40" s="302">
        <f>IFERROR(VLOOKUP($B40,Totalt!$B$1:$AQ$550,MATCH(R$2,Totalt!$B$1:$AQ$1,0),FALSE),"")</f>
        <v>2.7509999999999999</v>
      </c>
      <c r="S40" s="302">
        <f>IFERROR(VLOOKUP($B40,Totalt!$B$1:$AQ$550,MATCH(S$2,Totalt!$B$1:$AQ$1,0),FALSE),"")</f>
        <v>0</v>
      </c>
      <c r="T40" s="302">
        <f>IFERROR(VLOOKUP($B40,Totalt!$B$1:$AQ$550,MATCH(T$2,Totalt!$B$1:$AQ$1,0),FALSE),"")</f>
        <v>0</v>
      </c>
      <c r="U40" s="302">
        <f>IFERROR(VLOOKUP($B40,Totalt!$B$1:$AQ$550,MATCH(U$2,Totalt!$B$1:$AQ$1,0),FALSE),"")</f>
        <v>0</v>
      </c>
      <c r="V40" s="302">
        <f>IFERROR(VLOOKUP($B40,Totalt!$B$1:$AQ$550,MATCH(V$2,Totalt!$B$1:$AQ$1,0),FALSE),"")</f>
        <v>0</v>
      </c>
      <c r="W40" s="302">
        <f>IFERROR(VLOOKUP($B40,Totalt!$B$1:$AQ$550,MATCH(W$2,Totalt!$B$1:$AQ$1,0),FALSE),"")</f>
        <v>0</v>
      </c>
      <c r="X40" s="302">
        <f>IFERROR(VLOOKUP($B40,Totalt!$B$1:$AQ$550,MATCH(X$2,Totalt!$B$1:$AQ$1,0),FALSE),"")</f>
        <v>0</v>
      </c>
      <c r="Y40" s="302">
        <f>IFERROR(VLOOKUP($B40,Totalt!$B$1:$AQ$550,MATCH(Y$2,Totalt!$B$1:$AQ$1,0),FALSE),"")</f>
        <v>0</v>
      </c>
      <c r="Z40" s="302">
        <f>IFERROR(VLOOKUP($B40,Totalt!$B$1:$AQ$550,MATCH(Z$2,Totalt!$B$1:$AQ$1,0),FALSE),"")</f>
        <v>0</v>
      </c>
      <c r="AA40" s="302">
        <f>IFERROR(VLOOKUP($B40,Totalt!$B$1:$AQ$550,MATCH(AA$2,Totalt!$B$1:$AQ$1,0),FALSE),"")</f>
        <v>0</v>
      </c>
      <c r="AB40" s="302">
        <f>IFERROR(VLOOKUP($B40,Totalt!$B$1:$AQ$550,MATCH(AB$2,Totalt!$B$1:$AQ$1,0),FALSE),"")</f>
        <v>0</v>
      </c>
      <c r="AC40" s="302">
        <f>IFERROR(VLOOKUP($B40,Totalt!$B$1:$AQ$550,MATCH(AC$2,Totalt!$B$1:$AQ$1,0),FALSE),"")</f>
        <v>0</v>
      </c>
      <c r="AD40" s="302">
        <f>IFERROR(VLOOKUP($B40,Totalt!$B$1:$AQ$550,MATCH(AD$2,Totalt!$B$1:$AQ$1,0),FALSE),"")</f>
        <v>0</v>
      </c>
      <c r="AE40" s="302">
        <f>IFERROR(VLOOKUP($B40,Totalt!$B$1:$AQ$550,MATCH(AE$2,Totalt!$B$1:$AQ$1,0),FALSE),"")</f>
        <v>0</v>
      </c>
      <c r="AF40" s="302">
        <f>IFERROR(VLOOKUP($B40,Totalt!$B$1:$AQ$550,MATCH(AF$2,Totalt!$B$1:$AQ$1,0),FALSE),"")</f>
        <v>6.1999999999999998E-3</v>
      </c>
      <c r="AG40" s="302">
        <f>IFERROR(VLOOKUP($B40,Totalt!$B$1:$AQ$550,MATCH(AG$2,Totalt!$B$1:$AQ$1,0),FALSE),"")</f>
        <v>0</v>
      </c>
      <c r="AI40" s="302">
        <f t="shared" si="0"/>
        <v>2.7591999999999999</v>
      </c>
      <c r="AJ40" s="302">
        <f>IF(ISERROR(1/VLOOKUP($B40,Leveranser!$B$1:$S$500,MATCH("såld värme (gwh)",Leveranser!$B$1:$S$1,0),FALSE)),"",VLOOKUP($B40,Leveranser!$B$1:$S$500,MATCH("såld värme (gwh)",Leveranser!$B$1:$S$1,0),FALSE))</f>
        <v>1.8680000000000001</v>
      </c>
      <c r="AK40" s="315"/>
      <c r="AM40" s="316" t="str">
        <f>IF(B40&lt;&gt;"",IF(VLOOKUP($B40,Totalt!$B$1:$AQ$550,MATCH("Kvalitetsgranskad:",Totalt!$B$1:$AQ$1,0),FALSE)="ja",VLOOKUP($B40,Miljö!$B$1:$AG$479,MATCH(AM$2,Miljö!$B$1:$AK$1,0),FALSE),""),"")</f>
        <v>Ja</v>
      </c>
      <c r="AN40" s="316" t="str">
        <f>IF(AM40="ja",VLOOKUP($B40,Miljö!$B$1:$J$479,MATCH("Typ av ursprungsspecificerad el   (Om inget värde anges används Nordisk residualmix, se inforuta) ()",Miljö!$B$1:$J$1,0),FALSE),IF(AM40="nej","Nordisk residualel",""))</f>
        <v>'Vattenkraft'</v>
      </c>
      <c r="AO40" s="316">
        <f>IF(AM40="","",VLOOKUP($B40,Miljö!$B$1:$J$479,MATCH("Fossilandel för ursprungspecificerad el ()",Miljö!$B$1:$J$1,0),FALSE))</f>
        <v>0</v>
      </c>
      <c r="AP40" s="316">
        <f>IF(AM40="","",IFERROR(VLOOKUP($B40,Miljö!$B$1:$J$479,MATCH("Kärnkraftsandel för ursprungsspecificerad el ()",Miljö!$B$1:$J$1,0),FALSE)/1,0))</f>
        <v>0</v>
      </c>
      <c r="AQ40" s="316">
        <f t="shared" si="1"/>
        <v>1</v>
      </c>
      <c r="AS40" s="316" t="str">
        <f t="shared" si="2"/>
        <v>Nej</v>
      </c>
      <c r="AT40" s="316" t="str">
        <f>IF(AS40="ja",VLOOKUP($B40,Miljö!$B$1:$O$500,MATCH("Fossil andel i procent (%)",Miljö!$B$1:$O$1,0),FALSE)/100,"")</f>
        <v/>
      </c>
      <c r="AV40" s="316" t="str">
        <f t="shared" si="3"/>
        <v>Nej</v>
      </c>
      <c r="AW40" s="316" t="str">
        <f>IF(AV40="ja",VLOOKUP($B40,'Egen hetvattenprod'!$B$1:$AO$500,MATCH("Värmekälla till värmepumpar ()",'Egen hetvattenprod'!$B$1:$AO$1,0),FALSE),"")</f>
        <v/>
      </c>
    </row>
    <row r="41" spans="1:49" x14ac:dyDescent="0.25">
      <c r="A41" s="314" t="str">
        <f>'Miljövärden för publ företag'!B43</f>
        <v>Borlänge Energi AB</v>
      </c>
      <c r="B41" s="314" t="str">
        <f>'Miljövärden för publ företag'!C43</f>
        <v>Torsång</v>
      </c>
      <c r="C41" s="302">
        <f>IFERROR(VLOOKUP($B41,Totalt!$B$1:$AQ$550,MATCH(C$2,Totalt!$B$1:$AQ$1,0),FALSE),"")</f>
        <v>0</v>
      </c>
      <c r="D41" s="302">
        <f>IFERROR(VLOOKUP($B41,Totalt!$B$1:$AQ$550,MATCH(D$2,Totalt!$B$1:$AQ$1,0),FALSE),"")</f>
        <v>0</v>
      </c>
      <c r="E41" s="302">
        <f>IFERROR(VLOOKUP($B41,Totalt!$B$1:$AQ$550,MATCH(E$2,Totalt!$B$1:$AQ$1,0),FALSE),"")</f>
        <v>0</v>
      </c>
      <c r="F41" s="302">
        <f>IFERROR(VLOOKUP($B41,Totalt!$B$1:$AQ$550,MATCH(F$2,Totalt!$B$1:$AQ$1,0),FALSE),"")</f>
        <v>0</v>
      </c>
      <c r="G41" s="302">
        <f>IFERROR(VLOOKUP($B41,Totalt!$B$1:$AQ$550,MATCH(G$2,Totalt!$B$1:$AQ$1,0),FALSE),"")</f>
        <v>0</v>
      </c>
      <c r="H41" s="302">
        <f>IFERROR(VLOOKUP($B41,Totalt!$B$1:$AQ$550,MATCH(H$2,Totalt!$B$1:$AQ$1,0),FALSE),"")</f>
        <v>0</v>
      </c>
      <c r="I41" s="302">
        <f>IFERROR(VLOOKUP($B41,Totalt!$B$1:$AQ$550,MATCH(I$2,Totalt!$B$1:$AQ$1,0),FALSE),"")</f>
        <v>0</v>
      </c>
      <c r="J41" s="302">
        <f>IFERROR(VLOOKUP($B41,Totalt!$B$1:$AQ$550,MATCH(J$2,Totalt!$B$1:$AQ$1,0),FALSE),"")</f>
        <v>0</v>
      </c>
      <c r="K41" s="302">
        <f>IFERROR(VLOOKUP($B41,Totalt!$B$1:$AQ$550,MATCH(K$2,Totalt!$B$1:$AQ$1,0),FALSE),"")</f>
        <v>0</v>
      </c>
      <c r="L41" s="302">
        <f>IFERROR(VLOOKUP($B41,Totalt!$B$1:$AQ$550,MATCH(L$2,Totalt!$B$1:$AQ$1,0),FALSE),"")</f>
        <v>0</v>
      </c>
      <c r="M41" s="302">
        <f>IFERROR(VLOOKUP($B41,Totalt!$B$1:$AQ$550,MATCH(M$2,Totalt!$B$1:$AQ$1,0),FALSE),"")</f>
        <v>0</v>
      </c>
      <c r="N41" s="302">
        <f>IFERROR(VLOOKUP($B41,Totalt!$B$1:$AQ$550,MATCH(N$2,Totalt!$B$1:$AQ$1,0),FALSE),"")</f>
        <v>0</v>
      </c>
      <c r="O41" s="302">
        <f>IFERROR(VLOOKUP($B41,Totalt!$B$1:$AQ$550,MATCH(O$2,Totalt!$B$1:$AQ$1,0),FALSE),"")</f>
        <v>0</v>
      </c>
      <c r="P41" s="302">
        <f>IFERROR(VLOOKUP($B41,Totalt!$B$1:$AQ$550,MATCH(P$2,Totalt!$B$1:$AQ$1,0),FALSE),"")</f>
        <v>0</v>
      </c>
      <c r="Q41" s="302">
        <f>IFERROR(VLOOKUP($B41,Totalt!$B$1:$AQ$550,MATCH(Q$2,Totalt!$B$1:$AQ$1,0),FALSE),"")</f>
        <v>0</v>
      </c>
      <c r="R41" s="302">
        <f>IFERROR(VLOOKUP($B41,Totalt!$B$1:$AQ$550,MATCH(R$2,Totalt!$B$1:$AQ$1,0),FALSE),"")</f>
        <v>3.073</v>
      </c>
      <c r="S41" s="302">
        <f>IFERROR(VLOOKUP($B41,Totalt!$B$1:$AQ$550,MATCH(S$2,Totalt!$B$1:$AQ$1,0),FALSE),"")</f>
        <v>0</v>
      </c>
      <c r="T41" s="302">
        <f>IFERROR(VLOOKUP($B41,Totalt!$B$1:$AQ$550,MATCH(T$2,Totalt!$B$1:$AQ$1,0),FALSE),"")</f>
        <v>0</v>
      </c>
      <c r="U41" s="302">
        <f>IFERROR(VLOOKUP($B41,Totalt!$B$1:$AQ$550,MATCH(U$2,Totalt!$B$1:$AQ$1,0),FALSE),"")</f>
        <v>0</v>
      </c>
      <c r="V41" s="302">
        <f>IFERROR(VLOOKUP($B41,Totalt!$B$1:$AQ$550,MATCH(V$2,Totalt!$B$1:$AQ$1,0),FALSE),"")</f>
        <v>0</v>
      </c>
      <c r="W41" s="302">
        <f>IFERROR(VLOOKUP($B41,Totalt!$B$1:$AQ$550,MATCH(W$2,Totalt!$B$1:$AQ$1,0),FALSE),"")</f>
        <v>0</v>
      </c>
      <c r="X41" s="302">
        <f>IFERROR(VLOOKUP($B41,Totalt!$B$1:$AQ$550,MATCH(X$2,Totalt!$B$1:$AQ$1,0),FALSE),"")</f>
        <v>0</v>
      </c>
      <c r="Y41" s="302">
        <f>IFERROR(VLOOKUP($B41,Totalt!$B$1:$AQ$550,MATCH(Y$2,Totalt!$B$1:$AQ$1,0),FALSE),"")</f>
        <v>0</v>
      </c>
      <c r="Z41" s="302">
        <f>IFERROR(VLOOKUP($B41,Totalt!$B$1:$AQ$550,MATCH(Z$2,Totalt!$B$1:$AQ$1,0),FALSE),"")</f>
        <v>0.33900000000000002</v>
      </c>
      <c r="AA41" s="302">
        <f>IFERROR(VLOOKUP($B41,Totalt!$B$1:$AQ$550,MATCH(AA$2,Totalt!$B$1:$AQ$1,0),FALSE),"")</f>
        <v>0</v>
      </c>
      <c r="AB41" s="302">
        <f>IFERROR(VLOOKUP($B41,Totalt!$B$1:$AQ$550,MATCH(AB$2,Totalt!$B$1:$AQ$1,0),FALSE),"")</f>
        <v>0</v>
      </c>
      <c r="AC41" s="302">
        <f>IFERROR(VLOOKUP($B41,Totalt!$B$1:$AQ$550,MATCH(AC$2,Totalt!$B$1:$AQ$1,0),FALSE),"")</f>
        <v>0</v>
      </c>
      <c r="AD41" s="302">
        <f>IFERROR(VLOOKUP($B41,Totalt!$B$1:$AQ$550,MATCH(AD$2,Totalt!$B$1:$AQ$1,0),FALSE),"")</f>
        <v>0</v>
      </c>
      <c r="AE41" s="302">
        <f>IFERROR(VLOOKUP($B41,Totalt!$B$1:$AQ$550,MATCH(AE$2,Totalt!$B$1:$AQ$1,0),FALSE),"")</f>
        <v>0</v>
      </c>
      <c r="AF41" s="302">
        <f>IFERROR(VLOOKUP($B41,Totalt!$B$1:$AQ$550,MATCH(AF$2,Totalt!$B$1:$AQ$1,0),FALSE),"")</f>
        <v>9.2999999999999999E-2</v>
      </c>
      <c r="AG41" s="302">
        <f>IFERROR(VLOOKUP($B41,Totalt!$B$1:$AQ$550,MATCH(AG$2,Totalt!$B$1:$AQ$1,0),FALSE),"")</f>
        <v>0</v>
      </c>
      <c r="AI41" s="302">
        <f t="shared" si="0"/>
        <v>3.5049999999999999</v>
      </c>
      <c r="AJ41" s="302">
        <f>IF(ISERROR(1/VLOOKUP($B41,Leveranser!$B$1:$S$500,MATCH("såld värme (gwh)",Leveranser!$B$1:$S$1,0),FALSE)),"",VLOOKUP($B41,Leveranser!$B$1:$S$500,MATCH("såld värme (gwh)",Leveranser!$B$1:$S$1,0),FALSE))</f>
        <v>2.8180000000000001</v>
      </c>
      <c r="AK41" s="315"/>
      <c r="AM41" s="316" t="str">
        <f>IF(B41&lt;&gt;"",IF(VLOOKUP($B41,Totalt!$B$1:$AQ$550,MATCH("Kvalitetsgranskad:",Totalt!$B$1:$AQ$1,0),FALSE)="ja",VLOOKUP($B41,Miljö!$B$1:$AG$479,MATCH(AM$2,Miljö!$B$1:$AK$1,0),FALSE),""),"")</f>
        <v>Ja</v>
      </c>
      <c r="AN41" s="316" t="str">
        <f>IF(AM41="ja",VLOOKUP($B41,Miljö!$B$1:$J$479,MATCH("Typ av ursprungsspecificerad el   (Om inget värde anges används Nordisk residualmix, se inforuta) ()",Miljö!$B$1:$J$1,0),FALSE),IF(AM41="nej","Nordisk residualel",""))</f>
        <v>'Vattenkraft'</v>
      </c>
      <c r="AO41" s="316">
        <f>IF(AM41="","",VLOOKUP($B41,Miljö!$B$1:$J$479,MATCH("Fossilandel för ursprungspecificerad el ()",Miljö!$B$1:$J$1,0),FALSE))</f>
        <v>0</v>
      </c>
      <c r="AP41" s="316">
        <f>IF(AM41="","",IFERROR(VLOOKUP($B41,Miljö!$B$1:$J$479,MATCH("Kärnkraftsandel för ursprungsspecificerad el ()",Miljö!$B$1:$J$1,0),FALSE)/1,0))</f>
        <v>0</v>
      </c>
      <c r="AQ41" s="316">
        <f t="shared" si="1"/>
        <v>1</v>
      </c>
      <c r="AS41" s="316" t="str">
        <f t="shared" si="2"/>
        <v>Nej</v>
      </c>
      <c r="AT41" s="316" t="str">
        <f>IF(AS41="ja",VLOOKUP($B41,Miljö!$B$1:$O$500,MATCH("Fossil andel i procent (%)",Miljö!$B$1:$O$1,0),FALSE)/100,"")</f>
        <v/>
      </c>
      <c r="AV41" s="316" t="str">
        <f t="shared" si="3"/>
        <v>Nej</v>
      </c>
      <c r="AW41" s="316" t="str">
        <f>IF(AV41="ja",VLOOKUP($B41,'Egen hetvattenprod'!$B$1:$AO$500,MATCH("Värmekälla till värmepumpar ()",'Egen hetvattenprod'!$B$1:$AO$1,0),FALSE),"")</f>
        <v/>
      </c>
    </row>
    <row r="42" spans="1:49" x14ac:dyDescent="0.25">
      <c r="A42" s="314" t="str">
        <f>'Miljövärden för publ företag'!B44</f>
        <v>Borås Energi och Miljö AB</v>
      </c>
      <c r="B42" s="314" t="str">
        <f>'Miljövärden för publ företag'!C44</f>
        <v>Borås</v>
      </c>
      <c r="C42" s="302">
        <f>IFERROR(VLOOKUP($B42,Totalt!$B$1:$AQ$550,MATCH(C$2,Totalt!$B$1:$AQ$1,0),FALSE),"")</f>
        <v>0</v>
      </c>
      <c r="D42" s="302">
        <f>IFERROR(VLOOKUP($B42,Totalt!$B$1:$AQ$550,MATCH(D$2,Totalt!$B$1:$AQ$1,0),FALSE),"")</f>
        <v>0</v>
      </c>
      <c r="E42" s="302">
        <f>IFERROR(VLOOKUP($B42,Totalt!$B$1:$AQ$550,MATCH(E$2,Totalt!$B$1:$AQ$1,0),FALSE),"")</f>
        <v>8.1031399999999998</v>
      </c>
      <c r="F42" s="302">
        <f>IFERROR(VLOOKUP($B42,Totalt!$B$1:$AQ$550,MATCH(F$2,Totalt!$B$1:$AQ$1,0),FALSE),"")</f>
        <v>0</v>
      </c>
      <c r="G42" s="302">
        <f>IFERROR(VLOOKUP($B42,Totalt!$B$1:$AQ$550,MATCH(G$2,Totalt!$B$1:$AQ$1,0),FALSE),"")</f>
        <v>0</v>
      </c>
      <c r="H42" s="302">
        <f>IFERROR(VLOOKUP($B42,Totalt!$B$1:$AQ$550,MATCH(H$2,Totalt!$B$1:$AQ$1,0),FALSE),"")</f>
        <v>2.2999999999999998</v>
      </c>
      <c r="I42" s="302">
        <f>IFERROR(VLOOKUP($B42,Totalt!$B$1:$AQ$550,MATCH(I$2,Totalt!$B$1:$AQ$1,0),FALSE),"")</f>
        <v>217.21299999999999</v>
      </c>
      <c r="J42" s="302">
        <f>IFERROR(VLOOKUP($B42,Totalt!$B$1:$AQ$550,MATCH(J$2,Totalt!$B$1:$AQ$1,0),FALSE),"")</f>
        <v>0</v>
      </c>
      <c r="K42" s="302">
        <f>IFERROR(VLOOKUP($B42,Totalt!$B$1:$AQ$550,MATCH(K$2,Totalt!$B$1:$AQ$1,0),FALSE),"")</f>
        <v>0</v>
      </c>
      <c r="L42" s="302">
        <f>IFERROR(VLOOKUP($B42,Totalt!$B$1:$AQ$550,MATCH(L$2,Totalt!$B$1:$AQ$1,0),FALSE),"")</f>
        <v>0</v>
      </c>
      <c r="M42" s="302">
        <f>IFERROR(VLOOKUP($B42,Totalt!$B$1:$AQ$550,MATCH(M$2,Totalt!$B$1:$AQ$1,0),FALSE),"")</f>
        <v>33.226399999999998</v>
      </c>
      <c r="N42" s="302">
        <f>IFERROR(VLOOKUP($B42,Totalt!$B$1:$AQ$550,MATCH(N$2,Totalt!$B$1:$AQ$1,0),FALSE),"")</f>
        <v>162.934</v>
      </c>
      <c r="O42" s="302">
        <f>IFERROR(VLOOKUP($B42,Totalt!$B$1:$AQ$550,MATCH(O$2,Totalt!$B$1:$AQ$1,0),FALSE),"")</f>
        <v>0</v>
      </c>
      <c r="P42" s="302">
        <f>IFERROR(VLOOKUP($B42,Totalt!$B$1:$AQ$550,MATCH(P$2,Totalt!$B$1:$AQ$1,0),FALSE),"")</f>
        <v>88.487799999999993</v>
      </c>
      <c r="Q42" s="302">
        <f>IFERROR(VLOOKUP($B42,Totalt!$B$1:$AQ$550,MATCH(Q$2,Totalt!$B$1:$AQ$1,0),FALSE),"")</f>
        <v>0</v>
      </c>
      <c r="R42" s="302">
        <f>IFERROR(VLOOKUP($B42,Totalt!$B$1:$AQ$550,MATCH(R$2,Totalt!$B$1:$AQ$1,0),FALSE),"")</f>
        <v>38.008499999999998</v>
      </c>
      <c r="S42" s="302">
        <f>IFERROR(VLOOKUP($B42,Totalt!$B$1:$AQ$550,MATCH(S$2,Totalt!$B$1:$AQ$1,0),FALSE),"")</f>
        <v>7.0901399999999999</v>
      </c>
      <c r="T42" s="302">
        <f>IFERROR(VLOOKUP($B42,Totalt!$B$1:$AQ$550,MATCH(T$2,Totalt!$B$1:$AQ$1,0),FALSE),"")</f>
        <v>0</v>
      </c>
      <c r="U42" s="302">
        <f>IFERROR(VLOOKUP($B42,Totalt!$B$1:$AQ$550,MATCH(U$2,Totalt!$B$1:$AQ$1,0),FALSE),"")</f>
        <v>27.2484</v>
      </c>
      <c r="V42" s="302">
        <f>IFERROR(VLOOKUP($B42,Totalt!$B$1:$AQ$550,MATCH(V$2,Totalt!$B$1:$AQ$1,0),FALSE),"")</f>
        <v>0</v>
      </c>
      <c r="W42" s="302">
        <f>IFERROR(VLOOKUP($B42,Totalt!$B$1:$AQ$550,MATCH(W$2,Totalt!$B$1:$AQ$1,0),FALSE),"")</f>
        <v>14.8</v>
      </c>
      <c r="X42" s="302">
        <f>IFERROR(VLOOKUP($B42,Totalt!$B$1:$AQ$550,MATCH(X$2,Totalt!$B$1:$AQ$1,0),FALSE),"")</f>
        <v>0</v>
      </c>
      <c r="Y42" s="302">
        <f>IFERROR(VLOOKUP($B42,Totalt!$B$1:$AQ$550,MATCH(Y$2,Totalt!$B$1:$AQ$1,0),FALSE),"")</f>
        <v>0</v>
      </c>
      <c r="Z42" s="302">
        <f>IFERROR(VLOOKUP($B42,Totalt!$B$1:$AQ$550,MATCH(Z$2,Totalt!$B$1:$AQ$1,0),FALSE),"")</f>
        <v>0</v>
      </c>
      <c r="AA42" s="302">
        <f>IFERROR(VLOOKUP($B42,Totalt!$B$1:$AQ$550,MATCH(AA$2,Totalt!$B$1:$AQ$1,0),FALSE),"")</f>
        <v>7.5</v>
      </c>
      <c r="AB42" s="302">
        <f>IFERROR(VLOOKUP($B42,Totalt!$B$1:$AQ$550,MATCH(AB$2,Totalt!$B$1:$AQ$1,0),FALSE),"")</f>
        <v>14.2</v>
      </c>
      <c r="AC42" s="302">
        <f>IFERROR(VLOOKUP($B42,Totalt!$B$1:$AQ$550,MATCH(AC$2,Totalt!$B$1:$AQ$1,0),FALSE),"")</f>
        <v>51.7</v>
      </c>
      <c r="AD42" s="302">
        <f>IFERROR(VLOOKUP($B42,Totalt!$B$1:$AQ$550,MATCH(AD$2,Totalt!$B$1:$AQ$1,0),FALSE),"")</f>
        <v>0</v>
      </c>
      <c r="AE42" s="302">
        <f>IFERROR(VLOOKUP($B42,Totalt!$B$1:$AQ$550,MATCH(AE$2,Totalt!$B$1:$AQ$1,0),FALSE),"")</f>
        <v>0</v>
      </c>
      <c r="AF42" s="302">
        <f>IFERROR(VLOOKUP($B42,Totalt!$B$1:$AQ$550,MATCH(AF$2,Totalt!$B$1:$AQ$1,0),FALSE),"")</f>
        <v>31.626899999999999</v>
      </c>
      <c r="AG42" s="302">
        <f>IFERROR(VLOOKUP($B42,Totalt!$B$1:$AQ$550,MATCH(AG$2,Totalt!$B$1:$AQ$1,0),FALSE),"")</f>
        <v>0</v>
      </c>
      <c r="AI42" s="302">
        <f t="shared" si="0"/>
        <v>704.43827999999996</v>
      </c>
      <c r="AJ42" s="302">
        <f>IF(ISERROR(1/VLOOKUP($B42,Leveranser!$B$1:$S$500,MATCH("såld värme (gwh)",Leveranser!$B$1:$S$1,0),FALSE)),"",VLOOKUP($B42,Leveranser!$B$1:$S$500,MATCH("såld värme (gwh)",Leveranser!$B$1:$S$1,0),FALSE))</f>
        <v>607.60299999999995</v>
      </c>
      <c r="AK42" s="315"/>
      <c r="AM42" s="316" t="str">
        <f>IF(B42&lt;&gt;"",IF(VLOOKUP($B42,Totalt!$B$1:$AQ$550,MATCH("Kvalitetsgranskad:",Totalt!$B$1:$AQ$1,0),FALSE)="ja",VLOOKUP($B42,Miljö!$B$1:$AG$479,MATCH(AM$2,Miljö!$B$1:$AK$1,0),FALSE),""),"")</f>
        <v>Ja</v>
      </c>
      <c r="AN42" s="316" t="str">
        <f>IF(AM42="ja",VLOOKUP($B42,Miljö!$B$1:$J$479,MATCH("Typ av ursprungsspecificerad el   (Om inget värde anges används Nordisk residualmix, se inforuta) ()",Miljö!$B$1:$J$1,0),FALSE),IF(AM42="nej","Nordisk residualel",""))</f>
        <v>'Ursprungsmärkt egenproducerad el'</v>
      </c>
      <c r="AO42" s="316">
        <f>IF(AM42="","",VLOOKUP($B42,Miljö!$B$1:$J$479,MATCH("Fossilandel för ursprungspecificerad el ()",Miljö!$B$1:$J$1,0),FALSE))</f>
        <v>0</v>
      </c>
      <c r="AP42" s="316">
        <f>IF(AM42="","",IFERROR(VLOOKUP($B42,Miljö!$B$1:$J$479,MATCH("Kärnkraftsandel för ursprungsspecificerad el ()",Miljö!$B$1:$J$1,0),FALSE)/1,0))</f>
        <v>0</v>
      </c>
      <c r="AQ42" s="316">
        <f t="shared" si="1"/>
        <v>1</v>
      </c>
      <c r="AS42" s="316" t="str">
        <f t="shared" si="2"/>
        <v>Nej</v>
      </c>
      <c r="AT42" s="316" t="str">
        <f>IF(AS42="ja",VLOOKUP($B42,Miljö!$B$1:$O$500,MATCH("Fossil andel i procent (%)",Miljö!$B$1:$O$1,0),FALSE)/100,"")</f>
        <v/>
      </c>
      <c r="AV42" s="316" t="str">
        <f t="shared" si="3"/>
        <v>Ja</v>
      </c>
      <c r="AW42" s="316" t="str">
        <f>IF(AV42="ja",VLOOKUP($B42,'Egen hetvattenprod'!$B$1:$AO$500,MATCH("Värmekälla till värmepumpar ()",'Egen hetvattenprod'!$B$1:$AO$1,0),FALSE),"")</f>
        <v>Renat avloppsvatten</v>
      </c>
    </row>
    <row r="43" spans="1:49" x14ac:dyDescent="0.25">
      <c r="A43" s="314" t="str">
        <f>'Miljövärden för publ företag'!B45</f>
        <v>Borås Energi och Miljö AB</v>
      </c>
      <c r="B43" s="314" t="str">
        <f>'Miljövärden för publ företag'!C45</f>
        <v>Fristad</v>
      </c>
      <c r="C43" s="302">
        <f>IFERROR(VLOOKUP($B43,Totalt!$B$1:$AQ$550,MATCH(C$2,Totalt!$B$1:$AQ$1,0),FALSE),"")</f>
        <v>0</v>
      </c>
      <c r="D43" s="302">
        <f>IFERROR(VLOOKUP($B43,Totalt!$B$1:$AQ$550,MATCH(D$2,Totalt!$B$1:$AQ$1,0),FALSE),"")</f>
        <v>1.6</v>
      </c>
      <c r="E43" s="302">
        <f>IFERROR(VLOOKUP($B43,Totalt!$B$1:$AQ$550,MATCH(E$2,Totalt!$B$1:$AQ$1,0),FALSE),"")</f>
        <v>0</v>
      </c>
      <c r="F43" s="302">
        <f>IFERROR(VLOOKUP($B43,Totalt!$B$1:$AQ$550,MATCH(F$2,Totalt!$B$1:$AQ$1,0),FALSE),"")</f>
        <v>0</v>
      </c>
      <c r="G43" s="302">
        <f>IFERROR(VLOOKUP($B43,Totalt!$B$1:$AQ$550,MATCH(G$2,Totalt!$B$1:$AQ$1,0),FALSE),"")</f>
        <v>0</v>
      </c>
      <c r="H43" s="302">
        <f>IFERROR(VLOOKUP($B43,Totalt!$B$1:$AQ$550,MATCH(H$2,Totalt!$B$1:$AQ$1,0),FALSE),"")</f>
        <v>0</v>
      </c>
      <c r="I43" s="302">
        <f>IFERROR(VLOOKUP($B43,Totalt!$B$1:$AQ$550,MATCH(I$2,Totalt!$B$1:$AQ$1,0),FALSE),"")</f>
        <v>0</v>
      </c>
      <c r="J43" s="302">
        <f>IFERROR(VLOOKUP($B43,Totalt!$B$1:$AQ$550,MATCH(J$2,Totalt!$B$1:$AQ$1,0),FALSE),"")</f>
        <v>0</v>
      </c>
      <c r="K43" s="302">
        <f>IFERROR(VLOOKUP($B43,Totalt!$B$1:$AQ$550,MATCH(K$2,Totalt!$B$1:$AQ$1,0),FALSE),"")</f>
        <v>0</v>
      </c>
      <c r="L43" s="302">
        <f>IFERROR(VLOOKUP($B43,Totalt!$B$1:$AQ$550,MATCH(L$2,Totalt!$B$1:$AQ$1,0),FALSE),"")</f>
        <v>0</v>
      </c>
      <c r="M43" s="302">
        <f>IFERROR(VLOOKUP($B43,Totalt!$B$1:$AQ$550,MATCH(M$2,Totalt!$B$1:$AQ$1,0),FALSE),"")</f>
        <v>0</v>
      </c>
      <c r="N43" s="302">
        <f>IFERROR(VLOOKUP($B43,Totalt!$B$1:$AQ$550,MATCH(N$2,Totalt!$B$1:$AQ$1,0),FALSE),"")</f>
        <v>0</v>
      </c>
      <c r="O43" s="302">
        <f>IFERROR(VLOOKUP($B43,Totalt!$B$1:$AQ$550,MATCH(O$2,Totalt!$B$1:$AQ$1,0),FALSE),"")</f>
        <v>0</v>
      </c>
      <c r="P43" s="302">
        <f>IFERROR(VLOOKUP($B43,Totalt!$B$1:$AQ$550,MATCH(P$2,Totalt!$B$1:$AQ$1,0),FALSE),"")</f>
        <v>0</v>
      </c>
      <c r="Q43" s="302">
        <f>IFERROR(VLOOKUP($B43,Totalt!$B$1:$AQ$550,MATCH(Q$2,Totalt!$B$1:$AQ$1,0),FALSE),"")</f>
        <v>0</v>
      </c>
      <c r="R43" s="302">
        <f>IFERROR(VLOOKUP($B43,Totalt!$B$1:$AQ$550,MATCH(R$2,Totalt!$B$1:$AQ$1,0),FALSE),"")</f>
        <v>2.4</v>
      </c>
      <c r="S43" s="302">
        <f>IFERROR(VLOOKUP($B43,Totalt!$B$1:$AQ$550,MATCH(S$2,Totalt!$B$1:$AQ$1,0),FALSE),"")</f>
        <v>22</v>
      </c>
      <c r="T43" s="302">
        <f>IFERROR(VLOOKUP($B43,Totalt!$B$1:$AQ$550,MATCH(T$2,Totalt!$B$1:$AQ$1,0),FALSE),"")</f>
        <v>0</v>
      </c>
      <c r="U43" s="302">
        <f>IFERROR(VLOOKUP($B43,Totalt!$B$1:$AQ$550,MATCH(U$2,Totalt!$B$1:$AQ$1,0),FALSE),"")</f>
        <v>0</v>
      </c>
      <c r="V43" s="302">
        <f>IFERROR(VLOOKUP($B43,Totalt!$B$1:$AQ$550,MATCH(V$2,Totalt!$B$1:$AQ$1,0),FALSE),"")</f>
        <v>0</v>
      </c>
      <c r="W43" s="302">
        <f>IFERROR(VLOOKUP($B43,Totalt!$B$1:$AQ$550,MATCH(W$2,Totalt!$B$1:$AQ$1,0),FALSE),"")</f>
        <v>0</v>
      </c>
      <c r="X43" s="302">
        <f>IFERROR(VLOOKUP($B43,Totalt!$B$1:$AQ$550,MATCH(X$2,Totalt!$B$1:$AQ$1,0),FALSE),"")</f>
        <v>0</v>
      </c>
      <c r="Y43" s="302">
        <f>IFERROR(VLOOKUP($B43,Totalt!$B$1:$AQ$550,MATCH(Y$2,Totalt!$B$1:$AQ$1,0),FALSE),"")</f>
        <v>0</v>
      </c>
      <c r="Z43" s="302">
        <f>IFERROR(VLOOKUP($B43,Totalt!$B$1:$AQ$550,MATCH(Z$2,Totalt!$B$1:$AQ$1,0),FALSE),"")</f>
        <v>0</v>
      </c>
      <c r="AA43" s="302">
        <f>IFERROR(VLOOKUP($B43,Totalt!$B$1:$AQ$550,MATCH(AA$2,Totalt!$B$1:$AQ$1,0),FALSE),"")</f>
        <v>0</v>
      </c>
      <c r="AB43" s="302">
        <f>IFERROR(VLOOKUP($B43,Totalt!$B$1:$AQ$550,MATCH(AB$2,Totalt!$B$1:$AQ$1,0),FALSE),"")</f>
        <v>0</v>
      </c>
      <c r="AC43" s="302">
        <f>IFERROR(VLOOKUP($B43,Totalt!$B$1:$AQ$550,MATCH(AC$2,Totalt!$B$1:$AQ$1,0),FALSE),"")</f>
        <v>0</v>
      </c>
      <c r="AD43" s="302">
        <f>IFERROR(VLOOKUP($B43,Totalt!$B$1:$AQ$550,MATCH(AD$2,Totalt!$B$1:$AQ$1,0),FALSE),"")</f>
        <v>0</v>
      </c>
      <c r="AE43" s="302">
        <f>IFERROR(VLOOKUP($B43,Totalt!$B$1:$AQ$550,MATCH(AE$2,Totalt!$B$1:$AQ$1,0),FALSE),"")</f>
        <v>0</v>
      </c>
      <c r="AF43" s="302">
        <f>IFERROR(VLOOKUP($B43,Totalt!$B$1:$AQ$550,MATCH(AF$2,Totalt!$B$1:$AQ$1,0),FALSE),"")</f>
        <v>0.434</v>
      </c>
      <c r="AG43" s="302">
        <f>IFERROR(VLOOKUP($B43,Totalt!$B$1:$AQ$550,MATCH(AG$2,Totalt!$B$1:$AQ$1,0),FALSE),"")</f>
        <v>0</v>
      </c>
      <c r="AI43" s="302">
        <f t="shared" si="0"/>
        <v>26.434000000000001</v>
      </c>
      <c r="AJ43" s="302">
        <f>IF(ISERROR(1/VLOOKUP($B43,Leveranser!$B$1:$S$500,MATCH("såld värme (gwh)",Leveranser!$B$1:$S$1,0),FALSE)),"",VLOOKUP($B43,Leveranser!$B$1:$S$500,MATCH("såld värme (gwh)",Leveranser!$B$1:$S$1,0),FALSE))</f>
        <v>19.433</v>
      </c>
      <c r="AK43" s="315"/>
      <c r="AM43" s="316" t="str">
        <f>IF(B43&lt;&gt;"",IF(VLOOKUP($B43,Totalt!$B$1:$AQ$550,MATCH("Kvalitetsgranskad:",Totalt!$B$1:$AQ$1,0),FALSE)="ja",VLOOKUP($B43,Miljö!$B$1:$AG$479,MATCH(AM$2,Miljö!$B$1:$AK$1,0),FALSE),""),"")</f>
        <v>Ja</v>
      </c>
      <c r="AN43" s="316" t="str">
        <f>IF(AM43="ja",VLOOKUP($B43,Miljö!$B$1:$J$479,MATCH("Typ av ursprungsspecificerad el   (Om inget värde anges används Nordisk residualmix, se inforuta) ()",Miljö!$B$1:$J$1,0),FALSE),IF(AM43="nej","Nordisk residualel",""))</f>
        <v>'Ursprungsmärkt egenproducerad el'</v>
      </c>
      <c r="AO43" s="316">
        <f>IF(AM43="","",VLOOKUP($B43,Miljö!$B$1:$J$479,MATCH("Fossilandel för ursprungspecificerad el ()",Miljö!$B$1:$J$1,0),FALSE))</f>
        <v>0</v>
      </c>
      <c r="AP43" s="316">
        <f>IF(AM43="","",IFERROR(VLOOKUP($B43,Miljö!$B$1:$J$479,MATCH("Kärnkraftsandel för ursprungsspecificerad el ()",Miljö!$B$1:$J$1,0),FALSE)/1,0))</f>
        <v>0</v>
      </c>
      <c r="AQ43" s="316">
        <f t="shared" si="1"/>
        <v>1</v>
      </c>
      <c r="AS43" s="316" t="str">
        <f t="shared" si="2"/>
        <v>Nej</v>
      </c>
      <c r="AT43" s="316" t="str">
        <f>IF(AS43="ja",VLOOKUP($B43,Miljö!$B$1:$O$500,MATCH("Fossil andel i procent (%)",Miljö!$B$1:$O$1,0),FALSE)/100,"")</f>
        <v/>
      </c>
      <c r="AV43" s="316" t="str">
        <f t="shared" si="3"/>
        <v>Nej</v>
      </c>
      <c r="AW43" s="316" t="str">
        <f>IF(AV43="ja",VLOOKUP($B43,'Egen hetvattenprod'!$B$1:$AO$500,MATCH("Värmekälla till värmepumpar ()",'Egen hetvattenprod'!$B$1:$AO$1,0),FALSE),"")</f>
        <v/>
      </c>
    </row>
    <row r="44" spans="1:49" x14ac:dyDescent="0.25">
      <c r="A44" s="314" t="str">
        <f>'Miljövärden för publ företag'!B46</f>
        <v>Bromölla Fjärrvärme AB</v>
      </c>
      <c r="B44" s="314" t="str">
        <f>'Miljövärden för publ företag'!C46</f>
        <v>Bromölla</v>
      </c>
      <c r="C44" s="302">
        <f>IFERROR(VLOOKUP($B44,Totalt!$B$1:$AQ$550,MATCH(C$2,Totalt!$B$1:$AQ$1,0),FALSE),"")</f>
        <v>0</v>
      </c>
      <c r="D44" s="302">
        <f>IFERROR(VLOOKUP($B44,Totalt!$B$1:$AQ$550,MATCH(D$2,Totalt!$B$1:$AQ$1,0),FALSE),"")</f>
        <v>8.2352900000000009</v>
      </c>
      <c r="E44" s="302">
        <f>IFERROR(VLOOKUP($B44,Totalt!$B$1:$AQ$550,MATCH(E$2,Totalt!$B$1:$AQ$1,0),FALSE),"")</f>
        <v>0</v>
      </c>
      <c r="F44" s="302">
        <f>IFERROR(VLOOKUP($B44,Totalt!$B$1:$AQ$550,MATCH(F$2,Totalt!$B$1:$AQ$1,0),FALSE),"")</f>
        <v>0</v>
      </c>
      <c r="G44" s="302">
        <f>IFERROR(VLOOKUP($B44,Totalt!$B$1:$AQ$550,MATCH(G$2,Totalt!$B$1:$AQ$1,0),FALSE),"")</f>
        <v>0</v>
      </c>
      <c r="H44" s="302">
        <f>IFERROR(VLOOKUP($B44,Totalt!$B$1:$AQ$550,MATCH(H$2,Totalt!$B$1:$AQ$1,0),FALSE),"")</f>
        <v>0</v>
      </c>
      <c r="I44" s="302">
        <f>IFERROR(VLOOKUP($B44,Totalt!$B$1:$AQ$550,MATCH(I$2,Totalt!$B$1:$AQ$1,0),FALSE),"")</f>
        <v>0</v>
      </c>
      <c r="J44" s="302">
        <f>IFERROR(VLOOKUP($B44,Totalt!$B$1:$AQ$550,MATCH(J$2,Totalt!$B$1:$AQ$1,0),FALSE),"")</f>
        <v>0</v>
      </c>
      <c r="K44" s="302">
        <f>IFERROR(VLOOKUP($B44,Totalt!$B$1:$AQ$550,MATCH(K$2,Totalt!$B$1:$AQ$1,0),FALSE),"")</f>
        <v>0</v>
      </c>
      <c r="L44" s="302">
        <f>IFERROR(VLOOKUP($B44,Totalt!$B$1:$AQ$550,MATCH(L$2,Totalt!$B$1:$AQ$1,0),FALSE),"")</f>
        <v>0</v>
      </c>
      <c r="M44" s="302">
        <f>IFERROR(VLOOKUP($B44,Totalt!$B$1:$AQ$550,MATCH(M$2,Totalt!$B$1:$AQ$1,0),FALSE),"")</f>
        <v>0</v>
      </c>
      <c r="N44" s="302">
        <f>IFERROR(VLOOKUP($B44,Totalt!$B$1:$AQ$550,MATCH(N$2,Totalt!$B$1:$AQ$1,0),FALSE),"")</f>
        <v>0</v>
      </c>
      <c r="O44" s="302">
        <f>IFERROR(VLOOKUP($B44,Totalt!$B$1:$AQ$550,MATCH(O$2,Totalt!$B$1:$AQ$1,0),FALSE),"")</f>
        <v>0</v>
      </c>
      <c r="P44" s="302">
        <f>IFERROR(VLOOKUP($B44,Totalt!$B$1:$AQ$550,MATCH(P$2,Totalt!$B$1:$AQ$1,0),FALSE),"")</f>
        <v>0</v>
      </c>
      <c r="Q44" s="302">
        <f>IFERROR(VLOOKUP($B44,Totalt!$B$1:$AQ$550,MATCH(Q$2,Totalt!$B$1:$AQ$1,0),FALSE),"")</f>
        <v>21.882400000000001</v>
      </c>
      <c r="R44" s="302">
        <f>IFERROR(VLOOKUP($B44,Totalt!$B$1:$AQ$550,MATCH(R$2,Totalt!$B$1:$AQ$1,0),FALSE),"")</f>
        <v>0</v>
      </c>
      <c r="S44" s="302">
        <f>IFERROR(VLOOKUP($B44,Totalt!$B$1:$AQ$550,MATCH(S$2,Totalt!$B$1:$AQ$1,0),FALSE),"")</f>
        <v>0</v>
      </c>
      <c r="T44" s="302">
        <f>IFERROR(VLOOKUP($B44,Totalt!$B$1:$AQ$550,MATCH(T$2,Totalt!$B$1:$AQ$1,0),FALSE),"")</f>
        <v>0</v>
      </c>
      <c r="U44" s="302">
        <f>IFERROR(VLOOKUP($B44,Totalt!$B$1:$AQ$550,MATCH(U$2,Totalt!$B$1:$AQ$1,0),FALSE),"")</f>
        <v>0</v>
      </c>
      <c r="V44" s="302">
        <f>IFERROR(VLOOKUP($B44,Totalt!$B$1:$AQ$550,MATCH(V$2,Totalt!$B$1:$AQ$1,0),FALSE),"")</f>
        <v>0</v>
      </c>
      <c r="W44" s="302">
        <f>IFERROR(VLOOKUP($B44,Totalt!$B$1:$AQ$550,MATCH(W$2,Totalt!$B$1:$AQ$1,0),FALSE),"")</f>
        <v>0.7</v>
      </c>
      <c r="X44" s="302">
        <f>IFERROR(VLOOKUP($B44,Totalt!$B$1:$AQ$550,MATCH(X$2,Totalt!$B$1:$AQ$1,0),FALSE),"")</f>
        <v>0</v>
      </c>
      <c r="Y44" s="302">
        <f>IFERROR(VLOOKUP($B44,Totalt!$B$1:$AQ$550,MATCH(Y$2,Totalt!$B$1:$AQ$1,0),FALSE),"")</f>
        <v>0</v>
      </c>
      <c r="Z44" s="302">
        <f>IFERROR(VLOOKUP($B44,Totalt!$B$1:$AQ$550,MATCH(Z$2,Totalt!$B$1:$AQ$1,0),FALSE),"")</f>
        <v>0</v>
      </c>
      <c r="AA44" s="302">
        <f>IFERROR(VLOOKUP($B44,Totalt!$B$1:$AQ$550,MATCH(AA$2,Totalt!$B$1:$AQ$1,0),FALSE),"")</f>
        <v>0</v>
      </c>
      <c r="AB44" s="302">
        <f>IFERROR(VLOOKUP($B44,Totalt!$B$1:$AQ$550,MATCH(AB$2,Totalt!$B$1:$AQ$1,0),FALSE),"")</f>
        <v>0</v>
      </c>
      <c r="AC44" s="302">
        <f>IFERROR(VLOOKUP($B44,Totalt!$B$1:$AQ$550,MATCH(AC$2,Totalt!$B$1:$AQ$1,0),FALSE),"")</f>
        <v>0</v>
      </c>
      <c r="AD44" s="302">
        <f>IFERROR(VLOOKUP($B44,Totalt!$B$1:$AQ$550,MATCH(AD$2,Totalt!$B$1:$AQ$1,0),FALSE),"")</f>
        <v>26</v>
      </c>
      <c r="AE44" s="302">
        <f>IFERROR(VLOOKUP($B44,Totalt!$B$1:$AQ$550,MATCH(AE$2,Totalt!$B$1:$AQ$1,0),FALSE),"")</f>
        <v>0</v>
      </c>
      <c r="AF44" s="302">
        <f>IFERROR(VLOOKUP($B44,Totalt!$B$1:$AQ$550,MATCH(AF$2,Totalt!$B$1:$AQ$1,0),FALSE),"")</f>
        <v>0.2</v>
      </c>
      <c r="AG44" s="302">
        <f>IFERROR(VLOOKUP($B44,Totalt!$B$1:$AQ$550,MATCH(AG$2,Totalt!$B$1:$AQ$1,0),FALSE),"")</f>
        <v>0</v>
      </c>
      <c r="AI44" s="302">
        <f t="shared" si="0"/>
        <v>57.017690000000002</v>
      </c>
      <c r="AJ44" s="302">
        <f>IF(ISERROR(1/VLOOKUP($B44,Leveranser!$B$1:$S$500,MATCH("såld värme (gwh)",Leveranser!$B$1:$S$1,0),FALSE)),"",VLOOKUP($B44,Leveranser!$B$1:$S$500,MATCH("såld värme (gwh)",Leveranser!$B$1:$S$1,0),FALSE))</f>
        <v>35.5</v>
      </c>
      <c r="AK44" s="315"/>
      <c r="AM44" s="316" t="str">
        <f>IF(B44&lt;&gt;"",IF(VLOOKUP($B44,Totalt!$B$1:$AQ$550,MATCH("Kvalitetsgranskad:",Totalt!$B$1:$AQ$1,0),FALSE)="ja",VLOOKUP($B44,Miljö!$B$1:$AG$479,MATCH(AM$2,Miljö!$B$1:$AK$1,0),FALSE),""),"")</f>
        <v>Ja</v>
      </c>
      <c r="AN44" s="316" t="str">
        <f>IF(AM44="ja",VLOOKUP($B44,Miljö!$B$1:$J$479,MATCH("Typ av ursprungsspecificerad el   (Om inget värde anges används Nordisk residualmix, se inforuta) ()",Miljö!$B$1:$J$1,0),FALSE),IF(AM44="nej","Nordisk residualel",""))</f>
        <v>'-'</v>
      </c>
      <c r="AO44" s="316">
        <f>IF(AM44="","",VLOOKUP($B44,Miljö!$B$1:$J$479,MATCH("Fossilandel för ursprungspecificerad el ()",Miljö!$B$1:$J$1,0),FALSE))</f>
        <v>0.41</v>
      </c>
      <c r="AP44" s="316">
        <f>IF(AM44="","",IFERROR(VLOOKUP($B44,Miljö!$B$1:$J$479,MATCH("Kärnkraftsandel för ursprungsspecificerad el ()",Miljö!$B$1:$J$1,0),FALSE)/1,0))</f>
        <v>0.40799999999999997</v>
      </c>
      <c r="AQ44" s="316">
        <f t="shared" si="1"/>
        <v>0.18200000000000011</v>
      </c>
      <c r="AS44" s="316" t="str">
        <f t="shared" si="2"/>
        <v>Nej</v>
      </c>
      <c r="AT44" s="316" t="str">
        <f>IF(AS44="ja",VLOOKUP($B44,Miljö!$B$1:$O$500,MATCH("Fossil andel i procent (%)",Miljö!$B$1:$O$1,0),FALSE)/100,"")</f>
        <v/>
      </c>
      <c r="AV44" s="316" t="str">
        <f t="shared" si="3"/>
        <v>Nej</v>
      </c>
      <c r="AW44" s="316" t="str">
        <f>IF(AV44="ja",VLOOKUP($B44,'Egen hetvattenprod'!$B$1:$AO$500,MATCH("Värmekälla till värmepumpar ()",'Egen hetvattenprod'!$B$1:$AO$1,0),FALSE),"")</f>
        <v/>
      </c>
    </row>
    <row r="45" spans="1:49" x14ac:dyDescent="0.25">
      <c r="A45" s="314" t="str">
        <f>'Miljövärden för publ företag'!B47</f>
        <v>C4 Energi AB</v>
      </c>
      <c r="B45" s="314" t="str">
        <f>'Miljövärden för publ företag'!C47</f>
        <v>Fjälkinge</v>
      </c>
      <c r="C45" s="302">
        <f>IFERROR(VLOOKUP($B45,Totalt!$B$1:$AQ$550,MATCH(C$2,Totalt!$B$1:$AQ$1,0),FALSE),"")</f>
        <v>0</v>
      </c>
      <c r="D45" s="302">
        <f>IFERROR(VLOOKUP($B45,Totalt!$B$1:$AQ$550,MATCH(D$2,Totalt!$B$1:$AQ$1,0),FALSE),"")</f>
        <v>0.01</v>
      </c>
      <c r="E45" s="302">
        <f>IFERROR(VLOOKUP($B45,Totalt!$B$1:$AQ$550,MATCH(E$2,Totalt!$B$1:$AQ$1,0),FALSE),"")</f>
        <v>0</v>
      </c>
      <c r="F45" s="302">
        <f>IFERROR(VLOOKUP($B45,Totalt!$B$1:$AQ$550,MATCH(F$2,Totalt!$B$1:$AQ$1,0),FALSE),"")</f>
        <v>0</v>
      </c>
      <c r="G45" s="302">
        <f>IFERROR(VLOOKUP($B45,Totalt!$B$1:$AQ$550,MATCH(G$2,Totalt!$B$1:$AQ$1,0),FALSE),"")</f>
        <v>0</v>
      </c>
      <c r="H45" s="302">
        <f>IFERROR(VLOOKUP($B45,Totalt!$B$1:$AQ$550,MATCH(H$2,Totalt!$B$1:$AQ$1,0),FALSE),"")</f>
        <v>0</v>
      </c>
      <c r="I45" s="302">
        <f>IFERROR(VLOOKUP($B45,Totalt!$B$1:$AQ$550,MATCH(I$2,Totalt!$B$1:$AQ$1,0),FALSE),"")</f>
        <v>0</v>
      </c>
      <c r="J45" s="302">
        <f>IFERROR(VLOOKUP($B45,Totalt!$B$1:$AQ$550,MATCH(J$2,Totalt!$B$1:$AQ$1,0),FALSE),"")</f>
        <v>0</v>
      </c>
      <c r="K45" s="302">
        <f>IFERROR(VLOOKUP($B45,Totalt!$B$1:$AQ$550,MATCH(K$2,Totalt!$B$1:$AQ$1,0),FALSE),"")</f>
        <v>0</v>
      </c>
      <c r="L45" s="302">
        <f>IFERROR(VLOOKUP($B45,Totalt!$B$1:$AQ$550,MATCH(L$2,Totalt!$B$1:$AQ$1,0),FALSE),"")</f>
        <v>0</v>
      </c>
      <c r="M45" s="302">
        <f>IFERROR(VLOOKUP($B45,Totalt!$B$1:$AQ$550,MATCH(M$2,Totalt!$B$1:$AQ$1,0),FALSE),"")</f>
        <v>0</v>
      </c>
      <c r="N45" s="302">
        <f>IFERROR(VLOOKUP($B45,Totalt!$B$1:$AQ$550,MATCH(N$2,Totalt!$B$1:$AQ$1,0),FALSE),"")</f>
        <v>0</v>
      </c>
      <c r="O45" s="302">
        <f>IFERROR(VLOOKUP($B45,Totalt!$B$1:$AQ$550,MATCH(O$2,Totalt!$B$1:$AQ$1,0),FALSE),"")</f>
        <v>0</v>
      </c>
      <c r="P45" s="302">
        <f>IFERROR(VLOOKUP($B45,Totalt!$B$1:$AQ$550,MATCH(P$2,Totalt!$B$1:$AQ$1,0),FALSE),"")</f>
        <v>6.55</v>
      </c>
      <c r="Q45" s="302">
        <f>IFERROR(VLOOKUP($B45,Totalt!$B$1:$AQ$550,MATCH(Q$2,Totalt!$B$1:$AQ$1,0),FALSE),"")</f>
        <v>0</v>
      </c>
      <c r="R45" s="302">
        <f>IFERROR(VLOOKUP($B45,Totalt!$B$1:$AQ$550,MATCH(R$2,Totalt!$B$1:$AQ$1,0),FALSE),"")</f>
        <v>0</v>
      </c>
      <c r="S45" s="302">
        <f>IFERROR(VLOOKUP($B45,Totalt!$B$1:$AQ$550,MATCH(S$2,Totalt!$B$1:$AQ$1,0),FALSE),"")</f>
        <v>0</v>
      </c>
      <c r="T45" s="302">
        <f>IFERROR(VLOOKUP($B45,Totalt!$B$1:$AQ$550,MATCH(T$2,Totalt!$B$1:$AQ$1,0),FALSE),"")</f>
        <v>0</v>
      </c>
      <c r="U45" s="302">
        <f>IFERROR(VLOOKUP($B45,Totalt!$B$1:$AQ$550,MATCH(U$2,Totalt!$B$1:$AQ$1,0),FALSE),"")</f>
        <v>0</v>
      </c>
      <c r="V45" s="302">
        <f>IFERROR(VLOOKUP($B45,Totalt!$B$1:$AQ$550,MATCH(V$2,Totalt!$B$1:$AQ$1,0),FALSE),"")</f>
        <v>0</v>
      </c>
      <c r="W45" s="302">
        <f>IFERROR(VLOOKUP($B45,Totalt!$B$1:$AQ$550,MATCH(W$2,Totalt!$B$1:$AQ$1,0),FALSE),"")</f>
        <v>0.65800000000000003</v>
      </c>
      <c r="X45" s="302">
        <f>IFERROR(VLOOKUP($B45,Totalt!$B$1:$AQ$550,MATCH(X$2,Totalt!$B$1:$AQ$1,0),FALSE),"")</f>
        <v>0</v>
      </c>
      <c r="Y45" s="302">
        <f>IFERROR(VLOOKUP($B45,Totalt!$B$1:$AQ$550,MATCH(Y$2,Totalt!$B$1:$AQ$1,0),FALSE),"")</f>
        <v>0</v>
      </c>
      <c r="Z45" s="302">
        <f>IFERROR(VLOOKUP($B45,Totalt!$B$1:$AQ$550,MATCH(Z$2,Totalt!$B$1:$AQ$1,0),FALSE),"")</f>
        <v>0</v>
      </c>
      <c r="AA45" s="302">
        <f>IFERROR(VLOOKUP($B45,Totalt!$B$1:$AQ$550,MATCH(AA$2,Totalt!$B$1:$AQ$1,0),FALSE),"")</f>
        <v>0</v>
      </c>
      <c r="AB45" s="302">
        <f>IFERROR(VLOOKUP($B45,Totalt!$B$1:$AQ$550,MATCH(AB$2,Totalt!$B$1:$AQ$1,0),FALSE),"")</f>
        <v>0</v>
      </c>
      <c r="AC45" s="302">
        <f>IFERROR(VLOOKUP($B45,Totalt!$B$1:$AQ$550,MATCH(AC$2,Totalt!$B$1:$AQ$1,0),FALSE),"")</f>
        <v>0</v>
      </c>
      <c r="AD45" s="302">
        <f>IFERROR(VLOOKUP($B45,Totalt!$B$1:$AQ$550,MATCH(AD$2,Totalt!$B$1:$AQ$1,0),FALSE),"")</f>
        <v>0</v>
      </c>
      <c r="AE45" s="302">
        <f>IFERROR(VLOOKUP($B45,Totalt!$B$1:$AQ$550,MATCH(AE$2,Totalt!$B$1:$AQ$1,0),FALSE),"")</f>
        <v>0</v>
      </c>
      <c r="AF45" s="302">
        <f>IFERROR(VLOOKUP($B45,Totalt!$B$1:$AQ$550,MATCH(AF$2,Totalt!$B$1:$AQ$1,0),FALSE),"")</f>
        <v>0.13800000000000001</v>
      </c>
      <c r="AG45" s="302">
        <f>IFERROR(VLOOKUP($B45,Totalt!$B$1:$AQ$550,MATCH(AG$2,Totalt!$B$1:$AQ$1,0),FALSE),"")</f>
        <v>0</v>
      </c>
      <c r="AI45" s="302">
        <f t="shared" si="0"/>
        <v>7.3559999999999999</v>
      </c>
      <c r="AJ45" s="302">
        <f>IF(ISERROR(1/VLOOKUP($B45,Leveranser!$B$1:$S$500,MATCH("såld värme (gwh)",Leveranser!$B$1:$S$1,0),FALSE)),"",VLOOKUP($B45,Leveranser!$B$1:$S$500,MATCH("såld värme (gwh)",Leveranser!$B$1:$S$1,0),FALSE))</f>
        <v>4.5990000000000002</v>
      </c>
      <c r="AK45" s="315"/>
      <c r="AM45" s="316" t="str">
        <f>IF(B45&lt;&gt;"",IF(VLOOKUP($B45,Totalt!$B$1:$AQ$550,MATCH("Kvalitetsgranskad:",Totalt!$B$1:$AQ$1,0),FALSE)="ja",VLOOKUP($B45,Miljö!$B$1:$AG$479,MATCH(AM$2,Miljö!$B$1:$AK$1,0),FALSE),""),"")</f>
        <v>Nej</v>
      </c>
      <c r="AN45" s="316" t="str">
        <f>IF(AM45="ja",VLOOKUP($B45,Miljö!$B$1:$J$479,MATCH("Typ av ursprungsspecificerad el   (Om inget värde anges används Nordisk residualmix, se inforuta) ()",Miljö!$B$1:$J$1,0),FALSE),IF(AM45="nej","Nordisk residualel",""))</f>
        <v>Nordisk residualel</v>
      </c>
      <c r="AO45" s="316">
        <f>IF(AM45="","",VLOOKUP($B45,Miljö!$B$1:$J$479,MATCH("Fossilandel för ursprungspecificerad el ()",Miljö!$B$1:$J$1,0),FALSE))</f>
        <v>0.42099999999999999</v>
      </c>
      <c r="AP45" s="316">
        <f>IF(AM45="","",IFERROR(VLOOKUP($B45,Miljö!$B$1:$J$479,MATCH("Kärnkraftsandel för ursprungsspecificerad el ()",Miljö!$B$1:$J$1,0),FALSE)/1,0))</f>
        <v>0.40799999999999997</v>
      </c>
      <c r="AQ45" s="316">
        <f t="shared" si="1"/>
        <v>0.17099999999999999</v>
      </c>
      <c r="AS45" s="316" t="str">
        <f t="shared" si="2"/>
        <v>Nej</v>
      </c>
      <c r="AT45" s="316" t="str">
        <f>IF(AS45="ja",VLOOKUP($B45,Miljö!$B$1:$O$500,MATCH("Fossil andel i procent (%)",Miljö!$B$1:$O$1,0),FALSE)/100,"")</f>
        <v/>
      </c>
      <c r="AV45" s="316" t="str">
        <f t="shared" si="3"/>
        <v>Nej</v>
      </c>
      <c r="AW45" s="316" t="str">
        <f>IF(AV45="ja",VLOOKUP($B45,'Egen hetvattenprod'!$B$1:$AO$500,MATCH("Värmekälla till värmepumpar ()",'Egen hetvattenprod'!$B$1:$AO$1,0),FALSE),"")</f>
        <v/>
      </c>
    </row>
    <row r="46" spans="1:49" x14ac:dyDescent="0.25">
      <c r="A46" s="314" t="str">
        <f>'Miljövärden för publ företag'!B48</f>
        <v>C4 Energi AB</v>
      </c>
      <c r="B46" s="314" t="str">
        <f>'Miljövärden för publ företag'!C48</f>
        <v>Kristianstad</v>
      </c>
      <c r="C46" s="302">
        <f>IFERROR(VLOOKUP($B46,Totalt!$B$1:$AQ$550,MATCH(C$2,Totalt!$B$1:$AQ$1,0),FALSE),"")</f>
        <v>0</v>
      </c>
      <c r="D46" s="302">
        <f>IFERROR(VLOOKUP($B46,Totalt!$B$1:$AQ$550,MATCH(D$2,Totalt!$B$1:$AQ$1,0),FALSE),"")</f>
        <v>0.61661200000000005</v>
      </c>
      <c r="E46" s="302">
        <f>IFERROR(VLOOKUP($B46,Totalt!$B$1:$AQ$550,MATCH(E$2,Totalt!$B$1:$AQ$1,0),FALSE),"")</f>
        <v>0</v>
      </c>
      <c r="F46" s="302">
        <f>IFERROR(VLOOKUP($B46,Totalt!$B$1:$AQ$550,MATCH(F$2,Totalt!$B$1:$AQ$1,0),FALSE),"")</f>
        <v>0</v>
      </c>
      <c r="G46" s="302">
        <f>IFERROR(VLOOKUP($B46,Totalt!$B$1:$AQ$550,MATCH(G$2,Totalt!$B$1:$AQ$1,0),FALSE),"")</f>
        <v>0</v>
      </c>
      <c r="H46" s="302">
        <f>IFERROR(VLOOKUP($B46,Totalt!$B$1:$AQ$550,MATCH(H$2,Totalt!$B$1:$AQ$1,0),FALSE),"")</f>
        <v>0.76500000000000001</v>
      </c>
      <c r="I46" s="302">
        <f>IFERROR(VLOOKUP($B46,Totalt!$B$1:$AQ$550,MATCH(I$2,Totalt!$B$1:$AQ$1,0),FALSE),"")</f>
        <v>0</v>
      </c>
      <c r="J46" s="302">
        <f>IFERROR(VLOOKUP($B46,Totalt!$B$1:$AQ$550,MATCH(J$2,Totalt!$B$1:$AQ$1,0),FALSE),"")</f>
        <v>0</v>
      </c>
      <c r="K46" s="302">
        <f>IFERROR(VLOOKUP($B46,Totalt!$B$1:$AQ$550,MATCH(K$2,Totalt!$B$1:$AQ$1,0),FALSE),"")</f>
        <v>0</v>
      </c>
      <c r="L46" s="302">
        <f>IFERROR(VLOOKUP($B46,Totalt!$B$1:$AQ$550,MATCH(L$2,Totalt!$B$1:$AQ$1,0),FALSE),"")</f>
        <v>0</v>
      </c>
      <c r="M46" s="302">
        <f>IFERROR(VLOOKUP($B46,Totalt!$B$1:$AQ$550,MATCH(M$2,Totalt!$B$1:$AQ$1,0),FALSE),"")</f>
        <v>1.66187</v>
      </c>
      <c r="N46" s="302">
        <f>IFERROR(VLOOKUP($B46,Totalt!$B$1:$AQ$550,MATCH(N$2,Totalt!$B$1:$AQ$1,0),FALSE),"")</f>
        <v>221.20099999999999</v>
      </c>
      <c r="O46" s="302">
        <f>IFERROR(VLOOKUP($B46,Totalt!$B$1:$AQ$550,MATCH(O$2,Totalt!$B$1:$AQ$1,0),FALSE),"")</f>
        <v>0</v>
      </c>
      <c r="P46" s="302">
        <f>IFERROR(VLOOKUP($B46,Totalt!$B$1:$AQ$550,MATCH(P$2,Totalt!$B$1:$AQ$1,0),FALSE),"")</f>
        <v>35.778100000000002</v>
      </c>
      <c r="Q46" s="302">
        <f>IFERROR(VLOOKUP($B46,Totalt!$B$1:$AQ$550,MATCH(Q$2,Totalt!$B$1:$AQ$1,0),FALSE),"")</f>
        <v>15.7456</v>
      </c>
      <c r="R46" s="302">
        <f>IFERROR(VLOOKUP($B46,Totalt!$B$1:$AQ$550,MATCH(R$2,Totalt!$B$1:$AQ$1,0),FALSE),"")</f>
        <v>0</v>
      </c>
      <c r="S46" s="302">
        <f>IFERROR(VLOOKUP($B46,Totalt!$B$1:$AQ$550,MATCH(S$2,Totalt!$B$1:$AQ$1,0),FALSE),"")</f>
        <v>0</v>
      </c>
      <c r="T46" s="302">
        <f>IFERROR(VLOOKUP($B46,Totalt!$B$1:$AQ$550,MATCH(T$2,Totalt!$B$1:$AQ$1,0),FALSE),"")</f>
        <v>0</v>
      </c>
      <c r="U46" s="302">
        <f>IFERROR(VLOOKUP($B46,Totalt!$B$1:$AQ$550,MATCH(U$2,Totalt!$B$1:$AQ$1,0),FALSE),"")</f>
        <v>0</v>
      </c>
      <c r="V46" s="302">
        <f>IFERROR(VLOOKUP($B46,Totalt!$B$1:$AQ$550,MATCH(V$2,Totalt!$B$1:$AQ$1,0),FALSE),"")</f>
        <v>0</v>
      </c>
      <c r="W46" s="302">
        <f>IFERROR(VLOOKUP($B46,Totalt!$B$1:$AQ$550,MATCH(W$2,Totalt!$B$1:$AQ$1,0),FALSE),"")</f>
        <v>25.654</v>
      </c>
      <c r="X46" s="302">
        <f>IFERROR(VLOOKUP($B46,Totalt!$B$1:$AQ$550,MATCH(X$2,Totalt!$B$1:$AQ$1,0),FALSE),"")</f>
        <v>0</v>
      </c>
      <c r="Y46" s="302">
        <f>IFERROR(VLOOKUP($B46,Totalt!$B$1:$AQ$550,MATCH(Y$2,Totalt!$B$1:$AQ$1,0),FALSE),"")</f>
        <v>0</v>
      </c>
      <c r="Z46" s="302">
        <f>IFERROR(VLOOKUP($B46,Totalt!$B$1:$AQ$550,MATCH(Z$2,Totalt!$B$1:$AQ$1,0),FALSE),"")</f>
        <v>0</v>
      </c>
      <c r="AA46" s="302">
        <f>IFERROR(VLOOKUP($B46,Totalt!$B$1:$AQ$550,MATCH(AA$2,Totalt!$B$1:$AQ$1,0),FALSE),"")</f>
        <v>0</v>
      </c>
      <c r="AB46" s="302">
        <f>IFERROR(VLOOKUP($B46,Totalt!$B$1:$AQ$550,MATCH(AB$2,Totalt!$B$1:$AQ$1,0),FALSE),"")</f>
        <v>0</v>
      </c>
      <c r="AC46" s="302">
        <f>IFERROR(VLOOKUP($B46,Totalt!$B$1:$AQ$550,MATCH(AC$2,Totalt!$B$1:$AQ$1,0),FALSE),"")</f>
        <v>79.114999999999995</v>
      </c>
      <c r="AD46" s="302">
        <f>IFERROR(VLOOKUP($B46,Totalt!$B$1:$AQ$550,MATCH(AD$2,Totalt!$B$1:$AQ$1,0),FALSE),"")</f>
        <v>0.59899999999999998</v>
      </c>
      <c r="AE46" s="302">
        <f>IFERROR(VLOOKUP($B46,Totalt!$B$1:$AQ$550,MATCH(AE$2,Totalt!$B$1:$AQ$1,0),FALSE),"")</f>
        <v>0</v>
      </c>
      <c r="AF46" s="302">
        <f>IFERROR(VLOOKUP($B46,Totalt!$B$1:$AQ$550,MATCH(AF$2,Totalt!$B$1:$AQ$1,0),FALSE),"")</f>
        <v>11.1348</v>
      </c>
      <c r="AG46" s="302">
        <f>IFERROR(VLOOKUP($B46,Totalt!$B$1:$AQ$550,MATCH(AG$2,Totalt!$B$1:$AQ$1,0),FALSE),"")</f>
        <v>0</v>
      </c>
      <c r="AI46" s="302">
        <f t="shared" si="0"/>
        <v>392.270982</v>
      </c>
      <c r="AJ46" s="302">
        <f>IF(ISERROR(1/VLOOKUP($B46,Leveranser!$B$1:$S$500,MATCH("såld värme (gwh)",Leveranser!$B$1:$S$1,0),FALSE)),"",VLOOKUP($B46,Leveranser!$B$1:$S$500,MATCH("såld värme (gwh)",Leveranser!$B$1:$S$1,0),FALSE))</f>
        <v>359.197</v>
      </c>
      <c r="AK46" s="315"/>
      <c r="AM46" s="316" t="str">
        <f>IF(B46&lt;&gt;"",IF(VLOOKUP($B46,Totalt!$B$1:$AQ$550,MATCH("Kvalitetsgranskad:",Totalt!$B$1:$AQ$1,0),FALSE)="ja",VLOOKUP($B46,Miljö!$B$1:$AG$479,MATCH(AM$2,Miljö!$B$1:$AK$1,0),FALSE),""),"")</f>
        <v>Ja</v>
      </c>
      <c r="AN46" s="316" t="str">
        <f>IF(AM46="ja",VLOOKUP($B46,Miljö!$B$1:$J$479,MATCH("Typ av ursprungsspecificerad el   (Om inget värde anges används Nordisk residualmix, se inforuta) ()",Miljö!$B$1:$J$1,0),FALSE),IF(AM46="nej","Nordisk residualel",""))</f>
        <v>'Egenproducerad grön 100%'</v>
      </c>
      <c r="AO46" s="316">
        <f>IF(AM46="","",VLOOKUP($B46,Miljö!$B$1:$J$479,MATCH("Fossilandel för ursprungspecificerad el ()",Miljö!$B$1:$J$1,0),FALSE))</f>
        <v>0</v>
      </c>
      <c r="AP46" s="316">
        <f>IF(AM46="","",IFERROR(VLOOKUP($B46,Miljö!$B$1:$J$479,MATCH("Kärnkraftsandel för ursprungsspecificerad el ()",Miljö!$B$1:$J$1,0),FALSE)/1,0))</f>
        <v>0</v>
      </c>
      <c r="AQ46" s="316">
        <f t="shared" si="1"/>
        <v>1</v>
      </c>
      <c r="AS46" s="316" t="str">
        <f t="shared" si="2"/>
        <v>Nej</v>
      </c>
      <c r="AT46" s="316" t="str">
        <f>IF(AS46="ja",VLOOKUP($B46,Miljö!$B$1:$O$500,MATCH("Fossil andel i procent (%)",Miljö!$B$1:$O$1,0),FALSE)/100,"")</f>
        <v/>
      </c>
      <c r="AV46" s="316" t="str">
        <f t="shared" si="3"/>
        <v>Nej</v>
      </c>
      <c r="AW46" s="316" t="str">
        <f>IF(AV46="ja",VLOOKUP($B46,'Egen hetvattenprod'!$B$1:$AO$500,MATCH("Värmekälla till värmepumpar ()",'Egen hetvattenprod'!$B$1:$AO$1,0),FALSE),"")</f>
        <v/>
      </c>
    </row>
    <row r="47" spans="1:49" x14ac:dyDescent="0.25">
      <c r="A47" s="314" t="str">
        <f>'Miljövärden för publ företag'!B49</f>
        <v>Dala Energi Värme AB</v>
      </c>
      <c r="B47" s="314" t="str">
        <f>'Miljövärden för publ företag'!C49</f>
        <v>Insjön</v>
      </c>
      <c r="C47" s="302">
        <f>IFERROR(VLOOKUP($B47,Totalt!$B$1:$AQ$550,MATCH(C$2,Totalt!$B$1:$AQ$1,0),FALSE),"")</f>
        <v>0</v>
      </c>
      <c r="D47" s="302">
        <f>IFERROR(VLOOKUP($B47,Totalt!$B$1:$AQ$550,MATCH(D$2,Totalt!$B$1:$AQ$1,0),FALSE),"")</f>
        <v>6.8000000000000005E-2</v>
      </c>
      <c r="E47" s="302">
        <f>IFERROR(VLOOKUP($B47,Totalt!$B$1:$AQ$550,MATCH(E$2,Totalt!$B$1:$AQ$1,0),FALSE),"")</f>
        <v>0</v>
      </c>
      <c r="F47" s="302">
        <f>IFERROR(VLOOKUP($B47,Totalt!$B$1:$AQ$550,MATCH(F$2,Totalt!$B$1:$AQ$1,0),FALSE),"")</f>
        <v>0</v>
      </c>
      <c r="G47" s="302">
        <f>IFERROR(VLOOKUP($B47,Totalt!$B$1:$AQ$550,MATCH(G$2,Totalt!$B$1:$AQ$1,0),FALSE),"")</f>
        <v>0</v>
      </c>
      <c r="H47" s="302">
        <f>IFERROR(VLOOKUP($B47,Totalt!$B$1:$AQ$550,MATCH(H$2,Totalt!$B$1:$AQ$1,0),FALSE),"")</f>
        <v>0</v>
      </c>
      <c r="I47" s="302">
        <f>IFERROR(VLOOKUP($B47,Totalt!$B$1:$AQ$550,MATCH(I$2,Totalt!$B$1:$AQ$1,0),FALSE),"")</f>
        <v>0</v>
      </c>
      <c r="J47" s="302">
        <f>IFERROR(VLOOKUP($B47,Totalt!$B$1:$AQ$550,MATCH(J$2,Totalt!$B$1:$AQ$1,0),FALSE),"")</f>
        <v>0</v>
      </c>
      <c r="K47" s="302">
        <f>IFERROR(VLOOKUP($B47,Totalt!$B$1:$AQ$550,MATCH(K$2,Totalt!$B$1:$AQ$1,0),FALSE),"")</f>
        <v>0</v>
      </c>
      <c r="L47" s="302">
        <f>IFERROR(VLOOKUP($B47,Totalt!$B$1:$AQ$550,MATCH(L$2,Totalt!$B$1:$AQ$1,0),FALSE),"")</f>
        <v>0</v>
      </c>
      <c r="M47" s="302">
        <f>IFERROR(VLOOKUP($B47,Totalt!$B$1:$AQ$550,MATCH(M$2,Totalt!$B$1:$AQ$1,0),FALSE),"")</f>
        <v>0</v>
      </c>
      <c r="N47" s="302">
        <f>IFERROR(VLOOKUP($B47,Totalt!$B$1:$AQ$550,MATCH(N$2,Totalt!$B$1:$AQ$1,0),FALSE),"")</f>
        <v>0</v>
      </c>
      <c r="O47" s="302">
        <f>IFERROR(VLOOKUP($B47,Totalt!$B$1:$AQ$550,MATCH(O$2,Totalt!$B$1:$AQ$1,0),FALSE),"")</f>
        <v>0</v>
      </c>
      <c r="P47" s="302">
        <f>IFERROR(VLOOKUP($B47,Totalt!$B$1:$AQ$550,MATCH(P$2,Totalt!$B$1:$AQ$1,0),FALSE),"")</f>
        <v>0</v>
      </c>
      <c r="Q47" s="302">
        <f>IFERROR(VLOOKUP($B47,Totalt!$B$1:$AQ$550,MATCH(Q$2,Totalt!$B$1:$AQ$1,0),FALSE),"")</f>
        <v>11.274100000000001</v>
      </c>
      <c r="R47" s="302">
        <f>IFERROR(VLOOKUP($B47,Totalt!$B$1:$AQ$550,MATCH(R$2,Totalt!$B$1:$AQ$1,0),FALSE),"")</f>
        <v>2.2970000000000002</v>
      </c>
      <c r="S47" s="302">
        <f>IFERROR(VLOOKUP($B47,Totalt!$B$1:$AQ$550,MATCH(S$2,Totalt!$B$1:$AQ$1,0),FALSE),"")</f>
        <v>0</v>
      </c>
      <c r="T47" s="302">
        <f>IFERROR(VLOOKUP($B47,Totalt!$B$1:$AQ$550,MATCH(T$2,Totalt!$B$1:$AQ$1,0),FALSE),"")</f>
        <v>0</v>
      </c>
      <c r="U47" s="302">
        <f>IFERROR(VLOOKUP($B47,Totalt!$B$1:$AQ$550,MATCH(U$2,Totalt!$B$1:$AQ$1,0),FALSE),"")</f>
        <v>0</v>
      </c>
      <c r="V47" s="302">
        <f>IFERROR(VLOOKUP($B47,Totalt!$B$1:$AQ$550,MATCH(V$2,Totalt!$B$1:$AQ$1,0),FALSE),"")</f>
        <v>0</v>
      </c>
      <c r="W47" s="302">
        <f>IFERROR(VLOOKUP($B47,Totalt!$B$1:$AQ$550,MATCH(W$2,Totalt!$B$1:$AQ$1,0),FALSE),"")</f>
        <v>0</v>
      </c>
      <c r="X47" s="302">
        <f>IFERROR(VLOOKUP($B47,Totalt!$B$1:$AQ$550,MATCH(X$2,Totalt!$B$1:$AQ$1,0),FALSE),"")</f>
        <v>0</v>
      </c>
      <c r="Y47" s="302">
        <f>IFERROR(VLOOKUP($B47,Totalt!$B$1:$AQ$550,MATCH(Y$2,Totalt!$B$1:$AQ$1,0),FALSE),"")</f>
        <v>0</v>
      </c>
      <c r="Z47" s="302">
        <f>IFERROR(VLOOKUP($B47,Totalt!$B$1:$AQ$550,MATCH(Z$2,Totalt!$B$1:$AQ$1,0),FALSE),"")</f>
        <v>0</v>
      </c>
      <c r="AA47" s="302">
        <f>IFERROR(VLOOKUP($B47,Totalt!$B$1:$AQ$550,MATCH(AA$2,Totalt!$B$1:$AQ$1,0),FALSE),"")</f>
        <v>0</v>
      </c>
      <c r="AB47" s="302">
        <f>IFERROR(VLOOKUP($B47,Totalt!$B$1:$AQ$550,MATCH(AB$2,Totalt!$B$1:$AQ$1,0),FALSE),"")</f>
        <v>0</v>
      </c>
      <c r="AC47" s="302">
        <f>IFERROR(VLOOKUP($B47,Totalt!$B$1:$AQ$550,MATCH(AC$2,Totalt!$B$1:$AQ$1,0),FALSE),"")</f>
        <v>0</v>
      </c>
      <c r="AD47" s="302">
        <f>IFERROR(VLOOKUP($B47,Totalt!$B$1:$AQ$550,MATCH(AD$2,Totalt!$B$1:$AQ$1,0),FALSE),"")</f>
        <v>0</v>
      </c>
      <c r="AE47" s="302">
        <f>IFERROR(VLOOKUP($B47,Totalt!$B$1:$AQ$550,MATCH(AE$2,Totalt!$B$1:$AQ$1,0),FALSE),"")</f>
        <v>0</v>
      </c>
      <c r="AF47" s="302">
        <f>IFERROR(VLOOKUP($B47,Totalt!$B$1:$AQ$550,MATCH(AF$2,Totalt!$B$1:$AQ$1,0),FALSE),"")</f>
        <v>0.13800000000000001</v>
      </c>
      <c r="AG47" s="302">
        <f>IFERROR(VLOOKUP($B47,Totalt!$B$1:$AQ$550,MATCH(AG$2,Totalt!$B$1:$AQ$1,0),FALSE),"")</f>
        <v>0</v>
      </c>
      <c r="AI47" s="302">
        <f t="shared" si="0"/>
        <v>13.777100000000001</v>
      </c>
      <c r="AJ47" s="302">
        <f>IF(ISERROR(1/VLOOKUP($B47,Leveranser!$B$1:$S$500,MATCH("såld värme (gwh)",Leveranser!$B$1:$S$1,0),FALSE)),"",VLOOKUP($B47,Leveranser!$B$1:$S$500,MATCH("såld värme (gwh)",Leveranser!$B$1:$S$1,0),FALSE))</f>
        <v>8.6170000000000009</v>
      </c>
      <c r="AK47" s="315"/>
      <c r="AM47" s="316" t="str">
        <f>IF(B47&lt;&gt;"",IF(VLOOKUP($B47,Totalt!$B$1:$AQ$550,MATCH("Kvalitetsgranskad:",Totalt!$B$1:$AQ$1,0),FALSE)="ja",VLOOKUP($B47,Miljö!$B$1:$AG$479,MATCH(AM$2,Miljö!$B$1:$AK$1,0),FALSE),""),"")</f>
        <v>Ja</v>
      </c>
      <c r="AN47" s="316" t="str">
        <f>IF(AM47="ja",VLOOKUP($B47,Miljö!$B$1:$J$479,MATCH("Typ av ursprungsspecificerad el   (Om inget värde anges används Nordisk residualmix, se inforuta) ()",Miljö!$B$1:$J$1,0),FALSE),IF(AM47="nej","Nordisk residualel",""))</f>
        <v>'100% förnybart från Dala Kraft'</v>
      </c>
      <c r="AO47" s="316">
        <f>IF(AM47="","",VLOOKUP($B47,Miljö!$B$1:$J$479,MATCH("Fossilandel för ursprungspecificerad el ()",Miljö!$B$1:$J$1,0),FALSE))</f>
        <v>0</v>
      </c>
      <c r="AP47" s="316">
        <f>IF(AM47="","",IFERROR(VLOOKUP($B47,Miljö!$B$1:$J$479,MATCH("Kärnkraftsandel för ursprungsspecificerad el ()",Miljö!$B$1:$J$1,0),FALSE)/1,0))</f>
        <v>0</v>
      </c>
      <c r="AQ47" s="316">
        <f t="shared" si="1"/>
        <v>1</v>
      </c>
      <c r="AS47" s="316" t="str">
        <f t="shared" si="2"/>
        <v>Nej</v>
      </c>
      <c r="AT47" s="316" t="str">
        <f>IF(AS47="ja",VLOOKUP($B47,Miljö!$B$1:$O$500,MATCH("Fossil andel i procent (%)",Miljö!$B$1:$O$1,0),FALSE)/100,"")</f>
        <v/>
      </c>
      <c r="AV47" s="316" t="str">
        <f t="shared" si="3"/>
        <v>Nej</v>
      </c>
      <c r="AW47" s="316" t="str">
        <f>IF(AV47="ja",VLOOKUP($B47,'Egen hetvattenprod'!$B$1:$AO$500,MATCH("Värmekälla till värmepumpar ()",'Egen hetvattenprod'!$B$1:$AO$1,0),FALSE),"")</f>
        <v/>
      </c>
    </row>
    <row r="48" spans="1:49" x14ac:dyDescent="0.25">
      <c r="A48" s="314" t="str">
        <f>'Miljövärden för publ företag'!B50</f>
        <v>Dala Energi Värme AB</v>
      </c>
      <c r="B48" s="314" t="str">
        <f>'Miljövärden för publ företag'!C50</f>
        <v>Leksand</v>
      </c>
      <c r="C48" s="302">
        <f>IFERROR(VLOOKUP($B48,Totalt!$B$1:$AQ$550,MATCH(C$2,Totalt!$B$1:$AQ$1,0),FALSE),"")</f>
        <v>0</v>
      </c>
      <c r="D48" s="302">
        <f>IFERROR(VLOOKUP($B48,Totalt!$B$1:$AQ$550,MATCH(D$2,Totalt!$B$1:$AQ$1,0),FALSE),"")</f>
        <v>3.6999999999999998E-2</v>
      </c>
      <c r="E48" s="302">
        <f>IFERROR(VLOOKUP($B48,Totalt!$B$1:$AQ$550,MATCH(E$2,Totalt!$B$1:$AQ$1,0),FALSE),"")</f>
        <v>0</v>
      </c>
      <c r="F48" s="302">
        <f>IFERROR(VLOOKUP($B48,Totalt!$B$1:$AQ$550,MATCH(F$2,Totalt!$B$1:$AQ$1,0),FALSE),"")</f>
        <v>0</v>
      </c>
      <c r="G48" s="302">
        <f>IFERROR(VLOOKUP($B48,Totalt!$B$1:$AQ$550,MATCH(G$2,Totalt!$B$1:$AQ$1,0),FALSE),"")</f>
        <v>0</v>
      </c>
      <c r="H48" s="302">
        <f>IFERROR(VLOOKUP($B48,Totalt!$B$1:$AQ$550,MATCH(H$2,Totalt!$B$1:$AQ$1,0),FALSE),"")</f>
        <v>0</v>
      </c>
      <c r="I48" s="302">
        <f>IFERROR(VLOOKUP($B48,Totalt!$B$1:$AQ$550,MATCH(I$2,Totalt!$B$1:$AQ$1,0),FALSE),"")</f>
        <v>0</v>
      </c>
      <c r="J48" s="302">
        <f>IFERROR(VLOOKUP($B48,Totalt!$B$1:$AQ$550,MATCH(J$2,Totalt!$B$1:$AQ$1,0),FALSE),"")</f>
        <v>0</v>
      </c>
      <c r="K48" s="302">
        <f>IFERROR(VLOOKUP($B48,Totalt!$B$1:$AQ$550,MATCH(K$2,Totalt!$B$1:$AQ$1,0),FALSE),"")</f>
        <v>0</v>
      </c>
      <c r="L48" s="302">
        <f>IFERROR(VLOOKUP($B48,Totalt!$B$1:$AQ$550,MATCH(L$2,Totalt!$B$1:$AQ$1,0),FALSE),"")</f>
        <v>0</v>
      </c>
      <c r="M48" s="302">
        <f>IFERROR(VLOOKUP($B48,Totalt!$B$1:$AQ$550,MATCH(M$2,Totalt!$B$1:$AQ$1,0),FALSE),"")</f>
        <v>4.702</v>
      </c>
      <c r="N48" s="302">
        <f>IFERROR(VLOOKUP($B48,Totalt!$B$1:$AQ$550,MATCH(N$2,Totalt!$B$1:$AQ$1,0),FALSE),"")</f>
        <v>33.42</v>
      </c>
      <c r="O48" s="302">
        <f>IFERROR(VLOOKUP($B48,Totalt!$B$1:$AQ$550,MATCH(O$2,Totalt!$B$1:$AQ$1,0),FALSE),"")</f>
        <v>0</v>
      </c>
      <c r="P48" s="302">
        <f>IFERROR(VLOOKUP($B48,Totalt!$B$1:$AQ$550,MATCH(P$2,Totalt!$B$1:$AQ$1,0),FALSE),"")</f>
        <v>1.8919999999999999</v>
      </c>
      <c r="Q48" s="302">
        <f>IFERROR(VLOOKUP($B48,Totalt!$B$1:$AQ$550,MATCH(Q$2,Totalt!$B$1:$AQ$1,0),FALSE),"")</f>
        <v>0</v>
      </c>
      <c r="R48" s="302">
        <f>IFERROR(VLOOKUP($B48,Totalt!$B$1:$AQ$550,MATCH(R$2,Totalt!$B$1:$AQ$1,0),FALSE),"")</f>
        <v>0</v>
      </c>
      <c r="S48" s="302">
        <f>IFERROR(VLOOKUP($B48,Totalt!$B$1:$AQ$550,MATCH(S$2,Totalt!$B$1:$AQ$1,0),FALSE),"")</f>
        <v>0</v>
      </c>
      <c r="T48" s="302">
        <f>IFERROR(VLOOKUP($B48,Totalt!$B$1:$AQ$550,MATCH(T$2,Totalt!$B$1:$AQ$1,0),FALSE),"")</f>
        <v>0</v>
      </c>
      <c r="U48" s="302">
        <f>IFERROR(VLOOKUP($B48,Totalt!$B$1:$AQ$550,MATCH(U$2,Totalt!$B$1:$AQ$1,0),FALSE),"")</f>
        <v>0</v>
      </c>
      <c r="V48" s="302">
        <f>IFERROR(VLOOKUP($B48,Totalt!$B$1:$AQ$550,MATCH(V$2,Totalt!$B$1:$AQ$1,0),FALSE),"")</f>
        <v>0</v>
      </c>
      <c r="W48" s="302">
        <f>IFERROR(VLOOKUP($B48,Totalt!$B$1:$AQ$550,MATCH(W$2,Totalt!$B$1:$AQ$1,0),FALSE),"")</f>
        <v>0</v>
      </c>
      <c r="X48" s="302">
        <f>IFERROR(VLOOKUP($B48,Totalt!$B$1:$AQ$550,MATCH(X$2,Totalt!$B$1:$AQ$1,0),FALSE),"")</f>
        <v>0</v>
      </c>
      <c r="Y48" s="302">
        <f>IFERROR(VLOOKUP($B48,Totalt!$B$1:$AQ$550,MATCH(Y$2,Totalt!$B$1:$AQ$1,0),FALSE),"")</f>
        <v>0</v>
      </c>
      <c r="Z48" s="302">
        <f>IFERROR(VLOOKUP($B48,Totalt!$B$1:$AQ$550,MATCH(Z$2,Totalt!$B$1:$AQ$1,0),FALSE),"")</f>
        <v>0</v>
      </c>
      <c r="AA48" s="302">
        <f>IFERROR(VLOOKUP($B48,Totalt!$B$1:$AQ$550,MATCH(AA$2,Totalt!$B$1:$AQ$1,0),FALSE),"")</f>
        <v>0</v>
      </c>
      <c r="AB48" s="302">
        <f>IFERROR(VLOOKUP($B48,Totalt!$B$1:$AQ$550,MATCH(AB$2,Totalt!$B$1:$AQ$1,0),FALSE),"")</f>
        <v>0</v>
      </c>
      <c r="AC48" s="302">
        <f>IFERROR(VLOOKUP($B48,Totalt!$B$1:$AQ$550,MATCH(AC$2,Totalt!$B$1:$AQ$1,0),FALSE),"")</f>
        <v>5.3369999999999997</v>
      </c>
      <c r="AD48" s="302">
        <f>IFERROR(VLOOKUP($B48,Totalt!$B$1:$AQ$550,MATCH(AD$2,Totalt!$B$1:$AQ$1,0),FALSE),"")</f>
        <v>0</v>
      </c>
      <c r="AE48" s="302">
        <f>IFERROR(VLOOKUP($B48,Totalt!$B$1:$AQ$550,MATCH(AE$2,Totalt!$B$1:$AQ$1,0),FALSE),"")</f>
        <v>0</v>
      </c>
      <c r="AF48" s="302">
        <f>IFERROR(VLOOKUP($B48,Totalt!$B$1:$AQ$550,MATCH(AF$2,Totalt!$B$1:$AQ$1,0),FALSE),"")</f>
        <v>1.1379999999999999</v>
      </c>
      <c r="AG48" s="302">
        <f>IFERROR(VLOOKUP($B48,Totalt!$B$1:$AQ$550,MATCH(AG$2,Totalt!$B$1:$AQ$1,0),FALSE),"")</f>
        <v>0</v>
      </c>
      <c r="AI48" s="302">
        <f t="shared" si="0"/>
        <v>46.526000000000003</v>
      </c>
      <c r="AJ48" s="302">
        <f>IF(ISERROR(1/VLOOKUP($B48,Leveranser!$B$1:$S$500,MATCH("såld värme (gwh)",Leveranser!$B$1:$S$1,0),FALSE)),"",VLOOKUP($B48,Leveranser!$B$1:$S$500,MATCH("såld värme (gwh)",Leveranser!$B$1:$S$1,0),FALSE))</f>
        <v>32.17</v>
      </c>
      <c r="AK48" s="315"/>
      <c r="AM48" s="316" t="str">
        <f>IF(B48&lt;&gt;"",IF(VLOOKUP($B48,Totalt!$B$1:$AQ$550,MATCH("Kvalitetsgranskad:",Totalt!$B$1:$AQ$1,0),FALSE)="ja",VLOOKUP($B48,Miljö!$B$1:$AG$479,MATCH(AM$2,Miljö!$B$1:$AK$1,0),FALSE),""),"")</f>
        <v>Ja</v>
      </c>
      <c r="AN48" s="316" t="str">
        <f>IF(AM48="ja",VLOOKUP($B48,Miljö!$B$1:$J$479,MATCH("Typ av ursprungsspecificerad el   (Om inget värde anges används Nordisk residualmix, se inforuta) ()",Miljö!$B$1:$J$1,0),FALSE),IF(AM48="nej","Nordisk residualel",""))</f>
        <v>'100%förnybar el från Dala Kraft'</v>
      </c>
      <c r="AO48" s="316">
        <f>IF(AM48="","",VLOOKUP($B48,Miljö!$B$1:$J$479,MATCH("Fossilandel för ursprungspecificerad el ()",Miljö!$B$1:$J$1,0),FALSE))</f>
        <v>0</v>
      </c>
      <c r="AP48" s="316">
        <f>IF(AM48="","",IFERROR(VLOOKUP($B48,Miljö!$B$1:$J$479,MATCH("Kärnkraftsandel för ursprungsspecificerad el ()",Miljö!$B$1:$J$1,0),FALSE)/1,0))</f>
        <v>0</v>
      </c>
      <c r="AQ48" s="316">
        <f t="shared" si="1"/>
        <v>1</v>
      </c>
      <c r="AS48" s="316" t="str">
        <f t="shared" si="2"/>
        <v>Nej</v>
      </c>
      <c r="AT48" s="316" t="str">
        <f>IF(AS48="ja",VLOOKUP($B48,Miljö!$B$1:$O$500,MATCH("Fossil andel i procent (%)",Miljö!$B$1:$O$1,0),FALSE)/100,"")</f>
        <v/>
      </c>
      <c r="AV48" s="316" t="str">
        <f t="shared" si="3"/>
        <v>Nej</v>
      </c>
      <c r="AW48" s="316" t="str">
        <f>IF(AV48="ja",VLOOKUP($B48,'Egen hetvattenprod'!$B$1:$AO$500,MATCH("Värmekälla till värmepumpar ()",'Egen hetvattenprod'!$B$1:$AO$1,0),FALSE),"")</f>
        <v/>
      </c>
    </row>
    <row r="49" spans="1:49" x14ac:dyDescent="0.25">
      <c r="A49" s="314" t="str">
        <f>'Miljövärden för publ företag'!B51</f>
        <v>Degerfors Energi AB</v>
      </c>
      <c r="B49" s="314" t="str">
        <f>'Miljövärden för publ företag'!C51</f>
        <v>HVC Degerfors</v>
      </c>
      <c r="C49" s="302">
        <f>IFERROR(VLOOKUP($B49,Totalt!$B$1:$AQ$550,MATCH(C$2,Totalt!$B$1:$AQ$1,0),FALSE),"")</f>
        <v>0</v>
      </c>
      <c r="D49" s="302">
        <f>IFERROR(VLOOKUP($B49,Totalt!$B$1:$AQ$550,MATCH(D$2,Totalt!$B$1:$AQ$1,0),FALSE),"")</f>
        <v>0.313</v>
      </c>
      <c r="E49" s="302">
        <f>IFERROR(VLOOKUP($B49,Totalt!$B$1:$AQ$550,MATCH(E$2,Totalt!$B$1:$AQ$1,0),FALSE),"")</f>
        <v>0</v>
      </c>
      <c r="F49" s="302">
        <f>IFERROR(VLOOKUP($B49,Totalt!$B$1:$AQ$550,MATCH(F$2,Totalt!$B$1:$AQ$1,0),FALSE),"")</f>
        <v>0</v>
      </c>
      <c r="G49" s="302">
        <f>IFERROR(VLOOKUP($B49,Totalt!$B$1:$AQ$550,MATCH(G$2,Totalt!$B$1:$AQ$1,0),FALSE),"")</f>
        <v>0</v>
      </c>
      <c r="H49" s="302">
        <f>IFERROR(VLOOKUP($B49,Totalt!$B$1:$AQ$550,MATCH(H$2,Totalt!$B$1:$AQ$1,0),FALSE),"")</f>
        <v>0</v>
      </c>
      <c r="I49" s="302">
        <f>IFERROR(VLOOKUP($B49,Totalt!$B$1:$AQ$550,MATCH(I$2,Totalt!$B$1:$AQ$1,0),FALSE),"")</f>
        <v>0</v>
      </c>
      <c r="J49" s="302">
        <f>IFERROR(VLOOKUP($B49,Totalt!$B$1:$AQ$550,MATCH(J$2,Totalt!$B$1:$AQ$1,0),FALSE),"")</f>
        <v>0</v>
      </c>
      <c r="K49" s="302">
        <f>IFERROR(VLOOKUP($B49,Totalt!$B$1:$AQ$550,MATCH(K$2,Totalt!$B$1:$AQ$1,0),FALSE),"")</f>
        <v>0</v>
      </c>
      <c r="L49" s="302">
        <f>IFERROR(VLOOKUP($B49,Totalt!$B$1:$AQ$550,MATCH(L$2,Totalt!$B$1:$AQ$1,0),FALSE),"")</f>
        <v>0</v>
      </c>
      <c r="M49" s="302">
        <f>IFERROR(VLOOKUP($B49,Totalt!$B$1:$AQ$550,MATCH(M$2,Totalt!$B$1:$AQ$1,0),FALSE),"")</f>
        <v>11.632</v>
      </c>
      <c r="N49" s="302">
        <f>IFERROR(VLOOKUP($B49,Totalt!$B$1:$AQ$550,MATCH(N$2,Totalt!$B$1:$AQ$1,0),FALSE),"")</f>
        <v>5.7240000000000002</v>
      </c>
      <c r="O49" s="302">
        <f>IFERROR(VLOOKUP($B49,Totalt!$B$1:$AQ$550,MATCH(O$2,Totalt!$B$1:$AQ$1,0),FALSE),"")</f>
        <v>0</v>
      </c>
      <c r="P49" s="302">
        <f>IFERROR(VLOOKUP($B49,Totalt!$B$1:$AQ$550,MATCH(P$2,Totalt!$B$1:$AQ$1,0),FALSE),"")</f>
        <v>10.574999999999999</v>
      </c>
      <c r="Q49" s="302">
        <f>IFERROR(VLOOKUP($B49,Totalt!$B$1:$AQ$550,MATCH(Q$2,Totalt!$B$1:$AQ$1,0),FALSE),"")</f>
        <v>0</v>
      </c>
      <c r="R49" s="302">
        <f>IFERROR(VLOOKUP($B49,Totalt!$B$1:$AQ$550,MATCH(R$2,Totalt!$B$1:$AQ$1,0),FALSE),"")</f>
        <v>5.9580000000000002</v>
      </c>
      <c r="S49" s="302">
        <f>IFERROR(VLOOKUP($B49,Totalt!$B$1:$AQ$550,MATCH(S$2,Totalt!$B$1:$AQ$1,0),FALSE),"")</f>
        <v>10.829000000000001</v>
      </c>
      <c r="T49" s="302">
        <f>IFERROR(VLOOKUP($B49,Totalt!$B$1:$AQ$550,MATCH(T$2,Totalt!$B$1:$AQ$1,0),FALSE),"")</f>
        <v>0</v>
      </c>
      <c r="U49" s="302">
        <f>IFERROR(VLOOKUP($B49,Totalt!$B$1:$AQ$550,MATCH(U$2,Totalt!$B$1:$AQ$1,0),FALSE),"")</f>
        <v>0</v>
      </c>
      <c r="V49" s="302">
        <f>IFERROR(VLOOKUP($B49,Totalt!$B$1:$AQ$550,MATCH(V$2,Totalt!$B$1:$AQ$1,0),FALSE),"")</f>
        <v>0</v>
      </c>
      <c r="W49" s="302">
        <f>IFERROR(VLOOKUP($B49,Totalt!$B$1:$AQ$550,MATCH(W$2,Totalt!$B$1:$AQ$1,0),FALSE),"")</f>
        <v>0</v>
      </c>
      <c r="X49" s="302">
        <f>IFERROR(VLOOKUP($B49,Totalt!$B$1:$AQ$550,MATCH(X$2,Totalt!$B$1:$AQ$1,0),FALSE),"")</f>
        <v>0</v>
      </c>
      <c r="Y49" s="302">
        <f>IFERROR(VLOOKUP($B49,Totalt!$B$1:$AQ$550,MATCH(Y$2,Totalt!$B$1:$AQ$1,0),FALSE),"")</f>
        <v>0</v>
      </c>
      <c r="Z49" s="302">
        <f>IFERROR(VLOOKUP($B49,Totalt!$B$1:$AQ$550,MATCH(Z$2,Totalt!$B$1:$AQ$1,0),FALSE),"")</f>
        <v>0</v>
      </c>
      <c r="AA49" s="302">
        <f>IFERROR(VLOOKUP($B49,Totalt!$B$1:$AQ$550,MATCH(AA$2,Totalt!$B$1:$AQ$1,0),FALSE),"")</f>
        <v>0</v>
      </c>
      <c r="AB49" s="302">
        <f>IFERROR(VLOOKUP($B49,Totalt!$B$1:$AQ$550,MATCH(AB$2,Totalt!$B$1:$AQ$1,0),FALSE),"")</f>
        <v>0</v>
      </c>
      <c r="AC49" s="302">
        <f>IFERROR(VLOOKUP($B49,Totalt!$B$1:$AQ$550,MATCH(AC$2,Totalt!$B$1:$AQ$1,0),FALSE),"")</f>
        <v>0</v>
      </c>
      <c r="AD49" s="302">
        <f>IFERROR(VLOOKUP($B49,Totalt!$B$1:$AQ$550,MATCH(AD$2,Totalt!$B$1:$AQ$1,0),FALSE),"")</f>
        <v>0</v>
      </c>
      <c r="AE49" s="302">
        <f>IFERROR(VLOOKUP($B49,Totalt!$B$1:$AQ$550,MATCH(AE$2,Totalt!$B$1:$AQ$1,0),FALSE),"")</f>
        <v>0</v>
      </c>
      <c r="AF49" s="302">
        <f>IFERROR(VLOOKUP($B49,Totalt!$B$1:$AQ$550,MATCH(AF$2,Totalt!$B$1:$AQ$1,0),FALSE),"")</f>
        <v>0.67900000000000005</v>
      </c>
      <c r="AG49" s="302">
        <f>IFERROR(VLOOKUP($B49,Totalt!$B$1:$AQ$550,MATCH(AG$2,Totalt!$B$1:$AQ$1,0),FALSE),"")</f>
        <v>0</v>
      </c>
      <c r="AI49" s="302">
        <f t="shared" si="0"/>
        <v>45.71</v>
      </c>
      <c r="AJ49" s="302">
        <f>IF(ISERROR(1/VLOOKUP($B49,Leveranser!$B$1:$S$500,MATCH("såld värme (gwh)",Leveranser!$B$1:$S$1,0),FALSE)),"",VLOOKUP($B49,Leveranser!$B$1:$S$500,MATCH("såld värme (gwh)",Leveranser!$B$1:$S$1,0),FALSE))</f>
        <v>33.549999999999997</v>
      </c>
      <c r="AK49" s="315"/>
      <c r="AM49" s="316" t="str">
        <f>IF(B49&lt;&gt;"",IF(VLOOKUP($B49,Totalt!$B$1:$AQ$550,MATCH("Kvalitetsgranskad:",Totalt!$B$1:$AQ$1,0),FALSE)="ja",VLOOKUP($B49,Miljö!$B$1:$AG$479,MATCH(AM$2,Miljö!$B$1:$AK$1,0),FALSE),""),"")</f>
        <v>Ja</v>
      </c>
      <c r="AN49" s="316" t="str">
        <f>IF(AM49="ja",VLOOKUP($B49,Miljö!$B$1:$J$479,MATCH("Typ av ursprungsspecificerad el   (Om inget värde anges används Nordisk residualmix, se inforuta) ()",Miljö!$B$1:$J$1,0),FALSE),IF(AM49="nej","Nordisk residualel",""))</f>
        <v>'Vattenkraft'</v>
      </c>
      <c r="AO49" s="316">
        <f>IF(AM49="","",VLOOKUP($B49,Miljö!$B$1:$J$479,MATCH("Fossilandel för ursprungspecificerad el ()",Miljö!$B$1:$J$1,0),FALSE))</f>
        <v>0</v>
      </c>
      <c r="AP49" s="316">
        <f>IF(AM49="","",IFERROR(VLOOKUP($B49,Miljö!$B$1:$J$479,MATCH("Kärnkraftsandel för ursprungsspecificerad el ()",Miljö!$B$1:$J$1,0),FALSE)/1,0))</f>
        <v>0</v>
      </c>
      <c r="AQ49" s="316">
        <f t="shared" si="1"/>
        <v>1</v>
      </c>
      <c r="AS49" s="316" t="str">
        <f t="shared" si="2"/>
        <v>Nej</v>
      </c>
      <c r="AT49" s="316" t="str">
        <f>IF(AS49="ja",VLOOKUP($B49,Miljö!$B$1:$O$500,MATCH("Fossil andel i procent (%)",Miljö!$B$1:$O$1,0),FALSE)/100,"")</f>
        <v/>
      </c>
      <c r="AV49" s="316" t="str">
        <f t="shared" si="3"/>
        <v>Nej</v>
      </c>
      <c r="AW49" s="316" t="str">
        <f>IF(AV49="ja",VLOOKUP($B49,'Egen hetvattenprod'!$B$1:$AO$500,MATCH("Värmekälla till värmepumpar ()",'Egen hetvattenprod'!$B$1:$AO$1,0),FALSE),"")</f>
        <v/>
      </c>
    </row>
    <row r="50" spans="1:49" x14ac:dyDescent="0.25">
      <c r="A50" s="314" t="str">
        <f>'Miljövärden för publ företag'!B52</f>
        <v>Degerfors Energi AB</v>
      </c>
      <c r="B50" s="314" t="str">
        <f>'Miljövärden för publ företag'!C52</f>
        <v>Kvarnberg</v>
      </c>
      <c r="C50" s="302">
        <f>IFERROR(VLOOKUP($B50,Totalt!$B$1:$AQ$550,MATCH(C$2,Totalt!$B$1:$AQ$1,0),FALSE),"")</f>
        <v>0</v>
      </c>
      <c r="D50" s="302">
        <f>IFERROR(VLOOKUP($B50,Totalt!$B$1:$AQ$550,MATCH(D$2,Totalt!$B$1:$AQ$1,0),FALSE),"")</f>
        <v>0.252</v>
      </c>
      <c r="E50" s="302">
        <f>IFERROR(VLOOKUP($B50,Totalt!$B$1:$AQ$550,MATCH(E$2,Totalt!$B$1:$AQ$1,0),FALSE),"")</f>
        <v>0</v>
      </c>
      <c r="F50" s="302">
        <f>IFERROR(VLOOKUP($B50,Totalt!$B$1:$AQ$550,MATCH(F$2,Totalt!$B$1:$AQ$1,0),FALSE),"")</f>
        <v>0</v>
      </c>
      <c r="G50" s="302">
        <f>IFERROR(VLOOKUP($B50,Totalt!$B$1:$AQ$550,MATCH(G$2,Totalt!$B$1:$AQ$1,0),FALSE),"")</f>
        <v>0</v>
      </c>
      <c r="H50" s="302">
        <f>IFERROR(VLOOKUP($B50,Totalt!$B$1:$AQ$550,MATCH(H$2,Totalt!$B$1:$AQ$1,0),FALSE),"")</f>
        <v>0</v>
      </c>
      <c r="I50" s="302">
        <f>IFERROR(VLOOKUP($B50,Totalt!$B$1:$AQ$550,MATCH(I$2,Totalt!$B$1:$AQ$1,0),FALSE),"")</f>
        <v>0</v>
      </c>
      <c r="J50" s="302">
        <f>IFERROR(VLOOKUP($B50,Totalt!$B$1:$AQ$550,MATCH(J$2,Totalt!$B$1:$AQ$1,0),FALSE),"")</f>
        <v>0</v>
      </c>
      <c r="K50" s="302">
        <f>IFERROR(VLOOKUP($B50,Totalt!$B$1:$AQ$550,MATCH(K$2,Totalt!$B$1:$AQ$1,0),FALSE),"")</f>
        <v>0</v>
      </c>
      <c r="L50" s="302">
        <f>IFERROR(VLOOKUP($B50,Totalt!$B$1:$AQ$550,MATCH(L$2,Totalt!$B$1:$AQ$1,0),FALSE),"")</f>
        <v>0</v>
      </c>
      <c r="M50" s="302">
        <f>IFERROR(VLOOKUP($B50,Totalt!$B$1:$AQ$550,MATCH(M$2,Totalt!$B$1:$AQ$1,0),FALSE),"")</f>
        <v>0</v>
      </c>
      <c r="N50" s="302">
        <f>IFERROR(VLOOKUP($B50,Totalt!$B$1:$AQ$550,MATCH(N$2,Totalt!$B$1:$AQ$1,0),FALSE),"")</f>
        <v>0</v>
      </c>
      <c r="O50" s="302">
        <f>IFERROR(VLOOKUP($B50,Totalt!$B$1:$AQ$550,MATCH(O$2,Totalt!$B$1:$AQ$1,0),FALSE),"")</f>
        <v>0</v>
      </c>
      <c r="P50" s="302">
        <f>IFERROR(VLOOKUP($B50,Totalt!$B$1:$AQ$550,MATCH(P$2,Totalt!$B$1:$AQ$1,0),FALSE),"")</f>
        <v>0</v>
      </c>
      <c r="Q50" s="302">
        <f>IFERROR(VLOOKUP($B50,Totalt!$B$1:$AQ$550,MATCH(Q$2,Totalt!$B$1:$AQ$1,0),FALSE),"")</f>
        <v>0</v>
      </c>
      <c r="R50" s="302">
        <f>IFERROR(VLOOKUP($B50,Totalt!$B$1:$AQ$550,MATCH(R$2,Totalt!$B$1:$AQ$1,0),FALSE),"")</f>
        <v>3.173</v>
      </c>
      <c r="S50" s="302">
        <f>IFERROR(VLOOKUP($B50,Totalt!$B$1:$AQ$550,MATCH(S$2,Totalt!$B$1:$AQ$1,0),FALSE),"")</f>
        <v>0</v>
      </c>
      <c r="T50" s="302">
        <f>IFERROR(VLOOKUP($B50,Totalt!$B$1:$AQ$550,MATCH(T$2,Totalt!$B$1:$AQ$1,0),FALSE),"")</f>
        <v>0</v>
      </c>
      <c r="U50" s="302">
        <f>IFERROR(VLOOKUP($B50,Totalt!$B$1:$AQ$550,MATCH(U$2,Totalt!$B$1:$AQ$1,0),FALSE),"")</f>
        <v>0</v>
      </c>
      <c r="V50" s="302">
        <f>IFERROR(VLOOKUP($B50,Totalt!$B$1:$AQ$550,MATCH(V$2,Totalt!$B$1:$AQ$1,0),FALSE),"")</f>
        <v>0</v>
      </c>
      <c r="W50" s="302">
        <f>IFERROR(VLOOKUP($B50,Totalt!$B$1:$AQ$550,MATCH(W$2,Totalt!$B$1:$AQ$1,0),FALSE),"")</f>
        <v>0</v>
      </c>
      <c r="X50" s="302">
        <f>IFERROR(VLOOKUP($B50,Totalt!$B$1:$AQ$550,MATCH(X$2,Totalt!$B$1:$AQ$1,0),FALSE),"")</f>
        <v>0</v>
      </c>
      <c r="Y50" s="302">
        <f>IFERROR(VLOOKUP($B50,Totalt!$B$1:$AQ$550,MATCH(Y$2,Totalt!$B$1:$AQ$1,0),FALSE),"")</f>
        <v>0</v>
      </c>
      <c r="Z50" s="302">
        <f>IFERROR(VLOOKUP($B50,Totalt!$B$1:$AQ$550,MATCH(Z$2,Totalt!$B$1:$AQ$1,0),FALSE),"")</f>
        <v>0</v>
      </c>
      <c r="AA50" s="302">
        <f>IFERROR(VLOOKUP($B50,Totalt!$B$1:$AQ$550,MATCH(AA$2,Totalt!$B$1:$AQ$1,0),FALSE),"")</f>
        <v>0</v>
      </c>
      <c r="AB50" s="302">
        <f>IFERROR(VLOOKUP($B50,Totalt!$B$1:$AQ$550,MATCH(AB$2,Totalt!$B$1:$AQ$1,0),FALSE),"")</f>
        <v>0</v>
      </c>
      <c r="AC50" s="302">
        <f>IFERROR(VLOOKUP($B50,Totalt!$B$1:$AQ$550,MATCH(AC$2,Totalt!$B$1:$AQ$1,0),FALSE),"")</f>
        <v>0</v>
      </c>
      <c r="AD50" s="302">
        <f>IFERROR(VLOOKUP($B50,Totalt!$B$1:$AQ$550,MATCH(AD$2,Totalt!$B$1:$AQ$1,0),FALSE),"")</f>
        <v>0</v>
      </c>
      <c r="AE50" s="302">
        <f>IFERROR(VLOOKUP($B50,Totalt!$B$1:$AQ$550,MATCH(AE$2,Totalt!$B$1:$AQ$1,0),FALSE),"")</f>
        <v>0</v>
      </c>
      <c r="AF50" s="302">
        <f>IFERROR(VLOOKUP($B50,Totalt!$B$1:$AQ$550,MATCH(AF$2,Totalt!$B$1:$AQ$1,0),FALSE),"")</f>
        <v>7.9000000000000001E-2</v>
      </c>
      <c r="AG50" s="302">
        <f>IFERROR(VLOOKUP($B50,Totalt!$B$1:$AQ$550,MATCH(AG$2,Totalt!$B$1:$AQ$1,0),FALSE),"")</f>
        <v>0</v>
      </c>
      <c r="AI50" s="302">
        <f t="shared" si="0"/>
        <v>3.504</v>
      </c>
      <c r="AJ50" s="302">
        <f>IF(ISERROR(1/VLOOKUP($B50,Leveranser!$B$1:$S$500,MATCH("såld värme (gwh)",Leveranser!$B$1:$S$1,0),FALSE)),"",VLOOKUP($B50,Leveranser!$B$1:$S$500,MATCH("såld värme (gwh)",Leveranser!$B$1:$S$1,0),FALSE))</f>
        <v>2.57</v>
      </c>
      <c r="AK50" s="315"/>
      <c r="AM50" s="316" t="str">
        <f>IF(B50&lt;&gt;"",IF(VLOOKUP($B50,Totalt!$B$1:$AQ$550,MATCH("Kvalitetsgranskad:",Totalt!$B$1:$AQ$1,0),FALSE)="ja",VLOOKUP($B50,Miljö!$B$1:$AG$479,MATCH(AM$2,Miljö!$B$1:$AK$1,0),FALSE),""),"")</f>
        <v>Ja</v>
      </c>
      <c r="AN50" s="316" t="str">
        <f>IF(AM50="ja",VLOOKUP($B50,Miljö!$B$1:$J$479,MATCH("Typ av ursprungsspecificerad el   (Om inget värde anges används Nordisk residualmix, se inforuta) ()",Miljö!$B$1:$J$1,0),FALSE),IF(AM50="nej","Nordisk residualel",""))</f>
        <v>'Vattenkraft'</v>
      </c>
      <c r="AO50" s="316">
        <f>IF(AM50="","",VLOOKUP($B50,Miljö!$B$1:$J$479,MATCH("Fossilandel för ursprungspecificerad el ()",Miljö!$B$1:$J$1,0),FALSE))</f>
        <v>0</v>
      </c>
      <c r="AP50" s="316">
        <f>IF(AM50="","",IFERROR(VLOOKUP($B50,Miljö!$B$1:$J$479,MATCH("Kärnkraftsandel för ursprungsspecificerad el ()",Miljö!$B$1:$J$1,0),FALSE)/1,0))</f>
        <v>0</v>
      </c>
      <c r="AQ50" s="316">
        <f t="shared" si="1"/>
        <v>1</v>
      </c>
      <c r="AS50" s="316" t="str">
        <f t="shared" si="2"/>
        <v>Nej</v>
      </c>
      <c r="AT50" s="316" t="str">
        <f>IF(AS50="ja",VLOOKUP($B50,Miljö!$B$1:$O$500,MATCH("Fossil andel i procent (%)",Miljö!$B$1:$O$1,0),FALSE)/100,"")</f>
        <v/>
      </c>
      <c r="AV50" s="316" t="str">
        <f t="shared" si="3"/>
        <v>Nej</v>
      </c>
      <c r="AW50" s="316" t="str">
        <f>IF(AV50="ja",VLOOKUP($B50,'Egen hetvattenprod'!$B$1:$AO$500,MATCH("Värmekälla till värmepumpar ()",'Egen hetvattenprod'!$B$1:$AO$1,0),FALSE),"")</f>
        <v/>
      </c>
    </row>
    <row r="51" spans="1:49" x14ac:dyDescent="0.25">
      <c r="A51" s="314" t="str">
        <f>'Miljövärden för publ företag'!B53</f>
        <v>Degerfors Energi AB</v>
      </c>
      <c r="B51" s="314" t="str">
        <f>'Miljövärden för publ företag'!C53</f>
        <v>Svartå</v>
      </c>
      <c r="C51" s="302">
        <f>IFERROR(VLOOKUP($B51,Totalt!$B$1:$AQ$550,MATCH(C$2,Totalt!$B$1:$AQ$1,0),FALSE),"")</f>
        <v>0</v>
      </c>
      <c r="D51" s="302">
        <f>IFERROR(VLOOKUP($B51,Totalt!$B$1:$AQ$550,MATCH(D$2,Totalt!$B$1:$AQ$1,0),FALSE),"")</f>
        <v>4.3999999999999997E-2</v>
      </c>
      <c r="E51" s="302">
        <f>IFERROR(VLOOKUP($B51,Totalt!$B$1:$AQ$550,MATCH(E$2,Totalt!$B$1:$AQ$1,0),FALSE),"")</f>
        <v>0</v>
      </c>
      <c r="F51" s="302">
        <f>IFERROR(VLOOKUP($B51,Totalt!$B$1:$AQ$550,MATCH(F$2,Totalt!$B$1:$AQ$1,0),FALSE),"")</f>
        <v>0</v>
      </c>
      <c r="G51" s="302">
        <f>IFERROR(VLOOKUP($B51,Totalt!$B$1:$AQ$550,MATCH(G$2,Totalt!$B$1:$AQ$1,0),FALSE),"")</f>
        <v>0</v>
      </c>
      <c r="H51" s="302">
        <f>IFERROR(VLOOKUP($B51,Totalt!$B$1:$AQ$550,MATCH(H$2,Totalt!$B$1:$AQ$1,0),FALSE),"")</f>
        <v>0</v>
      </c>
      <c r="I51" s="302">
        <f>IFERROR(VLOOKUP($B51,Totalt!$B$1:$AQ$550,MATCH(I$2,Totalt!$B$1:$AQ$1,0),FALSE),"")</f>
        <v>0</v>
      </c>
      <c r="J51" s="302">
        <f>IFERROR(VLOOKUP($B51,Totalt!$B$1:$AQ$550,MATCH(J$2,Totalt!$B$1:$AQ$1,0),FALSE),"")</f>
        <v>0</v>
      </c>
      <c r="K51" s="302">
        <f>IFERROR(VLOOKUP($B51,Totalt!$B$1:$AQ$550,MATCH(K$2,Totalt!$B$1:$AQ$1,0),FALSE),"")</f>
        <v>0</v>
      </c>
      <c r="L51" s="302">
        <f>IFERROR(VLOOKUP($B51,Totalt!$B$1:$AQ$550,MATCH(L$2,Totalt!$B$1:$AQ$1,0),FALSE),"")</f>
        <v>0</v>
      </c>
      <c r="M51" s="302">
        <f>IFERROR(VLOOKUP($B51,Totalt!$B$1:$AQ$550,MATCH(M$2,Totalt!$B$1:$AQ$1,0),FALSE),"")</f>
        <v>0</v>
      </c>
      <c r="N51" s="302">
        <f>IFERROR(VLOOKUP($B51,Totalt!$B$1:$AQ$550,MATCH(N$2,Totalt!$B$1:$AQ$1,0),FALSE),"")</f>
        <v>0</v>
      </c>
      <c r="O51" s="302">
        <f>IFERROR(VLOOKUP($B51,Totalt!$B$1:$AQ$550,MATCH(O$2,Totalt!$B$1:$AQ$1,0),FALSE),"")</f>
        <v>0</v>
      </c>
      <c r="P51" s="302">
        <f>IFERROR(VLOOKUP($B51,Totalt!$B$1:$AQ$550,MATCH(P$2,Totalt!$B$1:$AQ$1,0),FALSE),"")</f>
        <v>0</v>
      </c>
      <c r="Q51" s="302">
        <f>IFERROR(VLOOKUP($B51,Totalt!$B$1:$AQ$550,MATCH(Q$2,Totalt!$B$1:$AQ$1,0),FALSE),"")</f>
        <v>0</v>
      </c>
      <c r="R51" s="302">
        <f>IFERROR(VLOOKUP($B51,Totalt!$B$1:$AQ$550,MATCH(R$2,Totalt!$B$1:$AQ$1,0),FALSE),"")</f>
        <v>2.5979999999999999</v>
      </c>
      <c r="S51" s="302">
        <f>IFERROR(VLOOKUP($B51,Totalt!$B$1:$AQ$550,MATCH(S$2,Totalt!$B$1:$AQ$1,0),FALSE),"")</f>
        <v>0</v>
      </c>
      <c r="T51" s="302">
        <f>IFERROR(VLOOKUP($B51,Totalt!$B$1:$AQ$550,MATCH(T$2,Totalt!$B$1:$AQ$1,0),FALSE),"")</f>
        <v>0</v>
      </c>
      <c r="U51" s="302">
        <f>IFERROR(VLOOKUP($B51,Totalt!$B$1:$AQ$550,MATCH(U$2,Totalt!$B$1:$AQ$1,0),FALSE),"")</f>
        <v>0</v>
      </c>
      <c r="V51" s="302">
        <f>IFERROR(VLOOKUP($B51,Totalt!$B$1:$AQ$550,MATCH(V$2,Totalt!$B$1:$AQ$1,0),FALSE),"")</f>
        <v>0</v>
      </c>
      <c r="W51" s="302">
        <f>IFERROR(VLOOKUP($B51,Totalt!$B$1:$AQ$550,MATCH(W$2,Totalt!$B$1:$AQ$1,0),FALSE),"")</f>
        <v>0</v>
      </c>
      <c r="X51" s="302">
        <f>IFERROR(VLOOKUP($B51,Totalt!$B$1:$AQ$550,MATCH(X$2,Totalt!$B$1:$AQ$1,0),FALSE),"")</f>
        <v>0</v>
      </c>
      <c r="Y51" s="302">
        <f>IFERROR(VLOOKUP($B51,Totalt!$B$1:$AQ$550,MATCH(Y$2,Totalt!$B$1:$AQ$1,0),FALSE),"")</f>
        <v>0</v>
      </c>
      <c r="Z51" s="302">
        <f>IFERROR(VLOOKUP($B51,Totalt!$B$1:$AQ$550,MATCH(Z$2,Totalt!$B$1:$AQ$1,0),FALSE),"")</f>
        <v>0</v>
      </c>
      <c r="AA51" s="302">
        <f>IFERROR(VLOOKUP($B51,Totalt!$B$1:$AQ$550,MATCH(AA$2,Totalt!$B$1:$AQ$1,0),FALSE),"")</f>
        <v>0</v>
      </c>
      <c r="AB51" s="302">
        <f>IFERROR(VLOOKUP($B51,Totalt!$B$1:$AQ$550,MATCH(AB$2,Totalt!$B$1:$AQ$1,0),FALSE),"")</f>
        <v>0</v>
      </c>
      <c r="AC51" s="302">
        <f>IFERROR(VLOOKUP($B51,Totalt!$B$1:$AQ$550,MATCH(AC$2,Totalt!$B$1:$AQ$1,0),FALSE),"")</f>
        <v>0</v>
      </c>
      <c r="AD51" s="302">
        <f>IFERROR(VLOOKUP($B51,Totalt!$B$1:$AQ$550,MATCH(AD$2,Totalt!$B$1:$AQ$1,0),FALSE),"")</f>
        <v>0</v>
      </c>
      <c r="AE51" s="302">
        <f>IFERROR(VLOOKUP($B51,Totalt!$B$1:$AQ$550,MATCH(AE$2,Totalt!$B$1:$AQ$1,0),FALSE),"")</f>
        <v>0</v>
      </c>
      <c r="AF51" s="302">
        <f>IFERROR(VLOOKUP($B51,Totalt!$B$1:$AQ$550,MATCH(AF$2,Totalt!$B$1:$AQ$1,0),FALSE),"")</f>
        <v>7.9000000000000001E-2</v>
      </c>
      <c r="AG51" s="302">
        <f>IFERROR(VLOOKUP($B51,Totalt!$B$1:$AQ$550,MATCH(AG$2,Totalt!$B$1:$AQ$1,0),FALSE),"")</f>
        <v>0</v>
      </c>
      <c r="AI51" s="302">
        <f t="shared" si="0"/>
        <v>2.7210000000000001</v>
      </c>
      <c r="AJ51" s="302">
        <f>IF(ISERROR(1/VLOOKUP($B51,Leveranser!$B$1:$S$500,MATCH("såld värme (gwh)",Leveranser!$B$1:$S$1,0),FALSE)),"",VLOOKUP($B51,Leveranser!$B$1:$S$500,MATCH("såld värme (gwh)",Leveranser!$B$1:$S$1,0),FALSE))</f>
        <v>1.86</v>
      </c>
      <c r="AK51" s="315"/>
      <c r="AM51" s="316" t="str">
        <f>IF(B51&lt;&gt;"",IF(VLOOKUP($B51,Totalt!$B$1:$AQ$550,MATCH("Kvalitetsgranskad:",Totalt!$B$1:$AQ$1,0),FALSE)="ja",VLOOKUP($B51,Miljö!$B$1:$AG$479,MATCH(AM$2,Miljö!$B$1:$AK$1,0),FALSE),""),"")</f>
        <v>Ja</v>
      </c>
      <c r="AN51" s="316" t="str">
        <f>IF(AM51="ja",VLOOKUP($B51,Miljö!$B$1:$J$479,MATCH("Typ av ursprungsspecificerad el   (Om inget värde anges används Nordisk residualmix, se inforuta) ()",Miljö!$B$1:$J$1,0),FALSE),IF(AM51="nej","Nordisk residualel",""))</f>
        <v>'Vatten'</v>
      </c>
      <c r="AO51" s="316">
        <f>IF(AM51="","",VLOOKUP($B51,Miljö!$B$1:$J$479,MATCH("Fossilandel för ursprungspecificerad el ()",Miljö!$B$1:$J$1,0),FALSE))</f>
        <v>0</v>
      </c>
      <c r="AP51" s="316">
        <f>IF(AM51="","",IFERROR(VLOOKUP($B51,Miljö!$B$1:$J$479,MATCH("Kärnkraftsandel för ursprungsspecificerad el ()",Miljö!$B$1:$J$1,0),FALSE)/1,0))</f>
        <v>0</v>
      </c>
      <c r="AQ51" s="316">
        <f t="shared" si="1"/>
        <v>1</v>
      </c>
      <c r="AS51" s="316" t="str">
        <f t="shared" si="2"/>
        <v>Nej</v>
      </c>
      <c r="AT51" s="316" t="str">
        <f>IF(AS51="ja",VLOOKUP($B51,Miljö!$B$1:$O$500,MATCH("Fossil andel i procent (%)",Miljö!$B$1:$O$1,0),FALSE)/100,"")</f>
        <v/>
      </c>
      <c r="AV51" s="316" t="str">
        <f t="shared" si="3"/>
        <v>Nej</v>
      </c>
      <c r="AW51" s="316" t="str">
        <f>IF(AV51="ja",VLOOKUP($B51,'Egen hetvattenprod'!$B$1:$AO$500,MATCH("Värmekälla till värmepumpar ()",'Egen hetvattenprod'!$B$1:$AO$1,0),FALSE),"")</f>
        <v/>
      </c>
    </row>
    <row r="52" spans="1:49" x14ac:dyDescent="0.25">
      <c r="A52" s="314" t="str">
        <f>'Miljövärden för publ företag'!B54</f>
        <v>Degerfors Energi AB</v>
      </c>
      <c r="B52" s="314" t="str">
        <f>'Miljövärden för publ företag'!C54</f>
        <v>Åtorp</v>
      </c>
      <c r="C52" s="302">
        <f>IFERROR(VLOOKUP($B52,Totalt!$B$1:$AQ$550,MATCH(C$2,Totalt!$B$1:$AQ$1,0),FALSE),"")</f>
        <v>0</v>
      </c>
      <c r="D52" s="302">
        <f>IFERROR(VLOOKUP($B52,Totalt!$B$1:$AQ$550,MATCH(D$2,Totalt!$B$1:$AQ$1,0),FALSE),"")</f>
        <v>8.5000000000000006E-3</v>
      </c>
      <c r="E52" s="302">
        <f>IFERROR(VLOOKUP($B52,Totalt!$B$1:$AQ$550,MATCH(E$2,Totalt!$B$1:$AQ$1,0),FALSE),"")</f>
        <v>0</v>
      </c>
      <c r="F52" s="302">
        <f>IFERROR(VLOOKUP($B52,Totalt!$B$1:$AQ$550,MATCH(F$2,Totalt!$B$1:$AQ$1,0),FALSE),"")</f>
        <v>0</v>
      </c>
      <c r="G52" s="302">
        <f>IFERROR(VLOOKUP($B52,Totalt!$B$1:$AQ$550,MATCH(G$2,Totalt!$B$1:$AQ$1,0),FALSE),"")</f>
        <v>0</v>
      </c>
      <c r="H52" s="302">
        <f>IFERROR(VLOOKUP($B52,Totalt!$B$1:$AQ$550,MATCH(H$2,Totalt!$B$1:$AQ$1,0),FALSE),"")</f>
        <v>0</v>
      </c>
      <c r="I52" s="302">
        <f>IFERROR(VLOOKUP($B52,Totalt!$B$1:$AQ$550,MATCH(I$2,Totalt!$B$1:$AQ$1,0),FALSE),"")</f>
        <v>0</v>
      </c>
      <c r="J52" s="302">
        <f>IFERROR(VLOOKUP($B52,Totalt!$B$1:$AQ$550,MATCH(J$2,Totalt!$B$1:$AQ$1,0),FALSE),"")</f>
        <v>0</v>
      </c>
      <c r="K52" s="302">
        <f>IFERROR(VLOOKUP($B52,Totalt!$B$1:$AQ$550,MATCH(K$2,Totalt!$B$1:$AQ$1,0),FALSE),"")</f>
        <v>0</v>
      </c>
      <c r="L52" s="302">
        <f>IFERROR(VLOOKUP($B52,Totalt!$B$1:$AQ$550,MATCH(L$2,Totalt!$B$1:$AQ$1,0),FALSE),"")</f>
        <v>0</v>
      </c>
      <c r="M52" s="302">
        <f>IFERROR(VLOOKUP($B52,Totalt!$B$1:$AQ$550,MATCH(M$2,Totalt!$B$1:$AQ$1,0),FALSE),"")</f>
        <v>0</v>
      </c>
      <c r="N52" s="302">
        <f>IFERROR(VLOOKUP($B52,Totalt!$B$1:$AQ$550,MATCH(N$2,Totalt!$B$1:$AQ$1,0),FALSE),"")</f>
        <v>0</v>
      </c>
      <c r="O52" s="302">
        <f>IFERROR(VLOOKUP($B52,Totalt!$B$1:$AQ$550,MATCH(O$2,Totalt!$B$1:$AQ$1,0),FALSE),"")</f>
        <v>0</v>
      </c>
      <c r="P52" s="302">
        <f>IFERROR(VLOOKUP($B52,Totalt!$B$1:$AQ$550,MATCH(P$2,Totalt!$B$1:$AQ$1,0),FALSE),"")</f>
        <v>0</v>
      </c>
      <c r="Q52" s="302">
        <f>IFERROR(VLOOKUP($B52,Totalt!$B$1:$AQ$550,MATCH(Q$2,Totalt!$B$1:$AQ$1,0),FALSE),"")</f>
        <v>0</v>
      </c>
      <c r="R52" s="302">
        <f>IFERROR(VLOOKUP($B52,Totalt!$B$1:$AQ$550,MATCH(R$2,Totalt!$B$1:$AQ$1,0),FALSE),"")</f>
        <v>0.69</v>
      </c>
      <c r="S52" s="302">
        <f>IFERROR(VLOOKUP($B52,Totalt!$B$1:$AQ$550,MATCH(S$2,Totalt!$B$1:$AQ$1,0),FALSE),"")</f>
        <v>0</v>
      </c>
      <c r="T52" s="302">
        <f>IFERROR(VLOOKUP($B52,Totalt!$B$1:$AQ$550,MATCH(T$2,Totalt!$B$1:$AQ$1,0),FALSE),"")</f>
        <v>0</v>
      </c>
      <c r="U52" s="302">
        <f>IFERROR(VLOOKUP($B52,Totalt!$B$1:$AQ$550,MATCH(U$2,Totalt!$B$1:$AQ$1,0),FALSE),"")</f>
        <v>0</v>
      </c>
      <c r="V52" s="302">
        <f>IFERROR(VLOOKUP($B52,Totalt!$B$1:$AQ$550,MATCH(V$2,Totalt!$B$1:$AQ$1,0),FALSE),"")</f>
        <v>0</v>
      </c>
      <c r="W52" s="302">
        <f>IFERROR(VLOOKUP($B52,Totalt!$B$1:$AQ$550,MATCH(W$2,Totalt!$B$1:$AQ$1,0),FALSE),"")</f>
        <v>0</v>
      </c>
      <c r="X52" s="302">
        <f>IFERROR(VLOOKUP($B52,Totalt!$B$1:$AQ$550,MATCH(X$2,Totalt!$B$1:$AQ$1,0),FALSE),"")</f>
        <v>0</v>
      </c>
      <c r="Y52" s="302">
        <f>IFERROR(VLOOKUP($B52,Totalt!$B$1:$AQ$550,MATCH(Y$2,Totalt!$B$1:$AQ$1,0),FALSE),"")</f>
        <v>0</v>
      </c>
      <c r="Z52" s="302">
        <f>IFERROR(VLOOKUP($B52,Totalt!$B$1:$AQ$550,MATCH(Z$2,Totalt!$B$1:$AQ$1,0),FALSE),"")</f>
        <v>0</v>
      </c>
      <c r="AA52" s="302">
        <f>IFERROR(VLOOKUP($B52,Totalt!$B$1:$AQ$550,MATCH(AA$2,Totalt!$B$1:$AQ$1,0),FALSE),"")</f>
        <v>0</v>
      </c>
      <c r="AB52" s="302">
        <f>IFERROR(VLOOKUP($B52,Totalt!$B$1:$AQ$550,MATCH(AB$2,Totalt!$B$1:$AQ$1,0),FALSE),"")</f>
        <v>0</v>
      </c>
      <c r="AC52" s="302">
        <f>IFERROR(VLOOKUP($B52,Totalt!$B$1:$AQ$550,MATCH(AC$2,Totalt!$B$1:$AQ$1,0),FALSE),"")</f>
        <v>0</v>
      </c>
      <c r="AD52" s="302">
        <f>IFERROR(VLOOKUP($B52,Totalt!$B$1:$AQ$550,MATCH(AD$2,Totalt!$B$1:$AQ$1,0),FALSE),"")</f>
        <v>0</v>
      </c>
      <c r="AE52" s="302">
        <f>IFERROR(VLOOKUP($B52,Totalt!$B$1:$AQ$550,MATCH(AE$2,Totalt!$B$1:$AQ$1,0),FALSE),"")</f>
        <v>0</v>
      </c>
      <c r="AF52" s="302">
        <f>IFERROR(VLOOKUP($B52,Totalt!$B$1:$AQ$550,MATCH(AF$2,Totalt!$B$1:$AQ$1,0),FALSE),"")</f>
        <v>1.6799999999999999E-2</v>
      </c>
      <c r="AG52" s="302">
        <f>IFERROR(VLOOKUP($B52,Totalt!$B$1:$AQ$550,MATCH(AG$2,Totalt!$B$1:$AQ$1,0),FALSE),"")</f>
        <v>0</v>
      </c>
      <c r="AI52" s="302">
        <f t="shared" si="0"/>
        <v>0.71529999999999994</v>
      </c>
      <c r="AJ52" s="302">
        <f>IF(ISERROR(1/VLOOKUP($B52,Leveranser!$B$1:$S$500,MATCH("såld värme (gwh)",Leveranser!$B$1:$S$1,0),FALSE)),"",VLOOKUP($B52,Leveranser!$B$1:$S$500,MATCH("såld värme (gwh)",Leveranser!$B$1:$S$1,0),FALSE))</f>
        <v>0.56000000000000005</v>
      </c>
      <c r="AK52" s="315"/>
      <c r="AM52" s="316" t="str">
        <f>IF(B52&lt;&gt;"",IF(VLOOKUP($B52,Totalt!$B$1:$AQ$550,MATCH("Kvalitetsgranskad:",Totalt!$B$1:$AQ$1,0),FALSE)="ja",VLOOKUP($B52,Miljö!$B$1:$AG$479,MATCH(AM$2,Miljö!$B$1:$AK$1,0),FALSE),""),"")</f>
        <v>Ja</v>
      </c>
      <c r="AN52" s="316" t="str">
        <f>IF(AM52="ja",VLOOKUP($B52,Miljö!$B$1:$J$479,MATCH("Typ av ursprungsspecificerad el   (Om inget värde anges används Nordisk residualmix, se inforuta) ()",Miljö!$B$1:$J$1,0),FALSE),IF(AM52="nej","Nordisk residualel",""))</f>
        <v>'Vattenkraft'</v>
      </c>
      <c r="AO52" s="316">
        <f>IF(AM52="","",VLOOKUP($B52,Miljö!$B$1:$J$479,MATCH("Fossilandel för ursprungspecificerad el ()",Miljö!$B$1:$J$1,0),FALSE))</f>
        <v>0.42099999999999999</v>
      </c>
      <c r="AP52" s="316">
        <f>IF(AM52="","",IFERROR(VLOOKUP($B52,Miljö!$B$1:$J$479,MATCH("Kärnkraftsandel för ursprungsspecificerad el ()",Miljö!$B$1:$J$1,0),FALSE)/1,0))</f>
        <v>0</v>
      </c>
      <c r="AQ52" s="316">
        <f t="shared" si="1"/>
        <v>0.57899999999999996</v>
      </c>
      <c r="AS52" s="316" t="str">
        <f t="shared" si="2"/>
        <v>Nej</v>
      </c>
      <c r="AT52" s="316" t="str">
        <f>IF(AS52="ja",VLOOKUP($B52,Miljö!$B$1:$O$500,MATCH("Fossil andel i procent (%)",Miljö!$B$1:$O$1,0),FALSE)/100,"")</f>
        <v/>
      </c>
      <c r="AV52" s="316" t="str">
        <f t="shared" si="3"/>
        <v>Nej</v>
      </c>
      <c r="AW52" s="316" t="str">
        <f>IF(AV52="ja",VLOOKUP($B52,'Egen hetvattenprod'!$B$1:$AO$500,MATCH("Värmekälla till värmepumpar ()",'Egen hetvattenprod'!$B$1:$AO$1,0),FALSE),"")</f>
        <v/>
      </c>
    </row>
    <row r="53" spans="1:49" x14ac:dyDescent="0.25">
      <c r="A53" s="314" t="str">
        <f>'Miljövärden för publ företag'!B55</f>
        <v>E.ON Värme Sverige AB</v>
      </c>
      <c r="B53" s="314" t="str">
        <f>'Miljövärden för publ företag'!C55</f>
        <v>Bara</v>
      </c>
      <c r="C53" s="302">
        <f>IFERROR(VLOOKUP($B53,Totalt!$B$1:$AQ$550,MATCH(C$2,Totalt!$B$1:$AQ$1,0),FALSE),"")</f>
        <v>0</v>
      </c>
      <c r="D53" s="302">
        <f>IFERROR(VLOOKUP($B53,Totalt!$B$1:$AQ$550,MATCH(D$2,Totalt!$B$1:$AQ$1,0),FALSE),"")</f>
        <v>0</v>
      </c>
      <c r="E53" s="302">
        <f>IFERROR(VLOOKUP($B53,Totalt!$B$1:$AQ$550,MATCH(E$2,Totalt!$B$1:$AQ$1,0),FALSE),"")</f>
        <v>0</v>
      </c>
      <c r="F53" s="302">
        <f>IFERROR(VLOOKUP($B53,Totalt!$B$1:$AQ$550,MATCH(F$2,Totalt!$B$1:$AQ$1,0),FALSE),"")</f>
        <v>0</v>
      </c>
      <c r="G53" s="302">
        <f>IFERROR(VLOOKUP($B53,Totalt!$B$1:$AQ$550,MATCH(G$2,Totalt!$B$1:$AQ$1,0),FALSE),"")</f>
        <v>0.1</v>
      </c>
      <c r="H53" s="302">
        <f>IFERROR(VLOOKUP($B53,Totalt!$B$1:$AQ$550,MATCH(H$2,Totalt!$B$1:$AQ$1,0),FALSE),"")</f>
        <v>0</v>
      </c>
      <c r="I53" s="302">
        <f>IFERROR(VLOOKUP($B53,Totalt!$B$1:$AQ$550,MATCH(I$2,Totalt!$B$1:$AQ$1,0),FALSE),"")</f>
        <v>0</v>
      </c>
      <c r="J53" s="302">
        <f>IFERROR(VLOOKUP($B53,Totalt!$B$1:$AQ$550,MATCH(J$2,Totalt!$B$1:$AQ$1,0),FALSE),"")</f>
        <v>0.1</v>
      </c>
      <c r="K53" s="302">
        <f>IFERROR(VLOOKUP($B53,Totalt!$B$1:$AQ$550,MATCH(K$2,Totalt!$B$1:$AQ$1,0),FALSE),"")</f>
        <v>0</v>
      </c>
      <c r="L53" s="302">
        <f>IFERROR(VLOOKUP($B53,Totalt!$B$1:$AQ$550,MATCH(L$2,Totalt!$B$1:$AQ$1,0),FALSE),"")</f>
        <v>0</v>
      </c>
      <c r="M53" s="302">
        <f>IFERROR(VLOOKUP($B53,Totalt!$B$1:$AQ$550,MATCH(M$2,Totalt!$B$1:$AQ$1,0),FALSE),"")</f>
        <v>0</v>
      </c>
      <c r="N53" s="302">
        <f>IFERROR(VLOOKUP($B53,Totalt!$B$1:$AQ$550,MATCH(N$2,Totalt!$B$1:$AQ$1,0),FALSE),"")</f>
        <v>0</v>
      </c>
      <c r="O53" s="302">
        <f>IFERROR(VLOOKUP($B53,Totalt!$B$1:$AQ$550,MATCH(O$2,Totalt!$B$1:$AQ$1,0),FALSE),"")</f>
        <v>0</v>
      </c>
      <c r="P53" s="302">
        <f>IFERROR(VLOOKUP($B53,Totalt!$B$1:$AQ$550,MATCH(P$2,Totalt!$B$1:$AQ$1,0),FALSE),"")</f>
        <v>0</v>
      </c>
      <c r="Q53" s="302">
        <f>IFERROR(VLOOKUP($B53,Totalt!$B$1:$AQ$550,MATCH(Q$2,Totalt!$B$1:$AQ$1,0),FALSE),"")</f>
        <v>0</v>
      </c>
      <c r="R53" s="302">
        <f>IFERROR(VLOOKUP($B53,Totalt!$B$1:$AQ$550,MATCH(R$2,Totalt!$B$1:$AQ$1,0),FALSE),"")</f>
        <v>8.9</v>
      </c>
      <c r="S53" s="302">
        <f>IFERROR(VLOOKUP($B53,Totalt!$B$1:$AQ$550,MATCH(S$2,Totalt!$B$1:$AQ$1,0),FALSE),"")</f>
        <v>0</v>
      </c>
      <c r="T53" s="302">
        <f>IFERROR(VLOOKUP($B53,Totalt!$B$1:$AQ$550,MATCH(T$2,Totalt!$B$1:$AQ$1,0),FALSE),"")</f>
        <v>0</v>
      </c>
      <c r="U53" s="302">
        <f>IFERROR(VLOOKUP($B53,Totalt!$B$1:$AQ$550,MATCH(U$2,Totalt!$B$1:$AQ$1,0),FALSE),"")</f>
        <v>0</v>
      </c>
      <c r="V53" s="302">
        <f>IFERROR(VLOOKUP($B53,Totalt!$B$1:$AQ$550,MATCH(V$2,Totalt!$B$1:$AQ$1,0),FALSE),"")</f>
        <v>0</v>
      </c>
      <c r="W53" s="302">
        <f>IFERROR(VLOOKUP($B53,Totalt!$B$1:$AQ$550,MATCH(W$2,Totalt!$B$1:$AQ$1,0),FALSE),"")</f>
        <v>0</v>
      </c>
      <c r="X53" s="302">
        <f>IFERROR(VLOOKUP($B53,Totalt!$B$1:$AQ$550,MATCH(X$2,Totalt!$B$1:$AQ$1,0),FALSE),"")</f>
        <v>0</v>
      </c>
      <c r="Y53" s="302">
        <f>IFERROR(VLOOKUP($B53,Totalt!$B$1:$AQ$550,MATCH(Y$2,Totalt!$B$1:$AQ$1,0),FALSE),"")</f>
        <v>0</v>
      </c>
      <c r="Z53" s="302">
        <f>IFERROR(VLOOKUP($B53,Totalt!$B$1:$AQ$550,MATCH(Z$2,Totalt!$B$1:$AQ$1,0),FALSE),"")</f>
        <v>0</v>
      </c>
      <c r="AA53" s="302">
        <f>IFERROR(VLOOKUP($B53,Totalt!$B$1:$AQ$550,MATCH(AA$2,Totalt!$B$1:$AQ$1,0),FALSE),"")</f>
        <v>0</v>
      </c>
      <c r="AB53" s="302">
        <f>IFERROR(VLOOKUP($B53,Totalt!$B$1:$AQ$550,MATCH(AB$2,Totalt!$B$1:$AQ$1,0),FALSE),"")</f>
        <v>0</v>
      </c>
      <c r="AC53" s="302">
        <f>IFERROR(VLOOKUP($B53,Totalt!$B$1:$AQ$550,MATCH(AC$2,Totalt!$B$1:$AQ$1,0),FALSE),"")</f>
        <v>0</v>
      </c>
      <c r="AD53" s="302">
        <f>IFERROR(VLOOKUP($B53,Totalt!$B$1:$AQ$550,MATCH(AD$2,Totalt!$B$1:$AQ$1,0),FALSE),"")</f>
        <v>0</v>
      </c>
      <c r="AE53" s="302">
        <f>IFERROR(VLOOKUP($B53,Totalt!$B$1:$AQ$550,MATCH(AE$2,Totalt!$B$1:$AQ$1,0),FALSE),"")</f>
        <v>0</v>
      </c>
      <c r="AF53" s="302">
        <f>IFERROR(VLOOKUP($B53,Totalt!$B$1:$AQ$550,MATCH(AF$2,Totalt!$B$1:$AQ$1,0),FALSE),"")</f>
        <v>6.9000000000000006E-2</v>
      </c>
      <c r="AG53" s="302">
        <f>IFERROR(VLOOKUP($B53,Totalt!$B$1:$AQ$550,MATCH(AG$2,Totalt!$B$1:$AQ$1,0),FALSE),"")</f>
        <v>0</v>
      </c>
      <c r="AI53" s="302">
        <f t="shared" si="0"/>
        <v>9.1690000000000005</v>
      </c>
      <c r="AJ53" s="302">
        <f>IF(ISERROR(1/VLOOKUP($B53,Leveranser!$B$1:$S$500,MATCH("såld värme (gwh)",Leveranser!$B$1:$S$1,0),FALSE)),"",VLOOKUP($B53,Leveranser!$B$1:$S$500,MATCH("såld värme (gwh)",Leveranser!$B$1:$S$1,0),FALSE))</f>
        <v>7.6</v>
      </c>
      <c r="AK53" s="315"/>
      <c r="AM53" s="316" t="str">
        <f>IF(B53&lt;&gt;"",IF(VLOOKUP($B53,Totalt!$B$1:$AQ$550,MATCH("Kvalitetsgranskad:",Totalt!$B$1:$AQ$1,0),FALSE)="ja",VLOOKUP($B53,Miljö!$B$1:$AG$479,MATCH(AM$2,Miljö!$B$1:$AK$1,0),FALSE),""),"")</f>
        <v>Nej</v>
      </c>
      <c r="AN53" s="316" t="str">
        <f>IF(AM53="ja",VLOOKUP($B53,Miljö!$B$1:$J$479,MATCH("Typ av ursprungsspecificerad el   (Om inget värde anges används Nordisk residualmix, se inforuta) ()",Miljö!$B$1:$J$1,0),FALSE),IF(AM53="nej","Nordisk residualel",""))</f>
        <v>Nordisk residualel</v>
      </c>
      <c r="AO53" s="316">
        <f>IF(AM53="","",VLOOKUP($B53,Miljö!$B$1:$J$479,MATCH("Fossilandel för ursprungspecificerad el ()",Miljö!$B$1:$J$1,0),FALSE))</f>
        <v>0.42099999999999999</v>
      </c>
      <c r="AP53" s="316">
        <f>IF(AM53="","",IFERROR(VLOOKUP($B53,Miljö!$B$1:$J$479,MATCH("Kärnkraftsandel för ursprungsspecificerad el ()",Miljö!$B$1:$J$1,0),FALSE)/1,0))</f>
        <v>0.40799999999999997</v>
      </c>
      <c r="AQ53" s="316">
        <f t="shared" si="1"/>
        <v>0.17099999999999999</v>
      </c>
      <c r="AS53" s="316" t="str">
        <f t="shared" si="2"/>
        <v>Nej</v>
      </c>
      <c r="AT53" s="316" t="str">
        <f>IF(AS53="ja",VLOOKUP($B53,Miljö!$B$1:$O$500,MATCH("Fossil andel i procent (%)",Miljö!$B$1:$O$1,0),FALSE)/100,"")</f>
        <v/>
      </c>
      <c r="AV53" s="316" t="str">
        <f t="shared" si="3"/>
        <v>Nej</v>
      </c>
      <c r="AW53" s="316" t="str">
        <f>IF(AV53="ja",VLOOKUP($B53,'Egen hetvattenprod'!$B$1:$AO$500,MATCH("Värmekälla till värmepumpar ()",'Egen hetvattenprod'!$B$1:$AO$1,0),FALSE),"")</f>
        <v/>
      </c>
    </row>
    <row r="54" spans="1:49" x14ac:dyDescent="0.25">
      <c r="A54" s="314" t="str">
        <f>'Miljövärden för publ företag'!B56</f>
        <v>E.ON Värme Sverige AB</v>
      </c>
      <c r="B54" s="314" t="str">
        <f>'Miljövärden för publ företag'!C56</f>
        <v>Boxholm</v>
      </c>
      <c r="C54" s="302">
        <f>IFERROR(VLOOKUP($B54,Totalt!$B$1:$AQ$550,MATCH(C$2,Totalt!$B$1:$AQ$1,0),FALSE),"")</f>
        <v>0</v>
      </c>
      <c r="D54" s="302">
        <f>IFERROR(VLOOKUP($B54,Totalt!$B$1:$AQ$550,MATCH(D$2,Totalt!$B$1:$AQ$1,0),FALSE),"")</f>
        <v>1</v>
      </c>
      <c r="E54" s="302">
        <f>IFERROR(VLOOKUP($B54,Totalt!$B$1:$AQ$550,MATCH(E$2,Totalt!$B$1:$AQ$1,0),FALSE),"")</f>
        <v>0</v>
      </c>
      <c r="F54" s="302">
        <f>IFERROR(VLOOKUP($B54,Totalt!$B$1:$AQ$550,MATCH(F$2,Totalt!$B$1:$AQ$1,0),FALSE),"")</f>
        <v>0</v>
      </c>
      <c r="G54" s="302">
        <f>IFERROR(VLOOKUP($B54,Totalt!$B$1:$AQ$550,MATCH(G$2,Totalt!$B$1:$AQ$1,0),FALSE),"")</f>
        <v>0</v>
      </c>
      <c r="H54" s="302">
        <f>IFERROR(VLOOKUP($B54,Totalt!$B$1:$AQ$550,MATCH(H$2,Totalt!$B$1:$AQ$1,0),FALSE),"")</f>
        <v>0</v>
      </c>
      <c r="I54" s="302">
        <f>IFERROR(VLOOKUP($B54,Totalt!$B$1:$AQ$550,MATCH(I$2,Totalt!$B$1:$AQ$1,0),FALSE),"")</f>
        <v>0</v>
      </c>
      <c r="J54" s="302">
        <f>IFERROR(VLOOKUP($B54,Totalt!$B$1:$AQ$550,MATCH(J$2,Totalt!$B$1:$AQ$1,0),FALSE),"")</f>
        <v>0</v>
      </c>
      <c r="K54" s="302">
        <f>IFERROR(VLOOKUP($B54,Totalt!$B$1:$AQ$550,MATCH(K$2,Totalt!$B$1:$AQ$1,0),FALSE),"")</f>
        <v>0</v>
      </c>
      <c r="L54" s="302">
        <f>IFERROR(VLOOKUP($B54,Totalt!$B$1:$AQ$550,MATCH(L$2,Totalt!$B$1:$AQ$1,0),FALSE),"")</f>
        <v>0</v>
      </c>
      <c r="M54" s="302">
        <f>IFERROR(VLOOKUP($B54,Totalt!$B$1:$AQ$550,MATCH(M$2,Totalt!$B$1:$AQ$1,0),FALSE),"")</f>
        <v>0</v>
      </c>
      <c r="N54" s="302">
        <f>IFERROR(VLOOKUP($B54,Totalt!$B$1:$AQ$550,MATCH(N$2,Totalt!$B$1:$AQ$1,0),FALSE),"")</f>
        <v>0</v>
      </c>
      <c r="O54" s="302">
        <f>IFERROR(VLOOKUP($B54,Totalt!$B$1:$AQ$550,MATCH(O$2,Totalt!$B$1:$AQ$1,0),FALSE),"")</f>
        <v>52</v>
      </c>
      <c r="P54" s="302">
        <f>IFERROR(VLOOKUP($B54,Totalt!$B$1:$AQ$550,MATCH(P$2,Totalt!$B$1:$AQ$1,0),FALSE),"")</f>
        <v>0</v>
      </c>
      <c r="Q54" s="302">
        <f>IFERROR(VLOOKUP($B54,Totalt!$B$1:$AQ$550,MATCH(Q$2,Totalt!$B$1:$AQ$1,0),FALSE),"")</f>
        <v>0</v>
      </c>
      <c r="R54" s="302">
        <f>IFERROR(VLOOKUP($B54,Totalt!$B$1:$AQ$550,MATCH(R$2,Totalt!$B$1:$AQ$1,0),FALSE),"")</f>
        <v>0</v>
      </c>
      <c r="S54" s="302">
        <f>IFERROR(VLOOKUP($B54,Totalt!$B$1:$AQ$550,MATCH(S$2,Totalt!$B$1:$AQ$1,0),FALSE),"")</f>
        <v>0</v>
      </c>
      <c r="T54" s="302">
        <f>IFERROR(VLOOKUP($B54,Totalt!$B$1:$AQ$550,MATCH(T$2,Totalt!$B$1:$AQ$1,0),FALSE),"")</f>
        <v>0</v>
      </c>
      <c r="U54" s="302">
        <f>IFERROR(VLOOKUP($B54,Totalt!$B$1:$AQ$550,MATCH(U$2,Totalt!$B$1:$AQ$1,0),FALSE),"")</f>
        <v>0</v>
      </c>
      <c r="V54" s="302">
        <f>IFERROR(VLOOKUP($B54,Totalt!$B$1:$AQ$550,MATCH(V$2,Totalt!$B$1:$AQ$1,0),FALSE),"")</f>
        <v>0</v>
      </c>
      <c r="W54" s="302">
        <f>IFERROR(VLOOKUP($B54,Totalt!$B$1:$AQ$550,MATCH(W$2,Totalt!$B$1:$AQ$1,0),FALSE),"")</f>
        <v>0</v>
      </c>
      <c r="X54" s="302">
        <f>IFERROR(VLOOKUP($B54,Totalt!$B$1:$AQ$550,MATCH(X$2,Totalt!$B$1:$AQ$1,0),FALSE),"")</f>
        <v>0</v>
      </c>
      <c r="Y54" s="302">
        <f>IFERROR(VLOOKUP($B54,Totalt!$B$1:$AQ$550,MATCH(Y$2,Totalt!$B$1:$AQ$1,0),FALSE),"")</f>
        <v>0</v>
      </c>
      <c r="Z54" s="302">
        <f>IFERROR(VLOOKUP($B54,Totalt!$B$1:$AQ$550,MATCH(Z$2,Totalt!$B$1:$AQ$1,0),FALSE),"")</f>
        <v>0</v>
      </c>
      <c r="AA54" s="302">
        <f>IFERROR(VLOOKUP($B54,Totalt!$B$1:$AQ$550,MATCH(AA$2,Totalt!$B$1:$AQ$1,0),FALSE),"")</f>
        <v>0</v>
      </c>
      <c r="AB54" s="302">
        <f>IFERROR(VLOOKUP($B54,Totalt!$B$1:$AQ$550,MATCH(AB$2,Totalt!$B$1:$AQ$1,0),FALSE),"")</f>
        <v>0</v>
      </c>
      <c r="AC54" s="302">
        <f>IFERROR(VLOOKUP($B54,Totalt!$B$1:$AQ$550,MATCH(AC$2,Totalt!$B$1:$AQ$1,0),FALSE),"")</f>
        <v>0</v>
      </c>
      <c r="AD54" s="302">
        <f>IFERROR(VLOOKUP($B54,Totalt!$B$1:$AQ$550,MATCH(AD$2,Totalt!$B$1:$AQ$1,0),FALSE),"")</f>
        <v>0</v>
      </c>
      <c r="AE54" s="302">
        <f>IFERROR(VLOOKUP($B54,Totalt!$B$1:$AQ$550,MATCH(AE$2,Totalt!$B$1:$AQ$1,0),FALSE),"")</f>
        <v>0</v>
      </c>
      <c r="AF54" s="302">
        <f>IFERROR(VLOOKUP($B54,Totalt!$B$1:$AQ$550,MATCH(AF$2,Totalt!$B$1:$AQ$1,0),FALSE),"")</f>
        <v>1.091</v>
      </c>
      <c r="AG54" s="302">
        <f>IFERROR(VLOOKUP($B54,Totalt!$B$1:$AQ$550,MATCH(AG$2,Totalt!$B$1:$AQ$1,0),FALSE),"")</f>
        <v>0</v>
      </c>
      <c r="AI54" s="302">
        <f t="shared" si="0"/>
        <v>54.091000000000001</v>
      </c>
      <c r="AJ54" s="302">
        <f>IF(ISERROR(1/VLOOKUP($B54,Leveranser!$B$1:$S$500,MATCH("såld värme (gwh)",Leveranser!$B$1:$S$1,0),FALSE)),"",VLOOKUP($B54,Leveranser!$B$1:$S$500,MATCH("såld värme (gwh)",Leveranser!$B$1:$S$1,0),FALSE))</f>
        <v>43.3</v>
      </c>
      <c r="AK54" s="315"/>
      <c r="AM54" s="316" t="str">
        <f>IF(B54&lt;&gt;"",IF(VLOOKUP($B54,Totalt!$B$1:$AQ$550,MATCH("Kvalitetsgranskad:",Totalt!$B$1:$AQ$1,0),FALSE)="ja",VLOOKUP($B54,Miljö!$B$1:$AG$479,MATCH(AM$2,Miljö!$B$1:$AK$1,0),FALSE),""),"")</f>
        <v>Nej</v>
      </c>
      <c r="AN54" s="316" t="str">
        <f>IF(AM54="ja",VLOOKUP($B54,Miljö!$B$1:$J$479,MATCH("Typ av ursprungsspecificerad el   (Om inget värde anges används Nordisk residualmix, se inforuta) ()",Miljö!$B$1:$J$1,0),FALSE),IF(AM54="nej","Nordisk residualel",""))</f>
        <v>Nordisk residualel</v>
      </c>
      <c r="AO54" s="316">
        <f>IF(AM54="","",VLOOKUP($B54,Miljö!$B$1:$J$479,MATCH("Fossilandel för ursprungspecificerad el ()",Miljö!$B$1:$J$1,0),FALSE))</f>
        <v>0.42099999999999999</v>
      </c>
      <c r="AP54" s="316">
        <f>IF(AM54="","",IFERROR(VLOOKUP($B54,Miljö!$B$1:$J$479,MATCH("Kärnkraftsandel för ursprungsspecificerad el ()",Miljö!$B$1:$J$1,0),FALSE)/1,0))</f>
        <v>0.40799999999999997</v>
      </c>
      <c r="AQ54" s="316">
        <f t="shared" si="1"/>
        <v>0.17099999999999999</v>
      </c>
      <c r="AS54" s="316" t="str">
        <f t="shared" si="2"/>
        <v>Nej</v>
      </c>
      <c r="AT54" s="316" t="str">
        <f>IF(AS54="ja",VLOOKUP($B54,Miljö!$B$1:$O$500,MATCH("Fossil andel i procent (%)",Miljö!$B$1:$O$1,0),FALSE)/100,"")</f>
        <v/>
      </c>
      <c r="AV54" s="316" t="str">
        <f t="shared" si="3"/>
        <v>Nej</v>
      </c>
      <c r="AW54" s="316" t="str">
        <f>IF(AV54="ja",VLOOKUP($B54,'Egen hetvattenprod'!$B$1:$AO$500,MATCH("Värmekälla till värmepumpar ()",'Egen hetvattenprod'!$B$1:$AO$1,0),FALSE),"")</f>
        <v/>
      </c>
    </row>
    <row r="55" spans="1:49" x14ac:dyDescent="0.25">
      <c r="A55" s="314" t="str">
        <f>'Miljövärden för publ företag'!B57</f>
        <v>E.ON Värme Sverige AB</v>
      </c>
      <c r="B55" s="314" t="str">
        <f>'Miljövärden för publ företag'!C57</f>
        <v>Bro</v>
      </c>
      <c r="C55" s="302">
        <f>IFERROR(VLOOKUP($B55,Totalt!$B$1:$AQ$550,MATCH(C$2,Totalt!$B$1:$AQ$1,0),FALSE),"")</f>
        <v>0</v>
      </c>
      <c r="D55" s="302">
        <f>IFERROR(VLOOKUP($B55,Totalt!$B$1:$AQ$550,MATCH(D$2,Totalt!$B$1:$AQ$1,0),FALSE),"")</f>
        <v>0</v>
      </c>
      <c r="E55" s="302">
        <f>IFERROR(VLOOKUP($B55,Totalt!$B$1:$AQ$550,MATCH(E$2,Totalt!$B$1:$AQ$1,0),FALSE),"")</f>
        <v>0</v>
      </c>
      <c r="F55" s="302">
        <f>IFERROR(VLOOKUP($B55,Totalt!$B$1:$AQ$550,MATCH(F$2,Totalt!$B$1:$AQ$1,0),FALSE),"")</f>
        <v>0</v>
      </c>
      <c r="G55" s="302">
        <f>IFERROR(VLOOKUP($B55,Totalt!$B$1:$AQ$550,MATCH(G$2,Totalt!$B$1:$AQ$1,0),FALSE),"")</f>
        <v>0</v>
      </c>
      <c r="H55" s="302">
        <f>IFERROR(VLOOKUP($B55,Totalt!$B$1:$AQ$550,MATCH(H$2,Totalt!$B$1:$AQ$1,0),FALSE),"")</f>
        <v>0</v>
      </c>
      <c r="I55" s="302">
        <f>IFERROR(VLOOKUP($B55,Totalt!$B$1:$AQ$550,MATCH(I$2,Totalt!$B$1:$AQ$1,0),FALSE),"")</f>
        <v>0</v>
      </c>
      <c r="J55" s="302">
        <f>IFERROR(VLOOKUP($B55,Totalt!$B$1:$AQ$550,MATCH(J$2,Totalt!$B$1:$AQ$1,0),FALSE),"")</f>
        <v>4.3</v>
      </c>
      <c r="K55" s="302">
        <f>IFERROR(VLOOKUP($B55,Totalt!$B$1:$AQ$550,MATCH(K$2,Totalt!$B$1:$AQ$1,0),FALSE),"")</f>
        <v>0</v>
      </c>
      <c r="L55" s="302">
        <f>IFERROR(VLOOKUP($B55,Totalt!$B$1:$AQ$550,MATCH(L$2,Totalt!$B$1:$AQ$1,0),FALSE),"")</f>
        <v>0</v>
      </c>
      <c r="M55" s="302">
        <f>IFERROR(VLOOKUP($B55,Totalt!$B$1:$AQ$550,MATCH(M$2,Totalt!$B$1:$AQ$1,0),FALSE),"")</f>
        <v>0</v>
      </c>
      <c r="N55" s="302">
        <f>IFERROR(VLOOKUP($B55,Totalt!$B$1:$AQ$550,MATCH(N$2,Totalt!$B$1:$AQ$1,0),FALSE),"")</f>
        <v>0</v>
      </c>
      <c r="O55" s="302">
        <f>IFERROR(VLOOKUP($B55,Totalt!$B$1:$AQ$550,MATCH(O$2,Totalt!$B$1:$AQ$1,0),FALSE),"")</f>
        <v>0</v>
      </c>
      <c r="P55" s="302">
        <f>IFERROR(VLOOKUP($B55,Totalt!$B$1:$AQ$550,MATCH(P$2,Totalt!$B$1:$AQ$1,0),FALSE),"")</f>
        <v>0</v>
      </c>
      <c r="Q55" s="302">
        <f>IFERROR(VLOOKUP($B55,Totalt!$B$1:$AQ$550,MATCH(Q$2,Totalt!$B$1:$AQ$1,0),FALSE),"")</f>
        <v>0</v>
      </c>
      <c r="R55" s="302">
        <f>IFERROR(VLOOKUP($B55,Totalt!$B$1:$AQ$550,MATCH(R$2,Totalt!$B$1:$AQ$1,0),FALSE),"")</f>
        <v>0</v>
      </c>
      <c r="S55" s="302">
        <f>IFERROR(VLOOKUP($B55,Totalt!$B$1:$AQ$550,MATCH(S$2,Totalt!$B$1:$AQ$1,0),FALSE),"")</f>
        <v>0</v>
      </c>
      <c r="T55" s="302">
        <f>IFERROR(VLOOKUP($B55,Totalt!$B$1:$AQ$550,MATCH(T$2,Totalt!$B$1:$AQ$1,0),FALSE),"")</f>
        <v>0</v>
      </c>
      <c r="U55" s="302">
        <f>IFERROR(VLOOKUP($B55,Totalt!$B$1:$AQ$550,MATCH(U$2,Totalt!$B$1:$AQ$1,0),FALSE),"")</f>
        <v>0</v>
      </c>
      <c r="V55" s="302">
        <f>IFERROR(VLOOKUP($B55,Totalt!$B$1:$AQ$550,MATCH(V$2,Totalt!$B$1:$AQ$1,0),FALSE),"")</f>
        <v>0</v>
      </c>
      <c r="W55" s="302">
        <f>IFERROR(VLOOKUP($B55,Totalt!$B$1:$AQ$550,MATCH(W$2,Totalt!$B$1:$AQ$1,0),FALSE),"")</f>
        <v>2.1</v>
      </c>
      <c r="X55" s="302">
        <f>IFERROR(VLOOKUP($B55,Totalt!$B$1:$AQ$550,MATCH(X$2,Totalt!$B$1:$AQ$1,0),FALSE),"")</f>
        <v>0</v>
      </c>
      <c r="Y55" s="302">
        <f>IFERROR(VLOOKUP($B55,Totalt!$B$1:$AQ$550,MATCH(Y$2,Totalt!$B$1:$AQ$1,0),FALSE),"")</f>
        <v>0</v>
      </c>
      <c r="Z55" s="302">
        <f>IFERROR(VLOOKUP($B55,Totalt!$B$1:$AQ$550,MATCH(Z$2,Totalt!$B$1:$AQ$1,0),FALSE),"")</f>
        <v>0</v>
      </c>
      <c r="AA55" s="302">
        <f>IFERROR(VLOOKUP($B55,Totalt!$B$1:$AQ$550,MATCH(AA$2,Totalt!$B$1:$AQ$1,0),FALSE),"")</f>
        <v>0</v>
      </c>
      <c r="AB55" s="302">
        <f>IFERROR(VLOOKUP($B55,Totalt!$B$1:$AQ$550,MATCH(AB$2,Totalt!$B$1:$AQ$1,0),FALSE),"")</f>
        <v>0</v>
      </c>
      <c r="AC55" s="302">
        <f>IFERROR(VLOOKUP($B55,Totalt!$B$1:$AQ$550,MATCH(AC$2,Totalt!$B$1:$AQ$1,0),FALSE),"")</f>
        <v>0</v>
      </c>
      <c r="AD55" s="302">
        <f>IFERROR(VLOOKUP($B55,Totalt!$B$1:$AQ$550,MATCH(AD$2,Totalt!$B$1:$AQ$1,0),FALSE),"")</f>
        <v>0</v>
      </c>
      <c r="AE55" s="302">
        <f>IFERROR(VLOOKUP($B55,Totalt!$B$1:$AQ$550,MATCH(AE$2,Totalt!$B$1:$AQ$1,0),FALSE),"")</f>
        <v>0</v>
      </c>
      <c r="AF55" s="302">
        <f>IFERROR(VLOOKUP($B55,Totalt!$B$1:$AQ$550,MATCH(AF$2,Totalt!$B$1:$AQ$1,0),FALSE),"")</f>
        <v>0.20799999999999999</v>
      </c>
      <c r="AG55" s="302">
        <f>IFERROR(VLOOKUP($B55,Totalt!$B$1:$AQ$550,MATCH(AG$2,Totalt!$B$1:$AQ$1,0),FALSE),"")</f>
        <v>0</v>
      </c>
      <c r="AI55" s="302">
        <f t="shared" si="0"/>
        <v>6.6080000000000005</v>
      </c>
      <c r="AJ55" s="302">
        <f>IF(ISERROR(1/VLOOKUP($B55,Leveranser!$B$1:$S$500,MATCH("såld värme (gwh)",Leveranser!$B$1:$S$1,0),FALSE)),"",VLOOKUP($B55,Leveranser!$B$1:$S$500,MATCH("såld värme (gwh)",Leveranser!$B$1:$S$1,0),FALSE))</f>
        <v>26</v>
      </c>
      <c r="AK55" s="315"/>
      <c r="AM55" s="316" t="str">
        <f>IF(B55&lt;&gt;"",IF(VLOOKUP($B55,Totalt!$B$1:$AQ$550,MATCH("Kvalitetsgranskad:",Totalt!$B$1:$AQ$1,0),FALSE)="ja",VLOOKUP($B55,Miljö!$B$1:$AG$479,MATCH(AM$2,Miljö!$B$1:$AK$1,0),FALSE),""),"")</f>
        <v>Nej</v>
      </c>
      <c r="AN55" s="316" t="str">
        <f>IF(AM55="ja",VLOOKUP($B55,Miljö!$B$1:$J$479,MATCH("Typ av ursprungsspecificerad el   (Om inget värde anges används Nordisk residualmix, se inforuta) ()",Miljö!$B$1:$J$1,0),FALSE),IF(AM55="nej","Nordisk residualel",""))</f>
        <v>Nordisk residualel</v>
      </c>
      <c r="AO55" s="316">
        <f>IF(AM55="","",VLOOKUP($B55,Miljö!$B$1:$J$479,MATCH("Fossilandel för ursprungspecificerad el ()",Miljö!$B$1:$J$1,0),FALSE))</f>
        <v>0.42099999999999999</v>
      </c>
      <c r="AP55" s="316">
        <f>IF(AM55="","",IFERROR(VLOOKUP($B55,Miljö!$B$1:$J$479,MATCH("Kärnkraftsandel för ursprungsspecificerad el ()",Miljö!$B$1:$J$1,0),FALSE)/1,0))</f>
        <v>0.40799999999999997</v>
      </c>
      <c r="AQ55" s="316">
        <f t="shared" si="1"/>
        <v>0.17099999999999999</v>
      </c>
      <c r="AS55" s="316" t="str">
        <f t="shared" si="2"/>
        <v>Nej</v>
      </c>
      <c r="AT55" s="316" t="str">
        <f>IF(AS55="ja",VLOOKUP($B55,Miljö!$B$1:$O$500,MATCH("Fossil andel i procent (%)",Miljö!$B$1:$O$1,0),FALSE)/100,"")</f>
        <v/>
      </c>
      <c r="AV55" s="316" t="str">
        <f t="shared" si="3"/>
        <v>Nej</v>
      </c>
      <c r="AW55" s="316" t="str">
        <f>IF(AV55="ja",VLOOKUP($B55,'Egen hetvattenprod'!$B$1:$AO$500,MATCH("Värmekälla till värmepumpar ()",'Egen hetvattenprod'!$B$1:$AO$1,0),FALSE),"")</f>
        <v/>
      </c>
    </row>
    <row r="56" spans="1:49" x14ac:dyDescent="0.25">
      <c r="A56" s="314" t="str">
        <f>'Miljövärden för publ företag'!B58</f>
        <v>E.ON Värme Sverige AB</v>
      </c>
      <c r="B56" s="314" t="str">
        <f>'Miljövärden för publ företag'!C58</f>
        <v>Bålsta</v>
      </c>
      <c r="C56" s="302">
        <f>IFERROR(VLOOKUP($B56,Totalt!$B$1:$AQ$550,MATCH(C$2,Totalt!$B$1:$AQ$1,0),FALSE),"")</f>
        <v>0</v>
      </c>
      <c r="D56" s="302">
        <f>IFERROR(VLOOKUP($B56,Totalt!$B$1:$AQ$550,MATCH(D$2,Totalt!$B$1:$AQ$1,0),FALSE),"")</f>
        <v>0.60399999999999998</v>
      </c>
      <c r="E56" s="302">
        <f>IFERROR(VLOOKUP($B56,Totalt!$B$1:$AQ$550,MATCH(E$2,Totalt!$B$1:$AQ$1,0),FALSE),"")</f>
        <v>0</v>
      </c>
      <c r="F56" s="302">
        <f>IFERROR(VLOOKUP($B56,Totalt!$B$1:$AQ$550,MATCH(F$2,Totalt!$B$1:$AQ$1,0),FALSE),"")</f>
        <v>0</v>
      </c>
      <c r="G56" s="302">
        <f>IFERROR(VLOOKUP($B56,Totalt!$B$1:$AQ$550,MATCH(G$2,Totalt!$B$1:$AQ$1,0),FALSE),"")</f>
        <v>0</v>
      </c>
      <c r="H56" s="302">
        <f>IFERROR(VLOOKUP($B56,Totalt!$B$1:$AQ$550,MATCH(H$2,Totalt!$B$1:$AQ$1,0),FALSE),"")</f>
        <v>0</v>
      </c>
      <c r="I56" s="302">
        <f>IFERROR(VLOOKUP($B56,Totalt!$B$1:$AQ$550,MATCH(I$2,Totalt!$B$1:$AQ$1,0),FALSE),"")</f>
        <v>0</v>
      </c>
      <c r="J56" s="302">
        <f>IFERROR(VLOOKUP($B56,Totalt!$B$1:$AQ$550,MATCH(J$2,Totalt!$B$1:$AQ$1,0),FALSE),"")</f>
        <v>0</v>
      </c>
      <c r="K56" s="302">
        <f>IFERROR(VLOOKUP($B56,Totalt!$B$1:$AQ$550,MATCH(K$2,Totalt!$B$1:$AQ$1,0),FALSE),"")</f>
        <v>0</v>
      </c>
      <c r="L56" s="302">
        <f>IFERROR(VLOOKUP($B56,Totalt!$B$1:$AQ$550,MATCH(L$2,Totalt!$B$1:$AQ$1,0),FALSE),"")</f>
        <v>0</v>
      </c>
      <c r="M56" s="302">
        <f>IFERROR(VLOOKUP($B56,Totalt!$B$1:$AQ$550,MATCH(M$2,Totalt!$B$1:$AQ$1,0),FALSE),"")</f>
        <v>0</v>
      </c>
      <c r="N56" s="302">
        <f>IFERROR(VLOOKUP($B56,Totalt!$B$1:$AQ$550,MATCH(N$2,Totalt!$B$1:$AQ$1,0),FALSE),"")</f>
        <v>0</v>
      </c>
      <c r="O56" s="302">
        <f>IFERROR(VLOOKUP($B56,Totalt!$B$1:$AQ$550,MATCH(O$2,Totalt!$B$1:$AQ$1,0),FALSE),"")</f>
        <v>0</v>
      </c>
      <c r="P56" s="302">
        <f>IFERROR(VLOOKUP($B56,Totalt!$B$1:$AQ$550,MATCH(P$2,Totalt!$B$1:$AQ$1,0),FALSE),"")</f>
        <v>19.899999999999999</v>
      </c>
      <c r="Q56" s="302">
        <f>IFERROR(VLOOKUP($B56,Totalt!$B$1:$AQ$550,MATCH(Q$2,Totalt!$B$1:$AQ$1,0),FALSE),"")</f>
        <v>0</v>
      </c>
      <c r="R56" s="302">
        <f>IFERROR(VLOOKUP($B56,Totalt!$B$1:$AQ$550,MATCH(R$2,Totalt!$B$1:$AQ$1,0),FALSE),"")</f>
        <v>7.5</v>
      </c>
      <c r="S56" s="302">
        <f>IFERROR(VLOOKUP($B56,Totalt!$B$1:$AQ$550,MATCH(S$2,Totalt!$B$1:$AQ$1,0),FALSE),"")</f>
        <v>0</v>
      </c>
      <c r="T56" s="302">
        <f>IFERROR(VLOOKUP($B56,Totalt!$B$1:$AQ$550,MATCH(T$2,Totalt!$B$1:$AQ$1,0),FALSE),"")</f>
        <v>0</v>
      </c>
      <c r="U56" s="302">
        <f>IFERROR(VLOOKUP($B56,Totalt!$B$1:$AQ$550,MATCH(U$2,Totalt!$B$1:$AQ$1,0),FALSE),"")</f>
        <v>0</v>
      </c>
      <c r="V56" s="302">
        <f>IFERROR(VLOOKUP($B56,Totalt!$B$1:$AQ$550,MATCH(V$2,Totalt!$B$1:$AQ$1,0),FALSE),"")</f>
        <v>0</v>
      </c>
      <c r="W56" s="302">
        <f>IFERROR(VLOOKUP($B56,Totalt!$B$1:$AQ$550,MATCH(W$2,Totalt!$B$1:$AQ$1,0),FALSE),"")</f>
        <v>1.3</v>
      </c>
      <c r="X56" s="302">
        <f>IFERROR(VLOOKUP($B56,Totalt!$B$1:$AQ$550,MATCH(X$2,Totalt!$B$1:$AQ$1,0),FALSE),"")</f>
        <v>0</v>
      </c>
      <c r="Y56" s="302">
        <f>IFERROR(VLOOKUP($B56,Totalt!$B$1:$AQ$550,MATCH(Y$2,Totalt!$B$1:$AQ$1,0),FALSE),"")</f>
        <v>0</v>
      </c>
      <c r="Z56" s="302">
        <f>IFERROR(VLOOKUP($B56,Totalt!$B$1:$AQ$550,MATCH(Z$2,Totalt!$B$1:$AQ$1,0),FALSE),"")</f>
        <v>0</v>
      </c>
      <c r="AA56" s="302">
        <f>IFERROR(VLOOKUP($B56,Totalt!$B$1:$AQ$550,MATCH(AA$2,Totalt!$B$1:$AQ$1,0),FALSE),"")</f>
        <v>0</v>
      </c>
      <c r="AB56" s="302">
        <f>IFERROR(VLOOKUP($B56,Totalt!$B$1:$AQ$550,MATCH(AB$2,Totalt!$B$1:$AQ$1,0),FALSE),"")</f>
        <v>0</v>
      </c>
      <c r="AC56" s="302">
        <f>IFERROR(VLOOKUP($B56,Totalt!$B$1:$AQ$550,MATCH(AC$2,Totalt!$B$1:$AQ$1,0),FALSE),"")</f>
        <v>0</v>
      </c>
      <c r="AD56" s="302">
        <f>IFERROR(VLOOKUP($B56,Totalt!$B$1:$AQ$550,MATCH(AD$2,Totalt!$B$1:$AQ$1,0),FALSE),"")</f>
        <v>9.1240000000000006</v>
      </c>
      <c r="AE56" s="302">
        <f>IFERROR(VLOOKUP($B56,Totalt!$B$1:$AQ$550,MATCH(AE$2,Totalt!$B$1:$AQ$1,0),FALSE),"")</f>
        <v>0</v>
      </c>
      <c r="AF56" s="302">
        <f>IFERROR(VLOOKUP($B56,Totalt!$B$1:$AQ$550,MATCH(AF$2,Totalt!$B$1:$AQ$1,0),FALSE),"")</f>
        <v>0.97599999999999998</v>
      </c>
      <c r="AG56" s="302">
        <f>IFERROR(VLOOKUP($B56,Totalt!$B$1:$AQ$550,MATCH(AG$2,Totalt!$B$1:$AQ$1,0),FALSE),"")</f>
        <v>0</v>
      </c>
      <c r="AI56" s="302">
        <f t="shared" si="0"/>
        <v>39.403999999999996</v>
      </c>
      <c r="AJ56" s="302">
        <f>IF(ISERROR(1/VLOOKUP($B56,Leveranser!$B$1:$S$500,MATCH("såld värme (gwh)",Leveranser!$B$1:$S$1,0),FALSE)),"",VLOOKUP($B56,Leveranser!$B$1:$S$500,MATCH("såld värme (gwh)",Leveranser!$B$1:$S$1,0),FALSE))</f>
        <v>32.200000000000003</v>
      </c>
      <c r="AK56" s="315"/>
      <c r="AM56" s="316" t="str">
        <f>IF(B56&lt;&gt;"",IF(VLOOKUP($B56,Totalt!$B$1:$AQ$550,MATCH("Kvalitetsgranskad:",Totalt!$B$1:$AQ$1,0),FALSE)="ja",VLOOKUP($B56,Miljö!$B$1:$AG$479,MATCH(AM$2,Miljö!$B$1:$AK$1,0),FALSE),""),"")</f>
        <v>Nej</v>
      </c>
      <c r="AN56" s="316" t="str">
        <f>IF(AM56="ja",VLOOKUP($B56,Miljö!$B$1:$J$479,MATCH("Typ av ursprungsspecificerad el   (Om inget värde anges används Nordisk residualmix, se inforuta) ()",Miljö!$B$1:$J$1,0),FALSE),IF(AM56="nej","Nordisk residualel",""))</f>
        <v>Nordisk residualel</v>
      </c>
      <c r="AO56" s="316">
        <f>IF(AM56="","",VLOOKUP($B56,Miljö!$B$1:$J$479,MATCH("Fossilandel för ursprungspecificerad el ()",Miljö!$B$1:$J$1,0),FALSE))</f>
        <v>0.42099999999999999</v>
      </c>
      <c r="AP56" s="316">
        <f>IF(AM56="","",IFERROR(VLOOKUP($B56,Miljö!$B$1:$J$479,MATCH("Kärnkraftsandel för ursprungsspecificerad el ()",Miljö!$B$1:$J$1,0),FALSE)/1,0))</f>
        <v>0.40799999999999997</v>
      </c>
      <c r="AQ56" s="316">
        <f t="shared" si="1"/>
        <v>0.17099999999999999</v>
      </c>
      <c r="AS56" s="316" t="str">
        <f t="shared" si="2"/>
        <v>Nej</v>
      </c>
      <c r="AT56" s="316" t="str">
        <f>IF(AS56="ja",VLOOKUP($B56,Miljö!$B$1:$O$500,MATCH("Fossil andel i procent (%)",Miljö!$B$1:$O$1,0),FALSE)/100,"")</f>
        <v/>
      </c>
      <c r="AV56" s="316" t="str">
        <f t="shared" si="3"/>
        <v>Nej</v>
      </c>
      <c r="AW56" s="316" t="str">
        <f>IF(AV56="ja",VLOOKUP($B56,'Egen hetvattenprod'!$B$1:$AO$500,MATCH("Värmekälla till värmepumpar ()",'Egen hetvattenprod'!$B$1:$AO$1,0),FALSE),"")</f>
        <v/>
      </c>
    </row>
    <row r="57" spans="1:49" x14ac:dyDescent="0.25">
      <c r="A57" s="314" t="str">
        <f>'Miljövärden för publ företag'!B59</f>
        <v>E.ON Värme Sverige AB</v>
      </c>
      <c r="B57" s="314" t="str">
        <f>'Miljövärden för publ företag'!C59</f>
        <v>Coop</v>
      </c>
      <c r="C57" s="302">
        <f>IFERROR(VLOOKUP($B57,Totalt!$B$1:$AQ$550,MATCH(C$2,Totalt!$B$1:$AQ$1,0),FALSE),"")</f>
        <v>0</v>
      </c>
      <c r="D57" s="302">
        <f>IFERROR(VLOOKUP($B57,Totalt!$B$1:$AQ$550,MATCH(D$2,Totalt!$B$1:$AQ$1,0),FALSE),"")</f>
        <v>0</v>
      </c>
      <c r="E57" s="302">
        <f>IFERROR(VLOOKUP($B57,Totalt!$B$1:$AQ$550,MATCH(E$2,Totalt!$B$1:$AQ$1,0),FALSE),"")</f>
        <v>0</v>
      </c>
      <c r="F57" s="302">
        <f>IFERROR(VLOOKUP($B57,Totalt!$B$1:$AQ$550,MATCH(F$2,Totalt!$B$1:$AQ$1,0),FALSE),"")</f>
        <v>0</v>
      </c>
      <c r="G57" s="302">
        <f>IFERROR(VLOOKUP($B57,Totalt!$B$1:$AQ$550,MATCH(G$2,Totalt!$B$1:$AQ$1,0),FALSE),"")</f>
        <v>0</v>
      </c>
      <c r="H57" s="302">
        <f>IFERROR(VLOOKUP($B57,Totalt!$B$1:$AQ$550,MATCH(H$2,Totalt!$B$1:$AQ$1,0),FALSE),"")</f>
        <v>0</v>
      </c>
      <c r="I57" s="302">
        <f>IFERROR(VLOOKUP($B57,Totalt!$B$1:$AQ$550,MATCH(I$2,Totalt!$B$1:$AQ$1,0),FALSE),"")</f>
        <v>0</v>
      </c>
      <c r="J57" s="302">
        <f>IFERROR(VLOOKUP($B57,Totalt!$B$1:$AQ$550,MATCH(J$2,Totalt!$B$1:$AQ$1,0),FALSE),"")</f>
        <v>0</v>
      </c>
      <c r="K57" s="302">
        <f>IFERROR(VLOOKUP($B57,Totalt!$B$1:$AQ$550,MATCH(K$2,Totalt!$B$1:$AQ$1,0),FALSE),"")</f>
        <v>0</v>
      </c>
      <c r="L57" s="302">
        <f>IFERROR(VLOOKUP($B57,Totalt!$B$1:$AQ$550,MATCH(L$2,Totalt!$B$1:$AQ$1,0),FALSE),"")</f>
        <v>0</v>
      </c>
      <c r="M57" s="302">
        <f>IFERROR(VLOOKUP($B57,Totalt!$B$1:$AQ$550,MATCH(M$2,Totalt!$B$1:$AQ$1,0),FALSE),"")</f>
        <v>0</v>
      </c>
      <c r="N57" s="302">
        <f>IFERROR(VLOOKUP($B57,Totalt!$B$1:$AQ$550,MATCH(N$2,Totalt!$B$1:$AQ$1,0),FALSE),"")</f>
        <v>0</v>
      </c>
      <c r="O57" s="302">
        <f>IFERROR(VLOOKUP($B57,Totalt!$B$1:$AQ$550,MATCH(O$2,Totalt!$B$1:$AQ$1,0),FALSE),"")</f>
        <v>0</v>
      </c>
      <c r="P57" s="302">
        <f>IFERROR(VLOOKUP($B57,Totalt!$B$1:$AQ$550,MATCH(P$2,Totalt!$B$1:$AQ$1,0),FALSE),"")</f>
        <v>24.3</v>
      </c>
      <c r="Q57" s="302">
        <f>IFERROR(VLOOKUP($B57,Totalt!$B$1:$AQ$550,MATCH(Q$2,Totalt!$B$1:$AQ$1,0),FALSE),"")</f>
        <v>0</v>
      </c>
      <c r="R57" s="302">
        <f>IFERROR(VLOOKUP($B57,Totalt!$B$1:$AQ$550,MATCH(R$2,Totalt!$B$1:$AQ$1,0),FALSE),"")</f>
        <v>21.6</v>
      </c>
      <c r="S57" s="302">
        <f>IFERROR(VLOOKUP($B57,Totalt!$B$1:$AQ$550,MATCH(S$2,Totalt!$B$1:$AQ$1,0),FALSE),"")</f>
        <v>0</v>
      </c>
      <c r="T57" s="302">
        <f>IFERROR(VLOOKUP($B57,Totalt!$B$1:$AQ$550,MATCH(T$2,Totalt!$B$1:$AQ$1,0),FALSE),"")</f>
        <v>0</v>
      </c>
      <c r="U57" s="302">
        <f>IFERROR(VLOOKUP($B57,Totalt!$B$1:$AQ$550,MATCH(U$2,Totalt!$B$1:$AQ$1,0),FALSE),"")</f>
        <v>0</v>
      </c>
      <c r="V57" s="302">
        <f>IFERROR(VLOOKUP($B57,Totalt!$B$1:$AQ$550,MATCH(V$2,Totalt!$B$1:$AQ$1,0),FALSE),"")</f>
        <v>0</v>
      </c>
      <c r="W57" s="302">
        <f>IFERROR(VLOOKUP($B57,Totalt!$B$1:$AQ$550,MATCH(W$2,Totalt!$B$1:$AQ$1,0),FALSE),"")</f>
        <v>0</v>
      </c>
      <c r="X57" s="302">
        <f>IFERROR(VLOOKUP($B57,Totalt!$B$1:$AQ$550,MATCH(X$2,Totalt!$B$1:$AQ$1,0),FALSE),"")</f>
        <v>0</v>
      </c>
      <c r="Y57" s="302">
        <f>IFERROR(VLOOKUP($B57,Totalt!$B$1:$AQ$550,MATCH(Y$2,Totalt!$B$1:$AQ$1,0),FALSE),"")</f>
        <v>0</v>
      </c>
      <c r="Z57" s="302">
        <f>IFERROR(VLOOKUP($B57,Totalt!$B$1:$AQ$550,MATCH(Z$2,Totalt!$B$1:$AQ$1,0),FALSE),"")</f>
        <v>0</v>
      </c>
      <c r="AA57" s="302">
        <f>IFERROR(VLOOKUP($B57,Totalt!$B$1:$AQ$550,MATCH(AA$2,Totalt!$B$1:$AQ$1,0),FALSE),"")</f>
        <v>0</v>
      </c>
      <c r="AB57" s="302">
        <f>IFERROR(VLOOKUP($B57,Totalt!$B$1:$AQ$550,MATCH(AB$2,Totalt!$B$1:$AQ$1,0),FALSE),"")</f>
        <v>0</v>
      </c>
      <c r="AC57" s="302">
        <f>IFERROR(VLOOKUP($B57,Totalt!$B$1:$AQ$550,MATCH(AC$2,Totalt!$B$1:$AQ$1,0),FALSE),"")</f>
        <v>0</v>
      </c>
      <c r="AD57" s="302">
        <f>IFERROR(VLOOKUP($B57,Totalt!$B$1:$AQ$550,MATCH(AD$2,Totalt!$B$1:$AQ$1,0),FALSE),"")</f>
        <v>0</v>
      </c>
      <c r="AE57" s="302">
        <f>IFERROR(VLOOKUP($B57,Totalt!$B$1:$AQ$550,MATCH(AE$2,Totalt!$B$1:$AQ$1,0),FALSE),"")</f>
        <v>0</v>
      </c>
      <c r="AF57" s="302">
        <f>IFERROR(VLOOKUP($B57,Totalt!$B$1:$AQ$550,MATCH(AF$2,Totalt!$B$1:$AQ$1,0),FALSE),"")</f>
        <v>0.254</v>
      </c>
      <c r="AG57" s="302">
        <f>IFERROR(VLOOKUP($B57,Totalt!$B$1:$AQ$550,MATCH(AG$2,Totalt!$B$1:$AQ$1,0),FALSE),"")</f>
        <v>0</v>
      </c>
      <c r="AI57" s="302">
        <f t="shared" si="0"/>
        <v>46.154000000000003</v>
      </c>
      <c r="AJ57" s="302">
        <f>IF(ISERROR(1/VLOOKUP($B57,Leveranser!$B$1:$S$500,MATCH("såld värme (gwh)",Leveranser!$B$1:$S$1,0),FALSE)),"",VLOOKUP($B57,Leveranser!$B$1:$S$500,MATCH("såld värme (gwh)",Leveranser!$B$1:$S$1,0),FALSE))</f>
        <v>15.8</v>
      </c>
      <c r="AK57" s="315"/>
      <c r="AM57" s="316" t="str">
        <f>IF(B57&lt;&gt;"",IF(VLOOKUP($B57,Totalt!$B$1:$AQ$550,MATCH("Kvalitetsgranskad:",Totalt!$B$1:$AQ$1,0),FALSE)="ja",VLOOKUP($B57,Miljö!$B$1:$AG$479,MATCH(AM$2,Miljö!$B$1:$AK$1,0),FALSE),""),"")</f>
        <v>Nej</v>
      </c>
      <c r="AN57" s="316" t="str">
        <f>IF(AM57="ja",VLOOKUP($B57,Miljö!$B$1:$J$479,MATCH("Typ av ursprungsspecificerad el   (Om inget värde anges används Nordisk residualmix, se inforuta) ()",Miljö!$B$1:$J$1,0),FALSE),IF(AM57="nej","Nordisk residualel",""))</f>
        <v>Nordisk residualel</v>
      </c>
      <c r="AO57" s="316">
        <f>IF(AM57="","",VLOOKUP($B57,Miljö!$B$1:$J$479,MATCH("Fossilandel för ursprungspecificerad el ()",Miljö!$B$1:$J$1,0),FALSE))</f>
        <v>0.42099999999999999</v>
      </c>
      <c r="AP57" s="316">
        <f>IF(AM57="","",IFERROR(VLOOKUP($B57,Miljö!$B$1:$J$479,MATCH("Kärnkraftsandel för ursprungsspecificerad el ()",Miljö!$B$1:$J$1,0),FALSE)/1,0))</f>
        <v>0.40799999999999997</v>
      </c>
      <c r="AQ57" s="316">
        <f t="shared" si="1"/>
        <v>0.17099999999999999</v>
      </c>
      <c r="AS57" s="316" t="str">
        <f t="shared" si="2"/>
        <v>Nej</v>
      </c>
      <c r="AT57" s="316" t="str">
        <f>IF(AS57="ja",VLOOKUP($B57,Miljö!$B$1:$O$500,MATCH("Fossil andel i procent (%)",Miljö!$B$1:$O$1,0),FALSE)/100,"")</f>
        <v/>
      </c>
      <c r="AV57" s="316" t="str">
        <f t="shared" si="3"/>
        <v>Nej</v>
      </c>
      <c r="AW57" s="316" t="str">
        <f>IF(AV57="ja",VLOOKUP($B57,'Egen hetvattenprod'!$B$1:$AO$500,MATCH("Värmekälla till värmepumpar ()",'Egen hetvattenprod'!$B$1:$AO$1,0),FALSE),"")</f>
        <v/>
      </c>
    </row>
    <row r="58" spans="1:49" x14ac:dyDescent="0.25">
      <c r="A58" s="314" t="str">
        <f>'Miljövärden för publ företag'!B60</f>
        <v>E.ON Värme Sverige AB</v>
      </c>
      <c r="B58" s="314" t="str">
        <f>'Miljövärden för publ företag'!C60</f>
        <v>HÖK</v>
      </c>
      <c r="C58" s="302">
        <f>IFERROR(VLOOKUP($B58,Totalt!$B$1:$AQ$550,MATCH(C$2,Totalt!$B$1:$AQ$1,0),FALSE),"")</f>
        <v>1.03532</v>
      </c>
      <c r="D58" s="302">
        <f>IFERROR(VLOOKUP($B58,Totalt!$B$1:$AQ$550,MATCH(D$2,Totalt!$B$1:$AQ$1,0),FALSE),"")</f>
        <v>1.1850499999999999</v>
      </c>
      <c r="E58" s="302">
        <f>IFERROR(VLOOKUP($B58,Totalt!$B$1:$AQ$550,MATCH(E$2,Totalt!$B$1:$AQ$1,0),FALSE),"")</f>
        <v>0</v>
      </c>
      <c r="F58" s="302">
        <f>IFERROR(VLOOKUP($B58,Totalt!$B$1:$AQ$550,MATCH(F$2,Totalt!$B$1:$AQ$1,0),FALSE),"")</f>
        <v>182.98599999999999</v>
      </c>
      <c r="G58" s="302">
        <f>IFERROR(VLOOKUP($B58,Totalt!$B$1:$AQ$550,MATCH(G$2,Totalt!$B$1:$AQ$1,0),FALSE),"")</f>
        <v>0</v>
      </c>
      <c r="H58" s="302">
        <f>IFERROR(VLOOKUP($B58,Totalt!$B$1:$AQ$550,MATCH(H$2,Totalt!$B$1:$AQ$1,0),FALSE),"")</f>
        <v>0</v>
      </c>
      <c r="I58" s="302">
        <f>IFERROR(VLOOKUP($B58,Totalt!$B$1:$AQ$550,MATCH(I$2,Totalt!$B$1:$AQ$1,0),FALSE),"")</f>
        <v>196.47399999999999</v>
      </c>
      <c r="J58" s="302">
        <f>IFERROR(VLOOKUP($B58,Totalt!$B$1:$AQ$550,MATCH(J$2,Totalt!$B$1:$AQ$1,0),FALSE),"")</f>
        <v>0</v>
      </c>
      <c r="K58" s="302">
        <f>IFERROR(VLOOKUP($B58,Totalt!$B$1:$AQ$550,MATCH(K$2,Totalt!$B$1:$AQ$1,0),FALSE),"")</f>
        <v>0</v>
      </c>
      <c r="L58" s="302">
        <f>IFERROR(VLOOKUP($B58,Totalt!$B$1:$AQ$550,MATCH(L$2,Totalt!$B$1:$AQ$1,0),FALSE),"")</f>
        <v>58.590499999999999</v>
      </c>
      <c r="M58" s="302">
        <f>IFERROR(VLOOKUP($B58,Totalt!$B$1:$AQ$550,MATCH(M$2,Totalt!$B$1:$AQ$1,0),FALSE),"")</f>
        <v>60.881599999999999</v>
      </c>
      <c r="N58" s="302">
        <f>IFERROR(VLOOKUP($B58,Totalt!$B$1:$AQ$550,MATCH(N$2,Totalt!$B$1:$AQ$1,0),FALSE),"")</f>
        <v>117.027</v>
      </c>
      <c r="O58" s="302">
        <f>IFERROR(VLOOKUP($B58,Totalt!$B$1:$AQ$550,MATCH(O$2,Totalt!$B$1:$AQ$1,0),FALSE),"")</f>
        <v>87.504900000000006</v>
      </c>
      <c r="P58" s="302">
        <f>IFERROR(VLOOKUP($B58,Totalt!$B$1:$AQ$550,MATCH(P$2,Totalt!$B$1:$AQ$1,0),FALSE),"")</f>
        <v>90.295100000000005</v>
      </c>
      <c r="Q58" s="302">
        <f>IFERROR(VLOOKUP($B58,Totalt!$B$1:$AQ$550,MATCH(Q$2,Totalt!$B$1:$AQ$1,0),FALSE),"")</f>
        <v>0</v>
      </c>
      <c r="R58" s="302">
        <f>IFERROR(VLOOKUP($B58,Totalt!$B$1:$AQ$550,MATCH(R$2,Totalt!$B$1:$AQ$1,0),FALSE),"")</f>
        <v>0</v>
      </c>
      <c r="S58" s="302">
        <f>IFERROR(VLOOKUP($B58,Totalt!$B$1:$AQ$550,MATCH(S$2,Totalt!$B$1:$AQ$1,0),FALSE),"")</f>
        <v>0</v>
      </c>
      <c r="T58" s="302">
        <f>IFERROR(VLOOKUP($B58,Totalt!$B$1:$AQ$550,MATCH(T$2,Totalt!$B$1:$AQ$1,0),FALSE),"")</f>
        <v>0</v>
      </c>
      <c r="U58" s="302">
        <f>IFERROR(VLOOKUP($B58,Totalt!$B$1:$AQ$550,MATCH(U$2,Totalt!$B$1:$AQ$1,0),FALSE),"")</f>
        <v>0</v>
      </c>
      <c r="V58" s="302">
        <f>IFERROR(VLOOKUP($B58,Totalt!$B$1:$AQ$550,MATCH(V$2,Totalt!$B$1:$AQ$1,0),FALSE),"")</f>
        <v>0</v>
      </c>
      <c r="W58" s="302">
        <f>IFERROR(VLOOKUP($B58,Totalt!$B$1:$AQ$550,MATCH(W$2,Totalt!$B$1:$AQ$1,0),FALSE),"")</f>
        <v>0</v>
      </c>
      <c r="X58" s="302">
        <f>IFERROR(VLOOKUP($B58,Totalt!$B$1:$AQ$550,MATCH(X$2,Totalt!$B$1:$AQ$1,0),FALSE),"")</f>
        <v>10.9404</v>
      </c>
      <c r="Y58" s="302">
        <f>IFERROR(VLOOKUP($B58,Totalt!$B$1:$AQ$550,MATCH(Y$2,Totalt!$B$1:$AQ$1,0),FALSE),"")</f>
        <v>39.145600000000002</v>
      </c>
      <c r="Z58" s="302">
        <f>IFERROR(VLOOKUP($B58,Totalt!$B$1:$AQ$550,MATCH(Z$2,Totalt!$B$1:$AQ$1,0),FALSE),"")</f>
        <v>10.9758</v>
      </c>
      <c r="AA58" s="302">
        <f>IFERROR(VLOOKUP($B58,Totalt!$B$1:$AQ$550,MATCH(AA$2,Totalt!$B$1:$AQ$1,0),FALSE),"")</f>
        <v>24.902999999999999</v>
      </c>
      <c r="AB58" s="302">
        <f>IFERROR(VLOOKUP($B58,Totalt!$B$1:$AQ$550,MATCH(AB$2,Totalt!$B$1:$AQ$1,0),FALSE),"")</f>
        <v>54.253</v>
      </c>
      <c r="AC58" s="302">
        <f>IFERROR(VLOOKUP($B58,Totalt!$B$1:$AQ$550,MATCH(AC$2,Totalt!$B$1:$AQ$1,0),FALSE),"")</f>
        <v>132.84899999999999</v>
      </c>
      <c r="AD58" s="302">
        <f>IFERROR(VLOOKUP($B58,Totalt!$B$1:$AQ$550,MATCH(AD$2,Totalt!$B$1:$AQ$1,0),FALSE),"")</f>
        <v>82.326999999999998</v>
      </c>
      <c r="AE58" s="302">
        <f>IFERROR(VLOOKUP($B58,Totalt!$B$1:$AQ$550,MATCH(AE$2,Totalt!$B$1:$AQ$1,0),FALSE),"")</f>
        <v>0</v>
      </c>
      <c r="AF58" s="302">
        <f>IFERROR(VLOOKUP($B58,Totalt!$B$1:$AQ$550,MATCH(AF$2,Totalt!$B$1:$AQ$1,0),FALSE),"")</f>
        <v>37.3384</v>
      </c>
      <c r="AG58" s="302">
        <f>IFERROR(VLOOKUP($B58,Totalt!$B$1:$AQ$550,MATCH(AG$2,Totalt!$B$1:$AQ$1,0),FALSE),"")</f>
        <v>0</v>
      </c>
      <c r="AI58" s="302">
        <f t="shared" si="0"/>
        <v>1188.7116700000001</v>
      </c>
      <c r="AJ58" s="302">
        <f>IF(ISERROR(1/VLOOKUP($B58,Leveranser!$B$1:$S$500,MATCH("såld värme (gwh)",Leveranser!$B$1:$S$1,0),FALSE)),"",VLOOKUP($B58,Leveranser!$B$1:$S$500,MATCH("såld värme (gwh)",Leveranser!$B$1:$S$1,0),FALSE))</f>
        <v>1014.336</v>
      </c>
      <c r="AK58" s="315"/>
      <c r="AM58" s="316" t="str">
        <f>IF(B58&lt;&gt;"",IF(VLOOKUP($B58,Totalt!$B$1:$AQ$550,MATCH("Kvalitetsgranskad:",Totalt!$B$1:$AQ$1,0),FALSE)="ja",VLOOKUP($B58,Miljö!$B$1:$AG$479,MATCH(AM$2,Miljö!$B$1:$AK$1,0),FALSE),""),"")</f>
        <v>Nej</v>
      </c>
      <c r="AN58" s="316" t="str">
        <f>IF(AM58="ja",VLOOKUP($B58,Miljö!$B$1:$J$479,MATCH("Typ av ursprungsspecificerad el   (Om inget värde anges används Nordisk residualmix, se inforuta) ()",Miljö!$B$1:$J$1,0),FALSE),IF(AM58="nej","Nordisk residualel",""))</f>
        <v>Nordisk residualel</v>
      </c>
      <c r="AO58" s="316">
        <f>IF(AM58="","",VLOOKUP($B58,Miljö!$B$1:$J$479,MATCH("Fossilandel för ursprungspecificerad el ()",Miljö!$B$1:$J$1,0),FALSE))</f>
        <v>0.42099999999999999</v>
      </c>
      <c r="AP58" s="316">
        <f>IF(AM58="","",IFERROR(VLOOKUP($B58,Miljö!$B$1:$J$479,MATCH("Kärnkraftsandel för ursprungsspecificerad el ()",Miljö!$B$1:$J$1,0),FALSE)/1,0))</f>
        <v>0.40799999999999997</v>
      </c>
      <c r="AQ58" s="316">
        <f t="shared" si="1"/>
        <v>0.17099999999999999</v>
      </c>
      <c r="AS58" s="316" t="str">
        <f t="shared" si="2"/>
        <v>Nej</v>
      </c>
      <c r="AT58" s="316" t="str">
        <f>IF(AS58="ja",VLOOKUP($B58,Miljö!$B$1:$O$500,MATCH("Fossil andel i procent (%)",Miljö!$B$1:$O$1,0),FALSE)/100,"")</f>
        <v/>
      </c>
      <c r="AV58" s="316" t="str">
        <f t="shared" si="3"/>
        <v>Ja</v>
      </c>
      <c r="AW58" s="316" t="str">
        <f>IF(AV58="ja",VLOOKUP($B58,'Egen hetvattenprod'!$B$1:$AO$500,MATCH("Värmekälla till värmepumpar ()",'Egen hetvattenprod'!$B$1:$AO$1,0),FALSE),"")</f>
        <v>Renat avloppsvatten</v>
      </c>
    </row>
    <row r="59" spans="1:49" x14ac:dyDescent="0.25">
      <c r="A59" s="314" t="str">
        <f>'Miljövärden för publ företag'!B61</f>
        <v>E.ON Värme Sverige AB</v>
      </c>
      <c r="B59" s="314" t="str">
        <f>'Miljövärden för publ företag'!C61</f>
        <v>Järfälla</v>
      </c>
      <c r="C59" s="302">
        <f>IFERROR(VLOOKUP($B59,Totalt!$B$1:$AQ$550,MATCH(C$2,Totalt!$B$1:$AQ$1,0),FALSE),"")</f>
        <v>0</v>
      </c>
      <c r="D59" s="302">
        <f>IFERROR(VLOOKUP($B59,Totalt!$B$1:$AQ$550,MATCH(D$2,Totalt!$B$1:$AQ$1,0),FALSE),"")</f>
        <v>0</v>
      </c>
      <c r="E59" s="302">
        <f>IFERROR(VLOOKUP($B59,Totalt!$B$1:$AQ$550,MATCH(E$2,Totalt!$B$1:$AQ$1,0),FALSE),"")</f>
        <v>0</v>
      </c>
      <c r="F59" s="302">
        <f>IFERROR(VLOOKUP($B59,Totalt!$B$1:$AQ$550,MATCH(F$2,Totalt!$B$1:$AQ$1,0),FALSE),"")</f>
        <v>0</v>
      </c>
      <c r="G59" s="302">
        <f>IFERROR(VLOOKUP($B59,Totalt!$B$1:$AQ$550,MATCH(G$2,Totalt!$B$1:$AQ$1,0),FALSE),"")</f>
        <v>0</v>
      </c>
      <c r="H59" s="302">
        <f>IFERROR(VLOOKUP($B59,Totalt!$B$1:$AQ$550,MATCH(H$2,Totalt!$B$1:$AQ$1,0),FALSE),"")</f>
        <v>0</v>
      </c>
      <c r="I59" s="302">
        <f>IFERROR(VLOOKUP($B59,Totalt!$B$1:$AQ$550,MATCH(I$2,Totalt!$B$1:$AQ$1,0),FALSE),"")</f>
        <v>0</v>
      </c>
      <c r="J59" s="302">
        <f>IFERROR(VLOOKUP($B59,Totalt!$B$1:$AQ$550,MATCH(J$2,Totalt!$B$1:$AQ$1,0),FALSE),"")</f>
        <v>0</v>
      </c>
      <c r="K59" s="302">
        <f>IFERROR(VLOOKUP($B59,Totalt!$B$1:$AQ$550,MATCH(K$2,Totalt!$B$1:$AQ$1,0),FALSE),"")</f>
        <v>0</v>
      </c>
      <c r="L59" s="302">
        <f>IFERROR(VLOOKUP($B59,Totalt!$B$1:$AQ$550,MATCH(L$2,Totalt!$B$1:$AQ$1,0),FALSE),"")</f>
        <v>0</v>
      </c>
      <c r="M59" s="302">
        <f>IFERROR(VLOOKUP($B59,Totalt!$B$1:$AQ$550,MATCH(M$2,Totalt!$B$1:$AQ$1,0),FALSE),"")</f>
        <v>0</v>
      </c>
      <c r="N59" s="302">
        <f>IFERROR(VLOOKUP($B59,Totalt!$B$1:$AQ$550,MATCH(N$2,Totalt!$B$1:$AQ$1,0),FALSE),"")</f>
        <v>0</v>
      </c>
      <c r="O59" s="302">
        <f>IFERROR(VLOOKUP($B59,Totalt!$B$1:$AQ$550,MATCH(O$2,Totalt!$B$1:$AQ$1,0),FALSE),"")</f>
        <v>0</v>
      </c>
      <c r="P59" s="302">
        <f>IFERROR(VLOOKUP($B59,Totalt!$B$1:$AQ$550,MATCH(P$2,Totalt!$B$1:$AQ$1,0),FALSE),"")</f>
        <v>0</v>
      </c>
      <c r="Q59" s="302">
        <f>IFERROR(VLOOKUP($B59,Totalt!$B$1:$AQ$550,MATCH(Q$2,Totalt!$B$1:$AQ$1,0),FALSE),"")</f>
        <v>0</v>
      </c>
      <c r="R59" s="302">
        <f>IFERROR(VLOOKUP($B59,Totalt!$B$1:$AQ$550,MATCH(R$2,Totalt!$B$1:$AQ$1,0),FALSE),"")</f>
        <v>13.6</v>
      </c>
      <c r="S59" s="302">
        <f>IFERROR(VLOOKUP($B59,Totalt!$B$1:$AQ$550,MATCH(S$2,Totalt!$B$1:$AQ$1,0),FALSE),"")</f>
        <v>0</v>
      </c>
      <c r="T59" s="302">
        <f>IFERROR(VLOOKUP($B59,Totalt!$B$1:$AQ$550,MATCH(T$2,Totalt!$B$1:$AQ$1,0),FALSE),"")</f>
        <v>0</v>
      </c>
      <c r="U59" s="302">
        <f>IFERROR(VLOOKUP($B59,Totalt!$B$1:$AQ$550,MATCH(U$2,Totalt!$B$1:$AQ$1,0),FALSE),"")</f>
        <v>0</v>
      </c>
      <c r="V59" s="302">
        <f>IFERROR(VLOOKUP($B59,Totalt!$B$1:$AQ$550,MATCH(V$2,Totalt!$B$1:$AQ$1,0),FALSE),"")</f>
        <v>0</v>
      </c>
      <c r="W59" s="302">
        <f>IFERROR(VLOOKUP($B59,Totalt!$B$1:$AQ$550,MATCH(W$2,Totalt!$B$1:$AQ$1,0),FALSE),"")</f>
        <v>4.8</v>
      </c>
      <c r="X59" s="302">
        <f>IFERROR(VLOOKUP($B59,Totalt!$B$1:$AQ$550,MATCH(X$2,Totalt!$B$1:$AQ$1,0),FALSE),"")</f>
        <v>0</v>
      </c>
      <c r="Y59" s="302">
        <f>IFERROR(VLOOKUP($B59,Totalt!$B$1:$AQ$550,MATCH(Y$2,Totalt!$B$1:$AQ$1,0),FALSE),"")</f>
        <v>0</v>
      </c>
      <c r="Z59" s="302">
        <f>IFERROR(VLOOKUP($B59,Totalt!$B$1:$AQ$550,MATCH(Z$2,Totalt!$B$1:$AQ$1,0),FALSE),"")</f>
        <v>0</v>
      </c>
      <c r="AA59" s="302">
        <f>IFERROR(VLOOKUP($B59,Totalt!$B$1:$AQ$550,MATCH(AA$2,Totalt!$B$1:$AQ$1,0),FALSE),"")</f>
        <v>85.8</v>
      </c>
      <c r="AB59" s="302">
        <f>IFERROR(VLOOKUP($B59,Totalt!$B$1:$AQ$550,MATCH(AB$2,Totalt!$B$1:$AQ$1,0),FALSE),"")</f>
        <v>151.9</v>
      </c>
      <c r="AC59" s="302">
        <f>IFERROR(VLOOKUP($B59,Totalt!$B$1:$AQ$550,MATCH(AC$2,Totalt!$B$1:$AQ$1,0),FALSE),"")</f>
        <v>0</v>
      </c>
      <c r="AD59" s="302">
        <f>IFERROR(VLOOKUP($B59,Totalt!$B$1:$AQ$550,MATCH(AD$2,Totalt!$B$1:$AQ$1,0),FALSE),"")</f>
        <v>0</v>
      </c>
      <c r="AE59" s="302">
        <f>IFERROR(VLOOKUP($B59,Totalt!$B$1:$AQ$550,MATCH(AE$2,Totalt!$B$1:$AQ$1,0),FALSE),"")</f>
        <v>0</v>
      </c>
      <c r="AF59" s="302">
        <f>IFERROR(VLOOKUP($B59,Totalt!$B$1:$AQ$550,MATCH(AF$2,Totalt!$B$1:$AQ$1,0),FALSE),"")</f>
        <v>5.7290000000000001</v>
      </c>
      <c r="AG59" s="302">
        <f>IFERROR(VLOOKUP($B59,Totalt!$B$1:$AQ$550,MATCH(AG$2,Totalt!$B$1:$AQ$1,0),FALSE),"")</f>
        <v>73.665999999999997</v>
      </c>
      <c r="AI59" s="302">
        <f t="shared" si="0"/>
        <v>335.495</v>
      </c>
      <c r="AJ59" s="302">
        <f>IF(ISERROR(1/VLOOKUP($B59,Leveranser!$B$1:$S$500,MATCH("såld värme (gwh)",Leveranser!$B$1:$S$1,0),FALSE)),"",VLOOKUP($B59,Leveranser!$B$1:$S$500,MATCH("såld värme (gwh)",Leveranser!$B$1:$S$1,0),FALSE))</f>
        <v>285.39999999999998</v>
      </c>
      <c r="AK59" s="315"/>
      <c r="AM59" s="316" t="str">
        <f>IF(B59&lt;&gt;"",IF(VLOOKUP($B59,Totalt!$B$1:$AQ$550,MATCH("Kvalitetsgranskad:",Totalt!$B$1:$AQ$1,0),FALSE)="ja",VLOOKUP($B59,Miljö!$B$1:$AG$479,MATCH(AM$2,Miljö!$B$1:$AK$1,0),FALSE),""),"")</f>
        <v>Ja</v>
      </c>
      <c r="AN59" s="316" t="str">
        <f>IF(AM59="ja",VLOOKUP($B59,Miljö!$B$1:$J$479,MATCH("Typ av ursprungsspecificerad el   (Om inget värde anges används Nordisk residualmix, se inforuta) ()",Miljö!$B$1:$J$1,0),FALSE),IF(AM59="nej","Nordisk residualel",""))</f>
        <v>'Biokraft'</v>
      </c>
      <c r="AO59" s="316">
        <f>IF(AM59="","",VLOOKUP($B59,Miljö!$B$1:$J$479,MATCH("Fossilandel för ursprungspecificerad el ()",Miljö!$B$1:$J$1,0),FALSE))</f>
        <v>0</v>
      </c>
      <c r="AP59" s="316">
        <f>IF(AM59="","",IFERROR(VLOOKUP($B59,Miljö!$B$1:$J$479,MATCH("Kärnkraftsandel för ursprungsspecificerad el ()",Miljö!$B$1:$J$1,0),FALSE)/1,0))</f>
        <v>0</v>
      </c>
      <c r="AQ59" s="316">
        <f t="shared" si="1"/>
        <v>1</v>
      </c>
      <c r="AS59" s="316" t="str">
        <f t="shared" si="2"/>
        <v>Ja</v>
      </c>
      <c r="AT59" s="316">
        <f>IF(AS59="ja",VLOOKUP($B59,Miljö!$B$1:$O$500,MATCH("Fossil andel i procent (%)",Miljö!$B$1:$O$1,0),FALSE)/100,"")</f>
        <v>0.04</v>
      </c>
      <c r="AV59" s="316" t="str">
        <f t="shared" si="3"/>
        <v>Ja</v>
      </c>
      <c r="AW59" s="316" t="str">
        <f>IF(AV59="ja",VLOOKUP($B59,'Egen hetvattenprod'!$B$1:$AO$500,MATCH("Värmekälla till värmepumpar ()",'Egen hetvattenprod'!$B$1:$AO$1,0),FALSE),"")</f>
        <v>Sjövatten</v>
      </c>
    </row>
    <row r="60" spans="1:49" x14ac:dyDescent="0.25">
      <c r="A60" s="314" t="str">
        <f>'Miljövärden för publ företag'!B62</f>
        <v>E.ON Värme Sverige AB</v>
      </c>
      <c r="B60" s="314" t="str">
        <f>'Miljövärden för publ företag'!C62</f>
        <v>Kungsängen</v>
      </c>
      <c r="C60" s="302">
        <f>IFERROR(VLOOKUP($B60,Totalt!$B$1:$AQ$550,MATCH(C$2,Totalt!$B$1:$AQ$1,0),FALSE),"")</f>
        <v>0</v>
      </c>
      <c r="D60" s="302">
        <f>IFERROR(VLOOKUP($B60,Totalt!$B$1:$AQ$550,MATCH(D$2,Totalt!$B$1:$AQ$1,0),FALSE),"")</f>
        <v>0.41299999999999998</v>
      </c>
      <c r="E60" s="302">
        <f>IFERROR(VLOOKUP($B60,Totalt!$B$1:$AQ$550,MATCH(E$2,Totalt!$B$1:$AQ$1,0),FALSE),"")</f>
        <v>0</v>
      </c>
      <c r="F60" s="302">
        <f>IFERROR(VLOOKUP($B60,Totalt!$B$1:$AQ$550,MATCH(F$2,Totalt!$B$1:$AQ$1,0),FALSE),"")</f>
        <v>0</v>
      </c>
      <c r="G60" s="302">
        <f>IFERROR(VLOOKUP($B60,Totalt!$B$1:$AQ$550,MATCH(G$2,Totalt!$B$1:$AQ$1,0),FALSE),"")</f>
        <v>0</v>
      </c>
      <c r="H60" s="302">
        <f>IFERROR(VLOOKUP($B60,Totalt!$B$1:$AQ$550,MATCH(H$2,Totalt!$B$1:$AQ$1,0),FALSE),"")</f>
        <v>0</v>
      </c>
      <c r="I60" s="302">
        <f>IFERROR(VLOOKUP($B60,Totalt!$B$1:$AQ$550,MATCH(I$2,Totalt!$B$1:$AQ$1,0),FALSE),"")</f>
        <v>0</v>
      </c>
      <c r="J60" s="302">
        <f>IFERROR(VLOOKUP($B60,Totalt!$B$1:$AQ$550,MATCH(J$2,Totalt!$B$1:$AQ$1,0),FALSE),"")</f>
        <v>0</v>
      </c>
      <c r="K60" s="302">
        <f>IFERROR(VLOOKUP($B60,Totalt!$B$1:$AQ$550,MATCH(K$2,Totalt!$B$1:$AQ$1,0),FALSE),"")</f>
        <v>0</v>
      </c>
      <c r="L60" s="302">
        <f>IFERROR(VLOOKUP($B60,Totalt!$B$1:$AQ$550,MATCH(L$2,Totalt!$B$1:$AQ$1,0),FALSE),"")</f>
        <v>0</v>
      </c>
      <c r="M60" s="302">
        <f>IFERROR(VLOOKUP($B60,Totalt!$B$1:$AQ$550,MATCH(M$2,Totalt!$B$1:$AQ$1,0),FALSE),"")</f>
        <v>0</v>
      </c>
      <c r="N60" s="302">
        <f>IFERROR(VLOOKUP($B60,Totalt!$B$1:$AQ$550,MATCH(N$2,Totalt!$B$1:$AQ$1,0),FALSE),"")</f>
        <v>0</v>
      </c>
      <c r="O60" s="302">
        <f>IFERROR(VLOOKUP($B60,Totalt!$B$1:$AQ$550,MATCH(O$2,Totalt!$B$1:$AQ$1,0),FALSE),"")</f>
        <v>0</v>
      </c>
      <c r="P60" s="302">
        <f>IFERROR(VLOOKUP($B60,Totalt!$B$1:$AQ$550,MATCH(P$2,Totalt!$B$1:$AQ$1,0),FALSE),"")</f>
        <v>0</v>
      </c>
      <c r="Q60" s="302">
        <f>IFERROR(VLOOKUP($B60,Totalt!$B$1:$AQ$550,MATCH(Q$2,Totalt!$B$1:$AQ$1,0),FALSE),"")</f>
        <v>0</v>
      </c>
      <c r="R60" s="302">
        <f>IFERROR(VLOOKUP($B60,Totalt!$B$1:$AQ$550,MATCH(R$2,Totalt!$B$1:$AQ$1,0),FALSE),"")</f>
        <v>9.9589999999999996</v>
      </c>
      <c r="S60" s="302">
        <f>IFERROR(VLOOKUP($B60,Totalt!$B$1:$AQ$550,MATCH(S$2,Totalt!$B$1:$AQ$1,0),FALSE),"")</f>
        <v>29.789000000000001</v>
      </c>
      <c r="T60" s="302">
        <f>IFERROR(VLOOKUP($B60,Totalt!$B$1:$AQ$550,MATCH(T$2,Totalt!$B$1:$AQ$1,0),FALSE),"")</f>
        <v>0</v>
      </c>
      <c r="U60" s="302">
        <f>IFERROR(VLOOKUP($B60,Totalt!$B$1:$AQ$550,MATCH(U$2,Totalt!$B$1:$AQ$1,0),FALSE),"")</f>
        <v>0</v>
      </c>
      <c r="V60" s="302">
        <f>IFERROR(VLOOKUP($B60,Totalt!$B$1:$AQ$550,MATCH(V$2,Totalt!$B$1:$AQ$1,0),FALSE),"")</f>
        <v>0</v>
      </c>
      <c r="W60" s="302">
        <f>IFERROR(VLOOKUP($B60,Totalt!$B$1:$AQ$550,MATCH(W$2,Totalt!$B$1:$AQ$1,0),FALSE),"")</f>
        <v>7.1470000000000002</v>
      </c>
      <c r="X60" s="302">
        <f>IFERROR(VLOOKUP($B60,Totalt!$B$1:$AQ$550,MATCH(X$2,Totalt!$B$1:$AQ$1,0),FALSE),"")</f>
        <v>0</v>
      </c>
      <c r="Y60" s="302">
        <f>IFERROR(VLOOKUP($B60,Totalt!$B$1:$AQ$550,MATCH(Y$2,Totalt!$B$1:$AQ$1,0),FALSE),"")</f>
        <v>0</v>
      </c>
      <c r="Z60" s="302">
        <f>IFERROR(VLOOKUP($B60,Totalt!$B$1:$AQ$550,MATCH(Z$2,Totalt!$B$1:$AQ$1,0),FALSE),"")</f>
        <v>0</v>
      </c>
      <c r="AA60" s="302">
        <f>IFERROR(VLOOKUP($B60,Totalt!$B$1:$AQ$550,MATCH(AA$2,Totalt!$B$1:$AQ$1,0),FALSE),"")</f>
        <v>7.1</v>
      </c>
      <c r="AB60" s="302">
        <f>IFERROR(VLOOKUP($B60,Totalt!$B$1:$AQ$550,MATCH(AB$2,Totalt!$B$1:$AQ$1,0),FALSE),"")</f>
        <v>8.1999999999999993</v>
      </c>
      <c r="AC60" s="302">
        <f>IFERROR(VLOOKUP($B60,Totalt!$B$1:$AQ$550,MATCH(AC$2,Totalt!$B$1:$AQ$1,0),FALSE),"")</f>
        <v>0</v>
      </c>
      <c r="AD60" s="302">
        <f>IFERROR(VLOOKUP($B60,Totalt!$B$1:$AQ$550,MATCH(AD$2,Totalt!$B$1:$AQ$1,0),FALSE),"")</f>
        <v>0</v>
      </c>
      <c r="AE60" s="302">
        <f>IFERROR(VLOOKUP($B60,Totalt!$B$1:$AQ$550,MATCH(AE$2,Totalt!$B$1:$AQ$1,0),FALSE),"")</f>
        <v>0</v>
      </c>
      <c r="AF60" s="302">
        <f>IFERROR(VLOOKUP($B60,Totalt!$B$1:$AQ$550,MATCH(AF$2,Totalt!$B$1:$AQ$1,0),FALSE),"")</f>
        <v>0.56000000000000005</v>
      </c>
      <c r="AG60" s="302">
        <f>IFERROR(VLOOKUP($B60,Totalt!$B$1:$AQ$550,MATCH(AG$2,Totalt!$B$1:$AQ$1,0),FALSE),"")</f>
        <v>0</v>
      </c>
      <c r="AI60" s="302">
        <f t="shared" si="0"/>
        <v>63.168000000000006</v>
      </c>
      <c r="AJ60" s="302">
        <f>IF(ISERROR(1/VLOOKUP($B60,Leveranser!$B$1:$S$500,MATCH("såld värme (gwh)",Leveranser!$B$1:$S$1,0),FALSE)),"",VLOOKUP($B60,Leveranser!$B$1:$S$500,MATCH("såld värme (gwh)",Leveranser!$B$1:$S$1,0),FALSE))</f>
        <v>48.9</v>
      </c>
      <c r="AK60" s="315"/>
      <c r="AM60" s="316" t="str">
        <f>IF(B60&lt;&gt;"",IF(VLOOKUP($B60,Totalt!$B$1:$AQ$550,MATCH("Kvalitetsgranskad:",Totalt!$B$1:$AQ$1,0),FALSE)="ja",VLOOKUP($B60,Miljö!$B$1:$AG$479,MATCH(AM$2,Miljö!$B$1:$AK$1,0),FALSE),""),"")</f>
        <v>Nej</v>
      </c>
      <c r="AN60" s="316" t="str">
        <f>IF(AM60="ja",VLOOKUP($B60,Miljö!$B$1:$J$479,MATCH("Typ av ursprungsspecificerad el   (Om inget värde anges används Nordisk residualmix, se inforuta) ()",Miljö!$B$1:$J$1,0),FALSE),IF(AM60="nej","Nordisk residualel",""))</f>
        <v>Nordisk residualel</v>
      </c>
      <c r="AO60" s="316">
        <f>IF(AM60="","",VLOOKUP($B60,Miljö!$B$1:$J$479,MATCH("Fossilandel för ursprungspecificerad el ()",Miljö!$B$1:$J$1,0),FALSE))</f>
        <v>0.42099999999999999</v>
      </c>
      <c r="AP60" s="316">
        <f>IF(AM60="","",IFERROR(VLOOKUP($B60,Miljö!$B$1:$J$479,MATCH("Kärnkraftsandel för ursprungsspecificerad el ()",Miljö!$B$1:$J$1,0),FALSE)/1,0))</f>
        <v>0.40799999999999997</v>
      </c>
      <c r="AQ60" s="316">
        <f t="shared" si="1"/>
        <v>0.17099999999999999</v>
      </c>
      <c r="AS60" s="316" t="str">
        <f t="shared" si="2"/>
        <v>Nej</v>
      </c>
      <c r="AT60" s="316" t="str">
        <f>IF(AS60="ja",VLOOKUP($B60,Miljö!$B$1:$O$500,MATCH("Fossil andel i procent (%)",Miljö!$B$1:$O$1,0),FALSE)/100,"")</f>
        <v/>
      </c>
      <c r="AV60" s="316" t="str">
        <f t="shared" si="3"/>
        <v>Ja</v>
      </c>
      <c r="AW60" s="316" t="str">
        <f>IF(AV60="ja",VLOOKUP($B60,'Egen hetvattenprod'!$B$1:$AO$500,MATCH("Värmekälla till värmepumpar ()",'Egen hetvattenprod'!$B$1:$AO$1,0),FALSE),"")</f>
        <v>Lågtempererad spillvärme</v>
      </c>
    </row>
    <row r="61" spans="1:49" x14ac:dyDescent="0.25">
      <c r="A61" s="314" t="str">
        <f>'Miljövärden för publ företag'!B63</f>
        <v>E.ON Värme Sverige AB</v>
      </c>
      <c r="B61" s="314" t="str">
        <f>'Miljövärden för publ företag'!C63</f>
        <v>Malmö</v>
      </c>
      <c r="C61" s="302">
        <f>IFERROR(VLOOKUP($B61,Totalt!$B$1:$AQ$550,MATCH(C$2,Totalt!$B$1:$AQ$1,0),FALSE),"")</f>
        <v>0</v>
      </c>
      <c r="D61" s="302">
        <f>IFERROR(VLOOKUP($B61,Totalt!$B$1:$AQ$550,MATCH(D$2,Totalt!$B$1:$AQ$1,0),FALSE),"")</f>
        <v>0.15712300000000001</v>
      </c>
      <c r="E61" s="302">
        <f>IFERROR(VLOOKUP($B61,Totalt!$B$1:$AQ$550,MATCH(E$2,Totalt!$B$1:$AQ$1,0),FALSE),"")</f>
        <v>0</v>
      </c>
      <c r="F61" s="302">
        <f>IFERROR(VLOOKUP($B61,Totalt!$B$1:$AQ$550,MATCH(F$2,Totalt!$B$1:$AQ$1,0),FALSE),"")</f>
        <v>7.6712300000000004</v>
      </c>
      <c r="G61" s="302">
        <f>IFERROR(VLOOKUP($B61,Totalt!$B$1:$AQ$550,MATCH(G$2,Totalt!$B$1:$AQ$1,0),FALSE),"")</f>
        <v>988.66499999999996</v>
      </c>
      <c r="H61" s="302">
        <f>IFERROR(VLOOKUP($B61,Totalt!$B$1:$AQ$550,MATCH(H$2,Totalt!$B$1:$AQ$1,0),FALSE),"")</f>
        <v>0</v>
      </c>
      <c r="I61" s="302">
        <f>IFERROR(VLOOKUP($B61,Totalt!$B$1:$AQ$550,MATCH(I$2,Totalt!$B$1:$AQ$1,0),FALSE),"")</f>
        <v>721.86199999999997</v>
      </c>
      <c r="J61" s="302">
        <f>IFERROR(VLOOKUP($B61,Totalt!$B$1:$AQ$550,MATCH(J$2,Totalt!$B$1:$AQ$1,0),FALSE),"")</f>
        <v>0</v>
      </c>
      <c r="K61" s="302">
        <f>IFERROR(VLOOKUP($B61,Totalt!$B$1:$AQ$550,MATCH(K$2,Totalt!$B$1:$AQ$1,0),FALSE),"")</f>
        <v>0</v>
      </c>
      <c r="L61" s="302">
        <f>IFERROR(VLOOKUP($B61,Totalt!$B$1:$AQ$550,MATCH(L$2,Totalt!$B$1:$AQ$1,0),FALSE),"")</f>
        <v>0</v>
      </c>
      <c r="M61" s="302">
        <f>IFERROR(VLOOKUP($B61,Totalt!$B$1:$AQ$550,MATCH(M$2,Totalt!$B$1:$AQ$1,0),FALSE),"")</f>
        <v>0</v>
      </c>
      <c r="N61" s="302">
        <f>IFERROR(VLOOKUP($B61,Totalt!$B$1:$AQ$550,MATCH(N$2,Totalt!$B$1:$AQ$1,0),FALSE),"")</f>
        <v>0</v>
      </c>
      <c r="O61" s="302">
        <f>IFERROR(VLOOKUP($B61,Totalt!$B$1:$AQ$550,MATCH(O$2,Totalt!$B$1:$AQ$1,0),FALSE),"")</f>
        <v>0</v>
      </c>
      <c r="P61" s="302">
        <f>IFERROR(VLOOKUP($B61,Totalt!$B$1:$AQ$550,MATCH(P$2,Totalt!$B$1:$AQ$1,0),FALSE),"")</f>
        <v>90</v>
      </c>
      <c r="Q61" s="302">
        <f>IFERROR(VLOOKUP($B61,Totalt!$B$1:$AQ$550,MATCH(Q$2,Totalt!$B$1:$AQ$1,0),FALSE),"")</f>
        <v>0</v>
      </c>
      <c r="R61" s="302">
        <f>IFERROR(VLOOKUP($B61,Totalt!$B$1:$AQ$550,MATCH(R$2,Totalt!$B$1:$AQ$1,0),FALSE),"")</f>
        <v>0</v>
      </c>
      <c r="S61" s="302">
        <f>IFERROR(VLOOKUP($B61,Totalt!$B$1:$AQ$550,MATCH(S$2,Totalt!$B$1:$AQ$1,0),FALSE),"")</f>
        <v>0</v>
      </c>
      <c r="T61" s="302">
        <f>IFERROR(VLOOKUP($B61,Totalt!$B$1:$AQ$550,MATCH(T$2,Totalt!$B$1:$AQ$1,0),FALSE),"")</f>
        <v>0</v>
      </c>
      <c r="U61" s="302">
        <f>IFERROR(VLOOKUP($B61,Totalt!$B$1:$AQ$550,MATCH(U$2,Totalt!$B$1:$AQ$1,0),FALSE),"")</f>
        <v>0</v>
      </c>
      <c r="V61" s="302">
        <f>IFERROR(VLOOKUP($B61,Totalt!$B$1:$AQ$550,MATCH(V$2,Totalt!$B$1:$AQ$1,0),FALSE),"")</f>
        <v>0</v>
      </c>
      <c r="W61" s="302">
        <f>IFERROR(VLOOKUP($B61,Totalt!$B$1:$AQ$550,MATCH(W$2,Totalt!$B$1:$AQ$1,0),FALSE),"")</f>
        <v>0</v>
      </c>
      <c r="X61" s="302">
        <f>IFERROR(VLOOKUP($B61,Totalt!$B$1:$AQ$550,MATCH(X$2,Totalt!$B$1:$AQ$1,0),FALSE),"")</f>
        <v>0</v>
      </c>
      <c r="Y61" s="302">
        <f>IFERROR(VLOOKUP($B61,Totalt!$B$1:$AQ$550,MATCH(Y$2,Totalt!$B$1:$AQ$1,0),FALSE),"")</f>
        <v>0</v>
      </c>
      <c r="Z61" s="302">
        <f>IFERROR(VLOOKUP($B61,Totalt!$B$1:$AQ$550,MATCH(Z$2,Totalt!$B$1:$AQ$1,0),FALSE),"")</f>
        <v>0</v>
      </c>
      <c r="AA61" s="302">
        <f>IFERROR(VLOOKUP($B61,Totalt!$B$1:$AQ$550,MATCH(AA$2,Totalt!$B$1:$AQ$1,0),FALSE),"")</f>
        <v>0</v>
      </c>
      <c r="AB61" s="302">
        <f>IFERROR(VLOOKUP($B61,Totalt!$B$1:$AQ$550,MATCH(AB$2,Totalt!$B$1:$AQ$1,0),FALSE),"")</f>
        <v>0</v>
      </c>
      <c r="AC61" s="302">
        <f>IFERROR(VLOOKUP($B61,Totalt!$B$1:$AQ$550,MATCH(AC$2,Totalt!$B$1:$AQ$1,0),FALSE),"")</f>
        <v>58</v>
      </c>
      <c r="AD61" s="302">
        <f>IFERROR(VLOOKUP($B61,Totalt!$B$1:$AQ$550,MATCH(AD$2,Totalt!$B$1:$AQ$1,0),FALSE),"")</f>
        <v>98</v>
      </c>
      <c r="AE61" s="302">
        <f>IFERROR(VLOOKUP($B61,Totalt!$B$1:$AQ$550,MATCH(AE$2,Totalt!$B$1:$AQ$1,0),FALSE),"")</f>
        <v>0</v>
      </c>
      <c r="AF61" s="302">
        <f>IFERROR(VLOOKUP($B61,Totalt!$B$1:$AQ$550,MATCH(AF$2,Totalt!$B$1:$AQ$1,0),FALSE),"")</f>
        <v>29.4757</v>
      </c>
      <c r="AG61" s="302">
        <f>IFERROR(VLOOKUP($B61,Totalt!$B$1:$AQ$550,MATCH(AG$2,Totalt!$B$1:$AQ$1,0),FALSE),"")</f>
        <v>0</v>
      </c>
      <c r="AI61" s="302">
        <f t="shared" si="0"/>
        <v>1993.8310529999999</v>
      </c>
      <c r="AJ61" s="302">
        <f>IF(ISERROR(1/VLOOKUP($B61,Leveranser!$B$1:$S$500,MATCH("såld värme (gwh)",Leveranser!$B$1:$S$1,0),FALSE)),"",VLOOKUP($B61,Leveranser!$B$1:$S$500,MATCH("såld värme (gwh)",Leveranser!$B$1:$S$1,0),FALSE))</f>
        <v>2129</v>
      </c>
      <c r="AK61" s="315"/>
      <c r="AM61" s="316" t="str">
        <f>IF(B61&lt;&gt;"",IF(VLOOKUP($B61,Totalt!$B$1:$AQ$550,MATCH("Kvalitetsgranskad:",Totalt!$B$1:$AQ$1,0),FALSE)="ja",VLOOKUP($B61,Miljö!$B$1:$AG$479,MATCH(AM$2,Miljö!$B$1:$AK$1,0),FALSE),""),"")</f>
        <v>Nej</v>
      </c>
      <c r="AN61" s="316" t="str">
        <f>IF(AM61="ja",VLOOKUP($B61,Miljö!$B$1:$J$479,MATCH("Typ av ursprungsspecificerad el   (Om inget värde anges används Nordisk residualmix, se inforuta) ()",Miljö!$B$1:$J$1,0),FALSE),IF(AM61="nej","Nordisk residualel",""))</f>
        <v>Nordisk residualel</v>
      </c>
      <c r="AO61" s="316">
        <f>IF(AM61="","",VLOOKUP($B61,Miljö!$B$1:$J$479,MATCH("Fossilandel för ursprungspecificerad el ()",Miljö!$B$1:$J$1,0),FALSE))</f>
        <v>0.42099999999999999</v>
      </c>
      <c r="AP61" s="316">
        <f>IF(AM61="","",IFERROR(VLOOKUP($B61,Miljö!$B$1:$J$479,MATCH("Kärnkraftsandel för ursprungsspecificerad el ()",Miljö!$B$1:$J$1,0),FALSE)/1,0))</f>
        <v>0.40799999999999997</v>
      </c>
      <c r="AQ61" s="316">
        <f t="shared" si="1"/>
        <v>0.17099999999999999</v>
      </c>
      <c r="AS61" s="316" t="str">
        <f t="shared" si="2"/>
        <v>Nej</v>
      </c>
      <c r="AT61" s="316" t="str">
        <f>IF(AS61="ja",VLOOKUP($B61,Miljö!$B$1:$O$500,MATCH("Fossil andel i procent (%)",Miljö!$B$1:$O$1,0),FALSE)/100,"")</f>
        <v/>
      </c>
      <c r="AV61" s="316" t="str">
        <f t="shared" si="3"/>
        <v>Nej</v>
      </c>
      <c r="AW61" s="316" t="str">
        <f>IF(AV61="ja",VLOOKUP($B61,'Egen hetvattenprod'!$B$1:$AO$500,MATCH("Värmekälla till värmepumpar ()",'Egen hetvattenprod'!$B$1:$AO$1,0),FALSE),"")</f>
        <v/>
      </c>
    </row>
    <row r="62" spans="1:49" x14ac:dyDescent="0.25">
      <c r="A62" s="314" t="str">
        <f>'Miljövärden för publ företag'!B64</f>
        <v>E.ON Värme Sverige AB</v>
      </c>
      <c r="B62" s="314" t="str">
        <f>'Miljövärden för publ företag'!C64</f>
        <v>Mora</v>
      </c>
      <c r="C62" s="302">
        <f>IFERROR(VLOOKUP($B62,Totalt!$B$1:$AQ$550,MATCH(C$2,Totalt!$B$1:$AQ$1,0),FALSE),"")</f>
        <v>0</v>
      </c>
      <c r="D62" s="302">
        <f>IFERROR(VLOOKUP($B62,Totalt!$B$1:$AQ$550,MATCH(D$2,Totalt!$B$1:$AQ$1,0),FALSE),"")</f>
        <v>5</v>
      </c>
      <c r="E62" s="302">
        <f>IFERROR(VLOOKUP($B62,Totalt!$B$1:$AQ$550,MATCH(E$2,Totalt!$B$1:$AQ$1,0),FALSE),"")</f>
        <v>0</v>
      </c>
      <c r="F62" s="302">
        <f>IFERROR(VLOOKUP($B62,Totalt!$B$1:$AQ$550,MATCH(F$2,Totalt!$B$1:$AQ$1,0),FALSE),"")</f>
        <v>0</v>
      </c>
      <c r="G62" s="302">
        <f>IFERROR(VLOOKUP($B62,Totalt!$B$1:$AQ$550,MATCH(G$2,Totalt!$B$1:$AQ$1,0),FALSE),"")</f>
        <v>0</v>
      </c>
      <c r="H62" s="302">
        <f>IFERROR(VLOOKUP($B62,Totalt!$B$1:$AQ$550,MATCH(H$2,Totalt!$B$1:$AQ$1,0),FALSE),"")</f>
        <v>0</v>
      </c>
      <c r="I62" s="302">
        <f>IFERROR(VLOOKUP($B62,Totalt!$B$1:$AQ$550,MATCH(I$2,Totalt!$B$1:$AQ$1,0),FALSE),"")</f>
        <v>58</v>
      </c>
      <c r="J62" s="302">
        <f>IFERROR(VLOOKUP($B62,Totalt!$B$1:$AQ$550,MATCH(J$2,Totalt!$B$1:$AQ$1,0),FALSE),"")</f>
        <v>0</v>
      </c>
      <c r="K62" s="302">
        <f>IFERROR(VLOOKUP($B62,Totalt!$B$1:$AQ$550,MATCH(K$2,Totalt!$B$1:$AQ$1,0),FALSE),"")</f>
        <v>0</v>
      </c>
      <c r="L62" s="302">
        <f>IFERROR(VLOOKUP($B62,Totalt!$B$1:$AQ$550,MATCH(L$2,Totalt!$B$1:$AQ$1,0),FALSE),"")</f>
        <v>0</v>
      </c>
      <c r="M62" s="302">
        <f>IFERROR(VLOOKUP($B62,Totalt!$B$1:$AQ$550,MATCH(M$2,Totalt!$B$1:$AQ$1,0),FALSE),"")</f>
        <v>0</v>
      </c>
      <c r="N62" s="302">
        <f>IFERROR(VLOOKUP($B62,Totalt!$B$1:$AQ$550,MATCH(N$2,Totalt!$B$1:$AQ$1,0),FALSE),"")</f>
        <v>0</v>
      </c>
      <c r="O62" s="302">
        <f>IFERROR(VLOOKUP($B62,Totalt!$B$1:$AQ$550,MATCH(O$2,Totalt!$B$1:$AQ$1,0),FALSE),"")</f>
        <v>0</v>
      </c>
      <c r="P62" s="302">
        <f>IFERROR(VLOOKUP($B62,Totalt!$B$1:$AQ$550,MATCH(P$2,Totalt!$B$1:$AQ$1,0),FALSE),"")</f>
        <v>0</v>
      </c>
      <c r="Q62" s="302">
        <f>IFERROR(VLOOKUP($B62,Totalt!$B$1:$AQ$550,MATCH(Q$2,Totalt!$B$1:$AQ$1,0),FALSE),"")</f>
        <v>67.117599999999996</v>
      </c>
      <c r="R62" s="302">
        <f>IFERROR(VLOOKUP($B62,Totalt!$B$1:$AQ$550,MATCH(R$2,Totalt!$B$1:$AQ$1,0),FALSE),"")</f>
        <v>0</v>
      </c>
      <c r="S62" s="302">
        <f>IFERROR(VLOOKUP($B62,Totalt!$B$1:$AQ$550,MATCH(S$2,Totalt!$B$1:$AQ$1,0),FALSE),"")</f>
        <v>0</v>
      </c>
      <c r="T62" s="302">
        <f>IFERROR(VLOOKUP($B62,Totalt!$B$1:$AQ$550,MATCH(T$2,Totalt!$B$1:$AQ$1,0),FALSE),"")</f>
        <v>0</v>
      </c>
      <c r="U62" s="302">
        <f>IFERROR(VLOOKUP($B62,Totalt!$B$1:$AQ$550,MATCH(U$2,Totalt!$B$1:$AQ$1,0),FALSE),"")</f>
        <v>0</v>
      </c>
      <c r="V62" s="302">
        <f>IFERROR(VLOOKUP($B62,Totalt!$B$1:$AQ$550,MATCH(V$2,Totalt!$B$1:$AQ$1,0),FALSE),"")</f>
        <v>0</v>
      </c>
      <c r="W62" s="302">
        <f>IFERROR(VLOOKUP($B62,Totalt!$B$1:$AQ$550,MATCH(W$2,Totalt!$B$1:$AQ$1,0),FALSE),"")</f>
        <v>0</v>
      </c>
      <c r="X62" s="302">
        <f>IFERROR(VLOOKUP($B62,Totalt!$B$1:$AQ$550,MATCH(X$2,Totalt!$B$1:$AQ$1,0),FALSE),"")</f>
        <v>0</v>
      </c>
      <c r="Y62" s="302">
        <f>IFERROR(VLOOKUP($B62,Totalt!$B$1:$AQ$550,MATCH(Y$2,Totalt!$B$1:$AQ$1,0),FALSE),"")</f>
        <v>0</v>
      </c>
      <c r="Z62" s="302">
        <f>IFERROR(VLOOKUP($B62,Totalt!$B$1:$AQ$550,MATCH(Z$2,Totalt!$B$1:$AQ$1,0),FALSE),"")</f>
        <v>0</v>
      </c>
      <c r="AA62" s="302">
        <f>IFERROR(VLOOKUP($B62,Totalt!$B$1:$AQ$550,MATCH(AA$2,Totalt!$B$1:$AQ$1,0),FALSE),"")</f>
        <v>0</v>
      </c>
      <c r="AB62" s="302">
        <f>IFERROR(VLOOKUP($B62,Totalt!$B$1:$AQ$550,MATCH(AB$2,Totalt!$B$1:$AQ$1,0),FALSE),"")</f>
        <v>0</v>
      </c>
      <c r="AC62" s="302">
        <f>IFERROR(VLOOKUP($B62,Totalt!$B$1:$AQ$550,MATCH(AC$2,Totalt!$B$1:$AQ$1,0),FALSE),"")</f>
        <v>8</v>
      </c>
      <c r="AD62" s="302">
        <f>IFERROR(VLOOKUP($B62,Totalt!$B$1:$AQ$550,MATCH(AD$2,Totalt!$B$1:$AQ$1,0),FALSE),"")</f>
        <v>0</v>
      </c>
      <c r="AE62" s="302">
        <f>IFERROR(VLOOKUP($B62,Totalt!$B$1:$AQ$550,MATCH(AE$2,Totalt!$B$1:$AQ$1,0),FALSE),"")</f>
        <v>0</v>
      </c>
      <c r="AF62" s="302">
        <f>IFERROR(VLOOKUP($B62,Totalt!$B$1:$AQ$550,MATCH(AF$2,Totalt!$B$1:$AQ$1,0),FALSE),"")</f>
        <v>3.4</v>
      </c>
      <c r="AG62" s="302">
        <f>IFERROR(VLOOKUP($B62,Totalt!$B$1:$AQ$550,MATCH(AG$2,Totalt!$B$1:$AQ$1,0),FALSE),"")</f>
        <v>0</v>
      </c>
      <c r="AI62" s="302">
        <f t="shared" si="0"/>
        <v>141.51759999999999</v>
      </c>
      <c r="AJ62" s="302">
        <f>IF(ISERROR(1/VLOOKUP($B62,Leveranser!$B$1:$S$500,MATCH("såld värme (gwh)",Leveranser!$B$1:$S$1,0),FALSE)),"",VLOOKUP($B62,Leveranser!$B$1:$S$500,MATCH("såld värme (gwh)",Leveranser!$B$1:$S$1,0),FALSE))</f>
        <v>105</v>
      </c>
      <c r="AK62" s="315"/>
      <c r="AM62" s="316" t="str">
        <f>IF(B62&lt;&gt;"",IF(VLOOKUP($B62,Totalt!$B$1:$AQ$550,MATCH("Kvalitetsgranskad:",Totalt!$B$1:$AQ$1,0),FALSE)="ja",VLOOKUP($B62,Miljö!$B$1:$AG$479,MATCH(AM$2,Miljö!$B$1:$AK$1,0),FALSE),""),"")</f>
        <v>Nej</v>
      </c>
      <c r="AN62" s="316" t="str">
        <f>IF(AM62="ja",VLOOKUP($B62,Miljö!$B$1:$J$479,MATCH("Typ av ursprungsspecificerad el   (Om inget värde anges används Nordisk residualmix, se inforuta) ()",Miljö!$B$1:$J$1,0),FALSE),IF(AM62="nej","Nordisk residualel",""))</f>
        <v>Nordisk residualel</v>
      </c>
      <c r="AO62" s="316">
        <f>IF(AM62="","",VLOOKUP($B62,Miljö!$B$1:$J$479,MATCH("Fossilandel för ursprungspecificerad el ()",Miljö!$B$1:$J$1,0),FALSE))</f>
        <v>0.42099999999999999</v>
      </c>
      <c r="AP62" s="316">
        <f>IF(AM62="","",IFERROR(VLOOKUP($B62,Miljö!$B$1:$J$479,MATCH("Kärnkraftsandel för ursprungsspecificerad el ()",Miljö!$B$1:$J$1,0),FALSE)/1,0))</f>
        <v>0.40799999999999997</v>
      </c>
      <c r="AQ62" s="316">
        <f t="shared" si="1"/>
        <v>0.17099999999999999</v>
      </c>
      <c r="AS62" s="316" t="str">
        <f t="shared" si="2"/>
        <v>Nej</v>
      </c>
      <c r="AT62" s="316" t="str">
        <f>IF(AS62="ja",VLOOKUP($B62,Miljö!$B$1:$O$500,MATCH("Fossil andel i procent (%)",Miljö!$B$1:$O$1,0),FALSE)/100,"")</f>
        <v/>
      </c>
      <c r="AV62" s="316" t="str">
        <f t="shared" si="3"/>
        <v>Nej</v>
      </c>
      <c r="AW62" s="316" t="str">
        <f>IF(AV62="ja",VLOOKUP($B62,'Egen hetvattenprod'!$B$1:$AO$500,MATCH("Värmekälla till värmepumpar ()",'Egen hetvattenprod'!$B$1:$AO$1,0),FALSE),"")</f>
        <v/>
      </c>
    </row>
    <row r="63" spans="1:49" x14ac:dyDescent="0.25">
      <c r="A63" s="314" t="str">
        <f>'Miljövärden för publ företag'!B65</f>
        <v>E.ON Värme Sverige AB</v>
      </c>
      <c r="B63" s="314" t="str">
        <f>'Miljövärden för publ företag'!C65</f>
        <v>Norrköping - Söderköping</v>
      </c>
      <c r="C63" s="302">
        <f>IFERROR(VLOOKUP($B63,Totalt!$B$1:$AQ$550,MATCH(C$2,Totalt!$B$1:$AQ$1,0),FALSE),"")</f>
        <v>70.3934</v>
      </c>
      <c r="D63" s="302">
        <f>IFERROR(VLOOKUP($B63,Totalt!$B$1:$AQ$550,MATCH(D$2,Totalt!$B$1:$AQ$1,0),FALSE),"")</f>
        <v>10.2675</v>
      </c>
      <c r="E63" s="302">
        <f>IFERROR(VLOOKUP($B63,Totalt!$B$1:$AQ$550,MATCH(E$2,Totalt!$B$1:$AQ$1,0),FALSE),"")</f>
        <v>0</v>
      </c>
      <c r="F63" s="302">
        <f>IFERROR(VLOOKUP($B63,Totalt!$B$1:$AQ$550,MATCH(F$2,Totalt!$B$1:$AQ$1,0),FALSE),"")</f>
        <v>18.899999999999999</v>
      </c>
      <c r="G63" s="302">
        <f>IFERROR(VLOOKUP($B63,Totalt!$B$1:$AQ$550,MATCH(G$2,Totalt!$B$1:$AQ$1,0),FALSE),"")</f>
        <v>0</v>
      </c>
      <c r="H63" s="302">
        <f>IFERROR(VLOOKUP($B63,Totalt!$B$1:$AQ$550,MATCH(H$2,Totalt!$B$1:$AQ$1,0),FALSE),"")</f>
        <v>0</v>
      </c>
      <c r="I63" s="302">
        <f>IFERROR(VLOOKUP($B63,Totalt!$B$1:$AQ$550,MATCH(I$2,Totalt!$B$1:$AQ$1,0),FALSE),"")</f>
        <v>565.97900000000004</v>
      </c>
      <c r="J63" s="302">
        <f>IFERROR(VLOOKUP($B63,Totalt!$B$1:$AQ$550,MATCH(J$2,Totalt!$B$1:$AQ$1,0),FALSE),"")</f>
        <v>0</v>
      </c>
      <c r="K63" s="302">
        <f>IFERROR(VLOOKUP($B63,Totalt!$B$1:$AQ$550,MATCH(K$2,Totalt!$B$1:$AQ$1,0),FALSE),"")</f>
        <v>0</v>
      </c>
      <c r="L63" s="302">
        <f>IFERROR(VLOOKUP($B63,Totalt!$B$1:$AQ$550,MATCH(L$2,Totalt!$B$1:$AQ$1,0),FALSE),"")</f>
        <v>51.403500000000001</v>
      </c>
      <c r="M63" s="302">
        <f>IFERROR(VLOOKUP($B63,Totalt!$B$1:$AQ$550,MATCH(M$2,Totalt!$B$1:$AQ$1,0),FALSE),"")</f>
        <v>0</v>
      </c>
      <c r="N63" s="302">
        <f>IFERROR(VLOOKUP($B63,Totalt!$B$1:$AQ$550,MATCH(N$2,Totalt!$B$1:$AQ$1,0),FALSE),"")</f>
        <v>145.30099999999999</v>
      </c>
      <c r="O63" s="302">
        <f>IFERROR(VLOOKUP($B63,Totalt!$B$1:$AQ$550,MATCH(O$2,Totalt!$B$1:$AQ$1,0),FALSE),"")</f>
        <v>0</v>
      </c>
      <c r="P63" s="302">
        <f>IFERROR(VLOOKUP($B63,Totalt!$B$1:$AQ$550,MATCH(P$2,Totalt!$B$1:$AQ$1,0),FALSE),"")</f>
        <v>0</v>
      </c>
      <c r="Q63" s="302">
        <f>IFERROR(VLOOKUP($B63,Totalt!$B$1:$AQ$550,MATCH(Q$2,Totalt!$B$1:$AQ$1,0),FALSE),"")</f>
        <v>0</v>
      </c>
      <c r="R63" s="302">
        <f>IFERROR(VLOOKUP($B63,Totalt!$B$1:$AQ$550,MATCH(R$2,Totalt!$B$1:$AQ$1,0),FALSE),"")</f>
        <v>0</v>
      </c>
      <c r="S63" s="302">
        <f>IFERROR(VLOOKUP($B63,Totalt!$B$1:$AQ$550,MATCH(S$2,Totalt!$B$1:$AQ$1,0),FALSE),"")</f>
        <v>0</v>
      </c>
      <c r="T63" s="302">
        <f>IFERROR(VLOOKUP($B63,Totalt!$B$1:$AQ$550,MATCH(T$2,Totalt!$B$1:$AQ$1,0),FALSE),"")</f>
        <v>0</v>
      </c>
      <c r="U63" s="302">
        <f>IFERROR(VLOOKUP($B63,Totalt!$B$1:$AQ$550,MATCH(U$2,Totalt!$B$1:$AQ$1,0),FALSE),"")</f>
        <v>0</v>
      </c>
      <c r="V63" s="302">
        <f>IFERROR(VLOOKUP($B63,Totalt!$B$1:$AQ$550,MATCH(V$2,Totalt!$B$1:$AQ$1,0),FALSE),"")</f>
        <v>0</v>
      </c>
      <c r="W63" s="302">
        <f>IFERROR(VLOOKUP($B63,Totalt!$B$1:$AQ$550,MATCH(W$2,Totalt!$B$1:$AQ$1,0),FALSE),"")</f>
        <v>0</v>
      </c>
      <c r="X63" s="302">
        <f>IFERROR(VLOOKUP($B63,Totalt!$B$1:$AQ$550,MATCH(X$2,Totalt!$B$1:$AQ$1,0),FALSE),"")</f>
        <v>0</v>
      </c>
      <c r="Y63" s="302">
        <f>IFERROR(VLOOKUP($B63,Totalt!$B$1:$AQ$550,MATCH(Y$2,Totalt!$B$1:$AQ$1,0),FALSE),"")</f>
        <v>0</v>
      </c>
      <c r="Z63" s="302">
        <f>IFERROR(VLOOKUP($B63,Totalt!$B$1:$AQ$550,MATCH(Z$2,Totalt!$B$1:$AQ$1,0),FALSE),"")</f>
        <v>0</v>
      </c>
      <c r="AA63" s="302">
        <f>IFERROR(VLOOKUP($B63,Totalt!$B$1:$AQ$550,MATCH(AA$2,Totalt!$B$1:$AQ$1,0),FALSE),"")</f>
        <v>0</v>
      </c>
      <c r="AB63" s="302">
        <f>IFERROR(VLOOKUP($B63,Totalt!$B$1:$AQ$550,MATCH(AB$2,Totalt!$B$1:$AQ$1,0),FALSE),"")</f>
        <v>0</v>
      </c>
      <c r="AC63" s="302">
        <f>IFERROR(VLOOKUP($B63,Totalt!$B$1:$AQ$550,MATCH(AC$2,Totalt!$B$1:$AQ$1,0),FALSE),"")</f>
        <v>65.400000000000006</v>
      </c>
      <c r="AD63" s="302">
        <f>IFERROR(VLOOKUP($B63,Totalt!$B$1:$AQ$550,MATCH(AD$2,Totalt!$B$1:$AQ$1,0),FALSE),"")</f>
        <v>0</v>
      </c>
      <c r="AE63" s="302">
        <f>IFERROR(VLOOKUP($B63,Totalt!$B$1:$AQ$550,MATCH(AE$2,Totalt!$B$1:$AQ$1,0),FALSE),"")</f>
        <v>0</v>
      </c>
      <c r="AF63" s="302">
        <f>IFERROR(VLOOKUP($B63,Totalt!$B$1:$AQ$550,MATCH(AF$2,Totalt!$B$1:$AQ$1,0),FALSE),"")</f>
        <v>40.698700000000002</v>
      </c>
      <c r="AG63" s="302">
        <f>IFERROR(VLOOKUP($B63,Totalt!$B$1:$AQ$550,MATCH(AG$2,Totalt!$B$1:$AQ$1,0),FALSE),"")</f>
        <v>0</v>
      </c>
      <c r="AI63" s="302">
        <f t="shared" si="0"/>
        <v>968.34310000000005</v>
      </c>
      <c r="AJ63" s="302">
        <f>IF(ISERROR(1/VLOOKUP($B63,Leveranser!$B$1:$S$500,MATCH("såld värme (gwh)",Leveranser!$B$1:$S$1,0),FALSE)),"",VLOOKUP($B63,Leveranser!$B$1:$S$500,MATCH("såld värme (gwh)",Leveranser!$B$1:$S$1,0),FALSE))</f>
        <v>916</v>
      </c>
      <c r="AK63" s="315"/>
      <c r="AM63" s="316" t="str">
        <f>IF(B63&lt;&gt;"",IF(VLOOKUP($B63,Totalt!$B$1:$AQ$550,MATCH("Kvalitetsgranskad:",Totalt!$B$1:$AQ$1,0),FALSE)="ja",VLOOKUP($B63,Miljö!$B$1:$AG$479,MATCH(AM$2,Miljö!$B$1:$AK$1,0),FALSE),""),"")</f>
        <v>Ja</v>
      </c>
      <c r="AN63" s="316" t="str">
        <f>IF(AM63="ja",VLOOKUP($B63,Miljö!$B$1:$J$479,MATCH("Typ av ursprungsspecificerad el   (Om inget värde anges används Nordisk residualmix, se inforuta) ()",Miljö!$B$1:$J$1,0),FALSE),IF(AM63="nej","Nordisk residualel",""))</f>
        <v>'Biokraft samt nordisk residual'</v>
      </c>
      <c r="AO63" s="316">
        <f>IF(AM63="","",VLOOKUP($B63,Miljö!$B$1:$J$479,MATCH("Fossilandel för ursprungspecificerad el ()",Miljö!$B$1:$J$1,0),FALSE))</f>
        <v>0.32879999999999998</v>
      </c>
      <c r="AP63" s="316">
        <f>IF(AM63="","",IFERROR(VLOOKUP($B63,Miljö!$B$1:$J$479,MATCH("Kärnkraftsandel för ursprungsspecificerad el ()",Miljö!$B$1:$J$1,0),FALSE)/1,0))</f>
        <v>0.31859999999999999</v>
      </c>
      <c r="AQ63" s="316">
        <f t="shared" si="1"/>
        <v>0.35260000000000002</v>
      </c>
      <c r="AS63" s="316" t="str">
        <f t="shared" si="2"/>
        <v>Nej</v>
      </c>
      <c r="AT63" s="316" t="str">
        <f>IF(AS63="ja",VLOOKUP($B63,Miljö!$B$1:$O$500,MATCH("Fossil andel i procent (%)",Miljö!$B$1:$O$1,0),FALSE)/100,"")</f>
        <v/>
      </c>
      <c r="AV63" s="316" t="str">
        <f t="shared" si="3"/>
        <v>Nej</v>
      </c>
      <c r="AW63" s="316" t="str">
        <f>IF(AV63="ja",VLOOKUP($B63,'Egen hetvattenprod'!$B$1:$AO$500,MATCH("Värmekälla till värmepumpar ()",'Egen hetvattenprod'!$B$1:$AO$1,0),FALSE),"")</f>
        <v/>
      </c>
    </row>
    <row r="64" spans="1:49" x14ac:dyDescent="0.25">
      <c r="A64" s="314" t="str">
        <f>'Miljövärden för publ företag'!B66</f>
        <v>E.ON Värme Sverige AB</v>
      </c>
      <c r="B64" s="314" t="str">
        <f>'Miljövärden för publ företag'!C66</f>
        <v>Orsa</v>
      </c>
      <c r="C64" s="302">
        <f>IFERROR(VLOOKUP($B64,Totalt!$B$1:$AQ$550,MATCH(C$2,Totalt!$B$1:$AQ$1,0),FALSE),"")</f>
        <v>0</v>
      </c>
      <c r="D64" s="302">
        <f>IFERROR(VLOOKUP($B64,Totalt!$B$1:$AQ$550,MATCH(D$2,Totalt!$B$1:$AQ$1,0),FALSE),"")</f>
        <v>0.05</v>
      </c>
      <c r="E64" s="302">
        <f>IFERROR(VLOOKUP($B64,Totalt!$B$1:$AQ$550,MATCH(E$2,Totalt!$B$1:$AQ$1,0),FALSE),"")</f>
        <v>0</v>
      </c>
      <c r="F64" s="302">
        <f>IFERROR(VLOOKUP($B64,Totalt!$B$1:$AQ$550,MATCH(F$2,Totalt!$B$1:$AQ$1,0),FALSE),"")</f>
        <v>0</v>
      </c>
      <c r="G64" s="302">
        <f>IFERROR(VLOOKUP($B64,Totalt!$B$1:$AQ$550,MATCH(G$2,Totalt!$B$1:$AQ$1,0),FALSE),"")</f>
        <v>0</v>
      </c>
      <c r="H64" s="302">
        <f>IFERROR(VLOOKUP($B64,Totalt!$B$1:$AQ$550,MATCH(H$2,Totalt!$B$1:$AQ$1,0),FALSE),"")</f>
        <v>0</v>
      </c>
      <c r="I64" s="302">
        <f>IFERROR(VLOOKUP($B64,Totalt!$B$1:$AQ$550,MATCH(I$2,Totalt!$B$1:$AQ$1,0),FALSE),"")</f>
        <v>0</v>
      </c>
      <c r="J64" s="302">
        <f>IFERROR(VLOOKUP($B64,Totalt!$B$1:$AQ$550,MATCH(J$2,Totalt!$B$1:$AQ$1,0),FALSE),"")</f>
        <v>0</v>
      </c>
      <c r="K64" s="302">
        <f>IFERROR(VLOOKUP($B64,Totalt!$B$1:$AQ$550,MATCH(K$2,Totalt!$B$1:$AQ$1,0),FALSE),"")</f>
        <v>0</v>
      </c>
      <c r="L64" s="302">
        <f>IFERROR(VLOOKUP($B64,Totalt!$B$1:$AQ$550,MATCH(L$2,Totalt!$B$1:$AQ$1,0),FALSE),"")</f>
        <v>0</v>
      </c>
      <c r="M64" s="302">
        <f>IFERROR(VLOOKUP($B64,Totalt!$B$1:$AQ$550,MATCH(M$2,Totalt!$B$1:$AQ$1,0),FALSE),"")</f>
        <v>0</v>
      </c>
      <c r="N64" s="302">
        <f>IFERROR(VLOOKUP($B64,Totalt!$B$1:$AQ$550,MATCH(N$2,Totalt!$B$1:$AQ$1,0),FALSE),"")</f>
        <v>0</v>
      </c>
      <c r="O64" s="302">
        <f>IFERROR(VLOOKUP($B64,Totalt!$B$1:$AQ$550,MATCH(O$2,Totalt!$B$1:$AQ$1,0),FALSE),"")</f>
        <v>0</v>
      </c>
      <c r="P64" s="302">
        <f>IFERROR(VLOOKUP($B64,Totalt!$B$1:$AQ$550,MATCH(P$2,Totalt!$B$1:$AQ$1,0),FALSE),"")</f>
        <v>0</v>
      </c>
      <c r="Q64" s="302">
        <f>IFERROR(VLOOKUP($B64,Totalt!$B$1:$AQ$550,MATCH(Q$2,Totalt!$B$1:$AQ$1,0),FALSE),"")</f>
        <v>26</v>
      </c>
      <c r="R64" s="302">
        <f>IFERROR(VLOOKUP($B64,Totalt!$B$1:$AQ$550,MATCH(R$2,Totalt!$B$1:$AQ$1,0),FALSE),"")</f>
        <v>0</v>
      </c>
      <c r="S64" s="302">
        <f>IFERROR(VLOOKUP($B64,Totalt!$B$1:$AQ$550,MATCH(S$2,Totalt!$B$1:$AQ$1,0),FALSE),"")</f>
        <v>0</v>
      </c>
      <c r="T64" s="302">
        <f>IFERROR(VLOOKUP($B64,Totalt!$B$1:$AQ$550,MATCH(T$2,Totalt!$B$1:$AQ$1,0),FALSE),"")</f>
        <v>0</v>
      </c>
      <c r="U64" s="302">
        <f>IFERROR(VLOOKUP($B64,Totalt!$B$1:$AQ$550,MATCH(U$2,Totalt!$B$1:$AQ$1,0),FALSE),"")</f>
        <v>0</v>
      </c>
      <c r="V64" s="302">
        <f>IFERROR(VLOOKUP($B64,Totalt!$B$1:$AQ$550,MATCH(V$2,Totalt!$B$1:$AQ$1,0),FALSE),"")</f>
        <v>0</v>
      </c>
      <c r="W64" s="302">
        <f>IFERROR(VLOOKUP($B64,Totalt!$B$1:$AQ$550,MATCH(W$2,Totalt!$B$1:$AQ$1,0),FALSE),"")</f>
        <v>0</v>
      </c>
      <c r="X64" s="302">
        <f>IFERROR(VLOOKUP($B64,Totalt!$B$1:$AQ$550,MATCH(X$2,Totalt!$B$1:$AQ$1,0),FALSE),"")</f>
        <v>0</v>
      </c>
      <c r="Y64" s="302">
        <f>IFERROR(VLOOKUP($B64,Totalt!$B$1:$AQ$550,MATCH(Y$2,Totalt!$B$1:$AQ$1,0),FALSE),"")</f>
        <v>0</v>
      </c>
      <c r="Z64" s="302">
        <f>IFERROR(VLOOKUP($B64,Totalt!$B$1:$AQ$550,MATCH(Z$2,Totalt!$B$1:$AQ$1,0),FALSE),"")</f>
        <v>0</v>
      </c>
      <c r="AA64" s="302">
        <f>IFERROR(VLOOKUP($B64,Totalt!$B$1:$AQ$550,MATCH(AA$2,Totalt!$B$1:$AQ$1,0),FALSE),"")</f>
        <v>0</v>
      </c>
      <c r="AB64" s="302">
        <f>IFERROR(VLOOKUP($B64,Totalt!$B$1:$AQ$550,MATCH(AB$2,Totalt!$B$1:$AQ$1,0),FALSE),"")</f>
        <v>0</v>
      </c>
      <c r="AC64" s="302">
        <f>IFERROR(VLOOKUP($B64,Totalt!$B$1:$AQ$550,MATCH(AC$2,Totalt!$B$1:$AQ$1,0),FALSE),"")</f>
        <v>3.5</v>
      </c>
      <c r="AD64" s="302">
        <f>IFERROR(VLOOKUP($B64,Totalt!$B$1:$AQ$550,MATCH(AD$2,Totalt!$B$1:$AQ$1,0),FALSE),"")</f>
        <v>0</v>
      </c>
      <c r="AE64" s="302">
        <f>IFERROR(VLOOKUP($B64,Totalt!$B$1:$AQ$550,MATCH(AE$2,Totalt!$B$1:$AQ$1,0),FALSE),"")</f>
        <v>0</v>
      </c>
      <c r="AF64" s="302">
        <f>IFERROR(VLOOKUP($B64,Totalt!$B$1:$AQ$550,MATCH(AF$2,Totalt!$B$1:$AQ$1,0),FALSE),"")</f>
        <v>0.4</v>
      </c>
      <c r="AG64" s="302">
        <f>IFERROR(VLOOKUP($B64,Totalt!$B$1:$AQ$550,MATCH(AG$2,Totalt!$B$1:$AQ$1,0),FALSE),"")</f>
        <v>0</v>
      </c>
      <c r="AI64" s="302">
        <f t="shared" si="0"/>
        <v>29.95</v>
      </c>
      <c r="AJ64" s="302">
        <f>IF(ISERROR(1/VLOOKUP($B64,Leveranser!$B$1:$S$500,MATCH("såld värme (gwh)",Leveranser!$B$1:$S$1,0),FALSE)),"",VLOOKUP($B64,Leveranser!$B$1:$S$500,MATCH("såld värme (gwh)",Leveranser!$B$1:$S$1,0),FALSE))</f>
        <v>24</v>
      </c>
      <c r="AK64" s="315"/>
      <c r="AM64" s="316" t="str">
        <f>IF(B64&lt;&gt;"",IF(VLOOKUP($B64,Totalt!$B$1:$AQ$550,MATCH("Kvalitetsgranskad:",Totalt!$B$1:$AQ$1,0),FALSE)="ja",VLOOKUP($B64,Miljö!$B$1:$AG$479,MATCH(AM$2,Miljö!$B$1:$AK$1,0),FALSE),""),"")</f>
        <v>Nej</v>
      </c>
      <c r="AN64" s="316" t="str">
        <f>IF(AM64="ja",VLOOKUP($B64,Miljö!$B$1:$J$479,MATCH("Typ av ursprungsspecificerad el   (Om inget värde anges används Nordisk residualmix, se inforuta) ()",Miljö!$B$1:$J$1,0),FALSE),IF(AM64="nej","Nordisk residualel",""))</f>
        <v>Nordisk residualel</v>
      </c>
      <c r="AO64" s="316">
        <f>IF(AM64="","",VLOOKUP($B64,Miljö!$B$1:$J$479,MATCH("Fossilandel för ursprungspecificerad el ()",Miljö!$B$1:$J$1,0),FALSE))</f>
        <v>0.42099999999999999</v>
      </c>
      <c r="AP64" s="316">
        <f>IF(AM64="","",IFERROR(VLOOKUP($B64,Miljö!$B$1:$J$479,MATCH("Kärnkraftsandel för ursprungsspecificerad el ()",Miljö!$B$1:$J$1,0),FALSE)/1,0))</f>
        <v>0.40799999999999997</v>
      </c>
      <c r="AQ64" s="316">
        <f t="shared" si="1"/>
        <v>0.17099999999999999</v>
      </c>
      <c r="AS64" s="316" t="str">
        <f t="shared" si="2"/>
        <v>Nej</v>
      </c>
      <c r="AT64" s="316" t="str">
        <f>IF(AS64="ja",VLOOKUP($B64,Miljö!$B$1:$O$500,MATCH("Fossil andel i procent (%)",Miljö!$B$1:$O$1,0),FALSE)/100,"")</f>
        <v/>
      </c>
      <c r="AV64" s="316" t="str">
        <f t="shared" si="3"/>
        <v>Nej</v>
      </c>
      <c r="AW64" s="316" t="str">
        <f>IF(AV64="ja",VLOOKUP($B64,'Egen hetvattenprod'!$B$1:$AO$500,MATCH("Värmekälla till värmepumpar ()",'Egen hetvattenprod'!$B$1:$AO$1,0),FALSE),"")</f>
        <v/>
      </c>
    </row>
    <row r="65" spans="1:49" x14ac:dyDescent="0.25">
      <c r="A65" s="314" t="str">
        <f>'Miljövärden för publ företag'!B67</f>
        <v>E.ON Värme Sverige AB</v>
      </c>
      <c r="B65" s="314" t="str">
        <f>'Miljövärden för publ företag'!C67</f>
        <v>Sollefteå</v>
      </c>
      <c r="C65" s="302">
        <f>IFERROR(VLOOKUP($B65,Totalt!$B$1:$AQ$550,MATCH(C$2,Totalt!$B$1:$AQ$1,0),FALSE),"")</f>
        <v>0</v>
      </c>
      <c r="D65" s="302">
        <f>IFERROR(VLOOKUP($B65,Totalt!$B$1:$AQ$550,MATCH(D$2,Totalt!$B$1:$AQ$1,0),FALSE),"")</f>
        <v>5</v>
      </c>
      <c r="E65" s="302">
        <f>IFERROR(VLOOKUP($B65,Totalt!$B$1:$AQ$550,MATCH(E$2,Totalt!$B$1:$AQ$1,0),FALSE),"")</f>
        <v>0</v>
      </c>
      <c r="F65" s="302">
        <f>IFERROR(VLOOKUP($B65,Totalt!$B$1:$AQ$550,MATCH(F$2,Totalt!$B$1:$AQ$1,0),FALSE),"")</f>
        <v>0</v>
      </c>
      <c r="G65" s="302">
        <f>IFERROR(VLOOKUP($B65,Totalt!$B$1:$AQ$550,MATCH(G$2,Totalt!$B$1:$AQ$1,0),FALSE),"")</f>
        <v>0</v>
      </c>
      <c r="H65" s="302">
        <f>IFERROR(VLOOKUP($B65,Totalt!$B$1:$AQ$550,MATCH(H$2,Totalt!$B$1:$AQ$1,0),FALSE),"")</f>
        <v>0</v>
      </c>
      <c r="I65" s="302">
        <f>IFERROR(VLOOKUP($B65,Totalt!$B$1:$AQ$550,MATCH(I$2,Totalt!$B$1:$AQ$1,0),FALSE),"")</f>
        <v>0</v>
      </c>
      <c r="J65" s="302">
        <f>IFERROR(VLOOKUP($B65,Totalt!$B$1:$AQ$550,MATCH(J$2,Totalt!$B$1:$AQ$1,0),FALSE),"")</f>
        <v>0</v>
      </c>
      <c r="K65" s="302">
        <f>IFERROR(VLOOKUP($B65,Totalt!$B$1:$AQ$550,MATCH(K$2,Totalt!$B$1:$AQ$1,0),FALSE),"")</f>
        <v>0</v>
      </c>
      <c r="L65" s="302">
        <f>IFERROR(VLOOKUP($B65,Totalt!$B$1:$AQ$550,MATCH(L$2,Totalt!$B$1:$AQ$1,0),FALSE),"")</f>
        <v>0</v>
      </c>
      <c r="M65" s="302">
        <f>IFERROR(VLOOKUP($B65,Totalt!$B$1:$AQ$550,MATCH(M$2,Totalt!$B$1:$AQ$1,0),FALSE),"")</f>
        <v>0</v>
      </c>
      <c r="N65" s="302">
        <f>IFERROR(VLOOKUP($B65,Totalt!$B$1:$AQ$550,MATCH(N$2,Totalt!$B$1:$AQ$1,0),FALSE),"")</f>
        <v>0</v>
      </c>
      <c r="O65" s="302">
        <f>IFERROR(VLOOKUP($B65,Totalt!$B$1:$AQ$550,MATCH(O$2,Totalt!$B$1:$AQ$1,0),FALSE),"")</f>
        <v>0</v>
      </c>
      <c r="P65" s="302">
        <f>IFERROR(VLOOKUP($B65,Totalt!$B$1:$AQ$550,MATCH(P$2,Totalt!$B$1:$AQ$1,0),FALSE),"")</f>
        <v>0</v>
      </c>
      <c r="Q65" s="302">
        <f>IFERROR(VLOOKUP($B65,Totalt!$B$1:$AQ$550,MATCH(Q$2,Totalt!$B$1:$AQ$1,0),FALSE),"")</f>
        <v>71</v>
      </c>
      <c r="R65" s="302">
        <f>IFERROR(VLOOKUP($B65,Totalt!$B$1:$AQ$550,MATCH(R$2,Totalt!$B$1:$AQ$1,0),FALSE),"")</f>
        <v>0</v>
      </c>
      <c r="S65" s="302">
        <f>IFERROR(VLOOKUP($B65,Totalt!$B$1:$AQ$550,MATCH(S$2,Totalt!$B$1:$AQ$1,0),FALSE),"")</f>
        <v>0</v>
      </c>
      <c r="T65" s="302">
        <f>IFERROR(VLOOKUP($B65,Totalt!$B$1:$AQ$550,MATCH(T$2,Totalt!$B$1:$AQ$1,0),FALSE),"")</f>
        <v>0</v>
      </c>
      <c r="U65" s="302">
        <f>IFERROR(VLOOKUP($B65,Totalt!$B$1:$AQ$550,MATCH(U$2,Totalt!$B$1:$AQ$1,0),FALSE),"")</f>
        <v>0</v>
      </c>
      <c r="V65" s="302">
        <f>IFERROR(VLOOKUP($B65,Totalt!$B$1:$AQ$550,MATCH(V$2,Totalt!$B$1:$AQ$1,0),FALSE),"")</f>
        <v>0</v>
      </c>
      <c r="W65" s="302">
        <f>IFERROR(VLOOKUP($B65,Totalt!$B$1:$AQ$550,MATCH(W$2,Totalt!$B$1:$AQ$1,0),FALSE),"")</f>
        <v>0</v>
      </c>
      <c r="X65" s="302">
        <f>IFERROR(VLOOKUP($B65,Totalt!$B$1:$AQ$550,MATCH(X$2,Totalt!$B$1:$AQ$1,0),FALSE),"")</f>
        <v>0</v>
      </c>
      <c r="Y65" s="302">
        <f>IFERROR(VLOOKUP($B65,Totalt!$B$1:$AQ$550,MATCH(Y$2,Totalt!$B$1:$AQ$1,0),FALSE),"")</f>
        <v>0</v>
      </c>
      <c r="Z65" s="302">
        <f>IFERROR(VLOOKUP($B65,Totalt!$B$1:$AQ$550,MATCH(Z$2,Totalt!$B$1:$AQ$1,0),FALSE),"")</f>
        <v>0</v>
      </c>
      <c r="AA65" s="302">
        <f>IFERROR(VLOOKUP($B65,Totalt!$B$1:$AQ$550,MATCH(AA$2,Totalt!$B$1:$AQ$1,0),FALSE),"")</f>
        <v>0</v>
      </c>
      <c r="AB65" s="302">
        <f>IFERROR(VLOOKUP($B65,Totalt!$B$1:$AQ$550,MATCH(AB$2,Totalt!$B$1:$AQ$1,0),FALSE),"")</f>
        <v>0</v>
      </c>
      <c r="AC65" s="302">
        <f>IFERROR(VLOOKUP($B65,Totalt!$B$1:$AQ$550,MATCH(AC$2,Totalt!$B$1:$AQ$1,0),FALSE),"")</f>
        <v>9.6</v>
      </c>
      <c r="AD65" s="302">
        <f>IFERROR(VLOOKUP($B65,Totalt!$B$1:$AQ$550,MATCH(AD$2,Totalt!$B$1:$AQ$1,0),FALSE),"")</f>
        <v>0</v>
      </c>
      <c r="AE65" s="302">
        <f>IFERROR(VLOOKUP($B65,Totalt!$B$1:$AQ$550,MATCH(AE$2,Totalt!$B$1:$AQ$1,0),FALSE),"")</f>
        <v>0</v>
      </c>
      <c r="AF65" s="302">
        <f>IFERROR(VLOOKUP($B65,Totalt!$B$1:$AQ$550,MATCH(AF$2,Totalt!$B$1:$AQ$1,0),FALSE),"")</f>
        <v>2.2999999999999998</v>
      </c>
      <c r="AG65" s="302">
        <f>IFERROR(VLOOKUP($B65,Totalt!$B$1:$AQ$550,MATCH(AG$2,Totalt!$B$1:$AQ$1,0),FALSE),"")</f>
        <v>0</v>
      </c>
      <c r="AI65" s="302">
        <f t="shared" si="0"/>
        <v>87.899999999999991</v>
      </c>
      <c r="AJ65" s="302">
        <f>IF(ISERROR(1/VLOOKUP($B65,Leveranser!$B$1:$S$500,MATCH("såld värme (gwh)",Leveranser!$B$1:$S$1,0),FALSE)),"",VLOOKUP($B65,Leveranser!$B$1:$S$500,MATCH("såld värme (gwh)",Leveranser!$B$1:$S$1,0),FALSE))</f>
        <v>60.7</v>
      </c>
      <c r="AK65" s="315"/>
      <c r="AM65" s="316" t="str">
        <f>IF(B65&lt;&gt;"",IF(VLOOKUP($B65,Totalt!$B$1:$AQ$550,MATCH("Kvalitetsgranskad:",Totalt!$B$1:$AQ$1,0),FALSE)="ja",VLOOKUP($B65,Miljö!$B$1:$AG$479,MATCH(AM$2,Miljö!$B$1:$AK$1,0),FALSE),""),"")</f>
        <v>Nej</v>
      </c>
      <c r="AN65" s="316" t="str">
        <f>IF(AM65="ja",VLOOKUP($B65,Miljö!$B$1:$J$479,MATCH("Typ av ursprungsspecificerad el   (Om inget värde anges används Nordisk residualmix, se inforuta) ()",Miljö!$B$1:$J$1,0),FALSE),IF(AM65="nej","Nordisk residualel",""))</f>
        <v>Nordisk residualel</v>
      </c>
      <c r="AO65" s="316">
        <f>IF(AM65="","",VLOOKUP($B65,Miljö!$B$1:$J$479,MATCH("Fossilandel för ursprungspecificerad el ()",Miljö!$B$1:$J$1,0),FALSE))</f>
        <v>0.42099999999999999</v>
      </c>
      <c r="AP65" s="316">
        <f>IF(AM65="","",IFERROR(VLOOKUP($B65,Miljö!$B$1:$J$479,MATCH("Kärnkraftsandel för ursprungsspecificerad el ()",Miljö!$B$1:$J$1,0),FALSE)/1,0))</f>
        <v>0.40799999999999997</v>
      </c>
      <c r="AQ65" s="316">
        <f t="shared" si="1"/>
        <v>0.17099999999999999</v>
      </c>
      <c r="AS65" s="316" t="str">
        <f t="shared" si="2"/>
        <v>Nej</v>
      </c>
      <c r="AT65" s="316" t="str">
        <f>IF(AS65="ja",VLOOKUP($B65,Miljö!$B$1:$O$500,MATCH("Fossil andel i procent (%)",Miljö!$B$1:$O$1,0),FALSE)/100,"")</f>
        <v/>
      </c>
      <c r="AV65" s="316" t="str">
        <f t="shared" si="3"/>
        <v>Nej</v>
      </c>
      <c r="AW65" s="316" t="str">
        <f>IF(AV65="ja",VLOOKUP($B65,'Egen hetvattenprod'!$B$1:$AO$500,MATCH("Värmekälla till värmepumpar ()",'Egen hetvattenprod'!$B$1:$AO$1,0),FALSE),"")</f>
        <v/>
      </c>
    </row>
    <row r="66" spans="1:49" x14ac:dyDescent="0.25">
      <c r="A66" s="314" t="str">
        <f>'Miljövärden för publ företag'!B68</f>
        <v>E.ON Värme Sverige AB</v>
      </c>
      <c r="B66" s="314" t="str">
        <f>'Miljövärden för publ företag'!C68</f>
        <v>Staffanstorp</v>
      </c>
      <c r="C66" s="302">
        <f>IFERROR(VLOOKUP($B66,Totalt!$B$1:$AQ$550,MATCH(C$2,Totalt!$B$1:$AQ$1,0),FALSE),"")</f>
        <v>0</v>
      </c>
      <c r="D66" s="302">
        <f>IFERROR(VLOOKUP($B66,Totalt!$B$1:$AQ$550,MATCH(D$2,Totalt!$B$1:$AQ$1,0),FALSE),"")</f>
        <v>0</v>
      </c>
      <c r="E66" s="302">
        <f>IFERROR(VLOOKUP($B66,Totalt!$B$1:$AQ$550,MATCH(E$2,Totalt!$B$1:$AQ$1,0),FALSE),"")</f>
        <v>0</v>
      </c>
      <c r="F66" s="302">
        <f>IFERROR(VLOOKUP($B66,Totalt!$B$1:$AQ$550,MATCH(F$2,Totalt!$B$1:$AQ$1,0),FALSE),"")</f>
        <v>0</v>
      </c>
      <c r="G66" s="302">
        <f>IFERROR(VLOOKUP($B66,Totalt!$B$1:$AQ$550,MATCH(G$2,Totalt!$B$1:$AQ$1,0),FALSE),"")</f>
        <v>1.2</v>
      </c>
      <c r="H66" s="302">
        <f>IFERROR(VLOOKUP($B66,Totalt!$B$1:$AQ$550,MATCH(H$2,Totalt!$B$1:$AQ$1,0),FALSE),"")</f>
        <v>0</v>
      </c>
      <c r="I66" s="302">
        <f>IFERROR(VLOOKUP($B66,Totalt!$B$1:$AQ$550,MATCH(I$2,Totalt!$B$1:$AQ$1,0),FALSE),"")</f>
        <v>0</v>
      </c>
      <c r="J66" s="302">
        <f>IFERROR(VLOOKUP($B66,Totalt!$B$1:$AQ$550,MATCH(J$2,Totalt!$B$1:$AQ$1,0),FALSE),"")</f>
        <v>0</v>
      </c>
      <c r="K66" s="302">
        <f>IFERROR(VLOOKUP($B66,Totalt!$B$1:$AQ$550,MATCH(K$2,Totalt!$B$1:$AQ$1,0),FALSE),"")</f>
        <v>0</v>
      </c>
      <c r="L66" s="302">
        <f>IFERROR(VLOOKUP($B66,Totalt!$B$1:$AQ$550,MATCH(L$2,Totalt!$B$1:$AQ$1,0),FALSE),"")</f>
        <v>0</v>
      </c>
      <c r="M66" s="302">
        <f>IFERROR(VLOOKUP($B66,Totalt!$B$1:$AQ$550,MATCH(M$2,Totalt!$B$1:$AQ$1,0),FALSE),"")</f>
        <v>0</v>
      </c>
      <c r="N66" s="302">
        <f>IFERROR(VLOOKUP($B66,Totalt!$B$1:$AQ$550,MATCH(N$2,Totalt!$B$1:$AQ$1,0),FALSE),"")</f>
        <v>0</v>
      </c>
      <c r="O66" s="302">
        <f>IFERROR(VLOOKUP($B66,Totalt!$B$1:$AQ$550,MATCH(O$2,Totalt!$B$1:$AQ$1,0),FALSE),"")</f>
        <v>0</v>
      </c>
      <c r="P66" s="302">
        <f>IFERROR(VLOOKUP($B66,Totalt!$B$1:$AQ$550,MATCH(P$2,Totalt!$B$1:$AQ$1,0),FALSE),"")</f>
        <v>26</v>
      </c>
      <c r="Q66" s="302">
        <f>IFERROR(VLOOKUP($B66,Totalt!$B$1:$AQ$550,MATCH(Q$2,Totalt!$B$1:$AQ$1,0),FALSE),"")</f>
        <v>0</v>
      </c>
      <c r="R66" s="302">
        <f>IFERROR(VLOOKUP($B66,Totalt!$B$1:$AQ$550,MATCH(R$2,Totalt!$B$1:$AQ$1,0),FALSE),"")</f>
        <v>0</v>
      </c>
      <c r="S66" s="302">
        <f>IFERROR(VLOOKUP($B66,Totalt!$B$1:$AQ$550,MATCH(S$2,Totalt!$B$1:$AQ$1,0),FALSE),"")</f>
        <v>0</v>
      </c>
      <c r="T66" s="302">
        <f>IFERROR(VLOOKUP($B66,Totalt!$B$1:$AQ$550,MATCH(T$2,Totalt!$B$1:$AQ$1,0),FALSE),"")</f>
        <v>0</v>
      </c>
      <c r="U66" s="302">
        <f>IFERROR(VLOOKUP($B66,Totalt!$B$1:$AQ$550,MATCH(U$2,Totalt!$B$1:$AQ$1,0),FALSE),"")</f>
        <v>0</v>
      </c>
      <c r="V66" s="302">
        <f>IFERROR(VLOOKUP($B66,Totalt!$B$1:$AQ$550,MATCH(V$2,Totalt!$B$1:$AQ$1,0),FALSE),"")</f>
        <v>0</v>
      </c>
      <c r="W66" s="302">
        <f>IFERROR(VLOOKUP($B66,Totalt!$B$1:$AQ$550,MATCH(W$2,Totalt!$B$1:$AQ$1,0),FALSE),"")</f>
        <v>0</v>
      </c>
      <c r="X66" s="302">
        <f>IFERROR(VLOOKUP($B66,Totalt!$B$1:$AQ$550,MATCH(X$2,Totalt!$B$1:$AQ$1,0),FALSE),"")</f>
        <v>0</v>
      </c>
      <c r="Y66" s="302">
        <f>IFERROR(VLOOKUP($B66,Totalt!$B$1:$AQ$550,MATCH(Y$2,Totalt!$B$1:$AQ$1,0),FALSE),"")</f>
        <v>0</v>
      </c>
      <c r="Z66" s="302">
        <f>IFERROR(VLOOKUP($B66,Totalt!$B$1:$AQ$550,MATCH(Z$2,Totalt!$B$1:$AQ$1,0),FALSE),"")</f>
        <v>0</v>
      </c>
      <c r="AA66" s="302">
        <f>IFERROR(VLOOKUP($B66,Totalt!$B$1:$AQ$550,MATCH(AA$2,Totalt!$B$1:$AQ$1,0),FALSE),"")</f>
        <v>0</v>
      </c>
      <c r="AB66" s="302">
        <f>IFERROR(VLOOKUP($B66,Totalt!$B$1:$AQ$550,MATCH(AB$2,Totalt!$B$1:$AQ$1,0),FALSE),"")</f>
        <v>0</v>
      </c>
      <c r="AC66" s="302">
        <f>IFERROR(VLOOKUP($B66,Totalt!$B$1:$AQ$550,MATCH(AC$2,Totalt!$B$1:$AQ$1,0),FALSE),"")</f>
        <v>3</v>
      </c>
      <c r="AD66" s="302">
        <f>IFERROR(VLOOKUP($B66,Totalt!$B$1:$AQ$550,MATCH(AD$2,Totalt!$B$1:$AQ$1,0),FALSE),"")</f>
        <v>0</v>
      </c>
      <c r="AE66" s="302">
        <f>IFERROR(VLOOKUP($B66,Totalt!$B$1:$AQ$550,MATCH(AE$2,Totalt!$B$1:$AQ$1,0),FALSE),"")</f>
        <v>0</v>
      </c>
      <c r="AF66" s="302">
        <f>IFERROR(VLOOKUP($B66,Totalt!$B$1:$AQ$550,MATCH(AF$2,Totalt!$B$1:$AQ$1,0),FALSE),"")</f>
        <v>0.8</v>
      </c>
      <c r="AG66" s="302">
        <f>IFERROR(VLOOKUP($B66,Totalt!$B$1:$AQ$550,MATCH(AG$2,Totalt!$B$1:$AQ$1,0),FALSE),"")</f>
        <v>0</v>
      </c>
      <c r="AI66" s="302">
        <f t="shared" si="0"/>
        <v>31</v>
      </c>
      <c r="AJ66" s="302">
        <f>IF(ISERROR(1/VLOOKUP($B66,Leveranser!$B$1:$S$500,MATCH("såld värme (gwh)",Leveranser!$B$1:$S$1,0),FALSE)),"",VLOOKUP($B66,Leveranser!$B$1:$S$500,MATCH("såld värme (gwh)",Leveranser!$B$1:$S$1,0),FALSE))</f>
        <v>24</v>
      </c>
      <c r="AK66" s="315"/>
      <c r="AM66" s="316" t="str">
        <f>IF(B66&lt;&gt;"",IF(VLOOKUP($B66,Totalt!$B$1:$AQ$550,MATCH("Kvalitetsgranskad:",Totalt!$B$1:$AQ$1,0),FALSE)="ja",VLOOKUP($B66,Miljö!$B$1:$AG$479,MATCH(AM$2,Miljö!$B$1:$AK$1,0),FALSE),""),"")</f>
        <v>Nej</v>
      </c>
      <c r="AN66" s="316" t="str">
        <f>IF(AM66="ja",VLOOKUP($B66,Miljö!$B$1:$J$479,MATCH("Typ av ursprungsspecificerad el   (Om inget värde anges används Nordisk residualmix, se inforuta) ()",Miljö!$B$1:$J$1,0),FALSE),IF(AM66="nej","Nordisk residualel",""))</f>
        <v>Nordisk residualel</v>
      </c>
      <c r="AO66" s="316">
        <f>IF(AM66="","",VLOOKUP($B66,Miljö!$B$1:$J$479,MATCH("Fossilandel för ursprungspecificerad el ()",Miljö!$B$1:$J$1,0),FALSE))</f>
        <v>0.42099999999999999</v>
      </c>
      <c r="AP66" s="316">
        <f>IF(AM66="","",IFERROR(VLOOKUP($B66,Miljö!$B$1:$J$479,MATCH("Kärnkraftsandel för ursprungsspecificerad el ()",Miljö!$B$1:$J$1,0),FALSE)/1,0))</f>
        <v>0.40799999999999997</v>
      </c>
      <c r="AQ66" s="316">
        <f t="shared" si="1"/>
        <v>0.17099999999999999</v>
      </c>
      <c r="AS66" s="316" t="str">
        <f t="shared" si="2"/>
        <v>Nej</v>
      </c>
      <c r="AT66" s="316" t="str">
        <f>IF(AS66="ja",VLOOKUP($B66,Miljö!$B$1:$O$500,MATCH("Fossil andel i procent (%)",Miljö!$B$1:$O$1,0),FALSE)/100,"")</f>
        <v/>
      </c>
      <c r="AV66" s="316" t="str">
        <f t="shared" si="3"/>
        <v>Nej</v>
      </c>
      <c r="AW66" s="316" t="str">
        <f>IF(AV66="ja",VLOOKUP($B66,'Egen hetvattenprod'!$B$1:$AO$500,MATCH("Värmekälla till värmepumpar ()",'Egen hetvattenprod'!$B$1:$AO$1,0),FALSE),"")</f>
        <v/>
      </c>
    </row>
    <row r="67" spans="1:49" x14ac:dyDescent="0.25">
      <c r="A67" s="314" t="str">
        <f>'Miljövärden för publ företag'!B69</f>
        <v>E.ON Värme Sverige AB</v>
      </c>
      <c r="B67" s="314" t="str">
        <f>'Miljövärden för publ företag'!C69</f>
        <v>Timrå</v>
      </c>
      <c r="C67" s="302">
        <f>IFERROR(VLOOKUP($B67,Totalt!$B$1:$AQ$550,MATCH(C$2,Totalt!$B$1:$AQ$1,0),FALSE),"")</f>
        <v>0</v>
      </c>
      <c r="D67" s="302">
        <f>IFERROR(VLOOKUP($B67,Totalt!$B$1:$AQ$550,MATCH(D$2,Totalt!$B$1:$AQ$1,0),FALSE),"")</f>
        <v>1</v>
      </c>
      <c r="E67" s="302">
        <f>IFERROR(VLOOKUP($B67,Totalt!$B$1:$AQ$550,MATCH(E$2,Totalt!$B$1:$AQ$1,0),FALSE),"")</f>
        <v>0</v>
      </c>
      <c r="F67" s="302">
        <f>IFERROR(VLOOKUP($B67,Totalt!$B$1:$AQ$550,MATCH(F$2,Totalt!$B$1:$AQ$1,0),FALSE),"")</f>
        <v>0</v>
      </c>
      <c r="G67" s="302">
        <f>IFERROR(VLOOKUP($B67,Totalt!$B$1:$AQ$550,MATCH(G$2,Totalt!$B$1:$AQ$1,0),FALSE),"")</f>
        <v>0</v>
      </c>
      <c r="H67" s="302">
        <f>IFERROR(VLOOKUP($B67,Totalt!$B$1:$AQ$550,MATCH(H$2,Totalt!$B$1:$AQ$1,0),FALSE),"")</f>
        <v>0</v>
      </c>
      <c r="I67" s="302">
        <f>IFERROR(VLOOKUP($B67,Totalt!$B$1:$AQ$550,MATCH(I$2,Totalt!$B$1:$AQ$1,0),FALSE),"")</f>
        <v>0</v>
      </c>
      <c r="J67" s="302">
        <f>IFERROR(VLOOKUP($B67,Totalt!$B$1:$AQ$550,MATCH(J$2,Totalt!$B$1:$AQ$1,0),FALSE),"")</f>
        <v>0</v>
      </c>
      <c r="K67" s="302">
        <f>IFERROR(VLOOKUP($B67,Totalt!$B$1:$AQ$550,MATCH(K$2,Totalt!$B$1:$AQ$1,0),FALSE),"")</f>
        <v>0</v>
      </c>
      <c r="L67" s="302">
        <f>IFERROR(VLOOKUP($B67,Totalt!$B$1:$AQ$550,MATCH(L$2,Totalt!$B$1:$AQ$1,0),FALSE),"")</f>
        <v>0</v>
      </c>
      <c r="M67" s="302">
        <f>IFERROR(VLOOKUP($B67,Totalt!$B$1:$AQ$550,MATCH(M$2,Totalt!$B$1:$AQ$1,0),FALSE),"")</f>
        <v>0</v>
      </c>
      <c r="N67" s="302">
        <f>IFERROR(VLOOKUP($B67,Totalt!$B$1:$AQ$550,MATCH(N$2,Totalt!$B$1:$AQ$1,0),FALSE),"")</f>
        <v>0</v>
      </c>
      <c r="O67" s="302">
        <f>IFERROR(VLOOKUP($B67,Totalt!$B$1:$AQ$550,MATCH(O$2,Totalt!$B$1:$AQ$1,0),FALSE),"")</f>
        <v>0</v>
      </c>
      <c r="P67" s="302">
        <f>IFERROR(VLOOKUP($B67,Totalt!$B$1:$AQ$550,MATCH(P$2,Totalt!$B$1:$AQ$1,0),FALSE),"")</f>
        <v>0</v>
      </c>
      <c r="Q67" s="302">
        <f>IFERROR(VLOOKUP($B67,Totalt!$B$1:$AQ$550,MATCH(Q$2,Totalt!$B$1:$AQ$1,0),FALSE),"")</f>
        <v>0</v>
      </c>
      <c r="R67" s="302">
        <f>IFERROR(VLOOKUP($B67,Totalt!$B$1:$AQ$550,MATCH(R$2,Totalt!$B$1:$AQ$1,0),FALSE),"")</f>
        <v>0</v>
      </c>
      <c r="S67" s="302">
        <f>IFERROR(VLOOKUP($B67,Totalt!$B$1:$AQ$550,MATCH(S$2,Totalt!$B$1:$AQ$1,0),FALSE),"")</f>
        <v>0</v>
      </c>
      <c r="T67" s="302">
        <f>IFERROR(VLOOKUP($B67,Totalt!$B$1:$AQ$550,MATCH(T$2,Totalt!$B$1:$AQ$1,0),FALSE),"")</f>
        <v>0</v>
      </c>
      <c r="U67" s="302">
        <f>IFERROR(VLOOKUP($B67,Totalt!$B$1:$AQ$550,MATCH(U$2,Totalt!$B$1:$AQ$1,0),FALSE),"")</f>
        <v>0</v>
      </c>
      <c r="V67" s="302">
        <f>IFERROR(VLOOKUP($B67,Totalt!$B$1:$AQ$550,MATCH(V$2,Totalt!$B$1:$AQ$1,0),FALSE),"")</f>
        <v>0</v>
      </c>
      <c r="W67" s="302">
        <f>IFERROR(VLOOKUP($B67,Totalt!$B$1:$AQ$550,MATCH(W$2,Totalt!$B$1:$AQ$1,0),FALSE),"")</f>
        <v>0</v>
      </c>
      <c r="X67" s="302">
        <f>IFERROR(VLOOKUP($B67,Totalt!$B$1:$AQ$550,MATCH(X$2,Totalt!$B$1:$AQ$1,0),FALSE),"")</f>
        <v>0</v>
      </c>
      <c r="Y67" s="302">
        <f>IFERROR(VLOOKUP($B67,Totalt!$B$1:$AQ$550,MATCH(Y$2,Totalt!$B$1:$AQ$1,0),FALSE),"")</f>
        <v>0</v>
      </c>
      <c r="Z67" s="302">
        <f>IFERROR(VLOOKUP($B67,Totalt!$B$1:$AQ$550,MATCH(Z$2,Totalt!$B$1:$AQ$1,0),FALSE),"")</f>
        <v>0</v>
      </c>
      <c r="AA67" s="302">
        <f>IFERROR(VLOOKUP($B67,Totalt!$B$1:$AQ$550,MATCH(AA$2,Totalt!$B$1:$AQ$1,0),FALSE),"")</f>
        <v>0</v>
      </c>
      <c r="AB67" s="302">
        <f>IFERROR(VLOOKUP($B67,Totalt!$B$1:$AQ$550,MATCH(AB$2,Totalt!$B$1:$AQ$1,0),FALSE),"")</f>
        <v>0</v>
      </c>
      <c r="AC67" s="302">
        <f>IFERROR(VLOOKUP($B67,Totalt!$B$1:$AQ$550,MATCH(AC$2,Totalt!$B$1:$AQ$1,0),FALSE),"")</f>
        <v>0</v>
      </c>
      <c r="AD67" s="302">
        <f>IFERROR(VLOOKUP($B67,Totalt!$B$1:$AQ$550,MATCH(AD$2,Totalt!$B$1:$AQ$1,0),FALSE),"")</f>
        <v>75</v>
      </c>
      <c r="AE67" s="302">
        <f>IFERROR(VLOOKUP($B67,Totalt!$B$1:$AQ$550,MATCH(AE$2,Totalt!$B$1:$AQ$1,0),FALSE),"")</f>
        <v>0</v>
      </c>
      <c r="AF67" s="302">
        <f>IFERROR(VLOOKUP($B67,Totalt!$B$1:$AQ$550,MATCH(AF$2,Totalt!$B$1:$AQ$1,0),FALSE),"")</f>
        <v>1.92</v>
      </c>
      <c r="AG67" s="302">
        <f>IFERROR(VLOOKUP($B67,Totalt!$B$1:$AQ$550,MATCH(AG$2,Totalt!$B$1:$AQ$1,0),FALSE),"")</f>
        <v>0</v>
      </c>
      <c r="AI67" s="302">
        <f t="shared" si="0"/>
        <v>77.92</v>
      </c>
      <c r="AJ67" s="302">
        <f>IF(ISERROR(1/VLOOKUP($B67,Leveranser!$B$1:$S$500,MATCH("såld värme (gwh)",Leveranser!$B$1:$S$1,0),FALSE)),"",VLOOKUP($B67,Leveranser!$B$1:$S$500,MATCH("såld värme (gwh)",Leveranser!$B$1:$S$1,0),FALSE))</f>
        <v>64</v>
      </c>
      <c r="AK67" s="315"/>
      <c r="AM67" s="316" t="str">
        <f>IF(B67&lt;&gt;"",IF(VLOOKUP($B67,Totalt!$B$1:$AQ$550,MATCH("Kvalitetsgranskad:",Totalt!$B$1:$AQ$1,0),FALSE)="ja",VLOOKUP($B67,Miljö!$B$1:$AG$479,MATCH(AM$2,Miljö!$B$1:$AK$1,0),FALSE),""),"")</f>
        <v>Nej</v>
      </c>
      <c r="AN67" s="316" t="str">
        <f>IF(AM67="ja",VLOOKUP($B67,Miljö!$B$1:$J$479,MATCH("Typ av ursprungsspecificerad el   (Om inget värde anges används Nordisk residualmix, se inforuta) ()",Miljö!$B$1:$J$1,0),FALSE),IF(AM67="nej","Nordisk residualel",""))</f>
        <v>Nordisk residualel</v>
      </c>
      <c r="AO67" s="316">
        <f>IF(AM67="","",VLOOKUP($B67,Miljö!$B$1:$J$479,MATCH("Fossilandel för ursprungspecificerad el ()",Miljö!$B$1:$J$1,0),FALSE))</f>
        <v>0.42099999999999999</v>
      </c>
      <c r="AP67" s="316">
        <f>IF(AM67="","",IFERROR(VLOOKUP($B67,Miljö!$B$1:$J$479,MATCH("Kärnkraftsandel för ursprungsspecificerad el ()",Miljö!$B$1:$J$1,0),FALSE)/1,0))</f>
        <v>0.40799999999999997</v>
      </c>
      <c r="AQ67" s="316">
        <f t="shared" si="1"/>
        <v>0.17099999999999999</v>
      </c>
      <c r="AS67" s="316" t="str">
        <f t="shared" si="2"/>
        <v>Nej</v>
      </c>
      <c r="AT67" s="316" t="str">
        <f>IF(AS67="ja",VLOOKUP($B67,Miljö!$B$1:$O$500,MATCH("Fossil andel i procent (%)",Miljö!$B$1:$O$1,0),FALSE)/100,"")</f>
        <v/>
      </c>
      <c r="AV67" s="316" t="str">
        <f t="shared" si="3"/>
        <v>Nej</v>
      </c>
      <c r="AW67" s="316" t="str">
        <f>IF(AV67="ja",VLOOKUP($B67,'Egen hetvattenprod'!$B$1:$AO$500,MATCH("Värmekälla till värmepumpar ()",'Egen hetvattenprod'!$B$1:$AO$1,0),FALSE),"")</f>
        <v/>
      </c>
    </row>
    <row r="68" spans="1:49" x14ac:dyDescent="0.25">
      <c r="A68" s="314" t="str">
        <f>'Miljövärden för publ företag'!B70</f>
        <v>E.ON Värme Sverige AB</v>
      </c>
      <c r="B68" s="314" t="str">
        <f>'Miljövärden för publ företag'!C70</f>
        <v>Täby E.ON.</v>
      </c>
      <c r="C68" s="302">
        <f>IFERROR(VLOOKUP($B68,Totalt!$B$1:$AQ$550,MATCH(C$2,Totalt!$B$1:$AQ$1,0),FALSE),"")</f>
        <v>0</v>
      </c>
      <c r="D68" s="302">
        <f>IFERROR(VLOOKUP($B68,Totalt!$B$1:$AQ$550,MATCH(D$2,Totalt!$B$1:$AQ$1,0),FALSE),"")</f>
        <v>6.4710000000000001</v>
      </c>
      <c r="E68" s="302">
        <f>IFERROR(VLOOKUP($B68,Totalt!$B$1:$AQ$550,MATCH(E$2,Totalt!$B$1:$AQ$1,0),FALSE),"")</f>
        <v>0</v>
      </c>
      <c r="F68" s="302">
        <f>IFERROR(VLOOKUP($B68,Totalt!$B$1:$AQ$550,MATCH(F$2,Totalt!$B$1:$AQ$1,0),FALSE),"")</f>
        <v>0</v>
      </c>
      <c r="G68" s="302">
        <f>IFERROR(VLOOKUP($B68,Totalt!$B$1:$AQ$550,MATCH(G$2,Totalt!$B$1:$AQ$1,0),FALSE),"")</f>
        <v>0</v>
      </c>
      <c r="H68" s="302">
        <f>IFERROR(VLOOKUP($B68,Totalt!$B$1:$AQ$550,MATCH(H$2,Totalt!$B$1:$AQ$1,0),FALSE),"")</f>
        <v>0</v>
      </c>
      <c r="I68" s="302">
        <f>IFERROR(VLOOKUP($B68,Totalt!$B$1:$AQ$550,MATCH(I$2,Totalt!$B$1:$AQ$1,0),FALSE),"")</f>
        <v>0</v>
      </c>
      <c r="J68" s="302">
        <f>IFERROR(VLOOKUP($B68,Totalt!$B$1:$AQ$550,MATCH(J$2,Totalt!$B$1:$AQ$1,0),FALSE),"")</f>
        <v>0</v>
      </c>
      <c r="K68" s="302">
        <f>IFERROR(VLOOKUP($B68,Totalt!$B$1:$AQ$550,MATCH(K$2,Totalt!$B$1:$AQ$1,0),FALSE),"")</f>
        <v>0</v>
      </c>
      <c r="L68" s="302">
        <f>IFERROR(VLOOKUP($B68,Totalt!$B$1:$AQ$550,MATCH(L$2,Totalt!$B$1:$AQ$1,0),FALSE),"")</f>
        <v>0</v>
      </c>
      <c r="M68" s="302">
        <f>IFERROR(VLOOKUP($B68,Totalt!$B$1:$AQ$550,MATCH(M$2,Totalt!$B$1:$AQ$1,0),FALSE),"")</f>
        <v>0</v>
      </c>
      <c r="N68" s="302">
        <f>IFERROR(VLOOKUP($B68,Totalt!$B$1:$AQ$550,MATCH(N$2,Totalt!$B$1:$AQ$1,0),FALSE),"")</f>
        <v>0</v>
      </c>
      <c r="O68" s="302">
        <f>IFERROR(VLOOKUP($B68,Totalt!$B$1:$AQ$550,MATCH(O$2,Totalt!$B$1:$AQ$1,0),FALSE),"")</f>
        <v>0</v>
      </c>
      <c r="P68" s="302">
        <f>IFERROR(VLOOKUP($B68,Totalt!$B$1:$AQ$550,MATCH(P$2,Totalt!$B$1:$AQ$1,0),FALSE),"")</f>
        <v>21.956</v>
      </c>
      <c r="Q68" s="302">
        <f>IFERROR(VLOOKUP($B68,Totalt!$B$1:$AQ$550,MATCH(Q$2,Totalt!$B$1:$AQ$1,0),FALSE),"")</f>
        <v>0</v>
      </c>
      <c r="R68" s="302">
        <f>IFERROR(VLOOKUP($B68,Totalt!$B$1:$AQ$550,MATCH(R$2,Totalt!$B$1:$AQ$1,0),FALSE),"")</f>
        <v>37.049999999999997</v>
      </c>
      <c r="S68" s="302">
        <f>IFERROR(VLOOKUP($B68,Totalt!$B$1:$AQ$550,MATCH(S$2,Totalt!$B$1:$AQ$1,0),FALSE),"")</f>
        <v>0</v>
      </c>
      <c r="T68" s="302">
        <f>IFERROR(VLOOKUP($B68,Totalt!$B$1:$AQ$550,MATCH(T$2,Totalt!$B$1:$AQ$1,0),FALSE),"")</f>
        <v>0</v>
      </c>
      <c r="U68" s="302">
        <f>IFERROR(VLOOKUP($B68,Totalt!$B$1:$AQ$550,MATCH(U$2,Totalt!$B$1:$AQ$1,0),FALSE),"")</f>
        <v>0</v>
      </c>
      <c r="V68" s="302">
        <f>IFERROR(VLOOKUP($B68,Totalt!$B$1:$AQ$550,MATCH(V$2,Totalt!$B$1:$AQ$1,0),FALSE),"")</f>
        <v>0</v>
      </c>
      <c r="W68" s="302">
        <f>IFERROR(VLOOKUP($B68,Totalt!$B$1:$AQ$550,MATCH(W$2,Totalt!$B$1:$AQ$1,0),FALSE),"")</f>
        <v>3.1309999999999998</v>
      </c>
      <c r="X68" s="302">
        <f>IFERROR(VLOOKUP($B68,Totalt!$B$1:$AQ$550,MATCH(X$2,Totalt!$B$1:$AQ$1,0),FALSE),"")</f>
        <v>0</v>
      </c>
      <c r="Y68" s="302">
        <f>IFERROR(VLOOKUP($B68,Totalt!$B$1:$AQ$550,MATCH(Y$2,Totalt!$B$1:$AQ$1,0),FALSE),"")</f>
        <v>0</v>
      </c>
      <c r="Z68" s="302">
        <f>IFERROR(VLOOKUP($B68,Totalt!$B$1:$AQ$550,MATCH(Z$2,Totalt!$B$1:$AQ$1,0),FALSE),"")</f>
        <v>0</v>
      </c>
      <c r="AA68" s="302">
        <f>IFERROR(VLOOKUP($B68,Totalt!$B$1:$AQ$550,MATCH(AA$2,Totalt!$B$1:$AQ$1,0),FALSE),"")</f>
        <v>0</v>
      </c>
      <c r="AB68" s="302">
        <f>IFERROR(VLOOKUP($B68,Totalt!$B$1:$AQ$550,MATCH(AB$2,Totalt!$B$1:$AQ$1,0),FALSE),"")</f>
        <v>0</v>
      </c>
      <c r="AC68" s="302">
        <f>IFERROR(VLOOKUP($B68,Totalt!$B$1:$AQ$550,MATCH(AC$2,Totalt!$B$1:$AQ$1,0),FALSE),"")</f>
        <v>3.5259999999999998</v>
      </c>
      <c r="AD68" s="302">
        <f>IFERROR(VLOOKUP($B68,Totalt!$B$1:$AQ$550,MATCH(AD$2,Totalt!$B$1:$AQ$1,0),FALSE),"")</f>
        <v>0</v>
      </c>
      <c r="AE68" s="302">
        <f>IFERROR(VLOOKUP($B68,Totalt!$B$1:$AQ$550,MATCH(AE$2,Totalt!$B$1:$AQ$1,0),FALSE),"")</f>
        <v>0</v>
      </c>
      <c r="AF68" s="302">
        <f>IFERROR(VLOOKUP($B68,Totalt!$B$1:$AQ$550,MATCH(AF$2,Totalt!$B$1:$AQ$1,0),FALSE),"")</f>
        <v>0.94699999999999995</v>
      </c>
      <c r="AG68" s="302">
        <f>IFERROR(VLOOKUP($B68,Totalt!$B$1:$AQ$550,MATCH(AG$2,Totalt!$B$1:$AQ$1,0),FALSE),"")</f>
        <v>0</v>
      </c>
      <c r="AI68" s="302">
        <f t="shared" ref="AI68:AI131" si="4">IF(B68&lt;&gt;"",SUM(C68:AG68),"")</f>
        <v>73.081000000000003</v>
      </c>
      <c r="AJ68" s="302">
        <f>IF(ISERROR(1/VLOOKUP($B68,Leveranser!$B$1:$S$500,MATCH("såld värme (gwh)",Leveranser!$B$1:$S$1,0),FALSE)),"",VLOOKUP($B68,Leveranser!$B$1:$S$500,MATCH("såld värme (gwh)",Leveranser!$B$1:$S$1,0),FALSE))</f>
        <v>53.128999999999998</v>
      </c>
      <c r="AK68" s="315"/>
      <c r="AM68" s="316" t="str">
        <f>IF(B68&lt;&gt;"",IF(VLOOKUP($B68,Totalt!$B$1:$AQ$550,MATCH("Kvalitetsgranskad:",Totalt!$B$1:$AQ$1,0),FALSE)="ja",VLOOKUP($B68,Miljö!$B$1:$AG$479,MATCH(AM$2,Miljö!$B$1:$AK$1,0),FALSE),""),"")</f>
        <v>Ja</v>
      </c>
      <c r="AN68" s="316" t="str">
        <f>IF(AM68="ja",VLOOKUP($B68,Miljö!$B$1:$J$479,MATCH("Typ av ursprungsspecificerad el   (Om inget värde anges används Nordisk residualmix, se inforuta) ()",Miljö!$B$1:$J$1,0),FALSE),IF(AM68="nej","Nordisk residualel",""))</f>
        <v>'Biokraft'</v>
      </c>
      <c r="AO68" s="316">
        <f>IF(AM68="","",VLOOKUP($B68,Miljö!$B$1:$J$479,MATCH("Fossilandel för ursprungspecificerad el ()",Miljö!$B$1:$J$1,0),FALSE))</f>
        <v>0</v>
      </c>
      <c r="AP68" s="316">
        <f>IF(AM68="","",IFERROR(VLOOKUP($B68,Miljö!$B$1:$J$479,MATCH("Kärnkraftsandel för ursprungsspecificerad el ()",Miljö!$B$1:$J$1,0),FALSE)/1,0))</f>
        <v>0</v>
      </c>
      <c r="AQ68" s="316">
        <f t="shared" ref="AQ68:AQ131" si="5">IF(AM68="","",1-AO68-AP68)</f>
        <v>1</v>
      </c>
      <c r="AS68" s="316" t="str">
        <f t="shared" ref="AS68:AS131" si="6">IF(B68&lt;&gt;"",IF(AND(AG68&gt;0,AG68&lt;&gt;""),"Ja","Nej"),"")</f>
        <v>Nej</v>
      </c>
      <c r="AT68" s="316" t="str">
        <f>IF(AS68="ja",VLOOKUP($B68,Miljö!$B$1:$O$500,MATCH("Fossil andel i procent (%)",Miljö!$B$1:$O$1,0),FALSE)/100,"")</f>
        <v/>
      </c>
      <c r="AV68" s="316" t="str">
        <f t="shared" ref="AV68:AV131" si="7">IF(B68&lt;&gt;"",IF(AND(AB68&gt;0,AB68&lt;&gt;""),"Ja","Nej"),"")</f>
        <v>Nej</v>
      </c>
      <c r="AW68" s="316" t="str">
        <f>IF(AV68="ja",VLOOKUP($B68,'Egen hetvattenprod'!$B$1:$AO$500,MATCH("Värmekälla till värmepumpar ()",'Egen hetvattenprod'!$B$1:$AO$1,0),FALSE),"")</f>
        <v/>
      </c>
    </row>
    <row r="69" spans="1:49" x14ac:dyDescent="0.25">
      <c r="A69" s="314" t="str">
        <f>'Miljövärden för publ företag'!B71</f>
        <v>E.ON Värme Sverige AB</v>
      </c>
      <c r="B69" s="314" t="str">
        <f>'Miljövärden för publ företag'!C71</f>
        <v>Vallentuna</v>
      </c>
      <c r="C69" s="302">
        <f>IFERROR(VLOOKUP($B69,Totalt!$B$1:$AQ$550,MATCH(C$2,Totalt!$B$1:$AQ$1,0),FALSE),"")</f>
        <v>0</v>
      </c>
      <c r="D69" s="302">
        <f>IFERROR(VLOOKUP($B69,Totalt!$B$1:$AQ$550,MATCH(D$2,Totalt!$B$1:$AQ$1,0),FALSE),"")</f>
        <v>7.4999999999999997E-2</v>
      </c>
      <c r="E69" s="302">
        <f>IFERROR(VLOOKUP($B69,Totalt!$B$1:$AQ$550,MATCH(E$2,Totalt!$B$1:$AQ$1,0),FALSE),"")</f>
        <v>0</v>
      </c>
      <c r="F69" s="302">
        <f>IFERROR(VLOOKUP($B69,Totalt!$B$1:$AQ$550,MATCH(F$2,Totalt!$B$1:$AQ$1,0),FALSE),"")</f>
        <v>0</v>
      </c>
      <c r="G69" s="302">
        <f>IFERROR(VLOOKUP($B69,Totalt!$B$1:$AQ$550,MATCH(G$2,Totalt!$B$1:$AQ$1,0),FALSE),"")</f>
        <v>0</v>
      </c>
      <c r="H69" s="302">
        <f>IFERROR(VLOOKUP($B69,Totalt!$B$1:$AQ$550,MATCH(H$2,Totalt!$B$1:$AQ$1,0),FALSE),"")</f>
        <v>0</v>
      </c>
      <c r="I69" s="302">
        <f>IFERROR(VLOOKUP($B69,Totalt!$B$1:$AQ$550,MATCH(I$2,Totalt!$B$1:$AQ$1,0),FALSE),"")</f>
        <v>0</v>
      </c>
      <c r="J69" s="302">
        <f>IFERROR(VLOOKUP($B69,Totalt!$B$1:$AQ$550,MATCH(J$2,Totalt!$B$1:$AQ$1,0),FALSE),"")</f>
        <v>0</v>
      </c>
      <c r="K69" s="302">
        <f>IFERROR(VLOOKUP($B69,Totalt!$B$1:$AQ$550,MATCH(K$2,Totalt!$B$1:$AQ$1,0),FALSE),"")</f>
        <v>0</v>
      </c>
      <c r="L69" s="302">
        <f>IFERROR(VLOOKUP($B69,Totalt!$B$1:$AQ$550,MATCH(L$2,Totalt!$B$1:$AQ$1,0),FALSE),"")</f>
        <v>0</v>
      </c>
      <c r="M69" s="302">
        <f>IFERROR(VLOOKUP($B69,Totalt!$B$1:$AQ$550,MATCH(M$2,Totalt!$B$1:$AQ$1,0),FALSE),"")</f>
        <v>0</v>
      </c>
      <c r="N69" s="302">
        <f>IFERROR(VLOOKUP($B69,Totalt!$B$1:$AQ$550,MATCH(N$2,Totalt!$B$1:$AQ$1,0),FALSE),"")</f>
        <v>0</v>
      </c>
      <c r="O69" s="302">
        <f>IFERROR(VLOOKUP($B69,Totalt!$B$1:$AQ$550,MATCH(O$2,Totalt!$B$1:$AQ$1,0),FALSE),"")</f>
        <v>0</v>
      </c>
      <c r="P69" s="302">
        <f>IFERROR(VLOOKUP($B69,Totalt!$B$1:$AQ$550,MATCH(P$2,Totalt!$B$1:$AQ$1,0),FALSE),"")</f>
        <v>38.051000000000002</v>
      </c>
      <c r="Q69" s="302">
        <f>IFERROR(VLOOKUP($B69,Totalt!$B$1:$AQ$550,MATCH(Q$2,Totalt!$B$1:$AQ$1,0),FALSE),"")</f>
        <v>0</v>
      </c>
      <c r="R69" s="302">
        <f>IFERROR(VLOOKUP($B69,Totalt!$B$1:$AQ$550,MATCH(R$2,Totalt!$B$1:$AQ$1,0),FALSE),"")</f>
        <v>0</v>
      </c>
      <c r="S69" s="302">
        <f>IFERROR(VLOOKUP($B69,Totalt!$B$1:$AQ$550,MATCH(S$2,Totalt!$B$1:$AQ$1,0),FALSE),"")</f>
        <v>0</v>
      </c>
      <c r="T69" s="302">
        <f>IFERROR(VLOOKUP($B69,Totalt!$B$1:$AQ$550,MATCH(T$2,Totalt!$B$1:$AQ$1,0),FALSE),"")</f>
        <v>0</v>
      </c>
      <c r="U69" s="302">
        <f>IFERROR(VLOOKUP($B69,Totalt!$B$1:$AQ$550,MATCH(U$2,Totalt!$B$1:$AQ$1,0),FALSE),"")</f>
        <v>0</v>
      </c>
      <c r="V69" s="302">
        <f>IFERROR(VLOOKUP($B69,Totalt!$B$1:$AQ$550,MATCH(V$2,Totalt!$B$1:$AQ$1,0),FALSE),"")</f>
        <v>0</v>
      </c>
      <c r="W69" s="302">
        <f>IFERROR(VLOOKUP($B69,Totalt!$B$1:$AQ$550,MATCH(W$2,Totalt!$B$1:$AQ$1,0),FALSE),"")</f>
        <v>3.7959999999999998</v>
      </c>
      <c r="X69" s="302">
        <f>IFERROR(VLOOKUP($B69,Totalt!$B$1:$AQ$550,MATCH(X$2,Totalt!$B$1:$AQ$1,0),FALSE),"")</f>
        <v>0</v>
      </c>
      <c r="Y69" s="302">
        <f>IFERROR(VLOOKUP($B69,Totalt!$B$1:$AQ$550,MATCH(Y$2,Totalt!$B$1:$AQ$1,0),FALSE),"")</f>
        <v>0</v>
      </c>
      <c r="Z69" s="302">
        <f>IFERROR(VLOOKUP($B69,Totalt!$B$1:$AQ$550,MATCH(Z$2,Totalt!$B$1:$AQ$1,0),FALSE),"")</f>
        <v>0</v>
      </c>
      <c r="AA69" s="302">
        <f>IFERROR(VLOOKUP($B69,Totalt!$B$1:$AQ$550,MATCH(AA$2,Totalt!$B$1:$AQ$1,0),FALSE),"")</f>
        <v>11.911</v>
      </c>
      <c r="AB69" s="302">
        <f>IFERROR(VLOOKUP($B69,Totalt!$B$1:$AQ$550,MATCH(AB$2,Totalt!$B$1:$AQ$1,0),FALSE),"")</f>
        <v>16.989000000000001</v>
      </c>
      <c r="AC69" s="302">
        <f>IFERROR(VLOOKUP($B69,Totalt!$B$1:$AQ$550,MATCH(AC$2,Totalt!$B$1:$AQ$1,0),FALSE),"")</f>
        <v>0</v>
      </c>
      <c r="AD69" s="302">
        <f>IFERROR(VLOOKUP($B69,Totalt!$B$1:$AQ$550,MATCH(AD$2,Totalt!$B$1:$AQ$1,0),FALSE),"")</f>
        <v>0</v>
      </c>
      <c r="AE69" s="302">
        <f>IFERROR(VLOOKUP($B69,Totalt!$B$1:$AQ$550,MATCH(AE$2,Totalt!$B$1:$AQ$1,0),FALSE),"")</f>
        <v>0</v>
      </c>
      <c r="AF69" s="302">
        <f>IFERROR(VLOOKUP($B69,Totalt!$B$1:$AQ$550,MATCH(AF$2,Totalt!$B$1:$AQ$1,0),FALSE),"")</f>
        <v>3.06</v>
      </c>
      <c r="AG69" s="302">
        <f>IFERROR(VLOOKUP($B69,Totalt!$B$1:$AQ$550,MATCH(AG$2,Totalt!$B$1:$AQ$1,0),FALSE),"")</f>
        <v>0</v>
      </c>
      <c r="AI69" s="302">
        <f t="shared" si="4"/>
        <v>73.882000000000005</v>
      </c>
      <c r="AJ69" s="302">
        <f>IF(ISERROR(1/VLOOKUP($B69,Leveranser!$B$1:$S$500,MATCH("såld värme (gwh)",Leveranser!$B$1:$S$1,0),FALSE)),"",VLOOKUP($B69,Leveranser!$B$1:$S$500,MATCH("såld värme (gwh)",Leveranser!$B$1:$S$1,0),FALSE))</f>
        <v>58.9</v>
      </c>
      <c r="AK69" s="315"/>
      <c r="AM69" s="316" t="str">
        <f>IF(B69&lt;&gt;"",IF(VLOOKUP($B69,Totalt!$B$1:$AQ$550,MATCH("Kvalitetsgranskad:",Totalt!$B$1:$AQ$1,0),FALSE)="ja",VLOOKUP($B69,Miljö!$B$1:$AG$479,MATCH(AM$2,Miljö!$B$1:$AK$1,0),FALSE),""),"")</f>
        <v>Nej</v>
      </c>
      <c r="AN69" s="316" t="str">
        <f>IF(AM69="ja",VLOOKUP($B69,Miljö!$B$1:$J$479,MATCH("Typ av ursprungsspecificerad el   (Om inget värde anges används Nordisk residualmix, se inforuta) ()",Miljö!$B$1:$J$1,0),FALSE),IF(AM69="nej","Nordisk residualel",""))</f>
        <v>Nordisk residualel</v>
      </c>
      <c r="AO69" s="316">
        <f>IF(AM69="","",VLOOKUP($B69,Miljö!$B$1:$J$479,MATCH("Fossilandel för ursprungspecificerad el ()",Miljö!$B$1:$J$1,0),FALSE))</f>
        <v>0.42099999999999999</v>
      </c>
      <c r="AP69" s="316">
        <f>IF(AM69="","",IFERROR(VLOOKUP($B69,Miljö!$B$1:$J$479,MATCH("Kärnkraftsandel för ursprungsspecificerad el ()",Miljö!$B$1:$J$1,0),FALSE)/1,0))</f>
        <v>0.40799999999999997</v>
      </c>
      <c r="AQ69" s="316">
        <f t="shared" si="5"/>
        <v>0.17099999999999999</v>
      </c>
      <c r="AS69" s="316" t="str">
        <f t="shared" si="6"/>
        <v>Nej</v>
      </c>
      <c r="AT69" s="316" t="str">
        <f>IF(AS69="ja",VLOOKUP($B69,Miljö!$B$1:$O$500,MATCH("Fossil andel i procent (%)",Miljö!$B$1:$O$1,0),FALSE)/100,"")</f>
        <v/>
      </c>
      <c r="AV69" s="316" t="str">
        <f t="shared" si="7"/>
        <v>Ja</v>
      </c>
      <c r="AW69" s="316" t="str">
        <f>IF(AV69="ja",VLOOKUP($B69,'Egen hetvattenprod'!$B$1:$AO$500,MATCH("Värmekälla till värmepumpar ()",'Egen hetvattenprod'!$B$1:$AO$1,0),FALSE),"")</f>
        <v>Sjövatten</v>
      </c>
    </row>
    <row r="70" spans="1:49" x14ac:dyDescent="0.25">
      <c r="A70" s="314" t="str">
        <f>'Miljövärden för publ företag'!B72</f>
        <v>E.ON Värme Sverige AB</v>
      </c>
      <c r="B70" s="314" t="str">
        <f>'Miljövärden för publ företag'!C72</f>
        <v>Vaxholm</v>
      </c>
      <c r="C70" s="302">
        <f>IFERROR(VLOOKUP($B70,Totalt!$B$1:$AQ$550,MATCH(C$2,Totalt!$B$1:$AQ$1,0),FALSE),"")</f>
        <v>0</v>
      </c>
      <c r="D70" s="302">
        <f>IFERROR(VLOOKUP($B70,Totalt!$B$1:$AQ$550,MATCH(D$2,Totalt!$B$1:$AQ$1,0),FALSE),"")</f>
        <v>0.81200000000000006</v>
      </c>
      <c r="E70" s="302">
        <f>IFERROR(VLOOKUP($B70,Totalt!$B$1:$AQ$550,MATCH(E$2,Totalt!$B$1:$AQ$1,0),FALSE),"")</f>
        <v>0</v>
      </c>
      <c r="F70" s="302">
        <f>IFERROR(VLOOKUP($B70,Totalt!$B$1:$AQ$550,MATCH(F$2,Totalt!$B$1:$AQ$1,0),FALSE),"")</f>
        <v>0</v>
      </c>
      <c r="G70" s="302">
        <f>IFERROR(VLOOKUP($B70,Totalt!$B$1:$AQ$550,MATCH(G$2,Totalt!$B$1:$AQ$1,0),FALSE),"")</f>
        <v>0</v>
      </c>
      <c r="H70" s="302">
        <f>IFERROR(VLOOKUP($B70,Totalt!$B$1:$AQ$550,MATCH(H$2,Totalt!$B$1:$AQ$1,0),FALSE),"")</f>
        <v>0</v>
      </c>
      <c r="I70" s="302">
        <f>IFERROR(VLOOKUP($B70,Totalt!$B$1:$AQ$550,MATCH(I$2,Totalt!$B$1:$AQ$1,0),FALSE),"")</f>
        <v>0</v>
      </c>
      <c r="J70" s="302">
        <f>IFERROR(VLOOKUP($B70,Totalt!$B$1:$AQ$550,MATCH(J$2,Totalt!$B$1:$AQ$1,0),FALSE),"")</f>
        <v>0</v>
      </c>
      <c r="K70" s="302">
        <f>IFERROR(VLOOKUP($B70,Totalt!$B$1:$AQ$550,MATCH(K$2,Totalt!$B$1:$AQ$1,0),FALSE),"")</f>
        <v>0</v>
      </c>
      <c r="L70" s="302">
        <f>IFERROR(VLOOKUP($B70,Totalt!$B$1:$AQ$550,MATCH(L$2,Totalt!$B$1:$AQ$1,0),FALSE),"")</f>
        <v>0</v>
      </c>
      <c r="M70" s="302">
        <f>IFERROR(VLOOKUP($B70,Totalt!$B$1:$AQ$550,MATCH(M$2,Totalt!$B$1:$AQ$1,0),FALSE),"")</f>
        <v>0</v>
      </c>
      <c r="N70" s="302">
        <f>IFERROR(VLOOKUP($B70,Totalt!$B$1:$AQ$550,MATCH(N$2,Totalt!$B$1:$AQ$1,0),FALSE),"")</f>
        <v>0</v>
      </c>
      <c r="O70" s="302">
        <f>IFERROR(VLOOKUP($B70,Totalt!$B$1:$AQ$550,MATCH(O$2,Totalt!$B$1:$AQ$1,0),FALSE),"")</f>
        <v>0</v>
      </c>
      <c r="P70" s="302">
        <f>IFERROR(VLOOKUP($B70,Totalt!$B$1:$AQ$550,MATCH(P$2,Totalt!$B$1:$AQ$1,0),FALSE),"")</f>
        <v>28.986999999999998</v>
      </c>
      <c r="Q70" s="302">
        <f>IFERROR(VLOOKUP($B70,Totalt!$B$1:$AQ$550,MATCH(Q$2,Totalt!$B$1:$AQ$1,0),FALSE),"")</f>
        <v>0</v>
      </c>
      <c r="R70" s="302">
        <f>IFERROR(VLOOKUP($B70,Totalt!$B$1:$AQ$550,MATCH(R$2,Totalt!$B$1:$AQ$1,0),FALSE),"")</f>
        <v>0</v>
      </c>
      <c r="S70" s="302">
        <f>IFERROR(VLOOKUP($B70,Totalt!$B$1:$AQ$550,MATCH(S$2,Totalt!$B$1:$AQ$1,0),FALSE),"")</f>
        <v>0</v>
      </c>
      <c r="T70" s="302">
        <f>IFERROR(VLOOKUP($B70,Totalt!$B$1:$AQ$550,MATCH(T$2,Totalt!$B$1:$AQ$1,0),FALSE),"")</f>
        <v>0</v>
      </c>
      <c r="U70" s="302">
        <f>IFERROR(VLOOKUP($B70,Totalt!$B$1:$AQ$550,MATCH(U$2,Totalt!$B$1:$AQ$1,0),FALSE),"")</f>
        <v>0</v>
      </c>
      <c r="V70" s="302">
        <f>IFERROR(VLOOKUP($B70,Totalt!$B$1:$AQ$550,MATCH(V$2,Totalt!$B$1:$AQ$1,0),FALSE),"")</f>
        <v>0</v>
      </c>
      <c r="W70" s="302">
        <f>IFERROR(VLOOKUP($B70,Totalt!$B$1:$AQ$550,MATCH(W$2,Totalt!$B$1:$AQ$1,0),FALSE),"")</f>
        <v>3.734</v>
      </c>
      <c r="X70" s="302">
        <f>IFERROR(VLOOKUP($B70,Totalt!$B$1:$AQ$550,MATCH(X$2,Totalt!$B$1:$AQ$1,0),FALSE),"")</f>
        <v>0</v>
      </c>
      <c r="Y70" s="302">
        <f>IFERROR(VLOOKUP($B70,Totalt!$B$1:$AQ$550,MATCH(Y$2,Totalt!$B$1:$AQ$1,0),FALSE),"")</f>
        <v>0</v>
      </c>
      <c r="Z70" s="302">
        <f>IFERROR(VLOOKUP($B70,Totalt!$B$1:$AQ$550,MATCH(Z$2,Totalt!$B$1:$AQ$1,0),FALSE),"")</f>
        <v>0</v>
      </c>
      <c r="AA70" s="302">
        <f>IFERROR(VLOOKUP($B70,Totalt!$B$1:$AQ$550,MATCH(AA$2,Totalt!$B$1:$AQ$1,0),FALSE),"")</f>
        <v>0</v>
      </c>
      <c r="AB70" s="302">
        <f>IFERROR(VLOOKUP($B70,Totalt!$B$1:$AQ$550,MATCH(AB$2,Totalt!$B$1:$AQ$1,0),FALSE),"")</f>
        <v>0</v>
      </c>
      <c r="AC70" s="302">
        <f>IFERROR(VLOOKUP($B70,Totalt!$B$1:$AQ$550,MATCH(AC$2,Totalt!$B$1:$AQ$1,0),FALSE),"")</f>
        <v>0</v>
      </c>
      <c r="AD70" s="302">
        <f>IFERROR(VLOOKUP($B70,Totalt!$B$1:$AQ$550,MATCH(AD$2,Totalt!$B$1:$AQ$1,0),FALSE),"")</f>
        <v>0</v>
      </c>
      <c r="AE70" s="302">
        <f>IFERROR(VLOOKUP($B70,Totalt!$B$1:$AQ$550,MATCH(AE$2,Totalt!$B$1:$AQ$1,0),FALSE),"")</f>
        <v>0</v>
      </c>
      <c r="AF70" s="302">
        <f>IFERROR(VLOOKUP($B70,Totalt!$B$1:$AQ$550,MATCH(AF$2,Totalt!$B$1:$AQ$1,0),FALSE),"")</f>
        <v>1.0940000000000001</v>
      </c>
      <c r="AG70" s="302">
        <f>IFERROR(VLOOKUP($B70,Totalt!$B$1:$AQ$550,MATCH(AG$2,Totalt!$B$1:$AQ$1,0),FALSE),"")</f>
        <v>0</v>
      </c>
      <c r="AI70" s="302">
        <f t="shared" si="4"/>
        <v>34.627000000000002</v>
      </c>
      <c r="AJ70" s="302">
        <f>IF(ISERROR(1/VLOOKUP($B70,Leveranser!$B$1:$S$500,MATCH("såld värme (gwh)",Leveranser!$B$1:$S$1,0),FALSE)),"",VLOOKUP($B70,Leveranser!$B$1:$S$500,MATCH("såld värme (gwh)",Leveranser!$B$1:$S$1,0),FALSE))</f>
        <v>25.1</v>
      </c>
      <c r="AK70" s="315"/>
      <c r="AM70" s="316" t="str">
        <f>IF(B70&lt;&gt;"",IF(VLOOKUP($B70,Totalt!$B$1:$AQ$550,MATCH("Kvalitetsgranskad:",Totalt!$B$1:$AQ$1,0),FALSE)="ja",VLOOKUP($B70,Miljö!$B$1:$AG$479,MATCH(AM$2,Miljö!$B$1:$AK$1,0),FALSE),""),"")</f>
        <v>Nej</v>
      </c>
      <c r="AN70" s="316" t="str">
        <f>IF(AM70="ja",VLOOKUP($B70,Miljö!$B$1:$J$479,MATCH("Typ av ursprungsspecificerad el   (Om inget värde anges används Nordisk residualmix, se inforuta) ()",Miljö!$B$1:$J$1,0),FALSE),IF(AM70="nej","Nordisk residualel",""))</f>
        <v>Nordisk residualel</v>
      </c>
      <c r="AO70" s="316">
        <f>IF(AM70="","",VLOOKUP($B70,Miljö!$B$1:$J$479,MATCH("Fossilandel för ursprungspecificerad el ()",Miljö!$B$1:$J$1,0),FALSE))</f>
        <v>0.42099999999999999</v>
      </c>
      <c r="AP70" s="316">
        <f>IF(AM70="","",IFERROR(VLOOKUP($B70,Miljö!$B$1:$J$479,MATCH("Kärnkraftsandel för ursprungsspecificerad el ()",Miljö!$B$1:$J$1,0),FALSE)/1,0))</f>
        <v>0.40799999999999997</v>
      </c>
      <c r="AQ70" s="316">
        <f t="shared" si="5"/>
        <v>0.17099999999999999</v>
      </c>
      <c r="AS70" s="316" t="str">
        <f t="shared" si="6"/>
        <v>Nej</v>
      </c>
      <c r="AT70" s="316" t="str">
        <f>IF(AS70="ja",VLOOKUP($B70,Miljö!$B$1:$O$500,MATCH("Fossil andel i procent (%)",Miljö!$B$1:$O$1,0),FALSE)/100,"")</f>
        <v/>
      </c>
      <c r="AV70" s="316" t="str">
        <f t="shared" si="7"/>
        <v>Nej</v>
      </c>
      <c r="AW70" s="316" t="str">
        <f>IF(AV70="ja",VLOOKUP($B70,'Egen hetvattenprod'!$B$1:$AO$500,MATCH("Värmekälla till värmepumpar ()",'Egen hetvattenprod'!$B$1:$AO$1,0),FALSE),"")</f>
        <v/>
      </c>
    </row>
    <row r="71" spans="1:49" x14ac:dyDescent="0.25">
      <c r="A71" s="314" t="str">
        <f>'Miljövärden för publ företag'!B73</f>
        <v>E.ON Värme Sverige AB</v>
      </c>
      <c r="B71" s="314" t="str">
        <f>'Miljövärden för publ företag'!C73</f>
        <v>Älmhult</v>
      </c>
      <c r="C71" s="302">
        <f>IFERROR(VLOOKUP($B71,Totalt!$B$1:$AQ$550,MATCH(C$2,Totalt!$B$1:$AQ$1,0),FALSE),"")</f>
        <v>0</v>
      </c>
      <c r="D71" s="302">
        <f>IFERROR(VLOOKUP($B71,Totalt!$B$1:$AQ$550,MATCH(D$2,Totalt!$B$1:$AQ$1,0),FALSE),"")</f>
        <v>0.5</v>
      </c>
      <c r="E71" s="302">
        <f>IFERROR(VLOOKUP($B71,Totalt!$B$1:$AQ$550,MATCH(E$2,Totalt!$B$1:$AQ$1,0),FALSE),"")</f>
        <v>0</v>
      </c>
      <c r="F71" s="302">
        <f>IFERROR(VLOOKUP($B71,Totalt!$B$1:$AQ$550,MATCH(F$2,Totalt!$B$1:$AQ$1,0),FALSE),"")</f>
        <v>0</v>
      </c>
      <c r="G71" s="302">
        <f>IFERROR(VLOOKUP($B71,Totalt!$B$1:$AQ$550,MATCH(G$2,Totalt!$B$1:$AQ$1,0),FALSE),"")</f>
        <v>0</v>
      </c>
      <c r="H71" s="302">
        <f>IFERROR(VLOOKUP($B71,Totalt!$B$1:$AQ$550,MATCH(H$2,Totalt!$B$1:$AQ$1,0),FALSE),"")</f>
        <v>0.6</v>
      </c>
      <c r="I71" s="302">
        <f>IFERROR(VLOOKUP($B71,Totalt!$B$1:$AQ$550,MATCH(I$2,Totalt!$B$1:$AQ$1,0),FALSE),"")</f>
        <v>0</v>
      </c>
      <c r="J71" s="302">
        <f>IFERROR(VLOOKUP($B71,Totalt!$B$1:$AQ$550,MATCH(J$2,Totalt!$B$1:$AQ$1,0),FALSE),"")</f>
        <v>0</v>
      </c>
      <c r="K71" s="302">
        <f>IFERROR(VLOOKUP($B71,Totalt!$B$1:$AQ$550,MATCH(K$2,Totalt!$B$1:$AQ$1,0),FALSE),"")</f>
        <v>0</v>
      </c>
      <c r="L71" s="302">
        <f>IFERROR(VLOOKUP($B71,Totalt!$B$1:$AQ$550,MATCH(L$2,Totalt!$B$1:$AQ$1,0),FALSE),"")</f>
        <v>0</v>
      </c>
      <c r="M71" s="302">
        <f>IFERROR(VLOOKUP($B71,Totalt!$B$1:$AQ$550,MATCH(M$2,Totalt!$B$1:$AQ$1,0),FALSE),"")</f>
        <v>23</v>
      </c>
      <c r="N71" s="302">
        <f>IFERROR(VLOOKUP($B71,Totalt!$B$1:$AQ$550,MATCH(N$2,Totalt!$B$1:$AQ$1,0),FALSE),"")</f>
        <v>2</v>
      </c>
      <c r="O71" s="302">
        <f>IFERROR(VLOOKUP($B71,Totalt!$B$1:$AQ$550,MATCH(O$2,Totalt!$B$1:$AQ$1,0),FALSE),"")</f>
        <v>11</v>
      </c>
      <c r="P71" s="302">
        <f>IFERROR(VLOOKUP($B71,Totalt!$B$1:$AQ$550,MATCH(P$2,Totalt!$B$1:$AQ$1,0),FALSE),"")</f>
        <v>23</v>
      </c>
      <c r="Q71" s="302">
        <f>IFERROR(VLOOKUP($B71,Totalt!$B$1:$AQ$550,MATCH(Q$2,Totalt!$B$1:$AQ$1,0),FALSE),"")</f>
        <v>21</v>
      </c>
      <c r="R71" s="302">
        <f>IFERROR(VLOOKUP($B71,Totalt!$B$1:$AQ$550,MATCH(R$2,Totalt!$B$1:$AQ$1,0),FALSE),"")</f>
        <v>0</v>
      </c>
      <c r="S71" s="302">
        <f>IFERROR(VLOOKUP($B71,Totalt!$B$1:$AQ$550,MATCH(S$2,Totalt!$B$1:$AQ$1,0),FALSE),"")</f>
        <v>9.5</v>
      </c>
      <c r="T71" s="302">
        <f>IFERROR(VLOOKUP($B71,Totalt!$B$1:$AQ$550,MATCH(T$2,Totalt!$B$1:$AQ$1,0),FALSE),"")</f>
        <v>0</v>
      </c>
      <c r="U71" s="302">
        <f>IFERROR(VLOOKUP($B71,Totalt!$B$1:$AQ$550,MATCH(U$2,Totalt!$B$1:$AQ$1,0),FALSE),"")</f>
        <v>0</v>
      </c>
      <c r="V71" s="302">
        <f>IFERROR(VLOOKUP($B71,Totalt!$B$1:$AQ$550,MATCH(V$2,Totalt!$B$1:$AQ$1,0),FALSE),"")</f>
        <v>0</v>
      </c>
      <c r="W71" s="302">
        <f>IFERROR(VLOOKUP($B71,Totalt!$B$1:$AQ$550,MATCH(W$2,Totalt!$B$1:$AQ$1,0),FALSE),"")</f>
        <v>1</v>
      </c>
      <c r="X71" s="302">
        <f>IFERROR(VLOOKUP($B71,Totalt!$B$1:$AQ$550,MATCH(X$2,Totalt!$B$1:$AQ$1,0),FALSE),"")</f>
        <v>0</v>
      </c>
      <c r="Y71" s="302">
        <f>IFERROR(VLOOKUP($B71,Totalt!$B$1:$AQ$550,MATCH(Y$2,Totalt!$B$1:$AQ$1,0),FALSE),"")</f>
        <v>0</v>
      </c>
      <c r="Z71" s="302">
        <f>IFERROR(VLOOKUP($B71,Totalt!$B$1:$AQ$550,MATCH(Z$2,Totalt!$B$1:$AQ$1,0),FALSE),"")</f>
        <v>0</v>
      </c>
      <c r="AA71" s="302">
        <f>IFERROR(VLOOKUP($B71,Totalt!$B$1:$AQ$550,MATCH(AA$2,Totalt!$B$1:$AQ$1,0),FALSE),"")</f>
        <v>0</v>
      </c>
      <c r="AB71" s="302">
        <f>IFERROR(VLOOKUP($B71,Totalt!$B$1:$AQ$550,MATCH(AB$2,Totalt!$B$1:$AQ$1,0),FALSE),"")</f>
        <v>0</v>
      </c>
      <c r="AC71" s="302">
        <f>IFERROR(VLOOKUP($B71,Totalt!$B$1:$AQ$550,MATCH(AC$2,Totalt!$B$1:$AQ$1,0),FALSE),"")</f>
        <v>12.9</v>
      </c>
      <c r="AD71" s="302">
        <f>IFERROR(VLOOKUP($B71,Totalt!$B$1:$AQ$550,MATCH(AD$2,Totalt!$B$1:$AQ$1,0),FALSE),"")</f>
        <v>7</v>
      </c>
      <c r="AE71" s="302">
        <f>IFERROR(VLOOKUP($B71,Totalt!$B$1:$AQ$550,MATCH(AE$2,Totalt!$B$1:$AQ$1,0),FALSE),"")</f>
        <v>0</v>
      </c>
      <c r="AF71" s="302">
        <f>IFERROR(VLOOKUP($B71,Totalt!$B$1:$AQ$550,MATCH(AF$2,Totalt!$B$1:$AQ$1,0),FALSE),"")</f>
        <v>1.1000000000000001</v>
      </c>
      <c r="AG71" s="302">
        <f>IFERROR(VLOOKUP($B71,Totalt!$B$1:$AQ$550,MATCH(AG$2,Totalt!$B$1:$AQ$1,0),FALSE),"")</f>
        <v>0</v>
      </c>
      <c r="AI71" s="302">
        <f t="shared" si="4"/>
        <v>112.6</v>
      </c>
      <c r="AJ71" s="302">
        <f>IF(ISERROR(1/VLOOKUP($B71,Leveranser!$B$1:$S$500,MATCH("såld värme (gwh)",Leveranser!$B$1:$S$1,0),FALSE)),"",VLOOKUP($B71,Leveranser!$B$1:$S$500,MATCH("såld värme (gwh)",Leveranser!$B$1:$S$1,0),FALSE))</f>
        <v>87</v>
      </c>
      <c r="AK71" s="315"/>
      <c r="AM71" s="316" t="str">
        <f>IF(B71&lt;&gt;"",IF(VLOOKUP($B71,Totalt!$B$1:$AQ$550,MATCH("Kvalitetsgranskad:",Totalt!$B$1:$AQ$1,0),FALSE)="ja",VLOOKUP($B71,Miljö!$B$1:$AG$479,MATCH(AM$2,Miljö!$B$1:$AK$1,0),FALSE),""),"")</f>
        <v>Nej</v>
      </c>
      <c r="AN71" s="316" t="str">
        <f>IF(AM71="ja",VLOOKUP($B71,Miljö!$B$1:$J$479,MATCH("Typ av ursprungsspecificerad el   (Om inget värde anges används Nordisk residualmix, se inforuta) ()",Miljö!$B$1:$J$1,0),FALSE),IF(AM71="nej","Nordisk residualel",""))</f>
        <v>Nordisk residualel</v>
      </c>
      <c r="AO71" s="316">
        <f>IF(AM71="","",VLOOKUP($B71,Miljö!$B$1:$J$479,MATCH("Fossilandel för ursprungspecificerad el ()",Miljö!$B$1:$J$1,0),FALSE))</f>
        <v>0.42099999999999999</v>
      </c>
      <c r="AP71" s="316">
        <f>IF(AM71="","",IFERROR(VLOOKUP($B71,Miljö!$B$1:$J$479,MATCH("Kärnkraftsandel för ursprungsspecificerad el ()",Miljö!$B$1:$J$1,0),FALSE)/1,0))</f>
        <v>0.40799999999999997</v>
      </c>
      <c r="AQ71" s="316">
        <f t="shared" si="5"/>
        <v>0.17099999999999999</v>
      </c>
      <c r="AS71" s="316" t="str">
        <f t="shared" si="6"/>
        <v>Nej</v>
      </c>
      <c r="AT71" s="316" t="str">
        <f>IF(AS71="ja",VLOOKUP($B71,Miljö!$B$1:$O$500,MATCH("Fossil andel i procent (%)",Miljö!$B$1:$O$1,0),FALSE)/100,"")</f>
        <v/>
      </c>
      <c r="AV71" s="316" t="str">
        <f t="shared" si="7"/>
        <v>Nej</v>
      </c>
      <c r="AW71" s="316" t="str">
        <f>IF(AV71="ja",VLOOKUP($B71,'Egen hetvattenprod'!$B$1:$AO$500,MATCH("Värmekälla till värmepumpar ()",'Egen hetvattenprod'!$B$1:$AO$1,0),FALSE),"")</f>
        <v/>
      </c>
    </row>
    <row r="72" spans="1:49" x14ac:dyDescent="0.25">
      <c r="A72" s="314" t="str">
        <f>'Miljövärden för publ företag'!B74</f>
        <v>E.ON Värme Sverige AB</v>
      </c>
      <c r="B72" s="314" t="str">
        <f>'Miljövärden för publ företag'!C74</f>
        <v>Österåker</v>
      </c>
      <c r="C72" s="302">
        <f>IFERROR(VLOOKUP($B72,Totalt!$B$1:$AQ$550,MATCH(C$2,Totalt!$B$1:$AQ$1,0),FALSE),"")</f>
        <v>0</v>
      </c>
      <c r="D72" s="302">
        <f>IFERROR(VLOOKUP($B72,Totalt!$B$1:$AQ$550,MATCH(D$2,Totalt!$B$1:$AQ$1,0),FALSE),"")</f>
        <v>2.677</v>
      </c>
      <c r="E72" s="302">
        <f>IFERROR(VLOOKUP($B72,Totalt!$B$1:$AQ$550,MATCH(E$2,Totalt!$B$1:$AQ$1,0),FALSE),"")</f>
        <v>0</v>
      </c>
      <c r="F72" s="302">
        <f>IFERROR(VLOOKUP($B72,Totalt!$B$1:$AQ$550,MATCH(F$2,Totalt!$B$1:$AQ$1,0),FALSE),"")</f>
        <v>0</v>
      </c>
      <c r="G72" s="302">
        <f>IFERROR(VLOOKUP($B72,Totalt!$B$1:$AQ$550,MATCH(G$2,Totalt!$B$1:$AQ$1,0),FALSE),"")</f>
        <v>0</v>
      </c>
      <c r="H72" s="302">
        <f>IFERROR(VLOOKUP($B72,Totalt!$B$1:$AQ$550,MATCH(H$2,Totalt!$B$1:$AQ$1,0),FALSE),"")</f>
        <v>0</v>
      </c>
      <c r="I72" s="302">
        <f>IFERROR(VLOOKUP($B72,Totalt!$B$1:$AQ$550,MATCH(I$2,Totalt!$B$1:$AQ$1,0),FALSE),"")</f>
        <v>0</v>
      </c>
      <c r="J72" s="302">
        <f>IFERROR(VLOOKUP($B72,Totalt!$B$1:$AQ$550,MATCH(J$2,Totalt!$B$1:$AQ$1,0),FALSE),"")</f>
        <v>0</v>
      </c>
      <c r="K72" s="302">
        <f>IFERROR(VLOOKUP($B72,Totalt!$B$1:$AQ$550,MATCH(K$2,Totalt!$B$1:$AQ$1,0),FALSE),"")</f>
        <v>0</v>
      </c>
      <c r="L72" s="302">
        <f>IFERROR(VLOOKUP($B72,Totalt!$B$1:$AQ$550,MATCH(L$2,Totalt!$B$1:$AQ$1,0),FALSE),"")</f>
        <v>0</v>
      </c>
      <c r="M72" s="302">
        <f>IFERROR(VLOOKUP($B72,Totalt!$B$1:$AQ$550,MATCH(M$2,Totalt!$B$1:$AQ$1,0),FALSE),"")</f>
        <v>0</v>
      </c>
      <c r="N72" s="302">
        <f>IFERROR(VLOOKUP($B72,Totalt!$B$1:$AQ$550,MATCH(N$2,Totalt!$B$1:$AQ$1,0),FALSE),"")</f>
        <v>0</v>
      </c>
      <c r="O72" s="302">
        <f>IFERROR(VLOOKUP($B72,Totalt!$B$1:$AQ$550,MATCH(O$2,Totalt!$B$1:$AQ$1,0),FALSE),"")</f>
        <v>0</v>
      </c>
      <c r="P72" s="302">
        <f>IFERROR(VLOOKUP($B72,Totalt!$B$1:$AQ$550,MATCH(P$2,Totalt!$B$1:$AQ$1,0),FALSE),"")</f>
        <v>48.838000000000001</v>
      </c>
      <c r="Q72" s="302">
        <f>IFERROR(VLOOKUP($B72,Totalt!$B$1:$AQ$550,MATCH(Q$2,Totalt!$B$1:$AQ$1,0),FALSE),"")</f>
        <v>0</v>
      </c>
      <c r="R72" s="302">
        <f>IFERROR(VLOOKUP($B72,Totalt!$B$1:$AQ$550,MATCH(R$2,Totalt!$B$1:$AQ$1,0),FALSE),"")</f>
        <v>12.343</v>
      </c>
      <c r="S72" s="302">
        <f>IFERROR(VLOOKUP($B72,Totalt!$B$1:$AQ$550,MATCH(S$2,Totalt!$B$1:$AQ$1,0),FALSE),"")</f>
        <v>0</v>
      </c>
      <c r="T72" s="302">
        <f>IFERROR(VLOOKUP($B72,Totalt!$B$1:$AQ$550,MATCH(T$2,Totalt!$B$1:$AQ$1,0),FALSE),"")</f>
        <v>0</v>
      </c>
      <c r="U72" s="302">
        <f>IFERROR(VLOOKUP($B72,Totalt!$B$1:$AQ$550,MATCH(U$2,Totalt!$B$1:$AQ$1,0),FALSE),"")</f>
        <v>0</v>
      </c>
      <c r="V72" s="302">
        <f>IFERROR(VLOOKUP($B72,Totalt!$B$1:$AQ$550,MATCH(V$2,Totalt!$B$1:$AQ$1,0),FALSE),"")</f>
        <v>0</v>
      </c>
      <c r="W72" s="302">
        <f>IFERROR(VLOOKUP($B72,Totalt!$B$1:$AQ$550,MATCH(W$2,Totalt!$B$1:$AQ$1,0),FALSE),"")</f>
        <v>7.8970000000000002</v>
      </c>
      <c r="X72" s="302">
        <f>IFERROR(VLOOKUP($B72,Totalt!$B$1:$AQ$550,MATCH(X$2,Totalt!$B$1:$AQ$1,0),FALSE),"")</f>
        <v>0</v>
      </c>
      <c r="Y72" s="302">
        <f>IFERROR(VLOOKUP($B72,Totalt!$B$1:$AQ$550,MATCH(Y$2,Totalt!$B$1:$AQ$1,0),FALSE),"")</f>
        <v>0</v>
      </c>
      <c r="Z72" s="302">
        <f>IFERROR(VLOOKUP($B72,Totalt!$B$1:$AQ$550,MATCH(Z$2,Totalt!$B$1:$AQ$1,0),FALSE),"")</f>
        <v>0</v>
      </c>
      <c r="AA72" s="302">
        <f>IFERROR(VLOOKUP($B72,Totalt!$B$1:$AQ$550,MATCH(AA$2,Totalt!$B$1:$AQ$1,0),FALSE),"")</f>
        <v>0</v>
      </c>
      <c r="AB72" s="302">
        <f>IFERROR(VLOOKUP($B72,Totalt!$B$1:$AQ$550,MATCH(AB$2,Totalt!$B$1:$AQ$1,0),FALSE),"")</f>
        <v>0</v>
      </c>
      <c r="AC72" s="302">
        <f>IFERROR(VLOOKUP($B72,Totalt!$B$1:$AQ$550,MATCH(AC$2,Totalt!$B$1:$AQ$1,0),FALSE),"")</f>
        <v>7.4580000000000002</v>
      </c>
      <c r="AD72" s="302">
        <f>IFERROR(VLOOKUP($B72,Totalt!$B$1:$AQ$550,MATCH(AD$2,Totalt!$B$1:$AQ$1,0),FALSE),"")</f>
        <v>0</v>
      </c>
      <c r="AE72" s="302">
        <f>IFERROR(VLOOKUP($B72,Totalt!$B$1:$AQ$550,MATCH(AE$2,Totalt!$B$1:$AQ$1,0),FALSE),"")</f>
        <v>0</v>
      </c>
      <c r="AF72" s="302">
        <f>IFERROR(VLOOKUP($B72,Totalt!$B$1:$AQ$550,MATCH(AF$2,Totalt!$B$1:$AQ$1,0),FALSE),"")</f>
        <v>1.6639999999999999</v>
      </c>
      <c r="AG72" s="302">
        <f>IFERROR(VLOOKUP($B72,Totalt!$B$1:$AQ$550,MATCH(AG$2,Totalt!$B$1:$AQ$1,0),FALSE),"")</f>
        <v>0</v>
      </c>
      <c r="AI72" s="302">
        <f t="shared" si="4"/>
        <v>80.87700000000001</v>
      </c>
      <c r="AJ72" s="302">
        <f>IF(ISERROR(1/VLOOKUP($B72,Leveranser!$B$1:$S$500,MATCH("såld värme (gwh)",Leveranser!$B$1:$S$1,0),FALSE)),"",VLOOKUP($B72,Leveranser!$B$1:$S$500,MATCH("såld värme (gwh)",Leveranser!$B$1:$S$1,0),FALSE))</f>
        <v>65.7</v>
      </c>
      <c r="AK72" s="315"/>
      <c r="AM72" s="316" t="str">
        <f>IF(B72&lt;&gt;"",IF(VLOOKUP($B72,Totalt!$B$1:$AQ$550,MATCH("Kvalitetsgranskad:",Totalt!$B$1:$AQ$1,0),FALSE)="ja",VLOOKUP($B72,Miljö!$B$1:$AG$479,MATCH(AM$2,Miljö!$B$1:$AK$1,0),FALSE),""),"")</f>
        <v>Nej</v>
      </c>
      <c r="AN72" s="316" t="str">
        <f>IF(AM72="ja",VLOOKUP($B72,Miljö!$B$1:$J$479,MATCH("Typ av ursprungsspecificerad el   (Om inget värde anges används Nordisk residualmix, se inforuta) ()",Miljö!$B$1:$J$1,0),FALSE),IF(AM72="nej","Nordisk residualel",""))</f>
        <v>Nordisk residualel</v>
      </c>
      <c r="AO72" s="316">
        <f>IF(AM72="","",VLOOKUP($B72,Miljö!$B$1:$J$479,MATCH("Fossilandel för ursprungspecificerad el ()",Miljö!$B$1:$J$1,0),FALSE))</f>
        <v>0.42099999999999999</v>
      </c>
      <c r="AP72" s="316">
        <f>IF(AM72="","",IFERROR(VLOOKUP($B72,Miljö!$B$1:$J$479,MATCH("Kärnkraftsandel för ursprungsspecificerad el ()",Miljö!$B$1:$J$1,0),FALSE)/1,0))</f>
        <v>0.40799999999999997</v>
      </c>
      <c r="AQ72" s="316">
        <f t="shared" si="5"/>
        <v>0.17099999999999999</v>
      </c>
      <c r="AS72" s="316" t="str">
        <f t="shared" si="6"/>
        <v>Nej</v>
      </c>
      <c r="AT72" s="316" t="str">
        <f>IF(AS72="ja",VLOOKUP($B72,Miljö!$B$1:$O$500,MATCH("Fossil andel i procent (%)",Miljö!$B$1:$O$1,0),FALSE)/100,"")</f>
        <v/>
      </c>
      <c r="AV72" s="316" t="str">
        <f t="shared" si="7"/>
        <v>Nej</v>
      </c>
      <c r="AW72" s="316" t="str">
        <f>IF(AV72="ja",VLOOKUP($B72,'Egen hetvattenprod'!$B$1:$AO$500,MATCH("Värmekälla till värmepumpar ()",'Egen hetvattenprod'!$B$1:$AO$1,0),FALSE),"")</f>
        <v/>
      </c>
    </row>
    <row r="73" spans="1:49" x14ac:dyDescent="0.25">
      <c r="A73" s="314" t="str">
        <f>'Miljövärden för publ företag'!B75</f>
        <v>Eksjö Energi AB</v>
      </c>
      <c r="B73" s="314" t="str">
        <f>'Miljövärden för publ företag'!C75</f>
        <v>Eksjö</v>
      </c>
      <c r="C73" s="302">
        <f>IFERROR(VLOOKUP($B73,Totalt!$B$1:$AQ$550,MATCH(C$2,Totalt!$B$1:$AQ$1,0),FALSE),"")</f>
        <v>0</v>
      </c>
      <c r="D73" s="302">
        <f>IFERROR(VLOOKUP($B73,Totalt!$B$1:$AQ$550,MATCH(D$2,Totalt!$B$1:$AQ$1,0),FALSE),"")</f>
        <v>0</v>
      </c>
      <c r="E73" s="302">
        <f>IFERROR(VLOOKUP($B73,Totalt!$B$1:$AQ$550,MATCH(E$2,Totalt!$B$1:$AQ$1,0),FALSE),"")</f>
        <v>0</v>
      </c>
      <c r="F73" s="302">
        <f>IFERROR(VLOOKUP($B73,Totalt!$B$1:$AQ$550,MATCH(F$2,Totalt!$B$1:$AQ$1,0),FALSE),"")</f>
        <v>0</v>
      </c>
      <c r="G73" s="302">
        <f>IFERROR(VLOOKUP($B73,Totalt!$B$1:$AQ$550,MATCH(G$2,Totalt!$B$1:$AQ$1,0),FALSE),"")</f>
        <v>0</v>
      </c>
      <c r="H73" s="302">
        <f>IFERROR(VLOOKUP($B73,Totalt!$B$1:$AQ$550,MATCH(H$2,Totalt!$B$1:$AQ$1,0),FALSE),"")</f>
        <v>0</v>
      </c>
      <c r="I73" s="302">
        <f>IFERROR(VLOOKUP($B73,Totalt!$B$1:$AQ$550,MATCH(I$2,Totalt!$B$1:$AQ$1,0),FALSE),"")</f>
        <v>116.042</v>
      </c>
      <c r="J73" s="302">
        <f>IFERROR(VLOOKUP($B73,Totalt!$B$1:$AQ$550,MATCH(J$2,Totalt!$B$1:$AQ$1,0),FALSE),"")</f>
        <v>0</v>
      </c>
      <c r="K73" s="302">
        <f>IFERROR(VLOOKUP($B73,Totalt!$B$1:$AQ$550,MATCH(K$2,Totalt!$B$1:$AQ$1,0),FALSE),"")</f>
        <v>0</v>
      </c>
      <c r="L73" s="302">
        <f>IFERROR(VLOOKUP($B73,Totalt!$B$1:$AQ$550,MATCH(L$2,Totalt!$B$1:$AQ$1,0),FALSE),"")</f>
        <v>0</v>
      </c>
      <c r="M73" s="302">
        <f>IFERROR(VLOOKUP($B73,Totalt!$B$1:$AQ$550,MATCH(M$2,Totalt!$B$1:$AQ$1,0),FALSE),"")</f>
        <v>2.78</v>
      </c>
      <c r="N73" s="302">
        <f>IFERROR(VLOOKUP($B73,Totalt!$B$1:$AQ$550,MATCH(N$2,Totalt!$B$1:$AQ$1,0),FALSE),"")</f>
        <v>0</v>
      </c>
      <c r="O73" s="302">
        <f>IFERROR(VLOOKUP($B73,Totalt!$B$1:$AQ$550,MATCH(O$2,Totalt!$B$1:$AQ$1,0),FALSE),"")</f>
        <v>2.78</v>
      </c>
      <c r="P73" s="302">
        <f>IFERROR(VLOOKUP($B73,Totalt!$B$1:$AQ$550,MATCH(P$2,Totalt!$B$1:$AQ$1,0),FALSE),"")</f>
        <v>19.57</v>
      </c>
      <c r="Q73" s="302">
        <f>IFERROR(VLOOKUP($B73,Totalt!$B$1:$AQ$550,MATCH(Q$2,Totalt!$B$1:$AQ$1,0),FALSE),"")</f>
        <v>1.5752900000000001</v>
      </c>
      <c r="R73" s="302">
        <f>IFERROR(VLOOKUP($B73,Totalt!$B$1:$AQ$550,MATCH(R$2,Totalt!$B$1:$AQ$1,0),FALSE),"")</f>
        <v>0</v>
      </c>
      <c r="S73" s="302">
        <f>IFERROR(VLOOKUP($B73,Totalt!$B$1:$AQ$550,MATCH(S$2,Totalt!$B$1:$AQ$1,0),FALSE),"")</f>
        <v>0</v>
      </c>
      <c r="T73" s="302">
        <f>IFERROR(VLOOKUP($B73,Totalt!$B$1:$AQ$550,MATCH(T$2,Totalt!$B$1:$AQ$1,0),FALSE),"")</f>
        <v>0</v>
      </c>
      <c r="U73" s="302">
        <f>IFERROR(VLOOKUP($B73,Totalt!$B$1:$AQ$550,MATCH(U$2,Totalt!$B$1:$AQ$1,0),FALSE),"")</f>
        <v>0</v>
      </c>
      <c r="V73" s="302">
        <f>IFERROR(VLOOKUP($B73,Totalt!$B$1:$AQ$550,MATCH(V$2,Totalt!$B$1:$AQ$1,0),FALSE),"")</f>
        <v>0</v>
      </c>
      <c r="W73" s="302">
        <f>IFERROR(VLOOKUP($B73,Totalt!$B$1:$AQ$550,MATCH(W$2,Totalt!$B$1:$AQ$1,0),FALSE),"")</f>
        <v>0.61535799999999996</v>
      </c>
      <c r="X73" s="302">
        <f>IFERROR(VLOOKUP($B73,Totalt!$B$1:$AQ$550,MATCH(X$2,Totalt!$B$1:$AQ$1,0),FALSE),"")</f>
        <v>0</v>
      </c>
      <c r="Y73" s="302">
        <f>IFERROR(VLOOKUP($B73,Totalt!$B$1:$AQ$550,MATCH(Y$2,Totalt!$B$1:$AQ$1,0),FALSE),"")</f>
        <v>0</v>
      </c>
      <c r="Z73" s="302">
        <f>IFERROR(VLOOKUP($B73,Totalt!$B$1:$AQ$550,MATCH(Z$2,Totalt!$B$1:$AQ$1,0),FALSE),"")</f>
        <v>0</v>
      </c>
      <c r="AA73" s="302">
        <f>IFERROR(VLOOKUP($B73,Totalt!$B$1:$AQ$550,MATCH(AA$2,Totalt!$B$1:$AQ$1,0),FALSE),"")</f>
        <v>0</v>
      </c>
      <c r="AB73" s="302">
        <f>IFERROR(VLOOKUP($B73,Totalt!$B$1:$AQ$550,MATCH(AB$2,Totalt!$B$1:$AQ$1,0),FALSE),"")</f>
        <v>0</v>
      </c>
      <c r="AC73" s="302">
        <f>IFERROR(VLOOKUP($B73,Totalt!$B$1:$AQ$550,MATCH(AC$2,Totalt!$B$1:$AQ$1,0),FALSE),"")</f>
        <v>10.75</v>
      </c>
      <c r="AD73" s="302">
        <f>IFERROR(VLOOKUP($B73,Totalt!$B$1:$AQ$550,MATCH(AD$2,Totalt!$B$1:$AQ$1,0),FALSE),"")</f>
        <v>0</v>
      </c>
      <c r="AE73" s="302">
        <f>IFERROR(VLOOKUP($B73,Totalt!$B$1:$AQ$550,MATCH(AE$2,Totalt!$B$1:$AQ$1,0),FALSE),"")</f>
        <v>0</v>
      </c>
      <c r="AF73" s="302">
        <f>IFERROR(VLOOKUP($B73,Totalt!$B$1:$AQ$550,MATCH(AF$2,Totalt!$B$1:$AQ$1,0),FALSE),"")</f>
        <v>3.16656</v>
      </c>
      <c r="AG73" s="302">
        <f>IFERROR(VLOOKUP($B73,Totalt!$B$1:$AQ$550,MATCH(AG$2,Totalt!$B$1:$AQ$1,0),FALSE),"")</f>
        <v>0</v>
      </c>
      <c r="AI73" s="302">
        <f t="shared" si="4"/>
        <v>157.27920799999998</v>
      </c>
      <c r="AJ73" s="302">
        <f>IF(ISERROR(1/VLOOKUP($B73,Leveranser!$B$1:$S$500,MATCH("såld värme (gwh)",Leveranser!$B$1:$S$1,0),FALSE)),"",VLOOKUP($B73,Leveranser!$B$1:$S$500,MATCH("såld värme (gwh)",Leveranser!$B$1:$S$1,0),FALSE))</f>
        <v>105.55200000000001</v>
      </c>
      <c r="AK73" s="315"/>
      <c r="AM73" s="316" t="str">
        <f>IF(B73&lt;&gt;"",IF(VLOOKUP($B73,Totalt!$B$1:$AQ$550,MATCH("Kvalitetsgranskad:",Totalt!$B$1:$AQ$1,0),FALSE)="ja",VLOOKUP($B73,Miljö!$B$1:$AG$479,MATCH(AM$2,Miljö!$B$1:$AK$1,0),FALSE),""),"")</f>
        <v>Nej</v>
      </c>
      <c r="AN73" s="316" t="str">
        <f>IF(AM73="ja",VLOOKUP($B73,Miljö!$B$1:$J$479,MATCH("Typ av ursprungsspecificerad el   (Om inget värde anges används Nordisk residualmix, se inforuta) ()",Miljö!$B$1:$J$1,0),FALSE),IF(AM73="nej","Nordisk residualel",""))</f>
        <v>Nordisk residualel</v>
      </c>
      <c r="AO73" s="316">
        <f>IF(AM73="","",VLOOKUP($B73,Miljö!$B$1:$J$479,MATCH("Fossilandel för ursprungspecificerad el ()",Miljö!$B$1:$J$1,0),FALSE))</f>
        <v>0.42099999999999999</v>
      </c>
      <c r="AP73" s="316">
        <f>IF(AM73="","",IFERROR(VLOOKUP($B73,Miljö!$B$1:$J$479,MATCH("Kärnkraftsandel för ursprungsspecificerad el ()",Miljö!$B$1:$J$1,0),FALSE)/1,0))</f>
        <v>0.40799999999999997</v>
      </c>
      <c r="AQ73" s="316">
        <f t="shared" si="5"/>
        <v>0.17099999999999999</v>
      </c>
      <c r="AS73" s="316" t="str">
        <f t="shared" si="6"/>
        <v>Nej</v>
      </c>
      <c r="AT73" s="316" t="str">
        <f>IF(AS73="ja",VLOOKUP($B73,Miljö!$B$1:$O$500,MATCH("Fossil andel i procent (%)",Miljö!$B$1:$O$1,0),FALSE)/100,"")</f>
        <v/>
      </c>
      <c r="AV73" s="316" t="str">
        <f t="shared" si="7"/>
        <v>Nej</v>
      </c>
      <c r="AW73" s="316" t="str">
        <f>IF(AV73="ja",VLOOKUP($B73,'Egen hetvattenprod'!$B$1:$AO$500,MATCH("Värmekälla till värmepumpar ()",'Egen hetvattenprod'!$B$1:$AO$1,0),FALSE),"")</f>
        <v/>
      </c>
    </row>
    <row r="74" spans="1:49" x14ac:dyDescent="0.25">
      <c r="A74" s="314" t="str">
        <f>'Miljövärden för publ företag'!B76</f>
        <v>Eksjö Energi AB</v>
      </c>
      <c r="B74" s="314" t="str">
        <f>'Miljövärden för publ företag'!C76</f>
        <v>Ingatorp</v>
      </c>
      <c r="C74" s="302">
        <f>IFERROR(VLOOKUP($B74,Totalt!$B$1:$AQ$550,MATCH(C$2,Totalt!$B$1:$AQ$1,0),FALSE),"")</f>
        <v>0</v>
      </c>
      <c r="D74" s="302">
        <f>IFERROR(VLOOKUP($B74,Totalt!$B$1:$AQ$550,MATCH(D$2,Totalt!$B$1:$AQ$1,0),FALSE),"")</f>
        <v>0</v>
      </c>
      <c r="E74" s="302">
        <f>IFERROR(VLOOKUP($B74,Totalt!$B$1:$AQ$550,MATCH(E$2,Totalt!$B$1:$AQ$1,0),FALSE),"")</f>
        <v>0</v>
      </c>
      <c r="F74" s="302">
        <f>IFERROR(VLOOKUP($B74,Totalt!$B$1:$AQ$550,MATCH(F$2,Totalt!$B$1:$AQ$1,0),FALSE),"")</f>
        <v>0</v>
      </c>
      <c r="G74" s="302">
        <f>IFERROR(VLOOKUP($B74,Totalt!$B$1:$AQ$550,MATCH(G$2,Totalt!$B$1:$AQ$1,0),FALSE),"")</f>
        <v>0</v>
      </c>
      <c r="H74" s="302">
        <f>IFERROR(VLOOKUP($B74,Totalt!$B$1:$AQ$550,MATCH(H$2,Totalt!$B$1:$AQ$1,0),FALSE),"")</f>
        <v>0</v>
      </c>
      <c r="I74" s="302">
        <f>IFERROR(VLOOKUP($B74,Totalt!$B$1:$AQ$550,MATCH(I$2,Totalt!$B$1:$AQ$1,0),FALSE),"")</f>
        <v>0</v>
      </c>
      <c r="J74" s="302">
        <f>IFERROR(VLOOKUP($B74,Totalt!$B$1:$AQ$550,MATCH(J$2,Totalt!$B$1:$AQ$1,0),FALSE),"")</f>
        <v>0</v>
      </c>
      <c r="K74" s="302">
        <f>IFERROR(VLOOKUP($B74,Totalt!$B$1:$AQ$550,MATCH(K$2,Totalt!$B$1:$AQ$1,0),FALSE),"")</f>
        <v>0</v>
      </c>
      <c r="L74" s="302">
        <f>IFERROR(VLOOKUP($B74,Totalt!$B$1:$AQ$550,MATCH(L$2,Totalt!$B$1:$AQ$1,0),FALSE),"")</f>
        <v>0</v>
      </c>
      <c r="M74" s="302">
        <f>IFERROR(VLOOKUP($B74,Totalt!$B$1:$AQ$550,MATCH(M$2,Totalt!$B$1:$AQ$1,0),FALSE),"")</f>
        <v>1.504</v>
      </c>
      <c r="N74" s="302">
        <f>IFERROR(VLOOKUP($B74,Totalt!$B$1:$AQ$550,MATCH(N$2,Totalt!$B$1:$AQ$1,0),FALSE),"")</f>
        <v>0</v>
      </c>
      <c r="O74" s="302">
        <f>IFERROR(VLOOKUP($B74,Totalt!$B$1:$AQ$550,MATCH(O$2,Totalt!$B$1:$AQ$1,0),FALSE),"")</f>
        <v>1.504</v>
      </c>
      <c r="P74" s="302">
        <f>IFERROR(VLOOKUP($B74,Totalt!$B$1:$AQ$550,MATCH(P$2,Totalt!$B$1:$AQ$1,0),FALSE),"")</f>
        <v>1.504</v>
      </c>
      <c r="Q74" s="302">
        <f>IFERROR(VLOOKUP($B74,Totalt!$B$1:$AQ$550,MATCH(Q$2,Totalt!$B$1:$AQ$1,0),FALSE),"")</f>
        <v>0</v>
      </c>
      <c r="R74" s="302">
        <f>IFERROR(VLOOKUP($B74,Totalt!$B$1:$AQ$550,MATCH(R$2,Totalt!$B$1:$AQ$1,0),FALSE),"")</f>
        <v>0</v>
      </c>
      <c r="S74" s="302">
        <f>IFERROR(VLOOKUP($B74,Totalt!$B$1:$AQ$550,MATCH(S$2,Totalt!$B$1:$AQ$1,0),FALSE),"")</f>
        <v>0</v>
      </c>
      <c r="T74" s="302">
        <f>IFERROR(VLOOKUP($B74,Totalt!$B$1:$AQ$550,MATCH(T$2,Totalt!$B$1:$AQ$1,0),FALSE),"")</f>
        <v>0</v>
      </c>
      <c r="U74" s="302">
        <f>IFERROR(VLOOKUP($B74,Totalt!$B$1:$AQ$550,MATCH(U$2,Totalt!$B$1:$AQ$1,0),FALSE),"")</f>
        <v>0</v>
      </c>
      <c r="V74" s="302">
        <f>IFERROR(VLOOKUP($B74,Totalt!$B$1:$AQ$550,MATCH(V$2,Totalt!$B$1:$AQ$1,0),FALSE),"")</f>
        <v>0</v>
      </c>
      <c r="W74" s="302">
        <f>IFERROR(VLOOKUP($B74,Totalt!$B$1:$AQ$550,MATCH(W$2,Totalt!$B$1:$AQ$1,0),FALSE),"")</f>
        <v>0.156</v>
      </c>
      <c r="X74" s="302">
        <f>IFERROR(VLOOKUP($B74,Totalt!$B$1:$AQ$550,MATCH(X$2,Totalt!$B$1:$AQ$1,0),FALSE),"")</f>
        <v>0</v>
      </c>
      <c r="Y74" s="302">
        <f>IFERROR(VLOOKUP($B74,Totalt!$B$1:$AQ$550,MATCH(Y$2,Totalt!$B$1:$AQ$1,0),FALSE),"")</f>
        <v>0</v>
      </c>
      <c r="Z74" s="302">
        <f>IFERROR(VLOOKUP($B74,Totalt!$B$1:$AQ$550,MATCH(Z$2,Totalt!$B$1:$AQ$1,0),FALSE),"")</f>
        <v>0</v>
      </c>
      <c r="AA74" s="302">
        <f>IFERROR(VLOOKUP($B74,Totalt!$B$1:$AQ$550,MATCH(AA$2,Totalt!$B$1:$AQ$1,0),FALSE),"")</f>
        <v>0</v>
      </c>
      <c r="AB74" s="302">
        <f>IFERROR(VLOOKUP($B74,Totalt!$B$1:$AQ$550,MATCH(AB$2,Totalt!$B$1:$AQ$1,0),FALSE),"")</f>
        <v>0</v>
      </c>
      <c r="AC74" s="302">
        <f>IFERROR(VLOOKUP($B74,Totalt!$B$1:$AQ$550,MATCH(AC$2,Totalt!$B$1:$AQ$1,0),FALSE),"")</f>
        <v>0</v>
      </c>
      <c r="AD74" s="302">
        <f>IFERROR(VLOOKUP($B74,Totalt!$B$1:$AQ$550,MATCH(AD$2,Totalt!$B$1:$AQ$1,0),FALSE),"")</f>
        <v>0</v>
      </c>
      <c r="AE74" s="302">
        <f>IFERROR(VLOOKUP($B74,Totalt!$B$1:$AQ$550,MATCH(AE$2,Totalt!$B$1:$AQ$1,0),FALSE),"")</f>
        <v>0</v>
      </c>
      <c r="AF74" s="302">
        <f>IFERROR(VLOOKUP($B74,Totalt!$B$1:$AQ$550,MATCH(AF$2,Totalt!$B$1:$AQ$1,0),FALSE),"")</f>
        <v>8.6699999999999999E-2</v>
      </c>
      <c r="AG74" s="302">
        <f>IFERROR(VLOOKUP($B74,Totalt!$B$1:$AQ$550,MATCH(AG$2,Totalt!$B$1:$AQ$1,0),FALSE),"")</f>
        <v>0</v>
      </c>
      <c r="AI74" s="302">
        <f t="shared" si="4"/>
        <v>4.7546999999999997</v>
      </c>
      <c r="AJ74" s="302">
        <f>IF(ISERROR(1/VLOOKUP($B74,Leveranser!$B$1:$S$500,MATCH("såld värme (gwh)",Leveranser!$B$1:$S$1,0),FALSE)),"",VLOOKUP($B74,Leveranser!$B$1:$S$500,MATCH("såld värme (gwh)",Leveranser!$B$1:$S$1,0),FALSE))</f>
        <v>2.89</v>
      </c>
      <c r="AK74" s="315"/>
      <c r="AM74" s="316" t="str">
        <f>IF(B74&lt;&gt;"",IF(VLOOKUP($B74,Totalt!$B$1:$AQ$550,MATCH("Kvalitetsgranskad:",Totalt!$B$1:$AQ$1,0),FALSE)="ja",VLOOKUP($B74,Miljö!$B$1:$AG$479,MATCH(AM$2,Miljö!$B$1:$AK$1,0),FALSE),""),"")</f>
        <v>Nej</v>
      </c>
      <c r="AN74" s="316" t="str">
        <f>IF(AM74="ja",VLOOKUP($B74,Miljö!$B$1:$J$479,MATCH("Typ av ursprungsspecificerad el   (Om inget värde anges används Nordisk residualmix, se inforuta) ()",Miljö!$B$1:$J$1,0),FALSE),IF(AM74="nej","Nordisk residualel",""))</f>
        <v>Nordisk residualel</v>
      </c>
      <c r="AO74" s="316">
        <f>IF(AM74="","",VLOOKUP($B74,Miljö!$B$1:$J$479,MATCH("Fossilandel för ursprungspecificerad el ()",Miljö!$B$1:$J$1,0),FALSE))</f>
        <v>0.42099999999999999</v>
      </c>
      <c r="AP74" s="316">
        <f>IF(AM74="","",IFERROR(VLOOKUP($B74,Miljö!$B$1:$J$479,MATCH("Kärnkraftsandel för ursprungsspecificerad el ()",Miljö!$B$1:$J$1,0),FALSE)/1,0))</f>
        <v>0.40799999999999997</v>
      </c>
      <c r="AQ74" s="316">
        <f t="shared" si="5"/>
        <v>0.17099999999999999</v>
      </c>
      <c r="AS74" s="316" t="str">
        <f t="shared" si="6"/>
        <v>Nej</v>
      </c>
      <c r="AT74" s="316" t="str">
        <f>IF(AS74="ja",VLOOKUP($B74,Miljö!$B$1:$O$500,MATCH("Fossil andel i procent (%)",Miljö!$B$1:$O$1,0),FALSE)/100,"")</f>
        <v/>
      </c>
      <c r="AV74" s="316" t="str">
        <f t="shared" si="7"/>
        <v>Nej</v>
      </c>
      <c r="AW74" s="316" t="str">
        <f>IF(AV74="ja",VLOOKUP($B74,'Egen hetvattenprod'!$B$1:$AO$500,MATCH("Värmekälla till värmepumpar ()",'Egen hetvattenprod'!$B$1:$AO$1,0),FALSE),"")</f>
        <v/>
      </c>
    </row>
    <row r="75" spans="1:49" x14ac:dyDescent="0.25">
      <c r="A75" s="314" t="str">
        <f>'Miljövärden för publ företag'!B77</f>
        <v>Eksjö Energi AB</v>
      </c>
      <c r="B75" s="314" t="str">
        <f>'Miljövärden för publ företag'!C77</f>
        <v>Mariannelund</v>
      </c>
      <c r="C75" s="302">
        <f>IFERROR(VLOOKUP($B75,Totalt!$B$1:$AQ$550,MATCH(C$2,Totalt!$B$1:$AQ$1,0),FALSE),"")</f>
        <v>0</v>
      </c>
      <c r="D75" s="302">
        <f>IFERROR(VLOOKUP($B75,Totalt!$B$1:$AQ$550,MATCH(D$2,Totalt!$B$1:$AQ$1,0),FALSE),"")</f>
        <v>0</v>
      </c>
      <c r="E75" s="302">
        <f>IFERROR(VLOOKUP($B75,Totalt!$B$1:$AQ$550,MATCH(E$2,Totalt!$B$1:$AQ$1,0),FALSE),"")</f>
        <v>0</v>
      </c>
      <c r="F75" s="302">
        <f>IFERROR(VLOOKUP($B75,Totalt!$B$1:$AQ$550,MATCH(F$2,Totalt!$B$1:$AQ$1,0),FALSE),"")</f>
        <v>0</v>
      </c>
      <c r="G75" s="302">
        <f>IFERROR(VLOOKUP($B75,Totalt!$B$1:$AQ$550,MATCH(G$2,Totalt!$B$1:$AQ$1,0),FALSE),"")</f>
        <v>0</v>
      </c>
      <c r="H75" s="302">
        <f>IFERROR(VLOOKUP($B75,Totalt!$B$1:$AQ$550,MATCH(H$2,Totalt!$B$1:$AQ$1,0),FALSE),"")</f>
        <v>0</v>
      </c>
      <c r="I75" s="302">
        <f>IFERROR(VLOOKUP($B75,Totalt!$B$1:$AQ$550,MATCH(I$2,Totalt!$B$1:$AQ$1,0),FALSE),"")</f>
        <v>0</v>
      </c>
      <c r="J75" s="302">
        <f>IFERROR(VLOOKUP($B75,Totalt!$B$1:$AQ$550,MATCH(J$2,Totalt!$B$1:$AQ$1,0),FALSE),"")</f>
        <v>0</v>
      </c>
      <c r="K75" s="302">
        <f>IFERROR(VLOOKUP($B75,Totalt!$B$1:$AQ$550,MATCH(K$2,Totalt!$B$1:$AQ$1,0),FALSE),"")</f>
        <v>0</v>
      </c>
      <c r="L75" s="302">
        <f>IFERROR(VLOOKUP($B75,Totalt!$B$1:$AQ$550,MATCH(L$2,Totalt!$B$1:$AQ$1,0),FALSE),"")</f>
        <v>0</v>
      </c>
      <c r="M75" s="302">
        <f>IFERROR(VLOOKUP($B75,Totalt!$B$1:$AQ$550,MATCH(M$2,Totalt!$B$1:$AQ$1,0),FALSE),"")</f>
        <v>7.55</v>
      </c>
      <c r="N75" s="302">
        <f>IFERROR(VLOOKUP($B75,Totalt!$B$1:$AQ$550,MATCH(N$2,Totalt!$B$1:$AQ$1,0),FALSE),"")</f>
        <v>0</v>
      </c>
      <c r="O75" s="302">
        <f>IFERROR(VLOOKUP($B75,Totalt!$B$1:$AQ$550,MATCH(O$2,Totalt!$B$1:$AQ$1,0),FALSE),"")</f>
        <v>7.55</v>
      </c>
      <c r="P75" s="302">
        <f>IFERROR(VLOOKUP($B75,Totalt!$B$1:$AQ$550,MATCH(P$2,Totalt!$B$1:$AQ$1,0),FALSE),"")</f>
        <v>7.55</v>
      </c>
      <c r="Q75" s="302">
        <f>IFERROR(VLOOKUP($B75,Totalt!$B$1:$AQ$550,MATCH(Q$2,Totalt!$B$1:$AQ$1,0),FALSE),"")</f>
        <v>0</v>
      </c>
      <c r="R75" s="302">
        <f>IFERROR(VLOOKUP($B75,Totalt!$B$1:$AQ$550,MATCH(R$2,Totalt!$B$1:$AQ$1,0),FALSE),"")</f>
        <v>0</v>
      </c>
      <c r="S75" s="302">
        <f>IFERROR(VLOOKUP($B75,Totalt!$B$1:$AQ$550,MATCH(S$2,Totalt!$B$1:$AQ$1,0),FALSE),"")</f>
        <v>0</v>
      </c>
      <c r="T75" s="302">
        <f>IFERROR(VLOOKUP($B75,Totalt!$B$1:$AQ$550,MATCH(T$2,Totalt!$B$1:$AQ$1,0),FALSE),"")</f>
        <v>0</v>
      </c>
      <c r="U75" s="302">
        <f>IFERROR(VLOOKUP($B75,Totalt!$B$1:$AQ$550,MATCH(U$2,Totalt!$B$1:$AQ$1,0),FALSE),"")</f>
        <v>0</v>
      </c>
      <c r="V75" s="302">
        <f>IFERROR(VLOOKUP($B75,Totalt!$B$1:$AQ$550,MATCH(V$2,Totalt!$B$1:$AQ$1,0),FALSE),"")</f>
        <v>0</v>
      </c>
      <c r="W75" s="302">
        <f>IFERROR(VLOOKUP($B75,Totalt!$B$1:$AQ$550,MATCH(W$2,Totalt!$B$1:$AQ$1,0),FALSE),"")</f>
        <v>9.7000000000000003E-2</v>
      </c>
      <c r="X75" s="302">
        <f>IFERROR(VLOOKUP($B75,Totalt!$B$1:$AQ$550,MATCH(X$2,Totalt!$B$1:$AQ$1,0),FALSE),"")</f>
        <v>0</v>
      </c>
      <c r="Y75" s="302">
        <f>IFERROR(VLOOKUP($B75,Totalt!$B$1:$AQ$550,MATCH(Y$2,Totalt!$B$1:$AQ$1,0),FALSE),"")</f>
        <v>0</v>
      </c>
      <c r="Z75" s="302">
        <f>IFERROR(VLOOKUP($B75,Totalt!$B$1:$AQ$550,MATCH(Z$2,Totalt!$B$1:$AQ$1,0),FALSE),"")</f>
        <v>0</v>
      </c>
      <c r="AA75" s="302">
        <f>IFERROR(VLOOKUP($B75,Totalt!$B$1:$AQ$550,MATCH(AA$2,Totalt!$B$1:$AQ$1,0),FALSE),"")</f>
        <v>0</v>
      </c>
      <c r="AB75" s="302">
        <f>IFERROR(VLOOKUP($B75,Totalt!$B$1:$AQ$550,MATCH(AB$2,Totalt!$B$1:$AQ$1,0),FALSE),"")</f>
        <v>0</v>
      </c>
      <c r="AC75" s="302">
        <f>IFERROR(VLOOKUP($B75,Totalt!$B$1:$AQ$550,MATCH(AC$2,Totalt!$B$1:$AQ$1,0),FALSE),"")</f>
        <v>0</v>
      </c>
      <c r="AD75" s="302">
        <f>IFERROR(VLOOKUP($B75,Totalt!$B$1:$AQ$550,MATCH(AD$2,Totalt!$B$1:$AQ$1,0),FALSE),"")</f>
        <v>0</v>
      </c>
      <c r="AE75" s="302">
        <f>IFERROR(VLOOKUP($B75,Totalt!$B$1:$AQ$550,MATCH(AE$2,Totalt!$B$1:$AQ$1,0),FALSE),"")</f>
        <v>0</v>
      </c>
      <c r="AF75" s="302">
        <f>IFERROR(VLOOKUP($B75,Totalt!$B$1:$AQ$550,MATCH(AF$2,Totalt!$B$1:$AQ$1,0),FALSE),"")</f>
        <v>0.43428</v>
      </c>
      <c r="AG75" s="302">
        <f>IFERROR(VLOOKUP($B75,Totalt!$B$1:$AQ$550,MATCH(AG$2,Totalt!$B$1:$AQ$1,0),FALSE),"")</f>
        <v>0</v>
      </c>
      <c r="AI75" s="302">
        <f t="shared" si="4"/>
        <v>23.181280000000001</v>
      </c>
      <c r="AJ75" s="302">
        <f>IF(ISERROR(1/VLOOKUP($B75,Leveranser!$B$1:$S$500,MATCH("såld värme (gwh)",Leveranser!$B$1:$S$1,0),FALSE)),"",VLOOKUP($B75,Leveranser!$B$1:$S$500,MATCH("såld värme (gwh)",Leveranser!$B$1:$S$1,0),FALSE))</f>
        <v>14.476000000000001</v>
      </c>
      <c r="AK75" s="315"/>
      <c r="AM75" s="316" t="str">
        <f>IF(B75&lt;&gt;"",IF(VLOOKUP($B75,Totalt!$B$1:$AQ$550,MATCH("Kvalitetsgranskad:",Totalt!$B$1:$AQ$1,0),FALSE)="ja",VLOOKUP($B75,Miljö!$B$1:$AG$479,MATCH(AM$2,Miljö!$B$1:$AK$1,0),FALSE),""),"")</f>
        <v>Nej</v>
      </c>
      <c r="AN75" s="316" t="str">
        <f>IF(AM75="ja",VLOOKUP($B75,Miljö!$B$1:$J$479,MATCH("Typ av ursprungsspecificerad el   (Om inget värde anges används Nordisk residualmix, se inforuta) ()",Miljö!$B$1:$J$1,0),FALSE),IF(AM75="nej","Nordisk residualel",""))</f>
        <v>Nordisk residualel</v>
      </c>
      <c r="AO75" s="316">
        <f>IF(AM75="","",VLOOKUP($B75,Miljö!$B$1:$J$479,MATCH("Fossilandel för ursprungspecificerad el ()",Miljö!$B$1:$J$1,0),FALSE))</f>
        <v>0.42099999999999999</v>
      </c>
      <c r="AP75" s="316">
        <f>IF(AM75="","",IFERROR(VLOOKUP($B75,Miljö!$B$1:$J$479,MATCH("Kärnkraftsandel för ursprungsspecificerad el ()",Miljö!$B$1:$J$1,0),FALSE)/1,0))</f>
        <v>0.40799999999999997</v>
      </c>
      <c r="AQ75" s="316">
        <f t="shared" si="5"/>
        <v>0.17099999999999999</v>
      </c>
      <c r="AS75" s="316" t="str">
        <f t="shared" si="6"/>
        <v>Nej</v>
      </c>
      <c r="AT75" s="316" t="str">
        <f>IF(AS75="ja",VLOOKUP($B75,Miljö!$B$1:$O$500,MATCH("Fossil andel i procent (%)",Miljö!$B$1:$O$1,0),FALSE)/100,"")</f>
        <v/>
      </c>
      <c r="AV75" s="316" t="str">
        <f t="shared" si="7"/>
        <v>Nej</v>
      </c>
      <c r="AW75" s="316" t="str">
        <f>IF(AV75="ja",VLOOKUP($B75,'Egen hetvattenprod'!$B$1:$AO$500,MATCH("Värmekälla till värmepumpar ()",'Egen hetvattenprod'!$B$1:$AO$1,0),FALSE),"")</f>
        <v/>
      </c>
    </row>
    <row r="76" spans="1:49" x14ac:dyDescent="0.25">
      <c r="A76" s="314" t="str">
        <f>'Miljövärden för publ företag'!B78</f>
        <v>Eksta Bostads AB</v>
      </c>
      <c r="B76" s="314" t="str">
        <f>'Miljövärden för publ företag'!C78</f>
        <v>Eksta</v>
      </c>
      <c r="C76" s="302">
        <f>IFERROR(VLOOKUP($B76,Totalt!$B$1:$AQ$550,MATCH(C$2,Totalt!$B$1:$AQ$1,0),FALSE),"")</f>
        <v>0</v>
      </c>
      <c r="D76" s="302">
        <f>IFERROR(VLOOKUP($B76,Totalt!$B$1:$AQ$550,MATCH(D$2,Totalt!$B$1:$AQ$1,0),FALSE),"")</f>
        <v>2.3919999999999999</v>
      </c>
      <c r="E76" s="302">
        <f>IFERROR(VLOOKUP($B76,Totalt!$B$1:$AQ$550,MATCH(E$2,Totalt!$B$1:$AQ$1,0),FALSE),"")</f>
        <v>0</v>
      </c>
      <c r="F76" s="302">
        <f>IFERROR(VLOOKUP($B76,Totalt!$B$1:$AQ$550,MATCH(F$2,Totalt!$B$1:$AQ$1,0),FALSE),"")</f>
        <v>0</v>
      </c>
      <c r="G76" s="302">
        <f>IFERROR(VLOOKUP($B76,Totalt!$B$1:$AQ$550,MATCH(G$2,Totalt!$B$1:$AQ$1,0),FALSE),"")</f>
        <v>0</v>
      </c>
      <c r="H76" s="302">
        <f>IFERROR(VLOOKUP($B76,Totalt!$B$1:$AQ$550,MATCH(H$2,Totalt!$B$1:$AQ$1,0),FALSE),"")</f>
        <v>0</v>
      </c>
      <c r="I76" s="302">
        <f>IFERROR(VLOOKUP($B76,Totalt!$B$1:$AQ$550,MATCH(I$2,Totalt!$B$1:$AQ$1,0),FALSE),"")</f>
        <v>0</v>
      </c>
      <c r="J76" s="302">
        <f>IFERROR(VLOOKUP($B76,Totalt!$B$1:$AQ$550,MATCH(J$2,Totalt!$B$1:$AQ$1,0),FALSE),"")</f>
        <v>0</v>
      </c>
      <c r="K76" s="302">
        <f>IFERROR(VLOOKUP($B76,Totalt!$B$1:$AQ$550,MATCH(K$2,Totalt!$B$1:$AQ$1,0),FALSE),"")</f>
        <v>0</v>
      </c>
      <c r="L76" s="302">
        <f>IFERROR(VLOOKUP($B76,Totalt!$B$1:$AQ$550,MATCH(L$2,Totalt!$B$1:$AQ$1,0),FALSE),"")</f>
        <v>0</v>
      </c>
      <c r="M76" s="302">
        <f>IFERROR(VLOOKUP($B76,Totalt!$B$1:$AQ$550,MATCH(M$2,Totalt!$B$1:$AQ$1,0),FALSE),"")</f>
        <v>0</v>
      </c>
      <c r="N76" s="302">
        <f>IFERROR(VLOOKUP($B76,Totalt!$B$1:$AQ$550,MATCH(N$2,Totalt!$B$1:$AQ$1,0),FALSE),"")</f>
        <v>0</v>
      </c>
      <c r="O76" s="302">
        <f>IFERROR(VLOOKUP($B76,Totalt!$B$1:$AQ$550,MATCH(O$2,Totalt!$B$1:$AQ$1,0),FALSE),"")</f>
        <v>0</v>
      </c>
      <c r="P76" s="302">
        <f>IFERROR(VLOOKUP($B76,Totalt!$B$1:$AQ$550,MATCH(P$2,Totalt!$B$1:$AQ$1,0),FALSE),"")</f>
        <v>1.665</v>
      </c>
      <c r="Q76" s="302">
        <f>IFERROR(VLOOKUP($B76,Totalt!$B$1:$AQ$550,MATCH(Q$2,Totalt!$B$1:$AQ$1,0),FALSE),"")</f>
        <v>0</v>
      </c>
      <c r="R76" s="302">
        <f>IFERROR(VLOOKUP($B76,Totalt!$B$1:$AQ$550,MATCH(R$2,Totalt!$B$1:$AQ$1,0),FALSE),"")</f>
        <v>21.039000000000001</v>
      </c>
      <c r="S76" s="302">
        <f>IFERROR(VLOOKUP($B76,Totalt!$B$1:$AQ$550,MATCH(S$2,Totalt!$B$1:$AQ$1,0),FALSE),"")</f>
        <v>10.018000000000001</v>
      </c>
      <c r="T76" s="302">
        <f>IFERROR(VLOOKUP($B76,Totalt!$B$1:$AQ$550,MATCH(T$2,Totalt!$B$1:$AQ$1,0),FALSE),"")</f>
        <v>0</v>
      </c>
      <c r="U76" s="302">
        <f>IFERROR(VLOOKUP($B76,Totalt!$B$1:$AQ$550,MATCH(U$2,Totalt!$B$1:$AQ$1,0),FALSE),"")</f>
        <v>0</v>
      </c>
      <c r="V76" s="302">
        <f>IFERROR(VLOOKUP($B76,Totalt!$B$1:$AQ$550,MATCH(V$2,Totalt!$B$1:$AQ$1,0),FALSE),"")</f>
        <v>0</v>
      </c>
      <c r="W76" s="302">
        <f>IFERROR(VLOOKUP($B76,Totalt!$B$1:$AQ$550,MATCH(W$2,Totalt!$B$1:$AQ$1,0),FALSE),"")</f>
        <v>0</v>
      </c>
      <c r="X76" s="302">
        <f>IFERROR(VLOOKUP($B76,Totalt!$B$1:$AQ$550,MATCH(X$2,Totalt!$B$1:$AQ$1,0),FALSE),"")</f>
        <v>15.2859</v>
      </c>
      <c r="Y76" s="302">
        <f>IFERROR(VLOOKUP($B76,Totalt!$B$1:$AQ$550,MATCH(Y$2,Totalt!$B$1:$AQ$1,0),FALSE),"")</f>
        <v>0</v>
      </c>
      <c r="Z76" s="302">
        <f>IFERROR(VLOOKUP($B76,Totalt!$B$1:$AQ$550,MATCH(Z$2,Totalt!$B$1:$AQ$1,0),FALSE),"")</f>
        <v>0.14699999999999999</v>
      </c>
      <c r="AA76" s="302">
        <f>IFERROR(VLOOKUP($B76,Totalt!$B$1:$AQ$550,MATCH(AA$2,Totalt!$B$1:$AQ$1,0),FALSE),"")</f>
        <v>5.5E-2</v>
      </c>
      <c r="AB76" s="302">
        <f>IFERROR(VLOOKUP($B76,Totalt!$B$1:$AQ$550,MATCH(AB$2,Totalt!$B$1:$AQ$1,0),FALSE),"")</f>
        <v>0.26300000000000001</v>
      </c>
      <c r="AC76" s="302">
        <f>IFERROR(VLOOKUP($B76,Totalt!$B$1:$AQ$550,MATCH(AC$2,Totalt!$B$1:$AQ$1,0),FALSE),"")</f>
        <v>0</v>
      </c>
      <c r="AD76" s="302">
        <f>IFERROR(VLOOKUP($B76,Totalt!$B$1:$AQ$550,MATCH(AD$2,Totalt!$B$1:$AQ$1,0),FALSE),"")</f>
        <v>0</v>
      </c>
      <c r="AE76" s="302">
        <f>IFERROR(VLOOKUP($B76,Totalt!$B$1:$AQ$550,MATCH(AE$2,Totalt!$B$1:$AQ$1,0),FALSE),"")</f>
        <v>0</v>
      </c>
      <c r="AF76" s="302">
        <f>IFERROR(VLOOKUP($B76,Totalt!$B$1:$AQ$550,MATCH(AF$2,Totalt!$B$1:$AQ$1,0),FALSE),"")</f>
        <v>0.81699999999999995</v>
      </c>
      <c r="AG76" s="302">
        <f>IFERROR(VLOOKUP($B76,Totalt!$B$1:$AQ$550,MATCH(AG$2,Totalt!$B$1:$AQ$1,0),FALSE),"")</f>
        <v>0</v>
      </c>
      <c r="AI76" s="302">
        <f t="shared" si="4"/>
        <v>51.681899999999999</v>
      </c>
      <c r="AJ76" s="302">
        <f>IF(ISERROR(1/VLOOKUP($B76,Leveranser!$B$1:$S$500,MATCH("såld värme (gwh)",Leveranser!$B$1:$S$1,0),FALSE)),"",VLOOKUP($B76,Leveranser!$B$1:$S$500,MATCH("såld värme (gwh)",Leveranser!$B$1:$S$1,0),FALSE))</f>
        <v>30.029</v>
      </c>
      <c r="AK76" s="315"/>
      <c r="AM76" s="316" t="str">
        <f>IF(B76&lt;&gt;"",IF(VLOOKUP($B76,Totalt!$B$1:$AQ$550,MATCH("Kvalitetsgranskad:",Totalt!$B$1:$AQ$1,0),FALSE)="ja",VLOOKUP($B76,Miljö!$B$1:$AG$479,MATCH(AM$2,Miljö!$B$1:$AK$1,0),FALSE),""),"")</f>
        <v>Nej</v>
      </c>
      <c r="AN76" s="316" t="str">
        <f>IF(AM76="ja",VLOOKUP($B76,Miljö!$B$1:$J$479,MATCH("Typ av ursprungsspecificerad el   (Om inget värde anges används Nordisk residualmix, se inforuta) ()",Miljö!$B$1:$J$1,0),FALSE),IF(AM76="nej","Nordisk residualel",""))</f>
        <v>Nordisk residualel</v>
      </c>
      <c r="AO76" s="316">
        <f>IF(AM76="","",VLOOKUP($B76,Miljö!$B$1:$J$479,MATCH("Fossilandel för ursprungspecificerad el ()",Miljö!$B$1:$J$1,0),FALSE))</f>
        <v>0.42099999999999999</v>
      </c>
      <c r="AP76" s="316">
        <f>IF(AM76="","",IFERROR(VLOOKUP($B76,Miljö!$B$1:$J$479,MATCH("Kärnkraftsandel för ursprungsspecificerad el ()",Miljö!$B$1:$J$1,0),FALSE)/1,0))</f>
        <v>0.40799999999999997</v>
      </c>
      <c r="AQ76" s="316">
        <f t="shared" si="5"/>
        <v>0.17099999999999999</v>
      </c>
      <c r="AS76" s="316" t="str">
        <f t="shared" si="6"/>
        <v>Nej</v>
      </c>
      <c r="AT76" s="316" t="str">
        <f>IF(AS76="ja",VLOOKUP($B76,Miljö!$B$1:$O$500,MATCH("Fossil andel i procent (%)",Miljö!$B$1:$O$1,0),FALSE)/100,"")</f>
        <v/>
      </c>
      <c r="AV76" s="316" t="str">
        <f t="shared" si="7"/>
        <v>Ja</v>
      </c>
      <c r="AW76" s="316" t="str">
        <f>IF(AV76="ja",VLOOKUP($B76,'Egen hetvattenprod'!$B$1:$AO$500,MATCH("Värmekälla till värmepumpar ()",'Egen hetvattenprod'!$B$1:$AO$1,0),FALSE),"")</f>
        <v>Geotermi</v>
      </c>
    </row>
    <row r="77" spans="1:49" x14ac:dyDescent="0.25">
      <c r="A77" s="314" t="str">
        <f>'Miljövärden för publ företag'!B79</f>
        <v>Elektra Värme AB</v>
      </c>
      <c r="B77" s="314" t="str">
        <f>'Miljövärden för publ företag'!C79</f>
        <v>Alfta</v>
      </c>
      <c r="C77" s="302">
        <f>IFERROR(VLOOKUP($B77,Totalt!$B$1:$AQ$550,MATCH(C$2,Totalt!$B$1:$AQ$1,0),FALSE),"")</f>
        <v>0</v>
      </c>
      <c r="D77" s="302">
        <f>IFERROR(VLOOKUP($B77,Totalt!$B$1:$AQ$550,MATCH(D$2,Totalt!$B$1:$AQ$1,0),FALSE),"")</f>
        <v>0.88400000000000001</v>
      </c>
      <c r="E77" s="302">
        <f>IFERROR(VLOOKUP($B77,Totalt!$B$1:$AQ$550,MATCH(E$2,Totalt!$B$1:$AQ$1,0),FALSE),"")</f>
        <v>0</v>
      </c>
      <c r="F77" s="302">
        <f>IFERROR(VLOOKUP($B77,Totalt!$B$1:$AQ$550,MATCH(F$2,Totalt!$B$1:$AQ$1,0),FALSE),"")</f>
        <v>0</v>
      </c>
      <c r="G77" s="302">
        <f>IFERROR(VLOOKUP($B77,Totalt!$B$1:$AQ$550,MATCH(G$2,Totalt!$B$1:$AQ$1,0),FALSE),"")</f>
        <v>0</v>
      </c>
      <c r="H77" s="302">
        <f>IFERROR(VLOOKUP($B77,Totalt!$B$1:$AQ$550,MATCH(H$2,Totalt!$B$1:$AQ$1,0),FALSE),"")</f>
        <v>0</v>
      </c>
      <c r="I77" s="302">
        <f>IFERROR(VLOOKUP($B77,Totalt!$B$1:$AQ$550,MATCH(I$2,Totalt!$B$1:$AQ$1,0),FALSE),"")</f>
        <v>0</v>
      </c>
      <c r="J77" s="302">
        <f>IFERROR(VLOOKUP($B77,Totalt!$B$1:$AQ$550,MATCH(J$2,Totalt!$B$1:$AQ$1,0),FALSE),"")</f>
        <v>0</v>
      </c>
      <c r="K77" s="302">
        <f>IFERROR(VLOOKUP($B77,Totalt!$B$1:$AQ$550,MATCH(K$2,Totalt!$B$1:$AQ$1,0),FALSE),"")</f>
        <v>0</v>
      </c>
      <c r="L77" s="302">
        <f>IFERROR(VLOOKUP($B77,Totalt!$B$1:$AQ$550,MATCH(L$2,Totalt!$B$1:$AQ$1,0),FALSE),"")</f>
        <v>0</v>
      </c>
      <c r="M77" s="302">
        <f>IFERROR(VLOOKUP($B77,Totalt!$B$1:$AQ$550,MATCH(M$2,Totalt!$B$1:$AQ$1,0),FALSE),"")</f>
        <v>7.4260000000000002</v>
      </c>
      <c r="N77" s="302">
        <f>IFERROR(VLOOKUP($B77,Totalt!$B$1:$AQ$550,MATCH(N$2,Totalt!$B$1:$AQ$1,0),FALSE),"")</f>
        <v>0</v>
      </c>
      <c r="O77" s="302">
        <f>IFERROR(VLOOKUP($B77,Totalt!$B$1:$AQ$550,MATCH(O$2,Totalt!$B$1:$AQ$1,0),FALSE),"")</f>
        <v>0</v>
      </c>
      <c r="P77" s="302">
        <f>IFERROR(VLOOKUP($B77,Totalt!$B$1:$AQ$550,MATCH(P$2,Totalt!$B$1:$AQ$1,0),FALSE),"")</f>
        <v>0</v>
      </c>
      <c r="Q77" s="302">
        <f>IFERROR(VLOOKUP($B77,Totalt!$B$1:$AQ$550,MATCH(Q$2,Totalt!$B$1:$AQ$1,0),FALSE),"")</f>
        <v>13.1465</v>
      </c>
      <c r="R77" s="302">
        <f>IFERROR(VLOOKUP($B77,Totalt!$B$1:$AQ$550,MATCH(R$2,Totalt!$B$1:$AQ$1,0),FALSE),"")</f>
        <v>0</v>
      </c>
      <c r="S77" s="302">
        <f>IFERROR(VLOOKUP($B77,Totalt!$B$1:$AQ$550,MATCH(S$2,Totalt!$B$1:$AQ$1,0),FALSE),"")</f>
        <v>0</v>
      </c>
      <c r="T77" s="302">
        <f>IFERROR(VLOOKUP($B77,Totalt!$B$1:$AQ$550,MATCH(T$2,Totalt!$B$1:$AQ$1,0),FALSE),"")</f>
        <v>0</v>
      </c>
      <c r="U77" s="302">
        <f>IFERROR(VLOOKUP($B77,Totalt!$B$1:$AQ$550,MATCH(U$2,Totalt!$B$1:$AQ$1,0),FALSE),"")</f>
        <v>0</v>
      </c>
      <c r="V77" s="302">
        <f>IFERROR(VLOOKUP($B77,Totalt!$B$1:$AQ$550,MATCH(V$2,Totalt!$B$1:$AQ$1,0),FALSE),"")</f>
        <v>0</v>
      </c>
      <c r="W77" s="302">
        <f>IFERROR(VLOOKUP($B77,Totalt!$B$1:$AQ$550,MATCH(W$2,Totalt!$B$1:$AQ$1,0),FALSE),"")</f>
        <v>0</v>
      </c>
      <c r="X77" s="302">
        <f>IFERROR(VLOOKUP($B77,Totalt!$B$1:$AQ$550,MATCH(X$2,Totalt!$B$1:$AQ$1,0),FALSE),"")</f>
        <v>0</v>
      </c>
      <c r="Y77" s="302">
        <f>IFERROR(VLOOKUP($B77,Totalt!$B$1:$AQ$550,MATCH(Y$2,Totalt!$B$1:$AQ$1,0),FALSE),"")</f>
        <v>0</v>
      </c>
      <c r="Z77" s="302">
        <f>IFERROR(VLOOKUP($B77,Totalt!$B$1:$AQ$550,MATCH(Z$2,Totalt!$B$1:$AQ$1,0),FALSE),"")</f>
        <v>0</v>
      </c>
      <c r="AA77" s="302">
        <f>IFERROR(VLOOKUP($B77,Totalt!$B$1:$AQ$550,MATCH(AA$2,Totalt!$B$1:$AQ$1,0),FALSE),"")</f>
        <v>0</v>
      </c>
      <c r="AB77" s="302">
        <f>IFERROR(VLOOKUP($B77,Totalt!$B$1:$AQ$550,MATCH(AB$2,Totalt!$B$1:$AQ$1,0),FALSE),"")</f>
        <v>0</v>
      </c>
      <c r="AC77" s="302">
        <f>IFERROR(VLOOKUP($B77,Totalt!$B$1:$AQ$550,MATCH(AC$2,Totalt!$B$1:$AQ$1,0),FALSE),"")</f>
        <v>2.1150000000000002</v>
      </c>
      <c r="AD77" s="302">
        <f>IFERROR(VLOOKUP($B77,Totalt!$B$1:$AQ$550,MATCH(AD$2,Totalt!$B$1:$AQ$1,0),FALSE),"")</f>
        <v>0</v>
      </c>
      <c r="AE77" s="302">
        <f>IFERROR(VLOOKUP($B77,Totalt!$B$1:$AQ$550,MATCH(AE$2,Totalt!$B$1:$AQ$1,0),FALSE),"")</f>
        <v>0</v>
      </c>
      <c r="AF77" s="302">
        <f>IFERROR(VLOOKUP($B77,Totalt!$B$1:$AQ$550,MATCH(AF$2,Totalt!$B$1:$AQ$1,0),FALSE),"")</f>
        <v>0.45400000000000001</v>
      </c>
      <c r="AG77" s="302">
        <f>IFERROR(VLOOKUP($B77,Totalt!$B$1:$AQ$550,MATCH(AG$2,Totalt!$B$1:$AQ$1,0),FALSE),"")</f>
        <v>0</v>
      </c>
      <c r="AI77" s="302">
        <f t="shared" si="4"/>
        <v>24.025500000000001</v>
      </c>
      <c r="AJ77" s="302">
        <f>IF(ISERROR(1/VLOOKUP($B77,Leveranser!$B$1:$S$500,MATCH("såld värme (gwh)",Leveranser!$B$1:$S$1,0),FALSE)),"",VLOOKUP($B77,Leveranser!$B$1:$S$500,MATCH("såld värme (gwh)",Leveranser!$B$1:$S$1,0),FALSE))</f>
        <v>18.303000000000001</v>
      </c>
      <c r="AK77" s="315"/>
      <c r="AM77" s="316" t="str">
        <f>IF(B77&lt;&gt;"",IF(VLOOKUP($B77,Totalt!$B$1:$AQ$550,MATCH("Kvalitetsgranskad:",Totalt!$B$1:$AQ$1,0),FALSE)="ja",VLOOKUP($B77,Miljö!$B$1:$AG$479,MATCH(AM$2,Miljö!$B$1:$AK$1,0),FALSE),""),"")</f>
        <v>Ja</v>
      </c>
      <c r="AN77" s="316" t="str">
        <f>IF(AM77="ja",VLOOKUP($B77,Miljö!$B$1:$J$479,MATCH("Typ av ursprungsspecificerad el   (Om inget värde anges används Nordisk residualmix, se inforuta) ()",Miljö!$B$1:$J$1,0),FALSE),IF(AM77="nej","Nordisk residualel",""))</f>
        <v>'Vattenkraft'</v>
      </c>
      <c r="AO77" s="316">
        <f>IF(AM77="","",VLOOKUP($B77,Miljö!$B$1:$J$479,MATCH("Fossilandel för ursprungspecificerad el ()",Miljö!$B$1:$J$1,0),FALSE))</f>
        <v>0</v>
      </c>
      <c r="AP77" s="316">
        <f>IF(AM77="","",IFERROR(VLOOKUP($B77,Miljö!$B$1:$J$479,MATCH("Kärnkraftsandel för ursprungsspecificerad el ()",Miljö!$B$1:$J$1,0),FALSE)/1,0))</f>
        <v>0</v>
      </c>
      <c r="AQ77" s="316">
        <f t="shared" si="5"/>
        <v>1</v>
      </c>
      <c r="AS77" s="316" t="str">
        <f t="shared" si="6"/>
        <v>Nej</v>
      </c>
      <c r="AT77" s="316" t="str">
        <f>IF(AS77="ja",VLOOKUP($B77,Miljö!$B$1:$O$500,MATCH("Fossil andel i procent (%)",Miljö!$B$1:$O$1,0),FALSE)/100,"")</f>
        <v/>
      </c>
      <c r="AV77" s="316" t="str">
        <f t="shared" si="7"/>
        <v>Nej</v>
      </c>
      <c r="AW77" s="316" t="str">
        <f>IF(AV77="ja",VLOOKUP($B77,'Egen hetvattenprod'!$B$1:$AO$500,MATCH("Värmekälla till värmepumpar ()",'Egen hetvattenprod'!$B$1:$AO$1,0),FALSE),"")</f>
        <v/>
      </c>
    </row>
    <row r="78" spans="1:49" x14ac:dyDescent="0.25">
      <c r="A78" s="314" t="str">
        <f>'Miljövärden för publ företag'!B80</f>
        <v>Elektra Värme AB</v>
      </c>
      <c r="B78" s="314" t="str">
        <f>'Miljövärden för publ företag'!C80</f>
        <v>Edsbyn</v>
      </c>
      <c r="C78" s="302">
        <f>IFERROR(VLOOKUP($B78,Totalt!$B$1:$AQ$550,MATCH(C$2,Totalt!$B$1:$AQ$1,0),FALSE),"")</f>
        <v>0</v>
      </c>
      <c r="D78" s="302">
        <f>IFERROR(VLOOKUP($B78,Totalt!$B$1:$AQ$550,MATCH(D$2,Totalt!$B$1:$AQ$1,0),FALSE),"")</f>
        <v>0.123</v>
      </c>
      <c r="E78" s="302">
        <f>IFERROR(VLOOKUP($B78,Totalt!$B$1:$AQ$550,MATCH(E$2,Totalt!$B$1:$AQ$1,0),FALSE),"")</f>
        <v>0</v>
      </c>
      <c r="F78" s="302">
        <f>IFERROR(VLOOKUP($B78,Totalt!$B$1:$AQ$550,MATCH(F$2,Totalt!$B$1:$AQ$1,0),FALSE),"")</f>
        <v>0</v>
      </c>
      <c r="G78" s="302">
        <f>IFERROR(VLOOKUP($B78,Totalt!$B$1:$AQ$550,MATCH(G$2,Totalt!$B$1:$AQ$1,0),FALSE),"")</f>
        <v>0</v>
      </c>
      <c r="H78" s="302">
        <f>IFERROR(VLOOKUP($B78,Totalt!$B$1:$AQ$550,MATCH(H$2,Totalt!$B$1:$AQ$1,0),FALSE),"")</f>
        <v>0</v>
      </c>
      <c r="I78" s="302">
        <f>IFERROR(VLOOKUP($B78,Totalt!$B$1:$AQ$550,MATCH(I$2,Totalt!$B$1:$AQ$1,0),FALSE),"")</f>
        <v>0</v>
      </c>
      <c r="J78" s="302">
        <f>IFERROR(VLOOKUP($B78,Totalt!$B$1:$AQ$550,MATCH(J$2,Totalt!$B$1:$AQ$1,0),FALSE),"")</f>
        <v>0</v>
      </c>
      <c r="K78" s="302">
        <f>IFERROR(VLOOKUP($B78,Totalt!$B$1:$AQ$550,MATCH(K$2,Totalt!$B$1:$AQ$1,0),FALSE),"")</f>
        <v>0</v>
      </c>
      <c r="L78" s="302">
        <f>IFERROR(VLOOKUP($B78,Totalt!$B$1:$AQ$550,MATCH(L$2,Totalt!$B$1:$AQ$1,0),FALSE),"")</f>
        <v>0</v>
      </c>
      <c r="M78" s="302">
        <f>IFERROR(VLOOKUP($B78,Totalt!$B$1:$AQ$550,MATCH(M$2,Totalt!$B$1:$AQ$1,0),FALSE),"")</f>
        <v>0</v>
      </c>
      <c r="N78" s="302">
        <f>IFERROR(VLOOKUP($B78,Totalt!$B$1:$AQ$550,MATCH(N$2,Totalt!$B$1:$AQ$1,0),FALSE),"")</f>
        <v>0</v>
      </c>
      <c r="O78" s="302">
        <f>IFERROR(VLOOKUP($B78,Totalt!$B$1:$AQ$550,MATCH(O$2,Totalt!$B$1:$AQ$1,0),FALSE),"")</f>
        <v>0</v>
      </c>
      <c r="P78" s="302">
        <f>IFERROR(VLOOKUP($B78,Totalt!$B$1:$AQ$550,MATCH(P$2,Totalt!$B$1:$AQ$1,0),FALSE),"")</f>
        <v>0</v>
      </c>
      <c r="Q78" s="302">
        <f>IFERROR(VLOOKUP($B78,Totalt!$B$1:$AQ$550,MATCH(Q$2,Totalt!$B$1:$AQ$1,0),FALSE),"")</f>
        <v>42.033799999999999</v>
      </c>
      <c r="R78" s="302">
        <f>IFERROR(VLOOKUP($B78,Totalt!$B$1:$AQ$550,MATCH(R$2,Totalt!$B$1:$AQ$1,0),FALSE),"")</f>
        <v>0</v>
      </c>
      <c r="S78" s="302">
        <f>IFERROR(VLOOKUP($B78,Totalt!$B$1:$AQ$550,MATCH(S$2,Totalt!$B$1:$AQ$1,0),FALSE),"")</f>
        <v>0</v>
      </c>
      <c r="T78" s="302">
        <f>IFERROR(VLOOKUP($B78,Totalt!$B$1:$AQ$550,MATCH(T$2,Totalt!$B$1:$AQ$1,0),FALSE),"")</f>
        <v>0</v>
      </c>
      <c r="U78" s="302">
        <f>IFERROR(VLOOKUP($B78,Totalt!$B$1:$AQ$550,MATCH(U$2,Totalt!$B$1:$AQ$1,0),FALSE),"")</f>
        <v>0</v>
      </c>
      <c r="V78" s="302">
        <f>IFERROR(VLOOKUP($B78,Totalt!$B$1:$AQ$550,MATCH(V$2,Totalt!$B$1:$AQ$1,0),FALSE),"")</f>
        <v>0</v>
      </c>
      <c r="W78" s="302">
        <f>IFERROR(VLOOKUP($B78,Totalt!$B$1:$AQ$550,MATCH(W$2,Totalt!$B$1:$AQ$1,0),FALSE),"")</f>
        <v>0</v>
      </c>
      <c r="X78" s="302">
        <f>IFERROR(VLOOKUP($B78,Totalt!$B$1:$AQ$550,MATCH(X$2,Totalt!$B$1:$AQ$1,0),FALSE),"")</f>
        <v>0</v>
      </c>
      <c r="Y78" s="302">
        <f>IFERROR(VLOOKUP($B78,Totalt!$B$1:$AQ$550,MATCH(Y$2,Totalt!$B$1:$AQ$1,0),FALSE),"")</f>
        <v>0</v>
      </c>
      <c r="Z78" s="302">
        <f>IFERROR(VLOOKUP($B78,Totalt!$B$1:$AQ$550,MATCH(Z$2,Totalt!$B$1:$AQ$1,0),FALSE),"")</f>
        <v>0</v>
      </c>
      <c r="AA78" s="302">
        <f>IFERROR(VLOOKUP($B78,Totalt!$B$1:$AQ$550,MATCH(AA$2,Totalt!$B$1:$AQ$1,0),FALSE),"")</f>
        <v>0</v>
      </c>
      <c r="AB78" s="302">
        <f>IFERROR(VLOOKUP($B78,Totalt!$B$1:$AQ$550,MATCH(AB$2,Totalt!$B$1:$AQ$1,0),FALSE),"")</f>
        <v>0</v>
      </c>
      <c r="AC78" s="302">
        <f>IFERROR(VLOOKUP($B78,Totalt!$B$1:$AQ$550,MATCH(AC$2,Totalt!$B$1:$AQ$1,0),FALSE),"")</f>
        <v>0</v>
      </c>
      <c r="AD78" s="302">
        <f>IFERROR(VLOOKUP($B78,Totalt!$B$1:$AQ$550,MATCH(AD$2,Totalt!$B$1:$AQ$1,0),FALSE),"")</f>
        <v>1.48</v>
      </c>
      <c r="AE78" s="302">
        <f>IFERROR(VLOOKUP($B78,Totalt!$B$1:$AQ$550,MATCH(AE$2,Totalt!$B$1:$AQ$1,0),FALSE),"")</f>
        <v>0</v>
      </c>
      <c r="AF78" s="302">
        <f>IFERROR(VLOOKUP($B78,Totalt!$B$1:$AQ$550,MATCH(AF$2,Totalt!$B$1:$AQ$1,0),FALSE),"")</f>
        <v>0.105</v>
      </c>
      <c r="AG78" s="302">
        <f>IFERROR(VLOOKUP($B78,Totalt!$B$1:$AQ$550,MATCH(AG$2,Totalt!$B$1:$AQ$1,0),FALSE),"")</f>
        <v>0</v>
      </c>
      <c r="AI78" s="302">
        <f t="shared" si="4"/>
        <v>43.741799999999991</v>
      </c>
      <c r="AJ78" s="302">
        <f>IF(ISERROR(1/VLOOKUP($B78,Leveranser!$B$1:$S$500,MATCH("såld värme (gwh)",Leveranser!$B$1:$S$1,0),FALSE)),"",VLOOKUP($B78,Leveranser!$B$1:$S$500,MATCH("såld värme (gwh)",Leveranser!$B$1:$S$1,0),FALSE))</f>
        <v>31.611999999999998</v>
      </c>
      <c r="AK78" s="315"/>
      <c r="AM78" s="316" t="str">
        <f>IF(B78&lt;&gt;"",IF(VLOOKUP($B78,Totalt!$B$1:$AQ$550,MATCH("Kvalitetsgranskad:",Totalt!$B$1:$AQ$1,0),FALSE)="ja",VLOOKUP($B78,Miljö!$B$1:$AG$479,MATCH(AM$2,Miljö!$B$1:$AK$1,0),FALSE),""),"")</f>
        <v>Ja</v>
      </c>
      <c r="AN78" s="316" t="str">
        <f>IF(AM78="ja",VLOOKUP($B78,Miljö!$B$1:$J$479,MATCH("Typ av ursprungsspecificerad el   (Om inget värde anges används Nordisk residualmix, se inforuta) ()",Miljö!$B$1:$J$1,0),FALSE),IF(AM78="nej","Nordisk residualel",""))</f>
        <v>'Vattenkraft'</v>
      </c>
      <c r="AO78" s="316">
        <f>IF(AM78="","",VLOOKUP($B78,Miljö!$B$1:$J$479,MATCH("Fossilandel för ursprungspecificerad el ()",Miljö!$B$1:$J$1,0),FALSE))</f>
        <v>0</v>
      </c>
      <c r="AP78" s="316">
        <f>IF(AM78="","",IFERROR(VLOOKUP($B78,Miljö!$B$1:$J$479,MATCH("Kärnkraftsandel för ursprungsspecificerad el ()",Miljö!$B$1:$J$1,0),FALSE)/1,0))</f>
        <v>0</v>
      </c>
      <c r="AQ78" s="316">
        <f t="shared" si="5"/>
        <v>1</v>
      </c>
      <c r="AS78" s="316" t="str">
        <f t="shared" si="6"/>
        <v>Nej</v>
      </c>
      <c r="AT78" s="316" t="str">
        <f>IF(AS78="ja",VLOOKUP($B78,Miljö!$B$1:$O$500,MATCH("Fossil andel i procent (%)",Miljö!$B$1:$O$1,0),FALSE)/100,"")</f>
        <v/>
      </c>
      <c r="AV78" s="316" t="str">
        <f t="shared" si="7"/>
        <v>Nej</v>
      </c>
      <c r="AW78" s="316" t="str">
        <f>IF(AV78="ja",VLOOKUP($B78,'Egen hetvattenprod'!$B$1:$AO$500,MATCH("Värmekälla till värmepumpar ()",'Egen hetvattenprod'!$B$1:$AO$1,0),FALSE),"")</f>
        <v/>
      </c>
    </row>
    <row r="79" spans="1:49" x14ac:dyDescent="0.25">
      <c r="A79" s="314" t="str">
        <f>'Miljövärden för publ företag'!B81</f>
        <v>Emmaboda Energi &amp; Miljö AB</v>
      </c>
      <c r="B79" s="314" t="str">
        <f>'Miljövärden för publ företag'!C81</f>
        <v>Emmaboda</v>
      </c>
      <c r="C79" s="302">
        <f>IFERROR(VLOOKUP($B79,Totalt!$B$1:$AQ$550,MATCH(C$2,Totalt!$B$1:$AQ$1,0),FALSE),"")</f>
        <v>0</v>
      </c>
      <c r="D79" s="302">
        <f>IFERROR(VLOOKUP($B79,Totalt!$B$1:$AQ$550,MATCH(D$2,Totalt!$B$1:$AQ$1,0),FALSE),"")</f>
        <v>1.1299999999999999</v>
      </c>
      <c r="E79" s="302">
        <f>IFERROR(VLOOKUP($B79,Totalt!$B$1:$AQ$550,MATCH(E$2,Totalt!$B$1:$AQ$1,0),FALSE),"")</f>
        <v>0</v>
      </c>
      <c r="F79" s="302">
        <f>IFERROR(VLOOKUP($B79,Totalt!$B$1:$AQ$550,MATCH(F$2,Totalt!$B$1:$AQ$1,0),FALSE),"")</f>
        <v>0</v>
      </c>
      <c r="G79" s="302">
        <f>IFERROR(VLOOKUP($B79,Totalt!$B$1:$AQ$550,MATCH(G$2,Totalt!$B$1:$AQ$1,0),FALSE),"")</f>
        <v>0</v>
      </c>
      <c r="H79" s="302">
        <f>IFERROR(VLOOKUP($B79,Totalt!$B$1:$AQ$550,MATCH(H$2,Totalt!$B$1:$AQ$1,0),FALSE),"")</f>
        <v>0</v>
      </c>
      <c r="I79" s="302">
        <f>IFERROR(VLOOKUP($B79,Totalt!$B$1:$AQ$550,MATCH(I$2,Totalt!$B$1:$AQ$1,0),FALSE),"")</f>
        <v>0</v>
      </c>
      <c r="J79" s="302">
        <f>IFERROR(VLOOKUP($B79,Totalt!$B$1:$AQ$550,MATCH(J$2,Totalt!$B$1:$AQ$1,0),FALSE),"")</f>
        <v>0</v>
      </c>
      <c r="K79" s="302">
        <f>IFERROR(VLOOKUP($B79,Totalt!$B$1:$AQ$550,MATCH(K$2,Totalt!$B$1:$AQ$1,0),FALSE),"")</f>
        <v>0</v>
      </c>
      <c r="L79" s="302">
        <f>IFERROR(VLOOKUP($B79,Totalt!$B$1:$AQ$550,MATCH(L$2,Totalt!$B$1:$AQ$1,0),FALSE),"")</f>
        <v>0</v>
      </c>
      <c r="M79" s="302">
        <f>IFERROR(VLOOKUP($B79,Totalt!$B$1:$AQ$550,MATCH(M$2,Totalt!$B$1:$AQ$1,0),FALSE),"")</f>
        <v>0</v>
      </c>
      <c r="N79" s="302">
        <f>IFERROR(VLOOKUP($B79,Totalt!$B$1:$AQ$550,MATCH(N$2,Totalt!$B$1:$AQ$1,0),FALSE),"")</f>
        <v>0</v>
      </c>
      <c r="O79" s="302">
        <f>IFERROR(VLOOKUP($B79,Totalt!$B$1:$AQ$550,MATCH(O$2,Totalt!$B$1:$AQ$1,0),FALSE),"")</f>
        <v>0</v>
      </c>
      <c r="P79" s="302">
        <f>IFERROR(VLOOKUP($B79,Totalt!$B$1:$AQ$550,MATCH(P$2,Totalt!$B$1:$AQ$1,0),FALSE),"")</f>
        <v>0</v>
      </c>
      <c r="Q79" s="302">
        <f>IFERROR(VLOOKUP($B79,Totalt!$B$1:$AQ$550,MATCH(Q$2,Totalt!$B$1:$AQ$1,0),FALSE),"")</f>
        <v>50.5</v>
      </c>
      <c r="R79" s="302">
        <f>IFERROR(VLOOKUP($B79,Totalt!$B$1:$AQ$550,MATCH(R$2,Totalt!$B$1:$AQ$1,0),FALSE),"")</f>
        <v>4.6500000000000004</v>
      </c>
      <c r="S79" s="302">
        <f>IFERROR(VLOOKUP($B79,Totalt!$B$1:$AQ$550,MATCH(S$2,Totalt!$B$1:$AQ$1,0),FALSE),"")</f>
        <v>0</v>
      </c>
      <c r="T79" s="302">
        <f>IFERROR(VLOOKUP($B79,Totalt!$B$1:$AQ$550,MATCH(T$2,Totalt!$B$1:$AQ$1,0),FALSE),"")</f>
        <v>0</v>
      </c>
      <c r="U79" s="302">
        <f>IFERROR(VLOOKUP($B79,Totalt!$B$1:$AQ$550,MATCH(U$2,Totalt!$B$1:$AQ$1,0),FALSE),"")</f>
        <v>0</v>
      </c>
      <c r="V79" s="302">
        <f>IFERROR(VLOOKUP($B79,Totalt!$B$1:$AQ$550,MATCH(V$2,Totalt!$B$1:$AQ$1,0),FALSE),"")</f>
        <v>0</v>
      </c>
      <c r="W79" s="302">
        <f>IFERROR(VLOOKUP($B79,Totalt!$B$1:$AQ$550,MATCH(W$2,Totalt!$B$1:$AQ$1,0),FALSE),"")</f>
        <v>0</v>
      </c>
      <c r="X79" s="302">
        <f>IFERROR(VLOOKUP($B79,Totalt!$B$1:$AQ$550,MATCH(X$2,Totalt!$B$1:$AQ$1,0),FALSE),"")</f>
        <v>0</v>
      </c>
      <c r="Y79" s="302">
        <f>IFERROR(VLOOKUP($B79,Totalt!$B$1:$AQ$550,MATCH(Y$2,Totalt!$B$1:$AQ$1,0),FALSE),"")</f>
        <v>0</v>
      </c>
      <c r="Z79" s="302">
        <f>IFERROR(VLOOKUP($B79,Totalt!$B$1:$AQ$550,MATCH(Z$2,Totalt!$B$1:$AQ$1,0),FALSE),"")</f>
        <v>0</v>
      </c>
      <c r="AA79" s="302">
        <f>IFERROR(VLOOKUP($B79,Totalt!$B$1:$AQ$550,MATCH(AA$2,Totalt!$B$1:$AQ$1,0),FALSE),"")</f>
        <v>0</v>
      </c>
      <c r="AB79" s="302">
        <f>IFERROR(VLOOKUP($B79,Totalt!$B$1:$AQ$550,MATCH(AB$2,Totalt!$B$1:$AQ$1,0),FALSE),"")</f>
        <v>0</v>
      </c>
      <c r="AC79" s="302">
        <f>IFERROR(VLOOKUP($B79,Totalt!$B$1:$AQ$550,MATCH(AC$2,Totalt!$B$1:$AQ$1,0),FALSE),"")</f>
        <v>7.7</v>
      </c>
      <c r="AD79" s="302">
        <f>IFERROR(VLOOKUP($B79,Totalt!$B$1:$AQ$550,MATCH(AD$2,Totalt!$B$1:$AQ$1,0),FALSE),"")</f>
        <v>0</v>
      </c>
      <c r="AE79" s="302">
        <f>IFERROR(VLOOKUP($B79,Totalt!$B$1:$AQ$550,MATCH(AE$2,Totalt!$B$1:$AQ$1,0),FALSE),"")</f>
        <v>0</v>
      </c>
      <c r="AF79" s="302">
        <f>IFERROR(VLOOKUP($B79,Totalt!$B$1:$AQ$550,MATCH(AF$2,Totalt!$B$1:$AQ$1,0),FALSE),"")</f>
        <v>1.5</v>
      </c>
      <c r="AG79" s="302">
        <f>IFERROR(VLOOKUP($B79,Totalt!$B$1:$AQ$550,MATCH(AG$2,Totalt!$B$1:$AQ$1,0),FALSE),"")</f>
        <v>0</v>
      </c>
      <c r="AI79" s="302">
        <f t="shared" si="4"/>
        <v>65.48</v>
      </c>
      <c r="AJ79" s="302">
        <f>IF(ISERROR(1/VLOOKUP($B79,Leveranser!$B$1:$S$500,MATCH("såld värme (gwh)",Leveranser!$B$1:$S$1,0),FALSE)),"",VLOOKUP($B79,Leveranser!$B$1:$S$500,MATCH("såld värme (gwh)",Leveranser!$B$1:$S$1,0),FALSE))</f>
        <v>46</v>
      </c>
      <c r="AK79" s="315"/>
      <c r="AM79" s="316" t="str">
        <f>IF(B79&lt;&gt;"",IF(VLOOKUP($B79,Totalt!$B$1:$AQ$550,MATCH("Kvalitetsgranskad:",Totalt!$B$1:$AQ$1,0),FALSE)="ja",VLOOKUP($B79,Miljö!$B$1:$AG$479,MATCH(AM$2,Miljö!$B$1:$AK$1,0),FALSE),""),"")</f>
        <v>Ja</v>
      </c>
      <c r="AN79" s="316" t="str">
        <f>IF(AM79="ja",VLOOKUP($B79,Miljö!$B$1:$J$479,MATCH("Typ av ursprungsspecificerad el   (Om inget värde anges används Nordisk residualmix, se inforuta) ()",Miljö!$B$1:$J$1,0),FALSE),IF(AM79="nej","Nordisk residualel",""))</f>
        <v>'100% Förnybart Vind. vatten och biobränsle '</v>
      </c>
      <c r="AO79" s="316">
        <f>IF(AM79="","",VLOOKUP($B79,Miljö!$B$1:$J$479,MATCH("Fossilandel för ursprungspecificerad el ()",Miljö!$B$1:$J$1,0),FALSE))</f>
        <v>0</v>
      </c>
      <c r="AP79" s="316">
        <f>IF(AM79="","",IFERROR(VLOOKUP($B79,Miljö!$B$1:$J$479,MATCH("Kärnkraftsandel för ursprungsspecificerad el ()",Miljö!$B$1:$J$1,0),FALSE)/1,0))</f>
        <v>0</v>
      </c>
      <c r="AQ79" s="316">
        <f t="shared" si="5"/>
        <v>1</v>
      </c>
      <c r="AS79" s="316" t="str">
        <f t="shared" si="6"/>
        <v>Nej</v>
      </c>
      <c r="AT79" s="316" t="str">
        <f>IF(AS79="ja",VLOOKUP($B79,Miljö!$B$1:$O$500,MATCH("Fossil andel i procent (%)",Miljö!$B$1:$O$1,0),FALSE)/100,"")</f>
        <v/>
      </c>
      <c r="AV79" s="316" t="str">
        <f t="shared" si="7"/>
        <v>Nej</v>
      </c>
      <c r="AW79" s="316" t="str">
        <f>IF(AV79="ja",VLOOKUP($B79,'Egen hetvattenprod'!$B$1:$AO$500,MATCH("Värmekälla till värmepumpar ()",'Egen hetvattenprod'!$B$1:$AO$1,0),FALSE),"")</f>
        <v/>
      </c>
    </row>
    <row r="80" spans="1:49" x14ac:dyDescent="0.25">
      <c r="A80" s="314" t="str">
        <f>'Miljövärden för publ företag'!B82</f>
        <v>Ena Energi AB</v>
      </c>
      <c r="B80" s="314" t="str">
        <f>'Miljövärden för publ företag'!C82</f>
        <v>Enköping</v>
      </c>
      <c r="C80" s="302">
        <f>IFERROR(VLOOKUP($B80,Totalt!$B$1:$AQ$550,MATCH(C$2,Totalt!$B$1:$AQ$1,0),FALSE),"")</f>
        <v>0</v>
      </c>
      <c r="D80" s="302">
        <f>IFERROR(VLOOKUP($B80,Totalt!$B$1:$AQ$550,MATCH(D$2,Totalt!$B$1:$AQ$1,0),FALSE),"")</f>
        <v>1.7011099999999999</v>
      </c>
      <c r="E80" s="302">
        <f>IFERROR(VLOOKUP($B80,Totalt!$B$1:$AQ$550,MATCH(E$2,Totalt!$B$1:$AQ$1,0),FALSE),"")</f>
        <v>0</v>
      </c>
      <c r="F80" s="302">
        <f>IFERROR(VLOOKUP($B80,Totalt!$B$1:$AQ$550,MATCH(F$2,Totalt!$B$1:$AQ$1,0),FALSE),"")</f>
        <v>0</v>
      </c>
      <c r="G80" s="302">
        <f>IFERROR(VLOOKUP($B80,Totalt!$B$1:$AQ$550,MATCH(G$2,Totalt!$B$1:$AQ$1,0),FALSE),"")</f>
        <v>0</v>
      </c>
      <c r="H80" s="302">
        <f>IFERROR(VLOOKUP($B80,Totalt!$B$1:$AQ$550,MATCH(H$2,Totalt!$B$1:$AQ$1,0),FALSE),"")</f>
        <v>0</v>
      </c>
      <c r="I80" s="302">
        <f>IFERROR(VLOOKUP($B80,Totalt!$B$1:$AQ$550,MATCH(I$2,Totalt!$B$1:$AQ$1,0),FALSE),"")</f>
        <v>0</v>
      </c>
      <c r="J80" s="302">
        <f>IFERROR(VLOOKUP($B80,Totalt!$B$1:$AQ$550,MATCH(J$2,Totalt!$B$1:$AQ$1,0),FALSE),"")</f>
        <v>2.1</v>
      </c>
      <c r="K80" s="302">
        <f>IFERROR(VLOOKUP($B80,Totalt!$B$1:$AQ$550,MATCH(K$2,Totalt!$B$1:$AQ$1,0),FALSE),"")</f>
        <v>0</v>
      </c>
      <c r="L80" s="302">
        <f>IFERROR(VLOOKUP($B80,Totalt!$B$1:$AQ$550,MATCH(L$2,Totalt!$B$1:$AQ$1,0),FALSE),"")</f>
        <v>164.083</v>
      </c>
      <c r="M80" s="302">
        <f>IFERROR(VLOOKUP($B80,Totalt!$B$1:$AQ$550,MATCH(M$2,Totalt!$B$1:$AQ$1,0),FALSE),"")</f>
        <v>6.0951999999999999E-2</v>
      </c>
      <c r="N80" s="302">
        <f>IFERROR(VLOOKUP($B80,Totalt!$B$1:$AQ$550,MATCH(N$2,Totalt!$B$1:$AQ$1,0),FALSE),"")</f>
        <v>10.361800000000001</v>
      </c>
      <c r="O80" s="302">
        <f>IFERROR(VLOOKUP($B80,Totalt!$B$1:$AQ$550,MATCH(O$2,Totalt!$B$1:$AQ$1,0),FALSE),"")</f>
        <v>0.73142300000000005</v>
      </c>
      <c r="P80" s="302">
        <f>IFERROR(VLOOKUP($B80,Totalt!$B$1:$AQ$550,MATCH(P$2,Totalt!$B$1:$AQ$1,0),FALSE),"")</f>
        <v>8.1675599999999999</v>
      </c>
      <c r="Q80" s="302">
        <f>IFERROR(VLOOKUP($B80,Totalt!$B$1:$AQ$550,MATCH(Q$2,Totalt!$B$1:$AQ$1,0),FALSE),"")</f>
        <v>0</v>
      </c>
      <c r="R80" s="302">
        <f>IFERROR(VLOOKUP($B80,Totalt!$B$1:$AQ$550,MATCH(R$2,Totalt!$B$1:$AQ$1,0),FALSE),"")</f>
        <v>29.1</v>
      </c>
      <c r="S80" s="302">
        <f>IFERROR(VLOOKUP($B80,Totalt!$B$1:$AQ$550,MATCH(S$2,Totalt!$B$1:$AQ$1,0),FALSE),"")</f>
        <v>0</v>
      </c>
      <c r="T80" s="302">
        <f>IFERROR(VLOOKUP($B80,Totalt!$B$1:$AQ$550,MATCH(T$2,Totalt!$B$1:$AQ$1,0),FALSE),"")</f>
        <v>0</v>
      </c>
      <c r="U80" s="302">
        <f>IFERROR(VLOOKUP($B80,Totalt!$B$1:$AQ$550,MATCH(U$2,Totalt!$B$1:$AQ$1,0),FALSE),"")</f>
        <v>0</v>
      </c>
      <c r="V80" s="302">
        <f>IFERROR(VLOOKUP($B80,Totalt!$B$1:$AQ$550,MATCH(V$2,Totalt!$B$1:$AQ$1,0),FALSE),"")</f>
        <v>0</v>
      </c>
      <c r="W80" s="302">
        <f>IFERROR(VLOOKUP($B80,Totalt!$B$1:$AQ$550,MATCH(W$2,Totalt!$B$1:$AQ$1,0),FALSE),"")</f>
        <v>0</v>
      </c>
      <c r="X80" s="302">
        <f>IFERROR(VLOOKUP($B80,Totalt!$B$1:$AQ$550,MATCH(X$2,Totalt!$B$1:$AQ$1,0),FALSE),"")</f>
        <v>3.7500499999999999</v>
      </c>
      <c r="Y80" s="302">
        <f>IFERROR(VLOOKUP($B80,Totalt!$B$1:$AQ$550,MATCH(Y$2,Totalt!$B$1:$AQ$1,0),FALSE),"")</f>
        <v>0</v>
      </c>
      <c r="Z80" s="302">
        <f>IFERROR(VLOOKUP($B80,Totalt!$B$1:$AQ$550,MATCH(Z$2,Totalt!$B$1:$AQ$1,0),FALSE),"")</f>
        <v>4.8</v>
      </c>
      <c r="AA80" s="302">
        <f>IFERROR(VLOOKUP($B80,Totalt!$B$1:$AQ$550,MATCH(AA$2,Totalt!$B$1:$AQ$1,0),FALSE),"")</f>
        <v>0</v>
      </c>
      <c r="AB80" s="302">
        <f>IFERROR(VLOOKUP($B80,Totalt!$B$1:$AQ$550,MATCH(AB$2,Totalt!$B$1:$AQ$1,0),FALSE),"")</f>
        <v>0</v>
      </c>
      <c r="AC80" s="302">
        <f>IFERROR(VLOOKUP($B80,Totalt!$B$1:$AQ$550,MATCH(AC$2,Totalt!$B$1:$AQ$1,0),FALSE),"")</f>
        <v>24</v>
      </c>
      <c r="AD80" s="302">
        <f>IFERROR(VLOOKUP($B80,Totalt!$B$1:$AQ$550,MATCH(AD$2,Totalt!$B$1:$AQ$1,0),FALSE),"")</f>
        <v>0</v>
      </c>
      <c r="AE80" s="302">
        <f>IFERROR(VLOOKUP($B80,Totalt!$B$1:$AQ$550,MATCH(AE$2,Totalt!$B$1:$AQ$1,0),FALSE),"")</f>
        <v>0</v>
      </c>
      <c r="AF80" s="302">
        <f>IFERROR(VLOOKUP($B80,Totalt!$B$1:$AQ$550,MATCH(AF$2,Totalt!$B$1:$AQ$1,0),FALSE),"")</f>
        <v>4.6951000000000001</v>
      </c>
      <c r="AG80" s="302">
        <f>IFERROR(VLOOKUP($B80,Totalt!$B$1:$AQ$550,MATCH(AG$2,Totalt!$B$1:$AQ$1,0),FALSE),"")</f>
        <v>0</v>
      </c>
      <c r="AI80" s="302">
        <f t="shared" si="4"/>
        <v>253.55099499999997</v>
      </c>
      <c r="AJ80" s="302">
        <f>IF(ISERROR(1/VLOOKUP($B80,Leveranser!$B$1:$S$500,MATCH("såld värme (gwh)",Leveranser!$B$1:$S$1,0),FALSE)),"",VLOOKUP($B80,Leveranser!$B$1:$S$500,MATCH("såld värme (gwh)",Leveranser!$B$1:$S$1,0),FALSE))</f>
        <v>210</v>
      </c>
      <c r="AK80" s="315"/>
      <c r="AM80" s="316" t="str">
        <f>IF(B80&lt;&gt;"",IF(VLOOKUP($B80,Totalt!$B$1:$AQ$550,MATCH("Kvalitetsgranskad:",Totalt!$B$1:$AQ$1,0),FALSE)="ja",VLOOKUP($B80,Miljö!$B$1:$AG$479,MATCH(AM$2,Miljö!$B$1:$AK$1,0),FALSE),""),"")</f>
        <v>Ja</v>
      </c>
      <c r="AN80" s="316" t="str">
        <f>IF(AM80="ja",VLOOKUP($B80,Miljö!$B$1:$J$479,MATCH("Typ av ursprungsspecificerad el   (Om inget värde anges används Nordisk residualmix, se inforuta) ()",Miljö!$B$1:$J$1,0),FALSE),IF(AM80="nej","Nordisk residualel",""))</f>
        <v>'Biokraft'</v>
      </c>
      <c r="AO80" s="316">
        <f>IF(AM80="","",VLOOKUP($B80,Miljö!$B$1:$J$479,MATCH("Fossilandel för ursprungspecificerad el ()",Miljö!$B$1:$J$1,0),FALSE))</f>
        <v>0</v>
      </c>
      <c r="AP80" s="316">
        <f>IF(AM80="","",IFERROR(VLOOKUP($B80,Miljö!$B$1:$J$479,MATCH("Kärnkraftsandel för ursprungsspecificerad el ()",Miljö!$B$1:$J$1,0),FALSE)/1,0))</f>
        <v>0</v>
      </c>
      <c r="AQ80" s="316">
        <f t="shared" si="5"/>
        <v>1</v>
      </c>
      <c r="AS80" s="316" t="str">
        <f t="shared" si="6"/>
        <v>Nej</v>
      </c>
      <c r="AT80" s="316" t="str">
        <f>IF(AS80="ja",VLOOKUP($B80,Miljö!$B$1:$O$500,MATCH("Fossil andel i procent (%)",Miljö!$B$1:$O$1,0),FALSE)/100,"")</f>
        <v/>
      </c>
      <c r="AV80" s="316" t="str">
        <f t="shared" si="7"/>
        <v>Nej</v>
      </c>
      <c r="AW80" s="316" t="str">
        <f>IF(AV80="ja",VLOOKUP($B80,'Egen hetvattenprod'!$B$1:$AO$500,MATCH("Värmekälla till värmepumpar ()",'Egen hetvattenprod'!$B$1:$AO$1,0),FALSE),"")</f>
        <v/>
      </c>
    </row>
    <row r="81" spans="1:49" x14ac:dyDescent="0.25">
      <c r="A81" s="314" t="str">
        <f>'Miljövärden för publ företag'!B83</f>
        <v>Eskilstuna Energi &amp; Miljö AB</v>
      </c>
      <c r="B81" s="314" t="str">
        <f>'Miljövärden för publ företag'!C83</f>
        <v>Eskilstuna-Torshälla</v>
      </c>
      <c r="C81" s="302">
        <f>IFERROR(VLOOKUP($B81,Totalt!$B$1:$AQ$550,MATCH(C$2,Totalt!$B$1:$AQ$1,0),FALSE),"")</f>
        <v>0</v>
      </c>
      <c r="D81" s="302">
        <f>IFERROR(VLOOKUP($B81,Totalt!$B$1:$AQ$550,MATCH(D$2,Totalt!$B$1:$AQ$1,0),FALSE),"")</f>
        <v>1.44255</v>
      </c>
      <c r="E81" s="302">
        <f>IFERROR(VLOOKUP($B81,Totalt!$B$1:$AQ$550,MATCH(E$2,Totalt!$B$1:$AQ$1,0),FALSE),"")</f>
        <v>0</v>
      </c>
      <c r="F81" s="302">
        <f>IFERROR(VLOOKUP($B81,Totalt!$B$1:$AQ$550,MATCH(F$2,Totalt!$B$1:$AQ$1,0),FALSE),"")</f>
        <v>11.82</v>
      </c>
      <c r="G81" s="302">
        <f>IFERROR(VLOOKUP($B81,Totalt!$B$1:$AQ$550,MATCH(G$2,Totalt!$B$1:$AQ$1,0),FALSE),"")</f>
        <v>0</v>
      </c>
      <c r="H81" s="302">
        <f>IFERROR(VLOOKUP($B81,Totalt!$B$1:$AQ$550,MATCH(H$2,Totalt!$B$1:$AQ$1,0),FALSE),"")</f>
        <v>0</v>
      </c>
      <c r="I81" s="302">
        <f>IFERROR(VLOOKUP($B81,Totalt!$B$1:$AQ$550,MATCH(I$2,Totalt!$B$1:$AQ$1,0),FALSE),"")</f>
        <v>0</v>
      </c>
      <c r="J81" s="302">
        <f>IFERROR(VLOOKUP($B81,Totalt!$B$1:$AQ$550,MATCH(J$2,Totalt!$B$1:$AQ$1,0),FALSE),"")</f>
        <v>0</v>
      </c>
      <c r="K81" s="302">
        <f>IFERROR(VLOOKUP($B81,Totalt!$B$1:$AQ$550,MATCH(K$2,Totalt!$B$1:$AQ$1,0),FALSE),"")</f>
        <v>0</v>
      </c>
      <c r="L81" s="302">
        <f>IFERROR(VLOOKUP($B81,Totalt!$B$1:$AQ$550,MATCH(L$2,Totalt!$B$1:$AQ$1,0),FALSE),"")</f>
        <v>0</v>
      </c>
      <c r="M81" s="302">
        <f>IFERROR(VLOOKUP($B81,Totalt!$B$1:$AQ$550,MATCH(M$2,Totalt!$B$1:$AQ$1,0),FALSE),"")</f>
        <v>137.91300000000001</v>
      </c>
      <c r="N81" s="302">
        <f>IFERROR(VLOOKUP($B81,Totalt!$B$1:$AQ$550,MATCH(N$2,Totalt!$B$1:$AQ$1,0),FALSE),"")</f>
        <v>413.15499999999997</v>
      </c>
      <c r="O81" s="302">
        <f>IFERROR(VLOOKUP($B81,Totalt!$B$1:$AQ$550,MATCH(O$2,Totalt!$B$1:$AQ$1,0),FALSE),"")</f>
        <v>0</v>
      </c>
      <c r="P81" s="302">
        <f>IFERROR(VLOOKUP($B81,Totalt!$B$1:$AQ$550,MATCH(P$2,Totalt!$B$1:$AQ$1,0),FALSE),"")</f>
        <v>0</v>
      </c>
      <c r="Q81" s="302">
        <f>IFERROR(VLOOKUP($B81,Totalt!$B$1:$AQ$550,MATCH(Q$2,Totalt!$B$1:$AQ$1,0),FALSE),"")</f>
        <v>0</v>
      </c>
      <c r="R81" s="302">
        <f>IFERROR(VLOOKUP($B81,Totalt!$B$1:$AQ$550,MATCH(R$2,Totalt!$B$1:$AQ$1,0),FALSE),"")</f>
        <v>0</v>
      </c>
      <c r="S81" s="302">
        <f>IFERROR(VLOOKUP($B81,Totalt!$B$1:$AQ$550,MATCH(S$2,Totalt!$B$1:$AQ$1,0),FALSE),"")</f>
        <v>0</v>
      </c>
      <c r="T81" s="302">
        <f>IFERROR(VLOOKUP($B81,Totalt!$B$1:$AQ$550,MATCH(T$2,Totalt!$B$1:$AQ$1,0),FALSE),"")</f>
        <v>0</v>
      </c>
      <c r="U81" s="302">
        <f>IFERROR(VLOOKUP($B81,Totalt!$B$1:$AQ$550,MATCH(U$2,Totalt!$B$1:$AQ$1,0),FALSE),"")</f>
        <v>0</v>
      </c>
      <c r="V81" s="302">
        <f>IFERROR(VLOOKUP($B81,Totalt!$B$1:$AQ$550,MATCH(V$2,Totalt!$B$1:$AQ$1,0),FALSE),"")</f>
        <v>0</v>
      </c>
      <c r="W81" s="302">
        <f>IFERROR(VLOOKUP($B81,Totalt!$B$1:$AQ$550,MATCH(W$2,Totalt!$B$1:$AQ$1,0),FALSE),"")</f>
        <v>10.25</v>
      </c>
      <c r="X81" s="302">
        <f>IFERROR(VLOOKUP($B81,Totalt!$B$1:$AQ$550,MATCH(X$2,Totalt!$B$1:$AQ$1,0),FALSE),"")</f>
        <v>0</v>
      </c>
      <c r="Y81" s="302">
        <f>IFERROR(VLOOKUP($B81,Totalt!$B$1:$AQ$550,MATCH(Y$2,Totalt!$B$1:$AQ$1,0),FALSE),"")</f>
        <v>0</v>
      </c>
      <c r="Z81" s="302">
        <f>IFERROR(VLOOKUP($B81,Totalt!$B$1:$AQ$550,MATCH(Z$2,Totalt!$B$1:$AQ$1,0),FALSE),"")</f>
        <v>0</v>
      </c>
      <c r="AA81" s="302">
        <f>IFERROR(VLOOKUP($B81,Totalt!$B$1:$AQ$550,MATCH(AA$2,Totalt!$B$1:$AQ$1,0),FALSE),"")</f>
        <v>0</v>
      </c>
      <c r="AB81" s="302">
        <f>IFERROR(VLOOKUP($B81,Totalt!$B$1:$AQ$550,MATCH(AB$2,Totalt!$B$1:$AQ$1,0),FALSE),"")</f>
        <v>0</v>
      </c>
      <c r="AC81" s="302">
        <f>IFERROR(VLOOKUP($B81,Totalt!$B$1:$AQ$550,MATCH(AC$2,Totalt!$B$1:$AQ$1,0),FALSE),"")</f>
        <v>150.93</v>
      </c>
      <c r="AD81" s="302">
        <f>IFERROR(VLOOKUP($B81,Totalt!$B$1:$AQ$550,MATCH(AD$2,Totalt!$B$1:$AQ$1,0),FALSE),"")</f>
        <v>0</v>
      </c>
      <c r="AE81" s="302">
        <f>IFERROR(VLOOKUP($B81,Totalt!$B$1:$AQ$550,MATCH(AE$2,Totalt!$B$1:$AQ$1,0),FALSE),"")</f>
        <v>0</v>
      </c>
      <c r="AF81" s="302">
        <f>IFERROR(VLOOKUP($B81,Totalt!$B$1:$AQ$550,MATCH(AF$2,Totalt!$B$1:$AQ$1,0),FALSE),"")</f>
        <v>27.079799999999999</v>
      </c>
      <c r="AG81" s="302">
        <f>IFERROR(VLOOKUP($B81,Totalt!$B$1:$AQ$550,MATCH(AG$2,Totalt!$B$1:$AQ$1,0),FALSE),"")</f>
        <v>0</v>
      </c>
      <c r="AI81" s="302">
        <f t="shared" si="4"/>
        <v>752.59034999999994</v>
      </c>
      <c r="AJ81" s="302">
        <f>IF(ISERROR(1/VLOOKUP($B81,Leveranser!$B$1:$S$500,MATCH("såld värme (gwh)",Leveranser!$B$1:$S$1,0),FALSE)),"",VLOOKUP($B81,Leveranser!$B$1:$S$500,MATCH("såld värme (gwh)",Leveranser!$B$1:$S$1,0),FALSE))</f>
        <v>647.93600000000004</v>
      </c>
      <c r="AK81" s="315"/>
      <c r="AM81" s="316" t="str">
        <f>IF(B81&lt;&gt;"",IF(VLOOKUP($B81,Totalt!$B$1:$AQ$550,MATCH("Kvalitetsgranskad:",Totalt!$B$1:$AQ$1,0),FALSE)="ja",VLOOKUP($B81,Miljö!$B$1:$AG$479,MATCH(AM$2,Miljö!$B$1:$AK$1,0),FALSE),""),"")</f>
        <v>Ja</v>
      </c>
      <c r="AN81" s="316" t="str">
        <f>IF(AM81="ja",VLOOKUP($B81,Miljö!$B$1:$J$479,MATCH("Typ av ursprungsspecificerad el   (Om inget värde anges används Nordisk residualmix, se inforuta) ()",Miljö!$B$1:$J$1,0),FALSE),IF(AM81="nej","Nordisk residualel",""))</f>
        <v>'Eskilstuna Bioel'</v>
      </c>
      <c r="AO81" s="316">
        <f>IF(AM81="","",VLOOKUP($B81,Miljö!$B$1:$J$479,MATCH("Fossilandel för ursprungspecificerad el ()",Miljö!$B$1:$J$1,0),FALSE))</f>
        <v>0</v>
      </c>
      <c r="AP81" s="316">
        <f>IF(AM81="","",IFERROR(VLOOKUP($B81,Miljö!$B$1:$J$479,MATCH("Kärnkraftsandel för ursprungsspecificerad el ()",Miljö!$B$1:$J$1,0),FALSE)/1,0))</f>
        <v>0.40799999999999997</v>
      </c>
      <c r="AQ81" s="316">
        <f t="shared" si="5"/>
        <v>0.59200000000000008</v>
      </c>
      <c r="AS81" s="316" t="str">
        <f t="shared" si="6"/>
        <v>Nej</v>
      </c>
      <c r="AT81" s="316" t="str">
        <f>IF(AS81="ja",VLOOKUP($B81,Miljö!$B$1:$O$500,MATCH("Fossil andel i procent (%)",Miljö!$B$1:$O$1,0),FALSE)/100,"")</f>
        <v/>
      </c>
      <c r="AV81" s="316" t="str">
        <f t="shared" si="7"/>
        <v>Nej</v>
      </c>
      <c r="AW81" s="316" t="str">
        <f>IF(AV81="ja",VLOOKUP($B81,'Egen hetvattenprod'!$B$1:$AO$500,MATCH("Värmekälla till värmepumpar ()",'Egen hetvattenprod'!$B$1:$AO$1,0),FALSE),"")</f>
        <v/>
      </c>
    </row>
    <row r="82" spans="1:49" x14ac:dyDescent="0.25">
      <c r="A82" s="314" t="str">
        <f>'Miljövärden för publ företag'!B84</f>
        <v>Eskilstuna Energi &amp; Miljö AB</v>
      </c>
      <c r="B82" s="314" t="str">
        <f>'Miljövärden för publ företag'!C84</f>
        <v>Kvicksund</v>
      </c>
      <c r="C82" s="302">
        <f>IFERROR(VLOOKUP($B82,Totalt!$B$1:$AQ$550,MATCH(C$2,Totalt!$B$1:$AQ$1,0),FALSE),"")</f>
        <v>0</v>
      </c>
      <c r="D82" s="302">
        <f>IFERROR(VLOOKUP($B82,Totalt!$B$1:$AQ$550,MATCH(D$2,Totalt!$B$1:$AQ$1,0),FALSE),"")</f>
        <v>0.115</v>
      </c>
      <c r="E82" s="302">
        <f>IFERROR(VLOOKUP($B82,Totalt!$B$1:$AQ$550,MATCH(E$2,Totalt!$B$1:$AQ$1,0),FALSE),"")</f>
        <v>0</v>
      </c>
      <c r="F82" s="302">
        <f>IFERROR(VLOOKUP($B82,Totalt!$B$1:$AQ$550,MATCH(F$2,Totalt!$B$1:$AQ$1,0),FALSE),"")</f>
        <v>0</v>
      </c>
      <c r="G82" s="302">
        <f>IFERROR(VLOOKUP($B82,Totalt!$B$1:$AQ$550,MATCH(G$2,Totalt!$B$1:$AQ$1,0),FALSE),"")</f>
        <v>0</v>
      </c>
      <c r="H82" s="302">
        <f>IFERROR(VLOOKUP($B82,Totalt!$B$1:$AQ$550,MATCH(H$2,Totalt!$B$1:$AQ$1,0),FALSE),"")</f>
        <v>0</v>
      </c>
      <c r="I82" s="302">
        <f>IFERROR(VLOOKUP($B82,Totalt!$B$1:$AQ$550,MATCH(I$2,Totalt!$B$1:$AQ$1,0),FALSE),"")</f>
        <v>0</v>
      </c>
      <c r="J82" s="302">
        <f>IFERROR(VLOOKUP($B82,Totalt!$B$1:$AQ$550,MATCH(J$2,Totalt!$B$1:$AQ$1,0),FALSE),"")</f>
        <v>0</v>
      </c>
      <c r="K82" s="302">
        <f>IFERROR(VLOOKUP($B82,Totalt!$B$1:$AQ$550,MATCH(K$2,Totalt!$B$1:$AQ$1,0),FALSE),"")</f>
        <v>0</v>
      </c>
      <c r="L82" s="302">
        <f>IFERROR(VLOOKUP($B82,Totalt!$B$1:$AQ$550,MATCH(L$2,Totalt!$B$1:$AQ$1,0),FALSE),"")</f>
        <v>0</v>
      </c>
      <c r="M82" s="302">
        <f>IFERROR(VLOOKUP($B82,Totalt!$B$1:$AQ$550,MATCH(M$2,Totalt!$B$1:$AQ$1,0),FALSE),"")</f>
        <v>0</v>
      </c>
      <c r="N82" s="302">
        <f>IFERROR(VLOOKUP($B82,Totalt!$B$1:$AQ$550,MATCH(N$2,Totalt!$B$1:$AQ$1,0),FALSE),"")</f>
        <v>0</v>
      </c>
      <c r="O82" s="302">
        <f>IFERROR(VLOOKUP($B82,Totalt!$B$1:$AQ$550,MATCH(O$2,Totalt!$B$1:$AQ$1,0),FALSE),"")</f>
        <v>0</v>
      </c>
      <c r="P82" s="302">
        <f>IFERROR(VLOOKUP($B82,Totalt!$B$1:$AQ$550,MATCH(P$2,Totalt!$B$1:$AQ$1,0),FALSE),"")</f>
        <v>0</v>
      </c>
      <c r="Q82" s="302">
        <f>IFERROR(VLOOKUP($B82,Totalt!$B$1:$AQ$550,MATCH(Q$2,Totalt!$B$1:$AQ$1,0),FALSE),"")</f>
        <v>0</v>
      </c>
      <c r="R82" s="302">
        <f>IFERROR(VLOOKUP($B82,Totalt!$B$1:$AQ$550,MATCH(R$2,Totalt!$B$1:$AQ$1,0),FALSE),"")</f>
        <v>0.93200000000000005</v>
      </c>
      <c r="S82" s="302">
        <f>IFERROR(VLOOKUP($B82,Totalt!$B$1:$AQ$550,MATCH(S$2,Totalt!$B$1:$AQ$1,0),FALSE),"")</f>
        <v>0</v>
      </c>
      <c r="T82" s="302">
        <f>IFERROR(VLOOKUP($B82,Totalt!$B$1:$AQ$550,MATCH(T$2,Totalt!$B$1:$AQ$1,0),FALSE),"")</f>
        <v>0</v>
      </c>
      <c r="U82" s="302">
        <f>IFERROR(VLOOKUP($B82,Totalt!$B$1:$AQ$550,MATCH(U$2,Totalt!$B$1:$AQ$1,0),FALSE),"")</f>
        <v>0</v>
      </c>
      <c r="V82" s="302">
        <f>IFERROR(VLOOKUP($B82,Totalt!$B$1:$AQ$550,MATCH(V$2,Totalt!$B$1:$AQ$1,0),FALSE),"")</f>
        <v>0</v>
      </c>
      <c r="W82" s="302">
        <f>IFERROR(VLOOKUP($B82,Totalt!$B$1:$AQ$550,MATCH(W$2,Totalt!$B$1:$AQ$1,0),FALSE),"")</f>
        <v>0</v>
      </c>
      <c r="X82" s="302">
        <f>IFERROR(VLOOKUP($B82,Totalt!$B$1:$AQ$550,MATCH(X$2,Totalt!$B$1:$AQ$1,0),FALSE),"")</f>
        <v>0</v>
      </c>
      <c r="Y82" s="302">
        <f>IFERROR(VLOOKUP($B82,Totalt!$B$1:$AQ$550,MATCH(Y$2,Totalt!$B$1:$AQ$1,0),FALSE),"")</f>
        <v>0</v>
      </c>
      <c r="Z82" s="302">
        <f>IFERROR(VLOOKUP($B82,Totalt!$B$1:$AQ$550,MATCH(Z$2,Totalt!$B$1:$AQ$1,0),FALSE),"")</f>
        <v>0</v>
      </c>
      <c r="AA82" s="302">
        <f>IFERROR(VLOOKUP($B82,Totalt!$B$1:$AQ$550,MATCH(AA$2,Totalt!$B$1:$AQ$1,0),FALSE),"")</f>
        <v>0</v>
      </c>
      <c r="AB82" s="302">
        <f>IFERROR(VLOOKUP($B82,Totalt!$B$1:$AQ$550,MATCH(AB$2,Totalt!$B$1:$AQ$1,0),FALSE),"")</f>
        <v>0</v>
      </c>
      <c r="AC82" s="302">
        <f>IFERROR(VLOOKUP($B82,Totalt!$B$1:$AQ$550,MATCH(AC$2,Totalt!$B$1:$AQ$1,0),FALSE),"")</f>
        <v>0</v>
      </c>
      <c r="AD82" s="302">
        <f>IFERROR(VLOOKUP($B82,Totalt!$B$1:$AQ$550,MATCH(AD$2,Totalt!$B$1:$AQ$1,0),FALSE),"")</f>
        <v>0</v>
      </c>
      <c r="AE82" s="302">
        <f>IFERROR(VLOOKUP($B82,Totalt!$B$1:$AQ$550,MATCH(AE$2,Totalt!$B$1:$AQ$1,0),FALSE),"")</f>
        <v>0</v>
      </c>
      <c r="AF82" s="302">
        <f>IFERROR(VLOOKUP($B82,Totalt!$B$1:$AQ$550,MATCH(AF$2,Totalt!$B$1:$AQ$1,0),FALSE),"")</f>
        <v>2.3E-2</v>
      </c>
      <c r="AG82" s="302">
        <f>IFERROR(VLOOKUP($B82,Totalt!$B$1:$AQ$550,MATCH(AG$2,Totalt!$B$1:$AQ$1,0),FALSE),"")</f>
        <v>0</v>
      </c>
      <c r="AI82" s="302">
        <f t="shared" si="4"/>
        <v>1.07</v>
      </c>
      <c r="AJ82" s="302">
        <f>IF(ISERROR(1/VLOOKUP($B82,Leveranser!$B$1:$S$500,MATCH("såld värme (gwh)",Leveranser!$B$1:$S$1,0),FALSE)),"",VLOOKUP($B82,Leveranser!$B$1:$S$500,MATCH("såld värme (gwh)",Leveranser!$B$1:$S$1,0),FALSE))</f>
        <v>0.8</v>
      </c>
      <c r="AK82" s="315"/>
      <c r="AM82" s="316" t="str">
        <f>IF(B82&lt;&gt;"",IF(VLOOKUP($B82,Totalt!$B$1:$AQ$550,MATCH("Kvalitetsgranskad:",Totalt!$B$1:$AQ$1,0),FALSE)="ja",VLOOKUP($B82,Miljö!$B$1:$AG$479,MATCH(AM$2,Miljö!$B$1:$AK$1,0),FALSE),""),"")</f>
        <v>Ja</v>
      </c>
      <c r="AN82" s="316" t="str">
        <f>IF(AM82="ja",VLOOKUP($B82,Miljö!$B$1:$J$479,MATCH("Typ av ursprungsspecificerad el   (Om inget värde anges används Nordisk residualmix, se inforuta) ()",Miljö!$B$1:$J$1,0),FALSE),IF(AM82="nej","Nordisk residualel",""))</f>
        <v>'Eskilstuna Bioel'</v>
      </c>
      <c r="AO82" s="316">
        <f>IF(AM82="","",VLOOKUP($B82,Miljö!$B$1:$J$479,MATCH("Fossilandel för ursprungspecificerad el ()",Miljö!$B$1:$J$1,0),FALSE))</f>
        <v>0</v>
      </c>
      <c r="AP82" s="316">
        <f>IF(AM82="","",IFERROR(VLOOKUP($B82,Miljö!$B$1:$J$479,MATCH("Kärnkraftsandel för ursprungsspecificerad el ()",Miljö!$B$1:$J$1,0),FALSE)/1,0))</f>
        <v>0.40799999999999997</v>
      </c>
      <c r="AQ82" s="316">
        <f t="shared" si="5"/>
        <v>0.59200000000000008</v>
      </c>
      <c r="AS82" s="316" t="str">
        <f t="shared" si="6"/>
        <v>Nej</v>
      </c>
      <c r="AT82" s="316" t="str">
        <f>IF(AS82="ja",VLOOKUP($B82,Miljö!$B$1:$O$500,MATCH("Fossil andel i procent (%)",Miljö!$B$1:$O$1,0),FALSE)/100,"")</f>
        <v/>
      </c>
      <c r="AV82" s="316" t="str">
        <f t="shared" si="7"/>
        <v>Nej</v>
      </c>
      <c r="AW82" s="316" t="str">
        <f>IF(AV82="ja",VLOOKUP($B82,'Egen hetvattenprod'!$B$1:$AO$500,MATCH("Värmekälla till värmepumpar ()",'Egen hetvattenprod'!$B$1:$AO$1,0),FALSE),"")</f>
        <v/>
      </c>
    </row>
    <row r="83" spans="1:49" x14ac:dyDescent="0.25">
      <c r="A83" s="314" t="str">
        <f>'Miljövärden för publ företag'!B85</f>
        <v>Eskilstuna Energi &amp; Miljö AB</v>
      </c>
      <c r="B83" s="314" t="str">
        <f>'Miljövärden för publ företag'!C85</f>
        <v>Ärla</v>
      </c>
      <c r="C83" s="302">
        <f>IFERROR(VLOOKUP($B83,Totalt!$B$1:$AQ$550,MATCH(C$2,Totalt!$B$1:$AQ$1,0),FALSE),"")</f>
        <v>0</v>
      </c>
      <c r="D83" s="302">
        <f>IFERROR(VLOOKUP($B83,Totalt!$B$1:$AQ$550,MATCH(D$2,Totalt!$B$1:$AQ$1,0),FALSE),"")</f>
        <v>0</v>
      </c>
      <c r="E83" s="302">
        <f>IFERROR(VLOOKUP($B83,Totalt!$B$1:$AQ$550,MATCH(E$2,Totalt!$B$1:$AQ$1,0),FALSE),"")</f>
        <v>0</v>
      </c>
      <c r="F83" s="302">
        <f>IFERROR(VLOOKUP($B83,Totalt!$B$1:$AQ$550,MATCH(F$2,Totalt!$B$1:$AQ$1,0),FALSE),"")</f>
        <v>0</v>
      </c>
      <c r="G83" s="302">
        <f>IFERROR(VLOOKUP($B83,Totalt!$B$1:$AQ$550,MATCH(G$2,Totalt!$B$1:$AQ$1,0),FALSE),"")</f>
        <v>0</v>
      </c>
      <c r="H83" s="302">
        <f>IFERROR(VLOOKUP($B83,Totalt!$B$1:$AQ$550,MATCH(H$2,Totalt!$B$1:$AQ$1,0),FALSE),"")</f>
        <v>0</v>
      </c>
      <c r="I83" s="302">
        <f>IFERROR(VLOOKUP($B83,Totalt!$B$1:$AQ$550,MATCH(I$2,Totalt!$B$1:$AQ$1,0),FALSE),"")</f>
        <v>0</v>
      </c>
      <c r="J83" s="302">
        <f>IFERROR(VLOOKUP($B83,Totalt!$B$1:$AQ$550,MATCH(J$2,Totalt!$B$1:$AQ$1,0),FALSE),"")</f>
        <v>0</v>
      </c>
      <c r="K83" s="302">
        <f>IFERROR(VLOOKUP($B83,Totalt!$B$1:$AQ$550,MATCH(K$2,Totalt!$B$1:$AQ$1,0),FALSE),"")</f>
        <v>0</v>
      </c>
      <c r="L83" s="302">
        <f>IFERROR(VLOOKUP($B83,Totalt!$B$1:$AQ$550,MATCH(L$2,Totalt!$B$1:$AQ$1,0),FALSE),"")</f>
        <v>0</v>
      </c>
      <c r="M83" s="302">
        <f>IFERROR(VLOOKUP($B83,Totalt!$B$1:$AQ$550,MATCH(M$2,Totalt!$B$1:$AQ$1,0),FALSE),"")</f>
        <v>0</v>
      </c>
      <c r="N83" s="302">
        <f>IFERROR(VLOOKUP($B83,Totalt!$B$1:$AQ$550,MATCH(N$2,Totalt!$B$1:$AQ$1,0),FALSE),"")</f>
        <v>0</v>
      </c>
      <c r="O83" s="302">
        <f>IFERROR(VLOOKUP($B83,Totalt!$B$1:$AQ$550,MATCH(O$2,Totalt!$B$1:$AQ$1,0),FALSE),"")</f>
        <v>0</v>
      </c>
      <c r="P83" s="302">
        <f>IFERROR(VLOOKUP($B83,Totalt!$B$1:$AQ$550,MATCH(P$2,Totalt!$B$1:$AQ$1,0),FALSE),"")</f>
        <v>0</v>
      </c>
      <c r="Q83" s="302">
        <f>IFERROR(VLOOKUP($B83,Totalt!$B$1:$AQ$550,MATCH(Q$2,Totalt!$B$1:$AQ$1,0),FALSE),"")</f>
        <v>0</v>
      </c>
      <c r="R83" s="302">
        <f>IFERROR(VLOOKUP($B83,Totalt!$B$1:$AQ$550,MATCH(R$2,Totalt!$B$1:$AQ$1,0),FALSE),"")</f>
        <v>5.5750000000000002</v>
      </c>
      <c r="S83" s="302">
        <f>IFERROR(VLOOKUP($B83,Totalt!$B$1:$AQ$550,MATCH(S$2,Totalt!$B$1:$AQ$1,0),FALSE),"")</f>
        <v>0</v>
      </c>
      <c r="T83" s="302">
        <f>IFERROR(VLOOKUP($B83,Totalt!$B$1:$AQ$550,MATCH(T$2,Totalt!$B$1:$AQ$1,0),FALSE),"")</f>
        <v>0</v>
      </c>
      <c r="U83" s="302">
        <f>IFERROR(VLOOKUP($B83,Totalt!$B$1:$AQ$550,MATCH(U$2,Totalt!$B$1:$AQ$1,0),FALSE),"")</f>
        <v>0</v>
      </c>
      <c r="V83" s="302">
        <f>IFERROR(VLOOKUP($B83,Totalt!$B$1:$AQ$550,MATCH(V$2,Totalt!$B$1:$AQ$1,0),FALSE),"")</f>
        <v>0</v>
      </c>
      <c r="W83" s="302">
        <f>IFERROR(VLOOKUP($B83,Totalt!$B$1:$AQ$550,MATCH(W$2,Totalt!$B$1:$AQ$1,0),FALSE),"")</f>
        <v>3.15</v>
      </c>
      <c r="X83" s="302">
        <f>IFERROR(VLOOKUP($B83,Totalt!$B$1:$AQ$550,MATCH(X$2,Totalt!$B$1:$AQ$1,0),FALSE),"")</f>
        <v>0</v>
      </c>
      <c r="Y83" s="302">
        <f>IFERROR(VLOOKUP($B83,Totalt!$B$1:$AQ$550,MATCH(Y$2,Totalt!$B$1:$AQ$1,0),FALSE),"")</f>
        <v>0</v>
      </c>
      <c r="Z83" s="302">
        <f>IFERROR(VLOOKUP($B83,Totalt!$B$1:$AQ$550,MATCH(Z$2,Totalt!$B$1:$AQ$1,0),FALSE),"")</f>
        <v>0</v>
      </c>
      <c r="AA83" s="302">
        <f>IFERROR(VLOOKUP($B83,Totalt!$B$1:$AQ$550,MATCH(AA$2,Totalt!$B$1:$AQ$1,0),FALSE),"")</f>
        <v>0</v>
      </c>
      <c r="AB83" s="302">
        <f>IFERROR(VLOOKUP($B83,Totalt!$B$1:$AQ$550,MATCH(AB$2,Totalt!$B$1:$AQ$1,0),FALSE),"")</f>
        <v>0</v>
      </c>
      <c r="AC83" s="302">
        <f>IFERROR(VLOOKUP($B83,Totalt!$B$1:$AQ$550,MATCH(AC$2,Totalt!$B$1:$AQ$1,0),FALSE),"")</f>
        <v>0</v>
      </c>
      <c r="AD83" s="302">
        <f>IFERROR(VLOOKUP($B83,Totalt!$B$1:$AQ$550,MATCH(AD$2,Totalt!$B$1:$AQ$1,0),FALSE),"")</f>
        <v>0</v>
      </c>
      <c r="AE83" s="302">
        <f>IFERROR(VLOOKUP($B83,Totalt!$B$1:$AQ$550,MATCH(AE$2,Totalt!$B$1:$AQ$1,0),FALSE),"")</f>
        <v>0</v>
      </c>
      <c r="AF83" s="302">
        <f>IFERROR(VLOOKUP($B83,Totalt!$B$1:$AQ$550,MATCH(AF$2,Totalt!$B$1:$AQ$1,0),FALSE),"")</f>
        <v>0.2</v>
      </c>
      <c r="AG83" s="302">
        <f>IFERROR(VLOOKUP($B83,Totalt!$B$1:$AQ$550,MATCH(AG$2,Totalt!$B$1:$AQ$1,0),FALSE),"")</f>
        <v>0</v>
      </c>
      <c r="AI83" s="302">
        <f t="shared" si="4"/>
        <v>8.9249999999999989</v>
      </c>
      <c r="AJ83" s="302">
        <f>IF(ISERROR(1/VLOOKUP($B83,Leveranser!$B$1:$S$500,MATCH("såld värme (gwh)",Leveranser!$B$1:$S$1,0),FALSE)),"",VLOOKUP($B83,Leveranser!$B$1:$S$500,MATCH("såld värme (gwh)",Leveranser!$B$1:$S$1,0),FALSE))</f>
        <v>5.7</v>
      </c>
      <c r="AK83" s="315"/>
      <c r="AM83" s="316" t="str">
        <f>IF(B83&lt;&gt;"",IF(VLOOKUP($B83,Totalt!$B$1:$AQ$550,MATCH("Kvalitetsgranskad:",Totalt!$B$1:$AQ$1,0),FALSE)="ja",VLOOKUP($B83,Miljö!$B$1:$AG$479,MATCH(AM$2,Miljö!$B$1:$AK$1,0),FALSE),""),"")</f>
        <v>Ja</v>
      </c>
      <c r="AN83" s="316" t="str">
        <f>IF(AM83="ja",VLOOKUP($B83,Miljö!$B$1:$J$479,MATCH("Typ av ursprungsspecificerad el   (Om inget värde anges används Nordisk residualmix, se inforuta) ()",Miljö!$B$1:$J$1,0),FALSE),IF(AM83="nej","Nordisk residualel",""))</f>
        <v>'Eskilstuna Bioel'</v>
      </c>
      <c r="AO83" s="316">
        <f>IF(AM83="","",VLOOKUP($B83,Miljö!$B$1:$J$479,MATCH("Fossilandel för ursprungspecificerad el ()",Miljö!$B$1:$J$1,0),FALSE))</f>
        <v>0</v>
      </c>
      <c r="AP83" s="316">
        <f>IF(AM83="","",IFERROR(VLOOKUP($B83,Miljö!$B$1:$J$479,MATCH("Kärnkraftsandel för ursprungsspecificerad el ()",Miljö!$B$1:$J$1,0),FALSE)/1,0))</f>
        <v>0.40799999999999997</v>
      </c>
      <c r="AQ83" s="316">
        <f t="shared" si="5"/>
        <v>0.59200000000000008</v>
      </c>
      <c r="AS83" s="316" t="str">
        <f t="shared" si="6"/>
        <v>Nej</v>
      </c>
      <c r="AT83" s="316" t="str">
        <f>IF(AS83="ja",VLOOKUP($B83,Miljö!$B$1:$O$500,MATCH("Fossil andel i procent (%)",Miljö!$B$1:$O$1,0),FALSE)/100,"")</f>
        <v/>
      </c>
      <c r="AV83" s="316" t="str">
        <f t="shared" si="7"/>
        <v>Nej</v>
      </c>
      <c r="AW83" s="316" t="str">
        <f>IF(AV83="ja",VLOOKUP($B83,'Egen hetvattenprod'!$B$1:$AO$500,MATCH("Värmekälla till värmepumpar ()",'Egen hetvattenprod'!$B$1:$AO$1,0),FALSE),"")</f>
        <v/>
      </c>
    </row>
    <row r="84" spans="1:49" x14ac:dyDescent="0.25">
      <c r="A84" s="314" t="str">
        <f>'Miljövärden för publ företag'!B86</f>
        <v>Falbygdens Energi AB</v>
      </c>
      <c r="B84" s="314" t="str">
        <f>'Miljövärden för publ företag'!C86</f>
        <v>Falköping</v>
      </c>
      <c r="C84" s="302">
        <f>IFERROR(VLOOKUP($B84,Totalt!$B$1:$AQ$550,MATCH(C$2,Totalt!$B$1:$AQ$1,0),FALSE),"")</f>
        <v>0</v>
      </c>
      <c r="D84" s="302">
        <f>IFERROR(VLOOKUP($B84,Totalt!$B$1:$AQ$550,MATCH(D$2,Totalt!$B$1:$AQ$1,0),FALSE),"")</f>
        <v>0</v>
      </c>
      <c r="E84" s="302">
        <f>IFERROR(VLOOKUP($B84,Totalt!$B$1:$AQ$550,MATCH(E$2,Totalt!$B$1:$AQ$1,0),FALSE),"")</f>
        <v>0</v>
      </c>
      <c r="F84" s="302">
        <f>IFERROR(VLOOKUP($B84,Totalt!$B$1:$AQ$550,MATCH(F$2,Totalt!$B$1:$AQ$1,0),FALSE),"")</f>
        <v>0</v>
      </c>
      <c r="G84" s="302">
        <f>IFERROR(VLOOKUP($B84,Totalt!$B$1:$AQ$550,MATCH(G$2,Totalt!$B$1:$AQ$1,0),FALSE),"")</f>
        <v>0</v>
      </c>
      <c r="H84" s="302">
        <f>IFERROR(VLOOKUP($B84,Totalt!$B$1:$AQ$550,MATCH(H$2,Totalt!$B$1:$AQ$1,0),FALSE),"")</f>
        <v>0</v>
      </c>
      <c r="I84" s="302">
        <f>IFERROR(VLOOKUP($B84,Totalt!$B$1:$AQ$550,MATCH(I$2,Totalt!$B$1:$AQ$1,0),FALSE),"")</f>
        <v>0</v>
      </c>
      <c r="J84" s="302">
        <f>IFERROR(VLOOKUP($B84,Totalt!$B$1:$AQ$550,MATCH(J$2,Totalt!$B$1:$AQ$1,0),FALSE),"")</f>
        <v>0</v>
      </c>
      <c r="K84" s="302">
        <f>IFERROR(VLOOKUP($B84,Totalt!$B$1:$AQ$550,MATCH(K$2,Totalt!$B$1:$AQ$1,0),FALSE),"")</f>
        <v>0</v>
      </c>
      <c r="L84" s="302">
        <f>IFERROR(VLOOKUP($B84,Totalt!$B$1:$AQ$550,MATCH(L$2,Totalt!$B$1:$AQ$1,0),FALSE),"")</f>
        <v>0</v>
      </c>
      <c r="M84" s="302">
        <f>IFERROR(VLOOKUP($B84,Totalt!$B$1:$AQ$550,MATCH(M$2,Totalt!$B$1:$AQ$1,0),FALSE),"")</f>
        <v>17.480699999999999</v>
      </c>
      <c r="N84" s="302">
        <f>IFERROR(VLOOKUP($B84,Totalt!$B$1:$AQ$550,MATCH(N$2,Totalt!$B$1:$AQ$1,0),FALSE),"")</f>
        <v>43.023600000000002</v>
      </c>
      <c r="O84" s="302">
        <f>IFERROR(VLOOKUP($B84,Totalt!$B$1:$AQ$550,MATCH(O$2,Totalt!$B$1:$AQ$1,0),FALSE),"")</f>
        <v>0</v>
      </c>
      <c r="P84" s="302">
        <f>IFERROR(VLOOKUP($B84,Totalt!$B$1:$AQ$550,MATCH(P$2,Totalt!$B$1:$AQ$1,0),FALSE),"")</f>
        <v>26.823799999999999</v>
      </c>
      <c r="Q84" s="302">
        <f>IFERROR(VLOOKUP($B84,Totalt!$B$1:$AQ$550,MATCH(Q$2,Totalt!$B$1:$AQ$1,0),FALSE),"")</f>
        <v>12.432399999999999</v>
      </c>
      <c r="R84" s="302">
        <f>IFERROR(VLOOKUP($B84,Totalt!$B$1:$AQ$550,MATCH(R$2,Totalt!$B$1:$AQ$1,0),FALSE),"")</f>
        <v>0</v>
      </c>
      <c r="S84" s="302">
        <f>IFERROR(VLOOKUP($B84,Totalt!$B$1:$AQ$550,MATCH(S$2,Totalt!$B$1:$AQ$1,0),FALSE),"")</f>
        <v>4</v>
      </c>
      <c r="T84" s="302">
        <f>IFERROR(VLOOKUP($B84,Totalt!$B$1:$AQ$550,MATCH(T$2,Totalt!$B$1:$AQ$1,0),FALSE),"")</f>
        <v>0</v>
      </c>
      <c r="U84" s="302">
        <f>IFERROR(VLOOKUP($B84,Totalt!$B$1:$AQ$550,MATCH(U$2,Totalt!$B$1:$AQ$1,0),FALSE),"")</f>
        <v>0</v>
      </c>
      <c r="V84" s="302">
        <f>IFERROR(VLOOKUP($B84,Totalt!$B$1:$AQ$550,MATCH(V$2,Totalt!$B$1:$AQ$1,0),FALSE),"")</f>
        <v>0</v>
      </c>
      <c r="W84" s="302">
        <f>IFERROR(VLOOKUP($B84,Totalt!$B$1:$AQ$550,MATCH(W$2,Totalt!$B$1:$AQ$1,0),FALSE),"")</f>
        <v>0.293547</v>
      </c>
      <c r="X84" s="302">
        <f>IFERROR(VLOOKUP($B84,Totalt!$B$1:$AQ$550,MATCH(X$2,Totalt!$B$1:$AQ$1,0),FALSE),"")</f>
        <v>0</v>
      </c>
      <c r="Y84" s="302">
        <f>IFERROR(VLOOKUP($B84,Totalt!$B$1:$AQ$550,MATCH(Y$2,Totalt!$B$1:$AQ$1,0),FALSE),"")</f>
        <v>0</v>
      </c>
      <c r="Z84" s="302">
        <f>IFERROR(VLOOKUP($B84,Totalt!$B$1:$AQ$550,MATCH(Z$2,Totalt!$B$1:$AQ$1,0),FALSE),"")</f>
        <v>0</v>
      </c>
      <c r="AA84" s="302">
        <f>IFERROR(VLOOKUP($B84,Totalt!$B$1:$AQ$550,MATCH(AA$2,Totalt!$B$1:$AQ$1,0),FALSE),"")</f>
        <v>0</v>
      </c>
      <c r="AB84" s="302">
        <f>IFERROR(VLOOKUP($B84,Totalt!$B$1:$AQ$550,MATCH(AB$2,Totalt!$B$1:$AQ$1,0),FALSE),"")</f>
        <v>0</v>
      </c>
      <c r="AC84" s="302">
        <f>IFERROR(VLOOKUP($B84,Totalt!$B$1:$AQ$550,MATCH(AC$2,Totalt!$B$1:$AQ$1,0),FALSE),"")</f>
        <v>24.2</v>
      </c>
      <c r="AD84" s="302">
        <f>IFERROR(VLOOKUP($B84,Totalt!$B$1:$AQ$550,MATCH(AD$2,Totalt!$B$1:$AQ$1,0),FALSE),"")</f>
        <v>0</v>
      </c>
      <c r="AE84" s="302">
        <f>IFERROR(VLOOKUP($B84,Totalt!$B$1:$AQ$550,MATCH(AE$2,Totalt!$B$1:$AQ$1,0),FALSE),"")</f>
        <v>0</v>
      </c>
      <c r="AF84" s="302">
        <f>IFERROR(VLOOKUP($B84,Totalt!$B$1:$AQ$550,MATCH(AF$2,Totalt!$B$1:$AQ$1,0),FALSE),"")</f>
        <v>3.1906099999999999</v>
      </c>
      <c r="AG84" s="302">
        <f>IFERROR(VLOOKUP($B84,Totalt!$B$1:$AQ$550,MATCH(AG$2,Totalt!$B$1:$AQ$1,0),FALSE),"")</f>
        <v>0</v>
      </c>
      <c r="AI84" s="302">
        <f t="shared" si="4"/>
        <v>131.44465700000001</v>
      </c>
      <c r="AJ84" s="302">
        <f>IF(ISERROR(1/VLOOKUP($B84,Leveranser!$B$1:$S$500,MATCH("såld värme (gwh)",Leveranser!$B$1:$S$1,0),FALSE)),"",VLOOKUP($B84,Leveranser!$B$1:$S$500,MATCH("såld värme (gwh)",Leveranser!$B$1:$S$1,0),FALSE))</f>
        <v>106.7</v>
      </c>
      <c r="AK84" s="315"/>
      <c r="AM84" s="316" t="str">
        <f>IF(B84&lt;&gt;"",IF(VLOOKUP($B84,Totalt!$B$1:$AQ$550,MATCH("Kvalitetsgranskad:",Totalt!$B$1:$AQ$1,0),FALSE)="ja",VLOOKUP($B84,Miljö!$B$1:$AG$479,MATCH(AM$2,Miljö!$B$1:$AK$1,0),FALSE),""),"")</f>
        <v>Ja</v>
      </c>
      <c r="AN84" s="316" t="str">
        <f>IF(AM84="ja",VLOOKUP($B84,Miljö!$B$1:$J$479,MATCH("Typ av ursprungsspecificerad el   (Om inget värde anges används Nordisk residualmix, se inforuta) ()",Miljö!$B$1:$J$1,0),FALSE),IF(AM84="nej","Nordisk residualel",""))</f>
        <v>''Bra Miljöval''</v>
      </c>
      <c r="AO84" s="316">
        <f>IF(AM84="","",VLOOKUP($B84,Miljö!$B$1:$J$479,MATCH("Fossilandel för ursprungspecificerad el ()",Miljö!$B$1:$J$1,0),FALSE))</f>
        <v>0</v>
      </c>
      <c r="AP84" s="316">
        <f>IF(AM84="","",IFERROR(VLOOKUP($B84,Miljö!$B$1:$J$479,MATCH("Kärnkraftsandel för ursprungsspecificerad el ()",Miljö!$B$1:$J$1,0),FALSE)/1,0))</f>
        <v>0</v>
      </c>
      <c r="AQ84" s="316">
        <f t="shared" si="5"/>
        <v>1</v>
      </c>
      <c r="AS84" s="316" t="str">
        <f t="shared" si="6"/>
        <v>Nej</v>
      </c>
      <c r="AT84" s="316" t="str">
        <f>IF(AS84="ja",VLOOKUP($B84,Miljö!$B$1:$O$500,MATCH("Fossil andel i procent (%)",Miljö!$B$1:$O$1,0),FALSE)/100,"")</f>
        <v/>
      </c>
      <c r="AV84" s="316" t="str">
        <f t="shared" si="7"/>
        <v>Nej</v>
      </c>
      <c r="AW84" s="316" t="str">
        <f>IF(AV84="ja",VLOOKUP($B84,'Egen hetvattenprod'!$B$1:$AO$500,MATCH("Värmekälla till värmepumpar ()",'Egen hetvattenprod'!$B$1:$AO$1,0),FALSE),"")</f>
        <v/>
      </c>
    </row>
    <row r="85" spans="1:49" x14ac:dyDescent="0.25">
      <c r="A85" s="314" t="str">
        <f>'Miljövärden för publ företag'!B87</f>
        <v>Falbygdens Energi AB</v>
      </c>
      <c r="B85" s="314" t="str">
        <f>'Miljövärden för publ företag'!C87</f>
        <v>Floby</v>
      </c>
      <c r="C85" s="302">
        <f>IFERROR(VLOOKUP($B85,Totalt!$B$1:$AQ$550,MATCH(C$2,Totalt!$B$1:$AQ$1,0),FALSE),"")</f>
        <v>0</v>
      </c>
      <c r="D85" s="302">
        <f>IFERROR(VLOOKUP($B85,Totalt!$B$1:$AQ$550,MATCH(D$2,Totalt!$B$1:$AQ$1,0),FALSE),"")</f>
        <v>0</v>
      </c>
      <c r="E85" s="302">
        <f>IFERROR(VLOOKUP($B85,Totalt!$B$1:$AQ$550,MATCH(E$2,Totalt!$B$1:$AQ$1,0),FALSE),"")</f>
        <v>0</v>
      </c>
      <c r="F85" s="302">
        <f>IFERROR(VLOOKUP($B85,Totalt!$B$1:$AQ$550,MATCH(F$2,Totalt!$B$1:$AQ$1,0),FALSE),"")</f>
        <v>0</v>
      </c>
      <c r="G85" s="302">
        <f>IFERROR(VLOOKUP($B85,Totalt!$B$1:$AQ$550,MATCH(G$2,Totalt!$B$1:$AQ$1,0),FALSE),"")</f>
        <v>0</v>
      </c>
      <c r="H85" s="302">
        <f>IFERROR(VLOOKUP($B85,Totalt!$B$1:$AQ$550,MATCH(H$2,Totalt!$B$1:$AQ$1,0),FALSE),"")</f>
        <v>0</v>
      </c>
      <c r="I85" s="302">
        <f>IFERROR(VLOOKUP($B85,Totalt!$B$1:$AQ$550,MATCH(I$2,Totalt!$B$1:$AQ$1,0),FALSE),"")</f>
        <v>0</v>
      </c>
      <c r="J85" s="302">
        <f>IFERROR(VLOOKUP($B85,Totalt!$B$1:$AQ$550,MATCH(J$2,Totalt!$B$1:$AQ$1,0),FALSE),"")</f>
        <v>0</v>
      </c>
      <c r="K85" s="302">
        <f>IFERROR(VLOOKUP($B85,Totalt!$B$1:$AQ$550,MATCH(K$2,Totalt!$B$1:$AQ$1,0),FALSE),"")</f>
        <v>0</v>
      </c>
      <c r="L85" s="302">
        <f>IFERROR(VLOOKUP($B85,Totalt!$B$1:$AQ$550,MATCH(L$2,Totalt!$B$1:$AQ$1,0),FALSE),"")</f>
        <v>0</v>
      </c>
      <c r="M85" s="302">
        <f>IFERROR(VLOOKUP($B85,Totalt!$B$1:$AQ$550,MATCH(M$2,Totalt!$B$1:$AQ$1,0),FALSE),"")</f>
        <v>0</v>
      </c>
      <c r="N85" s="302">
        <f>IFERROR(VLOOKUP($B85,Totalt!$B$1:$AQ$550,MATCH(N$2,Totalt!$B$1:$AQ$1,0),FALSE),"")</f>
        <v>0</v>
      </c>
      <c r="O85" s="302">
        <f>IFERROR(VLOOKUP($B85,Totalt!$B$1:$AQ$550,MATCH(O$2,Totalt!$B$1:$AQ$1,0),FALSE),"")</f>
        <v>0</v>
      </c>
      <c r="P85" s="302">
        <f>IFERROR(VLOOKUP($B85,Totalt!$B$1:$AQ$550,MATCH(P$2,Totalt!$B$1:$AQ$1,0),FALSE),"")</f>
        <v>0</v>
      </c>
      <c r="Q85" s="302">
        <f>IFERROR(VLOOKUP($B85,Totalt!$B$1:$AQ$550,MATCH(Q$2,Totalt!$B$1:$AQ$1,0),FALSE),"")</f>
        <v>0</v>
      </c>
      <c r="R85" s="302">
        <f>IFERROR(VLOOKUP($B85,Totalt!$B$1:$AQ$550,MATCH(R$2,Totalt!$B$1:$AQ$1,0),FALSE),"")</f>
        <v>0</v>
      </c>
      <c r="S85" s="302">
        <f>IFERROR(VLOOKUP($B85,Totalt!$B$1:$AQ$550,MATCH(S$2,Totalt!$B$1:$AQ$1,0),FALSE),"")</f>
        <v>11.516</v>
      </c>
      <c r="T85" s="302">
        <f>IFERROR(VLOOKUP($B85,Totalt!$B$1:$AQ$550,MATCH(T$2,Totalt!$B$1:$AQ$1,0),FALSE),"")</f>
        <v>0</v>
      </c>
      <c r="U85" s="302">
        <f>IFERROR(VLOOKUP($B85,Totalt!$B$1:$AQ$550,MATCH(U$2,Totalt!$B$1:$AQ$1,0),FALSE),"")</f>
        <v>0</v>
      </c>
      <c r="V85" s="302">
        <f>IFERROR(VLOOKUP($B85,Totalt!$B$1:$AQ$550,MATCH(V$2,Totalt!$B$1:$AQ$1,0),FALSE),"")</f>
        <v>0</v>
      </c>
      <c r="W85" s="302">
        <f>IFERROR(VLOOKUP($B85,Totalt!$B$1:$AQ$550,MATCH(W$2,Totalt!$B$1:$AQ$1,0),FALSE),"")</f>
        <v>0.16</v>
      </c>
      <c r="X85" s="302">
        <f>IFERROR(VLOOKUP($B85,Totalt!$B$1:$AQ$550,MATCH(X$2,Totalt!$B$1:$AQ$1,0),FALSE),"")</f>
        <v>0</v>
      </c>
      <c r="Y85" s="302">
        <f>IFERROR(VLOOKUP($B85,Totalt!$B$1:$AQ$550,MATCH(Y$2,Totalt!$B$1:$AQ$1,0),FALSE),"")</f>
        <v>0</v>
      </c>
      <c r="Z85" s="302">
        <f>IFERROR(VLOOKUP($B85,Totalt!$B$1:$AQ$550,MATCH(Z$2,Totalt!$B$1:$AQ$1,0),FALSE),"")</f>
        <v>0</v>
      </c>
      <c r="AA85" s="302">
        <f>IFERROR(VLOOKUP($B85,Totalt!$B$1:$AQ$550,MATCH(AA$2,Totalt!$B$1:$AQ$1,0),FALSE),"")</f>
        <v>0</v>
      </c>
      <c r="AB85" s="302">
        <f>IFERROR(VLOOKUP($B85,Totalt!$B$1:$AQ$550,MATCH(AB$2,Totalt!$B$1:$AQ$1,0),FALSE),"")</f>
        <v>0</v>
      </c>
      <c r="AC85" s="302">
        <f>IFERROR(VLOOKUP($B85,Totalt!$B$1:$AQ$550,MATCH(AC$2,Totalt!$B$1:$AQ$1,0),FALSE),"")</f>
        <v>0</v>
      </c>
      <c r="AD85" s="302">
        <f>IFERROR(VLOOKUP($B85,Totalt!$B$1:$AQ$550,MATCH(AD$2,Totalt!$B$1:$AQ$1,0),FALSE),"")</f>
        <v>0</v>
      </c>
      <c r="AE85" s="302">
        <f>IFERROR(VLOOKUP($B85,Totalt!$B$1:$AQ$550,MATCH(AE$2,Totalt!$B$1:$AQ$1,0),FALSE),"")</f>
        <v>0</v>
      </c>
      <c r="AF85" s="302">
        <f>IFERROR(VLOOKUP($B85,Totalt!$B$1:$AQ$550,MATCH(AF$2,Totalt!$B$1:$AQ$1,0),FALSE),"")</f>
        <v>0.11</v>
      </c>
      <c r="AG85" s="302">
        <f>IFERROR(VLOOKUP($B85,Totalt!$B$1:$AQ$550,MATCH(AG$2,Totalt!$B$1:$AQ$1,0),FALSE),"")</f>
        <v>0</v>
      </c>
      <c r="AI85" s="302">
        <f t="shared" si="4"/>
        <v>11.786</v>
      </c>
      <c r="AJ85" s="302">
        <f>IF(ISERROR(1/VLOOKUP($B85,Leveranser!$B$1:$S$500,MATCH("såld värme (gwh)",Leveranser!$B$1:$S$1,0),FALSE)),"",VLOOKUP($B85,Leveranser!$B$1:$S$500,MATCH("såld värme (gwh)",Leveranser!$B$1:$S$1,0),FALSE))</f>
        <v>10.7</v>
      </c>
      <c r="AK85" s="315"/>
      <c r="AM85" s="316" t="str">
        <f>IF(B85&lt;&gt;"",IF(VLOOKUP($B85,Totalt!$B$1:$AQ$550,MATCH("Kvalitetsgranskad:",Totalt!$B$1:$AQ$1,0),FALSE)="ja",VLOOKUP($B85,Miljö!$B$1:$AG$479,MATCH(AM$2,Miljö!$B$1:$AK$1,0),FALSE),""),"")</f>
        <v>Ja</v>
      </c>
      <c r="AN85" s="316" t="str">
        <f>IF(AM85="ja",VLOOKUP($B85,Miljö!$B$1:$J$479,MATCH("Typ av ursprungsspecificerad el   (Om inget värde anges används Nordisk residualmix, se inforuta) ()",Miljö!$B$1:$J$1,0),FALSE),IF(AM85="nej","Nordisk residualel",""))</f>
        <v>'Bra Miljöval'</v>
      </c>
      <c r="AO85" s="316">
        <f>IF(AM85="","",VLOOKUP($B85,Miljö!$B$1:$J$479,MATCH("Fossilandel för ursprungspecificerad el ()",Miljö!$B$1:$J$1,0),FALSE))</f>
        <v>0</v>
      </c>
      <c r="AP85" s="316">
        <f>IF(AM85="","",IFERROR(VLOOKUP($B85,Miljö!$B$1:$J$479,MATCH("Kärnkraftsandel för ursprungsspecificerad el ()",Miljö!$B$1:$J$1,0),FALSE)/1,0))</f>
        <v>0</v>
      </c>
      <c r="AQ85" s="316">
        <f t="shared" si="5"/>
        <v>1</v>
      </c>
      <c r="AS85" s="316" t="str">
        <f t="shared" si="6"/>
        <v>Nej</v>
      </c>
      <c r="AT85" s="316" t="str">
        <f>IF(AS85="ja",VLOOKUP($B85,Miljö!$B$1:$O$500,MATCH("Fossil andel i procent (%)",Miljö!$B$1:$O$1,0),FALSE)/100,"")</f>
        <v/>
      </c>
      <c r="AV85" s="316" t="str">
        <f t="shared" si="7"/>
        <v>Nej</v>
      </c>
      <c r="AW85" s="316" t="str">
        <f>IF(AV85="ja",VLOOKUP($B85,'Egen hetvattenprod'!$B$1:$AO$500,MATCH("Värmekälla till värmepumpar ()",'Egen hetvattenprod'!$B$1:$AO$1,0),FALSE),"")</f>
        <v/>
      </c>
    </row>
    <row r="86" spans="1:49" x14ac:dyDescent="0.25">
      <c r="A86" s="314" t="str">
        <f>'Miljövärden för publ företag'!B88</f>
        <v>Falbygdens Energi AB</v>
      </c>
      <c r="B86" s="314" t="str">
        <f>'Miljövärden för publ företag'!C88</f>
        <v>Stenstorp</v>
      </c>
      <c r="C86" s="302">
        <f>IFERROR(VLOOKUP($B86,Totalt!$B$1:$AQ$550,MATCH(C$2,Totalt!$B$1:$AQ$1,0),FALSE),"")</f>
        <v>0</v>
      </c>
      <c r="D86" s="302">
        <f>IFERROR(VLOOKUP($B86,Totalt!$B$1:$AQ$550,MATCH(D$2,Totalt!$B$1:$AQ$1,0),FALSE),"")</f>
        <v>0</v>
      </c>
      <c r="E86" s="302">
        <f>IFERROR(VLOOKUP($B86,Totalt!$B$1:$AQ$550,MATCH(E$2,Totalt!$B$1:$AQ$1,0),FALSE),"")</f>
        <v>0</v>
      </c>
      <c r="F86" s="302">
        <f>IFERROR(VLOOKUP($B86,Totalt!$B$1:$AQ$550,MATCH(F$2,Totalt!$B$1:$AQ$1,0),FALSE),"")</f>
        <v>0</v>
      </c>
      <c r="G86" s="302">
        <f>IFERROR(VLOOKUP($B86,Totalt!$B$1:$AQ$550,MATCH(G$2,Totalt!$B$1:$AQ$1,0),FALSE),"")</f>
        <v>0</v>
      </c>
      <c r="H86" s="302">
        <f>IFERROR(VLOOKUP($B86,Totalt!$B$1:$AQ$550,MATCH(H$2,Totalt!$B$1:$AQ$1,0),FALSE),"")</f>
        <v>0</v>
      </c>
      <c r="I86" s="302">
        <f>IFERROR(VLOOKUP($B86,Totalt!$B$1:$AQ$550,MATCH(I$2,Totalt!$B$1:$AQ$1,0),FALSE),"")</f>
        <v>0</v>
      </c>
      <c r="J86" s="302">
        <f>IFERROR(VLOOKUP($B86,Totalt!$B$1:$AQ$550,MATCH(J$2,Totalt!$B$1:$AQ$1,0),FALSE),"")</f>
        <v>0</v>
      </c>
      <c r="K86" s="302">
        <f>IFERROR(VLOOKUP($B86,Totalt!$B$1:$AQ$550,MATCH(K$2,Totalt!$B$1:$AQ$1,0),FALSE),"")</f>
        <v>0</v>
      </c>
      <c r="L86" s="302">
        <f>IFERROR(VLOOKUP($B86,Totalt!$B$1:$AQ$550,MATCH(L$2,Totalt!$B$1:$AQ$1,0),FALSE),"")</f>
        <v>0</v>
      </c>
      <c r="M86" s="302">
        <f>IFERROR(VLOOKUP($B86,Totalt!$B$1:$AQ$550,MATCH(M$2,Totalt!$B$1:$AQ$1,0),FALSE),"")</f>
        <v>0</v>
      </c>
      <c r="N86" s="302">
        <f>IFERROR(VLOOKUP($B86,Totalt!$B$1:$AQ$550,MATCH(N$2,Totalt!$B$1:$AQ$1,0),FALSE),"")</f>
        <v>0</v>
      </c>
      <c r="O86" s="302">
        <f>IFERROR(VLOOKUP($B86,Totalt!$B$1:$AQ$550,MATCH(O$2,Totalt!$B$1:$AQ$1,0),FALSE),"")</f>
        <v>0</v>
      </c>
      <c r="P86" s="302">
        <f>IFERROR(VLOOKUP($B86,Totalt!$B$1:$AQ$550,MATCH(P$2,Totalt!$B$1:$AQ$1,0),FALSE),"")</f>
        <v>0</v>
      </c>
      <c r="Q86" s="302">
        <f>IFERROR(VLOOKUP($B86,Totalt!$B$1:$AQ$550,MATCH(Q$2,Totalt!$B$1:$AQ$1,0),FALSE),"")</f>
        <v>0</v>
      </c>
      <c r="R86" s="302">
        <f>IFERROR(VLOOKUP($B86,Totalt!$B$1:$AQ$550,MATCH(R$2,Totalt!$B$1:$AQ$1,0),FALSE),"")</f>
        <v>4.7720000000000002</v>
      </c>
      <c r="S86" s="302">
        <f>IFERROR(VLOOKUP($B86,Totalt!$B$1:$AQ$550,MATCH(S$2,Totalt!$B$1:$AQ$1,0),FALSE),"")</f>
        <v>0</v>
      </c>
      <c r="T86" s="302">
        <f>IFERROR(VLOOKUP($B86,Totalt!$B$1:$AQ$550,MATCH(T$2,Totalt!$B$1:$AQ$1,0),FALSE),"")</f>
        <v>0</v>
      </c>
      <c r="U86" s="302">
        <f>IFERROR(VLOOKUP($B86,Totalt!$B$1:$AQ$550,MATCH(U$2,Totalt!$B$1:$AQ$1,0),FALSE),"")</f>
        <v>0</v>
      </c>
      <c r="V86" s="302">
        <f>IFERROR(VLOOKUP($B86,Totalt!$B$1:$AQ$550,MATCH(V$2,Totalt!$B$1:$AQ$1,0),FALSE),"")</f>
        <v>0</v>
      </c>
      <c r="W86" s="302">
        <f>IFERROR(VLOOKUP($B86,Totalt!$B$1:$AQ$550,MATCH(W$2,Totalt!$B$1:$AQ$1,0),FALSE),"")</f>
        <v>0</v>
      </c>
      <c r="X86" s="302">
        <f>IFERROR(VLOOKUP($B86,Totalt!$B$1:$AQ$550,MATCH(X$2,Totalt!$B$1:$AQ$1,0),FALSE),"")</f>
        <v>0</v>
      </c>
      <c r="Y86" s="302">
        <f>IFERROR(VLOOKUP($B86,Totalt!$B$1:$AQ$550,MATCH(Y$2,Totalt!$B$1:$AQ$1,0),FALSE),"")</f>
        <v>0</v>
      </c>
      <c r="Z86" s="302">
        <f>IFERROR(VLOOKUP($B86,Totalt!$B$1:$AQ$550,MATCH(Z$2,Totalt!$B$1:$AQ$1,0),FALSE),"")</f>
        <v>0.22500000000000001</v>
      </c>
      <c r="AA86" s="302">
        <f>IFERROR(VLOOKUP($B86,Totalt!$B$1:$AQ$550,MATCH(AA$2,Totalt!$B$1:$AQ$1,0),FALSE),"")</f>
        <v>0</v>
      </c>
      <c r="AB86" s="302">
        <f>IFERROR(VLOOKUP($B86,Totalt!$B$1:$AQ$550,MATCH(AB$2,Totalt!$B$1:$AQ$1,0),FALSE),"")</f>
        <v>0</v>
      </c>
      <c r="AC86" s="302">
        <f>IFERROR(VLOOKUP($B86,Totalt!$B$1:$AQ$550,MATCH(AC$2,Totalt!$B$1:$AQ$1,0),FALSE),"")</f>
        <v>0</v>
      </c>
      <c r="AD86" s="302">
        <f>IFERROR(VLOOKUP($B86,Totalt!$B$1:$AQ$550,MATCH(AD$2,Totalt!$B$1:$AQ$1,0),FALSE),"")</f>
        <v>0</v>
      </c>
      <c r="AE86" s="302">
        <f>IFERROR(VLOOKUP($B86,Totalt!$B$1:$AQ$550,MATCH(AE$2,Totalt!$B$1:$AQ$1,0),FALSE),"")</f>
        <v>0</v>
      </c>
      <c r="AF86" s="302">
        <f>IFERROR(VLOOKUP($B86,Totalt!$B$1:$AQ$550,MATCH(AF$2,Totalt!$B$1:$AQ$1,0),FALSE),"")</f>
        <v>0.28999999999999998</v>
      </c>
      <c r="AG86" s="302">
        <f>IFERROR(VLOOKUP($B86,Totalt!$B$1:$AQ$550,MATCH(AG$2,Totalt!$B$1:$AQ$1,0),FALSE),"")</f>
        <v>0</v>
      </c>
      <c r="AI86" s="302">
        <f t="shared" si="4"/>
        <v>5.2869999999999999</v>
      </c>
      <c r="AJ86" s="302">
        <f>IF(ISERROR(1/VLOOKUP($B86,Leveranser!$B$1:$S$500,MATCH("såld värme (gwh)",Leveranser!$B$1:$S$1,0),FALSE)),"",VLOOKUP($B86,Leveranser!$B$1:$S$500,MATCH("såld värme (gwh)",Leveranser!$B$1:$S$1,0),FALSE))</f>
        <v>4.5</v>
      </c>
      <c r="AK86" s="315"/>
      <c r="AM86" s="316" t="str">
        <f>IF(B86&lt;&gt;"",IF(VLOOKUP($B86,Totalt!$B$1:$AQ$550,MATCH("Kvalitetsgranskad:",Totalt!$B$1:$AQ$1,0),FALSE)="ja",VLOOKUP($B86,Miljö!$B$1:$AG$479,MATCH(AM$2,Miljö!$B$1:$AK$1,0),FALSE),""),"")</f>
        <v>Ja</v>
      </c>
      <c r="AN86" s="316" t="str">
        <f>IF(AM86="ja",VLOOKUP($B86,Miljö!$B$1:$J$479,MATCH("Typ av ursprungsspecificerad el   (Om inget värde anges används Nordisk residualmix, se inforuta) ()",Miljö!$B$1:$J$1,0),FALSE),IF(AM86="nej","Nordisk residualel",""))</f>
        <v>'Bra Miljöval'</v>
      </c>
      <c r="AO86" s="316">
        <f>IF(AM86="","",VLOOKUP($B86,Miljö!$B$1:$J$479,MATCH("Fossilandel för ursprungspecificerad el ()",Miljö!$B$1:$J$1,0),FALSE))</f>
        <v>0</v>
      </c>
      <c r="AP86" s="316">
        <f>IF(AM86="","",IFERROR(VLOOKUP($B86,Miljö!$B$1:$J$479,MATCH("Kärnkraftsandel för ursprungsspecificerad el ()",Miljö!$B$1:$J$1,0),FALSE)/1,0))</f>
        <v>0</v>
      </c>
      <c r="AQ86" s="316">
        <f t="shared" si="5"/>
        <v>1</v>
      </c>
      <c r="AS86" s="316" t="str">
        <f t="shared" si="6"/>
        <v>Nej</v>
      </c>
      <c r="AT86" s="316" t="str">
        <f>IF(AS86="ja",VLOOKUP($B86,Miljö!$B$1:$O$500,MATCH("Fossil andel i procent (%)",Miljö!$B$1:$O$1,0),FALSE)/100,"")</f>
        <v/>
      </c>
      <c r="AV86" s="316" t="str">
        <f t="shared" si="7"/>
        <v>Nej</v>
      </c>
      <c r="AW86" s="316" t="str">
        <f>IF(AV86="ja",VLOOKUP($B86,'Egen hetvattenprod'!$B$1:$AO$500,MATCH("Värmekälla till värmepumpar ()",'Egen hetvattenprod'!$B$1:$AO$1,0),FALSE),"")</f>
        <v/>
      </c>
    </row>
    <row r="87" spans="1:49" x14ac:dyDescent="0.25">
      <c r="A87" s="314" t="str">
        <f>'Miljövärden för publ företag'!B89</f>
        <v>Falkenberg Energi AB</v>
      </c>
      <c r="B87" s="314" t="str">
        <f>'Miljövärden för publ företag'!C89</f>
        <v>Falkenberg</v>
      </c>
      <c r="C87" s="302">
        <f>IFERROR(VLOOKUP($B87,Totalt!$B$1:$AQ$550,MATCH(C$2,Totalt!$B$1:$AQ$1,0),FALSE),"")</f>
        <v>0</v>
      </c>
      <c r="D87" s="302">
        <f>IFERROR(VLOOKUP($B87,Totalt!$B$1:$AQ$550,MATCH(D$2,Totalt!$B$1:$AQ$1,0),FALSE),"")</f>
        <v>0.112</v>
      </c>
      <c r="E87" s="302">
        <f>IFERROR(VLOOKUP($B87,Totalt!$B$1:$AQ$550,MATCH(E$2,Totalt!$B$1:$AQ$1,0),FALSE),"")</f>
        <v>0</v>
      </c>
      <c r="F87" s="302">
        <f>IFERROR(VLOOKUP($B87,Totalt!$B$1:$AQ$550,MATCH(F$2,Totalt!$B$1:$AQ$1,0),FALSE),"")</f>
        <v>0</v>
      </c>
      <c r="G87" s="302">
        <f>IFERROR(VLOOKUP($B87,Totalt!$B$1:$AQ$550,MATCH(G$2,Totalt!$B$1:$AQ$1,0),FALSE),"")</f>
        <v>1.0720000000000001</v>
      </c>
      <c r="H87" s="302">
        <f>IFERROR(VLOOKUP($B87,Totalt!$B$1:$AQ$550,MATCH(H$2,Totalt!$B$1:$AQ$1,0),FALSE),"")</f>
        <v>0</v>
      </c>
      <c r="I87" s="302">
        <f>IFERROR(VLOOKUP($B87,Totalt!$B$1:$AQ$550,MATCH(I$2,Totalt!$B$1:$AQ$1,0),FALSE),"")</f>
        <v>0</v>
      </c>
      <c r="J87" s="302">
        <f>IFERROR(VLOOKUP($B87,Totalt!$B$1:$AQ$550,MATCH(J$2,Totalt!$B$1:$AQ$1,0),FALSE),"")</f>
        <v>0</v>
      </c>
      <c r="K87" s="302">
        <f>IFERROR(VLOOKUP($B87,Totalt!$B$1:$AQ$550,MATCH(K$2,Totalt!$B$1:$AQ$1,0),FALSE),"")</f>
        <v>0</v>
      </c>
      <c r="L87" s="302">
        <f>IFERROR(VLOOKUP($B87,Totalt!$B$1:$AQ$550,MATCH(L$2,Totalt!$B$1:$AQ$1,0),FALSE),"")</f>
        <v>0</v>
      </c>
      <c r="M87" s="302">
        <f>IFERROR(VLOOKUP($B87,Totalt!$B$1:$AQ$550,MATCH(M$2,Totalt!$B$1:$AQ$1,0),FALSE),"")</f>
        <v>8.7949999999999999</v>
      </c>
      <c r="N87" s="302">
        <f>IFERROR(VLOOKUP($B87,Totalt!$B$1:$AQ$550,MATCH(N$2,Totalt!$B$1:$AQ$1,0),FALSE),"")</f>
        <v>48.947000000000003</v>
      </c>
      <c r="O87" s="302">
        <f>IFERROR(VLOOKUP($B87,Totalt!$B$1:$AQ$550,MATCH(O$2,Totalt!$B$1:$AQ$1,0),FALSE),"")</f>
        <v>0</v>
      </c>
      <c r="P87" s="302">
        <f>IFERROR(VLOOKUP($B87,Totalt!$B$1:$AQ$550,MATCH(P$2,Totalt!$B$1:$AQ$1,0),FALSE),"")</f>
        <v>7.5549999999999997</v>
      </c>
      <c r="Q87" s="302">
        <f>IFERROR(VLOOKUP($B87,Totalt!$B$1:$AQ$550,MATCH(Q$2,Totalt!$B$1:$AQ$1,0),FALSE),"")</f>
        <v>0</v>
      </c>
      <c r="R87" s="302">
        <f>IFERROR(VLOOKUP($B87,Totalt!$B$1:$AQ$550,MATCH(R$2,Totalt!$B$1:$AQ$1,0),FALSE),"")</f>
        <v>0</v>
      </c>
      <c r="S87" s="302">
        <f>IFERROR(VLOOKUP($B87,Totalt!$B$1:$AQ$550,MATCH(S$2,Totalt!$B$1:$AQ$1,0),FALSE),"")</f>
        <v>0</v>
      </c>
      <c r="T87" s="302">
        <f>IFERROR(VLOOKUP($B87,Totalt!$B$1:$AQ$550,MATCH(T$2,Totalt!$B$1:$AQ$1,0),FALSE),"")</f>
        <v>0</v>
      </c>
      <c r="U87" s="302">
        <f>IFERROR(VLOOKUP($B87,Totalt!$B$1:$AQ$550,MATCH(U$2,Totalt!$B$1:$AQ$1,0),FALSE),"")</f>
        <v>0</v>
      </c>
      <c r="V87" s="302">
        <f>IFERROR(VLOOKUP($B87,Totalt!$B$1:$AQ$550,MATCH(V$2,Totalt!$B$1:$AQ$1,0),FALSE),"")</f>
        <v>0</v>
      </c>
      <c r="W87" s="302">
        <f>IFERROR(VLOOKUP($B87,Totalt!$B$1:$AQ$550,MATCH(W$2,Totalt!$B$1:$AQ$1,0),FALSE),"")</f>
        <v>4.93</v>
      </c>
      <c r="X87" s="302">
        <f>IFERROR(VLOOKUP($B87,Totalt!$B$1:$AQ$550,MATCH(X$2,Totalt!$B$1:$AQ$1,0),FALSE),"")</f>
        <v>0</v>
      </c>
      <c r="Y87" s="302">
        <f>IFERROR(VLOOKUP($B87,Totalt!$B$1:$AQ$550,MATCH(Y$2,Totalt!$B$1:$AQ$1,0),FALSE),"")</f>
        <v>0</v>
      </c>
      <c r="Z87" s="302">
        <f>IFERROR(VLOOKUP($B87,Totalt!$B$1:$AQ$550,MATCH(Z$2,Totalt!$B$1:$AQ$1,0),FALSE),"")</f>
        <v>0</v>
      </c>
      <c r="AA87" s="302">
        <f>IFERROR(VLOOKUP($B87,Totalt!$B$1:$AQ$550,MATCH(AA$2,Totalt!$B$1:$AQ$1,0),FALSE),"")</f>
        <v>0</v>
      </c>
      <c r="AB87" s="302">
        <f>IFERROR(VLOOKUP($B87,Totalt!$B$1:$AQ$550,MATCH(AB$2,Totalt!$B$1:$AQ$1,0),FALSE),"")</f>
        <v>0</v>
      </c>
      <c r="AC87" s="302">
        <f>IFERROR(VLOOKUP($B87,Totalt!$B$1:$AQ$550,MATCH(AC$2,Totalt!$B$1:$AQ$1,0),FALSE),"")</f>
        <v>6.9489999999999998</v>
      </c>
      <c r="AD87" s="302">
        <f>IFERROR(VLOOKUP($B87,Totalt!$B$1:$AQ$550,MATCH(AD$2,Totalt!$B$1:$AQ$1,0),FALSE),"")</f>
        <v>0</v>
      </c>
      <c r="AE87" s="302">
        <f>IFERROR(VLOOKUP($B87,Totalt!$B$1:$AQ$550,MATCH(AE$2,Totalt!$B$1:$AQ$1,0),FALSE),"")</f>
        <v>0</v>
      </c>
      <c r="AF87" s="302">
        <f>IFERROR(VLOOKUP($B87,Totalt!$B$1:$AQ$550,MATCH(AF$2,Totalt!$B$1:$AQ$1,0),FALSE),"")</f>
        <v>1.5549999999999999</v>
      </c>
      <c r="AG87" s="302">
        <f>IFERROR(VLOOKUP($B87,Totalt!$B$1:$AQ$550,MATCH(AG$2,Totalt!$B$1:$AQ$1,0),FALSE),"")</f>
        <v>0</v>
      </c>
      <c r="AI87" s="302">
        <f t="shared" si="4"/>
        <v>79.915000000000006</v>
      </c>
      <c r="AJ87" s="302">
        <f>IF(ISERROR(1/VLOOKUP($B87,Leveranser!$B$1:$S$500,MATCH("såld värme (gwh)",Leveranser!$B$1:$S$1,0),FALSE)),"",VLOOKUP($B87,Leveranser!$B$1:$S$500,MATCH("såld värme (gwh)",Leveranser!$B$1:$S$1,0),FALSE))</f>
        <v>61.244999999999997</v>
      </c>
      <c r="AK87" s="315"/>
      <c r="AM87" s="316" t="str">
        <f>IF(B87&lt;&gt;"",IF(VLOOKUP($B87,Totalt!$B$1:$AQ$550,MATCH("Kvalitetsgranskad:",Totalt!$B$1:$AQ$1,0),FALSE)="ja",VLOOKUP($B87,Miljö!$B$1:$AG$479,MATCH(AM$2,Miljö!$B$1:$AK$1,0),FALSE),""),"")</f>
        <v>Ja</v>
      </c>
      <c r="AN87" s="316" t="str">
        <f>IF(AM87="ja",VLOOKUP($B87,Miljö!$B$1:$J$479,MATCH("Typ av ursprungsspecificerad el   (Om inget värde anges används Nordisk residualmix, se inforuta) ()",Miljö!$B$1:$J$1,0),FALSE),IF(AM87="nej","Nordisk residualel",""))</f>
        <v>'FEAB Bra Miljöval'</v>
      </c>
      <c r="AO87" s="316">
        <f>IF(AM87="","",VLOOKUP($B87,Miljö!$B$1:$J$479,MATCH("Fossilandel för ursprungspecificerad el ()",Miljö!$B$1:$J$1,0),FALSE))</f>
        <v>0</v>
      </c>
      <c r="AP87" s="316">
        <f>IF(AM87="","",IFERROR(VLOOKUP($B87,Miljö!$B$1:$J$479,MATCH("Kärnkraftsandel för ursprungsspecificerad el ()",Miljö!$B$1:$J$1,0),FALSE)/1,0))</f>
        <v>0</v>
      </c>
      <c r="AQ87" s="316">
        <f t="shared" si="5"/>
        <v>1</v>
      </c>
      <c r="AS87" s="316" t="str">
        <f t="shared" si="6"/>
        <v>Nej</v>
      </c>
      <c r="AT87" s="316" t="str">
        <f>IF(AS87="ja",VLOOKUP($B87,Miljö!$B$1:$O$500,MATCH("Fossil andel i procent (%)",Miljö!$B$1:$O$1,0),FALSE)/100,"")</f>
        <v/>
      </c>
      <c r="AV87" s="316" t="str">
        <f t="shared" si="7"/>
        <v>Nej</v>
      </c>
      <c r="AW87" s="316" t="str">
        <f>IF(AV87="ja",VLOOKUP($B87,'Egen hetvattenprod'!$B$1:$AO$500,MATCH("Värmekälla till värmepumpar ()",'Egen hetvattenprod'!$B$1:$AO$1,0),FALSE),"")</f>
        <v/>
      </c>
    </row>
    <row r="88" spans="1:49" x14ac:dyDescent="0.25">
      <c r="A88" s="314" t="str">
        <f>'Miljövärden för publ företag'!B90</f>
        <v>Falkenberg Energi AB</v>
      </c>
      <c r="B88" s="314" t="str">
        <f>'Miljövärden för publ företag'!C90</f>
        <v>Ullared-närvärme</v>
      </c>
      <c r="C88" s="302">
        <f>IFERROR(VLOOKUP($B88,Totalt!$B$1:$AQ$550,MATCH(C$2,Totalt!$B$1:$AQ$1,0),FALSE),"")</f>
        <v>0</v>
      </c>
      <c r="D88" s="302">
        <f>IFERROR(VLOOKUP($B88,Totalt!$B$1:$AQ$550,MATCH(D$2,Totalt!$B$1:$AQ$1,0),FALSE),"")</f>
        <v>0.05</v>
      </c>
      <c r="E88" s="302">
        <f>IFERROR(VLOOKUP($B88,Totalt!$B$1:$AQ$550,MATCH(E$2,Totalt!$B$1:$AQ$1,0),FALSE),"")</f>
        <v>0</v>
      </c>
      <c r="F88" s="302">
        <f>IFERROR(VLOOKUP($B88,Totalt!$B$1:$AQ$550,MATCH(F$2,Totalt!$B$1:$AQ$1,0),FALSE),"")</f>
        <v>0</v>
      </c>
      <c r="G88" s="302">
        <f>IFERROR(VLOOKUP($B88,Totalt!$B$1:$AQ$550,MATCH(G$2,Totalt!$B$1:$AQ$1,0),FALSE),"")</f>
        <v>0</v>
      </c>
      <c r="H88" s="302">
        <f>IFERROR(VLOOKUP($B88,Totalt!$B$1:$AQ$550,MATCH(H$2,Totalt!$B$1:$AQ$1,0),FALSE),"")</f>
        <v>0</v>
      </c>
      <c r="I88" s="302">
        <f>IFERROR(VLOOKUP($B88,Totalt!$B$1:$AQ$550,MATCH(I$2,Totalt!$B$1:$AQ$1,0),FALSE),"")</f>
        <v>0</v>
      </c>
      <c r="J88" s="302">
        <f>IFERROR(VLOOKUP($B88,Totalt!$B$1:$AQ$550,MATCH(J$2,Totalt!$B$1:$AQ$1,0),FALSE),"")</f>
        <v>0</v>
      </c>
      <c r="K88" s="302">
        <f>IFERROR(VLOOKUP($B88,Totalt!$B$1:$AQ$550,MATCH(K$2,Totalt!$B$1:$AQ$1,0),FALSE),"")</f>
        <v>0</v>
      </c>
      <c r="L88" s="302">
        <f>IFERROR(VLOOKUP($B88,Totalt!$B$1:$AQ$550,MATCH(L$2,Totalt!$B$1:$AQ$1,0),FALSE),"")</f>
        <v>0</v>
      </c>
      <c r="M88" s="302">
        <f>IFERROR(VLOOKUP($B88,Totalt!$B$1:$AQ$550,MATCH(M$2,Totalt!$B$1:$AQ$1,0),FALSE),"")</f>
        <v>0</v>
      </c>
      <c r="N88" s="302">
        <f>IFERROR(VLOOKUP($B88,Totalt!$B$1:$AQ$550,MATCH(N$2,Totalt!$B$1:$AQ$1,0),FALSE),"")</f>
        <v>0</v>
      </c>
      <c r="O88" s="302">
        <f>IFERROR(VLOOKUP($B88,Totalt!$B$1:$AQ$550,MATCH(O$2,Totalt!$B$1:$AQ$1,0),FALSE),"")</f>
        <v>0</v>
      </c>
      <c r="P88" s="302">
        <f>IFERROR(VLOOKUP($B88,Totalt!$B$1:$AQ$550,MATCH(P$2,Totalt!$B$1:$AQ$1,0),FALSE),"")</f>
        <v>0</v>
      </c>
      <c r="Q88" s="302">
        <f>IFERROR(VLOOKUP($B88,Totalt!$B$1:$AQ$550,MATCH(Q$2,Totalt!$B$1:$AQ$1,0),FALSE),"")</f>
        <v>0</v>
      </c>
      <c r="R88" s="302">
        <f>IFERROR(VLOOKUP($B88,Totalt!$B$1:$AQ$550,MATCH(R$2,Totalt!$B$1:$AQ$1,0),FALSE),"")</f>
        <v>3.0009999999999999</v>
      </c>
      <c r="S88" s="302">
        <f>IFERROR(VLOOKUP($B88,Totalt!$B$1:$AQ$550,MATCH(S$2,Totalt!$B$1:$AQ$1,0),FALSE),"")</f>
        <v>0</v>
      </c>
      <c r="T88" s="302">
        <f>IFERROR(VLOOKUP($B88,Totalt!$B$1:$AQ$550,MATCH(T$2,Totalt!$B$1:$AQ$1,0),FALSE),"")</f>
        <v>0</v>
      </c>
      <c r="U88" s="302">
        <f>IFERROR(VLOOKUP($B88,Totalt!$B$1:$AQ$550,MATCH(U$2,Totalt!$B$1:$AQ$1,0),FALSE),"")</f>
        <v>0</v>
      </c>
      <c r="V88" s="302">
        <f>IFERROR(VLOOKUP($B88,Totalt!$B$1:$AQ$550,MATCH(V$2,Totalt!$B$1:$AQ$1,0),FALSE),"")</f>
        <v>0</v>
      </c>
      <c r="W88" s="302">
        <f>IFERROR(VLOOKUP($B88,Totalt!$B$1:$AQ$550,MATCH(W$2,Totalt!$B$1:$AQ$1,0),FALSE),"")</f>
        <v>0</v>
      </c>
      <c r="X88" s="302">
        <f>IFERROR(VLOOKUP($B88,Totalt!$B$1:$AQ$550,MATCH(X$2,Totalt!$B$1:$AQ$1,0),FALSE),"")</f>
        <v>0</v>
      </c>
      <c r="Y88" s="302">
        <f>IFERROR(VLOOKUP($B88,Totalt!$B$1:$AQ$550,MATCH(Y$2,Totalt!$B$1:$AQ$1,0),FALSE),"")</f>
        <v>0</v>
      </c>
      <c r="Z88" s="302">
        <f>IFERROR(VLOOKUP($B88,Totalt!$B$1:$AQ$550,MATCH(Z$2,Totalt!$B$1:$AQ$1,0),FALSE),"")</f>
        <v>0</v>
      </c>
      <c r="AA88" s="302">
        <f>IFERROR(VLOOKUP($B88,Totalt!$B$1:$AQ$550,MATCH(AA$2,Totalt!$B$1:$AQ$1,0),FALSE),"")</f>
        <v>0</v>
      </c>
      <c r="AB88" s="302">
        <f>IFERROR(VLOOKUP($B88,Totalt!$B$1:$AQ$550,MATCH(AB$2,Totalt!$B$1:$AQ$1,0),FALSE),"")</f>
        <v>0</v>
      </c>
      <c r="AC88" s="302">
        <f>IFERROR(VLOOKUP($B88,Totalt!$B$1:$AQ$550,MATCH(AC$2,Totalt!$B$1:$AQ$1,0),FALSE),"")</f>
        <v>0</v>
      </c>
      <c r="AD88" s="302">
        <f>IFERROR(VLOOKUP($B88,Totalt!$B$1:$AQ$550,MATCH(AD$2,Totalt!$B$1:$AQ$1,0),FALSE),"")</f>
        <v>0</v>
      </c>
      <c r="AE88" s="302">
        <f>IFERROR(VLOOKUP($B88,Totalt!$B$1:$AQ$550,MATCH(AE$2,Totalt!$B$1:$AQ$1,0),FALSE),"")</f>
        <v>0</v>
      </c>
      <c r="AF88" s="302">
        <f>IFERROR(VLOOKUP($B88,Totalt!$B$1:$AQ$550,MATCH(AF$2,Totalt!$B$1:$AQ$1,0),FALSE),"")</f>
        <v>4.1000000000000002E-2</v>
      </c>
      <c r="AG88" s="302">
        <f>IFERROR(VLOOKUP($B88,Totalt!$B$1:$AQ$550,MATCH(AG$2,Totalt!$B$1:$AQ$1,0),FALSE),"")</f>
        <v>0</v>
      </c>
      <c r="AI88" s="302">
        <f t="shared" si="4"/>
        <v>3.0919999999999996</v>
      </c>
      <c r="AJ88" s="302">
        <f>IF(ISERROR(1/VLOOKUP($B88,Leveranser!$B$1:$S$500,MATCH("såld värme (gwh)",Leveranser!$B$1:$S$1,0),FALSE)),"",VLOOKUP($B88,Leveranser!$B$1:$S$500,MATCH("såld värme (gwh)",Leveranser!$B$1:$S$1,0),FALSE))</f>
        <v>2.4729999999999999</v>
      </c>
      <c r="AK88" s="315"/>
      <c r="AM88" s="316" t="str">
        <f>IF(B88&lt;&gt;"",IF(VLOOKUP($B88,Totalt!$B$1:$AQ$550,MATCH("Kvalitetsgranskad:",Totalt!$B$1:$AQ$1,0),FALSE)="ja",VLOOKUP($B88,Miljö!$B$1:$AG$479,MATCH(AM$2,Miljö!$B$1:$AK$1,0),FALSE),""),"")</f>
        <v>Ja</v>
      </c>
      <c r="AN88" s="316" t="str">
        <f>IF(AM88="ja",VLOOKUP($B88,Miljö!$B$1:$J$479,MATCH("Typ av ursprungsspecificerad el   (Om inget värde anges används Nordisk residualmix, se inforuta) ()",Miljö!$B$1:$J$1,0),FALSE),IF(AM88="nej","Nordisk residualel",""))</f>
        <v>'FEAB Bra Miljöval'</v>
      </c>
      <c r="AO88" s="316">
        <f>IF(AM88="","",VLOOKUP($B88,Miljö!$B$1:$J$479,MATCH("Fossilandel för ursprungspecificerad el ()",Miljö!$B$1:$J$1,0),FALSE))</f>
        <v>0</v>
      </c>
      <c r="AP88" s="316">
        <f>IF(AM88="","",IFERROR(VLOOKUP($B88,Miljö!$B$1:$J$479,MATCH("Kärnkraftsandel för ursprungsspecificerad el ()",Miljö!$B$1:$J$1,0),FALSE)/1,0))</f>
        <v>0</v>
      </c>
      <c r="AQ88" s="316">
        <f t="shared" si="5"/>
        <v>1</v>
      </c>
      <c r="AS88" s="316" t="str">
        <f t="shared" si="6"/>
        <v>Nej</v>
      </c>
      <c r="AT88" s="316" t="str">
        <f>IF(AS88="ja",VLOOKUP($B88,Miljö!$B$1:$O$500,MATCH("Fossil andel i procent (%)",Miljö!$B$1:$O$1,0),FALSE)/100,"")</f>
        <v/>
      </c>
      <c r="AV88" s="316" t="str">
        <f t="shared" si="7"/>
        <v>Nej</v>
      </c>
      <c r="AW88" s="316" t="str">
        <f>IF(AV88="ja",VLOOKUP($B88,'Egen hetvattenprod'!$B$1:$AO$500,MATCH("Värmekälla till värmepumpar ()",'Egen hetvattenprod'!$B$1:$AO$1,0),FALSE),"")</f>
        <v/>
      </c>
    </row>
    <row r="89" spans="1:49" x14ac:dyDescent="0.25">
      <c r="A89" s="314" t="str">
        <f>'Miljövärden för publ företag'!B91</f>
        <v>Falkenberg Energi AB</v>
      </c>
      <c r="B89" s="314" t="str">
        <f>'Miljövärden för publ företag'!C91</f>
        <v>Vessigebro-närvärme</v>
      </c>
      <c r="C89" s="302">
        <f>IFERROR(VLOOKUP($B89,Totalt!$B$1:$AQ$550,MATCH(C$2,Totalt!$B$1:$AQ$1,0),FALSE),"")</f>
        <v>0</v>
      </c>
      <c r="D89" s="302">
        <f>IFERROR(VLOOKUP($B89,Totalt!$B$1:$AQ$550,MATCH(D$2,Totalt!$B$1:$AQ$1,0),FALSE),"")</f>
        <v>0.123</v>
      </c>
      <c r="E89" s="302">
        <f>IFERROR(VLOOKUP($B89,Totalt!$B$1:$AQ$550,MATCH(E$2,Totalt!$B$1:$AQ$1,0),FALSE),"")</f>
        <v>0</v>
      </c>
      <c r="F89" s="302">
        <f>IFERROR(VLOOKUP($B89,Totalt!$B$1:$AQ$550,MATCH(F$2,Totalt!$B$1:$AQ$1,0),FALSE),"")</f>
        <v>0</v>
      </c>
      <c r="G89" s="302">
        <f>IFERROR(VLOOKUP($B89,Totalt!$B$1:$AQ$550,MATCH(G$2,Totalt!$B$1:$AQ$1,0),FALSE),"")</f>
        <v>0</v>
      </c>
      <c r="H89" s="302">
        <f>IFERROR(VLOOKUP($B89,Totalt!$B$1:$AQ$550,MATCH(H$2,Totalt!$B$1:$AQ$1,0),FALSE),"")</f>
        <v>0</v>
      </c>
      <c r="I89" s="302">
        <f>IFERROR(VLOOKUP($B89,Totalt!$B$1:$AQ$550,MATCH(I$2,Totalt!$B$1:$AQ$1,0),FALSE),"")</f>
        <v>0</v>
      </c>
      <c r="J89" s="302">
        <f>IFERROR(VLOOKUP($B89,Totalt!$B$1:$AQ$550,MATCH(J$2,Totalt!$B$1:$AQ$1,0),FALSE),"")</f>
        <v>0</v>
      </c>
      <c r="K89" s="302">
        <f>IFERROR(VLOOKUP($B89,Totalt!$B$1:$AQ$550,MATCH(K$2,Totalt!$B$1:$AQ$1,0),FALSE),"")</f>
        <v>0</v>
      </c>
      <c r="L89" s="302">
        <f>IFERROR(VLOOKUP($B89,Totalt!$B$1:$AQ$550,MATCH(L$2,Totalt!$B$1:$AQ$1,0),FALSE),"")</f>
        <v>0</v>
      </c>
      <c r="M89" s="302">
        <f>IFERROR(VLOOKUP($B89,Totalt!$B$1:$AQ$550,MATCH(M$2,Totalt!$B$1:$AQ$1,0),FALSE),"")</f>
        <v>0</v>
      </c>
      <c r="N89" s="302">
        <f>IFERROR(VLOOKUP($B89,Totalt!$B$1:$AQ$550,MATCH(N$2,Totalt!$B$1:$AQ$1,0),FALSE),"")</f>
        <v>0</v>
      </c>
      <c r="O89" s="302">
        <f>IFERROR(VLOOKUP($B89,Totalt!$B$1:$AQ$550,MATCH(O$2,Totalt!$B$1:$AQ$1,0),FALSE),"")</f>
        <v>0</v>
      </c>
      <c r="P89" s="302">
        <f>IFERROR(VLOOKUP($B89,Totalt!$B$1:$AQ$550,MATCH(P$2,Totalt!$B$1:$AQ$1,0),FALSE),"")</f>
        <v>0</v>
      </c>
      <c r="Q89" s="302">
        <f>IFERROR(VLOOKUP($B89,Totalt!$B$1:$AQ$550,MATCH(Q$2,Totalt!$B$1:$AQ$1,0),FALSE),"")</f>
        <v>0</v>
      </c>
      <c r="R89" s="302">
        <f>IFERROR(VLOOKUP($B89,Totalt!$B$1:$AQ$550,MATCH(R$2,Totalt!$B$1:$AQ$1,0),FALSE),"")</f>
        <v>4.242</v>
      </c>
      <c r="S89" s="302">
        <f>IFERROR(VLOOKUP($B89,Totalt!$B$1:$AQ$550,MATCH(S$2,Totalt!$B$1:$AQ$1,0),FALSE),"")</f>
        <v>0</v>
      </c>
      <c r="T89" s="302">
        <f>IFERROR(VLOOKUP($B89,Totalt!$B$1:$AQ$550,MATCH(T$2,Totalt!$B$1:$AQ$1,0),FALSE),"")</f>
        <v>0</v>
      </c>
      <c r="U89" s="302">
        <f>IFERROR(VLOOKUP($B89,Totalt!$B$1:$AQ$550,MATCH(U$2,Totalt!$B$1:$AQ$1,0),FALSE),"")</f>
        <v>0</v>
      </c>
      <c r="V89" s="302">
        <f>IFERROR(VLOOKUP($B89,Totalt!$B$1:$AQ$550,MATCH(V$2,Totalt!$B$1:$AQ$1,0),FALSE),"")</f>
        <v>0</v>
      </c>
      <c r="W89" s="302">
        <f>IFERROR(VLOOKUP($B89,Totalt!$B$1:$AQ$550,MATCH(W$2,Totalt!$B$1:$AQ$1,0),FALSE),"")</f>
        <v>0</v>
      </c>
      <c r="X89" s="302">
        <f>IFERROR(VLOOKUP($B89,Totalt!$B$1:$AQ$550,MATCH(X$2,Totalt!$B$1:$AQ$1,0),FALSE),"")</f>
        <v>0</v>
      </c>
      <c r="Y89" s="302">
        <f>IFERROR(VLOOKUP($B89,Totalt!$B$1:$AQ$550,MATCH(Y$2,Totalt!$B$1:$AQ$1,0),FALSE),"")</f>
        <v>0</v>
      </c>
      <c r="Z89" s="302">
        <f>IFERROR(VLOOKUP($B89,Totalt!$B$1:$AQ$550,MATCH(Z$2,Totalt!$B$1:$AQ$1,0),FALSE),"")</f>
        <v>0</v>
      </c>
      <c r="AA89" s="302">
        <f>IFERROR(VLOOKUP($B89,Totalt!$B$1:$AQ$550,MATCH(AA$2,Totalt!$B$1:$AQ$1,0),FALSE),"")</f>
        <v>0</v>
      </c>
      <c r="AB89" s="302">
        <f>IFERROR(VLOOKUP($B89,Totalt!$B$1:$AQ$550,MATCH(AB$2,Totalt!$B$1:$AQ$1,0),FALSE),"")</f>
        <v>0</v>
      </c>
      <c r="AC89" s="302">
        <f>IFERROR(VLOOKUP($B89,Totalt!$B$1:$AQ$550,MATCH(AC$2,Totalt!$B$1:$AQ$1,0),FALSE),"")</f>
        <v>0</v>
      </c>
      <c r="AD89" s="302">
        <f>IFERROR(VLOOKUP($B89,Totalt!$B$1:$AQ$550,MATCH(AD$2,Totalt!$B$1:$AQ$1,0),FALSE),"")</f>
        <v>0</v>
      </c>
      <c r="AE89" s="302">
        <f>IFERROR(VLOOKUP($B89,Totalt!$B$1:$AQ$550,MATCH(AE$2,Totalt!$B$1:$AQ$1,0),FALSE),"")</f>
        <v>0</v>
      </c>
      <c r="AF89" s="302">
        <f>IFERROR(VLOOKUP($B89,Totalt!$B$1:$AQ$550,MATCH(AF$2,Totalt!$B$1:$AQ$1,0),FALSE),"")</f>
        <v>4.2999999999999997E-2</v>
      </c>
      <c r="AG89" s="302">
        <f>IFERROR(VLOOKUP($B89,Totalt!$B$1:$AQ$550,MATCH(AG$2,Totalt!$B$1:$AQ$1,0),FALSE),"")</f>
        <v>0</v>
      </c>
      <c r="AI89" s="302">
        <f t="shared" si="4"/>
        <v>4.4080000000000004</v>
      </c>
      <c r="AJ89" s="302">
        <f>IF(ISERROR(1/VLOOKUP($B89,Leveranser!$B$1:$S$500,MATCH("såld värme (gwh)",Leveranser!$B$1:$S$1,0),FALSE)),"",VLOOKUP($B89,Leveranser!$B$1:$S$500,MATCH("såld värme (gwh)",Leveranser!$B$1:$S$1,0),FALSE))</f>
        <v>3.6560000000000001</v>
      </c>
      <c r="AK89" s="315"/>
      <c r="AM89" s="316" t="str">
        <f>IF(B89&lt;&gt;"",IF(VLOOKUP($B89,Totalt!$B$1:$AQ$550,MATCH("Kvalitetsgranskad:",Totalt!$B$1:$AQ$1,0),FALSE)="ja",VLOOKUP($B89,Miljö!$B$1:$AG$479,MATCH(AM$2,Miljö!$B$1:$AK$1,0),FALSE),""),"")</f>
        <v>Ja</v>
      </c>
      <c r="AN89" s="316" t="str">
        <f>IF(AM89="ja",VLOOKUP($B89,Miljö!$B$1:$J$479,MATCH("Typ av ursprungsspecificerad el   (Om inget värde anges används Nordisk residualmix, se inforuta) ()",Miljö!$B$1:$J$1,0),FALSE),IF(AM89="nej","Nordisk residualel",""))</f>
        <v>'Vattenkraftsel 100%'</v>
      </c>
      <c r="AO89" s="316">
        <f>IF(AM89="","",VLOOKUP($B89,Miljö!$B$1:$J$479,MATCH("Fossilandel för ursprungspecificerad el ()",Miljö!$B$1:$J$1,0),FALSE))</f>
        <v>0</v>
      </c>
      <c r="AP89" s="316">
        <f>IF(AM89="","",IFERROR(VLOOKUP($B89,Miljö!$B$1:$J$479,MATCH("Kärnkraftsandel för ursprungsspecificerad el ()",Miljö!$B$1:$J$1,0),FALSE)/1,0))</f>
        <v>0</v>
      </c>
      <c r="AQ89" s="316">
        <f t="shared" si="5"/>
        <v>1</v>
      </c>
      <c r="AS89" s="316" t="str">
        <f t="shared" si="6"/>
        <v>Nej</v>
      </c>
      <c r="AT89" s="316" t="str">
        <f>IF(AS89="ja",VLOOKUP($B89,Miljö!$B$1:$O$500,MATCH("Fossil andel i procent (%)",Miljö!$B$1:$O$1,0),FALSE)/100,"")</f>
        <v/>
      </c>
      <c r="AV89" s="316" t="str">
        <f t="shared" si="7"/>
        <v>Nej</v>
      </c>
      <c r="AW89" s="316" t="str">
        <f>IF(AV89="ja",VLOOKUP($B89,'Egen hetvattenprod'!$B$1:$AO$500,MATCH("Värmekälla till värmepumpar ()",'Egen hetvattenprod'!$B$1:$AO$1,0),FALSE),"")</f>
        <v/>
      </c>
    </row>
    <row r="90" spans="1:49" x14ac:dyDescent="0.25">
      <c r="A90" s="314" t="str">
        <f>'Miljövärden för publ företag'!B92</f>
        <v>Falu Energi &amp; Vatten AB</v>
      </c>
      <c r="B90" s="314" t="str">
        <f>'Miljövärden för publ företag'!C92</f>
        <v>Bjursås</v>
      </c>
      <c r="C90" s="302">
        <f>IFERROR(VLOOKUP($B90,Totalt!$B$1:$AQ$550,MATCH(C$2,Totalt!$B$1:$AQ$1,0),FALSE),"")</f>
        <v>0</v>
      </c>
      <c r="D90" s="302">
        <f>IFERROR(VLOOKUP($B90,Totalt!$B$1:$AQ$550,MATCH(D$2,Totalt!$B$1:$AQ$1,0),FALSE),"")</f>
        <v>5.7000000000000002E-2</v>
      </c>
      <c r="E90" s="302">
        <f>IFERROR(VLOOKUP($B90,Totalt!$B$1:$AQ$550,MATCH(E$2,Totalt!$B$1:$AQ$1,0),FALSE),"")</f>
        <v>0</v>
      </c>
      <c r="F90" s="302">
        <f>IFERROR(VLOOKUP($B90,Totalt!$B$1:$AQ$550,MATCH(F$2,Totalt!$B$1:$AQ$1,0),FALSE),"")</f>
        <v>0</v>
      </c>
      <c r="G90" s="302">
        <f>IFERROR(VLOOKUP($B90,Totalt!$B$1:$AQ$550,MATCH(G$2,Totalt!$B$1:$AQ$1,0),FALSE),"")</f>
        <v>0</v>
      </c>
      <c r="H90" s="302">
        <f>IFERROR(VLOOKUP($B90,Totalt!$B$1:$AQ$550,MATCH(H$2,Totalt!$B$1:$AQ$1,0),FALSE),"")</f>
        <v>0</v>
      </c>
      <c r="I90" s="302">
        <f>IFERROR(VLOOKUP($B90,Totalt!$B$1:$AQ$550,MATCH(I$2,Totalt!$B$1:$AQ$1,0),FALSE),"")</f>
        <v>0</v>
      </c>
      <c r="J90" s="302">
        <f>IFERROR(VLOOKUP($B90,Totalt!$B$1:$AQ$550,MATCH(J$2,Totalt!$B$1:$AQ$1,0),FALSE),"")</f>
        <v>0</v>
      </c>
      <c r="K90" s="302">
        <f>IFERROR(VLOOKUP($B90,Totalt!$B$1:$AQ$550,MATCH(K$2,Totalt!$B$1:$AQ$1,0),FALSE),"")</f>
        <v>0</v>
      </c>
      <c r="L90" s="302">
        <f>IFERROR(VLOOKUP($B90,Totalt!$B$1:$AQ$550,MATCH(L$2,Totalt!$B$1:$AQ$1,0),FALSE),"")</f>
        <v>0</v>
      </c>
      <c r="M90" s="302">
        <f>IFERROR(VLOOKUP($B90,Totalt!$B$1:$AQ$550,MATCH(M$2,Totalt!$B$1:$AQ$1,0),FALSE),"")</f>
        <v>0</v>
      </c>
      <c r="N90" s="302">
        <f>IFERROR(VLOOKUP($B90,Totalt!$B$1:$AQ$550,MATCH(N$2,Totalt!$B$1:$AQ$1,0),FALSE),"")</f>
        <v>0</v>
      </c>
      <c r="O90" s="302">
        <f>IFERROR(VLOOKUP($B90,Totalt!$B$1:$AQ$550,MATCH(O$2,Totalt!$B$1:$AQ$1,0),FALSE),"")</f>
        <v>0</v>
      </c>
      <c r="P90" s="302">
        <f>IFERROR(VLOOKUP($B90,Totalt!$B$1:$AQ$550,MATCH(P$2,Totalt!$B$1:$AQ$1,0),FALSE),"")</f>
        <v>0</v>
      </c>
      <c r="Q90" s="302">
        <f>IFERROR(VLOOKUP($B90,Totalt!$B$1:$AQ$550,MATCH(Q$2,Totalt!$B$1:$AQ$1,0),FALSE),"")</f>
        <v>0</v>
      </c>
      <c r="R90" s="302">
        <f>IFERROR(VLOOKUP($B90,Totalt!$B$1:$AQ$550,MATCH(R$2,Totalt!$B$1:$AQ$1,0),FALSE),"")</f>
        <v>5.63</v>
      </c>
      <c r="S90" s="302">
        <f>IFERROR(VLOOKUP($B90,Totalt!$B$1:$AQ$550,MATCH(S$2,Totalt!$B$1:$AQ$1,0),FALSE),"")</f>
        <v>0</v>
      </c>
      <c r="T90" s="302">
        <f>IFERROR(VLOOKUP($B90,Totalt!$B$1:$AQ$550,MATCH(T$2,Totalt!$B$1:$AQ$1,0),FALSE),"")</f>
        <v>0</v>
      </c>
      <c r="U90" s="302">
        <f>IFERROR(VLOOKUP($B90,Totalt!$B$1:$AQ$550,MATCH(U$2,Totalt!$B$1:$AQ$1,0),FALSE),"")</f>
        <v>0</v>
      </c>
      <c r="V90" s="302">
        <f>IFERROR(VLOOKUP($B90,Totalt!$B$1:$AQ$550,MATCH(V$2,Totalt!$B$1:$AQ$1,0),FALSE),"")</f>
        <v>0</v>
      </c>
      <c r="W90" s="302">
        <f>IFERROR(VLOOKUP($B90,Totalt!$B$1:$AQ$550,MATCH(W$2,Totalt!$B$1:$AQ$1,0),FALSE),"")</f>
        <v>0</v>
      </c>
      <c r="X90" s="302">
        <f>IFERROR(VLOOKUP($B90,Totalt!$B$1:$AQ$550,MATCH(X$2,Totalt!$B$1:$AQ$1,0),FALSE),"")</f>
        <v>0</v>
      </c>
      <c r="Y90" s="302">
        <f>IFERROR(VLOOKUP($B90,Totalt!$B$1:$AQ$550,MATCH(Y$2,Totalt!$B$1:$AQ$1,0),FALSE),"")</f>
        <v>0</v>
      </c>
      <c r="Z90" s="302">
        <f>IFERROR(VLOOKUP($B90,Totalt!$B$1:$AQ$550,MATCH(Z$2,Totalt!$B$1:$AQ$1,0),FALSE),"")</f>
        <v>0</v>
      </c>
      <c r="AA90" s="302">
        <f>IFERROR(VLOOKUP($B90,Totalt!$B$1:$AQ$550,MATCH(AA$2,Totalt!$B$1:$AQ$1,0),FALSE),"")</f>
        <v>0</v>
      </c>
      <c r="AB90" s="302">
        <f>IFERROR(VLOOKUP($B90,Totalt!$B$1:$AQ$550,MATCH(AB$2,Totalt!$B$1:$AQ$1,0),FALSE),"")</f>
        <v>0</v>
      </c>
      <c r="AC90" s="302">
        <f>IFERROR(VLOOKUP($B90,Totalt!$B$1:$AQ$550,MATCH(AC$2,Totalt!$B$1:$AQ$1,0),FALSE),"")</f>
        <v>0</v>
      </c>
      <c r="AD90" s="302">
        <f>IFERROR(VLOOKUP($B90,Totalt!$B$1:$AQ$550,MATCH(AD$2,Totalt!$B$1:$AQ$1,0),FALSE),"")</f>
        <v>0</v>
      </c>
      <c r="AE90" s="302">
        <f>IFERROR(VLOOKUP($B90,Totalt!$B$1:$AQ$550,MATCH(AE$2,Totalt!$B$1:$AQ$1,0),FALSE),"")</f>
        <v>0</v>
      </c>
      <c r="AF90" s="302">
        <f>IFERROR(VLOOKUP($B90,Totalt!$B$1:$AQ$550,MATCH(AF$2,Totalt!$B$1:$AQ$1,0),FALSE),"")</f>
        <v>0.06</v>
      </c>
      <c r="AG90" s="302">
        <f>IFERROR(VLOOKUP($B90,Totalt!$B$1:$AQ$550,MATCH(AG$2,Totalt!$B$1:$AQ$1,0),FALSE),"")</f>
        <v>0</v>
      </c>
      <c r="AI90" s="302">
        <f t="shared" si="4"/>
        <v>5.7469999999999999</v>
      </c>
      <c r="AJ90" s="302">
        <f>IF(ISERROR(1/VLOOKUP($B90,Leveranser!$B$1:$S$500,MATCH("såld värme (gwh)",Leveranser!$B$1:$S$1,0),FALSE)),"",VLOOKUP($B90,Leveranser!$B$1:$S$500,MATCH("såld värme (gwh)",Leveranser!$B$1:$S$1,0),FALSE))</f>
        <v>3.67</v>
      </c>
      <c r="AK90" s="315"/>
      <c r="AM90" s="316" t="str">
        <f>IF(B90&lt;&gt;"",IF(VLOOKUP($B90,Totalt!$B$1:$AQ$550,MATCH("Kvalitetsgranskad:",Totalt!$B$1:$AQ$1,0),FALSE)="ja",VLOOKUP($B90,Miljö!$B$1:$AG$479,MATCH(AM$2,Miljö!$B$1:$AK$1,0),FALSE),""),"")</f>
        <v>Ja</v>
      </c>
      <c r="AN90" s="316" t="str">
        <f>IF(AM90="ja",VLOOKUP($B90,Miljö!$B$1:$J$479,MATCH("Typ av ursprungsspecificerad el   (Om inget värde anges används Nordisk residualmix, se inforuta) ()",Miljö!$B$1:$J$1,0),FALSE),IF(AM90="nej","Nordisk residualel",""))</f>
        <v>'Egen mix. bio. vatten. vind'</v>
      </c>
      <c r="AO90" s="316">
        <f>IF(AM90="","",VLOOKUP($B90,Miljö!$B$1:$J$479,MATCH("Fossilandel för ursprungspecificerad el ()",Miljö!$B$1:$J$1,0),FALSE))</f>
        <v>0</v>
      </c>
      <c r="AP90" s="316">
        <f>IF(AM90="","",IFERROR(VLOOKUP($B90,Miljö!$B$1:$J$479,MATCH("Kärnkraftsandel för ursprungsspecificerad el ()",Miljö!$B$1:$J$1,0),FALSE)/1,0))</f>
        <v>0</v>
      </c>
      <c r="AQ90" s="316">
        <f t="shared" si="5"/>
        <v>1</v>
      </c>
      <c r="AS90" s="316" t="str">
        <f t="shared" si="6"/>
        <v>Nej</v>
      </c>
      <c r="AT90" s="316" t="str">
        <f>IF(AS90="ja",VLOOKUP($B90,Miljö!$B$1:$O$500,MATCH("Fossil andel i procent (%)",Miljö!$B$1:$O$1,0),FALSE)/100,"")</f>
        <v/>
      </c>
      <c r="AV90" s="316" t="str">
        <f t="shared" si="7"/>
        <v>Nej</v>
      </c>
      <c r="AW90" s="316" t="str">
        <f>IF(AV90="ja",VLOOKUP($B90,'Egen hetvattenprod'!$B$1:$AO$500,MATCH("Värmekälla till värmepumpar ()",'Egen hetvattenprod'!$B$1:$AO$1,0),FALSE),"")</f>
        <v/>
      </c>
    </row>
    <row r="91" spans="1:49" x14ac:dyDescent="0.25">
      <c r="A91" s="314" t="str">
        <f>'Miljövärden för publ företag'!B93</f>
        <v>Falu Energi &amp; Vatten AB</v>
      </c>
      <c r="B91" s="314" t="str">
        <f>'Miljövärden för publ företag'!C93</f>
        <v>Falun</v>
      </c>
      <c r="C91" s="302">
        <f>IFERROR(VLOOKUP($B91,Totalt!$B$1:$AQ$550,MATCH(C$2,Totalt!$B$1:$AQ$1,0),FALSE),"")</f>
        <v>0</v>
      </c>
      <c r="D91" s="302">
        <f>IFERROR(VLOOKUP($B91,Totalt!$B$1:$AQ$550,MATCH(D$2,Totalt!$B$1:$AQ$1,0),FALSE),"")</f>
        <v>4.5341399999999998</v>
      </c>
      <c r="E91" s="302">
        <f>IFERROR(VLOOKUP($B91,Totalt!$B$1:$AQ$550,MATCH(E$2,Totalt!$B$1:$AQ$1,0),FALSE),"")</f>
        <v>0</v>
      </c>
      <c r="F91" s="302">
        <f>IFERROR(VLOOKUP($B91,Totalt!$B$1:$AQ$550,MATCH(F$2,Totalt!$B$1:$AQ$1,0),FALSE),"")</f>
        <v>0</v>
      </c>
      <c r="G91" s="302">
        <f>IFERROR(VLOOKUP($B91,Totalt!$B$1:$AQ$550,MATCH(G$2,Totalt!$B$1:$AQ$1,0),FALSE),"")</f>
        <v>0</v>
      </c>
      <c r="H91" s="302">
        <f>IFERROR(VLOOKUP($B91,Totalt!$B$1:$AQ$550,MATCH(H$2,Totalt!$B$1:$AQ$1,0),FALSE),"")</f>
        <v>10.14</v>
      </c>
      <c r="I91" s="302">
        <f>IFERROR(VLOOKUP($B91,Totalt!$B$1:$AQ$550,MATCH(I$2,Totalt!$B$1:$AQ$1,0),FALSE),"")</f>
        <v>0</v>
      </c>
      <c r="J91" s="302">
        <f>IFERROR(VLOOKUP($B91,Totalt!$B$1:$AQ$550,MATCH(J$2,Totalt!$B$1:$AQ$1,0),FALSE),"")</f>
        <v>7.0000000000000007E-2</v>
      </c>
      <c r="K91" s="302">
        <f>IFERROR(VLOOKUP($B91,Totalt!$B$1:$AQ$550,MATCH(K$2,Totalt!$B$1:$AQ$1,0),FALSE),"")</f>
        <v>0</v>
      </c>
      <c r="L91" s="302">
        <f>IFERROR(VLOOKUP($B91,Totalt!$B$1:$AQ$550,MATCH(L$2,Totalt!$B$1:$AQ$1,0),FALSE),"")</f>
        <v>40.630800000000001</v>
      </c>
      <c r="M91" s="302">
        <f>IFERROR(VLOOKUP($B91,Totalt!$B$1:$AQ$550,MATCH(M$2,Totalt!$B$1:$AQ$1,0),FALSE),"")</f>
        <v>55.385300000000001</v>
      </c>
      <c r="N91" s="302">
        <f>IFERROR(VLOOKUP($B91,Totalt!$B$1:$AQ$550,MATCH(N$2,Totalt!$B$1:$AQ$1,0),FALSE),"")</f>
        <v>33.309399999999997</v>
      </c>
      <c r="O91" s="302">
        <f>IFERROR(VLOOKUP($B91,Totalt!$B$1:$AQ$550,MATCH(O$2,Totalt!$B$1:$AQ$1,0),FALSE),"")</f>
        <v>5.5888300000000002E-2</v>
      </c>
      <c r="P91" s="302">
        <f>IFERROR(VLOOKUP($B91,Totalt!$B$1:$AQ$550,MATCH(P$2,Totalt!$B$1:$AQ$1,0),FALSE),"")</f>
        <v>61.197699999999998</v>
      </c>
      <c r="Q91" s="302">
        <f>IFERROR(VLOOKUP($B91,Totalt!$B$1:$AQ$550,MATCH(Q$2,Totalt!$B$1:$AQ$1,0),FALSE),"")</f>
        <v>22.299399999999999</v>
      </c>
      <c r="R91" s="302">
        <f>IFERROR(VLOOKUP($B91,Totalt!$B$1:$AQ$550,MATCH(R$2,Totalt!$B$1:$AQ$1,0),FALSE),"")</f>
        <v>16.5</v>
      </c>
      <c r="S91" s="302">
        <f>IFERROR(VLOOKUP($B91,Totalt!$B$1:$AQ$550,MATCH(S$2,Totalt!$B$1:$AQ$1,0),FALSE),"")</f>
        <v>0</v>
      </c>
      <c r="T91" s="302">
        <f>IFERROR(VLOOKUP($B91,Totalt!$B$1:$AQ$550,MATCH(T$2,Totalt!$B$1:$AQ$1,0),FALSE),"")</f>
        <v>0</v>
      </c>
      <c r="U91" s="302">
        <f>IFERROR(VLOOKUP($B91,Totalt!$B$1:$AQ$550,MATCH(U$2,Totalt!$B$1:$AQ$1,0),FALSE),"")</f>
        <v>0</v>
      </c>
      <c r="V91" s="302">
        <f>IFERROR(VLOOKUP($B91,Totalt!$B$1:$AQ$550,MATCH(V$2,Totalt!$B$1:$AQ$1,0),FALSE),"")</f>
        <v>0</v>
      </c>
      <c r="W91" s="302">
        <f>IFERROR(VLOOKUP($B91,Totalt!$B$1:$AQ$550,MATCH(W$2,Totalt!$B$1:$AQ$1,0),FALSE),"")</f>
        <v>0</v>
      </c>
      <c r="X91" s="302">
        <f>IFERROR(VLOOKUP($B91,Totalt!$B$1:$AQ$550,MATCH(X$2,Totalt!$B$1:$AQ$1,0),FALSE),"")</f>
        <v>0</v>
      </c>
      <c r="Y91" s="302">
        <f>IFERROR(VLOOKUP($B91,Totalt!$B$1:$AQ$550,MATCH(Y$2,Totalt!$B$1:$AQ$1,0),FALSE),"")</f>
        <v>0</v>
      </c>
      <c r="Z91" s="302">
        <f>IFERROR(VLOOKUP($B91,Totalt!$B$1:$AQ$550,MATCH(Z$2,Totalt!$B$1:$AQ$1,0),FALSE),"")</f>
        <v>0</v>
      </c>
      <c r="AA91" s="302">
        <f>IFERROR(VLOOKUP($B91,Totalt!$B$1:$AQ$550,MATCH(AA$2,Totalt!$B$1:$AQ$1,0),FALSE),"")</f>
        <v>0</v>
      </c>
      <c r="AB91" s="302">
        <f>IFERROR(VLOOKUP($B91,Totalt!$B$1:$AQ$550,MATCH(AB$2,Totalt!$B$1:$AQ$1,0),FALSE),"")</f>
        <v>0</v>
      </c>
      <c r="AC91" s="302">
        <f>IFERROR(VLOOKUP($B91,Totalt!$B$1:$AQ$550,MATCH(AC$2,Totalt!$B$1:$AQ$1,0),FALSE),"")</f>
        <v>85.59</v>
      </c>
      <c r="AD91" s="302">
        <f>IFERROR(VLOOKUP($B91,Totalt!$B$1:$AQ$550,MATCH(AD$2,Totalt!$B$1:$AQ$1,0),FALSE),"")</f>
        <v>0.61</v>
      </c>
      <c r="AE91" s="302">
        <f>IFERROR(VLOOKUP($B91,Totalt!$B$1:$AQ$550,MATCH(AE$2,Totalt!$B$1:$AQ$1,0),FALSE),"")</f>
        <v>0</v>
      </c>
      <c r="AF91" s="302">
        <f>IFERROR(VLOOKUP($B91,Totalt!$B$1:$AQ$550,MATCH(AF$2,Totalt!$B$1:$AQ$1,0),FALSE),"")</f>
        <v>10.0284</v>
      </c>
      <c r="AG91" s="302">
        <f>IFERROR(VLOOKUP($B91,Totalt!$B$1:$AQ$550,MATCH(AG$2,Totalt!$B$1:$AQ$1,0),FALSE),"")</f>
        <v>43.8</v>
      </c>
      <c r="AI91" s="302">
        <f t="shared" si="4"/>
        <v>384.15102830000001</v>
      </c>
      <c r="AJ91" s="302">
        <f>IF(ISERROR(1/VLOOKUP($B91,Leveranser!$B$1:$S$500,MATCH("såld värme (gwh)",Leveranser!$B$1:$S$1,0),FALSE)),"",VLOOKUP($B91,Leveranser!$B$1:$S$500,MATCH("såld värme (gwh)",Leveranser!$B$1:$S$1,0),FALSE))</f>
        <v>352.9</v>
      </c>
      <c r="AK91" s="315"/>
      <c r="AM91" s="316" t="str">
        <f>IF(B91&lt;&gt;"",IF(VLOOKUP($B91,Totalt!$B$1:$AQ$550,MATCH("Kvalitetsgranskad:",Totalt!$B$1:$AQ$1,0),FALSE)="ja",VLOOKUP($B91,Miljö!$B$1:$AG$479,MATCH(AM$2,Miljö!$B$1:$AK$1,0),FALSE),""),"")</f>
        <v>Ja</v>
      </c>
      <c r="AN91" s="316" t="str">
        <f>IF(AM91="ja",VLOOKUP($B91,Miljö!$B$1:$J$479,MATCH("Typ av ursprungsspecificerad el   (Om inget värde anges används Nordisk residualmix, se inforuta) ()",Miljö!$B$1:$J$1,0),FALSE),IF(AM91="nej","Nordisk residualel",""))</f>
        <v>'Egen mix. vind. vatten. biokraft'</v>
      </c>
      <c r="AO91" s="316">
        <f>IF(AM91="","",VLOOKUP($B91,Miljö!$B$1:$J$479,MATCH("Fossilandel för ursprungspecificerad el ()",Miljö!$B$1:$J$1,0),FALSE))</f>
        <v>0</v>
      </c>
      <c r="AP91" s="316">
        <f>IF(AM91="","",IFERROR(VLOOKUP($B91,Miljö!$B$1:$J$479,MATCH("Kärnkraftsandel för ursprungsspecificerad el ()",Miljö!$B$1:$J$1,0),FALSE)/1,0))</f>
        <v>0</v>
      </c>
      <c r="AQ91" s="316">
        <f t="shared" si="5"/>
        <v>1</v>
      </c>
      <c r="AS91" s="316" t="str">
        <f t="shared" si="6"/>
        <v>Ja</v>
      </c>
      <c r="AT91" s="316">
        <f>IF(AS91="ja",VLOOKUP($B91,Miljö!$B$1:$O$500,MATCH("Fossil andel i procent (%)",Miljö!$B$1:$O$1,0),FALSE)/100,"")</f>
        <v>0</v>
      </c>
      <c r="AV91" s="316" t="str">
        <f t="shared" si="7"/>
        <v>Nej</v>
      </c>
      <c r="AW91" s="316" t="str">
        <f>IF(AV91="ja",VLOOKUP($B91,'Egen hetvattenprod'!$B$1:$AO$500,MATCH("Värmekälla till värmepumpar ()",'Egen hetvattenprod'!$B$1:$AO$1,0),FALSE),"")</f>
        <v/>
      </c>
    </row>
    <row r="92" spans="1:49" x14ac:dyDescent="0.25">
      <c r="A92" s="314" t="str">
        <f>'Miljövärden för publ företag'!B94</f>
        <v>Falu Energi &amp; Vatten AB</v>
      </c>
      <c r="B92" s="314" t="str">
        <f>'Miljövärden för publ företag'!C94</f>
        <v>Grycksbo</v>
      </c>
      <c r="C92" s="302">
        <f>IFERROR(VLOOKUP($B92,Totalt!$B$1:$AQ$550,MATCH(C$2,Totalt!$B$1:$AQ$1,0),FALSE),"")</f>
        <v>0</v>
      </c>
      <c r="D92" s="302">
        <f>IFERROR(VLOOKUP($B92,Totalt!$B$1:$AQ$550,MATCH(D$2,Totalt!$B$1:$AQ$1,0),FALSE),"")</f>
        <v>0.13</v>
      </c>
      <c r="E92" s="302">
        <f>IFERROR(VLOOKUP($B92,Totalt!$B$1:$AQ$550,MATCH(E$2,Totalt!$B$1:$AQ$1,0),FALSE),"")</f>
        <v>0</v>
      </c>
      <c r="F92" s="302">
        <f>IFERROR(VLOOKUP($B92,Totalt!$B$1:$AQ$550,MATCH(F$2,Totalt!$B$1:$AQ$1,0),FALSE),"")</f>
        <v>0</v>
      </c>
      <c r="G92" s="302">
        <f>IFERROR(VLOOKUP($B92,Totalt!$B$1:$AQ$550,MATCH(G$2,Totalt!$B$1:$AQ$1,0),FALSE),"")</f>
        <v>0</v>
      </c>
      <c r="H92" s="302">
        <f>IFERROR(VLOOKUP($B92,Totalt!$B$1:$AQ$550,MATCH(H$2,Totalt!$B$1:$AQ$1,0),FALSE),"")</f>
        <v>0</v>
      </c>
      <c r="I92" s="302">
        <f>IFERROR(VLOOKUP($B92,Totalt!$B$1:$AQ$550,MATCH(I$2,Totalt!$B$1:$AQ$1,0),FALSE),"")</f>
        <v>0</v>
      </c>
      <c r="J92" s="302">
        <f>IFERROR(VLOOKUP($B92,Totalt!$B$1:$AQ$550,MATCH(J$2,Totalt!$B$1:$AQ$1,0),FALSE),"")</f>
        <v>0</v>
      </c>
      <c r="K92" s="302">
        <f>IFERROR(VLOOKUP($B92,Totalt!$B$1:$AQ$550,MATCH(K$2,Totalt!$B$1:$AQ$1,0),FALSE),"")</f>
        <v>0</v>
      </c>
      <c r="L92" s="302">
        <f>IFERROR(VLOOKUP($B92,Totalt!$B$1:$AQ$550,MATCH(L$2,Totalt!$B$1:$AQ$1,0),FALSE),"")</f>
        <v>0</v>
      </c>
      <c r="M92" s="302">
        <f>IFERROR(VLOOKUP($B92,Totalt!$B$1:$AQ$550,MATCH(M$2,Totalt!$B$1:$AQ$1,0),FALSE),"")</f>
        <v>0</v>
      </c>
      <c r="N92" s="302">
        <f>IFERROR(VLOOKUP($B92,Totalt!$B$1:$AQ$550,MATCH(N$2,Totalt!$B$1:$AQ$1,0),FALSE),"")</f>
        <v>0</v>
      </c>
      <c r="O92" s="302">
        <f>IFERROR(VLOOKUP($B92,Totalt!$B$1:$AQ$550,MATCH(O$2,Totalt!$B$1:$AQ$1,0),FALSE),"")</f>
        <v>0</v>
      </c>
      <c r="P92" s="302">
        <f>IFERROR(VLOOKUP($B92,Totalt!$B$1:$AQ$550,MATCH(P$2,Totalt!$B$1:$AQ$1,0),FALSE),"")</f>
        <v>0</v>
      </c>
      <c r="Q92" s="302">
        <f>IFERROR(VLOOKUP($B92,Totalt!$B$1:$AQ$550,MATCH(Q$2,Totalt!$B$1:$AQ$1,0),FALSE),"")</f>
        <v>0</v>
      </c>
      <c r="R92" s="302">
        <f>IFERROR(VLOOKUP($B92,Totalt!$B$1:$AQ$550,MATCH(R$2,Totalt!$B$1:$AQ$1,0),FALSE),"")</f>
        <v>5.59</v>
      </c>
      <c r="S92" s="302">
        <f>IFERROR(VLOOKUP($B92,Totalt!$B$1:$AQ$550,MATCH(S$2,Totalt!$B$1:$AQ$1,0),FALSE),"")</f>
        <v>0</v>
      </c>
      <c r="T92" s="302">
        <f>IFERROR(VLOOKUP($B92,Totalt!$B$1:$AQ$550,MATCH(T$2,Totalt!$B$1:$AQ$1,0),FALSE),"")</f>
        <v>0</v>
      </c>
      <c r="U92" s="302">
        <f>IFERROR(VLOOKUP($B92,Totalt!$B$1:$AQ$550,MATCH(U$2,Totalt!$B$1:$AQ$1,0),FALSE),"")</f>
        <v>0</v>
      </c>
      <c r="V92" s="302">
        <f>IFERROR(VLOOKUP($B92,Totalt!$B$1:$AQ$550,MATCH(V$2,Totalt!$B$1:$AQ$1,0),FALSE),"")</f>
        <v>0</v>
      </c>
      <c r="W92" s="302">
        <f>IFERROR(VLOOKUP($B92,Totalt!$B$1:$AQ$550,MATCH(W$2,Totalt!$B$1:$AQ$1,0),FALSE),"")</f>
        <v>0</v>
      </c>
      <c r="X92" s="302">
        <f>IFERROR(VLOOKUP($B92,Totalt!$B$1:$AQ$550,MATCH(X$2,Totalt!$B$1:$AQ$1,0),FALSE),"")</f>
        <v>0</v>
      </c>
      <c r="Y92" s="302">
        <f>IFERROR(VLOOKUP($B92,Totalt!$B$1:$AQ$550,MATCH(Y$2,Totalt!$B$1:$AQ$1,0),FALSE),"")</f>
        <v>0</v>
      </c>
      <c r="Z92" s="302">
        <f>IFERROR(VLOOKUP($B92,Totalt!$B$1:$AQ$550,MATCH(Z$2,Totalt!$B$1:$AQ$1,0),FALSE),"")</f>
        <v>0</v>
      </c>
      <c r="AA92" s="302">
        <f>IFERROR(VLOOKUP($B92,Totalt!$B$1:$AQ$550,MATCH(AA$2,Totalt!$B$1:$AQ$1,0),FALSE),"")</f>
        <v>0</v>
      </c>
      <c r="AB92" s="302">
        <f>IFERROR(VLOOKUP($B92,Totalt!$B$1:$AQ$550,MATCH(AB$2,Totalt!$B$1:$AQ$1,0),FALSE),"")</f>
        <v>0</v>
      </c>
      <c r="AC92" s="302">
        <f>IFERROR(VLOOKUP($B92,Totalt!$B$1:$AQ$550,MATCH(AC$2,Totalt!$B$1:$AQ$1,0),FALSE),"")</f>
        <v>0</v>
      </c>
      <c r="AD92" s="302">
        <f>IFERROR(VLOOKUP($B92,Totalt!$B$1:$AQ$550,MATCH(AD$2,Totalt!$B$1:$AQ$1,0),FALSE),"")</f>
        <v>0</v>
      </c>
      <c r="AE92" s="302">
        <f>IFERROR(VLOOKUP($B92,Totalt!$B$1:$AQ$550,MATCH(AE$2,Totalt!$B$1:$AQ$1,0),FALSE),"")</f>
        <v>0</v>
      </c>
      <c r="AF92" s="302">
        <f>IFERROR(VLOOKUP($B92,Totalt!$B$1:$AQ$550,MATCH(AF$2,Totalt!$B$1:$AQ$1,0),FALSE),"")</f>
        <v>0.05</v>
      </c>
      <c r="AG92" s="302">
        <f>IFERROR(VLOOKUP($B92,Totalt!$B$1:$AQ$550,MATCH(AG$2,Totalt!$B$1:$AQ$1,0),FALSE),"")</f>
        <v>0</v>
      </c>
      <c r="AI92" s="302">
        <f t="shared" si="4"/>
        <v>5.77</v>
      </c>
      <c r="AJ92" s="302">
        <f>IF(ISERROR(1/VLOOKUP($B92,Leveranser!$B$1:$S$500,MATCH("såld värme (gwh)",Leveranser!$B$1:$S$1,0),FALSE)),"",VLOOKUP($B92,Leveranser!$B$1:$S$500,MATCH("såld värme (gwh)",Leveranser!$B$1:$S$1,0),FALSE))</f>
        <v>4.74</v>
      </c>
      <c r="AK92" s="315"/>
      <c r="AM92" s="316" t="str">
        <f>IF(B92&lt;&gt;"",IF(VLOOKUP($B92,Totalt!$B$1:$AQ$550,MATCH("Kvalitetsgranskad:",Totalt!$B$1:$AQ$1,0),FALSE)="ja",VLOOKUP($B92,Miljö!$B$1:$AG$479,MATCH(AM$2,Miljö!$B$1:$AK$1,0),FALSE),""),"")</f>
        <v>Ja</v>
      </c>
      <c r="AN92" s="316" t="str">
        <f>IF(AM92="ja",VLOOKUP($B92,Miljö!$B$1:$J$479,MATCH("Typ av ursprungsspecificerad el   (Om inget värde anges används Nordisk residualmix, se inforuta) ()",Miljö!$B$1:$J$1,0),FALSE),IF(AM92="nej","Nordisk residualel",""))</f>
        <v>'Egen mix. bio. vatten. vind'</v>
      </c>
      <c r="AO92" s="316">
        <f>IF(AM92="","",VLOOKUP($B92,Miljö!$B$1:$J$479,MATCH("Fossilandel för ursprungspecificerad el ()",Miljö!$B$1:$J$1,0),FALSE))</f>
        <v>0</v>
      </c>
      <c r="AP92" s="316">
        <f>IF(AM92="","",IFERROR(VLOOKUP($B92,Miljö!$B$1:$J$479,MATCH("Kärnkraftsandel för ursprungsspecificerad el ()",Miljö!$B$1:$J$1,0),FALSE)/1,0))</f>
        <v>0</v>
      </c>
      <c r="AQ92" s="316">
        <f t="shared" si="5"/>
        <v>1</v>
      </c>
      <c r="AS92" s="316" t="str">
        <f t="shared" si="6"/>
        <v>Nej</v>
      </c>
      <c r="AT92" s="316" t="str">
        <f>IF(AS92="ja",VLOOKUP($B92,Miljö!$B$1:$O$500,MATCH("Fossil andel i procent (%)",Miljö!$B$1:$O$1,0),FALSE)/100,"")</f>
        <v/>
      </c>
      <c r="AV92" s="316" t="str">
        <f t="shared" si="7"/>
        <v>Nej</v>
      </c>
      <c r="AW92" s="316" t="str">
        <f>IF(AV92="ja",VLOOKUP($B92,'Egen hetvattenprod'!$B$1:$AO$500,MATCH("Värmekälla till värmepumpar ()",'Egen hetvattenprod'!$B$1:$AO$1,0),FALSE),"")</f>
        <v/>
      </c>
    </row>
    <row r="93" spans="1:49" x14ac:dyDescent="0.25">
      <c r="A93" s="314" t="str">
        <f>'Miljövärden för publ företag'!B95</f>
        <v>Falu Energi &amp; Vatten AB</v>
      </c>
      <c r="B93" s="314" t="str">
        <f>'Miljövärden för publ företag'!C95</f>
        <v>Svärdsjö</v>
      </c>
      <c r="C93" s="302">
        <f>IFERROR(VLOOKUP($B93,Totalt!$B$1:$AQ$550,MATCH(C$2,Totalt!$B$1:$AQ$1,0),FALSE),"")</f>
        <v>0</v>
      </c>
      <c r="D93" s="302">
        <f>IFERROR(VLOOKUP($B93,Totalt!$B$1:$AQ$550,MATCH(D$2,Totalt!$B$1:$AQ$1,0),FALSE),"")</f>
        <v>0.02</v>
      </c>
      <c r="E93" s="302">
        <f>IFERROR(VLOOKUP($B93,Totalt!$B$1:$AQ$550,MATCH(E$2,Totalt!$B$1:$AQ$1,0),FALSE),"")</f>
        <v>0</v>
      </c>
      <c r="F93" s="302">
        <f>IFERROR(VLOOKUP($B93,Totalt!$B$1:$AQ$550,MATCH(F$2,Totalt!$B$1:$AQ$1,0),FALSE),"")</f>
        <v>0</v>
      </c>
      <c r="G93" s="302">
        <f>IFERROR(VLOOKUP($B93,Totalt!$B$1:$AQ$550,MATCH(G$2,Totalt!$B$1:$AQ$1,0),FALSE),"")</f>
        <v>0</v>
      </c>
      <c r="H93" s="302">
        <f>IFERROR(VLOOKUP($B93,Totalt!$B$1:$AQ$550,MATCH(H$2,Totalt!$B$1:$AQ$1,0),FALSE),"")</f>
        <v>0</v>
      </c>
      <c r="I93" s="302">
        <f>IFERROR(VLOOKUP($B93,Totalt!$B$1:$AQ$550,MATCH(I$2,Totalt!$B$1:$AQ$1,0),FALSE),"")</f>
        <v>0</v>
      </c>
      <c r="J93" s="302">
        <f>IFERROR(VLOOKUP($B93,Totalt!$B$1:$AQ$550,MATCH(J$2,Totalt!$B$1:$AQ$1,0),FALSE),"")</f>
        <v>0</v>
      </c>
      <c r="K93" s="302">
        <f>IFERROR(VLOOKUP($B93,Totalt!$B$1:$AQ$550,MATCH(K$2,Totalt!$B$1:$AQ$1,0),FALSE),"")</f>
        <v>0</v>
      </c>
      <c r="L93" s="302">
        <f>IFERROR(VLOOKUP($B93,Totalt!$B$1:$AQ$550,MATCH(L$2,Totalt!$B$1:$AQ$1,0),FALSE),"")</f>
        <v>0</v>
      </c>
      <c r="M93" s="302">
        <f>IFERROR(VLOOKUP($B93,Totalt!$B$1:$AQ$550,MATCH(M$2,Totalt!$B$1:$AQ$1,0),FALSE),"")</f>
        <v>0</v>
      </c>
      <c r="N93" s="302">
        <f>IFERROR(VLOOKUP($B93,Totalt!$B$1:$AQ$550,MATCH(N$2,Totalt!$B$1:$AQ$1,0),FALSE),"")</f>
        <v>0</v>
      </c>
      <c r="O93" s="302">
        <f>IFERROR(VLOOKUP($B93,Totalt!$B$1:$AQ$550,MATCH(O$2,Totalt!$B$1:$AQ$1,0),FALSE),"")</f>
        <v>0</v>
      </c>
      <c r="P93" s="302">
        <f>IFERROR(VLOOKUP($B93,Totalt!$B$1:$AQ$550,MATCH(P$2,Totalt!$B$1:$AQ$1,0),FALSE),"")</f>
        <v>0</v>
      </c>
      <c r="Q93" s="302">
        <f>IFERROR(VLOOKUP($B93,Totalt!$B$1:$AQ$550,MATCH(Q$2,Totalt!$B$1:$AQ$1,0),FALSE),"")</f>
        <v>0</v>
      </c>
      <c r="R93" s="302">
        <f>IFERROR(VLOOKUP($B93,Totalt!$B$1:$AQ$550,MATCH(R$2,Totalt!$B$1:$AQ$1,0),FALSE),"")</f>
        <v>5.6</v>
      </c>
      <c r="S93" s="302">
        <f>IFERROR(VLOOKUP($B93,Totalt!$B$1:$AQ$550,MATCH(S$2,Totalt!$B$1:$AQ$1,0),FALSE),"")</f>
        <v>0</v>
      </c>
      <c r="T93" s="302">
        <f>IFERROR(VLOOKUP($B93,Totalt!$B$1:$AQ$550,MATCH(T$2,Totalt!$B$1:$AQ$1,0),FALSE),"")</f>
        <v>0</v>
      </c>
      <c r="U93" s="302">
        <f>IFERROR(VLOOKUP($B93,Totalt!$B$1:$AQ$550,MATCH(U$2,Totalt!$B$1:$AQ$1,0),FALSE),"")</f>
        <v>0</v>
      </c>
      <c r="V93" s="302">
        <f>IFERROR(VLOOKUP($B93,Totalt!$B$1:$AQ$550,MATCH(V$2,Totalt!$B$1:$AQ$1,0),FALSE),"")</f>
        <v>0</v>
      </c>
      <c r="W93" s="302">
        <f>IFERROR(VLOOKUP($B93,Totalt!$B$1:$AQ$550,MATCH(W$2,Totalt!$B$1:$AQ$1,0),FALSE),"")</f>
        <v>0</v>
      </c>
      <c r="X93" s="302">
        <f>IFERROR(VLOOKUP($B93,Totalt!$B$1:$AQ$550,MATCH(X$2,Totalt!$B$1:$AQ$1,0),FALSE),"")</f>
        <v>0</v>
      </c>
      <c r="Y93" s="302">
        <f>IFERROR(VLOOKUP($B93,Totalt!$B$1:$AQ$550,MATCH(Y$2,Totalt!$B$1:$AQ$1,0),FALSE),"")</f>
        <v>0</v>
      </c>
      <c r="Z93" s="302">
        <f>IFERROR(VLOOKUP($B93,Totalt!$B$1:$AQ$550,MATCH(Z$2,Totalt!$B$1:$AQ$1,0),FALSE),"")</f>
        <v>0</v>
      </c>
      <c r="AA93" s="302">
        <f>IFERROR(VLOOKUP($B93,Totalt!$B$1:$AQ$550,MATCH(AA$2,Totalt!$B$1:$AQ$1,0),FALSE),"")</f>
        <v>0</v>
      </c>
      <c r="AB93" s="302">
        <f>IFERROR(VLOOKUP($B93,Totalt!$B$1:$AQ$550,MATCH(AB$2,Totalt!$B$1:$AQ$1,0),FALSE),"")</f>
        <v>0</v>
      </c>
      <c r="AC93" s="302">
        <f>IFERROR(VLOOKUP($B93,Totalt!$B$1:$AQ$550,MATCH(AC$2,Totalt!$B$1:$AQ$1,0),FALSE),"")</f>
        <v>0</v>
      </c>
      <c r="AD93" s="302">
        <f>IFERROR(VLOOKUP($B93,Totalt!$B$1:$AQ$550,MATCH(AD$2,Totalt!$B$1:$AQ$1,0),FALSE),"")</f>
        <v>0</v>
      </c>
      <c r="AE93" s="302">
        <f>IFERROR(VLOOKUP($B93,Totalt!$B$1:$AQ$550,MATCH(AE$2,Totalt!$B$1:$AQ$1,0),FALSE),"")</f>
        <v>0</v>
      </c>
      <c r="AF93" s="302">
        <f>IFERROR(VLOOKUP($B93,Totalt!$B$1:$AQ$550,MATCH(AF$2,Totalt!$B$1:$AQ$1,0),FALSE),"")</f>
        <v>0.1</v>
      </c>
      <c r="AG93" s="302">
        <f>IFERROR(VLOOKUP($B93,Totalt!$B$1:$AQ$550,MATCH(AG$2,Totalt!$B$1:$AQ$1,0),FALSE),"")</f>
        <v>0</v>
      </c>
      <c r="AI93" s="302">
        <f t="shared" si="4"/>
        <v>5.7199999999999989</v>
      </c>
      <c r="AJ93" s="302">
        <f>IF(ISERROR(1/VLOOKUP($B93,Leveranser!$B$1:$S$500,MATCH("såld värme (gwh)",Leveranser!$B$1:$S$1,0),FALSE)),"",VLOOKUP($B93,Leveranser!$B$1:$S$500,MATCH("såld värme (gwh)",Leveranser!$B$1:$S$1,0),FALSE))</f>
        <v>4.62</v>
      </c>
      <c r="AK93" s="315"/>
      <c r="AM93" s="316" t="str">
        <f>IF(B93&lt;&gt;"",IF(VLOOKUP($B93,Totalt!$B$1:$AQ$550,MATCH("Kvalitetsgranskad:",Totalt!$B$1:$AQ$1,0),FALSE)="ja",VLOOKUP($B93,Miljö!$B$1:$AG$479,MATCH(AM$2,Miljö!$B$1:$AK$1,0),FALSE),""),"")</f>
        <v>Ja</v>
      </c>
      <c r="AN93" s="316" t="str">
        <f>IF(AM93="ja",VLOOKUP($B93,Miljö!$B$1:$J$479,MATCH("Typ av ursprungsspecificerad el   (Om inget värde anges används Nordisk residualmix, se inforuta) ()",Miljö!$B$1:$J$1,0),FALSE),IF(AM93="nej","Nordisk residualel",""))</f>
        <v>'Egen mix. bio. vind. vatten'</v>
      </c>
      <c r="AO93" s="316">
        <f>IF(AM93="","",VLOOKUP($B93,Miljö!$B$1:$J$479,MATCH("Fossilandel för ursprungspecificerad el ()",Miljö!$B$1:$J$1,0),FALSE))</f>
        <v>0</v>
      </c>
      <c r="AP93" s="316">
        <f>IF(AM93="","",IFERROR(VLOOKUP($B93,Miljö!$B$1:$J$479,MATCH("Kärnkraftsandel för ursprungsspecificerad el ()",Miljö!$B$1:$J$1,0),FALSE)/1,0))</f>
        <v>0</v>
      </c>
      <c r="AQ93" s="316">
        <f t="shared" si="5"/>
        <v>1</v>
      </c>
      <c r="AS93" s="316" t="str">
        <f t="shared" si="6"/>
        <v>Nej</v>
      </c>
      <c r="AT93" s="316" t="str">
        <f>IF(AS93="ja",VLOOKUP($B93,Miljö!$B$1:$O$500,MATCH("Fossil andel i procent (%)",Miljö!$B$1:$O$1,0),FALSE)/100,"")</f>
        <v/>
      </c>
      <c r="AV93" s="316" t="str">
        <f t="shared" si="7"/>
        <v>Nej</v>
      </c>
      <c r="AW93" s="316" t="str">
        <f>IF(AV93="ja",VLOOKUP($B93,'Egen hetvattenprod'!$B$1:$AO$500,MATCH("Värmekälla till värmepumpar ()",'Egen hetvattenprod'!$B$1:$AO$1,0),FALSE),"")</f>
        <v/>
      </c>
    </row>
    <row r="94" spans="1:49" x14ac:dyDescent="0.25">
      <c r="A94" s="314" t="str">
        <f>'Miljövärden för publ företag'!B96</f>
        <v>Finspångs Tekniska Verk AB</v>
      </c>
      <c r="B94" s="314" t="str">
        <f>'Miljövärden för publ företag'!C96</f>
        <v>Finspång</v>
      </c>
      <c r="C94" s="302">
        <f>IFERROR(VLOOKUP($B94,Totalt!$B$1:$AQ$550,MATCH(C$2,Totalt!$B$1:$AQ$1,0),FALSE),"")</f>
        <v>0</v>
      </c>
      <c r="D94" s="302">
        <f>IFERROR(VLOOKUP($B94,Totalt!$B$1:$AQ$550,MATCH(D$2,Totalt!$B$1:$AQ$1,0),FALSE),"")</f>
        <v>4.0999999999999996</v>
      </c>
      <c r="E94" s="302">
        <f>IFERROR(VLOOKUP($B94,Totalt!$B$1:$AQ$550,MATCH(E$2,Totalt!$B$1:$AQ$1,0),FALSE),"")</f>
        <v>0</v>
      </c>
      <c r="F94" s="302">
        <f>IFERROR(VLOOKUP($B94,Totalt!$B$1:$AQ$550,MATCH(F$2,Totalt!$B$1:$AQ$1,0),FALSE),"")</f>
        <v>0</v>
      </c>
      <c r="G94" s="302">
        <f>IFERROR(VLOOKUP($B94,Totalt!$B$1:$AQ$550,MATCH(G$2,Totalt!$B$1:$AQ$1,0),FALSE),"")</f>
        <v>0</v>
      </c>
      <c r="H94" s="302">
        <f>IFERROR(VLOOKUP($B94,Totalt!$B$1:$AQ$550,MATCH(H$2,Totalt!$B$1:$AQ$1,0),FALSE),"")</f>
        <v>0</v>
      </c>
      <c r="I94" s="302">
        <f>IFERROR(VLOOKUP($B94,Totalt!$B$1:$AQ$550,MATCH(I$2,Totalt!$B$1:$AQ$1,0),FALSE),"")</f>
        <v>60.1</v>
      </c>
      <c r="J94" s="302">
        <f>IFERROR(VLOOKUP($B94,Totalt!$B$1:$AQ$550,MATCH(J$2,Totalt!$B$1:$AQ$1,0),FALSE),"")</f>
        <v>0</v>
      </c>
      <c r="K94" s="302">
        <f>IFERROR(VLOOKUP($B94,Totalt!$B$1:$AQ$550,MATCH(K$2,Totalt!$B$1:$AQ$1,0),FALSE),"")</f>
        <v>0</v>
      </c>
      <c r="L94" s="302">
        <f>IFERROR(VLOOKUP($B94,Totalt!$B$1:$AQ$550,MATCH(L$2,Totalt!$B$1:$AQ$1,0),FALSE),"")</f>
        <v>0.5</v>
      </c>
      <c r="M94" s="302">
        <f>IFERROR(VLOOKUP($B94,Totalt!$B$1:$AQ$550,MATCH(M$2,Totalt!$B$1:$AQ$1,0),FALSE),"")</f>
        <v>0</v>
      </c>
      <c r="N94" s="302">
        <f>IFERROR(VLOOKUP($B94,Totalt!$B$1:$AQ$550,MATCH(N$2,Totalt!$B$1:$AQ$1,0),FALSE),"")</f>
        <v>41.4</v>
      </c>
      <c r="O94" s="302">
        <f>IFERROR(VLOOKUP($B94,Totalt!$B$1:$AQ$550,MATCH(O$2,Totalt!$B$1:$AQ$1,0),FALSE),"")</f>
        <v>0</v>
      </c>
      <c r="P94" s="302">
        <f>IFERROR(VLOOKUP($B94,Totalt!$B$1:$AQ$550,MATCH(P$2,Totalt!$B$1:$AQ$1,0),FALSE),"")</f>
        <v>0</v>
      </c>
      <c r="Q94" s="302">
        <f>IFERROR(VLOOKUP($B94,Totalt!$B$1:$AQ$550,MATCH(Q$2,Totalt!$B$1:$AQ$1,0),FALSE),"")</f>
        <v>0</v>
      </c>
      <c r="R94" s="302">
        <f>IFERROR(VLOOKUP($B94,Totalt!$B$1:$AQ$550,MATCH(R$2,Totalt!$B$1:$AQ$1,0),FALSE),"")</f>
        <v>0</v>
      </c>
      <c r="S94" s="302">
        <f>IFERROR(VLOOKUP($B94,Totalt!$B$1:$AQ$550,MATCH(S$2,Totalt!$B$1:$AQ$1,0),FALSE),"")</f>
        <v>0</v>
      </c>
      <c r="T94" s="302">
        <f>IFERROR(VLOOKUP($B94,Totalt!$B$1:$AQ$550,MATCH(T$2,Totalt!$B$1:$AQ$1,0),FALSE),"")</f>
        <v>0</v>
      </c>
      <c r="U94" s="302">
        <f>IFERROR(VLOOKUP($B94,Totalt!$B$1:$AQ$550,MATCH(U$2,Totalt!$B$1:$AQ$1,0),FALSE),"")</f>
        <v>0</v>
      </c>
      <c r="V94" s="302">
        <f>IFERROR(VLOOKUP($B94,Totalt!$B$1:$AQ$550,MATCH(V$2,Totalt!$B$1:$AQ$1,0),FALSE),"")</f>
        <v>0</v>
      </c>
      <c r="W94" s="302">
        <f>IFERROR(VLOOKUP($B94,Totalt!$B$1:$AQ$550,MATCH(W$2,Totalt!$B$1:$AQ$1,0),FALSE),"")</f>
        <v>13</v>
      </c>
      <c r="X94" s="302">
        <f>IFERROR(VLOOKUP($B94,Totalt!$B$1:$AQ$550,MATCH(X$2,Totalt!$B$1:$AQ$1,0),FALSE),"")</f>
        <v>0</v>
      </c>
      <c r="Y94" s="302">
        <f>IFERROR(VLOOKUP($B94,Totalt!$B$1:$AQ$550,MATCH(Y$2,Totalt!$B$1:$AQ$1,0),FALSE),"")</f>
        <v>0</v>
      </c>
      <c r="Z94" s="302">
        <f>IFERROR(VLOOKUP($B94,Totalt!$B$1:$AQ$550,MATCH(Z$2,Totalt!$B$1:$AQ$1,0),FALSE),"")</f>
        <v>0</v>
      </c>
      <c r="AA94" s="302">
        <f>IFERROR(VLOOKUP($B94,Totalt!$B$1:$AQ$550,MATCH(AA$2,Totalt!$B$1:$AQ$1,0),FALSE),"")</f>
        <v>0</v>
      </c>
      <c r="AB94" s="302">
        <f>IFERROR(VLOOKUP($B94,Totalt!$B$1:$AQ$550,MATCH(AB$2,Totalt!$B$1:$AQ$1,0),FALSE),"")</f>
        <v>0</v>
      </c>
      <c r="AC94" s="302">
        <f>IFERROR(VLOOKUP($B94,Totalt!$B$1:$AQ$550,MATCH(AC$2,Totalt!$B$1:$AQ$1,0),FALSE),"")</f>
        <v>0</v>
      </c>
      <c r="AD94" s="302">
        <f>IFERROR(VLOOKUP($B94,Totalt!$B$1:$AQ$550,MATCH(AD$2,Totalt!$B$1:$AQ$1,0),FALSE),"")</f>
        <v>18.2</v>
      </c>
      <c r="AE94" s="302">
        <f>IFERROR(VLOOKUP($B94,Totalt!$B$1:$AQ$550,MATCH(AE$2,Totalt!$B$1:$AQ$1,0),FALSE),"")</f>
        <v>0</v>
      </c>
      <c r="AF94" s="302">
        <f>IFERROR(VLOOKUP($B94,Totalt!$B$1:$AQ$550,MATCH(AF$2,Totalt!$B$1:$AQ$1,0),FALSE),"")</f>
        <v>3.36</v>
      </c>
      <c r="AG94" s="302">
        <f>IFERROR(VLOOKUP($B94,Totalt!$B$1:$AQ$550,MATCH(AG$2,Totalt!$B$1:$AQ$1,0),FALSE),"")</f>
        <v>0</v>
      </c>
      <c r="AI94" s="302">
        <f t="shared" si="4"/>
        <v>140.66</v>
      </c>
      <c r="AJ94" s="302">
        <f>IF(ISERROR(1/VLOOKUP($B94,Leveranser!$B$1:$S$500,MATCH("såld värme (gwh)",Leveranser!$B$1:$S$1,0),FALSE)),"",VLOOKUP($B94,Leveranser!$B$1:$S$500,MATCH("såld värme (gwh)",Leveranser!$B$1:$S$1,0),FALSE))</f>
        <v>112</v>
      </c>
      <c r="AK94" s="315"/>
      <c r="AM94" s="316" t="str">
        <f>IF(B94&lt;&gt;"",IF(VLOOKUP($B94,Totalt!$B$1:$AQ$550,MATCH("Kvalitetsgranskad:",Totalt!$B$1:$AQ$1,0),FALSE)="ja",VLOOKUP($B94,Miljö!$B$1:$AG$479,MATCH(AM$2,Miljö!$B$1:$AK$1,0),FALSE),""),"")</f>
        <v>Ja</v>
      </c>
      <c r="AN94" s="316" t="str">
        <f>IF(AM94="ja",VLOOKUP($B94,Miljö!$B$1:$J$479,MATCH("Typ av ursprungsspecificerad el   (Om inget värde anges används Nordisk residualmix, se inforuta) ()",Miljö!$B$1:$J$1,0),FALSE),IF(AM94="nej","Nordisk residualel",""))</f>
        <v>'1.1'</v>
      </c>
      <c r="AO94" s="316">
        <f>IF(AM94="","",VLOOKUP($B94,Miljö!$B$1:$J$479,MATCH("Fossilandel för ursprungspecificerad el ()",Miljö!$B$1:$J$1,0),FALSE))</f>
        <v>0</v>
      </c>
      <c r="AP94" s="316">
        <f>IF(AM94="","",IFERROR(VLOOKUP($B94,Miljö!$B$1:$J$479,MATCH("Kärnkraftsandel för ursprungsspecificerad el ()",Miljö!$B$1:$J$1,0),FALSE)/1,0))</f>
        <v>0</v>
      </c>
      <c r="AQ94" s="316">
        <f t="shared" si="5"/>
        <v>1</v>
      </c>
      <c r="AS94" s="316" t="str">
        <f t="shared" si="6"/>
        <v>Nej</v>
      </c>
      <c r="AT94" s="316" t="str">
        <f>IF(AS94="ja",VLOOKUP($B94,Miljö!$B$1:$O$500,MATCH("Fossil andel i procent (%)",Miljö!$B$1:$O$1,0),FALSE)/100,"")</f>
        <v/>
      </c>
      <c r="AV94" s="316" t="str">
        <f t="shared" si="7"/>
        <v>Nej</v>
      </c>
      <c r="AW94" s="316" t="str">
        <f>IF(AV94="ja",VLOOKUP($B94,'Egen hetvattenprod'!$B$1:$AO$500,MATCH("Värmekälla till värmepumpar ()",'Egen hetvattenprod'!$B$1:$AO$1,0),FALSE),"")</f>
        <v/>
      </c>
    </row>
    <row r="95" spans="1:49" x14ac:dyDescent="0.25">
      <c r="A95" s="314" t="str">
        <f>'Miljövärden för publ företag'!B97</f>
        <v>Fortum Värme,  AB s.m. Stockholms stad</v>
      </c>
      <c r="B95" s="314" t="str">
        <f>'Miljövärden för publ företag'!C97</f>
        <v>Stockholm</v>
      </c>
      <c r="C95" s="302">
        <f>IFERROR(VLOOKUP($B95,Totalt!$B$1:$AQ$550,MATCH(C$2,Totalt!$B$1:$AQ$1,0),FALSE),"")</f>
        <v>530.32100000000003</v>
      </c>
      <c r="D95" s="302">
        <f>IFERROR(VLOOKUP($B95,Totalt!$B$1:$AQ$550,MATCH(D$2,Totalt!$B$1:$AQ$1,0),FALSE),"")</f>
        <v>153.22900000000001</v>
      </c>
      <c r="E95" s="302">
        <f>IFERROR(VLOOKUP($B95,Totalt!$B$1:$AQ$550,MATCH(E$2,Totalt!$B$1:$AQ$1,0),FALSE),"")</f>
        <v>0</v>
      </c>
      <c r="F95" s="302">
        <f>IFERROR(VLOOKUP($B95,Totalt!$B$1:$AQ$550,MATCH(F$2,Totalt!$B$1:$AQ$1,0),FALSE),"")</f>
        <v>96.367999999999995</v>
      </c>
      <c r="G95" s="302">
        <f>IFERROR(VLOOKUP($B95,Totalt!$B$1:$AQ$550,MATCH(G$2,Totalt!$B$1:$AQ$1,0),FALSE),"")</f>
        <v>0</v>
      </c>
      <c r="H95" s="302">
        <f>IFERROR(VLOOKUP($B95,Totalt!$B$1:$AQ$550,MATCH(H$2,Totalt!$B$1:$AQ$1,0),FALSE),"")</f>
        <v>0</v>
      </c>
      <c r="I95" s="302">
        <f>IFERROR(VLOOKUP($B95,Totalt!$B$1:$AQ$550,MATCH(I$2,Totalt!$B$1:$AQ$1,0),FALSE),"")</f>
        <v>2079.9499999999998</v>
      </c>
      <c r="J95" s="302">
        <f>IFERROR(VLOOKUP($B95,Totalt!$B$1:$AQ$550,MATCH(J$2,Totalt!$B$1:$AQ$1,0),FALSE),"")</f>
        <v>0</v>
      </c>
      <c r="K95" s="302">
        <f>IFERROR(VLOOKUP($B95,Totalt!$B$1:$AQ$550,MATCH(K$2,Totalt!$B$1:$AQ$1,0),FALSE),"")</f>
        <v>0</v>
      </c>
      <c r="L95" s="302">
        <f>IFERROR(VLOOKUP($B95,Totalt!$B$1:$AQ$550,MATCH(L$2,Totalt!$B$1:$AQ$1,0),FALSE),"")</f>
        <v>275.36</v>
      </c>
      <c r="M95" s="302">
        <f>IFERROR(VLOOKUP($B95,Totalt!$B$1:$AQ$550,MATCH(M$2,Totalt!$B$1:$AQ$1,0),FALSE),"")</f>
        <v>0</v>
      </c>
      <c r="N95" s="302">
        <f>IFERROR(VLOOKUP($B95,Totalt!$B$1:$AQ$550,MATCH(N$2,Totalt!$B$1:$AQ$1,0),FALSE),"")</f>
        <v>1177.18</v>
      </c>
      <c r="O95" s="302">
        <f>IFERROR(VLOOKUP($B95,Totalt!$B$1:$AQ$550,MATCH(O$2,Totalt!$B$1:$AQ$1,0),FALSE),"")</f>
        <v>0</v>
      </c>
      <c r="P95" s="302">
        <f>IFERROR(VLOOKUP($B95,Totalt!$B$1:$AQ$550,MATCH(P$2,Totalt!$B$1:$AQ$1,0),FALSE),"")</f>
        <v>0</v>
      </c>
      <c r="Q95" s="302">
        <f>IFERROR(VLOOKUP($B95,Totalt!$B$1:$AQ$550,MATCH(Q$2,Totalt!$B$1:$AQ$1,0),FALSE),"")</f>
        <v>27.879000000000001</v>
      </c>
      <c r="R95" s="302">
        <f>IFERROR(VLOOKUP($B95,Totalt!$B$1:$AQ$550,MATCH(R$2,Totalt!$B$1:$AQ$1,0),FALSE),"")</f>
        <v>595.36300000000006</v>
      </c>
      <c r="S95" s="302">
        <f>IFERROR(VLOOKUP($B95,Totalt!$B$1:$AQ$550,MATCH(S$2,Totalt!$B$1:$AQ$1,0),FALSE),"")</f>
        <v>0</v>
      </c>
      <c r="T95" s="302">
        <f>IFERROR(VLOOKUP($B95,Totalt!$B$1:$AQ$550,MATCH(T$2,Totalt!$B$1:$AQ$1,0),FALSE),"")</f>
        <v>0</v>
      </c>
      <c r="U95" s="302">
        <f>IFERROR(VLOOKUP($B95,Totalt!$B$1:$AQ$550,MATCH(U$2,Totalt!$B$1:$AQ$1,0),FALSE),"")</f>
        <v>0</v>
      </c>
      <c r="V95" s="302">
        <f>IFERROR(VLOOKUP($B95,Totalt!$B$1:$AQ$550,MATCH(V$2,Totalt!$B$1:$AQ$1,0),FALSE),"")</f>
        <v>170.196</v>
      </c>
      <c r="W95" s="302">
        <f>IFERROR(VLOOKUP($B95,Totalt!$B$1:$AQ$550,MATCH(W$2,Totalt!$B$1:$AQ$1,0),FALSE),"")</f>
        <v>338.28300000000002</v>
      </c>
      <c r="X95" s="302">
        <f>IFERROR(VLOOKUP($B95,Totalt!$B$1:$AQ$550,MATCH(X$2,Totalt!$B$1:$AQ$1,0),FALSE),"")</f>
        <v>0.16400000000000001</v>
      </c>
      <c r="Y95" s="302">
        <f>IFERROR(VLOOKUP($B95,Totalt!$B$1:$AQ$550,MATCH(Y$2,Totalt!$B$1:$AQ$1,0),FALSE),"")</f>
        <v>44.433</v>
      </c>
      <c r="Z95" s="302">
        <f>IFERROR(VLOOKUP($B95,Totalt!$B$1:$AQ$550,MATCH(Z$2,Totalt!$B$1:$AQ$1,0),FALSE),"")</f>
        <v>66.840999999999994</v>
      </c>
      <c r="AA95" s="302">
        <f>IFERROR(VLOOKUP($B95,Totalt!$B$1:$AQ$550,MATCH(AA$2,Totalt!$B$1:$AQ$1,0),FALSE),"")</f>
        <v>554.58100000000002</v>
      </c>
      <c r="AB95" s="302">
        <f>IFERROR(VLOOKUP($B95,Totalt!$B$1:$AQ$550,MATCH(AB$2,Totalt!$B$1:$AQ$1,0),FALSE),"")</f>
        <v>1266.98</v>
      </c>
      <c r="AC95" s="302">
        <f>IFERROR(VLOOKUP($B95,Totalt!$B$1:$AQ$550,MATCH(AC$2,Totalt!$B$1:$AQ$1,0),FALSE),"")</f>
        <v>953.226</v>
      </c>
      <c r="AD95" s="302">
        <f>IFERROR(VLOOKUP($B95,Totalt!$B$1:$AQ$550,MATCH(AD$2,Totalt!$B$1:$AQ$1,0),FALSE),"")</f>
        <v>0</v>
      </c>
      <c r="AE95" s="302">
        <f>IFERROR(VLOOKUP($B95,Totalt!$B$1:$AQ$550,MATCH(AE$2,Totalt!$B$1:$AQ$1,0),FALSE),"")</f>
        <v>0</v>
      </c>
      <c r="AF95" s="302">
        <f>IFERROR(VLOOKUP($B95,Totalt!$B$1:$AQ$550,MATCH(AF$2,Totalt!$B$1:$AQ$1,0),FALSE),"")</f>
        <v>285.72199999999998</v>
      </c>
      <c r="AG95" s="302">
        <f>IFERROR(VLOOKUP($B95,Totalt!$B$1:$AQ$550,MATCH(AG$2,Totalt!$B$1:$AQ$1,0),FALSE),"")</f>
        <v>24.91</v>
      </c>
      <c r="AI95" s="302">
        <f t="shared" si="4"/>
        <v>8640.9860000000008</v>
      </c>
      <c r="AJ95" s="302">
        <f>IF(ISERROR(1/VLOOKUP($B95,Leveranser!$B$1:$S$500,MATCH("såld värme (gwh)",Leveranser!$B$1:$S$1,0),FALSE)),"",VLOOKUP($B95,Leveranser!$B$1:$S$500,MATCH("såld värme (gwh)",Leveranser!$B$1:$S$1,0),FALSE))</f>
        <v>8159.6549999999997</v>
      </c>
      <c r="AK95" s="315"/>
      <c r="AM95" s="316" t="str">
        <f>IF(B95&lt;&gt;"",IF(VLOOKUP($B95,Totalt!$B$1:$AQ$550,MATCH("Kvalitetsgranskad:",Totalt!$B$1:$AQ$1,0),FALSE)="ja",VLOOKUP($B95,Miljö!$B$1:$AG$479,MATCH(AM$2,Miljö!$B$1:$AK$1,0),FALSE),""),"")</f>
        <v>Ja</v>
      </c>
      <c r="AN95" s="316" t="str">
        <f>IF(AM95="ja",VLOOKUP($B95,Miljö!$B$1:$J$479,MATCH("Typ av ursprungsspecificerad el   (Om inget värde anges används Nordisk residualmix, se inforuta) ()",Miljö!$B$1:$J$1,0),FALSE),IF(AM95="nej","Nordisk residualel",""))</f>
        <v>'Biokraft'</v>
      </c>
      <c r="AO95" s="316">
        <f>IF(AM95="","",VLOOKUP($B95,Miljö!$B$1:$J$479,MATCH("Fossilandel för ursprungspecificerad el ()",Miljö!$B$1:$J$1,0),FALSE))</f>
        <v>0</v>
      </c>
      <c r="AP95" s="316">
        <f>IF(AM95="","",IFERROR(VLOOKUP($B95,Miljö!$B$1:$J$479,MATCH("Kärnkraftsandel för ursprungsspecificerad el ()",Miljö!$B$1:$J$1,0),FALSE)/1,0))</f>
        <v>0</v>
      </c>
      <c r="AQ95" s="316">
        <f t="shared" si="5"/>
        <v>1</v>
      </c>
      <c r="AS95" s="316" t="str">
        <f t="shared" si="6"/>
        <v>Ja</v>
      </c>
      <c r="AT95" s="316">
        <f>IF(AS95="ja",VLOOKUP($B95,Miljö!$B$1:$O$500,MATCH("Fossil andel i procent (%)",Miljö!$B$1:$O$1,0),FALSE)/100,"")</f>
        <v>3.6999999999999999E-4</v>
      </c>
      <c r="AV95" s="316" t="str">
        <f t="shared" si="7"/>
        <v>Ja</v>
      </c>
      <c r="AW95" s="316" t="str">
        <f>IF(AV95="ja",VLOOKUP($B95,'Egen hetvattenprod'!$B$1:$AO$500,MATCH("Värmekälla till värmepumpar ()",'Egen hetvattenprod'!$B$1:$AO$1,0),FALSE),"")</f>
        <v>Renat avloppsvatten</v>
      </c>
    </row>
    <row r="96" spans="1:49" x14ac:dyDescent="0.25">
      <c r="A96" s="314" t="str">
        <f>'Miljövärden för publ företag'!B98</f>
        <v>Fortum Värme,  AB s.m. Stockholms stad</v>
      </c>
      <c r="B96" s="314" t="str">
        <f>'Miljövärden för publ företag'!C98</f>
        <v>Täby</v>
      </c>
      <c r="C96" s="302">
        <f>IFERROR(VLOOKUP($B96,Totalt!$B$1:$AQ$550,MATCH(C$2,Totalt!$B$1:$AQ$1,0),FALSE),"")</f>
        <v>0</v>
      </c>
      <c r="D96" s="302">
        <f>IFERROR(VLOOKUP($B96,Totalt!$B$1:$AQ$550,MATCH(D$2,Totalt!$B$1:$AQ$1,0),FALSE),"")</f>
        <v>6.2889999999999997</v>
      </c>
      <c r="E96" s="302">
        <f>IFERROR(VLOOKUP($B96,Totalt!$B$1:$AQ$550,MATCH(E$2,Totalt!$B$1:$AQ$1,0),FALSE),"")</f>
        <v>0</v>
      </c>
      <c r="F96" s="302">
        <f>IFERROR(VLOOKUP($B96,Totalt!$B$1:$AQ$550,MATCH(F$2,Totalt!$B$1:$AQ$1,0),FALSE),"")</f>
        <v>0</v>
      </c>
      <c r="G96" s="302">
        <f>IFERROR(VLOOKUP($B96,Totalt!$B$1:$AQ$550,MATCH(G$2,Totalt!$B$1:$AQ$1,0),FALSE),"")</f>
        <v>0</v>
      </c>
      <c r="H96" s="302">
        <f>IFERROR(VLOOKUP($B96,Totalt!$B$1:$AQ$550,MATCH(H$2,Totalt!$B$1:$AQ$1,0),FALSE),"")</f>
        <v>0</v>
      </c>
      <c r="I96" s="302">
        <f>IFERROR(VLOOKUP($B96,Totalt!$B$1:$AQ$550,MATCH(I$2,Totalt!$B$1:$AQ$1,0),FALSE),"")</f>
        <v>0</v>
      </c>
      <c r="J96" s="302">
        <f>IFERROR(VLOOKUP($B96,Totalt!$B$1:$AQ$550,MATCH(J$2,Totalt!$B$1:$AQ$1,0),FALSE),"")</f>
        <v>2.9000000000000001E-2</v>
      </c>
      <c r="K96" s="302">
        <f>IFERROR(VLOOKUP($B96,Totalt!$B$1:$AQ$550,MATCH(K$2,Totalt!$B$1:$AQ$1,0),FALSE),"")</f>
        <v>0</v>
      </c>
      <c r="L96" s="302">
        <f>IFERROR(VLOOKUP($B96,Totalt!$B$1:$AQ$550,MATCH(L$2,Totalt!$B$1:$AQ$1,0),FALSE),"")</f>
        <v>0</v>
      </c>
      <c r="M96" s="302">
        <f>IFERROR(VLOOKUP($B96,Totalt!$B$1:$AQ$550,MATCH(M$2,Totalt!$B$1:$AQ$1,0),FALSE),"")</f>
        <v>0</v>
      </c>
      <c r="N96" s="302">
        <f>IFERROR(VLOOKUP($B96,Totalt!$B$1:$AQ$550,MATCH(N$2,Totalt!$B$1:$AQ$1,0),FALSE),"")</f>
        <v>0</v>
      </c>
      <c r="O96" s="302">
        <f>IFERROR(VLOOKUP($B96,Totalt!$B$1:$AQ$550,MATCH(O$2,Totalt!$B$1:$AQ$1,0),FALSE),"")</f>
        <v>0</v>
      </c>
      <c r="P96" s="302">
        <f>IFERROR(VLOOKUP($B96,Totalt!$B$1:$AQ$550,MATCH(P$2,Totalt!$B$1:$AQ$1,0),FALSE),"")</f>
        <v>0</v>
      </c>
      <c r="Q96" s="302">
        <f>IFERROR(VLOOKUP($B96,Totalt!$B$1:$AQ$550,MATCH(Q$2,Totalt!$B$1:$AQ$1,0),FALSE),"")</f>
        <v>0</v>
      </c>
      <c r="R96" s="302">
        <f>IFERROR(VLOOKUP($B96,Totalt!$B$1:$AQ$550,MATCH(R$2,Totalt!$B$1:$AQ$1,0),FALSE),"")</f>
        <v>10.141</v>
      </c>
      <c r="S96" s="302">
        <f>IFERROR(VLOOKUP($B96,Totalt!$B$1:$AQ$550,MATCH(S$2,Totalt!$B$1:$AQ$1,0),FALSE),"")</f>
        <v>0</v>
      </c>
      <c r="T96" s="302">
        <f>IFERROR(VLOOKUP($B96,Totalt!$B$1:$AQ$550,MATCH(T$2,Totalt!$B$1:$AQ$1,0),FALSE),"")</f>
        <v>0</v>
      </c>
      <c r="U96" s="302">
        <f>IFERROR(VLOOKUP($B96,Totalt!$B$1:$AQ$550,MATCH(U$2,Totalt!$B$1:$AQ$1,0),FALSE),"")</f>
        <v>0</v>
      </c>
      <c r="V96" s="302">
        <f>IFERROR(VLOOKUP($B96,Totalt!$B$1:$AQ$550,MATCH(V$2,Totalt!$B$1:$AQ$1,0),FALSE),"")</f>
        <v>0</v>
      </c>
      <c r="W96" s="302">
        <f>IFERROR(VLOOKUP($B96,Totalt!$B$1:$AQ$550,MATCH(W$2,Totalt!$B$1:$AQ$1,0),FALSE),"")</f>
        <v>50.497999999999998</v>
      </c>
      <c r="X96" s="302">
        <f>IFERROR(VLOOKUP($B96,Totalt!$B$1:$AQ$550,MATCH(X$2,Totalt!$B$1:$AQ$1,0),FALSE),"")</f>
        <v>0</v>
      </c>
      <c r="Y96" s="302">
        <f>IFERROR(VLOOKUP($B96,Totalt!$B$1:$AQ$550,MATCH(Y$2,Totalt!$B$1:$AQ$1,0),FALSE),"")</f>
        <v>0</v>
      </c>
      <c r="Z96" s="302">
        <f>IFERROR(VLOOKUP($B96,Totalt!$B$1:$AQ$550,MATCH(Z$2,Totalt!$B$1:$AQ$1,0),FALSE),"")</f>
        <v>0</v>
      </c>
      <c r="AA96" s="302">
        <f>IFERROR(VLOOKUP($B96,Totalt!$B$1:$AQ$550,MATCH(AA$2,Totalt!$B$1:$AQ$1,0),FALSE),"")</f>
        <v>4.5149999999999997</v>
      </c>
      <c r="AB96" s="302">
        <f>IFERROR(VLOOKUP($B96,Totalt!$B$1:$AQ$550,MATCH(AB$2,Totalt!$B$1:$AQ$1,0),FALSE),"")</f>
        <v>9.5359999999999996</v>
      </c>
      <c r="AC96" s="302">
        <f>IFERROR(VLOOKUP($B96,Totalt!$B$1:$AQ$550,MATCH(AC$2,Totalt!$B$1:$AQ$1,0),FALSE),"")</f>
        <v>0</v>
      </c>
      <c r="AD96" s="302">
        <f>IFERROR(VLOOKUP($B96,Totalt!$B$1:$AQ$550,MATCH(AD$2,Totalt!$B$1:$AQ$1,0),FALSE),"")</f>
        <v>0</v>
      </c>
      <c r="AE96" s="302">
        <f>IFERROR(VLOOKUP($B96,Totalt!$B$1:$AQ$550,MATCH(AE$2,Totalt!$B$1:$AQ$1,0),FALSE),"")</f>
        <v>0</v>
      </c>
      <c r="AF96" s="302">
        <f>IFERROR(VLOOKUP($B96,Totalt!$B$1:$AQ$550,MATCH(AF$2,Totalt!$B$1:$AQ$1,0),FALSE),"")</f>
        <v>1.9490000000000001</v>
      </c>
      <c r="AG96" s="302">
        <f>IFERROR(VLOOKUP($B96,Totalt!$B$1:$AQ$550,MATCH(AG$2,Totalt!$B$1:$AQ$1,0),FALSE),"")</f>
        <v>0</v>
      </c>
      <c r="AI96" s="302">
        <f t="shared" si="4"/>
        <v>82.956999999999994</v>
      </c>
      <c r="AJ96" s="302">
        <f>IF(ISERROR(1/VLOOKUP($B96,Leveranser!$B$1:$S$500,MATCH("såld värme (gwh)",Leveranser!$B$1:$S$1,0),FALSE)),"",VLOOKUP($B96,Leveranser!$B$1:$S$500,MATCH("såld värme (gwh)",Leveranser!$B$1:$S$1,0),FALSE))</f>
        <v>72.665999999999997</v>
      </c>
      <c r="AK96" s="315"/>
      <c r="AM96" s="316" t="str">
        <f>IF(B96&lt;&gt;"",IF(VLOOKUP($B96,Totalt!$B$1:$AQ$550,MATCH("Kvalitetsgranskad:",Totalt!$B$1:$AQ$1,0),FALSE)="ja",VLOOKUP($B96,Miljö!$B$1:$AG$479,MATCH(AM$2,Miljö!$B$1:$AK$1,0),FALSE),""),"")</f>
        <v>Nej</v>
      </c>
      <c r="AN96" s="316" t="str">
        <f>IF(AM96="ja",VLOOKUP($B96,Miljö!$B$1:$J$479,MATCH("Typ av ursprungsspecificerad el   (Om inget värde anges används Nordisk residualmix, se inforuta) ()",Miljö!$B$1:$J$1,0),FALSE),IF(AM96="nej","Nordisk residualel",""))</f>
        <v>Nordisk residualel</v>
      </c>
      <c r="AO96" s="316">
        <f>IF(AM96="","",VLOOKUP($B96,Miljö!$B$1:$J$479,MATCH("Fossilandel för ursprungspecificerad el ()",Miljö!$B$1:$J$1,0),FALSE))</f>
        <v>0.42099999999999999</v>
      </c>
      <c r="AP96" s="316">
        <f>IF(AM96="","",IFERROR(VLOOKUP($B96,Miljö!$B$1:$J$479,MATCH("Kärnkraftsandel för ursprungsspecificerad el ()",Miljö!$B$1:$J$1,0),FALSE)/1,0))</f>
        <v>0.40799999999999997</v>
      </c>
      <c r="AQ96" s="316">
        <f t="shared" si="5"/>
        <v>0.17099999999999999</v>
      </c>
      <c r="AS96" s="316" t="str">
        <f t="shared" si="6"/>
        <v>Nej</v>
      </c>
      <c r="AT96" s="316" t="str">
        <f>IF(AS96="ja",VLOOKUP($B96,Miljö!$B$1:$O$500,MATCH("Fossil andel i procent (%)",Miljö!$B$1:$O$1,0),FALSE)/100,"")</f>
        <v/>
      </c>
      <c r="AV96" s="316" t="str">
        <f t="shared" si="7"/>
        <v>Ja</v>
      </c>
      <c r="AW96" s="316" t="str">
        <f>IF(AV96="ja",VLOOKUP($B96,'Egen hetvattenprod'!$B$1:$AO$500,MATCH("Värmekälla till värmepumpar ()",'Egen hetvattenprod'!$B$1:$AO$1,0),FALSE),"")</f>
        <v>Renat avloppsvatten</v>
      </c>
    </row>
    <row r="97" spans="1:49" x14ac:dyDescent="0.25">
      <c r="A97" s="314" t="str">
        <f>'Miljövärden för publ företag'!B99</f>
        <v>Gislaved Energi AB</v>
      </c>
      <c r="B97" s="314" t="str">
        <f>'Miljövärden för publ företag'!C99</f>
        <v>Gislaved</v>
      </c>
      <c r="C97" s="302">
        <f>IFERROR(VLOOKUP($B97,Totalt!$B$1:$AQ$550,MATCH(C$2,Totalt!$B$1:$AQ$1,0),FALSE),"")</f>
        <v>0</v>
      </c>
      <c r="D97" s="302">
        <f>IFERROR(VLOOKUP($B97,Totalt!$B$1:$AQ$550,MATCH(D$2,Totalt!$B$1:$AQ$1,0),FALSE),"")</f>
        <v>0.68700000000000006</v>
      </c>
      <c r="E97" s="302">
        <f>IFERROR(VLOOKUP($B97,Totalt!$B$1:$AQ$550,MATCH(E$2,Totalt!$B$1:$AQ$1,0),FALSE),"")</f>
        <v>0</v>
      </c>
      <c r="F97" s="302">
        <f>IFERROR(VLOOKUP($B97,Totalt!$B$1:$AQ$550,MATCH(F$2,Totalt!$B$1:$AQ$1,0),FALSE),"")</f>
        <v>0</v>
      </c>
      <c r="G97" s="302">
        <f>IFERROR(VLOOKUP($B97,Totalt!$B$1:$AQ$550,MATCH(G$2,Totalt!$B$1:$AQ$1,0),FALSE),"")</f>
        <v>1.4647699999999999</v>
      </c>
      <c r="H97" s="302">
        <f>IFERROR(VLOOKUP($B97,Totalt!$B$1:$AQ$550,MATCH(H$2,Totalt!$B$1:$AQ$1,0),FALSE),"")</f>
        <v>0</v>
      </c>
      <c r="I97" s="302">
        <f>IFERROR(VLOOKUP($B97,Totalt!$B$1:$AQ$550,MATCH(I$2,Totalt!$B$1:$AQ$1,0),FALSE),"")</f>
        <v>0</v>
      </c>
      <c r="J97" s="302">
        <f>IFERROR(VLOOKUP($B97,Totalt!$B$1:$AQ$550,MATCH(J$2,Totalt!$B$1:$AQ$1,0),FALSE),"")</f>
        <v>0</v>
      </c>
      <c r="K97" s="302">
        <f>IFERROR(VLOOKUP($B97,Totalt!$B$1:$AQ$550,MATCH(K$2,Totalt!$B$1:$AQ$1,0),FALSE),"")</f>
        <v>0</v>
      </c>
      <c r="L97" s="302">
        <f>IFERROR(VLOOKUP($B97,Totalt!$B$1:$AQ$550,MATCH(L$2,Totalt!$B$1:$AQ$1,0),FALSE),"")</f>
        <v>0</v>
      </c>
      <c r="M97" s="302">
        <f>IFERROR(VLOOKUP($B97,Totalt!$B$1:$AQ$550,MATCH(M$2,Totalt!$B$1:$AQ$1,0),FALSE),"")</f>
        <v>0</v>
      </c>
      <c r="N97" s="302">
        <f>IFERROR(VLOOKUP($B97,Totalt!$B$1:$AQ$550,MATCH(N$2,Totalt!$B$1:$AQ$1,0),FALSE),"")</f>
        <v>16.344999999999999</v>
      </c>
      <c r="O97" s="302">
        <f>IFERROR(VLOOKUP($B97,Totalt!$B$1:$AQ$550,MATCH(O$2,Totalt!$B$1:$AQ$1,0),FALSE),"")</f>
        <v>0</v>
      </c>
      <c r="P97" s="302">
        <f>IFERROR(VLOOKUP($B97,Totalt!$B$1:$AQ$550,MATCH(P$2,Totalt!$B$1:$AQ$1,0),FALSE),"")</f>
        <v>13.78</v>
      </c>
      <c r="Q97" s="302">
        <f>IFERROR(VLOOKUP($B97,Totalt!$B$1:$AQ$550,MATCH(Q$2,Totalt!$B$1:$AQ$1,0),FALSE),"")</f>
        <v>0</v>
      </c>
      <c r="R97" s="302">
        <f>IFERROR(VLOOKUP($B97,Totalt!$B$1:$AQ$550,MATCH(R$2,Totalt!$B$1:$AQ$1,0),FALSE),"")</f>
        <v>4.9000000000000004</v>
      </c>
      <c r="S97" s="302">
        <f>IFERROR(VLOOKUP($B97,Totalt!$B$1:$AQ$550,MATCH(S$2,Totalt!$B$1:$AQ$1,0),FALSE),"")</f>
        <v>0</v>
      </c>
      <c r="T97" s="302">
        <f>IFERROR(VLOOKUP($B97,Totalt!$B$1:$AQ$550,MATCH(T$2,Totalt!$B$1:$AQ$1,0),FALSE),"")</f>
        <v>0</v>
      </c>
      <c r="U97" s="302">
        <f>IFERROR(VLOOKUP($B97,Totalt!$B$1:$AQ$550,MATCH(U$2,Totalt!$B$1:$AQ$1,0),FALSE),"")</f>
        <v>0</v>
      </c>
      <c r="V97" s="302">
        <f>IFERROR(VLOOKUP($B97,Totalt!$B$1:$AQ$550,MATCH(V$2,Totalt!$B$1:$AQ$1,0),FALSE),"")</f>
        <v>0</v>
      </c>
      <c r="W97" s="302">
        <f>IFERROR(VLOOKUP($B97,Totalt!$B$1:$AQ$550,MATCH(W$2,Totalt!$B$1:$AQ$1,0),FALSE),"")</f>
        <v>0</v>
      </c>
      <c r="X97" s="302">
        <f>IFERROR(VLOOKUP($B97,Totalt!$B$1:$AQ$550,MATCH(X$2,Totalt!$B$1:$AQ$1,0),FALSE),"")</f>
        <v>0</v>
      </c>
      <c r="Y97" s="302">
        <f>IFERROR(VLOOKUP($B97,Totalt!$B$1:$AQ$550,MATCH(Y$2,Totalt!$B$1:$AQ$1,0),FALSE),"")</f>
        <v>0</v>
      </c>
      <c r="Z97" s="302">
        <f>IFERROR(VLOOKUP($B97,Totalt!$B$1:$AQ$550,MATCH(Z$2,Totalt!$B$1:$AQ$1,0),FALSE),"")</f>
        <v>0.27</v>
      </c>
      <c r="AA97" s="302">
        <f>IFERROR(VLOOKUP($B97,Totalt!$B$1:$AQ$550,MATCH(AA$2,Totalt!$B$1:$AQ$1,0),FALSE),"")</f>
        <v>0</v>
      </c>
      <c r="AB97" s="302">
        <f>IFERROR(VLOOKUP($B97,Totalt!$B$1:$AQ$550,MATCH(AB$2,Totalt!$B$1:$AQ$1,0),FALSE),"")</f>
        <v>0</v>
      </c>
      <c r="AC97" s="302">
        <f>IFERROR(VLOOKUP($B97,Totalt!$B$1:$AQ$550,MATCH(AC$2,Totalt!$B$1:$AQ$1,0),FALSE),"")</f>
        <v>2.7128999999999999</v>
      </c>
      <c r="AD97" s="302">
        <f>IFERROR(VLOOKUP($B97,Totalt!$B$1:$AQ$550,MATCH(AD$2,Totalt!$B$1:$AQ$1,0),FALSE),"")</f>
        <v>0.215</v>
      </c>
      <c r="AE97" s="302">
        <f>IFERROR(VLOOKUP($B97,Totalt!$B$1:$AQ$550,MATCH(AE$2,Totalt!$B$1:$AQ$1,0),FALSE),"")</f>
        <v>0</v>
      </c>
      <c r="AF97" s="302">
        <f>IFERROR(VLOOKUP($B97,Totalt!$B$1:$AQ$550,MATCH(AF$2,Totalt!$B$1:$AQ$1,0),FALSE),"")</f>
        <v>0.78405000000000002</v>
      </c>
      <c r="AG97" s="302">
        <f>IFERROR(VLOOKUP($B97,Totalt!$B$1:$AQ$550,MATCH(AG$2,Totalt!$B$1:$AQ$1,0),FALSE),"")</f>
        <v>0</v>
      </c>
      <c r="AI97" s="302">
        <f t="shared" si="4"/>
        <v>41.158720000000002</v>
      </c>
      <c r="AJ97" s="302">
        <f>IF(ISERROR(1/VLOOKUP($B97,Leveranser!$B$1:$S$500,MATCH("såld värme (gwh)",Leveranser!$B$1:$S$1,0),FALSE)),"",VLOOKUP($B97,Leveranser!$B$1:$S$500,MATCH("såld värme (gwh)",Leveranser!$B$1:$S$1,0),FALSE))</f>
        <v>26.135000000000002</v>
      </c>
      <c r="AK97" s="315"/>
      <c r="AM97" s="316" t="str">
        <f>IF(B97&lt;&gt;"",IF(VLOOKUP($B97,Totalt!$B$1:$AQ$550,MATCH("Kvalitetsgranskad:",Totalt!$B$1:$AQ$1,0),FALSE)="ja",VLOOKUP($B97,Miljö!$B$1:$AG$479,MATCH(AM$2,Miljö!$B$1:$AK$1,0),FALSE),""),"")</f>
        <v>Ja</v>
      </c>
      <c r="AN97" s="316" t="str">
        <f>IF(AM97="ja",VLOOKUP($B97,Miljö!$B$1:$J$479,MATCH("Typ av ursprungsspecificerad el   (Om inget värde anges används Nordisk residualmix, se inforuta) ()",Miljö!$B$1:$J$1,0),FALSE),IF(AM97="nej","Nordisk residualel",""))</f>
        <v>'förnybart'</v>
      </c>
      <c r="AO97" s="316">
        <f>IF(AM97="","",VLOOKUP($B97,Miljö!$B$1:$J$479,MATCH("Fossilandel för ursprungspecificerad el ()",Miljö!$B$1:$J$1,0),FALSE))</f>
        <v>0</v>
      </c>
      <c r="AP97" s="316">
        <f>IF(AM97="","",IFERROR(VLOOKUP($B97,Miljö!$B$1:$J$479,MATCH("Kärnkraftsandel för ursprungsspecificerad el ()",Miljö!$B$1:$J$1,0),FALSE)/1,0))</f>
        <v>0</v>
      </c>
      <c r="AQ97" s="316">
        <f t="shared" si="5"/>
        <v>1</v>
      </c>
      <c r="AS97" s="316" t="str">
        <f t="shared" si="6"/>
        <v>Nej</v>
      </c>
      <c r="AT97" s="316" t="str">
        <f>IF(AS97="ja",VLOOKUP($B97,Miljö!$B$1:$O$500,MATCH("Fossil andel i procent (%)",Miljö!$B$1:$O$1,0),FALSE)/100,"")</f>
        <v/>
      </c>
      <c r="AV97" s="316" t="str">
        <f t="shared" si="7"/>
        <v>Nej</v>
      </c>
      <c r="AW97" s="316" t="str">
        <f>IF(AV97="ja",VLOOKUP($B97,'Egen hetvattenprod'!$B$1:$AO$500,MATCH("Värmekälla till värmepumpar ()",'Egen hetvattenprod'!$B$1:$AO$1,0),FALSE),"")</f>
        <v/>
      </c>
    </row>
    <row r="98" spans="1:49" x14ac:dyDescent="0.25">
      <c r="A98" s="314" t="str">
        <f>'Miljövärden för publ företag'!B100</f>
        <v>Gislaved Energi AB</v>
      </c>
      <c r="B98" s="314" t="str">
        <f>'Miljövärden för publ företag'!C100</f>
        <v>Hestra</v>
      </c>
      <c r="C98" s="302">
        <f>IFERROR(VLOOKUP($B98,Totalt!$B$1:$AQ$550,MATCH(C$2,Totalt!$B$1:$AQ$1,0),FALSE),"")</f>
        <v>0</v>
      </c>
      <c r="D98" s="302">
        <f>IFERROR(VLOOKUP($B98,Totalt!$B$1:$AQ$550,MATCH(D$2,Totalt!$B$1:$AQ$1,0),FALSE),"")</f>
        <v>0</v>
      </c>
      <c r="E98" s="302">
        <f>IFERROR(VLOOKUP($B98,Totalt!$B$1:$AQ$550,MATCH(E$2,Totalt!$B$1:$AQ$1,0),FALSE),"")</f>
        <v>0</v>
      </c>
      <c r="F98" s="302">
        <f>IFERROR(VLOOKUP($B98,Totalt!$B$1:$AQ$550,MATCH(F$2,Totalt!$B$1:$AQ$1,0),FALSE),"")</f>
        <v>0</v>
      </c>
      <c r="G98" s="302">
        <f>IFERROR(VLOOKUP($B98,Totalt!$B$1:$AQ$550,MATCH(G$2,Totalt!$B$1:$AQ$1,0),FALSE),"")</f>
        <v>0</v>
      </c>
      <c r="H98" s="302">
        <f>IFERROR(VLOOKUP($B98,Totalt!$B$1:$AQ$550,MATCH(H$2,Totalt!$B$1:$AQ$1,0),FALSE),"")</f>
        <v>0</v>
      </c>
      <c r="I98" s="302">
        <f>IFERROR(VLOOKUP($B98,Totalt!$B$1:$AQ$550,MATCH(I$2,Totalt!$B$1:$AQ$1,0),FALSE),"")</f>
        <v>0</v>
      </c>
      <c r="J98" s="302">
        <f>IFERROR(VLOOKUP($B98,Totalt!$B$1:$AQ$550,MATCH(J$2,Totalt!$B$1:$AQ$1,0),FALSE),"")</f>
        <v>0</v>
      </c>
      <c r="K98" s="302">
        <f>IFERROR(VLOOKUP($B98,Totalt!$B$1:$AQ$550,MATCH(K$2,Totalt!$B$1:$AQ$1,0),FALSE),"")</f>
        <v>0</v>
      </c>
      <c r="L98" s="302">
        <f>IFERROR(VLOOKUP($B98,Totalt!$B$1:$AQ$550,MATCH(L$2,Totalt!$B$1:$AQ$1,0),FALSE),"")</f>
        <v>0</v>
      </c>
      <c r="M98" s="302">
        <f>IFERROR(VLOOKUP($B98,Totalt!$B$1:$AQ$550,MATCH(M$2,Totalt!$B$1:$AQ$1,0),FALSE),"")</f>
        <v>0</v>
      </c>
      <c r="N98" s="302">
        <f>IFERROR(VLOOKUP($B98,Totalt!$B$1:$AQ$550,MATCH(N$2,Totalt!$B$1:$AQ$1,0),FALSE),"")</f>
        <v>0</v>
      </c>
      <c r="O98" s="302">
        <f>IFERROR(VLOOKUP($B98,Totalt!$B$1:$AQ$550,MATCH(O$2,Totalt!$B$1:$AQ$1,0),FALSE),"")</f>
        <v>0</v>
      </c>
      <c r="P98" s="302">
        <f>IFERROR(VLOOKUP($B98,Totalt!$B$1:$AQ$550,MATCH(P$2,Totalt!$B$1:$AQ$1,0),FALSE),"")</f>
        <v>0</v>
      </c>
      <c r="Q98" s="302">
        <f>IFERROR(VLOOKUP($B98,Totalt!$B$1:$AQ$550,MATCH(Q$2,Totalt!$B$1:$AQ$1,0),FALSE),"")</f>
        <v>5.8505900000000004</v>
      </c>
      <c r="R98" s="302">
        <f>IFERROR(VLOOKUP($B98,Totalt!$B$1:$AQ$550,MATCH(R$2,Totalt!$B$1:$AQ$1,0),FALSE),"")</f>
        <v>0</v>
      </c>
      <c r="S98" s="302">
        <f>IFERROR(VLOOKUP($B98,Totalt!$B$1:$AQ$550,MATCH(S$2,Totalt!$B$1:$AQ$1,0),FALSE),"")</f>
        <v>0</v>
      </c>
      <c r="T98" s="302">
        <f>IFERROR(VLOOKUP($B98,Totalt!$B$1:$AQ$550,MATCH(T$2,Totalt!$B$1:$AQ$1,0),FALSE),"")</f>
        <v>0</v>
      </c>
      <c r="U98" s="302">
        <f>IFERROR(VLOOKUP($B98,Totalt!$B$1:$AQ$550,MATCH(U$2,Totalt!$B$1:$AQ$1,0),FALSE),"")</f>
        <v>0</v>
      </c>
      <c r="V98" s="302">
        <f>IFERROR(VLOOKUP($B98,Totalt!$B$1:$AQ$550,MATCH(V$2,Totalt!$B$1:$AQ$1,0),FALSE),"")</f>
        <v>0</v>
      </c>
      <c r="W98" s="302">
        <f>IFERROR(VLOOKUP($B98,Totalt!$B$1:$AQ$550,MATCH(W$2,Totalt!$B$1:$AQ$1,0),FALSE),"")</f>
        <v>0</v>
      </c>
      <c r="X98" s="302">
        <f>IFERROR(VLOOKUP($B98,Totalt!$B$1:$AQ$550,MATCH(X$2,Totalt!$B$1:$AQ$1,0),FALSE),"")</f>
        <v>0</v>
      </c>
      <c r="Y98" s="302">
        <f>IFERROR(VLOOKUP($B98,Totalt!$B$1:$AQ$550,MATCH(Y$2,Totalt!$B$1:$AQ$1,0),FALSE),"")</f>
        <v>0</v>
      </c>
      <c r="Z98" s="302">
        <f>IFERROR(VLOOKUP($B98,Totalt!$B$1:$AQ$550,MATCH(Z$2,Totalt!$B$1:$AQ$1,0),FALSE),"")</f>
        <v>0</v>
      </c>
      <c r="AA98" s="302">
        <f>IFERROR(VLOOKUP($B98,Totalt!$B$1:$AQ$550,MATCH(AA$2,Totalt!$B$1:$AQ$1,0),FALSE),"")</f>
        <v>0</v>
      </c>
      <c r="AB98" s="302">
        <f>IFERROR(VLOOKUP($B98,Totalt!$B$1:$AQ$550,MATCH(AB$2,Totalt!$B$1:$AQ$1,0),FALSE),"")</f>
        <v>0</v>
      </c>
      <c r="AC98" s="302">
        <f>IFERROR(VLOOKUP($B98,Totalt!$B$1:$AQ$550,MATCH(AC$2,Totalt!$B$1:$AQ$1,0),FALSE),"")</f>
        <v>0</v>
      </c>
      <c r="AD98" s="302">
        <f>IFERROR(VLOOKUP($B98,Totalt!$B$1:$AQ$550,MATCH(AD$2,Totalt!$B$1:$AQ$1,0),FALSE),"")</f>
        <v>0</v>
      </c>
      <c r="AE98" s="302">
        <f>IFERROR(VLOOKUP($B98,Totalt!$B$1:$AQ$550,MATCH(AE$2,Totalt!$B$1:$AQ$1,0),FALSE),"")</f>
        <v>0</v>
      </c>
      <c r="AF98" s="302">
        <f>IFERROR(VLOOKUP($B98,Totalt!$B$1:$AQ$550,MATCH(AF$2,Totalt!$B$1:$AQ$1,0),FALSE),"")</f>
        <v>0.12963</v>
      </c>
      <c r="AG98" s="302">
        <f>IFERROR(VLOOKUP($B98,Totalt!$B$1:$AQ$550,MATCH(AG$2,Totalt!$B$1:$AQ$1,0),FALSE),"")</f>
        <v>0</v>
      </c>
      <c r="AI98" s="302">
        <f t="shared" si="4"/>
        <v>5.9802200000000001</v>
      </c>
      <c r="AJ98" s="302">
        <f>IF(ISERROR(1/VLOOKUP($B98,Leveranser!$B$1:$S$500,MATCH("såld värme (gwh)",Leveranser!$B$1:$S$1,0),FALSE)),"",VLOOKUP($B98,Leveranser!$B$1:$S$500,MATCH("såld värme (gwh)",Leveranser!$B$1:$S$1,0),FALSE))</f>
        <v>4.3209999999999997</v>
      </c>
      <c r="AK98" s="315"/>
      <c r="AM98" s="316" t="str">
        <f>IF(B98&lt;&gt;"",IF(VLOOKUP($B98,Totalt!$B$1:$AQ$550,MATCH("Kvalitetsgranskad:",Totalt!$B$1:$AQ$1,0),FALSE)="ja",VLOOKUP($B98,Miljö!$B$1:$AG$479,MATCH(AM$2,Miljö!$B$1:$AK$1,0),FALSE),""),"")</f>
        <v>Nej</v>
      </c>
      <c r="AN98" s="316" t="str">
        <f>IF(AM98="ja",VLOOKUP($B98,Miljö!$B$1:$J$479,MATCH("Typ av ursprungsspecificerad el   (Om inget värde anges används Nordisk residualmix, se inforuta) ()",Miljö!$B$1:$J$1,0),FALSE),IF(AM98="nej","Nordisk residualel",""))</f>
        <v>Nordisk residualel</v>
      </c>
      <c r="AO98" s="316">
        <f>IF(AM98="","",VLOOKUP($B98,Miljö!$B$1:$J$479,MATCH("Fossilandel för ursprungspecificerad el ()",Miljö!$B$1:$J$1,0),FALSE))</f>
        <v>0.42099999999999999</v>
      </c>
      <c r="AP98" s="316">
        <f>IF(AM98="","",IFERROR(VLOOKUP($B98,Miljö!$B$1:$J$479,MATCH("Kärnkraftsandel för ursprungsspecificerad el ()",Miljö!$B$1:$J$1,0),FALSE)/1,0))</f>
        <v>0.40799999999999997</v>
      </c>
      <c r="AQ98" s="316">
        <f t="shared" si="5"/>
        <v>0.17099999999999999</v>
      </c>
      <c r="AS98" s="316" t="str">
        <f t="shared" si="6"/>
        <v>Nej</v>
      </c>
      <c r="AT98" s="316" t="str">
        <f>IF(AS98="ja",VLOOKUP($B98,Miljö!$B$1:$O$500,MATCH("Fossil andel i procent (%)",Miljö!$B$1:$O$1,0),FALSE)/100,"")</f>
        <v/>
      </c>
      <c r="AV98" s="316" t="str">
        <f t="shared" si="7"/>
        <v>Nej</v>
      </c>
      <c r="AW98" s="316" t="str">
        <f>IF(AV98="ja",VLOOKUP($B98,'Egen hetvattenprod'!$B$1:$AO$500,MATCH("Värmekälla till värmepumpar ()",'Egen hetvattenprod'!$B$1:$AO$1,0),FALSE),"")</f>
        <v/>
      </c>
    </row>
    <row r="99" spans="1:49" x14ac:dyDescent="0.25">
      <c r="A99" s="314" t="str">
        <f>'Miljövärden för publ företag'!B101</f>
        <v>Gislaved Energi AB</v>
      </c>
      <c r="B99" s="314" t="str">
        <f>'Miljövärden för publ företag'!C101</f>
        <v>Reftele</v>
      </c>
      <c r="C99" s="302">
        <f>IFERROR(VLOOKUP($B99,Totalt!$B$1:$AQ$550,MATCH(C$2,Totalt!$B$1:$AQ$1,0),FALSE),"")</f>
        <v>0</v>
      </c>
      <c r="D99" s="302">
        <f>IFERROR(VLOOKUP($B99,Totalt!$B$1:$AQ$550,MATCH(D$2,Totalt!$B$1:$AQ$1,0),FALSE),"")</f>
        <v>0</v>
      </c>
      <c r="E99" s="302">
        <f>IFERROR(VLOOKUP($B99,Totalt!$B$1:$AQ$550,MATCH(E$2,Totalt!$B$1:$AQ$1,0),FALSE),"")</f>
        <v>0</v>
      </c>
      <c r="F99" s="302">
        <f>IFERROR(VLOOKUP($B99,Totalt!$B$1:$AQ$550,MATCH(F$2,Totalt!$B$1:$AQ$1,0),FALSE),"")</f>
        <v>0</v>
      </c>
      <c r="G99" s="302">
        <f>IFERROR(VLOOKUP($B99,Totalt!$B$1:$AQ$550,MATCH(G$2,Totalt!$B$1:$AQ$1,0),FALSE),"")</f>
        <v>0</v>
      </c>
      <c r="H99" s="302">
        <f>IFERROR(VLOOKUP($B99,Totalt!$B$1:$AQ$550,MATCH(H$2,Totalt!$B$1:$AQ$1,0),FALSE),"")</f>
        <v>0</v>
      </c>
      <c r="I99" s="302">
        <f>IFERROR(VLOOKUP($B99,Totalt!$B$1:$AQ$550,MATCH(I$2,Totalt!$B$1:$AQ$1,0),FALSE),"")</f>
        <v>0</v>
      </c>
      <c r="J99" s="302">
        <f>IFERROR(VLOOKUP($B99,Totalt!$B$1:$AQ$550,MATCH(J$2,Totalt!$B$1:$AQ$1,0),FALSE),"")</f>
        <v>0</v>
      </c>
      <c r="K99" s="302">
        <f>IFERROR(VLOOKUP($B99,Totalt!$B$1:$AQ$550,MATCH(K$2,Totalt!$B$1:$AQ$1,0),FALSE),"")</f>
        <v>0</v>
      </c>
      <c r="L99" s="302">
        <f>IFERROR(VLOOKUP($B99,Totalt!$B$1:$AQ$550,MATCH(L$2,Totalt!$B$1:$AQ$1,0),FALSE),"")</f>
        <v>0</v>
      </c>
      <c r="M99" s="302">
        <f>IFERROR(VLOOKUP($B99,Totalt!$B$1:$AQ$550,MATCH(M$2,Totalt!$B$1:$AQ$1,0),FALSE),"")</f>
        <v>0</v>
      </c>
      <c r="N99" s="302">
        <f>IFERROR(VLOOKUP($B99,Totalt!$B$1:$AQ$550,MATCH(N$2,Totalt!$B$1:$AQ$1,0),FALSE),"")</f>
        <v>0</v>
      </c>
      <c r="O99" s="302">
        <f>IFERROR(VLOOKUP($B99,Totalt!$B$1:$AQ$550,MATCH(O$2,Totalt!$B$1:$AQ$1,0),FALSE),"")</f>
        <v>0</v>
      </c>
      <c r="P99" s="302">
        <f>IFERROR(VLOOKUP($B99,Totalt!$B$1:$AQ$550,MATCH(P$2,Totalt!$B$1:$AQ$1,0),FALSE),"")</f>
        <v>0</v>
      </c>
      <c r="Q99" s="302">
        <f>IFERROR(VLOOKUP($B99,Totalt!$B$1:$AQ$550,MATCH(Q$2,Totalt!$B$1:$AQ$1,0),FALSE),"")</f>
        <v>0</v>
      </c>
      <c r="R99" s="302">
        <f>IFERROR(VLOOKUP($B99,Totalt!$B$1:$AQ$550,MATCH(R$2,Totalt!$B$1:$AQ$1,0),FALSE),"")</f>
        <v>0</v>
      </c>
      <c r="S99" s="302">
        <f>IFERROR(VLOOKUP($B99,Totalt!$B$1:$AQ$550,MATCH(S$2,Totalt!$B$1:$AQ$1,0),FALSE),"")</f>
        <v>2.456</v>
      </c>
      <c r="T99" s="302">
        <f>IFERROR(VLOOKUP($B99,Totalt!$B$1:$AQ$550,MATCH(T$2,Totalt!$B$1:$AQ$1,0),FALSE),"")</f>
        <v>0</v>
      </c>
      <c r="U99" s="302">
        <f>IFERROR(VLOOKUP($B99,Totalt!$B$1:$AQ$550,MATCH(U$2,Totalt!$B$1:$AQ$1,0),FALSE),"")</f>
        <v>0</v>
      </c>
      <c r="V99" s="302">
        <f>IFERROR(VLOOKUP($B99,Totalt!$B$1:$AQ$550,MATCH(V$2,Totalt!$B$1:$AQ$1,0),FALSE),"")</f>
        <v>0</v>
      </c>
      <c r="W99" s="302">
        <f>IFERROR(VLOOKUP($B99,Totalt!$B$1:$AQ$550,MATCH(W$2,Totalt!$B$1:$AQ$1,0),FALSE),"")</f>
        <v>0</v>
      </c>
      <c r="X99" s="302">
        <f>IFERROR(VLOOKUP($B99,Totalt!$B$1:$AQ$550,MATCH(X$2,Totalt!$B$1:$AQ$1,0),FALSE),"")</f>
        <v>0</v>
      </c>
      <c r="Y99" s="302">
        <f>IFERROR(VLOOKUP($B99,Totalt!$B$1:$AQ$550,MATCH(Y$2,Totalt!$B$1:$AQ$1,0),FALSE),"")</f>
        <v>0</v>
      </c>
      <c r="Z99" s="302">
        <f>IFERROR(VLOOKUP($B99,Totalt!$B$1:$AQ$550,MATCH(Z$2,Totalt!$B$1:$AQ$1,0),FALSE),"")</f>
        <v>6.0999999999999999E-2</v>
      </c>
      <c r="AA99" s="302">
        <f>IFERROR(VLOOKUP($B99,Totalt!$B$1:$AQ$550,MATCH(AA$2,Totalt!$B$1:$AQ$1,0),FALSE),"")</f>
        <v>0</v>
      </c>
      <c r="AB99" s="302">
        <f>IFERROR(VLOOKUP($B99,Totalt!$B$1:$AQ$550,MATCH(AB$2,Totalt!$B$1:$AQ$1,0),FALSE),"")</f>
        <v>0</v>
      </c>
      <c r="AC99" s="302">
        <f>IFERROR(VLOOKUP($B99,Totalt!$B$1:$AQ$550,MATCH(AC$2,Totalt!$B$1:$AQ$1,0),FALSE),"")</f>
        <v>0</v>
      </c>
      <c r="AD99" s="302">
        <f>IFERROR(VLOOKUP($B99,Totalt!$B$1:$AQ$550,MATCH(AD$2,Totalt!$B$1:$AQ$1,0),FALSE),"")</f>
        <v>0</v>
      </c>
      <c r="AE99" s="302">
        <f>IFERROR(VLOOKUP($B99,Totalt!$B$1:$AQ$550,MATCH(AE$2,Totalt!$B$1:$AQ$1,0),FALSE),"")</f>
        <v>0</v>
      </c>
      <c r="AF99" s="302">
        <f>IFERROR(VLOOKUP($B99,Totalt!$B$1:$AQ$550,MATCH(AF$2,Totalt!$B$1:$AQ$1,0),FALSE),"")</f>
        <v>0.01</v>
      </c>
      <c r="AG99" s="302">
        <f>IFERROR(VLOOKUP($B99,Totalt!$B$1:$AQ$550,MATCH(AG$2,Totalt!$B$1:$AQ$1,0),FALSE),"")</f>
        <v>0</v>
      </c>
      <c r="AI99" s="302">
        <f t="shared" si="4"/>
        <v>2.5269999999999997</v>
      </c>
      <c r="AJ99" s="302">
        <f>IF(ISERROR(1/VLOOKUP($B99,Leveranser!$B$1:$S$500,MATCH("såld värme (gwh)",Leveranser!$B$1:$S$1,0),FALSE)),"",VLOOKUP($B99,Leveranser!$B$1:$S$500,MATCH("såld värme (gwh)",Leveranser!$B$1:$S$1,0),FALSE))</f>
        <v>2.1190000000000002</v>
      </c>
      <c r="AK99" s="315"/>
      <c r="AM99" s="316" t="str">
        <f>IF(B99&lt;&gt;"",IF(VLOOKUP($B99,Totalt!$B$1:$AQ$550,MATCH("Kvalitetsgranskad:",Totalt!$B$1:$AQ$1,0),FALSE)="ja",VLOOKUP($B99,Miljö!$B$1:$AG$479,MATCH(AM$2,Miljö!$B$1:$AK$1,0),FALSE),""),"")</f>
        <v>Ja</v>
      </c>
      <c r="AN99" s="316" t="str">
        <f>IF(AM99="ja",VLOOKUP($B99,Miljö!$B$1:$J$479,MATCH("Typ av ursprungsspecificerad el   (Om inget värde anges används Nordisk residualmix, se inforuta) ()",Miljö!$B$1:$J$1,0),FALSE),IF(AM99="nej","Nordisk residualel",""))</f>
        <v>'förnybart'</v>
      </c>
      <c r="AO99" s="316">
        <f>IF(AM99="","",VLOOKUP($B99,Miljö!$B$1:$J$479,MATCH("Fossilandel för ursprungspecificerad el ()",Miljö!$B$1:$J$1,0),FALSE))</f>
        <v>0</v>
      </c>
      <c r="AP99" s="316">
        <f>IF(AM99="","",IFERROR(VLOOKUP($B99,Miljö!$B$1:$J$479,MATCH("Kärnkraftsandel för ursprungsspecificerad el ()",Miljö!$B$1:$J$1,0),FALSE)/1,0))</f>
        <v>0</v>
      </c>
      <c r="AQ99" s="316">
        <f t="shared" si="5"/>
        <v>1</v>
      </c>
      <c r="AS99" s="316" t="str">
        <f t="shared" si="6"/>
        <v>Nej</v>
      </c>
      <c r="AT99" s="316" t="str">
        <f>IF(AS99="ja",VLOOKUP($B99,Miljö!$B$1:$O$500,MATCH("Fossil andel i procent (%)",Miljö!$B$1:$O$1,0),FALSE)/100,"")</f>
        <v/>
      </c>
      <c r="AV99" s="316" t="str">
        <f t="shared" si="7"/>
        <v>Nej</v>
      </c>
      <c r="AW99" s="316" t="str">
        <f>IF(AV99="ja",VLOOKUP($B99,'Egen hetvattenprod'!$B$1:$AO$500,MATCH("Värmekälla till värmepumpar ()",'Egen hetvattenprod'!$B$1:$AO$1,0),FALSE),"")</f>
        <v/>
      </c>
    </row>
    <row r="100" spans="1:49" x14ac:dyDescent="0.25">
      <c r="A100" s="314" t="str">
        <f>'Miljövärden för publ företag'!B102</f>
        <v>Gotlands Energi AB</v>
      </c>
      <c r="B100" s="314" t="str">
        <f>'Miljövärden för publ företag'!C102</f>
        <v>Hemse</v>
      </c>
      <c r="C100" s="302">
        <f>IFERROR(VLOOKUP($B100,Totalt!$B$1:$AQ$550,MATCH(C$2,Totalt!$B$1:$AQ$1,0),FALSE),"")</f>
        <v>0</v>
      </c>
      <c r="D100" s="302">
        <f>IFERROR(VLOOKUP($B100,Totalt!$B$1:$AQ$550,MATCH(D$2,Totalt!$B$1:$AQ$1,0),FALSE),"")</f>
        <v>0.30499999999999999</v>
      </c>
      <c r="E100" s="302">
        <f>IFERROR(VLOOKUP($B100,Totalt!$B$1:$AQ$550,MATCH(E$2,Totalt!$B$1:$AQ$1,0),FALSE),"")</f>
        <v>0</v>
      </c>
      <c r="F100" s="302">
        <f>IFERROR(VLOOKUP($B100,Totalt!$B$1:$AQ$550,MATCH(F$2,Totalt!$B$1:$AQ$1,0),FALSE),"")</f>
        <v>0</v>
      </c>
      <c r="G100" s="302">
        <f>IFERROR(VLOOKUP($B100,Totalt!$B$1:$AQ$550,MATCH(G$2,Totalt!$B$1:$AQ$1,0),FALSE),"")</f>
        <v>0</v>
      </c>
      <c r="H100" s="302">
        <f>IFERROR(VLOOKUP($B100,Totalt!$B$1:$AQ$550,MATCH(H$2,Totalt!$B$1:$AQ$1,0),FALSE),"")</f>
        <v>0</v>
      </c>
      <c r="I100" s="302">
        <f>IFERROR(VLOOKUP($B100,Totalt!$B$1:$AQ$550,MATCH(I$2,Totalt!$B$1:$AQ$1,0),FALSE),"")</f>
        <v>0</v>
      </c>
      <c r="J100" s="302">
        <f>IFERROR(VLOOKUP($B100,Totalt!$B$1:$AQ$550,MATCH(J$2,Totalt!$B$1:$AQ$1,0),FALSE),"")</f>
        <v>0</v>
      </c>
      <c r="K100" s="302">
        <f>IFERROR(VLOOKUP($B100,Totalt!$B$1:$AQ$550,MATCH(K$2,Totalt!$B$1:$AQ$1,0),FALSE),"")</f>
        <v>0</v>
      </c>
      <c r="L100" s="302">
        <f>IFERROR(VLOOKUP($B100,Totalt!$B$1:$AQ$550,MATCH(L$2,Totalt!$B$1:$AQ$1,0),FALSE),"")</f>
        <v>0</v>
      </c>
      <c r="M100" s="302">
        <f>IFERROR(VLOOKUP($B100,Totalt!$B$1:$AQ$550,MATCH(M$2,Totalt!$B$1:$AQ$1,0),FALSE),"")</f>
        <v>0</v>
      </c>
      <c r="N100" s="302">
        <f>IFERROR(VLOOKUP($B100,Totalt!$B$1:$AQ$550,MATCH(N$2,Totalt!$B$1:$AQ$1,0),FALSE),"")</f>
        <v>13.34</v>
      </c>
      <c r="O100" s="302">
        <f>IFERROR(VLOOKUP($B100,Totalt!$B$1:$AQ$550,MATCH(O$2,Totalt!$B$1:$AQ$1,0),FALSE),"")</f>
        <v>0</v>
      </c>
      <c r="P100" s="302">
        <f>IFERROR(VLOOKUP($B100,Totalt!$B$1:$AQ$550,MATCH(P$2,Totalt!$B$1:$AQ$1,0),FALSE),"")</f>
        <v>0</v>
      </c>
      <c r="Q100" s="302">
        <f>IFERROR(VLOOKUP($B100,Totalt!$B$1:$AQ$550,MATCH(Q$2,Totalt!$B$1:$AQ$1,0),FALSE),"")</f>
        <v>0</v>
      </c>
      <c r="R100" s="302">
        <f>IFERROR(VLOOKUP($B100,Totalt!$B$1:$AQ$550,MATCH(R$2,Totalt!$B$1:$AQ$1,0),FALSE),"")</f>
        <v>0</v>
      </c>
      <c r="S100" s="302">
        <f>IFERROR(VLOOKUP($B100,Totalt!$B$1:$AQ$550,MATCH(S$2,Totalt!$B$1:$AQ$1,0),FALSE),"")</f>
        <v>0</v>
      </c>
      <c r="T100" s="302">
        <f>IFERROR(VLOOKUP($B100,Totalt!$B$1:$AQ$550,MATCH(T$2,Totalt!$B$1:$AQ$1,0),FALSE),"")</f>
        <v>0</v>
      </c>
      <c r="U100" s="302">
        <f>IFERROR(VLOOKUP($B100,Totalt!$B$1:$AQ$550,MATCH(U$2,Totalt!$B$1:$AQ$1,0),FALSE),"")</f>
        <v>0</v>
      </c>
      <c r="V100" s="302">
        <f>IFERROR(VLOOKUP($B100,Totalt!$B$1:$AQ$550,MATCH(V$2,Totalt!$B$1:$AQ$1,0),FALSE),"")</f>
        <v>0</v>
      </c>
      <c r="W100" s="302">
        <f>IFERROR(VLOOKUP($B100,Totalt!$B$1:$AQ$550,MATCH(W$2,Totalt!$B$1:$AQ$1,0),FALSE),"")</f>
        <v>0</v>
      </c>
      <c r="X100" s="302">
        <f>IFERROR(VLOOKUP($B100,Totalt!$B$1:$AQ$550,MATCH(X$2,Totalt!$B$1:$AQ$1,0),FALSE),"")</f>
        <v>0</v>
      </c>
      <c r="Y100" s="302">
        <f>IFERROR(VLOOKUP($B100,Totalt!$B$1:$AQ$550,MATCH(Y$2,Totalt!$B$1:$AQ$1,0),FALSE),"")</f>
        <v>0</v>
      </c>
      <c r="Z100" s="302">
        <f>IFERROR(VLOOKUP($B100,Totalt!$B$1:$AQ$550,MATCH(Z$2,Totalt!$B$1:$AQ$1,0),FALSE),"")</f>
        <v>0</v>
      </c>
      <c r="AA100" s="302">
        <f>IFERROR(VLOOKUP($B100,Totalt!$B$1:$AQ$550,MATCH(AA$2,Totalt!$B$1:$AQ$1,0),FALSE),"")</f>
        <v>0</v>
      </c>
      <c r="AB100" s="302">
        <f>IFERROR(VLOOKUP($B100,Totalt!$B$1:$AQ$550,MATCH(AB$2,Totalt!$B$1:$AQ$1,0),FALSE),"")</f>
        <v>0</v>
      </c>
      <c r="AC100" s="302">
        <f>IFERROR(VLOOKUP($B100,Totalt!$B$1:$AQ$550,MATCH(AC$2,Totalt!$B$1:$AQ$1,0),FALSE),"")</f>
        <v>0</v>
      </c>
      <c r="AD100" s="302">
        <f>IFERROR(VLOOKUP($B100,Totalt!$B$1:$AQ$550,MATCH(AD$2,Totalt!$B$1:$AQ$1,0),FALSE),"")</f>
        <v>0</v>
      </c>
      <c r="AE100" s="302">
        <f>IFERROR(VLOOKUP($B100,Totalt!$B$1:$AQ$550,MATCH(AE$2,Totalt!$B$1:$AQ$1,0),FALSE),"")</f>
        <v>0</v>
      </c>
      <c r="AF100" s="302">
        <f>IFERROR(VLOOKUP($B100,Totalt!$B$1:$AQ$550,MATCH(AF$2,Totalt!$B$1:$AQ$1,0),FALSE),"")</f>
        <v>0.35610000000000003</v>
      </c>
      <c r="AG100" s="302">
        <f>IFERROR(VLOOKUP($B100,Totalt!$B$1:$AQ$550,MATCH(AG$2,Totalt!$B$1:$AQ$1,0),FALSE),"")</f>
        <v>0</v>
      </c>
      <c r="AI100" s="302">
        <f t="shared" si="4"/>
        <v>14.001099999999999</v>
      </c>
      <c r="AJ100" s="302">
        <f>IF(ISERROR(1/VLOOKUP($B100,Leveranser!$B$1:$S$500,MATCH("såld värme (gwh)",Leveranser!$B$1:$S$1,0),FALSE)),"",VLOOKUP($B100,Leveranser!$B$1:$S$500,MATCH("såld värme (gwh)",Leveranser!$B$1:$S$1,0),FALSE))</f>
        <v>11.87</v>
      </c>
      <c r="AK100" s="315"/>
      <c r="AM100" s="316" t="str">
        <f>IF(B100&lt;&gt;"",IF(VLOOKUP($B100,Totalt!$B$1:$AQ$550,MATCH("Kvalitetsgranskad:",Totalt!$B$1:$AQ$1,0),FALSE)="ja",VLOOKUP($B100,Miljö!$B$1:$AG$479,MATCH(AM$2,Miljö!$B$1:$AK$1,0),FALSE),""),"")</f>
        <v>Nej</v>
      </c>
      <c r="AN100" s="316" t="str">
        <f>IF(AM100="ja",VLOOKUP($B100,Miljö!$B$1:$J$479,MATCH("Typ av ursprungsspecificerad el   (Om inget värde anges används Nordisk residualmix, se inforuta) ()",Miljö!$B$1:$J$1,0),FALSE),IF(AM100="nej","Nordisk residualel",""))</f>
        <v>Nordisk residualel</v>
      </c>
      <c r="AO100" s="316">
        <f>IF(AM100="","",VLOOKUP($B100,Miljö!$B$1:$J$479,MATCH("Fossilandel för ursprungspecificerad el ()",Miljö!$B$1:$J$1,0),FALSE))</f>
        <v>0.42099999999999999</v>
      </c>
      <c r="AP100" s="316">
        <f>IF(AM100="","",IFERROR(VLOOKUP($B100,Miljö!$B$1:$J$479,MATCH("Kärnkraftsandel för ursprungsspecificerad el ()",Miljö!$B$1:$J$1,0),FALSE)/1,0))</f>
        <v>0.40799999999999997</v>
      </c>
      <c r="AQ100" s="316">
        <f t="shared" si="5"/>
        <v>0.17099999999999999</v>
      </c>
      <c r="AS100" s="316" t="str">
        <f t="shared" si="6"/>
        <v>Nej</v>
      </c>
      <c r="AT100" s="316" t="str">
        <f>IF(AS100="ja",VLOOKUP($B100,Miljö!$B$1:$O$500,MATCH("Fossil andel i procent (%)",Miljö!$B$1:$O$1,0),FALSE)/100,"")</f>
        <v/>
      </c>
      <c r="AV100" s="316" t="str">
        <f t="shared" si="7"/>
        <v>Nej</v>
      </c>
      <c r="AW100" s="316" t="str">
        <f>IF(AV100="ja",VLOOKUP($B100,'Egen hetvattenprod'!$B$1:$AO$500,MATCH("Värmekälla till värmepumpar ()",'Egen hetvattenprod'!$B$1:$AO$1,0),FALSE),"")</f>
        <v/>
      </c>
    </row>
    <row r="101" spans="1:49" x14ac:dyDescent="0.25">
      <c r="A101" s="314" t="str">
        <f>'Miljövärden för publ företag'!B103</f>
        <v>Gotlands Energi AB</v>
      </c>
      <c r="B101" s="314" t="str">
        <f>'Miljövärden för publ företag'!C103</f>
        <v>Klintehamn</v>
      </c>
      <c r="C101" s="302">
        <f>IFERROR(VLOOKUP($B101,Totalt!$B$1:$AQ$550,MATCH(C$2,Totalt!$B$1:$AQ$1,0),FALSE),"")</f>
        <v>0</v>
      </c>
      <c r="D101" s="302">
        <f>IFERROR(VLOOKUP($B101,Totalt!$B$1:$AQ$550,MATCH(D$2,Totalt!$B$1:$AQ$1,0),FALSE),"")</f>
        <v>0.379</v>
      </c>
      <c r="E101" s="302">
        <f>IFERROR(VLOOKUP($B101,Totalt!$B$1:$AQ$550,MATCH(E$2,Totalt!$B$1:$AQ$1,0),FALSE),"")</f>
        <v>0</v>
      </c>
      <c r="F101" s="302">
        <f>IFERROR(VLOOKUP($B101,Totalt!$B$1:$AQ$550,MATCH(F$2,Totalt!$B$1:$AQ$1,0),FALSE),"")</f>
        <v>0</v>
      </c>
      <c r="G101" s="302">
        <f>IFERROR(VLOOKUP($B101,Totalt!$B$1:$AQ$550,MATCH(G$2,Totalt!$B$1:$AQ$1,0),FALSE),"")</f>
        <v>0</v>
      </c>
      <c r="H101" s="302">
        <f>IFERROR(VLOOKUP($B101,Totalt!$B$1:$AQ$550,MATCH(H$2,Totalt!$B$1:$AQ$1,0),FALSE),"")</f>
        <v>0</v>
      </c>
      <c r="I101" s="302">
        <f>IFERROR(VLOOKUP($B101,Totalt!$B$1:$AQ$550,MATCH(I$2,Totalt!$B$1:$AQ$1,0),FALSE),"")</f>
        <v>0</v>
      </c>
      <c r="J101" s="302">
        <f>IFERROR(VLOOKUP($B101,Totalt!$B$1:$AQ$550,MATCH(J$2,Totalt!$B$1:$AQ$1,0),FALSE),"")</f>
        <v>0</v>
      </c>
      <c r="K101" s="302">
        <f>IFERROR(VLOOKUP($B101,Totalt!$B$1:$AQ$550,MATCH(K$2,Totalt!$B$1:$AQ$1,0),FALSE),"")</f>
        <v>0</v>
      </c>
      <c r="L101" s="302">
        <f>IFERROR(VLOOKUP($B101,Totalt!$B$1:$AQ$550,MATCH(L$2,Totalt!$B$1:$AQ$1,0),FALSE),"")</f>
        <v>0</v>
      </c>
      <c r="M101" s="302">
        <f>IFERROR(VLOOKUP($B101,Totalt!$B$1:$AQ$550,MATCH(M$2,Totalt!$B$1:$AQ$1,0),FALSE),"")</f>
        <v>0</v>
      </c>
      <c r="N101" s="302">
        <f>IFERROR(VLOOKUP($B101,Totalt!$B$1:$AQ$550,MATCH(N$2,Totalt!$B$1:$AQ$1,0),FALSE),"")</f>
        <v>0</v>
      </c>
      <c r="O101" s="302">
        <f>IFERROR(VLOOKUP($B101,Totalt!$B$1:$AQ$550,MATCH(O$2,Totalt!$B$1:$AQ$1,0),FALSE),"")</f>
        <v>0</v>
      </c>
      <c r="P101" s="302">
        <f>IFERROR(VLOOKUP($B101,Totalt!$B$1:$AQ$550,MATCH(P$2,Totalt!$B$1:$AQ$1,0),FALSE),"")</f>
        <v>0.113</v>
      </c>
      <c r="Q101" s="302">
        <f>IFERROR(VLOOKUP($B101,Totalt!$B$1:$AQ$550,MATCH(Q$2,Totalt!$B$1:$AQ$1,0),FALSE),"")</f>
        <v>0</v>
      </c>
      <c r="R101" s="302">
        <f>IFERROR(VLOOKUP($B101,Totalt!$B$1:$AQ$550,MATCH(R$2,Totalt!$B$1:$AQ$1,0),FALSE),"")</f>
        <v>0</v>
      </c>
      <c r="S101" s="302">
        <f>IFERROR(VLOOKUP($B101,Totalt!$B$1:$AQ$550,MATCH(S$2,Totalt!$B$1:$AQ$1,0),FALSE),"")</f>
        <v>0</v>
      </c>
      <c r="T101" s="302">
        <f>IFERROR(VLOOKUP($B101,Totalt!$B$1:$AQ$550,MATCH(T$2,Totalt!$B$1:$AQ$1,0),FALSE),"")</f>
        <v>0</v>
      </c>
      <c r="U101" s="302">
        <f>IFERROR(VLOOKUP($B101,Totalt!$B$1:$AQ$550,MATCH(U$2,Totalt!$B$1:$AQ$1,0),FALSE),"")</f>
        <v>0</v>
      </c>
      <c r="V101" s="302">
        <f>IFERROR(VLOOKUP($B101,Totalt!$B$1:$AQ$550,MATCH(V$2,Totalt!$B$1:$AQ$1,0),FALSE),"")</f>
        <v>0</v>
      </c>
      <c r="W101" s="302">
        <f>IFERROR(VLOOKUP($B101,Totalt!$B$1:$AQ$550,MATCH(W$2,Totalt!$B$1:$AQ$1,0),FALSE),"")</f>
        <v>0</v>
      </c>
      <c r="X101" s="302">
        <f>IFERROR(VLOOKUP($B101,Totalt!$B$1:$AQ$550,MATCH(X$2,Totalt!$B$1:$AQ$1,0),FALSE),"")</f>
        <v>8.6999999999999993</v>
      </c>
      <c r="Y101" s="302">
        <f>IFERROR(VLOOKUP($B101,Totalt!$B$1:$AQ$550,MATCH(Y$2,Totalt!$B$1:$AQ$1,0),FALSE),"")</f>
        <v>0</v>
      </c>
      <c r="Z101" s="302">
        <f>IFERROR(VLOOKUP($B101,Totalt!$B$1:$AQ$550,MATCH(Z$2,Totalt!$B$1:$AQ$1,0),FALSE),"")</f>
        <v>0</v>
      </c>
      <c r="AA101" s="302">
        <f>IFERROR(VLOOKUP($B101,Totalt!$B$1:$AQ$550,MATCH(AA$2,Totalt!$B$1:$AQ$1,0),FALSE),"")</f>
        <v>0</v>
      </c>
      <c r="AB101" s="302">
        <f>IFERROR(VLOOKUP($B101,Totalt!$B$1:$AQ$550,MATCH(AB$2,Totalt!$B$1:$AQ$1,0),FALSE),"")</f>
        <v>0</v>
      </c>
      <c r="AC101" s="302">
        <f>IFERROR(VLOOKUP($B101,Totalt!$B$1:$AQ$550,MATCH(AC$2,Totalt!$B$1:$AQ$1,0),FALSE),"")</f>
        <v>0</v>
      </c>
      <c r="AD101" s="302">
        <f>IFERROR(VLOOKUP($B101,Totalt!$B$1:$AQ$550,MATCH(AD$2,Totalt!$B$1:$AQ$1,0),FALSE),"")</f>
        <v>0</v>
      </c>
      <c r="AE101" s="302">
        <f>IFERROR(VLOOKUP($B101,Totalt!$B$1:$AQ$550,MATCH(AE$2,Totalt!$B$1:$AQ$1,0),FALSE),"")</f>
        <v>0</v>
      </c>
      <c r="AF101" s="302">
        <f>IFERROR(VLOOKUP($B101,Totalt!$B$1:$AQ$550,MATCH(AF$2,Totalt!$B$1:$AQ$1,0),FALSE),"")</f>
        <v>0.2319</v>
      </c>
      <c r="AG101" s="302">
        <f>IFERROR(VLOOKUP($B101,Totalt!$B$1:$AQ$550,MATCH(AG$2,Totalt!$B$1:$AQ$1,0),FALSE),"")</f>
        <v>0</v>
      </c>
      <c r="AI101" s="302">
        <f t="shared" si="4"/>
        <v>9.4238999999999997</v>
      </c>
      <c r="AJ101" s="302">
        <f>IF(ISERROR(1/VLOOKUP($B101,Leveranser!$B$1:$S$500,MATCH("såld värme (gwh)",Leveranser!$B$1:$S$1,0),FALSE)),"",VLOOKUP($B101,Leveranser!$B$1:$S$500,MATCH("såld värme (gwh)",Leveranser!$B$1:$S$1,0),FALSE))</f>
        <v>7.73</v>
      </c>
      <c r="AK101" s="315"/>
      <c r="AM101" s="316" t="str">
        <f>IF(B101&lt;&gt;"",IF(VLOOKUP($B101,Totalt!$B$1:$AQ$550,MATCH("Kvalitetsgranskad:",Totalt!$B$1:$AQ$1,0),FALSE)="ja",VLOOKUP($B101,Miljö!$B$1:$AG$479,MATCH(AM$2,Miljö!$B$1:$AK$1,0),FALSE),""),"")</f>
        <v>Nej</v>
      </c>
      <c r="AN101" s="316" t="str">
        <f>IF(AM101="ja",VLOOKUP($B101,Miljö!$B$1:$J$479,MATCH("Typ av ursprungsspecificerad el   (Om inget värde anges används Nordisk residualmix, se inforuta) ()",Miljö!$B$1:$J$1,0),FALSE),IF(AM101="nej","Nordisk residualel",""))</f>
        <v>Nordisk residualel</v>
      </c>
      <c r="AO101" s="316">
        <f>IF(AM101="","",VLOOKUP($B101,Miljö!$B$1:$J$479,MATCH("Fossilandel för ursprungspecificerad el ()",Miljö!$B$1:$J$1,0),FALSE))</f>
        <v>0.42099999999999999</v>
      </c>
      <c r="AP101" s="316">
        <f>IF(AM101="","",IFERROR(VLOOKUP($B101,Miljö!$B$1:$J$479,MATCH("Kärnkraftsandel för ursprungsspecificerad el ()",Miljö!$B$1:$J$1,0),FALSE)/1,0))</f>
        <v>0.40799999999999997</v>
      </c>
      <c r="AQ101" s="316">
        <f t="shared" si="5"/>
        <v>0.17099999999999999</v>
      </c>
      <c r="AS101" s="316" t="str">
        <f t="shared" si="6"/>
        <v>Nej</v>
      </c>
      <c r="AT101" s="316" t="str">
        <f>IF(AS101="ja",VLOOKUP($B101,Miljö!$B$1:$O$500,MATCH("Fossil andel i procent (%)",Miljö!$B$1:$O$1,0),FALSE)/100,"")</f>
        <v/>
      </c>
      <c r="AV101" s="316" t="str">
        <f t="shared" si="7"/>
        <v>Nej</v>
      </c>
      <c r="AW101" s="316" t="str">
        <f>IF(AV101="ja",VLOOKUP($B101,'Egen hetvattenprod'!$B$1:$AO$500,MATCH("Värmekälla till värmepumpar ()",'Egen hetvattenprod'!$B$1:$AO$1,0),FALSE),"")</f>
        <v/>
      </c>
    </row>
    <row r="102" spans="1:49" x14ac:dyDescent="0.25">
      <c r="A102" s="314" t="str">
        <f>'Miljövärden för publ företag'!B104</f>
        <v>Gotlands Energi AB</v>
      </c>
      <c r="B102" s="314" t="str">
        <f>'Miljövärden för publ företag'!C104</f>
        <v>Slite</v>
      </c>
      <c r="C102" s="302">
        <f>IFERROR(VLOOKUP($B102,Totalt!$B$1:$AQ$550,MATCH(C$2,Totalt!$B$1:$AQ$1,0),FALSE),"")</f>
        <v>0</v>
      </c>
      <c r="D102" s="302">
        <f>IFERROR(VLOOKUP($B102,Totalt!$B$1:$AQ$550,MATCH(D$2,Totalt!$B$1:$AQ$1,0),FALSE),"")</f>
        <v>0.28999999999999998</v>
      </c>
      <c r="E102" s="302">
        <f>IFERROR(VLOOKUP($B102,Totalt!$B$1:$AQ$550,MATCH(E$2,Totalt!$B$1:$AQ$1,0),FALSE),"")</f>
        <v>0.15</v>
      </c>
      <c r="F102" s="302">
        <f>IFERROR(VLOOKUP($B102,Totalt!$B$1:$AQ$550,MATCH(F$2,Totalt!$B$1:$AQ$1,0),FALSE),"")</f>
        <v>0</v>
      </c>
      <c r="G102" s="302">
        <f>IFERROR(VLOOKUP($B102,Totalt!$B$1:$AQ$550,MATCH(G$2,Totalt!$B$1:$AQ$1,0),FALSE),"")</f>
        <v>0</v>
      </c>
      <c r="H102" s="302">
        <f>IFERROR(VLOOKUP($B102,Totalt!$B$1:$AQ$550,MATCH(H$2,Totalt!$B$1:$AQ$1,0),FALSE),"")</f>
        <v>0</v>
      </c>
      <c r="I102" s="302">
        <f>IFERROR(VLOOKUP($B102,Totalt!$B$1:$AQ$550,MATCH(I$2,Totalt!$B$1:$AQ$1,0),FALSE),"")</f>
        <v>0</v>
      </c>
      <c r="J102" s="302">
        <f>IFERROR(VLOOKUP($B102,Totalt!$B$1:$AQ$550,MATCH(J$2,Totalt!$B$1:$AQ$1,0),FALSE),"")</f>
        <v>0</v>
      </c>
      <c r="K102" s="302">
        <f>IFERROR(VLOOKUP($B102,Totalt!$B$1:$AQ$550,MATCH(K$2,Totalt!$B$1:$AQ$1,0),FALSE),"")</f>
        <v>0</v>
      </c>
      <c r="L102" s="302">
        <f>IFERROR(VLOOKUP($B102,Totalt!$B$1:$AQ$550,MATCH(L$2,Totalt!$B$1:$AQ$1,0),FALSE),"")</f>
        <v>0</v>
      </c>
      <c r="M102" s="302">
        <f>IFERROR(VLOOKUP($B102,Totalt!$B$1:$AQ$550,MATCH(M$2,Totalt!$B$1:$AQ$1,0),FALSE),"")</f>
        <v>0</v>
      </c>
      <c r="N102" s="302">
        <f>IFERROR(VLOOKUP($B102,Totalt!$B$1:$AQ$550,MATCH(N$2,Totalt!$B$1:$AQ$1,0),FALSE),"")</f>
        <v>0</v>
      </c>
      <c r="O102" s="302">
        <f>IFERROR(VLOOKUP($B102,Totalt!$B$1:$AQ$550,MATCH(O$2,Totalt!$B$1:$AQ$1,0),FALSE),"")</f>
        <v>0</v>
      </c>
      <c r="P102" s="302">
        <f>IFERROR(VLOOKUP($B102,Totalt!$B$1:$AQ$550,MATCH(P$2,Totalt!$B$1:$AQ$1,0),FALSE),"")</f>
        <v>0</v>
      </c>
      <c r="Q102" s="302">
        <f>IFERROR(VLOOKUP($B102,Totalt!$B$1:$AQ$550,MATCH(Q$2,Totalt!$B$1:$AQ$1,0),FALSE),"")</f>
        <v>0</v>
      </c>
      <c r="R102" s="302">
        <f>IFERROR(VLOOKUP($B102,Totalt!$B$1:$AQ$550,MATCH(R$2,Totalt!$B$1:$AQ$1,0),FALSE),"")</f>
        <v>0</v>
      </c>
      <c r="S102" s="302">
        <f>IFERROR(VLOOKUP($B102,Totalt!$B$1:$AQ$550,MATCH(S$2,Totalt!$B$1:$AQ$1,0),FALSE),"")</f>
        <v>0</v>
      </c>
      <c r="T102" s="302">
        <f>IFERROR(VLOOKUP($B102,Totalt!$B$1:$AQ$550,MATCH(T$2,Totalt!$B$1:$AQ$1,0),FALSE),"")</f>
        <v>0</v>
      </c>
      <c r="U102" s="302">
        <f>IFERROR(VLOOKUP($B102,Totalt!$B$1:$AQ$550,MATCH(U$2,Totalt!$B$1:$AQ$1,0),FALSE),"")</f>
        <v>0</v>
      </c>
      <c r="V102" s="302">
        <f>IFERROR(VLOOKUP($B102,Totalt!$B$1:$AQ$550,MATCH(V$2,Totalt!$B$1:$AQ$1,0),FALSE),"")</f>
        <v>0</v>
      </c>
      <c r="W102" s="302">
        <f>IFERROR(VLOOKUP($B102,Totalt!$B$1:$AQ$550,MATCH(W$2,Totalt!$B$1:$AQ$1,0),FALSE),"")</f>
        <v>3.2</v>
      </c>
      <c r="X102" s="302">
        <f>IFERROR(VLOOKUP($B102,Totalt!$B$1:$AQ$550,MATCH(X$2,Totalt!$B$1:$AQ$1,0),FALSE),"")</f>
        <v>0</v>
      </c>
      <c r="Y102" s="302">
        <f>IFERROR(VLOOKUP($B102,Totalt!$B$1:$AQ$550,MATCH(Y$2,Totalt!$B$1:$AQ$1,0),FALSE),"")</f>
        <v>0</v>
      </c>
      <c r="Z102" s="302">
        <f>IFERROR(VLOOKUP($B102,Totalt!$B$1:$AQ$550,MATCH(Z$2,Totalt!$B$1:$AQ$1,0),FALSE),"")</f>
        <v>0</v>
      </c>
      <c r="AA102" s="302">
        <f>IFERROR(VLOOKUP($B102,Totalt!$B$1:$AQ$550,MATCH(AA$2,Totalt!$B$1:$AQ$1,0),FALSE),"")</f>
        <v>0</v>
      </c>
      <c r="AB102" s="302">
        <f>IFERROR(VLOOKUP($B102,Totalt!$B$1:$AQ$550,MATCH(AB$2,Totalt!$B$1:$AQ$1,0),FALSE),"")</f>
        <v>0</v>
      </c>
      <c r="AC102" s="302">
        <f>IFERROR(VLOOKUP($B102,Totalt!$B$1:$AQ$550,MATCH(AC$2,Totalt!$B$1:$AQ$1,0),FALSE),"")</f>
        <v>0</v>
      </c>
      <c r="AD102" s="302">
        <f>IFERROR(VLOOKUP($B102,Totalt!$B$1:$AQ$550,MATCH(AD$2,Totalt!$B$1:$AQ$1,0),FALSE),"")</f>
        <v>13.92</v>
      </c>
      <c r="AE102" s="302">
        <f>IFERROR(VLOOKUP($B102,Totalt!$B$1:$AQ$550,MATCH(AE$2,Totalt!$B$1:$AQ$1,0),FALSE),"")</f>
        <v>0</v>
      </c>
      <c r="AF102" s="302">
        <f>IFERROR(VLOOKUP($B102,Totalt!$B$1:$AQ$550,MATCH(AF$2,Totalt!$B$1:$AQ$1,0),FALSE),"")</f>
        <v>0.48659999999999998</v>
      </c>
      <c r="AG102" s="302">
        <f>IFERROR(VLOOKUP($B102,Totalt!$B$1:$AQ$550,MATCH(AG$2,Totalt!$B$1:$AQ$1,0),FALSE),"")</f>
        <v>0</v>
      </c>
      <c r="AI102" s="302">
        <f t="shared" si="4"/>
        <v>18.046599999999998</v>
      </c>
      <c r="AJ102" s="302">
        <f>IF(ISERROR(1/VLOOKUP($B102,Leveranser!$B$1:$S$500,MATCH("såld värme (gwh)",Leveranser!$B$1:$S$1,0),FALSE)),"",VLOOKUP($B102,Leveranser!$B$1:$S$500,MATCH("såld värme (gwh)",Leveranser!$B$1:$S$1,0),FALSE))</f>
        <v>16.22</v>
      </c>
      <c r="AK102" s="315"/>
      <c r="AM102" s="316" t="str">
        <f>IF(B102&lt;&gt;"",IF(VLOOKUP($B102,Totalt!$B$1:$AQ$550,MATCH("Kvalitetsgranskad:",Totalt!$B$1:$AQ$1,0),FALSE)="ja",VLOOKUP($B102,Miljö!$B$1:$AG$479,MATCH(AM$2,Miljö!$B$1:$AK$1,0),FALSE),""),"")</f>
        <v>Nej</v>
      </c>
      <c r="AN102" s="316" t="str">
        <f>IF(AM102="ja",VLOOKUP($B102,Miljö!$B$1:$J$479,MATCH("Typ av ursprungsspecificerad el   (Om inget värde anges används Nordisk residualmix, se inforuta) ()",Miljö!$B$1:$J$1,0),FALSE),IF(AM102="nej","Nordisk residualel",""))</f>
        <v>Nordisk residualel</v>
      </c>
      <c r="AO102" s="316">
        <f>IF(AM102="","",VLOOKUP($B102,Miljö!$B$1:$J$479,MATCH("Fossilandel för ursprungspecificerad el ()",Miljö!$B$1:$J$1,0),FALSE))</f>
        <v>0.42099999999999999</v>
      </c>
      <c r="AP102" s="316">
        <f>IF(AM102="","",IFERROR(VLOOKUP($B102,Miljö!$B$1:$J$479,MATCH("Kärnkraftsandel för ursprungsspecificerad el ()",Miljö!$B$1:$J$1,0),FALSE)/1,0))</f>
        <v>0.40799999999999997</v>
      </c>
      <c r="AQ102" s="316">
        <f t="shared" si="5"/>
        <v>0.17099999999999999</v>
      </c>
      <c r="AS102" s="316" t="str">
        <f t="shared" si="6"/>
        <v>Nej</v>
      </c>
      <c r="AT102" s="316" t="str">
        <f>IF(AS102="ja",VLOOKUP($B102,Miljö!$B$1:$O$500,MATCH("Fossil andel i procent (%)",Miljö!$B$1:$O$1,0),FALSE)/100,"")</f>
        <v/>
      </c>
      <c r="AV102" s="316" t="str">
        <f t="shared" si="7"/>
        <v>Nej</v>
      </c>
      <c r="AW102" s="316" t="str">
        <f>IF(AV102="ja",VLOOKUP($B102,'Egen hetvattenprod'!$B$1:$AO$500,MATCH("Värmekälla till värmepumpar ()",'Egen hetvattenprod'!$B$1:$AO$1,0),FALSE),"")</f>
        <v/>
      </c>
    </row>
    <row r="103" spans="1:49" x14ac:dyDescent="0.25">
      <c r="A103" s="314" t="str">
        <f>'Miljövärden för publ företag'!B105</f>
        <v>Gotlands Energi AB</v>
      </c>
      <c r="B103" s="314" t="str">
        <f>'Miljövärden för publ företag'!C105</f>
        <v>Visby</v>
      </c>
      <c r="C103" s="302">
        <f>IFERROR(VLOOKUP($B103,Totalt!$B$1:$AQ$550,MATCH(C$2,Totalt!$B$1:$AQ$1,0),FALSE),"")</f>
        <v>0</v>
      </c>
      <c r="D103" s="302">
        <f>IFERROR(VLOOKUP($B103,Totalt!$B$1:$AQ$550,MATCH(D$2,Totalt!$B$1:$AQ$1,0),FALSE),"")</f>
        <v>0</v>
      </c>
      <c r="E103" s="302">
        <f>IFERROR(VLOOKUP($B103,Totalt!$B$1:$AQ$550,MATCH(E$2,Totalt!$B$1:$AQ$1,0),FALSE),"")</f>
        <v>0</v>
      </c>
      <c r="F103" s="302">
        <f>IFERROR(VLOOKUP($B103,Totalt!$B$1:$AQ$550,MATCH(F$2,Totalt!$B$1:$AQ$1,0),FALSE),"")</f>
        <v>0</v>
      </c>
      <c r="G103" s="302">
        <f>IFERROR(VLOOKUP($B103,Totalt!$B$1:$AQ$550,MATCH(G$2,Totalt!$B$1:$AQ$1,0),FALSE),"")</f>
        <v>0</v>
      </c>
      <c r="H103" s="302">
        <f>IFERROR(VLOOKUP($B103,Totalt!$B$1:$AQ$550,MATCH(H$2,Totalt!$B$1:$AQ$1,0),FALSE),"")</f>
        <v>0</v>
      </c>
      <c r="I103" s="302">
        <f>IFERROR(VLOOKUP($B103,Totalt!$B$1:$AQ$550,MATCH(I$2,Totalt!$B$1:$AQ$1,0),FALSE),"")</f>
        <v>0</v>
      </c>
      <c r="J103" s="302">
        <f>IFERROR(VLOOKUP($B103,Totalt!$B$1:$AQ$550,MATCH(J$2,Totalt!$B$1:$AQ$1,0),FALSE),"")</f>
        <v>1.64</v>
      </c>
      <c r="K103" s="302">
        <f>IFERROR(VLOOKUP($B103,Totalt!$B$1:$AQ$550,MATCH(K$2,Totalt!$B$1:$AQ$1,0),FALSE),"")</f>
        <v>0</v>
      </c>
      <c r="L103" s="302">
        <f>IFERROR(VLOOKUP($B103,Totalt!$B$1:$AQ$550,MATCH(L$2,Totalt!$B$1:$AQ$1,0),FALSE),"")</f>
        <v>0</v>
      </c>
      <c r="M103" s="302">
        <f>IFERROR(VLOOKUP($B103,Totalt!$B$1:$AQ$550,MATCH(M$2,Totalt!$B$1:$AQ$1,0),FALSE),"")</f>
        <v>32.200000000000003</v>
      </c>
      <c r="N103" s="302">
        <f>IFERROR(VLOOKUP($B103,Totalt!$B$1:$AQ$550,MATCH(N$2,Totalt!$B$1:$AQ$1,0),FALSE),"")</f>
        <v>54</v>
      </c>
      <c r="O103" s="302">
        <f>IFERROR(VLOOKUP($B103,Totalt!$B$1:$AQ$550,MATCH(O$2,Totalt!$B$1:$AQ$1,0),FALSE),"")</f>
        <v>0</v>
      </c>
      <c r="P103" s="302">
        <f>IFERROR(VLOOKUP($B103,Totalt!$B$1:$AQ$550,MATCH(P$2,Totalt!$B$1:$AQ$1,0),FALSE),"")</f>
        <v>21.4</v>
      </c>
      <c r="Q103" s="302">
        <f>IFERROR(VLOOKUP($B103,Totalt!$B$1:$AQ$550,MATCH(Q$2,Totalt!$B$1:$AQ$1,0),FALSE),"")</f>
        <v>0</v>
      </c>
      <c r="R103" s="302">
        <f>IFERROR(VLOOKUP($B103,Totalt!$B$1:$AQ$550,MATCH(R$2,Totalt!$B$1:$AQ$1,0),FALSE),"")</f>
        <v>0</v>
      </c>
      <c r="S103" s="302">
        <f>IFERROR(VLOOKUP($B103,Totalt!$B$1:$AQ$550,MATCH(S$2,Totalt!$B$1:$AQ$1,0),FALSE),"")</f>
        <v>0</v>
      </c>
      <c r="T103" s="302">
        <f>IFERROR(VLOOKUP($B103,Totalt!$B$1:$AQ$550,MATCH(T$2,Totalt!$B$1:$AQ$1,0),FALSE),"")</f>
        <v>0</v>
      </c>
      <c r="U103" s="302">
        <f>IFERROR(VLOOKUP($B103,Totalt!$B$1:$AQ$550,MATCH(U$2,Totalt!$B$1:$AQ$1,0),FALSE),"")</f>
        <v>0</v>
      </c>
      <c r="V103" s="302">
        <f>IFERROR(VLOOKUP($B103,Totalt!$B$1:$AQ$550,MATCH(V$2,Totalt!$B$1:$AQ$1,0),FALSE),"")</f>
        <v>0</v>
      </c>
      <c r="W103" s="302">
        <f>IFERROR(VLOOKUP($B103,Totalt!$B$1:$AQ$550,MATCH(W$2,Totalt!$B$1:$AQ$1,0),FALSE),"")</f>
        <v>14.11</v>
      </c>
      <c r="X103" s="302">
        <f>IFERROR(VLOOKUP($B103,Totalt!$B$1:$AQ$550,MATCH(X$2,Totalt!$B$1:$AQ$1,0),FALSE),"")</f>
        <v>0</v>
      </c>
      <c r="Y103" s="302">
        <f>IFERROR(VLOOKUP($B103,Totalt!$B$1:$AQ$550,MATCH(Y$2,Totalt!$B$1:$AQ$1,0),FALSE),"")</f>
        <v>0</v>
      </c>
      <c r="Z103" s="302">
        <f>IFERROR(VLOOKUP($B103,Totalt!$B$1:$AQ$550,MATCH(Z$2,Totalt!$B$1:$AQ$1,0),FALSE),"")</f>
        <v>0</v>
      </c>
      <c r="AA103" s="302">
        <f>IFERROR(VLOOKUP($B103,Totalt!$B$1:$AQ$550,MATCH(AA$2,Totalt!$B$1:$AQ$1,0),FALSE),"")</f>
        <v>15.6</v>
      </c>
      <c r="AB103" s="302">
        <f>IFERROR(VLOOKUP($B103,Totalt!$B$1:$AQ$550,MATCH(AB$2,Totalt!$B$1:$AQ$1,0),FALSE),"")</f>
        <v>22.9</v>
      </c>
      <c r="AC103" s="302">
        <f>IFERROR(VLOOKUP($B103,Totalt!$B$1:$AQ$550,MATCH(AC$2,Totalt!$B$1:$AQ$1,0),FALSE),"")</f>
        <v>35.75</v>
      </c>
      <c r="AD103" s="302">
        <f>IFERROR(VLOOKUP($B103,Totalt!$B$1:$AQ$550,MATCH(AD$2,Totalt!$B$1:$AQ$1,0),FALSE),"")</f>
        <v>0</v>
      </c>
      <c r="AE103" s="302">
        <f>IFERROR(VLOOKUP($B103,Totalt!$B$1:$AQ$550,MATCH(AE$2,Totalt!$B$1:$AQ$1,0),FALSE),"")</f>
        <v>0</v>
      </c>
      <c r="AF103" s="302">
        <f>IFERROR(VLOOKUP($B103,Totalt!$B$1:$AQ$550,MATCH(AF$2,Totalt!$B$1:$AQ$1,0),FALSE),"")</f>
        <v>5.1689999999999996</v>
      </c>
      <c r="AG103" s="302">
        <f>IFERROR(VLOOKUP($B103,Totalt!$B$1:$AQ$550,MATCH(AG$2,Totalt!$B$1:$AQ$1,0),FALSE),"")</f>
        <v>0</v>
      </c>
      <c r="AI103" s="302">
        <f t="shared" si="4"/>
        <v>202.76900000000003</v>
      </c>
      <c r="AJ103" s="302">
        <f>IF(ISERROR(1/VLOOKUP($B103,Leveranser!$B$1:$S$500,MATCH("såld värme (gwh)",Leveranser!$B$1:$S$1,0),FALSE)),"",VLOOKUP($B103,Leveranser!$B$1:$S$500,MATCH("såld värme (gwh)",Leveranser!$B$1:$S$1,0),FALSE))</f>
        <v>172.3</v>
      </c>
      <c r="AK103" s="315"/>
      <c r="AM103" s="316" t="str">
        <f>IF(B103&lt;&gt;"",IF(VLOOKUP($B103,Totalt!$B$1:$AQ$550,MATCH("Kvalitetsgranskad:",Totalt!$B$1:$AQ$1,0),FALSE)="ja",VLOOKUP($B103,Miljö!$B$1:$AG$479,MATCH(AM$2,Miljö!$B$1:$AK$1,0),FALSE),""),"")</f>
        <v>Nej</v>
      </c>
      <c r="AN103" s="316" t="str">
        <f>IF(AM103="ja",VLOOKUP($B103,Miljö!$B$1:$J$479,MATCH("Typ av ursprungsspecificerad el   (Om inget värde anges används Nordisk residualmix, se inforuta) ()",Miljö!$B$1:$J$1,0),FALSE),IF(AM103="nej","Nordisk residualel",""))</f>
        <v>Nordisk residualel</v>
      </c>
      <c r="AO103" s="316">
        <f>IF(AM103="","",VLOOKUP($B103,Miljö!$B$1:$J$479,MATCH("Fossilandel för ursprungspecificerad el ()",Miljö!$B$1:$J$1,0),FALSE))</f>
        <v>0.42099999999999999</v>
      </c>
      <c r="AP103" s="316">
        <f>IF(AM103="","",IFERROR(VLOOKUP($B103,Miljö!$B$1:$J$479,MATCH("Kärnkraftsandel för ursprungsspecificerad el ()",Miljö!$B$1:$J$1,0),FALSE)/1,0))</f>
        <v>0.40799999999999997</v>
      </c>
      <c r="AQ103" s="316">
        <f t="shared" si="5"/>
        <v>0.17099999999999999</v>
      </c>
      <c r="AS103" s="316" t="str">
        <f t="shared" si="6"/>
        <v>Nej</v>
      </c>
      <c r="AT103" s="316" t="str">
        <f>IF(AS103="ja",VLOOKUP($B103,Miljö!$B$1:$O$500,MATCH("Fossil andel i procent (%)",Miljö!$B$1:$O$1,0),FALSE)/100,"")</f>
        <v/>
      </c>
      <c r="AV103" s="316" t="str">
        <f t="shared" si="7"/>
        <v>Ja</v>
      </c>
      <c r="AW103" s="316" t="str">
        <f>IF(AV103="ja",VLOOKUP($B103,'Egen hetvattenprod'!$B$1:$AO$500,MATCH("Värmekälla till värmepumpar ()",'Egen hetvattenprod'!$B$1:$AO$1,0),FALSE),"")</f>
        <v>Sjövatten</v>
      </c>
    </row>
    <row r="104" spans="1:49" x14ac:dyDescent="0.25">
      <c r="A104" s="314" t="str">
        <f>'Miljövärden för publ företag'!B106</f>
        <v>Gällivare Energi AB</v>
      </c>
      <c r="B104" s="314" t="str">
        <f>'Miljövärden för publ företag'!C106</f>
        <v>Gällivare-Malmberget</v>
      </c>
      <c r="C104" s="302">
        <f>IFERROR(VLOOKUP($B104,Totalt!$B$1:$AQ$550,MATCH(C$2,Totalt!$B$1:$AQ$1,0),FALSE),"")</f>
        <v>0</v>
      </c>
      <c r="D104" s="302">
        <f>IFERROR(VLOOKUP($B104,Totalt!$B$1:$AQ$550,MATCH(D$2,Totalt!$B$1:$AQ$1,0),FALSE),"")</f>
        <v>1.2</v>
      </c>
      <c r="E104" s="302">
        <f>IFERROR(VLOOKUP($B104,Totalt!$B$1:$AQ$550,MATCH(E$2,Totalt!$B$1:$AQ$1,0),FALSE),"")</f>
        <v>0</v>
      </c>
      <c r="F104" s="302">
        <f>IFERROR(VLOOKUP($B104,Totalt!$B$1:$AQ$550,MATCH(F$2,Totalt!$B$1:$AQ$1,0),FALSE),"")</f>
        <v>0.2</v>
      </c>
      <c r="G104" s="302">
        <f>IFERROR(VLOOKUP($B104,Totalt!$B$1:$AQ$550,MATCH(G$2,Totalt!$B$1:$AQ$1,0),FALSE),"")</f>
        <v>0</v>
      </c>
      <c r="H104" s="302">
        <f>IFERROR(VLOOKUP($B104,Totalt!$B$1:$AQ$550,MATCH(H$2,Totalt!$B$1:$AQ$1,0),FALSE),"")</f>
        <v>0</v>
      </c>
      <c r="I104" s="302">
        <f>IFERROR(VLOOKUP($B104,Totalt!$B$1:$AQ$550,MATCH(I$2,Totalt!$B$1:$AQ$1,0),FALSE),"")</f>
        <v>0</v>
      </c>
      <c r="J104" s="302">
        <f>IFERROR(VLOOKUP($B104,Totalt!$B$1:$AQ$550,MATCH(J$2,Totalt!$B$1:$AQ$1,0),FALSE),"")</f>
        <v>0</v>
      </c>
      <c r="K104" s="302">
        <f>IFERROR(VLOOKUP($B104,Totalt!$B$1:$AQ$550,MATCH(K$2,Totalt!$B$1:$AQ$1,0),FALSE),"")</f>
        <v>0</v>
      </c>
      <c r="L104" s="302">
        <f>IFERROR(VLOOKUP($B104,Totalt!$B$1:$AQ$550,MATCH(L$2,Totalt!$B$1:$AQ$1,0),FALSE),"")</f>
        <v>0</v>
      </c>
      <c r="M104" s="302">
        <f>IFERROR(VLOOKUP($B104,Totalt!$B$1:$AQ$550,MATCH(M$2,Totalt!$B$1:$AQ$1,0),FALSE),"")</f>
        <v>6.6</v>
      </c>
      <c r="N104" s="302">
        <f>IFERROR(VLOOKUP($B104,Totalt!$B$1:$AQ$550,MATCH(N$2,Totalt!$B$1:$AQ$1,0),FALSE),"")</f>
        <v>0</v>
      </c>
      <c r="O104" s="302">
        <f>IFERROR(VLOOKUP($B104,Totalt!$B$1:$AQ$550,MATCH(O$2,Totalt!$B$1:$AQ$1,0),FALSE),"")</f>
        <v>51.48</v>
      </c>
      <c r="P104" s="302">
        <f>IFERROR(VLOOKUP($B104,Totalt!$B$1:$AQ$550,MATCH(P$2,Totalt!$B$1:$AQ$1,0),FALSE),"")</f>
        <v>22.44</v>
      </c>
      <c r="Q104" s="302">
        <f>IFERROR(VLOOKUP($B104,Totalt!$B$1:$AQ$550,MATCH(Q$2,Totalt!$B$1:$AQ$1,0),FALSE),"")</f>
        <v>0</v>
      </c>
      <c r="R104" s="302">
        <f>IFERROR(VLOOKUP($B104,Totalt!$B$1:$AQ$550,MATCH(R$2,Totalt!$B$1:$AQ$1,0),FALSE),"")</f>
        <v>3.8</v>
      </c>
      <c r="S104" s="302">
        <f>IFERROR(VLOOKUP($B104,Totalt!$B$1:$AQ$550,MATCH(S$2,Totalt!$B$1:$AQ$1,0),FALSE),"")</f>
        <v>0</v>
      </c>
      <c r="T104" s="302">
        <f>IFERROR(VLOOKUP($B104,Totalt!$B$1:$AQ$550,MATCH(T$2,Totalt!$B$1:$AQ$1,0),FALSE),"")</f>
        <v>0</v>
      </c>
      <c r="U104" s="302">
        <f>IFERROR(VLOOKUP($B104,Totalt!$B$1:$AQ$550,MATCH(U$2,Totalt!$B$1:$AQ$1,0),FALSE),"")</f>
        <v>0</v>
      </c>
      <c r="V104" s="302">
        <f>IFERROR(VLOOKUP($B104,Totalt!$B$1:$AQ$550,MATCH(V$2,Totalt!$B$1:$AQ$1,0),FALSE),"")</f>
        <v>0</v>
      </c>
      <c r="W104" s="302">
        <f>IFERROR(VLOOKUP($B104,Totalt!$B$1:$AQ$550,MATCH(W$2,Totalt!$B$1:$AQ$1,0),FALSE),"")</f>
        <v>0</v>
      </c>
      <c r="X104" s="302">
        <f>IFERROR(VLOOKUP($B104,Totalt!$B$1:$AQ$550,MATCH(X$2,Totalt!$B$1:$AQ$1,0),FALSE),"")</f>
        <v>0</v>
      </c>
      <c r="Y104" s="302">
        <f>IFERROR(VLOOKUP($B104,Totalt!$B$1:$AQ$550,MATCH(Y$2,Totalt!$B$1:$AQ$1,0),FALSE),"")</f>
        <v>73.821399999999997</v>
      </c>
      <c r="Z104" s="302">
        <f>IFERROR(VLOOKUP($B104,Totalt!$B$1:$AQ$550,MATCH(Z$2,Totalt!$B$1:$AQ$1,0),FALSE),"")</f>
        <v>0</v>
      </c>
      <c r="AA104" s="302">
        <f>IFERROR(VLOOKUP($B104,Totalt!$B$1:$AQ$550,MATCH(AA$2,Totalt!$B$1:$AQ$1,0),FALSE),"")</f>
        <v>0</v>
      </c>
      <c r="AB104" s="302">
        <f>IFERROR(VLOOKUP($B104,Totalt!$B$1:$AQ$550,MATCH(AB$2,Totalt!$B$1:$AQ$1,0),FALSE),"")</f>
        <v>0</v>
      </c>
      <c r="AC104" s="302">
        <f>IFERROR(VLOOKUP($B104,Totalt!$B$1:$AQ$550,MATCH(AC$2,Totalt!$B$1:$AQ$1,0),FALSE),"")</f>
        <v>0</v>
      </c>
      <c r="AD104" s="302">
        <f>IFERROR(VLOOKUP($B104,Totalt!$B$1:$AQ$550,MATCH(AD$2,Totalt!$B$1:$AQ$1,0),FALSE),"")</f>
        <v>0</v>
      </c>
      <c r="AE104" s="302">
        <f>IFERROR(VLOOKUP($B104,Totalt!$B$1:$AQ$550,MATCH(AE$2,Totalt!$B$1:$AQ$1,0),FALSE),"")</f>
        <v>0</v>
      </c>
      <c r="AF104" s="302">
        <f>IFERROR(VLOOKUP($B104,Totalt!$B$1:$AQ$550,MATCH(AF$2,Totalt!$B$1:$AQ$1,0),FALSE),"")</f>
        <v>1.52647</v>
      </c>
      <c r="AG104" s="302">
        <f>IFERROR(VLOOKUP($B104,Totalt!$B$1:$AQ$550,MATCH(AG$2,Totalt!$B$1:$AQ$1,0),FALSE),"")</f>
        <v>0</v>
      </c>
      <c r="AI104" s="302">
        <f t="shared" si="4"/>
        <v>161.06787</v>
      </c>
      <c r="AJ104" s="302">
        <f>IF(ISERROR(1/VLOOKUP($B104,Leveranser!$B$1:$S$500,MATCH("såld värme (gwh)",Leveranser!$B$1:$S$1,0),FALSE)),"",VLOOKUP($B104,Leveranser!$B$1:$S$500,MATCH("såld värme (gwh)",Leveranser!$B$1:$S$1,0),FALSE))</f>
        <v>157</v>
      </c>
      <c r="AK104" s="315"/>
      <c r="AM104" s="316" t="str">
        <f>IF(B104&lt;&gt;"",IF(VLOOKUP($B104,Totalt!$B$1:$AQ$550,MATCH("Kvalitetsgranskad:",Totalt!$B$1:$AQ$1,0),FALSE)="ja",VLOOKUP($B104,Miljö!$B$1:$AG$479,MATCH(AM$2,Miljö!$B$1:$AK$1,0),FALSE),""),"")</f>
        <v>Ja</v>
      </c>
      <c r="AN104" s="316" t="str">
        <f>IF(AM104="ja",VLOOKUP($B104,Miljö!$B$1:$J$479,MATCH("Typ av ursprungsspecificerad el   (Om inget värde anges används Nordisk residualmix, se inforuta) ()",Miljö!$B$1:$J$1,0),FALSE),IF(AM104="nej","Nordisk residualel",""))</f>
        <v>'-'</v>
      </c>
      <c r="AO104" s="316">
        <f>IF(AM104="","",VLOOKUP($B104,Miljö!$B$1:$J$479,MATCH("Fossilandel för ursprungspecificerad el ()",Miljö!$B$1:$J$1,0),FALSE))</f>
        <v>0.39</v>
      </c>
      <c r="AP104" s="316">
        <f>IF(AM104="","",IFERROR(VLOOKUP($B104,Miljö!$B$1:$J$479,MATCH("Kärnkraftsandel för ursprungsspecificerad el ()",Miljö!$B$1:$J$1,0),FALSE)/1,0))</f>
        <v>0</v>
      </c>
      <c r="AQ104" s="316">
        <f t="shared" si="5"/>
        <v>0.61</v>
      </c>
      <c r="AS104" s="316" t="str">
        <f t="shared" si="6"/>
        <v>Nej</v>
      </c>
      <c r="AT104" s="316" t="str">
        <f>IF(AS104="ja",VLOOKUP($B104,Miljö!$B$1:$O$500,MATCH("Fossil andel i procent (%)",Miljö!$B$1:$O$1,0),FALSE)/100,"")</f>
        <v/>
      </c>
      <c r="AV104" s="316" t="str">
        <f t="shared" si="7"/>
        <v>Nej</v>
      </c>
      <c r="AW104" s="316" t="str">
        <f>IF(AV104="ja",VLOOKUP($B104,'Egen hetvattenprod'!$B$1:$AO$500,MATCH("Värmekälla till värmepumpar ()",'Egen hetvattenprod'!$B$1:$AO$1,0),FALSE),"")</f>
        <v/>
      </c>
    </row>
    <row r="105" spans="1:49" x14ac:dyDescent="0.25">
      <c r="A105" s="314" t="str">
        <f>'Miljövärden för publ företag'!B107</f>
        <v>Gävle Energi AB</v>
      </c>
      <c r="B105" s="314" t="str">
        <f>'Miljövärden för publ företag'!C107</f>
        <v>Gävle</v>
      </c>
      <c r="C105" s="302">
        <f>IFERROR(VLOOKUP($B105,Totalt!$B$1:$AQ$550,MATCH(C$2,Totalt!$B$1:$AQ$1,0),FALSE),"")</f>
        <v>0</v>
      </c>
      <c r="D105" s="302">
        <f>IFERROR(VLOOKUP($B105,Totalt!$B$1:$AQ$550,MATCH(D$2,Totalt!$B$1:$AQ$1,0),FALSE),"")</f>
        <v>0.87706600000000001</v>
      </c>
      <c r="E105" s="302">
        <f>IFERROR(VLOOKUP($B105,Totalt!$B$1:$AQ$550,MATCH(E$2,Totalt!$B$1:$AQ$1,0),FALSE),"")</f>
        <v>0</v>
      </c>
      <c r="F105" s="302">
        <f>IFERROR(VLOOKUP($B105,Totalt!$B$1:$AQ$550,MATCH(F$2,Totalt!$B$1:$AQ$1,0),FALSE),"")</f>
        <v>4.1658799999999996</v>
      </c>
      <c r="G105" s="302">
        <f>IFERROR(VLOOKUP($B105,Totalt!$B$1:$AQ$550,MATCH(G$2,Totalt!$B$1:$AQ$1,0),FALSE),"")</f>
        <v>0</v>
      </c>
      <c r="H105" s="302">
        <f>IFERROR(VLOOKUP($B105,Totalt!$B$1:$AQ$550,MATCH(H$2,Totalt!$B$1:$AQ$1,0),FALSE),"")</f>
        <v>0</v>
      </c>
      <c r="I105" s="302">
        <f>IFERROR(VLOOKUP($B105,Totalt!$B$1:$AQ$550,MATCH(I$2,Totalt!$B$1:$AQ$1,0),FALSE),"")</f>
        <v>0</v>
      </c>
      <c r="J105" s="302">
        <f>IFERROR(VLOOKUP($B105,Totalt!$B$1:$AQ$550,MATCH(J$2,Totalt!$B$1:$AQ$1,0),FALSE),"")</f>
        <v>0</v>
      </c>
      <c r="K105" s="302">
        <f>IFERROR(VLOOKUP($B105,Totalt!$B$1:$AQ$550,MATCH(K$2,Totalt!$B$1:$AQ$1,0),FALSE),"")</f>
        <v>0</v>
      </c>
      <c r="L105" s="302">
        <f>IFERROR(VLOOKUP($B105,Totalt!$B$1:$AQ$550,MATCH(L$2,Totalt!$B$1:$AQ$1,0),FALSE),"")</f>
        <v>69.801199999999994</v>
      </c>
      <c r="M105" s="302">
        <f>IFERROR(VLOOKUP($B105,Totalt!$B$1:$AQ$550,MATCH(M$2,Totalt!$B$1:$AQ$1,0),FALSE),"")</f>
        <v>92.702699999999993</v>
      </c>
      <c r="N105" s="302">
        <f>IFERROR(VLOOKUP($B105,Totalt!$B$1:$AQ$550,MATCH(N$2,Totalt!$B$1:$AQ$1,0),FALSE),"")</f>
        <v>13.1746</v>
      </c>
      <c r="O105" s="302">
        <f>IFERROR(VLOOKUP($B105,Totalt!$B$1:$AQ$550,MATCH(O$2,Totalt!$B$1:$AQ$1,0),FALSE),"")</f>
        <v>0</v>
      </c>
      <c r="P105" s="302">
        <f>IFERROR(VLOOKUP($B105,Totalt!$B$1:$AQ$550,MATCH(P$2,Totalt!$B$1:$AQ$1,0),FALSE),"")</f>
        <v>1.0409999999999999</v>
      </c>
      <c r="Q105" s="302">
        <f>IFERROR(VLOOKUP($B105,Totalt!$B$1:$AQ$550,MATCH(Q$2,Totalt!$B$1:$AQ$1,0),FALSE),"")</f>
        <v>86.364699999999999</v>
      </c>
      <c r="R105" s="302">
        <f>IFERROR(VLOOKUP($B105,Totalt!$B$1:$AQ$550,MATCH(R$2,Totalt!$B$1:$AQ$1,0),FALSE),"")</f>
        <v>0</v>
      </c>
      <c r="S105" s="302">
        <f>IFERROR(VLOOKUP($B105,Totalt!$B$1:$AQ$550,MATCH(S$2,Totalt!$B$1:$AQ$1,0),FALSE),"")</f>
        <v>0</v>
      </c>
      <c r="T105" s="302">
        <f>IFERROR(VLOOKUP($B105,Totalt!$B$1:$AQ$550,MATCH(T$2,Totalt!$B$1:$AQ$1,0),FALSE),"")</f>
        <v>0</v>
      </c>
      <c r="U105" s="302">
        <f>IFERROR(VLOOKUP($B105,Totalt!$B$1:$AQ$550,MATCH(U$2,Totalt!$B$1:$AQ$1,0),FALSE),"")</f>
        <v>0</v>
      </c>
      <c r="V105" s="302">
        <f>IFERROR(VLOOKUP($B105,Totalt!$B$1:$AQ$550,MATCH(V$2,Totalt!$B$1:$AQ$1,0),FALSE),"")</f>
        <v>0</v>
      </c>
      <c r="W105" s="302">
        <f>IFERROR(VLOOKUP($B105,Totalt!$B$1:$AQ$550,MATCH(W$2,Totalt!$B$1:$AQ$1,0),FALSE),"")</f>
        <v>0.74563800000000002</v>
      </c>
      <c r="X105" s="302">
        <f>IFERROR(VLOOKUP($B105,Totalt!$B$1:$AQ$550,MATCH(X$2,Totalt!$B$1:$AQ$1,0),FALSE),"")</f>
        <v>0</v>
      </c>
      <c r="Y105" s="302">
        <f>IFERROR(VLOOKUP($B105,Totalt!$B$1:$AQ$550,MATCH(Y$2,Totalt!$B$1:$AQ$1,0),FALSE),"")</f>
        <v>0</v>
      </c>
      <c r="Z105" s="302">
        <f>IFERROR(VLOOKUP($B105,Totalt!$B$1:$AQ$550,MATCH(Z$2,Totalt!$B$1:$AQ$1,0),FALSE),"")</f>
        <v>0</v>
      </c>
      <c r="AA105" s="302">
        <f>IFERROR(VLOOKUP($B105,Totalt!$B$1:$AQ$550,MATCH(AA$2,Totalt!$B$1:$AQ$1,0),FALSE),"")</f>
        <v>0</v>
      </c>
      <c r="AB105" s="302">
        <f>IFERROR(VLOOKUP($B105,Totalt!$B$1:$AQ$550,MATCH(AB$2,Totalt!$B$1:$AQ$1,0),FALSE),"")</f>
        <v>0</v>
      </c>
      <c r="AC105" s="302">
        <f>IFERROR(VLOOKUP($B105,Totalt!$B$1:$AQ$550,MATCH(AC$2,Totalt!$B$1:$AQ$1,0),FALSE),"")</f>
        <v>76.016999999999996</v>
      </c>
      <c r="AD105" s="302">
        <f>IFERROR(VLOOKUP($B105,Totalt!$B$1:$AQ$550,MATCH(AD$2,Totalt!$B$1:$AQ$1,0),FALSE),"")</f>
        <v>409.7</v>
      </c>
      <c r="AE105" s="302">
        <f>IFERROR(VLOOKUP($B105,Totalt!$B$1:$AQ$550,MATCH(AE$2,Totalt!$B$1:$AQ$1,0),FALSE),"")</f>
        <v>0</v>
      </c>
      <c r="AF105" s="302">
        <f>IFERROR(VLOOKUP($B105,Totalt!$B$1:$AQ$550,MATCH(AF$2,Totalt!$B$1:$AQ$1,0),FALSE),"")</f>
        <v>10.279299999999999</v>
      </c>
      <c r="AG105" s="302">
        <f>IFERROR(VLOOKUP($B105,Totalt!$B$1:$AQ$550,MATCH(AG$2,Totalt!$B$1:$AQ$1,0),FALSE),"")</f>
        <v>0</v>
      </c>
      <c r="AI105" s="302">
        <f t="shared" si="4"/>
        <v>764.86908400000004</v>
      </c>
      <c r="AJ105" s="302">
        <f>IF(ISERROR(1/VLOOKUP($B105,Leveranser!$B$1:$S$500,MATCH("såld värme (gwh)",Leveranser!$B$1:$S$1,0),FALSE)),"",VLOOKUP($B105,Leveranser!$B$1:$S$500,MATCH("såld värme (gwh)",Leveranser!$B$1:$S$1,0),FALSE))</f>
        <v>688.8</v>
      </c>
      <c r="AK105" s="315"/>
      <c r="AM105" s="316" t="str">
        <f>IF(B105&lt;&gt;"",IF(VLOOKUP($B105,Totalt!$B$1:$AQ$550,MATCH("Kvalitetsgranskad:",Totalt!$B$1:$AQ$1,0),FALSE)="ja",VLOOKUP($B105,Miljö!$B$1:$AG$479,MATCH(AM$2,Miljö!$B$1:$AK$1,0),FALSE),""),"")</f>
        <v>Ja</v>
      </c>
      <c r="AN105" s="316" t="str">
        <f>IF(AM105="ja",VLOOKUP($B105,Miljö!$B$1:$J$479,MATCH("Typ av ursprungsspecificerad el   (Om inget värde anges används Nordisk residualmix, se inforuta) ()",Miljö!$B$1:$J$1,0),FALSE),IF(AM105="nej","Nordisk residualel",""))</f>
        <v>'Källmärkt Gävle Energi'</v>
      </c>
      <c r="AO105" s="316">
        <f>IF(AM105="","",VLOOKUP($B105,Miljö!$B$1:$J$479,MATCH("Fossilandel för ursprungspecificerad el ()",Miljö!$B$1:$J$1,0),FALSE))</f>
        <v>0</v>
      </c>
      <c r="AP105" s="316">
        <f>IF(AM105="","",IFERROR(VLOOKUP($B105,Miljö!$B$1:$J$479,MATCH("Kärnkraftsandel för ursprungsspecificerad el ()",Miljö!$B$1:$J$1,0),FALSE)/1,0))</f>
        <v>0</v>
      </c>
      <c r="AQ105" s="316">
        <f t="shared" si="5"/>
        <v>1</v>
      </c>
      <c r="AS105" s="316" t="str">
        <f t="shared" si="6"/>
        <v>Nej</v>
      </c>
      <c r="AT105" s="316" t="str">
        <f>IF(AS105="ja",VLOOKUP($B105,Miljö!$B$1:$O$500,MATCH("Fossil andel i procent (%)",Miljö!$B$1:$O$1,0),FALSE)/100,"")</f>
        <v/>
      </c>
      <c r="AV105" s="316" t="str">
        <f t="shared" si="7"/>
        <v>Nej</v>
      </c>
      <c r="AW105" s="316" t="str">
        <f>IF(AV105="ja",VLOOKUP($B105,'Egen hetvattenprod'!$B$1:$AO$500,MATCH("Värmekälla till värmepumpar ()",'Egen hetvattenprod'!$B$1:$AO$1,0),FALSE),"")</f>
        <v/>
      </c>
    </row>
    <row r="106" spans="1:49" x14ac:dyDescent="0.25">
      <c r="A106" s="314" t="str">
        <f>'Miljövärden för publ företag'!B108</f>
        <v>Göteborg Energi AB</v>
      </c>
      <c r="B106" s="314" t="str">
        <f>'Miljövärden för publ företag'!C108</f>
        <v>Göteborg Ale och Partille</v>
      </c>
      <c r="C106" s="302">
        <f>IFERROR(VLOOKUP($B106,Totalt!$B$1:$AQ$550,MATCH(C$2,Totalt!$B$1:$AQ$1,0),FALSE),"")</f>
        <v>0</v>
      </c>
      <c r="D106" s="302">
        <f>IFERROR(VLOOKUP($B106,Totalt!$B$1:$AQ$550,MATCH(D$2,Totalt!$B$1:$AQ$1,0),FALSE),"")</f>
        <v>1.25</v>
      </c>
      <c r="E106" s="302">
        <f>IFERROR(VLOOKUP($B106,Totalt!$B$1:$AQ$550,MATCH(E$2,Totalt!$B$1:$AQ$1,0),FALSE),"")</f>
        <v>0</v>
      </c>
      <c r="F106" s="302">
        <f>IFERROR(VLOOKUP($B106,Totalt!$B$1:$AQ$550,MATCH(F$2,Totalt!$B$1:$AQ$1,0),FALSE),"")</f>
        <v>6.3109999999999999</v>
      </c>
      <c r="G106" s="302">
        <f>IFERROR(VLOOKUP($B106,Totalt!$B$1:$AQ$550,MATCH(G$2,Totalt!$B$1:$AQ$1,0),FALSE),"")</f>
        <v>662.61099999999999</v>
      </c>
      <c r="H106" s="302">
        <f>IFERROR(VLOOKUP($B106,Totalt!$B$1:$AQ$550,MATCH(H$2,Totalt!$B$1:$AQ$1,0),FALSE),"")</f>
        <v>0</v>
      </c>
      <c r="I106" s="302">
        <f>IFERROR(VLOOKUP($B106,Totalt!$B$1:$AQ$550,MATCH(I$2,Totalt!$B$1:$AQ$1,0),FALSE),"")</f>
        <v>904.99599999999998</v>
      </c>
      <c r="J106" s="302">
        <f>IFERROR(VLOOKUP($B106,Totalt!$B$1:$AQ$550,MATCH(J$2,Totalt!$B$1:$AQ$1,0),FALSE),"")</f>
        <v>0</v>
      </c>
      <c r="K106" s="302">
        <f>IFERROR(VLOOKUP($B106,Totalt!$B$1:$AQ$550,MATCH(K$2,Totalt!$B$1:$AQ$1,0),FALSE),"")</f>
        <v>0</v>
      </c>
      <c r="L106" s="302">
        <f>IFERROR(VLOOKUP($B106,Totalt!$B$1:$AQ$550,MATCH(L$2,Totalt!$B$1:$AQ$1,0),FALSE),"")</f>
        <v>0</v>
      </c>
      <c r="M106" s="302">
        <f>IFERROR(VLOOKUP($B106,Totalt!$B$1:$AQ$550,MATCH(M$2,Totalt!$B$1:$AQ$1,0),FALSE),"")</f>
        <v>22.256</v>
      </c>
      <c r="N106" s="302">
        <f>IFERROR(VLOOKUP($B106,Totalt!$B$1:$AQ$550,MATCH(N$2,Totalt!$B$1:$AQ$1,0),FALSE),"")</f>
        <v>66.769000000000005</v>
      </c>
      <c r="O106" s="302">
        <f>IFERROR(VLOOKUP($B106,Totalt!$B$1:$AQ$550,MATCH(O$2,Totalt!$B$1:$AQ$1,0),FALSE),"")</f>
        <v>0</v>
      </c>
      <c r="P106" s="302">
        <f>IFERROR(VLOOKUP($B106,Totalt!$B$1:$AQ$550,MATCH(P$2,Totalt!$B$1:$AQ$1,0),FALSE),"")</f>
        <v>46.103000000000002</v>
      </c>
      <c r="Q106" s="302">
        <f>IFERROR(VLOOKUP($B106,Totalt!$B$1:$AQ$550,MATCH(Q$2,Totalt!$B$1:$AQ$1,0),FALSE),"")</f>
        <v>26.577999999999999</v>
      </c>
      <c r="R106" s="302">
        <f>IFERROR(VLOOKUP($B106,Totalt!$B$1:$AQ$550,MATCH(R$2,Totalt!$B$1:$AQ$1,0),FALSE),"")</f>
        <v>49.494999999999997</v>
      </c>
      <c r="S106" s="302">
        <f>IFERROR(VLOOKUP($B106,Totalt!$B$1:$AQ$550,MATCH(S$2,Totalt!$B$1:$AQ$1,0),FALSE),"")</f>
        <v>0</v>
      </c>
      <c r="T106" s="302">
        <f>IFERROR(VLOOKUP($B106,Totalt!$B$1:$AQ$550,MATCH(T$2,Totalt!$B$1:$AQ$1,0),FALSE),"")</f>
        <v>0</v>
      </c>
      <c r="U106" s="302">
        <f>IFERROR(VLOOKUP($B106,Totalt!$B$1:$AQ$550,MATCH(U$2,Totalt!$B$1:$AQ$1,0),FALSE),"")</f>
        <v>0</v>
      </c>
      <c r="V106" s="302">
        <f>IFERROR(VLOOKUP($B106,Totalt!$B$1:$AQ$550,MATCH(V$2,Totalt!$B$1:$AQ$1,0),FALSE),"")</f>
        <v>0</v>
      </c>
      <c r="W106" s="302">
        <f>IFERROR(VLOOKUP($B106,Totalt!$B$1:$AQ$550,MATCH(W$2,Totalt!$B$1:$AQ$1,0),FALSE),"")</f>
        <v>6.367</v>
      </c>
      <c r="X106" s="302">
        <f>IFERROR(VLOOKUP($B106,Totalt!$B$1:$AQ$550,MATCH(X$2,Totalt!$B$1:$AQ$1,0),FALSE),"")</f>
        <v>0</v>
      </c>
      <c r="Y106" s="302">
        <f>IFERROR(VLOOKUP($B106,Totalt!$B$1:$AQ$550,MATCH(Y$2,Totalt!$B$1:$AQ$1,0),FALSE),"")</f>
        <v>0</v>
      </c>
      <c r="Z106" s="302">
        <f>IFERROR(VLOOKUP($B106,Totalt!$B$1:$AQ$550,MATCH(Z$2,Totalt!$B$1:$AQ$1,0),FALSE),"")</f>
        <v>0</v>
      </c>
      <c r="AA106" s="302">
        <f>IFERROR(VLOOKUP($B106,Totalt!$B$1:$AQ$550,MATCH(AA$2,Totalt!$B$1:$AQ$1,0),FALSE),"")</f>
        <v>90.120999999999995</v>
      </c>
      <c r="AB106" s="302">
        <f>IFERROR(VLOOKUP($B106,Totalt!$B$1:$AQ$550,MATCH(AB$2,Totalt!$B$1:$AQ$1,0),FALSE),"")</f>
        <v>214.63499999999999</v>
      </c>
      <c r="AC106" s="302">
        <f>IFERROR(VLOOKUP($B106,Totalt!$B$1:$AQ$550,MATCH(AC$2,Totalt!$B$1:$AQ$1,0),FALSE),"")</f>
        <v>419.52600000000001</v>
      </c>
      <c r="AD106" s="302">
        <f>IFERROR(VLOOKUP($B106,Totalt!$B$1:$AQ$550,MATCH(AD$2,Totalt!$B$1:$AQ$1,0),FALSE),"")</f>
        <v>1126.47</v>
      </c>
      <c r="AE106" s="302">
        <f>IFERROR(VLOOKUP($B106,Totalt!$B$1:$AQ$550,MATCH(AE$2,Totalt!$B$1:$AQ$1,0),FALSE),"")</f>
        <v>0</v>
      </c>
      <c r="AF106" s="302">
        <f>IFERROR(VLOOKUP($B106,Totalt!$B$1:$AQ$550,MATCH(AF$2,Totalt!$B$1:$AQ$1,0),FALSE),"")</f>
        <v>67.569999999999993</v>
      </c>
      <c r="AG106" s="302">
        <f>IFERROR(VLOOKUP($B106,Totalt!$B$1:$AQ$550,MATCH(AG$2,Totalt!$B$1:$AQ$1,0),FALSE),"")</f>
        <v>75.540000000000006</v>
      </c>
      <c r="AI106" s="302">
        <f t="shared" si="4"/>
        <v>3786.5980000000004</v>
      </c>
      <c r="AJ106" s="302">
        <f>IF(ISERROR(1/VLOOKUP($B106,Leveranser!$B$1:$S$500,MATCH("såld värme (gwh)",Leveranser!$B$1:$S$1,0),FALSE)),"",VLOOKUP($B106,Leveranser!$B$1:$S$500,MATCH("såld värme (gwh)",Leveranser!$B$1:$S$1,0),FALSE))</f>
        <v>3413.3</v>
      </c>
      <c r="AK106" s="315"/>
      <c r="AM106" s="316" t="str">
        <f>IF(B106&lt;&gt;"",IF(VLOOKUP($B106,Totalt!$B$1:$AQ$550,MATCH("Kvalitetsgranskad:",Totalt!$B$1:$AQ$1,0),FALSE)="ja",VLOOKUP($B106,Miljö!$B$1:$AG$479,MATCH(AM$2,Miljö!$B$1:$AK$1,0),FALSE),""),"")</f>
        <v>Ja</v>
      </c>
      <c r="AN106" s="316" t="str">
        <f>IF(AM106="ja",VLOOKUP($B106,Miljö!$B$1:$J$479,MATCH("Typ av ursprungsspecificerad el   (Om inget värde anges används Nordisk residualmix, se inforuta) ()",Miljö!$B$1:$J$1,0),FALSE),IF(AM106="nej","Nordisk residualel",""))</f>
        <v>'Bra Miljöval samt biobaserad el'</v>
      </c>
      <c r="AO106" s="316">
        <f>IF(AM106="","",VLOOKUP($B106,Miljö!$B$1:$J$479,MATCH("Fossilandel för ursprungspecificerad el ()",Miljö!$B$1:$J$1,0),FALSE))</f>
        <v>0</v>
      </c>
      <c r="AP106" s="316">
        <f>IF(AM106="","",IFERROR(VLOOKUP($B106,Miljö!$B$1:$J$479,MATCH("Kärnkraftsandel för ursprungsspecificerad el ()",Miljö!$B$1:$J$1,0),FALSE)/1,0))</f>
        <v>0</v>
      </c>
      <c r="AQ106" s="316">
        <f t="shared" si="5"/>
        <v>1</v>
      </c>
      <c r="AS106" s="316" t="str">
        <f t="shared" si="6"/>
        <v>Ja</v>
      </c>
      <c r="AT106" s="316">
        <f>IF(AS106="ja",VLOOKUP($B106,Miljö!$B$1:$O$500,MATCH("Fossil andel i procent (%)",Miljö!$B$1:$O$1,0),FALSE)/100,"")</f>
        <v>0</v>
      </c>
      <c r="AV106" s="316" t="str">
        <f t="shared" si="7"/>
        <v>Ja</v>
      </c>
      <c r="AW106" s="316" t="str">
        <f>IF(AV106="ja",VLOOKUP($B106,'Egen hetvattenprod'!$B$1:$AO$500,MATCH("Värmekälla till värmepumpar ()",'Egen hetvattenprod'!$B$1:$AO$1,0),FALSE),"")</f>
        <v>Renat avloppsvatten</v>
      </c>
    </row>
    <row r="107" spans="1:49" x14ac:dyDescent="0.25">
      <c r="A107" s="314" t="str">
        <f>'Miljövärden för publ företag'!B109</f>
        <v>Göteborg Energi AB</v>
      </c>
      <c r="B107" s="314" t="str">
        <f>'Miljövärden för publ företag'!C109</f>
        <v>Göteborg Ale och Partille Bra Miljöval</v>
      </c>
      <c r="C107" s="302">
        <f>IFERROR(VLOOKUP($B107,Totalt!$B$1:$AQ$550,MATCH(C$2,Totalt!$B$1:$AQ$1,0),FALSE),"")</f>
        <v>0</v>
      </c>
      <c r="D107" s="302">
        <f>IFERROR(VLOOKUP($B107,Totalt!$B$1:$AQ$550,MATCH(D$2,Totalt!$B$1:$AQ$1,0),FALSE),"")</f>
        <v>0</v>
      </c>
      <c r="E107" s="302">
        <f>IFERROR(VLOOKUP($B107,Totalt!$B$1:$AQ$550,MATCH(E$2,Totalt!$B$1:$AQ$1,0),FALSE),"")</f>
        <v>0</v>
      </c>
      <c r="F107" s="302">
        <f>IFERROR(VLOOKUP($B107,Totalt!$B$1:$AQ$550,MATCH(F$2,Totalt!$B$1:$AQ$1,0),FALSE),"")</f>
        <v>0</v>
      </c>
      <c r="G107" s="302">
        <f>IFERROR(VLOOKUP($B107,Totalt!$B$1:$AQ$550,MATCH(G$2,Totalt!$B$1:$AQ$1,0),FALSE),"")</f>
        <v>0</v>
      </c>
      <c r="H107" s="302">
        <f>IFERROR(VLOOKUP($B107,Totalt!$B$1:$AQ$550,MATCH(H$2,Totalt!$B$1:$AQ$1,0),FALSE),"")</f>
        <v>0</v>
      </c>
      <c r="I107" s="302">
        <f>IFERROR(VLOOKUP($B107,Totalt!$B$1:$AQ$550,MATCH(I$2,Totalt!$B$1:$AQ$1,0),FALSE),"")</f>
        <v>0</v>
      </c>
      <c r="J107" s="302">
        <f>IFERROR(VLOOKUP($B107,Totalt!$B$1:$AQ$550,MATCH(J$2,Totalt!$B$1:$AQ$1,0),FALSE),"")</f>
        <v>0</v>
      </c>
      <c r="K107" s="302">
        <f>IFERROR(VLOOKUP($B107,Totalt!$B$1:$AQ$550,MATCH(K$2,Totalt!$B$1:$AQ$1,0),FALSE),"")</f>
        <v>0</v>
      </c>
      <c r="L107" s="302">
        <f>IFERROR(VLOOKUP($B107,Totalt!$B$1:$AQ$550,MATCH(L$2,Totalt!$B$1:$AQ$1,0),FALSE),"")</f>
        <v>0</v>
      </c>
      <c r="M107" s="302">
        <f>IFERROR(VLOOKUP($B107,Totalt!$B$1:$AQ$550,MATCH(M$2,Totalt!$B$1:$AQ$1,0),FALSE),"")</f>
        <v>16.911999999999999</v>
      </c>
      <c r="N107" s="302">
        <f>IFERROR(VLOOKUP($B107,Totalt!$B$1:$AQ$550,MATCH(N$2,Totalt!$B$1:$AQ$1,0),FALSE),"")</f>
        <v>50.736899999999999</v>
      </c>
      <c r="O107" s="302">
        <f>IFERROR(VLOOKUP($B107,Totalt!$B$1:$AQ$550,MATCH(O$2,Totalt!$B$1:$AQ$1,0),FALSE),"")</f>
        <v>0</v>
      </c>
      <c r="P107" s="302">
        <f>IFERROR(VLOOKUP($B107,Totalt!$B$1:$AQ$550,MATCH(P$2,Totalt!$B$1:$AQ$1,0),FALSE),"")</f>
        <v>35.032600000000002</v>
      </c>
      <c r="Q107" s="302">
        <f>IFERROR(VLOOKUP($B107,Totalt!$B$1:$AQ$550,MATCH(Q$2,Totalt!$B$1:$AQ$1,0),FALSE),"")</f>
        <v>18.119800000000001</v>
      </c>
      <c r="R107" s="302">
        <f>IFERROR(VLOOKUP($B107,Totalt!$B$1:$AQ$550,MATCH(R$2,Totalt!$B$1:$AQ$1,0),FALSE),"")</f>
        <v>0</v>
      </c>
      <c r="S107" s="302">
        <f>IFERROR(VLOOKUP($B107,Totalt!$B$1:$AQ$550,MATCH(S$2,Totalt!$B$1:$AQ$1,0),FALSE),"")</f>
        <v>0</v>
      </c>
      <c r="T107" s="302">
        <f>IFERROR(VLOOKUP($B107,Totalt!$B$1:$AQ$550,MATCH(T$2,Totalt!$B$1:$AQ$1,0),FALSE),"")</f>
        <v>0</v>
      </c>
      <c r="U107" s="302">
        <f>IFERROR(VLOOKUP($B107,Totalt!$B$1:$AQ$550,MATCH(U$2,Totalt!$B$1:$AQ$1,0),FALSE),"")</f>
        <v>0</v>
      </c>
      <c r="V107" s="302">
        <f>IFERROR(VLOOKUP($B107,Totalt!$B$1:$AQ$550,MATCH(V$2,Totalt!$B$1:$AQ$1,0),FALSE),"")</f>
        <v>0</v>
      </c>
      <c r="W107" s="302">
        <f>IFERROR(VLOOKUP($B107,Totalt!$B$1:$AQ$550,MATCH(W$2,Totalt!$B$1:$AQ$1,0),FALSE),"")</f>
        <v>0.36499999999999999</v>
      </c>
      <c r="X107" s="302">
        <f>IFERROR(VLOOKUP($B107,Totalt!$B$1:$AQ$550,MATCH(X$2,Totalt!$B$1:$AQ$1,0),FALSE),"")</f>
        <v>0</v>
      </c>
      <c r="Y107" s="302">
        <f>IFERROR(VLOOKUP($B107,Totalt!$B$1:$AQ$550,MATCH(Y$2,Totalt!$B$1:$AQ$1,0),FALSE),"")</f>
        <v>0</v>
      </c>
      <c r="Z107" s="302">
        <f>IFERROR(VLOOKUP($B107,Totalt!$B$1:$AQ$550,MATCH(Z$2,Totalt!$B$1:$AQ$1,0),FALSE),"")</f>
        <v>0</v>
      </c>
      <c r="AA107" s="302">
        <f>IFERROR(VLOOKUP($B107,Totalt!$B$1:$AQ$550,MATCH(AA$2,Totalt!$B$1:$AQ$1,0),FALSE),"")</f>
        <v>0</v>
      </c>
      <c r="AB107" s="302">
        <f>IFERROR(VLOOKUP($B107,Totalt!$B$1:$AQ$550,MATCH(AB$2,Totalt!$B$1:$AQ$1,0),FALSE),"")</f>
        <v>0</v>
      </c>
      <c r="AC107" s="302">
        <f>IFERROR(VLOOKUP($B107,Totalt!$B$1:$AQ$550,MATCH(AC$2,Totalt!$B$1:$AQ$1,0),FALSE),"")</f>
        <v>37.354999999999997</v>
      </c>
      <c r="AD107" s="302">
        <f>IFERROR(VLOOKUP($B107,Totalt!$B$1:$AQ$550,MATCH(AD$2,Totalt!$B$1:$AQ$1,0),FALSE),"")</f>
        <v>0</v>
      </c>
      <c r="AE107" s="302">
        <f>IFERROR(VLOOKUP($B107,Totalt!$B$1:$AQ$550,MATCH(AE$2,Totalt!$B$1:$AQ$1,0),FALSE),"")</f>
        <v>0</v>
      </c>
      <c r="AF107" s="302">
        <f>IFERROR(VLOOKUP($B107,Totalt!$B$1:$AQ$550,MATCH(AF$2,Totalt!$B$1:$AQ$1,0),FALSE),"")</f>
        <v>7.1509</v>
      </c>
      <c r="AG107" s="302">
        <f>IFERROR(VLOOKUP($B107,Totalt!$B$1:$AQ$550,MATCH(AG$2,Totalt!$B$1:$AQ$1,0),FALSE),"")</f>
        <v>0</v>
      </c>
      <c r="AI107" s="302">
        <f t="shared" si="4"/>
        <v>165.6722</v>
      </c>
      <c r="AJ107" s="302">
        <f>IF(ISERROR(1/VLOOKUP($B107,Leveranser!$B$1:$S$500,MATCH("såld värme (gwh)",Leveranser!$B$1:$S$1,0),FALSE)),"",VLOOKUP($B107,Leveranser!$B$1:$S$500,MATCH("såld värme (gwh)",Leveranser!$B$1:$S$1,0),FALSE))</f>
        <v>148.24</v>
      </c>
      <c r="AK107" s="315"/>
      <c r="AM107" s="316" t="str">
        <f>IF(B107&lt;&gt;"",IF(VLOOKUP($B107,Totalt!$B$1:$AQ$550,MATCH("Kvalitetsgranskad:",Totalt!$B$1:$AQ$1,0),FALSE)="ja",VLOOKUP($B107,Miljö!$B$1:$AG$479,MATCH(AM$2,Miljö!$B$1:$AK$1,0),FALSE),""),"")</f>
        <v>Ja</v>
      </c>
      <c r="AN107" s="316" t="str">
        <f>IF(AM107="ja",VLOOKUP($B107,Miljö!$B$1:$J$479,MATCH("Typ av ursprungsspecificerad el   (Om inget värde anges används Nordisk residualmix, se inforuta) ()",Miljö!$B$1:$J$1,0),FALSE),IF(AM107="nej","Nordisk residualel",""))</f>
        <v>'Bra Miljöval'</v>
      </c>
      <c r="AO107" s="316">
        <f>IF(AM107="","",VLOOKUP($B107,Miljö!$B$1:$J$479,MATCH("Fossilandel för ursprungspecificerad el ()",Miljö!$B$1:$J$1,0),FALSE))</f>
        <v>0</v>
      </c>
      <c r="AP107" s="316">
        <f>IF(AM107="","",IFERROR(VLOOKUP($B107,Miljö!$B$1:$J$479,MATCH("Kärnkraftsandel för ursprungsspecificerad el ()",Miljö!$B$1:$J$1,0),FALSE)/1,0))</f>
        <v>0</v>
      </c>
      <c r="AQ107" s="316">
        <f t="shared" si="5"/>
        <v>1</v>
      </c>
      <c r="AS107" s="316" t="str">
        <f t="shared" si="6"/>
        <v>Nej</v>
      </c>
      <c r="AT107" s="316" t="str">
        <f>IF(AS107="ja",VLOOKUP($B107,Miljö!$B$1:$O$500,MATCH("Fossil andel i procent (%)",Miljö!$B$1:$O$1,0),FALSE)/100,"")</f>
        <v/>
      </c>
      <c r="AV107" s="316" t="str">
        <f t="shared" si="7"/>
        <v>Nej</v>
      </c>
      <c r="AW107" s="316" t="str">
        <f>IF(AV107="ja",VLOOKUP($B107,'Egen hetvattenprod'!$B$1:$AO$500,MATCH("Värmekälla till värmepumpar ()",'Egen hetvattenprod'!$B$1:$AO$1,0),FALSE),"")</f>
        <v/>
      </c>
    </row>
    <row r="108" spans="1:49" x14ac:dyDescent="0.25">
      <c r="A108" s="314" t="str">
        <f>'Miljövärden för publ företag'!B110</f>
        <v>Götene Vatten &amp; Värme AB</v>
      </c>
      <c r="B108" s="314" t="str">
        <f>'Miljövärden för publ företag'!C110</f>
        <v>Götene</v>
      </c>
      <c r="C108" s="302">
        <f>IFERROR(VLOOKUP($B108,Totalt!$B$1:$AQ$550,MATCH(C$2,Totalt!$B$1:$AQ$1,0),FALSE),"")</f>
        <v>0</v>
      </c>
      <c r="D108" s="302">
        <f>IFERROR(VLOOKUP($B108,Totalt!$B$1:$AQ$550,MATCH(D$2,Totalt!$B$1:$AQ$1,0),FALSE),"")</f>
        <v>8.2780000000000005</v>
      </c>
      <c r="E108" s="302">
        <f>IFERROR(VLOOKUP($B108,Totalt!$B$1:$AQ$550,MATCH(E$2,Totalt!$B$1:$AQ$1,0),FALSE),"")</f>
        <v>0</v>
      </c>
      <c r="F108" s="302">
        <f>IFERROR(VLOOKUP($B108,Totalt!$B$1:$AQ$550,MATCH(F$2,Totalt!$B$1:$AQ$1,0),FALSE),"")</f>
        <v>0</v>
      </c>
      <c r="G108" s="302">
        <f>IFERROR(VLOOKUP($B108,Totalt!$B$1:$AQ$550,MATCH(G$2,Totalt!$B$1:$AQ$1,0),FALSE),"")</f>
        <v>0</v>
      </c>
      <c r="H108" s="302">
        <f>IFERROR(VLOOKUP($B108,Totalt!$B$1:$AQ$550,MATCH(H$2,Totalt!$B$1:$AQ$1,0),FALSE),"")</f>
        <v>0</v>
      </c>
      <c r="I108" s="302">
        <f>IFERROR(VLOOKUP($B108,Totalt!$B$1:$AQ$550,MATCH(I$2,Totalt!$B$1:$AQ$1,0),FALSE),"")</f>
        <v>0</v>
      </c>
      <c r="J108" s="302">
        <f>IFERROR(VLOOKUP($B108,Totalt!$B$1:$AQ$550,MATCH(J$2,Totalt!$B$1:$AQ$1,0),FALSE),"")</f>
        <v>0</v>
      </c>
      <c r="K108" s="302">
        <f>IFERROR(VLOOKUP($B108,Totalt!$B$1:$AQ$550,MATCH(K$2,Totalt!$B$1:$AQ$1,0),FALSE),"")</f>
        <v>0</v>
      </c>
      <c r="L108" s="302">
        <f>IFERROR(VLOOKUP($B108,Totalt!$B$1:$AQ$550,MATCH(L$2,Totalt!$B$1:$AQ$1,0),FALSE),"")</f>
        <v>0</v>
      </c>
      <c r="M108" s="302">
        <f>IFERROR(VLOOKUP($B108,Totalt!$B$1:$AQ$550,MATCH(M$2,Totalt!$B$1:$AQ$1,0),FALSE),"")</f>
        <v>34.332000000000001</v>
      </c>
      <c r="N108" s="302">
        <f>IFERROR(VLOOKUP($B108,Totalt!$B$1:$AQ$550,MATCH(N$2,Totalt!$B$1:$AQ$1,0),FALSE),"")</f>
        <v>98.850999999999999</v>
      </c>
      <c r="O108" s="302">
        <f>IFERROR(VLOOKUP($B108,Totalt!$B$1:$AQ$550,MATCH(O$2,Totalt!$B$1:$AQ$1,0),FALSE),"")</f>
        <v>0</v>
      </c>
      <c r="P108" s="302">
        <f>IFERROR(VLOOKUP($B108,Totalt!$B$1:$AQ$550,MATCH(P$2,Totalt!$B$1:$AQ$1,0),FALSE),"")</f>
        <v>0</v>
      </c>
      <c r="Q108" s="302">
        <f>IFERROR(VLOOKUP($B108,Totalt!$B$1:$AQ$550,MATCH(Q$2,Totalt!$B$1:$AQ$1,0),FALSE),"")</f>
        <v>0</v>
      </c>
      <c r="R108" s="302">
        <f>IFERROR(VLOOKUP($B108,Totalt!$B$1:$AQ$550,MATCH(R$2,Totalt!$B$1:$AQ$1,0),FALSE),"")</f>
        <v>0</v>
      </c>
      <c r="S108" s="302">
        <f>IFERROR(VLOOKUP($B108,Totalt!$B$1:$AQ$550,MATCH(S$2,Totalt!$B$1:$AQ$1,0),FALSE),"")</f>
        <v>0</v>
      </c>
      <c r="T108" s="302">
        <f>IFERROR(VLOOKUP($B108,Totalt!$B$1:$AQ$550,MATCH(T$2,Totalt!$B$1:$AQ$1,0),FALSE),"")</f>
        <v>0</v>
      </c>
      <c r="U108" s="302">
        <f>IFERROR(VLOOKUP($B108,Totalt!$B$1:$AQ$550,MATCH(U$2,Totalt!$B$1:$AQ$1,0),FALSE),"")</f>
        <v>0</v>
      </c>
      <c r="V108" s="302">
        <f>IFERROR(VLOOKUP($B108,Totalt!$B$1:$AQ$550,MATCH(V$2,Totalt!$B$1:$AQ$1,0),FALSE),"")</f>
        <v>0</v>
      </c>
      <c r="W108" s="302">
        <f>IFERROR(VLOOKUP($B108,Totalt!$B$1:$AQ$550,MATCH(W$2,Totalt!$B$1:$AQ$1,0),FALSE),"")</f>
        <v>0</v>
      </c>
      <c r="X108" s="302">
        <f>IFERROR(VLOOKUP($B108,Totalt!$B$1:$AQ$550,MATCH(X$2,Totalt!$B$1:$AQ$1,0),FALSE),"")</f>
        <v>0</v>
      </c>
      <c r="Y108" s="302">
        <f>IFERROR(VLOOKUP($B108,Totalt!$B$1:$AQ$550,MATCH(Y$2,Totalt!$B$1:$AQ$1,0),FALSE),"")</f>
        <v>0</v>
      </c>
      <c r="Z108" s="302">
        <f>IFERROR(VLOOKUP($B108,Totalt!$B$1:$AQ$550,MATCH(Z$2,Totalt!$B$1:$AQ$1,0),FALSE),"")</f>
        <v>0</v>
      </c>
      <c r="AA108" s="302">
        <f>IFERROR(VLOOKUP($B108,Totalt!$B$1:$AQ$550,MATCH(AA$2,Totalt!$B$1:$AQ$1,0),FALSE),"")</f>
        <v>0</v>
      </c>
      <c r="AB108" s="302">
        <f>IFERROR(VLOOKUP($B108,Totalt!$B$1:$AQ$550,MATCH(AB$2,Totalt!$B$1:$AQ$1,0),FALSE),"")</f>
        <v>0</v>
      </c>
      <c r="AC108" s="302">
        <f>IFERROR(VLOOKUP($B108,Totalt!$B$1:$AQ$550,MATCH(AC$2,Totalt!$B$1:$AQ$1,0),FALSE),"")</f>
        <v>9.1780000000000008</v>
      </c>
      <c r="AD108" s="302">
        <f>IFERROR(VLOOKUP($B108,Totalt!$B$1:$AQ$550,MATCH(AD$2,Totalt!$B$1:$AQ$1,0),FALSE),"")</f>
        <v>0</v>
      </c>
      <c r="AE108" s="302">
        <f>IFERROR(VLOOKUP($B108,Totalt!$B$1:$AQ$550,MATCH(AE$2,Totalt!$B$1:$AQ$1,0),FALSE),"")</f>
        <v>0</v>
      </c>
      <c r="AF108" s="302">
        <f>IFERROR(VLOOKUP($B108,Totalt!$B$1:$AQ$550,MATCH(AF$2,Totalt!$B$1:$AQ$1,0),FALSE),"")</f>
        <v>3.8740000000000001</v>
      </c>
      <c r="AG108" s="302">
        <f>IFERROR(VLOOKUP($B108,Totalt!$B$1:$AQ$550,MATCH(AG$2,Totalt!$B$1:$AQ$1,0),FALSE),"")</f>
        <v>0</v>
      </c>
      <c r="AI108" s="302">
        <f t="shared" si="4"/>
        <v>154.51300000000001</v>
      </c>
      <c r="AJ108" s="302">
        <f>IF(ISERROR(1/VLOOKUP($B108,Leveranser!$B$1:$S$500,MATCH("såld värme (gwh)",Leveranser!$B$1:$S$1,0),FALSE)),"",VLOOKUP($B108,Leveranser!$B$1:$S$500,MATCH("såld värme (gwh)",Leveranser!$B$1:$S$1,0),FALSE))</f>
        <v>119.2</v>
      </c>
      <c r="AK108" s="315"/>
      <c r="AM108" s="316" t="str">
        <f>IF(B108&lt;&gt;"",IF(VLOOKUP($B108,Totalt!$B$1:$AQ$550,MATCH("Kvalitetsgranskad:",Totalt!$B$1:$AQ$1,0),FALSE)="ja",VLOOKUP($B108,Miljö!$B$1:$AG$479,MATCH(AM$2,Miljö!$B$1:$AK$1,0),FALSE),""),"")</f>
        <v>Ja</v>
      </c>
      <c r="AN108" s="316" t="str">
        <f>IF(AM108="ja",VLOOKUP($B108,Miljö!$B$1:$J$479,MATCH("Typ av ursprungsspecificerad el   (Om inget värde anges används Nordisk residualmix, se inforuta) ()",Miljö!$B$1:$J$1,0),FALSE),IF(AM108="nej","Nordisk residualel",""))</f>
        <v>'Vattenkraft'</v>
      </c>
      <c r="AO108" s="316">
        <f>IF(AM108="","",VLOOKUP($B108,Miljö!$B$1:$J$479,MATCH("Fossilandel för ursprungspecificerad el ()",Miljö!$B$1:$J$1,0),FALSE))</f>
        <v>0</v>
      </c>
      <c r="AP108" s="316">
        <f>IF(AM108="","",IFERROR(VLOOKUP($B108,Miljö!$B$1:$J$479,MATCH("Kärnkraftsandel för ursprungsspecificerad el ()",Miljö!$B$1:$J$1,0),FALSE)/1,0))</f>
        <v>0</v>
      </c>
      <c r="AQ108" s="316">
        <f t="shared" si="5"/>
        <v>1</v>
      </c>
      <c r="AS108" s="316" t="str">
        <f t="shared" si="6"/>
        <v>Nej</v>
      </c>
      <c r="AT108" s="316" t="str">
        <f>IF(AS108="ja",VLOOKUP($B108,Miljö!$B$1:$O$500,MATCH("Fossil andel i procent (%)",Miljö!$B$1:$O$1,0),FALSE)/100,"")</f>
        <v/>
      </c>
      <c r="AV108" s="316" t="str">
        <f t="shared" si="7"/>
        <v>Nej</v>
      </c>
      <c r="AW108" s="316" t="str">
        <f>IF(AV108="ja",VLOOKUP($B108,'Egen hetvattenprod'!$B$1:$AO$500,MATCH("Värmekälla till värmepumpar ()",'Egen hetvattenprod'!$B$1:$AO$1,0),FALSE),"")</f>
        <v/>
      </c>
    </row>
    <row r="109" spans="1:49" x14ac:dyDescent="0.25">
      <c r="A109" s="314" t="str">
        <f>'Miljövärden för publ företag'!B111</f>
        <v>Götene Vatten &amp; Värme AB</v>
      </c>
      <c r="B109" s="314" t="str">
        <f>'Miljövärden för publ företag'!C111</f>
        <v>Hällekis</v>
      </c>
      <c r="C109" s="302">
        <f>IFERROR(VLOOKUP($B109,Totalt!$B$1:$AQ$550,MATCH(C$2,Totalt!$B$1:$AQ$1,0),FALSE),"")</f>
        <v>0</v>
      </c>
      <c r="D109" s="302">
        <f>IFERROR(VLOOKUP($B109,Totalt!$B$1:$AQ$550,MATCH(D$2,Totalt!$B$1:$AQ$1,0),FALSE),"")</f>
        <v>8.6199999999999999E-2</v>
      </c>
      <c r="E109" s="302">
        <f>IFERROR(VLOOKUP($B109,Totalt!$B$1:$AQ$550,MATCH(E$2,Totalt!$B$1:$AQ$1,0),FALSE),"")</f>
        <v>0</v>
      </c>
      <c r="F109" s="302">
        <f>IFERROR(VLOOKUP($B109,Totalt!$B$1:$AQ$550,MATCH(F$2,Totalt!$B$1:$AQ$1,0),FALSE),"")</f>
        <v>0</v>
      </c>
      <c r="G109" s="302">
        <f>IFERROR(VLOOKUP($B109,Totalt!$B$1:$AQ$550,MATCH(G$2,Totalt!$B$1:$AQ$1,0),FALSE),"")</f>
        <v>0</v>
      </c>
      <c r="H109" s="302">
        <f>IFERROR(VLOOKUP($B109,Totalt!$B$1:$AQ$550,MATCH(H$2,Totalt!$B$1:$AQ$1,0),FALSE),"")</f>
        <v>0</v>
      </c>
      <c r="I109" s="302">
        <f>IFERROR(VLOOKUP($B109,Totalt!$B$1:$AQ$550,MATCH(I$2,Totalt!$B$1:$AQ$1,0),FALSE),"")</f>
        <v>0</v>
      </c>
      <c r="J109" s="302">
        <f>IFERROR(VLOOKUP($B109,Totalt!$B$1:$AQ$550,MATCH(J$2,Totalt!$B$1:$AQ$1,0),FALSE),"")</f>
        <v>0</v>
      </c>
      <c r="K109" s="302">
        <f>IFERROR(VLOOKUP($B109,Totalt!$B$1:$AQ$550,MATCH(K$2,Totalt!$B$1:$AQ$1,0),FALSE),"")</f>
        <v>0</v>
      </c>
      <c r="L109" s="302">
        <f>IFERROR(VLOOKUP($B109,Totalt!$B$1:$AQ$550,MATCH(L$2,Totalt!$B$1:$AQ$1,0),FALSE),"")</f>
        <v>0</v>
      </c>
      <c r="M109" s="302">
        <f>IFERROR(VLOOKUP($B109,Totalt!$B$1:$AQ$550,MATCH(M$2,Totalt!$B$1:$AQ$1,0),FALSE),"")</f>
        <v>0</v>
      </c>
      <c r="N109" s="302">
        <f>IFERROR(VLOOKUP($B109,Totalt!$B$1:$AQ$550,MATCH(N$2,Totalt!$B$1:$AQ$1,0),FALSE),"")</f>
        <v>0</v>
      </c>
      <c r="O109" s="302">
        <f>IFERROR(VLOOKUP($B109,Totalt!$B$1:$AQ$550,MATCH(O$2,Totalt!$B$1:$AQ$1,0),FALSE),"")</f>
        <v>0</v>
      </c>
      <c r="P109" s="302">
        <f>IFERROR(VLOOKUP($B109,Totalt!$B$1:$AQ$550,MATCH(P$2,Totalt!$B$1:$AQ$1,0),FALSE),"")</f>
        <v>0</v>
      </c>
      <c r="Q109" s="302">
        <f>IFERROR(VLOOKUP($B109,Totalt!$B$1:$AQ$550,MATCH(Q$2,Totalt!$B$1:$AQ$1,0),FALSE),"")</f>
        <v>0</v>
      </c>
      <c r="R109" s="302">
        <f>IFERROR(VLOOKUP($B109,Totalt!$B$1:$AQ$550,MATCH(R$2,Totalt!$B$1:$AQ$1,0),FALSE),"")</f>
        <v>1.0089999999999999</v>
      </c>
      <c r="S109" s="302">
        <f>IFERROR(VLOOKUP($B109,Totalt!$B$1:$AQ$550,MATCH(S$2,Totalt!$B$1:$AQ$1,0),FALSE),"")</f>
        <v>0</v>
      </c>
      <c r="T109" s="302">
        <f>IFERROR(VLOOKUP($B109,Totalt!$B$1:$AQ$550,MATCH(T$2,Totalt!$B$1:$AQ$1,0),FALSE),"")</f>
        <v>0</v>
      </c>
      <c r="U109" s="302">
        <f>IFERROR(VLOOKUP($B109,Totalt!$B$1:$AQ$550,MATCH(U$2,Totalt!$B$1:$AQ$1,0),FALSE),"")</f>
        <v>0</v>
      </c>
      <c r="V109" s="302">
        <f>IFERROR(VLOOKUP($B109,Totalt!$B$1:$AQ$550,MATCH(V$2,Totalt!$B$1:$AQ$1,0),FALSE),"")</f>
        <v>0</v>
      </c>
      <c r="W109" s="302">
        <f>IFERROR(VLOOKUP($B109,Totalt!$B$1:$AQ$550,MATCH(W$2,Totalt!$B$1:$AQ$1,0),FALSE),"")</f>
        <v>0</v>
      </c>
      <c r="X109" s="302">
        <f>IFERROR(VLOOKUP($B109,Totalt!$B$1:$AQ$550,MATCH(X$2,Totalt!$B$1:$AQ$1,0),FALSE),"")</f>
        <v>0</v>
      </c>
      <c r="Y109" s="302">
        <f>IFERROR(VLOOKUP($B109,Totalt!$B$1:$AQ$550,MATCH(Y$2,Totalt!$B$1:$AQ$1,0),FALSE),"")</f>
        <v>0</v>
      </c>
      <c r="Z109" s="302">
        <f>IFERROR(VLOOKUP($B109,Totalt!$B$1:$AQ$550,MATCH(Z$2,Totalt!$B$1:$AQ$1,0),FALSE),"")</f>
        <v>0</v>
      </c>
      <c r="AA109" s="302">
        <f>IFERROR(VLOOKUP($B109,Totalt!$B$1:$AQ$550,MATCH(AA$2,Totalt!$B$1:$AQ$1,0),FALSE),"")</f>
        <v>0</v>
      </c>
      <c r="AB109" s="302">
        <f>IFERROR(VLOOKUP($B109,Totalt!$B$1:$AQ$550,MATCH(AB$2,Totalt!$B$1:$AQ$1,0),FALSE),"")</f>
        <v>0</v>
      </c>
      <c r="AC109" s="302">
        <f>IFERROR(VLOOKUP($B109,Totalt!$B$1:$AQ$550,MATCH(AC$2,Totalt!$B$1:$AQ$1,0),FALSE),"")</f>
        <v>0</v>
      </c>
      <c r="AD109" s="302">
        <f>IFERROR(VLOOKUP($B109,Totalt!$B$1:$AQ$550,MATCH(AD$2,Totalt!$B$1:$AQ$1,0),FALSE),"")</f>
        <v>2.4039999999999999</v>
      </c>
      <c r="AE109" s="302">
        <f>IFERROR(VLOOKUP($B109,Totalt!$B$1:$AQ$550,MATCH(AE$2,Totalt!$B$1:$AQ$1,0),FALSE),"")</f>
        <v>0</v>
      </c>
      <c r="AF109" s="302">
        <f>IFERROR(VLOOKUP($B109,Totalt!$B$1:$AQ$550,MATCH(AF$2,Totalt!$B$1:$AQ$1,0),FALSE),"")</f>
        <v>8.1000000000000003E-2</v>
      </c>
      <c r="AG109" s="302">
        <f>IFERROR(VLOOKUP($B109,Totalt!$B$1:$AQ$550,MATCH(AG$2,Totalt!$B$1:$AQ$1,0),FALSE),"")</f>
        <v>0</v>
      </c>
      <c r="AI109" s="302">
        <f t="shared" si="4"/>
        <v>3.5802</v>
      </c>
      <c r="AJ109" s="302">
        <f>IF(ISERROR(1/VLOOKUP($B109,Leveranser!$B$1:$S$500,MATCH("såld värme (gwh)",Leveranser!$B$1:$S$1,0),FALSE)),"",VLOOKUP($B109,Leveranser!$B$1:$S$500,MATCH("såld värme (gwh)",Leveranser!$B$1:$S$1,0),FALSE))</f>
        <v>2.7</v>
      </c>
      <c r="AK109" s="315"/>
      <c r="AM109" s="316" t="str">
        <f>IF(B109&lt;&gt;"",IF(VLOOKUP($B109,Totalt!$B$1:$AQ$550,MATCH("Kvalitetsgranskad:",Totalt!$B$1:$AQ$1,0),FALSE)="ja",VLOOKUP($B109,Miljö!$B$1:$AG$479,MATCH(AM$2,Miljö!$B$1:$AK$1,0),FALSE),""),"")</f>
        <v>Ja</v>
      </c>
      <c r="AN109" s="316" t="str">
        <f>IF(AM109="ja",VLOOKUP($B109,Miljö!$B$1:$J$479,MATCH("Typ av ursprungsspecificerad el   (Om inget värde anges används Nordisk residualmix, se inforuta) ()",Miljö!$B$1:$J$1,0),FALSE),IF(AM109="nej","Nordisk residualel",""))</f>
        <v>'Vattenkraft'</v>
      </c>
      <c r="AO109" s="316">
        <f>IF(AM109="","",VLOOKUP($B109,Miljö!$B$1:$J$479,MATCH("Fossilandel för ursprungspecificerad el ()",Miljö!$B$1:$J$1,0),FALSE))</f>
        <v>0</v>
      </c>
      <c r="AP109" s="316">
        <f>IF(AM109="","",IFERROR(VLOOKUP($B109,Miljö!$B$1:$J$479,MATCH("Kärnkraftsandel för ursprungsspecificerad el ()",Miljö!$B$1:$J$1,0),FALSE)/1,0))</f>
        <v>0</v>
      </c>
      <c r="AQ109" s="316">
        <f t="shared" si="5"/>
        <v>1</v>
      </c>
      <c r="AS109" s="316" t="str">
        <f t="shared" si="6"/>
        <v>Nej</v>
      </c>
      <c r="AT109" s="316" t="str">
        <f>IF(AS109="ja",VLOOKUP($B109,Miljö!$B$1:$O$500,MATCH("Fossil andel i procent (%)",Miljö!$B$1:$O$1,0),FALSE)/100,"")</f>
        <v/>
      </c>
      <c r="AV109" s="316" t="str">
        <f t="shared" si="7"/>
        <v>Nej</v>
      </c>
      <c r="AW109" s="316" t="str">
        <f>IF(AV109="ja",VLOOKUP($B109,'Egen hetvattenprod'!$B$1:$AO$500,MATCH("Värmekälla till värmepumpar ()",'Egen hetvattenprod'!$B$1:$AO$1,0),FALSE),"")</f>
        <v/>
      </c>
    </row>
    <row r="110" spans="1:49" x14ac:dyDescent="0.25">
      <c r="A110" s="314" t="str">
        <f>'Miljövärden för publ företag'!B112</f>
        <v>Habo Energi AB</v>
      </c>
      <c r="B110" s="314" t="str">
        <f>'Miljövärden för publ företag'!C112</f>
        <v>Habo</v>
      </c>
      <c r="C110" s="302">
        <f>IFERROR(VLOOKUP($B110,Totalt!$B$1:$AQ$550,MATCH(C$2,Totalt!$B$1:$AQ$1,0),FALSE),"")</f>
        <v>0</v>
      </c>
      <c r="D110" s="302">
        <f>IFERROR(VLOOKUP($B110,Totalt!$B$1:$AQ$550,MATCH(D$2,Totalt!$B$1:$AQ$1,0),FALSE),"")</f>
        <v>0</v>
      </c>
      <c r="E110" s="302">
        <f>IFERROR(VLOOKUP($B110,Totalt!$B$1:$AQ$550,MATCH(E$2,Totalt!$B$1:$AQ$1,0),FALSE),"")</f>
        <v>0</v>
      </c>
      <c r="F110" s="302">
        <f>IFERROR(VLOOKUP($B110,Totalt!$B$1:$AQ$550,MATCH(F$2,Totalt!$B$1:$AQ$1,0),FALSE),"")</f>
        <v>0</v>
      </c>
      <c r="G110" s="302">
        <f>IFERROR(VLOOKUP($B110,Totalt!$B$1:$AQ$550,MATCH(G$2,Totalt!$B$1:$AQ$1,0),FALSE),"")</f>
        <v>0</v>
      </c>
      <c r="H110" s="302">
        <f>IFERROR(VLOOKUP($B110,Totalt!$B$1:$AQ$550,MATCH(H$2,Totalt!$B$1:$AQ$1,0),FALSE),"")</f>
        <v>0</v>
      </c>
      <c r="I110" s="302">
        <f>IFERROR(VLOOKUP($B110,Totalt!$B$1:$AQ$550,MATCH(I$2,Totalt!$B$1:$AQ$1,0),FALSE),"")</f>
        <v>0</v>
      </c>
      <c r="J110" s="302">
        <f>IFERROR(VLOOKUP($B110,Totalt!$B$1:$AQ$550,MATCH(J$2,Totalt!$B$1:$AQ$1,0),FALSE),"")</f>
        <v>0</v>
      </c>
      <c r="K110" s="302">
        <f>IFERROR(VLOOKUP($B110,Totalt!$B$1:$AQ$550,MATCH(K$2,Totalt!$B$1:$AQ$1,0),FALSE),"")</f>
        <v>0</v>
      </c>
      <c r="L110" s="302">
        <f>IFERROR(VLOOKUP($B110,Totalt!$B$1:$AQ$550,MATCH(L$2,Totalt!$B$1:$AQ$1,0),FALSE),"")</f>
        <v>0</v>
      </c>
      <c r="M110" s="302">
        <f>IFERROR(VLOOKUP($B110,Totalt!$B$1:$AQ$550,MATCH(M$2,Totalt!$B$1:$AQ$1,0),FALSE),"")</f>
        <v>0</v>
      </c>
      <c r="N110" s="302">
        <f>IFERROR(VLOOKUP($B110,Totalt!$B$1:$AQ$550,MATCH(N$2,Totalt!$B$1:$AQ$1,0),FALSE),"")</f>
        <v>6.9</v>
      </c>
      <c r="O110" s="302">
        <f>IFERROR(VLOOKUP($B110,Totalt!$B$1:$AQ$550,MATCH(O$2,Totalt!$B$1:$AQ$1,0),FALSE),"")</f>
        <v>0</v>
      </c>
      <c r="P110" s="302">
        <f>IFERROR(VLOOKUP($B110,Totalt!$B$1:$AQ$550,MATCH(P$2,Totalt!$B$1:$AQ$1,0),FALSE),"")</f>
        <v>25.6</v>
      </c>
      <c r="Q110" s="302">
        <f>IFERROR(VLOOKUP($B110,Totalt!$B$1:$AQ$550,MATCH(Q$2,Totalt!$B$1:$AQ$1,0),FALSE),"")</f>
        <v>0</v>
      </c>
      <c r="R110" s="302">
        <f>IFERROR(VLOOKUP($B110,Totalt!$B$1:$AQ$550,MATCH(R$2,Totalt!$B$1:$AQ$1,0),FALSE),"")</f>
        <v>0</v>
      </c>
      <c r="S110" s="302">
        <f>IFERROR(VLOOKUP($B110,Totalt!$B$1:$AQ$550,MATCH(S$2,Totalt!$B$1:$AQ$1,0),FALSE),"")</f>
        <v>0</v>
      </c>
      <c r="T110" s="302">
        <f>IFERROR(VLOOKUP($B110,Totalt!$B$1:$AQ$550,MATCH(T$2,Totalt!$B$1:$AQ$1,0),FALSE),"")</f>
        <v>0</v>
      </c>
      <c r="U110" s="302">
        <f>IFERROR(VLOOKUP($B110,Totalt!$B$1:$AQ$550,MATCH(U$2,Totalt!$B$1:$AQ$1,0),FALSE),"")</f>
        <v>0</v>
      </c>
      <c r="V110" s="302">
        <f>IFERROR(VLOOKUP($B110,Totalt!$B$1:$AQ$550,MATCH(V$2,Totalt!$B$1:$AQ$1,0),FALSE),"")</f>
        <v>0</v>
      </c>
      <c r="W110" s="302">
        <f>IFERROR(VLOOKUP($B110,Totalt!$B$1:$AQ$550,MATCH(W$2,Totalt!$B$1:$AQ$1,0),FALSE),"")</f>
        <v>4</v>
      </c>
      <c r="X110" s="302">
        <f>IFERROR(VLOOKUP($B110,Totalt!$B$1:$AQ$550,MATCH(X$2,Totalt!$B$1:$AQ$1,0),FALSE),"")</f>
        <v>0</v>
      </c>
      <c r="Y110" s="302">
        <f>IFERROR(VLOOKUP($B110,Totalt!$B$1:$AQ$550,MATCH(Y$2,Totalt!$B$1:$AQ$1,0),FALSE),"")</f>
        <v>0</v>
      </c>
      <c r="Z110" s="302">
        <f>IFERROR(VLOOKUP($B110,Totalt!$B$1:$AQ$550,MATCH(Z$2,Totalt!$B$1:$AQ$1,0),FALSE),"")</f>
        <v>0</v>
      </c>
      <c r="AA110" s="302">
        <f>IFERROR(VLOOKUP($B110,Totalt!$B$1:$AQ$550,MATCH(AA$2,Totalt!$B$1:$AQ$1,0),FALSE),"")</f>
        <v>0</v>
      </c>
      <c r="AB110" s="302">
        <f>IFERROR(VLOOKUP($B110,Totalt!$B$1:$AQ$550,MATCH(AB$2,Totalt!$B$1:$AQ$1,0),FALSE),"")</f>
        <v>0</v>
      </c>
      <c r="AC110" s="302">
        <f>IFERROR(VLOOKUP($B110,Totalt!$B$1:$AQ$550,MATCH(AC$2,Totalt!$B$1:$AQ$1,0),FALSE),"")</f>
        <v>0</v>
      </c>
      <c r="AD110" s="302">
        <f>IFERROR(VLOOKUP($B110,Totalt!$B$1:$AQ$550,MATCH(AD$2,Totalt!$B$1:$AQ$1,0),FALSE),"")</f>
        <v>0</v>
      </c>
      <c r="AE110" s="302">
        <f>IFERROR(VLOOKUP($B110,Totalt!$B$1:$AQ$550,MATCH(AE$2,Totalt!$B$1:$AQ$1,0),FALSE),"")</f>
        <v>0</v>
      </c>
      <c r="AF110" s="302">
        <f>IFERROR(VLOOKUP($B110,Totalt!$B$1:$AQ$550,MATCH(AF$2,Totalt!$B$1:$AQ$1,0),FALSE),"")</f>
        <v>0.24</v>
      </c>
      <c r="AG110" s="302">
        <f>IFERROR(VLOOKUP($B110,Totalt!$B$1:$AQ$550,MATCH(AG$2,Totalt!$B$1:$AQ$1,0),FALSE),"")</f>
        <v>0</v>
      </c>
      <c r="AI110" s="302">
        <f t="shared" si="4"/>
        <v>36.74</v>
      </c>
      <c r="AJ110" s="302">
        <f>IF(ISERROR(1/VLOOKUP($B110,Leveranser!$B$1:$S$500,MATCH("såld värme (gwh)",Leveranser!$B$1:$S$1,0),FALSE)),"",VLOOKUP($B110,Leveranser!$B$1:$S$500,MATCH("såld värme (gwh)",Leveranser!$B$1:$S$1,0),FALSE))</f>
        <v>20.2</v>
      </c>
      <c r="AK110" s="315"/>
      <c r="AM110" s="316" t="str">
        <f>IF(B110&lt;&gt;"",IF(VLOOKUP($B110,Totalt!$B$1:$AQ$550,MATCH("Kvalitetsgranskad:",Totalt!$B$1:$AQ$1,0),FALSE)="ja",VLOOKUP($B110,Miljö!$B$1:$AG$479,MATCH(AM$2,Miljö!$B$1:$AK$1,0),FALSE),""),"")</f>
        <v>Ja</v>
      </c>
      <c r="AN110" s="316" t="str">
        <f>IF(AM110="ja",VLOOKUP($B110,Miljö!$B$1:$J$479,MATCH("Typ av ursprungsspecificerad el   (Om inget värde anges används Nordisk residualmix, se inforuta) ()",Miljö!$B$1:$J$1,0),FALSE),IF(AM110="nej","Nordisk residualel",""))</f>
        <v>'Förnyelsebar vattenkraft'</v>
      </c>
      <c r="AO110" s="316">
        <f>IF(AM110="","",VLOOKUP($B110,Miljö!$B$1:$J$479,MATCH("Fossilandel för ursprungspecificerad el ()",Miljö!$B$1:$J$1,0),FALSE))</f>
        <v>0</v>
      </c>
      <c r="AP110" s="316">
        <f>IF(AM110="","",IFERROR(VLOOKUP($B110,Miljö!$B$1:$J$479,MATCH("Kärnkraftsandel för ursprungsspecificerad el ()",Miljö!$B$1:$J$1,0),FALSE)/1,0))</f>
        <v>0</v>
      </c>
      <c r="AQ110" s="316">
        <f t="shared" si="5"/>
        <v>1</v>
      </c>
      <c r="AS110" s="316" t="str">
        <f t="shared" si="6"/>
        <v>Nej</v>
      </c>
      <c r="AT110" s="316" t="str">
        <f>IF(AS110="ja",VLOOKUP($B110,Miljö!$B$1:$O$500,MATCH("Fossil andel i procent (%)",Miljö!$B$1:$O$1,0),FALSE)/100,"")</f>
        <v/>
      </c>
      <c r="AV110" s="316" t="str">
        <f t="shared" si="7"/>
        <v>Nej</v>
      </c>
      <c r="AW110" s="316" t="str">
        <f>IF(AV110="ja",VLOOKUP($B110,'Egen hetvattenprod'!$B$1:$AO$500,MATCH("Värmekälla till värmepumpar ()",'Egen hetvattenprod'!$B$1:$AO$1,0),FALSE),"")</f>
        <v/>
      </c>
    </row>
    <row r="111" spans="1:49" x14ac:dyDescent="0.25">
      <c r="A111" s="314" t="str">
        <f>'Miljövärden för publ företag'!B113</f>
        <v>Hagfors Energi AB</v>
      </c>
      <c r="B111" s="314" t="str">
        <f>'Miljövärden för publ företag'!C113</f>
        <v>Ekshärad</v>
      </c>
      <c r="C111" s="302">
        <f>IFERROR(VLOOKUP($B111,Totalt!$B$1:$AQ$550,MATCH(C$2,Totalt!$B$1:$AQ$1,0),FALSE),"")</f>
        <v>0</v>
      </c>
      <c r="D111" s="302">
        <f>IFERROR(VLOOKUP($B111,Totalt!$B$1:$AQ$550,MATCH(D$2,Totalt!$B$1:$AQ$1,0),FALSE),"")</f>
        <v>1.528</v>
      </c>
      <c r="E111" s="302">
        <f>IFERROR(VLOOKUP($B111,Totalt!$B$1:$AQ$550,MATCH(E$2,Totalt!$B$1:$AQ$1,0),FALSE),"")</f>
        <v>0</v>
      </c>
      <c r="F111" s="302">
        <f>IFERROR(VLOOKUP($B111,Totalt!$B$1:$AQ$550,MATCH(F$2,Totalt!$B$1:$AQ$1,0),FALSE),"")</f>
        <v>0</v>
      </c>
      <c r="G111" s="302">
        <f>IFERROR(VLOOKUP($B111,Totalt!$B$1:$AQ$550,MATCH(G$2,Totalt!$B$1:$AQ$1,0),FALSE),"")</f>
        <v>0</v>
      </c>
      <c r="H111" s="302">
        <f>IFERROR(VLOOKUP($B111,Totalt!$B$1:$AQ$550,MATCH(H$2,Totalt!$B$1:$AQ$1,0),FALSE),"")</f>
        <v>0</v>
      </c>
      <c r="I111" s="302">
        <f>IFERROR(VLOOKUP($B111,Totalt!$B$1:$AQ$550,MATCH(I$2,Totalt!$B$1:$AQ$1,0),FALSE),"")</f>
        <v>0</v>
      </c>
      <c r="J111" s="302">
        <f>IFERROR(VLOOKUP($B111,Totalt!$B$1:$AQ$550,MATCH(J$2,Totalt!$B$1:$AQ$1,0),FALSE),"")</f>
        <v>0</v>
      </c>
      <c r="K111" s="302">
        <f>IFERROR(VLOOKUP($B111,Totalt!$B$1:$AQ$550,MATCH(K$2,Totalt!$B$1:$AQ$1,0),FALSE),"")</f>
        <v>0</v>
      </c>
      <c r="L111" s="302">
        <f>IFERROR(VLOOKUP($B111,Totalt!$B$1:$AQ$550,MATCH(L$2,Totalt!$B$1:$AQ$1,0),FALSE),"")</f>
        <v>0</v>
      </c>
      <c r="M111" s="302">
        <f>IFERROR(VLOOKUP($B111,Totalt!$B$1:$AQ$550,MATCH(M$2,Totalt!$B$1:$AQ$1,0),FALSE),"")</f>
        <v>0</v>
      </c>
      <c r="N111" s="302">
        <f>IFERROR(VLOOKUP($B111,Totalt!$B$1:$AQ$550,MATCH(N$2,Totalt!$B$1:$AQ$1,0),FALSE),"")</f>
        <v>0</v>
      </c>
      <c r="O111" s="302">
        <f>IFERROR(VLOOKUP($B111,Totalt!$B$1:$AQ$550,MATCH(O$2,Totalt!$B$1:$AQ$1,0),FALSE),"")</f>
        <v>0</v>
      </c>
      <c r="P111" s="302">
        <f>IFERROR(VLOOKUP($B111,Totalt!$B$1:$AQ$550,MATCH(P$2,Totalt!$B$1:$AQ$1,0),FALSE),"")</f>
        <v>0</v>
      </c>
      <c r="Q111" s="302">
        <f>IFERROR(VLOOKUP($B111,Totalt!$B$1:$AQ$550,MATCH(Q$2,Totalt!$B$1:$AQ$1,0),FALSE),"")</f>
        <v>13.775</v>
      </c>
      <c r="R111" s="302">
        <f>IFERROR(VLOOKUP($B111,Totalt!$B$1:$AQ$550,MATCH(R$2,Totalt!$B$1:$AQ$1,0),FALSE),"")</f>
        <v>0</v>
      </c>
      <c r="S111" s="302">
        <f>IFERROR(VLOOKUP($B111,Totalt!$B$1:$AQ$550,MATCH(S$2,Totalt!$B$1:$AQ$1,0),FALSE),"")</f>
        <v>0</v>
      </c>
      <c r="T111" s="302">
        <f>IFERROR(VLOOKUP($B111,Totalt!$B$1:$AQ$550,MATCH(T$2,Totalt!$B$1:$AQ$1,0),FALSE),"")</f>
        <v>0</v>
      </c>
      <c r="U111" s="302">
        <f>IFERROR(VLOOKUP($B111,Totalt!$B$1:$AQ$550,MATCH(U$2,Totalt!$B$1:$AQ$1,0),FALSE),"")</f>
        <v>0</v>
      </c>
      <c r="V111" s="302">
        <f>IFERROR(VLOOKUP($B111,Totalt!$B$1:$AQ$550,MATCH(V$2,Totalt!$B$1:$AQ$1,0),FALSE),"")</f>
        <v>0</v>
      </c>
      <c r="W111" s="302">
        <f>IFERROR(VLOOKUP($B111,Totalt!$B$1:$AQ$550,MATCH(W$2,Totalt!$B$1:$AQ$1,0),FALSE),"")</f>
        <v>0</v>
      </c>
      <c r="X111" s="302">
        <f>IFERROR(VLOOKUP($B111,Totalt!$B$1:$AQ$550,MATCH(X$2,Totalt!$B$1:$AQ$1,0),FALSE),"")</f>
        <v>0</v>
      </c>
      <c r="Y111" s="302">
        <f>IFERROR(VLOOKUP($B111,Totalt!$B$1:$AQ$550,MATCH(Y$2,Totalt!$B$1:$AQ$1,0),FALSE),"")</f>
        <v>0</v>
      </c>
      <c r="Z111" s="302">
        <f>IFERROR(VLOOKUP($B111,Totalt!$B$1:$AQ$550,MATCH(Z$2,Totalt!$B$1:$AQ$1,0),FALSE),"")</f>
        <v>0</v>
      </c>
      <c r="AA111" s="302">
        <f>IFERROR(VLOOKUP($B111,Totalt!$B$1:$AQ$550,MATCH(AA$2,Totalt!$B$1:$AQ$1,0),FALSE),"")</f>
        <v>0</v>
      </c>
      <c r="AB111" s="302">
        <f>IFERROR(VLOOKUP($B111,Totalt!$B$1:$AQ$550,MATCH(AB$2,Totalt!$B$1:$AQ$1,0),FALSE),"")</f>
        <v>0</v>
      </c>
      <c r="AC111" s="302">
        <f>IFERROR(VLOOKUP($B111,Totalt!$B$1:$AQ$550,MATCH(AC$2,Totalt!$B$1:$AQ$1,0),FALSE),"")</f>
        <v>2.96</v>
      </c>
      <c r="AD111" s="302">
        <f>IFERROR(VLOOKUP($B111,Totalt!$B$1:$AQ$550,MATCH(AD$2,Totalt!$B$1:$AQ$1,0),FALSE),"")</f>
        <v>0</v>
      </c>
      <c r="AE111" s="302">
        <f>IFERROR(VLOOKUP($B111,Totalt!$B$1:$AQ$550,MATCH(AE$2,Totalt!$B$1:$AQ$1,0),FALSE),"")</f>
        <v>0</v>
      </c>
      <c r="AF111" s="302">
        <f>IFERROR(VLOOKUP($B111,Totalt!$B$1:$AQ$550,MATCH(AF$2,Totalt!$B$1:$AQ$1,0),FALSE),"")</f>
        <v>0.36324000000000001</v>
      </c>
      <c r="AG111" s="302">
        <f>IFERROR(VLOOKUP($B111,Totalt!$B$1:$AQ$550,MATCH(AG$2,Totalt!$B$1:$AQ$1,0),FALSE),"")</f>
        <v>0</v>
      </c>
      <c r="AI111" s="302">
        <f t="shared" si="4"/>
        <v>18.626240000000003</v>
      </c>
      <c r="AJ111" s="302">
        <f>IF(ISERROR(1/VLOOKUP($B111,Leveranser!$B$1:$S$500,MATCH("såld värme (gwh)",Leveranser!$B$1:$S$1,0),FALSE)),"",VLOOKUP($B111,Leveranser!$B$1:$S$500,MATCH("såld värme (gwh)",Leveranser!$B$1:$S$1,0),FALSE))</f>
        <v>12.108000000000001</v>
      </c>
      <c r="AK111" s="315"/>
      <c r="AM111" s="316" t="str">
        <f>IF(B111&lt;&gt;"",IF(VLOOKUP($B111,Totalt!$B$1:$AQ$550,MATCH("Kvalitetsgranskad:",Totalt!$B$1:$AQ$1,0),FALSE)="ja",VLOOKUP($B111,Miljö!$B$1:$AG$479,MATCH(AM$2,Miljö!$B$1:$AK$1,0),FALSE),""),"")</f>
        <v>Nej</v>
      </c>
      <c r="AN111" s="316" t="str">
        <f>IF(AM111="ja",VLOOKUP($B111,Miljö!$B$1:$J$479,MATCH("Typ av ursprungsspecificerad el   (Om inget värde anges används Nordisk residualmix, se inforuta) ()",Miljö!$B$1:$J$1,0),FALSE),IF(AM111="nej","Nordisk residualel",""))</f>
        <v>Nordisk residualel</v>
      </c>
      <c r="AO111" s="316">
        <f>IF(AM111="","",VLOOKUP($B111,Miljö!$B$1:$J$479,MATCH("Fossilandel för ursprungspecificerad el ()",Miljö!$B$1:$J$1,0),FALSE))</f>
        <v>0.42099999999999999</v>
      </c>
      <c r="AP111" s="316">
        <f>IF(AM111="","",IFERROR(VLOOKUP($B111,Miljö!$B$1:$J$479,MATCH("Kärnkraftsandel för ursprungsspecificerad el ()",Miljö!$B$1:$J$1,0),FALSE)/1,0))</f>
        <v>0.40799999999999997</v>
      </c>
      <c r="AQ111" s="316">
        <f t="shared" si="5"/>
        <v>0.17099999999999999</v>
      </c>
      <c r="AS111" s="316" t="str">
        <f t="shared" si="6"/>
        <v>Nej</v>
      </c>
      <c r="AT111" s="316" t="str">
        <f>IF(AS111="ja",VLOOKUP($B111,Miljö!$B$1:$O$500,MATCH("Fossil andel i procent (%)",Miljö!$B$1:$O$1,0),FALSE)/100,"")</f>
        <v/>
      </c>
      <c r="AV111" s="316" t="str">
        <f t="shared" si="7"/>
        <v>Nej</v>
      </c>
      <c r="AW111" s="316" t="str">
        <f>IF(AV111="ja",VLOOKUP($B111,'Egen hetvattenprod'!$B$1:$AO$500,MATCH("Värmekälla till värmepumpar ()",'Egen hetvattenprod'!$B$1:$AO$1,0),FALSE),"")</f>
        <v/>
      </c>
    </row>
    <row r="112" spans="1:49" x14ac:dyDescent="0.25">
      <c r="A112" s="314" t="str">
        <f>'Miljövärden för publ företag'!B114</f>
        <v>Hagfors Energi AB</v>
      </c>
      <c r="B112" s="314" t="str">
        <f>'Miljövärden för publ företag'!C114</f>
        <v>Hagfors</v>
      </c>
      <c r="C112" s="302">
        <f>IFERROR(VLOOKUP($B112,Totalt!$B$1:$AQ$550,MATCH(C$2,Totalt!$B$1:$AQ$1,0),FALSE),"")</f>
        <v>0</v>
      </c>
      <c r="D112" s="302">
        <f>IFERROR(VLOOKUP($B112,Totalt!$B$1:$AQ$550,MATCH(D$2,Totalt!$B$1:$AQ$1,0),FALSE),"")</f>
        <v>0.751</v>
      </c>
      <c r="E112" s="302">
        <f>IFERROR(VLOOKUP($B112,Totalt!$B$1:$AQ$550,MATCH(E$2,Totalt!$B$1:$AQ$1,0),FALSE),"")</f>
        <v>0</v>
      </c>
      <c r="F112" s="302">
        <f>IFERROR(VLOOKUP($B112,Totalt!$B$1:$AQ$550,MATCH(F$2,Totalt!$B$1:$AQ$1,0),FALSE),"")</f>
        <v>0</v>
      </c>
      <c r="G112" s="302">
        <f>IFERROR(VLOOKUP($B112,Totalt!$B$1:$AQ$550,MATCH(G$2,Totalt!$B$1:$AQ$1,0),FALSE),"")</f>
        <v>4.16</v>
      </c>
      <c r="H112" s="302">
        <f>IFERROR(VLOOKUP($B112,Totalt!$B$1:$AQ$550,MATCH(H$2,Totalt!$B$1:$AQ$1,0),FALSE),"")</f>
        <v>0</v>
      </c>
      <c r="I112" s="302">
        <f>IFERROR(VLOOKUP($B112,Totalt!$B$1:$AQ$550,MATCH(I$2,Totalt!$B$1:$AQ$1,0),FALSE),"")</f>
        <v>0</v>
      </c>
      <c r="J112" s="302">
        <f>IFERROR(VLOOKUP($B112,Totalt!$B$1:$AQ$550,MATCH(J$2,Totalt!$B$1:$AQ$1,0),FALSE),"")</f>
        <v>0</v>
      </c>
      <c r="K112" s="302">
        <f>IFERROR(VLOOKUP($B112,Totalt!$B$1:$AQ$550,MATCH(K$2,Totalt!$B$1:$AQ$1,0),FALSE),"")</f>
        <v>0</v>
      </c>
      <c r="L112" s="302">
        <f>IFERROR(VLOOKUP($B112,Totalt!$B$1:$AQ$550,MATCH(L$2,Totalt!$B$1:$AQ$1,0),FALSE),"")</f>
        <v>0</v>
      </c>
      <c r="M112" s="302">
        <f>IFERROR(VLOOKUP($B112,Totalt!$B$1:$AQ$550,MATCH(M$2,Totalt!$B$1:$AQ$1,0),FALSE),"")</f>
        <v>0</v>
      </c>
      <c r="N112" s="302">
        <f>IFERROR(VLOOKUP($B112,Totalt!$B$1:$AQ$550,MATCH(N$2,Totalt!$B$1:$AQ$1,0),FALSE),"")</f>
        <v>0</v>
      </c>
      <c r="O112" s="302">
        <f>IFERROR(VLOOKUP($B112,Totalt!$B$1:$AQ$550,MATCH(O$2,Totalt!$B$1:$AQ$1,0),FALSE),"")</f>
        <v>0</v>
      </c>
      <c r="P112" s="302">
        <f>IFERROR(VLOOKUP($B112,Totalt!$B$1:$AQ$550,MATCH(P$2,Totalt!$B$1:$AQ$1,0),FALSE),"")</f>
        <v>0</v>
      </c>
      <c r="Q112" s="302">
        <f>IFERROR(VLOOKUP($B112,Totalt!$B$1:$AQ$550,MATCH(Q$2,Totalt!$B$1:$AQ$1,0),FALSE),"")</f>
        <v>52.81</v>
      </c>
      <c r="R112" s="302">
        <f>IFERROR(VLOOKUP($B112,Totalt!$B$1:$AQ$550,MATCH(R$2,Totalt!$B$1:$AQ$1,0),FALSE),"")</f>
        <v>0</v>
      </c>
      <c r="S112" s="302">
        <f>IFERROR(VLOOKUP($B112,Totalt!$B$1:$AQ$550,MATCH(S$2,Totalt!$B$1:$AQ$1,0),FALSE),"")</f>
        <v>0</v>
      </c>
      <c r="T112" s="302">
        <f>IFERROR(VLOOKUP($B112,Totalt!$B$1:$AQ$550,MATCH(T$2,Totalt!$B$1:$AQ$1,0),FALSE),"")</f>
        <v>0</v>
      </c>
      <c r="U112" s="302">
        <f>IFERROR(VLOOKUP($B112,Totalt!$B$1:$AQ$550,MATCH(U$2,Totalt!$B$1:$AQ$1,0),FALSE),"")</f>
        <v>0</v>
      </c>
      <c r="V112" s="302">
        <f>IFERROR(VLOOKUP($B112,Totalt!$B$1:$AQ$550,MATCH(V$2,Totalt!$B$1:$AQ$1,0),FALSE),"")</f>
        <v>0</v>
      </c>
      <c r="W112" s="302">
        <f>IFERROR(VLOOKUP($B112,Totalt!$B$1:$AQ$550,MATCH(W$2,Totalt!$B$1:$AQ$1,0),FALSE),"")</f>
        <v>0</v>
      </c>
      <c r="X112" s="302">
        <f>IFERROR(VLOOKUP($B112,Totalt!$B$1:$AQ$550,MATCH(X$2,Totalt!$B$1:$AQ$1,0),FALSE),"")</f>
        <v>0</v>
      </c>
      <c r="Y112" s="302">
        <f>IFERROR(VLOOKUP($B112,Totalt!$B$1:$AQ$550,MATCH(Y$2,Totalt!$B$1:$AQ$1,0),FALSE),"")</f>
        <v>0</v>
      </c>
      <c r="Z112" s="302">
        <f>IFERROR(VLOOKUP($B112,Totalt!$B$1:$AQ$550,MATCH(Z$2,Totalt!$B$1:$AQ$1,0),FALSE),"")</f>
        <v>0</v>
      </c>
      <c r="AA112" s="302">
        <f>IFERROR(VLOOKUP($B112,Totalt!$B$1:$AQ$550,MATCH(AA$2,Totalt!$B$1:$AQ$1,0),FALSE),"")</f>
        <v>0</v>
      </c>
      <c r="AB112" s="302">
        <f>IFERROR(VLOOKUP($B112,Totalt!$B$1:$AQ$550,MATCH(AB$2,Totalt!$B$1:$AQ$1,0),FALSE),"")</f>
        <v>0</v>
      </c>
      <c r="AC112" s="302">
        <f>IFERROR(VLOOKUP($B112,Totalt!$B$1:$AQ$550,MATCH(AC$2,Totalt!$B$1:$AQ$1,0),FALSE),"")</f>
        <v>9.3000000000000007</v>
      </c>
      <c r="AD112" s="302">
        <f>IFERROR(VLOOKUP($B112,Totalt!$B$1:$AQ$550,MATCH(AD$2,Totalt!$B$1:$AQ$1,0),FALSE),"")</f>
        <v>0.13500000000000001</v>
      </c>
      <c r="AE112" s="302">
        <f>IFERROR(VLOOKUP($B112,Totalt!$B$1:$AQ$550,MATCH(AE$2,Totalt!$B$1:$AQ$1,0),FALSE),"")</f>
        <v>0</v>
      </c>
      <c r="AF112" s="302">
        <f>IFERROR(VLOOKUP($B112,Totalt!$B$1:$AQ$550,MATCH(AF$2,Totalt!$B$1:$AQ$1,0),FALSE),"")</f>
        <v>1.524</v>
      </c>
      <c r="AG112" s="302">
        <f>IFERROR(VLOOKUP($B112,Totalt!$B$1:$AQ$550,MATCH(AG$2,Totalt!$B$1:$AQ$1,0),FALSE),"")</f>
        <v>0</v>
      </c>
      <c r="AI112" s="302">
        <f t="shared" si="4"/>
        <v>68.680000000000007</v>
      </c>
      <c r="AJ112" s="302">
        <f>IF(ISERROR(1/VLOOKUP($B112,Leveranser!$B$1:$S$500,MATCH("såld värme (gwh)",Leveranser!$B$1:$S$1,0),FALSE)),"",VLOOKUP($B112,Leveranser!$B$1:$S$500,MATCH("såld värme (gwh)",Leveranser!$B$1:$S$1,0),FALSE))</f>
        <v>50.8</v>
      </c>
      <c r="AK112" s="315"/>
      <c r="AM112" s="316" t="str">
        <f>IF(B112&lt;&gt;"",IF(VLOOKUP($B112,Totalt!$B$1:$AQ$550,MATCH("Kvalitetsgranskad:",Totalt!$B$1:$AQ$1,0),FALSE)="ja",VLOOKUP($B112,Miljö!$B$1:$AG$479,MATCH(AM$2,Miljö!$B$1:$AK$1,0),FALSE),""),"")</f>
        <v>Nej</v>
      </c>
      <c r="AN112" s="316" t="str">
        <f>IF(AM112="ja",VLOOKUP($B112,Miljö!$B$1:$J$479,MATCH("Typ av ursprungsspecificerad el   (Om inget värde anges används Nordisk residualmix, se inforuta) ()",Miljö!$B$1:$J$1,0),FALSE),IF(AM112="nej","Nordisk residualel",""))</f>
        <v>Nordisk residualel</v>
      </c>
      <c r="AO112" s="316">
        <f>IF(AM112="","",VLOOKUP($B112,Miljö!$B$1:$J$479,MATCH("Fossilandel för ursprungspecificerad el ()",Miljö!$B$1:$J$1,0),FALSE))</f>
        <v>0.42099999999999999</v>
      </c>
      <c r="AP112" s="316">
        <f>IF(AM112="","",IFERROR(VLOOKUP($B112,Miljö!$B$1:$J$479,MATCH("Kärnkraftsandel för ursprungsspecificerad el ()",Miljö!$B$1:$J$1,0),FALSE)/1,0))</f>
        <v>0.40799999999999997</v>
      </c>
      <c r="AQ112" s="316">
        <f t="shared" si="5"/>
        <v>0.17099999999999999</v>
      </c>
      <c r="AS112" s="316" t="str">
        <f t="shared" si="6"/>
        <v>Nej</v>
      </c>
      <c r="AT112" s="316" t="str">
        <f>IF(AS112="ja",VLOOKUP($B112,Miljö!$B$1:$O$500,MATCH("Fossil andel i procent (%)",Miljö!$B$1:$O$1,0),FALSE)/100,"")</f>
        <v/>
      </c>
      <c r="AV112" s="316" t="str">
        <f t="shared" si="7"/>
        <v>Nej</v>
      </c>
      <c r="AW112" s="316" t="str">
        <f>IF(AV112="ja",VLOOKUP($B112,'Egen hetvattenprod'!$B$1:$AO$500,MATCH("Värmekälla till värmepumpar ()",'Egen hetvattenprod'!$B$1:$AO$1,0),FALSE),"")</f>
        <v/>
      </c>
    </row>
    <row r="113" spans="1:49" x14ac:dyDescent="0.25">
      <c r="A113" s="314" t="str">
        <f>'Miljövärden för publ företag'!B115</f>
        <v>Hagfors Energi AB</v>
      </c>
      <c r="B113" s="314" t="str">
        <f>'Miljövärden för publ företag'!C115</f>
        <v>Sunnemo</v>
      </c>
      <c r="C113" s="302">
        <f>IFERROR(VLOOKUP($B113,Totalt!$B$1:$AQ$550,MATCH(C$2,Totalt!$B$1:$AQ$1,0),FALSE),"")</f>
        <v>0</v>
      </c>
      <c r="D113" s="302">
        <f>IFERROR(VLOOKUP($B113,Totalt!$B$1:$AQ$550,MATCH(D$2,Totalt!$B$1:$AQ$1,0),FALSE),"")</f>
        <v>1.0999999999999999E-2</v>
      </c>
      <c r="E113" s="302">
        <f>IFERROR(VLOOKUP($B113,Totalt!$B$1:$AQ$550,MATCH(E$2,Totalt!$B$1:$AQ$1,0),FALSE),"")</f>
        <v>0</v>
      </c>
      <c r="F113" s="302">
        <f>IFERROR(VLOOKUP($B113,Totalt!$B$1:$AQ$550,MATCH(F$2,Totalt!$B$1:$AQ$1,0),FALSE),"")</f>
        <v>0</v>
      </c>
      <c r="G113" s="302">
        <f>IFERROR(VLOOKUP($B113,Totalt!$B$1:$AQ$550,MATCH(G$2,Totalt!$B$1:$AQ$1,0),FALSE),"")</f>
        <v>0</v>
      </c>
      <c r="H113" s="302">
        <f>IFERROR(VLOOKUP($B113,Totalt!$B$1:$AQ$550,MATCH(H$2,Totalt!$B$1:$AQ$1,0),FALSE),"")</f>
        <v>0</v>
      </c>
      <c r="I113" s="302">
        <f>IFERROR(VLOOKUP($B113,Totalt!$B$1:$AQ$550,MATCH(I$2,Totalt!$B$1:$AQ$1,0),FALSE),"")</f>
        <v>0</v>
      </c>
      <c r="J113" s="302">
        <f>IFERROR(VLOOKUP($B113,Totalt!$B$1:$AQ$550,MATCH(J$2,Totalt!$B$1:$AQ$1,0),FALSE),"")</f>
        <v>0</v>
      </c>
      <c r="K113" s="302">
        <f>IFERROR(VLOOKUP($B113,Totalt!$B$1:$AQ$550,MATCH(K$2,Totalt!$B$1:$AQ$1,0),FALSE),"")</f>
        <v>0</v>
      </c>
      <c r="L113" s="302">
        <f>IFERROR(VLOOKUP($B113,Totalt!$B$1:$AQ$550,MATCH(L$2,Totalt!$B$1:$AQ$1,0),FALSE),"")</f>
        <v>0</v>
      </c>
      <c r="M113" s="302">
        <f>IFERROR(VLOOKUP($B113,Totalt!$B$1:$AQ$550,MATCH(M$2,Totalt!$B$1:$AQ$1,0),FALSE),"")</f>
        <v>0</v>
      </c>
      <c r="N113" s="302">
        <f>IFERROR(VLOOKUP($B113,Totalt!$B$1:$AQ$550,MATCH(N$2,Totalt!$B$1:$AQ$1,0),FALSE),"")</f>
        <v>0</v>
      </c>
      <c r="O113" s="302">
        <f>IFERROR(VLOOKUP($B113,Totalt!$B$1:$AQ$550,MATCH(O$2,Totalt!$B$1:$AQ$1,0),FALSE),"")</f>
        <v>0</v>
      </c>
      <c r="P113" s="302">
        <f>IFERROR(VLOOKUP($B113,Totalt!$B$1:$AQ$550,MATCH(P$2,Totalt!$B$1:$AQ$1,0),FALSE),"")</f>
        <v>0</v>
      </c>
      <c r="Q113" s="302">
        <f>IFERROR(VLOOKUP($B113,Totalt!$B$1:$AQ$550,MATCH(Q$2,Totalt!$B$1:$AQ$1,0),FALSE),"")</f>
        <v>0</v>
      </c>
      <c r="R113" s="302">
        <f>IFERROR(VLOOKUP($B113,Totalt!$B$1:$AQ$550,MATCH(R$2,Totalt!$B$1:$AQ$1,0),FALSE),"")</f>
        <v>0.29599999999999999</v>
      </c>
      <c r="S113" s="302">
        <f>IFERROR(VLOOKUP($B113,Totalt!$B$1:$AQ$550,MATCH(S$2,Totalt!$B$1:$AQ$1,0),FALSE),"")</f>
        <v>0</v>
      </c>
      <c r="T113" s="302">
        <f>IFERROR(VLOOKUP($B113,Totalt!$B$1:$AQ$550,MATCH(T$2,Totalt!$B$1:$AQ$1,0),FALSE),"")</f>
        <v>0</v>
      </c>
      <c r="U113" s="302">
        <f>IFERROR(VLOOKUP($B113,Totalt!$B$1:$AQ$550,MATCH(U$2,Totalt!$B$1:$AQ$1,0),FALSE),"")</f>
        <v>0</v>
      </c>
      <c r="V113" s="302">
        <f>IFERROR(VLOOKUP($B113,Totalt!$B$1:$AQ$550,MATCH(V$2,Totalt!$B$1:$AQ$1,0),FALSE),"")</f>
        <v>0</v>
      </c>
      <c r="W113" s="302">
        <f>IFERROR(VLOOKUP($B113,Totalt!$B$1:$AQ$550,MATCH(W$2,Totalt!$B$1:$AQ$1,0),FALSE),"")</f>
        <v>0</v>
      </c>
      <c r="X113" s="302">
        <f>IFERROR(VLOOKUP($B113,Totalt!$B$1:$AQ$550,MATCH(X$2,Totalt!$B$1:$AQ$1,0),FALSE),"")</f>
        <v>0</v>
      </c>
      <c r="Y113" s="302">
        <f>IFERROR(VLOOKUP($B113,Totalt!$B$1:$AQ$550,MATCH(Y$2,Totalt!$B$1:$AQ$1,0),FALSE),"")</f>
        <v>0</v>
      </c>
      <c r="Z113" s="302">
        <f>IFERROR(VLOOKUP($B113,Totalt!$B$1:$AQ$550,MATCH(Z$2,Totalt!$B$1:$AQ$1,0),FALSE),"")</f>
        <v>0</v>
      </c>
      <c r="AA113" s="302">
        <f>IFERROR(VLOOKUP($B113,Totalt!$B$1:$AQ$550,MATCH(AA$2,Totalt!$B$1:$AQ$1,0),FALSE),"")</f>
        <v>0</v>
      </c>
      <c r="AB113" s="302">
        <f>IFERROR(VLOOKUP($B113,Totalt!$B$1:$AQ$550,MATCH(AB$2,Totalt!$B$1:$AQ$1,0),FALSE),"")</f>
        <v>0</v>
      </c>
      <c r="AC113" s="302">
        <f>IFERROR(VLOOKUP($B113,Totalt!$B$1:$AQ$550,MATCH(AC$2,Totalt!$B$1:$AQ$1,0),FALSE),"")</f>
        <v>0</v>
      </c>
      <c r="AD113" s="302">
        <f>IFERROR(VLOOKUP($B113,Totalt!$B$1:$AQ$550,MATCH(AD$2,Totalt!$B$1:$AQ$1,0),FALSE),"")</f>
        <v>0</v>
      </c>
      <c r="AE113" s="302">
        <f>IFERROR(VLOOKUP($B113,Totalt!$B$1:$AQ$550,MATCH(AE$2,Totalt!$B$1:$AQ$1,0),FALSE),"")</f>
        <v>0</v>
      </c>
      <c r="AF113" s="302">
        <f>IFERROR(VLOOKUP($B113,Totalt!$B$1:$AQ$550,MATCH(AF$2,Totalt!$B$1:$AQ$1,0),FALSE),"")</f>
        <v>7.4400000000000004E-3</v>
      </c>
      <c r="AG113" s="302">
        <f>IFERROR(VLOOKUP($B113,Totalt!$B$1:$AQ$550,MATCH(AG$2,Totalt!$B$1:$AQ$1,0),FALSE),"")</f>
        <v>0</v>
      </c>
      <c r="AI113" s="302">
        <f t="shared" si="4"/>
        <v>0.31444</v>
      </c>
      <c r="AJ113" s="302">
        <f>IF(ISERROR(1/VLOOKUP($B113,Leveranser!$B$1:$S$500,MATCH("såld värme (gwh)",Leveranser!$B$1:$S$1,0),FALSE)),"",VLOOKUP($B113,Leveranser!$B$1:$S$500,MATCH("såld värme (gwh)",Leveranser!$B$1:$S$1,0),FALSE))</f>
        <v>0.248</v>
      </c>
      <c r="AK113" s="315"/>
      <c r="AM113" s="316" t="str">
        <f>IF(B113&lt;&gt;"",IF(VLOOKUP($B113,Totalt!$B$1:$AQ$550,MATCH("Kvalitetsgranskad:",Totalt!$B$1:$AQ$1,0),FALSE)="ja",VLOOKUP($B113,Miljö!$B$1:$AG$479,MATCH(AM$2,Miljö!$B$1:$AK$1,0),FALSE),""),"")</f>
        <v>Nej</v>
      </c>
      <c r="AN113" s="316" t="str">
        <f>IF(AM113="ja",VLOOKUP($B113,Miljö!$B$1:$J$479,MATCH("Typ av ursprungsspecificerad el   (Om inget värde anges används Nordisk residualmix, se inforuta) ()",Miljö!$B$1:$J$1,0),FALSE),IF(AM113="nej","Nordisk residualel",""))</f>
        <v>Nordisk residualel</v>
      </c>
      <c r="AO113" s="316">
        <f>IF(AM113="","",VLOOKUP($B113,Miljö!$B$1:$J$479,MATCH("Fossilandel för ursprungspecificerad el ()",Miljö!$B$1:$J$1,0),FALSE))</f>
        <v>0.42099999999999999</v>
      </c>
      <c r="AP113" s="316">
        <f>IF(AM113="","",IFERROR(VLOOKUP($B113,Miljö!$B$1:$J$479,MATCH("Kärnkraftsandel för ursprungsspecificerad el ()",Miljö!$B$1:$J$1,0),FALSE)/1,0))</f>
        <v>0.40799999999999997</v>
      </c>
      <c r="AQ113" s="316">
        <f t="shared" si="5"/>
        <v>0.17099999999999999</v>
      </c>
      <c r="AS113" s="316" t="str">
        <f t="shared" si="6"/>
        <v>Nej</v>
      </c>
      <c r="AT113" s="316" t="str">
        <f>IF(AS113="ja",VLOOKUP($B113,Miljö!$B$1:$O$500,MATCH("Fossil andel i procent (%)",Miljö!$B$1:$O$1,0),FALSE)/100,"")</f>
        <v/>
      </c>
      <c r="AV113" s="316" t="str">
        <f t="shared" si="7"/>
        <v>Nej</v>
      </c>
      <c r="AW113" s="316" t="str">
        <f>IF(AV113="ja",VLOOKUP($B113,'Egen hetvattenprod'!$B$1:$AO$500,MATCH("Värmekälla till värmepumpar ()",'Egen hetvattenprod'!$B$1:$AO$1,0),FALSE),"")</f>
        <v/>
      </c>
    </row>
    <row r="114" spans="1:49" x14ac:dyDescent="0.25">
      <c r="A114" s="314" t="str">
        <f>'Miljövärden för publ företag'!B116</f>
        <v>Halmstads Energi och Miljö AB</v>
      </c>
      <c r="B114" s="314" t="str">
        <f>'Miljövärden för publ företag'!C116</f>
        <v>Halmstad</v>
      </c>
      <c r="C114" s="302">
        <f>IFERROR(VLOOKUP($B114,Totalt!$B$1:$AQ$550,MATCH(C$2,Totalt!$B$1:$AQ$1,0),FALSE),"")</f>
        <v>0</v>
      </c>
      <c r="D114" s="302">
        <f>IFERROR(VLOOKUP($B114,Totalt!$B$1:$AQ$550,MATCH(D$2,Totalt!$B$1:$AQ$1,0),FALSE),"")</f>
        <v>1.7976700000000001</v>
      </c>
      <c r="E114" s="302">
        <f>IFERROR(VLOOKUP($B114,Totalt!$B$1:$AQ$550,MATCH(E$2,Totalt!$B$1:$AQ$1,0),FALSE),"")</f>
        <v>0</v>
      </c>
      <c r="F114" s="302">
        <f>IFERROR(VLOOKUP($B114,Totalt!$B$1:$AQ$550,MATCH(F$2,Totalt!$B$1:$AQ$1,0),FALSE),"")</f>
        <v>0</v>
      </c>
      <c r="G114" s="302">
        <f>IFERROR(VLOOKUP($B114,Totalt!$B$1:$AQ$550,MATCH(G$2,Totalt!$B$1:$AQ$1,0),FALSE),"")</f>
        <v>31.2</v>
      </c>
      <c r="H114" s="302">
        <f>IFERROR(VLOOKUP($B114,Totalt!$B$1:$AQ$550,MATCH(H$2,Totalt!$B$1:$AQ$1,0),FALSE),"")</f>
        <v>0</v>
      </c>
      <c r="I114" s="302">
        <f>IFERROR(VLOOKUP($B114,Totalt!$B$1:$AQ$550,MATCH(I$2,Totalt!$B$1:$AQ$1,0),FALSE),"")</f>
        <v>389.72899999999998</v>
      </c>
      <c r="J114" s="302">
        <f>IFERROR(VLOOKUP($B114,Totalt!$B$1:$AQ$550,MATCH(J$2,Totalt!$B$1:$AQ$1,0),FALSE),"")</f>
        <v>0</v>
      </c>
      <c r="K114" s="302">
        <f>IFERROR(VLOOKUP($B114,Totalt!$B$1:$AQ$550,MATCH(K$2,Totalt!$B$1:$AQ$1,0),FALSE),"")</f>
        <v>0</v>
      </c>
      <c r="L114" s="302">
        <f>IFERROR(VLOOKUP($B114,Totalt!$B$1:$AQ$550,MATCH(L$2,Totalt!$B$1:$AQ$1,0),FALSE),"")</f>
        <v>0</v>
      </c>
      <c r="M114" s="302">
        <f>IFERROR(VLOOKUP($B114,Totalt!$B$1:$AQ$550,MATCH(M$2,Totalt!$B$1:$AQ$1,0),FALSE),"")</f>
        <v>0</v>
      </c>
      <c r="N114" s="302">
        <f>IFERROR(VLOOKUP($B114,Totalt!$B$1:$AQ$550,MATCH(N$2,Totalt!$B$1:$AQ$1,0),FALSE),"")</f>
        <v>150.864</v>
      </c>
      <c r="O114" s="302">
        <f>IFERROR(VLOOKUP($B114,Totalt!$B$1:$AQ$550,MATCH(O$2,Totalt!$B$1:$AQ$1,0),FALSE),"")</f>
        <v>0</v>
      </c>
      <c r="P114" s="302">
        <f>IFERROR(VLOOKUP($B114,Totalt!$B$1:$AQ$550,MATCH(P$2,Totalt!$B$1:$AQ$1,0),FALSE),"")</f>
        <v>0</v>
      </c>
      <c r="Q114" s="302">
        <f>IFERROR(VLOOKUP($B114,Totalt!$B$1:$AQ$550,MATCH(Q$2,Totalt!$B$1:$AQ$1,0),FALSE),"")</f>
        <v>0</v>
      </c>
      <c r="R114" s="302">
        <f>IFERROR(VLOOKUP($B114,Totalt!$B$1:$AQ$550,MATCH(R$2,Totalt!$B$1:$AQ$1,0),FALSE),"")</f>
        <v>0</v>
      </c>
      <c r="S114" s="302">
        <f>IFERROR(VLOOKUP($B114,Totalt!$B$1:$AQ$550,MATCH(S$2,Totalt!$B$1:$AQ$1,0),FALSE),"")</f>
        <v>0</v>
      </c>
      <c r="T114" s="302">
        <f>IFERROR(VLOOKUP($B114,Totalt!$B$1:$AQ$550,MATCH(T$2,Totalt!$B$1:$AQ$1,0),FALSE),"")</f>
        <v>0</v>
      </c>
      <c r="U114" s="302">
        <f>IFERROR(VLOOKUP($B114,Totalt!$B$1:$AQ$550,MATCH(U$2,Totalt!$B$1:$AQ$1,0),FALSE),"")</f>
        <v>0</v>
      </c>
      <c r="V114" s="302">
        <f>IFERROR(VLOOKUP($B114,Totalt!$B$1:$AQ$550,MATCH(V$2,Totalt!$B$1:$AQ$1,0),FALSE),"")</f>
        <v>0</v>
      </c>
      <c r="W114" s="302">
        <f>IFERROR(VLOOKUP($B114,Totalt!$B$1:$AQ$550,MATCH(W$2,Totalt!$B$1:$AQ$1,0),FALSE),"")</f>
        <v>0</v>
      </c>
      <c r="X114" s="302">
        <f>IFERROR(VLOOKUP($B114,Totalt!$B$1:$AQ$550,MATCH(X$2,Totalt!$B$1:$AQ$1,0),FALSE),"")</f>
        <v>0</v>
      </c>
      <c r="Y114" s="302">
        <f>IFERROR(VLOOKUP($B114,Totalt!$B$1:$AQ$550,MATCH(Y$2,Totalt!$B$1:$AQ$1,0),FALSE),"")</f>
        <v>0</v>
      </c>
      <c r="Z114" s="302">
        <f>IFERROR(VLOOKUP($B114,Totalt!$B$1:$AQ$550,MATCH(Z$2,Totalt!$B$1:$AQ$1,0),FALSE),"")</f>
        <v>0</v>
      </c>
      <c r="AA114" s="302">
        <f>IFERROR(VLOOKUP($B114,Totalt!$B$1:$AQ$550,MATCH(AA$2,Totalt!$B$1:$AQ$1,0),FALSE),"")</f>
        <v>0</v>
      </c>
      <c r="AB114" s="302">
        <f>IFERROR(VLOOKUP($B114,Totalt!$B$1:$AQ$550,MATCH(AB$2,Totalt!$B$1:$AQ$1,0),FALSE),"")</f>
        <v>0</v>
      </c>
      <c r="AC114" s="302">
        <f>IFERROR(VLOOKUP($B114,Totalt!$B$1:$AQ$550,MATCH(AC$2,Totalt!$B$1:$AQ$1,0),FALSE),"")</f>
        <v>119.7</v>
      </c>
      <c r="AD114" s="302">
        <f>IFERROR(VLOOKUP($B114,Totalt!$B$1:$AQ$550,MATCH(AD$2,Totalt!$B$1:$AQ$1,0),FALSE),"")</f>
        <v>3.6</v>
      </c>
      <c r="AE114" s="302">
        <f>IFERROR(VLOOKUP($B114,Totalt!$B$1:$AQ$550,MATCH(AE$2,Totalt!$B$1:$AQ$1,0),FALSE),"")</f>
        <v>0</v>
      </c>
      <c r="AF114" s="302">
        <f>IFERROR(VLOOKUP($B114,Totalt!$B$1:$AQ$550,MATCH(AF$2,Totalt!$B$1:$AQ$1,0),FALSE),"")</f>
        <v>22.066099999999999</v>
      </c>
      <c r="AG114" s="302">
        <f>IFERROR(VLOOKUP($B114,Totalt!$B$1:$AQ$550,MATCH(AG$2,Totalt!$B$1:$AQ$1,0),FALSE),"")</f>
        <v>0</v>
      </c>
      <c r="AI114" s="302">
        <f t="shared" si="4"/>
        <v>718.95677000000012</v>
      </c>
      <c r="AJ114" s="302">
        <f>IF(ISERROR(1/VLOOKUP($B114,Leveranser!$B$1:$S$500,MATCH("såld värme (gwh)",Leveranser!$B$1:$S$1,0),FALSE)),"",VLOOKUP($B114,Leveranser!$B$1:$S$500,MATCH("såld värme (gwh)",Leveranser!$B$1:$S$1,0),FALSE))</f>
        <v>572</v>
      </c>
      <c r="AK114" s="315"/>
      <c r="AM114" s="316" t="str">
        <f>IF(B114&lt;&gt;"",IF(VLOOKUP($B114,Totalt!$B$1:$AQ$550,MATCH("Kvalitetsgranskad:",Totalt!$B$1:$AQ$1,0),FALSE)="ja",VLOOKUP($B114,Miljö!$B$1:$AG$479,MATCH(AM$2,Miljö!$B$1:$AK$1,0),FALSE),""),"")</f>
        <v>Ja</v>
      </c>
      <c r="AN114" s="316" t="str">
        <f>IF(AM114="ja",VLOOKUP($B114,Miljö!$B$1:$J$479,MATCH("Typ av ursprungsspecificerad el   (Om inget värde anges används Nordisk residualmix, se inforuta) ()",Miljö!$B$1:$J$1,0),FALSE),IF(AM114="nej","Nordisk residualel",""))</f>
        <v>'Vattenkraftsel'</v>
      </c>
      <c r="AO114" s="316">
        <f>IF(AM114="","",VLOOKUP($B114,Miljö!$B$1:$J$479,MATCH("Fossilandel för ursprungspecificerad el ()",Miljö!$B$1:$J$1,0),FALSE))</f>
        <v>0</v>
      </c>
      <c r="AP114" s="316">
        <f>IF(AM114="","",IFERROR(VLOOKUP($B114,Miljö!$B$1:$J$479,MATCH("Kärnkraftsandel för ursprungsspecificerad el ()",Miljö!$B$1:$J$1,0),FALSE)/1,0))</f>
        <v>0</v>
      </c>
      <c r="AQ114" s="316">
        <f t="shared" si="5"/>
        <v>1</v>
      </c>
      <c r="AS114" s="316" t="str">
        <f t="shared" si="6"/>
        <v>Nej</v>
      </c>
      <c r="AT114" s="316" t="str">
        <f>IF(AS114="ja",VLOOKUP($B114,Miljö!$B$1:$O$500,MATCH("Fossil andel i procent (%)",Miljö!$B$1:$O$1,0),FALSE)/100,"")</f>
        <v/>
      </c>
      <c r="AV114" s="316" t="str">
        <f t="shared" si="7"/>
        <v>Nej</v>
      </c>
      <c r="AW114" s="316" t="str">
        <f>IF(AV114="ja",VLOOKUP($B114,'Egen hetvattenprod'!$B$1:$AO$500,MATCH("Värmekälla till värmepumpar ()",'Egen hetvattenprod'!$B$1:$AO$1,0),FALSE),"")</f>
        <v/>
      </c>
    </row>
    <row r="115" spans="1:49" x14ac:dyDescent="0.25">
      <c r="A115" s="314" t="str">
        <f>'Miljövärden för publ företag'!B117</f>
        <v>Hammarö Energi AB</v>
      </c>
      <c r="B115" s="314" t="str">
        <f>'Miljövärden för publ företag'!C117</f>
        <v>Skoghall</v>
      </c>
      <c r="C115" s="302">
        <f>IFERROR(VLOOKUP($B115,Totalt!$B$1:$AQ$550,MATCH(C$2,Totalt!$B$1:$AQ$1,0),FALSE),"")</f>
        <v>0</v>
      </c>
      <c r="D115" s="302">
        <f>IFERROR(VLOOKUP($B115,Totalt!$B$1:$AQ$550,MATCH(D$2,Totalt!$B$1:$AQ$1,0),FALSE),"")</f>
        <v>0.1</v>
      </c>
      <c r="E115" s="302">
        <f>IFERROR(VLOOKUP($B115,Totalt!$B$1:$AQ$550,MATCH(E$2,Totalt!$B$1:$AQ$1,0),FALSE),"")</f>
        <v>0</v>
      </c>
      <c r="F115" s="302">
        <f>IFERROR(VLOOKUP($B115,Totalt!$B$1:$AQ$550,MATCH(F$2,Totalt!$B$1:$AQ$1,0),FALSE),"")</f>
        <v>0</v>
      </c>
      <c r="G115" s="302">
        <f>IFERROR(VLOOKUP($B115,Totalt!$B$1:$AQ$550,MATCH(G$2,Totalt!$B$1:$AQ$1,0),FALSE),"")</f>
        <v>0</v>
      </c>
      <c r="H115" s="302">
        <f>IFERROR(VLOOKUP($B115,Totalt!$B$1:$AQ$550,MATCH(H$2,Totalt!$B$1:$AQ$1,0),FALSE),"")</f>
        <v>0</v>
      </c>
      <c r="I115" s="302">
        <f>IFERROR(VLOOKUP($B115,Totalt!$B$1:$AQ$550,MATCH(I$2,Totalt!$B$1:$AQ$1,0),FALSE),"")</f>
        <v>0</v>
      </c>
      <c r="J115" s="302">
        <f>IFERROR(VLOOKUP($B115,Totalt!$B$1:$AQ$550,MATCH(J$2,Totalt!$B$1:$AQ$1,0),FALSE),"")</f>
        <v>0</v>
      </c>
      <c r="K115" s="302">
        <f>IFERROR(VLOOKUP($B115,Totalt!$B$1:$AQ$550,MATCH(K$2,Totalt!$B$1:$AQ$1,0),FALSE),"")</f>
        <v>0</v>
      </c>
      <c r="L115" s="302">
        <f>IFERROR(VLOOKUP($B115,Totalt!$B$1:$AQ$550,MATCH(L$2,Totalt!$B$1:$AQ$1,0),FALSE),"")</f>
        <v>0</v>
      </c>
      <c r="M115" s="302">
        <f>IFERROR(VLOOKUP($B115,Totalt!$B$1:$AQ$550,MATCH(M$2,Totalt!$B$1:$AQ$1,0),FALSE),"")</f>
        <v>0</v>
      </c>
      <c r="N115" s="302">
        <f>IFERROR(VLOOKUP($B115,Totalt!$B$1:$AQ$550,MATCH(N$2,Totalt!$B$1:$AQ$1,0),FALSE),"")</f>
        <v>0</v>
      </c>
      <c r="O115" s="302">
        <f>IFERROR(VLOOKUP($B115,Totalt!$B$1:$AQ$550,MATCH(O$2,Totalt!$B$1:$AQ$1,0),FALSE),"")</f>
        <v>0</v>
      </c>
      <c r="P115" s="302">
        <f>IFERROR(VLOOKUP($B115,Totalt!$B$1:$AQ$550,MATCH(P$2,Totalt!$B$1:$AQ$1,0),FALSE),"")</f>
        <v>0</v>
      </c>
      <c r="Q115" s="302">
        <f>IFERROR(VLOOKUP($B115,Totalt!$B$1:$AQ$550,MATCH(Q$2,Totalt!$B$1:$AQ$1,0),FALSE),"")</f>
        <v>0</v>
      </c>
      <c r="R115" s="302">
        <f>IFERROR(VLOOKUP($B115,Totalt!$B$1:$AQ$550,MATCH(R$2,Totalt!$B$1:$AQ$1,0),FALSE),"")</f>
        <v>3.9</v>
      </c>
      <c r="S115" s="302">
        <f>IFERROR(VLOOKUP($B115,Totalt!$B$1:$AQ$550,MATCH(S$2,Totalt!$B$1:$AQ$1,0),FALSE),"")</f>
        <v>0</v>
      </c>
      <c r="T115" s="302">
        <f>IFERROR(VLOOKUP($B115,Totalt!$B$1:$AQ$550,MATCH(T$2,Totalt!$B$1:$AQ$1,0),FALSE),"")</f>
        <v>0</v>
      </c>
      <c r="U115" s="302">
        <f>IFERROR(VLOOKUP($B115,Totalt!$B$1:$AQ$550,MATCH(U$2,Totalt!$B$1:$AQ$1,0),FALSE),"")</f>
        <v>0</v>
      </c>
      <c r="V115" s="302">
        <f>IFERROR(VLOOKUP($B115,Totalt!$B$1:$AQ$550,MATCH(V$2,Totalt!$B$1:$AQ$1,0),FALSE),"")</f>
        <v>0</v>
      </c>
      <c r="W115" s="302">
        <f>IFERROR(VLOOKUP($B115,Totalt!$B$1:$AQ$550,MATCH(W$2,Totalt!$B$1:$AQ$1,0),FALSE),"")</f>
        <v>0</v>
      </c>
      <c r="X115" s="302">
        <f>IFERROR(VLOOKUP($B115,Totalt!$B$1:$AQ$550,MATCH(X$2,Totalt!$B$1:$AQ$1,0),FALSE),"")</f>
        <v>0</v>
      </c>
      <c r="Y115" s="302">
        <f>IFERROR(VLOOKUP($B115,Totalt!$B$1:$AQ$550,MATCH(Y$2,Totalt!$B$1:$AQ$1,0),FALSE),"")</f>
        <v>0</v>
      </c>
      <c r="Z115" s="302">
        <f>IFERROR(VLOOKUP($B115,Totalt!$B$1:$AQ$550,MATCH(Z$2,Totalt!$B$1:$AQ$1,0),FALSE),"")</f>
        <v>0</v>
      </c>
      <c r="AA115" s="302">
        <f>IFERROR(VLOOKUP($B115,Totalt!$B$1:$AQ$550,MATCH(AA$2,Totalt!$B$1:$AQ$1,0),FALSE),"")</f>
        <v>0</v>
      </c>
      <c r="AB115" s="302">
        <f>IFERROR(VLOOKUP($B115,Totalt!$B$1:$AQ$550,MATCH(AB$2,Totalt!$B$1:$AQ$1,0),FALSE),"")</f>
        <v>0</v>
      </c>
      <c r="AC115" s="302">
        <f>IFERROR(VLOOKUP($B115,Totalt!$B$1:$AQ$550,MATCH(AC$2,Totalt!$B$1:$AQ$1,0),FALSE),"")</f>
        <v>0</v>
      </c>
      <c r="AD115" s="302">
        <f>IFERROR(VLOOKUP($B115,Totalt!$B$1:$AQ$550,MATCH(AD$2,Totalt!$B$1:$AQ$1,0),FALSE),"")</f>
        <v>0</v>
      </c>
      <c r="AE115" s="302">
        <f>IFERROR(VLOOKUP($B115,Totalt!$B$1:$AQ$550,MATCH(AE$2,Totalt!$B$1:$AQ$1,0),FALSE),"")</f>
        <v>0</v>
      </c>
      <c r="AF115" s="302">
        <f>IFERROR(VLOOKUP($B115,Totalt!$B$1:$AQ$550,MATCH(AF$2,Totalt!$B$1:$AQ$1,0),FALSE),"")</f>
        <v>1.4670000000000001</v>
      </c>
      <c r="AG115" s="302">
        <f>IFERROR(VLOOKUP($B115,Totalt!$B$1:$AQ$550,MATCH(AG$2,Totalt!$B$1:$AQ$1,0),FALSE),"")</f>
        <v>57.2</v>
      </c>
      <c r="AI115" s="302">
        <f t="shared" si="4"/>
        <v>62.667000000000002</v>
      </c>
      <c r="AJ115" s="302">
        <f>IF(ISERROR(1/VLOOKUP($B115,Leveranser!$B$1:$S$500,MATCH("såld värme (gwh)",Leveranser!$B$1:$S$1,0),FALSE)),"",VLOOKUP($B115,Leveranser!$B$1:$S$500,MATCH("såld värme (gwh)",Leveranser!$B$1:$S$1,0),FALSE))</f>
        <v>48.9</v>
      </c>
      <c r="AK115" s="315"/>
      <c r="AM115" s="316" t="str">
        <f>IF(B115&lt;&gt;"",IF(VLOOKUP($B115,Totalt!$B$1:$AQ$550,MATCH("Kvalitetsgranskad:",Totalt!$B$1:$AQ$1,0),FALSE)="ja",VLOOKUP($B115,Miljö!$B$1:$AG$479,MATCH(AM$2,Miljö!$B$1:$AK$1,0),FALSE),""),"")</f>
        <v>Nej</v>
      </c>
      <c r="AN115" s="316" t="str">
        <f>IF(AM115="ja",VLOOKUP($B115,Miljö!$B$1:$J$479,MATCH("Typ av ursprungsspecificerad el   (Om inget värde anges används Nordisk residualmix, se inforuta) ()",Miljö!$B$1:$J$1,0),FALSE),IF(AM115="nej","Nordisk residualel",""))</f>
        <v>Nordisk residualel</v>
      </c>
      <c r="AO115" s="316">
        <f>IF(AM115="","",VLOOKUP($B115,Miljö!$B$1:$J$479,MATCH("Fossilandel för ursprungspecificerad el ()",Miljö!$B$1:$J$1,0),FALSE))</f>
        <v>0.42099999999999999</v>
      </c>
      <c r="AP115" s="316">
        <f>IF(AM115="","",IFERROR(VLOOKUP($B115,Miljö!$B$1:$J$479,MATCH("Kärnkraftsandel för ursprungsspecificerad el ()",Miljö!$B$1:$J$1,0),FALSE)/1,0))</f>
        <v>0.40799999999999997</v>
      </c>
      <c r="AQ115" s="316">
        <f t="shared" si="5"/>
        <v>0.17099999999999999</v>
      </c>
      <c r="AS115" s="316" t="str">
        <f t="shared" si="6"/>
        <v>Ja</v>
      </c>
      <c r="AT115" s="316">
        <f>IF(AS115="ja",VLOOKUP($B115,Miljö!$B$1:$O$500,MATCH("Fossil andel i procent (%)",Miljö!$B$1:$O$1,0),FALSE)/100,"")</f>
        <v>0.02</v>
      </c>
      <c r="AV115" s="316" t="str">
        <f t="shared" si="7"/>
        <v>Nej</v>
      </c>
      <c r="AW115" s="316" t="str">
        <f>IF(AV115="ja",VLOOKUP($B115,'Egen hetvattenprod'!$B$1:$AO$500,MATCH("Värmekälla till värmepumpar ()",'Egen hetvattenprod'!$B$1:$AO$1,0),FALSE),"")</f>
        <v/>
      </c>
    </row>
    <row r="116" spans="1:49" x14ac:dyDescent="0.25">
      <c r="A116" s="314" t="str">
        <f>'Miljövärden för publ företag'!B118</f>
        <v>Hedemora Energi AB</v>
      </c>
      <c r="B116" s="314" t="str">
        <f>'Miljövärden för publ företag'!C118</f>
        <v>Hedemora</v>
      </c>
      <c r="C116" s="302">
        <f>IFERROR(VLOOKUP($B116,Totalt!$B$1:$AQ$550,MATCH(C$2,Totalt!$B$1:$AQ$1,0),FALSE),"")</f>
        <v>0</v>
      </c>
      <c r="D116" s="302">
        <f>IFERROR(VLOOKUP($B116,Totalt!$B$1:$AQ$550,MATCH(D$2,Totalt!$B$1:$AQ$1,0),FALSE),"")</f>
        <v>1.27</v>
      </c>
      <c r="E116" s="302">
        <f>IFERROR(VLOOKUP($B116,Totalt!$B$1:$AQ$550,MATCH(E$2,Totalt!$B$1:$AQ$1,0),FALSE),"")</f>
        <v>0</v>
      </c>
      <c r="F116" s="302">
        <f>IFERROR(VLOOKUP($B116,Totalt!$B$1:$AQ$550,MATCH(F$2,Totalt!$B$1:$AQ$1,0),FALSE),"")</f>
        <v>0</v>
      </c>
      <c r="G116" s="302">
        <f>IFERROR(VLOOKUP($B116,Totalt!$B$1:$AQ$550,MATCH(G$2,Totalt!$B$1:$AQ$1,0),FALSE),"")</f>
        <v>0</v>
      </c>
      <c r="H116" s="302">
        <f>IFERROR(VLOOKUP($B116,Totalt!$B$1:$AQ$550,MATCH(H$2,Totalt!$B$1:$AQ$1,0),FALSE),"")</f>
        <v>0</v>
      </c>
      <c r="I116" s="302">
        <f>IFERROR(VLOOKUP($B116,Totalt!$B$1:$AQ$550,MATCH(I$2,Totalt!$B$1:$AQ$1,0),FALSE),"")</f>
        <v>0</v>
      </c>
      <c r="J116" s="302">
        <f>IFERROR(VLOOKUP($B116,Totalt!$B$1:$AQ$550,MATCH(J$2,Totalt!$B$1:$AQ$1,0),FALSE),"")</f>
        <v>0</v>
      </c>
      <c r="K116" s="302">
        <f>IFERROR(VLOOKUP($B116,Totalt!$B$1:$AQ$550,MATCH(K$2,Totalt!$B$1:$AQ$1,0),FALSE),"")</f>
        <v>0</v>
      </c>
      <c r="L116" s="302">
        <f>IFERROR(VLOOKUP($B116,Totalt!$B$1:$AQ$550,MATCH(L$2,Totalt!$B$1:$AQ$1,0),FALSE),"")</f>
        <v>0</v>
      </c>
      <c r="M116" s="302">
        <f>IFERROR(VLOOKUP($B116,Totalt!$B$1:$AQ$550,MATCH(M$2,Totalt!$B$1:$AQ$1,0),FALSE),"")</f>
        <v>10.760300000000001</v>
      </c>
      <c r="N116" s="302">
        <f>IFERROR(VLOOKUP($B116,Totalt!$B$1:$AQ$550,MATCH(N$2,Totalt!$B$1:$AQ$1,0),FALSE),"")</f>
        <v>10.760300000000001</v>
      </c>
      <c r="O116" s="302">
        <f>IFERROR(VLOOKUP($B116,Totalt!$B$1:$AQ$550,MATCH(O$2,Totalt!$B$1:$AQ$1,0),FALSE),"")</f>
        <v>10.760300000000001</v>
      </c>
      <c r="P116" s="302">
        <f>IFERROR(VLOOKUP($B116,Totalt!$B$1:$AQ$550,MATCH(P$2,Totalt!$B$1:$AQ$1,0),FALSE),"")</f>
        <v>21.520600000000002</v>
      </c>
      <c r="Q116" s="302">
        <f>IFERROR(VLOOKUP($B116,Totalt!$B$1:$AQ$550,MATCH(Q$2,Totalt!$B$1:$AQ$1,0),FALSE),"")</f>
        <v>0</v>
      </c>
      <c r="R116" s="302">
        <f>IFERROR(VLOOKUP($B116,Totalt!$B$1:$AQ$550,MATCH(R$2,Totalt!$B$1:$AQ$1,0),FALSE),"")</f>
        <v>0</v>
      </c>
      <c r="S116" s="302">
        <f>IFERROR(VLOOKUP($B116,Totalt!$B$1:$AQ$550,MATCH(S$2,Totalt!$B$1:$AQ$1,0),FALSE),"")</f>
        <v>0</v>
      </c>
      <c r="T116" s="302">
        <f>IFERROR(VLOOKUP($B116,Totalt!$B$1:$AQ$550,MATCH(T$2,Totalt!$B$1:$AQ$1,0),FALSE),"")</f>
        <v>0</v>
      </c>
      <c r="U116" s="302">
        <f>IFERROR(VLOOKUP($B116,Totalt!$B$1:$AQ$550,MATCH(U$2,Totalt!$B$1:$AQ$1,0),FALSE),"")</f>
        <v>0</v>
      </c>
      <c r="V116" s="302">
        <f>IFERROR(VLOOKUP($B116,Totalt!$B$1:$AQ$550,MATCH(V$2,Totalt!$B$1:$AQ$1,0),FALSE),"")</f>
        <v>0</v>
      </c>
      <c r="W116" s="302">
        <f>IFERROR(VLOOKUP($B116,Totalt!$B$1:$AQ$550,MATCH(W$2,Totalt!$B$1:$AQ$1,0),FALSE),"")</f>
        <v>0</v>
      </c>
      <c r="X116" s="302">
        <f>IFERROR(VLOOKUP($B116,Totalt!$B$1:$AQ$550,MATCH(X$2,Totalt!$B$1:$AQ$1,0),FALSE),"")</f>
        <v>0</v>
      </c>
      <c r="Y116" s="302">
        <f>IFERROR(VLOOKUP($B116,Totalt!$B$1:$AQ$550,MATCH(Y$2,Totalt!$B$1:$AQ$1,0),FALSE),"")</f>
        <v>0</v>
      </c>
      <c r="Z116" s="302">
        <f>IFERROR(VLOOKUP($B116,Totalt!$B$1:$AQ$550,MATCH(Z$2,Totalt!$B$1:$AQ$1,0),FALSE),"")</f>
        <v>0</v>
      </c>
      <c r="AA116" s="302">
        <f>IFERROR(VLOOKUP($B116,Totalt!$B$1:$AQ$550,MATCH(AA$2,Totalt!$B$1:$AQ$1,0),FALSE),"")</f>
        <v>0</v>
      </c>
      <c r="AB116" s="302">
        <f>IFERROR(VLOOKUP($B116,Totalt!$B$1:$AQ$550,MATCH(AB$2,Totalt!$B$1:$AQ$1,0),FALSE),"")</f>
        <v>0</v>
      </c>
      <c r="AC116" s="302">
        <f>IFERROR(VLOOKUP($B116,Totalt!$B$1:$AQ$550,MATCH(AC$2,Totalt!$B$1:$AQ$1,0),FALSE),"")</f>
        <v>11.67</v>
      </c>
      <c r="AD116" s="302">
        <f>IFERROR(VLOOKUP($B116,Totalt!$B$1:$AQ$550,MATCH(AD$2,Totalt!$B$1:$AQ$1,0),FALSE),"")</f>
        <v>0</v>
      </c>
      <c r="AE116" s="302">
        <f>IFERROR(VLOOKUP($B116,Totalt!$B$1:$AQ$550,MATCH(AE$2,Totalt!$B$1:$AQ$1,0),FALSE),"")</f>
        <v>0</v>
      </c>
      <c r="AF116" s="302">
        <f>IFERROR(VLOOKUP($B116,Totalt!$B$1:$AQ$550,MATCH(AF$2,Totalt!$B$1:$AQ$1,0),FALSE),"")</f>
        <v>1.95381</v>
      </c>
      <c r="AG116" s="302">
        <f>IFERROR(VLOOKUP($B116,Totalt!$B$1:$AQ$550,MATCH(AG$2,Totalt!$B$1:$AQ$1,0),FALSE),"")</f>
        <v>0</v>
      </c>
      <c r="AI116" s="302">
        <f t="shared" si="4"/>
        <v>68.695310000000006</v>
      </c>
      <c r="AJ116" s="302">
        <f>IF(ISERROR(1/VLOOKUP($B116,Leveranser!$B$1:$S$500,MATCH("såld värme (gwh)",Leveranser!$B$1:$S$1,0),FALSE)),"",VLOOKUP($B116,Leveranser!$B$1:$S$500,MATCH("såld värme (gwh)",Leveranser!$B$1:$S$1,0),FALSE))</f>
        <v>60.2</v>
      </c>
      <c r="AK116" s="315"/>
      <c r="AM116" s="316" t="str">
        <f>IF(B116&lt;&gt;"",IF(VLOOKUP($B116,Totalt!$B$1:$AQ$550,MATCH("Kvalitetsgranskad:",Totalt!$B$1:$AQ$1,0),FALSE)="ja",VLOOKUP($B116,Miljö!$B$1:$AG$479,MATCH(AM$2,Miljö!$B$1:$AK$1,0),FALSE),""),"")</f>
        <v>Nej</v>
      </c>
      <c r="AN116" s="316" t="str">
        <f>IF(AM116="ja",VLOOKUP($B116,Miljö!$B$1:$J$479,MATCH("Typ av ursprungsspecificerad el   (Om inget värde anges används Nordisk residualmix, se inforuta) ()",Miljö!$B$1:$J$1,0),FALSE),IF(AM116="nej","Nordisk residualel",""))</f>
        <v>Nordisk residualel</v>
      </c>
      <c r="AO116" s="316">
        <f>IF(AM116="","",VLOOKUP($B116,Miljö!$B$1:$J$479,MATCH("Fossilandel för ursprungspecificerad el ()",Miljö!$B$1:$J$1,0),FALSE))</f>
        <v>0.42099999999999999</v>
      </c>
      <c r="AP116" s="316">
        <f>IF(AM116="","",IFERROR(VLOOKUP($B116,Miljö!$B$1:$J$479,MATCH("Kärnkraftsandel för ursprungsspecificerad el ()",Miljö!$B$1:$J$1,0),FALSE)/1,0))</f>
        <v>0.40799999999999997</v>
      </c>
      <c r="AQ116" s="316">
        <f t="shared" si="5"/>
        <v>0.17099999999999999</v>
      </c>
      <c r="AS116" s="316" t="str">
        <f t="shared" si="6"/>
        <v>Nej</v>
      </c>
      <c r="AT116" s="316" t="str">
        <f>IF(AS116="ja",VLOOKUP($B116,Miljö!$B$1:$O$500,MATCH("Fossil andel i procent (%)",Miljö!$B$1:$O$1,0),FALSE)/100,"")</f>
        <v/>
      </c>
      <c r="AV116" s="316" t="str">
        <f t="shared" si="7"/>
        <v>Nej</v>
      </c>
      <c r="AW116" s="316" t="str">
        <f>IF(AV116="ja",VLOOKUP($B116,'Egen hetvattenprod'!$B$1:$AO$500,MATCH("Värmekälla till värmepumpar ()",'Egen hetvattenprod'!$B$1:$AO$1,0),FALSE),"")</f>
        <v/>
      </c>
    </row>
    <row r="117" spans="1:49" x14ac:dyDescent="0.25">
      <c r="A117" s="314" t="str">
        <f>'Miljövärden för publ företag'!B119</f>
        <v>Hedemora Energi AB</v>
      </c>
      <c r="B117" s="314" t="str">
        <f>'Miljövärden för publ företag'!C119</f>
        <v>Långshyttan</v>
      </c>
      <c r="C117" s="302">
        <f>IFERROR(VLOOKUP($B117,Totalt!$B$1:$AQ$550,MATCH(C$2,Totalt!$B$1:$AQ$1,0),FALSE),"")</f>
        <v>0</v>
      </c>
      <c r="D117" s="302">
        <f>IFERROR(VLOOKUP($B117,Totalt!$B$1:$AQ$550,MATCH(D$2,Totalt!$B$1:$AQ$1,0),FALSE),"")</f>
        <v>0.3</v>
      </c>
      <c r="E117" s="302">
        <f>IFERROR(VLOOKUP($B117,Totalt!$B$1:$AQ$550,MATCH(E$2,Totalt!$B$1:$AQ$1,0),FALSE),"")</f>
        <v>0</v>
      </c>
      <c r="F117" s="302">
        <f>IFERROR(VLOOKUP($B117,Totalt!$B$1:$AQ$550,MATCH(F$2,Totalt!$B$1:$AQ$1,0),FALSE),"")</f>
        <v>0</v>
      </c>
      <c r="G117" s="302">
        <f>IFERROR(VLOOKUP($B117,Totalt!$B$1:$AQ$550,MATCH(G$2,Totalt!$B$1:$AQ$1,0),FALSE),"")</f>
        <v>0</v>
      </c>
      <c r="H117" s="302">
        <f>IFERROR(VLOOKUP($B117,Totalt!$B$1:$AQ$550,MATCH(H$2,Totalt!$B$1:$AQ$1,0),FALSE),"")</f>
        <v>0</v>
      </c>
      <c r="I117" s="302">
        <f>IFERROR(VLOOKUP($B117,Totalt!$B$1:$AQ$550,MATCH(I$2,Totalt!$B$1:$AQ$1,0),FALSE),"")</f>
        <v>0</v>
      </c>
      <c r="J117" s="302">
        <f>IFERROR(VLOOKUP($B117,Totalt!$B$1:$AQ$550,MATCH(J$2,Totalt!$B$1:$AQ$1,0),FALSE),"")</f>
        <v>0</v>
      </c>
      <c r="K117" s="302">
        <f>IFERROR(VLOOKUP($B117,Totalt!$B$1:$AQ$550,MATCH(K$2,Totalt!$B$1:$AQ$1,0),FALSE),"")</f>
        <v>0</v>
      </c>
      <c r="L117" s="302">
        <f>IFERROR(VLOOKUP($B117,Totalt!$B$1:$AQ$550,MATCH(L$2,Totalt!$B$1:$AQ$1,0),FALSE),"")</f>
        <v>0</v>
      </c>
      <c r="M117" s="302">
        <f>IFERROR(VLOOKUP($B117,Totalt!$B$1:$AQ$550,MATCH(M$2,Totalt!$B$1:$AQ$1,0),FALSE),"")</f>
        <v>0</v>
      </c>
      <c r="N117" s="302">
        <f>IFERROR(VLOOKUP($B117,Totalt!$B$1:$AQ$550,MATCH(N$2,Totalt!$B$1:$AQ$1,0),FALSE),"")</f>
        <v>0</v>
      </c>
      <c r="O117" s="302">
        <f>IFERROR(VLOOKUP($B117,Totalt!$B$1:$AQ$550,MATCH(O$2,Totalt!$B$1:$AQ$1,0),FALSE),"")</f>
        <v>0</v>
      </c>
      <c r="P117" s="302">
        <f>IFERROR(VLOOKUP($B117,Totalt!$B$1:$AQ$550,MATCH(P$2,Totalt!$B$1:$AQ$1,0),FALSE),"")</f>
        <v>8.06</v>
      </c>
      <c r="Q117" s="302">
        <f>IFERROR(VLOOKUP($B117,Totalt!$B$1:$AQ$550,MATCH(Q$2,Totalt!$B$1:$AQ$1,0),FALSE),"")</f>
        <v>0</v>
      </c>
      <c r="R117" s="302">
        <f>IFERROR(VLOOKUP($B117,Totalt!$B$1:$AQ$550,MATCH(R$2,Totalt!$B$1:$AQ$1,0),FALSE),"")</f>
        <v>0</v>
      </c>
      <c r="S117" s="302">
        <f>IFERROR(VLOOKUP($B117,Totalt!$B$1:$AQ$550,MATCH(S$2,Totalt!$B$1:$AQ$1,0),FALSE),"")</f>
        <v>0</v>
      </c>
      <c r="T117" s="302">
        <f>IFERROR(VLOOKUP($B117,Totalt!$B$1:$AQ$550,MATCH(T$2,Totalt!$B$1:$AQ$1,0),FALSE),"")</f>
        <v>0</v>
      </c>
      <c r="U117" s="302">
        <f>IFERROR(VLOOKUP($B117,Totalt!$B$1:$AQ$550,MATCH(U$2,Totalt!$B$1:$AQ$1,0),FALSE),"")</f>
        <v>0</v>
      </c>
      <c r="V117" s="302">
        <f>IFERROR(VLOOKUP($B117,Totalt!$B$1:$AQ$550,MATCH(V$2,Totalt!$B$1:$AQ$1,0),FALSE),"")</f>
        <v>0</v>
      </c>
      <c r="W117" s="302">
        <f>IFERROR(VLOOKUP($B117,Totalt!$B$1:$AQ$550,MATCH(W$2,Totalt!$B$1:$AQ$1,0),FALSE),"")</f>
        <v>0</v>
      </c>
      <c r="X117" s="302">
        <f>IFERROR(VLOOKUP($B117,Totalt!$B$1:$AQ$550,MATCH(X$2,Totalt!$B$1:$AQ$1,0),FALSE),"")</f>
        <v>0</v>
      </c>
      <c r="Y117" s="302">
        <f>IFERROR(VLOOKUP($B117,Totalt!$B$1:$AQ$550,MATCH(Y$2,Totalt!$B$1:$AQ$1,0),FALSE),"")</f>
        <v>0</v>
      </c>
      <c r="Z117" s="302">
        <f>IFERROR(VLOOKUP($B117,Totalt!$B$1:$AQ$550,MATCH(Z$2,Totalt!$B$1:$AQ$1,0),FALSE),"")</f>
        <v>0</v>
      </c>
      <c r="AA117" s="302">
        <f>IFERROR(VLOOKUP($B117,Totalt!$B$1:$AQ$550,MATCH(AA$2,Totalt!$B$1:$AQ$1,0),FALSE),"")</f>
        <v>0</v>
      </c>
      <c r="AB117" s="302">
        <f>IFERROR(VLOOKUP($B117,Totalt!$B$1:$AQ$550,MATCH(AB$2,Totalt!$B$1:$AQ$1,0),FALSE),"")</f>
        <v>0</v>
      </c>
      <c r="AC117" s="302">
        <f>IFERROR(VLOOKUP($B117,Totalt!$B$1:$AQ$550,MATCH(AC$2,Totalt!$B$1:$AQ$1,0),FALSE),"")</f>
        <v>0</v>
      </c>
      <c r="AD117" s="302">
        <f>IFERROR(VLOOKUP($B117,Totalt!$B$1:$AQ$550,MATCH(AD$2,Totalt!$B$1:$AQ$1,0),FALSE),"")</f>
        <v>0</v>
      </c>
      <c r="AE117" s="302">
        <f>IFERROR(VLOOKUP($B117,Totalt!$B$1:$AQ$550,MATCH(AE$2,Totalt!$B$1:$AQ$1,0),FALSE),"")</f>
        <v>0</v>
      </c>
      <c r="AF117" s="302">
        <f>IFERROR(VLOOKUP($B117,Totalt!$B$1:$AQ$550,MATCH(AF$2,Totalt!$B$1:$AQ$1,0),FALSE),"")</f>
        <v>0.19</v>
      </c>
      <c r="AG117" s="302">
        <f>IFERROR(VLOOKUP($B117,Totalt!$B$1:$AQ$550,MATCH(AG$2,Totalt!$B$1:$AQ$1,0),FALSE),"")</f>
        <v>0</v>
      </c>
      <c r="AI117" s="302">
        <f t="shared" si="4"/>
        <v>8.5500000000000007</v>
      </c>
      <c r="AJ117" s="302">
        <f>IF(ISERROR(1/VLOOKUP($B117,Leveranser!$B$1:$S$500,MATCH("såld värme (gwh)",Leveranser!$B$1:$S$1,0),FALSE)),"",VLOOKUP($B117,Leveranser!$B$1:$S$500,MATCH("såld värme (gwh)",Leveranser!$B$1:$S$1,0),FALSE))</f>
        <v>6.77</v>
      </c>
      <c r="AK117" s="315"/>
      <c r="AM117" s="316" t="str">
        <f>IF(B117&lt;&gt;"",IF(VLOOKUP($B117,Totalt!$B$1:$AQ$550,MATCH("Kvalitetsgranskad:",Totalt!$B$1:$AQ$1,0),FALSE)="ja",VLOOKUP($B117,Miljö!$B$1:$AG$479,MATCH(AM$2,Miljö!$B$1:$AK$1,0),FALSE),""),"")</f>
        <v>Nej</v>
      </c>
      <c r="AN117" s="316" t="str">
        <f>IF(AM117="ja",VLOOKUP($B117,Miljö!$B$1:$J$479,MATCH("Typ av ursprungsspecificerad el   (Om inget värde anges används Nordisk residualmix, se inforuta) ()",Miljö!$B$1:$J$1,0),FALSE),IF(AM117="nej","Nordisk residualel",""))</f>
        <v>Nordisk residualel</v>
      </c>
      <c r="AO117" s="316">
        <f>IF(AM117="","",VLOOKUP($B117,Miljö!$B$1:$J$479,MATCH("Fossilandel för ursprungspecificerad el ()",Miljö!$B$1:$J$1,0),FALSE))</f>
        <v>0.42099999999999999</v>
      </c>
      <c r="AP117" s="316">
        <f>IF(AM117="","",IFERROR(VLOOKUP($B117,Miljö!$B$1:$J$479,MATCH("Kärnkraftsandel för ursprungsspecificerad el ()",Miljö!$B$1:$J$1,0),FALSE)/1,0))</f>
        <v>0.40799999999999997</v>
      </c>
      <c r="AQ117" s="316">
        <f t="shared" si="5"/>
        <v>0.17099999999999999</v>
      </c>
      <c r="AS117" s="316" t="str">
        <f t="shared" si="6"/>
        <v>Nej</v>
      </c>
      <c r="AT117" s="316" t="str">
        <f>IF(AS117="ja",VLOOKUP($B117,Miljö!$B$1:$O$500,MATCH("Fossil andel i procent (%)",Miljö!$B$1:$O$1,0),FALSE)/100,"")</f>
        <v/>
      </c>
      <c r="AV117" s="316" t="str">
        <f t="shared" si="7"/>
        <v>Nej</v>
      </c>
      <c r="AW117" s="316" t="str">
        <f>IF(AV117="ja",VLOOKUP($B117,'Egen hetvattenprod'!$B$1:$AO$500,MATCH("Värmekälla till värmepumpar ()",'Egen hetvattenprod'!$B$1:$AO$1,0),FALSE),"")</f>
        <v/>
      </c>
    </row>
    <row r="118" spans="1:49" x14ac:dyDescent="0.25">
      <c r="A118" s="314" t="str">
        <f>'Miljövärden för publ företag'!B120</f>
        <v>Hedemora Energi AB</v>
      </c>
      <c r="B118" s="314" t="str">
        <f>'Miljövärden för publ företag'!C120</f>
        <v>St Skedvi</v>
      </c>
      <c r="C118" s="302">
        <f>IFERROR(VLOOKUP($B118,Totalt!$B$1:$AQ$550,MATCH(C$2,Totalt!$B$1:$AQ$1,0),FALSE),"")</f>
        <v>0</v>
      </c>
      <c r="D118" s="302">
        <f>IFERROR(VLOOKUP($B118,Totalt!$B$1:$AQ$550,MATCH(D$2,Totalt!$B$1:$AQ$1,0),FALSE),"")</f>
        <v>5.6000000000000001E-2</v>
      </c>
      <c r="E118" s="302">
        <f>IFERROR(VLOOKUP($B118,Totalt!$B$1:$AQ$550,MATCH(E$2,Totalt!$B$1:$AQ$1,0),FALSE),"")</f>
        <v>0</v>
      </c>
      <c r="F118" s="302">
        <f>IFERROR(VLOOKUP($B118,Totalt!$B$1:$AQ$550,MATCH(F$2,Totalt!$B$1:$AQ$1,0),FALSE),"")</f>
        <v>0</v>
      </c>
      <c r="G118" s="302">
        <f>IFERROR(VLOOKUP($B118,Totalt!$B$1:$AQ$550,MATCH(G$2,Totalt!$B$1:$AQ$1,0),FALSE),"")</f>
        <v>0</v>
      </c>
      <c r="H118" s="302">
        <f>IFERROR(VLOOKUP($B118,Totalt!$B$1:$AQ$550,MATCH(H$2,Totalt!$B$1:$AQ$1,0),FALSE),"")</f>
        <v>0</v>
      </c>
      <c r="I118" s="302">
        <f>IFERROR(VLOOKUP($B118,Totalt!$B$1:$AQ$550,MATCH(I$2,Totalt!$B$1:$AQ$1,0),FALSE),"")</f>
        <v>0</v>
      </c>
      <c r="J118" s="302">
        <f>IFERROR(VLOOKUP($B118,Totalt!$B$1:$AQ$550,MATCH(J$2,Totalt!$B$1:$AQ$1,0),FALSE),"")</f>
        <v>0</v>
      </c>
      <c r="K118" s="302">
        <f>IFERROR(VLOOKUP($B118,Totalt!$B$1:$AQ$550,MATCH(K$2,Totalt!$B$1:$AQ$1,0),FALSE),"")</f>
        <v>0</v>
      </c>
      <c r="L118" s="302">
        <f>IFERROR(VLOOKUP($B118,Totalt!$B$1:$AQ$550,MATCH(L$2,Totalt!$B$1:$AQ$1,0),FALSE),"")</f>
        <v>0</v>
      </c>
      <c r="M118" s="302">
        <f>IFERROR(VLOOKUP($B118,Totalt!$B$1:$AQ$550,MATCH(M$2,Totalt!$B$1:$AQ$1,0),FALSE),"")</f>
        <v>0</v>
      </c>
      <c r="N118" s="302">
        <f>IFERROR(VLOOKUP($B118,Totalt!$B$1:$AQ$550,MATCH(N$2,Totalt!$B$1:$AQ$1,0),FALSE),"")</f>
        <v>0</v>
      </c>
      <c r="O118" s="302">
        <f>IFERROR(VLOOKUP($B118,Totalt!$B$1:$AQ$550,MATCH(O$2,Totalt!$B$1:$AQ$1,0),FALSE),"")</f>
        <v>0</v>
      </c>
      <c r="P118" s="302">
        <f>IFERROR(VLOOKUP($B118,Totalt!$B$1:$AQ$550,MATCH(P$2,Totalt!$B$1:$AQ$1,0),FALSE),"")</f>
        <v>2.78</v>
      </c>
      <c r="Q118" s="302">
        <f>IFERROR(VLOOKUP($B118,Totalt!$B$1:$AQ$550,MATCH(Q$2,Totalt!$B$1:$AQ$1,0),FALSE),"")</f>
        <v>0</v>
      </c>
      <c r="R118" s="302">
        <f>IFERROR(VLOOKUP($B118,Totalt!$B$1:$AQ$550,MATCH(R$2,Totalt!$B$1:$AQ$1,0),FALSE),"")</f>
        <v>0</v>
      </c>
      <c r="S118" s="302">
        <f>IFERROR(VLOOKUP($B118,Totalt!$B$1:$AQ$550,MATCH(S$2,Totalt!$B$1:$AQ$1,0),FALSE),"")</f>
        <v>0</v>
      </c>
      <c r="T118" s="302">
        <f>IFERROR(VLOOKUP($B118,Totalt!$B$1:$AQ$550,MATCH(T$2,Totalt!$B$1:$AQ$1,0),FALSE),"")</f>
        <v>0</v>
      </c>
      <c r="U118" s="302">
        <f>IFERROR(VLOOKUP($B118,Totalt!$B$1:$AQ$550,MATCH(U$2,Totalt!$B$1:$AQ$1,0),FALSE),"")</f>
        <v>0</v>
      </c>
      <c r="V118" s="302">
        <f>IFERROR(VLOOKUP($B118,Totalt!$B$1:$AQ$550,MATCH(V$2,Totalt!$B$1:$AQ$1,0),FALSE),"")</f>
        <v>0</v>
      </c>
      <c r="W118" s="302">
        <f>IFERROR(VLOOKUP($B118,Totalt!$B$1:$AQ$550,MATCH(W$2,Totalt!$B$1:$AQ$1,0),FALSE),"")</f>
        <v>0</v>
      </c>
      <c r="X118" s="302">
        <f>IFERROR(VLOOKUP($B118,Totalt!$B$1:$AQ$550,MATCH(X$2,Totalt!$B$1:$AQ$1,0),FALSE),"")</f>
        <v>0</v>
      </c>
      <c r="Y118" s="302">
        <f>IFERROR(VLOOKUP($B118,Totalt!$B$1:$AQ$550,MATCH(Y$2,Totalt!$B$1:$AQ$1,0),FALSE),"")</f>
        <v>0</v>
      </c>
      <c r="Z118" s="302">
        <f>IFERROR(VLOOKUP($B118,Totalt!$B$1:$AQ$550,MATCH(Z$2,Totalt!$B$1:$AQ$1,0),FALSE),"")</f>
        <v>0</v>
      </c>
      <c r="AA118" s="302">
        <f>IFERROR(VLOOKUP($B118,Totalt!$B$1:$AQ$550,MATCH(AA$2,Totalt!$B$1:$AQ$1,0),FALSE),"")</f>
        <v>0</v>
      </c>
      <c r="AB118" s="302">
        <f>IFERROR(VLOOKUP($B118,Totalt!$B$1:$AQ$550,MATCH(AB$2,Totalt!$B$1:$AQ$1,0),FALSE),"")</f>
        <v>0</v>
      </c>
      <c r="AC118" s="302">
        <f>IFERROR(VLOOKUP($B118,Totalt!$B$1:$AQ$550,MATCH(AC$2,Totalt!$B$1:$AQ$1,0),FALSE),"")</f>
        <v>0</v>
      </c>
      <c r="AD118" s="302">
        <f>IFERROR(VLOOKUP($B118,Totalt!$B$1:$AQ$550,MATCH(AD$2,Totalt!$B$1:$AQ$1,0),FALSE),"")</f>
        <v>0</v>
      </c>
      <c r="AE118" s="302">
        <f>IFERROR(VLOOKUP($B118,Totalt!$B$1:$AQ$550,MATCH(AE$2,Totalt!$B$1:$AQ$1,0),FALSE),"")</f>
        <v>0</v>
      </c>
      <c r="AF118" s="302">
        <f>IFERROR(VLOOKUP($B118,Totalt!$B$1:$AQ$550,MATCH(AF$2,Totalt!$B$1:$AQ$1,0),FALSE),"")</f>
        <v>5.7000000000000002E-2</v>
      </c>
      <c r="AG118" s="302">
        <f>IFERROR(VLOOKUP($B118,Totalt!$B$1:$AQ$550,MATCH(AG$2,Totalt!$B$1:$AQ$1,0),FALSE),"")</f>
        <v>0</v>
      </c>
      <c r="AI118" s="302">
        <f t="shared" si="4"/>
        <v>2.8929999999999998</v>
      </c>
      <c r="AJ118" s="302">
        <f>IF(ISERROR(1/VLOOKUP($B118,Leveranser!$B$1:$S$500,MATCH("såld värme (gwh)",Leveranser!$B$1:$S$1,0),FALSE)),"",VLOOKUP($B118,Leveranser!$B$1:$S$500,MATCH("såld värme (gwh)",Leveranser!$B$1:$S$1,0),FALSE))</f>
        <v>2.2200000000000002</v>
      </c>
      <c r="AK118" s="315"/>
      <c r="AM118" s="316" t="str">
        <f>IF(B118&lt;&gt;"",IF(VLOOKUP($B118,Totalt!$B$1:$AQ$550,MATCH("Kvalitetsgranskad:",Totalt!$B$1:$AQ$1,0),FALSE)="ja",VLOOKUP($B118,Miljö!$B$1:$AG$479,MATCH(AM$2,Miljö!$B$1:$AK$1,0),FALSE),""),"")</f>
        <v>Nej</v>
      </c>
      <c r="AN118" s="316" t="str">
        <f>IF(AM118="ja",VLOOKUP($B118,Miljö!$B$1:$J$479,MATCH("Typ av ursprungsspecificerad el   (Om inget värde anges används Nordisk residualmix, se inforuta) ()",Miljö!$B$1:$J$1,0),FALSE),IF(AM118="nej","Nordisk residualel",""))</f>
        <v>Nordisk residualel</v>
      </c>
      <c r="AO118" s="316">
        <f>IF(AM118="","",VLOOKUP($B118,Miljö!$B$1:$J$479,MATCH("Fossilandel för ursprungspecificerad el ()",Miljö!$B$1:$J$1,0),FALSE))</f>
        <v>0.42099999999999999</v>
      </c>
      <c r="AP118" s="316">
        <f>IF(AM118="","",IFERROR(VLOOKUP($B118,Miljö!$B$1:$J$479,MATCH("Kärnkraftsandel för ursprungsspecificerad el ()",Miljö!$B$1:$J$1,0),FALSE)/1,0))</f>
        <v>0.40799999999999997</v>
      </c>
      <c r="AQ118" s="316">
        <f t="shared" si="5"/>
        <v>0.17099999999999999</v>
      </c>
      <c r="AS118" s="316" t="str">
        <f t="shared" si="6"/>
        <v>Nej</v>
      </c>
      <c r="AT118" s="316" t="str">
        <f>IF(AS118="ja",VLOOKUP($B118,Miljö!$B$1:$O$500,MATCH("Fossil andel i procent (%)",Miljö!$B$1:$O$1,0),FALSE)/100,"")</f>
        <v/>
      </c>
      <c r="AV118" s="316" t="str">
        <f t="shared" si="7"/>
        <v>Nej</v>
      </c>
      <c r="AW118" s="316" t="str">
        <f>IF(AV118="ja",VLOOKUP($B118,'Egen hetvattenprod'!$B$1:$AO$500,MATCH("Värmekälla till värmepumpar ()",'Egen hetvattenprod'!$B$1:$AO$1,0),FALSE),"")</f>
        <v/>
      </c>
    </row>
    <row r="119" spans="1:49" x14ac:dyDescent="0.25">
      <c r="A119" s="314" t="str">
        <f>'Miljövärden för publ företag'!B121</f>
        <v>Hedemora Energi AB</v>
      </c>
      <c r="B119" s="314" t="str">
        <f>'Miljövärden för publ företag'!C121</f>
        <v>Säter</v>
      </c>
      <c r="C119" s="302">
        <f>IFERROR(VLOOKUP($B119,Totalt!$B$1:$AQ$550,MATCH(C$2,Totalt!$B$1:$AQ$1,0),FALSE),"")</f>
        <v>0</v>
      </c>
      <c r="D119" s="302">
        <f>IFERROR(VLOOKUP($B119,Totalt!$B$1:$AQ$550,MATCH(D$2,Totalt!$B$1:$AQ$1,0),FALSE),"")</f>
        <v>0.98</v>
      </c>
      <c r="E119" s="302">
        <f>IFERROR(VLOOKUP($B119,Totalt!$B$1:$AQ$550,MATCH(E$2,Totalt!$B$1:$AQ$1,0),FALSE),"")</f>
        <v>0</v>
      </c>
      <c r="F119" s="302">
        <f>IFERROR(VLOOKUP($B119,Totalt!$B$1:$AQ$550,MATCH(F$2,Totalt!$B$1:$AQ$1,0),FALSE),"")</f>
        <v>0</v>
      </c>
      <c r="G119" s="302">
        <f>IFERROR(VLOOKUP($B119,Totalt!$B$1:$AQ$550,MATCH(G$2,Totalt!$B$1:$AQ$1,0),FALSE),"")</f>
        <v>0</v>
      </c>
      <c r="H119" s="302">
        <f>IFERROR(VLOOKUP($B119,Totalt!$B$1:$AQ$550,MATCH(H$2,Totalt!$B$1:$AQ$1,0),FALSE),"")</f>
        <v>0</v>
      </c>
      <c r="I119" s="302">
        <f>IFERROR(VLOOKUP($B119,Totalt!$B$1:$AQ$550,MATCH(I$2,Totalt!$B$1:$AQ$1,0),FALSE),"")</f>
        <v>0</v>
      </c>
      <c r="J119" s="302">
        <f>IFERROR(VLOOKUP($B119,Totalt!$B$1:$AQ$550,MATCH(J$2,Totalt!$B$1:$AQ$1,0),FALSE),"")</f>
        <v>0</v>
      </c>
      <c r="K119" s="302">
        <f>IFERROR(VLOOKUP($B119,Totalt!$B$1:$AQ$550,MATCH(K$2,Totalt!$B$1:$AQ$1,0),FALSE),"")</f>
        <v>0</v>
      </c>
      <c r="L119" s="302">
        <f>IFERROR(VLOOKUP($B119,Totalt!$B$1:$AQ$550,MATCH(L$2,Totalt!$B$1:$AQ$1,0),FALSE),"")</f>
        <v>0</v>
      </c>
      <c r="M119" s="302">
        <f>IFERROR(VLOOKUP($B119,Totalt!$B$1:$AQ$550,MATCH(M$2,Totalt!$B$1:$AQ$1,0),FALSE),"")</f>
        <v>10.5975</v>
      </c>
      <c r="N119" s="302">
        <f>IFERROR(VLOOKUP($B119,Totalt!$B$1:$AQ$550,MATCH(N$2,Totalt!$B$1:$AQ$1,0),FALSE),"")</f>
        <v>10.5975</v>
      </c>
      <c r="O119" s="302">
        <f>IFERROR(VLOOKUP($B119,Totalt!$B$1:$AQ$550,MATCH(O$2,Totalt!$B$1:$AQ$1,0),FALSE),"")</f>
        <v>10.4655</v>
      </c>
      <c r="P119" s="302">
        <f>IFERROR(VLOOKUP($B119,Totalt!$B$1:$AQ$550,MATCH(P$2,Totalt!$B$1:$AQ$1,0),FALSE),"")</f>
        <v>21.294899999999998</v>
      </c>
      <c r="Q119" s="302">
        <f>IFERROR(VLOOKUP($B119,Totalt!$B$1:$AQ$550,MATCH(Q$2,Totalt!$B$1:$AQ$1,0),FALSE),"")</f>
        <v>0</v>
      </c>
      <c r="R119" s="302">
        <f>IFERROR(VLOOKUP($B119,Totalt!$B$1:$AQ$550,MATCH(R$2,Totalt!$B$1:$AQ$1,0),FALSE),"")</f>
        <v>0</v>
      </c>
      <c r="S119" s="302">
        <f>IFERROR(VLOOKUP($B119,Totalt!$B$1:$AQ$550,MATCH(S$2,Totalt!$B$1:$AQ$1,0),FALSE),"")</f>
        <v>0</v>
      </c>
      <c r="T119" s="302">
        <f>IFERROR(VLOOKUP($B119,Totalt!$B$1:$AQ$550,MATCH(T$2,Totalt!$B$1:$AQ$1,0),FALSE),"")</f>
        <v>0</v>
      </c>
      <c r="U119" s="302">
        <f>IFERROR(VLOOKUP($B119,Totalt!$B$1:$AQ$550,MATCH(U$2,Totalt!$B$1:$AQ$1,0),FALSE),"")</f>
        <v>0</v>
      </c>
      <c r="V119" s="302">
        <f>IFERROR(VLOOKUP($B119,Totalt!$B$1:$AQ$550,MATCH(V$2,Totalt!$B$1:$AQ$1,0),FALSE),"")</f>
        <v>0</v>
      </c>
      <c r="W119" s="302">
        <f>IFERROR(VLOOKUP($B119,Totalt!$B$1:$AQ$550,MATCH(W$2,Totalt!$B$1:$AQ$1,0),FALSE),"")</f>
        <v>0</v>
      </c>
      <c r="X119" s="302">
        <f>IFERROR(VLOOKUP($B119,Totalt!$B$1:$AQ$550,MATCH(X$2,Totalt!$B$1:$AQ$1,0),FALSE),"")</f>
        <v>0</v>
      </c>
      <c r="Y119" s="302">
        <f>IFERROR(VLOOKUP($B119,Totalt!$B$1:$AQ$550,MATCH(Y$2,Totalt!$B$1:$AQ$1,0),FALSE),"")</f>
        <v>0</v>
      </c>
      <c r="Z119" s="302">
        <f>IFERROR(VLOOKUP($B119,Totalt!$B$1:$AQ$550,MATCH(Z$2,Totalt!$B$1:$AQ$1,0),FALSE),"")</f>
        <v>0</v>
      </c>
      <c r="AA119" s="302">
        <f>IFERROR(VLOOKUP($B119,Totalt!$B$1:$AQ$550,MATCH(AA$2,Totalt!$B$1:$AQ$1,0),FALSE),"")</f>
        <v>0</v>
      </c>
      <c r="AB119" s="302">
        <f>IFERROR(VLOOKUP($B119,Totalt!$B$1:$AQ$550,MATCH(AB$2,Totalt!$B$1:$AQ$1,0),FALSE),"")</f>
        <v>0</v>
      </c>
      <c r="AC119" s="302">
        <f>IFERROR(VLOOKUP($B119,Totalt!$B$1:$AQ$550,MATCH(AC$2,Totalt!$B$1:$AQ$1,0),FALSE),"")</f>
        <v>8.66</v>
      </c>
      <c r="AD119" s="302">
        <f>IFERROR(VLOOKUP($B119,Totalt!$B$1:$AQ$550,MATCH(AD$2,Totalt!$B$1:$AQ$1,0),FALSE),"")</f>
        <v>0</v>
      </c>
      <c r="AE119" s="302">
        <f>IFERROR(VLOOKUP($B119,Totalt!$B$1:$AQ$550,MATCH(AE$2,Totalt!$B$1:$AQ$1,0),FALSE),"")</f>
        <v>0</v>
      </c>
      <c r="AF119" s="302">
        <f>IFERROR(VLOOKUP($B119,Totalt!$B$1:$AQ$550,MATCH(AF$2,Totalt!$B$1:$AQ$1,0),FALSE),"")</f>
        <v>2.1649699999999998</v>
      </c>
      <c r="AG119" s="302">
        <f>IFERROR(VLOOKUP($B119,Totalt!$B$1:$AQ$550,MATCH(AG$2,Totalt!$B$1:$AQ$1,0),FALSE),"")</f>
        <v>0</v>
      </c>
      <c r="AI119" s="302">
        <f t="shared" si="4"/>
        <v>64.760369999999995</v>
      </c>
      <c r="AJ119" s="302">
        <f>IF(ISERROR(1/VLOOKUP($B119,Leveranser!$B$1:$S$500,MATCH("såld värme (gwh)",Leveranser!$B$1:$S$1,0),FALSE)),"",VLOOKUP($B119,Leveranser!$B$1:$S$500,MATCH("såld värme (gwh)",Leveranser!$B$1:$S$1,0),FALSE))</f>
        <v>51.17</v>
      </c>
      <c r="AK119" s="315"/>
      <c r="AM119" s="316" t="str">
        <f>IF(B119&lt;&gt;"",IF(VLOOKUP($B119,Totalt!$B$1:$AQ$550,MATCH("Kvalitetsgranskad:",Totalt!$B$1:$AQ$1,0),FALSE)="ja",VLOOKUP($B119,Miljö!$B$1:$AG$479,MATCH(AM$2,Miljö!$B$1:$AK$1,0),FALSE),""),"")</f>
        <v>Nej</v>
      </c>
      <c r="AN119" s="316" t="str">
        <f>IF(AM119="ja",VLOOKUP($B119,Miljö!$B$1:$J$479,MATCH("Typ av ursprungsspecificerad el   (Om inget värde anges används Nordisk residualmix, se inforuta) ()",Miljö!$B$1:$J$1,0),FALSE),IF(AM119="nej","Nordisk residualel",""))</f>
        <v>Nordisk residualel</v>
      </c>
      <c r="AO119" s="316">
        <f>IF(AM119="","",VLOOKUP($B119,Miljö!$B$1:$J$479,MATCH("Fossilandel för ursprungspecificerad el ()",Miljö!$B$1:$J$1,0),FALSE))</f>
        <v>0.42099999999999999</v>
      </c>
      <c r="AP119" s="316">
        <f>IF(AM119="","",IFERROR(VLOOKUP($B119,Miljö!$B$1:$J$479,MATCH("Kärnkraftsandel för ursprungsspecificerad el ()",Miljö!$B$1:$J$1,0),FALSE)/1,0))</f>
        <v>0.40799999999999997</v>
      </c>
      <c r="AQ119" s="316">
        <f t="shared" si="5"/>
        <v>0.17099999999999999</v>
      </c>
      <c r="AS119" s="316" t="str">
        <f t="shared" si="6"/>
        <v>Nej</v>
      </c>
      <c r="AT119" s="316" t="str">
        <f>IF(AS119="ja",VLOOKUP($B119,Miljö!$B$1:$O$500,MATCH("Fossil andel i procent (%)",Miljö!$B$1:$O$1,0),FALSE)/100,"")</f>
        <v/>
      </c>
      <c r="AV119" s="316" t="str">
        <f t="shared" si="7"/>
        <v>Nej</v>
      </c>
      <c r="AW119" s="316" t="str">
        <f>IF(AV119="ja",VLOOKUP($B119,'Egen hetvattenprod'!$B$1:$AO$500,MATCH("Värmekälla till värmepumpar ()",'Egen hetvattenprod'!$B$1:$AO$1,0),FALSE),"")</f>
        <v/>
      </c>
    </row>
    <row r="120" spans="1:49" x14ac:dyDescent="0.25">
      <c r="A120" s="314" t="str">
        <f>'Miljövärden för publ företag'!B122</f>
        <v>Hjo Energi AB</v>
      </c>
      <c r="B120" s="314" t="str">
        <f>'Miljövärden för publ företag'!C122</f>
        <v>Hjo</v>
      </c>
      <c r="C120" s="302">
        <f>IFERROR(VLOOKUP($B120,Totalt!$B$1:$AQ$550,MATCH(C$2,Totalt!$B$1:$AQ$1,0),FALSE),"")</f>
        <v>0</v>
      </c>
      <c r="D120" s="302">
        <f>IFERROR(VLOOKUP($B120,Totalt!$B$1:$AQ$550,MATCH(D$2,Totalt!$B$1:$AQ$1,0),FALSE),"")</f>
        <v>0.2</v>
      </c>
      <c r="E120" s="302">
        <f>IFERROR(VLOOKUP($B120,Totalt!$B$1:$AQ$550,MATCH(E$2,Totalt!$B$1:$AQ$1,0),FALSE),"")</f>
        <v>0</v>
      </c>
      <c r="F120" s="302">
        <f>IFERROR(VLOOKUP($B120,Totalt!$B$1:$AQ$550,MATCH(F$2,Totalt!$B$1:$AQ$1,0),FALSE),"")</f>
        <v>0</v>
      </c>
      <c r="G120" s="302">
        <f>IFERROR(VLOOKUP($B120,Totalt!$B$1:$AQ$550,MATCH(G$2,Totalt!$B$1:$AQ$1,0),FALSE),"")</f>
        <v>0</v>
      </c>
      <c r="H120" s="302">
        <f>IFERROR(VLOOKUP($B120,Totalt!$B$1:$AQ$550,MATCH(H$2,Totalt!$B$1:$AQ$1,0),FALSE),"")</f>
        <v>0</v>
      </c>
      <c r="I120" s="302">
        <f>IFERROR(VLOOKUP($B120,Totalt!$B$1:$AQ$550,MATCH(I$2,Totalt!$B$1:$AQ$1,0),FALSE),"")</f>
        <v>0</v>
      </c>
      <c r="J120" s="302">
        <f>IFERROR(VLOOKUP($B120,Totalt!$B$1:$AQ$550,MATCH(J$2,Totalt!$B$1:$AQ$1,0),FALSE),"")</f>
        <v>0</v>
      </c>
      <c r="K120" s="302">
        <f>IFERROR(VLOOKUP($B120,Totalt!$B$1:$AQ$550,MATCH(K$2,Totalt!$B$1:$AQ$1,0),FALSE),"")</f>
        <v>0</v>
      </c>
      <c r="L120" s="302">
        <f>IFERROR(VLOOKUP($B120,Totalt!$B$1:$AQ$550,MATCH(L$2,Totalt!$B$1:$AQ$1,0),FALSE),"")</f>
        <v>0</v>
      </c>
      <c r="M120" s="302">
        <f>IFERROR(VLOOKUP($B120,Totalt!$B$1:$AQ$550,MATCH(M$2,Totalt!$B$1:$AQ$1,0),FALSE),"")</f>
        <v>0</v>
      </c>
      <c r="N120" s="302">
        <f>IFERROR(VLOOKUP($B120,Totalt!$B$1:$AQ$550,MATCH(N$2,Totalt!$B$1:$AQ$1,0),FALSE),"")</f>
        <v>40.799999999999997</v>
      </c>
      <c r="O120" s="302">
        <f>IFERROR(VLOOKUP($B120,Totalt!$B$1:$AQ$550,MATCH(O$2,Totalt!$B$1:$AQ$1,0),FALSE),"")</f>
        <v>0</v>
      </c>
      <c r="P120" s="302">
        <f>IFERROR(VLOOKUP($B120,Totalt!$B$1:$AQ$550,MATCH(P$2,Totalt!$B$1:$AQ$1,0),FALSE),"")</f>
        <v>1.6</v>
      </c>
      <c r="Q120" s="302">
        <f>IFERROR(VLOOKUP($B120,Totalt!$B$1:$AQ$550,MATCH(Q$2,Totalt!$B$1:$AQ$1,0),FALSE),"")</f>
        <v>0</v>
      </c>
      <c r="R120" s="302">
        <f>IFERROR(VLOOKUP($B120,Totalt!$B$1:$AQ$550,MATCH(R$2,Totalt!$B$1:$AQ$1,0),FALSE),"")</f>
        <v>0</v>
      </c>
      <c r="S120" s="302">
        <f>IFERROR(VLOOKUP($B120,Totalt!$B$1:$AQ$550,MATCH(S$2,Totalt!$B$1:$AQ$1,0),FALSE),"")</f>
        <v>0</v>
      </c>
      <c r="T120" s="302">
        <f>IFERROR(VLOOKUP($B120,Totalt!$B$1:$AQ$550,MATCH(T$2,Totalt!$B$1:$AQ$1,0),FALSE),"")</f>
        <v>0</v>
      </c>
      <c r="U120" s="302">
        <f>IFERROR(VLOOKUP($B120,Totalt!$B$1:$AQ$550,MATCH(U$2,Totalt!$B$1:$AQ$1,0),FALSE),"")</f>
        <v>0</v>
      </c>
      <c r="V120" s="302">
        <f>IFERROR(VLOOKUP($B120,Totalt!$B$1:$AQ$550,MATCH(V$2,Totalt!$B$1:$AQ$1,0),FALSE),"")</f>
        <v>0</v>
      </c>
      <c r="W120" s="302">
        <f>IFERROR(VLOOKUP($B120,Totalt!$B$1:$AQ$550,MATCH(W$2,Totalt!$B$1:$AQ$1,0),FALSE),"")</f>
        <v>0</v>
      </c>
      <c r="X120" s="302">
        <f>IFERROR(VLOOKUP($B120,Totalt!$B$1:$AQ$550,MATCH(X$2,Totalt!$B$1:$AQ$1,0),FALSE),"")</f>
        <v>0</v>
      </c>
      <c r="Y120" s="302">
        <f>IFERROR(VLOOKUP($B120,Totalt!$B$1:$AQ$550,MATCH(Y$2,Totalt!$B$1:$AQ$1,0),FALSE),"")</f>
        <v>0</v>
      </c>
      <c r="Z120" s="302">
        <f>IFERROR(VLOOKUP($B120,Totalt!$B$1:$AQ$550,MATCH(Z$2,Totalt!$B$1:$AQ$1,0),FALSE),"")</f>
        <v>0</v>
      </c>
      <c r="AA120" s="302">
        <f>IFERROR(VLOOKUP($B120,Totalt!$B$1:$AQ$550,MATCH(AA$2,Totalt!$B$1:$AQ$1,0),FALSE),"")</f>
        <v>0</v>
      </c>
      <c r="AB120" s="302">
        <f>IFERROR(VLOOKUP($B120,Totalt!$B$1:$AQ$550,MATCH(AB$2,Totalt!$B$1:$AQ$1,0),FALSE),"")</f>
        <v>0</v>
      </c>
      <c r="AC120" s="302">
        <f>IFERROR(VLOOKUP($B120,Totalt!$B$1:$AQ$550,MATCH(AC$2,Totalt!$B$1:$AQ$1,0),FALSE),"")</f>
        <v>5.7</v>
      </c>
      <c r="AD120" s="302">
        <f>IFERROR(VLOOKUP($B120,Totalt!$B$1:$AQ$550,MATCH(AD$2,Totalt!$B$1:$AQ$1,0),FALSE),"")</f>
        <v>0</v>
      </c>
      <c r="AE120" s="302">
        <f>IFERROR(VLOOKUP($B120,Totalt!$B$1:$AQ$550,MATCH(AE$2,Totalt!$B$1:$AQ$1,0),FALSE),"")</f>
        <v>0</v>
      </c>
      <c r="AF120" s="302">
        <f>IFERROR(VLOOKUP($B120,Totalt!$B$1:$AQ$550,MATCH(AF$2,Totalt!$B$1:$AQ$1,0),FALSE),"")</f>
        <v>0.9</v>
      </c>
      <c r="AG120" s="302">
        <f>IFERROR(VLOOKUP($B120,Totalt!$B$1:$AQ$550,MATCH(AG$2,Totalt!$B$1:$AQ$1,0),FALSE),"")</f>
        <v>0</v>
      </c>
      <c r="AI120" s="302">
        <f t="shared" si="4"/>
        <v>49.2</v>
      </c>
      <c r="AJ120" s="302">
        <f>IF(ISERROR(1/VLOOKUP($B120,Leveranser!$B$1:$S$500,MATCH("såld värme (gwh)",Leveranser!$B$1:$S$1,0),FALSE)),"",VLOOKUP($B120,Leveranser!$B$1:$S$500,MATCH("såld värme (gwh)",Leveranser!$B$1:$S$1,0),FALSE))</f>
        <v>33.771999999999998</v>
      </c>
      <c r="AK120" s="315"/>
      <c r="AM120" s="316" t="str">
        <f>IF(B120&lt;&gt;"",IF(VLOOKUP($B120,Totalt!$B$1:$AQ$550,MATCH("Kvalitetsgranskad:",Totalt!$B$1:$AQ$1,0),FALSE)="ja",VLOOKUP($B120,Miljö!$B$1:$AG$479,MATCH(AM$2,Miljö!$B$1:$AK$1,0),FALSE),""),"")</f>
        <v>Ja</v>
      </c>
      <c r="AN120" s="316" t="str">
        <f>IF(AM120="ja",VLOOKUP($B120,Miljö!$B$1:$J$479,MATCH("Typ av ursprungsspecificerad el   (Om inget värde anges används Nordisk residualmix, se inforuta) ()",Miljö!$B$1:$J$1,0),FALSE),IF(AM120="nej","Nordisk residualel",""))</f>
        <v>'Vatten El'</v>
      </c>
      <c r="AO120" s="316">
        <f>IF(AM120="","",VLOOKUP($B120,Miljö!$B$1:$J$479,MATCH("Fossilandel för ursprungspecificerad el ()",Miljö!$B$1:$J$1,0),FALSE))</f>
        <v>0</v>
      </c>
      <c r="AP120" s="316">
        <f>IF(AM120="","",IFERROR(VLOOKUP($B120,Miljö!$B$1:$J$479,MATCH("Kärnkraftsandel för ursprungsspecificerad el ()",Miljö!$B$1:$J$1,0),FALSE)/1,0))</f>
        <v>0</v>
      </c>
      <c r="AQ120" s="316">
        <f t="shared" si="5"/>
        <v>1</v>
      </c>
      <c r="AS120" s="316" t="str">
        <f t="shared" si="6"/>
        <v>Nej</v>
      </c>
      <c r="AT120" s="316" t="str">
        <f>IF(AS120="ja",VLOOKUP($B120,Miljö!$B$1:$O$500,MATCH("Fossil andel i procent (%)",Miljö!$B$1:$O$1,0),FALSE)/100,"")</f>
        <v/>
      </c>
      <c r="AV120" s="316" t="str">
        <f t="shared" si="7"/>
        <v>Nej</v>
      </c>
      <c r="AW120" s="316" t="str">
        <f>IF(AV120="ja",VLOOKUP($B120,'Egen hetvattenprod'!$B$1:$AO$500,MATCH("Värmekälla till värmepumpar ()",'Egen hetvattenprod'!$B$1:$AO$1,0),FALSE),"")</f>
        <v/>
      </c>
    </row>
    <row r="121" spans="1:49" x14ac:dyDescent="0.25">
      <c r="A121" s="314" t="str">
        <f>'Miljövärden för publ företag'!B123</f>
        <v>Härnösand Energi &amp; Miljö AB</v>
      </c>
      <c r="B121" s="314" t="str">
        <f>'Miljövärden för publ företag'!C123</f>
        <v>Härnösand</v>
      </c>
      <c r="C121" s="302">
        <f>IFERROR(VLOOKUP($B121,Totalt!$B$1:$AQ$550,MATCH(C$2,Totalt!$B$1:$AQ$1,0),FALSE),"")</f>
        <v>0</v>
      </c>
      <c r="D121" s="302">
        <f>IFERROR(VLOOKUP($B121,Totalt!$B$1:$AQ$550,MATCH(D$2,Totalt!$B$1:$AQ$1,0),FALSE),"")</f>
        <v>0</v>
      </c>
      <c r="E121" s="302">
        <f>IFERROR(VLOOKUP($B121,Totalt!$B$1:$AQ$550,MATCH(E$2,Totalt!$B$1:$AQ$1,0),FALSE),"")</f>
        <v>1.5</v>
      </c>
      <c r="F121" s="302">
        <f>IFERROR(VLOOKUP($B121,Totalt!$B$1:$AQ$550,MATCH(F$2,Totalt!$B$1:$AQ$1,0),FALSE),"")</f>
        <v>0</v>
      </c>
      <c r="G121" s="302">
        <f>IFERROR(VLOOKUP($B121,Totalt!$B$1:$AQ$550,MATCH(G$2,Totalt!$B$1:$AQ$1,0),FALSE),"")</f>
        <v>0</v>
      </c>
      <c r="H121" s="302">
        <f>IFERROR(VLOOKUP($B121,Totalt!$B$1:$AQ$550,MATCH(H$2,Totalt!$B$1:$AQ$1,0),FALSE),"")</f>
        <v>0</v>
      </c>
      <c r="I121" s="302">
        <f>IFERROR(VLOOKUP($B121,Totalt!$B$1:$AQ$550,MATCH(I$2,Totalt!$B$1:$AQ$1,0),FALSE),"")</f>
        <v>0</v>
      </c>
      <c r="J121" s="302">
        <f>IFERROR(VLOOKUP($B121,Totalt!$B$1:$AQ$550,MATCH(J$2,Totalt!$B$1:$AQ$1,0),FALSE),"")</f>
        <v>2.9</v>
      </c>
      <c r="K121" s="302">
        <f>IFERROR(VLOOKUP($B121,Totalt!$B$1:$AQ$550,MATCH(K$2,Totalt!$B$1:$AQ$1,0),FALSE),"")</f>
        <v>0</v>
      </c>
      <c r="L121" s="302">
        <f>IFERROR(VLOOKUP($B121,Totalt!$B$1:$AQ$550,MATCH(L$2,Totalt!$B$1:$AQ$1,0),FALSE),"")</f>
        <v>0</v>
      </c>
      <c r="M121" s="302">
        <f>IFERROR(VLOOKUP($B121,Totalt!$B$1:$AQ$550,MATCH(M$2,Totalt!$B$1:$AQ$1,0),FALSE),"")</f>
        <v>34.1616</v>
      </c>
      <c r="N121" s="302">
        <f>IFERROR(VLOOKUP($B121,Totalt!$B$1:$AQ$550,MATCH(N$2,Totalt!$B$1:$AQ$1,0),FALSE),"")</f>
        <v>24.013300000000001</v>
      </c>
      <c r="O121" s="302">
        <f>IFERROR(VLOOKUP($B121,Totalt!$B$1:$AQ$550,MATCH(O$2,Totalt!$B$1:$AQ$1,0),FALSE),"")</f>
        <v>5.6750499999999997</v>
      </c>
      <c r="P121" s="302">
        <f>IFERROR(VLOOKUP($B121,Totalt!$B$1:$AQ$550,MATCH(P$2,Totalt!$B$1:$AQ$1,0),FALSE),"")</f>
        <v>30.444900000000001</v>
      </c>
      <c r="Q121" s="302">
        <f>IFERROR(VLOOKUP($B121,Totalt!$B$1:$AQ$550,MATCH(Q$2,Totalt!$B$1:$AQ$1,0),FALSE),"")</f>
        <v>0</v>
      </c>
      <c r="R121" s="302">
        <f>IFERROR(VLOOKUP($B121,Totalt!$B$1:$AQ$550,MATCH(R$2,Totalt!$B$1:$AQ$1,0),FALSE),"")</f>
        <v>0</v>
      </c>
      <c r="S121" s="302">
        <f>IFERROR(VLOOKUP($B121,Totalt!$B$1:$AQ$550,MATCH(S$2,Totalt!$B$1:$AQ$1,0),FALSE),"")</f>
        <v>0</v>
      </c>
      <c r="T121" s="302">
        <f>IFERROR(VLOOKUP($B121,Totalt!$B$1:$AQ$550,MATCH(T$2,Totalt!$B$1:$AQ$1,0),FALSE),"")</f>
        <v>0</v>
      </c>
      <c r="U121" s="302">
        <f>IFERROR(VLOOKUP($B121,Totalt!$B$1:$AQ$550,MATCH(U$2,Totalt!$B$1:$AQ$1,0),FALSE),"")</f>
        <v>0</v>
      </c>
      <c r="V121" s="302">
        <f>IFERROR(VLOOKUP($B121,Totalt!$B$1:$AQ$550,MATCH(V$2,Totalt!$B$1:$AQ$1,0),FALSE),"")</f>
        <v>0</v>
      </c>
      <c r="W121" s="302">
        <f>IFERROR(VLOOKUP($B121,Totalt!$B$1:$AQ$550,MATCH(W$2,Totalt!$B$1:$AQ$1,0),FALSE),"")</f>
        <v>0</v>
      </c>
      <c r="X121" s="302">
        <f>IFERROR(VLOOKUP($B121,Totalt!$B$1:$AQ$550,MATCH(X$2,Totalt!$B$1:$AQ$1,0),FALSE),"")</f>
        <v>0</v>
      </c>
      <c r="Y121" s="302">
        <f>IFERROR(VLOOKUP($B121,Totalt!$B$1:$AQ$550,MATCH(Y$2,Totalt!$B$1:$AQ$1,0),FALSE),"")</f>
        <v>17.235299999999999</v>
      </c>
      <c r="Z121" s="302">
        <f>IFERROR(VLOOKUP($B121,Totalt!$B$1:$AQ$550,MATCH(Z$2,Totalt!$B$1:$AQ$1,0),FALSE),"")</f>
        <v>7.4</v>
      </c>
      <c r="AA121" s="302">
        <f>IFERROR(VLOOKUP($B121,Totalt!$B$1:$AQ$550,MATCH(AA$2,Totalt!$B$1:$AQ$1,0),FALSE),"")</f>
        <v>0</v>
      </c>
      <c r="AB121" s="302">
        <f>IFERROR(VLOOKUP($B121,Totalt!$B$1:$AQ$550,MATCH(AB$2,Totalt!$B$1:$AQ$1,0),FALSE),"")</f>
        <v>0</v>
      </c>
      <c r="AC121" s="302">
        <f>IFERROR(VLOOKUP($B121,Totalt!$B$1:$AQ$550,MATCH(AC$2,Totalt!$B$1:$AQ$1,0),FALSE),"")</f>
        <v>31.66</v>
      </c>
      <c r="AD121" s="302">
        <f>IFERROR(VLOOKUP($B121,Totalt!$B$1:$AQ$550,MATCH(AD$2,Totalt!$B$1:$AQ$1,0),FALSE),"")</f>
        <v>42.4</v>
      </c>
      <c r="AE121" s="302">
        <f>IFERROR(VLOOKUP($B121,Totalt!$B$1:$AQ$550,MATCH(AE$2,Totalt!$B$1:$AQ$1,0),FALSE),"")</f>
        <v>0</v>
      </c>
      <c r="AF121" s="302">
        <f>IFERROR(VLOOKUP($B121,Totalt!$B$1:$AQ$550,MATCH(AF$2,Totalt!$B$1:$AQ$1,0),FALSE),"")</f>
        <v>6.0064299999999999</v>
      </c>
      <c r="AG121" s="302">
        <f>IFERROR(VLOOKUP($B121,Totalt!$B$1:$AQ$550,MATCH(AG$2,Totalt!$B$1:$AQ$1,0),FALSE),"")</f>
        <v>0</v>
      </c>
      <c r="AI121" s="302">
        <f t="shared" si="4"/>
        <v>203.39658</v>
      </c>
      <c r="AJ121" s="302">
        <f>IF(ISERROR(1/VLOOKUP($B121,Leveranser!$B$1:$S$500,MATCH("såld värme (gwh)",Leveranser!$B$1:$S$1,0),FALSE)),"",VLOOKUP($B121,Leveranser!$B$1:$S$500,MATCH("såld värme (gwh)",Leveranser!$B$1:$S$1,0),FALSE))</f>
        <v>176.6</v>
      </c>
      <c r="AK121" s="315"/>
      <c r="AM121" s="316" t="str">
        <f>IF(B121&lt;&gt;"",IF(VLOOKUP($B121,Totalt!$B$1:$AQ$550,MATCH("Kvalitetsgranskad:",Totalt!$B$1:$AQ$1,0),FALSE)="ja",VLOOKUP($B121,Miljö!$B$1:$AG$479,MATCH(AM$2,Miljö!$B$1:$AK$1,0),FALSE),""),"")</f>
        <v>Ja</v>
      </c>
      <c r="AN121" s="316" t="str">
        <f>IF(AM121="ja",VLOOKUP($B121,Miljö!$B$1:$J$479,MATCH("Typ av ursprungsspecificerad el   (Om inget värde anges används Nordisk residualmix, se inforuta) ()",Miljö!$B$1:$J$1,0),FALSE),IF(AM121="nej","Nordisk residualel",""))</f>
        <v>'Biokraft'</v>
      </c>
      <c r="AO121" s="316">
        <f>IF(AM121="","",VLOOKUP($B121,Miljö!$B$1:$J$479,MATCH("Fossilandel för ursprungspecificerad el ()",Miljö!$B$1:$J$1,0),FALSE))</f>
        <v>0</v>
      </c>
      <c r="AP121" s="316">
        <f>IF(AM121="","",IFERROR(VLOOKUP($B121,Miljö!$B$1:$J$479,MATCH("Kärnkraftsandel för ursprungsspecificerad el ()",Miljö!$B$1:$J$1,0),FALSE)/1,0))</f>
        <v>0</v>
      </c>
      <c r="AQ121" s="316">
        <f t="shared" si="5"/>
        <v>1</v>
      </c>
      <c r="AS121" s="316" t="str">
        <f t="shared" si="6"/>
        <v>Nej</v>
      </c>
      <c r="AT121" s="316" t="str">
        <f>IF(AS121="ja",VLOOKUP($B121,Miljö!$B$1:$O$500,MATCH("Fossil andel i procent (%)",Miljö!$B$1:$O$1,0),FALSE)/100,"")</f>
        <v/>
      </c>
      <c r="AV121" s="316" t="str">
        <f t="shared" si="7"/>
        <v>Nej</v>
      </c>
      <c r="AW121" s="316" t="str">
        <f>IF(AV121="ja",VLOOKUP($B121,'Egen hetvattenprod'!$B$1:$AO$500,MATCH("Värmekälla till värmepumpar ()",'Egen hetvattenprod'!$B$1:$AO$1,0),FALSE),"")</f>
        <v/>
      </c>
    </row>
    <row r="122" spans="1:49" x14ac:dyDescent="0.25">
      <c r="A122" s="314" t="str">
        <f>'Miljövärden för publ företag'!B124</f>
        <v>Hässleholm Miljö AB</v>
      </c>
      <c r="B122" s="314" t="str">
        <f>'Miljövärden för publ företag'!C124</f>
        <v>Hässleholm</v>
      </c>
      <c r="C122" s="302">
        <f>IFERROR(VLOOKUP($B122,Totalt!$B$1:$AQ$550,MATCH(C$2,Totalt!$B$1:$AQ$1,0),FALSE),"")</f>
        <v>0</v>
      </c>
      <c r="D122" s="302">
        <f>IFERROR(VLOOKUP($B122,Totalt!$B$1:$AQ$550,MATCH(D$2,Totalt!$B$1:$AQ$1,0),FALSE),"")</f>
        <v>0.99468100000000004</v>
      </c>
      <c r="E122" s="302">
        <f>IFERROR(VLOOKUP($B122,Totalt!$B$1:$AQ$550,MATCH(E$2,Totalt!$B$1:$AQ$1,0),FALSE),"")</f>
        <v>0</v>
      </c>
      <c r="F122" s="302">
        <f>IFERROR(VLOOKUP($B122,Totalt!$B$1:$AQ$550,MATCH(F$2,Totalt!$B$1:$AQ$1,0),FALSE),"")</f>
        <v>0</v>
      </c>
      <c r="G122" s="302">
        <f>IFERROR(VLOOKUP($B122,Totalt!$B$1:$AQ$550,MATCH(G$2,Totalt!$B$1:$AQ$1,0),FALSE),"")</f>
        <v>0</v>
      </c>
      <c r="H122" s="302">
        <f>IFERROR(VLOOKUP($B122,Totalt!$B$1:$AQ$550,MATCH(H$2,Totalt!$B$1:$AQ$1,0),FALSE),"")</f>
        <v>0</v>
      </c>
      <c r="I122" s="302">
        <f>IFERROR(VLOOKUP($B122,Totalt!$B$1:$AQ$550,MATCH(I$2,Totalt!$B$1:$AQ$1,0),FALSE),"")</f>
        <v>111.986</v>
      </c>
      <c r="J122" s="302">
        <f>IFERROR(VLOOKUP($B122,Totalt!$B$1:$AQ$550,MATCH(J$2,Totalt!$B$1:$AQ$1,0),FALSE),"")</f>
        <v>0</v>
      </c>
      <c r="K122" s="302">
        <f>IFERROR(VLOOKUP($B122,Totalt!$B$1:$AQ$550,MATCH(K$2,Totalt!$B$1:$AQ$1,0),FALSE),"")</f>
        <v>0</v>
      </c>
      <c r="L122" s="302">
        <f>IFERROR(VLOOKUP($B122,Totalt!$B$1:$AQ$550,MATCH(L$2,Totalt!$B$1:$AQ$1,0),FALSE),"")</f>
        <v>0</v>
      </c>
      <c r="M122" s="302">
        <f>IFERROR(VLOOKUP($B122,Totalt!$B$1:$AQ$550,MATCH(M$2,Totalt!$B$1:$AQ$1,0),FALSE),"")</f>
        <v>0</v>
      </c>
      <c r="N122" s="302">
        <f>IFERROR(VLOOKUP($B122,Totalt!$B$1:$AQ$550,MATCH(N$2,Totalt!$B$1:$AQ$1,0),FALSE),"")</f>
        <v>0</v>
      </c>
      <c r="O122" s="302">
        <f>IFERROR(VLOOKUP($B122,Totalt!$B$1:$AQ$550,MATCH(O$2,Totalt!$B$1:$AQ$1,0),FALSE),"")</f>
        <v>0</v>
      </c>
      <c r="P122" s="302">
        <f>IFERROR(VLOOKUP($B122,Totalt!$B$1:$AQ$550,MATCH(P$2,Totalt!$B$1:$AQ$1,0),FALSE),"")</f>
        <v>101.9</v>
      </c>
      <c r="Q122" s="302">
        <f>IFERROR(VLOOKUP($B122,Totalt!$B$1:$AQ$550,MATCH(Q$2,Totalt!$B$1:$AQ$1,0),FALSE),"")</f>
        <v>0</v>
      </c>
      <c r="R122" s="302">
        <f>IFERROR(VLOOKUP($B122,Totalt!$B$1:$AQ$550,MATCH(R$2,Totalt!$B$1:$AQ$1,0),FALSE),"")</f>
        <v>0</v>
      </c>
      <c r="S122" s="302">
        <f>IFERROR(VLOOKUP($B122,Totalt!$B$1:$AQ$550,MATCH(S$2,Totalt!$B$1:$AQ$1,0),FALSE),"")</f>
        <v>0</v>
      </c>
      <c r="T122" s="302">
        <f>IFERROR(VLOOKUP($B122,Totalt!$B$1:$AQ$550,MATCH(T$2,Totalt!$B$1:$AQ$1,0),FALSE),"")</f>
        <v>0</v>
      </c>
      <c r="U122" s="302">
        <f>IFERROR(VLOOKUP($B122,Totalt!$B$1:$AQ$550,MATCH(U$2,Totalt!$B$1:$AQ$1,0),FALSE),"")</f>
        <v>0</v>
      </c>
      <c r="V122" s="302">
        <f>IFERROR(VLOOKUP($B122,Totalt!$B$1:$AQ$550,MATCH(V$2,Totalt!$B$1:$AQ$1,0),FALSE),"")</f>
        <v>0</v>
      </c>
      <c r="W122" s="302">
        <f>IFERROR(VLOOKUP($B122,Totalt!$B$1:$AQ$550,MATCH(W$2,Totalt!$B$1:$AQ$1,0),FALSE),"")</f>
        <v>0</v>
      </c>
      <c r="X122" s="302">
        <f>IFERROR(VLOOKUP($B122,Totalt!$B$1:$AQ$550,MATCH(X$2,Totalt!$B$1:$AQ$1,0),FALSE),"")</f>
        <v>0</v>
      </c>
      <c r="Y122" s="302">
        <f>IFERROR(VLOOKUP($B122,Totalt!$B$1:$AQ$550,MATCH(Y$2,Totalt!$B$1:$AQ$1,0),FALSE),"")</f>
        <v>0</v>
      </c>
      <c r="Z122" s="302">
        <f>IFERROR(VLOOKUP($B122,Totalt!$B$1:$AQ$550,MATCH(Z$2,Totalt!$B$1:$AQ$1,0),FALSE),"")</f>
        <v>0</v>
      </c>
      <c r="AA122" s="302">
        <f>IFERROR(VLOOKUP($B122,Totalt!$B$1:$AQ$550,MATCH(AA$2,Totalt!$B$1:$AQ$1,0),FALSE),"")</f>
        <v>0</v>
      </c>
      <c r="AB122" s="302">
        <f>IFERROR(VLOOKUP($B122,Totalt!$B$1:$AQ$550,MATCH(AB$2,Totalt!$B$1:$AQ$1,0),FALSE),"")</f>
        <v>0</v>
      </c>
      <c r="AC122" s="302">
        <f>IFERROR(VLOOKUP($B122,Totalt!$B$1:$AQ$550,MATCH(AC$2,Totalt!$B$1:$AQ$1,0),FALSE),"")</f>
        <v>18.899999999999999</v>
      </c>
      <c r="AD122" s="302">
        <f>IFERROR(VLOOKUP($B122,Totalt!$B$1:$AQ$550,MATCH(AD$2,Totalt!$B$1:$AQ$1,0),FALSE),"")</f>
        <v>2.3849999999999998</v>
      </c>
      <c r="AE122" s="302">
        <f>IFERROR(VLOOKUP($B122,Totalt!$B$1:$AQ$550,MATCH(AE$2,Totalt!$B$1:$AQ$1,0),FALSE),"")</f>
        <v>0</v>
      </c>
      <c r="AF122" s="302">
        <f>IFERROR(VLOOKUP($B122,Totalt!$B$1:$AQ$550,MATCH(AF$2,Totalt!$B$1:$AQ$1,0),FALSE),"")</f>
        <v>7.2</v>
      </c>
      <c r="AG122" s="302">
        <f>IFERROR(VLOOKUP($B122,Totalt!$B$1:$AQ$550,MATCH(AG$2,Totalt!$B$1:$AQ$1,0),FALSE),"")</f>
        <v>0</v>
      </c>
      <c r="AI122" s="302">
        <f t="shared" si="4"/>
        <v>243.365681</v>
      </c>
      <c r="AJ122" s="302">
        <f>IF(ISERROR(1/VLOOKUP($B122,Leveranser!$B$1:$S$500,MATCH("såld värme (gwh)",Leveranser!$B$1:$S$1,0),FALSE)),"",VLOOKUP($B122,Leveranser!$B$1:$S$500,MATCH("såld värme (gwh)",Leveranser!$B$1:$S$1,0),FALSE))</f>
        <v>182.2</v>
      </c>
      <c r="AK122" s="315"/>
      <c r="AM122" s="316" t="str">
        <f>IF(B122&lt;&gt;"",IF(VLOOKUP($B122,Totalt!$B$1:$AQ$550,MATCH("Kvalitetsgranskad:",Totalt!$B$1:$AQ$1,0),FALSE)="ja",VLOOKUP($B122,Miljö!$B$1:$AG$479,MATCH(AM$2,Miljö!$B$1:$AK$1,0),FALSE),""),"")</f>
        <v>Ja</v>
      </c>
      <c r="AN122" s="316" t="str">
        <f>IF(AM122="ja",VLOOKUP($B122,Miljö!$B$1:$J$479,MATCH("Typ av ursprungsspecificerad el   (Om inget värde anges används Nordisk residualmix, se inforuta) ()",Miljö!$B$1:$J$1,0),FALSE),IF(AM122="nej","Nordisk residualel",""))</f>
        <v>'Vattenkraft'</v>
      </c>
      <c r="AO122" s="316">
        <f>IF(AM122="","",VLOOKUP($B122,Miljö!$B$1:$J$479,MATCH("Fossilandel för ursprungspecificerad el ()",Miljö!$B$1:$J$1,0),FALSE))</f>
        <v>0</v>
      </c>
      <c r="AP122" s="316">
        <f>IF(AM122="","",IFERROR(VLOOKUP($B122,Miljö!$B$1:$J$479,MATCH("Kärnkraftsandel för ursprungsspecificerad el ()",Miljö!$B$1:$J$1,0),FALSE)/1,0))</f>
        <v>0</v>
      </c>
      <c r="AQ122" s="316">
        <f t="shared" si="5"/>
        <v>1</v>
      </c>
      <c r="AS122" s="316" t="str">
        <f t="shared" si="6"/>
        <v>Nej</v>
      </c>
      <c r="AT122" s="316" t="str">
        <f>IF(AS122="ja",VLOOKUP($B122,Miljö!$B$1:$O$500,MATCH("Fossil andel i procent (%)",Miljö!$B$1:$O$1,0),FALSE)/100,"")</f>
        <v/>
      </c>
      <c r="AV122" s="316" t="str">
        <f t="shared" si="7"/>
        <v>Nej</v>
      </c>
      <c r="AW122" s="316" t="str">
        <f>IF(AV122="ja",VLOOKUP($B122,'Egen hetvattenprod'!$B$1:$AO$500,MATCH("Värmekälla till värmepumpar ()",'Egen hetvattenprod'!$B$1:$AO$1,0),FALSE),"")</f>
        <v/>
      </c>
    </row>
    <row r="123" spans="1:49" x14ac:dyDescent="0.25">
      <c r="A123" s="314" t="str">
        <f>'Miljövärden för publ företag'!B125</f>
        <v>Hässleholm Miljö AB</v>
      </c>
      <c r="B123" s="314" t="str">
        <f>'Miljövärden för publ företag'!C125</f>
        <v>Tyringe</v>
      </c>
      <c r="C123" s="302">
        <f>IFERROR(VLOOKUP($B123,Totalt!$B$1:$AQ$550,MATCH(C$2,Totalt!$B$1:$AQ$1,0),FALSE),"")</f>
        <v>0</v>
      </c>
      <c r="D123" s="302">
        <f>IFERROR(VLOOKUP($B123,Totalt!$B$1:$AQ$550,MATCH(D$2,Totalt!$B$1:$AQ$1,0),FALSE),"")</f>
        <v>0.17</v>
      </c>
      <c r="E123" s="302">
        <f>IFERROR(VLOOKUP($B123,Totalt!$B$1:$AQ$550,MATCH(E$2,Totalt!$B$1:$AQ$1,0),FALSE),"")</f>
        <v>0</v>
      </c>
      <c r="F123" s="302">
        <f>IFERROR(VLOOKUP($B123,Totalt!$B$1:$AQ$550,MATCH(F$2,Totalt!$B$1:$AQ$1,0),FALSE),"")</f>
        <v>0</v>
      </c>
      <c r="G123" s="302">
        <f>IFERROR(VLOOKUP($B123,Totalt!$B$1:$AQ$550,MATCH(G$2,Totalt!$B$1:$AQ$1,0),FALSE),"")</f>
        <v>0</v>
      </c>
      <c r="H123" s="302">
        <f>IFERROR(VLOOKUP($B123,Totalt!$B$1:$AQ$550,MATCH(H$2,Totalt!$B$1:$AQ$1,0),FALSE),"")</f>
        <v>0</v>
      </c>
      <c r="I123" s="302">
        <f>IFERROR(VLOOKUP($B123,Totalt!$B$1:$AQ$550,MATCH(I$2,Totalt!$B$1:$AQ$1,0),FALSE),"")</f>
        <v>0</v>
      </c>
      <c r="J123" s="302">
        <f>IFERROR(VLOOKUP($B123,Totalt!$B$1:$AQ$550,MATCH(J$2,Totalt!$B$1:$AQ$1,0),FALSE),"")</f>
        <v>0</v>
      </c>
      <c r="K123" s="302">
        <f>IFERROR(VLOOKUP($B123,Totalt!$B$1:$AQ$550,MATCH(K$2,Totalt!$B$1:$AQ$1,0),FALSE),"")</f>
        <v>0</v>
      </c>
      <c r="L123" s="302">
        <f>IFERROR(VLOOKUP($B123,Totalt!$B$1:$AQ$550,MATCH(L$2,Totalt!$B$1:$AQ$1,0),FALSE),"")</f>
        <v>0</v>
      </c>
      <c r="M123" s="302">
        <f>IFERROR(VLOOKUP($B123,Totalt!$B$1:$AQ$550,MATCH(M$2,Totalt!$B$1:$AQ$1,0),FALSE),"")</f>
        <v>0</v>
      </c>
      <c r="N123" s="302">
        <f>IFERROR(VLOOKUP($B123,Totalt!$B$1:$AQ$550,MATCH(N$2,Totalt!$B$1:$AQ$1,0),FALSE),"")</f>
        <v>0</v>
      </c>
      <c r="O123" s="302">
        <f>IFERROR(VLOOKUP($B123,Totalt!$B$1:$AQ$550,MATCH(O$2,Totalt!$B$1:$AQ$1,0),FALSE),"")</f>
        <v>0</v>
      </c>
      <c r="P123" s="302">
        <f>IFERROR(VLOOKUP($B123,Totalt!$B$1:$AQ$550,MATCH(P$2,Totalt!$B$1:$AQ$1,0),FALSE),"")</f>
        <v>24.4</v>
      </c>
      <c r="Q123" s="302">
        <f>IFERROR(VLOOKUP($B123,Totalt!$B$1:$AQ$550,MATCH(Q$2,Totalt!$B$1:$AQ$1,0),FALSE),"")</f>
        <v>0</v>
      </c>
      <c r="R123" s="302">
        <f>IFERROR(VLOOKUP($B123,Totalt!$B$1:$AQ$550,MATCH(R$2,Totalt!$B$1:$AQ$1,0),FALSE),"")</f>
        <v>0</v>
      </c>
      <c r="S123" s="302">
        <f>IFERROR(VLOOKUP($B123,Totalt!$B$1:$AQ$550,MATCH(S$2,Totalt!$B$1:$AQ$1,0),FALSE),"")</f>
        <v>0</v>
      </c>
      <c r="T123" s="302">
        <f>IFERROR(VLOOKUP($B123,Totalt!$B$1:$AQ$550,MATCH(T$2,Totalt!$B$1:$AQ$1,0),FALSE),"")</f>
        <v>0</v>
      </c>
      <c r="U123" s="302">
        <f>IFERROR(VLOOKUP($B123,Totalt!$B$1:$AQ$550,MATCH(U$2,Totalt!$B$1:$AQ$1,0),FALSE),"")</f>
        <v>0</v>
      </c>
      <c r="V123" s="302">
        <f>IFERROR(VLOOKUP($B123,Totalt!$B$1:$AQ$550,MATCH(V$2,Totalt!$B$1:$AQ$1,0),FALSE),"")</f>
        <v>0</v>
      </c>
      <c r="W123" s="302">
        <f>IFERROR(VLOOKUP($B123,Totalt!$B$1:$AQ$550,MATCH(W$2,Totalt!$B$1:$AQ$1,0),FALSE),"")</f>
        <v>0</v>
      </c>
      <c r="X123" s="302">
        <f>IFERROR(VLOOKUP($B123,Totalt!$B$1:$AQ$550,MATCH(X$2,Totalt!$B$1:$AQ$1,0),FALSE),"")</f>
        <v>0</v>
      </c>
      <c r="Y123" s="302">
        <f>IFERROR(VLOOKUP($B123,Totalt!$B$1:$AQ$550,MATCH(Y$2,Totalt!$B$1:$AQ$1,0),FALSE),"")</f>
        <v>0</v>
      </c>
      <c r="Z123" s="302">
        <f>IFERROR(VLOOKUP($B123,Totalt!$B$1:$AQ$550,MATCH(Z$2,Totalt!$B$1:$AQ$1,0),FALSE),"")</f>
        <v>0</v>
      </c>
      <c r="AA123" s="302">
        <f>IFERROR(VLOOKUP($B123,Totalt!$B$1:$AQ$550,MATCH(AA$2,Totalt!$B$1:$AQ$1,0),FALSE),"")</f>
        <v>0</v>
      </c>
      <c r="AB123" s="302">
        <f>IFERROR(VLOOKUP($B123,Totalt!$B$1:$AQ$550,MATCH(AB$2,Totalt!$B$1:$AQ$1,0),FALSE),"")</f>
        <v>0</v>
      </c>
      <c r="AC123" s="302">
        <f>IFERROR(VLOOKUP($B123,Totalt!$B$1:$AQ$550,MATCH(AC$2,Totalt!$B$1:$AQ$1,0),FALSE),"")</f>
        <v>0</v>
      </c>
      <c r="AD123" s="302">
        <f>IFERROR(VLOOKUP($B123,Totalt!$B$1:$AQ$550,MATCH(AD$2,Totalt!$B$1:$AQ$1,0),FALSE),"")</f>
        <v>0</v>
      </c>
      <c r="AE123" s="302">
        <f>IFERROR(VLOOKUP($B123,Totalt!$B$1:$AQ$550,MATCH(AE$2,Totalt!$B$1:$AQ$1,0),FALSE),"")</f>
        <v>0</v>
      </c>
      <c r="AF123" s="302">
        <f>IFERROR(VLOOKUP($B123,Totalt!$B$1:$AQ$550,MATCH(AF$2,Totalt!$B$1:$AQ$1,0),FALSE),"")</f>
        <v>0.6</v>
      </c>
      <c r="AG123" s="302">
        <f>IFERROR(VLOOKUP($B123,Totalt!$B$1:$AQ$550,MATCH(AG$2,Totalt!$B$1:$AQ$1,0),FALSE),"")</f>
        <v>0</v>
      </c>
      <c r="AI123" s="302">
        <f t="shared" si="4"/>
        <v>25.17</v>
      </c>
      <c r="AJ123" s="302">
        <f>IF(ISERROR(1/VLOOKUP($B123,Leveranser!$B$1:$S$500,MATCH("såld värme (gwh)",Leveranser!$B$1:$S$1,0),FALSE)),"",VLOOKUP($B123,Leveranser!$B$1:$S$500,MATCH("såld värme (gwh)",Leveranser!$B$1:$S$1,0),FALSE))</f>
        <v>17</v>
      </c>
      <c r="AK123" s="315"/>
      <c r="AM123" s="316" t="str">
        <f>IF(B123&lt;&gt;"",IF(VLOOKUP($B123,Totalt!$B$1:$AQ$550,MATCH("Kvalitetsgranskad:",Totalt!$B$1:$AQ$1,0),FALSE)="ja",VLOOKUP($B123,Miljö!$B$1:$AG$479,MATCH(AM$2,Miljö!$B$1:$AK$1,0),FALSE),""),"")</f>
        <v>Ja</v>
      </c>
      <c r="AN123" s="316" t="str">
        <f>IF(AM123="ja",VLOOKUP($B123,Miljö!$B$1:$J$479,MATCH("Typ av ursprungsspecificerad el   (Om inget värde anges används Nordisk residualmix, se inforuta) ()",Miljö!$B$1:$J$1,0),FALSE),IF(AM123="nej","Nordisk residualel",""))</f>
        <v>'Vattenkraft'</v>
      </c>
      <c r="AO123" s="316">
        <f>IF(AM123="","",VLOOKUP($B123,Miljö!$B$1:$J$479,MATCH("Fossilandel för ursprungspecificerad el ()",Miljö!$B$1:$J$1,0),FALSE))</f>
        <v>0</v>
      </c>
      <c r="AP123" s="316">
        <f>IF(AM123="","",IFERROR(VLOOKUP($B123,Miljö!$B$1:$J$479,MATCH("Kärnkraftsandel för ursprungsspecificerad el ()",Miljö!$B$1:$J$1,0),FALSE)/1,0))</f>
        <v>0</v>
      </c>
      <c r="AQ123" s="316">
        <f t="shared" si="5"/>
        <v>1</v>
      </c>
      <c r="AS123" s="316" t="str">
        <f t="shared" si="6"/>
        <v>Nej</v>
      </c>
      <c r="AT123" s="316" t="str">
        <f>IF(AS123="ja",VLOOKUP($B123,Miljö!$B$1:$O$500,MATCH("Fossil andel i procent (%)",Miljö!$B$1:$O$1,0),FALSE)/100,"")</f>
        <v/>
      </c>
      <c r="AV123" s="316" t="str">
        <f t="shared" si="7"/>
        <v>Nej</v>
      </c>
      <c r="AW123" s="316" t="str">
        <f>IF(AV123="ja",VLOOKUP($B123,'Egen hetvattenprod'!$B$1:$AO$500,MATCH("Värmekälla till värmepumpar ()",'Egen hetvattenprod'!$B$1:$AO$1,0),FALSE),"")</f>
        <v/>
      </c>
    </row>
    <row r="124" spans="1:49" x14ac:dyDescent="0.25">
      <c r="A124" s="314" t="str">
        <f>'Miljövärden för publ företag'!B126</f>
        <v>Höganäs Energi AB</v>
      </c>
      <c r="B124" s="314" t="str">
        <f>'Miljövärden för publ företag'!C126</f>
        <v>Höganäs</v>
      </c>
      <c r="C124" s="302">
        <f>IFERROR(VLOOKUP($B124,Totalt!$B$1:$AQ$550,MATCH(C$2,Totalt!$B$1:$AQ$1,0),FALSE),"")</f>
        <v>0</v>
      </c>
      <c r="D124" s="302">
        <f>IFERROR(VLOOKUP($B124,Totalt!$B$1:$AQ$550,MATCH(D$2,Totalt!$B$1:$AQ$1,0),FALSE),"")</f>
        <v>0</v>
      </c>
      <c r="E124" s="302">
        <f>IFERROR(VLOOKUP($B124,Totalt!$B$1:$AQ$550,MATCH(E$2,Totalt!$B$1:$AQ$1,0),FALSE),"")</f>
        <v>0</v>
      </c>
      <c r="F124" s="302">
        <f>IFERROR(VLOOKUP($B124,Totalt!$B$1:$AQ$550,MATCH(F$2,Totalt!$B$1:$AQ$1,0),FALSE),"")</f>
        <v>0</v>
      </c>
      <c r="G124" s="302">
        <f>IFERROR(VLOOKUP($B124,Totalt!$B$1:$AQ$550,MATCH(G$2,Totalt!$B$1:$AQ$1,0),FALSE),"")</f>
        <v>1.7649999999999999</v>
      </c>
      <c r="H124" s="302">
        <f>IFERROR(VLOOKUP($B124,Totalt!$B$1:$AQ$550,MATCH(H$2,Totalt!$B$1:$AQ$1,0),FALSE),"")</f>
        <v>0</v>
      </c>
      <c r="I124" s="302">
        <f>IFERROR(VLOOKUP($B124,Totalt!$B$1:$AQ$550,MATCH(I$2,Totalt!$B$1:$AQ$1,0),FALSE),"")</f>
        <v>0</v>
      </c>
      <c r="J124" s="302">
        <f>IFERROR(VLOOKUP($B124,Totalt!$B$1:$AQ$550,MATCH(J$2,Totalt!$B$1:$AQ$1,0),FALSE),"")</f>
        <v>0</v>
      </c>
      <c r="K124" s="302">
        <f>IFERROR(VLOOKUP($B124,Totalt!$B$1:$AQ$550,MATCH(K$2,Totalt!$B$1:$AQ$1,0),FALSE),"")</f>
        <v>0</v>
      </c>
      <c r="L124" s="302">
        <f>IFERROR(VLOOKUP($B124,Totalt!$B$1:$AQ$550,MATCH(L$2,Totalt!$B$1:$AQ$1,0),FALSE),"")</f>
        <v>0</v>
      </c>
      <c r="M124" s="302">
        <f>IFERROR(VLOOKUP($B124,Totalt!$B$1:$AQ$550,MATCH(M$2,Totalt!$B$1:$AQ$1,0),FALSE),"")</f>
        <v>0</v>
      </c>
      <c r="N124" s="302">
        <f>IFERROR(VLOOKUP($B124,Totalt!$B$1:$AQ$550,MATCH(N$2,Totalt!$B$1:$AQ$1,0),FALSE),"")</f>
        <v>0</v>
      </c>
      <c r="O124" s="302">
        <f>IFERROR(VLOOKUP($B124,Totalt!$B$1:$AQ$550,MATCH(O$2,Totalt!$B$1:$AQ$1,0),FALSE),"")</f>
        <v>0</v>
      </c>
      <c r="P124" s="302">
        <f>IFERROR(VLOOKUP($B124,Totalt!$B$1:$AQ$550,MATCH(P$2,Totalt!$B$1:$AQ$1,0),FALSE),"")</f>
        <v>0</v>
      </c>
      <c r="Q124" s="302">
        <f>IFERROR(VLOOKUP($B124,Totalt!$B$1:$AQ$550,MATCH(Q$2,Totalt!$B$1:$AQ$1,0),FALSE),"")</f>
        <v>0</v>
      </c>
      <c r="R124" s="302">
        <f>IFERROR(VLOOKUP($B124,Totalt!$B$1:$AQ$550,MATCH(R$2,Totalt!$B$1:$AQ$1,0),FALSE),"")</f>
        <v>0</v>
      </c>
      <c r="S124" s="302">
        <f>IFERROR(VLOOKUP($B124,Totalt!$B$1:$AQ$550,MATCH(S$2,Totalt!$B$1:$AQ$1,0),FALSE),"")</f>
        <v>0</v>
      </c>
      <c r="T124" s="302">
        <f>IFERROR(VLOOKUP($B124,Totalt!$B$1:$AQ$550,MATCH(T$2,Totalt!$B$1:$AQ$1,0),FALSE),"")</f>
        <v>0</v>
      </c>
      <c r="U124" s="302">
        <f>IFERROR(VLOOKUP($B124,Totalt!$B$1:$AQ$550,MATCH(U$2,Totalt!$B$1:$AQ$1,0),FALSE),"")</f>
        <v>0</v>
      </c>
      <c r="V124" s="302">
        <f>IFERROR(VLOOKUP($B124,Totalt!$B$1:$AQ$550,MATCH(V$2,Totalt!$B$1:$AQ$1,0),FALSE),"")</f>
        <v>0</v>
      </c>
      <c r="W124" s="302">
        <f>IFERROR(VLOOKUP($B124,Totalt!$B$1:$AQ$550,MATCH(W$2,Totalt!$B$1:$AQ$1,0),FALSE),"")</f>
        <v>8.7029999999999994</v>
      </c>
      <c r="X124" s="302">
        <f>IFERROR(VLOOKUP($B124,Totalt!$B$1:$AQ$550,MATCH(X$2,Totalt!$B$1:$AQ$1,0),FALSE),"")</f>
        <v>0</v>
      </c>
      <c r="Y124" s="302">
        <f>IFERROR(VLOOKUP($B124,Totalt!$B$1:$AQ$550,MATCH(Y$2,Totalt!$B$1:$AQ$1,0),FALSE),"")</f>
        <v>0</v>
      </c>
      <c r="Z124" s="302">
        <f>IFERROR(VLOOKUP($B124,Totalt!$B$1:$AQ$550,MATCH(Z$2,Totalt!$B$1:$AQ$1,0),FALSE),"")</f>
        <v>0</v>
      </c>
      <c r="AA124" s="302">
        <f>IFERROR(VLOOKUP($B124,Totalt!$B$1:$AQ$550,MATCH(AA$2,Totalt!$B$1:$AQ$1,0),FALSE),"")</f>
        <v>0</v>
      </c>
      <c r="AB124" s="302">
        <f>IFERROR(VLOOKUP($B124,Totalt!$B$1:$AQ$550,MATCH(AB$2,Totalt!$B$1:$AQ$1,0),FALSE),"")</f>
        <v>0</v>
      </c>
      <c r="AC124" s="302">
        <f>IFERROR(VLOOKUP($B124,Totalt!$B$1:$AQ$550,MATCH(AC$2,Totalt!$B$1:$AQ$1,0),FALSE),"")</f>
        <v>0</v>
      </c>
      <c r="AD124" s="302">
        <f>IFERROR(VLOOKUP($B124,Totalt!$B$1:$AQ$550,MATCH(AD$2,Totalt!$B$1:$AQ$1,0),FALSE),"")</f>
        <v>38.320999999999998</v>
      </c>
      <c r="AE124" s="302">
        <f>IFERROR(VLOOKUP($B124,Totalt!$B$1:$AQ$550,MATCH(AE$2,Totalt!$B$1:$AQ$1,0),FALSE),"")</f>
        <v>0</v>
      </c>
      <c r="AF124" s="302">
        <f>IFERROR(VLOOKUP($B124,Totalt!$B$1:$AQ$550,MATCH(AF$2,Totalt!$B$1:$AQ$1,0),FALSE),"")</f>
        <v>0.373749</v>
      </c>
      <c r="AG124" s="302">
        <f>IFERROR(VLOOKUP($B124,Totalt!$B$1:$AQ$550,MATCH(AG$2,Totalt!$B$1:$AQ$1,0),FALSE),"")</f>
        <v>0</v>
      </c>
      <c r="AI124" s="302">
        <f t="shared" si="4"/>
        <v>49.162748999999998</v>
      </c>
      <c r="AJ124" s="302">
        <f>IF(ISERROR(1/VLOOKUP($B124,Leveranser!$B$1:$S$500,MATCH("såld värme (gwh)",Leveranser!$B$1:$S$1,0),FALSE)),"",VLOOKUP($B124,Leveranser!$B$1:$S$500,MATCH("såld värme (gwh)",Leveranser!$B$1:$S$1,0),FALSE))</f>
        <v>44.883000000000003</v>
      </c>
      <c r="AK124" s="315"/>
      <c r="AM124" s="316" t="str">
        <f>IF(B124&lt;&gt;"",IF(VLOOKUP($B124,Totalt!$B$1:$AQ$550,MATCH("Kvalitetsgranskad:",Totalt!$B$1:$AQ$1,0),FALSE)="ja",VLOOKUP($B124,Miljö!$B$1:$AG$479,MATCH(AM$2,Miljö!$B$1:$AK$1,0),FALSE),""),"")</f>
        <v>Ja</v>
      </c>
      <c r="AN124" s="316" t="str">
        <f>IF(AM124="ja",VLOOKUP($B124,Miljö!$B$1:$J$479,MATCH("Typ av ursprungsspecificerad el   (Om inget värde anges används Nordisk residualmix, se inforuta) ()",Miljö!$B$1:$J$1,0),FALSE),IF(AM124="nej","Nordisk residualel",""))</f>
        <v>'Vattenkraft'</v>
      </c>
      <c r="AO124" s="316">
        <f>IF(AM124="","",VLOOKUP($B124,Miljö!$B$1:$J$479,MATCH("Fossilandel för ursprungspecificerad el ()",Miljö!$B$1:$J$1,0),FALSE))</f>
        <v>0</v>
      </c>
      <c r="AP124" s="316">
        <f>IF(AM124="","",IFERROR(VLOOKUP($B124,Miljö!$B$1:$J$479,MATCH("Kärnkraftsandel för ursprungsspecificerad el ()",Miljö!$B$1:$J$1,0),FALSE)/1,0))</f>
        <v>0</v>
      </c>
      <c r="AQ124" s="316">
        <f t="shared" si="5"/>
        <v>1</v>
      </c>
      <c r="AS124" s="316" t="str">
        <f t="shared" si="6"/>
        <v>Nej</v>
      </c>
      <c r="AT124" s="316" t="str">
        <f>IF(AS124="ja",VLOOKUP($B124,Miljö!$B$1:$O$500,MATCH("Fossil andel i procent (%)",Miljö!$B$1:$O$1,0),FALSE)/100,"")</f>
        <v/>
      </c>
      <c r="AV124" s="316" t="str">
        <f t="shared" si="7"/>
        <v>Nej</v>
      </c>
      <c r="AW124" s="316" t="str">
        <f>IF(AV124="ja",VLOOKUP($B124,'Egen hetvattenprod'!$B$1:$AO$500,MATCH("Värmekälla till värmepumpar ()",'Egen hetvattenprod'!$B$1:$AO$1,0),FALSE),"")</f>
        <v/>
      </c>
    </row>
    <row r="125" spans="1:49" x14ac:dyDescent="0.25">
      <c r="A125" s="314" t="str">
        <f>'Miljövärden för publ företag'!B127</f>
        <v>Jokkmokks Värmeverk AB</v>
      </c>
      <c r="B125" s="314" t="str">
        <f>'Miljövärden för publ företag'!C127</f>
        <v>Jokkmokk</v>
      </c>
      <c r="C125" s="302">
        <f>IFERROR(VLOOKUP($B125,Totalt!$B$1:$AQ$550,MATCH(C$2,Totalt!$B$1:$AQ$1,0),FALSE),"")</f>
        <v>0</v>
      </c>
      <c r="D125" s="302">
        <f>IFERROR(VLOOKUP($B125,Totalt!$B$1:$AQ$550,MATCH(D$2,Totalt!$B$1:$AQ$1,0),FALSE),"")</f>
        <v>0.2</v>
      </c>
      <c r="E125" s="302">
        <f>IFERROR(VLOOKUP($B125,Totalt!$B$1:$AQ$550,MATCH(E$2,Totalt!$B$1:$AQ$1,0),FALSE),"")</f>
        <v>0</v>
      </c>
      <c r="F125" s="302">
        <f>IFERROR(VLOOKUP($B125,Totalt!$B$1:$AQ$550,MATCH(F$2,Totalt!$B$1:$AQ$1,0),FALSE),"")</f>
        <v>0</v>
      </c>
      <c r="G125" s="302">
        <f>IFERROR(VLOOKUP($B125,Totalt!$B$1:$AQ$550,MATCH(G$2,Totalt!$B$1:$AQ$1,0),FALSE),"")</f>
        <v>0</v>
      </c>
      <c r="H125" s="302">
        <f>IFERROR(VLOOKUP($B125,Totalt!$B$1:$AQ$550,MATCH(H$2,Totalt!$B$1:$AQ$1,0),FALSE),"")</f>
        <v>0</v>
      </c>
      <c r="I125" s="302">
        <f>IFERROR(VLOOKUP($B125,Totalt!$B$1:$AQ$550,MATCH(I$2,Totalt!$B$1:$AQ$1,0),FALSE),"")</f>
        <v>0</v>
      </c>
      <c r="J125" s="302">
        <f>IFERROR(VLOOKUP($B125,Totalt!$B$1:$AQ$550,MATCH(J$2,Totalt!$B$1:$AQ$1,0),FALSE),"")</f>
        <v>0</v>
      </c>
      <c r="K125" s="302">
        <f>IFERROR(VLOOKUP($B125,Totalt!$B$1:$AQ$550,MATCH(K$2,Totalt!$B$1:$AQ$1,0),FALSE),"")</f>
        <v>0</v>
      </c>
      <c r="L125" s="302">
        <f>IFERROR(VLOOKUP($B125,Totalt!$B$1:$AQ$550,MATCH(L$2,Totalt!$B$1:$AQ$1,0),FALSE),"")</f>
        <v>0</v>
      </c>
      <c r="M125" s="302">
        <f>IFERROR(VLOOKUP($B125,Totalt!$B$1:$AQ$550,MATCH(M$2,Totalt!$B$1:$AQ$1,0),FALSE),"")</f>
        <v>11</v>
      </c>
      <c r="N125" s="302">
        <f>IFERROR(VLOOKUP($B125,Totalt!$B$1:$AQ$550,MATCH(N$2,Totalt!$B$1:$AQ$1,0),FALSE),"")</f>
        <v>0</v>
      </c>
      <c r="O125" s="302">
        <f>IFERROR(VLOOKUP($B125,Totalt!$B$1:$AQ$550,MATCH(O$2,Totalt!$B$1:$AQ$1,0),FALSE),"")</f>
        <v>0</v>
      </c>
      <c r="P125" s="302">
        <f>IFERROR(VLOOKUP($B125,Totalt!$B$1:$AQ$550,MATCH(P$2,Totalt!$B$1:$AQ$1,0),FALSE),"")</f>
        <v>27</v>
      </c>
      <c r="Q125" s="302">
        <f>IFERROR(VLOOKUP($B125,Totalt!$B$1:$AQ$550,MATCH(Q$2,Totalt!$B$1:$AQ$1,0),FALSE),"")</f>
        <v>0</v>
      </c>
      <c r="R125" s="302">
        <f>IFERROR(VLOOKUP($B125,Totalt!$B$1:$AQ$550,MATCH(R$2,Totalt!$B$1:$AQ$1,0),FALSE),"")</f>
        <v>5</v>
      </c>
      <c r="S125" s="302">
        <f>IFERROR(VLOOKUP($B125,Totalt!$B$1:$AQ$550,MATCH(S$2,Totalt!$B$1:$AQ$1,0),FALSE),"")</f>
        <v>0</v>
      </c>
      <c r="T125" s="302">
        <f>IFERROR(VLOOKUP($B125,Totalt!$B$1:$AQ$550,MATCH(T$2,Totalt!$B$1:$AQ$1,0),FALSE),"")</f>
        <v>0</v>
      </c>
      <c r="U125" s="302">
        <f>IFERROR(VLOOKUP($B125,Totalt!$B$1:$AQ$550,MATCH(U$2,Totalt!$B$1:$AQ$1,0),FALSE),"")</f>
        <v>0</v>
      </c>
      <c r="V125" s="302">
        <f>IFERROR(VLOOKUP($B125,Totalt!$B$1:$AQ$550,MATCH(V$2,Totalt!$B$1:$AQ$1,0),FALSE),"")</f>
        <v>0</v>
      </c>
      <c r="W125" s="302">
        <f>IFERROR(VLOOKUP($B125,Totalt!$B$1:$AQ$550,MATCH(W$2,Totalt!$B$1:$AQ$1,0),FALSE),"")</f>
        <v>0</v>
      </c>
      <c r="X125" s="302">
        <f>IFERROR(VLOOKUP($B125,Totalt!$B$1:$AQ$550,MATCH(X$2,Totalt!$B$1:$AQ$1,0),FALSE),"")</f>
        <v>0</v>
      </c>
      <c r="Y125" s="302">
        <f>IFERROR(VLOOKUP($B125,Totalt!$B$1:$AQ$550,MATCH(Y$2,Totalt!$B$1:$AQ$1,0),FALSE),"")</f>
        <v>0</v>
      </c>
      <c r="Z125" s="302">
        <f>IFERROR(VLOOKUP($B125,Totalt!$B$1:$AQ$550,MATCH(Z$2,Totalt!$B$1:$AQ$1,0),FALSE),"")</f>
        <v>0.6</v>
      </c>
      <c r="AA125" s="302">
        <f>IFERROR(VLOOKUP($B125,Totalt!$B$1:$AQ$550,MATCH(AA$2,Totalt!$B$1:$AQ$1,0),FALSE),"")</f>
        <v>0</v>
      </c>
      <c r="AB125" s="302">
        <f>IFERROR(VLOOKUP($B125,Totalt!$B$1:$AQ$550,MATCH(AB$2,Totalt!$B$1:$AQ$1,0),FALSE),"")</f>
        <v>0</v>
      </c>
      <c r="AC125" s="302">
        <f>IFERROR(VLOOKUP($B125,Totalt!$B$1:$AQ$550,MATCH(AC$2,Totalt!$B$1:$AQ$1,0),FALSE),"")</f>
        <v>6</v>
      </c>
      <c r="AD125" s="302">
        <f>IFERROR(VLOOKUP($B125,Totalt!$B$1:$AQ$550,MATCH(AD$2,Totalt!$B$1:$AQ$1,0),FALSE),"")</f>
        <v>0</v>
      </c>
      <c r="AE125" s="302">
        <f>IFERROR(VLOOKUP($B125,Totalt!$B$1:$AQ$550,MATCH(AE$2,Totalt!$B$1:$AQ$1,0),FALSE),"")</f>
        <v>0</v>
      </c>
      <c r="AF125" s="302">
        <f>IFERROR(VLOOKUP($B125,Totalt!$B$1:$AQ$550,MATCH(AF$2,Totalt!$B$1:$AQ$1,0),FALSE),"")</f>
        <v>1</v>
      </c>
      <c r="AG125" s="302">
        <f>IFERROR(VLOOKUP($B125,Totalt!$B$1:$AQ$550,MATCH(AG$2,Totalt!$B$1:$AQ$1,0),FALSE),"")</f>
        <v>0</v>
      </c>
      <c r="AI125" s="302">
        <f t="shared" si="4"/>
        <v>50.800000000000004</v>
      </c>
      <c r="AJ125" s="302">
        <f>IF(ISERROR(1/VLOOKUP($B125,Leveranser!$B$1:$S$500,MATCH("såld värme (gwh)",Leveranser!$B$1:$S$1,0),FALSE)),"",VLOOKUP($B125,Leveranser!$B$1:$S$500,MATCH("såld värme (gwh)",Leveranser!$B$1:$S$1,0),FALSE))</f>
        <v>34</v>
      </c>
      <c r="AK125" s="315"/>
      <c r="AM125" s="316" t="str">
        <f>IF(B125&lt;&gt;"",IF(VLOOKUP($B125,Totalt!$B$1:$AQ$550,MATCH("Kvalitetsgranskad:",Totalt!$B$1:$AQ$1,0),FALSE)="ja",VLOOKUP($B125,Miljö!$B$1:$AG$479,MATCH(AM$2,Miljö!$B$1:$AK$1,0),FALSE),""),"")</f>
        <v>Ja</v>
      </c>
      <c r="AN125" s="316" t="str">
        <f>IF(AM125="ja",VLOOKUP($B125,Miljö!$B$1:$J$479,MATCH("Typ av ursprungsspecificerad el   (Om inget värde anges används Nordisk residualmix, se inforuta) ()",Miljö!$B$1:$J$1,0),FALSE),IF(AM125="nej","Nordisk residualel",""))</f>
        <v>'vattenkraft el'</v>
      </c>
      <c r="AO125" s="316">
        <f>IF(AM125="","",VLOOKUP($B125,Miljö!$B$1:$J$479,MATCH("Fossilandel för ursprungspecificerad el ()",Miljö!$B$1:$J$1,0),FALSE))</f>
        <v>0</v>
      </c>
      <c r="AP125" s="316">
        <f>IF(AM125="","",IFERROR(VLOOKUP($B125,Miljö!$B$1:$J$479,MATCH("Kärnkraftsandel för ursprungsspecificerad el ()",Miljö!$B$1:$J$1,0),FALSE)/1,0))</f>
        <v>0.40799999999999997</v>
      </c>
      <c r="AQ125" s="316">
        <f t="shared" si="5"/>
        <v>0.59200000000000008</v>
      </c>
      <c r="AS125" s="316" t="str">
        <f t="shared" si="6"/>
        <v>Nej</v>
      </c>
      <c r="AT125" s="316" t="str">
        <f>IF(AS125="ja",VLOOKUP($B125,Miljö!$B$1:$O$500,MATCH("Fossil andel i procent (%)",Miljö!$B$1:$O$1,0),FALSE)/100,"")</f>
        <v/>
      </c>
      <c r="AV125" s="316" t="str">
        <f t="shared" si="7"/>
        <v>Nej</v>
      </c>
      <c r="AW125" s="316" t="str">
        <f>IF(AV125="ja",VLOOKUP($B125,'Egen hetvattenprod'!$B$1:$AO$500,MATCH("Värmekälla till värmepumpar ()",'Egen hetvattenprod'!$B$1:$AO$1,0),FALSE),"")</f>
        <v/>
      </c>
    </row>
    <row r="126" spans="1:49" x14ac:dyDescent="0.25">
      <c r="A126" s="314" t="str">
        <f>'Miljövärden för publ företag'!B128</f>
        <v>Jämtkraft AB</v>
      </c>
      <c r="B126" s="314" t="str">
        <f>'Miljövärden för publ företag'!C128</f>
        <v>Krokom</v>
      </c>
      <c r="C126" s="302">
        <f>IFERROR(VLOOKUP($B126,Totalt!$B$1:$AQ$550,MATCH(C$2,Totalt!$B$1:$AQ$1,0),FALSE),"")</f>
        <v>0</v>
      </c>
      <c r="D126" s="302">
        <f>IFERROR(VLOOKUP($B126,Totalt!$B$1:$AQ$550,MATCH(D$2,Totalt!$B$1:$AQ$1,0),FALSE),"")</f>
        <v>0.6</v>
      </c>
      <c r="E126" s="302">
        <f>IFERROR(VLOOKUP($B126,Totalt!$B$1:$AQ$550,MATCH(E$2,Totalt!$B$1:$AQ$1,0),FALSE),"")</f>
        <v>0</v>
      </c>
      <c r="F126" s="302">
        <f>IFERROR(VLOOKUP($B126,Totalt!$B$1:$AQ$550,MATCH(F$2,Totalt!$B$1:$AQ$1,0),FALSE),"")</f>
        <v>0</v>
      </c>
      <c r="G126" s="302">
        <f>IFERROR(VLOOKUP($B126,Totalt!$B$1:$AQ$550,MATCH(G$2,Totalt!$B$1:$AQ$1,0),FALSE),"")</f>
        <v>0</v>
      </c>
      <c r="H126" s="302">
        <f>IFERROR(VLOOKUP($B126,Totalt!$B$1:$AQ$550,MATCH(H$2,Totalt!$B$1:$AQ$1,0),FALSE),"")</f>
        <v>0</v>
      </c>
      <c r="I126" s="302">
        <f>IFERROR(VLOOKUP($B126,Totalt!$B$1:$AQ$550,MATCH(I$2,Totalt!$B$1:$AQ$1,0),FALSE),"")</f>
        <v>0</v>
      </c>
      <c r="J126" s="302">
        <f>IFERROR(VLOOKUP($B126,Totalt!$B$1:$AQ$550,MATCH(J$2,Totalt!$B$1:$AQ$1,0),FALSE),"")</f>
        <v>0</v>
      </c>
      <c r="K126" s="302">
        <f>IFERROR(VLOOKUP($B126,Totalt!$B$1:$AQ$550,MATCH(K$2,Totalt!$B$1:$AQ$1,0),FALSE),"")</f>
        <v>0</v>
      </c>
      <c r="L126" s="302">
        <f>IFERROR(VLOOKUP($B126,Totalt!$B$1:$AQ$550,MATCH(L$2,Totalt!$B$1:$AQ$1,0),FALSE),"")</f>
        <v>0</v>
      </c>
      <c r="M126" s="302">
        <f>IFERROR(VLOOKUP($B126,Totalt!$B$1:$AQ$550,MATCH(M$2,Totalt!$B$1:$AQ$1,0),FALSE),"")</f>
        <v>0</v>
      </c>
      <c r="N126" s="302">
        <f>IFERROR(VLOOKUP($B126,Totalt!$B$1:$AQ$550,MATCH(N$2,Totalt!$B$1:$AQ$1,0),FALSE),"")</f>
        <v>0</v>
      </c>
      <c r="O126" s="302">
        <f>IFERROR(VLOOKUP($B126,Totalt!$B$1:$AQ$550,MATCH(O$2,Totalt!$B$1:$AQ$1,0),FALSE),"")</f>
        <v>0</v>
      </c>
      <c r="P126" s="302">
        <f>IFERROR(VLOOKUP($B126,Totalt!$B$1:$AQ$550,MATCH(P$2,Totalt!$B$1:$AQ$1,0),FALSE),"")</f>
        <v>0</v>
      </c>
      <c r="Q126" s="302">
        <f>IFERROR(VLOOKUP($B126,Totalt!$B$1:$AQ$550,MATCH(Q$2,Totalt!$B$1:$AQ$1,0),FALSE),"")</f>
        <v>17.411799999999999</v>
      </c>
      <c r="R126" s="302">
        <f>IFERROR(VLOOKUP($B126,Totalt!$B$1:$AQ$550,MATCH(R$2,Totalt!$B$1:$AQ$1,0),FALSE),"")</f>
        <v>6.5</v>
      </c>
      <c r="S126" s="302">
        <f>IFERROR(VLOOKUP($B126,Totalt!$B$1:$AQ$550,MATCH(S$2,Totalt!$B$1:$AQ$1,0),FALSE),"")</f>
        <v>0</v>
      </c>
      <c r="T126" s="302">
        <f>IFERROR(VLOOKUP($B126,Totalt!$B$1:$AQ$550,MATCH(T$2,Totalt!$B$1:$AQ$1,0),FALSE),"")</f>
        <v>0</v>
      </c>
      <c r="U126" s="302">
        <f>IFERROR(VLOOKUP($B126,Totalt!$B$1:$AQ$550,MATCH(U$2,Totalt!$B$1:$AQ$1,0),FALSE),"")</f>
        <v>0</v>
      </c>
      <c r="V126" s="302">
        <f>IFERROR(VLOOKUP($B126,Totalt!$B$1:$AQ$550,MATCH(V$2,Totalt!$B$1:$AQ$1,0),FALSE),"")</f>
        <v>0</v>
      </c>
      <c r="W126" s="302">
        <f>IFERROR(VLOOKUP($B126,Totalt!$B$1:$AQ$550,MATCH(W$2,Totalt!$B$1:$AQ$1,0),FALSE),"")</f>
        <v>0</v>
      </c>
      <c r="X126" s="302">
        <f>IFERROR(VLOOKUP($B126,Totalt!$B$1:$AQ$550,MATCH(X$2,Totalt!$B$1:$AQ$1,0),FALSE),"")</f>
        <v>0</v>
      </c>
      <c r="Y126" s="302">
        <f>IFERROR(VLOOKUP($B126,Totalt!$B$1:$AQ$550,MATCH(Y$2,Totalt!$B$1:$AQ$1,0),FALSE),"")</f>
        <v>0</v>
      </c>
      <c r="Z126" s="302">
        <f>IFERROR(VLOOKUP($B126,Totalt!$B$1:$AQ$550,MATCH(Z$2,Totalt!$B$1:$AQ$1,0),FALSE),"")</f>
        <v>0.6</v>
      </c>
      <c r="AA126" s="302">
        <f>IFERROR(VLOOKUP($B126,Totalt!$B$1:$AQ$550,MATCH(AA$2,Totalt!$B$1:$AQ$1,0),FALSE),"")</f>
        <v>0</v>
      </c>
      <c r="AB126" s="302">
        <f>IFERROR(VLOOKUP($B126,Totalt!$B$1:$AQ$550,MATCH(AB$2,Totalt!$B$1:$AQ$1,0),FALSE),"")</f>
        <v>0</v>
      </c>
      <c r="AC126" s="302">
        <f>IFERROR(VLOOKUP($B126,Totalt!$B$1:$AQ$550,MATCH(AC$2,Totalt!$B$1:$AQ$1,0),FALSE),"")</f>
        <v>0</v>
      </c>
      <c r="AD126" s="302">
        <f>IFERROR(VLOOKUP($B126,Totalt!$B$1:$AQ$550,MATCH(AD$2,Totalt!$B$1:$AQ$1,0),FALSE),"")</f>
        <v>0</v>
      </c>
      <c r="AE126" s="302">
        <f>IFERROR(VLOOKUP($B126,Totalt!$B$1:$AQ$550,MATCH(AE$2,Totalt!$B$1:$AQ$1,0),FALSE),"")</f>
        <v>0</v>
      </c>
      <c r="AF126" s="302">
        <f>IFERROR(VLOOKUP($B126,Totalt!$B$1:$AQ$550,MATCH(AF$2,Totalt!$B$1:$AQ$1,0),FALSE),"")</f>
        <v>0.55589999999999995</v>
      </c>
      <c r="AG126" s="302">
        <f>IFERROR(VLOOKUP($B126,Totalt!$B$1:$AQ$550,MATCH(AG$2,Totalt!$B$1:$AQ$1,0),FALSE),"")</f>
        <v>0</v>
      </c>
      <c r="AI126" s="302">
        <f t="shared" si="4"/>
        <v>25.667700000000004</v>
      </c>
      <c r="AJ126" s="302">
        <f>IF(ISERROR(1/VLOOKUP($B126,Leveranser!$B$1:$S$500,MATCH("såld värme (gwh)",Leveranser!$B$1:$S$1,0),FALSE)),"",VLOOKUP($B126,Leveranser!$B$1:$S$500,MATCH("såld värme (gwh)",Leveranser!$B$1:$S$1,0),FALSE))</f>
        <v>18.53</v>
      </c>
      <c r="AK126" s="315"/>
      <c r="AM126" s="316" t="str">
        <f>IF(B126&lt;&gt;"",IF(VLOOKUP($B126,Totalt!$B$1:$AQ$550,MATCH("Kvalitetsgranskad:",Totalt!$B$1:$AQ$1,0),FALSE)="ja",VLOOKUP($B126,Miljö!$B$1:$AG$479,MATCH(AM$2,Miljö!$B$1:$AK$1,0),FALSE),""),"")</f>
        <v>Ja</v>
      </c>
      <c r="AN126" s="316" t="str">
        <f>IF(AM126="ja",VLOOKUP($B126,Miljö!$B$1:$J$479,MATCH("Typ av ursprungsspecificerad el   (Om inget värde anges används Nordisk residualmix, se inforuta) ()",Miljö!$B$1:$J$1,0),FALSE),IF(AM126="nej","Nordisk residualel",""))</f>
        <v>'Jämtkraft lokalel'</v>
      </c>
      <c r="AO126" s="316">
        <f>IF(AM126="","",VLOOKUP($B126,Miljö!$B$1:$J$479,MATCH("Fossilandel för ursprungspecificerad el ()",Miljö!$B$1:$J$1,0),FALSE))</f>
        <v>0</v>
      </c>
      <c r="AP126" s="316">
        <f>IF(AM126="","",IFERROR(VLOOKUP($B126,Miljö!$B$1:$J$479,MATCH("Kärnkraftsandel för ursprungsspecificerad el ()",Miljö!$B$1:$J$1,0),FALSE)/1,0))</f>
        <v>0</v>
      </c>
      <c r="AQ126" s="316">
        <f t="shared" si="5"/>
        <v>1</v>
      </c>
      <c r="AS126" s="316" t="str">
        <f t="shared" si="6"/>
        <v>Nej</v>
      </c>
      <c r="AT126" s="316" t="str">
        <f>IF(AS126="ja",VLOOKUP($B126,Miljö!$B$1:$O$500,MATCH("Fossil andel i procent (%)",Miljö!$B$1:$O$1,0),FALSE)/100,"")</f>
        <v/>
      </c>
      <c r="AV126" s="316" t="str">
        <f t="shared" si="7"/>
        <v>Nej</v>
      </c>
      <c r="AW126" s="316" t="str">
        <f>IF(AV126="ja",VLOOKUP($B126,'Egen hetvattenprod'!$B$1:$AO$500,MATCH("Värmekälla till värmepumpar ()",'Egen hetvattenprod'!$B$1:$AO$1,0),FALSE),"")</f>
        <v/>
      </c>
    </row>
    <row r="127" spans="1:49" x14ac:dyDescent="0.25">
      <c r="A127" s="314" t="str">
        <f>'Miljövärden för publ företag'!B129</f>
        <v>Jämtkraft AB</v>
      </c>
      <c r="B127" s="314" t="str">
        <f>'Miljövärden för publ företag'!C129</f>
        <v>Åre</v>
      </c>
      <c r="C127" s="302">
        <f>IFERROR(VLOOKUP($B127,Totalt!$B$1:$AQ$550,MATCH(C$2,Totalt!$B$1:$AQ$1,0),FALSE),"")</f>
        <v>0</v>
      </c>
      <c r="D127" s="302">
        <f>IFERROR(VLOOKUP($B127,Totalt!$B$1:$AQ$550,MATCH(D$2,Totalt!$B$1:$AQ$1,0),FALSE),"")</f>
        <v>3.5</v>
      </c>
      <c r="E127" s="302">
        <f>IFERROR(VLOOKUP($B127,Totalt!$B$1:$AQ$550,MATCH(E$2,Totalt!$B$1:$AQ$1,0),FALSE),"")</f>
        <v>0</v>
      </c>
      <c r="F127" s="302">
        <f>IFERROR(VLOOKUP($B127,Totalt!$B$1:$AQ$550,MATCH(F$2,Totalt!$B$1:$AQ$1,0),FALSE),"")</f>
        <v>0</v>
      </c>
      <c r="G127" s="302">
        <f>IFERROR(VLOOKUP($B127,Totalt!$B$1:$AQ$550,MATCH(G$2,Totalt!$B$1:$AQ$1,0),FALSE),"")</f>
        <v>0</v>
      </c>
      <c r="H127" s="302">
        <f>IFERROR(VLOOKUP($B127,Totalt!$B$1:$AQ$550,MATCH(H$2,Totalt!$B$1:$AQ$1,0),FALSE),"")</f>
        <v>0</v>
      </c>
      <c r="I127" s="302">
        <f>IFERROR(VLOOKUP($B127,Totalt!$B$1:$AQ$550,MATCH(I$2,Totalt!$B$1:$AQ$1,0),FALSE),"")</f>
        <v>0</v>
      </c>
      <c r="J127" s="302">
        <f>IFERROR(VLOOKUP($B127,Totalt!$B$1:$AQ$550,MATCH(J$2,Totalt!$B$1:$AQ$1,0),FALSE),"")</f>
        <v>0</v>
      </c>
      <c r="K127" s="302">
        <f>IFERROR(VLOOKUP($B127,Totalt!$B$1:$AQ$550,MATCH(K$2,Totalt!$B$1:$AQ$1,0),FALSE),"")</f>
        <v>0</v>
      </c>
      <c r="L127" s="302">
        <f>IFERROR(VLOOKUP($B127,Totalt!$B$1:$AQ$550,MATCH(L$2,Totalt!$B$1:$AQ$1,0),FALSE),"")</f>
        <v>0</v>
      </c>
      <c r="M127" s="302">
        <f>IFERROR(VLOOKUP($B127,Totalt!$B$1:$AQ$550,MATCH(M$2,Totalt!$B$1:$AQ$1,0),FALSE),"")</f>
        <v>0</v>
      </c>
      <c r="N127" s="302">
        <f>IFERROR(VLOOKUP($B127,Totalt!$B$1:$AQ$550,MATCH(N$2,Totalt!$B$1:$AQ$1,0),FALSE),"")</f>
        <v>0</v>
      </c>
      <c r="O127" s="302">
        <f>IFERROR(VLOOKUP($B127,Totalt!$B$1:$AQ$550,MATCH(O$2,Totalt!$B$1:$AQ$1,0),FALSE),"")</f>
        <v>0</v>
      </c>
      <c r="P127" s="302">
        <f>IFERROR(VLOOKUP($B127,Totalt!$B$1:$AQ$550,MATCH(P$2,Totalt!$B$1:$AQ$1,0),FALSE),"")</f>
        <v>57.1</v>
      </c>
      <c r="Q127" s="302">
        <f>IFERROR(VLOOKUP($B127,Totalt!$B$1:$AQ$550,MATCH(Q$2,Totalt!$B$1:$AQ$1,0),FALSE),"")</f>
        <v>0</v>
      </c>
      <c r="R127" s="302">
        <f>IFERROR(VLOOKUP($B127,Totalt!$B$1:$AQ$550,MATCH(R$2,Totalt!$B$1:$AQ$1,0),FALSE),"")</f>
        <v>12.9</v>
      </c>
      <c r="S127" s="302">
        <f>IFERROR(VLOOKUP($B127,Totalt!$B$1:$AQ$550,MATCH(S$2,Totalt!$B$1:$AQ$1,0),FALSE),"")</f>
        <v>0</v>
      </c>
      <c r="T127" s="302">
        <f>IFERROR(VLOOKUP($B127,Totalt!$B$1:$AQ$550,MATCH(T$2,Totalt!$B$1:$AQ$1,0),FALSE),"")</f>
        <v>0</v>
      </c>
      <c r="U127" s="302">
        <f>IFERROR(VLOOKUP($B127,Totalt!$B$1:$AQ$550,MATCH(U$2,Totalt!$B$1:$AQ$1,0),FALSE),"")</f>
        <v>0</v>
      </c>
      <c r="V127" s="302">
        <f>IFERROR(VLOOKUP($B127,Totalt!$B$1:$AQ$550,MATCH(V$2,Totalt!$B$1:$AQ$1,0),FALSE),"")</f>
        <v>0</v>
      </c>
      <c r="W127" s="302">
        <f>IFERROR(VLOOKUP($B127,Totalt!$B$1:$AQ$550,MATCH(W$2,Totalt!$B$1:$AQ$1,0),FALSE),"")</f>
        <v>0</v>
      </c>
      <c r="X127" s="302">
        <f>IFERROR(VLOOKUP($B127,Totalt!$B$1:$AQ$550,MATCH(X$2,Totalt!$B$1:$AQ$1,0),FALSE),"")</f>
        <v>0</v>
      </c>
      <c r="Y127" s="302">
        <f>IFERROR(VLOOKUP($B127,Totalt!$B$1:$AQ$550,MATCH(Y$2,Totalt!$B$1:$AQ$1,0),FALSE),"")</f>
        <v>0</v>
      </c>
      <c r="Z127" s="302">
        <f>IFERROR(VLOOKUP($B127,Totalt!$B$1:$AQ$550,MATCH(Z$2,Totalt!$B$1:$AQ$1,0),FALSE),"")</f>
        <v>0.7</v>
      </c>
      <c r="AA127" s="302">
        <f>IFERROR(VLOOKUP($B127,Totalt!$B$1:$AQ$550,MATCH(AA$2,Totalt!$B$1:$AQ$1,0),FALSE),"")</f>
        <v>0</v>
      </c>
      <c r="AB127" s="302">
        <f>IFERROR(VLOOKUP($B127,Totalt!$B$1:$AQ$550,MATCH(AB$2,Totalt!$B$1:$AQ$1,0),FALSE),"")</f>
        <v>0</v>
      </c>
      <c r="AC127" s="302">
        <f>IFERROR(VLOOKUP($B127,Totalt!$B$1:$AQ$550,MATCH(AC$2,Totalt!$B$1:$AQ$1,0),FALSE),"")</f>
        <v>4.5999999999999996</v>
      </c>
      <c r="AD127" s="302">
        <f>IFERROR(VLOOKUP($B127,Totalt!$B$1:$AQ$550,MATCH(AD$2,Totalt!$B$1:$AQ$1,0),FALSE),"")</f>
        <v>0</v>
      </c>
      <c r="AE127" s="302">
        <f>IFERROR(VLOOKUP($B127,Totalt!$B$1:$AQ$550,MATCH(AE$2,Totalt!$B$1:$AQ$1,0),FALSE),"")</f>
        <v>0</v>
      </c>
      <c r="AF127" s="302">
        <f>IFERROR(VLOOKUP($B127,Totalt!$B$1:$AQ$550,MATCH(AF$2,Totalt!$B$1:$AQ$1,0),FALSE),"")</f>
        <v>1.6404000000000001</v>
      </c>
      <c r="AG127" s="302">
        <f>IFERROR(VLOOKUP($B127,Totalt!$B$1:$AQ$550,MATCH(AG$2,Totalt!$B$1:$AQ$1,0),FALSE),"")</f>
        <v>0</v>
      </c>
      <c r="AI127" s="302">
        <f t="shared" si="4"/>
        <v>80.440399999999997</v>
      </c>
      <c r="AJ127" s="302">
        <f>IF(ISERROR(1/VLOOKUP($B127,Leveranser!$B$1:$S$500,MATCH("såld värme (gwh)",Leveranser!$B$1:$S$1,0),FALSE)),"",VLOOKUP($B127,Leveranser!$B$1:$S$500,MATCH("såld värme (gwh)",Leveranser!$B$1:$S$1,0),FALSE))</f>
        <v>54.68</v>
      </c>
      <c r="AK127" s="315"/>
      <c r="AM127" s="316" t="str">
        <f>IF(B127&lt;&gt;"",IF(VLOOKUP($B127,Totalt!$B$1:$AQ$550,MATCH("Kvalitetsgranskad:",Totalt!$B$1:$AQ$1,0),FALSE)="ja",VLOOKUP($B127,Miljö!$B$1:$AG$479,MATCH(AM$2,Miljö!$B$1:$AK$1,0),FALSE),""),"")</f>
        <v>Ja</v>
      </c>
      <c r="AN127" s="316" t="str">
        <f>IF(AM127="ja",VLOOKUP($B127,Miljö!$B$1:$J$479,MATCH("Typ av ursprungsspecificerad el   (Om inget värde anges används Nordisk residualmix, se inforuta) ()",Miljö!$B$1:$J$1,0),FALSE),IF(AM127="nej","Nordisk residualel",""))</f>
        <v>'Jämtkrafts lokalel'</v>
      </c>
      <c r="AO127" s="316">
        <f>IF(AM127="","",VLOOKUP($B127,Miljö!$B$1:$J$479,MATCH("Fossilandel för ursprungspecificerad el ()",Miljö!$B$1:$J$1,0),FALSE))</f>
        <v>0</v>
      </c>
      <c r="AP127" s="316">
        <f>IF(AM127="","",IFERROR(VLOOKUP($B127,Miljö!$B$1:$J$479,MATCH("Kärnkraftsandel för ursprungsspecificerad el ()",Miljö!$B$1:$J$1,0),FALSE)/1,0))</f>
        <v>0</v>
      </c>
      <c r="AQ127" s="316">
        <f t="shared" si="5"/>
        <v>1</v>
      </c>
      <c r="AS127" s="316" t="str">
        <f t="shared" si="6"/>
        <v>Nej</v>
      </c>
      <c r="AT127" s="316" t="str">
        <f>IF(AS127="ja",VLOOKUP($B127,Miljö!$B$1:$O$500,MATCH("Fossil andel i procent (%)",Miljö!$B$1:$O$1,0),FALSE)/100,"")</f>
        <v/>
      </c>
      <c r="AV127" s="316" t="str">
        <f t="shared" si="7"/>
        <v>Nej</v>
      </c>
      <c r="AW127" s="316" t="str">
        <f>IF(AV127="ja",VLOOKUP($B127,'Egen hetvattenprod'!$B$1:$AO$500,MATCH("Värmekälla till värmepumpar ()",'Egen hetvattenprod'!$B$1:$AO$1,0),FALSE),"")</f>
        <v/>
      </c>
    </row>
    <row r="128" spans="1:49" x14ac:dyDescent="0.25">
      <c r="A128" s="314" t="str">
        <f>'Miljövärden för publ företag'!B130</f>
        <v>Jämtkraft AB</v>
      </c>
      <c r="B128" s="314" t="str">
        <f>'Miljövärden för publ företag'!C130</f>
        <v>Östersund</v>
      </c>
      <c r="C128" s="302">
        <f>IFERROR(VLOOKUP($B128,Totalt!$B$1:$AQ$550,MATCH(C$2,Totalt!$B$1:$AQ$1,0),FALSE),"")</f>
        <v>0</v>
      </c>
      <c r="D128" s="302">
        <f>IFERROR(VLOOKUP($B128,Totalt!$B$1:$AQ$550,MATCH(D$2,Totalt!$B$1:$AQ$1,0),FALSE),"")</f>
        <v>1.9</v>
      </c>
      <c r="E128" s="302">
        <f>IFERROR(VLOOKUP($B128,Totalt!$B$1:$AQ$550,MATCH(E$2,Totalt!$B$1:$AQ$1,0),FALSE),"")</f>
        <v>0</v>
      </c>
      <c r="F128" s="302">
        <f>IFERROR(VLOOKUP($B128,Totalt!$B$1:$AQ$550,MATCH(F$2,Totalt!$B$1:$AQ$1,0),FALSE),"")</f>
        <v>0.6</v>
      </c>
      <c r="G128" s="302">
        <f>IFERROR(VLOOKUP($B128,Totalt!$B$1:$AQ$550,MATCH(G$2,Totalt!$B$1:$AQ$1,0),FALSE),"")</f>
        <v>0</v>
      </c>
      <c r="H128" s="302">
        <f>IFERROR(VLOOKUP($B128,Totalt!$B$1:$AQ$550,MATCH(H$2,Totalt!$B$1:$AQ$1,0),FALSE),"")</f>
        <v>0</v>
      </c>
      <c r="I128" s="302">
        <f>IFERROR(VLOOKUP($B128,Totalt!$B$1:$AQ$550,MATCH(I$2,Totalt!$B$1:$AQ$1,0),FALSE),"")</f>
        <v>0</v>
      </c>
      <c r="J128" s="302">
        <f>IFERROR(VLOOKUP($B128,Totalt!$B$1:$AQ$550,MATCH(J$2,Totalt!$B$1:$AQ$1,0),FALSE),"")</f>
        <v>0</v>
      </c>
      <c r="K128" s="302">
        <f>IFERROR(VLOOKUP($B128,Totalt!$B$1:$AQ$550,MATCH(K$2,Totalt!$B$1:$AQ$1,0),FALSE),"")</f>
        <v>0</v>
      </c>
      <c r="L128" s="302">
        <f>IFERROR(VLOOKUP($B128,Totalt!$B$1:$AQ$550,MATCH(L$2,Totalt!$B$1:$AQ$1,0),FALSE),"")</f>
        <v>53.840200000000003</v>
      </c>
      <c r="M128" s="302">
        <f>IFERROR(VLOOKUP($B128,Totalt!$B$1:$AQ$550,MATCH(M$2,Totalt!$B$1:$AQ$1,0),FALSE),"")</f>
        <v>89.405000000000001</v>
      </c>
      <c r="N128" s="302">
        <f>IFERROR(VLOOKUP($B128,Totalt!$B$1:$AQ$550,MATCH(N$2,Totalt!$B$1:$AQ$1,0),FALSE),"")</f>
        <v>9.5196400000000008</v>
      </c>
      <c r="O128" s="302">
        <f>IFERROR(VLOOKUP($B128,Totalt!$B$1:$AQ$550,MATCH(O$2,Totalt!$B$1:$AQ$1,0),FALSE),"")</f>
        <v>65.221800000000002</v>
      </c>
      <c r="P128" s="302">
        <f>IFERROR(VLOOKUP($B128,Totalt!$B$1:$AQ$550,MATCH(P$2,Totalt!$B$1:$AQ$1,0),FALSE),"")</f>
        <v>123.351</v>
      </c>
      <c r="Q128" s="302">
        <f>IFERROR(VLOOKUP($B128,Totalt!$B$1:$AQ$550,MATCH(Q$2,Totalt!$B$1:$AQ$1,0),FALSE),"")</f>
        <v>0</v>
      </c>
      <c r="R128" s="302">
        <f>IFERROR(VLOOKUP($B128,Totalt!$B$1:$AQ$550,MATCH(R$2,Totalt!$B$1:$AQ$1,0),FALSE),"")</f>
        <v>5.12764E-2</v>
      </c>
      <c r="S128" s="302">
        <f>IFERROR(VLOOKUP($B128,Totalt!$B$1:$AQ$550,MATCH(S$2,Totalt!$B$1:$AQ$1,0),FALSE),"")</f>
        <v>4.4866799999999998</v>
      </c>
      <c r="T128" s="302">
        <f>IFERROR(VLOOKUP($B128,Totalt!$B$1:$AQ$550,MATCH(T$2,Totalt!$B$1:$AQ$1,0),FALSE),"")</f>
        <v>0</v>
      </c>
      <c r="U128" s="302">
        <f>IFERROR(VLOOKUP($B128,Totalt!$B$1:$AQ$550,MATCH(U$2,Totalt!$B$1:$AQ$1,0),FALSE),"")</f>
        <v>0</v>
      </c>
      <c r="V128" s="302">
        <f>IFERROR(VLOOKUP($B128,Totalt!$B$1:$AQ$550,MATCH(V$2,Totalt!$B$1:$AQ$1,0),FALSE),"")</f>
        <v>0</v>
      </c>
      <c r="W128" s="302">
        <f>IFERROR(VLOOKUP($B128,Totalt!$B$1:$AQ$550,MATCH(W$2,Totalt!$B$1:$AQ$1,0),FALSE),"")</f>
        <v>0.02</v>
      </c>
      <c r="X128" s="302">
        <f>IFERROR(VLOOKUP($B128,Totalt!$B$1:$AQ$550,MATCH(X$2,Totalt!$B$1:$AQ$1,0),FALSE),"")</f>
        <v>0</v>
      </c>
      <c r="Y128" s="302">
        <f>IFERROR(VLOOKUP($B128,Totalt!$B$1:$AQ$550,MATCH(Y$2,Totalt!$B$1:$AQ$1,0),FALSE),"")</f>
        <v>22.6493</v>
      </c>
      <c r="Z128" s="302">
        <f>IFERROR(VLOOKUP($B128,Totalt!$B$1:$AQ$550,MATCH(Z$2,Totalt!$B$1:$AQ$1,0),FALSE),"")</f>
        <v>0</v>
      </c>
      <c r="AA128" s="302">
        <f>IFERROR(VLOOKUP($B128,Totalt!$B$1:$AQ$550,MATCH(AA$2,Totalt!$B$1:$AQ$1,0),FALSE),"")</f>
        <v>0</v>
      </c>
      <c r="AB128" s="302">
        <f>IFERROR(VLOOKUP($B128,Totalt!$B$1:$AQ$550,MATCH(AB$2,Totalt!$B$1:$AQ$1,0),FALSE),"")</f>
        <v>0</v>
      </c>
      <c r="AC128" s="302">
        <f>IFERROR(VLOOKUP($B128,Totalt!$B$1:$AQ$550,MATCH(AC$2,Totalt!$B$1:$AQ$1,0),FALSE),"")</f>
        <v>135.80000000000001</v>
      </c>
      <c r="AD128" s="302">
        <f>IFERROR(VLOOKUP($B128,Totalt!$B$1:$AQ$550,MATCH(AD$2,Totalt!$B$1:$AQ$1,0),FALSE),"")</f>
        <v>4</v>
      </c>
      <c r="AE128" s="302">
        <f>IFERROR(VLOOKUP($B128,Totalt!$B$1:$AQ$550,MATCH(AE$2,Totalt!$B$1:$AQ$1,0),FALSE),"")</f>
        <v>0</v>
      </c>
      <c r="AF128" s="302">
        <f>IFERROR(VLOOKUP($B128,Totalt!$B$1:$AQ$550,MATCH(AF$2,Totalt!$B$1:$AQ$1,0),FALSE),"")</f>
        <v>16.1919</v>
      </c>
      <c r="AG128" s="302">
        <f>IFERROR(VLOOKUP($B128,Totalt!$B$1:$AQ$550,MATCH(AG$2,Totalt!$B$1:$AQ$1,0),FALSE),"")</f>
        <v>0</v>
      </c>
      <c r="AI128" s="302">
        <f t="shared" si="4"/>
        <v>527.03679639999996</v>
      </c>
      <c r="AJ128" s="302">
        <f>IF(ISERROR(1/VLOOKUP($B128,Leveranser!$B$1:$S$500,MATCH("såld värme (gwh)",Leveranser!$B$1:$S$1,0),FALSE)),"",VLOOKUP($B128,Leveranser!$B$1:$S$500,MATCH("såld värme (gwh)",Leveranser!$B$1:$S$1,0),FALSE))</f>
        <v>539.73</v>
      </c>
      <c r="AK128" s="315"/>
      <c r="AM128" s="316" t="str">
        <f>IF(B128&lt;&gt;"",IF(VLOOKUP($B128,Totalt!$B$1:$AQ$550,MATCH("Kvalitetsgranskad:",Totalt!$B$1:$AQ$1,0),FALSE)="ja",VLOOKUP($B128,Miljö!$B$1:$AG$479,MATCH(AM$2,Miljö!$B$1:$AK$1,0),FALSE),""),"")</f>
        <v>Ja</v>
      </c>
      <c r="AN128" s="316" t="str">
        <f>IF(AM128="ja",VLOOKUP($B128,Miljö!$B$1:$J$479,MATCH("Typ av ursprungsspecificerad el   (Om inget värde anges används Nordisk residualmix, se inforuta) ()",Miljö!$B$1:$J$1,0),FALSE),IF(AM128="nej","Nordisk residualel",""))</f>
        <v>'Jämtkraft lokalel'</v>
      </c>
      <c r="AO128" s="316">
        <f>IF(AM128="","",VLOOKUP($B128,Miljö!$B$1:$J$479,MATCH("Fossilandel för ursprungspecificerad el ()",Miljö!$B$1:$J$1,0),FALSE))</f>
        <v>0</v>
      </c>
      <c r="AP128" s="316">
        <f>IF(AM128="","",IFERROR(VLOOKUP($B128,Miljö!$B$1:$J$479,MATCH("Kärnkraftsandel för ursprungsspecificerad el ()",Miljö!$B$1:$J$1,0),FALSE)/1,0))</f>
        <v>0</v>
      </c>
      <c r="AQ128" s="316">
        <f t="shared" si="5"/>
        <v>1</v>
      </c>
      <c r="AS128" s="316" t="str">
        <f t="shared" si="6"/>
        <v>Nej</v>
      </c>
      <c r="AT128" s="316" t="str">
        <f>IF(AS128="ja",VLOOKUP($B128,Miljö!$B$1:$O$500,MATCH("Fossil andel i procent (%)",Miljö!$B$1:$O$1,0),FALSE)/100,"")</f>
        <v/>
      </c>
      <c r="AV128" s="316" t="str">
        <f t="shared" si="7"/>
        <v>Nej</v>
      </c>
      <c r="AW128" s="316" t="str">
        <f>IF(AV128="ja",VLOOKUP($B128,'Egen hetvattenprod'!$B$1:$AO$500,MATCH("Värmekälla till värmepumpar ()",'Egen hetvattenprod'!$B$1:$AO$1,0),FALSE),"")</f>
        <v/>
      </c>
    </row>
    <row r="129" spans="1:49" x14ac:dyDescent="0.25">
      <c r="A129" s="314" t="str">
        <f>'Miljövärden för publ företag'!B131</f>
        <v>Jönköping Energi AB</v>
      </c>
      <c r="B129" s="314" t="str">
        <f>'Miljövärden för publ företag'!C131</f>
        <v>Gränna</v>
      </c>
      <c r="C129" s="302">
        <f>IFERROR(VLOOKUP($B129,Totalt!$B$1:$AQ$550,MATCH(C$2,Totalt!$B$1:$AQ$1,0),FALSE),"")</f>
        <v>0</v>
      </c>
      <c r="D129" s="302">
        <f>IFERROR(VLOOKUP($B129,Totalt!$B$1:$AQ$550,MATCH(D$2,Totalt!$B$1:$AQ$1,0),FALSE),"")</f>
        <v>0.68</v>
      </c>
      <c r="E129" s="302">
        <f>IFERROR(VLOOKUP($B129,Totalt!$B$1:$AQ$550,MATCH(E$2,Totalt!$B$1:$AQ$1,0),FALSE),"")</f>
        <v>0</v>
      </c>
      <c r="F129" s="302">
        <f>IFERROR(VLOOKUP($B129,Totalt!$B$1:$AQ$550,MATCH(F$2,Totalt!$B$1:$AQ$1,0),FALSE),"")</f>
        <v>0</v>
      </c>
      <c r="G129" s="302">
        <f>IFERROR(VLOOKUP($B129,Totalt!$B$1:$AQ$550,MATCH(G$2,Totalt!$B$1:$AQ$1,0),FALSE),"")</f>
        <v>0</v>
      </c>
      <c r="H129" s="302">
        <f>IFERROR(VLOOKUP($B129,Totalt!$B$1:$AQ$550,MATCH(H$2,Totalt!$B$1:$AQ$1,0),FALSE),"")</f>
        <v>0</v>
      </c>
      <c r="I129" s="302">
        <f>IFERROR(VLOOKUP($B129,Totalt!$B$1:$AQ$550,MATCH(I$2,Totalt!$B$1:$AQ$1,0),FALSE),"")</f>
        <v>0</v>
      </c>
      <c r="J129" s="302">
        <f>IFERROR(VLOOKUP($B129,Totalt!$B$1:$AQ$550,MATCH(J$2,Totalt!$B$1:$AQ$1,0),FALSE),"")</f>
        <v>0</v>
      </c>
      <c r="K129" s="302">
        <f>IFERROR(VLOOKUP($B129,Totalt!$B$1:$AQ$550,MATCH(K$2,Totalt!$B$1:$AQ$1,0),FALSE),"")</f>
        <v>0</v>
      </c>
      <c r="L129" s="302">
        <f>IFERROR(VLOOKUP($B129,Totalt!$B$1:$AQ$550,MATCH(L$2,Totalt!$B$1:$AQ$1,0),FALSE),"")</f>
        <v>0</v>
      </c>
      <c r="M129" s="302">
        <f>IFERROR(VLOOKUP($B129,Totalt!$B$1:$AQ$550,MATCH(M$2,Totalt!$B$1:$AQ$1,0),FALSE),"")</f>
        <v>0</v>
      </c>
      <c r="N129" s="302">
        <f>IFERROR(VLOOKUP($B129,Totalt!$B$1:$AQ$550,MATCH(N$2,Totalt!$B$1:$AQ$1,0),FALSE),"")</f>
        <v>3.32</v>
      </c>
      <c r="O129" s="302">
        <f>IFERROR(VLOOKUP($B129,Totalt!$B$1:$AQ$550,MATCH(O$2,Totalt!$B$1:$AQ$1,0),FALSE),"")</f>
        <v>0</v>
      </c>
      <c r="P129" s="302">
        <f>IFERROR(VLOOKUP($B129,Totalt!$B$1:$AQ$550,MATCH(P$2,Totalt!$B$1:$AQ$1,0),FALSE),"")</f>
        <v>11.58</v>
      </c>
      <c r="Q129" s="302">
        <f>IFERROR(VLOOKUP($B129,Totalt!$B$1:$AQ$550,MATCH(Q$2,Totalt!$B$1:$AQ$1,0),FALSE),"")</f>
        <v>0</v>
      </c>
      <c r="R129" s="302">
        <f>IFERROR(VLOOKUP($B129,Totalt!$B$1:$AQ$550,MATCH(R$2,Totalt!$B$1:$AQ$1,0),FALSE),"")</f>
        <v>0</v>
      </c>
      <c r="S129" s="302">
        <f>IFERROR(VLOOKUP($B129,Totalt!$B$1:$AQ$550,MATCH(S$2,Totalt!$B$1:$AQ$1,0),FALSE),"")</f>
        <v>0</v>
      </c>
      <c r="T129" s="302">
        <f>IFERROR(VLOOKUP($B129,Totalt!$B$1:$AQ$550,MATCH(T$2,Totalt!$B$1:$AQ$1,0),FALSE),"")</f>
        <v>0</v>
      </c>
      <c r="U129" s="302">
        <f>IFERROR(VLOOKUP($B129,Totalt!$B$1:$AQ$550,MATCH(U$2,Totalt!$B$1:$AQ$1,0),FALSE),"")</f>
        <v>0</v>
      </c>
      <c r="V129" s="302">
        <f>IFERROR(VLOOKUP($B129,Totalt!$B$1:$AQ$550,MATCH(V$2,Totalt!$B$1:$AQ$1,0),FALSE),"")</f>
        <v>0</v>
      </c>
      <c r="W129" s="302">
        <f>IFERROR(VLOOKUP($B129,Totalt!$B$1:$AQ$550,MATCH(W$2,Totalt!$B$1:$AQ$1,0),FALSE),"")</f>
        <v>0</v>
      </c>
      <c r="X129" s="302">
        <f>IFERROR(VLOOKUP($B129,Totalt!$B$1:$AQ$550,MATCH(X$2,Totalt!$B$1:$AQ$1,0),FALSE),"")</f>
        <v>0</v>
      </c>
      <c r="Y129" s="302">
        <f>IFERROR(VLOOKUP($B129,Totalt!$B$1:$AQ$550,MATCH(Y$2,Totalt!$B$1:$AQ$1,0),FALSE),"")</f>
        <v>0</v>
      </c>
      <c r="Z129" s="302">
        <f>IFERROR(VLOOKUP($B129,Totalt!$B$1:$AQ$550,MATCH(Z$2,Totalt!$B$1:$AQ$1,0),FALSE),"")</f>
        <v>0</v>
      </c>
      <c r="AA129" s="302">
        <f>IFERROR(VLOOKUP($B129,Totalt!$B$1:$AQ$550,MATCH(AA$2,Totalt!$B$1:$AQ$1,0),FALSE),"")</f>
        <v>0</v>
      </c>
      <c r="AB129" s="302">
        <f>IFERROR(VLOOKUP($B129,Totalt!$B$1:$AQ$550,MATCH(AB$2,Totalt!$B$1:$AQ$1,0),FALSE),"")</f>
        <v>0</v>
      </c>
      <c r="AC129" s="302">
        <f>IFERROR(VLOOKUP($B129,Totalt!$B$1:$AQ$550,MATCH(AC$2,Totalt!$B$1:$AQ$1,0),FALSE),"")</f>
        <v>1.98</v>
      </c>
      <c r="AD129" s="302">
        <f>IFERROR(VLOOKUP($B129,Totalt!$B$1:$AQ$550,MATCH(AD$2,Totalt!$B$1:$AQ$1,0),FALSE),"")</f>
        <v>0</v>
      </c>
      <c r="AE129" s="302">
        <f>IFERROR(VLOOKUP($B129,Totalt!$B$1:$AQ$550,MATCH(AE$2,Totalt!$B$1:$AQ$1,0),FALSE),"")</f>
        <v>0</v>
      </c>
      <c r="AF129" s="302">
        <f>IFERROR(VLOOKUP($B129,Totalt!$B$1:$AQ$550,MATCH(AF$2,Totalt!$B$1:$AQ$1,0),FALSE),"")</f>
        <v>0.39</v>
      </c>
      <c r="AG129" s="302">
        <f>IFERROR(VLOOKUP($B129,Totalt!$B$1:$AQ$550,MATCH(AG$2,Totalt!$B$1:$AQ$1,0),FALSE),"")</f>
        <v>0</v>
      </c>
      <c r="AI129" s="302">
        <f t="shared" si="4"/>
        <v>17.95</v>
      </c>
      <c r="AJ129" s="302">
        <f>IF(ISERROR(1/VLOOKUP($B129,Leveranser!$B$1:$S$500,MATCH("såld värme (gwh)",Leveranser!$B$1:$S$1,0),FALSE)),"",VLOOKUP($B129,Leveranser!$B$1:$S$500,MATCH("såld värme (gwh)",Leveranser!$B$1:$S$1,0),FALSE))</f>
        <v>12.343999999999999</v>
      </c>
      <c r="AK129" s="315"/>
      <c r="AM129" s="316" t="str">
        <f>IF(B129&lt;&gt;"",IF(VLOOKUP($B129,Totalt!$B$1:$AQ$550,MATCH("Kvalitetsgranskad:",Totalt!$B$1:$AQ$1,0),FALSE)="ja",VLOOKUP($B129,Miljö!$B$1:$AG$479,MATCH(AM$2,Miljö!$B$1:$AK$1,0),FALSE),""),"")</f>
        <v>Ja</v>
      </c>
      <c r="AN129" s="316" t="str">
        <f>IF(AM129="ja",VLOOKUP($B129,Miljö!$B$1:$J$479,MATCH("Typ av ursprungsspecificerad el   (Om inget värde anges används Nordisk residualmix, se inforuta) ()",Miljö!$B$1:$J$1,0),FALSE),IF(AM129="nej","Nordisk residualel",""))</f>
        <v>'Vattenkraft'</v>
      </c>
      <c r="AO129" s="316">
        <f>IF(AM129="","",VLOOKUP($B129,Miljö!$B$1:$J$479,MATCH("Fossilandel för ursprungspecificerad el ()",Miljö!$B$1:$J$1,0),FALSE))</f>
        <v>0</v>
      </c>
      <c r="AP129" s="316">
        <f>IF(AM129="","",IFERROR(VLOOKUP($B129,Miljö!$B$1:$J$479,MATCH("Kärnkraftsandel för ursprungsspecificerad el ()",Miljö!$B$1:$J$1,0),FALSE)/1,0))</f>
        <v>0</v>
      </c>
      <c r="AQ129" s="316">
        <f t="shared" si="5"/>
        <v>1</v>
      </c>
      <c r="AS129" s="316" t="str">
        <f t="shared" si="6"/>
        <v>Nej</v>
      </c>
      <c r="AT129" s="316" t="str">
        <f>IF(AS129="ja",VLOOKUP($B129,Miljö!$B$1:$O$500,MATCH("Fossil andel i procent (%)",Miljö!$B$1:$O$1,0),FALSE)/100,"")</f>
        <v/>
      </c>
      <c r="AV129" s="316" t="str">
        <f t="shared" si="7"/>
        <v>Nej</v>
      </c>
      <c r="AW129" s="316" t="str">
        <f>IF(AV129="ja",VLOOKUP($B129,'Egen hetvattenprod'!$B$1:$AO$500,MATCH("Värmekälla till värmepumpar ()",'Egen hetvattenprod'!$B$1:$AO$1,0),FALSE),"")</f>
        <v/>
      </c>
    </row>
    <row r="130" spans="1:49" x14ac:dyDescent="0.25">
      <c r="A130" s="314" t="str">
        <f>'Miljövärden för publ företag'!B132</f>
        <v>Jönköping Energi AB</v>
      </c>
      <c r="B130" s="314" t="str">
        <f>'Miljövärden för publ företag'!C132</f>
        <v>Jönköping</v>
      </c>
      <c r="C130" s="302">
        <f>IFERROR(VLOOKUP($B130,Totalt!$B$1:$AQ$550,MATCH(C$2,Totalt!$B$1:$AQ$1,0),FALSE),"")</f>
        <v>0</v>
      </c>
      <c r="D130" s="302">
        <f>IFERROR(VLOOKUP($B130,Totalt!$B$1:$AQ$550,MATCH(D$2,Totalt!$B$1:$AQ$1,0),FALSE),"")</f>
        <v>5.6639999999999997</v>
      </c>
      <c r="E130" s="302">
        <f>IFERROR(VLOOKUP($B130,Totalt!$B$1:$AQ$550,MATCH(E$2,Totalt!$B$1:$AQ$1,0),FALSE),"")</f>
        <v>0</v>
      </c>
      <c r="F130" s="302">
        <f>IFERROR(VLOOKUP($B130,Totalt!$B$1:$AQ$550,MATCH(F$2,Totalt!$B$1:$AQ$1,0),FALSE),"")</f>
        <v>18.329999999999998</v>
      </c>
      <c r="G130" s="302">
        <f>IFERROR(VLOOKUP($B130,Totalt!$B$1:$AQ$550,MATCH(G$2,Totalt!$B$1:$AQ$1,0),FALSE),"")</f>
        <v>0</v>
      </c>
      <c r="H130" s="302">
        <f>IFERROR(VLOOKUP($B130,Totalt!$B$1:$AQ$550,MATCH(H$2,Totalt!$B$1:$AQ$1,0),FALSE),"")</f>
        <v>0</v>
      </c>
      <c r="I130" s="302">
        <f>IFERROR(VLOOKUP($B130,Totalt!$B$1:$AQ$550,MATCH(I$2,Totalt!$B$1:$AQ$1,0),FALSE),"")</f>
        <v>218.44200000000001</v>
      </c>
      <c r="J130" s="302">
        <f>IFERROR(VLOOKUP($B130,Totalt!$B$1:$AQ$550,MATCH(J$2,Totalt!$B$1:$AQ$1,0),FALSE),"")</f>
        <v>0</v>
      </c>
      <c r="K130" s="302">
        <f>IFERROR(VLOOKUP($B130,Totalt!$B$1:$AQ$550,MATCH(K$2,Totalt!$B$1:$AQ$1,0),FALSE),"")</f>
        <v>0</v>
      </c>
      <c r="L130" s="302">
        <f>IFERROR(VLOOKUP($B130,Totalt!$B$1:$AQ$550,MATCH(L$2,Totalt!$B$1:$AQ$1,0),FALSE),"")</f>
        <v>0</v>
      </c>
      <c r="M130" s="302">
        <f>IFERROR(VLOOKUP($B130,Totalt!$B$1:$AQ$550,MATCH(M$2,Totalt!$B$1:$AQ$1,0),FALSE),"")</f>
        <v>26.008500000000002</v>
      </c>
      <c r="N130" s="302">
        <f>IFERROR(VLOOKUP($B130,Totalt!$B$1:$AQ$550,MATCH(N$2,Totalt!$B$1:$AQ$1,0),FALSE),"")</f>
        <v>152.042</v>
      </c>
      <c r="O130" s="302">
        <f>IFERROR(VLOOKUP($B130,Totalt!$B$1:$AQ$550,MATCH(O$2,Totalt!$B$1:$AQ$1,0),FALSE),"")</f>
        <v>21.6144</v>
      </c>
      <c r="P130" s="302">
        <f>IFERROR(VLOOKUP($B130,Totalt!$B$1:$AQ$550,MATCH(P$2,Totalt!$B$1:$AQ$1,0),FALSE),"")</f>
        <v>50.667200000000001</v>
      </c>
      <c r="Q130" s="302">
        <f>IFERROR(VLOOKUP($B130,Totalt!$B$1:$AQ$550,MATCH(Q$2,Totalt!$B$1:$AQ$1,0),FALSE),"")</f>
        <v>12.3896</v>
      </c>
      <c r="R130" s="302">
        <f>IFERROR(VLOOKUP($B130,Totalt!$B$1:$AQ$550,MATCH(R$2,Totalt!$B$1:$AQ$1,0),FALSE),"")</f>
        <v>24.97</v>
      </c>
      <c r="S130" s="302">
        <f>IFERROR(VLOOKUP($B130,Totalt!$B$1:$AQ$550,MATCH(S$2,Totalt!$B$1:$AQ$1,0),FALSE),"")</f>
        <v>0</v>
      </c>
      <c r="T130" s="302">
        <f>IFERROR(VLOOKUP($B130,Totalt!$B$1:$AQ$550,MATCH(T$2,Totalt!$B$1:$AQ$1,0),FALSE),"")</f>
        <v>62.18</v>
      </c>
      <c r="U130" s="302">
        <f>IFERROR(VLOOKUP($B130,Totalt!$B$1:$AQ$550,MATCH(U$2,Totalt!$B$1:$AQ$1,0),FALSE),"")</f>
        <v>0</v>
      </c>
      <c r="V130" s="302">
        <f>IFERROR(VLOOKUP($B130,Totalt!$B$1:$AQ$550,MATCH(V$2,Totalt!$B$1:$AQ$1,0),FALSE),"")</f>
        <v>0</v>
      </c>
      <c r="W130" s="302">
        <f>IFERROR(VLOOKUP($B130,Totalt!$B$1:$AQ$550,MATCH(W$2,Totalt!$B$1:$AQ$1,0),FALSE),"")</f>
        <v>0</v>
      </c>
      <c r="X130" s="302">
        <f>IFERROR(VLOOKUP($B130,Totalt!$B$1:$AQ$550,MATCH(X$2,Totalt!$B$1:$AQ$1,0),FALSE),"")</f>
        <v>0</v>
      </c>
      <c r="Y130" s="302">
        <f>IFERROR(VLOOKUP($B130,Totalt!$B$1:$AQ$550,MATCH(Y$2,Totalt!$B$1:$AQ$1,0),FALSE),"")</f>
        <v>0</v>
      </c>
      <c r="Z130" s="302">
        <f>IFERROR(VLOOKUP($B130,Totalt!$B$1:$AQ$550,MATCH(Z$2,Totalt!$B$1:$AQ$1,0),FALSE),"")</f>
        <v>0</v>
      </c>
      <c r="AA130" s="302">
        <f>IFERROR(VLOOKUP($B130,Totalt!$B$1:$AQ$550,MATCH(AA$2,Totalt!$B$1:$AQ$1,0),FALSE),"")</f>
        <v>10.81</v>
      </c>
      <c r="AB130" s="302">
        <f>IFERROR(VLOOKUP($B130,Totalt!$B$1:$AQ$550,MATCH(AB$2,Totalt!$B$1:$AQ$1,0),FALSE),"")</f>
        <v>21.02</v>
      </c>
      <c r="AC130" s="302">
        <f>IFERROR(VLOOKUP($B130,Totalt!$B$1:$AQ$550,MATCH(AC$2,Totalt!$B$1:$AQ$1,0),FALSE),"")</f>
        <v>113.26</v>
      </c>
      <c r="AD130" s="302">
        <f>IFERROR(VLOOKUP($B130,Totalt!$B$1:$AQ$550,MATCH(AD$2,Totalt!$B$1:$AQ$1,0),FALSE),"")</f>
        <v>0</v>
      </c>
      <c r="AE130" s="302">
        <f>IFERROR(VLOOKUP($B130,Totalt!$B$1:$AQ$550,MATCH(AE$2,Totalt!$B$1:$AQ$1,0),FALSE),"")</f>
        <v>0</v>
      </c>
      <c r="AF130" s="302">
        <f>IFERROR(VLOOKUP($B130,Totalt!$B$1:$AQ$550,MATCH(AF$2,Totalt!$B$1:$AQ$1,0),FALSE),"")</f>
        <v>28.720500000000001</v>
      </c>
      <c r="AG130" s="302">
        <f>IFERROR(VLOOKUP($B130,Totalt!$B$1:$AQ$550,MATCH(AG$2,Totalt!$B$1:$AQ$1,0),FALSE),"")</f>
        <v>0</v>
      </c>
      <c r="AI130" s="302">
        <f t="shared" si="4"/>
        <v>766.11819999999977</v>
      </c>
      <c r="AJ130" s="302">
        <f>IF(ISERROR(1/VLOOKUP($B130,Leveranser!$B$1:$S$500,MATCH("såld värme (gwh)",Leveranser!$B$1:$S$1,0),FALSE)),"",VLOOKUP($B130,Leveranser!$B$1:$S$500,MATCH("såld värme (gwh)",Leveranser!$B$1:$S$1,0),FALSE))</f>
        <v>703.62</v>
      </c>
      <c r="AK130" s="315"/>
      <c r="AM130" s="316" t="str">
        <f>IF(B130&lt;&gt;"",IF(VLOOKUP($B130,Totalt!$B$1:$AQ$550,MATCH("Kvalitetsgranskad:",Totalt!$B$1:$AQ$1,0),FALSE)="ja",VLOOKUP($B130,Miljö!$B$1:$AG$479,MATCH(AM$2,Miljö!$B$1:$AK$1,0),FALSE),""),"")</f>
        <v>Ja</v>
      </c>
      <c r="AN130" s="316" t="str">
        <f>IF(AM130="ja",VLOOKUP($B130,Miljö!$B$1:$J$479,MATCH("Typ av ursprungsspecificerad el   (Om inget värde anges används Nordisk residualmix, se inforuta) ()",Miljö!$B$1:$J$1,0),FALSE),IF(AM130="nej","Nordisk residualel",""))</f>
        <v>'Vattenkraft'</v>
      </c>
      <c r="AO130" s="316">
        <f>IF(AM130="","",VLOOKUP($B130,Miljö!$B$1:$J$479,MATCH("Fossilandel för ursprungspecificerad el ()",Miljö!$B$1:$J$1,0),FALSE))</f>
        <v>0</v>
      </c>
      <c r="AP130" s="316">
        <f>IF(AM130="","",IFERROR(VLOOKUP($B130,Miljö!$B$1:$J$479,MATCH("Kärnkraftsandel för ursprungsspecificerad el ()",Miljö!$B$1:$J$1,0),FALSE)/1,0))</f>
        <v>0</v>
      </c>
      <c r="AQ130" s="316">
        <f t="shared" si="5"/>
        <v>1</v>
      </c>
      <c r="AS130" s="316" t="str">
        <f t="shared" si="6"/>
        <v>Nej</v>
      </c>
      <c r="AT130" s="316" t="str">
        <f>IF(AS130="ja",VLOOKUP($B130,Miljö!$B$1:$O$500,MATCH("Fossil andel i procent (%)",Miljö!$B$1:$O$1,0),FALSE)/100,"")</f>
        <v/>
      </c>
      <c r="AV130" s="316" t="str">
        <f t="shared" si="7"/>
        <v>Ja</v>
      </c>
      <c r="AW130" s="316" t="str">
        <f>IF(AV130="ja",VLOOKUP($B130,'Egen hetvattenprod'!$B$1:$AO$500,MATCH("Värmekälla till värmepumpar ()",'Egen hetvattenprod'!$B$1:$AO$1,0),FALSE),"")</f>
        <v>Lågtempererad spillvärme</v>
      </c>
    </row>
    <row r="131" spans="1:49" x14ac:dyDescent="0.25">
      <c r="A131" s="314" t="str">
        <f>'Miljövärden för publ företag'!B133</f>
        <v>Jönköping Energi AB</v>
      </c>
      <c r="B131" s="314" t="str">
        <f>'Miljövärden för publ företag'!C133</f>
        <v>Stigamo</v>
      </c>
      <c r="C131" s="302">
        <f>IFERROR(VLOOKUP($B131,Totalt!$B$1:$AQ$550,MATCH(C$2,Totalt!$B$1:$AQ$1,0),FALSE),"")</f>
        <v>0</v>
      </c>
      <c r="D131" s="302">
        <f>IFERROR(VLOOKUP($B131,Totalt!$B$1:$AQ$550,MATCH(D$2,Totalt!$B$1:$AQ$1,0),FALSE),"")</f>
        <v>0.04</v>
      </c>
      <c r="E131" s="302">
        <f>IFERROR(VLOOKUP($B131,Totalt!$B$1:$AQ$550,MATCH(E$2,Totalt!$B$1:$AQ$1,0),FALSE),"")</f>
        <v>0</v>
      </c>
      <c r="F131" s="302">
        <f>IFERROR(VLOOKUP($B131,Totalt!$B$1:$AQ$550,MATCH(F$2,Totalt!$B$1:$AQ$1,0),FALSE),"")</f>
        <v>0</v>
      </c>
      <c r="G131" s="302">
        <f>IFERROR(VLOOKUP($B131,Totalt!$B$1:$AQ$550,MATCH(G$2,Totalt!$B$1:$AQ$1,0),FALSE),"")</f>
        <v>0</v>
      </c>
      <c r="H131" s="302">
        <f>IFERROR(VLOOKUP($B131,Totalt!$B$1:$AQ$550,MATCH(H$2,Totalt!$B$1:$AQ$1,0),FALSE),"")</f>
        <v>0</v>
      </c>
      <c r="I131" s="302">
        <f>IFERROR(VLOOKUP($B131,Totalt!$B$1:$AQ$550,MATCH(I$2,Totalt!$B$1:$AQ$1,0),FALSE),"")</f>
        <v>0</v>
      </c>
      <c r="J131" s="302">
        <f>IFERROR(VLOOKUP($B131,Totalt!$B$1:$AQ$550,MATCH(J$2,Totalt!$B$1:$AQ$1,0),FALSE),"")</f>
        <v>0</v>
      </c>
      <c r="K131" s="302">
        <f>IFERROR(VLOOKUP($B131,Totalt!$B$1:$AQ$550,MATCH(K$2,Totalt!$B$1:$AQ$1,0),FALSE),"")</f>
        <v>0</v>
      </c>
      <c r="L131" s="302">
        <f>IFERROR(VLOOKUP($B131,Totalt!$B$1:$AQ$550,MATCH(L$2,Totalt!$B$1:$AQ$1,0),FALSE),"")</f>
        <v>0</v>
      </c>
      <c r="M131" s="302">
        <f>IFERROR(VLOOKUP($B131,Totalt!$B$1:$AQ$550,MATCH(M$2,Totalt!$B$1:$AQ$1,0),FALSE),"")</f>
        <v>0</v>
      </c>
      <c r="N131" s="302">
        <f>IFERROR(VLOOKUP($B131,Totalt!$B$1:$AQ$550,MATCH(N$2,Totalt!$B$1:$AQ$1,0),FALSE),"")</f>
        <v>0</v>
      </c>
      <c r="O131" s="302">
        <f>IFERROR(VLOOKUP($B131,Totalt!$B$1:$AQ$550,MATCH(O$2,Totalt!$B$1:$AQ$1,0),FALSE),"")</f>
        <v>0</v>
      </c>
      <c r="P131" s="302">
        <f>IFERROR(VLOOKUP($B131,Totalt!$B$1:$AQ$550,MATCH(P$2,Totalt!$B$1:$AQ$1,0),FALSE),"")</f>
        <v>0</v>
      </c>
      <c r="Q131" s="302">
        <f>IFERROR(VLOOKUP($B131,Totalt!$B$1:$AQ$550,MATCH(Q$2,Totalt!$B$1:$AQ$1,0),FALSE),"")</f>
        <v>0</v>
      </c>
      <c r="R131" s="302">
        <f>IFERROR(VLOOKUP($B131,Totalt!$B$1:$AQ$550,MATCH(R$2,Totalt!$B$1:$AQ$1,0),FALSE),"")</f>
        <v>1.6</v>
      </c>
      <c r="S131" s="302">
        <f>IFERROR(VLOOKUP($B131,Totalt!$B$1:$AQ$550,MATCH(S$2,Totalt!$B$1:$AQ$1,0),FALSE),"")</f>
        <v>0</v>
      </c>
      <c r="T131" s="302">
        <f>IFERROR(VLOOKUP($B131,Totalt!$B$1:$AQ$550,MATCH(T$2,Totalt!$B$1:$AQ$1,0),FALSE),"")</f>
        <v>0</v>
      </c>
      <c r="U131" s="302">
        <f>IFERROR(VLOOKUP($B131,Totalt!$B$1:$AQ$550,MATCH(U$2,Totalt!$B$1:$AQ$1,0),FALSE),"")</f>
        <v>0</v>
      </c>
      <c r="V131" s="302">
        <f>IFERROR(VLOOKUP($B131,Totalt!$B$1:$AQ$550,MATCH(V$2,Totalt!$B$1:$AQ$1,0),FALSE),"")</f>
        <v>0</v>
      </c>
      <c r="W131" s="302">
        <f>IFERROR(VLOOKUP($B131,Totalt!$B$1:$AQ$550,MATCH(W$2,Totalt!$B$1:$AQ$1,0),FALSE),"")</f>
        <v>0</v>
      </c>
      <c r="X131" s="302">
        <f>IFERROR(VLOOKUP($B131,Totalt!$B$1:$AQ$550,MATCH(X$2,Totalt!$B$1:$AQ$1,0),FALSE),"")</f>
        <v>0</v>
      </c>
      <c r="Y131" s="302">
        <f>IFERROR(VLOOKUP($B131,Totalt!$B$1:$AQ$550,MATCH(Y$2,Totalt!$B$1:$AQ$1,0),FALSE),"")</f>
        <v>0</v>
      </c>
      <c r="Z131" s="302">
        <f>IFERROR(VLOOKUP($B131,Totalt!$B$1:$AQ$550,MATCH(Z$2,Totalt!$B$1:$AQ$1,0),FALSE),"")</f>
        <v>0.27</v>
      </c>
      <c r="AA131" s="302">
        <f>IFERROR(VLOOKUP($B131,Totalt!$B$1:$AQ$550,MATCH(AA$2,Totalt!$B$1:$AQ$1,0),FALSE),"")</f>
        <v>0</v>
      </c>
      <c r="AB131" s="302">
        <f>IFERROR(VLOOKUP($B131,Totalt!$B$1:$AQ$550,MATCH(AB$2,Totalt!$B$1:$AQ$1,0),FALSE),"")</f>
        <v>0</v>
      </c>
      <c r="AC131" s="302">
        <f>IFERROR(VLOOKUP($B131,Totalt!$B$1:$AQ$550,MATCH(AC$2,Totalt!$B$1:$AQ$1,0),FALSE),"")</f>
        <v>0</v>
      </c>
      <c r="AD131" s="302">
        <f>IFERROR(VLOOKUP($B131,Totalt!$B$1:$AQ$550,MATCH(AD$2,Totalt!$B$1:$AQ$1,0),FALSE),"")</f>
        <v>0</v>
      </c>
      <c r="AE131" s="302">
        <f>IFERROR(VLOOKUP($B131,Totalt!$B$1:$AQ$550,MATCH(AE$2,Totalt!$B$1:$AQ$1,0),FALSE),"")</f>
        <v>0</v>
      </c>
      <c r="AF131" s="302">
        <f>IFERROR(VLOOKUP($B131,Totalt!$B$1:$AQ$550,MATCH(AF$2,Totalt!$B$1:$AQ$1,0),FALSE),"")</f>
        <v>1.9800000000000002E-2</v>
      </c>
      <c r="AG131" s="302">
        <f>IFERROR(VLOOKUP($B131,Totalt!$B$1:$AQ$550,MATCH(AG$2,Totalt!$B$1:$AQ$1,0),FALSE),"")</f>
        <v>0</v>
      </c>
      <c r="AI131" s="302">
        <f t="shared" si="4"/>
        <v>1.9298000000000002</v>
      </c>
      <c r="AJ131" s="302">
        <f>IF(ISERROR(1/VLOOKUP($B131,Leveranser!$B$1:$S$500,MATCH("såld värme (gwh)",Leveranser!$B$1:$S$1,0),FALSE)),"",VLOOKUP($B131,Leveranser!$B$1:$S$500,MATCH("såld värme (gwh)",Leveranser!$B$1:$S$1,0),FALSE))</f>
        <v>0.66</v>
      </c>
      <c r="AK131" s="315"/>
      <c r="AM131" s="316" t="str">
        <f>IF(B131&lt;&gt;"",IF(VLOOKUP($B131,Totalt!$B$1:$AQ$550,MATCH("Kvalitetsgranskad:",Totalt!$B$1:$AQ$1,0),FALSE)="ja",VLOOKUP($B131,Miljö!$B$1:$AG$479,MATCH(AM$2,Miljö!$B$1:$AK$1,0),FALSE),""),"")</f>
        <v>Ja</v>
      </c>
      <c r="AN131" s="316" t="str">
        <f>IF(AM131="ja",VLOOKUP($B131,Miljö!$B$1:$J$479,MATCH("Typ av ursprungsspecificerad el   (Om inget värde anges används Nordisk residualmix, se inforuta) ()",Miljö!$B$1:$J$1,0),FALSE),IF(AM131="nej","Nordisk residualel",""))</f>
        <v>'Vattenkraft'</v>
      </c>
      <c r="AO131" s="316">
        <f>IF(AM131="","",VLOOKUP($B131,Miljö!$B$1:$J$479,MATCH("Fossilandel för ursprungspecificerad el ()",Miljö!$B$1:$J$1,0),FALSE))</f>
        <v>0</v>
      </c>
      <c r="AP131" s="316">
        <f>IF(AM131="","",IFERROR(VLOOKUP($B131,Miljö!$B$1:$J$479,MATCH("Kärnkraftsandel för ursprungsspecificerad el ()",Miljö!$B$1:$J$1,0),FALSE)/1,0))</f>
        <v>0</v>
      </c>
      <c r="AQ131" s="316">
        <f t="shared" si="5"/>
        <v>1</v>
      </c>
      <c r="AS131" s="316" t="str">
        <f t="shared" si="6"/>
        <v>Nej</v>
      </c>
      <c r="AT131" s="316" t="str">
        <f>IF(AS131="ja",VLOOKUP($B131,Miljö!$B$1:$O$500,MATCH("Fossil andel i procent (%)",Miljö!$B$1:$O$1,0),FALSE)/100,"")</f>
        <v/>
      </c>
      <c r="AV131" s="316" t="str">
        <f t="shared" si="7"/>
        <v>Nej</v>
      </c>
      <c r="AW131" s="316" t="str">
        <f>IF(AV131="ja",VLOOKUP($B131,'Egen hetvattenprod'!$B$1:$AO$500,MATCH("Värmekälla till värmepumpar ()",'Egen hetvattenprod'!$B$1:$AO$1,0),FALSE),"")</f>
        <v/>
      </c>
    </row>
    <row r="132" spans="1:49" x14ac:dyDescent="0.25">
      <c r="A132" s="314" t="str">
        <f>'Miljövärden för publ företag'!B134</f>
        <v>Kalmar Energi Värme AB</v>
      </c>
      <c r="B132" s="314" t="str">
        <f>'Miljövärden för publ företag'!C134</f>
        <v>Kalmar</v>
      </c>
      <c r="C132" s="302">
        <f>IFERROR(VLOOKUP($B132,Totalt!$B$1:$AQ$550,MATCH(C$2,Totalt!$B$1:$AQ$1,0),FALSE),"")</f>
        <v>0</v>
      </c>
      <c r="D132" s="302">
        <f>IFERROR(VLOOKUP($B132,Totalt!$B$1:$AQ$550,MATCH(D$2,Totalt!$B$1:$AQ$1,0),FALSE),"")</f>
        <v>0.44</v>
      </c>
      <c r="E132" s="302">
        <f>IFERROR(VLOOKUP($B132,Totalt!$B$1:$AQ$550,MATCH(E$2,Totalt!$B$1:$AQ$1,0),FALSE),"")</f>
        <v>0</v>
      </c>
      <c r="F132" s="302">
        <f>IFERROR(VLOOKUP($B132,Totalt!$B$1:$AQ$550,MATCH(F$2,Totalt!$B$1:$AQ$1,0),FALSE),"")</f>
        <v>1.2</v>
      </c>
      <c r="G132" s="302">
        <f>IFERROR(VLOOKUP($B132,Totalt!$B$1:$AQ$550,MATCH(G$2,Totalt!$B$1:$AQ$1,0),FALSE),"")</f>
        <v>0</v>
      </c>
      <c r="H132" s="302">
        <f>IFERROR(VLOOKUP($B132,Totalt!$B$1:$AQ$550,MATCH(H$2,Totalt!$B$1:$AQ$1,0),FALSE),"")</f>
        <v>0</v>
      </c>
      <c r="I132" s="302">
        <f>IFERROR(VLOOKUP($B132,Totalt!$B$1:$AQ$550,MATCH(I$2,Totalt!$B$1:$AQ$1,0),FALSE),"")</f>
        <v>0</v>
      </c>
      <c r="J132" s="302">
        <f>IFERROR(VLOOKUP($B132,Totalt!$B$1:$AQ$550,MATCH(J$2,Totalt!$B$1:$AQ$1,0),FALSE),"")</f>
        <v>0</v>
      </c>
      <c r="K132" s="302">
        <f>IFERROR(VLOOKUP($B132,Totalt!$B$1:$AQ$550,MATCH(K$2,Totalt!$B$1:$AQ$1,0),FALSE),"")</f>
        <v>0</v>
      </c>
      <c r="L132" s="302">
        <f>IFERROR(VLOOKUP($B132,Totalt!$B$1:$AQ$550,MATCH(L$2,Totalt!$B$1:$AQ$1,0),FALSE),"")</f>
        <v>0</v>
      </c>
      <c r="M132" s="302">
        <f>IFERROR(VLOOKUP($B132,Totalt!$B$1:$AQ$550,MATCH(M$2,Totalt!$B$1:$AQ$1,0),FALSE),"")</f>
        <v>62.621499999999997</v>
      </c>
      <c r="N132" s="302">
        <f>IFERROR(VLOOKUP($B132,Totalt!$B$1:$AQ$550,MATCH(N$2,Totalt!$B$1:$AQ$1,0),FALSE),"")</f>
        <v>123.655</v>
      </c>
      <c r="O132" s="302">
        <f>IFERROR(VLOOKUP($B132,Totalt!$B$1:$AQ$550,MATCH(O$2,Totalt!$B$1:$AQ$1,0),FALSE),"")</f>
        <v>28.588100000000001</v>
      </c>
      <c r="P132" s="302">
        <f>IFERROR(VLOOKUP($B132,Totalt!$B$1:$AQ$550,MATCH(P$2,Totalt!$B$1:$AQ$1,0),FALSE),"")</f>
        <v>4.0386300000000004</v>
      </c>
      <c r="Q132" s="302">
        <f>IFERROR(VLOOKUP($B132,Totalt!$B$1:$AQ$550,MATCH(Q$2,Totalt!$B$1:$AQ$1,0),FALSE),"")</f>
        <v>0</v>
      </c>
      <c r="R132" s="302">
        <f>IFERROR(VLOOKUP($B132,Totalt!$B$1:$AQ$550,MATCH(R$2,Totalt!$B$1:$AQ$1,0),FALSE),"")</f>
        <v>0</v>
      </c>
      <c r="S132" s="302">
        <f>IFERROR(VLOOKUP($B132,Totalt!$B$1:$AQ$550,MATCH(S$2,Totalt!$B$1:$AQ$1,0),FALSE),"")</f>
        <v>0</v>
      </c>
      <c r="T132" s="302">
        <f>IFERROR(VLOOKUP($B132,Totalt!$B$1:$AQ$550,MATCH(T$2,Totalt!$B$1:$AQ$1,0),FALSE),"")</f>
        <v>51.4</v>
      </c>
      <c r="U132" s="302">
        <f>IFERROR(VLOOKUP($B132,Totalt!$B$1:$AQ$550,MATCH(U$2,Totalt!$B$1:$AQ$1,0),FALSE),"")</f>
        <v>0</v>
      </c>
      <c r="V132" s="302">
        <f>IFERROR(VLOOKUP($B132,Totalt!$B$1:$AQ$550,MATCH(V$2,Totalt!$B$1:$AQ$1,0),FALSE),"")</f>
        <v>0</v>
      </c>
      <c r="W132" s="302">
        <f>IFERROR(VLOOKUP($B132,Totalt!$B$1:$AQ$550,MATCH(W$2,Totalt!$B$1:$AQ$1,0),FALSE),"")</f>
        <v>0</v>
      </c>
      <c r="X132" s="302">
        <f>IFERROR(VLOOKUP($B132,Totalt!$B$1:$AQ$550,MATCH(X$2,Totalt!$B$1:$AQ$1,0),FALSE),"")</f>
        <v>0</v>
      </c>
      <c r="Y132" s="302">
        <f>IFERROR(VLOOKUP($B132,Totalt!$B$1:$AQ$550,MATCH(Y$2,Totalt!$B$1:$AQ$1,0),FALSE),"")</f>
        <v>0</v>
      </c>
      <c r="Z132" s="302">
        <f>IFERROR(VLOOKUP($B132,Totalt!$B$1:$AQ$550,MATCH(Z$2,Totalt!$B$1:$AQ$1,0),FALSE),"")</f>
        <v>0</v>
      </c>
      <c r="AA132" s="302">
        <f>IFERROR(VLOOKUP($B132,Totalt!$B$1:$AQ$550,MATCH(AA$2,Totalt!$B$1:$AQ$1,0),FALSE),"")</f>
        <v>0</v>
      </c>
      <c r="AB132" s="302">
        <f>IFERROR(VLOOKUP($B132,Totalt!$B$1:$AQ$550,MATCH(AB$2,Totalt!$B$1:$AQ$1,0),FALSE),"")</f>
        <v>0</v>
      </c>
      <c r="AC132" s="302">
        <f>IFERROR(VLOOKUP($B132,Totalt!$B$1:$AQ$550,MATCH(AC$2,Totalt!$B$1:$AQ$1,0),FALSE),"")</f>
        <v>95</v>
      </c>
      <c r="AD132" s="302">
        <f>IFERROR(VLOOKUP($B132,Totalt!$B$1:$AQ$550,MATCH(AD$2,Totalt!$B$1:$AQ$1,0),FALSE),"")</f>
        <v>0</v>
      </c>
      <c r="AE132" s="302">
        <f>IFERROR(VLOOKUP($B132,Totalt!$B$1:$AQ$550,MATCH(AE$2,Totalt!$B$1:$AQ$1,0),FALSE),"")</f>
        <v>0</v>
      </c>
      <c r="AF132" s="302">
        <f>IFERROR(VLOOKUP($B132,Totalt!$B$1:$AQ$550,MATCH(AF$2,Totalt!$B$1:$AQ$1,0),FALSE),"")</f>
        <v>15.585699999999999</v>
      </c>
      <c r="AG132" s="302">
        <f>IFERROR(VLOOKUP($B132,Totalt!$B$1:$AQ$550,MATCH(AG$2,Totalt!$B$1:$AQ$1,0),FALSE),"")</f>
        <v>0</v>
      </c>
      <c r="AI132" s="302">
        <f t="shared" ref="AI132:AI195" si="8">IF(B132&lt;&gt;"",SUM(C132:AG132),"")</f>
        <v>382.52892999999995</v>
      </c>
      <c r="AJ132" s="302">
        <f>IF(ISERROR(1/VLOOKUP($B132,Leveranser!$B$1:$S$500,MATCH("såld värme (gwh)",Leveranser!$B$1:$S$1,0),FALSE)),"",VLOOKUP($B132,Leveranser!$B$1:$S$500,MATCH("såld värme (gwh)",Leveranser!$B$1:$S$1,0),FALSE))</f>
        <v>365</v>
      </c>
      <c r="AK132" s="315"/>
      <c r="AM132" s="316" t="str">
        <f>IF(B132&lt;&gt;"",IF(VLOOKUP($B132,Totalt!$B$1:$AQ$550,MATCH("Kvalitetsgranskad:",Totalt!$B$1:$AQ$1,0),FALSE)="ja",VLOOKUP($B132,Miljö!$B$1:$AG$479,MATCH(AM$2,Miljö!$B$1:$AK$1,0),FALSE),""),"")</f>
        <v>Ja</v>
      </c>
      <c r="AN132" s="316" t="str">
        <f>IF(AM132="ja",VLOOKUP($B132,Miljö!$B$1:$J$479,MATCH("Typ av ursprungsspecificerad el   (Om inget värde anges används Nordisk residualmix, se inforuta) ()",Miljö!$B$1:$J$1,0),FALSE),IF(AM132="nej","Nordisk residualel",""))</f>
        <v>'100% förnybar el'</v>
      </c>
      <c r="AO132" s="316">
        <f>IF(AM132="","",VLOOKUP($B132,Miljö!$B$1:$J$479,MATCH("Fossilandel för ursprungspecificerad el ()",Miljö!$B$1:$J$1,0),FALSE))</f>
        <v>0</v>
      </c>
      <c r="AP132" s="316">
        <f>IF(AM132="","",IFERROR(VLOOKUP($B132,Miljö!$B$1:$J$479,MATCH("Kärnkraftsandel för ursprungsspecificerad el ()",Miljö!$B$1:$J$1,0),FALSE)/1,0))</f>
        <v>0</v>
      </c>
      <c r="AQ132" s="316">
        <f t="shared" ref="AQ132:AQ195" si="9">IF(AM132="","",1-AO132-AP132)</f>
        <v>1</v>
      </c>
      <c r="AS132" s="316" t="str">
        <f t="shared" ref="AS132:AS195" si="10">IF(B132&lt;&gt;"",IF(AND(AG132&gt;0,AG132&lt;&gt;""),"Ja","Nej"),"")</f>
        <v>Nej</v>
      </c>
      <c r="AT132" s="316" t="str">
        <f>IF(AS132="ja",VLOOKUP($B132,Miljö!$B$1:$O$500,MATCH("Fossil andel i procent (%)",Miljö!$B$1:$O$1,0),FALSE)/100,"")</f>
        <v/>
      </c>
      <c r="AV132" s="316" t="str">
        <f t="shared" ref="AV132:AV195" si="11">IF(B132&lt;&gt;"",IF(AND(AB132&gt;0,AB132&lt;&gt;""),"Ja","Nej"),"")</f>
        <v>Nej</v>
      </c>
      <c r="AW132" s="316" t="str">
        <f>IF(AV132="ja",VLOOKUP($B132,'Egen hetvattenprod'!$B$1:$AO$500,MATCH("Värmekälla till värmepumpar ()",'Egen hetvattenprod'!$B$1:$AO$1,0),FALSE),"")</f>
        <v/>
      </c>
    </row>
    <row r="133" spans="1:49" x14ac:dyDescent="0.25">
      <c r="A133" s="314" t="str">
        <f>'Miljövärden för publ företag'!B135</f>
        <v>Karlshamn Energi AB</v>
      </c>
      <c r="B133" s="314" t="str">
        <f>'Miljövärden för publ företag'!C135</f>
        <v>Karlshamn</v>
      </c>
      <c r="C133" s="302">
        <f>IFERROR(VLOOKUP($B133,Totalt!$B$1:$AQ$550,MATCH(C$2,Totalt!$B$1:$AQ$1,0),FALSE),"")</f>
        <v>0</v>
      </c>
      <c r="D133" s="302">
        <f>IFERROR(VLOOKUP($B133,Totalt!$B$1:$AQ$550,MATCH(D$2,Totalt!$B$1:$AQ$1,0),FALSE),"")</f>
        <v>11.577999999999999</v>
      </c>
      <c r="E133" s="302">
        <f>IFERROR(VLOOKUP($B133,Totalt!$B$1:$AQ$550,MATCH(E$2,Totalt!$B$1:$AQ$1,0),FALSE),"")</f>
        <v>0</v>
      </c>
      <c r="F133" s="302">
        <f>IFERROR(VLOOKUP($B133,Totalt!$B$1:$AQ$550,MATCH(F$2,Totalt!$B$1:$AQ$1,0),FALSE),"")</f>
        <v>0</v>
      </c>
      <c r="G133" s="302">
        <f>IFERROR(VLOOKUP($B133,Totalt!$B$1:$AQ$550,MATCH(G$2,Totalt!$B$1:$AQ$1,0),FALSE),"")</f>
        <v>1.4950000000000001</v>
      </c>
      <c r="H133" s="302">
        <f>IFERROR(VLOOKUP($B133,Totalt!$B$1:$AQ$550,MATCH(H$2,Totalt!$B$1:$AQ$1,0),FALSE),"")</f>
        <v>0</v>
      </c>
      <c r="I133" s="302">
        <f>IFERROR(VLOOKUP($B133,Totalt!$B$1:$AQ$550,MATCH(I$2,Totalt!$B$1:$AQ$1,0),FALSE),"")</f>
        <v>0</v>
      </c>
      <c r="J133" s="302">
        <f>IFERROR(VLOOKUP($B133,Totalt!$B$1:$AQ$550,MATCH(J$2,Totalt!$B$1:$AQ$1,0),FALSE),"")</f>
        <v>0</v>
      </c>
      <c r="K133" s="302">
        <f>IFERROR(VLOOKUP($B133,Totalt!$B$1:$AQ$550,MATCH(K$2,Totalt!$B$1:$AQ$1,0),FALSE),"")</f>
        <v>0</v>
      </c>
      <c r="L133" s="302">
        <f>IFERROR(VLOOKUP($B133,Totalt!$B$1:$AQ$550,MATCH(L$2,Totalt!$B$1:$AQ$1,0),FALSE),"")</f>
        <v>0</v>
      </c>
      <c r="M133" s="302">
        <f>IFERROR(VLOOKUP($B133,Totalt!$B$1:$AQ$550,MATCH(M$2,Totalt!$B$1:$AQ$1,0),FALSE),"")</f>
        <v>0</v>
      </c>
      <c r="N133" s="302">
        <f>IFERROR(VLOOKUP($B133,Totalt!$B$1:$AQ$550,MATCH(N$2,Totalt!$B$1:$AQ$1,0),FALSE),"")</f>
        <v>0</v>
      </c>
      <c r="O133" s="302">
        <f>IFERROR(VLOOKUP($B133,Totalt!$B$1:$AQ$550,MATCH(O$2,Totalt!$B$1:$AQ$1,0),FALSE),"")</f>
        <v>0</v>
      </c>
      <c r="P133" s="302">
        <f>IFERROR(VLOOKUP($B133,Totalt!$B$1:$AQ$550,MATCH(P$2,Totalt!$B$1:$AQ$1,0),FALSE),"")</f>
        <v>0</v>
      </c>
      <c r="Q133" s="302">
        <f>IFERROR(VLOOKUP($B133,Totalt!$B$1:$AQ$550,MATCH(Q$2,Totalt!$B$1:$AQ$1,0),FALSE),"")</f>
        <v>0</v>
      </c>
      <c r="R133" s="302">
        <f>IFERROR(VLOOKUP($B133,Totalt!$B$1:$AQ$550,MATCH(R$2,Totalt!$B$1:$AQ$1,0),FALSE),"")</f>
        <v>23.048500000000001</v>
      </c>
      <c r="S133" s="302">
        <f>IFERROR(VLOOKUP($B133,Totalt!$B$1:$AQ$550,MATCH(S$2,Totalt!$B$1:$AQ$1,0),FALSE),"")</f>
        <v>0</v>
      </c>
      <c r="T133" s="302">
        <f>IFERROR(VLOOKUP($B133,Totalt!$B$1:$AQ$550,MATCH(T$2,Totalt!$B$1:$AQ$1,0),FALSE),"")</f>
        <v>0</v>
      </c>
      <c r="U133" s="302">
        <f>IFERROR(VLOOKUP($B133,Totalt!$B$1:$AQ$550,MATCH(U$2,Totalt!$B$1:$AQ$1,0),FALSE),"")</f>
        <v>0</v>
      </c>
      <c r="V133" s="302">
        <f>IFERROR(VLOOKUP($B133,Totalt!$B$1:$AQ$550,MATCH(V$2,Totalt!$B$1:$AQ$1,0),FALSE),"")</f>
        <v>0</v>
      </c>
      <c r="W133" s="302">
        <f>IFERROR(VLOOKUP($B133,Totalt!$B$1:$AQ$550,MATCH(W$2,Totalt!$B$1:$AQ$1,0),FALSE),"")</f>
        <v>0</v>
      </c>
      <c r="X133" s="302">
        <f>IFERROR(VLOOKUP($B133,Totalt!$B$1:$AQ$550,MATCH(X$2,Totalt!$B$1:$AQ$1,0),FALSE),"")</f>
        <v>0</v>
      </c>
      <c r="Y133" s="302">
        <f>IFERROR(VLOOKUP($B133,Totalt!$B$1:$AQ$550,MATCH(Y$2,Totalt!$B$1:$AQ$1,0),FALSE),"")</f>
        <v>0</v>
      </c>
      <c r="Z133" s="302">
        <f>IFERROR(VLOOKUP($B133,Totalt!$B$1:$AQ$550,MATCH(Z$2,Totalt!$B$1:$AQ$1,0),FALSE),"")</f>
        <v>0</v>
      </c>
      <c r="AA133" s="302">
        <f>IFERROR(VLOOKUP($B133,Totalt!$B$1:$AQ$550,MATCH(AA$2,Totalt!$B$1:$AQ$1,0),FALSE),"")</f>
        <v>0</v>
      </c>
      <c r="AB133" s="302">
        <f>IFERROR(VLOOKUP($B133,Totalt!$B$1:$AQ$550,MATCH(AB$2,Totalt!$B$1:$AQ$1,0),FALSE),"")</f>
        <v>0</v>
      </c>
      <c r="AC133" s="302">
        <f>IFERROR(VLOOKUP($B133,Totalt!$B$1:$AQ$550,MATCH(AC$2,Totalt!$B$1:$AQ$1,0),FALSE),"")</f>
        <v>0</v>
      </c>
      <c r="AD133" s="302">
        <f>IFERROR(VLOOKUP($B133,Totalt!$B$1:$AQ$550,MATCH(AD$2,Totalt!$B$1:$AQ$1,0),FALSE),"")</f>
        <v>163.512</v>
      </c>
      <c r="AE133" s="302">
        <f>IFERROR(VLOOKUP($B133,Totalt!$B$1:$AQ$550,MATCH(AE$2,Totalt!$B$1:$AQ$1,0),FALSE),"")</f>
        <v>0</v>
      </c>
      <c r="AF133" s="302">
        <f>IFERROR(VLOOKUP($B133,Totalt!$B$1:$AQ$550,MATCH(AF$2,Totalt!$B$1:$AQ$1,0),FALSE),"")</f>
        <v>5.1565500000000002</v>
      </c>
      <c r="AG133" s="302">
        <f>IFERROR(VLOOKUP($B133,Totalt!$B$1:$AQ$550,MATCH(AG$2,Totalt!$B$1:$AQ$1,0),FALSE),"")</f>
        <v>0</v>
      </c>
      <c r="AI133" s="302">
        <f t="shared" si="8"/>
        <v>204.79005000000001</v>
      </c>
      <c r="AJ133" s="302">
        <f>IF(ISERROR(1/VLOOKUP($B133,Leveranser!$B$1:$S$500,MATCH("såld värme (gwh)",Leveranser!$B$1:$S$1,0),FALSE)),"",VLOOKUP($B133,Leveranser!$B$1:$S$500,MATCH("såld värme (gwh)",Leveranser!$B$1:$S$1,0),FALSE))</f>
        <v>171.88499999999999</v>
      </c>
      <c r="AK133" s="315"/>
      <c r="AM133" s="316" t="str">
        <f>IF(B133&lt;&gt;"",IF(VLOOKUP($B133,Totalt!$B$1:$AQ$550,MATCH("Kvalitetsgranskad:",Totalt!$B$1:$AQ$1,0),FALSE)="ja",VLOOKUP($B133,Miljö!$B$1:$AG$479,MATCH(AM$2,Miljö!$B$1:$AK$1,0),FALSE),""),"")</f>
        <v>Ja</v>
      </c>
      <c r="AN133" s="316" t="str">
        <f>IF(AM133="ja",VLOOKUP($B133,Miljö!$B$1:$J$479,MATCH("Typ av ursprungsspecificerad el   (Om inget värde anges används Nordisk residualmix, se inforuta) ()",Miljö!$B$1:$J$1,0),FALSE),IF(AM133="nej","Nordisk residualel",""))</f>
        <v>'100% vindkraft'</v>
      </c>
      <c r="AO133" s="316">
        <f>IF(AM133="","",VLOOKUP($B133,Miljö!$B$1:$J$479,MATCH("Fossilandel för ursprungspecificerad el ()",Miljö!$B$1:$J$1,0),FALSE))</f>
        <v>0</v>
      </c>
      <c r="AP133" s="316">
        <f>IF(AM133="","",IFERROR(VLOOKUP($B133,Miljö!$B$1:$J$479,MATCH("Kärnkraftsandel för ursprungsspecificerad el ()",Miljö!$B$1:$J$1,0),FALSE)/1,0))</f>
        <v>0.40799999999999997</v>
      </c>
      <c r="AQ133" s="316">
        <f t="shared" si="9"/>
        <v>0.59200000000000008</v>
      </c>
      <c r="AS133" s="316" t="str">
        <f t="shared" si="10"/>
        <v>Nej</v>
      </c>
      <c r="AT133" s="316" t="str">
        <f>IF(AS133="ja",VLOOKUP($B133,Miljö!$B$1:$O$500,MATCH("Fossil andel i procent (%)",Miljö!$B$1:$O$1,0),FALSE)/100,"")</f>
        <v/>
      </c>
      <c r="AV133" s="316" t="str">
        <f t="shared" si="11"/>
        <v>Nej</v>
      </c>
      <c r="AW133" s="316" t="str">
        <f>IF(AV133="ja",VLOOKUP($B133,'Egen hetvattenprod'!$B$1:$AO$500,MATCH("Värmekälla till värmepumpar ()",'Egen hetvattenprod'!$B$1:$AO$1,0),FALSE),"")</f>
        <v/>
      </c>
    </row>
    <row r="134" spans="1:49" x14ac:dyDescent="0.25">
      <c r="A134" s="314" t="str">
        <f>'Miljövärden för publ företag'!B136</f>
        <v>Karlskoga Energi och Miljö AB</v>
      </c>
      <c r="B134" s="314" t="str">
        <f>'Miljövärden för publ företag'!C136</f>
        <v>Karlskoga</v>
      </c>
      <c r="C134" s="302">
        <f>IFERROR(VLOOKUP($B134,Totalt!$B$1:$AQ$550,MATCH(C$2,Totalt!$B$1:$AQ$1,0),FALSE),"")</f>
        <v>0</v>
      </c>
      <c r="D134" s="302">
        <f>IFERROR(VLOOKUP($B134,Totalt!$B$1:$AQ$550,MATCH(D$2,Totalt!$B$1:$AQ$1,0),FALSE),"")</f>
        <v>9.9</v>
      </c>
      <c r="E134" s="302">
        <f>IFERROR(VLOOKUP($B134,Totalt!$B$1:$AQ$550,MATCH(E$2,Totalt!$B$1:$AQ$1,0),FALSE),"")</f>
        <v>24.3569</v>
      </c>
      <c r="F134" s="302">
        <f>IFERROR(VLOOKUP($B134,Totalt!$B$1:$AQ$550,MATCH(F$2,Totalt!$B$1:$AQ$1,0),FALSE),"")</f>
        <v>31.435600000000001</v>
      </c>
      <c r="G134" s="302">
        <f>IFERROR(VLOOKUP($B134,Totalt!$B$1:$AQ$550,MATCH(G$2,Totalt!$B$1:$AQ$1,0),FALSE),"")</f>
        <v>0</v>
      </c>
      <c r="H134" s="302">
        <f>IFERROR(VLOOKUP($B134,Totalt!$B$1:$AQ$550,MATCH(H$2,Totalt!$B$1:$AQ$1,0),FALSE),"")</f>
        <v>0</v>
      </c>
      <c r="I134" s="302">
        <f>IFERROR(VLOOKUP($B134,Totalt!$B$1:$AQ$550,MATCH(I$2,Totalt!$B$1:$AQ$1,0),FALSE),"")</f>
        <v>87.404200000000003</v>
      </c>
      <c r="J134" s="302">
        <f>IFERROR(VLOOKUP($B134,Totalt!$B$1:$AQ$550,MATCH(J$2,Totalt!$B$1:$AQ$1,0),FALSE),"")</f>
        <v>0</v>
      </c>
      <c r="K134" s="302">
        <f>IFERROR(VLOOKUP($B134,Totalt!$B$1:$AQ$550,MATCH(K$2,Totalt!$B$1:$AQ$1,0),FALSE),"")</f>
        <v>0</v>
      </c>
      <c r="L134" s="302">
        <f>IFERROR(VLOOKUP($B134,Totalt!$B$1:$AQ$550,MATCH(L$2,Totalt!$B$1:$AQ$1,0),FALSE),"")</f>
        <v>182.62200000000001</v>
      </c>
      <c r="M134" s="302">
        <f>IFERROR(VLOOKUP($B134,Totalt!$B$1:$AQ$550,MATCH(M$2,Totalt!$B$1:$AQ$1,0),FALSE),"")</f>
        <v>0</v>
      </c>
      <c r="N134" s="302">
        <f>IFERROR(VLOOKUP($B134,Totalt!$B$1:$AQ$550,MATCH(N$2,Totalt!$B$1:$AQ$1,0),FALSE),"")</f>
        <v>0</v>
      </c>
      <c r="O134" s="302">
        <f>IFERROR(VLOOKUP($B134,Totalt!$B$1:$AQ$550,MATCH(O$2,Totalt!$B$1:$AQ$1,0),FALSE),"")</f>
        <v>0</v>
      </c>
      <c r="P134" s="302">
        <f>IFERROR(VLOOKUP($B134,Totalt!$B$1:$AQ$550,MATCH(P$2,Totalt!$B$1:$AQ$1,0),FALSE),"")</f>
        <v>0</v>
      </c>
      <c r="Q134" s="302">
        <f>IFERROR(VLOOKUP($B134,Totalt!$B$1:$AQ$550,MATCH(Q$2,Totalt!$B$1:$AQ$1,0),FALSE),"")</f>
        <v>0</v>
      </c>
      <c r="R134" s="302">
        <f>IFERROR(VLOOKUP($B134,Totalt!$B$1:$AQ$550,MATCH(R$2,Totalt!$B$1:$AQ$1,0),FALSE),"")</f>
        <v>0</v>
      </c>
      <c r="S134" s="302">
        <f>IFERROR(VLOOKUP($B134,Totalt!$B$1:$AQ$550,MATCH(S$2,Totalt!$B$1:$AQ$1,0),FALSE),"")</f>
        <v>0</v>
      </c>
      <c r="T134" s="302">
        <f>IFERROR(VLOOKUP($B134,Totalt!$B$1:$AQ$550,MATCH(T$2,Totalt!$B$1:$AQ$1,0),FALSE),"")</f>
        <v>0</v>
      </c>
      <c r="U134" s="302">
        <f>IFERROR(VLOOKUP($B134,Totalt!$B$1:$AQ$550,MATCH(U$2,Totalt!$B$1:$AQ$1,0),FALSE),"")</f>
        <v>3.36104</v>
      </c>
      <c r="V134" s="302">
        <f>IFERROR(VLOOKUP($B134,Totalt!$B$1:$AQ$550,MATCH(V$2,Totalt!$B$1:$AQ$1,0),FALSE),"")</f>
        <v>0</v>
      </c>
      <c r="W134" s="302">
        <f>IFERROR(VLOOKUP($B134,Totalt!$B$1:$AQ$550,MATCH(W$2,Totalt!$B$1:$AQ$1,0),FALSE),"")</f>
        <v>0</v>
      </c>
      <c r="X134" s="302">
        <f>IFERROR(VLOOKUP($B134,Totalt!$B$1:$AQ$550,MATCH(X$2,Totalt!$B$1:$AQ$1,0),FALSE),"")</f>
        <v>0</v>
      </c>
      <c r="Y134" s="302">
        <f>IFERROR(VLOOKUP($B134,Totalt!$B$1:$AQ$550,MATCH(Y$2,Totalt!$B$1:$AQ$1,0),FALSE),"")</f>
        <v>52.406399999999998</v>
      </c>
      <c r="Z134" s="302">
        <f>IFERROR(VLOOKUP($B134,Totalt!$B$1:$AQ$550,MATCH(Z$2,Totalt!$B$1:$AQ$1,0),FALSE),"")</f>
        <v>0</v>
      </c>
      <c r="AA134" s="302">
        <f>IFERROR(VLOOKUP($B134,Totalt!$B$1:$AQ$550,MATCH(AA$2,Totalt!$B$1:$AQ$1,0),FALSE),"")</f>
        <v>0</v>
      </c>
      <c r="AB134" s="302">
        <f>IFERROR(VLOOKUP($B134,Totalt!$B$1:$AQ$550,MATCH(AB$2,Totalt!$B$1:$AQ$1,0),FALSE),"")</f>
        <v>0</v>
      </c>
      <c r="AC134" s="302">
        <f>IFERROR(VLOOKUP($B134,Totalt!$B$1:$AQ$550,MATCH(AC$2,Totalt!$B$1:$AQ$1,0),FALSE),"")</f>
        <v>18.399999999999999</v>
      </c>
      <c r="AD134" s="302">
        <f>IFERROR(VLOOKUP($B134,Totalt!$B$1:$AQ$550,MATCH(AD$2,Totalt!$B$1:$AQ$1,0),FALSE),"")</f>
        <v>0</v>
      </c>
      <c r="AE134" s="302">
        <f>IFERROR(VLOOKUP($B134,Totalt!$B$1:$AQ$550,MATCH(AE$2,Totalt!$B$1:$AQ$1,0),FALSE),"")</f>
        <v>0</v>
      </c>
      <c r="AF134" s="302">
        <f>IFERROR(VLOOKUP($B134,Totalt!$B$1:$AQ$550,MATCH(AF$2,Totalt!$B$1:$AQ$1,0),FALSE),"")</f>
        <v>12.8775</v>
      </c>
      <c r="AG134" s="302">
        <f>IFERROR(VLOOKUP($B134,Totalt!$B$1:$AQ$550,MATCH(AG$2,Totalt!$B$1:$AQ$1,0),FALSE),"")</f>
        <v>0</v>
      </c>
      <c r="AI134" s="302">
        <f t="shared" si="8"/>
        <v>422.76364000000001</v>
      </c>
      <c r="AJ134" s="302">
        <f>IF(ISERROR(1/VLOOKUP($B134,Leveranser!$B$1:$S$500,MATCH("såld värme (gwh)",Leveranser!$B$1:$S$1,0),FALSE)),"",VLOOKUP($B134,Leveranser!$B$1:$S$500,MATCH("såld värme (gwh)",Leveranser!$B$1:$S$1,0),FALSE))</f>
        <v>321.5</v>
      </c>
      <c r="AK134" s="315"/>
      <c r="AM134" s="316" t="str">
        <f>IF(B134&lt;&gt;"",IF(VLOOKUP($B134,Totalt!$B$1:$AQ$550,MATCH("Kvalitetsgranskad:",Totalt!$B$1:$AQ$1,0),FALSE)="ja",VLOOKUP($B134,Miljö!$B$1:$AG$479,MATCH(AM$2,Miljö!$B$1:$AK$1,0),FALSE),""),"")</f>
        <v>Ja</v>
      </c>
      <c r="AN134" s="316" t="str">
        <f>IF(AM134="ja",VLOOKUP($B134,Miljö!$B$1:$J$479,MATCH("Typ av ursprungsspecificerad el   (Om inget värde anges används Nordisk residualmix, se inforuta) ()",Miljö!$B$1:$J$1,0),FALSE),IF(AM134="nej","Nordisk residualel",""))</f>
        <v>'Vattenkraft'</v>
      </c>
      <c r="AO134" s="316">
        <f>IF(AM134="","",VLOOKUP($B134,Miljö!$B$1:$J$479,MATCH("Fossilandel för ursprungspecificerad el ()",Miljö!$B$1:$J$1,0),FALSE))</f>
        <v>0</v>
      </c>
      <c r="AP134" s="316">
        <f>IF(AM134="","",IFERROR(VLOOKUP($B134,Miljö!$B$1:$J$479,MATCH("Kärnkraftsandel för ursprungsspecificerad el ()",Miljö!$B$1:$J$1,0),FALSE)/1,0))</f>
        <v>0</v>
      </c>
      <c r="AQ134" s="316">
        <f t="shared" si="9"/>
        <v>1</v>
      </c>
      <c r="AS134" s="316" t="str">
        <f t="shared" si="10"/>
        <v>Nej</v>
      </c>
      <c r="AT134" s="316" t="str">
        <f>IF(AS134="ja",VLOOKUP($B134,Miljö!$B$1:$O$500,MATCH("Fossil andel i procent (%)",Miljö!$B$1:$O$1,0),FALSE)/100,"")</f>
        <v/>
      </c>
      <c r="AV134" s="316" t="str">
        <f t="shared" si="11"/>
        <v>Nej</v>
      </c>
      <c r="AW134" s="316" t="str">
        <f>IF(AV134="ja",VLOOKUP($B134,'Egen hetvattenprod'!$B$1:$AO$500,MATCH("Värmekälla till värmepumpar ()",'Egen hetvattenprod'!$B$1:$AO$1,0),FALSE),"")</f>
        <v/>
      </c>
    </row>
    <row r="135" spans="1:49" x14ac:dyDescent="0.25">
      <c r="A135" s="314" t="str">
        <f>'Miljövärden för publ företag'!B137</f>
        <v>Karlstads Energi AB</v>
      </c>
      <c r="B135" s="314" t="str">
        <f>'Miljövärden för publ företag'!C137</f>
        <v>Karlstad</v>
      </c>
      <c r="C135" s="302">
        <f>IFERROR(VLOOKUP($B135,Totalt!$B$1:$AQ$550,MATCH(C$2,Totalt!$B$1:$AQ$1,0),FALSE),"")</f>
        <v>0</v>
      </c>
      <c r="D135" s="302">
        <f>IFERROR(VLOOKUP($B135,Totalt!$B$1:$AQ$550,MATCH(D$2,Totalt!$B$1:$AQ$1,0),FALSE),"")</f>
        <v>6.0118799999999997</v>
      </c>
      <c r="E135" s="302">
        <f>IFERROR(VLOOKUP($B135,Totalt!$B$1:$AQ$550,MATCH(E$2,Totalt!$B$1:$AQ$1,0),FALSE),"")</f>
        <v>0</v>
      </c>
      <c r="F135" s="302">
        <f>IFERROR(VLOOKUP($B135,Totalt!$B$1:$AQ$550,MATCH(F$2,Totalt!$B$1:$AQ$1,0),FALSE),"")</f>
        <v>7.0521099999999999</v>
      </c>
      <c r="G135" s="302">
        <f>IFERROR(VLOOKUP($B135,Totalt!$B$1:$AQ$550,MATCH(G$2,Totalt!$B$1:$AQ$1,0),FALSE),"")</f>
        <v>0</v>
      </c>
      <c r="H135" s="302">
        <f>IFERROR(VLOOKUP($B135,Totalt!$B$1:$AQ$550,MATCH(H$2,Totalt!$B$1:$AQ$1,0),FALSE),"")</f>
        <v>0</v>
      </c>
      <c r="I135" s="302">
        <f>IFERROR(VLOOKUP($B135,Totalt!$B$1:$AQ$550,MATCH(I$2,Totalt!$B$1:$AQ$1,0),FALSE),"")</f>
        <v>160.625</v>
      </c>
      <c r="J135" s="302">
        <f>IFERROR(VLOOKUP($B135,Totalt!$B$1:$AQ$550,MATCH(J$2,Totalt!$B$1:$AQ$1,0),FALSE),"")</f>
        <v>0</v>
      </c>
      <c r="K135" s="302">
        <f>IFERROR(VLOOKUP($B135,Totalt!$B$1:$AQ$550,MATCH(K$2,Totalt!$B$1:$AQ$1,0),FALSE),"")</f>
        <v>0</v>
      </c>
      <c r="L135" s="302">
        <f>IFERROR(VLOOKUP($B135,Totalt!$B$1:$AQ$550,MATCH(L$2,Totalt!$B$1:$AQ$1,0),FALSE),"")</f>
        <v>0</v>
      </c>
      <c r="M135" s="302">
        <f>IFERROR(VLOOKUP($B135,Totalt!$B$1:$AQ$550,MATCH(M$2,Totalt!$B$1:$AQ$1,0),FALSE),"")</f>
        <v>0</v>
      </c>
      <c r="N135" s="302">
        <f>IFERROR(VLOOKUP($B135,Totalt!$B$1:$AQ$550,MATCH(N$2,Totalt!$B$1:$AQ$1,0),FALSE),"")</f>
        <v>0</v>
      </c>
      <c r="O135" s="302">
        <f>IFERROR(VLOOKUP($B135,Totalt!$B$1:$AQ$550,MATCH(O$2,Totalt!$B$1:$AQ$1,0),FALSE),"")</f>
        <v>0</v>
      </c>
      <c r="P135" s="302">
        <f>IFERROR(VLOOKUP($B135,Totalt!$B$1:$AQ$550,MATCH(P$2,Totalt!$B$1:$AQ$1,0),FALSE),"")</f>
        <v>0</v>
      </c>
      <c r="Q135" s="302">
        <f>IFERROR(VLOOKUP($B135,Totalt!$B$1:$AQ$550,MATCH(Q$2,Totalt!$B$1:$AQ$1,0),FALSE),"")</f>
        <v>340.41399999999999</v>
      </c>
      <c r="R135" s="302">
        <f>IFERROR(VLOOKUP($B135,Totalt!$B$1:$AQ$550,MATCH(R$2,Totalt!$B$1:$AQ$1,0),FALSE),"")</f>
        <v>0</v>
      </c>
      <c r="S135" s="302">
        <f>IFERROR(VLOOKUP($B135,Totalt!$B$1:$AQ$550,MATCH(S$2,Totalt!$B$1:$AQ$1,0),FALSE),"")</f>
        <v>0</v>
      </c>
      <c r="T135" s="302">
        <f>IFERROR(VLOOKUP($B135,Totalt!$B$1:$AQ$550,MATCH(T$2,Totalt!$B$1:$AQ$1,0),FALSE),"")</f>
        <v>0</v>
      </c>
      <c r="U135" s="302">
        <f>IFERROR(VLOOKUP($B135,Totalt!$B$1:$AQ$550,MATCH(U$2,Totalt!$B$1:$AQ$1,0),FALSE),"")</f>
        <v>0</v>
      </c>
      <c r="V135" s="302">
        <f>IFERROR(VLOOKUP($B135,Totalt!$B$1:$AQ$550,MATCH(V$2,Totalt!$B$1:$AQ$1,0),FALSE),"")</f>
        <v>0</v>
      </c>
      <c r="W135" s="302">
        <f>IFERROR(VLOOKUP($B135,Totalt!$B$1:$AQ$550,MATCH(W$2,Totalt!$B$1:$AQ$1,0),FALSE),"")</f>
        <v>0</v>
      </c>
      <c r="X135" s="302">
        <f>IFERROR(VLOOKUP($B135,Totalt!$B$1:$AQ$550,MATCH(X$2,Totalt!$B$1:$AQ$1,0),FALSE),"")</f>
        <v>0</v>
      </c>
      <c r="Y135" s="302">
        <f>IFERROR(VLOOKUP($B135,Totalt!$B$1:$AQ$550,MATCH(Y$2,Totalt!$B$1:$AQ$1,0),FALSE),"")</f>
        <v>0</v>
      </c>
      <c r="Z135" s="302">
        <f>IFERROR(VLOOKUP($B135,Totalt!$B$1:$AQ$550,MATCH(Z$2,Totalt!$B$1:$AQ$1,0),FALSE),"")</f>
        <v>0</v>
      </c>
      <c r="AA135" s="302">
        <f>IFERROR(VLOOKUP($B135,Totalt!$B$1:$AQ$550,MATCH(AA$2,Totalt!$B$1:$AQ$1,0),FALSE),"")</f>
        <v>0</v>
      </c>
      <c r="AB135" s="302">
        <f>IFERROR(VLOOKUP($B135,Totalt!$B$1:$AQ$550,MATCH(AB$2,Totalt!$B$1:$AQ$1,0),FALSE),"")</f>
        <v>0</v>
      </c>
      <c r="AC135" s="302">
        <f>IFERROR(VLOOKUP($B135,Totalt!$B$1:$AQ$550,MATCH(AC$2,Totalt!$B$1:$AQ$1,0),FALSE),"")</f>
        <v>159.53399999999999</v>
      </c>
      <c r="AD135" s="302">
        <f>IFERROR(VLOOKUP($B135,Totalt!$B$1:$AQ$550,MATCH(AD$2,Totalt!$B$1:$AQ$1,0),FALSE),"")</f>
        <v>2.0550000000000002</v>
      </c>
      <c r="AE135" s="302">
        <f>IFERROR(VLOOKUP($B135,Totalt!$B$1:$AQ$550,MATCH(AE$2,Totalt!$B$1:$AQ$1,0),FALSE),"")</f>
        <v>0</v>
      </c>
      <c r="AF135" s="302">
        <f>IFERROR(VLOOKUP($B135,Totalt!$B$1:$AQ$550,MATCH(AF$2,Totalt!$B$1:$AQ$1,0),FALSE),"")</f>
        <v>25.505299999999998</v>
      </c>
      <c r="AG135" s="302">
        <f>IFERROR(VLOOKUP($B135,Totalt!$B$1:$AQ$550,MATCH(AG$2,Totalt!$B$1:$AQ$1,0),FALSE),"")</f>
        <v>0</v>
      </c>
      <c r="AI135" s="302">
        <f t="shared" si="8"/>
        <v>701.19728999999995</v>
      </c>
      <c r="AJ135" s="302">
        <f>IF(ISERROR(1/VLOOKUP($B135,Leveranser!$B$1:$S$500,MATCH("såld värme (gwh)",Leveranser!$B$1:$S$1,0),FALSE)),"",VLOOKUP($B135,Leveranser!$B$1:$S$500,MATCH("såld värme (gwh)",Leveranser!$B$1:$S$1,0),FALSE))</f>
        <v>578.79999999999995</v>
      </c>
      <c r="AK135" s="315"/>
      <c r="AM135" s="316" t="str">
        <f>IF(B135&lt;&gt;"",IF(VLOOKUP($B135,Totalt!$B$1:$AQ$550,MATCH("Kvalitetsgranskad:",Totalt!$B$1:$AQ$1,0),FALSE)="ja",VLOOKUP($B135,Miljö!$B$1:$AG$479,MATCH(AM$2,Miljö!$B$1:$AK$1,0),FALSE),""),"")</f>
        <v>Ja</v>
      </c>
      <c r="AN135" s="316" t="str">
        <f>IF(AM135="ja",VLOOKUP($B135,Miljö!$B$1:$J$479,MATCH("Typ av ursprungsspecificerad el   (Om inget värde anges används Nordisk residualmix, se inforuta) ()",Miljö!$B$1:$J$1,0),FALSE),IF(AM135="nej","Nordisk residualel",""))</f>
        <v>'Förnybar'</v>
      </c>
      <c r="AO135" s="316">
        <f>IF(AM135="","",VLOOKUP($B135,Miljö!$B$1:$J$479,MATCH("Fossilandel för ursprungspecificerad el ()",Miljö!$B$1:$J$1,0),FALSE))</f>
        <v>0</v>
      </c>
      <c r="AP135" s="316">
        <f>IF(AM135="","",IFERROR(VLOOKUP($B135,Miljö!$B$1:$J$479,MATCH("Kärnkraftsandel för ursprungsspecificerad el ()",Miljö!$B$1:$J$1,0),FALSE)/1,0))</f>
        <v>0</v>
      </c>
      <c r="AQ135" s="316">
        <f t="shared" si="9"/>
        <v>1</v>
      </c>
      <c r="AS135" s="316" t="str">
        <f t="shared" si="10"/>
        <v>Nej</v>
      </c>
      <c r="AT135" s="316" t="str">
        <f>IF(AS135="ja",VLOOKUP($B135,Miljö!$B$1:$O$500,MATCH("Fossil andel i procent (%)",Miljö!$B$1:$O$1,0),FALSE)/100,"")</f>
        <v/>
      </c>
      <c r="AV135" s="316" t="str">
        <f t="shared" si="11"/>
        <v>Nej</v>
      </c>
      <c r="AW135" s="316" t="str">
        <f>IF(AV135="ja",VLOOKUP($B135,'Egen hetvattenprod'!$B$1:$AO$500,MATCH("Värmekälla till värmepumpar ()",'Egen hetvattenprod'!$B$1:$AO$1,0),FALSE),"")</f>
        <v/>
      </c>
    </row>
    <row r="136" spans="1:49" x14ac:dyDescent="0.25">
      <c r="A136" s="314" t="str">
        <f>'Miljövärden för publ företag'!B138</f>
        <v>Kils Energi AB</v>
      </c>
      <c r="B136" s="314" t="str">
        <f>'Miljövärden för publ företag'!C138</f>
        <v>Kil</v>
      </c>
      <c r="C136" s="302">
        <f>IFERROR(VLOOKUP($B136,Totalt!$B$1:$AQ$550,MATCH(C$2,Totalt!$B$1:$AQ$1,0),FALSE),"")</f>
        <v>0</v>
      </c>
      <c r="D136" s="302">
        <f>IFERROR(VLOOKUP($B136,Totalt!$B$1:$AQ$550,MATCH(D$2,Totalt!$B$1:$AQ$1,0),FALSE),"")</f>
        <v>0.8</v>
      </c>
      <c r="E136" s="302">
        <f>IFERROR(VLOOKUP($B136,Totalt!$B$1:$AQ$550,MATCH(E$2,Totalt!$B$1:$AQ$1,0),FALSE),"")</f>
        <v>0</v>
      </c>
      <c r="F136" s="302">
        <f>IFERROR(VLOOKUP($B136,Totalt!$B$1:$AQ$550,MATCH(F$2,Totalt!$B$1:$AQ$1,0),FALSE),"")</f>
        <v>0</v>
      </c>
      <c r="G136" s="302">
        <f>IFERROR(VLOOKUP($B136,Totalt!$B$1:$AQ$550,MATCH(G$2,Totalt!$B$1:$AQ$1,0),FALSE),"")</f>
        <v>0</v>
      </c>
      <c r="H136" s="302">
        <f>IFERROR(VLOOKUP($B136,Totalt!$B$1:$AQ$550,MATCH(H$2,Totalt!$B$1:$AQ$1,0),FALSE),"")</f>
        <v>0</v>
      </c>
      <c r="I136" s="302">
        <f>IFERROR(VLOOKUP($B136,Totalt!$B$1:$AQ$550,MATCH(I$2,Totalt!$B$1:$AQ$1,0),FALSE),"")</f>
        <v>0</v>
      </c>
      <c r="J136" s="302">
        <f>IFERROR(VLOOKUP($B136,Totalt!$B$1:$AQ$550,MATCH(J$2,Totalt!$B$1:$AQ$1,0),FALSE),"")</f>
        <v>0</v>
      </c>
      <c r="K136" s="302">
        <f>IFERROR(VLOOKUP($B136,Totalt!$B$1:$AQ$550,MATCH(K$2,Totalt!$B$1:$AQ$1,0),FALSE),"")</f>
        <v>0</v>
      </c>
      <c r="L136" s="302">
        <f>IFERROR(VLOOKUP($B136,Totalt!$B$1:$AQ$550,MATCH(L$2,Totalt!$B$1:$AQ$1,0),FALSE),"")</f>
        <v>42.4</v>
      </c>
      <c r="M136" s="302">
        <f>IFERROR(VLOOKUP($B136,Totalt!$B$1:$AQ$550,MATCH(M$2,Totalt!$B$1:$AQ$1,0),FALSE),"")</f>
        <v>0</v>
      </c>
      <c r="N136" s="302">
        <f>IFERROR(VLOOKUP($B136,Totalt!$B$1:$AQ$550,MATCH(N$2,Totalt!$B$1:$AQ$1,0),FALSE),"")</f>
        <v>0</v>
      </c>
      <c r="O136" s="302">
        <f>IFERROR(VLOOKUP($B136,Totalt!$B$1:$AQ$550,MATCH(O$2,Totalt!$B$1:$AQ$1,0),FALSE),"")</f>
        <v>0</v>
      </c>
      <c r="P136" s="302">
        <f>IFERROR(VLOOKUP($B136,Totalt!$B$1:$AQ$550,MATCH(P$2,Totalt!$B$1:$AQ$1,0),FALSE),"")</f>
        <v>0</v>
      </c>
      <c r="Q136" s="302">
        <f>IFERROR(VLOOKUP($B136,Totalt!$B$1:$AQ$550,MATCH(Q$2,Totalt!$B$1:$AQ$1,0),FALSE),"")</f>
        <v>0</v>
      </c>
      <c r="R136" s="302">
        <f>IFERROR(VLOOKUP($B136,Totalt!$B$1:$AQ$550,MATCH(R$2,Totalt!$B$1:$AQ$1,0),FALSE),"")</f>
        <v>3.4</v>
      </c>
      <c r="S136" s="302">
        <f>IFERROR(VLOOKUP($B136,Totalt!$B$1:$AQ$550,MATCH(S$2,Totalt!$B$1:$AQ$1,0),FALSE),"")</f>
        <v>0</v>
      </c>
      <c r="T136" s="302">
        <f>IFERROR(VLOOKUP($B136,Totalt!$B$1:$AQ$550,MATCH(T$2,Totalt!$B$1:$AQ$1,0),FALSE),"")</f>
        <v>0</v>
      </c>
      <c r="U136" s="302">
        <f>IFERROR(VLOOKUP($B136,Totalt!$B$1:$AQ$550,MATCH(U$2,Totalt!$B$1:$AQ$1,0),FALSE),"")</f>
        <v>0</v>
      </c>
      <c r="V136" s="302">
        <f>IFERROR(VLOOKUP($B136,Totalt!$B$1:$AQ$550,MATCH(V$2,Totalt!$B$1:$AQ$1,0),FALSE),"")</f>
        <v>0</v>
      </c>
      <c r="W136" s="302">
        <f>IFERROR(VLOOKUP($B136,Totalt!$B$1:$AQ$550,MATCH(W$2,Totalt!$B$1:$AQ$1,0),FALSE),"")</f>
        <v>0</v>
      </c>
      <c r="X136" s="302">
        <f>IFERROR(VLOOKUP($B136,Totalt!$B$1:$AQ$550,MATCH(X$2,Totalt!$B$1:$AQ$1,0),FALSE),"")</f>
        <v>0</v>
      </c>
      <c r="Y136" s="302">
        <f>IFERROR(VLOOKUP($B136,Totalt!$B$1:$AQ$550,MATCH(Y$2,Totalt!$B$1:$AQ$1,0),FALSE),"")</f>
        <v>0</v>
      </c>
      <c r="Z136" s="302">
        <f>IFERROR(VLOOKUP($B136,Totalt!$B$1:$AQ$550,MATCH(Z$2,Totalt!$B$1:$AQ$1,0),FALSE),"")</f>
        <v>0</v>
      </c>
      <c r="AA136" s="302">
        <f>IFERROR(VLOOKUP($B136,Totalt!$B$1:$AQ$550,MATCH(AA$2,Totalt!$B$1:$AQ$1,0),FALSE),"")</f>
        <v>0</v>
      </c>
      <c r="AB136" s="302">
        <f>IFERROR(VLOOKUP($B136,Totalt!$B$1:$AQ$550,MATCH(AB$2,Totalt!$B$1:$AQ$1,0),FALSE),"")</f>
        <v>0</v>
      </c>
      <c r="AC136" s="302">
        <f>IFERROR(VLOOKUP($B136,Totalt!$B$1:$AQ$550,MATCH(AC$2,Totalt!$B$1:$AQ$1,0),FALSE),"")</f>
        <v>0</v>
      </c>
      <c r="AD136" s="302">
        <f>IFERROR(VLOOKUP($B136,Totalt!$B$1:$AQ$550,MATCH(AD$2,Totalt!$B$1:$AQ$1,0),FALSE),"")</f>
        <v>0</v>
      </c>
      <c r="AE136" s="302">
        <f>IFERROR(VLOOKUP($B136,Totalt!$B$1:$AQ$550,MATCH(AE$2,Totalt!$B$1:$AQ$1,0),FALSE),"")</f>
        <v>0</v>
      </c>
      <c r="AF136" s="302">
        <f>IFERROR(VLOOKUP($B136,Totalt!$B$1:$AQ$550,MATCH(AF$2,Totalt!$B$1:$AQ$1,0),FALSE),"")</f>
        <v>2.0299999999999998</v>
      </c>
      <c r="AG136" s="302">
        <f>IFERROR(VLOOKUP($B136,Totalt!$B$1:$AQ$550,MATCH(AG$2,Totalt!$B$1:$AQ$1,0),FALSE),"")</f>
        <v>0</v>
      </c>
      <c r="AI136" s="302">
        <f t="shared" si="8"/>
        <v>48.629999999999995</v>
      </c>
      <c r="AJ136" s="302">
        <f>IF(ISERROR(1/VLOOKUP($B136,Leveranser!$B$1:$S$500,MATCH("såld värme (gwh)",Leveranser!$B$1:$S$1,0),FALSE)),"",VLOOKUP($B136,Leveranser!$B$1:$S$500,MATCH("såld värme (gwh)",Leveranser!$B$1:$S$1,0),FALSE))</f>
        <v>36.6</v>
      </c>
      <c r="AK136" s="315"/>
      <c r="AM136" s="316" t="str">
        <f>IF(B136&lt;&gt;"",IF(VLOOKUP($B136,Totalt!$B$1:$AQ$550,MATCH("Kvalitetsgranskad:",Totalt!$B$1:$AQ$1,0),FALSE)="ja",VLOOKUP($B136,Miljö!$B$1:$AG$479,MATCH(AM$2,Miljö!$B$1:$AK$1,0),FALSE),""),"")</f>
        <v>Ja</v>
      </c>
      <c r="AN136" s="316" t="str">
        <f>IF(AM136="ja",VLOOKUP($B136,Miljö!$B$1:$J$479,MATCH("Typ av ursprungsspecificerad el   (Om inget värde anges används Nordisk residualmix, se inforuta) ()",Miljö!$B$1:$J$1,0),FALSE),IF(AM136="nej","Nordisk residualel",""))</f>
        <v>'Miljö el'</v>
      </c>
      <c r="AO136" s="316">
        <f>IF(AM136="","",VLOOKUP($B136,Miljö!$B$1:$J$479,MATCH("Fossilandel för ursprungspecificerad el ()",Miljö!$B$1:$J$1,0),FALSE))</f>
        <v>0</v>
      </c>
      <c r="AP136" s="316">
        <f>IF(AM136="","",IFERROR(VLOOKUP($B136,Miljö!$B$1:$J$479,MATCH("Kärnkraftsandel för ursprungsspecificerad el ()",Miljö!$B$1:$J$1,0),FALSE)/1,0))</f>
        <v>0</v>
      </c>
      <c r="AQ136" s="316">
        <f t="shared" si="9"/>
        <v>1</v>
      </c>
      <c r="AS136" s="316" t="str">
        <f t="shared" si="10"/>
        <v>Nej</v>
      </c>
      <c r="AT136" s="316" t="str">
        <f>IF(AS136="ja",VLOOKUP($B136,Miljö!$B$1:$O$500,MATCH("Fossil andel i procent (%)",Miljö!$B$1:$O$1,0),FALSE)/100,"")</f>
        <v/>
      </c>
      <c r="AV136" s="316" t="str">
        <f t="shared" si="11"/>
        <v>Nej</v>
      </c>
      <c r="AW136" s="316" t="str">
        <f>IF(AV136="ja",VLOOKUP($B136,'Egen hetvattenprod'!$B$1:$AO$500,MATCH("Värmekälla till värmepumpar ()",'Egen hetvattenprod'!$B$1:$AO$1,0),FALSE),"")</f>
        <v/>
      </c>
    </row>
    <row r="137" spans="1:49" x14ac:dyDescent="0.25">
      <c r="A137" s="314" t="str">
        <f>'Miljövärden för publ företag'!B139</f>
        <v>Kiruna Kraft AB</v>
      </c>
      <c r="B137" s="314" t="str">
        <f>'Miljövärden för publ företag'!C139</f>
        <v>Kiruna C</v>
      </c>
      <c r="C137" s="302">
        <f>IFERROR(VLOOKUP($B137,Totalt!$B$1:$AQ$550,MATCH(C$2,Totalt!$B$1:$AQ$1,0),FALSE),"")</f>
        <v>0</v>
      </c>
      <c r="D137" s="302">
        <f>IFERROR(VLOOKUP($B137,Totalt!$B$1:$AQ$550,MATCH(D$2,Totalt!$B$1:$AQ$1,0),FALSE),"")</f>
        <v>11.071999999999999</v>
      </c>
      <c r="E137" s="302">
        <f>IFERROR(VLOOKUP($B137,Totalt!$B$1:$AQ$550,MATCH(E$2,Totalt!$B$1:$AQ$1,0),FALSE),"")</f>
        <v>0</v>
      </c>
      <c r="F137" s="302">
        <f>IFERROR(VLOOKUP($B137,Totalt!$B$1:$AQ$550,MATCH(F$2,Totalt!$B$1:$AQ$1,0),FALSE),"")</f>
        <v>0</v>
      </c>
      <c r="G137" s="302">
        <f>IFERROR(VLOOKUP($B137,Totalt!$B$1:$AQ$550,MATCH(G$2,Totalt!$B$1:$AQ$1,0),FALSE),"")</f>
        <v>0</v>
      </c>
      <c r="H137" s="302">
        <f>IFERROR(VLOOKUP($B137,Totalt!$B$1:$AQ$550,MATCH(H$2,Totalt!$B$1:$AQ$1,0),FALSE),"")</f>
        <v>0</v>
      </c>
      <c r="I137" s="302">
        <f>IFERROR(VLOOKUP($B137,Totalt!$B$1:$AQ$550,MATCH(I$2,Totalt!$B$1:$AQ$1,0),FALSE),"")</f>
        <v>110.878</v>
      </c>
      <c r="J137" s="302">
        <f>IFERROR(VLOOKUP($B137,Totalt!$B$1:$AQ$550,MATCH(J$2,Totalt!$B$1:$AQ$1,0),FALSE),"")</f>
        <v>0</v>
      </c>
      <c r="K137" s="302">
        <f>IFERROR(VLOOKUP($B137,Totalt!$B$1:$AQ$550,MATCH(K$2,Totalt!$B$1:$AQ$1,0),FALSE),"")</f>
        <v>0</v>
      </c>
      <c r="L137" s="302">
        <f>IFERROR(VLOOKUP($B137,Totalt!$B$1:$AQ$550,MATCH(L$2,Totalt!$B$1:$AQ$1,0),FALSE),"")</f>
        <v>41.868200000000002</v>
      </c>
      <c r="M137" s="302">
        <f>IFERROR(VLOOKUP($B137,Totalt!$B$1:$AQ$550,MATCH(M$2,Totalt!$B$1:$AQ$1,0),FALSE),"")</f>
        <v>0</v>
      </c>
      <c r="N137" s="302">
        <f>IFERROR(VLOOKUP($B137,Totalt!$B$1:$AQ$550,MATCH(N$2,Totalt!$B$1:$AQ$1,0),FALSE),"")</f>
        <v>0</v>
      </c>
      <c r="O137" s="302">
        <f>IFERROR(VLOOKUP($B137,Totalt!$B$1:$AQ$550,MATCH(O$2,Totalt!$B$1:$AQ$1,0),FALSE),"")</f>
        <v>0</v>
      </c>
      <c r="P137" s="302">
        <f>IFERROR(VLOOKUP($B137,Totalt!$B$1:$AQ$550,MATCH(P$2,Totalt!$B$1:$AQ$1,0),FALSE),"")</f>
        <v>0</v>
      </c>
      <c r="Q137" s="302">
        <f>IFERROR(VLOOKUP($B137,Totalt!$B$1:$AQ$550,MATCH(Q$2,Totalt!$B$1:$AQ$1,0),FALSE),"")</f>
        <v>0</v>
      </c>
      <c r="R137" s="302">
        <f>IFERROR(VLOOKUP($B137,Totalt!$B$1:$AQ$550,MATCH(R$2,Totalt!$B$1:$AQ$1,0),FALSE),"")</f>
        <v>0.95399999999999996</v>
      </c>
      <c r="S137" s="302">
        <f>IFERROR(VLOOKUP($B137,Totalt!$B$1:$AQ$550,MATCH(S$2,Totalt!$B$1:$AQ$1,0),FALSE),"")</f>
        <v>0</v>
      </c>
      <c r="T137" s="302">
        <f>IFERROR(VLOOKUP($B137,Totalt!$B$1:$AQ$550,MATCH(T$2,Totalt!$B$1:$AQ$1,0),FALSE),"")</f>
        <v>0</v>
      </c>
      <c r="U137" s="302">
        <f>IFERROR(VLOOKUP($B137,Totalt!$B$1:$AQ$550,MATCH(U$2,Totalt!$B$1:$AQ$1,0),FALSE),"")</f>
        <v>0</v>
      </c>
      <c r="V137" s="302">
        <f>IFERROR(VLOOKUP($B137,Totalt!$B$1:$AQ$550,MATCH(V$2,Totalt!$B$1:$AQ$1,0),FALSE),"")</f>
        <v>0</v>
      </c>
      <c r="W137" s="302">
        <f>IFERROR(VLOOKUP($B137,Totalt!$B$1:$AQ$550,MATCH(W$2,Totalt!$B$1:$AQ$1,0),FALSE),"")</f>
        <v>0</v>
      </c>
      <c r="X137" s="302">
        <f>IFERROR(VLOOKUP($B137,Totalt!$B$1:$AQ$550,MATCH(X$2,Totalt!$B$1:$AQ$1,0),FALSE),"")</f>
        <v>0</v>
      </c>
      <c r="Y137" s="302">
        <f>IFERROR(VLOOKUP($B137,Totalt!$B$1:$AQ$550,MATCH(Y$2,Totalt!$B$1:$AQ$1,0),FALSE),"")</f>
        <v>0</v>
      </c>
      <c r="Z137" s="302">
        <f>IFERROR(VLOOKUP($B137,Totalt!$B$1:$AQ$550,MATCH(Z$2,Totalt!$B$1:$AQ$1,0),FALSE),"")</f>
        <v>16.876000000000001</v>
      </c>
      <c r="AA137" s="302">
        <f>IFERROR(VLOOKUP($B137,Totalt!$B$1:$AQ$550,MATCH(AA$2,Totalt!$B$1:$AQ$1,0),FALSE),"")</f>
        <v>0</v>
      </c>
      <c r="AB137" s="302">
        <f>IFERROR(VLOOKUP($B137,Totalt!$B$1:$AQ$550,MATCH(AB$2,Totalt!$B$1:$AQ$1,0),FALSE),"")</f>
        <v>0</v>
      </c>
      <c r="AC137" s="302">
        <f>IFERROR(VLOOKUP($B137,Totalt!$B$1:$AQ$550,MATCH(AC$2,Totalt!$B$1:$AQ$1,0),FALSE),"")</f>
        <v>17.722999999999999</v>
      </c>
      <c r="AD137" s="302">
        <f>IFERROR(VLOOKUP($B137,Totalt!$B$1:$AQ$550,MATCH(AD$2,Totalt!$B$1:$AQ$1,0),FALSE),"")</f>
        <v>45.345999999999997</v>
      </c>
      <c r="AE137" s="302">
        <f>IFERROR(VLOOKUP($B137,Totalt!$B$1:$AQ$550,MATCH(AE$2,Totalt!$B$1:$AQ$1,0),FALSE),"")</f>
        <v>0</v>
      </c>
      <c r="AF137" s="302">
        <f>IFERROR(VLOOKUP($B137,Totalt!$B$1:$AQ$550,MATCH(AF$2,Totalt!$B$1:$AQ$1,0),FALSE),"")</f>
        <v>8.2292000000000005</v>
      </c>
      <c r="AG137" s="302">
        <f>IFERROR(VLOOKUP($B137,Totalt!$B$1:$AQ$550,MATCH(AG$2,Totalt!$B$1:$AQ$1,0),FALSE),"")</f>
        <v>0</v>
      </c>
      <c r="AI137" s="302">
        <f t="shared" si="8"/>
        <v>252.94639999999998</v>
      </c>
      <c r="AJ137" s="302">
        <f>IF(ISERROR(1/VLOOKUP($B137,Leveranser!$B$1:$S$500,MATCH("såld värme (gwh)",Leveranser!$B$1:$S$1,0),FALSE)),"",VLOOKUP($B137,Leveranser!$B$1:$S$500,MATCH("såld värme (gwh)",Leveranser!$B$1:$S$1,0),FALSE))</f>
        <v>191.22</v>
      </c>
      <c r="AK137" s="315"/>
      <c r="AM137" s="316" t="str">
        <f>IF(B137&lt;&gt;"",IF(VLOOKUP($B137,Totalt!$B$1:$AQ$550,MATCH("Kvalitetsgranskad:",Totalt!$B$1:$AQ$1,0),FALSE)="ja",VLOOKUP($B137,Miljö!$B$1:$AG$479,MATCH(AM$2,Miljö!$B$1:$AK$1,0),FALSE),""),"")</f>
        <v>Ja</v>
      </c>
      <c r="AN137" s="316" t="str">
        <f>IF(AM137="ja",VLOOKUP($B137,Miljö!$B$1:$J$479,MATCH("Typ av ursprungsspecificerad el   (Om inget värde anges används Nordisk residualmix, se inforuta) ()",Miljö!$B$1:$J$1,0),FALSE),IF(AM137="nej","Nordisk residualel",""))</f>
        <v>'-'</v>
      </c>
      <c r="AO137" s="316">
        <f>IF(AM137="","",VLOOKUP($B137,Miljö!$B$1:$J$479,MATCH("Fossilandel för ursprungspecificerad el ()",Miljö!$B$1:$J$1,0),FALSE))</f>
        <v>0.42099999999999999</v>
      </c>
      <c r="AP137" s="316">
        <f>IF(AM137="","",IFERROR(VLOOKUP($B137,Miljö!$B$1:$J$479,MATCH("Kärnkraftsandel för ursprungsspecificerad el ()",Miljö!$B$1:$J$1,0),FALSE)/1,0))</f>
        <v>0.40799999999999997</v>
      </c>
      <c r="AQ137" s="316">
        <f t="shared" si="9"/>
        <v>0.17099999999999999</v>
      </c>
      <c r="AS137" s="316" t="str">
        <f t="shared" si="10"/>
        <v>Nej</v>
      </c>
      <c r="AT137" s="316" t="str">
        <f>IF(AS137="ja",VLOOKUP($B137,Miljö!$B$1:$O$500,MATCH("Fossil andel i procent (%)",Miljö!$B$1:$O$1,0),FALSE)/100,"")</f>
        <v/>
      </c>
      <c r="AV137" s="316" t="str">
        <f t="shared" si="11"/>
        <v>Nej</v>
      </c>
      <c r="AW137" s="316" t="str">
        <f>IF(AV137="ja",VLOOKUP($B137,'Egen hetvattenprod'!$B$1:$AO$500,MATCH("Värmekälla till värmepumpar ()",'Egen hetvattenprod'!$B$1:$AO$1,0),FALSE),"")</f>
        <v/>
      </c>
    </row>
    <row r="138" spans="1:49" x14ac:dyDescent="0.25">
      <c r="A138" s="314" t="str">
        <f>'Miljövärden för publ företag'!B140</f>
        <v>Kiruna Kraft AB</v>
      </c>
      <c r="B138" s="314" t="str">
        <f>'Miljövärden för publ företag'!C140</f>
        <v>Vittangi</v>
      </c>
      <c r="C138" s="302">
        <f>IFERROR(VLOOKUP($B138,Totalt!$B$1:$AQ$550,MATCH(C$2,Totalt!$B$1:$AQ$1,0),FALSE),"")</f>
        <v>0</v>
      </c>
      <c r="D138" s="302">
        <f>IFERROR(VLOOKUP($B138,Totalt!$B$1:$AQ$550,MATCH(D$2,Totalt!$B$1:$AQ$1,0),FALSE),"")</f>
        <v>0.51600000000000001</v>
      </c>
      <c r="E138" s="302">
        <f>IFERROR(VLOOKUP($B138,Totalt!$B$1:$AQ$550,MATCH(E$2,Totalt!$B$1:$AQ$1,0),FALSE),"")</f>
        <v>0</v>
      </c>
      <c r="F138" s="302">
        <f>IFERROR(VLOOKUP($B138,Totalt!$B$1:$AQ$550,MATCH(F$2,Totalt!$B$1:$AQ$1,0),FALSE),"")</f>
        <v>0</v>
      </c>
      <c r="G138" s="302">
        <f>IFERROR(VLOOKUP($B138,Totalt!$B$1:$AQ$550,MATCH(G$2,Totalt!$B$1:$AQ$1,0),FALSE),"")</f>
        <v>0</v>
      </c>
      <c r="H138" s="302">
        <f>IFERROR(VLOOKUP($B138,Totalt!$B$1:$AQ$550,MATCH(H$2,Totalt!$B$1:$AQ$1,0),FALSE),"")</f>
        <v>0</v>
      </c>
      <c r="I138" s="302">
        <f>IFERROR(VLOOKUP($B138,Totalt!$B$1:$AQ$550,MATCH(I$2,Totalt!$B$1:$AQ$1,0),FALSE),"")</f>
        <v>0</v>
      </c>
      <c r="J138" s="302">
        <f>IFERROR(VLOOKUP($B138,Totalt!$B$1:$AQ$550,MATCH(J$2,Totalt!$B$1:$AQ$1,0),FALSE),"")</f>
        <v>0</v>
      </c>
      <c r="K138" s="302">
        <f>IFERROR(VLOOKUP($B138,Totalt!$B$1:$AQ$550,MATCH(K$2,Totalt!$B$1:$AQ$1,0),FALSE),"")</f>
        <v>0</v>
      </c>
      <c r="L138" s="302">
        <f>IFERROR(VLOOKUP($B138,Totalt!$B$1:$AQ$550,MATCH(L$2,Totalt!$B$1:$AQ$1,0),FALSE),"")</f>
        <v>0</v>
      </c>
      <c r="M138" s="302">
        <f>IFERROR(VLOOKUP($B138,Totalt!$B$1:$AQ$550,MATCH(M$2,Totalt!$B$1:$AQ$1,0),FALSE),"")</f>
        <v>0</v>
      </c>
      <c r="N138" s="302">
        <f>IFERROR(VLOOKUP($B138,Totalt!$B$1:$AQ$550,MATCH(N$2,Totalt!$B$1:$AQ$1,0),FALSE),"")</f>
        <v>0</v>
      </c>
      <c r="O138" s="302">
        <f>IFERROR(VLOOKUP($B138,Totalt!$B$1:$AQ$550,MATCH(O$2,Totalt!$B$1:$AQ$1,0),FALSE),"")</f>
        <v>0</v>
      </c>
      <c r="P138" s="302">
        <f>IFERROR(VLOOKUP($B138,Totalt!$B$1:$AQ$550,MATCH(P$2,Totalt!$B$1:$AQ$1,0),FALSE),"")</f>
        <v>7.1390000000000002</v>
      </c>
      <c r="Q138" s="302">
        <f>IFERROR(VLOOKUP($B138,Totalt!$B$1:$AQ$550,MATCH(Q$2,Totalt!$B$1:$AQ$1,0),FALSE),"")</f>
        <v>0</v>
      </c>
      <c r="R138" s="302">
        <f>IFERROR(VLOOKUP($B138,Totalt!$B$1:$AQ$550,MATCH(R$2,Totalt!$B$1:$AQ$1,0),FALSE),"")</f>
        <v>0</v>
      </c>
      <c r="S138" s="302">
        <f>IFERROR(VLOOKUP($B138,Totalt!$B$1:$AQ$550,MATCH(S$2,Totalt!$B$1:$AQ$1,0),FALSE),"")</f>
        <v>0</v>
      </c>
      <c r="T138" s="302">
        <f>IFERROR(VLOOKUP($B138,Totalt!$B$1:$AQ$550,MATCH(T$2,Totalt!$B$1:$AQ$1,0),FALSE),"")</f>
        <v>0</v>
      </c>
      <c r="U138" s="302">
        <f>IFERROR(VLOOKUP($B138,Totalt!$B$1:$AQ$550,MATCH(U$2,Totalt!$B$1:$AQ$1,0),FALSE),"")</f>
        <v>0</v>
      </c>
      <c r="V138" s="302">
        <f>IFERROR(VLOOKUP($B138,Totalt!$B$1:$AQ$550,MATCH(V$2,Totalt!$B$1:$AQ$1,0),FALSE),"")</f>
        <v>0</v>
      </c>
      <c r="W138" s="302">
        <f>IFERROR(VLOOKUP($B138,Totalt!$B$1:$AQ$550,MATCH(W$2,Totalt!$B$1:$AQ$1,0),FALSE),"")</f>
        <v>0</v>
      </c>
      <c r="X138" s="302">
        <f>IFERROR(VLOOKUP($B138,Totalt!$B$1:$AQ$550,MATCH(X$2,Totalt!$B$1:$AQ$1,0),FALSE),"")</f>
        <v>0</v>
      </c>
      <c r="Y138" s="302">
        <f>IFERROR(VLOOKUP($B138,Totalt!$B$1:$AQ$550,MATCH(Y$2,Totalt!$B$1:$AQ$1,0),FALSE),"")</f>
        <v>0</v>
      </c>
      <c r="Z138" s="302">
        <f>IFERROR(VLOOKUP($B138,Totalt!$B$1:$AQ$550,MATCH(Z$2,Totalt!$B$1:$AQ$1,0),FALSE),"")</f>
        <v>1.18</v>
      </c>
      <c r="AA138" s="302">
        <f>IFERROR(VLOOKUP($B138,Totalt!$B$1:$AQ$550,MATCH(AA$2,Totalt!$B$1:$AQ$1,0),FALSE),"")</f>
        <v>0</v>
      </c>
      <c r="AB138" s="302">
        <f>IFERROR(VLOOKUP($B138,Totalt!$B$1:$AQ$550,MATCH(AB$2,Totalt!$B$1:$AQ$1,0),FALSE),"")</f>
        <v>0</v>
      </c>
      <c r="AC138" s="302">
        <f>IFERROR(VLOOKUP($B138,Totalt!$B$1:$AQ$550,MATCH(AC$2,Totalt!$B$1:$AQ$1,0),FALSE),"")</f>
        <v>0</v>
      </c>
      <c r="AD138" s="302">
        <f>IFERROR(VLOOKUP($B138,Totalt!$B$1:$AQ$550,MATCH(AD$2,Totalt!$B$1:$AQ$1,0),FALSE),"")</f>
        <v>0</v>
      </c>
      <c r="AE138" s="302">
        <f>IFERROR(VLOOKUP($B138,Totalt!$B$1:$AQ$550,MATCH(AE$2,Totalt!$B$1:$AQ$1,0),FALSE),"")</f>
        <v>0</v>
      </c>
      <c r="AF138" s="302">
        <f>IFERROR(VLOOKUP($B138,Totalt!$B$1:$AQ$550,MATCH(AF$2,Totalt!$B$1:$AQ$1,0),FALSE),"")</f>
        <v>0.158</v>
      </c>
      <c r="AG138" s="302">
        <f>IFERROR(VLOOKUP($B138,Totalt!$B$1:$AQ$550,MATCH(AG$2,Totalt!$B$1:$AQ$1,0),FALSE),"")</f>
        <v>0</v>
      </c>
      <c r="AI138" s="302">
        <f t="shared" si="8"/>
        <v>8.9930000000000003</v>
      </c>
      <c r="AJ138" s="302">
        <f>IF(ISERROR(1/VLOOKUP($B138,Leveranser!$B$1:$S$500,MATCH("såld värme (gwh)",Leveranser!$B$1:$S$1,0),FALSE)),"",VLOOKUP($B138,Leveranser!$B$1:$S$500,MATCH("såld värme (gwh)",Leveranser!$B$1:$S$1,0),FALSE))</f>
        <v>5.4340000000000002</v>
      </c>
      <c r="AK138" s="315"/>
      <c r="AM138" s="316" t="str">
        <f>IF(B138&lt;&gt;"",IF(VLOOKUP($B138,Totalt!$B$1:$AQ$550,MATCH("Kvalitetsgranskad:",Totalt!$B$1:$AQ$1,0),FALSE)="ja",VLOOKUP($B138,Miljö!$B$1:$AG$479,MATCH(AM$2,Miljö!$B$1:$AK$1,0),FALSE),""),"")</f>
        <v>Ja</v>
      </c>
      <c r="AN138" s="316" t="str">
        <f>IF(AM138="ja",VLOOKUP($B138,Miljö!$B$1:$J$479,MATCH("Typ av ursprungsspecificerad el   (Om inget värde anges används Nordisk residualmix, se inforuta) ()",Miljö!$B$1:$J$1,0),FALSE),IF(AM138="nej","Nordisk residualel",""))</f>
        <v>'-'</v>
      </c>
      <c r="AO138" s="316">
        <f>IF(AM138="","",VLOOKUP($B138,Miljö!$B$1:$J$479,MATCH("Fossilandel för ursprungspecificerad el ()",Miljö!$B$1:$J$1,0),FALSE))</f>
        <v>0.42099999999999999</v>
      </c>
      <c r="AP138" s="316">
        <f>IF(AM138="","",IFERROR(VLOOKUP($B138,Miljö!$B$1:$J$479,MATCH("Kärnkraftsandel för ursprungsspecificerad el ()",Miljö!$B$1:$J$1,0),FALSE)/1,0))</f>
        <v>0.40799999999999997</v>
      </c>
      <c r="AQ138" s="316">
        <f t="shared" si="9"/>
        <v>0.17099999999999999</v>
      </c>
      <c r="AS138" s="316" t="str">
        <f t="shared" si="10"/>
        <v>Nej</v>
      </c>
      <c r="AT138" s="316" t="str">
        <f>IF(AS138="ja",VLOOKUP($B138,Miljö!$B$1:$O$500,MATCH("Fossil andel i procent (%)",Miljö!$B$1:$O$1,0),FALSE)/100,"")</f>
        <v/>
      </c>
      <c r="AV138" s="316" t="str">
        <f t="shared" si="11"/>
        <v>Nej</v>
      </c>
      <c r="AW138" s="316" t="str">
        <f>IF(AV138="ja",VLOOKUP($B138,'Egen hetvattenprod'!$B$1:$AO$500,MATCH("Värmekälla till värmepumpar ()",'Egen hetvattenprod'!$B$1:$AO$1,0),FALSE),"")</f>
        <v/>
      </c>
    </row>
    <row r="139" spans="1:49" x14ac:dyDescent="0.25">
      <c r="A139" s="314" t="str">
        <f>'Miljövärden för publ företag'!B141</f>
        <v>Kraftringen Energi AB (publ)</v>
      </c>
      <c r="B139" s="314" t="str">
        <f>'Miljövärden för publ företag'!C141</f>
        <v>Eslöv-Lund-Lomma m fl</v>
      </c>
      <c r="C139" s="302">
        <f>IFERROR(VLOOKUP($B139,Totalt!$B$1:$AQ$550,MATCH(C$2,Totalt!$B$1:$AQ$1,0),FALSE),"")</f>
        <v>0</v>
      </c>
      <c r="D139" s="302">
        <f>IFERROR(VLOOKUP($B139,Totalt!$B$1:$AQ$550,MATCH(D$2,Totalt!$B$1:$AQ$1,0),FALSE),"")</f>
        <v>0</v>
      </c>
      <c r="E139" s="302">
        <f>IFERROR(VLOOKUP($B139,Totalt!$B$1:$AQ$550,MATCH(E$2,Totalt!$B$1:$AQ$1,0),FALSE),"")</f>
        <v>0</v>
      </c>
      <c r="F139" s="302">
        <f>IFERROR(VLOOKUP($B139,Totalt!$B$1:$AQ$550,MATCH(F$2,Totalt!$B$1:$AQ$1,0),FALSE),"")</f>
        <v>0</v>
      </c>
      <c r="G139" s="302">
        <f>IFERROR(VLOOKUP($B139,Totalt!$B$1:$AQ$550,MATCH(G$2,Totalt!$B$1:$AQ$1,0),FALSE),"")</f>
        <v>20.785</v>
      </c>
      <c r="H139" s="302">
        <f>IFERROR(VLOOKUP($B139,Totalt!$B$1:$AQ$550,MATCH(H$2,Totalt!$B$1:$AQ$1,0),FALSE),"")</f>
        <v>0</v>
      </c>
      <c r="I139" s="302">
        <f>IFERROR(VLOOKUP($B139,Totalt!$B$1:$AQ$550,MATCH(I$2,Totalt!$B$1:$AQ$1,0),FALSE),"")</f>
        <v>0</v>
      </c>
      <c r="J139" s="302">
        <f>IFERROR(VLOOKUP($B139,Totalt!$B$1:$AQ$550,MATCH(J$2,Totalt!$B$1:$AQ$1,0),FALSE),"")</f>
        <v>9.2136800000000001</v>
      </c>
      <c r="K139" s="302">
        <f>IFERROR(VLOOKUP($B139,Totalt!$B$1:$AQ$550,MATCH(K$2,Totalt!$B$1:$AQ$1,0),FALSE),"")</f>
        <v>0</v>
      </c>
      <c r="L139" s="302">
        <f>IFERROR(VLOOKUP($B139,Totalt!$B$1:$AQ$550,MATCH(L$2,Totalt!$B$1:$AQ$1,0),FALSE),"")</f>
        <v>137</v>
      </c>
      <c r="M139" s="302">
        <f>IFERROR(VLOOKUP($B139,Totalt!$B$1:$AQ$550,MATCH(M$2,Totalt!$B$1:$AQ$1,0),FALSE),"")</f>
        <v>0</v>
      </c>
      <c r="N139" s="302">
        <f>IFERROR(VLOOKUP($B139,Totalt!$B$1:$AQ$550,MATCH(N$2,Totalt!$B$1:$AQ$1,0),FALSE),"")</f>
        <v>0</v>
      </c>
      <c r="O139" s="302">
        <f>IFERROR(VLOOKUP($B139,Totalt!$B$1:$AQ$550,MATCH(O$2,Totalt!$B$1:$AQ$1,0),FALSE),"")</f>
        <v>0</v>
      </c>
      <c r="P139" s="302">
        <f>IFERROR(VLOOKUP($B139,Totalt!$B$1:$AQ$550,MATCH(P$2,Totalt!$B$1:$AQ$1,0),FALSE),"")</f>
        <v>182</v>
      </c>
      <c r="Q139" s="302">
        <f>IFERROR(VLOOKUP($B139,Totalt!$B$1:$AQ$550,MATCH(Q$2,Totalt!$B$1:$AQ$1,0),FALSE),"")</f>
        <v>23.650600000000001</v>
      </c>
      <c r="R139" s="302">
        <f>IFERROR(VLOOKUP($B139,Totalt!$B$1:$AQ$550,MATCH(R$2,Totalt!$B$1:$AQ$1,0),FALSE),"")</f>
        <v>5.968</v>
      </c>
      <c r="S139" s="302">
        <f>IFERROR(VLOOKUP($B139,Totalt!$B$1:$AQ$550,MATCH(S$2,Totalt!$B$1:$AQ$1,0),FALSE),"")</f>
        <v>0</v>
      </c>
      <c r="T139" s="302">
        <f>IFERROR(VLOOKUP($B139,Totalt!$B$1:$AQ$550,MATCH(T$2,Totalt!$B$1:$AQ$1,0),FALSE),"")</f>
        <v>0</v>
      </c>
      <c r="U139" s="302">
        <f>IFERROR(VLOOKUP($B139,Totalt!$B$1:$AQ$550,MATCH(U$2,Totalt!$B$1:$AQ$1,0),FALSE),"")</f>
        <v>0</v>
      </c>
      <c r="V139" s="302">
        <f>IFERROR(VLOOKUP($B139,Totalt!$B$1:$AQ$550,MATCH(V$2,Totalt!$B$1:$AQ$1,0),FALSE),"")</f>
        <v>0</v>
      </c>
      <c r="W139" s="302">
        <f>IFERROR(VLOOKUP($B139,Totalt!$B$1:$AQ$550,MATCH(W$2,Totalt!$B$1:$AQ$1,0),FALSE),"")</f>
        <v>85.993600000000001</v>
      </c>
      <c r="X139" s="302">
        <f>IFERROR(VLOOKUP($B139,Totalt!$B$1:$AQ$550,MATCH(X$2,Totalt!$B$1:$AQ$1,0),FALSE),"")</f>
        <v>0</v>
      </c>
      <c r="Y139" s="302">
        <f>IFERROR(VLOOKUP($B139,Totalt!$B$1:$AQ$550,MATCH(Y$2,Totalt!$B$1:$AQ$1,0),FALSE),"")</f>
        <v>37</v>
      </c>
      <c r="Z139" s="302">
        <f>IFERROR(VLOOKUP($B139,Totalt!$B$1:$AQ$550,MATCH(Z$2,Totalt!$B$1:$AQ$1,0),FALSE),"")</f>
        <v>0</v>
      </c>
      <c r="AA139" s="302">
        <f>IFERROR(VLOOKUP($B139,Totalt!$B$1:$AQ$550,MATCH(AA$2,Totalt!$B$1:$AQ$1,0),FALSE),"")</f>
        <v>78.5608</v>
      </c>
      <c r="AB139" s="302">
        <f>IFERROR(VLOOKUP($B139,Totalt!$B$1:$AQ$550,MATCH(AB$2,Totalt!$B$1:$AQ$1,0),FALSE),"")</f>
        <v>168.62</v>
      </c>
      <c r="AC139" s="302">
        <f>IFERROR(VLOOKUP($B139,Totalt!$B$1:$AQ$550,MATCH(AC$2,Totalt!$B$1:$AQ$1,0),FALSE),"")</f>
        <v>100.075</v>
      </c>
      <c r="AD139" s="302">
        <f>IFERROR(VLOOKUP($B139,Totalt!$B$1:$AQ$550,MATCH(AD$2,Totalt!$B$1:$AQ$1,0),FALSE),"")</f>
        <v>24.545000000000002</v>
      </c>
      <c r="AE139" s="302">
        <f>IFERROR(VLOOKUP($B139,Totalt!$B$1:$AQ$550,MATCH(AE$2,Totalt!$B$1:$AQ$1,0),FALSE),"")</f>
        <v>0</v>
      </c>
      <c r="AF139" s="302">
        <f>IFERROR(VLOOKUP($B139,Totalt!$B$1:$AQ$550,MATCH(AF$2,Totalt!$B$1:$AQ$1,0),FALSE),"")</f>
        <v>25.83</v>
      </c>
      <c r="AG139" s="302">
        <f>IFERROR(VLOOKUP($B139,Totalt!$B$1:$AQ$550,MATCH(AG$2,Totalt!$B$1:$AQ$1,0),FALSE),"")</f>
        <v>90.218999999999994</v>
      </c>
      <c r="AI139" s="302">
        <f t="shared" si="8"/>
        <v>989.46068000000014</v>
      </c>
      <c r="AJ139" s="302">
        <f>IF(ISERROR(1/VLOOKUP($B139,Leveranser!$B$1:$S$500,MATCH("såld värme (gwh)",Leveranser!$B$1:$S$1,0),FALSE)),"",VLOOKUP($B139,Leveranser!$B$1:$S$500,MATCH("såld värme (gwh)",Leveranser!$B$1:$S$1,0),FALSE))</f>
        <v>861</v>
      </c>
      <c r="AK139" s="315"/>
      <c r="AM139" s="316" t="str">
        <f>IF(B139&lt;&gt;"",IF(VLOOKUP($B139,Totalt!$B$1:$AQ$550,MATCH("Kvalitetsgranskad:",Totalt!$B$1:$AQ$1,0),FALSE)="ja",VLOOKUP($B139,Miljö!$B$1:$AG$479,MATCH(AM$2,Miljö!$B$1:$AK$1,0),FALSE),""),"")</f>
        <v>Ja</v>
      </c>
      <c r="AN139" s="316" t="str">
        <f>IF(AM139="ja",VLOOKUP($B139,Miljö!$B$1:$J$479,MATCH("Typ av ursprungsspecificerad el   (Om inget värde anges används Nordisk residualmix, se inforuta) ()",Miljö!$B$1:$J$1,0),FALSE),IF(AM139="nej","Nordisk residualel",""))</f>
        <v>'biokraft och vindkraft'</v>
      </c>
      <c r="AO139" s="316">
        <f>IF(AM139="","",VLOOKUP($B139,Miljö!$B$1:$J$479,MATCH("Fossilandel för ursprungspecificerad el ()",Miljö!$B$1:$J$1,0),FALSE))</f>
        <v>0</v>
      </c>
      <c r="AP139" s="316">
        <f>IF(AM139="","",IFERROR(VLOOKUP($B139,Miljö!$B$1:$J$479,MATCH("Kärnkraftsandel för ursprungsspecificerad el ()",Miljö!$B$1:$J$1,0),FALSE)/1,0))</f>
        <v>0</v>
      </c>
      <c r="AQ139" s="316">
        <f t="shared" si="9"/>
        <v>1</v>
      </c>
      <c r="AS139" s="316" t="str">
        <f t="shared" si="10"/>
        <v>Ja</v>
      </c>
      <c r="AT139" s="316">
        <f>IF(AS139="ja",VLOOKUP($B139,Miljö!$B$1:$O$500,MATCH("Fossil andel i procent (%)",Miljö!$B$1:$O$1,0),FALSE)/100,"")</f>
        <v>6.9999999999999993E-3</v>
      </c>
      <c r="AV139" s="316" t="str">
        <f t="shared" si="11"/>
        <v>Ja</v>
      </c>
      <c r="AW139" s="316" t="str">
        <f>IF(AV139="ja",VLOOKUP($B139,'Egen hetvattenprod'!$B$1:$AO$500,MATCH("Värmekälla till värmepumpar ()",'Egen hetvattenprod'!$B$1:$AO$1,0),FALSE),"")</f>
        <v>Geotermi</v>
      </c>
    </row>
    <row r="140" spans="1:49" x14ac:dyDescent="0.25">
      <c r="A140" s="314" t="str">
        <f>'Miljövärden för publ företag'!B142</f>
        <v>Kraftringen Energi AB (publ)</v>
      </c>
      <c r="B140" s="314" t="str">
        <f>'Miljövärden för publ företag'!C142</f>
        <v>Klippan-Ljungbyhed-Östra Ljungby</v>
      </c>
      <c r="C140" s="302">
        <f>IFERROR(VLOOKUP($B140,Totalt!$B$1:$AQ$550,MATCH(C$2,Totalt!$B$1:$AQ$1,0),FALSE),"")</f>
        <v>0</v>
      </c>
      <c r="D140" s="302">
        <f>IFERROR(VLOOKUP($B140,Totalt!$B$1:$AQ$550,MATCH(D$2,Totalt!$B$1:$AQ$1,0),FALSE),"")</f>
        <v>0</v>
      </c>
      <c r="E140" s="302">
        <f>IFERROR(VLOOKUP($B140,Totalt!$B$1:$AQ$550,MATCH(E$2,Totalt!$B$1:$AQ$1,0),FALSE),"")</f>
        <v>0</v>
      </c>
      <c r="F140" s="302">
        <f>IFERROR(VLOOKUP($B140,Totalt!$B$1:$AQ$550,MATCH(F$2,Totalt!$B$1:$AQ$1,0),FALSE),"")</f>
        <v>0</v>
      </c>
      <c r="G140" s="302">
        <f>IFERROR(VLOOKUP($B140,Totalt!$B$1:$AQ$550,MATCH(G$2,Totalt!$B$1:$AQ$1,0),FALSE),"")</f>
        <v>9.0649999999999995</v>
      </c>
      <c r="H140" s="302">
        <f>IFERROR(VLOOKUP($B140,Totalt!$B$1:$AQ$550,MATCH(H$2,Totalt!$B$1:$AQ$1,0),FALSE),"")</f>
        <v>0</v>
      </c>
      <c r="I140" s="302">
        <f>IFERROR(VLOOKUP($B140,Totalt!$B$1:$AQ$550,MATCH(I$2,Totalt!$B$1:$AQ$1,0),FALSE),"")</f>
        <v>0</v>
      </c>
      <c r="J140" s="302">
        <f>IFERROR(VLOOKUP($B140,Totalt!$B$1:$AQ$550,MATCH(J$2,Totalt!$B$1:$AQ$1,0),FALSE),"")</f>
        <v>0</v>
      </c>
      <c r="K140" s="302">
        <f>IFERROR(VLOOKUP($B140,Totalt!$B$1:$AQ$550,MATCH(K$2,Totalt!$B$1:$AQ$1,0),FALSE),"")</f>
        <v>0</v>
      </c>
      <c r="L140" s="302">
        <f>IFERROR(VLOOKUP($B140,Totalt!$B$1:$AQ$550,MATCH(L$2,Totalt!$B$1:$AQ$1,0),FALSE),"")</f>
        <v>0</v>
      </c>
      <c r="M140" s="302">
        <f>IFERROR(VLOOKUP($B140,Totalt!$B$1:$AQ$550,MATCH(M$2,Totalt!$B$1:$AQ$1,0),FALSE),"")</f>
        <v>0</v>
      </c>
      <c r="N140" s="302">
        <f>IFERROR(VLOOKUP($B140,Totalt!$B$1:$AQ$550,MATCH(N$2,Totalt!$B$1:$AQ$1,0),FALSE),"")</f>
        <v>0</v>
      </c>
      <c r="O140" s="302">
        <f>IFERROR(VLOOKUP($B140,Totalt!$B$1:$AQ$550,MATCH(O$2,Totalt!$B$1:$AQ$1,0),FALSE),"")</f>
        <v>0</v>
      </c>
      <c r="P140" s="302">
        <f>IFERROR(VLOOKUP($B140,Totalt!$B$1:$AQ$550,MATCH(P$2,Totalt!$B$1:$AQ$1,0),FALSE),"")</f>
        <v>0</v>
      </c>
      <c r="Q140" s="302">
        <f>IFERROR(VLOOKUP($B140,Totalt!$B$1:$AQ$550,MATCH(Q$2,Totalt!$B$1:$AQ$1,0),FALSE),"")</f>
        <v>44.835999999999999</v>
      </c>
      <c r="R140" s="302">
        <f>IFERROR(VLOOKUP($B140,Totalt!$B$1:$AQ$550,MATCH(R$2,Totalt!$B$1:$AQ$1,0),FALSE),"")</f>
        <v>3.2909999999999999</v>
      </c>
      <c r="S140" s="302">
        <f>IFERROR(VLOOKUP($B140,Totalt!$B$1:$AQ$550,MATCH(S$2,Totalt!$B$1:$AQ$1,0),FALSE),"")</f>
        <v>7.8479999999999999</v>
      </c>
      <c r="T140" s="302">
        <f>IFERROR(VLOOKUP($B140,Totalt!$B$1:$AQ$550,MATCH(T$2,Totalt!$B$1:$AQ$1,0),FALSE),"")</f>
        <v>0</v>
      </c>
      <c r="U140" s="302">
        <f>IFERROR(VLOOKUP($B140,Totalt!$B$1:$AQ$550,MATCH(U$2,Totalt!$B$1:$AQ$1,0),FALSE),"")</f>
        <v>0</v>
      </c>
      <c r="V140" s="302">
        <f>IFERROR(VLOOKUP($B140,Totalt!$B$1:$AQ$550,MATCH(V$2,Totalt!$B$1:$AQ$1,0),FALSE),"")</f>
        <v>0</v>
      </c>
      <c r="W140" s="302">
        <f>IFERROR(VLOOKUP($B140,Totalt!$B$1:$AQ$550,MATCH(W$2,Totalt!$B$1:$AQ$1,0),FALSE),"")</f>
        <v>5.3289999999999997</v>
      </c>
      <c r="X140" s="302">
        <f>IFERROR(VLOOKUP($B140,Totalt!$B$1:$AQ$550,MATCH(X$2,Totalt!$B$1:$AQ$1,0),FALSE),"")</f>
        <v>0</v>
      </c>
      <c r="Y140" s="302">
        <f>IFERROR(VLOOKUP($B140,Totalt!$B$1:$AQ$550,MATCH(Y$2,Totalt!$B$1:$AQ$1,0),FALSE),"")</f>
        <v>0</v>
      </c>
      <c r="Z140" s="302">
        <f>IFERROR(VLOOKUP($B140,Totalt!$B$1:$AQ$550,MATCH(Z$2,Totalt!$B$1:$AQ$1,0),FALSE),"")</f>
        <v>0.38200000000000001</v>
      </c>
      <c r="AA140" s="302">
        <f>IFERROR(VLOOKUP($B140,Totalt!$B$1:$AQ$550,MATCH(AA$2,Totalt!$B$1:$AQ$1,0),FALSE),"")</f>
        <v>0</v>
      </c>
      <c r="AB140" s="302">
        <f>IFERROR(VLOOKUP($B140,Totalt!$B$1:$AQ$550,MATCH(AB$2,Totalt!$B$1:$AQ$1,0),FALSE),"")</f>
        <v>0</v>
      </c>
      <c r="AC140" s="302">
        <f>IFERROR(VLOOKUP($B140,Totalt!$B$1:$AQ$550,MATCH(AC$2,Totalt!$B$1:$AQ$1,0),FALSE),"")</f>
        <v>3.3820000000000001</v>
      </c>
      <c r="AD140" s="302">
        <f>IFERROR(VLOOKUP($B140,Totalt!$B$1:$AQ$550,MATCH(AD$2,Totalt!$B$1:$AQ$1,0),FALSE),"")</f>
        <v>0</v>
      </c>
      <c r="AE140" s="302">
        <f>IFERROR(VLOOKUP($B140,Totalt!$B$1:$AQ$550,MATCH(AE$2,Totalt!$B$1:$AQ$1,0),FALSE),"")</f>
        <v>0</v>
      </c>
      <c r="AF140" s="302">
        <f>IFERROR(VLOOKUP($B140,Totalt!$B$1:$AQ$550,MATCH(AF$2,Totalt!$B$1:$AQ$1,0),FALSE),"")</f>
        <v>1.746</v>
      </c>
      <c r="AG140" s="302">
        <f>IFERROR(VLOOKUP($B140,Totalt!$B$1:$AQ$550,MATCH(AG$2,Totalt!$B$1:$AQ$1,0),FALSE),"")</f>
        <v>0</v>
      </c>
      <c r="AI140" s="302">
        <f t="shared" si="8"/>
        <v>75.878999999999991</v>
      </c>
      <c r="AJ140" s="302">
        <f>IF(ISERROR(1/VLOOKUP($B140,Leveranser!$B$1:$S$500,MATCH("såld värme (gwh)",Leveranser!$B$1:$S$1,0),FALSE)),"",VLOOKUP($B140,Leveranser!$B$1:$S$500,MATCH("såld värme (gwh)",Leveranser!$B$1:$S$1,0),FALSE))</f>
        <v>56</v>
      </c>
      <c r="AK140" s="315"/>
      <c r="AM140" s="316" t="str">
        <f>IF(B140&lt;&gt;"",IF(VLOOKUP($B140,Totalt!$B$1:$AQ$550,MATCH("Kvalitetsgranskad:",Totalt!$B$1:$AQ$1,0),FALSE)="ja",VLOOKUP($B140,Miljö!$B$1:$AG$479,MATCH(AM$2,Miljö!$B$1:$AK$1,0),FALSE),""),"")</f>
        <v>Ja</v>
      </c>
      <c r="AN140" s="316" t="str">
        <f>IF(AM140="ja",VLOOKUP($B140,Miljö!$B$1:$J$479,MATCH("Typ av ursprungsspecificerad el   (Om inget värde anges används Nordisk residualmix, se inforuta) ()",Miljö!$B$1:$J$1,0),FALSE),IF(AM140="nej","Nordisk residualel",""))</f>
        <v>'biokraft. vind'</v>
      </c>
      <c r="AO140" s="316">
        <f>IF(AM140="","",VLOOKUP($B140,Miljö!$B$1:$J$479,MATCH("Fossilandel för ursprungspecificerad el ()",Miljö!$B$1:$J$1,0),FALSE))</f>
        <v>0</v>
      </c>
      <c r="AP140" s="316">
        <f>IF(AM140="","",IFERROR(VLOOKUP($B140,Miljö!$B$1:$J$479,MATCH("Kärnkraftsandel för ursprungsspecificerad el ()",Miljö!$B$1:$J$1,0),FALSE)/1,0))</f>
        <v>0</v>
      </c>
      <c r="AQ140" s="316">
        <f t="shared" si="9"/>
        <v>1</v>
      </c>
      <c r="AS140" s="316" t="str">
        <f t="shared" si="10"/>
        <v>Nej</v>
      </c>
      <c r="AT140" s="316" t="str">
        <f>IF(AS140="ja",VLOOKUP($B140,Miljö!$B$1:$O$500,MATCH("Fossil andel i procent (%)",Miljö!$B$1:$O$1,0),FALSE)/100,"")</f>
        <v/>
      </c>
      <c r="AV140" s="316" t="str">
        <f t="shared" si="11"/>
        <v>Nej</v>
      </c>
      <c r="AW140" s="316" t="str">
        <f>IF(AV140="ja",VLOOKUP($B140,'Egen hetvattenprod'!$B$1:$AO$500,MATCH("Värmekälla till värmepumpar ()",'Egen hetvattenprod'!$B$1:$AO$1,0),FALSE),"")</f>
        <v/>
      </c>
    </row>
    <row r="141" spans="1:49" x14ac:dyDescent="0.25">
      <c r="A141" s="314" t="str">
        <f>'Miljövärden för publ företag'!B143</f>
        <v>Kungälv Energi AB</v>
      </c>
      <c r="B141" s="314" t="str">
        <f>'Miljövärden för publ företag'!C143</f>
        <v>HVC Kode</v>
      </c>
      <c r="C141" s="302">
        <f>IFERROR(VLOOKUP($B141,Totalt!$B$1:$AQ$550,MATCH(C$2,Totalt!$B$1:$AQ$1,0),FALSE),"")</f>
        <v>0</v>
      </c>
      <c r="D141" s="302">
        <f>IFERROR(VLOOKUP($B141,Totalt!$B$1:$AQ$550,MATCH(D$2,Totalt!$B$1:$AQ$1,0),FALSE),"")</f>
        <v>1.4999999999999999E-2</v>
      </c>
      <c r="E141" s="302">
        <f>IFERROR(VLOOKUP($B141,Totalt!$B$1:$AQ$550,MATCH(E$2,Totalt!$B$1:$AQ$1,0),FALSE),"")</f>
        <v>0</v>
      </c>
      <c r="F141" s="302">
        <f>IFERROR(VLOOKUP($B141,Totalt!$B$1:$AQ$550,MATCH(F$2,Totalt!$B$1:$AQ$1,0),FALSE),"")</f>
        <v>0</v>
      </c>
      <c r="G141" s="302">
        <f>IFERROR(VLOOKUP($B141,Totalt!$B$1:$AQ$550,MATCH(G$2,Totalt!$B$1:$AQ$1,0),FALSE),"")</f>
        <v>0</v>
      </c>
      <c r="H141" s="302">
        <f>IFERROR(VLOOKUP($B141,Totalt!$B$1:$AQ$550,MATCH(H$2,Totalt!$B$1:$AQ$1,0),FALSE),"")</f>
        <v>0</v>
      </c>
      <c r="I141" s="302">
        <f>IFERROR(VLOOKUP($B141,Totalt!$B$1:$AQ$550,MATCH(I$2,Totalt!$B$1:$AQ$1,0),FALSE),"")</f>
        <v>0</v>
      </c>
      <c r="J141" s="302">
        <f>IFERROR(VLOOKUP($B141,Totalt!$B$1:$AQ$550,MATCH(J$2,Totalt!$B$1:$AQ$1,0),FALSE),"")</f>
        <v>0</v>
      </c>
      <c r="K141" s="302">
        <f>IFERROR(VLOOKUP($B141,Totalt!$B$1:$AQ$550,MATCH(K$2,Totalt!$B$1:$AQ$1,0),FALSE),"")</f>
        <v>0</v>
      </c>
      <c r="L141" s="302">
        <f>IFERROR(VLOOKUP($B141,Totalt!$B$1:$AQ$550,MATCH(L$2,Totalt!$B$1:$AQ$1,0),FALSE),"")</f>
        <v>0</v>
      </c>
      <c r="M141" s="302">
        <f>IFERROR(VLOOKUP($B141,Totalt!$B$1:$AQ$550,MATCH(M$2,Totalt!$B$1:$AQ$1,0),FALSE),"")</f>
        <v>0</v>
      </c>
      <c r="N141" s="302">
        <f>IFERROR(VLOOKUP($B141,Totalt!$B$1:$AQ$550,MATCH(N$2,Totalt!$B$1:$AQ$1,0),FALSE),"")</f>
        <v>0</v>
      </c>
      <c r="O141" s="302">
        <f>IFERROR(VLOOKUP($B141,Totalt!$B$1:$AQ$550,MATCH(O$2,Totalt!$B$1:$AQ$1,0),FALSE),"")</f>
        <v>0</v>
      </c>
      <c r="P141" s="302">
        <f>IFERROR(VLOOKUP($B141,Totalt!$B$1:$AQ$550,MATCH(P$2,Totalt!$B$1:$AQ$1,0),FALSE),"")</f>
        <v>0</v>
      </c>
      <c r="Q141" s="302">
        <f>IFERROR(VLOOKUP($B141,Totalt!$B$1:$AQ$550,MATCH(Q$2,Totalt!$B$1:$AQ$1,0),FALSE),"")</f>
        <v>0</v>
      </c>
      <c r="R141" s="302">
        <f>IFERROR(VLOOKUP($B141,Totalt!$B$1:$AQ$550,MATCH(R$2,Totalt!$B$1:$AQ$1,0),FALSE),"")</f>
        <v>1.44</v>
      </c>
      <c r="S141" s="302">
        <f>IFERROR(VLOOKUP($B141,Totalt!$B$1:$AQ$550,MATCH(S$2,Totalt!$B$1:$AQ$1,0),FALSE),"")</f>
        <v>0</v>
      </c>
      <c r="T141" s="302">
        <f>IFERROR(VLOOKUP($B141,Totalt!$B$1:$AQ$550,MATCH(T$2,Totalt!$B$1:$AQ$1,0),FALSE),"")</f>
        <v>0</v>
      </c>
      <c r="U141" s="302">
        <f>IFERROR(VLOOKUP($B141,Totalt!$B$1:$AQ$550,MATCH(U$2,Totalt!$B$1:$AQ$1,0),FALSE),"")</f>
        <v>0</v>
      </c>
      <c r="V141" s="302">
        <f>IFERROR(VLOOKUP($B141,Totalt!$B$1:$AQ$550,MATCH(V$2,Totalt!$B$1:$AQ$1,0),FALSE),"")</f>
        <v>0</v>
      </c>
      <c r="W141" s="302">
        <f>IFERROR(VLOOKUP($B141,Totalt!$B$1:$AQ$550,MATCH(W$2,Totalt!$B$1:$AQ$1,0),FALSE),"")</f>
        <v>0</v>
      </c>
      <c r="X141" s="302">
        <f>IFERROR(VLOOKUP($B141,Totalt!$B$1:$AQ$550,MATCH(X$2,Totalt!$B$1:$AQ$1,0),FALSE),"")</f>
        <v>0</v>
      </c>
      <c r="Y141" s="302">
        <f>IFERROR(VLOOKUP($B141,Totalt!$B$1:$AQ$550,MATCH(Y$2,Totalt!$B$1:$AQ$1,0),FALSE),"")</f>
        <v>0</v>
      </c>
      <c r="Z141" s="302">
        <f>IFERROR(VLOOKUP($B141,Totalt!$B$1:$AQ$550,MATCH(Z$2,Totalt!$B$1:$AQ$1,0),FALSE),"")</f>
        <v>0</v>
      </c>
      <c r="AA141" s="302">
        <f>IFERROR(VLOOKUP($B141,Totalt!$B$1:$AQ$550,MATCH(AA$2,Totalt!$B$1:$AQ$1,0),FALSE),"")</f>
        <v>0</v>
      </c>
      <c r="AB141" s="302">
        <f>IFERROR(VLOOKUP($B141,Totalt!$B$1:$AQ$550,MATCH(AB$2,Totalt!$B$1:$AQ$1,0),FALSE),"")</f>
        <v>0</v>
      </c>
      <c r="AC141" s="302">
        <f>IFERROR(VLOOKUP($B141,Totalt!$B$1:$AQ$550,MATCH(AC$2,Totalt!$B$1:$AQ$1,0),FALSE),"")</f>
        <v>0</v>
      </c>
      <c r="AD141" s="302">
        <f>IFERROR(VLOOKUP($B141,Totalt!$B$1:$AQ$550,MATCH(AD$2,Totalt!$B$1:$AQ$1,0),FALSE),"")</f>
        <v>0</v>
      </c>
      <c r="AE141" s="302">
        <f>IFERROR(VLOOKUP($B141,Totalt!$B$1:$AQ$550,MATCH(AE$2,Totalt!$B$1:$AQ$1,0),FALSE),"")</f>
        <v>0</v>
      </c>
      <c r="AF141" s="302">
        <f>IFERROR(VLOOKUP($B141,Totalt!$B$1:$AQ$550,MATCH(AF$2,Totalt!$B$1:$AQ$1,0),FALSE),"")</f>
        <v>2.5999999999999999E-2</v>
      </c>
      <c r="AG141" s="302">
        <f>IFERROR(VLOOKUP($B141,Totalt!$B$1:$AQ$550,MATCH(AG$2,Totalt!$B$1:$AQ$1,0),FALSE),"")</f>
        <v>0</v>
      </c>
      <c r="AI141" s="302">
        <f t="shared" si="8"/>
        <v>1.4809999999999999</v>
      </c>
      <c r="AJ141" s="302">
        <f>IF(ISERROR(1/VLOOKUP($B141,Leveranser!$B$1:$S$500,MATCH("såld värme (gwh)",Leveranser!$B$1:$S$1,0),FALSE)),"",VLOOKUP($B141,Leveranser!$B$1:$S$500,MATCH("såld värme (gwh)",Leveranser!$B$1:$S$1,0),FALSE))</f>
        <v>1.1499999999999999</v>
      </c>
      <c r="AK141" s="315"/>
      <c r="AM141" s="316" t="str">
        <f>IF(B141&lt;&gt;"",IF(VLOOKUP($B141,Totalt!$B$1:$AQ$550,MATCH("Kvalitetsgranskad:",Totalt!$B$1:$AQ$1,0),FALSE)="ja",VLOOKUP($B141,Miljö!$B$1:$AG$479,MATCH(AM$2,Miljö!$B$1:$AK$1,0),FALSE),""),"")</f>
        <v>Ja</v>
      </c>
      <c r="AN141" s="316" t="str">
        <f>IF(AM141="ja",VLOOKUP($B141,Miljö!$B$1:$J$479,MATCH("Typ av ursprungsspecificerad el   (Om inget värde anges används Nordisk residualmix, se inforuta) ()",Miljö!$B$1:$J$1,0),FALSE),IF(AM141="nej","Nordisk residualel",""))</f>
        <v>'Vattenkraft'</v>
      </c>
      <c r="AO141" s="316">
        <f>IF(AM141="","",VLOOKUP($B141,Miljö!$B$1:$J$479,MATCH("Fossilandel för ursprungspecificerad el ()",Miljö!$B$1:$J$1,0),FALSE))</f>
        <v>0</v>
      </c>
      <c r="AP141" s="316">
        <f>IF(AM141="","",IFERROR(VLOOKUP($B141,Miljö!$B$1:$J$479,MATCH("Kärnkraftsandel för ursprungsspecificerad el ()",Miljö!$B$1:$J$1,0),FALSE)/1,0))</f>
        <v>0.40799999999999997</v>
      </c>
      <c r="AQ141" s="316">
        <f t="shared" si="9"/>
        <v>0.59200000000000008</v>
      </c>
      <c r="AS141" s="316" t="str">
        <f t="shared" si="10"/>
        <v>Nej</v>
      </c>
      <c r="AT141" s="316" t="str">
        <f>IF(AS141="ja",VLOOKUP($B141,Miljö!$B$1:$O$500,MATCH("Fossil andel i procent (%)",Miljö!$B$1:$O$1,0),FALSE)/100,"")</f>
        <v/>
      </c>
      <c r="AV141" s="316" t="str">
        <f t="shared" si="11"/>
        <v>Nej</v>
      </c>
      <c r="AW141" s="316" t="str">
        <f>IF(AV141="ja",VLOOKUP($B141,'Egen hetvattenprod'!$B$1:$AO$500,MATCH("Värmekälla till värmepumpar ()",'Egen hetvattenprod'!$B$1:$AO$1,0),FALSE),"")</f>
        <v/>
      </c>
    </row>
    <row r="142" spans="1:49" x14ac:dyDescent="0.25">
      <c r="A142" s="314" t="str">
        <f>'Miljövärden för publ företag'!B144</f>
        <v>Kungälv Energi AB</v>
      </c>
      <c r="B142" s="314" t="str">
        <f>'Miljövärden för publ företag'!C144</f>
        <v>HVC Kärna</v>
      </c>
      <c r="C142" s="302">
        <f>IFERROR(VLOOKUP($B142,Totalt!$B$1:$AQ$550,MATCH(C$2,Totalt!$B$1:$AQ$1,0),FALSE),"")</f>
        <v>0</v>
      </c>
      <c r="D142" s="302">
        <f>IFERROR(VLOOKUP($B142,Totalt!$B$1:$AQ$550,MATCH(D$2,Totalt!$B$1:$AQ$1,0),FALSE),"")</f>
        <v>0.02</v>
      </c>
      <c r="E142" s="302">
        <f>IFERROR(VLOOKUP($B142,Totalt!$B$1:$AQ$550,MATCH(E$2,Totalt!$B$1:$AQ$1,0),FALSE),"")</f>
        <v>0</v>
      </c>
      <c r="F142" s="302">
        <f>IFERROR(VLOOKUP($B142,Totalt!$B$1:$AQ$550,MATCH(F$2,Totalt!$B$1:$AQ$1,0),FALSE),"")</f>
        <v>0</v>
      </c>
      <c r="G142" s="302">
        <f>IFERROR(VLOOKUP($B142,Totalt!$B$1:$AQ$550,MATCH(G$2,Totalt!$B$1:$AQ$1,0),FALSE),"")</f>
        <v>0</v>
      </c>
      <c r="H142" s="302">
        <f>IFERROR(VLOOKUP($B142,Totalt!$B$1:$AQ$550,MATCH(H$2,Totalt!$B$1:$AQ$1,0),FALSE),"")</f>
        <v>0</v>
      </c>
      <c r="I142" s="302">
        <f>IFERROR(VLOOKUP($B142,Totalt!$B$1:$AQ$550,MATCH(I$2,Totalt!$B$1:$AQ$1,0),FALSE),"")</f>
        <v>0</v>
      </c>
      <c r="J142" s="302">
        <f>IFERROR(VLOOKUP($B142,Totalt!$B$1:$AQ$550,MATCH(J$2,Totalt!$B$1:$AQ$1,0),FALSE),"")</f>
        <v>0</v>
      </c>
      <c r="K142" s="302">
        <f>IFERROR(VLOOKUP($B142,Totalt!$B$1:$AQ$550,MATCH(K$2,Totalt!$B$1:$AQ$1,0),FALSE),"")</f>
        <v>0</v>
      </c>
      <c r="L142" s="302">
        <f>IFERROR(VLOOKUP($B142,Totalt!$B$1:$AQ$550,MATCH(L$2,Totalt!$B$1:$AQ$1,0),FALSE),"")</f>
        <v>0</v>
      </c>
      <c r="M142" s="302">
        <f>IFERROR(VLOOKUP($B142,Totalt!$B$1:$AQ$550,MATCH(M$2,Totalt!$B$1:$AQ$1,0),FALSE),"")</f>
        <v>0</v>
      </c>
      <c r="N142" s="302">
        <f>IFERROR(VLOOKUP($B142,Totalt!$B$1:$AQ$550,MATCH(N$2,Totalt!$B$1:$AQ$1,0),FALSE),"")</f>
        <v>0</v>
      </c>
      <c r="O142" s="302">
        <f>IFERROR(VLOOKUP($B142,Totalt!$B$1:$AQ$550,MATCH(O$2,Totalt!$B$1:$AQ$1,0),FALSE),"")</f>
        <v>0</v>
      </c>
      <c r="P142" s="302">
        <f>IFERROR(VLOOKUP($B142,Totalt!$B$1:$AQ$550,MATCH(P$2,Totalt!$B$1:$AQ$1,0),FALSE),"")</f>
        <v>0</v>
      </c>
      <c r="Q142" s="302">
        <f>IFERROR(VLOOKUP($B142,Totalt!$B$1:$AQ$550,MATCH(Q$2,Totalt!$B$1:$AQ$1,0),FALSE),"")</f>
        <v>0</v>
      </c>
      <c r="R142" s="302">
        <f>IFERROR(VLOOKUP($B142,Totalt!$B$1:$AQ$550,MATCH(R$2,Totalt!$B$1:$AQ$1,0),FALSE),"")</f>
        <v>1.1100000000000001</v>
      </c>
      <c r="S142" s="302">
        <f>IFERROR(VLOOKUP($B142,Totalt!$B$1:$AQ$550,MATCH(S$2,Totalt!$B$1:$AQ$1,0),FALSE),"")</f>
        <v>0</v>
      </c>
      <c r="T142" s="302">
        <f>IFERROR(VLOOKUP($B142,Totalt!$B$1:$AQ$550,MATCH(T$2,Totalt!$B$1:$AQ$1,0),FALSE),"")</f>
        <v>0</v>
      </c>
      <c r="U142" s="302">
        <f>IFERROR(VLOOKUP($B142,Totalt!$B$1:$AQ$550,MATCH(U$2,Totalt!$B$1:$AQ$1,0),FALSE),"")</f>
        <v>0</v>
      </c>
      <c r="V142" s="302">
        <f>IFERROR(VLOOKUP($B142,Totalt!$B$1:$AQ$550,MATCH(V$2,Totalt!$B$1:$AQ$1,0),FALSE),"")</f>
        <v>0</v>
      </c>
      <c r="W142" s="302">
        <f>IFERROR(VLOOKUP($B142,Totalt!$B$1:$AQ$550,MATCH(W$2,Totalt!$B$1:$AQ$1,0),FALSE),"")</f>
        <v>0</v>
      </c>
      <c r="X142" s="302">
        <f>IFERROR(VLOOKUP($B142,Totalt!$B$1:$AQ$550,MATCH(X$2,Totalt!$B$1:$AQ$1,0),FALSE),"")</f>
        <v>0</v>
      </c>
      <c r="Y142" s="302">
        <f>IFERROR(VLOOKUP($B142,Totalt!$B$1:$AQ$550,MATCH(Y$2,Totalt!$B$1:$AQ$1,0),FALSE),"")</f>
        <v>0</v>
      </c>
      <c r="Z142" s="302">
        <f>IFERROR(VLOOKUP($B142,Totalt!$B$1:$AQ$550,MATCH(Z$2,Totalt!$B$1:$AQ$1,0),FALSE),"")</f>
        <v>0</v>
      </c>
      <c r="AA142" s="302">
        <f>IFERROR(VLOOKUP($B142,Totalt!$B$1:$AQ$550,MATCH(AA$2,Totalt!$B$1:$AQ$1,0),FALSE),"")</f>
        <v>0</v>
      </c>
      <c r="AB142" s="302">
        <f>IFERROR(VLOOKUP($B142,Totalt!$B$1:$AQ$550,MATCH(AB$2,Totalt!$B$1:$AQ$1,0),FALSE),"")</f>
        <v>0</v>
      </c>
      <c r="AC142" s="302">
        <f>IFERROR(VLOOKUP($B142,Totalt!$B$1:$AQ$550,MATCH(AC$2,Totalt!$B$1:$AQ$1,0),FALSE),"")</f>
        <v>0</v>
      </c>
      <c r="AD142" s="302">
        <f>IFERROR(VLOOKUP($B142,Totalt!$B$1:$AQ$550,MATCH(AD$2,Totalt!$B$1:$AQ$1,0),FALSE),"")</f>
        <v>0</v>
      </c>
      <c r="AE142" s="302">
        <f>IFERROR(VLOOKUP($B142,Totalt!$B$1:$AQ$550,MATCH(AE$2,Totalt!$B$1:$AQ$1,0),FALSE),"")</f>
        <v>0</v>
      </c>
      <c r="AF142" s="302">
        <f>IFERROR(VLOOKUP($B142,Totalt!$B$1:$AQ$550,MATCH(AF$2,Totalt!$B$1:$AQ$1,0),FALSE),"")</f>
        <v>2.9000000000000001E-2</v>
      </c>
      <c r="AG142" s="302">
        <f>IFERROR(VLOOKUP($B142,Totalt!$B$1:$AQ$550,MATCH(AG$2,Totalt!$B$1:$AQ$1,0),FALSE),"")</f>
        <v>0</v>
      </c>
      <c r="AI142" s="302">
        <f t="shared" si="8"/>
        <v>1.159</v>
      </c>
      <c r="AJ142" s="302">
        <f>IF(ISERROR(1/VLOOKUP($B142,Leveranser!$B$1:$S$500,MATCH("såld värme (gwh)",Leveranser!$B$1:$S$1,0),FALSE)),"",VLOOKUP($B142,Leveranser!$B$1:$S$500,MATCH("såld värme (gwh)",Leveranser!$B$1:$S$1,0),FALSE))</f>
        <v>0.89</v>
      </c>
      <c r="AK142" s="315"/>
      <c r="AM142" s="316" t="str">
        <f>IF(B142&lt;&gt;"",IF(VLOOKUP($B142,Totalt!$B$1:$AQ$550,MATCH("Kvalitetsgranskad:",Totalt!$B$1:$AQ$1,0),FALSE)="ja",VLOOKUP($B142,Miljö!$B$1:$AG$479,MATCH(AM$2,Miljö!$B$1:$AK$1,0),FALSE),""),"")</f>
        <v>Ja</v>
      </c>
      <c r="AN142" s="316" t="str">
        <f>IF(AM142="ja",VLOOKUP($B142,Miljö!$B$1:$J$479,MATCH("Typ av ursprungsspecificerad el   (Om inget värde anges används Nordisk residualmix, se inforuta) ()",Miljö!$B$1:$J$1,0),FALSE),IF(AM142="nej","Nordisk residualel",""))</f>
        <v>'Vattenkraft'</v>
      </c>
      <c r="AO142" s="316">
        <f>IF(AM142="","",VLOOKUP($B142,Miljö!$B$1:$J$479,MATCH("Fossilandel för ursprungspecificerad el ()",Miljö!$B$1:$J$1,0),FALSE))</f>
        <v>0</v>
      </c>
      <c r="AP142" s="316">
        <f>IF(AM142="","",IFERROR(VLOOKUP($B142,Miljö!$B$1:$J$479,MATCH("Kärnkraftsandel för ursprungsspecificerad el ()",Miljö!$B$1:$J$1,0),FALSE)/1,0))</f>
        <v>0.40799999999999997</v>
      </c>
      <c r="AQ142" s="316">
        <f t="shared" si="9"/>
        <v>0.59200000000000008</v>
      </c>
      <c r="AS142" s="316" t="str">
        <f t="shared" si="10"/>
        <v>Nej</v>
      </c>
      <c r="AT142" s="316" t="str">
        <f>IF(AS142="ja",VLOOKUP($B142,Miljö!$B$1:$O$500,MATCH("Fossil andel i procent (%)",Miljö!$B$1:$O$1,0),FALSE)/100,"")</f>
        <v/>
      </c>
      <c r="AV142" s="316" t="str">
        <f t="shared" si="11"/>
        <v>Nej</v>
      </c>
      <c r="AW142" s="316" t="str">
        <f>IF(AV142="ja",VLOOKUP($B142,'Egen hetvattenprod'!$B$1:$AO$500,MATCH("Värmekälla till värmepumpar ()",'Egen hetvattenprod'!$B$1:$AO$1,0),FALSE),"")</f>
        <v/>
      </c>
    </row>
    <row r="143" spans="1:49" x14ac:dyDescent="0.25">
      <c r="A143" s="314" t="str">
        <f>'Miljövärden för publ företag'!B145</f>
        <v>Kungälv Energi AB</v>
      </c>
      <c r="B143" s="314" t="str">
        <f>'Miljövärden för publ företag'!C145</f>
        <v>HVC Stålkullen</v>
      </c>
      <c r="C143" s="302">
        <f>IFERROR(VLOOKUP($B143,Totalt!$B$1:$AQ$550,MATCH(C$2,Totalt!$B$1:$AQ$1,0),FALSE),"")</f>
        <v>0</v>
      </c>
      <c r="D143" s="302">
        <f>IFERROR(VLOOKUP($B143,Totalt!$B$1:$AQ$550,MATCH(D$2,Totalt!$B$1:$AQ$1,0),FALSE),"")</f>
        <v>2.8000000000000001E-2</v>
      </c>
      <c r="E143" s="302">
        <f>IFERROR(VLOOKUP($B143,Totalt!$B$1:$AQ$550,MATCH(E$2,Totalt!$B$1:$AQ$1,0),FALSE),"")</f>
        <v>0</v>
      </c>
      <c r="F143" s="302">
        <f>IFERROR(VLOOKUP($B143,Totalt!$B$1:$AQ$550,MATCH(F$2,Totalt!$B$1:$AQ$1,0),FALSE),"")</f>
        <v>0</v>
      </c>
      <c r="G143" s="302">
        <f>IFERROR(VLOOKUP($B143,Totalt!$B$1:$AQ$550,MATCH(G$2,Totalt!$B$1:$AQ$1,0),FALSE),"")</f>
        <v>0</v>
      </c>
      <c r="H143" s="302">
        <f>IFERROR(VLOOKUP($B143,Totalt!$B$1:$AQ$550,MATCH(H$2,Totalt!$B$1:$AQ$1,0),FALSE),"")</f>
        <v>0</v>
      </c>
      <c r="I143" s="302">
        <f>IFERROR(VLOOKUP($B143,Totalt!$B$1:$AQ$550,MATCH(I$2,Totalt!$B$1:$AQ$1,0),FALSE),"")</f>
        <v>0</v>
      </c>
      <c r="J143" s="302">
        <f>IFERROR(VLOOKUP($B143,Totalt!$B$1:$AQ$550,MATCH(J$2,Totalt!$B$1:$AQ$1,0),FALSE),"")</f>
        <v>0</v>
      </c>
      <c r="K143" s="302">
        <f>IFERROR(VLOOKUP($B143,Totalt!$B$1:$AQ$550,MATCH(K$2,Totalt!$B$1:$AQ$1,0),FALSE),"")</f>
        <v>0</v>
      </c>
      <c r="L143" s="302">
        <f>IFERROR(VLOOKUP($B143,Totalt!$B$1:$AQ$550,MATCH(L$2,Totalt!$B$1:$AQ$1,0),FALSE),"")</f>
        <v>0</v>
      </c>
      <c r="M143" s="302">
        <f>IFERROR(VLOOKUP($B143,Totalt!$B$1:$AQ$550,MATCH(M$2,Totalt!$B$1:$AQ$1,0),FALSE),"")</f>
        <v>0</v>
      </c>
      <c r="N143" s="302">
        <f>IFERROR(VLOOKUP($B143,Totalt!$B$1:$AQ$550,MATCH(N$2,Totalt!$B$1:$AQ$1,0),FALSE),"")</f>
        <v>0</v>
      </c>
      <c r="O143" s="302">
        <f>IFERROR(VLOOKUP($B143,Totalt!$B$1:$AQ$550,MATCH(O$2,Totalt!$B$1:$AQ$1,0),FALSE),"")</f>
        <v>0</v>
      </c>
      <c r="P143" s="302">
        <f>IFERROR(VLOOKUP($B143,Totalt!$B$1:$AQ$550,MATCH(P$2,Totalt!$B$1:$AQ$1,0),FALSE),"")</f>
        <v>0</v>
      </c>
      <c r="Q143" s="302">
        <f>IFERROR(VLOOKUP($B143,Totalt!$B$1:$AQ$550,MATCH(Q$2,Totalt!$B$1:$AQ$1,0),FALSE),"")</f>
        <v>0</v>
      </c>
      <c r="R143" s="302">
        <f>IFERROR(VLOOKUP($B143,Totalt!$B$1:$AQ$550,MATCH(R$2,Totalt!$B$1:$AQ$1,0),FALSE),"")</f>
        <v>3.36</v>
      </c>
      <c r="S143" s="302">
        <f>IFERROR(VLOOKUP($B143,Totalt!$B$1:$AQ$550,MATCH(S$2,Totalt!$B$1:$AQ$1,0),FALSE),"")</f>
        <v>0</v>
      </c>
      <c r="T143" s="302">
        <f>IFERROR(VLOOKUP($B143,Totalt!$B$1:$AQ$550,MATCH(T$2,Totalt!$B$1:$AQ$1,0),FALSE),"")</f>
        <v>0</v>
      </c>
      <c r="U143" s="302">
        <f>IFERROR(VLOOKUP($B143,Totalt!$B$1:$AQ$550,MATCH(U$2,Totalt!$B$1:$AQ$1,0),FALSE),"")</f>
        <v>0</v>
      </c>
      <c r="V143" s="302">
        <f>IFERROR(VLOOKUP($B143,Totalt!$B$1:$AQ$550,MATCH(V$2,Totalt!$B$1:$AQ$1,0),FALSE),"")</f>
        <v>0</v>
      </c>
      <c r="W143" s="302">
        <f>IFERROR(VLOOKUP($B143,Totalt!$B$1:$AQ$550,MATCH(W$2,Totalt!$B$1:$AQ$1,0),FALSE),"")</f>
        <v>0</v>
      </c>
      <c r="X143" s="302">
        <f>IFERROR(VLOOKUP($B143,Totalt!$B$1:$AQ$550,MATCH(X$2,Totalt!$B$1:$AQ$1,0),FALSE),"")</f>
        <v>0</v>
      </c>
      <c r="Y143" s="302">
        <f>IFERROR(VLOOKUP($B143,Totalt!$B$1:$AQ$550,MATCH(Y$2,Totalt!$B$1:$AQ$1,0),FALSE),"")</f>
        <v>0</v>
      </c>
      <c r="Z143" s="302">
        <f>IFERROR(VLOOKUP($B143,Totalt!$B$1:$AQ$550,MATCH(Z$2,Totalt!$B$1:$AQ$1,0),FALSE),"")</f>
        <v>0</v>
      </c>
      <c r="AA143" s="302">
        <f>IFERROR(VLOOKUP($B143,Totalt!$B$1:$AQ$550,MATCH(AA$2,Totalt!$B$1:$AQ$1,0),FALSE),"")</f>
        <v>0</v>
      </c>
      <c r="AB143" s="302">
        <f>IFERROR(VLOOKUP($B143,Totalt!$B$1:$AQ$550,MATCH(AB$2,Totalt!$B$1:$AQ$1,0),FALSE),"")</f>
        <v>0</v>
      </c>
      <c r="AC143" s="302">
        <f>IFERROR(VLOOKUP($B143,Totalt!$B$1:$AQ$550,MATCH(AC$2,Totalt!$B$1:$AQ$1,0),FALSE),"")</f>
        <v>0</v>
      </c>
      <c r="AD143" s="302">
        <f>IFERROR(VLOOKUP($B143,Totalt!$B$1:$AQ$550,MATCH(AD$2,Totalt!$B$1:$AQ$1,0),FALSE),"")</f>
        <v>0</v>
      </c>
      <c r="AE143" s="302">
        <f>IFERROR(VLOOKUP($B143,Totalt!$B$1:$AQ$550,MATCH(AE$2,Totalt!$B$1:$AQ$1,0),FALSE),"")</f>
        <v>0</v>
      </c>
      <c r="AF143" s="302">
        <f>IFERROR(VLOOKUP($B143,Totalt!$B$1:$AQ$550,MATCH(AF$2,Totalt!$B$1:$AQ$1,0),FALSE),"")</f>
        <v>5.0999999999999997E-2</v>
      </c>
      <c r="AG143" s="302">
        <f>IFERROR(VLOOKUP($B143,Totalt!$B$1:$AQ$550,MATCH(AG$2,Totalt!$B$1:$AQ$1,0),FALSE),"")</f>
        <v>0</v>
      </c>
      <c r="AI143" s="302">
        <f t="shared" si="8"/>
        <v>3.4390000000000001</v>
      </c>
      <c r="AJ143" s="302">
        <f>IF(ISERROR(1/VLOOKUP($B143,Leveranser!$B$1:$S$500,MATCH("såld värme (gwh)",Leveranser!$B$1:$S$1,0),FALSE)),"",VLOOKUP($B143,Leveranser!$B$1:$S$500,MATCH("såld värme (gwh)",Leveranser!$B$1:$S$1,0),FALSE))</f>
        <v>2.9</v>
      </c>
      <c r="AK143" s="315"/>
      <c r="AM143" s="316" t="str">
        <f>IF(B143&lt;&gt;"",IF(VLOOKUP($B143,Totalt!$B$1:$AQ$550,MATCH("Kvalitetsgranskad:",Totalt!$B$1:$AQ$1,0),FALSE)="ja",VLOOKUP($B143,Miljö!$B$1:$AG$479,MATCH(AM$2,Miljö!$B$1:$AK$1,0),FALSE),""),"")</f>
        <v>Ja</v>
      </c>
      <c r="AN143" s="316" t="str">
        <f>IF(AM143="ja",VLOOKUP($B143,Miljö!$B$1:$J$479,MATCH("Typ av ursprungsspecificerad el   (Om inget värde anges används Nordisk residualmix, se inforuta) ()",Miljö!$B$1:$J$1,0),FALSE),IF(AM143="nej","Nordisk residualel",""))</f>
        <v>'Vattenkraft'</v>
      </c>
      <c r="AO143" s="316">
        <f>IF(AM143="","",VLOOKUP($B143,Miljö!$B$1:$J$479,MATCH("Fossilandel för ursprungspecificerad el ()",Miljö!$B$1:$J$1,0),FALSE))</f>
        <v>0</v>
      </c>
      <c r="AP143" s="316">
        <f>IF(AM143="","",IFERROR(VLOOKUP($B143,Miljö!$B$1:$J$479,MATCH("Kärnkraftsandel för ursprungsspecificerad el ()",Miljö!$B$1:$J$1,0),FALSE)/1,0))</f>
        <v>0.40799999999999997</v>
      </c>
      <c r="AQ143" s="316">
        <f t="shared" si="9"/>
        <v>0.59200000000000008</v>
      </c>
      <c r="AS143" s="316" t="str">
        <f t="shared" si="10"/>
        <v>Nej</v>
      </c>
      <c r="AT143" s="316" t="str">
        <f>IF(AS143="ja",VLOOKUP($B143,Miljö!$B$1:$O$500,MATCH("Fossil andel i procent (%)",Miljö!$B$1:$O$1,0),FALSE)/100,"")</f>
        <v/>
      </c>
      <c r="AV143" s="316" t="str">
        <f t="shared" si="11"/>
        <v>Nej</v>
      </c>
      <c r="AW143" s="316" t="str">
        <f>IF(AV143="ja",VLOOKUP($B143,'Egen hetvattenprod'!$B$1:$AO$500,MATCH("Värmekälla till värmepumpar ()",'Egen hetvattenprod'!$B$1:$AO$1,0),FALSE),"")</f>
        <v/>
      </c>
    </row>
    <row r="144" spans="1:49" x14ac:dyDescent="0.25">
      <c r="A144" s="314" t="str">
        <f>'Miljövärden för publ företag'!B146</f>
        <v>Kungälv Energi AB</v>
      </c>
      <c r="B144" s="314" t="str">
        <f>'Miljövärden för publ företag'!C146</f>
        <v>Kungälv</v>
      </c>
      <c r="C144" s="302">
        <f>IFERROR(VLOOKUP($B144,Totalt!$B$1:$AQ$550,MATCH(C$2,Totalt!$B$1:$AQ$1,0),FALSE),"")</f>
        <v>0</v>
      </c>
      <c r="D144" s="302">
        <f>IFERROR(VLOOKUP($B144,Totalt!$B$1:$AQ$550,MATCH(D$2,Totalt!$B$1:$AQ$1,0),FALSE),"")</f>
        <v>0</v>
      </c>
      <c r="E144" s="302">
        <f>IFERROR(VLOOKUP($B144,Totalt!$B$1:$AQ$550,MATCH(E$2,Totalt!$B$1:$AQ$1,0),FALSE),"")</f>
        <v>0</v>
      </c>
      <c r="F144" s="302">
        <f>IFERROR(VLOOKUP($B144,Totalt!$B$1:$AQ$550,MATCH(F$2,Totalt!$B$1:$AQ$1,0),FALSE),"")</f>
        <v>0</v>
      </c>
      <c r="G144" s="302">
        <f>IFERROR(VLOOKUP($B144,Totalt!$B$1:$AQ$550,MATCH(G$2,Totalt!$B$1:$AQ$1,0),FALSE),"")</f>
        <v>0</v>
      </c>
      <c r="H144" s="302">
        <f>IFERROR(VLOOKUP($B144,Totalt!$B$1:$AQ$550,MATCH(H$2,Totalt!$B$1:$AQ$1,0),FALSE),"")</f>
        <v>0</v>
      </c>
      <c r="I144" s="302">
        <f>IFERROR(VLOOKUP($B144,Totalt!$B$1:$AQ$550,MATCH(I$2,Totalt!$B$1:$AQ$1,0),FALSE),"")</f>
        <v>0</v>
      </c>
      <c r="J144" s="302">
        <f>IFERROR(VLOOKUP($B144,Totalt!$B$1:$AQ$550,MATCH(J$2,Totalt!$B$1:$AQ$1,0),FALSE),"")</f>
        <v>0</v>
      </c>
      <c r="K144" s="302">
        <f>IFERROR(VLOOKUP($B144,Totalt!$B$1:$AQ$550,MATCH(K$2,Totalt!$B$1:$AQ$1,0),FALSE),"")</f>
        <v>0</v>
      </c>
      <c r="L144" s="302">
        <f>IFERROR(VLOOKUP($B144,Totalt!$B$1:$AQ$550,MATCH(L$2,Totalt!$B$1:$AQ$1,0),FALSE),"")</f>
        <v>0</v>
      </c>
      <c r="M144" s="302">
        <f>IFERROR(VLOOKUP($B144,Totalt!$B$1:$AQ$550,MATCH(M$2,Totalt!$B$1:$AQ$1,0),FALSE),"")</f>
        <v>18.698799999999999</v>
      </c>
      <c r="N144" s="302">
        <f>IFERROR(VLOOKUP($B144,Totalt!$B$1:$AQ$550,MATCH(N$2,Totalt!$B$1:$AQ$1,0),FALSE),"")</f>
        <v>42.347200000000001</v>
      </c>
      <c r="O144" s="302">
        <f>IFERROR(VLOOKUP($B144,Totalt!$B$1:$AQ$550,MATCH(O$2,Totalt!$B$1:$AQ$1,0),FALSE),"")</f>
        <v>0</v>
      </c>
      <c r="P144" s="302">
        <f>IFERROR(VLOOKUP($B144,Totalt!$B$1:$AQ$550,MATCH(P$2,Totalt!$B$1:$AQ$1,0),FALSE),"")</f>
        <v>19.7987</v>
      </c>
      <c r="Q144" s="302">
        <f>IFERROR(VLOOKUP($B144,Totalt!$B$1:$AQ$550,MATCH(Q$2,Totalt!$B$1:$AQ$1,0),FALSE),"")</f>
        <v>0</v>
      </c>
      <c r="R144" s="302">
        <f>IFERROR(VLOOKUP($B144,Totalt!$B$1:$AQ$550,MATCH(R$2,Totalt!$B$1:$AQ$1,0),FALSE),"")</f>
        <v>0</v>
      </c>
      <c r="S144" s="302">
        <f>IFERROR(VLOOKUP($B144,Totalt!$B$1:$AQ$550,MATCH(S$2,Totalt!$B$1:$AQ$1,0),FALSE),"")</f>
        <v>0</v>
      </c>
      <c r="T144" s="302">
        <f>IFERROR(VLOOKUP($B144,Totalt!$B$1:$AQ$550,MATCH(T$2,Totalt!$B$1:$AQ$1,0),FALSE),"")</f>
        <v>0</v>
      </c>
      <c r="U144" s="302">
        <f>IFERROR(VLOOKUP($B144,Totalt!$B$1:$AQ$550,MATCH(U$2,Totalt!$B$1:$AQ$1,0),FALSE),"")</f>
        <v>0</v>
      </c>
      <c r="V144" s="302">
        <f>IFERROR(VLOOKUP($B144,Totalt!$B$1:$AQ$550,MATCH(V$2,Totalt!$B$1:$AQ$1,0),FALSE),"")</f>
        <v>0</v>
      </c>
      <c r="W144" s="302">
        <f>IFERROR(VLOOKUP($B144,Totalt!$B$1:$AQ$550,MATCH(W$2,Totalt!$B$1:$AQ$1,0),FALSE),"")</f>
        <v>1.05</v>
      </c>
      <c r="X144" s="302">
        <f>IFERROR(VLOOKUP($B144,Totalt!$B$1:$AQ$550,MATCH(X$2,Totalt!$B$1:$AQ$1,0),FALSE),"")</f>
        <v>0</v>
      </c>
      <c r="Y144" s="302">
        <f>IFERROR(VLOOKUP($B144,Totalt!$B$1:$AQ$550,MATCH(Y$2,Totalt!$B$1:$AQ$1,0),FALSE),"")</f>
        <v>0</v>
      </c>
      <c r="Z144" s="302">
        <f>IFERROR(VLOOKUP($B144,Totalt!$B$1:$AQ$550,MATCH(Z$2,Totalt!$B$1:$AQ$1,0),FALSE),"")</f>
        <v>0</v>
      </c>
      <c r="AA144" s="302">
        <f>IFERROR(VLOOKUP($B144,Totalt!$B$1:$AQ$550,MATCH(AA$2,Totalt!$B$1:$AQ$1,0),FALSE),"")</f>
        <v>0</v>
      </c>
      <c r="AB144" s="302">
        <f>IFERROR(VLOOKUP($B144,Totalt!$B$1:$AQ$550,MATCH(AB$2,Totalt!$B$1:$AQ$1,0),FALSE),"")</f>
        <v>0</v>
      </c>
      <c r="AC144" s="302">
        <f>IFERROR(VLOOKUP($B144,Totalt!$B$1:$AQ$550,MATCH(AC$2,Totalt!$B$1:$AQ$1,0),FALSE),"")</f>
        <v>27.9</v>
      </c>
      <c r="AD144" s="302">
        <f>IFERROR(VLOOKUP($B144,Totalt!$B$1:$AQ$550,MATCH(AD$2,Totalt!$B$1:$AQ$1,0),FALSE),"")</f>
        <v>0</v>
      </c>
      <c r="AE144" s="302">
        <f>IFERROR(VLOOKUP($B144,Totalt!$B$1:$AQ$550,MATCH(AE$2,Totalt!$B$1:$AQ$1,0),FALSE),"")</f>
        <v>0</v>
      </c>
      <c r="AF144" s="302">
        <f>IFERROR(VLOOKUP($B144,Totalt!$B$1:$AQ$550,MATCH(AF$2,Totalt!$B$1:$AQ$1,0),FALSE),"")</f>
        <v>3.3783500000000002</v>
      </c>
      <c r="AG144" s="302">
        <f>IFERROR(VLOOKUP($B144,Totalt!$B$1:$AQ$550,MATCH(AG$2,Totalt!$B$1:$AQ$1,0),FALSE),"")</f>
        <v>29.3</v>
      </c>
      <c r="AI144" s="302">
        <f t="shared" si="8"/>
        <v>142.47305</v>
      </c>
      <c r="AJ144" s="302">
        <f>IF(ISERROR(1/VLOOKUP($B144,Leveranser!$B$1:$S$500,MATCH("såld värme (gwh)",Leveranser!$B$1:$S$1,0),FALSE)),"",VLOOKUP($B144,Leveranser!$B$1:$S$500,MATCH("såld värme (gwh)",Leveranser!$B$1:$S$1,0),FALSE))</f>
        <v>115</v>
      </c>
      <c r="AK144" s="315"/>
      <c r="AM144" s="316" t="str">
        <f>IF(B144&lt;&gt;"",IF(VLOOKUP($B144,Totalt!$B$1:$AQ$550,MATCH("Kvalitetsgranskad:",Totalt!$B$1:$AQ$1,0),FALSE)="ja",VLOOKUP($B144,Miljö!$B$1:$AG$479,MATCH(AM$2,Miljö!$B$1:$AK$1,0),FALSE),""),"")</f>
        <v>Ja</v>
      </c>
      <c r="AN144" s="316" t="str">
        <f>IF(AM144="ja",VLOOKUP($B144,Miljö!$B$1:$J$479,MATCH("Typ av ursprungsspecificerad el   (Om inget värde anges används Nordisk residualmix, se inforuta) ()",Miljö!$B$1:$J$1,0),FALSE),IF(AM144="nej","Nordisk residualel",""))</f>
        <v>'Vattenkraft'</v>
      </c>
      <c r="AO144" s="316">
        <f>IF(AM144="","",VLOOKUP($B144,Miljö!$B$1:$J$479,MATCH("Fossilandel för ursprungspecificerad el ()",Miljö!$B$1:$J$1,0),FALSE))</f>
        <v>0</v>
      </c>
      <c r="AP144" s="316">
        <f>IF(AM144="","",IFERROR(VLOOKUP($B144,Miljö!$B$1:$J$479,MATCH("Kärnkraftsandel för ursprungsspecificerad el ()",Miljö!$B$1:$J$1,0),FALSE)/1,0))</f>
        <v>0.40799999999999997</v>
      </c>
      <c r="AQ144" s="316">
        <f t="shared" si="9"/>
        <v>0.59200000000000008</v>
      </c>
      <c r="AS144" s="316" t="str">
        <f t="shared" si="10"/>
        <v>Ja</v>
      </c>
      <c r="AT144" s="316">
        <f>IF(AS144="ja",VLOOKUP($B144,Miljö!$B$1:$O$500,MATCH("Fossil andel i procent (%)",Miljö!$B$1:$O$1,0),FALSE)/100,"")</f>
        <v>0.13</v>
      </c>
      <c r="AV144" s="316" t="str">
        <f t="shared" si="11"/>
        <v>Nej</v>
      </c>
      <c r="AW144" s="316" t="str">
        <f>IF(AV144="ja",VLOOKUP($B144,'Egen hetvattenprod'!$B$1:$AO$500,MATCH("Värmekälla till värmepumpar ()",'Egen hetvattenprod'!$B$1:$AO$1,0),FALSE),"")</f>
        <v/>
      </c>
    </row>
    <row r="145" spans="1:49" x14ac:dyDescent="0.25">
      <c r="A145" s="314" t="str">
        <f>'Miljövärden för publ företag'!B147</f>
        <v>Köpings kommun</v>
      </c>
      <c r="B145" s="314" t="str">
        <f>'Miljövärden för publ företag'!C147</f>
        <v>Kolsva</v>
      </c>
      <c r="C145" s="302">
        <f>IFERROR(VLOOKUP($B145,Totalt!$B$1:$AQ$550,MATCH(C$2,Totalt!$B$1:$AQ$1,0),FALSE),"")</f>
        <v>0</v>
      </c>
      <c r="D145" s="302">
        <f>IFERROR(VLOOKUP($B145,Totalt!$B$1:$AQ$550,MATCH(D$2,Totalt!$B$1:$AQ$1,0),FALSE),"")</f>
        <v>0</v>
      </c>
      <c r="E145" s="302">
        <f>IFERROR(VLOOKUP($B145,Totalt!$B$1:$AQ$550,MATCH(E$2,Totalt!$B$1:$AQ$1,0),FALSE),"")</f>
        <v>0</v>
      </c>
      <c r="F145" s="302">
        <f>IFERROR(VLOOKUP($B145,Totalt!$B$1:$AQ$550,MATCH(F$2,Totalt!$B$1:$AQ$1,0),FALSE),"")</f>
        <v>0</v>
      </c>
      <c r="G145" s="302">
        <f>IFERROR(VLOOKUP($B145,Totalt!$B$1:$AQ$550,MATCH(G$2,Totalt!$B$1:$AQ$1,0),FALSE),"")</f>
        <v>0</v>
      </c>
      <c r="H145" s="302">
        <f>IFERROR(VLOOKUP($B145,Totalt!$B$1:$AQ$550,MATCH(H$2,Totalt!$B$1:$AQ$1,0),FALSE),"")</f>
        <v>0</v>
      </c>
      <c r="I145" s="302">
        <f>IFERROR(VLOOKUP($B145,Totalt!$B$1:$AQ$550,MATCH(I$2,Totalt!$B$1:$AQ$1,0),FALSE),"")</f>
        <v>0</v>
      </c>
      <c r="J145" s="302">
        <f>IFERROR(VLOOKUP($B145,Totalt!$B$1:$AQ$550,MATCH(J$2,Totalt!$B$1:$AQ$1,0),FALSE),"")</f>
        <v>0</v>
      </c>
      <c r="K145" s="302">
        <f>IFERROR(VLOOKUP($B145,Totalt!$B$1:$AQ$550,MATCH(K$2,Totalt!$B$1:$AQ$1,0),FALSE),"")</f>
        <v>0</v>
      </c>
      <c r="L145" s="302">
        <f>IFERROR(VLOOKUP($B145,Totalt!$B$1:$AQ$550,MATCH(L$2,Totalt!$B$1:$AQ$1,0),FALSE),"")</f>
        <v>0</v>
      </c>
      <c r="M145" s="302">
        <f>IFERROR(VLOOKUP($B145,Totalt!$B$1:$AQ$550,MATCH(M$2,Totalt!$B$1:$AQ$1,0),FALSE),"")</f>
        <v>0</v>
      </c>
      <c r="N145" s="302">
        <f>IFERROR(VLOOKUP($B145,Totalt!$B$1:$AQ$550,MATCH(N$2,Totalt!$B$1:$AQ$1,0),FALSE),"")</f>
        <v>0</v>
      </c>
      <c r="O145" s="302">
        <f>IFERROR(VLOOKUP($B145,Totalt!$B$1:$AQ$550,MATCH(O$2,Totalt!$B$1:$AQ$1,0),FALSE),"")</f>
        <v>0</v>
      </c>
      <c r="P145" s="302">
        <f>IFERROR(VLOOKUP($B145,Totalt!$B$1:$AQ$550,MATCH(P$2,Totalt!$B$1:$AQ$1,0),FALSE),"")</f>
        <v>0</v>
      </c>
      <c r="Q145" s="302">
        <f>IFERROR(VLOOKUP($B145,Totalt!$B$1:$AQ$550,MATCH(Q$2,Totalt!$B$1:$AQ$1,0),FALSE),"")</f>
        <v>0</v>
      </c>
      <c r="R145" s="302">
        <f>IFERROR(VLOOKUP($B145,Totalt!$B$1:$AQ$550,MATCH(R$2,Totalt!$B$1:$AQ$1,0),FALSE),"")</f>
        <v>17.183</v>
      </c>
      <c r="S145" s="302">
        <f>IFERROR(VLOOKUP($B145,Totalt!$B$1:$AQ$550,MATCH(S$2,Totalt!$B$1:$AQ$1,0),FALSE),"")</f>
        <v>0</v>
      </c>
      <c r="T145" s="302">
        <f>IFERROR(VLOOKUP($B145,Totalt!$B$1:$AQ$550,MATCH(T$2,Totalt!$B$1:$AQ$1,0),FALSE),"")</f>
        <v>0</v>
      </c>
      <c r="U145" s="302">
        <f>IFERROR(VLOOKUP($B145,Totalt!$B$1:$AQ$550,MATCH(U$2,Totalt!$B$1:$AQ$1,0),FALSE),"")</f>
        <v>0</v>
      </c>
      <c r="V145" s="302">
        <f>IFERROR(VLOOKUP($B145,Totalt!$B$1:$AQ$550,MATCH(V$2,Totalt!$B$1:$AQ$1,0),FALSE),"")</f>
        <v>0</v>
      </c>
      <c r="W145" s="302">
        <f>IFERROR(VLOOKUP($B145,Totalt!$B$1:$AQ$550,MATCH(W$2,Totalt!$B$1:$AQ$1,0),FALSE),"")</f>
        <v>0.71699999999999997</v>
      </c>
      <c r="X145" s="302">
        <f>IFERROR(VLOOKUP($B145,Totalt!$B$1:$AQ$550,MATCH(X$2,Totalt!$B$1:$AQ$1,0),FALSE),"")</f>
        <v>0</v>
      </c>
      <c r="Y145" s="302">
        <f>IFERROR(VLOOKUP($B145,Totalt!$B$1:$AQ$550,MATCH(Y$2,Totalt!$B$1:$AQ$1,0),FALSE),"")</f>
        <v>0</v>
      </c>
      <c r="Z145" s="302">
        <f>IFERROR(VLOOKUP($B145,Totalt!$B$1:$AQ$550,MATCH(Z$2,Totalt!$B$1:$AQ$1,0),FALSE),"")</f>
        <v>0</v>
      </c>
      <c r="AA145" s="302">
        <f>IFERROR(VLOOKUP($B145,Totalt!$B$1:$AQ$550,MATCH(AA$2,Totalt!$B$1:$AQ$1,0),FALSE),"")</f>
        <v>0</v>
      </c>
      <c r="AB145" s="302">
        <f>IFERROR(VLOOKUP($B145,Totalt!$B$1:$AQ$550,MATCH(AB$2,Totalt!$B$1:$AQ$1,0),FALSE),"")</f>
        <v>0</v>
      </c>
      <c r="AC145" s="302">
        <f>IFERROR(VLOOKUP($B145,Totalt!$B$1:$AQ$550,MATCH(AC$2,Totalt!$B$1:$AQ$1,0),FALSE),"")</f>
        <v>0</v>
      </c>
      <c r="AD145" s="302">
        <f>IFERROR(VLOOKUP($B145,Totalt!$B$1:$AQ$550,MATCH(AD$2,Totalt!$B$1:$AQ$1,0),FALSE),"")</f>
        <v>0</v>
      </c>
      <c r="AE145" s="302">
        <f>IFERROR(VLOOKUP($B145,Totalt!$B$1:$AQ$550,MATCH(AE$2,Totalt!$B$1:$AQ$1,0),FALSE),"")</f>
        <v>0</v>
      </c>
      <c r="AF145" s="302">
        <f>IFERROR(VLOOKUP($B145,Totalt!$B$1:$AQ$550,MATCH(AF$2,Totalt!$B$1:$AQ$1,0),FALSE),"")</f>
        <v>0.41358</v>
      </c>
      <c r="AG145" s="302">
        <f>IFERROR(VLOOKUP($B145,Totalt!$B$1:$AQ$550,MATCH(AG$2,Totalt!$B$1:$AQ$1,0),FALSE),"")</f>
        <v>0</v>
      </c>
      <c r="AI145" s="302">
        <f t="shared" si="8"/>
        <v>18.313579999999998</v>
      </c>
      <c r="AJ145" s="302">
        <f>IF(ISERROR(1/VLOOKUP($B145,Leveranser!$B$1:$S$500,MATCH("såld värme (gwh)",Leveranser!$B$1:$S$1,0),FALSE)),"",VLOOKUP($B145,Leveranser!$B$1:$S$500,MATCH("såld värme (gwh)",Leveranser!$B$1:$S$1,0),FALSE))</f>
        <v>13.786</v>
      </c>
      <c r="AK145" s="315"/>
      <c r="AM145" s="316" t="str">
        <f>IF(B145&lt;&gt;"",IF(VLOOKUP($B145,Totalt!$B$1:$AQ$550,MATCH("Kvalitetsgranskad:",Totalt!$B$1:$AQ$1,0),FALSE)="ja",VLOOKUP($B145,Miljö!$B$1:$AG$479,MATCH(AM$2,Miljö!$B$1:$AK$1,0),FALSE),""),"")</f>
        <v>Ja</v>
      </c>
      <c r="AN145" s="316" t="str">
        <f>IF(AM145="ja",VLOOKUP($B145,Miljö!$B$1:$J$479,MATCH("Typ av ursprungsspecificerad el   (Om inget värde anges används Nordisk residualmix, se inforuta) ()",Miljö!$B$1:$J$1,0),FALSE),IF(AM145="nej","Nordisk residualel",""))</f>
        <v>'Förnybar'</v>
      </c>
      <c r="AO145" s="316">
        <f>IF(AM145="","",VLOOKUP($B145,Miljö!$B$1:$J$479,MATCH("Fossilandel för ursprungspecificerad el ()",Miljö!$B$1:$J$1,0),FALSE))</f>
        <v>0</v>
      </c>
      <c r="AP145" s="316">
        <f>IF(AM145="","",IFERROR(VLOOKUP($B145,Miljö!$B$1:$J$479,MATCH("Kärnkraftsandel för ursprungsspecificerad el ()",Miljö!$B$1:$J$1,0),FALSE)/1,0))</f>
        <v>0</v>
      </c>
      <c r="AQ145" s="316">
        <f t="shared" si="9"/>
        <v>1</v>
      </c>
      <c r="AS145" s="316" t="str">
        <f t="shared" si="10"/>
        <v>Nej</v>
      </c>
      <c r="AT145" s="316" t="str">
        <f>IF(AS145="ja",VLOOKUP($B145,Miljö!$B$1:$O$500,MATCH("Fossil andel i procent (%)",Miljö!$B$1:$O$1,0),FALSE)/100,"")</f>
        <v/>
      </c>
      <c r="AV145" s="316" t="str">
        <f t="shared" si="11"/>
        <v>Nej</v>
      </c>
      <c r="AW145" s="316" t="str">
        <f>IF(AV145="ja",VLOOKUP($B145,'Egen hetvattenprod'!$B$1:$AO$500,MATCH("Värmekälla till värmepumpar ()",'Egen hetvattenprod'!$B$1:$AO$1,0),FALSE),"")</f>
        <v/>
      </c>
    </row>
    <row r="146" spans="1:49" x14ac:dyDescent="0.25">
      <c r="A146" s="314" t="str">
        <f>'Miljövärden för publ företag'!B148</f>
        <v>Köpings kommun</v>
      </c>
      <c r="B146" s="314" t="str">
        <f>'Miljövärden för publ företag'!C148</f>
        <v>Köping</v>
      </c>
      <c r="C146" s="302">
        <f>IFERROR(VLOOKUP($B146,Totalt!$B$1:$AQ$550,MATCH(C$2,Totalt!$B$1:$AQ$1,0),FALSE),"")</f>
        <v>0</v>
      </c>
      <c r="D146" s="302">
        <f>IFERROR(VLOOKUP($B146,Totalt!$B$1:$AQ$550,MATCH(D$2,Totalt!$B$1:$AQ$1,0),FALSE),"")</f>
        <v>4.3999999999999997E-2</v>
      </c>
      <c r="E146" s="302">
        <f>IFERROR(VLOOKUP($B146,Totalt!$B$1:$AQ$550,MATCH(E$2,Totalt!$B$1:$AQ$1,0),FALSE),"")</f>
        <v>0</v>
      </c>
      <c r="F146" s="302">
        <f>IFERROR(VLOOKUP($B146,Totalt!$B$1:$AQ$550,MATCH(F$2,Totalt!$B$1:$AQ$1,0),FALSE),"")</f>
        <v>0</v>
      </c>
      <c r="G146" s="302">
        <f>IFERROR(VLOOKUP($B146,Totalt!$B$1:$AQ$550,MATCH(G$2,Totalt!$B$1:$AQ$1,0),FALSE),"")</f>
        <v>0</v>
      </c>
      <c r="H146" s="302">
        <f>IFERROR(VLOOKUP($B146,Totalt!$B$1:$AQ$550,MATCH(H$2,Totalt!$B$1:$AQ$1,0),FALSE),"")</f>
        <v>0</v>
      </c>
      <c r="I146" s="302">
        <f>IFERROR(VLOOKUP($B146,Totalt!$B$1:$AQ$550,MATCH(I$2,Totalt!$B$1:$AQ$1,0),FALSE),"")</f>
        <v>74.583500000000001</v>
      </c>
      <c r="J146" s="302">
        <f>IFERROR(VLOOKUP($B146,Totalt!$B$1:$AQ$550,MATCH(J$2,Totalt!$B$1:$AQ$1,0),FALSE),"")</f>
        <v>0</v>
      </c>
      <c r="K146" s="302">
        <f>IFERROR(VLOOKUP($B146,Totalt!$B$1:$AQ$550,MATCH(K$2,Totalt!$B$1:$AQ$1,0),FALSE),"")</f>
        <v>0</v>
      </c>
      <c r="L146" s="302">
        <f>IFERROR(VLOOKUP($B146,Totalt!$B$1:$AQ$550,MATCH(L$2,Totalt!$B$1:$AQ$1,0),FALSE),"")</f>
        <v>0</v>
      </c>
      <c r="M146" s="302">
        <f>IFERROR(VLOOKUP($B146,Totalt!$B$1:$AQ$550,MATCH(M$2,Totalt!$B$1:$AQ$1,0),FALSE),"")</f>
        <v>0</v>
      </c>
      <c r="N146" s="302">
        <f>IFERROR(VLOOKUP($B146,Totalt!$B$1:$AQ$550,MATCH(N$2,Totalt!$B$1:$AQ$1,0),FALSE),"")</f>
        <v>0</v>
      </c>
      <c r="O146" s="302">
        <f>IFERROR(VLOOKUP($B146,Totalt!$B$1:$AQ$550,MATCH(O$2,Totalt!$B$1:$AQ$1,0),FALSE),"")</f>
        <v>0</v>
      </c>
      <c r="P146" s="302">
        <f>IFERROR(VLOOKUP($B146,Totalt!$B$1:$AQ$550,MATCH(P$2,Totalt!$B$1:$AQ$1,0),FALSE),"")</f>
        <v>0</v>
      </c>
      <c r="Q146" s="302">
        <f>IFERROR(VLOOKUP($B146,Totalt!$B$1:$AQ$550,MATCH(Q$2,Totalt!$B$1:$AQ$1,0),FALSE),"")</f>
        <v>0</v>
      </c>
      <c r="R146" s="302">
        <f>IFERROR(VLOOKUP($B146,Totalt!$B$1:$AQ$550,MATCH(R$2,Totalt!$B$1:$AQ$1,0),FALSE),"")</f>
        <v>11.619</v>
      </c>
      <c r="S146" s="302">
        <f>IFERROR(VLOOKUP($B146,Totalt!$B$1:$AQ$550,MATCH(S$2,Totalt!$B$1:$AQ$1,0),FALSE),"")</f>
        <v>0</v>
      </c>
      <c r="T146" s="302">
        <f>IFERROR(VLOOKUP($B146,Totalt!$B$1:$AQ$550,MATCH(T$2,Totalt!$B$1:$AQ$1,0),FALSE),"")</f>
        <v>0</v>
      </c>
      <c r="U146" s="302">
        <f>IFERROR(VLOOKUP($B146,Totalt!$B$1:$AQ$550,MATCH(U$2,Totalt!$B$1:$AQ$1,0),FALSE),"")</f>
        <v>0</v>
      </c>
      <c r="V146" s="302">
        <f>IFERROR(VLOOKUP($B146,Totalt!$B$1:$AQ$550,MATCH(V$2,Totalt!$B$1:$AQ$1,0),FALSE),"")</f>
        <v>0</v>
      </c>
      <c r="W146" s="302">
        <f>IFERROR(VLOOKUP($B146,Totalt!$B$1:$AQ$550,MATCH(W$2,Totalt!$B$1:$AQ$1,0),FALSE),"")</f>
        <v>5.3689999999999998</v>
      </c>
      <c r="X146" s="302">
        <f>IFERROR(VLOOKUP($B146,Totalt!$B$1:$AQ$550,MATCH(X$2,Totalt!$B$1:$AQ$1,0),FALSE),"")</f>
        <v>0</v>
      </c>
      <c r="Y146" s="302">
        <f>IFERROR(VLOOKUP($B146,Totalt!$B$1:$AQ$550,MATCH(Y$2,Totalt!$B$1:$AQ$1,0),FALSE),"")</f>
        <v>0</v>
      </c>
      <c r="Z146" s="302">
        <f>IFERROR(VLOOKUP($B146,Totalt!$B$1:$AQ$550,MATCH(Z$2,Totalt!$B$1:$AQ$1,0),FALSE),"")</f>
        <v>0</v>
      </c>
      <c r="AA146" s="302">
        <f>IFERROR(VLOOKUP($B146,Totalt!$B$1:$AQ$550,MATCH(AA$2,Totalt!$B$1:$AQ$1,0),FALSE),"")</f>
        <v>0</v>
      </c>
      <c r="AB146" s="302">
        <f>IFERROR(VLOOKUP($B146,Totalt!$B$1:$AQ$550,MATCH(AB$2,Totalt!$B$1:$AQ$1,0),FALSE),"")</f>
        <v>0</v>
      </c>
      <c r="AC146" s="302">
        <f>IFERROR(VLOOKUP($B146,Totalt!$B$1:$AQ$550,MATCH(AC$2,Totalt!$B$1:$AQ$1,0),FALSE),"")</f>
        <v>0</v>
      </c>
      <c r="AD146" s="302">
        <f>IFERROR(VLOOKUP($B146,Totalt!$B$1:$AQ$550,MATCH(AD$2,Totalt!$B$1:$AQ$1,0),FALSE),"")</f>
        <v>148.471</v>
      </c>
      <c r="AE146" s="302">
        <f>IFERROR(VLOOKUP($B146,Totalt!$B$1:$AQ$550,MATCH(AE$2,Totalt!$B$1:$AQ$1,0),FALSE),"")</f>
        <v>0</v>
      </c>
      <c r="AF146" s="302">
        <f>IFERROR(VLOOKUP($B146,Totalt!$B$1:$AQ$550,MATCH(AF$2,Totalt!$B$1:$AQ$1,0),FALSE),"")</f>
        <v>2.2069999999999999</v>
      </c>
      <c r="AG146" s="302">
        <f>IFERROR(VLOOKUP($B146,Totalt!$B$1:$AQ$550,MATCH(AG$2,Totalt!$B$1:$AQ$1,0),FALSE),"")</f>
        <v>0</v>
      </c>
      <c r="AI146" s="302">
        <f t="shared" si="8"/>
        <v>242.29349999999999</v>
      </c>
      <c r="AJ146" s="302">
        <f>IF(ISERROR(1/VLOOKUP($B146,Leveranser!$B$1:$S$500,MATCH("såld värme (gwh)",Leveranser!$B$1:$S$1,0),FALSE)),"",VLOOKUP($B146,Leveranser!$B$1:$S$500,MATCH("såld värme (gwh)",Leveranser!$B$1:$S$1,0),FALSE))</f>
        <v>196.21700000000001</v>
      </c>
      <c r="AK146" s="315"/>
      <c r="AM146" s="316" t="str">
        <f>IF(B146&lt;&gt;"",IF(VLOOKUP($B146,Totalt!$B$1:$AQ$550,MATCH("Kvalitetsgranskad:",Totalt!$B$1:$AQ$1,0),FALSE)="ja",VLOOKUP($B146,Miljö!$B$1:$AG$479,MATCH(AM$2,Miljö!$B$1:$AK$1,0),FALSE),""),"")</f>
        <v>Ja</v>
      </c>
      <c r="AN146" s="316" t="str">
        <f>IF(AM146="ja",VLOOKUP($B146,Miljö!$B$1:$J$479,MATCH("Typ av ursprungsspecificerad el   (Om inget värde anges används Nordisk residualmix, se inforuta) ()",Miljö!$B$1:$J$1,0),FALSE),IF(AM146="nej","Nordisk residualel",""))</f>
        <v>'Förnybar'</v>
      </c>
      <c r="AO146" s="316">
        <f>IF(AM146="","",VLOOKUP($B146,Miljö!$B$1:$J$479,MATCH("Fossilandel för ursprungspecificerad el ()",Miljö!$B$1:$J$1,0),FALSE))</f>
        <v>0</v>
      </c>
      <c r="AP146" s="316">
        <f>IF(AM146="","",IFERROR(VLOOKUP($B146,Miljö!$B$1:$J$479,MATCH("Kärnkraftsandel för ursprungsspecificerad el ()",Miljö!$B$1:$J$1,0),FALSE)/1,0))</f>
        <v>0</v>
      </c>
      <c r="AQ146" s="316">
        <f t="shared" si="9"/>
        <v>1</v>
      </c>
      <c r="AS146" s="316" t="str">
        <f t="shared" si="10"/>
        <v>Nej</v>
      </c>
      <c r="AT146" s="316" t="str">
        <f>IF(AS146="ja",VLOOKUP($B146,Miljö!$B$1:$O$500,MATCH("Fossil andel i procent (%)",Miljö!$B$1:$O$1,0),FALSE)/100,"")</f>
        <v/>
      </c>
      <c r="AV146" s="316" t="str">
        <f t="shared" si="11"/>
        <v>Nej</v>
      </c>
      <c r="AW146" s="316" t="str">
        <f>IF(AV146="ja",VLOOKUP($B146,'Egen hetvattenprod'!$B$1:$AO$500,MATCH("Värmekälla till värmepumpar ()",'Egen hetvattenprod'!$B$1:$AO$1,0),FALSE),"")</f>
        <v/>
      </c>
    </row>
    <row r="147" spans="1:49" x14ac:dyDescent="0.25">
      <c r="A147" s="314" t="str">
        <f>'Miljövärden för publ företag'!B149</f>
        <v>Landskrona Energi AB</v>
      </c>
      <c r="B147" s="314" t="str">
        <f>'Miljövärden för publ företag'!C149</f>
        <v>Landskrona</v>
      </c>
      <c r="C147" s="302">
        <f>IFERROR(VLOOKUP($B147,Totalt!$B$1:$AQ$550,MATCH(C$2,Totalt!$B$1:$AQ$1,0),FALSE),"")</f>
        <v>0</v>
      </c>
      <c r="D147" s="302">
        <f>IFERROR(VLOOKUP($B147,Totalt!$B$1:$AQ$550,MATCH(D$2,Totalt!$B$1:$AQ$1,0),FALSE),"")</f>
        <v>1.0394600000000001</v>
      </c>
      <c r="E147" s="302">
        <f>IFERROR(VLOOKUP($B147,Totalt!$B$1:$AQ$550,MATCH(E$2,Totalt!$B$1:$AQ$1,0),FALSE),"")</f>
        <v>0</v>
      </c>
      <c r="F147" s="302">
        <f>IFERROR(VLOOKUP($B147,Totalt!$B$1:$AQ$550,MATCH(F$2,Totalt!$B$1:$AQ$1,0),FALSE),"")</f>
        <v>0</v>
      </c>
      <c r="G147" s="302">
        <f>IFERROR(VLOOKUP($B147,Totalt!$B$1:$AQ$550,MATCH(G$2,Totalt!$B$1:$AQ$1,0),FALSE),"")</f>
        <v>9.8000000000000004E-2</v>
      </c>
      <c r="H147" s="302">
        <f>IFERROR(VLOOKUP($B147,Totalt!$B$1:$AQ$550,MATCH(H$2,Totalt!$B$1:$AQ$1,0),FALSE),"")</f>
        <v>0</v>
      </c>
      <c r="I147" s="302">
        <f>IFERROR(VLOOKUP($B147,Totalt!$B$1:$AQ$550,MATCH(I$2,Totalt!$B$1:$AQ$1,0),FALSE),"")</f>
        <v>104.23099999999999</v>
      </c>
      <c r="J147" s="302">
        <f>IFERROR(VLOOKUP($B147,Totalt!$B$1:$AQ$550,MATCH(J$2,Totalt!$B$1:$AQ$1,0),FALSE),"")</f>
        <v>8.2029999999999994</v>
      </c>
      <c r="K147" s="302">
        <f>IFERROR(VLOOKUP($B147,Totalt!$B$1:$AQ$550,MATCH(K$2,Totalt!$B$1:$AQ$1,0),FALSE),"")</f>
        <v>0</v>
      </c>
      <c r="L147" s="302">
        <f>IFERROR(VLOOKUP($B147,Totalt!$B$1:$AQ$550,MATCH(L$2,Totalt!$B$1:$AQ$1,0),FALSE),"")</f>
        <v>43.2331</v>
      </c>
      <c r="M147" s="302">
        <f>IFERROR(VLOOKUP($B147,Totalt!$B$1:$AQ$550,MATCH(M$2,Totalt!$B$1:$AQ$1,0),FALSE),"")</f>
        <v>0</v>
      </c>
      <c r="N147" s="302">
        <f>IFERROR(VLOOKUP($B147,Totalt!$B$1:$AQ$550,MATCH(N$2,Totalt!$B$1:$AQ$1,0),FALSE),"")</f>
        <v>0</v>
      </c>
      <c r="O147" s="302">
        <f>IFERROR(VLOOKUP($B147,Totalt!$B$1:$AQ$550,MATCH(O$2,Totalt!$B$1:$AQ$1,0),FALSE),"")</f>
        <v>0</v>
      </c>
      <c r="P147" s="302">
        <f>IFERROR(VLOOKUP($B147,Totalt!$B$1:$AQ$550,MATCH(P$2,Totalt!$B$1:$AQ$1,0),FALSE),"")</f>
        <v>42.939399999999999</v>
      </c>
      <c r="Q147" s="302">
        <f>IFERROR(VLOOKUP($B147,Totalt!$B$1:$AQ$550,MATCH(Q$2,Totalt!$B$1:$AQ$1,0),FALSE),"")</f>
        <v>0</v>
      </c>
      <c r="R147" s="302">
        <f>IFERROR(VLOOKUP($B147,Totalt!$B$1:$AQ$550,MATCH(R$2,Totalt!$B$1:$AQ$1,0),FALSE),"")</f>
        <v>0</v>
      </c>
      <c r="S147" s="302">
        <f>IFERROR(VLOOKUP($B147,Totalt!$B$1:$AQ$550,MATCH(S$2,Totalt!$B$1:$AQ$1,0),FALSE),"")</f>
        <v>0</v>
      </c>
      <c r="T147" s="302">
        <f>IFERROR(VLOOKUP($B147,Totalt!$B$1:$AQ$550,MATCH(T$2,Totalt!$B$1:$AQ$1,0),FALSE),"")</f>
        <v>0</v>
      </c>
      <c r="U147" s="302">
        <f>IFERROR(VLOOKUP($B147,Totalt!$B$1:$AQ$550,MATCH(U$2,Totalt!$B$1:$AQ$1,0),FALSE),"")</f>
        <v>0</v>
      </c>
      <c r="V147" s="302">
        <f>IFERROR(VLOOKUP($B147,Totalt!$B$1:$AQ$550,MATCH(V$2,Totalt!$B$1:$AQ$1,0),FALSE),"")</f>
        <v>0</v>
      </c>
      <c r="W147" s="302">
        <f>IFERROR(VLOOKUP($B147,Totalt!$B$1:$AQ$550,MATCH(W$2,Totalt!$B$1:$AQ$1,0),FALSE),"")</f>
        <v>0</v>
      </c>
      <c r="X147" s="302">
        <f>IFERROR(VLOOKUP($B147,Totalt!$B$1:$AQ$550,MATCH(X$2,Totalt!$B$1:$AQ$1,0),FALSE),"")</f>
        <v>0</v>
      </c>
      <c r="Y147" s="302">
        <f>IFERROR(VLOOKUP($B147,Totalt!$B$1:$AQ$550,MATCH(Y$2,Totalt!$B$1:$AQ$1,0),FALSE),"")</f>
        <v>0</v>
      </c>
      <c r="Z147" s="302">
        <f>IFERROR(VLOOKUP($B147,Totalt!$B$1:$AQ$550,MATCH(Z$2,Totalt!$B$1:$AQ$1,0),FALSE),"")</f>
        <v>0</v>
      </c>
      <c r="AA147" s="302">
        <f>IFERROR(VLOOKUP($B147,Totalt!$B$1:$AQ$550,MATCH(AA$2,Totalt!$B$1:$AQ$1,0),FALSE),"")</f>
        <v>0</v>
      </c>
      <c r="AB147" s="302">
        <f>IFERROR(VLOOKUP($B147,Totalt!$B$1:$AQ$550,MATCH(AB$2,Totalt!$B$1:$AQ$1,0),FALSE),"")</f>
        <v>0</v>
      </c>
      <c r="AC147" s="302">
        <f>IFERROR(VLOOKUP($B147,Totalt!$B$1:$AQ$550,MATCH(AC$2,Totalt!$B$1:$AQ$1,0),FALSE),"")</f>
        <v>15.57</v>
      </c>
      <c r="AD147" s="302">
        <f>IFERROR(VLOOKUP($B147,Totalt!$B$1:$AQ$550,MATCH(AD$2,Totalt!$B$1:$AQ$1,0),FALSE),"")</f>
        <v>51.726999999999997</v>
      </c>
      <c r="AE147" s="302">
        <f>IFERROR(VLOOKUP($B147,Totalt!$B$1:$AQ$550,MATCH(AE$2,Totalt!$B$1:$AQ$1,0),FALSE),"")</f>
        <v>0</v>
      </c>
      <c r="AF147" s="302">
        <f>IFERROR(VLOOKUP($B147,Totalt!$B$1:$AQ$550,MATCH(AF$2,Totalt!$B$1:$AQ$1,0),FALSE),"")</f>
        <v>9.15855</v>
      </c>
      <c r="AG147" s="302">
        <f>IFERROR(VLOOKUP($B147,Totalt!$B$1:$AQ$550,MATCH(AG$2,Totalt!$B$1:$AQ$1,0),FALSE),"")</f>
        <v>40.64</v>
      </c>
      <c r="AI147" s="302">
        <f t="shared" si="8"/>
        <v>316.83950999999996</v>
      </c>
      <c r="AJ147" s="302">
        <f>IF(ISERROR(1/VLOOKUP($B147,Leveranser!$B$1:$S$500,MATCH("såld värme (gwh)",Leveranser!$B$1:$S$1,0),FALSE)),"",VLOOKUP($B147,Leveranser!$B$1:$S$500,MATCH("såld värme (gwh)",Leveranser!$B$1:$S$1,0),FALSE))</f>
        <v>271.017</v>
      </c>
      <c r="AK147" s="315"/>
      <c r="AM147" s="316" t="str">
        <f>IF(B147&lt;&gt;"",IF(VLOOKUP($B147,Totalt!$B$1:$AQ$550,MATCH("Kvalitetsgranskad:",Totalt!$B$1:$AQ$1,0),FALSE)="ja",VLOOKUP($B147,Miljö!$B$1:$AG$479,MATCH(AM$2,Miljö!$B$1:$AK$1,0),FALSE),""),"")</f>
        <v>Ja</v>
      </c>
      <c r="AN147" s="316" t="str">
        <f>IF(AM147="ja",VLOOKUP($B147,Miljö!$B$1:$J$479,MATCH("Typ av ursprungsspecificerad el   (Om inget värde anges används Nordisk residualmix, se inforuta) ()",Miljö!$B$1:$J$1,0),FALSE),IF(AM147="nej","Nordisk residualel",""))</f>
        <v>'Vatenkraft'</v>
      </c>
      <c r="AO147" s="316">
        <f>IF(AM147="","",VLOOKUP($B147,Miljö!$B$1:$J$479,MATCH("Fossilandel för ursprungspecificerad el ()",Miljö!$B$1:$J$1,0),FALSE))</f>
        <v>0</v>
      </c>
      <c r="AP147" s="316">
        <f>IF(AM147="","",IFERROR(VLOOKUP($B147,Miljö!$B$1:$J$479,MATCH("Kärnkraftsandel för ursprungsspecificerad el ()",Miljö!$B$1:$J$1,0),FALSE)/1,0))</f>
        <v>0</v>
      </c>
      <c r="AQ147" s="316">
        <f t="shared" si="9"/>
        <v>1</v>
      </c>
      <c r="AS147" s="316" t="str">
        <f t="shared" si="10"/>
        <v>Ja</v>
      </c>
      <c r="AT147" s="316">
        <f>IF(AS147="ja",VLOOKUP($B147,Miljö!$B$1:$O$500,MATCH("Fossil andel i procent (%)",Miljö!$B$1:$O$1,0),FALSE)/100,"")</f>
        <v>0.02</v>
      </c>
      <c r="AV147" s="316" t="str">
        <f t="shared" si="11"/>
        <v>Nej</v>
      </c>
      <c r="AW147" s="316" t="str">
        <f>IF(AV147="ja",VLOOKUP($B147,'Egen hetvattenprod'!$B$1:$AO$500,MATCH("Värmekälla till värmepumpar ()",'Egen hetvattenprod'!$B$1:$AO$1,0),FALSE),"")</f>
        <v/>
      </c>
    </row>
    <row r="148" spans="1:49" x14ac:dyDescent="0.25">
      <c r="A148" s="314" t="str">
        <f>'Miljövärden för publ företag'!B150</f>
        <v>Lantmännen Agrovärme AB</v>
      </c>
      <c r="B148" s="314" t="str">
        <f>'Miljövärden för publ företag'!C150</f>
        <v>Bjärnum</v>
      </c>
      <c r="C148" s="302">
        <f>IFERROR(VLOOKUP($B148,Totalt!$B$1:$AQ$550,MATCH(C$2,Totalt!$B$1:$AQ$1,0),FALSE),"")</f>
        <v>0</v>
      </c>
      <c r="D148" s="302">
        <f>IFERROR(VLOOKUP($B148,Totalt!$B$1:$AQ$550,MATCH(D$2,Totalt!$B$1:$AQ$1,0),FALSE),"")</f>
        <v>1.454</v>
      </c>
      <c r="E148" s="302">
        <f>IFERROR(VLOOKUP($B148,Totalt!$B$1:$AQ$550,MATCH(E$2,Totalt!$B$1:$AQ$1,0),FALSE),"")</f>
        <v>0</v>
      </c>
      <c r="F148" s="302">
        <f>IFERROR(VLOOKUP($B148,Totalt!$B$1:$AQ$550,MATCH(F$2,Totalt!$B$1:$AQ$1,0),FALSE),"")</f>
        <v>0</v>
      </c>
      <c r="G148" s="302">
        <f>IFERROR(VLOOKUP($B148,Totalt!$B$1:$AQ$550,MATCH(G$2,Totalt!$B$1:$AQ$1,0),FALSE),"")</f>
        <v>0</v>
      </c>
      <c r="H148" s="302">
        <f>IFERROR(VLOOKUP($B148,Totalt!$B$1:$AQ$550,MATCH(H$2,Totalt!$B$1:$AQ$1,0),FALSE),"")</f>
        <v>0</v>
      </c>
      <c r="I148" s="302">
        <f>IFERROR(VLOOKUP($B148,Totalt!$B$1:$AQ$550,MATCH(I$2,Totalt!$B$1:$AQ$1,0),FALSE),"")</f>
        <v>0</v>
      </c>
      <c r="J148" s="302">
        <f>IFERROR(VLOOKUP($B148,Totalt!$B$1:$AQ$550,MATCH(J$2,Totalt!$B$1:$AQ$1,0),FALSE),"")</f>
        <v>0</v>
      </c>
      <c r="K148" s="302">
        <f>IFERROR(VLOOKUP($B148,Totalt!$B$1:$AQ$550,MATCH(K$2,Totalt!$B$1:$AQ$1,0),FALSE),"")</f>
        <v>0</v>
      </c>
      <c r="L148" s="302">
        <f>IFERROR(VLOOKUP($B148,Totalt!$B$1:$AQ$550,MATCH(L$2,Totalt!$B$1:$AQ$1,0),FALSE),"")</f>
        <v>0</v>
      </c>
      <c r="M148" s="302">
        <f>IFERROR(VLOOKUP($B148,Totalt!$B$1:$AQ$550,MATCH(M$2,Totalt!$B$1:$AQ$1,0),FALSE),"")</f>
        <v>0</v>
      </c>
      <c r="N148" s="302">
        <f>IFERROR(VLOOKUP($B148,Totalt!$B$1:$AQ$550,MATCH(N$2,Totalt!$B$1:$AQ$1,0),FALSE),"")</f>
        <v>0</v>
      </c>
      <c r="O148" s="302">
        <f>IFERROR(VLOOKUP($B148,Totalt!$B$1:$AQ$550,MATCH(O$2,Totalt!$B$1:$AQ$1,0),FALSE),"")</f>
        <v>0</v>
      </c>
      <c r="P148" s="302">
        <f>IFERROR(VLOOKUP($B148,Totalt!$B$1:$AQ$550,MATCH(P$2,Totalt!$B$1:$AQ$1,0),FALSE),"")</f>
        <v>0</v>
      </c>
      <c r="Q148" s="302">
        <f>IFERROR(VLOOKUP($B148,Totalt!$B$1:$AQ$550,MATCH(Q$2,Totalt!$B$1:$AQ$1,0),FALSE),"")</f>
        <v>0</v>
      </c>
      <c r="R148" s="302">
        <f>IFERROR(VLOOKUP($B148,Totalt!$B$1:$AQ$550,MATCH(R$2,Totalt!$B$1:$AQ$1,0),FALSE),"")</f>
        <v>10.099</v>
      </c>
      <c r="S148" s="302">
        <f>IFERROR(VLOOKUP($B148,Totalt!$B$1:$AQ$550,MATCH(S$2,Totalt!$B$1:$AQ$1,0),FALSE),"")</f>
        <v>0</v>
      </c>
      <c r="T148" s="302">
        <f>IFERROR(VLOOKUP($B148,Totalt!$B$1:$AQ$550,MATCH(T$2,Totalt!$B$1:$AQ$1,0),FALSE),"")</f>
        <v>0</v>
      </c>
      <c r="U148" s="302">
        <f>IFERROR(VLOOKUP($B148,Totalt!$B$1:$AQ$550,MATCH(U$2,Totalt!$B$1:$AQ$1,0),FALSE),"")</f>
        <v>0</v>
      </c>
      <c r="V148" s="302">
        <f>IFERROR(VLOOKUP($B148,Totalt!$B$1:$AQ$550,MATCH(V$2,Totalt!$B$1:$AQ$1,0),FALSE),"")</f>
        <v>0</v>
      </c>
      <c r="W148" s="302">
        <f>IFERROR(VLOOKUP($B148,Totalt!$B$1:$AQ$550,MATCH(W$2,Totalt!$B$1:$AQ$1,0),FALSE),"")</f>
        <v>0</v>
      </c>
      <c r="X148" s="302">
        <f>IFERROR(VLOOKUP($B148,Totalt!$B$1:$AQ$550,MATCH(X$2,Totalt!$B$1:$AQ$1,0),FALSE),"")</f>
        <v>0</v>
      </c>
      <c r="Y148" s="302">
        <f>IFERROR(VLOOKUP($B148,Totalt!$B$1:$AQ$550,MATCH(Y$2,Totalt!$B$1:$AQ$1,0),FALSE),"")</f>
        <v>0</v>
      </c>
      <c r="Z148" s="302">
        <f>IFERROR(VLOOKUP($B148,Totalt!$B$1:$AQ$550,MATCH(Z$2,Totalt!$B$1:$AQ$1,0),FALSE),"")</f>
        <v>0</v>
      </c>
      <c r="AA148" s="302">
        <f>IFERROR(VLOOKUP($B148,Totalt!$B$1:$AQ$550,MATCH(AA$2,Totalt!$B$1:$AQ$1,0),FALSE),"")</f>
        <v>0</v>
      </c>
      <c r="AB148" s="302">
        <f>IFERROR(VLOOKUP($B148,Totalt!$B$1:$AQ$550,MATCH(AB$2,Totalt!$B$1:$AQ$1,0),FALSE),"")</f>
        <v>0</v>
      </c>
      <c r="AC148" s="302">
        <f>IFERROR(VLOOKUP($B148,Totalt!$B$1:$AQ$550,MATCH(AC$2,Totalt!$B$1:$AQ$1,0),FALSE),"")</f>
        <v>0</v>
      </c>
      <c r="AD148" s="302">
        <f>IFERROR(VLOOKUP($B148,Totalt!$B$1:$AQ$550,MATCH(AD$2,Totalt!$B$1:$AQ$1,0),FALSE),"")</f>
        <v>0</v>
      </c>
      <c r="AE148" s="302">
        <f>IFERROR(VLOOKUP($B148,Totalt!$B$1:$AQ$550,MATCH(AE$2,Totalt!$B$1:$AQ$1,0),FALSE),"")</f>
        <v>0</v>
      </c>
      <c r="AF148" s="302">
        <f>IFERROR(VLOOKUP($B148,Totalt!$B$1:$AQ$550,MATCH(AF$2,Totalt!$B$1:$AQ$1,0),FALSE),"")</f>
        <v>0.17499999999999999</v>
      </c>
      <c r="AG148" s="302">
        <f>IFERROR(VLOOKUP($B148,Totalt!$B$1:$AQ$550,MATCH(AG$2,Totalt!$B$1:$AQ$1,0),FALSE),"")</f>
        <v>0</v>
      </c>
      <c r="AI148" s="302">
        <f t="shared" si="8"/>
        <v>11.728000000000002</v>
      </c>
      <c r="AJ148" s="302">
        <f>IF(ISERROR(1/VLOOKUP($B148,Leveranser!$B$1:$S$500,MATCH("såld värme (gwh)",Leveranser!$B$1:$S$1,0),FALSE)),"",VLOOKUP($B148,Leveranser!$B$1:$S$500,MATCH("såld värme (gwh)",Leveranser!$B$1:$S$1,0),FALSE))</f>
        <v>9.1620000000000008</v>
      </c>
      <c r="AK148" s="315"/>
      <c r="AM148" s="316" t="str">
        <f>IF(B148&lt;&gt;"",IF(VLOOKUP($B148,Totalt!$B$1:$AQ$550,MATCH("Kvalitetsgranskad:",Totalt!$B$1:$AQ$1,0),FALSE)="ja",VLOOKUP($B148,Miljö!$B$1:$AG$479,MATCH(AM$2,Miljö!$B$1:$AK$1,0),FALSE),""),"")</f>
        <v>Ja</v>
      </c>
      <c r="AN148" s="316" t="str">
        <f>IF(AM148="ja",VLOOKUP($B148,Miljö!$B$1:$J$479,MATCH("Typ av ursprungsspecificerad el   (Om inget värde anges används Nordisk residualmix, se inforuta) ()",Miljö!$B$1:$J$1,0),FALSE),IF(AM148="nej","Nordisk residualel",""))</f>
        <v>'Vattenkraft'</v>
      </c>
      <c r="AO148" s="316">
        <f>IF(AM148="","",VLOOKUP($B148,Miljö!$B$1:$J$479,MATCH("Fossilandel för ursprungspecificerad el ()",Miljö!$B$1:$J$1,0),FALSE))</f>
        <v>0.42099999999999999</v>
      </c>
      <c r="AP148" s="316">
        <f>IF(AM148="","",IFERROR(VLOOKUP($B148,Miljö!$B$1:$J$479,MATCH("Kärnkraftsandel för ursprungsspecificerad el ()",Miljö!$B$1:$J$1,0),FALSE)/1,0))</f>
        <v>0</v>
      </c>
      <c r="AQ148" s="316">
        <f t="shared" si="9"/>
        <v>0.57899999999999996</v>
      </c>
      <c r="AS148" s="316" t="str">
        <f t="shared" si="10"/>
        <v>Nej</v>
      </c>
      <c r="AT148" s="316" t="str">
        <f>IF(AS148="ja",VLOOKUP($B148,Miljö!$B$1:$O$500,MATCH("Fossil andel i procent (%)",Miljö!$B$1:$O$1,0),FALSE)/100,"")</f>
        <v/>
      </c>
      <c r="AV148" s="316" t="str">
        <f t="shared" si="11"/>
        <v>Nej</v>
      </c>
      <c r="AW148" s="316" t="str">
        <f>IF(AV148="ja",VLOOKUP($B148,'Egen hetvattenprod'!$B$1:$AO$500,MATCH("Värmekälla till värmepumpar ()",'Egen hetvattenprod'!$B$1:$AO$1,0),FALSE),"")</f>
        <v/>
      </c>
    </row>
    <row r="149" spans="1:49" x14ac:dyDescent="0.25">
      <c r="A149" s="314" t="str">
        <f>'Miljövärden för publ företag'!B151</f>
        <v>Lantmännen Agrovärme AB</v>
      </c>
      <c r="B149" s="314" t="str">
        <f>'Miljövärden för publ företag'!C151</f>
        <v>Ed</v>
      </c>
      <c r="C149" s="302">
        <f>IFERROR(VLOOKUP($B149,Totalt!$B$1:$AQ$550,MATCH(C$2,Totalt!$B$1:$AQ$1,0),FALSE),"")</f>
        <v>0</v>
      </c>
      <c r="D149" s="302">
        <f>IFERROR(VLOOKUP($B149,Totalt!$B$1:$AQ$550,MATCH(D$2,Totalt!$B$1:$AQ$1,0),FALSE),"")</f>
        <v>0.52400000000000002</v>
      </c>
      <c r="E149" s="302">
        <f>IFERROR(VLOOKUP($B149,Totalt!$B$1:$AQ$550,MATCH(E$2,Totalt!$B$1:$AQ$1,0),FALSE),"")</f>
        <v>0</v>
      </c>
      <c r="F149" s="302">
        <f>IFERROR(VLOOKUP($B149,Totalt!$B$1:$AQ$550,MATCH(F$2,Totalt!$B$1:$AQ$1,0),FALSE),"")</f>
        <v>0</v>
      </c>
      <c r="G149" s="302">
        <f>IFERROR(VLOOKUP($B149,Totalt!$B$1:$AQ$550,MATCH(G$2,Totalt!$B$1:$AQ$1,0),FALSE),"")</f>
        <v>0</v>
      </c>
      <c r="H149" s="302">
        <f>IFERROR(VLOOKUP($B149,Totalt!$B$1:$AQ$550,MATCH(H$2,Totalt!$B$1:$AQ$1,0),FALSE),"")</f>
        <v>0</v>
      </c>
      <c r="I149" s="302">
        <f>IFERROR(VLOOKUP($B149,Totalt!$B$1:$AQ$550,MATCH(I$2,Totalt!$B$1:$AQ$1,0),FALSE),"")</f>
        <v>0</v>
      </c>
      <c r="J149" s="302">
        <f>IFERROR(VLOOKUP($B149,Totalt!$B$1:$AQ$550,MATCH(J$2,Totalt!$B$1:$AQ$1,0),FALSE),"")</f>
        <v>0</v>
      </c>
      <c r="K149" s="302">
        <f>IFERROR(VLOOKUP($B149,Totalt!$B$1:$AQ$550,MATCH(K$2,Totalt!$B$1:$AQ$1,0),FALSE),"")</f>
        <v>0</v>
      </c>
      <c r="L149" s="302">
        <f>IFERROR(VLOOKUP($B149,Totalt!$B$1:$AQ$550,MATCH(L$2,Totalt!$B$1:$AQ$1,0),FALSE),"")</f>
        <v>0</v>
      </c>
      <c r="M149" s="302">
        <f>IFERROR(VLOOKUP($B149,Totalt!$B$1:$AQ$550,MATCH(M$2,Totalt!$B$1:$AQ$1,0),FALSE),"")</f>
        <v>0</v>
      </c>
      <c r="N149" s="302">
        <f>IFERROR(VLOOKUP($B149,Totalt!$B$1:$AQ$550,MATCH(N$2,Totalt!$B$1:$AQ$1,0),FALSE),"")</f>
        <v>0</v>
      </c>
      <c r="O149" s="302">
        <f>IFERROR(VLOOKUP($B149,Totalt!$B$1:$AQ$550,MATCH(O$2,Totalt!$B$1:$AQ$1,0),FALSE),"")</f>
        <v>0</v>
      </c>
      <c r="P149" s="302">
        <f>IFERROR(VLOOKUP($B149,Totalt!$B$1:$AQ$550,MATCH(P$2,Totalt!$B$1:$AQ$1,0),FALSE),"")</f>
        <v>9.8979999999999997</v>
      </c>
      <c r="Q149" s="302">
        <f>IFERROR(VLOOKUP($B149,Totalt!$B$1:$AQ$550,MATCH(Q$2,Totalt!$B$1:$AQ$1,0),FALSE),"")</f>
        <v>0</v>
      </c>
      <c r="R149" s="302">
        <f>IFERROR(VLOOKUP($B149,Totalt!$B$1:$AQ$550,MATCH(R$2,Totalt!$B$1:$AQ$1,0),FALSE),"")</f>
        <v>0</v>
      </c>
      <c r="S149" s="302">
        <f>IFERROR(VLOOKUP($B149,Totalt!$B$1:$AQ$550,MATCH(S$2,Totalt!$B$1:$AQ$1,0),FALSE),"")</f>
        <v>0</v>
      </c>
      <c r="T149" s="302">
        <f>IFERROR(VLOOKUP($B149,Totalt!$B$1:$AQ$550,MATCH(T$2,Totalt!$B$1:$AQ$1,0),FALSE),"")</f>
        <v>0</v>
      </c>
      <c r="U149" s="302">
        <f>IFERROR(VLOOKUP($B149,Totalt!$B$1:$AQ$550,MATCH(U$2,Totalt!$B$1:$AQ$1,0),FALSE),"")</f>
        <v>0</v>
      </c>
      <c r="V149" s="302">
        <f>IFERROR(VLOOKUP($B149,Totalt!$B$1:$AQ$550,MATCH(V$2,Totalt!$B$1:$AQ$1,0),FALSE),"")</f>
        <v>0</v>
      </c>
      <c r="W149" s="302">
        <f>IFERROR(VLOOKUP($B149,Totalt!$B$1:$AQ$550,MATCH(W$2,Totalt!$B$1:$AQ$1,0),FALSE),"")</f>
        <v>0</v>
      </c>
      <c r="X149" s="302">
        <f>IFERROR(VLOOKUP($B149,Totalt!$B$1:$AQ$550,MATCH(X$2,Totalt!$B$1:$AQ$1,0),FALSE),"")</f>
        <v>0</v>
      </c>
      <c r="Y149" s="302">
        <f>IFERROR(VLOOKUP($B149,Totalt!$B$1:$AQ$550,MATCH(Y$2,Totalt!$B$1:$AQ$1,0),FALSE),"")</f>
        <v>0</v>
      </c>
      <c r="Z149" s="302">
        <f>IFERROR(VLOOKUP($B149,Totalt!$B$1:$AQ$550,MATCH(Z$2,Totalt!$B$1:$AQ$1,0),FALSE),"")</f>
        <v>0</v>
      </c>
      <c r="AA149" s="302">
        <f>IFERROR(VLOOKUP($B149,Totalt!$B$1:$AQ$550,MATCH(AA$2,Totalt!$B$1:$AQ$1,0),FALSE),"")</f>
        <v>0</v>
      </c>
      <c r="AB149" s="302">
        <f>IFERROR(VLOOKUP($B149,Totalt!$B$1:$AQ$550,MATCH(AB$2,Totalt!$B$1:$AQ$1,0),FALSE),"")</f>
        <v>0</v>
      </c>
      <c r="AC149" s="302">
        <f>IFERROR(VLOOKUP($B149,Totalt!$B$1:$AQ$550,MATCH(AC$2,Totalt!$B$1:$AQ$1,0),FALSE),"")</f>
        <v>0</v>
      </c>
      <c r="AD149" s="302">
        <f>IFERROR(VLOOKUP($B149,Totalt!$B$1:$AQ$550,MATCH(AD$2,Totalt!$B$1:$AQ$1,0),FALSE),"")</f>
        <v>0</v>
      </c>
      <c r="AE149" s="302">
        <f>IFERROR(VLOOKUP($B149,Totalt!$B$1:$AQ$550,MATCH(AE$2,Totalt!$B$1:$AQ$1,0),FALSE),"")</f>
        <v>0</v>
      </c>
      <c r="AF149" s="302">
        <f>IFERROR(VLOOKUP($B149,Totalt!$B$1:$AQ$550,MATCH(AF$2,Totalt!$B$1:$AQ$1,0),FALSE),"")</f>
        <v>0.14000000000000001</v>
      </c>
      <c r="AG149" s="302">
        <f>IFERROR(VLOOKUP($B149,Totalt!$B$1:$AQ$550,MATCH(AG$2,Totalt!$B$1:$AQ$1,0),FALSE),"")</f>
        <v>0</v>
      </c>
      <c r="AI149" s="302">
        <f t="shared" si="8"/>
        <v>10.562000000000001</v>
      </c>
      <c r="AJ149" s="302">
        <f>IF(ISERROR(1/VLOOKUP($B149,Leveranser!$B$1:$S$500,MATCH("såld värme (gwh)",Leveranser!$B$1:$S$1,0),FALSE)),"",VLOOKUP($B149,Leveranser!$B$1:$S$500,MATCH("såld värme (gwh)",Leveranser!$B$1:$S$1,0),FALSE))</f>
        <v>7.4820000000000002</v>
      </c>
      <c r="AK149" s="315"/>
      <c r="AM149" s="316" t="str">
        <f>IF(B149&lt;&gt;"",IF(VLOOKUP($B149,Totalt!$B$1:$AQ$550,MATCH("Kvalitetsgranskad:",Totalt!$B$1:$AQ$1,0),FALSE)="ja",VLOOKUP($B149,Miljö!$B$1:$AG$479,MATCH(AM$2,Miljö!$B$1:$AK$1,0),FALSE),""),"")</f>
        <v>Ja</v>
      </c>
      <c r="AN149" s="316" t="str">
        <f>IF(AM149="ja",VLOOKUP($B149,Miljö!$B$1:$J$479,MATCH("Typ av ursprungsspecificerad el   (Om inget värde anges används Nordisk residualmix, se inforuta) ()",Miljö!$B$1:$J$1,0),FALSE),IF(AM149="nej","Nordisk residualel",""))</f>
        <v>'Vattenkraft'</v>
      </c>
      <c r="AO149" s="316">
        <f>IF(AM149="","",VLOOKUP($B149,Miljö!$B$1:$J$479,MATCH("Fossilandel för ursprungspecificerad el ()",Miljö!$B$1:$J$1,0),FALSE))</f>
        <v>0</v>
      </c>
      <c r="AP149" s="316">
        <f>IF(AM149="","",IFERROR(VLOOKUP($B149,Miljö!$B$1:$J$479,MATCH("Kärnkraftsandel för ursprungsspecificerad el ()",Miljö!$B$1:$J$1,0),FALSE)/1,0))</f>
        <v>0</v>
      </c>
      <c r="AQ149" s="316">
        <f t="shared" si="9"/>
        <v>1</v>
      </c>
      <c r="AS149" s="316" t="str">
        <f t="shared" si="10"/>
        <v>Nej</v>
      </c>
      <c r="AT149" s="316" t="str">
        <f>IF(AS149="ja",VLOOKUP($B149,Miljö!$B$1:$O$500,MATCH("Fossil andel i procent (%)",Miljö!$B$1:$O$1,0),FALSE)/100,"")</f>
        <v/>
      </c>
      <c r="AV149" s="316" t="str">
        <f t="shared" si="11"/>
        <v>Nej</v>
      </c>
      <c r="AW149" s="316" t="str">
        <f>IF(AV149="ja",VLOOKUP($B149,'Egen hetvattenprod'!$B$1:$AO$500,MATCH("Värmekälla till värmepumpar ()",'Egen hetvattenprod'!$B$1:$AO$1,0),FALSE),"")</f>
        <v/>
      </c>
    </row>
    <row r="150" spans="1:49" x14ac:dyDescent="0.25">
      <c r="A150" s="314" t="str">
        <f>'Miljövärden för publ företag'!B152</f>
        <v>Lantmännen Agrovärme AB</v>
      </c>
      <c r="B150" s="314" t="str">
        <f>'Miljövärden för publ företag'!C152</f>
        <v>Grästorp</v>
      </c>
      <c r="C150" s="302">
        <f>IFERROR(VLOOKUP($B150,Totalt!$B$1:$AQ$550,MATCH(C$2,Totalt!$B$1:$AQ$1,0),FALSE),"")</f>
        <v>0</v>
      </c>
      <c r="D150" s="302">
        <f>IFERROR(VLOOKUP($B150,Totalt!$B$1:$AQ$550,MATCH(D$2,Totalt!$B$1:$AQ$1,0),FALSE),"")</f>
        <v>0.433</v>
      </c>
      <c r="E150" s="302">
        <f>IFERROR(VLOOKUP($B150,Totalt!$B$1:$AQ$550,MATCH(E$2,Totalt!$B$1:$AQ$1,0),FALSE),"")</f>
        <v>0</v>
      </c>
      <c r="F150" s="302">
        <f>IFERROR(VLOOKUP($B150,Totalt!$B$1:$AQ$550,MATCH(F$2,Totalt!$B$1:$AQ$1,0),FALSE),"")</f>
        <v>0</v>
      </c>
      <c r="G150" s="302">
        <f>IFERROR(VLOOKUP($B150,Totalt!$B$1:$AQ$550,MATCH(G$2,Totalt!$B$1:$AQ$1,0),FALSE),"")</f>
        <v>0</v>
      </c>
      <c r="H150" s="302">
        <f>IFERROR(VLOOKUP($B150,Totalt!$B$1:$AQ$550,MATCH(H$2,Totalt!$B$1:$AQ$1,0),FALSE),"")</f>
        <v>0</v>
      </c>
      <c r="I150" s="302">
        <f>IFERROR(VLOOKUP($B150,Totalt!$B$1:$AQ$550,MATCH(I$2,Totalt!$B$1:$AQ$1,0),FALSE),"")</f>
        <v>0</v>
      </c>
      <c r="J150" s="302">
        <f>IFERROR(VLOOKUP($B150,Totalt!$B$1:$AQ$550,MATCH(J$2,Totalt!$B$1:$AQ$1,0),FALSE),"")</f>
        <v>0</v>
      </c>
      <c r="K150" s="302">
        <f>IFERROR(VLOOKUP($B150,Totalt!$B$1:$AQ$550,MATCH(K$2,Totalt!$B$1:$AQ$1,0),FALSE),"")</f>
        <v>0</v>
      </c>
      <c r="L150" s="302">
        <f>IFERROR(VLOOKUP($B150,Totalt!$B$1:$AQ$550,MATCH(L$2,Totalt!$B$1:$AQ$1,0),FALSE),"")</f>
        <v>0</v>
      </c>
      <c r="M150" s="302">
        <f>IFERROR(VLOOKUP($B150,Totalt!$B$1:$AQ$550,MATCH(M$2,Totalt!$B$1:$AQ$1,0),FALSE),"")</f>
        <v>0</v>
      </c>
      <c r="N150" s="302">
        <f>IFERROR(VLOOKUP($B150,Totalt!$B$1:$AQ$550,MATCH(N$2,Totalt!$B$1:$AQ$1,0),FALSE),"")</f>
        <v>0</v>
      </c>
      <c r="O150" s="302">
        <f>IFERROR(VLOOKUP($B150,Totalt!$B$1:$AQ$550,MATCH(O$2,Totalt!$B$1:$AQ$1,0),FALSE),"")</f>
        <v>0</v>
      </c>
      <c r="P150" s="302">
        <f>IFERROR(VLOOKUP($B150,Totalt!$B$1:$AQ$550,MATCH(P$2,Totalt!$B$1:$AQ$1,0),FALSE),"")</f>
        <v>10.677</v>
      </c>
      <c r="Q150" s="302">
        <f>IFERROR(VLOOKUP($B150,Totalt!$B$1:$AQ$550,MATCH(Q$2,Totalt!$B$1:$AQ$1,0),FALSE),"")</f>
        <v>0</v>
      </c>
      <c r="R150" s="302">
        <f>IFERROR(VLOOKUP($B150,Totalt!$B$1:$AQ$550,MATCH(R$2,Totalt!$B$1:$AQ$1,0),FALSE),"")</f>
        <v>0</v>
      </c>
      <c r="S150" s="302">
        <f>IFERROR(VLOOKUP($B150,Totalt!$B$1:$AQ$550,MATCH(S$2,Totalt!$B$1:$AQ$1,0),FALSE),"")</f>
        <v>0</v>
      </c>
      <c r="T150" s="302">
        <f>IFERROR(VLOOKUP($B150,Totalt!$B$1:$AQ$550,MATCH(T$2,Totalt!$B$1:$AQ$1,0),FALSE),"")</f>
        <v>0</v>
      </c>
      <c r="U150" s="302">
        <f>IFERROR(VLOOKUP($B150,Totalt!$B$1:$AQ$550,MATCH(U$2,Totalt!$B$1:$AQ$1,0),FALSE),"")</f>
        <v>0</v>
      </c>
      <c r="V150" s="302">
        <f>IFERROR(VLOOKUP($B150,Totalt!$B$1:$AQ$550,MATCH(V$2,Totalt!$B$1:$AQ$1,0),FALSE),"")</f>
        <v>0</v>
      </c>
      <c r="W150" s="302">
        <f>IFERROR(VLOOKUP($B150,Totalt!$B$1:$AQ$550,MATCH(W$2,Totalt!$B$1:$AQ$1,0),FALSE),"")</f>
        <v>0</v>
      </c>
      <c r="X150" s="302">
        <f>IFERROR(VLOOKUP($B150,Totalt!$B$1:$AQ$550,MATCH(X$2,Totalt!$B$1:$AQ$1,0),FALSE),"")</f>
        <v>3.7149999999999999</v>
      </c>
      <c r="Y150" s="302">
        <f>IFERROR(VLOOKUP($B150,Totalt!$B$1:$AQ$550,MATCH(Y$2,Totalt!$B$1:$AQ$1,0),FALSE),"")</f>
        <v>0</v>
      </c>
      <c r="Z150" s="302">
        <f>IFERROR(VLOOKUP($B150,Totalt!$B$1:$AQ$550,MATCH(Z$2,Totalt!$B$1:$AQ$1,0),FALSE),"")</f>
        <v>0</v>
      </c>
      <c r="AA150" s="302">
        <f>IFERROR(VLOOKUP($B150,Totalt!$B$1:$AQ$550,MATCH(AA$2,Totalt!$B$1:$AQ$1,0),FALSE),"")</f>
        <v>0</v>
      </c>
      <c r="AB150" s="302">
        <f>IFERROR(VLOOKUP($B150,Totalt!$B$1:$AQ$550,MATCH(AB$2,Totalt!$B$1:$AQ$1,0),FALSE),"")</f>
        <v>0</v>
      </c>
      <c r="AC150" s="302">
        <f>IFERROR(VLOOKUP($B150,Totalt!$B$1:$AQ$550,MATCH(AC$2,Totalt!$B$1:$AQ$1,0),FALSE),"")</f>
        <v>0</v>
      </c>
      <c r="AD150" s="302">
        <f>IFERROR(VLOOKUP($B150,Totalt!$B$1:$AQ$550,MATCH(AD$2,Totalt!$B$1:$AQ$1,0),FALSE),"")</f>
        <v>0</v>
      </c>
      <c r="AE150" s="302">
        <f>IFERROR(VLOOKUP($B150,Totalt!$B$1:$AQ$550,MATCH(AE$2,Totalt!$B$1:$AQ$1,0),FALSE),"")</f>
        <v>0</v>
      </c>
      <c r="AF150" s="302">
        <f>IFERROR(VLOOKUP($B150,Totalt!$B$1:$AQ$550,MATCH(AF$2,Totalt!$B$1:$AQ$1,0),FALSE),"")</f>
        <v>0.22900000000000001</v>
      </c>
      <c r="AG150" s="302">
        <f>IFERROR(VLOOKUP($B150,Totalt!$B$1:$AQ$550,MATCH(AG$2,Totalt!$B$1:$AQ$1,0),FALSE),"")</f>
        <v>0</v>
      </c>
      <c r="AI150" s="302">
        <f t="shared" si="8"/>
        <v>15.053999999999998</v>
      </c>
      <c r="AJ150" s="302">
        <f>IF(ISERROR(1/VLOOKUP($B150,Leveranser!$B$1:$S$500,MATCH("såld värme (gwh)",Leveranser!$B$1:$S$1,0),FALSE)),"",VLOOKUP($B150,Leveranser!$B$1:$S$500,MATCH("såld värme (gwh)",Leveranser!$B$1:$S$1,0),FALSE))</f>
        <v>11.081</v>
      </c>
      <c r="AK150" s="315"/>
      <c r="AM150" s="316" t="str">
        <f>IF(B150&lt;&gt;"",IF(VLOOKUP($B150,Totalt!$B$1:$AQ$550,MATCH("Kvalitetsgranskad:",Totalt!$B$1:$AQ$1,0),FALSE)="ja",VLOOKUP($B150,Miljö!$B$1:$AG$479,MATCH(AM$2,Miljö!$B$1:$AK$1,0),FALSE),""),"")</f>
        <v>Ja</v>
      </c>
      <c r="AN150" s="316" t="str">
        <f>IF(AM150="ja",VLOOKUP($B150,Miljö!$B$1:$J$479,MATCH("Typ av ursprungsspecificerad el   (Om inget värde anges används Nordisk residualmix, se inforuta) ()",Miljö!$B$1:$J$1,0),FALSE),IF(AM150="nej","Nordisk residualel",""))</f>
        <v>'Vattenkraft'</v>
      </c>
      <c r="AO150" s="316">
        <f>IF(AM150="","",VLOOKUP($B150,Miljö!$B$1:$J$479,MATCH("Fossilandel för ursprungspecificerad el ()",Miljö!$B$1:$J$1,0),FALSE))</f>
        <v>0</v>
      </c>
      <c r="AP150" s="316">
        <f>IF(AM150="","",IFERROR(VLOOKUP($B150,Miljö!$B$1:$J$479,MATCH("Kärnkraftsandel för ursprungsspecificerad el ()",Miljö!$B$1:$J$1,0),FALSE)/1,0))</f>
        <v>0</v>
      </c>
      <c r="AQ150" s="316">
        <f t="shared" si="9"/>
        <v>1</v>
      </c>
      <c r="AS150" s="316" t="str">
        <f t="shared" si="10"/>
        <v>Nej</v>
      </c>
      <c r="AT150" s="316" t="str">
        <f>IF(AS150="ja",VLOOKUP($B150,Miljö!$B$1:$O$500,MATCH("Fossil andel i procent (%)",Miljö!$B$1:$O$1,0),FALSE)/100,"")</f>
        <v/>
      </c>
      <c r="AV150" s="316" t="str">
        <f t="shared" si="11"/>
        <v>Nej</v>
      </c>
      <c r="AW150" s="316" t="str">
        <f>IF(AV150="ja",VLOOKUP($B150,'Egen hetvattenprod'!$B$1:$AO$500,MATCH("Värmekälla till värmepumpar ()",'Egen hetvattenprod'!$B$1:$AO$1,0),FALSE),"")</f>
        <v/>
      </c>
    </row>
    <row r="151" spans="1:49" x14ac:dyDescent="0.25">
      <c r="A151" s="314" t="str">
        <f>'Miljövärden för publ företag'!B153</f>
        <v>Lantmännen Agrovärme AB</v>
      </c>
      <c r="B151" s="314" t="str">
        <f>'Miljövärden för publ företag'!C153</f>
        <v>Horred</v>
      </c>
      <c r="C151" s="302">
        <f>IFERROR(VLOOKUP($B151,Totalt!$B$1:$AQ$550,MATCH(C$2,Totalt!$B$1:$AQ$1,0),FALSE),"")</f>
        <v>0</v>
      </c>
      <c r="D151" s="302">
        <f>IFERROR(VLOOKUP($B151,Totalt!$B$1:$AQ$550,MATCH(D$2,Totalt!$B$1:$AQ$1,0),FALSE),"")</f>
        <v>0.255</v>
      </c>
      <c r="E151" s="302">
        <f>IFERROR(VLOOKUP($B151,Totalt!$B$1:$AQ$550,MATCH(E$2,Totalt!$B$1:$AQ$1,0),FALSE),"")</f>
        <v>0</v>
      </c>
      <c r="F151" s="302">
        <f>IFERROR(VLOOKUP($B151,Totalt!$B$1:$AQ$550,MATCH(F$2,Totalt!$B$1:$AQ$1,0),FALSE),"")</f>
        <v>0</v>
      </c>
      <c r="G151" s="302">
        <f>IFERROR(VLOOKUP($B151,Totalt!$B$1:$AQ$550,MATCH(G$2,Totalt!$B$1:$AQ$1,0),FALSE),"")</f>
        <v>0</v>
      </c>
      <c r="H151" s="302">
        <f>IFERROR(VLOOKUP($B151,Totalt!$B$1:$AQ$550,MATCH(H$2,Totalt!$B$1:$AQ$1,0),FALSE),"")</f>
        <v>0</v>
      </c>
      <c r="I151" s="302">
        <f>IFERROR(VLOOKUP($B151,Totalt!$B$1:$AQ$550,MATCH(I$2,Totalt!$B$1:$AQ$1,0),FALSE),"")</f>
        <v>0</v>
      </c>
      <c r="J151" s="302">
        <f>IFERROR(VLOOKUP($B151,Totalt!$B$1:$AQ$550,MATCH(J$2,Totalt!$B$1:$AQ$1,0),FALSE),"")</f>
        <v>0</v>
      </c>
      <c r="K151" s="302">
        <f>IFERROR(VLOOKUP($B151,Totalt!$B$1:$AQ$550,MATCH(K$2,Totalt!$B$1:$AQ$1,0),FALSE),"")</f>
        <v>0</v>
      </c>
      <c r="L151" s="302">
        <f>IFERROR(VLOOKUP($B151,Totalt!$B$1:$AQ$550,MATCH(L$2,Totalt!$B$1:$AQ$1,0),FALSE),"")</f>
        <v>0</v>
      </c>
      <c r="M151" s="302">
        <f>IFERROR(VLOOKUP($B151,Totalt!$B$1:$AQ$550,MATCH(M$2,Totalt!$B$1:$AQ$1,0),FALSE),"")</f>
        <v>0</v>
      </c>
      <c r="N151" s="302">
        <f>IFERROR(VLOOKUP($B151,Totalt!$B$1:$AQ$550,MATCH(N$2,Totalt!$B$1:$AQ$1,0),FALSE),"")</f>
        <v>0</v>
      </c>
      <c r="O151" s="302">
        <f>IFERROR(VLOOKUP($B151,Totalt!$B$1:$AQ$550,MATCH(O$2,Totalt!$B$1:$AQ$1,0),FALSE),"")</f>
        <v>0</v>
      </c>
      <c r="P151" s="302">
        <f>IFERROR(VLOOKUP($B151,Totalt!$B$1:$AQ$550,MATCH(P$2,Totalt!$B$1:$AQ$1,0),FALSE),"")</f>
        <v>0</v>
      </c>
      <c r="Q151" s="302">
        <f>IFERROR(VLOOKUP($B151,Totalt!$B$1:$AQ$550,MATCH(Q$2,Totalt!$B$1:$AQ$1,0),FALSE),"")</f>
        <v>0</v>
      </c>
      <c r="R151" s="302">
        <f>IFERROR(VLOOKUP($B151,Totalt!$B$1:$AQ$550,MATCH(R$2,Totalt!$B$1:$AQ$1,0),FALSE),"")</f>
        <v>0</v>
      </c>
      <c r="S151" s="302">
        <f>IFERROR(VLOOKUP($B151,Totalt!$B$1:$AQ$550,MATCH(S$2,Totalt!$B$1:$AQ$1,0),FALSE),"")</f>
        <v>8.1679999999999993</v>
      </c>
      <c r="T151" s="302">
        <f>IFERROR(VLOOKUP($B151,Totalt!$B$1:$AQ$550,MATCH(T$2,Totalt!$B$1:$AQ$1,0),FALSE),"")</f>
        <v>0</v>
      </c>
      <c r="U151" s="302">
        <f>IFERROR(VLOOKUP($B151,Totalt!$B$1:$AQ$550,MATCH(U$2,Totalt!$B$1:$AQ$1,0),FALSE),"")</f>
        <v>0</v>
      </c>
      <c r="V151" s="302">
        <f>IFERROR(VLOOKUP($B151,Totalt!$B$1:$AQ$550,MATCH(V$2,Totalt!$B$1:$AQ$1,0),FALSE),"")</f>
        <v>0</v>
      </c>
      <c r="W151" s="302">
        <f>IFERROR(VLOOKUP($B151,Totalt!$B$1:$AQ$550,MATCH(W$2,Totalt!$B$1:$AQ$1,0),FALSE),"")</f>
        <v>0</v>
      </c>
      <c r="X151" s="302">
        <f>IFERROR(VLOOKUP($B151,Totalt!$B$1:$AQ$550,MATCH(X$2,Totalt!$B$1:$AQ$1,0),FALSE),"")</f>
        <v>0</v>
      </c>
      <c r="Y151" s="302">
        <f>IFERROR(VLOOKUP($B151,Totalt!$B$1:$AQ$550,MATCH(Y$2,Totalt!$B$1:$AQ$1,0),FALSE),"")</f>
        <v>0</v>
      </c>
      <c r="Z151" s="302">
        <f>IFERROR(VLOOKUP($B151,Totalt!$B$1:$AQ$550,MATCH(Z$2,Totalt!$B$1:$AQ$1,0),FALSE),"")</f>
        <v>0</v>
      </c>
      <c r="AA151" s="302">
        <f>IFERROR(VLOOKUP($B151,Totalt!$B$1:$AQ$550,MATCH(AA$2,Totalt!$B$1:$AQ$1,0),FALSE),"")</f>
        <v>0</v>
      </c>
      <c r="AB151" s="302">
        <f>IFERROR(VLOOKUP($B151,Totalt!$B$1:$AQ$550,MATCH(AB$2,Totalt!$B$1:$AQ$1,0),FALSE),"")</f>
        <v>0</v>
      </c>
      <c r="AC151" s="302">
        <f>IFERROR(VLOOKUP($B151,Totalt!$B$1:$AQ$550,MATCH(AC$2,Totalt!$B$1:$AQ$1,0),FALSE),"")</f>
        <v>0</v>
      </c>
      <c r="AD151" s="302">
        <f>IFERROR(VLOOKUP($B151,Totalt!$B$1:$AQ$550,MATCH(AD$2,Totalt!$B$1:$AQ$1,0),FALSE),"")</f>
        <v>0</v>
      </c>
      <c r="AE151" s="302">
        <f>IFERROR(VLOOKUP($B151,Totalt!$B$1:$AQ$550,MATCH(AE$2,Totalt!$B$1:$AQ$1,0),FALSE),"")</f>
        <v>0</v>
      </c>
      <c r="AF151" s="302">
        <f>IFERROR(VLOOKUP($B151,Totalt!$B$1:$AQ$550,MATCH(AF$2,Totalt!$B$1:$AQ$1,0),FALSE),"")</f>
        <v>0.1</v>
      </c>
      <c r="AG151" s="302">
        <f>IFERROR(VLOOKUP($B151,Totalt!$B$1:$AQ$550,MATCH(AG$2,Totalt!$B$1:$AQ$1,0),FALSE),"")</f>
        <v>0</v>
      </c>
      <c r="AI151" s="302">
        <f t="shared" si="8"/>
        <v>8.5229999999999997</v>
      </c>
      <c r="AJ151" s="302">
        <f>IF(ISERROR(1/VLOOKUP($B151,Leveranser!$B$1:$S$500,MATCH("såld värme (gwh)",Leveranser!$B$1:$S$1,0),FALSE)),"",VLOOKUP($B151,Leveranser!$B$1:$S$500,MATCH("såld värme (gwh)",Leveranser!$B$1:$S$1,0),FALSE))</f>
        <v>5.8639999999999999</v>
      </c>
      <c r="AK151" s="315"/>
      <c r="AM151" s="316" t="str">
        <f>IF(B151&lt;&gt;"",IF(VLOOKUP($B151,Totalt!$B$1:$AQ$550,MATCH("Kvalitetsgranskad:",Totalt!$B$1:$AQ$1,0),FALSE)="ja",VLOOKUP($B151,Miljö!$B$1:$AG$479,MATCH(AM$2,Miljö!$B$1:$AK$1,0),FALSE),""),"")</f>
        <v>Ja</v>
      </c>
      <c r="AN151" s="316" t="str">
        <f>IF(AM151="ja",VLOOKUP($B151,Miljö!$B$1:$J$479,MATCH("Typ av ursprungsspecificerad el   (Om inget värde anges används Nordisk residualmix, se inforuta) ()",Miljö!$B$1:$J$1,0),FALSE),IF(AM151="nej","Nordisk residualel",""))</f>
        <v>'vattenkraft'</v>
      </c>
      <c r="AO151" s="316">
        <f>IF(AM151="","",VLOOKUP($B151,Miljö!$B$1:$J$479,MATCH("Fossilandel för ursprungspecificerad el ()",Miljö!$B$1:$J$1,0),FALSE))</f>
        <v>0</v>
      </c>
      <c r="AP151" s="316">
        <f>IF(AM151="","",IFERROR(VLOOKUP($B151,Miljö!$B$1:$J$479,MATCH("Kärnkraftsandel för ursprungsspecificerad el ()",Miljö!$B$1:$J$1,0),FALSE)/1,0))</f>
        <v>0</v>
      </c>
      <c r="AQ151" s="316">
        <f t="shared" si="9"/>
        <v>1</v>
      </c>
      <c r="AS151" s="316" t="str">
        <f t="shared" si="10"/>
        <v>Nej</v>
      </c>
      <c r="AT151" s="316" t="str">
        <f>IF(AS151="ja",VLOOKUP($B151,Miljö!$B$1:$O$500,MATCH("Fossil andel i procent (%)",Miljö!$B$1:$O$1,0),FALSE)/100,"")</f>
        <v/>
      </c>
      <c r="AV151" s="316" t="str">
        <f t="shared" si="11"/>
        <v>Nej</v>
      </c>
      <c r="AW151" s="316" t="str">
        <f>IF(AV151="ja",VLOOKUP($B151,'Egen hetvattenprod'!$B$1:$AO$500,MATCH("Värmekälla till värmepumpar ()",'Egen hetvattenprod'!$B$1:$AO$1,0),FALSE),"")</f>
        <v/>
      </c>
    </row>
    <row r="152" spans="1:49" x14ac:dyDescent="0.25">
      <c r="A152" s="314" t="str">
        <f>'Miljövärden för publ företag'!B154</f>
        <v>Lantmännen Agrovärme AB</v>
      </c>
      <c r="B152" s="314" t="str">
        <f>'Miljövärden för publ företag'!C154</f>
        <v>Kvänum</v>
      </c>
      <c r="C152" s="302">
        <f>IFERROR(VLOOKUP($B152,Totalt!$B$1:$AQ$550,MATCH(C$2,Totalt!$B$1:$AQ$1,0),FALSE),"")</f>
        <v>0</v>
      </c>
      <c r="D152" s="302">
        <f>IFERROR(VLOOKUP($B152,Totalt!$B$1:$AQ$550,MATCH(D$2,Totalt!$B$1:$AQ$1,0),FALSE),"")</f>
        <v>5.0000000000000001E-3</v>
      </c>
      <c r="E152" s="302">
        <f>IFERROR(VLOOKUP($B152,Totalt!$B$1:$AQ$550,MATCH(E$2,Totalt!$B$1:$AQ$1,0),FALSE),"")</f>
        <v>0</v>
      </c>
      <c r="F152" s="302">
        <f>IFERROR(VLOOKUP($B152,Totalt!$B$1:$AQ$550,MATCH(F$2,Totalt!$B$1:$AQ$1,0),FALSE),"")</f>
        <v>0</v>
      </c>
      <c r="G152" s="302">
        <f>IFERROR(VLOOKUP($B152,Totalt!$B$1:$AQ$550,MATCH(G$2,Totalt!$B$1:$AQ$1,0),FALSE),"")</f>
        <v>0</v>
      </c>
      <c r="H152" s="302">
        <f>IFERROR(VLOOKUP($B152,Totalt!$B$1:$AQ$550,MATCH(H$2,Totalt!$B$1:$AQ$1,0),FALSE),"")</f>
        <v>0</v>
      </c>
      <c r="I152" s="302">
        <f>IFERROR(VLOOKUP($B152,Totalt!$B$1:$AQ$550,MATCH(I$2,Totalt!$B$1:$AQ$1,0),FALSE),"")</f>
        <v>0</v>
      </c>
      <c r="J152" s="302">
        <f>IFERROR(VLOOKUP($B152,Totalt!$B$1:$AQ$550,MATCH(J$2,Totalt!$B$1:$AQ$1,0),FALSE),"")</f>
        <v>0</v>
      </c>
      <c r="K152" s="302">
        <f>IFERROR(VLOOKUP($B152,Totalt!$B$1:$AQ$550,MATCH(K$2,Totalt!$B$1:$AQ$1,0),FALSE),"")</f>
        <v>0</v>
      </c>
      <c r="L152" s="302">
        <f>IFERROR(VLOOKUP($B152,Totalt!$B$1:$AQ$550,MATCH(L$2,Totalt!$B$1:$AQ$1,0),FALSE),"")</f>
        <v>0</v>
      </c>
      <c r="M152" s="302">
        <f>IFERROR(VLOOKUP($B152,Totalt!$B$1:$AQ$550,MATCH(M$2,Totalt!$B$1:$AQ$1,0),FALSE),"")</f>
        <v>0</v>
      </c>
      <c r="N152" s="302">
        <f>IFERROR(VLOOKUP($B152,Totalt!$B$1:$AQ$550,MATCH(N$2,Totalt!$B$1:$AQ$1,0),FALSE),"")</f>
        <v>0</v>
      </c>
      <c r="O152" s="302">
        <f>IFERROR(VLOOKUP($B152,Totalt!$B$1:$AQ$550,MATCH(O$2,Totalt!$B$1:$AQ$1,0),FALSE),"")</f>
        <v>0</v>
      </c>
      <c r="P152" s="302">
        <f>IFERROR(VLOOKUP($B152,Totalt!$B$1:$AQ$550,MATCH(P$2,Totalt!$B$1:$AQ$1,0),FALSE),"")</f>
        <v>0</v>
      </c>
      <c r="Q152" s="302">
        <f>IFERROR(VLOOKUP($B152,Totalt!$B$1:$AQ$550,MATCH(Q$2,Totalt!$B$1:$AQ$1,0),FALSE),"")</f>
        <v>0</v>
      </c>
      <c r="R152" s="302">
        <f>IFERROR(VLOOKUP($B152,Totalt!$B$1:$AQ$550,MATCH(R$2,Totalt!$B$1:$AQ$1,0),FALSE),"")</f>
        <v>0</v>
      </c>
      <c r="S152" s="302">
        <f>IFERROR(VLOOKUP($B152,Totalt!$B$1:$AQ$550,MATCH(S$2,Totalt!$B$1:$AQ$1,0),FALSE),"")</f>
        <v>8.5649999999999995</v>
      </c>
      <c r="T152" s="302">
        <f>IFERROR(VLOOKUP($B152,Totalt!$B$1:$AQ$550,MATCH(T$2,Totalt!$B$1:$AQ$1,0),FALSE),"")</f>
        <v>0</v>
      </c>
      <c r="U152" s="302">
        <f>IFERROR(VLOOKUP($B152,Totalt!$B$1:$AQ$550,MATCH(U$2,Totalt!$B$1:$AQ$1,0),FALSE),"")</f>
        <v>0</v>
      </c>
      <c r="V152" s="302">
        <f>IFERROR(VLOOKUP($B152,Totalt!$B$1:$AQ$550,MATCH(V$2,Totalt!$B$1:$AQ$1,0),FALSE),"")</f>
        <v>0</v>
      </c>
      <c r="W152" s="302">
        <f>IFERROR(VLOOKUP($B152,Totalt!$B$1:$AQ$550,MATCH(W$2,Totalt!$B$1:$AQ$1,0),FALSE),"")</f>
        <v>0</v>
      </c>
      <c r="X152" s="302">
        <f>IFERROR(VLOOKUP($B152,Totalt!$B$1:$AQ$550,MATCH(X$2,Totalt!$B$1:$AQ$1,0),FALSE),"")</f>
        <v>7.34</v>
      </c>
      <c r="Y152" s="302">
        <f>IFERROR(VLOOKUP($B152,Totalt!$B$1:$AQ$550,MATCH(Y$2,Totalt!$B$1:$AQ$1,0),FALSE),"")</f>
        <v>0</v>
      </c>
      <c r="Z152" s="302">
        <f>IFERROR(VLOOKUP($B152,Totalt!$B$1:$AQ$550,MATCH(Z$2,Totalt!$B$1:$AQ$1,0),FALSE),"")</f>
        <v>0</v>
      </c>
      <c r="AA152" s="302">
        <f>IFERROR(VLOOKUP($B152,Totalt!$B$1:$AQ$550,MATCH(AA$2,Totalt!$B$1:$AQ$1,0),FALSE),"")</f>
        <v>0</v>
      </c>
      <c r="AB152" s="302">
        <f>IFERROR(VLOOKUP($B152,Totalt!$B$1:$AQ$550,MATCH(AB$2,Totalt!$B$1:$AQ$1,0),FALSE),"")</f>
        <v>0</v>
      </c>
      <c r="AC152" s="302">
        <f>IFERROR(VLOOKUP($B152,Totalt!$B$1:$AQ$550,MATCH(AC$2,Totalt!$B$1:$AQ$1,0),FALSE),"")</f>
        <v>0</v>
      </c>
      <c r="AD152" s="302">
        <f>IFERROR(VLOOKUP($B152,Totalt!$B$1:$AQ$550,MATCH(AD$2,Totalt!$B$1:$AQ$1,0),FALSE),"")</f>
        <v>0</v>
      </c>
      <c r="AE152" s="302">
        <f>IFERROR(VLOOKUP($B152,Totalt!$B$1:$AQ$550,MATCH(AE$2,Totalt!$B$1:$AQ$1,0),FALSE),"")</f>
        <v>0</v>
      </c>
      <c r="AF152" s="302">
        <f>IFERROR(VLOOKUP($B152,Totalt!$B$1:$AQ$550,MATCH(AF$2,Totalt!$B$1:$AQ$1,0),FALSE),"")</f>
        <v>0.31900000000000001</v>
      </c>
      <c r="AG152" s="302">
        <f>IFERROR(VLOOKUP($B152,Totalt!$B$1:$AQ$550,MATCH(AG$2,Totalt!$B$1:$AQ$1,0),FALSE),"")</f>
        <v>0</v>
      </c>
      <c r="AI152" s="302">
        <f t="shared" si="8"/>
        <v>16.228999999999999</v>
      </c>
      <c r="AJ152" s="302">
        <f>IF(ISERROR(1/VLOOKUP($B152,Leveranser!$B$1:$S$500,MATCH("såld värme (gwh)",Leveranser!$B$1:$S$1,0),FALSE)),"",VLOOKUP($B152,Leveranser!$B$1:$S$500,MATCH("såld värme (gwh)",Leveranser!$B$1:$S$1,0),FALSE))</f>
        <v>12.9</v>
      </c>
      <c r="AK152" s="315"/>
      <c r="AM152" s="316" t="str">
        <f>IF(B152&lt;&gt;"",IF(VLOOKUP($B152,Totalt!$B$1:$AQ$550,MATCH("Kvalitetsgranskad:",Totalt!$B$1:$AQ$1,0),FALSE)="ja",VLOOKUP($B152,Miljö!$B$1:$AG$479,MATCH(AM$2,Miljö!$B$1:$AK$1,0),FALSE),""),"")</f>
        <v>Ja</v>
      </c>
      <c r="AN152" s="316" t="str">
        <f>IF(AM152="ja",VLOOKUP($B152,Miljö!$B$1:$J$479,MATCH("Typ av ursprungsspecificerad el   (Om inget värde anges används Nordisk residualmix, se inforuta) ()",Miljö!$B$1:$J$1,0),FALSE),IF(AM152="nej","Nordisk residualel",""))</f>
        <v>'Vattenkraft'</v>
      </c>
      <c r="AO152" s="316">
        <f>IF(AM152="","",VLOOKUP($B152,Miljö!$B$1:$J$479,MATCH("Fossilandel för ursprungspecificerad el ()",Miljö!$B$1:$J$1,0),FALSE))</f>
        <v>0</v>
      </c>
      <c r="AP152" s="316">
        <f>IF(AM152="","",IFERROR(VLOOKUP($B152,Miljö!$B$1:$J$479,MATCH("Kärnkraftsandel för ursprungsspecificerad el ()",Miljö!$B$1:$J$1,0),FALSE)/1,0))</f>
        <v>0</v>
      </c>
      <c r="AQ152" s="316">
        <f t="shared" si="9"/>
        <v>1</v>
      </c>
      <c r="AS152" s="316" t="str">
        <f t="shared" si="10"/>
        <v>Nej</v>
      </c>
      <c r="AT152" s="316" t="str">
        <f>IF(AS152="ja",VLOOKUP($B152,Miljö!$B$1:$O$500,MATCH("Fossil andel i procent (%)",Miljö!$B$1:$O$1,0),FALSE)/100,"")</f>
        <v/>
      </c>
      <c r="AV152" s="316" t="str">
        <f t="shared" si="11"/>
        <v>Nej</v>
      </c>
      <c r="AW152" s="316" t="str">
        <f>IF(AV152="ja",VLOOKUP($B152,'Egen hetvattenprod'!$B$1:$AO$500,MATCH("Värmekälla till värmepumpar ()",'Egen hetvattenprod'!$B$1:$AO$1,0),FALSE),"")</f>
        <v/>
      </c>
    </row>
    <row r="153" spans="1:49" x14ac:dyDescent="0.25">
      <c r="A153" s="314" t="str">
        <f>'Miljövärden för publ företag'!B155</f>
        <v>Lantmännen Agrovärme AB</v>
      </c>
      <c r="B153" s="314" t="str">
        <f>'Miljövärden för publ företag'!C155</f>
        <v>Skurup</v>
      </c>
      <c r="C153" s="302">
        <f>IFERROR(VLOOKUP($B153,Totalt!$B$1:$AQ$550,MATCH(C$2,Totalt!$B$1:$AQ$1,0),FALSE),"")</f>
        <v>0</v>
      </c>
      <c r="D153" s="302">
        <f>IFERROR(VLOOKUP($B153,Totalt!$B$1:$AQ$550,MATCH(D$2,Totalt!$B$1:$AQ$1,0),FALSE),"")</f>
        <v>0.42799999999999999</v>
      </c>
      <c r="E153" s="302">
        <f>IFERROR(VLOOKUP($B153,Totalt!$B$1:$AQ$550,MATCH(E$2,Totalt!$B$1:$AQ$1,0),FALSE),"")</f>
        <v>0</v>
      </c>
      <c r="F153" s="302">
        <f>IFERROR(VLOOKUP($B153,Totalt!$B$1:$AQ$550,MATCH(F$2,Totalt!$B$1:$AQ$1,0),FALSE),"")</f>
        <v>0</v>
      </c>
      <c r="G153" s="302">
        <f>IFERROR(VLOOKUP($B153,Totalt!$B$1:$AQ$550,MATCH(G$2,Totalt!$B$1:$AQ$1,0),FALSE),"")</f>
        <v>0</v>
      </c>
      <c r="H153" s="302">
        <f>IFERROR(VLOOKUP($B153,Totalt!$B$1:$AQ$550,MATCH(H$2,Totalt!$B$1:$AQ$1,0),FALSE),"")</f>
        <v>0</v>
      </c>
      <c r="I153" s="302">
        <f>IFERROR(VLOOKUP($B153,Totalt!$B$1:$AQ$550,MATCH(I$2,Totalt!$B$1:$AQ$1,0),FALSE),"")</f>
        <v>0</v>
      </c>
      <c r="J153" s="302">
        <f>IFERROR(VLOOKUP($B153,Totalt!$B$1:$AQ$550,MATCH(J$2,Totalt!$B$1:$AQ$1,0),FALSE),"")</f>
        <v>0</v>
      </c>
      <c r="K153" s="302">
        <f>IFERROR(VLOOKUP($B153,Totalt!$B$1:$AQ$550,MATCH(K$2,Totalt!$B$1:$AQ$1,0),FALSE),"")</f>
        <v>0</v>
      </c>
      <c r="L153" s="302">
        <f>IFERROR(VLOOKUP($B153,Totalt!$B$1:$AQ$550,MATCH(L$2,Totalt!$B$1:$AQ$1,0),FALSE),"")</f>
        <v>0</v>
      </c>
      <c r="M153" s="302">
        <f>IFERROR(VLOOKUP($B153,Totalt!$B$1:$AQ$550,MATCH(M$2,Totalt!$B$1:$AQ$1,0),FALSE),"")</f>
        <v>0</v>
      </c>
      <c r="N153" s="302">
        <f>IFERROR(VLOOKUP($B153,Totalt!$B$1:$AQ$550,MATCH(N$2,Totalt!$B$1:$AQ$1,0),FALSE),"")</f>
        <v>0</v>
      </c>
      <c r="O153" s="302">
        <f>IFERROR(VLOOKUP($B153,Totalt!$B$1:$AQ$550,MATCH(O$2,Totalt!$B$1:$AQ$1,0),FALSE),"")</f>
        <v>0</v>
      </c>
      <c r="P153" s="302">
        <f>IFERROR(VLOOKUP($B153,Totalt!$B$1:$AQ$550,MATCH(P$2,Totalt!$B$1:$AQ$1,0),FALSE),"")</f>
        <v>0</v>
      </c>
      <c r="Q153" s="302">
        <f>IFERROR(VLOOKUP($B153,Totalt!$B$1:$AQ$550,MATCH(Q$2,Totalt!$B$1:$AQ$1,0),FALSE),"")</f>
        <v>0</v>
      </c>
      <c r="R153" s="302">
        <f>IFERROR(VLOOKUP($B153,Totalt!$B$1:$AQ$550,MATCH(R$2,Totalt!$B$1:$AQ$1,0),FALSE),"")</f>
        <v>6.7910000000000004</v>
      </c>
      <c r="S153" s="302">
        <f>IFERROR(VLOOKUP($B153,Totalt!$B$1:$AQ$550,MATCH(S$2,Totalt!$B$1:$AQ$1,0),FALSE),"")</f>
        <v>0</v>
      </c>
      <c r="T153" s="302">
        <f>IFERROR(VLOOKUP($B153,Totalt!$B$1:$AQ$550,MATCH(T$2,Totalt!$B$1:$AQ$1,0),FALSE),"")</f>
        <v>0</v>
      </c>
      <c r="U153" s="302">
        <f>IFERROR(VLOOKUP($B153,Totalt!$B$1:$AQ$550,MATCH(U$2,Totalt!$B$1:$AQ$1,0),FALSE),"")</f>
        <v>0</v>
      </c>
      <c r="V153" s="302">
        <f>IFERROR(VLOOKUP($B153,Totalt!$B$1:$AQ$550,MATCH(V$2,Totalt!$B$1:$AQ$1,0),FALSE),"")</f>
        <v>0</v>
      </c>
      <c r="W153" s="302">
        <f>IFERROR(VLOOKUP($B153,Totalt!$B$1:$AQ$550,MATCH(W$2,Totalt!$B$1:$AQ$1,0),FALSE),"")</f>
        <v>0</v>
      </c>
      <c r="X153" s="302">
        <f>IFERROR(VLOOKUP($B153,Totalt!$B$1:$AQ$550,MATCH(X$2,Totalt!$B$1:$AQ$1,0),FALSE),"")</f>
        <v>27.024000000000001</v>
      </c>
      <c r="Y153" s="302">
        <f>IFERROR(VLOOKUP($B153,Totalt!$B$1:$AQ$550,MATCH(Y$2,Totalt!$B$1:$AQ$1,0),FALSE),"")</f>
        <v>0</v>
      </c>
      <c r="Z153" s="302">
        <f>IFERROR(VLOOKUP($B153,Totalt!$B$1:$AQ$550,MATCH(Z$2,Totalt!$B$1:$AQ$1,0),FALSE),"")</f>
        <v>0</v>
      </c>
      <c r="AA153" s="302">
        <f>IFERROR(VLOOKUP($B153,Totalt!$B$1:$AQ$550,MATCH(AA$2,Totalt!$B$1:$AQ$1,0),FALSE),"")</f>
        <v>0</v>
      </c>
      <c r="AB153" s="302">
        <f>IFERROR(VLOOKUP($B153,Totalt!$B$1:$AQ$550,MATCH(AB$2,Totalt!$B$1:$AQ$1,0),FALSE),"")</f>
        <v>0</v>
      </c>
      <c r="AC153" s="302">
        <f>IFERROR(VLOOKUP($B153,Totalt!$B$1:$AQ$550,MATCH(AC$2,Totalt!$B$1:$AQ$1,0),FALSE),"")</f>
        <v>0</v>
      </c>
      <c r="AD153" s="302">
        <f>IFERROR(VLOOKUP($B153,Totalt!$B$1:$AQ$550,MATCH(AD$2,Totalt!$B$1:$AQ$1,0),FALSE),"")</f>
        <v>0</v>
      </c>
      <c r="AE153" s="302">
        <f>IFERROR(VLOOKUP($B153,Totalt!$B$1:$AQ$550,MATCH(AE$2,Totalt!$B$1:$AQ$1,0),FALSE),"")</f>
        <v>0</v>
      </c>
      <c r="AF153" s="302">
        <f>IFERROR(VLOOKUP($B153,Totalt!$B$1:$AQ$550,MATCH(AF$2,Totalt!$B$1:$AQ$1,0),FALSE),"")</f>
        <v>0.54</v>
      </c>
      <c r="AG153" s="302">
        <f>IFERROR(VLOOKUP($B153,Totalt!$B$1:$AQ$550,MATCH(AG$2,Totalt!$B$1:$AQ$1,0),FALSE),"")</f>
        <v>0</v>
      </c>
      <c r="AI153" s="302">
        <f t="shared" si="8"/>
        <v>34.783000000000001</v>
      </c>
      <c r="AJ153" s="302">
        <f>IF(ISERROR(1/VLOOKUP($B153,Leveranser!$B$1:$S$500,MATCH("såld värme (gwh)",Leveranser!$B$1:$S$1,0),FALSE)),"",VLOOKUP($B153,Leveranser!$B$1:$S$500,MATCH("såld värme (gwh)",Leveranser!$B$1:$S$1,0),FALSE))</f>
        <v>28.012</v>
      </c>
      <c r="AK153" s="315"/>
      <c r="AM153" s="316" t="str">
        <f>IF(B153&lt;&gt;"",IF(VLOOKUP($B153,Totalt!$B$1:$AQ$550,MATCH("Kvalitetsgranskad:",Totalt!$B$1:$AQ$1,0),FALSE)="ja",VLOOKUP($B153,Miljö!$B$1:$AG$479,MATCH(AM$2,Miljö!$B$1:$AK$1,0),FALSE),""),"")</f>
        <v>Ja</v>
      </c>
      <c r="AN153" s="316" t="str">
        <f>IF(AM153="ja",VLOOKUP($B153,Miljö!$B$1:$J$479,MATCH("Typ av ursprungsspecificerad el   (Om inget värde anges används Nordisk residualmix, se inforuta) ()",Miljö!$B$1:$J$1,0),FALSE),IF(AM153="nej","Nordisk residualel",""))</f>
        <v>'Vattenkraft'</v>
      </c>
      <c r="AO153" s="316">
        <f>IF(AM153="","",VLOOKUP($B153,Miljö!$B$1:$J$479,MATCH("Fossilandel för ursprungspecificerad el ()",Miljö!$B$1:$J$1,0),FALSE))</f>
        <v>0</v>
      </c>
      <c r="AP153" s="316">
        <f>IF(AM153="","",IFERROR(VLOOKUP($B153,Miljö!$B$1:$J$479,MATCH("Kärnkraftsandel för ursprungsspecificerad el ()",Miljö!$B$1:$J$1,0),FALSE)/1,0))</f>
        <v>0</v>
      </c>
      <c r="AQ153" s="316">
        <f t="shared" si="9"/>
        <v>1</v>
      </c>
      <c r="AS153" s="316" t="str">
        <f t="shared" si="10"/>
        <v>Nej</v>
      </c>
      <c r="AT153" s="316" t="str">
        <f>IF(AS153="ja",VLOOKUP($B153,Miljö!$B$1:$O$500,MATCH("Fossil andel i procent (%)",Miljö!$B$1:$O$1,0),FALSE)/100,"")</f>
        <v/>
      </c>
      <c r="AV153" s="316" t="str">
        <f t="shared" si="11"/>
        <v>Nej</v>
      </c>
      <c r="AW153" s="316" t="str">
        <f>IF(AV153="ja",VLOOKUP($B153,'Egen hetvattenprod'!$B$1:$AO$500,MATCH("Värmekälla till värmepumpar ()",'Egen hetvattenprod'!$B$1:$AO$1,0),FALSE),"")</f>
        <v/>
      </c>
    </row>
    <row r="154" spans="1:49" x14ac:dyDescent="0.25">
      <c r="A154" s="314" t="str">
        <f>'Miljövärden för publ företag'!B156</f>
        <v>Lantmännen Agrovärme AB</v>
      </c>
      <c r="B154" s="314" t="str">
        <f>'Miljövärden för publ företag'!C156</f>
        <v>Ödeshög</v>
      </c>
      <c r="C154" s="302">
        <f>IFERROR(VLOOKUP($B154,Totalt!$B$1:$AQ$550,MATCH(C$2,Totalt!$B$1:$AQ$1,0),FALSE),"")</f>
        <v>0</v>
      </c>
      <c r="D154" s="302">
        <f>IFERROR(VLOOKUP($B154,Totalt!$B$1:$AQ$550,MATCH(D$2,Totalt!$B$1:$AQ$1,0),FALSE),"")</f>
        <v>0.28499999999999998</v>
      </c>
      <c r="E154" s="302">
        <f>IFERROR(VLOOKUP($B154,Totalt!$B$1:$AQ$550,MATCH(E$2,Totalt!$B$1:$AQ$1,0),FALSE),"")</f>
        <v>0</v>
      </c>
      <c r="F154" s="302">
        <f>IFERROR(VLOOKUP($B154,Totalt!$B$1:$AQ$550,MATCH(F$2,Totalt!$B$1:$AQ$1,0),FALSE),"")</f>
        <v>0</v>
      </c>
      <c r="G154" s="302">
        <f>IFERROR(VLOOKUP($B154,Totalt!$B$1:$AQ$550,MATCH(G$2,Totalt!$B$1:$AQ$1,0),FALSE),"")</f>
        <v>0</v>
      </c>
      <c r="H154" s="302">
        <f>IFERROR(VLOOKUP($B154,Totalt!$B$1:$AQ$550,MATCH(H$2,Totalt!$B$1:$AQ$1,0),FALSE),"")</f>
        <v>0</v>
      </c>
      <c r="I154" s="302">
        <f>IFERROR(VLOOKUP($B154,Totalt!$B$1:$AQ$550,MATCH(I$2,Totalt!$B$1:$AQ$1,0),FALSE),"")</f>
        <v>0</v>
      </c>
      <c r="J154" s="302">
        <f>IFERROR(VLOOKUP($B154,Totalt!$B$1:$AQ$550,MATCH(J$2,Totalt!$B$1:$AQ$1,0),FALSE),"")</f>
        <v>0</v>
      </c>
      <c r="K154" s="302">
        <f>IFERROR(VLOOKUP($B154,Totalt!$B$1:$AQ$550,MATCH(K$2,Totalt!$B$1:$AQ$1,0),FALSE),"")</f>
        <v>0</v>
      </c>
      <c r="L154" s="302">
        <f>IFERROR(VLOOKUP($B154,Totalt!$B$1:$AQ$550,MATCH(L$2,Totalt!$B$1:$AQ$1,0),FALSE),"")</f>
        <v>0</v>
      </c>
      <c r="M154" s="302">
        <f>IFERROR(VLOOKUP($B154,Totalt!$B$1:$AQ$550,MATCH(M$2,Totalt!$B$1:$AQ$1,0),FALSE),"")</f>
        <v>0</v>
      </c>
      <c r="N154" s="302">
        <f>IFERROR(VLOOKUP($B154,Totalt!$B$1:$AQ$550,MATCH(N$2,Totalt!$B$1:$AQ$1,0),FALSE),"")</f>
        <v>0</v>
      </c>
      <c r="O154" s="302">
        <f>IFERROR(VLOOKUP($B154,Totalt!$B$1:$AQ$550,MATCH(O$2,Totalt!$B$1:$AQ$1,0),FALSE),"")</f>
        <v>0</v>
      </c>
      <c r="P154" s="302">
        <f>IFERROR(VLOOKUP($B154,Totalt!$B$1:$AQ$550,MATCH(P$2,Totalt!$B$1:$AQ$1,0),FALSE),"")</f>
        <v>14.596</v>
      </c>
      <c r="Q154" s="302">
        <f>IFERROR(VLOOKUP($B154,Totalt!$B$1:$AQ$550,MATCH(Q$2,Totalt!$B$1:$AQ$1,0),FALSE),"")</f>
        <v>0</v>
      </c>
      <c r="R154" s="302">
        <f>IFERROR(VLOOKUP($B154,Totalt!$B$1:$AQ$550,MATCH(R$2,Totalt!$B$1:$AQ$1,0),FALSE),"")</f>
        <v>0</v>
      </c>
      <c r="S154" s="302">
        <f>IFERROR(VLOOKUP($B154,Totalt!$B$1:$AQ$550,MATCH(S$2,Totalt!$B$1:$AQ$1,0),FALSE),"")</f>
        <v>0</v>
      </c>
      <c r="T154" s="302">
        <f>IFERROR(VLOOKUP($B154,Totalt!$B$1:$AQ$550,MATCH(T$2,Totalt!$B$1:$AQ$1,0),FALSE),"")</f>
        <v>0</v>
      </c>
      <c r="U154" s="302">
        <f>IFERROR(VLOOKUP($B154,Totalt!$B$1:$AQ$550,MATCH(U$2,Totalt!$B$1:$AQ$1,0),FALSE),"")</f>
        <v>0</v>
      </c>
      <c r="V154" s="302">
        <f>IFERROR(VLOOKUP($B154,Totalt!$B$1:$AQ$550,MATCH(V$2,Totalt!$B$1:$AQ$1,0),FALSE),"")</f>
        <v>0</v>
      </c>
      <c r="W154" s="302">
        <f>IFERROR(VLOOKUP($B154,Totalt!$B$1:$AQ$550,MATCH(W$2,Totalt!$B$1:$AQ$1,0),FALSE),"")</f>
        <v>0.7</v>
      </c>
      <c r="X154" s="302">
        <f>IFERROR(VLOOKUP($B154,Totalt!$B$1:$AQ$550,MATCH(X$2,Totalt!$B$1:$AQ$1,0),FALSE),"")</f>
        <v>0</v>
      </c>
      <c r="Y154" s="302">
        <f>IFERROR(VLOOKUP($B154,Totalt!$B$1:$AQ$550,MATCH(Y$2,Totalt!$B$1:$AQ$1,0),FALSE),"")</f>
        <v>0</v>
      </c>
      <c r="Z154" s="302">
        <f>IFERROR(VLOOKUP($B154,Totalt!$B$1:$AQ$550,MATCH(Z$2,Totalt!$B$1:$AQ$1,0),FALSE),"")</f>
        <v>0</v>
      </c>
      <c r="AA154" s="302">
        <f>IFERROR(VLOOKUP($B154,Totalt!$B$1:$AQ$550,MATCH(AA$2,Totalt!$B$1:$AQ$1,0),FALSE),"")</f>
        <v>0</v>
      </c>
      <c r="AB154" s="302">
        <f>IFERROR(VLOOKUP($B154,Totalt!$B$1:$AQ$550,MATCH(AB$2,Totalt!$B$1:$AQ$1,0),FALSE),"")</f>
        <v>0</v>
      </c>
      <c r="AC154" s="302">
        <f>IFERROR(VLOOKUP($B154,Totalt!$B$1:$AQ$550,MATCH(AC$2,Totalt!$B$1:$AQ$1,0),FALSE),"")</f>
        <v>0</v>
      </c>
      <c r="AD154" s="302">
        <f>IFERROR(VLOOKUP($B154,Totalt!$B$1:$AQ$550,MATCH(AD$2,Totalt!$B$1:$AQ$1,0),FALSE),"")</f>
        <v>0</v>
      </c>
      <c r="AE154" s="302">
        <f>IFERROR(VLOOKUP($B154,Totalt!$B$1:$AQ$550,MATCH(AE$2,Totalt!$B$1:$AQ$1,0),FALSE),"")</f>
        <v>0</v>
      </c>
      <c r="AF154" s="302">
        <f>IFERROR(VLOOKUP($B154,Totalt!$B$1:$AQ$550,MATCH(AF$2,Totalt!$B$1:$AQ$1,0),FALSE),"")</f>
        <v>0.23499999999999999</v>
      </c>
      <c r="AG154" s="302">
        <f>IFERROR(VLOOKUP($B154,Totalt!$B$1:$AQ$550,MATCH(AG$2,Totalt!$B$1:$AQ$1,0),FALSE),"")</f>
        <v>0</v>
      </c>
      <c r="AI154" s="302">
        <f t="shared" si="8"/>
        <v>15.815999999999999</v>
      </c>
      <c r="AJ154" s="302">
        <f>IF(ISERROR(1/VLOOKUP($B154,Leveranser!$B$1:$S$500,MATCH("såld värme (gwh)",Leveranser!$B$1:$S$1,0),FALSE)),"",VLOOKUP($B154,Leveranser!$B$1:$S$500,MATCH("såld värme (gwh)",Leveranser!$B$1:$S$1,0),FALSE))</f>
        <v>12.29</v>
      </c>
      <c r="AK154" s="315"/>
      <c r="AM154" s="316" t="str">
        <f>IF(B154&lt;&gt;"",IF(VLOOKUP($B154,Totalt!$B$1:$AQ$550,MATCH("Kvalitetsgranskad:",Totalt!$B$1:$AQ$1,0),FALSE)="ja",VLOOKUP($B154,Miljö!$B$1:$AG$479,MATCH(AM$2,Miljö!$B$1:$AK$1,0),FALSE),""),"")</f>
        <v>Ja</v>
      </c>
      <c r="AN154" s="316" t="str">
        <f>IF(AM154="ja",VLOOKUP($B154,Miljö!$B$1:$J$479,MATCH("Typ av ursprungsspecificerad el   (Om inget värde anges används Nordisk residualmix, se inforuta) ()",Miljö!$B$1:$J$1,0),FALSE),IF(AM154="nej","Nordisk residualel",""))</f>
        <v>'Vattenkraft'</v>
      </c>
      <c r="AO154" s="316">
        <f>IF(AM154="","",VLOOKUP($B154,Miljö!$B$1:$J$479,MATCH("Fossilandel för ursprungspecificerad el ()",Miljö!$B$1:$J$1,0),FALSE))</f>
        <v>0</v>
      </c>
      <c r="AP154" s="316">
        <f>IF(AM154="","",IFERROR(VLOOKUP($B154,Miljö!$B$1:$J$479,MATCH("Kärnkraftsandel för ursprungsspecificerad el ()",Miljö!$B$1:$J$1,0),FALSE)/1,0))</f>
        <v>0</v>
      </c>
      <c r="AQ154" s="316">
        <f t="shared" si="9"/>
        <v>1</v>
      </c>
      <c r="AS154" s="316" t="str">
        <f t="shared" si="10"/>
        <v>Nej</v>
      </c>
      <c r="AT154" s="316" t="str">
        <f>IF(AS154="ja",VLOOKUP($B154,Miljö!$B$1:$O$500,MATCH("Fossil andel i procent (%)",Miljö!$B$1:$O$1,0),FALSE)/100,"")</f>
        <v/>
      </c>
      <c r="AV154" s="316" t="str">
        <f t="shared" si="11"/>
        <v>Nej</v>
      </c>
      <c r="AW154" s="316" t="str">
        <f>IF(AV154="ja",VLOOKUP($B154,'Egen hetvattenprod'!$B$1:$AO$500,MATCH("Värmekälla till värmepumpar ()",'Egen hetvattenprod'!$B$1:$AO$1,0),FALSE),"")</f>
        <v/>
      </c>
    </row>
    <row r="155" spans="1:49" x14ac:dyDescent="0.25">
      <c r="A155" s="314" t="str">
        <f>'Miljövärden för publ företag'!B157</f>
        <v>Lantmännen Agrovärme AB</v>
      </c>
      <c r="B155" s="314" t="str">
        <f>'Miljövärden för publ företag'!C157</f>
        <v>Örsundsbro</v>
      </c>
      <c r="C155" s="302">
        <f>IFERROR(VLOOKUP($B155,Totalt!$B$1:$AQ$550,MATCH(C$2,Totalt!$B$1:$AQ$1,0),FALSE),"")</f>
        <v>0</v>
      </c>
      <c r="D155" s="302">
        <f>IFERROR(VLOOKUP($B155,Totalt!$B$1:$AQ$550,MATCH(D$2,Totalt!$B$1:$AQ$1,0),FALSE),"")</f>
        <v>0.193</v>
      </c>
      <c r="E155" s="302">
        <f>IFERROR(VLOOKUP($B155,Totalt!$B$1:$AQ$550,MATCH(E$2,Totalt!$B$1:$AQ$1,0),FALSE),"")</f>
        <v>0</v>
      </c>
      <c r="F155" s="302">
        <f>IFERROR(VLOOKUP($B155,Totalt!$B$1:$AQ$550,MATCH(F$2,Totalt!$B$1:$AQ$1,0),FALSE),"")</f>
        <v>0</v>
      </c>
      <c r="G155" s="302">
        <f>IFERROR(VLOOKUP($B155,Totalt!$B$1:$AQ$550,MATCH(G$2,Totalt!$B$1:$AQ$1,0),FALSE),"")</f>
        <v>0</v>
      </c>
      <c r="H155" s="302">
        <f>IFERROR(VLOOKUP($B155,Totalt!$B$1:$AQ$550,MATCH(H$2,Totalt!$B$1:$AQ$1,0),FALSE),"")</f>
        <v>0</v>
      </c>
      <c r="I155" s="302">
        <f>IFERROR(VLOOKUP($B155,Totalt!$B$1:$AQ$550,MATCH(I$2,Totalt!$B$1:$AQ$1,0),FALSE),"")</f>
        <v>0</v>
      </c>
      <c r="J155" s="302">
        <f>IFERROR(VLOOKUP($B155,Totalt!$B$1:$AQ$550,MATCH(J$2,Totalt!$B$1:$AQ$1,0),FALSE),"")</f>
        <v>0</v>
      </c>
      <c r="K155" s="302">
        <f>IFERROR(VLOOKUP($B155,Totalt!$B$1:$AQ$550,MATCH(K$2,Totalt!$B$1:$AQ$1,0),FALSE),"")</f>
        <v>0</v>
      </c>
      <c r="L155" s="302">
        <f>IFERROR(VLOOKUP($B155,Totalt!$B$1:$AQ$550,MATCH(L$2,Totalt!$B$1:$AQ$1,0),FALSE),"")</f>
        <v>0</v>
      </c>
      <c r="M155" s="302">
        <f>IFERROR(VLOOKUP($B155,Totalt!$B$1:$AQ$550,MATCH(M$2,Totalt!$B$1:$AQ$1,0),FALSE),"")</f>
        <v>0</v>
      </c>
      <c r="N155" s="302">
        <f>IFERROR(VLOOKUP($B155,Totalt!$B$1:$AQ$550,MATCH(N$2,Totalt!$B$1:$AQ$1,0),FALSE),"")</f>
        <v>0</v>
      </c>
      <c r="O155" s="302">
        <f>IFERROR(VLOOKUP($B155,Totalt!$B$1:$AQ$550,MATCH(O$2,Totalt!$B$1:$AQ$1,0),FALSE),"")</f>
        <v>0</v>
      </c>
      <c r="P155" s="302">
        <f>IFERROR(VLOOKUP($B155,Totalt!$B$1:$AQ$550,MATCH(P$2,Totalt!$B$1:$AQ$1,0),FALSE),"")</f>
        <v>7.19</v>
      </c>
      <c r="Q155" s="302">
        <f>IFERROR(VLOOKUP($B155,Totalt!$B$1:$AQ$550,MATCH(Q$2,Totalt!$B$1:$AQ$1,0),FALSE),"")</f>
        <v>0</v>
      </c>
      <c r="R155" s="302">
        <f>IFERROR(VLOOKUP($B155,Totalt!$B$1:$AQ$550,MATCH(R$2,Totalt!$B$1:$AQ$1,0),FALSE),"")</f>
        <v>0</v>
      </c>
      <c r="S155" s="302">
        <f>IFERROR(VLOOKUP($B155,Totalt!$B$1:$AQ$550,MATCH(S$2,Totalt!$B$1:$AQ$1,0),FALSE),"")</f>
        <v>0</v>
      </c>
      <c r="T155" s="302">
        <f>IFERROR(VLOOKUP($B155,Totalt!$B$1:$AQ$550,MATCH(T$2,Totalt!$B$1:$AQ$1,0),FALSE),"")</f>
        <v>0</v>
      </c>
      <c r="U155" s="302">
        <f>IFERROR(VLOOKUP($B155,Totalt!$B$1:$AQ$550,MATCH(U$2,Totalt!$B$1:$AQ$1,0),FALSE),"")</f>
        <v>0</v>
      </c>
      <c r="V155" s="302">
        <f>IFERROR(VLOOKUP($B155,Totalt!$B$1:$AQ$550,MATCH(V$2,Totalt!$B$1:$AQ$1,0),FALSE),"")</f>
        <v>0</v>
      </c>
      <c r="W155" s="302">
        <f>IFERROR(VLOOKUP($B155,Totalt!$B$1:$AQ$550,MATCH(W$2,Totalt!$B$1:$AQ$1,0),FALSE),"")</f>
        <v>0</v>
      </c>
      <c r="X155" s="302">
        <f>IFERROR(VLOOKUP($B155,Totalt!$B$1:$AQ$550,MATCH(X$2,Totalt!$B$1:$AQ$1,0),FALSE),"")</f>
        <v>0</v>
      </c>
      <c r="Y155" s="302">
        <f>IFERROR(VLOOKUP($B155,Totalt!$B$1:$AQ$550,MATCH(Y$2,Totalt!$B$1:$AQ$1,0),FALSE),"")</f>
        <v>0</v>
      </c>
      <c r="Z155" s="302">
        <f>IFERROR(VLOOKUP($B155,Totalt!$B$1:$AQ$550,MATCH(Z$2,Totalt!$B$1:$AQ$1,0),FALSE),"")</f>
        <v>0</v>
      </c>
      <c r="AA155" s="302">
        <f>IFERROR(VLOOKUP($B155,Totalt!$B$1:$AQ$550,MATCH(AA$2,Totalt!$B$1:$AQ$1,0),FALSE),"")</f>
        <v>0</v>
      </c>
      <c r="AB155" s="302">
        <f>IFERROR(VLOOKUP($B155,Totalt!$B$1:$AQ$550,MATCH(AB$2,Totalt!$B$1:$AQ$1,0),FALSE),"")</f>
        <v>0</v>
      </c>
      <c r="AC155" s="302">
        <f>IFERROR(VLOOKUP($B155,Totalt!$B$1:$AQ$550,MATCH(AC$2,Totalt!$B$1:$AQ$1,0),FALSE),"")</f>
        <v>0</v>
      </c>
      <c r="AD155" s="302">
        <f>IFERROR(VLOOKUP($B155,Totalt!$B$1:$AQ$550,MATCH(AD$2,Totalt!$B$1:$AQ$1,0),FALSE),"")</f>
        <v>0</v>
      </c>
      <c r="AE155" s="302">
        <f>IFERROR(VLOOKUP($B155,Totalt!$B$1:$AQ$550,MATCH(AE$2,Totalt!$B$1:$AQ$1,0),FALSE),"")</f>
        <v>0</v>
      </c>
      <c r="AF155" s="302">
        <f>IFERROR(VLOOKUP($B155,Totalt!$B$1:$AQ$550,MATCH(AF$2,Totalt!$B$1:$AQ$1,0),FALSE),"")</f>
        <v>0.14000000000000001</v>
      </c>
      <c r="AG155" s="302">
        <f>IFERROR(VLOOKUP($B155,Totalt!$B$1:$AQ$550,MATCH(AG$2,Totalt!$B$1:$AQ$1,0),FALSE),"")</f>
        <v>0</v>
      </c>
      <c r="AI155" s="302">
        <f t="shared" si="8"/>
        <v>7.5229999999999997</v>
      </c>
      <c r="AJ155" s="302">
        <f>IF(ISERROR(1/VLOOKUP($B155,Leveranser!$B$1:$S$500,MATCH("såld värme (gwh)",Leveranser!$B$1:$S$1,0),FALSE)),"",VLOOKUP($B155,Leveranser!$B$1:$S$500,MATCH("såld värme (gwh)",Leveranser!$B$1:$S$1,0),FALSE))</f>
        <v>5.12</v>
      </c>
      <c r="AK155" s="315"/>
      <c r="AM155" s="316" t="str">
        <f>IF(B155&lt;&gt;"",IF(VLOOKUP($B155,Totalt!$B$1:$AQ$550,MATCH("Kvalitetsgranskad:",Totalt!$B$1:$AQ$1,0),FALSE)="ja",VLOOKUP($B155,Miljö!$B$1:$AG$479,MATCH(AM$2,Miljö!$B$1:$AK$1,0),FALSE),""),"")</f>
        <v>Ja</v>
      </c>
      <c r="AN155" s="316" t="str">
        <f>IF(AM155="ja",VLOOKUP($B155,Miljö!$B$1:$J$479,MATCH("Typ av ursprungsspecificerad el   (Om inget värde anges används Nordisk residualmix, se inforuta) ()",Miljö!$B$1:$J$1,0),FALSE),IF(AM155="nej","Nordisk residualel",""))</f>
        <v>'Vattenkraft'</v>
      </c>
      <c r="AO155" s="316">
        <f>IF(AM155="","",VLOOKUP($B155,Miljö!$B$1:$J$479,MATCH("Fossilandel för ursprungspecificerad el ()",Miljö!$B$1:$J$1,0),FALSE))</f>
        <v>0</v>
      </c>
      <c r="AP155" s="316">
        <f>IF(AM155="","",IFERROR(VLOOKUP($B155,Miljö!$B$1:$J$479,MATCH("Kärnkraftsandel för ursprungsspecificerad el ()",Miljö!$B$1:$J$1,0),FALSE)/1,0))</f>
        <v>0</v>
      </c>
      <c r="AQ155" s="316">
        <f t="shared" si="9"/>
        <v>1</v>
      </c>
      <c r="AS155" s="316" t="str">
        <f t="shared" si="10"/>
        <v>Nej</v>
      </c>
      <c r="AT155" s="316" t="str">
        <f>IF(AS155="ja",VLOOKUP($B155,Miljö!$B$1:$O$500,MATCH("Fossil andel i procent (%)",Miljö!$B$1:$O$1,0),FALSE)/100,"")</f>
        <v/>
      </c>
      <c r="AV155" s="316" t="str">
        <f t="shared" si="11"/>
        <v>Nej</v>
      </c>
      <c r="AW155" s="316" t="str">
        <f>IF(AV155="ja",VLOOKUP($B155,'Egen hetvattenprod'!$B$1:$AO$500,MATCH("Värmekälla till värmepumpar ()",'Egen hetvattenprod'!$B$1:$AO$1,0),FALSE),"")</f>
        <v/>
      </c>
    </row>
    <row r="156" spans="1:49" x14ac:dyDescent="0.25">
      <c r="A156" s="314" t="str">
        <f>'Miljövärden för publ företag'!B158</f>
        <v>Laxå Värme AB</v>
      </c>
      <c r="B156" s="314" t="str">
        <f>'Miljövärden för publ företag'!C158</f>
        <v>Laxå</v>
      </c>
      <c r="C156" s="302">
        <f>IFERROR(VLOOKUP($B156,Totalt!$B$1:$AQ$550,MATCH(C$2,Totalt!$B$1:$AQ$1,0),FALSE),"")</f>
        <v>0</v>
      </c>
      <c r="D156" s="302">
        <f>IFERROR(VLOOKUP($B156,Totalt!$B$1:$AQ$550,MATCH(D$2,Totalt!$B$1:$AQ$1,0),FALSE),"")</f>
        <v>0.46700000000000003</v>
      </c>
      <c r="E156" s="302">
        <f>IFERROR(VLOOKUP($B156,Totalt!$B$1:$AQ$550,MATCH(E$2,Totalt!$B$1:$AQ$1,0),FALSE),"")</f>
        <v>0</v>
      </c>
      <c r="F156" s="302">
        <f>IFERROR(VLOOKUP($B156,Totalt!$B$1:$AQ$550,MATCH(F$2,Totalt!$B$1:$AQ$1,0),FALSE),"")</f>
        <v>0</v>
      </c>
      <c r="G156" s="302">
        <f>IFERROR(VLOOKUP($B156,Totalt!$B$1:$AQ$550,MATCH(G$2,Totalt!$B$1:$AQ$1,0),FALSE),"")</f>
        <v>0</v>
      </c>
      <c r="H156" s="302">
        <f>IFERROR(VLOOKUP($B156,Totalt!$B$1:$AQ$550,MATCH(H$2,Totalt!$B$1:$AQ$1,0),FALSE),"")</f>
        <v>0</v>
      </c>
      <c r="I156" s="302">
        <f>IFERROR(VLOOKUP($B156,Totalt!$B$1:$AQ$550,MATCH(I$2,Totalt!$B$1:$AQ$1,0),FALSE),"")</f>
        <v>0</v>
      </c>
      <c r="J156" s="302">
        <f>IFERROR(VLOOKUP($B156,Totalt!$B$1:$AQ$550,MATCH(J$2,Totalt!$B$1:$AQ$1,0),FALSE),"")</f>
        <v>0</v>
      </c>
      <c r="K156" s="302">
        <f>IFERROR(VLOOKUP($B156,Totalt!$B$1:$AQ$550,MATCH(K$2,Totalt!$B$1:$AQ$1,0),FALSE),"")</f>
        <v>0</v>
      </c>
      <c r="L156" s="302">
        <f>IFERROR(VLOOKUP($B156,Totalt!$B$1:$AQ$550,MATCH(L$2,Totalt!$B$1:$AQ$1,0),FALSE),"")</f>
        <v>0</v>
      </c>
      <c r="M156" s="302">
        <f>IFERROR(VLOOKUP($B156,Totalt!$B$1:$AQ$550,MATCH(M$2,Totalt!$B$1:$AQ$1,0),FALSE),"")</f>
        <v>0</v>
      </c>
      <c r="N156" s="302">
        <f>IFERROR(VLOOKUP($B156,Totalt!$B$1:$AQ$550,MATCH(N$2,Totalt!$B$1:$AQ$1,0),FALSE),"")</f>
        <v>0</v>
      </c>
      <c r="O156" s="302">
        <f>IFERROR(VLOOKUP($B156,Totalt!$B$1:$AQ$550,MATCH(O$2,Totalt!$B$1:$AQ$1,0),FALSE),"")</f>
        <v>0</v>
      </c>
      <c r="P156" s="302">
        <f>IFERROR(VLOOKUP($B156,Totalt!$B$1:$AQ$550,MATCH(P$2,Totalt!$B$1:$AQ$1,0),FALSE),"")</f>
        <v>0</v>
      </c>
      <c r="Q156" s="302">
        <f>IFERROR(VLOOKUP($B156,Totalt!$B$1:$AQ$550,MATCH(Q$2,Totalt!$B$1:$AQ$1,0),FALSE),"")</f>
        <v>0</v>
      </c>
      <c r="R156" s="302">
        <f>IFERROR(VLOOKUP($B156,Totalt!$B$1:$AQ$550,MATCH(R$2,Totalt!$B$1:$AQ$1,0),FALSE),"")</f>
        <v>3.3650000000000002</v>
      </c>
      <c r="S156" s="302">
        <f>IFERROR(VLOOKUP($B156,Totalt!$B$1:$AQ$550,MATCH(S$2,Totalt!$B$1:$AQ$1,0),FALSE),"")</f>
        <v>33.155000000000001</v>
      </c>
      <c r="T156" s="302">
        <f>IFERROR(VLOOKUP($B156,Totalt!$B$1:$AQ$550,MATCH(T$2,Totalt!$B$1:$AQ$1,0),FALSE),"")</f>
        <v>0</v>
      </c>
      <c r="U156" s="302">
        <f>IFERROR(VLOOKUP($B156,Totalt!$B$1:$AQ$550,MATCH(U$2,Totalt!$B$1:$AQ$1,0),FALSE),"")</f>
        <v>0</v>
      </c>
      <c r="V156" s="302">
        <f>IFERROR(VLOOKUP($B156,Totalt!$B$1:$AQ$550,MATCH(V$2,Totalt!$B$1:$AQ$1,0),FALSE),"")</f>
        <v>0</v>
      </c>
      <c r="W156" s="302">
        <f>IFERROR(VLOOKUP($B156,Totalt!$B$1:$AQ$550,MATCH(W$2,Totalt!$B$1:$AQ$1,0),FALSE),"")</f>
        <v>0</v>
      </c>
      <c r="X156" s="302">
        <f>IFERROR(VLOOKUP($B156,Totalt!$B$1:$AQ$550,MATCH(X$2,Totalt!$B$1:$AQ$1,0),FALSE),"")</f>
        <v>0</v>
      </c>
      <c r="Y156" s="302">
        <f>IFERROR(VLOOKUP($B156,Totalt!$B$1:$AQ$550,MATCH(Y$2,Totalt!$B$1:$AQ$1,0),FALSE),"")</f>
        <v>0</v>
      </c>
      <c r="Z156" s="302">
        <f>IFERROR(VLOOKUP($B156,Totalt!$B$1:$AQ$550,MATCH(Z$2,Totalt!$B$1:$AQ$1,0),FALSE),"")</f>
        <v>0</v>
      </c>
      <c r="AA156" s="302">
        <f>IFERROR(VLOOKUP($B156,Totalt!$B$1:$AQ$550,MATCH(AA$2,Totalt!$B$1:$AQ$1,0),FALSE),"")</f>
        <v>0</v>
      </c>
      <c r="AB156" s="302">
        <f>IFERROR(VLOOKUP($B156,Totalt!$B$1:$AQ$550,MATCH(AB$2,Totalt!$B$1:$AQ$1,0),FALSE),"")</f>
        <v>0</v>
      </c>
      <c r="AC156" s="302">
        <f>IFERROR(VLOOKUP($B156,Totalt!$B$1:$AQ$550,MATCH(AC$2,Totalt!$B$1:$AQ$1,0),FALSE),"")</f>
        <v>0</v>
      </c>
      <c r="AD156" s="302">
        <f>IFERROR(VLOOKUP($B156,Totalt!$B$1:$AQ$550,MATCH(AD$2,Totalt!$B$1:$AQ$1,0),FALSE),"")</f>
        <v>0</v>
      </c>
      <c r="AE156" s="302">
        <f>IFERROR(VLOOKUP($B156,Totalt!$B$1:$AQ$550,MATCH(AE$2,Totalt!$B$1:$AQ$1,0),FALSE),"")</f>
        <v>0</v>
      </c>
      <c r="AF156" s="302">
        <f>IFERROR(VLOOKUP($B156,Totalt!$B$1:$AQ$550,MATCH(AF$2,Totalt!$B$1:$AQ$1,0),FALSE),"")</f>
        <v>0.41599999999999998</v>
      </c>
      <c r="AG156" s="302">
        <f>IFERROR(VLOOKUP($B156,Totalt!$B$1:$AQ$550,MATCH(AG$2,Totalt!$B$1:$AQ$1,0),FALSE),"")</f>
        <v>0</v>
      </c>
      <c r="AI156" s="302">
        <f t="shared" si="8"/>
        <v>37.402999999999999</v>
      </c>
      <c r="AJ156" s="302">
        <f>IF(ISERROR(1/VLOOKUP($B156,Leveranser!$B$1:$S$500,MATCH("såld värme (gwh)",Leveranser!$B$1:$S$1,0),FALSE)),"",VLOOKUP($B156,Leveranser!$B$1:$S$500,MATCH("såld värme (gwh)",Leveranser!$B$1:$S$1,0),FALSE))</f>
        <v>29.68</v>
      </c>
      <c r="AK156" s="315"/>
      <c r="AM156" s="316" t="str">
        <f>IF(B156&lt;&gt;"",IF(VLOOKUP($B156,Totalt!$B$1:$AQ$550,MATCH("Kvalitetsgranskad:",Totalt!$B$1:$AQ$1,0),FALSE)="ja",VLOOKUP($B156,Miljö!$B$1:$AG$479,MATCH(AM$2,Miljö!$B$1:$AK$1,0),FALSE),""),"")</f>
        <v>Ja</v>
      </c>
      <c r="AN156" s="316" t="str">
        <f>IF(AM156="ja",VLOOKUP($B156,Miljö!$B$1:$J$479,MATCH("Typ av ursprungsspecificerad el   (Om inget värde anges används Nordisk residualmix, se inforuta) ()",Miljö!$B$1:$J$1,0),FALSE),IF(AM156="nej","Nordisk residualel",""))</f>
        <v>'-'</v>
      </c>
      <c r="AO156" s="316">
        <f>IF(AM156="","",VLOOKUP($B156,Miljö!$B$1:$J$479,MATCH("Fossilandel för ursprungspecificerad el ()",Miljö!$B$1:$J$1,0),FALSE))</f>
        <v>0.42</v>
      </c>
      <c r="AP156" s="316">
        <f>IF(AM156="","",IFERROR(VLOOKUP($B156,Miljö!$B$1:$J$479,MATCH("Kärnkraftsandel för ursprungsspecificerad el ()",Miljö!$B$1:$J$1,0),FALSE)/1,0))</f>
        <v>0.40799999999999997</v>
      </c>
      <c r="AQ156" s="316">
        <f t="shared" si="9"/>
        <v>0.1720000000000001</v>
      </c>
      <c r="AS156" s="316" t="str">
        <f t="shared" si="10"/>
        <v>Nej</v>
      </c>
      <c r="AT156" s="316" t="str">
        <f>IF(AS156="ja",VLOOKUP($B156,Miljö!$B$1:$O$500,MATCH("Fossil andel i procent (%)",Miljö!$B$1:$O$1,0),FALSE)/100,"")</f>
        <v/>
      </c>
      <c r="AV156" s="316" t="str">
        <f t="shared" si="11"/>
        <v>Nej</v>
      </c>
      <c r="AW156" s="316" t="str">
        <f>IF(AV156="ja",VLOOKUP($B156,'Egen hetvattenprod'!$B$1:$AO$500,MATCH("Värmekälla till värmepumpar ()",'Egen hetvattenprod'!$B$1:$AO$1,0),FALSE),"")</f>
        <v/>
      </c>
    </row>
    <row r="157" spans="1:49" x14ac:dyDescent="0.25">
      <c r="A157" s="314" t="str">
        <f>'Miljövärden för publ företag'!B159</f>
        <v>Lerum Fjärrvärme AB</v>
      </c>
      <c r="B157" s="314" t="str">
        <f>'Miljövärden för publ företag'!C159</f>
        <v>Floda</v>
      </c>
      <c r="C157" s="302">
        <f>IFERROR(VLOOKUP($B157,Totalt!$B$1:$AQ$550,MATCH(C$2,Totalt!$B$1:$AQ$1,0),FALSE),"")</f>
        <v>0</v>
      </c>
      <c r="D157" s="302">
        <f>IFERROR(VLOOKUP($B157,Totalt!$B$1:$AQ$550,MATCH(D$2,Totalt!$B$1:$AQ$1,0),FALSE),"")</f>
        <v>0.114943</v>
      </c>
      <c r="E157" s="302">
        <f>IFERROR(VLOOKUP($B157,Totalt!$B$1:$AQ$550,MATCH(E$2,Totalt!$B$1:$AQ$1,0),FALSE),"")</f>
        <v>0</v>
      </c>
      <c r="F157" s="302">
        <f>IFERROR(VLOOKUP($B157,Totalt!$B$1:$AQ$550,MATCH(F$2,Totalt!$B$1:$AQ$1,0),FALSE),"")</f>
        <v>0</v>
      </c>
      <c r="G157" s="302">
        <f>IFERROR(VLOOKUP($B157,Totalt!$B$1:$AQ$550,MATCH(G$2,Totalt!$B$1:$AQ$1,0),FALSE),"")</f>
        <v>0</v>
      </c>
      <c r="H157" s="302">
        <f>IFERROR(VLOOKUP($B157,Totalt!$B$1:$AQ$550,MATCH(H$2,Totalt!$B$1:$AQ$1,0),FALSE),"")</f>
        <v>0</v>
      </c>
      <c r="I157" s="302">
        <f>IFERROR(VLOOKUP($B157,Totalt!$B$1:$AQ$550,MATCH(I$2,Totalt!$B$1:$AQ$1,0),FALSE),"")</f>
        <v>0</v>
      </c>
      <c r="J157" s="302">
        <f>IFERROR(VLOOKUP($B157,Totalt!$B$1:$AQ$550,MATCH(J$2,Totalt!$B$1:$AQ$1,0),FALSE),"")</f>
        <v>0</v>
      </c>
      <c r="K157" s="302">
        <f>IFERROR(VLOOKUP($B157,Totalt!$B$1:$AQ$550,MATCH(K$2,Totalt!$B$1:$AQ$1,0),FALSE),"")</f>
        <v>0</v>
      </c>
      <c r="L157" s="302">
        <f>IFERROR(VLOOKUP($B157,Totalt!$B$1:$AQ$550,MATCH(L$2,Totalt!$B$1:$AQ$1,0),FALSE),"")</f>
        <v>0</v>
      </c>
      <c r="M157" s="302">
        <f>IFERROR(VLOOKUP($B157,Totalt!$B$1:$AQ$550,MATCH(M$2,Totalt!$B$1:$AQ$1,0),FALSE),"")</f>
        <v>0</v>
      </c>
      <c r="N157" s="302">
        <f>IFERROR(VLOOKUP($B157,Totalt!$B$1:$AQ$550,MATCH(N$2,Totalt!$B$1:$AQ$1,0),FALSE),"")</f>
        <v>0</v>
      </c>
      <c r="O157" s="302">
        <f>IFERROR(VLOOKUP($B157,Totalt!$B$1:$AQ$550,MATCH(O$2,Totalt!$B$1:$AQ$1,0),FALSE),"")</f>
        <v>0</v>
      </c>
      <c r="P157" s="302">
        <f>IFERROR(VLOOKUP($B157,Totalt!$B$1:$AQ$550,MATCH(P$2,Totalt!$B$1:$AQ$1,0),FALSE),"")</f>
        <v>0</v>
      </c>
      <c r="Q157" s="302">
        <f>IFERROR(VLOOKUP($B157,Totalt!$B$1:$AQ$550,MATCH(Q$2,Totalt!$B$1:$AQ$1,0),FALSE),"")</f>
        <v>10</v>
      </c>
      <c r="R157" s="302">
        <f>IFERROR(VLOOKUP($B157,Totalt!$B$1:$AQ$550,MATCH(R$2,Totalt!$B$1:$AQ$1,0),FALSE),"")</f>
        <v>0</v>
      </c>
      <c r="S157" s="302">
        <f>IFERROR(VLOOKUP($B157,Totalt!$B$1:$AQ$550,MATCH(S$2,Totalt!$B$1:$AQ$1,0),FALSE),"")</f>
        <v>0</v>
      </c>
      <c r="T157" s="302">
        <f>IFERROR(VLOOKUP($B157,Totalt!$B$1:$AQ$550,MATCH(T$2,Totalt!$B$1:$AQ$1,0),FALSE),"")</f>
        <v>0</v>
      </c>
      <c r="U157" s="302">
        <f>IFERROR(VLOOKUP($B157,Totalt!$B$1:$AQ$550,MATCH(U$2,Totalt!$B$1:$AQ$1,0),FALSE),"")</f>
        <v>0</v>
      </c>
      <c r="V157" s="302">
        <f>IFERROR(VLOOKUP($B157,Totalt!$B$1:$AQ$550,MATCH(V$2,Totalt!$B$1:$AQ$1,0),FALSE),"")</f>
        <v>0</v>
      </c>
      <c r="W157" s="302">
        <f>IFERROR(VLOOKUP($B157,Totalt!$B$1:$AQ$550,MATCH(W$2,Totalt!$B$1:$AQ$1,0),FALSE),"")</f>
        <v>0</v>
      </c>
      <c r="X157" s="302">
        <f>IFERROR(VLOOKUP($B157,Totalt!$B$1:$AQ$550,MATCH(X$2,Totalt!$B$1:$AQ$1,0),FALSE),"")</f>
        <v>0</v>
      </c>
      <c r="Y157" s="302">
        <f>IFERROR(VLOOKUP($B157,Totalt!$B$1:$AQ$550,MATCH(Y$2,Totalt!$B$1:$AQ$1,0),FALSE),"")</f>
        <v>0</v>
      </c>
      <c r="Z157" s="302">
        <f>IFERROR(VLOOKUP($B157,Totalt!$B$1:$AQ$550,MATCH(Z$2,Totalt!$B$1:$AQ$1,0),FALSE),"")</f>
        <v>0</v>
      </c>
      <c r="AA157" s="302">
        <f>IFERROR(VLOOKUP($B157,Totalt!$B$1:$AQ$550,MATCH(AA$2,Totalt!$B$1:$AQ$1,0),FALSE),"")</f>
        <v>0</v>
      </c>
      <c r="AB157" s="302">
        <f>IFERROR(VLOOKUP($B157,Totalt!$B$1:$AQ$550,MATCH(AB$2,Totalt!$B$1:$AQ$1,0),FALSE),"")</f>
        <v>0</v>
      </c>
      <c r="AC157" s="302">
        <f>IFERROR(VLOOKUP($B157,Totalt!$B$1:$AQ$550,MATCH(AC$2,Totalt!$B$1:$AQ$1,0),FALSE),"")</f>
        <v>0</v>
      </c>
      <c r="AD157" s="302">
        <f>IFERROR(VLOOKUP($B157,Totalt!$B$1:$AQ$550,MATCH(AD$2,Totalt!$B$1:$AQ$1,0),FALSE),"")</f>
        <v>0</v>
      </c>
      <c r="AE157" s="302">
        <f>IFERROR(VLOOKUP($B157,Totalt!$B$1:$AQ$550,MATCH(AE$2,Totalt!$B$1:$AQ$1,0),FALSE),"")</f>
        <v>0</v>
      </c>
      <c r="AF157" s="302">
        <f>IFERROR(VLOOKUP($B157,Totalt!$B$1:$AQ$550,MATCH(AF$2,Totalt!$B$1:$AQ$1,0),FALSE),"")</f>
        <v>0.249</v>
      </c>
      <c r="AG157" s="302">
        <f>IFERROR(VLOOKUP($B157,Totalt!$B$1:$AQ$550,MATCH(AG$2,Totalt!$B$1:$AQ$1,0),FALSE),"")</f>
        <v>0</v>
      </c>
      <c r="AI157" s="302">
        <f t="shared" si="8"/>
        <v>10.363943000000001</v>
      </c>
      <c r="AJ157" s="302">
        <f>IF(ISERROR(1/VLOOKUP($B157,Leveranser!$B$1:$S$500,MATCH("såld värme (gwh)",Leveranser!$B$1:$S$1,0),FALSE)),"",VLOOKUP($B157,Leveranser!$B$1:$S$500,MATCH("såld värme (gwh)",Leveranser!$B$1:$S$1,0),FALSE))</f>
        <v>8.3000000000000007</v>
      </c>
      <c r="AK157" s="315"/>
      <c r="AM157" s="316" t="str">
        <f>IF(B157&lt;&gt;"",IF(VLOOKUP($B157,Totalt!$B$1:$AQ$550,MATCH("Kvalitetsgranskad:",Totalt!$B$1:$AQ$1,0),FALSE)="ja",VLOOKUP($B157,Miljö!$B$1:$AG$479,MATCH(AM$2,Miljö!$B$1:$AK$1,0),FALSE),""),"")</f>
        <v>Nej</v>
      </c>
      <c r="AN157" s="316" t="str">
        <f>IF(AM157="ja",VLOOKUP($B157,Miljö!$B$1:$J$479,MATCH("Typ av ursprungsspecificerad el   (Om inget värde anges används Nordisk residualmix, se inforuta) ()",Miljö!$B$1:$J$1,0),FALSE),IF(AM157="nej","Nordisk residualel",""))</f>
        <v>Nordisk residualel</v>
      </c>
      <c r="AO157" s="316">
        <f>IF(AM157="","",VLOOKUP($B157,Miljö!$B$1:$J$479,MATCH("Fossilandel för ursprungspecificerad el ()",Miljö!$B$1:$J$1,0),FALSE))</f>
        <v>0.42099999999999999</v>
      </c>
      <c r="AP157" s="316">
        <f>IF(AM157="","",IFERROR(VLOOKUP($B157,Miljö!$B$1:$J$479,MATCH("Kärnkraftsandel för ursprungsspecificerad el ()",Miljö!$B$1:$J$1,0),FALSE)/1,0))</f>
        <v>0.40799999999999997</v>
      </c>
      <c r="AQ157" s="316">
        <f t="shared" si="9"/>
        <v>0.17099999999999999</v>
      </c>
      <c r="AS157" s="316" t="str">
        <f t="shared" si="10"/>
        <v>Nej</v>
      </c>
      <c r="AT157" s="316" t="str">
        <f>IF(AS157="ja",VLOOKUP($B157,Miljö!$B$1:$O$500,MATCH("Fossil andel i procent (%)",Miljö!$B$1:$O$1,0),FALSE)/100,"")</f>
        <v/>
      </c>
      <c r="AV157" s="316" t="str">
        <f t="shared" si="11"/>
        <v>Nej</v>
      </c>
      <c r="AW157" s="316" t="str">
        <f>IF(AV157="ja",VLOOKUP($B157,'Egen hetvattenprod'!$B$1:$AO$500,MATCH("Värmekälla till värmepumpar ()",'Egen hetvattenprod'!$B$1:$AO$1,0),FALSE),"")</f>
        <v/>
      </c>
    </row>
    <row r="158" spans="1:49" x14ac:dyDescent="0.25">
      <c r="A158" s="314" t="str">
        <f>'Miljövärden för publ företag'!B160</f>
        <v>Lerum Fjärrvärme AB</v>
      </c>
      <c r="B158" s="314" t="str">
        <f>'Miljövärden för publ företag'!C160</f>
        <v>Gråbo</v>
      </c>
      <c r="C158" s="302">
        <f>IFERROR(VLOOKUP($B158,Totalt!$B$1:$AQ$550,MATCH(C$2,Totalt!$B$1:$AQ$1,0),FALSE),"")</f>
        <v>0</v>
      </c>
      <c r="D158" s="302">
        <f>IFERROR(VLOOKUP($B158,Totalt!$B$1:$AQ$550,MATCH(D$2,Totalt!$B$1:$AQ$1,0),FALSE),"")</f>
        <v>0.13</v>
      </c>
      <c r="E158" s="302">
        <f>IFERROR(VLOOKUP($B158,Totalt!$B$1:$AQ$550,MATCH(E$2,Totalt!$B$1:$AQ$1,0),FALSE),"")</f>
        <v>0</v>
      </c>
      <c r="F158" s="302">
        <f>IFERROR(VLOOKUP($B158,Totalt!$B$1:$AQ$550,MATCH(F$2,Totalt!$B$1:$AQ$1,0),FALSE),"")</f>
        <v>0</v>
      </c>
      <c r="G158" s="302">
        <f>IFERROR(VLOOKUP($B158,Totalt!$B$1:$AQ$550,MATCH(G$2,Totalt!$B$1:$AQ$1,0),FALSE),"")</f>
        <v>0</v>
      </c>
      <c r="H158" s="302">
        <f>IFERROR(VLOOKUP($B158,Totalt!$B$1:$AQ$550,MATCH(H$2,Totalt!$B$1:$AQ$1,0),FALSE),"")</f>
        <v>0</v>
      </c>
      <c r="I158" s="302">
        <f>IFERROR(VLOOKUP($B158,Totalt!$B$1:$AQ$550,MATCH(I$2,Totalt!$B$1:$AQ$1,0),FALSE),"")</f>
        <v>0</v>
      </c>
      <c r="J158" s="302">
        <f>IFERROR(VLOOKUP($B158,Totalt!$B$1:$AQ$550,MATCH(J$2,Totalt!$B$1:$AQ$1,0),FALSE),"")</f>
        <v>0</v>
      </c>
      <c r="K158" s="302">
        <f>IFERROR(VLOOKUP($B158,Totalt!$B$1:$AQ$550,MATCH(K$2,Totalt!$B$1:$AQ$1,0),FALSE),"")</f>
        <v>0</v>
      </c>
      <c r="L158" s="302">
        <f>IFERROR(VLOOKUP($B158,Totalt!$B$1:$AQ$550,MATCH(L$2,Totalt!$B$1:$AQ$1,0),FALSE),"")</f>
        <v>0</v>
      </c>
      <c r="M158" s="302">
        <f>IFERROR(VLOOKUP($B158,Totalt!$B$1:$AQ$550,MATCH(M$2,Totalt!$B$1:$AQ$1,0),FALSE),"")</f>
        <v>0</v>
      </c>
      <c r="N158" s="302">
        <f>IFERROR(VLOOKUP($B158,Totalt!$B$1:$AQ$550,MATCH(N$2,Totalt!$B$1:$AQ$1,0),FALSE),"")</f>
        <v>0</v>
      </c>
      <c r="O158" s="302">
        <f>IFERROR(VLOOKUP($B158,Totalt!$B$1:$AQ$550,MATCH(O$2,Totalt!$B$1:$AQ$1,0),FALSE),"")</f>
        <v>0</v>
      </c>
      <c r="P158" s="302">
        <f>IFERROR(VLOOKUP($B158,Totalt!$B$1:$AQ$550,MATCH(P$2,Totalt!$B$1:$AQ$1,0),FALSE),"")</f>
        <v>0</v>
      </c>
      <c r="Q158" s="302">
        <f>IFERROR(VLOOKUP($B158,Totalt!$B$1:$AQ$550,MATCH(Q$2,Totalt!$B$1:$AQ$1,0),FALSE),"")</f>
        <v>0</v>
      </c>
      <c r="R158" s="302">
        <f>IFERROR(VLOOKUP($B158,Totalt!$B$1:$AQ$550,MATCH(R$2,Totalt!$B$1:$AQ$1,0),FALSE),"")</f>
        <v>1</v>
      </c>
      <c r="S158" s="302">
        <f>IFERROR(VLOOKUP($B158,Totalt!$B$1:$AQ$550,MATCH(S$2,Totalt!$B$1:$AQ$1,0),FALSE),"")</f>
        <v>11.5</v>
      </c>
      <c r="T158" s="302">
        <f>IFERROR(VLOOKUP($B158,Totalt!$B$1:$AQ$550,MATCH(T$2,Totalt!$B$1:$AQ$1,0),FALSE),"")</f>
        <v>0</v>
      </c>
      <c r="U158" s="302">
        <f>IFERROR(VLOOKUP($B158,Totalt!$B$1:$AQ$550,MATCH(U$2,Totalt!$B$1:$AQ$1,0),FALSE),"")</f>
        <v>0</v>
      </c>
      <c r="V158" s="302">
        <f>IFERROR(VLOOKUP($B158,Totalt!$B$1:$AQ$550,MATCH(V$2,Totalt!$B$1:$AQ$1,0),FALSE),"")</f>
        <v>0</v>
      </c>
      <c r="W158" s="302">
        <f>IFERROR(VLOOKUP($B158,Totalt!$B$1:$AQ$550,MATCH(W$2,Totalt!$B$1:$AQ$1,0),FALSE),"")</f>
        <v>0</v>
      </c>
      <c r="X158" s="302">
        <f>IFERROR(VLOOKUP($B158,Totalt!$B$1:$AQ$550,MATCH(X$2,Totalt!$B$1:$AQ$1,0),FALSE),"")</f>
        <v>0</v>
      </c>
      <c r="Y158" s="302">
        <f>IFERROR(VLOOKUP($B158,Totalt!$B$1:$AQ$550,MATCH(Y$2,Totalt!$B$1:$AQ$1,0),FALSE),"")</f>
        <v>0</v>
      </c>
      <c r="Z158" s="302">
        <f>IFERROR(VLOOKUP($B158,Totalt!$B$1:$AQ$550,MATCH(Z$2,Totalt!$B$1:$AQ$1,0),FALSE),"")</f>
        <v>0</v>
      </c>
      <c r="AA158" s="302">
        <f>IFERROR(VLOOKUP($B158,Totalt!$B$1:$AQ$550,MATCH(AA$2,Totalt!$B$1:$AQ$1,0),FALSE),"")</f>
        <v>0</v>
      </c>
      <c r="AB158" s="302">
        <f>IFERROR(VLOOKUP($B158,Totalt!$B$1:$AQ$550,MATCH(AB$2,Totalt!$B$1:$AQ$1,0),FALSE),"")</f>
        <v>0</v>
      </c>
      <c r="AC158" s="302">
        <f>IFERROR(VLOOKUP($B158,Totalt!$B$1:$AQ$550,MATCH(AC$2,Totalt!$B$1:$AQ$1,0),FALSE),"")</f>
        <v>0</v>
      </c>
      <c r="AD158" s="302">
        <f>IFERROR(VLOOKUP($B158,Totalt!$B$1:$AQ$550,MATCH(AD$2,Totalt!$B$1:$AQ$1,0),FALSE),"")</f>
        <v>0</v>
      </c>
      <c r="AE158" s="302">
        <f>IFERROR(VLOOKUP($B158,Totalt!$B$1:$AQ$550,MATCH(AE$2,Totalt!$B$1:$AQ$1,0),FALSE),"")</f>
        <v>0</v>
      </c>
      <c r="AF158" s="302">
        <f>IFERROR(VLOOKUP($B158,Totalt!$B$1:$AQ$550,MATCH(AF$2,Totalt!$B$1:$AQ$1,0),FALSE),"")</f>
        <v>0.13500000000000001</v>
      </c>
      <c r="AG158" s="302">
        <f>IFERROR(VLOOKUP($B158,Totalt!$B$1:$AQ$550,MATCH(AG$2,Totalt!$B$1:$AQ$1,0),FALSE),"")</f>
        <v>0</v>
      </c>
      <c r="AI158" s="302">
        <f t="shared" si="8"/>
        <v>12.764999999999999</v>
      </c>
      <c r="AJ158" s="302">
        <f>IF(ISERROR(1/VLOOKUP($B158,Leveranser!$B$1:$S$500,MATCH("såld värme (gwh)",Leveranser!$B$1:$S$1,0),FALSE)),"",VLOOKUP($B158,Leveranser!$B$1:$S$500,MATCH("såld värme (gwh)",Leveranser!$B$1:$S$1,0),FALSE))</f>
        <v>9.6</v>
      </c>
      <c r="AK158" s="315"/>
      <c r="AM158" s="316" t="str">
        <f>IF(B158&lt;&gt;"",IF(VLOOKUP($B158,Totalt!$B$1:$AQ$550,MATCH("Kvalitetsgranskad:",Totalt!$B$1:$AQ$1,0),FALSE)="ja",VLOOKUP($B158,Miljö!$B$1:$AG$479,MATCH(AM$2,Miljö!$B$1:$AK$1,0),FALSE),""),"")</f>
        <v>Ja</v>
      </c>
      <c r="AN158" s="316" t="str">
        <f>IF(AM158="ja",VLOOKUP($B158,Miljö!$B$1:$J$479,MATCH("Typ av ursprungsspecificerad el   (Om inget värde anges används Nordisk residualmix, se inforuta) ()",Miljö!$B$1:$J$1,0),FALSE),IF(AM158="nej","Nordisk residualel",""))</f>
        <v>'Lokal vindel från Göteborg Energi'</v>
      </c>
      <c r="AO158" s="316">
        <f>IF(AM158="","",VLOOKUP($B158,Miljö!$B$1:$J$479,MATCH("Fossilandel för ursprungspecificerad el ()",Miljö!$B$1:$J$1,0),FALSE))</f>
        <v>0</v>
      </c>
      <c r="AP158" s="316">
        <f>IF(AM158="","",IFERROR(VLOOKUP($B158,Miljö!$B$1:$J$479,MATCH("Kärnkraftsandel för ursprungsspecificerad el ()",Miljö!$B$1:$J$1,0),FALSE)/1,0))</f>
        <v>0</v>
      </c>
      <c r="AQ158" s="316">
        <f t="shared" si="9"/>
        <v>1</v>
      </c>
      <c r="AS158" s="316" t="str">
        <f t="shared" si="10"/>
        <v>Nej</v>
      </c>
      <c r="AT158" s="316" t="str">
        <f>IF(AS158="ja",VLOOKUP($B158,Miljö!$B$1:$O$500,MATCH("Fossil andel i procent (%)",Miljö!$B$1:$O$1,0),FALSE)/100,"")</f>
        <v/>
      </c>
      <c r="AV158" s="316" t="str">
        <f t="shared" si="11"/>
        <v>Nej</v>
      </c>
      <c r="AW158" s="316" t="str">
        <f>IF(AV158="ja",VLOOKUP($B158,'Egen hetvattenprod'!$B$1:$AO$500,MATCH("Värmekälla till värmepumpar ()",'Egen hetvattenprod'!$B$1:$AO$1,0),FALSE),"")</f>
        <v/>
      </c>
    </row>
    <row r="159" spans="1:49" x14ac:dyDescent="0.25">
      <c r="A159" s="314" t="str">
        <f>'Miljövärden för publ företag'!B161</f>
        <v>Lerum Fjärrvärme AB</v>
      </c>
      <c r="B159" s="314" t="str">
        <f>'Miljövärden för publ företag'!C161</f>
        <v>Lerum</v>
      </c>
      <c r="C159" s="302">
        <f>IFERROR(VLOOKUP($B159,Totalt!$B$1:$AQ$550,MATCH(C$2,Totalt!$B$1:$AQ$1,0),FALSE),"")</f>
        <v>0</v>
      </c>
      <c r="D159" s="302">
        <f>IFERROR(VLOOKUP($B159,Totalt!$B$1:$AQ$550,MATCH(D$2,Totalt!$B$1:$AQ$1,0),FALSE),"")</f>
        <v>0</v>
      </c>
      <c r="E159" s="302">
        <f>IFERROR(VLOOKUP($B159,Totalt!$B$1:$AQ$550,MATCH(E$2,Totalt!$B$1:$AQ$1,0),FALSE),"")</f>
        <v>0</v>
      </c>
      <c r="F159" s="302">
        <f>IFERROR(VLOOKUP($B159,Totalt!$B$1:$AQ$550,MATCH(F$2,Totalt!$B$1:$AQ$1,0),FALSE),"")</f>
        <v>0</v>
      </c>
      <c r="G159" s="302">
        <f>IFERROR(VLOOKUP($B159,Totalt!$B$1:$AQ$550,MATCH(G$2,Totalt!$B$1:$AQ$1,0),FALSE),"")</f>
        <v>1.2</v>
      </c>
      <c r="H159" s="302">
        <f>IFERROR(VLOOKUP($B159,Totalt!$B$1:$AQ$550,MATCH(H$2,Totalt!$B$1:$AQ$1,0),FALSE),"")</f>
        <v>0</v>
      </c>
      <c r="I159" s="302">
        <f>IFERROR(VLOOKUP($B159,Totalt!$B$1:$AQ$550,MATCH(I$2,Totalt!$B$1:$AQ$1,0),FALSE),"")</f>
        <v>0</v>
      </c>
      <c r="J159" s="302">
        <f>IFERROR(VLOOKUP($B159,Totalt!$B$1:$AQ$550,MATCH(J$2,Totalt!$B$1:$AQ$1,0),FALSE),"")</f>
        <v>0</v>
      </c>
      <c r="K159" s="302">
        <f>IFERROR(VLOOKUP($B159,Totalt!$B$1:$AQ$550,MATCH(K$2,Totalt!$B$1:$AQ$1,0),FALSE),"")</f>
        <v>0</v>
      </c>
      <c r="L159" s="302">
        <f>IFERROR(VLOOKUP($B159,Totalt!$B$1:$AQ$550,MATCH(L$2,Totalt!$B$1:$AQ$1,0),FALSE),"")</f>
        <v>0</v>
      </c>
      <c r="M159" s="302">
        <f>IFERROR(VLOOKUP($B159,Totalt!$B$1:$AQ$550,MATCH(M$2,Totalt!$B$1:$AQ$1,0),FALSE),"")</f>
        <v>0</v>
      </c>
      <c r="N159" s="302">
        <f>IFERROR(VLOOKUP($B159,Totalt!$B$1:$AQ$550,MATCH(N$2,Totalt!$B$1:$AQ$1,0),FALSE),"")</f>
        <v>0</v>
      </c>
      <c r="O159" s="302">
        <f>IFERROR(VLOOKUP($B159,Totalt!$B$1:$AQ$550,MATCH(O$2,Totalt!$B$1:$AQ$1,0),FALSE),"")</f>
        <v>0</v>
      </c>
      <c r="P159" s="302">
        <f>IFERROR(VLOOKUP($B159,Totalt!$B$1:$AQ$550,MATCH(P$2,Totalt!$B$1:$AQ$1,0),FALSE),"")</f>
        <v>25.3</v>
      </c>
      <c r="Q159" s="302">
        <f>IFERROR(VLOOKUP($B159,Totalt!$B$1:$AQ$550,MATCH(Q$2,Totalt!$B$1:$AQ$1,0),FALSE),"")</f>
        <v>0</v>
      </c>
      <c r="R159" s="302">
        <f>IFERROR(VLOOKUP($B159,Totalt!$B$1:$AQ$550,MATCH(R$2,Totalt!$B$1:$AQ$1,0),FALSE),"")</f>
        <v>8.5</v>
      </c>
      <c r="S159" s="302">
        <f>IFERROR(VLOOKUP($B159,Totalt!$B$1:$AQ$550,MATCH(S$2,Totalt!$B$1:$AQ$1,0),FALSE),"")</f>
        <v>0</v>
      </c>
      <c r="T159" s="302">
        <f>IFERROR(VLOOKUP($B159,Totalt!$B$1:$AQ$550,MATCH(T$2,Totalt!$B$1:$AQ$1,0),FALSE),"")</f>
        <v>0</v>
      </c>
      <c r="U159" s="302">
        <f>IFERROR(VLOOKUP($B159,Totalt!$B$1:$AQ$550,MATCH(U$2,Totalt!$B$1:$AQ$1,0),FALSE),"")</f>
        <v>0</v>
      </c>
      <c r="V159" s="302">
        <f>IFERROR(VLOOKUP($B159,Totalt!$B$1:$AQ$550,MATCH(V$2,Totalt!$B$1:$AQ$1,0),FALSE),"")</f>
        <v>0</v>
      </c>
      <c r="W159" s="302">
        <f>IFERROR(VLOOKUP($B159,Totalt!$B$1:$AQ$550,MATCH(W$2,Totalt!$B$1:$AQ$1,0),FALSE),"")</f>
        <v>1.8</v>
      </c>
      <c r="X159" s="302">
        <f>IFERROR(VLOOKUP($B159,Totalt!$B$1:$AQ$550,MATCH(X$2,Totalt!$B$1:$AQ$1,0),FALSE),"")</f>
        <v>0</v>
      </c>
      <c r="Y159" s="302">
        <f>IFERROR(VLOOKUP($B159,Totalt!$B$1:$AQ$550,MATCH(Y$2,Totalt!$B$1:$AQ$1,0),FALSE),"")</f>
        <v>0</v>
      </c>
      <c r="Z159" s="302">
        <f>IFERROR(VLOOKUP($B159,Totalt!$B$1:$AQ$550,MATCH(Z$2,Totalt!$B$1:$AQ$1,0),FALSE),"")</f>
        <v>0</v>
      </c>
      <c r="AA159" s="302">
        <f>IFERROR(VLOOKUP($B159,Totalt!$B$1:$AQ$550,MATCH(AA$2,Totalt!$B$1:$AQ$1,0),FALSE),"")</f>
        <v>0</v>
      </c>
      <c r="AB159" s="302">
        <f>IFERROR(VLOOKUP($B159,Totalt!$B$1:$AQ$550,MATCH(AB$2,Totalt!$B$1:$AQ$1,0),FALSE),"")</f>
        <v>0</v>
      </c>
      <c r="AC159" s="302">
        <f>IFERROR(VLOOKUP($B159,Totalt!$B$1:$AQ$550,MATCH(AC$2,Totalt!$B$1:$AQ$1,0),FALSE),"")</f>
        <v>3.3</v>
      </c>
      <c r="AD159" s="302">
        <f>IFERROR(VLOOKUP($B159,Totalt!$B$1:$AQ$550,MATCH(AD$2,Totalt!$B$1:$AQ$1,0),FALSE),"")</f>
        <v>0</v>
      </c>
      <c r="AE159" s="302">
        <f>IFERROR(VLOOKUP($B159,Totalt!$B$1:$AQ$550,MATCH(AE$2,Totalt!$B$1:$AQ$1,0),FALSE),"")</f>
        <v>0</v>
      </c>
      <c r="AF159" s="302">
        <f>IFERROR(VLOOKUP($B159,Totalt!$B$1:$AQ$550,MATCH(AF$2,Totalt!$B$1:$AQ$1,0),FALSE),"")</f>
        <v>0.56599999999999995</v>
      </c>
      <c r="AG159" s="302">
        <f>IFERROR(VLOOKUP($B159,Totalt!$B$1:$AQ$550,MATCH(AG$2,Totalt!$B$1:$AQ$1,0),FALSE),"")</f>
        <v>0</v>
      </c>
      <c r="AI159" s="302">
        <f t="shared" si="8"/>
        <v>40.665999999999997</v>
      </c>
      <c r="AJ159" s="302">
        <f>IF(ISERROR(1/VLOOKUP($B159,Leveranser!$B$1:$S$500,MATCH("såld värme (gwh)",Leveranser!$B$1:$S$1,0),FALSE)),"",VLOOKUP($B159,Leveranser!$B$1:$S$500,MATCH("såld värme (gwh)",Leveranser!$B$1:$S$1,0),FALSE))</f>
        <v>31</v>
      </c>
      <c r="AK159" s="315"/>
      <c r="AM159" s="316" t="str">
        <f>IF(B159&lt;&gt;"",IF(VLOOKUP($B159,Totalt!$B$1:$AQ$550,MATCH("Kvalitetsgranskad:",Totalt!$B$1:$AQ$1,0),FALSE)="ja",VLOOKUP($B159,Miljö!$B$1:$AG$479,MATCH(AM$2,Miljö!$B$1:$AK$1,0),FALSE),""),"")</f>
        <v>Ja</v>
      </c>
      <c r="AN159" s="316" t="str">
        <f>IF(AM159="ja",VLOOKUP($B159,Miljö!$B$1:$J$479,MATCH("Typ av ursprungsspecificerad el   (Om inget värde anges används Nordisk residualmix, se inforuta) ()",Miljö!$B$1:$J$1,0),FALSE),IF(AM159="nej","Nordisk residualel",""))</f>
        <v>'Lokal vindel från Göteborg Energi'</v>
      </c>
      <c r="AO159" s="316">
        <f>IF(AM159="","",VLOOKUP($B159,Miljö!$B$1:$J$479,MATCH("Fossilandel för ursprungspecificerad el ()",Miljö!$B$1:$J$1,0),FALSE))</f>
        <v>0</v>
      </c>
      <c r="AP159" s="316">
        <f>IF(AM159="","",IFERROR(VLOOKUP($B159,Miljö!$B$1:$J$479,MATCH("Kärnkraftsandel för ursprungsspecificerad el ()",Miljö!$B$1:$J$1,0),FALSE)/1,0))</f>
        <v>0</v>
      </c>
      <c r="AQ159" s="316">
        <f t="shared" si="9"/>
        <v>1</v>
      </c>
      <c r="AS159" s="316" t="str">
        <f t="shared" si="10"/>
        <v>Nej</v>
      </c>
      <c r="AT159" s="316" t="str">
        <f>IF(AS159="ja",VLOOKUP($B159,Miljö!$B$1:$O$500,MATCH("Fossil andel i procent (%)",Miljö!$B$1:$O$1,0),FALSE)/100,"")</f>
        <v/>
      </c>
      <c r="AV159" s="316" t="str">
        <f t="shared" si="11"/>
        <v>Nej</v>
      </c>
      <c r="AW159" s="316" t="str">
        <f>IF(AV159="ja",VLOOKUP($B159,'Egen hetvattenprod'!$B$1:$AO$500,MATCH("Värmekälla till värmepumpar ()",'Egen hetvattenprod'!$B$1:$AO$1,0),FALSE),"")</f>
        <v/>
      </c>
    </row>
    <row r="160" spans="1:49" x14ac:dyDescent="0.25">
      <c r="A160" s="314" t="str">
        <f>'Miljövärden för publ företag'!B162</f>
        <v>Lerum Fjärrvärme AB</v>
      </c>
      <c r="B160" s="314" t="str">
        <f>'Miljövärden för publ företag'!C162</f>
        <v>Stenkullen</v>
      </c>
      <c r="C160" s="302">
        <f>IFERROR(VLOOKUP($B160,Totalt!$B$1:$AQ$550,MATCH(C$2,Totalt!$B$1:$AQ$1,0),FALSE),"")</f>
        <v>0</v>
      </c>
      <c r="D160" s="302">
        <f>IFERROR(VLOOKUP($B160,Totalt!$B$1:$AQ$550,MATCH(D$2,Totalt!$B$1:$AQ$1,0),FALSE),"")</f>
        <v>0.12</v>
      </c>
      <c r="E160" s="302">
        <f>IFERROR(VLOOKUP($B160,Totalt!$B$1:$AQ$550,MATCH(E$2,Totalt!$B$1:$AQ$1,0),FALSE),"")</f>
        <v>0</v>
      </c>
      <c r="F160" s="302">
        <f>IFERROR(VLOOKUP($B160,Totalt!$B$1:$AQ$550,MATCH(F$2,Totalt!$B$1:$AQ$1,0),FALSE),"")</f>
        <v>0</v>
      </c>
      <c r="G160" s="302">
        <f>IFERROR(VLOOKUP($B160,Totalt!$B$1:$AQ$550,MATCH(G$2,Totalt!$B$1:$AQ$1,0),FALSE),"")</f>
        <v>0</v>
      </c>
      <c r="H160" s="302">
        <f>IFERROR(VLOOKUP($B160,Totalt!$B$1:$AQ$550,MATCH(H$2,Totalt!$B$1:$AQ$1,0),FALSE),"")</f>
        <v>0</v>
      </c>
      <c r="I160" s="302">
        <f>IFERROR(VLOOKUP($B160,Totalt!$B$1:$AQ$550,MATCH(I$2,Totalt!$B$1:$AQ$1,0),FALSE),"")</f>
        <v>0</v>
      </c>
      <c r="J160" s="302">
        <f>IFERROR(VLOOKUP($B160,Totalt!$B$1:$AQ$550,MATCH(J$2,Totalt!$B$1:$AQ$1,0),FALSE),"")</f>
        <v>0</v>
      </c>
      <c r="K160" s="302">
        <f>IFERROR(VLOOKUP($B160,Totalt!$B$1:$AQ$550,MATCH(K$2,Totalt!$B$1:$AQ$1,0),FALSE),"")</f>
        <v>0</v>
      </c>
      <c r="L160" s="302">
        <f>IFERROR(VLOOKUP($B160,Totalt!$B$1:$AQ$550,MATCH(L$2,Totalt!$B$1:$AQ$1,0),FALSE),"")</f>
        <v>0</v>
      </c>
      <c r="M160" s="302">
        <f>IFERROR(VLOOKUP($B160,Totalt!$B$1:$AQ$550,MATCH(M$2,Totalt!$B$1:$AQ$1,0),FALSE),"")</f>
        <v>0</v>
      </c>
      <c r="N160" s="302">
        <f>IFERROR(VLOOKUP($B160,Totalt!$B$1:$AQ$550,MATCH(N$2,Totalt!$B$1:$AQ$1,0),FALSE),"")</f>
        <v>0</v>
      </c>
      <c r="O160" s="302">
        <f>IFERROR(VLOOKUP($B160,Totalt!$B$1:$AQ$550,MATCH(O$2,Totalt!$B$1:$AQ$1,0),FALSE),"")</f>
        <v>0</v>
      </c>
      <c r="P160" s="302">
        <f>IFERROR(VLOOKUP($B160,Totalt!$B$1:$AQ$550,MATCH(P$2,Totalt!$B$1:$AQ$1,0),FALSE),"")</f>
        <v>0</v>
      </c>
      <c r="Q160" s="302">
        <f>IFERROR(VLOOKUP($B160,Totalt!$B$1:$AQ$550,MATCH(Q$2,Totalt!$B$1:$AQ$1,0),FALSE),"")</f>
        <v>0</v>
      </c>
      <c r="R160" s="302">
        <f>IFERROR(VLOOKUP($B160,Totalt!$B$1:$AQ$550,MATCH(R$2,Totalt!$B$1:$AQ$1,0),FALSE),"")</f>
        <v>2.6</v>
      </c>
      <c r="S160" s="302">
        <f>IFERROR(VLOOKUP($B160,Totalt!$B$1:$AQ$550,MATCH(S$2,Totalt!$B$1:$AQ$1,0),FALSE),"")</f>
        <v>0</v>
      </c>
      <c r="T160" s="302">
        <f>IFERROR(VLOOKUP($B160,Totalt!$B$1:$AQ$550,MATCH(T$2,Totalt!$B$1:$AQ$1,0),FALSE),"")</f>
        <v>0</v>
      </c>
      <c r="U160" s="302">
        <f>IFERROR(VLOOKUP($B160,Totalt!$B$1:$AQ$550,MATCH(U$2,Totalt!$B$1:$AQ$1,0),FALSE),"")</f>
        <v>0</v>
      </c>
      <c r="V160" s="302">
        <f>IFERROR(VLOOKUP($B160,Totalt!$B$1:$AQ$550,MATCH(V$2,Totalt!$B$1:$AQ$1,0),FALSE),"")</f>
        <v>0</v>
      </c>
      <c r="W160" s="302">
        <f>IFERROR(VLOOKUP($B160,Totalt!$B$1:$AQ$550,MATCH(W$2,Totalt!$B$1:$AQ$1,0),FALSE),"")</f>
        <v>0</v>
      </c>
      <c r="X160" s="302">
        <f>IFERROR(VLOOKUP($B160,Totalt!$B$1:$AQ$550,MATCH(X$2,Totalt!$B$1:$AQ$1,0),FALSE),"")</f>
        <v>0</v>
      </c>
      <c r="Y160" s="302">
        <f>IFERROR(VLOOKUP($B160,Totalt!$B$1:$AQ$550,MATCH(Y$2,Totalt!$B$1:$AQ$1,0),FALSE),"")</f>
        <v>0</v>
      </c>
      <c r="Z160" s="302">
        <f>IFERROR(VLOOKUP($B160,Totalt!$B$1:$AQ$550,MATCH(Z$2,Totalt!$B$1:$AQ$1,0),FALSE),"")</f>
        <v>0</v>
      </c>
      <c r="AA160" s="302">
        <f>IFERROR(VLOOKUP($B160,Totalt!$B$1:$AQ$550,MATCH(AA$2,Totalt!$B$1:$AQ$1,0),FALSE),"")</f>
        <v>0</v>
      </c>
      <c r="AB160" s="302">
        <f>IFERROR(VLOOKUP($B160,Totalt!$B$1:$AQ$550,MATCH(AB$2,Totalt!$B$1:$AQ$1,0),FALSE),"")</f>
        <v>0</v>
      </c>
      <c r="AC160" s="302">
        <f>IFERROR(VLOOKUP($B160,Totalt!$B$1:$AQ$550,MATCH(AC$2,Totalt!$B$1:$AQ$1,0),FALSE),"")</f>
        <v>0</v>
      </c>
      <c r="AD160" s="302">
        <f>IFERROR(VLOOKUP($B160,Totalt!$B$1:$AQ$550,MATCH(AD$2,Totalt!$B$1:$AQ$1,0),FALSE),"")</f>
        <v>0</v>
      </c>
      <c r="AE160" s="302">
        <f>IFERROR(VLOOKUP($B160,Totalt!$B$1:$AQ$550,MATCH(AE$2,Totalt!$B$1:$AQ$1,0),FALSE),"")</f>
        <v>0</v>
      </c>
      <c r="AF160" s="302">
        <f>IFERROR(VLOOKUP($B160,Totalt!$B$1:$AQ$550,MATCH(AF$2,Totalt!$B$1:$AQ$1,0),FALSE),"")</f>
        <v>2.5000000000000001E-2</v>
      </c>
      <c r="AG160" s="302">
        <f>IFERROR(VLOOKUP($B160,Totalt!$B$1:$AQ$550,MATCH(AG$2,Totalt!$B$1:$AQ$1,0),FALSE),"")</f>
        <v>0</v>
      </c>
      <c r="AI160" s="302">
        <f t="shared" si="8"/>
        <v>2.7450000000000001</v>
      </c>
      <c r="AJ160" s="302">
        <f>IF(ISERROR(1/VLOOKUP($B160,Leveranser!$B$1:$S$500,MATCH("såld värme (gwh)",Leveranser!$B$1:$S$1,0),FALSE)),"",VLOOKUP($B160,Leveranser!$B$1:$S$500,MATCH("såld värme (gwh)",Leveranser!$B$1:$S$1,0),FALSE))</f>
        <v>2.4</v>
      </c>
      <c r="AK160" s="315"/>
      <c r="AM160" s="316" t="str">
        <f>IF(B160&lt;&gt;"",IF(VLOOKUP($B160,Totalt!$B$1:$AQ$550,MATCH("Kvalitetsgranskad:",Totalt!$B$1:$AQ$1,0),FALSE)="ja",VLOOKUP($B160,Miljö!$B$1:$AG$479,MATCH(AM$2,Miljö!$B$1:$AK$1,0),FALSE),""),"")</f>
        <v>Ja</v>
      </c>
      <c r="AN160" s="316" t="str">
        <f>IF(AM160="ja",VLOOKUP($B160,Miljö!$B$1:$J$479,MATCH("Typ av ursprungsspecificerad el   (Om inget värde anges används Nordisk residualmix, se inforuta) ()",Miljö!$B$1:$J$1,0),FALSE),IF(AM160="nej","Nordisk residualel",""))</f>
        <v>'Lokal vindel från Göteborg Energi'</v>
      </c>
      <c r="AO160" s="316">
        <f>IF(AM160="","",VLOOKUP($B160,Miljö!$B$1:$J$479,MATCH("Fossilandel för ursprungspecificerad el ()",Miljö!$B$1:$J$1,0),FALSE))</f>
        <v>0</v>
      </c>
      <c r="AP160" s="316">
        <f>IF(AM160="","",IFERROR(VLOOKUP($B160,Miljö!$B$1:$J$479,MATCH("Kärnkraftsandel för ursprungsspecificerad el ()",Miljö!$B$1:$J$1,0),FALSE)/1,0))</f>
        <v>0</v>
      </c>
      <c r="AQ160" s="316">
        <f t="shared" si="9"/>
        <v>1</v>
      </c>
      <c r="AS160" s="316" t="str">
        <f t="shared" si="10"/>
        <v>Nej</v>
      </c>
      <c r="AT160" s="316" t="str">
        <f>IF(AS160="ja",VLOOKUP($B160,Miljö!$B$1:$O$500,MATCH("Fossil andel i procent (%)",Miljö!$B$1:$O$1,0),FALSE)/100,"")</f>
        <v/>
      </c>
      <c r="AV160" s="316" t="str">
        <f t="shared" si="11"/>
        <v>Nej</v>
      </c>
      <c r="AW160" s="316" t="str">
        <f>IF(AV160="ja",VLOOKUP($B160,'Egen hetvattenprod'!$B$1:$AO$500,MATCH("Värmekälla till värmepumpar ()",'Egen hetvattenprod'!$B$1:$AO$1,0),FALSE),"")</f>
        <v/>
      </c>
    </row>
    <row r="161" spans="1:49" x14ac:dyDescent="0.25">
      <c r="A161" s="314" t="str">
        <f>'Miljövärden för publ företag'!B163</f>
        <v>LEVA i Lysekil AB</v>
      </c>
      <c r="B161" s="314" t="str">
        <f>'Miljövärden för publ företag'!C163</f>
        <v>Lysekil</v>
      </c>
      <c r="C161" s="302">
        <f>IFERROR(VLOOKUP($B161,Totalt!$B$1:$AQ$550,MATCH(C$2,Totalt!$B$1:$AQ$1,0),FALSE),"")</f>
        <v>0</v>
      </c>
      <c r="D161" s="302">
        <f>IFERROR(VLOOKUP($B161,Totalt!$B$1:$AQ$550,MATCH(D$2,Totalt!$B$1:$AQ$1,0),FALSE),"")</f>
        <v>1.7669999999999999</v>
      </c>
      <c r="E161" s="302">
        <f>IFERROR(VLOOKUP($B161,Totalt!$B$1:$AQ$550,MATCH(E$2,Totalt!$B$1:$AQ$1,0),FALSE),"")</f>
        <v>0</v>
      </c>
      <c r="F161" s="302">
        <f>IFERROR(VLOOKUP($B161,Totalt!$B$1:$AQ$550,MATCH(F$2,Totalt!$B$1:$AQ$1,0),FALSE),"")</f>
        <v>0</v>
      </c>
      <c r="G161" s="302">
        <f>IFERROR(VLOOKUP($B161,Totalt!$B$1:$AQ$550,MATCH(G$2,Totalt!$B$1:$AQ$1,0),FALSE),"")</f>
        <v>0</v>
      </c>
      <c r="H161" s="302">
        <f>IFERROR(VLOOKUP($B161,Totalt!$B$1:$AQ$550,MATCH(H$2,Totalt!$B$1:$AQ$1,0),FALSE),"")</f>
        <v>0</v>
      </c>
      <c r="I161" s="302">
        <f>IFERROR(VLOOKUP($B161,Totalt!$B$1:$AQ$550,MATCH(I$2,Totalt!$B$1:$AQ$1,0),FALSE),"")</f>
        <v>0</v>
      </c>
      <c r="J161" s="302">
        <f>IFERROR(VLOOKUP($B161,Totalt!$B$1:$AQ$550,MATCH(J$2,Totalt!$B$1:$AQ$1,0),FALSE),"")</f>
        <v>0</v>
      </c>
      <c r="K161" s="302">
        <f>IFERROR(VLOOKUP($B161,Totalt!$B$1:$AQ$550,MATCH(K$2,Totalt!$B$1:$AQ$1,0),FALSE),"")</f>
        <v>0</v>
      </c>
      <c r="L161" s="302">
        <f>IFERROR(VLOOKUP($B161,Totalt!$B$1:$AQ$550,MATCH(L$2,Totalt!$B$1:$AQ$1,0),FALSE),"")</f>
        <v>0</v>
      </c>
      <c r="M161" s="302">
        <f>IFERROR(VLOOKUP($B161,Totalt!$B$1:$AQ$550,MATCH(M$2,Totalt!$B$1:$AQ$1,0),FALSE),"")</f>
        <v>0</v>
      </c>
      <c r="N161" s="302">
        <f>IFERROR(VLOOKUP($B161,Totalt!$B$1:$AQ$550,MATCH(N$2,Totalt!$B$1:$AQ$1,0),FALSE),"")</f>
        <v>0</v>
      </c>
      <c r="O161" s="302">
        <f>IFERROR(VLOOKUP($B161,Totalt!$B$1:$AQ$550,MATCH(O$2,Totalt!$B$1:$AQ$1,0),FALSE),"")</f>
        <v>0</v>
      </c>
      <c r="P161" s="302">
        <f>IFERROR(VLOOKUP($B161,Totalt!$B$1:$AQ$550,MATCH(P$2,Totalt!$B$1:$AQ$1,0),FALSE),"")</f>
        <v>0</v>
      </c>
      <c r="Q161" s="302">
        <f>IFERROR(VLOOKUP($B161,Totalt!$B$1:$AQ$550,MATCH(Q$2,Totalt!$B$1:$AQ$1,0),FALSE),"")</f>
        <v>0</v>
      </c>
      <c r="R161" s="302">
        <f>IFERROR(VLOOKUP($B161,Totalt!$B$1:$AQ$550,MATCH(R$2,Totalt!$B$1:$AQ$1,0),FALSE),"")</f>
        <v>0</v>
      </c>
      <c r="S161" s="302">
        <f>IFERROR(VLOOKUP($B161,Totalt!$B$1:$AQ$550,MATCH(S$2,Totalt!$B$1:$AQ$1,0),FALSE),"")</f>
        <v>0</v>
      </c>
      <c r="T161" s="302">
        <f>IFERROR(VLOOKUP($B161,Totalt!$B$1:$AQ$550,MATCH(T$2,Totalt!$B$1:$AQ$1,0),FALSE),"")</f>
        <v>0</v>
      </c>
      <c r="U161" s="302">
        <f>IFERROR(VLOOKUP($B161,Totalt!$B$1:$AQ$550,MATCH(U$2,Totalt!$B$1:$AQ$1,0),FALSE),"")</f>
        <v>0</v>
      </c>
      <c r="V161" s="302">
        <f>IFERROR(VLOOKUP($B161,Totalt!$B$1:$AQ$550,MATCH(V$2,Totalt!$B$1:$AQ$1,0),FALSE),"")</f>
        <v>0</v>
      </c>
      <c r="W161" s="302">
        <f>IFERROR(VLOOKUP($B161,Totalt!$B$1:$AQ$550,MATCH(W$2,Totalt!$B$1:$AQ$1,0),FALSE),"")</f>
        <v>0</v>
      </c>
      <c r="X161" s="302">
        <f>IFERROR(VLOOKUP($B161,Totalt!$B$1:$AQ$550,MATCH(X$2,Totalt!$B$1:$AQ$1,0),FALSE),"")</f>
        <v>0</v>
      </c>
      <c r="Y161" s="302">
        <f>IFERROR(VLOOKUP($B161,Totalt!$B$1:$AQ$550,MATCH(Y$2,Totalt!$B$1:$AQ$1,0),FALSE),"")</f>
        <v>0</v>
      </c>
      <c r="Z161" s="302">
        <f>IFERROR(VLOOKUP($B161,Totalt!$B$1:$AQ$550,MATCH(Z$2,Totalt!$B$1:$AQ$1,0),FALSE),"")</f>
        <v>0</v>
      </c>
      <c r="AA161" s="302">
        <f>IFERROR(VLOOKUP($B161,Totalt!$B$1:$AQ$550,MATCH(AA$2,Totalt!$B$1:$AQ$1,0),FALSE),"")</f>
        <v>0</v>
      </c>
      <c r="AB161" s="302">
        <f>IFERROR(VLOOKUP($B161,Totalt!$B$1:$AQ$550,MATCH(AB$2,Totalt!$B$1:$AQ$1,0),FALSE),"")</f>
        <v>0</v>
      </c>
      <c r="AC161" s="302">
        <f>IFERROR(VLOOKUP($B161,Totalt!$B$1:$AQ$550,MATCH(AC$2,Totalt!$B$1:$AQ$1,0),FALSE),"")</f>
        <v>0</v>
      </c>
      <c r="AD161" s="302">
        <f>IFERROR(VLOOKUP($B161,Totalt!$B$1:$AQ$550,MATCH(AD$2,Totalt!$B$1:$AQ$1,0),FALSE),"")</f>
        <v>54.94</v>
      </c>
      <c r="AE161" s="302">
        <f>IFERROR(VLOOKUP($B161,Totalt!$B$1:$AQ$550,MATCH(AE$2,Totalt!$B$1:$AQ$1,0),FALSE),"")</f>
        <v>0</v>
      </c>
      <c r="AF161" s="302">
        <f>IFERROR(VLOOKUP($B161,Totalt!$B$1:$AQ$550,MATCH(AF$2,Totalt!$B$1:$AQ$1,0),FALSE),"")</f>
        <v>1.3049999999999999</v>
      </c>
      <c r="AG161" s="302">
        <f>IFERROR(VLOOKUP($B161,Totalt!$B$1:$AQ$550,MATCH(AG$2,Totalt!$B$1:$AQ$1,0),FALSE),"")</f>
        <v>0</v>
      </c>
      <c r="AI161" s="302">
        <f t="shared" si="8"/>
        <v>58.012</v>
      </c>
      <c r="AJ161" s="302">
        <f>IF(ISERROR(1/VLOOKUP($B161,Leveranser!$B$1:$S$500,MATCH("såld värme (gwh)",Leveranser!$B$1:$S$1,0),FALSE)),"",VLOOKUP($B161,Leveranser!$B$1:$S$500,MATCH("såld värme (gwh)",Leveranser!$B$1:$S$1,0),FALSE))</f>
        <v>43.5</v>
      </c>
      <c r="AK161" s="315"/>
      <c r="AM161" s="316" t="str">
        <f>IF(B161&lt;&gt;"",IF(VLOOKUP($B161,Totalt!$B$1:$AQ$550,MATCH("Kvalitetsgranskad:",Totalt!$B$1:$AQ$1,0),FALSE)="ja",VLOOKUP($B161,Miljö!$B$1:$AG$479,MATCH(AM$2,Miljö!$B$1:$AK$1,0),FALSE),""),"")</f>
        <v>Nej</v>
      </c>
      <c r="AN161" s="316" t="str">
        <f>IF(AM161="ja",VLOOKUP($B161,Miljö!$B$1:$J$479,MATCH("Typ av ursprungsspecificerad el   (Om inget värde anges används Nordisk residualmix, se inforuta) ()",Miljö!$B$1:$J$1,0),FALSE),IF(AM161="nej","Nordisk residualel",""))</f>
        <v>Nordisk residualel</v>
      </c>
      <c r="AO161" s="316">
        <f>IF(AM161="","",VLOOKUP($B161,Miljö!$B$1:$J$479,MATCH("Fossilandel för ursprungspecificerad el ()",Miljö!$B$1:$J$1,0),FALSE))</f>
        <v>0.42099999999999999</v>
      </c>
      <c r="AP161" s="316">
        <f>IF(AM161="","",IFERROR(VLOOKUP($B161,Miljö!$B$1:$J$479,MATCH("Kärnkraftsandel för ursprungsspecificerad el ()",Miljö!$B$1:$J$1,0),FALSE)/1,0))</f>
        <v>0.40799999999999997</v>
      </c>
      <c r="AQ161" s="316">
        <f t="shared" si="9"/>
        <v>0.17099999999999999</v>
      </c>
      <c r="AS161" s="316" t="str">
        <f t="shared" si="10"/>
        <v>Nej</v>
      </c>
      <c r="AT161" s="316" t="str">
        <f>IF(AS161="ja",VLOOKUP($B161,Miljö!$B$1:$O$500,MATCH("Fossil andel i procent (%)",Miljö!$B$1:$O$1,0),FALSE)/100,"")</f>
        <v/>
      </c>
      <c r="AV161" s="316" t="str">
        <f t="shared" si="11"/>
        <v>Nej</v>
      </c>
      <c r="AW161" s="316" t="str">
        <f>IF(AV161="ja",VLOOKUP($B161,'Egen hetvattenprod'!$B$1:$AO$500,MATCH("Värmekälla till värmepumpar ()",'Egen hetvattenprod'!$B$1:$AO$1,0),FALSE),"")</f>
        <v/>
      </c>
    </row>
    <row r="162" spans="1:49" x14ac:dyDescent="0.25">
      <c r="A162" s="314" t="str">
        <f>'Miljövärden för publ företag'!B164</f>
        <v>Lidköpings Värmeverk AB</v>
      </c>
      <c r="B162" s="314" t="str">
        <f>'Miljövärden för publ företag'!C164</f>
        <v>Lidköping</v>
      </c>
      <c r="C162" s="302">
        <f>IFERROR(VLOOKUP($B162,Totalt!$B$1:$AQ$550,MATCH(C$2,Totalt!$B$1:$AQ$1,0),FALSE),"")</f>
        <v>0</v>
      </c>
      <c r="D162" s="302">
        <f>IFERROR(VLOOKUP($B162,Totalt!$B$1:$AQ$550,MATCH(D$2,Totalt!$B$1:$AQ$1,0),FALSE),"")</f>
        <v>5.0049999999999999</v>
      </c>
      <c r="E162" s="302">
        <f>IFERROR(VLOOKUP($B162,Totalt!$B$1:$AQ$550,MATCH(E$2,Totalt!$B$1:$AQ$1,0),FALSE),"")</f>
        <v>0</v>
      </c>
      <c r="F162" s="302">
        <f>IFERROR(VLOOKUP($B162,Totalt!$B$1:$AQ$550,MATCH(F$2,Totalt!$B$1:$AQ$1,0),FALSE),"")</f>
        <v>0</v>
      </c>
      <c r="G162" s="302">
        <f>IFERROR(VLOOKUP($B162,Totalt!$B$1:$AQ$550,MATCH(G$2,Totalt!$B$1:$AQ$1,0),FALSE),"")</f>
        <v>0</v>
      </c>
      <c r="H162" s="302">
        <f>IFERROR(VLOOKUP($B162,Totalt!$B$1:$AQ$550,MATCH(H$2,Totalt!$B$1:$AQ$1,0),FALSE),"")</f>
        <v>0</v>
      </c>
      <c r="I162" s="302">
        <f>IFERROR(VLOOKUP($B162,Totalt!$B$1:$AQ$550,MATCH(I$2,Totalt!$B$1:$AQ$1,0),FALSE),"")</f>
        <v>305.01</v>
      </c>
      <c r="J162" s="302">
        <f>IFERROR(VLOOKUP($B162,Totalt!$B$1:$AQ$550,MATCH(J$2,Totalt!$B$1:$AQ$1,0),FALSE),"")</f>
        <v>0</v>
      </c>
      <c r="K162" s="302">
        <f>IFERROR(VLOOKUP($B162,Totalt!$B$1:$AQ$550,MATCH(K$2,Totalt!$B$1:$AQ$1,0),FALSE),"")</f>
        <v>0</v>
      </c>
      <c r="L162" s="302">
        <f>IFERROR(VLOOKUP($B162,Totalt!$B$1:$AQ$550,MATCH(L$2,Totalt!$B$1:$AQ$1,0),FALSE),"")</f>
        <v>0.14000000000000001</v>
      </c>
      <c r="M162" s="302">
        <f>IFERROR(VLOOKUP($B162,Totalt!$B$1:$AQ$550,MATCH(M$2,Totalt!$B$1:$AQ$1,0),FALSE),"")</f>
        <v>0</v>
      </c>
      <c r="N162" s="302">
        <f>IFERROR(VLOOKUP($B162,Totalt!$B$1:$AQ$550,MATCH(N$2,Totalt!$B$1:$AQ$1,0),FALSE),"")</f>
        <v>0</v>
      </c>
      <c r="O162" s="302">
        <f>IFERROR(VLOOKUP($B162,Totalt!$B$1:$AQ$550,MATCH(O$2,Totalt!$B$1:$AQ$1,0),FALSE),"")</f>
        <v>0</v>
      </c>
      <c r="P162" s="302">
        <f>IFERROR(VLOOKUP($B162,Totalt!$B$1:$AQ$550,MATCH(P$2,Totalt!$B$1:$AQ$1,0),FALSE),"")</f>
        <v>0</v>
      </c>
      <c r="Q162" s="302">
        <f>IFERROR(VLOOKUP($B162,Totalt!$B$1:$AQ$550,MATCH(Q$2,Totalt!$B$1:$AQ$1,0),FALSE),"")</f>
        <v>0</v>
      </c>
      <c r="R162" s="302">
        <f>IFERROR(VLOOKUP($B162,Totalt!$B$1:$AQ$550,MATCH(R$2,Totalt!$B$1:$AQ$1,0),FALSE),"")</f>
        <v>0</v>
      </c>
      <c r="S162" s="302">
        <f>IFERROR(VLOOKUP($B162,Totalt!$B$1:$AQ$550,MATCH(S$2,Totalt!$B$1:$AQ$1,0),FALSE),"")</f>
        <v>0</v>
      </c>
      <c r="T162" s="302">
        <f>IFERROR(VLOOKUP($B162,Totalt!$B$1:$AQ$550,MATCH(T$2,Totalt!$B$1:$AQ$1,0),FALSE),"")</f>
        <v>0</v>
      </c>
      <c r="U162" s="302">
        <f>IFERROR(VLOOKUP($B162,Totalt!$B$1:$AQ$550,MATCH(U$2,Totalt!$B$1:$AQ$1,0),FALSE),"")</f>
        <v>0</v>
      </c>
      <c r="V162" s="302">
        <f>IFERROR(VLOOKUP($B162,Totalt!$B$1:$AQ$550,MATCH(V$2,Totalt!$B$1:$AQ$1,0),FALSE),"")</f>
        <v>0</v>
      </c>
      <c r="W162" s="302">
        <f>IFERROR(VLOOKUP($B162,Totalt!$B$1:$AQ$550,MATCH(W$2,Totalt!$B$1:$AQ$1,0),FALSE),"")</f>
        <v>10.833</v>
      </c>
      <c r="X162" s="302">
        <f>IFERROR(VLOOKUP($B162,Totalt!$B$1:$AQ$550,MATCH(X$2,Totalt!$B$1:$AQ$1,0),FALSE),"")</f>
        <v>0</v>
      </c>
      <c r="Y162" s="302">
        <f>IFERROR(VLOOKUP($B162,Totalt!$B$1:$AQ$550,MATCH(Y$2,Totalt!$B$1:$AQ$1,0),FALSE),"")</f>
        <v>0</v>
      </c>
      <c r="Z162" s="302">
        <f>IFERROR(VLOOKUP($B162,Totalt!$B$1:$AQ$550,MATCH(Z$2,Totalt!$B$1:$AQ$1,0),FALSE),"")</f>
        <v>0</v>
      </c>
      <c r="AA162" s="302">
        <f>IFERROR(VLOOKUP($B162,Totalt!$B$1:$AQ$550,MATCH(AA$2,Totalt!$B$1:$AQ$1,0),FALSE),"")</f>
        <v>0</v>
      </c>
      <c r="AB162" s="302">
        <f>IFERROR(VLOOKUP($B162,Totalt!$B$1:$AQ$550,MATCH(AB$2,Totalt!$B$1:$AQ$1,0),FALSE),"")</f>
        <v>0</v>
      </c>
      <c r="AC162" s="302">
        <f>IFERROR(VLOOKUP($B162,Totalt!$B$1:$AQ$550,MATCH(AC$2,Totalt!$B$1:$AQ$1,0),FALSE),"")</f>
        <v>32.6</v>
      </c>
      <c r="AD162" s="302">
        <f>IFERROR(VLOOKUP($B162,Totalt!$B$1:$AQ$550,MATCH(AD$2,Totalt!$B$1:$AQ$1,0),FALSE),"")</f>
        <v>9.6519999999999992</v>
      </c>
      <c r="AE162" s="302">
        <f>IFERROR(VLOOKUP($B162,Totalt!$B$1:$AQ$550,MATCH(AE$2,Totalt!$B$1:$AQ$1,0),FALSE),"")</f>
        <v>0</v>
      </c>
      <c r="AF162" s="302">
        <f>IFERROR(VLOOKUP($B162,Totalt!$B$1:$AQ$550,MATCH(AF$2,Totalt!$B$1:$AQ$1,0),FALSE),"")</f>
        <v>24.207100000000001</v>
      </c>
      <c r="AG162" s="302">
        <f>IFERROR(VLOOKUP($B162,Totalt!$B$1:$AQ$550,MATCH(AG$2,Totalt!$B$1:$AQ$1,0),FALSE),"")</f>
        <v>0</v>
      </c>
      <c r="AI162" s="302">
        <f t="shared" si="8"/>
        <v>387.44710000000003</v>
      </c>
      <c r="AJ162" s="302">
        <f>IF(ISERROR(1/VLOOKUP($B162,Leveranser!$B$1:$S$500,MATCH("såld värme (gwh)",Leveranser!$B$1:$S$1,0),FALSE)),"",VLOOKUP($B162,Leveranser!$B$1:$S$500,MATCH("såld värme (gwh)",Leveranser!$B$1:$S$1,0),FALSE))</f>
        <v>297.53699999999998</v>
      </c>
      <c r="AK162" s="315"/>
      <c r="AM162" s="316" t="str">
        <f>IF(B162&lt;&gt;"",IF(VLOOKUP($B162,Totalt!$B$1:$AQ$550,MATCH("Kvalitetsgranskad:",Totalt!$B$1:$AQ$1,0),FALSE)="ja",VLOOKUP($B162,Miljö!$B$1:$AG$479,MATCH(AM$2,Miljö!$B$1:$AK$1,0),FALSE),""),"")</f>
        <v>Ja</v>
      </c>
      <c r="AN162" s="316" t="str">
        <f>IF(AM162="ja",VLOOKUP($B162,Miljö!$B$1:$J$479,MATCH("Typ av ursprungsspecificerad el   (Om inget värde anges används Nordisk residualmix, se inforuta) ()",Miljö!$B$1:$J$1,0),FALSE),IF(AM162="nej","Nordisk residualel",""))</f>
        <v>'Vattenkraft'</v>
      </c>
      <c r="AO162" s="316">
        <f>IF(AM162="","",VLOOKUP($B162,Miljö!$B$1:$J$479,MATCH("Fossilandel för ursprungspecificerad el ()",Miljö!$B$1:$J$1,0),FALSE))</f>
        <v>0</v>
      </c>
      <c r="AP162" s="316">
        <f>IF(AM162="","",IFERROR(VLOOKUP($B162,Miljö!$B$1:$J$479,MATCH("Kärnkraftsandel för ursprungsspecificerad el ()",Miljö!$B$1:$J$1,0),FALSE)/1,0))</f>
        <v>0</v>
      </c>
      <c r="AQ162" s="316">
        <f t="shared" si="9"/>
        <v>1</v>
      </c>
      <c r="AS162" s="316" t="str">
        <f t="shared" si="10"/>
        <v>Nej</v>
      </c>
      <c r="AT162" s="316" t="str">
        <f>IF(AS162="ja",VLOOKUP($B162,Miljö!$B$1:$O$500,MATCH("Fossil andel i procent (%)",Miljö!$B$1:$O$1,0),FALSE)/100,"")</f>
        <v/>
      </c>
      <c r="AV162" s="316" t="str">
        <f t="shared" si="11"/>
        <v>Nej</v>
      </c>
      <c r="AW162" s="316" t="str">
        <f>IF(AV162="ja",VLOOKUP($B162,'Egen hetvattenprod'!$B$1:$AO$500,MATCH("Värmekälla till värmepumpar ()",'Egen hetvattenprod'!$B$1:$AO$1,0),FALSE),"")</f>
        <v/>
      </c>
    </row>
    <row r="163" spans="1:49" x14ac:dyDescent="0.25">
      <c r="A163" s="314" t="str">
        <f>'Miljövärden för publ företag'!B165</f>
        <v>Lilla Edets Fjärrvärme AB</v>
      </c>
      <c r="B163" s="314" t="str">
        <f>'Miljövärden för publ företag'!C165</f>
        <v>Lilla Edet</v>
      </c>
      <c r="C163" s="302">
        <f>IFERROR(VLOOKUP($B163,Totalt!$B$1:$AQ$550,MATCH(C$2,Totalt!$B$1:$AQ$1,0),FALSE),"")</f>
        <v>0</v>
      </c>
      <c r="D163" s="302">
        <f>IFERROR(VLOOKUP($B163,Totalt!$B$1:$AQ$550,MATCH(D$2,Totalt!$B$1:$AQ$1,0),FALSE),"")</f>
        <v>0.161</v>
      </c>
      <c r="E163" s="302">
        <f>IFERROR(VLOOKUP($B163,Totalt!$B$1:$AQ$550,MATCH(E$2,Totalt!$B$1:$AQ$1,0),FALSE),"")</f>
        <v>0</v>
      </c>
      <c r="F163" s="302">
        <f>IFERROR(VLOOKUP($B163,Totalt!$B$1:$AQ$550,MATCH(F$2,Totalt!$B$1:$AQ$1,0),FALSE),"")</f>
        <v>0</v>
      </c>
      <c r="G163" s="302">
        <f>IFERROR(VLOOKUP($B163,Totalt!$B$1:$AQ$550,MATCH(G$2,Totalt!$B$1:$AQ$1,0),FALSE),"")</f>
        <v>0</v>
      </c>
      <c r="H163" s="302">
        <f>IFERROR(VLOOKUP($B163,Totalt!$B$1:$AQ$550,MATCH(H$2,Totalt!$B$1:$AQ$1,0),FALSE),"")</f>
        <v>0</v>
      </c>
      <c r="I163" s="302">
        <f>IFERROR(VLOOKUP($B163,Totalt!$B$1:$AQ$550,MATCH(I$2,Totalt!$B$1:$AQ$1,0),FALSE),"")</f>
        <v>0</v>
      </c>
      <c r="J163" s="302">
        <f>IFERROR(VLOOKUP($B163,Totalt!$B$1:$AQ$550,MATCH(J$2,Totalt!$B$1:$AQ$1,0),FALSE),"")</f>
        <v>0</v>
      </c>
      <c r="K163" s="302">
        <f>IFERROR(VLOOKUP($B163,Totalt!$B$1:$AQ$550,MATCH(K$2,Totalt!$B$1:$AQ$1,0),FALSE),"")</f>
        <v>0</v>
      </c>
      <c r="L163" s="302">
        <f>IFERROR(VLOOKUP($B163,Totalt!$B$1:$AQ$550,MATCH(L$2,Totalt!$B$1:$AQ$1,0),FALSE),"")</f>
        <v>0</v>
      </c>
      <c r="M163" s="302">
        <f>IFERROR(VLOOKUP($B163,Totalt!$B$1:$AQ$550,MATCH(M$2,Totalt!$B$1:$AQ$1,0),FALSE),"")</f>
        <v>0</v>
      </c>
      <c r="N163" s="302">
        <f>IFERROR(VLOOKUP($B163,Totalt!$B$1:$AQ$550,MATCH(N$2,Totalt!$B$1:$AQ$1,0),FALSE),"")</f>
        <v>0</v>
      </c>
      <c r="O163" s="302">
        <f>IFERROR(VLOOKUP($B163,Totalt!$B$1:$AQ$550,MATCH(O$2,Totalt!$B$1:$AQ$1,0),FALSE),"")</f>
        <v>0</v>
      </c>
      <c r="P163" s="302">
        <f>IFERROR(VLOOKUP($B163,Totalt!$B$1:$AQ$550,MATCH(P$2,Totalt!$B$1:$AQ$1,0),FALSE),"")</f>
        <v>0</v>
      </c>
      <c r="Q163" s="302">
        <f>IFERROR(VLOOKUP($B163,Totalt!$B$1:$AQ$550,MATCH(Q$2,Totalt!$B$1:$AQ$1,0),FALSE),"")</f>
        <v>15.6471</v>
      </c>
      <c r="R163" s="302">
        <f>IFERROR(VLOOKUP($B163,Totalt!$B$1:$AQ$550,MATCH(R$2,Totalt!$B$1:$AQ$1,0),FALSE),"")</f>
        <v>0</v>
      </c>
      <c r="S163" s="302">
        <f>IFERROR(VLOOKUP($B163,Totalt!$B$1:$AQ$550,MATCH(S$2,Totalt!$B$1:$AQ$1,0),FALSE),"")</f>
        <v>0</v>
      </c>
      <c r="T163" s="302">
        <f>IFERROR(VLOOKUP($B163,Totalt!$B$1:$AQ$550,MATCH(T$2,Totalt!$B$1:$AQ$1,0),FALSE),"")</f>
        <v>0</v>
      </c>
      <c r="U163" s="302">
        <f>IFERROR(VLOOKUP($B163,Totalt!$B$1:$AQ$550,MATCH(U$2,Totalt!$B$1:$AQ$1,0),FALSE),"")</f>
        <v>0</v>
      </c>
      <c r="V163" s="302">
        <f>IFERROR(VLOOKUP($B163,Totalt!$B$1:$AQ$550,MATCH(V$2,Totalt!$B$1:$AQ$1,0),FALSE),"")</f>
        <v>0</v>
      </c>
      <c r="W163" s="302">
        <f>IFERROR(VLOOKUP($B163,Totalt!$B$1:$AQ$550,MATCH(W$2,Totalt!$B$1:$AQ$1,0),FALSE),"")</f>
        <v>0</v>
      </c>
      <c r="X163" s="302">
        <f>IFERROR(VLOOKUP($B163,Totalt!$B$1:$AQ$550,MATCH(X$2,Totalt!$B$1:$AQ$1,0),FALSE),"")</f>
        <v>0</v>
      </c>
      <c r="Y163" s="302">
        <f>IFERROR(VLOOKUP($B163,Totalt!$B$1:$AQ$550,MATCH(Y$2,Totalt!$B$1:$AQ$1,0),FALSE),"")</f>
        <v>0</v>
      </c>
      <c r="Z163" s="302">
        <f>IFERROR(VLOOKUP($B163,Totalt!$B$1:$AQ$550,MATCH(Z$2,Totalt!$B$1:$AQ$1,0),FALSE),"")</f>
        <v>0</v>
      </c>
      <c r="AA163" s="302">
        <f>IFERROR(VLOOKUP($B163,Totalt!$B$1:$AQ$550,MATCH(AA$2,Totalt!$B$1:$AQ$1,0),FALSE),"")</f>
        <v>0</v>
      </c>
      <c r="AB163" s="302">
        <f>IFERROR(VLOOKUP($B163,Totalt!$B$1:$AQ$550,MATCH(AB$2,Totalt!$B$1:$AQ$1,0),FALSE),"")</f>
        <v>0</v>
      </c>
      <c r="AC163" s="302">
        <f>IFERROR(VLOOKUP($B163,Totalt!$B$1:$AQ$550,MATCH(AC$2,Totalt!$B$1:$AQ$1,0),FALSE),"")</f>
        <v>0</v>
      </c>
      <c r="AD163" s="302">
        <f>IFERROR(VLOOKUP($B163,Totalt!$B$1:$AQ$550,MATCH(AD$2,Totalt!$B$1:$AQ$1,0),FALSE),"")</f>
        <v>0</v>
      </c>
      <c r="AE163" s="302">
        <f>IFERROR(VLOOKUP($B163,Totalt!$B$1:$AQ$550,MATCH(AE$2,Totalt!$B$1:$AQ$1,0),FALSE),"")</f>
        <v>0</v>
      </c>
      <c r="AF163" s="302">
        <f>IFERROR(VLOOKUP($B163,Totalt!$B$1:$AQ$550,MATCH(AF$2,Totalt!$B$1:$AQ$1,0),FALSE),"")</f>
        <v>0.35685</v>
      </c>
      <c r="AG163" s="302">
        <f>IFERROR(VLOOKUP($B163,Totalt!$B$1:$AQ$550,MATCH(AG$2,Totalt!$B$1:$AQ$1,0),FALSE),"")</f>
        <v>0</v>
      </c>
      <c r="AI163" s="302">
        <f t="shared" si="8"/>
        <v>16.164950000000001</v>
      </c>
      <c r="AJ163" s="302">
        <f>IF(ISERROR(1/VLOOKUP($B163,Leveranser!$B$1:$S$500,MATCH("såld värme (gwh)",Leveranser!$B$1:$S$1,0),FALSE)),"",VLOOKUP($B163,Leveranser!$B$1:$S$500,MATCH("såld värme (gwh)",Leveranser!$B$1:$S$1,0),FALSE))</f>
        <v>11.895</v>
      </c>
      <c r="AK163" s="315"/>
      <c r="AM163" s="316" t="str">
        <f>IF(B163&lt;&gt;"",IF(VLOOKUP($B163,Totalt!$B$1:$AQ$550,MATCH("Kvalitetsgranskad:",Totalt!$B$1:$AQ$1,0),FALSE)="ja",VLOOKUP($B163,Miljö!$B$1:$AG$479,MATCH(AM$2,Miljö!$B$1:$AK$1,0),FALSE),""),"")</f>
        <v>Nej</v>
      </c>
      <c r="AN163" s="316" t="str">
        <f>IF(AM163="ja",VLOOKUP($B163,Miljö!$B$1:$J$479,MATCH("Typ av ursprungsspecificerad el   (Om inget värde anges används Nordisk residualmix, se inforuta) ()",Miljö!$B$1:$J$1,0),FALSE),IF(AM163="nej","Nordisk residualel",""))</f>
        <v>Nordisk residualel</v>
      </c>
      <c r="AO163" s="316">
        <f>IF(AM163="","",VLOOKUP($B163,Miljö!$B$1:$J$479,MATCH("Fossilandel för ursprungspecificerad el ()",Miljö!$B$1:$J$1,0),FALSE))</f>
        <v>0.42099999999999999</v>
      </c>
      <c r="AP163" s="316">
        <f>IF(AM163="","",IFERROR(VLOOKUP($B163,Miljö!$B$1:$J$479,MATCH("Kärnkraftsandel för ursprungsspecificerad el ()",Miljö!$B$1:$J$1,0),FALSE)/1,0))</f>
        <v>0.40799999999999997</v>
      </c>
      <c r="AQ163" s="316">
        <f t="shared" si="9"/>
        <v>0.17099999999999999</v>
      </c>
      <c r="AS163" s="316" t="str">
        <f t="shared" si="10"/>
        <v>Nej</v>
      </c>
      <c r="AT163" s="316" t="str">
        <f>IF(AS163="ja",VLOOKUP($B163,Miljö!$B$1:$O$500,MATCH("Fossil andel i procent (%)",Miljö!$B$1:$O$1,0),FALSE)/100,"")</f>
        <v/>
      </c>
      <c r="AV163" s="316" t="str">
        <f t="shared" si="11"/>
        <v>Nej</v>
      </c>
      <c r="AW163" s="316" t="str">
        <f>IF(AV163="ja",VLOOKUP($B163,'Egen hetvattenprod'!$B$1:$AO$500,MATCH("Värmekälla till värmepumpar ()",'Egen hetvattenprod'!$B$1:$AO$1,0),FALSE),"")</f>
        <v/>
      </c>
    </row>
    <row r="164" spans="1:49" x14ac:dyDescent="0.25">
      <c r="A164" s="314" t="str">
        <f>'Miljövärden för publ företag'!B166</f>
        <v>Linde Energi AB</v>
      </c>
      <c r="B164" s="314" t="str">
        <f>'Miljövärden för publ företag'!C166</f>
        <v>Frövi</v>
      </c>
      <c r="C164" s="302">
        <f>IFERROR(VLOOKUP($B164,Totalt!$B$1:$AQ$550,MATCH(C$2,Totalt!$B$1:$AQ$1,0),FALSE),"")</f>
        <v>0</v>
      </c>
      <c r="D164" s="302">
        <f>IFERROR(VLOOKUP($B164,Totalt!$B$1:$AQ$550,MATCH(D$2,Totalt!$B$1:$AQ$1,0),FALSE),"")</f>
        <v>0.44</v>
      </c>
      <c r="E164" s="302">
        <f>IFERROR(VLOOKUP($B164,Totalt!$B$1:$AQ$550,MATCH(E$2,Totalt!$B$1:$AQ$1,0),FALSE),"")</f>
        <v>0</v>
      </c>
      <c r="F164" s="302">
        <f>IFERROR(VLOOKUP($B164,Totalt!$B$1:$AQ$550,MATCH(F$2,Totalt!$B$1:$AQ$1,0),FALSE),"")</f>
        <v>0</v>
      </c>
      <c r="G164" s="302">
        <f>IFERROR(VLOOKUP($B164,Totalt!$B$1:$AQ$550,MATCH(G$2,Totalt!$B$1:$AQ$1,0),FALSE),"")</f>
        <v>0</v>
      </c>
      <c r="H164" s="302">
        <f>IFERROR(VLOOKUP($B164,Totalt!$B$1:$AQ$550,MATCH(H$2,Totalt!$B$1:$AQ$1,0),FALSE),"")</f>
        <v>0</v>
      </c>
      <c r="I164" s="302">
        <f>IFERROR(VLOOKUP($B164,Totalt!$B$1:$AQ$550,MATCH(I$2,Totalt!$B$1:$AQ$1,0),FALSE),"")</f>
        <v>0</v>
      </c>
      <c r="J164" s="302">
        <f>IFERROR(VLOOKUP($B164,Totalt!$B$1:$AQ$550,MATCH(J$2,Totalt!$B$1:$AQ$1,0),FALSE),"")</f>
        <v>0</v>
      </c>
      <c r="K164" s="302">
        <f>IFERROR(VLOOKUP($B164,Totalt!$B$1:$AQ$550,MATCH(K$2,Totalt!$B$1:$AQ$1,0),FALSE),"")</f>
        <v>0</v>
      </c>
      <c r="L164" s="302">
        <f>IFERROR(VLOOKUP($B164,Totalt!$B$1:$AQ$550,MATCH(L$2,Totalt!$B$1:$AQ$1,0),FALSE),"")</f>
        <v>0</v>
      </c>
      <c r="M164" s="302">
        <f>IFERROR(VLOOKUP($B164,Totalt!$B$1:$AQ$550,MATCH(M$2,Totalt!$B$1:$AQ$1,0),FALSE),"")</f>
        <v>0</v>
      </c>
      <c r="N164" s="302">
        <f>IFERROR(VLOOKUP($B164,Totalt!$B$1:$AQ$550,MATCH(N$2,Totalt!$B$1:$AQ$1,0),FALSE),"")</f>
        <v>0</v>
      </c>
      <c r="O164" s="302">
        <f>IFERROR(VLOOKUP($B164,Totalt!$B$1:$AQ$550,MATCH(O$2,Totalt!$B$1:$AQ$1,0),FALSE),"")</f>
        <v>0</v>
      </c>
      <c r="P164" s="302">
        <f>IFERROR(VLOOKUP($B164,Totalt!$B$1:$AQ$550,MATCH(P$2,Totalt!$B$1:$AQ$1,0),FALSE),"")</f>
        <v>0</v>
      </c>
      <c r="Q164" s="302">
        <f>IFERROR(VLOOKUP($B164,Totalt!$B$1:$AQ$550,MATCH(Q$2,Totalt!$B$1:$AQ$1,0),FALSE),"")</f>
        <v>0</v>
      </c>
      <c r="R164" s="302">
        <f>IFERROR(VLOOKUP($B164,Totalt!$B$1:$AQ$550,MATCH(R$2,Totalt!$B$1:$AQ$1,0),FALSE),"")</f>
        <v>0</v>
      </c>
      <c r="S164" s="302">
        <f>IFERROR(VLOOKUP($B164,Totalt!$B$1:$AQ$550,MATCH(S$2,Totalt!$B$1:$AQ$1,0),FALSE),"")</f>
        <v>0</v>
      </c>
      <c r="T164" s="302">
        <f>IFERROR(VLOOKUP($B164,Totalt!$B$1:$AQ$550,MATCH(T$2,Totalt!$B$1:$AQ$1,0),FALSE),"")</f>
        <v>0</v>
      </c>
      <c r="U164" s="302">
        <f>IFERROR(VLOOKUP($B164,Totalt!$B$1:$AQ$550,MATCH(U$2,Totalt!$B$1:$AQ$1,0),FALSE),"")</f>
        <v>0</v>
      </c>
      <c r="V164" s="302">
        <f>IFERROR(VLOOKUP($B164,Totalt!$B$1:$AQ$550,MATCH(V$2,Totalt!$B$1:$AQ$1,0),FALSE),"")</f>
        <v>0</v>
      </c>
      <c r="W164" s="302">
        <f>IFERROR(VLOOKUP($B164,Totalt!$B$1:$AQ$550,MATCH(W$2,Totalt!$B$1:$AQ$1,0),FALSE),"")</f>
        <v>0</v>
      </c>
      <c r="X164" s="302">
        <f>IFERROR(VLOOKUP($B164,Totalt!$B$1:$AQ$550,MATCH(X$2,Totalt!$B$1:$AQ$1,0),FALSE),"")</f>
        <v>1.1764699999999999E-2</v>
      </c>
      <c r="Y164" s="302">
        <f>IFERROR(VLOOKUP($B164,Totalt!$B$1:$AQ$550,MATCH(Y$2,Totalt!$B$1:$AQ$1,0),FALSE),"")</f>
        <v>0</v>
      </c>
      <c r="Z164" s="302">
        <f>IFERROR(VLOOKUP($B164,Totalt!$B$1:$AQ$550,MATCH(Z$2,Totalt!$B$1:$AQ$1,0),FALSE),"")</f>
        <v>0</v>
      </c>
      <c r="AA164" s="302">
        <f>IFERROR(VLOOKUP($B164,Totalt!$B$1:$AQ$550,MATCH(AA$2,Totalt!$B$1:$AQ$1,0),FALSE),"")</f>
        <v>0</v>
      </c>
      <c r="AB164" s="302">
        <f>IFERROR(VLOOKUP($B164,Totalt!$B$1:$AQ$550,MATCH(AB$2,Totalt!$B$1:$AQ$1,0),FALSE),"")</f>
        <v>0</v>
      </c>
      <c r="AC164" s="302">
        <f>IFERROR(VLOOKUP($B164,Totalt!$B$1:$AQ$550,MATCH(AC$2,Totalt!$B$1:$AQ$1,0),FALSE),"")</f>
        <v>0</v>
      </c>
      <c r="AD164" s="302">
        <f>IFERROR(VLOOKUP($B164,Totalt!$B$1:$AQ$550,MATCH(AD$2,Totalt!$B$1:$AQ$1,0),FALSE),"")</f>
        <v>17.5</v>
      </c>
      <c r="AE164" s="302">
        <f>IFERROR(VLOOKUP($B164,Totalt!$B$1:$AQ$550,MATCH(AE$2,Totalt!$B$1:$AQ$1,0),FALSE),"")</f>
        <v>0</v>
      </c>
      <c r="AF164" s="302">
        <f>IFERROR(VLOOKUP($B164,Totalt!$B$1:$AQ$550,MATCH(AF$2,Totalt!$B$1:$AQ$1,0),FALSE),"")</f>
        <v>0.08</v>
      </c>
      <c r="AG164" s="302">
        <f>IFERROR(VLOOKUP($B164,Totalt!$B$1:$AQ$550,MATCH(AG$2,Totalt!$B$1:$AQ$1,0),FALSE),"")</f>
        <v>0</v>
      </c>
      <c r="AI164" s="302">
        <f t="shared" si="8"/>
        <v>18.031764699999997</v>
      </c>
      <c r="AJ164" s="302">
        <f>IF(ISERROR(1/VLOOKUP($B164,Leveranser!$B$1:$S$500,MATCH("såld värme (gwh)",Leveranser!$B$1:$S$1,0),FALSE)),"",VLOOKUP($B164,Leveranser!$B$1:$S$500,MATCH("såld värme (gwh)",Leveranser!$B$1:$S$1,0),FALSE))</f>
        <v>14.45</v>
      </c>
      <c r="AK164" s="315"/>
      <c r="AM164" s="316" t="str">
        <f>IF(B164&lt;&gt;"",IF(VLOOKUP($B164,Totalt!$B$1:$AQ$550,MATCH("Kvalitetsgranskad:",Totalt!$B$1:$AQ$1,0),FALSE)="ja",VLOOKUP($B164,Miljö!$B$1:$AG$479,MATCH(AM$2,Miljö!$B$1:$AK$1,0),FALSE),""),"")</f>
        <v>Ja</v>
      </c>
      <c r="AN164" s="316" t="str">
        <f>IF(AM164="ja",VLOOKUP($B164,Miljö!$B$1:$J$479,MATCH("Typ av ursprungsspecificerad el   (Om inget värde anges används Nordisk residualmix, se inforuta) ()",Miljö!$B$1:$J$1,0),FALSE),IF(AM164="nej","Nordisk residualel",""))</f>
        <v>'Vattenkraft'</v>
      </c>
      <c r="AO164" s="316">
        <f>IF(AM164="","",VLOOKUP($B164,Miljö!$B$1:$J$479,MATCH("Fossilandel för ursprungspecificerad el ()",Miljö!$B$1:$J$1,0),FALSE))</f>
        <v>0</v>
      </c>
      <c r="AP164" s="316">
        <f>IF(AM164="","",IFERROR(VLOOKUP($B164,Miljö!$B$1:$J$479,MATCH("Kärnkraftsandel för ursprungsspecificerad el ()",Miljö!$B$1:$J$1,0),FALSE)/1,0))</f>
        <v>0</v>
      </c>
      <c r="AQ164" s="316">
        <f t="shared" si="9"/>
        <v>1</v>
      </c>
      <c r="AS164" s="316" t="str">
        <f t="shared" si="10"/>
        <v>Nej</v>
      </c>
      <c r="AT164" s="316" t="str">
        <f>IF(AS164="ja",VLOOKUP($B164,Miljö!$B$1:$O$500,MATCH("Fossil andel i procent (%)",Miljö!$B$1:$O$1,0),FALSE)/100,"")</f>
        <v/>
      </c>
      <c r="AV164" s="316" t="str">
        <f t="shared" si="11"/>
        <v>Nej</v>
      </c>
      <c r="AW164" s="316" t="str">
        <f>IF(AV164="ja",VLOOKUP($B164,'Egen hetvattenprod'!$B$1:$AO$500,MATCH("Värmekälla till värmepumpar ()",'Egen hetvattenprod'!$B$1:$AO$1,0),FALSE),"")</f>
        <v/>
      </c>
    </row>
    <row r="165" spans="1:49" x14ac:dyDescent="0.25">
      <c r="A165" s="314" t="str">
        <f>'Miljövärden för publ företag'!B167</f>
        <v>Linde Energi AB</v>
      </c>
      <c r="B165" s="314" t="str">
        <f>'Miljövärden för publ företag'!C167</f>
        <v>Lindesberg</v>
      </c>
      <c r="C165" s="302">
        <f>IFERROR(VLOOKUP($B165,Totalt!$B$1:$AQ$550,MATCH(C$2,Totalt!$B$1:$AQ$1,0),FALSE),"")</f>
        <v>0</v>
      </c>
      <c r="D165" s="302">
        <f>IFERROR(VLOOKUP($B165,Totalt!$B$1:$AQ$550,MATCH(D$2,Totalt!$B$1:$AQ$1,0),FALSE),"")</f>
        <v>3.4790000000000001</v>
      </c>
      <c r="E165" s="302">
        <f>IFERROR(VLOOKUP($B165,Totalt!$B$1:$AQ$550,MATCH(E$2,Totalt!$B$1:$AQ$1,0),FALSE),"")</f>
        <v>0</v>
      </c>
      <c r="F165" s="302">
        <f>IFERROR(VLOOKUP($B165,Totalt!$B$1:$AQ$550,MATCH(F$2,Totalt!$B$1:$AQ$1,0),FALSE),"")</f>
        <v>0</v>
      </c>
      <c r="G165" s="302">
        <f>IFERROR(VLOOKUP($B165,Totalt!$B$1:$AQ$550,MATCH(G$2,Totalt!$B$1:$AQ$1,0),FALSE),"")</f>
        <v>0</v>
      </c>
      <c r="H165" s="302">
        <f>IFERROR(VLOOKUP($B165,Totalt!$B$1:$AQ$550,MATCH(H$2,Totalt!$B$1:$AQ$1,0),FALSE),"")</f>
        <v>0</v>
      </c>
      <c r="I165" s="302">
        <f>IFERROR(VLOOKUP($B165,Totalt!$B$1:$AQ$550,MATCH(I$2,Totalt!$B$1:$AQ$1,0),FALSE),"")</f>
        <v>0</v>
      </c>
      <c r="J165" s="302">
        <f>IFERROR(VLOOKUP($B165,Totalt!$B$1:$AQ$550,MATCH(J$2,Totalt!$B$1:$AQ$1,0),FALSE),"")</f>
        <v>0</v>
      </c>
      <c r="K165" s="302">
        <f>IFERROR(VLOOKUP($B165,Totalt!$B$1:$AQ$550,MATCH(K$2,Totalt!$B$1:$AQ$1,0),FALSE),"")</f>
        <v>0</v>
      </c>
      <c r="L165" s="302">
        <f>IFERROR(VLOOKUP($B165,Totalt!$B$1:$AQ$550,MATCH(L$2,Totalt!$B$1:$AQ$1,0),FALSE),"")</f>
        <v>0</v>
      </c>
      <c r="M165" s="302">
        <f>IFERROR(VLOOKUP($B165,Totalt!$B$1:$AQ$550,MATCH(M$2,Totalt!$B$1:$AQ$1,0),FALSE),"")</f>
        <v>0</v>
      </c>
      <c r="N165" s="302">
        <f>IFERROR(VLOOKUP($B165,Totalt!$B$1:$AQ$550,MATCH(N$2,Totalt!$B$1:$AQ$1,0),FALSE),"")</f>
        <v>0</v>
      </c>
      <c r="O165" s="302">
        <f>IFERROR(VLOOKUP($B165,Totalt!$B$1:$AQ$550,MATCH(O$2,Totalt!$B$1:$AQ$1,0),FALSE),"")</f>
        <v>0</v>
      </c>
      <c r="P165" s="302">
        <f>IFERROR(VLOOKUP($B165,Totalt!$B$1:$AQ$550,MATCH(P$2,Totalt!$B$1:$AQ$1,0),FALSE),"")</f>
        <v>0</v>
      </c>
      <c r="Q165" s="302">
        <f>IFERROR(VLOOKUP($B165,Totalt!$B$1:$AQ$550,MATCH(Q$2,Totalt!$B$1:$AQ$1,0),FALSE),"")</f>
        <v>0</v>
      </c>
      <c r="R165" s="302">
        <f>IFERROR(VLOOKUP($B165,Totalt!$B$1:$AQ$550,MATCH(R$2,Totalt!$B$1:$AQ$1,0),FALSE),"")</f>
        <v>4.3140000000000001</v>
      </c>
      <c r="S165" s="302">
        <f>IFERROR(VLOOKUP($B165,Totalt!$B$1:$AQ$550,MATCH(S$2,Totalt!$B$1:$AQ$1,0),FALSE),"")</f>
        <v>0</v>
      </c>
      <c r="T165" s="302">
        <f>IFERROR(VLOOKUP($B165,Totalt!$B$1:$AQ$550,MATCH(T$2,Totalt!$B$1:$AQ$1,0),FALSE),"")</f>
        <v>0</v>
      </c>
      <c r="U165" s="302">
        <f>IFERROR(VLOOKUP($B165,Totalt!$B$1:$AQ$550,MATCH(U$2,Totalt!$B$1:$AQ$1,0),FALSE),"")</f>
        <v>0</v>
      </c>
      <c r="V165" s="302">
        <f>IFERROR(VLOOKUP($B165,Totalt!$B$1:$AQ$550,MATCH(V$2,Totalt!$B$1:$AQ$1,0),FALSE),"")</f>
        <v>0</v>
      </c>
      <c r="W165" s="302">
        <f>IFERROR(VLOOKUP($B165,Totalt!$B$1:$AQ$550,MATCH(W$2,Totalt!$B$1:$AQ$1,0),FALSE),"")</f>
        <v>0</v>
      </c>
      <c r="X165" s="302">
        <f>IFERROR(VLOOKUP($B165,Totalt!$B$1:$AQ$550,MATCH(X$2,Totalt!$B$1:$AQ$1,0),FALSE),"")</f>
        <v>6.1176500000000003</v>
      </c>
      <c r="Y165" s="302">
        <f>IFERROR(VLOOKUP($B165,Totalt!$B$1:$AQ$550,MATCH(Y$2,Totalt!$B$1:$AQ$1,0),FALSE),"")</f>
        <v>0</v>
      </c>
      <c r="Z165" s="302">
        <f>IFERROR(VLOOKUP($B165,Totalt!$B$1:$AQ$550,MATCH(Z$2,Totalt!$B$1:$AQ$1,0),FALSE),"")</f>
        <v>12.5</v>
      </c>
      <c r="AA165" s="302">
        <f>IFERROR(VLOOKUP($B165,Totalt!$B$1:$AQ$550,MATCH(AA$2,Totalt!$B$1:$AQ$1,0),FALSE),"")</f>
        <v>0</v>
      </c>
      <c r="AB165" s="302">
        <f>IFERROR(VLOOKUP($B165,Totalt!$B$1:$AQ$550,MATCH(AB$2,Totalt!$B$1:$AQ$1,0),FALSE),"")</f>
        <v>0</v>
      </c>
      <c r="AC165" s="302">
        <f>IFERROR(VLOOKUP($B165,Totalt!$B$1:$AQ$550,MATCH(AC$2,Totalt!$B$1:$AQ$1,0),FALSE),"")</f>
        <v>0</v>
      </c>
      <c r="AD165" s="302">
        <f>IFERROR(VLOOKUP($B165,Totalt!$B$1:$AQ$550,MATCH(AD$2,Totalt!$B$1:$AQ$1,0),FALSE),"")</f>
        <v>77.7</v>
      </c>
      <c r="AE165" s="302">
        <f>IFERROR(VLOOKUP($B165,Totalt!$B$1:$AQ$550,MATCH(AE$2,Totalt!$B$1:$AQ$1,0),FALSE),"")</f>
        <v>0</v>
      </c>
      <c r="AF165" s="302">
        <f>IFERROR(VLOOKUP($B165,Totalt!$B$1:$AQ$550,MATCH(AF$2,Totalt!$B$1:$AQ$1,0),FALSE),"")</f>
        <v>1.3</v>
      </c>
      <c r="AG165" s="302">
        <f>IFERROR(VLOOKUP($B165,Totalt!$B$1:$AQ$550,MATCH(AG$2,Totalt!$B$1:$AQ$1,0),FALSE),"")</f>
        <v>0</v>
      </c>
      <c r="AI165" s="302">
        <f t="shared" si="8"/>
        <v>105.41065</v>
      </c>
      <c r="AJ165" s="302">
        <f>IF(ISERROR(1/VLOOKUP($B165,Leveranser!$B$1:$S$500,MATCH("såld värme (gwh)",Leveranser!$B$1:$S$1,0),FALSE)),"",VLOOKUP($B165,Leveranser!$B$1:$S$500,MATCH("såld värme (gwh)",Leveranser!$B$1:$S$1,0),FALSE))</f>
        <v>92.6</v>
      </c>
      <c r="AK165" s="315"/>
      <c r="AM165" s="316" t="str">
        <f>IF(B165&lt;&gt;"",IF(VLOOKUP($B165,Totalt!$B$1:$AQ$550,MATCH("Kvalitetsgranskad:",Totalt!$B$1:$AQ$1,0),FALSE)="ja",VLOOKUP($B165,Miljö!$B$1:$AG$479,MATCH(AM$2,Miljö!$B$1:$AK$1,0),FALSE),""),"")</f>
        <v>Ja</v>
      </c>
      <c r="AN165" s="316" t="str">
        <f>IF(AM165="ja",VLOOKUP($B165,Miljö!$B$1:$J$479,MATCH("Typ av ursprungsspecificerad el   (Om inget värde anges används Nordisk residualmix, se inforuta) ()",Miljö!$B$1:$J$1,0),FALSE),IF(AM165="nej","Nordisk residualel",""))</f>
        <v>'Vattenkraft'</v>
      </c>
      <c r="AO165" s="316">
        <f>IF(AM165="","",VLOOKUP($B165,Miljö!$B$1:$J$479,MATCH("Fossilandel för ursprungspecificerad el ()",Miljö!$B$1:$J$1,0),FALSE))</f>
        <v>0</v>
      </c>
      <c r="AP165" s="316">
        <f>IF(AM165="","",IFERROR(VLOOKUP($B165,Miljö!$B$1:$J$479,MATCH("Kärnkraftsandel för ursprungsspecificerad el ()",Miljö!$B$1:$J$1,0),FALSE)/1,0))</f>
        <v>0</v>
      </c>
      <c r="AQ165" s="316">
        <f t="shared" si="9"/>
        <v>1</v>
      </c>
      <c r="AS165" s="316" t="str">
        <f t="shared" si="10"/>
        <v>Nej</v>
      </c>
      <c r="AT165" s="316" t="str">
        <f>IF(AS165="ja",VLOOKUP($B165,Miljö!$B$1:$O$500,MATCH("Fossil andel i procent (%)",Miljö!$B$1:$O$1,0),FALSE)/100,"")</f>
        <v/>
      </c>
      <c r="AV165" s="316" t="str">
        <f t="shared" si="11"/>
        <v>Nej</v>
      </c>
      <c r="AW165" s="316" t="str">
        <f>IF(AV165="ja",VLOOKUP($B165,'Egen hetvattenprod'!$B$1:$AO$500,MATCH("Värmekälla till värmepumpar ()",'Egen hetvattenprod'!$B$1:$AO$1,0),FALSE),"")</f>
        <v/>
      </c>
    </row>
    <row r="166" spans="1:49" x14ac:dyDescent="0.25">
      <c r="A166" s="314" t="str">
        <f>'Miljövärden för publ företag'!B168</f>
        <v>Linde Energi AB</v>
      </c>
      <c r="B166" s="314" t="str">
        <f>'Miljövärden för publ företag'!C168</f>
        <v>Vedevåg</v>
      </c>
      <c r="C166" s="302">
        <f>IFERROR(VLOOKUP($B166,Totalt!$B$1:$AQ$550,MATCH(C$2,Totalt!$B$1:$AQ$1,0),FALSE),"")</f>
        <v>0</v>
      </c>
      <c r="D166" s="302">
        <f>IFERROR(VLOOKUP($B166,Totalt!$B$1:$AQ$550,MATCH(D$2,Totalt!$B$1:$AQ$1,0),FALSE),"")</f>
        <v>0.439</v>
      </c>
      <c r="E166" s="302">
        <f>IFERROR(VLOOKUP($B166,Totalt!$B$1:$AQ$550,MATCH(E$2,Totalt!$B$1:$AQ$1,0),FALSE),"")</f>
        <v>0</v>
      </c>
      <c r="F166" s="302">
        <f>IFERROR(VLOOKUP($B166,Totalt!$B$1:$AQ$550,MATCH(F$2,Totalt!$B$1:$AQ$1,0),FALSE),"")</f>
        <v>0</v>
      </c>
      <c r="G166" s="302">
        <f>IFERROR(VLOOKUP($B166,Totalt!$B$1:$AQ$550,MATCH(G$2,Totalt!$B$1:$AQ$1,0),FALSE),"")</f>
        <v>0</v>
      </c>
      <c r="H166" s="302">
        <f>IFERROR(VLOOKUP($B166,Totalt!$B$1:$AQ$550,MATCH(H$2,Totalt!$B$1:$AQ$1,0),FALSE),"")</f>
        <v>0</v>
      </c>
      <c r="I166" s="302">
        <f>IFERROR(VLOOKUP($B166,Totalt!$B$1:$AQ$550,MATCH(I$2,Totalt!$B$1:$AQ$1,0),FALSE),"")</f>
        <v>0</v>
      </c>
      <c r="J166" s="302">
        <f>IFERROR(VLOOKUP($B166,Totalt!$B$1:$AQ$550,MATCH(J$2,Totalt!$B$1:$AQ$1,0),FALSE),"")</f>
        <v>0</v>
      </c>
      <c r="K166" s="302">
        <f>IFERROR(VLOOKUP($B166,Totalt!$B$1:$AQ$550,MATCH(K$2,Totalt!$B$1:$AQ$1,0),FALSE),"")</f>
        <v>0</v>
      </c>
      <c r="L166" s="302">
        <f>IFERROR(VLOOKUP($B166,Totalt!$B$1:$AQ$550,MATCH(L$2,Totalt!$B$1:$AQ$1,0),FALSE),"")</f>
        <v>0</v>
      </c>
      <c r="M166" s="302">
        <f>IFERROR(VLOOKUP($B166,Totalt!$B$1:$AQ$550,MATCH(M$2,Totalt!$B$1:$AQ$1,0),FALSE),"")</f>
        <v>0</v>
      </c>
      <c r="N166" s="302">
        <f>IFERROR(VLOOKUP($B166,Totalt!$B$1:$AQ$550,MATCH(N$2,Totalt!$B$1:$AQ$1,0),FALSE),"")</f>
        <v>0</v>
      </c>
      <c r="O166" s="302">
        <f>IFERROR(VLOOKUP($B166,Totalt!$B$1:$AQ$550,MATCH(O$2,Totalt!$B$1:$AQ$1,0),FALSE),"")</f>
        <v>0</v>
      </c>
      <c r="P166" s="302">
        <f>IFERROR(VLOOKUP($B166,Totalt!$B$1:$AQ$550,MATCH(P$2,Totalt!$B$1:$AQ$1,0),FALSE),"")</f>
        <v>0</v>
      </c>
      <c r="Q166" s="302">
        <f>IFERROR(VLOOKUP($B166,Totalt!$B$1:$AQ$550,MATCH(Q$2,Totalt!$B$1:$AQ$1,0),FALSE),"")</f>
        <v>0</v>
      </c>
      <c r="R166" s="302">
        <f>IFERROR(VLOOKUP($B166,Totalt!$B$1:$AQ$550,MATCH(R$2,Totalt!$B$1:$AQ$1,0),FALSE),"")</f>
        <v>0</v>
      </c>
      <c r="S166" s="302">
        <f>IFERROR(VLOOKUP($B166,Totalt!$B$1:$AQ$550,MATCH(S$2,Totalt!$B$1:$AQ$1,0),FALSE),"")</f>
        <v>0</v>
      </c>
      <c r="T166" s="302">
        <f>IFERROR(VLOOKUP($B166,Totalt!$B$1:$AQ$550,MATCH(T$2,Totalt!$B$1:$AQ$1,0),FALSE),"")</f>
        <v>0</v>
      </c>
      <c r="U166" s="302">
        <f>IFERROR(VLOOKUP($B166,Totalt!$B$1:$AQ$550,MATCH(U$2,Totalt!$B$1:$AQ$1,0),FALSE),"")</f>
        <v>0</v>
      </c>
      <c r="V166" s="302">
        <f>IFERROR(VLOOKUP($B166,Totalt!$B$1:$AQ$550,MATCH(V$2,Totalt!$B$1:$AQ$1,0),FALSE),"")</f>
        <v>0</v>
      </c>
      <c r="W166" s="302">
        <f>IFERROR(VLOOKUP($B166,Totalt!$B$1:$AQ$550,MATCH(W$2,Totalt!$B$1:$AQ$1,0),FALSE),"")</f>
        <v>0</v>
      </c>
      <c r="X166" s="302">
        <f>IFERROR(VLOOKUP($B166,Totalt!$B$1:$AQ$550,MATCH(X$2,Totalt!$B$1:$AQ$1,0),FALSE),"")</f>
        <v>0.31764700000000001</v>
      </c>
      <c r="Y166" s="302">
        <f>IFERROR(VLOOKUP($B166,Totalt!$B$1:$AQ$550,MATCH(Y$2,Totalt!$B$1:$AQ$1,0),FALSE),"")</f>
        <v>0</v>
      </c>
      <c r="Z166" s="302">
        <f>IFERROR(VLOOKUP($B166,Totalt!$B$1:$AQ$550,MATCH(Z$2,Totalt!$B$1:$AQ$1,0),FALSE),"")</f>
        <v>0</v>
      </c>
      <c r="AA166" s="302">
        <f>IFERROR(VLOOKUP($B166,Totalt!$B$1:$AQ$550,MATCH(AA$2,Totalt!$B$1:$AQ$1,0),FALSE),"")</f>
        <v>0</v>
      </c>
      <c r="AB166" s="302">
        <f>IFERROR(VLOOKUP($B166,Totalt!$B$1:$AQ$550,MATCH(AB$2,Totalt!$B$1:$AQ$1,0),FALSE),"")</f>
        <v>0</v>
      </c>
      <c r="AC166" s="302">
        <f>IFERROR(VLOOKUP($B166,Totalt!$B$1:$AQ$550,MATCH(AC$2,Totalt!$B$1:$AQ$1,0),FALSE),"")</f>
        <v>0</v>
      </c>
      <c r="AD166" s="302">
        <f>IFERROR(VLOOKUP($B166,Totalt!$B$1:$AQ$550,MATCH(AD$2,Totalt!$B$1:$AQ$1,0),FALSE),"")</f>
        <v>4.29</v>
      </c>
      <c r="AE166" s="302">
        <f>IFERROR(VLOOKUP($B166,Totalt!$B$1:$AQ$550,MATCH(AE$2,Totalt!$B$1:$AQ$1,0),FALSE),"")</f>
        <v>0</v>
      </c>
      <c r="AF166" s="302">
        <f>IFERROR(VLOOKUP($B166,Totalt!$B$1:$AQ$550,MATCH(AF$2,Totalt!$B$1:$AQ$1,0),FALSE),"")</f>
        <v>3.3000000000000002E-2</v>
      </c>
      <c r="AG166" s="302">
        <f>IFERROR(VLOOKUP($B166,Totalt!$B$1:$AQ$550,MATCH(AG$2,Totalt!$B$1:$AQ$1,0),FALSE),"")</f>
        <v>0</v>
      </c>
      <c r="AI166" s="302">
        <f t="shared" si="8"/>
        <v>5.0796470000000005</v>
      </c>
      <c r="AJ166" s="302">
        <f>IF(ISERROR(1/VLOOKUP($B166,Leveranser!$B$1:$S$500,MATCH("såld värme (gwh)",Leveranser!$B$1:$S$1,0),FALSE)),"",VLOOKUP($B166,Leveranser!$B$1:$S$500,MATCH("såld värme (gwh)",Leveranser!$B$1:$S$1,0),FALSE))</f>
        <v>3.5</v>
      </c>
      <c r="AK166" s="315"/>
      <c r="AM166" s="316" t="str">
        <f>IF(B166&lt;&gt;"",IF(VLOOKUP($B166,Totalt!$B$1:$AQ$550,MATCH("Kvalitetsgranskad:",Totalt!$B$1:$AQ$1,0),FALSE)="ja",VLOOKUP($B166,Miljö!$B$1:$AG$479,MATCH(AM$2,Miljö!$B$1:$AK$1,0),FALSE),""),"")</f>
        <v>Ja</v>
      </c>
      <c r="AN166" s="316" t="str">
        <f>IF(AM166="ja",VLOOKUP($B166,Miljö!$B$1:$J$479,MATCH("Typ av ursprungsspecificerad el   (Om inget värde anges används Nordisk residualmix, se inforuta) ()",Miljö!$B$1:$J$1,0),FALSE),IF(AM166="nej","Nordisk residualel",""))</f>
        <v>'Vattenkraft'</v>
      </c>
      <c r="AO166" s="316">
        <f>IF(AM166="","",VLOOKUP($B166,Miljö!$B$1:$J$479,MATCH("Fossilandel för ursprungspecificerad el ()",Miljö!$B$1:$J$1,0),FALSE))</f>
        <v>0</v>
      </c>
      <c r="AP166" s="316">
        <f>IF(AM166="","",IFERROR(VLOOKUP($B166,Miljö!$B$1:$J$479,MATCH("Kärnkraftsandel för ursprungsspecificerad el ()",Miljö!$B$1:$J$1,0),FALSE)/1,0))</f>
        <v>0</v>
      </c>
      <c r="AQ166" s="316">
        <f t="shared" si="9"/>
        <v>1</v>
      </c>
      <c r="AS166" s="316" t="str">
        <f t="shared" si="10"/>
        <v>Nej</v>
      </c>
      <c r="AT166" s="316" t="str">
        <f>IF(AS166="ja",VLOOKUP($B166,Miljö!$B$1:$O$500,MATCH("Fossil andel i procent (%)",Miljö!$B$1:$O$1,0),FALSE)/100,"")</f>
        <v/>
      </c>
      <c r="AV166" s="316" t="str">
        <f t="shared" si="11"/>
        <v>Nej</v>
      </c>
      <c r="AW166" s="316" t="str">
        <f>IF(AV166="ja",VLOOKUP($B166,'Egen hetvattenprod'!$B$1:$AO$500,MATCH("Värmekälla till värmepumpar ()",'Egen hetvattenprod'!$B$1:$AO$1,0),FALSE),"")</f>
        <v/>
      </c>
    </row>
    <row r="167" spans="1:49" x14ac:dyDescent="0.25">
      <c r="A167" s="314" t="str">
        <f>'Miljövärden för publ företag'!B169</f>
        <v>Ljungby Energi AB</v>
      </c>
      <c r="B167" s="314" t="str">
        <f>'Miljövärden för publ företag'!C169</f>
        <v>Ljungby</v>
      </c>
      <c r="C167" s="302">
        <f>IFERROR(VLOOKUP($B167,Totalt!$B$1:$AQ$550,MATCH(C$2,Totalt!$B$1:$AQ$1,0),FALSE),"")</f>
        <v>0</v>
      </c>
      <c r="D167" s="302">
        <f>IFERROR(VLOOKUP($B167,Totalt!$B$1:$AQ$550,MATCH(D$2,Totalt!$B$1:$AQ$1,0),FALSE),"")</f>
        <v>1.84785</v>
      </c>
      <c r="E167" s="302">
        <f>IFERROR(VLOOKUP($B167,Totalt!$B$1:$AQ$550,MATCH(E$2,Totalt!$B$1:$AQ$1,0),FALSE),"")</f>
        <v>0</v>
      </c>
      <c r="F167" s="302">
        <f>IFERROR(VLOOKUP($B167,Totalt!$B$1:$AQ$550,MATCH(F$2,Totalt!$B$1:$AQ$1,0),FALSE),"")</f>
        <v>0</v>
      </c>
      <c r="G167" s="302">
        <f>IFERROR(VLOOKUP($B167,Totalt!$B$1:$AQ$550,MATCH(G$2,Totalt!$B$1:$AQ$1,0),FALSE),"")</f>
        <v>0</v>
      </c>
      <c r="H167" s="302">
        <f>IFERROR(VLOOKUP($B167,Totalt!$B$1:$AQ$550,MATCH(H$2,Totalt!$B$1:$AQ$1,0),FALSE),"")</f>
        <v>0</v>
      </c>
      <c r="I167" s="302">
        <f>IFERROR(VLOOKUP($B167,Totalt!$B$1:$AQ$550,MATCH(I$2,Totalt!$B$1:$AQ$1,0),FALSE),"")</f>
        <v>118.97799999999999</v>
      </c>
      <c r="J167" s="302">
        <f>IFERROR(VLOOKUP($B167,Totalt!$B$1:$AQ$550,MATCH(J$2,Totalt!$B$1:$AQ$1,0),FALSE),"")</f>
        <v>0</v>
      </c>
      <c r="K167" s="302">
        <f>IFERROR(VLOOKUP($B167,Totalt!$B$1:$AQ$550,MATCH(K$2,Totalt!$B$1:$AQ$1,0),FALSE),"")</f>
        <v>0</v>
      </c>
      <c r="L167" s="302">
        <f>IFERROR(VLOOKUP($B167,Totalt!$B$1:$AQ$550,MATCH(L$2,Totalt!$B$1:$AQ$1,0),FALSE),"")</f>
        <v>17.622900000000001</v>
      </c>
      <c r="M167" s="302">
        <f>IFERROR(VLOOKUP($B167,Totalt!$B$1:$AQ$550,MATCH(M$2,Totalt!$B$1:$AQ$1,0),FALSE),"")</f>
        <v>0</v>
      </c>
      <c r="N167" s="302">
        <f>IFERROR(VLOOKUP($B167,Totalt!$B$1:$AQ$550,MATCH(N$2,Totalt!$B$1:$AQ$1,0),FALSE),"")</f>
        <v>14.7</v>
      </c>
      <c r="O167" s="302">
        <f>IFERROR(VLOOKUP($B167,Totalt!$B$1:$AQ$550,MATCH(O$2,Totalt!$B$1:$AQ$1,0),FALSE),"")</f>
        <v>0</v>
      </c>
      <c r="P167" s="302">
        <f>IFERROR(VLOOKUP($B167,Totalt!$B$1:$AQ$550,MATCH(P$2,Totalt!$B$1:$AQ$1,0),FALSE),"")</f>
        <v>0</v>
      </c>
      <c r="Q167" s="302">
        <f>IFERROR(VLOOKUP($B167,Totalt!$B$1:$AQ$550,MATCH(Q$2,Totalt!$B$1:$AQ$1,0),FALSE),"")</f>
        <v>0</v>
      </c>
      <c r="R167" s="302">
        <f>IFERROR(VLOOKUP($B167,Totalt!$B$1:$AQ$550,MATCH(R$2,Totalt!$B$1:$AQ$1,0),FALSE),"")</f>
        <v>6.45</v>
      </c>
      <c r="S167" s="302">
        <f>IFERROR(VLOOKUP($B167,Totalt!$B$1:$AQ$550,MATCH(S$2,Totalt!$B$1:$AQ$1,0),FALSE),"")</f>
        <v>0</v>
      </c>
      <c r="T167" s="302">
        <f>IFERROR(VLOOKUP($B167,Totalt!$B$1:$AQ$550,MATCH(T$2,Totalt!$B$1:$AQ$1,0),FALSE),"")</f>
        <v>0</v>
      </c>
      <c r="U167" s="302">
        <f>IFERROR(VLOOKUP($B167,Totalt!$B$1:$AQ$550,MATCH(U$2,Totalt!$B$1:$AQ$1,0),FALSE),"")</f>
        <v>0</v>
      </c>
      <c r="V167" s="302">
        <f>IFERROR(VLOOKUP($B167,Totalt!$B$1:$AQ$550,MATCH(V$2,Totalt!$B$1:$AQ$1,0),FALSE),"")</f>
        <v>0</v>
      </c>
      <c r="W167" s="302">
        <f>IFERROR(VLOOKUP($B167,Totalt!$B$1:$AQ$550,MATCH(W$2,Totalt!$B$1:$AQ$1,0),FALSE),"")</f>
        <v>0</v>
      </c>
      <c r="X167" s="302">
        <f>IFERROR(VLOOKUP($B167,Totalt!$B$1:$AQ$550,MATCH(X$2,Totalt!$B$1:$AQ$1,0),FALSE),"")</f>
        <v>0</v>
      </c>
      <c r="Y167" s="302">
        <f>IFERROR(VLOOKUP($B167,Totalt!$B$1:$AQ$550,MATCH(Y$2,Totalt!$B$1:$AQ$1,0),FALSE),"")</f>
        <v>31.373799999999999</v>
      </c>
      <c r="Z167" s="302">
        <f>IFERROR(VLOOKUP($B167,Totalt!$B$1:$AQ$550,MATCH(Z$2,Totalt!$B$1:$AQ$1,0),FALSE),"")</f>
        <v>0</v>
      </c>
      <c r="AA167" s="302">
        <f>IFERROR(VLOOKUP($B167,Totalt!$B$1:$AQ$550,MATCH(AA$2,Totalt!$B$1:$AQ$1,0),FALSE),"")</f>
        <v>0</v>
      </c>
      <c r="AB167" s="302">
        <f>IFERROR(VLOOKUP($B167,Totalt!$B$1:$AQ$550,MATCH(AB$2,Totalt!$B$1:$AQ$1,0),FALSE),"")</f>
        <v>0</v>
      </c>
      <c r="AC167" s="302">
        <f>IFERROR(VLOOKUP($B167,Totalt!$B$1:$AQ$550,MATCH(AC$2,Totalt!$B$1:$AQ$1,0),FALSE),"")</f>
        <v>0</v>
      </c>
      <c r="AD167" s="302">
        <f>IFERROR(VLOOKUP($B167,Totalt!$B$1:$AQ$550,MATCH(AD$2,Totalt!$B$1:$AQ$1,0),FALSE),"")</f>
        <v>0</v>
      </c>
      <c r="AE167" s="302">
        <f>IFERROR(VLOOKUP($B167,Totalt!$B$1:$AQ$550,MATCH(AE$2,Totalt!$B$1:$AQ$1,0),FALSE),"")</f>
        <v>0</v>
      </c>
      <c r="AF167" s="302">
        <f>IFERROR(VLOOKUP($B167,Totalt!$B$1:$AQ$550,MATCH(AF$2,Totalt!$B$1:$AQ$1,0),FALSE),"")</f>
        <v>4.26</v>
      </c>
      <c r="AG167" s="302">
        <f>IFERROR(VLOOKUP($B167,Totalt!$B$1:$AQ$550,MATCH(AG$2,Totalt!$B$1:$AQ$1,0),FALSE),"")</f>
        <v>0</v>
      </c>
      <c r="AI167" s="302">
        <f t="shared" si="8"/>
        <v>195.23254999999995</v>
      </c>
      <c r="AJ167" s="302">
        <f>IF(ISERROR(1/VLOOKUP($B167,Leveranser!$B$1:$S$500,MATCH("såld värme (gwh)",Leveranser!$B$1:$S$1,0),FALSE)),"",VLOOKUP($B167,Leveranser!$B$1:$S$500,MATCH("såld värme (gwh)",Leveranser!$B$1:$S$1,0),FALSE))</f>
        <v>142</v>
      </c>
      <c r="AK167" s="315"/>
      <c r="AM167" s="316" t="str">
        <f>IF(B167&lt;&gt;"",IF(VLOOKUP($B167,Totalt!$B$1:$AQ$550,MATCH("Kvalitetsgranskad:",Totalt!$B$1:$AQ$1,0),FALSE)="ja",VLOOKUP($B167,Miljö!$B$1:$AG$479,MATCH(AM$2,Miljö!$B$1:$AK$1,0),FALSE),""),"")</f>
        <v>Ja</v>
      </c>
      <c r="AN167" s="316" t="str">
        <f>IF(AM167="ja",VLOOKUP($B167,Miljö!$B$1:$J$479,MATCH("Typ av ursprungsspecificerad el   (Om inget värde anges används Nordisk residualmix, se inforuta) ()",Miljö!$B$1:$J$1,0),FALSE),IF(AM167="nej","Nordisk residualel",""))</f>
        <v>'Bixias total elmix 2015'</v>
      </c>
      <c r="AO167" s="316">
        <f>IF(AM167="","",VLOOKUP($B167,Miljö!$B$1:$J$479,MATCH("Fossilandel för ursprungspecificerad el ()",Miljö!$B$1:$J$1,0),FALSE))</f>
        <v>0.222</v>
      </c>
      <c r="AP167" s="316">
        <f>IF(AM167="","",IFERROR(VLOOKUP($B167,Miljö!$B$1:$J$479,MATCH("Kärnkraftsandel för ursprungsspecificerad el ()",Miljö!$B$1:$J$1,0),FALSE)/1,0))</f>
        <v>0.215</v>
      </c>
      <c r="AQ167" s="316">
        <f t="shared" si="9"/>
        <v>0.56300000000000006</v>
      </c>
      <c r="AS167" s="316" t="str">
        <f t="shared" si="10"/>
        <v>Nej</v>
      </c>
      <c r="AT167" s="316" t="str">
        <f>IF(AS167="ja",VLOOKUP($B167,Miljö!$B$1:$O$500,MATCH("Fossil andel i procent (%)",Miljö!$B$1:$O$1,0),FALSE)/100,"")</f>
        <v/>
      </c>
      <c r="AV167" s="316" t="str">
        <f t="shared" si="11"/>
        <v>Nej</v>
      </c>
      <c r="AW167" s="316" t="str">
        <f>IF(AV167="ja",VLOOKUP($B167,'Egen hetvattenprod'!$B$1:$AO$500,MATCH("Värmekälla till värmepumpar ()",'Egen hetvattenprod'!$B$1:$AO$1,0),FALSE),"")</f>
        <v/>
      </c>
    </row>
    <row r="168" spans="1:49" x14ac:dyDescent="0.25">
      <c r="A168" s="314" t="str">
        <f>'Miljövärden för publ företag'!B170</f>
        <v>Ljusdal Energi AB</v>
      </c>
      <c r="B168" s="314" t="str">
        <f>'Miljövärden för publ företag'!C170</f>
        <v>Färila</v>
      </c>
      <c r="C168" s="302">
        <f>IFERROR(VLOOKUP($B168,Totalt!$B$1:$AQ$550,MATCH(C$2,Totalt!$B$1:$AQ$1,0),FALSE),"")</f>
        <v>0</v>
      </c>
      <c r="D168" s="302">
        <f>IFERROR(VLOOKUP($B168,Totalt!$B$1:$AQ$550,MATCH(D$2,Totalt!$B$1:$AQ$1,0),FALSE),"")</f>
        <v>0.17</v>
      </c>
      <c r="E168" s="302">
        <f>IFERROR(VLOOKUP($B168,Totalt!$B$1:$AQ$550,MATCH(E$2,Totalt!$B$1:$AQ$1,0),FALSE),"")</f>
        <v>0</v>
      </c>
      <c r="F168" s="302">
        <f>IFERROR(VLOOKUP($B168,Totalt!$B$1:$AQ$550,MATCH(F$2,Totalt!$B$1:$AQ$1,0),FALSE),"")</f>
        <v>0</v>
      </c>
      <c r="G168" s="302">
        <f>IFERROR(VLOOKUP($B168,Totalt!$B$1:$AQ$550,MATCH(G$2,Totalt!$B$1:$AQ$1,0),FALSE),"")</f>
        <v>0</v>
      </c>
      <c r="H168" s="302">
        <f>IFERROR(VLOOKUP($B168,Totalt!$B$1:$AQ$550,MATCH(H$2,Totalt!$B$1:$AQ$1,0),FALSE),"")</f>
        <v>0</v>
      </c>
      <c r="I168" s="302">
        <f>IFERROR(VLOOKUP($B168,Totalt!$B$1:$AQ$550,MATCH(I$2,Totalt!$B$1:$AQ$1,0),FALSE),"")</f>
        <v>0</v>
      </c>
      <c r="J168" s="302">
        <f>IFERROR(VLOOKUP($B168,Totalt!$B$1:$AQ$550,MATCH(J$2,Totalt!$B$1:$AQ$1,0),FALSE),"")</f>
        <v>0</v>
      </c>
      <c r="K168" s="302">
        <f>IFERROR(VLOOKUP($B168,Totalt!$B$1:$AQ$550,MATCH(K$2,Totalt!$B$1:$AQ$1,0),FALSE),"")</f>
        <v>0</v>
      </c>
      <c r="L168" s="302">
        <f>IFERROR(VLOOKUP($B168,Totalt!$B$1:$AQ$550,MATCH(L$2,Totalt!$B$1:$AQ$1,0),FALSE),"")</f>
        <v>0</v>
      </c>
      <c r="M168" s="302">
        <f>IFERROR(VLOOKUP($B168,Totalt!$B$1:$AQ$550,MATCH(M$2,Totalt!$B$1:$AQ$1,0),FALSE),"")</f>
        <v>0</v>
      </c>
      <c r="N168" s="302">
        <f>IFERROR(VLOOKUP($B168,Totalt!$B$1:$AQ$550,MATCH(N$2,Totalt!$B$1:$AQ$1,0),FALSE),"")</f>
        <v>0</v>
      </c>
      <c r="O168" s="302">
        <f>IFERROR(VLOOKUP($B168,Totalt!$B$1:$AQ$550,MATCH(O$2,Totalt!$B$1:$AQ$1,0),FALSE),"")</f>
        <v>0</v>
      </c>
      <c r="P168" s="302">
        <f>IFERROR(VLOOKUP($B168,Totalt!$B$1:$AQ$550,MATCH(P$2,Totalt!$B$1:$AQ$1,0),FALSE),"")</f>
        <v>0</v>
      </c>
      <c r="Q168" s="302">
        <f>IFERROR(VLOOKUP($B168,Totalt!$B$1:$AQ$550,MATCH(Q$2,Totalt!$B$1:$AQ$1,0),FALSE),"")</f>
        <v>8.9</v>
      </c>
      <c r="R168" s="302">
        <f>IFERROR(VLOOKUP($B168,Totalt!$B$1:$AQ$550,MATCH(R$2,Totalt!$B$1:$AQ$1,0),FALSE),"")</f>
        <v>1.9</v>
      </c>
      <c r="S168" s="302">
        <f>IFERROR(VLOOKUP($B168,Totalt!$B$1:$AQ$550,MATCH(S$2,Totalt!$B$1:$AQ$1,0),FALSE),"")</f>
        <v>0</v>
      </c>
      <c r="T168" s="302">
        <f>IFERROR(VLOOKUP($B168,Totalt!$B$1:$AQ$550,MATCH(T$2,Totalt!$B$1:$AQ$1,0),FALSE),"")</f>
        <v>0</v>
      </c>
      <c r="U168" s="302">
        <f>IFERROR(VLOOKUP($B168,Totalt!$B$1:$AQ$550,MATCH(U$2,Totalt!$B$1:$AQ$1,0),FALSE),"")</f>
        <v>0</v>
      </c>
      <c r="V168" s="302">
        <f>IFERROR(VLOOKUP($B168,Totalt!$B$1:$AQ$550,MATCH(V$2,Totalt!$B$1:$AQ$1,0),FALSE),"")</f>
        <v>0</v>
      </c>
      <c r="W168" s="302">
        <f>IFERROR(VLOOKUP($B168,Totalt!$B$1:$AQ$550,MATCH(W$2,Totalt!$B$1:$AQ$1,0),FALSE),"")</f>
        <v>0</v>
      </c>
      <c r="X168" s="302">
        <f>IFERROR(VLOOKUP($B168,Totalt!$B$1:$AQ$550,MATCH(X$2,Totalt!$B$1:$AQ$1,0),FALSE),"")</f>
        <v>0</v>
      </c>
      <c r="Y168" s="302">
        <f>IFERROR(VLOOKUP($B168,Totalt!$B$1:$AQ$550,MATCH(Y$2,Totalt!$B$1:$AQ$1,0),FALSE),"")</f>
        <v>0</v>
      </c>
      <c r="Z168" s="302">
        <f>IFERROR(VLOOKUP($B168,Totalt!$B$1:$AQ$550,MATCH(Z$2,Totalt!$B$1:$AQ$1,0),FALSE),"")</f>
        <v>0</v>
      </c>
      <c r="AA168" s="302">
        <f>IFERROR(VLOOKUP($B168,Totalt!$B$1:$AQ$550,MATCH(AA$2,Totalt!$B$1:$AQ$1,0),FALSE),"")</f>
        <v>0</v>
      </c>
      <c r="AB168" s="302">
        <f>IFERROR(VLOOKUP($B168,Totalt!$B$1:$AQ$550,MATCH(AB$2,Totalt!$B$1:$AQ$1,0),FALSE),"")</f>
        <v>0</v>
      </c>
      <c r="AC168" s="302">
        <f>IFERROR(VLOOKUP($B168,Totalt!$B$1:$AQ$550,MATCH(AC$2,Totalt!$B$1:$AQ$1,0),FALSE),"")</f>
        <v>0</v>
      </c>
      <c r="AD168" s="302">
        <f>IFERROR(VLOOKUP($B168,Totalt!$B$1:$AQ$550,MATCH(AD$2,Totalt!$B$1:$AQ$1,0),FALSE),"")</f>
        <v>0</v>
      </c>
      <c r="AE168" s="302">
        <f>IFERROR(VLOOKUP($B168,Totalt!$B$1:$AQ$550,MATCH(AE$2,Totalt!$B$1:$AQ$1,0),FALSE),"")</f>
        <v>0</v>
      </c>
      <c r="AF168" s="302">
        <f>IFERROR(VLOOKUP($B168,Totalt!$B$1:$AQ$550,MATCH(AF$2,Totalt!$B$1:$AQ$1,0),FALSE),"")</f>
        <v>0.16300000000000001</v>
      </c>
      <c r="AG168" s="302">
        <f>IFERROR(VLOOKUP($B168,Totalt!$B$1:$AQ$550,MATCH(AG$2,Totalt!$B$1:$AQ$1,0),FALSE),"")</f>
        <v>0</v>
      </c>
      <c r="AI168" s="302">
        <f t="shared" si="8"/>
        <v>11.133000000000001</v>
      </c>
      <c r="AJ168" s="302">
        <f>IF(ISERROR(1/VLOOKUP($B168,Leveranser!$B$1:$S$500,MATCH("såld värme (gwh)",Leveranser!$B$1:$S$1,0),FALSE)),"",VLOOKUP($B168,Leveranser!$B$1:$S$500,MATCH("såld värme (gwh)",Leveranser!$B$1:$S$1,0),FALSE))</f>
        <v>8</v>
      </c>
      <c r="AK168" s="315"/>
      <c r="AM168" s="316" t="str">
        <f>IF(B168&lt;&gt;"",IF(VLOOKUP($B168,Totalt!$B$1:$AQ$550,MATCH("Kvalitetsgranskad:",Totalt!$B$1:$AQ$1,0),FALSE)="ja",VLOOKUP($B168,Miljö!$B$1:$AG$479,MATCH(AM$2,Miljö!$B$1:$AK$1,0),FALSE),""),"")</f>
        <v>Ja</v>
      </c>
      <c r="AN168" s="316" t="str">
        <f>IF(AM168="ja",VLOOKUP($B168,Miljö!$B$1:$J$479,MATCH("Typ av ursprungsspecificerad el   (Om inget värde anges används Nordisk residualmix, se inforuta) ()",Miljö!$B$1:$J$1,0),FALSE),IF(AM168="nej","Nordisk residualel",""))</f>
        <v>'vattenkraftel'</v>
      </c>
      <c r="AO168" s="316">
        <f>IF(AM168="","",VLOOKUP($B168,Miljö!$B$1:$J$479,MATCH("Fossilandel för ursprungspecificerad el ()",Miljö!$B$1:$J$1,0),FALSE))</f>
        <v>0</v>
      </c>
      <c r="AP168" s="316">
        <f>IF(AM168="","",IFERROR(VLOOKUP($B168,Miljö!$B$1:$J$479,MATCH("Kärnkraftsandel för ursprungsspecificerad el ()",Miljö!$B$1:$J$1,0),FALSE)/1,0))</f>
        <v>0.40799999999999997</v>
      </c>
      <c r="AQ168" s="316">
        <f t="shared" si="9"/>
        <v>0.59200000000000008</v>
      </c>
      <c r="AS168" s="316" t="str">
        <f t="shared" si="10"/>
        <v>Nej</v>
      </c>
      <c r="AT168" s="316" t="str">
        <f>IF(AS168="ja",VLOOKUP($B168,Miljö!$B$1:$O$500,MATCH("Fossil andel i procent (%)",Miljö!$B$1:$O$1,0),FALSE)/100,"")</f>
        <v/>
      </c>
      <c r="AV168" s="316" t="str">
        <f t="shared" si="11"/>
        <v>Nej</v>
      </c>
      <c r="AW168" s="316" t="str">
        <f>IF(AV168="ja",VLOOKUP($B168,'Egen hetvattenprod'!$B$1:$AO$500,MATCH("Värmekälla till värmepumpar ()",'Egen hetvattenprod'!$B$1:$AO$1,0),FALSE),"")</f>
        <v/>
      </c>
    </row>
    <row r="169" spans="1:49" x14ac:dyDescent="0.25">
      <c r="A169" s="314" t="str">
        <f>'Miljövärden för publ företag'!B171</f>
        <v>Ljusdal Energi AB</v>
      </c>
      <c r="B169" s="314" t="str">
        <f>'Miljövärden för publ företag'!C171</f>
        <v>Järvsö</v>
      </c>
      <c r="C169" s="302">
        <f>IFERROR(VLOOKUP($B169,Totalt!$B$1:$AQ$550,MATCH(C$2,Totalt!$B$1:$AQ$1,0),FALSE),"")</f>
        <v>0</v>
      </c>
      <c r="D169" s="302">
        <f>IFERROR(VLOOKUP($B169,Totalt!$B$1:$AQ$550,MATCH(D$2,Totalt!$B$1:$AQ$1,0),FALSE),"")</f>
        <v>0.498</v>
      </c>
      <c r="E169" s="302">
        <f>IFERROR(VLOOKUP($B169,Totalt!$B$1:$AQ$550,MATCH(E$2,Totalt!$B$1:$AQ$1,0),FALSE),"")</f>
        <v>0</v>
      </c>
      <c r="F169" s="302">
        <f>IFERROR(VLOOKUP($B169,Totalt!$B$1:$AQ$550,MATCH(F$2,Totalt!$B$1:$AQ$1,0),FALSE),"")</f>
        <v>0</v>
      </c>
      <c r="G169" s="302">
        <f>IFERROR(VLOOKUP($B169,Totalt!$B$1:$AQ$550,MATCH(G$2,Totalt!$B$1:$AQ$1,0),FALSE),"")</f>
        <v>0</v>
      </c>
      <c r="H169" s="302">
        <f>IFERROR(VLOOKUP($B169,Totalt!$B$1:$AQ$550,MATCH(H$2,Totalt!$B$1:$AQ$1,0),FALSE),"")</f>
        <v>0</v>
      </c>
      <c r="I169" s="302">
        <f>IFERROR(VLOOKUP($B169,Totalt!$B$1:$AQ$550,MATCH(I$2,Totalt!$B$1:$AQ$1,0),FALSE),"")</f>
        <v>0</v>
      </c>
      <c r="J169" s="302">
        <f>IFERROR(VLOOKUP($B169,Totalt!$B$1:$AQ$550,MATCH(J$2,Totalt!$B$1:$AQ$1,0),FALSE),"")</f>
        <v>0</v>
      </c>
      <c r="K169" s="302">
        <f>IFERROR(VLOOKUP($B169,Totalt!$B$1:$AQ$550,MATCH(K$2,Totalt!$B$1:$AQ$1,0),FALSE),"")</f>
        <v>0</v>
      </c>
      <c r="L169" s="302">
        <f>IFERROR(VLOOKUP($B169,Totalt!$B$1:$AQ$550,MATCH(L$2,Totalt!$B$1:$AQ$1,0),FALSE),"")</f>
        <v>0</v>
      </c>
      <c r="M169" s="302">
        <f>IFERROR(VLOOKUP($B169,Totalt!$B$1:$AQ$550,MATCH(M$2,Totalt!$B$1:$AQ$1,0),FALSE),"")</f>
        <v>0</v>
      </c>
      <c r="N169" s="302">
        <f>IFERROR(VLOOKUP($B169,Totalt!$B$1:$AQ$550,MATCH(N$2,Totalt!$B$1:$AQ$1,0),FALSE),"")</f>
        <v>0</v>
      </c>
      <c r="O169" s="302">
        <f>IFERROR(VLOOKUP($B169,Totalt!$B$1:$AQ$550,MATCH(O$2,Totalt!$B$1:$AQ$1,0),FALSE),"")</f>
        <v>0</v>
      </c>
      <c r="P169" s="302">
        <f>IFERROR(VLOOKUP($B169,Totalt!$B$1:$AQ$550,MATCH(P$2,Totalt!$B$1:$AQ$1,0),FALSE),"")</f>
        <v>11.6</v>
      </c>
      <c r="Q169" s="302">
        <f>IFERROR(VLOOKUP($B169,Totalt!$B$1:$AQ$550,MATCH(Q$2,Totalt!$B$1:$AQ$1,0),FALSE),"")</f>
        <v>0</v>
      </c>
      <c r="R169" s="302">
        <f>IFERROR(VLOOKUP($B169,Totalt!$B$1:$AQ$550,MATCH(R$2,Totalt!$B$1:$AQ$1,0),FALSE),"")</f>
        <v>0</v>
      </c>
      <c r="S169" s="302">
        <f>IFERROR(VLOOKUP($B169,Totalt!$B$1:$AQ$550,MATCH(S$2,Totalt!$B$1:$AQ$1,0),FALSE),"")</f>
        <v>0</v>
      </c>
      <c r="T169" s="302">
        <f>IFERROR(VLOOKUP($B169,Totalt!$B$1:$AQ$550,MATCH(T$2,Totalt!$B$1:$AQ$1,0),FALSE),"")</f>
        <v>0</v>
      </c>
      <c r="U169" s="302">
        <f>IFERROR(VLOOKUP($B169,Totalt!$B$1:$AQ$550,MATCH(U$2,Totalt!$B$1:$AQ$1,0),FALSE),"")</f>
        <v>0</v>
      </c>
      <c r="V169" s="302">
        <f>IFERROR(VLOOKUP($B169,Totalt!$B$1:$AQ$550,MATCH(V$2,Totalt!$B$1:$AQ$1,0),FALSE),"")</f>
        <v>0</v>
      </c>
      <c r="W169" s="302">
        <f>IFERROR(VLOOKUP($B169,Totalt!$B$1:$AQ$550,MATCH(W$2,Totalt!$B$1:$AQ$1,0),FALSE),"")</f>
        <v>0</v>
      </c>
      <c r="X169" s="302">
        <f>IFERROR(VLOOKUP($B169,Totalt!$B$1:$AQ$550,MATCH(X$2,Totalt!$B$1:$AQ$1,0),FALSE),"")</f>
        <v>0</v>
      </c>
      <c r="Y169" s="302">
        <f>IFERROR(VLOOKUP($B169,Totalt!$B$1:$AQ$550,MATCH(Y$2,Totalt!$B$1:$AQ$1,0),FALSE),"")</f>
        <v>0</v>
      </c>
      <c r="Z169" s="302">
        <f>IFERROR(VLOOKUP($B169,Totalt!$B$1:$AQ$550,MATCH(Z$2,Totalt!$B$1:$AQ$1,0),FALSE),"")</f>
        <v>0</v>
      </c>
      <c r="AA169" s="302">
        <f>IFERROR(VLOOKUP($B169,Totalt!$B$1:$AQ$550,MATCH(AA$2,Totalt!$B$1:$AQ$1,0),FALSE),"")</f>
        <v>0</v>
      </c>
      <c r="AB169" s="302">
        <f>IFERROR(VLOOKUP($B169,Totalt!$B$1:$AQ$550,MATCH(AB$2,Totalt!$B$1:$AQ$1,0),FALSE),"")</f>
        <v>0</v>
      </c>
      <c r="AC169" s="302">
        <f>IFERROR(VLOOKUP($B169,Totalt!$B$1:$AQ$550,MATCH(AC$2,Totalt!$B$1:$AQ$1,0),FALSE),"")</f>
        <v>1.66</v>
      </c>
      <c r="AD169" s="302">
        <f>IFERROR(VLOOKUP($B169,Totalt!$B$1:$AQ$550,MATCH(AD$2,Totalt!$B$1:$AQ$1,0),FALSE),"")</f>
        <v>0</v>
      </c>
      <c r="AE169" s="302">
        <f>IFERROR(VLOOKUP($B169,Totalt!$B$1:$AQ$550,MATCH(AE$2,Totalt!$B$1:$AQ$1,0),FALSE),"")</f>
        <v>0</v>
      </c>
      <c r="AF169" s="302">
        <f>IFERROR(VLOOKUP($B169,Totalt!$B$1:$AQ$550,MATCH(AF$2,Totalt!$B$1:$AQ$1,0),FALSE),"")</f>
        <v>0.316</v>
      </c>
      <c r="AG169" s="302">
        <f>IFERROR(VLOOKUP($B169,Totalt!$B$1:$AQ$550,MATCH(AG$2,Totalt!$B$1:$AQ$1,0),FALSE),"")</f>
        <v>0</v>
      </c>
      <c r="AI169" s="302">
        <f t="shared" si="8"/>
        <v>14.074</v>
      </c>
      <c r="AJ169" s="302">
        <f>IF(ISERROR(1/VLOOKUP($B169,Leveranser!$B$1:$S$500,MATCH("såld värme (gwh)",Leveranser!$B$1:$S$1,0),FALSE)),"",VLOOKUP($B169,Leveranser!$B$1:$S$500,MATCH("såld värme (gwh)",Leveranser!$B$1:$S$1,0),FALSE))</f>
        <v>10.7</v>
      </c>
      <c r="AK169" s="315"/>
      <c r="AM169" s="316" t="str">
        <f>IF(B169&lt;&gt;"",IF(VLOOKUP($B169,Totalt!$B$1:$AQ$550,MATCH("Kvalitetsgranskad:",Totalt!$B$1:$AQ$1,0),FALSE)="ja",VLOOKUP($B169,Miljö!$B$1:$AG$479,MATCH(AM$2,Miljö!$B$1:$AK$1,0),FALSE),""),"")</f>
        <v>Ja</v>
      </c>
      <c r="AN169" s="316" t="str">
        <f>IF(AM169="ja",VLOOKUP($B169,Miljö!$B$1:$J$479,MATCH("Typ av ursprungsspecificerad el   (Om inget värde anges används Nordisk residualmix, se inforuta) ()",Miljö!$B$1:$J$1,0),FALSE),IF(AM169="nej","Nordisk residualel",""))</f>
        <v>'Vattenkraft'</v>
      </c>
      <c r="AO169" s="316">
        <f>IF(AM169="","",VLOOKUP($B169,Miljö!$B$1:$J$479,MATCH("Fossilandel för ursprungspecificerad el ()",Miljö!$B$1:$J$1,0),FALSE))</f>
        <v>0</v>
      </c>
      <c r="AP169" s="316">
        <f>IF(AM169="","",IFERROR(VLOOKUP($B169,Miljö!$B$1:$J$479,MATCH("Kärnkraftsandel för ursprungsspecificerad el ()",Miljö!$B$1:$J$1,0),FALSE)/1,0))</f>
        <v>0.40799999999999997</v>
      </c>
      <c r="AQ169" s="316">
        <f t="shared" si="9"/>
        <v>0.59200000000000008</v>
      </c>
      <c r="AS169" s="316" t="str">
        <f t="shared" si="10"/>
        <v>Nej</v>
      </c>
      <c r="AT169" s="316" t="str">
        <f>IF(AS169="ja",VLOOKUP($B169,Miljö!$B$1:$O$500,MATCH("Fossil andel i procent (%)",Miljö!$B$1:$O$1,0),FALSE)/100,"")</f>
        <v/>
      </c>
      <c r="AV169" s="316" t="str">
        <f t="shared" si="11"/>
        <v>Nej</v>
      </c>
      <c r="AW169" s="316" t="str">
        <f>IF(AV169="ja",VLOOKUP($B169,'Egen hetvattenprod'!$B$1:$AO$500,MATCH("Värmekälla till värmepumpar ()",'Egen hetvattenprod'!$B$1:$AO$1,0),FALSE),"")</f>
        <v/>
      </c>
    </row>
    <row r="170" spans="1:49" x14ac:dyDescent="0.25">
      <c r="A170" s="314" t="str">
        <f>'Miljövärden för publ företag'!B172</f>
        <v>Ljusdal Energi AB</v>
      </c>
      <c r="B170" s="314" t="str">
        <f>'Miljövärden för publ företag'!C172</f>
        <v>Ljusdal</v>
      </c>
      <c r="C170" s="302">
        <f>IFERROR(VLOOKUP($B170,Totalt!$B$1:$AQ$550,MATCH(C$2,Totalt!$B$1:$AQ$1,0),FALSE),"")</f>
        <v>0</v>
      </c>
      <c r="D170" s="302">
        <f>IFERROR(VLOOKUP($B170,Totalt!$B$1:$AQ$550,MATCH(D$2,Totalt!$B$1:$AQ$1,0),FALSE),"")</f>
        <v>0.379</v>
      </c>
      <c r="E170" s="302">
        <f>IFERROR(VLOOKUP($B170,Totalt!$B$1:$AQ$550,MATCH(E$2,Totalt!$B$1:$AQ$1,0),FALSE),"")</f>
        <v>0</v>
      </c>
      <c r="F170" s="302">
        <f>IFERROR(VLOOKUP($B170,Totalt!$B$1:$AQ$550,MATCH(F$2,Totalt!$B$1:$AQ$1,0),FALSE),"")</f>
        <v>0</v>
      </c>
      <c r="G170" s="302">
        <f>IFERROR(VLOOKUP($B170,Totalt!$B$1:$AQ$550,MATCH(G$2,Totalt!$B$1:$AQ$1,0),FALSE),"")</f>
        <v>0</v>
      </c>
      <c r="H170" s="302">
        <f>IFERROR(VLOOKUP($B170,Totalt!$B$1:$AQ$550,MATCH(H$2,Totalt!$B$1:$AQ$1,0),FALSE),"")</f>
        <v>0</v>
      </c>
      <c r="I170" s="302">
        <f>IFERROR(VLOOKUP($B170,Totalt!$B$1:$AQ$550,MATCH(I$2,Totalt!$B$1:$AQ$1,0),FALSE),"")</f>
        <v>0</v>
      </c>
      <c r="J170" s="302">
        <f>IFERROR(VLOOKUP($B170,Totalt!$B$1:$AQ$550,MATCH(J$2,Totalt!$B$1:$AQ$1,0),FALSE),"")</f>
        <v>0</v>
      </c>
      <c r="K170" s="302">
        <f>IFERROR(VLOOKUP($B170,Totalt!$B$1:$AQ$550,MATCH(K$2,Totalt!$B$1:$AQ$1,0),FALSE),"")</f>
        <v>0</v>
      </c>
      <c r="L170" s="302">
        <f>IFERROR(VLOOKUP($B170,Totalt!$B$1:$AQ$550,MATCH(L$2,Totalt!$B$1:$AQ$1,0),FALSE),"")</f>
        <v>0</v>
      </c>
      <c r="M170" s="302">
        <f>IFERROR(VLOOKUP($B170,Totalt!$B$1:$AQ$550,MATCH(M$2,Totalt!$B$1:$AQ$1,0),FALSE),"")</f>
        <v>10.8</v>
      </c>
      <c r="N170" s="302">
        <f>IFERROR(VLOOKUP($B170,Totalt!$B$1:$AQ$550,MATCH(N$2,Totalt!$B$1:$AQ$1,0),FALSE),"")</f>
        <v>56.4</v>
      </c>
      <c r="O170" s="302">
        <f>IFERROR(VLOOKUP($B170,Totalt!$B$1:$AQ$550,MATCH(O$2,Totalt!$B$1:$AQ$1,0),FALSE),"")</f>
        <v>0.64900000000000002</v>
      </c>
      <c r="P170" s="302">
        <f>IFERROR(VLOOKUP($B170,Totalt!$B$1:$AQ$550,MATCH(P$2,Totalt!$B$1:$AQ$1,0),FALSE),"")</f>
        <v>0</v>
      </c>
      <c r="Q170" s="302">
        <f>IFERROR(VLOOKUP($B170,Totalt!$B$1:$AQ$550,MATCH(Q$2,Totalt!$B$1:$AQ$1,0),FALSE),"")</f>
        <v>0</v>
      </c>
      <c r="R170" s="302">
        <f>IFERROR(VLOOKUP($B170,Totalt!$B$1:$AQ$550,MATCH(R$2,Totalt!$B$1:$AQ$1,0),FALSE),"")</f>
        <v>0</v>
      </c>
      <c r="S170" s="302">
        <f>IFERROR(VLOOKUP($B170,Totalt!$B$1:$AQ$550,MATCH(S$2,Totalt!$B$1:$AQ$1,0),FALSE),"")</f>
        <v>0</v>
      </c>
      <c r="T170" s="302">
        <f>IFERROR(VLOOKUP($B170,Totalt!$B$1:$AQ$550,MATCH(T$2,Totalt!$B$1:$AQ$1,0),FALSE),"")</f>
        <v>0</v>
      </c>
      <c r="U170" s="302">
        <f>IFERROR(VLOOKUP($B170,Totalt!$B$1:$AQ$550,MATCH(U$2,Totalt!$B$1:$AQ$1,0),FALSE),"")</f>
        <v>0</v>
      </c>
      <c r="V170" s="302">
        <f>IFERROR(VLOOKUP($B170,Totalt!$B$1:$AQ$550,MATCH(V$2,Totalt!$B$1:$AQ$1,0),FALSE),"")</f>
        <v>0</v>
      </c>
      <c r="W170" s="302">
        <f>IFERROR(VLOOKUP($B170,Totalt!$B$1:$AQ$550,MATCH(W$2,Totalt!$B$1:$AQ$1,0),FALSE),"")</f>
        <v>0</v>
      </c>
      <c r="X170" s="302">
        <f>IFERROR(VLOOKUP($B170,Totalt!$B$1:$AQ$550,MATCH(X$2,Totalt!$B$1:$AQ$1,0),FALSE),"")</f>
        <v>0</v>
      </c>
      <c r="Y170" s="302">
        <f>IFERROR(VLOOKUP($B170,Totalt!$B$1:$AQ$550,MATCH(Y$2,Totalt!$B$1:$AQ$1,0),FALSE),"")</f>
        <v>0</v>
      </c>
      <c r="Z170" s="302">
        <f>IFERROR(VLOOKUP($B170,Totalt!$B$1:$AQ$550,MATCH(Z$2,Totalt!$B$1:$AQ$1,0),FALSE),"")</f>
        <v>0</v>
      </c>
      <c r="AA170" s="302">
        <f>IFERROR(VLOOKUP($B170,Totalt!$B$1:$AQ$550,MATCH(AA$2,Totalt!$B$1:$AQ$1,0),FALSE),"")</f>
        <v>0</v>
      </c>
      <c r="AB170" s="302">
        <f>IFERROR(VLOOKUP($B170,Totalt!$B$1:$AQ$550,MATCH(AB$2,Totalt!$B$1:$AQ$1,0),FALSE),"")</f>
        <v>0</v>
      </c>
      <c r="AC170" s="302">
        <f>IFERROR(VLOOKUP($B170,Totalt!$B$1:$AQ$550,MATCH(AC$2,Totalt!$B$1:$AQ$1,0),FALSE),"")</f>
        <v>13</v>
      </c>
      <c r="AD170" s="302">
        <f>IFERROR(VLOOKUP($B170,Totalt!$B$1:$AQ$550,MATCH(AD$2,Totalt!$B$1:$AQ$1,0),FALSE),"")</f>
        <v>0</v>
      </c>
      <c r="AE170" s="302">
        <f>IFERROR(VLOOKUP($B170,Totalt!$B$1:$AQ$550,MATCH(AE$2,Totalt!$B$1:$AQ$1,0),FALSE),"")</f>
        <v>0</v>
      </c>
      <c r="AF170" s="302">
        <f>IFERROR(VLOOKUP($B170,Totalt!$B$1:$AQ$550,MATCH(AF$2,Totalt!$B$1:$AQ$1,0),FALSE),"")</f>
        <v>2.2999999999999998</v>
      </c>
      <c r="AG170" s="302">
        <f>IFERROR(VLOOKUP($B170,Totalt!$B$1:$AQ$550,MATCH(AG$2,Totalt!$B$1:$AQ$1,0),FALSE),"")</f>
        <v>0</v>
      </c>
      <c r="AI170" s="302">
        <f t="shared" si="8"/>
        <v>83.527999999999992</v>
      </c>
      <c r="AJ170" s="302">
        <f>IF(ISERROR(1/VLOOKUP($B170,Leveranser!$B$1:$S$500,MATCH("såld värme (gwh)",Leveranser!$B$1:$S$1,0),FALSE)),"",VLOOKUP($B170,Leveranser!$B$1:$S$500,MATCH("såld värme (gwh)",Leveranser!$B$1:$S$1,0),FALSE))</f>
        <v>63.3</v>
      </c>
      <c r="AK170" s="315"/>
      <c r="AM170" s="316" t="str">
        <f>IF(B170&lt;&gt;"",IF(VLOOKUP($B170,Totalt!$B$1:$AQ$550,MATCH("Kvalitetsgranskad:",Totalt!$B$1:$AQ$1,0),FALSE)="ja",VLOOKUP($B170,Miljö!$B$1:$AG$479,MATCH(AM$2,Miljö!$B$1:$AK$1,0),FALSE),""),"")</f>
        <v>Ja</v>
      </c>
      <c r="AN170" s="316" t="str">
        <f>IF(AM170="ja",VLOOKUP($B170,Miljö!$B$1:$J$479,MATCH("Typ av ursprungsspecificerad el   (Om inget värde anges används Nordisk residualmix, se inforuta) ()",Miljö!$B$1:$J$1,0),FALSE),IF(AM170="nej","Nordisk residualel",""))</f>
        <v>'Vattenkraft'</v>
      </c>
      <c r="AO170" s="316">
        <f>IF(AM170="","",VLOOKUP($B170,Miljö!$B$1:$J$479,MATCH("Fossilandel för ursprungspecificerad el ()",Miljö!$B$1:$J$1,0),FALSE))</f>
        <v>0</v>
      </c>
      <c r="AP170" s="316">
        <f>IF(AM170="","",IFERROR(VLOOKUP($B170,Miljö!$B$1:$J$479,MATCH("Kärnkraftsandel för ursprungsspecificerad el ()",Miljö!$B$1:$J$1,0),FALSE)/1,0))</f>
        <v>0</v>
      </c>
      <c r="AQ170" s="316">
        <f t="shared" si="9"/>
        <v>1</v>
      </c>
      <c r="AS170" s="316" t="str">
        <f t="shared" si="10"/>
        <v>Nej</v>
      </c>
      <c r="AT170" s="316" t="str">
        <f>IF(AS170="ja",VLOOKUP($B170,Miljö!$B$1:$O$500,MATCH("Fossil andel i procent (%)",Miljö!$B$1:$O$1,0),FALSE)/100,"")</f>
        <v/>
      </c>
      <c r="AV170" s="316" t="str">
        <f t="shared" si="11"/>
        <v>Nej</v>
      </c>
      <c r="AW170" s="316" t="str">
        <f>IF(AV170="ja",VLOOKUP($B170,'Egen hetvattenprod'!$B$1:$AO$500,MATCH("Värmekälla till värmepumpar ()",'Egen hetvattenprod'!$B$1:$AO$1,0),FALSE),"")</f>
        <v/>
      </c>
    </row>
    <row r="171" spans="1:49" x14ac:dyDescent="0.25">
      <c r="A171" s="314" t="str">
        <f>'Miljövärden för publ företag'!B173</f>
        <v>Luleå Energi AB</v>
      </c>
      <c r="B171" s="314" t="str">
        <f>'Miljövärden för publ företag'!C173</f>
        <v>Luleå</v>
      </c>
      <c r="C171" s="302">
        <f>IFERROR(VLOOKUP($B171,Totalt!$B$1:$AQ$550,MATCH(C$2,Totalt!$B$1:$AQ$1,0),FALSE),"")</f>
        <v>0</v>
      </c>
      <c r="D171" s="302">
        <f>IFERROR(VLOOKUP($B171,Totalt!$B$1:$AQ$550,MATCH(D$2,Totalt!$B$1:$AQ$1,0),FALSE),"")</f>
        <v>1.8</v>
      </c>
      <c r="E171" s="302">
        <f>IFERROR(VLOOKUP($B171,Totalt!$B$1:$AQ$550,MATCH(E$2,Totalt!$B$1:$AQ$1,0),FALSE),"")</f>
        <v>0</v>
      </c>
      <c r="F171" s="302">
        <f>IFERROR(VLOOKUP($B171,Totalt!$B$1:$AQ$550,MATCH(F$2,Totalt!$B$1:$AQ$1,0),FALSE),"")</f>
        <v>58.4</v>
      </c>
      <c r="G171" s="302">
        <f>IFERROR(VLOOKUP($B171,Totalt!$B$1:$AQ$550,MATCH(G$2,Totalt!$B$1:$AQ$1,0),FALSE),"")</f>
        <v>0</v>
      </c>
      <c r="H171" s="302">
        <f>IFERROR(VLOOKUP($B171,Totalt!$B$1:$AQ$550,MATCH(H$2,Totalt!$B$1:$AQ$1,0),FALSE),"")</f>
        <v>0</v>
      </c>
      <c r="I171" s="302">
        <f>IFERROR(VLOOKUP($B171,Totalt!$B$1:$AQ$550,MATCH(I$2,Totalt!$B$1:$AQ$1,0),FALSE),"")</f>
        <v>0</v>
      </c>
      <c r="J171" s="302">
        <f>IFERROR(VLOOKUP($B171,Totalt!$B$1:$AQ$550,MATCH(J$2,Totalt!$B$1:$AQ$1,0),FALSE),"")</f>
        <v>0</v>
      </c>
      <c r="K171" s="302">
        <f>IFERROR(VLOOKUP($B171,Totalt!$B$1:$AQ$550,MATCH(K$2,Totalt!$B$1:$AQ$1,0),FALSE),"")</f>
        <v>729.1</v>
      </c>
      <c r="L171" s="302">
        <f>IFERROR(VLOOKUP($B171,Totalt!$B$1:$AQ$550,MATCH(L$2,Totalt!$B$1:$AQ$1,0),FALSE),"")</f>
        <v>0</v>
      </c>
      <c r="M171" s="302">
        <f>IFERROR(VLOOKUP($B171,Totalt!$B$1:$AQ$550,MATCH(M$2,Totalt!$B$1:$AQ$1,0),FALSE),"")</f>
        <v>0</v>
      </c>
      <c r="N171" s="302">
        <f>IFERROR(VLOOKUP($B171,Totalt!$B$1:$AQ$550,MATCH(N$2,Totalt!$B$1:$AQ$1,0),FALSE),"")</f>
        <v>0</v>
      </c>
      <c r="O171" s="302">
        <f>IFERROR(VLOOKUP($B171,Totalt!$B$1:$AQ$550,MATCH(O$2,Totalt!$B$1:$AQ$1,0),FALSE),"")</f>
        <v>0</v>
      </c>
      <c r="P171" s="302">
        <f>IFERROR(VLOOKUP($B171,Totalt!$B$1:$AQ$550,MATCH(P$2,Totalt!$B$1:$AQ$1,0),FALSE),"")</f>
        <v>0</v>
      </c>
      <c r="Q171" s="302">
        <f>IFERROR(VLOOKUP($B171,Totalt!$B$1:$AQ$550,MATCH(Q$2,Totalt!$B$1:$AQ$1,0),FALSE),"")</f>
        <v>0</v>
      </c>
      <c r="R171" s="302">
        <f>IFERROR(VLOOKUP($B171,Totalt!$B$1:$AQ$550,MATCH(R$2,Totalt!$B$1:$AQ$1,0),FALSE),"")</f>
        <v>20.7</v>
      </c>
      <c r="S171" s="302">
        <f>IFERROR(VLOOKUP($B171,Totalt!$B$1:$AQ$550,MATCH(S$2,Totalt!$B$1:$AQ$1,0),FALSE),"")</f>
        <v>0</v>
      </c>
      <c r="T171" s="302">
        <f>IFERROR(VLOOKUP($B171,Totalt!$B$1:$AQ$550,MATCH(T$2,Totalt!$B$1:$AQ$1,0),FALSE),"")</f>
        <v>0</v>
      </c>
      <c r="U171" s="302">
        <f>IFERROR(VLOOKUP($B171,Totalt!$B$1:$AQ$550,MATCH(U$2,Totalt!$B$1:$AQ$1,0),FALSE),"")</f>
        <v>0</v>
      </c>
      <c r="V171" s="302">
        <f>IFERROR(VLOOKUP($B171,Totalt!$B$1:$AQ$550,MATCH(V$2,Totalt!$B$1:$AQ$1,0),FALSE),"")</f>
        <v>0</v>
      </c>
      <c r="W171" s="302">
        <f>IFERROR(VLOOKUP($B171,Totalt!$B$1:$AQ$550,MATCH(W$2,Totalt!$B$1:$AQ$1,0),FALSE),"")</f>
        <v>0</v>
      </c>
      <c r="X171" s="302">
        <f>IFERROR(VLOOKUP($B171,Totalt!$B$1:$AQ$550,MATCH(X$2,Totalt!$B$1:$AQ$1,0),FALSE),"")</f>
        <v>0</v>
      </c>
      <c r="Y171" s="302">
        <f>IFERROR(VLOOKUP($B171,Totalt!$B$1:$AQ$550,MATCH(Y$2,Totalt!$B$1:$AQ$1,0),FALSE),"")</f>
        <v>0</v>
      </c>
      <c r="Z171" s="302">
        <f>IFERROR(VLOOKUP($B171,Totalt!$B$1:$AQ$550,MATCH(Z$2,Totalt!$B$1:$AQ$1,0),FALSE),"")</f>
        <v>12.1</v>
      </c>
      <c r="AA171" s="302">
        <f>IFERROR(VLOOKUP($B171,Totalt!$B$1:$AQ$550,MATCH(AA$2,Totalt!$B$1:$AQ$1,0),FALSE),"")</f>
        <v>0</v>
      </c>
      <c r="AB171" s="302">
        <f>IFERROR(VLOOKUP($B171,Totalt!$B$1:$AQ$550,MATCH(AB$2,Totalt!$B$1:$AQ$1,0),FALSE),"")</f>
        <v>0</v>
      </c>
      <c r="AC171" s="302">
        <f>IFERROR(VLOOKUP($B171,Totalt!$B$1:$AQ$550,MATCH(AC$2,Totalt!$B$1:$AQ$1,0),FALSE),"")</f>
        <v>0</v>
      </c>
      <c r="AD171" s="302">
        <f>IFERROR(VLOOKUP($B171,Totalt!$B$1:$AQ$550,MATCH(AD$2,Totalt!$B$1:$AQ$1,0),FALSE),"")</f>
        <v>0</v>
      </c>
      <c r="AE171" s="302">
        <f>IFERROR(VLOOKUP($B171,Totalt!$B$1:$AQ$550,MATCH(AE$2,Totalt!$B$1:$AQ$1,0),FALSE),"")</f>
        <v>0</v>
      </c>
      <c r="AF171" s="302">
        <f>IFERROR(VLOOKUP($B171,Totalt!$B$1:$AQ$550,MATCH(AF$2,Totalt!$B$1:$AQ$1,0),FALSE),"")</f>
        <v>22.6</v>
      </c>
      <c r="AG171" s="302">
        <f>IFERROR(VLOOKUP($B171,Totalt!$B$1:$AQ$550,MATCH(AG$2,Totalt!$B$1:$AQ$1,0),FALSE),"")</f>
        <v>0</v>
      </c>
      <c r="AI171" s="302">
        <f t="shared" si="8"/>
        <v>844.70000000000016</v>
      </c>
      <c r="AJ171" s="302">
        <f>IF(ISERROR(1/VLOOKUP($B171,Leveranser!$B$1:$S$500,MATCH("såld värme (gwh)",Leveranser!$B$1:$S$1,0),FALSE)),"",VLOOKUP($B171,Leveranser!$B$1:$S$500,MATCH("såld värme (gwh)",Leveranser!$B$1:$S$1,0),FALSE))</f>
        <v>773.4</v>
      </c>
      <c r="AK171" s="315"/>
      <c r="AM171" s="316" t="str">
        <f>IF(B171&lt;&gt;"",IF(VLOOKUP($B171,Totalt!$B$1:$AQ$550,MATCH("Kvalitetsgranskad:",Totalt!$B$1:$AQ$1,0),FALSE)="ja",VLOOKUP($B171,Miljö!$B$1:$AG$479,MATCH(AM$2,Miljö!$B$1:$AK$1,0),FALSE),""),"")</f>
        <v>Ja</v>
      </c>
      <c r="AN171" s="316" t="str">
        <f>IF(AM171="ja",VLOOKUP($B171,Miljö!$B$1:$J$479,MATCH("Typ av ursprungsspecificerad el   (Om inget värde anges används Nordisk residualmix, se inforuta) ()",Miljö!$B$1:$J$1,0),FALSE),IF(AM171="nej","Nordisk residualel",""))</f>
        <v>'Vindel+El från Kraftvärmeverket'</v>
      </c>
      <c r="AO171" s="316">
        <f>IF(AM171="","",VLOOKUP($B171,Miljö!$B$1:$J$479,MATCH("Fossilandel för ursprungspecificerad el ()",Miljö!$B$1:$J$1,0),FALSE))</f>
        <v>1.4E-2</v>
      </c>
      <c r="AP171" s="316">
        <f>IF(AM171="","",IFERROR(VLOOKUP($B171,Miljö!$B$1:$J$479,MATCH("Kärnkraftsandel för ursprungsspecificerad el ()",Miljö!$B$1:$J$1,0),FALSE)/1,0))</f>
        <v>0</v>
      </c>
      <c r="AQ171" s="316">
        <f t="shared" si="9"/>
        <v>0.98599999999999999</v>
      </c>
      <c r="AS171" s="316" t="str">
        <f t="shared" si="10"/>
        <v>Nej</v>
      </c>
      <c r="AT171" s="316" t="str">
        <f>IF(AS171="ja",VLOOKUP($B171,Miljö!$B$1:$O$500,MATCH("Fossil andel i procent (%)",Miljö!$B$1:$O$1,0),FALSE)/100,"")</f>
        <v/>
      </c>
      <c r="AV171" s="316" t="str">
        <f t="shared" si="11"/>
        <v>Nej</v>
      </c>
      <c r="AW171" s="316" t="str">
        <f>IF(AV171="ja",VLOOKUP($B171,'Egen hetvattenprod'!$B$1:$AO$500,MATCH("Värmekälla till värmepumpar ()",'Egen hetvattenprod'!$B$1:$AO$1,0),FALSE),"")</f>
        <v/>
      </c>
    </row>
    <row r="172" spans="1:49" x14ac:dyDescent="0.25">
      <c r="A172" s="314" t="str">
        <f>'Miljövärden för publ företag'!B174</f>
        <v>Luleå Energi AB</v>
      </c>
      <c r="B172" s="314" t="str">
        <f>'Miljövärden för publ företag'!C174</f>
        <v>Luleå Klimatneutral</v>
      </c>
      <c r="C172" s="302">
        <f>IFERROR(VLOOKUP($B172,Totalt!$B$1:$AQ$550,MATCH(C$2,Totalt!$B$1:$AQ$1,0),FALSE),"")</f>
        <v>0</v>
      </c>
      <c r="D172" s="302">
        <f>IFERROR(VLOOKUP($B172,Totalt!$B$1:$AQ$550,MATCH(D$2,Totalt!$B$1:$AQ$1,0),FALSE),"")</f>
        <v>0</v>
      </c>
      <c r="E172" s="302">
        <f>IFERROR(VLOOKUP($B172,Totalt!$B$1:$AQ$550,MATCH(E$2,Totalt!$B$1:$AQ$1,0),FALSE),"")</f>
        <v>0</v>
      </c>
      <c r="F172" s="302">
        <f>IFERROR(VLOOKUP($B172,Totalt!$B$1:$AQ$550,MATCH(F$2,Totalt!$B$1:$AQ$1,0),FALSE),"")</f>
        <v>0</v>
      </c>
      <c r="G172" s="302">
        <f>IFERROR(VLOOKUP($B172,Totalt!$B$1:$AQ$550,MATCH(G$2,Totalt!$B$1:$AQ$1,0),FALSE),"")</f>
        <v>0</v>
      </c>
      <c r="H172" s="302">
        <f>IFERROR(VLOOKUP($B172,Totalt!$B$1:$AQ$550,MATCH(H$2,Totalt!$B$1:$AQ$1,0),FALSE),"")</f>
        <v>0</v>
      </c>
      <c r="I172" s="302">
        <f>IFERROR(VLOOKUP($B172,Totalt!$B$1:$AQ$550,MATCH(I$2,Totalt!$B$1:$AQ$1,0),FALSE),"")</f>
        <v>0</v>
      </c>
      <c r="J172" s="302">
        <f>IFERROR(VLOOKUP($B172,Totalt!$B$1:$AQ$550,MATCH(J$2,Totalt!$B$1:$AQ$1,0),FALSE),"")</f>
        <v>0</v>
      </c>
      <c r="K172" s="302">
        <f>IFERROR(VLOOKUP($B172,Totalt!$B$1:$AQ$550,MATCH(K$2,Totalt!$B$1:$AQ$1,0),FALSE),"")</f>
        <v>5.0999999999999996</v>
      </c>
      <c r="L172" s="302">
        <f>IFERROR(VLOOKUP($B172,Totalt!$B$1:$AQ$550,MATCH(L$2,Totalt!$B$1:$AQ$1,0),FALSE),"")</f>
        <v>0</v>
      </c>
      <c r="M172" s="302">
        <f>IFERROR(VLOOKUP($B172,Totalt!$B$1:$AQ$550,MATCH(M$2,Totalt!$B$1:$AQ$1,0),FALSE),"")</f>
        <v>0</v>
      </c>
      <c r="N172" s="302">
        <f>IFERROR(VLOOKUP($B172,Totalt!$B$1:$AQ$550,MATCH(N$2,Totalt!$B$1:$AQ$1,0),FALSE),"")</f>
        <v>0</v>
      </c>
      <c r="O172" s="302">
        <f>IFERROR(VLOOKUP($B172,Totalt!$B$1:$AQ$550,MATCH(O$2,Totalt!$B$1:$AQ$1,0),FALSE),"")</f>
        <v>0</v>
      </c>
      <c r="P172" s="302">
        <f>IFERROR(VLOOKUP($B172,Totalt!$B$1:$AQ$550,MATCH(P$2,Totalt!$B$1:$AQ$1,0),FALSE),"")</f>
        <v>0</v>
      </c>
      <c r="Q172" s="302">
        <f>IFERROR(VLOOKUP($B172,Totalt!$B$1:$AQ$550,MATCH(Q$2,Totalt!$B$1:$AQ$1,0),FALSE),"")</f>
        <v>0</v>
      </c>
      <c r="R172" s="302">
        <f>IFERROR(VLOOKUP($B172,Totalt!$B$1:$AQ$550,MATCH(R$2,Totalt!$B$1:$AQ$1,0),FALSE),"")</f>
        <v>0.16</v>
      </c>
      <c r="S172" s="302">
        <f>IFERROR(VLOOKUP($B172,Totalt!$B$1:$AQ$550,MATCH(S$2,Totalt!$B$1:$AQ$1,0),FALSE),"")</f>
        <v>0</v>
      </c>
      <c r="T172" s="302">
        <f>IFERROR(VLOOKUP($B172,Totalt!$B$1:$AQ$550,MATCH(T$2,Totalt!$B$1:$AQ$1,0),FALSE),"")</f>
        <v>0</v>
      </c>
      <c r="U172" s="302">
        <f>IFERROR(VLOOKUP($B172,Totalt!$B$1:$AQ$550,MATCH(U$2,Totalt!$B$1:$AQ$1,0),FALSE),"")</f>
        <v>0</v>
      </c>
      <c r="V172" s="302">
        <f>IFERROR(VLOOKUP($B172,Totalt!$B$1:$AQ$550,MATCH(V$2,Totalt!$B$1:$AQ$1,0),FALSE),"")</f>
        <v>0</v>
      </c>
      <c r="W172" s="302">
        <f>IFERROR(VLOOKUP($B172,Totalt!$B$1:$AQ$550,MATCH(W$2,Totalt!$B$1:$AQ$1,0),FALSE),"")</f>
        <v>0</v>
      </c>
      <c r="X172" s="302">
        <f>IFERROR(VLOOKUP($B172,Totalt!$B$1:$AQ$550,MATCH(X$2,Totalt!$B$1:$AQ$1,0),FALSE),"")</f>
        <v>0</v>
      </c>
      <c r="Y172" s="302">
        <f>IFERROR(VLOOKUP($B172,Totalt!$B$1:$AQ$550,MATCH(Y$2,Totalt!$B$1:$AQ$1,0),FALSE),"")</f>
        <v>0</v>
      </c>
      <c r="Z172" s="302">
        <f>IFERROR(VLOOKUP($B172,Totalt!$B$1:$AQ$550,MATCH(Z$2,Totalt!$B$1:$AQ$1,0),FALSE),"")</f>
        <v>0.08</v>
      </c>
      <c r="AA172" s="302">
        <f>IFERROR(VLOOKUP($B172,Totalt!$B$1:$AQ$550,MATCH(AA$2,Totalt!$B$1:$AQ$1,0),FALSE),"")</f>
        <v>0</v>
      </c>
      <c r="AB172" s="302">
        <f>IFERROR(VLOOKUP($B172,Totalt!$B$1:$AQ$550,MATCH(AB$2,Totalt!$B$1:$AQ$1,0),FALSE),"")</f>
        <v>0</v>
      </c>
      <c r="AC172" s="302">
        <f>IFERROR(VLOOKUP($B172,Totalt!$B$1:$AQ$550,MATCH(AC$2,Totalt!$B$1:$AQ$1,0),FALSE),"")</f>
        <v>0</v>
      </c>
      <c r="AD172" s="302">
        <f>IFERROR(VLOOKUP($B172,Totalt!$B$1:$AQ$550,MATCH(AD$2,Totalt!$B$1:$AQ$1,0),FALSE),"")</f>
        <v>0</v>
      </c>
      <c r="AE172" s="302">
        <f>IFERROR(VLOOKUP($B172,Totalt!$B$1:$AQ$550,MATCH(AE$2,Totalt!$B$1:$AQ$1,0),FALSE),"")</f>
        <v>0</v>
      </c>
      <c r="AF172" s="302">
        <f>IFERROR(VLOOKUP($B172,Totalt!$B$1:$AQ$550,MATCH(AF$2,Totalt!$B$1:$AQ$1,0),FALSE),"")</f>
        <v>0.15</v>
      </c>
      <c r="AG172" s="302">
        <f>IFERROR(VLOOKUP($B172,Totalt!$B$1:$AQ$550,MATCH(AG$2,Totalt!$B$1:$AQ$1,0),FALSE),"")</f>
        <v>0</v>
      </c>
      <c r="AI172" s="302">
        <f t="shared" si="8"/>
        <v>5.49</v>
      </c>
      <c r="AJ172" s="302">
        <f>IF(ISERROR(1/VLOOKUP($B172,Leveranser!$B$1:$S$500,MATCH("såld värme (gwh)",Leveranser!$B$1:$S$1,0),FALSE)),"",VLOOKUP($B172,Leveranser!$B$1:$S$500,MATCH("såld värme (gwh)",Leveranser!$B$1:$S$1,0),FALSE))</f>
        <v>4.67</v>
      </c>
      <c r="AK172" s="315"/>
      <c r="AM172" s="316" t="str">
        <f>IF(B172&lt;&gt;"",IF(VLOOKUP($B172,Totalt!$B$1:$AQ$550,MATCH("Kvalitetsgranskad:",Totalt!$B$1:$AQ$1,0),FALSE)="ja",VLOOKUP($B172,Miljö!$B$1:$AG$479,MATCH(AM$2,Miljö!$B$1:$AK$1,0),FALSE),""),"")</f>
        <v>Ja</v>
      </c>
      <c r="AN172" s="316" t="str">
        <f>IF(AM172="ja",VLOOKUP($B172,Miljö!$B$1:$J$479,MATCH("Typ av ursprungsspecificerad el   (Om inget värde anges används Nordisk residualmix, se inforuta) ()",Miljö!$B$1:$J$1,0),FALSE),IF(AM172="nej","Nordisk residualel",""))</f>
        <v>'Vindel+El från KVV'</v>
      </c>
      <c r="AO172" s="316">
        <f>IF(AM172="","",VLOOKUP($B172,Miljö!$B$1:$J$479,MATCH("Fossilandel för ursprungspecificerad el ()",Miljö!$B$1:$J$1,0),FALSE))</f>
        <v>0</v>
      </c>
      <c r="AP172" s="316">
        <f>IF(AM172="","",IFERROR(VLOOKUP($B172,Miljö!$B$1:$J$479,MATCH("Kärnkraftsandel för ursprungsspecificerad el ()",Miljö!$B$1:$J$1,0),FALSE)/1,0))</f>
        <v>0</v>
      </c>
      <c r="AQ172" s="316">
        <f t="shared" si="9"/>
        <v>1</v>
      </c>
      <c r="AS172" s="316" t="str">
        <f t="shared" si="10"/>
        <v>Nej</v>
      </c>
      <c r="AT172" s="316" t="str">
        <f>IF(AS172="ja",VLOOKUP($B172,Miljö!$B$1:$O$500,MATCH("Fossil andel i procent (%)",Miljö!$B$1:$O$1,0),FALSE)/100,"")</f>
        <v/>
      </c>
      <c r="AV172" s="316" t="str">
        <f t="shared" si="11"/>
        <v>Nej</v>
      </c>
      <c r="AW172" s="316" t="str">
        <f>IF(AV172="ja",VLOOKUP($B172,'Egen hetvattenprod'!$B$1:$AO$500,MATCH("Värmekälla till värmepumpar ()",'Egen hetvattenprod'!$B$1:$AO$1,0),FALSE),"")</f>
        <v/>
      </c>
    </row>
    <row r="173" spans="1:49" x14ac:dyDescent="0.25">
      <c r="A173" s="314" t="str">
        <f>'Miljövärden för publ företag'!B175</f>
        <v>Luleå Energi AB</v>
      </c>
      <c r="B173" s="314" t="str">
        <f>'Miljövärden för publ företag'!C175</f>
        <v>Råneå</v>
      </c>
      <c r="C173" s="302">
        <f>IFERROR(VLOOKUP($B173,Totalt!$B$1:$AQ$550,MATCH(C$2,Totalt!$B$1:$AQ$1,0),FALSE),"")</f>
        <v>0</v>
      </c>
      <c r="D173" s="302">
        <f>IFERROR(VLOOKUP($B173,Totalt!$B$1:$AQ$550,MATCH(D$2,Totalt!$B$1:$AQ$1,0),FALSE),"")</f>
        <v>1.1000000000000001</v>
      </c>
      <c r="E173" s="302">
        <f>IFERROR(VLOOKUP($B173,Totalt!$B$1:$AQ$550,MATCH(E$2,Totalt!$B$1:$AQ$1,0),FALSE),"")</f>
        <v>0</v>
      </c>
      <c r="F173" s="302">
        <f>IFERROR(VLOOKUP($B173,Totalt!$B$1:$AQ$550,MATCH(F$2,Totalt!$B$1:$AQ$1,0),FALSE),"")</f>
        <v>0</v>
      </c>
      <c r="G173" s="302">
        <f>IFERROR(VLOOKUP($B173,Totalt!$B$1:$AQ$550,MATCH(G$2,Totalt!$B$1:$AQ$1,0),FALSE),"")</f>
        <v>0</v>
      </c>
      <c r="H173" s="302">
        <f>IFERROR(VLOOKUP($B173,Totalt!$B$1:$AQ$550,MATCH(H$2,Totalt!$B$1:$AQ$1,0),FALSE),"")</f>
        <v>0</v>
      </c>
      <c r="I173" s="302">
        <f>IFERROR(VLOOKUP($B173,Totalt!$B$1:$AQ$550,MATCH(I$2,Totalt!$B$1:$AQ$1,0),FALSE),"")</f>
        <v>0</v>
      </c>
      <c r="J173" s="302">
        <f>IFERROR(VLOOKUP($B173,Totalt!$B$1:$AQ$550,MATCH(J$2,Totalt!$B$1:$AQ$1,0),FALSE),"")</f>
        <v>0</v>
      </c>
      <c r="K173" s="302">
        <f>IFERROR(VLOOKUP($B173,Totalt!$B$1:$AQ$550,MATCH(K$2,Totalt!$B$1:$AQ$1,0),FALSE),"")</f>
        <v>0</v>
      </c>
      <c r="L173" s="302">
        <f>IFERROR(VLOOKUP($B173,Totalt!$B$1:$AQ$550,MATCH(L$2,Totalt!$B$1:$AQ$1,0),FALSE),"")</f>
        <v>0</v>
      </c>
      <c r="M173" s="302">
        <f>IFERROR(VLOOKUP($B173,Totalt!$B$1:$AQ$550,MATCH(M$2,Totalt!$B$1:$AQ$1,0),FALSE),"")</f>
        <v>0</v>
      </c>
      <c r="N173" s="302">
        <f>IFERROR(VLOOKUP($B173,Totalt!$B$1:$AQ$550,MATCH(N$2,Totalt!$B$1:$AQ$1,0),FALSE),"")</f>
        <v>1.4</v>
      </c>
      <c r="O173" s="302">
        <f>IFERROR(VLOOKUP($B173,Totalt!$B$1:$AQ$550,MATCH(O$2,Totalt!$B$1:$AQ$1,0),FALSE),"")</f>
        <v>0</v>
      </c>
      <c r="P173" s="302">
        <f>IFERROR(VLOOKUP($B173,Totalt!$B$1:$AQ$550,MATCH(P$2,Totalt!$B$1:$AQ$1,0),FALSE),"")</f>
        <v>14</v>
      </c>
      <c r="Q173" s="302">
        <f>IFERROR(VLOOKUP($B173,Totalt!$B$1:$AQ$550,MATCH(Q$2,Totalt!$B$1:$AQ$1,0),FALSE),"")</f>
        <v>0</v>
      </c>
      <c r="R173" s="302">
        <f>IFERROR(VLOOKUP($B173,Totalt!$B$1:$AQ$550,MATCH(R$2,Totalt!$B$1:$AQ$1,0),FALSE),"")</f>
        <v>13.7</v>
      </c>
      <c r="S173" s="302">
        <f>IFERROR(VLOOKUP($B173,Totalt!$B$1:$AQ$550,MATCH(S$2,Totalt!$B$1:$AQ$1,0),FALSE),"")</f>
        <v>0</v>
      </c>
      <c r="T173" s="302">
        <f>IFERROR(VLOOKUP($B173,Totalt!$B$1:$AQ$550,MATCH(T$2,Totalt!$B$1:$AQ$1,0),FALSE),"")</f>
        <v>0</v>
      </c>
      <c r="U173" s="302">
        <f>IFERROR(VLOOKUP($B173,Totalt!$B$1:$AQ$550,MATCH(U$2,Totalt!$B$1:$AQ$1,0),FALSE),"")</f>
        <v>0</v>
      </c>
      <c r="V173" s="302">
        <f>IFERROR(VLOOKUP($B173,Totalt!$B$1:$AQ$550,MATCH(V$2,Totalt!$B$1:$AQ$1,0),FALSE),"")</f>
        <v>0</v>
      </c>
      <c r="W173" s="302">
        <f>IFERROR(VLOOKUP($B173,Totalt!$B$1:$AQ$550,MATCH(W$2,Totalt!$B$1:$AQ$1,0),FALSE),"")</f>
        <v>0</v>
      </c>
      <c r="X173" s="302">
        <f>IFERROR(VLOOKUP($B173,Totalt!$B$1:$AQ$550,MATCH(X$2,Totalt!$B$1:$AQ$1,0),FALSE),"")</f>
        <v>0</v>
      </c>
      <c r="Y173" s="302">
        <f>IFERROR(VLOOKUP($B173,Totalt!$B$1:$AQ$550,MATCH(Y$2,Totalt!$B$1:$AQ$1,0),FALSE),"")</f>
        <v>0</v>
      </c>
      <c r="Z173" s="302">
        <f>IFERROR(VLOOKUP($B173,Totalt!$B$1:$AQ$550,MATCH(Z$2,Totalt!$B$1:$AQ$1,0),FALSE),"")</f>
        <v>0</v>
      </c>
      <c r="AA173" s="302">
        <f>IFERROR(VLOOKUP($B173,Totalt!$B$1:$AQ$550,MATCH(AA$2,Totalt!$B$1:$AQ$1,0),FALSE),"")</f>
        <v>0</v>
      </c>
      <c r="AB173" s="302">
        <f>IFERROR(VLOOKUP($B173,Totalt!$B$1:$AQ$550,MATCH(AB$2,Totalt!$B$1:$AQ$1,0),FALSE),"")</f>
        <v>0</v>
      </c>
      <c r="AC173" s="302">
        <f>IFERROR(VLOOKUP($B173,Totalt!$B$1:$AQ$550,MATCH(AC$2,Totalt!$B$1:$AQ$1,0),FALSE),"")</f>
        <v>0</v>
      </c>
      <c r="AD173" s="302">
        <f>IFERROR(VLOOKUP($B173,Totalt!$B$1:$AQ$550,MATCH(AD$2,Totalt!$B$1:$AQ$1,0),FALSE),"")</f>
        <v>0</v>
      </c>
      <c r="AE173" s="302">
        <f>IFERROR(VLOOKUP($B173,Totalt!$B$1:$AQ$550,MATCH(AE$2,Totalt!$B$1:$AQ$1,0),FALSE),"")</f>
        <v>0</v>
      </c>
      <c r="AF173" s="302">
        <f>IFERROR(VLOOKUP($B173,Totalt!$B$1:$AQ$550,MATCH(AF$2,Totalt!$B$1:$AQ$1,0),FALSE),"")</f>
        <v>0.49</v>
      </c>
      <c r="AG173" s="302">
        <f>IFERROR(VLOOKUP($B173,Totalt!$B$1:$AQ$550,MATCH(AG$2,Totalt!$B$1:$AQ$1,0),FALSE),"")</f>
        <v>0</v>
      </c>
      <c r="AI173" s="302">
        <f t="shared" si="8"/>
        <v>30.689999999999998</v>
      </c>
      <c r="AJ173" s="302">
        <f>IF(ISERROR(1/VLOOKUP($B173,Leveranser!$B$1:$S$500,MATCH("såld värme (gwh)",Leveranser!$B$1:$S$1,0),FALSE)),"",VLOOKUP($B173,Leveranser!$B$1:$S$500,MATCH("såld värme (gwh)",Leveranser!$B$1:$S$1,0),FALSE))</f>
        <v>22.2</v>
      </c>
      <c r="AK173" s="315"/>
      <c r="AM173" s="316" t="str">
        <f>IF(B173&lt;&gt;"",IF(VLOOKUP($B173,Totalt!$B$1:$AQ$550,MATCH("Kvalitetsgranskad:",Totalt!$B$1:$AQ$1,0),FALSE)="ja",VLOOKUP($B173,Miljö!$B$1:$AG$479,MATCH(AM$2,Miljö!$B$1:$AK$1,0),FALSE),""),"")</f>
        <v>Ja</v>
      </c>
      <c r="AN173" s="316" t="str">
        <f>IF(AM173="ja",VLOOKUP($B173,Miljö!$B$1:$J$479,MATCH("Typ av ursprungsspecificerad el   (Om inget värde anges används Nordisk residualmix, se inforuta) ()",Miljö!$B$1:$J$1,0),FALSE),IF(AM173="nej","Nordisk residualel",""))</f>
        <v>'Vindel'</v>
      </c>
      <c r="AO173" s="316">
        <f>IF(AM173="","",VLOOKUP($B173,Miljö!$B$1:$J$479,MATCH("Fossilandel för ursprungspecificerad el ()",Miljö!$B$1:$J$1,0),FALSE))</f>
        <v>0</v>
      </c>
      <c r="AP173" s="316">
        <f>IF(AM173="","",IFERROR(VLOOKUP($B173,Miljö!$B$1:$J$479,MATCH("Kärnkraftsandel för ursprungsspecificerad el ()",Miljö!$B$1:$J$1,0),FALSE)/1,0))</f>
        <v>0</v>
      </c>
      <c r="AQ173" s="316">
        <f t="shared" si="9"/>
        <v>1</v>
      </c>
      <c r="AS173" s="316" t="str">
        <f t="shared" si="10"/>
        <v>Nej</v>
      </c>
      <c r="AT173" s="316" t="str">
        <f>IF(AS173="ja",VLOOKUP($B173,Miljö!$B$1:$O$500,MATCH("Fossil andel i procent (%)",Miljö!$B$1:$O$1,0),FALSE)/100,"")</f>
        <v/>
      </c>
      <c r="AV173" s="316" t="str">
        <f t="shared" si="11"/>
        <v>Nej</v>
      </c>
      <c r="AW173" s="316" t="str">
        <f>IF(AV173="ja",VLOOKUP($B173,'Egen hetvattenprod'!$B$1:$AO$500,MATCH("Värmekälla till värmepumpar ()",'Egen hetvattenprod'!$B$1:$AO$1,0),FALSE),"")</f>
        <v/>
      </c>
    </row>
    <row r="174" spans="1:49" x14ac:dyDescent="0.25">
      <c r="A174" s="314" t="str">
        <f>'Miljövärden för publ företag'!B176</f>
        <v>Mark Kraftvärme AB</v>
      </c>
      <c r="B174" s="314" t="str">
        <f>'Miljövärden för publ företag'!C176</f>
        <v>Assbergs nätet</v>
      </c>
      <c r="C174" s="302">
        <f>IFERROR(VLOOKUP($B174,Totalt!$B$1:$AQ$550,MATCH(C$2,Totalt!$B$1:$AQ$1,0),FALSE),"")</f>
        <v>0</v>
      </c>
      <c r="D174" s="302">
        <f>IFERROR(VLOOKUP($B174,Totalt!$B$1:$AQ$550,MATCH(D$2,Totalt!$B$1:$AQ$1,0),FALSE),"")</f>
        <v>1.74</v>
      </c>
      <c r="E174" s="302">
        <f>IFERROR(VLOOKUP($B174,Totalt!$B$1:$AQ$550,MATCH(E$2,Totalt!$B$1:$AQ$1,0),FALSE),"")</f>
        <v>0</v>
      </c>
      <c r="F174" s="302">
        <f>IFERROR(VLOOKUP($B174,Totalt!$B$1:$AQ$550,MATCH(F$2,Totalt!$B$1:$AQ$1,0),FALSE),"")</f>
        <v>0</v>
      </c>
      <c r="G174" s="302">
        <f>IFERROR(VLOOKUP($B174,Totalt!$B$1:$AQ$550,MATCH(G$2,Totalt!$B$1:$AQ$1,0),FALSE),"")</f>
        <v>0</v>
      </c>
      <c r="H174" s="302">
        <f>IFERROR(VLOOKUP($B174,Totalt!$B$1:$AQ$550,MATCH(H$2,Totalt!$B$1:$AQ$1,0),FALSE),"")</f>
        <v>0</v>
      </c>
      <c r="I174" s="302">
        <f>IFERROR(VLOOKUP($B174,Totalt!$B$1:$AQ$550,MATCH(I$2,Totalt!$B$1:$AQ$1,0),FALSE),"")</f>
        <v>0</v>
      </c>
      <c r="J174" s="302">
        <f>IFERROR(VLOOKUP($B174,Totalt!$B$1:$AQ$550,MATCH(J$2,Totalt!$B$1:$AQ$1,0),FALSE),"")</f>
        <v>0</v>
      </c>
      <c r="K174" s="302">
        <f>IFERROR(VLOOKUP($B174,Totalt!$B$1:$AQ$550,MATCH(K$2,Totalt!$B$1:$AQ$1,0),FALSE),"")</f>
        <v>0</v>
      </c>
      <c r="L174" s="302">
        <f>IFERROR(VLOOKUP($B174,Totalt!$B$1:$AQ$550,MATCH(L$2,Totalt!$B$1:$AQ$1,0),FALSE),"")</f>
        <v>0</v>
      </c>
      <c r="M174" s="302">
        <f>IFERROR(VLOOKUP($B174,Totalt!$B$1:$AQ$550,MATCH(M$2,Totalt!$B$1:$AQ$1,0),FALSE),"")</f>
        <v>8.1879799999999996</v>
      </c>
      <c r="N174" s="302">
        <f>IFERROR(VLOOKUP($B174,Totalt!$B$1:$AQ$550,MATCH(N$2,Totalt!$B$1:$AQ$1,0),FALSE),"")</f>
        <v>47.8795</v>
      </c>
      <c r="O174" s="302">
        <f>IFERROR(VLOOKUP($B174,Totalt!$B$1:$AQ$550,MATCH(O$2,Totalt!$B$1:$AQ$1,0),FALSE),"")</f>
        <v>0</v>
      </c>
      <c r="P174" s="302">
        <f>IFERROR(VLOOKUP($B174,Totalt!$B$1:$AQ$550,MATCH(P$2,Totalt!$B$1:$AQ$1,0),FALSE),"")</f>
        <v>40.752800000000001</v>
      </c>
      <c r="Q174" s="302">
        <f>IFERROR(VLOOKUP($B174,Totalt!$B$1:$AQ$550,MATCH(Q$2,Totalt!$B$1:$AQ$1,0),FALSE),"")</f>
        <v>0</v>
      </c>
      <c r="R174" s="302">
        <f>IFERROR(VLOOKUP($B174,Totalt!$B$1:$AQ$550,MATCH(R$2,Totalt!$B$1:$AQ$1,0),FALSE),"")</f>
        <v>0</v>
      </c>
      <c r="S174" s="302">
        <f>IFERROR(VLOOKUP($B174,Totalt!$B$1:$AQ$550,MATCH(S$2,Totalt!$B$1:$AQ$1,0),FALSE),"")</f>
        <v>2.2000000000000002</v>
      </c>
      <c r="T174" s="302">
        <f>IFERROR(VLOOKUP($B174,Totalt!$B$1:$AQ$550,MATCH(T$2,Totalt!$B$1:$AQ$1,0),FALSE),"")</f>
        <v>0</v>
      </c>
      <c r="U174" s="302">
        <f>IFERROR(VLOOKUP($B174,Totalt!$B$1:$AQ$550,MATCH(U$2,Totalt!$B$1:$AQ$1,0),FALSE),"")</f>
        <v>0</v>
      </c>
      <c r="V174" s="302">
        <f>IFERROR(VLOOKUP($B174,Totalt!$B$1:$AQ$550,MATCH(V$2,Totalt!$B$1:$AQ$1,0),FALSE),"")</f>
        <v>0</v>
      </c>
      <c r="W174" s="302">
        <f>IFERROR(VLOOKUP($B174,Totalt!$B$1:$AQ$550,MATCH(W$2,Totalt!$B$1:$AQ$1,0),FALSE),"")</f>
        <v>0</v>
      </c>
      <c r="X174" s="302">
        <f>IFERROR(VLOOKUP($B174,Totalt!$B$1:$AQ$550,MATCH(X$2,Totalt!$B$1:$AQ$1,0),FALSE),"")</f>
        <v>0</v>
      </c>
      <c r="Y174" s="302">
        <f>IFERROR(VLOOKUP($B174,Totalt!$B$1:$AQ$550,MATCH(Y$2,Totalt!$B$1:$AQ$1,0),FALSE),"")</f>
        <v>0</v>
      </c>
      <c r="Z174" s="302">
        <f>IFERROR(VLOOKUP($B174,Totalt!$B$1:$AQ$550,MATCH(Z$2,Totalt!$B$1:$AQ$1,0),FALSE),"")</f>
        <v>0</v>
      </c>
      <c r="AA174" s="302">
        <f>IFERROR(VLOOKUP($B174,Totalt!$B$1:$AQ$550,MATCH(AA$2,Totalt!$B$1:$AQ$1,0),FALSE),"")</f>
        <v>0</v>
      </c>
      <c r="AB174" s="302">
        <f>IFERROR(VLOOKUP($B174,Totalt!$B$1:$AQ$550,MATCH(AB$2,Totalt!$B$1:$AQ$1,0),FALSE),"")</f>
        <v>0</v>
      </c>
      <c r="AC174" s="302">
        <f>IFERROR(VLOOKUP($B174,Totalt!$B$1:$AQ$550,MATCH(AC$2,Totalt!$B$1:$AQ$1,0),FALSE),"")</f>
        <v>17</v>
      </c>
      <c r="AD174" s="302">
        <f>IFERROR(VLOOKUP($B174,Totalt!$B$1:$AQ$550,MATCH(AD$2,Totalt!$B$1:$AQ$1,0),FALSE),"")</f>
        <v>0</v>
      </c>
      <c r="AE174" s="302">
        <f>IFERROR(VLOOKUP($B174,Totalt!$B$1:$AQ$550,MATCH(AE$2,Totalt!$B$1:$AQ$1,0),FALSE),"")</f>
        <v>0</v>
      </c>
      <c r="AF174" s="302">
        <f>IFERROR(VLOOKUP($B174,Totalt!$B$1:$AQ$550,MATCH(AF$2,Totalt!$B$1:$AQ$1,0),FALSE),"")</f>
        <v>3.0179299999999998</v>
      </c>
      <c r="AG174" s="302">
        <f>IFERROR(VLOOKUP($B174,Totalt!$B$1:$AQ$550,MATCH(AG$2,Totalt!$B$1:$AQ$1,0),FALSE),"")</f>
        <v>0</v>
      </c>
      <c r="AI174" s="302">
        <f t="shared" si="8"/>
        <v>120.77821</v>
      </c>
      <c r="AJ174" s="302">
        <f>IF(ISERROR(1/VLOOKUP($B174,Leveranser!$B$1:$S$500,MATCH("såld värme (gwh)",Leveranser!$B$1:$S$1,0),FALSE)),"",VLOOKUP($B174,Leveranser!$B$1:$S$500,MATCH("såld värme (gwh)",Leveranser!$B$1:$S$1,0),FALSE))</f>
        <v>85.4</v>
      </c>
      <c r="AK174" s="315"/>
      <c r="AM174" s="316" t="str">
        <f>IF(B174&lt;&gt;"",IF(VLOOKUP($B174,Totalt!$B$1:$AQ$550,MATCH("Kvalitetsgranskad:",Totalt!$B$1:$AQ$1,0),FALSE)="ja",VLOOKUP($B174,Miljö!$B$1:$AG$479,MATCH(AM$2,Miljö!$B$1:$AK$1,0),FALSE),""),"")</f>
        <v>Ja</v>
      </c>
      <c r="AN174" s="316" t="str">
        <f>IF(AM174="ja",VLOOKUP($B174,Miljö!$B$1:$J$479,MATCH("Typ av ursprungsspecificerad el   (Om inget värde anges används Nordisk residualmix, se inforuta) ()",Miljö!$B$1:$J$1,0),FALSE),IF(AM174="nej","Nordisk residualel",""))</f>
        <v>'Bra miljöval'</v>
      </c>
      <c r="AO174" s="316">
        <f>IF(AM174="","",VLOOKUP($B174,Miljö!$B$1:$J$479,MATCH("Fossilandel för ursprungspecificerad el ()",Miljö!$B$1:$J$1,0),FALSE))</f>
        <v>0</v>
      </c>
      <c r="AP174" s="316">
        <f>IF(AM174="","",IFERROR(VLOOKUP($B174,Miljö!$B$1:$J$479,MATCH("Kärnkraftsandel för ursprungsspecificerad el ()",Miljö!$B$1:$J$1,0),FALSE)/1,0))</f>
        <v>0</v>
      </c>
      <c r="AQ174" s="316">
        <f t="shared" si="9"/>
        <v>1</v>
      </c>
      <c r="AS174" s="316" t="str">
        <f t="shared" si="10"/>
        <v>Nej</v>
      </c>
      <c r="AT174" s="316" t="str">
        <f>IF(AS174="ja",VLOOKUP($B174,Miljö!$B$1:$O$500,MATCH("Fossil andel i procent (%)",Miljö!$B$1:$O$1,0),FALSE)/100,"")</f>
        <v/>
      </c>
      <c r="AV174" s="316" t="str">
        <f t="shared" si="11"/>
        <v>Nej</v>
      </c>
      <c r="AW174" s="316" t="str">
        <f>IF(AV174="ja",VLOOKUP($B174,'Egen hetvattenprod'!$B$1:$AO$500,MATCH("Värmekälla till värmepumpar ()",'Egen hetvattenprod'!$B$1:$AO$1,0),FALSE),"")</f>
        <v/>
      </c>
    </row>
    <row r="175" spans="1:49" x14ac:dyDescent="0.25">
      <c r="A175" s="314" t="str">
        <f>'Miljövärden för publ företag'!B177</f>
        <v>Mark Kraftvärme AB</v>
      </c>
      <c r="B175" s="314" t="str">
        <f>'Miljövärden för publ företag'!C177</f>
        <v>Fritsla</v>
      </c>
      <c r="C175" s="302">
        <f>IFERROR(VLOOKUP($B175,Totalt!$B$1:$AQ$550,MATCH(C$2,Totalt!$B$1:$AQ$1,0),FALSE),"")</f>
        <v>0</v>
      </c>
      <c r="D175" s="302">
        <f>IFERROR(VLOOKUP($B175,Totalt!$B$1:$AQ$550,MATCH(D$2,Totalt!$B$1:$AQ$1,0),FALSE),"")</f>
        <v>0.13</v>
      </c>
      <c r="E175" s="302">
        <f>IFERROR(VLOOKUP($B175,Totalt!$B$1:$AQ$550,MATCH(E$2,Totalt!$B$1:$AQ$1,0),FALSE),"")</f>
        <v>0</v>
      </c>
      <c r="F175" s="302">
        <f>IFERROR(VLOOKUP($B175,Totalt!$B$1:$AQ$550,MATCH(F$2,Totalt!$B$1:$AQ$1,0),FALSE),"")</f>
        <v>0</v>
      </c>
      <c r="G175" s="302">
        <f>IFERROR(VLOOKUP($B175,Totalt!$B$1:$AQ$550,MATCH(G$2,Totalt!$B$1:$AQ$1,0),FALSE),"")</f>
        <v>0</v>
      </c>
      <c r="H175" s="302">
        <f>IFERROR(VLOOKUP($B175,Totalt!$B$1:$AQ$550,MATCH(H$2,Totalt!$B$1:$AQ$1,0),FALSE),"")</f>
        <v>0</v>
      </c>
      <c r="I175" s="302">
        <f>IFERROR(VLOOKUP($B175,Totalt!$B$1:$AQ$550,MATCH(I$2,Totalt!$B$1:$AQ$1,0),FALSE),"")</f>
        <v>0</v>
      </c>
      <c r="J175" s="302">
        <f>IFERROR(VLOOKUP($B175,Totalt!$B$1:$AQ$550,MATCH(J$2,Totalt!$B$1:$AQ$1,0),FALSE),"")</f>
        <v>0</v>
      </c>
      <c r="K175" s="302">
        <f>IFERROR(VLOOKUP($B175,Totalt!$B$1:$AQ$550,MATCH(K$2,Totalt!$B$1:$AQ$1,0),FALSE),"")</f>
        <v>0</v>
      </c>
      <c r="L175" s="302">
        <f>IFERROR(VLOOKUP($B175,Totalt!$B$1:$AQ$550,MATCH(L$2,Totalt!$B$1:$AQ$1,0),FALSE),"")</f>
        <v>0</v>
      </c>
      <c r="M175" s="302">
        <f>IFERROR(VLOOKUP($B175,Totalt!$B$1:$AQ$550,MATCH(M$2,Totalt!$B$1:$AQ$1,0),FALSE),"")</f>
        <v>0.86</v>
      </c>
      <c r="N175" s="302">
        <f>IFERROR(VLOOKUP($B175,Totalt!$B$1:$AQ$550,MATCH(N$2,Totalt!$B$1:$AQ$1,0),FALSE),"")</f>
        <v>4.99</v>
      </c>
      <c r="O175" s="302">
        <f>IFERROR(VLOOKUP($B175,Totalt!$B$1:$AQ$550,MATCH(O$2,Totalt!$B$1:$AQ$1,0),FALSE),"")</f>
        <v>0</v>
      </c>
      <c r="P175" s="302">
        <f>IFERROR(VLOOKUP($B175,Totalt!$B$1:$AQ$550,MATCH(P$2,Totalt!$B$1:$AQ$1,0),FALSE),"")</f>
        <v>4.25</v>
      </c>
      <c r="Q175" s="302">
        <f>IFERROR(VLOOKUP($B175,Totalt!$B$1:$AQ$550,MATCH(Q$2,Totalt!$B$1:$AQ$1,0),FALSE),"")</f>
        <v>0</v>
      </c>
      <c r="R175" s="302">
        <f>IFERROR(VLOOKUP($B175,Totalt!$B$1:$AQ$550,MATCH(R$2,Totalt!$B$1:$AQ$1,0),FALSE),"")</f>
        <v>0</v>
      </c>
      <c r="S175" s="302">
        <f>IFERROR(VLOOKUP($B175,Totalt!$B$1:$AQ$550,MATCH(S$2,Totalt!$B$1:$AQ$1,0),FALSE),"")</f>
        <v>3</v>
      </c>
      <c r="T175" s="302">
        <f>IFERROR(VLOOKUP($B175,Totalt!$B$1:$AQ$550,MATCH(T$2,Totalt!$B$1:$AQ$1,0),FALSE),"")</f>
        <v>0</v>
      </c>
      <c r="U175" s="302">
        <f>IFERROR(VLOOKUP($B175,Totalt!$B$1:$AQ$550,MATCH(U$2,Totalt!$B$1:$AQ$1,0),FALSE),"")</f>
        <v>0</v>
      </c>
      <c r="V175" s="302">
        <f>IFERROR(VLOOKUP($B175,Totalt!$B$1:$AQ$550,MATCH(V$2,Totalt!$B$1:$AQ$1,0),FALSE),"")</f>
        <v>0</v>
      </c>
      <c r="W175" s="302">
        <f>IFERROR(VLOOKUP($B175,Totalt!$B$1:$AQ$550,MATCH(W$2,Totalt!$B$1:$AQ$1,0),FALSE),"")</f>
        <v>0</v>
      </c>
      <c r="X175" s="302">
        <f>IFERROR(VLOOKUP($B175,Totalt!$B$1:$AQ$550,MATCH(X$2,Totalt!$B$1:$AQ$1,0),FALSE),"")</f>
        <v>0</v>
      </c>
      <c r="Y175" s="302">
        <f>IFERROR(VLOOKUP($B175,Totalt!$B$1:$AQ$550,MATCH(Y$2,Totalt!$B$1:$AQ$1,0),FALSE),"")</f>
        <v>0</v>
      </c>
      <c r="Z175" s="302">
        <f>IFERROR(VLOOKUP($B175,Totalt!$B$1:$AQ$550,MATCH(Z$2,Totalt!$B$1:$AQ$1,0),FALSE),"")</f>
        <v>0</v>
      </c>
      <c r="AA175" s="302">
        <f>IFERROR(VLOOKUP($B175,Totalt!$B$1:$AQ$550,MATCH(AA$2,Totalt!$B$1:$AQ$1,0),FALSE),"")</f>
        <v>0</v>
      </c>
      <c r="AB175" s="302">
        <f>IFERROR(VLOOKUP($B175,Totalt!$B$1:$AQ$550,MATCH(AB$2,Totalt!$B$1:$AQ$1,0),FALSE),"")</f>
        <v>0</v>
      </c>
      <c r="AC175" s="302">
        <f>IFERROR(VLOOKUP($B175,Totalt!$B$1:$AQ$550,MATCH(AC$2,Totalt!$B$1:$AQ$1,0),FALSE),"")</f>
        <v>0</v>
      </c>
      <c r="AD175" s="302">
        <f>IFERROR(VLOOKUP($B175,Totalt!$B$1:$AQ$550,MATCH(AD$2,Totalt!$B$1:$AQ$1,0),FALSE),"")</f>
        <v>0</v>
      </c>
      <c r="AE175" s="302">
        <f>IFERROR(VLOOKUP($B175,Totalt!$B$1:$AQ$550,MATCH(AE$2,Totalt!$B$1:$AQ$1,0),FALSE),"")</f>
        <v>0</v>
      </c>
      <c r="AF175" s="302">
        <f>IFERROR(VLOOKUP($B175,Totalt!$B$1:$AQ$550,MATCH(AF$2,Totalt!$B$1:$AQ$1,0),FALSE),"")</f>
        <v>0.17</v>
      </c>
      <c r="AG175" s="302">
        <f>IFERROR(VLOOKUP($B175,Totalt!$B$1:$AQ$550,MATCH(AG$2,Totalt!$B$1:$AQ$1,0),FALSE),"")</f>
        <v>0</v>
      </c>
      <c r="AI175" s="302">
        <f t="shared" si="8"/>
        <v>13.4</v>
      </c>
      <c r="AJ175" s="302">
        <f>IF(ISERROR(1/VLOOKUP($B175,Leveranser!$B$1:$S$500,MATCH("såld värme (gwh)",Leveranser!$B$1:$S$1,0),FALSE)),"",VLOOKUP($B175,Leveranser!$B$1:$S$500,MATCH("såld värme (gwh)",Leveranser!$B$1:$S$1,0),FALSE))</f>
        <v>8</v>
      </c>
      <c r="AK175" s="315"/>
      <c r="AM175" s="316" t="str">
        <f>IF(B175&lt;&gt;"",IF(VLOOKUP($B175,Totalt!$B$1:$AQ$550,MATCH("Kvalitetsgranskad:",Totalt!$B$1:$AQ$1,0),FALSE)="ja",VLOOKUP($B175,Miljö!$B$1:$AG$479,MATCH(AM$2,Miljö!$B$1:$AK$1,0),FALSE),""),"")</f>
        <v>Ja</v>
      </c>
      <c r="AN175" s="316" t="str">
        <f>IF(AM175="ja",VLOOKUP($B175,Miljö!$B$1:$J$479,MATCH("Typ av ursprungsspecificerad el   (Om inget värde anges används Nordisk residualmix, se inforuta) ()",Miljö!$B$1:$J$1,0),FALSE),IF(AM175="nej","Nordisk residualel",""))</f>
        <v>'Bra miljöval'</v>
      </c>
      <c r="AO175" s="316">
        <f>IF(AM175="","",VLOOKUP($B175,Miljö!$B$1:$J$479,MATCH("Fossilandel för ursprungspecificerad el ()",Miljö!$B$1:$J$1,0),FALSE))</f>
        <v>0</v>
      </c>
      <c r="AP175" s="316">
        <f>IF(AM175="","",IFERROR(VLOOKUP($B175,Miljö!$B$1:$J$479,MATCH("Kärnkraftsandel för ursprungsspecificerad el ()",Miljö!$B$1:$J$1,0),FALSE)/1,0))</f>
        <v>0</v>
      </c>
      <c r="AQ175" s="316">
        <f t="shared" si="9"/>
        <v>1</v>
      </c>
      <c r="AS175" s="316" t="str">
        <f t="shared" si="10"/>
        <v>Nej</v>
      </c>
      <c r="AT175" s="316" t="str">
        <f>IF(AS175="ja",VLOOKUP($B175,Miljö!$B$1:$O$500,MATCH("Fossil andel i procent (%)",Miljö!$B$1:$O$1,0),FALSE)/100,"")</f>
        <v/>
      </c>
      <c r="AV175" s="316" t="str">
        <f t="shared" si="11"/>
        <v>Nej</v>
      </c>
      <c r="AW175" s="316" t="str">
        <f>IF(AV175="ja",VLOOKUP($B175,'Egen hetvattenprod'!$B$1:$AO$500,MATCH("Värmekälla till värmepumpar ()",'Egen hetvattenprod'!$B$1:$AO$1,0),FALSE),"")</f>
        <v/>
      </c>
    </row>
    <row r="176" spans="1:49" x14ac:dyDescent="0.25">
      <c r="A176" s="314" t="str">
        <f>'Miljövärden för publ företag'!B178</f>
        <v>Mark Kraftvärme AB</v>
      </c>
      <c r="B176" s="314" t="str">
        <f>'Miljövärden för publ företag'!C178</f>
        <v>Hyssna</v>
      </c>
      <c r="C176" s="302">
        <f>IFERROR(VLOOKUP($B176,Totalt!$B$1:$AQ$550,MATCH(C$2,Totalt!$B$1:$AQ$1,0),FALSE),"")</f>
        <v>0</v>
      </c>
      <c r="D176" s="302">
        <f>IFERROR(VLOOKUP($B176,Totalt!$B$1:$AQ$550,MATCH(D$2,Totalt!$B$1:$AQ$1,0),FALSE),"")</f>
        <v>2.6200000000000001E-2</v>
      </c>
      <c r="E176" s="302">
        <f>IFERROR(VLOOKUP($B176,Totalt!$B$1:$AQ$550,MATCH(E$2,Totalt!$B$1:$AQ$1,0),FALSE),"")</f>
        <v>0</v>
      </c>
      <c r="F176" s="302">
        <f>IFERROR(VLOOKUP($B176,Totalt!$B$1:$AQ$550,MATCH(F$2,Totalt!$B$1:$AQ$1,0),FALSE),"")</f>
        <v>0</v>
      </c>
      <c r="G176" s="302">
        <f>IFERROR(VLOOKUP($B176,Totalt!$B$1:$AQ$550,MATCH(G$2,Totalt!$B$1:$AQ$1,0),FALSE),"")</f>
        <v>0</v>
      </c>
      <c r="H176" s="302">
        <f>IFERROR(VLOOKUP($B176,Totalt!$B$1:$AQ$550,MATCH(H$2,Totalt!$B$1:$AQ$1,0),FALSE),"")</f>
        <v>0</v>
      </c>
      <c r="I176" s="302">
        <f>IFERROR(VLOOKUP($B176,Totalt!$B$1:$AQ$550,MATCH(I$2,Totalt!$B$1:$AQ$1,0),FALSE),"")</f>
        <v>0</v>
      </c>
      <c r="J176" s="302">
        <f>IFERROR(VLOOKUP($B176,Totalt!$B$1:$AQ$550,MATCH(J$2,Totalt!$B$1:$AQ$1,0),FALSE),"")</f>
        <v>0</v>
      </c>
      <c r="K176" s="302">
        <f>IFERROR(VLOOKUP($B176,Totalt!$B$1:$AQ$550,MATCH(K$2,Totalt!$B$1:$AQ$1,0),FALSE),"")</f>
        <v>0</v>
      </c>
      <c r="L176" s="302">
        <f>IFERROR(VLOOKUP($B176,Totalt!$B$1:$AQ$550,MATCH(L$2,Totalt!$B$1:$AQ$1,0),FALSE),"")</f>
        <v>0</v>
      </c>
      <c r="M176" s="302">
        <f>IFERROR(VLOOKUP($B176,Totalt!$B$1:$AQ$550,MATCH(M$2,Totalt!$B$1:$AQ$1,0),FALSE),"")</f>
        <v>0</v>
      </c>
      <c r="N176" s="302">
        <f>IFERROR(VLOOKUP($B176,Totalt!$B$1:$AQ$550,MATCH(N$2,Totalt!$B$1:$AQ$1,0),FALSE),"")</f>
        <v>0</v>
      </c>
      <c r="O176" s="302">
        <f>IFERROR(VLOOKUP($B176,Totalt!$B$1:$AQ$550,MATCH(O$2,Totalt!$B$1:$AQ$1,0),FALSE),"")</f>
        <v>0</v>
      </c>
      <c r="P176" s="302">
        <f>IFERROR(VLOOKUP($B176,Totalt!$B$1:$AQ$550,MATCH(P$2,Totalt!$B$1:$AQ$1,0),FALSE),"")</f>
        <v>0</v>
      </c>
      <c r="Q176" s="302">
        <f>IFERROR(VLOOKUP($B176,Totalt!$B$1:$AQ$550,MATCH(Q$2,Totalt!$B$1:$AQ$1,0),FALSE),"")</f>
        <v>0</v>
      </c>
      <c r="R176" s="302">
        <f>IFERROR(VLOOKUP($B176,Totalt!$B$1:$AQ$550,MATCH(R$2,Totalt!$B$1:$AQ$1,0),FALSE),"")</f>
        <v>0</v>
      </c>
      <c r="S176" s="302">
        <f>IFERROR(VLOOKUP($B176,Totalt!$B$1:$AQ$550,MATCH(S$2,Totalt!$B$1:$AQ$1,0),FALSE),"")</f>
        <v>1.637</v>
      </c>
      <c r="T176" s="302">
        <f>IFERROR(VLOOKUP($B176,Totalt!$B$1:$AQ$550,MATCH(T$2,Totalt!$B$1:$AQ$1,0),FALSE),"")</f>
        <v>0</v>
      </c>
      <c r="U176" s="302">
        <f>IFERROR(VLOOKUP($B176,Totalt!$B$1:$AQ$550,MATCH(U$2,Totalt!$B$1:$AQ$1,0),FALSE),"")</f>
        <v>0</v>
      </c>
      <c r="V176" s="302">
        <f>IFERROR(VLOOKUP($B176,Totalt!$B$1:$AQ$550,MATCH(V$2,Totalt!$B$1:$AQ$1,0),FALSE),"")</f>
        <v>0</v>
      </c>
      <c r="W176" s="302">
        <f>IFERROR(VLOOKUP($B176,Totalt!$B$1:$AQ$550,MATCH(W$2,Totalt!$B$1:$AQ$1,0),FALSE),"")</f>
        <v>0</v>
      </c>
      <c r="X176" s="302">
        <f>IFERROR(VLOOKUP($B176,Totalt!$B$1:$AQ$550,MATCH(X$2,Totalt!$B$1:$AQ$1,0),FALSE),"")</f>
        <v>0</v>
      </c>
      <c r="Y176" s="302">
        <f>IFERROR(VLOOKUP($B176,Totalt!$B$1:$AQ$550,MATCH(Y$2,Totalt!$B$1:$AQ$1,0),FALSE),"")</f>
        <v>0</v>
      </c>
      <c r="Z176" s="302">
        <f>IFERROR(VLOOKUP($B176,Totalt!$B$1:$AQ$550,MATCH(Z$2,Totalt!$B$1:$AQ$1,0),FALSE),"")</f>
        <v>0</v>
      </c>
      <c r="AA176" s="302">
        <f>IFERROR(VLOOKUP($B176,Totalt!$B$1:$AQ$550,MATCH(AA$2,Totalt!$B$1:$AQ$1,0),FALSE),"")</f>
        <v>0</v>
      </c>
      <c r="AB176" s="302">
        <f>IFERROR(VLOOKUP($B176,Totalt!$B$1:$AQ$550,MATCH(AB$2,Totalt!$B$1:$AQ$1,0),FALSE),"")</f>
        <v>0</v>
      </c>
      <c r="AC176" s="302">
        <f>IFERROR(VLOOKUP($B176,Totalt!$B$1:$AQ$550,MATCH(AC$2,Totalt!$B$1:$AQ$1,0),FALSE),"")</f>
        <v>0</v>
      </c>
      <c r="AD176" s="302">
        <f>IFERROR(VLOOKUP($B176,Totalt!$B$1:$AQ$550,MATCH(AD$2,Totalt!$B$1:$AQ$1,0),FALSE),"")</f>
        <v>0</v>
      </c>
      <c r="AE176" s="302">
        <f>IFERROR(VLOOKUP($B176,Totalt!$B$1:$AQ$550,MATCH(AE$2,Totalt!$B$1:$AQ$1,0),FALSE),"")</f>
        <v>0</v>
      </c>
      <c r="AF176" s="302">
        <f>IFERROR(VLOOKUP($B176,Totalt!$B$1:$AQ$550,MATCH(AF$2,Totalt!$B$1:$AQ$1,0),FALSE),"")</f>
        <v>3.5999999999999997E-2</v>
      </c>
      <c r="AG176" s="302">
        <f>IFERROR(VLOOKUP($B176,Totalt!$B$1:$AQ$550,MATCH(AG$2,Totalt!$B$1:$AQ$1,0),FALSE),"")</f>
        <v>0</v>
      </c>
      <c r="AI176" s="302">
        <f t="shared" si="8"/>
        <v>1.6992</v>
      </c>
      <c r="AJ176" s="302">
        <f>IF(ISERROR(1/VLOOKUP($B176,Leveranser!$B$1:$S$500,MATCH("såld värme (gwh)",Leveranser!$B$1:$S$1,0),FALSE)),"",VLOOKUP($B176,Leveranser!$B$1:$S$500,MATCH("såld värme (gwh)",Leveranser!$B$1:$S$1,0),FALSE))</f>
        <v>1.23</v>
      </c>
      <c r="AK176" s="315"/>
      <c r="AM176" s="316" t="str">
        <f>IF(B176&lt;&gt;"",IF(VLOOKUP($B176,Totalt!$B$1:$AQ$550,MATCH("Kvalitetsgranskad:",Totalt!$B$1:$AQ$1,0),FALSE)="ja",VLOOKUP($B176,Miljö!$B$1:$AG$479,MATCH(AM$2,Miljö!$B$1:$AK$1,0),FALSE),""),"")</f>
        <v>Ja</v>
      </c>
      <c r="AN176" s="316" t="str">
        <f>IF(AM176="ja",VLOOKUP($B176,Miljö!$B$1:$J$479,MATCH("Typ av ursprungsspecificerad el   (Om inget värde anges används Nordisk residualmix, se inforuta) ()",Miljö!$B$1:$J$1,0),FALSE),IF(AM176="nej","Nordisk residualel",""))</f>
        <v>'Bramiljöval'</v>
      </c>
      <c r="AO176" s="316">
        <f>IF(AM176="","",VLOOKUP($B176,Miljö!$B$1:$J$479,MATCH("Fossilandel för ursprungspecificerad el ()",Miljö!$B$1:$J$1,0),FALSE))</f>
        <v>0</v>
      </c>
      <c r="AP176" s="316">
        <f>IF(AM176="","",IFERROR(VLOOKUP($B176,Miljö!$B$1:$J$479,MATCH("Kärnkraftsandel för ursprungsspecificerad el ()",Miljö!$B$1:$J$1,0),FALSE)/1,0))</f>
        <v>0</v>
      </c>
      <c r="AQ176" s="316">
        <f t="shared" si="9"/>
        <v>1</v>
      </c>
      <c r="AS176" s="316" t="str">
        <f t="shared" si="10"/>
        <v>Nej</v>
      </c>
      <c r="AT176" s="316" t="str">
        <f>IF(AS176="ja",VLOOKUP($B176,Miljö!$B$1:$O$500,MATCH("Fossil andel i procent (%)",Miljö!$B$1:$O$1,0),FALSE)/100,"")</f>
        <v/>
      </c>
      <c r="AV176" s="316" t="str">
        <f t="shared" si="11"/>
        <v>Nej</v>
      </c>
      <c r="AW176" s="316" t="str">
        <f>IF(AV176="ja",VLOOKUP($B176,'Egen hetvattenprod'!$B$1:$AO$500,MATCH("Värmekälla till värmepumpar ()",'Egen hetvattenprod'!$B$1:$AO$1,0),FALSE),"")</f>
        <v/>
      </c>
    </row>
    <row r="177" spans="1:49" x14ac:dyDescent="0.25">
      <c r="A177" s="314" t="str">
        <f>'Miljövärden för publ företag'!B179</f>
        <v>Mjölby-Svartådalen Energi AB</v>
      </c>
      <c r="B177" s="314" t="str">
        <f>'Miljövärden för publ företag'!C179</f>
        <v>Mjölby</v>
      </c>
      <c r="C177" s="302">
        <f>IFERROR(VLOOKUP($B177,Totalt!$B$1:$AQ$550,MATCH(C$2,Totalt!$B$1:$AQ$1,0),FALSE),"")</f>
        <v>0</v>
      </c>
      <c r="D177" s="302">
        <f>IFERROR(VLOOKUP($B177,Totalt!$B$1:$AQ$550,MATCH(D$2,Totalt!$B$1:$AQ$1,0),FALSE),"")</f>
        <v>2.9990299999999999</v>
      </c>
      <c r="E177" s="302">
        <f>IFERROR(VLOOKUP($B177,Totalt!$B$1:$AQ$550,MATCH(E$2,Totalt!$B$1:$AQ$1,0),FALSE),"")</f>
        <v>0</v>
      </c>
      <c r="F177" s="302">
        <f>IFERROR(VLOOKUP($B177,Totalt!$B$1:$AQ$550,MATCH(F$2,Totalt!$B$1:$AQ$1,0),FALSE),"")</f>
        <v>0</v>
      </c>
      <c r="G177" s="302">
        <f>IFERROR(VLOOKUP($B177,Totalt!$B$1:$AQ$550,MATCH(G$2,Totalt!$B$1:$AQ$1,0),FALSE),"")</f>
        <v>0</v>
      </c>
      <c r="H177" s="302">
        <f>IFERROR(VLOOKUP($B177,Totalt!$B$1:$AQ$550,MATCH(H$2,Totalt!$B$1:$AQ$1,0),FALSE),"")</f>
        <v>0</v>
      </c>
      <c r="I177" s="302">
        <f>IFERROR(VLOOKUP($B177,Totalt!$B$1:$AQ$550,MATCH(I$2,Totalt!$B$1:$AQ$1,0),FALSE),"")</f>
        <v>0</v>
      </c>
      <c r="J177" s="302">
        <f>IFERROR(VLOOKUP($B177,Totalt!$B$1:$AQ$550,MATCH(J$2,Totalt!$B$1:$AQ$1,0),FALSE),"")</f>
        <v>0</v>
      </c>
      <c r="K177" s="302">
        <f>IFERROR(VLOOKUP($B177,Totalt!$B$1:$AQ$550,MATCH(K$2,Totalt!$B$1:$AQ$1,0),FALSE),"")</f>
        <v>0</v>
      </c>
      <c r="L177" s="302">
        <f>IFERROR(VLOOKUP($B177,Totalt!$B$1:$AQ$550,MATCH(L$2,Totalt!$B$1:$AQ$1,0),FALSE),"")</f>
        <v>0</v>
      </c>
      <c r="M177" s="302">
        <f>IFERROR(VLOOKUP($B177,Totalt!$B$1:$AQ$550,MATCH(M$2,Totalt!$B$1:$AQ$1,0),FALSE),"")</f>
        <v>2.4</v>
      </c>
      <c r="N177" s="302">
        <f>IFERROR(VLOOKUP($B177,Totalt!$B$1:$AQ$550,MATCH(N$2,Totalt!$B$1:$AQ$1,0),FALSE),"")</f>
        <v>95.153099999999995</v>
      </c>
      <c r="O177" s="302">
        <f>IFERROR(VLOOKUP($B177,Totalt!$B$1:$AQ$550,MATCH(O$2,Totalt!$B$1:$AQ$1,0),FALSE),"")</f>
        <v>2.4</v>
      </c>
      <c r="P177" s="302">
        <f>IFERROR(VLOOKUP($B177,Totalt!$B$1:$AQ$550,MATCH(P$2,Totalt!$B$1:$AQ$1,0),FALSE),"")</f>
        <v>17.9787</v>
      </c>
      <c r="Q177" s="302">
        <f>IFERROR(VLOOKUP($B177,Totalt!$B$1:$AQ$550,MATCH(Q$2,Totalt!$B$1:$AQ$1,0),FALSE),"")</f>
        <v>9.2941199999999995</v>
      </c>
      <c r="R177" s="302">
        <f>IFERROR(VLOOKUP($B177,Totalt!$B$1:$AQ$550,MATCH(R$2,Totalt!$B$1:$AQ$1,0),FALSE),"")</f>
        <v>0</v>
      </c>
      <c r="S177" s="302">
        <f>IFERROR(VLOOKUP($B177,Totalt!$B$1:$AQ$550,MATCH(S$2,Totalt!$B$1:$AQ$1,0),FALSE),"")</f>
        <v>0</v>
      </c>
      <c r="T177" s="302">
        <f>IFERROR(VLOOKUP($B177,Totalt!$B$1:$AQ$550,MATCH(T$2,Totalt!$B$1:$AQ$1,0),FALSE),"")</f>
        <v>0</v>
      </c>
      <c r="U177" s="302">
        <f>IFERROR(VLOOKUP($B177,Totalt!$B$1:$AQ$550,MATCH(U$2,Totalt!$B$1:$AQ$1,0),FALSE),"")</f>
        <v>0</v>
      </c>
      <c r="V177" s="302">
        <f>IFERROR(VLOOKUP($B177,Totalt!$B$1:$AQ$550,MATCH(V$2,Totalt!$B$1:$AQ$1,0),FALSE),"")</f>
        <v>0</v>
      </c>
      <c r="W177" s="302">
        <f>IFERROR(VLOOKUP($B177,Totalt!$B$1:$AQ$550,MATCH(W$2,Totalt!$B$1:$AQ$1,0),FALSE),"")</f>
        <v>0</v>
      </c>
      <c r="X177" s="302">
        <f>IFERROR(VLOOKUP($B177,Totalt!$B$1:$AQ$550,MATCH(X$2,Totalt!$B$1:$AQ$1,0),FALSE),"")</f>
        <v>0</v>
      </c>
      <c r="Y177" s="302">
        <f>IFERROR(VLOOKUP($B177,Totalt!$B$1:$AQ$550,MATCH(Y$2,Totalt!$B$1:$AQ$1,0),FALSE),"")</f>
        <v>0</v>
      </c>
      <c r="Z177" s="302">
        <f>IFERROR(VLOOKUP($B177,Totalt!$B$1:$AQ$550,MATCH(Z$2,Totalt!$B$1:$AQ$1,0),FALSE),"")</f>
        <v>0</v>
      </c>
      <c r="AA177" s="302">
        <f>IFERROR(VLOOKUP($B177,Totalt!$B$1:$AQ$550,MATCH(AA$2,Totalt!$B$1:$AQ$1,0),FALSE),"")</f>
        <v>0</v>
      </c>
      <c r="AB177" s="302">
        <f>IFERROR(VLOOKUP($B177,Totalt!$B$1:$AQ$550,MATCH(AB$2,Totalt!$B$1:$AQ$1,0),FALSE),"")</f>
        <v>0</v>
      </c>
      <c r="AC177" s="302">
        <f>IFERROR(VLOOKUP($B177,Totalt!$B$1:$AQ$550,MATCH(AC$2,Totalt!$B$1:$AQ$1,0),FALSE),"")</f>
        <v>0</v>
      </c>
      <c r="AD177" s="302">
        <f>IFERROR(VLOOKUP($B177,Totalt!$B$1:$AQ$550,MATCH(AD$2,Totalt!$B$1:$AQ$1,0),FALSE),"")</f>
        <v>0</v>
      </c>
      <c r="AE177" s="302">
        <f>IFERROR(VLOOKUP($B177,Totalt!$B$1:$AQ$550,MATCH(AE$2,Totalt!$B$1:$AQ$1,0),FALSE),"")</f>
        <v>0</v>
      </c>
      <c r="AF177" s="302">
        <f>IFERROR(VLOOKUP($B177,Totalt!$B$1:$AQ$550,MATCH(AF$2,Totalt!$B$1:$AQ$1,0),FALSE),"")</f>
        <v>4.5930900000000001</v>
      </c>
      <c r="AG177" s="302">
        <f>IFERROR(VLOOKUP($B177,Totalt!$B$1:$AQ$550,MATCH(AG$2,Totalt!$B$1:$AQ$1,0),FALSE),"")</f>
        <v>69</v>
      </c>
      <c r="AI177" s="302">
        <f t="shared" si="8"/>
        <v>203.81804</v>
      </c>
      <c r="AJ177" s="302">
        <f>IF(ISERROR(1/VLOOKUP($B177,Leveranser!$B$1:$S$500,MATCH("såld värme (gwh)",Leveranser!$B$1:$S$1,0),FALSE)),"",VLOOKUP($B177,Leveranser!$B$1:$S$500,MATCH("såld värme (gwh)",Leveranser!$B$1:$S$1,0),FALSE))</f>
        <v>176.8</v>
      </c>
      <c r="AK177" s="315"/>
      <c r="AM177" s="316" t="str">
        <f>IF(B177&lt;&gt;"",IF(VLOOKUP($B177,Totalt!$B$1:$AQ$550,MATCH("Kvalitetsgranskad:",Totalt!$B$1:$AQ$1,0),FALSE)="ja",VLOOKUP($B177,Miljö!$B$1:$AG$479,MATCH(AM$2,Miljö!$B$1:$AK$1,0),FALSE),""),"")</f>
        <v>Ja</v>
      </c>
      <c r="AN177" s="316" t="str">
        <f>IF(AM177="ja",VLOOKUP($B177,Miljö!$B$1:$J$479,MATCH("Typ av ursprungsspecificerad el   (Om inget värde anges används Nordisk residualmix, se inforuta) ()",Miljö!$B$1:$J$1,0),FALSE),IF(AM177="nej","Nordisk residualel",""))</f>
        <v>'NOrdisk residual'</v>
      </c>
      <c r="AO177" s="316">
        <f>IF(AM177="","",VLOOKUP($B177,Miljö!$B$1:$J$479,MATCH("Fossilandel för ursprungspecificerad el ()",Miljö!$B$1:$J$1,0),FALSE))</f>
        <v>0.42</v>
      </c>
      <c r="AP177" s="316">
        <f>IF(AM177="","",IFERROR(VLOOKUP($B177,Miljö!$B$1:$J$479,MATCH("Kärnkraftsandel för ursprungsspecificerad el ()",Miljö!$B$1:$J$1,0),FALSE)/1,0))</f>
        <v>0.40799999999999997</v>
      </c>
      <c r="AQ177" s="316">
        <f t="shared" si="9"/>
        <v>0.1720000000000001</v>
      </c>
      <c r="AS177" s="316" t="str">
        <f t="shared" si="10"/>
        <v>Ja</v>
      </c>
      <c r="AT177" s="316">
        <f>IF(AS177="ja",VLOOKUP($B177,Miljö!$B$1:$O$500,MATCH("Fossil andel i procent (%)",Miljö!$B$1:$O$1,0),FALSE)/100,"")</f>
        <v>6.4000000000000001E-2</v>
      </c>
      <c r="AV177" s="316" t="str">
        <f t="shared" si="11"/>
        <v>Nej</v>
      </c>
      <c r="AW177" s="316" t="str">
        <f>IF(AV177="ja",VLOOKUP($B177,'Egen hetvattenprod'!$B$1:$AO$500,MATCH("Värmekälla till värmepumpar ()",'Egen hetvattenprod'!$B$1:$AO$1,0),FALSE),"")</f>
        <v/>
      </c>
    </row>
    <row r="178" spans="1:49" x14ac:dyDescent="0.25">
      <c r="A178" s="314" t="str">
        <f>'Miljövärden för publ företag'!B180</f>
        <v>Mullsjö Energi &amp; Miljö AB</v>
      </c>
      <c r="B178" s="314" t="str">
        <f>'Miljövärden för publ företag'!C180</f>
        <v>Mullsjö</v>
      </c>
      <c r="C178" s="302">
        <f>IFERROR(VLOOKUP($B178,Totalt!$B$1:$AQ$550,MATCH(C$2,Totalt!$B$1:$AQ$1,0),FALSE),"")</f>
        <v>0</v>
      </c>
      <c r="D178" s="302">
        <f>IFERROR(VLOOKUP($B178,Totalt!$B$1:$AQ$550,MATCH(D$2,Totalt!$B$1:$AQ$1,0),FALSE),"")</f>
        <v>0.02</v>
      </c>
      <c r="E178" s="302">
        <f>IFERROR(VLOOKUP($B178,Totalt!$B$1:$AQ$550,MATCH(E$2,Totalt!$B$1:$AQ$1,0),FALSE),"")</f>
        <v>0</v>
      </c>
      <c r="F178" s="302">
        <f>IFERROR(VLOOKUP($B178,Totalt!$B$1:$AQ$550,MATCH(F$2,Totalt!$B$1:$AQ$1,0),FALSE),"")</f>
        <v>0</v>
      </c>
      <c r="G178" s="302">
        <f>IFERROR(VLOOKUP($B178,Totalt!$B$1:$AQ$550,MATCH(G$2,Totalt!$B$1:$AQ$1,0),FALSE),"")</f>
        <v>0</v>
      </c>
      <c r="H178" s="302">
        <f>IFERROR(VLOOKUP($B178,Totalt!$B$1:$AQ$550,MATCH(H$2,Totalt!$B$1:$AQ$1,0),FALSE),"")</f>
        <v>0</v>
      </c>
      <c r="I178" s="302">
        <f>IFERROR(VLOOKUP($B178,Totalt!$B$1:$AQ$550,MATCH(I$2,Totalt!$B$1:$AQ$1,0),FALSE),"")</f>
        <v>0</v>
      </c>
      <c r="J178" s="302">
        <f>IFERROR(VLOOKUP($B178,Totalt!$B$1:$AQ$550,MATCH(J$2,Totalt!$B$1:$AQ$1,0),FALSE),"")</f>
        <v>0</v>
      </c>
      <c r="K178" s="302">
        <f>IFERROR(VLOOKUP($B178,Totalt!$B$1:$AQ$550,MATCH(K$2,Totalt!$B$1:$AQ$1,0),FALSE),"")</f>
        <v>0</v>
      </c>
      <c r="L178" s="302">
        <f>IFERROR(VLOOKUP($B178,Totalt!$B$1:$AQ$550,MATCH(L$2,Totalt!$B$1:$AQ$1,0),FALSE),"")</f>
        <v>0</v>
      </c>
      <c r="M178" s="302">
        <f>IFERROR(VLOOKUP($B178,Totalt!$B$1:$AQ$550,MATCH(M$2,Totalt!$B$1:$AQ$1,0),FALSE),"")</f>
        <v>0</v>
      </c>
      <c r="N178" s="302">
        <f>IFERROR(VLOOKUP($B178,Totalt!$B$1:$AQ$550,MATCH(N$2,Totalt!$B$1:$AQ$1,0),FALSE),"")</f>
        <v>0</v>
      </c>
      <c r="O178" s="302">
        <f>IFERROR(VLOOKUP($B178,Totalt!$B$1:$AQ$550,MATCH(O$2,Totalt!$B$1:$AQ$1,0),FALSE),"")</f>
        <v>0</v>
      </c>
      <c r="P178" s="302">
        <f>IFERROR(VLOOKUP($B178,Totalt!$B$1:$AQ$550,MATCH(P$2,Totalt!$B$1:$AQ$1,0),FALSE),"")</f>
        <v>22.9</v>
      </c>
      <c r="Q178" s="302">
        <f>IFERROR(VLOOKUP($B178,Totalt!$B$1:$AQ$550,MATCH(Q$2,Totalt!$B$1:$AQ$1,0),FALSE),"")</f>
        <v>0</v>
      </c>
      <c r="R178" s="302">
        <f>IFERROR(VLOOKUP($B178,Totalt!$B$1:$AQ$550,MATCH(R$2,Totalt!$B$1:$AQ$1,0),FALSE),"")</f>
        <v>3.5</v>
      </c>
      <c r="S178" s="302">
        <f>IFERROR(VLOOKUP($B178,Totalt!$B$1:$AQ$550,MATCH(S$2,Totalt!$B$1:$AQ$1,0),FALSE),"")</f>
        <v>0</v>
      </c>
      <c r="T178" s="302">
        <f>IFERROR(VLOOKUP($B178,Totalt!$B$1:$AQ$550,MATCH(T$2,Totalt!$B$1:$AQ$1,0),FALSE),"")</f>
        <v>0</v>
      </c>
      <c r="U178" s="302">
        <f>IFERROR(VLOOKUP($B178,Totalt!$B$1:$AQ$550,MATCH(U$2,Totalt!$B$1:$AQ$1,0),FALSE),"")</f>
        <v>0</v>
      </c>
      <c r="V178" s="302">
        <f>IFERROR(VLOOKUP($B178,Totalt!$B$1:$AQ$550,MATCH(V$2,Totalt!$B$1:$AQ$1,0),FALSE),"")</f>
        <v>0</v>
      </c>
      <c r="W178" s="302">
        <f>IFERROR(VLOOKUP($B178,Totalt!$B$1:$AQ$550,MATCH(W$2,Totalt!$B$1:$AQ$1,0),FALSE),"")</f>
        <v>0</v>
      </c>
      <c r="X178" s="302">
        <f>IFERROR(VLOOKUP($B178,Totalt!$B$1:$AQ$550,MATCH(X$2,Totalt!$B$1:$AQ$1,0),FALSE),"")</f>
        <v>0</v>
      </c>
      <c r="Y178" s="302">
        <f>IFERROR(VLOOKUP($B178,Totalt!$B$1:$AQ$550,MATCH(Y$2,Totalt!$B$1:$AQ$1,0),FALSE),"")</f>
        <v>0</v>
      </c>
      <c r="Z178" s="302">
        <f>IFERROR(VLOOKUP($B178,Totalt!$B$1:$AQ$550,MATCH(Z$2,Totalt!$B$1:$AQ$1,0),FALSE),"")</f>
        <v>0</v>
      </c>
      <c r="AA178" s="302">
        <f>IFERROR(VLOOKUP($B178,Totalt!$B$1:$AQ$550,MATCH(AA$2,Totalt!$B$1:$AQ$1,0),FALSE),"")</f>
        <v>0</v>
      </c>
      <c r="AB178" s="302">
        <f>IFERROR(VLOOKUP($B178,Totalt!$B$1:$AQ$550,MATCH(AB$2,Totalt!$B$1:$AQ$1,0),FALSE),"")</f>
        <v>0</v>
      </c>
      <c r="AC178" s="302">
        <f>IFERROR(VLOOKUP($B178,Totalt!$B$1:$AQ$550,MATCH(AC$2,Totalt!$B$1:$AQ$1,0),FALSE),"")</f>
        <v>0</v>
      </c>
      <c r="AD178" s="302">
        <f>IFERROR(VLOOKUP($B178,Totalt!$B$1:$AQ$550,MATCH(AD$2,Totalt!$B$1:$AQ$1,0),FALSE),"")</f>
        <v>0</v>
      </c>
      <c r="AE178" s="302">
        <f>IFERROR(VLOOKUP($B178,Totalt!$B$1:$AQ$550,MATCH(AE$2,Totalt!$B$1:$AQ$1,0),FALSE),"")</f>
        <v>0</v>
      </c>
      <c r="AF178" s="302">
        <f>IFERROR(VLOOKUP($B178,Totalt!$B$1:$AQ$550,MATCH(AF$2,Totalt!$B$1:$AQ$1,0),FALSE),"")</f>
        <v>0.2</v>
      </c>
      <c r="AG178" s="302">
        <f>IFERROR(VLOOKUP($B178,Totalt!$B$1:$AQ$550,MATCH(AG$2,Totalt!$B$1:$AQ$1,0),FALSE),"")</f>
        <v>0</v>
      </c>
      <c r="AI178" s="302">
        <f t="shared" si="8"/>
        <v>26.619999999999997</v>
      </c>
      <c r="AJ178" s="302">
        <f>IF(ISERROR(1/VLOOKUP($B178,Leveranser!$B$1:$S$500,MATCH("såld värme (gwh)",Leveranser!$B$1:$S$1,0),FALSE)),"",VLOOKUP($B178,Leveranser!$B$1:$S$500,MATCH("såld värme (gwh)",Leveranser!$B$1:$S$1,0),FALSE))</f>
        <v>17.899999999999999</v>
      </c>
      <c r="AK178" s="315"/>
      <c r="AM178" s="316" t="str">
        <f>IF(B178&lt;&gt;"",IF(VLOOKUP($B178,Totalt!$B$1:$AQ$550,MATCH("Kvalitetsgranskad:",Totalt!$B$1:$AQ$1,0),FALSE)="ja",VLOOKUP($B178,Miljö!$B$1:$AG$479,MATCH(AM$2,Miljö!$B$1:$AK$1,0),FALSE),""),"")</f>
        <v>Nej</v>
      </c>
      <c r="AN178" s="316" t="str">
        <f>IF(AM178="ja",VLOOKUP($B178,Miljö!$B$1:$J$479,MATCH("Typ av ursprungsspecificerad el   (Om inget värde anges används Nordisk residualmix, se inforuta) ()",Miljö!$B$1:$J$1,0),FALSE),IF(AM178="nej","Nordisk residualel",""))</f>
        <v>Nordisk residualel</v>
      </c>
      <c r="AO178" s="316">
        <f>IF(AM178="","",VLOOKUP($B178,Miljö!$B$1:$J$479,MATCH("Fossilandel för ursprungspecificerad el ()",Miljö!$B$1:$J$1,0),FALSE))</f>
        <v>0.42099999999999999</v>
      </c>
      <c r="AP178" s="316">
        <f>IF(AM178="","",IFERROR(VLOOKUP($B178,Miljö!$B$1:$J$479,MATCH("Kärnkraftsandel för ursprungsspecificerad el ()",Miljö!$B$1:$J$1,0),FALSE)/1,0))</f>
        <v>0.40799999999999997</v>
      </c>
      <c r="AQ178" s="316">
        <f t="shared" si="9"/>
        <v>0.17099999999999999</v>
      </c>
      <c r="AS178" s="316" t="str">
        <f t="shared" si="10"/>
        <v>Nej</v>
      </c>
      <c r="AT178" s="316" t="str">
        <f>IF(AS178="ja",VLOOKUP($B178,Miljö!$B$1:$O$500,MATCH("Fossil andel i procent (%)",Miljö!$B$1:$O$1,0),FALSE)/100,"")</f>
        <v/>
      </c>
      <c r="AV178" s="316" t="str">
        <f t="shared" si="11"/>
        <v>Nej</v>
      </c>
      <c r="AW178" s="316" t="str">
        <f>IF(AV178="ja",VLOOKUP($B178,'Egen hetvattenprod'!$B$1:$AO$500,MATCH("Värmekälla till värmepumpar ()",'Egen hetvattenprod'!$B$1:$AO$1,0),FALSE),"")</f>
        <v/>
      </c>
    </row>
    <row r="179" spans="1:49" x14ac:dyDescent="0.25">
      <c r="A179" s="314" t="str">
        <f>'Miljövärden för publ företag'!B181</f>
        <v>Mälarenergi AB</v>
      </c>
      <c r="B179" s="314" t="str">
        <f>'Miljövärden för publ företag'!C181</f>
        <v>Kungsör</v>
      </c>
      <c r="C179" s="302">
        <f>IFERROR(VLOOKUP($B179,Totalt!$B$1:$AQ$550,MATCH(C$2,Totalt!$B$1:$AQ$1,0),FALSE),"")</f>
        <v>0</v>
      </c>
      <c r="D179" s="302">
        <f>IFERROR(VLOOKUP($B179,Totalt!$B$1:$AQ$550,MATCH(D$2,Totalt!$B$1:$AQ$1,0),FALSE),"")</f>
        <v>1.56</v>
      </c>
      <c r="E179" s="302">
        <f>IFERROR(VLOOKUP($B179,Totalt!$B$1:$AQ$550,MATCH(E$2,Totalt!$B$1:$AQ$1,0),FALSE),"")</f>
        <v>0</v>
      </c>
      <c r="F179" s="302">
        <f>IFERROR(VLOOKUP($B179,Totalt!$B$1:$AQ$550,MATCH(F$2,Totalt!$B$1:$AQ$1,0),FALSE),"")</f>
        <v>0</v>
      </c>
      <c r="G179" s="302">
        <f>IFERROR(VLOOKUP($B179,Totalt!$B$1:$AQ$550,MATCH(G$2,Totalt!$B$1:$AQ$1,0),FALSE),"")</f>
        <v>0</v>
      </c>
      <c r="H179" s="302">
        <f>IFERROR(VLOOKUP($B179,Totalt!$B$1:$AQ$550,MATCH(H$2,Totalt!$B$1:$AQ$1,0),FALSE),"")</f>
        <v>0</v>
      </c>
      <c r="I179" s="302">
        <f>IFERROR(VLOOKUP($B179,Totalt!$B$1:$AQ$550,MATCH(I$2,Totalt!$B$1:$AQ$1,0),FALSE),"")</f>
        <v>0</v>
      </c>
      <c r="J179" s="302">
        <f>IFERROR(VLOOKUP($B179,Totalt!$B$1:$AQ$550,MATCH(J$2,Totalt!$B$1:$AQ$1,0),FALSE),"")</f>
        <v>0</v>
      </c>
      <c r="K179" s="302">
        <f>IFERROR(VLOOKUP($B179,Totalt!$B$1:$AQ$550,MATCH(K$2,Totalt!$B$1:$AQ$1,0),FALSE),"")</f>
        <v>0</v>
      </c>
      <c r="L179" s="302">
        <f>IFERROR(VLOOKUP($B179,Totalt!$B$1:$AQ$550,MATCH(L$2,Totalt!$B$1:$AQ$1,0),FALSE),"")</f>
        <v>0</v>
      </c>
      <c r="M179" s="302">
        <f>IFERROR(VLOOKUP($B179,Totalt!$B$1:$AQ$550,MATCH(M$2,Totalt!$B$1:$AQ$1,0),FALSE),"")</f>
        <v>24.3</v>
      </c>
      <c r="N179" s="302">
        <f>IFERROR(VLOOKUP($B179,Totalt!$B$1:$AQ$550,MATCH(N$2,Totalt!$B$1:$AQ$1,0),FALSE),"")</f>
        <v>0</v>
      </c>
      <c r="O179" s="302">
        <f>IFERROR(VLOOKUP($B179,Totalt!$B$1:$AQ$550,MATCH(O$2,Totalt!$B$1:$AQ$1,0),FALSE),"")</f>
        <v>0</v>
      </c>
      <c r="P179" s="302">
        <f>IFERROR(VLOOKUP($B179,Totalt!$B$1:$AQ$550,MATCH(P$2,Totalt!$B$1:$AQ$1,0),FALSE),"")</f>
        <v>12.15</v>
      </c>
      <c r="Q179" s="302">
        <f>IFERROR(VLOOKUP($B179,Totalt!$B$1:$AQ$550,MATCH(Q$2,Totalt!$B$1:$AQ$1,0),FALSE),"")</f>
        <v>0</v>
      </c>
      <c r="R179" s="302">
        <f>IFERROR(VLOOKUP($B179,Totalt!$B$1:$AQ$550,MATCH(R$2,Totalt!$B$1:$AQ$1,0),FALSE),"")</f>
        <v>8.9890000000000008</v>
      </c>
      <c r="S179" s="302">
        <f>IFERROR(VLOOKUP($B179,Totalt!$B$1:$AQ$550,MATCH(S$2,Totalt!$B$1:$AQ$1,0),FALSE),"")</f>
        <v>0</v>
      </c>
      <c r="T179" s="302">
        <f>IFERROR(VLOOKUP($B179,Totalt!$B$1:$AQ$550,MATCH(T$2,Totalt!$B$1:$AQ$1,0),FALSE),"")</f>
        <v>0</v>
      </c>
      <c r="U179" s="302">
        <f>IFERROR(VLOOKUP($B179,Totalt!$B$1:$AQ$550,MATCH(U$2,Totalt!$B$1:$AQ$1,0),FALSE),"")</f>
        <v>0</v>
      </c>
      <c r="V179" s="302">
        <f>IFERROR(VLOOKUP($B179,Totalt!$B$1:$AQ$550,MATCH(V$2,Totalt!$B$1:$AQ$1,0),FALSE),"")</f>
        <v>0</v>
      </c>
      <c r="W179" s="302">
        <f>IFERROR(VLOOKUP($B179,Totalt!$B$1:$AQ$550,MATCH(W$2,Totalt!$B$1:$AQ$1,0),FALSE),"")</f>
        <v>0</v>
      </c>
      <c r="X179" s="302">
        <f>IFERROR(VLOOKUP($B179,Totalt!$B$1:$AQ$550,MATCH(X$2,Totalt!$B$1:$AQ$1,0),FALSE),"")</f>
        <v>0</v>
      </c>
      <c r="Y179" s="302">
        <f>IFERROR(VLOOKUP($B179,Totalt!$B$1:$AQ$550,MATCH(Y$2,Totalt!$B$1:$AQ$1,0),FALSE),"")</f>
        <v>0</v>
      </c>
      <c r="Z179" s="302">
        <f>IFERROR(VLOOKUP($B179,Totalt!$B$1:$AQ$550,MATCH(Z$2,Totalt!$B$1:$AQ$1,0),FALSE),"")</f>
        <v>0</v>
      </c>
      <c r="AA179" s="302">
        <f>IFERROR(VLOOKUP($B179,Totalt!$B$1:$AQ$550,MATCH(AA$2,Totalt!$B$1:$AQ$1,0),FALSE),"")</f>
        <v>0</v>
      </c>
      <c r="AB179" s="302">
        <f>IFERROR(VLOOKUP($B179,Totalt!$B$1:$AQ$550,MATCH(AB$2,Totalt!$B$1:$AQ$1,0),FALSE),"")</f>
        <v>0</v>
      </c>
      <c r="AC179" s="302">
        <f>IFERROR(VLOOKUP($B179,Totalt!$B$1:$AQ$550,MATCH(AC$2,Totalt!$B$1:$AQ$1,0),FALSE),"")</f>
        <v>4.2629999999999999</v>
      </c>
      <c r="AD179" s="302">
        <f>IFERROR(VLOOKUP($B179,Totalt!$B$1:$AQ$550,MATCH(AD$2,Totalt!$B$1:$AQ$1,0),FALSE),"")</f>
        <v>0</v>
      </c>
      <c r="AE179" s="302">
        <f>IFERROR(VLOOKUP($B179,Totalt!$B$1:$AQ$550,MATCH(AE$2,Totalt!$B$1:$AQ$1,0),FALSE),"")</f>
        <v>0</v>
      </c>
      <c r="AF179" s="302">
        <f>IFERROR(VLOOKUP($B179,Totalt!$B$1:$AQ$550,MATCH(AF$2,Totalt!$B$1:$AQ$1,0),FALSE),"")</f>
        <v>1.002</v>
      </c>
      <c r="AG179" s="302">
        <f>IFERROR(VLOOKUP($B179,Totalt!$B$1:$AQ$550,MATCH(AG$2,Totalt!$B$1:$AQ$1,0),FALSE),"")</f>
        <v>0</v>
      </c>
      <c r="AI179" s="302">
        <f t="shared" si="8"/>
        <v>52.263999999999996</v>
      </c>
      <c r="AJ179" s="302">
        <f>IF(ISERROR(1/VLOOKUP($B179,Leveranser!$B$1:$S$500,MATCH("såld värme (gwh)",Leveranser!$B$1:$S$1,0),FALSE)),"",VLOOKUP($B179,Leveranser!$B$1:$S$500,MATCH("såld värme (gwh)",Leveranser!$B$1:$S$1,0),FALSE))</f>
        <v>37.6</v>
      </c>
      <c r="AK179" s="315"/>
      <c r="AM179" s="316" t="str">
        <f>IF(B179&lt;&gt;"",IF(VLOOKUP($B179,Totalt!$B$1:$AQ$550,MATCH("Kvalitetsgranskad:",Totalt!$B$1:$AQ$1,0),FALSE)="ja",VLOOKUP($B179,Miljö!$B$1:$AG$479,MATCH(AM$2,Miljö!$B$1:$AK$1,0),FALSE),""),"")</f>
        <v>Nej</v>
      </c>
      <c r="AN179" s="316" t="str">
        <f>IF(AM179="ja",VLOOKUP($B179,Miljö!$B$1:$J$479,MATCH("Typ av ursprungsspecificerad el   (Om inget värde anges används Nordisk residualmix, se inforuta) ()",Miljö!$B$1:$J$1,0),FALSE),IF(AM179="nej","Nordisk residualel",""))</f>
        <v>Nordisk residualel</v>
      </c>
      <c r="AO179" s="316">
        <f>IF(AM179="","",VLOOKUP($B179,Miljö!$B$1:$J$479,MATCH("Fossilandel för ursprungspecificerad el ()",Miljö!$B$1:$J$1,0),FALSE))</f>
        <v>0.42099999999999999</v>
      </c>
      <c r="AP179" s="316">
        <f>IF(AM179="","",IFERROR(VLOOKUP($B179,Miljö!$B$1:$J$479,MATCH("Kärnkraftsandel för ursprungsspecificerad el ()",Miljö!$B$1:$J$1,0),FALSE)/1,0))</f>
        <v>0.40799999999999997</v>
      </c>
      <c r="AQ179" s="316">
        <f t="shared" si="9"/>
        <v>0.17099999999999999</v>
      </c>
      <c r="AS179" s="316" t="str">
        <f t="shared" si="10"/>
        <v>Nej</v>
      </c>
      <c r="AT179" s="316" t="str">
        <f>IF(AS179="ja",VLOOKUP($B179,Miljö!$B$1:$O$500,MATCH("Fossil andel i procent (%)",Miljö!$B$1:$O$1,0),FALSE)/100,"")</f>
        <v/>
      </c>
      <c r="AV179" s="316" t="str">
        <f t="shared" si="11"/>
        <v>Nej</v>
      </c>
      <c r="AW179" s="316" t="str">
        <f>IF(AV179="ja",VLOOKUP($B179,'Egen hetvattenprod'!$B$1:$AO$500,MATCH("Värmekälla till värmepumpar ()",'Egen hetvattenprod'!$B$1:$AO$1,0),FALSE),"")</f>
        <v/>
      </c>
    </row>
    <row r="180" spans="1:49" x14ac:dyDescent="0.25">
      <c r="A180" s="314" t="str">
        <f>'Miljövärden för publ företag'!B182</f>
        <v>Mälarenergi AB</v>
      </c>
      <c r="B180" s="314" t="str">
        <f>'Miljövärden för publ företag'!C182</f>
        <v>Surahammar</v>
      </c>
      <c r="C180" s="302">
        <f>IFERROR(VLOOKUP($B180,Totalt!$B$1:$AQ$550,MATCH(C$2,Totalt!$B$1:$AQ$1,0),FALSE),"")</f>
        <v>0</v>
      </c>
      <c r="D180" s="302">
        <f>IFERROR(VLOOKUP($B180,Totalt!$B$1:$AQ$550,MATCH(D$2,Totalt!$B$1:$AQ$1,0),FALSE),"")</f>
        <v>2.1560000000000001</v>
      </c>
      <c r="E180" s="302">
        <f>IFERROR(VLOOKUP($B180,Totalt!$B$1:$AQ$550,MATCH(E$2,Totalt!$B$1:$AQ$1,0),FALSE),"")</f>
        <v>0</v>
      </c>
      <c r="F180" s="302">
        <f>IFERROR(VLOOKUP($B180,Totalt!$B$1:$AQ$550,MATCH(F$2,Totalt!$B$1:$AQ$1,0),FALSE),"")</f>
        <v>0</v>
      </c>
      <c r="G180" s="302">
        <f>IFERROR(VLOOKUP($B180,Totalt!$B$1:$AQ$550,MATCH(G$2,Totalt!$B$1:$AQ$1,0),FALSE),"")</f>
        <v>0</v>
      </c>
      <c r="H180" s="302">
        <f>IFERROR(VLOOKUP($B180,Totalt!$B$1:$AQ$550,MATCH(H$2,Totalt!$B$1:$AQ$1,0),FALSE),"")</f>
        <v>0</v>
      </c>
      <c r="I180" s="302">
        <f>IFERROR(VLOOKUP($B180,Totalt!$B$1:$AQ$550,MATCH(I$2,Totalt!$B$1:$AQ$1,0),FALSE),"")</f>
        <v>0</v>
      </c>
      <c r="J180" s="302">
        <f>IFERROR(VLOOKUP($B180,Totalt!$B$1:$AQ$550,MATCH(J$2,Totalt!$B$1:$AQ$1,0),FALSE),"")</f>
        <v>0</v>
      </c>
      <c r="K180" s="302">
        <f>IFERROR(VLOOKUP($B180,Totalt!$B$1:$AQ$550,MATCH(K$2,Totalt!$B$1:$AQ$1,0),FALSE),"")</f>
        <v>0</v>
      </c>
      <c r="L180" s="302">
        <f>IFERROR(VLOOKUP($B180,Totalt!$B$1:$AQ$550,MATCH(L$2,Totalt!$B$1:$AQ$1,0),FALSE),"")</f>
        <v>0</v>
      </c>
      <c r="M180" s="302">
        <f>IFERROR(VLOOKUP($B180,Totalt!$B$1:$AQ$550,MATCH(M$2,Totalt!$B$1:$AQ$1,0),FALSE),"")</f>
        <v>0</v>
      </c>
      <c r="N180" s="302">
        <f>IFERROR(VLOOKUP($B180,Totalt!$B$1:$AQ$550,MATCH(N$2,Totalt!$B$1:$AQ$1,0),FALSE),"")</f>
        <v>15</v>
      </c>
      <c r="O180" s="302">
        <f>IFERROR(VLOOKUP($B180,Totalt!$B$1:$AQ$550,MATCH(O$2,Totalt!$B$1:$AQ$1,0),FALSE),"")</f>
        <v>0</v>
      </c>
      <c r="P180" s="302">
        <f>IFERROR(VLOOKUP($B180,Totalt!$B$1:$AQ$550,MATCH(P$2,Totalt!$B$1:$AQ$1,0),FALSE),"")</f>
        <v>15.73</v>
      </c>
      <c r="Q180" s="302">
        <f>IFERROR(VLOOKUP($B180,Totalt!$B$1:$AQ$550,MATCH(Q$2,Totalt!$B$1:$AQ$1,0),FALSE),"")</f>
        <v>0</v>
      </c>
      <c r="R180" s="302">
        <f>IFERROR(VLOOKUP($B180,Totalt!$B$1:$AQ$550,MATCH(R$2,Totalt!$B$1:$AQ$1,0),FALSE),"")</f>
        <v>0</v>
      </c>
      <c r="S180" s="302">
        <f>IFERROR(VLOOKUP($B180,Totalt!$B$1:$AQ$550,MATCH(S$2,Totalt!$B$1:$AQ$1,0),FALSE),"")</f>
        <v>0</v>
      </c>
      <c r="T180" s="302">
        <f>IFERROR(VLOOKUP($B180,Totalt!$B$1:$AQ$550,MATCH(T$2,Totalt!$B$1:$AQ$1,0),FALSE),"")</f>
        <v>0</v>
      </c>
      <c r="U180" s="302">
        <f>IFERROR(VLOOKUP($B180,Totalt!$B$1:$AQ$550,MATCH(U$2,Totalt!$B$1:$AQ$1,0),FALSE),"")</f>
        <v>0</v>
      </c>
      <c r="V180" s="302">
        <f>IFERROR(VLOOKUP($B180,Totalt!$B$1:$AQ$550,MATCH(V$2,Totalt!$B$1:$AQ$1,0),FALSE),"")</f>
        <v>0</v>
      </c>
      <c r="W180" s="302">
        <f>IFERROR(VLOOKUP($B180,Totalt!$B$1:$AQ$550,MATCH(W$2,Totalt!$B$1:$AQ$1,0),FALSE),"")</f>
        <v>0</v>
      </c>
      <c r="X180" s="302">
        <f>IFERROR(VLOOKUP($B180,Totalt!$B$1:$AQ$550,MATCH(X$2,Totalt!$B$1:$AQ$1,0),FALSE),"")</f>
        <v>0</v>
      </c>
      <c r="Y180" s="302">
        <f>IFERROR(VLOOKUP($B180,Totalt!$B$1:$AQ$550,MATCH(Y$2,Totalt!$B$1:$AQ$1,0),FALSE),"")</f>
        <v>5.62</v>
      </c>
      <c r="Z180" s="302">
        <f>IFERROR(VLOOKUP($B180,Totalt!$B$1:$AQ$550,MATCH(Z$2,Totalt!$B$1:$AQ$1,0),FALSE),"")</f>
        <v>0</v>
      </c>
      <c r="AA180" s="302">
        <f>IFERROR(VLOOKUP($B180,Totalt!$B$1:$AQ$550,MATCH(AA$2,Totalt!$B$1:$AQ$1,0),FALSE),"")</f>
        <v>0</v>
      </c>
      <c r="AB180" s="302">
        <f>IFERROR(VLOOKUP($B180,Totalt!$B$1:$AQ$550,MATCH(AB$2,Totalt!$B$1:$AQ$1,0),FALSE),"")</f>
        <v>0</v>
      </c>
      <c r="AC180" s="302">
        <f>IFERROR(VLOOKUP($B180,Totalt!$B$1:$AQ$550,MATCH(AC$2,Totalt!$B$1:$AQ$1,0),FALSE),"")</f>
        <v>0</v>
      </c>
      <c r="AD180" s="302">
        <f>IFERROR(VLOOKUP($B180,Totalt!$B$1:$AQ$550,MATCH(AD$2,Totalt!$B$1:$AQ$1,0),FALSE),"")</f>
        <v>0</v>
      </c>
      <c r="AE180" s="302">
        <f>IFERROR(VLOOKUP($B180,Totalt!$B$1:$AQ$550,MATCH(AE$2,Totalt!$B$1:$AQ$1,0),FALSE),"")</f>
        <v>0</v>
      </c>
      <c r="AF180" s="302">
        <f>IFERROR(VLOOKUP($B180,Totalt!$B$1:$AQ$550,MATCH(AF$2,Totalt!$B$1:$AQ$1,0),FALSE),"")</f>
        <v>1.2390000000000001</v>
      </c>
      <c r="AG180" s="302">
        <f>IFERROR(VLOOKUP($B180,Totalt!$B$1:$AQ$550,MATCH(AG$2,Totalt!$B$1:$AQ$1,0),FALSE),"")</f>
        <v>0</v>
      </c>
      <c r="AI180" s="302">
        <f t="shared" si="8"/>
        <v>39.74499999999999</v>
      </c>
      <c r="AJ180" s="302">
        <f>IF(ISERROR(1/VLOOKUP($B180,Leveranser!$B$1:$S$500,MATCH("såld värme (gwh)",Leveranser!$B$1:$S$1,0),FALSE)),"",VLOOKUP($B180,Leveranser!$B$1:$S$500,MATCH("såld värme (gwh)",Leveranser!$B$1:$S$1,0),FALSE))</f>
        <v>27.8</v>
      </c>
      <c r="AK180" s="315"/>
      <c r="AM180" s="316" t="str">
        <f>IF(B180&lt;&gt;"",IF(VLOOKUP($B180,Totalt!$B$1:$AQ$550,MATCH("Kvalitetsgranskad:",Totalt!$B$1:$AQ$1,0),FALSE)="ja",VLOOKUP($B180,Miljö!$B$1:$AG$479,MATCH(AM$2,Miljö!$B$1:$AK$1,0),FALSE),""),"")</f>
        <v>Nej</v>
      </c>
      <c r="AN180" s="316" t="str">
        <f>IF(AM180="ja",VLOOKUP($B180,Miljö!$B$1:$J$479,MATCH("Typ av ursprungsspecificerad el   (Om inget värde anges används Nordisk residualmix, se inforuta) ()",Miljö!$B$1:$J$1,0),FALSE),IF(AM180="nej","Nordisk residualel",""))</f>
        <v>Nordisk residualel</v>
      </c>
      <c r="AO180" s="316">
        <f>IF(AM180="","",VLOOKUP($B180,Miljö!$B$1:$J$479,MATCH("Fossilandel för ursprungspecificerad el ()",Miljö!$B$1:$J$1,0),FALSE))</f>
        <v>0.42099999999999999</v>
      </c>
      <c r="AP180" s="316">
        <f>IF(AM180="","",IFERROR(VLOOKUP($B180,Miljö!$B$1:$J$479,MATCH("Kärnkraftsandel för ursprungsspecificerad el ()",Miljö!$B$1:$J$1,0),FALSE)/1,0))</f>
        <v>0.40799999999999997</v>
      </c>
      <c r="AQ180" s="316">
        <f t="shared" si="9"/>
        <v>0.17099999999999999</v>
      </c>
      <c r="AS180" s="316" t="str">
        <f t="shared" si="10"/>
        <v>Nej</v>
      </c>
      <c r="AT180" s="316" t="str">
        <f>IF(AS180="ja",VLOOKUP($B180,Miljö!$B$1:$O$500,MATCH("Fossil andel i procent (%)",Miljö!$B$1:$O$1,0),FALSE)/100,"")</f>
        <v/>
      </c>
      <c r="AV180" s="316" t="str">
        <f t="shared" si="11"/>
        <v>Nej</v>
      </c>
      <c r="AW180" s="316" t="str">
        <f>IF(AV180="ja",VLOOKUP($B180,'Egen hetvattenprod'!$B$1:$AO$500,MATCH("Värmekälla till värmepumpar ()",'Egen hetvattenprod'!$B$1:$AO$1,0),FALSE),"")</f>
        <v/>
      </c>
    </row>
    <row r="181" spans="1:49" x14ac:dyDescent="0.25">
      <c r="A181" s="314" t="str">
        <f>'Miljövärden för publ företag'!B183</f>
        <v>Mälarenergi AB</v>
      </c>
      <c r="B181" s="314" t="str">
        <f>'Miljövärden för publ företag'!C183</f>
        <v>Västerås</v>
      </c>
      <c r="C181" s="302">
        <f>IFERROR(VLOOKUP($B181,Totalt!$B$1:$AQ$550,MATCH(C$2,Totalt!$B$1:$AQ$1,0),FALSE),"")</f>
        <v>63.84</v>
      </c>
      <c r="D181" s="302">
        <f>IFERROR(VLOOKUP($B181,Totalt!$B$1:$AQ$550,MATCH(D$2,Totalt!$B$1:$AQ$1,0),FALSE),"")</f>
        <v>8.89</v>
      </c>
      <c r="E181" s="302">
        <f>IFERROR(VLOOKUP($B181,Totalt!$B$1:$AQ$550,MATCH(E$2,Totalt!$B$1:$AQ$1,0),FALSE),"")</f>
        <v>0</v>
      </c>
      <c r="F181" s="302">
        <f>IFERROR(VLOOKUP($B181,Totalt!$B$1:$AQ$550,MATCH(F$2,Totalt!$B$1:$AQ$1,0),FALSE),"")</f>
        <v>4.03</v>
      </c>
      <c r="G181" s="302">
        <f>IFERROR(VLOOKUP($B181,Totalt!$B$1:$AQ$550,MATCH(G$2,Totalt!$B$1:$AQ$1,0),FALSE),"")</f>
        <v>0</v>
      </c>
      <c r="H181" s="302">
        <f>IFERROR(VLOOKUP($B181,Totalt!$B$1:$AQ$550,MATCH(H$2,Totalt!$B$1:$AQ$1,0),FALSE),"")</f>
        <v>0</v>
      </c>
      <c r="I181" s="302">
        <f>IFERROR(VLOOKUP($B181,Totalt!$B$1:$AQ$550,MATCH(I$2,Totalt!$B$1:$AQ$1,0),FALSE),"")</f>
        <v>850.33</v>
      </c>
      <c r="J181" s="302">
        <f>IFERROR(VLOOKUP($B181,Totalt!$B$1:$AQ$550,MATCH(J$2,Totalt!$B$1:$AQ$1,0),FALSE),"")</f>
        <v>3.9294099999999998</v>
      </c>
      <c r="K181" s="302">
        <f>IFERROR(VLOOKUP($B181,Totalt!$B$1:$AQ$550,MATCH(K$2,Totalt!$B$1:$AQ$1,0),FALSE),"")</f>
        <v>0</v>
      </c>
      <c r="L181" s="302">
        <f>IFERROR(VLOOKUP($B181,Totalt!$B$1:$AQ$550,MATCH(L$2,Totalt!$B$1:$AQ$1,0),FALSE),"")</f>
        <v>135.27000000000001</v>
      </c>
      <c r="M181" s="302">
        <f>IFERROR(VLOOKUP($B181,Totalt!$B$1:$AQ$550,MATCH(M$2,Totalt!$B$1:$AQ$1,0),FALSE),"")</f>
        <v>62.66</v>
      </c>
      <c r="N181" s="302">
        <f>IFERROR(VLOOKUP($B181,Totalt!$B$1:$AQ$550,MATCH(N$2,Totalt!$B$1:$AQ$1,0),FALSE),"")</f>
        <v>112.81</v>
      </c>
      <c r="O181" s="302">
        <f>IFERROR(VLOOKUP($B181,Totalt!$B$1:$AQ$550,MATCH(O$2,Totalt!$B$1:$AQ$1,0),FALSE),"")</f>
        <v>47.4</v>
      </c>
      <c r="P181" s="302">
        <f>IFERROR(VLOOKUP($B181,Totalt!$B$1:$AQ$550,MATCH(P$2,Totalt!$B$1:$AQ$1,0),FALSE),"")</f>
        <v>162.69999999999999</v>
      </c>
      <c r="Q181" s="302">
        <f>IFERROR(VLOOKUP($B181,Totalt!$B$1:$AQ$550,MATCH(Q$2,Totalt!$B$1:$AQ$1,0),FALSE),"")</f>
        <v>0</v>
      </c>
      <c r="R181" s="302">
        <f>IFERROR(VLOOKUP($B181,Totalt!$B$1:$AQ$550,MATCH(R$2,Totalt!$B$1:$AQ$1,0),FALSE),"")</f>
        <v>0</v>
      </c>
      <c r="S181" s="302">
        <f>IFERROR(VLOOKUP($B181,Totalt!$B$1:$AQ$550,MATCH(S$2,Totalt!$B$1:$AQ$1,0),FALSE),"")</f>
        <v>0</v>
      </c>
      <c r="T181" s="302">
        <f>IFERROR(VLOOKUP($B181,Totalt!$B$1:$AQ$550,MATCH(T$2,Totalt!$B$1:$AQ$1,0),FALSE),"")</f>
        <v>0</v>
      </c>
      <c r="U181" s="302">
        <f>IFERROR(VLOOKUP($B181,Totalt!$B$1:$AQ$550,MATCH(U$2,Totalt!$B$1:$AQ$1,0),FALSE),"")</f>
        <v>0</v>
      </c>
      <c r="V181" s="302">
        <f>IFERROR(VLOOKUP($B181,Totalt!$B$1:$AQ$550,MATCH(V$2,Totalt!$B$1:$AQ$1,0),FALSE),"")</f>
        <v>69.23</v>
      </c>
      <c r="W181" s="302">
        <f>IFERROR(VLOOKUP($B181,Totalt!$B$1:$AQ$550,MATCH(W$2,Totalt!$B$1:$AQ$1,0),FALSE),"")</f>
        <v>0</v>
      </c>
      <c r="X181" s="302">
        <f>IFERROR(VLOOKUP($B181,Totalt!$B$1:$AQ$550,MATCH(X$2,Totalt!$B$1:$AQ$1,0),FALSE),"")</f>
        <v>5.25</v>
      </c>
      <c r="Y181" s="302">
        <f>IFERROR(VLOOKUP($B181,Totalt!$B$1:$AQ$550,MATCH(Y$2,Totalt!$B$1:$AQ$1,0),FALSE),"")</f>
        <v>61.84</v>
      </c>
      <c r="Z181" s="302">
        <f>IFERROR(VLOOKUP($B181,Totalt!$B$1:$AQ$550,MATCH(Z$2,Totalt!$B$1:$AQ$1,0),FALSE),"")</f>
        <v>0.55000000000000004</v>
      </c>
      <c r="AA181" s="302">
        <f>IFERROR(VLOOKUP($B181,Totalt!$B$1:$AQ$550,MATCH(AA$2,Totalt!$B$1:$AQ$1,0),FALSE),"")</f>
        <v>3.83</v>
      </c>
      <c r="AB181" s="302">
        <f>IFERROR(VLOOKUP($B181,Totalt!$B$1:$AQ$550,MATCH(AB$2,Totalt!$B$1:$AQ$1,0),FALSE),"")</f>
        <v>11.02</v>
      </c>
      <c r="AC181" s="302">
        <f>IFERROR(VLOOKUP($B181,Totalt!$B$1:$AQ$550,MATCH(AC$2,Totalt!$B$1:$AQ$1,0),FALSE),"")</f>
        <v>212.5</v>
      </c>
      <c r="AD181" s="302">
        <f>IFERROR(VLOOKUP($B181,Totalt!$B$1:$AQ$550,MATCH(AD$2,Totalt!$B$1:$AQ$1,0),FALSE),"")</f>
        <v>0</v>
      </c>
      <c r="AE181" s="302">
        <f>IFERROR(VLOOKUP($B181,Totalt!$B$1:$AQ$550,MATCH(AE$2,Totalt!$B$1:$AQ$1,0),FALSE),"")</f>
        <v>0</v>
      </c>
      <c r="AF181" s="302">
        <f>IFERROR(VLOOKUP($B181,Totalt!$B$1:$AQ$550,MATCH(AF$2,Totalt!$B$1:$AQ$1,0),FALSE),"")</f>
        <v>63.56</v>
      </c>
      <c r="AG181" s="302">
        <f>IFERROR(VLOOKUP($B181,Totalt!$B$1:$AQ$550,MATCH(AG$2,Totalt!$B$1:$AQ$1,0),FALSE),"")</f>
        <v>0</v>
      </c>
      <c r="AI181" s="302">
        <f t="shared" si="8"/>
        <v>1879.63941</v>
      </c>
      <c r="AJ181" s="302">
        <f>IF(ISERROR(1/VLOOKUP($B181,Leveranser!$B$1:$S$500,MATCH("såld värme (gwh)",Leveranser!$B$1:$S$1,0),FALSE)),"",VLOOKUP($B181,Leveranser!$B$1:$S$500,MATCH("såld värme (gwh)",Leveranser!$B$1:$S$1,0),FALSE))</f>
        <v>1445.8</v>
      </c>
      <c r="AK181" s="315"/>
      <c r="AM181" s="316" t="str">
        <f>IF(B181&lt;&gt;"",IF(VLOOKUP($B181,Totalt!$B$1:$AQ$550,MATCH("Kvalitetsgranskad:",Totalt!$B$1:$AQ$1,0),FALSE)="ja",VLOOKUP($B181,Miljö!$B$1:$AG$479,MATCH(AM$2,Miljö!$B$1:$AK$1,0),FALSE),""),"")</f>
        <v>Nej</v>
      </c>
      <c r="AN181" s="316" t="str">
        <f>IF(AM181="ja",VLOOKUP($B181,Miljö!$B$1:$J$479,MATCH("Typ av ursprungsspecificerad el   (Om inget värde anges används Nordisk residualmix, se inforuta) ()",Miljö!$B$1:$J$1,0),FALSE),IF(AM181="nej","Nordisk residualel",""))</f>
        <v>Nordisk residualel</v>
      </c>
      <c r="AO181" s="316">
        <f>IF(AM181="","",VLOOKUP($B181,Miljö!$B$1:$J$479,MATCH("Fossilandel för ursprungspecificerad el ()",Miljö!$B$1:$J$1,0),FALSE))</f>
        <v>0.42099999999999999</v>
      </c>
      <c r="AP181" s="316">
        <f>IF(AM181="","",IFERROR(VLOOKUP($B181,Miljö!$B$1:$J$479,MATCH("Kärnkraftsandel för ursprungsspecificerad el ()",Miljö!$B$1:$J$1,0),FALSE)/1,0))</f>
        <v>0.40799999999999997</v>
      </c>
      <c r="AQ181" s="316">
        <f t="shared" si="9"/>
        <v>0.17099999999999999</v>
      </c>
      <c r="AS181" s="316" t="str">
        <f t="shared" si="10"/>
        <v>Nej</v>
      </c>
      <c r="AT181" s="316" t="str">
        <f>IF(AS181="ja",VLOOKUP($B181,Miljö!$B$1:$O$500,MATCH("Fossil andel i procent (%)",Miljö!$B$1:$O$1,0),FALSE)/100,"")</f>
        <v/>
      </c>
      <c r="AV181" s="316" t="str">
        <f t="shared" si="11"/>
        <v>Ja</v>
      </c>
      <c r="AW181" s="316" t="str">
        <f>IF(AV181="ja",VLOOKUP($B181,'Egen hetvattenprod'!$B$1:$AO$500,MATCH("Värmekälla till värmepumpar ()",'Egen hetvattenprod'!$B$1:$AO$1,0),FALSE),"")</f>
        <v>Renat avloppsvatten</v>
      </c>
    </row>
    <row r="182" spans="1:49" x14ac:dyDescent="0.25">
      <c r="A182" s="314" t="str">
        <f>'Miljövärden för publ företag'!B184</f>
        <v>Mälarenergi AB</v>
      </c>
      <c r="B182" s="314" t="str">
        <f>'Miljövärden för publ företag'!C184</f>
        <v>Västerås Miljömärkt</v>
      </c>
      <c r="C182" s="302">
        <f>IFERROR(VLOOKUP($B182,Totalt!$B$1:$AQ$550,MATCH(C$2,Totalt!$B$1:$AQ$1,0),FALSE),"")</f>
        <v>0.409275</v>
      </c>
      <c r="D182" s="302">
        <f>IFERROR(VLOOKUP($B182,Totalt!$B$1:$AQ$550,MATCH(D$2,Totalt!$B$1:$AQ$1,0),FALSE),"")</f>
        <v>5.6727899999999998E-2</v>
      </c>
      <c r="E182" s="302">
        <f>IFERROR(VLOOKUP($B182,Totalt!$B$1:$AQ$550,MATCH(E$2,Totalt!$B$1:$AQ$1,0),FALSE),"")</f>
        <v>0</v>
      </c>
      <c r="F182" s="302">
        <f>IFERROR(VLOOKUP($B182,Totalt!$B$1:$AQ$550,MATCH(F$2,Totalt!$B$1:$AQ$1,0),FALSE),"")</f>
        <v>3.0890000000000001E-2</v>
      </c>
      <c r="G182" s="302">
        <f>IFERROR(VLOOKUP($B182,Totalt!$B$1:$AQ$550,MATCH(G$2,Totalt!$B$1:$AQ$1,0),FALSE),"")</f>
        <v>0</v>
      </c>
      <c r="H182" s="302">
        <f>IFERROR(VLOOKUP($B182,Totalt!$B$1:$AQ$550,MATCH(H$2,Totalt!$B$1:$AQ$1,0),FALSE),"")</f>
        <v>0</v>
      </c>
      <c r="I182" s="302">
        <f>IFERROR(VLOOKUP($B182,Totalt!$B$1:$AQ$550,MATCH(I$2,Totalt!$B$1:$AQ$1,0),FALSE),"")</f>
        <v>6.1153599999999999</v>
      </c>
      <c r="J182" s="302">
        <f>IFERROR(VLOOKUP($B182,Totalt!$B$1:$AQ$550,MATCH(J$2,Totalt!$B$1:$AQ$1,0),FALSE),"")</f>
        <v>4.7388199999999998E-2</v>
      </c>
      <c r="K182" s="302">
        <f>IFERROR(VLOOKUP($B182,Totalt!$B$1:$AQ$550,MATCH(K$2,Totalt!$B$1:$AQ$1,0),FALSE),"")</f>
        <v>0</v>
      </c>
      <c r="L182" s="302">
        <f>IFERROR(VLOOKUP($B182,Totalt!$B$1:$AQ$550,MATCH(L$2,Totalt!$B$1:$AQ$1,0),FALSE),"")</f>
        <v>1.26067</v>
      </c>
      <c r="M182" s="302">
        <f>IFERROR(VLOOKUP($B182,Totalt!$B$1:$AQ$550,MATCH(M$2,Totalt!$B$1:$AQ$1,0),FALSE),"")</f>
        <v>0.58393799999999996</v>
      </c>
      <c r="N182" s="302">
        <f>IFERROR(VLOOKUP($B182,Totalt!$B$1:$AQ$550,MATCH(N$2,Totalt!$B$1:$AQ$1,0),FALSE),"")</f>
        <v>1.05132</v>
      </c>
      <c r="O182" s="302">
        <f>IFERROR(VLOOKUP($B182,Totalt!$B$1:$AQ$550,MATCH(O$2,Totalt!$B$1:$AQ$1,0),FALSE),"")</f>
        <v>1.0523400000000001</v>
      </c>
      <c r="P182" s="302">
        <f>IFERROR(VLOOKUP($B182,Totalt!$B$1:$AQ$550,MATCH(P$2,Totalt!$B$1:$AQ$1,0),FALSE),"")</f>
        <v>1.5162</v>
      </c>
      <c r="Q182" s="302">
        <f>IFERROR(VLOOKUP($B182,Totalt!$B$1:$AQ$550,MATCH(Q$2,Totalt!$B$1:$AQ$1,0),FALSE),"")</f>
        <v>0</v>
      </c>
      <c r="R182" s="302">
        <f>IFERROR(VLOOKUP($B182,Totalt!$B$1:$AQ$550,MATCH(R$2,Totalt!$B$1:$AQ$1,0),FALSE),"")</f>
        <v>0</v>
      </c>
      <c r="S182" s="302">
        <f>IFERROR(VLOOKUP($B182,Totalt!$B$1:$AQ$550,MATCH(S$2,Totalt!$B$1:$AQ$1,0),FALSE),"")</f>
        <v>0</v>
      </c>
      <c r="T182" s="302">
        <f>IFERROR(VLOOKUP($B182,Totalt!$B$1:$AQ$550,MATCH(T$2,Totalt!$B$1:$AQ$1,0),FALSE),"")</f>
        <v>0</v>
      </c>
      <c r="U182" s="302">
        <f>IFERROR(VLOOKUP($B182,Totalt!$B$1:$AQ$550,MATCH(U$2,Totalt!$B$1:$AQ$1,0),FALSE),"")</f>
        <v>0</v>
      </c>
      <c r="V182" s="302">
        <f>IFERROR(VLOOKUP($B182,Totalt!$B$1:$AQ$550,MATCH(V$2,Totalt!$B$1:$AQ$1,0),FALSE),"")</f>
        <v>0.70353900000000003</v>
      </c>
      <c r="W182" s="302">
        <f>IFERROR(VLOOKUP($B182,Totalt!$B$1:$AQ$550,MATCH(W$2,Totalt!$B$1:$AQ$1,0),FALSE),"")</f>
        <v>0</v>
      </c>
      <c r="X182" s="302">
        <f>IFERROR(VLOOKUP($B182,Totalt!$B$1:$AQ$550,MATCH(X$2,Totalt!$B$1:$AQ$1,0),FALSE),"")</f>
        <v>4.5345200000000002E-2</v>
      </c>
      <c r="Y182" s="302">
        <f>IFERROR(VLOOKUP($B182,Totalt!$B$1:$AQ$550,MATCH(Y$2,Totalt!$B$1:$AQ$1,0),FALSE),"")</f>
        <v>0.38384699999999999</v>
      </c>
      <c r="Z182" s="302">
        <f>IFERROR(VLOOKUP($B182,Totalt!$B$1:$AQ$550,MATCH(Z$2,Totalt!$B$1:$AQ$1,0),FALSE),"")</f>
        <v>1.33E-3</v>
      </c>
      <c r="AA182" s="302">
        <f>IFERROR(VLOOKUP($B182,Totalt!$B$1:$AQ$550,MATCH(AA$2,Totalt!$B$1:$AQ$1,0),FALSE),"")</f>
        <v>3.9370000000000002E-2</v>
      </c>
      <c r="AB182" s="302">
        <f>IFERROR(VLOOKUP($B182,Totalt!$B$1:$AQ$550,MATCH(AB$2,Totalt!$B$1:$AQ$1,0),FALSE),"")</f>
        <v>9.4600000000000004E-2</v>
      </c>
      <c r="AC182" s="302">
        <f>IFERROR(VLOOKUP($B182,Totalt!$B$1:$AQ$550,MATCH(AC$2,Totalt!$B$1:$AQ$1,0),FALSE),"")</f>
        <v>2.5604399999999998</v>
      </c>
      <c r="AD182" s="302">
        <f>IFERROR(VLOOKUP($B182,Totalt!$B$1:$AQ$550,MATCH(AD$2,Totalt!$B$1:$AQ$1,0),FALSE),"")</f>
        <v>0</v>
      </c>
      <c r="AE182" s="302">
        <f>IFERROR(VLOOKUP($B182,Totalt!$B$1:$AQ$550,MATCH(AE$2,Totalt!$B$1:$AQ$1,0),FALSE),"")</f>
        <v>0</v>
      </c>
      <c r="AF182" s="302">
        <f>IFERROR(VLOOKUP($B182,Totalt!$B$1:$AQ$550,MATCH(AF$2,Totalt!$B$1:$AQ$1,0),FALSE),"")</f>
        <v>0.97497900000000004</v>
      </c>
      <c r="AG182" s="302">
        <f>IFERROR(VLOOKUP($B182,Totalt!$B$1:$AQ$550,MATCH(AG$2,Totalt!$B$1:$AQ$1,0),FALSE),"")</f>
        <v>0</v>
      </c>
      <c r="AI182" s="302">
        <f t="shared" si="8"/>
        <v>16.927559299999999</v>
      </c>
      <c r="AJ182" s="302">
        <f>IF(ISERROR(1/VLOOKUP($B182,Leveranser!$B$1:$S$500,MATCH("såld värme (gwh)",Leveranser!$B$1:$S$1,0),FALSE)),"",VLOOKUP($B182,Leveranser!$B$1:$S$500,MATCH("såld värme (gwh)",Leveranser!$B$1:$S$1,0),FALSE))</f>
        <v>16.372</v>
      </c>
      <c r="AK182" s="315"/>
      <c r="AM182" s="316" t="str">
        <f>IF(B182&lt;&gt;"",IF(VLOOKUP($B182,Totalt!$B$1:$AQ$550,MATCH("Kvalitetsgranskad:",Totalt!$B$1:$AQ$1,0),FALSE)="ja",VLOOKUP($B182,Miljö!$B$1:$AG$479,MATCH(AM$2,Miljö!$B$1:$AK$1,0),FALSE),""),"")</f>
        <v>Nej</v>
      </c>
      <c r="AN182" s="316" t="str">
        <f>IF(AM182="ja",VLOOKUP($B182,Miljö!$B$1:$J$479,MATCH("Typ av ursprungsspecificerad el   (Om inget värde anges används Nordisk residualmix, se inforuta) ()",Miljö!$B$1:$J$1,0),FALSE),IF(AM182="nej","Nordisk residualel",""))</f>
        <v>Nordisk residualel</v>
      </c>
      <c r="AO182" s="316">
        <f>IF(AM182="","",VLOOKUP($B182,Miljö!$B$1:$J$479,MATCH("Fossilandel för ursprungspecificerad el ()",Miljö!$B$1:$J$1,0),FALSE))</f>
        <v>0.42099999999999999</v>
      </c>
      <c r="AP182" s="316">
        <f>IF(AM182="","",IFERROR(VLOOKUP($B182,Miljö!$B$1:$J$479,MATCH("Kärnkraftsandel för ursprungsspecificerad el ()",Miljö!$B$1:$J$1,0),FALSE)/1,0))</f>
        <v>0.40799999999999997</v>
      </c>
      <c r="AQ182" s="316">
        <f t="shared" si="9"/>
        <v>0.17099999999999999</v>
      </c>
      <c r="AS182" s="316" t="str">
        <f t="shared" si="10"/>
        <v>Nej</v>
      </c>
      <c r="AT182" s="316" t="str">
        <f>IF(AS182="ja",VLOOKUP($B182,Miljö!$B$1:$O$500,MATCH("Fossil andel i procent (%)",Miljö!$B$1:$O$1,0),FALSE)/100,"")</f>
        <v/>
      </c>
      <c r="AV182" s="316" t="str">
        <f t="shared" si="11"/>
        <v>Ja</v>
      </c>
      <c r="AW182" s="316" t="str">
        <f>IF(AV182="ja",VLOOKUP($B182,'Egen hetvattenprod'!$B$1:$AO$500,MATCH("Värmekälla till värmepumpar ()",'Egen hetvattenprod'!$B$1:$AO$1,0),FALSE),"")</f>
        <v>Renat avloppsvatten</v>
      </c>
    </row>
    <row r="183" spans="1:49" x14ac:dyDescent="0.25">
      <c r="A183" s="314" t="str">
        <f>'Miljövärden för publ företag'!B185</f>
        <v>Mölndal Energi AB</v>
      </c>
      <c r="B183" s="314" t="str">
        <f>'Miljövärden för publ företag'!C185</f>
        <v>Mölndal</v>
      </c>
      <c r="C183" s="302">
        <f>IFERROR(VLOOKUP($B183,Totalt!$B$1:$AQ$550,MATCH(C$2,Totalt!$B$1:$AQ$1,0),FALSE),"")</f>
        <v>0</v>
      </c>
      <c r="D183" s="302">
        <f>IFERROR(VLOOKUP($B183,Totalt!$B$1:$AQ$550,MATCH(D$2,Totalt!$B$1:$AQ$1,0),FALSE),"")</f>
        <v>1.0739000000000001</v>
      </c>
      <c r="E183" s="302">
        <f>IFERROR(VLOOKUP($B183,Totalt!$B$1:$AQ$550,MATCH(E$2,Totalt!$B$1:$AQ$1,0),FALSE),"")</f>
        <v>0</v>
      </c>
      <c r="F183" s="302">
        <f>IFERROR(VLOOKUP($B183,Totalt!$B$1:$AQ$550,MATCH(F$2,Totalt!$B$1:$AQ$1,0),FALSE),"")</f>
        <v>0</v>
      </c>
      <c r="G183" s="302">
        <f>IFERROR(VLOOKUP($B183,Totalt!$B$1:$AQ$550,MATCH(G$2,Totalt!$B$1:$AQ$1,0),FALSE),"")</f>
        <v>0</v>
      </c>
      <c r="H183" s="302">
        <f>IFERROR(VLOOKUP($B183,Totalt!$B$1:$AQ$550,MATCH(H$2,Totalt!$B$1:$AQ$1,0),FALSE),"")</f>
        <v>0</v>
      </c>
      <c r="I183" s="302">
        <f>IFERROR(VLOOKUP($B183,Totalt!$B$1:$AQ$550,MATCH(I$2,Totalt!$B$1:$AQ$1,0),FALSE),"")</f>
        <v>0</v>
      </c>
      <c r="J183" s="302">
        <f>IFERROR(VLOOKUP($B183,Totalt!$B$1:$AQ$550,MATCH(J$2,Totalt!$B$1:$AQ$1,0),FALSE),"")</f>
        <v>0</v>
      </c>
      <c r="K183" s="302">
        <f>IFERROR(VLOOKUP($B183,Totalt!$B$1:$AQ$550,MATCH(K$2,Totalt!$B$1:$AQ$1,0),FALSE),"")</f>
        <v>0</v>
      </c>
      <c r="L183" s="302">
        <f>IFERROR(VLOOKUP($B183,Totalt!$B$1:$AQ$550,MATCH(L$2,Totalt!$B$1:$AQ$1,0),FALSE),"")</f>
        <v>49.7881</v>
      </c>
      <c r="M183" s="302">
        <f>IFERROR(VLOOKUP($B183,Totalt!$B$1:$AQ$550,MATCH(M$2,Totalt!$B$1:$AQ$1,0),FALSE),"")</f>
        <v>81.748199999999997</v>
      </c>
      <c r="N183" s="302">
        <f>IFERROR(VLOOKUP($B183,Totalt!$B$1:$AQ$550,MATCH(N$2,Totalt!$B$1:$AQ$1,0),FALSE),"")</f>
        <v>24.793800000000001</v>
      </c>
      <c r="O183" s="302">
        <f>IFERROR(VLOOKUP($B183,Totalt!$B$1:$AQ$550,MATCH(O$2,Totalt!$B$1:$AQ$1,0),FALSE),"")</f>
        <v>0</v>
      </c>
      <c r="P183" s="302">
        <f>IFERROR(VLOOKUP($B183,Totalt!$B$1:$AQ$550,MATCH(P$2,Totalt!$B$1:$AQ$1,0),FALSE),"")</f>
        <v>2.54379</v>
      </c>
      <c r="Q183" s="302">
        <f>IFERROR(VLOOKUP($B183,Totalt!$B$1:$AQ$550,MATCH(Q$2,Totalt!$B$1:$AQ$1,0),FALSE),"")</f>
        <v>0</v>
      </c>
      <c r="R183" s="302">
        <f>IFERROR(VLOOKUP($B183,Totalt!$B$1:$AQ$550,MATCH(R$2,Totalt!$B$1:$AQ$1,0),FALSE),"")</f>
        <v>0</v>
      </c>
      <c r="S183" s="302">
        <f>IFERROR(VLOOKUP($B183,Totalt!$B$1:$AQ$550,MATCH(S$2,Totalt!$B$1:$AQ$1,0),FALSE),"")</f>
        <v>0</v>
      </c>
      <c r="T183" s="302">
        <f>IFERROR(VLOOKUP($B183,Totalt!$B$1:$AQ$550,MATCH(T$2,Totalt!$B$1:$AQ$1,0),FALSE),"")</f>
        <v>0</v>
      </c>
      <c r="U183" s="302">
        <f>IFERROR(VLOOKUP($B183,Totalt!$B$1:$AQ$550,MATCH(U$2,Totalt!$B$1:$AQ$1,0),FALSE),"")</f>
        <v>0</v>
      </c>
      <c r="V183" s="302">
        <f>IFERROR(VLOOKUP($B183,Totalt!$B$1:$AQ$550,MATCH(V$2,Totalt!$B$1:$AQ$1,0),FALSE),"")</f>
        <v>0</v>
      </c>
      <c r="W183" s="302">
        <f>IFERROR(VLOOKUP($B183,Totalt!$B$1:$AQ$550,MATCH(W$2,Totalt!$B$1:$AQ$1,0),FALSE),"")</f>
        <v>0</v>
      </c>
      <c r="X183" s="302">
        <f>IFERROR(VLOOKUP($B183,Totalt!$B$1:$AQ$550,MATCH(X$2,Totalt!$B$1:$AQ$1,0),FALSE),"")</f>
        <v>0</v>
      </c>
      <c r="Y183" s="302">
        <f>IFERROR(VLOOKUP($B183,Totalt!$B$1:$AQ$550,MATCH(Y$2,Totalt!$B$1:$AQ$1,0),FALSE),"")</f>
        <v>28.5364</v>
      </c>
      <c r="Z183" s="302">
        <f>IFERROR(VLOOKUP($B183,Totalt!$B$1:$AQ$550,MATCH(Z$2,Totalt!$B$1:$AQ$1,0),FALSE),"")</f>
        <v>0</v>
      </c>
      <c r="AA183" s="302">
        <f>IFERROR(VLOOKUP($B183,Totalt!$B$1:$AQ$550,MATCH(AA$2,Totalt!$B$1:$AQ$1,0),FALSE),"")</f>
        <v>0</v>
      </c>
      <c r="AB183" s="302">
        <f>IFERROR(VLOOKUP($B183,Totalt!$B$1:$AQ$550,MATCH(AB$2,Totalt!$B$1:$AQ$1,0),FALSE),"")</f>
        <v>0</v>
      </c>
      <c r="AC183" s="302">
        <f>IFERROR(VLOOKUP($B183,Totalt!$B$1:$AQ$550,MATCH(AC$2,Totalt!$B$1:$AQ$1,0),FALSE),"")</f>
        <v>100.916</v>
      </c>
      <c r="AD183" s="302">
        <f>IFERROR(VLOOKUP($B183,Totalt!$B$1:$AQ$550,MATCH(AD$2,Totalt!$B$1:$AQ$1,0),FALSE),"")</f>
        <v>0</v>
      </c>
      <c r="AE183" s="302">
        <f>IFERROR(VLOOKUP($B183,Totalt!$B$1:$AQ$550,MATCH(AE$2,Totalt!$B$1:$AQ$1,0),FALSE),"")</f>
        <v>0</v>
      </c>
      <c r="AF183" s="302">
        <f>IFERROR(VLOOKUP($B183,Totalt!$B$1:$AQ$550,MATCH(AF$2,Totalt!$B$1:$AQ$1,0),FALSE),"")</f>
        <v>10.264900000000001</v>
      </c>
      <c r="AG183" s="302">
        <f>IFERROR(VLOOKUP($B183,Totalt!$B$1:$AQ$550,MATCH(AG$2,Totalt!$B$1:$AQ$1,0),FALSE),"")</f>
        <v>20.9</v>
      </c>
      <c r="AI183" s="302">
        <f t="shared" si="8"/>
        <v>320.56509</v>
      </c>
      <c r="AJ183" s="302">
        <f>IF(ISERROR(1/VLOOKUP($B183,Leveranser!$B$1:$S$500,MATCH("såld värme (gwh)",Leveranser!$B$1:$S$1,0),FALSE)),"",VLOOKUP($B183,Leveranser!$B$1:$S$500,MATCH("såld värme (gwh)",Leveranser!$B$1:$S$1,0),FALSE))</f>
        <v>330.23</v>
      </c>
      <c r="AK183" s="315"/>
      <c r="AM183" s="316" t="str">
        <f>IF(B183&lt;&gt;"",IF(VLOOKUP($B183,Totalt!$B$1:$AQ$550,MATCH("Kvalitetsgranskad:",Totalt!$B$1:$AQ$1,0),FALSE)="ja",VLOOKUP($B183,Miljö!$B$1:$AG$479,MATCH(AM$2,Miljö!$B$1:$AK$1,0),FALSE),""),"")</f>
        <v>Ja</v>
      </c>
      <c r="AN183" s="316" t="str">
        <f>IF(AM183="ja",VLOOKUP($B183,Miljö!$B$1:$J$479,MATCH("Typ av ursprungsspecificerad el   (Om inget värde anges används Nordisk residualmix, se inforuta) ()",Miljö!$B$1:$J$1,0),FALSE),IF(AM183="nej","Nordisk residualel",""))</f>
        <v>'Förnybar el från egen produktion'</v>
      </c>
      <c r="AO183" s="316">
        <f>IF(AM183="","",VLOOKUP($B183,Miljö!$B$1:$J$479,MATCH("Fossilandel för ursprungspecificerad el ()",Miljö!$B$1:$J$1,0),FALSE))</f>
        <v>0</v>
      </c>
      <c r="AP183" s="316">
        <f>IF(AM183="","",IFERROR(VLOOKUP($B183,Miljö!$B$1:$J$479,MATCH("Kärnkraftsandel för ursprungsspecificerad el ()",Miljö!$B$1:$J$1,0),FALSE)/1,0))</f>
        <v>0</v>
      </c>
      <c r="AQ183" s="316">
        <f t="shared" si="9"/>
        <v>1</v>
      </c>
      <c r="AS183" s="316" t="str">
        <f t="shared" si="10"/>
        <v>Ja</v>
      </c>
      <c r="AT183" s="316">
        <f>IF(AS183="ja",VLOOKUP($B183,Miljö!$B$1:$O$500,MATCH("Fossil andel i procent (%)",Miljö!$B$1:$O$1,0),FALSE)/100,"")</f>
        <v>0</v>
      </c>
      <c r="AV183" s="316" t="str">
        <f t="shared" si="11"/>
        <v>Nej</v>
      </c>
      <c r="AW183" s="316" t="str">
        <f>IF(AV183="ja",VLOOKUP($B183,'Egen hetvattenprod'!$B$1:$AO$500,MATCH("Värmekälla till värmepumpar ()",'Egen hetvattenprod'!$B$1:$AO$1,0),FALSE),"")</f>
        <v/>
      </c>
    </row>
    <row r="184" spans="1:49" x14ac:dyDescent="0.25">
      <c r="A184" s="314" t="str">
        <f>'Miljövärden för publ företag'!B186</f>
        <v>Mölndal Energi AB</v>
      </c>
      <c r="B184" s="314" t="str">
        <f>'Miljövärden för publ företag'!C186</f>
        <v>Mölndal Biovärmepaket</v>
      </c>
      <c r="C184" s="302">
        <f>IFERROR(VLOOKUP($B184,Totalt!$B$1:$AQ$550,MATCH(C$2,Totalt!$B$1:$AQ$1,0),FALSE),"")</f>
        <v>0</v>
      </c>
      <c r="D184" s="302">
        <f>IFERROR(VLOOKUP($B184,Totalt!$B$1:$AQ$550,MATCH(D$2,Totalt!$B$1:$AQ$1,0),FALSE),"")</f>
        <v>0</v>
      </c>
      <c r="E184" s="302">
        <f>IFERROR(VLOOKUP($B184,Totalt!$B$1:$AQ$550,MATCH(E$2,Totalt!$B$1:$AQ$1,0),FALSE),"")</f>
        <v>0</v>
      </c>
      <c r="F184" s="302">
        <f>IFERROR(VLOOKUP($B184,Totalt!$B$1:$AQ$550,MATCH(F$2,Totalt!$B$1:$AQ$1,0),FALSE),"")</f>
        <v>0</v>
      </c>
      <c r="G184" s="302">
        <f>IFERROR(VLOOKUP($B184,Totalt!$B$1:$AQ$550,MATCH(G$2,Totalt!$B$1:$AQ$1,0),FALSE),"")</f>
        <v>0</v>
      </c>
      <c r="H184" s="302">
        <f>IFERROR(VLOOKUP($B184,Totalt!$B$1:$AQ$550,MATCH(H$2,Totalt!$B$1:$AQ$1,0),FALSE),"")</f>
        <v>0</v>
      </c>
      <c r="I184" s="302">
        <f>IFERROR(VLOOKUP($B184,Totalt!$B$1:$AQ$550,MATCH(I$2,Totalt!$B$1:$AQ$1,0),FALSE),"")</f>
        <v>0</v>
      </c>
      <c r="J184" s="302">
        <f>IFERROR(VLOOKUP($B184,Totalt!$B$1:$AQ$550,MATCH(J$2,Totalt!$B$1:$AQ$1,0),FALSE),"")</f>
        <v>0</v>
      </c>
      <c r="K184" s="302">
        <f>IFERROR(VLOOKUP($B184,Totalt!$B$1:$AQ$550,MATCH(K$2,Totalt!$B$1:$AQ$1,0),FALSE),"")</f>
        <v>0</v>
      </c>
      <c r="L184" s="302">
        <f>IFERROR(VLOOKUP($B184,Totalt!$B$1:$AQ$550,MATCH(L$2,Totalt!$B$1:$AQ$1,0),FALSE),"")</f>
        <v>0</v>
      </c>
      <c r="M184" s="302">
        <f>IFERROR(VLOOKUP($B184,Totalt!$B$1:$AQ$550,MATCH(M$2,Totalt!$B$1:$AQ$1,0),FALSE),"")</f>
        <v>20.131799999999998</v>
      </c>
      <c r="N184" s="302">
        <f>IFERROR(VLOOKUP($B184,Totalt!$B$1:$AQ$550,MATCH(N$2,Totalt!$B$1:$AQ$1,0),FALSE),"")</f>
        <v>0</v>
      </c>
      <c r="O184" s="302">
        <f>IFERROR(VLOOKUP($B184,Totalt!$B$1:$AQ$550,MATCH(O$2,Totalt!$B$1:$AQ$1,0),FALSE),"")</f>
        <v>0</v>
      </c>
      <c r="P184" s="302">
        <f>IFERROR(VLOOKUP($B184,Totalt!$B$1:$AQ$550,MATCH(P$2,Totalt!$B$1:$AQ$1,0),FALSE),"")</f>
        <v>0</v>
      </c>
      <c r="Q184" s="302">
        <f>IFERROR(VLOOKUP($B184,Totalt!$B$1:$AQ$550,MATCH(Q$2,Totalt!$B$1:$AQ$1,0),FALSE),"")</f>
        <v>0</v>
      </c>
      <c r="R184" s="302">
        <f>IFERROR(VLOOKUP($B184,Totalt!$B$1:$AQ$550,MATCH(R$2,Totalt!$B$1:$AQ$1,0),FALSE),"")</f>
        <v>0</v>
      </c>
      <c r="S184" s="302">
        <f>IFERROR(VLOOKUP($B184,Totalt!$B$1:$AQ$550,MATCH(S$2,Totalt!$B$1:$AQ$1,0),FALSE),"")</f>
        <v>0</v>
      </c>
      <c r="T184" s="302">
        <f>IFERROR(VLOOKUP($B184,Totalt!$B$1:$AQ$550,MATCH(T$2,Totalt!$B$1:$AQ$1,0),FALSE),"")</f>
        <v>0</v>
      </c>
      <c r="U184" s="302">
        <f>IFERROR(VLOOKUP($B184,Totalt!$B$1:$AQ$550,MATCH(U$2,Totalt!$B$1:$AQ$1,0),FALSE),"")</f>
        <v>0</v>
      </c>
      <c r="V184" s="302">
        <f>IFERROR(VLOOKUP($B184,Totalt!$B$1:$AQ$550,MATCH(V$2,Totalt!$B$1:$AQ$1,0),FALSE),"")</f>
        <v>0</v>
      </c>
      <c r="W184" s="302">
        <f>IFERROR(VLOOKUP($B184,Totalt!$B$1:$AQ$550,MATCH(W$2,Totalt!$B$1:$AQ$1,0),FALSE),"")</f>
        <v>0</v>
      </c>
      <c r="X184" s="302">
        <f>IFERROR(VLOOKUP($B184,Totalt!$B$1:$AQ$550,MATCH(X$2,Totalt!$B$1:$AQ$1,0),FALSE),"")</f>
        <v>0</v>
      </c>
      <c r="Y184" s="302">
        <f>IFERROR(VLOOKUP($B184,Totalt!$B$1:$AQ$550,MATCH(Y$2,Totalt!$B$1:$AQ$1,0),FALSE),"")</f>
        <v>0</v>
      </c>
      <c r="Z184" s="302">
        <f>IFERROR(VLOOKUP($B184,Totalt!$B$1:$AQ$550,MATCH(Z$2,Totalt!$B$1:$AQ$1,0),FALSE),"")</f>
        <v>0</v>
      </c>
      <c r="AA184" s="302">
        <f>IFERROR(VLOOKUP($B184,Totalt!$B$1:$AQ$550,MATCH(AA$2,Totalt!$B$1:$AQ$1,0),FALSE),"")</f>
        <v>0</v>
      </c>
      <c r="AB184" s="302">
        <f>IFERROR(VLOOKUP($B184,Totalt!$B$1:$AQ$550,MATCH(AB$2,Totalt!$B$1:$AQ$1,0),FALSE),"")</f>
        <v>0</v>
      </c>
      <c r="AC184" s="302">
        <f>IFERROR(VLOOKUP($B184,Totalt!$B$1:$AQ$550,MATCH(AC$2,Totalt!$B$1:$AQ$1,0),FALSE),"")</f>
        <v>11.468999999999999</v>
      </c>
      <c r="AD184" s="302">
        <f>IFERROR(VLOOKUP($B184,Totalt!$B$1:$AQ$550,MATCH(AD$2,Totalt!$B$1:$AQ$1,0),FALSE),"")</f>
        <v>0</v>
      </c>
      <c r="AE184" s="302">
        <f>IFERROR(VLOOKUP($B184,Totalt!$B$1:$AQ$550,MATCH(AE$2,Totalt!$B$1:$AQ$1,0),FALSE),"")</f>
        <v>0</v>
      </c>
      <c r="AF184" s="302">
        <f>IFERROR(VLOOKUP($B184,Totalt!$B$1:$AQ$550,MATCH(AF$2,Totalt!$B$1:$AQ$1,0),FALSE),"")</f>
        <v>0.82206599999999996</v>
      </c>
      <c r="AG184" s="302">
        <f>IFERROR(VLOOKUP($B184,Totalt!$B$1:$AQ$550,MATCH(AG$2,Totalt!$B$1:$AQ$1,0),FALSE),"")</f>
        <v>0</v>
      </c>
      <c r="AI184" s="302">
        <f t="shared" si="8"/>
        <v>32.422865999999999</v>
      </c>
      <c r="AJ184" s="302">
        <f>IF(ISERROR(1/VLOOKUP($B184,Leveranser!$B$1:$S$500,MATCH("såld värme (gwh)",Leveranser!$B$1:$S$1,0),FALSE)),"",VLOOKUP($B184,Leveranser!$B$1:$S$500,MATCH("såld värme (gwh)",Leveranser!$B$1:$S$1,0),FALSE))</f>
        <v>33.14</v>
      </c>
      <c r="AK184" s="315"/>
      <c r="AM184" s="316" t="str">
        <f>IF(B184&lt;&gt;"",IF(VLOOKUP($B184,Totalt!$B$1:$AQ$550,MATCH("Kvalitetsgranskad:",Totalt!$B$1:$AQ$1,0),FALSE)="ja",VLOOKUP($B184,Miljö!$B$1:$AG$479,MATCH(AM$2,Miljö!$B$1:$AK$1,0),FALSE),""),"")</f>
        <v>Ja</v>
      </c>
      <c r="AN184" s="316" t="str">
        <f>IF(AM184="ja",VLOOKUP($B184,Miljö!$B$1:$J$479,MATCH("Typ av ursprungsspecificerad el   (Om inget värde anges används Nordisk residualmix, se inforuta) ()",Miljö!$B$1:$J$1,0),FALSE),IF(AM184="nej","Nordisk residualel",""))</f>
        <v>'Förnybar el från egen produktion'</v>
      </c>
      <c r="AO184" s="316">
        <f>IF(AM184="","",VLOOKUP($B184,Miljö!$B$1:$J$479,MATCH("Fossilandel för ursprungspecificerad el ()",Miljö!$B$1:$J$1,0),FALSE))</f>
        <v>0</v>
      </c>
      <c r="AP184" s="316">
        <f>IF(AM184="","",IFERROR(VLOOKUP($B184,Miljö!$B$1:$J$479,MATCH("Kärnkraftsandel för ursprungsspecificerad el ()",Miljö!$B$1:$J$1,0),FALSE)/1,0))</f>
        <v>0</v>
      </c>
      <c r="AQ184" s="316">
        <f t="shared" si="9"/>
        <v>1</v>
      </c>
      <c r="AS184" s="316" t="str">
        <f t="shared" si="10"/>
        <v>Nej</v>
      </c>
      <c r="AT184" s="316" t="str">
        <f>IF(AS184="ja",VLOOKUP($B184,Miljö!$B$1:$O$500,MATCH("Fossil andel i procent (%)",Miljö!$B$1:$O$1,0),FALSE)/100,"")</f>
        <v/>
      </c>
      <c r="AV184" s="316" t="str">
        <f t="shared" si="11"/>
        <v>Nej</v>
      </c>
      <c r="AW184" s="316" t="str">
        <f>IF(AV184="ja",VLOOKUP($B184,'Egen hetvattenprod'!$B$1:$AO$500,MATCH("Värmekälla till värmepumpar ()",'Egen hetvattenprod'!$B$1:$AO$1,0),FALSE),"")</f>
        <v/>
      </c>
    </row>
    <row r="185" spans="1:49" x14ac:dyDescent="0.25">
      <c r="A185" s="314" t="str">
        <f>'Miljövärden för publ företag'!B187</f>
        <v>Mölndal Energi AB</v>
      </c>
      <c r="B185" s="314" t="str">
        <f>'Miljövärden för publ företag'!C187</f>
        <v>Mölndal Bra Miljöval</v>
      </c>
      <c r="C185" s="302">
        <f>IFERROR(VLOOKUP($B185,Totalt!$B$1:$AQ$550,MATCH(C$2,Totalt!$B$1:$AQ$1,0),FALSE),"")</f>
        <v>0</v>
      </c>
      <c r="D185" s="302">
        <f>IFERROR(VLOOKUP($B185,Totalt!$B$1:$AQ$550,MATCH(D$2,Totalt!$B$1:$AQ$1,0),FALSE),"")</f>
        <v>0</v>
      </c>
      <c r="E185" s="302">
        <f>IFERROR(VLOOKUP($B185,Totalt!$B$1:$AQ$550,MATCH(E$2,Totalt!$B$1:$AQ$1,0),FALSE),"")</f>
        <v>0</v>
      </c>
      <c r="F185" s="302">
        <f>IFERROR(VLOOKUP($B185,Totalt!$B$1:$AQ$550,MATCH(F$2,Totalt!$B$1:$AQ$1,0),FALSE),"")</f>
        <v>0</v>
      </c>
      <c r="G185" s="302">
        <f>IFERROR(VLOOKUP($B185,Totalt!$B$1:$AQ$550,MATCH(G$2,Totalt!$B$1:$AQ$1,0),FALSE),"")</f>
        <v>0</v>
      </c>
      <c r="H185" s="302">
        <f>IFERROR(VLOOKUP($B185,Totalt!$B$1:$AQ$550,MATCH(H$2,Totalt!$B$1:$AQ$1,0),FALSE),"")</f>
        <v>0</v>
      </c>
      <c r="I185" s="302">
        <f>IFERROR(VLOOKUP($B185,Totalt!$B$1:$AQ$550,MATCH(I$2,Totalt!$B$1:$AQ$1,0),FALSE),"")</f>
        <v>0</v>
      </c>
      <c r="J185" s="302">
        <f>IFERROR(VLOOKUP($B185,Totalt!$B$1:$AQ$550,MATCH(J$2,Totalt!$B$1:$AQ$1,0),FALSE),"")</f>
        <v>0</v>
      </c>
      <c r="K185" s="302">
        <f>IFERROR(VLOOKUP($B185,Totalt!$B$1:$AQ$550,MATCH(K$2,Totalt!$B$1:$AQ$1,0),FALSE),"")</f>
        <v>0</v>
      </c>
      <c r="L185" s="302">
        <f>IFERROR(VLOOKUP($B185,Totalt!$B$1:$AQ$550,MATCH(L$2,Totalt!$B$1:$AQ$1,0),FALSE),"")</f>
        <v>0</v>
      </c>
      <c r="M185" s="302">
        <f>IFERROR(VLOOKUP($B185,Totalt!$B$1:$AQ$550,MATCH(M$2,Totalt!$B$1:$AQ$1,0),FALSE),"")</f>
        <v>0</v>
      </c>
      <c r="N185" s="302">
        <f>IFERROR(VLOOKUP($B185,Totalt!$B$1:$AQ$550,MATCH(N$2,Totalt!$B$1:$AQ$1,0),FALSE),"")</f>
        <v>8.5479000000000003</v>
      </c>
      <c r="O185" s="302">
        <f>IFERROR(VLOOKUP($B185,Totalt!$B$1:$AQ$550,MATCH(O$2,Totalt!$B$1:$AQ$1,0),FALSE),"")</f>
        <v>0</v>
      </c>
      <c r="P185" s="302">
        <f>IFERROR(VLOOKUP($B185,Totalt!$B$1:$AQ$550,MATCH(P$2,Totalt!$B$1:$AQ$1,0),FALSE),"")</f>
        <v>0</v>
      </c>
      <c r="Q185" s="302">
        <f>IFERROR(VLOOKUP($B185,Totalt!$B$1:$AQ$550,MATCH(Q$2,Totalt!$B$1:$AQ$1,0),FALSE),"")</f>
        <v>0</v>
      </c>
      <c r="R185" s="302">
        <f>IFERROR(VLOOKUP($B185,Totalt!$B$1:$AQ$550,MATCH(R$2,Totalt!$B$1:$AQ$1,0),FALSE),"")</f>
        <v>0</v>
      </c>
      <c r="S185" s="302">
        <f>IFERROR(VLOOKUP($B185,Totalt!$B$1:$AQ$550,MATCH(S$2,Totalt!$B$1:$AQ$1,0),FALSE),"")</f>
        <v>0</v>
      </c>
      <c r="T185" s="302">
        <f>IFERROR(VLOOKUP($B185,Totalt!$B$1:$AQ$550,MATCH(T$2,Totalt!$B$1:$AQ$1,0),FALSE),"")</f>
        <v>0</v>
      </c>
      <c r="U185" s="302">
        <f>IFERROR(VLOOKUP($B185,Totalt!$B$1:$AQ$550,MATCH(U$2,Totalt!$B$1:$AQ$1,0),FALSE),"")</f>
        <v>0</v>
      </c>
      <c r="V185" s="302">
        <f>IFERROR(VLOOKUP($B185,Totalt!$B$1:$AQ$550,MATCH(V$2,Totalt!$B$1:$AQ$1,0),FALSE),"")</f>
        <v>0</v>
      </c>
      <c r="W185" s="302">
        <f>IFERROR(VLOOKUP($B185,Totalt!$B$1:$AQ$550,MATCH(W$2,Totalt!$B$1:$AQ$1,0),FALSE),"")</f>
        <v>0</v>
      </c>
      <c r="X185" s="302">
        <f>IFERROR(VLOOKUP($B185,Totalt!$B$1:$AQ$550,MATCH(X$2,Totalt!$B$1:$AQ$1,0),FALSE),"")</f>
        <v>0</v>
      </c>
      <c r="Y185" s="302">
        <f>IFERROR(VLOOKUP($B185,Totalt!$B$1:$AQ$550,MATCH(Y$2,Totalt!$B$1:$AQ$1,0),FALSE),"")</f>
        <v>0</v>
      </c>
      <c r="Z185" s="302">
        <f>IFERROR(VLOOKUP($B185,Totalt!$B$1:$AQ$550,MATCH(Z$2,Totalt!$B$1:$AQ$1,0),FALSE),"")</f>
        <v>0</v>
      </c>
      <c r="AA185" s="302">
        <f>IFERROR(VLOOKUP($B185,Totalt!$B$1:$AQ$550,MATCH(AA$2,Totalt!$B$1:$AQ$1,0),FALSE),"")</f>
        <v>0</v>
      </c>
      <c r="AB185" s="302">
        <f>IFERROR(VLOOKUP($B185,Totalt!$B$1:$AQ$550,MATCH(AB$2,Totalt!$B$1:$AQ$1,0),FALSE),"")</f>
        <v>0</v>
      </c>
      <c r="AC185" s="302">
        <f>IFERROR(VLOOKUP($B185,Totalt!$B$1:$AQ$550,MATCH(AC$2,Totalt!$B$1:$AQ$1,0),FALSE),"")</f>
        <v>4.8689999999999998</v>
      </c>
      <c r="AD185" s="302">
        <f>IFERROR(VLOOKUP($B185,Totalt!$B$1:$AQ$550,MATCH(AD$2,Totalt!$B$1:$AQ$1,0),FALSE),"")</f>
        <v>0</v>
      </c>
      <c r="AE185" s="302">
        <f>IFERROR(VLOOKUP($B185,Totalt!$B$1:$AQ$550,MATCH(AE$2,Totalt!$B$1:$AQ$1,0),FALSE),"")</f>
        <v>0</v>
      </c>
      <c r="AF185" s="302">
        <f>IFERROR(VLOOKUP($B185,Totalt!$B$1:$AQ$550,MATCH(AF$2,Totalt!$B$1:$AQ$1,0),FALSE),"")</f>
        <v>0.349609</v>
      </c>
      <c r="AG185" s="302">
        <f>IFERROR(VLOOKUP($B185,Totalt!$B$1:$AQ$550,MATCH(AG$2,Totalt!$B$1:$AQ$1,0),FALSE),"")</f>
        <v>0</v>
      </c>
      <c r="AI185" s="302">
        <f t="shared" si="8"/>
        <v>13.766508999999999</v>
      </c>
      <c r="AJ185" s="302">
        <f>IF(ISERROR(1/VLOOKUP($B185,Leveranser!$B$1:$S$500,MATCH("såld värme (gwh)",Leveranser!$B$1:$S$1,0),FALSE)),"",VLOOKUP($B185,Leveranser!$B$1:$S$500,MATCH("såld värme (gwh)",Leveranser!$B$1:$S$1,0),FALSE))</f>
        <v>14.07</v>
      </c>
      <c r="AK185" s="315"/>
      <c r="AM185" s="316" t="str">
        <f>IF(B185&lt;&gt;"",IF(VLOOKUP($B185,Totalt!$B$1:$AQ$550,MATCH("Kvalitetsgranskad:",Totalt!$B$1:$AQ$1,0),FALSE)="ja",VLOOKUP($B185,Miljö!$B$1:$AG$479,MATCH(AM$2,Miljö!$B$1:$AK$1,0),FALSE),""),"")</f>
        <v>Ja</v>
      </c>
      <c r="AN185" s="316" t="str">
        <f>IF(AM185="ja",VLOOKUP($B185,Miljö!$B$1:$J$479,MATCH("Typ av ursprungsspecificerad el   (Om inget värde anges används Nordisk residualmix, se inforuta) ()",Miljö!$B$1:$J$1,0),FALSE),IF(AM185="nej","Nordisk residualel",""))</f>
        <v>'Förnybar el från egen produktion'</v>
      </c>
      <c r="AO185" s="316">
        <f>IF(AM185="","",VLOOKUP($B185,Miljö!$B$1:$J$479,MATCH("Fossilandel för ursprungspecificerad el ()",Miljö!$B$1:$J$1,0),FALSE))</f>
        <v>0</v>
      </c>
      <c r="AP185" s="316">
        <f>IF(AM185="","",IFERROR(VLOOKUP($B185,Miljö!$B$1:$J$479,MATCH("Kärnkraftsandel för ursprungsspecificerad el ()",Miljö!$B$1:$J$1,0),FALSE)/1,0))</f>
        <v>0</v>
      </c>
      <c r="AQ185" s="316">
        <f t="shared" si="9"/>
        <v>1</v>
      </c>
      <c r="AS185" s="316" t="str">
        <f t="shared" si="10"/>
        <v>Nej</v>
      </c>
      <c r="AT185" s="316" t="str">
        <f>IF(AS185="ja",VLOOKUP($B185,Miljö!$B$1:$O$500,MATCH("Fossil andel i procent (%)",Miljö!$B$1:$O$1,0),FALSE)/100,"")</f>
        <v/>
      </c>
      <c r="AV185" s="316" t="str">
        <f t="shared" si="11"/>
        <v>Nej</v>
      </c>
      <c r="AW185" s="316" t="str">
        <f>IF(AV185="ja",VLOOKUP($B185,'Egen hetvattenprod'!$B$1:$AO$500,MATCH("Värmekälla till värmepumpar ()",'Egen hetvattenprod'!$B$1:$AO$1,0),FALSE),"")</f>
        <v/>
      </c>
    </row>
    <row r="186" spans="1:49" x14ac:dyDescent="0.25">
      <c r="A186" s="314" t="str">
        <f>'Miljövärden för publ företag'!B188</f>
        <v>Njudung Energi Sävsjö AB</v>
      </c>
      <c r="B186" s="314" t="str">
        <f>'Miljövärden för publ företag'!C188</f>
        <v>Rörvik</v>
      </c>
      <c r="C186" s="302">
        <f>IFERROR(VLOOKUP($B186,Totalt!$B$1:$AQ$550,MATCH(C$2,Totalt!$B$1:$AQ$1,0),FALSE),"")</f>
        <v>0</v>
      </c>
      <c r="D186" s="302">
        <f>IFERROR(VLOOKUP($B186,Totalt!$B$1:$AQ$550,MATCH(D$2,Totalt!$B$1:$AQ$1,0),FALSE),"")</f>
        <v>0</v>
      </c>
      <c r="E186" s="302">
        <f>IFERROR(VLOOKUP($B186,Totalt!$B$1:$AQ$550,MATCH(E$2,Totalt!$B$1:$AQ$1,0),FALSE),"")</f>
        <v>0</v>
      </c>
      <c r="F186" s="302">
        <f>IFERROR(VLOOKUP($B186,Totalt!$B$1:$AQ$550,MATCH(F$2,Totalt!$B$1:$AQ$1,0),FALSE),"")</f>
        <v>0</v>
      </c>
      <c r="G186" s="302">
        <f>IFERROR(VLOOKUP($B186,Totalt!$B$1:$AQ$550,MATCH(G$2,Totalt!$B$1:$AQ$1,0),FALSE),"")</f>
        <v>0</v>
      </c>
      <c r="H186" s="302">
        <f>IFERROR(VLOOKUP($B186,Totalt!$B$1:$AQ$550,MATCH(H$2,Totalt!$B$1:$AQ$1,0),FALSE),"")</f>
        <v>0</v>
      </c>
      <c r="I186" s="302">
        <f>IFERROR(VLOOKUP($B186,Totalt!$B$1:$AQ$550,MATCH(I$2,Totalt!$B$1:$AQ$1,0),FALSE),"")</f>
        <v>0</v>
      </c>
      <c r="J186" s="302">
        <f>IFERROR(VLOOKUP($B186,Totalt!$B$1:$AQ$550,MATCH(J$2,Totalt!$B$1:$AQ$1,0),FALSE),"")</f>
        <v>0</v>
      </c>
      <c r="K186" s="302">
        <f>IFERROR(VLOOKUP($B186,Totalt!$B$1:$AQ$550,MATCH(K$2,Totalt!$B$1:$AQ$1,0),FALSE),"")</f>
        <v>0</v>
      </c>
      <c r="L186" s="302">
        <f>IFERROR(VLOOKUP($B186,Totalt!$B$1:$AQ$550,MATCH(L$2,Totalt!$B$1:$AQ$1,0),FALSE),"")</f>
        <v>0</v>
      </c>
      <c r="M186" s="302">
        <f>IFERROR(VLOOKUP($B186,Totalt!$B$1:$AQ$550,MATCH(M$2,Totalt!$B$1:$AQ$1,0),FALSE),"")</f>
        <v>0</v>
      </c>
      <c r="N186" s="302">
        <f>IFERROR(VLOOKUP($B186,Totalt!$B$1:$AQ$550,MATCH(N$2,Totalt!$B$1:$AQ$1,0),FALSE),"")</f>
        <v>0</v>
      </c>
      <c r="O186" s="302">
        <f>IFERROR(VLOOKUP($B186,Totalt!$B$1:$AQ$550,MATCH(O$2,Totalt!$B$1:$AQ$1,0),FALSE),"")</f>
        <v>0</v>
      </c>
      <c r="P186" s="302">
        <f>IFERROR(VLOOKUP($B186,Totalt!$B$1:$AQ$550,MATCH(P$2,Totalt!$B$1:$AQ$1,0),FALSE),"")</f>
        <v>0</v>
      </c>
      <c r="Q186" s="302">
        <f>IFERROR(VLOOKUP($B186,Totalt!$B$1:$AQ$550,MATCH(Q$2,Totalt!$B$1:$AQ$1,0),FALSE),"")</f>
        <v>5.5294100000000004</v>
      </c>
      <c r="R186" s="302">
        <f>IFERROR(VLOOKUP($B186,Totalt!$B$1:$AQ$550,MATCH(R$2,Totalt!$B$1:$AQ$1,0),FALSE),"")</f>
        <v>0</v>
      </c>
      <c r="S186" s="302">
        <f>IFERROR(VLOOKUP($B186,Totalt!$B$1:$AQ$550,MATCH(S$2,Totalt!$B$1:$AQ$1,0),FALSE),"")</f>
        <v>0</v>
      </c>
      <c r="T186" s="302">
        <f>IFERROR(VLOOKUP($B186,Totalt!$B$1:$AQ$550,MATCH(T$2,Totalt!$B$1:$AQ$1,0),FALSE),"")</f>
        <v>0</v>
      </c>
      <c r="U186" s="302">
        <f>IFERROR(VLOOKUP($B186,Totalt!$B$1:$AQ$550,MATCH(U$2,Totalt!$B$1:$AQ$1,0),FALSE),"")</f>
        <v>0</v>
      </c>
      <c r="V186" s="302">
        <f>IFERROR(VLOOKUP($B186,Totalt!$B$1:$AQ$550,MATCH(V$2,Totalt!$B$1:$AQ$1,0),FALSE),"")</f>
        <v>0</v>
      </c>
      <c r="W186" s="302">
        <f>IFERROR(VLOOKUP($B186,Totalt!$B$1:$AQ$550,MATCH(W$2,Totalt!$B$1:$AQ$1,0),FALSE),"")</f>
        <v>0</v>
      </c>
      <c r="X186" s="302">
        <f>IFERROR(VLOOKUP($B186,Totalt!$B$1:$AQ$550,MATCH(X$2,Totalt!$B$1:$AQ$1,0),FALSE),"")</f>
        <v>0</v>
      </c>
      <c r="Y186" s="302">
        <f>IFERROR(VLOOKUP($B186,Totalt!$B$1:$AQ$550,MATCH(Y$2,Totalt!$B$1:$AQ$1,0),FALSE),"")</f>
        <v>0</v>
      </c>
      <c r="Z186" s="302">
        <f>IFERROR(VLOOKUP($B186,Totalt!$B$1:$AQ$550,MATCH(Z$2,Totalt!$B$1:$AQ$1,0),FALSE),"")</f>
        <v>0</v>
      </c>
      <c r="AA186" s="302">
        <f>IFERROR(VLOOKUP($B186,Totalt!$B$1:$AQ$550,MATCH(AA$2,Totalt!$B$1:$AQ$1,0),FALSE),"")</f>
        <v>0</v>
      </c>
      <c r="AB186" s="302">
        <f>IFERROR(VLOOKUP($B186,Totalt!$B$1:$AQ$550,MATCH(AB$2,Totalt!$B$1:$AQ$1,0),FALSE),"")</f>
        <v>0</v>
      </c>
      <c r="AC186" s="302">
        <f>IFERROR(VLOOKUP($B186,Totalt!$B$1:$AQ$550,MATCH(AC$2,Totalt!$B$1:$AQ$1,0),FALSE),"")</f>
        <v>0</v>
      </c>
      <c r="AD186" s="302">
        <f>IFERROR(VLOOKUP($B186,Totalt!$B$1:$AQ$550,MATCH(AD$2,Totalt!$B$1:$AQ$1,0),FALSE),"")</f>
        <v>0</v>
      </c>
      <c r="AE186" s="302">
        <f>IFERROR(VLOOKUP($B186,Totalt!$B$1:$AQ$550,MATCH(AE$2,Totalt!$B$1:$AQ$1,0),FALSE),"")</f>
        <v>0</v>
      </c>
      <c r="AF186" s="302">
        <f>IFERROR(VLOOKUP($B186,Totalt!$B$1:$AQ$550,MATCH(AF$2,Totalt!$B$1:$AQ$1,0),FALSE),"")</f>
        <v>0.111</v>
      </c>
      <c r="AG186" s="302">
        <f>IFERROR(VLOOKUP($B186,Totalt!$B$1:$AQ$550,MATCH(AG$2,Totalt!$B$1:$AQ$1,0),FALSE),"")</f>
        <v>0</v>
      </c>
      <c r="AI186" s="302">
        <f t="shared" si="8"/>
        <v>5.6404100000000001</v>
      </c>
      <c r="AJ186" s="302">
        <f>IF(ISERROR(1/VLOOKUP($B186,Leveranser!$B$1:$S$500,MATCH("såld värme (gwh)",Leveranser!$B$1:$S$1,0),FALSE)),"",VLOOKUP($B186,Leveranser!$B$1:$S$500,MATCH("såld värme (gwh)",Leveranser!$B$1:$S$1,0),FALSE))</f>
        <v>3.7</v>
      </c>
      <c r="AK186" s="315"/>
      <c r="AM186" s="316" t="str">
        <f>IF(B186&lt;&gt;"",IF(VLOOKUP($B186,Totalt!$B$1:$AQ$550,MATCH("Kvalitetsgranskad:",Totalt!$B$1:$AQ$1,0),FALSE)="ja",VLOOKUP($B186,Miljö!$B$1:$AG$479,MATCH(AM$2,Miljö!$B$1:$AK$1,0),FALSE),""),"")</f>
        <v>Nej</v>
      </c>
      <c r="AN186" s="316" t="str">
        <f>IF(AM186="ja",VLOOKUP($B186,Miljö!$B$1:$J$479,MATCH("Typ av ursprungsspecificerad el   (Om inget värde anges används Nordisk residualmix, se inforuta) ()",Miljö!$B$1:$J$1,0),FALSE),IF(AM186="nej","Nordisk residualel",""))</f>
        <v>Nordisk residualel</v>
      </c>
      <c r="AO186" s="316">
        <f>IF(AM186="","",VLOOKUP($B186,Miljö!$B$1:$J$479,MATCH("Fossilandel för ursprungspecificerad el ()",Miljö!$B$1:$J$1,0),FALSE))</f>
        <v>0.42099999999999999</v>
      </c>
      <c r="AP186" s="316">
        <f>IF(AM186="","",IFERROR(VLOOKUP($B186,Miljö!$B$1:$J$479,MATCH("Kärnkraftsandel för ursprungsspecificerad el ()",Miljö!$B$1:$J$1,0),FALSE)/1,0))</f>
        <v>0.40799999999999997</v>
      </c>
      <c r="AQ186" s="316">
        <f t="shared" si="9"/>
        <v>0.17099999999999999</v>
      </c>
      <c r="AS186" s="316" t="str">
        <f t="shared" si="10"/>
        <v>Nej</v>
      </c>
      <c r="AT186" s="316" t="str">
        <f>IF(AS186="ja",VLOOKUP($B186,Miljö!$B$1:$O$500,MATCH("Fossil andel i procent (%)",Miljö!$B$1:$O$1,0),FALSE)/100,"")</f>
        <v/>
      </c>
      <c r="AV186" s="316" t="str">
        <f t="shared" si="11"/>
        <v>Nej</v>
      </c>
      <c r="AW186" s="316" t="str">
        <f>IF(AV186="ja",VLOOKUP($B186,'Egen hetvattenprod'!$B$1:$AO$500,MATCH("Värmekälla till värmepumpar ()",'Egen hetvattenprod'!$B$1:$AO$1,0),FALSE),"")</f>
        <v/>
      </c>
    </row>
    <row r="187" spans="1:49" x14ac:dyDescent="0.25">
      <c r="A187" s="314" t="str">
        <f>'Miljövärden för publ företag'!B189</f>
        <v>Njudung Energi Sävsjö AB</v>
      </c>
      <c r="B187" s="314" t="str">
        <f>'Miljövärden för publ företag'!C189</f>
        <v>Sävsjö</v>
      </c>
      <c r="C187" s="302">
        <f>IFERROR(VLOOKUP($B187,Totalt!$B$1:$AQ$550,MATCH(C$2,Totalt!$B$1:$AQ$1,0),FALSE),"")</f>
        <v>0</v>
      </c>
      <c r="D187" s="302">
        <f>IFERROR(VLOOKUP($B187,Totalt!$B$1:$AQ$550,MATCH(D$2,Totalt!$B$1:$AQ$1,0),FALSE),"")</f>
        <v>0.5</v>
      </c>
      <c r="E187" s="302">
        <f>IFERROR(VLOOKUP($B187,Totalt!$B$1:$AQ$550,MATCH(E$2,Totalt!$B$1:$AQ$1,0),FALSE),"")</f>
        <v>0</v>
      </c>
      <c r="F187" s="302">
        <f>IFERROR(VLOOKUP($B187,Totalt!$B$1:$AQ$550,MATCH(F$2,Totalt!$B$1:$AQ$1,0),FALSE),"")</f>
        <v>0</v>
      </c>
      <c r="G187" s="302">
        <f>IFERROR(VLOOKUP($B187,Totalt!$B$1:$AQ$550,MATCH(G$2,Totalt!$B$1:$AQ$1,0),FALSE),"")</f>
        <v>0</v>
      </c>
      <c r="H187" s="302">
        <f>IFERROR(VLOOKUP($B187,Totalt!$B$1:$AQ$550,MATCH(H$2,Totalt!$B$1:$AQ$1,0),FALSE),"")</f>
        <v>2.2000000000000002</v>
      </c>
      <c r="I187" s="302">
        <f>IFERROR(VLOOKUP($B187,Totalt!$B$1:$AQ$550,MATCH(I$2,Totalt!$B$1:$AQ$1,0),FALSE),"")</f>
        <v>0</v>
      </c>
      <c r="J187" s="302">
        <f>IFERROR(VLOOKUP($B187,Totalt!$B$1:$AQ$550,MATCH(J$2,Totalt!$B$1:$AQ$1,0),FALSE),"")</f>
        <v>0</v>
      </c>
      <c r="K187" s="302">
        <f>IFERROR(VLOOKUP($B187,Totalt!$B$1:$AQ$550,MATCH(K$2,Totalt!$B$1:$AQ$1,0),FALSE),"")</f>
        <v>0</v>
      </c>
      <c r="L187" s="302">
        <f>IFERROR(VLOOKUP($B187,Totalt!$B$1:$AQ$550,MATCH(L$2,Totalt!$B$1:$AQ$1,0),FALSE),"")</f>
        <v>0</v>
      </c>
      <c r="M187" s="302">
        <f>IFERROR(VLOOKUP($B187,Totalt!$B$1:$AQ$550,MATCH(M$2,Totalt!$B$1:$AQ$1,0),FALSE),"")</f>
        <v>0</v>
      </c>
      <c r="N187" s="302">
        <f>IFERROR(VLOOKUP($B187,Totalt!$B$1:$AQ$550,MATCH(N$2,Totalt!$B$1:$AQ$1,0),FALSE),"")</f>
        <v>25.9</v>
      </c>
      <c r="O187" s="302">
        <f>IFERROR(VLOOKUP($B187,Totalt!$B$1:$AQ$550,MATCH(O$2,Totalt!$B$1:$AQ$1,0),FALSE),"")</f>
        <v>0</v>
      </c>
      <c r="P187" s="302">
        <f>IFERROR(VLOOKUP($B187,Totalt!$B$1:$AQ$550,MATCH(P$2,Totalt!$B$1:$AQ$1,0),FALSE),"")</f>
        <v>0</v>
      </c>
      <c r="Q187" s="302">
        <f>IFERROR(VLOOKUP($B187,Totalt!$B$1:$AQ$550,MATCH(Q$2,Totalt!$B$1:$AQ$1,0),FALSE),"")</f>
        <v>0</v>
      </c>
      <c r="R187" s="302">
        <f>IFERROR(VLOOKUP($B187,Totalt!$B$1:$AQ$550,MATCH(R$2,Totalt!$B$1:$AQ$1,0),FALSE),"")</f>
        <v>8.1</v>
      </c>
      <c r="S187" s="302">
        <f>IFERROR(VLOOKUP($B187,Totalt!$B$1:$AQ$550,MATCH(S$2,Totalt!$B$1:$AQ$1,0),FALSE),"")</f>
        <v>19.600000000000001</v>
      </c>
      <c r="T187" s="302">
        <f>IFERROR(VLOOKUP($B187,Totalt!$B$1:$AQ$550,MATCH(T$2,Totalt!$B$1:$AQ$1,0),FALSE),"")</f>
        <v>0</v>
      </c>
      <c r="U187" s="302">
        <f>IFERROR(VLOOKUP($B187,Totalt!$B$1:$AQ$550,MATCH(U$2,Totalt!$B$1:$AQ$1,0),FALSE),"")</f>
        <v>0</v>
      </c>
      <c r="V187" s="302">
        <f>IFERROR(VLOOKUP($B187,Totalt!$B$1:$AQ$550,MATCH(V$2,Totalt!$B$1:$AQ$1,0),FALSE),"")</f>
        <v>0</v>
      </c>
      <c r="W187" s="302">
        <f>IFERROR(VLOOKUP($B187,Totalt!$B$1:$AQ$550,MATCH(W$2,Totalt!$B$1:$AQ$1,0),FALSE),"")</f>
        <v>0</v>
      </c>
      <c r="X187" s="302">
        <f>IFERROR(VLOOKUP($B187,Totalt!$B$1:$AQ$550,MATCH(X$2,Totalt!$B$1:$AQ$1,0),FALSE),"")</f>
        <v>0</v>
      </c>
      <c r="Y187" s="302">
        <f>IFERROR(VLOOKUP($B187,Totalt!$B$1:$AQ$550,MATCH(Y$2,Totalt!$B$1:$AQ$1,0),FALSE),"")</f>
        <v>0</v>
      </c>
      <c r="Z187" s="302">
        <f>IFERROR(VLOOKUP($B187,Totalt!$B$1:$AQ$550,MATCH(Z$2,Totalt!$B$1:$AQ$1,0),FALSE),"")</f>
        <v>0</v>
      </c>
      <c r="AA187" s="302">
        <f>IFERROR(VLOOKUP($B187,Totalt!$B$1:$AQ$550,MATCH(AA$2,Totalt!$B$1:$AQ$1,0),FALSE),"")</f>
        <v>0</v>
      </c>
      <c r="AB187" s="302">
        <f>IFERROR(VLOOKUP($B187,Totalt!$B$1:$AQ$550,MATCH(AB$2,Totalt!$B$1:$AQ$1,0),FALSE),"")</f>
        <v>0</v>
      </c>
      <c r="AC187" s="302">
        <f>IFERROR(VLOOKUP($B187,Totalt!$B$1:$AQ$550,MATCH(AC$2,Totalt!$B$1:$AQ$1,0),FALSE),"")</f>
        <v>3.6</v>
      </c>
      <c r="AD187" s="302">
        <f>IFERROR(VLOOKUP($B187,Totalt!$B$1:$AQ$550,MATCH(AD$2,Totalt!$B$1:$AQ$1,0),FALSE),"")</f>
        <v>0</v>
      </c>
      <c r="AE187" s="302">
        <f>IFERROR(VLOOKUP($B187,Totalt!$B$1:$AQ$550,MATCH(AE$2,Totalt!$B$1:$AQ$1,0),FALSE),"")</f>
        <v>0</v>
      </c>
      <c r="AF187" s="302">
        <f>IFERROR(VLOOKUP($B187,Totalt!$B$1:$AQ$550,MATCH(AF$2,Totalt!$B$1:$AQ$1,0),FALSE),"")</f>
        <v>1.3080000000000001</v>
      </c>
      <c r="AG187" s="302">
        <f>IFERROR(VLOOKUP($B187,Totalt!$B$1:$AQ$550,MATCH(AG$2,Totalt!$B$1:$AQ$1,0),FALSE),"")</f>
        <v>0</v>
      </c>
      <c r="AI187" s="302">
        <f t="shared" si="8"/>
        <v>61.207999999999998</v>
      </c>
      <c r="AJ187" s="302">
        <f>IF(ISERROR(1/VLOOKUP($B187,Leveranser!$B$1:$S$500,MATCH("såld värme (gwh)",Leveranser!$B$1:$S$1,0),FALSE)),"",VLOOKUP($B187,Leveranser!$B$1:$S$500,MATCH("såld värme (gwh)",Leveranser!$B$1:$S$1,0),FALSE))</f>
        <v>43.6</v>
      </c>
      <c r="AK187" s="315"/>
      <c r="AM187" s="316" t="str">
        <f>IF(B187&lt;&gt;"",IF(VLOOKUP($B187,Totalt!$B$1:$AQ$550,MATCH("Kvalitetsgranskad:",Totalt!$B$1:$AQ$1,0),FALSE)="ja",VLOOKUP($B187,Miljö!$B$1:$AG$479,MATCH(AM$2,Miljö!$B$1:$AK$1,0),FALSE),""),"")</f>
        <v>Nej</v>
      </c>
      <c r="AN187" s="316" t="str">
        <f>IF(AM187="ja",VLOOKUP($B187,Miljö!$B$1:$J$479,MATCH("Typ av ursprungsspecificerad el   (Om inget värde anges används Nordisk residualmix, se inforuta) ()",Miljö!$B$1:$J$1,0),FALSE),IF(AM187="nej","Nordisk residualel",""))</f>
        <v>Nordisk residualel</v>
      </c>
      <c r="AO187" s="316">
        <f>IF(AM187="","",VLOOKUP($B187,Miljö!$B$1:$J$479,MATCH("Fossilandel för ursprungspecificerad el ()",Miljö!$B$1:$J$1,0),FALSE))</f>
        <v>0.42099999999999999</v>
      </c>
      <c r="AP187" s="316">
        <f>IF(AM187="","",IFERROR(VLOOKUP($B187,Miljö!$B$1:$J$479,MATCH("Kärnkraftsandel för ursprungsspecificerad el ()",Miljö!$B$1:$J$1,0),FALSE)/1,0))</f>
        <v>0.40799999999999997</v>
      </c>
      <c r="AQ187" s="316">
        <f t="shared" si="9"/>
        <v>0.17099999999999999</v>
      </c>
      <c r="AS187" s="316" t="str">
        <f t="shared" si="10"/>
        <v>Nej</v>
      </c>
      <c r="AT187" s="316" t="str">
        <f>IF(AS187="ja",VLOOKUP($B187,Miljö!$B$1:$O$500,MATCH("Fossil andel i procent (%)",Miljö!$B$1:$O$1,0),FALSE)/100,"")</f>
        <v/>
      </c>
      <c r="AV187" s="316" t="str">
        <f t="shared" si="11"/>
        <v>Nej</v>
      </c>
      <c r="AW187" s="316" t="str">
        <f>IF(AV187="ja",VLOOKUP($B187,'Egen hetvattenprod'!$B$1:$AO$500,MATCH("Värmekälla till värmepumpar ()",'Egen hetvattenprod'!$B$1:$AO$1,0),FALSE),"")</f>
        <v/>
      </c>
    </row>
    <row r="188" spans="1:49" x14ac:dyDescent="0.25">
      <c r="A188" s="314" t="str">
        <f>'Miljövärden för publ företag'!B190</f>
        <v>Njudung Energi Vetlanda AB</v>
      </c>
      <c r="B188" s="314" t="str">
        <f>'Miljövärden för publ företag'!C190</f>
        <v>Holsby</v>
      </c>
      <c r="C188" s="302">
        <f>IFERROR(VLOOKUP($B188,Totalt!$B$1:$AQ$550,MATCH(C$2,Totalt!$B$1:$AQ$1,0),FALSE),"")</f>
        <v>0</v>
      </c>
      <c r="D188" s="302">
        <f>IFERROR(VLOOKUP($B188,Totalt!$B$1:$AQ$550,MATCH(D$2,Totalt!$B$1:$AQ$1,0),FALSE),"")</f>
        <v>0.4</v>
      </c>
      <c r="E188" s="302">
        <f>IFERROR(VLOOKUP($B188,Totalt!$B$1:$AQ$550,MATCH(E$2,Totalt!$B$1:$AQ$1,0),FALSE),"")</f>
        <v>0</v>
      </c>
      <c r="F188" s="302">
        <f>IFERROR(VLOOKUP($B188,Totalt!$B$1:$AQ$550,MATCH(F$2,Totalt!$B$1:$AQ$1,0),FALSE),"")</f>
        <v>0</v>
      </c>
      <c r="G188" s="302">
        <f>IFERROR(VLOOKUP($B188,Totalt!$B$1:$AQ$550,MATCH(G$2,Totalt!$B$1:$AQ$1,0),FALSE),"")</f>
        <v>0</v>
      </c>
      <c r="H188" s="302">
        <f>IFERROR(VLOOKUP($B188,Totalt!$B$1:$AQ$550,MATCH(H$2,Totalt!$B$1:$AQ$1,0),FALSE),"")</f>
        <v>0</v>
      </c>
      <c r="I188" s="302">
        <f>IFERROR(VLOOKUP($B188,Totalt!$B$1:$AQ$550,MATCH(I$2,Totalt!$B$1:$AQ$1,0),FALSE),"")</f>
        <v>0</v>
      </c>
      <c r="J188" s="302">
        <f>IFERROR(VLOOKUP($B188,Totalt!$B$1:$AQ$550,MATCH(J$2,Totalt!$B$1:$AQ$1,0),FALSE),"")</f>
        <v>0</v>
      </c>
      <c r="K188" s="302">
        <f>IFERROR(VLOOKUP($B188,Totalt!$B$1:$AQ$550,MATCH(K$2,Totalt!$B$1:$AQ$1,0),FALSE),"")</f>
        <v>0</v>
      </c>
      <c r="L188" s="302">
        <f>IFERROR(VLOOKUP($B188,Totalt!$B$1:$AQ$550,MATCH(L$2,Totalt!$B$1:$AQ$1,0),FALSE),"")</f>
        <v>0</v>
      </c>
      <c r="M188" s="302">
        <f>IFERROR(VLOOKUP($B188,Totalt!$B$1:$AQ$550,MATCH(M$2,Totalt!$B$1:$AQ$1,0),FALSE),"")</f>
        <v>0</v>
      </c>
      <c r="N188" s="302">
        <f>IFERROR(VLOOKUP($B188,Totalt!$B$1:$AQ$550,MATCH(N$2,Totalt!$B$1:$AQ$1,0),FALSE),"")</f>
        <v>0</v>
      </c>
      <c r="O188" s="302">
        <f>IFERROR(VLOOKUP($B188,Totalt!$B$1:$AQ$550,MATCH(O$2,Totalt!$B$1:$AQ$1,0),FALSE),"")</f>
        <v>0</v>
      </c>
      <c r="P188" s="302">
        <f>IFERROR(VLOOKUP($B188,Totalt!$B$1:$AQ$550,MATCH(P$2,Totalt!$B$1:$AQ$1,0),FALSE),"")</f>
        <v>5.6</v>
      </c>
      <c r="Q188" s="302">
        <f>IFERROR(VLOOKUP($B188,Totalt!$B$1:$AQ$550,MATCH(Q$2,Totalt!$B$1:$AQ$1,0),FALSE),"")</f>
        <v>0</v>
      </c>
      <c r="R188" s="302">
        <f>IFERROR(VLOOKUP($B188,Totalt!$B$1:$AQ$550,MATCH(R$2,Totalt!$B$1:$AQ$1,0),FALSE),"")</f>
        <v>0</v>
      </c>
      <c r="S188" s="302">
        <f>IFERROR(VLOOKUP($B188,Totalt!$B$1:$AQ$550,MATCH(S$2,Totalt!$B$1:$AQ$1,0),FALSE),"")</f>
        <v>0</v>
      </c>
      <c r="T188" s="302">
        <f>IFERROR(VLOOKUP($B188,Totalt!$B$1:$AQ$550,MATCH(T$2,Totalt!$B$1:$AQ$1,0),FALSE),"")</f>
        <v>0</v>
      </c>
      <c r="U188" s="302">
        <f>IFERROR(VLOOKUP($B188,Totalt!$B$1:$AQ$550,MATCH(U$2,Totalt!$B$1:$AQ$1,0),FALSE),"")</f>
        <v>0</v>
      </c>
      <c r="V188" s="302">
        <f>IFERROR(VLOOKUP($B188,Totalt!$B$1:$AQ$550,MATCH(V$2,Totalt!$B$1:$AQ$1,0),FALSE),"")</f>
        <v>0</v>
      </c>
      <c r="W188" s="302">
        <f>IFERROR(VLOOKUP($B188,Totalt!$B$1:$AQ$550,MATCH(W$2,Totalt!$B$1:$AQ$1,0),FALSE),"")</f>
        <v>0</v>
      </c>
      <c r="X188" s="302">
        <f>IFERROR(VLOOKUP($B188,Totalt!$B$1:$AQ$550,MATCH(X$2,Totalt!$B$1:$AQ$1,0),FALSE),"")</f>
        <v>0</v>
      </c>
      <c r="Y188" s="302">
        <f>IFERROR(VLOOKUP($B188,Totalt!$B$1:$AQ$550,MATCH(Y$2,Totalt!$B$1:$AQ$1,0),FALSE),"")</f>
        <v>0</v>
      </c>
      <c r="Z188" s="302">
        <f>IFERROR(VLOOKUP($B188,Totalt!$B$1:$AQ$550,MATCH(Z$2,Totalt!$B$1:$AQ$1,0),FALSE),"")</f>
        <v>0</v>
      </c>
      <c r="AA188" s="302">
        <f>IFERROR(VLOOKUP($B188,Totalt!$B$1:$AQ$550,MATCH(AA$2,Totalt!$B$1:$AQ$1,0),FALSE),"")</f>
        <v>0</v>
      </c>
      <c r="AB188" s="302">
        <f>IFERROR(VLOOKUP($B188,Totalt!$B$1:$AQ$550,MATCH(AB$2,Totalt!$B$1:$AQ$1,0),FALSE),"")</f>
        <v>0</v>
      </c>
      <c r="AC188" s="302">
        <f>IFERROR(VLOOKUP($B188,Totalt!$B$1:$AQ$550,MATCH(AC$2,Totalt!$B$1:$AQ$1,0),FALSE),"")</f>
        <v>0</v>
      </c>
      <c r="AD188" s="302">
        <f>IFERROR(VLOOKUP($B188,Totalt!$B$1:$AQ$550,MATCH(AD$2,Totalt!$B$1:$AQ$1,0),FALSE),"")</f>
        <v>0</v>
      </c>
      <c r="AE188" s="302">
        <f>IFERROR(VLOOKUP($B188,Totalt!$B$1:$AQ$550,MATCH(AE$2,Totalt!$B$1:$AQ$1,0),FALSE),"")</f>
        <v>0</v>
      </c>
      <c r="AF188" s="302">
        <f>IFERROR(VLOOKUP($B188,Totalt!$B$1:$AQ$550,MATCH(AF$2,Totalt!$B$1:$AQ$1,0),FALSE),"")</f>
        <v>0.1</v>
      </c>
      <c r="AG188" s="302">
        <f>IFERROR(VLOOKUP($B188,Totalt!$B$1:$AQ$550,MATCH(AG$2,Totalt!$B$1:$AQ$1,0),FALSE),"")</f>
        <v>0</v>
      </c>
      <c r="AI188" s="302">
        <f t="shared" si="8"/>
        <v>6.1</v>
      </c>
      <c r="AJ188" s="302">
        <f>IF(ISERROR(1/VLOOKUP($B188,Leveranser!$B$1:$S$500,MATCH("såld värme (gwh)",Leveranser!$B$1:$S$1,0),FALSE)),"",VLOOKUP($B188,Leveranser!$B$1:$S$500,MATCH("såld värme (gwh)",Leveranser!$B$1:$S$1,0),FALSE))</f>
        <v>3.9</v>
      </c>
      <c r="AK188" s="315"/>
      <c r="AM188" s="316" t="str">
        <f>IF(B188&lt;&gt;"",IF(VLOOKUP($B188,Totalt!$B$1:$AQ$550,MATCH("Kvalitetsgranskad:",Totalt!$B$1:$AQ$1,0),FALSE)="ja",VLOOKUP($B188,Miljö!$B$1:$AG$479,MATCH(AM$2,Miljö!$B$1:$AK$1,0),FALSE),""),"")</f>
        <v>Nej</v>
      </c>
      <c r="AN188" s="316" t="str">
        <f>IF(AM188="ja",VLOOKUP($B188,Miljö!$B$1:$J$479,MATCH("Typ av ursprungsspecificerad el   (Om inget värde anges används Nordisk residualmix, se inforuta) ()",Miljö!$B$1:$J$1,0),FALSE),IF(AM188="nej","Nordisk residualel",""))</f>
        <v>Nordisk residualel</v>
      </c>
      <c r="AO188" s="316">
        <f>IF(AM188="","",VLOOKUP($B188,Miljö!$B$1:$J$479,MATCH("Fossilandel för ursprungspecificerad el ()",Miljö!$B$1:$J$1,0),FALSE))</f>
        <v>0.42099999999999999</v>
      </c>
      <c r="AP188" s="316">
        <f>IF(AM188="","",IFERROR(VLOOKUP($B188,Miljö!$B$1:$J$479,MATCH("Kärnkraftsandel för ursprungsspecificerad el ()",Miljö!$B$1:$J$1,0),FALSE)/1,0))</f>
        <v>0.40799999999999997</v>
      </c>
      <c r="AQ188" s="316">
        <f t="shared" si="9"/>
        <v>0.17099999999999999</v>
      </c>
      <c r="AS188" s="316" t="str">
        <f t="shared" si="10"/>
        <v>Nej</v>
      </c>
      <c r="AT188" s="316" t="str">
        <f>IF(AS188="ja",VLOOKUP($B188,Miljö!$B$1:$O$500,MATCH("Fossil andel i procent (%)",Miljö!$B$1:$O$1,0),FALSE)/100,"")</f>
        <v/>
      </c>
      <c r="AV188" s="316" t="str">
        <f t="shared" si="11"/>
        <v>Nej</v>
      </c>
      <c r="AW188" s="316" t="str">
        <f>IF(AV188="ja",VLOOKUP($B188,'Egen hetvattenprod'!$B$1:$AO$500,MATCH("Värmekälla till värmepumpar ()",'Egen hetvattenprod'!$B$1:$AO$1,0),FALSE),"")</f>
        <v/>
      </c>
    </row>
    <row r="189" spans="1:49" x14ac:dyDescent="0.25">
      <c r="A189" s="314" t="str">
        <f>'Miljövärden för publ företag'!B191</f>
        <v>Njudung Energi Vetlanda AB</v>
      </c>
      <c r="B189" s="314" t="str">
        <f>'Miljövärden för publ företag'!C191</f>
        <v>Vetlanda</v>
      </c>
      <c r="C189" s="302">
        <f>IFERROR(VLOOKUP($B189,Totalt!$B$1:$AQ$550,MATCH(C$2,Totalt!$B$1:$AQ$1,0),FALSE),"")</f>
        <v>0</v>
      </c>
      <c r="D189" s="302">
        <f>IFERROR(VLOOKUP($B189,Totalt!$B$1:$AQ$550,MATCH(D$2,Totalt!$B$1:$AQ$1,0),FALSE),"")</f>
        <v>8.3512900000000005</v>
      </c>
      <c r="E189" s="302">
        <f>IFERROR(VLOOKUP($B189,Totalt!$B$1:$AQ$550,MATCH(E$2,Totalt!$B$1:$AQ$1,0),FALSE),"")</f>
        <v>0</v>
      </c>
      <c r="F189" s="302">
        <f>IFERROR(VLOOKUP($B189,Totalt!$B$1:$AQ$550,MATCH(F$2,Totalt!$B$1:$AQ$1,0),FALSE),"")</f>
        <v>0</v>
      </c>
      <c r="G189" s="302">
        <f>IFERROR(VLOOKUP($B189,Totalt!$B$1:$AQ$550,MATCH(G$2,Totalt!$B$1:$AQ$1,0),FALSE),"")</f>
        <v>0</v>
      </c>
      <c r="H189" s="302">
        <f>IFERROR(VLOOKUP($B189,Totalt!$B$1:$AQ$550,MATCH(H$2,Totalt!$B$1:$AQ$1,0),FALSE),"")</f>
        <v>0</v>
      </c>
      <c r="I189" s="302">
        <f>IFERROR(VLOOKUP($B189,Totalt!$B$1:$AQ$550,MATCH(I$2,Totalt!$B$1:$AQ$1,0),FALSE),"")</f>
        <v>4.2069200000000002</v>
      </c>
      <c r="J189" s="302">
        <f>IFERROR(VLOOKUP($B189,Totalt!$B$1:$AQ$550,MATCH(J$2,Totalt!$B$1:$AQ$1,0),FALSE),"")</f>
        <v>0</v>
      </c>
      <c r="K189" s="302">
        <f>IFERROR(VLOOKUP($B189,Totalt!$B$1:$AQ$550,MATCH(K$2,Totalt!$B$1:$AQ$1,0),FALSE),"")</f>
        <v>0</v>
      </c>
      <c r="L189" s="302">
        <f>IFERROR(VLOOKUP($B189,Totalt!$B$1:$AQ$550,MATCH(L$2,Totalt!$B$1:$AQ$1,0),FALSE),"")</f>
        <v>62.0548</v>
      </c>
      <c r="M189" s="302">
        <f>IFERROR(VLOOKUP($B189,Totalt!$B$1:$AQ$550,MATCH(M$2,Totalt!$B$1:$AQ$1,0),FALSE),"")</f>
        <v>8.4211899999999993</v>
      </c>
      <c r="N189" s="302">
        <f>IFERROR(VLOOKUP($B189,Totalt!$B$1:$AQ$550,MATCH(N$2,Totalt!$B$1:$AQ$1,0),FALSE),"")</f>
        <v>34.212600000000002</v>
      </c>
      <c r="O189" s="302">
        <f>IFERROR(VLOOKUP($B189,Totalt!$B$1:$AQ$550,MATCH(O$2,Totalt!$B$1:$AQ$1,0),FALSE),"")</f>
        <v>0</v>
      </c>
      <c r="P189" s="302">
        <f>IFERROR(VLOOKUP($B189,Totalt!$B$1:$AQ$550,MATCH(P$2,Totalt!$B$1:$AQ$1,0),FALSE),"")</f>
        <v>27.863600000000002</v>
      </c>
      <c r="Q189" s="302">
        <f>IFERROR(VLOOKUP($B189,Totalt!$B$1:$AQ$550,MATCH(Q$2,Totalt!$B$1:$AQ$1,0),FALSE),"")</f>
        <v>4.23529</v>
      </c>
      <c r="R189" s="302">
        <f>IFERROR(VLOOKUP($B189,Totalt!$B$1:$AQ$550,MATCH(R$2,Totalt!$B$1:$AQ$1,0),FALSE),"")</f>
        <v>0</v>
      </c>
      <c r="S189" s="302">
        <f>IFERROR(VLOOKUP($B189,Totalt!$B$1:$AQ$550,MATCH(S$2,Totalt!$B$1:$AQ$1,0),FALSE),"")</f>
        <v>0</v>
      </c>
      <c r="T189" s="302">
        <f>IFERROR(VLOOKUP($B189,Totalt!$B$1:$AQ$550,MATCH(T$2,Totalt!$B$1:$AQ$1,0),FALSE),"")</f>
        <v>0</v>
      </c>
      <c r="U189" s="302">
        <f>IFERROR(VLOOKUP($B189,Totalt!$B$1:$AQ$550,MATCH(U$2,Totalt!$B$1:$AQ$1,0),FALSE),"")</f>
        <v>0</v>
      </c>
      <c r="V189" s="302">
        <f>IFERROR(VLOOKUP($B189,Totalt!$B$1:$AQ$550,MATCH(V$2,Totalt!$B$1:$AQ$1,0),FALSE),"")</f>
        <v>0</v>
      </c>
      <c r="W189" s="302">
        <f>IFERROR(VLOOKUP($B189,Totalt!$B$1:$AQ$550,MATCH(W$2,Totalt!$B$1:$AQ$1,0),FALSE),"")</f>
        <v>0</v>
      </c>
      <c r="X189" s="302">
        <f>IFERROR(VLOOKUP($B189,Totalt!$B$1:$AQ$550,MATCH(X$2,Totalt!$B$1:$AQ$1,0),FALSE),"")</f>
        <v>0</v>
      </c>
      <c r="Y189" s="302">
        <f>IFERROR(VLOOKUP($B189,Totalt!$B$1:$AQ$550,MATCH(Y$2,Totalt!$B$1:$AQ$1,0),FALSE),"")</f>
        <v>0</v>
      </c>
      <c r="Z189" s="302">
        <f>IFERROR(VLOOKUP($B189,Totalt!$B$1:$AQ$550,MATCH(Z$2,Totalt!$B$1:$AQ$1,0),FALSE),"")</f>
        <v>0</v>
      </c>
      <c r="AA189" s="302">
        <f>IFERROR(VLOOKUP($B189,Totalt!$B$1:$AQ$550,MATCH(AA$2,Totalt!$B$1:$AQ$1,0),FALSE),"")</f>
        <v>0</v>
      </c>
      <c r="AB189" s="302">
        <f>IFERROR(VLOOKUP($B189,Totalt!$B$1:$AQ$550,MATCH(AB$2,Totalt!$B$1:$AQ$1,0),FALSE),"")</f>
        <v>0</v>
      </c>
      <c r="AC189" s="302">
        <f>IFERROR(VLOOKUP($B189,Totalt!$B$1:$AQ$550,MATCH(AC$2,Totalt!$B$1:$AQ$1,0),FALSE),"")</f>
        <v>18.7</v>
      </c>
      <c r="AD189" s="302">
        <f>IFERROR(VLOOKUP($B189,Totalt!$B$1:$AQ$550,MATCH(AD$2,Totalt!$B$1:$AQ$1,0),FALSE),"")</f>
        <v>0</v>
      </c>
      <c r="AE189" s="302">
        <f>IFERROR(VLOOKUP($B189,Totalt!$B$1:$AQ$550,MATCH(AE$2,Totalt!$B$1:$AQ$1,0),FALSE),"")</f>
        <v>0</v>
      </c>
      <c r="AF189" s="302">
        <f>IFERROR(VLOOKUP($B189,Totalt!$B$1:$AQ$550,MATCH(AF$2,Totalt!$B$1:$AQ$1,0),FALSE),"")</f>
        <v>3.7709999999999999</v>
      </c>
      <c r="AG189" s="302">
        <f>IFERROR(VLOOKUP($B189,Totalt!$B$1:$AQ$550,MATCH(AG$2,Totalt!$B$1:$AQ$1,0),FALSE),"")</f>
        <v>0</v>
      </c>
      <c r="AI189" s="302">
        <f t="shared" si="8"/>
        <v>171.81668999999997</v>
      </c>
      <c r="AJ189" s="302">
        <f>IF(ISERROR(1/VLOOKUP($B189,Leveranser!$B$1:$S$500,MATCH("såld värme (gwh)",Leveranser!$B$1:$S$1,0),FALSE)),"",VLOOKUP($B189,Leveranser!$B$1:$S$500,MATCH("såld värme (gwh)",Leveranser!$B$1:$S$1,0),FALSE))</f>
        <v>125.7</v>
      </c>
      <c r="AK189" s="315"/>
      <c r="AM189" s="316" t="str">
        <f>IF(B189&lt;&gt;"",IF(VLOOKUP($B189,Totalt!$B$1:$AQ$550,MATCH("Kvalitetsgranskad:",Totalt!$B$1:$AQ$1,0),FALSE)="ja",VLOOKUP($B189,Miljö!$B$1:$AG$479,MATCH(AM$2,Miljö!$B$1:$AK$1,0),FALSE),""),"")</f>
        <v>Nej</v>
      </c>
      <c r="AN189" s="316" t="str">
        <f>IF(AM189="ja",VLOOKUP($B189,Miljö!$B$1:$J$479,MATCH("Typ av ursprungsspecificerad el   (Om inget värde anges används Nordisk residualmix, se inforuta) ()",Miljö!$B$1:$J$1,0),FALSE),IF(AM189="nej","Nordisk residualel",""))</f>
        <v>Nordisk residualel</v>
      </c>
      <c r="AO189" s="316">
        <f>IF(AM189="","",VLOOKUP($B189,Miljö!$B$1:$J$479,MATCH("Fossilandel för ursprungspecificerad el ()",Miljö!$B$1:$J$1,0),FALSE))</f>
        <v>0.42099999999999999</v>
      </c>
      <c r="AP189" s="316">
        <f>IF(AM189="","",IFERROR(VLOOKUP($B189,Miljö!$B$1:$J$479,MATCH("Kärnkraftsandel för ursprungsspecificerad el ()",Miljö!$B$1:$J$1,0),FALSE)/1,0))</f>
        <v>0.40799999999999997</v>
      </c>
      <c r="AQ189" s="316">
        <f t="shared" si="9"/>
        <v>0.17099999999999999</v>
      </c>
      <c r="AS189" s="316" t="str">
        <f t="shared" si="10"/>
        <v>Nej</v>
      </c>
      <c r="AT189" s="316" t="str">
        <f>IF(AS189="ja",VLOOKUP($B189,Miljö!$B$1:$O$500,MATCH("Fossil andel i procent (%)",Miljö!$B$1:$O$1,0),FALSE)/100,"")</f>
        <v/>
      </c>
      <c r="AV189" s="316" t="str">
        <f t="shared" si="11"/>
        <v>Nej</v>
      </c>
      <c r="AW189" s="316" t="str">
        <f>IF(AV189="ja",VLOOKUP($B189,'Egen hetvattenprod'!$B$1:$AO$500,MATCH("Värmekälla till värmepumpar ()",'Egen hetvattenprod'!$B$1:$AO$1,0),FALSE),"")</f>
        <v/>
      </c>
    </row>
    <row r="190" spans="1:49" x14ac:dyDescent="0.25">
      <c r="A190" s="314" t="str">
        <f>'Miljövärden för publ företag'!B192</f>
        <v>Norrenergi AB</v>
      </c>
      <c r="B190" s="314" t="str">
        <f>'Miljövärden för publ företag'!C192</f>
        <v>Sundbyberg-Solna</v>
      </c>
      <c r="C190" s="302">
        <f>IFERROR(VLOOKUP($B190,Totalt!$B$1:$AQ$550,MATCH(C$2,Totalt!$B$1:$AQ$1,0),FALSE),"")</f>
        <v>0</v>
      </c>
      <c r="D190" s="302">
        <f>IFERROR(VLOOKUP($B190,Totalt!$B$1:$AQ$550,MATCH(D$2,Totalt!$B$1:$AQ$1,0),FALSE),"")</f>
        <v>13.343</v>
      </c>
      <c r="E190" s="302">
        <f>IFERROR(VLOOKUP($B190,Totalt!$B$1:$AQ$550,MATCH(E$2,Totalt!$B$1:$AQ$1,0),FALSE),"")</f>
        <v>0</v>
      </c>
      <c r="F190" s="302">
        <f>IFERROR(VLOOKUP($B190,Totalt!$B$1:$AQ$550,MATCH(F$2,Totalt!$B$1:$AQ$1,0),FALSE),"")</f>
        <v>23.661000000000001</v>
      </c>
      <c r="G190" s="302">
        <f>IFERROR(VLOOKUP($B190,Totalt!$B$1:$AQ$550,MATCH(G$2,Totalt!$B$1:$AQ$1,0),FALSE),"")</f>
        <v>0</v>
      </c>
      <c r="H190" s="302">
        <f>IFERROR(VLOOKUP($B190,Totalt!$B$1:$AQ$550,MATCH(H$2,Totalt!$B$1:$AQ$1,0),FALSE),"")</f>
        <v>0</v>
      </c>
      <c r="I190" s="302">
        <f>IFERROR(VLOOKUP($B190,Totalt!$B$1:$AQ$550,MATCH(I$2,Totalt!$B$1:$AQ$1,0),FALSE),"")</f>
        <v>0</v>
      </c>
      <c r="J190" s="302">
        <f>IFERROR(VLOOKUP($B190,Totalt!$B$1:$AQ$550,MATCH(J$2,Totalt!$B$1:$AQ$1,0),FALSE),"")</f>
        <v>0</v>
      </c>
      <c r="K190" s="302">
        <f>IFERROR(VLOOKUP($B190,Totalt!$B$1:$AQ$550,MATCH(K$2,Totalt!$B$1:$AQ$1,0),FALSE),"")</f>
        <v>0</v>
      </c>
      <c r="L190" s="302">
        <f>IFERROR(VLOOKUP($B190,Totalt!$B$1:$AQ$550,MATCH(L$2,Totalt!$B$1:$AQ$1,0),FALSE),"")</f>
        <v>0</v>
      </c>
      <c r="M190" s="302">
        <f>IFERROR(VLOOKUP($B190,Totalt!$B$1:$AQ$550,MATCH(M$2,Totalt!$B$1:$AQ$1,0),FALSE),"")</f>
        <v>0</v>
      </c>
      <c r="N190" s="302">
        <f>IFERROR(VLOOKUP($B190,Totalt!$B$1:$AQ$550,MATCH(N$2,Totalt!$B$1:$AQ$1,0),FALSE),"")</f>
        <v>0</v>
      </c>
      <c r="O190" s="302">
        <f>IFERROR(VLOOKUP($B190,Totalt!$B$1:$AQ$550,MATCH(O$2,Totalt!$B$1:$AQ$1,0),FALSE),"")</f>
        <v>0</v>
      </c>
      <c r="P190" s="302">
        <f>IFERROR(VLOOKUP($B190,Totalt!$B$1:$AQ$550,MATCH(P$2,Totalt!$B$1:$AQ$1,0),FALSE),"")</f>
        <v>0</v>
      </c>
      <c r="Q190" s="302">
        <f>IFERROR(VLOOKUP($B190,Totalt!$B$1:$AQ$550,MATCH(Q$2,Totalt!$B$1:$AQ$1,0),FALSE),"")</f>
        <v>0</v>
      </c>
      <c r="R190" s="302">
        <f>IFERROR(VLOOKUP($B190,Totalt!$B$1:$AQ$550,MATCH(R$2,Totalt!$B$1:$AQ$1,0),FALSE),"")</f>
        <v>0</v>
      </c>
      <c r="S190" s="302">
        <f>IFERROR(VLOOKUP($B190,Totalt!$B$1:$AQ$550,MATCH(S$2,Totalt!$B$1:$AQ$1,0),FALSE),"")</f>
        <v>0</v>
      </c>
      <c r="T190" s="302">
        <f>IFERROR(VLOOKUP($B190,Totalt!$B$1:$AQ$550,MATCH(T$2,Totalt!$B$1:$AQ$1,0),FALSE),"")</f>
        <v>293.72899999999998</v>
      </c>
      <c r="U190" s="302">
        <f>IFERROR(VLOOKUP($B190,Totalt!$B$1:$AQ$550,MATCH(U$2,Totalt!$B$1:$AQ$1,0),FALSE),"")</f>
        <v>0</v>
      </c>
      <c r="V190" s="302">
        <f>IFERROR(VLOOKUP($B190,Totalt!$B$1:$AQ$550,MATCH(V$2,Totalt!$B$1:$AQ$1,0),FALSE),"")</f>
        <v>12.827999999999999</v>
      </c>
      <c r="W190" s="302">
        <f>IFERROR(VLOOKUP($B190,Totalt!$B$1:$AQ$550,MATCH(W$2,Totalt!$B$1:$AQ$1,0),FALSE),"")</f>
        <v>0.82299999999999995</v>
      </c>
      <c r="X190" s="302">
        <f>IFERROR(VLOOKUP($B190,Totalt!$B$1:$AQ$550,MATCH(X$2,Totalt!$B$1:$AQ$1,0),FALSE),"")</f>
        <v>0</v>
      </c>
      <c r="Y190" s="302">
        <f>IFERROR(VLOOKUP($B190,Totalt!$B$1:$AQ$550,MATCH(Y$2,Totalt!$B$1:$AQ$1,0),FALSE),"")</f>
        <v>0</v>
      </c>
      <c r="Z190" s="302">
        <f>IFERROR(VLOOKUP($B190,Totalt!$B$1:$AQ$550,MATCH(Z$2,Totalt!$B$1:$AQ$1,0),FALSE),"")</f>
        <v>0</v>
      </c>
      <c r="AA190" s="302">
        <f>IFERROR(VLOOKUP($B190,Totalt!$B$1:$AQ$550,MATCH(AA$2,Totalt!$B$1:$AQ$1,0),FALSE),"")</f>
        <v>160.87200000000001</v>
      </c>
      <c r="AB190" s="302">
        <f>IFERROR(VLOOKUP($B190,Totalt!$B$1:$AQ$550,MATCH(AB$2,Totalt!$B$1:$AQ$1,0),FALSE),"")</f>
        <v>317.96199999999999</v>
      </c>
      <c r="AC190" s="302">
        <f>IFERROR(VLOOKUP($B190,Totalt!$B$1:$AQ$550,MATCH(AC$2,Totalt!$B$1:$AQ$1,0),FALSE),"")</f>
        <v>0</v>
      </c>
      <c r="AD190" s="302">
        <f>IFERROR(VLOOKUP($B190,Totalt!$B$1:$AQ$550,MATCH(AD$2,Totalt!$B$1:$AQ$1,0),FALSE),"")</f>
        <v>0.06</v>
      </c>
      <c r="AE190" s="302">
        <f>IFERROR(VLOOKUP($B190,Totalt!$B$1:$AQ$550,MATCH(AE$2,Totalt!$B$1:$AQ$1,0),FALSE),"")</f>
        <v>0</v>
      </c>
      <c r="AF190" s="302">
        <f>IFERROR(VLOOKUP($B190,Totalt!$B$1:$AQ$550,MATCH(AF$2,Totalt!$B$1:$AQ$1,0),FALSE),"")</f>
        <v>16.335000000000001</v>
      </c>
      <c r="AG190" s="302">
        <f>IFERROR(VLOOKUP($B190,Totalt!$B$1:$AQ$550,MATCH(AG$2,Totalt!$B$1:$AQ$1,0),FALSE),"")</f>
        <v>269.75900000000001</v>
      </c>
      <c r="AI190" s="302">
        <f t="shared" si="8"/>
        <v>1109.3719999999998</v>
      </c>
      <c r="AJ190" s="302">
        <f>IF(ISERROR(1/VLOOKUP($B190,Leveranser!$B$1:$S$500,MATCH("såld värme (gwh)",Leveranser!$B$1:$S$1,0),FALSE)),"",VLOOKUP($B190,Leveranser!$B$1:$S$500,MATCH("såld värme (gwh)",Leveranser!$B$1:$S$1,0),FALSE))</f>
        <v>1021</v>
      </c>
      <c r="AK190" s="315"/>
      <c r="AM190" s="316" t="str">
        <f>IF(B190&lt;&gt;"",IF(VLOOKUP($B190,Totalt!$B$1:$AQ$550,MATCH("Kvalitetsgranskad:",Totalt!$B$1:$AQ$1,0),FALSE)="ja",VLOOKUP($B190,Miljö!$B$1:$AG$479,MATCH(AM$2,Miljö!$B$1:$AK$1,0),FALSE),""),"")</f>
        <v>Ja</v>
      </c>
      <c r="AN190" s="316" t="str">
        <f>IF(AM190="ja",VLOOKUP($B190,Miljö!$B$1:$J$479,MATCH("Typ av ursprungsspecificerad el   (Om inget värde anges används Nordisk residualmix, se inforuta) ()",Miljö!$B$1:$J$1,0),FALSE),IF(AM190="nej","Nordisk residualel",""))</f>
        <v>'Vattenel'</v>
      </c>
      <c r="AO190" s="316">
        <f>IF(AM190="","",VLOOKUP($B190,Miljö!$B$1:$J$479,MATCH("Fossilandel för ursprungspecificerad el ()",Miljö!$B$1:$J$1,0),FALSE))</f>
        <v>0</v>
      </c>
      <c r="AP190" s="316">
        <f>IF(AM190="","",IFERROR(VLOOKUP($B190,Miljö!$B$1:$J$479,MATCH("Kärnkraftsandel för ursprungsspecificerad el ()",Miljö!$B$1:$J$1,0),FALSE)/1,0))</f>
        <v>0</v>
      </c>
      <c r="AQ190" s="316">
        <f t="shared" si="9"/>
        <v>1</v>
      </c>
      <c r="AS190" s="316" t="str">
        <f t="shared" si="10"/>
        <v>Ja</v>
      </c>
      <c r="AT190" s="316">
        <f>IF(AS190="ja",VLOOKUP($B190,Miljö!$B$1:$O$500,MATCH("Fossil andel i procent (%)",Miljö!$B$1:$O$1,0),FALSE)/100,"")</f>
        <v>0</v>
      </c>
      <c r="AV190" s="316" t="str">
        <f t="shared" si="11"/>
        <v>Ja</v>
      </c>
      <c r="AW190" s="316" t="str">
        <f>IF(AV190="ja",VLOOKUP($B190,'Egen hetvattenprod'!$B$1:$AO$500,MATCH("Värmekälla till värmepumpar ()",'Egen hetvattenprod'!$B$1:$AO$1,0),FALSE),"")</f>
        <v>Renat avloppsvatten</v>
      </c>
    </row>
    <row r="191" spans="1:49" x14ac:dyDescent="0.25">
      <c r="A191" s="314" t="str">
        <f>'Miljövärden för publ företag'!B193</f>
        <v>Norrtälje Energi AB</v>
      </c>
      <c r="B191" s="314" t="str">
        <f>'Miljövärden för publ företag'!C193</f>
        <v>Hallstavik</v>
      </c>
      <c r="C191" s="302">
        <f>IFERROR(VLOOKUP($B191,Totalt!$B$1:$AQ$550,MATCH(C$2,Totalt!$B$1:$AQ$1,0),FALSE),"")</f>
        <v>0</v>
      </c>
      <c r="D191" s="302">
        <f>IFERROR(VLOOKUP($B191,Totalt!$B$1:$AQ$550,MATCH(D$2,Totalt!$B$1:$AQ$1,0),FALSE),"")</f>
        <v>0</v>
      </c>
      <c r="E191" s="302">
        <f>IFERROR(VLOOKUP($B191,Totalt!$B$1:$AQ$550,MATCH(E$2,Totalt!$B$1:$AQ$1,0),FALSE),"")</f>
        <v>0</v>
      </c>
      <c r="F191" s="302">
        <f>IFERROR(VLOOKUP($B191,Totalt!$B$1:$AQ$550,MATCH(F$2,Totalt!$B$1:$AQ$1,0),FALSE),"")</f>
        <v>0</v>
      </c>
      <c r="G191" s="302">
        <f>IFERROR(VLOOKUP($B191,Totalt!$B$1:$AQ$550,MATCH(G$2,Totalt!$B$1:$AQ$1,0),FALSE),"")</f>
        <v>0</v>
      </c>
      <c r="H191" s="302">
        <f>IFERROR(VLOOKUP($B191,Totalt!$B$1:$AQ$550,MATCH(H$2,Totalt!$B$1:$AQ$1,0),FALSE),"")</f>
        <v>0</v>
      </c>
      <c r="I191" s="302">
        <f>IFERROR(VLOOKUP($B191,Totalt!$B$1:$AQ$550,MATCH(I$2,Totalt!$B$1:$AQ$1,0),FALSE),"")</f>
        <v>0</v>
      </c>
      <c r="J191" s="302">
        <f>IFERROR(VLOOKUP($B191,Totalt!$B$1:$AQ$550,MATCH(J$2,Totalt!$B$1:$AQ$1,0),FALSE),"")</f>
        <v>0</v>
      </c>
      <c r="K191" s="302">
        <f>IFERROR(VLOOKUP($B191,Totalt!$B$1:$AQ$550,MATCH(K$2,Totalt!$B$1:$AQ$1,0),FALSE),"")</f>
        <v>0</v>
      </c>
      <c r="L191" s="302">
        <f>IFERROR(VLOOKUP($B191,Totalt!$B$1:$AQ$550,MATCH(L$2,Totalt!$B$1:$AQ$1,0),FALSE),"")</f>
        <v>0</v>
      </c>
      <c r="M191" s="302">
        <f>IFERROR(VLOOKUP($B191,Totalt!$B$1:$AQ$550,MATCH(M$2,Totalt!$B$1:$AQ$1,0),FALSE),"")</f>
        <v>0</v>
      </c>
      <c r="N191" s="302">
        <f>IFERROR(VLOOKUP($B191,Totalt!$B$1:$AQ$550,MATCH(N$2,Totalt!$B$1:$AQ$1,0),FALSE),"")</f>
        <v>0</v>
      </c>
      <c r="O191" s="302">
        <f>IFERROR(VLOOKUP($B191,Totalt!$B$1:$AQ$550,MATCH(O$2,Totalt!$B$1:$AQ$1,0),FALSE),"")</f>
        <v>0</v>
      </c>
      <c r="P191" s="302">
        <f>IFERROR(VLOOKUP($B191,Totalt!$B$1:$AQ$550,MATCH(P$2,Totalt!$B$1:$AQ$1,0),FALSE),"")</f>
        <v>0</v>
      </c>
      <c r="Q191" s="302">
        <f>IFERROR(VLOOKUP($B191,Totalt!$B$1:$AQ$550,MATCH(Q$2,Totalt!$B$1:$AQ$1,0),FALSE),"")</f>
        <v>0</v>
      </c>
      <c r="R191" s="302">
        <f>IFERROR(VLOOKUP($B191,Totalt!$B$1:$AQ$550,MATCH(R$2,Totalt!$B$1:$AQ$1,0),FALSE),"")</f>
        <v>16.876000000000001</v>
      </c>
      <c r="S191" s="302">
        <f>IFERROR(VLOOKUP($B191,Totalt!$B$1:$AQ$550,MATCH(S$2,Totalt!$B$1:$AQ$1,0),FALSE),"")</f>
        <v>0</v>
      </c>
      <c r="T191" s="302">
        <f>IFERROR(VLOOKUP($B191,Totalt!$B$1:$AQ$550,MATCH(T$2,Totalt!$B$1:$AQ$1,0),FALSE),"")</f>
        <v>0</v>
      </c>
      <c r="U191" s="302">
        <f>IFERROR(VLOOKUP($B191,Totalt!$B$1:$AQ$550,MATCH(U$2,Totalt!$B$1:$AQ$1,0),FALSE),"")</f>
        <v>0</v>
      </c>
      <c r="V191" s="302">
        <f>IFERROR(VLOOKUP($B191,Totalt!$B$1:$AQ$550,MATCH(V$2,Totalt!$B$1:$AQ$1,0),FALSE),"")</f>
        <v>0</v>
      </c>
      <c r="W191" s="302">
        <f>IFERROR(VLOOKUP($B191,Totalt!$B$1:$AQ$550,MATCH(W$2,Totalt!$B$1:$AQ$1,0),FALSE),"")</f>
        <v>0</v>
      </c>
      <c r="X191" s="302">
        <f>IFERROR(VLOOKUP($B191,Totalt!$B$1:$AQ$550,MATCH(X$2,Totalt!$B$1:$AQ$1,0),FALSE),"")</f>
        <v>0</v>
      </c>
      <c r="Y191" s="302">
        <f>IFERROR(VLOOKUP($B191,Totalt!$B$1:$AQ$550,MATCH(Y$2,Totalt!$B$1:$AQ$1,0),FALSE),"")</f>
        <v>0</v>
      </c>
      <c r="Z191" s="302">
        <f>IFERROR(VLOOKUP($B191,Totalt!$B$1:$AQ$550,MATCH(Z$2,Totalt!$B$1:$AQ$1,0),FALSE),"")</f>
        <v>0</v>
      </c>
      <c r="AA191" s="302">
        <f>IFERROR(VLOOKUP($B191,Totalt!$B$1:$AQ$550,MATCH(AA$2,Totalt!$B$1:$AQ$1,0),FALSE),"")</f>
        <v>0</v>
      </c>
      <c r="AB191" s="302">
        <f>IFERROR(VLOOKUP($B191,Totalt!$B$1:$AQ$550,MATCH(AB$2,Totalt!$B$1:$AQ$1,0),FALSE),"")</f>
        <v>0</v>
      </c>
      <c r="AC191" s="302">
        <f>IFERROR(VLOOKUP($B191,Totalt!$B$1:$AQ$550,MATCH(AC$2,Totalt!$B$1:$AQ$1,0),FALSE),"")</f>
        <v>0</v>
      </c>
      <c r="AD191" s="302">
        <f>IFERROR(VLOOKUP($B191,Totalt!$B$1:$AQ$550,MATCH(AD$2,Totalt!$B$1:$AQ$1,0),FALSE),"")</f>
        <v>3.976</v>
      </c>
      <c r="AE191" s="302">
        <f>IFERROR(VLOOKUP($B191,Totalt!$B$1:$AQ$550,MATCH(AE$2,Totalt!$B$1:$AQ$1,0),FALSE),"")</f>
        <v>0</v>
      </c>
      <c r="AF191" s="302">
        <f>IFERROR(VLOOKUP($B191,Totalt!$B$1:$AQ$550,MATCH(AF$2,Totalt!$B$1:$AQ$1,0),FALSE),"")</f>
        <v>0.53100000000000003</v>
      </c>
      <c r="AG191" s="302">
        <f>IFERROR(VLOOKUP($B191,Totalt!$B$1:$AQ$550,MATCH(AG$2,Totalt!$B$1:$AQ$1,0),FALSE),"")</f>
        <v>0</v>
      </c>
      <c r="AI191" s="302">
        <f t="shared" si="8"/>
        <v>21.382999999999999</v>
      </c>
      <c r="AJ191" s="302">
        <f>IF(ISERROR(1/VLOOKUP($B191,Leveranser!$B$1:$S$500,MATCH("såld värme (gwh)",Leveranser!$B$1:$S$1,0),FALSE)),"",VLOOKUP($B191,Leveranser!$B$1:$S$500,MATCH("såld värme (gwh)",Leveranser!$B$1:$S$1,0),FALSE))</f>
        <v>17.007999999999999</v>
      </c>
      <c r="AK191" s="315"/>
      <c r="AM191" s="316" t="str">
        <f>IF(B191&lt;&gt;"",IF(VLOOKUP($B191,Totalt!$B$1:$AQ$550,MATCH("Kvalitetsgranskad:",Totalt!$B$1:$AQ$1,0),FALSE)="ja",VLOOKUP($B191,Miljö!$B$1:$AG$479,MATCH(AM$2,Miljö!$B$1:$AK$1,0),FALSE),""),"")</f>
        <v>Ja</v>
      </c>
      <c r="AN191" s="316" t="str">
        <f>IF(AM191="ja",VLOOKUP($B191,Miljö!$B$1:$J$479,MATCH("Typ av ursprungsspecificerad el   (Om inget värde anges används Nordisk residualmix, se inforuta) ()",Miljö!$B$1:$J$1,0),FALSE),IF(AM191="nej","Nordisk residualel",""))</f>
        <v>'nordisk residual'</v>
      </c>
      <c r="AO191" s="316">
        <f>IF(AM191="","",VLOOKUP($B191,Miljö!$B$1:$J$479,MATCH("Fossilandel för ursprungspecificerad el ()",Miljö!$B$1:$J$1,0),FALSE))</f>
        <v>0.42</v>
      </c>
      <c r="AP191" s="316">
        <f>IF(AM191="","",IFERROR(VLOOKUP($B191,Miljö!$B$1:$J$479,MATCH("Kärnkraftsandel för ursprungsspecificerad el ()",Miljö!$B$1:$J$1,0),FALSE)/1,0))</f>
        <v>0.40799999999999997</v>
      </c>
      <c r="AQ191" s="316">
        <f t="shared" si="9"/>
        <v>0.1720000000000001</v>
      </c>
      <c r="AS191" s="316" t="str">
        <f t="shared" si="10"/>
        <v>Nej</v>
      </c>
      <c r="AT191" s="316" t="str">
        <f>IF(AS191="ja",VLOOKUP($B191,Miljö!$B$1:$O$500,MATCH("Fossil andel i procent (%)",Miljö!$B$1:$O$1,0),FALSE)/100,"")</f>
        <v/>
      </c>
      <c r="AV191" s="316" t="str">
        <f t="shared" si="11"/>
        <v>Nej</v>
      </c>
      <c r="AW191" s="316" t="str">
        <f>IF(AV191="ja",VLOOKUP($B191,'Egen hetvattenprod'!$B$1:$AO$500,MATCH("Värmekälla till värmepumpar ()",'Egen hetvattenprod'!$B$1:$AO$1,0),FALSE),"")</f>
        <v/>
      </c>
    </row>
    <row r="192" spans="1:49" x14ac:dyDescent="0.25">
      <c r="A192" s="314" t="str">
        <f>'Miljövärden för publ företag'!B194</f>
        <v>Norrtälje Energi AB</v>
      </c>
      <c r="B192" s="314" t="str">
        <f>'Miljövärden för publ företag'!C194</f>
        <v>Norrtälje</v>
      </c>
      <c r="C192" s="302">
        <f>IFERROR(VLOOKUP($B192,Totalt!$B$1:$AQ$550,MATCH(C$2,Totalt!$B$1:$AQ$1,0),FALSE),"")</f>
        <v>0</v>
      </c>
      <c r="D192" s="302">
        <f>IFERROR(VLOOKUP($B192,Totalt!$B$1:$AQ$550,MATCH(D$2,Totalt!$B$1:$AQ$1,0),FALSE),"")</f>
        <v>0.79600000000000004</v>
      </c>
      <c r="E192" s="302">
        <f>IFERROR(VLOOKUP($B192,Totalt!$B$1:$AQ$550,MATCH(E$2,Totalt!$B$1:$AQ$1,0),FALSE),"")</f>
        <v>0</v>
      </c>
      <c r="F192" s="302">
        <f>IFERROR(VLOOKUP($B192,Totalt!$B$1:$AQ$550,MATCH(F$2,Totalt!$B$1:$AQ$1,0),FALSE),"")</f>
        <v>0</v>
      </c>
      <c r="G192" s="302">
        <f>IFERROR(VLOOKUP($B192,Totalt!$B$1:$AQ$550,MATCH(G$2,Totalt!$B$1:$AQ$1,0),FALSE),"")</f>
        <v>0</v>
      </c>
      <c r="H192" s="302">
        <f>IFERROR(VLOOKUP($B192,Totalt!$B$1:$AQ$550,MATCH(H$2,Totalt!$B$1:$AQ$1,0),FALSE),"")</f>
        <v>0</v>
      </c>
      <c r="I192" s="302">
        <f>IFERROR(VLOOKUP($B192,Totalt!$B$1:$AQ$550,MATCH(I$2,Totalt!$B$1:$AQ$1,0),FALSE),"")</f>
        <v>0</v>
      </c>
      <c r="J192" s="302">
        <f>IFERROR(VLOOKUP($B192,Totalt!$B$1:$AQ$550,MATCH(J$2,Totalt!$B$1:$AQ$1,0),FALSE),"")</f>
        <v>0</v>
      </c>
      <c r="K192" s="302">
        <f>IFERROR(VLOOKUP($B192,Totalt!$B$1:$AQ$550,MATCH(K$2,Totalt!$B$1:$AQ$1,0),FALSE),"")</f>
        <v>0</v>
      </c>
      <c r="L192" s="302">
        <f>IFERROR(VLOOKUP($B192,Totalt!$B$1:$AQ$550,MATCH(L$2,Totalt!$B$1:$AQ$1,0),FALSE),"")</f>
        <v>0</v>
      </c>
      <c r="M192" s="302">
        <f>IFERROR(VLOOKUP($B192,Totalt!$B$1:$AQ$550,MATCH(M$2,Totalt!$B$1:$AQ$1,0),FALSE),"")</f>
        <v>2.2294100000000001</v>
      </c>
      <c r="N192" s="302">
        <f>IFERROR(VLOOKUP($B192,Totalt!$B$1:$AQ$550,MATCH(N$2,Totalt!$B$1:$AQ$1,0),FALSE),"")</f>
        <v>73.738699999999994</v>
      </c>
      <c r="O192" s="302">
        <f>IFERROR(VLOOKUP($B192,Totalt!$B$1:$AQ$550,MATCH(O$2,Totalt!$B$1:$AQ$1,0),FALSE),"")</f>
        <v>0</v>
      </c>
      <c r="P192" s="302">
        <f>IFERROR(VLOOKUP($B192,Totalt!$B$1:$AQ$550,MATCH(P$2,Totalt!$B$1:$AQ$1,0),FALSE),"")</f>
        <v>52.091299999999997</v>
      </c>
      <c r="Q192" s="302">
        <f>IFERROR(VLOOKUP($B192,Totalt!$B$1:$AQ$550,MATCH(Q$2,Totalt!$B$1:$AQ$1,0),FALSE),"")</f>
        <v>0</v>
      </c>
      <c r="R192" s="302">
        <f>IFERROR(VLOOKUP($B192,Totalt!$B$1:$AQ$550,MATCH(R$2,Totalt!$B$1:$AQ$1,0),FALSE),"")</f>
        <v>0</v>
      </c>
      <c r="S192" s="302">
        <f>IFERROR(VLOOKUP($B192,Totalt!$B$1:$AQ$550,MATCH(S$2,Totalt!$B$1:$AQ$1,0),FALSE),"")</f>
        <v>0</v>
      </c>
      <c r="T192" s="302">
        <f>IFERROR(VLOOKUP($B192,Totalt!$B$1:$AQ$550,MATCH(T$2,Totalt!$B$1:$AQ$1,0),FALSE),"")</f>
        <v>0</v>
      </c>
      <c r="U192" s="302">
        <f>IFERROR(VLOOKUP($B192,Totalt!$B$1:$AQ$550,MATCH(U$2,Totalt!$B$1:$AQ$1,0),FALSE),"")</f>
        <v>0</v>
      </c>
      <c r="V192" s="302">
        <f>IFERROR(VLOOKUP($B192,Totalt!$B$1:$AQ$550,MATCH(V$2,Totalt!$B$1:$AQ$1,0),FALSE),"")</f>
        <v>0</v>
      </c>
      <c r="W192" s="302">
        <f>IFERROR(VLOOKUP($B192,Totalt!$B$1:$AQ$550,MATCH(W$2,Totalt!$B$1:$AQ$1,0),FALSE),"")</f>
        <v>0</v>
      </c>
      <c r="X192" s="302">
        <f>IFERROR(VLOOKUP($B192,Totalt!$B$1:$AQ$550,MATCH(X$2,Totalt!$B$1:$AQ$1,0),FALSE),"")</f>
        <v>0</v>
      </c>
      <c r="Y192" s="302">
        <f>IFERROR(VLOOKUP($B192,Totalt!$B$1:$AQ$550,MATCH(Y$2,Totalt!$B$1:$AQ$1,0),FALSE),"")</f>
        <v>0</v>
      </c>
      <c r="Z192" s="302">
        <f>IFERROR(VLOOKUP($B192,Totalt!$B$1:$AQ$550,MATCH(Z$2,Totalt!$B$1:$AQ$1,0),FALSE),"")</f>
        <v>1E-3</v>
      </c>
      <c r="AA192" s="302">
        <f>IFERROR(VLOOKUP($B192,Totalt!$B$1:$AQ$550,MATCH(AA$2,Totalt!$B$1:$AQ$1,0),FALSE),"")</f>
        <v>0</v>
      </c>
      <c r="AB192" s="302">
        <f>IFERROR(VLOOKUP($B192,Totalt!$B$1:$AQ$550,MATCH(AB$2,Totalt!$B$1:$AQ$1,0),FALSE),"")</f>
        <v>0</v>
      </c>
      <c r="AC192" s="302">
        <f>IFERROR(VLOOKUP($B192,Totalt!$B$1:$AQ$550,MATCH(AC$2,Totalt!$B$1:$AQ$1,0),FALSE),"")</f>
        <v>27.434000000000001</v>
      </c>
      <c r="AD192" s="302">
        <f>IFERROR(VLOOKUP($B192,Totalt!$B$1:$AQ$550,MATCH(AD$2,Totalt!$B$1:$AQ$1,0),FALSE),"")</f>
        <v>0</v>
      </c>
      <c r="AE192" s="302">
        <f>IFERROR(VLOOKUP($B192,Totalt!$B$1:$AQ$550,MATCH(AE$2,Totalt!$B$1:$AQ$1,0),FALSE),"")</f>
        <v>0</v>
      </c>
      <c r="AF192" s="302">
        <f>IFERROR(VLOOKUP($B192,Totalt!$B$1:$AQ$550,MATCH(AF$2,Totalt!$B$1:$AQ$1,0),FALSE),"")</f>
        <v>4.5190400000000004</v>
      </c>
      <c r="AG192" s="302">
        <f>IFERROR(VLOOKUP($B192,Totalt!$B$1:$AQ$550,MATCH(AG$2,Totalt!$B$1:$AQ$1,0),FALSE),"")</f>
        <v>0</v>
      </c>
      <c r="AI192" s="302">
        <f t="shared" si="8"/>
        <v>160.80944999999997</v>
      </c>
      <c r="AJ192" s="302">
        <f>IF(ISERROR(1/VLOOKUP($B192,Leveranser!$B$1:$S$500,MATCH("såld värme (gwh)",Leveranser!$B$1:$S$1,0),FALSE)),"",VLOOKUP($B192,Leveranser!$B$1:$S$500,MATCH("såld värme (gwh)",Leveranser!$B$1:$S$1,0),FALSE))</f>
        <v>122.11499999999999</v>
      </c>
      <c r="AK192" s="315"/>
      <c r="AM192" s="316" t="str">
        <f>IF(B192&lt;&gt;"",IF(VLOOKUP($B192,Totalt!$B$1:$AQ$550,MATCH("Kvalitetsgranskad:",Totalt!$B$1:$AQ$1,0),FALSE)="ja",VLOOKUP($B192,Miljö!$B$1:$AG$479,MATCH(AM$2,Miljö!$B$1:$AK$1,0),FALSE),""),"")</f>
        <v>Ja</v>
      </c>
      <c r="AN192" s="316" t="str">
        <f>IF(AM192="ja",VLOOKUP($B192,Miljö!$B$1:$J$479,MATCH("Typ av ursprungsspecificerad el   (Om inget värde anges används Nordisk residualmix, se inforuta) ()",Miljö!$B$1:$J$1,0),FALSE),IF(AM192="nej","Nordisk residualel",""))</f>
        <v>'nordisk residual'</v>
      </c>
      <c r="AO192" s="316">
        <f>IF(AM192="","",VLOOKUP($B192,Miljö!$B$1:$J$479,MATCH("Fossilandel för ursprungspecificerad el ()",Miljö!$B$1:$J$1,0),FALSE))</f>
        <v>0.42</v>
      </c>
      <c r="AP192" s="316">
        <f>IF(AM192="","",IFERROR(VLOOKUP($B192,Miljö!$B$1:$J$479,MATCH("Kärnkraftsandel för ursprungsspecificerad el ()",Miljö!$B$1:$J$1,0),FALSE)/1,0))</f>
        <v>0.40799999999999997</v>
      </c>
      <c r="AQ192" s="316">
        <f t="shared" si="9"/>
        <v>0.1720000000000001</v>
      </c>
      <c r="AS192" s="316" t="str">
        <f t="shared" si="10"/>
        <v>Nej</v>
      </c>
      <c r="AT192" s="316" t="str">
        <f>IF(AS192="ja",VLOOKUP($B192,Miljö!$B$1:$O$500,MATCH("Fossil andel i procent (%)",Miljö!$B$1:$O$1,0),FALSE)/100,"")</f>
        <v/>
      </c>
      <c r="AV192" s="316" t="str">
        <f t="shared" si="11"/>
        <v>Nej</v>
      </c>
      <c r="AW192" s="316" t="str">
        <f>IF(AV192="ja",VLOOKUP($B192,'Egen hetvattenprod'!$B$1:$AO$500,MATCH("Värmekälla till värmepumpar ()",'Egen hetvattenprod'!$B$1:$AO$1,0),FALSE),"")</f>
        <v/>
      </c>
    </row>
    <row r="193" spans="1:49" x14ac:dyDescent="0.25">
      <c r="A193" s="314" t="str">
        <f>'Miljövärden för publ företag'!B195</f>
        <v>Norrtälje Energi AB</v>
      </c>
      <c r="B193" s="314" t="str">
        <f>'Miljövärden för publ företag'!C195</f>
        <v>Rimbo</v>
      </c>
      <c r="C193" s="302">
        <f>IFERROR(VLOOKUP($B193,Totalt!$B$1:$AQ$550,MATCH(C$2,Totalt!$B$1:$AQ$1,0),FALSE),"")</f>
        <v>0</v>
      </c>
      <c r="D193" s="302">
        <f>IFERROR(VLOOKUP($B193,Totalt!$B$1:$AQ$550,MATCH(D$2,Totalt!$B$1:$AQ$1,0),FALSE),"")</f>
        <v>1.298</v>
      </c>
      <c r="E193" s="302">
        <f>IFERROR(VLOOKUP($B193,Totalt!$B$1:$AQ$550,MATCH(E$2,Totalt!$B$1:$AQ$1,0),FALSE),"")</f>
        <v>0</v>
      </c>
      <c r="F193" s="302">
        <f>IFERROR(VLOOKUP($B193,Totalt!$B$1:$AQ$550,MATCH(F$2,Totalt!$B$1:$AQ$1,0),FALSE),"")</f>
        <v>0</v>
      </c>
      <c r="G193" s="302">
        <f>IFERROR(VLOOKUP($B193,Totalt!$B$1:$AQ$550,MATCH(G$2,Totalt!$B$1:$AQ$1,0),FALSE),"")</f>
        <v>0</v>
      </c>
      <c r="H193" s="302">
        <f>IFERROR(VLOOKUP($B193,Totalt!$B$1:$AQ$550,MATCH(H$2,Totalt!$B$1:$AQ$1,0),FALSE),"")</f>
        <v>0</v>
      </c>
      <c r="I193" s="302">
        <f>IFERROR(VLOOKUP($B193,Totalt!$B$1:$AQ$550,MATCH(I$2,Totalt!$B$1:$AQ$1,0),FALSE),"")</f>
        <v>0</v>
      </c>
      <c r="J193" s="302">
        <f>IFERROR(VLOOKUP($B193,Totalt!$B$1:$AQ$550,MATCH(J$2,Totalt!$B$1:$AQ$1,0),FALSE),"")</f>
        <v>0</v>
      </c>
      <c r="K193" s="302">
        <f>IFERROR(VLOOKUP($B193,Totalt!$B$1:$AQ$550,MATCH(K$2,Totalt!$B$1:$AQ$1,0),FALSE),"")</f>
        <v>0</v>
      </c>
      <c r="L193" s="302">
        <f>IFERROR(VLOOKUP($B193,Totalt!$B$1:$AQ$550,MATCH(L$2,Totalt!$B$1:$AQ$1,0),FALSE),"")</f>
        <v>0</v>
      </c>
      <c r="M193" s="302">
        <f>IFERROR(VLOOKUP($B193,Totalt!$B$1:$AQ$550,MATCH(M$2,Totalt!$B$1:$AQ$1,0),FALSE),"")</f>
        <v>0</v>
      </c>
      <c r="N193" s="302">
        <f>IFERROR(VLOOKUP($B193,Totalt!$B$1:$AQ$550,MATCH(N$2,Totalt!$B$1:$AQ$1,0),FALSE),"")</f>
        <v>0</v>
      </c>
      <c r="O193" s="302">
        <f>IFERROR(VLOOKUP($B193,Totalt!$B$1:$AQ$550,MATCH(O$2,Totalt!$B$1:$AQ$1,0),FALSE),"")</f>
        <v>0</v>
      </c>
      <c r="P193" s="302">
        <f>IFERROR(VLOOKUP($B193,Totalt!$B$1:$AQ$550,MATCH(P$2,Totalt!$B$1:$AQ$1,0),FALSE),"")</f>
        <v>21.08</v>
      </c>
      <c r="Q193" s="302">
        <f>IFERROR(VLOOKUP($B193,Totalt!$B$1:$AQ$550,MATCH(Q$2,Totalt!$B$1:$AQ$1,0),FALSE),"")</f>
        <v>0</v>
      </c>
      <c r="R193" s="302">
        <f>IFERROR(VLOOKUP($B193,Totalt!$B$1:$AQ$550,MATCH(R$2,Totalt!$B$1:$AQ$1,0),FALSE),"")</f>
        <v>0</v>
      </c>
      <c r="S193" s="302">
        <f>IFERROR(VLOOKUP($B193,Totalt!$B$1:$AQ$550,MATCH(S$2,Totalt!$B$1:$AQ$1,0),FALSE),"")</f>
        <v>0</v>
      </c>
      <c r="T193" s="302">
        <f>IFERROR(VLOOKUP($B193,Totalt!$B$1:$AQ$550,MATCH(T$2,Totalt!$B$1:$AQ$1,0),FALSE),"")</f>
        <v>0</v>
      </c>
      <c r="U193" s="302">
        <f>IFERROR(VLOOKUP($B193,Totalt!$B$1:$AQ$550,MATCH(U$2,Totalt!$B$1:$AQ$1,0),FALSE),"")</f>
        <v>0</v>
      </c>
      <c r="V193" s="302">
        <f>IFERROR(VLOOKUP($B193,Totalt!$B$1:$AQ$550,MATCH(V$2,Totalt!$B$1:$AQ$1,0),FALSE),"")</f>
        <v>0</v>
      </c>
      <c r="W193" s="302">
        <f>IFERROR(VLOOKUP($B193,Totalt!$B$1:$AQ$550,MATCH(W$2,Totalt!$B$1:$AQ$1,0),FALSE),"")</f>
        <v>0</v>
      </c>
      <c r="X193" s="302">
        <f>IFERROR(VLOOKUP($B193,Totalt!$B$1:$AQ$550,MATCH(X$2,Totalt!$B$1:$AQ$1,0),FALSE),"")</f>
        <v>0</v>
      </c>
      <c r="Y193" s="302">
        <f>IFERROR(VLOOKUP($B193,Totalt!$B$1:$AQ$550,MATCH(Y$2,Totalt!$B$1:$AQ$1,0),FALSE),"")</f>
        <v>0</v>
      </c>
      <c r="Z193" s="302">
        <f>IFERROR(VLOOKUP($B193,Totalt!$B$1:$AQ$550,MATCH(Z$2,Totalt!$B$1:$AQ$1,0),FALSE),"")</f>
        <v>0.72799999999999998</v>
      </c>
      <c r="AA193" s="302">
        <f>IFERROR(VLOOKUP($B193,Totalt!$B$1:$AQ$550,MATCH(AA$2,Totalt!$B$1:$AQ$1,0),FALSE),"")</f>
        <v>0</v>
      </c>
      <c r="AB193" s="302">
        <f>IFERROR(VLOOKUP($B193,Totalt!$B$1:$AQ$550,MATCH(AB$2,Totalt!$B$1:$AQ$1,0),FALSE),"")</f>
        <v>0</v>
      </c>
      <c r="AC193" s="302">
        <f>IFERROR(VLOOKUP($B193,Totalt!$B$1:$AQ$550,MATCH(AC$2,Totalt!$B$1:$AQ$1,0),FALSE),"")</f>
        <v>3.1080000000000001</v>
      </c>
      <c r="AD193" s="302">
        <f>IFERROR(VLOOKUP($B193,Totalt!$B$1:$AQ$550,MATCH(AD$2,Totalt!$B$1:$AQ$1,0),FALSE),"")</f>
        <v>0</v>
      </c>
      <c r="AE193" s="302">
        <f>IFERROR(VLOOKUP($B193,Totalt!$B$1:$AQ$550,MATCH(AE$2,Totalt!$B$1:$AQ$1,0),FALSE),"")</f>
        <v>0</v>
      </c>
      <c r="AF193" s="302">
        <f>IFERROR(VLOOKUP($B193,Totalt!$B$1:$AQ$550,MATCH(AF$2,Totalt!$B$1:$AQ$1,0),FALSE),"")</f>
        <v>0.61499999999999999</v>
      </c>
      <c r="AG193" s="302">
        <f>IFERROR(VLOOKUP($B193,Totalt!$B$1:$AQ$550,MATCH(AG$2,Totalt!$B$1:$AQ$1,0),FALSE),"")</f>
        <v>0</v>
      </c>
      <c r="AI193" s="302">
        <f t="shared" si="8"/>
        <v>26.829000000000001</v>
      </c>
      <c r="AJ193" s="302">
        <f>IF(ISERROR(1/VLOOKUP($B193,Leveranser!$B$1:$S$500,MATCH("såld värme (gwh)",Leveranser!$B$1:$S$1,0),FALSE)),"",VLOOKUP($B193,Leveranser!$B$1:$S$500,MATCH("såld värme (gwh)",Leveranser!$B$1:$S$1,0),FALSE))</f>
        <v>17.367000000000001</v>
      </c>
      <c r="AK193" s="315"/>
      <c r="AM193" s="316" t="str">
        <f>IF(B193&lt;&gt;"",IF(VLOOKUP($B193,Totalt!$B$1:$AQ$550,MATCH("Kvalitetsgranskad:",Totalt!$B$1:$AQ$1,0),FALSE)="ja",VLOOKUP($B193,Miljö!$B$1:$AG$479,MATCH(AM$2,Miljö!$B$1:$AK$1,0),FALSE),""),"")</f>
        <v>Ja</v>
      </c>
      <c r="AN193" s="316" t="str">
        <f>IF(AM193="ja",VLOOKUP($B193,Miljö!$B$1:$J$479,MATCH("Typ av ursprungsspecificerad el   (Om inget värde anges används Nordisk residualmix, se inforuta) ()",Miljö!$B$1:$J$1,0),FALSE),IF(AM193="nej","Nordisk residualel",""))</f>
        <v>'nordisk residual'</v>
      </c>
      <c r="AO193" s="316">
        <f>IF(AM193="","",VLOOKUP($B193,Miljö!$B$1:$J$479,MATCH("Fossilandel för ursprungspecificerad el ()",Miljö!$B$1:$J$1,0),FALSE))</f>
        <v>0.42</v>
      </c>
      <c r="AP193" s="316">
        <f>IF(AM193="","",IFERROR(VLOOKUP($B193,Miljö!$B$1:$J$479,MATCH("Kärnkraftsandel för ursprungsspecificerad el ()",Miljö!$B$1:$J$1,0),FALSE)/1,0))</f>
        <v>0.40799999999999997</v>
      </c>
      <c r="AQ193" s="316">
        <f t="shared" si="9"/>
        <v>0.1720000000000001</v>
      </c>
      <c r="AS193" s="316" t="str">
        <f t="shared" si="10"/>
        <v>Nej</v>
      </c>
      <c r="AT193" s="316" t="str">
        <f>IF(AS193="ja",VLOOKUP($B193,Miljö!$B$1:$O$500,MATCH("Fossil andel i procent (%)",Miljö!$B$1:$O$1,0),FALSE)/100,"")</f>
        <v/>
      </c>
      <c r="AV193" s="316" t="str">
        <f t="shared" si="11"/>
        <v>Nej</v>
      </c>
      <c r="AW193" s="316" t="str">
        <f>IF(AV193="ja",VLOOKUP($B193,'Egen hetvattenprod'!$B$1:$AO$500,MATCH("Värmekälla till värmepumpar ()",'Egen hetvattenprod'!$B$1:$AO$1,0),FALSE),"")</f>
        <v/>
      </c>
    </row>
    <row r="194" spans="1:49" x14ac:dyDescent="0.25">
      <c r="A194" s="314" t="str">
        <f>'Miljövärden för publ företag'!B196</f>
        <v>Nossebro Energi</v>
      </c>
      <c r="B194" s="314" t="str">
        <f>'Miljövärden för publ företag'!C196</f>
        <v>Essunga</v>
      </c>
      <c r="C194" s="302">
        <f>IFERROR(VLOOKUP($B194,Totalt!$B$1:$AQ$550,MATCH(C$2,Totalt!$B$1:$AQ$1,0),FALSE),"")</f>
        <v>0</v>
      </c>
      <c r="D194" s="302">
        <f>IFERROR(VLOOKUP($B194,Totalt!$B$1:$AQ$550,MATCH(D$2,Totalt!$B$1:$AQ$1,0),FALSE),"")</f>
        <v>0</v>
      </c>
      <c r="E194" s="302">
        <f>IFERROR(VLOOKUP($B194,Totalt!$B$1:$AQ$550,MATCH(E$2,Totalt!$B$1:$AQ$1,0),FALSE),"")</f>
        <v>0</v>
      </c>
      <c r="F194" s="302">
        <f>IFERROR(VLOOKUP($B194,Totalt!$B$1:$AQ$550,MATCH(F$2,Totalt!$B$1:$AQ$1,0),FALSE),"")</f>
        <v>0</v>
      </c>
      <c r="G194" s="302">
        <f>IFERROR(VLOOKUP($B194,Totalt!$B$1:$AQ$550,MATCH(G$2,Totalt!$B$1:$AQ$1,0),FALSE),"")</f>
        <v>0</v>
      </c>
      <c r="H194" s="302">
        <f>IFERROR(VLOOKUP($B194,Totalt!$B$1:$AQ$550,MATCH(H$2,Totalt!$B$1:$AQ$1,0),FALSE),"")</f>
        <v>0</v>
      </c>
      <c r="I194" s="302">
        <f>IFERROR(VLOOKUP($B194,Totalt!$B$1:$AQ$550,MATCH(I$2,Totalt!$B$1:$AQ$1,0),FALSE),"")</f>
        <v>0</v>
      </c>
      <c r="J194" s="302">
        <f>IFERROR(VLOOKUP($B194,Totalt!$B$1:$AQ$550,MATCH(J$2,Totalt!$B$1:$AQ$1,0),FALSE),"")</f>
        <v>0</v>
      </c>
      <c r="K194" s="302">
        <f>IFERROR(VLOOKUP($B194,Totalt!$B$1:$AQ$550,MATCH(K$2,Totalt!$B$1:$AQ$1,0),FALSE),"")</f>
        <v>0</v>
      </c>
      <c r="L194" s="302">
        <f>IFERROR(VLOOKUP($B194,Totalt!$B$1:$AQ$550,MATCH(L$2,Totalt!$B$1:$AQ$1,0),FALSE),"")</f>
        <v>0</v>
      </c>
      <c r="M194" s="302">
        <f>IFERROR(VLOOKUP($B194,Totalt!$B$1:$AQ$550,MATCH(M$2,Totalt!$B$1:$AQ$1,0),FALSE),"")</f>
        <v>0</v>
      </c>
      <c r="N194" s="302">
        <f>IFERROR(VLOOKUP($B194,Totalt!$B$1:$AQ$550,MATCH(N$2,Totalt!$B$1:$AQ$1,0),FALSE),"")</f>
        <v>0</v>
      </c>
      <c r="O194" s="302">
        <f>IFERROR(VLOOKUP($B194,Totalt!$B$1:$AQ$550,MATCH(O$2,Totalt!$B$1:$AQ$1,0),FALSE),"")</f>
        <v>0</v>
      </c>
      <c r="P194" s="302">
        <f>IFERROR(VLOOKUP($B194,Totalt!$B$1:$AQ$550,MATCH(P$2,Totalt!$B$1:$AQ$1,0),FALSE),"")</f>
        <v>8.9</v>
      </c>
      <c r="Q194" s="302">
        <f>IFERROR(VLOOKUP($B194,Totalt!$B$1:$AQ$550,MATCH(Q$2,Totalt!$B$1:$AQ$1,0),FALSE),"")</f>
        <v>0</v>
      </c>
      <c r="R194" s="302">
        <f>IFERROR(VLOOKUP($B194,Totalt!$B$1:$AQ$550,MATCH(R$2,Totalt!$B$1:$AQ$1,0),FALSE),"")</f>
        <v>1.3</v>
      </c>
      <c r="S194" s="302">
        <f>IFERROR(VLOOKUP($B194,Totalt!$B$1:$AQ$550,MATCH(S$2,Totalt!$B$1:$AQ$1,0),FALSE),"")</f>
        <v>0</v>
      </c>
      <c r="T194" s="302">
        <f>IFERROR(VLOOKUP($B194,Totalt!$B$1:$AQ$550,MATCH(T$2,Totalt!$B$1:$AQ$1,0),FALSE),"")</f>
        <v>0</v>
      </c>
      <c r="U194" s="302">
        <f>IFERROR(VLOOKUP($B194,Totalt!$B$1:$AQ$550,MATCH(U$2,Totalt!$B$1:$AQ$1,0),FALSE),"")</f>
        <v>0</v>
      </c>
      <c r="V194" s="302">
        <f>IFERROR(VLOOKUP($B194,Totalt!$B$1:$AQ$550,MATCH(V$2,Totalt!$B$1:$AQ$1,0),FALSE),"")</f>
        <v>0</v>
      </c>
      <c r="W194" s="302">
        <f>IFERROR(VLOOKUP($B194,Totalt!$B$1:$AQ$550,MATCH(W$2,Totalt!$B$1:$AQ$1,0),FALSE),"")</f>
        <v>0</v>
      </c>
      <c r="X194" s="302">
        <f>IFERROR(VLOOKUP($B194,Totalt!$B$1:$AQ$550,MATCH(X$2,Totalt!$B$1:$AQ$1,0),FALSE),"")</f>
        <v>0</v>
      </c>
      <c r="Y194" s="302">
        <f>IFERROR(VLOOKUP($B194,Totalt!$B$1:$AQ$550,MATCH(Y$2,Totalt!$B$1:$AQ$1,0),FALSE),"")</f>
        <v>0</v>
      </c>
      <c r="Z194" s="302">
        <f>IFERROR(VLOOKUP($B194,Totalt!$B$1:$AQ$550,MATCH(Z$2,Totalt!$B$1:$AQ$1,0),FALSE),"")</f>
        <v>0</v>
      </c>
      <c r="AA194" s="302">
        <f>IFERROR(VLOOKUP($B194,Totalt!$B$1:$AQ$550,MATCH(AA$2,Totalt!$B$1:$AQ$1,0),FALSE),"")</f>
        <v>0</v>
      </c>
      <c r="AB194" s="302">
        <f>IFERROR(VLOOKUP($B194,Totalt!$B$1:$AQ$550,MATCH(AB$2,Totalt!$B$1:$AQ$1,0),FALSE),"")</f>
        <v>0</v>
      </c>
      <c r="AC194" s="302">
        <f>IFERROR(VLOOKUP($B194,Totalt!$B$1:$AQ$550,MATCH(AC$2,Totalt!$B$1:$AQ$1,0),FALSE),"")</f>
        <v>0</v>
      </c>
      <c r="AD194" s="302">
        <f>IFERROR(VLOOKUP($B194,Totalt!$B$1:$AQ$550,MATCH(AD$2,Totalt!$B$1:$AQ$1,0),FALSE),"")</f>
        <v>0</v>
      </c>
      <c r="AE194" s="302">
        <f>IFERROR(VLOOKUP($B194,Totalt!$B$1:$AQ$550,MATCH(AE$2,Totalt!$B$1:$AQ$1,0),FALSE),"")</f>
        <v>0</v>
      </c>
      <c r="AF194" s="302">
        <f>IFERROR(VLOOKUP($B194,Totalt!$B$1:$AQ$550,MATCH(AF$2,Totalt!$B$1:$AQ$1,0),FALSE),"")</f>
        <v>0.22800000000000001</v>
      </c>
      <c r="AG194" s="302">
        <f>IFERROR(VLOOKUP($B194,Totalt!$B$1:$AQ$550,MATCH(AG$2,Totalt!$B$1:$AQ$1,0),FALSE),"")</f>
        <v>0</v>
      </c>
      <c r="AI194" s="302">
        <f t="shared" si="8"/>
        <v>10.428000000000001</v>
      </c>
      <c r="AJ194" s="302">
        <f>IF(ISERROR(1/VLOOKUP($B194,Leveranser!$B$1:$S$500,MATCH("såld värme (gwh)",Leveranser!$B$1:$S$1,0),FALSE)),"",VLOOKUP($B194,Leveranser!$B$1:$S$500,MATCH("såld värme (gwh)",Leveranser!$B$1:$S$1,0),FALSE))</f>
        <v>7.6</v>
      </c>
      <c r="AK194" s="315"/>
      <c r="AM194" s="316" t="str">
        <f>IF(B194&lt;&gt;"",IF(VLOOKUP($B194,Totalt!$B$1:$AQ$550,MATCH("Kvalitetsgranskad:",Totalt!$B$1:$AQ$1,0),FALSE)="ja",VLOOKUP($B194,Miljö!$B$1:$AG$479,MATCH(AM$2,Miljö!$B$1:$AK$1,0),FALSE),""),"")</f>
        <v>Nej</v>
      </c>
      <c r="AN194" s="316" t="str">
        <f>IF(AM194="ja",VLOOKUP($B194,Miljö!$B$1:$J$479,MATCH("Typ av ursprungsspecificerad el   (Om inget värde anges används Nordisk residualmix, se inforuta) ()",Miljö!$B$1:$J$1,0),FALSE),IF(AM194="nej","Nordisk residualel",""))</f>
        <v>Nordisk residualel</v>
      </c>
      <c r="AO194" s="316">
        <f>IF(AM194="","",VLOOKUP($B194,Miljö!$B$1:$J$479,MATCH("Fossilandel för ursprungspecificerad el ()",Miljö!$B$1:$J$1,0),FALSE))</f>
        <v>0.42099999999999999</v>
      </c>
      <c r="AP194" s="316">
        <f>IF(AM194="","",IFERROR(VLOOKUP($B194,Miljö!$B$1:$J$479,MATCH("Kärnkraftsandel för ursprungsspecificerad el ()",Miljö!$B$1:$J$1,0),FALSE)/1,0))</f>
        <v>0.40799999999999997</v>
      </c>
      <c r="AQ194" s="316">
        <f t="shared" si="9"/>
        <v>0.17099999999999999</v>
      </c>
      <c r="AS194" s="316" t="str">
        <f t="shared" si="10"/>
        <v>Nej</v>
      </c>
      <c r="AT194" s="316" t="str">
        <f>IF(AS194="ja",VLOOKUP($B194,Miljö!$B$1:$O$500,MATCH("Fossil andel i procent (%)",Miljö!$B$1:$O$1,0),FALSE)/100,"")</f>
        <v/>
      </c>
      <c r="AV194" s="316" t="str">
        <f t="shared" si="11"/>
        <v>Nej</v>
      </c>
      <c r="AW194" s="316" t="str">
        <f>IF(AV194="ja",VLOOKUP($B194,'Egen hetvattenprod'!$B$1:$AO$500,MATCH("Värmekälla till värmepumpar ()",'Egen hetvattenprod'!$B$1:$AO$1,0),FALSE),"")</f>
        <v/>
      </c>
    </row>
    <row r="195" spans="1:49" x14ac:dyDescent="0.25">
      <c r="A195" s="314" t="str">
        <f>'Miljövärden för publ företag'!B197</f>
        <v>Nybro Energi AB</v>
      </c>
      <c r="B195" s="314" t="str">
        <f>'Miljövärden för publ företag'!C197</f>
        <v>Nybro stadsnät</v>
      </c>
      <c r="C195" s="302">
        <f>IFERROR(VLOOKUP($B195,Totalt!$B$1:$AQ$550,MATCH(C$2,Totalt!$B$1:$AQ$1,0),FALSE),"")</f>
        <v>0</v>
      </c>
      <c r="D195" s="302">
        <f>IFERROR(VLOOKUP($B195,Totalt!$B$1:$AQ$550,MATCH(D$2,Totalt!$B$1:$AQ$1,0),FALSE),"")</f>
        <v>12.0397</v>
      </c>
      <c r="E195" s="302">
        <f>IFERROR(VLOOKUP($B195,Totalt!$B$1:$AQ$550,MATCH(E$2,Totalt!$B$1:$AQ$1,0),FALSE),"")</f>
        <v>0</v>
      </c>
      <c r="F195" s="302">
        <f>IFERROR(VLOOKUP($B195,Totalt!$B$1:$AQ$550,MATCH(F$2,Totalt!$B$1:$AQ$1,0),FALSE),"")</f>
        <v>0</v>
      </c>
      <c r="G195" s="302">
        <f>IFERROR(VLOOKUP($B195,Totalt!$B$1:$AQ$550,MATCH(G$2,Totalt!$B$1:$AQ$1,0),FALSE),"")</f>
        <v>0</v>
      </c>
      <c r="H195" s="302">
        <f>IFERROR(VLOOKUP($B195,Totalt!$B$1:$AQ$550,MATCH(H$2,Totalt!$B$1:$AQ$1,0),FALSE),"")</f>
        <v>0</v>
      </c>
      <c r="I195" s="302">
        <f>IFERROR(VLOOKUP($B195,Totalt!$B$1:$AQ$550,MATCH(I$2,Totalt!$B$1:$AQ$1,0),FALSE),"")</f>
        <v>61.779000000000003</v>
      </c>
      <c r="J195" s="302">
        <f>IFERROR(VLOOKUP($B195,Totalt!$B$1:$AQ$550,MATCH(J$2,Totalt!$B$1:$AQ$1,0),FALSE),"")</f>
        <v>0</v>
      </c>
      <c r="K195" s="302">
        <f>IFERROR(VLOOKUP($B195,Totalt!$B$1:$AQ$550,MATCH(K$2,Totalt!$B$1:$AQ$1,0),FALSE),"")</f>
        <v>0</v>
      </c>
      <c r="L195" s="302">
        <f>IFERROR(VLOOKUP($B195,Totalt!$B$1:$AQ$550,MATCH(L$2,Totalt!$B$1:$AQ$1,0),FALSE),"")</f>
        <v>0</v>
      </c>
      <c r="M195" s="302">
        <f>IFERROR(VLOOKUP($B195,Totalt!$B$1:$AQ$550,MATCH(M$2,Totalt!$B$1:$AQ$1,0),FALSE),"")</f>
        <v>0</v>
      </c>
      <c r="N195" s="302">
        <f>IFERROR(VLOOKUP($B195,Totalt!$B$1:$AQ$550,MATCH(N$2,Totalt!$B$1:$AQ$1,0),FALSE),"")</f>
        <v>68.5839</v>
      </c>
      <c r="O195" s="302">
        <f>IFERROR(VLOOKUP($B195,Totalt!$B$1:$AQ$550,MATCH(O$2,Totalt!$B$1:$AQ$1,0),FALSE),"")</f>
        <v>36.028199999999998</v>
      </c>
      <c r="P195" s="302">
        <f>IFERROR(VLOOKUP($B195,Totalt!$B$1:$AQ$550,MATCH(P$2,Totalt!$B$1:$AQ$1,0),FALSE),"")</f>
        <v>0.52088999999999996</v>
      </c>
      <c r="Q195" s="302">
        <f>IFERROR(VLOOKUP($B195,Totalt!$B$1:$AQ$550,MATCH(Q$2,Totalt!$B$1:$AQ$1,0),FALSE),"")</f>
        <v>0</v>
      </c>
      <c r="R195" s="302">
        <f>IFERROR(VLOOKUP($B195,Totalt!$B$1:$AQ$550,MATCH(R$2,Totalt!$B$1:$AQ$1,0),FALSE),"")</f>
        <v>0</v>
      </c>
      <c r="S195" s="302">
        <f>IFERROR(VLOOKUP($B195,Totalt!$B$1:$AQ$550,MATCH(S$2,Totalt!$B$1:$AQ$1,0),FALSE),"")</f>
        <v>0</v>
      </c>
      <c r="T195" s="302">
        <f>IFERROR(VLOOKUP($B195,Totalt!$B$1:$AQ$550,MATCH(T$2,Totalt!$B$1:$AQ$1,0),FALSE),"")</f>
        <v>0</v>
      </c>
      <c r="U195" s="302">
        <f>IFERROR(VLOOKUP($B195,Totalt!$B$1:$AQ$550,MATCH(U$2,Totalt!$B$1:$AQ$1,0),FALSE),"")</f>
        <v>0</v>
      </c>
      <c r="V195" s="302">
        <f>IFERROR(VLOOKUP($B195,Totalt!$B$1:$AQ$550,MATCH(V$2,Totalt!$B$1:$AQ$1,0),FALSE),"")</f>
        <v>0</v>
      </c>
      <c r="W195" s="302">
        <f>IFERROR(VLOOKUP($B195,Totalt!$B$1:$AQ$550,MATCH(W$2,Totalt!$B$1:$AQ$1,0),FALSE),"")</f>
        <v>0</v>
      </c>
      <c r="X195" s="302">
        <f>IFERROR(VLOOKUP($B195,Totalt!$B$1:$AQ$550,MATCH(X$2,Totalt!$B$1:$AQ$1,0),FALSE),"")</f>
        <v>0</v>
      </c>
      <c r="Y195" s="302">
        <f>IFERROR(VLOOKUP($B195,Totalt!$B$1:$AQ$550,MATCH(Y$2,Totalt!$B$1:$AQ$1,0),FALSE),"")</f>
        <v>0</v>
      </c>
      <c r="Z195" s="302">
        <f>IFERROR(VLOOKUP($B195,Totalt!$B$1:$AQ$550,MATCH(Z$2,Totalt!$B$1:$AQ$1,0),FALSE),"")</f>
        <v>0</v>
      </c>
      <c r="AA195" s="302">
        <f>IFERROR(VLOOKUP($B195,Totalt!$B$1:$AQ$550,MATCH(AA$2,Totalt!$B$1:$AQ$1,0),FALSE),"")</f>
        <v>0</v>
      </c>
      <c r="AB195" s="302">
        <f>IFERROR(VLOOKUP($B195,Totalt!$B$1:$AQ$550,MATCH(AB$2,Totalt!$B$1:$AQ$1,0),FALSE),"")</f>
        <v>0</v>
      </c>
      <c r="AC195" s="302">
        <f>IFERROR(VLOOKUP($B195,Totalt!$B$1:$AQ$550,MATCH(AC$2,Totalt!$B$1:$AQ$1,0),FALSE),"")</f>
        <v>0</v>
      </c>
      <c r="AD195" s="302">
        <f>IFERROR(VLOOKUP($B195,Totalt!$B$1:$AQ$550,MATCH(AD$2,Totalt!$B$1:$AQ$1,0),FALSE),"")</f>
        <v>0</v>
      </c>
      <c r="AE195" s="302">
        <f>IFERROR(VLOOKUP($B195,Totalt!$B$1:$AQ$550,MATCH(AE$2,Totalt!$B$1:$AQ$1,0),FALSE),"")</f>
        <v>0</v>
      </c>
      <c r="AF195" s="302">
        <f>IFERROR(VLOOKUP($B195,Totalt!$B$1:$AQ$550,MATCH(AF$2,Totalt!$B$1:$AQ$1,0),FALSE),"")</f>
        <v>4.4541899999999996</v>
      </c>
      <c r="AG195" s="302">
        <f>IFERROR(VLOOKUP($B195,Totalt!$B$1:$AQ$550,MATCH(AG$2,Totalt!$B$1:$AQ$1,0),FALSE),"")</f>
        <v>0</v>
      </c>
      <c r="AI195" s="302">
        <f t="shared" si="8"/>
        <v>183.40588000000002</v>
      </c>
      <c r="AJ195" s="302">
        <f>IF(ISERROR(1/VLOOKUP($B195,Leveranser!$B$1:$S$500,MATCH("såld värme (gwh)",Leveranser!$B$1:$S$1,0),FALSE)),"",VLOOKUP($B195,Leveranser!$B$1:$S$500,MATCH("såld värme (gwh)",Leveranser!$B$1:$S$1,0),FALSE))</f>
        <v>148.6</v>
      </c>
      <c r="AK195" s="315"/>
      <c r="AM195" s="316" t="str">
        <f>IF(B195&lt;&gt;"",IF(VLOOKUP($B195,Totalt!$B$1:$AQ$550,MATCH("Kvalitetsgranskad:",Totalt!$B$1:$AQ$1,0),FALSE)="ja",VLOOKUP($B195,Miljö!$B$1:$AG$479,MATCH(AM$2,Miljö!$B$1:$AK$1,0),FALSE),""),"")</f>
        <v>Ja</v>
      </c>
      <c r="AN195" s="316" t="str">
        <f>IF(AM195="ja",VLOOKUP($B195,Miljö!$B$1:$J$479,MATCH("Typ av ursprungsspecificerad el   (Om inget värde anges används Nordisk residualmix, se inforuta) ()",Miljö!$B$1:$J$1,0),FALSE),IF(AM195="nej","Nordisk residualel",""))</f>
        <v>'Biobränslen'</v>
      </c>
      <c r="AO195" s="316">
        <f>IF(AM195="","",VLOOKUP($B195,Miljö!$B$1:$J$479,MATCH("Fossilandel för ursprungspecificerad el ()",Miljö!$B$1:$J$1,0),FALSE))</f>
        <v>0</v>
      </c>
      <c r="AP195" s="316">
        <f>IF(AM195="","",IFERROR(VLOOKUP($B195,Miljö!$B$1:$J$479,MATCH("Kärnkraftsandel för ursprungsspecificerad el ()",Miljö!$B$1:$J$1,0),FALSE)/1,0))</f>
        <v>0</v>
      </c>
      <c r="AQ195" s="316">
        <f t="shared" si="9"/>
        <v>1</v>
      </c>
      <c r="AS195" s="316" t="str">
        <f t="shared" si="10"/>
        <v>Nej</v>
      </c>
      <c r="AT195" s="316" t="str">
        <f>IF(AS195="ja",VLOOKUP($B195,Miljö!$B$1:$O$500,MATCH("Fossil andel i procent (%)",Miljö!$B$1:$O$1,0),FALSE)/100,"")</f>
        <v/>
      </c>
      <c r="AV195" s="316" t="str">
        <f t="shared" si="11"/>
        <v>Nej</v>
      </c>
      <c r="AW195" s="316" t="str">
        <f>IF(AV195="ja",VLOOKUP($B195,'Egen hetvattenprod'!$B$1:$AO$500,MATCH("Värmekälla till värmepumpar ()",'Egen hetvattenprod'!$B$1:$AO$1,0),FALSE),"")</f>
        <v/>
      </c>
    </row>
    <row r="196" spans="1:49" x14ac:dyDescent="0.25">
      <c r="A196" s="314" t="str">
        <f>'Miljövärden för publ företag'!B198</f>
        <v>Nässjö Affärsverk AB</v>
      </c>
      <c r="B196" s="314" t="str">
        <f>'Miljövärden för publ företag'!C198</f>
        <v>Anneberg</v>
      </c>
      <c r="C196" s="302">
        <f>IFERROR(VLOOKUP($B196,Totalt!$B$1:$AQ$550,MATCH(C$2,Totalt!$B$1:$AQ$1,0),FALSE),"")</f>
        <v>0</v>
      </c>
      <c r="D196" s="302">
        <f>IFERROR(VLOOKUP($B196,Totalt!$B$1:$AQ$550,MATCH(D$2,Totalt!$B$1:$AQ$1,0),FALSE),"")</f>
        <v>7.2999999999999995E-2</v>
      </c>
      <c r="E196" s="302">
        <f>IFERROR(VLOOKUP($B196,Totalt!$B$1:$AQ$550,MATCH(E$2,Totalt!$B$1:$AQ$1,0),FALSE),"")</f>
        <v>0</v>
      </c>
      <c r="F196" s="302">
        <f>IFERROR(VLOOKUP($B196,Totalt!$B$1:$AQ$550,MATCH(F$2,Totalt!$B$1:$AQ$1,0),FALSE),"")</f>
        <v>0</v>
      </c>
      <c r="G196" s="302">
        <f>IFERROR(VLOOKUP($B196,Totalt!$B$1:$AQ$550,MATCH(G$2,Totalt!$B$1:$AQ$1,0),FALSE),"")</f>
        <v>0</v>
      </c>
      <c r="H196" s="302">
        <f>IFERROR(VLOOKUP($B196,Totalt!$B$1:$AQ$550,MATCH(H$2,Totalt!$B$1:$AQ$1,0),FALSE),"")</f>
        <v>0</v>
      </c>
      <c r="I196" s="302">
        <f>IFERROR(VLOOKUP($B196,Totalt!$B$1:$AQ$550,MATCH(I$2,Totalt!$B$1:$AQ$1,0),FALSE),"")</f>
        <v>0</v>
      </c>
      <c r="J196" s="302">
        <f>IFERROR(VLOOKUP($B196,Totalt!$B$1:$AQ$550,MATCH(J$2,Totalt!$B$1:$AQ$1,0),FALSE),"")</f>
        <v>0</v>
      </c>
      <c r="K196" s="302">
        <f>IFERROR(VLOOKUP($B196,Totalt!$B$1:$AQ$550,MATCH(K$2,Totalt!$B$1:$AQ$1,0),FALSE),"")</f>
        <v>0</v>
      </c>
      <c r="L196" s="302">
        <f>IFERROR(VLOOKUP($B196,Totalt!$B$1:$AQ$550,MATCH(L$2,Totalt!$B$1:$AQ$1,0),FALSE),"")</f>
        <v>0</v>
      </c>
      <c r="M196" s="302">
        <f>IFERROR(VLOOKUP($B196,Totalt!$B$1:$AQ$550,MATCH(M$2,Totalt!$B$1:$AQ$1,0),FALSE),"")</f>
        <v>0</v>
      </c>
      <c r="N196" s="302">
        <f>IFERROR(VLOOKUP($B196,Totalt!$B$1:$AQ$550,MATCH(N$2,Totalt!$B$1:$AQ$1,0),FALSE),"")</f>
        <v>0</v>
      </c>
      <c r="O196" s="302">
        <f>IFERROR(VLOOKUP($B196,Totalt!$B$1:$AQ$550,MATCH(O$2,Totalt!$B$1:$AQ$1,0),FALSE),"")</f>
        <v>0</v>
      </c>
      <c r="P196" s="302">
        <f>IFERROR(VLOOKUP($B196,Totalt!$B$1:$AQ$550,MATCH(P$2,Totalt!$B$1:$AQ$1,0),FALSE),"")</f>
        <v>0</v>
      </c>
      <c r="Q196" s="302">
        <f>IFERROR(VLOOKUP($B196,Totalt!$B$1:$AQ$550,MATCH(Q$2,Totalt!$B$1:$AQ$1,0),FALSE),"")</f>
        <v>0</v>
      </c>
      <c r="R196" s="302">
        <f>IFERROR(VLOOKUP($B196,Totalt!$B$1:$AQ$550,MATCH(R$2,Totalt!$B$1:$AQ$1,0),FALSE),"")</f>
        <v>1.927</v>
      </c>
      <c r="S196" s="302">
        <f>IFERROR(VLOOKUP($B196,Totalt!$B$1:$AQ$550,MATCH(S$2,Totalt!$B$1:$AQ$1,0),FALSE),"")</f>
        <v>0</v>
      </c>
      <c r="T196" s="302">
        <f>IFERROR(VLOOKUP($B196,Totalt!$B$1:$AQ$550,MATCH(T$2,Totalt!$B$1:$AQ$1,0),FALSE),"")</f>
        <v>0</v>
      </c>
      <c r="U196" s="302">
        <f>IFERROR(VLOOKUP($B196,Totalt!$B$1:$AQ$550,MATCH(U$2,Totalt!$B$1:$AQ$1,0),FALSE),"")</f>
        <v>0</v>
      </c>
      <c r="V196" s="302">
        <f>IFERROR(VLOOKUP($B196,Totalt!$B$1:$AQ$550,MATCH(V$2,Totalt!$B$1:$AQ$1,0),FALSE),"")</f>
        <v>0</v>
      </c>
      <c r="W196" s="302">
        <f>IFERROR(VLOOKUP($B196,Totalt!$B$1:$AQ$550,MATCH(W$2,Totalt!$B$1:$AQ$1,0),FALSE),"")</f>
        <v>0</v>
      </c>
      <c r="X196" s="302">
        <f>IFERROR(VLOOKUP($B196,Totalt!$B$1:$AQ$550,MATCH(X$2,Totalt!$B$1:$AQ$1,0),FALSE),"")</f>
        <v>0</v>
      </c>
      <c r="Y196" s="302">
        <f>IFERROR(VLOOKUP($B196,Totalt!$B$1:$AQ$550,MATCH(Y$2,Totalt!$B$1:$AQ$1,0),FALSE),"")</f>
        <v>0</v>
      </c>
      <c r="Z196" s="302">
        <f>IFERROR(VLOOKUP($B196,Totalt!$B$1:$AQ$550,MATCH(Z$2,Totalt!$B$1:$AQ$1,0),FALSE),"")</f>
        <v>0</v>
      </c>
      <c r="AA196" s="302">
        <f>IFERROR(VLOOKUP($B196,Totalt!$B$1:$AQ$550,MATCH(AA$2,Totalt!$B$1:$AQ$1,0),FALSE),"")</f>
        <v>0</v>
      </c>
      <c r="AB196" s="302">
        <f>IFERROR(VLOOKUP($B196,Totalt!$B$1:$AQ$550,MATCH(AB$2,Totalt!$B$1:$AQ$1,0),FALSE),"")</f>
        <v>0</v>
      </c>
      <c r="AC196" s="302">
        <f>IFERROR(VLOOKUP($B196,Totalt!$B$1:$AQ$550,MATCH(AC$2,Totalt!$B$1:$AQ$1,0),FALSE),"")</f>
        <v>0</v>
      </c>
      <c r="AD196" s="302">
        <f>IFERROR(VLOOKUP($B196,Totalt!$B$1:$AQ$550,MATCH(AD$2,Totalt!$B$1:$AQ$1,0),FALSE),"")</f>
        <v>0</v>
      </c>
      <c r="AE196" s="302">
        <f>IFERROR(VLOOKUP($B196,Totalt!$B$1:$AQ$550,MATCH(AE$2,Totalt!$B$1:$AQ$1,0),FALSE),"")</f>
        <v>0</v>
      </c>
      <c r="AF196" s="302">
        <f>IFERROR(VLOOKUP($B196,Totalt!$B$1:$AQ$550,MATCH(AF$2,Totalt!$B$1:$AQ$1,0),FALSE),"")</f>
        <v>3.4000000000000002E-2</v>
      </c>
      <c r="AG196" s="302">
        <f>IFERROR(VLOOKUP($B196,Totalt!$B$1:$AQ$550,MATCH(AG$2,Totalt!$B$1:$AQ$1,0),FALSE),"")</f>
        <v>0</v>
      </c>
      <c r="AI196" s="302">
        <f t="shared" ref="AI196:AI259" si="12">IF(B196&lt;&gt;"",SUM(C196:AG196),"")</f>
        <v>2.0339999999999998</v>
      </c>
      <c r="AJ196" s="302">
        <f>IF(ISERROR(1/VLOOKUP($B196,Leveranser!$B$1:$S$500,MATCH("såld värme (gwh)",Leveranser!$B$1:$S$1,0),FALSE)),"",VLOOKUP($B196,Leveranser!$B$1:$S$500,MATCH("såld värme (gwh)",Leveranser!$B$1:$S$1,0),FALSE))</f>
        <v>1.64</v>
      </c>
      <c r="AK196" s="315"/>
      <c r="AM196" s="316" t="str">
        <f>IF(B196&lt;&gt;"",IF(VLOOKUP($B196,Totalt!$B$1:$AQ$550,MATCH("Kvalitetsgranskad:",Totalt!$B$1:$AQ$1,0),FALSE)="ja",VLOOKUP($B196,Miljö!$B$1:$AG$479,MATCH(AM$2,Miljö!$B$1:$AK$1,0),FALSE),""),"")</f>
        <v>Ja</v>
      </c>
      <c r="AN196" s="316" t="str">
        <f>IF(AM196="ja",VLOOKUP($B196,Miljö!$B$1:$J$479,MATCH("Typ av ursprungsspecificerad el   (Om inget värde anges används Nordisk residualmix, se inforuta) ()",Miljö!$B$1:$J$1,0),FALSE),IF(AM196="nej","Nordisk residualel",""))</f>
        <v>'Bixia Miljömärkt'</v>
      </c>
      <c r="AO196" s="316">
        <f>IF(AM196="","",VLOOKUP($B196,Miljö!$B$1:$J$479,MATCH("Fossilandel för ursprungspecificerad el ()",Miljö!$B$1:$J$1,0),FALSE))</f>
        <v>0</v>
      </c>
      <c r="AP196" s="316">
        <f>IF(AM196="","",IFERROR(VLOOKUP($B196,Miljö!$B$1:$J$479,MATCH("Kärnkraftsandel för ursprungsspecificerad el ()",Miljö!$B$1:$J$1,0),FALSE)/1,0))</f>
        <v>0</v>
      </c>
      <c r="AQ196" s="316">
        <f t="shared" ref="AQ196:AQ259" si="13">IF(AM196="","",1-AO196-AP196)</f>
        <v>1</v>
      </c>
      <c r="AS196" s="316" t="str">
        <f t="shared" ref="AS196:AS259" si="14">IF(B196&lt;&gt;"",IF(AND(AG196&gt;0,AG196&lt;&gt;""),"Ja","Nej"),"")</f>
        <v>Nej</v>
      </c>
      <c r="AT196" s="316" t="str">
        <f>IF(AS196="ja",VLOOKUP($B196,Miljö!$B$1:$O$500,MATCH("Fossil andel i procent (%)",Miljö!$B$1:$O$1,0),FALSE)/100,"")</f>
        <v/>
      </c>
      <c r="AV196" s="316" t="str">
        <f t="shared" ref="AV196:AV259" si="15">IF(B196&lt;&gt;"",IF(AND(AB196&gt;0,AB196&lt;&gt;""),"Ja","Nej"),"")</f>
        <v>Nej</v>
      </c>
      <c r="AW196" s="316" t="str">
        <f>IF(AV196="ja",VLOOKUP($B196,'Egen hetvattenprod'!$B$1:$AO$500,MATCH("Värmekälla till värmepumpar ()",'Egen hetvattenprod'!$B$1:$AO$1,0),FALSE),"")</f>
        <v/>
      </c>
    </row>
    <row r="197" spans="1:49" x14ac:dyDescent="0.25">
      <c r="A197" s="314" t="str">
        <f>'Miljövärden för publ företag'!B199</f>
        <v>Nässjö Affärsverk AB</v>
      </c>
      <c r="B197" s="314" t="str">
        <f>'Miljövärden för publ företag'!C199</f>
        <v>Bodafors</v>
      </c>
      <c r="C197" s="302">
        <f>IFERROR(VLOOKUP($B197,Totalt!$B$1:$AQ$550,MATCH(C$2,Totalt!$B$1:$AQ$1,0),FALSE),"")</f>
        <v>0</v>
      </c>
      <c r="D197" s="302">
        <f>IFERROR(VLOOKUP($B197,Totalt!$B$1:$AQ$550,MATCH(D$2,Totalt!$B$1:$AQ$1,0),FALSE),"")</f>
        <v>2.0230000000000001</v>
      </c>
      <c r="E197" s="302">
        <f>IFERROR(VLOOKUP($B197,Totalt!$B$1:$AQ$550,MATCH(E$2,Totalt!$B$1:$AQ$1,0),FALSE),"")</f>
        <v>0</v>
      </c>
      <c r="F197" s="302">
        <f>IFERROR(VLOOKUP($B197,Totalt!$B$1:$AQ$550,MATCH(F$2,Totalt!$B$1:$AQ$1,0),FALSE),"")</f>
        <v>0</v>
      </c>
      <c r="G197" s="302">
        <f>IFERROR(VLOOKUP($B197,Totalt!$B$1:$AQ$550,MATCH(G$2,Totalt!$B$1:$AQ$1,0),FALSE),"")</f>
        <v>0</v>
      </c>
      <c r="H197" s="302">
        <f>IFERROR(VLOOKUP($B197,Totalt!$B$1:$AQ$550,MATCH(H$2,Totalt!$B$1:$AQ$1,0),FALSE),"")</f>
        <v>0</v>
      </c>
      <c r="I197" s="302">
        <f>IFERROR(VLOOKUP($B197,Totalt!$B$1:$AQ$550,MATCH(I$2,Totalt!$B$1:$AQ$1,0),FALSE),"")</f>
        <v>0</v>
      </c>
      <c r="J197" s="302">
        <f>IFERROR(VLOOKUP($B197,Totalt!$B$1:$AQ$550,MATCH(J$2,Totalt!$B$1:$AQ$1,0),FALSE),"")</f>
        <v>0</v>
      </c>
      <c r="K197" s="302">
        <f>IFERROR(VLOOKUP($B197,Totalt!$B$1:$AQ$550,MATCH(K$2,Totalt!$B$1:$AQ$1,0),FALSE),"")</f>
        <v>0</v>
      </c>
      <c r="L197" s="302">
        <f>IFERROR(VLOOKUP($B197,Totalt!$B$1:$AQ$550,MATCH(L$2,Totalt!$B$1:$AQ$1,0),FALSE),"")</f>
        <v>0</v>
      </c>
      <c r="M197" s="302">
        <f>IFERROR(VLOOKUP($B197,Totalt!$B$1:$AQ$550,MATCH(M$2,Totalt!$B$1:$AQ$1,0),FALSE),"")</f>
        <v>0</v>
      </c>
      <c r="N197" s="302">
        <f>IFERROR(VLOOKUP($B197,Totalt!$B$1:$AQ$550,MATCH(N$2,Totalt!$B$1:$AQ$1,0),FALSE),"")</f>
        <v>0</v>
      </c>
      <c r="O197" s="302">
        <f>IFERROR(VLOOKUP($B197,Totalt!$B$1:$AQ$550,MATCH(O$2,Totalt!$B$1:$AQ$1,0),FALSE),"")</f>
        <v>0</v>
      </c>
      <c r="P197" s="302">
        <f>IFERROR(VLOOKUP($B197,Totalt!$B$1:$AQ$550,MATCH(P$2,Totalt!$B$1:$AQ$1,0),FALSE),"")</f>
        <v>12.53</v>
      </c>
      <c r="Q197" s="302">
        <f>IFERROR(VLOOKUP($B197,Totalt!$B$1:$AQ$550,MATCH(Q$2,Totalt!$B$1:$AQ$1,0),FALSE),"")</f>
        <v>0</v>
      </c>
      <c r="R197" s="302">
        <f>IFERROR(VLOOKUP($B197,Totalt!$B$1:$AQ$550,MATCH(R$2,Totalt!$B$1:$AQ$1,0),FALSE),"")</f>
        <v>0</v>
      </c>
      <c r="S197" s="302">
        <f>IFERROR(VLOOKUP($B197,Totalt!$B$1:$AQ$550,MATCH(S$2,Totalt!$B$1:$AQ$1,0),FALSE),"")</f>
        <v>0</v>
      </c>
      <c r="T197" s="302">
        <f>IFERROR(VLOOKUP($B197,Totalt!$B$1:$AQ$550,MATCH(T$2,Totalt!$B$1:$AQ$1,0),FALSE),"")</f>
        <v>0</v>
      </c>
      <c r="U197" s="302">
        <f>IFERROR(VLOOKUP($B197,Totalt!$B$1:$AQ$550,MATCH(U$2,Totalt!$B$1:$AQ$1,0),FALSE),"")</f>
        <v>0</v>
      </c>
      <c r="V197" s="302">
        <f>IFERROR(VLOOKUP($B197,Totalt!$B$1:$AQ$550,MATCH(V$2,Totalt!$B$1:$AQ$1,0),FALSE),"")</f>
        <v>0</v>
      </c>
      <c r="W197" s="302">
        <f>IFERROR(VLOOKUP($B197,Totalt!$B$1:$AQ$550,MATCH(W$2,Totalt!$B$1:$AQ$1,0),FALSE),"")</f>
        <v>0</v>
      </c>
      <c r="X197" s="302">
        <f>IFERROR(VLOOKUP($B197,Totalt!$B$1:$AQ$550,MATCH(X$2,Totalt!$B$1:$AQ$1,0),FALSE),"")</f>
        <v>0</v>
      </c>
      <c r="Y197" s="302">
        <f>IFERROR(VLOOKUP($B197,Totalt!$B$1:$AQ$550,MATCH(Y$2,Totalt!$B$1:$AQ$1,0),FALSE),"")</f>
        <v>0</v>
      </c>
      <c r="Z197" s="302">
        <f>IFERROR(VLOOKUP($B197,Totalt!$B$1:$AQ$550,MATCH(Z$2,Totalt!$B$1:$AQ$1,0),FALSE),"")</f>
        <v>0</v>
      </c>
      <c r="AA197" s="302">
        <f>IFERROR(VLOOKUP($B197,Totalt!$B$1:$AQ$550,MATCH(AA$2,Totalt!$B$1:$AQ$1,0),FALSE),"")</f>
        <v>0</v>
      </c>
      <c r="AB197" s="302">
        <f>IFERROR(VLOOKUP($B197,Totalt!$B$1:$AQ$550,MATCH(AB$2,Totalt!$B$1:$AQ$1,0),FALSE),"")</f>
        <v>0</v>
      </c>
      <c r="AC197" s="302">
        <f>IFERROR(VLOOKUP($B197,Totalt!$B$1:$AQ$550,MATCH(AC$2,Totalt!$B$1:$AQ$1,0),FALSE),"")</f>
        <v>1.0469999999999999</v>
      </c>
      <c r="AD197" s="302">
        <f>IFERROR(VLOOKUP($B197,Totalt!$B$1:$AQ$550,MATCH(AD$2,Totalt!$B$1:$AQ$1,0),FALSE),"")</f>
        <v>0</v>
      </c>
      <c r="AE197" s="302">
        <f>IFERROR(VLOOKUP($B197,Totalt!$B$1:$AQ$550,MATCH(AE$2,Totalt!$B$1:$AQ$1,0),FALSE),"")</f>
        <v>0</v>
      </c>
      <c r="AF197" s="302">
        <f>IFERROR(VLOOKUP($B197,Totalt!$B$1:$AQ$550,MATCH(AF$2,Totalt!$B$1:$AQ$1,0),FALSE),"")</f>
        <v>0.25600000000000001</v>
      </c>
      <c r="AG197" s="302">
        <f>IFERROR(VLOOKUP($B197,Totalt!$B$1:$AQ$550,MATCH(AG$2,Totalt!$B$1:$AQ$1,0),FALSE),"")</f>
        <v>0</v>
      </c>
      <c r="AI197" s="302">
        <f t="shared" si="12"/>
        <v>15.856</v>
      </c>
      <c r="AJ197" s="302">
        <f>IF(ISERROR(1/VLOOKUP($B197,Leveranser!$B$1:$S$500,MATCH("såld värme (gwh)",Leveranser!$B$1:$S$1,0),FALSE)),"",VLOOKUP($B197,Leveranser!$B$1:$S$500,MATCH("såld värme (gwh)",Leveranser!$B$1:$S$1,0),FALSE))</f>
        <v>11.096</v>
      </c>
      <c r="AK197" s="315"/>
      <c r="AM197" s="316" t="str">
        <f>IF(B197&lt;&gt;"",IF(VLOOKUP($B197,Totalt!$B$1:$AQ$550,MATCH("Kvalitetsgranskad:",Totalt!$B$1:$AQ$1,0),FALSE)="ja",VLOOKUP($B197,Miljö!$B$1:$AG$479,MATCH(AM$2,Miljö!$B$1:$AK$1,0),FALSE),""),"")</f>
        <v>Ja</v>
      </c>
      <c r="AN197" s="316" t="str">
        <f>IF(AM197="ja",VLOOKUP($B197,Miljö!$B$1:$J$479,MATCH("Typ av ursprungsspecificerad el   (Om inget värde anges används Nordisk residualmix, se inforuta) ()",Miljö!$B$1:$J$1,0),FALSE),IF(AM197="nej","Nordisk residualel",""))</f>
        <v>'Bixia Miljömärkt'</v>
      </c>
      <c r="AO197" s="316">
        <f>IF(AM197="","",VLOOKUP($B197,Miljö!$B$1:$J$479,MATCH("Fossilandel för ursprungspecificerad el ()",Miljö!$B$1:$J$1,0),FALSE))</f>
        <v>0</v>
      </c>
      <c r="AP197" s="316">
        <f>IF(AM197="","",IFERROR(VLOOKUP($B197,Miljö!$B$1:$J$479,MATCH("Kärnkraftsandel för ursprungsspecificerad el ()",Miljö!$B$1:$J$1,0),FALSE)/1,0))</f>
        <v>0</v>
      </c>
      <c r="AQ197" s="316">
        <f t="shared" si="13"/>
        <v>1</v>
      </c>
      <c r="AS197" s="316" t="str">
        <f t="shared" si="14"/>
        <v>Nej</v>
      </c>
      <c r="AT197" s="316" t="str">
        <f>IF(AS197="ja",VLOOKUP($B197,Miljö!$B$1:$O$500,MATCH("Fossil andel i procent (%)",Miljö!$B$1:$O$1,0),FALSE)/100,"")</f>
        <v/>
      </c>
      <c r="AV197" s="316" t="str">
        <f t="shared" si="15"/>
        <v>Nej</v>
      </c>
      <c r="AW197" s="316" t="str">
        <f>IF(AV197="ja",VLOOKUP($B197,'Egen hetvattenprod'!$B$1:$AO$500,MATCH("Värmekälla till värmepumpar ()",'Egen hetvattenprod'!$B$1:$AO$1,0),FALSE),"")</f>
        <v/>
      </c>
    </row>
    <row r="198" spans="1:49" x14ac:dyDescent="0.25">
      <c r="A198" s="314" t="str">
        <f>'Miljövärden för publ företag'!B200</f>
        <v>Nässjö Affärsverk AB</v>
      </c>
      <c r="B198" s="314" t="str">
        <f>'Miljövärden för publ företag'!C200</f>
        <v>Nässjö</v>
      </c>
      <c r="C198" s="302">
        <f>IFERROR(VLOOKUP($B198,Totalt!$B$1:$AQ$550,MATCH(C$2,Totalt!$B$1:$AQ$1,0),FALSE),"")</f>
        <v>0</v>
      </c>
      <c r="D198" s="302">
        <f>IFERROR(VLOOKUP($B198,Totalt!$B$1:$AQ$550,MATCH(D$2,Totalt!$B$1:$AQ$1,0),FALSE),"")</f>
        <v>13.8</v>
      </c>
      <c r="E198" s="302">
        <f>IFERROR(VLOOKUP($B198,Totalt!$B$1:$AQ$550,MATCH(E$2,Totalt!$B$1:$AQ$1,0),FALSE),"")</f>
        <v>0</v>
      </c>
      <c r="F198" s="302">
        <f>IFERROR(VLOOKUP($B198,Totalt!$B$1:$AQ$550,MATCH(F$2,Totalt!$B$1:$AQ$1,0),FALSE),"")</f>
        <v>0</v>
      </c>
      <c r="G198" s="302">
        <f>IFERROR(VLOOKUP($B198,Totalt!$B$1:$AQ$550,MATCH(G$2,Totalt!$B$1:$AQ$1,0),FALSE),"")</f>
        <v>0</v>
      </c>
      <c r="H198" s="302">
        <f>IFERROR(VLOOKUP($B198,Totalt!$B$1:$AQ$550,MATCH(H$2,Totalt!$B$1:$AQ$1,0),FALSE),"")</f>
        <v>0</v>
      </c>
      <c r="I198" s="302">
        <f>IFERROR(VLOOKUP($B198,Totalt!$B$1:$AQ$550,MATCH(I$2,Totalt!$B$1:$AQ$1,0),FALSE),"")</f>
        <v>0</v>
      </c>
      <c r="J198" s="302">
        <f>IFERROR(VLOOKUP($B198,Totalt!$B$1:$AQ$550,MATCH(J$2,Totalt!$B$1:$AQ$1,0),FALSE),"")</f>
        <v>0</v>
      </c>
      <c r="K198" s="302">
        <f>IFERROR(VLOOKUP($B198,Totalt!$B$1:$AQ$550,MATCH(K$2,Totalt!$B$1:$AQ$1,0),FALSE),"")</f>
        <v>0</v>
      </c>
      <c r="L198" s="302">
        <f>IFERROR(VLOOKUP($B198,Totalt!$B$1:$AQ$550,MATCH(L$2,Totalt!$B$1:$AQ$1,0),FALSE),"")</f>
        <v>0</v>
      </c>
      <c r="M198" s="302">
        <f>IFERROR(VLOOKUP($B198,Totalt!$B$1:$AQ$550,MATCH(M$2,Totalt!$B$1:$AQ$1,0),FALSE),"")</f>
        <v>0</v>
      </c>
      <c r="N198" s="302">
        <f>IFERROR(VLOOKUP($B198,Totalt!$B$1:$AQ$550,MATCH(N$2,Totalt!$B$1:$AQ$1,0),FALSE),"")</f>
        <v>112.87</v>
      </c>
      <c r="O198" s="302">
        <f>IFERROR(VLOOKUP($B198,Totalt!$B$1:$AQ$550,MATCH(O$2,Totalt!$B$1:$AQ$1,0),FALSE),"")</f>
        <v>0</v>
      </c>
      <c r="P198" s="302">
        <f>IFERROR(VLOOKUP($B198,Totalt!$B$1:$AQ$550,MATCH(P$2,Totalt!$B$1:$AQ$1,0),FALSE),"")</f>
        <v>0</v>
      </c>
      <c r="Q198" s="302">
        <f>IFERROR(VLOOKUP($B198,Totalt!$B$1:$AQ$550,MATCH(Q$2,Totalt!$B$1:$AQ$1,0),FALSE),"")</f>
        <v>0</v>
      </c>
      <c r="R198" s="302">
        <f>IFERROR(VLOOKUP($B198,Totalt!$B$1:$AQ$550,MATCH(R$2,Totalt!$B$1:$AQ$1,0),FALSE),"")</f>
        <v>0</v>
      </c>
      <c r="S198" s="302">
        <f>IFERROR(VLOOKUP($B198,Totalt!$B$1:$AQ$550,MATCH(S$2,Totalt!$B$1:$AQ$1,0),FALSE),"")</f>
        <v>0</v>
      </c>
      <c r="T198" s="302">
        <f>IFERROR(VLOOKUP($B198,Totalt!$B$1:$AQ$550,MATCH(T$2,Totalt!$B$1:$AQ$1,0),FALSE),"")</f>
        <v>0</v>
      </c>
      <c r="U198" s="302">
        <f>IFERROR(VLOOKUP($B198,Totalt!$B$1:$AQ$550,MATCH(U$2,Totalt!$B$1:$AQ$1,0),FALSE),"")</f>
        <v>0</v>
      </c>
      <c r="V198" s="302">
        <f>IFERROR(VLOOKUP($B198,Totalt!$B$1:$AQ$550,MATCH(V$2,Totalt!$B$1:$AQ$1,0),FALSE),"")</f>
        <v>0</v>
      </c>
      <c r="W198" s="302">
        <f>IFERROR(VLOOKUP($B198,Totalt!$B$1:$AQ$550,MATCH(W$2,Totalt!$B$1:$AQ$1,0),FALSE),"")</f>
        <v>0</v>
      </c>
      <c r="X198" s="302">
        <f>IFERROR(VLOOKUP($B198,Totalt!$B$1:$AQ$550,MATCH(X$2,Totalt!$B$1:$AQ$1,0),FALSE),"")</f>
        <v>0</v>
      </c>
      <c r="Y198" s="302">
        <f>IFERROR(VLOOKUP($B198,Totalt!$B$1:$AQ$550,MATCH(Y$2,Totalt!$B$1:$AQ$1,0),FALSE),"")</f>
        <v>0</v>
      </c>
      <c r="Z198" s="302">
        <f>IFERROR(VLOOKUP($B198,Totalt!$B$1:$AQ$550,MATCH(Z$2,Totalt!$B$1:$AQ$1,0),FALSE),"")</f>
        <v>0</v>
      </c>
      <c r="AA198" s="302">
        <f>IFERROR(VLOOKUP($B198,Totalt!$B$1:$AQ$550,MATCH(AA$2,Totalt!$B$1:$AQ$1,0),FALSE),"")</f>
        <v>0</v>
      </c>
      <c r="AB198" s="302">
        <f>IFERROR(VLOOKUP($B198,Totalt!$B$1:$AQ$550,MATCH(AB$2,Totalt!$B$1:$AQ$1,0),FALSE),"")</f>
        <v>0</v>
      </c>
      <c r="AC198" s="302">
        <f>IFERROR(VLOOKUP($B198,Totalt!$B$1:$AQ$550,MATCH(AC$2,Totalt!$B$1:$AQ$1,0),FALSE),"")</f>
        <v>29.56</v>
      </c>
      <c r="AD198" s="302">
        <f>IFERROR(VLOOKUP($B198,Totalt!$B$1:$AQ$550,MATCH(AD$2,Totalt!$B$1:$AQ$1,0),FALSE),"")</f>
        <v>0</v>
      </c>
      <c r="AE198" s="302">
        <f>IFERROR(VLOOKUP($B198,Totalt!$B$1:$AQ$550,MATCH(AE$2,Totalt!$B$1:$AQ$1,0),FALSE),"")</f>
        <v>0</v>
      </c>
      <c r="AF198" s="302">
        <f>IFERROR(VLOOKUP($B198,Totalt!$B$1:$AQ$550,MATCH(AF$2,Totalt!$B$1:$AQ$1,0),FALSE),"")</f>
        <v>4.1326799999999997</v>
      </c>
      <c r="AG198" s="302">
        <f>IFERROR(VLOOKUP($B198,Totalt!$B$1:$AQ$550,MATCH(AG$2,Totalt!$B$1:$AQ$1,0),FALSE),"")</f>
        <v>0</v>
      </c>
      <c r="AI198" s="302">
        <f t="shared" si="12"/>
        <v>160.36267999999998</v>
      </c>
      <c r="AJ198" s="302">
        <f>IF(ISERROR(1/VLOOKUP($B198,Leveranser!$B$1:$S$500,MATCH("såld värme (gwh)",Leveranser!$B$1:$S$1,0),FALSE)),"",VLOOKUP($B198,Leveranser!$B$1:$S$500,MATCH("såld värme (gwh)",Leveranser!$B$1:$S$1,0),FALSE))</f>
        <v>151.4</v>
      </c>
      <c r="AK198" s="315"/>
      <c r="AM198" s="316" t="str">
        <f>IF(B198&lt;&gt;"",IF(VLOOKUP($B198,Totalt!$B$1:$AQ$550,MATCH("Kvalitetsgranskad:",Totalt!$B$1:$AQ$1,0),FALSE)="ja",VLOOKUP($B198,Miljö!$B$1:$AG$479,MATCH(AM$2,Miljö!$B$1:$AK$1,0),FALSE),""),"")</f>
        <v>Ja</v>
      </c>
      <c r="AN198" s="316" t="str">
        <f>IF(AM198="ja",VLOOKUP($B198,Miljö!$B$1:$J$479,MATCH("Typ av ursprungsspecificerad el   (Om inget värde anges används Nordisk residualmix, se inforuta) ()",Miljö!$B$1:$J$1,0),FALSE),IF(AM198="nej","Nordisk residualel",""))</f>
        <v>'Bixia Miljömärkt'</v>
      </c>
      <c r="AO198" s="316">
        <f>IF(AM198="","",VLOOKUP($B198,Miljö!$B$1:$J$479,MATCH("Fossilandel för ursprungspecificerad el ()",Miljö!$B$1:$J$1,0),FALSE))</f>
        <v>0</v>
      </c>
      <c r="AP198" s="316">
        <f>IF(AM198="","",IFERROR(VLOOKUP($B198,Miljö!$B$1:$J$479,MATCH("Kärnkraftsandel för ursprungsspecificerad el ()",Miljö!$B$1:$J$1,0),FALSE)/1,0))</f>
        <v>0</v>
      </c>
      <c r="AQ198" s="316">
        <f t="shared" si="13"/>
        <v>1</v>
      </c>
      <c r="AS198" s="316" t="str">
        <f t="shared" si="14"/>
        <v>Nej</v>
      </c>
      <c r="AT198" s="316" t="str">
        <f>IF(AS198="ja",VLOOKUP($B198,Miljö!$B$1:$O$500,MATCH("Fossil andel i procent (%)",Miljö!$B$1:$O$1,0),FALSE)/100,"")</f>
        <v/>
      </c>
      <c r="AV198" s="316" t="str">
        <f t="shared" si="15"/>
        <v>Nej</v>
      </c>
      <c r="AW198" s="316" t="str">
        <f>IF(AV198="ja",VLOOKUP($B198,'Egen hetvattenprod'!$B$1:$AO$500,MATCH("Värmekälla till värmepumpar ()",'Egen hetvattenprod'!$B$1:$AO$1,0),FALSE),"")</f>
        <v/>
      </c>
    </row>
    <row r="199" spans="1:49" x14ac:dyDescent="0.25">
      <c r="A199" s="314" t="str">
        <f>'Miljövärden för publ företag'!B201</f>
        <v>Olofströms Kraft AB</v>
      </c>
      <c r="B199" s="314" t="str">
        <f>'Miljövärden för publ företag'!C201</f>
        <v>Olofström</v>
      </c>
      <c r="C199" s="302">
        <f>IFERROR(VLOOKUP($B199,Totalt!$B$1:$AQ$550,MATCH(C$2,Totalt!$B$1:$AQ$1,0),FALSE),"")</f>
        <v>0</v>
      </c>
      <c r="D199" s="302">
        <f>IFERROR(VLOOKUP($B199,Totalt!$B$1:$AQ$550,MATCH(D$2,Totalt!$B$1:$AQ$1,0),FALSE),"")</f>
        <v>0</v>
      </c>
      <c r="E199" s="302">
        <f>IFERROR(VLOOKUP($B199,Totalt!$B$1:$AQ$550,MATCH(E$2,Totalt!$B$1:$AQ$1,0),FALSE),"")</f>
        <v>0</v>
      </c>
      <c r="F199" s="302">
        <f>IFERROR(VLOOKUP($B199,Totalt!$B$1:$AQ$550,MATCH(F$2,Totalt!$B$1:$AQ$1,0),FALSE),"")</f>
        <v>0</v>
      </c>
      <c r="G199" s="302">
        <f>IFERROR(VLOOKUP($B199,Totalt!$B$1:$AQ$550,MATCH(G$2,Totalt!$B$1:$AQ$1,0),FALSE),"")</f>
        <v>0</v>
      </c>
      <c r="H199" s="302">
        <f>IFERROR(VLOOKUP($B199,Totalt!$B$1:$AQ$550,MATCH(H$2,Totalt!$B$1:$AQ$1,0),FALSE),"")</f>
        <v>1.97</v>
      </c>
      <c r="I199" s="302">
        <f>IFERROR(VLOOKUP($B199,Totalt!$B$1:$AQ$550,MATCH(I$2,Totalt!$B$1:$AQ$1,0),FALSE),"")</f>
        <v>0</v>
      </c>
      <c r="J199" s="302">
        <f>IFERROR(VLOOKUP($B199,Totalt!$B$1:$AQ$550,MATCH(J$2,Totalt!$B$1:$AQ$1,0),FALSE),"")</f>
        <v>0</v>
      </c>
      <c r="K199" s="302">
        <f>IFERROR(VLOOKUP($B199,Totalt!$B$1:$AQ$550,MATCH(K$2,Totalt!$B$1:$AQ$1,0),FALSE),"")</f>
        <v>0</v>
      </c>
      <c r="L199" s="302">
        <f>IFERROR(VLOOKUP($B199,Totalt!$B$1:$AQ$550,MATCH(L$2,Totalt!$B$1:$AQ$1,0),FALSE),"")</f>
        <v>0</v>
      </c>
      <c r="M199" s="302">
        <f>IFERROR(VLOOKUP($B199,Totalt!$B$1:$AQ$550,MATCH(M$2,Totalt!$B$1:$AQ$1,0),FALSE),"")</f>
        <v>0</v>
      </c>
      <c r="N199" s="302">
        <f>IFERROR(VLOOKUP($B199,Totalt!$B$1:$AQ$550,MATCH(N$2,Totalt!$B$1:$AQ$1,0),FALSE),"")</f>
        <v>49.7</v>
      </c>
      <c r="O199" s="302">
        <f>IFERROR(VLOOKUP($B199,Totalt!$B$1:$AQ$550,MATCH(O$2,Totalt!$B$1:$AQ$1,0),FALSE),"")</f>
        <v>0</v>
      </c>
      <c r="P199" s="302">
        <f>IFERROR(VLOOKUP($B199,Totalt!$B$1:$AQ$550,MATCH(P$2,Totalt!$B$1:$AQ$1,0),FALSE),"")</f>
        <v>0</v>
      </c>
      <c r="Q199" s="302">
        <f>IFERROR(VLOOKUP($B199,Totalt!$B$1:$AQ$550,MATCH(Q$2,Totalt!$B$1:$AQ$1,0),FALSE),"")</f>
        <v>0</v>
      </c>
      <c r="R199" s="302">
        <f>IFERROR(VLOOKUP($B199,Totalt!$B$1:$AQ$550,MATCH(R$2,Totalt!$B$1:$AQ$1,0),FALSE),"")</f>
        <v>5.7</v>
      </c>
      <c r="S199" s="302">
        <f>IFERROR(VLOOKUP($B199,Totalt!$B$1:$AQ$550,MATCH(S$2,Totalt!$B$1:$AQ$1,0),FALSE),"")</f>
        <v>0</v>
      </c>
      <c r="T199" s="302">
        <f>IFERROR(VLOOKUP($B199,Totalt!$B$1:$AQ$550,MATCH(T$2,Totalt!$B$1:$AQ$1,0),FALSE),"")</f>
        <v>0</v>
      </c>
      <c r="U199" s="302">
        <f>IFERROR(VLOOKUP($B199,Totalt!$B$1:$AQ$550,MATCH(U$2,Totalt!$B$1:$AQ$1,0),FALSE),"")</f>
        <v>0</v>
      </c>
      <c r="V199" s="302">
        <f>IFERROR(VLOOKUP($B199,Totalt!$B$1:$AQ$550,MATCH(V$2,Totalt!$B$1:$AQ$1,0),FALSE),"")</f>
        <v>0</v>
      </c>
      <c r="W199" s="302">
        <f>IFERROR(VLOOKUP($B199,Totalt!$B$1:$AQ$550,MATCH(W$2,Totalt!$B$1:$AQ$1,0),FALSE),"")</f>
        <v>0</v>
      </c>
      <c r="X199" s="302">
        <f>IFERROR(VLOOKUP($B199,Totalt!$B$1:$AQ$550,MATCH(X$2,Totalt!$B$1:$AQ$1,0),FALSE),"")</f>
        <v>0</v>
      </c>
      <c r="Y199" s="302">
        <f>IFERROR(VLOOKUP($B199,Totalt!$B$1:$AQ$550,MATCH(Y$2,Totalt!$B$1:$AQ$1,0),FALSE),"")</f>
        <v>0</v>
      </c>
      <c r="Z199" s="302">
        <f>IFERROR(VLOOKUP($B199,Totalt!$B$1:$AQ$550,MATCH(Z$2,Totalt!$B$1:$AQ$1,0),FALSE),"")</f>
        <v>0.61</v>
      </c>
      <c r="AA199" s="302">
        <f>IFERROR(VLOOKUP($B199,Totalt!$B$1:$AQ$550,MATCH(AA$2,Totalt!$B$1:$AQ$1,0),FALSE),"")</f>
        <v>0</v>
      </c>
      <c r="AB199" s="302">
        <f>IFERROR(VLOOKUP($B199,Totalt!$B$1:$AQ$550,MATCH(AB$2,Totalt!$B$1:$AQ$1,0),FALSE),"")</f>
        <v>0</v>
      </c>
      <c r="AC199" s="302">
        <f>IFERROR(VLOOKUP($B199,Totalt!$B$1:$AQ$550,MATCH(AC$2,Totalt!$B$1:$AQ$1,0),FALSE),"")</f>
        <v>4.2</v>
      </c>
      <c r="AD199" s="302">
        <f>IFERROR(VLOOKUP($B199,Totalt!$B$1:$AQ$550,MATCH(AD$2,Totalt!$B$1:$AQ$1,0),FALSE),"")</f>
        <v>0</v>
      </c>
      <c r="AE199" s="302">
        <f>IFERROR(VLOOKUP($B199,Totalt!$B$1:$AQ$550,MATCH(AE$2,Totalt!$B$1:$AQ$1,0),FALSE),"")</f>
        <v>0</v>
      </c>
      <c r="AF199" s="302">
        <f>IFERROR(VLOOKUP($B199,Totalt!$B$1:$AQ$550,MATCH(AF$2,Totalt!$B$1:$AQ$1,0),FALSE),"")</f>
        <v>1.4</v>
      </c>
      <c r="AG199" s="302">
        <f>IFERROR(VLOOKUP($B199,Totalt!$B$1:$AQ$550,MATCH(AG$2,Totalt!$B$1:$AQ$1,0),FALSE),"")</f>
        <v>0</v>
      </c>
      <c r="AI199" s="302">
        <f t="shared" si="12"/>
        <v>63.580000000000005</v>
      </c>
      <c r="AJ199" s="302">
        <f>IF(ISERROR(1/VLOOKUP($B199,Leveranser!$B$1:$S$500,MATCH("såld värme (gwh)",Leveranser!$B$1:$S$1,0),FALSE)),"",VLOOKUP($B199,Leveranser!$B$1:$S$500,MATCH("såld värme (gwh)",Leveranser!$B$1:$S$1,0),FALSE))</f>
        <v>49.66</v>
      </c>
      <c r="AK199" s="315"/>
      <c r="AM199" s="316" t="str">
        <f>IF(B199&lt;&gt;"",IF(VLOOKUP($B199,Totalt!$B$1:$AQ$550,MATCH("Kvalitetsgranskad:",Totalt!$B$1:$AQ$1,0),FALSE)="ja",VLOOKUP($B199,Miljö!$B$1:$AG$479,MATCH(AM$2,Miljö!$B$1:$AK$1,0),FALSE),""),"")</f>
        <v>Ja</v>
      </c>
      <c r="AN199" s="316" t="str">
        <f>IF(AM199="ja",VLOOKUP($B199,Miljö!$B$1:$J$479,MATCH("Typ av ursprungsspecificerad el   (Om inget värde anges används Nordisk residualmix, se inforuta) ()",Miljö!$B$1:$J$1,0),FALSE),IF(AM199="nej","Nordisk residualel",""))</f>
        <v>-</v>
      </c>
      <c r="AO199" s="316">
        <f>IF(AM199="","",VLOOKUP($B199,Miljö!$B$1:$J$479,MATCH("Fossilandel för ursprungspecificerad el ()",Miljö!$B$1:$J$1,0),FALSE))</f>
        <v>0.42</v>
      </c>
      <c r="AP199" s="316">
        <f>IF(AM199="","",IFERROR(VLOOKUP($B199,Miljö!$B$1:$J$479,MATCH("Kärnkraftsandel för ursprungsspecificerad el ()",Miljö!$B$1:$J$1,0),FALSE)/1,0))</f>
        <v>0.40799999999999997</v>
      </c>
      <c r="AQ199" s="316">
        <f t="shared" si="13"/>
        <v>0.1720000000000001</v>
      </c>
      <c r="AS199" s="316" t="str">
        <f t="shared" si="14"/>
        <v>Nej</v>
      </c>
      <c r="AT199" s="316" t="str">
        <f>IF(AS199="ja",VLOOKUP($B199,Miljö!$B$1:$O$500,MATCH("Fossil andel i procent (%)",Miljö!$B$1:$O$1,0),FALSE)/100,"")</f>
        <v/>
      </c>
      <c r="AV199" s="316" t="str">
        <f t="shared" si="15"/>
        <v>Nej</v>
      </c>
      <c r="AW199" s="316" t="str">
        <f>IF(AV199="ja",VLOOKUP($B199,'Egen hetvattenprod'!$B$1:$AO$500,MATCH("Värmekälla till värmepumpar ()",'Egen hetvattenprod'!$B$1:$AO$1,0),FALSE),"")</f>
        <v/>
      </c>
    </row>
    <row r="200" spans="1:49" x14ac:dyDescent="0.25">
      <c r="A200" s="314" t="str">
        <f>'Miljövärden för publ företag'!B202</f>
        <v>Orust Kommun</v>
      </c>
      <c r="B200" s="314" t="str">
        <f>'Miljövärden för publ företag'!C202</f>
        <v>Ellös fjärrvärmenät</v>
      </c>
      <c r="C200" s="302">
        <f>IFERROR(VLOOKUP($B200,Totalt!$B$1:$AQ$550,MATCH(C$2,Totalt!$B$1:$AQ$1,0),FALSE),"")</f>
        <v>0</v>
      </c>
      <c r="D200" s="302">
        <f>IFERROR(VLOOKUP($B200,Totalt!$B$1:$AQ$550,MATCH(D$2,Totalt!$B$1:$AQ$1,0),FALSE),"")</f>
        <v>0.2</v>
      </c>
      <c r="E200" s="302">
        <f>IFERROR(VLOOKUP($B200,Totalt!$B$1:$AQ$550,MATCH(E$2,Totalt!$B$1:$AQ$1,0),FALSE),"")</f>
        <v>0</v>
      </c>
      <c r="F200" s="302">
        <f>IFERROR(VLOOKUP($B200,Totalt!$B$1:$AQ$550,MATCH(F$2,Totalt!$B$1:$AQ$1,0),FALSE),"")</f>
        <v>0</v>
      </c>
      <c r="G200" s="302">
        <f>IFERROR(VLOOKUP($B200,Totalt!$B$1:$AQ$550,MATCH(G$2,Totalt!$B$1:$AQ$1,0),FALSE),"")</f>
        <v>0</v>
      </c>
      <c r="H200" s="302">
        <f>IFERROR(VLOOKUP($B200,Totalt!$B$1:$AQ$550,MATCH(H$2,Totalt!$B$1:$AQ$1,0),FALSE),"")</f>
        <v>0</v>
      </c>
      <c r="I200" s="302">
        <f>IFERROR(VLOOKUP($B200,Totalt!$B$1:$AQ$550,MATCH(I$2,Totalt!$B$1:$AQ$1,0),FALSE),"")</f>
        <v>0</v>
      </c>
      <c r="J200" s="302">
        <f>IFERROR(VLOOKUP($B200,Totalt!$B$1:$AQ$550,MATCH(J$2,Totalt!$B$1:$AQ$1,0),FALSE),"")</f>
        <v>0</v>
      </c>
      <c r="K200" s="302">
        <f>IFERROR(VLOOKUP($B200,Totalt!$B$1:$AQ$550,MATCH(K$2,Totalt!$B$1:$AQ$1,0),FALSE),"")</f>
        <v>0</v>
      </c>
      <c r="L200" s="302">
        <f>IFERROR(VLOOKUP($B200,Totalt!$B$1:$AQ$550,MATCH(L$2,Totalt!$B$1:$AQ$1,0),FALSE),"")</f>
        <v>0</v>
      </c>
      <c r="M200" s="302">
        <f>IFERROR(VLOOKUP($B200,Totalt!$B$1:$AQ$550,MATCH(M$2,Totalt!$B$1:$AQ$1,0),FALSE),"")</f>
        <v>0</v>
      </c>
      <c r="N200" s="302">
        <f>IFERROR(VLOOKUP($B200,Totalt!$B$1:$AQ$550,MATCH(N$2,Totalt!$B$1:$AQ$1,0),FALSE),"")</f>
        <v>6.6</v>
      </c>
      <c r="O200" s="302">
        <f>IFERROR(VLOOKUP($B200,Totalt!$B$1:$AQ$550,MATCH(O$2,Totalt!$B$1:$AQ$1,0),FALSE),"")</f>
        <v>0</v>
      </c>
      <c r="P200" s="302">
        <f>IFERROR(VLOOKUP($B200,Totalt!$B$1:$AQ$550,MATCH(P$2,Totalt!$B$1:$AQ$1,0),FALSE),"")</f>
        <v>0</v>
      </c>
      <c r="Q200" s="302">
        <f>IFERROR(VLOOKUP($B200,Totalt!$B$1:$AQ$550,MATCH(Q$2,Totalt!$B$1:$AQ$1,0),FALSE),"")</f>
        <v>0</v>
      </c>
      <c r="R200" s="302">
        <f>IFERROR(VLOOKUP($B200,Totalt!$B$1:$AQ$550,MATCH(R$2,Totalt!$B$1:$AQ$1,0),FALSE),"")</f>
        <v>0</v>
      </c>
      <c r="S200" s="302">
        <f>IFERROR(VLOOKUP($B200,Totalt!$B$1:$AQ$550,MATCH(S$2,Totalt!$B$1:$AQ$1,0),FALSE),"")</f>
        <v>0</v>
      </c>
      <c r="T200" s="302">
        <f>IFERROR(VLOOKUP($B200,Totalt!$B$1:$AQ$550,MATCH(T$2,Totalt!$B$1:$AQ$1,0),FALSE),"")</f>
        <v>0</v>
      </c>
      <c r="U200" s="302">
        <f>IFERROR(VLOOKUP($B200,Totalt!$B$1:$AQ$550,MATCH(U$2,Totalt!$B$1:$AQ$1,0),FALSE),"")</f>
        <v>0</v>
      </c>
      <c r="V200" s="302">
        <f>IFERROR(VLOOKUP($B200,Totalt!$B$1:$AQ$550,MATCH(V$2,Totalt!$B$1:$AQ$1,0),FALSE),"")</f>
        <v>0</v>
      </c>
      <c r="W200" s="302">
        <f>IFERROR(VLOOKUP($B200,Totalt!$B$1:$AQ$550,MATCH(W$2,Totalt!$B$1:$AQ$1,0),FALSE),"")</f>
        <v>0</v>
      </c>
      <c r="X200" s="302">
        <f>IFERROR(VLOOKUP($B200,Totalt!$B$1:$AQ$550,MATCH(X$2,Totalt!$B$1:$AQ$1,0),FALSE),"")</f>
        <v>0</v>
      </c>
      <c r="Y200" s="302">
        <f>IFERROR(VLOOKUP($B200,Totalt!$B$1:$AQ$550,MATCH(Y$2,Totalt!$B$1:$AQ$1,0),FALSE),"")</f>
        <v>0</v>
      </c>
      <c r="Z200" s="302">
        <f>IFERROR(VLOOKUP($B200,Totalt!$B$1:$AQ$550,MATCH(Z$2,Totalt!$B$1:$AQ$1,0),FALSE),"")</f>
        <v>0</v>
      </c>
      <c r="AA200" s="302">
        <f>IFERROR(VLOOKUP($B200,Totalt!$B$1:$AQ$550,MATCH(AA$2,Totalt!$B$1:$AQ$1,0),FALSE),"")</f>
        <v>0</v>
      </c>
      <c r="AB200" s="302">
        <f>IFERROR(VLOOKUP($B200,Totalt!$B$1:$AQ$550,MATCH(AB$2,Totalt!$B$1:$AQ$1,0),FALSE),"")</f>
        <v>0</v>
      </c>
      <c r="AC200" s="302">
        <f>IFERROR(VLOOKUP($B200,Totalt!$B$1:$AQ$550,MATCH(AC$2,Totalt!$B$1:$AQ$1,0),FALSE),"")</f>
        <v>0</v>
      </c>
      <c r="AD200" s="302">
        <f>IFERROR(VLOOKUP($B200,Totalt!$B$1:$AQ$550,MATCH(AD$2,Totalt!$B$1:$AQ$1,0),FALSE),"")</f>
        <v>0</v>
      </c>
      <c r="AE200" s="302">
        <f>IFERROR(VLOOKUP($B200,Totalt!$B$1:$AQ$550,MATCH(AE$2,Totalt!$B$1:$AQ$1,0),FALSE),"")</f>
        <v>0</v>
      </c>
      <c r="AF200" s="302">
        <f>IFERROR(VLOOKUP($B200,Totalt!$B$1:$AQ$550,MATCH(AF$2,Totalt!$B$1:$AQ$1,0),FALSE),"")</f>
        <v>0.5</v>
      </c>
      <c r="AG200" s="302">
        <f>IFERROR(VLOOKUP($B200,Totalt!$B$1:$AQ$550,MATCH(AG$2,Totalt!$B$1:$AQ$1,0),FALSE),"")</f>
        <v>0</v>
      </c>
      <c r="AI200" s="302">
        <f t="shared" si="12"/>
        <v>7.3</v>
      </c>
      <c r="AJ200" s="302">
        <f>IF(ISERROR(1/VLOOKUP($B200,Leveranser!$B$1:$S$500,MATCH("såld värme (gwh)",Leveranser!$B$1:$S$1,0),FALSE)),"",VLOOKUP($B200,Leveranser!$B$1:$S$500,MATCH("såld värme (gwh)",Leveranser!$B$1:$S$1,0),FALSE))</f>
        <v>5.7</v>
      </c>
      <c r="AK200" s="315"/>
      <c r="AM200" s="316" t="str">
        <f>IF(B200&lt;&gt;"",IF(VLOOKUP($B200,Totalt!$B$1:$AQ$550,MATCH("Kvalitetsgranskad:",Totalt!$B$1:$AQ$1,0),FALSE)="ja",VLOOKUP($B200,Miljö!$B$1:$AG$479,MATCH(AM$2,Miljö!$B$1:$AK$1,0),FALSE),""),"")</f>
        <v>Nej</v>
      </c>
      <c r="AN200" s="316" t="str">
        <f>IF(AM200="ja",VLOOKUP($B200,Miljö!$B$1:$J$479,MATCH("Typ av ursprungsspecificerad el   (Om inget värde anges används Nordisk residualmix, se inforuta) ()",Miljö!$B$1:$J$1,0),FALSE),IF(AM200="nej","Nordisk residualel",""))</f>
        <v>Nordisk residualel</v>
      </c>
      <c r="AO200" s="316">
        <f>IF(AM200="","",VLOOKUP($B200,Miljö!$B$1:$J$479,MATCH("Fossilandel för ursprungspecificerad el ()",Miljö!$B$1:$J$1,0),FALSE))</f>
        <v>0.42099999999999999</v>
      </c>
      <c r="AP200" s="316">
        <f>IF(AM200="","",IFERROR(VLOOKUP($B200,Miljö!$B$1:$J$479,MATCH("Kärnkraftsandel för ursprungsspecificerad el ()",Miljö!$B$1:$J$1,0),FALSE)/1,0))</f>
        <v>0.40799999999999997</v>
      </c>
      <c r="AQ200" s="316">
        <f t="shared" si="13"/>
        <v>0.17099999999999999</v>
      </c>
      <c r="AS200" s="316" t="str">
        <f t="shared" si="14"/>
        <v>Nej</v>
      </c>
      <c r="AT200" s="316" t="str">
        <f>IF(AS200="ja",VLOOKUP($B200,Miljö!$B$1:$O$500,MATCH("Fossil andel i procent (%)",Miljö!$B$1:$O$1,0),FALSE)/100,"")</f>
        <v/>
      </c>
      <c r="AV200" s="316" t="str">
        <f t="shared" si="15"/>
        <v>Nej</v>
      </c>
      <c r="AW200" s="316" t="str">
        <f>IF(AV200="ja",VLOOKUP($B200,'Egen hetvattenprod'!$B$1:$AO$500,MATCH("Värmekälla till värmepumpar ()",'Egen hetvattenprod'!$B$1:$AO$1,0),FALSE),"")</f>
        <v/>
      </c>
    </row>
    <row r="201" spans="1:49" x14ac:dyDescent="0.25">
      <c r="A201" s="314" t="str">
        <f>'Miljövärden för publ företag'!B203</f>
        <v>Orust Kommun</v>
      </c>
      <c r="B201" s="314" t="str">
        <f>'Miljövärden för publ företag'!C203</f>
        <v>Henåns fjärrvärmenät</v>
      </c>
      <c r="C201" s="302">
        <f>IFERROR(VLOOKUP($B201,Totalt!$B$1:$AQ$550,MATCH(C$2,Totalt!$B$1:$AQ$1,0),FALSE),"")</f>
        <v>0</v>
      </c>
      <c r="D201" s="302">
        <f>IFERROR(VLOOKUP($B201,Totalt!$B$1:$AQ$550,MATCH(D$2,Totalt!$B$1:$AQ$1,0),FALSE),"")</f>
        <v>0.1</v>
      </c>
      <c r="E201" s="302">
        <f>IFERROR(VLOOKUP($B201,Totalt!$B$1:$AQ$550,MATCH(E$2,Totalt!$B$1:$AQ$1,0),FALSE),"")</f>
        <v>0</v>
      </c>
      <c r="F201" s="302">
        <f>IFERROR(VLOOKUP($B201,Totalt!$B$1:$AQ$550,MATCH(F$2,Totalt!$B$1:$AQ$1,0),FALSE),"")</f>
        <v>0</v>
      </c>
      <c r="G201" s="302">
        <f>IFERROR(VLOOKUP($B201,Totalt!$B$1:$AQ$550,MATCH(G$2,Totalt!$B$1:$AQ$1,0),FALSE),"")</f>
        <v>0</v>
      </c>
      <c r="H201" s="302">
        <f>IFERROR(VLOOKUP($B201,Totalt!$B$1:$AQ$550,MATCH(H$2,Totalt!$B$1:$AQ$1,0),FALSE),"")</f>
        <v>0</v>
      </c>
      <c r="I201" s="302">
        <f>IFERROR(VLOOKUP($B201,Totalt!$B$1:$AQ$550,MATCH(I$2,Totalt!$B$1:$AQ$1,0),FALSE),"")</f>
        <v>0</v>
      </c>
      <c r="J201" s="302">
        <f>IFERROR(VLOOKUP($B201,Totalt!$B$1:$AQ$550,MATCH(J$2,Totalt!$B$1:$AQ$1,0),FALSE),"")</f>
        <v>0</v>
      </c>
      <c r="K201" s="302">
        <f>IFERROR(VLOOKUP($B201,Totalt!$B$1:$AQ$550,MATCH(K$2,Totalt!$B$1:$AQ$1,0),FALSE),"")</f>
        <v>0</v>
      </c>
      <c r="L201" s="302">
        <f>IFERROR(VLOOKUP($B201,Totalt!$B$1:$AQ$550,MATCH(L$2,Totalt!$B$1:$AQ$1,0),FALSE),"")</f>
        <v>0</v>
      </c>
      <c r="M201" s="302">
        <f>IFERROR(VLOOKUP($B201,Totalt!$B$1:$AQ$550,MATCH(M$2,Totalt!$B$1:$AQ$1,0),FALSE),"")</f>
        <v>0</v>
      </c>
      <c r="N201" s="302">
        <f>IFERROR(VLOOKUP($B201,Totalt!$B$1:$AQ$550,MATCH(N$2,Totalt!$B$1:$AQ$1,0),FALSE),"")</f>
        <v>0</v>
      </c>
      <c r="O201" s="302">
        <f>IFERROR(VLOOKUP($B201,Totalt!$B$1:$AQ$550,MATCH(O$2,Totalt!$B$1:$AQ$1,0),FALSE),"")</f>
        <v>0</v>
      </c>
      <c r="P201" s="302">
        <f>IFERROR(VLOOKUP($B201,Totalt!$B$1:$AQ$550,MATCH(P$2,Totalt!$B$1:$AQ$1,0),FALSE),"")</f>
        <v>0</v>
      </c>
      <c r="Q201" s="302">
        <f>IFERROR(VLOOKUP($B201,Totalt!$B$1:$AQ$550,MATCH(Q$2,Totalt!$B$1:$AQ$1,0),FALSE),"")</f>
        <v>0</v>
      </c>
      <c r="R201" s="302">
        <f>IFERROR(VLOOKUP($B201,Totalt!$B$1:$AQ$550,MATCH(R$2,Totalt!$B$1:$AQ$1,0),FALSE),"")</f>
        <v>3.8</v>
      </c>
      <c r="S201" s="302">
        <f>IFERROR(VLOOKUP($B201,Totalt!$B$1:$AQ$550,MATCH(S$2,Totalt!$B$1:$AQ$1,0),FALSE),"")</f>
        <v>0</v>
      </c>
      <c r="T201" s="302">
        <f>IFERROR(VLOOKUP($B201,Totalt!$B$1:$AQ$550,MATCH(T$2,Totalt!$B$1:$AQ$1,0),FALSE),"")</f>
        <v>0</v>
      </c>
      <c r="U201" s="302">
        <f>IFERROR(VLOOKUP($B201,Totalt!$B$1:$AQ$550,MATCH(U$2,Totalt!$B$1:$AQ$1,0),FALSE),"")</f>
        <v>0</v>
      </c>
      <c r="V201" s="302">
        <f>IFERROR(VLOOKUP($B201,Totalt!$B$1:$AQ$550,MATCH(V$2,Totalt!$B$1:$AQ$1,0),FALSE),"")</f>
        <v>0</v>
      </c>
      <c r="W201" s="302">
        <f>IFERROR(VLOOKUP($B201,Totalt!$B$1:$AQ$550,MATCH(W$2,Totalt!$B$1:$AQ$1,0),FALSE),"")</f>
        <v>0</v>
      </c>
      <c r="X201" s="302">
        <f>IFERROR(VLOOKUP($B201,Totalt!$B$1:$AQ$550,MATCH(X$2,Totalt!$B$1:$AQ$1,0),FALSE),"")</f>
        <v>0</v>
      </c>
      <c r="Y201" s="302">
        <f>IFERROR(VLOOKUP($B201,Totalt!$B$1:$AQ$550,MATCH(Y$2,Totalt!$B$1:$AQ$1,0),FALSE),"")</f>
        <v>0</v>
      </c>
      <c r="Z201" s="302">
        <f>IFERROR(VLOOKUP($B201,Totalt!$B$1:$AQ$550,MATCH(Z$2,Totalt!$B$1:$AQ$1,0),FALSE),"")</f>
        <v>0</v>
      </c>
      <c r="AA201" s="302">
        <f>IFERROR(VLOOKUP($B201,Totalt!$B$1:$AQ$550,MATCH(AA$2,Totalt!$B$1:$AQ$1,0),FALSE),"")</f>
        <v>0</v>
      </c>
      <c r="AB201" s="302">
        <f>IFERROR(VLOOKUP($B201,Totalt!$B$1:$AQ$550,MATCH(AB$2,Totalt!$B$1:$AQ$1,0),FALSE),"")</f>
        <v>0</v>
      </c>
      <c r="AC201" s="302">
        <f>IFERROR(VLOOKUP($B201,Totalt!$B$1:$AQ$550,MATCH(AC$2,Totalt!$B$1:$AQ$1,0),FALSE),"")</f>
        <v>0</v>
      </c>
      <c r="AD201" s="302">
        <f>IFERROR(VLOOKUP($B201,Totalt!$B$1:$AQ$550,MATCH(AD$2,Totalt!$B$1:$AQ$1,0),FALSE),"")</f>
        <v>0</v>
      </c>
      <c r="AE201" s="302">
        <f>IFERROR(VLOOKUP($B201,Totalt!$B$1:$AQ$550,MATCH(AE$2,Totalt!$B$1:$AQ$1,0),FALSE),"")</f>
        <v>0</v>
      </c>
      <c r="AF201" s="302">
        <f>IFERROR(VLOOKUP($B201,Totalt!$B$1:$AQ$550,MATCH(AF$2,Totalt!$B$1:$AQ$1,0),FALSE),"")</f>
        <v>0.09</v>
      </c>
      <c r="AG201" s="302">
        <f>IFERROR(VLOOKUP($B201,Totalt!$B$1:$AQ$550,MATCH(AG$2,Totalt!$B$1:$AQ$1,0),FALSE),"")</f>
        <v>0</v>
      </c>
      <c r="AI201" s="302">
        <f t="shared" si="12"/>
        <v>3.9899999999999998</v>
      </c>
      <c r="AJ201" s="302">
        <f>IF(ISERROR(1/VLOOKUP($B201,Leveranser!$B$1:$S$500,MATCH("såld värme (gwh)",Leveranser!$B$1:$S$1,0),FALSE)),"",VLOOKUP($B201,Leveranser!$B$1:$S$500,MATCH("såld värme (gwh)",Leveranser!$B$1:$S$1,0),FALSE))</f>
        <v>3.7</v>
      </c>
      <c r="AK201" s="315"/>
      <c r="AM201" s="316" t="str">
        <f>IF(B201&lt;&gt;"",IF(VLOOKUP($B201,Totalt!$B$1:$AQ$550,MATCH("Kvalitetsgranskad:",Totalt!$B$1:$AQ$1,0),FALSE)="ja",VLOOKUP($B201,Miljö!$B$1:$AG$479,MATCH(AM$2,Miljö!$B$1:$AK$1,0),FALSE),""),"")</f>
        <v>Nej</v>
      </c>
      <c r="AN201" s="316" t="str">
        <f>IF(AM201="ja",VLOOKUP($B201,Miljö!$B$1:$J$479,MATCH("Typ av ursprungsspecificerad el   (Om inget värde anges används Nordisk residualmix, se inforuta) ()",Miljö!$B$1:$J$1,0),FALSE),IF(AM201="nej","Nordisk residualel",""))</f>
        <v>Nordisk residualel</v>
      </c>
      <c r="AO201" s="316">
        <f>IF(AM201="","",VLOOKUP($B201,Miljö!$B$1:$J$479,MATCH("Fossilandel för ursprungspecificerad el ()",Miljö!$B$1:$J$1,0),FALSE))</f>
        <v>0.42099999999999999</v>
      </c>
      <c r="AP201" s="316">
        <f>IF(AM201="","",IFERROR(VLOOKUP($B201,Miljö!$B$1:$J$479,MATCH("Kärnkraftsandel för ursprungsspecificerad el ()",Miljö!$B$1:$J$1,0),FALSE)/1,0))</f>
        <v>0.40799999999999997</v>
      </c>
      <c r="AQ201" s="316">
        <f t="shared" si="13"/>
        <v>0.17099999999999999</v>
      </c>
      <c r="AS201" s="316" t="str">
        <f t="shared" si="14"/>
        <v>Nej</v>
      </c>
      <c r="AT201" s="316" t="str">
        <f>IF(AS201="ja",VLOOKUP($B201,Miljö!$B$1:$O$500,MATCH("Fossil andel i procent (%)",Miljö!$B$1:$O$1,0),FALSE)/100,"")</f>
        <v/>
      </c>
      <c r="AV201" s="316" t="str">
        <f t="shared" si="15"/>
        <v>Nej</v>
      </c>
      <c r="AW201" s="316" t="str">
        <f>IF(AV201="ja",VLOOKUP($B201,'Egen hetvattenprod'!$B$1:$AO$500,MATCH("Värmekälla till värmepumpar ()",'Egen hetvattenprod'!$B$1:$AO$1,0),FALSE),"")</f>
        <v/>
      </c>
    </row>
    <row r="202" spans="1:49" x14ac:dyDescent="0.25">
      <c r="A202" s="314" t="str">
        <f>'Miljövärden för publ företag'!B204</f>
        <v>Oskarshamn Energi AB</v>
      </c>
      <c r="B202" s="314" t="str">
        <f>'Miljövärden för publ företag'!C204</f>
        <v>Oskarshamn</v>
      </c>
      <c r="C202" s="302">
        <f>IFERROR(VLOOKUP($B202,Totalt!$B$1:$AQ$550,MATCH(C$2,Totalt!$B$1:$AQ$1,0),FALSE),"")</f>
        <v>0</v>
      </c>
      <c r="D202" s="302">
        <f>IFERROR(VLOOKUP($B202,Totalt!$B$1:$AQ$550,MATCH(D$2,Totalt!$B$1:$AQ$1,0),FALSE),"")</f>
        <v>0.4</v>
      </c>
      <c r="E202" s="302">
        <f>IFERROR(VLOOKUP($B202,Totalt!$B$1:$AQ$550,MATCH(E$2,Totalt!$B$1:$AQ$1,0),FALSE),"")</f>
        <v>0</v>
      </c>
      <c r="F202" s="302">
        <f>IFERROR(VLOOKUP($B202,Totalt!$B$1:$AQ$550,MATCH(F$2,Totalt!$B$1:$AQ$1,0),FALSE),"")</f>
        <v>0</v>
      </c>
      <c r="G202" s="302">
        <f>IFERROR(VLOOKUP($B202,Totalt!$B$1:$AQ$550,MATCH(G$2,Totalt!$B$1:$AQ$1,0),FALSE),"")</f>
        <v>0</v>
      </c>
      <c r="H202" s="302">
        <f>IFERROR(VLOOKUP($B202,Totalt!$B$1:$AQ$550,MATCH(H$2,Totalt!$B$1:$AQ$1,0),FALSE),"")</f>
        <v>0</v>
      </c>
      <c r="I202" s="302">
        <f>IFERROR(VLOOKUP($B202,Totalt!$B$1:$AQ$550,MATCH(I$2,Totalt!$B$1:$AQ$1,0),FALSE),"")</f>
        <v>0</v>
      </c>
      <c r="J202" s="302">
        <f>IFERROR(VLOOKUP($B202,Totalt!$B$1:$AQ$550,MATCH(J$2,Totalt!$B$1:$AQ$1,0),FALSE),"")</f>
        <v>0</v>
      </c>
      <c r="K202" s="302">
        <f>IFERROR(VLOOKUP($B202,Totalt!$B$1:$AQ$550,MATCH(K$2,Totalt!$B$1:$AQ$1,0),FALSE),"")</f>
        <v>0</v>
      </c>
      <c r="L202" s="302">
        <f>IFERROR(VLOOKUP($B202,Totalt!$B$1:$AQ$550,MATCH(L$2,Totalt!$B$1:$AQ$1,0),FALSE),"")</f>
        <v>0</v>
      </c>
      <c r="M202" s="302">
        <f>IFERROR(VLOOKUP($B202,Totalt!$B$1:$AQ$550,MATCH(M$2,Totalt!$B$1:$AQ$1,0),FALSE),"")</f>
        <v>62.863</v>
      </c>
      <c r="N202" s="302">
        <f>IFERROR(VLOOKUP($B202,Totalt!$B$1:$AQ$550,MATCH(N$2,Totalt!$B$1:$AQ$1,0),FALSE),"")</f>
        <v>7.8320800000000004</v>
      </c>
      <c r="O202" s="302">
        <f>IFERROR(VLOOKUP($B202,Totalt!$B$1:$AQ$550,MATCH(O$2,Totalt!$B$1:$AQ$1,0),FALSE),"")</f>
        <v>14.0916</v>
      </c>
      <c r="P202" s="302">
        <f>IFERROR(VLOOKUP($B202,Totalt!$B$1:$AQ$550,MATCH(P$2,Totalt!$B$1:$AQ$1,0),FALSE),"")</f>
        <v>35.150500000000001</v>
      </c>
      <c r="Q202" s="302">
        <f>IFERROR(VLOOKUP($B202,Totalt!$B$1:$AQ$550,MATCH(Q$2,Totalt!$B$1:$AQ$1,0),FALSE),"")</f>
        <v>0</v>
      </c>
      <c r="R202" s="302">
        <f>IFERROR(VLOOKUP($B202,Totalt!$B$1:$AQ$550,MATCH(R$2,Totalt!$B$1:$AQ$1,0),FALSE),"")</f>
        <v>5.9</v>
      </c>
      <c r="S202" s="302">
        <f>IFERROR(VLOOKUP($B202,Totalt!$B$1:$AQ$550,MATCH(S$2,Totalt!$B$1:$AQ$1,0),FALSE),"")</f>
        <v>0</v>
      </c>
      <c r="T202" s="302">
        <f>IFERROR(VLOOKUP($B202,Totalt!$B$1:$AQ$550,MATCH(T$2,Totalt!$B$1:$AQ$1,0),FALSE),"")</f>
        <v>0</v>
      </c>
      <c r="U202" s="302">
        <f>IFERROR(VLOOKUP($B202,Totalt!$B$1:$AQ$550,MATCH(U$2,Totalt!$B$1:$AQ$1,0),FALSE),"")</f>
        <v>0</v>
      </c>
      <c r="V202" s="302">
        <f>IFERROR(VLOOKUP($B202,Totalt!$B$1:$AQ$550,MATCH(V$2,Totalt!$B$1:$AQ$1,0),FALSE),"")</f>
        <v>0</v>
      </c>
      <c r="W202" s="302">
        <f>IFERROR(VLOOKUP($B202,Totalt!$B$1:$AQ$550,MATCH(W$2,Totalt!$B$1:$AQ$1,0),FALSE),"")</f>
        <v>6.9</v>
      </c>
      <c r="X202" s="302">
        <f>IFERROR(VLOOKUP($B202,Totalt!$B$1:$AQ$550,MATCH(X$2,Totalt!$B$1:$AQ$1,0),FALSE),"")</f>
        <v>0</v>
      </c>
      <c r="Y202" s="302">
        <f>IFERROR(VLOOKUP($B202,Totalt!$B$1:$AQ$550,MATCH(Y$2,Totalt!$B$1:$AQ$1,0),FALSE),"")</f>
        <v>0</v>
      </c>
      <c r="Z202" s="302">
        <f>IFERROR(VLOOKUP($B202,Totalt!$B$1:$AQ$550,MATCH(Z$2,Totalt!$B$1:$AQ$1,0),FALSE),"")</f>
        <v>0</v>
      </c>
      <c r="AA202" s="302">
        <f>IFERROR(VLOOKUP($B202,Totalt!$B$1:$AQ$550,MATCH(AA$2,Totalt!$B$1:$AQ$1,0),FALSE),"")</f>
        <v>1.6</v>
      </c>
      <c r="AB202" s="302">
        <f>IFERROR(VLOOKUP($B202,Totalt!$B$1:$AQ$550,MATCH(AB$2,Totalt!$B$1:$AQ$1,0),FALSE),"")</f>
        <v>2.2000000000000002</v>
      </c>
      <c r="AC202" s="302">
        <f>IFERROR(VLOOKUP($B202,Totalt!$B$1:$AQ$550,MATCH(AC$2,Totalt!$B$1:$AQ$1,0),FALSE),"")</f>
        <v>27.9</v>
      </c>
      <c r="AD202" s="302">
        <f>IFERROR(VLOOKUP($B202,Totalt!$B$1:$AQ$550,MATCH(AD$2,Totalt!$B$1:$AQ$1,0),FALSE),"")</f>
        <v>0.3</v>
      </c>
      <c r="AE202" s="302">
        <f>IFERROR(VLOOKUP($B202,Totalt!$B$1:$AQ$550,MATCH(AE$2,Totalt!$B$1:$AQ$1,0),FALSE),"")</f>
        <v>0</v>
      </c>
      <c r="AF202" s="302">
        <f>IFERROR(VLOOKUP($B202,Totalt!$B$1:$AQ$550,MATCH(AF$2,Totalt!$B$1:$AQ$1,0),FALSE),"")</f>
        <v>3.91126</v>
      </c>
      <c r="AG202" s="302">
        <f>IFERROR(VLOOKUP($B202,Totalt!$B$1:$AQ$550,MATCH(AG$2,Totalt!$B$1:$AQ$1,0),FALSE),"")</f>
        <v>0</v>
      </c>
      <c r="AI202" s="302">
        <f t="shared" si="12"/>
        <v>169.04844</v>
      </c>
      <c r="AJ202" s="302">
        <f>IF(ISERROR(1/VLOOKUP($B202,Leveranser!$B$1:$S$500,MATCH("såld värme (gwh)",Leveranser!$B$1:$S$1,0),FALSE)),"",VLOOKUP($B202,Leveranser!$B$1:$S$500,MATCH("såld värme (gwh)",Leveranser!$B$1:$S$1,0),FALSE))</f>
        <v>142.5</v>
      </c>
      <c r="AK202" s="315"/>
      <c r="AM202" s="316" t="str">
        <f>IF(B202&lt;&gt;"",IF(VLOOKUP($B202,Totalt!$B$1:$AQ$550,MATCH("Kvalitetsgranskad:",Totalt!$B$1:$AQ$1,0),FALSE)="ja",VLOOKUP($B202,Miljö!$B$1:$AG$479,MATCH(AM$2,Miljö!$B$1:$AK$1,0),FALSE),""),"")</f>
        <v>Ja</v>
      </c>
      <c r="AN202" s="316" t="str">
        <f>IF(AM202="ja",VLOOKUP($B202,Miljö!$B$1:$J$479,MATCH("Typ av ursprungsspecificerad el   (Om inget värde anges används Nordisk residualmix, se inforuta) ()",Miljö!$B$1:$J$1,0),FALSE),IF(AM202="nej","Nordisk residualel",""))</f>
        <v>'Vattenkraft/kärnkraft'</v>
      </c>
      <c r="AO202" s="316">
        <f>IF(AM202="","",VLOOKUP($B202,Miljö!$B$1:$J$479,MATCH("Fossilandel för ursprungspecificerad el ()",Miljö!$B$1:$J$1,0),FALSE))</f>
        <v>0</v>
      </c>
      <c r="AP202" s="316">
        <f>IF(AM202="","",IFERROR(VLOOKUP($B202,Miljö!$B$1:$J$479,MATCH("Kärnkraftsandel för ursprungsspecificerad el ()",Miljö!$B$1:$J$1,0),FALSE)/1,0))</f>
        <v>0.5</v>
      </c>
      <c r="AQ202" s="316">
        <f t="shared" si="13"/>
        <v>0.5</v>
      </c>
      <c r="AS202" s="316" t="str">
        <f t="shared" si="14"/>
        <v>Nej</v>
      </c>
      <c r="AT202" s="316" t="str">
        <f>IF(AS202="ja",VLOOKUP($B202,Miljö!$B$1:$O$500,MATCH("Fossil andel i procent (%)",Miljö!$B$1:$O$1,0),FALSE)/100,"")</f>
        <v/>
      </c>
      <c r="AV202" s="316" t="str">
        <f t="shared" si="15"/>
        <v>Ja</v>
      </c>
      <c r="AW202" s="316" t="str">
        <f>IF(AV202="ja",VLOOKUP($B202,'Egen hetvattenprod'!$B$1:$AO$500,MATCH("Värmekälla till värmepumpar ()",'Egen hetvattenprod'!$B$1:$AO$1,0),FALSE),"")</f>
        <v>Renat avloppsvatten</v>
      </c>
    </row>
    <row r="203" spans="1:49" x14ac:dyDescent="0.25">
      <c r="A203" s="314" t="str">
        <f>'Miljövärden för publ företag'!B205</f>
        <v>Oxelö Energi AB</v>
      </c>
      <c r="B203" s="314" t="str">
        <f>'Miljövärden för publ företag'!C205</f>
        <v>Oxelösund</v>
      </c>
      <c r="C203" s="302">
        <f>IFERROR(VLOOKUP($B203,Totalt!$B$1:$AQ$550,MATCH(C$2,Totalt!$B$1:$AQ$1,0),FALSE),"")</f>
        <v>0</v>
      </c>
      <c r="D203" s="302">
        <f>IFERROR(VLOOKUP($B203,Totalt!$B$1:$AQ$550,MATCH(D$2,Totalt!$B$1:$AQ$1,0),FALSE),"")</f>
        <v>1.1499999999999999</v>
      </c>
      <c r="E203" s="302">
        <f>IFERROR(VLOOKUP($B203,Totalt!$B$1:$AQ$550,MATCH(E$2,Totalt!$B$1:$AQ$1,0),FALSE),"")</f>
        <v>0</v>
      </c>
      <c r="F203" s="302">
        <f>IFERROR(VLOOKUP($B203,Totalt!$B$1:$AQ$550,MATCH(F$2,Totalt!$B$1:$AQ$1,0),FALSE),"")</f>
        <v>0</v>
      </c>
      <c r="G203" s="302">
        <f>IFERROR(VLOOKUP($B203,Totalt!$B$1:$AQ$550,MATCH(G$2,Totalt!$B$1:$AQ$1,0),FALSE),"")</f>
        <v>0</v>
      </c>
      <c r="H203" s="302">
        <f>IFERROR(VLOOKUP($B203,Totalt!$B$1:$AQ$550,MATCH(H$2,Totalt!$B$1:$AQ$1,0),FALSE),"")</f>
        <v>0</v>
      </c>
      <c r="I203" s="302">
        <f>IFERROR(VLOOKUP($B203,Totalt!$B$1:$AQ$550,MATCH(I$2,Totalt!$B$1:$AQ$1,0),FALSE),"")</f>
        <v>0</v>
      </c>
      <c r="J203" s="302">
        <f>IFERROR(VLOOKUP($B203,Totalt!$B$1:$AQ$550,MATCH(J$2,Totalt!$B$1:$AQ$1,0),FALSE),"")</f>
        <v>0</v>
      </c>
      <c r="K203" s="302">
        <f>IFERROR(VLOOKUP($B203,Totalt!$B$1:$AQ$550,MATCH(K$2,Totalt!$B$1:$AQ$1,0),FALSE),"")</f>
        <v>0</v>
      </c>
      <c r="L203" s="302">
        <f>IFERROR(VLOOKUP($B203,Totalt!$B$1:$AQ$550,MATCH(L$2,Totalt!$B$1:$AQ$1,0),FALSE),"")</f>
        <v>0</v>
      </c>
      <c r="M203" s="302">
        <f>IFERROR(VLOOKUP($B203,Totalt!$B$1:$AQ$550,MATCH(M$2,Totalt!$B$1:$AQ$1,0),FALSE),"")</f>
        <v>0</v>
      </c>
      <c r="N203" s="302">
        <f>IFERROR(VLOOKUP($B203,Totalt!$B$1:$AQ$550,MATCH(N$2,Totalt!$B$1:$AQ$1,0),FALSE),"")</f>
        <v>0</v>
      </c>
      <c r="O203" s="302">
        <f>IFERROR(VLOOKUP($B203,Totalt!$B$1:$AQ$550,MATCH(O$2,Totalt!$B$1:$AQ$1,0),FALSE),"")</f>
        <v>0</v>
      </c>
      <c r="P203" s="302">
        <f>IFERROR(VLOOKUP($B203,Totalt!$B$1:$AQ$550,MATCH(P$2,Totalt!$B$1:$AQ$1,0),FALSE),"")</f>
        <v>0</v>
      </c>
      <c r="Q203" s="302">
        <f>IFERROR(VLOOKUP($B203,Totalt!$B$1:$AQ$550,MATCH(Q$2,Totalt!$B$1:$AQ$1,0),FALSE),"")</f>
        <v>0</v>
      </c>
      <c r="R203" s="302">
        <f>IFERROR(VLOOKUP($B203,Totalt!$B$1:$AQ$550,MATCH(R$2,Totalt!$B$1:$AQ$1,0),FALSE),"")</f>
        <v>0</v>
      </c>
      <c r="S203" s="302">
        <f>IFERROR(VLOOKUP($B203,Totalt!$B$1:$AQ$550,MATCH(S$2,Totalt!$B$1:$AQ$1,0),FALSE),"")</f>
        <v>0</v>
      </c>
      <c r="T203" s="302">
        <f>IFERROR(VLOOKUP($B203,Totalt!$B$1:$AQ$550,MATCH(T$2,Totalt!$B$1:$AQ$1,0),FALSE),"")</f>
        <v>0</v>
      </c>
      <c r="U203" s="302">
        <f>IFERROR(VLOOKUP($B203,Totalt!$B$1:$AQ$550,MATCH(U$2,Totalt!$B$1:$AQ$1,0),FALSE),"")</f>
        <v>0</v>
      </c>
      <c r="V203" s="302">
        <f>IFERROR(VLOOKUP($B203,Totalt!$B$1:$AQ$550,MATCH(V$2,Totalt!$B$1:$AQ$1,0),FALSE),"")</f>
        <v>0</v>
      </c>
      <c r="W203" s="302">
        <f>IFERROR(VLOOKUP($B203,Totalt!$B$1:$AQ$550,MATCH(W$2,Totalt!$B$1:$AQ$1,0),FALSE),"")</f>
        <v>0</v>
      </c>
      <c r="X203" s="302">
        <f>IFERROR(VLOOKUP($B203,Totalt!$B$1:$AQ$550,MATCH(X$2,Totalt!$B$1:$AQ$1,0),FALSE),"")</f>
        <v>0</v>
      </c>
      <c r="Y203" s="302">
        <f>IFERROR(VLOOKUP($B203,Totalt!$B$1:$AQ$550,MATCH(Y$2,Totalt!$B$1:$AQ$1,0),FALSE),"")</f>
        <v>0</v>
      </c>
      <c r="Z203" s="302">
        <f>IFERROR(VLOOKUP($B203,Totalt!$B$1:$AQ$550,MATCH(Z$2,Totalt!$B$1:$AQ$1,0),FALSE),"")</f>
        <v>0</v>
      </c>
      <c r="AA203" s="302">
        <f>IFERROR(VLOOKUP($B203,Totalt!$B$1:$AQ$550,MATCH(AA$2,Totalt!$B$1:$AQ$1,0),FALSE),"")</f>
        <v>0</v>
      </c>
      <c r="AB203" s="302">
        <f>IFERROR(VLOOKUP($B203,Totalt!$B$1:$AQ$550,MATCH(AB$2,Totalt!$B$1:$AQ$1,0),FALSE),"")</f>
        <v>0</v>
      </c>
      <c r="AC203" s="302">
        <f>IFERROR(VLOOKUP($B203,Totalt!$B$1:$AQ$550,MATCH(AC$2,Totalt!$B$1:$AQ$1,0),FALSE),"")</f>
        <v>0</v>
      </c>
      <c r="AD203" s="302">
        <f>IFERROR(VLOOKUP($B203,Totalt!$B$1:$AQ$550,MATCH(AD$2,Totalt!$B$1:$AQ$1,0),FALSE),"")</f>
        <v>96.1</v>
      </c>
      <c r="AE203" s="302">
        <f>IFERROR(VLOOKUP($B203,Totalt!$B$1:$AQ$550,MATCH(AE$2,Totalt!$B$1:$AQ$1,0),FALSE),"")</f>
        <v>0</v>
      </c>
      <c r="AF203" s="302">
        <f>IFERROR(VLOOKUP($B203,Totalt!$B$1:$AQ$550,MATCH(AF$2,Totalt!$B$1:$AQ$1,0),FALSE),"")</f>
        <v>2.4510000000000001</v>
      </c>
      <c r="AG203" s="302">
        <f>IFERROR(VLOOKUP($B203,Totalt!$B$1:$AQ$550,MATCH(AG$2,Totalt!$B$1:$AQ$1,0),FALSE),"")</f>
        <v>0</v>
      </c>
      <c r="AI203" s="302">
        <f t="shared" si="12"/>
        <v>99.700999999999993</v>
      </c>
      <c r="AJ203" s="302">
        <f>IF(ISERROR(1/VLOOKUP($B203,Leveranser!$B$1:$S$500,MATCH("såld värme (gwh)",Leveranser!$B$1:$S$1,0),FALSE)),"",VLOOKUP($B203,Leveranser!$B$1:$S$500,MATCH("såld värme (gwh)",Leveranser!$B$1:$S$1,0),FALSE))</f>
        <v>81.7</v>
      </c>
      <c r="AK203" s="315"/>
      <c r="AM203" s="316" t="str">
        <f>IF(B203&lt;&gt;"",IF(VLOOKUP($B203,Totalt!$B$1:$AQ$550,MATCH("Kvalitetsgranskad:",Totalt!$B$1:$AQ$1,0),FALSE)="ja",VLOOKUP($B203,Miljö!$B$1:$AG$479,MATCH(AM$2,Miljö!$B$1:$AK$1,0),FALSE),""),"")</f>
        <v>Nej</v>
      </c>
      <c r="AN203" s="316" t="str">
        <f>IF(AM203="ja",VLOOKUP($B203,Miljö!$B$1:$J$479,MATCH("Typ av ursprungsspecificerad el   (Om inget värde anges används Nordisk residualmix, se inforuta) ()",Miljö!$B$1:$J$1,0),FALSE),IF(AM203="nej","Nordisk residualel",""))</f>
        <v>Nordisk residualel</v>
      </c>
      <c r="AO203" s="316">
        <f>IF(AM203="","",VLOOKUP($B203,Miljö!$B$1:$J$479,MATCH("Fossilandel för ursprungspecificerad el ()",Miljö!$B$1:$J$1,0),FALSE))</f>
        <v>0.42099999999999999</v>
      </c>
      <c r="AP203" s="316">
        <f>IF(AM203="","",IFERROR(VLOOKUP($B203,Miljö!$B$1:$J$479,MATCH("Kärnkraftsandel för ursprungsspecificerad el ()",Miljö!$B$1:$J$1,0),FALSE)/1,0))</f>
        <v>0.40799999999999997</v>
      </c>
      <c r="AQ203" s="316">
        <f t="shared" si="13"/>
        <v>0.17099999999999999</v>
      </c>
      <c r="AS203" s="316" t="str">
        <f t="shared" si="14"/>
        <v>Nej</v>
      </c>
      <c r="AT203" s="316" t="str">
        <f>IF(AS203="ja",VLOOKUP($B203,Miljö!$B$1:$O$500,MATCH("Fossil andel i procent (%)",Miljö!$B$1:$O$1,0),FALSE)/100,"")</f>
        <v/>
      </c>
      <c r="AV203" s="316" t="str">
        <f t="shared" si="15"/>
        <v>Nej</v>
      </c>
      <c r="AW203" s="316" t="str">
        <f>IF(AV203="ja",VLOOKUP($B203,'Egen hetvattenprod'!$B$1:$AO$500,MATCH("Värmekälla till värmepumpar ()",'Egen hetvattenprod'!$B$1:$AO$1,0),FALSE),"")</f>
        <v/>
      </c>
    </row>
    <row r="204" spans="1:49" x14ac:dyDescent="0.25">
      <c r="A204" s="314" t="str">
        <f>'Miljövärden för publ företag'!B206</f>
        <v>Perstorps Fjärrvärme AB</v>
      </c>
      <c r="B204" s="314" t="str">
        <f>'Miljövärden för publ företag'!C206</f>
        <v>Perstorp</v>
      </c>
      <c r="C204" s="302">
        <f>IFERROR(VLOOKUP($B204,Totalt!$B$1:$AQ$550,MATCH(C$2,Totalt!$B$1:$AQ$1,0),FALSE),"")</f>
        <v>0</v>
      </c>
      <c r="D204" s="302">
        <f>IFERROR(VLOOKUP($B204,Totalt!$B$1:$AQ$550,MATCH(D$2,Totalt!$B$1:$AQ$1,0),FALSE),"")</f>
        <v>0.01</v>
      </c>
      <c r="E204" s="302">
        <f>IFERROR(VLOOKUP($B204,Totalt!$B$1:$AQ$550,MATCH(E$2,Totalt!$B$1:$AQ$1,0),FALSE),"")</f>
        <v>0</v>
      </c>
      <c r="F204" s="302">
        <f>IFERROR(VLOOKUP($B204,Totalt!$B$1:$AQ$550,MATCH(F$2,Totalt!$B$1:$AQ$1,0),FALSE),"")</f>
        <v>0</v>
      </c>
      <c r="G204" s="302">
        <f>IFERROR(VLOOKUP($B204,Totalt!$B$1:$AQ$550,MATCH(G$2,Totalt!$B$1:$AQ$1,0),FALSE),"")</f>
        <v>0</v>
      </c>
      <c r="H204" s="302">
        <f>IFERROR(VLOOKUP($B204,Totalt!$B$1:$AQ$550,MATCH(H$2,Totalt!$B$1:$AQ$1,0),FALSE),"")</f>
        <v>0</v>
      </c>
      <c r="I204" s="302">
        <f>IFERROR(VLOOKUP($B204,Totalt!$B$1:$AQ$550,MATCH(I$2,Totalt!$B$1:$AQ$1,0),FALSE),"")</f>
        <v>0</v>
      </c>
      <c r="J204" s="302">
        <f>IFERROR(VLOOKUP($B204,Totalt!$B$1:$AQ$550,MATCH(J$2,Totalt!$B$1:$AQ$1,0),FALSE),"")</f>
        <v>0</v>
      </c>
      <c r="K204" s="302">
        <f>IFERROR(VLOOKUP($B204,Totalt!$B$1:$AQ$550,MATCH(K$2,Totalt!$B$1:$AQ$1,0),FALSE),"")</f>
        <v>0</v>
      </c>
      <c r="L204" s="302">
        <f>IFERROR(VLOOKUP($B204,Totalt!$B$1:$AQ$550,MATCH(L$2,Totalt!$B$1:$AQ$1,0),FALSE),"")</f>
        <v>0</v>
      </c>
      <c r="M204" s="302">
        <f>IFERROR(VLOOKUP($B204,Totalt!$B$1:$AQ$550,MATCH(M$2,Totalt!$B$1:$AQ$1,0),FALSE),"")</f>
        <v>17.594999999999999</v>
      </c>
      <c r="N204" s="302">
        <f>IFERROR(VLOOKUP($B204,Totalt!$B$1:$AQ$550,MATCH(N$2,Totalt!$B$1:$AQ$1,0),FALSE),"")</f>
        <v>1.1140000000000001</v>
      </c>
      <c r="O204" s="302">
        <f>IFERROR(VLOOKUP($B204,Totalt!$B$1:$AQ$550,MATCH(O$2,Totalt!$B$1:$AQ$1,0),FALSE),"")</f>
        <v>0</v>
      </c>
      <c r="P204" s="302">
        <f>IFERROR(VLOOKUP($B204,Totalt!$B$1:$AQ$550,MATCH(P$2,Totalt!$B$1:$AQ$1,0),FALSE),"")</f>
        <v>10.731999999999999</v>
      </c>
      <c r="Q204" s="302">
        <f>IFERROR(VLOOKUP($B204,Totalt!$B$1:$AQ$550,MATCH(Q$2,Totalt!$B$1:$AQ$1,0),FALSE),"")</f>
        <v>6.1689999999999996</v>
      </c>
      <c r="R204" s="302">
        <f>IFERROR(VLOOKUP($B204,Totalt!$B$1:$AQ$550,MATCH(R$2,Totalt!$B$1:$AQ$1,0),FALSE),"")</f>
        <v>1.1739999999999999</v>
      </c>
      <c r="S204" s="302">
        <f>IFERROR(VLOOKUP($B204,Totalt!$B$1:$AQ$550,MATCH(S$2,Totalt!$B$1:$AQ$1,0),FALSE),"")</f>
        <v>0</v>
      </c>
      <c r="T204" s="302">
        <f>IFERROR(VLOOKUP($B204,Totalt!$B$1:$AQ$550,MATCH(T$2,Totalt!$B$1:$AQ$1,0),FALSE),"")</f>
        <v>0</v>
      </c>
      <c r="U204" s="302">
        <f>IFERROR(VLOOKUP($B204,Totalt!$B$1:$AQ$550,MATCH(U$2,Totalt!$B$1:$AQ$1,0),FALSE),"")</f>
        <v>0</v>
      </c>
      <c r="V204" s="302">
        <f>IFERROR(VLOOKUP($B204,Totalt!$B$1:$AQ$550,MATCH(V$2,Totalt!$B$1:$AQ$1,0),FALSE),"")</f>
        <v>0</v>
      </c>
      <c r="W204" s="302">
        <f>IFERROR(VLOOKUP($B204,Totalt!$B$1:$AQ$550,MATCH(W$2,Totalt!$B$1:$AQ$1,0),FALSE),"")</f>
        <v>0</v>
      </c>
      <c r="X204" s="302">
        <f>IFERROR(VLOOKUP($B204,Totalt!$B$1:$AQ$550,MATCH(X$2,Totalt!$B$1:$AQ$1,0),FALSE),"")</f>
        <v>0</v>
      </c>
      <c r="Y204" s="302">
        <f>IFERROR(VLOOKUP($B204,Totalt!$B$1:$AQ$550,MATCH(Y$2,Totalt!$B$1:$AQ$1,0),FALSE),"")</f>
        <v>0</v>
      </c>
      <c r="Z204" s="302">
        <f>IFERROR(VLOOKUP($B204,Totalt!$B$1:$AQ$550,MATCH(Z$2,Totalt!$B$1:$AQ$1,0),FALSE),"")</f>
        <v>0</v>
      </c>
      <c r="AA204" s="302">
        <f>IFERROR(VLOOKUP($B204,Totalt!$B$1:$AQ$550,MATCH(AA$2,Totalt!$B$1:$AQ$1,0),FALSE),"")</f>
        <v>0</v>
      </c>
      <c r="AB204" s="302">
        <f>IFERROR(VLOOKUP($B204,Totalt!$B$1:$AQ$550,MATCH(AB$2,Totalt!$B$1:$AQ$1,0),FALSE),"")</f>
        <v>0</v>
      </c>
      <c r="AC204" s="302">
        <f>IFERROR(VLOOKUP($B204,Totalt!$B$1:$AQ$550,MATCH(AC$2,Totalt!$B$1:$AQ$1,0),FALSE),"")</f>
        <v>8.0299999999999994</v>
      </c>
      <c r="AD204" s="302">
        <f>IFERROR(VLOOKUP($B204,Totalt!$B$1:$AQ$550,MATCH(AD$2,Totalt!$B$1:$AQ$1,0),FALSE),"")</f>
        <v>10.451000000000001</v>
      </c>
      <c r="AE204" s="302">
        <f>IFERROR(VLOOKUP($B204,Totalt!$B$1:$AQ$550,MATCH(AE$2,Totalt!$B$1:$AQ$1,0),FALSE),"")</f>
        <v>0</v>
      </c>
      <c r="AF204" s="302">
        <f>IFERROR(VLOOKUP($B204,Totalt!$B$1:$AQ$550,MATCH(AF$2,Totalt!$B$1:$AQ$1,0),FALSE),"")</f>
        <v>0.98099999999999998</v>
      </c>
      <c r="AG204" s="302">
        <f>IFERROR(VLOOKUP($B204,Totalt!$B$1:$AQ$550,MATCH(AG$2,Totalt!$B$1:$AQ$1,0),FALSE),"")</f>
        <v>0</v>
      </c>
      <c r="AI204" s="302">
        <f t="shared" si="12"/>
        <v>56.256</v>
      </c>
      <c r="AJ204" s="302">
        <f>IF(ISERROR(1/VLOOKUP($B204,Leveranser!$B$1:$S$500,MATCH("såld värme (gwh)",Leveranser!$B$1:$S$1,0),FALSE)),"",VLOOKUP($B204,Leveranser!$B$1:$S$500,MATCH("såld värme (gwh)",Leveranser!$B$1:$S$1,0),FALSE))</f>
        <v>46</v>
      </c>
      <c r="AK204" s="315"/>
      <c r="AM204" s="316" t="str">
        <f>IF(B204&lt;&gt;"",IF(VLOOKUP($B204,Totalt!$B$1:$AQ$550,MATCH("Kvalitetsgranskad:",Totalt!$B$1:$AQ$1,0),FALSE)="ja",VLOOKUP($B204,Miljö!$B$1:$AG$479,MATCH(AM$2,Miljö!$B$1:$AK$1,0),FALSE),""),"")</f>
        <v>Ja</v>
      </c>
      <c r="AN204" s="316" t="str">
        <f>IF(AM204="ja",VLOOKUP($B204,Miljö!$B$1:$J$479,MATCH("Typ av ursprungsspecificerad el   (Om inget värde anges används Nordisk residualmix, se inforuta) ()",Miljö!$B$1:$J$1,0),FALSE),IF(AM204="nej","Nordisk residualel",""))</f>
        <v>'Vindkraft'</v>
      </c>
      <c r="AO204" s="316">
        <f>IF(AM204="","",VLOOKUP($B204,Miljö!$B$1:$J$479,MATCH("Fossilandel för ursprungspecificerad el ()",Miljö!$B$1:$J$1,0),FALSE))</f>
        <v>0</v>
      </c>
      <c r="AP204" s="316">
        <f>IF(AM204="","",IFERROR(VLOOKUP($B204,Miljö!$B$1:$J$479,MATCH("Kärnkraftsandel för ursprungsspecificerad el ()",Miljö!$B$1:$J$1,0),FALSE)/1,0))</f>
        <v>0</v>
      </c>
      <c r="AQ204" s="316">
        <f t="shared" si="13"/>
        <v>1</v>
      </c>
      <c r="AS204" s="316" t="str">
        <f t="shared" si="14"/>
        <v>Nej</v>
      </c>
      <c r="AT204" s="316" t="str">
        <f>IF(AS204="ja",VLOOKUP($B204,Miljö!$B$1:$O$500,MATCH("Fossil andel i procent (%)",Miljö!$B$1:$O$1,0),FALSE)/100,"")</f>
        <v/>
      </c>
      <c r="AV204" s="316" t="str">
        <f t="shared" si="15"/>
        <v>Nej</v>
      </c>
      <c r="AW204" s="316" t="str">
        <f>IF(AV204="ja",VLOOKUP($B204,'Egen hetvattenprod'!$B$1:$AO$500,MATCH("Värmekälla till värmepumpar ()",'Egen hetvattenprod'!$B$1:$AO$1,0),FALSE),"")</f>
        <v/>
      </c>
    </row>
    <row r="205" spans="1:49" x14ac:dyDescent="0.25">
      <c r="A205" s="314" t="str">
        <f>'Miljövärden för publ företag'!B207</f>
        <v>PiteEnergi AB</v>
      </c>
      <c r="B205" s="314" t="str">
        <f>'Miljövärden för publ företag'!C207</f>
        <v>Norrfjärden</v>
      </c>
      <c r="C205" s="302">
        <f>IFERROR(VLOOKUP($B205,Totalt!$B$1:$AQ$550,MATCH(C$2,Totalt!$B$1:$AQ$1,0),FALSE),"")</f>
        <v>0</v>
      </c>
      <c r="D205" s="302">
        <f>IFERROR(VLOOKUP($B205,Totalt!$B$1:$AQ$550,MATCH(D$2,Totalt!$B$1:$AQ$1,0),FALSE),"")</f>
        <v>0.04</v>
      </c>
      <c r="E205" s="302">
        <f>IFERROR(VLOOKUP($B205,Totalt!$B$1:$AQ$550,MATCH(E$2,Totalt!$B$1:$AQ$1,0),FALSE),"")</f>
        <v>0</v>
      </c>
      <c r="F205" s="302">
        <f>IFERROR(VLOOKUP($B205,Totalt!$B$1:$AQ$550,MATCH(F$2,Totalt!$B$1:$AQ$1,0),FALSE),"")</f>
        <v>0</v>
      </c>
      <c r="G205" s="302">
        <f>IFERROR(VLOOKUP($B205,Totalt!$B$1:$AQ$550,MATCH(G$2,Totalt!$B$1:$AQ$1,0),FALSE),"")</f>
        <v>0</v>
      </c>
      <c r="H205" s="302">
        <f>IFERROR(VLOOKUP($B205,Totalt!$B$1:$AQ$550,MATCH(H$2,Totalt!$B$1:$AQ$1,0),FALSE),"")</f>
        <v>0</v>
      </c>
      <c r="I205" s="302">
        <f>IFERROR(VLOOKUP($B205,Totalt!$B$1:$AQ$550,MATCH(I$2,Totalt!$B$1:$AQ$1,0),FALSE),"")</f>
        <v>0</v>
      </c>
      <c r="J205" s="302">
        <f>IFERROR(VLOOKUP($B205,Totalt!$B$1:$AQ$550,MATCH(J$2,Totalt!$B$1:$AQ$1,0),FALSE),"")</f>
        <v>0</v>
      </c>
      <c r="K205" s="302">
        <f>IFERROR(VLOOKUP($B205,Totalt!$B$1:$AQ$550,MATCH(K$2,Totalt!$B$1:$AQ$1,0),FALSE),"")</f>
        <v>0</v>
      </c>
      <c r="L205" s="302">
        <f>IFERROR(VLOOKUP($B205,Totalt!$B$1:$AQ$550,MATCH(L$2,Totalt!$B$1:$AQ$1,0),FALSE),"")</f>
        <v>0</v>
      </c>
      <c r="M205" s="302">
        <f>IFERROR(VLOOKUP($B205,Totalt!$B$1:$AQ$550,MATCH(M$2,Totalt!$B$1:$AQ$1,0),FALSE),"")</f>
        <v>0</v>
      </c>
      <c r="N205" s="302">
        <f>IFERROR(VLOOKUP($B205,Totalt!$B$1:$AQ$550,MATCH(N$2,Totalt!$B$1:$AQ$1,0),FALSE),"")</f>
        <v>0</v>
      </c>
      <c r="O205" s="302">
        <f>IFERROR(VLOOKUP($B205,Totalt!$B$1:$AQ$550,MATCH(O$2,Totalt!$B$1:$AQ$1,0),FALSE),"")</f>
        <v>0</v>
      </c>
      <c r="P205" s="302">
        <f>IFERROR(VLOOKUP($B205,Totalt!$B$1:$AQ$550,MATCH(P$2,Totalt!$B$1:$AQ$1,0),FALSE),"")</f>
        <v>0</v>
      </c>
      <c r="Q205" s="302">
        <f>IFERROR(VLOOKUP($B205,Totalt!$B$1:$AQ$550,MATCH(Q$2,Totalt!$B$1:$AQ$1,0),FALSE),"")</f>
        <v>0</v>
      </c>
      <c r="R205" s="302">
        <f>IFERROR(VLOOKUP($B205,Totalt!$B$1:$AQ$550,MATCH(R$2,Totalt!$B$1:$AQ$1,0),FALSE),"")</f>
        <v>7.1749999999999998</v>
      </c>
      <c r="S205" s="302">
        <f>IFERROR(VLOOKUP($B205,Totalt!$B$1:$AQ$550,MATCH(S$2,Totalt!$B$1:$AQ$1,0),FALSE),"")</f>
        <v>0</v>
      </c>
      <c r="T205" s="302">
        <f>IFERROR(VLOOKUP($B205,Totalt!$B$1:$AQ$550,MATCH(T$2,Totalt!$B$1:$AQ$1,0),FALSE),"")</f>
        <v>0</v>
      </c>
      <c r="U205" s="302">
        <f>IFERROR(VLOOKUP($B205,Totalt!$B$1:$AQ$550,MATCH(U$2,Totalt!$B$1:$AQ$1,0),FALSE),"")</f>
        <v>0</v>
      </c>
      <c r="V205" s="302">
        <f>IFERROR(VLOOKUP($B205,Totalt!$B$1:$AQ$550,MATCH(V$2,Totalt!$B$1:$AQ$1,0),FALSE),"")</f>
        <v>0</v>
      </c>
      <c r="W205" s="302">
        <f>IFERROR(VLOOKUP($B205,Totalt!$B$1:$AQ$550,MATCH(W$2,Totalt!$B$1:$AQ$1,0),FALSE),"")</f>
        <v>0</v>
      </c>
      <c r="X205" s="302">
        <f>IFERROR(VLOOKUP($B205,Totalt!$B$1:$AQ$550,MATCH(X$2,Totalt!$B$1:$AQ$1,0),FALSE),"")</f>
        <v>0</v>
      </c>
      <c r="Y205" s="302">
        <f>IFERROR(VLOOKUP($B205,Totalt!$B$1:$AQ$550,MATCH(Y$2,Totalt!$B$1:$AQ$1,0),FALSE),"")</f>
        <v>0</v>
      </c>
      <c r="Z205" s="302">
        <f>IFERROR(VLOOKUP($B205,Totalt!$B$1:$AQ$550,MATCH(Z$2,Totalt!$B$1:$AQ$1,0),FALSE),"")</f>
        <v>0.31</v>
      </c>
      <c r="AA205" s="302">
        <f>IFERROR(VLOOKUP($B205,Totalt!$B$1:$AQ$550,MATCH(AA$2,Totalt!$B$1:$AQ$1,0),FALSE),"")</f>
        <v>0</v>
      </c>
      <c r="AB205" s="302">
        <f>IFERROR(VLOOKUP($B205,Totalt!$B$1:$AQ$550,MATCH(AB$2,Totalt!$B$1:$AQ$1,0),FALSE),"")</f>
        <v>0</v>
      </c>
      <c r="AC205" s="302">
        <f>IFERROR(VLOOKUP($B205,Totalt!$B$1:$AQ$550,MATCH(AC$2,Totalt!$B$1:$AQ$1,0),FALSE),"")</f>
        <v>0</v>
      </c>
      <c r="AD205" s="302">
        <f>IFERROR(VLOOKUP($B205,Totalt!$B$1:$AQ$550,MATCH(AD$2,Totalt!$B$1:$AQ$1,0),FALSE),"")</f>
        <v>0</v>
      </c>
      <c r="AE205" s="302">
        <f>IFERROR(VLOOKUP($B205,Totalt!$B$1:$AQ$550,MATCH(AE$2,Totalt!$B$1:$AQ$1,0),FALSE),"")</f>
        <v>0</v>
      </c>
      <c r="AF205" s="302">
        <f>IFERROR(VLOOKUP($B205,Totalt!$B$1:$AQ$550,MATCH(AF$2,Totalt!$B$1:$AQ$1,0),FALSE),"")</f>
        <v>0.6</v>
      </c>
      <c r="AG205" s="302">
        <f>IFERROR(VLOOKUP($B205,Totalt!$B$1:$AQ$550,MATCH(AG$2,Totalt!$B$1:$AQ$1,0),FALSE),"")</f>
        <v>0</v>
      </c>
      <c r="AI205" s="302">
        <f t="shared" si="12"/>
        <v>8.125</v>
      </c>
      <c r="AJ205" s="302">
        <f>IF(ISERROR(1/VLOOKUP($B205,Leveranser!$B$1:$S$500,MATCH("såld värme (gwh)",Leveranser!$B$1:$S$1,0),FALSE)),"",VLOOKUP($B205,Leveranser!$B$1:$S$500,MATCH("såld värme (gwh)",Leveranser!$B$1:$S$1,0),FALSE))</f>
        <v>6.05</v>
      </c>
      <c r="AK205" s="315"/>
      <c r="AM205" s="316" t="str">
        <f>IF(B205&lt;&gt;"",IF(VLOOKUP($B205,Totalt!$B$1:$AQ$550,MATCH("Kvalitetsgranskad:",Totalt!$B$1:$AQ$1,0),FALSE)="ja",VLOOKUP($B205,Miljö!$B$1:$AG$479,MATCH(AM$2,Miljö!$B$1:$AK$1,0),FALSE),""),"")</f>
        <v>Ja</v>
      </c>
      <c r="AN205" s="316" t="str">
        <f>IF(AM205="ja",VLOOKUP($B205,Miljö!$B$1:$J$479,MATCH("Typ av ursprungsspecificerad el   (Om inget värde anges används Nordisk residualmix, se inforuta) ()",Miljö!$B$1:$J$1,0),FALSE),IF(AM205="nej","Nordisk residualel",""))</f>
        <v>'100% förnybar'</v>
      </c>
      <c r="AO205" s="316">
        <f>IF(AM205="","",VLOOKUP($B205,Miljö!$B$1:$J$479,MATCH("Fossilandel för ursprungspecificerad el ()",Miljö!$B$1:$J$1,0),FALSE))</f>
        <v>0</v>
      </c>
      <c r="AP205" s="316">
        <f>IF(AM205="","",IFERROR(VLOOKUP($B205,Miljö!$B$1:$J$479,MATCH("Kärnkraftsandel för ursprungsspecificerad el ()",Miljö!$B$1:$J$1,0),FALSE)/1,0))</f>
        <v>0</v>
      </c>
      <c r="AQ205" s="316">
        <f t="shared" si="13"/>
        <v>1</v>
      </c>
      <c r="AS205" s="316" t="str">
        <f t="shared" si="14"/>
        <v>Nej</v>
      </c>
      <c r="AT205" s="316" t="str">
        <f>IF(AS205="ja",VLOOKUP($B205,Miljö!$B$1:$O$500,MATCH("Fossil andel i procent (%)",Miljö!$B$1:$O$1,0),FALSE)/100,"")</f>
        <v/>
      </c>
      <c r="AV205" s="316" t="str">
        <f t="shared" si="15"/>
        <v>Nej</v>
      </c>
      <c r="AW205" s="316" t="str">
        <f>IF(AV205="ja",VLOOKUP($B205,'Egen hetvattenprod'!$B$1:$AO$500,MATCH("Värmekälla till värmepumpar ()",'Egen hetvattenprod'!$B$1:$AO$1,0),FALSE),"")</f>
        <v/>
      </c>
    </row>
    <row r="206" spans="1:49" x14ac:dyDescent="0.25">
      <c r="A206" s="314" t="str">
        <f>'Miljövärden för publ företag'!B208</f>
        <v>PiteEnergi AB</v>
      </c>
      <c r="B206" s="314" t="str">
        <f>'Miljövärden för publ företag'!C208</f>
        <v>Piteå</v>
      </c>
      <c r="C206" s="302">
        <f>IFERROR(VLOOKUP($B206,Totalt!$B$1:$AQ$550,MATCH(C$2,Totalt!$B$1:$AQ$1,0),FALSE),"")</f>
        <v>0</v>
      </c>
      <c r="D206" s="302">
        <f>IFERROR(VLOOKUP($B206,Totalt!$B$1:$AQ$550,MATCH(D$2,Totalt!$B$1:$AQ$1,0),FALSE),"")</f>
        <v>1.1439999999999999</v>
      </c>
      <c r="E206" s="302">
        <f>IFERROR(VLOOKUP($B206,Totalt!$B$1:$AQ$550,MATCH(E$2,Totalt!$B$1:$AQ$1,0),FALSE),"")</f>
        <v>0</v>
      </c>
      <c r="F206" s="302">
        <f>IFERROR(VLOOKUP($B206,Totalt!$B$1:$AQ$550,MATCH(F$2,Totalt!$B$1:$AQ$1,0),FALSE),"")</f>
        <v>0</v>
      </c>
      <c r="G206" s="302">
        <f>IFERROR(VLOOKUP($B206,Totalt!$B$1:$AQ$550,MATCH(G$2,Totalt!$B$1:$AQ$1,0),FALSE),"")</f>
        <v>0</v>
      </c>
      <c r="H206" s="302">
        <f>IFERROR(VLOOKUP($B206,Totalt!$B$1:$AQ$550,MATCH(H$2,Totalt!$B$1:$AQ$1,0),FALSE),"")</f>
        <v>2.2400000000000002</v>
      </c>
      <c r="I206" s="302">
        <f>IFERROR(VLOOKUP($B206,Totalt!$B$1:$AQ$550,MATCH(I$2,Totalt!$B$1:$AQ$1,0),FALSE),"")</f>
        <v>0</v>
      </c>
      <c r="J206" s="302">
        <f>IFERROR(VLOOKUP($B206,Totalt!$B$1:$AQ$550,MATCH(J$2,Totalt!$B$1:$AQ$1,0),FALSE),"")</f>
        <v>0</v>
      </c>
      <c r="K206" s="302">
        <f>IFERROR(VLOOKUP($B206,Totalt!$B$1:$AQ$550,MATCH(K$2,Totalt!$B$1:$AQ$1,0),FALSE),"")</f>
        <v>0</v>
      </c>
      <c r="L206" s="302">
        <f>IFERROR(VLOOKUP($B206,Totalt!$B$1:$AQ$550,MATCH(L$2,Totalt!$B$1:$AQ$1,0),FALSE),"")</f>
        <v>0</v>
      </c>
      <c r="M206" s="302">
        <f>IFERROR(VLOOKUP($B206,Totalt!$B$1:$AQ$550,MATCH(M$2,Totalt!$B$1:$AQ$1,0),FALSE),"")</f>
        <v>0</v>
      </c>
      <c r="N206" s="302">
        <f>IFERROR(VLOOKUP($B206,Totalt!$B$1:$AQ$550,MATCH(N$2,Totalt!$B$1:$AQ$1,0),FALSE),"")</f>
        <v>0</v>
      </c>
      <c r="O206" s="302">
        <f>IFERROR(VLOOKUP($B206,Totalt!$B$1:$AQ$550,MATCH(O$2,Totalt!$B$1:$AQ$1,0),FALSE),"")</f>
        <v>0</v>
      </c>
      <c r="P206" s="302">
        <f>IFERROR(VLOOKUP($B206,Totalt!$B$1:$AQ$550,MATCH(P$2,Totalt!$B$1:$AQ$1,0),FALSE),"")</f>
        <v>0</v>
      </c>
      <c r="Q206" s="302">
        <f>IFERROR(VLOOKUP($B206,Totalt!$B$1:$AQ$550,MATCH(Q$2,Totalt!$B$1:$AQ$1,0),FALSE),"")</f>
        <v>0</v>
      </c>
      <c r="R206" s="302">
        <f>IFERROR(VLOOKUP($B206,Totalt!$B$1:$AQ$550,MATCH(R$2,Totalt!$B$1:$AQ$1,0),FALSE),"")</f>
        <v>0</v>
      </c>
      <c r="S206" s="302">
        <f>IFERROR(VLOOKUP($B206,Totalt!$B$1:$AQ$550,MATCH(S$2,Totalt!$B$1:$AQ$1,0),FALSE),"")</f>
        <v>0</v>
      </c>
      <c r="T206" s="302">
        <f>IFERROR(VLOOKUP($B206,Totalt!$B$1:$AQ$550,MATCH(T$2,Totalt!$B$1:$AQ$1,0),FALSE),"")</f>
        <v>0</v>
      </c>
      <c r="U206" s="302">
        <f>IFERROR(VLOOKUP($B206,Totalt!$B$1:$AQ$550,MATCH(U$2,Totalt!$B$1:$AQ$1,0),FALSE),"")</f>
        <v>0</v>
      </c>
      <c r="V206" s="302">
        <f>IFERROR(VLOOKUP($B206,Totalt!$B$1:$AQ$550,MATCH(V$2,Totalt!$B$1:$AQ$1,0),FALSE),"")</f>
        <v>0</v>
      </c>
      <c r="W206" s="302">
        <f>IFERROR(VLOOKUP($B206,Totalt!$B$1:$AQ$550,MATCH(W$2,Totalt!$B$1:$AQ$1,0),FALSE),"")</f>
        <v>0</v>
      </c>
      <c r="X206" s="302">
        <f>IFERROR(VLOOKUP($B206,Totalt!$B$1:$AQ$550,MATCH(X$2,Totalt!$B$1:$AQ$1,0),FALSE),"")</f>
        <v>0</v>
      </c>
      <c r="Y206" s="302">
        <f>IFERROR(VLOOKUP($B206,Totalt!$B$1:$AQ$550,MATCH(Y$2,Totalt!$B$1:$AQ$1,0),FALSE),"")</f>
        <v>0</v>
      </c>
      <c r="Z206" s="302">
        <f>IFERROR(VLOOKUP($B206,Totalt!$B$1:$AQ$550,MATCH(Z$2,Totalt!$B$1:$AQ$1,0),FALSE),"")</f>
        <v>0</v>
      </c>
      <c r="AA206" s="302">
        <f>IFERROR(VLOOKUP($B206,Totalt!$B$1:$AQ$550,MATCH(AA$2,Totalt!$B$1:$AQ$1,0),FALSE),"")</f>
        <v>0</v>
      </c>
      <c r="AB206" s="302">
        <f>IFERROR(VLOOKUP($B206,Totalt!$B$1:$AQ$550,MATCH(AB$2,Totalt!$B$1:$AQ$1,0),FALSE),"")</f>
        <v>0</v>
      </c>
      <c r="AC206" s="302">
        <f>IFERROR(VLOOKUP($B206,Totalt!$B$1:$AQ$550,MATCH(AC$2,Totalt!$B$1:$AQ$1,0),FALSE),"")</f>
        <v>0</v>
      </c>
      <c r="AD206" s="302">
        <f>IFERROR(VLOOKUP($B206,Totalt!$B$1:$AQ$550,MATCH(AD$2,Totalt!$B$1:$AQ$1,0),FALSE),"")</f>
        <v>270.10000000000002</v>
      </c>
      <c r="AE206" s="302">
        <f>IFERROR(VLOOKUP($B206,Totalt!$B$1:$AQ$550,MATCH(AE$2,Totalt!$B$1:$AQ$1,0),FALSE),"")</f>
        <v>0</v>
      </c>
      <c r="AF206" s="302">
        <f>IFERROR(VLOOKUP($B206,Totalt!$B$1:$AQ$550,MATCH(AF$2,Totalt!$B$1:$AQ$1,0),FALSE),"")</f>
        <v>2</v>
      </c>
      <c r="AG206" s="302">
        <f>IFERROR(VLOOKUP($B206,Totalt!$B$1:$AQ$550,MATCH(AG$2,Totalt!$B$1:$AQ$1,0),FALSE),"")</f>
        <v>0</v>
      </c>
      <c r="AI206" s="302">
        <f t="shared" si="12"/>
        <v>275.48400000000004</v>
      </c>
      <c r="AJ206" s="302">
        <f>IF(ISERROR(1/VLOOKUP($B206,Leveranser!$B$1:$S$500,MATCH("såld värme (gwh)",Leveranser!$B$1:$S$1,0),FALSE)),"",VLOOKUP($B206,Leveranser!$B$1:$S$500,MATCH("såld värme (gwh)",Leveranser!$B$1:$S$1,0),FALSE))</f>
        <v>238.1</v>
      </c>
      <c r="AK206" s="315"/>
      <c r="AM206" s="316" t="str">
        <f>IF(B206&lt;&gt;"",IF(VLOOKUP($B206,Totalt!$B$1:$AQ$550,MATCH("Kvalitetsgranskad:",Totalt!$B$1:$AQ$1,0),FALSE)="ja",VLOOKUP($B206,Miljö!$B$1:$AG$479,MATCH(AM$2,Miljö!$B$1:$AK$1,0),FALSE),""),"")</f>
        <v>Ja</v>
      </c>
      <c r="AN206" s="316" t="str">
        <f>IF(AM206="ja",VLOOKUP($B206,Miljö!$B$1:$J$479,MATCH("Typ av ursprungsspecificerad el   (Om inget värde anges används Nordisk residualmix, se inforuta) ()",Miljö!$B$1:$J$1,0),FALSE),IF(AM206="nej","Nordisk residualel",""))</f>
        <v>'100% förnybar'</v>
      </c>
      <c r="AO206" s="316">
        <f>IF(AM206="","",VLOOKUP($B206,Miljö!$B$1:$J$479,MATCH("Fossilandel för ursprungspecificerad el ()",Miljö!$B$1:$J$1,0),FALSE))</f>
        <v>0</v>
      </c>
      <c r="AP206" s="316">
        <f>IF(AM206="","",IFERROR(VLOOKUP($B206,Miljö!$B$1:$J$479,MATCH("Kärnkraftsandel för ursprungsspecificerad el ()",Miljö!$B$1:$J$1,0),FALSE)/1,0))</f>
        <v>0</v>
      </c>
      <c r="AQ206" s="316">
        <f t="shared" si="13"/>
        <v>1</v>
      </c>
      <c r="AS206" s="316" t="str">
        <f t="shared" si="14"/>
        <v>Nej</v>
      </c>
      <c r="AT206" s="316" t="str">
        <f>IF(AS206="ja",VLOOKUP($B206,Miljö!$B$1:$O$500,MATCH("Fossil andel i procent (%)",Miljö!$B$1:$O$1,0),FALSE)/100,"")</f>
        <v/>
      </c>
      <c r="AV206" s="316" t="str">
        <f t="shared" si="15"/>
        <v>Nej</v>
      </c>
      <c r="AW206" s="316" t="str">
        <f>IF(AV206="ja",VLOOKUP($B206,'Egen hetvattenprod'!$B$1:$AO$500,MATCH("Värmekälla till värmepumpar ()",'Egen hetvattenprod'!$B$1:$AO$1,0),FALSE),"")</f>
        <v/>
      </c>
    </row>
    <row r="207" spans="1:49" x14ac:dyDescent="0.25">
      <c r="A207" s="314" t="str">
        <f>'Miljövärden för publ företag'!B209</f>
        <v>PiteEnergi AB</v>
      </c>
      <c r="B207" s="314" t="str">
        <f>'Miljövärden för publ företag'!C209</f>
        <v>Rosvik</v>
      </c>
      <c r="C207" s="302">
        <f>IFERROR(VLOOKUP($B207,Totalt!$B$1:$AQ$550,MATCH(C$2,Totalt!$B$1:$AQ$1,0),FALSE),"")</f>
        <v>0</v>
      </c>
      <c r="D207" s="302">
        <f>IFERROR(VLOOKUP($B207,Totalt!$B$1:$AQ$550,MATCH(D$2,Totalt!$B$1:$AQ$1,0),FALSE),"")</f>
        <v>0</v>
      </c>
      <c r="E207" s="302">
        <f>IFERROR(VLOOKUP($B207,Totalt!$B$1:$AQ$550,MATCH(E$2,Totalt!$B$1:$AQ$1,0),FALSE),"")</f>
        <v>0</v>
      </c>
      <c r="F207" s="302">
        <f>IFERROR(VLOOKUP($B207,Totalt!$B$1:$AQ$550,MATCH(F$2,Totalt!$B$1:$AQ$1,0),FALSE),"")</f>
        <v>0</v>
      </c>
      <c r="G207" s="302">
        <f>IFERROR(VLOOKUP($B207,Totalt!$B$1:$AQ$550,MATCH(G$2,Totalt!$B$1:$AQ$1,0),FALSE),"")</f>
        <v>0</v>
      </c>
      <c r="H207" s="302">
        <f>IFERROR(VLOOKUP($B207,Totalt!$B$1:$AQ$550,MATCH(H$2,Totalt!$B$1:$AQ$1,0),FALSE),"")</f>
        <v>0</v>
      </c>
      <c r="I207" s="302">
        <f>IFERROR(VLOOKUP($B207,Totalt!$B$1:$AQ$550,MATCH(I$2,Totalt!$B$1:$AQ$1,0),FALSE),"")</f>
        <v>0</v>
      </c>
      <c r="J207" s="302">
        <f>IFERROR(VLOOKUP($B207,Totalt!$B$1:$AQ$550,MATCH(J$2,Totalt!$B$1:$AQ$1,0),FALSE),"")</f>
        <v>0</v>
      </c>
      <c r="K207" s="302">
        <f>IFERROR(VLOOKUP($B207,Totalt!$B$1:$AQ$550,MATCH(K$2,Totalt!$B$1:$AQ$1,0),FALSE),"")</f>
        <v>0</v>
      </c>
      <c r="L207" s="302">
        <f>IFERROR(VLOOKUP($B207,Totalt!$B$1:$AQ$550,MATCH(L$2,Totalt!$B$1:$AQ$1,0),FALSE),"")</f>
        <v>0</v>
      </c>
      <c r="M207" s="302">
        <f>IFERROR(VLOOKUP($B207,Totalt!$B$1:$AQ$550,MATCH(M$2,Totalt!$B$1:$AQ$1,0),FALSE),"")</f>
        <v>0</v>
      </c>
      <c r="N207" s="302">
        <f>IFERROR(VLOOKUP($B207,Totalt!$B$1:$AQ$550,MATCH(N$2,Totalt!$B$1:$AQ$1,0),FALSE),"")</f>
        <v>0</v>
      </c>
      <c r="O207" s="302">
        <f>IFERROR(VLOOKUP($B207,Totalt!$B$1:$AQ$550,MATCH(O$2,Totalt!$B$1:$AQ$1,0),FALSE),"")</f>
        <v>0</v>
      </c>
      <c r="P207" s="302">
        <f>IFERROR(VLOOKUP($B207,Totalt!$B$1:$AQ$550,MATCH(P$2,Totalt!$B$1:$AQ$1,0),FALSE),"")</f>
        <v>0</v>
      </c>
      <c r="Q207" s="302">
        <f>IFERROR(VLOOKUP($B207,Totalt!$B$1:$AQ$550,MATCH(Q$2,Totalt!$B$1:$AQ$1,0),FALSE),"")</f>
        <v>2.0117600000000002</v>
      </c>
      <c r="R207" s="302">
        <f>IFERROR(VLOOKUP($B207,Totalt!$B$1:$AQ$550,MATCH(R$2,Totalt!$B$1:$AQ$1,0),FALSE),"")</f>
        <v>0</v>
      </c>
      <c r="S207" s="302">
        <f>IFERROR(VLOOKUP($B207,Totalt!$B$1:$AQ$550,MATCH(S$2,Totalt!$B$1:$AQ$1,0),FALSE),"")</f>
        <v>0</v>
      </c>
      <c r="T207" s="302">
        <f>IFERROR(VLOOKUP($B207,Totalt!$B$1:$AQ$550,MATCH(T$2,Totalt!$B$1:$AQ$1,0),FALSE),"")</f>
        <v>0</v>
      </c>
      <c r="U207" s="302">
        <f>IFERROR(VLOOKUP($B207,Totalt!$B$1:$AQ$550,MATCH(U$2,Totalt!$B$1:$AQ$1,0),FALSE),"")</f>
        <v>0</v>
      </c>
      <c r="V207" s="302">
        <f>IFERROR(VLOOKUP($B207,Totalt!$B$1:$AQ$550,MATCH(V$2,Totalt!$B$1:$AQ$1,0),FALSE),"")</f>
        <v>0</v>
      </c>
      <c r="W207" s="302">
        <f>IFERROR(VLOOKUP($B207,Totalt!$B$1:$AQ$550,MATCH(W$2,Totalt!$B$1:$AQ$1,0),FALSE),"")</f>
        <v>0</v>
      </c>
      <c r="X207" s="302">
        <f>IFERROR(VLOOKUP($B207,Totalt!$B$1:$AQ$550,MATCH(X$2,Totalt!$B$1:$AQ$1,0),FALSE),"")</f>
        <v>0</v>
      </c>
      <c r="Y207" s="302">
        <f>IFERROR(VLOOKUP($B207,Totalt!$B$1:$AQ$550,MATCH(Y$2,Totalt!$B$1:$AQ$1,0),FALSE),"")</f>
        <v>0</v>
      </c>
      <c r="Z207" s="302">
        <f>IFERROR(VLOOKUP($B207,Totalt!$B$1:$AQ$550,MATCH(Z$2,Totalt!$B$1:$AQ$1,0),FALSE),"")</f>
        <v>0</v>
      </c>
      <c r="AA207" s="302">
        <f>IFERROR(VLOOKUP($B207,Totalt!$B$1:$AQ$550,MATCH(AA$2,Totalt!$B$1:$AQ$1,0),FALSE),"")</f>
        <v>0</v>
      </c>
      <c r="AB207" s="302">
        <f>IFERROR(VLOOKUP($B207,Totalt!$B$1:$AQ$550,MATCH(AB$2,Totalt!$B$1:$AQ$1,0),FALSE),"")</f>
        <v>0</v>
      </c>
      <c r="AC207" s="302">
        <f>IFERROR(VLOOKUP($B207,Totalt!$B$1:$AQ$550,MATCH(AC$2,Totalt!$B$1:$AQ$1,0),FALSE),"")</f>
        <v>0</v>
      </c>
      <c r="AD207" s="302">
        <f>IFERROR(VLOOKUP($B207,Totalt!$B$1:$AQ$550,MATCH(AD$2,Totalt!$B$1:$AQ$1,0),FALSE),"")</f>
        <v>0</v>
      </c>
      <c r="AE207" s="302">
        <f>IFERROR(VLOOKUP($B207,Totalt!$B$1:$AQ$550,MATCH(AE$2,Totalt!$B$1:$AQ$1,0),FALSE),"")</f>
        <v>0</v>
      </c>
      <c r="AF207" s="302">
        <f>IFERROR(VLOOKUP($B207,Totalt!$B$1:$AQ$550,MATCH(AF$2,Totalt!$B$1:$AQ$1,0),FALSE),"")</f>
        <v>4.2599999999999999E-2</v>
      </c>
      <c r="AG207" s="302">
        <f>IFERROR(VLOOKUP($B207,Totalt!$B$1:$AQ$550,MATCH(AG$2,Totalt!$B$1:$AQ$1,0),FALSE),"")</f>
        <v>0</v>
      </c>
      <c r="AI207" s="302">
        <f t="shared" si="12"/>
        <v>2.0543600000000004</v>
      </c>
      <c r="AJ207" s="302">
        <f>IF(ISERROR(1/VLOOKUP($B207,Leveranser!$B$1:$S$500,MATCH("såld värme (gwh)",Leveranser!$B$1:$S$1,0),FALSE)),"",VLOOKUP($B207,Leveranser!$B$1:$S$500,MATCH("såld värme (gwh)",Leveranser!$B$1:$S$1,0),FALSE))</f>
        <v>1.42</v>
      </c>
      <c r="AK207" s="315"/>
      <c r="AM207" s="316" t="str">
        <f>IF(B207&lt;&gt;"",IF(VLOOKUP($B207,Totalt!$B$1:$AQ$550,MATCH("Kvalitetsgranskad:",Totalt!$B$1:$AQ$1,0),FALSE)="ja",VLOOKUP($B207,Miljö!$B$1:$AG$479,MATCH(AM$2,Miljö!$B$1:$AK$1,0),FALSE),""),"")</f>
        <v>Ja</v>
      </c>
      <c r="AN207" s="316" t="str">
        <f>IF(AM207="ja",VLOOKUP($B207,Miljö!$B$1:$J$479,MATCH("Typ av ursprungsspecificerad el   (Om inget värde anges används Nordisk residualmix, se inforuta) ()",Miljö!$B$1:$J$1,0),FALSE),IF(AM207="nej","Nordisk residualel",""))</f>
        <v>'100% förnybar'</v>
      </c>
      <c r="AO207" s="316">
        <f>IF(AM207="","",VLOOKUP($B207,Miljö!$B$1:$J$479,MATCH("Fossilandel för ursprungspecificerad el ()",Miljö!$B$1:$J$1,0),FALSE))</f>
        <v>0</v>
      </c>
      <c r="AP207" s="316">
        <f>IF(AM207="","",IFERROR(VLOOKUP($B207,Miljö!$B$1:$J$479,MATCH("Kärnkraftsandel för ursprungsspecificerad el ()",Miljö!$B$1:$J$1,0),FALSE)/1,0))</f>
        <v>0</v>
      </c>
      <c r="AQ207" s="316">
        <f t="shared" si="13"/>
        <v>1</v>
      </c>
      <c r="AS207" s="316" t="str">
        <f t="shared" si="14"/>
        <v>Nej</v>
      </c>
      <c r="AT207" s="316" t="str">
        <f>IF(AS207="ja",VLOOKUP($B207,Miljö!$B$1:$O$500,MATCH("Fossil andel i procent (%)",Miljö!$B$1:$O$1,0),FALSE)/100,"")</f>
        <v/>
      </c>
      <c r="AV207" s="316" t="str">
        <f t="shared" si="15"/>
        <v>Nej</v>
      </c>
      <c r="AW207" s="316" t="str">
        <f>IF(AV207="ja",VLOOKUP($B207,'Egen hetvattenprod'!$B$1:$AO$500,MATCH("Värmekälla till värmepumpar ()",'Egen hetvattenprod'!$B$1:$AO$1,0),FALSE),"")</f>
        <v/>
      </c>
    </row>
    <row r="208" spans="1:49" x14ac:dyDescent="0.25">
      <c r="A208" s="314" t="str">
        <f>'Miljövärden för publ företag'!B210</f>
        <v>PiteEnergi AB</v>
      </c>
      <c r="B208" s="314" t="str">
        <f>'Miljövärden för publ företag'!C210</f>
        <v>Sjulnäs</v>
      </c>
      <c r="C208" s="302">
        <f>IFERROR(VLOOKUP($B208,Totalt!$B$1:$AQ$550,MATCH(C$2,Totalt!$B$1:$AQ$1,0),FALSE),"")</f>
        <v>0</v>
      </c>
      <c r="D208" s="302">
        <f>IFERROR(VLOOKUP($B208,Totalt!$B$1:$AQ$550,MATCH(D$2,Totalt!$B$1:$AQ$1,0),FALSE),"")</f>
        <v>7.5800000000000006E-2</v>
      </c>
      <c r="E208" s="302">
        <f>IFERROR(VLOOKUP($B208,Totalt!$B$1:$AQ$550,MATCH(E$2,Totalt!$B$1:$AQ$1,0),FALSE),"")</f>
        <v>0</v>
      </c>
      <c r="F208" s="302">
        <f>IFERROR(VLOOKUP($B208,Totalt!$B$1:$AQ$550,MATCH(F$2,Totalt!$B$1:$AQ$1,0),FALSE),"")</f>
        <v>0</v>
      </c>
      <c r="G208" s="302">
        <f>IFERROR(VLOOKUP($B208,Totalt!$B$1:$AQ$550,MATCH(G$2,Totalt!$B$1:$AQ$1,0),FALSE),"")</f>
        <v>0</v>
      </c>
      <c r="H208" s="302">
        <f>IFERROR(VLOOKUP($B208,Totalt!$B$1:$AQ$550,MATCH(H$2,Totalt!$B$1:$AQ$1,0),FALSE),"")</f>
        <v>0</v>
      </c>
      <c r="I208" s="302">
        <f>IFERROR(VLOOKUP($B208,Totalt!$B$1:$AQ$550,MATCH(I$2,Totalt!$B$1:$AQ$1,0),FALSE),"")</f>
        <v>0</v>
      </c>
      <c r="J208" s="302">
        <f>IFERROR(VLOOKUP($B208,Totalt!$B$1:$AQ$550,MATCH(J$2,Totalt!$B$1:$AQ$1,0),FALSE),"")</f>
        <v>0</v>
      </c>
      <c r="K208" s="302">
        <f>IFERROR(VLOOKUP($B208,Totalt!$B$1:$AQ$550,MATCH(K$2,Totalt!$B$1:$AQ$1,0),FALSE),"")</f>
        <v>0</v>
      </c>
      <c r="L208" s="302">
        <f>IFERROR(VLOOKUP($B208,Totalt!$B$1:$AQ$550,MATCH(L$2,Totalt!$B$1:$AQ$1,0),FALSE),"")</f>
        <v>0</v>
      </c>
      <c r="M208" s="302">
        <f>IFERROR(VLOOKUP($B208,Totalt!$B$1:$AQ$550,MATCH(M$2,Totalt!$B$1:$AQ$1,0),FALSE),"")</f>
        <v>0</v>
      </c>
      <c r="N208" s="302">
        <f>IFERROR(VLOOKUP($B208,Totalt!$B$1:$AQ$550,MATCH(N$2,Totalt!$B$1:$AQ$1,0),FALSE),"")</f>
        <v>0</v>
      </c>
      <c r="O208" s="302">
        <f>IFERROR(VLOOKUP($B208,Totalt!$B$1:$AQ$550,MATCH(O$2,Totalt!$B$1:$AQ$1,0),FALSE),"")</f>
        <v>0</v>
      </c>
      <c r="P208" s="302">
        <f>IFERROR(VLOOKUP($B208,Totalt!$B$1:$AQ$550,MATCH(P$2,Totalt!$B$1:$AQ$1,0),FALSE),"")</f>
        <v>0</v>
      </c>
      <c r="Q208" s="302">
        <f>IFERROR(VLOOKUP($B208,Totalt!$B$1:$AQ$550,MATCH(Q$2,Totalt!$B$1:$AQ$1,0),FALSE),"")</f>
        <v>0</v>
      </c>
      <c r="R208" s="302">
        <f>IFERROR(VLOOKUP($B208,Totalt!$B$1:$AQ$550,MATCH(R$2,Totalt!$B$1:$AQ$1,0),FALSE),"")</f>
        <v>2.1440000000000001</v>
      </c>
      <c r="S208" s="302">
        <f>IFERROR(VLOOKUP($B208,Totalt!$B$1:$AQ$550,MATCH(S$2,Totalt!$B$1:$AQ$1,0),FALSE),"")</f>
        <v>0</v>
      </c>
      <c r="T208" s="302">
        <f>IFERROR(VLOOKUP($B208,Totalt!$B$1:$AQ$550,MATCH(T$2,Totalt!$B$1:$AQ$1,0),FALSE),"")</f>
        <v>0</v>
      </c>
      <c r="U208" s="302">
        <f>IFERROR(VLOOKUP($B208,Totalt!$B$1:$AQ$550,MATCH(U$2,Totalt!$B$1:$AQ$1,0),FALSE),"")</f>
        <v>0</v>
      </c>
      <c r="V208" s="302">
        <f>IFERROR(VLOOKUP($B208,Totalt!$B$1:$AQ$550,MATCH(V$2,Totalt!$B$1:$AQ$1,0),FALSE),"")</f>
        <v>0</v>
      </c>
      <c r="W208" s="302">
        <f>IFERROR(VLOOKUP($B208,Totalt!$B$1:$AQ$550,MATCH(W$2,Totalt!$B$1:$AQ$1,0),FALSE),"")</f>
        <v>0</v>
      </c>
      <c r="X208" s="302">
        <f>IFERROR(VLOOKUP($B208,Totalt!$B$1:$AQ$550,MATCH(X$2,Totalt!$B$1:$AQ$1,0),FALSE),"")</f>
        <v>0</v>
      </c>
      <c r="Y208" s="302">
        <f>IFERROR(VLOOKUP($B208,Totalt!$B$1:$AQ$550,MATCH(Y$2,Totalt!$B$1:$AQ$1,0),FALSE),"")</f>
        <v>0</v>
      </c>
      <c r="Z208" s="302">
        <f>IFERROR(VLOOKUP($B208,Totalt!$B$1:$AQ$550,MATCH(Z$2,Totalt!$B$1:$AQ$1,0),FALSE),"")</f>
        <v>0.11600000000000001</v>
      </c>
      <c r="AA208" s="302">
        <f>IFERROR(VLOOKUP($B208,Totalt!$B$1:$AQ$550,MATCH(AA$2,Totalt!$B$1:$AQ$1,0),FALSE),"")</f>
        <v>0</v>
      </c>
      <c r="AB208" s="302">
        <f>IFERROR(VLOOKUP($B208,Totalt!$B$1:$AQ$550,MATCH(AB$2,Totalt!$B$1:$AQ$1,0),FALSE),"")</f>
        <v>0</v>
      </c>
      <c r="AC208" s="302">
        <f>IFERROR(VLOOKUP($B208,Totalt!$B$1:$AQ$550,MATCH(AC$2,Totalt!$B$1:$AQ$1,0),FALSE),"")</f>
        <v>0</v>
      </c>
      <c r="AD208" s="302">
        <f>IFERROR(VLOOKUP($B208,Totalt!$B$1:$AQ$550,MATCH(AD$2,Totalt!$B$1:$AQ$1,0),FALSE),"")</f>
        <v>0</v>
      </c>
      <c r="AE208" s="302">
        <f>IFERROR(VLOOKUP($B208,Totalt!$B$1:$AQ$550,MATCH(AE$2,Totalt!$B$1:$AQ$1,0),FALSE),"")</f>
        <v>0</v>
      </c>
      <c r="AF208" s="302">
        <f>IFERROR(VLOOKUP($B208,Totalt!$B$1:$AQ$550,MATCH(AF$2,Totalt!$B$1:$AQ$1,0),FALSE),"")</f>
        <v>0.3</v>
      </c>
      <c r="AG208" s="302">
        <f>IFERROR(VLOOKUP($B208,Totalt!$B$1:$AQ$550,MATCH(AG$2,Totalt!$B$1:$AQ$1,0),FALSE),"")</f>
        <v>0</v>
      </c>
      <c r="AI208" s="302">
        <f t="shared" si="12"/>
        <v>2.6358000000000001</v>
      </c>
      <c r="AJ208" s="302">
        <f>IF(ISERROR(1/VLOOKUP($B208,Leveranser!$B$1:$S$500,MATCH("såld värme (gwh)",Leveranser!$B$1:$S$1,0),FALSE)),"",VLOOKUP($B208,Leveranser!$B$1:$S$500,MATCH("såld värme (gwh)",Leveranser!$B$1:$S$1,0),FALSE))</f>
        <v>1.85</v>
      </c>
      <c r="AK208" s="315"/>
      <c r="AM208" s="316" t="str">
        <f>IF(B208&lt;&gt;"",IF(VLOOKUP($B208,Totalt!$B$1:$AQ$550,MATCH("Kvalitetsgranskad:",Totalt!$B$1:$AQ$1,0),FALSE)="ja",VLOOKUP($B208,Miljö!$B$1:$AG$479,MATCH(AM$2,Miljö!$B$1:$AK$1,0),FALSE),""),"")</f>
        <v>Ja</v>
      </c>
      <c r="AN208" s="316" t="str">
        <f>IF(AM208="ja",VLOOKUP($B208,Miljö!$B$1:$J$479,MATCH("Typ av ursprungsspecificerad el   (Om inget värde anges används Nordisk residualmix, se inforuta) ()",Miljö!$B$1:$J$1,0),FALSE),IF(AM208="nej","Nordisk residualel",""))</f>
        <v>'100% förnybar'</v>
      </c>
      <c r="AO208" s="316">
        <f>IF(AM208="","",VLOOKUP($B208,Miljö!$B$1:$J$479,MATCH("Fossilandel för ursprungspecificerad el ()",Miljö!$B$1:$J$1,0),FALSE))</f>
        <v>0</v>
      </c>
      <c r="AP208" s="316">
        <f>IF(AM208="","",IFERROR(VLOOKUP($B208,Miljö!$B$1:$J$479,MATCH("Kärnkraftsandel för ursprungsspecificerad el ()",Miljö!$B$1:$J$1,0),FALSE)/1,0))</f>
        <v>0</v>
      </c>
      <c r="AQ208" s="316">
        <f t="shared" si="13"/>
        <v>1</v>
      </c>
      <c r="AS208" s="316" t="str">
        <f t="shared" si="14"/>
        <v>Nej</v>
      </c>
      <c r="AT208" s="316" t="str">
        <f>IF(AS208="ja",VLOOKUP($B208,Miljö!$B$1:$O$500,MATCH("Fossil andel i procent (%)",Miljö!$B$1:$O$1,0),FALSE)/100,"")</f>
        <v/>
      </c>
      <c r="AV208" s="316" t="str">
        <f t="shared" si="15"/>
        <v>Nej</v>
      </c>
      <c r="AW208" s="316" t="str">
        <f>IF(AV208="ja",VLOOKUP($B208,'Egen hetvattenprod'!$B$1:$AO$500,MATCH("Värmekälla till värmepumpar ()",'Egen hetvattenprod'!$B$1:$AO$1,0),FALSE),"")</f>
        <v/>
      </c>
    </row>
    <row r="209" spans="1:49" x14ac:dyDescent="0.25">
      <c r="A209" s="314" t="str">
        <f>'Miljövärden för publ företag'!B211</f>
        <v>Ragunda Energi och Teknik AB</v>
      </c>
      <c r="B209" s="314" t="str">
        <f>'Miljövärden för publ företag'!C211</f>
        <v>Hammarstrand</v>
      </c>
      <c r="C209" s="302">
        <f>IFERROR(VLOOKUP($B209,Totalt!$B$1:$AQ$550,MATCH(C$2,Totalt!$B$1:$AQ$1,0),FALSE),"")</f>
        <v>0</v>
      </c>
      <c r="D209" s="302">
        <f>IFERROR(VLOOKUP($B209,Totalt!$B$1:$AQ$550,MATCH(D$2,Totalt!$B$1:$AQ$1,0),FALSE),"")</f>
        <v>0.315</v>
      </c>
      <c r="E209" s="302">
        <f>IFERROR(VLOOKUP($B209,Totalt!$B$1:$AQ$550,MATCH(E$2,Totalt!$B$1:$AQ$1,0),FALSE),"")</f>
        <v>0</v>
      </c>
      <c r="F209" s="302">
        <f>IFERROR(VLOOKUP($B209,Totalt!$B$1:$AQ$550,MATCH(F$2,Totalt!$B$1:$AQ$1,0),FALSE),"")</f>
        <v>0</v>
      </c>
      <c r="G209" s="302">
        <f>IFERROR(VLOOKUP($B209,Totalt!$B$1:$AQ$550,MATCH(G$2,Totalt!$B$1:$AQ$1,0),FALSE),"")</f>
        <v>0</v>
      </c>
      <c r="H209" s="302">
        <f>IFERROR(VLOOKUP($B209,Totalt!$B$1:$AQ$550,MATCH(H$2,Totalt!$B$1:$AQ$1,0),FALSE),"")</f>
        <v>0</v>
      </c>
      <c r="I209" s="302">
        <f>IFERROR(VLOOKUP($B209,Totalt!$B$1:$AQ$550,MATCH(I$2,Totalt!$B$1:$AQ$1,0),FALSE),"")</f>
        <v>0</v>
      </c>
      <c r="J209" s="302">
        <f>IFERROR(VLOOKUP($B209,Totalt!$B$1:$AQ$550,MATCH(J$2,Totalt!$B$1:$AQ$1,0),FALSE),"")</f>
        <v>0</v>
      </c>
      <c r="K209" s="302">
        <f>IFERROR(VLOOKUP($B209,Totalt!$B$1:$AQ$550,MATCH(K$2,Totalt!$B$1:$AQ$1,0),FALSE),"")</f>
        <v>0</v>
      </c>
      <c r="L209" s="302">
        <f>IFERROR(VLOOKUP($B209,Totalt!$B$1:$AQ$550,MATCH(L$2,Totalt!$B$1:$AQ$1,0),FALSE),"")</f>
        <v>0</v>
      </c>
      <c r="M209" s="302">
        <f>IFERROR(VLOOKUP($B209,Totalt!$B$1:$AQ$550,MATCH(M$2,Totalt!$B$1:$AQ$1,0),FALSE),"")</f>
        <v>0</v>
      </c>
      <c r="N209" s="302">
        <f>IFERROR(VLOOKUP($B209,Totalt!$B$1:$AQ$550,MATCH(N$2,Totalt!$B$1:$AQ$1,0),FALSE),"")</f>
        <v>0</v>
      </c>
      <c r="O209" s="302">
        <f>IFERROR(VLOOKUP($B209,Totalt!$B$1:$AQ$550,MATCH(O$2,Totalt!$B$1:$AQ$1,0),FALSE),"")</f>
        <v>0</v>
      </c>
      <c r="P209" s="302">
        <f>IFERROR(VLOOKUP($B209,Totalt!$B$1:$AQ$550,MATCH(P$2,Totalt!$B$1:$AQ$1,0),FALSE),"")</f>
        <v>9.6140000000000008</v>
      </c>
      <c r="Q209" s="302">
        <f>IFERROR(VLOOKUP($B209,Totalt!$B$1:$AQ$550,MATCH(Q$2,Totalt!$B$1:$AQ$1,0),FALSE),"")</f>
        <v>0</v>
      </c>
      <c r="R209" s="302">
        <f>IFERROR(VLOOKUP($B209,Totalt!$B$1:$AQ$550,MATCH(R$2,Totalt!$B$1:$AQ$1,0),FALSE),"")</f>
        <v>4.4340000000000002</v>
      </c>
      <c r="S209" s="302">
        <f>IFERROR(VLOOKUP($B209,Totalt!$B$1:$AQ$550,MATCH(S$2,Totalt!$B$1:$AQ$1,0),FALSE),"")</f>
        <v>0</v>
      </c>
      <c r="T209" s="302">
        <f>IFERROR(VLOOKUP($B209,Totalt!$B$1:$AQ$550,MATCH(T$2,Totalt!$B$1:$AQ$1,0),FALSE),"")</f>
        <v>0</v>
      </c>
      <c r="U209" s="302">
        <f>IFERROR(VLOOKUP($B209,Totalt!$B$1:$AQ$550,MATCH(U$2,Totalt!$B$1:$AQ$1,0),FALSE),"")</f>
        <v>0</v>
      </c>
      <c r="V209" s="302">
        <f>IFERROR(VLOOKUP($B209,Totalt!$B$1:$AQ$550,MATCH(V$2,Totalt!$B$1:$AQ$1,0),FALSE),"")</f>
        <v>0</v>
      </c>
      <c r="W209" s="302">
        <f>IFERROR(VLOOKUP($B209,Totalt!$B$1:$AQ$550,MATCH(W$2,Totalt!$B$1:$AQ$1,0),FALSE),"")</f>
        <v>0</v>
      </c>
      <c r="X209" s="302">
        <f>IFERROR(VLOOKUP($B209,Totalt!$B$1:$AQ$550,MATCH(X$2,Totalt!$B$1:$AQ$1,0),FALSE),"")</f>
        <v>0</v>
      </c>
      <c r="Y209" s="302">
        <f>IFERROR(VLOOKUP($B209,Totalt!$B$1:$AQ$550,MATCH(Y$2,Totalt!$B$1:$AQ$1,0),FALSE),"")</f>
        <v>0</v>
      </c>
      <c r="Z209" s="302">
        <f>IFERROR(VLOOKUP($B209,Totalt!$B$1:$AQ$550,MATCH(Z$2,Totalt!$B$1:$AQ$1,0),FALSE),"")</f>
        <v>0.17</v>
      </c>
      <c r="AA209" s="302">
        <f>IFERROR(VLOOKUP($B209,Totalt!$B$1:$AQ$550,MATCH(AA$2,Totalt!$B$1:$AQ$1,0),FALSE),"")</f>
        <v>0.221</v>
      </c>
      <c r="AB209" s="302">
        <f>IFERROR(VLOOKUP($B209,Totalt!$B$1:$AQ$550,MATCH(AB$2,Totalt!$B$1:$AQ$1,0),FALSE),"")</f>
        <v>0.18099999999999999</v>
      </c>
      <c r="AC209" s="302">
        <f>IFERROR(VLOOKUP($B209,Totalt!$B$1:$AQ$550,MATCH(AC$2,Totalt!$B$1:$AQ$1,0),FALSE),"")</f>
        <v>0</v>
      </c>
      <c r="AD209" s="302">
        <f>IFERROR(VLOOKUP($B209,Totalt!$B$1:$AQ$550,MATCH(AD$2,Totalt!$B$1:$AQ$1,0),FALSE),"")</f>
        <v>0</v>
      </c>
      <c r="AE209" s="302">
        <f>IFERROR(VLOOKUP($B209,Totalt!$B$1:$AQ$550,MATCH(AE$2,Totalt!$B$1:$AQ$1,0),FALSE),"")</f>
        <v>0</v>
      </c>
      <c r="AF209" s="302">
        <f>IFERROR(VLOOKUP($B209,Totalt!$B$1:$AQ$550,MATCH(AF$2,Totalt!$B$1:$AQ$1,0),FALSE),"")</f>
        <v>0.42</v>
      </c>
      <c r="AG209" s="302">
        <f>IFERROR(VLOOKUP($B209,Totalt!$B$1:$AQ$550,MATCH(AG$2,Totalt!$B$1:$AQ$1,0),FALSE),"")</f>
        <v>0</v>
      </c>
      <c r="AI209" s="302">
        <f t="shared" si="12"/>
        <v>15.354999999999999</v>
      </c>
      <c r="AJ209" s="302">
        <f>IF(ISERROR(1/VLOOKUP($B209,Leveranser!$B$1:$S$500,MATCH("såld värme (gwh)",Leveranser!$B$1:$S$1,0),FALSE)),"",VLOOKUP($B209,Leveranser!$B$1:$S$500,MATCH("såld värme (gwh)",Leveranser!$B$1:$S$1,0),FALSE))</f>
        <v>10</v>
      </c>
      <c r="AK209" s="315"/>
      <c r="AM209" s="316" t="str">
        <f>IF(B209&lt;&gt;"",IF(VLOOKUP($B209,Totalt!$B$1:$AQ$550,MATCH("Kvalitetsgranskad:",Totalt!$B$1:$AQ$1,0),FALSE)="ja",VLOOKUP($B209,Miljö!$B$1:$AG$479,MATCH(AM$2,Miljö!$B$1:$AK$1,0),FALSE),""),"")</f>
        <v>Nej</v>
      </c>
      <c r="AN209" s="316" t="str">
        <f>IF(AM209="ja",VLOOKUP($B209,Miljö!$B$1:$J$479,MATCH("Typ av ursprungsspecificerad el   (Om inget värde anges används Nordisk residualmix, se inforuta) ()",Miljö!$B$1:$J$1,0),FALSE),IF(AM209="nej","Nordisk residualel",""))</f>
        <v>Nordisk residualel</v>
      </c>
      <c r="AO209" s="316">
        <f>IF(AM209="","",VLOOKUP($B209,Miljö!$B$1:$J$479,MATCH("Fossilandel för ursprungspecificerad el ()",Miljö!$B$1:$J$1,0),FALSE))</f>
        <v>0.42099999999999999</v>
      </c>
      <c r="AP209" s="316">
        <f>IF(AM209="","",IFERROR(VLOOKUP($B209,Miljö!$B$1:$J$479,MATCH("Kärnkraftsandel för ursprungsspecificerad el ()",Miljö!$B$1:$J$1,0),FALSE)/1,0))</f>
        <v>0.40799999999999997</v>
      </c>
      <c r="AQ209" s="316">
        <f t="shared" si="13"/>
        <v>0.17099999999999999</v>
      </c>
      <c r="AS209" s="316" t="str">
        <f t="shared" si="14"/>
        <v>Nej</v>
      </c>
      <c r="AT209" s="316" t="str">
        <f>IF(AS209="ja",VLOOKUP($B209,Miljö!$B$1:$O$500,MATCH("Fossil andel i procent (%)",Miljö!$B$1:$O$1,0),FALSE)/100,"")</f>
        <v/>
      </c>
      <c r="AV209" s="316" t="str">
        <f t="shared" si="15"/>
        <v>Ja</v>
      </c>
      <c r="AW209" s="316" t="str">
        <f>IF(AV209="ja",VLOOKUP($B209,'Egen hetvattenprod'!$B$1:$AO$500,MATCH("Värmekälla till värmepumpar ()",'Egen hetvattenprod'!$B$1:$AO$1,0),FALSE),"")</f>
        <v>Grundvatten</v>
      </c>
    </row>
    <row r="210" spans="1:49" x14ac:dyDescent="0.25">
      <c r="A210" s="314" t="str">
        <f>'Miljövärden för publ företag'!B212</f>
        <v>Rindi Energi AB</v>
      </c>
      <c r="B210" s="314" t="str">
        <f>'Miljövärden för publ företag'!C212</f>
        <v>Flen</v>
      </c>
      <c r="C210" s="302">
        <f>IFERROR(VLOOKUP($B210,Totalt!$B$1:$AQ$550,MATCH(C$2,Totalt!$B$1:$AQ$1,0),FALSE),"")</f>
        <v>0</v>
      </c>
      <c r="D210" s="302">
        <f>IFERROR(VLOOKUP($B210,Totalt!$B$1:$AQ$550,MATCH(D$2,Totalt!$B$1:$AQ$1,0),FALSE),"")</f>
        <v>2</v>
      </c>
      <c r="E210" s="302">
        <f>IFERROR(VLOOKUP($B210,Totalt!$B$1:$AQ$550,MATCH(E$2,Totalt!$B$1:$AQ$1,0),FALSE),"")</f>
        <v>0</v>
      </c>
      <c r="F210" s="302">
        <f>IFERROR(VLOOKUP($B210,Totalt!$B$1:$AQ$550,MATCH(F$2,Totalt!$B$1:$AQ$1,0),FALSE),"")</f>
        <v>0</v>
      </c>
      <c r="G210" s="302">
        <f>IFERROR(VLOOKUP($B210,Totalt!$B$1:$AQ$550,MATCH(G$2,Totalt!$B$1:$AQ$1,0),FALSE),"")</f>
        <v>0</v>
      </c>
      <c r="H210" s="302">
        <f>IFERROR(VLOOKUP($B210,Totalt!$B$1:$AQ$550,MATCH(H$2,Totalt!$B$1:$AQ$1,0),FALSE),"")</f>
        <v>0</v>
      </c>
      <c r="I210" s="302">
        <f>IFERROR(VLOOKUP($B210,Totalt!$B$1:$AQ$550,MATCH(I$2,Totalt!$B$1:$AQ$1,0),FALSE),"")</f>
        <v>0</v>
      </c>
      <c r="J210" s="302">
        <f>IFERROR(VLOOKUP($B210,Totalt!$B$1:$AQ$550,MATCH(J$2,Totalt!$B$1:$AQ$1,0),FALSE),"")</f>
        <v>0</v>
      </c>
      <c r="K210" s="302">
        <f>IFERROR(VLOOKUP($B210,Totalt!$B$1:$AQ$550,MATCH(K$2,Totalt!$B$1:$AQ$1,0),FALSE),"")</f>
        <v>0</v>
      </c>
      <c r="L210" s="302">
        <f>IFERROR(VLOOKUP($B210,Totalt!$B$1:$AQ$550,MATCH(L$2,Totalt!$B$1:$AQ$1,0),FALSE),"")</f>
        <v>0</v>
      </c>
      <c r="M210" s="302">
        <f>IFERROR(VLOOKUP($B210,Totalt!$B$1:$AQ$550,MATCH(M$2,Totalt!$B$1:$AQ$1,0),FALSE),"")</f>
        <v>13</v>
      </c>
      <c r="N210" s="302">
        <f>IFERROR(VLOOKUP($B210,Totalt!$B$1:$AQ$550,MATCH(N$2,Totalt!$B$1:$AQ$1,0),FALSE),"")</f>
        <v>0</v>
      </c>
      <c r="O210" s="302">
        <f>IFERROR(VLOOKUP($B210,Totalt!$B$1:$AQ$550,MATCH(O$2,Totalt!$B$1:$AQ$1,0),FALSE),"")</f>
        <v>10</v>
      </c>
      <c r="P210" s="302">
        <f>IFERROR(VLOOKUP($B210,Totalt!$B$1:$AQ$550,MATCH(P$2,Totalt!$B$1:$AQ$1,0),FALSE),"")</f>
        <v>26</v>
      </c>
      <c r="Q210" s="302">
        <f>IFERROR(VLOOKUP($B210,Totalt!$B$1:$AQ$550,MATCH(Q$2,Totalt!$B$1:$AQ$1,0),FALSE),"")</f>
        <v>0</v>
      </c>
      <c r="R210" s="302">
        <f>IFERROR(VLOOKUP($B210,Totalt!$B$1:$AQ$550,MATCH(R$2,Totalt!$B$1:$AQ$1,0),FALSE),"")</f>
        <v>0</v>
      </c>
      <c r="S210" s="302">
        <f>IFERROR(VLOOKUP($B210,Totalt!$B$1:$AQ$550,MATCH(S$2,Totalt!$B$1:$AQ$1,0),FALSE),"")</f>
        <v>0</v>
      </c>
      <c r="T210" s="302">
        <f>IFERROR(VLOOKUP($B210,Totalt!$B$1:$AQ$550,MATCH(T$2,Totalt!$B$1:$AQ$1,0),FALSE),"")</f>
        <v>0</v>
      </c>
      <c r="U210" s="302">
        <f>IFERROR(VLOOKUP($B210,Totalt!$B$1:$AQ$550,MATCH(U$2,Totalt!$B$1:$AQ$1,0),FALSE),"")</f>
        <v>0</v>
      </c>
      <c r="V210" s="302">
        <f>IFERROR(VLOOKUP($B210,Totalt!$B$1:$AQ$550,MATCH(V$2,Totalt!$B$1:$AQ$1,0),FALSE),"")</f>
        <v>0</v>
      </c>
      <c r="W210" s="302">
        <f>IFERROR(VLOOKUP($B210,Totalt!$B$1:$AQ$550,MATCH(W$2,Totalt!$B$1:$AQ$1,0),FALSE),"")</f>
        <v>0</v>
      </c>
      <c r="X210" s="302">
        <f>IFERROR(VLOOKUP($B210,Totalt!$B$1:$AQ$550,MATCH(X$2,Totalt!$B$1:$AQ$1,0),FALSE),"")</f>
        <v>0</v>
      </c>
      <c r="Y210" s="302">
        <f>IFERROR(VLOOKUP($B210,Totalt!$B$1:$AQ$550,MATCH(Y$2,Totalt!$B$1:$AQ$1,0),FALSE),"")</f>
        <v>0</v>
      </c>
      <c r="Z210" s="302">
        <f>IFERROR(VLOOKUP($B210,Totalt!$B$1:$AQ$550,MATCH(Z$2,Totalt!$B$1:$AQ$1,0),FALSE),"")</f>
        <v>0</v>
      </c>
      <c r="AA210" s="302">
        <f>IFERROR(VLOOKUP($B210,Totalt!$B$1:$AQ$550,MATCH(AA$2,Totalt!$B$1:$AQ$1,0),FALSE),"")</f>
        <v>0</v>
      </c>
      <c r="AB210" s="302">
        <f>IFERROR(VLOOKUP($B210,Totalt!$B$1:$AQ$550,MATCH(AB$2,Totalt!$B$1:$AQ$1,0),FALSE),"")</f>
        <v>0</v>
      </c>
      <c r="AC210" s="302">
        <f>IFERROR(VLOOKUP($B210,Totalt!$B$1:$AQ$550,MATCH(AC$2,Totalt!$B$1:$AQ$1,0),FALSE),"")</f>
        <v>10.8</v>
      </c>
      <c r="AD210" s="302">
        <f>IFERROR(VLOOKUP($B210,Totalt!$B$1:$AQ$550,MATCH(AD$2,Totalt!$B$1:$AQ$1,0),FALSE),"")</f>
        <v>0</v>
      </c>
      <c r="AE210" s="302">
        <f>IFERROR(VLOOKUP($B210,Totalt!$B$1:$AQ$550,MATCH(AE$2,Totalt!$B$1:$AQ$1,0),FALSE),"")</f>
        <v>0</v>
      </c>
      <c r="AF210" s="302">
        <f>IFERROR(VLOOKUP($B210,Totalt!$B$1:$AQ$550,MATCH(AF$2,Totalt!$B$1:$AQ$1,0),FALSE),"")</f>
        <v>0.9</v>
      </c>
      <c r="AG210" s="302">
        <f>IFERROR(VLOOKUP($B210,Totalt!$B$1:$AQ$550,MATCH(AG$2,Totalt!$B$1:$AQ$1,0),FALSE),"")</f>
        <v>0</v>
      </c>
      <c r="AI210" s="302">
        <f t="shared" si="12"/>
        <v>62.699999999999996</v>
      </c>
      <c r="AJ210" s="302">
        <f>IF(ISERROR(1/VLOOKUP($B210,Leveranser!$B$1:$S$500,MATCH("såld värme (gwh)",Leveranser!$B$1:$S$1,0),FALSE)),"",VLOOKUP($B210,Leveranser!$B$1:$S$500,MATCH("såld värme (gwh)",Leveranser!$B$1:$S$1,0),FALSE))</f>
        <v>48</v>
      </c>
      <c r="AK210" s="315"/>
      <c r="AM210" s="316" t="str">
        <f>IF(B210&lt;&gt;"",IF(VLOOKUP($B210,Totalt!$B$1:$AQ$550,MATCH("Kvalitetsgranskad:",Totalt!$B$1:$AQ$1,0),FALSE)="ja",VLOOKUP($B210,Miljö!$B$1:$AG$479,MATCH(AM$2,Miljö!$B$1:$AK$1,0),FALSE),""),"")</f>
        <v>Nej</v>
      </c>
      <c r="AN210" s="316" t="str">
        <f>IF(AM210="ja",VLOOKUP($B210,Miljö!$B$1:$J$479,MATCH("Typ av ursprungsspecificerad el   (Om inget värde anges används Nordisk residualmix, se inforuta) ()",Miljö!$B$1:$J$1,0),FALSE),IF(AM210="nej","Nordisk residualel",""))</f>
        <v>Nordisk residualel</v>
      </c>
      <c r="AO210" s="316">
        <f>IF(AM210="","",VLOOKUP($B210,Miljö!$B$1:$J$479,MATCH("Fossilandel för ursprungspecificerad el ()",Miljö!$B$1:$J$1,0),FALSE))</f>
        <v>0.42099999999999999</v>
      </c>
      <c r="AP210" s="316">
        <f>IF(AM210="","",IFERROR(VLOOKUP($B210,Miljö!$B$1:$J$479,MATCH("Kärnkraftsandel för ursprungsspecificerad el ()",Miljö!$B$1:$J$1,0),FALSE)/1,0))</f>
        <v>0.40799999999999997</v>
      </c>
      <c r="AQ210" s="316">
        <f t="shared" si="13"/>
        <v>0.17099999999999999</v>
      </c>
      <c r="AS210" s="316" t="str">
        <f t="shared" si="14"/>
        <v>Nej</v>
      </c>
      <c r="AT210" s="316" t="str">
        <f>IF(AS210="ja",VLOOKUP($B210,Miljö!$B$1:$O$500,MATCH("Fossil andel i procent (%)",Miljö!$B$1:$O$1,0),FALSE)/100,"")</f>
        <v/>
      </c>
      <c r="AV210" s="316" t="str">
        <f t="shared" si="15"/>
        <v>Nej</v>
      </c>
      <c r="AW210" s="316" t="str">
        <f>IF(AV210="ja",VLOOKUP($B210,'Egen hetvattenprod'!$B$1:$AO$500,MATCH("Värmekälla till värmepumpar ()",'Egen hetvattenprod'!$B$1:$AO$1,0),FALSE),"")</f>
        <v/>
      </c>
    </row>
    <row r="211" spans="1:49" x14ac:dyDescent="0.25">
      <c r="A211" s="314" t="str">
        <f>'Miljövärden för publ företag'!B213</f>
        <v>Rindi Energi AB</v>
      </c>
      <c r="B211" s="314" t="str">
        <f>'Miljövärden för publ företag'!C213</f>
        <v>Gnesta</v>
      </c>
      <c r="C211" s="302">
        <f>IFERROR(VLOOKUP($B211,Totalt!$B$1:$AQ$550,MATCH(C$2,Totalt!$B$1:$AQ$1,0),FALSE),"")</f>
        <v>0</v>
      </c>
      <c r="D211" s="302">
        <f>IFERROR(VLOOKUP($B211,Totalt!$B$1:$AQ$550,MATCH(D$2,Totalt!$B$1:$AQ$1,0),FALSE),"")</f>
        <v>0.6</v>
      </c>
      <c r="E211" s="302">
        <f>IFERROR(VLOOKUP($B211,Totalt!$B$1:$AQ$550,MATCH(E$2,Totalt!$B$1:$AQ$1,0),FALSE),"")</f>
        <v>0</v>
      </c>
      <c r="F211" s="302">
        <f>IFERROR(VLOOKUP($B211,Totalt!$B$1:$AQ$550,MATCH(F$2,Totalt!$B$1:$AQ$1,0),FALSE),"")</f>
        <v>0</v>
      </c>
      <c r="G211" s="302">
        <f>IFERROR(VLOOKUP($B211,Totalt!$B$1:$AQ$550,MATCH(G$2,Totalt!$B$1:$AQ$1,0),FALSE),"")</f>
        <v>0</v>
      </c>
      <c r="H211" s="302">
        <f>IFERROR(VLOOKUP($B211,Totalt!$B$1:$AQ$550,MATCH(H$2,Totalt!$B$1:$AQ$1,0),FALSE),"")</f>
        <v>0</v>
      </c>
      <c r="I211" s="302">
        <f>IFERROR(VLOOKUP($B211,Totalt!$B$1:$AQ$550,MATCH(I$2,Totalt!$B$1:$AQ$1,0),FALSE),"")</f>
        <v>0</v>
      </c>
      <c r="J211" s="302">
        <f>IFERROR(VLOOKUP($B211,Totalt!$B$1:$AQ$550,MATCH(J$2,Totalt!$B$1:$AQ$1,0),FALSE),"")</f>
        <v>0</v>
      </c>
      <c r="K211" s="302">
        <f>IFERROR(VLOOKUP($B211,Totalt!$B$1:$AQ$550,MATCH(K$2,Totalt!$B$1:$AQ$1,0),FALSE),"")</f>
        <v>0</v>
      </c>
      <c r="L211" s="302">
        <f>IFERROR(VLOOKUP($B211,Totalt!$B$1:$AQ$550,MATCH(L$2,Totalt!$B$1:$AQ$1,0),FALSE),"")</f>
        <v>0</v>
      </c>
      <c r="M211" s="302">
        <f>IFERROR(VLOOKUP($B211,Totalt!$B$1:$AQ$550,MATCH(M$2,Totalt!$B$1:$AQ$1,0),FALSE),"")</f>
        <v>0</v>
      </c>
      <c r="N211" s="302">
        <f>IFERROR(VLOOKUP($B211,Totalt!$B$1:$AQ$550,MATCH(N$2,Totalt!$B$1:$AQ$1,0),FALSE),"")</f>
        <v>0</v>
      </c>
      <c r="O211" s="302">
        <f>IFERROR(VLOOKUP($B211,Totalt!$B$1:$AQ$550,MATCH(O$2,Totalt!$B$1:$AQ$1,0),FALSE),"")</f>
        <v>8</v>
      </c>
      <c r="P211" s="302">
        <f>IFERROR(VLOOKUP($B211,Totalt!$B$1:$AQ$550,MATCH(P$2,Totalt!$B$1:$AQ$1,0),FALSE),"")</f>
        <v>12</v>
      </c>
      <c r="Q211" s="302">
        <f>IFERROR(VLOOKUP($B211,Totalt!$B$1:$AQ$550,MATCH(Q$2,Totalt!$B$1:$AQ$1,0),FALSE),"")</f>
        <v>0</v>
      </c>
      <c r="R211" s="302">
        <f>IFERROR(VLOOKUP($B211,Totalt!$B$1:$AQ$550,MATCH(R$2,Totalt!$B$1:$AQ$1,0),FALSE),"")</f>
        <v>0</v>
      </c>
      <c r="S211" s="302">
        <f>IFERROR(VLOOKUP($B211,Totalt!$B$1:$AQ$550,MATCH(S$2,Totalt!$B$1:$AQ$1,0),FALSE),"")</f>
        <v>0</v>
      </c>
      <c r="T211" s="302">
        <f>IFERROR(VLOOKUP($B211,Totalt!$B$1:$AQ$550,MATCH(T$2,Totalt!$B$1:$AQ$1,0),FALSE),"")</f>
        <v>0</v>
      </c>
      <c r="U211" s="302">
        <f>IFERROR(VLOOKUP($B211,Totalt!$B$1:$AQ$550,MATCH(U$2,Totalt!$B$1:$AQ$1,0),FALSE),"")</f>
        <v>0</v>
      </c>
      <c r="V211" s="302">
        <f>IFERROR(VLOOKUP($B211,Totalt!$B$1:$AQ$550,MATCH(V$2,Totalt!$B$1:$AQ$1,0),FALSE),"")</f>
        <v>0</v>
      </c>
      <c r="W211" s="302">
        <f>IFERROR(VLOOKUP($B211,Totalt!$B$1:$AQ$550,MATCH(W$2,Totalt!$B$1:$AQ$1,0),FALSE),"")</f>
        <v>0</v>
      </c>
      <c r="X211" s="302">
        <f>IFERROR(VLOOKUP($B211,Totalt!$B$1:$AQ$550,MATCH(X$2,Totalt!$B$1:$AQ$1,0),FALSE),"")</f>
        <v>0</v>
      </c>
      <c r="Y211" s="302">
        <f>IFERROR(VLOOKUP($B211,Totalt!$B$1:$AQ$550,MATCH(Y$2,Totalt!$B$1:$AQ$1,0),FALSE),"")</f>
        <v>0</v>
      </c>
      <c r="Z211" s="302">
        <f>IFERROR(VLOOKUP($B211,Totalt!$B$1:$AQ$550,MATCH(Z$2,Totalt!$B$1:$AQ$1,0),FALSE),"")</f>
        <v>0</v>
      </c>
      <c r="AA211" s="302">
        <f>IFERROR(VLOOKUP($B211,Totalt!$B$1:$AQ$550,MATCH(AA$2,Totalt!$B$1:$AQ$1,0),FALSE),"")</f>
        <v>0</v>
      </c>
      <c r="AB211" s="302">
        <f>IFERROR(VLOOKUP($B211,Totalt!$B$1:$AQ$550,MATCH(AB$2,Totalt!$B$1:$AQ$1,0),FALSE),"")</f>
        <v>0</v>
      </c>
      <c r="AC211" s="302">
        <f>IFERROR(VLOOKUP($B211,Totalt!$B$1:$AQ$550,MATCH(AC$2,Totalt!$B$1:$AQ$1,0),FALSE),"")</f>
        <v>0</v>
      </c>
      <c r="AD211" s="302">
        <f>IFERROR(VLOOKUP($B211,Totalt!$B$1:$AQ$550,MATCH(AD$2,Totalt!$B$1:$AQ$1,0),FALSE),"")</f>
        <v>0</v>
      </c>
      <c r="AE211" s="302">
        <f>IFERROR(VLOOKUP($B211,Totalt!$B$1:$AQ$550,MATCH(AE$2,Totalt!$B$1:$AQ$1,0),FALSE),"")</f>
        <v>0</v>
      </c>
      <c r="AF211" s="302">
        <f>IFERROR(VLOOKUP($B211,Totalt!$B$1:$AQ$550,MATCH(AF$2,Totalt!$B$1:$AQ$1,0),FALSE),"")</f>
        <v>0.5</v>
      </c>
      <c r="AG211" s="302">
        <f>IFERROR(VLOOKUP($B211,Totalt!$B$1:$AQ$550,MATCH(AG$2,Totalt!$B$1:$AQ$1,0),FALSE),"")</f>
        <v>0</v>
      </c>
      <c r="AI211" s="302">
        <f t="shared" si="12"/>
        <v>21.1</v>
      </c>
      <c r="AJ211" s="302">
        <f>IF(ISERROR(1/VLOOKUP($B211,Leveranser!$B$1:$S$500,MATCH("såld värme (gwh)",Leveranser!$B$1:$S$1,0),FALSE)),"",VLOOKUP($B211,Leveranser!$B$1:$S$500,MATCH("såld värme (gwh)",Leveranser!$B$1:$S$1,0),FALSE))</f>
        <v>19</v>
      </c>
      <c r="AK211" s="315"/>
      <c r="AM211" s="316" t="str">
        <f>IF(B211&lt;&gt;"",IF(VLOOKUP($B211,Totalt!$B$1:$AQ$550,MATCH("Kvalitetsgranskad:",Totalt!$B$1:$AQ$1,0),FALSE)="ja",VLOOKUP($B211,Miljö!$B$1:$AG$479,MATCH(AM$2,Miljö!$B$1:$AK$1,0),FALSE),""),"")</f>
        <v>Nej</v>
      </c>
      <c r="AN211" s="316" t="str">
        <f>IF(AM211="ja",VLOOKUP($B211,Miljö!$B$1:$J$479,MATCH("Typ av ursprungsspecificerad el   (Om inget värde anges används Nordisk residualmix, se inforuta) ()",Miljö!$B$1:$J$1,0),FALSE),IF(AM211="nej","Nordisk residualel",""))</f>
        <v>Nordisk residualel</v>
      </c>
      <c r="AO211" s="316">
        <f>IF(AM211="","",VLOOKUP($B211,Miljö!$B$1:$J$479,MATCH("Fossilandel för ursprungspecificerad el ()",Miljö!$B$1:$J$1,0),FALSE))</f>
        <v>0.42099999999999999</v>
      </c>
      <c r="AP211" s="316">
        <f>IF(AM211="","",IFERROR(VLOOKUP($B211,Miljö!$B$1:$J$479,MATCH("Kärnkraftsandel för ursprungsspecificerad el ()",Miljö!$B$1:$J$1,0),FALSE)/1,0))</f>
        <v>0.40799999999999997</v>
      </c>
      <c r="AQ211" s="316">
        <f t="shared" si="13"/>
        <v>0.17099999999999999</v>
      </c>
      <c r="AS211" s="316" t="str">
        <f t="shared" si="14"/>
        <v>Nej</v>
      </c>
      <c r="AT211" s="316" t="str">
        <f>IF(AS211="ja",VLOOKUP($B211,Miljö!$B$1:$O$500,MATCH("Fossil andel i procent (%)",Miljö!$B$1:$O$1,0),FALSE)/100,"")</f>
        <v/>
      </c>
      <c r="AV211" s="316" t="str">
        <f t="shared" si="15"/>
        <v>Nej</v>
      </c>
      <c r="AW211" s="316" t="str">
        <f>IF(AV211="ja",VLOOKUP($B211,'Egen hetvattenprod'!$B$1:$AO$500,MATCH("Värmekälla till värmepumpar ()",'Egen hetvattenprod'!$B$1:$AO$1,0),FALSE),"")</f>
        <v/>
      </c>
    </row>
    <row r="212" spans="1:49" x14ac:dyDescent="0.25">
      <c r="A212" s="314" t="str">
        <f>'Miljövärden för publ företag'!B214</f>
        <v>Rindi Energi AB</v>
      </c>
      <c r="B212" s="314" t="str">
        <f>'Miljövärden för publ företag'!C214</f>
        <v>Hörby</v>
      </c>
      <c r="C212" s="302">
        <f>IFERROR(VLOOKUP($B212,Totalt!$B$1:$AQ$550,MATCH(C$2,Totalt!$B$1:$AQ$1,0),FALSE),"")</f>
        <v>0</v>
      </c>
      <c r="D212" s="302">
        <f>IFERROR(VLOOKUP($B212,Totalt!$B$1:$AQ$550,MATCH(D$2,Totalt!$B$1:$AQ$1,0),FALSE),"")</f>
        <v>0.7</v>
      </c>
      <c r="E212" s="302">
        <f>IFERROR(VLOOKUP($B212,Totalt!$B$1:$AQ$550,MATCH(E$2,Totalt!$B$1:$AQ$1,0),FALSE),"")</f>
        <v>0</v>
      </c>
      <c r="F212" s="302">
        <f>IFERROR(VLOOKUP($B212,Totalt!$B$1:$AQ$550,MATCH(F$2,Totalt!$B$1:$AQ$1,0),FALSE),"")</f>
        <v>0</v>
      </c>
      <c r="G212" s="302">
        <f>IFERROR(VLOOKUP($B212,Totalt!$B$1:$AQ$550,MATCH(G$2,Totalt!$B$1:$AQ$1,0),FALSE),"")</f>
        <v>0</v>
      </c>
      <c r="H212" s="302">
        <f>IFERROR(VLOOKUP($B212,Totalt!$B$1:$AQ$550,MATCH(H$2,Totalt!$B$1:$AQ$1,0),FALSE),"")</f>
        <v>0</v>
      </c>
      <c r="I212" s="302">
        <f>IFERROR(VLOOKUP($B212,Totalt!$B$1:$AQ$550,MATCH(I$2,Totalt!$B$1:$AQ$1,0),FALSE),"")</f>
        <v>0</v>
      </c>
      <c r="J212" s="302">
        <f>IFERROR(VLOOKUP($B212,Totalt!$B$1:$AQ$550,MATCH(J$2,Totalt!$B$1:$AQ$1,0),FALSE),"")</f>
        <v>0</v>
      </c>
      <c r="K212" s="302">
        <f>IFERROR(VLOOKUP($B212,Totalt!$B$1:$AQ$550,MATCH(K$2,Totalt!$B$1:$AQ$1,0),FALSE),"")</f>
        <v>0</v>
      </c>
      <c r="L212" s="302">
        <f>IFERROR(VLOOKUP($B212,Totalt!$B$1:$AQ$550,MATCH(L$2,Totalt!$B$1:$AQ$1,0),FALSE),"")</f>
        <v>0</v>
      </c>
      <c r="M212" s="302">
        <f>IFERROR(VLOOKUP($B212,Totalt!$B$1:$AQ$550,MATCH(M$2,Totalt!$B$1:$AQ$1,0),FALSE),"")</f>
        <v>0</v>
      </c>
      <c r="N212" s="302">
        <f>IFERROR(VLOOKUP($B212,Totalt!$B$1:$AQ$550,MATCH(N$2,Totalt!$B$1:$AQ$1,0),FALSE),"")</f>
        <v>29.7</v>
      </c>
      <c r="O212" s="302">
        <f>IFERROR(VLOOKUP($B212,Totalt!$B$1:$AQ$550,MATCH(O$2,Totalt!$B$1:$AQ$1,0),FALSE),"")</f>
        <v>0</v>
      </c>
      <c r="P212" s="302">
        <f>IFERROR(VLOOKUP($B212,Totalt!$B$1:$AQ$550,MATCH(P$2,Totalt!$B$1:$AQ$1,0),FALSE),"")</f>
        <v>0</v>
      </c>
      <c r="Q212" s="302">
        <f>IFERROR(VLOOKUP($B212,Totalt!$B$1:$AQ$550,MATCH(Q$2,Totalt!$B$1:$AQ$1,0),FALSE),"")</f>
        <v>0</v>
      </c>
      <c r="R212" s="302">
        <f>IFERROR(VLOOKUP($B212,Totalt!$B$1:$AQ$550,MATCH(R$2,Totalt!$B$1:$AQ$1,0),FALSE),"")</f>
        <v>0</v>
      </c>
      <c r="S212" s="302">
        <f>IFERROR(VLOOKUP($B212,Totalt!$B$1:$AQ$550,MATCH(S$2,Totalt!$B$1:$AQ$1,0),FALSE),"")</f>
        <v>0</v>
      </c>
      <c r="T212" s="302">
        <f>IFERROR(VLOOKUP($B212,Totalt!$B$1:$AQ$550,MATCH(T$2,Totalt!$B$1:$AQ$1,0),FALSE),"")</f>
        <v>0</v>
      </c>
      <c r="U212" s="302">
        <f>IFERROR(VLOOKUP($B212,Totalt!$B$1:$AQ$550,MATCH(U$2,Totalt!$B$1:$AQ$1,0),FALSE),"")</f>
        <v>0</v>
      </c>
      <c r="V212" s="302">
        <f>IFERROR(VLOOKUP($B212,Totalt!$B$1:$AQ$550,MATCH(V$2,Totalt!$B$1:$AQ$1,0),FALSE),"")</f>
        <v>0</v>
      </c>
      <c r="W212" s="302">
        <f>IFERROR(VLOOKUP($B212,Totalt!$B$1:$AQ$550,MATCH(W$2,Totalt!$B$1:$AQ$1,0),FALSE),"")</f>
        <v>0</v>
      </c>
      <c r="X212" s="302">
        <f>IFERROR(VLOOKUP($B212,Totalt!$B$1:$AQ$550,MATCH(X$2,Totalt!$B$1:$AQ$1,0),FALSE),"")</f>
        <v>0</v>
      </c>
      <c r="Y212" s="302">
        <f>IFERROR(VLOOKUP($B212,Totalt!$B$1:$AQ$550,MATCH(Y$2,Totalt!$B$1:$AQ$1,0),FALSE),"")</f>
        <v>0</v>
      </c>
      <c r="Z212" s="302">
        <f>IFERROR(VLOOKUP($B212,Totalt!$B$1:$AQ$550,MATCH(Z$2,Totalt!$B$1:$AQ$1,0),FALSE),"")</f>
        <v>0</v>
      </c>
      <c r="AA212" s="302">
        <f>IFERROR(VLOOKUP($B212,Totalt!$B$1:$AQ$550,MATCH(AA$2,Totalt!$B$1:$AQ$1,0),FALSE),"")</f>
        <v>0</v>
      </c>
      <c r="AB212" s="302">
        <f>IFERROR(VLOOKUP($B212,Totalt!$B$1:$AQ$550,MATCH(AB$2,Totalt!$B$1:$AQ$1,0),FALSE),"")</f>
        <v>0</v>
      </c>
      <c r="AC212" s="302">
        <f>IFERROR(VLOOKUP($B212,Totalt!$B$1:$AQ$550,MATCH(AC$2,Totalt!$B$1:$AQ$1,0),FALSE),"")</f>
        <v>5.7</v>
      </c>
      <c r="AD212" s="302">
        <f>IFERROR(VLOOKUP($B212,Totalt!$B$1:$AQ$550,MATCH(AD$2,Totalt!$B$1:$AQ$1,0),FALSE),"")</f>
        <v>0</v>
      </c>
      <c r="AE212" s="302">
        <f>IFERROR(VLOOKUP($B212,Totalt!$B$1:$AQ$550,MATCH(AE$2,Totalt!$B$1:$AQ$1,0),FALSE),"")</f>
        <v>0</v>
      </c>
      <c r="AF212" s="302">
        <f>IFERROR(VLOOKUP($B212,Totalt!$B$1:$AQ$550,MATCH(AF$2,Totalt!$B$1:$AQ$1,0),FALSE),"")</f>
        <v>0.71</v>
      </c>
      <c r="AG212" s="302">
        <f>IFERROR(VLOOKUP($B212,Totalt!$B$1:$AQ$550,MATCH(AG$2,Totalt!$B$1:$AQ$1,0),FALSE),"")</f>
        <v>0</v>
      </c>
      <c r="AI212" s="302">
        <f t="shared" si="12"/>
        <v>36.81</v>
      </c>
      <c r="AJ212" s="302">
        <f>IF(ISERROR(1/VLOOKUP($B212,Leveranser!$B$1:$S$500,MATCH("såld värme (gwh)",Leveranser!$B$1:$S$1,0),FALSE)),"",VLOOKUP($B212,Leveranser!$B$1:$S$500,MATCH("såld värme (gwh)",Leveranser!$B$1:$S$1,0),FALSE))</f>
        <v>26.9</v>
      </c>
      <c r="AK212" s="315"/>
      <c r="AM212" s="316" t="str">
        <f>IF(B212&lt;&gt;"",IF(VLOOKUP($B212,Totalt!$B$1:$AQ$550,MATCH("Kvalitetsgranskad:",Totalt!$B$1:$AQ$1,0),FALSE)="ja",VLOOKUP($B212,Miljö!$B$1:$AG$479,MATCH(AM$2,Miljö!$B$1:$AK$1,0),FALSE),""),"")</f>
        <v>Ja</v>
      </c>
      <c r="AN212" s="316" t="str">
        <f>IF(AM212="ja",VLOOKUP($B212,Miljö!$B$1:$J$479,MATCH("Typ av ursprungsspecificerad el   (Om inget värde anges används Nordisk residualmix, se inforuta) ()",Miljö!$B$1:$J$1,0),FALSE),IF(AM212="nej","Nordisk residualel",""))</f>
        <v>'VATTENKRAFT'</v>
      </c>
      <c r="AO212" s="316">
        <f>IF(AM212="","",VLOOKUP($B212,Miljö!$B$1:$J$479,MATCH("Fossilandel för ursprungspecificerad el ()",Miljö!$B$1:$J$1,0),FALSE))</f>
        <v>0</v>
      </c>
      <c r="AP212" s="316">
        <f>IF(AM212="","",IFERROR(VLOOKUP($B212,Miljö!$B$1:$J$479,MATCH("Kärnkraftsandel för ursprungsspecificerad el ()",Miljö!$B$1:$J$1,0),FALSE)/1,0))</f>
        <v>0</v>
      </c>
      <c r="AQ212" s="316">
        <f t="shared" si="13"/>
        <v>1</v>
      </c>
      <c r="AS212" s="316" t="str">
        <f t="shared" si="14"/>
        <v>Nej</v>
      </c>
      <c r="AT212" s="316" t="str">
        <f>IF(AS212="ja",VLOOKUP($B212,Miljö!$B$1:$O$500,MATCH("Fossil andel i procent (%)",Miljö!$B$1:$O$1,0),FALSE)/100,"")</f>
        <v/>
      </c>
      <c r="AV212" s="316" t="str">
        <f t="shared" si="15"/>
        <v>Nej</v>
      </c>
      <c r="AW212" s="316" t="str">
        <f>IF(AV212="ja",VLOOKUP($B212,'Egen hetvattenprod'!$B$1:$AO$500,MATCH("Värmekälla till värmepumpar ()",'Egen hetvattenprod'!$B$1:$AO$1,0),FALSE),"")</f>
        <v/>
      </c>
    </row>
    <row r="213" spans="1:49" x14ac:dyDescent="0.25">
      <c r="A213" s="314" t="str">
        <f>'Miljövärden för publ företag'!B215</f>
        <v>Rindi Energi AB</v>
      </c>
      <c r="B213" s="314" t="str">
        <f>'Miljövärden för publ företag'!C215</f>
        <v>Höör</v>
      </c>
      <c r="C213" s="302">
        <f>IFERROR(VLOOKUP($B213,Totalt!$B$1:$AQ$550,MATCH(C$2,Totalt!$B$1:$AQ$1,0),FALSE),"")</f>
        <v>0</v>
      </c>
      <c r="D213" s="302">
        <f>IFERROR(VLOOKUP($B213,Totalt!$B$1:$AQ$550,MATCH(D$2,Totalt!$B$1:$AQ$1,0),FALSE),"")</f>
        <v>0</v>
      </c>
      <c r="E213" s="302">
        <f>IFERROR(VLOOKUP($B213,Totalt!$B$1:$AQ$550,MATCH(E$2,Totalt!$B$1:$AQ$1,0),FALSE),"")</f>
        <v>0</v>
      </c>
      <c r="F213" s="302">
        <f>IFERROR(VLOOKUP($B213,Totalt!$B$1:$AQ$550,MATCH(F$2,Totalt!$B$1:$AQ$1,0),FALSE),"")</f>
        <v>0</v>
      </c>
      <c r="G213" s="302">
        <f>IFERROR(VLOOKUP($B213,Totalt!$B$1:$AQ$550,MATCH(G$2,Totalt!$B$1:$AQ$1,0),FALSE),"")</f>
        <v>0</v>
      </c>
      <c r="H213" s="302">
        <f>IFERROR(VLOOKUP($B213,Totalt!$B$1:$AQ$550,MATCH(H$2,Totalt!$B$1:$AQ$1,0),FALSE),"")</f>
        <v>0.18</v>
      </c>
      <c r="I213" s="302">
        <f>IFERROR(VLOOKUP($B213,Totalt!$B$1:$AQ$550,MATCH(I$2,Totalt!$B$1:$AQ$1,0),FALSE),"")</f>
        <v>0</v>
      </c>
      <c r="J213" s="302">
        <f>IFERROR(VLOOKUP($B213,Totalt!$B$1:$AQ$550,MATCH(J$2,Totalt!$B$1:$AQ$1,0),FALSE),"")</f>
        <v>0</v>
      </c>
      <c r="K213" s="302">
        <f>IFERROR(VLOOKUP($B213,Totalt!$B$1:$AQ$550,MATCH(K$2,Totalt!$B$1:$AQ$1,0),FALSE),"")</f>
        <v>0</v>
      </c>
      <c r="L213" s="302">
        <f>IFERROR(VLOOKUP($B213,Totalt!$B$1:$AQ$550,MATCH(L$2,Totalt!$B$1:$AQ$1,0),FALSE),"")</f>
        <v>0</v>
      </c>
      <c r="M213" s="302">
        <f>IFERROR(VLOOKUP($B213,Totalt!$B$1:$AQ$550,MATCH(M$2,Totalt!$B$1:$AQ$1,0),FALSE),"")</f>
        <v>0</v>
      </c>
      <c r="N213" s="302">
        <f>IFERROR(VLOOKUP($B213,Totalt!$B$1:$AQ$550,MATCH(N$2,Totalt!$B$1:$AQ$1,0),FALSE),"")</f>
        <v>27.8</v>
      </c>
      <c r="O213" s="302">
        <f>IFERROR(VLOOKUP($B213,Totalt!$B$1:$AQ$550,MATCH(O$2,Totalt!$B$1:$AQ$1,0),FALSE),"")</f>
        <v>0</v>
      </c>
      <c r="P213" s="302">
        <f>IFERROR(VLOOKUP($B213,Totalt!$B$1:$AQ$550,MATCH(P$2,Totalt!$B$1:$AQ$1,0),FALSE),"")</f>
        <v>0</v>
      </c>
      <c r="Q213" s="302">
        <f>IFERROR(VLOOKUP($B213,Totalt!$B$1:$AQ$550,MATCH(Q$2,Totalt!$B$1:$AQ$1,0),FALSE),"")</f>
        <v>0</v>
      </c>
      <c r="R213" s="302">
        <f>IFERROR(VLOOKUP($B213,Totalt!$B$1:$AQ$550,MATCH(R$2,Totalt!$B$1:$AQ$1,0),FALSE),"")</f>
        <v>0</v>
      </c>
      <c r="S213" s="302">
        <f>IFERROR(VLOOKUP($B213,Totalt!$B$1:$AQ$550,MATCH(S$2,Totalt!$B$1:$AQ$1,0),FALSE),"")</f>
        <v>0</v>
      </c>
      <c r="T213" s="302">
        <f>IFERROR(VLOOKUP($B213,Totalt!$B$1:$AQ$550,MATCH(T$2,Totalt!$B$1:$AQ$1,0),FALSE),"")</f>
        <v>0</v>
      </c>
      <c r="U213" s="302">
        <f>IFERROR(VLOOKUP($B213,Totalt!$B$1:$AQ$550,MATCH(U$2,Totalt!$B$1:$AQ$1,0),FALSE),"")</f>
        <v>0</v>
      </c>
      <c r="V213" s="302">
        <f>IFERROR(VLOOKUP($B213,Totalt!$B$1:$AQ$550,MATCH(V$2,Totalt!$B$1:$AQ$1,0),FALSE),"")</f>
        <v>0</v>
      </c>
      <c r="W213" s="302">
        <f>IFERROR(VLOOKUP($B213,Totalt!$B$1:$AQ$550,MATCH(W$2,Totalt!$B$1:$AQ$1,0),FALSE),"")</f>
        <v>0</v>
      </c>
      <c r="X213" s="302">
        <f>IFERROR(VLOOKUP($B213,Totalt!$B$1:$AQ$550,MATCH(X$2,Totalt!$B$1:$AQ$1,0),FALSE),"")</f>
        <v>0</v>
      </c>
      <c r="Y213" s="302">
        <f>IFERROR(VLOOKUP($B213,Totalt!$B$1:$AQ$550,MATCH(Y$2,Totalt!$B$1:$AQ$1,0),FALSE),"")</f>
        <v>0</v>
      </c>
      <c r="Z213" s="302">
        <f>IFERROR(VLOOKUP($B213,Totalt!$B$1:$AQ$550,MATCH(Z$2,Totalt!$B$1:$AQ$1,0),FALSE),"")</f>
        <v>0</v>
      </c>
      <c r="AA213" s="302">
        <f>IFERROR(VLOOKUP($B213,Totalt!$B$1:$AQ$550,MATCH(AA$2,Totalt!$B$1:$AQ$1,0),FALSE),"")</f>
        <v>0</v>
      </c>
      <c r="AB213" s="302">
        <f>IFERROR(VLOOKUP($B213,Totalt!$B$1:$AQ$550,MATCH(AB$2,Totalt!$B$1:$AQ$1,0),FALSE),"")</f>
        <v>0</v>
      </c>
      <c r="AC213" s="302">
        <f>IFERROR(VLOOKUP($B213,Totalt!$B$1:$AQ$550,MATCH(AC$2,Totalt!$B$1:$AQ$1,0),FALSE),"")</f>
        <v>2.8</v>
      </c>
      <c r="AD213" s="302">
        <f>IFERROR(VLOOKUP($B213,Totalt!$B$1:$AQ$550,MATCH(AD$2,Totalt!$B$1:$AQ$1,0),FALSE),"")</f>
        <v>0</v>
      </c>
      <c r="AE213" s="302">
        <f>IFERROR(VLOOKUP($B213,Totalt!$B$1:$AQ$550,MATCH(AE$2,Totalt!$B$1:$AQ$1,0),FALSE),"")</f>
        <v>0</v>
      </c>
      <c r="AF213" s="302">
        <f>IFERROR(VLOOKUP($B213,Totalt!$B$1:$AQ$550,MATCH(AF$2,Totalt!$B$1:$AQ$1,0),FALSE),"")</f>
        <v>0.66</v>
      </c>
      <c r="AG213" s="302">
        <f>IFERROR(VLOOKUP($B213,Totalt!$B$1:$AQ$550,MATCH(AG$2,Totalt!$B$1:$AQ$1,0),FALSE),"")</f>
        <v>0</v>
      </c>
      <c r="AI213" s="302">
        <f t="shared" si="12"/>
        <v>31.44</v>
      </c>
      <c r="AJ213" s="302">
        <f>IF(ISERROR(1/VLOOKUP($B213,Leveranser!$B$1:$S$500,MATCH("såld värme (gwh)",Leveranser!$B$1:$S$1,0),FALSE)),"",VLOOKUP($B213,Leveranser!$B$1:$S$500,MATCH("såld värme (gwh)",Leveranser!$B$1:$S$1,0),FALSE))</f>
        <v>22.8</v>
      </c>
      <c r="AK213" s="315"/>
      <c r="AM213" s="316" t="str">
        <f>IF(B213&lt;&gt;"",IF(VLOOKUP($B213,Totalt!$B$1:$AQ$550,MATCH("Kvalitetsgranskad:",Totalt!$B$1:$AQ$1,0),FALSE)="ja",VLOOKUP($B213,Miljö!$B$1:$AG$479,MATCH(AM$2,Miljö!$B$1:$AK$1,0),FALSE),""),"")</f>
        <v>Ja</v>
      </c>
      <c r="AN213" s="316" t="str">
        <f>IF(AM213="ja",VLOOKUP($B213,Miljö!$B$1:$J$479,MATCH("Typ av ursprungsspecificerad el   (Om inget värde anges används Nordisk residualmix, se inforuta) ()",Miljö!$B$1:$J$1,0),FALSE),IF(AM213="nej","Nordisk residualel",""))</f>
        <v>'VATTENKRAFT'</v>
      </c>
      <c r="AO213" s="316">
        <f>IF(AM213="","",VLOOKUP($B213,Miljö!$B$1:$J$479,MATCH("Fossilandel för ursprungspecificerad el ()",Miljö!$B$1:$J$1,0),FALSE))</f>
        <v>0</v>
      </c>
      <c r="AP213" s="316">
        <f>IF(AM213="","",IFERROR(VLOOKUP($B213,Miljö!$B$1:$J$479,MATCH("Kärnkraftsandel för ursprungsspecificerad el ()",Miljö!$B$1:$J$1,0),FALSE)/1,0))</f>
        <v>0</v>
      </c>
      <c r="AQ213" s="316">
        <f t="shared" si="13"/>
        <v>1</v>
      </c>
      <c r="AS213" s="316" t="str">
        <f t="shared" si="14"/>
        <v>Nej</v>
      </c>
      <c r="AT213" s="316" t="str">
        <f>IF(AS213="ja",VLOOKUP($B213,Miljö!$B$1:$O$500,MATCH("Fossil andel i procent (%)",Miljö!$B$1:$O$1,0),FALSE)/100,"")</f>
        <v/>
      </c>
      <c r="AV213" s="316" t="str">
        <f t="shared" si="15"/>
        <v>Nej</v>
      </c>
      <c r="AW213" s="316" t="str">
        <f>IF(AV213="ja",VLOOKUP($B213,'Egen hetvattenprod'!$B$1:$AO$500,MATCH("Värmekälla till värmepumpar ()",'Egen hetvattenprod'!$B$1:$AO$1,0),FALSE),"")</f>
        <v/>
      </c>
    </row>
    <row r="214" spans="1:49" x14ac:dyDescent="0.25">
      <c r="A214" s="314" t="str">
        <f>'Miljövärden för publ företag'!B216</f>
        <v>Rindi Energi AB</v>
      </c>
      <c r="B214" s="314" t="str">
        <f>'Miljövärden för publ företag'!C216</f>
        <v>Sjöbo</v>
      </c>
      <c r="C214" s="302">
        <f>IFERROR(VLOOKUP($B214,Totalt!$B$1:$AQ$550,MATCH(C$2,Totalt!$B$1:$AQ$1,0),FALSE),"")</f>
        <v>0</v>
      </c>
      <c r="D214" s="302">
        <f>IFERROR(VLOOKUP($B214,Totalt!$B$1:$AQ$550,MATCH(D$2,Totalt!$B$1:$AQ$1,0),FALSE),"")</f>
        <v>0.7</v>
      </c>
      <c r="E214" s="302">
        <f>IFERROR(VLOOKUP($B214,Totalt!$B$1:$AQ$550,MATCH(E$2,Totalt!$B$1:$AQ$1,0),FALSE),"")</f>
        <v>0</v>
      </c>
      <c r="F214" s="302">
        <f>IFERROR(VLOOKUP($B214,Totalt!$B$1:$AQ$550,MATCH(F$2,Totalt!$B$1:$AQ$1,0),FALSE),"")</f>
        <v>0</v>
      </c>
      <c r="G214" s="302">
        <f>IFERROR(VLOOKUP($B214,Totalt!$B$1:$AQ$550,MATCH(G$2,Totalt!$B$1:$AQ$1,0),FALSE),"")</f>
        <v>0</v>
      </c>
      <c r="H214" s="302">
        <f>IFERROR(VLOOKUP($B214,Totalt!$B$1:$AQ$550,MATCH(H$2,Totalt!$B$1:$AQ$1,0),FALSE),"")</f>
        <v>0</v>
      </c>
      <c r="I214" s="302">
        <f>IFERROR(VLOOKUP($B214,Totalt!$B$1:$AQ$550,MATCH(I$2,Totalt!$B$1:$AQ$1,0),FALSE),"")</f>
        <v>0</v>
      </c>
      <c r="J214" s="302">
        <f>IFERROR(VLOOKUP($B214,Totalt!$B$1:$AQ$550,MATCH(J$2,Totalt!$B$1:$AQ$1,0),FALSE),"")</f>
        <v>0</v>
      </c>
      <c r="K214" s="302">
        <f>IFERROR(VLOOKUP($B214,Totalt!$B$1:$AQ$550,MATCH(K$2,Totalt!$B$1:$AQ$1,0),FALSE),"")</f>
        <v>0</v>
      </c>
      <c r="L214" s="302">
        <f>IFERROR(VLOOKUP($B214,Totalt!$B$1:$AQ$550,MATCH(L$2,Totalt!$B$1:$AQ$1,0),FALSE),"")</f>
        <v>0</v>
      </c>
      <c r="M214" s="302">
        <f>IFERROR(VLOOKUP($B214,Totalt!$B$1:$AQ$550,MATCH(M$2,Totalt!$B$1:$AQ$1,0),FALSE),"")</f>
        <v>0</v>
      </c>
      <c r="N214" s="302">
        <f>IFERROR(VLOOKUP($B214,Totalt!$B$1:$AQ$550,MATCH(N$2,Totalt!$B$1:$AQ$1,0),FALSE),"")</f>
        <v>28.7</v>
      </c>
      <c r="O214" s="302">
        <f>IFERROR(VLOOKUP($B214,Totalt!$B$1:$AQ$550,MATCH(O$2,Totalt!$B$1:$AQ$1,0),FALSE),"")</f>
        <v>0</v>
      </c>
      <c r="P214" s="302">
        <f>IFERROR(VLOOKUP($B214,Totalt!$B$1:$AQ$550,MATCH(P$2,Totalt!$B$1:$AQ$1,0),FALSE),"")</f>
        <v>0</v>
      </c>
      <c r="Q214" s="302">
        <f>IFERROR(VLOOKUP($B214,Totalt!$B$1:$AQ$550,MATCH(Q$2,Totalt!$B$1:$AQ$1,0),FALSE),"")</f>
        <v>0</v>
      </c>
      <c r="R214" s="302">
        <f>IFERROR(VLOOKUP($B214,Totalt!$B$1:$AQ$550,MATCH(R$2,Totalt!$B$1:$AQ$1,0),FALSE),"")</f>
        <v>0</v>
      </c>
      <c r="S214" s="302">
        <f>IFERROR(VLOOKUP($B214,Totalt!$B$1:$AQ$550,MATCH(S$2,Totalt!$B$1:$AQ$1,0),FALSE),"")</f>
        <v>0</v>
      </c>
      <c r="T214" s="302">
        <f>IFERROR(VLOOKUP($B214,Totalt!$B$1:$AQ$550,MATCH(T$2,Totalt!$B$1:$AQ$1,0),FALSE),"")</f>
        <v>0</v>
      </c>
      <c r="U214" s="302">
        <f>IFERROR(VLOOKUP($B214,Totalt!$B$1:$AQ$550,MATCH(U$2,Totalt!$B$1:$AQ$1,0),FALSE),"")</f>
        <v>0</v>
      </c>
      <c r="V214" s="302">
        <f>IFERROR(VLOOKUP($B214,Totalt!$B$1:$AQ$550,MATCH(V$2,Totalt!$B$1:$AQ$1,0),FALSE),"")</f>
        <v>0</v>
      </c>
      <c r="W214" s="302">
        <f>IFERROR(VLOOKUP($B214,Totalt!$B$1:$AQ$550,MATCH(W$2,Totalt!$B$1:$AQ$1,0),FALSE),"")</f>
        <v>0</v>
      </c>
      <c r="X214" s="302">
        <f>IFERROR(VLOOKUP($B214,Totalt!$B$1:$AQ$550,MATCH(X$2,Totalt!$B$1:$AQ$1,0),FALSE),"")</f>
        <v>0</v>
      </c>
      <c r="Y214" s="302">
        <f>IFERROR(VLOOKUP($B214,Totalt!$B$1:$AQ$550,MATCH(Y$2,Totalt!$B$1:$AQ$1,0),FALSE),"")</f>
        <v>0</v>
      </c>
      <c r="Z214" s="302">
        <f>IFERROR(VLOOKUP($B214,Totalt!$B$1:$AQ$550,MATCH(Z$2,Totalt!$B$1:$AQ$1,0),FALSE),"")</f>
        <v>0</v>
      </c>
      <c r="AA214" s="302">
        <f>IFERROR(VLOOKUP($B214,Totalt!$B$1:$AQ$550,MATCH(AA$2,Totalt!$B$1:$AQ$1,0),FALSE),"")</f>
        <v>0</v>
      </c>
      <c r="AB214" s="302">
        <f>IFERROR(VLOOKUP($B214,Totalt!$B$1:$AQ$550,MATCH(AB$2,Totalt!$B$1:$AQ$1,0),FALSE),"")</f>
        <v>0</v>
      </c>
      <c r="AC214" s="302">
        <f>IFERROR(VLOOKUP($B214,Totalt!$B$1:$AQ$550,MATCH(AC$2,Totalt!$B$1:$AQ$1,0),FALSE),"")</f>
        <v>5.9</v>
      </c>
      <c r="AD214" s="302">
        <f>IFERROR(VLOOKUP($B214,Totalt!$B$1:$AQ$550,MATCH(AD$2,Totalt!$B$1:$AQ$1,0),FALSE),"")</f>
        <v>0</v>
      </c>
      <c r="AE214" s="302">
        <f>IFERROR(VLOOKUP($B214,Totalt!$B$1:$AQ$550,MATCH(AE$2,Totalt!$B$1:$AQ$1,0),FALSE),"")</f>
        <v>0</v>
      </c>
      <c r="AF214" s="302">
        <f>IFERROR(VLOOKUP($B214,Totalt!$B$1:$AQ$550,MATCH(AF$2,Totalt!$B$1:$AQ$1,0),FALSE),"")</f>
        <v>0.63</v>
      </c>
      <c r="AG214" s="302">
        <f>IFERROR(VLOOKUP($B214,Totalt!$B$1:$AQ$550,MATCH(AG$2,Totalt!$B$1:$AQ$1,0),FALSE),"")</f>
        <v>0</v>
      </c>
      <c r="AI214" s="302">
        <f t="shared" si="12"/>
        <v>35.93</v>
      </c>
      <c r="AJ214" s="302">
        <f>IF(ISERROR(1/VLOOKUP($B214,Leveranser!$B$1:$S$500,MATCH("såld värme (gwh)",Leveranser!$B$1:$S$1,0),FALSE)),"",VLOOKUP($B214,Leveranser!$B$1:$S$500,MATCH("såld värme (gwh)",Leveranser!$B$1:$S$1,0),FALSE))</f>
        <v>26.3</v>
      </c>
      <c r="AK214" s="315"/>
      <c r="AM214" s="316" t="str">
        <f>IF(B214&lt;&gt;"",IF(VLOOKUP($B214,Totalt!$B$1:$AQ$550,MATCH("Kvalitetsgranskad:",Totalt!$B$1:$AQ$1,0),FALSE)="ja",VLOOKUP($B214,Miljö!$B$1:$AG$479,MATCH(AM$2,Miljö!$B$1:$AK$1,0),FALSE),""),"")</f>
        <v>Ja</v>
      </c>
      <c r="AN214" s="316" t="str">
        <f>IF(AM214="ja",VLOOKUP($B214,Miljö!$B$1:$J$479,MATCH("Typ av ursprungsspecificerad el   (Om inget värde anges används Nordisk residualmix, se inforuta) ()",Miljö!$B$1:$J$1,0),FALSE),IF(AM214="nej","Nordisk residualel",""))</f>
        <v>'VATTENKRAFT'</v>
      </c>
      <c r="AO214" s="316">
        <f>IF(AM214="","",VLOOKUP($B214,Miljö!$B$1:$J$479,MATCH("Fossilandel för ursprungspecificerad el ()",Miljö!$B$1:$J$1,0),FALSE))</f>
        <v>0</v>
      </c>
      <c r="AP214" s="316">
        <f>IF(AM214="","",IFERROR(VLOOKUP($B214,Miljö!$B$1:$J$479,MATCH("Kärnkraftsandel för ursprungsspecificerad el ()",Miljö!$B$1:$J$1,0),FALSE)/1,0))</f>
        <v>0</v>
      </c>
      <c r="AQ214" s="316">
        <f t="shared" si="13"/>
        <v>1</v>
      </c>
      <c r="AS214" s="316" t="str">
        <f t="shared" si="14"/>
        <v>Nej</v>
      </c>
      <c r="AT214" s="316" t="str">
        <f>IF(AS214="ja",VLOOKUP($B214,Miljö!$B$1:$O$500,MATCH("Fossil andel i procent (%)",Miljö!$B$1:$O$1,0),FALSE)/100,"")</f>
        <v/>
      </c>
      <c r="AV214" s="316" t="str">
        <f t="shared" si="15"/>
        <v>Nej</v>
      </c>
      <c r="AW214" s="316" t="str">
        <f>IF(AV214="ja",VLOOKUP($B214,'Egen hetvattenprod'!$B$1:$AO$500,MATCH("Värmekälla till värmepumpar ()",'Egen hetvattenprod'!$B$1:$AO$1,0),FALSE),"")</f>
        <v/>
      </c>
    </row>
    <row r="215" spans="1:49" x14ac:dyDescent="0.25">
      <c r="A215" s="314" t="str">
        <f>'Miljövärden för publ företag'!B217</f>
        <v>Rindi Energi AB</v>
      </c>
      <c r="B215" s="314" t="str">
        <f>'Miljövärden för publ företag'!C217</f>
        <v>Tomelilla</v>
      </c>
      <c r="C215" s="302">
        <f>IFERROR(VLOOKUP($B215,Totalt!$B$1:$AQ$550,MATCH(C$2,Totalt!$B$1:$AQ$1,0),FALSE),"")</f>
        <v>0</v>
      </c>
      <c r="D215" s="302">
        <f>IFERROR(VLOOKUP($B215,Totalt!$B$1:$AQ$550,MATCH(D$2,Totalt!$B$1:$AQ$1,0),FALSE),"")</f>
        <v>0.13</v>
      </c>
      <c r="E215" s="302">
        <f>IFERROR(VLOOKUP($B215,Totalt!$B$1:$AQ$550,MATCH(E$2,Totalt!$B$1:$AQ$1,0),FALSE),"")</f>
        <v>0</v>
      </c>
      <c r="F215" s="302">
        <f>IFERROR(VLOOKUP($B215,Totalt!$B$1:$AQ$550,MATCH(F$2,Totalt!$B$1:$AQ$1,0),FALSE),"")</f>
        <v>0</v>
      </c>
      <c r="G215" s="302">
        <f>IFERROR(VLOOKUP($B215,Totalt!$B$1:$AQ$550,MATCH(G$2,Totalt!$B$1:$AQ$1,0),FALSE),"")</f>
        <v>0</v>
      </c>
      <c r="H215" s="302">
        <f>IFERROR(VLOOKUP($B215,Totalt!$B$1:$AQ$550,MATCH(H$2,Totalt!$B$1:$AQ$1,0),FALSE),"")</f>
        <v>0</v>
      </c>
      <c r="I215" s="302">
        <f>IFERROR(VLOOKUP($B215,Totalt!$B$1:$AQ$550,MATCH(I$2,Totalt!$B$1:$AQ$1,0),FALSE),"")</f>
        <v>0</v>
      </c>
      <c r="J215" s="302">
        <f>IFERROR(VLOOKUP($B215,Totalt!$B$1:$AQ$550,MATCH(J$2,Totalt!$B$1:$AQ$1,0),FALSE),"")</f>
        <v>0</v>
      </c>
      <c r="K215" s="302">
        <f>IFERROR(VLOOKUP($B215,Totalt!$B$1:$AQ$550,MATCH(K$2,Totalt!$B$1:$AQ$1,0),FALSE),"")</f>
        <v>0</v>
      </c>
      <c r="L215" s="302">
        <f>IFERROR(VLOOKUP($B215,Totalt!$B$1:$AQ$550,MATCH(L$2,Totalt!$B$1:$AQ$1,0),FALSE),"")</f>
        <v>0</v>
      </c>
      <c r="M215" s="302">
        <f>IFERROR(VLOOKUP($B215,Totalt!$B$1:$AQ$550,MATCH(M$2,Totalt!$B$1:$AQ$1,0),FALSE),"")</f>
        <v>0</v>
      </c>
      <c r="N215" s="302">
        <f>IFERROR(VLOOKUP($B215,Totalt!$B$1:$AQ$550,MATCH(N$2,Totalt!$B$1:$AQ$1,0),FALSE),"")</f>
        <v>38.1</v>
      </c>
      <c r="O215" s="302">
        <f>IFERROR(VLOOKUP($B215,Totalt!$B$1:$AQ$550,MATCH(O$2,Totalt!$B$1:$AQ$1,0),FALSE),"")</f>
        <v>0</v>
      </c>
      <c r="P215" s="302">
        <f>IFERROR(VLOOKUP($B215,Totalt!$B$1:$AQ$550,MATCH(P$2,Totalt!$B$1:$AQ$1,0),FALSE),"")</f>
        <v>0</v>
      </c>
      <c r="Q215" s="302">
        <f>IFERROR(VLOOKUP($B215,Totalt!$B$1:$AQ$550,MATCH(Q$2,Totalt!$B$1:$AQ$1,0),FALSE),"")</f>
        <v>0</v>
      </c>
      <c r="R215" s="302">
        <f>IFERROR(VLOOKUP($B215,Totalt!$B$1:$AQ$550,MATCH(R$2,Totalt!$B$1:$AQ$1,0),FALSE),"")</f>
        <v>0</v>
      </c>
      <c r="S215" s="302">
        <f>IFERROR(VLOOKUP($B215,Totalt!$B$1:$AQ$550,MATCH(S$2,Totalt!$B$1:$AQ$1,0),FALSE),"")</f>
        <v>0</v>
      </c>
      <c r="T215" s="302">
        <f>IFERROR(VLOOKUP($B215,Totalt!$B$1:$AQ$550,MATCH(T$2,Totalt!$B$1:$AQ$1,0),FALSE),"")</f>
        <v>0</v>
      </c>
      <c r="U215" s="302">
        <f>IFERROR(VLOOKUP($B215,Totalt!$B$1:$AQ$550,MATCH(U$2,Totalt!$B$1:$AQ$1,0),FALSE),"")</f>
        <v>0</v>
      </c>
      <c r="V215" s="302">
        <f>IFERROR(VLOOKUP($B215,Totalt!$B$1:$AQ$550,MATCH(V$2,Totalt!$B$1:$AQ$1,0),FALSE),"")</f>
        <v>0</v>
      </c>
      <c r="W215" s="302">
        <f>IFERROR(VLOOKUP($B215,Totalt!$B$1:$AQ$550,MATCH(W$2,Totalt!$B$1:$AQ$1,0),FALSE),"")</f>
        <v>0</v>
      </c>
      <c r="X215" s="302">
        <f>IFERROR(VLOOKUP($B215,Totalt!$B$1:$AQ$550,MATCH(X$2,Totalt!$B$1:$AQ$1,0),FALSE),"")</f>
        <v>0</v>
      </c>
      <c r="Y215" s="302">
        <f>IFERROR(VLOOKUP($B215,Totalt!$B$1:$AQ$550,MATCH(Y$2,Totalt!$B$1:$AQ$1,0),FALSE),"")</f>
        <v>0</v>
      </c>
      <c r="Z215" s="302">
        <f>IFERROR(VLOOKUP($B215,Totalt!$B$1:$AQ$550,MATCH(Z$2,Totalt!$B$1:$AQ$1,0),FALSE),"")</f>
        <v>0</v>
      </c>
      <c r="AA215" s="302">
        <f>IFERROR(VLOOKUP($B215,Totalt!$B$1:$AQ$550,MATCH(AA$2,Totalt!$B$1:$AQ$1,0),FALSE),"")</f>
        <v>0</v>
      </c>
      <c r="AB215" s="302">
        <f>IFERROR(VLOOKUP($B215,Totalt!$B$1:$AQ$550,MATCH(AB$2,Totalt!$B$1:$AQ$1,0),FALSE),"")</f>
        <v>0</v>
      </c>
      <c r="AC215" s="302">
        <f>IFERROR(VLOOKUP($B215,Totalt!$B$1:$AQ$550,MATCH(AC$2,Totalt!$B$1:$AQ$1,0),FALSE),"")</f>
        <v>4.8</v>
      </c>
      <c r="AD215" s="302">
        <f>IFERROR(VLOOKUP($B215,Totalt!$B$1:$AQ$550,MATCH(AD$2,Totalt!$B$1:$AQ$1,0),FALSE),"")</f>
        <v>0</v>
      </c>
      <c r="AE215" s="302">
        <f>IFERROR(VLOOKUP($B215,Totalt!$B$1:$AQ$550,MATCH(AE$2,Totalt!$B$1:$AQ$1,0),FALSE),"")</f>
        <v>0</v>
      </c>
      <c r="AF215" s="302">
        <f>IFERROR(VLOOKUP($B215,Totalt!$B$1:$AQ$550,MATCH(AF$2,Totalt!$B$1:$AQ$1,0),FALSE),"")</f>
        <v>0.77</v>
      </c>
      <c r="AG215" s="302">
        <f>IFERROR(VLOOKUP($B215,Totalt!$B$1:$AQ$550,MATCH(AG$2,Totalt!$B$1:$AQ$1,0),FALSE),"")</f>
        <v>0</v>
      </c>
      <c r="AI215" s="302">
        <f t="shared" si="12"/>
        <v>43.800000000000004</v>
      </c>
      <c r="AJ215" s="302">
        <f>IF(ISERROR(1/VLOOKUP($B215,Leveranser!$B$1:$S$500,MATCH("såld värme (gwh)",Leveranser!$B$1:$S$1,0),FALSE)),"",VLOOKUP($B215,Leveranser!$B$1:$S$500,MATCH("såld värme (gwh)",Leveranser!$B$1:$S$1,0),FALSE))</f>
        <v>30.7</v>
      </c>
      <c r="AK215" s="315"/>
      <c r="AM215" s="316" t="str">
        <f>IF(B215&lt;&gt;"",IF(VLOOKUP($B215,Totalt!$B$1:$AQ$550,MATCH("Kvalitetsgranskad:",Totalt!$B$1:$AQ$1,0),FALSE)="ja",VLOOKUP($B215,Miljö!$B$1:$AG$479,MATCH(AM$2,Miljö!$B$1:$AK$1,0),FALSE),""),"")</f>
        <v>Ja</v>
      </c>
      <c r="AN215" s="316" t="str">
        <f>IF(AM215="ja",VLOOKUP($B215,Miljö!$B$1:$J$479,MATCH("Typ av ursprungsspecificerad el   (Om inget värde anges används Nordisk residualmix, se inforuta) ()",Miljö!$B$1:$J$1,0),FALSE),IF(AM215="nej","Nordisk residualel",""))</f>
        <v>'VATTENKRAFT'</v>
      </c>
      <c r="AO215" s="316">
        <f>IF(AM215="","",VLOOKUP($B215,Miljö!$B$1:$J$479,MATCH("Fossilandel för ursprungspecificerad el ()",Miljö!$B$1:$J$1,0),FALSE))</f>
        <v>0</v>
      </c>
      <c r="AP215" s="316">
        <f>IF(AM215="","",IFERROR(VLOOKUP($B215,Miljö!$B$1:$J$479,MATCH("Kärnkraftsandel för ursprungsspecificerad el ()",Miljö!$B$1:$J$1,0),FALSE)/1,0))</f>
        <v>0</v>
      </c>
      <c r="AQ215" s="316">
        <f t="shared" si="13"/>
        <v>1</v>
      </c>
      <c r="AS215" s="316" t="str">
        <f t="shared" si="14"/>
        <v>Nej</v>
      </c>
      <c r="AT215" s="316" t="str">
        <f>IF(AS215="ja",VLOOKUP($B215,Miljö!$B$1:$O$500,MATCH("Fossil andel i procent (%)",Miljö!$B$1:$O$1,0),FALSE)/100,"")</f>
        <v/>
      </c>
      <c r="AV215" s="316" t="str">
        <f t="shared" si="15"/>
        <v>Nej</v>
      </c>
      <c r="AW215" s="316" t="str">
        <f>IF(AV215="ja",VLOOKUP($B215,'Egen hetvattenprod'!$B$1:$AO$500,MATCH("Värmekälla till värmepumpar ()",'Egen hetvattenprod'!$B$1:$AO$1,0),FALSE),"")</f>
        <v/>
      </c>
    </row>
    <row r="216" spans="1:49" x14ac:dyDescent="0.25">
      <c r="A216" s="314" t="str">
        <f>'Miljövärden för publ företag'!B218</f>
        <v>Rindi Energi AB</v>
      </c>
      <c r="B216" s="314" t="str">
        <f>'Miljövärden för publ företag'!C218</f>
        <v>Vadstena</v>
      </c>
      <c r="C216" s="302">
        <f>IFERROR(VLOOKUP($B216,Totalt!$B$1:$AQ$550,MATCH(C$2,Totalt!$B$1:$AQ$1,0),FALSE),"")</f>
        <v>0</v>
      </c>
      <c r="D216" s="302">
        <f>IFERROR(VLOOKUP($B216,Totalt!$B$1:$AQ$550,MATCH(D$2,Totalt!$B$1:$AQ$1,0),FALSE),"")</f>
        <v>4</v>
      </c>
      <c r="E216" s="302">
        <f>IFERROR(VLOOKUP($B216,Totalt!$B$1:$AQ$550,MATCH(E$2,Totalt!$B$1:$AQ$1,0),FALSE),"")</f>
        <v>0</v>
      </c>
      <c r="F216" s="302">
        <f>IFERROR(VLOOKUP($B216,Totalt!$B$1:$AQ$550,MATCH(F$2,Totalt!$B$1:$AQ$1,0),FALSE),"")</f>
        <v>0</v>
      </c>
      <c r="G216" s="302">
        <f>IFERROR(VLOOKUP($B216,Totalt!$B$1:$AQ$550,MATCH(G$2,Totalt!$B$1:$AQ$1,0),FALSE),"")</f>
        <v>0</v>
      </c>
      <c r="H216" s="302">
        <f>IFERROR(VLOOKUP($B216,Totalt!$B$1:$AQ$550,MATCH(H$2,Totalt!$B$1:$AQ$1,0),FALSE),"")</f>
        <v>0</v>
      </c>
      <c r="I216" s="302">
        <f>IFERROR(VLOOKUP($B216,Totalt!$B$1:$AQ$550,MATCH(I$2,Totalt!$B$1:$AQ$1,0),FALSE),"")</f>
        <v>0</v>
      </c>
      <c r="J216" s="302">
        <f>IFERROR(VLOOKUP($B216,Totalt!$B$1:$AQ$550,MATCH(J$2,Totalt!$B$1:$AQ$1,0),FALSE),"")</f>
        <v>0</v>
      </c>
      <c r="K216" s="302">
        <f>IFERROR(VLOOKUP($B216,Totalt!$B$1:$AQ$550,MATCH(K$2,Totalt!$B$1:$AQ$1,0),FALSE),"")</f>
        <v>0</v>
      </c>
      <c r="L216" s="302">
        <f>IFERROR(VLOOKUP($B216,Totalt!$B$1:$AQ$550,MATCH(L$2,Totalt!$B$1:$AQ$1,0),FALSE),"")</f>
        <v>0</v>
      </c>
      <c r="M216" s="302">
        <f>IFERROR(VLOOKUP($B216,Totalt!$B$1:$AQ$550,MATCH(M$2,Totalt!$B$1:$AQ$1,0),FALSE),"")</f>
        <v>5</v>
      </c>
      <c r="N216" s="302">
        <f>IFERROR(VLOOKUP($B216,Totalt!$B$1:$AQ$550,MATCH(N$2,Totalt!$B$1:$AQ$1,0),FALSE),"")</f>
        <v>0</v>
      </c>
      <c r="O216" s="302">
        <f>IFERROR(VLOOKUP($B216,Totalt!$B$1:$AQ$550,MATCH(O$2,Totalt!$B$1:$AQ$1,0),FALSE),"")</f>
        <v>5</v>
      </c>
      <c r="P216" s="302">
        <f>IFERROR(VLOOKUP($B216,Totalt!$B$1:$AQ$550,MATCH(P$2,Totalt!$B$1:$AQ$1,0),FALSE),"")</f>
        <v>25</v>
      </c>
      <c r="Q216" s="302">
        <f>IFERROR(VLOOKUP($B216,Totalt!$B$1:$AQ$550,MATCH(Q$2,Totalt!$B$1:$AQ$1,0),FALSE),"")</f>
        <v>0</v>
      </c>
      <c r="R216" s="302">
        <f>IFERROR(VLOOKUP($B216,Totalt!$B$1:$AQ$550,MATCH(R$2,Totalt!$B$1:$AQ$1,0),FALSE),"")</f>
        <v>0</v>
      </c>
      <c r="S216" s="302">
        <f>IFERROR(VLOOKUP($B216,Totalt!$B$1:$AQ$550,MATCH(S$2,Totalt!$B$1:$AQ$1,0),FALSE),"")</f>
        <v>0</v>
      </c>
      <c r="T216" s="302">
        <f>IFERROR(VLOOKUP($B216,Totalt!$B$1:$AQ$550,MATCH(T$2,Totalt!$B$1:$AQ$1,0),FALSE),"")</f>
        <v>0</v>
      </c>
      <c r="U216" s="302">
        <f>IFERROR(VLOOKUP($B216,Totalt!$B$1:$AQ$550,MATCH(U$2,Totalt!$B$1:$AQ$1,0),FALSE),"")</f>
        <v>0</v>
      </c>
      <c r="V216" s="302">
        <f>IFERROR(VLOOKUP($B216,Totalt!$B$1:$AQ$550,MATCH(V$2,Totalt!$B$1:$AQ$1,0),FALSE),"")</f>
        <v>0</v>
      </c>
      <c r="W216" s="302">
        <f>IFERROR(VLOOKUP($B216,Totalt!$B$1:$AQ$550,MATCH(W$2,Totalt!$B$1:$AQ$1,0),FALSE),"")</f>
        <v>0</v>
      </c>
      <c r="X216" s="302">
        <f>IFERROR(VLOOKUP($B216,Totalt!$B$1:$AQ$550,MATCH(X$2,Totalt!$B$1:$AQ$1,0),FALSE),"")</f>
        <v>0</v>
      </c>
      <c r="Y216" s="302">
        <f>IFERROR(VLOOKUP($B216,Totalt!$B$1:$AQ$550,MATCH(Y$2,Totalt!$B$1:$AQ$1,0),FALSE),"")</f>
        <v>0</v>
      </c>
      <c r="Z216" s="302">
        <f>IFERROR(VLOOKUP($B216,Totalt!$B$1:$AQ$550,MATCH(Z$2,Totalt!$B$1:$AQ$1,0),FALSE),"")</f>
        <v>0</v>
      </c>
      <c r="AA216" s="302">
        <f>IFERROR(VLOOKUP($B216,Totalt!$B$1:$AQ$550,MATCH(AA$2,Totalt!$B$1:$AQ$1,0),FALSE),"")</f>
        <v>0</v>
      </c>
      <c r="AB216" s="302">
        <f>IFERROR(VLOOKUP($B216,Totalt!$B$1:$AQ$550,MATCH(AB$2,Totalt!$B$1:$AQ$1,0),FALSE),"")</f>
        <v>0</v>
      </c>
      <c r="AC216" s="302">
        <f>IFERROR(VLOOKUP($B216,Totalt!$B$1:$AQ$550,MATCH(AC$2,Totalt!$B$1:$AQ$1,0),FALSE),"")</f>
        <v>8</v>
      </c>
      <c r="AD216" s="302">
        <f>IFERROR(VLOOKUP($B216,Totalt!$B$1:$AQ$550,MATCH(AD$2,Totalt!$B$1:$AQ$1,0),FALSE),"")</f>
        <v>0</v>
      </c>
      <c r="AE216" s="302">
        <f>IFERROR(VLOOKUP($B216,Totalt!$B$1:$AQ$550,MATCH(AE$2,Totalt!$B$1:$AQ$1,0),FALSE),"")</f>
        <v>0</v>
      </c>
      <c r="AF216" s="302">
        <f>IFERROR(VLOOKUP($B216,Totalt!$B$1:$AQ$550,MATCH(AF$2,Totalt!$B$1:$AQ$1,0),FALSE),"")</f>
        <v>0.8</v>
      </c>
      <c r="AG216" s="302">
        <f>IFERROR(VLOOKUP($B216,Totalt!$B$1:$AQ$550,MATCH(AG$2,Totalt!$B$1:$AQ$1,0),FALSE),"")</f>
        <v>0</v>
      </c>
      <c r="AI216" s="302">
        <f t="shared" si="12"/>
        <v>47.8</v>
      </c>
      <c r="AJ216" s="302">
        <f>IF(ISERROR(1/VLOOKUP($B216,Leveranser!$B$1:$S$500,MATCH("såld värme (gwh)",Leveranser!$B$1:$S$1,0),FALSE)),"",VLOOKUP($B216,Leveranser!$B$1:$S$500,MATCH("såld värme (gwh)",Leveranser!$B$1:$S$1,0),FALSE))</f>
        <v>38</v>
      </c>
      <c r="AK216" s="315"/>
      <c r="AM216" s="316" t="str">
        <f>IF(B216&lt;&gt;"",IF(VLOOKUP($B216,Totalt!$B$1:$AQ$550,MATCH("Kvalitetsgranskad:",Totalt!$B$1:$AQ$1,0),FALSE)="ja",VLOOKUP($B216,Miljö!$B$1:$AG$479,MATCH(AM$2,Miljö!$B$1:$AK$1,0),FALSE),""),"")</f>
        <v>Nej</v>
      </c>
      <c r="AN216" s="316" t="str">
        <f>IF(AM216="ja",VLOOKUP($B216,Miljö!$B$1:$J$479,MATCH("Typ av ursprungsspecificerad el   (Om inget värde anges används Nordisk residualmix, se inforuta) ()",Miljö!$B$1:$J$1,0),FALSE),IF(AM216="nej","Nordisk residualel",""))</f>
        <v>Nordisk residualel</v>
      </c>
      <c r="AO216" s="316">
        <f>IF(AM216="","",VLOOKUP($B216,Miljö!$B$1:$J$479,MATCH("Fossilandel för ursprungspecificerad el ()",Miljö!$B$1:$J$1,0),FALSE))</f>
        <v>0.42099999999999999</v>
      </c>
      <c r="AP216" s="316">
        <f>IF(AM216="","",IFERROR(VLOOKUP($B216,Miljö!$B$1:$J$479,MATCH("Kärnkraftsandel för ursprungsspecificerad el ()",Miljö!$B$1:$J$1,0),FALSE)/1,0))</f>
        <v>0.40799999999999997</v>
      </c>
      <c r="AQ216" s="316">
        <f t="shared" si="13"/>
        <v>0.17099999999999999</v>
      </c>
      <c r="AS216" s="316" t="str">
        <f t="shared" si="14"/>
        <v>Nej</v>
      </c>
      <c r="AT216" s="316" t="str">
        <f>IF(AS216="ja",VLOOKUP($B216,Miljö!$B$1:$O$500,MATCH("Fossil andel i procent (%)",Miljö!$B$1:$O$1,0),FALSE)/100,"")</f>
        <v/>
      </c>
      <c r="AV216" s="316" t="str">
        <f t="shared" si="15"/>
        <v>Nej</v>
      </c>
      <c r="AW216" s="316" t="str">
        <f>IF(AV216="ja",VLOOKUP($B216,'Egen hetvattenprod'!$B$1:$AO$500,MATCH("Värmekälla till värmepumpar ()",'Egen hetvattenprod'!$B$1:$AO$1,0),FALSE),"")</f>
        <v/>
      </c>
    </row>
    <row r="217" spans="1:49" x14ac:dyDescent="0.25">
      <c r="A217" s="314" t="str">
        <f>'Miljövärden för publ företag'!B219</f>
        <v>Rindi Energi AB</v>
      </c>
      <c r="B217" s="314" t="str">
        <f>'Miljövärden för publ företag'!C219</f>
        <v>Vingåker</v>
      </c>
      <c r="C217" s="302">
        <f>IFERROR(VLOOKUP($B217,Totalt!$B$1:$AQ$550,MATCH(C$2,Totalt!$B$1:$AQ$1,0),FALSE),"")</f>
        <v>0</v>
      </c>
      <c r="D217" s="302">
        <f>IFERROR(VLOOKUP($B217,Totalt!$B$1:$AQ$550,MATCH(D$2,Totalt!$B$1:$AQ$1,0),FALSE),"")</f>
        <v>1</v>
      </c>
      <c r="E217" s="302">
        <f>IFERROR(VLOOKUP($B217,Totalt!$B$1:$AQ$550,MATCH(E$2,Totalt!$B$1:$AQ$1,0),FALSE),"")</f>
        <v>0</v>
      </c>
      <c r="F217" s="302">
        <f>IFERROR(VLOOKUP($B217,Totalt!$B$1:$AQ$550,MATCH(F$2,Totalt!$B$1:$AQ$1,0),FALSE),"")</f>
        <v>0</v>
      </c>
      <c r="G217" s="302">
        <f>IFERROR(VLOOKUP($B217,Totalt!$B$1:$AQ$550,MATCH(G$2,Totalt!$B$1:$AQ$1,0),FALSE),"")</f>
        <v>0</v>
      </c>
      <c r="H217" s="302">
        <f>IFERROR(VLOOKUP($B217,Totalt!$B$1:$AQ$550,MATCH(H$2,Totalt!$B$1:$AQ$1,0),FALSE),"")</f>
        <v>0</v>
      </c>
      <c r="I217" s="302">
        <f>IFERROR(VLOOKUP($B217,Totalt!$B$1:$AQ$550,MATCH(I$2,Totalt!$B$1:$AQ$1,0),FALSE),"")</f>
        <v>0</v>
      </c>
      <c r="J217" s="302">
        <f>IFERROR(VLOOKUP($B217,Totalt!$B$1:$AQ$550,MATCH(J$2,Totalt!$B$1:$AQ$1,0),FALSE),"")</f>
        <v>0</v>
      </c>
      <c r="K217" s="302">
        <f>IFERROR(VLOOKUP($B217,Totalt!$B$1:$AQ$550,MATCH(K$2,Totalt!$B$1:$AQ$1,0),FALSE),"")</f>
        <v>0</v>
      </c>
      <c r="L217" s="302">
        <f>IFERROR(VLOOKUP($B217,Totalt!$B$1:$AQ$550,MATCH(L$2,Totalt!$B$1:$AQ$1,0),FALSE),"")</f>
        <v>0</v>
      </c>
      <c r="M217" s="302">
        <f>IFERROR(VLOOKUP($B217,Totalt!$B$1:$AQ$550,MATCH(M$2,Totalt!$B$1:$AQ$1,0),FALSE),"")</f>
        <v>6</v>
      </c>
      <c r="N217" s="302">
        <f>IFERROR(VLOOKUP($B217,Totalt!$B$1:$AQ$550,MATCH(N$2,Totalt!$B$1:$AQ$1,0),FALSE),"")</f>
        <v>0</v>
      </c>
      <c r="O217" s="302">
        <f>IFERROR(VLOOKUP($B217,Totalt!$B$1:$AQ$550,MATCH(O$2,Totalt!$B$1:$AQ$1,0),FALSE),"")</f>
        <v>1</v>
      </c>
      <c r="P217" s="302">
        <f>IFERROR(VLOOKUP($B217,Totalt!$B$1:$AQ$550,MATCH(P$2,Totalt!$B$1:$AQ$1,0),FALSE),"")</f>
        <v>16</v>
      </c>
      <c r="Q217" s="302">
        <f>IFERROR(VLOOKUP($B217,Totalt!$B$1:$AQ$550,MATCH(Q$2,Totalt!$B$1:$AQ$1,0),FALSE),"")</f>
        <v>0</v>
      </c>
      <c r="R217" s="302">
        <f>IFERROR(VLOOKUP($B217,Totalt!$B$1:$AQ$550,MATCH(R$2,Totalt!$B$1:$AQ$1,0),FALSE),"")</f>
        <v>0</v>
      </c>
      <c r="S217" s="302">
        <f>IFERROR(VLOOKUP($B217,Totalt!$B$1:$AQ$550,MATCH(S$2,Totalt!$B$1:$AQ$1,0),FALSE),"")</f>
        <v>0</v>
      </c>
      <c r="T217" s="302">
        <f>IFERROR(VLOOKUP($B217,Totalt!$B$1:$AQ$550,MATCH(T$2,Totalt!$B$1:$AQ$1,0),FALSE),"")</f>
        <v>0</v>
      </c>
      <c r="U217" s="302">
        <f>IFERROR(VLOOKUP($B217,Totalt!$B$1:$AQ$550,MATCH(U$2,Totalt!$B$1:$AQ$1,0),FALSE),"")</f>
        <v>0</v>
      </c>
      <c r="V217" s="302">
        <f>IFERROR(VLOOKUP($B217,Totalt!$B$1:$AQ$550,MATCH(V$2,Totalt!$B$1:$AQ$1,0),FALSE),"")</f>
        <v>0</v>
      </c>
      <c r="W217" s="302">
        <f>IFERROR(VLOOKUP($B217,Totalt!$B$1:$AQ$550,MATCH(W$2,Totalt!$B$1:$AQ$1,0),FALSE),"")</f>
        <v>0</v>
      </c>
      <c r="X217" s="302">
        <f>IFERROR(VLOOKUP($B217,Totalt!$B$1:$AQ$550,MATCH(X$2,Totalt!$B$1:$AQ$1,0),FALSE),"")</f>
        <v>0</v>
      </c>
      <c r="Y217" s="302">
        <f>IFERROR(VLOOKUP($B217,Totalt!$B$1:$AQ$550,MATCH(Y$2,Totalt!$B$1:$AQ$1,0),FALSE),"")</f>
        <v>0</v>
      </c>
      <c r="Z217" s="302">
        <f>IFERROR(VLOOKUP($B217,Totalt!$B$1:$AQ$550,MATCH(Z$2,Totalt!$B$1:$AQ$1,0),FALSE),"")</f>
        <v>0</v>
      </c>
      <c r="AA217" s="302">
        <f>IFERROR(VLOOKUP($B217,Totalt!$B$1:$AQ$550,MATCH(AA$2,Totalt!$B$1:$AQ$1,0),FALSE),"")</f>
        <v>0</v>
      </c>
      <c r="AB217" s="302">
        <f>IFERROR(VLOOKUP($B217,Totalt!$B$1:$AQ$550,MATCH(AB$2,Totalt!$B$1:$AQ$1,0),FALSE),"")</f>
        <v>0</v>
      </c>
      <c r="AC217" s="302">
        <f>IFERROR(VLOOKUP($B217,Totalt!$B$1:$AQ$550,MATCH(AC$2,Totalt!$B$1:$AQ$1,0),FALSE),"")</f>
        <v>0</v>
      </c>
      <c r="AD217" s="302">
        <f>IFERROR(VLOOKUP($B217,Totalt!$B$1:$AQ$550,MATCH(AD$2,Totalt!$B$1:$AQ$1,0),FALSE),"")</f>
        <v>0</v>
      </c>
      <c r="AE217" s="302">
        <f>IFERROR(VLOOKUP($B217,Totalt!$B$1:$AQ$550,MATCH(AE$2,Totalt!$B$1:$AQ$1,0),FALSE),"")</f>
        <v>0</v>
      </c>
      <c r="AF217" s="302">
        <f>IFERROR(VLOOKUP($B217,Totalt!$B$1:$AQ$550,MATCH(AF$2,Totalt!$B$1:$AQ$1,0),FALSE),"")</f>
        <v>0.5</v>
      </c>
      <c r="AG217" s="302">
        <f>IFERROR(VLOOKUP($B217,Totalt!$B$1:$AQ$550,MATCH(AG$2,Totalt!$B$1:$AQ$1,0),FALSE),"")</f>
        <v>0</v>
      </c>
      <c r="AI217" s="302">
        <f t="shared" si="12"/>
        <v>24.5</v>
      </c>
      <c r="AJ217" s="302">
        <f>IF(ISERROR(1/VLOOKUP($B217,Leveranser!$B$1:$S$500,MATCH("såld värme (gwh)",Leveranser!$B$1:$S$1,0),FALSE)),"",VLOOKUP($B217,Leveranser!$B$1:$S$500,MATCH("såld värme (gwh)",Leveranser!$B$1:$S$1,0),FALSE))</f>
        <v>22</v>
      </c>
      <c r="AK217" s="315"/>
      <c r="AM217" s="316" t="str">
        <f>IF(B217&lt;&gt;"",IF(VLOOKUP($B217,Totalt!$B$1:$AQ$550,MATCH("Kvalitetsgranskad:",Totalt!$B$1:$AQ$1,0),FALSE)="ja",VLOOKUP($B217,Miljö!$B$1:$AG$479,MATCH(AM$2,Miljö!$B$1:$AK$1,0),FALSE),""),"")</f>
        <v>Nej</v>
      </c>
      <c r="AN217" s="316" t="str">
        <f>IF(AM217="ja",VLOOKUP($B217,Miljö!$B$1:$J$479,MATCH("Typ av ursprungsspecificerad el   (Om inget värde anges används Nordisk residualmix, se inforuta) ()",Miljö!$B$1:$J$1,0),FALSE),IF(AM217="nej","Nordisk residualel",""))</f>
        <v>Nordisk residualel</v>
      </c>
      <c r="AO217" s="316">
        <f>IF(AM217="","",VLOOKUP($B217,Miljö!$B$1:$J$479,MATCH("Fossilandel för ursprungspecificerad el ()",Miljö!$B$1:$J$1,0),FALSE))</f>
        <v>0.42099999999999999</v>
      </c>
      <c r="AP217" s="316">
        <f>IF(AM217="","",IFERROR(VLOOKUP($B217,Miljö!$B$1:$J$479,MATCH("Kärnkraftsandel för ursprungsspecificerad el ()",Miljö!$B$1:$J$1,0),FALSE)/1,0))</f>
        <v>0.40799999999999997</v>
      </c>
      <c r="AQ217" s="316">
        <f t="shared" si="13"/>
        <v>0.17099999999999999</v>
      </c>
      <c r="AS217" s="316" t="str">
        <f t="shared" si="14"/>
        <v>Nej</v>
      </c>
      <c r="AT217" s="316" t="str">
        <f>IF(AS217="ja",VLOOKUP($B217,Miljö!$B$1:$O$500,MATCH("Fossil andel i procent (%)",Miljö!$B$1:$O$1,0),FALSE)/100,"")</f>
        <v/>
      </c>
      <c r="AV217" s="316" t="str">
        <f t="shared" si="15"/>
        <v>Nej</v>
      </c>
      <c r="AW217" s="316" t="str">
        <f>IF(AV217="ja",VLOOKUP($B217,'Egen hetvattenprod'!$B$1:$AO$500,MATCH("Värmekälla till värmepumpar ()",'Egen hetvattenprod'!$B$1:$AO$1,0),FALSE),"")</f>
        <v/>
      </c>
    </row>
    <row r="218" spans="1:49" x14ac:dyDescent="0.25">
      <c r="A218" s="314" t="str">
        <f>'Miljövärden för publ företag'!B220</f>
        <v>Ronneby Miljö och Teknik AB</v>
      </c>
      <c r="B218" s="314" t="str">
        <f>'Miljövärden för publ företag'!C220</f>
        <v>Bräkne-Hoby</v>
      </c>
      <c r="C218" s="302">
        <f>IFERROR(VLOOKUP($B218,Totalt!$B$1:$AQ$550,MATCH(C$2,Totalt!$B$1:$AQ$1,0),FALSE),"")</f>
        <v>0</v>
      </c>
      <c r="D218" s="302">
        <f>IFERROR(VLOOKUP($B218,Totalt!$B$1:$AQ$550,MATCH(D$2,Totalt!$B$1:$AQ$1,0),FALSE),"")</f>
        <v>0.1</v>
      </c>
      <c r="E218" s="302">
        <f>IFERROR(VLOOKUP($B218,Totalt!$B$1:$AQ$550,MATCH(E$2,Totalt!$B$1:$AQ$1,0),FALSE),"")</f>
        <v>0</v>
      </c>
      <c r="F218" s="302">
        <f>IFERROR(VLOOKUP($B218,Totalt!$B$1:$AQ$550,MATCH(F$2,Totalt!$B$1:$AQ$1,0),FALSE),"")</f>
        <v>0</v>
      </c>
      <c r="G218" s="302">
        <f>IFERROR(VLOOKUP($B218,Totalt!$B$1:$AQ$550,MATCH(G$2,Totalt!$B$1:$AQ$1,0),FALSE),"")</f>
        <v>0</v>
      </c>
      <c r="H218" s="302">
        <f>IFERROR(VLOOKUP($B218,Totalt!$B$1:$AQ$550,MATCH(H$2,Totalt!$B$1:$AQ$1,0),FALSE),"")</f>
        <v>0</v>
      </c>
      <c r="I218" s="302">
        <f>IFERROR(VLOOKUP($B218,Totalt!$B$1:$AQ$550,MATCH(I$2,Totalt!$B$1:$AQ$1,0),FALSE),"")</f>
        <v>0</v>
      </c>
      <c r="J218" s="302">
        <f>IFERROR(VLOOKUP($B218,Totalt!$B$1:$AQ$550,MATCH(J$2,Totalt!$B$1:$AQ$1,0),FALSE),"")</f>
        <v>0</v>
      </c>
      <c r="K218" s="302">
        <f>IFERROR(VLOOKUP($B218,Totalt!$B$1:$AQ$550,MATCH(K$2,Totalt!$B$1:$AQ$1,0),FALSE),"")</f>
        <v>0</v>
      </c>
      <c r="L218" s="302">
        <f>IFERROR(VLOOKUP($B218,Totalt!$B$1:$AQ$550,MATCH(L$2,Totalt!$B$1:$AQ$1,0),FALSE),"")</f>
        <v>0</v>
      </c>
      <c r="M218" s="302">
        <f>IFERROR(VLOOKUP($B218,Totalt!$B$1:$AQ$550,MATCH(M$2,Totalt!$B$1:$AQ$1,0),FALSE),"")</f>
        <v>5.6</v>
      </c>
      <c r="N218" s="302">
        <f>IFERROR(VLOOKUP($B218,Totalt!$B$1:$AQ$550,MATCH(N$2,Totalt!$B$1:$AQ$1,0),FALSE),"")</f>
        <v>5.6</v>
      </c>
      <c r="O218" s="302">
        <f>IFERROR(VLOOKUP($B218,Totalt!$B$1:$AQ$550,MATCH(O$2,Totalt!$B$1:$AQ$1,0),FALSE),"")</f>
        <v>1.9</v>
      </c>
      <c r="P218" s="302">
        <f>IFERROR(VLOOKUP($B218,Totalt!$B$1:$AQ$550,MATCH(P$2,Totalt!$B$1:$AQ$1,0),FALSE),"")</f>
        <v>5.6</v>
      </c>
      <c r="Q218" s="302">
        <f>IFERROR(VLOOKUP($B218,Totalt!$B$1:$AQ$550,MATCH(Q$2,Totalt!$B$1:$AQ$1,0),FALSE),"")</f>
        <v>0</v>
      </c>
      <c r="R218" s="302">
        <f>IFERROR(VLOOKUP($B218,Totalt!$B$1:$AQ$550,MATCH(R$2,Totalt!$B$1:$AQ$1,0),FALSE),"")</f>
        <v>1.8</v>
      </c>
      <c r="S218" s="302">
        <f>IFERROR(VLOOKUP($B218,Totalt!$B$1:$AQ$550,MATCH(S$2,Totalt!$B$1:$AQ$1,0),FALSE),"")</f>
        <v>0</v>
      </c>
      <c r="T218" s="302">
        <f>IFERROR(VLOOKUP($B218,Totalt!$B$1:$AQ$550,MATCH(T$2,Totalt!$B$1:$AQ$1,0),FALSE),"")</f>
        <v>0</v>
      </c>
      <c r="U218" s="302">
        <f>IFERROR(VLOOKUP($B218,Totalt!$B$1:$AQ$550,MATCH(U$2,Totalt!$B$1:$AQ$1,0),FALSE),"")</f>
        <v>0</v>
      </c>
      <c r="V218" s="302">
        <f>IFERROR(VLOOKUP($B218,Totalt!$B$1:$AQ$550,MATCH(V$2,Totalt!$B$1:$AQ$1,0),FALSE),"")</f>
        <v>0</v>
      </c>
      <c r="W218" s="302">
        <f>IFERROR(VLOOKUP($B218,Totalt!$B$1:$AQ$550,MATCH(W$2,Totalt!$B$1:$AQ$1,0),FALSE),"")</f>
        <v>0</v>
      </c>
      <c r="X218" s="302">
        <f>IFERROR(VLOOKUP($B218,Totalt!$B$1:$AQ$550,MATCH(X$2,Totalt!$B$1:$AQ$1,0),FALSE),"")</f>
        <v>0</v>
      </c>
      <c r="Y218" s="302">
        <f>IFERROR(VLOOKUP($B218,Totalt!$B$1:$AQ$550,MATCH(Y$2,Totalt!$B$1:$AQ$1,0),FALSE),"")</f>
        <v>0</v>
      </c>
      <c r="Z218" s="302">
        <f>IFERROR(VLOOKUP($B218,Totalt!$B$1:$AQ$550,MATCH(Z$2,Totalt!$B$1:$AQ$1,0),FALSE),"")</f>
        <v>0</v>
      </c>
      <c r="AA218" s="302">
        <f>IFERROR(VLOOKUP($B218,Totalt!$B$1:$AQ$550,MATCH(AA$2,Totalt!$B$1:$AQ$1,0),FALSE),"")</f>
        <v>0</v>
      </c>
      <c r="AB218" s="302">
        <f>IFERROR(VLOOKUP($B218,Totalt!$B$1:$AQ$550,MATCH(AB$2,Totalt!$B$1:$AQ$1,0),FALSE),"")</f>
        <v>0</v>
      </c>
      <c r="AC218" s="302">
        <f>IFERROR(VLOOKUP($B218,Totalt!$B$1:$AQ$550,MATCH(AC$2,Totalt!$B$1:$AQ$1,0),FALSE),"")</f>
        <v>0</v>
      </c>
      <c r="AD218" s="302">
        <f>IFERROR(VLOOKUP($B218,Totalt!$B$1:$AQ$550,MATCH(AD$2,Totalt!$B$1:$AQ$1,0),FALSE),"")</f>
        <v>0</v>
      </c>
      <c r="AE218" s="302">
        <f>IFERROR(VLOOKUP($B218,Totalt!$B$1:$AQ$550,MATCH(AE$2,Totalt!$B$1:$AQ$1,0),FALSE),"")</f>
        <v>0</v>
      </c>
      <c r="AF218" s="302">
        <f>IFERROR(VLOOKUP($B218,Totalt!$B$1:$AQ$550,MATCH(AF$2,Totalt!$B$1:$AQ$1,0),FALSE),"")</f>
        <v>0.42</v>
      </c>
      <c r="AG218" s="302">
        <f>IFERROR(VLOOKUP($B218,Totalt!$B$1:$AQ$550,MATCH(AG$2,Totalt!$B$1:$AQ$1,0),FALSE),"")</f>
        <v>0</v>
      </c>
      <c r="AI218" s="302">
        <f t="shared" si="12"/>
        <v>21.02</v>
      </c>
      <c r="AJ218" s="302">
        <f>IF(ISERROR(1/VLOOKUP($B218,Leveranser!$B$1:$S$500,MATCH("såld värme (gwh)",Leveranser!$B$1:$S$1,0),FALSE)),"",VLOOKUP($B218,Leveranser!$B$1:$S$500,MATCH("såld värme (gwh)",Leveranser!$B$1:$S$1,0),FALSE))</f>
        <v>14.3</v>
      </c>
      <c r="AK218" s="315"/>
      <c r="AM218" s="316" t="str">
        <f>IF(B218&lt;&gt;"",IF(VLOOKUP($B218,Totalt!$B$1:$AQ$550,MATCH("Kvalitetsgranskad:",Totalt!$B$1:$AQ$1,0),FALSE)="ja",VLOOKUP($B218,Miljö!$B$1:$AG$479,MATCH(AM$2,Miljö!$B$1:$AK$1,0),FALSE),""),"")</f>
        <v>Ja</v>
      </c>
      <c r="AN218" s="316" t="str">
        <f>IF(AM218="ja",VLOOKUP($B218,Miljö!$B$1:$J$479,MATCH("Typ av ursprungsspecificerad el   (Om inget värde anges används Nordisk residualmix, se inforuta) ()",Miljö!$B$1:$J$1,0),FALSE),IF(AM218="nej","Nordisk residualel",""))</f>
        <v>'Bra Miljöval'</v>
      </c>
      <c r="AO218" s="316">
        <f>IF(AM218="","",VLOOKUP($B218,Miljö!$B$1:$J$479,MATCH("Fossilandel för ursprungspecificerad el ()",Miljö!$B$1:$J$1,0),FALSE))</f>
        <v>0</v>
      </c>
      <c r="AP218" s="316">
        <f>IF(AM218="","",IFERROR(VLOOKUP($B218,Miljö!$B$1:$J$479,MATCH("Kärnkraftsandel för ursprungsspecificerad el ()",Miljö!$B$1:$J$1,0),FALSE)/1,0))</f>
        <v>0</v>
      </c>
      <c r="AQ218" s="316">
        <f t="shared" si="13"/>
        <v>1</v>
      </c>
      <c r="AS218" s="316" t="str">
        <f t="shared" si="14"/>
        <v>Nej</v>
      </c>
      <c r="AT218" s="316" t="str">
        <f>IF(AS218="ja",VLOOKUP($B218,Miljö!$B$1:$O$500,MATCH("Fossil andel i procent (%)",Miljö!$B$1:$O$1,0),FALSE)/100,"")</f>
        <v/>
      </c>
      <c r="AV218" s="316" t="str">
        <f t="shared" si="15"/>
        <v>Nej</v>
      </c>
      <c r="AW218" s="316" t="str">
        <f>IF(AV218="ja",VLOOKUP($B218,'Egen hetvattenprod'!$B$1:$AO$500,MATCH("Värmekälla till värmepumpar ()",'Egen hetvattenprod'!$B$1:$AO$1,0),FALSE),"")</f>
        <v/>
      </c>
    </row>
    <row r="219" spans="1:49" x14ac:dyDescent="0.25">
      <c r="A219" s="314" t="str">
        <f>'Miljövärden för publ företag'!B221</f>
        <v>Ronneby Miljö och Teknik AB</v>
      </c>
      <c r="B219" s="314" t="str">
        <f>'Miljövärden för publ företag'!C221</f>
        <v>Ronneby-Kallinge</v>
      </c>
      <c r="C219" s="302">
        <f>IFERROR(VLOOKUP($B219,Totalt!$B$1:$AQ$550,MATCH(C$2,Totalt!$B$1:$AQ$1,0),FALSE),"")</f>
        <v>0</v>
      </c>
      <c r="D219" s="302">
        <f>IFERROR(VLOOKUP($B219,Totalt!$B$1:$AQ$550,MATCH(D$2,Totalt!$B$1:$AQ$1,0),FALSE),"")</f>
        <v>2.9</v>
      </c>
      <c r="E219" s="302">
        <f>IFERROR(VLOOKUP($B219,Totalt!$B$1:$AQ$550,MATCH(E$2,Totalt!$B$1:$AQ$1,0),FALSE),"")</f>
        <v>0</v>
      </c>
      <c r="F219" s="302">
        <f>IFERROR(VLOOKUP($B219,Totalt!$B$1:$AQ$550,MATCH(F$2,Totalt!$B$1:$AQ$1,0),FALSE),"")</f>
        <v>0</v>
      </c>
      <c r="G219" s="302">
        <f>IFERROR(VLOOKUP($B219,Totalt!$B$1:$AQ$550,MATCH(G$2,Totalt!$B$1:$AQ$1,0),FALSE),"")</f>
        <v>0</v>
      </c>
      <c r="H219" s="302">
        <f>IFERROR(VLOOKUP($B219,Totalt!$B$1:$AQ$550,MATCH(H$2,Totalt!$B$1:$AQ$1,0),FALSE),"")</f>
        <v>0</v>
      </c>
      <c r="I219" s="302">
        <f>IFERROR(VLOOKUP($B219,Totalt!$B$1:$AQ$550,MATCH(I$2,Totalt!$B$1:$AQ$1,0),FALSE),"")</f>
        <v>0</v>
      </c>
      <c r="J219" s="302">
        <f>IFERROR(VLOOKUP($B219,Totalt!$B$1:$AQ$550,MATCH(J$2,Totalt!$B$1:$AQ$1,0),FALSE),"")</f>
        <v>0</v>
      </c>
      <c r="K219" s="302">
        <f>IFERROR(VLOOKUP($B219,Totalt!$B$1:$AQ$550,MATCH(K$2,Totalt!$B$1:$AQ$1,0),FALSE),"")</f>
        <v>0</v>
      </c>
      <c r="L219" s="302">
        <f>IFERROR(VLOOKUP($B219,Totalt!$B$1:$AQ$550,MATCH(L$2,Totalt!$B$1:$AQ$1,0),FALSE),"")</f>
        <v>0</v>
      </c>
      <c r="M219" s="302">
        <f>IFERROR(VLOOKUP($B219,Totalt!$B$1:$AQ$550,MATCH(M$2,Totalt!$B$1:$AQ$1,0),FALSE),"")</f>
        <v>20.9</v>
      </c>
      <c r="N219" s="302">
        <f>IFERROR(VLOOKUP($B219,Totalt!$B$1:$AQ$550,MATCH(N$2,Totalt!$B$1:$AQ$1,0),FALSE),"")</f>
        <v>20.9</v>
      </c>
      <c r="O219" s="302">
        <f>IFERROR(VLOOKUP($B219,Totalt!$B$1:$AQ$550,MATCH(O$2,Totalt!$B$1:$AQ$1,0),FALSE),"")</f>
        <v>7</v>
      </c>
      <c r="P219" s="302">
        <f>IFERROR(VLOOKUP($B219,Totalt!$B$1:$AQ$550,MATCH(P$2,Totalt!$B$1:$AQ$1,0),FALSE),"")</f>
        <v>20.9</v>
      </c>
      <c r="Q219" s="302">
        <f>IFERROR(VLOOKUP($B219,Totalt!$B$1:$AQ$550,MATCH(Q$2,Totalt!$B$1:$AQ$1,0),FALSE),"")</f>
        <v>0</v>
      </c>
      <c r="R219" s="302">
        <f>IFERROR(VLOOKUP($B219,Totalt!$B$1:$AQ$550,MATCH(R$2,Totalt!$B$1:$AQ$1,0),FALSE),"")</f>
        <v>1.3</v>
      </c>
      <c r="S219" s="302">
        <f>IFERROR(VLOOKUP($B219,Totalt!$B$1:$AQ$550,MATCH(S$2,Totalt!$B$1:$AQ$1,0),FALSE),"")</f>
        <v>47.8</v>
      </c>
      <c r="T219" s="302">
        <f>IFERROR(VLOOKUP($B219,Totalt!$B$1:$AQ$550,MATCH(T$2,Totalt!$B$1:$AQ$1,0),FALSE),"")</f>
        <v>0</v>
      </c>
      <c r="U219" s="302">
        <f>IFERROR(VLOOKUP($B219,Totalt!$B$1:$AQ$550,MATCH(U$2,Totalt!$B$1:$AQ$1,0),FALSE),"")</f>
        <v>0</v>
      </c>
      <c r="V219" s="302">
        <f>IFERROR(VLOOKUP($B219,Totalt!$B$1:$AQ$550,MATCH(V$2,Totalt!$B$1:$AQ$1,0),FALSE),"")</f>
        <v>0</v>
      </c>
      <c r="W219" s="302">
        <f>IFERROR(VLOOKUP($B219,Totalt!$B$1:$AQ$550,MATCH(W$2,Totalt!$B$1:$AQ$1,0),FALSE),"")</f>
        <v>0</v>
      </c>
      <c r="X219" s="302">
        <f>IFERROR(VLOOKUP($B219,Totalt!$B$1:$AQ$550,MATCH(X$2,Totalt!$B$1:$AQ$1,0),FALSE),"")</f>
        <v>0</v>
      </c>
      <c r="Y219" s="302">
        <f>IFERROR(VLOOKUP($B219,Totalt!$B$1:$AQ$550,MATCH(Y$2,Totalt!$B$1:$AQ$1,0),FALSE),"")</f>
        <v>0</v>
      </c>
      <c r="Z219" s="302">
        <f>IFERROR(VLOOKUP($B219,Totalt!$B$1:$AQ$550,MATCH(Z$2,Totalt!$B$1:$AQ$1,0),FALSE),"")</f>
        <v>0</v>
      </c>
      <c r="AA219" s="302">
        <f>IFERROR(VLOOKUP($B219,Totalt!$B$1:$AQ$550,MATCH(AA$2,Totalt!$B$1:$AQ$1,0),FALSE),"")</f>
        <v>0</v>
      </c>
      <c r="AB219" s="302">
        <f>IFERROR(VLOOKUP($B219,Totalt!$B$1:$AQ$550,MATCH(AB$2,Totalt!$B$1:$AQ$1,0),FALSE),"")</f>
        <v>0</v>
      </c>
      <c r="AC219" s="302">
        <f>IFERROR(VLOOKUP($B219,Totalt!$B$1:$AQ$550,MATCH(AC$2,Totalt!$B$1:$AQ$1,0),FALSE),"")</f>
        <v>0</v>
      </c>
      <c r="AD219" s="302">
        <f>IFERROR(VLOOKUP($B219,Totalt!$B$1:$AQ$550,MATCH(AD$2,Totalt!$B$1:$AQ$1,0),FALSE),"")</f>
        <v>0</v>
      </c>
      <c r="AE219" s="302">
        <f>IFERROR(VLOOKUP($B219,Totalt!$B$1:$AQ$550,MATCH(AE$2,Totalt!$B$1:$AQ$1,0),FALSE),"")</f>
        <v>0</v>
      </c>
      <c r="AF219" s="302">
        <f>IFERROR(VLOOKUP($B219,Totalt!$B$1:$AQ$550,MATCH(AF$2,Totalt!$B$1:$AQ$1,0),FALSE),"")</f>
        <v>2.4</v>
      </c>
      <c r="AG219" s="302">
        <f>IFERROR(VLOOKUP($B219,Totalt!$B$1:$AQ$550,MATCH(AG$2,Totalt!$B$1:$AQ$1,0),FALSE),"")</f>
        <v>0</v>
      </c>
      <c r="AI219" s="302">
        <f t="shared" si="12"/>
        <v>124.1</v>
      </c>
      <c r="AJ219" s="302">
        <f>IF(ISERROR(1/VLOOKUP($B219,Leveranser!$B$1:$S$500,MATCH("såld värme (gwh)",Leveranser!$B$1:$S$1,0),FALSE)),"",VLOOKUP($B219,Leveranser!$B$1:$S$500,MATCH("såld värme (gwh)",Leveranser!$B$1:$S$1,0),FALSE))</f>
        <v>105.1</v>
      </c>
      <c r="AK219" s="315"/>
      <c r="AM219" s="316" t="str">
        <f>IF(B219&lt;&gt;"",IF(VLOOKUP($B219,Totalt!$B$1:$AQ$550,MATCH("Kvalitetsgranskad:",Totalt!$B$1:$AQ$1,0),FALSE)="ja",VLOOKUP($B219,Miljö!$B$1:$AG$479,MATCH(AM$2,Miljö!$B$1:$AK$1,0),FALSE),""),"")</f>
        <v>Ja</v>
      </c>
      <c r="AN219" s="316" t="str">
        <f>IF(AM219="ja",VLOOKUP($B219,Miljö!$B$1:$J$479,MATCH("Typ av ursprungsspecificerad el   (Om inget värde anges används Nordisk residualmix, se inforuta) ()",Miljö!$B$1:$J$1,0),FALSE),IF(AM219="nej","Nordisk residualel",""))</f>
        <v>'Bra Miljöval'</v>
      </c>
      <c r="AO219" s="316">
        <f>IF(AM219="","",VLOOKUP($B219,Miljö!$B$1:$J$479,MATCH("Fossilandel för ursprungspecificerad el ()",Miljö!$B$1:$J$1,0),FALSE))</f>
        <v>0</v>
      </c>
      <c r="AP219" s="316">
        <f>IF(AM219="","",IFERROR(VLOOKUP($B219,Miljö!$B$1:$J$479,MATCH("Kärnkraftsandel för ursprungsspecificerad el ()",Miljö!$B$1:$J$1,0),FALSE)/1,0))</f>
        <v>0</v>
      </c>
      <c r="AQ219" s="316">
        <f t="shared" si="13"/>
        <v>1</v>
      </c>
      <c r="AS219" s="316" t="str">
        <f t="shared" si="14"/>
        <v>Nej</v>
      </c>
      <c r="AT219" s="316" t="str">
        <f>IF(AS219="ja",VLOOKUP($B219,Miljö!$B$1:$O$500,MATCH("Fossil andel i procent (%)",Miljö!$B$1:$O$1,0),FALSE)/100,"")</f>
        <v/>
      </c>
      <c r="AV219" s="316" t="str">
        <f t="shared" si="15"/>
        <v>Nej</v>
      </c>
      <c r="AW219" s="316" t="str">
        <f>IF(AV219="ja",VLOOKUP($B219,'Egen hetvattenprod'!$B$1:$AO$500,MATCH("Värmekälla till värmepumpar ()",'Egen hetvattenprod'!$B$1:$AO$1,0),FALSE),"")</f>
        <v/>
      </c>
    </row>
    <row r="220" spans="1:49" x14ac:dyDescent="0.25">
      <c r="A220" s="314" t="str">
        <f>'Miljövärden för publ företag'!B222</f>
        <v>Rättviks Teknik AB</v>
      </c>
      <c r="B220" s="314" t="str">
        <f>'Miljövärden för publ företag'!C222</f>
        <v>Rättvik</v>
      </c>
      <c r="C220" s="302">
        <f>IFERROR(VLOOKUP($B220,Totalt!$B$1:$AQ$550,MATCH(C$2,Totalt!$B$1:$AQ$1,0),FALSE),"")</f>
        <v>0</v>
      </c>
      <c r="D220" s="302">
        <f>IFERROR(VLOOKUP($B220,Totalt!$B$1:$AQ$550,MATCH(D$2,Totalt!$B$1:$AQ$1,0),FALSE),"")</f>
        <v>0</v>
      </c>
      <c r="E220" s="302">
        <f>IFERROR(VLOOKUP($B220,Totalt!$B$1:$AQ$550,MATCH(E$2,Totalt!$B$1:$AQ$1,0),FALSE),"")</f>
        <v>0.8</v>
      </c>
      <c r="F220" s="302">
        <f>IFERROR(VLOOKUP($B220,Totalt!$B$1:$AQ$550,MATCH(F$2,Totalt!$B$1:$AQ$1,0),FALSE),"")</f>
        <v>0</v>
      </c>
      <c r="G220" s="302">
        <f>IFERROR(VLOOKUP($B220,Totalt!$B$1:$AQ$550,MATCH(G$2,Totalt!$B$1:$AQ$1,0),FALSE),"")</f>
        <v>0</v>
      </c>
      <c r="H220" s="302">
        <f>IFERROR(VLOOKUP($B220,Totalt!$B$1:$AQ$550,MATCH(H$2,Totalt!$B$1:$AQ$1,0),FALSE),"")</f>
        <v>0</v>
      </c>
      <c r="I220" s="302">
        <f>IFERROR(VLOOKUP($B220,Totalt!$B$1:$AQ$550,MATCH(I$2,Totalt!$B$1:$AQ$1,0),FALSE),"")</f>
        <v>0</v>
      </c>
      <c r="J220" s="302">
        <f>IFERROR(VLOOKUP($B220,Totalt!$B$1:$AQ$550,MATCH(J$2,Totalt!$B$1:$AQ$1,0),FALSE),"")</f>
        <v>0</v>
      </c>
      <c r="K220" s="302">
        <f>IFERROR(VLOOKUP($B220,Totalt!$B$1:$AQ$550,MATCH(K$2,Totalt!$B$1:$AQ$1,0),FALSE),"")</f>
        <v>0</v>
      </c>
      <c r="L220" s="302">
        <f>IFERROR(VLOOKUP($B220,Totalt!$B$1:$AQ$550,MATCH(L$2,Totalt!$B$1:$AQ$1,0),FALSE),"")</f>
        <v>0</v>
      </c>
      <c r="M220" s="302">
        <f>IFERROR(VLOOKUP($B220,Totalt!$B$1:$AQ$550,MATCH(M$2,Totalt!$B$1:$AQ$1,0),FALSE),"")</f>
        <v>23</v>
      </c>
      <c r="N220" s="302">
        <f>IFERROR(VLOOKUP($B220,Totalt!$B$1:$AQ$550,MATCH(N$2,Totalt!$B$1:$AQ$1,0),FALSE),"")</f>
        <v>5</v>
      </c>
      <c r="O220" s="302">
        <f>IFERROR(VLOOKUP($B220,Totalt!$B$1:$AQ$550,MATCH(O$2,Totalt!$B$1:$AQ$1,0),FALSE),"")</f>
        <v>1</v>
      </c>
      <c r="P220" s="302">
        <f>IFERROR(VLOOKUP($B220,Totalt!$B$1:$AQ$550,MATCH(P$2,Totalt!$B$1:$AQ$1,0),FALSE),"")</f>
        <v>22</v>
      </c>
      <c r="Q220" s="302">
        <f>IFERROR(VLOOKUP($B220,Totalt!$B$1:$AQ$550,MATCH(Q$2,Totalt!$B$1:$AQ$1,0),FALSE),"")</f>
        <v>0</v>
      </c>
      <c r="R220" s="302">
        <f>IFERROR(VLOOKUP($B220,Totalt!$B$1:$AQ$550,MATCH(R$2,Totalt!$B$1:$AQ$1,0),FALSE),"")</f>
        <v>0</v>
      </c>
      <c r="S220" s="302">
        <f>IFERROR(VLOOKUP($B220,Totalt!$B$1:$AQ$550,MATCH(S$2,Totalt!$B$1:$AQ$1,0),FALSE),"")</f>
        <v>0</v>
      </c>
      <c r="T220" s="302">
        <f>IFERROR(VLOOKUP($B220,Totalt!$B$1:$AQ$550,MATCH(T$2,Totalt!$B$1:$AQ$1,0),FALSE),"")</f>
        <v>0</v>
      </c>
      <c r="U220" s="302">
        <f>IFERROR(VLOOKUP($B220,Totalt!$B$1:$AQ$550,MATCH(U$2,Totalt!$B$1:$AQ$1,0),FALSE),"")</f>
        <v>0</v>
      </c>
      <c r="V220" s="302">
        <f>IFERROR(VLOOKUP($B220,Totalt!$B$1:$AQ$550,MATCH(V$2,Totalt!$B$1:$AQ$1,0),FALSE),"")</f>
        <v>0</v>
      </c>
      <c r="W220" s="302">
        <f>IFERROR(VLOOKUP($B220,Totalt!$B$1:$AQ$550,MATCH(W$2,Totalt!$B$1:$AQ$1,0),FALSE),"")</f>
        <v>0</v>
      </c>
      <c r="X220" s="302">
        <f>IFERROR(VLOOKUP($B220,Totalt!$B$1:$AQ$550,MATCH(X$2,Totalt!$B$1:$AQ$1,0),FALSE),"")</f>
        <v>0</v>
      </c>
      <c r="Y220" s="302">
        <f>IFERROR(VLOOKUP($B220,Totalt!$B$1:$AQ$550,MATCH(Y$2,Totalt!$B$1:$AQ$1,0),FALSE),"")</f>
        <v>0</v>
      </c>
      <c r="Z220" s="302">
        <f>IFERROR(VLOOKUP($B220,Totalt!$B$1:$AQ$550,MATCH(Z$2,Totalt!$B$1:$AQ$1,0),FALSE),"")</f>
        <v>0</v>
      </c>
      <c r="AA220" s="302">
        <f>IFERROR(VLOOKUP($B220,Totalt!$B$1:$AQ$550,MATCH(AA$2,Totalt!$B$1:$AQ$1,0),FALSE),"")</f>
        <v>0</v>
      </c>
      <c r="AB220" s="302">
        <f>IFERROR(VLOOKUP($B220,Totalt!$B$1:$AQ$550,MATCH(AB$2,Totalt!$B$1:$AQ$1,0),FALSE),"")</f>
        <v>0</v>
      </c>
      <c r="AC220" s="302">
        <f>IFERROR(VLOOKUP($B220,Totalt!$B$1:$AQ$550,MATCH(AC$2,Totalt!$B$1:$AQ$1,0),FALSE),"")</f>
        <v>6.5</v>
      </c>
      <c r="AD220" s="302">
        <f>IFERROR(VLOOKUP($B220,Totalt!$B$1:$AQ$550,MATCH(AD$2,Totalt!$B$1:$AQ$1,0),FALSE),"")</f>
        <v>0</v>
      </c>
      <c r="AE220" s="302">
        <f>IFERROR(VLOOKUP($B220,Totalt!$B$1:$AQ$550,MATCH(AE$2,Totalt!$B$1:$AQ$1,0),FALSE),"")</f>
        <v>0</v>
      </c>
      <c r="AF220" s="302">
        <f>IFERROR(VLOOKUP($B220,Totalt!$B$1:$AQ$550,MATCH(AF$2,Totalt!$B$1:$AQ$1,0),FALSE),"")</f>
        <v>1.1000000000000001</v>
      </c>
      <c r="AG220" s="302">
        <f>IFERROR(VLOOKUP($B220,Totalt!$B$1:$AQ$550,MATCH(AG$2,Totalt!$B$1:$AQ$1,0),FALSE),"")</f>
        <v>0</v>
      </c>
      <c r="AI220" s="302">
        <f t="shared" si="12"/>
        <v>59.4</v>
      </c>
      <c r="AJ220" s="302">
        <f>IF(ISERROR(1/VLOOKUP($B220,Leveranser!$B$1:$S$500,MATCH("såld värme (gwh)",Leveranser!$B$1:$S$1,0),FALSE)),"",VLOOKUP($B220,Leveranser!$B$1:$S$500,MATCH("såld värme (gwh)",Leveranser!$B$1:$S$1,0),FALSE))</f>
        <v>44.5</v>
      </c>
      <c r="AK220" s="315"/>
      <c r="AM220" s="316" t="str">
        <f>IF(B220&lt;&gt;"",IF(VLOOKUP($B220,Totalt!$B$1:$AQ$550,MATCH("Kvalitetsgranskad:",Totalt!$B$1:$AQ$1,0),FALSE)="ja",VLOOKUP($B220,Miljö!$B$1:$AG$479,MATCH(AM$2,Miljö!$B$1:$AK$1,0),FALSE),""),"")</f>
        <v>Ja</v>
      </c>
      <c r="AN220" s="316" t="str">
        <f>IF(AM220="ja",VLOOKUP($B220,Miljö!$B$1:$J$479,MATCH("Typ av ursprungsspecificerad el   (Om inget värde anges används Nordisk residualmix, se inforuta) ()",Miljö!$B$1:$J$1,0),FALSE),IF(AM220="nej","Nordisk residualel",""))</f>
        <v>'Vindkraft'</v>
      </c>
      <c r="AO220" s="316">
        <f>IF(AM220="","",VLOOKUP($B220,Miljö!$B$1:$J$479,MATCH("Fossilandel för ursprungspecificerad el ()",Miljö!$B$1:$J$1,0),FALSE))</f>
        <v>0</v>
      </c>
      <c r="AP220" s="316">
        <f>IF(AM220="","",IFERROR(VLOOKUP($B220,Miljö!$B$1:$J$479,MATCH("Kärnkraftsandel för ursprungsspecificerad el ()",Miljö!$B$1:$J$1,0),FALSE)/1,0))</f>
        <v>0</v>
      </c>
      <c r="AQ220" s="316">
        <f t="shared" si="13"/>
        <v>1</v>
      </c>
      <c r="AS220" s="316" t="str">
        <f t="shared" si="14"/>
        <v>Nej</v>
      </c>
      <c r="AT220" s="316" t="str">
        <f>IF(AS220="ja",VLOOKUP($B220,Miljö!$B$1:$O$500,MATCH("Fossil andel i procent (%)",Miljö!$B$1:$O$1,0),FALSE)/100,"")</f>
        <v/>
      </c>
      <c r="AV220" s="316" t="str">
        <f t="shared" si="15"/>
        <v>Nej</v>
      </c>
      <c r="AW220" s="316" t="str">
        <f>IF(AV220="ja",VLOOKUP($B220,'Egen hetvattenprod'!$B$1:$AO$500,MATCH("Värmekälla till värmepumpar ()",'Egen hetvattenprod'!$B$1:$AO$1,0),FALSE),"")</f>
        <v/>
      </c>
    </row>
    <row r="221" spans="1:49" x14ac:dyDescent="0.25">
      <c r="A221" s="314" t="str">
        <f>'Miljövärden för publ företag'!B223</f>
        <v>Sala-Heby Energi AB</v>
      </c>
      <c r="B221" s="314" t="str">
        <f>'Miljövärden för publ företag'!C223</f>
        <v>Sala-Heby</v>
      </c>
      <c r="C221" s="302">
        <f>IFERROR(VLOOKUP($B221,Totalt!$B$1:$AQ$550,MATCH(C$2,Totalt!$B$1:$AQ$1,0),FALSE),"")</f>
        <v>0</v>
      </c>
      <c r="D221" s="302">
        <f>IFERROR(VLOOKUP($B221,Totalt!$B$1:$AQ$550,MATCH(D$2,Totalt!$B$1:$AQ$1,0),FALSE),"")</f>
        <v>0</v>
      </c>
      <c r="E221" s="302">
        <f>IFERROR(VLOOKUP($B221,Totalt!$B$1:$AQ$550,MATCH(E$2,Totalt!$B$1:$AQ$1,0),FALSE),"")</f>
        <v>0</v>
      </c>
      <c r="F221" s="302">
        <f>IFERROR(VLOOKUP($B221,Totalt!$B$1:$AQ$550,MATCH(F$2,Totalt!$B$1:$AQ$1,0),FALSE),"")</f>
        <v>0</v>
      </c>
      <c r="G221" s="302">
        <f>IFERROR(VLOOKUP($B221,Totalt!$B$1:$AQ$550,MATCH(G$2,Totalt!$B$1:$AQ$1,0),FALSE),"")</f>
        <v>0</v>
      </c>
      <c r="H221" s="302">
        <f>IFERROR(VLOOKUP($B221,Totalt!$B$1:$AQ$550,MATCH(H$2,Totalt!$B$1:$AQ$1,0),FALSE),"")</f>
        <v>0</v>
      </c>
      <c r="I221" s="302">
        <f>IFERROR(VLOOKUP($B221,Totalt!$B$1:$AQ$550,MATCH(I$2,Totalt!$B$1:$AQ$1,0),FALSE),"")</f>
        <v>0</v>
      </c>
      <c r="J221" s="302">
        <f>IFERROR(VLOOKUP($B221,Totalt!$B$1:$AQ$550,MATCH(J$2,Totalt!$B$1:$AQ$1,0),FALSE),"")</f>
        <v>0</v>
      </c>
      <c r="K221" s="302">
        <f>IFERROR(VLOOKUP($B221,Totalt!$B$1:$AQ$550,MATCH(K$2,Totalt!$B$1:$AQ$1,0),FALSE),"")</f>
        <v>0</v>
      </c>
      <c r="L221" s="302">
        <f>IFERROR(VLOOKUP($B221,Totalt!$B$1:$AQ$550,MATCH(L$2,Totalt!$B$1:$AQ$1,0),FALSE),"")</f>
        <v>0</v>
      </c>
      <c r="M221" s="302">
        <f>IFERROR(VLOOKUP($B221,Totalt!$B$1:$AQ$550,MATCH(M$2,Totalt!$B$1:$AQ$1,0),FALSE),"")</f>
        <v>0</v>
      </c>
      <c r="N221" s="302">
        <f>IFERROR(VLOOKUP($B221,Totalt!$B$1:$AQ$550,MATCH(N$2,Totalt!$B$1:$AQ$1,0),FALSE),"")</f>
        <v>46.051600000000001</v>
      </c>
      <c r="O221" s="302">
        <f>IFERROR(VLOOKUP($B221,Totalt!$B$1:$AQ$550,MATCH(O$2,Totalt!$B$1:$AQ$1,0),FALSE),"")</f>
        <v>11.5327</v>
      </c>
      <c r="P221" s="302">
        <f>IFERROR(VLOOKUP($B221,Totalt!$B$1:$AQ$550,MATCH(P$2,Totalt!$B$1:$AQ$1,0),FALSE),"")</f>
        <v>40.664900000000003</v>
      </c>
      <c r="Q221" s="302">
        <f>IFERROR(VLOOKUP($B221,Totalt!$B$1:$AQ$550,MATCH(Q$2,Totalt!$B$1:$AQ$1,0),FALSE),"")</f>
        <v>15.4359</v>
      </c>
      <c r="R221" s="302">
        <f>IFERROR(VLOOKUP($B221,Totalt!$B$1:$AQ$550,MATCH(R$2,Totalt!$B$1:$AQ$1,0),FALSE),"")</f>
        <v>28.34</v>
      </c>
      <c r="S221" s="302">
        <f>IFERROR(VLOOKUP($B221,Totalt!$B$1:$AQ$550,MATCH(S$2,Totalt!$B$1:$AQ$1,0),FALSE),"")</f>
        <v>0</v>
      </c>
      <c r="T221" s="302">
        <f>IFERROR(VLOOKUP($B221,Totalt!$B$1:$AQ$550,MATCH(T$2,Totalt!$B$1:$AQ$1,0),FALSE),"")</f>
        <v>0</v>
      </c>
      <c r="U221" s="302">
        <f>IFERROR(VLOOKUP($B221,Totalt!$B$1:$AQ$550,MATCH(U$2,Totalt!$B$1:$AQ$1,0),FALSE),"")</f>
        <v>0</v>
      </c>
      <c r="V221" s="302">
        <f>IFERROR(VLOOKUP($B221,Totalt!$B$1:$AQ$550,MATCH(V$2,Totalt!$B$1:$AQ$1,0),FALSE),"")</f>
        <v>0</v>
      </c>
      <c r="W221" s="302">
        <f>IFERROR(VLOOKUP($B221,Totalt!$B$1:$AQ$550,MATCH(W$2,Totalt!$B$1:$AQ$1,0),FALSE),"")</f>
        <v>3.54053</v>
      </c>
      <c r="X221" s="302">
        <f>IFERROR(VLOOKUP($B221,Totalt!$B$1:$AQ$550,MATCH(X$2,Totalt!$B$1:$AQ$1,0),FALSE),"")</f>
        <v>0</v>
      </c>
      <c r="Y221" s="302">
        <f>IFERROR(VLOOKUP($B221,Totalt!$B$1:$AQ$550,MATCH(Y$2,Totalt!$B$1:$AQ$1,0),FALSE),"")</f>
        <v>0</v>
      </c>
      <c r="Z221" s="302">
        <f>IFERROR(VLOOKUP($B221,Totalt!$B$1:$AQ$550,MATCH(Z$2,Totalt!$B$1:$AQ$1,0),FALSE),"")</f>
        <v>0</v>
      </c>
      <c r="AA221" s="302">
        <f>IFERROR(VLOOKUP($B221,Totalt!$B$1:$AQ$550,MATCH(AA$2,Totalt!$B$1:$AQ$1,0),FALSE),"")</f>
        <v>0.12</v>
      </c>
      <c r="AB221" s="302">
        <f>IFERROR(VLOOKUP($B221,Totalt!$B$1:$AQ$550,MATCH(AB$2,Totalt!$B$1:$AQ$1,0),FALSE),"")</f>
        <v>0.16</v>
      </c>
      <c r="AC221" s="302">
        <f>IFERROR(VLOOKUP($B221,Totalt!$B$1:$AQ$550,MATCH(AC$2,Totalt!$B$1:$AQ$1,0),FALSE),"")</f>
        <v>0</v>
      </c>
      <c r="AD221" s="302">
        <f>IFERROR(VLOOKUP($B221,Totalt!$B$1:$AQ$550,MATCH(AD$2,Totalt!$B$1:$AQ$1,0),FALSE),"")</f>
        <v>0</v>
      </c>
      <c r="AE221" s="302">
        <f>IFERROR(VLOOKUP($B221,Totalt!$B$1:$AQ$550,MATCH(AE$2,Totalt!$B$1:$AQ$1,0),FALSE),"")</f>
        <v>0</v>
      </c>
      <c r="AF221" s="302">
        <f>IFERROR(VLOOKUP($B221,Totalt!$B$1:$AQ$550,MATCH(AF$2,Totalt!$B$1:$AQ$1,0),FALSE),"")</f>
        <v>3.1983299999999999</v>
      </c>
      <c r="AG221" s="302">
        <f>IFERROR(VLOOKUP($B221,Totalt!$B$1:$AQ$550,MATCH(AG$2,Totalt!$B$1:$AQ$1,0),FALSE),"")</f>
        <v>0</v>
      </c>
      <c r="AI221" s="302">
        <f t="shared" si="12"/>
        <v>149.04396</v>
      </c>
      <c r="AJ221" s="302">
        <f>IF(ISERROR(1/VLOOKUP($B221,Leveranser!$B$1:$S$500,MATCH("såld värme (gwh)",Leveranser!$B$1:$S$1,0),FALSE)),"",VLOOKUP($B221,Leveranser!$B$1:$S$500,MATCH("såld värme (gwh)",Leveranser!$B$1:$S$1,0),FALSE))</f>
        <v>148.6</v>
      </c>
      <c r="AK221" s="315"/>
      <c r="AM221" s="316" t="str">
        <f>IF(B221&lt;&gt;"",IF(VLOOKUP($B221,Totalt!$B$1:$AQ$550,MATCH("Kvalitetsgranskad:",Totalt!$B$1:$AQ$1,0),FALSE)="ja",VLOOKUP($B221,Miljö!$B$1:$AG$479,MATCH(AM$2,Miljö!$B$1:$AK$1,0),FALSE),""),"")</f>
        <v>Ja</v>
      </c>
      <c r="AN221" s="316" t="str">
        <f>IF(AM221="ja",VLOOKUP($B221,Miljö!$B$1:$J$479,MATCH("Typ av ursprungsspecificerad el   (Om inget värde anges används Nordisk residualmix, se inforuta) ()",Miljö!$B$1:$J$1,0),FALSE),IF(AM221="nej","Nordisk residualel",""))</f>
        <v>'Bioeldad kraftvärme'</v>
      </c>
      <c r="AO221" s="316">
        <f>IF(AM221="","",VLOOKUP($B221,Miljö!$B$1:$J$479,MATCH("Fossilandel för ursprungspecificerad el ()",Miljö!$B$1:$J$1,0),FALSE))</f>
        <v>0</v>
      </c>
      <c r="AP221" s="316">
        <f>IF(AM221="","",IFERROR(VLOOKUP($B221,Miljö!$B$1:$J$479,MATCH("Kärnkraftsandel för ursprungsspecificerad el ()",Miljö!$B$1:$J$1,0),FALSE)/1,0))</f>
        <v>0</v>
      </c>
      <c r="AQ221" s="316">
        <f t="shared" si="13"/>
        <v>1</v>
      </c>
      <c r="AS221" s="316" t="str">
        <f t="shared" si="14"/>
        <v>Nej</v>
      </c>
      <c r="AT221" s="316" t="str">
        <f>IF(AS221="ja",VLOOKUP($B221,Miljö!$B$1:$O$500,MATCH("Fossil andel i procent (%)",Miljö!$B$1:$O$1,0),FALSE)/100,"")</f>
        <v/>
      </c>
      <c r="AV221" s="316" t="str">
        <f t="shared" si="15"/>
        <v>Ja</v>
      </c>
      <c r="AW221" s="316" t="str">
        <f>IF(AV221="ja",VLOOKUP($B221,'Egen hetvattenprod'!$B$1:$AO$500,MATCH("Värmekälla till värmepumpar ()",'Egen hetvattenprod'!$B$1:$AO$1,0),FALSE),"")</f>
        <v>Grundvatten</v>
      </c>
    </row>
    <row r="222" spans="1:49" x14ac:dyDescent="0.25">
      <c r="A222" s="314" t="str">
        <f>'Miljövärden för publ företag'!B224</f>
        <v>Sandviken Energi AB</v>
      </c>
      <c r="B222" s="314" t="str">
        <f>'Miljövärden för publ företag'!C224</f>
        <v>Sandviken</v>
      </c>
      <c r="C222" s="302">
        <f>IFERROR(VLOOKUP($B222,Totalt!$B$1:$AQ$550,MATCH(C$2,Totalt!$B$1:$AQ$1,0),FALSE),"")</f>
        <v>0</v>
      </c>
      <c r="D222" s="302">
        <f>IFERROR(VLOOKUP($B222,Totalt!$B$1:$AQ$550,MATCH(D$2,Totalt!$B$1:$AQ$1,0),FALSE),"")</f>
        <v>2.67</v>
      </c>
      <c r="E222" s="302">
        <f>IFERROR(VLOOKUP($B222,Totalt!$B$1:$AQ$550,MATCH(E$2,Totalt!$B$1:$AQ$1,0),FALSE),"")</f>
        <v>0</v>
      </c>
      <c r="F222" s="302">
        <f>IFERROR(VLOOKUP($B222,Totalt!$B$1:$AQ$550,MATCH(F$2,Totalt!$B$1:$AQ$1,0),FALSE),"")</f>
        <v>0</v>
      </c>
      <c r="G222" s="302">
        <f>IFERROR(VLOOKUP($B222,Totalt!$B$1:$AQ$550,MATCH(G$2,Totalt!$B$1:$AQ$1,0),FALSE),"")</f>
        <v>0</v>
      </c>
      <c r="H222" s="302">
        <f>IFERROR(VLOOKUP($B222,Totalt!$B$1:$AQ$550,MATCH(H$2,Totalt!$B$1:$AQ$1,0),FALSE),"")</f>
        <v>5.13</v>
      </c>
      <c r="I222" s="302">
        <f>IFERROR(VLOOKUP($B222,Totalt!$B$1:$AQ$550,MATCH(I$2,Totalt!$B$1:$AQ$1,0),FALSE),"")</f>
        <v>0</v>
      </c>
      <c r="J222" s="302">
        <f>IFERROR(VLOOKUP($B222,Totalt!$B$1:$AQ$550,MATCH(J$2,Totalt!$B$1:$AQ$1,0),FALSE),"")</f>
        <v>0</v>
      </c>
      <c r="K222" s="302">
        <f>IFERROR(VLOOKUP($B222,Totalt!$B$1:$AQ$550,MATCH(K$2,Totalt!$B$1:$AQ$1,0),FALSE),"")</f>
        <v>0</v>
      </c>
      <c r="L222" s="302">
        <f>IFERROR(VLOOKUP($B222,Totalt!$B$1:$AQ$550,MATCH(L$2,Totalt!$B$1:$AQ$1,0),FALSE),"")</f>
        <v>36.69</v>
      </c>
      <c r="M222" s="302">
        <f>IFERROR(VLOOKUP($B222,Totalt!$B$1:$AQ$550,MATCH(M$2,Totalt!$B$1:$AQ$1,0),FALSE),"")</f>
        <v>0</v>
      </c>
      <c r="N222" s="302">
        <f>IFERROR(VLOOKUP($B222,Totalt!$B$1:$AQ$550,MATCH(N$2,Totalt!$B$1:$AQ$1,0),FALSE),"")</f>
        <v>0</v>
      </c>
      <c r="O222" s="302">
        <f>IFERROR(VLOOKUP($B222,Totalt!$B$1:$AQ$550,MATCH(O$2,Totalt!$B$1:$AQ$1,0),FALSE),"")</f>
        <v>57.69</v>
      </c>
      <c r="P222" s="302">
        <f>IFERROR(VLOOKUP($B222,Totalt!$B$1:$AQ$550,MATCH(P$2,Totalt!$B$1:$AQ$1,0),FALSE),"")</f>
        <v>0</v>
      </c>
      <c r="Q222" s="302">
        <f>IFERROR(VLOOKUP($B222,Totalt!$B$1:$AQ$550,MATCH(Q$2,Totalt!$B$1:$AQ$1,0),FALSE),"")</f>
        <v>12.97</v>
      </c>
      <c r="R222" s="302">
        <f>IFERROR(VLOOKUP($B222,Totalt!$B$1:$AQ$550,MATCH(R$2,Totalt!$B$1:$AQ$1,0),FALSE),"")</f>
        <v>66.099999999999994</v>
      </c>
      <c r="S222" s="302">
        <f>IFERROR(VLOOKUP($B222,Totalt!$B$1:$AQ$550,MATCH(S$2,Totalt!$B$1:$AQ$1,0),FALSE),"")</f>
        <v>0</v>
      </c>
      <c r="T222" s="302">
        <f>IFERROR(VLOOKUP($B222,Totalt!$B$1:$AQ$550,MATCH(T$2,Totalt!$B$1:$AQ$1,0),FALSE),"")</f>
        <v>0</v>
      </c>
      <c r="U222" s="302">
        <f>IFERROR(VLOOKUP($B222,Totalt!$B$1:$AQ$550,MATCH(U$2,Totalt!$B$1:$AQ$1,0),FALSE),"")</f>
        <v>0.9</v>
      </c>
      <c r="V222" s="302">
        <f>IFERROR(VLOOKUP($B222,Totalt!$B$1:$AQ$550,MATCH(V$2,Totalt!$B$1:$AQ$1,0),FALSE),"")</f>
        <v>0</v>
      </c>
      <c r="W222" s="302">
        <f>IFERROR(VLOOKUP($B222,Totalt!$B$1:$AQ$550,MATCH(W$2,Totalt!$B$1:$AQ$1,0),FALSE),"")</f>
        <v>0</v>
      </c>
      <c r="X222" s="302">
        <f>IFERROR(VLOOKUP($B222,Totalt!$B$1:$AQ$550,MATCH(X$2,Totalt!$B$1:$AQ$1,0),FALSE),"")</f>
        <v>0</v>
      </c>
      <c r="Y222" s="302">
        <f>IFERROR(VLOOKUP($B222,Totalt!$B$1:$AQ$550,MATCH(Y$2,Totalt!$B$1:$AQ$1,0),FALSE),"")</f>
        <v>99</v>
      </c>
      <c r="Z222" s="302">
        <f>IFERROR(VLOOKUP($B222,Totalt!$B$1:$AQ$550,MATCH(Z$2,Totalt!$B$1:$AQ$1,0),FALSE),"")</f>
        <v>0</v>
      </c>
      <c r="AA222" s="302">
        <f>IFERROR(VLOOKUP($B222,Totalt!$B$1:$AQ$550,MATCH(AA$2,Totalt!$B$1:$AQ$1,0),FALSE),"")</f>
        <v>0</v>
      </c>
      <c r="AB222" s="302">
        <f>IFERROR(VLOOKUP($B222,Totalt!$B$1:$AQ$550,MATCH(AB$2,Totalt!$B$1:$AQ$1,0),FALSE),"")</f>
        <v>0</v>
      </c>
      <c r="AC222" s="302">
        <f>IFERROR(VLOOKUP($B222,Totalt!$B$1:$AQ$550,MATCH(AC$2,Totalt!$B$1:$AQ$1,0),FALSE),"")</f>
        <v>29.18</v>
      </c>
      <c r="AD222" s="302">
        <f>IFERROR(VLOOKUP($B222,Totalt!$B$1:$AQ$550,MATCH(AD$2,Totalt!$B$1:$AQ$1,0),FALSE),"")</f>
        <v>0</v>
      </c>
      <c r="AE222" s="302">
        <f>IFERROR(VLOOKUP($B222,Totalt!$B$1:$AQ$550,MATCH(AE$2,Totalt!$B$1:$AQ$1,0),FALSE),"")</f>
        <v>0</v>
      </c>
      <c r="AF222" s="302">
        <f>IFERROR(VLOOKUP($B222,Totalt!$B$1:$AQ$550,MATCH(AF$2,Totalt!$B$1:$AQ$1,0),FALSE),"")</f>
        <v>8.8000000000000007</v>
      </c>
      <c r="AG222" s="302">
        <f>IFERROR(VLOOKUP($B222,Totalt!$B$1:$AQ$550,MATCH(AG$2,Totalt!$B$1:$AQ$1,0),FALSE),"")</f>
        <v>0</v>
      </c>
      <c r="AI222" s="302">
        <f t="shared" si="12"/>
        <v>319.13</v>
      </c>
      <c r="AJ222" s="302">
        <f>IF(ISERROR(1/VLOOKUP($B222,Leveranser!$B$1:$S$500,MATCH("såld värme (gwh)",Leveranser!$B$1:$S$1,0),FALSE)),"",VLOOKUP($B222,Leveranser!$B$1:$S$500,MATCH("såld värme (gwh)",Leveranser!$B$1:$S$1,0),FALSE))</f>
        <v>228.3</v>
      </c>
      <c r="AK222" s="315"/>
      <c r="AM222" s="316" t="str">
        <f>IF(B222&lt;&gt;"",IF(VLOOKUP($B222,Totalt!$B$1:$AQ$550,MATCH("Kvalitetsgranskad:",Totalt!$B$1:$AQ$1,0),FALSE)="ja",VLOOKUP($B222,Miljö!$B$1:$AG$479,MATCH(AM$2,Miljö!$B$1:$AK$1,0),FALSE),""),"")</f>
        <v>Nej</v>
      </c>
      <c r="AN222" s="316" t="str">
        <f>IF(AM222="ja",VLOOKUP($B222,Miljö!$B$1:$J$479,MATCH("Typ av ursprungsspecificerad el   (Om inget värde anges används Nordisk residualmix, se inforuta) ()",Miljö!$B$1:$J$1,0),FALSE),IF(AM222="nej","Nordisk residualel",""))</f>
        <v>Nordisk residualel</v>
      </c>
      <c r="AO222" s="316">
        <f>IF(AM222="","",VLOOKUP($B222,Miljö!$B$1:$J$479,MATCH("Fossilandel för ursprungspecificerad el ()",Miljö!$B$1:$J$1,0),FALSE))</f>
        <v>0.42099999999999999</v>
      </c>
      <c r="AP222" s="316">
        <f>IF(AM222="","",IFERROR(VLOOKUP($B222,Miljö!$B$1:$J$479,MATCH("Kärnkraftsandel för ursprungsspecificerad el ()",Miljö!$B$1:$J$1,0),FALSE)/1,0))</f>
        <v>0.40799999999999997</v>
      </c>
      <c r="AQ222" s="316">
        <f t="shared" si="13"/>
        <v>0.17099999999999999</v>
      </c>
      <c r="AS222" s="316" t="str">
        <f t="shared" si="14"/>
        <v>Nej</v>
      </c>
      <c r="AT222" s="316" t="str">
        <f>IF(AS222="ja",VLOOKUP($B222,Miljö!$B$1:$O$500,MATCH("Fossil andel i procent (%)",Miljö!$B$1:$O$1,0),FALSE)/100,"")</f>
        <v/>
      </c>
      <c r="AV222" s="316" t="str">
        <f t="shared" si="15"/>
        <v>Nej</v>
      </c>
      <c r="AW222" s="316" t="str">
        <f>IF(AV222="ja",VLOOKUP($B222,'Egen hetvattenprod'!$B$1:$AO$500,MATCH("Värmekälla till värmepumpar ()",'Egen hetvattenprod'!$B$1:$AO$1,0),FALSE),"")</f>
        <v/>
      </c>
    </row>
    <row r="223" spans="1:49" x14ac:dyDescent="0.25">
      <c r="A223" s="314" t="str">
        <f>'Miljövärden för publ företag'!B225</f>
        <v>Skara Energi AB</v>
      </c>
      <c r="B223" s="314" t="str">
        <f>'Miljövärden för publ företag'!C225</f>
        <v>Skara</v>
      </c>
      <c r="C223" s="302">
        <f>IFERROR(VLOOKUP($B223,Totalt!$B$1:$AQ$550,MATCH(C$2,Totalt!$B$1:$AQ$1,0),FALSE),"")</f>
        <v>0</v>
      </c>
      <c r="D223" s="302">
        <f>IFERROR(VLOOKUP($B223,Totalt!$B$1:$AQ$550,MATCH(D$2,Totalt!$B$1:$AQ$1,0),FALSE),"")</f>
        <v>0.7</v>
      </c>
      <c r="E223" s="302">
        <f>IFERROR(VLOOKUP($B223,Totalt!$B$1:$AQ$550,MATCH(E$2,Totalt!$B$1:$AQ$1,0),FALSE),"")</f>
        <v>0</v>
      </c>
      <c r="F223" s="302">
        <f>IFERROR(VLOOKUP($B223,Totalt!$B$1:$AQ$550,MATCH(F$2,Totalt!$B$1:$AQ$1,0),FALSE),"")</f>
        <v>0</v>
      </c>
      <c r="G223" s="302">
        <f>IFERROR(VLOOKUP($B223,Totalt!$B$1:$AQ$550,MATCH(G$2,Totalt!$B$1:$AQ$1,0),FALSE),"")</f>
        <v>0</v>
      </c>
      <c r="H223" s="302">
        <f>IFERROR(VLOOKUP($B223,Totalt!$B$1:$AQ$550,MATCH(H$2,Totalt!$B$1:$AQ$1,0),FALSE),"")</f>
        <v>0</v>
      </c>
      <c r="I223" s="302">
        <f>IFERROR(VLOOKUP($B223,Totalt!$B$1:$AQ$550,MATCH(I$2,Totalt!$B$1:$AQ$1,0),FALSE),"")</f>
        <v>0</v>
      </c>
      <c r="J223" s="302">
        <f>IFERROR(VLOOKUP($B223,Totalt!$B$1:$AQ$550,MATCH(J$2,Totalt!$B$1:$AQ$1,0),FALSE),"")</f>
        <v>0.03</v>
      </c>
      <c r="K223" s="302">
        <f>IFERROR(VLOOKUP($B223,Totalt!$B$1:$AQ$550,MATCH(K$2,Totalt!$B$1:$AQ$1,0),FALSE),"")</f>
        <v>0</v>
      </c>
      <c r="L223" s="302">
        <f>IFERROR(VLOOKUP($B223,Totalt!$B$1:$AQ$550,MATCH(L$2,Totalt!$B$1:$AQ$1,0),FALSE),"")</f>
        <v>17.899999999999999</v>
      </c>
      <c r="M223" s="302">
        <f>IFERROR(VLOOKUP($B223,Totalt!$B$1:$AQ$550,MATCH(M$2,Totalt!$B$1:$AQ$1,0),FALSE),"")</f>
        <v>11.2</v>
      </c>
      <c r="N223" s="302">
        <f>IFERROR(VLOOKUP($B223,Totalt!$B$1:$AQ$550,MATCH(N$2,Totalt!$B$1:$AQ$1,0),FALSE),"")</f>
        <v>68.5</v>
      </c>
      <c r="O223" s="302">
        <f>IFERROR(VLOOKUP($B223,Totalt!$B$1:$AQ$550,MATCH(O$2,Totalt!$B$1:$AQ$1,0),FALSE),"")</f>
        <v>0</v>
      </c>
      <c r="P223" s="302">
        <f>IFERROR(VLOOKUP($B223,Totalt!$B$1:$AQ$550,MATCH(P$2,Totalt!$B$1:$AQ$1,0),FALSE),"")</f>
        <v>5.5</v>
      </c>
      <c r="Q223" s="302">
        <f>IFERROR(VLOOKUP($B223,Totalt!$B$1:$AQ$550,MATCH(Q$2,Totalt!$B$1:$AQ$1,0),FALSE),"")</f>
        <v>0</v>
      </c>
      <c r="R223" s="302">
        <f>IFERROR(VLOOKUP($B223,Totalt!$B$1:$AQ$550,MATCH(R$2,Totalt!$B$1:$AQ$1,0),FALSE),"")</f>
        <v>0</v>
      </c>
      <c r="S223" s="302">
        <f>IFERROR(VLOOKUP($B223,Totalt!$B$1:$AQ$550,MATCH(S$2,Totalt!$B$1:$AQ$1,0),FALSE),"")</f>
        <v>0</v>
      </c>
      <c r="T223" s="302">
        <f>IFERROR(VLOOKUP($B223,Totalt!$B$1:$AQ$550,MATCH(T$2,Totalt!$B$1:$AQ$1,0),FALSE),"")</f>
        <v>0</v>
      </c>
      <c r="U223" s="302">
        <f>IFERROR(VLOOKUP($B223,Totalt!$B$1:$AQ$550,MATCH(U$2,Totalt!$B$1:$AQ$1,0),FALSE),"")</f>
        <v>0</v>
      </c>
      <c r="V223" s="302">
        <f>IFERROR(VLOOKUP($B223,Totalt!$B$1:$AQ$550,MATCH(V$2,Totalt!$B$1:$AQ$1,0),FALSE),"")</f>
        <v>0</v>
      </c>
      <c r="W223" s="302">
        <f>IFERROR(VLOOKUP($B223,Totalt!$B$1:$AQ$550,MATCH(W$2,Totalt!$B$1:$AQ$1,0),FALSE),"")</f>
        <v>0</v>
      </c>
      <c r="X223" s="302">
        <f>IFERROR(VLOOKUP($B223,Totalt!$B$1:$AQ$550,MATCH(X$2,Totalt!$B$1:$AQ$1,0),FALSE),"")</f>
        <v>0</v>
      </c>
      <c r="Y223" s="302">
        <f>IFERROR(VLOOKUP($B223,Totalt!$B$1:$AQ$550,MATCH(Y$2,Totalt!$B$1:$AQ$1,0),FALSE),"")</f>
        <v>0</v>
      </c>
      <c r="Z223" s="302">
        <f>IFERROR(VLOOKUP($B223,Totalt!$B$1:$AQ$550,MATCH(Z$2,Totalt!$B$1:$AQ$1,0),FALSE),"")</f>
        <v>0</v>
      </c>
      <c r="AA223" s="302">
        <f>IFERROR(VLOOKUP($B223,Totalt!$B$1:$AQ$550,MATCH(AA$2,Totalt!$B$1:$AQ$1,0),FALSE),"")</f>
        <v>0</v>
      </c>
      <c r="AB223" s="302">
        <f>IFERROR(VLOOKUP($B223,Totalt!$B$1:$AQ$550,MATCH(AB$2,Totalt!$B$1:$AQ$1,0),FALSE),"")</f>
        <v>0</v>
      </c>
      <c r="AC223" s="302">
        <f>IFERROR(VLOOKUP($B223,Totalt!$B$1:$AQ$550,MATCH(AC$2,Totalt!$B$1:$AQ$1,0),FALSE),"")</f>
        <v>14.3</v>
      </c>
      <c r="AD223" s="302">
        <f>IFERROR(VLOOKUP($B223,Totalt!$B$1:$AQ$550,MATCH(AD$2,Totalt!$B$1:$AQ$1,0),FALSE),"")</f>
        <v>0</v>
      </c>
      <c r="AE223" s="302">
        <f>IFERROR(VLOOKUP($B223,Totalt!$B$1:$AQ$550,MATCH(AE$2,Totalt!$B$1:$AQ$1,0),FALSE),"")</f>
        <v>0</v>
      </c>
      <c r="AF223" s="302">
        <f>IFERROR(VLOOKUP($B223,Totalt!$B$1:$AQ$550,MATCH(AF$2,Totalt!$B$1:$AQ$1,0),FALSE),"")</f>
        <v>1.98</v>
      </c>
      <c r="AG223" s="302">
        <f>IFERROR(VLOOKUP($B223,Totalt!$B$1:$AQ$550,MATCH(AG$2,Totalt!$B$1:$AQ$1,0),FALSE),"")</f>
        <v>0</v>
      </c>
      <c r="AI223" s="302">
        <f t="shared" si="12"/>
        <v>120.11</v>
      </c>
      <c r="AJ223" s="302">
        <f>IF(ISERROR(1/VLOOKUP($B223,Leveranser!$B$1:$S$500,MATCH("såld värme (gwh)",Leveranser!$B$1:$S$1,0),FALSE)),"",VLOOKUP($B223,Leveranser!$B$1:$S$500,MATCH("såld värme (gwh)",Leveranser!$B$1:$S$1,0),FALSE))</f>
        <v>90.2</v>
      </c>
      <c r="AK223" s="315"/>
      <c r="AM223" s="316" t="str">
        <f>IF(B223&lt;&gt;"",IF(VLOOKUP($B223,Totalt!$B$1:$AQ$550,MATCH("Kvalitetsgranskad:",Totalt!$B$1:$AQ$1,0),FALSE)="ja",VLOOKUP($B223,Miljö!$B$1:$AG$479,MATCH(AM$2,Miljö!$B$1:$AK$1,0),FALSE),""),"")</f>
        <v>Ja</v>
      </c>
      <c r="AN223" s="316" t="str">
        <f>IF(AM223="ja",VLOOKUP($B223,Miljö!$B$1:$J$479,MATCH("Typ av ursprungsspecificerad el   (Om inget värde anges används Nordisk residualmix, se inforuta) ()",Miljö!$B$1:$J$1,0),FALSE),IF(AM223="nej","Nordisk residualel",""))</f>
        <v>-</v>
      </c>
      <c r="AO223" s="316">
        <f>IF(AM223="","",VLOOKUP($B223,Miljö!$B$1:$J$479,MATCH("Fossilandel för ursprungspecificerad el ()",Miljö!$B$1:$J$1,0),FALSE))</f>
        <v>0.42</v>
      </c>
      <c r="AP223" s="316">
        <f>IF(AM223="","",IFERROR(VLOOKUP($B223,Miljö!$B$1:$J$479,MATCH("Kärnkraftsandel för ursprungsspecificerad el ()",Miljö!$B$1:$J$1,0),FALSE)/1,0))</f>
        <v>0.41</v>
      </c>
      <c r="AQ223" s="316">
        <f t="shared" si="13"/>
        <v>0.1700000000000001</v>
      </c>
      <c r="AS223" s="316" t="str">
        <f t="shared" si="14"/>
        <v>Nej</v>
      </c>
      <c r="AT223" s="316" t="str">
        <f>IF(AS223="ja",VLOOKUP($B223,Miljö!$B$1:$O$500,MATCH("Fossil andel i procent (%)",Miljö!$B$1:$O$1,0),FALSE)/100,"")</f>
        <v/>
      </c>
      <c r="AV223" s="316" t="str">
        <f t="shared" si="15"/>
        <v>Nej</v>
      </c>
      <c r="AW223" s="316" t="str">
        <f>IF(AV223="ja",VLOOKUP($B223,'Egen hetvattenprod'!$B$1:$AO$500,MATCH("Värmekälla till värmepumpar ()",'Egen hetvattenprod'!$B$1:$AO$1,0),FALSE),"")</f>
        <v/>
      </c>
    </row>
    <row r="224" spans="1:49" x14ac:dyDescent="0.25">
      <c r="A224" s="314" t="str">
        <f>'Miljövärden för publ företag'!B226</f>
        <v>Skellefteå Kraft AB</v>
      </c>
      <c r="B224" s="314" t="str">
        <f>'Miljövärden för publ företag'!C226</f>
        <v>Boliden</v>
      </c>
      <c r="C224" s="302">
        <f>IFERROR(VLOOKUP($B224,Totalt!$B$1:$AQ$550,MATCH(C$2,Totalt!$B$1:$AQ$1,0),FALSE),"")</f>
        <v>0</v>
      </c>
      <c r="D224" s="302">
        <f>IFERROR(VLOOKUP($B224,Totalt!$B$1:$AQ$550,MATCH(D$2,Totalt!$B$1:$AQ$1,0),FALSE),"")</f>
        <v>0.33900000000000002</v>
      </c>
      <c r="E224" s="302">
        <f>IFERROR(VLOOKUP($B224,Totalt!$B$1:$AQ$550,MATCH(E$2,Totalt!$B$1:$AQ$1,0),FALSE),"")</f>
        <v>0</v>
      </c>
      <c r="F224" s="302">
        <f>IFERROR(VLOOKUP($B224,Totalt!$B$1:$AQ$550,MATCH(F$2,Totalt!$B$1:$AQ$1,0),FALSE),"")</f>
        <v>0</v>
      </c>
      <c r="G224" s="302">
        <f>IFERROR(VLOOKUP($B224,Totalt!$B$1:$AQ$550,MATCH(G$2,Totalt!$B$1:$AQ$1,0),FALSE),"")</f>
        <v>0</v>
      </c>
      <c r="H224" s="302">
        <f>IFERROR(VLOOKUP($B224,Totalt!$B$1:$AQ$550,MATCH(H$2,Totalt!$B$1:$AQ$1,0),FALSE),"")</f>
        <v>0</v>
      </c>
      <c r="I224" s="302">
        <f>IFERROR(VLOOKUP($B224,Totalt!$B$1:$AQ$550,MATCH(I$2,Totalt!$B$1:$AQ$1,0),FALSE),"")</f>
        <v>0</v>
      </c>
      <c r="J224" s="302">
        <f>IFERROR(VLOOKUP($B224,Totalt!$B$1:$AQ$550,MATCH(J$2,Totalt!$B$1:$AQ$1,0),FALSE),"")</f>
        <v>0</v>
      </c>
      <c r="K224" s="302">
        <f>IFERROR(VLOOKUP($B224,Totalt!$B$1:$AQ$550,MATCH(K$2,Totalt!$B$1:$AQ$1,0),FALSE),"")</f>
        <v>0</v>
      </c>
      <c r="L224" s="302">
        <f>IFERROR(VLOOKUP($B224,Totalt!$B$1:$AQ$550,MATCH(L$2,Totalt!$B$1:$AQ$1,0),FALSE),"")</f>
        <v>0</v>
      </c>
      <c r="M224" s="302">
        <f>IFERROR(VLOOKUP($B224,Totalt!$B$1:$AQ$550,MATCH(M$2,Totalt!$B$1:$AQ$1,0),FALSE),"")</f>
        <v>0</v>
      </c>
      <c r="N224" s="302">
        <f>IFERROR(VLOOKUP($B224,Totalt!$B$1:$AQ$550,MATCH(N$2,Totalt!$B$1:$AQ$1,0),FALSE),"")</f>
        <v>0</v>
      </c>
      <c r="O224" s="302">
        <f>IFERROR(VLOOKUP($B224,Totalt!$B$1:$AQ$550,MATCH(O$2,Totalt!$B$1:$AQ$1,0),FALSE),"")</f>
        <v>0</v>
      </c>
      <c r="P224" s="302">
        <f>IFERROR(VLOOKUP($B224,Totalt!$B$1:$AQ$550,MATCH(P$2,Totalt!$B$1:$AQ$1,0),FALSE),"")</f>
        <v>0</v>
      </c>
      <c r="Q224" s="302">
        <f>IFERROR(VLOOKUP($B224,Totalt!$B$1:$AQ$550,MATCH(Q$2,Totalt!$B$1:$AQ$1,0),FALSE),"")</f>
        <v>0</v>
      </c>
      <c r="R224" s="302">
        <f>IFERROR(VLOOKUP($B224,Totalt!$B$1:$AQ$550,MATCH(R$2,Totalt!$B$1:$AQ$1,0),FALSE),"")</f>
        <v>9.4740000000000002</v>
      </c>
      <c r="S224" s="302">
        <f>IFERROR(VLOOKUP($B224,Totalt!$B$1:$AQ$550,MATCH(S$2,Totalt!$B$1:$AQ$1,0),FALSE),"")</f>
        <v>0</v>
      </c>
      <c r="T224" s="302">
        <f>IFERROR(VLOOKUP($B224,Totalt!$B$1:$AQ$550,MATCH(T$2,Totalt!$B$1:$AQ$1,0),FALSE),"")</f>
        <v>0</v>
      </c>
      <c r="U224" s="302">
        <f>IFERROR(VLOOKUP($B224,Totalt!$B$1:$AQ$550,MATCH(U$2,Totalt!$B$1:$AQ$1,0),FALSE),"")</f>
        <v>0</v>
      </c>
      <c r="V224" s="302">
        <f>IFERROR(VLOOKUP($B224,Totalt!$B$1:$AQ$550,MATCH(V$2,Totalt!$B$1:$AQ$1,0),FALSE),"")</f>
        <v>0</v>
      </c>
      <c r="W224" s="302">
        <f>IFERROR(VLOOKUP($B224,Totalt!$B$1:$AQ$550,MATCH(W$2,Totalt!$B$1:$AQ$1,0),FALSE),"")</f>
        <v>0</v>
      </c>
      <c r="X224" s="302">
        <f>IFERROR(VLOOKUP($B224,Totalt!$B$1:$AQ$550,MATCH(X$2,Totalt!$B$1:$AQ$1,0),FALSE),"")</f>
        <v>0</v>
      </c>
      <c r="Y224" s="302">
        <f>IFERROR(VLOOKUP($B224,Totalt!$B$1:$AQ$550,MATCH(Y$2,Totalt!$B$1:$AQ$1,0),FALSE),"")</f>
        <v>0</v>
      </c>
      <c r="Z224" s="302">
        <f>IFERROR(VLOOKUP($B224,Totalt!$B$1:$AQ$550,MATCH(Z$2,Totalt!$B$1:$AQ$1,0),FALSE),"")</f>
        <v>0.16600000000000001</v>
      </c>
      <c r="AA224" s="302">
        <f>IFERROR(VLOOKUP($B224,Totalt!$B$1:$AQ$550,MATCH(AA$2,Totalt!$B$1:$AQ$1,0),FALSE),"")</f>
        <v>0</v>
      </c>
      <c r="AB224" s="302">
        <f>IFERROR(VLOOKUP($B224,Totalt!$B$1:$AQ$550,MATCH(AB$2,Totalt!$B$1:$AQ$1,0),FALSE),"")</f>
        <v>0</v>
      </c>
      <c r="AC224" s="302">
        <f>IFERROR(VLOOKUP($B224,Totalt!$B$1:$AQ$550,MATCH(AC$2,Totalt!$B$1:$AQ$1,0),FALSE),"")</f>
        <v>0</v>
      </c>
      <c r="AD224" s="302">
        <f>IFERROR(VLOOKUP($B224,Totalt!$B$1:$AQ$550,MATCH(AD$2,Totalt!$B$1:$AQ$1,0),FALSE),"")</f>
        <v>0</v>
      </c>
      <c r="AE224" s="302">
        <f>IFERROR(VLOOKUP($B224,Totalt!$B$1:$AQ$550,MATCH(AE$2,Totalt!$B$1:$AQ$1,0),FALSE),"")</f>
        <v>0</v>
      </c>
      <c r="AF224" s="302">
        <f>IFERROR(VLOOKUP($B224,Totalt!$B$1:$AQ$550,MATCH(AF$2,Totalt!$B$1:$AQ$1,0),FALSE),"")</f>
        <v>0.13800000000000001</v>
      </c>
      <c r="AG224" s="302">
        <f>IFERROR(VLOOKUP($B224,Totalt!$B$1:$AQ$550,MATCH(AG$2,Totalt!$B$1:$AQ$1,0),FALSE),"")</f>
        <v>0</v>
      </c>
      <c r="AI224" s="302">
        <f t="shared" si="12"/>
        <v>10.117000000000001</v>
      </c>
      <c r="AJ224" s="302">
        <f>IF(ISERROR(1/VLOOKUP($B224,Leveranser!$B$1:$S$500,MATCH("såld värme (gwh)",Leveranser!$B$1:$S$1,0),FALSE)),"",VLOOKUP($B224,Leveranser!$B$1:$S$500,MATCH("såld värme (gwh)",Leveranser!$B$1:$S$1,0),FALSE))</f>
        <v>8.0709999999999997</v>
      </c>
      <c r="AK224" s="315"/>
      <c r="AM224" s="316" t="str">
        <f>IF(B224&lt;&gt;"",IF(VLOOKUP($B224,Totalt!$B$1:$AQ$550,MATCH("Kvalitetsgranskad:",Totalt!$B$1:$AQ$1,0),FALSE)="ja",VLOOKUP($B224,Miljö!$B$1:$AG$479,MATCH(AM$2,Miljö!$B$1:$AK$1,0),FALSE),""),"")</f>
        <v>Ja</v>
      </c>
      <c r="AN224" s="316" t="str">
        <f>IF(AM224="ja",VLOOKUP($B224,Miljö!$B$1:$J$479,MATCH("Typ av ursprungsspecificerad el   (Om inget värde anges används Nordisk residualmix, se inforuta) ()",Miljö!$B$1:$J$1,0),FALSE),IF(AM224="nej","Nordisk residualel",""))</f>
        <v>'Vatten. vind'</v>
      </c>
      <c r="AO224" s="316">
        <f>IF(AM224="","",VLOOKUP($B224,Miljö!$B$1:$J$479,MATCH("Fossilandel för ursprungspecificerad el ()",Miljö!$B$1:$J$1,0),FALSE))</f>
        <v>0</v>
      </c>
      <c r="AP224" s="316">
        <f>IF(AM224="","",IFERROR(VLOOKUP($B224,Miljö!$B$1:$J$479,MATCH("Kärnkraftsandel för ursprungsspecificerad el ()",Miljö!$B$1:$J$1,0),FALSE)/1,0))</f>
        <v>0</v>
      </c>
      <c r="AQ224" s="316">
        <f t="shared" si="13"/>
        <v>1</v>
      </c>
      <c r="AS224" s="316" t="str">
        <f t="shared" si="14"/>
        <v>Nej</v>
      </c>
      <c r="AT224" s="316" t="str">
        <f>IF(AS224="ja",VLOOKUP($B224,Miljö!$B$1:$O$500,MATCH("Fossil andel i procent (%)",Miljö!$B$1:$O$1,0),FALSE)/100,"")</f>
        <v/>
      </c>
      <c r="AV224" s="316" t="str">
        <f t="shared" si="15"/>
        <v>Nej</v>
      </c>
      <c r="AW224" s="316" t="str">
        <f>IF(AV224="ja",VLOOKUP($B224,'Egen hetvattenprod'!$B$1:$AO$500,MATCH("Värmekälla till värmepumpar ()",'Egen hetvattenprod'!$B$1:$AO$1,0),FALSE),"")</f>
        <v/>
      </c>
    </row>
    <row r="225" spans="1:49" x14ac:dyDescent="0.25">
      <c r="A225" s="314" t="str">
        <f>'Miljövärden för publ företag'!B227</f>
        <v>Skellefteå Kraft AB</v>
      </c>
      <c r="B225" s="314" t="str">
        <f>'Miljövärden för publ företag'!C227</f>
        <v>Bureå</v>
      </c>
      <c r="C225" s="302">
        <f>IFERROR(VLOOKUP($B225,Totalt!$B$1:$AQ$550,MATCH(C$2,Totalt!$B$1:$AQ$1,0),FALSE),"")</f>
        <v>0</v>
      </c>
      <c r="D225" s="302">
        <f>IFERROR(VLOOKUP($B225,Totalt!$B$1:$AQ$550,MATCH(D$2,Totalt!$B$1:$AQ$1,0),FALSE),"")</f>
        <v>3.3000000000000002E-2</v>
      </c>
      <c r="E225" s="302">
        <f>IFERROR(VLOOKUP($B225,Totalt!$B$1:$AQ$550,MATCH(E$2,Totalt!$B$1:$AQ$1,0),FALSE),"")</f>
        <v>0</v>
      </c>
      <c r="F225" s="302">
        <f>IFERROR(VLOOKUP($B225,Totalt!$B$1:$AQ$550,MATCH(F$2,Totalt!$B$1:$AQ$1,0),FALSE),"")</f>
        <v>0</v>
      </c>
      <c r="G225" s="302">
        <f>IFERROR(VLOOKUP($B225,Totalt!$B$1:$AQ$550,MATCH(G$2,Totalt!$B$1:$AQ$1,0),FALSE),"")</f>
        <v>0</v>
      </c>
      <c r="H225" s="302">
        <f>IFERROR(VLOOKUP($B225,Totalt!$B$1:$AQ$550,MATCH(H$2,Totalt!$B$1:$AQ$1,0),FALSE),"")</f>
        <v>0</v>
      </c>
      <c r="I225" s="302">
        <f>IFERROR(VLOOKUP($B225,Totalt!$B$1:$AQ$550,MATCH(I$2,Totalt!$B$1:$AQ$1,0),FALSE),"")</f>
        <v>0</v>
      </c>
      <c r="J225" s="302">
        <f>IFERROR(VLOOKUP($B225,Totalt!$B$1:$AQ$550,MATCH(J$2,Totalt!$B$1:$AQ$1,0),FALSE),"")</f>
        <v>0</v>
      </c>
      <c r="K225" s="302">
        <f>IFERROR(VLOOKUP($B225,Totalt!$B$1:$AQ$550,MATCH(K$2,Totalt!$B$1:$AQ$1,0),FALSE),"")</f>
        <v>0</v>
      </c>
      <c r="L225" s="302">
        <f>IFERROR(VLOOKUP($B225,Totalt!$B$1:$AQ$550,MATCH(L$2,Totalt!$B$1:$AQ$1,0),FALSE),"")</f>
        <v>0</v>
      </c>
      <c r="M225" s="302">
        <f>IFERROR(VLOOKUP($B225,Totalt!$B$1:$AQ$550,MATCH(M$2,Totalt!$B$1:$AQ$1,0),FALSE),"")</f>
        <v>0</v>
      </c>
      <c r="N225" s="302">
        <f>IFERROR(VLOOKUP($B225,Totalt!$B$1:$AQ$550,MATCH(N$2,Totalt!$B$1:$AQ$1,0),FALSE),"")</f>
        <v>0</v>
      </c>
      <c r="O225" s="302">
        <f>IFERROR(VLOOKUP($B225,Totalt!$B$1:$AQ$550,MATCH(O$2,Totalt!$B$1:$AQ$1,0),FALSE),"")</f>
        <v>0</v>
      </c>
      <c r="P225" s="302">
        <f>IFERROR(VLOOKUP($B225,Totalt!$B$1:$AQ$550,MATCH(P$2,Totalt!$B$1:$AQ$1,0),FALSE),"")</f>
        <v>0</v>
      </c>
      <c r="Q225" s="302">
        <f>IFERROR(VLOOKUP($B225,Totalt!$B$1:$AQ$550,MATCH(Q$2,Totalt!$B$1:$AQ$1,0),FALSE),"")</f>
        <v>0</v>
      </c>
      <c r="R225" s="302">
        <f>IFERROR(VLOOKUP($B225,Totalt!$B$1:$AQ$550,MATCH(R$2,Totalt!$B$1:$AQ$1,0),FALSE),"")</f>
        <v>10.292999999999999</v>
      </c>
      <c r="S225" s="302">
        <f>IFERROR(VLOOKUP($B225,Totalt!$B$1:$AQ$550,MATCH(S$2,Totalt!$B$1:$AQ$1,0),FALSE),"")</f>
        <v>0</v>
      </c>
      <c r="T225" s="302">
        <f>IFERROR(VLOOKUP($B225,Totalt!$B$1:$AQ$550,MATCH(T$2,Totalt!$B$1:$AQ$1,0),FALSE),"")</f>
        <v>0</v>
      </c>
      <c r="U225" s="302">
        <f>IFERROR(VLOOKUP($B225,Totalt!$B$1:$AQ$550,MATCH(U$2,Totalt!$B$1:$AQ$1,0),FALSE),"")</f>
        <v>0</v>
      </c>
      <c r="V225" s="302">
        <f>IFERROR(VLOOKUP($B225,Totalt!$B$1:$AQ$550,MATCH(V$2,Totalt!$B$1:$AQ$1,0),FALSE),"")</f>
        <v>0</v>
      </c>
      <c r="W225" s="302">
        <f>IFERROR(VLOOKUP($B225,Totalt!$B$1:$AQ$550,MATCH(W$2,Totalt!$B$1:$AQ$1,0),FALSE),"")</f>
        <v>0</v>
      </c>
      <c r="X225" s="302">
        <f>IFERROR(VLOOKUP($B225,Totalt!$B$1:$AQ$550,MATCH(X$2,Totalt!$B$1:$AQ$1,0),FALSE),"")</f>
        <v>0</v>
      </c>
      <c r="Y225" s="302">
        <f>IFERROR(VLOOKUP($B225,Totalt!$B$1:$AQ$550,MATCH(Y$2,Totalt!$B$1:$AQ$1,0),FALSE),"")</f>
        <v>0</v>
      </c>
      <c r="Z225" s="302">
        <f>IFERROR(VLOOKUP($B225,Totalt!$B$1:$AQ$550,MATCH(Z$2,Totalt!$B$1:$AQ$1,0),FALSE),"")</f>
        <v>0</v>
      </c>
      <c r="AA225" s="302">
        <f>IFERROR(VLOOKUP($B225,Totalt!$B$1:$AQ$550,MATCH(AA$2,Totalt!$B$1:$AQ$1,0),FALSE),"")</f>
        <v>0</v>
      </c>
      <c r="AB225" s="302">
        <f>IFERROR(VLOOKUP($B225,Totalt!$B$1:$AQ$550,MATCH(AB$2,Totalt!$B$1:$AQ$1,0),FALSE),"")</f>
        <v>0</v>
      </c>
      <c r="AC225" s="302">
        <f>IFERROR(VLOOKUP($B225,Totalt!$B$1:$AQ$550,MATCH(AC$2,Totalt!$B$1:$AQ$1,0),FALSE),"")</f>
        <v>0</v>
      </c>
      <c r="AD225" s="302">
        <f>IFERROR(VLOOKUP($B225,Totalt!$B$1:$AQ$550,MATCH(AD$2,Totalt!$B$1:$AQ$1,0),FALSE),"")</f>
        <v>0</v>
      </c>
      <c r="AE225" s="302">
        <f>IFERROR(VLOOKUP($B225,Totalt!$B$1:$AQ$550,MATCH(AE$2,Totalt!$B$1:$AQ$1,0),FALSE),"")</f>
        <v>0</v>
      </c>
      <c r="AF225" s="302">
        <f>IFERROR(VLOOKUP($B225,Totalt!$B$1:$AQ$550,MATCH(AF$2,Totalt!$B$1:$AQ$1,0),FALSE),"")</f>
        <v>9.2999999999999999E-2</v>
      </c>
      <c r="AG225" s="302">
        <f>IFERROR(VLOOKUP($B225,Totalt!$B$1:$AQ$550,MATCH(AG$2,Totalt!$B$1:$AQ$1,0),FALSE),"")</f>
        <v>0</v>
      </c>
      <c r="AI225" s="302">
        <f t="shared" si="12"/>
        <v>10.418999999999999</v>
      </c>
      <c r="AJ225" s="302">
        <f>IF(ISERROR(1/VLOOKUP($B225,Leveranser!$B$1:$S$500,MATCH("såld värme (gwh)",Leveranser!$B$1:$S$1,0),FALSE)),"",VLOOKUP($B225,Leveranser!$B$1:$S$500,MATCH("såld värme (gwh)",Leveranser!$B$1:$S$1,0),FALSE))</f>
        <v>7.7930000000000001</v>
      </c>
      <c r="AK225" s="315"/>
      <c r="AM225" s="316" t="str">
        <f>IF(B225&lt;&gt;"",IF(VLOOKUP($B225,Totalt!$B$1:$AQ$550,MATCH("Kvalitetsgranskad:",Totalt!$B$1:$AQ$1,0),FALSE)="ja",VLOOKUP($B225,Miljö!$B$1:$AG$479,MATCH(AM$2,Miljö!$B$1:$AK$1,0),FALSE),""),"")</f>
        <v>Ja</v>
      </c>
      <c r="AN225" s="316" t="str">
        <f>IF(AM225="ja",VLOOKUP($B225,Miljö!$B$1:$J$479,MATCH("Typ av ursprungsspecificerad el   (Om inget värde anges används Nordisk residualmix, se inforuta) ()",Miljö!$B$1:$J$1,0),FALSE),IF(AM225="nej","Nordisk residualel",""))</f>
        <v>'Vatten. vind'</v>
      </c>
      <c r="AO225" s="316">
        <f>IF(AM225="","",VLOOKUP($B225,Miljö!$B$1:$J$479,MATCH("Fossilandel för ursprungspecificerad el ()",Miljö!$B$1:$J$1,0),FALSE))</f>
        <v>0</v>
      </c>
      <c r="AP225" s="316">
        <f>IF(AM225="","",IFERROR(VLOOKUP($B225,Miljö!$B$1:$J$479,MATCH("Kärnkraftsandel för ursprungsspecificerad el ()",Miljö!$B$1:$J$1,0),FALSE)/1,0))</f>
        <v>0</v>
      </c>
      <c r="AQ225" s="316">
        <f t="shared" si="13"/>
        <v>1</v>
      </c>
      <c r="AS225" s="316" t="str">
        <f t="shared" si="14"/>
        <v>Nej</v>
      </c>
      <c r="AT225" s="316" t="str">
        <f>IF(AS225="ja",VLOOKUP($B225,Miljö!$B$1:$O$500,MATCH("Fossil andel i procent (%)",Miljö!$B$1:$O$1,0),FALSE)/100,"")</f>
        <v/>
      </c>
      <c r="AV225" s="316" t="str">
        <f t="shared" si="15"/>
        <v>Nej</v>
      </c>
      <c r="AW225" s="316" t="str">
        <f>IF(AV225="ja",VLOOKUP($B225,'Egen hetvattenprod'!$B$1:$AO$500,MATCH("Värmekälla till värmepumpar ()",'Egen hetvattenprod'!$B$1:$AO$1,0),FALSE),"")</f>
        <v/>
      </c>
    </row>
    <row r="226" spans="1:49" x14ac:dyDescent="0.25">
      <c r="A226" s="314" t="str">
        <f>'Miljövärden för publ företag'!B228</f>
        <v>Skellefteå Kraft AB</v>
      </c>
      <c r="B226" s="314" t="str">
        <f>'Miljövärden för publ företag'!C228</f>
        <v>Burträsk</v>
      </c>
      <c r="C226" s="302">
        <f>IFERROR(VLOOKUP($B226,Totalt!$B$1:$AQ$550,MATCH(C$2,Totalt!$B$1:$AQ$1,0),FALSE),"")</f>
        <v>0</v>
      </c>
      <c r="D226" s="302">
        <f>IFERROR(VLOOKUP($B226,Totalt!$B$1:$AQ$550,MATCH(D$2,Totalt!$B$1:$AQ$1,0),FALSE),"")</f>
        <v>0.33</v>
      </c>
      <c r="E226" s="302">
        <f>IFERROR(VLOOKUP($B226,Totalt!$B$1:$AQ$550,MATCH(E$2,Totalt!$B$1:$AQ$1,0),FALSE),"")</f>
        <v>0</v>
      </c>
      <c r="F226" s="302">
        <f>IFERROR(VLOOKUP($B226,Totalt!$B$1:$AQ$550,MATCH(F$2,Totalt!$B$1:$AQ$1,0),FALSE),"")</f>
        <v>0</v>
      </c>
      <c r="G226" s="302">
        <f>IFERROR(VLOOKUP($B226,Totalt!$B$1:$AQ$550,MATCH(G$2,Totalt!$B$1:$AQ$1,0),FALSE),"")</f>
        <v>0</v>
      </c>
      <c r="H226" s="302">
        <f>IFERROR(VLOOKUP($B226,Totalt!$B$1:$AQ$550,MATCH(H$2,Totalt!$B$1:$AQ$1,0),FALSE),"")</f>
        <v>0</v>
      </c>
      <c r="I226" s="302">
        <f>IFERROR(VLOOKUP($B226,Totalt!$B$1:$AQ$550,MATCH(I$2,Totalt!$B$1:$AQ$1,0),FALSE),"")</f>
        <v>0</v>
      </c>
      <c r="J226" s="302">
        <f>IFERROR(VLOOKUP($B226,Totalt!$B$1:$AQ$550,MATCH(J$2,Totalt!$B$1:$AQ$1,0),FALSE),"")</f>
        <v>0</v>
      </c>
      <c r="K226" s="302">
        <f>IFERROR(VLOOKUP($B226,Totalt!$B$1:$AQ$550,MATCH(K$2,Totalt!$B$1:$AQ$1,0),FALSE),"")</f>
        <v>0</v>
      </c>
      <c r="L226" s="302">
        <f>IFERROR(VLOOKUP($B226,Totalt!$B$1:$AQ$550,MATCH(L$2,Totalt!$B$1:$AQ$1,0),FALSE),"")</f>
        <v>0</v>
      </c>
      <c r="M226" s="302">
        <f>IFERROR(VLOOKUP($B226,Totalt!$B$1:$AQ$550,MATCH(M$2,Totalt!$B$1:$AQ$1,0),FALSE),"")</f>
        <v>7.6959999999999997</v>
      </c>
      <c r="N226" s="302">
        <f>IFERROR(VLOOKUP($B226,Totalt!$B$1:$AQ$550,MATCH(N$2,Totalt!$B$1:$AQ$1,0),FALSE),"")</f>
        <v>0</v>
      </c>
      <c r="O226" s="302">
        <f>IFERROR(VLOOKUP($B226,Totalt!$B$1:$AQ$550,MATCH(O$2,Totalt!$B$1:$AQ$1,0),FALSE),"")</f>
        <v>7.6959999999999997</v>
      </c>
      <c r="P226" s="302">
        <f>IFERROR(VLOOKUP($B226,Totalt!$B$1:$AQ$550,MATCH(P$2,Totalt!$B$1:$AQ$1,0),FALSE),"")</f>
        <v>0</v>
      </c>
      <c r="Q226" s="302">
        <f>IFERROR(VLOOKUP($B226,Totalt!$B$1:$AQ$550,MATCH(Q$2,Totalt!$B$1:$AQ$1,0),FALSE),"")</f>
        <v>0</v>
      </c>
      <c r="R226" s="302">
        <f>IFERROR(VLOOKUP($B226,Totalt!$B$1:$AQ$550,MATCH(R$2,Totalt!$B$1:$AQ$1,0),FALSE),"")</f>
        <v>4.07</v>
      </c>
      <c r="S226" s="302">
        <f>IFERROR(VLOOKUP($B226,Totalt!$B$1:$AQ$550,MATCH(S$2,Totalt!$B$1:$AQ$1,0),FALSE),"")</f>
        <v>0</v>
      </c>
      <c r="T226" s="302">
        <f>IFERROR(VLOOKUP($B226,Totalt!$B$1:$AQ$550,MATCH(T$2,Totalt!$B$1:$AQ$1,0),FALSE),"")</f>
        <v>0</v>
      </c>
      <c r="U226" s="302">
        <f>IFERROR(VLOOKUP($B226,Totalt!$B$1:$AQ$550,MATCH(U$2,Totalt!$B$1:$AQ$1,0),FALSE),"")</f>
        <v>0</v>
      </c>
      <c r="V226" s="302">
        <f>IFERROR(VLOOKUP($B226,Totalt!$B$1:$AQ$550,MATCH(V$2,Totalt!$B$1:$AQ$1,0),FALSE),"")</f>
        <v>0</v>
      </c>
      <c r="W226" s="302">
        <f>IFERROR(VLOOKUP($B226,Totalt!$B$1:$AQ$550,MATCH(W$2,Totalt!$B$1:$AQ$1,0),FALSE),"")</f>
        <v>0</v>
      </c>
      <c r="X226" s="302">
        <f>IFERROR(VLOOKUP($B226,Totalt!$B$1:$AQ$550,MATCH(X$2,Totalt!$B$1:$AQ$1,0),FALSE),"")</f>
        <v>0</v>
      </c>
      <c r="Y226" s="302">
        <f>IFERROR(VLOOKUP($B226,Totalt!$B$1:$AQ$550,MATCH(Y$2,Totalt!$B$1:$AQ$1,0),FALSE),"")</f>
        <v>0</v>
      </c>
      <c r="Z226" s="302">
        <f>IFERROR(VLOOKUP($B226,Totalt!$B$1:$AQ$550,MATCH(Z$2,Totalt!$B$1:$AQ$1,0),FALSE),"")</f>
        <v>5.0000000000000001E-3</v>
      </c>
      <c r="AA226" s="302">
        <f>IFERROR(VLOOKUP($B226,Totalt!$B$1:$AQ$550,MATCH(AA$2,Totalt!$B$1:$AQ$1,0),FALSE),"")</f>
        <v>0</v>
      </c>
      <c r="AB226" s="302">
        <f>IFERROR(VLOOKUP($B226,Totalt!$B$1:$AQ$550,MATCH(AB$2,Totalt!$B$1:$AQ$1,0),FALSE),"")</f>
        <v>0</v>
      </c>
      <c r="AC226" s="302">
        <f>IFERROR(VLOOKUP($B226,Totalt!$B$1:$AQ$550,MATCH(AC$2,Totalt!$B$1:$AQ$1,0),FALSE),"")</f>
        <v>0</v>
      </c>
      <c r="AD226" s="302">
        <f>IFERROR(VLOOKUP($B226,Totalt!$B$1:$AQ$550,MATCH(AD$2,Totalt!$B$1:$AQ$1,0),FALSE),"")</f>
        <v>0</v>
      </c>
      <c r="AE226" s="302">
        <f>IFERROR(VLOOKUP($B226,Totalt!$B$1:$AQ$550,MATCH(AE$2,Totalt!$B$1:$AQ$1,0),FALSE),"")</f>
        <v>0</v>
      </c>
      <c r="AF226" s="302">
        <f>IFERROR(VLOOKUP($B226,Totalt!$B$1:$AQ$550,MATCH(AF$2,Totalt!$B$1:$AQ$1,0),FALSE),"")</f>
        <v>0.36891299999999999</v>
      </c>
      <c r="AG226" s="302">
        <f>IFERROR(VLOOKUP($B226,Totalt!$B$1:$AQ$550,MATCH(AG$2,Totalt!$B$1:$AQ$1,0),FALSE),"")</f>
        <v>0</v>
      </c>
      <c r="AI226" s="302">
        <f t="shared" si="12"/>
        <v>20.165913</v>
      </c>
      <c r="AJ226" s="302">
        <f>IF(ISERROR(1/VLOOKUP($B226,Leveranser!$B$1:$S$500,MATCH("såld värme (gwh)",Leveranser!$B$1:$S$1,0),FALSE)),"",VLOOKUP($B226,Leveranser!$B$1:$S$500,MATCH("såld värme (gwh)",Leveranser!$B$1:$S$1,0),FALSE))</f>
        <v>14.366</v>
      </c>
      <c r="AK226" s="315"/>
      <c r="AM226" s="316" t="str">
        <f>IF(B226&lt;&gt;"",IF(VLOOKUP($B226,Totalt!$B$1:$AQ$550,MATCH("Kvalitetsgranskad:",Totalt!$B$1:$AQ$1,0),FALSE)="ja",VLOOKUP($B226,Miljö!$B$1:$AG$479,MATCH(AM$2,Miljö!$B$1:$AK$1,0),FALSE),""),"")</f>
        <v>Ja</v>
      </c>
      <c r="AN226" s="316" t="str">
        <f>IF(AM226="ja",VLOOKUP($B226,Miljö!$B$1:$J$479,MATCH("Typ av ursprungsspecificerad el   (Om inget värde anges används Nordisk residualmix, se inforuta) ()",Miljö!$B$1:$J$1,0),FALSE),IF(AM226="nej","Nordisk residualel",""))</f>
        <v>'Vatten. vind'</v>
      </c>
      <c r="AO226" s="316">
        <f>IF(AM226="","",VLOOKUP($B226,Miljö!$B$1:$J$479,MATCH("Fossilandel för ursprungspecificerad el ()",Miljö!$B$1:$J$1,0),FALSE))</f>
        <v>0</v>
      </c>
      <c r="AP226" s="316">
        <f>IF(AM226="","",IFERROR(VLOOKUP($B226,Miljö!$B$1:$J$479,MATCH("Kärnkraftsandel för ursprungsspecificerad el ()",Miljö!$B$1:$J$1,0),FALSE)/1,0))</f>
        <v>0</v>
      </c>
      <c r="AQ226" s="316">
        <f t="shared" si="13"/>
        <v>1</v>
      </c>
      <c r="AS226" s="316" t="str">
        <f t="shared" si="14"/>
        <v>Nej</v>
      </c>
      <c r="AT226" s="316" t="str">
        <f>IF(AS226="ja",VLOOKUP($B226,Miljö!$B$1:$O$500,MATCH("Fossil andel i procent (%)",Miljö!$B$1:$O$1,0),FALSE)/100,"")</f>
        <v/>
      </c>
      <c r="AV226" s="316" t="str">
        <f t="shared" si="15"/>
        <v>Nej</v>
      </c>
      <c r="AW226" s="316" t="str">
        <f>IF(AV226="ja",VLOOKUP($B226,'Egen hetvattenprod'!$B$1:$AO$500,MATCH("Värmekälla till värmepumpar ()",'Egen hetvattenprod'!$B$1:$AO$1,0),FALSE),"")</f>
        <v/>
      </c>
    </row>
    <row r="227" spans="1:49" x14ac:dyDescent="0.25">
      <c r="A227" s="314" t="str">
        <f>'Miljövärden för publ företag'!B229</f>
        <v>Skellefteå Kraft AB</v>
      </c>
      <c r="B227" s="314" t="str">
        <f>'Miljövärden för publ företag'!C229</f>
        <v>Byske</v>
      </c>
      <c r="C227" s="302">
        <f>IFERROR(VLOOKUP($B227,Totalt!$B$1:$AQ$550,MATCH(C$2,Totalt!$B$1:$AQ$1,0),FALSE),"")</f>
        <v>0</v>
      </c>
      <c r="D227" s="302">
        <f>IFERROR(VLOOKUP($B227,Totalt!$B$1:$AQ$550,MATCH(D$2,Totalt!$B$1:$AQ$1,0),FALSE),"")</f>
        <v>0.16800000000000001</v>
      </c>
      <c r="E227" s="302">
        <f>IFERROR(VLOOKUP($B227,Totalt!$B$1:$AQ$550,MATCH(E$2,Totalt!$B$1:$AQ$1,0),FALSE),"")</f>
        <v>0</v>
      </c>
      <c r="F227" s="302">
        <f>IFERROR(VLOOKUP($B227,Totalt!$B$1:$AQ$550,MATCH(F$2,Totalt!$B$1:$AQ$1,0),FALSE),"")</f>
        <v>0</v>
      </c>
      <c r="G227" s="302">
        <f>IFERROR(VLOOKUP($B227,Totalt!$B$1:$AQ$550,MATCH(G$2,Totalt!$B$1:$AQ$1,0),FALSE),"")</f>
        <v>0</v>
      </c>
      <c r="H227" s="302">
        <f>IFERROR(VLOOKUP($B227,Totalt!$B$1:$AQ$550,MATCH(H$2,Totalt!$B$1:$AQ$1,0),FALSE),"")</f>
        <v>0</v>
      </c>
      <c r="I227" s="302">
        <f>IFERROR(VLOOKUP($B227,Totalt!$B$1:$AQ$550,MATCH(I$2,Totalt!$B$1:$AQ$1,0),FALSE),"")</f>
        <v>0</v>
      </c>
      <c r="J227" s="302">
        <f>IFERROR(VLOOKUP($B227,Totalt!$B$1:$AQ$550,MATCH(J$2,Totalt!$B$1:$AQ$1,0),FALSE),"")</f>
        <v>0</v>
      </c>
      <c r="K227" s="302">
        <f>IFERROR(VLOOKUP($B227,Totalt!$B$1:$AQ$550,MATCH(K$2,Totalt!$B$1:$AQ$1,0),FALSE),"")</f>
        <v>0</v>
      </c>
      <c r="L227" s="302">
        <f>IFERROR(VLOOKUP($B227,Totalt!$B$1:$AQ$550,MATCH(L$2,Totalt!$B$1:$AQ$1,0),FALSE),"")</f>
        <v>0</v>
      </c>
      <c r="M227" s="302">
        <f>IFERROR(VLOOKUP($B227,Totalt!$B$1:$AQ$550,MATCH(M$2,Totalt!$B$1:$AQ$1,0),FALSE),"")</f>
        <v>0</v>
      </c>
      <c r="N227" s="302">
        <f>IFERROR(VLOOKUP($B227,Totalt!$B$1:$AQ$550,MATCH(N$2,Totalt!$B$1:$AQ$1,0),FALSE),"")</f>
        <v>0</v>
      </c>
      <c r="O227" s="302">
        <f>IFERROR(VLOOKUP($B227,Totalt!$B$1:$AQ$550,MATCH(O$2,Totalt!$B$1:$AQ$1,0),FALSE),"")</f>
        <v>0</v>
      </c>
      <c r="P227" s="302">
        <f>IFERROR(VLOOKUP($B227,Totalt!$B$1:$AQ$550,MATCH(P$2,Totalt!$B$1:$AQ$1,0),FALSE),"")</f>
        <v>0</v>
      </c>
      <c r="Q227" s="302">
        <f>IFERROR(VLOOKUP($B227,Totalt!$B$1:$AQ$550,MATCH(Q$2,Totalt!$B$1:$AQ$1,0),FALSE),"")</f>
        <v>0</v>
      </c>
      <c r="R227" s="302">
        <f>IFERROR(VLOOKUP($B227,Totalt!$B$1:$AQ$550,MATCH(R$2,Totalt!$B$1:$AQ$1,0),FALSE),"")</f>
        <v>12.728999999999999</v>
      </c>
      <c r="S227" s="302">
        <f>IFERROR(VLOOKUP($B227,Totalt!$B$1:$AQ$550,MATCH(S$2,Totalt!$B$1:$AQ$1,0),FALSE),"")</f>
        <v>0</v>
      </c>
      <c r="T227" s="302">
        <f>IFERROR(VLOOKUP($B227,Totalt!$B$1:$AQ$550,MATCH(T$2,Totalt!$B$1:$AQ$1,0),FALSE),"")</f>
        <v>0</v>
      </c>
      <c r="U227" s="302">
        <f>IFERROR(VLOOKUP($B227,Totalt!$B$1:$AQ$550,MATCH(U$2,Totalt!$B$1:$AQ$1,0),FALSE),"")</f>
        <v>0</v>
      </c>
      <c r="V227" s="302">
        <f>IFERROR(VLOOKUP($B227,Totalt!$B$1:$AQ$550,MATCH(V$2,Totalt!$B$1:$AQ$1,0),FALSE),"")</f>
        <v>0</v>
      </c>
      <c r="W227" s="302">
        <f>IFERROR(VLOOKUP($B227,Totalt!$B$1:$AQ$550,MATCH(W$2,Totalt!$B$1:$AQ$1,0),FALSE),"")</f>
        <v>0</v>
      </c>
      <c r="X227" s="302">
        <f>IFERROR(VLOOKUP($B227,Totalt!$B$1:$AQ$550,MATCH(X$2,Totalt!$B$1:$AQ$1,0),FALSE),"")</f>
        <v>0</v>
      </c>
      <c r="Y227" s="302">
        <f>IFERROR(VLOOKUP($B227,Totalt!$B$1:$AQ$550,MATCH(Y$2,Totalt!$B$1:$AQ$1,0),FALSE),"")</f>
        <v>0</v>
      </c>
      <c r="Z227" s="302">
        <f>IFERROR(VLOOKUP($B227,Totalt!$B$1:$AQ$550,MATCH(Z$2,Totalt!$B$1:$AQ$1,0),FALSE),"")</f>
        <v>0</v>
      </c>
      <c r="AA227" s="302">
        <f>IFERROR(VLOOKUP($B227,Totalt!$B$1:$AQ$550,MATCH(AA$2,Totalt!$B$1:$AQ$1,0),FALSE),"")</f>
        <v>0</v>
      </c>
      <c r="AB227" s="302">
        <f>IFERROR(VLOOKUP($B227,Totalt!$B$1:$AQ$550,MATCH(AB$2,Totalt!$B$1:$AQ$1,0),FALSE),"")</f>
        <v>0</v>
      </c>
      <c r="AC227" s="302">
        <f>IFERROR(VLOOKUP($B227,Totalt!$B$1:$AQ$550,MATCH(AC$2,Totalt!$B$1:$AQ$1,0),FALSE),"")</f>
        <v>0</v>
      </c>
      <c r="AD227" s="302">
        <f>IFERROR(VLOOKUP($B227,Totalt!$B$1:$AQ$550,MATCH(AD$2,Totalt!$B$1:$AQ$1,0),FALSE),"")</f>
        <v>0</v>
      </c>
      <c r="AE227" s="302">
        <f>IFERROR(VLOOKUP($B227,Totalt!$B$1:$AQ$550,MATCH(AE$2,Totalt!$B$1:$AQ$1,0),FALSE),"")</f>
        <v>0</v>
      </c>
      <c r="AF227" s="302">
        <f>IFERROR(VLOOKUP($B227,Totalt!$B$1:$AQ$550,MATCH(AF$2,Totalt!$B$1:$AQ$1,0),FALSE),"")</f>
        <v>0.109</v>
      </c>
      <c r="AG227" s="302">
        <f>IFERROR(VLOOKUP($B227,Totalt!$B$1:$AQ$550,MATCH(AG$2,Totalt!$B$1:$AQ$1,0),FALSE),"")</f>
        <v>0</v>
      </c>
      <c r="AI227" s="302">
        <f t="shared" si="12"/>
        <v>13.005999999999998</v>
      </c>
      <c r="AJ227" s="302">
        <f>IF(ISERROR(1/VLOOKUP($B227,Leveranser!$B$1:$S$500,MATCH("såld värme (gwh)",Leveranser!$B$1:$S$1,0),FALSE)),"",VLOOKUP($B227,Leveranser!$B$1:$S$500,MATCH("såld värme (gwh)",Leveranser!$B$1:$S$1,0),FALSE))</f>
        <v>11.364000000000001</v>
      </c>
      <c r="AK227" s="315"/>
      <c r="AM227" s="316" t="str">
        <f>IF(B227&lt;&gt;"",IF(VLOOKUP($B227,Totalt!$B$1:$AQ$550,MATCH("Kvalitetsgranskad:",Totalt!$B$1:$AQ$1,0),FALSE)="ja",VLOOKUP($B227,Miljö!$B$1:$AG$479,MATCH(AM$2,Miljö!$B$1:$AK$1,0),FALSE),""),"")</f>
        <v>Ja</v>
      </c>
      <c r="AN227" s="316" t="str">
        <f>IF(AM227="ja",VLOOKUP($B227,Miljö!$B$1:$J$479,MATCH("Typ av ursprungsspecificerad el   (Om inget värde anges används Nordisk residualmix, se inforuta) ()",Miljö!$B$1:$J$1,0),FALSE),IF(AM227="nej","Nordisk residualel",""))</f>
        <v>'Vatten. vind'</v>
      </c>
      <c r="AO227" s="316">
        <f>IF(AM227="","",VLOOKUP($B227,Miljö!$B$1:$J$479,MATCH("Fossilandel för ursprungspecificerad el ()",Miljö!$B$1:$J$1,0),FALSE))</f>
        <v>0</v>
      </c>
      <c r="AP227" s="316">
        <f>IF(AM227="","",IFERROR(VLOOKUP($B227,Miljö!$B$1:$J$479,MATCH("Kärnkraftsandel för ursprungsspecificerad el ()",Miljö!$B$1:$J$1,0),FALSE)/1,0))</f>
        <v>0</v>
      </c>
      <c r="AQ227" s="316">
        <f t="shared" si="13"/>
        <v>1</v>
      </c>
      <c r="AS227" s="316" t="str">
        <f t="shared" si="14"/>
        <v>Nej</v>
      </c>
      <c r="AT227" s="316" t="str">
        <f>IF(AS227="ja",VLOOKUP($B227,Miljö!$B$1:$O$500,MATCH("Fossil andel i procent (%)",Miljö!$B$1:$O$1,0),FALSE)/100,"")</f>
        <v/>
      </c>
      <c r="AV227" s="316" t="str">
        <f t="shared" si="15"/>
        <v>Nej</v>
      </c>
      <c r="AW227" s="316" t="str">
        <f>IF(AV227="ja",VLOOKUP($B227,'Egen hetvattenprod'!$B$1:$AO$500,MATCH("Värmekälla till värmepumpar ()",'Egen hetvattenprod'!$B$1:$AO$1,0),FALSE),"")</f>
        <v/>
      </c>
    </row>
    <row r="228" spans="1:49" x14ac:dyDescent="0.25">
      <c r="A228" s="314" t="str">
        <f>'Miljövärden för publ företag'!B230</f>
        <v>Skellefteå Kraft AB</v>
      </c>
      <c r="B228" s="314" t="str">
        <f>'Miljövärden för publ företag'!C230</f>
        <v>Jörn</v>
      </c>
      <c r="C228" s="302">
        <f>IFERROR(VLOOKUP($B228,Totalt!$B$1:$AQ$550,MATCH(C$2,Totalt!$B$1:$AQ$1,0),FALSE),"")</f>
        <v>0</v>
      </c>
      <c r="D228" s="302">
        <f>IFERROR(VLOOKUP($B228,Totalt!$B$1:$AQ$550,MATCH(D$2,Totalt!$B$1:$AQ$1,0),FALSE),"")</f>
        <v>7.0000000000000007E-2</v>
      </c>
      <c r="E228" s="302">
        <f>IFERROR(VLOOKUP($B228,Totalt!$B$1:$AQ$550,MATCH(E$2,Totalt!$B$1:$AQ$1,0),FALSE),"")</f>
        <v>0</v>
      </c>
      <c r="F228" s="302">
        <f>IFERROR(VLOOKUP($B228,Totalt!$B$1:$AQ$550,MATCH(F$2,Totalt!$B$1:$AQ$1,0),FALSE),"")</f>
        <v>0</v>
      </c>
      <c r="G228" s="302">
        <f>IFERROR(VLOOKUP($B228,Totalt!$B$1:$AQ$550,MATCH(G$2,Totalt!$B$1:$AQ$1,0),FALSE),"")</f>
        <v>0</v>
      </c>
      <c r="H228" s="302">
        <f>IFERROR(VLOOKUP($B228,Totalt!$B$1:$AQ$550,MATCH(H$2,Totalt!$B$1:$AQ$1,0),FALSE),"")</f>
        <v>0</v>
      </c>
      <c r="I228" s="302">
        <f>IFERROR(VLOOKUP($B228,Totalt!$B$1:$AQ$550,MATCH(I$2,Totalt!$B$1:$AQ$1,0),FALSE),"")</f>
        <v>0</v>
      </c>
      <c r="J228" s="302">
        <f>IFERROR(VLOOKUP($B228,Totalt!$B$1:$AQ$550,MATCH(J$2,Totalt!$B$1:$AQ$1,0),FALSE),"")</f>
        <v>0</v>
      </c>
      <c r="K228" s="302">
        <f>IFERROR(VLOOKUP($B228,Totalt!$B$1:$AQ$550,MATCH(K$2,Totalt!$B$1:$AQ$1,0),FALSE),"")</f>
        <v>0</v>
      </c>
      <c r="L228" s="302">
        <f>IFERROR(VLOOKUP($B228,Totalt!$B$1:$AQ$550,MATCH(L$2,Totalt!$B$1:$AQ$1,0),FALSE),"")</f>
        <v>0</v>
      </c>
      <c r="M228" s="302">
        <f>IFERROR(VLOOKUP($B228,Totalt!$B$1:$AQ$550,MATCH(M$2,Totalt!$B$1:$AQ$1,0),FALSE),"")</f>
        <v>0</v>
      </c>
      <c r="N228" s="302">
        <f>IFERROR(VLOOKUP($B228,Totalt!$B$1:$AQ$550,MATCH(N$2,Totalt!$B$1:$AQ$1,0),FALSE),"")</f>
        <v>0</v>
      </c>
      <c r="O228" s="302">
        <f>IFERROR(VLOOKUP($B228,Totalt!$B$1:$AQ$550,MATCH(O$2,Totalt!$B$1:$AQ$1,0),FALSE),"")</f>
        <v>0</v>
      </c>
      <c r="P228" s="302">
        <f>IFERROR(VLOOKUP($B228,Totalt!$B$1:$AQ$550,MATCH(P$2,Totalt!$B$1:$AQ$1,0),FALSE),"")</f>
        <v>0</v>
      </c>
      <c r="Q228" s="302">
        <f>IFERROR(VLOOKUP($B228,Totalt!$B$1:$AQ$550,MATCH(Q$2,Totalt!$B$1:$AQ$1,0),FALSE),"")</f>
        <v>0</v>
      </c>
      <c r="R228" s="302">
        <f>IFERROR(VLOOKUP($B228,Totalt!$B$1:$AQ$550,MATCH(R$2,Totalt!$B$1:$AQ$1,0),FALSE),"")</f>
        <v>9.5950000000000006</v>
      </c>
      <c r="S228" s="302">
        <f>IFERROR(VLOOKUP($B228,Totalt!$B$1:$AQ$550,MATCH(S$2,Totalt!$B$1:$AQ$1,0),FALSE),"")</f>
        <v>0</v>
      </c>
      <c r="T228" s="302">
        <f>IFERROR(VLOOKUP($B228,Totalt!$B$1:$AQ$550,MATCH(T$2,Totalt!$B$1:$AQ$1,0),FALSE),"")</f>
        <v>0</v>
      </c>
      <c r="U228" s="302">
        <f>IFERROR(VLOOKUP($B228,Totalt!$B$1:$AQ$550,MATCH(U$2,Totalt!$B$1:$AQ$1,0),FALSE),"")</f>
        <v>0</v>
      </c>
      <c r="V228" s="302">
        <f>IFERROR(VLOOKUP($B228,Totalt!$B$1:$AQ$550,MATCH(V$2,Totalt!$B$1:$AQ$1,0),FALSE),"")</f>
        <v>0</v>
      </c>
      <c r="W228" s="302">
        <f>IFERROR(VLOOKUP($B228,Totalt!$B$1:$AQ$550,MATCH(W$2,Totalt!$B$1:$AQ$1,0),FALSE),"")</f>
        <v>0</v>
      </c>
      <c r="X228" s="302">
        <f>IFERROR(VLOOKUP($B228,Totalt!$B$1:$AQ$550,MATCH(X$2,Totalt!$B$1:$AQ$1,0),FALSE),"")</f>
        <v>0</v>
      </c>
      <c r="Y228" s="302">
        <f>IFERROR(VLOOKUP($B228,Totalt!$B$1:$AQ$550,MATCH(Y$2,Totalt!$B$1:$AQ$1,0),FALSE),"")</f>
        <v>0</v>
      </c>
      <c r="Z228" s="302">
        <f>IFERROR(VLOOKUP($B228,Totalt!$B$1:$AQ$550,MATCH(Z$2,Totalt!$B$1:$AQ$1,0),FALSE),"")</f>
        <v>0</v>
      </c>
      <c r="AA228" s="302">
        <f>IFERROR(VLOOKUP($B228,Totalt!$B$1:$AQ$550,MATCH(AA$2,Totalt!$B$1:$AQ$1,0),FALSE),"")</f>
        <v>0</v>
      </c>
      <c r="AB228" s="302">
        <f>IFERROR(VLOOKUP($B228,Totalt!$B$1:$AQ$550,MATCH(AB$2,Totalt!$B$1:$AQ$1,0),FALSE),"")</f>
        <v>0</v>
      </c>
      <c r="AC228" s="302">
        <f>IFERROR(VLOOKUP($B228,Totalt!$B$1:$AQ$550,MATCH(AC$2,Totalt!$B$1:$AQ$1,0),FALSE),"")</f>
        <v>0</v>
      </c>
      <c r="AD228" s="302">
        <f>IFERROR(VLOOKUP($B228,Totalt!$B$1:$AQ$550,MATCH(AD$2,Totalt!$B$1:$AQ$1,0),FALSE),"")</f>
        <v>0</v>
      </c>
      <c r="AE228" s="302">
        <f>IFERROR(VLOOKUP($B228,Totalt!$B$1:$AQ$550,MATCH(AE$2,Totalt!$B$1:$AQ$1,0),FALSE),"")</f>
        <v>0</v>
      </c>
      <c r="AF228" s="302">
        <f>IFERROR(VLOOKUP($B228,Totalt!$B$1:$AQ$550,MATCH(AF$2,Totalt!$B$1:$AQ$1,0),FALSE),"")</f>
        <v>0.14899999999999999</v>
      </c>
      <c r="AG228" s="302">
        <f>IFERROR(VLOOKUP($B228,Totalt!$B$1:$AQ$550,MATCH(AG$2,Totalt!$B$1:$AQ$1,0),FALSE),"")</f>
        <v>0</v>
      </c>
      <c r="AI228" s="302">
        <f t="shared" si="12"/>
        <v>9.8140000000000001</v>
      </c>
      <c r="AJ228" s="302">
        <f>IF(ISERROR(1/VLOOKUP($B228,Leveranser!$B$1:$S$500,MATCH("såld värme (gwh)",Leveranser!$B$1:$S$1,0),FALSE)),"",VLOOKUP($B228,Leveranser!$B$1:$S$500,MATCH("såld värme (gwh)",Leveranser!$B$1:$S$1,0),FALSE))</f>
        <v>6.61</v>
      </c>
      <c r="AK228" s="315"/>
      <c r="AM228" s="316" t="str">
        <f>IF(B228&lt;&gt;"",IF(VLOOKUP($B228,Totalt!$B$1:$AQ$550,MATCH("Kvalitetsgranskad:",Totalt!$B$1:$AQ$1,0),FALSE)="ja",VLOOKUP($B228,Miljö!$B$1:$AG$479,MATCH(AM$2,Miljö!$B$1:$AK$1,0),FALSE),""),"")</f>
        <v>Ja</v>
      </c>
      <c r="AN228" s="316" t="str">
        <f>IF(AM228="ja",VLOOKUP($B228,Miljö!$B$1:$J$479,MATCH("Typ av ursprungsspecificerad el   (Om inget värde anges används Nordisk residualmix, se inforuta) ()",Miljö!$B$1:$J$1,0),FALSE),IF(AM228="nej","Nordisk residualel",""))</f>
        <v>'Vatten. vind'</v>
      </c>
      <c r="AO228" s="316">
        <f>IF(AM228="","",VLOOKUP($B228,Miljö!$B$1:$J$479,MATCH("Fossilandel för ursprungspecificerad el ()",Miljö!$B$1:$J$1,0),FALSE))</f>
        <v>0</v>
      </c>
      <c r="AP228" s="316">
        <f>IF(AM228="","",IFERROR(VLOOKUP($B228,Miljö!$B$1:$J$479,MATCH("Kärnkraftsandel för ursprungsspecificerad el ()",Miljö!$B$1:$J$1,0),FALSE)/1,0))</f>
        <v>0</v>
      </c>
      <c r="AQ228" s="316">
        <f t="shared" si="13"/>
        <v>1</v>
      </c>
      <c r="AS228" s="316" t="str">
        <f t="shared" si="14"/>
        <v>Nej</v>
      </c>
      <c r="AT228" s="316" t="str">
        <f>IF(AS228="ja",VLOOKUP($B228,Miljö!$B$1:$O$500,MATCH("Fossil andel i procent (%)",Miljö!$B$1:$O$1,0),FALSE)/100,"")</f>
        <v/>
      </c>
      <c r="AV228" s="316" t="str">
        <f t="shared" si="15"/>
        <v>Nej</v>
      </c>
      <c r="AW228" s="316" t="str">
        <f>IF(AV228="ja",VLOOKUP($B228,'Egen hetvattenprod'!$B$1:$AO$500,MATCH("Värmekälla till värmepumpar ()",'Egen hetvattenprod'!$B$1:$AO$1,0),FALSE),"")</f>
        <v/>
      </c>
    </row>
    <row r="229" spans="1:49" x14ac:dyDescent="0.25">
      <c r="A229" s="314" t="str">
        <f>'Miljövärden för publ företag'!B231</f>
        <v>Skellefteå Kraft AB</v>
      </c>
      <c r="B229" s="314" t="str">
        <f>'Miljövärden för publ företag'!C231</f>
        <v>Kåge</v>
      </c>
      <c r="C229" s="302">
        <f>IFERROR(VLOOKUP($B229,Totalt!$B$1:$AQ$550,MATCH(C$2,Totalt!$B$1:$AQ$1,0),FALSE),"")</f>
        <v>0</v>
      </c>
      <c r="D229" s="302">
        <f>IFERROR(VLOOKUP($B229,Totalt!$B$1:$AQ$550,MATCH(D$2,Totalt!$B$1:$AQ$1,0),FALSE),"")</f>
        <v>6.0000000000000001E-3</v>
      </c>
      <c r="E229" s="302">
        <f>IFERROR(VLOOKUP($B229,Totalt!$B$1:$AQ$550,MATCH(E$2,Totalt!$B$1:$AQ$1,0),FALSE),"")</f>
        <v>0</v>
      </c>
      <c r="F229" s="302">
        <f>IFERROR(VLOOKUP($B229,Totalt!$B$1:$AQ$550,MATCH(F$2,Totalt!$B$1:$AQ$1,0),FALSE),"")</f>
        <v>0</v>
      </c>
      <c r="G229" s="302">
        <f>IFERROR(VLOOKUP($B229,Totalt!$B$1:$AQ$550,MATCH(G$2,Totalt!$B$1:$AQ$1,0),FALSE),"")</f>
        <v>0</v>
      </c>
      <c r="H229" s="302">
        <f>IFERROR(VLOOKUP($B229,Totalt!$B$1:$AQ$550,MATCH(H$2,Totalt!$B$1:$AQ$1,0),FALSE),"")</f>
        <v>0</v>
      </c>
      <c r="I229" s="302">
        <f>IFERROR(VLOOKUP($B229,Totalt!$B$1:$AQ$550,MATCH(I$2,Totalt!$B$1:$AQ$1,0),FALSE),"")</f>
        <v>0</v>
      </c>
      <c r="J229" s="302">
        <f>IFERROR(VLOOKUP($B229,Totalt!$B$1:$AQ$550,MATCH(J$2,Totalt!$B$1:$AQ$1,0),FALSE),"")</f>
        <v>0</v>
      </c>
      <c r="K229" s="302">
        <f>IFERROR(VLOOKUP($B229,Totalt!$B$1:$AQ$550,MATCH(K$2,Totalt!$B$1:$AQ$1,0),FALSE),"")</f>
        <v>0</v>
      </c>
      <c r="L229" s="302">
        <f>IFERROR(VLOOKUP($B229,Totalt!$B$1:$AQ$550,MATCH(L$2,Totalt!$B$1:$AQ$1,0),FALSE),"")</f>
        <v>0</v>
      </c>
      <c r="M229" s="302">
        <f>IFERROR(VLOOKUP($B229,Totalt!$B$1:$AQ$550,MATCH(M$2,Totalt!$B$1:$AQ$1,0),FALSE),"")</f>
        <v>0</v>
      </c>
      <c r="N229" s="302">
        <f>IFERROR(VLOOKUP($B229,Totalt!$B$1:$AQ$550,MATCH(N$2,Totalt!$B$1:$AQ$1,0),FALSE),"")</f>
        <v>0</v>
      </c>
      <c r="O229" s="302">
        <f>IFERROR(VLOOKUP($B229,Totalt!$B$1:$AQ$550,MATCH(O$2,Totalt!$B$1:$AQ$1,0),FALSE),"")</f>
        <v>0</v>
      </c>
      <c r="P229" s="302">
        <f>IFERROR(VLOOKUP($B229,Totalt!$B$1:$AQ$550,MATCH(P$2,Totalt!$B$1:$AQ$1,0),FALSE),"")</f>
        <v>0</v>
      </c>
      <c r="Q229" s="302">
        <f>IFERROR(VLOOKUP($B229,Totalt!$B$1:$AQ$550,MATCH(Q$2,Totalt!$B$1:$AQ$1,0),FALSE),"")</f>
        <v>0</v>
      </c>
      <c r="R229" s="302">
        <f>IFERROR(VLOOKUP($B229,Totalt!$B$1:$AQ$550,MATCH(R$2,Totalt!$B$1:$AQ$1,0),FALSE),"")</f>
        <v>6.9290000000000003</v>
      </c>
      <c r="S229" s="302">
        <f>IFERROR(VLOOKUP($B229,Totalt!$B$1:$AQ$550,MATCH(S$2,Totalt!$B$1:$AQ$1,0),FALSE),"")</f>
        <v>0</v>
      </c>
      <c r="T229" s="302">
        <f>IFERROR(VLOOKUP($B229,Totalt!$B$1:$AQ$550,MATCH(T$2,Totalt!$B$1:$AQ$1,0),FALSE),"")</f>
        <v>0</v>
      </c>
      <c r="U229" s="302">
        <f>IFERROR(VLOOKUP($B229,Totalt!$B$1:$AQ$550,MATCH(U$2,Totalt!$B$1:$AQ$1,0),FALSE),"")</f>
        <v>0</v>
      </c>
      <c r="V229" s="302">
        <f>IFERROR(VLOOKUP($B229,Totalt!$B$1:$AQ$550,MATCH(V$2,Totalt!$B$1:$AQ$1,0),FALSE),"")</f>
        <v>0</v>
      </c>
      <c r="W229" s="302">
        <f>IFERROR(VLOOKUP($B229,Totalt!$B$1:$AQ$550,MATCH(W$2,Totalt!$B$1:$AQ$1,0),FALSE),"")</f>
        <v>0</v>
      </c>
      <c r="X229" s="302">
        <f>IFERROR(VLOOKUP($B229,Totalt!$B$1:$AQ$550,MATCH(X$2,Totalt!$B$1:$AQ$1,0),FALSE),"")</f>
        <v>0</v>
      </c>
      <c r="Y229" s="302">
        <f>IFERROR(VLOOKUP($B229,Totalt!$B$1:$AQ$550,MATCH(Y$2,Totalt!$B$1:$AQ$1,0),FALSE),"")</f>
        <v>0</v>
      </c>
      <c r="Z229" s="302">
        <f>IFERROR(VLOOKUP($B229,Totalt!$B$1:$AQ$550,MATCH(Z$2,Totalt!$B$1:$AQ$1,0),FALSE),"")</f>
        <v>6.7000000000000004E-2</v>
      </c>
      <c r="AA229" s="302">
        <f>IFERROR(VLOOKUP($B229,Totalt!$B$1:$AQ$550,MATCH(AA$2,Totalt!$B$1:$AQ$1,0),FALSE),"")</f>
        <v>0</v>
      </c>
      <c r="AB229" s="302">
        <f>IFERROR(VLOOKUP($B229,Totalt!$B$1:$AQ$550,MATCH(AB$2,Totalt!$B$1:$AQ$1,0),FALSE),"")</f>
        <v>0</v>
      </c>
      <c r="AC229" s="302">
        <f>IFERROR(VLOOKUP($B229,Totalt!$B$1:$AQ$550,MATCH(AC$2,Totalt!$B$1:$AQ$1,0),FALSE),"")</f>
        <v>0</v>
      </c>
      <c r="AD229" s="302">
        <f>IFERROR(VLOOKUP($B229,Totalt!$B$1:$AQ$550,MATCH(AD$2,Totalt!$B$1:$AQ$1,0),FALSE),"")</f>
        <v>0</v>
      </c>
      <c r="AE229" s="302">
        <f>IFERROR(VLOOKUP($B229,Totalt!$B$1:$AQ$550,MATCH(AE$2,Totalt!$B$1:$AQ$1,0),FALSE),"")</f>
        <v>0</v>
      </c>
      <c r="AF229" s="302">
        <f>IFERROR(VLOOKUP($B229,Totalt!$B$1:$AQ$550,MATCH(AF$2,Totalt!$B$1:$AQ$1,0),FALSE),"")</f>
        <v>7.0000000000000007E-2</v>
      </c>
      <c r="AG229" s="302">
        <f>IFERROR(VLOOKUP($B229,Totalt!$B$1:$AQ$550,MATCH(AG$2,Totalt!$B$1:$AQ$1,0),FALSE),"")</f>
        <v>0</v>
      </c>
      <c r="AI229" s="302">
        <f t="shared" si="12"/>
        <v>7.072000000000001</v>
      </c>
      <c r="AJ229" s="302">
        <f>IF(ISERROR(1/VLOOKUP($B229,Leveranser!$B$1:$S$500,MATCH("såld värme (gwh)",Leveranser!$B$1:$S$1,0),FALSE)),"",VLOOKUP($B229,Leveranser!$B$1:$S$500,MATCH("såld värme (gwh)",Leveranser!$B$1:$S$1,0),FALSE))</f>
        <v>5.1639999999999997</v>
      </c>
      <c r="AK229" s="315"/>
      <c r="AM229" s="316" t="str">
        <f>IF(B229&lt;&gt;"",IF(VLOOKUP($B229,Totalt!$B$1:$AQ$550,MATCH("Kvalitetsgranskad:",Totalt!$B$1:$AQ$1,0),FALSE)="ja",VLOOKUP($B229,Miljö!$B$1:$AG$479,MATCH(AM$2,Miljö!$B$1:$AK$1,0),FALSE),""),"")</f>
        <v>Ja</v>
      </c>
      <c r="AN229" s="316" t="str">
        <f>IF(AM229="ja",VLOOKUP($B229,Miljö!$B$1:$J$479,MATCH("Typ av ursprungsspecificerad el   (Om inget värde anges används Nordisk residualmix, se inforuta) ()",Miljö!$B$1:$J$1,0),FALSE),IF(AM229="nej","Nordisk residualel",""))</f>
        <v>'Vatten. vind'</v>
      </c>
      <c r="AO229" s="316">
        <f>IF(AM229="","",VLOOKUP($B229,Miljö!$B$1:$J$479,MATCH("Fossilandel för ursprungspecificerad el ()",Miljö!$B$1:$J$1,0),FALSE))</f>
        <v>0</v>
      </c>
      <c r="AP229" s="316">
        <f>IF(AM229="","",IFERROR(VLOOKUP($B229,Miljö!$B$1:$J$479,MATCH("Kärnkraftsandel för ursprungsspecificerad el ()",Miljö!$B$1:$J$1,0),FALSE)/1,0))</f>
        <v>0</v>
      </c>
      <c r="AQ229" s="316">
        <f t="shared" si="13"/>
        <v>1</v>
      </c>
      <c r="AS229" s="316" t="str">
        <f t="shared" si="14"/>
        <v>Nej</v>
      </c>
      <c r="AT229" s="316" t="str">
        <f>IF(AS229="ja",VLOOKUP($B229,Miljö!$B$1:$O$500,MATCH("Fossil andel i procent (%)",Miljö!$B$1:$O$1,0),FALSE)/100,"")</f>
        <v/>
      </c>
      <c r="AV229" s="316" t="str">
        <f t="shared" si="15"/>
        <v>Nej</v>
      </c>
      <c r="AW229" s="316" t="str">
        <f>IF(AV229="ja",VLOOKUP($B229,'Egen hetvattenprod'!$B$1:$AO$500,MATCH("Värmekälla till värmepumpar ()",'Egen hetvattenprod'!$B$1:$AO$1,0),FALSE),"")</f>
        <v/>
      </c>
    </row>
    <row r="230" spans="1:49" x14ac:dyDescent="0.25">
      <c r="A230" s="314" t="str">
        <f>'Miljövärden för publ företag'!B232</f>
        <v>Skellefteå Kraft AB</v>
      </c>
      <c r="B230" s="314" t="str">
        <f>'Miljövärden för publ företag'!C232</f>
        <v>Lidbacken</v>
      </c>
      <c r="C230" s="302">
        <f>IFERROR(VLOOKUP($B230,Totalt!$B$1:$AQ$550,MATCH(C$2,Totalt!$B$1:$AQ$1,0),FALSE),"")</f>
        <v>0</v>
      </c>
      <c r="D230" s="302">
        <f>IFERROR(VLOOKUP($B230,Totalt!$B$1:$AQ$550,MATCH(D$2,Totalt!$B$1:$AQ$1,0),FALSE),"")</f>
        <v>2.7E-2</v>
      </c>
      <c r="E230" s="302">
        <f>IFERROR(VLOOKUP($B230,Totalt!$B$1:$AQ$550,MATCH(E$2,Totalt!$B$1:$AQ$1,0),FALSE),"")</f>
        <v>0</v>
      </c>
      <c r="F230" s="302">
        <f>IFERROR(VLOOKUP($B230,Totalt!$B$1:$AQ$550,MATCH(F$2,Totalt!$B$1:$AQ$1,0),FALSE),"")</f>
        <v>0</v>
      </c>
      <c r="G230" s="302">
        <f>IFERROR(VLOOKUP($B230,Totalt!$B$1:$AQ$550,MATCH(G$2,Totalt!$B$1:$AQ$1,0),FALSE),"")</f>
        <v>0</v>
      </c>
      <c r="H230" s="302">
        <f>IFERROR(VLOOKUP($B230,Totalt!$B$1:$AQ$550,MATCH(H$2,Totalt!$B$1:$AQ$1,0),FALSE),"")</f>
        <v>0</v>
      </c>
      <c r="I230" s="302">
        <f>IFERROR(VLOOKUP($B230,Totalt!$B$1:$AQ$550,MATCH(I$2,Totalt!$B$1:$AQ$1,0),FALSE),"")</f>
        <v>0</v>
      </c>
      <c r="J230" s="302">
        <f>IFERROR(VLOOKUP($B230,Totalt!$B$1:$AQ$550,MATCH(J$2,Totalt!$B$1:$AQ$1,0),FALSE),"")</f>
        <v>0</v>
      </c>
      <c r="K230" s="302">
        <f>IFERROR(VLOOKUP($B230,Totalt!$B$1:$AQ$550,MATCH(K$2,Totalt!$B$1:$AQ$1,0),FALSE),"")</f>
        <v>0</v>
      </c>
      <c r="L230" s="302">
        <f>IFERROR(VLOOKUP($B230,Totalt!$B$1:$AQ$550,MATCH(L$2,Totalt!$B$1:$AQ$1,0),FALSE),"")</f>
        <v>0</v>
      </c>
      <c r="M230" s="302">
        <f>IFERROR(VLOOKUP($B230,Totalt!$B$1:$AQ$550,MATCH(M$2,Totalt!$B$1:$AQ$1,0),FALSE),"")</f>
        <v>0</v>
      </c>
      <c r="N230" s="302">
        <f>IFERROR(VLOOKUP($B230,Totalt!$B$1:$AQ$550,MATCH(N$2,Totalt!$B$1:$AQ$1,0),FALSE),"")</f>
        <v>0</v>
      </c>
      <c r="O230" s="302">
        <f>IFERROR(VLOOKUP($B230,Totalt!$B$1:$AQ$550,MATCH(O$2,Totalt!$B$1:$AQ$1,0),FALSE),"")</f>
        <v>0</v>
      </c>
      <c r="P230" s="302">
        <f>IFERROR(VLOOKUP($B230,Totalt!$B$1:$AQ$550,MATCH(P$2,Totalt!$B$1:$AQ$1,0),FALSE),"")</f>
        <v>0</v>
      </c>
      <c r="Q230" s="302">
        <f>IFERROR(VLOOKUP($B230,Totalt!$B$1:$AQ$550,MATCH(Q$2,Totalt!$B$1:$AQ$1,0),FALSE),"")</f>
        <v>0</v>
      </c>
      <c r="R230" s="302">
        <f>IFERROR(VLOOKUP($B230,Totalt!$B$1:$AQ$550,MATCH(R$2,Totalt!$B$1:$AQ$1,0),FALSE),"")</f>
        <v>3.343</v>
      </c>
      <c r="S230" s="302">
        <f>IFERROR(VLOOKUP($B230,Totalt!$B$1:$AQ$550,MATCH(S$2,Totalt!$B$1:$AQ$1,0),FALSE),"")</f>
        <v>0</v>
      </c>
      <c r="T230" s="302">
        <f>IFERROR(VLOOKUP($B230,Totalt!$B$1:$AQ$550,MATCH(T$2,Totalt!$B$1:$AQ$1,0),FALSE),"")</f>
        <v>0</v>
      </c>
      <c r="U230" s="302">
        <f>IFERROR(VLOOKUP($B230,Totalt!$B$1:$AQ$550,MATCH(U$2,Totalt!$B$1:$AQ$1,0),FALSE),"")</f>
        <v>0</v>
      </c>
      <c r="V230" s="302">
        <f>IFERROR(VLOOKUP($B230,Totalt!$B$1:$AQ$550,MATCH(V$2,Totalt!$B$1:$AQ$1,0),FALSE),"")</f>
        <v>0</v>
      </c>
      <c r="W230" s="302">
        <f>IFERROR(VLOOKUP($B230,Totalt!$B$1:$AQ$550,MATCH(W$2,Totalt!$B$1:$AQ$1,0),FALSE),"")</f>
        <v>0</v>
      </c>
      <c r="X230" s="302">
        <f>IFERROR(VLOOKUP($B230,Totalt!$B$1:$AQ$550,MATCH(X$2,Totalt!$B$1:$AQ$1,0),FALSE),"")</f>
        <v>0</v>
      </c>
      <c r="Y230" s="302">
        <f>IFERROR(VLOOKUP($B230,Totalt!$B$1:$AQ$550,MATCH(Y$2,Totalt!$B$1:$AQ$1,0),FALSE),"")</f>
        <v>0</v>
      </c>
      <c r="Z230" s="302">
        <f>IFERROR(VLOOKUP($B230,Totalt!$B$1:$AQ$550,MATCH(Z$2,Totalt!$B$1:$AQ$1,0),FALSE),"")</f>
        <v>0</v>
      </c>
      <c r="AA230" s="302">
        <f>IFERROR(VLOOKUP($B230,Totalt!$B$1:$AQ$550,MATCH(AA$2,Totalt!$B$1:$AQ$1,0),FALSE),"")</f>
        <v>0</v>
      </c>
      <c r="AB230" s="302">
        <f>IFERROR(VLOOKUP($B230,Totalt!$B$1:$AQ$550,MATCH(AB$2,Totalt!$B$1:$AQ$1,0),FALSE),"")</f>
        <v>0</v>
      </c>
      <c r="AC230" s="302">
        <f>IFERROR(VLOOKUP($B230,Totalt!$B$1:$AQ$550,MATCH(AC$2,Totalt!$B$1:$AQ$1,0),FALSE),"")</f>
        <v>0</v>
      </c>
      <c r="AD230" s="302">
        <f>IFERROR(VLOOKUP($B230,Totalt!$B$1:$AQ$550,MATCH(AD$2,Totalt!$B$1:$AQ$1,0),FALSE),"")</f>
        <v>0</v>
      </c>
      <c r="AE230" s="302">
        <f>IFERROR(VLOOKUP($B230,Totalt!$B$1:$AQ$550,MATCH(AE$2,Totalt!$B$1:$AQ$1,0),FALSE),"")</f>
        <v>0</v>
      </c>
      <c r="AF230" s="302">
        <f>IFERROR(VLOOKUP($B230,Totalt!$B$1:$AQ$550,MATCH(AF$2,Totalt!$B$1:$AQ$1,0),FALSE),"")</f>
        <v>3.1E-2</v>
      </c>
      <c r="AG230" s="302">
        <f>IFERROR(VLOOKUP($B230,Totalt!$B$1:$AQ$550,MATCH(AG$2,Totalt!$B$1:$AQ$1,0),FALSE),"")</f>
        <v>0</v>
      </c>
      <c r="AI230" s="302">
        <f t="shared" si="12"/>
        <v>3.4010000000000002</v>
      </c>
      <c r="AJ230" s="302">
        <f>IF(ISERROR(1/VLOOKUP($B230,Leveranser!$B$1:$S$500,MATCH("såld värme (gwh)",Leveranser!$B$1:$S$1,0),FALSE)),"",VLOOKUP($B230,Leveranser!$B$1:$S$500,MATCH("såld värme (gwh)",Leveranser!$B$1:$S$1,0),FALSE))</f>
        <v>2.8359999999999999</v>
      </c>
      <c r="AK230" s="315"/>
      <c r="AM230" s="316" t="str">
        <f>IF(B230&lt;&gt;"",IF(VLOOKUP($B230,Totalt!$B$1:$AQ$550,MATCH("Kvalitetsgranskad:",Totalt!$B$1:$AQ$1,0),FALSE)="ja",VLOOKUP($B230,Miljö!$B$1:$AG$479,MATCH(AM$2,Miljö!$B$1:$AK$1,0),FALSE),""),"")</f>
        <v>Ja</v>
      </c>
      <c r="AN230" s="316" t="str">
        <f>IF(AM230="ja",VLOOKUP($B230,Miljö!$B$1:$J$479,MATCH("Typ av ursprungsspecificerad el   (Om inget värde anges används Nordisk residualmix, se inforuta) ()",Miljö!$B$1:$J$1,0),FALSE),IF(AM230="nej","Nordisk residualel",""))</f>
        <v>'Vatten. vind'</v>
      </c>
      <c r="AO230" s="316">
        <f>IF(AM230="","",VLOOKUP($B230,Miljö!$B$1:$J$479,MATCH("Fossilandel för ursprungspecificerad el ()",Miljö!$B$1:$J$1,0),FALSE))</f>
        <v>0</v>
      </c>
      <c r="AP230" s="316">
        <f>IF(AM230="","",IFERROR(VLOOKUP($B230,Miljö!$B$1:$J$479,MATCH("Kärnkraftsandel för ursprungsspecificerad el ()",Miljö!$B$1:$J$1,0),FALSE)/1,0))</f>
        <v>0</v>
      </c>
      <c r="AQ230" s="316">
        <f t="shared" si="13"/>
        <v>1</v>
      </c>
      <c r="AS230" s="316" t="str">
        <f t="shared" si="14"/>
        <v>Nej</v>
      </c>
      <c r="AT230" s="316" t="str">
        <f>IF(AS230="ja",VLOOKUP($B230,Miljö!$B$1:$O$500,MATCH("Fossil andel i procent (%)",Miljö!$B$1:$O$1,0),FALSE)/100,"")</f>
        <v/>
      </c>
      <c r="AV230" s="316" t="str">
        <f t="shared" si="15"/>
        <v>Nej</v>
      </c>
      <c r="AW230" s="316" t="str">
        <f>IF(AV230="ja",VLOOKUP($B230,'Egen hetvattenprod'!$B$1:$AO$500,MATCH("Värmekälla till värmepumpar ()",'Egen hetvattenprod'!$B$1:$AO$1,0),FALSE),"")</f>
        <v/>
      </c>
    </row>
    <row r="231" spans="1:49" x14ac:dyDescent="0.25">
      <c r="A231" s="314" t="str">
        <f>'Miljövärden för publ företag'!B233</f>
        <v>Skellefteå Kraft AB</v>
      </c>
      <c r="B231" s="314" t="str">
        <f>'Miljövärden för publ företag'!C233</f>
        <v>Lycksele</v>
      </c>
      <c r="C231" s="302">
        <f>IFERROR(VLOOKUP($B231,Totalt!$B$1:$AQ$550,MATCH(C$2,Totalt!$B$1:$AQ$1,0),FALSE),"")</f>
        <v>0</v>
      </c>
      <c r="D231" s="302">
        <f>IFERROR(VLOOKUP($B231,Totalt!$B$1:$AQ$550,MATCH(D$2,Totalt!$B$1:$AQ$1,0),FALSE),"")</f>
        <v>0.610873</v>
      </c>
      <c r="E231" s="302">
        <f>IFERROR(VLOOKUP($B231,Totalt!$B$1:$AQ$550,MATCH(E$2,Totalt!$B$1:$AQ$1,0),FALSE),"")</f>
        <v>0.77900000000000003</v>
      </c>
      <c r="F231" s="302">
        <f>IFERROR(VLOOKUP($B231,Totalt!$B$1:$AQ$550,MATCH(F$2,Totalt!$B$1:$AQ$1,0),FALSE),"")</f>
        <v>0</v>
      </c>
      <c r="G231" s="302">
        <f>IFERROR(VLOOKUP($B231,Totalt!$B$1:$AQ$550,MATCH(G$2,Totalt!$B$1:$AQ$1,0),FALSE),"")</f>
        <v>0</v>
      </c>
      <c r="H231" s="302">
        <f>IFERROR(VLOOKUP($B231,Totalt!$B$1:$AQ$550,MATCH(H$2,Totalt!$B$1:$AQ$1,0),FALSE),"")</f>
        <v>0</v>
      </c>
      <c r="I231" s="302">
        <f>IFERROR(VLOOKUP($B231,Totalt!$B$1:$AQ$550,MATCH(I$2,Totalt!$B$1:$AQ$1,0),FALSE),"")</f>
        <v>0</v>
      </c>
      <c r="J231" s="302">
        <f>IFERROR(VLOOKUP($B231,Totalt!$B$1:$AQ$550,MATCH(J$2,Totalt!$B$1:$AQ$1,0),FALSE),"")</f>
        <v>0</v>
      </c>
      <c r="K231" s="302">
        <f>IFERROR(VLOOKUP($B231,Totalt!$B$1:$AQ$550,MATCH(K$2,Totalt!$B$1:$AQ$1,0),FALSE),"")</f>
        <v>0</v>
      </c>
      <c r="L231" s="302">
        <f>IFERROR(VLOOKUP($B231,Totalt!$B$1:$AQ$550,MATCH(L$2,Totalt!$B$1:$AQ$1,0),FALSE),"")</f>
        <v>0</v>
      </c>
      <c r="M231" s="302">
        <f>IFERROR(VLOOKUP($B231,Totalt!$B$1:$AQ$550,MATCH(M$2,Totalt!$B$1:$AQ$1,0),FALSE),"")</f>
        <v>8.6595099999999992</v>
      </c>
      <c r="N231" s="302">
        <f>IFERROR(VLOOKUP($B231,Totalt!$B$1:$AQ$550,MATCH(N$2,Totalt!$B$1:$AQ$1,0),FALSE),"")</f>
        <v>11.077299999999999</v>
      </c>
      <c r="O231" s="302">
        <f>IFERROR(VLOOKUP($B231,Totalt!$B$1:$AQ$550,MATCH(O$2,Totalt!$B$1:$AQ$1,0),FALSE),"")</f>
        <v>27.632300000000001</v>
      </c>
      <c r="P231" s="302">
        <f>IFERROR(VLOOKUP($B231,Totalt!$B$1:$AQ$550,MATCH(P$2,Totalt!$B$1:$AQ$1,0),FALSE),"")</f>
        <v>15.454700000000001</v>
      </c>
      <c r="Q231" s="302">
        <f>IFERROR(VLOOKUP($B231,Totalt!$B$1:$AQ$550,MATCH(Q$2,Totalt!$B$1:$AQ$1,0),FALSE),"")</f>
        <v>15.7258</v>
      </c>
      <c r="R231" s="302">
        <f>IFERROR(VLOOKUP($B231,Totalt!$B$1:$AQ$550,MATCH(R$2,Totalt!$B$1:$AQ$1,0),FALSE),"")</f>
        <v>0</v>
      </c>
      <c r="S231" s="302">
        <f>IFERROR(VLOOKUP($B231,Totalt!$B$1:$AQ$550,MATCH(S$2,Totalt!$B$1:$AQ$1,0),FALSE),"")</f>
        <v>0</v>
      </c>
      <c r="T231" s="302">
        <f>IFERROR(VLOOKUP($B231,Totalt!$B$1:$AQ$550,MATCH(T$2,Totalt!$B$1:$AQ$1,0),FALSE),"")</f>
        <v>0</v>
      </c>
      <c r="U231" s="302">
        <f>IFERROR(VLOOKUP($B231,Totalt!$B$1:$AQ$550,MATCH(U$2,Totalt!$B$1:$AQ$1,0),FALSE),"")</f>
        <v>0</v>
      </c>
      <c r="V231" s="302">
        <f>IFERROR(VLOOKUP($B231,Totalt!$B$1:$AQ$550,MATCH(V$2,Totalt!$B$1:$AQ$1,0),FALSE),"")</f>
        <v>0</v>
      </c>
      <c r="W231" s="302">
        <f>IFERROR(VLOOKUP($B231,Totalt!$B$1:$AQ$550,MATCH(W$2,Totalt!$B$1:$AQ$1,0),FALSE),"")</f>
        <v>0</v>
      </c>
      <c r="X231" s="302">
        <f>IFERROR(VLOOKUP($B231,Totalt!$B$1:$AQ$550,MATCH(X$2,Totalt!$B$1:$AQ$1,0),FALSE),"")</f>
        <v>0</v>
      </c>
      <c r="Y231" s="302">
        <f>IFERROR(VLOOKUP($B231,Totalt!$B$1:$AQ$550,MATCH(Y$2,Totalt!$B$1:$AQ$1,0),FALSE),"")</f>
        <v>20.708200000000001</v>
      </c>
      <c r="Z231" s="302">
        <f>IFERROR(VLOOKUP($B231,Totalt!$B$1:$AQ$550,MATCH(Z$2,Totalt!$B$1:$AQ$1,0),FALSE),"")</f>
        <v>2E-3</v>
      </c>
      <c r="AA231" s="302">
        <f>IFERROR(VLOOKUP($B231,Totalt!$B$1:$AQ$550,MATCH(AA$2,Totalt!$B$1:$AQ$1,0),FALSE),"")</f>
        <v>0</v>
      </c>
      <c r="AB231" s="302">
        <f>IFERROR(VLOOKUP($B231,Totalt!$B$1:$AQ$550,MATCH(AB$2,Totalt!$B$1:$AQ$1,0),FALSE),"")</f>
        <v>0</v>
      </c>
      <c r="AC231" s="302">
        <f>IFERROR(VLOOKUP($B231,Totalt!$B$1:$AQ$550,MATCH(AC$2,Totalt!$B$1:$AQ$1,0),FALSE),"")</f>
        <v>0</v>
      </c>
      <c r="AD231" s="302">
        <f>IFERROR(VLOOKUP($B231,Totalt!$B$1:$AQ$550,MATCH(AD$2,Totalt!$B$1:$AQ$1,0),FALSE),"")</f>
        <v>0</v>
      </c>
      <c r="AE231" s="302">
        <f>IFERROR(VLOOKUP($B231,Totalt!$B$1:$AQ$550,MATCH(AE$2,Totalt!$B$1:$AQ$1,0),FALSE),"")</f>
        <v>0</v>
      </c>
      <c r="AF231" s="302">
        <f>IFERROR(VLOOKUP($B231,Totalt!$B$1:$AQ$550,MATCH(AF$2,Totalt!$B$1:$AQ$1,0),FALSE),"")</f>
        <v>3.7007599999999998</v>
      </c>
      <c r="AG231" s="302">
        <f>IFERROR(VLOOKUP($B231,Totalt!$B$1:$AQ$550,MATCH(AG$2,Totalt!$B$1:$AQ$1,0),FALSE),"")</f>
        <v>0</v>
      </c>
      <c r="AI231" s="302">
        <f t="shared" si="12"/>
        <v>104.350443</v>
      </c>
      <c r="AJ231" s="302">
        <f>IF(ISERROR(1/VLOOKUP($B231,Leveranser!$B$1:$S$500,MATCH("såld värme (gwh)",Leveranser!$B$1:$S$1,0),FALSE)),"",VLOOKUP($B231,Leveranser!$B$1:$S$500,MATCH("såld värme (gwh)",Leveranser!$B$1:$S$1,0),FALSE))</f>
        <v>102.982</v>
      </c>
      <c r="AK231" s="315"/>
      <c r="AM231" s="316" t="str">
        <f>IF(B231&lt;&gt;"",IF(VLOOKUP($B231,Totalt!$B$1:$AQ$550,MATCH("Kvalitetsgranskad:",Totalt!$B$1:$AQ$1,0),FALSE)="ja",VLOOKUP($B231,Miljö!$B$1:$AG$479,MATCH(AM$2,Miljö!$B$1:$AK$1,0),FALSE),""),"")</f>
        <v>Ja</v>
      </c>
      <c r="AN231" s="316" t="str">
        <f>IF(AM231="ja",VLOOKUP($B231,Miljö!$B$1:$J$479,MATCH("Typ av ursprungsspecificerad el   (Om inget värde anges används Nordisk residualmix, se inforuta) ()",Miljö!$B$1:$J$1,0),FALSE),IF(AM231="nej","Nordisk residualel",""))</f>
        <v>'Vatten. vind. egenprod i kraftvärmeverket'</v>
      </c>
      <c r="AO231" s="316">
        <f>IF(AM231="","",VLOOKUP($B231,Miljö!$B$1:$J$479,MATCH("Fossilandel för ursprungspecificerad el ()",Miljö!$B$1:$J$1,0),FALSE))</f>
        <v>0</v>
      </c>
      <c r="AP231" s="316">
        <f>IF(AM231="","",IFERROR(VLOOKUP($B231,Miljö!$B$1:$J$479,MATCH("Kärnkraftsandel för ursprungsspecificerad el ()",Miljö!$B$1:$J$1,0),FALSE)/1,0))</f>
        <v>0</v>
      </c>
      <c r="AQ231" s="316">
        <f t="shared" si="13"/>
        <v>1</v>
      </c>
      <c r="AS231" s="316" t="str">
        <f t="shared" si="14"/>
        <v>Nej</v>
      </c>
      <c r="AT231" s="316" t="str">
        <f>IF(AS231="ja",VLOOKUP($B231,Miljö!$B$1:$O$500,MATCH("Fossil andel i procent (%)",Miljö!$B$1:$O$1,0),FALSE)/100,"")</f>
        <v/>
      </c>
      <c r="AV231" s="316" t="str">
        <f t="shared" si="15"/>
        <v>Nej</v>
      </c>
      <c r="AW231" s="316" t="str">
        <f>IF(AV231="ja",VLOOKUP($B231,'Egen hetvattenprod'!$B$1:$AO$500,MATCH("Värmekälla till värmepumpar ()",'Egen hetvattenprod'!$B$1:$AO$1,0),FALSE),"")</f>
        <v/>
      </c>
    </row>
    <row r="232" spans="1:49" x14ac:dyDescent="0.25">
      <c r="A232" s="314" t="str">
        <f>'Miljövärden för publ företag'!B234</f>
        <v>Skellefteå Kraft AB</v>
      </c>
      <c r="B232" s="314" t="str">
        <f>'Miljövärden för publ företag'!C234</f>
        <v>Lövånger</v>
      </c>
      <c r="C232" s="302">
        <f>IFERROR(VLOOKUP($B232,Totalt!$B$1:$AQ$550,MATCH(C$2,Totalt!$B$1:$AQ$1,0),FALSE),"")</f>
        <v>0</v>
      </c>
      <c r="D232" s="302">
        <f>IFERROR(VLOOKUP($B232,Totalt!$B$1:$AQ$550,MATCH(D$2,Totalt!$B$1:$AQ$1,0),FALSE),"")</f>
        <v>5.0999999999999997E-2</v>
      </c>
      <c r="E232" s="302">
        <f>IFERROR(VLOOKUP($B232,Totalt!$B$1:$AQ$550,MATCH(E$2,Totalt!$B$1:$AQ$1,0),FALSE),"")</f>
        <v>0</v>
      </c>
      <c r="F232" s="302">
        <f>IFERROR(VLOOKUP($B232,Totalt!$B$1:$AQ$550,MATCH(F$2,Totalt!$B$1:$AQ$1,0),FALSE),"")</f>
        <v>0</v>
      </c>
      <c r="G232" s="302">
        <f>IFERROR(VLOOKUP($B232,Totalt!$B$1:$AQ$550,MATCH(G$2,Totalt!$B$1:$AQ$1,0),FALSE),"")</f>
        <v>0</v>
      </c>
      <c r="H232" s="302">
        <f>IFERROR(VLOOKUP($B232,Totalt!$B$1:$AQ$550,MATCH(H$2,Totalt!$B$1:$AQ$1,0),FALSE),"")</f>
        <v>0</v>
      </c>
      <c r="I232" s="302">
        <f>IFERROR(VLOOKUP($B232,Totalt!$B$1:$AQ$550,MATCH(I$2,Totalt!$B$1:$AQ$1,0),FALSE),"")</f>
        <v>0</v>
      </c>
      <c r="J232" s="302">
        <f>IFERROR(VLOOKUP($B232,Totalt!$B$1:$AQ$550,MATCH(J$2,Totalt!$B$1:$AQ$1,0),FALSE),"")</f>
        <v>0</v>
      </c>
      <c r="K232" s="302">
        <f>IFERROR(VLOOKUP($B232,Totalt!$B$1:$AQ$550,MATCH(K$2,Totalt!$B$1:$AQ$1,0),FALSE),"")</f>
        <v>0</v>
      </c>
      <c r="L232" s="302">
        <f>IFERROR(VLOOKUP($B232,Totalt!$B$1:$AQ$550,MATCH(L$2,Totalt!$B$1:$AQ$1,0),FALSE),"")</f>
        <v>0</v>
      </c>
      <c r="M232" s="302">
        <f>IFERROR(VLOOKUP($B232,Totalt!$B$1:$AQ$550,MATCH(M$2,Totalt!$B$1:$AQ$1,0),FALSE),"")</f>
        <v>0</v>
      </c>
      <c r="N232" s="302">
        <f>IFERROR(VLOOKUP($B232,Totalt!$B$1:$AQ$550,MATCH(N$2,Totalt!$B$1:$AQ$1,0),FALSE),"")</f>
        <v>0</v>
      </c>
      <c r="O232" s="302">
        <f>IFERROR(VLOOKUP($B232,Totalt!$B$1:$AQ$550,MATCH(O$2,Totalt!$B$1:$AQ$1,0),FALSE),"")</f>
        <v>0</v>
      </c>
      <c r="P232" s="302">
        <f>IFERROR(VLOOKUP($B232,Totalt!$B$1:$AQ$550,MATCH(P$2,Totalt!$B$1:$AQ$1,0),FALSE),"")</f>
        <v>0</v>
      </c>
      <c r="Q232" s="302">
        <f>IFERROR(VLOOKUP($B232,Totalt!$B$1:$AQ$550,MATCH(Q$2,Totalt!$B$1:$AQ$1,0),FALSE),"")</f>
        <v>0</v>
      </c>
      <c r="R232" s="302">
        <f>IFERROR(VLOOKUP($B232,Totalt!$B$1:$AQ$550,MATCH(R$2,Totalt!$B$1:$AQ$1,0),FALSE),"")</f>
        <v>3.9860000000000002</v>
      </c>
      <c r="S232" s="302">
        <f>IFERROR(VLOOKUP($B232,Totalt!$B$1:$AQ$550,MATCH(S$2,Totalt!$B$1:$AQ$1,0),FALSE),"")</f>
        <v>0</v>
      </c>
      <c r="T232" s="302">
        <f>IFERROR(VLOOKUP($B232,Totalt!$B$1:$AQ$550,MATCH(T$2,Totalt!$B$1:$AQ$1,0),FALSE),"")</f>
        <v>0</v>
      </c>
      <c r="U232" s="302">
        <f>IFERROR(VLOOKUP($B232,Totalt!$B$1:$AQ$550,MATCH(U$2,Totalt!$B$1:$AQ$1,0),FALSE),"")</f>
        <v>0</v>
      </c>
      <c r="V232" s="302">
        <f>IFERROR(VLOOKUP($B232,Totalt!$B$1:$AQ$550,MATCH(V$2,Totalt!$B$1:$AQ$1,0),FALSE),"")</f>
        <v>0</v>
      </c>
      <c r="W232" s="302">
        <f>IFERROR(VLOOKUP($B232,Totalt!$B$1:$AQ$550,MATCH(W$2,Totalt!$B$1:$AQ$1,0),FALSE),"")</f>
        <v>0</v>
      </c>
      <c r="X232" s="302">
        <f>IFERROR(VLOOKUP($B232,Totalt!$B$1:$AQ$550,MATCH(X$2,Totalt!$B$1:$AQ$1,0),FALSE),"")</f>
        <v>0</v>
      </c>
      <c r="Y232" s="302">
        <f>IFERROR(VLOOKUP($B232,Totalt!$B$1:$AQ$550,MATCH(Y$2,Totalt!$B$1:$AQ$1,0),FALSE),"")</f>
        <v>0</v>
      </c>
      <c r="Z232" s="302">
        <f>IFERROR(VLOOKUP($B232,Totalt!$B$1:$AQ$550,MATCH(Z$2,Totalt!$B$1:$AQ$1,0),FALSE),"")</f>
        <v>0</v>
      </c>
      <c r="AA232" s="302">
        <f>IFERROR(VLOOKUP($B232,Totalt!$B$1:$AQ$550,MATCH(AA$2,Totalt!$B$1:$AQ$1,0),FALSE),"")</f>
        <v>0</v>
      </c>
      <c r="AB232" s="302">
        <f>IFERROR(VLOOKUP($B232,Totalt!$B$1:$AQ$550,MATCH(AB$2,Totalt!$B$1:$AQ$1,0),FALSE),"")</f>
        <v>0</v>
      </c>
      <c r="AC232" s="302">
        <f>IFERROR(VLOOKUP($B232,Totalt!$B$1:$AQ$550,MATCH(AC$2,Totalt!$B$1:$AQ$1,0),FALSE),"")</f>
        <v>0</v>
      </c>
      <c r="AD232" s="302">
        <f>IFERROR(VLOOKUP($B232,Totalt!$B$1:$AQ$550,MATCH(AD$2,Totalt!$B$1:$AQ$1,0),FALSE),"")</f>
        <v>0</v>
      </c>
      <c r="AE232" s="302">
        <f>IFERROR(VLOOKUP($B232,Totalt!$B$1:$AQ$550,MATCH(AE$2,Totalt!$B$1:$AQ$1,0),FALSE),"")</f>
        <v>0</v>
      </c>
      <c r="AF232" s="302">
        <f>IFERROR(VLOOKUP($B232,Totalt!$B$1:$AQ$550,MATCH(AF$2,Totalt!$B$1:$AQ$1,0),FALSE),"")</f>
        <v>6.7000000000000004E-2</v>
      </c>
      <c r="AG232" s="302">
        <f>IFERROR(VLOOKUP($B232,Totalt!$B$1:$AQ$550,MATCH(AG$2,Totalt!$B$1:$AQ$1,0),FALSE),"")</f>
        <v>0</v>
      </c>
      <c r="AI232" s="302">
        <f t="shared" si="12"/>
        <v>4.1040000000000001</v>
      </c>
      <c r="AJ232" s="302">
        <f>IF(ISERROR(1/VLOOKUP($B232,Leveranser!$B$1:$S$500,MATCH("såld värme (gwh)",Leveranser!$B$1:$S$1,0),FALSE)),"",VLOOKUP($B232,Leveranser!$B$1:$S$500,MATCH("såld värme (gwh)",Leveranser!$B$1:$S$1,0),FALSE))</f>
        <v>3.1749999999999998</v>
      </c>
      <c r="AK232" s="315"/>
      <c r="AM232" s="316" t="str">
        <f>IF(B232&lt;&gt;"",IF(VLOOKUP($B232,Totalt!$B$1:$AQ$550,MATCH("Kvalitetsgranskad:",Totalt!$B$1:$AQ$1,0),FALSE)="ja",VLOOKUP($B232,Miljö!$B$1:$AG$479,MATCH(AM$2,Miljö!$B$1:$AK$1,0),FALSE),""),"")</f>
        <v>Ja</v>
      </c>
      <c r="AN232" s="316" t="str">
        <f>IF(AM232="ja",VLOOKUP($B232,Miljö!$B$1:$J$479,MATCH("Typ av ursprungsspecificerad el   (Om inget värde anges används Nordisk residualmix, se inforuta) ()",Miljö!$B$1:$J$1,0),FALSE),IF(AM232="nej","Nordisk residualel",""))</f>
        <v>'Vattten. vind'</v>
      </c>
      <c r="AO232" s="316">
        <f>IF(AM232="","",VLOOKUP($B232,Miljö!$B$1:$J$479,MATCH("Fossilandel för ursprungspecificerad el ()",Miljö!$B$1:$J$1,0),FALSE))</f>
        <v>0</v>
      </c>
      <c r="AP232" s="316">
        <f>IF(AM232="","",IFERROR(VLOOKUP($B232,Miljö!$B$1:$J$479,MATCH("Kärnkraftsandel för ursprungsspecificerad el ()",Miljö!$B$1:$J$1,0),FALSE)/1,0))</f>
        <v>0</v>
      </c>
      <c r="AQ232" s="316">
        <f t="shared" si="13"/>
        <v>1</v>
      </c>
      <c r="AS232" s="316" t="str">
        <f t="shared" si="14"/>
        <v>Nej</v>
      </c>
      <c r="AT232" s="316" t="str">
        <f>IF(AS232="ja",VLOOKUP($B232,Miljö!$B$1:$O$500,MATCH("Fossil andel i procent (%)",Miljö!$B$1:$O$1,0),FALSE)/100,"")</f>
        <v/>
      </c>
      <c r="AV232" s="316" t="str">
        <f t="shared" si="15"/>
        <v>Nej</v>
      </c>
      <c r="AW232" s="316" t="str">
        <f>IF(AV232="ja",VLOOKUP($B232,'Egen hetvattenprod'!$B$1:$AO$500,MATCH("Värmekälla till värmepumpar ()",'Egen hetvattenprod'!$B$1:$AO$1,0),FALSE),"")</f>
        <v/>
      </c>
    </row>
    <row r="233" spans="1:49" x14ac:dyDescent="0.25">
      <c r="A233" s="314" t="str">
        <f>'Miljövärden för publ företag'!B235</f>
        <v>Skellefteå Kraft AB</v>
      </c>
      <c r="B233" s="314" t="str">
        <f>'Miljövärden för publ företag'!C235</f>
        <v>Malå</v>
      </c>
      <c r="C233" s="302">
        <f>IFERROR(VLOOKUP($B233,Totalt!$B$1:$AQ$550,MATCH(C$2,Totalt!$B$1:$AQ$1,0),FALSE),"")</f>
        <v>0</v>
      </c>
      <c r="D233" s="302">
        <f>IFERROR(VLOOKUP($B233,Totalt!$B$1:$AQ$550,MATCH(D$2,Totalt!$B$1:$AQ$1,0),FALSE),"")</f>
        <v>2.0301100000000001</v>
      </c>
      <c r="E233" s="302">
        <f>IFERROR(VLOOKUP($B233,Totalt!$B$1:$AQ$550,MATCH(E$2,Totalt!$B$1:$AQ$1,0),FALSE),"")</f>
        <v>0</v>
      </c>
      <c r="F233" s="302">
        <f>IFERROR(VLOOKUP($B233,Totalt!$B$1:$AQ$550,MATCH(F$2,Totalt!$B$1:$AQ$1,0),FALSE),"")</f>
        <v>0</v>
      </c>
      <c r="G233" s="302">
        <f>IFERROR(VLOOKUP($B233,Totalt!$B$1:$AQ$550,MATCH(G$2,Totalt!$B$1:$AQ$1,0),FALSE),"")</f>
        <v>0</v>
      </c>
      <c r="H233" s="302">
        <f>IFERROR(VLOOKUP($B233,Totalt!$B$1:$AQ$550,MATCH(H$2,Totalt!$B$1:$AQ$1,0),FALSE),"")</f>
        <v>0</v>
      </c>
      <c r="I233" s="302">
        <f>IFERROR(VLOOKUP($B233,Totalt!$B$1:$AQ$550,MATCH(I$2,Totalt!$B$1:$AQ$1,0),FALSE),"")</f>
        <v>0</v>
      </c>
      <c r="J233" s="302">
        <f>IFERROR(VLOOKUP($B233,Totalt!$B$1:$AQ$550,MATCH(J$2,Totalt!$B$1:$AQ$1,0),FALSE),"")</f>
        <v>0</v>
      </c>
      <c r="K233" s="302">
        <f>IFERROR(VLOOKUP($B233,Totalt!$B$1:$AQ$550,MATCH(K$2,Totalt!$B$1:$AQ$1,0),FALSE),"")</f>
        <v>0</v>
      </c>
      <c r="L233" s="302">
        <f>IFERROR(VLOOKUP($B233,Totalt!$B$1:$AQ$550,MATCH(L$2,Totalt!$B$1:$AQ$1,0),FALSE),"")</f>
        <v>0</v>
      </c>
      <c r="M233" s="302">
        <f>IFERROR(VLOOKUP($B233,Totalt!$B$1:$AQ$550,MATCH(M$2,Totalt!$B$1:$AQ$1,0),FALSE),"")</f>
        <v>19.933499999999999</v>
      </c>
      <c r="N233" s="302">
        <f>IFERROR(VLOOKUP($B233,Totalt!$B$1:$AQ$550,MATCH(N$2,Totalt!$B$1:$AQ$1,0),FALSE),"")</f>
        <v>0</v>
      </c>
      <c r="O233" s="302">
        <f>IFERROR(VLOOKUP($B233,Totalt!$B$1:$AQ$550,MATCH(O$2,Totalt!$B$1:$AQ$1,0),FALSE),"")</f>
        <v>37.018999999999998</v>
      </c>
      <c r="P233" s="302">
        <f>IFERROR(VLOOKUP($B233,Totalt!$B$1:$AQ$550,MATCH(P$2,Totalt!$B$1:$AQ$1,0),FALSE),"")</f>
        <v>0</v>
      </c>
      <c r="Q233" s="302">
        <f>IFERROR(VLOOKUP($B233,Totalt!$B$1:$AQ$550,MATCH(Q$2,Totalt!$B$1:$AQ$1,0),FALSE),"")</f>
        <v>0</v>
      </c>
      <c r="R233" s="302">
        <f>IFERROR(VLOOKUP($B233,Totalt!$B$1:$AQ$550,MATCH(R$2,Totalt!$B$1:$AQ$1,0),FALSE),"")</f>
        <v>10.844900000000001</v>
      </c>
      <c r="S233" s="302">
        <f>IFERROR(VLOOKUP($B233,Totalt!$B$1:$AQ$550,MATCH(S$2,Totalt!$B$1:$AQ$1,0),FALSE),"")</f>
        <v>0</v>
      </c>
      <c r="T233" s="302">
        <f>IFERROR(VLOOKUP($B233,Totalt!$B$1:$AQ$550,MATCH(T$2,Totalt!$B$1:$AQ$1,0),FALSE),"")</f>
        <v>0</v>
      </c>
      <c r="U233" s="302">
        <f>IFERROR(VLOOKUP($B233,Totalt!$B$1:$AQ$550,MATCH(U$2,Totalt!$B$1:$AQ$1,0),FALSE),"")</f>
        <v>0</v>
      </c>
      <c r="V233" s="302">
        <f>IFERROR(VLOOKUP($B233,Totalt!$B$1:$AQ$550,MATCH(V$2,Totalt!$B$1:$AQ$1,0),FALSE),"")</f>
        <v>0</v>
      </c>
      <c r="W233" s="302">
        <f>IFERROR(VLOOKUP($B233,Totalt!$B$1:$AQ$550,MATCH(W$2,Totalt!$B$1:$AQ$1,0),FALSE),"")</f>
        <v>0</v>
      </c>
      <c r="X233" s="302">
        <f>IFERROR(VLOOKUP($B233,Totalt!$B$1:$AQ$550,MATCH(X$2,Totalt!$B$1:$AQ$1,0),FALSE),"")</f>
        <v>0</v>
      </c>
      <c r="Y233" s="302">
        <f>IFERROR(VLOOKUP($B233,Totalt!$B$1:$AQ$550,MATCH(Y$2,Totalt!$B$1:$AQ$1,0),FALSE),"")</f>
        <v>0</v>
      </c>
      <c r="Z233" s="302">
        <f>IFERROR(VLOOKUP($B233,Totalt!$B$1:$AQ$550,MATCH(Z$2,Totalt!$B$1:$AQ$1,0),FALSE),"")</f>
        <v>0.20899999999999999</v>
      </c>
      <c r="AA233" s="302">
        <f>IFERROR(VLOOKUP($B233,Totalt!$B$1:$AQ$550,MATCH(AA$2,Totalt!$B$1:$AQ$1,0),FALSE),"")</f>
        <v>0</v>
      </c>
      <c r="AB233" s="302">
        <f>IFERROR(VLOOKUP($B233,Totalt!$B$1:$AQ$550,MATCH(AB$2,Totalt!$B$1:$AQ$1,0),FALSE),"")</f>
        <v>0</v>
      </c>
      <c r="AC233" s="302">
        <f>IFERROR(VLOOKUP($B233,Totalt!$B$1:$AQ$550,MATCH(AC$2,Totalt!$B$1:$AQ$1,0),FALSE),"")</f>
        <v>0</v>
      </c>
      <c r="AD233" s="302">
        <f>IFERROR(VLOOKUP($B233,Totalt!$B$1:$AQ$550,MATCH(AD$2,Totalt!$B$1:$AQ$1,0),FALSE),"")</f>
        <v>0</v>
      </c>
      <c r="AE233" s="302">
        <f>IFERROR(VLOOKUP($B233,Totalt!$B$1:$AQ$550,MATCH(AE$2,Totalt!$B$1:$AQ$1,0),FALSE),"")</f>
        <v>0</v>
      </c>
      <c r="AF233" s="302">
        <f>IFERROR(VLOOKUP($B233,Totalt!$B$1:$AQ$550,MATCH(AF$2,Totalt!$B$1:$AQ$1,0),FALSE),"")</f>
        <v>2.6657099999999998</v>
      </c>
      <c r="AG233" s="302">
        <f>IFERROR(VLOOKUP($B233,Totalt!$B$1:$AQ$550,MATCH(AG$2,Totalt!$B$1:$AQ$1,0),FALSE),"")</f>
        <v>0</v>
      </c>
      <c r="AI233" s="302">
        <f t="shared" si="12"/>
        <v>72.702219999999997</v>
      </c>
      <c r="AJ233" s="302">
        <f>IF(ISERROR(1/VLOOKUP($B233,Leveranser!$B$1:$S$500,MATCH("såld värme (gwh)",Leveranser!$B$1:$S$1,0),FALSE)),"",VLOOKUP($B233,Leveranser!$B$1:$S$500,MATCH("såld värme (gwh)",Leveranser!$B$1:$S$1,0),FALSE))</f>
        <v>74.350999999999999</v>
      </c>
      <c r="AK233" s="315"/>
      <c r="AM233" s="316" t="str">
        <f>IF(B233&lt;&gt;"",IF(VLOOKUP($B233,Totalt!$B$1:$AQ$550,MATCH("Kvalitetsgranskad:",Totalt!$B$1:$AQ$1,0),FALSE)="ja",VLOOKUP($B233,Miljö!$B$1:$AG$479,MATCH(AM$2,Miljö!$B$1:$AK$1,0),FALSE),""),"")</f>
        <v>Ja</v>
      </c>
      <c r="AN233" s="316" t="str">
        <f>IF(AM233="ja",VLOOKUP($B233,Miljö!$B$1:$J$479,MATCH("Typ av ursprungsspecificerad el   (Om inget värde anges används Nordisk residualmix, se inforuta) ()",Miljö!$B$1:$J$1,0),FALSE),IF(AM233="nej","Nordisk residualel",""))</f>
        <v>'Vatten. vind. egenprod i kraftvärmeverket'</v>
      </c>
      <c r="AO233" s="316">
        <f>IF(AM233="","",VLOOKUP($B233,Miljö!$B$1:$J$479,MATCH("Fossilandel för ursprungspecificerad el ()",Miljö!$B$1:$J$1,0),FALSE))</f>
        <v>0</v>
      </c>
      <c r="AP233" s="316">
        <f>IF(AM233="","",IFERROR(VLOOKUP($B233,Miljö!$B$1:$J$479,MATCH("Kärnkraftsandel för ursprungsspecificerad el ()",Miljö!$B$1:$J$1,0),FALSE)/1,0))</f>
        <v>0</v>
      </c>
      <c r="AQ233" s="316">
        <f t="shared" si="13"/>
        <v>1</v>
      </c>
      <c r="AS233" s="316" t="str">
        <f t="shared" si="14"/>
        <v>Nej</v>
      </c>
      <c r="AT233" s="316" t="str">
        <f>IF(AS233="ja",VLOOKUP($B233,Miljö!$B$1:$O$500,MATCH("Fossil andel i procent (%)",Miljö!$B$1:$O$1,0),FALSE)/100,"")</f>
        <v/>
      </c>
      <c r="AV233" s="316" t="str">
        <f t="shared" si="15"/>
        <v>Nej</v>
      </c>
      <c r="AW233" s="316" t="str">
        <f>IF(AV233="ja",VLOOKUP($B233,'Egen hetvattenprod'!$B$1:$AO$500,MATCH("Värmekälla till värmepumpar ()",'Egen hetvattenprod'!$B$1:$AO$1,0),FALSE),"")</f>
        <v/>
      </c>
    </row>
    <row r="234" spans="1:49" x14ac:dyDescent="0.25">
      <c r="A234" s="314" t="str">
        <f>'Miljövärden för publ företag'!B236</f>
        <v>Skellefteå Kraft AB</v>
      </c>
      <c r="B234" s="314" t="str">
        <f>'Miljövärden för publ företag'!C236</f>
        <v>Norsjö</v>
      </c>
      <c r="C234" s="302">
        <f>IFERROR(VLOOKUP($B234,Totalt!$B$1:$AQ$550,MATCH(C$2,Totalt!$B$1:$AQ$1,0),FALSE),"")</f>
        <v>0</v>
      </c>
      <c r="D234" s="302">
        <f>IFERROR(VLOOKUP($B234,Totalt!$B$1:$AQ$550,MATCH(D$2,Totalt!$B$1:$AQ$1,0),FALSE),"")</f>
        <v>7.9000000000000001E-2</v>
      </c>
      <c r="E234" s="302">
        <f>IFERROR(VLOOKUP($B234,Totalt!$B$1:$AQ$550,MATCH(E$2,Totalt!$B$1:$AQ$1,0),FALSE),"")</f>
        <v>0</v>
      </c>
      <c r="F234" s="302">
        <f>IFERROR(VLOOKUP($B234,Totalt!$B$1:$AQ$550,MATCH(F$2,Totalt!$B$1:$AQ$1,0),FALSE),"")</f>
        <v>0</v>
      </c>
      <c r="G234" s="302">
        <f>IFERROR(VLOOKUP($B234,Totalt!$B$1:$AQ$550,MATCH(G$2,Totalt!$B$1:$AQ$1,0),FALSE),"")</f>
        <v>0</v>
      </c>
      <c r="H234" s="302">
        <f>IFERROR(VLOOKUP($B234,Totalt!$B$1:$AQ$550,MATCH(H$2,Totalt!$B$1:$AQ$1,0),FALSE),"")</f>
        <v>0</v>
      </c>
      <c r="I234" s="302">
        <f>IFERROR(VLOOKUP($B234,Totalt!$B$1:$AQ$550,MATCH(I$2,Totalt!$B$1:$AQ$1,0),FALSE),"")</f>
        <v>0</v>
      </c>
      <c r="J234" s="302">
        <f>IFERROR(VLOOKUP($B234,Totalt!$B$1:$AQ$550,MATCH(J$2,Totalt!$B$1:$AQ$1,0),FALSE),"")</f>
        <v>0</v>
      </c>
      <c r="K234" s="302">
        <f>IFERROR(VLOOKUP($B234,Totalt!$B$1:$AQ$550,MATCH(K$2,Totalt!$B$1:$AQ$1,0),FALSE),"")</f>
        <v>0</v>
      </c>
      <c r="L234" s="302">
        <f>IFERROR(VLOOKUP($B234,Totalt!$B$1:$AQ$550,MATCH(L$2,Totalt!$B$1:$AQ$1,0),FALSE),"")</f>
        <v>0</v>
      </c>
      <c r="M234" s="302">
        <f>IFERROR(VLOOKUP($B234,Totalt!$B$1:$AQ$550,MATCH(M$2,Totalt!$B$1:$AQ$1,0),FALSE),"")</f>
        <v>0</v>
      </c>
      <c r="N234" s="302">
        <f>IFERROR(VLOOKUP($B234,Totalt!$B$1:$AQ$550,MATCH(N$2,Totalt!$B$1:$AQ$1,0),FALSE),"")</f>
        <v>0</v>
      </c>
      <c r="O234" s="302">
        <f>IFERROR(VLOOKUP($B234,Totalt!$B$1:$AQ$550,MATCH(O$2,Totalt!$B$1:$AQ$1,0),FALSE),"")</f>
        <v>0</v>
      </c>
      <c r="P234" s="302">
        <f>IFERROR(VLOOKUP($B234,Totalt!$B$1:$AQ$550,MATCH(P$2,Totalt!$B$1:$AQ$1,0),FALSE),"")</f>
        <v>0</v>
      </c>
      <c r="Q234" s="302">
        <f>IFERROR(VLOOKUP($B234,Totalt!$B$1:$AQ$550,MATCH(Q$2,Totalt!$B$1:$AQ$1,0),FALSE),"")</f>
        <v>0</v>
      </c>
      <c r="R234" s="302">
        <f>IFERROR(VLOOKUP($B234,Totalt!$B$1:$AQ$550,MATCH(R$2,Totalt!$B$1:$AQ$1,0),FALSE),"")</f>
        <v>8.4380000000000006</v>
      </c>
      <c r="S234" s="302">
        <f>IFERROR(VLOOKUP($B234,Totalt!$B$1:$AQ$550,MATCH(S$2,Totalt!$B$1:$AQ$1,0),FALSE),"")</f>
        <v>0</v>
      </c>
      <c r="T234" s="302">
        <f>IFERROR(VLOOKUP($B234,Totalt!$B$1:$AQ$550,MATCH(T$2,Totalt!$B$1:$AQ$1,0),FALSE),"")</f>
        <v>0</v>
      </c>
      <c r="U234" s="302">
        <f>IFERROR(VLOOKUP($B234,Totalt!$B$1:$AQ$550,MATCH(U$2,Totalt!$B$1:$AQ$1,0),FALSE),"")</f>
        <v>0</v>
      </c>
      <c r="V234" s="302">
        <f>IFERROR(VLOOKUP($B234,Totalt!$B$1:$AQ$550,MATCH(V$2,Totalt!$B$1:$AQ$1,0),FALSE),"")</f>
        <v>0</v>
      </c>
      <c r="W234" s="302">
        <f>IFERROR(VLOOKUP($B234,Totalt!$B$1:$AQ$550,MATCH(W$2,Totalt!$B$1:$AQ$1,0),FALSE),"")</f>
        <v>0</v>
      </c>
      <c r="X234" s="302">
        <f>IFERROR(VLOOKUP($B234,Totalt!$B$1:$AQ$550,MATCH(X$2,Totalt!$B$1:$AQ$1,0),FALSE),"")</f>
        <v>0</v>
      </c>
      <c r="Y234" s="302">
        <f>IFERROR(VLOOKUP($B234,Totalt!$B$1:$AQ$550,MATCH(Y$2,Totalt!$B$1:$AQ$1,0),FALSE),"")</f>
        <v>0</v>
      </c>
      <c r="Z234" s="302">
        <f>IFERROR(VLOOKUP($B234,Totalt!$B$1:$AQ$550,MATCH(Z$2,Totalt!$B$1:$AQ$1,0),FALSE),"")</f>
        <v>0.155</v>
      </c>
      <c r="AA234" s="302">
        <f>IFERROR(VLOOKUP($B234,Totalt!$B$1:$AQ$550,MATCH(AA$2,Totalt!$B$1:$AQ$1,0),FALSE),"")</f>
        <v>0</v>
      </c>
      <c r="AB234" s="302">
        <f>IFERROR(VLOOKUP($B234,Totalt!$B$1:$AQ$550,MATCH(AB$2,Totalt!$B$1:$AQ$1,0),FALSE),"")</f>
        <v>0</v>
      </c>
      <c r="AC234" s="302">
        <f>IFERROR(VLOOKUP($B234,Totalt!$B$1:$AQ$550,MATCH(AC$2,Totalt!$B$1:$AQ$1,0),FALSE),"")</f>
        <v>0</v>
      </c>
      <c r="AD234" s="302">
        <f>IFERROR(VLOOKUP($B234,Totalt!$B$1:$AQ$550,MATCH(AD$2,Totalt!$B$1:$AQ$1,0),FALSE),"")</f>
        <v>6.9409999999999998</v>
      </c>
      <c r="AE234" s="302">
        <f>IFERROR(VLOOKUP($B234,Totalt!$B$1:$AQ$550,MATCH(AE$2,Totalt!$B$1:$AQ$1,0),FALSE),"")</f>
        <v>0</v>
      </c>
      <c r="AF234" s="302">
        <f>IFERROR(VLOOKUP($B234,Totalt!$B$1:$AQ$550,MATCH(AF$2,Totalt!$B$1:$AQ$1,0),FALSE),"")</f>
        <v>0.124</v>
      </c>
      <c r="AG234" s="302">
        <f>IFERROR(VLOOKUP($B234,Totalt!$B$1:$AQ$550,MATCH(AG$2,Totalt!$B$1:$AQ$1,0),FALSE),"")</f>
        <v>0</v>
      </c>
      <c r="AI234" s="302">
        <f t="shared" si="12"/>
        <v>15.737</v>
      </c>
      <c r="AJ234" s="302">
        <f>IF(ISERROR(1/VLOOKUP($B234,Leveranser!$B$1:$S$500,MATCH("såld värme (gwh)",Leveranser!$B$1:$S$1,0),FALSE)),"",VLOOKUP($B234,Leveranser!$B$1:$S$500,MATCH("såld värme (gwh)",Leveranser!$B$1:$S$1,0),FALSE))</f>
        <v>12.27</v>
      </c>
      <c r="AK234" s="315"/>
      <c r="AM234" s="316" t="str">
        <f>IF(B234&lt;&gt;"",IF(VLOOKUP($B234,Totalt!$B$1:$AQ$550,MATCH("Kvalitetsgranskad:",Totalt!$B$1:$AQ$1,0),FALSE)="ja",VLOOKUP($B234,Miljö!$B$1:$AG$479,MATCH(AM$2,Miljö!$B$1:$AK$1,0),FALSE),""),"")</f>
        <v>Ja</v>
      </c>
      <c r="AN234" s="316" t="str">
        <f>IF(AM234="ja",VLOOKUP($B234,Miljö!$B$1:$J$479,MATCH("Typ av ursprungsspecificerad el   (Om inget värde anges används Nordisk residualmix, se inforuta) ()",Miljö!$B$1:$J$1,0),FALSE),IF(AM234="nej","Nordisk residualel",""))</f>
        <v>'Vatten. vind'</v>
      </c>
      <c r="AO234" s="316">
        <f>IF(AM234="","",VLOOKUP($B234,Miljö!$B$1:$J$479,MATCH("Fossilandel för ursprungspecificerad el ()",Miljö!$B$1:$J$1,0),FALSE))</f>
        <v>0</v>
      </c>
      <c r="AP234" s="316">
        <f>IF(AM234="","",IFERROR(VLOOKUP($B234,Miljö!$B$1:$J$479,MATCH("Kärnkraftsandel för ursprungsspecificerad el ()",Miljö!$B$1:$J$1,0),FALSE)/1,0))</f>
        <v>0</v>
      </c>
      <c r="AQ234" s="316">
        <f t="shared" si="13"/>
        <v>1</v>
      </c>
      <c r="AS234" s="316" t="str">
        <f t="shared" si="14"/>
        <v>Nej</v>
      </c>
      <c r="AT234" s="316" t="str">
        <f>IF(AS234="ja",VLOOKUP($B234,Miljö!$B$1:$O$500,MATCH("Fossil andel i procent (%)",Miljö!$B$1:$O$1,0),FALSE)/100,"")</f>
        <v/>
      </c>
      <c r="AV234" s="316" t="str">
        <f t="shared" si="15"/>
        <v>Nej</v>
      </c>
      <c r="AW234" s="316" t="str">
        <f>IF(AV234="ja",VLOOKUP($B234,'Egen hetvattenprod'!$B$1:$AO$500,MATCH("Värmekälla till värmepumpar ()",'Egen hetvattenprod'!$B$1:$AO$1,0),FALSE),"")</f>
        <v/>
      </c>
    </row>
    <row r="235" spans="1:49" x14ac:dyDescent="0.25">
      <c r="A235" s="314" t="str">
        <f>'Miljövärden för publ företag'!B237</f>
        <v>Skellefteå Kraft AB</v>
      </c>
      <c r="B235" s="314" t="str">
        <f>'Miljövärden för publ företag'!C237</f>
        <v>Robertsfors</v>
      </c>
      <c r="C235" s="302">
        <f>IFERROR(VLOOKUP($B235,Totalt!$B$1:$AQ$550,MATCH(C$2,Totalt!$B$1:$AQ$1,0),FALSE),"")</f>
        <v>0</v>
      </c>
      <c r="D235" s="302">
        <f>IFERROR(VLOOKUP($B235,Totalt!$B$1:$AQ$550,MATCH(D$2,Totalt!$B$1:$AQ$1,0),FALSE),"")</f>
        <v>8.2000000000000003E-2</v>
      </c>
      <c r="E235" s="302">
        <f>IFERROR(VLOOKUP($B235,Totalt!$B$1:$AQ$550,MATCH(E$2,Totalt!$B$1:$AQ$1,0),FALSE),"")</f>
        <v>0</v>
      </c>
      <c r="F235" s="302">
        <f>IFERROR(VLOOKUP($B235,Totalt!$B$1:$AQ$550,MATCH(F$2,Totalt!$B$1:$AQ$1,0),FALSE),"")</f>
        <v>0</v>
      </c>
      <c r="G235" s="302">
        <f>IFERROR(VLOOKUP($B235,Totalt!$B$1:$AQ$550,MATCH(G$2,Totalt!$B$1:$AQ$1,0),FALSE),"")</f>
        <v>0</v>
      </c>
      <c r="H235" s="302">
        <f>IFERROR(VLOOKUP($B235,Totalt!$B$1:$AQ$550,MATCH(H$2,Totalt!$B$1:$AQ$1,0),FALSE),"")</f>
        <v>0</v>
      </c>
      <c r="I235" s="302">
        <f>IFERROR(VLOOKUP($B235,Totalt!$B$1:$AQ$550,MATCH(I$2,Totalt!$B$1:$AQ$1,0),FALSE),"")</f>
        <v>0</v>
      </c>
      <c r="J235" s="302">
        <f>IFERROR(VLOOKUP($B235,Totalt!$B$1:$AQ$550,MATCH(J$2,Totalt!$B$1:$AQ$1,0),FALSE),"")</f>
        <v>0</v>
      </c>
      <c r="K235" s="302">
        <f>IFERROR(VLOOKUP($B235,Totalt!$B$1:$AQ$550,MATCH(K$2,Totalt!$B$1:$AQ$1,0),FALSE),"")</f>
        <v>0</v>
      </c>
      <c r="L235" s="302">
        <f>IFERROR(VLOOKUP($B235,Totalt!$B$1:$AQ$550,MATCH(L$2,Totalt!$B$1:$AQ$1,0),FALSE),"")</f>
        <v>0</v>
      </c>
      <c r="M235" s="302">
        <f>IFERROR(VLOOKUP($B235,Totalt!$B$1:$AQ$550,MATCH(M$2,Totalt!$B$1:$AQ$1,0),FALSE),"")</f>
        <v>0</v>
      </c>
      <c r="N235" s="302">
        <f>IFERROR(VLOOKUP($B235,Totalt!$B$1:$AQ$550,MATCH(N$2,Totalt!$B$1:$AQ$1,0),FALSE),"")</f>
        <v>0</v>
      </c>
      <c r="O235" s="302">
        <f>IFERROR(VLOOKUP($B235,Totalt!$B$1:$AQ$550,MATCH(O$2,Totalt!$B$1:$AQ$1,0),FALSE),"")</f>
        <v>0</v>
      </c>
      <c r="P235" s="302">
        <f>IFERROR(VLOOKUP($B235,Totalt!$B$1:$AQ$550,MATCH(P$2,Totalt!$B$1:$AQ$1,0),FALSE),"")</f>
        <v>0</v>
      </c>
      <c r="Q235" s="302">
        <f>IFERROR(VLOOKUP($B235,Totalt!$B$1:$AQ$550,MATCH(Q$2,Totalt!$B$1:$AQ$1,0),FALSE),"")</f>
        <v>0</v>
      </c>
      <c r="R235" s="302">
        <f>IFERROR(VLOOKUP($B235,Totalt!$B$1:$AQ$550,MATCH(R$2,Totalt!$B$1:$AQ$1,0),FALSE),"")</f>
        <v>13.535</v>
      </c>
      <c r="S235" s="302">
        <f>IFERROR(VLOOKUP($B235,Totalt!$B$1:$AQ$550,MATCH(S$2,Totalt!$B$1:$AQ$1,0),FALSE),"")</f>
        <v>0</v>
      </c>
      <c r="T235" s="302">
        <f>IFERROR(VLOOKUP($B235,Totalt!$B$1:$AQ$550,MATCH(T$2,Totalt!$B$1:$AQ$1,0),FALSE),"")</f>
        <v>0</v>
      </c>
      <c r="U235" s="302">
        <f>IFERROR(VLOOKUP($B235,Totalt!$B$1:$AQ$550,MATCH(U$2,Totalt!$B$1:$AQ$1,0),FALSE),"")</f>
        <v>0</v>
      </c>
      <c r="V235" s="302">
        <f>IFERROR(VLOOKUP($B235,Totalt!$B$1:$AQ$550,MATCH(V$2,Totalt!$B$1:$AQ$1,0),FALSE),"")</f>
        <v>0</v>
      </c>
      <c r="W235" s="302">
        <f>IFERROR(VLOOKUP($B235,Totalt!$B$1:$AQ$550,MATCH(W$2,Totalt!$B$1:$AQ$1,0),FALSE),"")</f>
        <v>0</v>
      </c>
      <c r="X235" s="302">
        <f>IFERROR(VLOOKUP($B235,Totalt!$B$1:$AQ$550,MATCH(X$2,Totalt!$B$1:$AQ$1,0),FALSE),"")</f>
        <v>0</v>
      </c>
      <c r="Y235" s="302">
        <f>IFERROR(VLOOKUP($B235,Totalt!$B$1:$AQ$550,MATCH(Y$2,Totalt!$B$1:$AQ$1,0),FALSE),"")</f>
        <v>0</v>
      </c>
      <c r="Z235" s="302">
        <f>IFERROR(VLOOKUP($B235,Totalt!$B$1:$AQ$550,MATCH(Z$2,Totalt!$B$1:$AQ$1,0),FALSE),"")</f>
        <v>0</v>
      </c>
      <c r="AA235" s="302">
        <f>IFERROR(VLOOKUP($B235,Totalt!$B$1:$AQ$550,MATCH(AA$2,Totalt!$B$1:$AQ$1,0),FALSE),"")</f>
        <v>0</v>
      </c>
      <c r="AB235" s="302">
        <f>IFERROR(VLOOKUP($B235,Totalt!$B$1:$AQ$550,MATCH(AB$2,Totalt!$B$1:$AQ$1,0),FALSE),"")</f>
        <v>0</v>
      </c>
      <c r="AC235" s="302">
        <f>IFERROR(VLOOKUP($B235,Totalt!$B$1:$AQ$550,MATCH(AC$2,Totalt!$B$1:$AQ$1,0),FALSE),"")</f>
        <v>0</v>
      </c>
      <c r="AD235" s="302">
        <f>IFERROR(VLOOKUP($B235,Totalt!$B$1:$AQ$550,MATCH(AD$2,Totalt!$B$1:$AQ$1,0),FALSE),"")</f>
        <v>0</v>
      </c>
      <c r="AE235" s="302">
        <f>IFERROR(VLOOKUP($B235,Totalt!$B$1:$AQ$550,MATCH(AE$2,Totalt!$B$1:$AQ$1,0),FALSE),"")</f>
        <v>0</v>
      </c>
      <c r="AF235" s="302">
        <f>IFERROR(VLOOKUP($B235,Totalt!$B$1:$AQ$550,MATCH(AF$2,Totalt!$B$1:$AQ$1,0),FALSE),"")</f>
        <v>0.114</v>
      </c>
      <c r="AG235" s="302">
        <f>IFERROR(VLOOKUP($B235,Totalt!$B$1:$AQ$550,MATCH(AG$2,Totalt!$B$1:$AQ$1,0),FALSE),"")</f>
        <v>0</v>
      </c>
      <c r="AI235" s="302">
        <f t="shared" si="12"/>
        <v>13.731000000000002</v>
      </c>
      <c r="AJ235" s="302">
        <f>IF(ISERROR(1/VLOOKUP($B235,Leveranser!$B$1:$S$500,MATCH("såld värme (gwh)",Leveranser!$B$1:$S$1,0),FALSE)),"",VLOOKUP($B235,Leveranser!$B$1:$S$500,MATCH("såld värme (gwh)",Leveranser!$B$1:$S$1,0),FALSE))</f>
        <v>11.132</v>
      </c>
      <c r="AK235" s="315"/>
      <c r="AM235" s="316" t="str">
        <f>IF(B235&lt;&gt;"",IF(VLOOKUP($B235,Totalt!$B$1:$AQ$550,MATCH("Kvalitetsgranskad:",Totalt!$B$1:$AQ$1,0),FALSE)="ja",VLOOKUP($B235,Miljö!$B$1:$AG$479,MATCH(AM$2,Miljö!$B$1:$AK$1,0),FALSE),""),"")</f>
        <v>Ja</v>
      </c>
      <c r="AN235" s="316" t="str">
        <f>IF(AM235="ja",VLOOKUP($B235,Miljö!$B$1:$J$479,MATCH("Typ av ursprungsspecificerad el   (Om inget värde anges används Nordisk residualmix, se inforuta) ()",Miljö!$B$1:$J$1,0),FALSE),IF(AM235="nej","Nordisk residualel",""))</f>
        <v>'Vatten. vind'</v>
      </c>
      <c r="AO235" s="316">
        <f>IF(AM235="","",VLOOKUP($B235,Miljö!$B$1:$J$479,MATCH("Fossilandel för ursprungspecificerad el ()",Miljö!$B$1:$J$1,0),FALSE))</f>
        <v>0</v>
      </c>
      <c r="AP235" s="316">
        <f>IF(AM235="","",IFERROR(VLOOKUP($B235,Miljö!$B$1:$J$479,MATCH("Kärnkraftsandel för ursprungsspecificerad el ()",Miljö!$B$1:$J$1,0),FALSE)/1,0))</f>
        <v>0</v>
      </c>
      <c r="AQ235" s="316">
        <f t="shared" si="13"/>
        <v>1</v>
      </c>
      <c r="AS235" s="316" t="str">
        <f t="shared" si="14"/>
        <v>Nej</v>
      </c>
      <c r="AT235" s="316" t="str">
        <f>IF(AS235="ja",VLOOKUP($B235,Miljö!$B$1:$O$500,MATCH("Fossil andel i procent (%)",Miljö!$B$1:$O$1,0),FALSE)/100,"")</f>
        <v/>
      </c>
      <c r="AV235" s="316" t="str">
        <f t="shared" si="15"/>
        <v>Nej</v>
      </c>
      <c r="AW235" s="316" t="str">
        <f>IF(AV235="ja",VLOOKUP($B235,'Egen hetvattenprod'!$B$1:$AO$500,MATCH("Värmekälla till värmepumpar ()",'Egen hetvattenprod'!$B$1:$AO$1,0),FALSE),"")</f>
        <v/>
      </c>
    </row>
    <row r="236" spans="1:49" x14ac:dyDescent="0.25">
      <c r="A236" s="314" t="str">
        <f>'Miljövärden för publ företag'!B238</f>
        <v>Skellefteå Kraft AB</v>
      </c>
      <c r="B236" s="314" t="str">
        <f>'Miljövärden för publ företag'!C238</f>
        <v>Skellefteå</v>
      </c>
      <c r="C236" s="302">
        <f>IFERROR(VLOOKUP($B236,Totalt!$B$1:$AQ$550,MATCH(C$2,Totalt!$B$1:$AQ$1,0),FALSE),"")</f>
        <v>0</v>
      </c>
      <c r="D236" s="302">
        <f>IFERROR(VLOOKUP($B236,Totalt!$B$1:$AQ$550,MATCH(D$2,Totalt!$B$1:$AQ$1,0),FALSE),"")</f>
        <v>3.7704599999999999</v>
      </c>
      <c r="E236" s="302">
        <f>IFERROR(VLOOKUP($B236,Totalt!$B$1:$AQ$550,MATCH(E$2,Totalt!$B$1:$AQ$1,0),FALSE),"")</f>
        <v>0</v>
      </c>
      <c r="F236" s="302">
        <f>IFERROR(VLOOKUP($B236,Totalt!$B$1:$AQ$550,MATCH(F$2,Totalt!$B$1:$AQ$1,0),FALSE),"")</f>
        <v>0</v>
      </c>
      <c r="G236" s="302">
        <f>IFERROR(VLOOKUP($B236,Totalt!$B$1:$AQ$550,MATCH(G$2,Totalt!$B$1:$AQ$1,0),FALSE),"")</f>
        <v>0</v>
      </c>
      <c r="H236" s="302">
        <f>IFERROR(VLOOKUP($B236,Totalt!$B$1:$AQ$550,MATCH(H$2,Totalt!$B$1:$AQ$1,0),FALSE),"")</f>
        <v>0</v>
      </c>
      <c r="I236" s="302">
        <f>IFERROR(VLOOKUP($B236,Totalt!$B$1:$AQ$550,MATCH(I$2,Totalt!$B$1:$AQ$1,0),FALSE),"")</f>
        <v>0</v>
      </c>
      <c r="J236" s="302">
        <f>IFERROR(VLOOKUP($B236,Totalt!$B$1:$AQ$550,MATCH(J$2,Totalt!$B$1:$AQ$1,0),FALSE),"")</f>
        <v>0</v>
      </c>
      <c r="K236" s="302">
        <f>IFERROR(VLOOKUP($B236,Totalt!$B$1:$AQ$550,MATCH(K$2,Totalt!$B$1:$AQ$1,0),FALSE),"")</f>
        <v>0</v>
      </c>
      <c r="L236" s="302">
        <f>IFERROR(VLOOKUP($B236,Totalt!$B$1:$AQ$550,MATCH(L$2,Totalt!$B$1:$AQ$1,0),FALSE),"")</f>
        <v>0</v>
      </c>
      <c r="M236" s="302">
        <f>IFERROR(VLOOKUP($B236,Totalt!$B$1:$AQ$550,MATCH(M$2,Totalt!$B$1:$AQ$1,0),FALSE),"")</f>
        <v>81.780900000000003</v>
      </c>
      <c r="N236" s="302">
        <f>IFERROR(VLOOKUP($B236,Totalt!$B$1:$AQ$550,MATCH(N$2,Totalt!$B$1:$AQ$1,0),FALSE),"")</f>
        <v>6.7477600000000004</v>
      </c>
      <c r="O236" s="302">
        <f>IFERROR(VLOOKUP($B236,Totalt!$B$1:$AQ$550,MATCH(O$2,Totalt!$B$1:$AQ$1,0),FALSE),"")</f>
        <v>89.478300000000004</v>
      </c>
      <c r="P236" s="302">
        <f>IFERROR(VLOOKUP($B236,Totalt!$B$1:$AQ$550,MATCH(P$2,Totalt!$B$1:$AQ$1,0),FALSE),"")</f>
        <v>0</v>
      </c>
      <c r="Q236" s="302">
        <f>IFERROR(VLOOKUP($B236,Totalt!$B$1:$AQ$550,MATCH(Q$2,Totalt!$B$1:$AQ$1,0),FALSE),"")</f>
        <v>48.104500000000002</v>
      </c>
      <c r="R236" s="302">
        <f>IFERROR(VLOOKUP($B236,Totalt!$B$1:$AQ$550,MATCH(R$2,Totalt!$B$1:$AQ$1,0),FALSE),"")</f>
        <v>0.27825499999999997</v>
      </c>
      <c r="S236" s="302">
        <f>IFERROR(VLOOKUP($B236,Totalt!$B$1:$AQ$550,MATCH(S$2,Totalt!$B$1:$AQ$1,0),FALSE),"")</f>
        <v>0</v>
      </c>
      <c r="T236" s="302">
        <f>IFERROR(VLOOKUP($B236,Totalt!$B$1:$AQ$550,MATCH(T$2,Totalt!$B$1:$AQ$1,0),FALSE),"")</f>
        <v>2.7421600000000002</v>
      </c>
      <c r="U236" s="302">
        <f>IFERROR(VLOOKUP($B236,Totalt!$B$1:$AQ$550,MATCH(U$2,Totalt!$B$1:$AQ$1,0),FALSE),"")</f>
        <v>0</v>
      </c>
      <c r="V236" s="302">
        <f>IFERROR(VLOOKUP($B236,Totalt!$B$1:$AQ$550,MATCH(V$2,Totalt!$B$1:$AQ$1,0),FALSE),"")</f>
        <v>0</v>
      </c>
      <c r="W236" s="302">
        <f>IFERROR(VLOOKUP($B236,Totalt!$B$1:$AQ$550,MATCH(W$2,Totalt!$B$1:$AQ$1,0),FALSE),"")</f>
        <v>0</v>
      </c>
      <c r="X236" s="302">
        <f>IFERROR(VLOOKUP($B236,Totalt!$B$1:$AQ$550,MATCH(X$2,Totalt!$B$1:$AQ$1,0),FALSE),"")</f>
        <v>0</v>
      </c>
      <c r="Y236" s="302">
        <f>IFERROR(VLOOKUP($B236,Totalt!$B$1:$AQ$550,MATCH(Y$2,Totalt!$B$1:$AQ$1,0),FALSE),"")</f>
        <v>30.308800000000002</v>
      </c>
      <c r="Z236" s="302">
        <f>IFERROR(VLOOKUP($B236,Totalt!$B$1:$AQ$550,MATCH(Z$2,Totalt!$B$1:$AQ$1,0),FALSE),"")</f>
        <v>0</v>
      </c>
      <c r="AA236" s="302">
        <f>IFERROR(VLOOKUP($B236,Totalt!$B$1:$AQ$550,MATCH(AA$2,Totalt!$B$1:$AQ$1,0),FALSE),"")</f>
        <v>0</v>
      </c>
      <c r="AB236" s="302">
        <f>IFERROR(VLOOKUP($B236,Totalt!$B$1:$AQ$550,MATCH(AB$2,Totalt!$B$1:$AQ$1,0),FALSE),"")</f>
        <v>0</v>
      </c>
      <c r="AC236" s="302">
        <f>IFERROR(VLOOKUP($B236,Totalt!$B$1:$AQ$550,MATCH(AC$2,Totalt!$B$1:$AQ$1,0),FALSE),"")</f>
        <v>41.633000000000003</v>
      </c>
      <c r="AD236" s="302">
        <f>IFERROR(VLOOKUP($B236,Totalt!$B$1:$AQ$550,MATCH(AD$2,Totalt!$B$1:$AQ$1,0),FALSE),"")</f>
        <v>0</v>
      </c>
      <c r="AE236" s="302">
        <f>IFERROR(VLOOKUP($B236,Totalt!$B$1:$AQ$550,MATCH(AE$2,Totalt!$B$1:$AQ$1,0),FALSE),"")</f>
        <v>0</v>
      </c>
      <c r="AF236" s="302">
        <f>IFERROR(VLOOKUP($B236,Totalt!$B$1:$AQ$550,MATCH(AF$2,Totalt!$B$1:$AQ$1,0),FALSE),"")</f>
        <v>13.5168</v>
      </c>
      <c r="AG236" s="302">
        <f>IFERROR(VLOOKUP($B236,Totalt!$B$1:$AQ$550,MATCH(AG$2,Totalt!$B$1:$AQ$1,0),FALSE),"")</f>
        <v>0</v>
      </c>
      <c r="AI236" s="302">
        <f t="shared" si="12"/>
        <v>318.36093499999998</v>
      </c>
      <c r="AJ236" s="302">
        <f>IF(ISERROR(1/VLOOKUP($B236,Leveranser!$B$1:$S$500,MATCH("såld värme (gwh)",Leveranser!$B$1:$S$1,0),FALSE)),"",VLOOKUP($B236,Leveranser!$B$1:$S$500,MATCH("såld värme (gwh)",Leveranser!$B$1:$S$1,0),FALSE))</f>
        <v>322.60000000000002</v>
      </c>
      <c r="AK236" s="315"/>
      <c r="AM236" s="316" t="str">
        <f>IF(B236&lt;&gt;"",IF(VLOOKUP($B236,Totalt!$B$1:$AQ$550,MATCH("Kvalitetsgranskad:",Totalt!$B$1:$AQ$1,0),FALSE)="ja",VLOOKUP($B236,Miljö!$B$1:$AG$479,MATCH(AM$2,Miljö!$B$1:$AK$1,0),FALSE),""),"")</f>
        <v>Ja</v>
      </c>
      <c r="AN236" s="316" t="str">
        <f>IF(AM236="ja",VLOOKUP($B236,Miljö!$B$1:$J$479,MATCH("Typ av ursprungsspecificerad el   (Om inget värde anges används Nordisk residualmix, se inforuta) ()",Miljö!$B$1:$J$1,0),FALSE),IF(AM236="nej","Nordisk residualel",""))</f>
        <v>'Vatten. vind. egenprod i kraftvärmeverket'</v>
      </c>
      <c r="AO236" s="316">
        <f>IF(AM236="","",VLOOKUP($B236,Miljö!$B$1:$J$479,MATCH("Fossilandel för ursprungspecificerad el ()",Miljö!$B$1:$J$1,0),FALSE))</f>
        <v>0</v>
      </c>
      <c r="AP236" s="316">
        <f>IF(AM236="","",IFERROR(VLOOKUP($B236,Miljö!$B$1:$J$479,MATCH("Kärnkraftsandel för ursprungsspecificerad el ()",Miljö!$B$1:$J$1,0),FALSE)/1,0))</f>
        <v>0</v>
      </c>
      <c r="AQ236" s="316">
        <f t="shared" si="13"/>
        <v>1</v>
      </c>
      <c r="AS236" s="316" t="str">
        <f t="shared" si="14"/>
        <v>Nej</v>
      </c>
      <c r="AT236" s="316" t="str">
        <f>IF(AS236="ja",VLOOKUP($B236,Miljö!$B$1:$O$500,MATCH("Fossil andel i procent (%)",Miljö!$B$1:$O$1,0),FALSE)/100,"")</f>
        <v/>
      </c>
      <c r="AV236" s="316" t="str">
        <f t="shared" si="15"/>
        <v>Nej</v>
      </c>
      <c r="AW236" s="316" t="str">
        <f>IF(AV236="ja",VLOOKUP($B236,'Egen hetvattenprod'!$B$1:$AO$500,MATCH("Värmekälla till värmepumpar ()",'Egen hetvattenprod'!$B$1:$AO$1,0),FALSE),"")</f>
        <v/>
      </c>
    </row>
    <row r="237" spans="1:49" x14ac:dyDescent="0.25">
      <c r="A237" s="314" t="str">
        <f>'Miljövärden för publ företag'!B239</f>
        <v>Skellefteå Kraft AB</v>
      </c>
      <c r="B237" s="314" t="str">
        <f>'Miljövärden för publ företag'!C239</f>
        <v>Storuman</v>
      </c>
      <c r="C237" s="302">
        <f>IFERROR(VLOOKUP($B237,Totalt!$B$1:$AQ$550,MATCH(C$2,Totalt!$B$1:$AQ$1,0),FALSE),"")</f>
        <v>0</v>
      </c>
      <c r="D237" s="302">
        <f>IFERROR(VLOOKUP($B237,Totalt!$B$1:$AQ$550,MATCH(D$2,Totalt!$B$1:$AQ$1,0),FALSE),"")</f>
        <v>0.85299999999999998</v>
      </c>
      <c r="E237" s="302">
        <f>IFERROR(VLOOKUP($B237,Totalt!$B$1:$AQ$550,MATCH(E$2,Totalt!$B$1:$AQ$1,0),FALSE),"")</f>
        <v>0</v>
      </c>
      <c r="F237" s="302">
        <f>IFERROR(VLOOKUP($B237,Totalt!$B$1:$AQ$550,MATCH(F$2,Totalt!$B$1:$AQ$1,0),FALSE),"")</f>
        <v>0</v>
      </c>
      <c r="G237" s="302">
        <f>IFERROR(VLOOKUP($B237,Totalt!$B$1:$AQ$550,MATCH(G$2,Totalt!$B$1:$AQ$1,0),FALSE),"")</f>
        <v>0</v>
      </c>
      <c r="H237" s="302">
        <f>IFERROR(VLOOKUP($B237,Totalt!$B$1:$AQ$550,MATCH(H$2,Totalt!$B$1:$AQ$1,0),FALSE),"")</f>
        <v>0</v>
      </c>
      <c r="I237" s="302">
        <f>IFERROR(VLOOKUP($B237,Totalt!$B$1:$AQ$550,MATCH(I$2,Totalt!$B$1:$AQ$1,0),FALSE),"")</f>
        <v>0</v>
      </c>
      <c r="J237" s="302">
        <f>IFERROR(VLOOKUP($B237,Totalt!$B$1:$AQ$550,MATCH(J$2,Totalt!$B$1:$AQ$1,0),FALSE),"")</f>
        <v>0</v>
      </c>
      <c r="K237" s="302">
        <f>IFERROR(VLOOKUP($B237,Totalt!$B$1:$AQ$550,MATCH(K$2,Totalt!$B$1:$AQ$1,0),FALSE),"")</f>
        <v>0</v>
      </c>
      <c r="L237" s="302">
        <f>IFERROR(VLOOKUP($B237,Totalt!$B$1:$AQ$550,MATCH(L$2,Totalt!$B$1:$AQ$1,0),FALSE),"")</f>
        <v>0</v>
      </c>
      <c r="M237" s="302">
        <f>IFERROR(VLOOKUP($B237,Totalt!$B$1:$AQ$550,MATCH(M$2,Totalt!$B$1:$AQ$1,0),FALSE),"")</f>
        <v>0</v>
      </c>
      <c r="N237" s="302">
        <f>IFERROR(VLOOKUP($B237,Totalt!$B$1:$AQ$550,MATCH(N$2,Totalt!$B$1:$AQ$1,0),FALSE),"")</f>
        <v>0</v>
      </c>
      <c r="O237" s="302">
        <f>IFERROR(VLOOKUP($B237,Totalt!$B$1:$AQ$550,MATCH(O$2,Totalt!$B$1:$AQ$1,0),FALSE),"")</f>
        <v>0</v>
      </c>
      <c r="P237" s="302">
        <f>IFERROR(VLOOKUP($B237,Totalt!$B$1:$AQ$550,MATCH(P$2,Totalt!$B$1:$AQ$1,0),FALSE),"")</f>
        <v>0</v>
      </c>
      <c r="Q237" s="302">
        <f>IFERROR(VLOOKUP($B237,Totalt!$B$1:$AQ$550,MATCH(Q$2,Totalt!$B$1:$AQ$1,0),FALSE),"")</f>
        <v>0</v>
      </c>
      <c r="R237" s="302">
        <f>IFERROR(VLOOKUP($B237,Totalt!$B$1:$AQ$550,MATCH(R$2,Totalt!$B$1:$AQ$1,0),FALSE),"")</f>
        <v>43.408000000000001</v>
      </c>
      <c r="S237" s="302">
        <f>IFERROR(VLOOKUP($B237,Totalt!$B$1:$AQ$550,MATCH(S$2,Totalt!$B$1:$AQ$1,0),FALSE),"")</f>
        <v>0</v>
      </c>
      <c r="T237" s="302">
        <f>IFERROR(VLOOKUP($B237,Totalt!$B$1:$AQ$550,MATCH(T$2,Totalt!$B$1:$AQ$1,0),FALSE),"")</f>
        <v>0</v>
      </c>
      <c r="U237" s="302">
        <f>IFERROR(VLOOKUP($B237,Totalt!$B$1:$AQ$550,MATCH(U$2,Totalt!$B$1:$AQ$1,0),FALSE),"")</f>
        <v>0</v>
      </c>
      <c r="V237" s="302">
        <f>IFERROR(VLOOKUP($B237,Totalt!$B$1:$AQ$550,MATCH(V$2,Totalt!$B$1:$AQ$1,0),FALSE),"")</f>
        <v>0</v>
      </c>
      <c r="W237" s="302">
        <f>IFERROR(VLOOKUP($B237,Totalt!$B$1:$AQ$550,MATCH(W$2,Totalt!$B$1:$AQ$1,0),FALSE),"")</f>
        <v>0</v>
      </c>
      <c r="X237" s="302">
        <f>IFERROR(VLOOKUP($B237,Totalt!$B$1:$AQ$550,MATCH(X$2,Totalt!$B$1:$AQ$1,0),FALSE),"")</f>
        <v>0</v>
      </c>
      <c r="Y237" s="302">
        <f>IFERROR(VLOOKUP($B237,Totalt!$B$1:$AQ$550,MATCH(Y$2,Totalt!$B$1:$AQ$1,0),FALSE),"")</f>
        <v>0</v>
      </c>
      <c r="Z237" s="302">
        <f>IFERROR(VLOOKUP($B237,Totalt!$B$1:$AQ$550,MATCH(Z$2,Totalt!$B$1:$AQ$1,0),FALSE),"")</f>
        <v>0</v>
      </c>
      <c r="AA237" s="302">
        <f>IFERROR(VLOOKUP($B237,Totalt!$B$1:$AQ$550,MATCH(AA$2,Totalt!$B$1:$AQ$1,0),FALSE),"")</f>
        <v>0</v>
      </c>
      <c r="AB237" s="302">
        <f>IFERROR(VLOOKUP($B237,Totalt!$B$1:$AQ$550,MATCH(AB$2,Totalt!$B$1:$AQ$1,0),FALSE),"")</f>
        <v>0</v>
      </c>
      <c r="AC237" s="302">
        <f>IFERROR(VLOOKUP($B237,Totalt!$B$1:$AQ$550,MATCH(AC$2,Totalt!$B$1:$AQ$1,0),FALSE),"")</f>
        <v>0</v>
      </c>
      <c r="AD237" s="302">
        <f>IFERROR(VLOOKUP($B237,Totalt!$B$1:$AQ$550,MATCH(AD$2,Totalt!$B$1:$AQ$1,0),FALSE),"")</f>
        <v>0</v>
      </c>
      <c r="AE237" s="302">
        <f>IFERROR(VLOOKUP($B237,Totalt!$B$1:$AQ$550,MATCH(AE$2,Totalt!$B$1:$AQ$1,0),FALSE),"")</f>
        <v>0</v>
      </c>
      <c r="AF237" s="302">
        <f>IFERROR(VLOOKUP($B237,Totalt!$B$1:$AQ$550,MATCH(AF$2,Totalt!$B$1:$AQ$1,0),FALSE),"")</f>
        <v>0.66</v>
      </c>
      <c r="AG237" s="302">
        <f>IFERROR(VLOOKUP($B237,Totalt!$B$1:$AQ$550,MATCH(AG$2,Totalt!$B$1:$AQ$1,0),FALSE),"")</f>
        <v>0</v>
      </c>
      <c r="AI237" s="302">
        <f t="shared" si="12"/>
        <v>44.920999999999999</v>
      </c>
      <c r="AJ237" s="302">
        <f>IF(ISERROR(1/VLOOKUP($B237,Leveranser!$B$1:$S$500,MATCH("såld värme (gwh)",Leveranser!$B$1:$S$1,0),FALSE)),"",VLOOKUP($B237,Leveranser!$B$1:$S$500,MATCH("såld värme (gwh)",Leveranser!$B$1:$S$1,0),FALSE))</f>
        <v>30.12</v>
      </c>
      <c r="AK237" s="315"/>
      <c r="AM237" s="316" t="str">
        <f>IF(B237&lt;&gt;"",IF(VLOOKUP($B237,Totalt!$B$1:$AQ$550,MATCH("Kvalitetsgranskad:",Totalt!$B$1:$AQ$1,0),FALSE)="ja",VLOOKUP($B237,Miljö!$B$1:$AG$479,MATCH(AM$2,Miljö!$B$1:$AK$1,0),FALSE),""),"")</f>
        <v>Ja</v>
      </c>
      <c r="AN237" s="316" t="str">
        <f>IF(AM237="ja",VLOOKUP($B237,Miljö!$B$1:$J$479,MATCH("Typ av ursprungsspecificerad el   (Om inget värde anges används Nordisk residualmix, se inforuta) ()",Miljö!$B$1:$J$1,0),FALSE),IF(AM237="nej","Nordisk residualel",""))</f>
        <v>'Vatten. vind'</v>
      </c>
      <c r="AO237" s="316">
        <f>IF(AM237="","",VLOOKUP($B237,Miljö!$B$1:$J$479,MATCH("Fossilandel för ursprungspecificerad el ()",Miljö!$B$1:$J$1,0),FALSE))</f>
        <v>0</v>
      </c>
      <c r="AP237" s="316">
        <f>IF(AM237="","",IFERROR(VLOOKUP($B237,Miljö!$B$1:$J$479,MATCH("Kärnkraftsandel för ursprungsspecificerad el ()",Miljö!$B$1:$J$1,0),FALSE)/1,0))</f>
        <v>0</v>
      </c>
      <c r="AQ237" s="316">
        <f t="shared" si="13"/>
        <v>1</v>
      </c>
      <c r="AS237" s="316" t="str">
        <f t="shared" si="14"/>
        <v>Nej</v>
      </c>
      <c r="AT237" s="316" t="str">
        <f>IF(AS237="ja",VLOOKUP($B237,Miljö!$B$1:$O$500,MATCH("Fossil andel i procent (%)",Miljö!$B$1:$O$1,0),FALSE)/100,"")</f>
        <v/>
      </c>
      <c r="AV237" s="316" t="str">
        <f t="shared" si="15"/>
        <v>Nej</v>
      </c>
      <c r="AW237" s="316" t="str">
        <f>IF(AV237="ja",VLOOKUP($B237,'Egen hetvattenprod'!$B$1:$AO$500,MATCH("Värmekälla till värmepumpar ()",'Egen hetvattenprod'!$B$1:$AO$1,0),FALSE),"")</f>
        <v/>
      </c>
    </row>
    <row r="238" spans="1:49" x14ac:dyDescent="0.25">
      <c r="A238" s="314" t="str">
        <f>'Miljövärden för publ företag'!B240</f>
        <v>Skellefteå Kraft AB</v>
      </c>
      <c r="B238" s="314" t="str">
        <f>'Miljövärden för publ företag'!C240</f>
        <v>Ursviken-Skelleftehamn</v>
      </c>
      <c r="C238" s="302">
        <f>IFERROR(VLOOKUP($B238,Totalt!$B$1:$AQ$550,MATCH(C$2,Totalt!$B$1:$AQ$1,0),FALSE),"")</f>
        <v>0</v>
      </c>
      <c r="D238" s="302">
        <f>IFERROR(VLOOKUP($B238,Totalt!$B$1:$AQ$550,MATCH(D$2,Totalt!$B$1:$AQ$1,0),FALSE),"")</f>
        <v>0</v>
      </c>
      <c r="E238" s="302">
        <f>IFERROR(VLOOKUP($B238,Totalt!$B$1:$AQ$550,MATCH(E$2,Totalt!$B$1:$AQ$1,0),FALSE),"")</f>
        <v>0</v>
      </c>
      <c r="F238" s="302">
        <f>IFERROR(VLOOKUP($B238,Totalt!$B$1:$AQ$550,MATCH(F$2,Totalt!$B$1:$AQ$1,0),FALSE),"")</f>
        <v>0</v>
      </c>
      <c r="G238" s="302">
        <f>IFERROR(VLOOKUP($B238,Totalt!$B$1:$AQ$550,MATCH(G$2,Totalt!$B$1:$AQ$1,0),FALSE),"")</f>
        <v>0</v>
      </c>
      <c r="H238" s="302">
        <f>IFERROR(VLOOKUP($B238,Totalt!$B$1:$AQ$550,MATCH(H$2,Totalt!$B$1:$AQ$1,0),FALSE),"")</f>
        <v>0</v>
      </c>
      <c r="I238" s="302">
        <f>IFERROR(VLOOKUP($B238,Totalt!$B$1:$AQ$550,MATCH(I$2,Totalt!$B$1:$AQ$1,0),FALSE),"")</f>
        <v>0</v>
      </c>
      <c r="J238" s="302">
        <f>IFERROR(VLOOKUP($B238,Totalt!$B$1:$AQ$550,MATCH(J$2,Totalt!$B$1:$AQ$1,0),FALSE),"")</f>
        <v>0</v>
      </c>
      <c r="K238" s="302">
        <f>IFERROR(VLOOKUP($B238,Totalt!$B$1:$AQ$550,MATCH(K$2,Totalt!$B$1:$AQ$1,0),FALSE),"")</f>
        <v>0</v>
      </c>
      <c r="L238" s="302">
        <f>IFERROR(VLOOKUP($B238,Totalt!$B$1:$AQ$550,MATCH(L$2,Totalt!$B$1:$AQ$1,0),FALSE),"")</f>
        <v>0</v>
      </c>
      <c r="M238" s="302">
        <f>IFERROR(VLOOKUP($B238,Totalt!$B$1:$AQ$550,MATCH(M$2,Totalt!$B$1:$AQ$1,0),FALSE),"")</f>
        <v>0</v>
      </c>
      <c r="N238" s="302">
        <f>IFERROR(VLOOKUP($B238,Totalt!$B$1:$AQ$550,MATCH(N$2,Totalt!$B$1:$AQ$1,0),FALSE),"")</f>
        <v>0</v>
      </c>
      <c r="O238" s="302">
        <f>IFERROR(VLOOKUP($B238,Totalt!$B$1:$AQ$550,MATCH(O$2,Totalt!$B$1:$AQ$1,0),FALSE),"")</f>
        <v>0</v>
      </c>
      <c r="P238" s="302">
        <f>IFERROR(VLOOKUP($B238,Totalt!$B$1:$AQ$550,MATCH(P$2,Totalt!$B$1:$AQ$1,0),FALSE),"")</f>
        <v>0</v>
      </c>
      <c r="Q238" s="302">
        <f>IFERROR(VLOOKUP($B238,Totalt!$B$1:$AQ$550,MATCH(Q$2,Totalt!$B$1:$AQ$1,0),FALSE),"")</f>
        <v>0</v>
      </c>
      <c r="R238" s="302">
        <f>IFERROR(VLOOKUP($B238,Totalt!$B$1:$AQ$550,MATCH(R$2,Totalt!$B$1:$AQ$1,0),FALSE),"")</f>
        <v>0</v>
      </c>
      <c r="S238" s="302">
        <f>IFERROR(VLOOKUP($B238,Totalt!$B$1:$AQ$550,MATCH(S$2,Totalt!$B$1:$AQ$1,0),FALSE),"")</f>
        <v>0</v>
      </c>
      <c r="T238" s="302">
        <f>IFERROR(VLOOKUP($B238,Totalt!$B$1:$AQ$550,MATCH(T$2,Totalt!$B$1:$AQ$1,0),FALSE),"")</f>
        <v>0</v>
      </c>
      <c r="U238" s="302">
        <f>IFERROR(VLOOKUP($B238,Totalt!$B$1:$AQ$550,MATCH(U$2,Totalt!$B$1:$AQ$1,0),FALSE),"")</f>
        <v>0</v>
      </c>
      <c r="V238" s="302">
        <f>IFERROR(VLOOKUP($B238,Totalt!$B$1:$AQ$550,MATCH(V$2,Totalt!$B$1:$AQ$1,0),FALSE),"")</f>
        <v>0</v>
      </c>
      <c r="W238" s="302">
        <f>IFERROR(VLOOKUP($B238,Totalt!$B$1:$AQ$550,MATCH(W$2,Totalt!$B$1:$AQ$1,0),FALSE),"")</f>
        <v>0</v>
      </c>
      <c r="X238" s="302">
        <f>IFERROR(VLOOKUP($B238,Totalt!$B$1:$AQ$550,MATCH(X$2,Totalt!$B$1:$AQ$1,0),FALSE),"")</f>
        <v>0</v>
      </c>
      <c r="Y238" s="302">
        <f>IFERROR(VLOOKUP($B238,Totalt!$B$1:$AQ$550,MATCH(Y$2,Totalt!$B$1:$AQ$1,0),FALSE),"")</f>
        <v>0</v>
      </c>
      <c r="Z238" s="302">
        <f>IFERROR(VLOOKUP($B238,Totalt!$B$1:$AQ$550,MATCH(Z$2,Totalt!$B$1:$AQ$1,0),FALSE),"")</f>
        <v>0</v>
      </c>
      <c r="AA238" s="302">
        <f>IFERROR(VLOOKUP($B238,Totalt!$B$1:$AQ$550,MATCH(AA$2,Totalt!$B$1:$AQ$1,0),FALSE),"")</f>
        <v>0</v>
      </c>
      <c r="AB238" s="302">
        <f>IFERROR(VLOOKUP($B238,Totalt!$B$1:$AQ$550,MATCH(AB$2,Totalt!$B$1:$AQ$1,0),FALSE),"")</f>
        <v>0</v>
      </c>
      <c r="AC238" s="302">
        <f>IFERROR(VLOOKUP($B238,Totalt!$B$1:$AQ$550,MATCH(AC$2,Totalt!$B$1:$AQ$1,0),FALSE),"")</f>
        <v>0</v>
      </c>
      <c r="AD238" s="302">
        <f>IFERROR(VLOOKUP($B238,Totalt!$B$1:$AQ$550,MATCH(AD$2,Totalt!$B$1:$AQ$1,0),FALSE),"")</f>
        <v>35.709000000000003</v>
      </c>
      <c r="AE238" s="302">
        <f>IFERROR(VLOOKUP($B238,Totalt!$B$1:$AQ$550,MATCH(AE$2,Totalt!$B$1:$AQ$1,0),FALSE),"")</f>
        <v>0</v>
      </c>
      <c r="AF238" s="302">
        <f>IFERROR(VLOOKUP($B238,Totalt!$B$1:$AQ$550,MATCH(AF$2,Totalt!$B$1:$AQ$1,0),FALSE),"")</f>
        <v>1.0999999999999999E-2</v>
      </c>
      <c r="AG238" s="302">
        <f>IFERROR(VLOOKUP($B238,Totalt!$B$1:$AQ$550,MATCH(AG$2,Totalt!$B$1:$AQ$1,0),FALSE),"")</f>
        <v>0</v>
      </c>
      <c r="AI238" s="302">
        <f t="shared" si="12"/>
        <v>35.720000000000006</v>
      </c>
      <c r="AJ238" s="302">
        <f>IF(ISERROR(1/VLOOKUP($B238,Leveranser!$B$1:$S$500,MATCH("såld värme (gwh)",Leveranser!$B$1:$S$1,0),FALSE)),"",VLOOKUP($B238,Leveranser!$B$1:$S$500,MATCH("såld värme (gwh)",Leveranser!$B$1:$S$1,0),FALSE))</f>
        <v>30.007000000000001</v>
      </c>
      <c r="AK238" s="315"/>
      <c r="AM238" s="316" t="str">
        <f>IF(B238&lt;&gt;"",IF(VLOOKUP($B238,Totalt!$B$1:$AQ$550,MATCH("Kvalitetsgranskad:",Totalt!$B$1:$AQ$1,0),FALSE)="ja",VLOOKUP($B238,Miljö!$B$1:$AG$479,MATCH(AM$2,Miljö!$B$1:$AK$1,0),FALSE),""),"")</f>
        <v>Ja</v>
      </c>
      <c r="AN238" s="316" t="str">
        <f>IF(AM238="ja",VLOOKUP($B238,Miljö!$B$1:$J$479,MATCH("Typ av ursprungsspecificerad el   (Om inget värde anges används Nordisk residualmix, se inforuta) ()",Miljö!$B$1:$J$1,0),FALSE),IF(AM238="nej","Nordisk residualel",""))</f>
        <v>'Vatten. vind'</v>
      </c>
      <c r="AO238" s="316">
        <f>IF(AM238="","",VLOOKUP($B238,Miljö!$B$1:$J$479,MATCH("Fossilandel för ursprungspecificerad el ()",Miljö!$B$1:$J$1,0),FALSE))</f>
        <v>0</v>
      </c>
      <c r="AP238" s="316">
        <f>IF(AM238="","",IFERROR(VLOOKUP($B238,Miljö!$B$1:$J$479,MATCH("Kärnkraftsandel för ursprungsspecificerad el ()",Miljö!$B$1:$J$1,0),FALSE)/1,0))</f>
        <v>0</v>
      </c>
      <c r="AQ238" s="316">
        <f t="shared" si="13"/>
        <v>1</v>
      </c>
      <c r="AS238" s="316" t="str">
        <f t="shared" si="14"/>
        <v>Nej</v>
      </c>
      <c r="AT238" s="316" t="str">
        <f>IF(AS238="ja",VLOOKUP($B238,Miljö!$B$1:$O$500,MATCH("Fossil andel i procent (%)",Miljö!$B$1:$O$1,0),FALSE)/100,"")</f>
        <v/>
      </c>
      <c r="AV238" s="316" t="str">
        <f t="shared" si="15"/>
        <v>Nej</v>
      </c>
      <c r="AW238" s="316" t="str">
        <f>IF(AV238="ja",VLOOKUP($B238,'Egen hetvattenprod'!$B$1:$AO$500,MATCH("Värmekälla till värmepumpar ()",'Egen hetvattenprod'!$B$1:$AO$1,0),FALSE),"")</f>
        <v/>
      </c>
    </row>
    <row r="239" spans="1:49" x14ac:dyDescent="0.25">
      <c r="A239" s="314" t="str">
        <f>'Miljövärden för publ företag'!B241</f>
        <v>Skellefteå Kraft AB</v>
      </c>
      <c r="B239" s="314" t="str">
        <f>'Miljövärden för publ företag'!C241</f>
        <v>Vindeln</v>
      </c>
      <c r="C239" s="302">
        <f>IFERROR(VLOOKUP($B239,Totalt!$B$1:$AQ$550,MATCH(C$2,Totalt!$B$1:$AQ$1,0),FALSE),"")</f>
        <v>0</v>
      </c>
      <c r="D239" s="302">
        <f>IFERROR(VLOOKUP($B239,Totalt!$B$1:$AQ$550,MATCH(D$2,Totalt!$B$1:$AQ$1,0),FALSE),"")</f>
        <v>0.309</v>
      </c>
      <c r="E239" s="302">
        <f>IFERROR(VLOOKUP($B239,Totalt!$B$1:$AQ$550,MATCH(E$2,Totalt!$B$1:$AQ$1,0),FALSE),"")</f>
        <v>0</v>
      </c>
      <c r="F239" s="302">
        <f>IFERROR(VLOOKUP($B239,Totalt!$B$1:$AQ$550,MATCH(F$2,Totalt!$B$1:$AQ$1,0),FALSE),"")</f>
        <v>0</v>
      </c>
      <c r="G239" s="302">
        <f>IFERROR(VLOOKUP($B239,Totalt!$B$1:$AQ$550,MATCH(G$2,Totalt!$B$1:$AQ$1,0),FALSE),"")</f>
        <v>0</v>
      </c>
      <c r="H239" s="302">
        <f>IFERROR(VLOOKUP($B239,Totalt!$B$1:$AQ$550,MATCH(H$2,Totalt!$B$1:$AQ$1,0),FALSE),"")</f>
        <v>0</v>
      </c>
      <c r="I239" s="302">
        <f>IFERROR(VLOOKUP($B239,Totalt!$B$1:$AQ$550,MATCH(I$2,Totalt!$B$1:$AQ$1,0),FALSE),"")</f>
        <v>0</v>
      </c>
      <c r="J239" s="302">
        <f>IFERROR(VLOOKUP($B239,Totalt!$B$1:$AQ$550,MATCH(J$2,Totalt!$B$1:$AQ$1,0),FALSE),"")</f>
        <v>0</v>
      </c>
      <c r="K239" s="302">
        <f>IFERROR(VLOOKUP($B239,Totalt!$B$1:$AQ$550,MATCH(K$2,Totalt!$B$1:$AQ$1,0),FALSE),"")</f>
        <v>0</v>
      </c>
      <c r="L239" s="302">
        <f>IFERROR(VLOOKUP($B239,Totalt!$B$1:$AQ$550,MATCH(L$2,Totalt!$B$1:$AQ$1,0),FALSE),"")</f>
        <v>0</v>
      </c>
      <c r="M239" s="302">
        <f>IFERROR(VLOOKUP($B239,Totalt!$B$1:$AQ$550,MATCH(M$2,Totalt!$B$1:$AQ$1,0),FALSE),"")</f>
        <v>0</v>
      </c>
      <c r="N239" s="302">
        <f>IFERROR(VLOOKUP($B239,Totalt!$B$1:$AQ$550,MATCH(N$2,Totalt!$B$1:$AQ$1,0),FALSE),"")</f>
        <v>0</v>
      </c>
      <c r="O239" s="302">
        <f>IFERROR(VLOOKUP($B239,Totalt!$B$1:$AQ$550,MATCH(O$2,Totalt!$B$1:$AQ$1,0),FALSE),"")</f>
        <v>0</v>
      </c>
      <c r="P239" s="302">
        <f>IFERROR(VLOOKUP($B239,Totalt!$B$1:$AQ$550,MATCH(P$2,Totalt!$B$1:$AQ$1,0),FALSE),"")</f>
        <v>0</v>
      </c>
      <c r="Q239" s="302">
        <f>IFERROR(VLOOKUP($B239,Totalt!$B$1:$AQ$550,MATCH(Q$2,Totalt!$B$1:$AQ$1,0),FALSE),"")</f>
        <v>0</v>
      </c>
      <c r="R239" s="302">
        <f>IFERROR(VLOOKUP($B239,Totalt!$B$1:$AQ$550,MATCH(R$2,Totalt!$B$1:$AQ$1,0),FALSE),"")</f>
        <v>20.259</v>
      </c>
      <c r="S239" s="302">
        <f>IFERROR(VLOOKUP($B239,Totalt!$B$1:$AQ$550,MATCH(S$2,Totalt!$B$1:$AQ$1,0),FALSE),"")</f>
        <v>0</v>
      </c>
      <c r="T239" s="302">
        <f>IFERROR(VLOOKUP($B239,Totalt!$B$1:$AQ$550,MATCH(T$2,Totalt!$B$1:$AQ$1,0),FALSE),"")</f>
        <v>0</v>
      </c>
      <c r="U239" s="302">
        <f>IFERROR(VLOOKUP($B239,Totalt!$B$1:$AQ$550,MATCH(U$2,Totalt!$B$1:$AQ$1,0),FALSE),"")</f>
        <v>0</v>
      </c>
      <c r="V239" s="302">
        <f>IFERROR(VLOOKUP($B239,Totalt!$B$1:$AQ$550,MATCH(V$2,Totalt!$B$1:$AQ$1,0),FALSE),"")</f>
        <v>0</v>
      </c>
      <c r="W239" s="302">
        <f>IFERROR(VLOOKUP($B239,Totalt!$B$1:$AQ$550,MATCH(W$2,Totalt!$B$1:$AQ$1,0),FALSE),"")</f>
        <v>0</v>
      </c>
      <c r="X239" s="302">
        <f>IFERROR(VLOOKUP($B239,Totalt!$B$1:$AQ$550,MATCH(X$2,Totalt!$B$1:$AQ$1,0),FALSE),"")</f>
        <v>0</v>
      </c>
      <c r="Y239" s="302">
        <f>IFERROR(VLOOKUP($B239,Totalt!$B$1:$AQ$550,MATCH(Y$2,Totalt!$B$1:$AQ$1,0),FALSE),"")</f>
        <v>0</v>
      </c>
      <c r="Z239" s="302">
        <f>IFERROR(VLOOKUP($B239,Totalt!$B$1:$AQ$550,MATCH(Z$2,Totalt!$B$1:$AQ$1,0),FALSE),"")</f>
        <v>0</v>
      </c>
      <c r="AA239" s="302">
        <f>IFERROR(VLOOKUP($B239,Totalt!$B$1:$AQ$550,MATCH(AA$2,Totalt!$B$1:$AQ$1,0),FALSE),"")</f>
        <v>0</v>
      </c>
      <c r="AB239" s="302">
        <f>IFERROR(VLOOKUP($B239,Totalt!$B$1:$AQ$550,MATCH(AB$2,Totalt!$B$1:$AQ$1,0),FALSE),"")</f>
        <v>0</v>
      </c>
      <c r="AC239" s="302">
        <f>IFERROR(VLOOKUP($B239,Totalt!$B$1:$AQ$550,MATCH(AC$2,Totalt!$B$1:$AQ$1,0),FALSE),"")</f>
        <v>0</v>
      </c>
      <c r="AD239" s="302">
        <f>IFERROR(VLOOKUP($B239,Totalt!$B$1:$AQ$550,MATCH(AD$2,Totalt!$B$1:$AQ$1,0),FALSE),"")</f>
        <v>0</v>
      </c>
      <c r="AE239" s="302">
        <f>IFERROR(VLOOKUP($B239,Totalt!$B$1:$AQ$550,MATCH(AE$2,Totalt!$B$1:$AQ$1,0),FALSE),"")</f>
        <v>0</v>
      </c>
      <c r="AF239" s="302">
        <f>IFERROR(VLOOKUP($B239,Totalt!$B$1:$AQ$550,MATCH(AF$2,Totalt!$B$1:$AQ$1,0),FALSE),"")</f>
        <v>0.16300000000000001</v>
      </c>
      <c r="AG239" s="302">
        <f>IFERROR(VLOOKUP($B239,Totalt!$B$1:$AQ$550,MATCH(AG$2,Totalt!$B$1:$AQ$1,0),FALSE),"")</f>
        <v>0</v>
      </c>
      <c r="AI239" s="302">
        <f t="shared" si="12"/>
        <v>20.731000000000002</v>
      </c>
      <c r="AJ239" s="302">
        <f>IF(ISERROR(1/VLOOKUP($B239,Leveranser!$B$1:$S$500,MATCH("såld värme (gwh)",Leveranser!$B$1:$S$1,0),FALSE)),"",VLOOKUP($B239,Leveranser!$B$1:$S$500,MATCH("såld värme (gwh)",Leveranser!$B$1:$S$1,0),FALSE))</f>
        <v>14.85</v>
      </c>
      <c r="AK239" s="315"/>
      <c r="AM239" s="316" t="str">
        <f>IF(B239&lt;&gt;"",IF(VLOOKUP($B239,Totalt!$B$1:$AQ$550,MATCH("Kvalitetsgranskad:",Totalt!$B$1:$AQ$1,0),FALSE)="ja",VLOOKUP($B239,Miljö!$B$1:$AG$479,MATCH(AM$2,Miljö!$B$1:$AK$1,0),FALSE),""),"")</f>
        <v>Ja</v>
      </c>
      <c r="AN239" s="316" t="str">
        <f>IF(AM239="ja",VLOOKUP($B239,Miljö!$B$1:$J$479,MATCH("Typ av ursprungsspecificerad el   (Om inget värde anges används Nordisk residualmix, se inforuta) ()",Miljö!$B$1:$J$1,0),FALSE),IF(AM239="nej","Nordisk residualel",""))</f>
        <v>'Vatten. vind'</v>
      </c>
      <c r="AO239" s="316">
        <f>IF(AM239="","",VLOOKUP($B239,Miljö!$B$1:$J$479,MATCH("Fossilandel för ursprungspecificerad el ()",Miljö!$B$1:$J$1,0),FALSE))</f>
        <v>0</v>
      </c>
      <c r="AP239" s="316">
        <f>IF(AM239="","",IFERROR(VLOOKUP($B239,Miljö!$B$1:$J$479,MATCH("Kärnkraftsandel för ursprungsspecificerad el ()",Miljö!$B$1:$J$1,0),FALSE)/1,0))</f>
        <v>0</v>
      </c>
      <c r="AQ239" s="316">
        <f t="shared" si="13"/>
        <v>1</v>
      </c>
      <c r="AS239" s="316" t="str">
        <f t="shared" si="14"/>
        <v>Nej</v>
      </c>
      <c r="AT239" s="316" t="str">
        <f>IF(AS239="ja",VLOOKUP($B239,Miljö!$B$1:$O$500,MATCH("Fossil andel i procent (%)",Miljö!$B$1:$O$1,0),FALSE)/100,"")</f>
        <v/>
      </c>
      <c r="AV239" s="316" t="str">
        <f t="shared" si="15"/>
        <v>Nej</v>
      </c>
      <c r="AW239" s="316" t="str">
        <f>IF(AV239="ja",VLOOKUP($B239,'Egen hetvattenprod'!$B$1:$AO$500,MATCH("Värmekälla till värmepumpar ()",'Egen hetvattenprod'!$B$1:$AO$1,0),FALSE),"")</f>
        <v/>
      </c>
    </row>
    <row r="240" spans="1:49" x14ac:dyDescent="0.25">
      <c r="A240" s="314" t="str">
        <f>'Miljövärden för publ företag'!B242</f>
        <v>Skellefteå Kraft AB</v>
      </c>
      <c r="B240" s="314" t="str">
        <f>'Miljövärden för publ företag'!C242</f>
        <v>Ånäset</v>
      </c>
      <c r="C240" s="302">
        <f>IFERROR(VLOOKUP($B240,Totalt!$B$1:$AQ$550,MATCH(C$2,Totalt!$B$1:$AQ$1,0),FALSE),"")</f>
        <v>0</v>
      </c>
      <c r="D240" s="302">
        <f>IFERROR(VLOOKUP($B240,Totalt!$B$1:$AQ$550,MATCH(D$2,Totalt!$B$1:$AQ$1,0),FALSE),"")</f>
        <v>4.4999999999999998E-2</v>
      </c>
      <c r="E240" s="302">
        <f>IFERROR(VLOOKUP($B240,Totalt!$B$1:$AQ$550,MATCH(E$2,Totalt!$B$1:$AQ$1,0),FALSE),"")</f>
        <v>0</v>
      </c>
      <c r="F240" s="302">
        <f>IFERROR(VLOOKUP($B240,Totalt!$B$1:$AQ$550,MATCH(F$2,Totalt!$B$1:$AQ$1,0),FALSE),"")</f>
        <v>0</v>
      </c>
      <c r="G240" s="302">
        <f>IFERROR(VLOOKUP($B240,Totalt!$B$1:$AQ$550,MATCH(G$2,Totalt!$B$1:$AQ$1,0),FALSE),"")</f>
        <v>0</v>
      </c>
      <c r="H240" s="302">
        <f>IFERROR(VLOOKUP($B240,Totalt!$B$1:$AQ$550,MATCH(H$2,Totalt!$B$1:$AQ$1,0),FALSE),"")</f>
        <v>0</v>
      </c>
      <c r="I240" s="302">
        <f>IFERROR(VLOOKUP($B240,Totalt!$B$1:$AQ$550,MATCH(I$2,Totalt!$B$1:$AQ$1,0),FALSE),"")</f>
        <v>0</v>
      </c>
      <c r="J240" s="302">
        <f>IFERROR(VLOOKUP($B240,Totalt!$B$1:$AQ$550,MATCH(J$2,Totalt!$B$1:$AQ$1,0),FALSE),"")</f>
        <v>0</v>
      </c>
      <c r="K240" s="302">
        <f>IFERROR(VLOOKUP($B240,Totalt!$B$1:$AQ$550,MATCH(K$2,Totalt!$B$1:$AQ$1,0),FALSE),"")</f>
        <v>0</v>
      </c>
      <c r="L240" s="302">
        <f>IFERROR(VLOOKUP($B240,Totalt!$B$1:$AQ$550,MATCH(L$2,Totalt!$B$1:$AQ$1,0),FALSE),"")</f>
        <v>0</v>
      </c>
      <c r="M240" s="302">
        <f>IFERROR(VLOOKUP($B240,Totalt!$B$1:$AQ$550,MATCH(M$2,Totalt!$B$1:$AQ$1,0),FALSE),"")</f>
        <v>0</v>
      </c>
      <c r="N240" s="302">
        <f>IFERROR(VLOOKUP($B240,Totalt!$B$1:$AQ$550,MATCH(N$2,Totalt!$B$1:$AQ$1,0),FALSE),"")</f>
        <v>0</v>
      </c>
      <c r="O240" s="302">
        <f>IFERROR(VLOOKUP($B240,Totalt!$B$1:$AQ$550,MATCH(O$2,Totalt!$B$1:$AQ$1,0),FALSE),"")</f>
        <v>0</v>
      </c>
      <c r="P240" s="302">
        <f>IFERROR(VLOOKUP($B240,Totalt!$B$1:$AQ$550,MATCH(P$2,Totalt!$B$1:$AQ$1,0),FALSE),"")</f>
        <v>0</v>
      </c>
      <c r="Q240" s="302">
        <f>IFERROR(VLOOKUP($B240,Totalt!$B$1:$AQ$550,MATCH(Q$2,Totalt!$B$1:$AQ$1,0),FALSE),"")</f>
        <v>0</v>
      </c>
      <c r="R240" s="302">
        <f>IFERROR(VLOOKUP($B240,Totalt!$B$1:$AQ$550,MATCH(R$2,Totalt!$B$1:$AQ$1,0),FALSE),"")</f>
        <v>3.4409999999999998</v>
      </c>
      <c r="S240" s="302">
        <f>IFERROR(VLOOKUP($B240,Totalt!$B$1:$AQ$550,MATCH(S$2,Totalt!$B$1:$AQ$1,0),FALSE),"")</f>
        <v>0</v>
      </c>
      <c r="T240" s="302">
        <f>IFERROR(VLOOKUP($B240,Totalt!$B$1:$AQ$550,MATCH(T$2,Totalt!$B$1:$AQ$1,0),FALSE),"")</f>
        <v>0</v>
      </c>
      <c r="U240" s="302">
        <f>IFERROR(VLOOKUP($B240,Totalt!$B$1:$AQ$550,MATCH(U$2,Totalt!$B$1:$AQ$1,0),FALSE),"")</f>
        <v>0</v>
      </c>
      <c r="V240" s="302">
        <f>IFERROR(VLOOKUP($B240,Totalt!$B$1:$AQ$550,MATCH(V$2,Totalt!$B$1:$AQ$1,0),FALSE),"")</f>
        <v>0</v>
      </c>
      <c r="W240" s="302">
        <f>IFERROR(VLOOKUP($B240,Totalt!$B$1:$AQ$550,MATCH(W$2,Totalt!$B$1:$AQ$1,0),FALSE),"")</f>
        <v>0</v>
      </c>
      <c r="X240" s="302">
        <f>IFERROR(VLOOKUP($B240,Totalt!$B$1:$AQ$550,MATCH(X$2,Totalt!$B$1:$AQ$1,0),FALSE),"")</f>
        <v>0</v>
      </c>
      <c r="Y240" s="302">
        <f>IFERROR(VLOOKUP($B240,Totalt!$B$1:$AQ$550,MATCH(Y$2,Totalt!$B$1:$AQ$1,0),FALSE),"")</f>
        <v>0</v>
      </c>
      <c r="Z240" s="302">
        <f>IFERROR(VLOOKUP($B240,Totalt!$B$1:$AQ$550,MATCH(Z$2,Totalt!$B$1:$AQ$1,0),FALSE),"")</f>
        <v>0</v>
      </c>
      <c r="AA240" s="302">
        <f>IFERROR(VLOOKUP($B240,Totalt!$B$1:$AQ$550,MATCH(AA$2,Totalt!$B$1:$AQ$1,0),FALSE),"")</f>
        <v>0</v>
      </c>
      <c r="AB240" s="302">
        <f>IFERROR(VLOOKUP($B240,Totalt!$B$1:$AQ$550,MATCH(AB$2,Totalt!$B$1:$AQ$1,0),FALSE),"")</f>
        <v>0</v>
      </c>
      <c r="AC240" s="302">
        <f>IFERROR(VLOOKUP($B240,Totalt!$B$1:$AQ$550,MATCH(AC$2,Totalt!$B$1:$AQ$1,0),FALSE),"")</f>
        <v>0</v>
      </c>
      <c r="AD240" s="302">
        <f>IFERROR(VLOOKUP($B240,Totalt!$B$1:$AQ$550,MATCH(AD$2,Totalt!$B$1:$AQ$1,0),FALSE),"")</f>
        <v>0</v>
      </c>
      <c r="AE240" s="302">
        <f>IFERROR(VLOOKUP($B240,Totalt!$B$1:$AQ$550,MATCH(AE$2,Totalt!$B$1:$AQ$1,0),FALSE),"")</f>
        <v>0</v>
      </c>
      <c r="AF240" s="302">
        <f>IFERROR(VLOOKUP($B240,Totalt!$B$1:$AQ$550,MATCH(AF$2,Totalt!$B$1:$AQ$1,0),FALSE),"")</f>
        <v>5.3999999999999999E-2</v>
      </c>
      <c r="AG240" s="302">
        <f>IFERROR(VLOOKUP($B240,Totalt!$B$1:$AQ$550,MATCH(AG$2,Totalt!$B$1:$AQ$1,0),FALSE),"")</f>
        <v>0</v>
      </c>
      <c r="AI240" s="302">
        <f t="shared" si="12"/>
        <v>3.5399999999999996</v>
      </c>
      <c r="AJ240" s="302">
        <f>IF(ISERROR(1/VLOOKUP($B240,Leveranser!$B$1:$S$500,MATCH("såld värme (gwh)",Leveranser!$B$1:$S$1,0),FALSE)),"",VLOOKUP($B240,Leveranser!$B$1:$S$500,MATCH("såld värme (gwh)",Leveranser!$B$1:$S$1,0),FALSE))</f>
        <v>2.5550000000000002</v>
      </c>
      <c r="AK240" s="315"/>
      <c r="AM240" s="316" t="str">
        <f>IF(B240&lt;&gt;"",IF(VLOOKUP($B240,Totalt!$B$1:$AQ$550,MATCH("Kvalitetsgranskad:",Totalt!$B$1:$AQ$1,0),FALSE)="ja",VLOOKUP($B240,Miljö!$B$1:$AG$479,MATCH(AM$2,Miljö!$B$1:$AK$1,0),FALSE),""),"")</f>
        <v>Ja</v>
      </c>
      <c r="AN240" s="316" t="str">
        <f>IF(AM240="ja",VLOOKUP($B240,Miljö!$B$1:$J$479,MATCH("Typ av ursprungsspecificerad el   (Om inget värde anges används Nordisk residualmix, se inforuta) ()",Miljö!$B$1:$J$1,0),FALSE),IF(AM240="nej","Nordisk residualel",""))</f>
        <v>'Vatten. vind'</v>
      </c>
      <c r="AO240" s="316">
        <f>IF(AM240="","",VLOOKUP($B240,Miljö!$B$1:$J$479,MATCH("Fossilandel för ursprungspecificerad el ()",Miljö!$B$1:$J$1,0),FALSE))</f>
        <v>0</v>
      </c>
      <c r="AP240" s="316">
        <f>IF(AM240="","",IFERROR(VLOOKUP($B240,Miljö!$B$1:$J$479,MATCH("Kärnkraftsandel för ursprungsspecificerad el ()",Miljö!$B$1:$J$1,0),FALSE)/1,0))</f>
        <v>0</v>
      </c>
      <c r="AQ240" s="316">
        <f t="shared" si="13"/>
        <v>1</v>
      </c>
      <c r="AS240" s="316" t="str">
        <f t="shared" si="14"/>
        <v>Nej</v>
      </c>
      <c r="AT240" s="316" t="str">
        <f>IF(AS240="ja",VLOOKUP($B240,Miljö!$B$1:$O$500,MATCH("Fossil andel i procent (%)",Miljö!$B$1:$O$1,0),FALSE)/100,"")</f>
        <v/>
      </c>
      <c r="AV240" s="316" t="str">
        <f t="shared" si="15"/>
        <v>Nej</v>
      </c>
      <c r="AW240" s="316" t="str">
        <f>IF(AV240="ja",VLOOKUP($B240,'Egen hetvattenprod'!$B$1:$AO$500,MATCH("Värmekälla till värmepumpar ()",'Egen hetvattenprod'!$B$1:$AO$1,0),FALSE),"")</f>
        <v/>
      </c>
    </row>
    <row r="241" spans="1:49" x14ac:dyDescent="0.25">
      <c r="A241" s="314" t="str">
        <f>'Miljövärden för publ företag'!B243</f>
        <v>Skövde Värmeverk AB</v>
      </c>
      <c r="B241" s="314" t="str">
        <f>'Miljövärden för publ företag'!C243</f>
        <v>Skultorp</v>
      </c>
      <c r="C241" s="302">
        <f>IFERROR(VLOOKUP($B241,Totalt!$B$1:$AQ$550,MATCH(C$2,Totalt!$B$1:$AQ$1,0),FALSE),"")</f>
        <v>0</v>
      </c>
      <c r="D241" s="302">
        <f>IFERROR(VLOOKUP($B241,Totalt!$B$1:$AQ$550,MATCH(D$2,Totalt!$B$1:$AQ$1,0),FALSE),"")</f>
        <v>0.2</v>
      </c>
      <c r="E241" s="302">
        <f>IFERROR(VLOOKUP($B241,Totalt!$B$1:$AQ$550,MATCH(E$2,Totalt!$B$1:$AQ$1,0),FALSE),"")</f>
        <v>0</v>
      </c>
      <c r="F241" s="302">
        <f>IFERROR(VLOOKUP($B241,Totalt!$B$1:$AQ$550,MATCH(F$2,Totalt!$B$1:$AQ$1,0),FALSE),"")</f>
        <v>0</v>
      </c>
      <c r="G241" s="302">
        <f>IFERROR(VLOOKUP($B241,Totalt!$B$1:$AQ$550,MATCH(G$2,Totalt!$B$1:$AQ$1,0),FALSE),"")</f>
        <v>0</v>
      </c>
      <c r="H241" s="302">
        <f>IFERROR(VLOOKUP($B241,Totalt!$B$1:$AQ$550,MATCH(H$2,Totalt!$B$1:$AQ$1,0),FALSE),"")</f>
        <v>0</v>
      </c>
      <c r="I241" s="302">
        <f>IFERROR(VLOOKUP($B241,Totalt!$B$1:$AQ$550,MATCH(I$2,Totalt!$B$1:$AQ$1,0),FALSE),"")</f>
        <v>0</v>
      </c>
      <c r="J241" s="302">
        <f>IFERROR(VLOOKUP($B241,Totalt!$B$1:$AQ$550,MATCH(J$2,Totalt!$B$1:$AQ$1,0),FALSE),"")</f>
        <v>0</v>
      </c>
      <c r="K241" s="302">
        <f>IFERROR(VLOOKUP($B241,Totalt!$B$1:$AQ$550,MATCH(K$2,Totalt!$B$1:$AQ$1,0),FALSE),"")</f>
        <v>0</v>
      </c>
      <c r="L241" s="302">
        <f>IFERROR(VLOOKUP($B241,Totalt!$B$1:$AQ$550,MATCH(L$2,Totalt!$B$1:$AQ$1,0),FALSE),"")</f>
        <v>0</v>
      </c>
      <c r="M241" s="302">
        <f>IFERROR(VLOOKUP($B241,Totalt!$B$1:$AQ$550,MATCH(M$2,Totalt!$B$1:$AQ$1,0),FALSE),"")</f>
        <v>0</v>
      </c>
      <c r="N241" s="302">
        <f>IFERROR(VLOOKUP($B241,Totalt!$B$1:$AQ$550,MATCH(N$2,Totalt!$B$1:$AQ$1,0),FALSE),"")</f>
        <v>0</v>
      </c>
      <c r="O241" s="302">
        <f>IFERROR(VLOOKUP($B241,Totalt!$B$1:$AQ$550,MATCH(O$2,Totalt!$B$1:$AQ$1,0),FALSE),"")</f>
        <v>0</v>
      </c>
      <c r="P241" s="302">
        <f>IFERROR(VLOOKUP($B241,Totalt!$B$1:$AQ$550,MATCH(P$2,Totalt!$B$1:$AQ$1,0),FALSE),"")</f>
        <v>0</v>
      </c>
      <c r="Q241" s="302">
        <f>IFERROR(VLOOKUP($B241,Totalt!$B$1:$AQ$550,MATCH(Q$2,Totalt!$B$1:$AQ$1,0),FALSE),"")</f>
        <v>0</v>
      </c>
      <c r="R241" s="302">
        <f>IFERROR(VLOOKUP($B241,Totalt!$B$1:$AQ$550,MATCH(R$2,Totalt!$B$1:$AQ$1,0),FALSE),"")</f>
        <v>0</v>
      </c>
      <c r="S241" s="302">
        <f>IFERROR(VLOOKUP($B241,Totalt!$B$1:$AQ$550,MATCH(S$2,Totalt!$B$1:$AQ$1,0),FALSE),"")</f>
        <v>12.6</v>
      </c>
      <c r="T241" s="302">
        <f>IFERROR(VLOOKUP($B241,Totalt!$B$1:$AQ$550,MATCH(T$2,Totalt!$B$1:$AQ$1,0),FALSE),"")</f>
        <v>0</v>
      </c>
      <c r="U241" s="302">
        <f>IFERROR(VLOOKUP($B241,Totalt!$B$1:$AQ$550,MATCH(U$2,Totalt!$B$1:$AQ$1,0),FALSE),"")</f>
        <v>0</v>
      </c>
      <c r="V241" s="302">
        <f>IFERROR(VLOOKUP($B241,Totalt!$B$1:$AQ$550,MATCH(V$2,Totalt!$B$1:$AQ$1,0),FALSE),"")</f>
        <v>0</v>
      </c>
      <c r="W241" s="302">
        <f>IFERROR(VLOOKUP($B241,Totalt!$B$1:$AQ$550,MATCH(W$2,Totalt!$B$1:$AQ$1,0),FALSE),"")</f>
        <v>0</v>
      </c>
      <c r="X241" s="302">
        <f>IFERROR(VLOOKUP($B241,Totalt!$B$1:$AQ$550,MATCH(X$2,Totalt!$B$1:$AQ$1,0),FALSE),"")</f>
        <v>0</v>
      </c>
      <c r="Y241" s="302">
        <f>IFERROR(VLOOKUP($B241,Totalt!$B$1:$AQ$550,MATCH(Y$2,Totalt!$B$1:$AQ$1,0),FALSE),"")</f>
        <v>0</v>
      </c>
      <c r="Z241" s="302">
        <f>IFERROR(VLOOKUP($B241,Totalt!$B$1:$AQ$550,MATCH(Z$2,Totalt!$B$1:$AQ$1,0),FALSE),"")</f>
        <v>0</v>
      </c>
      <c r="AA241" s="302">
        <f>IFERROR(VLOOKUP($B241,Totalt!$B$1:$AQ$550,MATCH(AA$2,Totalt!$B$1:$AQ$1,0),FALSE),"")</f>
        <v>0</v>
      </c>
      <c r="AB241" s="302">
        <f>IFERROR(VLOOKUP($B241,Totalt!$B$1:$AQ$550,MATCH(AB$2,Totalt!$B$1:$AQ$1,0),FALSE),"")</f>
        <v>0</v>
      </c>
      <c r="AC241" s="302">
        <f>IFERROR(VLOOKUP($B241,Totalt!$B$1:$AQ$550,MATCH(AC$2,Totalt!$B$1:$AQ$1,0),FALSE),"")</f>
        <v>0</v>
      </c>
      <c r="AD241" s="302">
        <f>IFERROR(VLOOKUP($B241,Totalt!$B$1:$AQ$550,MATCH(AD$2,Totalt!$B$1:$AQ$1,0),FALSE),"")</f>
        <v>0</v>
      </c>
      <c r="AE241" s="302">
        <f>IFERROR(VLOOKUP($B241,Totalt!$B$1:$AQ$550,MATCH(AE$2,Totalt!$B$1:$AQ$1,0),FALSE),"")</f>
        <v>0</v>
      </c>
      <c r="AF241" s="302">
        <f>IFERROR(VLOOKUP($B241,Totalt!$B$1:$AQ$550,MATCH(AF$2,Totalt!$B$1:$AQ$1,0),FALSE),"")</f>
        <v>0.1</v>
      </c>
      <c r="AG241" s="302">
        <f>IFERROR(VLOOKUP($B241,Totalt!$B$1:$AQ$550,MATCH(AG$2,Totalt!$B$1:$AQ$1,0),FALSE),"")</f>
        <v>0</v>
      </c>
      <c r="AI241" s="302">
        <f t="shared" si="12"/>
        <v>12.899999999999999</v>
      </c>
      <c r="AJ241" s="302">
        <f>IF(ISERROR(1/VLOOKUP($B241,Leveranser!$B$1:$S$500,MATCH("såld värme (gwh)",Leveranser!$B$1:$S$1,0),FALSE)),"",VLOOKUP($B241,Leveranser!$B$1:$S$500,MATCH("såld värme (gwh)",Leveranser!$B$1:$S$1,0),FALSE))</f>
        <v>9.5824020000000001</v>
      </c>
      <c r="AK241" s="315"/>
      <c r="AM241" s="316" t="str">
        <f>IF(B241&lt;&gt;"",IF(VLOOKUP($B241,Totalt!$B$1:$AQ$550,MATCH("Kvalitetsgranskad:",Totalt!$B$1:$AQ$1,0),FALSE)="ja",VLOOKUP($B241,Miljö!$B$1:$AG$479,MATCH(AM$2,Miljö!$B$1:$AK$1,0),FALSE),""),"")</f>
        <v>Ja</v>
      </c>
      <c r="AN241" s="316" t="str">
        <f>IF(AM241="ja",VLOOKUP($B241,Miljö!$B$1:$J$479,MATCH("Typ av ursprungsspecificerad el   (Om inget värde anges används Nordisk residualmix, se inforuta) ()",Miljö!$B$1:$J$1,0),FALSE),IF(AM241="nej","Nordisk residualel",""))</f>
        <v>'vattenproducerad el'</v>
      </c>
      <c r="AO241" s="316">
        <f>IF(AM241="","",VLOOKUP($B241,Miljö!$B$1:$J$479,MATCH("Fossilandel för ursprungspecificerad el ()",Miljö!$B$1:$J$1,0),FALSE))</f>
        <v>0</v>
      </c>
      <c r="AP241" s="316">
        <f>IF(AM241="","",IFERROR(VLOOKUP($B241,Miljö!$B$1:$J$479,MATCH("Kärnkraftsandel för ursprungsspecificerad el ()",Miljö!$B$1:$J$1,0),FALSE)/1,0))</f>
        <v>0</v>
      </c>
      <c r="AQ241" s="316">
        <f t="shared" si="13"/>
        <v>1</v>
      </c>
      <c r="AS241" s="316" t="str">
        <f t="shared" si="14"/>
        <v>Nej</v>
      </c>
      <c r="AT241" s="316" t="str">
        <f>IF(AS241="ja",VLOOKUP($B241,Miljö!$B$1:$O$500,MATCH("Fossil andel i procent (%)",Miljö!$B$1:$O$1,0),FALSE)/100,"")</f>
        <v/>
      </c>
      <c r="AV241" s="316" t="str">
        <f t="shared" si="15"/>
        <v>Nej</v>
      </c>
      <c r="AW241" s="316" t="str">
        <f>IF(AV241="ja",VLOOKUP($B241,'Egen hetvattenprod'!$B$1:$AO$500,MATCH("Värmekälla till värmepumpar ()",'Egen hetvattenprod'!$B$1:$AO$1,0),FALSE),"")</f>
        <v/>
      </c>
    </row>
    <row r="242" spans="1:49" x14ac:dyDescent="0.25">
      <c r="A242" s="314" t="str">
        <f>'Miljövärden för publ företag'!B244</f>
        <v>Skövde Värmeverk AB</v>
      </c>
      <c r="B242" s="314" t="str">
        <f>'Miljövärden för publ företag'!C244</f>
        <v>Skövde</v>
      </c>
      <c r="C242" s="302">
        <f>IFERROR(VLOOKUP($B242,Totalt!$B$1:$AQ$550,MATCH(C$2,Totalt!$B$1:$AQ$1,0),FALSE),"")</f>
        <v>0</v>
      </c>
      <c r="D242" s="302">
        <f>IFERROR(VLOOKUP($B242,Totalt!$B$1:$AQ$550,MATCH(D$2,Totalt!$B$1:$AQ$1,0),FALSE),"")</f>
        <v>8.2022399999999998</v>
      </c>
      <c r="E242" s="302">
        <f>IFERROR(VLOOKUP($B242,Totalt!$B$1:$AQ$550,MATCH(E$2,Totalt!$B$1:$AQ$1,0),FALSE),"")</f>
        <v>4.5999999999999996</v>
      </c>
      <c r="F242" s="302">
        <f>IFERROR(VLOOKUP($B242,Totalt!$B$1:$AQ$550,MATCH(F$2,Totalt!$B$1:$AQ$1,0),FALSE),"")</f>
        <v>0</v>
      </c>
      <c r="G242" s="302">
        <f>IFERROR(VLOOKUP($B242,Totalt!$B$1:$AQ$550,MATCH(G$2,Totalt!$B$1:$AQ$1,0),FALSE),"")</f>
        <v>0</v>
      </c>
      <c r="H242" s="302">
        <f>IFERROR(VLOOKUP($B242,Totalt!$B$1:$AQ$550,MATCH(H$2,Totalt!$B$1:$AQ$1,0),FALSE),"")</f>
        <v>0</v>
      </c>
      <c r="I242" s="302">
        <f>IFERROR(VLOOKUP($B242,Totalt!$B$1:$AQ$550,MATCH(I$2,Totalt!$B$1:$AQ$1,0),FALSE),"")</f>
        <v>195.7</v>
      </c>
      <c r="J242" s="302">
        <f>IFERROR(VLOOKUP($B242,Totalt!$B$1:$AQ$550,MATCH(J$2,Totalt!$B$1:$AQ$1,0),FALSE),"")</f>
        <v>0</v>
      </c>
      <c r="K242" s="302">
        <f>IFERROR(VLOOKUP($B242,Totalt!$B$1:$AQ$550,MATCH(K$2,Totalt!$B$1:$AQ$1,0),FALSE),"")</f>
        <v>0</v>
      </c>
      <c r="L242" s="302">
        <f>IFERROR(VLOOKUP($B242,Totalt!$B$1:$AQ$550,MATCH(L$2,Totalt!$B$1:$AQ$1,0),FALSE),"")</f>
        <v>0</v>
      </c>
      <c r="M242" s="302">
        <f>IFERROR(VLOOKUP($B242,Totalt!$B$1:$AQ$550,MATCH(M$2,Totalt!$B$1:$AQ$1,0),FALSE),"")</f>
        <v>0</v>
      </c>
      <c r="N242" s="302">
        <f>IFERROR(VLOOKUP($B242,Totalt!$B$1:$AQ$550,MATCH(N$2,Totalt!$B$1:$AQ$1,0),FALSE),"")</f>
        <v>204.1</v>
      </c>
      <c r="O242" s="302">
        <f>IFERROR(VLOOKUP($B242,Totalt!$B$1:$AQ$550,MATCH(O$2,Totalt!$B$1:$AQ$1,0),FALSE),"")</f>
        <v>0</v>
      </c>
      <c r="P242" s="302">
        <f>IFERROR(VLOOKUP($B242,Totalt!$B$1:$AQ$550,MATCH(P$2,Totalt!$B$1:$AQ$1,0),FALSE),"")</f>
        <v>0</v>
      </c>
      <c r="Q242" s="302">
        <f>IFERROR(VLOOKUP($B242,Totalt!$B$1:$AQ$550,MATCH(Q$2,Totalt!$B$1:$AQ$1,0),FALSE),"")</f>
        <v>0</v>
      </c>
      <c r="R242" s="302">
        <f>IFERROR(VLOOKUP($B242,Totalt!$B$1:$AQ$550,MATCH(R$2,Totalt!$B$1:$AQ$1,0),FALSE),"")</f>
        <v>0</v>
      </c>
      <c r="S242" s="302">
        <f>IFERROR(VLOOKUP($B242,Totalt!$B$1:$AQ$550,MATCH(S$2,Totalt!$B$1:$AQ$1,0),FALSE),"")</f>
        <v>0</v>
      </c>
      <c r="T242" s="302">
        <f>IFERROR(VLOOKUP($B242,Totalt!$B$1:$AQ$550,MATCH(T$2,Totalt!$B$1:$AQ$1,0),FALSE),"")</f>
        <v>0</v>
      </c>
      <c r="U242" s="302">
        <f>IFERROR(VLOOKUP($B242,Totalt!$B$1:$AQ$550,MATCH(U$2,Totalt!$B$1:$AQ$1,0),FALSE),"")</f>
        <v>0</v>
      </c>
      <c r="V242" s="302">
        <f>IFERROR(VLOOKUP($B242,Totalt!$B$1:$AQ$550,MATCH(V$2,Totalt!$B$1:$AQ$1,0),FALSE),"")</f>
        <v>0</v>
      </c>
      <c r="W242" s="302">
        <f>IFERROR(VLOOKUP($B242,Totalt!$B$1:$AQ$550,MATCH(W$2,Totalt!$B$1:$AQ$1,0),FALSE),"")</f>
        <v>29.4</v>
      </c>
      <c r="X242" s="302">
        <f>IFERROR(VLOOKUP($B242,Totalt!$B$1:$AQ$550,MATCH(X$2,Totalt!$B$1:$AQ$1,0),FALSE),"")</f>
        <v>0</v>
      </c>
      <c r="Y242" s="302">
        <f>IFERROR(VLOOKUP($B242,Totalt!$B$1:$AQ$550,MATCH(Y$2,Totalt!$B$1:$AQ$1,0),FALSE),"")</f>
        <v>0</v>
      </c>
      <c r="Z242" s="302">
        <f>IFERROR(VLOOKUP($B242,Totalt!$B$1:$AQ$550,MATCH(Z$2,Totalt!$B$1:$AQ$1,0),FALSE),"")</f>
        <v>0</v>
      </c>
      <c r="AA242" s="302">
        <f>IFERROR(VLOOKUP($B242,Totalt!$B$1:$AQ$550,MATCH(AA$2,Totalt!$B$1:$AQ$1,0),FALSE),"")</f>
        <v>0</v>
      </c>
      <c r="AB242" s="302">
        <f>IFERROR(VLOOKUP($B242,Totalt!$B$1:$AQ$550,MATCH(AB$2,Totalt!$B$1:$AQ$1,0),FALSE),"")</f>
        <v>0</v>
      </c>
      <c r="AC242" s="302">
        <f>IFERROR(VLOOKUP($B242,Totalt!$B$1:$AQ$550,MATCH(AC$2,Totalt!$B$1:$AQ$1,0),FALSE),"")</f>
        <v>52.6</v>
      </c>
      <c r="AD242" s="302">
        <f>IFERROR(VLOOKUP($B242,Totalt!$B$1:$AQ$550,MATCH(AD$2,Totalt!$B$1:$AQ$1,0),FALSE),"")</f>
        <v>2.9</v>
      </c>
      <c r="AE242" s="302">
        <f>IFERROR(VLOOKUP($B242,Totalt!$B$1:$AQ$550,MATCH(AE$2,Totalt!$B$1:$AQ$1,0),FALSE),"")</f>
        <v>0</v>
      </c>
      <c r="AF242" s="302">
        <f>IFERROR(VLOOKUP($B242,Totalt!$B$1:$AQ$550,MATCH(AF$2,Totalt!$B$1:$AQ$1,0),FALSE),"")</f>
        <v>12.809100000000001</v>
      </c>
      <c r="AG242" s="302">
        <f>IFERROR(VLOOKUP($B242,Totalt!$B$1:$AQ$550,MATCH(AG$2,Totalt!$B$1:$AQ$1,0),FALSE),"")</f>
        <v>0</v>
      </c>
      <c r="AI242" s="302">
        <f t="shared" si="12"/>
        <v>510.31133999999997</v>
      </c>
      <c r="AJ242" s="302">
        <f>IF(ISERROR(1/VLOOKUP($B242,Leveranser!$B$1:$S$500,MATCH("såld värme (gwh)",Leveranser!$B$1:$S$1,0),FALSE)),"",VLOOKUP($B242,Leveranser!$B$1:$S$500,MATCH("såld värme (gwh)",Leveranser!$B$1:$S$1,0),FALSE))</f>
        <v>374.39600000000002</v>
      </c>
      <c r="AK242" s="315"/>
      <c r="AM242" s="316" t="str">
        <f>IF(B242&lt;&gt;"",IF(VLOOKUP($B242,Totalt!$B$1:$AQ$550,MATCH("Kvalitetsgranskad:",Totalt!$B$1:$AQ$1,0),FALSE)="ja",VLOOKUP($B242,Miljö!$B$1:$AG$479,MATCH(AM$2,Miljö!$B$1:$AK$1,0),FALSE),""),"")</f>
        <v>Ja</v>
      </c>
      <c r="AN242" s="316" t="str">
        <f>IF(AM242="ja",VLOOKUP($B242,Miljö!$B$1:$J$479,MATCH("Typ av ursprungsspecificerad el   (Om inget värde anges används Nordisk residualmix, se inforuta) ()",Miljö!$B$1:$J$1,0),FALSE),IF(AM242="nej","Nordisk residualel",""))</f>
        <v>'vattenproducerad el'</v>
      </c>
      <c r="AO242" s="316">
        <f>IF(AM242="","",VLOOKUP($B242,Miljö!$B$1:$J$479,MATCH("Fossilandel för ursprungspecificerad el ()",Miljö!$B$1:$J$1,0),FALSE))</f>
        <v>0</v>
      </c>
      <c r="AP242" s="316">
        <f>IF(AM242="","",IFERROR(VLOOKUP($B242,Miljö!$B$1:$J$479,MATCH("Kärnkraftsandel för ursprungsspecificerad el ()",Miljö!$B$1:$J$1,0),FALSE)/1,0))</f>
        <v>0</v>
      </c>
      <c r="AQ242" s="316">
        <f t="shared" si="13"/>
        <v>1</v>
      </c>
      <c r="AS242" s="316" t="str">
        <f t="shared" si="14"/>
        <v>Nej</v>
      </c>
      <c r="AT242" s="316" t="str">
        <f>IF(AS242="ja",VLOOKUP($B242,Miljö!$B$1:$O$500,MATCH("Fossil andel i procent (%)",Miljö!$B$1:$O$1,0),FALSE)/100,"")</f>
        <v/>
      </c>
      <c r="AV242" s="316" t="str">
        <f t="shared" si="15"/>
        <v>Nej</v>
      </c>
      <c r="AW242" s="316" t="str">
        <f>IF(AV242="ja",VLOOKUP($B242,'Egen hetvattenprod'!$B$1:$AO$500,MATCH("Värmekälla till värmepumpar ()",'Egen hetvattenprod'!$B$1:$AO$1,0),FALSE),"")</f>
        <v/>
      </c>
    </row>
    <row r="243" spans="1:49" x14ac:dyDescent="0.25">
      <c r="A243" s="314" t="str">
        <f>'Miljövärden för publ företag'!B245</f>
        <v>Skövde Värmeverk AB</v>
      </c>
      <c r="B243" s="314" t="str">
        <f>'Miljövärden för publ företag'!C245</f>
        <v>Stöpen</v>
      </c>
      <c r="C243" s="302">
        <f>IFERROR(VLOOKUP($B243,Totalt!$B$1:$AQ$550,MATCH(C$2,Totalt!$B$1:$AQ$1,0),FALSE),"")</f>
        <v>0</v>
      </c>
      <c r="D243" s="302">
        <f>IFERROR(VLOOKUP($B243,Totalt!$B$1:$AQ$550,MATCH(D$2,Totalt!$B$1:$AQ$1,0),FALSE),"")</f>
        <v>0.128</v>
      </c>
      <c r="E243" s="302">
        <f>IFERROR(VLOOKUP($B243,Totalt!$B$1:$AQ$550,MATCH(E$2,Totalt!$B$1:$AQ$1,0),FALSE),"")</f>
        <v>0</v>
      </c>
      <c r="F243" s="302">
        <f>IFERROR(VLOOKUP($B243,Totalt!$B$1:$AQ$550,MATCH(F$2,Totalt!$B$1:$AQ$1,0),FALSE),"")</f>
        <v>0</v>
      </c>
      <c r="G243" s="302">
        <f>IFERROR(VLOOKUP($B243,Totalt!$B$1:$AQ$550,MATCH(G$2,Totalt!$B$1:$AQ$1,0),FALSE),"")</f>
        <v>0</v>
      </c>
      <c r="H243" s="302">
        <f>IFERROR(VLOOKUP($B243,Totalt!$B$1:$AQ$550,MATCH(H$2,Totalt!$B$1:$AQ$1,0),FALSE),"")</f>
        <v>0</v>
      </c>
      <c r="I243" s="302">
        <f>IFERROR(VLOOKUP($B243,Totalt!$B$1:$AQ$550,MATCH(I$2,Totalt!$B$1:$AQ$1,0),FALSE),"")</f>
        <v>0</v>
      </c>
      <c r="J243" s="302">
        <f>IFERROR(VLOOKUP($B243,Totalt!$B$1:$AQ$550,MATCH(J$2,Totalt!$B$1:$AQ$1,0),FALSE),"")</f>
        <v>0</v>
      </c>
      <c r="K243" s="302">
        <f>IFERROR(VLOOKUP($B243,Totalt!$B$1:$AQ$550,MATCH(K$2,Totalt!$B$1:$AQ$1,0),FALSE),"")</f>
        <v>0</v>
      </c>
      <c r="L243" s="302">
        <f>IFERROR(VLOOKUP($B243,Totalt!$B$1:$AQ$550,MATCH(L$2,Totalt!$B$1:$AQ$1,0),FALSE),"")</f>
        <v>0</v>
      </c>
      <c r="M243" s="302">
        <f>IFERROR(VLOOKUP($B243,Totalt!$B$1:$AQ$550,MATCH(M$2,Totalt!$B$1:$AQ$1,0),FALSE),"")</f>
        <v>0</v>
      </c>
      <c r="N243" s="302">
        <f>IFERROR(VLOOKUP($B243,Totalt!$B$1:$AQ$550,MATCH(N$2,Totalt!$B$1:$AQ$1,0),FALSE),"")</f>
        <v>0</v>
      </c>
      <c r="O243" s="302">
        <f>IFERROR(VLOOKUP($B243,Totalt!$B$1:$AQ$550,MATCH(O$2,Totalt!$B$1:$AQ$1,0),FALSE),"")</f>
        <v>0</v>
      </c>
      <c r="P243" s="302">
        <f>IFERROR(VLOOKUP($B243,Totalt!$B$1:$AQ$550,MATCH(P$2,Totalt!$B$1:$AQ$1,0),FALSE),"")</f>
        <v>0</v>
      </c>
      <c r="Q243" s="302">
        <f>IFERROR(VLOOKUP($B243,Totalt!$B$1:$AQ$550,MATCH(Q$2,Totalt!$B$1:$AQ$1,0),FALSE),"")</f>
        <v>0</v>
      </c>
      <c r="R243" s="302">
        <f>IFERROR(VLOOKUP($B243,Totalt!$B$1:$AQ$550,MATCH(R$2,Totalt!$B$1:$AQ$1,0),FALSE),"")</f>
        <v>5.6</v>
      </c>
      <c r="S243" s="302">
        <f>IFERROR(VLOOKUP($B243,Totalt!$B$1:$AQ$550,MATCH(S$2,Totalt!$B$1:$AQ$1,0),FALSE),"")</f>
        <v>0</v>
      </c>
      <c r="T243" s="302">
        <f>IFERROR(VLOOKUP($B243,Totalt!$B$1:$AQ$550,MATCH(T$2,Totalt!$B$1:$AQ$1,0),FALSE),"")</f>
        <v>0</v>
      </c>
      <c r="U243" s="302">
        <f>IFERROR(VLOOKUP($B243,Totalt!$B$1:$AQ$550,MATCH(U$2,Totalt!$B$1:$AQ$1,0),FALSE),"")</f>
        <v>0</v>
      </c>
      <c r="V243" s="302">
        <f>IFERROR(VLOOKUP($B243,Totalt!$B$1:$AQ$550,MATCH(V$2,Totalt!$B$1:$AQ$1,0),FALSE),"")</f>
        <v>0</v>
      </c>
      <c r="W243" s="302">
        <f>IFERROR(VLOOKUP($B243,Totalt!$B$1:$AQ$550,MATCH(W$2,Totalt!$B$1:$AQ$1,0),FALSE),"")</f>
        <v>0</v>
      </c>
      <c r="X243" s="302">
        <f>IFERROR(VLOOKUP($B243,Totalt!$B$1:$AQ$550,MATCH(X$2,Totalt!$B$1:$AQ$1,0),FALSE),"")</f>
        <v>0</v>
      </c>
      <c r="Y243" s="302">
        <f>IFERROR(VLOOKUP($B243,Totalt!$B$1:$AQ$550,MATCH(Y$2,Totalt!$B$1:$AQ$1,0),FALSE),"")</f>
        <v>0</v>
      </c>
      <c r="Z243" s="302">
        <f>IFERROR(VLOOKUP($B243,Totalt!$B$1:$AQ$550,MATCH(Z$2,Totalt!$B$1:$AQ$1,0),FALSE),"")</f>
        <v>0</v>
      </c>
      <c r="AA243" s="302">
        <f>IFERROR(VLOOKUP($B243,Totalt!$B$1:$AQ$550,MATCH(AA$2,Totalt!$B$1:$AQ$1,0),FALSE),"")</f>
        <v>0</v>
      </c>
      <c r="AB243" s="302">
        <f>IFERROR(VLOOKUP($B243,Totalt!$B$1:$AQ$550,MATCH(AB$2,Totalt!$B$1:$AQ$1,0),FALSE),"")</f>
        <v>0</v>
      </c>
      <c r="AC243" s="302">
        <f>IFERROR(VLOOKUP($B243,Totalt!$B$1:$AQ$550,MATCH(AC$2,Totalt!$B$1:$AQ$1,0),FALSE),"")</f>
        <v>0</v>
      </c>
      <c r="AD243" s="302">
        <f>IFERROR(VLOOKUP($B243,Totalt!$B$1:$AQ$550,MATCH(AD$2,Totalt!$B$1:$AQ$1,0),FALSE),"")</f>
        <v>0</v>
      </c>
      <c r="AE243" s="302">
        <f>IFERROR(VLOOKUP($B243,Totalt!$B$1:$AQ$550,MATCH(AE$2,Totalt!$B$1:$AQ$1,0),FALSE),"")</f>
        <v>0</v>
      </c>
      <c r="AF243" s="302">
        <f>IFERROR(VLOOKUP($B243,Totalt!$B$1:$AQ$550,MATCH(AF$2,Totalt!$B$1:$AQ$1,0),FALSE),"")</f>
        <v>0.05</v>
      </c>
      <c r="AG243" s="302">
        <f>IFERROR(VLOOKUP($B243,Totalt!$B$1:$AQ$550,MATCH(AG$2,Totalt!$B$1:$AQ$1,0),FALSE),"")</f>
        <v>0</v>
      </c>
      <c r="AI243" s="302">
        <f t="shared" si="12"/>
        <v>5.7779999999999996</v>
      </c>
      <c r="AJ243" s="302">
        <f>IF(ISERROR(1/VLOOKUP($B243,Leveranser!$B$1:$S$500,MATCH("såld värme (gwh)",Leveranser!$B$1:$S$1,0),FALSE)),"",VLOOKUP($B243,Leveranser!$B$1:$S$500,MATCH("såld värme (gwh)",Leveranser!$B$1:$S$1,0),FALSE))</f>
        <v>4.5446489999999997</v>
      </c>
      <c r="AK243" s="315"/>
      <c r="AM243" s="316" t="str">
        <f>IF(B243&lt;&gt;"",IF(VLOOKUP($B243,Totalt!$B$1:$AQ$550,MATCH("Kvalitetsgranskad:",Totalt!$B$1:$AQ$1,0),FALSE)="ja",VLOOKUP($B243,Miljö!$B$1:$AG$479,MATCH(AM$2,Miljö!$B$1:$AK$1,0),FALSE),""),"")</f>
        <v>Ja</v>
      </c>
      <c r="AN243" s="316" t="str">
        <f>IF(AM243="ja",VLOOKUP($B243,Miljö!$B$1:$J$479,MATCH("Typ av ursprungsspecificerad el   (Om inget värde anges används Nordisk residualmix, se inforuta) ()",Miljö!$B$1:$J$1,0),FALSE),IF(AM243="nej","Nordisk residualel",""))</f>
        <v>'vattenkraftproducerad'</v>
      </c>
      <c r="AO243" s="316">
        <f>IF(AM243="","",VLOOKUP($B243,Miljö!$B$1:$J$479,MATCH("Fossilandel för ursprungspecificerad el ()",Miljö!$B$1:$J$1,0),FALSE))</f>
        <v>0</v>
      </c>
      <c r="AP243" s="316">
        <f>IF(AM243="","",IFERROR(VLOOKUP($B243,Miljö!$B$1:$J$479,MATCH("Kärnkraftsandel för ursprungsspecificerad el ()",Miljö!$B$1:$J$1,0),FALSE)/1,0))</f>
        <v>0</v>
      </c>
      <c r="AQ243" s="316">
        <f t="shared" si="13"/>
        <v>1</v>
      </c>
      <c r="AS243" s="316" t="str">
        <f t="shared" si="14"/>
        <v>Nej</v>
      </c>
      <c r="AT243" s="316" t="str">
        <f>IF(AS243="ja",VLOOKUP($B243,Miljö!$B$1:$O$500,MATCH("Fossil andel i procent (%)",Miljö!$B$1:$O$1,0),FALSE)/100,"")</f>
        <v/>
      </c>
      <c r="AV243" s="316" t="str">
        <f t="shared" si="15"/>
        <v>Nej</v>
      </c>
      <c r="AW243" s="316" t="str">
        <f>IF(AV243="ja",VLOOKUP($B243,'Egen hetvattenprod'!$B$1:$AO$500,MATCH("Värmekälla till värmepumpar ()",'Egen hetvattenprod'!$B$1:$AO$1,0),FALSE),"")</f>
        <v/>
      </c>
    </row>
    <row r="244" spans="1:49" x14ac:dyDescent="0.25">
      <c r="A244" s="314" t="str">
        <f>'Miljövärden för publ företag'!B246</f>
        <v>Skövde Värmeverk AB</v>
      </c>
      <c r="B244" s="314" t="str">
        <f>'Miljövärden för publ företag'!C246</f>
        <v>Tidan</v>
      </c>
      <c r="C244" s="302">
        <f>IFERROR(VLOOKUP($B244,Totalt!$B$1:$AQ$550,MATCH(C$2,Totalt!$B$1:$AQ$1,0),FALSE),"")</f>
        <v>0</v>
      </c>
      <c r="D244" s="302">
        <f>IFERROR(VLOOKUP($B244,Totalt!$B$1:$AQ$550,MATCH(D$2,Totalt!$B$1:$AQ$1,0),FALSE),"")</f>
        <v>0.02</v>
      </c>
      <c r="E244" s="302">
        <f>IFERROR(VLOOKUP($B244,Totalt!$B$1:$AQ$550,MATCH(E$2,Totalt!$B$1:$AQ$1,0),FALSE),"")</f>
        <v>0</v>
      </c>
      <c r="F244" s="302">
        <f>IFERROR(VLOOKUP($B244,Totalt!$B$1:$AQ$550,MATCH(F$2,Totalt!$B$1:$AQ$1,0),FALSE),"")</f>
        <v>0</v>
      </c>
      <c r="G244" s="302">
        <f>IFERROR(VLOOKUP($B244,Totalt!$B$1:$AQ$550,MATCH(G$2,Totalt!$B$1:$AQ$1,0),FALSE),"")</f>
        <v>0</v>
      </c>
      <c r="H244" s="302">
        <f>IFERROR(VLOOKUP($B244,Totalt!$B$1:$AQ$550,MATCH(H$2,Totalt!$B$1:$AQ$1,0),FALSE),"")</f>
        <v>0</v>
      </c>
      <c r="I244" s="302">
        <f>IFERROR(VLOOKUP($B244,Totalt!$B$1:$AQ$550,MATCH(I$2,Totalt!$B$1:$AQ$1,0),FALSE),"")</f>
        <v>0</v>
      </c>
      <c r="J244" s="302">
        <f>IFERROR(VLOOKUP($B244,Totalt!$B$1:$AQ$550,MATCH(J$2,Totalt!$B$1:$AQ$1,0),FALSE),"")</f>
        <v>0</v>
      </c>
      <c r="K244" s="302">
        <f>IFERROR(VLOOKUP($B244,Totalt!$B$1:$AQ$550,MATCH(K$2,Totalt!$B$1:$AQ$1,0),FALSE),"")</f>
        <v>0</v>
      </c>
      <c r="L244" s="302">
        <f>IFERROR(VLOOKUP($B244,Totalt!$B$1:$AQ$550,MATCH(L$2,Totalt!$B$1:$AQ$1,0),FALSE),"")</f>
        <v>0</v>
      </c>
      <c r="M244" s="302">
        <f>IFERROR(VLOOKUP($B244,Totalt!$B$1:$AQ$550,MATCH(M$2,Totalt!$B$1:$AQ$1,0),FALSE),"")</f>
        <v>0</v>
      </c>
      <c r="N244" s="302">
        <f>IFERROR(VLOOKUP($B244,Totalt!$B$1:$AQ$550,MATCH(N$2,Totalt!$B$1:$AQ$1,0),FALSE),"")</f>
        <v>0</v>
      </c>
      <c r="O244" s="302">
        <f>IFERROR(VLOOKUP($B244,Totalt!$B$1:$AQ$550,MATCH(O$2,Totalt!$B$1:$AQ$1,0),FALSE),"")</f>
        <v>0</v>
      </c>
      <c r="P244" s="302">
        <f>IFERROR(VLOOKUP($B244,Totalt!$B$1:$AQ$550,MATCH(P$2,Totalt!$B$1:$AQ$1,0),FALSE),"")</f>
        <v>0</v>
      </c>
      <c r="Q244" s="302">
        <f>IFERROR(VLOOKUP($B244,Totalt!$B$1:$AQ$550,MATCH(Q$2,Totalt!$B$1:$AQ$1,0),FALSE),"")</f>
        <v>0</v>
      </c>
      <c r="R244" s="302">
        <f>IFERROR(VLOOKUP($B244,Totalt!$B$1:$AQ$550,MATCH(R$2,Totalt!$B$1:$AQ$1,0),FALSE),"")</f>
        <v>2.7</v>
      </c>
      <c r="S244" s="302">
        <f>IFERROR(VLOOKUP($B244,Totalt!$B$1:$AQ$550,MATCH(S$2,Totalt!$B$1:$AQ$1,0),FALSE),"")</f>
        <v>0</v>
      </c>
      <c r="T244" s="302">
        <f>IFERROR(VLOOKUP($B244,Totalt!$B$1:$AQ$550,MATCH(T$2,Totalt!$B$1:$AQ$1,0),FALSE),"")</f>
        <v>0</v>
      </c>
      <c r="U244" s="302">
        <f>IFERROR(VLOOKUP($B244,Totalt!$B$1:$AQ$550,MATCH(U$2,Totalt!$B$1:$AQ$1,0),FALSE),"")</f>
        <v>0</v>
      </c>
      <c r="V244" s="302">
        <f>IFERROR(VLOOKUP($B244,Totalt!$B$1:$AQ$550,MATCH(V$2,Totalt!$B$1:$AQ$1,0),FALSE),"")</f>
        <v>0</v>
      </c>
      <c r="W244" s="302">
        <f>IFERROR(VLOOKUP($B244,Totalt!$B$1:$AQ$550,MATCH(W$2,Totalt!$B$1:$AQ$1,0),FALSE),"")</f>
        <v>0</v>
      </c>
      <c r="X244" s="302">
        <f>IFERROR(VLOOKUP($B244,Totalt!$B$1:$AQ$550,MATCH(X$2,Totalt!$B$1:$AQ$1,0),FALSE),"")</f>
        <v>0</v>
      </c>
      <c r="Y244" s="302">
        <f>IFERROR(VLOOKUP($B244,Totalt!$B$1:$AQ$550,MATCH(Y$2,Totalt!$B$1:$AQ$1,0),FALSE),"")</f>
        <v>0</v>
      </c>
      <c r="Z244" s="302">
        <f>IFERROR(VLOOKUP($B244,Totalt!$B$1:$AQ$550,MATCH(Z$2,Totalt!$B$1:$AQ$1,0),FALSE),"")</f>
        <v>0</v>
      </c>
      <c r="AA244" s="302">
        <f>IFERROR(VLOOKUP($B244,Totalt!$B$1:$AQ$550,MATCH(AA$2,Totalt!$B$1:$AQ$1,0),FALSE),"")</f>
        <v>0</v>
      </c>
      <c r="AB244" s="302">
        <f>IFERROR(VLOOKUP($B244,Totalt!$B$1:$AQ$550,MATCH(AB$2,Totalt!$B$1:$AQ$1,0),FALSE),"")</f>
        <v>0</v>
      </c>
      <c r="AC244" s="302">
        <f>IFERROR(VLOOKUP($B244,Totalt!$B$1:$AQ$550,MATCH(AC$2,Totalt!$B$1:$AQ$1,0),FALSE),"")</f>
        <v>0</v>
      </c>
      <c r="AD244" s="302">
        <f>IFERROR(VLOOKUP($B244,Totalt!$B$1:$AQ$550,MATCH(AD$2,Totalt!$B$1:$AQ$1,0),FALSE),"")</f>
        <v>0</v>
      </c>
      <c r="AE244" s="302">
        <f>IFERROR(VLOOKUP($B244,Totalt!$B$1:$AQ$550,MATCH(AE$2,Totalt!$B$1:$AQ$1,0),FALSE),"")</f>
        <v>0</v>
      </c>
      <c r="AF244" s="302">
        <f>IFERROR(VLOOKUP($B244,Totalt!$B$1:$AQ$550,MATCH(AF$2,Totalt!$B$1:$AQ$1,0),FALSE),"")</f>
        <v>0.02</v>
      </c>
      <c r="AG244" s="302">
        <f>IFERROR(VLOOKUP($B244,Totalt!$B$1:$AQ$550,MATCH(AG$2,Totalt!$B$1:$AQ$1,0),FALSE),"")</f>
        <v>0</v>
      </c>
      <c r="AI244" s="302">
        <f t="shared" si="12"/>
        <v>2.74</v>
      </c>
      <c r="AJ244" s="302">
        <f>IF(ISERROR(1/VLOOKUP($B244,Leveranser!$B$1:$S$500,MATCH("såld värme (gwh)",Leveranser!$B$1:$S$1,0),FALSE)),"",VLOOKUP($B244,Leveranser!$B$1:$S$500,MATCH("såld värme (gwh)",Leveranser!$B$1:$S$1,0),FALSE))</f>
        <v>2.0470000000000002</v>
      </c>
      <c r="AK244" s="315"/>
      <c r="AM244" s="316" t="str">
        <f>IF(B244&lt;&gt;"",IF(VLOOKUP($B244,Totalt!$B$1:$AQ$550,MATCH("Kvalitetsgranskad:",Totalt!$B$1:$AQ$1,0),FALSE)="ja",VLOOKUP($B244,Miljö!$B$1:$AG$479,MATCH(AM$2,Miljö!$B$1:$AK$1,0),FALSE),""),"")</f>
        <v>Ja</v>
      </c>
      <c r="AN244" s="316" t="str">
        <f>IF(AM244="ja",VLOOKUP($B244,Miljö!$B$1:$J$479,MATCH("Typ av ursprungsspecificerad el   (Om inget värde anges används Nordisk residualmix, se inforuta) ()",Miljö!$B$1:$J$1,0),FALSE),IF(AM244="nej","Nordisk residualel",""))</f>
        <v>'vattenproducerad el'</v>
      </c>
      <c r="AO244" s="316">
        <f>IF(AM244="","",VLOOKUP($B244,Miljö!$B$1:$J$479,MATCH("Fossilandel för ursprungspecificerad el ()",Miljö!$B$1:$J$1,0),FALSE))</f>
        <v>0</v>
      </c>
      <c r="AP244" s="316">
        <f>IF(AM244="","",IFERROR(VLOOKUP($B244,Miljö!$B$1:$J$479,MATCH("Kärnkraftsandel för ursprungsspecificerad el ()",Miljö!$B$1:$J$1,0),FALSE)/1,0))</f>
        <v>0</v>
      </c>
      <c r="AQ244" s="316">
        <f t="shared" si="13"/>
        <v>1</v>
      </c>
      <c r="AS244" s="316" t="str">
        <f t="shared" si="14"/>
        <v>Nej</v>
      </c>
      <c r="AT244" s="316" t="str">
        <f>IF(AS244="ja",VLOOKUP($B244,Miljö!$B$1:$O$500,MATCH("Fossil andel i procent (%)",Miljö!$B$1:$O$1,0),FALSE)/100,"")</f>
        <v/>
      </c>
      <c r="AV244" s="316" t="str">
        <f t="shared" si="15"/>
        <v>Nej</v>
      </c>
      <c r="AW244" s="316" t="str">
        <f>IF(AV244="ja",VLOOKUP($B244,'Egen hetvattenprod'!$B$1:$AO$500,MATCH("Värmekälla till värmepumpar ()",'Egen hetvattenprod'!$B$1:$AO$1,0),FALSE),"")</f>
        <v/>
      </c>
    </row>
    <row r="245" spans="1:49" x14ac:dyDescent="0.25">
      <c r="A245" s="314" t="str">
        <f>'Miljövärden för publ företag'!B247</f>
        <v>Skövde Värmeverk AB</v>
      </c>
      <c r="B245" s="314" t="str">
        <f>'Miljövärden för publ företag'!C247</f>
        <v>Timmersdala</v>
      </c>
      <c r="C245" s="302">
        <f>IFERROR(VLOOKUP($B245,Totalt!$B$1:$AQ$550,MATCH(C$2,Totalt!$B$1:$AQ$1,0),FALSE),"")</f>
        <v>0</v>
      </c>
      <c r="D245" s="302">
        <f>IFERROR(VLOOKUP($B245,Totalt!$B$1:$AQ$550,MATCH(D$2,Totalt!$B$1:$AQ$1,0),FALSE),"")</f>
        <v>0.06</v>
      </c>
      <c r="E245" s="302">
        <f>IFERROR(VLOOKUP($B245,Totalt!$B$1:$AQ$550,MATCH(E$2,Totalt!$B$1:$AQ$1,0),FALSE),"")</f>
        <v>0</v>
      </c>
      <c r="F245" s="302">
        <f>IFERROR(VLOOKUP($B245,Totalt!$B$1:$AQ$550,MATCH(F$2,Totalt!$B$1:$AQ$1,0),FALSE),"")</f>
        <v>0</v>
      </c>
      <c r="G245" s="302">
        <f>IFERROR(VLOOKUP($B245,Totalt!$B$1:$AQ$550,MATCH(G$2,Totalt!$B$1:$AQ$1,0),FALSE),"")</f>
        <v>0</v>
      </c>
      <c r="H245" s="302">
        <f>IFERROR(VLOOKUP($B245,Totalt!$B$1:$AQ$550,MATCH(H$2,Totalt!$B$1:$AQ$1,0),FALSE),"")</f>
        <v>0</v>
      </c>
      <c r="I245" s="302">
        <f>IFERROR(VLOOKUP($B245,Totalt!$B$1:$AQ$550,MATCH(I$2,Totalt!$B$1:$AQ$1,0),FALSE),"")</f>
        <v>0</v>
      </c>
      <c r="J245" s="302">
        <f>IFERROR(VLOOKUP($B245,Totalt!$B$1:$AQ$550,MATCH(J$2,Totalt!$B$1:$AQ$1,0),FALSE),"")</f>
        <v>0</v>
      </c>
      <c r="K245" s="302">
        <f>IFERROR(VLOOKUP($B245,Totalt!$B$1:$AQ$550,MATCH(K$2,Totalt!$B$1:$AQ$1,0),FALSE),"")</f>
        <v>0</v>
      </c>
      <c r="L245" s="302">
        <f>IFERROR(VLOOKUP($B245,Totalt!$B$1:$AQ$550,MATCH(L$2,Totalt!$B$1:$AQ$1,0),FALSE),"")</f>
        <v>0</v>
      </c>
      <c r="M245" s="302">
        <f>IFERROR(VLOOKUP($B245,Totalt!$B$1:$AQ$550,MATCH(M$2,Totalt!$B$1:$AQ$1,0),FALSE),"")</f>
        <v>0</v>
      </c>
      <c r="N245" s="302">
        <f>IFERROR(VLOOKUP($B245,Totalt!$B$1:$AQ$550,MATCH(N$2,Totalt!$B$1:$AQ$1,0),FALSE),"")</f>
        <v>0</v>
      </c>
      <c r="O245" s="302">
        <f>IFERROR(VLOOKUP($B245,Totalt!$B$1:$AQ$550,MATCH(O$2,Totalt!$B$1:$AQ$1,0),FALSE),"")</f>
        <v>0</v>
      </c>
      <c r="P245" s="302">
        <f>IFERROR(VLOOKUP($B245,Totalt!$B$1:$AQ$550,MATCH(P$2,Totalt!$B$1:$AQ$1,0),FALSE),"")</f>
        <v>0</v>
      </c>
      <c r="Q245" s="302">
        <f>IFERROR(VLOOKUP($B245,Totalt!$B$1:$AQ$550,MATCH(Q$2,Totalt!$B$1:$AQ$1,0),FALSE),"")</f>
        <v>0</v>
      </c>
      <c r="R245" s="302">
        <f>IFERROR(VLOOKUP($B245,Totalt!$B$1:$AQ$550,MATCH(R$2,Totalt!$B$1:$AQ$1,0),FALSE),"")</f>
        <v>3.8</v>
      </c>
      <c r="S245" s="302">
        <f>IFERROR(VLOOKUP($B245,Totalt!$B$1:$AQ$550,MATCH(S$2,Totalt!$B$1:$AQ$1,0),FALSE),"")</f>
        <v>0</v>
      </c>
      <c r="T245" s="302">
        <f>IFERROR(VLOOKUP($B245,Totalt!$B$1:$AQ$550,MATCH(T$2,Totalt!$B$1:$AQ$1,0),FALSE),"")</f>
        <v>0</v>
      </c>
      <c r="U245" s="302">
        <f>IFERROR(VLOOKUP($B245,Totalt!$B$1:$AQ$550,MATCH(U$2,Totalt!$B$1:$AQ$1,0),FALSE),"")</f>
        <v>0</v>
      </c>
      <c r="V245" s="302">
        <f>IFERROR(VLOOKUP($B245,Totalt!$B$1:$AQ$550,MATCH(V$2,Totalt!$B$1:$AQ$1,0),FALSE),"")</f>
        <v>0</v>
      </c>
      <c r="W245" s="302">
        <f>IFERROR(VLOOKUP($B245,Totalt!$B$1:$AQ$550,MATCH(W$2,Totalt!$B$1:$AQ$1,0),FALSE),"")</f>
        <v>0</v>
      </c>
      <c r="X245" s="302">
        <f>IFERROR(VLOOKUP($B245,Totalt!$B$1:$AQ$550,MATCH(X$2,Totalt!$B$1:$AQ$1,0),FALSE),"")</f>
        <v>0</v>
      </c>
      <c r="Y245" s="302">
        <f>IFERROR(VLOOKUP($B245,Totalt!$B$1:$AQ$550,MATCH(Y$2,Totalt!$B$1:$AQ$1,0),FALSE),"")</f>
        <v>0</v>
      </c>
      <c r="Z245" s="302">
        <f>IFERROR(VLOOKUP($B245,Totalt!$B$1:$AQ$550,MATCH(Z$2,Totalt!$B$1:$AQ$1,0),FALSE),"")</f>
        <v>0</v>
      </c>
      <c r="AA245" s="302">
        <f>IFERROR(VLOOKUP($B245,Totalt!$B$1:$AQ$550,MATCH(AA$2,Totalt!$B$1:$AQ$1,0),FALSE),"")</f>
        <v>0</v>
      </c>
      <c r="AB245" s="302">
        <f>IFERROR(VLOOKUP($B245,Totalt!$B$1:$AQ$550,MATCH(AB$2,Totalt!$B$1:$AQ$1,0),FALSE),"")</f>
        <v>0</v>
      </c>
      <c r="AC245" s="302">
        <f>IFERROR(VLOOKUP($B245,Totalt!$B$1:$AQ$550,MATCH(AC$2,Totalt!$B$1:$AQ$1,0),FALSE),"")</f>
        <v>0</v>
      </c>
      <c r="AD245" s="302">
        <f>IFERROR(VLOOKUP($B245,Totalt!$B$1:$AQ$550,MATCH(AD$2,Totalt!$B$1:$AQ$1,0),FALSE),"")</f>
        <v>0</v>
      </c>
      <c r="AE245" s="302">
        <f>IFERROR(VLOOKUP($B245,Totalt!$B$1:$AQ$550,MATCH(AE$2,Totalt!$B$1:$AQ$1,0),FALSE),"")</f>
        <v>0</v>
      </c>
      <c r="AF245" s="302">
        <f>IFERROR(VLOOKUP($B245,Totalt!$B$1:$AQ$550,MATCH(AF$2,Totalt!$B$1:$AQ$1,0),FALSE),"")</f>
        <v>0.05</v>
      </c>
      <c r="AG245" s="302">
        <f>IFERROR(VLOOKUP($B245,Totalt!$B$1:$AQ$550,MATCH(AG$2,Totalt!$B$1:$AQ$1,0),FALSE),"")</f>
        <v>0</v>
      </c>
      <c r="AI245" s="302">
        <f t="shared" si="12"/>
        <v>3.9099999999999997</v>
      </c>
      <c r="AJ245" s="302">
        <f>IF(ISERROR(1/VLOOKUP($B245,Leveranser!$B$1:$S$500,MATCH("såld värme (gwh)",Leveranser!$B$1:$S$1,0),FALSE)),"",VLOOKUP($B245,Leveranser!$B$1:$S$500,MATCH("såld värme (gwh)",Leveranser!$B$1:$S$1,0),FALSE))</f>
        <v>3.051812</v>
      </c>
      <c r="AK245" s="315"/>
      <c r="AM245" s="316" t="str">
        <f>IF(B245&lt;&gt;"",IF(VLOOKUP($B245,Totalt!$B$1:$AQ$550,MATCH("Kvalitetsgranskad:",Totalt!$B$1:$AQ$1,0),FALSE)="ja",VLOOKUP($B245,Miljö!$B$1:$AG$479,MATCH(AM$2,Miljö!$B$1:$AK$1,0),FALSE),""),"")</f>
        <v>Ja</v>
      </c>
      <c r="AN245" s="316" t="str">
        <f>IF(AM245="ja",VLOOKUP($B245,Miljö!$B$1:$J$479,MATCH("Typ av ursprungsspecificerad el   (Om inget värde anges används Nordisk residualmix, se inforuta) ()",Miljö!$B$1:$J$1,0),FALSE),IF(AM245="nej","Nordisk residualel",""))</f>
        <v>'vattenproducerad'</v>
      </c>
      <c r="AO245" s="316">
        <f>IF(AM245="","",VLOOKUP($B245,Miljö!$B$1:$J$479,MATCH("Fossilandel för ursprungspecificerad el ()",Miljö!$B$1:$J$1,0),FALSE))</f>
        <v>0</v>
      </c>
      <c r="AP245" s="316">
        <f>IF(AM245="","",IFERROR(VLOOKUP($B245,Miljö!$B$1:$J$479,MATCH("Kärnkraftsandel för ursprungsspecificerad el ()",Miljö!$B$1:$J$1,0),FALSE)/1,0))</f>
        <v>0</v>
      </c>
      <c r="AQ245" s="316">
        <f t="shared" si="13"/>
        <v>1</v>
      </c>
      <c r="AS245" s="316" t="str">
        <f t="shared" si="14"/>
        <v>Nej</v>
      </c>
      <c r="AT245" s="316" t="str">
        <f>IF(AS245="ja",VLOOKUP($B245,Miljö!$B$1:$O$500,MATCH("Fossil andel i procent (%)",Miljö!$B$1:$O$1,0),FALSE)/100,"")</f>
        <v/>
      </c>
      <c r="AV245" s="316" t="str">
        <f t="shared" si="15"/>
        <v>Nej</v>
      </c>
      <c r="AW245" s="316" t="str">
        <f>IF(AV245="ja",VLOOKUP($B245,'Egen hetvattenprod'!$B$1:$AO$500,MATCH("Värmekälla till värmepumpar ()",'Egen hetvattenprod'!$B$1:$AO$1,0),FALSE),"")</f>
        <v/>
      </c>
    </row>
    <row r="246" spans="1:49" x14ac:dyDescent="0.25">
      <c r="A246" s="314" t="str">
        <f>'Miljövärden för publ företag'!B248</f>
        <v>Smedjebacken Energi AB</v>
      </c>
      <c r="B246" s="314" t="str">
        <f>'Miljövärden för publ företag'!C248</f>
        <v>Smedjebacken</v>
      </c>
      <c r="C246" s="302">
        <f>IFERROR(VLOOKUP($B246,Totalt!$B$1:$AQ$550,MATCH(C$2,Totalt!$B$1:$AQ$1,0),FALSE),"")</f>
        <v>0</v>
      </c>
      <c r="D246" s="302">
        <f>IFERROR(VLOOKUP($B246,Totalt!$B$1:$AQ$550,MATCH(D$2,Totalt!$B$1:$AQ$1,0),FALSE),"")</f>
        <v>1.629</v>
      </c>
      <c r="E246" s="302">
        <f>IFERROR(VLOOKUP($B246,Totalt!$B$1:$AQ$550,MATCH(E$2,Totalt!$B$1:$AQ$1,0),FALSE),"")</f>
        <v>0</v>
      </c>
      <c r="F246" s="302">
        <f>IFERROR(VLOOKUP($B246,Totalt!$B$1:$AQ$550,MATCH(F$2,Totalt!$B$1:$AQ$1,0),FALSE),"")</f>
        <v>0</v>
      </c>
      <c r="G246" s="302">
        <f>IFERROR(VLOOKUP($B246,Totalt!$B$1:$AQ$550,MATCH(G$2,Totalt!$B$1:$AQ$1,0),FALSE),"")</f>
        <v>0</v>
      </c>
      <c r="H246" s="302">
        <f>IFERROR(VLOOKUP($B246,Totalt!$B$1:$AQ$550,MATCH(H$2,Totalt!$B$1:$AQ$1,0),FALSE),"")</f>
        <v>0</v>
      </c>
      <c r="I246" s="302">
        <f>IFERROR(VLOOKUP($B246,Totalt!$B$1:$AQ$550,MATCH(I$2,Totalt!$B$1:$AQ$1,0),FALSE),"")</f>
        <v>0</v>
      </c>
      <c r="J246" s="302">
        <f>IFERROR(VLOOKUP($B246,Totalt!$B$1:$AQ$550,MATCH(J$2,Totalt!$B$1:$AQ$1,0),FALSE),"")</f>
        <v>0</v>
      </c>
      <c r="K246" s="302">
        <f>IFERROR(VLOOKUP($B246,Totalt!$B$1:$AQ$550,MATCH(K$2,Totalt!$B$1:$AQ$1,0),FALSE),"")</f>
        <v>0</v>
      </c>
      <c r="L246" s="302">
        <f>IFERROR(VLOOKUP($B246,Totalt!$B$1:$AQ$550,MATCH(L$2,Totalt!$B$1:$AQ$1,0),FALSE),"")</f>
        <v>0</v>
      </c>
      <c r="M246" s="302">
        <f>IFERROR(VLOOKUP($B246,Totalt!$B$1:$AQ$550,MATCH(M$2,Totalt!$B$1:$AQ$1,0),FALSE),"")</f>
        <v>0</v>
      </c>
      <c r="N246" s="302">
        <f>IFERROR(VLOOKUP($B246,Totalt!$B$1:$AQ$550,MATCH(N$2,Totalt!$B$1:$AQ$1,0),FALSE),"")</f>
        <v>0</v>
      </c>
      <c r="O246" s="302">
        <f>IFERROR(VLOOKUP($B246,Totalt!$B$1:$AQ$550,MATCH(O$2,Totalt!$B$1:$AQ$1,0),FALSE),"")</f>
        <v>0</v>
      </c>
      <c r="P246" s="302">
        <f>IFERROR(VLOOKUP($B246,Totalt!$B$1:$AQ$550,MATCH(P$2,Totalt!$B$1:$AQ$1,0),FALSE),"")</f>
        <v>0</v>
      </c>
      <c r="Q246" s="302">
        <f>IFERROR(VLOOKUP($B246,Totalt!$B$1:$AQ$550,MATCH(Q$2,Totalt!$B$1:$AQ$1,0),FALSE),"")</f>
        <v>0</v>
      </c>
      <c r="R246" s="302">
        <f>IFERROR(VLOOKUP($B246,Totalt!$B$1:$AQ$550,MATCH(R$2,Totalt!$B$1:$AQ$1,0),FALSE),"")</f>
        <v>12.614000000000001</v>
      </c>
      <c r="S246" s="302">
        <f>IFERROR(VLOOKUP($B246,Totalt!$B$1:$AQ$550,MATCH(S$2,Totalt!$B$1:$AQ$1,0),FALSE),"")</f>
        <v>0</v>
      </c>
      <c r="T246" s="302">
        <f>IFERROR(VLOOKUP($B246,Totalt!$B$1:$AQ$550,MATCH(T$2,Totalt!$B$1:$AQ$1,0),FALSE),"")</f>
        <v>0</v>
      </c>
      <c r="U246" s="302">
        <f>IFERROR(VLOOKUP($B246,Totalt!$B$1:$AQ$550,MATCH(U$2,Totalt!$B$1:$AQ$1,0),FALSE),"")</f>
        <v>0</v>
      </c>
      <c r="V246" s="302">
        <f>IFERROR(VLOOKUP($B246,Totalt!$B$1:$AQ$550,MATCH(V$2,Totalt!$B$1:$AQ$1,0),FALSE),"")</f>
        <v>0</v>
      </c>
      <c r="W246" s="302">
        <f>IFERROR(VLOOKUP($B246,Totalt!$B$1:$AQ$550,MATCH(W$2,Totalt!$B$1:$AQ$1,0),FALSE),"")</f>
        <v>0</v>
      </c>
      <c r="X246" s="302">
        <f>IFERROR(VLOOKUP($B246,Totalt!$B$1:$AQ$550,MATCH(X$2,Totalt!$B$1:$AQ$1,0),FALSE),"")</f>
        <v>0</v>
      </c>
      <c r="Y246" s="302">
        <f>IFERROR(VLOOKUP($B246,Totalt!$B$1:$AQ$550,MATCH(Y$2,Totalt!$B$1:$AQ$1,0),FALSE),"")</f>
        <v>0</v>
      </c>
      <c r="Z246" s="302">
        <f>IFERROR(VLOOKUP($B246,Totalt!$B$1:$AQ$550,MATCH(Z$2,Totalt!$B$1:$AQ$1,0),FALSE),"")</f>
        <v>4.57</v>
      </c>
      <c r="AA246" s="302">
        <f>IFERROR(VLOOKUP($B246,Totalt!$B$1:$AQ$550,MATCH(AA$2,Totalt!$B$1:$AQ$1,0),FALSE),"")</f>
        <v>0</v>
      </c>
      <c r="AB246" s="302">
        <f>IFERROR(VLOOKUP($B246,Totalt!$B$1:$AQ$550,MATCH(AB$2,Totalt!$B$1:$AQ$1,0),FALSE),"")</f>
        <v>0</v>
      </c>
      <c r="AC246" s="302">
        <f>IFERROR(VLOOKUP($B246,Totalt!$B$1:$AQ$550,MATCH(AC$2,Totalt!$B$1:$AQ$1,0),FALSE),"")</f>
        <v>0</v>
      </c>
      <c r="AD246" s="302">
        <f>IFERROR(VLOOKUP($B246,Totalt!$B$1:$AQ$550,MATCH(AD$2,Totalt!$B$1:$AQ$1,0),FALSE),"")</f>
        <v>28.835000000000001</v>
      </c>
      <c r="AE246" s="302">
        <f>IFERROR(VLOOKUP($B246,Totalt!$B$1:$AQ$550,MATCH(AE$2,Totalt!$B$1:$AQ$1,0),FALSE),"")</f>
        <v>0</v>
      </c>
      <c r="AF246" s="302">
        <f>IFERROR(VLOOKUP($B246,Totalt!$B$1:$AQ$550,MATCH(AF$2,Totalt!$B$1:$AQ$1,0),FALSE),"")</f>
        <v>0.9</v>
      </c>
      <c r="AG246" s="302">
        <f>IFERROR(VLOOKUP($B246,Totalt!$B$1:$AQ$550,MATCH(AG$2,Totalt!$B$1:$AQ$1,0),FALSE),"")</f>
        <v>0</v>
      </c>
      <c r="AI246" s="302">
        <f t="shared" si="12"/>
        <v>48.548000000000002</v>
      </c>
      <c r="AJ246" s="302">
        <f>IF(ISERROR(1/VLOOKUP($B246,Leveranser!$B$1:$S$500,MATCH("såld värme (gwh)",Leveranser!$B$1:$S$1,0),FALSE)),"",VLOOKUP($B246,Leveranser!$B$1:$S$500,MATCH("såld värme (gwh)",Leveranser!$B$1:$S$1,0),FALSE))</f>
        <v>42.985999999999997</v>
      </c>
      <c r="AK246" s="315"/>
      <c r="AM246" s="316" t="str">
        <f>IF(B246&lt;&gt;"",IF(VLOOKUP($B246,Totalt!$B$1:$AQ$550,MATCH("Kvalitetsgranskad:",Totalt!$B$1:$AQ$1,0),FALSE)="ja",VLOOKUP($B246,Miljö!$B$1:$AG$479,MATCH(AM$2,Miljö!$B$1:$AK$1,0),FALSE),""),"")</f>
        <v>Nej</v>
      </c>
      <c r="AN246" s="316" t="str">
        <f>IF(AM246="ja",VLOOKUP($B246,Miljö!$B$1:$J$479,MATCH("Typ av ursprungsspecificerad el   (Om inget värde anges används Nordisk residualmix, se inforuta) ()",Miljö!$B$1:$J$1,0),FALSE),IF(AM246="nej","Nordisk residualel",""))</f>
        <v>Nordisk residualel</v>
      </c>
      <c r="AO246" s="316">
        <f>IF(AM246="","",VLOOKUP($B246,Miljö!$B$1:$J$479,MATCH("Fossilandel för ursprungspecificerad el ()",Miljö!$B$1:$J$1,0),FALSE))</f>
        <v>0.42099999999999999</v>
      </c>
      <c r="AP246" s="316">
        <f>IF(AM246="","",IFERROR(VLOOKUP($B246,Miljö!$B$1:$J$479,MATCH("Kärnkraftsandel för ursprungsspecificerad el ()",Miljö!$B$1:$J$1,0),FALSE)/1,0))</f>
        <v>0.40799999999999997</v>
      </c>
      <c r="AQ246" s="316">
        <f t="shared" si="13"/>
        <v>0.17099999999999999</v>
      </c>
      <c r="AS246" s="316" t="str">
        <f t="shared" si="14"/>
        <v>Nej</v>
      </c>
      <c r="AT246" s="316" t="str">
        <f>IF(AS246="ja",VLOOKUP($B246,Miljö!$B$1:$O$500,MATCH("Fossil andel i procent (%)",Miljö!$B$1:$O$1,0),FALSE)/100,"")</f>
        <v/>
      </c>
      <c r="AV246" s="316" t="str">
        <f t="shared" si="15"/>
        <v>Nej</v>
      </c>
      <c r="AW246" s="316" t="str">
        <f>IF(AV246="ja",VLOOKUP($B246,'Egen hetvattenprod'!$B$1:$AO$500,MATCH("Värmekälla till värmepumpar ()",'Egen hetvattenprod'!$B$1:$AO$1,0),FALSE),"")</f>
        <v/>
      </c>
    </row>
    <row r="247" spans="1:49" x14ac:dyDescent="0.25">
      <c r="A247" s="314" t="str">
        <f>'Miljövärden för publ företag'!B249</f>
        <v>Smedjebacken Energi AB</v>
      </c>
      <c r="B247" s="314" t="str">
        <f>'Miljövärden för publ företag'!C249</f>
        <v>Söderbärke</v>
      </c>
      <c r="C247" s="302">
        <f>IFERROR(VLOOKUP($B247,Totalt!$B$1:$AQ$550,MATCH(C$2,Totalt!$B$1:$AQ$1,0),FALSE),"")</f>
        <v>0</v>
      </c>
      <c r="D247" s="302">
        <f>IFERROR(VLOOKUP($B247,Totalt!$B$1:$AQ$550,MATCH(D$2,Totalt!$B$1:$AQ$1,0),FALSE),"")</f>
        <v>0.159</v>
      </c>
      <c r="E247" s="302">
        <f>IFERROR(VLOOKUP($B247,Totalt!$B$1:$AQ$550,MATCH(E$2,Totalt!$B$1:$AQ$1,0),FALSE),"")</f>
        <v>0</v>
      </c>
      <c r="F247" s="302">
        <f>IFERROR(VLOOKUP($B247,Totalt!$B$1:$AQ$550,MATCH(F$2,Totalt!$B$1:$AQ$1,0),FALSE),"")</f>
        <v>0</v>
      </c>
      <c r="G247" s="302">
        <f>IFERROR(VLOOKUP($B247,Totalt!$B$1:$AQ$550,MATCH(G$2,Totalt!$B$1:$AQ$1,0),FALSE),"")</f>
        <v>0</v>
      </c>
      <c r="H247" s="302">
        <f>IFERROR(VLOOKUP($B247,Totalt!$B$1:$AQ$550,MATCH(H$2,Totalt!$B$1:$AQ$1,0),FALSE),"")</f>
        <v>0</v>
      </c>
      <c r="I247" s="302">
        <f>IFERROR(VLOOKUP($B247,Totalt!$B$1:$AQ$550,MATCH(I$2,Totalt!$B$1:$AQ$1,0),FALSE),"")</f>
        <v>0</v>
      </c>
      <c r="J247" s="302">
        <f>IFERROR(VLOOKUP($B247,Totalt!$B$1:$AQ$550,MATCH(J$2,Totalt!$B$1:$AQ$1,0),FALSE),"")</f>
        <v>0</v>
      </c>
      <c r="K247" s="302">
        <f>IFERROR(VLOOKUP($B247,Totalt!$B$1:$AQ$550,MATCH(K$2,Totalt!$B$1:$AQ$1,0),FALSE),"")</f>
        <v>0</v>
      </c>
      <c r="L247" s="302">
        <f>IFERROR(VLOOKUP($B247,Totalt!$B$1:$AQ$550,MATCH(L$2,Totalt!$B$1:$AQ$1,0),FALSE),"")</f>
        <v>0</v>
      </c>
      <c r="M247" s="302">
        <f>IFERROR(VLOOKUP($B247,Totalt!$B$1:$AQ$550,MATCH(M$2,Totalt!$B$1:$AQ$1,0),FALSE),"")</f>
        <v>0</v>
      </c>
      <c r="N247" s="302">
        <f>IFERROR(VLOOKUP($B247,Totalt!$B$1:$AQ$550,MATCH(N$2,Totalt!$B$1:$AQ$1,0),FALSE),"")</f>
        <v>0</v>
      </c>
      <c r="O247" s="302">
        <f>IFERROR(VLOOKUP($B247,Totalt!$B$1:$AQ$550,MATCH(O$2,Totalt!$B$1:$AQ$1,0),FALSE),"")</f>
        <v>0</v>
      </c>
      <c r="P247" s="302">
        <f>IFERROR(VLOOKUP($B247,Totalt!$B$1:$AQ$550,MATCH(P$2,Totalt!$B$1:$AQ$1,0),FALSE),"")</f>
        <v>0</v>
      </c>
      <c r="Q247" s="302">
        <f>IFERROR(VLOOKUP($B247,Totalt!$B$1:$AQ$550,MATCH(Q$2,Totalt!$B$1:$AQ$1,0),FALSE),"")</f>
        <v>5.6882400000000004</v>
      </c>
      <c r="R247" s="302">
        <f>IFERROR(VLOOKUP($B247,Totalt!$B$1:$AQ$550,MATCH(R$2,Totalt!$B$1:$AQ$1,0),FALSE),"")</f>
        <v>0</v>
      </c>
      <c r="S247" s="302">
        <f>IFERROR(VLOOKUP($B247,Totalt!$B$1:$AQ$550,MATCH(S$2,Totalt!$B$1:$AQ$1,0),FALSE),"")</f>
        <v>0</v>
      </c>
      <c r="T247" s="302">
        <f>IFERROR(VLOOKUP($B247,Totalt!$B$1:$AQ$550,MATCH(T$2,Totalt!$B$1:$AQ$1,0),FALSE),"")</f>
        <v>0</v>
      </c>
      <c r="U247" s="302">
        <f>IFERROR(VLOOKUP($B247,Totalt!$B$1:$AQ$550,MATCH(U$2,Totalt!$B$1:$AQ$1,0),FALSE),"")</f>
        <v>0</v>
      </c>
      <c r="V247" s="302">
        <f>IFERROR(VLOOKUP($B247,Totalt!$B$1:$AQ$550,MATCH(V$2,Totalt!$B$1:$AQ$1,0),FALSE),"")</f>
        <v>0</v>
      </c>
      <c r="W247" s="302">
        <f>IFERROR(VLOOKUP($B247,Totalt!$B$1:$AQ$550,MATCH(W$2,Totalt!$B$1:$AQ$1,0),FALSE),"")</f>
        <v>0</v>
      </c>
      <c r="X247" s="302">
        <f>IFERROR(VLOOKUP($B247,Totalt!$B$1:$AQ$550,MATCH(X$2,Totalt!$B$1:$AQ$1,0),FALSE),"")</f>
        <v>0</v>
      </c>
      <c r="Y247" s="302">
        <f>IFERROR(VLOOKUP($B247,Totalt!$B$1:$AQ$550,MATCH(Y$2,Totalt!$B$1:$AQ$1,0),FALSE),"")</f>
        <v>0</v>
      </c>
      <c r="Z247" s="302">
        <f>IFERROR(VLOOKUP($B247,Totalt!$B$1:$AQ$550,MATCH(Z$2,Totalt!$B$1:$AQ$1,0),FALSE),"")</f>
        <v>0</v>
      </c>
      <c r="AA247" s="302">
        <f>IFERROR(VLOOKUP($B247,Totalt!$B$1:$AQ$550,MATCH(AA$2,Totalt!$B$1:$AQ$1,0),FALSE),"")</f>
        <v>0</v>
      </c>
      <c r="AB247" s="302">
        <f>IFERROR(VLOOKUP($B247,Totalt!$B$1:$AQ$550,MATCH(AB$2,Totalt!$B$1:$AQ$1,0),FALSE),"")</f>
        <v>0</v>
      </c>
      <c r="AC247" s="302">
        <f>IFERROR(VLOOKUP($B247,Totalt!$B$1:$AQ$550,MATCH(AC$2,Totalt!$B$1:$AQ$1,0),FALSE),"")</f>
        <v>0</v>
      </c>
      <c r="AD247" s="302">
        <f>IFERROR(VLOOKUP($B247,Totalt!$B$1:$AQ$550,MATCH(AD$2,Totalt!$B$1:$AQ$1,0),FALSE),"")</f>
        <v>0</v>
      </c>
      <c r="AE247" s="302">
        <f>IFERROR(VLOOKUP($B247,Totalt!$B$1:$AQ$550,MATCH(AE$2,Totalt!$B$1:$AQ$1,0),FALSE),"")</f>
        <v>0</v>
      </c>
      <c r="AF247" s="302">
        <f>IFERROR(VLOOKUP($B247,Totalt!$B$1:$AQ$550,MATCH(AF$2,Totalt!$B$1:$AQ$1,0),FALSE),"")</f>
        <v>0.1</v>
      </c>
      <c r="AG247" s="302">
        <f>IFERROR(VLOOKUP($B247,Totalt!$B$1:$AQ$550,MATCH(AG$2,Totalt!$B$1:$AQ$1,0),FALSE),"")</f>
        <v>0</v>
      </c>
      <c r="AI247" s="302">
        <f t="shared" si="12"/>
        <v>5.9472399999999999</v>
      </c>
      <c r="AJ247" s="302">
        <f>IF(ISERROR(1/VLOOKUP($B247,Leveranser!$B$1:$S$500,MATCH("såld värme (gwh)",Leveranser!$B$1:$S$1,0),FALSE)),"",VLOOKUP($B247,Leveranser!$B$1:$S$500,MATCH("såld värme (gwh)",Leveranser!$B$1:$S$1,0),FALSE))</f>
        <v>4.6109999999999998</v>
      </c>
      <c r="AK247" s="315"/>
      <c r="AM247" s="316" t="str">
        <f>IF(B247&lt;&gt;"",IF(VLOOKUP($B247,Totalt!$B$1:$AQ$550,MATCH("Kvalitetsgranskad:",Totalt!$B$1:$AQ$1,0),FALSE)="ja",VLOOKUP($B247,Miljö!$B$1:$AG$479,MATCH(AM$2,Miljö!$B$1:$AK$1,0),FALSE),""),"")</f>
        <v>Nej</v>
      </c>
      <c r="AN247" s="316" t="str">
        <f>IF(AM247="ja",VLOOKUP($B247,Miljö!$B$1:$J$479,MATCH("Typ av ursprungsspecificerad el   (Om inget värde anges används Nordisk residualmix, se inforuta) ()",Miljö!$B$1:$J$1,0),FALSE),IF(AM247="nej","Nordisk residualel",""))</f>
        <v>Nordisk residualel</v>
      </c>
      <c r="AO247" s="316">
        <f>IF(AM247="","",VLOOKUP($B247,Miljö!$B$1:$J$479,MATCH("Fossilandel för ursprungspecificerad el ()",Miljö!$B$1:$J$1,0),FALSE))</f>
        <v>0.42099999999999999</v>
      </c>
      <c r="AP247" s="316">
        <f>IF(AM247="","",IFERROR(VLOOKUP($B247,Miljö!$B$1:$J$479,MATCH("Kärnkraftsandel för ursprungsspecificerad el ()",Miljö!$B$1:$J$1,0),FALSE)/1,0))</f>
        <v>0.40799999999999997</v>
      </c>
      <c r="AQ247" s="316">
        <f t="shared" si="13"/>
        <v>0.17099999999999999</v>
      </c>
      <c r="AS247" s="316" t="str">
        <f t="shared" si="14"/>
        <v>Nej</v>
      </c>
      <c r="AT247" s="316" t="str">
        <f>IF(AS247="ja",VLOOKUP($B247,Miljö!$B$1:$O$500,MATCH("Fossil andel i procent (%)",Miljö!$B$1:$O$1,0),FALSE)/100,"")</f>
        <v/>
      </c>
      <c r="AV247" s="316" t="str">
        <f t="shared" si="15"/>
        <v>Nej</v>
      </c>
      <c r="AW247" s="316" t="str">
        <f>IF(AV247="ja",VLOOKUP($B247,'Egen hetvattenprod'!$B$1:$AO$500,MATCH("Värmekälla till värmepumpar ()",'Egen hetvattenprod'!$B$1:$AO$1,0),FALSE),"")</f>
        <v/>
      </c>
    </row>
    <row r="248" spans="1:49" x14ac:dyDescent="0.25">
      <c r="A248" s="314" t="str">
        <f>'Miljövärden för publ företag'!B250</f>
        <v>Sollentuna Energi och Miljö AB</v>
      </c>
      <c r="B248" s="314" t="str">
        <f>'Miljövärden för publ företag'!C250</f>
        <v>Sollentuna</v>
      </c>
      <c r="C248" s="302">
        <f>IFERROR(VLOOKUP($B248,Totalt!$B$1:$AQ$550,MATCH(C$2,Totalt!$B$1:$AQ$1,0),FALSE),"")</f>
        <v>0</v>
      </c>
      <c r="D248" s="302">
        <f>IFERROR(VLOOKUP($B248,Totalt!$B$1:$AQ$550,MATCH(D$2,Totalt!$B$1:$AQ$1,0),FALSE),"")</f>
        <v>0</v>
      </c>
      <c r="E248" s="302">
        <f>IFERROR(VLOOKUP($B248,Totalt!$B$1:$AQ$550,MATCH(E$2,Totalt!$B$1:$AQ$1,0),FALSE),"")</f>
        <v>0</v>
      </c>
      <c r="F248" s="302">
        <f>IFERROR(VLOOKUP($B248,Totalt!$B$1:$AQ$550,MATCH(F$2,Totalt!$B$1:$AQ$1,0),FALSE),"")</f>
        <v>0</v>
      </c>
      <c r="G248" s="302">
        <f>IFERROR(VLOOKUP($B248,Totalt!$B$1:$AQ$550,MATCH(G$2,Totalt!$B$1:$AQ$1,0),FALSE),"")</f>
        <v>0</v>
      </c>
      <c r="H248" s="302">
        <f>IFERROR(VLOOKUP($B248,Totalt!$B$1:$AQ$550,MATCH(H$2,Totalt!$B$1:$AQ$1,0),FALSE),"")</f>
        <v>0</v>
      </c>
      <c r="I248" s="302">
        <f>IFERROR(VLOOKUP($B248,Totalt!$B$1:$AQ$550,MATCH(I$2,Totalt!$B$1:$AQ$1,0),FALSE),"")</f>
        <v>0</v>
      </c>
      <c r="J248" s="302">
        <f>IFERROR(VLOOKUP($B248,Totalt!$B$1:$AQ$550,MATCH(J$2,Totalt!$B$1:$AQ$1,0),FALSE),"")</f>
        <v>0</v>
      </c>
      <c r="K248" s="302">
        <f>IFERROR(VLOOKUP($B248,Totalt!$B$1:$AQ$550,MATCH(K$2,Totalt!$B$1:$AQ$1,0),FALSE),"")</f>
        <v>0</v>
      </c>
      <c r="L248" s="302">
        <f>IFERROR(VLOOKUP($B248,Totalt!$B$1:$AQ$550,MATCH(L$2,Totalt!$B$1:$AQ$1,0),FALSE),"")</f>
        <v>0</v>
      </c>
      <c r="M248" s="302">
        <f>IFERROR(VLOOKUP($B248,Totalt!$B$1:$AQ$550,MATCH(M$2,Totalt!$B$1:$AQ$1,0),FALSE),"")</f>
        <v>0</v>
      </c>
      <c r="N248" s="302">
        <f>IFERROR(VLOOKUP($B248,Totalt!$B$1:$AQ$550,MATCH(N$2,Totalt!$B$1:$AQ$1,0),FALSE),"")</f>
        <v>0</v>
      </c>
      <c r="O248" s="302">
        <f>IFERROR(VLOOKUP($B248,Totalt!$B$1:$AQ$550,MATCH(O$2,Totalt!$B$1:$AQ$1,0),FALSE),"")</f>
        <v>0</v>
      </c>
      <c r="P248" s="302">
        <f>IFERROR(VLOOKUP($B248,Totalt!$B$1:$AQ$550,MATCH(P$2,Totalt!$B$1:$AQ$1,0),FALSE),"")</f>
        <v>0</v>
      </c>
      <c r="Q248" s="302">
        <f>IFERROR(VLOOKUP($B248,Totalt!$B$1:$AQ$550,MATCH(Q$2,Totalt!$B$1:$AQ$1,0),FALSE),"")</f>
        <v>0</v>
      </c>
      <c r="R248" s="302">
        <f>IFERROR(VLOOKUP($B248,Totalt!$B$1:$AQ$550,MATCH(R$2,Totalt!$B$1:$AQ$1,0),FALSE),"")</f>
        <v>0</v>
      </c>
      <c r="S248" s="302">
        <f>IFERROR(VLOOKUP($B248,Totalt!$B$1:$AQ$550,MATCH(S$2,Totalt!$B$1:$AQ$1,0),FALSE),"")</f>
        <v>0</v>
      </c>
      <c r="T248" s="302">
        <f>IFERROR(VLOOKUP($B248,Totalt!$B$1:$AQ$550,MATCH(T$2,Totalt!$B$1:$AQ$1,0),FALSE),"")</f>
        <v>0</v>
      </c>
      <c r="U248" s="302">
        <f>IFERROR(VLOOKUP($B248,Totalt!$B$1:$AQ$550,MATCH(U$2,Totalt!$B$1:$AQ$1,0),FALSE),"")</f>
        <v>0</v>
      </c>
      <c r="V248" s="302">
        <f>IFERROR(VLOOKUP($B248,Totalt!$B$1:$AQ$550,MATCH(V$2,Totalt!$B$1:$AQ$1,0),FALSE),"")</f>
        <v>0</v>
      </c>
      <c r="W248" s="302">
        <f>IFERROR(VLOOKUP($B248,Totalt!$B$1:$AQ$550,MATCH(W$2,Totalt!$B$1:$AQ$1,0),FALSE),"")</f>
        <v>0</v>
      </c>
      <c r="X248" s="302">
        <f>IFERROR(VLOOKUP($B248,Totalt!$B$1:$AQ$550,MATCH(X$2,Totalt!$B$1:$AQ$1,0),FALSE),"")</f>
        <v>0</v>
      </c>
      <c r="Y248" s="302">
        <f>IFERROR(VLOOKUP($B248,Totalt!$B$1:$AQ$550,MATCH(Y$2,Totalt!$B$1:$AQ$1,0),FALSE),"")</f>
        <v>0</v>
      </c>
      <c r="Z248" s="302">
        <f>IFERROR(VLOOKUP($B248,Totalt!$B$1:$AQ$550,MATCH(Z$2,Totalt!$B$1:$AQ$1,0),FALSE),"")</f>
        <v>0</v>
      </c>
      <c r="AA248" s="302">
        <f>IFERROR(VLOOKUP($B248,Totalt!$B$1:$AQ$550,MATCH(AA$2,Totalt!$B$1:$AQ$1,0),FALSE),"")</f>
        <v>0</v>
      </c>
      <c r="AB248" s="302">
        <f>IFERROR(VLOOKUP($B248,Totalt!$B$1:$AQ$550,MATCH(AB$2,Totalt!$B$1:$AQ$1,0),FALSE),"")</f>
        <v>0</v>
      </c>
      <c r="AC248" s="302">
        <f>IFERROR(VLOOKUP($B248,Totalt!$B$1:$AQ$550,MATCH(AC$2,Totalt!$B$1:$AQ$1,0),FALSE),"")</f>
        <v>0</v>
      </c>
      <c r="AD248" s="302">
        <f>IFERROR(VLOOKUP($B248,Totalt!$B$1:$AQ$550,MATCH(AD$2,Totalt!$B$1:$AQ$1,0),FALSE),"")</f>
        <v>0</v>
      </c>
      <c r="AE248" s="302">
        <f>IFERROR(VLOOKUP($B248,Totalt!$B$1:$AQ$550,MATCH(AE$2,Totalt!$B$1:$AQ$1,0),FALSE),"")</f>
        <v>0</v>
      </c>
      <c r="AF248" s="302">
        <f>IFERROR(VLOOKUP($B248,Totalt!$B$1:$AQ$550,MATCH(AF$2,Totalt!$B$1:$AQ$1,0),FALSE),"")</f>
        <v>9.42</v>
      </c>
      <c r="AG248" s="302">
        <f>IFERROR(VLOOKUP($B248,Totalt!$B$1:$AQ$550,MATCH(AG$2,Totalt!$B$1:$AQ$1,0),FALSE),"")</f>
        <v>359.61700000000002</v>
      </c>
      <c r="AI248" s="302">
        <f t="shared" si="12"/>
        <v>369.03700000000003</v>
      </c>
      <c r="AJ248" s="302">
        <f>IF(ISERROR(1/VLOOKUP($B248,Leveranser!$B$1:$S$500,MATCH("såld värme (gwh)",Leveranser!$B$1:$S$1,0),FALSE)),"",VLOOKUP($B248,Leveranser!$B$1:$S$500,MATCH("såld värme (gwh)",Leveranser!$B$1:$S$1,0),FALSE))</f>
        <v>314</v>
      </c>
      <c r="AK248" s="315"/>
      <c r="AM248" s="316" t="str">
        <f>IF(B248&lt;&gt;"",IF(VLOOKUP($B248,Totalt!$B$1:$AQ$550,MATCH("Kvalitetsgranskad:",Totalt!$B$1:$AQ$1,0),FALSE)="ja",VLOOKUP($B248,Miljö!$B$1:$AG$479,MATCH(AM$2,Miljö!$B$1:$AK$1,0),FALSE),""),"")</f>
        <v>Ja</v>
      </c>
      <c r="AN248" s="316" t="str">
        <f>IF(AM248="ja",VLOOKUP($B248,Miljö!$B$1:$J$479,MATCH("Typ av ursprungsspecificerad el   (Om inget värde anges används Nordisk residualmix, se inforuta) ()",Miljö!$B$1:$J$1,0),FALSE),IF(AM248="nej","Nordisk residualel",""))</f>
        <v>'vattenkraft'</v>
      </c>
      <c r="AO248" s="316">
        <f>IF(AM248="","",VLOOKUP($B248,Miljö!$B$1:$J$479,MATCH("Fossilandel för ursprungspecificerad el ()",Miljö!$B$1:$J$1,0),FALSE))</f>
        <v>0</v>
      </c>
      <c r="AP248" s="316">
        <f>IF(AM248="","",IFERROR(VLOOKUP($B248,Miljö!$B$1:$J$479,MATCH("Kärnkraftsandel för ursprungsspecificerad el ()",Miljö!$B$1:$J$1,0),FALSE)/1,0))</f>
        <v>0</v>
      </c>
      <c r="AQ248" s="316">
        <f t="shared" si="13"/>
        <v>1</v>
      </c>
      <c r="AS248" s="316" t="str">
        <f t="shared" si="14"/>
        <v>Ja</v>
      </c>
      <c r="AT248" s="316">
        <f>IF(AS248="ja",VLOOKUP($B248,Miljö!$B$1:$O$500,MATCH("Fossil andel i procent (%)",Miljö!$B$1:$O$1,0),FALSE)/100,"")</f>
        <v>7.0000000000000007E-2</v>
      </c>
      <c r="AV248" s="316" t="str">
        <f t="shared" si="15"/>
        <v>Nej</v>
      </c>
      <c r="AW248" s="316" t="str">
        <f>IF(AV248="ja",VLOOKUP($B248,'Egen hetvattenprod'!$B$1:$AO$500,MATCH("Värmekälla till värmepumpar ()",'Egen hetvattenprod'!$B$1:$AO$1,0),FALSE),"")</f>
        <v/>
      </c>
    </row>
    <row r="249" spans="1:49" x14ac:dyDescent="0.25">
      <c r="A249" s="314" t="str">
        <f>'Miljövärden för publ företag'!B251</f>
        <v>Solör Bioenergi Svenljunga AB</v>
      </c>
      <c r="B249" s="314" t="str">
        <f>'Miljövärden för publ företag'!C251</f>
        <v>Svenljunga</v>
      </c>
      <c r="C249" s="302">
        <f>IFERROR(VLOOKUP($B249,Totalt!$B$1:$AQ$550,MATCH(C$2,Totalt!$B$1:$AQ$1,0),FALSE),"")</f>
        <v>0</v>
      </c>
      <c r="D249" s="302">
        <f>IFERROR(VLOOKUP($B249,Totalt!$B$1:$AQ$550,MATCH(D$2,Totalt!$B$1:$AQ$1,0),FALSE),"")</f>
        <v>2.25</v>
      </c>
      <c r="E249" s="302">
        <f>IFERROR(VLOOKUP($B249,Totalt!$B$1:$AQ$550,MATCH(E$2,Totalt!$B$1:$AQ$1,0),FALSE),"")</f>
        <v>0</v>
      </c>
      <c r="F249" s="302">
        <f>IFERROR(VLOOKUP($B249,Totalt!$B$1:$AQ$550,MATCH(F$2,Totalt!$B$1:$AQ$1,0),FALSE),"")</f>
        <v>0</v>
      </c>
      <c r="G249" s="302">
        <f>IFERROR(VLOOKUP($B249,Totalt!$B$1:$AQ$550,MATCH(G$2,Totalt!$B$1:$AQ$1,0),FALSE),"")</f>
        <v>0</v>
      </c>
      <c r="H249" s="302">
        <f>IFERROR(VLOOKUP($B249,Totalt!$B$1:$AQ$550,MATCH(H$2,Totalt!$B$1:$AQ$1,0),FALSE),"")</f>
        <v>0</v>
      </c>
      <c r="I249" s="302">
        <f>IFERROR(VLOOKUP($B249,Totalt!$B$1:$AQ$550,MATCH(I$2,Totalt!$B$1:$AQ$1,0),FALSE),"")</f>
        <v>0</v>
      </c>
      <c r="J249" s="302">
        <f>IFERROR(VLOOKUP($B249,Totalt!$B$1:$AQ$550,MATCH(J$2,Totalt!$B$1:$AQ$1,0),FALSE),"")</f>
        <v>0</v>
      </c>
      <c r="K249" s="302">
        <f>IFERROR(VLOOKUP($B249,Totalt!$B$1:$AQ$550,MATCH(K$2,Totalt!$B$1:$AQ$1,0),FALSE),"")</f>
        <v>0</v>
      </c>
      <c r="L249" s="302">
        <f>IFERROR(VLOOKUP($B249,Totalt!$B$1:$AQ$550,MATCH(L$2,Totalt!$B$1:$AQ$1,0),FALSE),"")</f>
        <v>50.03</v>
      </c>
      <c r="M249" s="302">
        <f>IFERROR(VLOOKUP($B249,Totalt!$B$1:$AQ$550,MATCH(M$2,Totalt!$B$1:$AQ$1,0),FALSE),"")</f>
        <v>0</v>
      </c>
      <c r="N249" s="302">
        <f>IFERROR(VLOOKUP($B249,Totalt!$B$1:$AQ$550,MATCH(N$2,Totalt!$B$1:$AQ$1,0),FALSE),"")</f>
        <v>0</v>
      </c>
      <c r="O249" s="302">
        <f>IFERROR(VLOOKUP($B249,Totalt!$B$1:$AQ$550,MATCH(O$2,Totalt!$B$1:$AQ$1,0),FALSE),"")</f>
        <v>0</v>
      </c>
      <c r="P249" s="302">
        <f>IFERROR(VLOOKUP($B249,Totalt!$B$1:$AQ$550,MATCH(P$2,Totalt!$B$1:$AQ$1,0),FALSE),"")</f>
        <v>0</v>
      </c>
      <c r="Q249" s="302">
        <f>IFERROR(VLOOKUP($B249,Totalt!$B$1:$AQ$550,MATCH(Q$2,Totalt!$B$1:$AQ$1,0),FALSE),"")</f>
        <v>0</v>
      </c>
      <c r="R249" s="302">
        <f>IFERROR(VLOOKUP($B249,Totalt!$B$1:$AQ$550,MATCH(R$2,Totalt!$B$1:$AQ$1,0),FALSE),"")</f>
        <v>0</v>
      </c>
      <c r="S249" s="302">
        <f>IFERROR(VLOOKUP($B249,Totalt!$B$1:$AQ$550,MATCH(S$2,Totalt!$B$1:$AQ$1,0),FALSE),"")</f>
        <v>0</v>
      </c>
      <c r="T249" s="302">
        <f>IFERROR(VLOOKUP($B249,Totalt!$B$1:$AQ$550,MATCH(T$2,Totalt!$B$1:$AQ$1,0),FALSE),"")</f>
        <v>0</v>
      </c>
      <c r="U249" s="302">
        <f>IFERROR(VLOOKUP($B249,Totalt!$B$1:$AQ$550,MATCH(U$2,Totalt!$B$1:$AQ$1,0),FALSE),"")</f>
        <v>0</v>
      </c>
      <c r="V249" s="302">
        <f>IFERROR(VLOOKUP($B249,Totalt!$B$1:$AQ$550,MATCH(V$2,Totalt!$B$1:$AQ$1,0),FALSE),"")</f>
        <v>0</v>
      </c>
      <c r="W249" s="302">
        <f>IFERROR(VLOOKUP($B249,Totalt!$B$1:$AQ$550,MATCH(W$2,Totalt!$B$1:$AQ$1,0),FALSE),"")</f>
        <v>0</v>
      </c>
      <c r="X249" s="302">
        <f>IFERROR(VLOOKUP($B249,Totalt!$B$1:$AQ$550,MATCH(X$2,Totalt!$B$1:$AQ$1,0),FALSE),"")</f>
        <v>0</v>
      </c>
      <c r="Y249" s="302">
        <f>IFERROR(VLOOKUP($B249,Totalt!$B$1:$AQ$550,MATCH(Y$2,Totalt!$B$1:$AQ$1,0),FALSE),"")</f>
        <v>0</v>
      </c>
      <c r="Z249" s="302">
        <f>IFERROR(VLOOKUP($B249,Totalt!$B$1:$AQ$550,MATCH(Z$2,Totalt!$B$1:$AQ$1,0),FALSE),"")</f>
        <v>0.25</v>
      </c>
      <c r="AA249" s="302">
        <f>IFERROR(VLOOKUP($B249,Totalt!$B$1:$AQ$550,MATCH(AA$2,Totalt!$B$1:$AQ$1,0),FALSE),"")</f>
        <v>0</v>
      </c>
      <c r="AB249" s="302">
        <f>IFERROR(VLOOKUP($B249,Totalt!$B$1:$AQ$550,MATCH(AB$2,Totalt!$B$1:$AQ$1,0),FALSE),"")</f>
        <v>0</v>
      </c>
      <c r="AC249" s="302">
        <f>IFERROR(VLOOKUP($B249,Totalt!$B$1:$AQ$550,MATCH(AC$2,Totalt!$B$1:$AQ$1,0),FALSE),"")</f>
        <v>0</v>
      </c>
      <c r="AD249" s="302">
        <f>IFERROR(VLOOKUP($B249,Totalt!$B$1:$AQ$550,MATCH(AD$2,Totalt!$B$1:$AQ$1,0),FALSE),"")</f>
        <v>0</v>
      </c>
      <c r="AE249" s="302">
        <f>IFERROR(VLOOKUP($B249,Totalt!$B$1:$AQ$550,MATCH(AE$2,Totalt!$B$1:$AQ$1,0),FALSE),"")</f>
        <v>0</v>
      </c>
      <c r="AF249" s="302">
        <f>IFERROR(VLOOKUP($B249,Totalt!$B$1:$AQ$550,MATCH(AF$2,Totalt!$B$1:$AQ$1,0),FALSE),"")</f>
        <v>1.1000000000000001</v>
      </c>
      <c r="AG249" s="302">
        <f>IFERROR(VLOOKUP($B249,Totalt!$B$1:$AQ$550,MATCH(AG$2,Totalt!$B$1:$AQ$1,0),FALSE),"")</f>
        <v>0</v>
      </c>
      <c r="AI249" s="302">
        <f t="shared" si="12"/>
        <v>53.63</v>
      </c>
      <c r="AJ249" s="302">
        <f>IF(ISERROR(1/VLOOKUP($B249,Leveranser!$B$1:$S$500,MATCH("såld värme (gwh)",Leveranser!$B$1:$S$1,0),FALSE)),"",VLOOKUP($B249,Leveranser!$B$1:$S$500,MATCH("såld värme (gwh)",Leveranser!$B$1:$S$1,0),FALSE))</f>
        <v>38.99</v>
      </c>
      <c r="AK249" s="315"/>
      <c r="AM249" s="316" t="str">
        <f>IF(B249&lt;&gt;"",IF(VLOOKUP($B249,Totalt!$B$1:$AQ$550,MATCH("Kvalitetsgranskad:",Totalt!$B$1:$AQ$1,0),FALSE)="ja",VLOOKUP($B249,Miljö!$B$1:$AG$479,MATCH(AM$2,Miljö!$B$1:$AK$1,0),FALSE),""),"")</f>
        <v>Nej</v>
      </c>
      <c r="AN249" s="316" t="str">
        <f>IF(AM249="ja",VLOOKUP($B249,Miljö!$B$1:$J$479,MATCH("Typ av ursprungsspecificerad el   (Om inget värde anges används Nordisk residualmix, se inforuta) ()",Miljö!$B$1:$J$1,0),FALSE),IF(AM249="nej","Nordisk residualel",""))</f>
        <v>Nordisk residualel</v>
      </c>
      <c r="AO249" s="316">
        <f>IF(AM249="","",VLOOKUP($B249,Miljö!$B$1:$J$479,MATCH("Fossilandel för ursprungspecificerad el ()",Miljö!$B$1:$J$1,0),FALSE))</f>
        <v>0.42099999999999999</v>
      </c>
      <c r="AP249" s="316">
        <f>IF(AM249="","",IFERROR(VLOOKUP($B249,Miljö!$B$1:$J$479,MATCH("Kärnkraftsandel för ursprungsspecificerad el ()",Miljö!$B$1:$J$1,0),FALSE)/1,0))</f>
        <v>0.40799999999999997</v>
      </c>
      <c r="AQ249" s="316">
        <f t="shared" si="13"/>
        <v>0.17099999999999999</v>
      </c>
      <c r="AS249" s="316" t="str">
        <f t="shared" si="14"/>
        <v>Nej</v>
      </c>
      <c r="AT249" s="316" t="str">
        <f>IF(AS249="ja",VLOOKUP($B249,Miljö!$B$1:$O$500,MATCH("Fossil andel i procent (%)",Miljö!$B$1:$O$1,0),FALSE)/100,"")</f>
        <v/>
      </c>
      <c r="AV249" s="316" t="str">
        <f t="shared" si="15"/>
        <v>Nej</v>
      </c>
      <c r="AW249" s="316" t="str">
        <f>IF(AV249="ja",VLOOKUP($B249,'Egen hetvattenprod'!$B$1:$AO$500,MATCH("Värmekälla till värmepumpar ()",'Egen hetvattenprod'!$B$1:$AO$1,0),FALSE),"")</f>
        <v/>
      </c>
    </row>
    <row r="250" spans="1:49" x14ac:dyDescent="0.25">
      <c r="A250" s="314" t="str">
        <f>'Miljövärden för publ företag'!B252</f>
        <v>Statkraft Värme AB</v>
      </c>
      <c r="B250" s="314" t="str">
        <f>'Miljövärden för publ företag'!C252</f>
        <v>Kungsbacka</v>
      </c>
      <c r="C250" s="302">
        <f>IFERROR(VLOOKUP($B250,Totalt!$B$1:$AQ$550,MATCH(C$2,Totalt!$B$1:$AQ$1,0),FALSE),"")</f>
        <v>0</v>
      </c>
      <c r="D250" s="302">
        <f>IFERROR(VLOOKUP($B250,Totalt!$B$1:$AQ$550,MATCH(D$2,Totalt!$B$1:$AQ$1,0),FALSE),"")</f>
        <v>0</v>
      </c>
      <c r="E250" s="302">
        <f>IFERROR(VLOOKUP($B250,Totalt!$B$1:$AQ$550,MATCH(E$2,Totalt!$B$1:$AQ$1,0),FALSE),"")</f>
        <v>0</v>
      </c>
      <c r="F250" s="302">
        <f>IFERROR(VLOOKUP($B250,Totalt!$B$1:$AQ$550,MATCH(F$2,Totalt!$B$1:$AQ$1,0),FALSE),"")</f>
        <v>0</v>
      </c>
      <c r="G250" s="302">
        <f>IFERROR(VLOOKUP($B250,Totalt!$B$1:$AQ$550,MATCH(G$2,Totalt!$B$1:$AQ$1,0),FALSE),"")</f>
        <v>0</v>
      </c>
      <c r="H250" s="302">
        <f>IFERROR(VLOOKUP($B250,Totalt!$B$1:$AQ$550,MATCH(H$2,Totalt!$B$1:$AQ$1,0),FALSE),"")</f>
        <v>0</v>
      </c>
      <c r="I250" s="302">
        <f>IFERROR(VLOOKUP($B250,Totalt!$B$1:$AQ$550,MATCH(I$2,Totalt!$B$1:$AQ$1,0),FALSE),"")</f>
        <v>0</v>
      </c>
      <c r="J250" s="302">
        <f>IFERROR(VLOOKUP($B250,Totalt!$B$1:$AQ$550,MATCH(J$2,Totalt!$B$1:$AQ$1,0),FALSE),"")</f>
        <v>0</v>
      </c>
      <c r="K250" s="302">
        <f>IFERROR(VLOOKUP($B250,Totalt!$B$1:$AQ$550,MATCH(K$2,Totalt!$B$1:$AQ$1,0),FALSE),"")</f>
        <v>0</v>
      </c>
      <c r="L250" s="302">
        <f>IFERROR(VLOOKUP($B250,Totalt!$B$1:$AQ$550,MATCH(L$2,Totalt!$B$1:$AQ$1,0),FALSE),"")</f>
        <v>0</v>
      </c>
      <c r="M250" s="302">
        <f>IFERROR(VLOOKUP($B250,Totalt!$B$1:$AQ$550,MATCH(M$2,Totalt!$B$1:$AQ$1,0),FALSE),"")</f>
        <v>25.3</v>
      </c>
      <c r="N250" s="302">
        <f>IFERROR(VLOOKUP($B250,Totalt!$B$1:$AQ$550,MATCH(N$2,Totalt!$B$1:$AQ$1,0),FALSE),"")</f>
        <v>16.239999999999998</v>
      </c>
      <c r="O250" s="302">
        <f>IFERROR(VLOOKUP($B250,Totalt!$B$1:$AQ$550,MATCH(O$2,Totalt!$B$1:$AQ$1,0),FALSE),"")</f>
        <v>25.68</v>
      </c>
      <c r="P250" s="302">
        <f>IFERROR(VLOOKUP($B250,Totalt!$B$1:$AQ$550,MATCH(P$2,Totalt!$B$1:$AQ$1,0),FALSE),"")</f>
        <v>58.66</v>
      </c>
      <c r="Q250" s="302">
        <f>IFERROR(VLOOKUP($B250,Totalt!$B$1:$AQ$550,MATCH(Q$2,Totalt!$B$1:$AQ$1,0),FALSE),"")</f>
        <v>0</v>
      </c>
      <c r="R250" s="302">
        <f>IFERROR(VLOOKUP($B250,Totalt!$B$1:$AQ$550,MATCH(R$2,Totalt!$B$1:$AQ$1,0),FALSE),"")</f>
        <v>0</v>
      </c>
      <c r="S250" s="302">
        <f>IFERROR(VLOOKUP($B250,Totalt!$B$1:$AQ$550,MATCH(S$2,Totalt!$B$1:$AQ$1,0),FALSE),"")</f>
        <v>0</v>
      </c>
      <c r="T250" s="302">
        <f>IFERROR(VLOOKUP($B250,Totalt!$B$1:$AQ$550,MATCH(T$2,Totalt!$B$1:$AQ$1,0),FALSE),"")</f>
        <v>0</v>
      </c>
      <c r="U250" s="302">
        <f>IFERROR(VLOOKUP($B250,Totalt!$B$1:$AQ$550,MATCH(U$2,Totalt!$B$1:$AQ$1,0),FALSE),"")</f>
        <v>0</v>
      </c>
      <c r="V250" s="302">
        <f>IFERROR(VLOOKUP($B250,Totalt!$B$1:$AQ$550,MATCH(V$2,Totalt!$B$1:$AQ$1,0),FALSE),"")</f>
        <v>0</v>
      </c>
      <c r="W250" s="302">
        <f>IFERROR(VLOOKUP($B250,Totalt!$B$1:$AQ$550,MATCH(W$2,Totalt!$B$1:$AQ$1,0),FALSE),"")</f>
        <v>2.06</v>
      </c>
      <c r="X250" s="302">
        <f>IFERROR(VLOOKUP($B250,Totalt!$B$1:$AQ$550,MATCH(X$2,Totalt!$B$1:$AQ$1,0),FALSE),"")</f>
        <v>0</v>
      </c>
      <c r="Y250" s="302">
        <f>IFERROR(VLOOKUP($B250,Totalt!$B$1:$AQ$550,MATCH(Y$2,Totalt!$B$1:$AQ$1,0),FALSE),"")</f>
        <v>0</v>
      </c>
      <c r="Z250" s="302">
        <f>IFERROR(VLOOKUP($B250,Totalt!$B$1:$AQ$550,MATCH(Z$2,Totalt!$B$1:$AQ$1,0),FALSE),"")</f>
        <v>0</v>
      </c>
      <c r="AA250" s="302">
        <f>IFERROR(VLOOKUP($B250,Totalt!$B$1:$AQ$550,MATCH(AA$2,Totalt!$B$1:$AQ$1,0),FALSE),"")</f>
        <v>0</v>
      </c>
      <c r="AB250" s="302">
        <f>IFERROR(VLOOKUP($B250,Totalt!$B$1:$AQ$550,MATCH(AB$2,Totalt!$B$1:$AQ$1,0),FALSE),"")</f>
        <v>0</v>
      </c>
      <c r="AC250" s="302">
        <f>IFERROR(VLOOKUP($B250,Totalt!$B$1:$AQ$550,MATCH(AC$2,Totalt!$B$1:$AQ$1,0),FALSE),"")</f>
        <v>29.82</v>
      </c>
      <c r="AD250" s="302">
        <f>IFERROR(VLOOKUP($B250,Totalt!$B$1:$AQ$550,MATCH(AD$2,Totalt!$B$1:$AQ$1,0),FALSE),"")</f>
        <v>0</v>
      </c>
      <c r="AE250" s="302">
        <f>IFERROR(VLOOKUP($B250,Totalt!$B$1:$AQ$550,MATCH(AE$2,Totalt!$B$1:$AQ$1,0),FALSE),"")</f>
        <v>0</v>
      </c>
      <c r="AF250" s="302">
        <f>IFERROR(VLOOKUP($B250,Totalt!$B$1:$AQ$550,MATCH(AF$2,Totalt!$B$1:$AQ$1,0),FALSE),"")</f>
        <v>3.86</v>
      </c>
      <c r="AG250" s="302">
        <f>IFERROR(VLOOKUP($B250,Totalt!$B$1:$AQ$550,MATCH(AG$2,Totalt!$B$1:$AQ$1,0),FALSE),"")</f>
        <v>0</v>
      </c>
      <c r="AI250" s="302">
        <f t="shared" si="12"/>
        <v>161.62</v>
      </c>
      <c r="AJ250" s="302">
        <f>IF(ISERROR(1/VLOOKUP($B250,Leveranser!$B$1:$S$500,MATCH("såld värme (gwh)",Leveranser!$B$1:$S$1,0),FALSE)),"",VLOOKUP($B250,Leveranser!$B$1:$S$500,MATCH("såld värme (gwh)",Leveranser!$B$1:$S$1,0),FALSE))</f>
        <v>118.5</v>
      </c>
      <c r="AK250" s="315"/>
      <c r="AM250" s="316" t="str">
        <f>IF(B250&lt;&gt;"",IF(VLOOKUP($B250,Totalt!$B$1:$AQ$550,MATCH("Kvalitetsgranskad:",Totalt!$B$1:$AQ$1,0),FALSE)="ja",VLOOKUP($B250,Miljö!$B$1:$AG$479,MATCH(AM$2,Miljö!$B$1:$AK$1,0),FALSE),""),"")</f>
        <v>Ja</v>
      </c>
      <c r="AN250" s="316" t="str">
        <f>IF(AM250="ja",VLOOKUP($B250,Miljö!$B$1:$J$479,MATCH("Typ av ursprungsspecificerad el   (Om inget värde anges används Nordisk residualmix, se inforuta) ()",Miljö!$B$1:$J$1,0),FALSE),IF(AM250="nej","Nordisk residualel",""))</f>
        <v>'85% vattenkraft och 15%vindkraft'</v>
      </c>
      <c r="AO250" s="316">
        <f>IF(AM250="","",VLOOKUP($B250,Miljö!$B$1:$J$479,MATCH("Fossilandel för ursprungspecificerad el ()",Miljö!$B$1:$J$1,0),FALSE))</f>
        <v>0</v>
      </c>
      <c r="AP250" s="316">
        <f>IF(AM250="","",IFERROR(VLOOKUP($B250,Miljö!$B$1:$J$479,MATCH("Kärnkraftsandel för ursprungsspecificerad el ()",Miljö!$B$1:$J$1,0),FALSE)/1,0))</f>
        <v>0</v>
      </c>
      <c r="AQ250" s="316">
        <f t="shared" si="13"/>
        <v>1</v>
      </c>
      <c r="AS250" s="316" t="str">
        <f t="shared" si="14"/>
        <v>Nej</v>
      </c>
      <c r="AT250" s="316" t="str">
        <f>IF(AS250="ja",VLOOKUP($B250,Miljö!$B$1:$O$500,MATCH("Fossil andel i procent (%)",Miljö!$B$1:$O$1,0),FALSE)/100,"")</f>
        <v/>
      </c>
      <c r="AV250" s="316" t="str">
        <f t="shared" si="15"/>
        <v>Nej</v>
      </c>
      <c r="AW250" s="316" t="str">
        <f>IF(AV250="ja",VLOOKUP($B250,'Egen hetvattenprod'!$B$1:$AO$500,MATCH("Värmekälla till värmepumpar ()",'Egen hetvattenprod'!$B$1:$AO$1,0),FALSE),"")</f>
        <v/>
      </c>
    </row>
    <row r="251" spans="1:49" x14ac:dyDescent="0.25">
      <c r="A251" s="314" t="str">
        <f>'Miljövärden för publ företag'!B253</f>
        <v>Statkraft Värme AB</v>
      </c>
      <c r="B251" s="314" t="str">
        <f>'Miljövärden för publ företag'!C253</f>
        <v>Trosa</v>
      </c>
      <c r="C251" s="302">
        <f>IFERROR(VLOOKUP($B251,Totalt!$B$1:$AQ$550,MATCH(C$2,Totalt!$B$1:$AQ$1,0),FALSE),"")</f>
        <v>0</v>
      </c>
      <c r="D251" s="302">
        <f>IFERROR(VLOOKUP($B251,Totalt!$B$1:$AQ$550,MATCH(D$2,Totalt!$B$1:$AQ$1,0),FALSE),"")</f>
        <v>0</v>
      </c>
      <c r="E251" s="302">
        <f>IFERROR(VLOOKUP($B251,Totalt!$B$1:$AQ$550,MATCH(E$2,Totalt!$B$1:$AQ$1,0),FALSE),"")</f>
        <v>0</v>
      </c>
      <c r="F251" s="302">
        <f>IFERROR(VLOOKUP($B251,Totalt!$B$1:$AQ$550,MATCH(F$2,Totalt!$B$1:$AQ$1,0),FALSE),"")</f>
        <v>0</v>
      </c>
      <c r="G251" s="302">
        <f>IFERROR(VLOOKUP($B251,Totalt!$B$1:$AQ$550,MATCH(G$2,Totalt!$B$1:$AQ$1,0),FALSE),"")</f>
        <v>0</v>
      </c>
      <c r="H251" s="302">
        <f>IFERROR(VLOOKUP($B251,Totalt!$B$1:$AQ$550,MATCH(H$2,Totalt!$B$1:$AQ$1,0),FALSE),"")</f>
        <v>0</v>
      </c>
      <c r="I251" s="302">
        <f>IFERROR(VLOOKUP($B251,Totalt!$B$1:$AQ$550,MATCH(I$2,Totalt!$B$1:$AQ$1,0),FALSE),"")</f>
        <v>0</v>
      </c>
      <c r="J251" s="302">
        <f>IFERROR(VLOOKUP($B251,Totalt!$B$1:$AQ$550,MATCH(J$2,Totalt!$B$1:$AQ$1,0),FALSE),"")</f>
        <v>0</v>
      </c>
      <c r="K251" s="302">
        <f>IFERROR(VLOOKUP($B251,Totalt!$B$1:$AQ$550,MATCH(K$2,Totalt!$B$1:$AQ$1,0),FALSE),"")</f>
        <v>0</v>
      </c>
      <c r="L251" s="302">
        <f>IFERROR(VLOOKUP($B251,Totalt!$B$1:$AQ$550,MATCH(L$2,Totalt!$B$1:$AQ$1,0),FALSE),"")</f>
        <v>0</v>
      </c>
      <c r="M251" s="302">
        <f>IFERROR(VLOOKUP($B251,Totalt!$B$1:$AQ$550,MATCH(M$2,Totalt!$B$1:$AQ$1,0),FALSE),"")</f>
        <v>12.3</v>
      </c>
      <c r="N251" s="302">
        <f>IFERROR(VLOOKUP($B251,Totalt!$B$1:$AQ$550,MATCH(N$2,Totalt!$B$1:$AQ$1,0),FALSE),"")</f>
        <v>3.94</v>
      </c>
      <c r="O251" s="302">
        <f>IFERROR(VLOOKUP($B251,Totalt!$B$1:$AQ$550,MATCH(O$2,Totalt!$B$1:$AQ$1,0),FALSE),"")</f>
        <v>2.5499999999999998</v>
      </c>
      <c r="P251" s="302">
        <f>IFERROR(VLOOKUP($B251,Totalt!$B$1:$AQ$550,MATCH(P$2,Totalt!$B$1:$AQ$1,0),FALSE),"")</f>
        <v>4.41</v>
      </c>
      <c r="Q251" s="302">
        <f>IFERROR(VLOOKUP($B251,Totalt!$B$1:$AQ$550,MATCH(Q$2,Totalt!$B$1:$AQ$1,0),FALSE),"")</f>
        <v>0</v>
      </c>
      <c r="R251" s="302">
        <f>IFERROR(VLOOKUP($B251,Totalt!$B$1:$AQ$550,MATCH(R$2,Totalt!$B$1:$AQ$1,0),FALSE),"")</f>
        <v>0</v>
      </c>
      <c r="S251" s="302">
        <f>IFERROR(VLOOKUP($B251,Totalt!$B$1:$AQ$550,MATCH(S$2,Totalt!$B$1:$AQ$1,0),FALSE),"")</f>
        <v>0</v>
      </c>
      <c r="T251" s="302">
        <f>IFERROR(VLOOKUP($B251,Totalt!$B$1:$AQ$550,MATCH(T$2,Totalt!$B$1:$AQ$1,0),FALSE),"")</f>
        <v>0</v>
      </c>
      <c r="U251" s="302">
        <f>IFERROR(VLOOKUP($B251,Totalt!$B$1:$AQ$550,MATCH(U$2,Totalt!$B$1:$AQ$1,0),FALSE),"")</f>
        <v>0</v>
      </c>
      <c r="V251" s="302">
        <f>IFERROR(VLOOKUP($B251,Totalt!$B$1:$AQ$550,MATCH(V$2,Totalt!$B$1:$AQ$1,0),FALSE),"")</f>
        <v>0</v>
      </c>
      <c r="W251" s="302">
        <f>IFERROR(VLOOKUP($B251,Totalt!$B$1:$AQ$550,MATCH(W$2,Totalt!$B$1:$AQ$1,0),FALSE),"")</f>
        <v>0.28000000000000003</v>
      </c>
      <c r="X251" s="302">
        <f>IFERROR(VLOOKUP($B251,Totalt!$B$1:$AQ$550,MATCH(X$2,Totalt!$B$1:$AQ$1,0),FALSE),"")</f>
        <v>0</v>
      </c>
      <c r="Y251" s="302">
        <f>IFERROR(VLOOKUP($B251,Totalt!$B$1:$AQ$550,MATCH(Y$2,Totalt!$B$1:$AQ$1,0),FALSE),"")</f>
        <v>0</v>
      </c>
      <c r="Z251" s="302">
        <f>IFERROR(VLOOKUP($B251,Totalt!$B$1:$AQ$550,MATCH(Z$2,Totalt!$B$1:$AQ$1,0),FALSE),"")</f>
        <v>0</v>
      </c>
      <c r="AA251" s="302">
        <f>IFERROR(VLOOKUP($B251,Totalt!$B$1:$AQ$550,MATCH(AA$2,Totalt!$B$1:$AQ$1,0),FALSE),"")</f>
        <v>0</v>
      </c>
      <c r="AB251" s="302">
        <f>IFERROR(VLOOKUP($B251,Totalt!$B$1:$AQ$550,MATCH(AB$2,Totalt!$B$1:$AQ$1,0),FALSE),"")</f>
        <v>0</v>
      </c>
      <c r="AC251" s="302">
        <f>IFERROR(VLOOKUP($B251,Totalt!$B$1:$AQ$550,MATCH(AC$2,Totalt!$B$1:$AQ$1,0),FALSE),"")</f>
        <v>4.84</v>
      </c>
      <c r="AD251" s="302">
        <f>IFERROR(VLOOKUP($B251,Totalt!$B$1:$AQ$550,MATCH(AD$2,Totalt!$B$1:$AQ$1,0),FALSE),"")</f>
        <v>0</v>
      </c>
      <c r="AE251" s="302">
        <f>IFERROR(VLOOKUP($B251,Totalt!$B$1:$AQ$550,MATCH(AE$2,Totalt!$B$1:$AQ$1,0),FALSE),"")</f>
        <v>0</v>
      </c>
      <c r="AF251" s="302">
        <f>IFERROR(VLOOKUP($B251,Totalt!$B$1:$AQ$550,MATCH(AF$2,Totalt!$B$1:$AQ$1,0),FALSE),"")</f>
        <v>0.8</v>
      </c>
      <c r="AG251" s="302">
        <f>IFERROR(VLOOKUP($B251,Totalt!$B$1:$AQ$550,MATCH(AG$2,Totalt!$B$1:$AQ$1,0),FALSE),"")</f>
        <v>0</v>
      </c>
      <c r="AI251" s="302">
        <f t="shared" si="12"/>
        <v>29.120000000000005</v>
      </c>
      <c r="AJ251" s="302">
        <f>IF(ISERROR(1/VLOOKUP($B251,Leveranser!$B$1:$S$500,MATCH("såld värme (gwh)",Leveranser!$B$1:$S$1,0),FALSE)),"",VLOOKUP($B251,Leveranser!$B$1:$S$500,MATCH("såld värme (gwh)",Leveranser!$B$1:$S$1,0),FALSE))</f>
        <v>21.21</v>
      </c>
      <c r="AK251" s="315"/>
      <c r="AM251" s="316" t="str">
        <f>IF(B251&lt;&gt;"",IF(VLOOKUP($B251,Totalt!$B$1:$AQ$550,MATCH("Kvalitetsgranskad:",Totalt!$B$1:$AQ$1,0),FALSE)="ja",VLOOKUP($B251,Miljö!$B$1:$AG$479,MATCH(AM$2,Miljö!$B$1:$AK$1,0),FALSE),""),"")</f>
        <v>Ja</v>
      </c>
      <c r="AN251" s="316" t="str">
        <f>IF(AM251="ja",VLOOKUP($B251,Miljö!$B$1:$J$479,MATCH("Typ av ursprungsspecificerad el   (Om inget värde anges används Nordisk residualmix, se inforuta) ()",Miljö!$B$1:$J$1,0),FALSE),IF(AM251="nej","Nordisk residualel",""))</f>
        <v>'85% vattenkraft och 15% vindkraft'</v>
      </c>
      <c r="AO251" s="316">
        <f>IF(AM251="","",VLOOKUP($B251,Miljö!$B$1:$J$479,MATCH("Fossilandel för ursprungspecificerad el ()",Miljö!$B$1:$J$1,0),FALSE))</f>
        <v>0</v>
      </c>
      <c r="AP251" s="316">
        <f>IF(AM251="","",IFERROR(VLOOKUP($B251,Miljö!$B$1:$J$479,MATCH("Kärnkraftsandel för ursprungsspecificerad el ()",Miljö!$B$1:$J$1,0),FALSE)/1,0))</f>
        <v>0</v>
      </c>
      <c r="AQ251" s="316">
        <f t="shared" si="13"/>
        <v>1</v>
      </c>
      <c r="AS251" s="316" t="str">
        <f t="shared" si="14"/>
        <v>Nej</v>
      </c>
      <c r="AT251" s="316" t="str">
        <f>IF(AS251="ja",VLOOKUP($B251,Miljö!$B$1:$O$500,MATCH("Fossil andel i procent (%)",Miljö!$B$1:$O$1,0),FALSE)/100,"")</f>
        <v/>
      </c>
      <c r="AV251" s="316" t="str">
        <f t="shared" si="15"/>
        <v>Nej</v>
      </c>
      <c r="AW251" s="316" t="str">
        <f>IF(AV251="ja",VLOOKUP($B251,'Egen hetvattenprod'!$B$1:$AO$500,MATCH("Värmekälla till värmepumpar ()",'Egen hetvattenprod'!$B$1:$AO$1,0),FALSE),"")</f>
        <v/>
      </c>
    </row>
    <row r="252" spans="1:49" x14ac:dyDescent="0.25">
      <c r="A252" s="314" t="str">
        <f>'Miljövärden för publ företag'!B254</f>
        <v>Statkraft Värme AB</v>
      </c>
      <c r="B252" s="314" t="str">
        <f>'Miljövärden för publ företag'!C254</f>
        <v>Vagnhärad</v>
      </c>
      <c r="C252" s="302">
        <f>IFERROR(VLOOKUP($B252,Totalt!$B$1:$AQ$550,MATCH(C$2,Totalt!$B$1:$AQ$1,0),FALSE),"")</f>
        <v>0</v>
      </c>
      <c r="D252" s="302">
        <f>IFERROR(VLOOKUP($B252,Totalt!$B$1:$AQ$550,MATCH(D$2,Totalt!$B$1:$AQ$1,0),FALSE),"")</f>
        <v>0.18</v>
      </c>
      <c r="E252" s="302">
        <f>IFERROR(VLOOKUP($B252,Totalt!$B$1:$AQ$550,MATCH(E$2,Totalt!$B$1:$AQ$1,0),FALSE),"")</f>
        <v>0</v>
      </c>
      <c r="F252" s="302">
        <f>IFERROR(VLOOKUP($B252,Totalt!$B$1:$AQ$550,MATCH(F$2,Totalt!$B$1:$AQ$1,0),FALSE),"")</f>
        <v>0</v>
      </c>
      <c r="G252" s="302">
        <f>IFERROR(VLOOKUP($B252,Totalt!$B$1:$AQ$550,MATCH(G$2,Totalt!$B$1:$AQ$1,0),FALSE),"")</f>
        <v>0</v>
      </c>
      <c r="H252" s="302">
        <f>IFERROR(VLOOKUP($B252,Totalt!$B$1:$AQ$550,MATCH(H$2,Totalt!$B$1:$AQ$1,0),FALSE),"")</f>
        <v>0</v>
      </c>
      <c r="I252" s="302">
        <f>IFERROR(VLOOKUP($B252,Totalt!$B$1:$AQ$550,MATCH(I$2,Totalt!$B$1:$AQ$1,0),FALSE),"")</f>
        <v>0</v>
      </c>
      <c r="J252" s="302">
        <f>IFERROR(VLOOKUP($B252,Totalt!$B$1:$AQ$550,MATCH(J$2,Totalt!$B$1:$AQ$1,0),FALSE),"")</f>
        <v>0</v>
      </c>
      <c r="K252" s="302">
        <f>IFERROR(VLOOKUP($B252,Totalt!$B$1:$AQ$550,MATCH(K$2,Totalt!$B$1:$AQ$1,0),FALSE),"")</f>
        <v>0</v>
      </c>
      <c r="L252" s="302">
        <f>IFERROR(VLOOKUP($B252,Totalt!$B$1:$AQ$550,MATCH(L$2,Totalt!$B$1:$AQ$1,0),FALSE),"")</f>
        <v>0</v>
      </c>
      <c r="M252" s="302">
        <f>IFERROR(VLOOKUP($B252,Totalt!$B$1:$AQ$550,MATCH(M$2,Totalt!$B$1:$AQ$1,0),FALSE),"")</f>
        <v>0</v>
      </c>
      <c r="N252" s="302">
        <f>IFERROR(VLOOKUP($B252,Totalt!$B$1:$AQ$550,MATCH(N$2,Totalt!$B$1:$AQ$1,0),FALSE),"")</f>
        <v>2.81</v>
      </c>
      <c r="O252" s="302">
        <f>IFERROR(VLOOKUP($B252,Totalt!$B$1:$AQ$550,MATCH(O$2,Totalt!$B$1:$AQ$1,0),FALSE),"")</f>
        <v>0</v>
      </c>
      <c r="P252" s="302">
        <f>IFERROR(VLOOKUP($B252,Totalt!$B$1:$AQ$550,MATCH(P$2,Totalt!$B$1:$AQ$1,0),FALSE),"")</f>
        <v>7.59</v>
      </c>
      <c r="Q252" s="302">
        <f>IFERROR(VLOOKUP($B252,Totalt!$B$1:$AQ$550,MATCH(Q$2,Totalt!$B$1:$AQ$1,0),FALSE),"")</f>
        <v>0</v>
      </c>
      <c r="R252" s="302">
        <f>IFERROR(VLOOKUP($B252,Totalt!$B$1:$AQ$550,MATCH(R$2,Totalt!$B$1:$AQ$1,0),FALSE),"")</f>
        <v>0</v>
      </c>
      <c r="S252" s="302">
        <f>IFERROR(VLOOKUP($B252,Totalt!$B$1:$AQ$550,MATCH(S$2,Totalt!$B$1:$AQ$1,0),FALSE),"")</f>
        <v>0</v>
      </c>
      <c r="T252" s="302">
        <f>IFERROR(VLOOKUP($B252,Totalt!$B$1:$AQ$550,MATCH(T$2,Totalt!$B$1:$AQ$1,0),FALSE),"")</f>
        <v>0</v>
      </c>
      <c r="U252" s="302">
        <f>IFERROR(VLOOKUP($B252,Totalt!$B$1:$AQ$550,MATCH(U$2,Totalt!$B$1:$AQ$1,0),FALSE),"")</f>
        <v>0</v>
      </c>
      <c r="V252" s="302">
        <f>IFERROR(VLOOKUP($B252,Totalt!$B$1:$AQ$550,MATCH(V$2,Totalt!$B$1:$AQ$1,0),FALSE),"")</f>
        <v>0</v>
      </c>
      <c r="W252" s="302">
        <f>IFERROR(VLOOKUP($B252,Totalt!$B$1:$AQ$550,MATCH(W$2,Totalt!$B$1:$AQ$1,0),FALSE),"")</f>
        <v>0</v>
      </c>
      <c r="X252" s="302">
        <f>IFERROR(VLOOKUP($B252,Totalt!$B$1:$AQ$550,MATCH(X$2,Totalt!$B$1:$AQ$1,0),FALSE),"")</f>
        <v>0</v>
      </c>
      <c r="Y252" s="302">
        <f>IFERROR(VLOOKUP($B252,Totalt!$B$1:$AQ$550,MATCH(Y$2,Totalt!$B$1:$AQ$1,0),FALSE),"")</f>
        <v>0</v>
      </c>
      <c r="Z252" s="302">
        <f>IFERROR(VLOOKUP($B252,Totalt!$B$1:$AQ$550,MATCH(Z$2,Totalt!$B$1:$AQ$1,0),FALSE),"")</f>
        <v>0</v>
      </c>
      <c r="AA252" s="302">
        <f>IFERROR(VLOOKUP($B252,Totalt!$B$1:$AQ$550,MATCH(AA$2,Totalt!$B$1:$AQ$1,0),FALSE),"")</f>
        <v>0</v>
      </c>
      <c r="AB252" s="302">
        <f>IFERROR(VLOOKUP($B252,Totalt!$B$1:$AQ$550,MATCH(AB$2,Totalt!$B$1:$AQ$1,0),FALSE),"")</f>
        <v>0</v>
      </c>
      <c r="AC252" s="302">
        <f>IFERROR(VLOOKUP($B252,Totalt!$B$1:$AQ$550,MATCH(AC$2,Totalt!$B$1:$AQ$1,0),FALSE),"")</f>
        <v>1.56</v>
      </c>
      <c r="AD252" s="302">
        <f>IFERROR(VLOOKUP($B252,Totalt!$B$1:$AQ$550,MATCH(AD$2,Totalt!$B$1:$AQ$1,0),FALSE),"")</f>
        <v>0</v>
      </c>
      <c r="AE252" s="302">
        <f>IFERROR(VLOOKUP($B252,Totalt!$B$1:$AQ$550,MATCH(AE$2,Totalt!$B$1:$AQ$1,0),FALSE),"")</f>
        <v>0</v>
      </c>
      <c r="AF252" s="302">
        <f>IFERROR(VLOOKUP($B252,Totalt!$B$1:$AQ$550,MATCH(AF$2,Totalt!$B$1:$AQ$1,0),FALSE),"")</f>
        <v>0.22</v>
      </c>
      <c r="AG252" s="302">
        <f>IFERROR(VLOOKUP($B252,Totalt!$B$1:$AQ$550,MATCH(AG$2,Totalt!$B$1:$AQ$1,0),FALSE),"")</f>
        <v>0</v>
      </c>
      <c r="AI252" s="302">
        <f t="shared" si="12"/>
        <v>12.360000000000001</v>
      </c>
      <c r="AJ252" s="302">
        <f>IF(ISERROR(1/VLOOKUP($B252,Leveranser!$B$1:$S$500,MATCH("såld värme (gwh)",Leveranser!$B$1:$S$1,0),FALSE)),"",VLOOKUP($B252,Leveranser!$B$1:$S$500,MATCH("såld värme (gwh)",Leveranser!$B$1:$S$1,0),FALSE))</f>
        <v>8.5399999999999991</v>
      </c>
      <c r="AK252" s="315"/>
      <c r="AM252" s="316" t="str">
        <f>IF(B252&lt;&gt;"",IF(VLOOKUP($B252,Totalt!$B$1:$AQ$550,MATCH("Kvalitetsgranskad:",Totalt!$B$1:$AQ$1,0),FALSE)="ja",VLOOKUP($B252,Miljö!$B$1:$AG$479,MATCH(AM$2,Miljö!$B$1:$AK$1,0),FALSE),""),"")</f>
        <v>Ja</v>
      </c>
      <c r="AN252" s="316" t="str">
        <f>IF(AM252="ja",VLOOKUP($B252,Miljö!$B$1:$J$479,MATCH("Typ av ursprungsspecificerad el   (Om inget värde anges används Nordisk residualmix, se inforuta) ()",Miljö!$B$1:$J$1,0),FALSE),IF(AM252="nej","Nordisk residualel",""))</f>
        <v>'85% vattenkraft och 15% vindkraft'</v>
      </c>
      <c r="AO252" s="316">
        <f>IF(AM252="","",VLOOKUP($B252,Miljö!$B$1:$J$479,MATCH("Fossilandel för ursprungspecificerad el ()",Miljö!$B$1:$J$1,0),FALSE))</f>
        <v>0</v>
      </c>
      <c r="AP252" s="316">
        <f>IF(AM252="","",IFERROR(VLOOKUP($B252,Miljö!$B$1:$J$479,MATCH("Kärnkraftsandel för ursprungsspecificerad el ()",Miljö!$B$1:$J$1,0),FALSE)/1,0))</f>
        <v>0</v>
      </c>
      <c r="AQ252" s="316">
        <f t="shared" si="13"/>
        <v>1</v>
      </c>
      <c r="AS252" s="316" t="str">
        <f t="shared" si="14"/>
        <v>Nej</v>
      </c>
      <c r="AT252" s="316" t="str">
        <f>IF(AS252="ja",VLOOKUP($B252,Miljö!$B$1:$O$500,MATCH("Fossil andel i procent (%)",Miljö!$B$1:$O$1,0),FALSE)/100,"")</f>
        <v/>
      </c>
      <c r="AV252" s="316" t="str">
        <f t="shared" si="15"/>
        <v>Nej</v>
      </c>
      <c r="AW252" s="316" t="str">
        <f>IF(AV252="ja",VLOOKUP($B252,'Egen hetvattenprod'!$B$1:$AO$500,MATCH("Värmekälla till värmepumpar ()",'Egen hetvattenprod'!$B$1:$AO$1,0),FALSE),"")</f>
        <v/>
      </c>
    </row>
    <row r="253" spans="1:49" x14ac:dyDescent="0.25">
      <c r="A253" s="314" t="str">
        <f>'Miljövärden för publ företag'!B255</f>
        <v>Statkraft Värme AB</v>
      </c>
      <c r="B253" s="314" t="str">
        <f>'Miljövärden för publ företag'!C255</f>
        <v>Åmål</v>
      </c>
      <c r="C253" s="302">
        <f>IFERROR(VLOOKUP($B253,Totalt!$B$1:$AQ$550,MATCH(C$2,Totalt!$B$1:$AQ$1,0),FALSE),"")</f>
        <v>0</v>
      </c>
      <c r="D253" s="302">
        <f>IFERROR(VLOOKUP($B253,Totalt!$B$1:$AQ$550,MATCH(D$2,Totalt!$B$1:$AQ$1,0),FALSE),"")</f>
        <v>1.43</v>
      </c>
      <c r="E253" s="302">
        <f>IFERROR(VLOOKUP($B253,Totalt!$B$1:$AQ$550,MATCH(E$2,Totalt!$B$1:$AQ$1,0),FALSE),"")</f>
        <v>0</v>
      </c>
      <c r="F253" s="302">
        <f>IFERROR(VLOOKUP($B253,Totalt!$B$1:$AQ$550,MATCH(F$2,Totalt!$B$1:$AQ$1,0),FALSE),"")</f>
        <v>0</v>
      </c>
      <c r="G253" s="302">
        <f>IFERROR(VLOOKUP($B253,Totalt!$B$1:$AQ$550,MATCH(G$2,Totalt!$B$1:$AQ$1,0),FALSE),"")</f>
        <v>0</v>
      </c>
      <c r="H253" s="302">
        <f>IFERROR(VLOOKUP($B253,Totalt!$B$1:$AQ$550,MATCH(H$2,Totalt!$B$1:$AQ$1,0),FALSE),"")</f>
        <v>0</v>
      </c>
      <c r="I253" s="302">
        <f>IFERROR(VLOOKUP($B253,Totalt!$B$1:$AQ$550,MATCH(I$2,Totalt!$B$1:$AQ$1,0),FALSE),"")</f>
        <v>0</v>
      </c>
      <c r="J253" s="302">
        <f>IFERROR(VLOOKUP($B253,Totalt!$B$1:$AQ$550,MATCH(J$2,Totalt!$B$1:$AQ$1,0),FALSE),"")</f>
        <v>0</v>
      </c>
      <c r="K253" s="302">
        <f>IFERROR(VLOOKUP($B253,Totalt!$B$1:$AQ$550,MATCH(K$2,Totalt!$B$1:$AQ$1,0),FALSE),"")</f>
        <v>0</v>
      </c>
      <c r="L253" s="302">
        <f>IFERROR(VLOOKUP($B253,Totalt!$B$1:$AQ$550,MATCH(L$2,Totalt!$B$1:$AQ$1,0),FALSE),"")</f>
        <v>0</v>
      </c>
      <c r="M253" s="302">
        <f>IFERROR(VLOOKUP($B253,Totalt!$B$1:$AQ$550,MATCH(M$2,Totalt!$B$1:$AQ$1,0),FALSE),"")</f>
        <v>11.19</v>
      </c>
      <c r="N253" s="302">
        <f>IFERROR(VLOOKUP($B253,Totalt!$B$1:$AQ$550,MATCH(N$2,Totalt!$B$1:$AQ$1,0),FALSE),"")</f>
        <v>2.2400000000000002</v>
      </c>
      <c r="O253" s="302">
        <f>IFERROR(VLOOKUP($B253,Totalt!$B$1:$AQ$550,MATCH(O$2,Totalt!$B$1:$AQ$1,0),FALSE),"")</f>
        <v>0</v>
      </c>
      <c r="P253" s="302">
        <f>IFERROR(VLOOKUP($B253,Totalt!$B$1:$AQ$550,MATCH(P$2,Totalt!$B$1:$AQ$1,0),FALSE),"")</f>
        <v>31.34</v>
      </c>
      <c r="Q253" s="302">
        <f>IFERROR(VLOOKUP($B253,Totalt!$B$1:$AQ$550,MATCH(Q$2,Totalt!$B$1:$AQ$1,0),FALSE),"")</f>
        <v>0</v>
      </c>
      <c r="R253" s="302">
        <f>IFERROR(VLOOKUP($B253,Totalt!$B$1:$AQ$550,MATCH(R$2,Totalt!$B$1:$AQ$1,0),FALSE),"")</f>
        <v>0</v>
      </c>
      <c r="S253" s="302">
        <f>IFERROR(VLOOKUP($B253,Totalt!$B$1:$AQ$550,MATCH(S$2,Totalt!$B$1:$AQ$1,0),FALSE),"")</f>
        <v>0</v>
      </c>
      <c r="T253" s="302">
        <f>IFERROR(VLOOKUP($B253,Totalt!$B$1:$AQ$550,MATCH(T$2,Totalt!$B$1:$AQ$1,0),FALSE),"")</f>
        <v>0</v>
      </c>
      <c r="U253" s="302">
        <f>IFERROR(VLOOKUP($B253,Totalt!$B$1:$AQ$550,MATCH(U$2,Totalt!$B$1:$AQ$1,0),FALSE),"")</f>
        <v>0</v>
      </c>
      <c r="V253" s="302">
        <f>IFERROR(VLOOKUP($B253,Totalt!$B$1:$AQ$550,MATCH(V$2,Totalt!$B$1:$AQ$1,0),FALSE),"")</f>
        <v>0</v>
      </c>
      <c r="W253" s="302">
        <f>IFERROR(VLOOKUP($B253,Totalt!$B$1:$AQ$550,MATCH(W$2,Totalt!$B$1:$AQ$1,0),FALSE),"")</f>
        <v>2.61</v>
      </c>
      <c r="X253" s="302">
        <f>IFERROR(VLOOKUP($B253,Totalt!$B$1:$AQ$550,MATCH(X$2,Totalt!$B$1:$AQ$1,0),FALSE),"")</f>
        <v>0</v>
      </c>
      <c r="Y253" s="302">
        <f>IFERROR(VLOOKUP($B253,Totalt!$B$1:$AQ$550,MATCH(Y$2,Totalt!$B$1:$AQ$1,0),FALSE),"")</f>
        <v>0</v>
      </c>
      <c r="Z253" s="302">
        <f>IFERROR(VLOOKUP($B253,Totalt!$B$1:$AQ$550,MATCH(Z$2,Totalt!$B$1:$AQ$1,0),FALSE),"")</f>
        <v>0</v>
      </c>
      <c r="AA253" s="302">
        <f>IFERROR(VLOOKUP($B253,Totalt!$B$1:$AQ$550,MATCH(AA$2,Totalt!$B$1:$AQ$1,0),FALSE),"")</f>
        <v>0</v>
      </c>
      <c r="AB253" s="302">
        <f>IFERROR(VLOOKUP($B253,Totalt!$B$1:$AQ$550,MATCH(AB$2,Totalt!$B$1:$AQ$1,0),FALSE),"")</f>
        <v>0</v>
      </c>
      <c r="AC253" s="302">
        <f>IFERROR(VLOOKUP($B253,Totalt!$B$1:$AQ$550,MATCH(AC$2,Totalt!$B$1:$AQ$1,0),FALSE),"")</f>
        <v>6.43</v>
      </c>
      <c r="AD253" s="302">
        <f>IFERROR(VLOOKUP($B253,Totalt!$B$1:$AQ$550,MATCH(AD$2,Totalt!$B$1:$AQ$1,0),FALSE),"")</f>
        <v>0</v>
      </c>
      <c r="AE253" s="302">
        <f>IFERROR(VLOOKUP($B253,Totalt!$B$1:$AQ$550,MATCH(AE$2,Totalt!$B$1:$AQ$1,0),FALSE),"")</f>
        <v>0</v>
      </c>
      <c r="AF253" s="302">
        <f>IFERROR(VLOOKUP($B253,Totalt!$B$1:$AQ$550,MATCH(AF$2,Totalt!$B$1:$AQ$1,0),FALSE),"")</f>
        <v>1.04</v>
      </c>
      <c r="AG253" s="302">
        <f>IFERROR(VLOOKUP($B253,Totalt!$B$1:$AQ$550,MATCH(AG$2,Totalt!$B$1:$AQ$1,0),FALSE),"")</f>
        <v>0</v>
      </c>
      <c r="AI253" s="302">
        <f t="shared" si="12"/>
        <v>56.28</v>
      </c>
      <c r="AJ253" s="302">
        <f>IF(ISERROR(1/VLOOKUP($B253,Leveranser!$B$1:$S$500,MATCH("såld värme (gwh)",Leveranser!$B$1:$S$1,0),FALSE)),"",VLOOKUP($B253,Leveranser!$B$1:$S$500,MATCH("såld värme (gwh)",Leveranser!$B$1:$S$1,0),FALSE))</f>
        <v>43.3</v>
      </c>
      <c r="AK253" s="315"/>
      <c r="AM253" s="316" t="str">
        <f>IF(B253&lt;&gt;"",IF(VLOOKUP($B253,Totalt!$B$1:$AQ$550,MATCH("Kvalitetsgranskad:",Totalt!$B$1:$AQ$1,0),FALSE)="ja",VLOOKUP($B253,Miljö!$B$1:$AG$479,MATCH(AM$2,Miljö!$B$1:$AK$1,0),FALSE),""),"")</f>
        <v>Ja</v>
      </c>
      <c r="AN253" s="316" t="str">
        <f>IF(AM253="ja",VLOOKUP($B253,Miljö!$B$1:$J$479,MATCH("Typ av ursprungsspecificerad el   (Om inget värde anges används Nordisk residualmix, se inforuta) ()",Miljö!$B$1:$J$1,0),FALSE),IF(AM253="nej","Nordisk residualel",""))</f>
        <v>'85% vattenkraft och 15% vindkraft'</v>
      </c>
      <c r="AO253" s="316">
        <f>IF(AM253="","",VLOOKUP($B253,Miljö!$B$1:$J$479,MATCH("Fossilandel för ursprungspecificerad el ()",Miljö!$B$1:$J$1,0),FALSE))</f>
        <v>0</v>
      </c>
      <c r="AP253" s="316">
        <f>IF(AM253="","",IFERROR(VLOOKUP($B253,Miljö!$B$1:$J$479,MATCH("Kärnkraftsandel för ursprungsspecificerad el ()",Miljö!$B$1:$J$1,0),FALSE)/1,0))</f>
        <v>0</v>
      </c>
      <c r="AQ253" s="316">
        <f t="shared" si="13"/>
        <v>1</v>
      </c>
      <c r="AS253" s="316" t="str">
        <f t="shared" si="14"/>
        <v>Nej</v>
      </c>
      <c r="AT253" s="316" t="str">
        <f>IF(AS253="ja",VLOOKUP($B253,Miljö!$B$1:$O$500,MATCH("Fossil andel i procent (%)",Miljö!$B$1:$O$1,0),FALSE)/100,"")</f>
        <v/>
      </c>
      <c r="AV253" s="316" t="str">
        <f t="shared" si="15"/>
        <v>Nej</v>
      </c>
      <c r="AW253" s="316" t="str">
        <f>IF(AV253="ja",VLOOKUP($B253,'Egen hetvattenprod'!$B$1:$AO$500,MATCH("Värmekälla till värmepumpar ()",'Egen hetvattenprod'!$B$1:$AO$1,0),FALSE),"")</f>
        <v/>
      </c>
    </row>
    <row r="254" spans="1:49" x14ac:dyDescent="0.25">
      <c r="A254" s="314" t="str">
        <f>'Miljövärden för publ företag'!B256</f>
        <v>Stenungsunds Energi &amp; Miljö AB</v>
      </c>
      <c r="B254" s="314" t="str">
        <f>'Miljövärden för publ företag'!C256</f>
        <v>Stenungsund</v>
      </c>
      <c r="C254" s="302">
        <f>IFERROR(VLOOKUP($B254,Totalt!$B$1:$AQ$550,MATCH(C$2,Totalt!$B$1:$AQ$1,0),FALSE),"")</f>
        <v>0</v>
      </c>
      <c r="D254" s="302">
        <f>IFERROR(VLOOKUP($B254,Totalt!$B$1:$AQ$550,MATCH(D$2,Totalt!$B$1:$AQ$1,0),FALSE),"")</f>
        <v>4.5999999999999999E-2</v>
      </c>
      <c r="E254" s="302">
        <f>IFERROR(VLOOKUP($B254,Totalt!$B$1:$AQ$550,MATCH(E$2,Totalt!$B$1:$AQ$1,0),FALSE),"")</f>
        <v>0</v>
      </c>
      <c r="F254" s="302">
        <f>IFERROR(VLOOKUP($B254,Totalt!$B$1:$AQ$550,MATCH(F$2,Totalt!$B$1:$AQ$1,0),FALSE),"")</f>
        <v>0</v>
      </c>
      <c r="G254" s="302">
        <f>IFERROR(VLOOKUP($B254,Totalt!$B$1:$AQ$550,MATCH(G$2,Totalt!$B$1:$AQ$1,0),FALSE),"")</f>
        <v>1.671</v>
      </c>
      <c r="H254" s="302">
        <f>IFERROR(VLOOKUP($B254,Totalt!$B$1:$AQ$550,MATCH(H$2,Totalt!$B$1:$AQ$1,0),FALSE),"")</f>
        <v>0</v>
      </c>
      <c r="I254" s="302">
        <f>IFERROR(VLOOKUP($B254,Totalt!$B$1:$AQ$550,MATCH(I$2,Totalt!$B$1:$AQ$1,0),FALSE),"")</f>
        <v>0</v>
      </c>
      <c r="J254" s="302">
        <f>IFERROR(VLOOKUP($B254,Totalt!$B$1:$AQ$550,MATCH(J$2,Totalt!$B$1:$AQ$1,0),FALSE),"")</f>
        <v>0</v>
      </c>
      <c r="K254" s="302">
        <f>IFERROR(VLOOKUP($B254,Totalt!$B$1:$AQ$550,MATCH(K$2,Totalt!$B$1:$AQ$1,0),FALSE),"")</f>
        <v>0</v>
      </c>
      <c r="L254" s="302">
        <f>IFERROR(VLOOKUP($B254,Totalt!$B$1:$AQ$550,MATCH(L$2,Totalt!$B$1:$AQ$1,0),FALSE),"")</f>
        <v>0</v>
      </c>
      <c r="M254" s="302">
        <f>IFERROR(VLOOKUP($B254,Totalt!$B$1:$AQ$550,MATCH(M$2,Totalt!$B$1:$AQ$1,0),FALSE),"")</f>
        <v>0</v>
      </c>
      <c r="N254" s="302">
        <f>IFERROR(VLOOKUP($B254,Totalt!$B$1:$AQ$550,MATCH(N$2,Totalt!$B$1:$AQ$1,0),FALSE),"")</f>
        <v>0</v>
      </c>
      <c r="O254" s="302">
        <f>IFERROR(VLOOKUP($B254,Totalt!$B$1:$AQ$550,MATCH(O$2,Totalt!$B$1:$AQ$1,0),FALSE),"")</f>
        <v>0</v>
      </c>
      <c r="P254" s="302">
        <f>IFERROR(VLOOKUP($B254,Totalt!$B$1:$AQ$550,MATCH(P$2,Totalt!$B$1:$AQ$1,0),FALSE),"")</f>
        <v>0</v>
      </c>
      <c r="Q254" s="302">
        <f>IFERROR(VLOOKUP($B254,Totalt!$B$1:$AQ$550,MATCH(Q$2,Totalt!$B$1:$AQ$1,0),FALSE),"")</f>
        <v>0</v>
      </c>
      <c r="R254" s="302">
        <f>IFERROR(VLOOKUP($B254,Totalt!$B$1:$AQ$550,MATCH(R$2,Totalt!$B$1:$AQ$1,0),FALSE),"")</f>
        <v>0</v>
      </c>
      <c r="S254" s="302">
        <f>IFERROR(VLOOKUP($B254,Totalt!$B$1:$AQ$550,MATCH(S$2,Totalt!$B$1:$AQ$1,0),FALSE),"")</f>
        <v>0</v>
      </c>
      <c r="T254" s="302">
        <f>IFERROR(VLOOKUP($B254,Totalt!$B$1:$AQ$550,MATCH(T$2,Totalt!$B$1:$AQ$1,0),FALSE),"")</f>
        <v>0</v>
      </c>
      <c r="U254" s="302">
        <f>IFERROR(VLOOKUP($B254,Totalt!$B$1:$AQ$550,MATCH(U$2,Totalt!$B$1:$AQ$1,0),FALSE),"")</f>
        <v>0</v>
      </c>
      <c r="V254" s="302">
        <f>IFERROR(VLOOKUP($B254,Totalt!$B$1:$AQ$550,MATCH(V$2,Totalt!$B$1:$AQ$1,0),FALSE),"")</f>
        <v>0</v>
      </c>
      <c r="W254" s="302">
        <f>IFERROR(VLOOKUP($B254,Totalt!$B$1:$AQ$550,MATCH(W$2,Totalt!$B$1:$AQ$1,0),FALSE),"")</f>
        <v>0</v>
      </c>
      <c r="X254" s="302">
        <f>IFERROR(VLOOKUP($B254,Totalt!$B$1:$AQ$550,MATCH(X$2,Totalt!$B$1:$AQ$1,0),FALSE),"")</f>
        <v>0</v>
      </c>
      <c r="Y254" s="302">
        <f>IFERROR(VLOOKUP($B254,Totalt!$B$1:$AQ$550,MATCH(Y$2,Totalt!$B$1:$AQ$1,0),FALSE),"")</f>
        <v>0</v>
      </c>
      <c r="Z254" s="302">
        <f>IFERROR(VLOOKUP($B254,Totalt!$B$1:$AQ$550,MATCH(Z$2,Totalt!$B$1:$AQ$1,0),FALSE),"")</f>
        <v>0</v>
      </c>
      <c r="AA254" s="302">
        <f>IFERROR(VLOOKUP($B254,Totalt!$B$1:$AQ$550,MATCH(AA$2,Totalt!$B$1:$AQ$1,0),FALSE),"")</f>
        <v>0</v>
      </c>
      <c r="AB254" s="302">
        <f>IFERROR(VLOOKUP($B254,Totalt!$B$1:$AQ$550,MATCH(AB$2,Totalt!$B$1:$AQ$1,0),FALSE),"")</f>
        <v>0</v>
      </c>
      <c r="AC254" s="302">
        <f>IFERROR(VLOOKUP($B254,Totalt!$B$1:$AQ$550,MATCH(AC$2,Totalt!$B$1:$AQ$1,0),FALSE),"")</f>
        <v>0</v>
      </c>
      <c r="AD254" s="302">
        <f>IFERROR(VLOOKUP($B254,Totalt!$B$1:$AQ$550,MATCH(AD$2,Totalt!$B$1:$AQ$1,0),FALSE),"")</f>
        <v>92</v>
      </c>
      <c r="AE254" s="302">
        <f>IFERROR(VLOOKUP($B254,Totalt!$B$1:$AQ$550,MATCH(AE$2,Totalt!$B$1:$AQ$1,0),FALSE),"")</f>
        <v>0</v>
      </c>
      <c r="AF254" s="302">
        <f>IFERROR(VLOOKUP($B254,Totalt!$B$1:$AQ$550,MATCH(AF$2,Totalt!$B$1:$AQ$1,0),FALSE),"")</f>
        <v>1</v>
      </c>
      <c r="AG254" s="302">
        <f>IFERROR(VLOOKUP($B254,Totalt!$B$1:$AQ$550,MATCH(AG$2,Totalt!$B$1:$AQ$1,0),FALSE),"")</f>
        <v>0</v>
      </c>
      <c r="AI254" s="302">
        <f t="shared" si="12"/>
        <v>94.716999999999999</v>
      </c>
      <c r="AJ254" s="302">
        <f>IF(ISERROR(1/VLOOKUP($B254,Leveranser!$B$1:$S$500,MATCH("såld värme (gwh)",Leveranser!$B$1:$S$1,0),FALSE)),"",VLOOKUP($B254,Leveranser!$B$1:$S$500,MATCH("såld värme (gwh)",Leveranser!$B$1:$S$1,0),FALSE))</f>
        <v>77</v>
      </c>
      <c r="AK254" s="315"/>
      <c r="AM254" s="316" t="str">
        <f>IF(B254&lt;&gt;"",IF(VLOOKUP($B254,Totalt!$B$1:$AQ$550,MATCH("Kvalitetsgranskad:",Totalt!$B$1:$AQ$1,0),FALSE)="ja",VLOOKUP($B254,Miljö!$B$1:$AG$479,MATCH(AM$2,Miljö!$B$1:$AK$1,0),FALSE),""),"")</f>
        <v>Ja</v>
      </c>
      <c r="AN254" s="316" t="str">
        <f>IF(AM254="ja",VLOOKUP($B254,Miljö!$B$1:$J$479,MATCH("Typ av ursprungsspecificerad el   (Om inget värde anges används Nordisk residualmix, se inforuta) ()",Miljö!$B$1:$J$1,0),FALSE),IF(AM254="nej","Nordisk residualel",""))</f>
        <v>'Förnybart'</v>
      </c>
      <c r="AO254" s="316">
        <f>IF(AM254="","",VLOOKUP($B254,Miljö!$B$1:$J$479,MATCH("Fossilandel för ursprungspecificerad el ()",Miljö!$B$1:$J$1,0),FALSE))</f>
        <v>0</v>
      </c>
      <c r="AP254" s="316">
        <f>IF(AM254="","",IFERROR(VLOOKUP($B254,Miljö!$B$1:$J$479,MATCH("Kärnkraftsandel för ursprungsspecificerad el ()",Miljö!$B$1:$J$1,0),FALSE)/1,0))</f>
        <v>0</v>
      </c>
      <c r="AQ254" s="316">
        <f t="shared" si="13"/>
        <v>1</v>
      </c>
      <c r="AS254" s="316" t="str">
        <f t="shared" si="14"/>
        <v>Nej</v>
      </c>
      <c r="AT254" s="316" t="str">
        <f>IF(AS254="ja",VLOOKUP($B254,Miljö!$B$1:$O$500,MATCH("Fossil andel i procent (%)",Miljö!$B$1:$O$1,0),FALSE)/100,"")</f>
        <v/>
      </c>
      <c r="AV254" s="316" t="str">
        <f t="shared" si="15"/>
        <v>Nej</v>
      </c>
      <c r="AW254" s="316" t="str">
        <f>IF(AV254="ja",VLOOKUP($B254,'Egen hetvattenprod'!$B$1:$AO$500,MATCH("Värmekälla till värmepumpar ()",'Egen hetvattenprod'!$B$1:$AO$1,0),FALSE),"")</f>
        <v/>
      </c>
    </row>
    <row r="255" spans="1:49" x14ac:dyDescent="0.25">
      <c r="A255" s="314" t="str">
        <f>'Miljövärden för publ företag'!B257</f>
        <v>Stenungsunds Energi &amp; Miljö AB</v>
      </c>
      <c r="B255" s="314" t="str">
        <f>'Miljövärden för publ företag'!C257</f>
        <v>Stora Höga</v>
      </c>
      <c r="C255" s="302">
        <f>IFERROR(VLOOKUP($B255,Totalt!$B$1:$AQ$550,MATCH(C$2,Totalt!$B$1:$AQ$1,0),FALSE),"")</f>
        <v>0</v>
      </c>
      <c r="D255" s="302">
        <f>IFERROR(VLOOKUP($B255,Totalt!$B$1:$AQ$550,MATCH(D$2,Totalt!$B$1:$AQ$1,0),FALSE),"")</f>
        <v>0.13400000000000001</v>
      </c>
      <c r="E255" s="302">
        <f>IFERROR(VLOOKUP($B255,Totalt!$B$1:$AQ$550,MATCH(E$2,Totalt!$B$1:$AQ$1,0),FALSE),"")</f>
        <v>0</v>
      </c>
      <c r="F255" s="302">
        <f>IFERROR(VLOOKUP($B255,Totalt!$B$1:$AQ$550,MATCH(F$2,Totalt!$B$1:$AQ$1,0),FALSE),"")</f>
        <v>0</v>
      </c>
      <c r="G255" s="302">
        <f>IFERROR(VLOOKUP($B255,Totalt!$B$1:$AQ$550,MATCH(G$2,Totalt!$B$1:$AQ$1,0),FALSE),"")</f>
        <v>0</v>
      </c>
      <c r="H255" s="302">
        <f>IFERROR(VLOOKUP($B255,Totalt!$B$1:$AQ$550,MATCH(H$2,Totalt!$B$1:$AQ$1,0),FALSE),"")</f>
        <v>0</v>
      </c>
      <c r="I255" s="302">
        <f>IFERROR(VLOOKUP($B255,Totalt!$B$1:$AQ$550,MATCH(I$2,Totalt!$B$1:$AQ$1,0),FALSE),"")</f>
        <v>0</v>
      </c>
      <c r="J255" s="302">
        <f>IFERROR(VLOOKUP($B255,Totalt!$B$1:$AQ$550,MATCH(J$2,Totalt!$B$1:$AQ$1,0),FALSE),"")</f>
        <v>0</v>
      </c>
      <c r="K255" s="302">
        <f>IFERROR(VLOOKUP($B255,Totalt!$B$1:$AQ$550,MATCH(K$2,Totalt!$B$1:$AQ$1,0),FALSE),"")</f>
        <v>0</v>
      </c>
      <c r="L255" s="302">
        <f>IFERROR(VLOOKUP($B255,Totalt!$B$1:$AQ$550,MATCH(L$2,Totalt!$B$1:$AQ$1,0),FALSE),"")</f>
        <v>0</v>
      </c>
      <c r="M255" s="302">
        <f>IFERROR(VLOOKUP($B255,Totalt!$B$1:$AQ$550,MATCH(M$2,Totalt!$B$1:$AQ$1,0),FALSE),"")</f>
        <v>0</v>
      </c>
      <c r="N255" s="302">
        <f>IFERROR(VLOOKUP($B255,Totalt!$B$1:$AQ$550,MATCH(N$2,Totalt!$B$1:$AQ$1,0),FALSE),"")</f>
        <v>0</v>
      </c>
      <c r="O255" s="302">
        <f>IFERROR(VLOOKUP($B255,Totalt!$B$1:$AQ$550,MATCH(O$2,Totalt!$B$1:$AQ$1,0),FALSE),"")</f>
        <v>0</v>
      </c>
      <c r="P255" s="302">
        <f>IFERROR(VLOOKUP($B255,Totalt!$B$1:$AQ$550,MATCH(P$2,Totalt!$B$1:$AQ$1,0),FALSE),"")</f>
        <v>0</v>
      </c>
      <c r="Q255" s="302">
        <f>IFERROR(VLOOKUP($B255,Totalt!$B$1:$AQ$550,MATCH(Q$2,Totalt!$B$1:$AQ$1,0),FALSE),"")</f>
        <v>0</v>
      </c>
      <c r="R255" s="302">
        <f>IFERROR(VLOOKUP($B255,Totalt!$B$1:$AQ$550,MATCH(R$2,Totalt!$B$1:$AQ$1,0),FALSE),"")</f>
        <v>0.27500000000000002</v>
      </c>
      <c r="S255" s="302">
        <f>IFERROR(VLOOKUP($B255,Totalt!$B$1:$AQ$550,MATCH(S$2,Totalt!$B$1:$AQ$1,0),FALSE),"")</f>
        <v>0.47699999999999998</v>
      </c>
      <c r="T255" s="302">
        <f>IFERROR(VLOOKUP($B255,Totalt!$B$1:$AQ$550,MATCH(T$2,Totalt!$B$1:$AQ$1,0),FALSE),"")</f>
        <v>0</v>
      </c>
      <c r="U255" s="302">
        <f>IFERROR(VLOOKUP($B255,Totalt!$B$1:$AQ$550,MATCH(U$2,Totalt!$B$1:$AQ$1,0),FALSE),"")</f>
        <v>0</v>
      </c>
      <c r="V255" s="302">
        <f>IFERROR(VLOOKUP($B255,Totalt!$B$1:$AQ$550,MATCH(V$2,Totalt!$B$1:$AQ$1,0),FALSE),"")</f>
        <v>0</v>
      </c>
      <c r="W255" s="302">
        <f>IFERROR(VLOOKUP($B255,Totalt!$B$1:$AQ$550,MATCH(W$2,Totalt!$B$1:$AQ$1,0),FALSE),"")</f>
        <v>0</v>
      </c>
      <c r="X255" s="302">
        <f>IFERROR(VLOOKUP($B255,Totalt!$B$1:$AQ$550,MATCH(X$2,Totalt!$B$1:$AQ$1,0),FALSE),"")</f>
        <v>0</v>
      </c>
      <c r="Y255" s="302">
        <f>IFERROR(VLOOKUP($B255,Totalt!$B$1:$AQ$550,MATCH(Y$2,Totalt!$B$1:$AQ$1,0),FALSE),"")</f>
        <v>0</v>
      </c>
      <c r="Z255" s="302">
        <f>IFERROR(VLOOKUP($B255,Totalt!$B$1:$AQ$550,MATCH(Z$2,Totalt!$B$1:$AQ$1,0),FALSE),"")</f>
        <v>0</v>
      </c>
      <c r="AA255" s="302">
        <f>IFERROR(VLOOKUP($B255,Totalt!$B$1:$AQ$550,MATCH(AA$2,Totalt!$B$1:$AQ$1,0),FALSE),"")</f>
        <v>0</v>
      </c>
      <c r="AB255" s="302">
        <f>IFERROR(VLOOKUP($B255,Totalt!$B$1:$AQ$550,MATCH(AB$2,Totalt!$B$1:$AQ$1,0),FALSE),"")</f>
        <v>0</v>
      </c>
      <c r="AC255" s="302">
        <f>IFERROR(VLOOKUP($B255,Totalt!$B$1:$AQ$550,MATCH(AC$2,Totalt!$B$1:$AQ$1,0),FALSE),"")</f>
        <v>0</v>
      </c>
      <c r="AD255" s="302">
        <f>IFERROR(VLOOKUP($B255,Totalt!$B$1:$AQ$550,MATCH(AD$2,Totalt!$B$1:$AQ$1,0),FALSE),"")</f>
        <v>0</v>
      </c>
      <c r="AE255" s="302">
        <f>IFERROR(VLOOKUP($B255,Totalt!$B$1:$AQ$550,MATCH(AE$2,Totalt!$B$1:$AQ$1,0),FALSE),"")</f>
        <v>0</v>
      </c>
      <c r="AF255" s="302">
        <f>IFERROR(VLOOKUP($B255,Totalt!$B$1:$AQ$550,MATCH(AF$2,Totalt!$B$1:$AQ$1,0),FALSE),"")</f>
        <v>3.2000000000000001E-2</v>
      </c>
      <c r="AG255" s="302">
        <f>IFERROR(VLOOKUP($B255,Totalt!$B$1:$AQ$550,MATCH(AG$2,Totalt!$B$1:$AQ$1,0),FALSE),"")</f>
        <v>0</v>
      </c>
      <c r="AI255" s="302">
        <f t="shared" si="12"/>
        <v>0.91800000000000004</v>
      </c>
      <c r="AJ255" s="302">
        <f>IF(ISERROR(1/VLOOKUP($B255,Leveranser!$B$1:$S$500,MATCH("såld värme (gwh)",Leveranser!$B$1:$S$1,0),FALSE)),"",VLOOKUP($B255,Leveranser!$B$1:$S$500,MATCH("såld värme (gwh)",Leveranser!$B$1:$S$1,0),FALSE))</f>
        <v>0.88700000000000001</v>
      </c>
      <c r="AK255" s="315"/>
      <c r="AM255" s="316" t="str">
        <f>IF(B255&lt;&gt;"",IF(VLOOKUP($B255,Totalt!$B$1:$AQ$550,MATCH("Kvalitetsgranskad:",Totalt!$B$1:$AQ$1,0),FALSE)="ja",VLOOKUP($B255,Miljö!$B$1:$AG$479,MATCH(AM$2,Miljö!$B$1:$AK$1,0),FALSE),""),"")</f>
        <v>Ja</v>
      </c>
      <c r="AN255" s="316" t="str">
        <f>IF(AM255="ja",VLOOKUP($B255,Miljö!$B$1:$J$479,MATCH("Typ av ursprungsspecificerad el   (Om inget värde anges används Nordisk residualmix, se inforuta) ()",Miljö!$B$1:$J$1,0),FALSE),IF(AM255="nej","Nordisk residualel",""))</f>
        <v>'Förnybart'</v>
      </c>
      <c r="AO255" s="316">
        <f>IF(AM255="","",VLOOKUP($B255,Miljö!$B$1:$J$479,MATCH("Fossilandel för ursprungspecificerad el ()",Miljö!$B$1:$J$1,0),FALSE))</f>
        <v>0</v>
      </c>
      <c r="AP255" s="316">
        <f>IF(AM255="","",IFERROR(VLOOKUP($B255,Miljö!$B$1:$J$479,MATCH("Kärnkraftsandel för ursprungsspecificerad el ()",Miljö!$B$1:$J$1,0),FALSE)/1,0))</f>
        <v>0</v>
      </c>
      <c r="AQ255" s="316">
        <f t="shared" si="13"/>
        <v>1</v>
      </c>
      <c r="AS255" s="316" t="str">
        <f t="shared" si="14"/>
        <v>Nej</v>
      </c>
      <c r="AT255" s="316" t="str">
        <f>IF(AS255="ja",VLOOKUP($B255,Miljö!$B$1:$O$500,MATCH("Fossil andel i procent (%)",Miljö!$B$1:$O$1,0),FALSE)/100,"")</f>
        <v/>
      </c>
      <c r="AV255" s="316" t="str">
        <f t="shared" si="15"/>
        <v>Nej</v>
      </c>
      <c r="AW255" s="316" t="str">
        <f>IF(AV255="ja",VLOOKUP($B255,'Egen hetvattenprod'!$B$1:$AO$500,MATCH("Värmekälla till värmepumpar ()",'Egen hetvattenprod'!$B$1:$AO$1,0),FALSE),"")</f>
        <v/>
      </c>
    </row>
    <row r="256" spans="1:49" x14ac:dyDescent="0.25">
      <c r="A256" s="314" t="str">
        <f>'Miljövärden för publ företag'!B258</f>
        <v>Strängnäs Energi AB, SEVAB</v>
      </c>
      <c r="B256" s="314" t="str">
        <f>'Miljövärden för publ företag'!C258</f>
        <v>Strängnäs</v>
      </c>
      <c r="C256" s="302">
        <f>IFERROR(VLOOKUP($B256,Totalt!$B$1:$AQ$550,MATCH(C$2,Totalt!$B$1:$AQ$1,0),FALSE),"")</f>
        <v>0</v>
      </c>
      <c r="D256" s="302">
        <f>IFERROR(VLOOKUP($B256,Totalt!$B$1:$AQ$550,MATCH(D$2,Totalt!$B$1:$AQ$1,0),FALSE),"")</f>
        <v>4.2559899999999997</v>
      </c>
      <c r="E256" s="302">
        <f>IFERROR(VLOOKUP($B256,Totalt!$B$1:$AQ$550,MATCH(E$2,Totalt!$B$1:$AQ$1,0),FALSE),"")</f>
        <v>0</v>
      </c>
      <c r="F256" s="302">
        <f>IFERROR(VLOOKUP($B256,Totalt!$B$1:$AQ$550,MATCH(F$2,Totalt!$B$1:$AQ$1,0),FALSE),"")</f>
        <v>0</v>
      </c>
      <c r="G256" s="302">
        <f>IFERROR(VLOOKUP($B256,Totalt!$B$1:$AQ$550,MATCH(G$2,Totalt!$B$1:$AQ$1,0),FALSE),"")</f>
        <v>0</v>
      </c>
      <c r="H256" s="302">
        <f>IFERROR(VLOOKUP($B256,Totalt!$B$1:$AQ$550,MATCH(H$2,Totalt!$B$1:$AQ$1,0),FALSE),"")</f>
        <v>0</v>
      </c>
      <c r="I256" s="302">
        <f>IFERROR(VLOOKUP($B256,Totalt!$B$1:$AQ$550,MATCH(I$2,Totalt!$B$1:$AQ$1,0),FALSE),"")</f>
        <v>5.5353199999999996</v>
      </c>
      <c r="J256" s="302">
        <f>IFERROR(VLOOKUP($B256,Totalt!$B$1:$AQ$550,MATCH(J$2,Totalt!$B$1:$AQ$1,0),FALSE),"")</f>
        <v>0</v>
      </c>
      <c r="K256" s="302">
        <f>IFERROR(VLOOKUP($B256,Totalt!$B$1:$AQ$550,MATCH(K$2,Totalt!$B$1:$AQ$1,0),FALSE),"")</f>
        <v>0</v>
      </c>
      <c r="L256" s="302">
        <f>IFERROR(VLOOKUP($B256,Totalt!$B$1:$AQ$550,MATCH(L$2,Totalt!$B$1:$AQ$1,0),FALSE),"")</f>
        <v>126.72799999999999</v>
      </c>
      <c r="M256" s="302">
        <f>IFERROR(VLOOKUP($B256,Totalt!$B$1:$AQ$550,MATCH(M$2,Totalt!$B$1:$AQ$1,0),FALSE),"")</f>
        <v>1.96275</v>
      </c>
      <c r="N256" s="302">
        <f>IFERROR(VLOOKUP($B256,Totalt!$B$1:$AQ$550,MATCH(N$2,Totalt!$B$1:$AQ$1,0),FALSE),"")</f>
        <v>5.8249500000000003</v>
      </c>
      <c r="O256" s="302">
        <f>IFERROR(VLOOKUP($B256,Totalt!$B$1:$AQ$550,MATCH(O$2,Totalt!$B$1:$AQ$1,0),FALSE),"")</f>
        <v>0</v>
      </c>
      <c r="P256" s="302">
        <f>IFERROR(VLOOKUP($B256,Totalt!$B$1:$AQ$550,MATCH(P$2,Totalt!$B$1:$AQ$1,0),FALSE),"")</f>
        <v>0</v>
      </c>
      <c r="Q256" s="302">
        <f>IFERROR(VLOOKUP($B256,Totalt!$B$1:$AQ$550,MATCH(Q$2,Totalt!$B$1:$AQ$1,0),FALSE),"")</f>
        <v>14.423500000000001</v>
      </c>
      <c r="R256" s="302">
        <f>IFERROR(VLOOKUP($B256,Totalt!$B$1:$AQ$550,MATCH(R$2,Totalt!$B$1:$AQ$1,0),FALSE),"")</f>
        <v>18.989000000000001</v>
      </c>
      <c r="S256" s="302">
        <f>IFERROR(VLOOKUP($B256,Totalt!$B$1:$AQ$550,MATCH(S$2,Totalt!$B$1:$AQ$1,0),FALSE),"")</f>
        <v>0</v>
      </c>
      <c r="T256" s="302">
        <f>IFERROR(VLOOKUP($B256,Totalt!$B$1:$AQ$550,MATCH(T$2,Totalt!$B$1:$AQ$1,0),FALSE),"")</f>
        <v>0</v>
      </c>
      <c r="U256" s="302">
        <f>IFERROR(VLOOKUP($B256,Totalt!$B$1:$AQ$550,MATCH(U$2,Totalt!$B$1:$AQ$1,0),FALSE),"")</f>
        <v>0</v>
      </c>
      <c r="V256" s="302">
        <f>IFERROR(VLOOKUP($B256,Totalt!$B$1:$AQ$550,MATCH(V$2,Totalt!$B$1:$AQ$1,0),FALSE),"")</f>
        <v>0</v>
      </c>
      <c r="W256" s="302">
        <f>IFERROR(VLOOKUP($B256,Totalt!$B$1:$AQ$550,MATCH(W$2,Totalt!$B$1:$AQ$1,0),FALSE),"")</f>
        <v>0</v>
      </c>
      <c r="X256" s="302">
        <f>IFERROR(VLOOKUP($B256,Totalt!$B$1:$AQ$550,MATCH(X$2,Totalt!$B$1:$AQ$1,0),FALSE),"")</f>
        <v>0</v>
      </c>
      <c r="Y256" s="302">
        <f>IFERROR(VLOOKUP($B256,Totalt!$B$1:$AQ$550,MATCH(Y$2,Totalt!$B$1:$AQ$1,0),FALSE),"")</f>
        <v>0</v>
      </c>
      <c r="Z256" s="302">
        <f>IFERROR(VLOOKUP($B256,Totalt!$B$1:$AQ$550,MATCH(Z$2,Totalt!$B$1:$AQ$1,0),FALSE),"")</f>
        <v>0</v>
      </c>
      <c r="AA256" s="302">
        <f>IFERROR(VLOOKUP($B256,Totalt!$B$1:$AQ$550,MATCH(AA$2,Totalt!$B$1:$AQ$1,0),FALSE),"")</f>
        <v>0</v>
      </c>
      <c r="AB256" s="302">
        <f>IFERROR(VLOOKUP($B256,Totalt!$B$1:$AQ$550,MATCH(AB$2,Totalt!$B$1:$AQ$1,0),FALSE),"")</f>
        <v>0</v>
      </c>
      <c r="AC256" s="302">
        <f>IFERROR(VLOOKUP($B256,Totalt!$B$1:$AQ$550,MATCH(AC$2,Totalt!$B$1:$AQ$1,0),FALSE),"")</f>
        <v>16.814</v>
      </c>
      <c r="AD256" s="302">
        <f>IFERROR(VLOOKUP($B256,Totalt!$B$1:$AQ$550,MATCH(AD$2,Totalt!$B$1:$AQ$1,0),FALSE),"")</f>
        <v>0</v>
      </c>
      <c r="AE256" s="302">
        <f>IFERROR(VLOOKUP($B256,Totalt!$B$1:$AQ$550,MATCH(AE$2,Totalt!$B$1:$AQ$1,0),FALSE),"")</f>
        <v>0</v>
      </c>
      <c r="AF256" s="302">
        <f>IFERROR(VLOOKUP($B256,Totalt!$B$1:$AQ$550,MATCH(AF$2,Totalt!$B$1:$AQ$1,0),FALSE),"")</f>
        <v>4.3230899999999997</v>
      </c>
      <c r="AG256" s="302">
        <f>IFERROR(VLOOKUP($B256,Totalt!$B$1:$AQ$550,MATCH(AG$2,Totalt!$B$1:$AQ$1,0),FALSE),"")</f>
        <v>0</v>
      </c>
      <c r="AI256" s="302">
        <f t="shared" si="12"/>
        <v>198.85659999999999</v>
      </c>
      <c r="AJ256" s="302">
        <f>IF(ISERROR(1/VLOOKUP($B256,Leveranser!$B$1:$S$500,MATCH("såld värme (gwh)",Leveranser!$B$1:$S$1,0),FALSE)),"",VLOOKUP($B256,Leveranser!$B$1:$S$500,MATCH("såld värme (gwh)",Leveranser!$B$1:$S$1,0),FALSE))</f>
        <v>148.15</v>
      </c>
      <c r="AK256" s="315"/>
      <c r="AM256" s="316" t="str">
        <f>IF(B256&lt;&gt;"",IF(VLOOKUP($B256,Totalt!$B$1:$AQ$550,MATCH("Kvalitetsgranskad:",Totalt!$B$1:$AQ$1,0),FALSE)="ja",VLOOKUP($B256,Miljö!$B$1:$AG$479,MATCH(AM$2,Miljö!$B$1:$AK$1,0),FALSE),""),"")</f>
        <v>Ja</v>
      </c>
      <c r="AN256" s="316" t="str">
        <f>IF(AM256="ja",VLOOKUP($B256,Miljö!$B$1:$J$479,MATCH("Typ av ursprungsspecificerad el   (Om inget värde anges används Nordisk residualmix, se inforuta) ()",Miljö!$B$1:$J$1,0),FALSE),IF(AM256="nej","Nordisk residualel",""))</f>
        <v>'Eskilstuna Bioel'</v>
      </c>
      <c r="AO256" s="316">
        <f>IF(AM256="","",VLOOKUP($B256,Miljö!$B$1:$J$479,MATCH("Fossilandel för ursprungspecificerad el ()",Miljö!$B$1:$J$1,0),FALSE))</f>
        <v>0</v>
      </c>
      <c r="AP256" s="316">
        <f>IF(AM256="","",IFERROR(VLOOKUP($B256,Miljö!$B$1:$J$479,MATCH("Kärnkraftsandel för ursprungsspecificerad el ()",Miljö!$B$1:$J$1,0),FALSE)/1,0))</f>
        <v>0</v>
      </c>
      <c r="AQ256" s="316">
        <f t="shared" si="13"/>
        <v>1</v>
      </c>
      <c r="AS256" s="316" t="str">
        <f t="shared" si="14"/>
        <v>Nej</v>
      </c>
      <c r="AT256" s="316" t="str">
        <f>IF(AS256="ja",VLOOKUP($B256,Miljö!$B$1:$O$500,MATCH("Fossil andel i procent (%)",Miljö!$B$1:$O$1,0),FALSE)/100,"")</f>
        <v/>
      </c>
      <c r="AV256" s="316" t="str">
        <f t="shared" si="15"/>
        <v>Nej</v>
      </c>
      <c r="AW256" s="316" t="str">
        <f>IF(AV256="ja",VLOOKUP($B256,'Egen hetvattenprod'!$B$1:$AO$500,MATCH("Värmekälla till värmepumpar ()",'Egen hetvattenprod'!$B$1:$AO$1,0),FALSE),"")</f>
        <v/>
      </c>
    </row>
    <row r="257" spans="1:49" x14ac:dyDescent="0.25">
      <c r="A257" s="314" t="str">
        <f>'Miljövärden för publ företag'!B259</f>
        <v>Sundsvall Energi AB</v>
      </c>
      <c r="B257" s="314" t="str">
        <f>'Miljövärden för publ företag'!C259</f>
        <v>Kvissleby</v>
      </c>
      <c r="C257" s="302">
        <f>IFERROR(VLOOKUP($B257,Totalt!$B$1:$AQ$550,MATCH(C$2,Totalt!$B$1:$AQ$1,0),FALSE),"")</f>
        <v>0</v>
      </c>
      <c r="D257" s="302">
        <f>IFERROR(VLOOKUP($B257,Totalt!$B$1:$AQ$550,MATCH(D$2,Totalt!$B$1:$AQ$1,0),FALSE),"")</f>
        <v>0.19</v>
      </c>
      <c r="E257" s="302">
        <f>IFERROR(VLOOKUP($B257,Totalt!$B$1:$AQ$550,MATCH(E$2,Totalt!$B$1:$AQ$1,0),FALSE),"")</f>
        <v>0</v>
      </c>
      <c r="F257" s="302">
        <f>IFERROR(VLOOKUP($B257,Totalt!$B$1:$AQ$550,MATCH(F$2,Totalt!$B$1:$AQ$1,0),FALSE),"")</f>
        <v>3.4</v>
      </c>
      <c r="G257" s="302">
        <f>IFERROR(VLOOKUP($B257,Totalt!$B$1:$AQ$550,MATCH(G$2,Totalt!$B$1:$AQ$1,0),FALSE),"")</f>
        <v>0</v>
      </c>
      <c r="H257" s="302">
        <f>IFERROR(VLOOKUP($B257,Totalt!$B$1:$AQ$550,MATCH(H$2,Totalt!$B$1:$AQ$1,0),FALSE),"")</f>
        <v>0</v>
      </c>
      <c r="I257" s="302">
        <f>IFERROR(VLOOKUP($B257,Totalt!$B$1:$AQ$550,MATCH(I$2,Totalt!$B$1:$AQ$1,0),FALSE),"")</f>
        <v>0</v>
      </c>
      <c r="J257" s="302">
        <f>IFERROR(VLOOKUP($B257,Totalt!$B$1:$AQ$550,MATCH(J$2,Totalt!$B$1:$AQ$1,0),FALSE),"")</f>
        <v>0</v>
      </c>
      <c r="K257" s="302">
        <f>IFERROR(VLOOKUP($B257,Totalt!$B$1:$AQ$550,MATCH(K$2,Totalt!$B$1:$AQ$1,0),FALSE),"")</f>
        <v>0</v>
      </c>
      <c r="L257" s="302">
        <f>IFERROR(VLOOKUP($B257,Totalt!$B$1:$AQ$550,MATCH(L$2,Totalt!$B$1:$AQ$1,0),FALSE),"")</f>
        <v>0</v>
      </c>
      <c r="M257" s="302">
        <f>IFERROR(VLOOKUP($B257,Totalt!$B$1:$AQ$550,MATCH(M$2,Totalt!$B$1:$AQ$1,0),FALSE),"")</f>
        <v>0</v>
      </c>
      <c r="N257" s="302">
        <f>IFERROR(VLOOKUP($B257,Totalt!$B$1:$AQ$550,MATCH(N$2,Totalt!$B$1:$AQ$1,0),FALSE),"")</f>
        <v>0</v>
      </c>
      <c r="O257" s="302">
        <f>IFERROR(VLOOKUP($B257,Totalt!$B$1:$AQ$550,MATCH(O$2,Totalt!$B$1:$AQ$1,0),FALSE),"")</f>
        <v>22.273</v>
      </c>
      <c r="P257" s="302">
        <f>IFERROR(VLOOKUP($B257,Totalt!$B$1:$AQ$550,MATCH(P$2,Totalt!$B$1:$AQ$1,0),FALSE),"")</f>
        <v>0</v>
      </c>
      <c r="Q257" s="302">
        <f>IFERROR(VLOOKUP($B257,Totalt!$B$1:$AQ$550,MATCH(Q$2,Totalt!$B$1:$AQ$1,0),FALSE),"")</f>
        <v>0</v>
      </c>
      <c r="R257" s="302">
        <f>IFERROR(VLOOKUP($B257,Totalt!$B$1:$AQ$550,MATCH(R$2,Totalt!$B$1:$AQ$1,0),FALSE),"")</f>
        <v>0</v>
      </c>
      <c r="S257" s="302">
        <f>IFERROR(VLOOKUP($B257,Totalt!$B$1:$AQ$550,MATCH(S$2,Totalt!$B$1:$AQ$1,0),FALSE),"")</f>
        <v>0</v>
      </c>
      <c r="T257" s="302">
        <f>IFERROR(VLOOKUP($B257,Totalt!$B$1:$AQ$550,MATCH(T$2,Totalt!$B$1:$AQ$1,0),FALSE),"")</f>
        <v>0</v>
      </c>
      <c r="U257" s="302">
        <f>IFERROR(VLOOKUP($B257,Totalt!$B$1:$AQ$550,MATCH(U$2,Totalt!$B$1:$AQ$1,0),FALSE),"")</f>
        <v>0</v>
      </c>
      <c r="V257" s="302">
        <f>IFERROR(VLOOKUP($B257,Totalt!$B$1:$AQ$550,MATCH(V$2,Totalt!$B$1:$AQ$1,0),FALSE),"")</f>
        <v>0</v>
      </c>
      <c r="W257" s="302">
        <f>IFERROR(VLOOKUP($B257,Totalt!$B$1:$AQ$550,MATCH(W$2,Totalt!$B$1:$AQ$1,0),FALSE),"")</f>
        <v>0</v>
      </c>
      <c r="X257" s="302">
        <f>IFERROR(VLOOKUP($B257,Totalt!$B$1:$AQ$550,MATCH(X$2,Totalt!$B$1:$AQ$1,0),FALSE),"")</f>
        <v>0</v>
      </c>
      <c r="Y257" s="302">
        <f>IFERROR(VLOOKUP($B257,Totalt!$B$1:$AQ$550,MATCH(Y$2,Totalt!$B$1:$AQ$1,0),FALSE),"")</f>
        <v>0</v>
      </c>
      <c r="Z257" s="302">
        <f>IFERROR(VLOOKUP($B257,Totalt!$B$1:$AQ$550,MATCH(Z$2,Totalt!$B$1:$AQ$1,0),FALSE),"")</f>
        <v>0</v>
      </c>
      <c r="AA257" s="302">
        <f>IFERROR(VLOOKUP($B257,Totalt!$B$1:$AQ$550,MATCH(AA$2,Totalt!$B$1:$AQ$1,0),FALSE),"")</f>
        <v>0</v>
      </c>
      <c r="AB257" s="302">
        <f>IFERROR(VLOOKUP($B257,Totalt!$B$1:$AQ$550,MATCH(AB$2,Totalt!$B$1:$AQ$1,0),FALSE),"")</f>
        <v>0</v>
      </c>
      <c r="AC257" s="302">
        <f>IFERROR(VLOOKUP($B257,Totalt!$B$1:$AQ$550,MATCH(AC$2,Totalt!$B$1:$AQ$1,0),FALSE),"")</f>
        <v>3.49</v>
      </c>
      <c r="AD257" s="302">
        <f>IFERROR(VLOOKUP($B257,Totalt!$B$1:$AQ$550,MATCH(AD$2,Totalt!$B$1:$AQ$1,0),FALSE),"")</f>
        <v>0</v>
      </c>
      <c r="AE257" s="302">
        <f>IFERROR(VLOOKUP($B257,Totalt!$B$1:$AQ$550,MATCH(AE$2,Totalt!$B$1:$AQ$1,0),FALSE),"")</f>
        <v>0</v>
      </c>
      <c r="AF257" s="302">
        <f>IFERROR(VLOOKUP($B257,Totalt!$B$1:$AQ$550,MATCH(AF$2,Totalt!$B$1:$AQ$1,0),FALSE),"")</f>
        <v>0.7</v>
      </c>
      <c r="AG257" s="302">
        <f>IFERROR(VLOOKUP($B257,Totalt!$B$1:$AQ$550,MATCH(AG$2,Totalt!$B$1:$AQ$1,0),FALSE),"")</f>
        <v>0</v>
      </c>
      <c r="AI257" s="302">
        <f t="shared" si="12"/>
        <v>30.053000000000001</v>
      </c>
      <c r="AJ257" s="302">
        <f>IF(ISERROR(1/VLOOKUP($B257,Leveranser!$B$1:$S$500,MATCH("såld värme (gwh)",Leveranser!$B$1:$S$1,0),FALSE)),"",VLOOKUP($B257,Leveranser!$B$1:$S$500,MATCH("såld värme (gwh)",Leveranser!$B$1:$S$1,0),FALSE))</f>
        <v>22.416</v>
      </c>
      <c r="AK257" s="315"/>
      <c r="AM257" s="316" t="str">
        <f>IF(B257&lt;&gt;"",IF(VLOOKUP($B257,Totalt!$B$1:$AQ$550,MATCH("Kvalitetsgranskad:",Totalt!$B$1:$AQ$1,0),FALSE)="ja",VLOOKUP($B257,Miljö!$B$1:$AG$479,MATCH(AM$2,Miljö!$B$1:$AK$1,0),FALSE),""),"")</f>
        <v>Ja</v>
      </c>
      <c r="AN257" s="316" t="str">
        <f>IF(AM257="ja",VLOOKUP($B257,Miljö!$B$1:$J$479,MATCH("Typ av ursprungsspecificerad el   (Om inget värde anges används Nordisk residualmix, se inforuta) ()",Miljö!$B$1:$J$1,0),FALSE),IF(AM257="nej","Nordisk residualel",""))</f>
        <v>'Spec enl hemsida'</v>
      </c>
      <c r="AO257" s="316">
        <f>IF(AM257="","",VLOOKUP($B257,Miljö!$B$1:$J$479,MATCH("Fossilandel för ursprungspecificerad el ()",Miljö!$B$1:$J$1,0),FALSE))</f>
        <v>0.42099999999999999</v>
      </c>
      <c r="AP257" s="316">
        <f>IF(AM257="","",IFERROR(VLOOKUP($B257,Miljö!$B$1:$J$479,MATCH("Kärnkraftsandel för ursprungsspecificerad el ()",Miljö!$B$1:$J$1,0),FALSE)/1,0))</f>
        <v>0.40799999999999997</v>
      </c>
      <c r="AQ257" s="316">
        <f t="shared" si="13"/>
        <v>0.17099999999999999</v>
      </c>
      <c r="AS257" s="316" t="str">
        <f t="shared" si="14"/>
        <v>Nej</v>
      </c>
      <c r="AT257" s="316" t="str">
        <f>IF(AS257="ja",VLOOKUP($B257,Miljö!$B$1:$O$500,MATCH("Fossil andel i procent (%)",Miljö!$B$1:$O$1,0),FALSE)/100,"")</f>
        <v/>
      </c>
      <c r="AV257" s="316" t="str">
        <f t="shared" si="15"/>
        <v>Nej</v>
      </c>
      <c r="AW257" s="316" t="str">
        <f>IF(AV257="ja",VLOOKUP($B257,'Egen hetvattenprod'!$B$1:$AO$500,MATCH("Värmekälla till värmepumpar ()",'Egen hetvattenprod'!$B$1:$AO$1,0),FALSE),"")</f>
        <v/>
      </c>
    </row>
    <row r="258" spans="1:49" x14ac:dyDescent="0.25">
      <c r="A258" s="314" t="str">
        <f>'Miljövärden för publ företag'!B260</f>
        <v>Sundsvall Energi AB</v>
      </c>
      <c r="B258" s="314" t="str">
        <f>'Miljövärden för publ företag'!C260</f>
        <v>Matfors</v>
      </c>
      <c r="C258" s="302">
        <f>IFERROR(VLOOKUP($B258,Totalt!$B$1:$AQ$550,MATCH(C$2,Totalt!$B$1:$AQ$1,0),FALSE),"")</f>
        <v>0</v>
      </c>
      <c r="D258" s="302">
        <f>IFERROR(VLOOKUP($B258,Totalt!$B$1:$AQ$550,MATCH(D$2,Totalt!$B$1:$AQ$1,0),FALSE),"")</f>
        <v>0.60899999999999999</v>
      </c>
      <c r="E258" s="302">
        <f>IFERROR(VLOOKUP($B258,Totalt!$B$1:$AQ$550,MATCH(E$2,Totalt!$B$1:$AQ$1,0),FALSE),"")</f>
        <v>0</v>
      </c>
      <c r="F258" s="302">
        <f>IFERROR(VLOOKUP($B258,Totalt!$B$1:$AQ$550,MATCH(F$2,Totalt!$B$1:$AQ$1,0),FALSE),"")</f>
        <v>0</v>
      </c>
      <c r="G258" s="302">
        <f>IFERROR(VLOOKUP($B258,Totalt!$B$1:$AQ$550,MATCH(G$2,Totalt!$B$1:$AQ$1,0),FALSE),"")</f>
        <v>0</v>
      </c>
      <c r="H258" s="302">
        <f>IFERROR(VLOOKUP($B258,Totalt!$B$1:$AQ$550,MATCH(H$2,Totalt!$B$1:$AQ$1,0),FALSE),"")</f>
        <v>0</v>
      </c>
      <c r="I258" s="302">
        <f>IFERROR(VLOOKUP($B258,Totalt!$B$1:$AQ$550,MATCH(I$2,Totalt!$B$1:$AQ$1,0),FALSE),"")</f>
        <v>0</v>
      </c>
      <c r="J258" s="302">
        <f>IFERROR(VLOOKUP($B258,Totalt!$B$1:$AQ$550,MATCH(J$2,Totalt!$B$1:$AQ$1,0),FALSE),"")</f>
        <v>0</v>
      </c>
      <c r="K258" s="302">
        <f>IFERROR(VLOOKUP($B258,Totalt!$B$1:$AQ$550,MATCH(K$2,Totalt!$B$1:$AQ$1,0),FALSE),"")</f>
        <v>0</v>
      </c>
      <c r="L258" s="302">
        <f>IFERROR(VLOOKUP($B258,Totalt!$B$1:$AQ$550,MATCH(L$2,Totalt!$B$1:$AQ$1,0),FALSE),"")</f>
        <v>0</v>
      </c>
      <c r="M258" s="302">
        <f>IFERROR(VLOOKUP($B258,Totalt!$B$1:$AQ$550,MATCH(M$2,Totalt!$B$1:$AQ$1,0),FALSE),"")</f>
        <v>0</v>
      </c>
      <c r="N258" s="302">
        <f>IFERROR(VLOOKUP($B258,Totalt!$B$1:$AQ$550,MATCH(N$2,Totalt!$B$1:$AQ$1,0),FALSE),"")</f>
        <v>0</v>
      </c>
      <c r="O258" s="302">
        <f>IFERROR(VLOOKUP($B258,Totalt!$B$1:$AQ$550,MATCH(O$2,Totalt!$B$1:$AQ$1,0),FALSE),"")</f>
        <v>2.3450000000000002</v>
      </c>
      <c r="P258" s="302">
        <f>IFERROR(VLOOKUP($B258,Totalt!$B$1:$AQ$550,MATCH(P$2,Totalt!$B$1:$AQ$1,0),FALSE),"")</f>
        <v>13.228999999999999</v>
      </c>
      <c r="Q258" s="302">
        <f>IFERROR(VLOOKUP($B258,Totalt!$B$1:$AQ$550,MATCH(Q$2,Totalt!$B$1:$AQ$1,0),FALSE),"")</f>
        <v>0</v>
      </c>
      <c r="R258" s="302">
        <f>IFERROR(VLOOKUP($B258,Totalt!$B$1:$AQ$550,MATCH(R$2,Totalt!$B$1:$AQ$1,0),FALSE),"")</f>
        <v>0</v>
      </c>
      <c r="S258" s="302">
        <f>IFERROR(VLOOKUP($B258,Totalt!$B$1:$AQ$550,MATCH(S$2,Totalt!$B$1:$AQ$1,0),FALSE),"")</f>
        <v>0</v>
      </c>
      <c r="T258" s="302">
        <f>IFERROR(VLOOKUP($B258,Totalt!$B$1:$AQ$550,MATCH(T$2,Totalt!$B$1:$AQ$1,0),FALSE),"")</f>
        <v>0</v>
      </c>
      <c r="U258" s="302">
        <f>IFERROR(VLOOKUP($B258,Totalt!$B$1:$AQ$550,MATCH(U$2,Totalt!$B$1:$AQ$1,0),FALSE),"")</f>
        <v>0</v>
      </c>
      <c r="V258" s="302">
        <f>IFERROR(VLOOKUP($B258,Totalt!$B$1:$AQ$550,MATCH(V$2,Totalt!$B$1:$AQ$1,0),FALSE),"")</f>
        <v>1.64</v>
      </c>
      <c r="W258" s="302">
        <f>IFERROR(VLOOKUP($B258,Totalt!$B$1:$AQ$550,MATCH(W$2,Totalt!$B$1:$AQ$1,0),FALSE),"")</f>
        <v>0</v>
      </c>
      <c r="X258" s="302">
        <f>IFERROR(VLOOKUP($B258,Totalt!$B$1:$AQ$550,MATCH(X$2,Totalt!$B$1:$AQ$1,0),FALSE),"")</f>
        <v>0</v>
      </c>
      <c r="Y258" s="302">
        <f>IFERROR(VLOOKUP($B258,Totalt!$B$1:$AQ$550,MATCH(Y$2,Totalt!$B$1:$AQ$1,0),FALSE),"")</f>
        <v>0</v>
      </c>
      <c r="Z258" s="302">
        <f>IFERROR(VLOOKUP($B258,Totalt!$B$1:$AQ$550,MATCH(Z$2,Totalt!$B$1:$AQ$1,0),FALSE),"")</f>
        <v>0</v>
      </c>
      <c r="AA258" s="302">
        <f>IFERROR(VLOOKUP($B258,Totalt!$B$1:$AQ$550,MATCH(AA$2,Totalt!$B$1:$AQ$1,0),FALSE),"")</f>
        <v>0</v>
      </c>
      <c r="AB258" s="302">
        <f>IFERROR(VLOOKUP($B258,Totalt!$B$1:$AQ$550,MATCH(AB$2,Totalt!$B$1:$AQ$1,0),FALSE),"")</f>
        <v>0</v>
      </c>
      <c r="AC258" s="302">
        <f>IFERROR(VLOOKUP($B258,Totalt!$B$1:$AQ$550,MATCH(AC$2,Totalt!$B$1:$AQ$1,0),FALSE),"")</f>
        <v>1.98</v>
      </c>
      <c r="AD258" s="302">
        <f>IFERROR(VLOOKUP($B258,Totalt!$B$1:$AQ$550,MATCH(AD$2,Totalt!$B$1:$AQ$1,0),FALSE),"")</f>
        <v>0</v>
      </c>
      <c r="AE258" s="302">
        <f>IFERROR(VLOOKUP($B258,Totalt!$B$1:$AQ$550,MATCH(AE$2,Totalt!$B$1:$AQ$1,0),FALSE),"")</f>
        <v>0</v>
      </c>
      <c r="AF258" s="302">
        <f>IFERROR(VLOOKUP($B258,Totalt!$B$1:$AQ$550,MATCH(AF$2,Totalt!$B$1:$AQ$1,0),FALSE),"")</f>
        <v>0.8</v>
      </c>
      <c r="AG258" s="302">
        <f>IFERROR(VLOOKUP($B258,Totalt!$B$1:$AQ$550,MATCH(AG$2,Totalt!$B$1:$AQ$1,0),FALSE),"")</f>
        <v>0</v>
      </c>
      <c r="AI258" s="302">
        <f t="shared" si="12"/>
        <v>20.603000000000002</v>
      </c>
      <c r="AJ258" s="302">
        <f>IF(ISERROR(1/VLOOKUP($B258,Leveranser!$B$1:$S$500,MATCH("såld värme (gwh)",Leveranser!$B$1:$S$1,0),FALSE)),"",VLOOKUP($B258,Leveranser!$B$1:$S$500,MATCH("såld värme (gwh)",Leveranser!$B$1:$S$1,0),FALSE))</f>
        <v>18.888000000000002</v>
      </c>
      <c r="AK258" s="315"/>
      <c r="AM258" s="316" t="str">
        <f>IF(B258&lt;&gt;"",IF(VLOOKUP($B258,Totalt!$B$1:$AQ$550,MATCH("Kvalitetsgranskad:",Totalt!$B$1:$AQ$1,0),FALSE)="ja",VLOOKUP($B258,Miljö!$B$1:$AG$479,MATCH(AM$2,Miljö!$B$1:$AK$1,0),FALSE),""),"")</f>
        <v>Ja</v>
      </c>
      <c r="AN258" s="316" t="str">
        <f>IF(AM258="ja",VLOOKUP($B258,Miljö!$B$1:$J$479,MATCH("Typ av ursprungsspecificerad el   (Om inget värde anges används Nordisk residualmix, se inforuta) ()",Miljö!$B$1:$J$1,0),FALSE),IF(AM258="nej","Nordisk residualel",""))</f>
        <v>'Spec enl hemsida'</v>
      </c>
      <c r="AO258" s="316">
        <f>IF(AM258="","",VLOOKUP($B258,Miljö!$B$1:$J$479,MATCH("Fossilandel för ursprungspecificerad el ()",Miljö!$B$1:$J$1,0),FALSE))</f>
        <v>0.42099999999999999</v>
      </c>
      <c r="AP258" s="316">
        <f>IF(AM258="","",IFERROR(VLOOKUP($B258,Miljö!$B$1:$J$479,MATCH("Kärnkraftsandel för ursprungsspecificerad el ()",Miljö!$B$1:$J$1,0),FALSE)/1,0))</f>
        <v>0.40799999999999997</v>
      </c>
      <c r="AQ258" s="316">
        <f t="shared" si="13"/>
        <v>0.17099999999999999</v>
      </c>
      <c r="AS258" s="316" t="str">
        <f t="shared" si="14"/>
        <v>Nej</v>
      </c>
      <c r="AT258" s="316" t="str">
        <f>IF(AS258="ja",VLOOKUP($B258,Miljö!$B$1:$O$500,MATCH("Fossil andel i procent (%)",Miljö!$B$1:$O$1,0),FALSE)/100,"")</f>
        <v/>
      </c>
      <c r="AV258" s="316" t="str">
        <f t="shared" si="15"/>
        <v>Nej</v>
      </c>
      <c r="AW258" s="316" t="str">
        <f>IF(AV258="ja",VLOOKUP($B258,'Egen hetvattenprod'!$B$1:$AO$500,MATCH("Värmekälla till värmepumpar ()",'Egen hetvattenprod'!$B$1:$AO$1,0),FALSE),"")</f>
        <v/>
      </c>
    </row>
    <row r="259" spans="1:49" x14ac:dyDescent="0.25">
      <c r="A259" s="314" t="str">
        <f>'Miljövärden för publ företag'!B261</f>
        <v>Sundsvall Energi AB</v>
      </c>
      <c r="B259" s="314" t="str">
        <f>'Miljövärden för publ företag'!C261</f>
        <v>Sundsvall</v>
      </c>
      <c r="C259" s="302">
        <f>IFERROR(VLOOKUP($B259,Totalt!$B$1:$AQ$550,MATCH(C$2,Totalt!$B$1:$AQ$1,0),FALSE),"")</f>
        <v>0</v>
      </c>
      <c r="D259" s="302">
        <f>IFERROR(VLOOKUP($B259,Totalt!$B$1:$AQ$550,MATCH(D$2,Totalt!$B$1:$AQ$1,0),FALSE),"")</f>
        <v>0.4</v>
      </c>
      <c r="E259" s="302">
        <f>IFERROR(VLOOKUP($B259,Totalt!$B$1:$AQ$550,MATCH(E$2,Totalt!$B$1:$AQ$1,0),FALSE),"")</f>
        <v>0</v>
      </c>
      <c r="F259" s="302">
        <f>IFERROR(VLOOKUP($B259,Totalt!$B$1:$AQ$550,MATCH(F$2,Totalt!$B$1:$AQ$1,0),FALSE),"")</f>
        <v>5.0999999999999996</v>
      </c>
      <c r="G259" s="302">
        <f>IFERROR(VLOOKUP($B259,Totalt!$B$1:$AQ$550,MATCH(G$2,Totalt!$B$1:$AQ$1,0),FALSE),"")</f>
        <v>0</v>
      </c>
      <c r="H259" s="302">
        <f>IFERROR(VLOOKUP($B259,Totalt!$B$1:$AQ$550,MATCH(H$2,Totalt!$B$1:$AQ$1,0),FALSE),"")</f>
        <v>0</v>
      </c>
      <c r="I259" s="302">
        <f>IFERROR(VLOOKUP($B259,Totalt!$B$1:$AQ$550,MATCH(I$2,Totalt!$B$1:$AQ$1,0),FALSE),"")</f>
        <v>311.76600000000002</v>
      </c>
      <c r="J259" s="302">
        <f>IFERROR(VLOOKUP($B259,Totalt!$B$1:$AQ$550,MATCH(J$2,Totalt!$B$1:$AQ$1,0),FALSE),"")</f>
        <v>0</v>
      </c>
      <c r="K259" s="302">
        <f>IFERROR(VLOOKUP($B259,Totalt!$B$1:$AQ$550,MATCH(K$2,Totalt!$B$1:$AQ$1,0),FALSE),"")</f>
        <v>0</v>
      </c>
      <c r="L259" s="302">
        <f>IFERROR(VLOOKUP($B259,Totalt!$B$1:$AQ$550,MATCH(L$2,Totalt!$B$1:$AQ$1,0),FALSE),"")</f>
        <v>0</v>
      </c>
      <c r="M259" s="302">
        <f>IFERROR(VLOOKUP($B259,Totalt!$B$1:$AQ$550,MATCH(M$2,Totalt!$B$1:$AQ$1,0),FALSE),"")</f>
        <v>0</v>
      </c>
      <c r="N259" s="302">
        <f>IFERROR(VLOOKUP($B259,Totalt!$B$1:$AQ$550,MATCH(N$2,Totalt!$B$1:$AQ$1,0),FALSE),"")</f>
        <v>0</v>
      </c>
      <c r="O259" s="302">
        <f>IFERROR(VLOOKUP($B259,Totalt!$B$1:$AQ$550,MATCH(O$2,Totalt!$B$1:$AQ$1,0),FALSE),"")</f>
        <v>0</v>
      </c>
      <c r="P259" s="302">
        <f>IFERROR(VLOOKUP($B259,Totalt!$B$1:$AQ$550,MATCH(P$2,Totalt!$B$1:$AQ$1,0),FALSE),"")</f>
        <v>0</v>
      </c>
      <c r="Q259" s="302">
        <f>IFERROR(VLOOKUP($B259,Totalt!$B$1:$AQ$550,MATCH(Q$2,Totalt!$B$1:$AQ$1,0),FALSE),"")</f>
        <v>7.6205600000000002</v>
      </c>
      <c r="R259" s="302">
        <f>IFERROR(VLOOKUP($B259,Totalt!$B$1:$AQ$550,MATCH(R$2,Totalt!$B$1:$AQ$1,0),FALSE),"")</f>
        <v>108.35299999999999</v>
      </c>
      <c r="S259" s="302">
        <f>IFERROR(VLOOKUP($B259,Totalt!$B$1:$AQ$550,MATCH(S$2,Totalt!$B$1:$AQ$1,0),FALSE),"")</f>
        <v>0</v>
      </c>
      <c r="T259" s="302">
        <f>IFERROR(VLOOKUP($B259,Totalt!$B$1:$AQ$550,MATCH(T$2,Totalt!$B$1:$AQ$1,0),FALSE),"")</f>
        <v>0</v>
      </c>
      <c r="U259" s="302">
        <f>IFERROR(VLOOKUP($B259,Totalt!$B$1:$AQ$550,MATCH(U$2,Totalt!$B$1:$AQ$1,0),FALSE),"")</f>
        <v>0</v>
      </c>
      <c r="V259" s="302">
        <f>IFERROR(VLOOKUP($B259,Totalt!$B$1:$AQ$550,MATCH(V$2,Totalt!$B$1:$AQ$1,0),FALSE),"")</f>
        <v>6.8</v>
      </c>
      <c r="W259" s="302">
        <f>IFERROR(VLOOKUP($B259,Totalt!$B$1:$AQ$550,MATCH(W$2,Totalt!$B$1:$AQ$1,0),FALSE),"")</f>
        <v>0</v>
      </c>
      <c r="X259" s="302">
        <f>IFERROR(VLOOKUP($B259,Totalt!$B$1:$AQ$550,MATCH(X$2,Totalt!$B$1:$AQ$1,0),FALSE),"")</f>
        <v>0</v>
      </c>
      <c r="Y259" s="302">
        <f>IFERROR(VLOOKUP($B259,Totalt!$B$1:$AQ$550,MATCH(Y$2,Totalt!$B$1:$AQ$1,0),FALSE),"")</f>
        <v>0</v>
      </c>
      <c r="Z259" s="302">
        <f>IFERROR(VLOOKUP($B259,Totalt!$B$1:$AQ$550,MATCH(Z$2,Totalt!$B$1:$AQ$1,0),FALSE),"")</f>
        <v>0</v>
      </c>
      <c r="AA259" s="302">
        <f>IFERROR(VLOOKUP($B259,Totalt!$B$1:$AQ$550,MATCH(AA$2,Totalt!$B$1:$AQ$1,0),FALSE),"")</f>
        <v>0</v>
      </c>
      <c r="AB259" s="302">
        <f>IFERROR(VLOOKUP($B259,Totalt!$B$1:$AQ$550,MATCH(AB$2,Totalt!$B$1:$AQ$1,0),FALSE),"")</f>
        <v>0</v>
      </c>
      <c r="AC259" s="302">
        <f>IFERROR(VLOOKUP($B259,Totalt!$B$1:$AQ$550,MATCH(AC$2,Totalt!$B$1:$AQ$1,0),FALSE),"")</f>
        <v>48.2</v>
      </c>
      <c r="AD259" s="302">
        <f>IFERROR(VLOOKUP($B259,Totalt!$B$1:$AQ$550,MATCH(AD$2,Totalt!$B$1:$AQ$1,0),FALSE),"")</f>
        <v>154.19999999999999</v>
      </c>
      <c r="AE259" s="302">
        <f>IFERROR(VLOOKUP($B259,Totalt!$B$1:$AQ$550,MATCH(AE$2,Totalt!$B$1:$AQ$1,0),FALSE),"")</f>
        <v>0</v>
      </c>
      <c r="AF259" s="302">
        <f>IFERROR(VLOOKUP($B259,Totalt!$B$1:$AQ$550,MATCH(AF$2,Totalt!$B$1:$AQ$1,0),FALSE),"")</f>
        <v>22.2653</v>
      </c>
      <c r="AG259" s="302">
        <f>IFERROR(VLOOKUP($B259,Totalt!$B$1:$AQ$550,MATCH(AG$2,Totalt!$B$1:$AQ$1,0),FALSE),"")</f>
        <v>0</v>
      </c>
      <c r="AI259" s="302">
        <f t="shared" si="12"/>
        <v>664.70486000000005</v>
      </c>
      <c r="AJ259" s="302">
        <f>IF(ISERROR(1/VLOOKUP($B259,Leveranser!$B$1:$S$500,MATCH("såld värme (gwh)",Leveranser!$B$1:$S$1,0),FALSE)),"",VLOOKUP($B259,Leveranser!$B$1:$S$500,MATCH("såld värme (gwh)",Leveranser!$B$1:$S$1,0),FALSE))</f>
        <v>534.6</v>
      </c>
      <c r="AK259" s="315"/>
      <c r="AM259" s="316" t="str">
        <f>IF(B259&lt;&gt;"",IF(VLOOKUP($B259,Totalt!$B$1:$AQ$550,MATCH("Kvalitetsgranskad:",Totalt!$B$1:$AQ$1,0),FALSE)="ja",VLOOKUP($B259,Miljö!$B$1:$AG$479,MATCH(AM$2,Miljö!$B$1:$AK$1,0),FALSE),""),"")</f>
        <v>Ja</v>
      </c>
      <c r="AN259" s="316" t="str">
        <f>IF(AM259="ja",VLOOKUP($B259,Miljö!$B$1:$J$479,MATCH("Typ av ursprungsspecificerad el   (Om inget värde anges används Nordisk residualmix, se inforuta) ()",Miljö!$B$1:$J$1,0),FALSE),IF(AM259="nej","Nordisk residualel",""))</f>
        <v>'Spec enl hemsida'</v>
      </c>
      <c r="AO259" s="316">
        <f>IF(AM259="","",VLOOKUP($B259,Miljö!$B$1:$J$479,MATCH("Fossilandel för ursprungspecificerad el ()",Miljö!$B$1:$J$1,0),FALSE))</f>
        <v>0.42099999999999999</v>
      </c>
      <c r="AP259" s="316">
        <f>IF(AM259="","",IFERROR(VLOOKUP($B259,Miljö!$B$1:$J$479,MATCH("Kärnkraftsandel för ursprungsspecificerad el ()",Miljö!$B$1:$J$1,0),FALSE)/1,0))</f>
        <v>0.40799999999999997</v>
      </c>
      <c r="AQ259" s="316">
        <f t="shared" si="13"/>
        <v>0.17099999999999999</v>
      </c>
      <c r="AS259" s="316" t="str">
        <f t="shared" si="14"/>
        <v>Nej</v>
      </c>
      <c r="AT259" s="316" t="str">
        <f>IF(AS259="ja",VLOOKUP($B259,Miljö!$B$1:$O$500,MATCH("Fossil andel i procent (%)",Miljö!$B$1:$O$1,0),FALSE)/100,"")</f>
        <v/>
      </c>
      <c r="AV259" s="316" t="str">
        <f t="shared" si="15"/>
        <v>Nej</v>
      </c>
      <c r="AW259" s="316" t="str">
        <f>IF(AV259="ja",VLOOKUP($B259,'Egen hetvattenprod'!$B$1:$AO$500,MATCH("Värmekälla till värmepumpar ()",'Egen hetvattenprod'!$B$1:$AO$1,0),FALSE),"")</f>
        <v/>
      </c>
    </row>
    <row r="260" spans="1:49" x14ac:dyDescent="0.25">
      <c r="A260" s="314" t="str">
        <f>'Miljövärden för publ företag'!B262</f>
        <v>Sundsvall Energi AB</v>
      </c>
      <c r="B260" s="314" t="str">
        <f>'Miljövärden för publ företag'!C262</f>
        <v>Tunadal</v>
      </c>
      <c r="C260" s="302">
        <f>IFERROR(VLOOKUP($B260,Totalt!$B$1:$AQ$550,MATCH(C$2,Totalt!$B$1:$AQ$1,0),FALSE),"")</f>
        <v>0</v>
      </c>
      <c r="D260" s="302">
        <f>IFERROR(VLOOKUP($B260,Totalt!$B$1:$AQ$550,MATCH(D$2,Totalt!$B$1:$AQ$1,0),FALSE),"")</f>
        <v>4.9000000000000002E-2</v>
      </c>
      <c r="E260" s="302">
        <f>IFERROR(VLOOKUP($B260,Totalt!$B$1:$AQ$550,MATCH(E$2,Totalt!$B$1:$AQ$1,0),FALSE),"")</f>
        <v>0</v>
      </c>
      <c r="F260" s="302">
        <f>IFERROR(VLOOKUP($B260,Totalt!$B$1:$AQ$550,MATCH(F$2,Totalt!$B$1:$AQ$1,0),FALSE),"")</f>
        <v>5.375</v>
      </c>
      <c r="G260" s="302">
        <f>IFERROR(VLOOKUP($B260,Totalt!$B$1:$AQ$550,MATCH(G$2,Totalt!$B$1:$AQ$1,0),FALSE),"")</f>
        <v>0</v>
      </c>
      <c r="H260" s="302">
        <f>IFERROR(VLOOKUP($B260,Totalt!$B$1:$AQ$550,MATCH(H$2,Totalt!$B$1:$AQ$1,0),FALSE),"")</f>
        <v>0</v>
      </c>
      <c r="I260" s="302">
        <f>IFERROR(VLOOKUP($B260,Totalt!$B$1:$AQ$550,MATCH(I$2,Totalt!$B$1:$AQ$1,0),FALSE),"")</f>
        <v>63.6723</v>
      </c>
      <c r="J260" s="302">
        <f>IFERROR(VLOOKUP($B260,Totalt!$B$1:$AQ$550,MATCH(J$2,Totalt!$B$1:$AQ$1,0),FALSE),"")</f>
        <v>0</v>
      </c>
      <c r="K260" s="302">
        <f>IFERROR(VLOOKUP($B260,Totalt!$B$1:$AQ$550,MATCH(K$2,Totalt!$B$1:$AQ$1,0),FALSE),"")</f>
        <v>0</v>
      </c>
      <c r="L260" s="302">
        <f>IFERROR(VLOOKUP($B260,Totalt!$B$1:$AQ$550,MATCH(L$2,Totalt!$B$1:$AQ$1,0),FALSE),"")</f>
        <v>0</v>
      </c>
      <c r="M260" s="302">
        <f>IFERROR(VLOOKUP($B260,Totalt!$B$1:$AQ$550,MATCH(M$2,Totalt!$B$1:$AQ$1,0),FALSE),"")</f>
        <v>0</v>
      </c>
      <c r="N260" s="302">
        <f>IFERROR(VLOOKUP($B260,Totalt!$B$1:$AQ$550,MATCH(N$2,Totalt!$B$1:$AQ$1,0),FALSE),"")</f>
        <v>0</v>
      </c>
      <c r="O260" s="302">
        <f>IFERROR(VLOOKUP($B260,Totalt!$B$1:$AQ$550,MATCH(O$2,Totalt!$B$1:$AQ$1,0),FALSE),"")</f>
        <v>0</v>
      </c>
      <c r="P260" s="302">
        <f>IFERROR(VLOOKUP($B260,Totalt!$B$1:$AQ$550,MATCH(P$2,Totalt!$B$1:$AQ$1,0),FALSE),"")</f>
        <v>0</v>
      </c>
      <c r="Q260" s="302">
        <f>IFERROR(VLOOKUP($B260,Totalt!$B$1:$AQ$550,MATCH(Q$2,Totalt!$B$1:$AQ$1,0),FALSE),"")</f>
        <v>0</v>
      </c>
      <c r="R260" s="302">
        <f>IFERROR(VLOOKUP($B260,Totalt!$B$1:$AQ$550,MATCH(R$2,Totalt!$B$1:$AQ$1,0),FALSE),"")</f>
        <v>0</v>
      </c>
      <c r="S260" s="302">
        <f>IFERROR(VLOOKUP($B260,Totalt!$B$1:$AQ$550,MATCH(S$2,Totalt!$B$1:$AQ$1,0),FALSE),"")</f>
        <v>0</v>
      </c>
      <c r="T260" s="302">
        <f>IFERROR(VLOOKUP($B260,Totalt!$B$1:$AQ$550,MATCH(T$2,Totalt!$B$1:$AQ$1,0),FALSE),"")</f>
        <v>0</v>
      </c>
      <c r="U260" s="302">
        <f>IFERROR(VLOOKUP($B260,Totalt!$B$1:$AQ$550,MATCH(U$2,Totalt!$B$1:$AQ$1,0),FALSE),"")</f>
        <v>1.5220400000000001</v>
      </c>
      <c r="V260" s="302">
        <f>IFERROR(VLOOKUP($B260,Totalt!$B$1:$AQ$550,MATCH(V$2,Totalt!$B$1:$AQ$1,0),FALSE),"")</f>
        <v>0</v>
      </c>
      <c r="W260" s="302">
        <f>IFERROR(VLOOKUP($B260,Totalt!$B$1:$AQ$550,MATCH(W$2,Totalt!$B$1:$AQ$1,0),FALSE),"")</f>
        <v>0</v>
      </c>
      <c r="X260" s="302">
        <f>IFERROR(VLOOKUP($B260,Totalt!$B$1:$AQ$550,MATCH(X$2,Totalt!$B$1:$AQ$1,0),FALSE),"")</f>
        <v>0</v>
      </c>
      <c r="Y260" s="302">
        <f>IFERROR(VLOOKUP($B260,Totalt!$B$1:$AQ$550,MATCH(Y$2,Totalt!$B$1:$AQ$1,0),FALSE),"")</f>
        <v>0</v>
      </c>
      <c r="Z260" s="302">
        <f>IFERROR(VLOOKUP($B260,Totalt!$B$1:$AQ$550,MATCH(Z$2,Totalt!$B$1:$AQ$1,0),FALSE),"")</f>
        <v>50.137</v>
      </c>
      <c r="AA260" s="302">
        <f>IFERROR(VLOOKUP($B260,Totalt!$B$1:$AQ$550,MATCH(AA$2,Totalt!$B$1:$AQ$1,0),FALSE),"")</f>
        <v>0</v>
      </c>
      <c r="AB260" s="302">
        <f>IFERROR(VLOOKUP($B260,Totalt!$B$1:$AQ$550,MATCH(AB$2,Totalt!$B$1:$AQ$1,0),FALSE),"")</f>
        <v>0</v>
      </c>
      <c r="AC260" s="302">
        <f>IFERROR(VLOOKUP($B260,Totalt!$B$1:$AQ$550,MATCH(AC$2,Totalt!$B$1:$AQ$1,0),FALSE),"")</f>
        <v>0</v>
      </c>
      <c r="AD260" s="302">
        <f>IFERROR(VLOOKUP($B260,Totalt!$B$1:$AQ$550,MATCH(AD$2,Totalt!$B$1:$AQ$1,0),FALSE),"")</f>
        <v>0</v>
      </c>
      <c r="AE260" s="302">
        <f>IFERROR(VLOOKUP($B260,Totalt!$B$1:$AQ$550,MATCH(AE$2,Totalt!$B$1:$AQ$1,0),FALSE),"")</f>
        <v>0</v>
      </c>
      <c r="AF260" s="302">
        <f>IFERROR(VLOOKUP($B260,Totalt!$B$1:$AQ$550,MATCH(AF$2,Totalt!$B$1:$AQ$1,0),FALSE),"")</f>
        <v>0.46546300000000002</v>
      </c>
      <c r="AG260" s="302">
        <f>IFERROR(VLOOKUP($B260,Totalt!$B$1:$AQ$550,MATCH(AG$2,Totalt!$B$1:$AQ$1,0),FALSE),"")</f>
        <v>0</v>
      </c>
      <c r="AI260" s="302">
        <f t="shared" ref="AI260:AI323" si="16">IF(B260&lt;&gt;"",SUM(C260:AG260),"")</f>
        <v>121.220803</v>
      </c>
      <c r="AJ260" s="302">
        <f>IF(ISERROR(1/VLOOKUP($B260,Leveranser!$B$1:$S$500,MATCH("såld värme (gwh)",Leveranser!$B$1:$S$1,0),FALSE)),"",VLOOKUP($B260,Leveranser!$B$1:$S$500,MATCH("såld värme (gwh)",Leveranser!$B$1:$S$1,0),FALSE))</f>
        <v>109.252</v>
      </c>
      <c r="AK260" s="315"/>
      <c r="AM260" s="316" t="str">
        <f>IF(B260&lt;&gt;"",IF(VLOOKUP($B260,Totalt!$B$1:$AQ$550,MATCH("Kvalitetsgranskad:",Totalt!$B$1:$AQ$1,0),FALSE)="ja",VLOOKUP($B260,Miljö!$B$1:$AG$479,MATCH(AM$2,Miljö!$B$1:$AK$1,0),FALSE),""),"")</f>
        <v>Ja</v>
      </c>
      <c r="AN260" s="316" t="str">
        <f>IF(AM260="ja",VLOOKUP($B260,Miljö!$B$1:$J$479,MATCH("Typ av ursprungsspecificerad el   (Om inget värde anges används Nordisk residualmix, se inforuta) ()",Miljö!$B$1:$J$1,0),FALSE),IF(AM260="nej","Nordisk residualel",""))</f>
        <v>'Spec enl hemsida'</v>
      </c>
      <c r="AO260" s="316">
        <f>IF(AM260="","",VLOOKUP($B260,Miljö!$B$1:$J$479,MATCH("Fossilandel för ursprungspecificerad el ()",Miljö!$B$1:$J$1,0),FALSE))</f>
        <v>0.42099999999999999</v>
      </c>
      <c r="AP260" s="316">
        <f>IF(AM260="","",IFERROR(VLOOKUP($B260,Miljö!$B$1:$J$479,MATCH("Kärnkraftsandel för ursprungsspecificerad el ()",Miljö!$B$1:$J$1,0),FALSE)/1,0))</f>
        <v>0.40799999999999997</v>
      </c>
      <c r="AQ260" s="316">
        <f t="shared" ref="AQ260:AQ323" si="17">IF(AM260="","",1-AO260-AP260)</f>
        <v>0.17099999999999999</v>
      </c>
      <c r="AS260" s="316" t="str">
        <f t="shared" ref="AS260:AS323" si="18">IF(B260&lt;&gt;"",IF(AND(AG260&gt;0,AG260&lt;&gt;""),"Ja","Nej"),"")</f>
        <v>Nej</v>
      </c>
      <c r="AT260" s="316" t="str">
        <f>IF(AS260="ja",VLOOKUP($B260,Miljö!$B$1:$O$500,MATCH("Fossil andel i procent (%)",Miljö!$B$1:$O$1,0),FALSE)/100,"")</f>
        <v/>
      </c>
      <c r="AV260" s="316" t="str">
        <f t="shared" ref="AV260:AV323" si="19">IF(B260&lt;&gt;"",IF(AND(AB260&gt;0,AB260&lt;&gt;""),"Ja","Nej"),"")</f>
        <v>Nej</v>
      </c>
      <c r="AW260" s="316" t="str">
        <f>IF(AV260="ja",VLOOKUP($B260,'Egen hetvattenprod'!$B$1:$AO$500,MATCH("Värmekälla till värmepumpar ()",'Egen hetvattenprod'!$B$1:$AO$1,0),FALSE),"")</f>
        <v/>
      </c>
    </row>
    <row r="261" spans="1:49" x14ac:dyDescent="0.25">
      <c r="A261" s="314" t="str">
        <f>'Miljövärden för publ företag'!B263</f>
        <v>Sundsvall Energi AB</v>
      </c>
      <c r="B261" s="314" t="str">
        <f>'Miljövärden för publ företag'!C263</f>
        <v>Övriga nät Sundsvall energi</v>
      </c>
      <c r="C261" s="302">
        <f>IFERROR(VLOOKUP($B261,Totalt!$B$1:$AQ$550,MATCH(C$2,Totalt!$B$1:$AQ$1,0),FALSE),"")</f>
        <v>0</v>
      </c>
      <c r="D261" s="302">
        <f>IFERROR(VLOOKUP($B261,Totalt!$B$1:$AQ$550,MATCH(D$2,Totalt!$B$1:$AQ$1,0),FALSE),"")</f>
        <v>0.26300000000000001</v>
      </c>
      <c r="E261" s="302">
        <f>IFERROR(VLOOKUP($B261,Totalt!$B$1:$AQ$550,MATCH(E$2,Totalt!$B$1:$AQ$1,0),FALSE),"")</f>
        <v>0</v>
      </c>
      <c r="F261" s="302">
        <f>IFERROR(VLOOKUP($B261,Totalt!$B$1:$AQ$550,MATCH(F$2,Totalt!$B$1:$AQ$1,0),FALSE),"")</f>
        <v>0</v>
      </c>
      <c r="G261" s="302">
        <f>IFERROR(VLOOKUP($B261,Totalt!$B$1:$AQ$550,MATCH(G$2,Totalt!$B$1:$AQ$1,0),FALSE),"")</f>
        <v>0</v>
      </c>
      <c r="H261" s="302">
        <f>IFERROR(VLOOKUP($B261,Totalt!$B$1:$AQ$550,MATCH(H$2,Totalt!$B$1:$AQ$1,0),FALSE),"")</f>
        <v>0</v>
      </c>
      <c r="I261" s="302">
        <f>IFERROR(VLOOKUP($B261,Totalt!$B$1:$AQ$550,MATCH(I$2,Totalt!$B$1:$AQ$1,0),FALSE),"")</f>
        <v>0</v>
      </c>
      <c r="J261" s="302">
        <f>IFERROR(VLOOKUP($B261,Totalt!$B$1:$AQ$550,MATCH(J$2,Totalt!$B$1:$AQ$1,0),FALSE),"")</f>
        <v>0</v>
      </c>
      <c r="K261" s="302">
        <f>IFERROR(VLOOKUP($B261,Totalt!$B$1:$AQ$550,MATCH(K$2,Totalt!$B$1:$AQ$1,0),FALSE),"")</f>
        <v>0</v>
      </c>
      <c r="L261" s="302">
        <f>IFERROR(VLOOKUP($B261,Totalt!$B$1:$AQ$550,MATCH(L$2,Totalt!$B$1:$AQ$1,0),FALSE),"")</f>
        <v>0</v>
      </c>
      <c r="M261" s="302">
        <f>IFERROR(VLOOKUP($B261,Totalt!$B$1:$AQ$550,MATCH(M$2,Totalt!$B$1:$AQ$1,0),FALSE),"")</f>
        <v>0</v>
      </c>
      <c r="N261" s="302">
        <f>IFERROR(VLOOKUP($B261,Totalt!$B$1:$AQ$550,MATCH(N$2,Totalt!$B$1:$AQ$1,0),FALSE),"")</f>
        <v>0</v>
      </c>
      <c r="O261" s="302">
        <f>IFERROR(VLOOKUP($B261,Totalt!$B$1:$AQ$550,MATCH(O$2,Totalt!$B$1:$AQ$1,0),FALSE),"")</f>
        <v>0</v>
      </c>
      <c r="P261" s="302">
        <f>IFERROR(VLOOKUP($B261,Totalt!$B$1:$AQ$550,MATCH(P$2,Totalt!$B$1:$AQ$1,0),FALSE),"")</f>
        <v>0</v>
      </c>
      <c r="Q261" s="302">
        <f>IFERROR(VLOOKUP($B261,Totalt!$B$1:$AQ$550,MATCH(Q$2,Totalt!$B$1:$AQ$1,0),FALSE),"")</f>
        <v>0</v>
      </c>
      <c r="R261" s="302">
        <f>IFERROR(VLOOKUP($B261,Totalt!$B$1:$AQ$550,MATCH(R$2,Totalt!$B$1:$AQ$1,0),FALSE),"")</f>
        <v>7.9820000000000002</v>
      </c>
      <c r="S261" s="302">
        <f>IFERROR(VLOOKUP($B261,Totalt!$B$1:$AQ$550,MATCH(S$2,Totalt!$B$1:$AQ$1,0),FALSE),"")</f>
        <v>0</v>
      </c>
      <c r="T261" s="302">
        <f>IFERROR(VLOOKUP($B261,Totalt!$B$1:$AQ$550,MATCH(T$2,Totalt!$B$1:$AQ$1,0),FALSE),"")</f>
        <v>0</v>
      </c>
      <c r="U261" s="302">
        <f>IFERROR(VLOOKUP($B261,Totalt!$B$1:$AQ$550,MATCH(U$2,Totalt!$B$1:$AQ$1,0),FALSE),"")</f>
        <v>0</v>
      </c>
      <c r="V261" s="302">
        <f>IFERROR(VLOOKUP($B261,Totalt!$B$1:$AQ$550,MATCH(V$2,Totalt!$B$1:$AQ$1,0),FALSE),"")</f>
        <v>0</v>
      </c>
      <c r="W261" s="302">
        <f>IFERROR(VLOOKUP($B261,Totalt!$B$1:$AQ$550,MATCH(W$2,Totalt!$B$1:$AQ$1,0),FALSE),"")</f>
        <v>0</v>
      </c>
      <c r="X261" s="302">
        <f>IFERROR(VLOOKUP($B261,Totalt!$B$1:$AQ$550,MATCH(X$2,Totalt!$B$1:$AQ$1,0),FALSE),"")</f>
        <v>0</v>
      </c>
      <c r="Y261" s="302">
        <f>IFERROR(VLOOKUP($B261,Totalt!$B$1:$AQ$550,MATCH(Y$2,Totalt!$B$1:$AQ$1,0),FALSE),"")</f>
        <v>0</v>
      </c>
      <c r="Z261" s="302">
        <f>IFERROR(VLOOKUP($B261,Totalt!$B$1:$AQ$550,MATCH(Z$2,Totalt!$B$1:$AQ$1,0),FALSE),"")</f>
        <v>0</v>
      </c>
      <c r="AA261" s="302">
        <f>IFERROR(VLOOKUP($B261,Totalt!$B$1:$AQ$550,MATCH(AA$2,Totalt!$B$1:$AQ$1,0),FALSE),"")</f>
        <v>0</v>
      </c>
      <c r="AB261" s="302">
        <f>IFERROR(VLOOKUP($B261,Totalt!$B$1:$AQ$550,MATCH(AB$2,Totalt!$B$1:$AQ$1,0),FALSE),"")</f>
        <v>0</v>
      </c>
      <c r="AC261" s="302">
        <f>IFERROR(VLOOKUP($B261,Totalt!$B$1:$AQ$550,MATCH(AC$2,Totalt!$B$1:$AQ$1,0),FALSE),"")</f>
        <v>0</v>
      </c>
      <c r="AD261" s="302">
        <f>IFERROR(VLOOKUP($B261,Totalt!$B$1:$AQ$550,MATCH(AD$2,Totalt!$B$1:$AQ$1,0),FALSE),"")</f>
        <v>0</v>
      </c>
      <c r="AE261" s="302">
        <f>IFERROR(VLOOKUP($B261,Totalt!$B$1:$AQ$550,MATCH(AE$2,Totalt!$B$1:$AQ$1,0),FALSE),"")</f>
        <v>0</v>
      </c>
      <c r="AF261" s="302">
        <f>IFERROR(VLOOKUP($B261,Totalt!$B$1:$AQ$550,MATCH(AF$2,Totalt!$B$1:$AQ$1,0),FALSE),"")</f>
        <v>0.1</v>
      </c>
      <c r="AG261" s="302">
        <f>IFERROR(VLOOKUP($B261,Totalt!$B$1:$AQ$550,MATCH(AG$2,Totalt!$B$1:$AQ$1,0),FALSE),"")</f>
        <v>0</v>
      </c>
      <c r="AI261" s="302">
        <f t="shared" si="16"/>
        <v>8.3450000000000006</v>
      </c>
      <c r="AJ261" s="302">
        <f>IF(ISERROR(1/VLOOKUP($B261,Leveranser!$B$1:$S$500,MATCH("såld värme (gwh)",Leveranser!$B$1:$S$1,0),FALSE)),"",VLOOKUP($B261,Leveranser!$B$1:$S$500,MATCH("såld värme (gwh)",Leveranser!$B$1:$S$1,0),FALSE))</f>
        <v>6.3719999999999999</v>
      </c>
      <c r="AK261" s="315"/>
      <c r="AM261" s="316" t="str">
        <f>IF(B261&lt;&gt;"",IF(VLOOKUP($B261,Totalt!$B$1:$AQ$550,MATCH("Kvalitetsgranskad:",Totalt!$B$1:$AQ$1,0),FALSE)="ja",VLOOKUP($B261,Miljö!$B$1:$AG$479,MATCH(AM$2,Miljö!$B$1:$AK$1,0),FALSE),""),"")</f>
        <v>Ja</v>
      </c>
      <c r="AN261" s="316" t="str">
        <f>IF(AM261="ja",VLOOKUP($B261,Miljö!$B$1:$J$479,MATCH("Typ av ursprungsspecificerad el   (Om inget värde anges används Nordisk residualmix, se inforuta) ()",Miljö!$B$1:$J$1,0),FALSE),IF(AM261="nej","Nordisk residualel",""))</f>
        <v>'Förnyelsebar'</v>
      </c>
      <c r="AO261" s="316">
        <f>IF(AM261="","",VLOOKUP($B261,Miljö!$B$1:$J$479,MATCH("Fossilandel för ursprungspecificerad el ()",Miljö!$B$1:$J$1,0),FALSE))</f>
        <v>0</v>
      </c>
      <c r="AP261" s="316">
        <f>IF(AM261="","",IFERROR(VLOOKUP($B261,Miljö!$B$1:$J$479,MATCH("Kärnkraftsandel för ursprungsspecificerad el ()",Miljö!$B$1:$J$1,0),FALSE)/1,0))</f>
        <v>0</v>
      </c>
      <c r="AQ261" s="316">
        <f t="shared" si="17"/>
        <v>1</v>
      </c>
      <c r="AS261" s="316" t="str">
        <f t="shared" si="18"/>
        <v>Nej</v>
      </c>
      <c r="AT261" s="316" t="str">
        <f>IF(AS261="ja",VLOOKUP($B261,Miljö!$B$1:$O$500,MATCH("Fossil andel i procent (%)",Miljö!$B$1:$O$1,0),FALSE)/100,"")</f>
        <v/>
      </c>
      <c r="AV261" s="316" t="str">
        <f t="shared" si="19"/>
        <v>Nej</v>
      </c>
      <c r="AW261" s="316" t="str">
        <f>IF(AV261="ja",VLOOKUP($B261,'Egen hetvattenprod'!$B$1:$AO$500,MATCH("Värmekälla till värmepumpar ()",'Egen hetvattenprod'!$B$1:$AO$1,0),FALSE),"")</f>
        <v/>
      </c>
    </row>
    <row r="262" spans="1:49" x14ac:dyDescent="0.25">
      <c r="A262" s="314" t="str">
        <f>'Miljövärden för publ företag'!B264</f>
        <v>Söderhamn Nära AB</v>
      </c>
      <c r="B262" s="314" t="str">
        <f>'Miljövärden för publ företag'!C264</f>
        <v>Ljusne</v>
      </c>
      <c r="C262" s="302">
        <f>IFERROR(VLOOKUP($B262,Totalt!$B$1:$AQ$550,MATCH(C$2,Totalt!$B$1:$AQ$1,0),FALSE),"")</f>
        <v>0</v>
      </c>
      <c r="D262" s="302">
        <f>IFERROR(VLOOKUP($B262,Totalt!$B$1:$AQ$550,MATCH(D$2,Totalt!$B$1:$AQ$1,0),FALSE),"")</f>
        <v>0</v>
      </c>
      <c r="E262" s="302">
        <f>IFERROR(VLOOKUP($B262,Totalt!$B$1:$AQ$550,MATCH(E$2,Totalt!$B$1:$AQ$1,0),FALSE),"")</f>
        <v>0</v>
      </c>
      <c r="F262" s="302">
        <f>IFERROR(VLOOKUP($B262,Totalt!$B$1:$AQ$550,MATCH(F$2,Totalt!$B$1:$AQ$1,0),FALSE),"")</f>
        <v>0</v>
      </c>
      <c r="G262" s="302">
        <f>IFERROR(VLOOKUP($B262,Totalt!$B$1:$AQ$550,MATCH(G$2,Totalt!$B$1:$AQ$1,0),FALSE),"")</f>
        <v>0</v>
      </c>
      <c r="H262" s="302">
        <f>IFERROR(VLOOKUP($B262,Totalt!$B$1:$AQ$550,MATCH(H$2,Totalt!$B$1:$AQ$1,0),FALSE),"")</f>
        <v>1.873</v>
      </c>
      <c r="I262" s="302">
        <f>IFERROR(VLOOKUP($B262,Totalt!$B$1:$AQ$550,MATCH(I$2,Totalt!$B$1:$AQ$1,0),FALSE),"")</f>
        <v>0</v>
      </c>
      <c r="J262" s="302">
        <f>IFERROR(VLOOKUP($B262,Totalt!$B$1:$AQ$550,MATCH(J$2,Totalt!$B$1:$AQ$1,0),FALSE),"")</f>
        <v>0</v>
      </c>
      <c r="K262" s="302">
        <f>IFERROR(VLOOKUP($B262,Totalt!$B$1:$AQ$550,MATCH(K$2,Totalt!$B$1:$AQ$1,0),FALSE),"")</f>
        <v>0</v>
      </c>
      <c r="L262" s="302">
        <f>IFERROR(VLOOKUP($B262,Totalt!$B$1:$AQ$550,MATCH(L$2,Totalt!$B$1:$AQ$1,0),FALSE),"")</f>
        <v>0</v>
      </c>
      <c r="M262" s="302">
        <f>IFERROR(VLOOKUP($B262,Totalt!$B$1:$AQ$550,MATCH(M$2,Totalt!$B$1:$AQ$1,0),FALSE),"")</f>
        <v>0</v>
      </c>
      <c r="N262" s="302">
        <f>IFERROR(VLOOKUP($B262,Totalt!$B$1:$AQ$550,MATCH(N$2,Totalt!$B$1:$AQ$1,0),FALSE),"")</f>
        <v>0</v>
      </c>
      <c r="O262" s="302">
        <f>IFERROR(VLOOKUP($B262,Totalt!$B$1:$AQ$550,MATCH(O$2,Totalt!$B$1:$AQ$1,0),FALSE),"")</f>
        <v>0</v>
      </c>
      <c r="P262" s="302">
        <f>IFERROR(VLOOKUP($B262,Totalt!$B$1:$AQ$550,MATCH(P$2,Totalt!$B$1:$AQ$1,0),FALSE),"")</f>
        <v>0</v>
      </c>
      <c r="Q262" s="302">
        <f>IFERROR(VLOOKUP($B262,Totalt!$B$1:$AQ$550,MATCH(Q$2,Totalt!$B$1:$AQ$1,0),FALSE),"")</f>
        <v>12.3935</v>
      </c>
      <c r="R262" s="302">
        <f>IFERROR(VLOOKUP($B262,Totalt!$B$1:$AQ$550,MATCH(R$2,Totalt!$B$1:$AQ$1,0),FALSE),"")</f>
        <v>0</v>
      </c>
      <c r="S262" s="302">
        <f>IFERROR(VLOOKUP($B262,Totalt!$B$1:$AQ$550,MATCH(S$2,Totalt!$B$1:$AQ$1,0),FALSE),"")</f>
        <v>0</v>
      </c>
      <c r="T262" s="302">
        <f>IFERROR(VLOOKUP($B262,Totalt!$B$1:$AQ$550,MATCH(T$2,Totalt!$B$1:$AQ$1,0),FALSE),"")</f>
        <v>0</v>
      </c>
      <c r="U262" s="302">
        <f>IFERROR(VLOOKUP($B262,Totalt!$B$1:$AQ$550,MATCH(U$2,Totalt!$B$1:$AQ$1,0),FALSE),"")</f>
        <v>0</v>
      </c>
      <c r="V262" s="302">
        <f>IFERROR(VLOOKUP($B262,Totalt!$B$1:$AQ$550,MATCH(V$2,Totalt!$B$1:$AQ$1,0),FALSE),"")</f>
        <v>0</v>
      </c>
      <c r="W262" s="302">
        <f>IFERROR(VLOOKUP($B262,Totalt!$B$1:$AQ$550,MATCH(W$2,Totalt!$B$1:$AQ$1,0),FALSE),"")</f>
        <v>0</v>
      </c>
      <c r="X262" s="302">
        <f>IFERROR(VLOOKUP($B262,Totalt!$B$1:$AQ$550,MATCH(X$2,Totalt!$B$1:$AQ$1,0),FALSE),"")</f>
        <v>0</v>
      </c>
      <c r="Y262" s="302">
        <f>IFERROR(VLOOKUP($B262,Totalt!$B$1:$AQ$550,MATCH(Y$2,Totalt!$B$1:$AQ$1,0),FALSE),"")</f>
        <v>0</v>
      </c>
      <c r="Z262" s="302">
        <f>IFERROR(VLOOKUP($B262,Totalt!$B$1:$AQ$550,MATCH(Z$2,Totalt!$B$1:$AQ$1,0),FALSE),"")</f>
        <v>0</v>
      </c>
      <c r="AA262" s="302">
        <f>IFERROR(VLOOKUP($B262,Totalt!$B$1:$AQ$550,MATCH(AA$2,Totalt!$B$1:$AQ$1,0),FALSE),"")</f>
        <v>0</v>
      </c>
      <c r="AB262" s="302">
        <f>IFERROR(VLOOKUP($B262,Totalt!$B$1:$AQ$550,MATCH(AB$2,Totalt!$B$1:$AQ$1,0),FALSE),"")</f>
        <v>0</v>
      </c>
      <c r="AC262" s="302">
        <f>IFERROR(VLOOKUP($B262,Totalt!$B$1:$AQ$550,MATCH(AC$2,Totalt!$B$1:$AQ$1,0),FALSE),"")</f>
        <v>0</v>
      </c>
      <c r="AD262" s="302">
        <f>IFERROR(VLOOKUP($B262,Totalt!$B$1:$AQ$550,MATCH(AD$2,Totalt!$B$1:$AQ$1,0),FALSE),"")</f>
        <v>0</v>
      </c>
      <c r="AE262" s="302">
        <f>IFERROR(VLOOKUP($B262,Totalt!$B$1:$AQ$550,MATCH(AE$2,Totalt!$B$1:$AQ$1,0),FALSE),"")</f>
        <v>0</v>
      </c>
      <c r="AF262" s="302">
        <f>IFERROR(VLOOKUP($B262,Totalt!$B$1:$AQ$550,MATCH(AF$2,Totalt!$B$1:$AQ$1,0),FALSE),"")</f>
        <v>0.185</v>
      </c>
      <c r="AG262" s="302">
        <f>IFERROR(VLOOKUP($B262,Totalt!$B$1:$AQ$550,MATCH(AG$2,Totalt!$B$1:$AQ$1,0),FALSE),"")</f>
        <v>0</v>
      </c>
      <c r="AI262" s="302">
        <f t="shared" si="16"/>
        <v>14.451499999999999</v>
      </c>
      <c r="AJ262" s="302">
        <f>IF(ISERROR(1/VLOOKUP($B262,Leveranser!$B$1:$S$500,MATCH("såld värme (gwh)",Leveranser!$B$1:$S$1,0),FALSE)),"",VLOOKUP($B262,Leveranser!$B$1:$S$500,MATCH("såld värme (gwh)",Leveranser!$B$1:$S$1,0),FALSE))</f>
        <v>9.9640000000000004</v>
      </c>
      <c r="AK262" s="315"/>
      <c r="AM262" s="316" t="str">
        <f>IF(B262&lt;&gt;"",IF(VLOOKUP($B262,Totalt!$B$1:$AQ$550,MATCH("Kvalitetsgranskad:",Totalt!$B$1:$AQ$1,0),FALSE)="ja",VLOOKUP($B262,Miljö!$B$1:$AG$479,MATCH(AM$2,Miljö!$B$1:$AK$1,0),FALSE),""),"")</f>
        <v>Ja</v>
      </c>
      <c r="AN262" s="316" t="str">
        <f>IF(AM262="ja",VLOOKUP($B262,Miljö!$B$1:$J$479,MATCH("Typ av ursprungsspecificerad el   (Om inget värde anges används Nordisk residualmix, se inforuta) ()",Miljö!$B$1:$J$1,0),FALSE),IF(AM262="nej","Nordisk residualel",""))</f>
        <v>''vind vatten bio''</v>
      </c>
      <c r="AO262" s="316">
        <f>IF(AM262="","",VLOOKUP($B262,Miljö!$B$1:$J$479,MATCH("Fossilandel för ursprungspecificerad el ()",Miljö!$B$1:$J$1,0),FALSE))</f>
        <v>0</v>
      </c>
      <c r="AP262" s="316">
        <f>IF(AM262="","",IFERROR(VLOOKUP($B262,Miljö!$B$1:$J$479,MATCH("Kärnkraftsandel för ursprungsspecificerad el ()",Miljö!$B$1:$J$1,0),FALSE)/1,0))</f>
        <v>0</v>
      </c>
      <c r="AQ262" s="316">
        <f t="shared" si="17"/>
        <v>1</v>
      </c>
      <c r="AS262" s="316" t="str">
        <f t="shared" si="18"/>
        <v>Nej</v>
      </c>
      <c r="AT262" s="316" t="str">
        <f>IF(AS262="ja",VLOOKUP($B262,Miljö!$B$1:$O$500,MATCH("Fossil andel i procent (%)",Miljö!$B$1:$O$1,0),FALSE)/100,"")</f>
        <v/>
      </c>
      <c r="AV262" s="316" t="str">
        <f t="shared" si="19"/>
        <v>Nej</v>
      </c>
      <c r="AW262" s="316" t="str">
        <f>IF(AV262="ja",VLOOKUP($B262,'Egen hetvattenprod'!$B$1:$AO$500,MATCH("Värmekälla till värmepumpar ()",'Egen hetvattenprod'!$B$1:$AO$1,0),FALSE),"")</f>
        <v/>
      </c>
    </row>
    <row r="263" spans="1:49" x14ac:dyDescent="0.25">
      <c r="A263" s="314" t="str">
        <f>'Miljövärden för publ företag'!B265</f>
        <v>Söderhamn Nära AB</v>
      </c>
      <c r="B263" s="314" t="str">
        <f>'Miljövärden för publ företag'!C265</f>
        <v>Mohed</v>
      </c>
      <c r="C263" s="302">
        <f>IFERROR(VLOOKUP($B263,Totalt!$B$1:$AQ$550,MATCH(C$2,Totalt!$B$1:$AQ$1,0),FALSE),"")</f>
        <v>0</v>
      </c>
      <c r="D263" s="302">
        <f>IFERROR(VLOOKUP($B263,Totalt!$B$1:$AQ$550,MATCH(D$2,Totalt!$B$1:$AQ$1,0),FALSE),"")</f>
        <v>0</v>
      </c>
      <c r="E263" s="302">
        <f>IFERROR(VLOOKUP($B263,Totalt!$B$1:$AQ$550,MATCH(E$2,Totalt!$B$1:$AQ$1,0),FALSE),"")</f>
        <v>0</v>
      </c>
      <c r="F263" s="302">
        <f>IFERROR(VLOOKUP($B263,Totalt!$B$1:$AQ$550,MATCH(F$2,Totalt!$B$1:$AQ$1,0),FALSE),"")</f>
        <v>0</v>
      </c>
      <c r="G263" s="302">
        <f>IFERROR(VLOOKUP($B263,Totalt!$B$1:$AQ$550,MATCH(G$2,Totalt!$B$1:$AQ$1,0),FALSE),"")</f>
        <v>0</v>
      </c>
      <c r="H263" s="302">
        <f>IFERROR(VLOOKUP($B263,Totalt!$B$1:$AQ$550,MATCH(H$2,Totalt!$B$1:$AQ$1,0),FALSE),"")</f>
        <v>0</v>
      </c>
      <c r="I263" s="302">
        <f>IFERROR(VLOOKUP($B263,Totalt!$B$1:$AQ$550,MATCH(I$2,Totalt!$B$1:$AQ$1,0),FALSE),"")</f>
        <v>0</v>
      </c>
      <c r="J263" s="302">
        <f>IFERROR(VLOOKUP($B263,Totalt!$B$1:$AQ$550,MATCH(J$2,Totalt!$B$1:$AQ$1,0),FALSE),"")</f>
        <v>0</v>
      </c>
      <c r="K263" s="302">
        <f>IFERROR(VLOOKUP($B263,Totalt!$B$1:$AQ$550,MATCH(K$2,Totalt!$B$1:$AQ$1,0),FALSE),"")</f>
        <v>0</v>
      </c>
      <c r="L263" s="302">
        <f>IFERROR(VLOOKUP($B263,Totalt!$B$1:$AQ$550,MATCH(L$2,Totalt!$B$1:$AQ$1,0),FALSE),"")</f>
        <v>0</v>
      </c>
      <c r="M263" s="302">
        <f>IFERROR(VLOOKUP($B263,Totalt!$B$1:$AQ$550,MATCH(M$2,Totalt!$B$1:$AQ$1,0),FALSE),"")</f>
        <v>0</v>
      </c>
      <c r="N263" s="302">
        <f>IFERROR(VLOOKUP($B263,Totalt!$B$1:$AQ$550,MATCH(N$2,Totalt!$B$1:$AQ$1,0),FALSE),"")</f>
        <v>0</v>
      </c>
      <c r="O263" s="302">
        <f>IFERROR(VLOOKUP($B263,Totalt!$B$1:$AQ$550,MATCH(O$2,Totalt!$B$1:$AQ$1,0),FALSE),"")</f>
        <v>0</v>
      </c>
      <c r="P263" s="302">
        <f>IFERROR(VLOOKUP($B263,Totalt!$B$1:$AQ$550,MATCH(P$2,Totalt!$B$1:$AQ$1,0),FALSE),"")</f>
        <v>0</v>
      </c>
      <c r="Q263" s="302">
        <f>IFERROR(VLOOKUP($B263,Totalt!$B$1:$AQ$550,MATCH(Q$2,Totalt!$B$1:$AQ$1,0),FALSE),"")</f>
        <v>0</v>
      </c>
      <c r="R263" s="302">
        <f>IFERROR(VLOOKUP($B263,Totalt!$B$1:$AQ$550,MATCH(R$2,Totalt!$B$1:$AQ$1,0),FALSE),"")</f>
        <v>0.184</v>
      </c>
      <c r="S263" s="302">
        <f>IFERROR(VLOOKUP($B263,Totalt!$B$1:$AQ$550,MATCH(S$2,Totalt!$B$1:$AQ$1,0),FALSE),"")</f>
        <v>0</v>
      </c>
      <c r="T263" s="302">
        <f>IFERROR(VLOOKUP($B263,Totalt!$B$1:$AQ$550,MATCH(T$2,Totalt!$B$1:$AQ$1,0),FALSE),"")</f>
        <v>0</v>
      </c>
      <c r="U263" s="302">
        <f>IFERROR(VLOOKUP($B263,Totalt!$B$1:$AQ$550,MATCH(U$2,Totalt!$B$1:$AQ$1,0),FALSE),"")</f>
        <v>0</v>
      </c>
      <c r="V263" s="302">
        <f>IFERROR(VLOOKUP($B263,Totalt!$B$1:$AQ$550,MATCH(V$2,Totalt!$B$1:$AQ$1,0),FALSE),"")</f>
        <v>0</v>
      </c>
      <c r="W263" s="302">
        <f>IFERROR(VLOOKUP($B263,Totalt!$B$1:$AQ$550,MATCH(W$2,Totalt!$B$1:$AQ$1,0),FALSE),"")</f>
        <v>0</v>
      </c>
      <c r="X263" s="302">
        <f>IFERROR(VLOOKUP($B263,Totalt!$B$1:$AQ$550,MATCH(X$2,Totalt!$B$1:$AQ$1,0),FALSE),"")</f>
        <v>0</v>
      </c>
      <c r="Y263" s="302">
        <f>IFERROR(VLOOKUP($B263,Totalt!$B$1:$AQ$550,MATCH(Y$2,Totalt!$B$1:$AQ$1,0),FALSE),"")</f>
        <v>0</v>
      </c>
      <c r="Z263" s="302">
        <f>IFERROR(VLOOKUP($B263,Totalt!$B$1:$AQ$550,MATCH(Z$2,Totalt!$B$1:$AQ$1,0),FALSE),"")</f>
        <v>0.4</v>
      </c>
      <c r="AA263" s="302">
        <f>IFERROR(VLOOKUP($B263,Totalt!$B$1:$AQ$550,MATCH(AA$2,Totalt!$B$1:$AQ$1,0),FALSE),"")</f>
        <v>0</v>
      </c>
      <c r="AB263" s="302">
        <f>IFERROR(VLOOKUP($B263,Totalt!$B$1:$AQ$550,MATCH(AB$2,Totalt!$B$1:$AQ$1,0),FALSE),"")</f>
        <v>0</v>
      </c>
      <c r="AC263" s="302">
        <f>IFERROR(VLOOKUP($B263,Totalt!$B$1:$AQ$550,MATCH(AC$2,Totalt!$B$1:$AQ$1,0),FALSE),"")</f>
        <v>0</v>
      </c>
      <c r="AD263" s="302">
        <f>IFERROR(VLOOKUP($B263,Totalt!$B$1:$AQ$550,MATCH(AD$2,Totalt!$B$1:$AQ$1,0),FALSE),"")</f>
        <v>0</v>
      </c>
      <c r="AE263" s="302">
        <f>IFERROR(VLOOKUP($B263,Totalt!$B$1:$AQ$550,MATCH(AE$2,Totalt!$B$1:$AQ$1,0),FALSE),"")</f>
        <v>0</v>
      </c>
      <c r="AF263" s="302">
        <f>IFERROR(VLOOKUP($B263,Totalt!$B$1:$AQ$550,MATCH(AF$2,Totalt!$B$1:$AQ$1,0),FALSE),"")</f>
        <v>7.4999999999999997E-2</v>
      </c>
      <c r="AG263" s="302">
        <f>IFERROR(VLOOKUP($B263,Totalt!$B$1:$AQ$550,MATCH(AG$2,Totalt!$B$1:$AQ$1,0),FALSE),"")</f>
        <v>0</v>
      </c>
      <c r="AI263" s="302">
        <f t="shared" si="16"/>
        <v>0.65900000000000003</v>
      </c>
      <c r="AJ263" s="302">
        <f>IF(ISERROR(1/VLOOKUP($B263,Leveranser!$B$1:$S$500,MATCH("såld värme (gwh)",Leveranser!$B$1:$S$1,0),FALSE)),"",VLOOKUP($B263,Leveranser!$B$1:$S$500,MATCH("såld värme (gwh)",Leveranser!$B$1:$S$1,0),FALSE))</f>
        <v>0.47699999999999998</v>
      </c>
      <c r="AK263" s="315"/>
      <c r="AM263" s="316" t="str">
        <f>IF(B263&lt;&gt;"",IF(VLOOKUP($B263,Totalt!$B$1:$AQ$550,MATCH("Kvalitetsgranskad:",Totalt!$B$1:$AQ$1,0),FALSE)="ja",VLOOKUP($B263,Miljö!$B$1:$AG$479,MATCH(AM$2,Miljö!$B$1:$AK$1,0),FALSE),""),"")</f>
        <v>Ja</v>
      </c>
      <c r="AN263" s="316" t="str">
        <f>IF(AM263="ja",VLOOKUP($B263,Miljö!$B$1:$J$479,MATCH("Typ av ursprungsspecificerad el   (Om inget värde anges används Nordisk residualmix, se inforuta) ()",Miljö!$B$1:$J$1,0),FALSE),IF(AM263="nej","Nordisk residualel",""))</f>
        <v>''vind vatten bio''</v>
      </c>
      <c r="AO263" s="316">
        <f>IF(AM263="","",VLOOKUP($B263,Miljö!$B$1:$J$479,MATCH("Fossilandel för ursprungspecificerad el ()",Miljö!$B$1:$J$1,0),FALSE))</f>
        <v>0</v>
      </c>
      <c r="AP263" s="316">
        <f>IF(AM263="","",IFERROR(VLOOKUP($B263,Miljö!$B$1:$J$479,MATCH("Kärnkraftsandel för ursprungsspecificerad el ()",Miljö!$B$1:$J$1,0),FALSE)/1,0))</f>
        <v>0</v>
      </c>
      <c r="AQ263" s="316">
        <f t="shared" si="17"/>
        <v>1</v>
      </c>
      <c r="AS263" s="316" t="str">
        <f t="shared" si="18"/>
        <v>Nej</v>
      </c>
      <c r="AT263" s="316" t="str">
        <f>IF(AS263="ja",VLOOKUP($B263,Miljö!$B$1:$O$500,MATCH("Fossil andel i procent (%)",Miljö!$B$1:$O$1,0),FALSE)/100,"")</f>
        <v/>
      </c>
      <c r="AV263" s="316" t="str">
        <f t="shared" si="19"/>
        <v>Nej</v>
      </c>
      <c r="AW263" s="316" t="str">
        <f>IF(AV263="ja",VLOOKUP($B263,'Egen hetvattenprod'!$B$1:$AO$500,MATCH("Värmekälla till värmepumpar ()",'Egen hetvattenprod'!$B$1:$AO$1,0),FALSE),"")</f>
        <v/>
      </c>
    </row>
    <row r="264" spans="1:49" x14ac:dyDescent="0.25">
      <c r="A264" s="314" t="str">
        <f>'Miljövärden för publ företag'!B266</f>
        <v>Söderhamn Nära AB</v>
      </c>
      <c r="B264" s="314" t="str">
        <f>'Miljövärden för publ företag'!C266</f>
        <v>Sandarne</v>
      </c>
      <c r="C264" s="302">
        <f>IFERROR(VLOOKUP($B264,Totalt!$B$1:$AQ$550,MATCH(C$2,Totalt!$B$1:$AQ$1,0),FALSE),"")</f>
        <v>0</v>
      </c>
      <c r="D264" s="302">
        <f>IFERROR(VLOOKUP($B264,Totalt!$B$1:$AQ$550,MATCH(D$2,Totalt!$B$1:$AQ$1,0),FALSE),"")</f>
        <v>0.76300000000000001</v>
      </c>
      <c r="E264" s="302">
        <f>IFERROR(VLOOKUP($B264,Totalt!$B$1:$AQ$550,MATCH(E$2,Totalt!$B$1:$AQ$1,0),FALSE),"")</f>
        <v>0</v>
      </c>
      <c r="F264" s="302">
        <f>IFERROR(VLOOKUP($B264,Totalt!$B$1:$AQ$550,MATCH(F$2,Totalt!$B$1:$AQ$1,0),FALSE),"")</f>
        <v>0</v>
      </c>
      <c r="G264" s="302">
        <f>IFERROR(VLOOKUP($B264,Totalt!$B$1:$AQ$550,MATCH(G$2,Totalt!$B$1:$AQ$1,0),FALSE),"")</f>
        <v>0</v>
      </c>
      <c r="H264" s="302">
        <f>IFERROR(VLOOKUP($B264,Totalt!$B$1:$AQ$550,MATCH(H$2,Totalt!$B$1:$AQ$1,0),FALSE),"")</f>
        <v>0</v>
      </c>
      <c r="I264" s="302">
        <f>IFERROR(VLOOKUP($B264,Totalt!$B$1:$AQ$550,MATCH(I$2,Totalt!$B$1:$AQ$1,0),FALSE),"")</f>
        <v>0</v>
      </c>
      <c r="J264" s="302">
        <f>IFERROR(VLOOKUP($B264,Totalt!$B$1:$AQ$550,MATCH(J$2,Totalt!$B$1:$AQ$1,0),FALSE),"")</f>
        <v>0</v>
      </c>
      <c r="K264" s="302">
        <f>IFERROR(VLOOKUP($B264,Totalt!$B$1:$AQ$550,MATCH(K$2,Totalt!$B$1:$AQ$1,0),FALSE),"")</f>
        <v>0</v>
      </c>
      <c r="L264" s="302">
        <f>IFERROR(VLOOKUP($B264,Totalt!$B$1:$AQ$550,MATCH(L$2,Totalt!$B$1:$AQ$1,0),FALSE),"")</f>
        <v>0</v>
      </c>
      <c r="M264" s="302">
        <f>IFERROR(VLOOKUP($B264,Totalt!$B$1:$AQ$550,MATCH(M$2,Totalt!$B$1:$AQ$1,0),FALSE),"")</f>
        <v>0</v>
      </c>
      <c r="N264" s="302">
        <f>IFERROR(VLOOKUP($B264,Totalt!$B$1:$AQ$550,MATCH(N$2,Totalt!$B$1:$AQ$1,0),FALSE),"")</f>
        <v>0</v>
      </c>
      <c r="O264" s="302">
        <f>IFERROR(VLOOKUP($B264,Totalt!$B$1:$AQ$550,MATCH(O$2,Totalt!$B$1:$AQ$1,0),FALSE),"")</f>
        <v>0</v>
      </c>
      <c r="P264" s="302">
        <f>IFERROR(VLOOKUP($B264,Totalt!$B$1:$AQ$550,MATCH(P$2,Totalt!$B$1:$AQ$1,0),FALSE),"")</f>
        <v>0</v>
      </c>
      <c r="Q264" s="302">
        <f>IFERROR(VLOOKUP($B264,Totalt!$B$1:$AQ$550,MATCH(Q$2,Totalt!$B$1:$AQ$1,0),FALSE),"")</f>
        <v>0</v>
      </c>
      <c r="R264" s="302">
        <f>IFERROR(VLOOKUP($B264,Totalt!$B$1:$AQ$550,MATCH(R$2,Totalt!$B$1:$AQ$1,0),FALSE),"")</f>
        <v>3.3439999999999999</v>
      </c>
      <c r="S264" s="302">
        <f>IFERROR(VLOOKUP($B264,Totalt!$B$1:$AQ$550,MATCH(S$2,Totalt!$B$1:$AQ$1,0),FALSE),"")</f>
        <v>0</v>
      </c>
      <c r="T264" s="302">
        <f>IFERROR(VLOOKUP($B264,Totalt!$B$1:$AQ$550,MATCH(T$2,Totalt!$B$1:$AQ$1,0),FALSE),"")</f>
        <v>0</v>
      </c>
      <c r="U264" s="302">
        <f>IFERROR(VLOOKUP($B264,Totalt!$B$1:$AQ$550,MATCH(U$2,Totalt!$B$1:$AQ$1,0),FALSE),"")</f>
        <v>0</v>
      </c>
      <c r="V264" s="302">
        <f>IFERROR(VLOOKUP($B264,Totalt!$B$1:$AQ$550,MATCH(V$2,Totalt!$B$1:$AQ$1,0),FALSE),"")</f>
        <v>0</v>
      </c>
      <c r="W264" s="302">
        <f>IFERROR(VLOOKUP($B264,Totalt!$B$1:$AQ$550,MATCH(W$2,Totalt!$B$1:$AQ$1,0),FALSE),"")</f>
        <v>0</v>
      </c>
      <c r="X264" s="302">
        <f>IFERROR(VLOOKUP($B264,Totalt!$B$1:$AQ$550,MATCH(X$2,Totalt!$B$1:$AQ$1,0),FALSE),"")</f>
        <v>0</v>
      </c>
      <c r="Y264" s="302">
        <f>IFERROR(VLOOKUP($B264,Totalt!$B$1:$AQ$550,MATCH(Y$2,Totalt!$B$1:$AQ$1,0),FALSE),"")</f>
        <v>0</v>
      </c>
      <c r="Z264" s="302">
        <f>IFERROR(VLOOKUP($B264,Totalt!$B$1:$AQ$550,MATCH(Z$2,Totalt!$B$1:$AQ$1,0),FALSE),"")</f>
        <v>0</v>
      </c>
      <c r="AA264" s="302">
        <f>IFERROR(VLOOKUP($B264,Totalt!$B$1:$AQ$550,MATCH(AA$2,Totalt!$B$1:$AQ$1,0),FALSE),"")</f>
        <v>0</v>
      </c>
      <c r="AB264" s="302">
        <f>IFERROR(VLOOKUP($B264,Totalt!$B$1:$AQ$550,MATCH(AB$2,Totalt!$B$1:$AQ$1,0),FALSE),"")</f>
        <v>0</v>
      </c>
      <c r="AC264" s="302">
        <f>IFERROR(VLOOKUP($B264,Totalt!$B$1:$AQ$550,MATCH(AC$2,Totalt!$B$1:$AQ$1,0),FALSE),"")</f>
        <v>0</v>
      </c>
      <c r="AD264" s="302">
        <f>IFERROR(VLOOKUP($B264,Totalt!$B$1:$AQ$550,MATCH(AD$2,Totalt!$B$1:$AQ$1,0),FALSE),"")</f>
        <v>0</v>
      </c>
      <c r="AE264" s="302">
        <f>IFERROR(VLOOKUP($B264,Totalt!$B$1:$AQ$550,MATCH(AE$2,Totalt!$B$1:$AQ$1,0),FALSE),"")</f>
        <v>0</v>
      </c>
      <c r="AF264" s="302">
        <f>IFERROR(VLOOKUP($B264,Totalt!$B$1:$AQ$550,MATCH(AF$2,Totalt!$B$1:$AQ$1,0),FALSE),"")</f>
        <v>0.17499999999999999</v>
      </c>
      <c r="AG264" s="302">
        <f>IFERROR(VLOOKUP($B264,Totalt!$B$1:$AQ$550,MATCH(AG$2,Totalt!$B$1:$AQ$1,0),FALSE),"")</f>
        <v>0</v>
      </c>
      <c r="AI264" s="302">
        <f t="shared" si="16"/>
        <v>4.282</v>
      </c>
      <c r="AJ264" s="302">
        <f>IF(ISERROR(1/VLOOKUP($B264,Leveranser!$B$1:$S$500,MATCH("såld värme (gwh)",Leveranser!$B$1:$S$1,0),FALSE)),"",VLOOKUP($B264,Leveranser!$B$1:$S$500,MATCH("såld värme (gwh)",Leveranser!$B$1:$S$1,0),FALSE))</f>
        <v>3.089</v>
      </c>
      <c r="AK264" s="315"/>
      <c r="AM264" s="316" t="str">
        <f>IF(B264&lt;&gt;"",IF(VLOOKUP($B264,Totalt!$B$1:$AQ$550,MATCH("Kvalitetsgranskad:",Totalt!$B$1:$AQ$1,0),FALSE)="ja",VLOOKUP($B264,Miljö!$B$1:$AG$479,MATCH(AM$2,Miljö!$B$1:$AK$1,0),FALSE),""),"")</f>
        <v>Ja</v>
      </c>
      <c r="AN264" s="316" t="str">
        <f>IF(AM264="ja",VLOOKUP($B264,Miljö!$B$1:$J$479,MATCH("Typ av ursprungsspecificerad el   (Om inget värde anges används Nordisk residualmix, se inforuta) ()",Miljö!$B$1:$J$1,0),FALSE),IF(AM264="nej","Nordisk residualel",""))</f>
        <v>''vind vatten bio''</v>
      </c>
      <c r="AO264" s="316">
        <f>IF(AM264="","",VLOOKUP($B264,Miljö!$B$1:$J$479,MATCH("Fossilandel för ursprungspecificerad el ()",Miljö!$B$1:$J$1,0),FALSE))</f>
        <v>0</v>
      </c>
      <c r="AP264" s="316">
        <f>IF(AM264="","",IFERROR(VLOOKUP($B264,Miljö!$B$1:$J$479,MATCH("Kärnkraftsandel för ursprungsspecificerad el ()",Miljö!$B$1:$J$1,0),FALSE)/1,0))</f>
        <v>0</v>
      </c>
      <c r="AQ264" s="316">
        <f t="shared" si="17"/>
        <v>1</v>
      </c>
      <c r="AS264" s="316" t="str">
        <f t="shared" si="18"/>
        <v>Nej</v>
      </c>
      <c r="AT264" s="316" t="str">
        <f>IF(AS264="ja",VLOOKUP($B264,Miljö!$B$1:$O$500,MATCH("Fossil andel i procent (%)",Miljö!$B$1:$O$1,0),FALSE)/100,"")</f>
        <v/>
      </c>
      <c r="AV264" s="316" t="str">
        <f t="shared" si="19"/>
        <v>Nej</v>
      </c>
      <c r="AW264" s="316" t="str">
        <f>IF(AV264="ja",VLOOKUP($B264,'Egen hetvattenprod'!$B$1:$AO$500,MATCH("Värmekälla till värmepumpar ()",'Egen hetvattenprod'!$B$1:$AO$1,0),FALSE),"")</f>
        <v/>
      </c>
    </row>
    <row r="265" spans="1:49" x14ac:dyDescent="0.25">
      <c r="A265" s="314" t="str">
        <f>'Miljövärden för publ företag'!B267</f>
        <v>Söderhamn Nära AB</v>
      </c>
      <c r="B265" s="314" t="str">
        <f>'Miljövärden för publ företag'!C267</f>
        <v>Söderhamn</v>
      </c>
      <c r="C265" s="302">
        <f>IFERROR(VLOOKUP($B265,Totalt!$B$1:$AQ$550,MATCH(C$2,Totalt!$B$1:$AQ$1,0),FALSE),"")</f>
        <v>0</v>
      </c>
      <c r="D265" s="302">
        <f>IFERROR(VLOOKUP($B265,Totalt!$B$1:$AQ$550,MATCH(D$2,Totalt!$B$1:$AQ$1,0),FALSE),"")</f>
        <v>0.31676599999999999</v>
      </c>
      <c r="E265" s="302">
        <f>IFERROR(VLOOKUP($B265,Totalt!$B$1:$AQ$550,MATCH(E$2,Totalt!$B$1:$AQ$1,0),FALSE),"")</f>
        <v>0</v>
      </c>
      <c r="F265" s="302">
        <f>IFERROR(VLOOKUP($B265,Totalt!$B$1:$AQ$550,MATCH(F$2,Totalt!$B$1:$AQ$1,0),FALSE),"")</f>
        <v>0</v>
      </c>
      <c r="G265" s="302">
        <f>IFERROR(VLOOKUP($B265,Totalt!$B$1:$AQ$550,MATCH(G$2,Totalt!$B$1:$AQ$1,0),FALSE),"")</f>
        <v>0</v>
      </c>
      <c r="H265" s="302">
        <f>IFERROR(VLOOKUP($B265,Totalt!$B$1:$AQ$550,MATCH(H$2,Totalt!$B$1:$AQ$1,0),FALSE),"")</f>
        <v>0</v>
      </c>
      <c r="I265" s="302">
        <f>IFERROR(VLOOKUP($B265,Totalt!$B$1:$AQ$550,MATCH(I$2,Totalt!$B$1:$AQ$1,0),FALSE),"")</f>
        <v>0</v>
      </c>
      <c r="J265" s="302">
        <f>IFERROR(VLOOKUP($B265,Totalt!$B$1:$AQ$550,MATCH(J$2,Totalt!$B$1:$AQ$1,0),FALSE),"")</f>
        <v>0</v>
      </c>
      <c r="K265" s="302">
        <f>IFERROR(VLOOKUP($B265,Totalt!$B$1:$AQ$550,MATCH(K$2,Totalt!$B$1:$AQ$1,0),FALSE),"")</f>
        <v>0</v>
      </c>
      <c r="L265" s="302">
        <f>IFERROR(VLOOKUP($B265,Totalt!$B$1:$AQ$550,MATCH(L$2,Totalt!$B$1:$AQ$1,0),FALSE),"")</f>
        <v>4.4762599999999999</v>
      </c>
      <c r="M265" s="302">
        <f>IFERROR(VLOOKUP($B265,Totalt!$B$1:$AQ$550,MATCH(M$2,Totalt!$B$1:$AQ$1,0),FALSE),"")</f>
        <v>22.3813</v>
      </c>
      <c r="N265" s="302">
        <f>IFERROR(VLOOKUP($B265,Totalt!$B$1:$AQ$550,MATCH(N$2,Totalt!$B$1:$AQ$1,0),FALSE),"")</f>
        <v>27.976600000000001</v>
      </c>
      <c r="O265" s="302">
        <f>IFERROR(VLOOKUP($B265,Totalt!$B$1:$AQ$550,MATCH(O$2,Totalt!$B$1:$AQ$1,0),FALSE),"")</f>
        <v>0</v>
      </c>
      <c r="P265" s="302">
        <f>IFERROR(VLOOKUP($B265,Totalt!$B$1:$AQ$550,MATCH(P$2,Totalt!$B$1:$AQ$1,0),FALSE),"")</f>
        <v>16.786000000000001</v>
      </c>
      <c r="Q265" s="302">
        <f>IFERROR(VLOOKUP($B265,Totalt!$B$1:$AQ$550,MATCH(Q$2,Totalt!$B$1:$AQ$1,0),FALSE),"")</f>
        <v>27.417100000000001</v>
      </c>
      <c r="R265" s="302">
        <f>IFERROR(VLOOKUP($B265,Totalt!$B$1:$AQ$550,MATCH(R$2,Totalt!$B$1:$AQ$1,0),FALSE),"")</f>
        <v>21.614000000000001</v>
      </c>
      <c r="S265" s="302">
        <f>IFERROR(VLOOKUP($B265,Totalt!$B$1:$AQ$550,MATCH(S$2,Totalt!$B$1:$AQ$1,0),FALSE),"")</f>
        <v>0</v>
      </c>
      <c r="T265" s="302">
        <f>IFERROR(VLOOKUP($B265,Totalt!$B$1:$AQ$550,MATCH(T$2,Totalt!$B$1:$AQ$1,0),FALSE),"")</f>
        <v>0</v>
      </c>
      <c r="U265" s="302">
        <f>IFERROR(VLOOKUP($B265,Totalt!$B$1:$AQ$550,MATCH(U$2,Totalt!$B$1:$AQ$1,0),FALSE),"")</f>
        <v>0</v>
      </c>
      <c r="V265" s="302">
        <f>IFERROR(VLOOKUP($B265,Totalt!$B$1:$AQ$550,MATCH(V$2,Totalt!$B$1:$AQ$1,0),FALSE),"")</f>
        <v>0</v>
      </c>
      <c r="W265" s="302">
        <f>IFERROR(VLOOKUP($B265,Totalt!$B$1:$AQ$550,MATCH(W$2,Totalt!$B$1:$AQ$1,0),FALSE),"")</f>
        <v>0</v>
      </c>
      <c r="X265" s="302">
        <f>IFERROR(VLOOKUP($B265,Totalt!$B$1:$AQ$550,MATCH(X$2,Totalt!$B$1:$AQ$1,0),FALSE),"")</f>
        <v>0</v>
      </c>
      <c r="Y265" s="302">
        <f>IFERROR(VLOOKUP($B265,Totalt!$B$1:$AQ$550,MATCH(Y$2,Totalt!$B$1:$AQ$1,0),FALSE),"")</f>
        <v>0</v>
      </c>
      <c r="Z265" s="302">
        <f>IFERROR(VLOOKUP($B265,Totalt!$B$1:$AQ$550,MATCH(Z$2,Totalt!$B$1:$AQ$1,0),FALSE),"")</f>
        <v>0</v>
      </c>
      <c r="AA265" s="302">
        <f>IFERROR(VLOOKUP($B265,Totalt!$B$1:$AQ$550,MATCH(AA$2,Totalt!$B$1:$AQ$1,0),FALSE),"")</f>
        <v>0</v>
      </c>
      <c r="AB265" s="302">
        <f>IFERROR(VLOOKUP($B265,Totalt!$B$1:$AQ$550,MATCH(AB$2,Totalt!$B$1:$AQ$1,0),FALSE),"")</f>
        <v>0</v>
      </c>
      <c r="AC265" s="302">
        <f>IFERROR(VLOOKUP($B265,Totalt!$B$1:$AQ$550,MATCH(AC$2,Totalt!$B$1:$AQ$1,0),FALSE),"")</f>
        <v>22.44</v>
      </c>
      <c r="AD265" s="302">
        <f>IFERROR(VLOOKUP($B265,Totalt!$B$1:$AQ$550,MATCH(AD$2,Totalt!$B$1:$AQ$1,0),FALSE),"")</f>
        <v>0</v>
      </c>
      <c r="AE265" s="302">
        <f>IFERROR(VLOOKUP($B265,Totalt!$B$1:$AQ$550,MATCH(AE$2,Totalt!$B$1:$AQ$1,0),FALSE),"")</f>
        <v>0</v>
      </c>
      <c r="AF265" s="302">
        <f>IFERROR(VLOOKUP($B265,Totalt!$B$1:$AQ$550,MATCH(AF$2,Totalt!$B$1:$AQ$1,0),FALSE),"")</f>
        <v>4.6218700000000004</v>
      </c>
      <c r="AG265" s="302">
        <f>IFERROR(VLOOKUP($B265,Totalt!$B$1:$AQ$550,MATCH(AG$2,Totalt!$B$1:$AQ$1,0),FALSE),"")</f>
        <v>0</v>
      </c>
      <c r="AI265" s="302">
        <f t="shared" si="16"/>
        <v>148.02989600000001</v>
      </c>
      <c r="AJ265" s="302">
        <f>IF(ISERROR(1/VLOOKUP($B265,Leveranser!$B$1:$S$500,MATCH("såld värme (gwh)",Leveranser!$B$1:$S$1,0),FALSE)),"",VLOOKUP($B265,Leveranser!$B$1:$S$500,MATCH("såld värme (gwh)",Leveranser!$B$1:$S$1,0),FALSE))</f>
        <v>127.962</v>
      </c>
      <c r="AK265" s="315"/>
      <c r="AM265" s="316" t="str">
        <f>IF(B265&lt;&gt;"",IF(VLOOKUP($B265,Totalt!$B$1:$AQ$550,MATCH("Kvalitetsgranskad:",Totalt!$B$1:$AQ$1,0),FALSE)="ja",VLOOKUP($B265,Miljö!$B$1:$AG$479,MATCH(AM$2,Miljö!$B$1:$AK$1,0),FALSE),""),"")</f>
        <v>Ja</v>
      </c>
      <c r="AN265" s="316" t="str">
        <f>IF(AM265="ja",VLOOKUP($B265,Miljö!$B$1:$J$479,MATCH("Typ av ursprungsspecificerad el   (Om inget värde anges används Nordisk residualmix, se inforuta) ()",Miljö!$B$1:$J$1,0),FALSE),IF(AM265="nej","Nordisk residualel",""))</f>
        <v>''vind vatten bio''</v>
      </c>
      <c r="AO265" s="316">
        <f>IF(AM265="","",VLOOKUP($B265,Miljö!$B$1:$J$479,MATCH("Fossilandel för ursprungspecificerad el ()",Miljö!$B$1:$J$1,0),FALSE))</f>
        <v>0</v>
      </c>
      <c r="AP265" s="316">
        <f>IF(AM265="","",IFERROR(VLOOKUP($B265,Miljö!$B$1:$J$479,MATCH("Kärnkraftsandel för ursprungsspecificerad el ()",Miljö!$B$1:$J$1,0),FALSE)/1,0))</f>
        <v>0</v>
      </c>
      <c r="AQ265" s="316">
        <f t="shared" si="17"/>
        <v>1</v>
      </c>
      <c r="AS265" s="316" t="str">
        <f t="shared" si="18"/>
        <v>Nej</v>
      </c>
      <c r="AT265" s="316" t="str">
        <f>IF(AS265="ja",VLOOKUP($B265,Miljö!$B$1:$O$500,MATCH("Fossil andel i procent (%)",Miljö!$B$1:$O$1,0),FALSE)/100,"")</f>
        <v/>
      </c>
      <c r="AV265" s="316" t="str">
        <f t="shared" si="19"/>
        <v>Nej</v>
      </c>
      <c r="AW265" s="316" t="str">
        <f>IF(AV265="ja",VLOOKUP($B265,'Egen hetvattenprod'!$B$1:$AO$500,MATCH("Värmekälla till värmepumpar ()",'Egen hetvattenprod'!$B$1:$AO$1,0),FALSE),"")</f>
        <v/>
      </c>
    </row>
    <row r="266" spans="1:49" x14ac:dyDescent="0.25">
      <c r="A266" s="314" t="str">
        <f>'Miljövärden för publ företag'!B268</f>
        <v>Södertörns Fjärrvärme AB</v>
      </c>
      <c r="B266" s="314" t="str">
        <f>'Miljövärden för publ företag'!C268</f>
        <v>Södertörn Fjärrvärme Totalt</v>
      </c>
      <c r="C266" s="302">
        <f>IFERROR(VLOOKUP($B266,Totalt!$B$1:$AQ$550,MATCH(C$2,Totalt!$B$1:$AQ$1,0),FALSE),"")</f>
        <v>3.59</v>
      </c>
      <c r="D266" s="302">
        <f>IFERROR(VLOOKUP($B266,Totalt!$B$1:$AQ$550,MATCH(D$2,Totalt!$B$1:$AQ$1,0),FALSE),"")</f>
        <v>17.297999999999998</v>
      </c>
      <c r="E266" s="302">
        <f>IFERROR(VLOOKUP($B266,Totalt!$B$1:$AQ$550,MATCH(E$2,Totalt!$B$1:$AQ$1,0),FALSE),"")</f>
        <v>0</v>
      </c>
      <c r="F266" s="302">
        <f>IFERROR(VLOOKUP($B266,Totalt!$B$1:$AQ$550,MATCH(F$2,Totalt!$B$1:$AQ$1,0),FALSE),"")</f>
        <v>12.356</v>
      </c>
      <c r="G266" s="302">
        <f>IFERROR(VLOOKUP($B266,Totalt!$B$1:$AQ$550,MATCH(G$2,Totalt!$B$1:$AQ$1,0),FALSE),"")</f>
        <v>0</v>
      </c>
      <c r="H266" s="302">
        <f>IFERROR(VLOOKUP($B266,Totalt!$B$1:$AQ$550,MATCH(H$2,Totalt!$B$1:$AQ$1,0),FALSE),"")</f>
        <v>0</v>
      </c>
      <c r="I266" s="302">
        <f>IFERROR(VLOOKUP($B266,Totalt!$B$1:$AQ$550,MATCH(I$2,Totalt!$B$1:$AQ$1,0),FALSE),"")</f>
        <v>204.33</v>
      </c>
      <c r="J266" s="302">
        <f>IFERROR(VLOOKUP($B266,Totalt!$B$1:$AQ$550,MATCH(J$2,Totalt!$B$1:$AQ$1,0),FALSE),"")</f>
        <v>4.4800000000000004</v>
      </c>
      <c r="K266" s="302">
        <f>IFERROR(VLOOKUP($B266,Totalt!$B$1:$AQ$550,MATCH(K$2,Totalt!$B$1:$AQ$1,0),FALSE),"")</f>
        <v>0</v>
      </c>
      <c r="L266" s="302">
        <f>IFERROR(VLOOKUP($B266,Totalt!$B$1:$AQ$550,MATCH(L$2,Totalt!$B$1:$AQ$1,0),FALSE),"")</f>
        <v>384.83499999999998</v>
      </c>
      <c r="M266" s="302">
        <f>IFERROR(VLOOKUP($B266,Totalt!$B$1:$AQ$550,MATCH(M$2,Totalt!$B$1:$AQ$1,0),FALSE),"")</f>
        <v>36.411700000000003</v>
      </c>
      <c r="N266" s="302">
        <f>IFERROR(VLOOKUP($B266,Totalt!$B$1:$AQ$550,MATCH(N$2,Totalt!$B$1:$AQ$1,0),FALSE),"")</f>
        <v>24.685300000000002</v>
      </c>
      <c r="O266" s="302">
        <f>IFERROR(VLOOKUP($B266,Totalt!$B$1:$AQ$550,MATCH(O$2,Totalt!$B$1:$AQ$1,0),FALSE),"")</f>
        <v>74.055999999999997</v>
      </c>
      <c r="P266" s="302">
        <f>IFERROR(VLOOKUP($B266,Totalt!$B$1:$AQ$550,MATCH(P$2,Totalt!$B$1:$AQ$1,0),FALSE),"")</f>
        <v>19.760899999999999</v>
      </c>
      <c r="Q266" s="302">
        <f>IFERROR(VLOOKUP($B266,Totalt!$B$1:$AQ$550,MATCH(Q$2,Totalt!$B$1:$AQ$1,0),FALSE),"")</f>
        <v>0</v>
      </c>
      <c r="R266" s="302">
        <f>IFERROR(VLOOKUP($B266,Totalt!$B$1:$AQ$550,MATCH(R$2,Totalt!$B$1:$AQ$1,0),FALSE),"")</f>
        <v>20.53</v>
      </c>
      <c r="S266" s="302">
        <f>IFERROR(VLOOKUP($B266,Totalt!$B$1:$AQ$550,MATCH(S$2,Totalt!$B$1:$AQ$1,0),FALSE),"")</f>
        <v>0</v>
      </c>
      <c r="T266" s="302">
        <f>IFERROR(VLOOKUP($B266,Totalt!$B$1:$AQ$550,MATCH(T$2,Totalt!$B$1:$AQ$1,0),FALSE),"")</f>
        <v>0</v>
      </c>
      <c r="U266" s="302">
        <f>IFERROR(VLOOKUP($B266,Totalt!$B$1:$AQ$550,MATCH(U$2,Totalt!$B$1:$AQ$1,0),FALSE),"")</f>
        <v>0</v>
      </c>
      <c r="V266" s="302">
        <f>IFERROR(VLOOKUP($B266,Totalt!$B$1:$AQ$550,MATCH(V$2,Totalt!$B$1:$AQ$1,0),FALSE),"")</f>
        <v>31.8</v>
      </c>
      <c r="W266" s="302">
        <f>IFERROR(VLOOKUP($B266,Totalt!$B$1:$AQ$550,MATCH(W$2,Totalt!$B$1:$AQ$1,0),FALSE),"")</f>
        <v>2.21</v>
      </c>
      <c r="X266" s="302">
        <f>IFERROR(VLOOKUP($B266,Totalt!$B$1:$AQ$550,MATCH(X$2,Totalt!$B$1:$AQ$1,0),FALSE),"")</f>
        <v>0</v>
      </c>
      <c r="Y266" s="302">
        <f>IFERROR(VLOOKUP($B266,Totalt!$B$1:$AQ$550,MATCH(Y$2,Totalt!$B$1:$AQ$1,0),FALSE),"")</f>
        <v>15.27</v>
      </c>
      <c r="Z266" s="302">
        <f>IFERROR(VLOOKUP($B266,Totalt!$B$1:$AQ$550,MATCH(Z$2,Totalt!$B$1:$AQ$1,0),FALSE),"")</f>
        <v>0</v>
      </c>
      <c r="AA266" s="302">
        <f>IFERROR(VLOOKUP($B266,Totalt!$B$1:$AQ$550,MATCH(AA$2,Totalt!$B$1:$AQ$1,0),FALSE),"")</f>
        <v>15.83</v>
      </c>
      <c r="AB266" s="302">
        <f>IFERROR(VLOOKUP($B266,Totalt!$B$1:$AQ$550,MATCH(AB$2,Totalt!$B$1:$AQ$1,0),FALSE),"")</f>
        <v>29.41</v>
      </c>
      <c r="AC266" s="302">
        <f>IFERROR(VLOOKUP($B266,Totalt!$B$1:$AQ$550,MATCH(AC$2,Totalt!$B$1:$AQ$1,0),FALSE),"")</f>
        <v>158.30000000000001</v>
      </c>
      <c r="AD266" s="302">
        <f>IFERROR(VLOOKUP($B266,Totalt!$B$1:$AQ$550,MATCH(AD$2,Totalt!$B$1:$AQ$1,0),FALSE),"")</f>
        <v>0</v>
      </c>
      <c r="AE266" s="302">
        <f>IFERROR(VLOOKUP($B266,Totalt!$B$1:$AQ$550,MATCH(AE$2,Totalt!$B$1:$AQ$1,0),FALSE),"")</f>
        <v>0</v>
      </c>
      <c r="AF266" s="302">
        <f>IFERROR(VLOOKUP($B266,Totalt!$B$1:$AQ$550,MATCH(AF$2,Totalt!$B$1:$AQ$1,0),FALSE),"")</f>
        <v>46.529600000000002</v>
      </c>
      <c r="AG266" s="302">
        <f>IFERROR(VLOOKUP($B266,Totalt!$B$1:$AQ$550,MATCH(AG$2,Totalt!$B$1:$AQ$1,0),FALSE),"")</f>
        <v>0</v>
      </c>
      <c r="AI266" s="302">
        <f t="shared" si="16"/>
        <v>1101.6825000000001</v>
      </c>
      <c r="AJ266" s="302">
        <f>IF(ISERROR(1/VLOOKUP($B266,Leveranser!$B$1:$S$500,MATCH("såld värme (gwh)",Leveranser!$B$1:$S$1,0),FALSE)),"",VLOOKUP($B266,Leveranser!$B$1:$S$500,MATCH("såld värme (gwh)",Leveranser!$B$1:$S$1,0),FALSE))</f>
        <v>981</v>
      </c>
      <c r="AK266" s="315"/>
      <c r="AM266" s="316" t="str">
        <f>IF(B266&lt;&gt;"",IF(VLOOKUP($B266,Totalt!$B$1:$AQ$550,MATCH("Kvalitetsgranskad:",Totalt!$B$1:$AQ$1,0),FALSE)="ja",VLOOKUP($B266,Miljö!$B$1:$AG$479,MATCH(AM$2,Miljö!$B$1:$AK$1,0),FALSE),""),"")</f>
        <v>Ja</v>
      </c>
      <c r="AN266" s="316" t="str">
        <f>IF(AM266="ja",VLOOKUP($B266,Miljö!$B$1:$J$479,MATCH("Typ av ursprungsspecificerad el   (Om inget värde anges används Nordisk residualmix, se inforuta) ()",Miljö!$B$1:$J$1,0),FALSE),IF(AM266="nej","Nordisk residualel",""))</f>
        <v>'Biokraft'</v>
      </c>
      <c r="AO266" s="316">
        <f>IF(AM266="","",VLOOKUP($B266,Miljö!$B$1:$J$479,MATCH("Fossilandel för ursprungspecificerad el ()",Miljö!$B$1:$J$1,0),FALSE))</f>
        <v>0</v>
      </c>
      <c r="AP266" s="316">
        <f>IF(AM266="","",IFERROR(VLOOKUP($B266,Miljö!$B$1:$J$479,MATCH("Kärnkraftsandel för ursprungsspecificerad el ()",Miljö!$B$1:$J$1,0),FALSE)/1,0))</f>
        <v>0</v>
      </c>
      <c r="AQ266" s="316">
        <f t="shared" si="17"/>
        <v>1</v>
      </c>
      <c r="AS266" s="316" t="str">
        <f t="shared" si="18"/>
        <v>Nej</v>
      </c>
      <c r="AT266" s="316" t="str">
        <f>IF(AS266="ja",VLOOKUP($B266,Miljö!$B$1:$O$500,MATCH("Fossil andel i procent (%)",Miljö!$B$1:$O$1,0),FALSE)/100,"")</f>
        <v/>
      </c>
      <c r="AV266" s="316" t="str">
        <f t="shared" si="19"/>
        <v>Ja</v>
      </c>
      <c r="AW266" s="316" t="str">
        <f>IF(AV266="ja",VLOOKUP($B266,'Egen hetvattenprod'!$B$1:$AO$500,MATCH("Värmekälla till värmepumpar ()",'Egen hetvattenprod'!$B$1:$AO$1,0),FALSE),"")</f>
        <v>ET</v>
      </c>
    </row>
    <row r="267" spans="1:49" x14ac:dyDescent="0.25">
      <c r="A267" s="314" t="str">
        <f>'Miljövärden för publ företag'!B269</f>
        <v>Tekniska Verken i Linköping AB</v>
      </c>
      <c r="B267" s="314" t="str">
        <f>'Miljövärden för publ företag'!C269</f>
        <v>Borensberg</v>
      </c>
      <c r="C267" s="302">
        <f>IFERROR(VLOOKUP($B267,Totalt!$B$1:$AQ$550,MATCH(C$2,Totalt!$B$1:$AQ$1,0),FALSE),"")</f>
        <v>0</v>
      </c>
      <c r="D267" s="302">
        <f>IFERROR(VLOOKUP($B267,Totalt!$B$1:$AQ$550,MATCH(D$2,Totalt!$B$1:$AQ$1,0),FALSE),"")</f>
        <v>0</v>
      </c>
      <c r="E267" s="302">
        <f>IFERROR(VLOOKUP($B267,Totalt!$B$1:$AQ$550,MATCH(E$2,Totalt!$B$1:$AQ$1,0),FALSE),"")</f>
        <v>0</v>
      </c>
      <c r="F267" s="302">
        <f>IFERROR(VLOOKUP($B267,Totalt!$B$1:$AQ$550,MATCH(F$2,Totalt!$B$1:$AQ$1,0),FALSE),"")</f>
        <v>0</v>
      </c>
      <c r="G267" s="302">
        <f>IFERROR(VLOOKUP($B267,Totalt!$B$1:$AQ$550,MATCH(G$2,Totalt!$B$1:$AQ$1,0),FALSE),"")</f>
        <v>0</v>
      </c>
      <c r="H267" s="302">
        <f>IFERROR(VLOOKUP($B267,Totalt!$B$1:$AQ$550,MATCH(H$2,Totalt!$B$1:$AQ$1,0),FALSE),"")</f>
        <v>0</v>
      </c>
      <c r="I267" s="302">
        <f>IFERROR(VLOOKUP($B267,Totalt!$B$1:$AQ$550,MATCH(I$2,Totalt!$B$1:$AQ$1,0),FALSE),"")</f>
        <v>0</v>
      </c>
      <c r="J267" s="302">
        <f>IFERROR(VLOOKUP($B267,Totalt!$B$1:$AQ$550,MATCH(J$2,Totalt!$B$1:$AQ$1,0),FALSE),"")</f>
        <v>0</v>
      </c>
      <c r="K267" s="302">
        <f>IFERROR(VLOOKUP($B267,Totalt!$B$1:$AQ$550,MATCH(K$2,Totalt!$B$1:$AQ$1,0),FALSE),"")</f>
        <v>0</v>
      </c>
      <c r="L267" s="302">
        <f>IFERROR(VLOOKUP($B267,Totalt!$B$1:$AQ$550,MATCH(L$2,Totalt!$B$1:$AQ$1,0),FALSE),"")</f>
        <v>0</v>
      </c>
      <c r="M267" s="302">
        <f>IFERROR(VLOOKUP($B267,Totalt!$B$1:$AQ$550,MATCH(M$2,Totalt!$B$1:$AQ$1,0),FALSE),"")</f>
        <v>0</v>
      </c>
      <c r="N267" s="302">
        <f>IFERROR(VLOOKUP($B267,Totalt!$B$1:$AQ$550,MATCH(N$2,Totalt!$B$1:$AQ$1,0),FALSE),"")</f>
        <v>15.8</v>
      </c>
      <c r="O267" s="302">
        <f>IFERROR(VLOOKUP($B267,Totalt!$B$1:$AQ$550,MATCH(O$2,Totalt!$B$1:$AQ$1,0),FALSE),"")</f>
        <v>0</v>
      </c>
      <c r="P267" s="302">
        <f>IFERROR(VLOOKUP($B267,Totalt!$B$1:$AQ$550,MATCH(P$2,Totalt!$B$1:$AQ$1,0),FALSE),"")</f>
        <v>1.1000000000000001</v>
      </c>
      <c r="Q267" s="302">
        <f>IFERROR(VLOOKUP($B267,Totalt!$B$1:$AQ$550,MATCH(Q$2,Totalt!$B$1:$AQ$1,0),FALSE),"")</f>
        <v>0</v>
      </c>
      <c r="R267" s="302">
        <f>IFERROR(VLOOKUP($B267,Totalt!$B$1:$AQ$550,MATCH(R$2,Totalt!$B$1:$AQ$1,0),FALSE),"")</f>
        <v>0</v>
      </c>
      <c r="S267" s="302">
        <f>IFERROR(VLOOKUP($B267,Totalt!$B$1:$AQ$550,MATCH(S$2,Totalt!$B$1:$AQ$1,0),FALSE),"")</f>
        <v>0</v>
      </c>
      <c r="T267" s="302">
        <f>IFERROR(VLOOKUP($B267,Totalt!$B$1:$AQ$550,MATCH(T$2,Totalt!$B$1:$AQ$1,0),FALSE),"")</f>
        <v>0</v>
      </c>
      <c r="U267" s="302">
        <f>IFERROR(VLOOKUP($B267,Totalt!$B$1:$AQ$550,MATCH(U$2,Totalt!$B$1:$AQ$1,0),FALSE),"")</f>
        <v>0</v>
      </c>
      <c r="V267" s="302">
        <f>IFERROR(VLOOKUP($B267,Totalt!$B$1:$AQ$550,MATCH(V$2,Totalt!$B$1:$AQ$1,0),FALSE),"")</f>
        <v>0</v>
      </c>
      <c r="W267" s="302">
        <f>IFERROR(VLOOKUP($B267,Totalt!$B$1:$AQ$550,MATCH(W$2,Totalt!$B$1:$AQ$1,0),FALSE),"")</f>
        <v>1.3</v>
      </c>
      <c r="X267" s="302">
        <f>IFERROR(VLOOKUP($B267,Totalt!$B$1:$AQ$550,MATCH(X$2,Totalt!$B$1:$AQ$1,0),FALSE),"")</f>
        <v>0</v>
      </c>
      <c r="Y267" s="302">
        <f>IFERROR(VLOOKUP($B267,Totalt!$B$1:$AQ$550,MATCH(Y$2,Totalt!$B$1:$AQ$1,0),FALSE),"")</f>
        <v>0</v>
      </c>
      <c r="Z267" s="302">
        <f>IFERROR(VLOOKUP($B267,Totalt!$B$1:$AQ$550,MATCH(Z$2,Totalt!$B$1:$AQ$1,0),FALSE),"")</f>
        <v>0</v>
      </c>
      <c r="AA267" s="302">
        <f>IFERROR(VLOOKUP($B267,Totalt!$B$1:$AQ$550,MATCH(AA$2,Totalt!$B$1:$AQ$1,0),FALSE),"")</f>
        <v>0</v>
      </c>
      <c r="AB267" s="302">
        <f>IFERROR(VLOOKUP($B267,Totalt!$B$1:$AQ$550,MATCH(AB$2,Totalt!$B$1:$AQ$1,0),FALSE),"")</f>
        <v>0</v>
      </c>
      <c r="AC267" s="302">
        <f>IFERROR(VLOOKUP($B267,Totalt!$B$1:$AQ$550,MATCH(AC$2,Totalt!$B$1:$AQ$1,0),FALSE),"")</f>
        <v>0</v>
      </c>
      <c r="AD267" s="302">
        <f>IFERROR(VLOOKUP($B267,Totalt!$B$1:$AQ$550,MATCH(AD$2,Totalt!$B$1:$AQ$1,0),FALSE),"")</f>
        <v>0</v>
      </c>
      <c r="AE267" s="302">
        <f>IFERROR(VLOOKUP($B267,Totalt!$B$1:$AQ$550,MATCH(AE$2,Totalt!$B$1:$AQ$1,0),FALSE),"")</f>
        <v>0</v>
      </c>
      <c r="AF267" s="302">
        <f>IFERROR(VLOOKUP($B267,Totalt!$B$1:$AQ$550,MATCH(AF$2,Totalt!$B$1:$AQ$1,0),FALSE),"")</f>
        <v>0.32600000000000001</v>
      </c>
      <c r="AG267" s="302">
        <f>IFERROR(VLOOKUP($B267,Totalt!$B$1:$AQ$550,MATCH(AG$2,Totalt!$B$1:$AQ$1,0),FALSE),"")</f>
        <v>0</v>
      </c>
      <c r="AI267" s="302">
        <f t="shared" si="16"/>
        <v>18.526000000000003</v>
      </c>
      <c r="AJ267" s="302">
        <f>IF(ISERROR(1/VLOOKUP($B267,Leveranser!$B$1:$S$500,MATCH("såld värme (gwh)",Leveranser!$B$1:$S$1,0),FALSE)),"",VLOOKUP($B267,Leveranser!$B$1:$S$500,MATCH("såld värme (gwh)",Leveranser!$B$1:$S$1,0),FALSE))</f>
        <v>11.3</v>
      </c>
      <c r="AK267" s="315"/>
      <c r="AM267" s="316" t="str">
        <f>IF(B267&lt;&gt;"",IF(VLOOKUP($B267,Totalt!$B$1:$AQ$550,MATCH("Kvalitetsgranskad:",Totalt!$B$1:$AQ$1,0),FALSE)="ja",VLOOKUP($B267,Miljö!$B$1:$AG$479,MATCH(AM$2,Miljö!$B$1:$AK$1,0),FALSE),""),"")</f>
        <v>Ja</v>
      </c>
      <c r="AN267" s="316" t="str">
        <f>IF(AM267="ja",VLOOKUP($B267,Miljö!$B$1:$J$479,MATCH("Typ av ursprungsspecificerad el   (Om inget värde anges används Nordisk residualmix, se inforuta) ()",Miljö!$B$1:$J$1,0),FALSE),IF(AM267="nej","Nordisk residualel",""))</f>
        <v>'Biobränsle'</v>
      </c>
      <c r="AO267" s="316">
        <f>IF(AM267="","",VLOOKUP($B267,Miljö!$B$1:$J$479,MATCH("Fossilandel för ursprungspecificerad el ()",Miljö!$B$1:$J$1,0),FALSE))</f>
        <v>0</v>
      </c>
      <c r="AP267" s="316">
        <f>IF(AM267="","",IFERROR(VLOOKUP($B267,Miljö!$B$1:$J$479,MATCH("Kärnkraftsandel för ursprungsspecificerad el ()",Miljö!$B$1:$J$1,0),FALSE)/1,0))</f>
        <v>0</v>
      </c>
      <c r="AQ267" s="316">
        <f t="shared" si="17"/>
        <v>1</v>
      </c>
      <c r="AS267" s="316" t="str">
        <f t="shared" si="18"/>
        <v>Nej</v>
      </c>
      <c r="AT267" s="316" t="str">
        <f>IF(AS267="ja",VLOOKUP($B267,Miljö!$B$1:$O$500,MATCH("Fossil andel i procent (%)",Miljö!$B$1:$O$1,0),FALSE)/100,"")</f>
        <v/>
      </c>
      <c r="AV267" s="316" t="str">
        <f t="shared" si="19"/>
        <v>Nej</v>
      </c>
      <c r="AW267" s="316" t="str">
        <f>IF(AV267="ja",VLOOKUP($B267,'Egen hetvattenprod'!$B$1:$AO$500,MATCH("Värmekälla till värmepumpar ()",'Egen hetvattenprod'!$B$1:$AO$1,0),FALSE),"")</f>
        <v/>
      </c>
    </row>
    <row r="268" spans="1:49" x14ac:dyDescent="0.25">
      <c r="A268" s="314" t="str">
        <f>'Miljövärden för publ företag'!B270</f>
        <v>Tekniska Verken i Linköping AB</v>
      </c>
      <c r="B268" s="314" t="str">
        <f>'Miljövärden för publ företag'!C270</f>
        <v>Katrineholm</v>
      </c>
      <c r="C268" s="302">
        <f>IFERROR(VLOOKUP($B268,Totalt!$B$1:$AQ$550,MATCH(C$2,Totalt!$B$1:$AQ$1,0),FALSE),"")</f>
        <v>0</v>
      </c>
      <c r="D268" s="302">
        <f>IFERROR(VLOOKUP($B268,Totalt!$B$1:$AQ$550,MATCH(D$2,Totalt!$B$1:$AQ$1,0),FALSE),"")</f>
        <v>0.16789000000000001</v>
      </c>
      <c r="E268" s="302">
        <f>IFERROR(VLOOKUP($B268,Totalt!$B$1:$AQ$550,MATCH(E$2,Totalt!$B$1:$AQ$1,0),FALSE),"")</f>
        <v>0</v>
      </c>
      <c r="F268" s="302">
        <f>IFERROR(VLOOKUP($B268,Totalt!$B$1:$AQ$550,MATCH(F$2,Totalt!$B$1:$AQ$1,0),FALSE),"")</f>
        <v>1.8</v>
      </c>
      <c r="G268" s="302">
        <f>IFERROR(VLOOKUP($B268,Totalt!$B$1:$AQ$550,MATCH(G$2,Totalt!$B$1:$AQ$1,0),FALSE),"")</f>
        <v>0</v>
      </c>
      <c r="H268" s="302">
        <f>IFERROR(VLOOKUP($B268,Totalt!$B$1:$AQ$550,MATCH(H$2,Totalt!$B$1:$AQ$1,0),FALSE),"")</f>
        <v>0</v>
      </c>
      <c r="I268" s="302">
        <f>IFERROR(VLOOKUP($B268,Totalt!$B$1:$AQ$550,MATCH(I$2,Totalt!$B$1:$AQ$1,0),FALSE),"")</f>
        <v>0</v>
      </c>
      <c r="J268" s="302">
        <f>IFERROR(VLOOKUP($B268,Totalt!$B$1:$AQ$550,MATCH(J$2,Totalt!$B$1:$AQ$1,0),FALSE),"")</f>
        <v>0</v>
      </c>
      <c r="K268" s="302">
        <f>IFERROR(VLOOKUP($B268,Totalt!$B$1:$AQ$550,MATCH(K$2,Totalt!$B$1:$AQ$1,0),FALSE),"")</f>
        <v>0</v>
      </c>
      <c r="L268" s="302">
        <f>IFERROR(VLOOKUP($B268,Totalt!$B$1:$AQ$550,MATCH(L$2,Totalt!$B$1:$AQ$1,0),FALSE),"")</f>
        <v>126.4</v>
      </c>
      <c r="M268" s="302">
        <f>IFERROR(VLOOKUP($B268,Totalt!$B$1:$AQ$550,MATCH(M$2,Totalt!$B$1:$AQ$1,0),FALSE),"")</f>
        <v>0</v>
      </c>
      <c r="N268" s="302">
        <f>IFERROR(VLOOKUP($B268,Totalt!$B$1:$AQ$550,MATCH(N$2,Totalt!$B$1:$AQ$1,0),FALSE),"")</f>
        <v>37.956299999999999</v>
      </c>
      <c r="O268" s="302">
        <f>IFERROR(VLOOKUP($B268,Totalt!$B$1:$AQ$550,MATCH(O$2,Totalt!$B$1:$AQ$1,0),FALSE),"")</f>
        <v>0</v>
      </c>
      <c r="P268" s="302">
        <f>IFERROR(VLOOKUP($B268,Totalt!$B$1:$AQ$550,MATCH(P$2,Totalt!$B$1:$AQ$1,0),FALSE),"")</f>
        <v>0</v>
      </c>
      <c r="Q268" s="302">
        <f>IFERROR(VLOOKUP($B268,Totalt!$B$1:$AQ$550,MATCH(Q$2,Totalt!$B$1:$AQ$1,0),FALSE),"")</f>
        <v>0</v>
      </c>
      <c r="R268" s="302">
        <f>IFERROR(VLOOKUP($B268,Totalt!$B$1:$AQ$550,MATCH(R$2,Totalt!$B$1:$AQ$1,0),FALSE),"")</f>
        <v>16.3</v>
      </c>
      <c r="S268" s="302">
        <f>IFERROR(VLOOKUP($B268,Totalt!$B$1:$AQ$550,MATCH(S$2,Totalt!$B$1:$AQ$1,0),FALSE),"")</f>
        <v>0</v>
      </c>
      <c r="T268" s="302">
        <f>IFERROR(VLOOKUP($B268,Totalt!$B$1:$AQ$550,MATCH(T$2,Totalt!$B$1:$AQ$1,0),FALSE),"")</f>
        <v>0</v>
      </c>
      <c r="U268" s="302">
        <f>IFERROR(VLOOKUP($B268,Totalt!$B$1:$AQ$550,MATCH(U$2,Totalt!$B$1:$AQ$1,0),FALSE),"")</f>
        <v>0</v>
      </c>
      <c r="V268" s="302">
        <f>IFERROR(VLOOKUP($B268,Totalt!$B$1:$AQ$550,MATCH(V$2,Totalt!$B$1:$AQ$1,0),FALSE),"")</f>
        <v>0</v>
      </c>
      <c r="W268" s="302">
        <f>IFERROR(VLOOKUP($B268,Totalt!$B$1:$AQ$550,MATCH(W$2,Totalt!$B$1:$AQ$1,0),FALSE),"")</f>
        <v>0</v>
      </c>
      <c r="X268" s="302">
        <f>IFERROR(VLOOKUP($B268,Totalt!$B$1:$AQ$550,MATCH(X$2,Totalt!$B$1:$AQ$1,0),FALSE),"")</f>
        <v>0</v>
      </c>
      <c r="Y268" s="302">
        <f>IFERROR(VLOOKUP($B268,Totalt!$B$1:$AQ$550,MATCH(Y$2,Totalt!$B$1:$AQ$1,0),FALSE),"")</f>
        <v>0</v>
      </c>
      <c r="Z268" s="302">
        <f>IFERROR(VLOOKUP($B268,Totalt!$B$1:$AQ$550,MATCH(Z$2,Totalt!$B$1:$AQ$1,0),FALSE),"")</f>
        <v>0</v>
      </c>
      <c r="AA268" s="302">
        <f>IFERROR(VLOOKUP($B268,Totalt!$B$1:$AQ$550,MATCH(AA$2,Totalt!$B$1:$AQ$1,0),FALSE),"")</f>
        <v>0</v>
      </c>
      <c r="AB268" s="302">
        <f>IFERROR(VLOOKUP($B268,Totalt!$B$1:$AQ$550,MATCH(AB$2,Totalt!$B$1:$AQ$1,0),FALSE),"")</f>
        <v>0</v>
      </c>
      <c r="AC268" s="302">
        <f>IFERROR(VLOOKUP($B268,Totalt!$B$1:$AQ$550,MATCH(AC$2,Totalt!$B$1:$AQ$1,0),FALSE),"")</f>
        <v>12.2</v>
      </c>
      <c r="AD268" s="302">
        <f>IFERROR(VLOOKUP($B268,Totalt!$B$1:$AQ$550,MATCH(AD$2,Totalt!$B$1:$AQ$1,0),FALSE),"")</f>
        <v>0</v>
      </c>
      <c r="AE268" s="302">
        <f>IFERROR(VLOOKUP($B268,Totalt!$B$1:$AQ$550,MATCH(AE$2,Totalt!$B$1:$AQ$1,0),FALSE),"")</f>
        <v>0</v>
      </c>
      <c r="AF268" s="302">
        <f>IFERROR(VLOOKUP($B268,Totalt!$B$1:$AQ$550,MATCH(AF$2,Totalt!$B$1:$AQ$1,0),FALSE),"")</f>
        <v>5.5558699999999996</v>
      </c>
      <c r="AG268" s="302">
        <f>IFERROR(VLOOKUP($B268,Totalt!$B$1:$AQ$550,MATCH(AG$2,Totalt!$B$1:$AQ$1,0),FALSE),"")</f>
        <v>0</v>
      </c>
      <c r="AI268" s="302">
        <f t="shared" si="16"/>
        <v>200.38006000000001</v>
      </c>
      <c r="AJ268" s="302">
        <f>IF(ISERROR(1/VLOOKUP($B268,Leveranser!$B$1:$S$500,MATCH("såld värme (gwh)",Leveranser!$B$1:$S$1,0),FALSE)),"",VLOOKUP($B268,Leveranser!$B$1:$S$500,MATCH("såld värme (gwh)",Leveranser!$B$1:$S$1,0),FALSE))</f>
        <v>175.6</v>
      </c>
      <c r="AK268" s="315"/>
      <c r="AM268" s="316" t="str">
        <f>IF(B268&lt;&gt;"",IF(VLOOKUP($B268,Totalt!$B$1:$AQ$550,MATCH("Kvalitetsgranskad:",Totalt!$B$1:$AQ$1,0),FALSE)="ja",VLOOKUP($B268,Miljö!$B$1:$AG$479,MATCH(AM$2,Miljö!$B$1:$AK$1,0),FALSE),""),"")</f>
        <v>Ja</v>
      </c>
      <c r="AN268" s="316" t="str">
        <f>IF(AM268="ja",VLOOKUP($B268,Miljö!$B$1:$J$479,MATCH("Typ av ursprungsspecificerad el   (Om inget värde anges används Nordisk residualmix, se inforuta) ()",Miljö!$B$1:$J$1,0),FALSE),IF(AM268="nej","Nordisk residualel",""))</f>
        <v>'Biobränsle'</v>
      </c>
      <c r="AO268" s="316">
        <f>IF(AM268="","",VLOOKUP($B268,Miljö!$B$1:$J$479,MATCH("Fossilandel för ursprungspecificerad el ()",Miljö!$B$1:$J$1,0),FALSE))</f>
        <v>0</v>
      </c>
      <c r="AP268" s="316">
        <f>IF(AM268="","",IFERROR(VLOOKUP($B268,Miljö!$B$1:$J$479,MATCH("Kärnkraftsandel för ursprungsspecificerad el ()",Miljö!$B$1:$J$1,0),FALSE)/1,0))</f>
        <v>0</v>
      </c>
      <c r="AQ268" s="316">
        <f t="shared" si="17"/>
        <v>1</v>
      </c>
      <c r="AS268" s="316" t="str">
        <f t="shared" si="18"/>
        <v>Nej</v>
      </c>
      <c r="AT268" s="316" t="str">
        <f>IF(AS268="ja",VLOOKUP($B268,Miljö!$B$1:$O$500,MATCH("Fossil andel i procent (%)",Miljö!$B$1:$O$1,0),FALSE)/100,"")</f>
        <v/>
      </c>
      <c r="AV268" s="316" t="str">
        <f t="shared" si="19"/>
        <v>Nej</v>
      </c>
      <c r="AW268" s="316" t="str">
        <f>IF(AV268="ja",VLOOKUP($B268,'Egen hetvattenprod'!$B$1:$AO$500,MATCH("Värmekälla till värmepumpar ()",'Egen hetvattenprod'!$B$1:$AO$1,0),FALSE),"")</f>
        <v/>
      </c>
    </row>
    <row r="269" spans="1:49" x14ac:dyDescent="0.25">
      <c r="A269" s="314" t="str">
        <f>'Miljövärden för publ företag'!B271</f>
        <v>Tekniska Verken i Linköping AB</v>
      </c>
      <c r="B269" s="314" t="str">
        <f>'Miljövärden för publ företag'!C271</f>
        <v>Kisa</v>
      </c>
      <c r="C269" s="302">
        <f>IFERROR(VLOOKUP($B269,Totalt!$B$1:$AQ$550,MATCH(C$2,Totalt!$B$1:$AQ$1,0),FALSE),"")</f>
        <v>0</v>
      </c>
      <c r="D269" s="302">
        <f>IFERROR(VLOOKUP($B269,Totalt!$B$1:$AQ$550,MATCH(D$2,Totalt!$B$1:$AQ$1,0),FALSE),"")</f>
        <v>1.08</v>
      </c>
      <c r="E269" s="302">
        <f>IFERROR(VLOOKUP($B269,Totalt!$B$1:$AQ$550,MATCH(E$2,Totalt!$B$1:$AQ$1,0),FALSE),"")</f>
        <v>0</v>
      </c>
      <c r="F269" s="302">
        <f>IFERROR(VLOOKUP($B269,Totalt!$B$1:$AQ$550,MATCH(F$2,Totalt!$B$1:$AQ$1,0),FALSE),"")</f>
        <v>0</v>
      </c>
      <c r="G269" s="302">
        <f>IFERROR(VLOOKUP($B269,Totalt!$B$1:$AQ$550,MATCH(G$2,Totalt!$B$1:$AQ$1,0),FALSE),"")</f>
        <v>0</v>
      </c>
      <c r="H269" s="302">
        <f>IFERROR(VLOOKUP($B269,Totalt!$B$1:$AQ$550,MATCH(H$2,Totalt!$B$1:$AQ$1,0),FALSE),"")</f>
        <v>0</v>
      </c>
      <c r="I269" s="302">
        <f>IFERROR(VLOOKUP($B269,Totalt!$B$1:$AQ$550,MATCH(I$2,Totalt!$B$1:$AQ$1,0),FALSE),"")</f>
        <v>0</v>
      </c>
      <c r="J269" s="302">
        <f>IFERROR(VLOOKUP($B269,Totalt!$B$1:$AQ$550,MATCH(J$2,Totalt!$B$1:$AQ$1,0),FALSE),"")</f>
        <v>0</v>
      </c>
      <c r="K269" s="302">
        <f>IFERROR(VLOOKUP($B269,Totalt!$B$1:$AQ$550,MATCH(K$2,Totalt!$B$1:$AQ$1,0),FALSE),"")</f>
        <v>0</v>
      </c>
      <c r="L269" s="302">
        <f>IFERROR(VLOOKUP($B269,Totalt!$B$1:$AQ$550,MATCH(L$2,Totalt!$B$1:$AQ$1,0),FALSE),"")</f>
        <v>0</v>
      </c>
      <c r="M269" s="302">
        <f>IFERROR(VLOOKUP($B269,Totalt!$B$1:$AQ$550,MATCH(M$2,Totalt!$B$1:$AQ$1,0),FALSE),"")</f>
        <v>0</v>
      </c>
      <c r="N269" s="302">
        <f>IFERROR(VLOOKUP($B269,Totalt!$B$1:$AQ$550,MATCH(N$2,Totalt!$B$1:$AQ$1,0),FALSE),"")</f>
        <v>0.66</v>
      </c>
      <c r="O269" s="302">
        <f>IFERROR(VLOOKUP($B269,Totalt!$B$1:$AQ$550,MATCH(O$2,Totalt!$B$1:$AQ$1,0),FALSE),"")</f>
        <v>0</v>
      </c>
      <c r="P269" s="302">
        <f>IFERROR(VLOOKUP($B269,Totalt!$B$1:$AQ$550,MATCH(P$2,Totalt!$B$1:$AQ$1,0),FALSE),"")</f>
        <v>0</v>
      </c>
      <c r="Q269" s="302">
        <f>IFERROR(VLOOKUP($B269,Totalt!$B$1:$AQ$550,MATCH(Q$2,Totalt!$B$1:$AQ$1,0),FALSE),"")</f>
        <v>23.764700000000001</v>
      </c>
      <c r="R269" s="302">
        <f>IFERROR(VLOOKUP($B269,Totalt!$B$1:$AQ$550,MATCH(R$2,Totalt!$B$1:$AQ$1,0),FALSE),"")</f>
        <v>0</v>
      </c>
      <c r="S269" s="302">
        <f>IFERROR(VLOOKUP($B269,Totalt!$B$1:$AQ$550,MATCH(S$2,Totalt!$B$1:$AQ$1,0),FALSE),"")</f>
        <v>0</v>
      </c>
      <c r="T269" s="302">
        <f>IFERROR(VLOOKUP($B269,Totalt!$B$1:$AQ$550,MATCH(T$2,Totalt!$B$1:$AQ$1,0),FALSE),"")</f>
        <v>0</v>
      </c>
      <c r="U269" s="302">
        <f>IFERROR(VLOOKUP($B269,Totalt!$B$1:$AQ$550,MATCH(U$2,Totalt!$B$1:$AQ$1,0),FALSE),"")</f>
        <v>0</v>
      </c>
      <c r="V269" s="302">
        <f>IFERROR(VLOOKUP($B269,Totalt!$B$1:$AQ$550,MATCH(V$2,Totalt!$B$1:$AQ$1,0),FALSE),"")</f>
        <v>0</v>
      </c>
      <c r="W269" s="302">
        <f>IFERROR(VLOOKUP($B269,Totalt!$B$1:$AQ$550,MATCH(W$2,Totalt!$B$1:$AQ$1,0),FALSE),"")</f>
        <v>0</v>
      </c>
      <c r="X269" s="302">
        <f>IFERROR(VLOOKUP($B269,Totalt!$B$1:$AQ$550,MATCH(X$2,Totalt!$B$1:$AQ$1,0),FALSE),"")</f>
        <v>0</v>
      </c>
      <c r="Y269" s="302">
        <f>IFERROR(VLOOKUP($B269,Totalt!$B$1:$AQ$550,MATCH(Y$2,Totalt!$B$1:$AQ$1,0),FALSE),"")</f>
        <v>0</v>
      </c>
      <c r="Z269" s="302">
        <f>IFERROR(VLOOKUP($B269,Totalt!$B$1:$AQ$550,MATCH(Z$2,Totalt!$B$1:$AQ$1,0),FALSE),"")</f>
        <v>0</v>
      </c>
      <c r="AA269" s="302">
        <f>IFERROR(VLOOKUP($B269,Totalt!$B$1:$AQ$550,MATCH(AA$2,Totalt!$B$1:$AQ$1,0),FALSE),"")</f>
        <v>0</v>
      </c>
      <c r="AB269" s="302">
        <f>IFERROR(VLOOKUP($B269,Totalt!$B$1:$AQ$550,MATCH(AB$2,Totalt!$B$1:$AQ$1,0),FALSE),"")</f>
        <v>0</v>
      </c>
      <c r="AC269" s="302">
        <f>IFERROR(VLOOKUP($B269,Totalt!$B$1:$AQ$550,MATCH(AC$2,Totalt!$B$1:$AQ$1,0),FALSE),"")</f>
        <v>0</v>
      </c>
      <c r="AD269" s="302">
        <f>IFERROR(VLOOKUP($B269,Totalt!$B$1:$AQ$550,MATCH(AD$2,Totalt!$B$1:$AQ$1,0),FALSE),"")</f>
        <v>0</v>
      </c>
      <c r="AE269" s="302">
        <f>IFERROR(VLOOKUP($B269,Totalt!$B$1:$AQ$550,MATCH(AE$2,Totalt!$B$1:$AQ$1,0),FALSE),"")</f>
        <v>0</v>
      </c>
      <c r="AF269" s="302">
        <f>IFERROR(VLOOKUP($B269,Totalt!$B$1:$AQ$550,MATCH(AF$2,Totalt!$B$1:$AQ$1,0),FALSE),"")</f>
        <v>0.02</v>
      </c>
      <c r="AG269" s="302">
        <f>IFERROR(VLOOKUP($B269,Totalt!$B$1:$AQ$550,MATCH(AG$2,Totalt!$B$1:$AQ$1,0),FALSE),"")</f>
        <v>0</v>
      </c>
      <c r="AI269" s="302">
        <f t="shared" si="16"/>
        <v>25.524699999999999</v>
      </c>
      <c r="AJ269" s="302">
        <f>IF(ISERROR(1/VLOOKUP($B269,Leveranser!$B$1:$S$500,MATCH("såld värme (gwh)",Leveranser!$B$1:$S$1,0),FALSE)),"",VLOOKUP($B269,Leveranser!$B$1:$S$500,MATCH("såld värme (gwh)",Leveranser!$B$1:$S$1,0),FALSE))</f>
        <v>18.399999999999999</v>
      </c>
      <c r="AK269" s="315"/>
      <c r="AM269" s="316" t="str">
        <f>IF(B269&lt;&gt;"",IF(VLOOKUP($B269,Totalt!$B$1:$AQ$550,MATCH("Kvalitetsgranskad:",Totalt!$B$1:$AQ$1,0),FALSE)="ja",VLOOKUP($B269,Miljö!$B$1:$AG$479,MATCH(AM$2,Miljö!$B$1:$AK$1,0),FALSE),""),"")</f>
        <v>Ja</v>
      </c>
      <c r="AN269" s="316" t="str">
        <f>IF(AM269="ja",VLOOKUP($B269,Miljö!$B$1:$J$479,MATCH("Typ av ursprungsspecificerad el   (Om inget värde anges används Nordisk residualmix, se inforuta) ()",Miljö!$B$1:$J$1,0),FALSE),IF(AM269="nej","Nordisk residualel",""))</f>
        <v>'Biobränsle'</v>
      </c>
      <c r="AO269" s="316">
        <f>IF(AM269="","",VLOOKUP($B269,Miljö!$B$1:$J$479,MATCH("Fossilandel för ursprungspecificerad el ()",Miljö!$B$1:$J$1,0),FALSE))</f>
        <v>0</v>
      </c>
      <c r="AP269" s="316">
        <f>IF(AM269="","",IFERROR(VLOOKUP($B269,Miljö!$B$1:$J$479,MATCH("Kärnkraftsandel för ursprungsspecificerad el ()",Miljö!$B$1:$J$1,0),FALSE)/1,0))</f>
        <v>0</v>
      </c>
      <c r="AQ269" s="316">
        <f t="shared" si="17"/>
        <v>1</v>
      </c>
      <c r="AS269" s="316" t="str">
        <f t="shared" si="18"/>
        <v>Nej</v>
      </c>
      <c r="AT269" s="316" t="str">
        <f>IF(AS269="ja",VLOOKUP($B269,Miljö!$B$1:$O$500,MATCH("Fossil andel i procent (%)",Miljö!$B$1:$O$1,0),FALSE)/100,"")</f>
        <v/>
      </c>
      <c r="AV269" s="316" t="str">
        <f t="shared" si="19"/>
        <v>Nej</v>
      </c>
      <c r="AW269" s="316" t="str">
        <f>IF(AV269="ja",VLOOKUP($B269,'Egen hetvattenprod'!$B$1:$AO$500,MATCH("Värmekälla till värmepumpar ()",'Egen hetvattenprod'!$B$1:$AO$1,0),FALSE),"")</f>
        <v/>
      </c>
    </row>
    <row r="270" spans="1:49" x14ac:dyDescent="0.25">
      <c r="A270" s="314" t="str">
        <f>'Miljövärden för publ företag'!B272</f>
        <v>Tekniska Verken i Linköping AB</v>
      </c>
      <c r="B270" s="314" t="str">
        <f>'Miljövärden för publ företag'!C272</f>
        <v>Linköping</v>
      </c>
      <c r="C270" s="302">
        <f>IFERROR(VLOOKUP($B270,Totalt!$B$1:$AQ$550,MATCH(C$2,Totalt!$B$1:$AQ$1,0),FALSE),"")</f>
        <v>32.472299999999997</v>
      </c>
      <c r="D270" s="302">
        <f>IFERROR(VLOOKUP($B270,Totalt!$B$1:$AQ$550,MATCH(D$2,Totalt!$B$1:$AQ$1,0),FALSE),"")</f>
        <v>26.540299999999998</v>
      </c>
      <c r="E270" s="302">
        <f>IFERROR(VLOOKUP($B270,Totalt!$B$1:$AQ$550,MATCH(E$2,Totalt!$B$1:$AQ$1,0),FALSE),"")</f>
        <v>0</v>
      </c>
      <c r="F270" s="302">
        <f>IFERROR(VLOOKUP($B270,Totalt!$B$1:$AQ$550,MATCH(F$2,Totalt!$B$1:$AQ$1,0),FALSE),"")</f>
        <v>32.975999999999999</v>
      </c>
      <c r="G270" s="302">
        <f>IFERROR(VLOOKUP($B270,Totalt!$B$1:$AQ$550,MATCH(G$2,Totalt!$B$1:$AQ$1,0),FALSE),"")</f>
        <v>0</v>
      </c>
      <c r="H270" s="302">
        <f>IFERROR(VLOOKUP($B270,Totalt!$B$1:$AQ$550,MATCH(H$2,Totalt!$B$1:$AQ$1,0),FALSE),"")</f>
        <v>9.2627100000000002</v>
      </c>
      <c r="I270" s="302">
        <f>IFERROR(VLOOKUP($B270,Totalt!$B$1:$AQ$550,MATCH(I$2,Totalt!$B$1:$AQ$1,0),FALSE),"")</f>
        <v>1000.1</v>
      </c>
      <c r="J270" s="302">
        <f>IFERROR(VLOOKUP($B270,Totalt!$B$1:$AQ$550,MATCH(J$2,Totalt!$B$1:$AQ$1,0),FALSE),"")</f>
        <v>0</v>
      </c>
      <c r="K270" s="302">
        <f>IFERROR(VLOOKUP($B270,Totalt!$B$1:$AQ$550,MATCH(K$2,Totalt!$B$1:$AQ$1,0),FALSE),"")</f>
        <v>0</v>
      </c>
      <c r="L270" s="302">
        <f>IFERROR(VLOOKUP($B270,Totalt!$B$1:$AQ$550,MATCH(L$2,Totalt!$B$1:$AQ$1,0),FALSE),"")</f>
        <v>171.22900000000001</v>
      </c>
      <c r="M270" s="302">
        <f>IFERROR(VLOOKUP($B270,Totalt!$B$1:$AQ$550,MATCH(M$2,Totalt!$B$1:$AQ$1,0),FALSE),"")</f>
        <v>9.3188099999999991</v>
      </c>
      <c r="N270" s="302">
        <f>IFERROR(VLOOKUP($B270,Totalt!$B$1:$AQ$550,MATCH(N$2,Totalt!$B$1:$AQ$1,0),FALSE),"")</f>
        <v>29.856999999999999</v>
      </c>
      <c r="O270" s="302">
        <f>IFERROR(VLOOKUP($B270,Totalt!$B$1:$AQ$550,MATCH(O$2,Totalt!$B$1:$AQ$1,0),FALSE),"")</f>
        <v>0</v>
      </c>
      <c r="P270" s="302">
        <f>IFERROR(VLOOKUP($B270,Totalt!$B$1:$AQ$550,MATCH(P$2,Totalt!$B$1:$AQ$1,0),FALSE),"")</f>
        <v>5.3291599999999999</v>
      </c>
      <c r="Q270" s="302">
        <f>IFERROR(VLOOKUP($B270,Totalt!$B$1:$AQ$550,MATCH(Q$2,Totalt!$B$1:$AQ$1,0),FALSE),"")</f>
        <v>22.254799999999999</v>
      </c>
      <c r="R270" s="302">
        <f>IFERROR(VLOOKUP($B270,Totalt!$B$1:$AQ$550,MATCH(R$2,Totalt!$B$1:$AQ$1,0),FALSE),"")</f>
        <v>0</v>
      </c>
      <c r="S270" s="302">
        <f>IFERROR(VLOOKUP($B270,Totalt!$B$1:$AQ$550,MATCH(S$2,Totalt!$B$1:$AQ$1,0),FALSE),"")</f>
        <v>0</v>
      </c>
      <c r="T270" s="302">
        <f>IFERROR(VLOOKUP($B270,Totalt!$B$1:$AQ$550,MATCH(T$2,Totalt!$B$1:$AQ$1,0),FALSE),"")</f>
        <v>0</v>
      </c>
      <c r="U270" s="302">
        <f>IFERROR(VLOOKUP($B270,Totalt!$B$1:$AQ$550,MATCH(U$2,Totalt!$B$1:$AQ$1,0),FALSE),"")</f>
        <v>0</v>
      </c>
      <c r="V270" s="302">
        <f>IFERROR(VLOOKUP($B270,Totalt!$B$1:$AQ$550,MATCH(V$2,Totalt!$B$1:$AQ$1,0),FALSE),"")</f>
        <v>0</v>
      </c>
      <c r="W270" s="302">
        <f>IFERROR(VLOOKUP($B270,Totalt!$B$1:$AQ$550,MATCH(W$2,Totalt!$B$1:$AQ$1,0),FALSE),"")</f>
        <v>0.3</v>
      </c>
      <c r="X270" s="302">
        <f>IFERROR(VLOOKUP($B270,Totalt!$B$1:$AQ$550,MATCH(X$2,Totalt!$B$1:$AQ$1,0),FALSE),"")</f>
        <v>0</v>
      </c>
      <c r="Y270" s="302">
        <f>IFERROR(VLOOKUP($B270,Totalt!$B$1:$AQ$550,MATCH(Y$2,Totalt!$B$1:$AQ$1,0),FALSE),"")</f>
        <v>0</v>
      </c>
      <c r="Z270" s="302">
        <f>IFERROR(VLOOKUP($B270,Totalt!$B$1:$AQ$550,MATCH(Z$2,Totalt!$B$1:$AQ$1,0),FALSE),"")</f>
        <v>0</v>
      </c>
      <c r="AA270" s="302">
        <f>IFERROR(VLOOKUP($B270,Totalt!$B$1:$AQ$550,MATCH(AA$2,Totalt!$B$1:$AQ$1,0),FALSE),"")</f>
        <v>0</v>
      </c>
      <c r="AB270" s="302">
        <f>IFERROR(VLOOKUP($B270,Totalt!$B$1:$AQ$550,MATCH(AB$2,Totalt!$B$1:$AQ$1,0),FALSE),"")</f>
        <v>0</v>
      </c>
      <c r="AC270" s="302">
        <f>IFERROR(VLOOKUP($B270,Totalt!$B$1:$AQ$550,MATCH(AC$2,Totalt!$B$1:$AQ$1,0),FALSE),"")</f>
        <v>199.4</v>
      </c>
      <c r="AD270" s="302">
        <f>IFERROR(VLOOKUP($B270,Totalt!$B$1:$AQ$550,MATCH(AD$2,Totalt!$B$1:$AQ$1,0),FALSE),"")</f>
        <v>0</v>
      </c>
      <c r="AE270" s="302">
        <f>IFERROR(VLOOKUP($B270,Totalt!$B$1:$AQ$550,MATCH(AE$2,Totalt!$B$1:$AQ$1,0),FALSE),"")</f>
        <v>0</v>
      </c>
      <c r="AF270" s="302">
        <f>IFERROR(VLOOKUP($B270,Totalt!$B$1:$AQ$550,MATCH(AF$2,Totalt!$B$1:$AQ$1,0),FALSE),"")</f>
        <v>38.138599999999997</v>
      </c>
      <c r="AG270" s="302">
        <f>IFERROR(VLOOKUP($B270,Totalt!$B$1:$AQ$550,MATCH(AG$2,Totalt!$B$1:$AQ$1,0),FALSE),"")</f>
        <v>0</v>
      </c>
      <c r="AI270" s="302">
        <f t="shared" si="16"/>
        <v>1577.17868</v>
      </c>
      <c r="AJ270" s="302">
        <f>IF(ISERROR(1/VLOOKUP($B270,Leveranser!$B$1:$S$500,MATCH("såld värme (gwh)",Leveranser!$B$1:$S$1,0),FALSE)),"",VLOOKUP($B270,Leveranser!$B$1:$S$500,MATCH("såld värme (gwh)",Leveranser!$B$1:$S$1,0),FALSE))</f>
        <v>1306</v>
      </c>
      <c r="AK270" s="315"/>
      <c r="AM270" s="316" t="str">
        <f>IF(B270&lt;&gt;"",IF(VLOOKUP($B270,Totalt!$B$1:$AQ$550,MATCH("Kvalitetsgranskad:",Totalt!$B$1:$AQ$1,0),FALSE)="ja",VLOOKUP($B270,Miljö!$B$1:$AG$479,MATCH(AM$2,Miljö!$B$1:$AK$1,0),FALSE),""),"")</f>
        <v>Ja</v>
      </c>
      <c r="AN270" s="316" t="str">
        <f>IF(AM270="ja",VLOOKUP($B270,Miljö!$B$1:$J$479,MATCH("Typ av ursprungsspecificerad el   (Om inget värde anges används Nordisk residualmix, se inforuta) ()",Miljö!$B$1:$J$1,0),FALSE),IF(AM270="nej","Nordisk residualel",""))</f>
        <v>'vattenkraft och biobränslen'</v>
      </c>
      <c r="AO270" s="316">
        <f>IF(AM270="","",VLOOKUP($B270,Miljö!$B$1:$J$479,MATCH("Fossilandel för ursprungspecificerad el ()",Miljö!$B$1:$J$1,0),FALSE))</f>
        <v>0</v>
      </c>
      <c r="AP270" s="316">
        <f>IF(AM270="","",IFERROR(VLOOKUP($B270,Miljö!$B$1:$J$479,MATCH("Kärnkraftsandel för ursprungsspecificerad el ()",Miljö!$B$1:$J$1,0),FALSE)/1,0))</f>
        <v>0</v>
      </c>
      <c r="AQ270" s="316">
        <f t="shared" si="17"/>
        <v>1</v>
      </c>
      <c r="AS270" s="316" t="str">
        <f t="shared" si="18"/>
        <v>Nej</v>
      </c>
      <c r="AT270" s="316" t="str">
        <f>IF(AS270="ja",VLOOKUP($B270,Miljö!$B$1:$O$500,MATCH("Fossil andel i procent (%)",Miljö!$B$1:$O$1,0),FALSE)/100,"")</f>
        <v/>
      </c>
      <c r="AV270" s="316" t="str">
        <f t="shared" si="19"/>
        <v>Nej</v>
      </c>
      <c r="AW270" s="316" t="str">
        <f>IF(AV270="ja",VLOOKUP($B270,'Egen hetvattenprod'!$B$1:$AO$500,MATCH("Värmekälla till värmepumpar ()",'Egen hetvattenprod'!$B$1:$AO$1,0),FALSE),"")</f>
        <v/>
      </c>
    </row>
    <row r="271" spans="1:49" x14ac:dyDescent="0.25">
      <c r="A271" s="314" t="str">
        <f>'Miljövärden för publ företag'!B273</f>
        <v>Tekniska Verken i Linköping AB</v>
      </c>
      <c r="B271" s="314" t="str">
        <f>'Miljövärden för publ företag'!C273</f>
        <v>Skärblacka</v>
      </c>
      <c r="C271" s="302">
        <f>IFERROR(VLOOKUP($B271,Totalt!$B$1:$AQ$550,MATCH(C$2,Totalt!$B$1:$AQ$1,0),FALSE),"")</f>
        <v>0</v>
      </c>
      <c r="D271" s="302">
        <f>IFERROR(VLOOKUP($B271,Totalt!$B$1:$AQ$550,MATCH(D$2,Totalt!$B$1:$AQ$1,0),FALSE),"")</f>
        <v>0.29599999999999999</v>
      </c>
      <c r="E271" s="302">
        <f>IFERROR(VLOOKUP($B271,Totalt!$B$1:$AQ$550,MATCH(E$2,Totalt!$B$1:$AQ$1,0),FALSE),"")</f>
        <v>0</v>
      </c>
      <c r="F271" s="302">
        <f>IFERROR(VLOOKUP($B271,Totalt!$B$1:$AQ$550,MATCH(F$2,Totalt!$B$1:$AQ$1,0),FALSE),"")</f>
        <v>2.23529</v>
      </c>
      <c r="G271" s="302">
        <f>IFERROR(VLOOKUP($B271,Totalt!$B$1:$AQ$550,MATCH(G$2,Totalt!$B$1:$AQ$1,0),FALSE),"")</f>
        <v>0</v>
      </c>
      <c r="H271" s="302">
        <f>IFERROR(VLOOKUP($B271,Totalt!$B$1:$AQ$550,MATCH(H$2,Totalt!$B$1:$AQ$1,0),FALSE),"")</f>
        <v>0</v>
      </c>
      <c r="I271" s="302">
        <f>IFERROR(VLOOKUP($B271,Totalt!$B$1:$AQ$550,MATCH(I$2,Totalt!$B$1:$AQ$1,0),FALSE),"")</f>
        <v>0</v>
      </c>
      <c r="J271" s="302">
        <f>IFERROR(VLOOKUP($B271,Totalt!$B$1:$AQ$550,MATCH(J$2,Totalt!$B$1:$AQ$1,0),FALSE),"")</f>
        <v>0</v>
      </c>
      <c r="K271" s="302">
        <f>IFERROR(VLOOKUP($B271,Totalt!$B$1:$AQ$550,MATCH(K$2,Totalt!$B$1:$AQ$1,0),FALSE),"")</f>
        <v>0</v>
      </c>
      <c r="L271" s="302">
        <f>IFERROR(VLOOKUP($B271,Totalt!$B$1:$AQ$550,MATCH(L$2,Totalt!$B$1:$AQ$1,0),FALSE),"")</f>
        <v>0</v>
      </c>
      <c r="M271" s="302">
        <f>IFERROR(VLOOKUP($B271,Totalt!$B$1:$AQ$550,MATCH(M$2,Totalt!$B$1:$AQ$1,0),FALSE),"")</f>
        <v>0</v>
      </c>
      <c r="N271" s="302">
        <f>IFERROR(VLOOKUP($B271,Totalt!$B$1:$AQ$550,MATCH(N$2,Totalt!$B$1:$AQ$1,0),FALSE),"")</f>
        <v>0</v>
      </c>
      <c r="O271" s="302">
        <f>IFERROR(VLOOKUP($B271,Totalt!$B$1:$AQ$550,MATCH(O$2,Totalt!$B$1:$AQ$1,0),FALSE),"")</f>
        <v>0</v>
      </c>
      <c r="P271" s="302">
        <f>IFERROR(VLOOKUP($B271,Totalt!$B$1:$AQ$550,MATCH(P$2,Totalt!$B$1:$AQ$1,0),FALSE),"")</f>
        <v>0</v>
      </c>
      <c r="Q271" s="302">
        <f>IFERROR(VLOOKUP($B271,Totalt!$B$1:$AQ$550,MATCH(Q$2,Totalt!$B$1:$AQ$1,0),FALSE),"")</f>
        <v>8.9411799999999992</v>
      </c>
      <c r="R271" s="302">
        <f>IFERROR(VLOOKUP($B271,Totalt!$B$1:$AQ$550,MATCH(R$2,Totalt!$B$1:$AQ$1,0),FALSE),"")</f>
        <v>0</v>
      </c>
      <c r="S271" s="302">
        <f>IFERROR(VLOOKUP($B271,Totalt!$B$1:$AQ$550,MATCH(S$2,Totalt!$B$1:$AQ$1,0),FALSE),"")</f>
        <v>0</v>
      </c>
      <c r="T271" s="302">
        <f>IFERROR(VLOOKUP($B271,Totalt!$B$1:$AQ$550,MATCH(T$2,Totalt!$B$1:$AQ$1,0),FALSE),"")</f>
        <v>0</v>
      </c>
      <c r="U271" s="302">
        <f>IFERROR(VLOOKUP($B271,Totalt!$B$1:$AQ$550,MATCH(U$2,Totalt!$B$1:$AQ$1,0),FALSE),"")</f>
        <v>0</v>
      </c>
      <c r="V271" s="302">
        <f>IFERROR(VLOOKUP($B271,Totalt!$B$1:$AQ$550,MATCH(V$2,Totalt!$B$1:$AQ$1,0),FALSE),"")</f>
        <v>0</v>
      </c>
      <c r="W271" s="302">
        <f>IFERROR(VLOOKUP($B271,Totalt!$B$1:$AQ$550,MATCH(W$2,Totalt!$B$1:$AQ$1,0),FALSE),"")</f>
        <v>0</v>
      </c>
      <c r="X271" s="302">
        <f>IFERROR(VLOOKUP($B271,Totalt!$B$1:$AQ$550,MATCH(X$2,Totalt!$B$1:$AQ$1,0),FALSE),"")</f>
        <v>0</v>
      </c>
      <c r="Y271" s="302">
        <f>IFERROR(VLOOKUP($B271,Totalt!$B$1:$AQ$550,MATCH(Y$2,Totalt!$B$1:$AQ$1,0),FALSE),"")</f>
        <v>0</v>
      </c>
      <c r="Z271" s="302">
        <f>IFERROR(VLOOKUP($B271,Totalt!$B$1:$AQ$550,MATCH(Z$2,Totalt!$B$1:$AQ$1,0),FALSE),"")</f>
        <v>0</v>
      </c>
      <c r="AA271" s="302">
        <f>IFERROR(VLOOKUP($B271,Totalt!$B$1:$AQ$550,MATCH(AA$2,Totalt!$B$1:$AQ$1,0),FALSE),"")</f>
        <v>0</v>
      </c>
      <c r="AB271" s="302">
        <f>IFERROR(VLOOKUP($B271,Totalt!$B$1:$AQ$550,MATCH(AB$2,Totalt!$B$1:$AQ$1,0),FALSE),"")</f>
        <v>0</v>
      </c>
      <c r="AC271" s="302">
        <f>IFERROR(VLOOKUP($B271,Totalt!$B$1:$AQ$550,MATCH(AC$2,Totalt!$B$1:$AQ$1,0),FALSE),"")</f>
        <v>0</v>
      </c>
      <c r="AD271" s="302">
        <f>IFERROR(VLOOKUP($B271,Totalt!$B$1:$AQ$550,MATCH(AD$2,Totalt!$B$1:$AQ$1,0),FALSE),"")</f>
        <v>11.1</v>
      </c>
      <c r="AE271" s="302">
        <f>IFERROR(VLOOKUP($B271,Totalt!$B$1:$AQ$550,MATCH(AE$2,Totalt!$B$1:$AQ$1,0),FALSE),"")</f>
        <v>0</v>
      </c>
      <c r="AF271" s="302">
        <f>IFERROR(VLOOKUP($B271,Totalt!$B$1:$AQ$550,MATCH(AF$2,Totalt!$B$1:$AQ$1,0),FALSE),"")</f>
        <v>0.39</v>
      </c>
      <c r="AG271" s="302">
        <f>IFERROR(VLOOKUP($B271,Totalt!$B$1:$AQ$550,MATCH(AG$2,Totalt!$B$1:$AQ$1,0),FALSE),"")</f>
        <v>0</v>
      </c>
      <c r="AI271" s="302">
        <f t="shared" si="16"/>
        <v>22.96247</v>
      </c>
      <c r="AJ271" s="302">
        <f>IF(ISERROR(1/VLOOKUP($B271,Leveranser!$B$1:$S$500,MATCH("såld värme (gwh)",Leveranser!$B$1:$S$1,0),FALSE)),"",VLOOKUP($B271,Leveranser!$B$1:$S$500,MATCH("såld värme (gwh)",Leveranser!$B$1:$S$1,0),FALSE))</f>
        <v>17</v>
      </c>
      <c r="AK271" s="315"/>
      <c r="AM271" s="316" t="str">
        <f>IF(B271&lt;&gt;"",IF(VLOOKUP($B271,Totalt!$B$1:$AQ$550,MATCH("Kvalitetsgranskad:",Totalt!$B$1:$AQ$1,0),FALSE)="ja",VLOOKUP($B271,Miljö!$B$1:$AG$479,MATCH(AM$2,Miljö!$B$1:$AK$1,0),FALSE),""),"")</f>
        <v>Nej</v>
      </c>
      <c r="AN271" s="316" t="str">
        <f>IF(AM271="ja",VLOOKUP($B271,Miljö!$B$1:$J$479,MATCH("Typ av ursprungsspecificerad el   (Om inget värde anges används Nordisk residualmix, se inforuta) ()",Miljö!$B$1:$J$1,0),FALSE),IF(AM271="nej","Nordisk residualel",""))</f>
        <v>Nordisk residualel</v>
      </c>
      <c r="AO271" s="316">
        <f>IF(AM271="","",VLOOKUP($B271,Miljö!$B$1:$J$479,MATCH("Fossilandel för ursprungspecificerad el ()",Miljö!$B$1:$J$1,0),FALSE))</f>
        <v>0.42099999999999999</v>
      </c>
      <c r="AP271" s="316">
        <f>IF(AM271="","",IFERROR(VLOOKUP($B271,Miljö!$B$1:$J$479,MATCH("Kärnkraftsandel för ursprungsspecificerad el ()",Miljö!$B$1:$J$1,0),FALSE)/1,0))</f>
        <v>0.40799999999999997</v>
      </c>
      <c r="AQ271" s="316">
        <f t="shared" si="17"/>
        <v>0.17099999999999999</v>
      </c>
      <c r="AS271" s="316" t="str">
        <f t="shared" si="18"/>
        <v>Nej</v>
      </c>
      <c r="AT271" s="316" t="str">
        <f>IF(AS271="ja",VLOOKUP($B271,Miljö!$B$1:$O$500,MATCH("Fossil andel i procent (%)",Miljö!$B$1:$O$1,0),FALSE)/100,"")</f>
        <v/>
      </c>
      <c r="AV271" s="316" t="str">
        <f t="shared" si="19"/>
        <v>Nej</v>
      </c>
      <c r="AW271" s="316" t="str">
        <f>IF(AV271="ja",VLOOKUP($B271,'Egen hetvattenprod'!$B$1:$AO$500,MATCH("Värmekälla till värmepumpar ()",'Egen hetvattenprod'!$B$1:$AO$1,0),FALSE),"")</f>
        <v/>
      </c>
    </row>
    <row r="272" spans="1:49" x14ac:dyDescent="0.25">
      <c r="A272" s="314" t="str">
        <f>'Miljövärden för publ företag'!B274</f>
        <v>Tekniska Verken i Linköping AB</v>
      </c>
      <c r="B272" s="314" t="str">
        <f>'Miljövärden för publ företag'!C274</f>
        <v>Åtvidaberg</v>
      </c>
      <c r="C272" s="302">
        <f>IFERROR(VLOOKUP($B272,Totalt!$B$1:$AQ$550,MATCH(C$2,Totalt!$B$1:$AQ$1,0),FALSE),"")</f>
        <v>0</v>
      </c>
      <c r="D272" s="302">
        <f>IFERROR(VLOOKUP($B272,Totalt!$B$1:$AQ$550,MATCH(D$2,Totalt!$B$1:$AQ$1,0),FALSE),"")</f>
        <v>0.66</v>
      </c>
      <c r="E272" s="302">
        <f>IFERROR(VLOOKUP($B272,Totalt!$B$1:$AQ$550,MATCH(E$2,Totalt!$B$1:$AQ$1,0),FALSE),"")</f>
        <v>0</v>
      </c>
      <c r="F272" s="302">
        <f>IFERROR(VLOOKUP($B272,Totalt!$B$1:$AQ$550,MATCH(F$2,Totalt!$B$1:$AQ$1,0),FALSE),"")</f>
        <v>0</v>
      </c>
      <c r="G272" s="302">
        <f>IFERROR(VLOOKUP($B272,Totalt!$B$1:$AQ$550,MATCH(G$2,Totalt!$B$1:$AQ$1,0),FALSE),"")</f>
        <v>0</v>
      </c>
      <c r="H272" s="302">
        <f>IFERROR(VLOOKUP($B272,Totalt!$B$1:$AQ$550,MATCH(H$2,Totalt!$B$1:$AQ$1,0),FALSE),"")</f>
        <v>0</v>
      </c>
      <c r="I272" s="302">
        <f>IFERROR(VLOOKUP($B272,Totalt!$B$1:$AQ$550,MATCH(I$2,Totalt!$B$1:$AQ$1,0),FALSE),"")</f>
        <v>0</v>
      </c>
      <c r="J272" s="302">
        <f>IFERROR(VLOOKUP($B272,Totalt!$B$1:$AQ$550,MATCH(J$2,Totalt!$B$1:$AQ$1,0),FALSE),"")</f>
        <v>0</v>
      </c>
      <c r="K272" s="302">
        <f>IFERROR(VLOOKUP($B272,Totalt!$B$1:$AQ$550,MATCH(K$2,Totalt!$B$1:$AQ$1,0),FALSE),"")</f>
        <v>0</v>
      </c>
      <c r="L272" s="302">
        <f>IFERROR(VLOOKUP($B272,Totalt!$B$1:$AQ$550,MATCH(L$2,Totalt!$B$1:$AQ$1,0),FALSE),"")</f>
        <v>0</v>
      </c>
      <c r="M272" s="302">
        <f>IFERROR(VLOOKUP($B272,Totalt!$B$1:$AQ$550,MATCH(M$2,Totalt!$B$1:$AQ$1,0),FALSE),"")</f>
        <v>0</v>
      </c>
      <c r="N272" s="302">
        <f>IFERROR(VLOOKUP($B272,Totalt!$B$1:$AQ$550,MATCH(N$2,Totalt!$B$1:$AQ$1,0),FALSE),"")</f>
        <v>30.56</v>
      </c>
      <c r="O272" s="302">
        <f>IFERROR(VLOOKUP($B272,Totalt!$B$1:$AQ$550,MATCH(O$2,Totalt!$B$1:$AQ$1,0),FALSE),"")</f>
        <v>0</v>
      </c>
      <c r="P272" s="302">
        <f>IFERROR(VLOOKUP($B272,Totalt!$B$1:$AQ$550,MATCH(P$2,Totalt!$B$1:$AQ$1,0),FALSE),"")</f>
        <v>0</v>
      </c>
      <c r="Q272" s="302">
        <f>IFERROR(VLOOKUP($B272,Totalt!$B$1:$AQ$550,MATCH(Q$2,Totalt!$B$1:$AQ$1,0),FALSE),"")</f>
        <v>4.5411799999999998</v>
      </c>
      <c r="R272" s="302">
        <f>IFERROR(VLOOKUP($B272,Totalt!$B$1:$AQ$550,MATCH(R$2,Totalt!$B$1:$AQ$1,0),FALSE),"")</f>
        <v>0</v>
      </c>
      <c r="S272" s="302">
        <f>IFERROR(VLOOKUP($B272,Totalt!$B$1:$AQ$550,MATCH(S$2,Totalt!$B$1:$AQ$1,0),FALSE),"")</f>
        <v>0</v>
      </c>
      <c r="T272" s="302">
        <f>IFERROR(VLOOKUP($B272,Totalt!$B$1:$AQ$550,MATCH(T$2,Totalt!$B$1:$AQ$1,0),FALSE),"")</f>
        <v>0</v>
      </c>
      <c r="U272" s="302">
        <f>IFERROR(VLOOKUP($B272,Totalt!$B$1:$AQ$550,MATCH(U$2,Totalt!$B$1:$AQ$1,0),FALSE),"")</f>
        <v>0</v>
      </c>
      <c r="V272" s="302">
        <f>IFERROR(VLOOKUP($B272,Totalt!$B$1:$AQ$550,MATCH(V$2,Totalt!$B$1:$AQ$1,0),FALSE),"")</f>
        <v>0</v>
      </c>
      <c r="W272" s="302">
        <f>IFERROR(VLOOKUP($B272,Totalt!$B$1:$AQ$550,MATCH(W$2,Totalt!$B$1:$AQ$1,0),FALSE),"")</f>
        <v>0</v>
      </c>
      <c r="X272" s="302">
        <f>IFERROR(VLOOKUP($B272,Totalt!$B$1:$AQ$550,MATCH(X$2,Totalt!$B$1:$AQ$1,0),FALSE),"")</f>
        <v>0</v>
      </c>
      <c r="Y272" s="302">
        <f>IFERROR(VLOOKUP($B272,Totalt!$B$1:$AQ$550,MATCH(Y$2,Totalt!$B$1:$AQ$1,0),FALSE),"")</f>
        <v>0</v>
      </c>
      <c r="Z272" s="302">
        <f>IFERROR(VLOOKUP($B272,Totalt!$B$1:$AQ$550,MATCH(Z$2,Totalt!$B$1:$AQ$1,0),FALSE),"")</f>
        <v>0</v>
      </c>
      <c r="AA272" s="302">
        <f>IFERROR(VLOOKUP($B272,Totalt!$B$1:$AQ$550,MATCH(AA$2,Totalt!$B$1:$AQ$1,0),FALSE),"")</f>
        <v>0</v>
      </c>
      <c r="AB272" s="302">
        <f>IFERROR(VLOOKUP($B272,Totalt!$B$1:$AQ$550,MATCH(AB$2,Totalt!$B$1:$AQ$1,0),FALSE),"")</f>
        <v>0</v>
      </c>
      <c r="AC272" s="302">
        <f>IFERROR(VLOOKUP($B272,Totalt!$B$1:$AQ$550,MATCH(AC$2,Totalt!$B$1:$AQ$1,0),FALSE),"")</f>
        <v>0</v>
      </c>
      <c r="AD272" s="302">
        <f>IFERROR(VLOOKUP($B272,Totalt!$B$1:$AQ$550,MATCH(AD$2,Totalt!$B$1:$AQ$1,0),FALSE),"")</f>
        <v>0</v>
      </c>
      <c r="AE272" s="302">
        <f>IFERROR(VLOOKUP($B272,Totalt!$B$1:$AQ$550,MATCH(AE$2,Totalt!$B$1:$AQ$1,0),FALSE),"")</f>
        <v>0</v>
      </c>
      <c r="AF272" s="302">
        <f>IFERROR(VLOOKUP($B272,Totalt!$B$1:$AQ$550,MATCH(AF$2,Totalt!$B$1:$AQ$1,0),FALSE),"")</f>
        <v>0.627</v>
      </c>
      <c r="AG272" s="302">
        <f>IFERROR(VLOOKUP($B272,Totalt!$B$1:$AQ$550,MATCH(AG$2,Totalt!$B$1:$AQ$1,0),FALSE),"")</f>
        <v>0</v>
      </c>
      <c r="AI272" s="302">
        <f t="shared" si="16"/>
        <v>36.388179999999998</v>
      </c>
      <c r="AJ272" s="302">
        <f>IF(ISERROR(1/VLOOKUP($B272,Leveranser!$B$1:$S$500,MATCH("såld värme (gwh)",Leveranser!$B$1:$S$1,0),FALSE)),"",VLOOKUP($B272,Leveranser!$B$1:$S$500,MATCH("såld värme (gwh)",Leveranser!$B$1:$S$1,0),FALSE))</f>
        <v>31.5</v>
      </c>
      <c r="AK272" s="315"/>
      <c r="AM272" s="316" t="str">
        <f>IF(B272&lt;&gt;"",IF(VLOOKUP($B272,Totalt!$B$1:$AQ$550,MATCH("Kvalitetsgranskad:",Totalt!$B$1:$AQ$1,0),FALSE)="ja",VLOOKUP($B272,Miljö!$B$1:$AG$479,MATCH(AM$2,Miljö!$B$1:$AK$1,0),FALSE),""),"")</f>
        <v>Nej</v>
      </c>
      <c r="AN272" s="316" t="str">
        <f>IF(AM272="ja",VLOOKUP($B272,Miljö!$B$1:$J$479,MATCH("Typ av ursprungsspecificerad el   (Om inget värde anges används Nordisk residualmix, se inforuta) ()",Miljö!$B$1:$J$1,0),FALSE),IF(AM272="nej","Nordisk residualel",""))</f>
        <v>Nordisk residualel</v>
      </c>
      <c r="AO272" s="316">
        <f>IF(AM272="","",VLOOKUP($B272,Miljö!$B$1:$J$479,MATCH("Fossilandel för ursprungspecificerad el ()",Miljö!$B$1:$J$1,0),FALSE))</f>
        <v>0.42099999999999999</v>
      </c>
      <c r="AP272" s="316">
        <f>IF(AM272="","",IFERROR(VLOOKUP($B272,Miljö!$B$1:$J$479,MATCH("Kärnkraftsandel för ursprungsspecificerad el ()",Miljö!$B$1:$J$1,0),FALSE)/1,0))</f>
        <v>0.40799999999999997</v>
      </c>
      <c r="AQ272" s="316">
        <f t="shared" si="17"/>
        <v>0.17099999999999999</v>
      </c>
      <c r="AS272" s="316" t="str">
        <f t="shared" si="18"/>
        <v>Nej</v>
      </c>
      <c r="AT272" s="316" t="str">
        <f>IF(AS272="ja",VLOOKUP($B272,Miljö!$B$1:$O$500,MATCH("Fossil andel i procent (%)",Miljö!$B$1:$O$1,0),FALSE)/100,"")</f>
        <v/>
      </c>
      <c r="AV272" s="316" t="str">
        <f t="shared" si="19"/>
        <v>Nej</v>
      </c>
      <c r="AW272" s="316" t="str">
        <f>IF(AV272="ja",VLOOKUP($B272,'Egen hetvattenprod'!$B$1:$AO$500,MATCH("Värmekälla till värmepumpar ()",'Egen hetvattenprod'!$B$1:$AO$1,0),FALSE),"")</f>
        <v/>
      </c>
    </row>
    <row r="273" spans="1:49" x14ac:dyDescent="0.25">
      <c r="A273" s="314" t="str">
        <f>'Miljövärden för publ företag'!B275</f>
        <v>Telge Nät AB</v>
      </c>
      <c r="B273" s="314" t="str">
        <f>'Miljövärden för publ företag'!C275</f>
        <v>Järna</v>
      </c>
      <c r="C273" s="302">
        <f>IFERROR(VLOOKUP($B273,Totalt!$B$1:$AQ$550,MATCH(C$2,Totalt!$B$1:$AQ$1,0),FALSE),"")</f>
        <v>0</v>
      </c>
      <c r="D273" s="302">
        <f>IFERROR(VLOOKUP($B273,Totalt!$B$1:$AQ$550,MATCH(D$2,Totalt!$B$1:$AQ$1,0),FALSE),"")</f>
        <v>4.3999999999999997E-2</v>
      </c>
      <c r="E273" s="302">
        <f>IFERROR(VLOOKUP($B273,Totalt!$B$1:$AQ$550,MATCH(E$2,Totalt!$B$1:$AQ$1,0),FALSE),"")</f>
        <v>5.8959999999999999</v>
      </c>
      <c r="F273" s="302">
        <f>IFERROR(VLOOKUP($B273,Totalt!$B$1:$AQ$550,MATCH(F$2,Totalt!$B$1:$AQ$1,0),FALSE),"")</f>
        <v>0</v>
      </c>
      <c r="G273" s="302">
        <f>IFERROR(VLOOKUP($B273,Totalt!$B$1:$AQ$550,MATCH(G$2,Totalt!$B$1:$AQ$1,0),FALSE),"")</f>
        <v>0</v>
      </c>
      <c r="H273" s="302">
        <f>IFERROR(VLOOKUP($B273,Totalt!$B$1:$AQ$550,MATCH(H$2,Totalt!$B$1:$AQ$1,0),FALSE),"")</f>
        <v>0</v>
      </c>
      <c r="I273" s="302">
        <f>IFERROR(VLOOKUP($B273,Totalt!$B$1:$AQ$550,MATCH(I$2,Totalt!$B$1:$AQ$1,0),FALSE),"")</f>
        <v>0</v>
      </c>
      <c r="J273" s="302">
        <f>IFERROR(VLOOKUP($B273,Totalt!$B$1:$AQ$550,MATCH(J$2,Totalt!$B$1:$AQ$1,0),FALSE),"")</f>
        <v>1.71</v>
      </c>
      <c r="K273" s="302">
        <f>IFERROR(VLOOKUP($B273,Totalt!$B$1:$AQ$550,MATCH(K$2,Totalt!$B$1:$AQ$1,0),FALSE),"")</f>
        <v>0</v>
      </c>
      <c r="L273" s="302">
        <f>IFERROR(VLOOKUP($B273,Totalt!$B$1:$AQ$550,MATCH(L$2,Totalt!$B$1:$AQ$1,0),FALSE),"")</f>
        <v>0</v>
      </c>
      <c r="M273" s="302">
        <f>IFERROR(VLOOKUP($B273,Totalt!$B$1:$AQ$550,MATCH(M$2,Totalt!$B$1:$AQ$1,0),FALSE),"")</f>
        <v>0</v>
      </c>
      <c r="N273" s="302">
        <f>IFERROR(VLOOKUP($B273,Totalt!$B$1:$AQ$550,MATCH(N$2,Totalt!$B$1:$AQ$1,0),FALSE),"")</f>
        <v>0</v>
      </c>
      <c r="O273" s="302">
        <f>IFERROR(VLOOKUP($B273,Totalt!$B$1:$AQ$550,MATCH(O$2,Totalt!$B$1:$AQ$1,0),FALSE),"")</f>
        <v>0</v>
      </c>
      <c r="P273" s="302">
        <f>IFERROR(VLOOKUP($B273,Totalt!$B$1:$AQ$550,MATCH(P$2,Totalt!$B$1:$AQ$1,0),FALSE),"")</f>
        <v>0</v>
      </c>
      <c r="Q273" s="302">
        <f>IFERROR(VLOOKUP($B273,Totalt!$B$1:$AQ$550,MATCH(Q$2,Totalt!$B$1:$AQ$1,0),FALSE),"")</f>
        <v>0</v>
      </c>
      <c r="R273" s="302">
        <f>IFERROR(VLOOKUP($B273,Totalt!$B$1:$AQ$550,MATCH(R$2,Totalt!$B$1:$AQ$1,0),FALSE),"")</f>
        <v>8.18</v>
      </c>
      <c r="S273" s="302">
        <f>IFERROR(VLOOKUP($B273,Totalt!$B$1:$AQ$550,MATCH(S$2,Totalt!$B$1:$AQ$1,0),FALSE),"")</f>
        <v>0</v>
      </c>
      <c r="T273" s="302">
        <f>IFERROR(VLOOKUP($B273,Totalt!$B$1:$AQ$550,MATCH(T$2,Totalt!$B$1:$AQ$1,0),FALSE),"")</f>
        <v>0</v>
      </c>
      <c r="U273" s="302">
        <f>IFERROR(VLOOKUP($B273,Totalt!$B$1:$AQ$550,MATCH(U$2,Totalt!$B$1:$AQ$1,0),FALSE),"")</f>
        <v>0</v>
      </c>
      <c r="V273" s="302">
        <f>IFERROR(VLOOKUP($B273,Totalt!$B$1:$AQ$550,MATCH(V$2,Totalt!$B$1:$AQ$1,0),FALSE),"")</f>
        <v>0</v>
      </c>
      <c r="W273" s="302">
        <f>IFERROR(VLOOKUP($B273,Totalt!$B$1:$AQ$550,MATCH(W$2,Totalt!$B$1:$AQ$1,0),FALSE),"")</f>
        <v>2.87</v>
      </c>
      <c r="X273" s="302">
        <f>IFERROR(VLOOKUP($B273,Totalt!$B$1:$AQ$550,MATCH(X$2,Totalt!$B$1:$AQ$1,0),FALSE),"")</f>
        <v>35.569000000000003</v>
      </c>
      <c r="Y273" s="302">
        <f>IFERROR(VLOOKUP($B273,Totalt!$B$1:$AQ$550,MATCH(Y$2,Totalt!$B$1:$AQ$1,0),FALSE),"")</f>
        <v>0</v>
      </c>
      <c r="Z273" s="302">
        <f>IFERROR(VLOOKUP($B273,Totalt!$B$1:$AQ$550,MATCH(Z$2,Totalt!$B$1:$AQ$1,0),FALSE),"")</f>
        <v>0</v>
      </c>
      <c r="AA273" s="302">
        <f>IFERROR(VLOOKUP($B273,Totalt!$B$1:$AQ$550,MATCH(AA$2,Totalt!$B$1:$AQ$1,0),FALSE),"")</f>
        <v>0</v>
      </c>
      <c r="AB273" s="302">
        <f>IFERROR(VLOOKUP($B273,Totalt!$B$1:$AQ$550,MATCH(AB$2,Totalt!$B$1:$AQ$1,0),FALSE),"")</f>
        <v>0</v>
      </c>
      <c r="AC273" s="302">
        <f>IFERROR(VLOOKUP($B273,Totalt!$B$1:$AQ$550,MATCH(AC$2,Totalt!$B$1:$AQ$1,0),FALSE),"")</f>
        <v>0</v>
      </c>
      <c r="AD273" s="302">
        <f>IFERROR(VLOOKUP($B273,Totalt!$B$1:$AQ$550,MATCH(AD$2,Totalt!$B$1:$AQ$1,0),FALSE),"")</f>
        <v>0</v>
      </c>
      <c r="AE273" s="302">
        <f>IFERROR(VLOOKUP($B273,Totalt!$B$1:$AQ$550,MATCH(AE$2,Totalt!$B$1:$AQ$1,0),FALSE),"")</f>
        <v>0</v>
      </c>
      <c r="AF273" s="302">
        <f>IFERROR(VLOOKUP($B273,Totalt!$B$1:$AQ$550,MATCH(AF$2,Totalt!$B$1:$AQ$1,0),FALSE),"")</f>
        <v>1.66</v>
      </c>
      <c r="AG273" s="302">
        <f>IFERROR(VLOOKUP($B273,Totalt!$B$1:$AQ$550,MATCH(AG$2,Totalt!$B$1:$AQ$1,0),FALSE),"")</f>
        <v>0</v>
      </c>
      <c r="AI273" s="302">
        <f t="shared" si="16"/>
        <v>55.929000000000002</v>
      </c>
      <c r="AJ273" s="302">
        <f>IF(ISERROR(1/VLOOKUP($B273,Leveranser!$B$1:$S$500,MATCH("såld värme (gwh)",Leveranser!$B$1:$S$1,0),FALSE)),"",VLOOKUP($B273,Leveranser!$B$1:$S$500,MATCH("såld värme (gwh)",Leveranser!$B$1:$S$1,0),FALSE))</f>
        <v>44</v>
      </c>
      <c r="AK273" s="315"/>
      <c r="AM273" s="316" t="str">
        <f>IF(B273&lt;&gt;"",IF(VLOOKUP($B273,Totalt!$B$1:$AQ$550,MATCH("Kvalitetsgranskad:",Totalt!$B$1:$AQ$1,0),FALSE)="ja",VLOOKUP($B273,Miljö!$B$1:$AG$479,MATCH(AM$2,Miljö!$B$1:$AK$1,0),FALSE),""),"")</f>
        <v>Ja</v>
      </c>
      <c r="AN273" s="316" t="str">
        <f>IF(AM273="ja",VLOOKUP($B273,Miljö!$B$1:$J$479,MATCH("Typ av ursprungsspecificerad el   (Om inget värde anges används Nordisk residualmix, se inforuta) ()",Miljö!$B$1:$J$1,0),FALSE),IF(AM273="nej","Nordisk residualel",""))</f>
        <v>'LOS Energy "Vind och Vatten"'</v>
      </c>
      <c r="AO273" s="316">
        <f>IF(AM273="","",VLOOKUP($B273,Miljö!$B$1:$J$479,MATCH("Fossilandel för ursprungspecificerad el ()",Miljö!$B$1:$J$1,0),FALSE))</f>
        <v>0</v>
      </c>
      <c r="AP273" s="316">
        <f>IF(AM273="","",IFERROR(VLOOKUP($B273,Miljö!$B$1:$J$479,MATCH("Kärnkraftsandel för ursprungsspecificerad el ()",Miljö!$B$1:$J$1,0),FALSE)/1,0))</f>
        <v>0</v>
      </c>
      <c r="AQ273" s="316">
        <f t="shared" si="17"/>
        <v>1</v>
      </c>
      <c r="AS273" s="316" t="str">
        <f t="shared" si="18"/>
        <v>Nej</v>
      </c>
      <c r="AT273" s="316" t="str">
        <f>IF(AS273="ja",VLOOKUP($B273,Miljö!$B$1:$O$500,MATCH("Fossil andel i procent (%)",Miljö!$B$1:$O$1,0),FALSE)/100,"")</f>
        <v/>
      </c>
      <c r="AV273" s="316" t="str">
        <f t="shared" si="19"/>
        <v>Nej</v>
      </c>
      <c r="AW273" s="316" t="str">
        <f>IF(AV273="ja",VLOOKUP($B273,'Egen hetvattenprod'!$B$1:$AO$500,MATCH("Värmekälla till värmepumpar ()",'Egen hetvattenprod'!$B$1:$AO$1,0),FALSE),"")</f>
        <v/>
      </c>
    </row>
    <row r="274" spans="1:49" x14ac:dyDescent="0.25">
      <c r="A274" s="314" t="str">
        <f>'Miljövärden för publ företag'!B276</f>
        <v>Telge Nät AB</v>
      </c>
      <c r="B274" s="314" t="str">
        <f>'Miljövärden för publ företag'!C276</f>
        <v>Södertälje</v>
      </c>
      <c r="C274" s="302">
        <f>IFERROR(VLOOKUP($B274,Totalt!$B$1:$AQ$550,MATCH(C$2,Totalt!$B$1:$AQ$1,0),FALSE),"")</f>
        <v>0</v>
      </c>
      <c r="D274" s="302">
        <f>IFERROR(VLOOKUP($B274,Totalt!$B$1:$AQ$550,MATCH(D$2,Totalt!$B$1:$AQ$1,0),FALSE),"")</f>
        <v>4.5634800000000002</v>
      </c>
      <c r="E274" s="302">
        <f>IFERROR(VLOOKUP($B274,Totalt!$B$1:$AQ$550,MATCH(E$2,Totalt!$B$1:$AQ$1,0),FALSE),"")</f>
        <v>0</v>
      </c>
      <c r="F274" s="302">
        <f>IFERROR(VLOOKUP($B274,Totalt!$B$1:$AQ$550,MATCH(F$2,Totalt!$B$1:$AQ$1,0),FALSE),"")</f>
        <v>6.2</v>
      </c>
      <c r="G274" s="302">
        <f>IFERROR(VLOOKUP($B274,Totalt!$B$1:$AQ$550,MATCH(G$2,Totalt!$B$1:$AQ$1,0),FALSE),"")</f>
        <v>0</v>
      </c>
      <c r="H274" s="302">
        <f>IFERROR(VLOOKUP($B274,Totalt!$B$1:$AQ$550,MATCH(H$2,Totalt!$B$1:$AQ$1,0),FALSE),"")</f>
        <v>0</v>
      </c>
      <c r="I274" s="302">
        <f>IFERROR(VLOOKUP($B274,Totalt!$B$1:$AQ$550,MATCH(I$2,Totalt!$B$1:$AQ$1,0),FALSE),"")</f>
        <v>167</v>
      </c>
      <c r="J274" s="302">
        <f>IFERROR(VLOOKUP($B274,Totalt!$B$1:$AQ$550,MATCH(J$2,Totalt!$B$1:$AQ$1,0),FALSE),"")</f>
        <v>0</v>
      </c>
      <c r="K274" s="302">
        <f>IFERROR(VLOOKUP($B274,Totalt!$B$1:$AQ$550,MATCH(K$2,Totalt!$B$1:$AQ$1,0),FALSE),"")</f>
        <v>0</v>
      </c>
      <c r="L274" s="302">
        <f>IFERROR(VLOOKUP($B274,Totalt!$B$1:$AQ$550,MATCH(L$2,Totalt!$B$1:$AQ$1,0),FALSE),"")</f>
        <v>315.601</v>
      </c>
      <c r="M274" s="302">
        <f>IFERROR(VLOOKUP($B274,Totalt!$B$1:$AQ$550,MATCH(M$2,Totalt!$B$1:$AQ$1,0),FALSE),"")</f>
        <v>29.6769</v>
      </c>
      <c r="N274" s="302">
        <f>IFERROR(VLOOKUP($B274,Totalt!$B$1:$AQ$550,MATCH(N$2,Totalt!$B$1:$AQ$1,0),FALSE),"")</f>
        <v>20.2056</v>
      </c>
      <c r="O274" s="302">
        <f>IFERROR(VLOOKUP($B274,Totalt!$B$1:$AQ$550,MATCH(O$2,Totalt!$B$1:$AQ$1,0),FALSE),"")</f>
        <v>60.616700000000002</v>
      </c>
      <c r="P274" s="302">
        <f>IFERROR(VLOOKUP($B274,Totalt!$B$1:$AQ$550,MATCH(P$2,Totalt!$B$1:$AQ$1,0),FALSE),"")</f>
        <v>16.417000000000002</v>
      </c>
      <c r="Q274" s="302">
        <f>IFERROR(VLOOKUP($B274,Totalt!$B$1:$AQ$550,MATCH(Q$2,Totalt!$B$1:$AQ$1,0),FALSE),"")</f>
        <v>0</v>
      </c>
      <c r="R274" s="302">
        <f>IFERROR(VLOOKUP($B274,Totalt!$B$1:$AQ$550,MATCH(R$2,Totalt!$B$1:$AQ$1,0),FALSE),"")</f>
        <v>13</v>
      </c>
      <c r="S274" s="302">
        <f>IFERROR(VLOOKUP($B274,Totalt!$B$1:$AQ$550,MATCH(S$2,Totalt!$B$1:$AQ$1,0),FALSE),"")</f>
        <v>0</v>
      </c>
      <c r="T274" s="302">
        <f>IFERROR(VLOOKUP($B274,Totalt!$B$1:$AQ$550,MATCH(T$2,Totalt!$B$1:$AQ$1,0),FALSE),"")</f>
        <v>0</v>
      </c>
      <c r="U274" s="302">
        <f>IFERROR(VLOOKUP($B274,Totalt!$B$1:$AQ$550,MATCH(U$2,Totalt!$B$1:$AQ$1,0),FALSE),"")</f>
        <v>0</v>
      </c>
      <c r="V274" s="302">
        <f>IFERROR(VLOOKUP($B274,Totalt!$B$1:$AQ$550,MATCH(V$2,Totalt!$B$1:$AQ$1,0),FALSE),"")</f>
        <v>4</v>
      </c>
      <c r="W274" s="302">
        <f>IFERROR(VLOOKUP($B274,Totalt!$B$1:$AQ$550,MATCH(W$2,Totalt!$B$1:$AQ$1,0),FALSE),"")</f>
        <v>0</v>
      </c>
      <c r="X274" s="302">
        <f>IFERROR(VLOOKUP($B274,Totalt!$B$1:$AQ$550,MATCH(X$2,Totalt!$B$1:$AQ$1,0),FALSE),"")</f>
        <v>0</v>
      </c>
      <c r="Y274" s="302">
        <f>IFERROR(VLOOKUP($B274,Totalt!$B$1:$AQ$550,MATCH(Y$2,Totalt!$B$1:$AQ$1,0),FALSE),"")</f>
        <v>12.6</v>
      </c>
      <c r="Z274" s="302">
        <f>IFERROR(VLOOKUP($B274,Totalt!$B$1:$AQ$550,MATCH(Z$2,Totalt!$B$1:$AQ$1,0),FALSE),"")</f>
        <v>7.5</v>
      </c>
      <c r="AA274" s="302">
        <f>IFERROR(VLOOKUP($B274,Totalt!$B$1:$AQ$550,MATCH(AA$2,Totalt!$B$1:$AQ$1,0),FALSE),"")</f>
        <v>0</v>
      </c>
      <c r="AB274" s="302">
        <f>IFERROR(VLOOKUP($B274,Totalt!$B$1:$AQ$550,MATCH(AB$2,Totalt!$B$1:$AQ$1,0),FALSE),"")</f>
        <v>0</v>
      </c>
      <c r="AC274" s="302">
        <f>IFERROR(VLOOKUP($B274,Totalt!$B$1:$AQ$550,MATCH(AC$2,Totalt!$B$1:$AQ$1,0),FALSE),"")</f>
        <v>125.8</v>
      </c>
      <c r="AD274" s="302">
        <f>IFERROR(VLOOKUP($B274,Totalt!$B$1:$AQ$550,MATCH(AD$2,Totalt!$B$1:$AQ$1,0),FALSE),"")</f>
        <v>0</v>
      </c>
      <c r="AE274" s="302">
        <f>IFERROR(VLOOKUP($B274,Totalt!$B$1:$AQ$550,MATCH(AE$2,Totalt!$B$1:$AQ$1,0),FALSE),"")</f>
        <v>0</v>
      </c>
      <c r="AF274" s="302">
        <f>IFERROR(VLOOKUP($B274,Totalt!$B$1:$AQ$550,MATCH(AF$2,Totalt!$B$1:$AQ$1,0),FALSE),"")</f>
        <v>7.06088</v>
      </c>
      <c r="AG274" s="302">
        <f>IFERROR(VLOOKUP($B274,Totalt!$B$1:$AQ$550,MATCH(AG$2,Totalt!$B$1:$AQ$1,0),FALSE),"")</f>
        <v>10</v>
      </c>
      <c r="AI274" s="302">
        <f t="shared" si="16"/>
        <v>800.24156000000005</v>
      </c>
      <c r="AJ274" s="302">
        <f>IF(ISERROR(1/VLOOKUP($B274,Leveranser!$B$1:$S$500,MATCH("såld värme (gwh)",Leveranser!$B$1:$S$1,0),FALSE)),"",VLOOKUP($B274,Leveranser!$B$1:$S$500,MATCH("såld värme (gwh)",Leveranser!$B$1:$S$1,0),FALSE))</f>
        <v>682</v>
      </c>
      <c r="AK274" s="315"/>
      <c r="AM274" s="316" t="str">
        <f>IF(B274&lt;&gt;"",IF(VLOOKUP($B274,Totalt!$B$1:$AQ$550,MATCH("Kvalitetsgranskad:",Totalt!$B$1:$AQ$1,0),FALSE)="ja",VLOOKUP($B274,Miljö!$B$1:$AG$479,MATCH(AM$2,Miljö!$B$1:$AK$1,0),FALSE),""),"")</f>
        <v>Ja</v>
      </c>
      <c r="AN274" s="316" t="str">
        <f>IF(AM274="ja",VLOOKUP($B274,Miljö!$B$1:$J$479,MATCH("Typ av ursprungsspecificerad el   (Om inget värde anges används Nordisk residualmix, se inforuta) ()",Miljö!$B$1:$J$1,0),FALSE),IF(AM274="nej","Nordisk residualel",""))</f>
        <v>'biokraft'</v>
      </c>
      <c r="AO274" s="316">
        <f>IF(AM274="","",VLOOKUP($B274,Miljö!$B$1:$J$479,MATCH("Fossilandel för ursprungspecificerad el ()",Miljö!$B$1:$J$1,0),FALSE))</f>
        <v>0</v>
      </c>
      <c r="AP274" s="316">
        <f>IF(AM274="","",IFERROR(VLOOKUP($B274,Miljö!$B$1:$J$479,MATCH("Kärnkraftsandel för ursprungsspecificerad el ()",Miljö!$B$1:$J$1,0),FALSE)/1,0))</f>
        <v>0</v>
      </c>
      <c r="AQ274" s="316">
        <f t="shared" si="17"/>
        <v>1</v>
      </c>
      <c r="AS274" s="316" t="str">
        <f t="shared" si="18"/>
        <v>Ja</v>
      </c>
      <c r="AT274" s="316">
        <f>IF(AS274="ja",VLOOKUP($B274,Miljö!$B$1:$O$500,MATCH("Fossil andel i procent (%)",Miljö!$B$1:$O$1,0),FALSE)/100,"")</f>
        <v>1.3000000000000001E-2</v>
      </c>
      <c r="AV274" s="316" t="str">
        <f t="shared" si="19"/>
        <v>Nej</v>
      </c>
      <c r="AW274" s="316" t="str">
        <f>IF(AV274="ja",VLOOKUP($B274,'Egen hetvattenprod'!$B$1:$AO$500,MATCH("Värmekälla till värmepumpar ()",'Egen hetvattenprod'!$B$1:$AO$1,0),FALSE),"")</f>
        <v/>
      </c>
    </row>
    <row r="275" spans="1:49" x14ac:dyDescent="0.25">
      <c r="A275" s="314" t="str">
        <f>'Miljövärden för publ företag'!B277</f>
        <v>Tidaholms Energi AB</v>
      </c>
      <c r="B275" s="314" t="str">
        <f>'Miljövärden för publ företag'!C277</f>
        <v>Tidaholm</v>
      </c>
      <c r="C275" s="302">
        <f>IFERROR(VLOOKUP($B275,Totalt!$B$1:$AQ$550,MATCH(C$2,Totalt!$B$1:$AQ$1,0),FALSE),"")</f>
        <v>0</v>
      </c>
      <c r="D275" s="302">
        <f>IFERROR(VLOOKUP($B275,Totalt!$B$1:$AQ$550,MATCH(D$2,Totalt!$B$1:$AQ$1,0),FALSE),"")</f>
        <v>0.39036999999999999</v>
      </c>
      <c r="E275" s="302">
        <f>IFERROR(VLOOKUP($B275,Totalt!$B$1:$AQ$550,MATCH(E$2,Totalt!$B$1:$AQ$1,0),FALSE),"")</f>
        <v>0</v>
      </c>
      <c r="F275" s="302">
        <f>IFERROR(VLOOKUP($B275,Totalt!$B$1:$AQ$550,MATCH(F$2,Totalt!$B$1:$AQ$1,0),FALSE),"")</f>
        <v>0</v>
      </c>
      <c r="G275" s="302">
        <f>IFERROR(VLOOKUP($B275,Totalt!$B$1:$AQ$550,MATCH(G$2,Totalt!$B$1:$AQ$1,0),FALSE),"")</f>
        <v>0</v>
      </c>
      <c r="H275" s="302">
        <f>IFERROR(VLOOKUP($B275,Totalt!$B$1:$AQ$550,MATCH(H$2,Totalt!$B$1:$AQ$1,0),FALSE),"")</f>
        <v>0</v>
      </c>
      <c r="I275" s="302">
        <f>IFERROR(VLOOKUP($B275,Totalt!$B$1:$AQ$550,MATCH(I$2,Totalt!$B$1:$AQ$1,0),FALSE),"")</f>
        <v>10.067500000000001</v>
      </c>
      <c r="J275" s="302">
        <f>IFERROR(VLOOKUP($B275,Totalt!$B$1:$AQ$550,MATCH(J$2,Totalt!$B$1:$AQ$1,0),FALSE),"")</f>
        <v>0</v>
      </c>
      <c r="K275" s="302">
        <f>IFERROR(VLOOKUP($B275,Totalt!$B$1:$AQ$550,MATCH(K$2,Totalt!$B$1:$AQ$1,0),FALSE),"")</f>
        <v>0</v>
      </c>
      <c r="L275" s="302">
        <f>IFERROR(VLOOKUP($B275,Totalt!$B$1:$AQ$550,MATCH(L$2,Totalt!$B$1:$AQ$1,0),FALSE),"")</f>
        <v>33.511000000000003</v>
      </c>
      <c r="M275" s="302">
        <f>IFERROR(VLOOKUP($B275,Totalt!$B$1:$AQ$550,MATCH(M$2,Totalt!$B$1:$AQ$1,0),FALSE),"")</f>
        <v>0</v>
      </c>
      <c r="N275" s="302">
        <f>IFERROR(VLOOKUP($B275,Totalt!$B$1:$AQ$550,MATCH(N$2,Totalt!$B$1:$AQ$1,0),FALSE),"")</f>
        <v>1.8876500000000001</v>
      </c>
      <c r="O275" s="302">
        <f>IFERROR(VLOOKUP($B275,Totalt!$B$1:$AQ$550,MATCH(O$2,Totalt!$B$1:$AQ$1,0),FALSE),"")</f>
        <v>0</v>
      </c>
      <c r="P275" s="302">
        <f>IFERROR(VLOOKUP($B275,Totalt!$B$1:$AQ$550,MATCH(P$2,Totalt!$B$1:$AQ$1,0),FALSE),"")</f>
        <v>0</v>
      </c>
      <c r="Q275" s="302">
        <f>IFERROR(VLOOKUP($B275,Totalt!$B$1:$AQ$550,MATCH(Q$2,Totalt!$B$1:$AQ$1,0),FALSE),"")</f>
        <v>0</v>
      </c>
      <c r="R275" s="302">
        <f>IFERROR(VLOOKUP($B275,Totalt!$B$1:$AQ$550,MATCH(R$2,Totalt!$B$1:$AQ$1,0),FALSE),"")</f>
        <v>0.17799999999999999</v>
      </c>
      <c r="S275" s="302">
        <f>IFERROR(VLOOKUP($B275,Totalt!$B$1:$AQ$550,MATCH(S$2,Totalt!$B$1:$AQ$1,0),FALSE),"")</f>
        <v>0</v>
      </c>
      <c r="T275" s="302">
        <f>IFERROR(VLOOKUP($B275,Totalt!$B$1:$AQ$550,MATCH(T$2,Totalt!$B$1:$AQ$1,0),FALSE),"")</f>
        <v>0</v>
      </c>
      <c r="U275" s="302">
        <f>IFERROR(VLOOKUP($B275,Totalt!$B$1:$AQ$550,MATCH(U$2,Totalt!$B$1:$AQ$1,0),FALSE),"")</f>
        <v>11.562200000000001</v>
      </c>
      <c r="V275" s="302">
        <f>IFERROR(VLOOKUP($B275,Totalt!$B$1:$AQ$550,MATCH(V$2,Totalt!$B$1:$AQ$1,0),FALSE),"")</f>
        <v>0</v>
      </c>
      <c r="W275" s="302">
        <f>IFERROR(VLOOKUP($B275,Totalt!$B$1:$AQ$550,MATCH(W$2,Totalt!$B$1:$AQ$1,0),FALSE),"")</f>
        <v>0</v>
      </c>
      <c r="X275" s="302">
        <f>IFERROR(VLOOKUP($B275,Totalt!$B$1:$AQ$550,MATCH(X$2,Totalt!$B$1:$AQ$1,0),FALSE),"")</f>
        <v>0</v>
      </c>
      <c r="Y275" s="302">
        <f>IFERROR(VLOOKUP($B275,Totalt!$B$1:$AQ$550,MATCH(Y$2,Totalt!$B$1:$AQ$1,0),FALSE),"")</f>
        <v>0</v>
      </c>
      <c r="Z275" s="302">
        <f>IFERROR(VLOOKUP($B275,Totalt!$B$1:$AQ$550,MATCH(Z$2,Totalt!$B$1:$AQ$1,0),FALSE),"")</f>
        <v>0</v>
      </c>
      <c r="AA275" s="302">
        <f>IFERROR(VLOOKUP($B275,Totalt!$B$1:$AQ$550,MATCH(AA$2,Totalt!$B$1:$AQ$1,0),FALSE),"")</f>
        <v>0</v>
      </c>
      <c r="AB275" s="302">
        <f>IFERROR(VLOOKUP($B275,Totalt!$B$1:$AQ$550,MATCH(AB$2,Totalt!$B$1:$AQ$1,0),FALSE),"")</f>
        <v>0</v>
      </c>
      <c r="AC275" s="302">
        <f>IFERROR(VLOOKUP($B275,Totalt!$B$1:$AQ$550,MATCH(AC$2,Totalt!$B$1:$AQ$1,0),FALSE),"")</f>
        <v>0</v>
      </c>
      <c r="AD275" s="302">
        <f>IFERROR(VLOOKUP($B275,Totalt!$B$1:$AQ$550,MATCH(AD$2,Totalt!$B$1:$AQ$1,0),FALSE),"")</f>
        <v>0</v>
      </c>
      <c r="AE275" s="302">
        <f>IFERROR(VLOOKUP($B275,Totalt!$B$1:$AQ$550,MATCH(AE$2,Totalt!$B$1:$AQ$1,0),FALSE),"")</f>
        <v>0</v>
      </c>
      <c r="AF275" s="302">
        <f>IFERROR(VLOOKUP($B275,Totalt!$B$1:$AQ$550,MATCH(AF$2,Totalt!$B$1:$AQ$1,0),FALSE),"")</f>
        <v>1.6021799999999999</v>
      </c>
      <c r="AG275" s="302">
        <f>IFERROR(VLOOKUP($B275,Totalt!$B$1:$AQ$550,MATCH(AG$2,Totalt!$B$1:$AQ$1,0),FALSE),"")</f>
        <v>0</v>
      </c>
      <c r="AI275" s="302">
        <f t="shared" si="16"/>
        <v>59.198900000000002</v>
      </c>
      <c r="AJ275" s="302">
        <f>IF(ISERROR(1/VLOOKUP($B275,Leveranser!$B$1:$S$500,MATCH("såld värme (gwh)",Leveranser!$B$1:$S$1,0),FALSE)),"",VLOOKUP($B275,Leveranser!$B$1:$S$500,MATCH("såld värme (gwh)",Leveranser!$B$1:$S$1,0),FALSE))</f>
        <v>52.838999999999999</v>
      </c>
      <c r="AK275" s="315"/>
      <c r="AM275" s="316" t="str">
        <f>IF(B275&lt;&gt;"",IF(VLOOKUP($B275,Totalt!$B$1:$AQ$550,MATCH("Kvalitetsgranskad:",Totalt!$B$1:$AQ$1,0),FALSE)="ja",VLOOKUP($B275,Miljö!$B$1:$AG$479,MATCH(AM$2,Miljö!$B$1:$AK$1,0),FALSE),""),"")</f>
        <v>Ja</v>
      </c>
      <c r="AN275" s="316" t="str">
        <f>IF(AM275="ja",VLOOKUP($B275,Miljö!$B$1:$J$479,MATCH("Typ av ursprungsspecificerad el   (Om inget värde anges används Nordisk residualmix, se inforuta) ()",Miljö!$B$1:$J$1,0),FALSE),IF(AM275="nej","Nordisk residualel",""))</f>
        <v>'Vattenkraft'</v>
      </c>
      <c r="AO275" s="316">
        <f>IF(AM275="","",VLOOKUP($B275,Miljö!$B$1:$J$479,MATCH("Fossilandel för ursprungspecificerad el ()",Miljö!$B$1:$J$1,0),FALSE))</f>
        <v>0</v>
      </c>
      <c r="AP275" s="316">
        <f>IF(AM275="","",IFERROR(VLOOKUP($B275,Miljö!$B$1:$J$479,MATCH("Kärnkraftsandel för ursprungsspecificerad el ()",Miljö!$B$1:$J$1,0),FALSE)/1,0))</f>
        <v>0</v>
      </c>
      <c r="AQ275" s="316">
        <f t="shared" si="17"/>
        <v>1</v>
      </c>
      <c r="AS275" s="316" t="str">
        <f t="shared" si="18"/>
        <v>Nej</v>
      </c>
      <c r="AT275" s="316" t="str">
        <f>IF(AS275="ja",VLOOKUP($B275,Miljö!$B$1:$O$500,MATCH("Fossil andel i procent (%)",Miljö!$B$1:$O$1,0),FALSE)/100,"")</f>
        <v/>
      </c>
      <c r="AV275" s="316" t="str">
        <f t="shared" si="19"/>
        <v>Nej</v>
      </c>
      <c r="AW275" s="316" t="str">
        <f>IF(AV275="ja",VLOOKUP($B275,'Egen hetvattenprod'!$B$1:$AO$500,MATCH("Värmekälla till värmepumpar ()",'Egen hetvattenprod'!$B$1:$AO$1,0),FALSE),"")</f>
        <v/>
      </c>
    </row>
    <row r="276" spans="1:49" x14ac:dyDescent="0.25">
      <c r="A276" s="314" t="str">
        <f>'Miljövärden för publ företag'!B278</f>
        <v>Tierps Fjärrvärme AB</v>
      </c>
      <c r="B276" s="314" t="str">
        <f>'Miljövärden för publ företag'!C278</f>
        <v>Tierp</v>
      </c>
      <c r="C276" s="302">
        <f>IFERROR(VLOOKUP($B276,Totalt!$B$1:$AQ$550,MATCH(C$2,Totalt!$B$1:$AQ$1,0),FALSE),"")</f>
        <v>0</v>
      </c>
      <c r="D276" s="302">
        <f>IFERROR(VLOOKUP($B276,Totalt!$B$1:$AQ$550,MATCH(D$2,Totalt!$B$1:$AQ$1,0),FALSE),"")</f>
        <v>0.79200000000000004</v>
      </c>
      <c r="E276" s="302">
        <f>IFERROR(VLOOKUP($B276,Totalt!$B$1:$AQ$550,MATCH(E$2,Totalt!$B$1:$AQ$1,0),FALSE),"")</f>
        <v>0</v>
      </c>
      <c r="F276" s="302">
        <f>IFERROR(VLOOKUP($B276,Totalt!$B$1:$AQ$550,MATCH(F$2,Totalt!$B$1:$AQ$1,0),FALSE),"")</f>
        <v>0</v>
      </c>
      <c r="G276" s="302">
        <f>IFERROR(VLOOKUP($B276,Totalt!$B$1:$AQ$550,MATCH(G$2,Totalt!$B$1:$AQ$1,0),FALSE),"")</f>
        <v>0</v>
      </c>
      <c r="H276" s="302">
        <f>IFERROR(VLOOKUP($B276,Totalt!$B$1:$AQ$550,MATCH(H$2,Totalt!$B$1:$AQ$1,0),FALSE),"")</f>
        <v>0</v>
      </c>
      <c r="I276" s="302">
        <f>IFERROR(VLOOKUP($B276,Totalt!$B$1:$AQ$550,MATCH(I$2,Totalt!$B$1:$AQ$1,0),FALSE),"")</f>
        <v>0</v>
      </c>
      <c r="J276" s="302">
        <f>IFERROR(VLOOKUP($B276,Totalt!$B$1:$AQ$550,MATCH(J$2,Totalt!$B$1:$AQ$1,0),FALSE),"")</f>
        <v>0</v>
      </c>
      <c r="K276" s="302">
        <f>IFERROR(VLOOKUP($B276,Totalt!$B$1:$AQ$550,MATCH(K$2,Totalt!$B$1:$AQ$1,0),FALSE),"")</f>
        <v>0</v>
      </c>
      <c r="L276" s="302">
        <f>IFERROR(VLOOKUP($B276,Totalt!$B$1:$AQ$550,MATCH(L$2,Totalt!$B$1:$AQ$1,0),FALSE),"")</f>
        <v>0</v>
      </c>
      <c r="M276" s="302">
        <f>IFERROR(VLOOKUP($B276,Totalt!$B$1:$AQ$550,MATCH(M$2,Totalt!$B$1:$AQ$1,0),FALSE),"")</f>
        <v>0</v>
      </c>
      <c r="N276" s="302">
        <f>IFERROR(VLOOKUP($B276,Totalt!$B$1:$AQ$550,MATCH(N$2,Totalt!$B$1:$AQ$1,0),FALSE),"")</f>
        <v>54.557000000000002</v>
      </c>
      <c r="O276" s="302">
        <f>IFERROR(VLOOKUP($B276,Totalt!$B$1:$AQ$550,MATCH(O$2,Totalt!$B$1:$AQ$1,0),FALSE),"")</f>
        <v>0</v>
      </c>
      <c r="P276" s="302">
        <f>IFERROR(VLOOKUP($B276,Totalt!$B$1:$AQ$550,MATCH(P$2,Totalt!$B$1:$AQ$1,0),FALSE),"")</f>
        <v>0</v>
      </c>
      <c r="Q276" s="302">
        <f>IFERROR(VLOOKUP($B276,Totalt!$B$1:$AQ$550,MATCH(Q$2,Totalt!$B$1:$AQ$1,0),FALSE),"")</f>
        <v>0</v>
      </c>
      <c r="R276" s="302">
        <f>IFERROR(VLOOKUP($B276,Totalt!$B$1:$AQ$550,MATCH(R$2,Totalt!$B$1:$AQ$1,0),FALSE),"")</f>
        <v>10.923999999999999</v>
      </c>
      <c r="S276" s="302">
        <f>IFERROR(VLOOKUP($B276,Totalt!$B$1:$AQ$550,MATCH(S$2,Totalt!$B$1:$AQ$1,0),FALSE),"")</f>
        <v>0</v>
      </c>
      <c r="T276" s="302">
        <f>IFERROR(VLOOKUP($B276,Totalt!$B$1:$AQ$550,MATCH(T$2,Totalt!$B$1:$AQ$1,0),FALSE),"")</f>
        <v>0</v>
      </c>
      <c r="U276" s="302">
        <f>IFERROR(VLOOKUP($B276,Totalt!$B$1:$AQ$550,MATCH(U$2,Totalt!$B$1:$AQ$1,0),FALSE),"")</f>
        <v>0</v>
      </c>
      <c r="V276" s="302">
        <f>IFERROR(VLOOKUP($B276,Totalt!$B$1:$AQ$550,MATCH(V$2,Totalt!$B$1:$AQ$1,0),FALSE),"")</f>
        <v>0</v>
      </c>
      <c r="W276" s="302">
        <f>IFERROR(VLOOKUP($B276,Totalt!$B$1:$AQ$550,MATCH(W$2,Totalt!$B$1:$AQ$1,0),FALSE),"")</f>
        <v>0</v>
      </c>
      <c r="X276" s="302">
        <f>IFERROR(VLOOKUP($B276,Totalt!$B$1:$AQ$550,MATCH(X$2,Totalt!$B$1:$AQ$1,0),FALSE),"")</f>
        <v>0</v>
      </c>
      <c r="Y276" s="302">
        <f>IFERROR(VLOOKUP($B276,Totalt!$B$1:$AQ$550,MATCH(Y$2,Totalt!$B$1:$AQ$1,0),FALSE),"")</f>
        <v>0</v>
      </c>
      <c r="Z276" s="302">
        <f>IFERROR(VLOOKUP($B276,Totalt!$B$1:$AQ$550,MATCH(Z$2,Totalt!$B$1:$AQ$1,0),FALSE),"")</f>
        <v>0</v>
      </c>
      <c r="AA276" s="302">
        <f>IFERROR(VLOOKUP($B276,Totalt!$B$1:$AQ$550,MATCH(AA$2,Totalt!$B$1:$AQ$1,0),FALSE),"")</f>
        <v>0</v>
      </c>
      <c r="AB276" s="302">
        <f>IFERROR(VLOOKUP($B276,Totalt!$B$1:$AQ$550,MATCH(AB$2,Totalt!$B$1:$AQ$1,0),FALSE),"")</f>
        <v>0</v>
      </c>
      <c r="AC276" s="302">
        <f>IFERROR(VLOOKUP($B276,Totalt!$B$1:$AQ$550,MATCH(AC$2,Totalt!$B$1:$AQ$1,0),FALSE),"")</f>
        <v>2.0920000000000001</v>
      </c>
      <c r="AD276" s="302">
        <f>IFERROR(VLOOKUP($B276,Totalt!$B$1:$AQ$550,MATCH(AD$2,Totalt!$B$1:$AQ$1,0),FALSE),"")</f>
        <v>0</v>
      </c>
      <c r="AE276" s="302">
        <f>IFERROR(VLOOKUP($B276,Totalt!$B$1:$AQ$550,MATCH(AE$2,Totalt!$B$1:$AQ$1,0),FALSE),"")</f>
        <v>0</v>
      </c>
      <c r="AF276" s="302">
        <f>IFERROR(VLOOKUP($B276,Totalt!$B$1:$AQ$550,MATCH(AF$2,Totalt!$B$1:$AQ$1,0),FALSE),"")</f>
        <v>1.05</v>
      </c>
      <c r="AG276" s="302">
        <f>IFERROR(VLOOKUP($B276,Totalt!$B$1:$AQ$550,MATCH(AG$2,Totalt!$B$1:$AQ$1,0),FALSE),"")</f>
        <v>0</v>
      </c>
      <c r="AI276" s="302">
        <f t="shared" si="16"/>
        <v>69.414999999999992</v>
      </c>
      <c r="AJ276" s="302">
        <f>IF(ISERROR(1/VLOOKUP($B276,Leveranser!$B$1:$S$500,MATCH("såld värme (gwh)",Leveranser!$B$1:$S$1,0),FALSE)),"",VLOOKUP($B276,Leveranser!$B$1:$S$500,MATCH("såld värme (gwh)",Leveranser!$B$1:$S$1,0),FALSE))</f>
        <v>52.591999999999999</v>
      </c>
      <c r="AK276" s="315"/>
      <c r="AM276" s="316" t="str">
        <f>IF(B276&lt;&gt;"",IF(VLOOKUP($B276,Totalt!$B$1:$AQ$550,MATCH("Kvalitetsgranskad:",Totalt!$B$1:$AQ$1,0),FALSE)="ja",VLOOKUP($B276,Miljö!$B$1:$AG$479,MATCH(AM$2,Miljö!$B$1:$AK$1,0),FALSE),""),"")</f>
        <v>Nej</v>
      </c>
      <c r="AN276" s="316" t="str">
        <f>IF(AM276="ja",VLOOKUP($B276,Miljö!$B$1:$J$479,MATCH("Typ av ursprungsspecificerad el   (Om inget värde anges används Nordisk residualmix, se inforuta) ()",Miljö!$B$1:$J$1,0),FALSE),IF(AM276="nej","Nordisk residualel",""))</f>
        <v>Nordisk residualel</v>
      </c>
      <c r="AO276" s="316">
        <f>IF(AM276="","",VLOOKUP($B276,Miljö!$B$1:$J$479,MATCH("Fossilandel för ursprungspecificerad el ()",Miljö!$B$1:$J$1,0),FALSE))</f>
        <v>0.42099999999999999</v>
      </c>
      <c r="AP276" s="316">
        <f>IF(AM276="","",IFERROR(VLOOKUP($B276,Miljö!$B$1:$J$479,MATCH("Kärnkraftsandel för ursprungsspecificerad el ()",Miljö!$B$1:$J$1,0),FALSE)/1,0))</f>
        <v>0.40799999999999997</v>
      </c>
      <c r="AQ276" s="316">
        <f t="shared" si="17"/>
        <v>0.17099999999999999</v>
      </c>
      <c r="AS276" s="316" t="str">
        <f t="shared" si="18"/>
        <v>Nej</v>
      </c>
      <c r="AT276" s="316" t="str">
        <f>IF(AS276="ja",VLOOKUP($B276,Miljö!$B$1:$O$500,MATCH("Fossil andel i procent (%)",Miljö!$B$1:$O$1,0),FALSE)/100,"")</f>
        <v/>
      </c>
      <c r="AV276" s="316" t="str">
        <f t="shared" si="19"/>
        <v>Nej</v>
      </c>
      <c r="AW276" s="316" t="str">
        <f>IF(AV276="ja",VLOOKUP($B276,'Egen hetvattenprod'!$B$1:$AO$500,MATCH("Värmekälla till värmepumpar ()",'Egen hetvattenprod'!$B$1:$AO$1,0),FALSE),"")</f>
        <v/>
      </c>
    </row>
    <row r="277" spans="1:49" x14ac:dyDescent="0.25">
      <c r="A277" s="314" t="str">
        <f>'Miljövärden för publ företag'!B279</f>
        <v>Torsby kommun</v>
      </c>
      <c r="B277" s="314" t="str">
        <f>'Miljövärden för publ företag'!C279</f>
        <v>Torsby kommun</v>
      </c>
      <c r="C277" s="302">
        <f>IFERROR(VLOOKUP($B277,Totalt!$B$1:$AQ$550,MATCH(C$2,Totalt!$B$1:$AQ$1,0),FALSE),"")</f>
        <v>0</v>
      </c>
      <c r="D277" s="302">
        <f>IFERROR(VLOOKUP($B277,Totalt!$B$1:$AQ$550,MATCH(D$2,Totalt!$B$1:$AQ$1,0),FALSE),"")</f>
        <v>0.65</v>
      </c>
      <c r="E277" s="302">
        <f>IFERROR(VLOOKUP($B277,Totalt!$B$1:$AQ$550,MATCH(E$2,Totalt!$B$1:$AQ$1,0),FALSE),"")</f>
        <v>0</v>
      </c>
      <c r="F277" s="302">
        <f>IFERROR(VLOOKUP($B277,Totalt!$B$1:$AQ$550,MATCH(F$2,Totalt!$B$1:$AQ$1,0),FALSE),"")</f>
        <v>0</v>
      </c>
      <c r="G277" s="302">
        <f>IFERROR(VLOOKUP($B277,Totalt!$B$1:$AQ$550,MATCH(G$2,Totalt!$B$1:$AQ$1,0),FALSE),"")</f>
        <v>0</v>
      </c>
      <c r="H277" s="302">
        <f>IFERROR(VLOOKUP($B277,Totalt!$B$1:$AQ$550,MATCH(H$2,Totalt!$B$1:$AQ$1,0),FALSE),"")</f>
        <v>0</v>
      </c>
      <c r="I277" s="302">
        <f>IFERROR(VLOOKUP($B277,Totalt!$B$1:$AQ$550,MATCH(I$2,Totalt!$B$1:$AQ$1,0),FALSE),"")</f>
        <v>0</v>
      </c>
      <c r="J277" s="302">
        <f>IFERROR(VLOOKUP($B277,Totalt!$B$1:$AQ$550,MATCH(J$2,Totalt!$B$1:$AQ$1,0),FALSE),"")</f>
        <v>0</v>
      </c>
      <c r="K277" s="302">
        <f>IFERROR(VLOOKUP($B277,Totalt!$B$1:$AQ$550,MATCH(K$2,Totalt!$B$1:$AQ$1,0),FALSE),"")</f>
        <v>0</v>
      </c>
      <c r="L277" s="302">
        <f>IFERROR(VLOOKUP($B277,Totalt!$B$1:$AQ$550,MATCH(L$2,Totalt!$B$1:$AQ$1,0),FALSE),"")</f>
        <v>0</v>
      </c>
      <c r="M277" s="302">
        <f>IFERROR(VLOOKUP($B277,Totalt!$B$1:$AQ$550,MATCH(M$2,Totalt!$B$1:$AQ$1,0),FALSE),"")</f>
        <v>0</v>
      </c>
      <c r="N277" s="302">
        <f>IFERROR(VLOOKUP($B277,Totalt!$B$1:$AQ$550,MATCH(N$2,Totalt!$B$1:$AQ$1,0),FALSE),"")</f>
        <v>0</v>
      </c>
      <c r="O277" s="302">
        <f>IFERROR(VLOOKUP($B277,Totalt!$B$1:$AQ$550,MATCH(O$2,Totalt!$B$1:$AQ$1,0),FALSE),"")</f>
        <v>0</v>
      </c>
      <c r="P277" s="302">
        <f>IFERROR(VLOOKUP($B277,Totalt!$B$1:$AQ$550,MATCH(P$2,Totalt!$B$1:$AQ$1,0),FALSE),"")</f>
        <v>3.9</v>
      </c>
      <c r="Q277" s="302">
        <f>IFERROR(VLOOKUP($B277,Totalt!$B$1:$AQ$550,MATCH(Q$2,Totalt!$B$1:$AQ$1,0),FALSE),"")</f>
        <v>0</v>
      </c>
      <c r="R277" s="302">
        <f>IFERROR(VLOOKUP($B277,Totalt!$B$1:$AQ$550,MATCH(R$2,Totalt!$B$1:$AQ$1,0),FALSE),"")</f>
        <v>0.16</v>
      </c>
      <c r="S277" s="302">
        <f>IFERROR(VLOOKUP($B277,Totalt!$B$1:$AQ$550,MATCH(S$2,Totalt!$B$1:$AQ$1,0),FALSE),"")</f>
        <v>0</v>
      </c>
      <c r="T277" s="302">
        <f>IFERROR(VLOOKUP($B277,Totalt!$B$1:$AQ$550,MATCH(T$2,Totalt!$B$1:$AQ$1,0),FALSE),"")</f>
        <v>0</v>
      </c>
      <c r="U277" s="302">
        <f>IFERROR(VLOOKUP($B277,Totalt!$B$1:$AQ$550,MATCH(U$2,Totalt!$B$1:$AQ$1,0),FALSE),"")</f>
        <v>0</v>
      </c>
      <c r="V277" s="302">
        <f>IFERROR(VLOOKUP($B277,Totalt!$B$1:$AQ$550,MATCH(V$2,Totalt!$B$1:$AQ$1,0),FALSE),"")</f>
        <v>0</v>
      </c>
      <c r="W277" s="302">
        <f>IFERROR(VLOOKUP($B277,Totalt!$B$1:$AQ$550,MATCH(W$2,Totalt!$B$1:$AQ$1,0),FALSE),"")</f>
        <v>0</v>
      </c>
      <c r="X277" s="302">
        <f>IFERROR(VLOOKUP($B277,Totalt!$B$1:$AQ$550,MATCH(X$2,Totalt!$B$1:$AQ$1,0),FALSE),"")</f>
        <v>0</v>
      </c>
      <c r="Y277" s="302">
        <f>IFERROR(VLOOKUP($B277,Totalt!$B$1:$AQ$550,MATCH(Y$2,Totalt!$B$1:$AQ$1,0),FALSE),"")</f>
        <v>0</v>
      </c>
      <c r="Z277" s="302">
        <f>IFERROR(VLOOKUP($B277,Totalt!$B$1:$AQ$550,MATCH(Z$2,Totalt!$B$1:$AQ$1,0),FALSE),"")</f>
        <v>0</v>
      </c>
      <c r="AA277" s="302">
        <f>IFERROR(VLOOKUP($B277,Totalt!$B$1:$AQ$550,MATCH(AA$2,Totalt!$B$1:$AQ$1,0),FALSE),"")</f>
        <v>0</v>
      </c>
      <c r="AB277" s="302">
        <f>IFERROR(VLOOKUP($B277,Totalt!$B$1:$AQ$550,MATCH(AB$2,Totalt!$B$1:$AQ$1,0),FALSE),"")</f>
        <v>0</v>
      </c>
      <c r="AC277" s="302">
        <f>IFERROR(VLOOKUP($B277,Totalt!$B$1:$AQ$550,MATCH(AC$2,Totalt!$B$1:$AQ$1,0),FALSE),"")</f>
        <v>0</v>
      </c>
      <c r="AD277" s="302">
        <f>IFERROR(VLOOKUP($B277,Totalt!$B$1:$AQ$550,MATCH(AD$2,Totalt!$B$1:$AQ$1,0),FALSE),"")</f>
        <v>0</v>
      </c>
      <c r="AE277" s="302">
        <f>IFERROR(VLOOKUP($B277,Totalt!$B$1:$AQ$550,MATCH(AE$2,Totalt!$B$1:$AQ$1,0),FALSE),"")</f>
        <v>0</v>
      </c>
      <c r="AF277" s="302">
        <f>IFERROR(VLOOKUP($B277,Totalt!$B$1:$AQ$550,MATCH(AF$2,Totalt!$B$1:$AQ$1,0),FALSE),"")</f>
        <v>9.06E-2</v>
      </c>
      <c r="AG277" s="302">
        <f>IFERROR(VLOOKUP($B277,Totalt!$B$1:$AQ$550,MATCH(AG$2,Totalt!$B$1:$AQ$1,0),FALSE),"")</f>
        <v>0</v>
      </c>
      <c r="AI277" s="302">
        <f t="shared" si="16"/>
        <v>4.8006000000000002</v>
      </c>
      <c r="AJ277" s="302">
        <f>IF(ISERROR(1/VLOOKUP($B277,Leveranser!$B$1:$S$500,MATCH("såld värme (gwh)",Leveranser!$B$1:$S$1,0),FALSE)),"",VLOOKUP($B277,Leveranser!$B$1:$S$500,MATCH("såld värme (gwh)",Leveranser!$B$1:$S$1,0),FALSE))</f>
        <v>3.02</v>
      </c>
      <c r="AK277" s="315"/>
      <c r="AM277" s="316" t="str">
        <f>IF(B277&lt;&gt;"",IF(VLOOKUP($B277,Totalt!$B$1:$AQ$550,MATCH("Kvalitetsgranskad:",Totalt!$B$1:$AQ$1,0),FALSE)="ja",VLOOKUP($B277,Miljö!$B$1:$AG$479,MATCH(AM$2,Miljö!$B$1:$AK$1,0),FALSE),""),"")</f>
        <v>Nej</v>
      </c>
      <c r="AN277" s="316" t="str">
        <f>IF(AM277="ja",VLOOKUP($B277,Miljö!$B$1:$J$479,MATCH("Typ av ursprungsspecificerad el   (Om inget värde anges används Nordisk residualmix, se inforuta) ()",Miljö!$B$1:$J$1,0),FALSE),IF(AM277="nej","Nordisk residualel",""))</f>
        <v>Nordisk residualel</v>
      </c>
      <c r="AO277" s="316">
        <f>IF(AM277="","",VLOOKUP($B277,Miljö!$B$1:$J$479,MATCH("Fossilandel för ursprungspecificerad el ()",Miljö!$B$1:$J$1,0),FALSE))</f>
        <v>0.42099999999999999</v>
      </c>
      <c r="AP277" s="316">
        <f>IF(AM277="","",IFERROR(VLOOKUP($B277,Miljö!$B$1:$J$479,MATCH("Kärnkraftsandel för ursprungsspecificerad el ()",Miljö!$B$1:$J$1,0),FALSE)/1,0))</f>
        <v>0.40799999999999997</v>
      </c>
      <c r="AQ277" s="316">
        <f t="shared" si="17"/>
        <v>0.17099999999999999</v>
      </c>
      <c r="AS277" s="316" t="str">
        <f t="shared" si="18"/>
        <v>Nej</v>
      </c>
      <c r="AT277" s="316" t="str">
        <f>IF(AS277="ja",VLOOKUP($B277,Miljö!$B$1:$O$500,MATCH("Fossil andel i procent (%)",Miljö!$B$1:$O$1,0),FALSE)/100,"")</f>
        <v/>
      </c>
      <c r="AV277" s="316" t="str">
        <f t="shared" si="19"/>
        <v>Nej</v>
      </c>
      <c r="AW277" s="316" t="str">
        <f>IF(AV277="ja",VLOOKUP($B277,'Egen hetvattenprod'!$B$1:$AO$500,MATCH("Värmekälla till värmepumpar ()",'Egen hetvattenprod'!$B$1:$AO$1,0),FALSE),"")</f>
        <v/>
      </c>
    </row>
    <row r="278" spans="1:49" x14ac:dyDescent="0.25">
      <c r="A278" s="314" t="str">
        <f>'Miljövärden för publ företag'!B280</f>
        <v>Torsås fjärrvärmenät AB</v>
      </c>
      <c r="B278" s="314" t="str">
        <f>'Miljövärden för publ företag'!C280</f>
        <v>Torsås</v>
      </c>
      <c r="C278" s="302">
        <f>IFERROR(VLOOKUP($B278,Totalt!$B$1:$AQ$550,MATCH(C$2,Totalt!$B$1:$AQ$1,0),FALSE),"")</f>
        <v>0</v>
      </c>
      <c r="D278" s="302">
        <f>IFERROR(VLOOKUP($B278,Totalt!$B$1:$AQ$550,MATCH(D$2,Totalt!$B$1:$AQ$1,0),FALSE),"")</f>
        <v>0</v>
      </c>
      <c r="E278" s="302">
        <f>IFERROR(VLOOKUP($B278,Totalt!$B$1:$AQ$550,MATCH(E$2,Totalt!$B$1:$AQ$1,0),FALSE),"")</f>
        <v>0</v>
      </c>
      <c r="F278" s="302">
        <f>IFERROR(VLOOKUP($B278,Totalt!$B$1:$AQ$550,MATCH(F$2,Totalt!$B$1:$AQ$1,0),FALSE),"")</f>
        <v>0</v>
      </c>
      <c r="G278" s="302">
        <f>IFERROR(VLOOKUP($B278,Totalt!$B$1:$AQ$550,MATCH(G$2,Totalt!$B$1:$AQ$1,0),FALSE),"")</f>
        <v>0</v>
      </c>
      <c r="H278" s="302">
        <f>IFERROR(VLOOKUP($B278,Totalt!$B$1:$AQ$550,MATCH(H$2,Totalt!$B$1:$AQ$1,0),FALSE),"")</f>
        <v>0</v>
      </c>
      <c r="I278" s="302">
        <f>IFERROR(VLOOKUP($B278,Totalt!$B$1:$AQ$550,MATCH(I$2,Totalt!$B$1:$AQ$1,0),FALSE),"")</f>
        <v>0</v>
      </c>
      <c r="J278" s="302">
        <f>IFERROR(VLOOKUP($B278,Totalt!$B$1:$AQ$550,MATCH(J$2,Totalt!$B$1:$AQ$1,0),FALSE),"")</f>
        <v>0</v>
      </c>
      <c r="K278" s="302">
        <f>IFERROR(VLOOKUP($B278,Totalt!$B$1:$AQ$550,MATCH(K$2,Totalt!$B$1:$AQ$1,0),FALSE),"")</f>
        <v>0</v>
      </c>
      <c r="L278" s="302">
        <f>IFERROR(VLOOKUP($B278,Totalt!$B$1:$AQ$550,MATCH(L$2,Totalt!$B$1:$AQ$1,0),FALSE),"")</f>
        <v>0</v>
      </c>
      <c r="M278" s="302">
        <f>IFERROR(VLOOKUP($B278,Totalt!$B$1:$AQ$550,MATCH(M$2,Totalt!$B$1:$AQ$1,0),FALSE),"")</f>
        <v>0</v>
      </c>
      <c r="N278" s="302">
        <f>IFERROR(VLOOKUP($B278,Totalt!$B$1:$AQ$550,MATCH(N$2,Totalt!$B$1:$AQ$1,0),FALSE),"")</f>
        <v>0</v>
      </c>
      <c r="O278" s="302">
        <f>IFERROR(VLOOKUP($B278,Totalt!$B$1:$AQ$550,MATCH(O$2,Totalt!$B$1:$AQ$1,0),FALSE),"")</f>
        <v>0</v>
      </c>
      <c r="P278" s="302">
        <f>IFERROR(VLOOKUP($B278,Totalt!$B$1:$AQ$550,MATCH(P$2,Totalt!$B$1:$AQ$1,0),FALSE),"")</f>
        <v>0</v>
      </c>
      <c r="Q278" s="302">
        <f>IFERROR(VLOOKUP($B278,Totalt!$B$1:$AQ$550,MATCH(Q$2,Totalt!$B$1:$AQ$1,0),FALSE),"")</f>
        <v>0</v>
      </c>
      <c r="R278" s="302">
        <f>IFERROR(VLOOKUP($B278,Totalt!$B$1:$AQ$550,MATCH(R$2,Totalt!$B$1:$AQ$1,0),FALSE),"")</f>
        <v>0</v>
      </c>
      <c r="S278" s="302">
        <f>IFERROR(VLOOKUP($B278,Totalt!$B$1:$AQ$550,MATCH(S$2,Totalt!$B$1:$AQ$1,0),FALSE),"")</f>
        <v>0</v>
      </c>
      <c r="T278" s="302">
        <f>IFERROR(VLOOKUP($B278,Totalt!$B$1:$AQ$550,MATCH(T$2,Totalt!$B$1:$AQ$1,0),FALSE),"")</f>
        <v>0</v>
      </c>
      <c r="U278" s="302">
        <f>IFERROR(VLOOKUP($B278,Totalt!$B$1:$AQ$550,MATCH(U$2,Totalt!$B$1:$AQ$1,0),FALSE),"")</f>
        <v>0</v>
      </c>
      <c r="V278" s="302">
        <f>IFERROR(VLOOKUP($B278,Totalt!$B$1:$AQ$550,MATCH(V$2,Totalt!$B$1:$AQ$1,0),FALSE),"")</f>
        <v>0</v>
      </c>
      <c r="W278" s="302">
        <f>IFERROR(VLOOKUP($B278,Totalt!$B$1:$AQ$550,MATCH(W$2,Totalt!$B$1:$AQ$1,0),FALSE),"")</f>
        <v>0</v>
      </c>
      <c r="X278" s="302">
        <f>IFERROR(VLOOKUP($B278,Totalt!$B$1:$AQ$550,MATCH(X$2,Totalt!$B$1:$AQ$1,0),FALSE),"")</f>
        <v>0</v>
      </c>
      <c r="Y278" s="302">
        <f>IFERROR(VLOOKUP($B278,Totalt!$B$1:$AQ$550,MATCH(Y$2,Totalt!$B$1:$AQ$1,0),FALSE),"")</f>
        <v>0</v>
      </c>
      <c r="Z278" s="302">
        <f>IFERROR(VLOOKUP($B278,Totalt!$B$1:$AQ$550,MATCH(Z$2,Totalt!$B$1:$AQ$1,0),FALSE),"")</f>
        <v>0</v>
      </c>
      <c r="AA278" s="302">
        <f>IFERROR(VLOOKUP($B278,Totalt!$B$1:$AQ$550,MATCH(AA$2,Totalt!$B$1:$AQ$1,0),FALSE),"")</f>
        <v>0</v>
      </c>
      <c r="AB278" s="302">
        <f>IFERROR(VLOOKUP($B278,Totalt!$B$1:$AQ$550,MATCH(AB$2,Totalt!$B$1:$AQ$1,0),FALSE),"")</f>
        <v>0</v>
      </c>
      <c r="AC278" s="302">
        <f>IFERROR(VLOOKUP($B278,Totalt!$B$1:$AQ$550,MATCH(AC$2,Totalt!$B$1:$AQ$1,0),FALSE),"")</f>
        <v>0</v>
      </c>
      <c r="AD278" s="302">
        <f>IFERROR(VLOOKUP($B278,Totalt!$B$1:$AQ$550,MATCH(AD$2,Totalt!$B$1:$AQ$1,0),FALSE),"")</f>
        <v>17.411799999999999</v>
      </c>
      <c r="AE278" s="302">
        <f>IFERROR(VLOOKUP($B278,Totalt!$B$1:$AQ$550,MATCH(AE$2,Totalt!$B$1:$AQ$1,0),FALSE),"")</f>
        <v>0</v>
      </c>
      <c r="AF278" s="302">
        <f>IFERROR(VLOOKUP($B278,Totalt!$B$1:$AQ$550,MATCH(AF$2,Totalt!$B$1:$AQ$1,0),FALSE),"")</f>
        <v>0.36</v>
      </c>
      <c r="AG278" s="302">
        <f>IFERROR(VLOOKUP($B278,Totalt!$B$1:$AQ$550,MATCH(AG$2,Totalt!$B$1:$AQ$1,0),FALSE),"")</f>
        <v>0</v>
      </c>
      <c r="AI278" s="302">
        <f t="shared" si="16"/>
        <v>17.771799999999999</v>
      </c>
      <c r="AJ278" s="302">
        <f>IF(ISERROR(1/VLOOKUP($B278,Leveranser!$B$1:$S$500,MATCH("såld värme (gwh)",Leveranser!$B$1:$S$1,0),FALSE)),"",VLOOKUP($B278,Leveranser!$B$1:$S$500,MATCH("såld värme (gwh)",Leveranser!$B$1:$S$1,0),FALSE))</f>
        <v>12</v>
      </c>
      <c r="AK278" s="315"/>
      <c r="AM278" s="316" t="str">
        <f>IF(B278&lt;&gt;"",IF(VLOOKUP($B278,Totalt!$B$1:$AQ$550,MATCH("Kvalitetsgranskad:",Totalt!$B$1:$AQ$1,0),FALSE)="ja",VLOOKUP($B278,Miljö!$B$1:$AG$479,MATCH(AM$2,Miljö!$B$1:$AK$1,0),FALSE),""),"")</f>
        <v>Nej</v>
      </c>
      <c r="AN278" s="316" t="str">
        <f>IF(AM278="ja",VLOOKUP($B278,Miljö!$B$1:$J$479,MATCH("Typ av ursprungsspecificerad el   (Om inget värde anges används Nordisk residualmix, se inforuta) ()",Miljö!$B$1:$J$1,0),FALSE),IF(AM278="nej","Nordisk residualel",""))</f>
        <v>Nordisk residualel</v>
      </c>
      <c r="AO278" s="316">
        <f>IF(AM278="","",VLOOKUP($B278,Miljö!$B$1:$J$479,MATCH("Fossilandel för ursprungspecificerad el ()",Miljö!$B$1:$J$1,0),FALSE))</f>
        <v>0.42099999999999999</v>
      </c>
      <c r="AP278" s="316">
        <f>IF(AM278="","",IFERROR(VLOOKUP($B278,Miljö!$B$1:$J$479,MATCH("Kärnkraftsandel för ursprungsspecificerad el ()",Miljö!$B$1:$J$1,0),FALSE)/1,0))</f>
        <v>0.40799999999999997</v>
      </c>
      <c r="AQ278" s="316">
        <f t="shared" si="17"/>
        <v>0.17099999999999999</v>
      </c>
      <c r="AS278" s="316" t="str">
        <f t="shared" si="18"/>
        <v>Nej</v>
      </c>
      <c r="AT278" s="316" t="str">
        <f>IF(AS278="ja",VLOOKUP($B278,Miljö!$B$1:$O$500,MATCH("Fossil andel i procent (%)",Miljö!$B$1:$O$1,0),FALSE)/100,"")</f>
        <v/>
      </c>
      <c r="AV278" s="316" t="str">
        <f t="shared" si="19"/>
        <v>Nej</v>
      </c>
      <c r="AW278" s="316" t="str">
        <f>IF(AV278="ja",VLOOKUP($B278,'Egen hetvattenprod'!$B$1:$AO$500,MATCH("Värmekälla till värmepumpar ()",'Egen hetvattenprod'!$B$1:$AO$1,0),FALSE),"")</f>
        <v/>
      </c>
    </row>
    <row r="279" spans="1:49" x14ac:dyDescent="0.25">
      <c r="A279" s="314" t="str">
        <f>'Miljövärden för publ företag'!B281</f>
        <v>Tranås Energi AB</v>
      </c>
      <c r="B279" s="314" t="str">
        <f>'Miljövärden för publ företag'!C281</f>
        <v>Tranås</v>
      </c>
      <c r="C279" s="302">
        <f>IFERROR(VLOOKUP($B279,Totalt!$B$1:$AQ$550,MATCH(C$2,Totalt!$B$1:$AQ$1,0),FALSE),"")</f>
        <v>0</v>
      </c>
      <c r="D279" s="302">
        <f>IFERROR(VLOOKUP($B279,Totalt!$B$1:$AQ$550,MATCH(D$2,Totalt!$B$1:$AQ$1,0),FALSE),"")</f>
        <v>3.7999999999999999E-2</v>
      </c>
      <c r="E279" s="302">
        <f>IFERROR(VLOOKUP($B279,Totalt!$B$1:$AQ$550,MATCH(E$2,Totalt!$B$1:$AQ$1,0),FALSE),"")</f>
        <v>0</v>
      </c>
      <c r="F279" s="302">
        <f>IFERROR(VLOOKUP($B279,Totalt!$B$1:$AQ$550,MATCH(F$2,Totalt!$B$1:$AQ$1,0),FALSE),"")</f>
        <v>0</v>
      </c>
      <c r="G279" s="302">
        <f>IFERROR(VLOOKUP($B279,Totalt!$B$1:$AQ$550,MATCH(G$2,Totalt!$B$1:$AQ$1,0),FALSE),"")</f>
        <v>0</v>
      </c>
      <c r="H279" s="302">
        <f>IFERROR(VLOOKUP($B279,Totalt!$B$1:$AQ$550,MATCH(H$2,Totalt!$B$1:$AQ$1,0),FALSE),"")</f>
        <v>0</v>
      </c>
      <c r="I279" s="302">
        <f>IFERROR(VLOOKUP($B279,Totalt!$B$1:$AQ$550,MATCH(I$2,Totalt!$B$1:$AQ$1,0),FALSE),"")</f>
        <v>0</v>
      </c>
      <c r="J279" s="302">
        <f>IFERROR(VLOOKUP($B279,Totalt!$B$1:$AQ$550,MATCH(J$2,Totalt!$B$1:$AQ$1,0),FALSE),"")</f>
        <v>0</v>
      </c>
      <c r="K279" s="302">
        <f>IFERROR(VLOOKUP($B279,Totalt!$B$1:$AQ$550,MATCH(K$2,Totalt!$B$1:$AQ$1,0),FALSE),"")</f>
        <v>0</v>
      </c>
      <c r="L279" s="302">
        <f>IFERROR(VLOOKUP($B279,Totalt!$B$1:$AQ$550,MATCH(L$2,Totalt!$B$1:$AQ$1,0),FALSE),"")</f>
        <v>0</v>
      </c>
      <c r="M279" s="302">
        <f>IFERROR(VLOOKUP($B279,Totalt!$B$1:$AQ$550,MATCH(M$2,Totalt!$B$1:$AQ$1,0),FALSE),"")</f>
        <v>15.943300000000001</v>
      </c>
      <c r="N279" s="302">
        <f>IFERROR(VLOOKUP($B279,Totalt!$B$1:$AQ$550,MATCH(N$2,Totalt!$B$1:$AQ$1,0),FALSE),"")</f>
        <v>88.116500000000002</v>
      </c>
      <c r="O279" s="302">
        <f>IFERROR(VLOOKUP($B279,Totalt!$B$1:$AQ$550,MATCH(O$2,Totalt!$B$1:$AQ$1,0),FALSE),"")</f>
        <v>0</v>
      </c>
      <c r="P279" s="302">
        <f>IFERROR(VLOOKUP($B279,Totalt!$B$1:$AQ$550,MATCH(P$2,Totalt!$B$1:$AQ$1,0),FALSE),"")</f>
        <v>0</v>
      </c>
      <c r="Q279" s="302">
        <f>IFERROR(VLOOKUP($B279,Totalt!$B$1:$AQ$550,MATCH(Q$2,Totalt!$B$1:$AQ$1,0),FALSE),"")</f>
        <v>0</v>
      </c>
      <c r="R279" s="302">
        <f>IFERROR(VLOOKUP($B279,Totalt!$B$1:$AQ$550,MATCH(R$2,Totalt!$B$1:$AQ$1,0),FALSE),"")</f>
        <v>0</v>
      </c>
      <c r="S279" s="302">
        <f>IFERROR(VLOOKUP($B279,Totalt!$B$1:$AQ$550,MATCH(S$2,Totalt!$B$1:$AQ$1,0),FALSE),"")</f>
        <v>0</v>
      </c>
      <c r="T279" s="302">
        <f>IFERROR(VLOOKUP($B279,Totalt!$B$1:$AQ$550,MATCH(T$2,Totalt!$B$1:$AQ$1,0),FALSE),"")</f>
        <v>0</v>
      </c>
      <c r="U279" s="302">
        <f>IFERROR(VLOOKUP($B279,Totalt!$B$1:$AQ$550,MATCH(U$2,Totalt!$B$1:$AQ$1,0),FALSE),"")</f>
        <v>0</v>
      </c>
      <c r="V279" s="302">
        <f>IFERROR(VLOOKUP($B279,Totalt!$B$1:$AQ$550,MATCH(V$2,Totalt!$B$1:$AQ$1,0),FALSE),"")</f>
        <v>0</v>
      </c>
      <c r="W279" s="302">
        <f>IFERROR(VLOOKUP($B279,Totalt!$B$1:$AQ$550,MATCH(W$2,Totalt!$B$1:$AQ$1,0),FALSE),"")</f>
        <v>0</v>
      </c>
      <c r="X279" s="302">
        <f>IFERROR(VLOOKUP($B279,Totalt!$B$1:$AQ$550,MATCH(X$2,Totalt!$B$1:$AQ$1,0),FALSE),"")</f>
        <v>0</v>
      </c>
      <c r="Y279" s="302">
        <f>IFERROR(VLOOKUP($B279,Totalt!$B$1:$AQ$550,MATCH(Y$2,Totalt!$B$1:$AQ$1,0),FALSE),"")</f>
        <v>0</v>
      </c>
      <c r="Z279" s="302">
        <f>IFERROR(VLOOKUP($B279,Totalt!$B$1:$AQ$550,MATCH(Z$2,Totalt!$B$1:$AQ$1,0),FALSE),"")</f>
        <v>0</v>
      </c>
      <c r="AA279" s="302">
        <f>IFERROR(VLOOKUP($B279,Totalt!$B$1:$AQ$550,MATCH(AA$2,Totalt!$B$1:$AQ$1,0),FALSE),"")</f>
        <v>0</v>
      </c>
      <c r="AB279" s="302">
        <f>IFERROR(VLOOKUP($B279,Totalt!$B$1:$AQ$550,MATCH(AB$2,Totalt!$B$1:$AQ$1,0),FALSE),"")</f>
        <v>0</v>
      </c>
      <c r="AC279" s="302">
        <f>IFERROR(VLOOKUP($B279,Totalt!$B$1:$AQ$550,MATCH(AC$2,Totalt!$B$1:$AQ$1,0),FALSE),"")</f>
        <v>27.43</v>
      </c>
      <c r="AD279" s="302">
        <f>IFERROR(VLOOKUP($B279,Totalt!$B$1:$AQ$550,MATCH(AD$2,Totalt!$B$1:$AQ$1,0),FALSE),"")</f>
        <v>0</v>
      </c>
      <c r="AE279" s="302">
        <f>IFERROR(VLOOKUP($B279,Totalt!$B$1:$AQ$550,MATCH(AE$2,Totalt!$B$1:$AQ$1,0),FALSE),"")</f>
        <v>0</v>
      </c>
      <c r="AF279" s="302">
        <f>IFERROR(VLOOKUP($B279,Totalt!$B$1:$AQ$550,MATCH(AF$2,Totalt!$B$1:$AQ$1,0),FALSE),"")</f>
        <v>3.2898000000000001</v>
      </c>
      <c r="AG279" s="302">
        <f>IFERROR(VLOOKUP($B279,Totalt!$B$1:$AQ$550,MATCH(AG$2,Totalt!$B$1:$AQ$1,0),FALSE),"")</f>
        <v>0</v>
      </c>
      <c r="AI279" s="302">
        <f t="shared" si="16"/>
        <v>134.81760000000003</v>
      </c>
      <c r="AJ279" s="302">
        <f>IF(ISERROR(1/VLOOKUP($B279,Leveranser!$B$1:$S$500,MATCH("såld värme (gwh)",Leveranser!$B$1:$S$1,0),FALSE)),"",VLOOKUP($B279,Leveranser!$B$1:$S$500,MATCH("såld värme (gwh)",Leveranser!$B$1:$S$1,0),FALSE))</f>
        <v>123</v>
      </c>
      <c r="AK279" s="315"/>
      <c r="AM279" s="316" t="str">
        <f>IF(B279&lt;&gt;"",IF(VLOOKUP($B279,Totalt!$B$1:$AQ$550,MATCH("Kvalitetsgranskad:",Totalt!$B$1:$AQ$1,0),FALSE)="ja",VLOOKUP($B279,Miljö!$B$1:$AG$479,MATCH(AM$2,Miljö!$B$1:$AK$1,0),FALSE),""),"")</f>
        <v>Ja</v>
      </c>
      <c r="AN279" s="316" t="str">
        <f>IF(AM279="ja",VLOOKUP($B279,Miljö!$B$1:$J$479,MATCH("Typ av ursprungsspecificerad el   (Om inget värde anges används Nordisk residualmix, se inforuta) ()",Miljö!$B$1:$J$1,0),FALSE),IF(AM279="nej","Nordisk residualel",""))</f>
        <v>'Vattenkraft'</v>
      </c>
      <c r="AO279" s="316">
        <f>IF(AM279="","",VLOOKUP($B279,Miljö!$B$1:$J$479,MATCH("Fossilandel för ursprungspecificerad el ()",Miljö!$B$1:$J$1,0),FALSE))</f>
        <v>0</v>
      </c>
      <c r="AP279" s="316">
        <f>IF(AM279="","",IFERROR(VLOOKUP($B279,Miljö!$B$1:$J$479,MATCH("Kärnkraftsandel för ursprungsspecificerad el ()",Miljö!$B$1:$J$1,0),FALSE)/1,0))</f>
        <v>0</v>
      </c>
      <c r="AQ279" s="316">
        <f t="shared" si="17"/>
        <v>1</v>
      </c>
      <c r="AS279" s="316" t="str">
        <f t="shared" si="18"/>
        <v>Nej</v>
      </c>
      <c r="AT279" s="316" t="str">
        <f>IF(AS279="ja",VLOOKUP($B279,Miljö!$B$1:$O$500,MATCH("Fossil andel i procent (%)",Miljö!$B$1:$O$1,0),FALSE)/100,"")</f>
        <v/>
      </c>
      <c r="AV279" s="316" t="str">
        <f t="shared" si="19"/>
        <v>Nej</v>
      </c>
      <c r="AW279" s="316" t="str">
        <f>IF(AV279="ja",VLOOKUP($B279,'Egen hetvattenprod'!$B$1:$AO$500,MATCH("Värmekälla till värmepumpar ()",'Egen hetvattenprod'!$B$1:$AO$1,0),FALSE),"")</f>
        <v/>
      </c>
    </row>
    <row r="280" spans="1:49" x14ac:dyDescent="0.25">
      <c r="A280" s="314" t="str">
        <f>'Miljövärden för publ företag'!B282</f>
        <v>Trelleborgs Fjärrvärme AB</v>
      </c>
      <c r="B280" s="314" t="str">
        <f>'Miljövärden för publ företag'!C282</f>
        <v>Trelleborg</v>
      </c>
      <c r="C280" s="302">
        <f>IFERROR(VLOOKUP($B280,Totalt!$B$1:$AQ$550,MATCH(C$2,Totalt!$B$1:$AQ$1,0),FALSE),"")</f>
        <v>0</v>
      </c>
      <c r="D280" s="302">
        <f>IFERROR(VLOOKUP($B280,Totalt!$B$1:$AQ$550,MATCH(D$2,Totalt!$B$1:$AQ$1,0),FALSE),"")</f>
        <v>0.2</v>
      </c>
      <c r="E280" s="302">
        <f>IFERROR(VLOOKUP($B280,Totalt!$B$1:$AQ$550,MATCH(E$2,Totalt!$B$1:$AQ$1,0),FALSE),"")</f>
        <v>0</v>
      </c>
      <c r="F280" s="302">
        <f>IFERROR(VLOOKUP($B280,Totalt!$B$1:$AQ$550,MATCH(F$2,Totalt!$B$1:$AQ$1,0),FALSE),"")</f>
        <v>0</v>
      </c>
      <c r="G280" s="302">
        <f>IFERROR(VLOOKUP($B280,Totalt!$B$1:$AQ$550,MATCH(G$2,Totalt!$B$1:$AQ$1,0),FALSE),"")</f>
        <v>6.0000000000000001E-3</v>
      </c>
      <c r="H280" s="302">
        <f>IFERROR(VLOOKUP($B280,Totalt!$B$1:$AQ$550,MATCH(H$2,Totalt!$B$1:$AQ$1,0),FALSE),"")</f>
        <v>0</v>
      </c>
      <c r="I280" s="302">
        <f>IFERROR(VLOOKUP($B280,Totalt!$B$1:$AQ$550,MATCH(I$2,Totalt!$B$1:$AQ$1,0),FALSE),"")</f>
        <v>0</v>
      </c>
      <c r="J280" s="302">
        <f>IFERROR(VLOOKUP($B280,Totalt!$B$1:$AQ$550,MATCH(J$2,Totalt!$B$1:$AQ$1,0),FALSE),"")</f>
        <v>0</v>
      </c>
      <c r="K280" s="302">
        <f>IFERROR(VLOOKUP($B280,Totalt!$B$1:$AQ$550,MATCH(K$2,Totalt!$B$1:$AQ$1,0),FALSE),"")</f>
        <v>0</v>
      </c>
      <c r="L280" s="302">
        <f>IFERROR(VLOOKUP($B280,Totalt!$B$1:$AQ$550,MATCH(L$2,Totalt!$B$1:$AQ$1,0),FALSE),"")</f>
        <v>0</v>
      </c>
      <c r="M280" s="302">
        <f>IFERROR(VLOOKUP($B280,Totalt!$B$1:$AQ$550,MATCH(M$2,Totalt!$B$1:$AQ$1,0),FALSE),"")</f>
        <v>0</v>
      </c>
      <c r="N280" s="302">
        <f>IFERROR(VLOOKUP($B280,Totalt!$B$1:$AQ$550,MATCH(N$2,Totalt!$B$1:$AQ$1,0),FALSE),"")</f>
        <v>38.299999999999997</v>
      </c>
      <c r="O280" s="302">
        <f>IFERROR(VLOOKUP($B280,Totalt!$B$1:$AQ$550,MATCH(O$2,Totalt!$B$1:$AQ$1,0),FALSE),"")</f>
        <v>0</v>
      </c>
      <c r="P280" s="302">
        <f>IFERROR(VLOOKUP($B280,Totalt!$B$1:$AQ$550,MATCH(P$2,Totalt!$B$1:$AQ$1,0),FALSE),"")</f>
        <v>57.6</v>
      </c>
      <c r="Q280" s="302">
        <f>IFERROR(VLOOKUP($B280,Totalt!$B$1:$AQ$550,MATCH(Q$2,Totalt!$B$1:$AQ$1,0),FALSE),"")</f>
        <v>0</v>
      </c>
      <c r="R280" s="302">
        <f>IFERROR(VLOOKUP($B280,Totalt!$B$1:$AQ$550,MATCH(R$2,Totalt!$B$1:$AQ$1,0),FALSE),"")</f>
        <v>16.6294</v>
      </c>
      <c r="S280" s="302">
        <f>IFERROR(VLOOKUP($B280,Totalt!$B$1:$AQ$550,MATCH(S$2,Totalt!$B$1:$AQ$1,0),FALSE),"")</f>
        <v>0</v>
      </c>
      <c r="T280" s="302">
        <f>IFERROR(VLOOKUP($B280,Totalt!$B$1:$AQ$550,MATCH(T$2,Totalt!$B$1:$AQ$1,0),FALSE),"")</f>
        <v>0</v>
      </c>
      <c r="U280" s="302">
        <f>IFERROR(VLOOKUP($B280,Totalt!$B$1:$AQ$550,MATCH(U$2,Totalt!$B$1:$AQ$1,0),FALSE),"")</f>
        <v>0</v>
      </c>
      <c r="V280" s="302">
        <f>IFERROR(VLOOKUP($B280,Totalt!$B$1:$AQ$550,MATCH(V$2,Totalt!$B$1:$AQ$1,0),FALSE),"")</f>
        <v>0</v>
      </c>
      <c r="W280" s="302">
        <f>IFERROR(VLOOKUP($B280,Totalt!$B$1:$AQ$550,MATCH(W$2,Totalt!$B$1:$AQ$1,0),FALSE),"")</f>
        <v>0</v>
      </c>
      <c r="X280" s="302">
        <f>IFERROR(VLOOKUP($B280,Totalt!$B$1:$AQ$550,MATCH(X$2,Totalt!$B$1:$AQ$1,0),FALSE),"")</f>
        <v>0</v>
      </c>
      <c r="Y280" s="302">
        <f>IFERROR(VLOOKUP($B280,Totalt!$B$1:$AQ$550,MATCH(Y$2,Totalt!$B$1:$AQ$1,0),FALSE),"")</f>
        <v>0</v>
      </c>
      <c r="Z280" s="302">
        <f>IFERROR(VLOOKUP($B280,Totalt!$B$1:$AQ$550,MATCH(Z$2,Totalt!$B$1:$AQ$1,0),FALSE),"")</f>
        <v>0</v>
      </c>
      <c r="AA280" s="302">
        <f>IFERROR(VLOOKUP($B280,Totalt!$B$1:$AQ$550,MATCH(AA$2,Totalt!$B$1:$AQ$1,0),FALSE),"")</f>
        <v>0</v>
      </c>
      <c r="AB280" s="302">
        <f>IFERROR(VLOOKUP($B280,Totalt!$B$1:$AQ$550,MATCH(AB$2,Totalt!$B$1:$AQ$1,0),FALSE),"")</f>
        <v>0</v>
      </c>
      <c r="AC280" s="302">
        <f>IFERROR(VLOOKUP($B280,Totalt!$B$1:$AQ$550,MATCH(AC$2,Totalt!$B$1:$AQ$1,0),FALSE),"")</f>
        <v>15.3</v>
      </c>
      <c r="AD280" s="302">
        <f>IFERROR(VLOOKUP($B280,Totalt!$B$1:$AQ$550,MATCH(AD$2,Totalt!$B$1:$AQ$1,0),FALSE),"")</f>
        <v>0</v>
      </c>
      <c r="AE280" s="302">
        <f>IFERROR(VLOOKUP($B280,Totalt!$B$1:$AQ$550,MATCH(AE$2,Totalt!$B$1:$AQ$1,0),FALSE),"")</f>
        <v>1.4117599999999999</v>
      </c>
      <c r="AF280" s="302">
        <f>IFERROR(VLOOKUP($B280,Totalt!$B$1:$AQ$550,MATCH(AF$2,Totalt!$B$1:$AQ$1,0),FALSE),"")</f>
        <v>2.0739999999999998</v>
      </c>
      <c r="AG280" s="302">
        <f>IFERROR(VLOOKUP($B280,Totalt!$B$1:$AQ$550,MATCH(AG$2,Totalt!$B$1:$AQ$1,0),FALSE),"")</f>
        <v>0</v>
      </c>
      <c r="AI280" s="302">
        <f t="shared" si="16"/>
        <v>131.52116000000001</v>
      </c>
      <c r="AJ280" s="302">
        <f>IF(ISERROR(1/VLOOKUP($B280,Leveranser!$B$1:$S$500,MATCH("såld värme (gwh)",Leveranser!$B$1:$S$1,0),FALSE)),"",VLOOKUP($B280,Leveranser!$B$1:$S$500,MATCH("såld värme (gwh)",Leveranser!$B$1:$S$1,0),FALSE))</f>
        <v>87.5</v>
      </c>
      <c r="AK280" s="315"/>
      <c r="AM280" s="316" t="str">
        <f>IF(B280&lt;&gt;"",IF(VLOOKUP($B280,Totalt!$B$1:$AQ$550,MATCH("Kvalitetsgranskad:",Totalt!$B$1:$AQ$1,0),FALSE)="ja",VLOOKUP($B280,Miljö!$B$1:$AG$479,MATCH(AM$2,Miljö!$B$1:$AK$1,0),FALSE),""),"")</f>
        <v>Ja</v>
      </c>
      <c r="AN280" s="316" t="str">
        <f>IF(AM280="ja",VLOOKUP($B280,Miljö!$B$1:$J$479,MATCH("Typ av ursprungsspecificerad el   (Om inget värde anges används Nordisk residualmix, se inforuta) ()",Miljö!$B$1:$J$1,0),FALSE),IF(AM280="nej","Nordisk residualel",""))</f>
        <v>'Vattenkraft'</v>
      </c>
      <c r="AO280" s="316">
        <f>IF(AM280="","",VLOOKUP($B280,Miljö!$B$1:$J$479,MATCH("Fossilandel för ursprungspecificerad el ()",Miljö!$B$1:$J$1,0),FALSE))</f>
        <v>0</v>
      </c>
      <c r="AP280" s="316">
        <f>IF(AM280="","",IFERROR(VLOOKUP($B280,Miljö!$B$1:$J$479,MATCH("Kärnkraftsandel för ursprungsspecificerad el ()",Miljö!$B$1:$J$1,0),FALSE)/1,0))</f>
        <v>0</v>
      </c>
      <c r="AQ280" s="316">
        <f t="shared" si="17"/>
        <v>1</v>
      </c>
      <c r="AS280" s="316" t="str">
        <f t="shared" si="18"/>
        <v>Nej</v>
      </c>
      <c r="AT280" s="316" t="str">
        <f>IF(AS280="ja",VLOOKUP($B280,Miljö!$B$1:$O$500,MATCH("Fossil andel i procent (%)",Miljö!$B$1:$O$1,0),FALSE)/100,"")</f>
        <v/>
      </c>
      <c r="AV280" s="316" t="str">
        <f t="shared" si="19"/>
        <v>Nej</v>
      </c>
      <c r="AW280" s="316" t="str">
        <f>IF(AV280="ja",VLOOKUP($B280,'Egen hetvattenprod'!$B$1:$AO$500,MATCH("Värmekälla till värmepumpar ()",'Egen hetvattenprod'!$B$1:$AO$1,0),FALSE),"")</f>
        <v/>
      </c>
    </row>
    <row r="281" spans="1:49" x14ac:dyDescent="0.25">
      <c r="A281" s="314" t="str">
        <f>'Miljövärden för publ företag'!B283</f>
        <v>Trollhättan Energi AB</v>
      </c>
      <c r="B281" s="314" t="str">
        <f>'Miljövärden för publ företag'!C283</f>
        <v>Trollhättan</v>
      </c>
      <c r="C281" s="302">
        <f>IFERROR(VLOOKUP($B281,Totalt!$B$1:$AQ$550,MATCH(C$2,Totalt!$B$1:$AQ$1,0),FALSE),"")</f>
        <v>0</v>
      </c>
      <c r="D281" s="302">
        <f>IFERROR(VLOOKUP($B281,Totalt!$B$1:$AQ$550,MATCH(D$2,Totalt!$B$1:$AQ$1,0),FALSE),"")</f>
        <v>2.7</v>
      </c>
      <c r="E281" s="302">
        <f>IFERROR(VLOOKUP($B281,Totalt!$B$1:$AQ$550,MATCH(E$2,Totalt!$B$1:$AQ$1,0),FALSE),"")</f>
        <v>0</v>
      </c>
      <c r="F281" s="302">
        <f>IFERROR(VLOOKUP($B281,Totalt!$B$1:$AQ$550,MATCH(F$2,Totalt!$B$1:$AQ$1,0),FALSE),"")</f>
        <v>0</v>
      </c>
      <c r="G281" s="302">
        <f>IFERROR(VLOOKUP($B281,Totalt!$B$1:$AQ$550,MATCH(G$2,Totalt!$B$1:$AQ$1,0),FALSE),"")</f>
        <v>0</v>
      </c>
      <c r="H281" s="302">
        <f>IFERROR(VLOOKUP($B281,Totalt!$B$1:$AQ$550,MATCH(H$2,Totalt!$B$1:$AQ$1,0),FALSE),"")</f>
        <v>0</v>
      </c>
      <c r="I281" s="302">
        <f>IFERROR(VLOOKUP($B281,Totalt!$B$1:$AQ$550,MATCH(I$2,Totalt!$B$1:$AQ$1,0),FALSE),"")</f>
        <v>0</v>
      </c>
      <c r="J281" s="302">
        <f>IFERROR(VLOOKUP($B281,Totalt!$B$1:$AQ$550,MATCH(J$2,Totalt!$B$1:$AQ$1,0),FALSE),"")</f>
        <v>0</v>
      </c>
      <c r="K281" s="302">
        <f>IFERROR(VLOOKUP($B281,Totalt!$B$1:$AQ$550,MATCH(K$2,Totalt!$B$1:$AQ$1,0),FALSE),"")</f>
        <v>0</v>
      </c>
      <c r="L281" s="302">
        <f>IFERROR(VLOOKUP($B281,Totalt!$B$1:$AQ$550,MATCH(L$2,Totalt!$B$1:$AQ$1,0),FALSE),"")</f>
        <v>0</v>
      </c>
      <c r="M281" s="302">
        <f>IFERROR(VLOOKUP($B281,Totalt!$B$1:$AQ$550,MATCH(M$2,Totalt!$B$1:$AQ$1,0),FALSE),"")</f>
        <v>0</v>
      </c>
      <c r="N281" s="302">
        <f>IFERROR(VLOOKUP($B281,Totalt!$B$1:$AQ$550,MATCH(N$2,Totalt!$B$1:$AQ$1,0),FALSE),"")</f>
        <v>323.49799999999999</v>
      </c>
      <c r="O281" s="302">
        <f>IFERROR(VLOOKUP($B281,Totalt!$B$1:$AQ$550,MATCH(O$2,Totalt!$B$1:$AQ$1,0),FALSE),"")</f>
        <v>0</v>
      </c>
      <c r="P281" s="302">
        <f>IFERROR(VLOOKUP($B281,Totalt!$B$1:$AQ$550,MATCH(P$2,Totalt!$B$1:$AQ$1,0),FALSE),"")</f>
        <v>0</v>
      </c>
      <c r="Q281" s="302">
        <f>IFERROR(VLOOKUP($B281,Totalt!$B$1:$AQ$550,MATCH(Q$2,Totalt!$B$1:$AQ$1,0),FALSE),"")</f>
        <v>0</v>
      </c>
      <c r="R281" s="302">
        <f>IFERROR(VLOOKUP($B281,Totalt!$B$1:$AQ$550,MATCH(R$2,Totalt!$B$1:$AQ$1,0),FALSE),"")</f>
        <v>0</v>
      </c>
      <c r="S281" s="302">
        <f>IFERROR(VLOOKUP($B281,Totalt!$B$1:$AQ$550,MATCH(S$2,Totalt!$B$1:$AQ$1,0),FALSE),"")</f>
        <v>0</v>
      </c>
      <c r="T281" s="302">
        <f>IFERROR(VLOOKUP($B281,Totalt!$B$1:$AQ$550,MATCH(T$2,Totalt!$B$1:$AQ$1,0),FALSE),"")</f>
        <v>0</v>
      </c>
      <c r="U281" s="302">
        <f>IFERROR(VLOOKUP($B281,Totalt!$B$1:$AQ$550,MATCH(U$2,Totalt!$B$1:$AQ$1,0),FALSE),"")</f>
        <v>0</v>
      </c>
      <c r="V281" s="302">
        <f>IFERROR(VLOOKUP($B281,Totalt!$B$1:$AQ$550,MATCH(V$2,Totalt!$B$1:$AQ$1,0),FALSE),"")</f>
        <v>0</v>
      </c>
      <c r="W281" s="302">
        <f>IFERROR(VLOOKUP($B281,Totalt!$B$1:$AQ$550,MATCH(W$2,Totalt!$B$1:$AQ$1,0),FALSE),"")</f>
        <v>34.9</v>
      </c>
      <c r="X281" s="302">
        <f>IFERROR(VLOOKUP($B281,Totalt!$B$1:$AQ$550,MATCH(X$2,Totalt!$B$1:$AQ$1,0),FALSE),"")</f>
        <v>0</v>
      </c>
      <c r="Y281" s="302">
        <f>IFERROR(VLOOKUP($B281,Totalt!$B$1:$AQ$550,MATCH(Y$2,Totalt!$B$1:$AQ$1,0),FALSE),"")</f>
        <v>0</v>
      </c>
      <c r="Z281" s="302">
        <f>IFERROR(VLOOKUP($B281,Totalt!$B$1:$AQ$550,MATCH(Z$2,Totalt!$B$1:$AQ$1,0),FALSE),"")</f>
        <v>0</v>
      </c>
      <c r="AA281" s="302">
        <f>IFERROR(VLOOKUP($B281,Totalt!$B$1:$AQ$550,MATCH(AA$2,Totalt!$B$1:$AQ$1,0),FALSE),"")</f>
        <v>0</v>
      </c>
      <c r="AB281" s="302">
        <f>IFERROR(VLOOKUP($B281,Totalt!$B$1:$AQ$550,MATCH(AB$2,Totalt!$B$1:$AQ$1,0),FALSE),"")</f>
        <v>0</v>
      </c>
      <c r="AC281" s="302">
        <f>IFERROR(VLOOKUP($B281,Totalt!$B$1:$AQ$550,MATCH(AC$2,Totalt!$B$1:$AQ$1,0),FALSE),"")</f>
        <v>58.6</v>
      </c>
      <c r="AD281" s="302">
        <f>IFERROR(VLOOKUP($B281,Totalt!$B$1:$AQ$550,MATCH(AD$2,Totalt!$B$1:$AQ$1,0),FALSE),"")</f>
        <v>0</v>
      </c>
      <c r="AE281" s="302">
        <f>IFERROR(VLOOKUP($B281,Totalt!$B$1:$AQ$550,MATCH(AE$2,Totalt!$B$1:$AQ$1,0),FALSE),"")</f>
        <v>0</v>
      </c>
      <c r="AF281" s="302">
        <f>IFERROR(VLOOKUP($B281,Totalt!$B$1:$AQ$550,MATCH(AF$2,Totalt!$B$1:$AQ$1,0),FALSE),"")</f>
        <v>7.2660200000000001</v>
      </c>
      <c r="AG281" s="302">
        <f>IFERROR(VLOOKUP($B281,Totalt!$B$1:$AQ$550,MATCH(AG$2,Totalt!$B$1:$AQ$1,0),FALSE),"")</f>
        <v>0</v>
      </c>
      <c r="AI281" s="302">
        <f t="shared" si="16"/>
        <v>426.96402</v>
      </c>
      <c r="AJ281" s="302">
        <f>IF(ISERROR(1/VLOOKUP($B281,Leveranser!$B$1:$S$500,MATCH("såld värme (gwh)",Leveranser!$B$1:$S$1,0),FALSE)),"",VLOOKUP($B281,Leveranser!$B$1:$S$500,MATCH("såld värme (gwh)",Leveranser!$B$1:$S$1,0),FALSE))</f>
        <v>347</v>
      </c>
      <c r="AK281" s="315"/>
      <c r="AM281" s="316" t="str">
        <f>IF(B281&lt;&gt;"",IF(VLOOKUP($B281,Totalt!$B$1:$AQ$550,MATCH("Kvalitetsgranskad:",Totalt!$B$1:$AQ$1,0),FALSE)="ja",VLOOKUP($B281,Miljö!$B$1:$AG$479,MATCH(AM$2,Miljö!$B$1:$AK$1,0),FALSE),""),"")</f>
        <v>Ja</v>
      </c>
      <c r="AN281" s="316" t="str">
        <f>IF(AM281="ja",VLOOKUP($B281,Miljö!$B$1:$J$479,MATCH("Typ av ursprungsspecificerad el   (Om inget värde anges används Nordisk residualmix, se inforuta) ()",Miljö!$B$1:$J$1,0),FALSE),IF(AM281="nej","Nordisk residualel",""))</f>
        <v>'El producerad i eget biokraftvärmeverk'</v>
      </c>
      <c r="AO281" s="316">
        <f>IF(AM281="","",VLOOKUP($B281,Miljö!$B$1:$J$479,MATCH("Fossilandel för ursprungspecificerad el ()",Miljö!$B$1:$J$1,0),FALSE))</f>
        <v>0</v>
      </c>
      <c r="AP281" s="316">
        <f>IF(AM281="","",IFERROR(VLOOKUP($B281,Miljö!$B$1:$J$479,MATCH("Kärnkraftsandel för ursprungsspecificerad el ()",Miljö!$B$1:$J$1,0),FALSE)/1,0))</f>
        <v>0</v>
      </c>
      <c r="AQ281" s="316">
        <f t="shared" si="17"/>
        <v>1</v>
      </c>
      <c r="AS281" s="316" t="str">
        <f t="shared" si="18"/>
        <v>Nej</v>
      </c>
      <c r="AT281" s="316" t="str">
        <f>IF(AS281="ja",VLOOKUP($B281,Miljö!$B$1:$O$500,MATCH("Fossil andel i procent (%)",Miljö!$B$1:$O$1,0),FALSE)/100,"")</f>
        <v/>
      </c>
      <c r="AV281" s="316" t="str">
        <f t="shared" si="19"/>
        <v>Nej</v>
      </c>
      <c r="AW281" s="316" t="str">
        <f>IF(AV281="ja",VLOOKUP($B281,'Egen hetvattenprod'!$B$1:$AO$500,MATCH("Värmekälla till värmepumpar ()",'Egen hetvattenprod'!$B$1:$AO$1,0),FALSE),"")</f>
        <v/>
      </c>
    </row>
    <row r="282" spans="1:49" x14ac:dyDescent="0.25">
      <c r="A282" s="314" t="str">
        <f>'Miljövärden för publ företag'!B284</f>
        <v>Uddevalla Energi AB</v>
      </c>
      <c r="B282" s="314" t="str">
        <f>'Miljövärden för publ företag'!C284</f>
        <v>Ljungskile</v>
      </c>
      <c r="C282" s="302">
        <f>IFERROR(VLOOKUP($B282,Totalt!$B$1:$AQ$550,MATCH(C$2,Totalt!$B$1:$AQ$1,0),FALSE),"")</f>
        <v>0</v>
      </c>
      <c r="D282" s="302">
        <f>IFERROR(VLOOKUP($B282,Totalt!$B$1:$AQ$550,MATCH(D$2,Totalt!$B$1:$AQ$1,0),FALSE),"")</f>
        <v>0</v>
      </c>
      <c r="E282" s="302">
        <f>IFERROR(VLOOKUP($B282,Totalt!$B$1:$AQ$550,MATCH(E$2,Totalt!$B$1:$AQ$1,0),FALSE),"")</f>
        <v>0</v>
      </c>
      <c r="F282" s="302">
        <f>IFERROR(VLOOKUP($B282,Totalt!$B$1:$AQ$550,MATCH(F$2,Totalt!$B$1:$AQ$1,0),FALSE),"")</f>
        <v>0</v>
      </c>
      <c r="G282" s="302">
        <f>IFERROR(VLOOKUP($B282,Totalt!$B$1:$AQ$550,MATCH(G$2,Totalt!$B$1:$AQ$1,0),FALSE),"")</f>
        <v>0</v>
      </c>
      <c r="H282" s="302">
        <f>IFERROR(VLOOKUP($B282,Totalt!$B$1:$AQ$550,MATCH(H$2,Totalt!$B$1:$AQ$1,0),FALSE),"")</f>
        <v>0</v>
      </c>
      <c r="I282" s="302">
        <f>IFERROR(VLOOKUP($B282,Totalt!$B$1:$AQ$550,MATCH(I$2,Totalt!$B$1:$AQ$1,0),FALSE),"")</f>
        <v>0</v>
      </c>
      <c r="J282" s="302">
        <f>IFERROR(VLOOKUP($B282,Totalt!$B$1:$AQ$550,MATCH(J$2,Totalt!$B$1:$AQ$1,0),FALSE),"")</f>
        <v>0</v>
      </c>
      <c r="K282" s="302">
        <f>IFERROR(VLOOKUP($B282,Totalt!$B$1:$AQ$550,MATCH(K$2,Totalt!$B$1:$AQ$1,0),FALSE),"")</f>
        <v>0</v>
      </c>
      <c r="L282" s="302">
        <f>IFERROR(VLOOKUP($B282,Totalt!$B$1:$AQ$550,MATCH(L$2,Totalt!$B$1:$AQ$1,0),FALSE),"")</f>
        <v>0</v>
      </c>
      <c r="M282" s="302">
        <f>IFERROR(VLOOKUP($B282,Totalt!$B$1:$AQ$550,MATCH(M$2,Totalt!$B$1:$AQ$1,0),FALSE),"")</f>
        <v>0</v>
      </c>
      <c r="N282" s="302">
        <f>IFERROR(VLOOKUP($B282,Totalt!$B$1:$AQ$550,MATCH(N$2,Totalt!$B$1:$AQ$1,0),FALSE),"")</f>
        <v>0</v>
      </c>
      <c r="O282" s="302">
        <f>IFERROR(VLOOKUP($B282,Totalt!$B$1:$AQ$550,MATCH(O$2,Totalt!$B$1:$AQ$1,0),FALSE),"")</f>
        <v>0</v>
      </c>
      <c r="P282" s="302">
        <f>IFERROR(VLOOKUP($B282,Totalt!$B$1:$AQ$550,MATCH(P$2,Totalt!$B$1:$AQ$1,0),FALSE),"")</f>
        <v>1.74</v>
      </c>
      <c r="Q282" s="302">
        <f>IFERROR(VLOOKUP($B282,Totalt!$B$1:$AQ$550,MATCH(Q$2,Totalt!$B$1:$AQ$1,0),FALSE),"")</f>
        <v>0</v>
      </c>
      <c r="R282" s="302">
        <f>IFERROR(VLOOKUP($B282,Totalt!$B$1:$AQ$550,MATCH(R$2,Totalt!$B$1:$AQ$1,0),FALSE),"")</f>
        <v>3.58</v>
      </c>
      <c r="S282" s="302">
        <f>IFERROR(VLOOKUP($B282,Totalt!$B$1:$AQ$550,MATCH(S$2,Totalt!$B$1:$AQ$1,0),FALSE),"")</f>
        <v>0</v>
      </c>
      <c r="T282" s="302">
        <f>IFERROR(VLOOKUP($B282,Totalt!$B$1:$AQ$550,MATCH(T$2,Totalt!$B$1:$AQ$1,0),FALSE),"")</f>
        <v>0</v>
      </c>
      <c r="U282" s="302">
        <f>IFERROR(VLOOKUP($B282,Totalt!$B$1:$AQ$550,MATCH(U$2,Totalt!$B$1:$AQ$1,0),FALSE),"")</f>
        <v>0</v>
      </c>
      <c r="V282" s="302">
        <f>IFERROR(VLOOKUP($B282,Totalt!$B$1:$AQ$550,MATCH(V$2,Totalt!$B$1:$AQ$1,0),FALSE),"")</f>
        <v>0</v>
      </c>
      <c r="W282" s="302">
        <f>IFERROR(VLOOKUP($B282,Totalt!$B$1:$AQ$550,MATCH(W$2,Totalt!$B$1:$AQ$1,0),FALSE),"")</f>
        <v>0.25</v>
      </c>
      <c r="X282" s="302">
        <f>IFERROR(VLOOKUP($B282,Totalt!$B$1:$AQ$550,MATCH(X$2,Totalt!$B$1:$AQ$1,0),FALSE),"")</f>
        <v>0</v>
      </c>
      <c r="Y282" s="302">
        <f>IFERROR(VLOOKUP($B282,Totalt!$B$1:$AQ$550,MATCH(Y$2,Totalt!$B$1:$AQ$1,0),FALSE),"")</f>
        <v>0</v>
      </c>
      <c r="Z282" s="302">
        <f>IFERROR(VLOOKUP($B282,Totalt!$B$1:$AQ$550,MATCH(Z$2,Totalt!$B$1:$AQ$1,0),FALSE),"")</f>
        <v>0</v>
      </c>
      <c r="AA282" s="302">
        <f>IFERROR(VLOOKUP($B282,Totalt!$B$1:$AQ$550,MATCH(AA$2,Totalt!$B$1:$AQ$1,0),FALSE),"")</f>
        <v>0</v>
      </c>
      <c r="AB282" s="302">
        <f>IFERROR(VLOOKUP($B282,Totalt!$B$1:$AQ$550,MATCH(AB$2,Totalt!$B$1:$AQ$1,0),FALSE),"")</f>
        <v>0</v>
      </c>
      <c r="AC282" s="302">
        <f>IFERROR(VLOOKUP($B282,Totalt!$B$1:$AQ$550,MATCH(AC$2,Totalt!$B$1:$AQ$1,0),FALSE),"")</f>
        <v>0</v>
      </c>
      <c r="AD282" s="302">
        <f>IFERROR(VLOOKUP($B282,Totalt!$B$1:$AQ$550,MATCH(AD$2,Totalt!$B$1:$AQ$1,0),FALSE),"")</f>
        <v>0</v>
      </c>
      <c r="AE282" s="302">
        <f>IFERROR(VLOOKUP($B282,Totalt!$B$1:$AQ$550,MATCH(AE$2,Totalt!$B$1:$AQ$1,0),FALSE),"")</f>
        <v>0</v>
      </c>
      <c r="AF282" s="302">
        <f>IFERROR(VLOOKUP($B282,Totalt!$B$1:$AQ$550,MATCH(AF$2,Totalt!$B$1:$AQ$1,0),FALSE),"")</f>
        <v>9.7000000000000003E-2</v>
      </c>
      <c r="AG282" s="302">
        <f>IFERROR(VLOOKUP($B282,Totalt!$B$1:$AQ$550,MATCH(AG$2,Totalt!$B$1:$AQ$1,0),FALSE),"")</f>
        <v>0</v>
      </c>
      <c r="AI282" s="302">
        <f t="shared" si="16"/>
        <v>5.6670000000000007</v>
      </c>
      <c r="AJ282" s="302">
        <f>IF(ISERROR(1/VLOOKUP($B282,Leveranser!$B$1:$S$500,MATCH("såld värme (gwh)",Leveranser!$B$1:$S$1,0),FALSE)),"",VLOOKUP($B282,Leveranser!$B$1:$S$500,MATCH("såld värme (gwh)",Leveranser!$B$1:$S$1,0),FALSE))</f>
        <v>4.17</v>
      </c>
      <c r="AK282" s="315"/>
      <c r="AM282" s="316" t="str">
        <f>IF(B282&lt;&gt;"",IF(VLOOKUP($B282,Totalt!$B$1:$AQ$550,MATCH("Kvalitetsgranskad:",Totalt!$B$1:$AQ$1,0),FALSE)="ja",VLOOKUP($B282,Miljö!$B$1:$AG$479,MATCH(AM$2,Miljö!$B$1:$AK$1,0),FALSE),""),"")</f>
        <v>Nej</v>
      </c>
      <c r="AN282" s="316" t="str">
        <f>IF(AM282="ja",VLOOKUP($B282,Miljö!$B$1:$J$479,MATCH("Typ av ursprungsspecificerad el   (Om inget värde anges används Nordisk residualmix, se inforuta) ()",Miljö!$B$1:$J$1,0),FALSE),IF(AM282="nej","Nordisk residualel",""))</f>
        <v>Nordisk residualel</v>
      </c>
      <c r="AO282" s="316">
        <f>IF(AM282="","",VLOOKUP($B282,Miljö!$B$1:$J$479,MATCH("Fossilandel för ursprungspecificerad el ()",Miljö!$B$1:$J$1,0),FALSE))</f>
        <v>0.42099999999999999</v>
      </c>
      <c r="AP282" s="316">
        <f>IF(AM282="","",IFERROR(VLOOKUP($B282,Miljö!$B$1:$J$479,MATCH("Kärnkraftsandel för ursprungsspecificerad el ()",Miljö!$B$1:$J$1,0),FALSE)/1,0))</f>
        <v>0.40799999999999997</v>
      </c>
      <c r="AQ282" s="316">
        <f t="shared" si="17"/>
        <v>0.17099999999999999</v>
      </c>
      <c r="AS282" s="316" t="str">
        <f t="shared" si="18"/>
        <v>Nej</v>
      </c>
      <c r="AT282" s="316" t="str">
        <f>IF(AS282="ja",VLOOKUP($B282,Miljö!$B$1:$O$500,MATCH("Fossil andel i procent (%)",Miljö!$B$1:$O$1,0),FALSE)/100,"")</f>
        <v/>
      </c>
      <c r="AV282" s="316" t="str">
        <f t="shared" si="19"/>
        <v>Nej</v>
      </c>
      <c r="AW282" s="316" t="str">
        <f>IF(AV282="ja",VLOOKUP($B282,'Egen hetvattenprod'!$B$1:$AO$500,MATCH("Värmekälla till värmepumpar ()",'Egen hetvattenprod'!$B$1:$AO$1,0),FALSE),"")</f>
        <v/>
      </c>
    </row>
    <row r="283" spans="1:49" x14ac:dyDescent="0.25">
      <c r="A283" s="314" t="str">
        <f>'Miljövärden för publ företag'!B285</f>
        <v>Uddevalla Energi AB</v>
      </c>
      <c r="B283" s="314" t="str">
        <f>'Miljövärden för publ företag'!C285</f>
        <v>Munkedal</v>
      </c>
      <c r="C283" s="302">
        <f>IFERROR(VLOOKUP($B283,Totalt!$B$1:$AQ$550,MATCH(C$2,Totalt!$B$1:$AQ$1,0),FALSE),"")</f>
        <v>0</v>
      </c>
      <c r="D283" s="302">
        <f>IFERROR(VLOOKUP($B283,Totalt!$B$1:$AQ$550,MATCH(D$2,Totalt!$B$1:$AQ$1,0),FALSE),"")</f>
        <v>0</v>
      </c>
      <c r="E283" s="302">
        <f>IFERROR(VLOOKUP($B283,Totalt!$B$1:$AQ$550,MATCH(E$2,Totalt!$B$1:$AQ$1,0),FALSE),"")</f>
        <v>0</v>
      </c>
      <c r="F283" s="302">
        <f>IFERROR(VLOOKUP($B283,Totalt!$B$1:$AQ$550,MATCH(F$2,Totalt!$B$1:$AQ$1,0),FALSE),"")</f>
        <v>0</v>
      </c>
      <c r="G283" s="302">
        <f>IFERROR(VLOOKUP($B283,Totalt!$B$1:$AQ$550,MATCH(G$2,Totalt!$B$1:$AQ$1,0),FALSE),"")</f>
        <v>0</v>
      </c>
      <c r="H283" s="302">
        <f>IFERROR(VLOOKUP($B283,Totalt!$B$1:$AQ$550,MATCH(H$2,Totalt!$B$1:$AQ$1,0),FALSE),"")</f>
        <v>0</v>
      </c>
      <c r="I283" s="302">
        <f>IFERROR(VLOOKUP($B283,Totalt!$B$1:$AQ$550,MATCH(I$2,Totalt!$B$1:$AQ$1,0),FALSE),"")</f>
        <v>0</v>
      </c>
      <c r="J283" s="302">
        <f>IFERROR(VLOOKUP($B283,Totalt!$B$1:$AQ$550,MATCH(J$2,Totalt!$B$1:$AQ$1,0),FALSE),"")</f>
        <v>0</v>
      </c>
      <c r="K283" s="302">
        <f>IFERROR(VLOOKUP($B283,Totalt!$B$1:$AQ$550,MATCH(K$2,Totalt!$B$1:$AQ$1,0),FALSE),"")</f>
        <v>0</v>
      </c>
      <c r="L283" s="302">
        <f>IFERROR(VLOOKUP($B283,Totalt!$B$1:$AQ$550,MATCH(L$2,Totalt!$B$1:$AQ$1,0),FALSE),"")</f>
        <v>0</v>
      </c>
      <c r="M283" s="302">
        <f>IFERROR(VLOOKUP($B283,Totalt!$B$1:$AQ$550,MATCH(M$2,Totalt!$B$1:$AQ$1,0),FALSE),"")</f>
        <v>0</v>
      </c>
      <c r="N283" s="302">
        <f>IFERROR(VLOOKUP($B283,Totalt!$B$1:$AQ$550,MATCH(N$2,Totalt!$B$1:$AQ$1,0),FALSE),"")</f>
        <v>0</v>
      </c>
      <c r="O283" s="302">
        <f>IFERROR(VLOOKUP($B283,Totalt!$B$1:$AQ$550,MATCH(O$2,Totalt!$B$1:$AQ$1,0),FALSE),"")</f>
        <v>0</v>
      </c>
      <c r="P283" s="302">
        <f>IFERROR(VLOOKUP($B283,Totalt!$B$1:$AQ$550,MATCH(P$2,Totalt!$B$1:$AQ$1,0),FALSE),"")</f>
        <v>2.99</v>
      </c>
      <c r="Q283" s="302">
        <f>IFERROR(VLOOKUP($B283,Totalt!$B$1:$AQ$550,MATCH(Q$2,Totalt!$B$1:$AQ$1,0),FALSE),"")</f>
        <v>0</v>
      </c>
      <c r="R283" s="302">
        <f>IFERROR(VLOOKUP($B283,Totalt!$B$1:$AQ$550,MATCH(R$2,Totalt!$B$1:$AQ$1,0),FALSE),"")</f>
        <v>2.2799999999999998</v>
      </c>
      <c r="S283" s="302">
        <f>IFERROR(VLOOKUP($B283,Totalt!$B$1:$AQ$550,MATCH(S$2,Totalt!$B$1:$AQ$1,0),FALSE),"")</f>
        <v>3.76</v>
      </c>
      <c r="T283" s="302">
        <f>IFERROR(VLOOKUP($B283,Totalt!$B$1:$AQ$550,MATCH(T$2,Totalt!$B$1:$AQ$1,0),FALSE),"")</f>
        <v>0</v>
      </c>
      <c r="U283" s="302">
        <f>IFERROR(VLOOKUP($B283,Totalt!$B$1:$AQ$550,MATCH(U$2,Totalt!$B$1:$AQ$1,0),FALSE),"")</f>
        <v>0</v>
      </c>
      <c r="V283" s="302">
        <f>IFERROR(VLOOKUP($B283,Totalt!$B$1:$AQ$550,MATCH(V$2,Totalt!$B$1:$AQ$1,0),FALSE),"")</f>
        <v>0</v>
      </c>
      <c r="W283" s="302">
        <f>IFERROR(VLOOKUP($B283,Totalt!$B$1:$AQ$550,MATCH(W$2,Totalt!$B$1:$AQ$1,0),FALSE),"")</f>
        <v>0.23</v>
      </c>
      <c r="X283" s="302">
        <f>IFERROR(VLOOKUP($B283,Totalt!$B$1:$AQ$550,MATCH(X$2,Totalt!$B$1:$AQ$1,0),FALSE),"")</f>
        <v>0</v>
      </c>
      <c r="Y283" s="302">
        <f>IFERROR(VLOOKUP($B283,Totalt!$B$1:$AQ$550,MATCH(Y$2,Totalt!$B$1:$AQ$1,0),FALSE),"")</f>
        <v>0</v>
      </c>
      <c r="Z283" s="302">
        <f>IFERROR(VLOOKUP($B283,Totalt!$B$1:$AQ$550,MATCH(Z$2,Totalt!$B$1:$AQ$1,0),FALSE),"")</f>
        <v>0</v>
      </c>
      <c r="AA283" s="302">
        <f>IFERROR(VLOOKUP($B283,Totalt!$B$1:$AQ$550,MATCH(AA$2,Totalt!$B$1:$AQ$1,0),FALSE),"")</f>
        <v>0</v>
      </c>
      <c r="AB283" s="302">
        <f>IFERROR(VLOOKUP($B283,Totalt!$B$1:$AQ$550,MATCH(AB$2,Totalt!$B$1:$AQ$1,0),FALSE),"")</f>
        <v>0</v>
      </c>
      <c r="AC283" s="302">
        <f>IFERROR(VLOOKUP($B283,Totalt!$B$1:$AQ$550,MATCH(AC$2,Totalt!$B$1:$AQ$1,0),FALSE),"")</f>
        <v>0</v>
      </c>
      <c r="AD283" s="302">
        <f>IFERROR(VLOOKUP($B283,Totalt!$B$1:$AQ$550,MATCH(AD$2,Totalt!$B$1:$AQ$1,0),FALSE),"")</f>
        <v>0</v>
      </c>
      <c r="AE283" s="302">
        <f>IFERROR(VLOOKUP($B283,Totalt!$B$1:$AQ$550,MATCH(AE$2,Totalt!$B$1:$AQ$1,0),FALSE),"")</f>
        <v>0</v>
      </c>
      <c r="AF283" s="302">
        <f>IFERROR(VLOOKUP($B283,Totalt!$B$1:$AQ$550,MATCH(AF$2,Totalt!$B$1:$AQ$1,0),FALSE),"")</f>
        <v>0.13</v>
      </c>
      <c r="AG283" s="302">
        <f>IFERROR(VLOOKUP($B283,Totalt!$B$1:$AQ$550,MATCH(AG$2,Totalt!$B$1:$AQ$1,0),FALSE),"")</f>
        <v>0</v>
      </c>
      <c r="AI283" s="302">
        <f t="shared" si="16"/>
        <v>9.39</v>
      </c>
      <c r="AJ283" s="302">
        <f>IF(ISERROR(1/VLOOKUP($B283,Leveranser!$B$1:$S$500,MATCH("såld värme (gwh)",Leveranser!$B$1:$S$1,0),FALSE)),"",VLOOKUP($B283,Leveranser!$B$1:$S$500,MATCH("såld värme (gwh)",Leveranser!$B$1:$S$1,0),FALSE))</f>
        <v>6.95</v>
      </c>
      <c r="AK283" s="315"/>
      <c r="AM283" s="316" t="str">
        <f>IF(B283&lt;&gt;"",IF(VLOOKUP($B283,Totalt!$B$1:$AQ$550,MATCH("Kvalitetsgranskad:",Totalt!$B$1:$AQ$1,0),FALSE)="ja",VLOOKUP($B283,Miljö!$B$1:$AG$479,MATCH(AM$2,Miljö!$B$1:$AK$1,0),FALSE),""),"")</f>
        <v>Nej</v>
      </c>
      <c r="AN283" s="316" t="str">
        <f>IF(AM283="ja",VLOOKUP($B283,Miljö!$B$1:$J$479,MATCH("Typ av ursprungsspecificerad el   (Om inget värde anges används Nordisk residualmix, se inforuta) ()",Miljö!$B$1:$J$1,0),FALSE),IF(AM283="nej","Nordisk residualel",""))</f>
        <v>Nordisk residualel</v>
      </c>
      <c r="AO283" s="316">
        <f>IF(AM283="","",VLOOKUP($B283,Miljö!$B$1:$J$479,MATCH("Fossilandel för ursprungspecificerad el ()",Miljö!$B$1:$J$1,0),FALSE))</f>
        <v>0.42099999999999999</v>
      </c>
      <c r="AP283" s="316">
        <f>IF(AM283="","",IFERROR(VLOOKUP($B283,Miljö!$B$1:$J$479,MATCH("Kärnkraftsandel för ursprungsspecificerad el ()",Miljö!$B$1:$J$1,0),FALSE)/1,0))</f>
        <v>0.40799999999999997</v>
      </c>
      <c r="AQ283" s="316">
        <f t="shared" si="17"/>
        <v>0.17099999999999999</v>
      </c>
      <c r="AS283" s="316" t="str">
        <f t="shared" si="18"/>
        <v>Nej</v>
      </c>
      <c r="AT283" s="316" t="str">
        <f>IF(AS283="ja",VLOOKUP($B283,Miljö!$B$1:$O$500,MATCH("Fossil andel i procent (%)",Miljö!$B$1:$O$1,0),FALSE)/100,"")</f>
        <v/>
      </c>
      <c r="AV283" s="316" t="str">
        <f t="shared" si="19"/>
        <v>Nej</v>
      </c>
      <c r="AW283" s="316" t="str">
        <f>IF(AV283="ja",VLOOKUP($B283,'Egen hetvattenprod'!$B$1:$AO$500,MATCH("Värmekälla till värmepumpar ()",'Egen hetvattenprod'!$B$1:$AO$1,0),FALSE),"")</f>
        <v/>
      </c>
    </row>
    <row r="284" spans="1:49" x14ac:dyDescent="0.25">
      <c r="A284" s="314" t="str">
        <f>'Miljövärden för publ företag'!B286</f>
        <v>Uddevalla Energi AB</v>
      </c>
      <c r="B284" s="314" t="str">
        <f>'Miljövärden för publ företag'!C286</f>
        <v>Uddevalla</v>
      </c>
      <c r="C284" s="302">
        <f>IFERROR(VLOOKUP($B284,Totalt!$B$1:$AQ$550,MATCH(C$2,Totalt!$B$1:$AQ$1,0),FALSE),"")</f>
        <v>0</v>
      </c>
      <c r="D284" s="302">
        <f>IFERROR(VLOOKUP($B284,Totalt!$B$1:$AQ$550,MATCH(D$2,Totalt!$B$1:$AQ$1,0),FALSE),"")</f>
        <v>0.41746100000000003</v>
      </c>
      <c r="E284" s="302">
        <f>IFERROR(VLOOKUP($B284,Totalt!$B$1:$AQ$550,MATCH(E$2,Totalt!$B$1:$AQ$1,0),FALSE),"")</f>
        <v>0</v>
      </c>
      <c r="F284" s="302">
        <f>IFERROR(VLOOKUP($B284,Totalt!$B$1:$AQ$550,MATCH(F$2,Totalt!$B$1:$AQ$1,0),FALSE),"")</f>
        <v>0</v>
      </c>
      <c r="G284" s="302">
        <f>IFERROR(VLOOKUP($B284,Totalt!$B$1:$AQ$550,MATCH(G$2,Totalt!$B$1:$AQ$1,0),FALSE),"")</f>
        <v>0</v>
      </c>
      <c r="H284" s="302">
        <f>IFERROR(VLOOKUP($B284,Totalt!$B$1:$AQ$550,MATCH(H$2,Totalt!$B$1:$AQ$1,0),FALSE),"")</f>
        <v>0</v>
      </c>
      <c r="I284" s="302">
        <f>IFERROR(VLOOKUP($B284,Totalt!$B$1:$AQ$550,MATCH(I$2,Totalt!$B$1:$AQ$1,0),FALSE),"")</f>
        <v>175.14400000000001</v>
      </c>
      <c r="J284" s="302">
        <f>IFERROR(VLOOKUP($B284,Totalt!$B$1:$AQ$550,MATCH(J$2,Totalt!$B$1:$AQ$1,0),FALSE),"")</f>
        <v>0</v>
      </c>
      <c r="K284" s="302">
        <f>IFERROR(VLOOKUP($B284,Totalt!$B$1:$AQ$550,MATCH(K$2,Totalt!$B$1:$AQ$1,0),FALSE),"")</f>
        <v>0</v>
      </c>
      <c r="L284" s="302">
        <f>IFERROR(VLOOKUP($B284,Totalt!$B$1:$AQ$550,MATCH(L$2,Totalt!$B$1:$AQ$1,0),FALSE),"")</f>
        <v>17.032</v>
      </c>
      <c r="M284" s="302">
        <f>IFERROR(VLOOKUP($B284,Totalt!$B$1:$AQ$550,MATCH(M$2,Totalt!$B$1:$AQ$1,0),FALSE),"")</f>
        <v>0</v>
      </c>
      <c r="N284" s="302">
        <f>IFERROR(VLOOKUP($B284,Totalt!$B$1:$AQ$550,MATCH(N$2,Totalt!$B$1:$AQ$1,0),FALSE),"")</f>
        <v>0</v>
      </c>
      <c r="O284" s="302">
        <f>IFERROR(VLOOKUP($B284,Totalt!$B$1:$AQ$550,MATCH(O$2,Totalt!$B$1:$AQ$1,0),FALSE),"")</f>
        <v>0</v>
      </c>
      <c r="P284" s="302">
        <f>IFERROR(VLOOKUP($B284,Totalt!$B$1:$AQ$550,MATCH(P$2,Totalt!$B$1:$AQ$1,0),FALSE),"")</f>
        <v>41.4</v>
      </c>
      <c r="Q284" s="302">
        <f>IFERROR(VLOOKUP($B284,Totalt!$B$1:$AQ$550,MATCH(Q$2,Totalt!$B$1:$AQ$1,0),FALSE),"")</f>
        <v>0</v>
      </c>
      <c r="R284" s="302">
        <f>IFERROR(VLOOKUP($B284,Totalt!$B$1:$AQ$550,MATCH(R$2,Totalt!$B$1:$AQ$1,0),FALSE),"")</f>
        <v>0</v>
      </c>
      <c r="S284" s="302">
        <f>IFERROR(VLOOKUP($B284,Totalt!$B$1:$AQ$550,MATCH(S$2,Totalt!$B$1:$AQ$1,0),FALSE),"")</f>
        <v>0</v>
      </c>
      <c r="T284" s="302">
        <f>IFERROR(VLOOKUP($B284,Totalt!$B$1:$AQ$550,MATCH(T$2,Totalt!$B$1:$AQ$1,0),FALSE),"")</f>
        <v>0</v>
      </c>
      <c r="U284" s="302">
        <f>IFERROR(VLOOKUP($B284,Totalt!$B$1:$AQ$550,MATCH(U$2,Totalt!$B$1:$AQ$1,0),FALSE),"")</f>
        <v>0.11276899999999999</v>
      </c>
      <c r="V284" s="302">
        <f>IFERROR(VLOOKUP($B284,Totalt!$B$1:$AQ$550,MATCH(V$2,Totalt!$B$1:$AQ$1,0),FALSE),"")</f>
        <v>0</v>
      </c>
      <c r="W284" s="302">
        <f>IFERROR(VLOOKUP($B284,Totalt!$B$1:$AQ$550,MATCH(W$2,Totalt!$B$1:$AQ$1,0),FALSE),"")</f>
        <v>1.7</v>
      </c>
      <c r="X284" s="302">
        <f>IFERROR(VLOOKUP($B284,Totalt!$B$1:$AQ$550,MATCH(X$2,Totalt!$B$1:$AQ$1,0),FALSE),"")</f>
        <v>0</v>
      </c>
      <c r="Y284" s="302">
        <f>IFERROR(VLOOKUP($B284,Totalt!$B$1:$AQ$550,MATCH(Y$2,Totalt!$B$1:$AQ$1,0),FALSE),"")</f>
        <v>17.600000000000001</v>
      </c>
      <c r="Z284" s="302">
        <f>IFERROR(VLOOKUP($B284,Totalt!$B$1:$AQ$550,MATCH(Z$2,Totalt!$B$1:$AQ$1,0),FALSE),"")</f>
        <v>0</v>
      </c>
      <c r="AA284" s="302">
        <f>IFERROR(VLOOKUP($B284,Totalt!$B$1:$AQ$550,MATCH(AA$2,Totalt!$B$1:$AQ$1,0),FALSE),"")</f>
        <v>0</v>
      </c>
      <c r="AB284" s="302">
        <f>IFERROR(VLOOKUP($B284,Totalt!$B$1:$AQ$550,MATCH(AB$2,Totalt!$B$1:$AQ$1,0),FALSE),"")</f>
        <v>0</v>
      </c>
      <c r="AC284" s="302">
        <f>IFERROR(VLOOKUP($B284,Totalt!$B$1:$AQ$550,MATCH(AC$2,Totalt!$B$1:$AQ$1,0),FALSE),"")</f>
        <v>59.2</v>
      </c>
      <c r="AD284" s="302">
        <f>IFERROR(VLOOKUP($B284,Totalt!$B$1:$AQ$550,MATCH(AD$2,Totalt!$B$1:$AQ$1,0),FALSE),"")</f>
        <v>0</v>
      </c>
      <c r="AE284" s="302">
        <f>IFERROR(VLOOKUP($B284,Totalt!$B$1:$AQ$550,MATCH(AE$2,Totalt!$B$1:$AQ$1,0),FALSE),"")</f>
        <v>0</v>
      </c>
      <c r="AF284" s="302">
        <f>IFERROR(VLOOKUP($B284,Totalt!$B$1:$AQ$550,MATCH(AF$2,Totalt!$B$1:$AQ$1,0),FALSE),"")</f>
        <v>11.449299999999999</v>
      </c>
      <c r="AG284" s="302">
        <f>IFERROR(VLOOKUP($B284,Totalt!$B$1:$AQ$550,MATCH(AG$2,Totalt!$B$1:$AQ$1,0),FALSE),"")</f>
        <v>0</v>
      </c>
      <c r="AI284" s="302">
        <f t="shared" si="16"/>
        <v>324.05552999999998</v>
      </c>
      <c r="AJ284" s="302">
        <f>IF(ISERROR(1/VLOOKUP($B284,Leveranser!$B$1:$S$500,MATCH("såld värme (gwh)",Leveranser!$B$1:$S$1,0),FALSE)),"",VLOOKUP($B284,Leveranser!$B$1:$S$500,MATCH("såld värme (gwh)",Leveranser!$B$1:$S$1,0),FALSE))</f>
        <v>287.63</v>
      </c>
      <c r="AK284" s="315"/>
      <c r="AM284" s="316" t="str">
        <f>IF(B284&lt;&gt;"",IF(VLOOKUP($B284,Totalt!$B$1:$AQ$550,MATCH("Kvalitetsgranskad:",Totalt!$B$1:$AQ$1,0),FALSE)="ja",VLOOKUP($B284,Miljö!$B$1:$AG$479,MATCH(AM$2,Miljö!$B$1:$AK$1,0),FALSE),""),"")</f>
        <v>Nej</v>
      </c>
      <c r="AN284" s="316" t="str">
        <f>IF(AM284="ja",VLOOKUP($B284,Miljö!$B$1:$J$479,MATCH("Typ av ursprungsspecificerad el   (Om inget värde anges används Nordisk residualmix, se inforuta) ()",Miljö!$B$1:$J$1,0),FALSE),IF(AM284="nej","Nordisk residualel",""))</f>
        <v>Nordisk residualel</v>
      </c>
      <c r="AO284" s="316">
        <f>IF(AM284="","",VLOOKUP($B284,Miljö!$B$1:$J$479,MATCH("Fossilandel för ursprungspecificerad el ()",Miljö!$B$1:$J$1,0),FALSE))</f>
        <v>0.42099999999999999</v>
      </c>
      <c r="AP284" s="316">
        <f>IF(AM284="","",IFERROR(VLOOKUP($B284,Miljö!$B$1:$J$479,MATCH("Kärnkraftsandel för ursprungsspecificerad el ()",Miljö!$B$1:$J$1,0),FALSE)/1,0))</f>
        <v>0.40799999999999997</v>
      </c>
      <c r="AQ284" s="316">
        <f t="shared" si="17"/>
        <v>0.17099999999999999</v>
      </c>
      <c r="AS284" s="316" t="str">
        <f t="shared" si="18"/>
        <v>Nej</v>
      </c>
      <c r="AT284" s="316" t="str">
        <f>IF(AS284="ja",VLOOKUP($B284,Miljö!$B$1:$O$500,MATCH("Fossil andel i procent (%)",Miljö!$B$1:$O$1,0),FALSE)/100,"")</f>
        <v/>
      </c>
      <c r="AV284" s="316" t="str">
        <f t="shared" si="19"/>
        <v>Nej</v>
      </c>
      <c r="AW284" s="316" t="str">
        <f>IF(AV284="ja",VLOOKUP($B284,'Egen hetvattenprod'!$B$1:$AO$500,MATCH("Värmekälla till värmepumpar ()",'Egen hetvattenprod'!$B$1:$AO$1,0),FALSE),"")</f>
        <v/>
      </c>
    </row>
    <row r="285" spans="1:49" x14ac:dyDescent="0.25">
      <c r="A285" s="314" t="str">
        <f>'Miljövärden för publ företag'!B287</f>
        <v>Ulricehamns Energi AB</v>
      </c>
      <c r="B285" s="314" t="str">
        <f>'Miljövärden för publ företag'!C287</f>
        <v>Gällstad</v>
      </c>
      <c r="C285" s="302">
        <f>IFERROR(VLOOKUP($B285,Totalt!$B$1:$AQ$550,MATCH(C$2,Totalt!$B$1:$AQ$1,0),FALSE),"")</f>
        <v>0</v>
      </c>
      <c r="D285" s="302">
        <f>IFERROR(VLOOKUP($B285,Totalt!$B$1:$AQ$550,MATCH(D$2,Totalt!$B$1:$AQ$1,0),FALSE),"")</f>
        <v>4.5699999999999998E-2</v>
      </c>
      <c r="E285" s="302">
        <f>IFERROR(VLOOKUP($B285,Totalt!$B$1:$AQ$550,MATCH(E$2,Totalt!$B$1:$AQ$1,0),FALSE),"")</f>
        <v>0</v>
      </c>
      <c r="F285" s="302">
        <f>IFERROR(VLOOKUP($B285,Totalt!$B$1:$AQ$550,MATCH(F$2,Totalt!$B$1:$AQ$1,0),FALSE),"")</f>
        <v>0</v>
      </c>
      <c r="G285" s="302">
        <f>IFERROR(VLOOKUP($B285,Totalt!$B$1:$AQ$550,MATCH(G$2,Totalt!$B$1:$AQ$1,0),FALSE),"")</f>
        <v>0</v>
      </c>
      <c r="H285" s="302">
        <f>IFERROR(VLOOKUP($B285,Totalt!$B$1:$AQ$550,MATCH(H$2,Totalt!$B$1:$AQ$1,0),FALSE),"")</f>
        <v>0</v>
      </c>
      <c r="I285" s="302">
        <f>IFERROR(VLOOKUP($B285,Totalt!$B$1:$AQ$550,MATCH(I$2,Totalt!$B$1:$AQ$1,0),FALSE),"")</f>
        <v>0</v>
      </c>
      <c r="J285" s="302">
        <f>IFERROR(VLOOKUP($B285,Totalt!$B$1:$AQ$550,MATCH(J$2,Totalt!$B$1:$AQ$1,0),FALSE),"")</f>
        <v>0</v>
      </c>
      <c r="K285" s="302">
        <f>IFERROR(VLOOKUP($B285,Totalt!$B$1:$AQ$550,MATCH(K$2,Totalt!$B$1:$AQ$1,0),FALSE),"")</f>
        <v>0</v>
      </c>
      <c r="L285" s="302">
        <f>IFERROR(VLOOKUP($B285,Totalt!$B$1:$AQ$550,MATCH(L$2,Totalt!$B$1:$AQ$1,0),FALSE),"")</f>
        <v>0</v>
      </c>
      <c r="M285" s="302">
        <f>IFERROR(VLOOKUP($B285,Totalt!$B$1:$AQ$550,MATCH(M$2,Totalt!$B$1:$AQ$1,0),FALSE),"")</f>
        <v>0</v>
      </c>
      <c r="N285" s="302">
        <f>IFERROR(VLOOKUP($B285,Totalt!$B$1:$AQ$550,MATCH(N$2,Totalt!$B$1:$AQ$1,0),FALSE),"")</f>
        <v>0</v>
      </c>
      <c r="O285" s="302">
        <f>IFERROR(VLOOKUP($B285,Totalt!$B$1:$AQ$550,MATCH(O$2,Totalt!$B$1:$AQ$1,0),FALSE),"")</f>
        <v>0</v>
      </c>
      <c r="P285" s="302">
        <f>IFERROR(VLOOKUP($B285,Totalt!$B$1:$AQ$550,MATCH(P$2,Totalt!$B$1:$AQ$1,0),FALSE),"")</f>
        <v>0</v>
      </c>
      <c r="Q285" s="302">
        <f>IFERROR(VLOOKUP($B285,Totalt!$B$1:$AQ$550,MATCH(Q$2,Totalt!$B$1:$AQ$1,0),FALSE),"")</f>
        <v>0</v>
      </c>
      <c r="R285" s="302">
        <f>IFERROR(VLOOKUP($B285,Totalt!$B$1:$AQ$550,MATCH(R$2,Totalt!$B$1:$AQ$1,0),FALSE),"")</f>
        <v>2.8959999999999999</v>
      </c>
      <c r="S285" s="302">
        <f>IFERROR(VLOOKUP($B285,Totalt!$B$1:$AQ$550,MATCH(S$2,Totalt!$B$1:$AQ$1,0),FALSE),"")</f>
        <v>0</v>
      </c>
      <c r="T285" s="302">
        <f>IFERROR(VLOOKUP($B285,Totalt!$B$1:$AQ$550,MATCH(T$2,Totalt!$B$1:$AQ$1,0),FALSE),"")</f>
        <v>0</v>
      </c>
      <c r="U285" s="302">
        <f>IFERROR(VLOOKUP($B285,Totalt!$B$1:$AQ$550,MATCH(U$2,Totalt!$B$1:$AQ$1,0),FALSE),"")</f>
        <v>0</v>
      </c>
      <c r="V285" s="302">
        <f>IFERROR(VLOOKUP($B285,Totalt!$B$1:$AQ$550,MATCH(V$2,Totalt!$B$1:$AQ$1,0),FALSE),"")</f>
        <v>0</v>
      </c>
      <c r="W285" s="302">
        <f>IFERROR(VLOOKUP($B285,Totalt!$B$1:$AQ$550,MATCH(W$2,Totalt!$B$1:$AQ$1,0),FALSE),"")</f>
        <v>0</v>
      </c>
      <c r="X285" s="302">
        <f>IFERROR(VLOOKUP($B285,Totalt!$B$1:$AQ$550,MATCH(X$2,Totalt!$B$1:$AQ$1,0),FALSE),"")</f>
        <v>0</v>
      </c>
      <c r="Y285" s="302">
        <f>IFERROR(VLOOKUP($B285,Totalt!$B$1:$AQ$550,MATCH(Y$2,Totalt!$B$1:$AQ$1,0),FALSE),"")</f>
        <v>0</v>
      </c>
      <c r="Z285" s="302">
        <f>IFERROR(VLOOKUP($B285,Totalt!$B$1:$AQ$550,MATCH(Z$2,Totalt!$B$1:$AQ$1,0),FALSE),"")</f>
        <v>0</v>
      </c>
      <c r="AA285" s="302">
        <f>IFERROR(VLOOKUP($B285,Totalt!$B$1:$AQ$550,MATCH(AA$2,Totalt!$B$1:$AQ$1,0),FALSE),"")</f>
        <v>0</v>
      </c>
      <c r="AB285" s="302">
        <f>IFERROR(VLOOKUP($B285,Totalt!$B$1:$AQ$550,MATCH(AB$2,Totalt!$B$1:$AQ$1,0),FALSE),"")</f>
        <v>0</v>
      </c>
      <c r="AC285" s="302">
        <f>IFERROR(VLOOKUP($B285,Totalt!$B$1:$AQ$550,MATCH(AC$2,Totalt!$B$1:$AQ$1,0),FALSE),"")</f>
        <v>0</v>
      </c>
      <c r="AD285" s="302">
        <f>IFERROR(VLOOKUP($B285,Totalt!$B$1:$AQ$550,MATCH(AD$2,Totalt!$B$1:$AQ$1,0),FALSE),"")</f>
        <v>0</v>
      </c>
      <c r="AE285" s="302">
        <f>IFERROR(VLOOKUP($B285,Totalt!$B$1:$AQ$550,MATCH(AE$2,Totalt!$B$1:$AQ$1,0),FALSE),"")</f>
        <v>0</v>
      </c>
      <c r="AF285" s="302">
        <f>IFERROR(VLOOKUP($B285,Totalt!$B$1:$AQ$550,MATCH(AF$2,Totalt!$B$1:$AQ$1,0),FALSE),"")</f>
        <v>3.5876699999999997E-2</v>
      </c>
      <c r="AG285" s="302">
        <f>IFERROR(VLOOKUP($B285,Totalt!$B$1:$AQ$550,MATCH(AG$2,Totalt!$B$1:$AQ$1,0),FALSE),"")</f>
        <v>0</v>
      </c>
      <c r="AI285" s="302">
        <f t="shared" si="16"/>
        <v>2.9775767000000002</v>
      </c>
      <c r="AJ285" s="302">
        <f>IF(ISERROR(1/VLOOKUP($B285,Leveranser!$B$1:$S$500,MATCH("såld värme (gwh)",Leveranser!$B$1:$S$1,0),FALSE)),"",VLOOKUP($B285,Leveranser!$B$1:$S$500,MATCH("såld värme (gwh)",Leveranser!$B$1:$S$1,0),FALSE))</f>
        <v>2.3250000000000002</v>
      </c>
      <c r="AK285" s="315"/>
      <c r="AM285" s="316" t="str">
        <f>IF(B285&lt;&gt;"",IF(VLOOKUP($B285,Totalt!$B$1:$AQ$550,MATCH("Kvalitetsgranskad:",Totalt!$B$1:$AQ$1,0),FALSE)="ja",VLOOKUP($B285,Miljö!$B$1:$AG$479,MATCH(AM$2,Miljö!$B$1:$AK$1,0),FALSE),""),"")</f>
        <v>Nej</v>
      </c>
      <c r="AN285" s="316" t="str">
        <f>IF(AM285="ja",VLOOKUP($B285,Miljö!$B$1:$J$479,MATCH("Typ av ursprungsspecificerad el   (Om inget värde anges används Nordisk residualmix, se inforuta) ()",Miljö!$B$1:$J$1,0),FALSE),IF(AM285="nej","Nordisk residualel",""))</f>
        <v>Nordisk residualel</v>
      </c>
      <c r="AO285" s="316">
        <f>IF(AM285="","",VLOOKUP($B285,Miljö!$B$1:$J$479,MATCH("Fossilandel för ursprungspecificerad el ()",Miljö!$B$1:$J$1,0),FALSE))</f>
        <v>0.42099999999999999</v>
      </c>
      <c r="AP285" s="316">
        <f>IF(AM285="","",IFERROR(VLOOKUP($B285,Miljö!$B$1:$J$479,MATCH("Kärnkraftsandel för ursprungsspecificerad el ()",Miljö!$B$1:$J$1,0),FALSE)/1,0))</f>
        <v>0.40799999999999997</v>
      </c>
      <c r="AQ285" s="316">
        <f t="shared" si="17"/>
        <v>0.17099999999999999</v>
      </c>
      <c r="AS285" s="316" t="str">
        <f t="shared" si="18"/>
        <v>Nej</v>
      </c>
      <c r="AT285" s="316" t="str">
        <f>IF(AS285="ja",VLOOKUP($B285,Miljö!$B$1:$O$500,MATCH("Fossil andel i procent (%)",Miljö!$B$1:$O$1,0),FALSE)/100,"")</f>
        <v/>
      </c>
      <c r="AV285" s="316" t="str">
        <f t="shared" si="19"/>
        <v>Nej</v>
      </c>
      <c r="AW285" s="316" t="str">
        <f>IF(AV285="ja",VLOOKUP($B285,'Egen hetvattenprod'!$B$1:$AO$500,MATCH("Värmekälla till värmepumpar ()",'Egen hetvattenprod'!$B$1:$AO$1,0),FALSE),"")</f>
        <v/>
      </c>
    </row>
    <row r="286" spans="1:49" x14ac:dyDescent="0.25">
      <c r="A286" s="314" t="str">
        <f>'Miljövärden för publ företag'!B288</f>
        <v>Ulricehamns Energi AB</v>
      </c>
      <c r="B286" s="314" t="str">
        <f>'Miljövärden för publ företag'!C288</f>
        <v>Timmele</v>
      </c>
      <c r="C286" s="302">
        <f>IFERROR(VLOOKUP($B286,Totalt!$B$1:$AQ$550,MATCH(C$2,Totalt!$B$1:$AQ$1,0),FALSE),"")</f>
        <v>0</v>
      </c>
      <c r="D286" s="302">
        <f>IFERROR(VLOOKUP($B286,Totalt!$B$1:$AQ$550,MATCH(D$2,Totalt!$B$1:$AQ$1,0),FALSE),"")</f>
        <v>0</v>
      </c>
      <c r="E286" s="302">
        <f>IFERROR(VLOOKUP($B286,Totalt!$B$1:$AQ$550,MATCH(E$2,Totalt!$B$1:$AQ$1,0),FALSE),"")</f>
        <v>0</v>
      </c>
      <c r="F286" s="302">
        <f>IFERROR(VLOOKUP($B286,Totalt!$B$1:$AQ$550,MATCH(F$2,Totalt!$B$1:$AQ$1,0),FALSE),"")</f>
        <v>0</v>
      </c>
      <c r="G286" s="302">
        <f>IFERROR(VLOOKUP($B286,Totalt!$B$1:$AQ$550,MATCH(G$2,Totalt!$B$1:$AQ$1,0),FALSE),"")</f>
        <v>0</v>
      </c>
      <c r="H286" s="302">
        <f>IFERROR(VLOOKUP($B286,Totalt!$B$1:$AQ$550,MATCH(H$2,Totalt!$B$1:$AQ$1,0),FALSE),"")</f>
        <v>0</v>
      </c>
      <c r="I286" s="302">
        <f>IFERROR(VLOOKUP($B286,Totalt!$B$1:$AQ$550,MATCH(I$2,Totalt!$B$1:$AQ$1,0),FALSE),"")</f>
        <v>0</v>
      </c>
      <c r="J286" s="302">
        <f>IFERROR(VLOOKUP($B286,Totalt!$B$1:$AQ$550,MATCH(J$2,Totalt!$B$1:$AQ$1,0),FALSE),"")</f>
        <v>0</v>
      </c>
      <c r="K286" s="302">
        <f>IFERROR(VLOOKUP($B286,Totalt!$B$1:$AQ$550,MATCH(K$2,Totalt!$B$1:$AQ$1,0),FALSE),"")</f>
        <v>0</v>
      </c>
      <c r="L286" s="302">
        <f>IFERROR(VLOOKUP($B286,Totalt!$B$1:$AQ$550,MATCH(L$2,Totalt!$B$1:$AQ$1,0),FALSE),"")</f>
        <v>0</v>
      </c>
      <c r="M286" s="302">
        <f>IFERROR(VLOOKUP($B286,Totalt!$B$1:$AQ$550,MATCH(M$2,Totalt!$B$1:$AQ$1,0),FALSE),"")</f>
        <v>0</v>
      </c>
      <c r="N286" s="302">
        <f>IFERROR(VLOOKUP($B286,Totalt!$B$1:$AQ$550,MATCH(N$2,Totalt!$B$1:$AQ$1,0),FALSE),"")</f>
        <v>0</v>
      </c>
      <c r="O286" s="302">
        <f>IFERROR(VLOOKUP($B286,Totalt!$B$1:$AQ$550,MATCH(O$2,Totalt!$B$1:$AQ$1,0),FALSE),"")</f>
        <v>0</v>
      </c>
      <c r="P286" s="302">
        <f>IFERROR(VLOOKUP($B286,Totalt!$B$1:$AQ$550,MATCH(P$2,Totalt!$B$1:$AQ$1,0),FALSE),"")</f>
        <v>0</v>
      </c>
      <c r="Q286" s="302">
        <f>IFERROR(VLOOKUP($B286,Totalt!$B$1:$AQ$550,MATCH(Q$2,Totalt!$B$1:$AQ$1,0),FALSE),"")</f>
        <v>0</v>
      </c>
      <c r="R286" s="302">
        <f>IFERROR(VLOOKUP($B286,Totalt!$B$1:$AQ$550,MATCH(R$2,Totalt!$B$1:$AQ$1,0),FALSE),"")</f>
        <v>1.0932500000000001</v>
      </c>
      <c r="S286" s="302">
        <f>IFERROR(VLOOKUP($B286,Totalt!$B$1:$AQ$550,MATCH(S$2,Totalt!$B$1:$AQ$1,0),FALSE),"")</f>
        <v>0</v>
      </c>
      <c r="T286" s="302">
        <f>IFERROR(VLOOKUP($B286,Totalt!$B$1:$AQ$550,MATCH(T$2,Totalt!$B$1:$AQ$1,0),FALSE),"")</f>
        <v>0</v>
      </c>
      <c r="U286" s="302">
        <f>IFERROR(VLOOKUP($B286,Totalt!$B$1:$AQ$550,MATCH(U$2,Totalt!$B$1:$AQ$1,0),FALSE),"")</f>
        <v>0</v>
      </c>
      <c r="V286" s="302">
        <f>IFERROR(VLOOKUP($B286,Totalt!$B$1:$AQ$550,MATCH(V$2,Totalt!$B$1:$AQ$1,0),FALSE),"")</f>
        <v>0</v>
      </c>
      <c r="W286" s="302">
        <f>IFERROR(VLOOKUP($B286,Totalt!$B$1:$AQ$550,MATCH(W$2,Totalt!$B$1:$AQ$1,0),FALSE),"")</f>
        <v>0</v>
      </c>
      <c r="X286" s="302">
        <f>IFERROR(VLOOKUP($B286,Totalt!$B$1:$AQ$550,MATCH(X$2,Totalt!$B$1:$AQ$1,0),FALSE),"")</f>
        <v>0</v>
      </c>
      <c r="Y286" s="302">
        <f>IFERROR(VLOOKUP($B286,Totalt!$B$1:$AQ$550,MATCH(Y$2,Totalt!$B$1:$AQ$1,0),FALSE),"")</f>
        <v>0</v>
      </c>
      <c r="Z286" s="302">
        <f>IFERROR(VLOOKUP($B286,Totalt!$B$1:$AQ$550,MATCH(Z$2,Totalt!$B$1:$AQ$1,0),FALSE),"")</f>
        <v>4.3E-3</v>
      </c>
      <c r="AA286" s="302">
        <f>IFERROR(VLOOKUP($B286,Totalt!$B$1:$AQ$550,MATCH(AA$2,Totalt!$B$1:$AQ$1,0),FALSE),"")</f>
        <v>0</v>
      </c>
      <c r="AB286" s="302">
        <f>IFERROR(VLOOKUP($B286,Totalt!$B$1:$AQ$550,MATCH(AB$2,Totalt!$B$1:$AQ$1,0),FALSE),"")</f>
        <v>0</v>
      </c>
      <c r="AC286" s="302">
        <f>IFERROR(VLOOKUP($B286,Totalt!$B$1:$AQ$550,MATCH(AC$2,Totalt!$B$1:$AQ$1,0),FALSE),"")</f>
        <v>0</v>
      </c>
      <c r="AD286" s="302">
        <f>IFERROR(VLOOKUP($B286,Totalt!$B$1:$AQ$550,MATCH(AD$2,Totalt!$B$1:$AQ$1,0),FALSE),"")</f>
        <v>0</v>
      </c>
      <c r="AE286" s="302">
        <f>IFERROR(VLOOKUP($B286,Totalt!$B$1:$AQ$550,MATCH(AE$2,Totalt!$B$1:$AQ$1,0),FALSE),"")</f>
        <v>0</v>
      </c>
      <c r="AF286" s="302">
        <f>IFERROR(VLOOKUP($B286,Totalt!$B$1:$AQ$550,MATCH(AF$2,Totalt!$B$1:$AQ$1,0),FALSE),"")</f>
        <v>1.1173000000000001E-2</v>
      </c>
      <c r="AG286" s="302">
        <f>IFERROR(VLOOKUP($B286,Totalt!$B$1:$AQ$550,MATCH(AG$2,Totalt!$B$1:$AQ$1,0),FALSE),"")</f>
        <v>0</v>
      </c>
      <c r="AI286" s="302">
        <f t="shared" si="16"/>
        <v>1.1087230000000001</v>
      </c>
      <c r="AJ286" s="302">
        <f>IF(ISERROR(1/VLOOKUP($B286,Leveranser!$B$1:$S$500,MATCH("såld värme (gwh)",Leveranser!$B$1:$S$1,0),FALSE)),"",VLOOKUP($B286,Leveranser!$B$1:$S$500,MATCH("såld värme (gwh)",Leveranser!$B$1:$S$1,0),FALSE))</f>
        <v>0.83799999999999997</v>
      </c>
      <c r="AK286" s="315"/>
      <c r="AM286" s="316" t="str">
        <f>IF(B286&lt;&gt;"",IF(VLOOKUP($B286,Totalt!$B$1:$AQ$550,MATCH("Kvalitetsgranskad:",Totalt!$B$1:$AQ$1,0),FALSE)="ja",VLOOKUP($B286,Miljö!$B$1:$AG$479,MATCH(AM$2,Miljö!$B$1:$AK$1,0),FALSE),""),"")</f>
        <v>Nej</v>
      </c>
      <c r="AN286" s="316" t="str">
        <f>IF(AM286="ja",VLOOKUP($B286,Miljö!$B$1:$J$479,MATCH("Typ av ursprungsspecificerad el   (Om inget värde anges används Nordisk residualmix, se inforuta) ()",Miljö!$B$1:$J$1,0),FALSE),IF(AM286="nej","Nordisk residualel",""))</f>
        <v>Nordisk residualel</v>
      </c>
      <c r="AO286" s="316">
        <f>IF(AM286="","",VLOOKUP($B286,Miljö!$B$1:$J$479,MATCH("Fossilandel för ursprungspecificerad el ()",Miljö!$B$1:$J$1,0),FALSE))</f>
        <v>0.42099999999999999</v>
      </c>
      <c r="AP286" s="316">
        <f>IF(AM286="","",IFERROR(VLOOKUP($B286,Miljö!$B$1:$J$479,MATCH("Kärnkraftsandel för ursprungsspecificerad el ()",Miljö!$B$1:$J$1,0),FALSE)/1,0))</f>
        <v>0.40799999999999997</v>
      </c>
      <c r="AQ286" s="316">
        <f t="shared" si="17"/>
        <v>0.17099999999999999</v>
      </c>
      <c r="AS286" s="316" t="str">
        <f t="shared" si="18"/>
        <v>Nej</v>
      </c>
      <c r="AT286" s="316" t="str">
        <f>IF(AS286="ja",VLOOKUP($B286,Miljö!$B$1:$O$500,MATCH("Fossil andel i procent (%)",Miljö!$B$1:$O$1,0),FALSE)/100,"")</f>
        <v/>
      </c>
      <c r="AV286" s="316" t="str">
        <f t="shared" si="19"/>
        <v>Nej</v>
      </c>
      <c r="AW286" s="316" t="str">
        <f>IF(AV286="ja",VLOOKUP($B286,'Egen hetvattenprod'!$B$1:$AO$500,MATCH("Värmekälla till värmepumpar ()",'Egen hetvattenprod'!$B$1:$AO$1,0),FALSE),"")</f>
        <v/>
      </c>
    </row>
    <row r="287" spans="1:49" x14ac:dyDescent="0.25">
      <c r="A287" s="314" t="str">
        <f>'Miljövärden för publ företag'!B289</f>
        <v>Ulricehamns Energi AB</v>
      </c>
      <c r="B287" s="314" t="str">
        <f>'Miljövärden för publ företag'!C289</f>
        <v>Ulricehamn</v>
      </c>
      <c r="C287" s="302">
        <f>IFERROR(VLOOKUP($B287,Totalt!$B$1:$AQ$550,MATCH(C$2,Totalt!$B$1:$AQ$1,0),FALSE),"")</f>
        <v>0</v>
      </c>
      <c r="D287" s="302">
        <f>IFERROR(VLOOKUP($B287,Totalt!$B$1:$AQ$550,MATCH(D$2,Totalt!$B$1:$AQ$1,0),FALSE),"")</f>
        <v>0.48122199999999998</v>
      </c>
      <c r="E287" s="302">
        <f>IFERROR(VLOOKUP($B287,Totalt!$B$1:$AQ$550,MATCH(E$2,Totalt!$B$1:$AQ$1,0),FALSE),"")</f>
        <v>0</v>
      </c>
      <c r="F287" s="302">
        <f>IFERROR(VLOOKUP($B287,Totalt!$B$1:$AQ$550,MATCH(F$2,Totalt!$B$1:$AQ$1,0),FALSE),"")</f>
        <v>0</v>
      </c>
      <c r="G287" s="302">
        <f>IFERROR(VLOOKUP($B287,Totalt!$B$1:$AQ$550,MATCH(G$2,Totalt!$B$1:$AQ$1,0),FALSE),"")</f>
        <v>0</v>
      </c>
      <c r="H287" s="302">
        <f>IFERROR(VLOOKUP($B287,Totalt!$B$1:$AQ$550,MATCH(H$2,Totalt!$B$1:$AQ$1,0),FALSE),"")</f>
        <v>0</v>
      </c>
      <c r="I287" s="302">
        <f>IFERROR(VLOOKUP($B287,Totalt!$B$1:$AQ$550,MATCH(I$2,Totalt!$B$1:$AQ$1,0),FALSE),"")</f>
        <v>0</v>
      </c>
      <c r="J287" s="302">
        <f>IFERROR(VLOOKUP($B287,Totalt!$B$1:$AQ$550,MATCH(J$2,Totalt!$B$1:$AQ$1,0),FALSE),"")</f>
        <v>0</v>
      </c>
      <c r="K287" s="302">
        <f>IFERROR(VLOOKUP($B287,Totalt!$B$1:$AQ$550,MATCH(K$2,Totalt!$B$1:$AQ$1,0),FALSE),"")</f>
        <v>0</v>
      </c>
      <c r="L287" s="302">
        <f>IFERROR(VLOOKUP($B287,Totalt!$B$1:$AQ$550,MATCH(L$2,Totalt!$B$1:$AQ$1,0),FALSE),"")</f>
        <v>0</v>
      </c>
      <c r="M287" s="302">
        <f>IFERROR(VLOOKUP($B287,Totalt!$B$1:$AQ$550,MATCH(M$2,Totalt!$B$1:$AQ$1,0),FALSE),"")</f>
        <v>0</v>
      </c>
      <c r="N287" s="302">
        <f>IFERROR(VLOOKUP($B287,Totalt!$B$1:$AQ$550,MATCH(N$2,Totalt!$B$1:$AQ$1,0),FALSE),"")</f>
        <v>0</v>
      </c>
      <c r="O287" s="302">
        <f>IFERROR(VLOOKUP($B287,Totalt!$B$1:$AQ$550,MATCH(O$2,Totalt!$B$1:$AQ$1,0),FALSE),"")</f>
        <v>0</v>
      </c>
      <c r="P287" s="302">
        <f>IFERROR(VLOOKUP($B287,Totalt!$B$1:$AQ$550,MATCH(P$2,Totalt!$B$1:$AQ$1,0),FALSE),"")</f>
        <v>0</v>
      </c>
      <c r="Q287" s="302">
        <f>IFERROR(VLOOKUP($B287,Totalt!$B$1:$AQ$550,MATCH(Q$2,Totalt!$B$1:$AQ$1,0),FALSE),"")</f>
        <v>20.328900000000001</v>
      </c>
      <c r="R287" s="302">
        <f>IFERROR(VLOOKUP($B287,Totalt!$B$1:$AQ$550,MATCH(R$2,Totalt!$B$1:$AQ$1,0),FALSE),"")</f>
        <v>2.9630000000000001</v>
      </c>
      <c r="S287" s="302">
        <f>IFERROR(VLOOKUP($B287,Totalt!$B$1:$AQ$550,MATCH(S$2,Totalt!$B$1:$AQ$1,0),FALSE),"")</f>
        <v>0</v>
      </c>
      <c r="T287" s="302">
        <f>IFERROR(VLOOKUP($B287,Totalt!$B$1:$AQ$550,MATCH(T$2,Totalt!$B$1:$AQ$1,0),FALSE),"")</f>
        <v>0</v>
      </c>
      <c r="U287" s="302">
        <f>IFERROR(VLOOKUP($B287,Totalt!$B$1:$AQ$550,MATCH(U$2,Totalt!$B$1:$AQ$1,0),FALSE),"")</f>
        <v>0</v>
      </c>
      <c r="V287" s="302">
        <f>IFERROR(VLOOKUP($B287,Totalt!$B$1:$AQ$550,MATCH(V$2,Totalt!$B$1:$AQ$1,0),FALSE),"")</f>
        <v>0</v>
      </c>
      <c r="W287" s="302">
        <f>IFERROR(VLOOKUP($B287,Totalt!$B$1:$AQ$550,MATCH(W$2,Totalt!$B$1:$AQ$1,0),FALSE),"")</f>
        <v>0</v>
      </c>
      <c r="X287" s="302">
        <f>IFERROR(VLOOKUP($B287,Totalt!$B$1:$AQ$550,MATCH(X$2,Totalt!$B$1:$AQ$1,0),FALSE),"")</f>
        <v>0</v>
      </c>
      <c r="Y287" s="302">
        <f>IFERROR(VLOOKUP($B287,Totalt!$B$1:$AQ$550,MATCH(Y$2,Totalt!$B$1:$AQ$1,0),FALSE),"")</f>
        <v>0</v>
      </c>
      <c r="Z287" s="302">
        <f>IFERROR(VLOOKUP($B287,Totalt!$B$1:$AQ$550,MATCH(Z$2,Totalt!$B$1:$AQ$1,0),FALSE),"")</f>
        <v>0</v>
      </c>
      <c r="AA287" s="302">
        <f>IFERROR(VLOOKUP($B287,Totalt!$B$1:$AQ$550,MATCH(AA$2,Totalt!$B$1:$AQ$1,0),FALSE),"")</f>
        <v>0</v>
      </c>
      <c r="AB287" s="302">
        <f>IFERROR(VLOOKUP($B287,Totalt!$B$1:$AQ$550,MATCH(AB$2,Totalt!$B$1:$AQ$1,0),FALSE),"")</f>
        <v>0</v>
      </c>
      <c r="AC287" s="302">
        <f>IFERROR(VLOOKUP($B287,Totalt!$B$1:$AQ$550,MATCH(AC$2,Totalt!$B$1:$AQ$1,0),FALSE),"")</f>
        <v>0</v>
      </c>
      <c r="AD287" s="302">
        <f>IFERROR(VLOOKUP($B287,Totalt!$B$1:$AQ$550,MATCH(AD$2,Totalt!$B$1:$AQ$1,0),FALSE),"")</f>
        <v>34.395000000000003</v>
      </c>
      <c r="AE287" s="302">
        <f>IFERROR(VLOOKUP($B287,Totalt!$B$1:$AQ$550,MATCH(AE$2,Totalt!$B$1:$AQ$1,0),FALSE),"")</f>
        <v>0</v>
      </c>
      <c r="AF287" s="302">
        <f>IFERROR(VLOOKUP($B287,Totalt!$B$1:$AQ$550,MATCH(AF$2,Totalt!$B$1:$AQ$1,0),FALSE),"")</f>
        <v>0.59014</v>
      </c>
      <c r="AG287" s="302">
        <f>IFERROR(VLOOKUP($B287,Totalt!$B$1:$AQ$550,MATCH(AG$2,Totalt!$B$1:$AQ$1,0),FALSE),"")</f>
        <v>0</v>
      </c>
      <c r="AI287" s="302">
        <f t="shared" si="16"/>
        <v>58.758262000000002</v>
      </c>
      <c r="AJ287" s="302">
        <f>IF(ISERROR(1/VLOOKUP($B287,Leveranser!$B$1:$S$500,MATCH("såld värme (gwh)",Leveranser!$B$1:$S$1,0),FALSE)),"",VLOOKUP($B287,Leveranser!$B$1:$S$500,MATCH("såld värme (gwh)",Leveranser!$B$1:$S$1,0),FALSE))</f>
        <v>47.862000000000002</v>
      </c>
      <c r="AK287" s="315"/>
      <c r="AM287" s="316" t="str">
        <f>IF(B287&lt;&gt;"",IF(VLOOKUP($B287,Totalt!$B$1:$AQ$550,MATCH("Kvalitetsgranskad:",Totalt!$B$1:$AQ$1,0),FALSE)="ja",VLOOKUP($B287,Miljö!$B$1:$AG$479,MATCH(AM$2,Miljö!$B$1:$AK$1,0),FALSE),""),"")</f>
        <v>Nej</v>
      </c>
      <c r="AN287" s="316" t="str">
        <f>IF(AM287="ja",VLOOKUP($B287,Miljö!$B$1:$J$479,MATCH("Typ av ursprungsspecificerad el   (Om inget värde anges används Nordisk residualmix, se inforuta) ()",Miljö!$B$1:$J$1,0),FALSE),IF(AM287="nej","Nordisk residualel",""))</f>
        <v>Nordisk residualel</v>
      </c>
      <c r="AO287" s="316">
        <f>IF(AM287="","",VLOOKUP($B287,Miljö!$B$1:$J$479,MATCH("Fossilandel för ursprungspecificerad el ()",Miljö!$B$1:$J$1,0),FALSE))</f>
        <v>0.42099999999999999</v>
      </c>
      <c r="AP287" s="316">
        <f>IF(AM287="","",IFERROR(VLOOKUP($B287,Miljö!$B$1:$J$479,MATCH("Kärnkraftsandel för ursprungsspecificerad el ()",Miljö!$B$1:$J$1,0),FALSE)/1,0))</f>
        <v>0.40799999999999997</v>
      </c>
      <c r="AQ287" s="316">
        <f t="shared" si="17"/>
        <v>0.17099999999999999</v>
      </c>
      <c r="AS287" s="316" t="str">
        <f t="shared" si="18"/>
        <v>Nej</v>
      </c>
      <c r="AT287" s="316" t="str">
        <f>IF(AS287="ja",VLOOKUP($B287,Miljö!$B$1:$O$500,MATCH("Fossil andel i procent (%)",Miljö!$B$1:$O$1,0),FALSE)/100,"")</f>
        <v/>
      </c>
      <c r="AV287" s="316" t="str">
        <f t="shared" si="19"/>
        <v>Nej</v>
      </c>
      <c r="AW287" s="316" t="str">
        <f>IF(AV287="ja",VLOOKUP($B287,'Egen hetvattenprod'!$B$1:$AO$500,MATCH("Värmekälla till värmepumpar ()",'Egen hetvattenprod'!$B$1:$AO$1,0),FALSE),"")</f>
        <v/>
      </c>
    </row>
    <row r="288" spans="1:49" x14ac:dyDescent="0.25">
      <c r="A288" s="314" t="str">
        <f>'Miljövärden för publ företag'!B290</f>
        <v>Umeå Energi AB</v>
      </c>
      <c r="B288" s="314" t="str">
        <f>'Miljövärden för publ företag'!C290</f>
        <v>Bjurholm</v>
      </c>
      <c r="C288" s="302">
        <f>IFERROR(VLOOKUP($B288,Totalt!$B$1:$AQ$550,MATCH(C$2,Totalt!$B$1:$AQ$1,0),FALSE),"")</f>
        <v>0</v>
      </c>
      <c r="D288" s="302">
        <f>IFERROR(VLOOKUP($B288,Totalt!$B$1:$AQ$550,MATCH(D$2,Totalt!$B$1:$AQ$1,0),FALSE),"")</f>
        <v>1.31</v>
      </c>
      <c r="E288" s="302">
        <f>IFERROR(VLOOKUP($B288,Totalt!$B$1:$AQ$550,MATCH(E$2,Totalt!$B$1:$AQ$1,0),FALSE),"")</f>
        <v>0</v>
      </c>
      <c r="F288" s="302">
        <f>IFERROR(VLOOKUP($B288,Totalt!$B$1:$AQ$550,MATCH(F$2,Totalt!$B$1:$AQ$1,0),FALSE),"")</f>
        <v>0</v>
      </c>
      <c r="G288" s="302">
        <f>IFERROR(VLOOKUP($B288,Totalt!$B$1:$AQ$550,MATCH(G$2,Totalt!$B$1:$AQ$1,0),FALSE),"")</f>
        <v>0</v>
      </c>
      <c r="H288" s="302">
        <f>IFERROR(VLOOKUP($B288,Totalt!$B$1:$AQ$550,MATCH(H$2,Totalt!$B$1:$AQ$1,0),FALSE),"")</f>
        <v>0</v>
      </c>
      <c r="I288" s="302">
        <f>IFERROR(VLOOKUP($B288,Totalt!$B$1:$AQ$550,MATCH(I$2,Totalt!$B$1:$AQ$1,0),FALSE),"")</f>
        <v>0</v>
      </c>
      <c r="J288" s="302">
        <f>IFERROR(VLOOKUP($B288,Totalt!$B$1:$AQ$550,MATCH(J$2,Totalt!$B$1:$AQ$1,0),FALSE),"")</f>
        <v>0</v>
      </c>
      <c r="K288" s="302">
        <f>IFERROR(VLOOKUP($B288,Totalt!$B$1:$AQ$550,MATCH(K$2,Totalt!$B$1:$AQ$1,0),FALSE),"")</f>
        <v>0</v>
      </c>
      <c r="L288" s="302">
        <f>IFERROR(VLOOKUP($B288,Totalt!$B$1:$AQ$550,MATCH(L$2,Totalt!$B$1:$AQ$1,0),FALSE),"")</f>
        <v>0</v>
      </c>
      <c r="M288" s="302">
        <f>IFERROR(VLOOKUP($B288,Totalt!$B$1:$AQ$550,MATCH(M$2,Totalt!$B$1:$AQ$1,0),FALSE),"")</f>
        <v>0</v>
      </c>
      <c r="N288" s="302">
        <f>IFERROR(VLOOKUP($B288,Totalt!$B$1:$AQ$550,MATCH(N$2,Totalt!$B$1:$AQ$1,0),FALSE),"")</f>
        <v>0</v>
      </c>
      <c r="O288" s="302">
        <f>IFERROR(VLOOKUP($B288,Totalt!$B$1:$AQ$550,MATCH(O$2,Totalt!$B$1:$AQ$1,0),FALSE),"")</f>
        <v>0</v>
      </c>
      <c r="P288" s="302">
        <f>IFERROR(VLOOKUP($B288,Totalt!$B$1:$AQ$550,MATCH(P$2,Totalt!$B$1:$AQ$1,0),FALSE),"")</f>
        <v>0</v>
      </c>
      <c r="Q288" s="302">
        <f>IFERROR(VLOOKUP($B288,Totalt!$B$1:$AQ$550,MATCH(Q$2,Totalt!$B$1:$AQ$1,0),FALSE),"")</f>
        <v>0</v>
      </c>
      <c r="R288" s="302">
        <f>IFERROR(VLOOKUP($B288,Totalt!$B$1:$AQ$550,MATCH(R$2,Totalt!$B$1:$AQ$1,0),FALSE),"")</f>
        <v>8.2949999999999999</v>
      </c>
      <c r="S288" s="302">
        <f>IFERROR(VLOOKUP($B288,Totalt!$B$1:$AQ$550,MATCH(S$2,Totalt!$B$1:$AQ$1,0),FALSE),"")</f>
        <v>0</v>
      </c>
      <c r="T288" s="302">
        <f>IFERROR(VLOOKUP($B288,Totalt!$B$1:$AQ$550,MATCH(T$2,Totalt!$B$1:$AQ$1,0),FALSE),"")</f>
        <v>0</v>
      </c>
      <c r="U288" s="302">
        <f>IFERROR(VLOOKUP($B288,Totalt!$B$1:$AQ$550,MATCH(U$2,Totalt!$B$1:$AQ$1,0),FALSE),"")</f>
        <v>0</v>
      </c>
      <c r="V288" s="302">
        <f>IFERROR(VLOOKUP($B288,Totalt!$B$1:$AQ$550,MATCH(V$2,Totalt!$B$1:$AQ$1,0),FALSE),"")</f>
        <v>0</v>
      </c>
      <c r="W288" s="302">
        <f>IFERROR(VLOOKUP($B288,Totalt!$B$1:$AQ$550,MATCH(W$2,Totalt!$B$1:$AQ$1,0),FALSE),"")</f>
        <v>0</v>
      </c>
      <c r="X288" s="302">
        <f>IFERROR(VLOOKUP($B288,Totalt!$B$1:$AQ$550,MATCH(X$2,Totalt!$B$1:$AQ$1,0),FALSE),"")</f>
        <v>0</v>
      </c>
      <c r="Y288" s="302">
        <f>IFERROR(VLOOKUP($B288,Totalt!$B$1:$AQ$550,MATCH(Y$2,Totalt!$B$1:$AQ$1,0),FALSE),"")</f>
        <v>0</v>
      </c>
      <c r="Z288" s="302">
        <f>IFERROR(VLOOKUP($B288,Totalt!$B$1:$AQ$550,MATCH(Z$2,Totalt!$B$1:$AQ$1,0),FALSE),"")</f>
        <v>0</v>
      </c>
      <c r="AA288" s="302">
        <f>IFERROR(VLOOKUP($B288,Totalt!$B$1:$AQ$550,MATCH(AA$2,Totalt!$B$1:$AQ$1,0),FALSE),"")</f>
        <v>0</v>
      </c>
      <c r="AB288" s="302">
        <f>IFERROR(VLOOKUP($B288,Totalt!$B$1:$AQ$550,MATCH(AB$2,Totalt!$B$1:$AQ$1,0),FALSE),"")</f>
        <v>0</v>
      </c>
      <c r="AC288" s="302">
        <f>IFERROR(VLOOKUP($B288,Totalt!$B$1:$AQ$550,MATCH(AC$2,Totalt!$B$1:$AQ$1,0),FALSE),"")</f>
        <v>0</v>
      </c>
      <c r="AD288" s="302">
        <f>IFERROR(VLOOKUP($B288,Totalt!$B$1:$AQ$550,MATCH(AD$2,Totalt!$B$1:$AQ$1,0),FALSE),"")</f>
        <v>0</v>
      </c>
      <c r="AE288" s="302">
        <f>IFERROR(VLOOKUP($B288,Totalt!$B$1:$AQ$550,MATCH(AE$2,Totalt!$B$1:$AQ$1,0),FALSE),"")</f>
        <v>0</v>
      </c>
      <c r="AF288" s="302">
        <f>IFERROR(VLOOKUP($B288,Totalt!$B$1:$AQ$550,MATCH(AF$2,Totalt!$B$1:$AQ$1,0),FALSE),"")</f>
        <v>0.158</v>
      </c>
      <c r="AG288" s="302">
        <f>IFERROR(VLOOKUP($B288,Totalt!$B$1:$AQ$550,MATCH(AG$2,Totalt!$B$1:$AQ$1,0),FALSE),"")</f>
        <v>0</v>
      </c>
      <c r="AI288" s="302">
        <f t="shared" si="16"/>
        <v>9.7629999999999999</v>
      </c>
      <c r="AJ288" s="302">
        <f>IF(ISERROR(1/VLOOKUP($B288,Leveranser!$B$1:$S$500,MATCH("såld värme (gwh)",Leveranser!$B$1:$S$1,0),FALSE)),"",VLOOKUP($B288,Leveranser!$B$1:$S$500,MATCH("såld värme (gwh)",Leveranser!$B$1:$S$1,0),FALSE))</f>
        <v>7.633</v>
      </c>
      <c r="AK288" s="315"/>
      <c r="AM288" s="316" t="str">
        <f>IF(B288&lt;&gt;"",IF(VLOOKUP($B288,Totalt!$B$1:$AQ$550,MATCH("Kvalitetsgranskad:",Totalt!$B$1:$AQ$1,0),FALSE)="ja",VLOOKUP($B288,Miljö!$B$1:$AG$479,MATCH(AM$2,Miljö!$B$1:$AK$1,0),FALSE),""),"")</f>
        <v>Ja</v>
      </c>
      <c r="AN288" s="316" t="str">
        <f>IF(AM288="ja",VLOOKUP($B288,Miljö!$B$1:$J$479,MATCH("Typ av ursprungsspecificerad el   (Om inget värde anges används Nordisk residualmix, se inforuta) ()",Miljö!$B$1:$J$1,0),FALSE),IF(AM288="nej","Nordisk residualel",""))</f>
        <v>'sol. vind. vatten. bio'</v>
      </c>
      <c r="AO288" s="316">
        <f>IF(AM288="","",VLOOKUP($B288,Miljö!$B$1:$J$479,MATCH("Fossilandel för ursprungspecificerad el ()",Miljö!$B$1:$J$1,0),FALSE))</f>
        <v>0</v>
      </c>
      <c r="AP288" s="316">
        <f>IF(AM288="","",IFERROR(VLOOKUP($B288,Miljö!$B$1:$J$479,MATCH("Kärnkraftsandel för ursprungsspecificerad el ()",Miljö!$B$1:$J$1,0),FALSE)/1,0))</f>
        <v>0</v>
      </c>
      <c r="AQ288" s="316">
        <f t="shared" si="17"/>
        <v>1</v>
      </c>
      <c r="AS288" s="316" t="str">
        <f t="shared" si="18"/>
        <v>Nej</v>
      </c>
      <c r="AT288" s="316" t="str">
        <f>IF(AS288="ja",VLOOKUP($B288,Miljö!$B$1:$O$500,MATCH("Fossil andel i procent (%)",Miljö!$B$1:$O$1,0),FALSE)/100,"")</f>
        <v/>
      </c>
      <c r="AV288" s="316" t="str">
        <f t="shared" si="19"/>
        <v>Nej</v>
      </c>
      <c r="AW288" s="316" t="str">
        <f>IF(AV288="ja",VLOOKUP($B288,'Egen hetvattenprod'!$B$1:$AO$500,MATCH("Värmekälla till värmepumpar ()",'Egen hetvattenprod'!$B$1:$AO$1,0),FALSE),"")</f>
        <v/>
      </c>
    </row>
    <row r="289" spans="1:49" x14ac:dyDescent="0.25">
      <c r="A289" s="314" t="str">
        <f>'Miljövärden för publ företag'!B291</f>
        <v>Umeå Energi AB</v>
      </c>
      <c r="B289" s="314" t="str">
        <f>'Miljövärden för publ företag'!C291</f>
        <v>Hörnefors</v>
      </c>
      <c r="C289" s="302">
        <f>IFERROR(VLOOKUP($B289,Totalt!$B$1:$AQ$550,MATCH(C$2,Totalt!$B$1:$AQ$1,0),FALSE),"")</f>
        <v>0</v>
      </c>
      <c r="D289" s="302">
        <f>IFERROR(VLOOKUP($B289,Totalt!$B$1:$AQ$550,MATCH(D$2,Totalt!$B$1:$AQ$1,0),FALSE),"")</f>
        <v>3.0000000000000001E-3</v>
      </c>
      <c r="E289" s="302">
        <f>IFERROR(VLOOKUP($B289,Totalt!$B$1:$AQ$550,MATCH(E$2,Totalt!$B$1:$AQ$1,0),FALSE),"")</f>
        <v>0</v>
      </c>
      <c r="F289" s="302">
        <f>IFERROR(VLOOKUP($B289,Totalt!$B$1:$AQ$550,MATCH(F$2,Totalt!$B$1:$AQ$1,0),FALSE),"")</f>
        <v>0</v>
      </c>
      <c r="G289" s="302">
        <f>IFERROR(VLOOKUP($B289,Totalt!$B$1:$AQ$550,MATCH(G$2,Totalt!$B$1:$AQ$1,0),FALSE),"")</f>
        <v>0</v>
      </c>
      <c r="H289" s="302">
        <f>IFERROR(VLOOKUP($B289,Totalt!$B$1:$AQ$550,MATCH(H$2,Totalt!$B$1:$AQ$1,0),FALSE),"")</f>
        <v>0</v>
      </c>
      <c r="I289" s="302">
        <f>IFERROR(VLOOKUP($B289,Totalt!$B$1:$AQ$550,MATCH(I$2,Totalt!$B$1:$AQ$1,0),FALSE),"")</f>
        <v>0</v>
      </c>
      <c r="J289" s="302">
        <f>IFERROR(VLOOKUP($B289,Totalt!$B$1:$AQ$550,MATCH(J$2,Totalt!$B$1:$AQ$1,0),FALSE),"")</f>
        <v>0</v>
      </c>
      <c r="K289" s="302">
        <f>IFERROR(VLOOKUP($B289,Totalt!$B$1:$AQ$550,MATCH(K$2,Totalt!$B$1:$AQ$1,0),FALSE),"")</f>
        <v>0</v>
      </c>
      <c r="L289" s="302">
        <f>IFERROR(VLOOKUP($B289,Totalt!$B$1:$AQ$550,MATCH(L$2,Totalt!$B$1:$AQ$1,0),FALSE),"")</f>
        <v>0</v>
      </c>
      <c r="M289" s="302">
        <f>IFERROR(VLOOKUP($B289,Totalt!$B$1:$AQ$550,MATCH(M$2,Totalt!$B$1:$AQ$1,0),FALSE),"")</f>
        <v>0</v>
      </c>
      <c r="N289" s="302">
        <f>IFERROR(VLOOKUP($B289,Totalt!$B$1:$AQ$550,MATCH(N$2,Totalt!$B$1:$AQ$1,0),FALSE),"")</f>
        <v>0</v>
      </c>
      <c r="O289" s="302">
        <f>IFERROR(VLOOKUP($B289,Totalt!$B$1:$AQ$550,MATCH(O$2,Totalt!$B$1:$AQ$1,0),FALSE),"")</f>
        <v>0</v>
      </c>
      <c r="P289" s="302">
        <f>IFERROR(VLOOKUP($B289,Totalt!$B$1:$AQ$550,MATCH(P$2,Totalt!$B$1:$AQ$1,0),FALSE),"")</f>
        <v>0</v>
      </c>
      <c r="Q289" s="302">
        <f>IFERROR(VLOOKUP($B289,Totalt!$B$1:$AQ$550,MATCH(Q$2,Totalt!$B$1:$AQ$1,0),FALSE),"")</f>
        <v>0</v>
      </c>
      <c r="R289" s="302">
        <f>IFERROR(VLOOKUP($B289,Totalt!$B$1:$AQ$550,MATCH(R$2,Totalt!$B$1:$AQ$1,0),FALSE),"")</f>
        <v>10.4</v>
      </c>
      <c r="S289" s="302">
        <f>IFERROR(VLOOKUP($B289,Totalt!$B$1:$AQ$550,MATCH(S$2,Totalt!$B$1:$AQ$1,0),FALSE),"")</f>
        <v>0</v>
      </c>
      <c r="T289" s="302">
        <f>IFERROR(VLOOKUP($B289,Totalt!$B$1:$AQ$550,MATCH(T$2,Totalt!$B$1:$AQ$1,0),FALSE),"")</f>
        <v>0</v>
      </c>
      <c r="U289" s="302">
        <f>IFERROR(VLOOKUP($B289,Totalt!$B$1:$AQ$550,MATCH(U$2,Totalt!$B$1:$AQ$1,0),FALSE),"")</f>
        <v>0</v>
      </c>
      <c r="V289" s="302">
        <f>IFERROR(VLOOKUP($B289,Totalt!$B$1:$AQ$550,MATCH(V$2,Totalt!$B$1:$AQ$1,0),FALSE),"")</f>
        <v>0</v>
      </c>
      <c r="W289" s="302">
        <f>IFERROR(VLOOKUP($B289,Totalt!$B$1:$AQ$550,MATCH(W$2,Totalt!$B$1:$AQ$1,0),FALSE),"")</f>
        <v>0</v>
      </c>
      <c r="X289" s="302">
        <f>IFERROR(VLOOKUP($B289,Totalt!$B$1:$AQ$550,MATCH(X$2,Totalt!$B$1:$AQ$1,0),FALSE),"")</f>
        <v>0</v>
      </c>
      <c r="Y289" s="302">
        <f>IFERROR(VLOOKUP($B289,Totalt!$B$1:$AQ$550,MATCH(Y$2,Totalt!$B$1:$AQ$1,0),FALSE),"")</f>
        <v>0</v>
      </c>
      <c r="Z289" s="302">
        <f>IFERROR(VLOOKUP($B289,Totalt!$B$1:$AQ$550,MATCH(Z$2,Totalt!$B$1:$AQ$1,0),FALSE),"")</f>
        <v>0</v>
      </c>
      <c r="AA289" s="302">
        <f>IFERROR(VLOOKUP($B289,Totalt!$B$1:$AQ$550,MATCH(AA$2,Totalt!$B$1:$AQ$1,0),FALSE),"")</f>
        <v>0</v>
      </c>
      <c r="AB289" s="302">
        <f>IFERROR(VLOOKUP($B289,Totalt!$B$1:$AQ$550,MATCH(AB$2,Totalt!$B$1:$AQ$1,0),FALSE),"")</f>
        <v>0</v>
      </c>
      <c r="AC289" s="302">
        <f>IFERROR(VLOOKUP($B289,Totalt!$B$1:$AQ$550,MATCH(AC$2,Totalt!$B$1:$AQ$1,0),FALSE),"")</f>
        <v>0</v>
      </c>
      <c r="AD289" s="302">
        <f>IFERROR(VLOOKUP($B289,Totalt!$B$1:$AQ$550,MATCH(AD$2,Totalt!$B$1:$AQ$1,0),FALSE),"")</f>
        <v>0</v>
      </c>
      <c r="AE289" s="302">
        <f>IFERROR(VLOOKUP($B289,Totalt!$B$1:$AQ$550,MATCH(AE$2,Totalt!$B$1:$AQ$1,0),FALSE),"")</f>
        <v>0</v>
      </c>
      <c r="AF289" s="302">
        <f>IFERROR(VLOOKUP($B289,Totalt!$B$1:$AQ$550,MATCH(AF$2,Totalt!$B$1:$AQ$1,0),FALSE),"")</f>
        <v>0.17199999999999999</v>
      </c>
      <c r="AG289" s="302">
        <f>IFERROR(VLOOKUP($B289,Totalt!$B$1:$AQ$550,MATCH(AG$2,Totalt!$B$1:$AQ$1,0),FALSE),"")</f>
        <v>0</v>
      </c>
      <c r="AI289" s="302">
        <f t="shared" si="16"/>
        <v>10.575000000000001</v>
      </c>
      <c r="AJ289" s="302">
        <f>IF(ISERROR(1/VLOOKUP($B289,Leveranser!$B$1:$S$500,MATCH("såld värme (gwh)",Leveranser!$B$1:$S$1,0),FALSE)),"",VLOOKUP($B289,Leveranser!$B$1:$S$500,MATCH("såld värme (gwh)",Leveranser!$B$1:$S$1,0),FALSE))</f>
        <v>7.2080000000000002</v>
      </c>
      <c r="AK289" s="315"/>
      <c r="AM289" s="316" t="str">
        <f>IF(B289&lt;&gt;"",IF(VLOOKUP($B289,Totalt!$B$1:$AQ$550,MATCH("Kvalitetsgranskad:",Totalt!$B$1:$AQ$1,0),FALSE)="ja",VLOOKUP($B289,Miljö!$B$1:$AG$479,MATCH(AM$2,Miljö!$B$1:$AK$1,0),FALSE),""),"")</f>
        <v>Ja</v>
      </c>
      <c r="AN289" s="316" t="str">
        <f>IF(AM289="ja",VLOOKUP($B289,Miljö!$B$1:$J$479,MATCH("Typ av ursprungsspecificerad el   (Om inget värde anges används Nordisk residualmix, se inforuta) ()",Miljö!$B$1:$J$1,0),FALSE),IF(AM289="nej","Nordisk residualel",""))</f>
        <v>'sol. vind.vatten. bio'</v>
      </c>
      <c r="AO289" s="316">
        <f>IF(AM289="","",VLOOKUP($B289,Miljö!$B$1:$J$479,MATCH("Fossilandel för ursprungspecificerad el ()",Miljö!$B$1:$J$1,0),FALSE))</f>
        <v>0</v>
      </c>
      <c r="AP289" s="316">
        <f>IF(AM289="","",IFERROR(VLOOKUP($B289,Miljö!$B$1:$J$479,MATCH("Kärnkraftsandel för ursprungsspecificerad el ()",Miljö!$B$1:$J$1,0),FALSE)/1,0))</f>
        <v>0</v>
      </c>
      <c r="AQ289" s="316">
        <f t="shared" si="17"/>
        <v>1</v>
      </c>
      <c r="AS289" s="316" t="str">
        <f t="shared" si="18"/>
        <v>Nej</v>
      </c>
      <c r="AT289" s="316" t="str">
        <f>IF(AS289="ja",VLOOKUP($B289,Miljö!$B$1:$O$500,MATCH("Fossil andel i procent (%)",Miljö!$B$1:$O$1,0),FALSE)/100,"")</f>
        <v/>
      </c>
      <c r="AV289" s="316" t="str">
        <f t="shared" si="19"/>
        <v>Nej</v>
      </c>
      <c r="AW289" s="316" t="str">
        <f>IF(AV289="ja",VLOOKUP($B289,'Egen hetvattenprod'!$B$1:$AO$500,MATCH("Värmekälla till värmepumpar ()",'Egen hetvattenprod'!$B$1:$AO$1,0),FALSE),"")</f>
        <v/>
      </c>
    </row>
    <row r="290" spans="1:49" x14ac:dyDescent="0.25">
      <c r="A290" s="314" t="str">
        <f>'Miljövärden för publ företag'!B292</f>
        <v>Umeå Energi AB</v>
      </c>
      <c r="B290" s="314" t="str">
        <f>'Miljövärden för publ företag'!C292</f>
        <v>Sävar</v>
      </c>
      <c r="C290" s="302">
        <f>IFERROR(VLOOKUP($B290,Totalt!$B$1:$AQ$550,MATCH(C$2,Totalt!$B$1:$AQ$1,0),FALSE),"")</f>
        <v>0</v>
      </c>
      <c r="D290" s="302">
        <f>IFERROR(VLOOKUP($B290,Totalt!$B$1:$AQ$550,MATCH(D$2,Totalt!$B$1:$AQ$1,0),FALSE),"")</f>
        <v>0.61</v>
      </c>
      <c r="E290" s="302">
        <f>IFERROR(VLOOKUP($B290,Totalt!$B$1:$AQ$550,MATCH(E$2,Totalt!$B$1:$AQ$1,0),FALSE),"")</f>
        <v>0</v>
      </c>
      <c r="F290" s="302">
        <f>IFERROR(VLOOKUP($B290,Totalt!$B$1:$AQ$550,MATCH(F$2,Totalt!$B$1:$AQ$1,0),FALSE),"")</f>
        <v>0</v>
      </c>
      <c r="G290" s="302">
        <f>IFERROR(VLOOKUP($B290,Totalt!$B$1:$AQ$550,MATCH(G$2,Totalt!$B$1:$AQ$1,0),FALSE),"")</f>
        <v>0</v>
      </c>
      <c r="H290" s="302">
        <f>IFERROR(VLOOKUP($B290,Totalt!$B$1:$AQ$550,MATCH(H$2,Totalt!$B$1:$AQ$1,0),FALSE),"")</f>
        <v>0</v>
      </c>
      <c r="I290" s="302">
        <f>IFERROR(VLOOKUP($B290,Totalt!$B$1:$AQ$550,MATCH(I$2,Totalt!$B$1:$AQ$1,0),FALSE),"")</f>
        <v>0</v>
      </c>
      <c r="J290" s="302">
        <f>IFERROR(VLOOKUP($B290,Totalt!$B$1:$AQ$550,MATCH(J$2,Totalt!$B$1:$AQ$1,0),FALSE),"")</f>
        <v>0</v>
      </c>
      <c r="K290" s="302">
        <f>IFERROR(VLOOKUP($B290,Totalt!$B$1:$AQ$550,MATCH(K$2,Totalt!$B$1:$AQ$1,0),FALSE),"")</f>
        <v>0</v>
      </c>
      <c r="L290" s="302">
        <f>IFERROR(VLOOKUP($B290,Totalt!$B$1:$AQ$550,MATCH(L$2,Totalt!$B$1:$AQ$1,0),FALSE),"")</f>
        <v>0</v>
      </c>
      <c r="M290" s="302">
        <f>IFERROR(VLOOKUP($B290,Totalt!$B$1:$AQ$550,MATCH(M$2,Totalt!$B$1:$AQ$1,0),FALSE),"")</f>
        <v>0</v>
      </c>
      <c r="N290" s="302">
        <f>IFERROR(VLOOKUP($B290,Totalt!$B$1:$AQ$550,MATCH(N$2,Totalt!$B$1:$AQ$1,0),FALSE),"")</f>
        <v>0</v>
      </c>
      <c r="O290" s="302">
        <f>IFERROR(VLOOKUP($B290,Totalt!$B$1:$AQ$550,MATCH(O$2,Totalt!$B$1:$AQ$1,0),FALSE),"")</f>
        <v>0</v>
      </c>
      <c r="P290" s="302">
        <f>IFERROR(VLOOKUP($B290,Totalt!$B$1:$AQ$550,MATCH(P$2,Totalt!$B$1:$AQ$1,0),FALSE),"")</f>
        <v>0</v>
      </c>
      <c r="Q290" s="302">
        <f>IFERROR(VLOOKUP($B290,Totalt!$B$1:$AQ$550,MATCH(Q$2,Totalt!$B$1:$AQ$1,0),FALSE),"")</f>
        <v>10.5</v>
      </c>
      <c r="R290" s="302">
        <f>IFERROR(VLOOKUP($B290,Totalt!$B$1:$AQ$550,MATCH(R$2,Totalt!$B$1:$AQ$1,0),FALSE),"")</f>
        <v>0</v>
      </c>
      <c r="S290" s="302">
        <f>IFERROR(VLOOKUP($B290,Totalt!$B$1:$AQ$550,MATCH(S$2,Totalt!$B$1:$AQ$1,0),FALSE),"")</f>
        <v>0</v>
      </c>
      <c r="T290" s="302">
        <f>IFERROR(VLOOKUP($B290,Totalt!$B$1:$AQ$550,MATCH(T$2,Totalt!$B$1:$AQ$1,0),FALSE),"")</f>
        <v>0</v>
      </c>
      <c r="U290" s="302">
        <f>IFERROR(VLOOKUP($B290,Totalt!$B$1:$AQ$550,MATCH(U$2,Totalt!$B$1:$AQ$1,0),FALSE),"")</f>
        <v>0</v>
      </c>
      <c r="V290" s="302">
        <f>IFERROR(VLOOKUP($B290,Totalt!$B$1:$AQ$550,MATCH(V$2,Totalt!$B$1:$AQ$1,0),FALSE),"")</f>
        <v>0</v>
      </c>
      <c r="W290" s="302">
        <f>IFERROR(VLOOKUP($B290,Totalt!$B$1:$AQ$550,MATCH(W$2,Totalt!$B$1:$AQ$1,0),FALSE),"")</f>
        <v>0</v>
      </c>
      <c r="X290" s="302">
        <f>IFERROR(VLOOKUP($B290,Totalt!$B$1:$AQ$550,MATCH(X$2,Totalt!$B$1:$AQ$1,0),FALSE),"")</f>
        <v>0</v>
      </c>
      <c r="Y290" s="302">
        <f>IFERROR(VLOOKUP($B290,Totalt!$B$1:$AQ$550,MATCH(Y$2,Totalt!$B$1:$AQ$1,0),FALSE),"")</f>
        <v>0</v>
      </c>
      <c r="Z290" s="302">
        <f>IFERROR(VLOOKUP($B290,Totalt!$B$1:$AQ$550,MATCH(Z$2,Totalt!$B$1:$AQ$1,0),FALSE),"")</f>
        <v>0</v>
      </c>
      <c r="AA290" s="302">
        <f>IFERROR(VLOOKUP($B290,Totalt!$B$1:$AQ$550,MATCH(AA$2,Totalt!$B$1:$AQ$1,0),FALSE),"")</f>
        <v>0</v>
      </c>
      <c r="AB290" s="302">
        <f>IFERROR(VLOOKUP($B290,Totalt!$B$1:$AQ$550,MATCH(AB$2,Totalt!$B$1:$AQ$1,0),FALSE),"")</f>
        <v>0</v>
      </c>
      <c r="AC290" s="302">
        <f>IFERROR(VLOOKUP($B290,Totalt!$B$1:$AQ$550,MATCH(AC$2,Totalt!$B$1:$AQ$1,0),FALSE),"")</f>
        <v>0</v>
      </c>
      <c r="AD290" s="302">
        <f>IFERROR(VLOOKUP($B290,Totalt!$B$1:$AQ$550,MATCH(AD$2,Totalt!$B$1:$AQ$1,0),FALSE),"")</f>
        <v>0</v>
      </c>
      <c r="AE290" s="302">
        <f>IFERROR(VLOOKUP($B290,Totalt!$B$1:$AQ$550,MATCH(AE$2,Totalt!$B$1:$AQ$1,0),FALSE),"")</f>
        <v>0</v>
      </c>
      <c r="AF290" s="302">
        <f>IFERROR(VLOOKUP($B290,Totalt!$B$1:$AQ$550,MATCH(AF$2,Totalt!$B$1:$AQ$1,0),FALSE),"")</f>
        <v>4.9000000000000002E-2</v>
      </c>
      <c r="AG290" s="302">
        <f>IFERROR(VLOOKUP($B290,Totalt!$B$1:$AQ$550,MATCH(AG$2,Totalt!$B$1:$AQ$1,0),FALSE),"")</f>
        <v>0</v>
      </c>
      <c r="AI290" s="302">
        <f t="shared" si="16"/>
        <v>11.158999999999999</v>
      </c>
      <c r="AJ290" s="302">
        <f>IF(ISERROR(1/VLOOKUP($B290,Leveranser!$B$1:$S$500,MATCH("såld värme (gwh)",Leveranser!$B$1:$S$1,0),FALSE)),"",VLOOKUP($B290,Leveranser!$B$1:$S$500,MATCH("såld värme (gwh)",Leveranser!$B$1:$S$1,0),FALSE))</f>
        <v>7.6760000000000002</v>
      </c>
      <c r="AK290" s="315"/>
      <c r="AM290" s="316" t="str">
        <f>IF(B290&lt;&gt;"",IF(VLOOKUP($B290,Totalt!$B$1:$AQ$550,MATCH("Kvalitetsgranskad:",Totalt!$B$1:$AQ$1,0),FALSE)="ja",VLOOKUP($B290,Miljö!$B$1:$AG$479,MATCH(AM$2,Miljö!$B$1:$AK$1,0),FALSE),""),"")</f>
        <v>Ja</v>
      </c>
      <c r="AN290" s="316" t="str">
        <f>IF(AM290="ja",VLOOKUP($B290,Miljö!$B$1:$J$479,MATCH("Typ av ursprungsspecificerad el   (Om inget värde anges används Nordisk residualmix, se inforuta) ()",Miljö!$B$1:$J$1,0),FALSE),IF(AM290="nej","Nordisk residualel",""))</f>
        <v>'sol. vind. vatten. bio'</v>
      </c>
      <c r="AO290" s="316">
        <f>IF(AM290="","",VLOOKUP($B290,Miljö!$B$1:$J$479,MATCH("Fossilandel för ursprungspecificerad el ()",Miljö!$B$1:$J$1,0),FALSE))</f>
        <v>0</v>
      </c>
      <c r="AP290" s="316">
        <f>IF(AM290="","",IFERROR(VLOOKUP($B290,Miljö!$B$1:$J$479,MATCH("Kärnkraftsandel för ursprungsspecificerad el ()",Miljö!$B$1:$J$1,0),FALSE)/1,0))</f>
        <v>0</v>
      </c>
      <c r="AQ290" s="316">
        <f t="shared" si="17"/>
        <v>1</v>
      </c>
      <c r="AS290" s="316" t="str">
        <f t="shared" si="18"/>
        <v>Nej</v>
      </c>
      <c r="AT290" s="316" t="str">
        <f>IF(AS290="ja",VLOOKUP($B290,Miljö!$B$1:$O$500,MATCH("Fossil andel i procent (%)",Miljö!$B$1:$O$1,0),FALSE)/100,"")</f>
        <v/>
      </c>
      <c r="AV290" s="316" t="str">
        <f t="shared" si="19"/>
        <v>Nej</v>
      </c>
      <c r="AW290" s="316" t="str">
        <f>IF(AV290="ja",VLOOKUP($B290,'Egen hetvattenprod'!$B$1:$AO$500,MATCH("Värmekälla till värmepumpar ()",'Egen hetvattenprod'!$B$1:$AO$1,0),FALSE),"")</f>
        <v/>
      </c>
    </row>
    <row r="291" spans="1:49" x14ac:dyDescent="0.25">
      <c r="A291" s="314" t="str">
        <f>'Miljövärden för publ företag'!B293</f>
        <v>Umeå Energi AB</v>
      </c>
      <c r="B291" s="314" t="str">
        <f>'Miljövärden för publ företag'!C293</f>
        <v>Umeå</v>
      </c>
      <c r="C291" s="302">
        <f>IFERROR(VLOOKUP($B291,Totalt!$B$1:$AQ$550,MATCH(C$2,Totalt!$B$1:$AQ$1,0),FALSE),"")</f>
        <v>0</v>
      </c>
      <c r="D291" s="302">
        <f>IFERROR(VLOOKUP($B291,Totalt!$B$1:$AQ$550,MATCH(D$2,Totalt!$B$1:$AQ$1,0),FALSE),"")</f>
        <v>38.47</v>
      </c>
      <c r="E291" s="302">
        <f>IFERROR(VLOOKUP($B291,Totalt!$B$1:$AQ$550,MATCH(E$2,Totalt!$B$1:$AQ$1,0),FALSE),"")</f>
        <v>0</v>
      </c>
      <c r="F291" s="302">
        <f>IFERROR(VLOOKUP($B291,Totalt!$B$1:$AQ$550,MATCH(F$2,Totalt!$B$1:$AQ$1,0),FALSE),"")</f>
        <v>0</v>
      </c>
      <c r="G291" s="302">
        <f>IFERROR(VLOOKUP($B291,Totalt!$B$1:$AQ$550,MATCH(G$2,Totalt!$B$1:$AQ$1,0),FALSE),"")</f>
        <v>0</v>
      </c>
      <c r="H291" s="302">
        <f>IFERROR(VLOOKUP($B291,Totalt!$B$1:$AQ$550,MATCH(H$2,Totalt!$B$1:$AQ$1,0),FALSE),"")</f>
        <v>0</v>
      </c>
      <c r="I291" s="302">
        <f>IFERROR(VLOOKUP($B291,Totalt!$B$1:$AQ$550,MATCH(I$2,Totalt!$B$1:$AQ$1,0),FALSE),"")</f>
        <v>273.2</v>
      </c>
      <c r="J291" s="302">
        <f>IFERROR(VLOOKUP($B291,Totalt!$B$1:$AQ$550,MATCH(J$2,Totalt!$B$1:$AQ$1,0),FALSE),"")</f>
        <v>0</v>
      </c>
      <c r="K291" s="302">
        <f>IFERROR(VLOOKUP($B291,Totalt!$B$1:$AQ$550,MATCH(K$2,Totalt!$B$1:$AQ$1,0),FALSE),"")</f>
        <v>0</v>
      </c>
      <c r="L291" s="302">
        <f>IFERROR(VLOOKUP($B291,Totalt!$B$1:$AQ$550,MATCH(L$2,Totalt!$B$1:$AQ$1,0),FALSE),"")</f>
        <v>54.572000000000003</v>
      </c>
      <c r="M291" s="302">
        <f>IFERROR(VLOOKUP($B291,Totalt!$B$1:$AQ$550,MATCH(M$2,Totalt!$B$1:$AQ$1,0),FALSE),"")</f>
        <v>97.69</v>
      </c>
      <c r="N291" s="302">
        <f>IFERROR(VLOOKUP($B291,Totalt!$B$1:$AQ$550,MATCH(N$2,Totalt!$B$1:$AQ$1,0),FALSE),"")</f>
        <v>41.603999999999999</v>
      </c>
      <c r="O291" s="302">
        <f>IFERROR(VLOOKUP($B291,Totalt!$B$1:$AQ$550,MATCH(O$2,Totalt!$B$1:$AQ$1,0),FALSE),"")</f>
        <v>62.5</v>
      </c>
      <c r="P291" s="302">
        <f>IFERROR(VLOOKUP($B291,Totalt!$B$1:$AQ$550,MATCH(P$2,Totalt!$B$1:$AQ$1,0),FALSE),"")</f>
        <v>78.795000000000002</v>
      </c>
      <c r="Q291" s="302">
        <f>IFERROR(VLOOKUP($B291,Totalt!$B$1:$AQ$550,MATCH(Q$2,Totalt!$B$1:$AQ$1,0),FALSE),"")</f>
        <v>9.2919999999999998</v>
      </c>
      <c r="R291" s="302">
        <f>IFERROR(VLOOKUP($B291,Totalt!$B$1:$AQ$550,MATCH(R$2,Totalt!$B$1:$AQ$1,0),FALSE),"")</f>
        <v>16.25</v>
      </c>
      <c r="S291" s="302">
        <f>IFERROR(VLOOKUP($B291,Totalt!$B$1:$AQ$550,MATCH(S$2,Totalt!$B$1:$AQ$1,0),FALSE),"")</f>
        <v>0</v>
      </c>
      <c r="T291" s="302">
        <f>IFERROR(VLOOKUP($B291,Totalt!$B$1:$AQ$550,MATCH(T$2,Totalt!$B$1:$AQ$1,0),FALSE),"")</f>
        <v>0</v>
      </c>
      <c r="U291" s="302">
        <f>IFERROR(VLOOKUP($B291,Totalt!$B$1:$AQ$550,MATCH(U$2,Totalt!$B$1:$AQ$1,0),FALSE),"")</f>
        <v>0</v>
      </c>
      <c r="V291" s="302">
        <f>IFERROR(VLOOKUP($B291,Totalt!$B$1:$AQ$550,MATCH(V$2,Totalt!$B$1:$AQ$1,0),FALSE),"")</f>
        <v>0</v>
      </c>
      <c r="W291" s="302">
        <f>IFERROR(VLOOKUP($B291,Totalt!$B$1:$AQ$550,MATCH(W$2,Totalt!$B$1:$AQ$1,0),FALSE),"")</f>
        <v>0</v>
      </c>
      <c r="X291" s="302">
        <f>IFERROR(VLOOKUP($B291,Totalt!$B$1:$AQ$550,MATCH(X$2,Totalt!$B$1:$AQ$1,0),FALSE),"")</f>
        <v>0</v>
      </c>
      <c r="Y291" s="302">
        <f>IFERROR(VLOOKUP($B291,Totalt!$B$1:$AQ$550,MATCH(Y$2,Totalt!$B$1:$AQ$1,0),FALSE),"")</f>
        <v>13.7</v>
      </c>
      <c r="Z291" s="302">
        <f>IFERROR(VLOOKUP($B291,Totalt!$B$1:$AQ$550,MATCH(Z$2,Totalt!$B$1:$AQ$1,0),FALSE),"")</f>
        <v>4.3890000000000002</v>
      </c>
      <c r="AA291" s="302">
        <f>IFERROR(VLOOKUP($B291,Totalt!$B$1:$AQ$550,MATCH(AA$2,Totalt!$B$1:$AQ$1,0),FALSE),"")</f>
        <v>12.404</v>
      </c>
      <c r="AB291" s="302">
        <f>IFERROR(VLOOKUP($B291,Totalt!$B$1:$AQ$550,MATCH(AB$2,Totalt!$B$1:$AQ$1,0),FALSE),"")</f>
        <v>21.265999999999998</v>
      </c>
      <c r="AC291" s="302">
        <f>IFERROR(VLOOKUP($B291,Totalt!$B$1:$AQ$550,MATCH(AC$2,Totalt!$B$1:$AQ$1,0),FALSE),"")</f>
        <v>181.35599999999999</v>
      </c>
      <c r="AD291" s="302">
        <f>IFERROR(VLOOKUP($B291,Totalt!$B$1:$AQ$550,MATCH(AD$2,Totalt!$B$1:$AQ$1,0),FALSE),"")</f>
        <v>0</v>
      </c>
      <c r="AE291" s="302">
        <f>IFERROR(VLOOKUP($B291,Totalt!$B$1:$AQ$550,MATCH(AE$2,Totalt!$B$1:$AQ$1,0),FALSE),"")</f>
        <v>0.43882399999999999</v>
      </c>
      <c r="AF291" s="302">
        <f>IFERROR(VLOOKUP($B291,Totalt!$B$1:$AQ$550,MATCH(AF$2,Totalt!$B$1:$AQ$1,0),FALSE),"")</f>
        <v>31.613</v>
      </c>
      <c r="AG291" s="302">
        <f>IFERROR(VLOOKUP($B291,Totalt!$B$1:$AQ$550,MATCH(AG$2,Totalt!$B$1:$AQ$1,0),FALSE),"")</f>
        <v>0</v>
      </c>
      <c r="AI291" s="302">
        <f t="shared" si="16"/>
        <v>937.53982399999995</v>
      </c>
      <c r="AJ291" s="302">
        <f>IF(ISERROR(1/VLOOKUP($B291,Leveranser!$B$1:$S$500,MATCH("såld värme (gwh)",Leveranser!$B$1:$S$1,0),FALSE)),"",VLOOKUP($B291,Leveranser!$B$1:$S$500,MATCH("såld värme (gwh)",Leveranser!$B$1:$S$1,0),FALSE))</f>
        <v>839.721</v>
      </c>
      <c r="AK291" s="315"/>
      <c r="AM291" s="316" t="str">
        <f>IF(B291&lt;&gt;"",IF(VLOOKUP($B291,Totalt!$B$1:$AQ$550,MATCH("Kvalitetsgranskad:",Totalt!$B$1:$AQ$1,0),FALSE)="ja",VLOOKUP($B291,Miljö!$B$1:$AG$479,MATCH(AM$2,Miljö!$B$1:$AK$1,0),FALSE),""),"")</f>
        <v>Ja</v>
      </c>
      <c r="AN291" s="316" t="str">
        <f>IF(AM291="ja",VLOOKUP($B291,Miljö!$B$1:$J$479,MATCH("Typ av ursprungsspecificerad el   (Om inget värde anges används Nordisk residualmix, se inforuta) ()",Miljö!$B$1:$J$1,0),FALSE),IF(AM291="nej","Nordisk residualel",""))</f>
        <v>'sol. vind.vatten . bio'</v>
      </c>
      <c r="AO291" s="316">
        <f>IF(AM291="","",VLOOKUP($B291,Miljö!$B$1:$J$479,MATCH("Fossilandel för ursprungspecificerad el ()",Miljö!$B$1:$J$1,0),FALSE))</f>
        <v>0</v>
      </c>
      <c r="AP291" s="316">
        <f>IF(AM291="","",IFERROR(VLOOKUP($B291,Miljö!$B$1:$J$479,MATCH("Kärnkraftsandel för ursprungsspecificerad el ()",Miljö!$B$1:$J$1,0),FALSE)/1,0))</f>
        <v>0</v>
      </c>
      <c r="AQ291" s="316">
        <f t="shared" si="17"/>
        <v>1</v>
      </c>
      <c r="AS291" s="316" t="str">
        <f t="shared" si="18"/>
        <v>Nej</v>
      </c>
      <c r="AT291" s="316" t="str">
        <f>IF(AS291="ja",VLOOKUP($B291,Miljö!$B$1:$O$500,MATCH("Fossil andel i procent (%)",Miljö!$B$1:$O$1,0),FALSE)/100,"")</f>
        <v/>
      </c>
      <c r="AV291" s="316" t="str">
        <f t="shared" si="19"/>
        <v>Ja</v>
      </c>
      <c r="AW291" s="316" t="str">
        <f>IF(AV291="ja",VLOOKUP($B291,'Egen hetvattenprod'!$B$1:$AO$500,MATCH("Värmekälla till värmepumpar ()",'Egen hetvattenprod'!$B$1:$AO$1,0),FALSE),"")</f>
        <v>Lågtempererad spillvärme</v>
      </c>
    </row>
    <row r="292" spans="1:49" x14ac:dyDescent="0.25">
      <c r="A292" s="314" t="str">
        <f>'Miljövärden för publ företag'!B294</f>
        <v>Vaggeryds Energi AB</v>
      </c>
      <c r="B292" s="314" t="str">
        <f>'Miljövärden för publ företag'!C294</f>
        <v>Skillingaryd</v>
      </c>
      <c r="C292" s="302">
        <f>IFERROR(VLOOKUP($B292,Totalt!$B$1:$AQ$550,MATCH(C$2,Totalt!$B$1:$AQ$1,0),FALSE),"")</f>
        <v>0</v>
      </c>
      <c r="D292" s="302">
        <f>IFERROR(VLOOKUP($B292,Totalt!$B$1:$AQ$550,MATCH(D$2,Totalt!$B$1:$AQ$1,0),FALSE),"")</f>
        <v>0.96099999999999997</v>
      </c>
      <c r="E292" s="302">
        <f>IFERROR(VLOOKUP($B292,Totalt!$B$1:$AQ$550,MATCH(E$2,Totalt!$B$1:$AQ$1,0),FALSE),"")</f>
        <v>0</v>
      </c>
      <c r="F292" s="302">
        <f>IFERROR(VLOOKUP($B292,Totalt!$B$1:$AQ$550,MATCH(F$2,Totalt!$B$1:$AQ$1,0),FALSE),"")</f>
        <v>0</v>
      </c>
      <c r="G292" s="302">
        <f>IFERROR(VLOOKUP($B292,Totalt!$B$1:$AQ$550,MATCH(G$2,Totalt!$B$1:$AQ$1,0),FALSE),"")</f>
        <v>0</v>
      </c>
      <c r="H292" s="302">
        <f>IFERROR(VLOOKUP($B292,Totalt!$B$1:$AQ$550,MATCH(H$2,Totalt!$B$1:$AQ$1,0),FALSE),"")</f>
        <v>0</v>
      </c>
      <c r="I292" s="302">
        <f>IFERROR(VLOOKUP($B292,Totalt!$B$1:$AQ$550,MATCH(I$2,Totalt!$B$1:$AQ$1,0),FALSE),"")</f>
        <v>0</v>
      </c>
      <c r="J292" s="302">
        <f>IFERROR(VLOOKUP($B292,Totalt!$B$1:$AQ$550,MATCH(J$2,Totalt!$B$1:$AQ$1,0),FALSE),"")</f>
        <v>0</v>
      </c>
      <c r="K292" s="302">
        <f>IFERROR(VLOOKUP($B292,Totalt!$B$1:$AQ$550,MATCH(K$2,Totalt!$B$1:$AQ$1,0),FALSE),"")</f>
        <v>0</v>
      </c>
      <c r="L292" s="302">
        <f>IFERROR(VLOOKUP($B292,Totalt!$B$1:$AQ$550,MATCH(L$2,Totalt!$B$1:$AQ$1,0),FALSE),"")</f>
        <v>0</v>
      </c>
      <c r="M292" s="302">
        <f>IFERROR(VLOOKUP($B292,Totalt!$B$1:$AQ$550,MATCH(M$2,Totalt!$B$1:$AQ$1,0),FALSE),"")</f>
        <v>0</v>
      </c>
      <c r="N292" s="302">
        <f>IFERROR(VLOOKUP($B292,Totalt!$B$1:$AQ$550,MATCH(N$2,Totalt!$B$1:$AQ$1,0),FALSE),"")</f>
        <v>7.2350000000000003</v>
      </c>
      <c r="O292" s="302">
        <f>IFERROR(VLOOKUP($B292,Totalt!$B$1:$AQ$550,MATCH(O$2,Totalt!$B$1:$AQ$1,0),FALSE),"")</f>
        <v>0</v>
      </c>
      <c r="P292" s="302">
        <f>IFERROR(VLOOKUP($B292,Totalt!$B$1:$AQ$550,MATCH(P$2,Totalt!$B$1:$AQ$1,0),FALSE),"")</f>
        <v>4.0609999999999999</v>
      </c>
      <c r="Q292" s="302">
        <f>IFERROR(VLOOKUP($B292,Totalt!$B$1:$AQ$550,MATCH(Q$2,Totalt!$B$1:$AQ$1,0),FALSE),"")</f>
        <v>8.2840000000000007</v>
      </c>
      <c r="R292" s="302">
        <f>IFERROR(VLOOKUP($B292,Totalt!$B$1:$AQ$550,MATCH(R$2,Totalt!$B$1:$AQ$1,0),FALSE),"")</f>
        <v>7.27</v>
      </c>
      <c r="S292" s="302">
        <f>IFERROR(VLOOKUP($B292,Totalt!$B$1:$AQ$550,MATCH(S$2,Totalt!$B$1:$AQ$1,0),FALSE),"")</f>
        <v>0</v>
      </c>
      <c r="T292" s="302">
        <f>IFERROR(VLOOKUP($B292,Totalt!$B$1:$AQ$550,MATCH(T$2,Totalt!$B$1:$AQ$1,0),FALSE),"")</f>
        <v>0</v>
      </c>
      <c r="U292" s="302">
        <f>IFERROR(VLOOKUP($B292,Totalt!$B$1:$AQ$550,MATCH(U$2,Totalt!$B$1:$AQ$1,0),FALSE),"")</f>
        <v>0</v>
      </c>
      <c r="V292" s="302">
        <f>IFERROR(VLOOKUP($B292,Totalt!$B$1:$AQ$550,MATCH(V$2,Totalt!$B$1:$AQ$1,0),FALSE),"")</f>
        <v>0</v>
      </c>
      <c r="W292" s="302">
        <f>IFERROR(VLOOKUP($B292,Totalt!$B$1:$AQ$550,MATCH(W$2,Totalt!$B$1:$AQ$1,0),FALSE),"")</f>
        <v>0</v>
      </c>
      <c r="X292" s="302">
        <f>IFERROR(VLOOKUP($B292,Totalt!$B$1:$AQ$550,MATCH(X$2,Totalt!$B$1:$AQ$1,0),FALSE),"")</f>
        <v>0</v>
      </c>
      <c r="Y292" s="302">
        <f>IFERROR(VLOOKUP($B292,Totalt!$B$1:$AQ$550,MATCH(Y$2,Totalt!$B$1:$AQ$1,0),FALSE),"")</f>
        <v>0</v>
      </c>
      <c r="Z292" s="302">
        <f>IFERROR(VLOOKUP($B292,Totalt!$B$1:$AQ$550,MATCH(Z$2,Totalt!$B$1:$AQ$1,0),FALSE),"")</f>
        <v>0</v>
      </c>
      <c r="AA292" s="302">
        <f>IFERROR(VLOOKUP($B292,Totalt!$B$1:$AQ$550,MATCH(AA$2,Totalt!$B$1:$AQ$1,0),FALSE),"")</f>
        <v>0</v>
      </c>
      <c r="AB292" s="302">
        <f>IFERROR(VLOOKUP($B292,Totalt!$B$1:$AQ$550,MATCH(AB$2,Totalt!$B$1:$AQ$1,0),FALSE),"")</f>
        <v>0</v>
      </c>
      <c r="AC292" s="302">
        <f>IFERROR(VLOOKUP($B292,Totalt!$B$1:$AQ$550,MATCH(AC$2,Totalt!$B$1:$AQ$1,0),FALSE),"")</f>
        <v>1.476</v>
      </c>
      <c r="AD292" s="302">
        <f>IFERROR(VLOOKUP($B292,Totalt!$B$1:$AQ$550,MATCH(AD$2,Totalt!$B$1:$AQ$1,0),FALSE),"")</f>
        <v>0</v>
      </c>
      <c r="AE292" s="302">
        <f>IFERROR(VLOOKUP($B292,Totalt!$B$1:$AQ$550,MATCH(AE$2,Totalt!$B$1:$AQ$1,0),FALSE),"")</f>
        <v>0</v>
      </c>
      <c r="AF292" s="302">
        <f>IFERROR(VLOOKUP($B292,Totalt!$B$1:$AQ$550,MATCH(AF$2,Totalt!$B$1:$AQ$1,0),FALSE),"")</f>
        <v>0.64758000000000004</v>
      </c>
      <c r="AG292" s="302">
        <f>IFERROR(VLOOKUP($B292,Totalt!$B$1:$AQ$550,MATCH(AG$2,Totalt!$B$1:$AQ$1,0),FALSE),"")</f>
        <v>0</v>
      </c>
      <c r="AI292" s="302">
        <f t="shared" si="16"/>
        <v>29.93458</v>
      </c>
      <c r="AJ292" s="302">
        <f>IF(ISERROR(1/VLOOKUP($B292,Leveranser!$B$1:$S$500,MATCH("såld värme (gwh)",Leveranser!$B$1:$S$1,0),FALSE)),"",VLOOKUP($B292,Leveranser!$B$1:$S$500,MATCH("såld värme (gwh)",Leveranser!$B$1:$S$1,0),FALSE))</f>
        <v>21.585999999999999</v>
      </c>
      <c r="AK292" s="315"/>
      <c r="AM292" s="316" t="str">
        <f>IF(B292&lt;&gt;"",IF(VLOOKUP($B292,Totalt!$B$1:$AQ$550,MATCH("Kvalitetsgranskad:",Totalt!$B$1:$AQ$1,0),FALSE)="ja",VLOOKUP($B292,Miljö!$B$1:$AG$479,MATCH(AM$2,Miljö!$B$1:$AK$1,0),FALSE),""),"")</f>
        <v>Ja</v>
      </c>
      <c r="AN292" s="316" t="str">
        <f>IF(AM292="ja",VLOOKUP($B292,Miljö!$B$1:$J$479,MATCH("Typ av ursprungsspecificerad el   (Om inget värde anges används Nordisk residualmix, se inforuta) ()",Miljö!$B$1:$J$1,0),FALSE),IF(AM292="nej","Nordisk residualel",""))</f>
        <v>'vatten'</v>
      </c>
      <c r="AO292" s="316">
        <f>IF(AM292="","",VLOOKUP($B292,Miljö!$B$1:$J$479,MATCH("Fossilandel för ursprungspecificerad el ()",Miljö!$B$1:$J$1,0),FALSE))</f>
        <v>0</v>
      </c>
      <c r="AP292" s="316">
        <f>IF(AM292="","",IFERROR(VLOOKUP($B292,Miljö!$B$1:$J$479,MATCH("Kärnkraftsandel för ursprungsspecificerad el ()",Miljö!$B$1:$J$1,0),FALSE)/1,0))</f>
        <v>0.40799999999999997</v>
      </c>
      <c r="AQ292" s="316">
        <f t="shared" si="17"/>
        <v>0.59200000000000008</v>
      </c>
      <c r="AS292" s="316" t="str">
        <f t="shared" si="18"/>
        <v>Nej</v>
      </c>
      <c r="AT292" s="316" t="str">
        <f>IF(AS292="ja",VLOOKUP($B292,Miljö!$B$1:$O$500,MATCH("Fossil andel i procent (%)",Miljö!$B$1:$O$1,0),FALSE)/100,"")</f>
        <v/>
      </c>
      <c r="AV292" s="316" t="str">
        <f t="shared" si="19"/>
        <v>Nej</v>
      </c>
      <c r="AW292" s="316" t="str">
        <f>IF(AV292="ja",VLOOKUP($B292,'Egen hetvattenprod'!$B$1:$AO$500,MATCH("Värmekälla till värmepumpar ()",'Egen hetvattenprod'!$B$1:$AO$1,0),FALSE),"")</f>
        <v/>
      </c>
    </row>
    <row r="293" spans="1:49" x14ac:dyDescent="0.25">
      <c r="A293" s="314" t="str">
        <f>'Miljövärden för publ företag'!B295</f>
        <v>Vaggeryds Energi AB</v>
      </c>
      <c r="B293" s="314" t="str">
        <f>'Miljövärden för publ företag'!C295</f>
        <v>Vaggeryd</v>
      </c>
      <c r="C293" s="302">
        <f>IFERROR(VLOOKUP($B293,Totalt!$B$1:$AQ$550,MATCH(C$2,Totalt!$B$1:$AQ$1,0),FALSE),"")</f>
        <v>0</v>
      </c>
      <c r="D293" s="302">
        <f>IFERROR(VLOOKUP($B293,Totalt!$B$1:$AQ$550,MATCH(D$2,Totalt!$B$1:$AQ$1,0),FALSE),"")</f>
        <v>0.56999999999999995</v>
      </c>
      <c r="E293" s="302">
        <f>IFERROR(VLOOKUP($B293,Totalt!$B$1:$AQ$550,MATCH(E$2,Totalt!$B$1:$AQ$1,0),FALSE),"")</f>
        <v>0</v>
      </c>
      <c r="F293" s="302">
        <f>IFERROR(VLOOKUP($B293,Totalt!$B$1:$AQ$550,MATCH(F$2,Totalt!$B$1:$AQ$1,0),FALSE),"")</f>
        <v>0</v>
      </c>
      <c r="G293" s="302">
        <f>IFERROR(VLOOKUP($B293,Totalt!$B$1:$AQ$550,MATCH(G$2,Totalt!$B$1:$AQ$1,0),FALSE),"")</f>
        <v>0</v>
      </c>
      <c r="H293" s="302">
        <f>IFERROR(VLOOKUP($B293,Totalt!$B$1:$AQ$550,MATCH(H$2,Totalt!$B$1:$AQ$1,0),FALSE),"")</f>
        <v>0</v>
      </c>
      <c r="I293" s="302">
        <f>IFERROR(VLOOKUP($B293,Totalt!$B$1:$AQ$550,MATCH(I$2,Totalt!$B$1:$AQ$1,0),FALSE),"")</f>
        <v>0</v>
      </c>
      <c r="J293" s="302">
        <f>IFERROR(VLOOKUP($B293,Totalt!$B$1:$AQ$550,MATCH(J$2,Totalt!$B$1:$AQ$1,0),FALSE),"")</f>
        <v>0</v>
      </c>
      <c r="K293" s="302">
        <f>IFERROR(VLOOKUP($B293,Totalt!$B$1:$AQ$550,MATCH(K$2,Totalt!$B$1:$AQ$1,0),FALSE),"")</f>
        <v>0</v>
      </c>
      <c r="L293" s="302">
        <f>IFERROR(VLOOKUP($B293,Totalt!$B$1:$AQ$550,MATCH(L$2,Totalt!$B$1:$AQ$1,0),FALSE),"")</f>
        <v>0</v>
      </c>
      <c r="M293" s="302">
        <f>IFERROR(VLOOKUP($B293,Totalt!$B$1:$AQ$550,MATCH(M$2,Totalt!$B$1:$AQ$1,0),FALSE),"")</f>
        <v>0.16700000000000001</v>
      </c>
      <c r="N293" s="302">
        <f>IFERROR(VLOOKUP($B293,Totalt!$B$1:$AQ$550,MATCH(N$2,Totalt!$B$1:$AQ$1,0),FALSE),"")</f>
        <v>18.204999999999998</v>
      </c>
      <c r="O293" s="302">
        <f>IFERROR(VLOOKUP($B293,Totalt!$B$1:$AQ$550,MATCH(O$2,Totalt!$B$1:$AQ$1,0),FALSE),"")</f>
        <v>0</v>
      </c>
      <c r="P293" s="302">
        <f>IFERROR(VLOOKUP($B293,Totalt!$B$1:$AQ$550,MATCH(P$2,Totalt!$B$1:$AQ$1,0),FALSE),"")</f>
        <v>7.8090000000000002</v>
      </c>
      <c r="Q293" s="302">
        <f>IFERROR(VLOOKUP($B293,Totalt!$B$1:$AQ$550,MATCH(Q$2,Totalt!$B$1:$AQ$1,0),FALSE),"")</f>
        <v>8.3439999999999994</v>
      </c>
      <c r="R293" s="302">
        <f>IFERROR(VLOOKUP($B293,Totalt!$B$1:$AQ$550,MATCH(R$2,Totalt!$B$1:$AQ$1,0),FALSE),"")</f>
        <v>0</v>
      </c>
      <c r="S293" s="302">
        <f>IFERROR(VLOOKUP($B293,Totalt!$B$1:$AQ$550,MATCH(S$2,Totalt!$B$1:$AQ$1,0),FALSE),"")</f>
        <v>0</v>
      </c>
      <c r="T293" s="302">
        <f>IFERROR(VLOOKUP($B293,Totalt!$B$1:$AQ$550,MATCH(T$2,Totalt!$B$1:$AQ$1,0),FALSE),"")</f>
        <v>0</v>
      </c>
      <c r="U293" s="302">
        <f>IFERROR(VLOOKUP($B293,Totalt!$B$1:$AQ$550,MATCH(U$2,Totalt!$B$1:$AQ$1,0),FALSE),"")</f>
        <v>0</v>
      </c>
      <c r="V293" s="302">
        <f>IFERROR(VLOOKUP($B293,Totalt!$B$1:$AQ$550,MATCH(V$2,Totalt!$B$1:$AQ$1,0),FALSE),"")</f>
        <v>0</v>
      </c>
      <c r="W293" s="302">
        <f>IFERROR(VLOOKUP($B293,Totalt!$B$1:$AQ$550,MATCH(W$2,Totalt!$B$1:$AQ$1,0),FALSE),"")</f>
        <v>0</v>
      </c>
      <c r="X293" s="302">
        <f>IFERROR(VLOOKUP($B293,Totalt!$B$1:$AQ$550,MATCH(X$2,Totalt!$B$1:$AQ$1,0),FALSE),"")</f>
        <v>0</v>
      </c>
      <c r="Y293" s="302">
        <f>IFERROR(VLOOKUP($B293,Totalt!$B$1:$AQ$550,MATCH(Y$2,Totalt!$B$1:$AQ$1,0),FALSE),"")</f>
        <v>0</v>
      </c>
      <c r="Z293" s="302">
        <f>IFERROR(VLOOKUP($B293,Totalt!$B$1:$AQ$550,MATCH(Z$2,Totalt!$B$1:$AQ$1,0),FALSE),"")</f>
        <v>0</v>
      </c>
      <c r="AA293" s="302">
        <f>IFERROR(VLOOKUP($B293,Totalt!$B$1:$AQ$550,MATCH(AA$2,Totalt!$B$1:$AQ$1,0),FALSE),"")</f>
        <v>0</v>
      </c>
      <c r="AB293" s="302">
        <f>IFERROR(VLOOKUP($B293,Totalt!$B$1:$AQ$550,MATCH(AB$2,Totalt!$B$1:$AQ$1,0),FALSE),"")</f>
        <v>0</v>
      </c>
      <c r="AC293" s="302">
        <f>IFERROR(VLOOKUP($B293,Totalt!$B$1:$AQ$550,MATCH(AC$2,Totalt!$B$1:$AQ$1,0),FALSE),"")</f>
        <v>4.2850000000000001</v>
      </c>
      <c r="AD293" s="302">
        <f>IFERROR(VLOOKUP($B293,Totalt!$B$1:$AQ$550,MATCH(AD$2,Totalt!$B$1:$AQ$1,0),FALSE),"")</f>
        <v>0</v>
      </c>
      <c r="AE293" s="302">
        <f>IFERROR(VLOOKUP($B293,Totalt!$B$1:$AQ$550,MATCH(AE$2,Totalt!$B$1:$AQ$1,0),FALSE),"")</f>
        <v>0</v>
      </c>
      <c r="AF293" s="302">
        <f>IFERROR(VLOOKUP($B293,Totalt!$B$1:$AQ$550,MATCH(AF$2,Totalt!$B$1:$AQ$1,0),FALSE),"")</f>
        <v>0.88724999999999998</v>
      </c>
      <c r="AG293" s="302">
        <f>IFERROR(VLOOKUP($B293,Totalt!$B$1:$AQ$550,MATCH(AG$2,Totalt!$B$1:$AQ$1,0),FALSE),"")</f>
        <v>0</v>
      </c>
      <c r="AI293" s="302">
        <f t="shared" si="16"/>
        <v>40.267249999999997</v>
      </c>
      <c r="AJ293" s="302">
        <f>IF(ISERROR(1/VLOOKUP($B293,Leveranser!$B$1:$S$500,MATCH("såld värme (gwh)",Leveranser!$B$1:$S$1,0),FALSE)),"",VLOOKUP($B293,Leveranser!$B$1:$S$500,MATCH("såld värme (gwh)",Leveranser!$B$1:$S$1,0),FALSE))</f>
        <v>29.574999999999999</v>
      </c>
      <c r="AK293" s="315"/>
      <c r="AM293" s="316" t="str">
        <f>IF(B293&lt;&gt;"",IF(VLOOKUP($B293,Totalt!$B$1:$AQ$550,MATCH("Kvalitetsgranskad:",Totalt!$B$1:$AQ$1,0),FALSE)="ja",VLOOKUP($B293,Miljö!$B$1:$AG$479,MATCH(AM$2,Miljö!$B$1:$AK$1,0),FALSE),""),"")</f>
        <v>Ja</v>
      </c>
      <c r="AN293" s="316" t="str">
        <f>IF(AM293="ja",VLOOKUP($B293,Miljö!$B$1:$J$479,MATCH("Typ av ursprungsspecificerad el   (Om inget värde anges används Nordisk residualmix, se inforuta) ()",Miljö!$B$1:$J$1,0),FALSE),IF(AM293="nej","Nordisk residualel",""))</f>
        <v>'vatten'</v>
      </c>
      <c r="AO293" s="316">
        <f>IF(AM293="","",VLOOKUP($B293,Miljö!$B$1:$J$479,MATCH("Fossilandel för ursprungspecificerad el ()",Miljö!$B$1:$J$1,0),FALSE))</f>
        <v>0</v>
      </c>
      <c r="AP293" s="316">
        <f>IF(AM293="","",IFERROR(VLOOKUP($B293,Miljö!$B$1:$J$479,MATCH("Kärnkraftsandel för ursprungsspecificerad el ()",Miljö!$B$1:$J$1,0),FALSE)/1,0))</f>
        <v>0.40799999999999997</v>
      </c>
      <c r="AQ293" s="316">
        <f t="shared" si="17"/>
        <v>0.59200000000000008</v>
      </c>
      <c r="AS293" s="316" t="str">
        <f t="shared" si="18"/>
        <v>Nej</v>
      </c>
      <c r="AT293" s="316" t="str">
        <f>IF(AS293="ja",VLOOKUP($B293,Miljö!$B$1:$O$500,MATCH("Fossil andel i procent (%)",Miljö!$B$1:$O$1,0),FALSE)/100,"")</f>
        <v/>
      </c>
      <c r="AV293" s="316" t="str">
        <f t="shared" si="19"/>
        <v>Nej</v>
      </c>
      <c r="AW293" s="316" t="str">
        <f>IF(AV293="ja",VLOOKUP($B293,'Egen hetvattenprod'!$B$1:$AO$500,MATCH("Värmekälla till värmepumpar ()",'Egen hetvattenprod'!$B$1:$AO$1,0),FALSE),"")</f>
        <v/>
      </c>
    </row>
    <row r="294" spans="1:49" x14ac:dyDescent="0.25">
      <c r="A294" s="314" t="str">
        <f>'Miljövärden för publ företag'!B296</f>
        <v>Vara Energi Värme AB</v>
      </c>
      <c r="B294" s="314" t="str">
        <f>'Miljövärden för publ företag'!C296</f>
        <v>Vara</v>
      </c>
      <c r="C294" s="302">
        <f>IFERROR(VLOOKUP($B294,Totalt!$B$1:$AQ$550,MATCH(C$2,Totalt!$B$1:$AQ$1,0),FALSE),"")</f>
        <v>0</v>
      </c>
      <c r="D294" s="302">
        <f>IFERROR(VLOOKUP($B294,Totalt!$B$1:$AQ$550,MATCH(D$2,Totalt!$B$1:$AQ$1,0),FALSE),"")</f>
        <v>8.0000000000000002E-3</v>
      </c>
      <c r="E294" s="302">
        <f>IFERROR(VLOOKUP($B294,Totalt!$B$1:$AQ$550,MATCH(E$2,Totalt!$B$1:$AQ$1,0),FALSE),"")</f>
        <v>0</v>
      </c>
      <c r="F294" s="302">
        <f>IFERROR(VLOOKUP($B294,Totalt!$B$1:$AQ$550,MATCH(F$2,Totalt!$B$1:$AQ$1,0),FALSE),"")</f>
        <v>0</v>
      </c>
      <c r="G294" s="302">
        <f>IFERROR(VLOOKUP($B294,Totalt!$B$1:$AQ$550,MATCH(G$2,Totalt!$B$1:$AQ$1,0),FALSE),"")</f>
        <v>0</v>
      </c>
      <c r="H294" s="302">
        <f>IFERROR(VLOOKUP($B294,Totalt!$B$1:$AQ$550,MATCH(H$2,Totalt!$B$1:$AQ$1,0),FALSE),"")</f>
        <v>0</v>
      </c>
      <c r="I294" s="302">
        <f>IFERROR(VLOOKUP($B294,Totalt!$B$1:$AQ$550,MATCH(I$2,Totalt!$B$1:$AQ$1,0),FALSE),"")</f>
        <v>0</v>
      </c>
      <c r="J294" s="302">
        <f>IFERROR(VLOOKUP($B294,Totalt!$B$1:$AQ$550,MATCH(J$2,Totalt!$B$1:$AQ$1,0),FALSE),"")</f>
        <v>0</v>
      </c>
      <c r="K294" s="302">
        <f>IFERROR(VLOOKUP($B294,Totalt!$B$1:$AQ$550,MATCH(K$2,Totalt!$B$1:$AQ$1,0),FALSE),"")</f>
        <v>0</v>
      </c>
      <c r="L294" s="302">
        <f>IFERROR(VLOOKUP($B294,Totalt!$B$1:$AQ$550,MATCH(L$2,Totalt!$B$1:$AQ$1,0),FALSE),"")</f>
        <v>0</v>
      </c>
      <c r="M294" s="302">
        <f>IFERROR(VLOOKUP($B294,Totalt!$B$1:$AQ$550,MATCH(M$2,Totalt!$B$1:$AQ$1,0),FALSE),"")</f>
        <v>0.91100000000000003</v>
      </c>
      <c r="N294" s="302">
        <f>IFERROR(VLOOKUP($B294,Totalt!$B$1:$AQ$550,MATCH(N$2,Totalt!$B$1:$AQ$1,0),FALSE),"")</f>
        <v>2.1829999999999998</v>
      </c>
      <c r="O294" s="302">
        <f>IFERROR(VLOOKUP($B294,Totalt!$B$1:$AQ$550,MATCH(O$2,Totalt!$B$1:$AQ$1,0),FALSE),"")</f>
        <v>4.7229999999999999</v>
      </c>
      <c r="P294" s="302">
        <f>IFERROR(VLOOKUP($B294,Totalt!$B$1:$AQ$550,MATCH(P$2,Totalt!$B$1:$AQ$1,0),FALSE),"")</f>
        <v>28.399000000000001</v>
      </c>
      <c r="Q294" s="302">
        <f>IFERROR(VLOOKUP($B294,Totalt!$B$1:$AQ$550,MATCH(Q$2,Totalt!$B$1:$AQ$1,0),FALSE),"")</f>
        <v>6.3645300000000002</v>
      </c>
      <c r="R294" s="302">
        <f>IFERROR(VLOOKUP($B294,Totalt!$B$1:$AQ$550,MATCH(R$2,Totalt!$B$1:$AQ$1,0),FALSE),"")</f>
        <v>0</v>
      </c>
      <c r="S294" s="302">
        <f>IFERROR(VLOOKUP($B294,Totalt!$B$1:$AQ$550,MATCH(S$2,Totalt!$B$1:$AQ$1,0),FALSE),"")</f>
        <v>0</v>
      </c>
      <c r="T294" s="302">
        <f>IFERROR(VLOOKUP($B294,Totalt!$B$1:$AQ$550,MATCH(T$2,Totalt!$B$1:$AQ$1,0),FALSE),"")</f>
        <v>0</v>
      </c>
      <c r="U294" s="302">
        <f>IFERROR(VLOOKUP($B294,Totalt!$B$1:$AQ$550,MATCH(U$2,Totalt!$B$1:$AQ$1,0),FALSE),"")</f>
        <v>0</v>
      </c>
      <c r="V294" s="302">
        <f>IFERROR(VLOOKUP($B294,Totalt!$B$1:$AQ$550,MATCH(V$2,Totalt!$B$1:$AQ$1,0),FALSE),"")</f>
        <v>0</v>
      </c>
      <c r="W294" s="302">
        <f>IFERROR(VLOOKUP($B294,Totalt!$B$1:$AQ$550,MATCH(W$2,Totalt!$B$1:$AQ$1,0),FALSE),"")</f>
        <v>0</v>
      </c>
      <c r="X294" s="302">
        <f>IFERROR(VLOOKUP($B294,Totalt!$B$1:$AQ$550,MATCH(X$2,Totalt!$B$1:$AQ$1,0),FALSE),"")</f>
        <v>0</v>
      </c>
      <c r="Y294" s="302">
        <f>IFERROR(VLOOKUP($B294,Totalt!$B$1:$AQ$550,MATCH(Y$2,Totalt!$B$1:$AQ$1,0),FALSE),"")</f>
        <v>0</v>
      </c>
      <c r="Z294" s="302">
        <f>IFERROR(VLOOKUP($B294,Totalt!$B$1:$AQ$550,MATCH(Z$2,Totalt!$B$1:$AQ$1,0),FALSE),"")</f>
        <v>0</v>
      </c>
      <c r="AA294" s="302">
        <f>IFERROR(VLOOKUP($B294,Totalt!$B$1:$AQ$550,MATCH(AA$2,Totalt!$B$1:$AQ$1,0),FALSE),"")</f>
        <v>0</v>
      </c>
      <c r="AB294" s="302">
        <f>IFERROR(VLOOKUP($B294,Totalt!$B$1:$AQ$550,MATCH(AB$2,Totalt!$B$1:$AQ$1,0),FALSE),"")</f>
        <v>0</v>
      </c>
      <c r="AC294" s="302">
        <f>IFERROR(VLOOKUP($B294,Totalt!$B$1:$AQ$550,MATCH(AC$2,Totalt!$B$1:$AQ$1,0),FALSE),"")</f>
        <v>5.3890000000000002</v>
      </c>
      <c r="AD294" s="302">
        <f>IFERROR(VLOOKUP($B294,Totalt!$B$1:$AQ$550,MATCH(AD$2,Totalt!$B$1:$AQ$1,0),FALSE),"")</f>
        <v>0</v>
      </c>
      <c r="AE294" s="302">
        <f>IFERROR(VLOOKUP($B294,Totalt!$B$1:$AQ$550,MATCH(AE$2,Totalt!$B$1:$AQ$1,0),FALSE),"")</f>
        <v>0</v>
      </c>
      <c r="AF294" s="302">
        <f>IFERROR(VLOOKUP($B294,Totalt!$B$1:$AQ$550,MATCH(AF$2,Totalt!$B$1:$AQ$1,0),FALSE),"")</f>
        <v>0.65</v>
      </c>
      <c r="AG294" s="302">
        <f>IFERROR(VLOOKUP($B294,Totalt!$B$1:$AQ$550,MATCH(AG$2,Totalt!$B$1:$AQ$1,0),FALSE),"")</f>
        <v>0</v>
      </c>
      <c r="AI294" s="302">
        <f t="shared" si="16"/>
        <v>48.627530000000007</v>
      </c>
      <c r="AJ294" s="302">
        <f>IF(ISERROR(1/VLOOKUP($B294,Leveranser!$B$1:$S$500,MATCH("såld värme (gwh)",Leveranser!$B$1:$S$1,0),FALSE)),"",VLOOKUP($B294,Leveranser!$B$1:$S$500,MATCH("såld värme (gwh)",Leveranser!$B$1:$S$1,0),FALSE))</f>
        <v>35.68</v>
      </c>
      <c r="AK294" s="315"/>
      <c r="AM294" s="316" t="str">
        <f>IF(B294&lt;&gt;"",IF(VLOOKUP($B294,Totalt!$B$1:$AQ$550,MATCH("Kvalitetsgranskad:",Totalt!$B$1:$AQ$1,0),FALSE)="ja",VLOOKUP($B294,Miljö!$B$1:$AG$479,MATCH(AM$2,Miljö!$B$1:$AK$1,0),FALSE),""),"")</f>
        <v>Nej</v>
      </c>
      <c r="AN294" s="316" t="str">
        <f>IF(AM294="ja",VLOOKUP($B294,Miljö!$B$1:$J$479,MATCH("Typ av ursprungsspecificerad el   (Om inget värde anges används Nordisk residualmix, se inforuta) ()",Miljö!$B$1:$J$1,0),FALSE),IF(AM294="nej","Nordisk residualel",""))</f>
        <v>Nordisk residualel</v>
      </c>
      <c r="AO294" s="316">
        <f>IF(AM294="","",VLOOKUP($B294,Miljö!$B$1:$J$479,MATCH("Fossilandel för ursprungspecificerad el ()",Miljö!$B$1:$J$1,0),FALSE))</f>
        <v>0.42099999999999999</v>
      </c>
      <c r="AP294" s="316">
        <f>IF(AM294="","",IFERROR(VLOOKUP($B294,Miljö!$B$1:$J$479,MATCH("Kärnkraftsandel för ursprungsspecificerad el ()",Miljö!$B$1:$J$1,0),FALSE)/1,0))</f>
        <v>0.40799999999999997</v>
      </c>
      <c r="AQ294" s="316">
        <f t="shared" si="17"/>
        <v>0.17099999999999999</v>
      </c>
      <c r="AS294" s="316" t="str">
        <f t="shared" si="18"/>
        <v>Nej</v>
      </c>
      <c r="AT294" s="316" t="str">
        <f>IF(AS294="ja",VLOOKUP($B294,Miljö!$B$1:$O$500,MATCH("Fossil andel i procent (%)",Miljö!$B$1:$O$1,0),FALSE)/100,"")</f>
        <v/>
      </c>
      <c r="AV294" s="316" t="str">
        <f t="shared" si="19"/>
        <v>Nej</v>
      </c>
      <c r="AW294" s="316" t="str">
        <f>IF(AV294="ja",VLOOKUP($B294,'Egen hetvattenprod'!$B$1:$AO$500,MATCH("Värmekälla till värmepumpar ()",'Egen hetvattenprod'!$B$1:$AO$1,0),FALSE),"")</f>
        <v/>
      </c>
    </row>
    <row r="295" spans="1:49" x14ac:dyDescent="0.25">
      <c r="A295" s="314" t="str">
        <f>'Miljövärden för publ företag'!B297</f>
        <v>Varberg Energi AB</v>
      </c>
      <c r="B295" s="314" t="str">
        <f>'Miljövärden för publ företag'!C297</f>
        <v>Tvååker (Närv)</v>
      </c>
      <c r="C295" s="302">
        <f>IFERROR(VLOOKUP($B295,Totalt!$B$1:$AQ$550,MATCH(C$2,Totalt!$B$1:$AQ$1,0),FALSE),"")</f>
        <v>0</v>
      </c>
      <c r="D295" s="302">
        <f>IFERROR(VLOOKUP($B295,Totalt!$B$1:$AQ$550,MATCH(D$2,Totalt!$B$1:$AQ$1,0),FALSE),"")</f>
        <v>0.35199999999999998</v>
      </c>
      <c r="E295" s="302">
        <f>IFERROR(VLOOKUP($B295,Totalt!$B$1:$AQ$550,MATCH(E$2,Totalt!$B$1:$AQ$1,0),FALSE),"")</f>
        <v>0</v>
      </c>
      <c r="F295" s="302">
        <f>IFERROR(VLOOKUP($B295,Totalt!$B$1:$AQ$550,MATCH(F$2,Totalt!$B$1:$AQ$1,0),FALSE),"")</f>
        <v>0</v>
      </c>
      <c r="G295" s="302">
        <f>IFERROR(VLOOKUP($B295,Totalt!$B$1:$AQ$550,MATCH(G$2,Totalt!$B$1:$AQ$1,0),FALSE),"")</f>
        <v>0</v>
      </c>
      <c r="H295" s="302">
        <f>IFERROR(VLOOKUP($B295,Totalt!$B$1:$AQ$550,MATCH(H$2,Totalt!$B$1:$AQ$1,0),FALSE),"")</f>
        <v>0</v>
      </c>
      <c r="I295" s="302">
        <f>IFERROR(VLOOKUP($B295,Totalt!$B$1:$AQ$550,MATCH(I$2,Totalt!$B$1:$AQ$1,0),FALSE),"")</f>
        <v>0</v>
      </c>
      <c r="J295" s="302">
        <f>IFERROR(VLOOKUP($B295,Totalt!$B$1:$AQ$550,MATCH(J$2,Totalt!$B$1:$AQ$1,0),FALSE),"")</f>
        <v>0</v>
      </c>
      <c r="K295" s="302">
        <f>IFERROR(VLOOKUP($B295,Totalt!$B$1:$AQ$550,MATCH(K$2,Totalt!$B$1:$AQ$1,0),FALSE),"")</f>
        <v>0</v>
      </c>
      <c r="L295" s="302">
        <f>IFERROR(VLOOKUP($B295,Totalt!$B$1:$AQ$550,MATCH(L$2,Totalt!$B$1:$AQ$1,0),FALSE),"")</f>
        <v>0</v>
      </c>
      <c r="M295" s="302">
        <f>IFERROR(VLOOKUP($B295,Totalt!$B$1:$AQ$550,MATCH(M$2,Totalt!$B$1:$AQ$1,0),FALSE),"")</f>
        <v>0</v>
      </c>
      <c r="N295" s="302">
        <f>IFERROR(VLOOKUP($B295,Totalt!$B$1:$AQ$550,MATCH(N$2,Totalt!$B$1:$AQ$1,0),FALSE),"")</f>
        <v>0</v>
      </c>
      <c r="O295" s="302">
        <f>IFERROR(VLOOKUP($B295,Totalt!$B$1:$AQ$550,MATCH(O$2,Totalt!$B$1:$AQ$1,0),FALSE),"")</f>
        <v>0</v>
      </c>
      <c r="P295" s="302">
        <f>IFERROR(VLOOKUP($B295,Totalt!$B$1:$AQ$550,MATCH(P$2,Totalt!$B$1:$AQ$1,0),FALSE),"")</f>
        <v>0</v>
      </c>
      <c r="Q295" s="302">
        <f>IFERROR(VLOOKUP($B295,Totalt!$B$1:$AQ$550,MATCH(Q$2,Totalt!$B$1:$AQ$1,0),FALSE),"")</f>
        <v>0</v>
      </c>
      <c r="R295" s="302">
        <f>IFERROR(VLOOKUP($B295,Totalt!$B$1:$AQ$550,MATCH(R$2,Totalt!$B$1:$AQ$1,0),FALSE),"")</f>
        <v>0</v>
      </c>
      <c r="S295" s="302">
        <f>IFERROR(VLOOKUP($B295,Totalt!$B$1:$AQ$550,MATCH(S$2,Totalt!$B$1:$AQ$1,0),FALSE),"")</f>
        <v>4.806</v>
      </c>
      <c r="T295" s="302">
        <f>IFERROR(VLOOKUP($B295,Totalt!$B$1:$AQ$550,MATCH(T$2,Totalt!$B$1:$AQ$1,0),FALSE),"")</f>
        <v>0</v>
      </c>
      <c r="U295" s="302">
        <f>IFERROR(VLOOKUP($B295,Totalt!$B$1:$AQ$550,MATCH(U$2,Totalt!$B$1:$AQ$1,0),FALSE),"")</f>
        <v>0</v>
      </c>
      <c r="V295" s="302">
        <f>IFERROR(VLOOKUP($B295,Totalt!$B$1:$AQ$550,MATCH(V$2,Totalt!$B$1:$AQ$1,0),FALSE),"")</f>
        <v>0</v>
      </c>
      <c r="W295" s="302">
        <f>IFERROR(VLOOKUP($B295,Totalt!$B$1:$AQ$550,MATCH(W$2,Totalt!$B$1:$AQ$1,0),FALSE),"")</f>
        <v>0</v>
      </c>
      <c r="X295" s="302">
        <f>IFERROR(VLOOKUP($B295,Totalt!$B$1:$AQ$550,MATCH(X$2,Totalt!$B$1:$AQ$1,0),FALSE),"")</f>
        <v>0</v>
      </c>
      <c r="Y295" s="302">
        <f>IFERROR(VLOOKUP($B295,Totalt!$B$1:$AQ$550,MATCH(Y$2,Totalt!$B$1:$AQ$1,0),FALSE),"")</f>
        <v>0</v>
      </c>
      <c r="Z295" s="302">
        <f>IFERROR(VLOOKUP($B295,Totalt!$B$1:$AQ$550,MATCH(Z$2,Totalt!$B$1:$AQ$1,0),FALSE),"")</f>
        <v>0.64500000000000002</v>
      </c>
      <c r="AA295" s="302">
        <f>IFERROR(VLOOKUP($B295,Totalt!$B$1:$AQ$550,MATCH(AA$2,Totalt!$B$1:$AQ$1,0),FALSE),"")</f>
        <v>0</v>
      </c>
      <c r="AB295" s="302">
        <f>IFERROR(VLOOKUP($B295,Totalt!$B$1:$AQ$550,MATCH(AB$2,Totalt!$B$1:$AQ$1,0),FALSE),"")</f>
        <v>0</v>
      </c>
      <c r="AC295" s="302">
        <f>IFERROR(VLOOKUP($B295,Totalt!$B$1:$AQ$550,MATCH(AC$2,Totalt!$B$1:$AQ$1,0),FALSE),"")</f>
        <v>0</v>
      </c>
      <c r="AD295" s="302">
        <f>IFERROR(VLOOKUP($B295,Totalt!$B$1:$AQ$550,MATCH(AD$2,Totalt!$B$1:$AQ$1,0),FALSE),"")</f>
        <v>0</v>
      </c>
      <c r="AE295" s="302">
        <f>IFERROR(VLOOKUP($B295,Totalt!$B$1:$AQ$550,MATCH(AE$2,Totalt!$B$1:$AQ$1,0),FALSE),"")</f>
        <v>0</v>
      </c>
      <c r="AF295" s="302">
        <f>IFERROR(VLOOKUP($B295,Totalt!$B$1:$AQ$550,MATCH(AF$2,Totalt!$B$1:$AQ$1,0),FALSE),"")</f>
        <v>8.9399999999999993E-2</v>
      </c>
      <c r="AG295" s="302">
        <f>IFERROR(VLOOKUP($B295,Totalt!$B$1:$AQ$550,MATCH(AG$2,Totalt!$B$1:$AQ$1,0),FALSE),"")</f>
        <v>0</v>
      </c>
      <c r="AI295" s="302">
        <f t="shared" si="16"/>
        <v>5.8924000000000012</v>
      </c>
      <c r="AJ295" s="302">
        <f>IF(ISERROR(1/VLOOKUP($B295,Leveranser!$B$1:$S$500,MATCH("såld värme (gwh)",Leveranser!$B$1:$S$1,0),FALSE)),"",VLOOKUP($B295,Leveranser!$B$1:$S$500,MATCH("såld värme (gwh)",Leveranser!$B$1:$S$1,0),FALSE))</f>
        <v>3.976</v>
      </c>
      <c r="AK295" s="315"/>
      <c r="AM295" s="316" t="str">
        <f>IF(B295&lt;&gt;"",IF(VLOOKUP($B295,Totalt!$B$1:$AQ$550,MATCH("Kvalitetsgranskad:",Totalt!$B$1:$AQ$1,0),FALSE)="ja",VLOOKUP($B295,Miljö!$B$1:$AG$479,MATCH(AM$2,Miljö!$B$1:$AK$1,0),FALSE),""),"")</f>
        <v>Ja</v>
      </c>
      <c r="AN295" s="316" t="str">
        <f>IF(AM295="ja",VLOOKUP($B295,Miljö!$B$1:$J$479,MATCH("Typ av ursprungsspecificerad el   (Om inget värde anges används Nordisk residualmix, se inforuta) ()",Miljö!$B$1:$J$1,0),FALSE),IF(AM295="nej","Nordisk residualel",""))</f>
        <v>'Vind 80% vatten 20%'</v>
      </c>
      <c r="AO295" s="316">
        <f>IF(AM295="","",VLOOKUP($B295,Miljö!$B$1:$J$479,MATCH("Fossilandel för ursprungspecificerad el ()",Miljö!$B$1:$J$1,0),FALSE))</f>
        <v>0</v>
      </c>
      <c r="AP295" s="316">
        <f>IF(AM295="","",IFERROR(VLOOKUP($B295,Miljö!$B$1:$J$479,MATCH("Kärnkraftsandel för ursprungsspecificerad el ()",Miljö!$B$1:$J$1,0),FALSE)/1,0))</f>
        <v>0</v>
      </c>
      <c r="AQ295" s="316">
        <f t="shared" si="17"/>
        <v>1</v>
      </c>
      <c r="AS295" s="316" t="str">
        <f t="shared" si="18"/>
        <v>Nej</v>
      </c>
      <c r="AT295" s="316" t="str">
        <f>IF(AS295="ja",VLOOKUP($B295,Miljö!$B$1:$O$500,MATCH("Fossil andel i procent (%)",Miljö!$B$1:$O$1,0),FALSE)/100,"")</f>
        <v/>
      </c>
      <c r="AV295" s="316" t="str">
        <f t="shared" si="19"/>
        <v>Nej</v>
      </c>
      <c r="AW295" s="316" t="str">
        <f>IF(AV295="ja",VLOOKUP($B295,'Egen hetvattenprod'!$B$1:$AO$500,MATCH("Värmekälla till värmepumpar ()",'Egen hetvattenprod'!$B$1:$AO$1,0),FALSE),"")</f>
        <v/>
      </c>
    </row>
    <row r="296" spans="1:49" x14ac:dyDescent="0.25">
      <c r="A296" s="314" t="str">
        <f>'Miljövärden för publ företag'!B298</f>
        <v>Varberg Energi AB</v>
      </c>
      <c r="B296" s="314" t="str">
        <f>'Miljövärden för publ företag'!C298</f>
        <v>Varberg (Fjv)</v>
      </c>
      <c r="C296" s="302">
        <f>IFERROR(VLOOKUP($B296,Totalt!$B$1:$AQ$550,MATCH(C$2,Totalt!$B$1:$AQ$1,0),FALSE),"")</f>
        <v>0</v>
      </c>
      <c r="D296" s="302">
        <f>IFERROR(VLOOKUP($B296,Totalt!$B$1:$AQ$550,MATCH(D$2,Totalt!$B$1:$AQ$1,0),FALSE),"")</f>
        <v>3.1</v>
      </c>
      <c r="E296" s="302">
        <f>IFERROR(VLOOKUP($B296,Totalt!$B$1:$AQ$550,MATCH(E$2,Totalt!$B$1:$AQ$1,0),FALSE),"")</f>
        <v>0</v>
      </c>
      <c r="F296" s="302">
        <f>IFERROR(VLOOKUP($B296,Totalt!$B$1:$AQ$550,MATCH(F$2,Totalt!$B$1:$AQ$1,0),FALSE),"")</f>
        <v>0</v>
      </c>
      <c r="G296" s="302">
        <f>IFERROR(VLOOKUP($B296,Totalt!$B$1:$AQ$550,MATCH(G$2,Totalt!$B$1:$AQ$1,0),FALSE),"")</f>
        <v>0</v>
      </c>
      <c r="H296" s="302">
        <f>IFERROR(VLOOKUP($B296,Totalt!$B$1:$AQ$550,MATCH(H$2,Totalt!$B$1:$AQ$1,0),FALSE),"")</f>
        <v>0</v>
      </c>
      <c r="I296" s="302">
        <f>IFERROR(VLOOKUP($B296,Totalt!$B$1:$AQ$550,MATCH(I$2,Totalt!$B$1:$AQ$1,0),FALSE),"")</f>
        <v>0</v>
      </c>
      <c r="J296" s="302">
        <f>IFERROR(VLOOKUP($B296,Totalt!$B$1:$AQ$550,MATCH(J$2,Totalt!$B$1:$AQ$1,0),FALSE),"")</f>
        <v>5.2729999999999997</v>
      </c>
      <c r="K296" s="302">
        <f>IFERROR(VLOOKUP($B296,Totalt!$B$1:$AQ$550,MATCH(K$2,Totalt!$B$1:$AQ$1,0),FALSE),"")</f>
        <v>0</v>
      </c>
      <c r="L296" s="302">
        <f>IFERROR(VLOOKUP($B296,Totalt!$B$1:$AQ$550,MATCH(L$2,Totalt!$B$1:$AQ$1,0),FALSE),"")</f>
        <v>0</v>
      </c>
      <c r="M296" s="302">
        <f>IFERROR(VLOOKUP($B296,Totalt!$B$1:$AQ$550,MATCH(M$2,Totalt!$B$1:$AQ$1,0),FALSE),"")</f>
        <v>0</v>
      </c>
      <c r="N296" s="302">
        <f>IFERROR(VLOOKUP($B296,Totalt!$B$1:$AQ$550,MATCH(N$2,Totalt!$B$1:$AQ$1,0),FALSE),"")</f>
        <v>0</v>
      </c>
      <c r="O296" s="302">
        <f>IFERROR(VLOOKUP($B296,Totalt!$B$1:$AQ$550,MATCH(O$2,Totalt!$B$1:$AQ$1,0),FALSE),"")</f>
        <v>0</v>
      </c>
      <c r="P296" s="302">
        <f>IFERROR(VLOOKUP($B296,Totalt!$B$1:$AQ$550,MATCH(P$2,Totalt!$B$1:$AQ$1,0),FALSE),"")</f>
        <v>72.072000000000003</v>
      </c>
      <c r="Q296" s="302">
        <f>IFERROR(VLOOKUP($B296,Totalt!$B$1:$AQ$550,MATCH(Q$2,Totalt!$B$1:$AQ$1,0),FALSE),"")</f>
        <v>1.0336799999999999</v>
      </c>
      <c r="R296" s="302">
        <f>IFERROR(VLOOKUP($B296,Totalt!$B$1:$AQ$550,MATCH(R$2,Totalt!$B$1:$AQ$1,0),FALSE),"")</f>
        <v>0</v>
      </c>
      <c r="S296" s="302">
        <f>IFERROR(VLOOKUP($B296,Totalt!$B$1:$AQ$550,MATCH(S$2,Totalt!$B$1:$AQ$1,0),FALSE),"")</f>
        <v>0</v>
      </c>
      <c r="T296" s="302">
        <f>IFERROR(VLOOKUP($B296,Totalt!$B$1:$AQ$550,MATCH(T$2,Totalt!$B$1:$AQ$1,0),FALSE),"")</f>
        <v>0</v>
      </c>
      <c r="U296" s="302">
        <f>IFERROR(VLOOKUP($B296,Totalt!$B$1:$AQ$550,MATCH(U$2,Totalt!$B$1:$AQ$1,0),FALSE),"")</f>
        <v>0</v>
      </c>
      <c r="V296" s="302">
        <f>IFERROR(VLOOKUP($B296,Totalt!$B$1:$AQ$550,MATCH(V$2,Totalt!$B$1:$AQ$1,0),FALSE),"")</f>
        <v>0</v>
      </c>
      <c r="W296" s="302">
        <f>IFERROR(VLOOKUP($B296,Totalt!$B$1:$AQ$550,MATCH(W$2,Totalt!$B$1:$AQ$1,0),FALSE),"")</f>
        <v>1.1259999999999999</v>
      </c>
      <c r="X296" s="302">
        <f>IFERROR(VLOOKUP($B296,Totalt!$B$1:$AQ$550,MATCH(X$2,Totalt!$B$1:$AQ$1,0),FALSE),"")</f>
        <v>0</v>
      </c>
      <c r="Y296" s="302">
        <f>IFERROR(VLOOKUP($B296,Totalt!$B$1:$AQ$550,MATCH(Y$2,Totalt!$B$1:$AQ$1,0),FALSE),"")</f>
        <v>0</v>
      </c>
      <c r="Z296" s="302">
        <f>IFERROR(VLOOKUP($B296,Totalt!$B$1:$AQ$550,MATCH(Z$2,Totalt!$B$1:$AQ$1,0),FALSE),"")</f>
        <v>0</v>
      </c>
      <c r="AA296" s="302">
        <f>IFERROR(VLOOKUP($B296,Totalt!$B$1:$AQ$550,MATCH(AA$2,Totalt!$B$1:$AQ$1,0),FALSE),"")</f>
        <v>0</v>
      </c>
      <c r="AB296" s="302">
        <f>IFERROR(VLOOKUP($B296,Totalt!$B$1:$AQ$550,MATCH(AB$2,Totalt!$B$1:$AQ$1,0),FALSE),"")</f>
        <v>0</v>
      </c>
      <c r="AC296" s="302">
        <f>IFERROR(VLOOKUP($B296,Totalt!$B$1:$AQ$550,MATCH(AC$2,Totalt!$B$1:$AQ$1,0),FALSE),"")</f>
        <v>0</v>
      </c>
      <c r="AD296" s="302">
        <f>IFERROR(VLOOKUP($B296,Totalt!$B$1:$AQ$550,MATCH(AD$2,Totalt!$B$1:$AQ$1,0),FALSE),"")</f>
        <v>94.995000000000005</v>
      </c>
      <c r="AE296" s="302">
        <f>IFERROR(VLOOKUP($B296,Totalt!$B$1:$AQ$550,MATCH(AE$2,Totalt!$B$1:$AQ$1,0),FALSE),"")</f>
        <v>0</v>
      </c>
      <c r="AF296" s="302">
        <f>IFERROR(VLOOKUP($B296,Totalt!$B$1:$AQ$550,MATCH(AF$2,Totalt!$B$1:$AQ$1,0),FALSE),"")</f>
        <v>3.1850000000000001</v>
      </c>
      <c r="AG296" s="302">
        <f>IFERROR(VLOOKUP($B296,Totalt!$B$1:$AQ$550,MATCH(AG$2,Totalt!$B$1:$AQ$1,0),FALSE),"")</f>
        <v>0</v>
      </c>
      <c r="AI296" s="302">
        <f t="shared" si="16"/>
        <v>180.78468000000004</v>
      </c>
      <c r="AJ296" s="302">
        <f>IF(ISERROR(1/VLOOKUP($B296,Leveranser!$B$1:$S$500,MATCH("såld värme (gwh)",Leveranser!$B$1:$S$1,0),FALSE)),"",VLOOKUP($B296,Leveranser!$B$1:$S$500,MATCH("såld värme (gwh)",Leveranser!$B$1:$S$1,0),FALSE))</f>
        <v>150.43100000000001</v>
      </c>
      <c r="AK296" s="315"/>
      <c r="AM296" s="316" t="str">
        <f>IF(B296&lt;&gt;"",IF(VLOOKUP($B296,Totalt!$B$1:$AQ$550,MATCH("Kvalitetsgranskad:",Totalt!$B$1:$AQ$1,0),FALSE)="ja",VLOOKUP($B296,Miljö!$B$1:$AG$479,MATCH(AM$2,Miljö!$B$1:$AK$1,0),FALSE),""),"")</f>
        <v>Ja</v>
      </c>
      <c r="AN296" s="316" t="str">
        <f>IF(AM296="ja",VLOOKUP($B296,Miljö!$B$1:$J$479,MATCH("Typ av ursprungsspecificerad el   (Om inget värde anges används Nordisk residualmix, se inforuta) ()",Miljö!$B$1:$J$1,0),FALSE),IF(AM296="nej","Nordisk residualel",""))</f>
        <v>'Vind 80% vatten 20%'</v>
      </c>
      <c r="AO296" s="316">
        <f>IF(AM296="","",VLOOKUP($B296,Miljö!$B$1:$J$479,MATCH("Fossilandel för ursprungspecificerad el ()",Miljö!$B$1:$J$1,0),FALSE))</f>
        <v>0</v>
      </c>
      <c r="AP296" s="316">
        <f>IF(AM296="","",IFERROR(VLOOKUP($B296,Miljö!$B$1:$J$479,MATCH("Kärnkraftsandel för ursprungsspecificerad el ()",Miljö!$B$1:$J$1,0),FALSE)/1,0))</f>
        <v>0</v>
      </c>
      <c r="AQ296" s="316">
        <f t="shared" si="17"/>
        <v>1</v>
      </c>
      <c r="AS296" s="316" t="str">
        <f t="shared" si="18"/>
        <v>Nej</v>
      </c>
      <c r="AT296" s="316" t="str">
        <f>IF(AS296="ja",VLOOKUP($B296,Miljö!$B$1:$O$500,MATCH("Fossil andel i procent (%)",Miljö!$B$1:$O$1,0),FALSE)/100,"")</f>
        <v/>
      </c>
      <c r="AV296" s="316" t="str">
        <f t="shared" si="19"/>
        <v>Nej</v>
      </c>
      <c r="AW296" s="316" t="str">
        <f>IF(AV296="ja",VLOOKUP($B296,'Egen hetvattenprod'!$B$1:$AO$500,MATCH("Värmekälla till värmepumpar ()",'Egen hetvattenprod'!$B$1:$AO$1,0),FALSE),"")</f>
        <v/>
      </c>
    </row>
    <row r="297" spans="1:49" x14ac:dyDescent="0.25">
      <c r="A297" s="314" t="str">
        <f>'Miljövärden för publ företag'!B299</f>
        <v>Varberg Energi AB</v>
      </c>
      <c r="B297" s="314" t="str">
        <f>'Miljövärden för publ företag'!C299</f>
        <v>Veddige</v>
      </c>
      <c r="C297" s="302">
        <f>IFERROR(VLOOKUP($B297,Totalt!$B$1:$AQ$550,MATCH(C$2,Totalt!$B$1:$AQ$1,0),FALSE),"")</f>
        <v>0</v>
      </c>
      <c r="D297" s="302">
        <f>IFERROR(VLOOKUP($B297,Totalt!$B$1:$AQ$550,MATCH(D$2,Totalt!$B$1:$AQ$1,0),FALSE),"")</f>
        <v>0.96399999999999997</v>
      </c>
      <c r="E297" s="302">
        <f>IFERROR(VLOOKUP($B297,Totalt!$B$1:$AQ$550,MATCH(E$2,Totalt!$B$1:$AQ$1,0),FALSE),"")</f>
        <v>0</v>
      </c>
      <c r="F297" s="302">
        <f>IFERROR(VLOOKUP($B297,Totalt!$B$1:$AQ$550,MATCH(F$2,Totalt!$B$1:$AQ$1,0),FALSE),"")</f>
        <v>0</v>
      </c>
      <c r="G297" s="302">
        <f>IFERROR(VLOOKUP($B297,Totalt!$B$1:$AQ$550,MATCH(G$2,Totalt!$B$1:$AQ$1,0),FALSE),"")</f>
        <v>0</v>
      </c>
      <c r="H297" s="302">
        <f>IFERROR(VLOOKUP($B297,Totalt!$B$1:$AQ$550,MATCH(H$2,Totalt!$B$1:$AQ$1,0),FALSE),"")</f>
        <v>0</v>
      </c>
      <c r="I297" s="302">
        <f>IFERROR(VLOOKUP($B297,Totalt!$B$1:$AQ$550,MATCH(I$2,Totalt!$B$1:$AQ$1,0),FALSE),"")</f>
        <v>0</v>
      </c>
      <c r="J297" s="302">
        <f>IFERROR(VLOOKUP($B297,Totalt!$B$1:$AQ$550,MATCH(J$2,Totalt!$B$1:$AQ$1,0),FALSE),"")</f>
        <v>0</v>
      </c>
      <c r="K297" s="302">
        <f>IFERROR(VLOOKUP($B297,Totalt!$B$1:$AQ$550,MATCH(K$2,Totalt!$B$1:$AQ$1,0),FALSE),"")</f>
        <v>0</v>
      </c>
      <c r="L297" s="302">
        <f>IFERROR(VLOOKUP($B297,Totalt!$B$1:$AQ$550,MATCH(L$2,Totalt!$B$1:$AQ$1,0),FALSE),"")</f>
        <v>0</v>
      </c>
      <c r="M297" s="302">
        <f>IFERROR(VLOOKUP($B297,Totalt!$B$1:$AQ$550,MATCH(M$2,Totalt!$B$1:$AQ$1,0),FALSE),"")</f>
        <v>0</v>
      </c>
      <c r="N297" s="302">
        <f>IFERROR(VLOOKUP($B297,Totalt!$B$1:$AQ$550,MATCH(N$2,Totalt!$B$1:$AQ$1,0),FALSE),"")</f>
        <v>0</v>
      </c>
      <c r="O297" s="302">
        <f>IFERROR(VLOOKUP($B297,Totalt!$B$1:$AQ$550,MATCH(O$2,Totalt!$B$1:$AQ$1,0),FALSE),"")</f>
        <v>0</v>
      </c>
      <c r="P297" s="302">
        <f>IFERROR(VLOOKUP($B297,Totalt!$B$1:$AQ$550,MATCH(P$2,Totalt!$B$1:$AQ$1,0),FALSE),"")</f>
        <v>0</v>
      </c>
      <c r="Q297" s="302">
        <f>IFERROR(VLOOKUP($B297,Totalt!$B$1:$AQ$550,MATCH(Q$2,Totalt!$B$1:$AQ$1,0),FALSE),"")</f>
        <v>0</v>
      </c>
      <c r="R297" s="302">
        <f>IFERROR(VLOOKUP($B297,Totalt!$B$1:$AQ$550,MATCH(R$2,Totalt!$B$1:$AQ$1,0),FALSE),"")</f>
        <v>0</v>
      </c>
      <c r="S297" s="302">
        <f>IFERROR(VLOOKUP($B297,Totalt!$B$1:$AQ$550,MATCH(S$2,Totalt!$B$1:$AQ$1,0),FALSE),"")</f>
        <v>3.7589999999999999</v>
      </c>
      <c r="T297" s="302">
        <f>IFERROR(VLOOKUP($B297,Totalt!$B$1:$AQ$550,MATCH(T$2,Totalt!$B$1:$AQ$1,0),FALSE),"")</f>
        <v>0</v>
      </c>
      <c r="U297" s="302">
        <f>IFERROR(VLOOKUP($B297,Totalt!$B$1:$AQ$550,MATCH(U$2,Totalt!$B$1:$AQ$1,0),FALSE),"")</f>
        <v>0</v>
      </c>
      <c r="V297" s="302">
        <f>IFERROR(VLOOKUP($B297,Totalt!$B$1:$AQ$550,MATCH(V$2,Totalt!$B$1:$AQ$1,0),FALSE),"")</f>
        <v>0</v>
      </c>
      <c r="W297" s="302">
        <f>IFERROR(VLOOKUP($B297,Totalt!$B$1:$AQ$550,MATCH(W$2,Totalt!$B$1:$AQ$1,0),FALSE),"")</f>
        <v>0</v>
      </c>
      <c r="X297" s="302">
        <f>IFERROR(VLOOKUP($B297,Totalt!$B$1:$AQ$550,MATCH(X$2,Totalt!$B$1:$AQ$1,0),FALSE),"")</f>
        <v>0</v>
      </c>
      <c r="Y297" s="302">
        <f>IFERROR(VLOOKUP($B297,Totalt!$B$1:$AQ$550,MATCH(Y$2,Totalt!$B$1:$AQ$1,0),FALSE),"")</f>
        <v>0</v>
      </c>
      <c r="Z297" s="302">
        <f>IFERROR(VLOOKUP($B297,Totalt!$B$1:$AQ$550,MATCH(Z$2,Totalt!$B$1:$AQ$1,0),FALSE),"")</f>
        <v>0</v>
      </c>
      <c r="AA297" s="302">
        <f>IFERROR(VLOOKUP($B297,Totalt!$B$1:$AQ$550,MATCH(AA$2,Totalt!$B$1:$AQ$1,0),FALSE),"")</f>
        <v>0</v>
      </c>
      <c r="AB297" s="302">
        <f>IFERROR(VLOOKUP($B297,Totalt!$B$1:$AQ$550,MATCH(AB$2,Totalt!$B$1:$AQ$1,0),FALSE),"")</f>
        <v>0</v>
      </c>
      <c r="AC297" s="302">
        <f>IFERROR(VLOOKUP($B297,Totalt!$B$1:$AQ$550,MATCH(AC$2,Totalt!$B$1:$AQ$1,0),FALSE),"")</f>
        <v>0</v>
      </c>
      <c r="AD297" s="302">
        <f>IFERROR(VLOOKUP($B297,Totalt!$B$1:$AQ$550,MATCH(AD$2,Totalt!$B$1:$AQ$1,0),FALSE),"")</f>
        <v>0</v>
      </c>
      <c r="AE297" s="302">
        <f>IFERROR(VLOOKUP($B297,Totalt!$B$1:$AQ$550,MATCH(AE$2,Totalt!$B$1:$AQ$1,0),FALSE),"")</f>
        <v>0</v>
      </c>
      <c r="AF297" s="302">
        <f>IFERROR(VLOOKUP($B297,Totalt!$B$1:$AQ$550,MATCH(AF$2,Totalt!$B$1:$AQ$1,0),FALSE),"")</f>
        <v>8.0399999999999999E-2</v>
      </c>
      <c r="AG297" s="302">
        <f>IFERROR(VLOOKUP($B297,Totalt!$B$1:$AQ$550,MATCH(AG$2,Totalt!$B$1:$AQ$1,0),FALSE),"")</f>
        <v>0</v>
      </c>
      <c r="AI297" s="302">
        <f t="shared" si="16"/>
        <v>4.8033999999999999</v>
      </c>
      <c r="AJ297" s="302">
        <f>IF(ISERROR(1/VLOOKUP($B297,Leveranser!$B$1:$S$500,MATCH("såld värme (gwh)",Leveranser!$B$1:$S$1,0),FALSE)),"",VLOOKUP($B297,Leveranser!$B$1:$S$500,MATCH("såld värme (gwh)",Leveranser!$B$1:$S$1,0),FALSE))</f>
        <v>3.8</v>
      </c>
      <c r="AK297" s="315"/>
      <c r="AM297" s="316" t="str">
        <f>IF(B297&lt;&gt;"",IF(VLOOKUP($B297,Totalt!$B$1:$AQ$550,MATCH("Kvalitetsgranskad:",Totalt!$B$1:$AQ$1,0),FALSE)="ja",VLOOKUP($B297,Miljö!$B$1:$AG$479,MATCH(AM$2,Miljö!$B$1:$AK$1,0),FALSE),""),"")</f>
        <v>Ja</v>
      </c>
      <c r="AN297" s="316" t="str">
        <f>IF(AM297="ja",VLOOKUP($B297,Miljö!$B$1:$J$479,MATCH("Typ av ursprungsspecificerad el   (Om inget värde anges används Nordisk residualmix, se inforuta) ()",Miljö!$B$1:$J$1,0),FALSE),IF(AM297="nej","Nordisk residualel",""))</f>
        <v>'Vind 80% vatten 20%'</v>
      </c>
      <c r="AO297" s="316">
        <f>IF(AM297="","",VLOOKUP($B297,Miljö!$B$1:$J$479,MATCH("Fossilandel för ursprungspecificerad el ()",Miljö!$B$1:$J$1,0),FALSE))</f>
        <v>0</v>
      </c>
      <c r="AP297" s="316">
        <f>IF(AM297="","",IFERROR(VLOOKUP($B297,Miljö!$B$1:$J$479,MATCH("Kärnkraftsandel för ursprungsspecificerad el ()",Miljö!$B$1:$J$1,0),FALSE)/1,0))</f>
        <v>0</v>
      </c>
      <c r="AQ297" s="316">
        <f t="shared" si="17"/>
        <v>1</v>
      </c>
      <c r="AS297" s="316" t="str">
        <f t="shared" si="18"/>
        <v>Nej</v>
      </c>
      <c r="AT297" s="316" t="str">
        <f>IF(AS297="ja",VLOOKUP($B297,Miljö!$B$1:$O$500,MATCH("Fossil andel i procent (%)",Miljö!$B$1:$O$1,0),FALSE)/100,"")</f>
        <v/>
      </c>
      <c r="AV297" s="316" t="str">
        <f t="shared" si="19"/>
        <v>Nej</v>
      </c>
      <c r="AW297" s="316" t="str">
        <f>IF(AV297="ja",VLOOKUP($B297,'Egen hetvattenprod'!$B$1:$AO$500,MATCH("Värmekälla till värmepumpar ()",'Egen hetvattenprod'!$B$1:$AO$1,0),FALSE),"")</f>
        <v/>
      </c>
    </row>
    <row r="298" spans="1:49" x14ac:dyDescent="0.25">
      <c r="A298" s="314" t="str">
        <f>'Miljövärden för publ företag'!B300</f>
        <v>Vasa Värme Holding AB</v>
      </c>
      <c r="B298" s="314" t="str">
        <f>'Miljövärden för publ företag'!C300</f>
        <v>Kalix</v>
      </c>
      <c r="C298" s="302">
        <f>IFERROR(VLOOKUP($B298,Totalt!$B$1:$AQ$550,MATCH(C$2,Totalt!$B$1:$AQ$1,0),FALSE),"")</f>
        <v>0</v>
      </c>
      <c r="D298" s="302">
        <f>IFERROR(VLOOKUP($B298,Totalt!$B$1:$AQ$550,MATCH(D$2,Totalt!$B$1:$AQ$1,0),FALSE),"")</f>
        <v>3.9</v>
      </c>
      <c r="E298" s="302">
        <f>IFERROR(VLOOKUP($B298,Totalt!$B$1:$AQ$550,MATCH(E$2,Totalt!$B$1:$AQ$1,0),FALSE),"")</f>
        <v>0</v>
      </c>
      <c r="F298" s="302">
        <f>IFERROR(VLOOKUP($B298,Totalt!$B$1:$AQ$550,MATCH(F$2,Totalt!$B$1:$AQ$1,0),FALSE),"")</f>
        <v>0</v>
      </c>
      <c r="G298" s="302">
        <f>IFERROR(VLOOKUP($B298,Totalt!$B$1:$AQ$550,MATCH(G$2,Totalt!$B$1:$AQ$1,0),FALSE),"")</f>
        <v>0</v>
      </c>
      <c r="H298" s="302">
        <f>IFERROR(VLOOKUP($B298,Totalt!$B$1:$AQ$550,MATCH(H$2,Totalt!$B$1:$AQ$1,0),FALSE),"")</f>
        <v>0</v>
      </c>
      <c r="I298" s="302">
        <f>IFERROR(VLOOKUP($B298,Totalt!$B$1:$AQ$550,MATCH(I$2,Totalt!$B$1:$AQ$1,0),FALSE),"")</f>
        <v>0</v>
      </c>
      <c r="J298" s="302">
        <f>IFERROR(VLOOKUP($B298,Totalt!$B$1:$AQ$550,MATCH(J$2,Totalt!$B$1:$AQ$1,0),FALSE),"")</f>
        <v>0</v>
      </c>
      <c r="K298" s="302">
        <f>IFERROR(VLOOKUP($B298,Totalt!$B$1:$AQ$550,MATCH(K$2,Totalt!$B$1:$AQ$1,0),FALSE),"")</f>
        <v>0</v>
      </c>
      <c r="L298" s="302">
        <f>IFERROR(VLOOKUP($B298,Totalt!$B$1:$AQ$550,MATCH(L$2,Totalt!$B$1:$AQ$1,0),FALSE),"")</f>
        <v>38</v>
      </c>
      <c r="M298" s="302">
        <f>IFERROR(VLOOKUP($B298,Totalt!$B$1:$AQ$550,MATCH(M$2,Totalt!$B$1:$AQ$1,0),FALSE),"")</f>
        <v>49</v>
      </c>
      <c r="N298" s="302">
        <f>IFERROR(VLOOKUP($B298,Totalt!$B$1:$AQ$550,MATCH(N$2,Totalt!$B$1:$AQ$1,0),FALSE),"")</f>
        <v>0</v>
      </c>
      <c r="O298" s="302">
        <f>IFERROR(VLOOKUP($B298,Totalt!$B$1:$AQ$550,MATCH(O$2,Totalt!$B$1:$AQ$1,0),FALSE),"")</f>
        <v>14</v>
      </c>
      <c r="P298" s="302">
        <f>IFERROR(VLOOKUP($B298,Totalt!$B$1:$AQ$550,MATCH(P$2,Totalt!$B$1:$AQ$1,0),FALSE),"")</f>
        <v>23</v>
      </c>
      <c r="Q298" s="302">
        <f>IFERROR(VLOOKUP($B298,Totalt!$B$1:$AQ$550,MATCH(Q$2,Totalt!$B$1:$AQ$1,0),FALSE),"")</f>
        <v>0</v>
      </c>
      <c r="R298" s="302">
        <f>IFERROR(VLOOKUP($B298,Totalt!$B$1:$AQ$550,MATCH(R$2,Totalt!$B$1:$AQ$1,0),FALSE),"")</f>
        <v>0</v>
      </c>
      <c r="S298" s="302">
        <f>IFERROR(VLOOKUP($B298,Totalt!$B$1:$AQ$550,MATCH(S$2,Totalt!$B$1:$AQ$1,0),FALSE),"")</f>
        <v>0</v>
      </c>
      <c r="T298" s="302">
        <f>IFERROR(VLOOKUP($B298,Totalt!$B$1:$AQ$550,MATCH(T$2,Totalt!$B$1:$AQ$1,0),FALSE),"")</f>
        <v>0</v>
      </c>
      <c r="U298" s="302">
        <f>IFERROR(VLOOKUP($B298,Totalt!$B$1:$AQ$550,MATCH(U$2,Totalt!$B$1:$AQ$1,0),FALSE),"")</f>
        <v>0</v>
      </c>
      <c r="V298" s="302">
        <f>IFERROR(VLOOKUP($B298,Totalt!$B$1:$AQ$550,MATCH(V$2,Totalt!$B$1:$AQ$1,0),FALSE),"")</f>
        <v>0</v>
      </c>
      <c r="W298" s="302">
        <f>IFERROR(VLOOKUP($B298,Totalt!$B$1:$AQ$550,MATCH(W$2,Totalt!$B$1:$AQ$1,0),FALSE),"")</f>
        <v>0</v>
      </c>
      <c r="X298" s="302">
        <f>IFERROR(VLOOKUP($B298,Totalt!$B$1:$AQ$550,MATCH(X$2,Totalt!$B$1:$AQ$1,0),FALSE),"")</f>
        <v>0</v>
      </c>
      <c r="Y298" s="302">
        <f>IFERROR(VLOOKUP($B298,Totalt!$B$1:$AQ$550,MATCH(Y$2,Totalt!$B$1:$AQ$1,0),FALSE),"")</f>
        <v>0</v>
      </c>
      <c r="Z298" s="302">
        <f>IFERROR(VLOOKUP($B298,Totalt!$B$1:$AQ$550,MATCH(Z$2,Totalt!$B$1:$AQ$1,0),FALSE),"")</f>
        <v>0.6</v>
      </c>
      <c r="AA298" s="302">
        <f>IFERROR(VLOOKUP($B298,Totalt!$B$1:$AQ$550,MATCH(AA$2,Totalt!$B$1:$AQ$1,0),FALSE),"")</f>
        <v>0</v>
      </c>
      <c r="AB298" s="302">
        <f>IFERROR(VLOOKUP($B298,Totalt!$B$1:$AQ$550,MATCH(AB$2,Totalt!$B$1:$AQ$1,0),FALSE),"")</f>
        <v>0</v>
      </c>
      <c r="AC298" s="302">
        <f>IFERROR(VLOOKUP($B298,Totalt!$B$1:$AQ$550,MATCH(AC$2,Totalt!$B$1:$AQ$1,0),FALSE),"")</f>
        <v>8.6999999999999993</v>
      </c>
      <c r="AD298" s="302">
        <f>IFERROR(VLOOKUP($B298,Totalt!$B$1:$AQ$550,MATCH(AD$2,Totalt!$B$1:$AQ$1,0),FALSE),"")</f>
        <v>0</v>
      </c>
      <c r="AE298" s="302">
        <f>IFERROR(VLOOKUP($B298,Totalt!$B$1:$AQ$550,MATCH(AE$2,Totalt!$B$1:$AQ$1,0),FALSE),"")</f>
        <v>0</v>
      </c>
      <c r="AF298" s="302">
        <f>IFERROR(VLOOKUP($B298,Totalt!$B$1:$AQ$550,MATCH(AF$2,Totalt!$B$1:$AQ$1,0),FALSE),"")</f>
        <v>3.7</v>
      </c>
      <c r="AG298" s="302">
        <f>IFERROR(VLOOKUP($B298,Totalt!$B$1:$AQ$550,MATCH(AG$2,Totalt!$B$1:$AQ$1,0),FALSE),"")</f>
        <v>0</v>
      </c>
      <c r="AI298" s="302">
        <f t="shared" si="16"/>
        <v>140.89999999999998</v>
      </c>
      <c r="AJ298" s="302">
        <f>IF(ISERROR(1/VLOOKUP($B298,Leveranser!$B$1:$S$500,MATCH("såld värme (gwh)",Leveranser!$B$1:$S$1,0),FALSE)),"",VLOOKUP($B298,Leveranser!$B$1:$S$500,MATCH("såld värme (gwh)",Leveranser!$B$1:$S$1,0),FALSE))</f>
        <v>98.3</v>
      </c>
      <c r="AK298" s="315"/>
      <c r="AM298" s="316" t="str">
        <f>IF(B298&lt;&gt;"",IF(VLOOKUP($B298,Totalt!$B$1:$AQ$550,MATCH("Kvalitetsgranskad:",Totalt!$B$1:$AQ$1,0),FALSE)="ja",VLOOKUP($B298,Miljö!$B$1:$AG$479,MATCH(AM$2,Miljö!$B$1:$AK$1,0),FALSE),""),"")</f>
        <v>Nej</v>
      </c>
      <c r="AN298" s="316" t="str">
        <f>IF(AM298="ja",VLOOKUP($B298,Miljö!$B$1:$J$479,MATCH("Typ av ursprungsspecificerad el   (Om inget värde anges används Nordisk residualmix, se inforuta) ()",Miljö!$B$1:$J$1,0),FALSE),IF(AM298="nej","Nordisk residualel",""))</f>
        <v>Nordisk residualel</v>
      </c>
      <c r="AO298" s="316">
        <f>IF(AM298="","",VLOOKUP($B298,Miljö!$B$1:$J$479,MATCH("Fossilandel för ursprungspecificerad el ()",Miljö!$B$1:$J$1,0),FALSE))</f>
        <v>0.42099999999999999</v>
      </c>
      <c r="AP298" s="316">
        <f>IF(AM298="","",IFERROR(VLOOKUP($B298,Miljö!$B$1:$J$479,MATCH("Kärnkraftsandel för ursprungsspecificerad el ()",Miljö!$B$1:$J$1,0),FALSE)/1,0))</f>
        <v>0.40799999999999997</v>
      </c>
      <c r="AQ298" s="316">
        <f t="shared" si="17"/>
        <v>0.17099999999999999</v>
      </c>
      <c r="AS298" s="316" t="str">
        <f t="shared" si="18"/>
        <v>Nej</v>
      </c>
      <c r="AT298" s="316" t="str">
        <f>IF(AS298="ja",VLOOKUP($B298,Miljö!$B$1:$O$500,MATCH("Fossil andel i procent (%)",Miljö!$B$1:$O$1,0),FALSE)/100,"")</f>
        <v/>
      </c>
      <c r="AV298" s="316" t="str">
        <f t="shared" si="19"/>
        <v>Nej</v>
      </c>
      <c r="AW298" s="316" t="str">
        <f>IF(AV298="ja",VLOOKUP($B298,'Egen hetvattenprod'!$B$1:$AO$500,MATCH("Värmekälla till värmepumpar ()",'Egen hetvattenprod'!$B$1:$AO$1,0),FALSE),"")</f>
        <v/>
      </c>
    </row>
    <row r="299" spans="1:49" x14ac:dyDescent="0.25">
      <c r="A299" s="314" t="str">
        <f>'Miljövärden för publ företag'!B301</f>
        <v>Vasa Värme Holding AB</v>
      </c>
      <c r="B299" s="314" t="str">
        <f>'Miljövärden för publ företag'!C301</f>
        <v>Krokek</v>
      </c>
      <c r="C299" s="302">
        <f>IFERROR(VLOOKUP($B299,Totalt!$B$1:$AQ$550,MATCH(C$2,Totalt!$B$1:$AQ$1,0),FALSE),"")</f>
        <v>0</v>
      </c>
      <c r="D299" s="302">
        <f>IFERROR(VLOOKUP($B299,Totalt!$B$1:$AQ$550,MATCH(D$2,Totalt!$B$1:$AQ$1,0),FALSE),"")</f>
        <v>6.0000000000000001E-3</v>
      </c>
      <c r="E299" s="302">
        <f>IFERROR(VLOOKUP($B299,Totalt!$B$1:$AQ$550,MATCH(E$2,Totalt!$B$1:$AQ$1,0),FALSE),"")</f>
        <v>0</v>
      </c>
      <c r="F299" s="302">
        <f>IFERROR(VLOOKUP($B299,Totalt!$B$1:$AQ$550,MATCH(F$2,Totalt!$B$1:$AQ$1,0),FALSE),"")</f>
        <v>0</v>
      </c>
      <c r="G299" s="302">
        <f>IFERROR(VLOOKUP($B299,Totalt!$B$1:$AQ$550,MATCH(G$2,Totalt!$B$1:$AQ$1,0),FALSE),"")</f>
        <v>0</v>
      </c>
      <c r="H299" s="302">
        <f>IFERROR(VLOOKUP($B299,Totalt!$B$1:$AQ$550,MATCH(H$2,Totalt!$B$1:$AQ$1,0),FALSE),"")</f>
        <v>0</v>
      </c>
      <c r="I299" s="302">
        <f>IFERROR(VLOOKUP($B299,Totalt!$B$1:$AQ$550,MATCH(I$2,Totalt!$B$1:$AQ$1,0),FALSE),"")</f>
        <v>0</v>
      </c>
      <c r="J299" s="302">
        <f>IFERROR(VLOOKUP($B299,Totalt!$B$1:$AQ$550,MATCH(J$2,Totalt!$B$1:$AQ$1,0),FALSE),"")</f>
        <v>0</v>
      </c>
      <c r="K299" s="302">
        <f>IFERROR(VLOOKUP($B299,Totalt!$B$1:$AQ$550,MATCH(K$2,Totalt!$B$1:$AQ$1,0),FALSE),"")</f>
        <v>0</v>
      </c>
      <c r="L299" s="302">
        <f>IFERROR(VLOOKUP($B299,Totalt!$B$1:$AQ$550,MATCH(L$2,Totalt!$B$1:$AQ$1,0),FALSE),"")</f>
        <v>0</v>
      </c>
      <c r="M299" s="302">
        <f>IFERROR(VLOOKUP($B299,Totalt!$B$1:$AQ$550,MATCH(M$2,Totalt!$B$1:$AQ$1,0),FALSE),"")</f>
        <v>0</v>
      </c>
      <c r="N299" s="302">
        <f>IFERROR(VLOOKUP($B299,Totalt!$B$1:$AQ$550,MATCH(N$2,Totalt!$B$1:$AQ$1,0),FALSE),"")</f>
        <v>0</v>
      </c>
      <c r="O299" s="302">
        <f>IFERROR(VLOOKUP($B299,Totalt!$B$1:$AQ$550,MATCH(O$2,Totalt!$B$1:$AQ$1,0),FALSE),"")</f>
        <v>0</v>
      </c>
      <c r="P299" s="302">
        <f>IFERROR(VLOOKUP($B299,Totalt!$B$1:$AQ$550,MATCH(P$2,Totalt!$B$1:$AQ$1,0),FALSE),"")</f>
        <v>0</v>
      </c>
      <c r="Q299" s="302">
        <f>IFERROR(VLOOKUP($B299,Totalt!$B$1:$AQ$550,MATCH(Q$2,Totalt!$B$1:$AQ$1,0),FALSE),"")</f>
        <v>0</v>
      </c>
      <c r="R299" s="302">
        <f>IFERROR(VLOOKUP($B299,Totalt!$B$1:$AQ$550,MATCH(R$2,Totalt!$B$1:$AQ$1,0),FALSE),"")</f>
        <v>2.694</v>
      </c>
      <c r="S299" s="302">
        <f>IFERROR(VLOOKUP($B299,Totalt!$B$1:$AQ$550,MATCH(S$2,Totalt!$B$1:$AQ$1,0),FALSE),"")</f>
        <v>0</v>
      </c>
      <c r="T299" s="302">
        <f>IFERROR(VLOOKUP($B299,Totalt!$B$1:$AQ$550,MATCH(T$2,Totalt!$B$1:$AQ$1,0),FALSE),"")</f>
        <v>0</v>
      </c>
      <c r="U299" s="302">
        <f>IFERROR(VLOOKUP($B299,Totalt!$B$1:$AQ$550,MATCH(U$2,Totalt!$B$1:$AQ$1,0),FALSE),"")</f>
        <v>0</v>
      </c>
      <c r="V299" s="302">
        <f>IFERROR(VLOOKUP($B299,Totalt!$B$1:$AQ$550,MATCH(V$2,Totalt!$B$1:$AQ$1,0),FALSE),"")</f>
        <v>0</v>
      </c>
      <c r="W299" s="302">
        <f>IFERROR(VLOOKUP($B299,Totalt!$B$1:$AQ$550,MATCH(W$2,Totalt!$B$1:$AQ$1,0),FALSE),"")</f>
        <v>0</v>
      </c>
      <c r="X299" s="302">
        <f>IFERROR(VLOOKUP($B299,Totalt!$B$1:$AQ$550,MATCH(X$2,Totalt!$B$1:$AQ$1,0),FALSE),"")</f>
        <v>0</v>
      </c>
      <c r="Y299" s="302">
        <f>IFERROR(VLOOKUP($B299,Totalt!$B$1:$AQ$550,MATCH(Y$2,Totalt!$B$1:$AQ$1,0),FALSE),"")</f>
        <v>0</v>
      </c>
      <c r="Z299" s="302">
        <f>IFERROR(VLOOKUP($B299,Totalt!$B$1:$AQ$550,MATCH(Z$2,Totalt!$B$1:$AQ$1,0),FALSE),"")</f>
        <v>0</v>
      </c>
      <c r="AA299" s="302">
        <f>IFERROR(VLOOKUP($B299,Totalt!$B$1:$AQ$550,MATCH(AA$2,Totalt!$B$1:$AQ$1,0),FALSE),"")</f>
        <v>0</v>
      </c>
      <c r="AB299" s="302">
        <f>IFERROR(VLOOKUP($B299,Totalt!$B$1:$AQ$550,MATCH(AB$2,Totalt!$B$1:$AQ$1,0),FALSE),"")</f>
        <v>0</v>
      </c>
      <c r="AC299" s="302">
        <f>IFERROR(VLOOKUP($B299,Totalt!$B$1:$AQ$550,MATCH(AC$2,Totalt!$B$1:$AQ$1,0),FALSE),"")</f>
        <v>0</v>
      </c>
      <c r="AD299" s="302">
        <f>IFERROR(VLOOKUP($B299,Totalt!$B$1:$AQ$550,MATCH(AD$2,Totalt!$B$1:$AQ$1,0),FALSE),"")</f>
        <v>0</v>
      </c>
      <c r="AE299" s="302">
        <f>IFERROR(VLOOKUP($B299,Totalt!$B$1:$AQ$550,MATCH(AE$2,Totalt!$B$1:$AQ$1,0),FALSE),"")</f>
        <v>0</v>
      </c>
      <c r="AF299" s="302">
        <f>IFERROR(VLOOKUP($B299,Totalt!$B$1:$AQ$550,MATCH(AF$2,Totalt!$B$1:$AQ$1,0),FALSE),"")</f>
        <v>4.3999999999999997E-2</v>
      </c>
      <c r="AG299" s="302">
        <f>IFERROR(VLOOKUP($B299,Totalt!$B$1:$AQ$550,MATCH(AG$2,Totalt!$B$1:$AQ$1,0),FALSE),"")</f>
        <v>0</v>
      </c>
      <c r="AI299" s="302">
        <f t="shared" si="16"/>
        <v>2.7439999999999998</v>
      </c>
      <c r="AJ299" s="302">
        <f>IF(ISERROR(1/VLOOKUP($B299,Leveranser!$B$1:$S$500,MATCH("såld värme (gwh)",Leveranser!$B$1:$S$1,0),FALSE)),"",VLOOKUP($B299,Leveranser!$B$1:$S$500,MATCH("såld värme (gwh)",Leveranser!$B$1:$S$1,0),FALSE))</f>
        <v>2.1309999999999998</v>
      </c>
      <c r="AK299" s="315"/>
      <c r="AM299" s="316" t="str">
        <f>IF(B299&lt;&gt;"",IF(VLOOKUP($B299,Totalt!$B$1:$AQ$550,MATCH("Kvalitetsgranskad:",Totalt!$B$1:$AQ$1,0),FALSE)="ja",VLOOKUP($B299,Miljö!$B$1:$AG$479,MATCH(AM$2,Miljö!$B$1:$AK$1,0),FALSE),""),"")</f>
        <v>Nej</v>
      </c>
      <c r="AN299" s="316" t="str">
        <f>IF(AM299="ja",VLOOKUP($B299,Miljö!$B$1:$J$479,MATCH("Typ av ursprungsspecificerad el   (Om inget värde anges används Nordisk residualmix, se inforuta) ()",Miljö!$B$1:$J$1,0),FALSE),IF(AM299="nej","Nordisk residualel",""))</f>
        <v>Nordisk residualel</v>
      </c>
      <c r="AO299" s="316">
        <f>IF(AM299="","",VLOOKUP($B299,Miljö!$B$1:$J$479,MATCH("Fossilandel för ursprungspecificerad el ()",Miljö!$B$1:$J$1,0),FALSE))</f>
        <v>0.42099999999999999</v>
      </c>
      <c r="AP299" s="316">
        <f>IF(AM299="","",IFERROR(VLOOKUP($B299,Miljö!$B$1:$J$479,MATCH("Kärnkraftsandel för ursprungsspecificerad el ()",Miljö!$B$1:$J$1,0),FALSE)/1,0))</f>
        <v>0.40799999999999997</v>
      </c>
      <c r="AQ299" s="316">
        <f t="shared" si="17"/>
        <v>0.17099999999999999</v>
      </c>
      <c r="AS299" s="316" t="str">
        <f t="shared" si="18"/>
        <v>Nej</v>
      </c>
      <c r="AT299" s="316" t="str">
        <f>IF(AS299="ja",VLOOKUP($B299,Miljö!$B$1:$O$500,MATCH("Fossil andel i procent (%)",Miljö!$B$1:$O$1,0),FALSE)/100,"")</f>
        <v/>
      </c>
      <c r="AV299" s="316" t="str">
        <f t="shared" si="19"/>
        <v>Nej</v>
      </c>
      <c r="AW299" s="316" t="str">
        <f>IF(AV299="ja",VLOOKUP($B299,'Egen hetvattenprod'!$B$1:$AO$500,MATCH("Värmekälla till värmepumpar ()",'Egen hetvattenprod'!$B$1:$AO$1,0),FALSE),"")</f>
        <v/>
      </c>
    </row>
    <row r="300" spans="1:49" x14ac:dyDescent="0.25">
      <c r="A300" s="314" t="str">
        <f>'Miljövärden för publ företag'!B302</f>
        <v>Vasa Värme Holding AB</v>
      </c>
      <c r="B300" s="314" t="str">
        <f>'Miljövärden för publ företag'!C302</f>
        <v>Malmköping</v>
      </c>
      <c r="C300" s="302">
        <f>IFERROR(VLOOKUP($B300,Totalt!$B$1:$AQ$550,MATCH(C$2,Totalt!$B$1:$AQ$1,0),FALSE),"")</f>
        <v>0</v>
      </c>
      <c r="D300" s="302">
        <f>IFERROR(VLOOKUP($B300,Totalt!$B$1:$AQ$550,MATCH(D$2,Totalt!$B$1:$AQ$1,0),FALSE),"")</f>
        <v>0.2</v>
      </c>
      <c r="E300" s="302">
        <f>IFERROR(VLOOKUP($B300,Totalt!$B$1:$AQ$550,MATCH(E$2,Totalt!$B$1:$AQ$1,0),FALSE),"")</f>
        <v>0</v>
      </c>
      <c r="F300" s="302">
        <f>IFERROR(VLOOKUP($B300,Totalt!$B$1:$AQ$550,MATCH(F$2,Totalt!$B$1:$AQ$1,0),FALSE),"")</f>
        <v>0</v>
      </c>
      <c r="G300" s="302">
        <f>IFERROR(VLOOKUP($B300,Totalt!$B$1:$AQ$550,MATCH(G$2,Totalt!$B$1:$AQ$1,0),FALSE),"")</f>
        <v>0</v>
      </c>
      <c r="H300" s="302">
        <f>IFERROR(VLOOKUP($B300,Totalt!$B$1:$AQ$550,MATCH(H$2,Totalt!$B$1:$AQ$1,0),FALSE),"")</f>
        <v>0</v>
      </c>
      <c r="I300" s="302">
        <f>IFERROR(VLOOKUP($B300,Totalt!$B$1:$AQ$550,MATCH(I$2,Totalt!$B$1:$AQ$1,0),FALSE),"")</f>
        <v>0</v>
      </c>
      <c r="J300" s="302">
        <f>IFERROR(VLOOKUP($B300,Totalt!$B$1:$AQ$550,MATCH(J$2,Totalt!$B$1:$AQ$1,0),FALSE),"")</f>
        <v>0</v>
      </c>
      <c r="K300" s="302">
        <f>IFERROR(VLOOKUP($B300,Totalt!$B$1:$AQ$550,MATCH(K$2,Totalt!$B$1:$AQ$1,0),FALSE),"")</f>
        <v>0</v>
      </c>
      <c r="L300" s="302">
        <f>IFERROR(VLOOKUP($B300,Totalt!$B$1:$AQ$550,MATCH(L$2,Totalt!$B$1:$AQ$1,0),FALSE),"")</f>
        <v>0</v>
      </c>
      <c r="M300" s="302">
        <f>IFERROR(VLOOKUP($B300,Totalt!$B$1:$AQ$550,MATCH(M$2,Totalt!$B$1:$AQ$1,0),FALSE),"")</f>
        <v>0</v>
      </c>
      <c r="N300" s="302">
        <f>IFERROR(VLOOKUP($B300,Totalt!$B$1:$AQ$550,MATCH(N$2,Totalt!$B$1:$AQ$1,0),FALSE),"")</f>
        <v>0</v>
      </c>
      <c r="O300" s="302">
        <f>IFERROR(VLOOKUP($B300,Totalt!$B$1:$AQ$550,MATCH(O$2,Totalt!$B$1:$AQ$1,0),FALSE),"")</f>
        <v>0</v>
      </c>
      <c r="P300" s="302">
        <f>IFERROR(VLOOKUP($B300,Totalt!$B$1:$AQ$550,MATCH(P$2,Totalt!$B$1:$AQ$1,0),FALSE),"")</f>
        <v>18.2</v>
      </c>
      <c r="Q300" s="302">
        <f>IFERROR(VLOOKUP($B300,Totalt!$B$1:$AQ$550,MATCH(Q$2,Totalt!$B$1:$AQ$1,0),FALSE),"")</f>
        <v>0</v>
      </c>
      <c r="R300" s="302">
        <f>IFERROR(VLOOKUP($B300,Totalt!$B$1:$AQ$550,MATCH(R$2,Totalt!$B$1:$AQ$1,0),FALSE),"")</f>
        <v>0</v>
      </c>
      <c r="S300" s="302">
        <f>IFERROR(VLOOKUP($B300,Totalt!$B$1:$AQ$550,MATCH(S$2,Totalt!$B$1:$AQ$1,0),FALSE),"")</f>
        <v>0</v>
      </c>
      <c r="T300" s="302">
        <f>IFERROR(VLOOKUP($B300,Totalt!$B$1:$AQ$550,MATCH(T$2,Totalt!$B$1:$AQ$1,0),FALSE),"")</f>
        <v>0</v>
      </c>
      <c r="U300" s="302">
        <f>IFERROR(VLOOKUP($B300,Totalt!$B$1:$AQ$550,MATCH(U$2,Totalt!$B$1:$AQ$1,0),FALSE),"")</f>
        <v>0</v>
      </c>
      <c r="V300" s="302">
        <f>IFERROR(VLOOKUP($B300,Totalt!$B$1:$AQ$550,MATCH(V$2,Totalt!$B$1:$AQ$1,0),FALSE),"")</f>
        <v>0</v>
      </c>
      <c r="W300" s="302">
        <f>IFERROR(VLOOKUP($B300,Totalt!$B$1:$AQ$550,MATCH(W$2,Totalt!$B$1:$AQ$1,0),FALSE),"")</f>
        <v>0</v>
      </c>
      <c r="X300" s="302">
        <f>IFERROR(VLOOKUP($B300,Totalt!$B$1:$AQ$550,MATCH(X$2,Totalt!$B$1:$AQ$1,0),FALSE),"")</f>
        <v>0</v>
      </c>
      <c r="Y300" s="302">
        <f>IFERROR(VLOOKUP($B300,Totalt!$B$1:$AQ$550,MATCH(Y$2,Totalt!$B$1:$AQ$1,0),FALSE),"")</f>
        <v>0</v>
      </c>
      <c r="Z300" s="302">
        <f>IFERROR(VLOOKUP($B300,Totalt!$B$1:$AQ$550,MATCH(Z$2,Totalt!$B$1:$AQ$1,0),FALSE),"")</f>
        <v>0</v>
      </c>
      <c r="AA300" s="302">
        <f>IFERROR(VLOOKUP($B300,Totalt!$B$1:$AQ$550,MATCH(AA$2,Totalt!$B$1:$AQ$1,0),FALSE),"")</f>
        <v>0</v>
      </c>
      <c r="AB300" s="302">
        <f>IFERROR(VLOOKUP($B300,Totalt!$B$1:$AQ$550,MATCH(AB$2,Totalt!$B$1:$AQ$1,0),FALSE),"")</f>
        <v>0</v>
      </c>
      <c r="AC300" s="302">
        <f>IFERROR(VLOOKUP($B300,Totalt!$B$1:$AQ$550,MATCH(AC$2,Totalt!$B$1:$AQ$1,0),FALSE),"")</f>
        <v>0.8</v>
      </c>
      <c r="AD300" s="302">
        <f>IFERROR(VLOOKUP($B300,Totalt!$B$1:$AQ$550,MATCH(AD$2,Totalt!$B$1:$AQ$1,0),FALSE),"")</f>
        <v>0</v>
      </c>
      <c r="AE300" s="302">
        <f>IFERROR(VLOOKUP($B300,Totalt!$B$1:$AQ$550,MATCH(AE$2,Totalt!$B$1:$AQ$1,0),FALSE),"")</f>
        <v>0</v>
      </c>
      <c r="AF300" s="302">
        <f>IFERROR(VLOOKUP($B300,Totalt!$B$1:$AQ$550,MATCH(AF$2,Totalt!$B$1:$AQ$1,0),FALSE),"")</f>
        <v>0.35</v>
      </c>
      <c r="AG300" s="302">
        <f>IFERROR(VLOOKUP($B300,Totalt!$B$1:$AQ$550,MATCH(AG$2,Totalt!$B$1:$AQ$1,0),FALSE),"")</f>
        <v>0</v>
      </c>
      <c r="AI300" s="302">
        <f t="shared" si="16"/>
        <v>19.55</v>
      </c>
      <c r="AJ300" s="302">
        <f>IF(ISERROR(1/VLOOKUP($B300,Leveranser!$B$1:$S$500,MATCH("såld värme (gwh)",Leveranser!$B$1:$S$1,0),FALSE)),"",VLOOKUP($B300,Leveranser!$B$1:$S$500,MATCH("såld värme (gwh)",Leveranser!$B$1:$S$1,0),FALSE))</f>
        <v>14.6</v>
      </c>
      <c r="AK300" s="315"/>
      <c r="AM300" s="316" t="str">
        <f>IF(B300&lt;&gt;"",IF(VLOOKUP($B300,Totalt!$B$1:$AQ$550,MATCH("Kvalitetsgranskad:",Totalt!$B$1:$AQ$1,0),FALSE)="ja",VLOOKUP($B300,Miljö!$B$1:$AG$479,MATCH(AM$2,Miljö!$B$1:$AK$1,0),FALSE),""),"")</f>
        <v>Nej</v>
      </c>
      <c r="AN300" s="316" t="str">
        <f>IF(AM300="ja",VLOOKUP($B300,Miljö!$B$1:$J$479,MATCH("Typ av ursprungsspecificerad el   (Om inget värde anges används Nordisk residualmix, se inforuta) ()",Miljö!$B$1:$J$1,0),FALSE),IF(AM300="nej","Nordisk residualel",""))</f>
        <v>Nordisk residualel</v>
      </c>
      <c r="AO300" s="316">
        <f>IF(AM300="","",VLOOKUP($B300,Miljö!$B$1:$J$479,MATCH("Fossilandel för ursprungspecificerad el ()",Miljö!$B$1:$J$1,0),FALSE))</f>
        <v>0.42099999999999999</v>
      </c>
      <c r="AP300" s="316">
        <f>IF(AM300="","",IFERROR(VLOOKUP($B300,Miljö!$B$1:$J$479,MATCH("Kärnkraftsandel för ursprungsspecificerad el ()",Miljö!$B$1:$J$1,0),FALSE)/1,0))</f>
        <v>0.40799999999999997</v>
      </c>
      <c r="AQ300" s="316">
        <f t="shared" si="17"/>
        <v>0.17099999999999999</v>
      </c>
      <c r="AS300" s="316" t="str">
        <f t="shared" si="18"/>
        <v>Nej</v>
      </c>
      <c r="AT300" s="316" t="str">
        <f>IF(AS300="ja",VLOOKUP($B300,Miljö!$B$1:$O$500,MATCH("Fossil andel i procent (%)",Miljö!$B$1:$O$1,0),FALSE)/100,"")</f>
        <v/>
      </c>
      <c r="AV300" s="316" t="str">
        <f t="shared" si="19"/>
        <v>Nej</v>
      </c>
      <c r="AW300" s="316" t="str">
        <f>IF(AV300="ja",VLOOKUP($B300,'Egen hetvattenprod'!$B$1:$AO$500,MATCH("Värmekälla till värmepumpar ()",'Egen hetvattenprod'!$B$1:$AO$1,0),FALSE),"")</f>
        <v/>
      </c>
    </row>
    <row r="301" spans="1:49" x14ac:dyDescent="0.25">
      <c r="A301" s="314" t="str">
        <f>'Miljövärden för publ företag'!B303</f>
        <v>Vattenfall AB Värme</v>
      </c>
      <c r="B301" s="314" t="str">
        <f>'Miljövärden för publ företag'!C303</f>
        <v>Askersund</v>
      </c>
      <c r="C301" s="302">
        <f>IFERROR(VLOOKUP($B301,Totalt!$B$1:$AQ$550,MATCH(C$2,Totalt!$B$1:$AQ$1,0),FALSE),"")</f>
        <v>0</v>
      </c>
      <c r="D301" s="302">
        <f>IFERROR(VLOOKUP($B301,Totalt!$B$1:$AQ$550,MATCH(D$2,Totalt!$B$1:$AQ$1,0),FALSE),"")</f>
        <v>0.89</v>
      </c>
      <c r="E301" s="302">
        <f>IFERROR(VLOOKUP($B301,Totalt!$B$1:$AQ$550,MATCH(E$2,Totalt!$B$1:$AQ$1,0),FALSE),"")</f>
        <v>0</v>
      </c>
      <c r="F301" s="302">
        <f>IFERROR(VLOOKUP($B301,Totalt!$B$1:$AQ$550,MATCH(F$2,Totalt!$B$1:$AQ$1,0),FALSE),"")</f>
        <v>0</v>
      </c>
      <c r="G301" s="302">
        <f>IFERROR(VLOOKUP($B301,Totalt!$B$1:$AQ$550,MATCH(G$2,Totalt!$B$1:$AQ$1,0),FALSE),"")</f>
        <v>0</v>
      </c>
      <c r="H301" s="302">
        <f>IFERROR(VLOOKUP($B301,Totalt!$B$1:$AQ$550,MATCH(H$2,Totalt!$B$1:$AQ$1,0),FALSE),"")</f>
        <v>0</v>
      </c>
      <c r="I301" s="302">
        <f>IFERROR(VLOOKUP($B301,Totalt!$B$1:$AQ$550,MATCH(I$2,Totalt!$B$1:$AQ$1,0),FALSE),"")</f>
        <v>0</v>
      </c>
      <c r="J301" s="302">
        <f>IFERROR(VLOOKUP($B301,Totalt!$B$1:$AQ$550,MATCH(J$2,Totalt!$B$1:$AQ$1,0),FALSE),"")</f>
        <v>0</v>
      </c>
      <c r="K301" s="302">
        <f>IFERROR(VLOOKUP($B301,Totalt!$B$1:$AQ$550,MATCH(K$2,Totalt!$B$1:$AQ$1,0),FALSE),"")</f>
        <v>0</v>
      </c>
      <c r="L301" s="302">
        <f>IFERROR(VLOOKUP($B301,Totalt!$B$1:$AQ$550,MATCH(L$2,Totalt!$B$1:$AQ$1,0),FALSE),"")</f>
        <v>0</v>
      </c>
      <c r="M301" s="302">
        <f>IFERROR(VLOOKUP($B301,Totalt!$B$1:$AQ$550,MATCH(M$2,Totalt!$B$1:$AQ$1,0),FALSE),"")</f>
        <v>15.12</v>
      </c>
      <c r="N301" s="302">
        <f>IFERROR(VLOOKUP($B301,Totalt!$B$1:$AQ$550,MATCH(N$2,Totalt!$B$1:$AQ$1,0),FALSE),"")</f>
        <v>0</v>
      </c>
      <c r="O301" s="302">
        <f>IFERROR(VLOOKUP($B301,Totalt!$B$1:$AQ$550,MATCH(O$2,Totalt!$B$1:$AQ$1,0),FALSE),"")</f>
        <v>0</v>
      </c>
      <c r="P301" s="302">
        <f>IFERROR(VLOOKUP($B301,Totalt!$B$1:$AQ$550,MATCH(P$2,Totalt!$B$1:$AQ$1,0),FALSE),"")</f>
        <v>5.81</v>
      </c>
      <c r="Q301" s="302">
        <f>IFERROR(VLOOKUP($B301,Totalt!$B$1:$AQ$550,MATCH(Q$2,Totalt!$B$1:$AQ$1,0),FALSE),"")</f>
        <v>0</v>
      </c>
      <c r="R301" s="302">
        <f>IFERROR(VLOOKUP($B301,Totalt!$B$1:$AQ$550,MATCH(R$2,Totalt!$B$1:$AQ$1,0),FALSE),"")</f>
        <v>0</v>
      </c>
      <c r="S301" s="302">
        <f>IFERROR(VLOOKUP($B301,Totalt!$B$1:$AQ$550,MATCH(S$2,Totalt!$B$1:$AQ$1,0),FALSE),"")</f>
        <v>0</v>
      </c>
      <c r="T301" s="302">
        <f>IFERROR(VLOOKUP($B301,Totalt!$B$1:$AQ$550,MATCH(T$2,Totalt!$B$1:$AQ$1,0),FALSE),"")</f>
        <v>0</v>
      </c>
      <c r="U301" s="302">
        <f>IFERROR(VLOOKUP($B301,Totalt!$B$1:$AQ$550,MATCH(U$2,Totalt!$B$1:$AQ$1,0),FALSE),"")</f>
        <v>0</v>
      </c>
      <c r="V301" s="302">
        <f>IFERROR(VLOOKUP($B301,Totalt!$B$1:$AQ$550,MATCH(V$2,Totalt!$B$1:$AQ$1,0),FALSE),"")</f>
        <v>0</v>
      </c>
      <c r="W301" s="302">
        <f>IFERROR(VLOOKUP($B301,Totalt!$B$1:$AQ$550,MATCH(W$2,Totalt!$B$1:$AQ$1,0),FALSE),"")</f>
        <v>0</v>
      </c>
      <c r="X301" s="302">
        <f>IFERROR(VLOOKUP($B301,Totalt!$B$1:$AQ$550,MATCH(X$2,Totalt!$B$1:$AQ$1,0),FALSE),"")</f>
        <v>0</v>
      </c>
      <c r="Y301" s="302">
        <f>IFERROR(VLOOKUP($B301,Totalt!$B$1:$AQ$550,MATCH(Y$2,Totalt!$B$1:$AQ$1,0),FALSE),"")</f>
        <v>0</v>
      </c>
      <c r="Z301" s="302">
        <f>IFERROR(VLOOKUP($B301,Totalt!$B$1:$AQ$550,MATCH(Z$2,Totalt!$B$1:$AQ$1,0),FALSE),"")</f>
        <v>0</v>
      </c>
      <c r="AA301" s="302">
        <f>IFERROR(VLOOKUP($B301,Totalt!$B$1:$AQ$550,MATCH(AA$2,Totalt!$B$1:$AQ$1,0),FALSE),"")</f>
        <v>0</v>
      </c>
      <c r="AB301" s="302">
        <f>IFERROR(VLOOKUP($B301,Totalt!$B$1:$AQ$550,MATCH(AB$2,Totalt!$B$1:$AQ$1,0),FALSE),"")</f>
        <v>0</v>
      </c>
      <c r="AC301" s="302">
        <f>IFERROR(VLOOKUP($B301,Totalt!$B$1:$AQ$550,MATCH(AC$2,Totalt!$B$1:$AQ$1,0),FALSE),"")</f>
        <v>0</v>
      </c>
      <c r="AD301" s="302">
        <f>IFERROR(VLOOKUP($B301,Totalt!$B$1:$AQ$550,MATCH(AD$2,Totalt!$B$1:$AQ$1,0),FALSE),"")</f>
        <v>0</v>
      </c>
      <c r="AE301" s="302">
        <f>IFERROR(VLOOKUP($B301,Totalt!$B$1:$AQ$550,MATCH(AE$2,Totalt!$B$1:$AQ$1,0),FALSE),"")</f>
        <v>0</v>
      </c>
      <c r="AF301" s="302">
        <f>IFERROR(VLOOKUP($B301,Totalt!$B$1:$AQ$550,MATCH(AF$2,Totalt!$B$1:$AQ$1,0),FALSE),"")</f>
        <v>0.58199999999999996</v>
      </c>
      <c r="AG301" s="302">
        <f>IFERROR(VLOOKUP($B301,Totalt!$B$1:$AQ$550,MATCH(AG$2,Totalt!$B$1:$AQ$1,0),FALSE),"")</f>
        <v>0</v>
      </c>
      <c r="AI301" s="302">
        <f t="shared" si="16"/>
        <v>22.401999999999997</v>
      </c>
      <c r="AJ301" s="302">
        <f>IF(ISERROR(1/VLOOKUP($B301,Leveranser!$B$1:$S$500,MATCH("såld värme (gwh)",Leveranser!$B$1:$S$1,0),FALSE)),"",VLOOKUP($B301,Leveranser!$B$1:$S$500,MATCH("såld värme (gwh)",Leveranser!$B$1:$S$1,0),FALSE))</f>
        <v>19.239999999999998</v>
      </c>
      <c r="AK301" s="315"/>
      <c r="AM301" s="316" t="str">
        <f>IF(B301&lt;&gt;"",IF(VLOOKUP($B301,Totalt!$B$1:$AQ$550,MATCH("Kvalitetsgranskad:",Totalt!$B$1:$AQ$1,0),FALSE)="ja",VLOOKUP($B301,Miljö!$B$1:$AG$479,MATCH(AM$2,Miljö!$B$1:$AK$1,0),FALSE),""),"")</f>
        <v>Ja</v>
      </c>
      <c r="AN301" s="316" t="str">
        <f>IF(AM301="ja",VLOOKUP($B301,Miljö!$B$1:$J$479,MATCH("Typ av ursprungsspecificerad el   (Om inget värde anges används Nordisk residualmix, se inforuta) ()",Miljö!$B$1:$J$1,0),FALSE),IF(AM301="nej","Nordisk residualel",""))</f>
        <v>'Vattenfalls elmix'</v>
      </c>
      <c r="AO301" s="316">
        <f>IF(AM301="","",VLOOKUP($B301,Miljö!$B$1:$J$479,MATCH("Fossilandel för ursprungspecificerad el ()",Miljö!$B$1:$J$1,0),FALSE))</f>
        <v>0</v>
      </c>
      <c r="AP301" s="316">
        <f>IF(AM301="","",IFERROR(VLOOKUP($B301,Miljö!$B$1:$J$479,MATCH("Kärnkraftsandel för ursprungsspecificerad el ()",Miljö!$B$1:$J$1,0),FALSE)/1,0))</f>
        <v>0.48399999999999999</v>
      </c>
      <c r="AQ301" s="316">
        <f t="shared" si="17"/>
        <v>0.51600000000000001</v>
      </c>
      <c r="AS301" s="316" t="str">
        <f t="shared" si="18"/>
        <v>Nej</v>
      </c>
      <c r="AT301" s="316" t="str">
        <f>IF(AS301="ja",VLOOKUP($B301,Miljö!$B$1:$O$500,MATCH("Fossil andel i procent (%)",Miljö!$B$1:$O$1,0),FALSE)/100,"")</f>
        <v/>
      </c>
      <c r="AV301" s="316" t="str">
        <f t="shared" si="19"/>
        <v>Nej</v>
      </c>
      <c r="AW301" s="316" t="str">
        <f>IF(AV301="ja",VLOOKUP($B301,'Egen hetvattenprod'!$B$1:$AO$500,MATCH("Värmekälla till värmepumpar ()",'Egen hetvattenprod'!$B$1:$AO$1,0),FALSE),"")</f>
        <v/>
      </c>
    </row>
    <row r="302" spans="1:49" x14ac:dyDescent="0.25">
      <c r="A302" s="314" t="str">
        <f>'Miljövärden för publ företag'!B304</f>
        <v>Vattenfall AB Värme</v>
      </c>
      <c r="B302" s="314" t="str">
        <f>'Miljövärden för publ företag'!C304</f>
        <v>Drefviken</v>
      </c>
      <c r="C302" s="302">
        <f>IFERROR(VLOOKUP($B302,Totalt!$B$1:$AQ$550,MATCH(C$2,Totalt!$B$1:$AQ$1,0),FALSE),"")</f>
        <v>0</v>
      </c>
      <c r="D302" s="302">
        <f>IFERROR(VLOOKUP($B302,Totalt!$B$1:$AQ$550,MATCH(D$2,Totalt!$B$1:$AQ$1,0),FALSE),"")</f>
        <v>0</v>
      </c>
      <c r="E302" s="302">
        <f>IFERROR(VLOOKUP($B302,Totalt!$B$1:$AQ$550,MATCH(E$2,Totalt!$B$1:$AQ$1,0),FALSE),"")</f>
        <v>0</v>
      </c>
      <c r="F302" s="302">
        <f>IFERROR(VLOOKUP($B302,Totalt!$B$1:$AQ$550,MATCH(F$2,Totalt!$B$1:$AQ$1,0),FALSE),"")</f>
        <v>0</v>
      </c>
      <c r="G302" s="302">
        <f>IFERROR(VLOOKUP($B302,Totalt!$B$1:$AQ$550,MATCH(G$2,Totalt!$B$1:$AQ$1,0),FALSE),"")</f>
        <v>0</v>
      </c>
      <c r="H302" s="302">
        <f>IFERROR(VLOOKUP($B302,Totalt!$B$1:$AQ$550,MATCH(H$2,Totalt!$B$1:$AQ$1,0),FALSE),"")</f>
        <v>0</v>
      </c>
      <c r="I302" s="302">
        <f>IFERROR(VLOOKUP($B302,Totalt!$B$1:$AQ$550,MATCH(I$2,Totalt!$B$1:$AQ$1,0),FALSE),"")</f>
        <v>0</v>
      </c>
      <c r="J302" s="302">
        <f>IFERROR(VLOOKUP($B302,Totalt!$B$1:$AQ$550,MATCH(J$2,Totalt!$B$1:$AQ$1,0),FALSE),"")</f>
        <v>0</v>
      </c>
      <c r="K302" s="302">
        <f>IFERROR(VLOOKUP($B302,Totalt!$B$1:$AQ$550,MATCH(K$2,Totalt!$B$1:$AQ$1,0),FALSE),"")</f>
        <v>0</v>
      </c>
      <c r="L302" s="302">
        <f>IFERROR(VLOOKUP($B302,Totalt!$B$1:$AQ$550,MATCH(L$2,Totalt!$B$1:$AQ$1,0),FALSE),"")</f>
        <v>222.483</v>
      </c>
      <c r="M302" s="302">
        <f>IFERROR(VLOOKUP($B302,Totalt!$B$1:$AQ$550,MATCH(M$2,Totalt!$B$1:$AQ$1,0),FALSE),"")</f>
        <v>0</v>
      </c>
      <c r="N302" s="302">
        <f>IFERROR(VLOOKUP($B302,Totalt!$B$1:$AQ$550,MATCH(N$2,Totalt!$B$1:$AQ$1,0),FALSE),"")</f>
        <v>0</v>
      </c>
      <c r="O302" s="302">
        <f>IFERROR(VLOOKUP($B302,Totalt!$B$1:$AQ$550,MATCH(O$2,Totalt!$B$1:$AQ$1,0),FALSE),"")</f>
        <v>0</v>
      </c>
      <c r="P302" s="302">
        <f>IFERROR(VLOOKUP($B302,Totalt!$B$1:$AQ$550,MATCH(P$2,Totalt!$B$1:$AQ$1,0),FALSE),"")</f>
        <v>3.9885299999999999</v>
      </c>
      <c r="Q302" s="302">
        <f>IFERROR(VLOOKUP($B302,Totalt!$B$1:$AQ$550,MATCH(Q$2,Totalt!$B$1:$AQ$1,0),FALSE),"")</f>
        <v>0</v>
      </c>
      <c r="R302" s="302">
        <f>IFERROR(VLOOKUP($B302,Totalt!$B$1:$AQ$550,MATCH(R$2,Totalt!$B$1:$AQ$1,0),FALSE),"")</f>
        <v>0</v>
      </c>
      <c r="S302" s="302">
        <f>IFERROR(VLOOKUP($B302,Totalt!$B$1:$AQ$550,MATCH(S$2,Totalt!$B$1:$AQ$1,0),FALSE),"")</f>
        <v>239.8</v>
      </c>
      <c r="T302" s="302">
        <f>IFERROR(VLOOKUP($B302,Totalt!$B$1:$AQ$550,MATCH(T$2,Totalt!$B$1:$AQ$1,0),FALSE),"")</f>
        <v>0</v>
      </c>
      <c r="U302" s="302">
        <f>IFERROR(VLOOKUP($B302,Totalt!$B$1:$AQ$550,MATCH(U$2,Totalt!$B$1:$AQ$1,0),FALSE),"")</f>
        <v>0</v>
      </c>
      <c r="V302" s="302">
        <f>IFERROR(VLOOKUP($B302,Totalt!$B$1:$AQ$550,MATCH(V$2,Totalt!$B$1:$AQ$1,0),FALSE),"")</f>
        <v>0</v>
      </c>
      <c r="W302" s="302">
        <f>IFERROR(VLOOKUP($B302,Totalt!$B$1:$AQ$550,MATCH(W$2,Totalt!$B$1:$AQ$1,0),FALSE),"")</f>
        <v>26.24</v>
      </c>
      <c r="X302" s="302">
        <f>IFERROR(VLOOKUP($B302,Totalt!$B$1:$AQ$550,MATCH(X$2,Totalt!$B$1:$AQ$1,0),FALSE),"")</f>
        <v>0</v>
      </c>
      <c r="Y302" s="302">
        <f>IFERROR(VLOOKUP($B302,Totalt!$B$1:$AQ$550,MATCH(Y$2,Totalt!$B$1:$AQ$1,0),FALSE),"")</f>
        <v>0</v>
      </c>
      <c r="Z302" s="302">
        <f>IFERROR(VLOOKUP($B302,Totalt!$B$1:$AQ$550,MATCH(Z$2,Totalt!$B$1:$AQ$1,0),FALSE),"")</f>
        <v>0</v>
      </c>
      <c r="AA302" s="302">
        <f>IFERROR(VLOOKUP($B302,Totalt!$B$1:$AQ$550,MATCH(AA$2,Totalt!$B$1:$AQ$1,0),FALSE),"")</f>
        <v>0</v>
      </c>
      <c r="AB302" s="302">
        <f>IFERROR(VLOOKUP($B302,Totalt!$B$1:$AQ$550,MATCH(AB$2,Totalt!$B$1:$AQ$1,0),FALSE),"")</f>
        <v>0</v>
      </c>
      <c r="AC302" s="302">
        <f>IFERROR(VLOOKUP($B302,Totalt!$B$1:$AQ$550,MATCH(AC$2,Totalt!$B$1:$AQ$1,0),FALSE),"")</f>
        <v>0</v>
      </c>
      <c r="AD302" s="302">
        <f>IFERROR(VLOOKUP($B302,Totalt!$B$1:$AQ$550,MATCH(AD$2,Totalt!$B$1:$AQ$1,0),FALSE),"")</f>
        <v>0</v>
      </c>
      <c r="AE302" s="302">
        <f>IFERROR(VLOOKUP($B302,Totalt!$B$1:$AQ$550,MATCH(AE$2,Totalt!$B$1:$AQ$1,0),FALSE),"")</f>
        <v>0</v>
      </c>
      <c r="AF302" s="302">
        <f>IFERROR(VLOOKUP($B302,Totalt!$B$1:$AQ$550,MATCH(AF$2,Totalt!$B$1:$AQ$1,0),FALSE),"")</f>
        <v>22.084800000000001</v>
      </c>
      <c r="AG302" s="302">
        <f>IFERROR(VLOOKUP($B302,Totalt!$B$1:$AQ$550,MATCH(AG$2,Totalt!$B$1:$AQ$1,0),FALSE),"")</f>
        <v>0</v>
      </c>
      <c r="AI302" s="302">
        <f t="shared" si="16"/>
        <v>514.59632999999997</v>
      </c>
      <c r="AJ302" s="302">
        <f>IF(ISERROR(1/VLOOKUP($B302,Leveranser!$B$1:$S$500,MATCH("såld värme (gwh)",Leveranser!$B$1:$S$1,0),FALSE)),"",VLOOKUP($B302,Leveranser!$B$1:$S$500,MATCH("såld värme (gwh)",Leveranser!$B$1:$S$1,0),FALSE))</f>
        <v>477.26</v>
      </c>
      <c r="AK302" s="315"/>
      <c r="AM302" s="316" t="str">
        <f>IF(B302&lt;&gt;"",IF(VLOOKUP($B302,Totalt!$B$1:$AQ$550,MATCH("Kvalitetsgranskad:",Totalt!$B$1:$AQ$1,0),FALSE)="ja",VLOOKUP($B302,Miljö!$B$1:$AG$479,MATCH(AM$2,Miljö!$B$1:$AK$1,0),FALSE),""),"")</f>
        <v>Ja</v>
      </c>
      <c r="AN302" s="316" t="str">
        <f>IF(AM302="ja",VLOOKUP($B302,Miljö!$B$1:$J$479,MATCH("Typ av ursprungsspecificerad el   (Om inget värde anges används Nordisk residualmix, se inforuta) ()",Miljö!$B$1:$J$1,0),FALSE),IF(AM302="nej","Nordisk residualel",""))</f>
        <v>'Egenproducerad el biobränsle'</v>
      </c>
      <c r="AO302" s="316">
        <f>IF(AM302="","",VLOOKUP($B302,Miljö!$B$1:$J$479,MATCH("Fossilandel för ursprungspecificerad el ()",Miljö!$B$1:$J$1,0),FALSE))</f>
        <v>0</v>
      </c>
      <c r="AP302" s="316">
        <f>IF(AM302="","",IFERROR(VLOOKUP($B302,Miljö!$B$1:$J$479,MATCH("Kärnkraftsandel för ursprungsspecificerad el ()",Miljö!$B$1:$J$1,0),FALSE)/1,0))</f>
        <v>0</v>
      </c>
      <c r="AQ302" s="316">
        <f t="shared" si="17"/>
        <v>1</v>
      </c>
      <c r="AS302" s="316" t="str">
        <f t="shared" si="18"/>
        <v>Nej</v>
      </c>
      <c r="AT302" s="316" t="str">
        <f>IF(AS302="ja",VLOOKUP($B302,Miljö!$B$1:$O$500,MATCH("Fossil andel i procent (%)",Miljö!$B$1:$O$1,0),FALSE)/100,"")</f>
        <v/>
      </c>
      <c r="AV302" s="316" t="str">
        <f t="shared" si="19"/>
        <v>Nej</v>
      </c>
      <c r="AW302" s="316" t="str">
        <f>IF(AV302="ja",VLOOKUP($B302,'Egen hetvattenprod'!$B$1:$AO$500,MATCH("Värmekälla till värmepumpar ()",'Egen hetvattenprod'!$B$1:$AO$1,0),FALSE),"")</f>
        <v/>
      </c>
    </row>
    <row r="303" spans="1:49" x14ac:dyDescent="0.25">
      <c r="A303" s="314" t="str">
        <f>'Miljövärden för publ företag'!B305</f>
        <v>Vattenfall AB Värme</v>
      </c>
      <c r="B303" s="314" t="str">
        <f>'Miljövärden för publ företag'!C305</f>
        <v>Gustavsberg</v>
      </c>
      <c r="C303" s="302">
        <f>IFERROR(VLOOKUP($B303,Totalt!$B$1:$AQ$550,MATCH(C$2,Totalt!$B$1:$AQ$1,0),FALSE),"")</f>
        <v>0</v>
      </c>
      <c r="D303" s="302">
        <f>IFERROR(VLOOKUP($B303,Totalt!$B$1:$AQ$550,MATCH(D$2,Totalt!$B$1:$AQ$1,0),FALSE),"")</f>
        <v>0</v>
      </c>
      <c r="E303" s="302">
        <f>IFERROR(VLOOKUP($B303,Totalt!$B$1:$AQ$550,MATCH(E$2,Totalt!$B$1:$AQ$1,0),FALSE),"")</f>
        <v>0</v>
      </c>
      <c r="F303" s="302">
        <f>IFERROR(VLOOKUP($B303,Totalt!$B$1:$AQ$550,MATCH(F$2,Totalt!$B$1:$AQ$1,0),FALSE),"")</f>
        <v>0</v>
      </c>
      <c r="G303" s="302">
        <f>IFERROR(VLOOKUP($B303,Totalt!$B$1:$AQ$550,MATCH(G$2,Totalt!$B$1:$AQ$1,0),FALSE),"")</f>
        <v>0</v>
      </c>
      <c r="H303" s="302">
        <f>IFERROR(VLOOKUP($B303,Totalt!$B$1:$AQ$550,MATCH(H$2,Totalt!$B$1:$AQ$1,0),FALSE),"")</f>
        <v>0</v>
      </c>
      <c r="I303" s="302">
        <f>IFERROR(VLOOKUP($B303,Totalt!$B$1:$AQ$550,MATCH(I$2,Totalt!$B$1:$AQ$1,0),FALSE),"")</f>
        <v>0</v>
      </c>
      <c r="J303" s="302">
        <f>IFERROR(VLOOKUP($B303,Totalt!$B$1:$AQ$550,MATCH(J$2,Totalt!$B$1:$AQ$1,0),FALSE),"")</f>
        <v>6.67</v>
      </c>
      <c r="K303" s="302">
        <f>IFERROR(VLOOKUP($B303,Totalt!$B$1:$AQ$550,MATCH(K$2,Totalt!$B$1:$AQ$1,0),FALSE),"")</f>
        <v>0</v>
      </c>
      <c r="L303" s="302">
        <f>IFERROR(VLOOKUP($B303,Totalt!$B$1:$AQ$550,MATCH(L$2,Totalt!$B$1:$AQ$1,0),FALSE),"")</f>
        <v>0</v>
      </c>
      <c r="M303" s="302">
        <f>IFERROR(VLOOKUP($B303,Totalt!$B$1:$AQ$550,MATCH(M$2,Totalt!$B$1:$AQ$1,0),FALSE),"")</f>
        <v>0</v>
      </c>
      <c r="N303" s="302">
        <f>IFERROR(VLOOKUP($B303,Totalt!$B$1:$AQ$550,MATCH(N$2,Totalt!$B$1:$AQ$1,0),FALSE),"")</f>
        <v>0</v>
      </c>
      <c r="O303" s="302">
        <f>IFERROR(VLOOKUP($B303,Totalt!$B$1:$AQ$550,MATCH(O$2,Totalt!$B$1:$AQ$1,0),FALSE),"")</f>
        <v>0</v>
      </c>
      <c r="P303" s="302">
        <f>IFERROR(VLOOKUP($B303,Totalt!$B$1:$AQ$550,MATCH(P$2,Totalt!$B$1:$AQ$1,0),FALSE),"")</f>
        <v>40.380000000000003</v>
      </c>
      <c r="Q303" s="302">
        <f>IFERROR(VLOOKUP($B303,Totalt!$B$1:$AQ$550,MATCH(Q$2,Totalt!$B$1:$AQ$1,0),FALSE),"")</f>
        <v>0</v>
      </c>
      <c r="R303" s="302">
        <f>IFERROR(VLOOKUP($B303,Totalt!$B$1:$AQ$550,MATCH(R$2,Totalt!$B$1:$AQ$1,0),FALSE),"")</f>
        <v>2.11</v>
      </c>
      <c r="S303" s="302">
        <f>IFERROR(VLOOKUP($B303,Totalt!$B$1:$AQ$550,MATCH(S$2,Totalt!$B$1:$AQ$1,0),FALSE),"")</f>
        <v>0</v>
      </c>
      <c r="T303" s="302">
        <f>IFERROR(VLOOKUP($B303,Totalt!$B$1:$AQ$550,MATCH(T$2,Totalt!$B$1:$AQ$1,0),FALSE),"")</f>
        <v>0</v>
      </c>
      <c r="U303" s="302">
        <f>IFERROR(VLOOKUP($B303,Totalt!$B$1:$AQ$550,MATCH(U$2,Totalt!$B$1:$AQ$1,0),FALSE),"")</f>
        <v>1.33</v>
      </c>
      <c r="V303" s="302">
        <f>IFERROR(VLOOKUP($B303,Totalt!$B$1:$AQ$550,MATCH(V$2,Totalt!$B$1:$AQ$1,0),FALSE),"")</f>
        <v>0</v>
      </c>
      <c r="W303" s="302">
        <f>IFERROR(VLOOKUP($B303,Totalt!$B$1:$AQ$550,MATCH(W$2,Totalt!$B$1:$AQ$1,0),FALSE),"")</f>
        <v>5.68</v>
      </c>
      <c r="X303" s="302">
        <f>IFERROR(VLOOKUP($B303,Totalt!$B$1:$AQ$550,MATCH(X$2,Totalt!$B$1:$AQ$1,0),FALSE),"")</f>
        <v>0</v>
      </c>
      <c r="Y303" s="302">
        <f>IFERROR(VLOOKUP($B303,Totalt!$B$1:$AQ$550,MATCH(Y$2,Totalt!$B$1:$AQ$1,0),FALSE),"")</f>
        <v>0</v>
      </c>
      <c r="Z303" s="302">
        <f>IFERROR(VLOOKUP($B303,Totalt!$B$1:$AQ$550,MATCH(Z$2,Totalt!$B$1:$AQ$1,0),FALSE),"")</f>
        <v>0</v>
      </c>
      <c r="AA303" s="302">
        <f>IFERROR(VLOOKUP($B303,Totalt!$B$1:$AQ$550,MATCH(AA$2,Totalt!$B$1:$AQ$1,0),FALSE),"")</f>
        <v>0</v>
      </c>
      <c r="AB303" s="302">
        <f>IFERROR(VLOOKUP($B303,Totalt!$B$1:$AQ$550,MATCH(AB$2,Totalt!$B$1:$AQ$1,0),FALSE),"")</f>
        <v>0</v>
      </c>
      <c r="AC303" s="302">
        <f>IFERROR(VLOOKUP($B303,Totalt!$B$1:$AQ$550,MATCH(AC$2,Totalt!$B$1:$AQ$1,0),FALSE),"")</f>
        <v>5.0999999999999996</v>
      </c>
      <c r="AD303" s="302">
        <f>IFERROR(VLOOKUP($B303,Totalt!$B$1:$AQ$550,MATCH(AD$2,Totalt!$B$1:$AQ$1,0),FALSE),"")</f>
        <v>0</v>
      </c>
      <c r="AE303" s="302">
        <f>IFERROR(VLOOKUP($B303,Totalt!$B$1:$AQ$550,MATCH(AE$2,Totalt!$B$1:$AQ$1,0),FALSE),"")</f>
        <v>0</v>
      </c>
      <c r="AF303" s="302">
        <f>IFERROR(VLOOKUP($B303,Totalt!$B$1:$AQ$550,MATCH(AF$2,Totalt!$B$1:$AQ$1,0),FALSE),"")</f>
        <v>2.2799999999999998</v>
      </c>
      <c r="AG303" s="302">
        <f>IFERROR(VLOOKUP($B303,Totalt!$B$1:$AQ$550,MATCH(AG$2,Totalt!$B$1:$AQ$1,0),FALSE),"")</f>
        <v>0</v>
      </c>
      <c r="AI303" s="302">
        <f t="shared" si="16"/>
        <v>63.550000000000004</v>
      </c>
      <c r="AJ303" s="302">
        <f>IF(ISERROR(1/VLOOKUP($B303,Leveranser!$B$1:$S$500,MATCH("såld värme (gwh)",Leveranser!$B$1:$S$1,0),FALSE)),"",VLOOKUP($B303,Leveranser!$B$1:$S$500,MATCH("såld värme (gwh)",Leveranser!$B$1:$S$1,0),FALSE))</f>
        <v>54.45</v>
      </c>
      <c r="AK303" s="315"/>
      <c r="AM303" s="316" t="str">
        <f>IF(B303&lt;&gt;"",IF(VLOOKUP($B303,Totalt!$B$1:$AQ$550,MATCH("Kvalitetsgranskad:",Totalt!$B$1:$AQ$1,0),FALSE)="ja",VLOOKUP($B303,Miljö!$B$1:$AG$479,MATCH(AM$2,Miljö!$B$1:$AK$1,0),FALSE),""),"")</f>
        <v>Ja</v>
      </c>
      <c r="AN303" s="316" t="str">
        <f>IF(AM303="ja",VLOOKUP($B303,Miljö!$B$1:$J$479,MATCH("Typ av ursprungsspecificerad el   (Om inget värde anges används Nordisk residualmix, se inforuta) ()",Miljö!$B$1:$J$1,0),FALSE),IF(AM303="nej","Nordisk residualel",""))</f>
        <v>'Vattenfalls elmix ospec energikälla'</v>
      </c>
      <c r="AO303" s="316">
        <f>IF(AM303="","",VLOOKUP($B303,Miljö!$B$1:$J$479,MATCH("Fossilandel för ursprungspecificerad el ()",Miljö!$B$1:$J$1,0),FALSE))</f>
        <v>0</v>
      </c>
      <c r="AP303" s="316">
        <f>IF(AM303="","",IFERROR(VLOOKUP($B303,Miljö!$B$1:$J$479,MATCH("Kärnkraftsandel för ursprungsspecificerad el ()",Miljö!$B$1:$J$1,0),FALSE)/1,0))</f>
        <v>0.48399999999999999</v>
      </c>
      <c r="AQ303" s="316">
        <f t="shared" si="17"/>
        <v>0.51600000000000001</v>
      </c>
      <c r="AS303" s="316" t="str">
        <f t="shared" si="18"/>
        <v>Nej</v>
      </c>
      <c r="AT303" s="316" t="str">
        <f>IF(AS303="ja",VLOOKUP($B303,Miljö!$B$1:$O$500,MATCH("Fossil andel i procent (%)",Miljö!$B$1:$O$1,0),FALSE)/100,"")</f>
        <v/>
      </c>
      <c r="AV303" s="316" t="str">
        <f t="shared" si="19"/>
        <v>Nej</v>
      </c>
      <c r="AW303" s="316" t="str">
        <f>IF(AV303="ja",VLOOKUP($B303,'Egen hetvattenprod'!$B$1:$AO$500,MATCH("Värmekälla till värmepumpar ()",'Egen hetvattenprod'!$B$1:$AO$1,0),FALSE),"")</f>
        <v/>
      </c>
    </row>
    <row r="304" spans="1:49" x14ac:dyDescent="0.25">
      <c r="A304" s="314" t="str">
        <f>'Miljövärden för publ företag'!B306</f>
        <v>Vattenfall AB Värme</v>
      </c>
      <c r="B304" s="314" t="str">
        <f>'Miljövärden för publ företag'!C306</f>
        <v>Knivsta</v>
      </c>
      <c r="C304" s="302">
        <f>IFERROR(VLOOKUP($B304,Totalt!$B$1:$AQ$550,MATCH(C$2,Totalt!$B$1:$AQ$1,0),FALSE),"")</f>
        <v>0</v>
      </c>
      <c r="D304" s="302">
        <f>IFERROR(VLOOKUP($B304,Totalt!$B$1:$AQ$550,MATCH(D$2,Totalt!$B$1:$AQ$1,0),FALSE),"")</f>
        <v>0.6</v>
      </c>
      <c r="E304" s="302">
        <f>IFERROR(VLOOKUP($B304,Totalt!$B$1:$AQ$550,MATCH(E$2,Totalt!$B$1:$AQ$1,0),FALSE),"")</f>
        <v>0</v>
      </c>
      <c r="F304" s="302">
        <f>IFERROR(VLOOKUP($B304,Totalt!$B$1:$AQ$550,MATCH(F$2,Totalt!$B$1:$AQ$1,0),FALSE),"")</f>
        <v>0</v>
      </c>
      <c r="G304" s="302">
        <f>IFERROR(VLOOKUP($B304,Totalt!$B$1:$AQ$550,MATCH(G$2,Totalt!$B$1:$AQ$1,0),FALSE),"")</f>
        <v>0</v>
      </c>
      <c r="H304" s="302">
        <f>IFERROR(VLOOKUP($B304,Totalt!$B$1:$AQ$550,MATCH(H$2,Totalt!$B$1:$AQ$1,0),FALSE),"")</f>
        <v>0</v>
      </c>
      <c r="I304" s="302">
        <f>IFERROR(VLOOKUP($B304,Totalt!$B$1:$AQ$550,MATCH(I$2,Totalt!$B$1:$AQ$1,0),FALSE),"")</f>
        <v>0</v>
      </c>
      <c r="J304" s="302">
        <f>IFERROR(VLOOKUP($B304,Totalt!$B$1:$AQ$550,MATCH(J$2,Totalt!$B$1:$AQ$1,0),FALSE),"")</f>
        <v>0</v>
      </c>
      <c r="K304" s="302">
        <f>IFERROR(VLOOKUP($B304,Totalt!$B$1:$AQ$550,MATCH(K$2,Totalt!$B$1:$AQ$1,0),FALSE),"")</f>
        <v>0</v>
      </c>
      <c r="L304" s="302">
        <f>IFERROR(VLOOKUP($B304,Totalt!$B$1:$AQ$550,MATCH(L$2,Totalt!$B$1:$AQ$1,0),FALSE),"")</f>
        <v>0</v>
      </c>
      <c r="M304" s="302">
        <f>IFERROR(VLOOKUP($B304,Totalt!$B$1:$AQ$550,MATCH(M$2,Totalt!$B$1:$AQ$1,0),FALSE),"")</f>
        <v>9.9</v>
      </c>
      <c r="N304" s="302">
        <f>IFERROR(VLOOKUP($B304,Totalt!$B$1:$AQ$550,MATCH(N$2,Totalt!$B$1:$AQ$1,0),FALSE),"")</f>
        <v>46.3</v>
      </c>
      <c r="O304" s="302">
        <f>IFERROR(VLOOKUP($B304,Totalt!$B$1:$AQ$550,MATCH(O$2,Totalt!$B$1:$AQ$1,0),FALSE),"")</f>
        <v>0</v>
      </c>
      <c r="P304" s="302">
        <f>IFERROR(VLOOKUP($B304,Totalt!$B$1:$AQ$550,MATCH(P$2,Totalt!$B$1:$AQ$1,0),FALSE),"")</f>
        <v>11.6</v>
      </c>
      <c r="Q304" s="302">
        <f>IFERROR(VLOOKUP($B304,Totalt!$B$1:$AQ$550,MATCH(Q$2,Totalt!$B$1:$AQ$1,0),FALSE),"")</f>
        <v>0</v>
      </c>
      <c r="R304" s="302">
        <f>IFERROR(VLOOKUP($B304,Totalt!$B$1:$AQ$550,MATCH(R$2,Totalt!$B$1:$AQ$1,0),FALSE),"")</f>
        <v>0</v>
      </c>
      <c r="S304" s="302">
        <f>IFERROR(VLOOKUP($B304,Totalt!$B$1:$AQ$550,MATCH(S$2,Totalt!$B$1:$AQ$1,0),FALSE),"")</f>
        <v>0</v>
      </c>
      <c r="T304" s="302">
        <f>IFERROR(VLOOKUP($B304,Totalt!$B$1:$AQ$550,MATCH(T$2,Totalt!$B$1:$AQ$1,0),FALSE),"")</f>
        <v>0</v>
      </c>
      <c r="U304" s="302">
        <f>IFERROR(VLOOKUP($B304,Totalt!$B$1:$AQ$550,MATCH(U$2,Totalt!$B$1:$AQ$1,0),FALSE),"")</f>
        <v>0</v>
      </c>
      <c r="V304" s="302">
        <f>IFERROR(VLOOKUP($B304,Totalt!$B$1:$AQ$550,MATCH(V$2,Totalt!$B$1:$AQ$1,0),FALSE),"")</f>
        <v>0</v>
      </c>
      <c r="W304" s="302">
        <f>IFERROR(VLOOKUP($B304,Totalt!$B$1:$AQ$550,MATCH(W$2,Totalt!$B$1:$AQ$1,0),FALSE),"")</f>
        <v>0</v>
      </c>
      <c r="X304" s="302">
        <f>IFERROR(VLOOKUP($B304,Totalt!$B$1:$AQ$550,MATCH(X$2,Totalt!$B$1:$AQ$1,0),FALSE),"")</f>
        <v>0</v>
      </c>
      <c r="Y304" s="302">
        <f>IFERROR(VLOOKUP($B304,Totalt!$B$1:$AQ$550,MATCH(Y$2,Totalt!$B$1:$AQ$1,0),FALSE),"")</f>
        <v>0</v>
      </c>
      <c r="Z304" s="302">
        <f>IFERROR(VLOOKUP($B304,Totalt!$B$1:$AQ$550,MATCH(Z$2,Totalt!$B$1:$AQ$1,0),FALSE),"")</f>
        <v>0</v>
      </c>
      <c r="AA304" s="302">
        <f>IFERROR(VLOOKUP($B304,Totalt!$B$1:$AQ$550,MATCH(AA$2,Totalt!$B$1:$AQ$1,0),FALSE),"")</f>
        <v>0</v>
      </c>
      <c r="AB304" s="302">
        <f>IFERROR(VLOOKUP($B304,Totalt!$B$1:$AQ$550,MATCH(AB$2,Totalt!$B$1:$AQ$1,0),FALSE),"")</f>
        <v>0</v>
      </c>
      <c r="AC304" s="302">
        <f>IFERROR(VLOOKUP($B304,Totalt!$B$1:$AQ$550,MATCH(AC$2,Totalt!$B$1:$AQ$1,0),FALSE),"")</f>
        <v>0</v>
      </c>
      <c r="AD304" s="302">
        <f>IFERROR(VLOOKUP($B304,Totalt!$B$1:$AQ$550,MATCH(AD$2,Totalt!$B$1:$AQ$1,0),FALSE),"")</f>
        <v>0</v>
      </c>
      <c r="AE304" s="302">
        <f>IFERROR(VLOOKUP($B304,Totalt!$B$1:$AQ$550,MATCH(AE$2,Totalt!$B$1:$AQ$1,0),FALSE),"")</f>
        <v>0</v>
      </c>
      <c r="AF304" s="302">
        <f>IFERROR(VLOOKUP($B304,Totalt!$B$1:$AQ$550,MATCH(AF$2,Totalt!$B$1:$AQ$1,0),FALSE),"")</f>
        <v>2</v>
      </c>
      <c r="AG304" s="302">
        <f>IFERROR(VLOOKUP($B304,Totalt!$B$1:$AQ$550,MATCH(AG$2,Totalt!$B$1:$AQ$1,0),FALSE),"")</f>
        <v>0</v>
      </c>
      <c r="AI304" s="302">
        <f t="shared" si="16"/>
        <v>70.399999999999991</v>
      </c>
      <c r="AJ304" s="302">
        <f>IF(ISERROR(1/VLOOKUP($B304,Leveranser!$B$1:$S$500,MATCH("såld värme (gwh)",Leveranser!$B$1:$S$1,0),FALSE)),"",VLOOKUP($B304,Leveranser!$B$1:$S$500,MATCH("såld värme (gwh)",Leveranser!$B$1:$S$1,0),FALSE))</f>
        <v>48.26</v>
      </c>
      <c r="AK304" s="315"/>
      <c r="AM304" s="316" t="str">
        <f>IF(B304&lt;&gt;"",IF(VLOOKUP($B304,Totalt!$B$1:$AQ$550,MATCH("Kvalitetsgranskad:",Totalt!$B$1:$AQ$1,0),FALSE)="ja",VLOOKUP($B304,Miljö!$B$1:$AG$479,MATCH(AM$2,Miljö!$B$1:$AK$1,0),FALSE),""),"")</f>
        <v>Ja</v>
      </c>
      <c r="AN304" s="316" t="str">
        <f>IF(AM304="ja",VLOOKUP($B304,Miljö!$B$1:$J$479,MATCH("Typ av ursprungsspecificerad el   (Om inget värde anges används Nordisk residualmix, se inforuta) ()",Miljö!$B$1:$J$1,0),FALSE),IF(AM304="nej","Nordisk residualel",""))</f>
        <v>'Vattenfall restmix'</v>
      </c>
      <c r="AO304" s="316">
        <f>IF(AM304="","",VLOOKUP($B304,Miljö!$B$1:$J$479,MATCH("Fossilandel för ursprungspecificerad el ()",Miljö!$B$1:$J$1,0),FALSE))</f>
        <v>0</v>
      </c>
      <c r="AP304" s="316">
        <f>IF(AM304="","",IFERROR(VLOOKUP($B304,Miljö!$B$1:$J$479,MATCH("Kärnkraftsandel för ursprungsspecificerad el ()",Miljö!$B$1:$J$1,0),FALSE)/1,0))</f>
        <v>0.48399999999999999</v>
      </c>
      <c r="AQ304" s="316">
        <f t="shared" si="17"/>
        <v>0.51600000000000001</v>
      </c>
      <c r="AS304" s="316" t="str">
        <f t="shared" si="18"/>
        <v>Nej</v>
      </c>
      <c r="AT304" s="316" t="str">
        <f>IF(AS304="ja",VLOOKUP($B304,Miljö!$B$1:$O$500,MATCH("Fossil andel i procent (%)",Miljö!$B$1:$O$1,0),FALSE)/100,"")</f>
        <v/>
      </c>
      <c r="AV304" s="316" t="str">
        <f t="shared" si="19"/>
        <v>Nej</v>
      </c>
      <c r="AW304" s="316" t="str">
        <f>IF(AV304="ja",VLOOKUP($B304,'Egen hetvattenprod'!$B$1:$AO$500,MATCH("Värmekälla till värmepumpar ()",'Egen hetvattenprod'!$B$1:$AO$1,0),FALSE),"")</f>
        <v/>
      </c>
    </row>
    <row r="305" spans="1:49" x14ac:dyDescent="0.25">
      <c r="A305" s="314" t="str">
        <f>'Miljövärden för publ företag'!B307</f>
        <v>Vattenfall AB Värme</v>
      </c>
      <c r="B305" s="314" t="str">
        <f>'Miljövärden för publ företag'!C307</f>
        <v>Motala</v>
      </c>
      <c r="C305" s="302">
        <f>IFERROR(VLOOKUP($B305,Totalt!$B$1:$AQ$550,MATCH(C$2,Totalt!$B$1:$AQ$1,0),FALSE),"")</f>
        <v>0</v>
      </c>
      <c r="D305" s="302">
        <f>IFERROR(VLOOKUP($B305,Totalt!$B$1:$AQ$550,MATCH(D$2,Totalt!$B$1:$AQ$1,0),FALSE),"")</f>
        <v>2.35</v>
      </c>
      <c r="E305" s="302">
        <f>IFERROR(VLOOKUP($B305,Totalt!$B$1:$AQ$550,MATCH(E$2,Totalt!$B$1:$AQ$1,0),FALSE),"")</f>
        <v>0</v>
      </c>
      <c r="F305" s="302">
        <f>IFERROR(VLOOKUP($B305,Totalt!$B$1:$AQ$550,MATCH(F$2,Totalt!$B$1:$AQ$1,0),FALSE),"")</f>
        <v>3.202</v>
      </c>
      <c r="G305" s="302">
        <f>IFERROR(VLOOKUP($B305,Totalt!$B$1:$AQ$550,MATCH(G$2,Totalt!$B$1:$AQ$1,0),FALSE),"")</f>
        <v>0</v>
      </c>
      <c r="H305" s="302">
        <f>IFERROR(VLOOKUP($B305,Totalt!$B$1:$AQ$550,MATCH(H$2,Totalt!$B$1:$AQ$1,0),FALSE),"")</f>
        <v>0</v>
      </c>
      <c r="I305" s="302">
        <f>IFERROR(VLOOKUP($B305,Totalt!$B$1:$AQ$550,MATCH(I$2,Totalt!$B$1:$AQ$1,0),FALSE),"")</f>
        <v>0</v>
      </c>
      <c r="J305" s="302">
        <f>IFERROR(VLOOKUP($B305,Totalt!$B$1:$AQ$550,MATCH(J$2,Totalt!$B$1:$AQ$1,0),FALSE),"")</f>
        <v>0</v>
      </c>
      <c r="K305" s="302">
        <f>IFERROR(VLOOKUP($B305,Totalt!$B$1:$AQ$550,MATCH(K$2,Totalt!$B$1:$AQ$1,0),FALSE),"")</f>
        <v>0</v>
      </c>
      <c r="L305" s="302">
        <f>IFERROR(VLOOKUP($B305,Totalt!$B$1:$AQ$550,MATCH(L$2,Totalt!$B$1:$AQ$1,0),FALSE),"")</f>
        <v>0</v>
      </c>
      <c r="M305" s="302">
        <f>IFERROR(VLOOKUP($B305,Totalt!$B$1:$AQ$550,MATCH(M$2,Totalt!$B$1:$AQ$1,0),FALSE),"")</f>
        <v>39.139400000000002</v>
      </c>
      <c r="N305" s="302">
        <f>IFERROR(VLOOKUP($B305,Totalt!$B$1:$AQ$550,MATCH(N$2,Totalt!$B$1:$AQ$1,0),FALSE),"")</f>
        <v>73.391900000000007</v>
      </c>
      <c r="O305" s="302">
        <f>IFERROR(VLOOKUP($B305,Totalt!$B$1:$AQ$550,MATCH(O$2,Totalt!$B$1:$AQ$1,0),FALSE),"")</f>
        <v>20.6037</v>
      </c>
      <c r="P305" s="302">
        <f>IFERROR(VLOOKUP($B305,Totalt!$B$1:$AQ$550,MATCH(P$2,Totalt!$B$1:$AQ$1,0),FALSE),"")</f>
        <v>11.2067</v>
      </c>
      <c r="Q305" s="302">
        <f>IFERROR(VLOOKUP($B305,Totalt!$B$1:$AQ$550,MATCH(Q$2,Totalt!$B$1:$AQ$1,0),FALSE),"")</f>
        <v>0</v>
      </c>
      <c r="R305" s="302">
        <f>IFERROR(VLOOKUP($B305,Totalt!$B$1:$AQ$550,MATCH(R$2,Totalt!$B$1:$AQ$1,0),FALSE),"")</f>
        <v>0</v>
      </c>
      <c r="S305" s="302">
        <f>IFERROR(VLOOKUP($B305,Totalt!$B$1:$AQ$550,MATCH(S$2,Totalt!$B$1:$AQ$1,0),FALSE),"")</f>
        <v>0</v>
      </c>
      <c r="T305" s="302">
        <f>IFERROR(VLOOKUP($B305,Totalt!$B$1:$AQ$550,MATCH(T$2,Totalt!$B$1:$AQ$1,0),FALSE),"")</f>
        <v>0</v>
      </c>
      <c r="U305" s="302">
        <f>IFERROR(VLOOKUP($B305,Totalt!$B$1:$AQ$550,MATCH(U$2,Totalt!$B$1:$AQ$1,0),FALSE),"")</f>
        <v>0</v>
      </c>
      <c r="V305" s="302">
        <f>IFERROR(VLOOKUP($B305,Totalt!$B$1:$AQ$550,MATCH(V$2,Totalt!$B$1:$AQ$1,0),FALSE),"")</f>
        <v>0</v>
      </c>
      <c r="W305" s="302">
        <f>IFERROR(VLOOKUP($B305,Totalt!$B$1:$AQ$550,MATCH(W$2,Totalt!$B$1:$AQ$1,0),FALSE),"")</f>
        <v>0</v>
      </c>
      <c r="X305" s="302">
        <f>IFERROR(VLOOKUP($B305,Totalt!$B$1:$AQ$550,MATCH(X$2,Totalt!$B$1:$AQ$1,0),FALSE),"")</f>
        <v>0</v>
      </c>
      <c r="Y305" s="302">
        <f>IFERROR(VLOOKUP($B305,Totalt!$B$1:$AQ$550,MATCH(Y$2,Totalt!$B$1:$AQ$1,0),FALSE),"")</f>
        <v>0</v>
      </c>
      <c r="Z305" s="302">
        <f>IFERROR(VLOOKUP($B305,Totalt!$B$1:$AQ$550,MATCH(Z$2,Totalt!$B$1:$AQ$1,0),FALSE),"")</f>
        <v>0</v>
      </c>
      <c r="AA305" s="302">
        <f>IFERROR(VLOOKUP($B305,Totalt!$B$1:$AQ$550,MATCH(AA$2,Totalt!$B$1:$AQ$1,0),FALSE),"")</f>
        <v>0</v>
      </c>
      <c r="AB305" s="302">
        <f>IFERROR(VLOOKUP($B305,Totalt!$B$1:$AQ$550,MATCH(AB$2,Totalt!$B$1:$AQ$1,0),FALSE),"")</f>
        <v>0</v>
      </c>
      <c r="AC305" s="302">
        <f>IFERROR(VLOOKUP($B305,Totalt!$B$1:$AQ$550,MATCH(AC$2,Totalt!$B$1:$AQ$1,0),FALSE),"")</f>
        <v>34.31</v>
      </c>
      <c r="AD305" s="302">
        <f>IFERROR(VLOOKUP($B305,Totalt!$B$1:$AQ$550,MATCH(AD$2,Totalt!$B$1:$AQ$1,0),FALSE),"")</f>
        <v>0</v>
      </c>
      <c r="AE305" s="302">
        <f>IFERROR(VLOOKUP($B305,Totalt!$B$1:$AQ$550,MATCH(AE$2,Totalt!$B$1:$AQ$1,0),FALSE),"")</f>
        <v>0</v>
      </c>
      <c r="AF305" s="302">
        <f>IFERROR(VLOOKUP($B305,Totalt!$B$1:$AQ$550,MATCH(AF$2,Totalt!$B$1:$AQ$1,0),FALSE),"")</f>
        <v>6.8937299999999997</v>
      </c>
      <c r="AG305" s="302">
        <f>IFERROR(VLOOKUP($B305,Totalt!$B$1:$AQ$550,MATCH(AG$2,Totalt!$B$1:$AQ$1,0),FALSE),"")</f>
        <v>0</v>
      </c>
      <c r="AI305" s="302">
        <f t="shared" si="16"/>
        <v>191.09743000000003</v>
      </c>
      <c r="AJ305" s="302">
        <f>IF(ISERROR(1/VLOOKUP($B305,Leveranser!$B$1:$S$500,MATCH("såld värme (gwh)",Leveranser!$B$1:$S$1,0),FALSE)),"",VLOOKUP($B305,Leveranser!$B$1:$S$500,MATCH("såld värme (gwh)",Leveranser!$B$1:$S$1,0),FALSE))</f>
        <v>154.97</v>
      </c>
      <c r="AK305" s="315"/>
      <c r="AM305" s="316" t="str">
        <f>IF(B305&lt;&gt;"",IF(VLOOKUP($B305,Totalt!$B$1:$AQ$550,MATCH("Kvalitetsgranskad:",Totalt!$B$1:$AQ$1,0),FALSE)="ja",VLOOKUP($B305,Miljö!$B$1:$AG$479,MATCH(AM$2,Miljö!$B$1:$AK$1,0),FALSE),""),"")</f>
        <v>Ja</v>
      </c>
      <c r="AN305" s="316" t="str">
        <f>IF(AM305="ja",VLOOKUP($B305,Miljö!$B$1:$J$479,MATCH("Typ av ursprungsspecificerad el   (Om inget värde anges används Nordisk residualmix, se inforuta) ()",Miljö!$B$1:$J$1,0),FALSE),IF(AM305="nej","Nordisk residualel",""))</f>
        <v>'Egenproducerad el biobränsle'</v>
      </c>
      <c r="AO305" s="316">
        <f>IF(AM305="","",VLOOKUP($B305,Miljö!$B$1:$J$479,MATCH("Fossilandel för ursprungspecificerad el ()",Miljö!$B$1:$J$1,0),FALSE))</f>
        <v>0</v>
      </c>
      <c r="AP305" s="316">
        <f>IF(AM305="","",IFERROR(VLOOKUP($B305,Miljö!$B$1:$J$479,MATCH("Kärnkraftsandel för ursprungsspecificerad el ()",Miljö!$B$1:$J$1,0),FALSE)/1,0))</f>
        <v>0</v>
      </c>
      <c r="AQ305" s="316">
        <f t="shared" si="17"/>
        <v>1</v>
      </c>
      <c r="AS305" s="316" t="str">
        <f t="shared" si="18"/>
        <v>Nej</v>
      </c>
      <c r="AT305" s="316" t="str">
        <f>IF(AS305="ja",VLOOKUP($B305,Miljö!$B$1:$O$500,MATCH("Fossil andel i procent (%)",Miljö!$B$1:$O$1,0),FALSE)/100,"")</f>
        <v/>
      </c>
      <c r="AV305" s="316" t="str">
        <f t="shared" si="19"/>
        <v>Nej</v>
      </c>
      <c r="AW305" s="316" t="str">
        <f>IF(AV305="ja",VLOOKUP($B305,'Egen hetvattenprod'!$B$1:$AO$500,MATCH("Värmekälla till värmepumpar ()",'Egen hetvattenprod'!$B$1:$AO$1,0),FALSE),"")</f>
        <v/>
      </c>
    </row>
    <row r="306" spans="1:49" x14ac:dyDescent="0.25">
      <c r="A306" s="314" t="str">
        <f>'Miljövärden för publ företag'!B308</f>
        <v>Vattenfall AB Värme</v>
      </c>
      <c r="B306" s="314" t="str">
        <f>'Miljövärden för publ företag'!C308</f>
        <v>Nyköping</v>
      </c>
      <c r="C306" s="302">
        <f>IFERROR(VLOOKUP($B306,Totalt!$B$1:$AQ$550,MATCH(C$2,Totalt!$B$1:$AQ$1,0),FALSE),"")</f>
        <v>0</v>
      </c>
      <c r="D306" s="302">
        <f>IFERROR(VLOOKUP($B306,Totalt!$B$1:$AQ$550,MATCH(D$2,Totalt!$B$1:$AQ$1,0),FALSE),"")</f>
        <v>0.45700000000000002</v>
      </c>
      <c r="E306" s="302">
        <f>IFERROR(VLOOKUP($B306,Totalt!$B$1:$AQ$550,MATCH(E$2,Totalt!$B$1:$AQ$1,0),FALSE),"")</f>
        <v>4.8588800000000001</v>
      </c>
      <c r="F306" s="302">
        <f>IFERROR(VLOOKUP($B306,Totalt!$B$1:$AQ$550,MATCH(F$2,Totalt!$B$1:$AQ$1,0),FALSE),"")</f>
        <v>0</v>
      </c>
      <c r="G306" s="302">
        <f>IFERROR(VLOOKUP($B306,Totalt!$B$1:$AQ$550,MATCH(G$2,Totalt!$B$1:$AQ$1,0),FALSE),"")</f>
        <v>0</v>
      </c>
      <c r="H306" s="302">
        <f>IFERROR(VLOOKUP($B306,Totalt!$B$1:$AQ$550,MATCH(H$2,Totalt!$B$1:$AQ$1,0),FALSE),"")</f>
        <v>0</v>
      </c>
      <c r="I306" s="302">
        <f>IFERROR(VLOOKUP($B306,Totalt!$B$1:$AQ$550,MATCH(I$2,Totalt!$B$1:$AQ$1,0),FALSE),"")</f>
        <v>0</v>
      </c>
      <c r="J306" s="302">
        <f>IFERROR(VLOOKUP($B306,Totalt!$B$1:$AQ$550,MATCH(J$2,Totalt!$B$1:$AQ$1,0),FALSE),"")</f>
        <v>1.5102500000000001</v>
      </c>
      <c r="K306" s="302">
        <f>IFERROR(VLOOKUP($B306,Totalt!$B$1:$AQ$550,MATCH(K$2,Totalt!$B$1:$AQ$1,0),FALSE),"")</f>
        <v>0</v>
      </c>
      <c r="L306" s="302">
        <f>IFERROR(VLOOKUP($B306,Totalt!$B$1:$AQ$550,MATCH(L$2,Totalt!$B$1:$AQ$1,0),FALSE),"")</f>
        <v>170.892</v>
      </c>
      <c r="M306" s="302">
        <f>IFERROR(VLOOKUP($B306,Totalt!$B$1:$AQ$550,MATCH(M$2,Totalt!$B$1:$AQ$1,0),FALSE),"")</f>
        <v>14.3</v>
      </c>
      <c r="N306" s="302">
        <f>IFERROR(VLOOKUP($B306,Totalt!$B$1:$AQ$550,MATCH(N$2,Totalt!$B$1:$AQ$1,0),FALSE),"")</f>
        <v>49.196599999999997</v>
      </c>
      <c r="O306" s="302">
        <f>IFERROR(VLOOKUP($B306,Totalt!$B$1:$AQ$550,MATCH(O$2,Totalt!$B$1:$AQ$1,0),FALSE),"")</f>
        <v>0</v>
      </c>
      <c r="P306" s="302">
        <f>IFERROR(VLOOKUP($B306,Totalt!$B$1:$AQ$550,MATCH(P$2,Totalt!$B$1:$AQ$1,0),FALSE),"")</f>
        <v>0</v>
      </c>
      <c r="Q306" s="302">
        <f>IFERROR(VLOOKUP($B306,Totalt!$B$1:$AQ$550,MATCH(Q$2,Totalt!$B$1:$AQ$1,0),FALSE),"")</f>
        <v>0</v>
      </c>
      <c r="R306" s="302">
        <f>IFERROR(VLOOKUP($B306,Totalt!$B$1:$AQ$550,MATCH(R$2,Totalt!$B$1:$AQ$1,0),FALSE),"")</f>
        <v>6.73</v>
      </c>
      <c r="S306" s="302">
        <f>IFERROR(VLOOKUP($B306,Totalt!$B$1:$AQ$550,MATCH(S$2,Totalt!$B$1:$AQ$1,0),FALSE),"")</f>
        <v>0</v>
      </c>
      <c r="T306" s="302">
        <f>IFERROR(VLOOKUP($B306,Totalt!$B$1:$AQ$550,MATCH(T$2,Totalt!$B$1:$AQ$1,0),FALSE),"")</f>
        <v>0</v>
      </c>
      <c r="U306" s="302">
        <f>IFERROR(VLOOKUP($B306,Totalt!$B$1:$AQ$550,MATCH(U$2,Totalt!$B$1:$AQ$1,0),FALSE),"")</f>
        <v>0</v>
      </c>
      <c r="V306" s="302">
        <f>IFERROR(VLOOKUP($B306,Totalt!$B$1:$AQ$550,MATCH(V$2,Totalt!$B$1:$AQ$1,0),FALSE),"")</f>
        <v>0</v>
      </c>
      <c r="W306" s="302">
        <f>IFERROR(VLOOKUP($B306,Totalt!$B$1:$AQ$550,MATCH(W$2,Totalt!$B$1:$AQ$1,0),FALSE),"")</f>
        <v>0</v>
      </c>
      <c r="X306" s="302">
        <f>IFERROR(VLOOKUP($B306,Totalt!$B$1:$AQ$550,MATCH(X$2,Totalt!$B$1:$AQ$1,0),FALSE),"")</f>
        <v>0</v>
      </c>
      <c r="Y306" s="302">
        <f>IFERROR(VLOOKUP($B306,Totalt!$B$1:$AQ$550,MATCH(Y$2,Totalt!$B$1:$AQ$1,0),FALSE),"")</f>
        <v>0</v>
      </c>
      <c r="Z306" s="302">
        <f>IFERROR(VLOOKUP($B306,Totalt!$B$1:$AQ$550,MATCH(Z$2,Totalt!$B$1:$AQ$1,0),FALSE),"")</f>
        <v>0.36599999999999999</v>
      </c>
      <c r="AA306" s="302">
        <f>IFERROR(VLOOKUP($B306,Totalt!$B$1:$AQ$550,MATCH(AA$2,Totalt!$B$1:$AQ$1,0),FALSE),"")</f>
        <v>0</v>
      </c>
      <c r="AB306" s="302">
        <f>IFERROR(VLOOKUP($B306,Totalt!$B$1:$AQ$550,MATCH(AB$2,Totalt!$B$1:$AQ$1,0),FALSE),"")</f>
        <v>0</v>
      </c>
      <c r="AC306" s="302">
        <f>IFERROR(VLOOKUP($B306,Totalt!$B$1:$AQ$550,MATCH(AC$2,Totalt!$B$1:$AQ$1,0),FALSE),"")</f>
        <v>47.302999999999997</v>
      </c>
      <c r="AD306" s="302">
        <f>IFERROR(VLOOKUP($B306,Totalt!$B$1:$AQ$550,MATCH(AD$2,Totalt!$B$1:$AQ$1,0),FALSE),"")</f>
        <v>0</v>
      </c>
      <c r="AE306" s="302">
        <f>IFERROR(VLOOKUP($B306,Totalt!$B$1:$AQ$550,MATCH(AE$2,Totalt!$B$1:$AQ$1,0),FALSE),"")</f>
        <v>0</v>
      </c>
      <c r="AF306" s="302">
        <f>IFERROR(VLOOKUP($B306,Totalt!$B$1:$AQ$550,MATCH(AF$2,Totalt!$B$1:$AQ$1,0),FALSE),"")</f>
        <v>11.955500000000001</v>
      </c>
      <c r="AG306" s="302">
        <f>IFERROR(VLOOKUP($B306,Totalt!$B$1:$AQ$550,MATCH(AG$2,Totalt!$B$1:$AQ$1,0),FALSE),"")</f>
        <v>0</v>
      </c>
      <c r="AI306" s="302">
        <f t="shared" si="16"/>
        <v>307.56923000000006</v>
      </c>
      <c r="AJ306" s="302">
        <f>IF(ISERROR(1/VLOOKUP($B306,Leveranser!$B$1:$S$500,MATCH("såld värme (gwh)",Leveranser!$B$1:$S$1,0),FALSE)),"",VLOOKUP($B306,Leveranser!$B$1:$S$500,MATCH("såld värme (gwh)",Leveranser!$B$1:$S$1,0),FALSE))</f>
        <v>283.41000000000003</v>
      </c>
      <c r="AK306" s="315"/>
      <c r="AM306" s="316" t="str">
        <f>IF(B306&lt;&gt;"",IF(VLOOKUP($B306,Totalt!$B$1:$AQ$550,MATCH("Kvalitetsgranskad:",Totalt!$B$1:$AQ$1,0),FALSE)="ja",VLOOKUP($B306,Miljö!$B$1:$AG$479,MATCH(AM$2,Miljö!$B$1:$AK$1,0),FALSE),""),"")</f>
        <v>Ja</v>
      </c>
      <c r="AN306" s="316" t="str">
        <f>IF(AM306="ja",VLOOKUP($B306,Miljö!$B$1:$J$479,MATCH("Typ av ursprungsspecificerad el   (Om inget värde anges används Nordisk residualmix, se inforuta) ()",Miljö!$B$1:$J$1,0),FALSE),IF(AM306="nej","Nordisk residualel",""))</f>
        <v>'Egen producerad el. biobränsle'</v>
      </c>
      <c r="AO306" s="316">
        <f>IF(AM306="","",VLOOKUP($B306,Miljö!$B$1:$J$479,MATCH("Fossilandel för ursprungspecificerad el ()",Miljö!$B$1:$J$1,0),FALSE))</f>
        <v>0</v>
      </c>
      <c r="AP306" s="316">
        <f>IF(AM306="","",IFERROR(VLOOKUP($B306,Miljö!$B$1:$J$479,MATCH("Kärnkraftsandel för ursprungsspecificerad el ()",Miljö!$B$1:$J$1,0),FALSE)/1,0))</f>
        <v>0</v>
      </c>
      <c r="AQ306" s="316">
        <f t="shared" si="17"/>
        <v>1</v>
      </c>
      <c r="AS306" s="316" t="str">
        <f t="shared" si="18"/>
        <v>Nej</v>
      </c>
      <c r="AT306" s="316" t="str">
        <f>IF(AS306="ja",VLOOKUP($B306,Miljö!$B$1:$O$500,MATCH("Fossil andel i procent (%)",Miljö!$B$1:$O$1,0),FALSE)/100,"")</f>
        <v/>
      </c>
      <c r="AV306" s="316" t="str">
        <f t="shared" si="19"/>
        <v>Nej</v>
      </c>
      <c r="AW306" s="316" t="str">
        <f>IF(AV306="ja",VLOOKUP($B306,'Egen hetvattenprod'!$B$1:$AO$500,MATCH("Värmekälla till värmepumpar ()",'Egen hetvattenprod'!$B$1:$AO$1,0),FALSE),"")</f>
        <v/>
      </c>
    </row>
    <row r="307" spans="1:49" x14ac:dyDescent="0.25">
      <c r="A307" s="314" t="str">
        <f>'Miljövärden för publ företag'!B309</f>
        <v>Vattenfall AB Värme</v>
      </c>
      <c r="B307" s="314" t="str">
        <f>'Miljövärden för publ företag'!C309</f>
        <v>Saltsjöbaden</v>
      </c>
      <c r="C307" s="302">
        <f>IFERROR(VLOOKUP($B307,Totalt!$B$1:$AQ$550,MATCH(C$2,Totalt!$B$1:$AQ$1,0),FALSE),"")</f>
        <v>0</v>
      </c>
      <c r="D307" s="302">
        <f>IFERROR(VLOOKUP($B307,Totalt!$B$1:$AQ$550,MATCH(D$2,Totalt!$B$1:$AQ$1,0),FALSE),"")</f>
        <v>0</v>
      </c>
      <c r="E307" s="302">
        <f>IFERROR(VLOOKUP($B307,Totalt!$B$1:$AQ$550,MATCH(E$2,Totalt!$B$1:$AQ$1,0),FALSE),"")</f>
        <v>0</v>
      </c>
      <c r="F307" s="302">
        <f>IFERROR(VLOOKUP($B307,Totalt!$B$1:$AQ$550,MATCH(F$2,Totalt!$B$1:$AQ$1,0),FALSE),"")</f>
        <v>0</v>
      </c>
      <c r="G307" s="302">
        <f>IFERROR(VLOOKUP($B307,Totalt!$B$1:$AQ$550,MATCH(G$2,Totalt!$B$1:$AQ$1,0),FALSE),"")</f>
        <v>0</v>
      </c>
      <c r="H307" s="302">
        <f>IFERROR(VLOOKUP($B307,Totalt!$B$1:$AQ$550,MATCH(H$2,Totalt!$B$1:$AQ$1,0),FALSE),"")</f>
        <v>0</v>
      </c>
      <c r="I307" s="302">
        <f>IFERROR(VLOOKUP($B307,Totalt!$B$1:$AQ$550,MATCH(I$2,Totalt!$B$1:$AQ$1,0),FALSE),"")</f>
        <v>0</v>
      </c>
      <c r="J307" s="302">
        <f>IFERROR(VLOOKUP($B307,Totalt!$B$1:$AQ$550,MATCH(J$2,Totalt!$B$1:$AQ$1,0),FALSE),"")</f>
        <v>0</v>
      </c>
      <c r="K307" s="302">
        <f>IFERROR(VLOOKUP($B307,Totalt!$B$1:$AQ$550,MATCH(K$2,Totalt!$B$1:$AQ$1,0),FALSE),"")</f>
        <v>0</v>
      </c>
      <c r="L307" s="302">
        <f>IFERROR(VLOOKUP($B307,Totalt!$B$1:$AQ$550,MATCH(L$2,Totalt!$B$1:$AQ$1,0),FALSE),"")</f>
        <v>0</v>
      </c>
      <c r="M307" s="302">
        <f>IFERROR(VLOOKUP($B307,Totalt!$B$1:$AQ$550,MATCH(M$2,Totalt!$B$1:$AQ$1,0),FALSE),"")</f>
        <v>0</v>
      </c>
      <c r="N307" s="302">
        <f>IFERROR(VLOOKUP($B307,Totalt!$B$1:$AQ$550,MATCH(N$2,Totalt!$B$1:$AQ$1,0),FALSE),"")</f>
        <v>0</v>
      </c>
      <c r="O307" s="302">
        <f>IFERROR(VLOOKUP($B307,Totalt!$B$1:$AQ$550,MATCH(O$2,Totalt!$B$1:$AQ$1,0),FALSE),"")</f>
        <v>0</v>
      </c>
      <c r="P307" s="302">
        <f>IFERROR(VLOOKUP($B307,Totalt!$B$1:$AQ$550,MATCH(P$2,Totalt!$B$1:$AQ$1,0),FALSE),"")</f>
        <v>0</v>
      </c>
      <c r="Q307" s="302">
        <f>IFERROR(VLOOKUP($B307,Totalt!$B$1:$AQ$550,MATCH(Q$2,Totalt!$B$1:$AQ$1,0),FALSE),"")</f>
        <v>0</v>
      </c>
      <c r="R307" s="302">
        <f>IFERROR(VLOOKUP($B307,Totalt!$B$1:$AQ$550,MATCH(R$2,Totalt!$B$1:$AQ$1,0),FALSE),"")</f>
        <v>0</v>
      </c>
      <c r="S307" s="302">
        <f>IFERROR(VLOOKUP($B307,Totalt!$B$1:$AQ$550,MATCH(S$2,Totalt!$B$1:$AQ$1,0),FALSE),"")</f>
        <v>0</v>
      </c>
      <c r="T307" s="302">
        <f>IFERROR(VLOOKUP($B307,Totalt!$B$1:$AQ$550,MATCH(T$2,Totalt!$B$1:$AQ$1,0),FALSE),"")</f>
        <v>0</v>
      </c>
      <c r="U307" s="302">
        <f>IFERROR(VLOOKUP($B307,Totalt!$B$1:$AQ$550,MATCH(U$2,Totalt!$B$1:$AQ$1,0),FALSE),"")</f>
        <v>0</v>
      </c>
      <c r="V307" s="302">
        <f>IFERROR(VLOOKUP($B307,Totalt!$B$1:$AQ$550,MATCH(V$2,Totalt!$B$1:$AQ$1,0),FALSE),"")</f>
        <v>0</v>
      </c>
      <c r="W307" s="302">
        <f>IFERROR(VLOOKUP($B307,Totalt!$B$1:$AQ$550,MATCH(W$2,Totalt!$B$1:$AQ$1,0),FALSE),"")</f>
        <v>30.98</v>
      </c>
      <c r="X307" s="302">
        <f>IFERROR(VLOOKUP($B307,Totalt!$B$1:$AQ$550,MATCH(X$2,Totalt!$B$1:$AQ$1,0),FALSE),"")</f>
        <v>0</v>
      </c>
      <c r="Y307" s="302">
        <f>IFERROR(VLOOKUP($B307,Totalt!$B$1:$AQ$550,MATCH(Y$2,Totalt!$B$1:$AQ$1,0),FALSE),"")</f>
        <v>0</v>
      </c>
      <c r="Z307" s="302">
        <f>IFERROR(VLOOKUP($B307,Totalt!$B$1:$AQ$550,MATCH(Z$2,Totalt!$B$1:$AQ$1,0),FALSE),"")</f>
        <v>0</v>
      </c>
      <c r="AA307" s="302">
        <f>IFERROR(VLOOKUP($B307,Totalt!$B$1:$AQ$550,MATCH(AA$2,Totalt!$B$1:$AQ$1,0),FALSE),"")</f>
        <v>0</v>
      </c>
      <c r="AB307" s="302">
        <f>IFERROR(VLOOKUP($B307,Totalt!$B$1:$AQ$550,MATCH(AB$2,Totalt!$B$1:$AQ$1,0),FALSE),"")</f>
        <v>0</v>
      </c>
      <c r="AC307" s="302">
        <f>IFERROR(VLOOKUP($B307,Totalt!$B$1:$AQ$550,MATCH(AC$2,Totalt!$B$1:$AQ$1,0),FALSE),"")</f>
        <v>0</v>
      </c>
      <c r="AD307" s="302">
        <f>IFERROR(VLOOKUP($B307,Totalt!$B$1:$AQ$550,MATCH(AD$2,Totalt!$B$1:$AQ$1,0),FALSE),"")</f>
        <v>0</v>
      </c>
      <c r="AE307" s="302">
        <f>IFERROR(VLOOKUP($B307,Totalt!$B$1:$AQ$550,MATCH(AE$2,Totalt!$B$1:$AQ$1,0),FALSE),"")</f>
        <v>0</v>
      </c>
      <c r="AF307" s="302">
        <f>IFERROR(VLOOKUP($B307,Totalt!$B$1:$AQ$550,MATCH(AF$2,Totalt!$B$1:$AQ$1,0),FALSE),"")</f>
        <v>0.47199999999999998</v>
      </c>
      <c r="AG307" s="302">
        <f>IFERROR(VLOOKUP($B307,Totalt!$B$1:$AQ$550,MATCH(AG$2,Totalt!$B$1:$AQ$1,0),FALSE),"")</f>
        <v>0</v>
      </c>
      <c r="AI307" s="302">
        <f t="shared" si="16"/>
        <v>31.452000000000002</v>
      </c>
      <c r="AJ307" s="302">
        <f>IF(ISERROR(1/VLOOKUP($B307,Leveranser!$B$1:$S$500,MATCH("såld värme (gwh)",Leveranser!$B$1:$S$1,0),FALSE)),"",VLOOKUP($B307,Leveranser!$B$1:$S$500,MATCH("såld värme (gwh)",Leveranser!$B$1:$S$1,0),FALSE))</f>
        <v>28.04</v>
      </c>
      <c r="AK307" s="315"/>
      <c r="AM307" s="316" t="str">
        <f>IF(B307&lt;&gt;"",IF(VLOOKUP($B307,Totalt!$B$1:$AQ$550,MATCH("Kvalitetsgranskad:",Totalt!$B$1:$AQ$1,0),FALSE)="ja",VLOOKUP($B307,Miljö!$B$1:$AG$479,MATCH(AM$2,Miljö!$B$1:$AK$1,0),FALSE),""),"")</f>
        <v>Ja</v>
      </c>
      <c r="AN307" s="316" t="str">
        <f>IF(AM307="ja",VLOOKUP($B307,Miljö!$B$1:$J$479,MATCH("Typ av ursprungsspecificerad el   (Om inget värde anges används Nordisk residualmix, se inforuta) ()",Miljö!$B$1:$J$1,0),FALSE),IF(AM307="nej","Nordisk residualel",""))</f>
        <v>'Vattenfalls elmix ospec energikälla'</v>
      </c>
      <c r="AO307" s="316">
        <f>IF(AM307="","",VLOOKUP($B307,Miljö!$B$1:$J$479,MATCH("Fossilandel för ursprungspecificerad el ()",Miljö!$B$1:$J$1,0),FALSE))</f>
        <v>0</v>
      </c>
      <c r="AP307" s="316">
        <f>IF(AM307="","",IFERROR(VLOOKUP($B307,Miljö!$B$1:$J$479,MATCH("Kärnkraftsandel för ursprungsspecificerad el ()",Miljö!$B$1:$J$1,0),FALSE)/1,0))</f>
        <v>0.48399999999999999</v>
      </c>
      <c r="AQ307" s="316">
        <f t="shared" si="17"/>
        <v>0.51600000000000001</v>
      </c>
      <c r="AS307" s="316" t="str">
        <f t="shared" si="18"/>
        <v>Nej</v>
      </c>
      <c r="AT307" s="316" t="str">
        <f>IF(AS307="ja",VLOOKUP($B307,Miljö!$B$1:$O$500,MATCH("Fossil andel i procent (%)",Miljö!$B$1:$O$1,0),FALSE)/100,"")</f>
        <v/>
      </c>
      <c r="AV307" s="316" t="str">
        <f t="shared" si="19"/>
        <v>Nej</v>
      </c>
      <c r="AW307" s="316" t="str">
        <f>IF(AV307="ja",VLOOKUP($B307,'Egen hetvattenprod'!$B$1:$AO$500,MATCH("Värmekälla till värmepumpar ()",'Egen hetvattenprod'!$B$1:$AO$1,0),FALSE),"")</f>
        <v/>
      </c>
    </row>
    <row r="308" spans="1:49" x14ac:dyDescent="0.25">
      <c r="A308" s="314" t="str">
        <f>'Miljövärden för publ företag'!B310</f>
        <v>Vattenfall AB Värme</v>
      </c>
      <c r="B308" s="314" t="str">
        <f>'Miljövärden för publ företag'!C310</f>
        <v>Storvreta</v>
      </c>
      <c r="C308" s="302">
        <f>IFERROR(VLOOKUP($B308,Totalt!$B$1:$AQ$550,MATCH(C$2,Totalt!$B$1:$AQ$1,0),FALSE),"")</f>
        <v>0</v>
      </c>
      <c r="D308" s="302">
        <f>IFERROR(VLOOKUP($B308,Totalt!$B$1:$AQ$550,MATCH(D$2,Totalt!$B$1:$AQ$1,0),FALSE),"")</f>
        <v>0</v>
      </c>
      <c r="E308" s="302">
        <f>IFERROR(VLOOKUP($B308,Totalt!$B$1:$AQ$550,MATCH(E$2,Totalt!$B$1:$AQ$1,0),FALSE),"")</f>
        <v>0</v>
      </c>
      <c r="F308" s="302">
        <f>IFERROR(VLOOKUP($B308,Totalt!$B$1:$AQ$550,MATCH(F$2,Totalt!$B$1:$AQ$1,0),FALSE),"")</f>
        <v>0</v>
      </c>
      <c r="G308" s="302">
        <f>IFERROR(VLOOKUP($B308,Totalt!$B$1:$AQ$550,MATCH(G$2,Totalt!$B$1:$AQ$1,0),FALSE),"")</f>
        <v>0</v>
      </c>
      <c r="H308" s="302">
        <f>IFERROR(VLOOKUP($B308,Totalt!$B$1:$AQ$550,MATCH(H$2,Totalt!$B$1:$AQ$1,0),FALSE),"")</f>
        <v>0</v>
      </c>
      <c r="I308" s="302">
        <f>IFERROR(VLOOKUP($B308,Totalt!$B$1:$AQ$550,MATCH(I$2,Totalt!$B$1:$AQ$1,0),FALSE),"")</f>
        <v>0</v>
      </c>
      <c r="J308" s="302">
        <f>IFERROR(VLOOKUP($B308,Totalt!$B$1:$AQ$550,MATCH(J$2,Totalt!$B$1:$AQ$1,0),FALSE),"")</f>
        <v>0</v>
      </c>
      <c r="K308" s="302">
        <f>IFERROR(VLOOKUP($B308,Totalt!$B$1:$AQ$550,MATCH(K$2,Totalt!$B$1:$AQ$1,0),FALSE),"")</f>
        <v>0</v>
      </c>
      <c r="L308" s="302">
        <f>IFERROR(VLOOKUP($B308,Totalt!$B$1:$AQ$550,MATCH(L$2,Totalt!$B$1:$AQ$1,0),FALSE),"")</f>
        <v>0</v>
      </c>
      <c r="M308" s="302">
        <f>IFERROR(VLOOKUP($B308,Totalt!$B$1:$AQ$550,MATCH(M$2,Totalt!$B$1:$AQ$1,0),FALSE),"")</f>
        <v>0</v>
      </c>
      <c r="N308" s="302">
        <f>IFERROR(VLOOKUP($B308,Totalt!$B$1:$AQ$550,MATCH(N$2,Totalt!$B$1:$AQ$1,0),FALSE),"")</f>
        <v>0</v>
      </c>
      <c r="O308" s="302">
        <f>IFERROR(VLOOKUP($B308,Totalt!$B$1:$AQ$550,MATCH(O$2,Totalt!$B$1:$AQ$1,0),FALSE),"")</f>
        <v>0</v>
      </c>
      <c r="P308" s="302">
        <f>IFERROR(VLOOKUP($B308,Totalt!$B$1:$AQ$550,MATCH(P$2,Totalt!$B$1:$AQ$1,0),FALSE),"")</f>
        <v>0</v>
      </c>
      <c r="Q308" s="302">
        <f>IFERROR(VLOOKUP($B308,Totalt!$B$1:$AQ$550,MATCH(Q$2,Totalt!$B$1:$AQ$1,0),FALSE),"")</f>
        <v>0</v>
      </c>
      <c r="R308" s="302">
        <f>IFERROR(VLOOKUP($B308,Totalt!$B$1:$AQ$550,MATCH(R$2,Totalt!$B$1:$AQ$1,0),FALSE),"")</f>
        <v>21.3</v>
      </c>
      <c r="S308" s="302">
        <f>IFERROR(VLOOKUP($B308,Totalt!$B$1:$AQ$550,MATCH(S$2,Totalt!$B$1:$AQ$1,0),FALSE),"")</f>
        <v>0</v>
      </c>
      <c r="T308" s="302">
        <f>IFERROR(VLOOKUP($B308,Totalt!$B$1:$AQ$550,MATCH(T$2,Totalt!$B$1:$AQ$1,0),FALSE),"")</f>
        <v>0</v>
      </c>
      <c r="U308" s="302">
        <f>IFERROR(VLOOKUP($B308,Totalt!$B$1:$AQ$550,MATCH(U$2,Totalt!$B$1:$AQ$1,0),FALSE),"")</f>
        <v>0</v>
      </c>
      <c r="V308" s="302">
        <f>IFERROR(VLOOKUP($B308,Totalt!$B$1:$AQ$550,MATCH(V$2,Totalt!$B$1:$AQ$1,0),FALSE),"")</f>
        <v>0</v>
      </c>
      <c r="W308" s="302">
        <f>IFERROR(VLOOKUP($B308,Totalt!$B$1:$AQ$550,MATCH(W$2,Totalt!$B$1:$AQ$1,0),FALSE),"")</f>
        <v>0</v>
      </c>
      <c r="X308" s="302">
        <f>IFERROR(VLOOKUP($B308,Totalt!$B$1:$AQ$550,MATCH(X$2,Totalt!$B$1:$AQ$1,0),FALSE),"")</f>
        <v>0</v>
      </c>
      <c r="Y308" s="302">
        <f>IFERROR(VLOOKUP($B308,Totalt!$B$1:$AQ$550,MATCH(Y$2,Totalt!$B$1:$AQ$1,0),FALSE),"")</f>
        <v>0</v>
      </c>
      <c r="Z308" s="302">
        <f>IFERROR(VLOOKUP($B308,Totalt!$B$1:$AQ$550,MATCH(Z$2,Totalt!$B$1:$AQ$1,0),FALSE),"")</f>
        <v>0</v>
      </c>
      <c r="AA308" s="302">
        <f>IFERROR(VLOOKUP($B308,Totalt!$B$1:$AQ$550,MATCH(AA$2,Totalt!$B$1:$AQ$1,0),FALSE),"")</f>
        <v>0</v>
      </c>
      <c r="AB308" s="302">
        <f>IFERROR(VLOOKUP($B308,Totalt!$B$1:$AQ$550,MATCH(AB$2,Totalt!$B$1:$AQ$1,0),FALSE),"")</f>
        <v>0</v>
      </c>
      <c r="AC308" s="302">
        <f>IFERROR(VLOOKUP($B308,Totalt!$B$1:$AQ$550,MATCH(AC$2,Totalt!$B$1:$AQ$1,0),FALSE),"")</f>
        <v>0</v>
      </c>
      <c r="AD308" s="302">
        <f>IFERROR(VLOOKUP($B308,Totalt!$B$1:$AQ$550,MATCH(AD$2,Totalt!$B$1:$AQ$1,0),FALSE),"")</f>
        <v>0</v>
      </c>
      <c r="AE308" s="302">
        <f>IFERROR(VLOOKUP($B308,Totalt!$B$1:$AQ$550,MATCH(AE$2,Totalt!$B$1:$AQ$1,0),FALSE),"")</f>
        <v>0</v>
      </c>
      <c r="AF308" s="302">
        <f>IFERROR(VLOOKUP($B308,Totalt!$B$1:$AQ$550,MATCH(AF$2,Totalt!$B$1:$AQ$1,0),FALSE),"")</f>
        <v>0.2</v>
      </c>
      <c r="AG308" s="302">
        <f>IFERROR(VLOOKUP($B308,Totalt!$B$1:$AQ$550,MATCH(AG$2,Totalt!$B$1:$AQ$1,0),FALSE),"")</f>
        <v>0</v>
      </c>
      <c r="AI308" s="302">
        <f t="shared" si="16"/>
        <v>21.5</v>
      </c>
      <c r="AJ308" s="302">
        <f>IF(ISERROR(1/VLOOKUP($B308,Leveranser!$B$1:$S$500,MATCH("såld värme (gwh)",Leveranser!$B$1:$S$1,0),FALSE)),"",VLOOKUP($B308,Leveranser!$B$1:$S$500,MATCH("såld värme (gwh)",Leveranser!$B$1:$S$1,0),FALSE))</f>
        <v>13.89</v>
      </c>
      <c r="AK308" s="315"/>
      <c r="AM308" s="316" t="str">
        <f>IF(B308&lt;&gt;"",IF(VLOOKUP($B308,Totalt!$B$1:$AQ$550,MATCH("Kvalitetsgranskad:",Totalt!$B$1:$AQ$1,0),FALSE)="ja",VLOOKUP($B308,Miljö!$B$1:$AG$479,MATCH(AM$2,Miljö!$B$1:$AK$1,0),FALSE),""),"")</f>
        <v>Ja</v>
      </c>
      <c r="AN308" s="316" t="str">
        <f>IF(AM308="ja",VLOOKUP($B308,Miljö!$B$1:$J$479,MATCH("Typ av ursprungsspecificerad el   (Om inget värde anges används Nordisk residualmix, se inforuta) ()",Miljö!$B$1:$J$1,0),FALSE),IF(AM308="nej","Nordisk residualel",""))</f>
        <v>'Vattenfall restmix'</v>
      </c>
      <c r="AO308" s="316">
        <f>IF(AM308="","",VLOOKUP($B308,Miljö!$B$1:$J$479,MATCH("Fossilandel för ursprungspecificerad el ()",Miljö!$B$1:$J$1,0),FALSE))</f>
        <v>0</v>
      </c>
      <c r="AP308" s="316">
        <f>IF(AM308="","",IFERROR(VLOOKUP($B308,Miljö!$B$1:$J$479,MATCH("Kärnkraftsandel för ursprungsspecificerad el ()",Miljö!$B$1:$J$1,0),FALSE)/1,0))</f>
        <v>0.48399999999999999</v>
      </c>
      <c r="AQ308" s="316">
        <f t="shared" si="17"/>
        <v>0.51600000000000001</v>
      </c>
      <c r="AS308" s="316" t="str">
        <f t="shared" si="18"/>
        <v>Nej</v>
      </c>
      <c r="AT308" s="316" t="str">
        <f>IF(AS308="ja",VLOOKUP($B308,Miljö!$B$1:$O$500,MATCH("Fossil andel i procent (%)",Miljö!$B$1:$O$1,0),FALSE)/100,"")</f>
        <v/>
      </c>
      <c r="AV308" s="316" t="str">
        <f t="shared" si="19"/>
        <v>Nej</v>
      </c>
      <c r="AW308" s="316" t="str">
        <f>IF(AV308="ja",VLOOKUP($B308,'Egen hetvattenprod'!$B$1:$AO$500,MATCH("Värmekälla till värmepumpar ()",'Egen hetvattenprod'!$B$1:$AO$1,0),FALSE),"")</f>
        <v/>
      </c>
    </row>
    <row r="309" spans="1:49" x14ac:dyDescent="0.25">
      <c r="A309" s="314" t="str">
        <f>'Miljövärden för publ företag'!B311</f>
        <v>Vattenfall AB Värme</v>
      </c>
      <c r="B309" s="314" t="str">
        <f>'Miljövärden för publ företag'!C311</f>
        <v>Uppsala</v>
      </c>
      <c r="C309" s="302">
        <f>IFERROR(VLOOKUP($B309,Totalt!$B$1:$AQ$550,MATCH(C$2,Totalt!$B$1:$AQ$1,0),FALSE),"")</f>
        <v>0</v>
      </c>
      <c r="D309" s="302">
        <f>IFERROR(VLOOKUP($B309,Totalt!$B$1:$AQ$550,MATCH(D$2,Totalt!$B$1:$AQ$1,0),FALSE),"")</f>
        <v>18.003599999999999</v>
      </c>
      <c r="E309" s="302">
        <f>IFERROR(VLOOKUP($B309,Totalt!$B$1:$AQ$550,MATCH(E$2,Totalt!$B$1:$AQ$1,0),FALSE),"")</f>
        <v>0</v>
      </c>
      <c r="F309" s="302">
        <f>IFERROR(VLOOKUP($B309,Totalt!$B$1:$AQ$550,MATCH(F$2,Totalt!$B$1:$AQ$1,0),FALSE),"")</f>
        <v>28.254799999999999</v>
      </c>
      <c r="G309" s="302">
        <f>IFERROR(VLOOKUP($B309,Totalt!$B$1:$AQ$550,MATCH(G$2,Totalt!$B$1:$AQ$1,0),FALSE),"")</f>
        <v>0</v>
      </c>
      <c r="H309" s="302">
        <f>IFERROR(VLOOKUP($B309,Totalt!$B$1:$AQ$550,MATCH(H$2,Totalt!$B$1:$AQ$1,0),FALSE),"")</f>
        <v>0</v>
      </c>
      <c r="I309" s="302">
        <f>IFERROR(VLOOKUP($B309,Totalt!$B$1:$AQ$550,MATCH(I$2,Totalt!$B$1:$AQ$1,0),FALSE),"")</f>
        <v>1085.8</v>
      </c>
      <c r="J309" s="302">
        <f>IFERROR(VLOOKUP($B309,Totalt!$B$1:$AQ$550,MATCH(J$2,Totalt!$B$1:$AQ$1,0),FALSE),"")</f>
        <v>0</v>
      </c>
      <c r="K309" s="302">
        <f>IFERROR(VLOOKUP($B309,Totalt!$B$1:$AQ$550,MATCH(K$2,Totalt!$B$1:$AQ$1,0),FALSE),"")</f>
        <v>0</v>
      </c>
      <c r="L309" s="302">
        <f>IFERROR(VLOOKUP($B309,Totalt!$B$1:$AQ$550,MATCH(L$2,Totalt!$B$1:$AQ$1,0),FALSE),"")</f>
        <v>0</v>
      </c>
      <c r="M309" s="302">
        <f>IFERROR(VLOOKUP($B309,Totalt!$B$1:$AQ$550,MATCH(M$2,Totalt!$B$1:$AQ$1,0),FALSE),"")</f>
        <v>0</v>
      </c>
      <c r="N309" s="302">
        <f>IFERROR(VLOOKUP($B309,Totalt!$B$1:$AQ$550,MATCH(N$2,Totalt!$B$1:$AQ$1,0),FALSE),"")</f>
        <v>0</v>
      </c>
      <c r="O309" s="302">
        <f>IFERROR(VLOOKUP($B309,Totalt!$B$1:$AQ$550,MATCH(O$2,Totalt!$B$1:$AQ$1,0),FALSE),"")</f>
        <v>0</v>
      </c>
      <c r="P309" s="302">
        <f>IFERROR(VLOOKUP($B309,Totalt!$B$1:$AQ$550,MATCH(P$2,Totalt!$B$1:$AQ$1,0),FALSE),"")</f>
        <v>0</v>
      </c>
      <c r="Q309" s="302">
        <f>IFERROR(VLOOKUP($B309,Totalt!$B$1:$AQ$550,MATCH(Q$2,Totalt!$B$1:$AQ$1,0),FALSE),"")</f>
        <v>0.27293699999999999</v>
      </c>
      <c r="R309" s="302">
        <f>IFERROR(VLOOKUP($B309,Totalt!$B$1:$AQ$550,MATCH(R$2,Totalt!$B$1:$AQ$1,0),FALSE),"")</f>
        <v>80.314800000000005</v>
      </c>
      <c r="S309" s="302">
        <f>IFERROR(VLOOKUP($B309,Totalt!$B$1:$AQ$550,MATCH(S$2,Totalt!$B$1:$AQ$1,0),FALSE),"")</f>
        <v>0</v>
      </c>
      <c r="T309" s="302">
        <f>IFERROR(VLOOKUP($B309,Totalt!$B$1:$AQ$550,MATCH(T$2,Totalt!$B$1:$AQ$1,0),FALSE),"")</f>
        <v>0</v>
      </c>
      <c r="U309" s="302">
        <f>IFERROR(VLOOKUP($B309,Totalt!$B$1:$AQ$550,MATCH(U$2,Totalt!$B$1:$AQ$1,0),FALSE),"")</f>
        <v>0</v>
      </c>
      <c r="V309" s="302">
        <f>IFERROR(VLOOKUP($B309,Totalt!$B$1:$AQ$550,MATCH(V$2,Totalt!$B$1:$AQ$1,0),FALSE),"")</f>
        <v>0</v>
      </c>
      <c r="W309" s="302">
        <f>IFERROR(VLOOKUP($B309,Totalt!$B$1:$AQ$550,MATCH(W$2,Totalt!$B$1:$AQ$1,0),FALSE),"")</f>
        <v>0</v>
      </c>
      <c r="X309" s="302">
        <f>IFERROR(VLOOKUP($B309,Totalt!$B$1:$AQ$550,MATCH(X$2,Totalt!$B$1:$AQ$1,0),FALSE),"")</f>
        <v>0</v>
      </c>
      <c r="Y309" s="302">
        <f>IFERROR(VLOOKUP($B309,Totalt!$B$1:$AQ$550,MATCH(Y$2,Totalt!$B$1:$AQ$1,0),FALSE),"")</f>
        <v>315.47800000000001</v>
      </c>
      <c r="Z309" s="302">
        <f>IFERROR(VLOOKUP($B309,Totalt!$B$1:$AQ$550,MATCH(Z$2,Totalt!$B$1:$AQ$1,0),FALSE),"")</f>
        <v>92.8</v>
      </c>
      <c r="AA309" s="302">
        <f>IFERROR(VLOOKUP($B309,Totalt!$B$1:$AQ$550,MATCH(AA$2,Totalt!$B$1:$AQ$1,0),FALSE),"")</f>
        <v>23.2</v>
      </c>
      <c r="AB309" s="302">
        <f>IFERROR(VLOOKUP($B309,Totalt!$B$1:$AQ$550,MATCH(AB$2,Totalt!$B$1:$AQ$1,0),FALSE),"")</f>
        <v>72.3</v>
      </c>
      <c r="AC309" s="302">
        <f>IFERROR(VLOOKUP($B309,Totalt!$B$1:$AQ$550,MATCH(AC$2,Totalt!$B$1:$AQ$1,0),FALSE),"")</f>
        <v>127.1</v>
      </c>
      <c r="AD309" s="302">
        <f>IFERROR(VLOOKUP($B309,Totalt!$B$1:$AQ$550,MATCH(AD$2,Totalt!$B$1:$AQ$1,0),FALSE),"")</f>
        <v>0</v>
      </c>
      <c r="AE309" s="302">
        <f>IFERROR(VLOOKUP($B309,Totalt!$B$1:$AQ$550,MATCH(AE$2,Totalt!$B$1:$AQ$1,0),FALSE),"")</f>
        <v>0</v>
      </c>
      <c r="AF309" s="302">
        <f>IFERROR(VLOOKUP($B309,Totalt!$B$1:$AQ$550,MATCH(AF$2,Totalt!$B$1:$AQ$1,0),FALSE),"")</f>
        <v>72.216800000000006</v>
      </c>
      <c r="AG309" s="302">
        <f>IFERROR(VLOOKUP($B309,Totalt!$B$1:$AQ$550,MATCH(AG$2,Totalt!$B$1:$AQ$1,0),FALSE),"")</f>
        <v>0</v>
      </c>
      <c r="AI309" s="302">
        <f t="shared" si="16"/>
        <v>1915.7409369999998</v>
      </c>
      <c r="AJ309" s="302">
        <f>IF(ISERROR(1/VLOOKUP($B309,Leveranser!$B$1:$S$500,MATCH("såld värme (gwh)",Leveranser!$B$1:$S$1,0),FALSE)),"",VLOOKUP($B309,Leveranser!$B$1:$S$500,MATCH("såld värme (gwh)",Leveranser!$B$1:$S$1,0),FALSE))</f>
        <v>1437.25</v>
      </c>
      <c r="AK309" s="315"/>
      <c r="AM309" s="316" t="str">
        <f>IF(B309&lt;&gt;"",IF(VLOOKUP($B309,Totalt!$B$1:$AQ$550,MATCH("Kvalitetsgranskad:",Totalt!$B$1:$AQ$1,0),FALSE)="ja",VLOOKUP($B309,Miljö!$B$1:$AG$479,MATCH(AM$2,Miljö!$B$1:$AK$1,0),FALSE),""),"")</f>
        <v>Ja</v>
      </c>
      <c r="AN309" s="316" t="str">
        <f>IF(AM309="ja",VLOOKUP($B309,Miljö!$B$1:$J$479,MATCH("Typ av ursprungsspecificerad el   (Om inget värde anges används Nordisk residualmix, se inforuta) ()",Miljö!$B$1:$J$1,0),FALSE),IF(AM309="nej","Nordisk residualel",""))</f>
        <v>'Vattenfall restmix'</v>
      </c>
      <c r="AO309" s="316">
        <f>IF(AM309="","",VLOOKUP($B309,Miljö!$B$1:$J$479,MATCH("Fossilandel för ursprungspecificerad el ()",Miljö!$B$1:$J$1,0),FALSE))</f>
        <v>0</v>
      </c>
      <c r="AP309" s="316">
        <f>IF(AM309="","",IFERROR(VLOOKUP($B309,Miljö!$B$1:$J$479,MATCH("Kärnkraftsandel för ursprungsspecificerad el ()",Miljö!$B$1:$J$1,0),FALSE)/1,0))</f>
        <v>0.48399999999999999</v>
      </c>
      <c r="AQ309" s="316">
        <f t="shared" si="17"/>
        <v>0.51600000000000001</v>
      </c>
      <c r="AS309" s="316" t="str">
        <f t="shared" si="18"/>
        <v>Nej</v>
      </c>
      <c r="AT309" s="316" t="str">
        <f>IF(AS309="ja",VLOOKUP($B309,Miljö!$B$1:$O$500,MATCH("Fossil andel i procent (%)",Miljö!$B$1:$O$1,0),FALSE)/100,"")</f>
        <v/>
      </c>
      <c r="AV309" s="316" t="str">
        <f t="shared" si="19"/>
        <v>Ja</v>
      </c>
      <c r="AW309" s="316" t="str">
        <f>IF(AV309="ja",VLOOKUP($B309,'Egen hetvattenprod'!$B$1:$AO$500,MATCH("Värmekälla till värmepumpar ()",'Egen hetvattenprod'!$B$1:$AO$1,0),FALSE),"")</f>
        <v>Renat avloppsvatten</v>
      </c>
    </row>
    <row r="310" spans="1:49" x14ac:dyDescent="0.25">
      <c r="A310" s="314" t="str">
        <f>'Miljövärden för publ företag'!B312</f>
        <v>Vattenfall AB Värme</v>
      </c>
      <c r="B310" s="314" t="str">
        <f>'Miljövärden för publ företag'!C312</f>
        <v>Vänersborg</v>
      </c>
      <c r="C310" s="302">
        <f>IFERROR(VLOOKUP($B310,Totalt!$B$1:$AQ$550,MATCH(C$2,Totalt!$B$1:$AQ$1,0),FALSE),"")</f>
        <v>0</v>
      </c>
      <c r="D310" s="302">
        <f>IFERROR(VLOOKUP($B310,Totalt!$B$1:$AQ$550,MATCH(D$2,Totalt!$B$1:$AQ$1,0),FALSE),"")</f>
        <v>0.38</v>
      </c>
      <c r="E310" s="302">
        <f>IFERROR(VLOOKUP($B310,Totalt!$B$1:$AQ$550,MATCH(E$2,Totalt!$B$1:$AQ$1,0),FALSE),"")</f>
        <v>0</v>
      </c>
      <c r="F310" s="302">
        <f>IFERROR(VLOOKUP($B310,Totalt!$B$1:$AQ$550,MATCH(F$2,Totalt!$B$1:$AQ$1,0),FALSE),"")</f>
        <v>0</v>
      </c>
      <c r="G310" s="302">
        <f>IFERROR(VLOOKUP($B310,Totalt!$B$1:$AQ$550,MATCH(G$2,Totalt!$B$1:$AQ$1,0),FALSE),"")</f>
        <v>0</v>
      </c>
      <c r="H310" s="302">
        <f>IFERROR(VLOOKUP($B310,Totalt!$B$1:$AQ$550,MATCH(H$2,Totalt!$B$1:$AQ$1,0),FALSE),"")</f>
        <v>0</v>
      </c>
      <c r="I310" s="302">
        <f>IFERROR(VLOOKUP($B310,Totalt!$B$1:$AQ$550,MATCH(I$2,Totalt!$B$1:$AQ$1,0),FALSE),"")</f>
        <v>0</v>
      </c>
      <c r="J310" s="302">
        <f>IFERROR(VLOOKUP($B310,Totalt!$B$1:$AQ$550,MATCH(J$2,Totalt!$B$1:$AQ$1,0),FALSE),"")</f>
        <v>0</v>
      </c>
      <c r="K310" s="302">
        <f>IFERROR(VLOOKUP($B310,Totalt!$B$1:$AQ$550,MATCH(K$2,Totalt!$B$1:$AQ$1,0),FALSE),"")</f>
        <v>0</v>
      </c>
      <c r="L310" s="302">
        <f>IFERROR(VLOOKUP($B310,Totalt!$B$1:$AQ$550,MATCH(L$2,Totalt!$B$1:$AQ$1,0),FALSE),"")</f>
        <v>0</v>
      </c>
      <c r="M310" s="302">
        <f>IFERROR(VLOOKUP($B310,Totalt!$B$1:$AQ$550,MATCH(M$2,Totalt!$B$1:$AQ$1,0),FALSE),"")</f>
        <v>0</v>
      </c>
      <c r="N310" s="302">
        <f>IFERROR(VLOOKUP($B310,Totalt!$B$1:$AQ$550,MATCH(N$2,Totalt!$B$1:$AQ$1,0),FALSE),"")</f>
        <v>0</v>
      </c>
      <c r="O310" s="302">
        <f>IFERROR(VLOOKUP($B310,Totalt!$B$1:$AQ$550,MATCH(O$2,Totalt!$B$1:$AQ$1,0),FALSE),"")</f>
        <v>0</v>
      </c>
      <c r="P310" s="302">
        <f>IFERROR(VLOOKUP($B310,Totalt!$B$1:$AQ$550,MATCH(P$2,Totalt!$B$1:$AQ$1,0),FALSE),"")</f>
        <v>0</v>
      </c>
      <c r="Q310" s="302">
        <f>IFERROR(VLOOKUP($B310,Totalt!$B$1:$AQ$550,MATCH(Q$2,Totalt!$B$1:$AQ$1,0),FALSE),"")</f>
        <v>0</v>
      </c>
      <c r="R310" s="302">
        <f>IFERROR(VLOOKUP($B310,Totalt!$B$1:$AQ$550,MATCH(R$2,Totalt!$B$1:$AQ$1,0),FALSE),"")</f>
        <v>0</v>
      </c>
      <c r="S310" s="302">
        <f>IFERROR(VLOOKUP($B310,Totalt!$B$1:$AQ$550,MATCH(S$2,Totalt!$B$1:$AQ$1,0),FALSE),"")</f>
        <v>0</v>
      </c>
      <c r="T310" s="302">
        <f>IFERROR(VLOOKUP($B310,Totalt!$B$1:$AQ$550,MATCH(T$2,Totalt!$B$1:$AQ$1,0),FALSE),"")</f>
        <v>0</v>
      </c>
      <c r="U310" s="302">
        <f>IFERROR(VLOOKUP($B310,Totalt!$B$1:$AQ$550,MATCH(U$2,Totalt!$B$1:$AQ$1,0),FALSE),"")</f>
        <v>0</v>
      </c>
      <c r="V310" s="302">
        <f>IFERROR(VLOOKUP($B310,Totalt!$B$1:$AQ$550,MATCH(V$2,Totalt!$B$1:$AQ$1,0),FALSE),"")</f>
        <v>0</v>
      </c>
      <c r="W310" s="302">
        <f>IFERROR(VLOOKUP($B310,Totalt!$B$1:$AQ$550,MATCH(W$2,Totalt!$B$1:$AQ$1,0),FALSE),"")</f>
        <v>47.7</v>
      </c>
      <c r="X310" s="302">
        <f>IFERROR(VLOOKUP($B310,Totalt!$B$1:$AQ$550,MATCH(X$2,Totalt!$B$1:$AQ$1,0),FALSE),"")</f>
        <v>0</v>
      </c>
      <c r="Y310" s="302">
        <f>IFERROR(VLOOKUP($B310,Totalt!$B$1:$AQ$550,MATCH(Y$2,Totalt!$B$1:$AQ$1,0),FALSE),"")</f>
        <v>0</v>
      </c>
      <c r="Z310" s="302">
        <f>IFERROR(VLOOKUP($B310,Totalt!$B$1:$AQ$550,MATCH(Z$2,Totalt!$B$1:$AQ$1,0),FALSE),"")</f>
        <v>0</v>
      </c>
      <c r="AA310" s="302">
        <f>IFERROR(VLOOKUP($B310,Totalt!$B$1:$AQ$550,MATCH(AA$2,Totalt!$B$1:$AQ$1,0),FALSE),"")</f>
        <v>0</v>
      </c>
      <c r="AB310" s="302">
        <f>IFERROR(VLOOKUP($B310,Totalt!$B$1:$AQ$550,MATCH(AB$2,Totalt!$B$1:$AQ$1,0),FALSE),"")</f>
        <v>0</v>
      </c>
      <c r="AC310" s="302">
        <f>IFERROR(VLOOKUP($B310,Totalt!$B$1:$AQ$550,MATCH(AC$2,Totalt!$B$1:$AQ$1,0),FALSE),"")</f>
        <v>0</v>
      </c>
      <c r="AD310" s="302">
        <f>IFERROR(VLOOKUP($B310,Totalt!$B$1:$AQ$550,MATCH(AD$2,Totalt!$B$1:$AQ$1,0),FALSE),"")</f>
        <v>110.7</v>
      </c>
      <c r="AE310" s="302">
        <f>IFERROR(VLOOKUP($B310,Totalt!$B$1:$AQ$550,MATCH(AE$2,Totalt!$B$1:$AQ$1,0),FALSE),"")</f>
        <v>0</v>
      </c>
      <c r="AF310" s="302">
        <f>IFERROR(VLOOKUP($B310,Totalt!$B$1:$AQ$550,MATCH(AF$2,Totalt!$B$1:$AQ$1,0),FALSE),"")</f>
        <v>1.3</v>
      </c>
      <c r="AG310" s="302">
        <f>IFERROR(VLOOKUP($B310,Totalt!$B$1:$AQ$550,MATCH(AG$2,Totalt!$B$1:$AQ$1,0),FALSE),"")</f>
        <v>0</v>
      </c>
      <c r="AI310" s="302">
        <f t="shared" si="16"/>
        <v>160.08000000000001</v>
      </c>
      <c r="AJ310" s="302">
        <f>IF(ISERROR(1/VLOOKUP($B310,Leveranser!$B$1:$S$500,MATCH("såld värme (gwh)",Leveranser!$B$1:$S$1,0),FALSE)),"",VLOOKUP($B310,Leveranser!$B$1:$S$500,MATCH("såld värme (gwh)",Leveranser!$B$1:$S$1,0),FALSE))</f>
        <v>131.43</v>
      </c>
      <c r="AK310" s="315"/>
      <c r="AM310" s="316" t="str">
        <f>IF(B310&lt;&gt;"",IF(VLOOKUP($B310,Totalt!$B$1:$AQ$550,MATCH("Kvalitetsgranskad:",Totalt!$B$1:$AQ$1,0),FALSE)="ja",VLOOKUP($B310,Miljö!$B$1:$AG$479,MATCH(AM$2,Miljö!$B$1:$AK$1,0),FALSE),""),"")</f>
        <v>Ja</v>
      </c>
      <c r="AN310" s="316" t="str">
        <f>IF(AM310="ja",VLOOKUP($B310,Miljö!$B$1:$J$479,MATCH("Typ av ursprungsspecificerad el   (Om inget värde anges används Nordisk residualmix, se inforuta) ()",Miljö!$B$1:$J$1,0),FALSE),IF(AM310="nej","Nordisk residualel",""))</f>
        <v>'vattenfalls elmix'</v>
      </c>
      <c r="AO310" s="316">
        <f>IF(AM310="","",VLOOKUP($B310,Miljö!$B$1:$J$479,MATCH("Fossilandel för ursprungspecificerad el ()",Miljö!$B$1:$J$1,0),FALSE))</f>
        <v>0</v>
      </c>
      <c r="AP310" s="316">
        <f>IF(AM310="","",IFERROR(VLOOKUP($B310,Miljö!$B$1:$J$479,MATCH("Kärnkraftsandel för ursprungsspecificerad el ()",Miljö!$B$1:$J$1,0),FALSE)/1,0))</f>
        <v>0.48399999999999999</v>
      </c>
      <c r="AQ310" s="316">
        <f t="shared" si="17"/>
        <v>0.51600000000000001</v>
      </c>
      <c r="AS310" s="316" t="str">
        <f t="shared" si="18"/>
        <v>Nej</v>
      </c>
      <c r="AT310" s="316" t="str">
        <f>IF(AS310="ja",VLOOKUP($B310,Miljö!$B$1:$O$500,MATCH("Fossil andel i procent (%)",Miljö!$B$1:$O$1,0),FALSE)/100,"")</f>
        <v/>
      </c>
      <c r="AV310" s="316" t="str">
        <f t="shared" si="19"/>
        <v>Nej</v>
      </c>
      <c r="AW310" s="316" t="str">
        <f>IF(AV310="ja",VLOOKUP($B310,'Egen hetvattenprod'!$B$1:$AO$500,MATCH("Värmekälla till värmepumpar ()",'Egen hetvattenprod'!$B$1:$AO$1,0),FALSE),"")</f>
        <v/>
      </c>
    </row>
    <row r="311" spans="1:49" x14ac:dyDescent="0.25">
      <c r="A311" s="314" t="str">
        <f>'Miljövärden för publ företag'!B313</f>
        <v>Veolia</v>
      </c>
      <c r="B311" s="314" t="str">
        <f>'Miljövärden för publ företag'!C313</f>
        <v>Ekerö</v>
      </c>
      <c r="C311" s="302">
        <f>IFERROR(VLOOKUP($B311,Totalt!$B$1:$AQ$550,MATCH(C$2,Totalt!$B$1:$AQ$1,0),FALSE),"")</f>
        <v>0</v>
      </c>
      <c r="D311" s="302">
        <f>IFERROR(VLOOKUP($B311,Totalt!$B$1:$AQ$550,MATCH(D$2,Totalt!$B$1:$AQ$1,0),FALSE),"")</f>
        <v>3.13</v>
      </c>
      <c r="E311" s="302">
        <f>IFERROR(VLOOKUP($B311,Totalt!$B$1:$AQ$550,MATCH(E$2,Totalt!$B$1:$AQ$1,0),FALSE),"")</f>
        <v>0</v>
      </c>
      <c r="F311" s="302">
        <f>IFERROR(VLOOKUP($B311,Totalt!$B$1:$AQ$550,MATCH(F$2,Totalt!$B$1:$AQ$1,0),FALSE),"")</f>
        <v>0</v>
      </c>
      <c r="G311" s="302">
        <f>IFERROR(VLOOKUP($B311,Totalt!$B$1:$AQ$550,MATCH(G$2,Totalt!$B$1:$AQ$1,0),FALSE),"")</f>
        <v>0</v>
      </c>
      <c r="H311" s="302">
        <f>IFERROR(VLOOKUP($B311,Totalt!$B$1:$AQ$550,MATCH(H$2,Totalt!$B$1:$AQ$1,0),FALSE),"")</f>
        <v>0</v>
      </c>
      <c r="I311" s="302">
        <f>IFERROR(VLOOKUP($B311,Totalt!$B$1:$AQ$550,MATCH(I$2,Totalt!$B$1:$AQ$1,0),FALSE),"")</f>
        <v>0</v>
      </c>
      <c r="J311" s="302">
        <f>IFERROR(VLOOKUP($B311,Totalt!$B$1:$AQ$550,MATCH(J$2,Totalt!$B$1:$AQ$1,0),FALSE),"")</f>
        <v>0</v>
      </c>
      <c r="K311" s="302">
        <f>IFERROR(VLOOKUP($B311,Totalt!$B$1:$AQ$550,MATCH(K$2,Totalt!$B$1:$AQ$1,0),FALSE),"")</f>
        <v>0</v>
      </c>
      <c r="L311" s="302">
        <f>IFERROR(VLOOKUP($B311,Totalt!$B$1:$AQ$550,MATCH(L$2,Totalt!$B$1:$AQ$1,0),FALSE),"")</f>
        <v>0</v>
      </c>
      <c r="M311" s="302">
        <f>IFERROR(VLOOKUP($B311,Totalt!$B$1:$AQ$550,MATCH(M$2,Totalt!$B$1:$AQ$1,0),FALSE),"")</f>
        <v>0</v>
      </c>
      <c r="N311" s="302">
        <f>IFERROR(VLOOKUP($B311,Totalt!$B$1:$AQ$550,MATCH(N$2,Totalt!$B$1:$AQ$1,0),FALSE),"")</f>
        <v>0</v>
      </c>
      <c r="O311" s="302">
        <f>IFERROR(VLOOKUP($B311,Totalt!$B$1:$AQ$550,MATCH(O$2,Totalt!$B$1:$AQ$1,0),FALSE),"")</f>
        <v>0</v>
      </c>
      <c r="P311" s="302">
        <f>IFERROR(VLOOKUP($B311,Totalt!$B$1:$AQ$550,MATCH(P$2,Totalt!$B$1:$AQ$1,0),FALSE),"")</f>
        <v>0</v>
      </c>
      <c r="Q311" s="302">
        <f>IFERROR(VLOOKUP($B311,Totalt!$B$1:$AQ$550,MATCH(Q$2,Totalt!$B$1:$AQ$1,0),FALSE),"")</f>
        <v>0</v>
      </c>
      <c r="R311" s="302">
        <f>IFERROR(VLOOKUP($B311,Totalt!$B$1:$AQ$550,MATCH(R$2,Totalt!$B$1:$AQ$1,0),FALSE),"")</f>
        <v>5.92</v>
      </c>
      <c r="S311" s="302">
        <f>IFERROR(VLOOKUP($B311,Totalt!$B$1:$AQ$550,MATCH(S$2,Totalt!$B$1:$AQ$1,0),FALSE),"")</f>
        <v>0</v>
      </c>
      <c r="T311" s="302">
        <f>IFERROR(VLOOKUP($B311,Totalt!$B$1:$AQ$550,MATCH(T$2,Totalt!$B$1:$AQ$1,0),FALSE),"")</f>
        <v>0</v>
      </c>
      <c r="U311" s="302">
        <f>IFERROR(VLOOKUP($B311,Totalt!$B$1:$AQ$550,MATCH(U$2,Totalt!$B$1:$AQ$1,0),FALSE),"")</f>
        <v>0</v>
      </c>
      <c r="V311" s="302">
        <f>IFERROR(VLOOKUP($B311,Totalt!$B$1:$AQ$550,MATCH(V$2,Totalt!$B$1:$AQ$1,0),FALSE),"")</f>
        <v>0</v>
      </c>
      <c r="W311" s="302">
        <f>IFERROR(VLOOKUP($B311,Totalt!$B$1:$AQ$550,MATCH(W$2,Totalt!$B$1:$AQ$1,0),FALSE),"")</f>
        <v>0</v>
      </c>
      <c r="X311" s="302">
        <f>IFERROR(VLOOKUP($B311,Totalt!$B$1:$AQ$550,MATCH(X$2,Totalt!$B$1:$AQ$1,0),FALSE),"")</f>
        <v>0</v>
      </c>
      <c r="Y311" s="302">
        <f>IFERROR(VLOOKUP($B311,Totalt!$B$1:$AQ$550,MATCH(Y$2,Totalt!$B$1:$AQ$1,0),FALSE),"")</f>
        <v>0</v>
      </c>
      <c r="Z311" s="302">
        <f>IFERROR(VLOOKUP($B311,Totalt!$B$1:$AQ$550,MATCH(Z$2,Totalt!$B$1:$AQ$1,0),FALSE),"")</f>
        <v>0</v>
      </c>
      <c r="AA311" s="302">
        <f>IFERROR(VLOOKUP($B311,Totalt!$B$1:$AQ$550,MATCH(AA$2,Totalt!$B$1:$AQ$1,0),FALSE),"")</f>
        <v>0</v>
      </c>
      <c r="AB311" s="302">
        <f>IFERROR(VLOOKUP($B311,Totalt!$B$1:$AQ$550,MATCH(AB$2,Totalt!$B$1:$AQ$1,0),FALSE),"")</f>
        <v>0</v>
      </c>
      <c r="AC311" s="302">
        <f>IFERROR(VLOOKUP($B311,Totalt!$B$1:$AQ$550,MATCH(AC$2,Totalt!$B$1:$AQ$1,0),FALSE),"")</f>
        <v>0</v>
      </c>
      <c r="AD311" s="302">
        <f>IFERROR(VLOOKUP($B311,Totalt!$B$1:$AQ$550,MATCH(AD$2,Totalt!$B$1:$AQ$1,0),FALSE),"")</f>
        <v>0</v>
      </c>
      <c r="AE311" s="302">
        <f>IFERROR(VLOOKUP($B311,Totalt!$B$1:$AQ$550,MATCH(AE$2,Totalt!$B$1:$AQ$1,0),FALSE),"")</f>
        <v>0</v>
      </c>
      <c r="AF311" s="302">
        <f>IFERROR(VLOOKUP($B311,Totalt!$B$1:$AQ$550,MATCH(AF$2,Totalt!$B$1:$AQ$1,0),FALSE),"")</f>
        <v>0.08</v>
      </c>
      <c r="AG311" s="302">
        <f>IFERROR(VLOOKUP($B311,Totalt!$B$1:$AQ$550,MATCH(AG$2,Totalt!$B$1:$AQ$1,0),FALSE),"")</f>
        <v>0</v>
      </c>
      <c r="AI311" s="302">
        <f t="shared" si="16"/>
        <v>9.1300000000000008</v>
      </c>
      <c r="AJ311" s="302">
        <f>IF(ISERROR(1/VLOOKUP($B311,Leveranser!$B$1:$S$500,MATCH("såld värme (gwh)",Leveranser!$B$1:$S$1,0),FALSE)),"",VLOOKUP($B311,Leveranser!$B$1:$S$500,MATCH("såld värme (gwh)",Leveranser!$B$1:$S$1,0),FALSE))</f>
        <v>5.39</v>
      </c>
      <c r="AK311" s="315"/>
      <c r="AM311" s="316" t="str">
        <f>IF(B311&lt;&gt;"",IF(VLOOKUP($B311,Totalt!$B$1:$AQ$550,MATCH("Kvalitetsgranskad:",Totalt!$B$1:$AQ$1,0),FALSE)="ja",VLOOKUP($B311,Miljö!$B$1:$AG$479,MATCH(AM$2,Miljö!$B$1:$AK$1,0),FALSE),""),"")</f>
        <v>Nej</v>
      </c>
      <c r="AN311" s="316" t="str">
        <f>IF(AM311="ja",VLOOKUP($B311,Miljö!$B$1:$J$479,MATCH("Typ av ursprungsspecificerad el   (Om inget värde anges används Nordisk residualmix, se inforuta) ()",Miljö!$B$1:$J$1,0),FALSE),IF(AM311="nej","Nordisk residualel",""))</f>
        <v>Nordisk residualel</v>
      </c>
      <c r="AO311" s="316">
        <f>IF(AM311="","",VLOOKUP($B311,Miljö!$B$1:$J$479,MATCH("Fossilandel för ursprungspecificerad el ()",Miljö!$B$1:$J$1,0),FALSE))</f>
        <v>0.42099999999999999</v>
      </c>
      <c r="AP311" s="316">
        <f>IF(AM311="","",IFERROR(VLOOKUP($B311,Miljö!$B$1:$J$479,MATCH("Kärnkraftsandel för ursprungsspecificerad el ()",Miljö!$B$1:$J$1,0),FALSE)/1,0))</f>
        <v>0.40799999999999997</v>
      </c>
      <c r="AQ311" s="316">
        <f t="shared" si="17"/>
        <v>0.17099999999999999</v>
      </c>
      <c r="AS311" s="316" t="str">
        <f t="shared" si="18"/>
        <v>Nej</v>
      </c>
      <c r="AT311" s="316" t="str">
        <f>IF(AS311="ja",VLOOKUP($B311,Miljö!$B$1:$O$500,MATCH("Fossil andel i procent (%)",Miljö!$B$1:$O$1,0),FALSE)/100,"")</f>
        <v/>
      </c>
      <c r="AV311" s="316" t="str">
        <f t="shared" si="19"/>
        <v>Nej</v>
      </c>
      <c r="AW311" s="316" t="str">
        <f>IF(AV311="ja",VLOOKUP($B311,'Egen hetvattenprod'!$B$1:$AO$500,MATCH("Värmekälla till värmepumpar ()",'Egen hetvattenprod'!$B$1:$AO$1,0),FALSE),"")</f>
        <v/>
      </c>
    </row>
    <row r="312" spans="1:49" x14ac:dyDescent="0.25">
      <c r="A312" s="314" t="str">
        <f>'Miljövärden för publ företag'!B314</f>
        <v>Veolia</v>
      </c>
      <c r="B312" s="314" t="str">
        <f>'Miljövärden för publ företag'!C314</f>
        <v>Knivsta (Veolia)</v>
      </c>
      <c r="C312" s="302">
        <f>IFERROR(VLOOKUP($B312,Totalt!$B$1:$AQ$550,MATCH(C$2,Totalt!$B$1:$AQ$1,0),FALSE),"")</f>
        <v>0</v>
      </c>
      <c r="D312" s="302">
        <f>IFERROR(VLOOKUP($B312,Totalt!$B$1:$AQ$550,MATCH(D$2,Totalt!$B$1:$AQ$1,0),FALSE),"")</f>
        <v>0.36</v>
      </c>
      <c r="E312" s="302">
        <f>IFERROR(VLOOKUP($B312,Totalt!$B$1:$AQ$550,MATCH(E$2,Totalt!$B$1:$AQ$1,0),FALSE),"")</f>
        <v>0</v>
      </c>
      <c r="F312" s="302">
        <f>IFERROR(VLOOKUP($B312,Totalt!$B$1:$AQ$550,MATCH(F$2,Totalt!$B$1:$AQ$1,0),FALSE),"")</f>
        <v>0</v>
      </c>
      <c r="G312" s="302">
        <f>IFERROR(VLOOKUP($B312,Totalt!$B$1:$AQ$550,MATCH(G$2,Totalt!$B$1:$AQ$1,0),FALSE),"")</f>
        <v>0</v>
      </c>
      <c r="H312" s="302">
        <f>IFERROR(VLOOKUP($B312,Totalt!$B$1:$AQ$550,MATCH(H$2,Totalt!$B$1:$AQ$1,0),FALSE),"")</f>
        <v>0</v>
      </c>
      <c r="I312" s="302">
        <f>IFERROR(VLOOKUP($B312,Totalt!$B$1:$AQ$550,MATCH(I$2,Totalt!$B$1:$AQ$1,0),FALSE),"")</f>
        <v>0</v>
      </c>
      <c r="J312" s="302">
        <f>IFERROR(VLOOKUP($B312,Totalt!$B$1:$AQ$550,MATCH(J$2,Totalt!$B$1:$AQ$1,0),FALSE),"")</f>
        <v>0</v>
      </c>
      <c r="K312" s="302">
        <f>IFERROR(VLOOKUP($B312,Totalt!$B$1:$AQ$550,MATCH(K$2,Totalt!$B$1:$AQ$1,0),FALSE),"")</f>
        <v>0</v>
      </c>
      <c r="L312" s="302">
        <f>IFERROR(VLOOKUP($B312,Totalt!$B$1:$AQ$550,MATCH(L$2,Totalt!$B$1:$AQ$1,0),FALSE),"")</f>
        <v>0</v>
      </c>
      <c r="M312" s="302">
        <f>IFERROR(VLOOKUP($B312,Totalt!$B$1:$AQ$550,MATCH(M$2,Totalt!$B$1:$AQ$1,0),FALSE),"")</f>
        <v>0</v>
      </c>
      <c r="N312" s="302">
        <f>IFERROR(VLOOKUP($B312,Totalt!$B$1:$AQ$550,MATCH(N$2,Totalt!$B$1:$AQ$1,0),FALSE),"")</f>
        <v>0</v>
      </c>
      <c r="O312" s="302">
        <f>IFERROR(VLOOKUP($B312,Totalt!$B$1:$AQ$550,MATCH(O$2,Totalt!$B$1:$AQ$1,0),FALSE),"")</f>
        <v>0</v>
      </c>
      <c r="P312" s="302">
        <f>IFERROR(VLOOKUP($B312,Totalt!$B$1:$AQ$550,MATCH(P$2,Totalt!$B$1:$AQ$1,0),FALSE),"")</f>
        <v>0</v>
      </c>
      <c r="Q312" s="302">
        <f>IFERROR(VLOOKUP($B312,Totalt!$B$1:$AQ$550,MATCH(Q$2,Totalt!$B$1:$AQ$1,0),FALSE),"")</f>
        <v>0</v>
      </c>
      <c r="R312" s="302">
        <f>IFERROR(VLOOKUP($B312,Totalt!$B$1:$AQ$550,MATCH(R$2,Totalt!$B$1:$AQ$1,0),FALSE),"")</f>
        <v>6.14</v>
      </c>
      <c r="S312" s="302">
        <f>IFERROR(VLOOKUP($B312,Totalt!$B$1:$AQ$550,MATCH(S$2,Totalt!$B$1:$AQ$1,0),FALSE),"")</f>
        <v>0</v>
      </c>
      <c r="T312" s="302">
        <f>IFERROR(VLOOKUP($B312,Totalt!$B$1:$AQ$550,MATCH(T$2,Totalt!$B$1:$AQ$1,0),FALSE),"")</f>
        <v>0</v>
      </c>
      <c r="U312" s="302">
        <f>IFERROR(VLOOKUP($B312,Totalt!$B$1:$AQ$550,MATCH(U$2,Totalt!$B$1:$AQ$1,0),FALSE),"")</f>
        <v>0</v>
      </c>
      <c r="V312" s="302">
        <f>IFERROR(VLOOKUP($B312,Totalt!$B$1:$AQ$550,MATCH(V$2,Totalt!$B$1:$AQ$1,0),FALSE),"")</f>
        <v>0</v>
      </c>
      <c r="W312" s="302">
        <f>IFERROR(VLOOKUP($B312,Totalt!$B$1:$AQ$550,MATCH(W$2,Totalt!$B$1:$AQ$1,0),FALSE),"")</f>
        <v>0</v>
      </c>
      <c r="X312" s="302">
        <f>IFERROR(VLOOKUP($B312,Totalt!$B$1:$AQ$550,MATCH(X$2,Totalt!$B$1:$AQ$1,0),FALSE),"")</f>
        <v>0</v>
      </c>
      <c r="Y312" s="302">
        <f>IFERROR(VLOOKUP($B312,Totalt!$B$1:$AQ$550,MATCH(Y$2,Totalt!$B$1:$AQ$1,0),FALSE),"")</f>
        <v>0</v>
      </c>
      <c r="Z312" s="302">
        <f>IFERROR(VLOOKUP($B312,Totalt!$B$1:$AQ$550,MATCH(Z$2,Totalt!$B$1:$AQ$1,0),FALSE),"")</f>
        <v>0</v>
      </c>
      <c r="AA312" s="302">
        <f>IFERROR(VLOOKUP($B312,Totalt!$B$1:$AQ$550,MATCH(AA$2,Totalt!$B$1:$AQ$1,0),FALSE),"")</f>
        <v>0</v>
      </c>
      <c r="AB312" s="302">
        <f>IFERROR(VLOOKUP($B312,Totalt!$B$1:$AQ$550,MATCH(AB$2,Totalt!$B$1:$AQ$1,0),FALSE),"")</f>
        <v>0</v>
      </c>
      <c r="AC312" s="302">
        <f>IFERROR(VLOOKUP($B312,Totalt!$B$1:$AQ$550,MATCH(AC$2,Totalt!$B$1:$AQ$1,0),FALSE),"")</f>
        <v>0</v>
      </c>
      <c r="AD312" s="302">
        <f>IFERROR(VLOOKUP($B312,Totalt!$B$1:$AQ$550,MATCH(AD$2,Totalt!$B$1:$AQ$1,0),FALSE),"")</f>
        <v>0</v>
      </c>
      <c r="AE312" s="302">
        <f>IFERROR(VLOOKUP($B312,Totalt!$B$1:$AQ$550,MATCH(AE$2,Totalt!$B$1:$AQ$1,0),FALSE),"")</f>
        <v>0</v>
      </c>
      <c r="AF312" s="302">
        <f>IFERROR(VLOOKUP($B312,Totalt!$B$1:$AQ$550,MATCH(AF$2,Totalt!$B$1:$AQ$1,0),FALSE),"")</f>
        <v>8.5000000000000006E-2</v>
      </c>
      <c r="AG312" s="302">
        <f>IFERROR(VLOOKUP($B312,Totalt!$B$1:$AQ$550,MATCH(AG$2,Totalt!$B$1:$AQ$1,0),FALSE),"")</f>
        <v>0</v>
      </c>
      <c r="AI312" s="302">
        <f t="shared" si="16"/>
        <v>6.585</v>
      </c>
      <c r="AJ312" s="302">
        <f>IF(ISERROR(1/VLOOKUP($B312,Leveranser!$B$1:$S$500,MATCH("såld värme (gwh)",Leveranser!$B$1:$S$1,0),FALSE)),"",VLOOKUP($B312,Leveranser!$B$1:$S$500,MATCH("såld värme (gwh)",Leveranser!$B$1:$S$1,0),FALSE))</f>
        <v>4.16</v>
      </c>
      <c r="AK312" s="315"/>
      <c r="AM312" s="316" t="str">
        <f>IF(B312&lt;&gt;"",IF(VLOOKUP($B312,Totalt!$B$1:$AQ$550,MATCH("Kvalitetsgranskad:",Totalt!$B$1:$AQ$1,0),FALSE)="ja",VLOOKUP($B312,Miljö!$B$1:$AG$479,MATCH(AM$2,Miljö!$B$1:$AK$1,0),FALSE),""),"")</f>
        <v>Nej</v>
      </c>
      <c r="AN312" s="316" t="str">
        <f>IF(AM312="ja",VLOOKUP($B312,Miljö!$B$1:$J$479,MATCH("Typ av ursprungsspecificerad el   (Om inget värde anges används Nordisk residualmix, se inforuta) ()",Miljö!$B$1:$J$1,0),FALSE),IF(AM312="nej","Nordisk residualel",""))</f>
        <v>Nordisk residualel</v>
      </c>
      <c r="AO312" s="316">
        <f>IF(AM312="","",VLOOKUP($B312,Miljö!$B$1:$J$479,MATCH("Fossilandel för ursprungspecificerad el ()",Miljö!$B$1:$J$1,0),FALSE))</f>
        <v>0.42099999999999999</v>
      </c>
      <c r="AP312" s="316">
        <f>IF(AM312="","",IFERROR(VLOOKUP($B312,Miljö!$B$1:$J$479,MATCH("Kärnkraftsandel för ursprungsspecificerad el ()",Miljö!$B$1:$J$1,0),FALSE)/1,0))</f>
        <v>0.40799999999999997</v>
      </c>
      <c r="AQ312" s="316">
        <f t="shared" si="17"/>
        <v>0.17099999999999999</v>
      </c>
      <c r="AS312" s="316" t="str">
        <f t="shared" si="18"/>
        <v>Nej</v>
      </c>
      <c r="AT312" s="316" t="str">
        <f>IF(AS312="ja",VLOOKUP($B312,Miljö!$B$1:$O$500,MATCH("Fossil andel i procent (%)",Miljö!$B$1:$O$1,0),FALSE)/100,"")</f>
        <v/>
      </c>
      <c r="AV312" s="316" t="str">
        <f t="shared" si="19"/>
        <v>Nej</v>
      </c>
      <c r="AW312" s="316" t="str">
        <f>IF(AV312="ja",VLOOKUP($B312,'Egen hetvattenprod'!$B$1:$AO$500,MATCH("Värmekälla till värmepumpar ()",'Egen hetvattenprod'!$B$1:$AO$1,0),FALSE),"")</f>
        <v/>
      </c>
    </row>
    <row r="313" spans="1:49" x14ac:dyDescent="0.25">
      <c r="A313" s="314" t="str">
        <f>'Miljövärden för publ företag'!B315</f>
        <v>Vimmerby Energi &amp; Miljö AB</v>
      </c>
      <c r="B313" s="314" t="str">
        <f>'Miljövärden för publ företag'!C315</f>
        <v>Frödinge</v>
      </c>
      <c r="C313" s="302">
        <f>IFERROR(VLOOKUP($B313,Totalt!$B$1:$AQ$550,MATCH(C$2,Totalt!$B$1:$AQ$1,0),FALSE),"")</f>
        <v>0</v>
      </c>
      <c r="D313" s="302">
        <f>IFERROR(VLOOKUP($B313,Totalt!$B$1:$AQ$550,MATCH(D$2,Totalt!$B$1:$AQ$1,0),FALSE),"")</f>
        <v>0</v>
      </c>
      <c r="E313" s="302">
        <f>IFERROR(VLOOKUP($B313,Totalt!$B$1:$AQ$550,MATCH(E$2,Totalt!$B$1:$AQ$1,0),FALSE),"")</f>
        <v>0</v>
      </c>
      <c r="F313" s="302">
        <f>IFERROR(VLOOKUP($B313,Totalt!$B$1:$AQ$550,MATCH(F$2,Totalt!$B$1:$AQ$1,0),FALSE),"")</f>
        <v>0</v>
      </c>
      <c r="G313" s="302">
        <f>IFERROR(VLOOKUP($B313,Totalt!$B$1:$AQ$550,MATCH(G$2,Totalt!$B$1:$AQ$1,0),FALSE),"")</f>
        <v>0</v>
      </c>
      <c r="H313" s="302">
        <f>IFERROR(VLOOKUP($B313,Totalt!$B$1:$AQ$550,MATCH(H$2,Totalt!$B$1:$AQ$1,0),FALSE),"")</f>
        <v>0</v>
      </c>
      <c r="I313" s="302">
        <f>IFERROR(VLOOKUP($B313,Totalt!$B$1:$AQ$550,MATCH(I$2,Totalt!$B$1:$AQ$1,0),FALSE),"")</f>
        <v>0</v>
      </c>
      <c r="J313" s="302">
        <f>IFERROR(VLOOKUP($B313,Totalt!$B$1:$AQ$550,MATCH(J$2,Totalt!$B$1:$AQ$1,0),FALSE),"")</f>
        <v>0</v>
      </c>
      <c r="K313" s="302">
        <f>IFERROR(VLOOKUP($B313,Totalt!$B$1:$AQ$550,MATCH(K$2,Totalt!$B$1:$AQ$1,0),FALSE),"")</f>
        <v>0</v>
      </c>
      <c r="L313" s="302">
        <f>IFERROR(VLOOKUP($B313,Totalt!$B$1:$AQ$550,MATCH(L$2,Totalt!$B$1:$AQ$1,0),FALSE),"")</f>
        <v>0</v>
      </c>
      <c r="M313" s="302">
        <f>IFERROR(VLOOKUP($B313,Totalt!$B$1:$AQ$550,MATCH(M$2,Totalt!$B$1:$AQ$1,0),FALSE),"")</f>
        <v>0</v>
      </c>
      <c r="N313" s="302">
        <f>IFERROR(VLOOKUP($B313,Totalt!$B$1:$AQ$550,MATCH(N$2,Totalt!$B$1:$AQ$1,0),FALSE),"")</f>
        <v>0</v>
      </c>
      <c r="O313" s="302">
        <f>IFERROR(VLOOKUP($B313,Totalt!$B$1:$AQ$550,MATCH(O$2,Totalt!$B$1:$AQ$1,0),FALSE),"")</f>
        <v>0</v>
      </c>
      <c r="P313" s="302">
        <f>IFERROR(VLOOKUP($B313,Totalt!$B$1:$AQ$550,MATCH(P$2,Totalt!$B$1:$AQ$1,0),FALSE),"")</f>
        <v>0</v>
      </c>
      <c r="Q313" s="302">
        <f>IFERROR(VLOOKUP($B313,Totalt!$B$1:$AQ$550,MATCH(Q$2,Totalt!$B$1:$AQ$1,0),FALSE),"")</f>
        <v>6.8862100000000002</v>
      </c>
      <c r="R313" s="302">
        <f>IFERROR(VLOOKUP($B313,Totalt!$B$1:$AQ$550,MATCH(R$2,Totalt!$B$1:$AQ$1,0),FALSE),"")</f>
        <v>0</v>
      </c>
      <c r="S313" s="302">
        <f>IFERROR(VLOOKUP($B313,Totalt!$B$1:$AQ$550,MATCH(S$2,Totalt!$B$1:$AQ$1,0),FALSE),"")</f>
        <v>0</v>
      </c>
      <c r="T313" s="302">
        <f>IFERROR(VLOOKUP($B313,Totalt!$B$1:$AQ$550,MATCH(T$2,Totalt!$B$1:$AQ$1,0),FALSE),"")</f>
        <v>0</v>
      </c>
      <c r="U313" s="302">
        <f>IFERROR(VLOOKUP($B313,Totalt!$B$1:$AQ$550,MATCH(U$2,Totalt!$B$1:$AQ$1,0),FALSE),"")</f>
        <v>0</v>
      </c>
      <c r="V313" s="302">
        <f>IFERROR(VLOOKUP($B313,Totalt!$B$1:$AQ$550,MATCH(V$2,Totalt!$B$1:$AQ$1,0),FALSE),"")</f>
        <v>0</v>
      </c>
      <c r="W313" s="302">
        <f>IFERROR(VLOOKUP($B313,Totalt!$B$1:$AQ$550,MATCH(W$2,Totalt!$B$1:$AQ$1,0),FALSE),"")</f>
        <v>0</v>
      </c>
      <c r="X313" s="302">
        <f>IFERROR(VLOOKUP($B313,Totalt!$B$1:$AQ$550,MATCH(X$2,Totalt!$B$1:$AQ$1,0),FALSE),"")</f>
        <v>0</v>
      </c>
      <c r="Y313" s="302">
        <f>IFERROR(VLOOKUP($B313,Totalt!$B$1:$AQ$550,MATCH(Y$2,Totalt!$B$1:$AQ$1,0),FALSE),"")</f>
        <v>0</v>
      </c>
      <c r="Z313" s="302">
        <f>IFERROR(VLOOKUP($B313,Totalt!$B$1:$AQ$550,MATCH(Z$2,Totalt!$B$1:$AQ$1,0),FALSE),"")</f>
        <v>0</v>
      </c>
      <c r="AA313" s="302">
        <f>IFERROR(VLOOKUP($B313,Totalt!$B$1:$AQ$550,MATCH(AA$2,Totalt!$B$1:$AQ$1,0),FALSE),"")</f>
        <v>0</v>
      </c>
      <c r="AB313" s="302">
        <f>IFERROR(VLOOKUP($B313,Totalt!$B$1:$AQ$550,MATCH(AB$2,Totalt!$B$1:$AQ$1,0),FALSE),"")</f>
        <v>0</v>
      </c>
      <c r="AC313" s="302">
        <f>IFERROR(VLOOKUP($B313,Totalt!$B$1:$AQ$550,MATCH(AC$2,Totalt!$B$1:$AQ$1,0),FALSE),"")</f>
        <v>0</v>
      </c>
      <c r="AD313" s="302">
        <f>IFERROR(VLOOKUP($B313,Totalt!$B$1:$AQ$550,MATCH(AD$2,Totalt!$B$1:$AQ$1,0),FALSE),"")</f>
        <v>0</v>
      </c>
      <c r="AE313" s="302">
        <f>IFERROR(VLOOKUP($B313,Totalt!$B$1:$AQ$550,MATCH(AE$2,Totalt!$B$1:$AQ$1,0),FALSE),"")</f>
        <v>0</v>
      </c>
      <c r="AF313" s="302">
        <f>IFERROR(VLOOKUP($B313,Totalt!$B$1:$AQ$550,MATCH(AF$2,Totalt!$B$1:$AQ$1,0),FALSE),"")</f>
        <v>0.15143999999999999</v>
      </c>
      <c r="AG313" s="302">
        <f>IFERROR(VLOOKUP($B313,Totalt!$B$1:$AQ$550,MATCH(AG$2,Totalt!$B$1:$AQ$1,0),FALSE),"")</f>
        <v>0</v>
      </c>
      <c r="AI313" s="302">
        <f t="shared" si="16"/>
        <v>7.0376500000000002</v>
      </c>
      <c r="AJ313" s="302">
        <f>IF(ISERROR(1/VLOOKUP($B313,Leveranser!$B$1:$S$500,MATCH("såld värme (gwh)",Leveranser!$B$1:$S$1,0),FALSE)),"",VLOOKUP($B313,Leveranser!$B$1:$S$500,MATCH("såld värme (gwh)",Leveranser!$B$1:$S$1,0),FALSE))</f>
        <v>5.048</v>
      </c>
      <c r="AK313" s="315"/>
      <c r="AM313" s="316" t="str">
        <f>IF(B313&lt;&gt;"",IF(VLOOKUP($B313,Totalt!$B$1:$AQ$550,MATCH("Kvalitetsgranskad:",Totalt!$B$1:$AQ$1,0),FALSE)="ja",VLOOKUP($B313,Miljö!$B$1:$AG$479,MATCH(AM$2,Miljö!$B$1:$AK$1,0),FALSE),""),"")</f>
        <v>Ja</v>
      </c>
      <c r="AN313" s="316" t="str">
        <f>IF(AM313="ja",VLOOKUP($B313,Miljö!$B$1:$J$479,MATCH("Typ av ursprungsspecificerad el   (Om inget värde anges används Nordisk residualmix, se inforuta) ()",Miljö!$B$1:$J$1,0),FALSE),IF(AM313="nej","Nordisk residualel",""))</f>
        <v>'Vind. vatten. biobränsle'</v>
      </c>
      <c r="AO313" s="316">
        <f>IF(AM313="","",VLOOKUP($B313,Miljö!$B$1:$J$479,MATCH("Fossilandel för ursprungspecificerad el ()",Miljö!$B$1:$J$1,0),FALSE))</f>
        <v>0</v>
      </c>
      <c r="AP313" s="316">
        <f>IF(AM313="","",IFERROR(VLOOKUP($B313,Miljö!$B$1:$J$479,MATCH("Kärnkraftsandel för ursprungsspecificerad el ()",Miljö!$B$1:$J$1,0),FALSE)/1,0))</f>
        <v>0</v>
      </c>
      <c r="AQ313" s="316">
        <f t="shared" si="17"/>
        <v>1</v>
      </c>
      <c r="AS313" s="316" t="str">
        <f t="shared" si="18"/>
        <v>Nej</v>
      </c>
      <c r="AT313" s="316" t="str">
        <f>IF(AS313="ja",VLOOKUP($B313,Miljö!$B$1:$O$500,MATCH("Fossil andel i procent (%)",Miljö!$B$1:$O$1,0),FALSE)/100,"")</f>
        <v/>
      </c>
      <c r="AV313" s="316" t="str">
        <f t="shared" si="19"/>
        <v>Nej</v>
      </c>
      <c r="AW313" s="316" t="str">
        <f>IF(AV313="ja",VLOOKUP($B313,'Egen hetvattenprod'!$B$1:$AO$500,MATCH("Värmekälla till värmepumpar ()",'Egen hetvattenprod'!$B$1:$AO$1,0),FALSE),"")</f>
        <v/>
      </c>
    </row>
    <row r="314" spans="1:49" x14ac:dyDescent="0.25">
      <c r="A314" s="314" t="str">
        <f>'Miljövärden för publ företag'!B316</f>
        <v>Vimmerby Energi &amp; Miljö AB</v>
      </c>
      <c r="B314" s="314" t="str">
        <f>'Miljövärden för publ företag'!C316</f>
        <v>Gullringen</v>
      </c>
      <c r="C314" s="302">
        <f>IFERROR(VLOOKUP($B314,Totalt!$B$1:$AQ$550,MATCH(C$2,Totalt!$B$1:$AQ$1,0),FALSE),"")</f>
        <v>0</v>
      </c>
      <c r="D314" s="302">
        <f>IFERROR(VLOOKUP($B314,Totalt!$B$1:$AQ$550,MATCH(D$2,Totalt!$B$1:$AQ$1,0),FALSE),"")</f>
        <v>0</v>
      </c>
      <c r="E314" s="302">
        <f>IFERROR(VLOOKUP($B314,Totalt!$B$1:$AQ$550,MATCH(E$2,Totalt!$B$1:$AQ$1,0),FALSE),"")</f>
        <v>0</v>
      </c>
      <c r="F314" s="302">
        <f>IFERROR(VLOOKUP($B314,Totalt!$B$1:$AQ$550,MATCH(F$2,Totalt!$B$1:$AQ$1,0),FALSE),"")</f>
        <v>0</v>
      </c>
      <c r="G314" s="302">
        <f>IFERROR(VLOOKUP($B314,Totalt!$B$1:$AQ$550,MATCH(G$2,Totalt!$B$1:$AQ$1,0),FALSE),"")</f>
        <v>0</v>
      </c>
      <c r="H314" s="302">
        <f>IFERROR(VLOOKUP($B314,Totalt!$B$1:$AQ$550,MATCH(H$2,Totalt!$B$1:$AQ$1,0),FALSE),"")</f>
        <v>0</v>
      </c>
      <c r="I314" s="302">
        <f>IFERROR(VLOOKUP($B314,Totalt!$B$1:$AQ$550,MATCH(I$2,Totalt!$B$1:$AQ$1,0),FALSE),"")</f>
        <v>0</v>
      </c>
      <c r="J314" s="302">
        <f>IFERROR(VLOOKUP($B314,Totalt!$B$1:$AQ$550,MATCH(J$2,Totalt!$B$1:$AQ$1,0),FALSE),"")</f>
        <v>0</v>
      </c>
      <c r="K314" s="302">
        <f>IFERROR(VLOOKUP($B314,Totalt!$B$1:$AQ$550,MATCH(K$2,Totalt!$B$1:$AQ$1,0),FALSE),"")</f>
        <v>0</v>
      </c>
      <c r="L314" s="302">
        <f>IFERROR(VLOOKUP($B314,Totalt!$B$1:$AQ$550,MATCH(L$2,Totalt!$B$1:$AQ$1,0),FALSE),"")</f>
        <v>0</v>
      </c>
      <c r="M314" s="302">
        <f>IFERROR(VLOOKUP($B314,Totalt!$B$1:$AQ$550,MATCH(M$2,Totalt!$B$1:$AQ$1,0),FALSE),"")</f>
        <v>0</v>
      </c>
      <c r="N314" s="302">
        <f>IFERROR(VLOOKUP($B314,Totalt!$B$1:$AQ$550,MATCH(N$2,Totalt!$B$1:$AQ$1,0),FALSE),"")</f>
        <v>0</v>
      </c>
      <c r="O314" s="302">
        <f>IFERROR(VLOOKUP($B314,Totalt!$B$1:$AQ$550,MATCH(O$2,Totalt!$B$1:$AQ$1,0),FALSE),"")</f>
        <v>0</v>
      </c>
      <c r="P314" s="302">
        <f>IFERROR(VLOOKUP($B314,Totalt!$B$1:$AQ$550,MATCH(P$2,Totalt!$B$1:$AQ$1,0),FALSE),"")</f>
        <v>5.09</v>
      </c>
      <c r="Q314" s="302">
        <f>IFERROR(VLOOKUP($B314,Totalt!$B$1:$AQ$550,MATCH(Q$2,Totalt!$B$1:$AQ$1,0),FALSE),"")</f>
        <v>0</v>
      </c>
      <c r="R314" s="302">
        <f>IFERROR(VLOOKUP($B314,Totalt!$B$1:$AQ$550,MATCH(R$2,Totalt!$B$1:$AQ$1,0),FALSE),"")</f>
        <v>0</v>
      </c>
      <c r="S314" s="302">
        <f>IFERROR(VLOOKUP($B314,Totalt!$B$1:$AQ$550,MATCH(S$2,Totalt!$B$1:$AQ$1,0),FALSE),"")</f>
        <v>0</v>
      </c>
      <c r="T314" s="302">
        <f>IFERROR(VLOOKUP($B314,Totalt!$B$1:$AQ$550,MATCH(T$2,Totalt!$B$1:$AQ$1,0),FALSE),"")</f>
        <v>0</v>
      </c>
      <c r="U314" s="302">
        <f>IFERROR(VLOOKUP($B314,Totalt!$B$1:$AQ$550,MATCH(U$2,Totalt!$B$1:$AQ$1,0),FALSE),"")</f>
        <v>0</v>
      </c>
      <c r="V314" s="302">
        <f>IFERROR(VLOOKUP($B314,Totalt!$B$1:$AQ$550,MATCH(V$2,Totalt!$B$1:$AQ$1,0),FALSE),"")</f>
        <v>0</v>
      </c>
      <c r="W314" s="302">
        <f>IFERROR(VLOOKUP($B314,Totalt!$B$1:$AQ$550,MATCH(W$2,Totalt!$B$1:$AQ$1,0),FALSE),"")</f>
        <v>0.16700000000000001</v>
      </c>
      <c r="X314" s="302">
        <f>IFERROR(VLOOKUP($B314,Totalt!$B$1:$AQ$550,MATCH(X$2,Totalt!$B$1:$AQ$1,0),FALSE),"")</f>
        <v>0</v>
      </c>
      <c r="Y314" s="302">
        <f>IFERROR(VLOOKUP($B314,Totalt!$B$1:$AQ$550,MATCH(Y$2,Totalt!$B$1:$AQ$1,0),FALSE),"")</f>
        <v>0</v>
      </c>
      <c r="Z314" s="302">
        <f>IFERROR(VLOOKUP($B314,Totalt!$B$1:$AQ$550,MATCH(Z$2,Totalt!$B$1:$AQ$1,0),FALSE),"")</f>
        <v>0</v>
      </c>
      <c r="AA314" s="302">
        <f>IFERROR(VLOOKUP($B314,Totalt!$B$1:$AQ$550,MATCH(AA$2,Totalt!$B$1:$AQ$1,0),FALSE),"")</f>
        <v>0</v>
      </c>
      <c r="AB314" s="302">
        <f>IFERROR(VLOOKUP($B314,Totalt!$B$1:$AQ$550,MATCH(AB$2,Totalt!$B$1:$AQ$1,0),FALSE),"")</f>
        <v>0</v>
      </c>
      <c r="AC314" s="302">
        <f>IFERROR(VLOOKUP($B314,Totalt!$B$1:$AQ$550,MATCH(AC$2,Totalt!$B$1:$AQ$1,0),FALSE),"")</f>
        <v>0</v>
      </c>
      <c r="AD314" s="302">
        <f>IFERROR(VLOOKUP($B314,Totalt!$B$1:$AQ$550,MATCH(AD$2,Totalt!$B$1:$AQ$1,0),FALSE),"")</f>
        <v>0</v>
      </c>
      <c r="AE314" s="302">
        <f>IFERROR(VLOOKUP($B314,Totalt!$B$1:$AQ$550,MATCH(AE$2,Totalt!$B$1:$AQ$1,0),FALSE),"")</f>
        <v>0</v>
      </c>
      <c r="AF314" s="302">
        <f>IFERROR(VLOOKUP($B314,Totalt!$B$1:$AQ$550,MATCH(AF$2,Totalt!$B$1:$AQ$1,0),FALSE),"")</f>
        <v>0.11</v>
      </c>
      <c r="AG314" s="302">
        <f>IFERROR(VLOOKUP($B314,Totalt!$B$1:$AQ$550,MATCH(AG$2,Totalt!$B$1:$AQ$1,0),FALSE),"")</f>
        <v>0</v>
      </c>
      <c r="AI314" s="302">
        <f t="shared" si="16"/>
        <v>5.367</v>
      </c>
      <c r="AJ314" s="302">
        <f>IF(ISERROR(1/VLOOKUP($B314,Leveranser!$B$1:$S$500,MATCH("såld värme (gwh)",Leveranser!$B$1:$S$1,0),FALSE)),"",VLOOKUP($B314,Leveranser!$B$1:$S$500,MATCH("såld värme (gwh)",Leveranser!$B$1:$S$1,0),FALSE))</f>
        <v>4.1260000000000003</v>
      </c>
      <c r="AK314" s="315"/>
      <c r="AM314" s="316" t="str">
        <f>IF(B314&lt;&gt;"",IF(VLOOKUP($B314,Totalt!$B$1:$AQ$550,MATCH("Kvalitetsgranskad:",Totalt!$B$1:$AQ$1,0),FALSE)="ja",VLOOKUP($B314,Miljö!$B$1:$AG$479,MATCH(AM$2,Miljö!$B$1:$AK$1,0),FALSE),""),"")</f>
        <v>Ja</v>
      </c>
      <c r="AN314" s="316" t="str">
        <f>IF(AM314="ja",VLOOKUP($B314,Miljö!$B$1:$J$479,MATCH("Typ av ursprungsspecificerad el   (Om inget värde anges används Nordisk residualmix, se inforuta) ()",Miljö!$B$1:$J$1,0),FALSE),IF(AM314="nej","Nordisk residualel",""))</f>
        <v>'Vattenel EPD. kraftvärme bio'</v>
      </c>
      <c r="AO314" s="316">
        <f>IF(AM314="","",VLOOKUP($B314,Miljö!$B$1:$J$479,MATCH("Fossilandel för ursprungspecificerad el ()",Miljö!$B$1:$J$1,0),FALSE))</f>
        <v>0</v>
      </c>
      <c r="AP314" s="316">
        <f>IF(AM314="","",IFERROR(VLOOKUP($B314,Miljö!$B$1:$J$479,MATCH("Kärnkraftsandel för ursprungsspecificerad el ()",Miljö!$B$1:$J$1,0),FALSE)/1,0))</f>
        <v>0</v>
      </c>
      <c r="AQ314" s="316">
        <f t="shared" si="17"/>
        <v>1</v>
      </c>
      <c r="AS314" s="316" t="str">
        <f t="shared" si="18"/>
        <v>Nej</v>
      </c>
      <c r="AT314" s="316" t="str">
        <f>IF(AS314="ja",VLOOKUP($B314,Miljö!$B$1:$O$500,MATCH("Fossil andel i procent (%)",Miljö!$B$1:$O$1,0),FALSE)/100,"")</f>
        <v/>
      </c>
      <c r="AV314" s="316" t="str">
        <f t="shared" si="19"/>
        <v>Nej</v>
      </c>
      <c r="AW314" s="316" t="str">
        <f>IF(AV314="ja",VLOOKUP($B314,'Egen hetvattenprod'!$B$1:$AO$500,MATCH("Värmekälla till värmepumpar ()",'Egen hetvattenprod'!$B$1:$AO$1,0),FALSE),"")</f>
        <v/>
      </c>
    </row>
    <row r="315" spans="1:49" x14ac:dyDescent="0.25">
      <c r="A315" s="314" t="str">
        <f>'Miljövärden för publ företag'!B317</f>
        <v>Vimmerby Energi &amp; Miljö AB</v>
      </c>
      <c r="B315" s="314" t="str">
        <f>'Miljövärden för publ företag'!C317</f>
        <v>Storebro</v>
      </c>
      <c r="C315" s="302">
        <f>IFERROR(VLOOKUP($B315,Totalt!$B$1:$AQ$550,MATCH(C$2,Totalt!$B$1:$AQ$1,0),FALSE),"")</f>
        <v>0</v>
      </c>
      <c r="D315" s="302">
        <f>IFERROR(VLOOKUP($B315,Totalt!$B$1:$AQ$550,MATCH(D$2,Totalt!$B$1:$AQ$1,0),FALSE),"")</f>
        <v>0</v>
      </c>
      <c r="E315" s="302">
        <f>IFERROR(VLOOKUP($B315,Totalt!$B$1:$AQ$550,MATCH(E$2,Totalt!$B$1:$AQ$1,0),FALSE),"")</f>
        <v>0</v>
      </c>
      <c r="F315" s="302">
        <f>IFERROR(VLOOKUP($B315,Totalt!$B$1:$AQ$550,MATCH(F$2,Totalt!$B$1:$AQ$1,0),FALSE),"")</f>
        <v>0</v>
      </c>
      <c r="G315" s="302">
        <f>IFERROR(VLOOKUP($B315,Totalt!$B$1:$AQ$550,MATCH(G$2,Totalt!$B$1:$AQ$1,0),FALSE),"")</f>
        <v>0</v>
      </c>
      <c r="H315" s="302">
        <f>IFERROR(VLOOKUP($B315,Totalt!$B$1:$AQ$550,MATCH(H$2,Totalt!$B$1:$AQ$1,0),FALSE),"")</f>
        <v>0</v>
      </c>
      <c r="I315" s="302">
        <f>IFERROR(VLOOKUP($B315,Totalt!$B$1:$AQ$550,MATCH(I$2,Totalt!$B$1:$AQ$1,0),FALSE),"")</f>
        <v>0</v>
      </c>
      <c r="J315" s="302">
        <f>IFERROR(VLOOKUP($B315,Totalt!$B$1:$AQ$550,MATCH(J$2,Totalt!$B$1:$AQ$1,0),FALSE),"")</f>
        <v>0</v>
      </c>
      <c r="K315" s="302">
        <f>IFERROR(VLOOKUP($B315,Totalt!$B$1:$AQ$550,MATCH(K$2,Totalt!$B$1:$AQ$1,0),FALSE),"")</f>
        <v>0</v>
      </c>
      <c r="L315" s="302">
        <f>IFERROR(VLOOKUP($B315,Totalt!$B$1:$AQ$550,MATCH(L$2,Totalt!$B$1:$AQ$1,0),FALSE),"")</f>
        <v>0</v>
      </c>
      <c r="M315" s="302">
        <f>IFERROR(VLOOKUP($B315,Totalt!$B$1:$AQ$550,MATCH(M$2,Totalt!$B$1:$AQ$1,0),FALSE),"")</f>
        <v>0</v>
      </c>
      <c r="N315" s="302">
        <f>IFERROR(VLOOKUP($B315,Totalt!$B$1:$AQ$550,MATCH(N$2,Totalt!$B$1:$AQ$1,0),FALSE),"")</f>
        <v>0</v>
      </c>
      <c r="O315" s="302">
        <f>IFERROR(VLOOKUP($B315,Totalt!$B$1:$AQ$550,MATCH(O$2,Totalt!$B$1:$AQ$1,0),FALSE),"")</f>
        <v>0</v>
      </c>
      <c r="P315" s="302">
        <f>IFERROR(VLOOKUP($B315,Totalt!$B$1:$AQ$550,MATCH(P$2,Totalt!$B$1:$AQ$1,0),FALSE),"")</f>
        <v>0</v>
      </c>
      <c r="Q315" s="302">
        <f>IFERROR(VLOOKUP($B315,Totalt!$B$1:$AQ$550,MATCH(Q$2,Totalt!$B$1:$AQ$1,0),FALSE),"")</f>
        <v>8.9109999999999996</v>
      </c>
      <c r="R315" s="302">
        <f>IFERROR(VLOOKUP($B315,Totalt!$B$1:$AQ$550,MATCH(R$2,Totalt!$B$1:$AQ$1,0),FALSE),"")</f>
        <v>0</v>
      </c>
      <c r="S315" s="302">
        <f>IFERROR(VLOOKUP($B315,Totalt!$B$1:$AQ$550,MATCH(S$2,Totalt!$B$1:$AQ$1,0),FALSE),"")</f>
        <v>0</v>
      </c>
      <c r="T315" s="302">
        <f>IFERROR(VLOOKUP($B315,Totalt!$B$1:$AQ$550,MATCH(T$2,Totalt!$B$1:$AQ$1,0),FALSE),"")</f>
        <v>0</v>
      </c>
      <c r="U315" s="302">
        <f>IFERROR(VLOOKUP($B315,Totalt!$B$1:$AQ$550,MATCH(U$2,Totalt!$B$1:$AQ$1,0),FALSE),"")</f>
        <v>0</v>
      </c>
      <c r="V315" s="302">
        <f>IFERROR(VLOOKUP($B315,Totalt!$B$1:$AQ$550,MATCH(V$2,Totalt!$B$1:$AQ$1,0),FALSE),"")</f>
        <v>0</v>
      </c>
      <c r="W315" s="302">
        <f>IFERROR(VLOOKUP($B315,Totalt!$B$1:$AQ$550,MATCH(W$2,Totalt!$B$1:$AQ$1,0),FALSE),"")</f>
        <v>9.1999999999999998E-2</v>
      </c>
      <c r="X315" s="302">
        <f>IFERROR(VLOOKUP($B315,Totalt!$B$1:$AQ$550,MATCH(X$2,Totalt!$B$1:$AQ$1,0),FALSE),"")</f>
        <v>0</v>
      </c>
      <c r="Y315" s="302">
        <f>IFERROR(VLOOKUP($B315,Totalt!$B$1:$AQ$550,MATCH(Y$2,Totalt!$B$1:$AQ$1,0),FALSE),"")</f>
        <v>0</v>
      </c>
      <c r="Z315" s="302">
        <f>IFERROR(VLOOKUP($B315,Totalt!$B$1:$AQ$550,MATCH(Z$2,Totalt!$B$1:$AQ$1,0),FALSE),"")</f>
        <v>0</v>
      </c>
      <c r="AA315" s="302">
        <f>IFERROR(VLOOKUP($B315,Totalt!$B$1:$AQ$550,MATCH(AA$2,Totalt!$B$1:$AQ$1,0),FALSE),"")</f>
        <v>0</v>
      </c>
      <c r="AB315" s="302">
        <f>IFERROR(VLOOKUP($B315,Totalt!$B$1:$AQ$550,MATCH(AB$2,Totalt!$B$1:$AQ$1,0),FALSE),"")</f>
        <v>0</v>
      </c>
      <c r="AC315" s="302">
        <f>IFERROR(VLOOKUP($B315,Totalt!$B$1:$AQ$550,MATCH(AC$2,Totalt!$B$1:$AQ$1,0),FALSE),"")</f>
        <v>0</v>
      </c>
      <c r="AD315" s="302">
        <f>IFERROR(VLOOKUP($B315,Totalt!$B$1:$AQ$550,MATCH(AD$2,Totalt!$B$1:$AQ$1,0),FALSE),"")</f>
        <v>0</v>
      </c>
      <c r="AE315" s="302">
        <f>IFERROR(VLOOKUP($B315,Totalt!$B$1:$AQ$550,MATCH(AE$2,Totalt!$B$1:$AQ$1,0),FALSE),"")</f>
        <v>0</v>
      </c>
      <c r="AF315" s="302">
        <f>IFERROR(VLOOKUP($B315,Totalt!$B$1:$AQ$550,MATCH(AF$2,Totalt!$B$1:$AQ$1,0),FALSE),"")</f>
        <v>0.158</v>
      </c>
      <c r="AG315" s="302">
        <f>IFERROR(VLOOKUP($B315,Totalt!$B$1:$AQ$550,MATCH(AG$2,Totalt!$B$1:$AQ$1,0),FALSE),"")</f>
        <v>0</v>
      </c>
      <c r="AI315" s="302">
        <f t="shared" si="16"/>
        <v>9.1609999999999996</v>
      </c>
      <c r="AJ315" s="302">
        <f>IF(ISERROR(1/VLOOKUP($B315,Leveranser!$B$1:$S$500,MATCH("såld värme (gwh)",Leveranser!$B$1:$S$1,0),FALSE)),"",VLOOKUP($B315,Leveranser!$B$1:$S$500,MATCH("såld värme (gwh)",Leveranser!$B$1:$S$1,0),FALSE))</f>
        <v>6.4850000000000003</v>
      </c>
      <c r="AK315" s="315"/>
      <c r="AM315" s="316" t="str">
        <f>IF(B315&lt;&gt;"",IF(VLOOKUP($B315,Totalt!$B$1:$AQ$550,MATCH("Kvalitetsgranskad:",Totalt!$B$1:$AQ$1,0),FALSE)="ja",VLOOKUP($B315,Miljö!$B$1:$AG$479,MATCH(AM$2,Miljö!$B$1:$AK$1,0),FALSE),""),"")</f>
        <v>Ja</v>
      </c>
      <c r="AN315" s="316" t="str">
        <f>IF(AM315="ja",VLOOKUP($B315,Miljö!$B$1:$J$479,MATCH("Typ av ursprungsspecificerad el   (Om inget värde anges används Nordisk residualmix, se inforuta) ()",Miljö!$B$1:$J$1,0),FALSE),IF(AM315="nej","Nordisk residualel",""))</f>
        <v>'Vattenel EPD. Kraftvärme bio'</v>
      </c>
      <c r="AO315" s="316">
        <f>IF(AM315="","",VLOOKUP($B315,Miljö!$B$1:$J$479,MATCH("Fossilandel för ursprungspecificerad el ()",Miljö!$B$1:$J$1,0),FALSE))</f>
        <v>0</v>
      </c>
      <c r="AP315" s="316">
        <f>IF(AM315="","",IFERROR(VLOOKUP($B315,Miljö!$B$1:$J$479,MATCH("Kärnkraftsandel för ursprungsspecificerad el ()",Miljö!$B$1:$J$1,0),FALSE)/1,0))</f>
        <v>0</v>
      </c>
      <c r="AQ315" s="316">
        <f t="shared" si="17"/>
        <v>1</v>
      </c>
      <c r="AS315" s="316" t="str">
        <f t="shared" si="18"/>
        <v>Nej</v>
      </c>
      <c r="AT315" s="316" t="str">
        <f>IF(AS315="ja",VLOOKUP($B315,Miljö!$B$1:$O$500,MATCH("Fossil andel i procent (%)",Miljö!$B$1:$O$1,0),FALSE)/100,"")</f>
        <v/>
      </c>
      <c r="AV315" s="316" t="str">
        <f t="shared" si="19"/>
        <v>Nej</v>
      </c>
      <c r="AW315" s="316" t="str">
        <f>IF(AV315="ja",VLOOKUP($B315,'Egen hetvattenprod'!$B$1:$AO$500,MATCH("Värmekälla till värmepumpar ()",'Egen hetvattenprod'!$B$1:$AO$1,0),FALSE),"")</f>
        <v/>
      </c>
    </row>
    <row r="316" spans="1:49" x14ac:dyDescent="0.25">
      <c r="A316" s="314" t="str">
        <f>'Miljövärden för publ företag'!B318</f>
        <v>Vimmerby Energi &amp; Miljö AB</v>
      </c>
      <c r="B316" s="314" t="str">
        <f>'Miljövärden för publ företag'!C318</f>
        <v>Södra Vi</v>
      </c>
      <c r="C316" s="302">
        <f>IFERROR(VLOOKUP($B316,Totalt!$B$1:$AQ$550,MATCH(C$2,Totalt!$B$1:$AQ$1,0),FALSE),"")</f>
        <v>0</v>
      </c>
      <c r="D316" s="302">
        <f>IFERROR(VLOOKUP($B316,Totalt!$B$1:$AQ$550,MATCH(D$2,Totalt!$B$1:$AQ$1,0),FALSE),"")</f>
        <v>0</v>
      </c>
      <c r="E316" s="302">
        <f>IFERROR(VLOOKUP($B316,Totalt!$B$1:$AQ$550,MATCH(E$2,Totalt!$B$1:$AQ$1,0),FALSE),"")</f>
        <v>0</v>
      </c>
      <c r="F316" s="302">
        <f>IFERROR(VLOOKUP($B316,Totalt!$B$1:$AQ$550,MATCH(F$2,Totalt!$B$1:$AQ$1,0),FALSE),"")</f>
        <v>0</v>
      </c>
      <c r="G316" s="302">
        <f>IFERROR(VLOOKUP($B316,Totalt!$B$1:$AQ$550,MATCH(G$2,Totalt!$B$1:$AQ$1,0),FALSE),"")</f>
        <v>0</v>
      </c>
      <c r="H316" s="302">
        <f>IFERROR(VLOOKUP($B316,Totalt!$B$1:$AQ$550,MATCH(H$2,Totalt!$B$1:$AQ$1,0),FALSE),"")</f>
        <v>0</v>
      </c>
      <c r="I316" s="302">
        <f>IFERROR(VLOOKUP($B316,Totalt!$B$1:$AQ$550,MATCH(I$2,Totalt!$B$1:$AQ$1,0),FALSE),"")</f>
        <v>0</v>
      </c>
      <c r="J316" s="302">
        <f>IFERROR(VLOOKUP($B316,Totalt!$B$1:$AQ$550,MATCH(J$2,Totalt!$B$1:$AQ$1,0),FALSE),"")</f>
        <v>0</v>
      </c>
      <c r="K316" s="302">
        <f>IFERROR(VLOOKUP($B316,Totalt!$B$1:$AQ$550,MATCH(K$2,Totalt!$B$1:$AQ$1,0),FALSE),"")</f>
        <v>0</v>
      </c>
      <c r="L316" s="302">
        <f>IFERROR(VLOOKUP($B316,Totalt!$B$1:$AQ$550,MATCH(L$2,Totalt!$B$1:$AQ$1,0),FALSE),"")</f>
        <v>0</v>
      </c>
      <c r="M316" s="302">
        <f>IFERROR(VLOOKUP($B316,Totalt!$B$1:$AQ$550,MATCH(M$2,Totalt!$B$1:$AQ$1,0),FALSE),"")</f>
        <v>0</v>
      </c>
      <c r="N316" s="302">
        <f>IFERROR(VLOOKUP($B316,Totalt!$B$1:$AQ$550,MATCH(N$2,Totalt!$B$1:$AQ$1,0),FALSE),"")</f>
        <v>0</v>
      </c>
      <c r="O316" s="302">
        <f>IFERROR(VLOOKUP($B316,Totalt!$B$1:$AQ$550,MATCH(O$2,Totalt!$B$1:$AQ$1,0),FALSE),"")</f>
        <v>0</v>
      </c>
      <c r="P316" s="302">
        <f>IFERROR(VLOOKUP($B316,Totalt!$B$1:$AQ$550,MATCH(P$2,Totalt!$B$1:$AQ$1,0),FALSE),"")</f>
        <v>0</v>
      </c>
      <c r="Q316" s="302">
        <f>IFERROR(VLOOKUP($B316,Totalt!$B$1:$AQ$550,MATCH(Q$2,Totalt!$B$1:$AQ$1,0),FALSE),"")</f>
        <v>12.625999999999999</v>
      </c>
      <c r="R316" s="302">
        <f>IFERROR(VLOOKUP($B316,Totalt!$B$1:$AQ$550,MATCH(R$2,Totalt!$B$1:$AQ$1,0),FALSE),"")</f>
        <v>0</v>
      </c>
      <c r="S316" s="302">
        <f>IFERROR(VLOOKUP($B316,Totalt!$B$1:$AQ$550,MATCH(S$2,Totalt!$B$1:$AQ$1,0),FALSE),"")</f>
        <v>0</v>
      </c>
      <c r="T316" s="302">
        <f>IFERROR(VLOOKUP($B316,Totalt!$B$1:$AQ$550,MATCH(T$2,Totalt!$B$1:$AQ$1,0),FALSE),"")</f>
        <v>0</v>
      </c>
      <c r="U316" s="302">
        <f>IFERROR(VLOOKUP($B316,Totalt!$B$1:$AQ$550,MATCH(U$2,Totalt!$B$1:$AQ$1,0),FALSE),"")</f>
        <v>0</v>
      </c>
      <c r="V316" s="302">
        <f>IFERROR(VLOOKUP($B316,Totalt!$B$1:$AQ$550,MATCH(V$2,Totalt!$B$1:$AQ$1,0),FALSE),"")</f>
        <v>0</v>
      </c>
      <c r="W316" s="302">
        <f>IFERROR(VLOOKUP($B316,Totalt!$B$1:$AQ$550,MATCH(W$2,Totalt!$B$1:$AQ$1,0),FALSE),"")</f>
        <v>0.09</v>
      </c>
      <c r="X316" s="302">
        <f>IFERROR(VLOOKUP($B316,Totalt!$B$1:$AQ$550,MATCH(X$2,Totalt!$B$1:$AQ$1,0),FALSE),"")</f>
        <v>0</v>
      </c>
      <c r="Y316" s="302">
        <f>IFERROR(VLOOKUP($B316,Totalt!$B$1:$AQ$550,MATCH(Y$2,Totalt!$B$1:$AQ$1,0),FALSE),"")</f>
        <v>0</v>
      </c>
      <c r="Z316" s="302">
        <f>IFERROR(VLOOKUP($B316,Totalt!$B$1:$AQ$550,MATCH(Z$2,Totalt!$B$1:$AQ$1,0),FALSE),"")</f>
        <v>0</v>
      </c>
      <c r="AA316" s="302">
        <f>IFERROR(VLOOKUP($B316,Totalt!$B$1:$AQ$550,MATCH(AA$2,Totalt!$B$1:$AQ$1,0),FALSE),"")</f>
        <v>0</v>
      </c>
      <c r="AB316" s="302">
        <f>IFERROR(VLOOKUP($B316,Totalt!$B$1:$AQ$550,MATCH(AB$2,Totalt!$B$1:$AQ$1,0),FALSE),"")</f>
        <v>0</v>
      </c>
      <c r="AC316" s="302">
        <f>IFERROR(VLOOKUP($B316,Totalt!$B$1:$AQ$550,MATCH(AC$2,Totalt!$B$1:$AQ$1,0),FALSE),"")</f>
        <v>0</v>
      </c>
      <c r="AD316" s="302">
        <f>IFERROR(VLOOKUP($B316,Totalt!$B$1:$AQ$550,MATCH(AD$2,Totalt!$B$1:$AQ$1,0),FALSE),"")</f>
        <v>0</v>
      </c>
      <c r="AE316" s="302">
        <f>IFERROR(VLOOKUP($B316,Totalt!$B$1:$AQ$550,MATCH(AE$2,Totalt!$B$1:$AQ$1,0),FALSE),"")</f>
        <v>0</v>
      </c>
      <c r="AF316" s="302">
        <f>IFERROR(VLOOKUP($B316,Totalt!$B$1:$AQ$550,MATCH(AF$2,Totalt!$B$1:$AQ$1,0),FALSE),"")</f>
        <v>0.219</v>
      </c>
      <c r="AG316" s="302">
        <f>IFERROR(VLOOKUP($B316,Totalt!$B$1:$AQ$550,MATCH(AG$2,Totalt!$B$1:$AQ$1,0),FALSE),"")</f>
        <v>0</v>
      </c>
      <c r="AI316" s="302">
        <f t="shared" si="16"/>
        <v>12.934999999999999</v>
      </c>
      <c r="AJ316" s="302">
        <f>IF(ISERROR(1/VLOOKUP($B316,Leveranser!$B$1:$S$500,MATCH("såld värme (gwh)",Leveranser!$B$1:$S$1,0),FALSE)),"",VLOOKUP($B316,Leveranser!$B$1:$S$500,MATCH("såld värme (gwh)",Leveranser!$B$1:$S$1,0),FALSE))</f>
        <v>11.076000000000001</v>
      </c>
      <c r="AK316" s="315"/>
      <c r="AM316" s="316" t="str">
        <f>IF(B316&lt;&gt;"",IF(VLOOKUP($B316,Totalt!$B$1:$AQ$550,MATCH("Kvalitetsgranskad:",Totalt!$B$1:$AQ$1,0),FALSE)="ja",VLOOKUP($B316,Miljö!$B$1:$AG$479,MATCH(AM$2,Miljö!$B$1:$AK$1,0),FALSE),""),"")</f>
        <v>Ja</v>
      </c>
      <c r="AN316" s="316" t="str">
        <f>IF(AM316="ja",VLOOKUP($B316,Miljö!$B$1:$J$479,MATCH("Typ av ursprungsspecificerad el   (Om inget värde anges används Nordisk residualmix, se inforuta) ()",Miljö!$B$1:$J$1,0),FALSE),IF(AM316="nej","Nordisk residualel",""))</f>
        <v>'Vattenel EPD. kraftvärme bio'</v>
      </c>
      <c r="AO316" s="316">
        <f>IF(AM316="","",VLOOKUP($B316,Miljö!$B$1:$J$479,MATCH("Fossilandel för ursprungspecificerad el ()",Miljö!$B$1:$J$1,0),FALSE))</f>
        <v>0</v>
      </c>
      <c r="AP316" s="316">
        <f>IF(AM316="","",IFERROR(VLOOKUP($B316,Miljö!$B$1:$J$479,MATCH("Kärnkraftsandel för ursprungsspecificerad el ()",Miljö!$B$1:$J$1,0),FALSE)/1,0))</f>
        <v>0</v>
      </c>
      <c r="AQ316" s="316">
        <f t="shared" si="17"/>
        <v>1</v>
      </c>
      <c r="AS316" s="316" t="str">
        <f t="shared" si="18"/>
        <v>Nej</v>
      </c>
      <c r="AT316" s="316" t="str">
        <f>IF(AS316="ja",VLOOKUP($B316,Miljö!$B$1:$O$500,MATCH("Fossil andel i procent (%)",Miljö!$B$1:$O$1,0),FALSE)/100,"")</f>
        <v/>
      </c>
      <c r="AV316" s="316" t="str">
        <f t="shared" si="19"/>
        <v>Nej</v>
      </c>
      <c r="AW316" s="316" t="str">
        <f>IF(AV316="ja",VLOOKUP($B316,'Egen hetvattenprod'!$B$1:$AO$500,MATCH("Värmekälla till värmepumpar ()",'Egen hetvattenprod'!$B$1:$AO$1,0),FALSE),"")</f>
        <v/>
      </c>
    </row>
    <row r="317" spans="1:49" x14ac:dyDescent="0.25">
      <c r="A317" s="314" t="str">
        <f>'Miljövärden för publ företag'!B319</f>
        <v>Vimmerby Energi &amp; Miljö AB</v>
      </c>
      <c r="B317" s="314" t="str">
        <f>'Miljövärden för publ företag'!C319</f>
        <v>Vimmerby</v>
      </c>
      <c r="C317" s="302">
        <f>IFERROR(VLOOKUP($B317,Totalt!$B$1:$AQ$550,MATCH(C$2,Totalt!$B$1:$AQ$1,0),FALSE),"")</f>
        <v>0</v>
      </c>
      <c r="D317" s="302">
        <f>IFERROR(VLOOKUP($B317,Totalt!$B$1:$AQ$550,MATCH(D$2,Totalt!$B$1:$AQ$1,0),FALSE),"")</f>
        <v>0.10768999999999999</v>
      </c>
      <c r="E317" s="302">
        <f>IFERROR(VLOOKUP($B317,Totalt!$B$1:$AQ$550,MATCH(E$2,Totalt!$B$1:$AQ$1,0),FALSE),"")</f>
        <v>0</v>
      </c>
      <c r="F317" s="302">
        <f>IFERROR(VLOOKUP($B317,Totalt!$B$1:$AQ$550,MATCH(F$2,Totalt!$B$1:$AQ$1,0),FALSE),"")</f>
        <v>0.106</v>
      </c>
      <c r="G317" s="302">
        <f>IFERROR(VLOOKUP($B317,Totalt!$B$1:$AQ$550,MATCH(G$2,Totalt!$B$1:$AQ$1,0),FALSE),"")</f>
        <v>0</v>
      </c>
      <c r="H317" s="302">
        <f>IFERROR(VLOOKUP($B317,Totalt!$B$1:$AQ$550,MATCH(H$2,Totalt!$B$1:$AQ$1,0),FALSE),"")</f>
        <v>0</v>
      </c>
      <c r="I317" s="302">
        <f>IFERROR(VLOOKUP($B317,Totalt!$B$1:$AQ$550,MATCH(I$2,Totalt!$B$1:$AQ$1,0),FALSE),"")</f>
        <v>0</v>
      </c>
      <c r="J317" s="302">
        <f>IFERROR(VLOOKUP($B317,Totalt!$B$1:$AQ$550,MATCH(J$2,Totalt!$B$1:$AQ$1,0),FALSE),"")</f>
        <v>0.89</v>
      </c>
      <c r="K317" s="302">
        <f>IFERROR(VLOOKUP($B317,Totalt!$B$1:$AQ$550,MATCH(K$2,Totalt!$B$1:$AQ$1,0),FALSE),"")</f>
        <v>0</v>
      </c>
      <c r="L317" s="302">
        <f>IFERROR(VLOOKUP($B317,Totalt!$B$1:$AQ$550,MATCH(L$2,Totalt!$B$1:$AQ$1,0),FALSE),"")</f>
        <v>0</v>
      </c>
      <c r="M317" s="302">
        <f>IFERROR(VLOOKUP($B317,Totalt!$B$1:$AQ$550,MATCH(M$2,Totalt!$B$1:$AQ$1,0),FALSE),"")</f>
        <v>68.900400000000005</v>
      </c>
      <c r="N317" s="302">
        <f>IFERROR(VLOOKUP($B317,Totalt!$B$1:$AQ$550,MATCH(N$2,Totalt!$B$1:$AQ$1,0),FALSE),"")</f>
        <v>55.680100000000003</v>
      </c>
      <c r="O317" s="302">
        <f>IFERROR(VLOOKUP($B317,Totalt!$B$1:$AQ$550,MATCH(O$2,Totalt!$B$1:$AQ$1,0),FALSE),"")</f>
        <v>0</v>
      </c>
      <c r="P317" s="302">
        <f>IFERROR(VLOOKUP($B317,Totalt!$B$1:$AQ$550,MATCH(P$2,Totalt!$B$1:$AQ$1,0),FALSE),"")</f>
        <v>1.474</v>
      </c>
      <c r="Q317" s="302">
        <f>IFERROR(VLOOKUP($B317,Totalt!$B$1:$AQ$550,MATCH(Q$2,Totalt!$B$1:$AQ$1,0),FALSE),"")</f>
        <v>1.339</v>
      </c>
      <c r="R317" s="302">
        <f>IFERROR(VLOOKUP($B317,Totalt!$B$1:$AQ$550,MATCH(R$2,Totalt!$B$1:$AQ$1,0),FALSE),"")</f>
        <v>0</v>
      </c>
      <c r="S317" s="302">
        <f>IFERROR(VLOOKUP($B317,Totalt!$B$1:$AQ$550,MATCH(S$2,Totalt!$B$1:$AQ$1,0),FALSE),"")</f>
        <v>0</v>
      </c>
      <c r="T317" s="302">
        <f>IFERROR(VLOOKUP($B317,Totalt!$B$1:$AQ$550,MATCH(T$2,Totalt!$B$1:$AQ$1,0),FALSE),"")</f>
        <v>0</v>
      </c>
      <c r="U317" s="302">
        <f>IFERROR(VLOOKUP($B317,Totalt!$B$1:$AQ$550,MATCH(U$2,Totalt!$B$1:$AQ$1,0),FALSE),"")</f>
        <v>0</v>
      </c>
      <c r="V317" s="302">
        <f>IFERROR(VLOOKUP($B317,Totalt!$B$1:$AQ$550,MATCH(V$2,Totalt!$B$1:$AQ$1,0),FALSE),"")</f>
        <v>0</v>
      </c>
      <c r="W317" s="302">
        <f>IFERROR(VLOOKUP($B317,Totalt!$B$1:$AQ$550,MATCH(W$2,Totalt!$B$1:$AQ$1,0),FALSE),"")</f>
        <v>0.19500000000000001</v>
      </c>
      <c r="X317" s="302">
        <f>IFERROR(VLOOKUP($B317,Totalt!$B$1:$AQ$550,MATCH(X$2,Totalt!$B$1:$AQ$1,0),FALSE),"")</f>
        <v>0</v>
      </c>
      <c r="Y317" s="302">
        <f>IFERROR(VLOOKUP($B317,Totalt!$B$1:$AQ$550,MATCH(Y$2,Totalt!$B$1:$AQ$1,0),FALSE),"")</f>
        <v>0</v>
      </c>
      <c r="Z317" s="302">
        <f>IFERROR(VLOOKUP($B317,Totalt!$B$1:$AQ$550,MATCH(Z$2,Totalt!$B$1:$AQ$1,0),FALSE),"")</f>
        <v>0</v>
      </c>
      <c r="AA317" s="302">
        <f>IFERROR(VLOOKUP($B317,Totalt!$B$1:$AQ$550,MATCH(AA$2,Totalt!$B$1:$AQ$1,0),FALSE),"")</f>
        <v>0</v>
      </c>
      <c r="AB317" s="302">
        <f>IFERROR(VLOOKUP($B317,Totalt!$B$1:$AQ$550,MATCH(AB$2,Totalt!$B$1:$AQ$1,0),FALSE),"")</f>
        <v>0</v>
      </c>
      <c r="AC317" s="302">
        <f>IFERROR(VLOOKUP($B317,Totalt!$B$1:$AQ$550,MATCH(AC$2,Totalt!$B$1:$AQ$1,0),FALSE),"")</f>
        <v>17.27</v>
      </c>
      <c r="AD317" s="302">
        <f>IFERROR(VLOOKUP($B317,Totalt!$B$1:$AQ$550,MATCH(AD$2,Totalt!$B$1:$AQ$1,0),FALSE),"")</f>
        <v>0</v>
      </c>
      <c r="AE317" s="302">
        <f>IFERROR(VLOOKUP($B317,Totalt!$B$1:$AQ$550,MATCH(AE$2,Totalt!$B$1:$AQ$1,0),FALSE),"")</f>
        <v>0</v>
      </c>
      <c r="AF317" s="302">
        <f>IFERROR(VLOOKUP($B317,Totalt!$B$1:$AQ$550,MATCH(AF$2,Totalt!$B$1:$AQ$1,0),FALSE),"")</f>
        <v>1.14235</v>
      </c>
      <c r="AG317" s="302">
        <f>IFERROR(VLOOKUP($B317,Totalt!$B$1:$AQ$550,MATCH(AG$2,Totalt!$B$1:$AQ$1,0),FALSE),"")</f>
        <v>0</v>
      </c>
      <c r="AI317" s="302">
        <f t="shared" si="16"/>
        <v>147.10454000000001</v>
      </c>
      <c r="AJ317" s="302">
        <f>IF(ISERROR(1/VLOOKUP($B317,Leveranser!$B$1:$S$500,MATCH("såld värme (gwh)",Leveranser!$B$1:$S$1,0),FALSE)),"",VLOOKUP($B317,Leveranser!$B$1:$S$500,MATCH("såld värme (gwh)",Leveranser!$B$1:$S$1,0),FALSE))</f>
        <v>109.283</v>
      </c>
      <c r="AK317" s="315"/>
      <c r="AM317" s="316" t="str">
        <f>IF(B317&lt;&gt;"",IF(VLOOKUP($B317,Totalt!$B$1:$AQ$550,MATCH("Kvalitetsgranskad:",Totalt!$B$1:$AQ$1,0),FALSE)="ja",VLOOKUP($B317,Miljö!$B$1:$AG$479,MATCH(AM$2,Miljö!$B$1:$AK$1,0),FALSE),""),"")</f>
        <v>Ja</v>
      </c>
      <c r="AN317" s="316" t="str">
        <f>IF(AM317="ja",VLOOKUP($B317,Miljö!$B$1:$J$479,MATCH("Typ av ursprungsspecificerad el   (Om inget värde anges används Nordisk residualmix, se inforuta) ()",Miljö!$B$1:$J$1,0),FALSE),IF(AM317="nej","Nordisk residualel",""))</f>
        <v>'Vattenel EPD. kraftvärme bio'</v>
      </c>
      <c r="AO317" s="316">
        <f>IF(AM317="","",VLOOKUP($B317,Miljö!$B$1:$J$479,MATCH("Fossilandel för ursprungspecificerad el ()",Miljö!$B$1:$J$1,0),FALSE))</f>
        <v>0</v>
      </c>
      <c r="AP317" s="316">
        <f>IF(AM317="","",IFERROR(VLOOKUP($B317,Miljö!$B$1:$J$479,MATCH("Kärnkraftsandel för ursprungsspecificerad el ()",Miljö!$B$1:$J$1,0),FALSE)/1,0))</f>
        <v>0</v>
      </c>
      <c r="AQ317" s="316">
        <f t="shared" si="17"/>
        <v>1</v>
      </c>
      <c r="AS317" s="316" t="str">
        <f t="shared" si="18"/>
        <v>Nej</v>
      </c>
      <c r="AT317" s="316" t="str">
        <f>IF(AS317="ja",VLOOKUP($B317,Miljö!$B$1:$O$500,MATCH("Fossil andel i procent (%)",Miljö!$B$1:$O$1,0),FALSE)/100,"")</f>
        <v/>
      </c>
      <c r="AV317" s="316" t="str">
        <f t="shared" si="19"/>
        <v>Nej</v>
      </c>
      <c r="AW317" s="316" t="str">
        <f>IF(AV317="ja",VLOOKUP($B317,'Egen hetvattenprod'!$B$1:$AO$500,MATCH("Värmekälla till värmepumpar ()",'Egen hetvattenprod'!$B$1:$AO$1,0),FALSE),"")</f>
        <v/>
      </c>
    </row>
    <row r="318" spans="1:49" x14ac:dyDescent="0.25">
      <c r="A318" s="314" t="str">
        <f>'Miljövärden för publ företag'!B320</f>
        <v>Väner Energi AB</v>
      </c>
      <c r="B318" s="314" t="str">
        <f>'Miljövärden för publ företag'!C320</f>
        <v>Lyrestad</v>
      </c>
      <c r="C318" s="302">
        <f>IFERROR(VLOOKUP($B318,Totalt!$B$1:$AQ$550,MATCH(C$2,Totalt!$B$1:$AQ$1,0),FALSE),"")</f>
        <v>0</v>
      </c>
      <c r="D318" s="302">
        <f>IFERROR(VLOOKUP($B318,Totalt!$B$1:$AQ$550,MATCH(D$2,Totalt!$B$1:$AQ$1,0),FALSE),"")</f>
        <v>0.28699999999999998</v>
      </c>
      <c r="E318" s="302">
        <f>IFERROR(VLOOKUP($B318,Totalt!$B$1:$AQ$550,MATCH(E$2,Totalt!$B$1:$AQ$1,0),FALSE),"")</f>
        <v>0</v>
      </c>
      <c r="F318" s="302">
        <f>IFERROR(VLOOKUP($B318,Totalt!$B$1:$AQ$550,MATCH(F$2,Totalt!$B$1:$AQ$1,0),FALSE),"")</f>
        <v>0</v>
      </c>
      <c r="G318" s="302">
        <f>IFERROR(VLOOKUP($B318,Totalt!$B$1:$AQ$550,MATCH(G$2,Totalt!$B$1:$AQ$1,0),FALSE),"")</f>
        <v>0</v>
      </c>
      <c r="H318" s="302">
        <f>IFERROR(VLOOKUP($B318,Totalt!$B$1:$AQ$550,MATCH(H$2,Totalt!$B$1:$AQ$1,0),FALSE),"")</f>
        <v>0</v>
      </c>
      <c r="I318" s="302">
        <f>IFERROR(VLOOKUP($B318,Totalt!$B$1:$AQ$550,MATCH(I$2,Totalt!$B$1:$AQ$1,0),FALSE),"")</f>
        <v>0</v>
      </c>
      <c r="J318" s="302">
        <f>IFERROR(VLOOKUP($B318,Totalt!$B$1:$AQ$550,MATCH(J$2,Totalt!$B$1:$AQ$1,0),FALSE),"")</f>
        <v>0</v>
      </c>
      <c r="K318" s="302">
        <f>IFERROR(VLOOKUP($B318,Totalt!$B$1:$AQ$550,MATCH(K$2,Totalt!$B$1:$AQ$1,0),FALSE),"")</f>
        <v>0</v>
      </c>
      <c r="L318" s="302">
        <f>IFERROR(VLOOKUP($B318,Totalt!$B$1:$AQ$550,MATCH(L$2,Totalt!$B$1:$AQ$1,0),FALSE),"")</f>
        <v>0</v>
      </c>
      <c r="M318" s="302">
        <f>IFERROR(VLOOKUP($B318,Totalt!$B$1:$AQ$550,MATCH(M$2,Totalt!$B$1:$AQ$1,0),FALSE),"")</f>
        <v>0</v>
      </c>
      <c r="N318" s="302">
        <f>IFERROR(VLOOKUP($B318,Totalt!$B$1:$AQ$550,MATCH(N$2,Totalt!$B$1:$AQ$1,0),FALSE),"")</f>
        <v>0</v>
      </c>
      <c r="O318" s="302">
        <f>IFERROR(VLOOKUP($B318,Totalt!$B$1:$AQ$550,MATCH(O$2,Totalt!$B$1:$AQ$1,0),FALSE),"")</f>
        <v>0</v>
      </c>
      <c r="P318" s="302">
        <f>IFERROR(VLOOKUP($B318,Totalt!$B$1:$AQ$550,MATCH(P$2,Totalt!$B$1:$AQ$1,0),FALSE),"")</f>
        <v>0</v>
      </c>
      <c r="Q318" s="302">
        <f>IFERROR(VLOOKUP($B318,Totalt!$B$1:$AQ$550,MATCH(Q$2,Totalt!$B$1:$AQ$1,0),FALSE),"")</f>
        <v>0</v>
      </c>
      <c r="R318" s="302">
        <f>IFERROR(VLOOKUP($B318,Totalt!$B$1:$AQ$550,MATCH(R$2,Totalt!$B$1:$AQ$1,0),FALSE),"")</f>
        <v>1.1080000000000001</v>
      </c>
      <c r="S318" s="302">
        <f>IFERROR(VLOOKUP($B318,Totalt!$B$1:$AQ$550,MATCH(S$2,Totalt!$B$1:$AQ$1,0),FALSE),"")</f>
        <v>1.2989999999999999</v>
      </c>
      <c r="T318" s="302">
        <f>IFERROR(VLOOKUP($B318,Totalt!$B$1:$AQ$550,MATCH(T$2,Totalt!$B$1:$AQ$1,0),FALSE),"")</f>
        <v>0</v>
      </c>
      <c r="U318" s="302">
        <f>IFERROR(VLOOKUP($B318,Totalt!$B$1:$AQ$550,MATCH(U$2,Totalt!$B$1:$AQ$1,0),FALSE),"")</f>
        <v>0</v>
      </c>
      <c r="V318" s="302">
        <f>IFERROR(VLOOKUP($B318,Totalt!$B$1:$AQ$550,MATCH(V$2,Totalt!$B$1:$AQ$1,0),FALSE),"")</f>
        <v>0</v>
      </c>
      <c r="W318" s="302">
        <f>IFERROR(VLOOKUP($B318,Totalt!$B$1:$AQ$550,MATCH(W$2,Totalt!$B$1:$AQ$1,0),FALSE),"")</f>
        <v>0</v>
      </c>
      <c r="X318" s="302">
        <f>IFERROR(VLOOKUP($B318,Totalt!$B$1:$AQ$550,MATCH(X$2,Totalt!$B$1:$AQ$1,0),FALSE),"")</f>
        <v>0</v>
      </c>
      <c r="Y318" s="302">
        <f>IFERROR(VLOOKUP($B318,Totalt!$B$1:$AQ$550,MATCH(Y$2,Totalt!$B$1:$AQ$1,0),FALSE),"")</f>
        <v>0</v>
      </c>
      <c r="Z318" s="302">
        <f>IFERROR(VLOOKUP($B318,Totalt!$B$1:$AQ$550,MATCH(Z$2,Totalt!$B$1:$AQ$1,0),FALSE),"")</f>
        <v>0</v>
      </c>
      <c r="AA318" s="302">
        <f>IFERROR(VLOOKUP($B318,Totalt!$B$1:$AQ$550,MATCH(AA$2,Totalt!$B$1:$AQ$1,0),FALSE),"")</f>
        <v>0</v>
      </c>
      <c r="AB318" s="302">
        <f>IFERROR(VLOOKUP($B318,Totalt!$B$1:$AQ$550,MATCH(AB$2,Totalt!$B$1:$AQ$1,0),FALSE),"")</f>
        <v>0</v>
      </c>
      <c r="AC318" s="302">
        <f>IFERROR(VLOOKUP($B318,Totalt!$B$1:$AQ$550,MATCH(AC$2,Totalt!$B$1:$AQ$1,0),FALSE),"")</f>
        <v>0</v>
      </c>
      <c r="AD318" s="302">
        <f>IFERROR(VLOOKUP($B318,Totalt!$B$1:$AQ$550,MATCH(AD$2,Totalt!$B$1:$AQ$1,0),FALSE),"")</f>
        <v>0</v>
      </c>
      <c r="AE318" s="302">
        <f>IFERROR(VLOOKUP($B318,Totalt!$B$1:$AQ$550,MATCH(AE$2,Totalt!$B$1:$AQ$1,0),FALSE),"")</f>
        <v>0</v>
      </c>
      <c r="AF318" s="302">
        <f>IFERROR(VLOOKUP($B318,Totalt!$B$1:$AQ$550,MATCH(AF$2,Totalt!$B$1:$AQ$1,0),FALSE),"")</f>
        <v>0.06</v>
      </c>
      <c r="AG318" s="302">
        <f>IFERROR(VLOOKUP($B318,Totalt!$B$1:$AQ$550,MATCH(AG$2,Totalt!$B$1:$AQ$1,0),FALSE),"")</f>
        <v>0</v>
      </c>
      <c r="AI318" s="302">
        <f t="shared" si="16"/>
        <v>2.754</v>
      </c>
      <c r="AJ318" s="302">
        <f>IF(ISERROR(1/VLOOKUP($B318,Leveranser!$B$1:$S$500,MATCH("såld värme (gwh)",Leveranser!$B$1:$S$1,0),FALSE)),"",VLOOKUP($B318,Leveranser!$B$1:$S$500,MATCH("såld värme (gwh)",Leveranser!$B$1:$S$1,0),FALSE))</f>
        <v>2.31</v>
      </c>
      <c r="AK318" s="315"/>
      <c r="AM318" s="316" t="str">
        <f>IF(B318&lt;&gt;"",IF(VLOOKUP($B318,Totalt!$B$1:$AQ$550,MATCH("Kvalitetsgranskad:",Totalt!$B$1:$AQ$1,0),FALSE)="ja",VLOOKUP($B318,Miljö!$B$1:$AG$479,MATCH(AM$2,Miljö!$B$1:$AK$1,0),FALSE),""),"")</f>
        <v>Ja</v>
      </c>
      <c r="AN318" s="316" t="str">
        <f>IF(AM318="ja",VLOOKUP($B318,Miljö!$B$1:$J$479,MATCH("Typ av ursprungsspecificerad el   (Om inget värde anges används Nordisk residualmix, se inforuta) ()",Miljö!$B$1:$J$1,0),FALSE),IF(AM318="nej","Nordisk residualel",""))</f>
        <v>'Blå el från vattenkraft'</v>
      </c>
      <c r="AO318" s="316">
        <f>IF(AM318="","",VLOOKUP($B318,Miljö!$B$1:$J$479,MATCH("Fossilandel för ursprungspecificerad el ()",Miljö!$B$1:$J$1,0),FALSE))</f>
        <v>0</v>
      </c>
      <c r="AP318" s="316">
        <f>IF(AM318="","",IFERROR(VLOOKUP($B318,Miljö!$B$1:$J$479,MATCH("Kärnkraftsandel för ursprungsspecificerad el ()",Miljö!$B$1:$J$1,0),FALSE)/1,0))</f>
        <v>0</v>
      </c>
      <c r="AQ318" s="316">
        <f t="shared" si="17"/>
        <v>1</v>
      </c>
      <c r="AS318" s="316" t="str">
        <f t="shared" si="18"/>
        <v>Nej</v>
      </c>
      <c r="AT318" s="316" t="str">
        <f>IF(AS318="ja",VLOOKUP($B318,Miljö!$B$1:$O$500,MATCH("Fossil andel i procent (%)",Miljö!$B$1:$O$1,0),FALSE)/100,"")</f>
        <v/>
      </c>
      <c r="AV318" s="316" t="str">
        <f t="shared" si="19"/>
        <v>Nej</v>
      </c>
      <c r="AW318" s="316" t="str">
        <f>IF(AV318="ja",VLOOKUP($B318,'Egen hetvattenprod'!$B$1:$AO$500,MATCH("Värmekälla till värmepumpar ()",'Egen hetvattenprod'!$B$1:$AO$1,0),FALSE),"")</f>
        <v/>
      </c>
    </row>
    <row r="319" spans="1:49" x14ac:dyDescent="0.25">
      <c r="A319" s="314" t="str">
        <f>'Miljövärden för publ företag'!B321</f>
        <v>Väner Energi AB</v>
      </c>
      <c r="B319" s="314" t="str">
        <f>'Miljövärden för publ företag'!C321</f>
        <v>Mariestad</v>
      </c>
      <c r="C319" s="302">
        <f>IFERROR(VLOOKUP($B319,Totalt!$B$1:$AQ$550,MATCH(C$2,Totalt!$B$1:$AQ$1,0),FALSE),"")</f>
        <v>0</v>
      </c>
      <c r="D319" s="302">
        <f>IFERROR(VLOOKUP($B319,Totalt!$B$1:$AQ$550,MATCH(D$2,Totalt!$B$1:$AQ$1,0),FALSE),"")</f>
        <v>0</v>
      </c>
      <c r="E319" s="302">
        <f>IFERROR(VLOOKUP($B319,Totalt!$B$1:$AQ$550,MATCH(E$2,Totalt!$B$1:$AQ$1,0),FALSE),"")</f>
        <v>0</v>
      </c>
      <c r="F319" s="302">
        <f>IFERROR(VLOOKUP($B319,Totalt!$B$1:$AQ$550,MATCH(F$2,Totalt!$B$1:$AQ$1,0),FALSE),"")</f>
        <v>0</v>
      </c>
      <c r="G319" s="302">
        <f>IFERROR(VLOOKUP($B319,Totalt!$B$1:$AQ$550,MATCH(G$2,Totalt!$B$1:$AQ$1,0),FALSE),"")</f>
        <v>0</v>
      </c>
      <c r="H319" s="302">
        <f>IFERROR(VLOOKUP($B319,Totalt!$B$1:$AQ$550,MATCH(H$2,Totalt!$B$1:$AQ$1,0),FALSE),"")</f>
        <v>0</v>
      </c>
      <c r="I319" s="302">
        <f>IFERROR(VLOOKUP($B319,Totalt!$B$1:$AQ$550,MATCH(I$2,Totalt!$B$1:$AQ$1,0),FALSE),"")</f>
        <v>0</v>
      </c>
      <c r="J319" s="302">
        <f>IFERROR(VLOOKUP($B319,Totalt!$B$1:$AQ$550,MATCH(J$2,Totalt!$B$1:$AQ$1,0),FALSE),"")</f>
        <v>0</v>
      </c>
      <c r="K319" s="302">
        <f>IFERROR(VLOOKUP($B319,Totalt!$B$1:$AQ$550,MATCH(K$2,Totalt!$B$1:$AQ$1,0),FALSE),"")</f>
        <v>0</v>
      </c>
      <c r="L319" s="302">
        <f>IFERROR(VLOOKUP($B319,Totalt!$B$1:$AQ$550,MATCH(L$2,Totalt!$B$1:$AQ$1,0),FALSE),"")</f>
        <v>106.483</v>
      </c>
      <c r="M319" s="302">
        <f>IFERROR(VLOOKUP($B319,Totalt!$B$1:$AQ$550,MATCH(M$2,Totalt!$B$1:$AQ$1,0),FALSE),"")</f>
        <v>0</v>
      </c>
      <c r="N319" s="302">
        <f>IFERROR(VLOOKUP($B319,Totalt!$B$1:$AQ$550,MATCH(N$2,Totalt!$B$1:$AQ$1,0),FALSE),"")</f>
        <v>0</v>
      </c>
      <c r="O319" s="302">
        <f>IFERROR(VLOOKUP($B319,Totalt!$B$1:$AQ$550,MATCH(O$2,Totalt!$B$1:$AQ$1,0),FALSE),"")</f>
        <v>0</v>
      </c>
      <c r="P319" s="302">
        <f>IFERROR(VLOOKUP($B319,Totalt!$B$1:$AQ$550,MATCH(P$2,Totalt!$B$1:$AQ$1,0),FALSE),"")</f>
        <v>0</v>
      </c>
      <c r="Q319" s="302">
        <f>IFERROR(VLOOKUP($B319,Totalt!$B$1:$AQ$550,MATCH(Q$2,Totalt!$B$1:$AQ$1,0),FALSE),"")</f>
        <v>0</v>
      </c>
      <c r="R319" s="302">
        <f>IFERROR(VLOOKUP($B319,Totalt!$B$1:$AQ$550,MATCH(R$2,Totalt!$B$1:$AQ$1,0),FALSE),"")</f>
        <v>0</v>
      </c>
      <c r="S319" s="302">
        <f>IFERROR(VLOOKUP($B319,Totalt!$B$1:$AQ$550,MATCH(S$2,Totalt!$B$1:$AQ$1,0),FALSE),"")</f>
        <v>0</v>
      </c>
      <c r="T319" s="302">
        <f>IFERROR(VLOOKUP($B319,Totalt!$B$1:$AQ$550,MATCH(T$2,Totalt!$B$1:$AQ$1,0),FALSE),"")</f>
        <v>0</v>
      </c>
      <c r="U319" s="302">
        <f>IFERROR(VLOOKUP($B319,Totalt!$B$1:$AQ$550,MATCH(U$2,Totalt!$B$1:$AQ$1,0),FALSE),"")</f>
        <v>0</v>
      </c>
      <c r="V319" s="302">
        <f>IFERROR(VLOOKUP($B319,Totalt!$B$1:$AQ$550,MATCH(V$2,Totalt!$B$1:$AQ$1,0),FALSE),"")</f>
        <v>0</v>
      </c>
      <c r="W319" s="302">
        <f>IFERROR(VLOOKUP($B319,Totalt!$B$1:$AQ$550,MATCH(W$2,Totalt!$B$1:$AQ$1,0),FALSE),"")</f>
        <v>0</v>
      </c>
      <c r="X319" s="302">
        <f>IFERROR(VLOOKUP($B319,Totalt!$B$1:$AQ$550,MATCH(X$2,Totalt!$B$1:$AQ$1,0),FALSE),"")</f>
        <v>0</v>
      </c>
      <c r="Y319" s="302">
        <f>IFERROR(VLOOKUP($B319,Totalt!$B$1:$AQ$550,MATCH(Y$2,Totalt!$B$1:$AQ$1,0),FALSE),"")</f>
        <v>0</v>
      </c>
      <c r="Z319" s="302">
        <f>IFERROR(VLOOKUP($B319,Totalt!$B$1:$AQ$550,MATCH(Z$2,Totalt!$B$1:$AQ$1,0),FALSE),"")</f>
        <v>0</v>
      </c>
      <c r="AA319" s="302">
        <f>IFERROR(VLOOKUP($B319,Totalt!$B$1:$AQ$550,MATCH(AA$2,Totalt!$B$1:$AQ$1,0),FALSE),"")</f>
        <v>0</v>
      </c>
      <c r="AB319" s="302">
        <f>IFERROR(VLOOKUP($B319,Totalt!$B$1:$AQ$550,MATCH(AB$2,Totalt!$B$1:$AQ$1,0),FALSE),"")</f>
        <v>0</v>
      </c>
      <c r="AC319" s="302">
        <f>IFERROR(VLOOKUP($B319,Totalt!$B$1:$AQ$550,MATCH(AC$2,Totalt!$B$1:$AQ$1,0),FALSE),"")</f>
        <v>35</v>
      </c>
      <c r="AD319" s="302">
        <f>IFERROR(VLOOKUP($B319,Totalt!$B$1:$AQ$550,MATCH(AD$2,Totalt!$B$1:$AQ$1,0),FALSE),"")</f>
        <v>0</v>
      </c>
      <c r="AE319" s="302">
        <f>IFERROR(VLOOKUP($B319,Totalt!$B$1:$AQ$550,MATCH(AE$2,Totalt!$B$1:$AQ$1,0),FALSE),"")</f>
        <v>0</v>
      </c>
      <c r="AF319" s="302">
        <f>IFERROR(VLOOKUP($B319,Totalt!$B$1:$AQ$550,MATCH(AF$2,Totalt!$B$1:$AQ$1,0),FALSE),"")</f>
        <v>2.6136699999999999</v>
      </c>
      <c r="AG319" s="302">
        <f>IFERROR(VLOOKUP($B319,Totalt!$B$1:$AQ$550,MATCH(AG$2,Totalt!$B$1:$AQ$1,0),FALSE),"")</f>
        <v>0</v>
      </c>
      <c r="AI319" s="302">
        <f t="shared" si="16"/>
        <v>144.09667000000002</v>
      </c>
      <c r="AJ319" s="302">
        <f>IF(ISERROR(1/VLOOKUP($B319,Leveranser!$B$1:$S$500,MATCH("såld värme (gwh)",Leveranser!$B$1:$S$1,0),FALSE)),"",VLOOKUP($B319,Leveranser!$B$1:$S$500,MATCH("såld värme (gwh)",Leveranser!$B$1:$S$1,0),FALSE))</f>
        <v>128.6</v>
      </c>
      <c r="AK319" s="315"/>
      <c r="AM319" s="316" t="str">
        <f>IF(B319&lt;&gt;"",IF(VLOOKUP($B319,Totalt!$B$1:$AQ$550,MATCH("Kvalitetsgranskad:",Totalt!$B$1:$AQ$1,0),FALSE)="ja",VLOOKUP($B319,Miljö!$B$1:$AG$479,MATCH(AM$2,Miljö!$B$1:$AK$1,0),FALSE),""),"")</f>
        <v>Ja</v>
      </c>
      <c r="AN319" s="316" t="str">
        <f>IF(AM319="ja",VLOOKUP($B319,Miljö!$B$1:$J$479,MATCH("Typ av ursprungsspecificerad el   (Om inget värde anges används Nordisk residualmix, se inforuta) ()",Miljö!$B$1:$J$1,0),FALSE),IF(AM319="nej","Nordisk residualel",""))</f>
        <v>'Biobränslebaserad kraftvärme från KKAB'</v>
      </c>
      <c r="AO319" s="316">
        <f>IF(AM319="","",VLOOKUP($B319,Miljö!$B$1:$J$479,MATCH("Fossilandel för ursprungspecificerad el ()",Miljö!$B$1:$J$1,0),FALSE))</f>
        <v>0</v>
      </c>
      <c r="AP319" s="316">
        <f>IF(AM319="","",IFERROR(VLOOKUP($B319,Miljö!$B$1:$J$479,MATCH("Kärnkraftsandel för ursprungsspecificerad el ()",Miljö!$B$1:$J$1,0),FALSE)/1,0))</f>
        <v>0</v>
      </c>
      <c r="AQ319" s="316">
        <f t="shared" si="17"/>
        <v>1</v>
      </c>
      <c r="AS319" s="316" t="str">
        <f t="shared" si="18"/>
        <v>Nej</v>
      </c>
      <c r="AT319" s="316" t="str">
        <f>IF(AS319="ja",VLOOKUP($B319,Miljö!$B$1:$O$500,MATCH("Fossil andel i procent (%)",Miljö!$B$1:$O$1,0),FALSE)/100,"")</f>
        <v/>
      </c>
      <c r="AV319" s="316" t="str">
        <f t="shared" si="19"/>
        <v>Nej</v>
      </c>
      <c r="AW319" s="316" t="str">
        <f>IF(AV319="ja",VLOOKUP($B319,'Egen hetvattenprod'!$B$1:$AO$500,MATCH("Värmekälla till värmepumpar ()",'Egen hetvattenprod'!$B$1:$AO$1,0),FALSE),"")</f>
        <v/>
      </c>
    </row>
    <row r="320" spans="1:49" x14ac:dyDescent="0.25">
      <c r="A320" s="314" t="str">
        <f>'Miljövärden för publ företag'!B322</f>
        <v>Väner Energi AB</v>
      </c>
      <c r="B320" s="314" t="str">
        <f>'Miljövärden för publ företag'!C322</f>
        <v>Töreboda</v>
      </c>
      <c r="C320" s="302">
        <f>IFERROR(VLOOKUP($B320,Totalt!$B$1:$AQ$550,MATCH(C$2,Totalt!$B$1:$AQ$1,0),FALSE),"")</f>
        <v>0</v>
      </c>
      <c r="D320" s="302">
        <f>IFERROR(VLOOKUP($B320,Totalt!$B$1:$AQ$550,MATCH(D$2,Totalt!$B$1:$AQ$1,0),FALSE),"")</f>
        <v>7.0000000000000007E-2</v>
      </c>
      <c r="E320" s="302">
        <f>IFERROR(VLOOKUP($B320,Totalt!$B$1:$AQ$550,MATCH(E$2,Totalt!$B$1:$AQ$1,0),FALSE),"")</f>
        <v>0</v>
      </c>
      <c r="F320" s="302">
        <f>IFERROR(VLOOKUP($B320,Totalt!$B$1:$AQ$550,MATCH(F$2,Totalt!$B$1:$AQ$1,0),FALSE),"")</f>
        <v>0</v>
      </c>
      <c r="G320" s="302">
        <f>IFERROR(VLOOKUP($B320,Totalt!$B$1:$AQ$550,MATCH(G$2,Totalt!$B$1:$AQ$1,0),FALSE),"")</f>
        <v>0</v>
      </c>
      <c r="H320" s="302">
        <f>IFERROR(VLOOKUP($B320,Totalt!$B$1:$AQ$550,MATCH(H$2,Totalt!$B$1:$AQ$1,0),FALSE),"")</f>
        <v>0</v>
      </c>
      <c r="I320" s="302">
        <f>IFERROR(VLOOKUP($B320,Totalt!$B$1:$AQ$550,MATCH(I$2,Totalt!$B$1:$AQ$1,0),FALSE),"")</f>
        <v>0</v>
      </c>
      <c r="J320" s="302">
        <f>IFERROR(VLOOKUP($B320,Totalt!$B$1:$AQ$550,MATCH(J$2,Totalt!$B$1:$AQ$1,0),FALSE),"")</f>
        <v>0</v>
      </c>
      <c r="K320" s="302">
        <f>IFERROR(VLOOKUP($B320,Totalt!$B$1:$AQ$550,MATCH(K$2,Totalt!$B$1:$AQ$1,0),FALSE),"")</f>
        <v>0</v>
      </c>
      <c r="L320" s="302">
        <f>IFERROR(VLOOKUP($B320,Totalt!$B$1:$AQ$550,MATCH(L$2,Totalt!$B$1:$AQ$1,0),FALSE),"")</f>
        <v>0</v>
      </c>
      <c r="M320" s="302">
        <f>IFERROR(VLOOKUP($B320,Totalt!$B$1:$AQ$550,MATCH(M$2,Totalt!$B$1:$AQ$1,0),FALSE),"")</f>
        <v>0</v>
      </c>
      <c r="N320" s="302">
        <f>IFERROR(VLOOKUP($B320,Totalt!$B$1:$AQ$550,MATCH(N$2,Totalt!$B$1:$AQ$1,0),FALSE),"")</f>
        <v>0</v>
      </c>
      <c r="O320" s="302">
        <f>IFERROR(VLOOKUP($B320,Totalt!$B$1:$AQ$550,MATCH(O$2,Totalt!$B$1:$AQ$1,0),FALSE),"")</f>
        <v>17</v>
      </c>
      <c r="P320" s="302">
        <f>IFERROR(VLOOKUP($B320,Totalt!$B$1:$AQ$550,MATCH(P$2,Totalt!$B$1:$AQ$1,0),FALSE),"")</f>
        <v>9.1</v>
      </c>
      <c r="Q320" s="302">
        <f>IFERROR(VLOOKUP($B320,Totalt!$B$1:$AQ$550,MATCH(Q$2,Totalt!$B$1:$AQ$1,0),FALSE),"")</f>
        <v>0</v>
      </c>
      <c r="R320" s="302">
        <f>IFERROR(VLOOKUP($B320,Totalt!$B$1:$AQ$550,MATCH(R$2,Totalt!$B$1:$AQ$1,0),FALSE),"")</f>
        <v>0</v>
      </c>
      <c r="S320" s="302">
        <f>IFERROR(VLOOKUP($B320,Totalt!$B$1:$AQ$550,MATCH(S$2,Totalt!$B$1:$AQ$1,0),FALSE),"")</f>
        <v>1.3</v>
      </c>
      <c r="T320" s="302">
        <f>IFERROR(VLOOKUP($B320,Totalt!$B$1:$AQ$550,MATCH(T$2,Totalt!$B$1:$AQ$1,0),FALSE),"")</f>
        <v>0</v>
      </c>
      <c r="U320" s="302">
        <f>IFERROR(VLOOKUP($B320,Totalt!$B$1:$AQ$550,MATCH(U$2,Totalt!$B$1:$AQ$1,0),FALSE),"")</f>
        <v>0</v>
      </c>
      <c r="V320" s="302">
        <f>IFERROR(VLOOKUP($B320,Totalt!$B$1:$AQ$550,MATCH(V$2,Totalt!$B$1:$AQ$1,0),FALSE),"")</f>
        <v>0</v>
      </c>
      <c r="W320" s="302">
        <f>IFERROR(VLOOKUP($B320,Totalt!$B$1:$AQ$550,MATCH(W$2,Totalt!$B$1:$AQ$1,0),FALSE),"")</f>
        <v>0</v>
      </c>
      <c r="X320" s="302">
        <f>IFERROR(VLOOKUP($B320,Totalt!$B$1:$AQ$550,MATCH(X$2,Totalt!$B$1:$AQ$1,0),FALSE),"")</f>
        <v>0</v>
      </c>
      <c r="Y320" s="302">
        <f>IFERROR(VLOOKUP($B320,Totalt!$B$1:$AQ$550,MATCH(Y$2,Totalt!$B$1:$AQ$1,0),FALSE),"")</f>
        <v>0</v>
      </c>
      <c r="Z320" s="302">
        <f>IFERROR(VLOOKUP($B320,Totalt!$B$1:$AQ$550,MATCH(Z$2,Totalt!$B$1:$AQ$1,0),FALSE),"")</f>
        <v>0</v>
      </c>
      <c r="AA320" s="302">
        <f>IFERROR(VLOOKUP($B320,Totalt!$B$1:$AQ$550,MATCH(AA$2,Totalt!$B$1:$AQ$1,0),FALSE),"")</f>
        <v>0</v>
      </c>
      <c r="AB320" s="302">
        <f>IFERROR(VLOOKUP($B320,Totalt!$B$1:$AQ$550,MATCH(AB$2,Totalt!$B$1:$AQ$1,0),FALSE),"")</f>
        <v>0</v>
      </c>
      <c r="AC320" s="302">
        <f>IFERROR(VLOOKUP($B320,Totalt!$B$1:$AQ$550,MATCH(AC$2,Totalt!$B$1:$AQ$1,0),FALSE),"")</f>
        <v>1.1000000000000001</v>
      </c>
      <c r="AD320" s="302">
        <f>IFERROR(VLOOKUP($B320,Totalt!$B$1:$AQ$550,MATCH(AD$2,Totalt!$B$1:$AQ$1,0),FALSE),"")</f>
        <v>0</v>
      </c>
      <c r="AE320" s="302">
        <f>IFERROR(VLOOKUP($B320,Totalt!$B$1:$AQ$550,MATCH(AE$2,Totalt!$B$1:$AQ$1,0),FALSE),"")</f>
        <v>0</v>
      </c>
      <c r="AF320" s="302">
        <f>IFERROR(VLOOKUP($B320,Totalt!$B$1:$AQ$550,MATCH(AF$2,Totalt!$B$1:$AQ$1,0),FALSE),"")</f>
        <v>0.59</v>
      </c>
      <c r="AG320" s="302">
        <f>IFERROR(VLOOKUP($B320,Totalt!$B$1:$AQ$550,MATCH(AG$2,Totalt!$B$1:$AQ$1,0),FALSE),"")</f>
        <v>0</v>
      </c>
      <c r="AI320" s="302">
        <f t="shared" si="16"/>
        <v>29.160000000000004</v>
      </c>
      <c r="AJ320" s="302">
        <f>IF(ISERROR(1/VLOOKUP($B320,Leveranser!$B$1:$S$500,MATCH("såld värme (gwh)",Leveranser!$B$1:$S$1,0),FALSE)),"",VLOOKUP($B320,Leveranser!$B$1:$S$500,MATCH("såld värme (gwh)",Leveranser!$B$1:$S$1,0),FALSE))</f>
        <v>25.6</v>
      </c>
      <c r="AK320" s="315"/>
      <c r="AM320" s="316" t="str">
        <f>IF(B320&lt;&gt;"",IF(VLOOKUP($B320,Totalt!$B$1:$AQ$550,MATCH("Kvalitetsgranskad:",Totalt!$B$1:$AQ$1,0),FALSE)="ja",VLOOKUP($B320,Miljö!$B$1:$AG$479,MATCH(AM$2,Miljö!$B$1:$AK$1,0),FALSE),""),"")</f>
        <v>Ja</v>
      </c>
      <c r="AN320" s="316" t="str">
        <f>IF(AM320="ja",VLOOKUP($B320,Miljö!$B$1:$J$479,MATCH("Typ av ursprungsspecificerad el   (Om inget värde anges används Nordisk residualmix, se inforuta) ()",Miljö!$B$1:$J$1,0),FALSE),IF(AM320="nej","Nordisk residualel",""))</f>
        <v>'Blå el från vattenkraft'</v>
      </c>
      <c r="AO320" s="316">
        <f>IF(AM320="","",VLOOKUP($B320,Miljö!$B$1:$J$479,MATCH("Fossilandel för ursprungspecificerad el ()",Miljö!$B$1:$J$1,0),FALSE))</f>
        <v>0</v>
      </c>
      <c r="AP320" s="316">
        <f>IF(AM320="","",IFERROR(VLOOKUP($B320,Miljö!$B$1:$J$479,MATCH("Kärnkraftsandel för ursprungsspecificerad el ()",Miljö!$B$1:$J$1,0),FALSE)/1,0))</f>
        <v>0</v>
      </c>
      <c r="AQ320" s="316">
        <f t="shared" si="17"/>
        <v>1</v>
      </c>
      <c r="AS320" s="316" t="str">
        <f t="shared" si="18"/>
        <v>Nej</v>
      </c>
      <c r="AT320" s="316" t="str">
        <f>IF(AS320="ja",VLOOKUP($B320,Miljö!$B$1:$O$500,MATCH("Fossil andel i procent (%)",Miljö!$B$1:$O$1,0),FALSE)/100,"")</f>
        <v/>
      </c>
      <c r="AV320" s="316" t="str">
        <f t="shared" si="19"/>
        <v>Nej</v>
      </c>
      <c r="AW320" s="316" t="str">
        <f>IF(AV320="ja",VLOOKUP($B320,'Egen hetvattenprod'!$B$1:$AO$500,MATCH("Värmekälla till värmepumpar ()",'Egen hetvattenprod'!$B$1:$AO$1,0),FALSE),"")</f>
        <v/>
      </c>
    </row>
    <row r="321" spans="1:49" x14ac:dyDescent="0.25">
      <c r="A321" s="314" t="str">
        <f>'Miljövärden för publ företag'!B323</f>
        <v>Värmevärden AB</v>
      </c>
      <c r="B321" s="314" t="str">
        <f>'Miljövärden för publ företag'!C323</f>
        <v>Avesta</v>
      </c>
      <c r="C321" s="302">
        <f>IFERROR(VLOOKUP($B321,Totalt!$B$1:$AQ$550,MATCH(C$2,Totalt!$B$1:$AQ$1,0),FALSE),"")</f>
        <v>0</v>
      </c>
      <c r="D321" s="302">
        <f>IFERROR(VLOOKUP($B321,Totalt!$B$1:$AQ$550,MATCH(D$2,Totalt!$B$1:$AQ$1,0),FALSE),"")</f>
        <v>7.048</v>
      </c>
      <c r="E321" s="302">
        <f>IFERROR(VLOOKUP($B321,Totalt!$B$1:$AQ$550,MATCH(E$2,Totalt!$B$1:$AQ$1,0),FALSE),"")</f>
        <v>15.51</v>
      </c>
      <c r="F321" s="302">
        <f>IFERROR(VLOOKUP($B321,Totalt!$B$1:$AQ$550,MATCH(F$2,Totalt!$B$1:$AQ$1,0),FALSE),"")</f>
        <v>0</v>
      </c>
      <c r="G321" s="302">
        <f>IFERROR(VLOOKUP($B321,Totalt!$B$1:$AQ$550,MATCH(G$2,Totalt!$B$1:$AQ$1,0),FALSE),"")</f>
        <v>0</v>
      </c>
      <c r="H321" s="302">
        <f>IFERROR(VLOOKUP($B321,Totalt!$B$1:$AQ$550,MATCH(H$2,Totalt!$B$1:$AQ$1,0),FALSE),"")</f>
        <v>0</v>
      </c>
      <c r="I321" s="302">
        <f>IFERROR(VLOOKUP($B321,Totalt!$B$1:$AQ$550,MATCH(I$2,Totalt!$B$1:$AQ$1,0),FALSE),"")</f>
        <v>174.53100000000001</v>
      </c>
      <c r="J321" s="302">
        <f>IFERROR(VLOOKUP($B321,Totalt!$B$1:$AQ$550,MATCH(J$2,Totalt!$B$1:$AQ$1,0),FALSE),"")</f>
        <v>0</v>
      </c>
      <c r="K321" s="302">
        <f>IFERROR(VLOOKUP($B321,Totalt!$B$1:$AQ$550,MATCH(K$2,Totalt!$B$1:$AQ$1,0),FALSE),"")</f>
        <v>0</v>
      </c>
      <c r="L321" s="302">
        <f>IFERROR(VLOOKUP($B321,Totalt!$B$1:$AQ$550,MATCH(L$2,Totalt!$B$1:$AQ$1,0),FALSE),"")</f>
        <v>0</v>
      </c>
      <c r="M321" s="302">
        <f>IFERROR(VLOOKUP($B321,Totalt!$B$1:$AQ$550,MATCH(M$2,Totalt!$B$1:$AQ$1,0),FALSE),"")</f>
        <v>0</v>
      </c>
      <c r="N321" s="302">
        <f>IFERROR(VLOOKUP($B321,Totalt!$B$1:$AQ$550,MATCH(N$2,Totalt!$B$1:$AQ$1,0),FALSE),"")</f>
        <v>0</v>
      </c>
      <c r="O321" s="302">
        <f>IFERROR(VLOOKUP($B321,Totalt!$B$1:$AQ$550,MATCH(O$2,Totalt!$B$1:$AQ$1,0),FALSE),"")</f>
        <v>33.161999999999999</v>
      </c>
      <c r="P321" s="302">
        <f>IFERROR(VLOOKUP($B321,Totalt!$B$1:$AQ$550,MATCH(P$2,Totalt!$B$1:$AQ$1,0),FALSE),"")</f>
        <v>0</v>
      </c>
      <c r="Q321" s="302">
        <f>IFERROR(VLOOKUP($B321,Totalt!$B$1:$AQ$550,MATCH(Q$2,Totalt!$B$1:$AQ$1,0),FALSE),"")</f>
        <v>6.1764700000000001</v>
      </c>
      <c r="R321" s="302">
        <f>IFERROR(VLOOKUP($B321,Totalt!$B$1:$AQ$550,MATCH(R$2,Totalt!$B$1:$AQ$1,0),FALSE),"")</f>
        <v>0.31</v>
      </c>
      <c r="S321" s="302">
        <f>IFERROR(VLOOKUP($B321,Totalt!$B$1:$AQ$550,MATCH(S$2,Totalt!$B$1:$AQ$1,0),FALSE),"")</f>
        <v>0</v>
      </c>
      <c r="T321" s="302">
        <f>IFERROR(VLOOKUP($B321,Totalt!$B$1:$AQ$550,MATCH(T$2,Totalt!$B$1:$AQ$1,0),FALSE),"")</f>
        <v>0</v>
      </c>
      <c r="U321" s="302">
        <f>IFERROR(VLOOKUP($B321,Totalt!$B$1:$AQ$550,MATCH(U$2,Totalt!$B$1:$AQ$1,0),FALSE),"")</f>
        <v>0</v>
      </c>
      <c r="V321" s="302">
        <f>IFERROR(VLOOKUP($B321,Totalt!$B$1:$AQ$550,MATCH(V$2,Totalt!$B$1:$AQ$1,0),FALSE),"")</f>
        <v>0</v>
      </c>
      <c r="W321" s="302">
        <f>IFERROR(VLOOKUP($B321,Totalt!$B$1:$AQ$550,MATCH(W$2,Totalt!$B$1:$AQ$1,0),FALSE),"")</f>
        <v>0</v>
      </c>
      <c r="X321" s="302">
        <f>IFERROR(VLOOKUP($B321,Totalt!$B$1:$AQ$550,MATCH(X$2,Totalt!$B$1:$AQ$1,0),FALSE),"")</f>
        <v>0</v>
      </c>
      <c r="Y321" s="302">
        <f>IFERROR(VLOOKUP($B321,Totalt!$B$1:$AQ$550,MATCH(Y$2,Totalt!$B$1:$AQ$1,0),FALSE),"")</f>
        <v>0</v>
      </c>
      <c r="Z321" s="302">
        <f>IFERROR(VLOOKUP($B321,Totalt!$B$1:$AQ$550,MATCH(Z$2,Totalt!$B$1:$AQ$1,0),FALSE),"")</f>
        <v>0</v>
      </c>
      <c r="AA321" s="302">
        <f>IFERROR(VLOOKUP($B321,Totalt!$B$1:$AQ$550,MATCH(AA$2,Totalt!$B$1:$AQ$1,0),FALSE),"")</f>
        <v>0</v>
      </c>
      <c r="AB321" s="302">
        <f>IFERROR(VLOOKUP($B321,Totalt!$B$1:$AQ$550,MATCH(AB$2,Totalt!$B$1:$AQ$1,0),FALSE),"")</f>
        <v>0</v>
      </c>
      <c r="AC321" s="302">
        <f>IFERROR(VLOOKUP($B321,Totalt!$B$1:$AQ$550,MATCH(AC$2,Totalt!$B$1:$AQ$1,0),FALSE),"")</f>
        <v>11.621</v>
      </c>
      <c r="AD321" s="302">
        <f>IFERROR(VLOOKUP($B321,Totalt!$B$1:$AQ$550,MATCH(AD$2,Totalt!$B$1:$AQ$1,0),FALSE),"")</f>
        <v>33.887999999999998</v>
      </c>
      <c r="AE321" s="302">
        <f>IFERROR(VLOOKUP($B321,Totalt!$B$1:$AQ$550,MATCH(AE$2,Totalt!$B$1:$AQ$1,0),FALSE),"")</f>
        <v>0</v>
      </c>
      <c r="AF321" s="302">
        <f>IFERROR(VLOOKUP($B321,Totalt!$B$1:$AQ$550,MATCH(AF$2,Totalt!$B$1:$AQ$1,0),FALSE),"")</f>
        <v>8.7080000000000002</v>
      </c>
      <c r="AG321" s="302">
        <f>IFERROR(VLOOKUP($B321,Totalt!$B$1:$AQ$550,MATCH(AG$2,Totalt!$B$1:$AQ$1,0),FALSE),"")</f>
        <v>0</v>
      </c>
      <c r="AI321" s="302">
        <f t="shared" si="16"/>
        <v>290.95447000000001</v>
      </c>
      <c r="AJ321" s="302">
        <f>IF(ISERROR(1/VLOOKUP($B321,Leveranser!$B$1:$S$500,MATCH("såld värme (gwh)",Leveranser!$B$1:$S$1,0),FALSE)),"",VLOOKUP($B321,Leveranser!$B$1:$S$500,MATCH("såld värme (gwh)",Leveranser!$B$1:$S$1,0),FALSE))</f>
        <v>222.572</v>
      </c>
      <c r="AK321" s="315"/>
      <c r="AM321" s="316" t="str">
        <f>IF(B321&lt;&gt;"",IF(VLOOKUP($B321,Totalt!$B$1:$AQ$550,MATCH("Kvalitetsgranskad:",Totalt!$B$1:$AQ$1,0),FALSE)="ja",VLOOKUP($B321,Miljö!$B$1:$AG$479,MATCH(AM$2,Miljö!$B$1:$AK$1,0),FALSE),""),"")</f>
        <v>Ja</v>
      </c>
      <c r="AN321" s="316" t="str">
        <f>IF(AM321="ja",VLOOKUP($B321,Miljö!$B$1:$J$479,MATCH("Typ av ursprungsspecificerad el   (Om inget värde anges används Nordisk residualmix, se inforuta) ()",Miljö!$B$1:$J$1,0),FALSE),IF(AM321="nej","Nordisk residualel",""))</f>
        <v>'Bio Energi'</v>
      </c>
      <c r="AO321" s="316">
        <f>IF(AM321="","",VLOOKUP($B321,Miljö!$B$1:$J$479,MATCH("Fossilandel för ursprungspecificerad el ()",Miljö!$B$1:$J$1,0),FALSE))</f>
        <v>0</v>
      </c>
      <c r="AP321" s="316">
        <f>IF(AM321="","",IFERROR(VLOOKUP($B321,Miljö!$B$1:$J$479,MATCH("Kärnkraftsandel för ursprungsspecificerad el ()",Miljö!$B$1:$J$1,0),FALSE)/1,0))</f>
        <v>0</v>
      </c>
      <c r="AQ321" s="316">
        <f t="shared" si="17"/>
        <v>1</v>
      </c>
      <c r="AS321" s="316" t="str">
        <f t="shared" si="18"/>
        <v>Nej</v>
      </c>
      <c r="AT321" s="316" t="str">
        <f>IF(AS321="ja",VLOOKUP($B321,Miljö!$B$1:$O$500,MATCH("Fossil andel i procent (%)",Miljö!$B$1:$O$1,0),FALSE)/100,"")</f>
        <v/>
      </c>
      <c r="AV321" s="316" t="str">
        <f t="shared" si="19"/>
        <v>Nej</v>
      </c>
      <c r="AW321" s="316" t="str">
        <f>IF(AV321="ja",VLOOKUP($B321,'Egen hetvattenprod'!$B$1:$AO$500,MATCH("Värmekälla till värmepumpar ()",'Egen hetvattenprod'!$B$1:$AO$1,0),FALSE),"")</f>
        <v/>
      </c>
    </row>
    <row r="322" spans="1:49" x14ac:dyDescent="0.25">
      <c r="A322" s="314" t="str">
        <f>'Miljövärden för publ företag'!B324</f>
        <v>Värmevärden AB</v>
      </c>
      <c r="B322" s="314" t="str">
        <f>'Miljövärden för publ företag'!C324</f>
        <v>Delsbo</v>
      </c>
      <c r="C322" s="302">
        <f>IFERROR(VLOOKUP($B322,Totalt!$B$1:$AQ$550,MATCH(C$2,Totalt!$B$1:$AQ$1,0),FALSE),"")</f>
        <v>0</v>
      </c>
      <c r="D322" s="302">
        <f>IFERROR(VLOOKUP($B322,Totalt!$B$1:$AQ$550,MATCH(D$2,Totalt!$B$1:$AQ$1,0),FALSE),"")</f>
        <v>0.79800000000000004</v>
      </c>
      <c r="E322" s="302">
        <f>IFERROR(VLOOKUP($B322,Totalt!$B$1:$AQ$550,MATCH(E$2,Totalt!$B$1:$AQ$1,0),FALSE),"")</f>
        <v>0</v>
      </c>
      <c r="F322" s="302">
        <f>IFERROR(VLOOKUP($B322,Totalt!$B$1:$AQ$550,MATCH(F$2,Totalt!$B$1:$AQ$1,0),FALSE),"")</f>
        <v>0</v>
      </c>
      <c r="G322" s="302">
        <f>IFERROR(VLOOKUP($B322,Totalt!$B$1:$AQ$550,MATCH(G$2,Totalt!$B$1:$AQ$1,0),FALSE),"")</f>
        <v>0</v>
      </c>
      <c r="H322" s="302">
        <f>IFERROR(VLOOKUP($B322,Totalt!$B$1:$AQ$550,MATCH(H$2,Totalt!$B$1:$AQ$1,0),FALSE),"")</f>
        <v>0</v>
      </c>
      <c r="I322" s="302">
        <f>IFERROR(VLOOKUP($B322,Totalt!$B$1:$AQ$550,MATCH(I$2,Totalt!$B$1:$AQ$1,0),FALSE),"")</f>
        <v>0</v>
      </c>
      <c r="J322" s="302">
        <f>IFERROR(VLOOKUP($B322,Totalt!$B$1:$AQ$550,MATCH(J$2,Totalt!$B$1:$AQ$1,0),FALSE),"")</f>
        <v>0</v>
      </c>
      <c r="K322" s="302">
        <f>IFERROR(VLOOKUP($B322,Totalt!$B$1:$AQ$550,MATCH(K$2,Totalt!$B$1:$AQ$1,0),FALSE),"")</f>
        <v>0</v>
      </c>
      <c r="L322" s="302">
        <f>IFERROR(VLOOKUP($B322,Totalt!$B$1:$AQ$550,MATCH(L$2,Totalt!$B$1:$AQ$1,0),FALSE),"")</f>
        <v>0</v>
      </c>
      <c r="M322" s="302">
        <f>IFERROR(VLOOKUP($B322,Totalt!$B$1:$AQ$550,MATCH(M$2,Totalt!$B$1:$AQ$1,0),FALSE),"")</f>
        <v>0</v>
      </c>
      <c r="N322" s="302">
        <f>IFERROR(VLOOKUP($B322,Totalt!$B$1:$AQ$550,MATCH(N$2,Totalt!$B$1:$AQ$1,0),FALSE),"")</f>
        <v>0</v>
      </c>
      <c r="O322" s="302">
        <f>IFERROR(VLOOKUP($B322,Totalt!$B$1:$AQ$550,MATCH(O$2,Totalt!$B$1:$AQ$1,0),FALSE),"")</f>
        <v>14.981999999999999</v>
      </c>
      <c r="P322" s="302">
        <f>IFERROR(VLOOKUP($B322,Totalt!$B$1:$AQ$550,MATCH(P$2,Totalt!$B$1:$AQ$1,0),FALSE),"")</f>
        <v>0</v>
      </c>
      <c r="Q322" s="302">
        <f>IFERROR(VLOOKUP($B322,Totalt!$B$1:$AQ$550,MATCH(Q$2,Totalt!$B$1:$AQ$1,0),FALSE),"")</f>
        <v>0</v>
      </c>
      <c r="R322" s="302">
        <f>IFERROR(VLOOKUP($B322,Totalt!$B$1:$AQ$550,MATCH(R$2,Totalt!$B$1:$AQ$1,0),FALSE),"")</f>
        <v>0</v>
      </c>
      <c r="S322" s="302">
        <f>IFERROR(VLOOKUP($B322,Totalt!$B$1:$AQ$550,MATCH(S$2,Totalt!$B$1:$AQ$1,0),FALSE),"")</f>
        <v>0</v>
      </c>
      <c r="T322" s="302">
        <f>IFERROR(VLOOKUP($B322,Totalt!$B$1:$AQ$550,MATCH(T$2,Totalt!$B$1:$AQ$1,0),FALSE),"")</f>
        <v>0</v>
      </c>
      <c r="U322" s="302">
        <f>IFERROR(VLOOKUP($B322,Totalt!$B$1:$AQ$550,MATCH(U$2,Totalt!$B$1:$AQ$1,0),FALSE),"")</f>
        <v>0</v>
      </c>
      <c r="V322" s="302">
        <f>IFERROR(VLOOKUP($B322,Totalt!$B$1:$AQ$550,MATCH(V$2,Totalt!$B$1:$AQ$1,0),FALSE),"")</f>
        <v>0</v>
      </c>
      <c r="W322" s="302">
        <f>IFERROR(VLOOKUP($B322,Totalt!$B$1:$AQ$550,MATCH(W$2,Totalt!$B$1:$AQ$1,0),FALSE),"")</f>
        <v>0</v>
      </c>
      <c r="X322" s="302">
        <f>IFERROR(VLOOKUP($B322,Totalt!$B$1:$AQ$550,MATCH(X$2,Totalt!$B$1:$AQ$1,0),FALSE),"")</f>
        <v>0</v>
      </c>
      <c r="Y322" s="302">
        <f>IFERROR(VLOOKUP($B322,Totalt!$B$1:$AQ$550,MATCH(Y$2,Totalt!$B$1:$AQ$1,0),FALSE),"")</f>
        <v>0</v>
      </c>
      <c r="Z322" s="302">
        <f>IFERROR(VLOOKUP($B322,Totalt!$B$1:$AQ$550,MATCH(Z$2,Totalt!$B$1:$AQ$1,0),FALSE),"")</f>
        <v>0</v>
      </c>
      <c r="AA322" s="302">
        <f>IFERROR(VLOOKUP($B322,Totalt!$B$1:$AQ$550,MATCH(AA$2,Totalt!$B$1:$AQ$1,0),FALSE),"")</f>
        <v>0</v>
      </c>
      <c r="AB322" s="302">
        <f>IFERROR(VLOOKUP($B322,Totalt!$B$1:$AQ$550,MATCH(AB$2,Totalt!$B$1:$AQ$1,0),FALSE),"")</f>
        <v>0</v>
      </c>
      <c r="AC322" s="302">
        <f>IFERROR(VLOOKUP($B322,Totalt!$B$1:$AQ$550,MATCH(AC$2,Totalt!$B$1:$AQ$1,0),FALSE),"")</f>
        <v>2.6890000000000001</v>
      </c>
      <c r="AD322" s="302">
        <f>IFERROR(VLOOKUP($B322,Totalt!$B$1:$AQ$550,MATCH(AD$2,Totalt!$B$1:$AQ$1,0),FALSE),"")</f>
        <v>0</v>
      </c>
      <c r="AE322" s="302">
        <f>IFERROR(VLOOKUP($B322,Totalt!$B$1:$AQ$550,MATCH(AE$2,Totalt!$B$1:$AQ$1,0),FALSE),"")</f>
        <v>0</v>
      </c>
      <c r="AF322" s="302">
        <f>IFERROR(VLOOKUP($B322,Totalt!$B$1:$AQ$550,MATCH(AF$2,Totalt!$B$1:$AQ$1,0),FALSE),"")</f>
        <v>0.43037999999999998</v>
      </c>
      <c r="AG322" s="302">
        <f>IFERROR(VLOOKUP($B322,Totalt!$B$1:$AQ$550,MATCH(AG$2,Totalt!$B$1:$AQ$1,0),FALSE),"")</f>
        <v>0</v>
      </c>
      <c r="AI322" s="302">
        <f t="shared" si="16"/>
        <v>18.899380000000001</v>
      </c>
      <c r="AJ322" s="302">
        <f>IF(ISERROR(1/VLOOKUP($B322,Leveranser!$B$1:$S$500,MATCH("såld värme (gwh)",Leveranser!$B$1:$S$1,0),FALSE)),"",VLOOKUP($B322,Leveranser!$B$1:$S$500,MATCH("såld värme (gwh)",Leveranser!$B$1:$S$1,0),FALSE))</f>
        <v>14.346</v>
      </c>
      <c r="AK322" s="315"/>
      <c r="AM322" s="316" t="str">
        <f>IF(B322&lt;&gt;"",IF(VLOOKUP($B322,Totalt!$B$1:$AQ$550,MATCH("Kvalitetsgranskad:",Totalt!$B$1:$AQ$1,0),FALSE)="ja",VLOOKUP($B322,Miljö!$B$1:$AG$479,MATCH(AM$2,Miljö!$B$1:$AK$1,0),FALSE),""),"")</f>
        <v>Ja</v>
      </c>
      <c r="AN322" s="316" t="str">
        <f>IF(AM322="ja",VLOOKUP($B322,Miljö!$B$1:$J$479,MATCH("Typ av ursprungsspecificerad el   (Om inget värde anges används Nordisk residualmix, se inforuta) ()",Miljö!$B$1:$J$1,0),FALSE),IF(AM322="nej","Nordisk residualel",""))</f>
        <v>'bioel'</v>
      </c>
      <c r="AO322" s="316">
        <f>IF(AM322="","",VLOOKUP($B322,Miljö!$B$1:$J$479,MATCH("Fossilandel för ursprungspecificerad el ()",Miljö!$B$1:$J$1,0),FALSE))</f>
        <v>0</v>
      </c>
      <c r="AP322" s="316">
        <f>IF(AM322="","",IFERROR(VLOOKUP($B322,Miljö!$B$1:$J$479,MATCH("Kärnkraftsandel för ursprungsspecificerad el ()",Miljö!$B$1:$J$1,0),FALSE)/1,0))</f>
        <v>0</v>
      </c>
      <c r="AQ322" s="316">
        <f t="shared" si="17"/>
        <v>1</v>
      </c>
      <c r="AS322" s="316" t="str">
        <f t="shared" si="18"/>
        <v>Nej</v>
      </c>
      <c r="AT322" s="316" t="str">
        <f>IF(AS322="ja",VLOOKUP($B322,Miljö!$B$1:$O$500,MATCH("Fossil andel i procent (%)",Miljö!$B$1:$O$1,0),FALSE)/100,"")</f>
        <v/>
      </c>
      <c r="AV322" s="316" t="str">
        <f t="shared" si="19"/>
        <v>Nej</v>
      </c>
      <c r="AW322" s="316" t="str">
        <f>IF(AV322="ja",VLOOKUP($B322,'Egen hetvattenprod'!$B$1:$AO$500,MATCH("Värmekälla till värmepumpar ()",'Egen hetvattenprod'!$B$1:$AO$1,0),FALSE),"")</f>
        <v/>
      </c>
    </row>
    <row r="323" spans="1:49" x14ac:dyDescent="0.25">
      <c r="A323" s="314" t="str">
        <f>'Miljövärden för publ företag'!B325</f>
        <v>Värmevärden AB</v>
      </c>
      <c r="B323" s="314" t="str">
        <f>'Miljövärden för publ företag'!C325</f>
        <v>Grums</v>
      </c>
      <c r="C323" s="302">
        <f>IFERROR(VLOOKUP($B323,Totalt!$B$1:$AQ$550,MATCH(C$2,Totalt!$B$1:$AQ$1,0),FALSE),"")</f>
        <v>0</v>
      </c>
      <c r="D323" s="302">
        <f>IFERROR(VLOOKUP($B323,Totalt!$B$1:$AQ$550,MATCH(D$2,Totalt!$B$1:$AQ$1,0),FALSE),"")</f>
        <v>1.5202199999999999</v>
      </c>
      <c r="E323" s="302">
        <f>IFERROR(VLOOKUP($B323,Totalt!$B$1:$AQ$550,MATCH(E$2,Totalt!$B$1:$AQ$1,0),FALSE),"")</f>
        <v>0</v>
      </c>
      <c r="F323" s="302">
        <f>IFERROR(VLOOKUP($B323,Totalt!$B$1:$AQ$550,MATCH(F$2,Totalt!$B$1:$AQ$1,0),FALSE),"")</f>
        <v>0</v>
      </c>
      <c r="G323" s="302">
        <f>IFERROR(VLOOKUP($B323,Totalt!$B$1:$AQ$550,MATCH(G$2,Totalt!$B$1:$AQ$1,0),FALSE),"")</f>
        <v>0</v>
      </c>
      <c r="H323" s="302">
        <f>IFERROR(VLOOKUP($B323,Totalt!$B$1:$AQ$550,MATCH(H$2,Totalt!$B$1:$AQ$1,0),FALSE),"")</f>
        <v>0</v>
      </c>
      <c r="I323" s="302">
        <f>IFERROR(VLOOKUP($B323,Totalt!$B$1:$AQ$550,MATCH(I$2,Totalt!$B$1:$AQ$1,0),FALSE),"")</f>
        <v>0</v>
      </c>
      <c r="J323" s="302">
        <f>IFERROR(VLOOKUP($B323,Totalt!$B$1:$AQ$550,MATCH(J$2,Totalt!$B$1:$AQ$1,0),FALSE),"")</f>
        <v>0</v>
      </c>
      <c r="K323" s="302">
        <f>IFERROR(VLOOKUP($B323,Totalt!$B$1:$AQ$550,MATCH(K$2,Totalt!$B$1:$AQ$1,0),FALSE),"")</f>
        <v>0</v>
      </c>
      <c r="L323" s="302">
        <f>IFERROR(VLOOKUP($B323,Totalt!$B$1:$AQ$550,MATCH(L$2,Totalt!$B$1:$AQ$1,0),FALSE),"")</f>
        <v>0</v>
      </c>
      <c r="M323" s="302">
        <f>IFERROR(VLOOKUP($B323,Totalt!$B$1:$AQ$550,MATCH(M$2,Totalt!$B$1:$AQ$1,0),FALSE),"")</f>
        <v>0</v>
      </c>
      <c r="N323" s="302">
        <f>IFERROR(VLOOKUP($B323,Totalt!$B$1:$AQ$550,MATCH(N$2,Totalt!$B$1:$AQ$1,0),FALSE),"")</f>
        <v>0</v>
      </c>
      <c r="O323" s="302">
        <f>IFERROR(VLOOKUP($B323,Totalt!$B$1:$AQ$550,MATCH(O$2,Totalt!$B$1:$AQ$1,0),FALSE),"")</f>
        <v>0</v>
      </c>
      <c r="P323" s="302">
        <f>IFERROR(VLOOKUP($B323,Totalt!$B$1:$AQ$550,MATCH(P$2,Totalt!$B$1:$AQ$1,0),FALSE),"")</f>
        <v>0</v>
      </c>
      <c r="Q323" s="302">
        <f>IFERROR(VLOOKUP($B323,Totalt!$B$1:$AQ$550,MATCH(Q$2,Totalt!$B$1:$AQ$1,0),FALSE),"")</f>
        <v>1.62584</v>
      </c>
      <c r="R323" s="302">
        <f>IFERROR(VLOOKUP($B323,Totalt!$B$1:$AQ$550,MATCH(R$2,Totalt!$B$1:$AQ$1,0),FALSE),"")</f>
        <v>0</v>
      </c>
      <c r="S323" s="302">
        <f>IFERROR(VLOOKUP($B323,Totalt!$B$1:$AQ$550,MATCH(S$2,Totalt!$B$1:$AQ$1,0),FALSE),"")</f>
        <v>0</v>
      </c>
      <c r="T323" s="302">
        <f>IFERROR(VLOOKUP($B323,Totalt!$B$1:$AQ$550,MATCH(T$2,Totalt!$B$1:$AQ$1,0),FALSE),"")</f>
        <v>0</v>
      </c>
      <c r="U323" s="302">
        <f>IFERROR(VLOOKUP($B323,Totalt!$B$1:$AQ$550,MATCH(U$2,Totalt!$B$1:$AQ$1,0),FALSE),"")</f>
        <v>0</v>
      </c>
      <c r="V323" s="302">
        <f>IFERROR(VLOOKUP($B323,Totalt!$B$1:$AQ$550,MATCH(V$2,Totalt!$B$1:$AQ$1,0),FALSE),"")</f>
        <v>0</v>
      </c>
      <c r="W323" s="302">
        <f>IFERROR(VLOOKUP($B323,Totalt!$B$1:$AQ$550,MATCH(W$2,Totalt!$B$1:$AQ$1,0),FALSE),"")</f>
        <v>0</v>
      </c>
      <c r="X323" s="302">
        <f>IFERROR(VLOOKUP($B323,Totalt!$B$1:$AQ$550,MATCH(X$2,Totalt!$B$1:$AQ$1,0),FALSE),"")</f>
        <v>0</v>
      </c>
      <c r="Y323" s="302">
        <f>IFERROR(VLOOKUP($B323,Totalt!$B$1:$AQ$550,MATCH(Y$2,Totalt!$B$1:$AQ$1,0),FALSE),"")</f>
        <v>0</v>
      </c>
      <c r="Z323" s="302">
        <f>IFERROR(VLOOKUP($B323,Totalt!$B$1:$AQ$550,MATCH(Z$2,Totalt!$B$1:$AQ$1,0),FALSE),"")</f>
        <v>0</v>
      </c>
      <c r="AA323" s="302">
        <f>IFERROR(VLOOKUP($B323,Totalt!$B$1:$AQ$550,MATCH(AA$2,Totalt!$B$1:$AQ$1,0),FALSE),"")</f>
        <v>0</v>
      </c>
      <c r="AB323" s="302">
        <f>IFERROR(VLOOKUP($B323,Totalt!$B$1:$AQ$550,MATCH(AB$2,Totalt!$B$1:$AQ$1,0),FALSE),"")</f>
        <v>0</v>
      </c>
      <c r="AC323" s="302">
        <f>IFERROR(VLOOKUP($B323,Totalt!$B$1:$AQ$550,MATCH(AC$2,Totalt!$B$1:$AQ$1,0),FALSE),"")</f>
        <v>0</v>
      </c>
      <c r="AD323" s="302">
        <f>IFERROR(VLOOKUP($B323,Totalt!$B$1:$AQ$550,MATCH(AD$2,Totalt!$B$1:$AQ$1,0),FALSE),"")</f>
        <v>24.283999999999999</v>
      </c>
      <c r="AE323" s="302">
        <f>IFERROR(VLOOKUP($B323,Totalt!$B$1:$AQ$550,MATCH(AE$2,Totalt!$B$1:$AQ$1,0),FALSE),"")</f>
        <v>0</v>
      </c>
      <c r="AF323" s="302">
        <f>IFERROR(VLOOKUP($B323,Totalt!$B$1:$AQ$550,MATCH(AF$2,Totalt!$B$1:$AQ$1,0),FALSE),"")</f>
        <v>6.7000000000000004E-2</v>
      </c>
      <c r="AG323" s="302">
        <f>IFERROR(VLOOKUP($B323,Totalt!$B$1:$AQ$550,MATCH(AG$2,Totalt!$B$1:$AQ$1,0),FALSE),"")</f>
        <v>0</v>
      </c>
      <c r="AI323" s="302">
        <f t="shared" si="16"/>
        <v>27.497059999999998</v>
      </c>
      <c r="AJ323" s="302">
        <f>IF(ISERROR(1/VLOOKUP($B323,Leveranser!$B$1:$S$500,MATCH("såld värme (gwh)",Leveranser!$B$1:$S$1,0),FALSE)),"",VLOOKUP($B323,Leveranser!$B$1:$S$500,MATCH("såld värme (gwh)",Leveranser!$B$1:$S$1,0),FALSE))</f>
        <v>22.568999999999999</v>
      </c>
      <c r="AK323" s="315"/>
      <c r="AM323" s="316" t="str">
        <f>IF(B323&lt;&gt;"",IF(VLOOKUP($B323,Totalt!$B$1:$AQ$550,MATCH("Kvalitetsgranskad:",Totalt!$B$1:$AQ$1,0),FALSE)="ja",VLOOKUP($B323,Miljö!$B$1:$AG$479,MATCH(AM$2,Miljö!$B$1:$AK$1,0),FALSE),""),"")</f>
        <v>Ja</v>
      </c>
      <c r="AN323" s="316" t="str">
        <f>IF(AM323="ja",VLOOKUP($B323,Miljö!$B$1:$J$479,MATCH("Typ av ursprungsspecificerad el   (Om inget värde anges används Nordisk residualmix, se inforuta) ()",Miljö!$B$1:$J$1,0),FALSE),IF(AM323="nej","Nordisk residualel",""))</f>
        <v>-</v>
      </c>
      <c r="AO323" s="316">
        <f>IF(AM323="","",VLOOKUP($B323,Miljö!$B$1:$J$479,MATCH("Fossilandel för ursprungspecificerad el ()",Miljö!$B$1:$J$1,0),FALSE))</f>
        <v>0</v>
      </c>
      <c r="AP323" s="316">
        <f>IF(AM323="","",IFERROR(VLOOKUP($B323,Miljö!$B$1:$J$479,MATCH("Kärnkraftsandel för ursprungsspecificerad el ()",Miljö!$B$1:$J$1,0),FALSE)/1,0))</f>
        <v>0.40799999999999997</v>
      </c>
      <c r="AQ323" s="316">
        <f t="shared" si="17"/>
        <v>0.59200000000000008</v>
      </c>
      <c r="AS323" s="316" t="str">
        <f t="shared" si="18"/>
        <v>Nej</v>
      </c>
      <c r="AT323" s="316" t="str">
        <f>IF(AS323="ja",VLOOKUP($B323,Miljö!$B$1:$O$500,MATCH("Fossil andel i procent (%)",Miljö!$B$1:$O$1,0),FALSE)/100,"")</f>
        <v/>
      </c>
      <c r="AV323" s="316" t="str">
        <f t="shared" si="19"/>
        <v>Nej</v>
      </c>
      <c r="AW323" s="316" t="str">
        <f>IF(AV323="ja",VLOOKUP($B323,'Egen hetvattenprod'!$B$1:$AO$500,MATCH("Värmekälla till värmepumpar ()",'Egen hetvattenprod'!$B$1:$AO$1,0),FALSE),"")</f>
        <v/>
      </c>
    </row>
    <row r="324" spans="1:49" x14ac:dyDescent="0.25">
      <c r="A324" s="314" t="str">
        <f>'Miljövärden för publ företag'!B326</f>
        <v>Värmevärden AB</v>
      </c>
      <c r="B324" s="314" t="str">
        <f>'Miljövärden för publ företag'!C326</f>
        <v>Grythyttan</v>
      </c>
      <c r="C324" s="302">
        <f>IFERROR(VLOOKUP($B324,Totalt!$B$1:$AQ$550,MATCH(C$2,Totalt!$B$1:$AQ$1,0),FALSE),"")</f>
        <v>0</v>
      </c>
      <c r="D324" s="302">
        <f>IFERROR(VLOOKUP($B324,Totalt!$B$1:$AQ$550,MATCH(D$2,Totalt!$B$1:$AQ$1,0),FALSE),"")</f>
        <v>0.57899999999999996</v>
      </c>
      <c r="E324" s="302">
        <f>IFERROR(VLOOKUP($B324,Totalt!$B$1:$AQ$550,MATCH(E$2,Totalt!$B$1:$AQ$1,0),FALSE),"")</f>
        <v>0</v>
      </c>
      <c r="F324" s="302">
        <f>IFERROR(VLOOKUP($B324,Totalt!$B$1:$AQ$550,MATCH(F$2,Totalt!$B$1:$AQ$1,0),FALSE),"")</f>
        <v>0</v>
      </c>
      <c r="G324" s="302">
        <f>IFERROR(VLOOKUP($B324,Totalt!$B$1:$AQ$550,MATCH(G$2,Totalt!$B$1:$AQ$1,0),FALSE),"")</f>
        <v>0</v>
      </c>
      <c r="H324" s="302">
        <f>IFERROR(VLOOKUP($B324,Totalt!$B$1:$AQ$550,MATCH(H$2,Totalt!$B$1:$AQ$1,0),FALSE),"")</f>
        <v>0</v>
      </c>
      <c r="I324" s="302">
        <f>IFERROR(VLOOKUP($B324,Totalt!$B$1:$AQ$550,MATCH(I$2,Totalt!$B$1:$AQ$1,0),FALSE),"")</f>
        <v>0</v>
      </c>
      <c r="J324" s="302">
        <f>IFERROR(VLOOKUP($B324,Totalt!$B$1:$AQ$550,MATCH(J$2,Totalt!$B$1:$AQ$1,0),FALSE),"")</f>
        <v>0</v>
      </c>
      <c r="K324" s="302">
        <f>IFERROR(VLOOKUP($B324,Totalt!$B$1:$AQ$550,MATCH(K$2,Totalt!$B$1:$AQ$1,0),FALSE),"")</f>
        <v>0</v>
      </c>
      <c r="L324" s="302">
        <f>IFERROR(VLOOKUP($B324,Totalt!$B$1:$AQ$550,MATCH(L$2,Totalt!$B$1:$AQ$1,0),FALSE),"")</f>
        <v>0</v>
      </c>
      <c r="M324" s="302">
        <f>IFERROR(VLOOKUP($B324,Totalt!$B$1:$AQ$550,MATCH(M$2,Totalt!$B$1:$AQ$1,0),FALSE),"")</f>
        <v>0</v>
      </c>
      <c r="N324" s="302">
        <f>IFERROR(VLOOKUP($B324,Totalt!$B$1:$AQ$550,MATCH(N$2,Totalt!$B$1:$AQ$1,0),FALSE),"")</f>
        <v>0</v>
      </c>
      <c r="O324" s="302">
        <f>IFERROR(VLOOKUP($B324,Totalt!$B$1:$AQ$550,MATCH(O$2,Totalt!$B$1:$AQ$1,0),FALSE),"")</f>
        <v>0</v>
      </c>
      <c r="P324" s="302">
        <f>IFERROR(VLOOKUP($B324,Totalt!$B$1:$AQ$550,MATCH(P$2,Totalt!$B$1:$AQ$1,0),FALSE),"")</f>
        <v>1.004</v>
      </c>
      <c r="Q324" s="302">
        <f>IFERROR(VLOOKUP($B324,Totalt!$B$1:$AQ$550,MATCH(Q$2,Totalt!$B$1:$AQ$1,0),FALSE),"")</f>
        <v>0</v>
      </c>
      <c r="R324" s="302">
        <f>IFERROR(VLOOKUP($B324,Totalt!$B$1:$AQ$550,MATCH(R$2,Totalt!$B$1:$AQ$1,0),FALSE),"")</f>
        <v>0</v>
      </c>
      <c r="S324" s="302">
        <f>IFERROR(VLOOKUP($B324,Totalt!$B$1:$AQ$550,MATCH(S$2,Totalt!$B$1:$AQ$1,0),FALSE),"")</f>
        <v>6.4729999999999999</v>
      </c>
      <c r="T324" s="302">
        <f>IFERROR(VLOOKUP($B324,Totalt!$B$1:$AQ$550,MATCH(T$2,Totalt!$B$1:$AQ$1,0),FALSE),"")</f>
        <v>0</v>
      </c>
      <c r="U324" s="302">
        <f>IFERROR(VLOOKUP($B324,Totalt!$B$1:$AQ$550,MATCH(U$2,Totalt!$B$1:$AQ$1,0),FALSE),"")</f>
        <v>0</v>
      </c>
      <c r="V324" s="302">
        <f>IFERROR(VLOOKUP($B324,Totalt!$B$1:$AQ$550,MATCH(V$2,Totalt!$B$1:$AQ$1,0),FALSE),"")</f>
        <v>0</v>
      </c>
      <c r="W324" s="302">
        <f>IFERROR(VLOOKUP($B324,Totalt!$B$1:$AQ$550,MATCH(W$2,Totalt!$B$1:$AQ$1,0),FALSE),"")</f>
        <v>0</v>
      </c>
      <c r="X324" s="302">
        <f>IFERROR(VLOOKUP($B324,Totalt!$B$1:$AQ$550,MATCH(X$2,Totalt!$B$1:$AQ$1,0),FALSE),"")</f>
        <v>0</v>
      </c>
      <c r="Y324" s="302">
        <f>IFERROR(VLOOKUP($B324,Totalt!$B$1:$AQ$550,MATCH(Y$2,Totalt!$B$1:$AQ$1,0),FALSE),"")</f>
        <v>0</v>
      </c>
      <c r="Z324" s="302">
        <f>IFERROR(VLOOKUP($B324,Totalt!$B$1:$AQ$550,MATCH(Z$2,Totalt!$B$1:$AQ$1,0),FALSE),"")</f>
        <v>0</v>
      </c>
      <c r="AA324" s="302">
        <f>IFERROR(VLOOKUP($B324,Totalt!$B$1:$AQ$550,MATCH(AA$2,Totalt!$B$1:$AQ$1,0),FALSE),"")</f>
        <v>0</v>
      </c>
      <c r="AB324" s="302">
        <f>IFERROR(VLOOKUP($B324,Totalt!$B$1:$AQ$550,MATCH(AB$2,Totalt!$B$1:$AQ$1,0),FALSE),"")</f>
        <v>0</v>
      </c>
      <c r="AC324" s="302">
        <f>IFERROR(VLOOKUP($B324,Totalt!$B$1:$AQ$550,MATCH(AC$2,Totalt!$B$1:$AQ$1,0),FALSE),"")</f>
        <v>0</v>
      </c>
      <c r="AD324" s="302">
        <f>IFERROR(VLOOKUP($B324,Totalt!$B$1:$AQ$550,MATCH(AD$2,Totalt!$B$1:$AQ$1,0),FALSE),"")</f>
        <v>0</v>
      </c>
      <c r="AE324" s="302">
        <f>IFERROR(VLOOKUP($B324,Totalt!$B$1:$AQ$550,MATCH(AE$2,Totalt!$B$1:$AQ$1,0),FALSE),"")</f>
        <v>0</v>
      </c>
      <c r="AF324" s="302">
        <f>IFERROR(VLOOKUP($B324,Totalt!$B$1:$AQ$550,MATCH(AF$2,Totalt!$B$1:$AQ$1,0),FALSE),"")</f>
        <v>0.36499999999999999</v>
      </c>
      <c r="AG324" s="302">
        <f>IFERROR(VLOOKUP($B324,Totalt!$B$1:$AQ$550,MATCH(AG$2,Totalt!$B$1:$AQ$1,0),FALSE),"")</f>
        <v>0</v>
      </c>
      <c r="AI324" s="302">
        <f t="shared" ref="AI324:AI387" si="20">IF(B324&lt;&gt;"",SUM(C324:AG324),"")</f>
        <v>8.4209999999999994</v>
      </c>
      <c r="AJ324" s="302">
        <f>IF(ISERROR(1/VLOOKUP($B324,Leveranser!$B$1:$S$500,MATCH("såld värme (gwh)",Leveranser!$B$1:$S$1,0),FALSE)),"",VLOOKUP($B324,Leveranser!$B$1:$S$500,MATCH("såld värme (gwh)",Leveranser!$B$1:$S$1,0),FALSE))</f>
        <v>5.3769999999999998</v>
      </c>
      <c r="AK324" s="315"/>
      <c r="AM324" s="316" t="str">
        <f>IF(B324&lt;&gt;"",IF(VLOOKUP($B324,Totalt!$B$1:$AQ$550,MATCH("Kvalitetsgranskad:",Totalt!$B$1:$AQ$1,0),FALSE)="ja",VLOOKUP($B324,Miljö!$B$1:$AG$479,MATCH(AM$2,Miljö!$B$1:$AK$1,0),FALSE),""),"")</f>
        <v>Ja</v>
      </c>
      <c r="AN324" s="316" t="str">
        <f>IF(AM324="ja",VLOOKUP($B324,Miljö!$B$1:$J$479,MATCH("Typ av ursprungsspecificerad el   (Om inget värde anges används Nordisk residualmix, se inforuta) ()",Miljö!$B$1:$J$1,0),FALSE),IF(AM324="nej","Nordisk residualel",""))</f>
        <v>-</v>
      </c>
      <c r="AO324" s="316">
        <f>IF(AM324="","",VLOOKUP($B324,Miljö!$B$1:$J$479,MATCH("Fossilandel för ursprungspecificerad el ()",Miljö!$B$1:$J$1,0),FALSE))</f>
        <v>0</v>
      </c>
      <c r="AP324" s="316">
        <f>IF(AM324="","",IFERROR(VLOOKUP($B324,Miljö!$B$1:$J$479,MATCH("Kärnkraftsandel för ursprungsspecificerad el ()",Miljö!$B$1:$J$1,0),FALSE)/1,0))</f>
        <v>0.40799999999999997</v>
      </c>
      <c r="AQ324" s="316">
        <f t="shared" ref="AQ324:AQ387" si="21">IF(AM324="","",1-AO324-AP324)</f>
        <v>0.59200000000000008</v>
      </c>
      <c r="AS324" s="316" t="str">
        <f t="shared" ref="AS324:AS387" si="22">IF(B324&lt;&gt;"",IF(AND(AG324&gt;0,AG324&lt;&gt;""),"Ja","Nej"),"")</f>
        <v>Nej</v>
      </c>
      <c r="AT324" s="316" t="str">
        <f>IF(AS324="ja",VLOOKUP($B324,Miljö!$B$1:$O$500,MATCH("Fossil andel i procent (%)",Miljö!$B$1:$O$1,0),FALSE)/100,"")</f>
        <v/>
      </c>
      <c r="AV324" s="316" t="str">
        <f t="shared" ref="AV324:AV387" si="23">IF(B324&lt;&gt;"",IF(AND(AB324&gt;0,AB324&lt;&gt;""),"Ja","Nej"),"")</f>
        <v>Nej</v>
      </c>
      <c r="AW324" s="316" t="str">
        <f>IF(AV324="ja",VLOOKUP($B324,'Egen hetvattenprod'!$B$1:$AO$500,MATCH("Värmekälla till värmepumpar ()",'Egen hetvattenprod'!$B$1:$AO$1,0),FALSE),"")</f>
        <v/>
      </c>
    </row>
    <row r="325" spans="1:49" x14ac:dyDescent="0.25">
      <c r="A325" s="314" t="str">
        <f>'Miljövärden för publ företag'!B327</f>
        <v>Värmevärden AB</v>
      </c>
      <c r="B325" s="314" t="str">
        <f>'Miljövärden för publ företag'!C327</f>
        <v>Hofors(Värmevärden)</v>
      </c>
      <c r="C325" s="302">
        <f>IFERROR(VLOOKUP($B325,Totalt!$B$1:$AQ$550,MATCH(C$2,Totalt!$B$1:$AQ$1,0),FALSE),"")</f>
        <v>0</v>
      </c>
      <c r="D325" s="302">
        <f>IFERROR(VLOOKUP($B325,Totalt!$B$1:$AQ$550,MATCH(D$2,Totalt!$B$1:$AQ$1,0),FALSE),"")</f>
        <v>0</v>
      </c>
      <c r="E325" s="302">
        <f>IFERROR(VLOOKUP($B325,Totalt!$B$1:$AQ$550,MATCH(E$2,Totalt!$B$1:$AQ$1,0),FALSE),"")</f>
        <v>0</v>
      </c>
      <c r="F325" s="302">
        <f>IFERROR(VLOOKUP($B325,Totalt!$B$1:$AQ$550,MATCH(F$2,Totalt!$B$1:$AQ$1,0),FALSE),"")</f>
        <v>6.8000000000000005E-2</v>
      </c>
      <c r="G325" s="302">
        <f>IFERROR(VLOOKUP($B325,Totalt!$B$1:$AQ$550,MATCH(G$2,Totalt!$B$1:$AQ$1,0),FALSE),"")</f>
        <v>0</v>
      </c>
      <c r="H325" s="302">
        <f>IFERROR(VLOOKUP($B325,Totalt!$B$1:$AQ$550,MATCH(H$2,Totalt!$B$1:$AQ$1,0),FALSE),"")</f>
        <v>0</v>
      </c>
      <c r="I325" s="302">
        <f>IFERROR(VLOOKUP($B325,Totalt!$B$1:$AQ$550,MATCH(I$2,Totalt!$B$1:$AQ$1,0),FALSE),"")</f>
        <v>0</v>
      </c>
      <c r="J325" s="302">
        <f>IFERROR(VLOOKUP($B325,Totalt!$B$1:$AQ$550,MATCH(J$2,Totalt!$B$1:$AQ$1,0),FALSE),"")</f>
        <v>0</v>
      </c>
      <c r="K325" s="302">
        <f>IFERROR(VLOOKUP($B325,Totalt!$B$1:$AQ$550,MATCH(K$2,Totalt!$B$1:$AQ$1,0),FALSE),"")</f>
        <v>0</v>
      </c>
      <c r="L325" s="302">
        <f>IFERROR(VLOOKUP($B325,Totalt!$B$1:$AQ$550,MATCH(L$2,Totalt!$B$1:$AQ$1,0),FALSE),"")</f>
        <v>0</v>
      </c>
      <c r="M325" s="302">
        <f>IFERROR(VLOOKUP($B325,Totalt!$B$1:$AQ$550,MATCH(M$2,Totalt!$B$1:$AQ$1,0),FALSE),"")</f>
        <v>0</v>
      </c>
      <c r="N325" s="302">
        <f>IFERROR(VLOOKUP($B325,Totalt!$B$1:$AQ$550,MATCH(N$2,Totalt!$B$1:$AQ$1,0),FALSE),"")</f>
        <v>0</v>
      </c>
      <c r="O325" s="302">
        <f>IFERROR(VLOOKUP($B325,Totalt!$B$1:$AQ$550,MATCH(O$2,Totalt!$B$1:$AQ$1,0),FALSE),"")</f>
        <v>22.409199999999998</v>
      </c>
      <c r="P325" s="302">
        <f>IFERROR(VLOOKUP($B325,Totalt!$B$1:$AQ$550,MATCH(P$2,Totalt!$B$1:$AQ$1,0),FALSE),"")</f>
        <v>18.062799999999999</v>
      </c>
      <c r="Q325" s="302">
        <f>IFERROR(VLOOKUP($B325,Totalt!$B$1:$AQ$550,MATCH(Q$2,Totalt!$B$1:$AQ$1,0),FALSE),"")</f>
        <v>0.03</v>
      </c>
      <c r="R325" s="302">
        <f>IFERROR(VLOOKUP($B325,Totalt!$B$1:$AQ$550,MATCH(R$2,Totalt!$B$1:$AQ$1,0),FALSE),"")</f>
        <v>0</v>
      </c>
      <c r="S325" s="302">
        <f>IFERROR(VLOOKUP($B325,Totalt!$B$1:$AQ$550,MATCH(S$2,Totalt!$B$1:$AQ$1,0),FALSE),"")</f>
        <v>0</v>
      </c>
      <c r="T325" s="302">
        <f>IFERROR(VLOOKUP($B325,Totalt!$B$1:$AQ$550,MATCH(T$2,Totalt!$B$1:$AQ$1,0),FALSE),"")</f>
        <v>0</v>
      </c>
      <c r="U325" s="302">
        <f>IFERROR(VLOOKUP($B325,Totalt!$B$1:$AQ$550,MATCH(U$2,Totalt!$B$1:$AQ$1,0),FALSE),"")</f>
        <v>0</v>
      </c>
      <c r="V325" s="302">
        <f>IFERROR(VLOOKUP($B325,Totalt!$B$1:$AQ$550,MATCH(V$2,Totalt!$B$1:$AQ$1,0),FALSE),"")</f>
        <v>0</v>
      </c>
      <c r="W325" s="302">
        <f>IFERROR(VLOOKUP($B325,Totalt!$B$1:$AQ$550,MATCH(W$2,Totalt!$B$1:$AQ$1,0),FALSE),"")</f>
        <v>0</v>
      </c>
      <c r="X325" s="302">
        <f>IFERROR(VLOOKUP($B325,Totalt!$B$1:$AQ$550,MATCH(X$2,Totalt!$B$1:$AQ$1,0),FALSE),"")</f>
        <v>0</v>
      </c>
      <c r="Y325" s="302">
        <f>IFERROR(VLOOKUP($B325,Totalt!$B$1:$AQ$550,MATCH(Y$2,Totalt!$B$1:$AQ$1,0),FALSE),"")</f>
        <v>0</v>
      </c>
      <c r="Z325" s="302">
        <f>IFERROR(VLOOKUP($B325,Totalt!$B$1:$AQ$550,MATCH(Z$2,Totalt!$B$1:$AQ$1,0),FALSE),"")</f>
        <v>0.48799999999999999</v>
      </c>
      <c r="AA325" s="302">
        <f>IFERROR(VLOOKUP($B325,Totalt!$B$1:$AQ$550,MATCH(AA$2,Totalt!$B$1:$AQ$1,0),FALSE),"")</f>
        <v>0</v>
      </c>
      <c r="AB325" s="302">
        <f>IFERROR(VLOOKUP($B325,Totalt!$B$1:$AQ$550,MATCH(AB$2,Totalt!$B$1:$AQ$1,0),FALSE),"")</f>
        <v>0</v>
      </c>
      <c r="AC325" s="302">
        <f>IFERROR(VLOOKUP($B325,Totalt!$B$1:$AQ$550,MATCH(AC$2,Totalt!$B$1:$AQ$1,0),FALSE),"")</f>
        <v>8.9329999999999998</v>
      </c>
      <c r="AD325" s="302">
        <f>IFERROR(VLOOKUP($B325,Totalt!$B$1:$AQ$550,MATCH(AD$2,Totalt!$B$1:$AQ$1,0),FALSE),"")</f>
        <v>30.532</v>
      </c>
      <c r="AE325" s="302">
        <f>IFERROR(VLOOKUP($B325,Totalt!$B$1:$AQ$550,MATCH(AE$2,Totalt!$B$1:$AQ$1,0),FALSE),"")</f>
        <v>0</v>
      </c>
      <c r="AF325" s="302">
        <f>IFERROR(VLOOKUP($B325,Totalt!$B$1:$AQ$550,MATCH(AF$2,Totalt!$B$1:$AQ$1,0),FALSE),"")</f>
        <v>2.2034600000000002</v>
      </c>
      <c r="AG325" s="302">
        <f>IFERROR(VLOOKUP($B325,Totalt!$B$1:$AQ$550,MATCH(AG$2,Totalt!$B$1:$AQ$1,0),FALSE),"")</f>
        <v>0</v>
      </c>
      <c r="AI325" s="302">
        <f t="shared" si="20"/>
        <v>82.726460000000003</v>
      </c>
      <c r="AJ325" s="302">
        <f>IF(ISERROR(1/VLOOKUP($B325,Leveranser!$B$1:$S$500,MATCH("såld värme (gwh)",Leveranser!$B$1:$S$1,0),FALSE)),"",VLOOKUP($B325,Leveranser!$B$1:$S$500,MATCH("såld värme (gwh)",Leveranser!$B$1:$S$1,0),FALSE))</f>
        <v>67.998000000000005</v>
      </c>
      <c r="AK325" s="315"/>
      <c r="AM325" s="316" t="str">
        <f>IF(B325&lt;&gt;"",IF(VLOOKUP($B325,Totalt!$B$1:$AQ$550,MATCH("Kvalitetsgranskad:",Totalt!$B$1:$AQ$1,0),FALSE)="ja",VLOOKUP($B325,Miljö!$B$1:$AG$479,MATCH(AM$2,Miljö!$B$1:$AK$1,0),FALSE),""),"")</f>
        <v>Ja</v>
      </c>
      <c r="AN325" s="316" t="str">
        <f>IF(AM325="ja",VLOOKUP($B325,Miljö!$B$1:$J$479,MATCH("Typ av ursprungsspecificerad el   (Om inget värde anges används Nordisk residualmix, se inforuta) ()",Miljö!$B$1:$J$1,0),FALSE),IF(AM325="nej","Nordisk residualel",""))</f>
        <v>'bioel'</v>
      </c>
      <c r="AO325" s="316">
        <f>IF(AM325="","",VLOOKUP($B325,Miljö!$B$1:$J$479,MATCH("Fossilandel för ursprungspecificerad el ()",Miljö!$B$1:$J$1,0),FALSE))</f>
        <v>0</v>
      </c>
      <c r="AP325" s="316">
        <f>IF(AM325="","",IFERROR(VLOOKUP($B325,Miljö!$B$1:$J$479,MATCH("Kärnkraftsandel för ursprungsspecificerad el ()",Miljö!$B$1:$J$1,0),FALSE)/1,0))</f>
        <v>0</v>
      </c>
      <c r="AQ325" s="316">
        <f t="shared" si="21"/>
        <v>1</v>
      </c>
      <c r="AS325" s="316" t="str">
        <f t="shared" si="22"/>
        <v>Nej</v>
      </c>
      <c r="AT325" s="316" t="str">
        <f>IF(AS325="ja",VLOOKUP($B325,Miljö!$B$1:$O$500,MATCH("Fossil andel i procent (%)",Miljö!$B$1:$O$1,0),FALSE)/100,"")</f>
        <v/>
      </c>
      <c r="AV325" s="316" t="str">
        <f t="shared" si="23"/>
        <v>Nej</v>
      </c>
      <c r="AW325" s="316" t="str">
        <f>IF(AV325="ja",VLOOKUP($B325,'Egen hetvattenprod'!$B$1:$AO$500,MATCH("Värmekälla till värmepumpar ()",'Egen hetvattenprod'!$B$1:$AO$1,0),FALSE),"")</f>
        <v/>
      </c>
    </row>
    <row r="326" spans="1:49" x14ac:dyDescent="0.25">
      <c r="A326" s="314" t="str">
        <f>'Miljövärden för publ företag'!B328</f>
        <v>Värmevärden AB</v>
      </c>
      <c r="B326" s="314" t="str">
        <f>'Miljövärden för publ företag'!C328</f>
        <v>Hudiksvall</v>
      </c>
      <c r="C326" s="302">
        <f>IFERROR(VLOOKUP($B326,Totalt!$B$1:$AQ$550,MATCH(C$2,Totalt!$B$1:$AQ$1,0),FALSE),"")</f>
        <v>0</v>
      </c>
      <c r="D326" s="302">
        <f>IFERROR(VLOOKUP($B326,Totalt!$B$1:$AQ$550,MATCH(D$2,Totalt!$B$1:$AQ$1,0),FALSE),"")</f>
        <v>0.72199999999999998</v>
      </c>
      <c r="E326" s="302">
        <f>IFERROR(VLOOKUP($B326,Totalt!$B$1:$AQ$550,MATCH(E$2,Totalt!$B$1:$AQ$1,0),FALSE),"")</f>
        <v>0</v>
      </c>
      <c r="F326" s="302">
        <f>IFERROR(VLOOKUP($B326,Totalt!$B$1:$AQ$550,MATCH(F$2,Totalt!$B$1:$AQ$1,0),FALSE),"")</f>
        <v>0</v>
      </c>
      <c r="G326" s="302">
        <f>IFERROR(VLOOKUP($B326,Totalt!$B$1:$AQ$550,MATCH(G$2,Totalt!$B$1:$AQ$1,0),FALSE),"")</f>
        <v>0</v>
      </c>
      <c r="H326" s="302">
        <f>IFERROR(VLOOKUP($B326,Totalt!$B$1:$AQ$550,MATCH(H$2,Totalt!$B$1:$AQ$1,0),FALSE),"")</f>
        <v>0</v>
      </c>
      <c r="I326" s="302">
        <f>IFERROR(VLOOKUP($B326,Totalt!$B$1:$AQ$550,MATCH(I$2,Totalt!$B$1:$AQ$1,0),FALSE),"")</f>
        <v>0</v>
      </c>
      <c r="J326" s="302">
        <f>IFERROR(VLOOKUP($B326,Totalt!$B$1:$AQ$550,MATCH(J$2,Totalt!$B$1:$AQ$1,0),FALSE),"")</f>
        <v>3.59266</v>
      </c>
      <c r="K326" s="302">
        <f>IFERROR(VLOOKUP($B326,Totalt!$B$1:$AQ$550,MATCH(K$2,Totalt!$B$1:$AQ$1,0),FALSE),"")</f>
        <v>0</v>
      </c>
      <c r="L326" s="302">
        <f>IFERROR(VLOOKUP($B326,Totalt!$B$1:$AQ$550,MATCH(L$2,Totalt!$B$1:$AQ$1,0),FALSE),"")</f>
        <v>0</v>
      </c>
      <c r="M326" s="302">
        <f>IFERROR(VLOOKUP($B326,Totalt!$B$1:$AQ$550,MATCH(M$2,Totalt!$B$1:$AQ$1,0),FALSE),"")</f>
        <v>45.167999999999999</v>
      </c>
      <c r="N326" s="302">
        <f>IFERROR(VLOOKUP($B326,Totalt!$B$1:$AQ$550,MATCH(N$2,Totalt!$B$1:$AQ$1,0),FALSE),"")</f>
        <v>4.3697400000000002</v>
      </c>
      <c r="O326" s="302">
        <f>IFERROR(VLOOKUP($B326,Totalt!$B$1:$AQ$550,MATCH(O$2,Totalt!$B$1:$AQ$1,0),FALSE),"")</f>
        <v>27.495699999999999</v>
      </c>
      <c r="P326" s="302">
        <f>IFERROR(VLOOKUP($B326,Totalt!$B$1:$AQ$550,MATCH(P$2,Totalt!$B$1:$AQ$1,0),FALSE),"")</f>
        <v>4.2766999999999999</v>
      </c>
      <c r="Q326" s="302">
        <f>IFERROR(VLOOKUP($B326,Totalt!$B$1:$AQ$550,MATCH(Q$2,Totalt!$B$1:$AQ$1,0),FALSE),"")</f>
        <v>1.7706999999999999</v>
      </c>
      <c r="R326" s="302">
        <f>IFERROR(VLOOKUP($B326,Totalt!$B$1:$AQ$550,MATCH(R$2,Totalt!$B$1:$AQ$1,0),FALSE),"")</f>
        <v>0</v>
      </c>
      <c r="S326" s="302">
        <f>IFERROR(VLOOKUP($B326,Totalt!$B$1:$AQ$550,MATCH(S$2,Totalt!$B$1:$AQ$1,0),FALSE),"")</f>
        <v>0</v>
      </c>
      <c r="T326" s="302">
        <f>IFERROR(VLOOKUP($B326,Totalt!$B$1:$AQ$550,MATCH(T$2,Totalt!$B$1:$AQ$1,0),FALSE),"")</f>
        <v>0</v>
      </c>
      <c r="U326" s="302">
        <f>IFERROR(VLOOKUP($B326,Totalt!$B$1:$AQ$550,MATCH(U$2,Totalt!$B$1:$AQ$1,0),FALSE),"")</f>
        <v>0</v>
      </c>
      <c r="V326" s="302">
        <f>IFERROR(VLOOKUP($B326,Totalt!$B$1:$AQ$550,MATCH(V$2,Totalt!$B$1:$AQ$1,0),FALSE),"")</f>
        <v>5.9080000000000004</v>
      </c>
      <c r="W326" s="302">
        <f>IFERROR(VLOOKUP($B326,Totalt!$B$1:$AQ$550,MATCH(W$2,Totalt!$B$1:$AQ$1,0),FALSE),"")</f>
        <v>0</v>
      </c>
      <c r="X326" s="302">
        <f>IFERROR(VLOOKUP($B326,Totalt!$B$1:$AQ$550,MATCH(X$2,Totalt!$B$1:$AQ$1,0),FALSE),"")</f>
        <v>0</v>
      </c>
      <c r="Y326" s="302">
        <f>IFERROR(VLOOKUP($B326,Totalt!$B$1:$AQ$550,MATCH(Y$2,Totalt!$B$1:$AQ$1,0),FALSE),"")</f>
        <v>0</v>
      </c>
      <c r="Z326" s="302">
        <f>IFERROR(VLOOKUP($B326,Totalt!$B$1:$AQ$550,MATCH(Z$2,Totalt!$B$1:$AQ$1,0),FALSE),"")</f>
        <v>0</v>
      </c>
      <c r="AA326" s="302">
        <f>IFERROR(VLOOKUP($B326,Totalt!$B$1:$AQ$550,MATCH(AA$2,Totalt!$B$1:$AQ$1,0),FALSE),"")</f>
        <v>0</v>
      </c>
      <c r="AB326" s="302">
        <f>IFERROR(VLOOKUP($B326,Totalt!$B$1:$AQ$550,MATCH(AB$2,Totalt!$B$1:$AQ$1,0),FALSE),"")</f>
        <v>0</v>
      </c>
      <c r="AC326" s="302">
        <f>IFERROR(VLOOKUP($B326,Totalt!$B$1:$AQ$550,MATCH(AC$2,Totalt!$B$1:$AQ$1,0),FALSE),"")</f>
        <v>31.312999999999999</v>
      </c>
      <c r="AD326" s="302">
        <f>IFERROR(VLOOKUP($B326,Totalt!$B$1:$AQ$550,MATCH(AD$2,Totalt!$B$1:$AQ$1,0),FALSE),"")</f>
        <v>0</v>
      </c>
      <c r="AE326" s="302">
        <f>IFERROR(VLOOKUP($B326,Totalt!$B$1:$AQ$550,MATCH(AE$2,Totalt!$B$1:$AQ$1,0),FALSE),"")</f>
        <v>0</v>
      </c>
      <c r="AF326" s="302">
        <f>IFERROR(VLOOKUP($B326,Totalt!$B$1:$AQ$550,MATCH(AF$2,Totalt!$B$1:$AQ$1,0),FALSE),"")</f>
        <v>3.3410500000000001</v>
      </c>
      <c r="AG326" s="302">
        <f>IFERROR(VLOOKUP($B326,Totalt!$B$1:$AQ$550,MATCH(AG$2,Totalt!$B$1:$AQ$1,0),FALSE),"")</f>
        <v>0</v>
      </c>
      <c r="AI326" s="302">
        <f t="shared" si="20"/>
        <v>127.95755</v>
      </c>
      <c r="AJ326" s="302">
        <f>IF(ISERROR(1/VLOOKUP($B326,Leveranser!$B$1:$S$500,MATCH("såld värme (gwh)",Leveranser!$B$1:$S$1,0),FALSE)),"",VLOOKUP($B326,Leveranser!$B$1:$S$500,MATCH("såld värme (gwh)",Leveranser!$B$1:$S$1,0),FALSE))</f>
        <v>118.759</v>
      </c>
      <c r="AK326" s="315"/>
      <c r="AM326" s="316" t="str">
        <f>IF(B326&lt;&gt;"",IF(VLOOKUP($B326,Totalt!$B$1:$AQ$550,MATCH("Kvalitetsgranskad:",Totalt!$B$1:$AQ$1,0),FALSE)="ja",VLOOKUP($B326,Miljö!$B$1:$AG$479,MATCH(AM$2,Miljö!$B$1:$AK$1,0),FALSE),""),"")</f>
        <v>Ja</v>
      </c>
      <c r="AN326" s="316" t="str">
        <f>IF(AM326="ja",VLOOKUP($B326,Miljö!$B$1:$J$479,MATCH("Typ av ursprungsspecificerad el   (Om inget värde anges används Nordisk residualmix, se inforuta) ()",Miljö!$B$1:$J$1,0),FALSE),IF(AM326="nej","Nordisk residualel",""))</f>
        <v>'bioel'</v>
      </c>
      <c r="AO326" s="316">
        <f>IF(AM326="","",VLOOKUP($B326,Miljö!$B$1:$J$479,MATCH("Fossilandel för ursprungspecificerad el ()",Miljö!$B$1:$J$1,0),FALSE))</f>
        <v>0</v>
      </c>
      <c r="AP326" s="316">
        <f>IF(AM326="","",IFERROR(VLOOKUP($B326,Miljö!$B$1:$J$479,MATCH("Kärnkraftsandel för ursprungsspecificerad el ()",Miljö!$B$1:$J$1,0),FALSE)/1,0))</f>
        <v>0</v>
      </c>
      <c r="AQ326" s="316">
        <f t="shared" si="21"/>
        <v>1</v>
      </c>
      <c r="AS326" s="316" t="str">
        <f t="shared" si="22"/>
        <v>Nej</v>
      </c>
      <c r="AT326" s="316" t="str">
        <f>IF(AS326="ja",VLOOKUP($B326,Miljö!$B$1:$O$500,MATCH("Fossil andel i procent (%)",Miljö!$B$1:$O$1,0),FALSE)/100,"")</f>
        <v/>
      </c>
      <c r="AV326" s="316" t="str">
        <f t="shared" si="23"/>
        <v>Nej</v>
      </c>
      <c r="AW326" s="316" t="str">
        <f>IF(AV326="ja",VLOOKUP($B326,'Egen hetvattenprod'!$B$1:$AO$500,MATCH("Värmekälla till värmepumpar ()",'Egen hetvattenprod'!$B$1:$AO$1,0),FALSE),"")</f>
        <v/>
      </c>
    </row>
    <row r="327" spans="1:49" x14ac:dyDescent="0.25">
      <c r="A327" s="314" t="str">
        <f>'Miljövärden för publ företag'!B329</f>
        <v>Värmevärden AB</v>
      </c>
      <c r="B327" s="314" t="str">
        <f>'Miljövärden för publ företag'!C329</f>
        <v>Hällefors</v>
      </c>
      <c r="C327" s="302">
        <f>IFERROR(VLOOKUP($B327,Totalt!$B$1:$AQ$550,MATCH(C$2,Totalt!$B$1:$AQ$1,0),FALSE),"")</f>
        <v>0</v>
      </c>
      <c r="D327" s="302">
        <f>IFERROR(VLOOKUP($B327,Totalt!$B$1:$AQ$550,MATCH(D$2,Totalt!$B$1:$AQ$1,0),FALSE),"")</f>
        <v>1.5089999999999999</v>
      </c>
      <c r="E327" s="302">
        <f>IFERROR(VLOOKUP($B327,Totalt!$B$1:$AQ$550,MATCH(E$2,Totalt!$B$1:$AQ$1,0),FALSE),"")</f>
        <v>0</v>
      </c>
      <c r="F327" s="302">
        <f>IFERROR(VLOOKUP($B327,Totalt!$B$1:$AQ$550,MATCH(F$2,Totalt!$B$1:$AQ$1,0),FALSE),"")</f>
        <v>0</v>
      </c>
      <c r="G327" s="302">
        <f>IFERROR(VLOOKUP($B327,Totalt!$B$1:$AQ$550,MATCH(G$2,Totalt!$B$1:$AQ$1,0),FALSE),"")</f>
        <v>0</v>
      </c>
      <c r="H327" s="302">
        <f>IFERROR(VLOOKUP($B327,Totalt!$B$1:$AQ$550,MATCH(H$2,Totalt!$B$1:$AQ$1,0),FALSE),"")</f>
        <v>0</v>
      </c>
      <c r="I327" s="302">
        <f>IFERROR(VLOOKUP($B327,Totalt!$B$1:$AQ$550,MATCH(I$2,Totalt!$B$1:$AQ$1,0),FALSE),"")</f>
        <v>0</v>
      </c>
      <c r="J327" s="302">
        <f>IFERROR(VLOOKUP($B327,Totalt!$B$1:$AQ$550,MATCH(J$2,Totalt!$B$1:$AQ$1,0),FALSE),"")</f>
        <v>0</v>
      </c>
      <c r="K327" s="302">
        <f>IFERROR(VLOOKUP($B327,Totalt!$B$1:$AQ$550,MATCH(K$2,Totalt!$B$1:$AQ$1,0),FALSE),"")</f>
        <v>0</v>
      </c>
      <c r="L327" s="302">
        <f>IFERROR(VLOOKUP($B327,Totalt!$B$1:$AQ$550,MATCH(L$2,Totalt!$B$1:$AQ$1,0),FALSE),"")</f>
        <v>0</v>
      </c>
      <c r="M327" s="302">
        <f>IFERROR(VLOOKUP($B327,Totalt!$B$1:$AQ$550,MATCH(M$2,Totalt!$B$1:$AQ$1,0),FALSE),"")</f>
        <v>9.8170000000000002</v>
      </c>
      <c r="N327" s="302">
        <f>IFERROR(VLOOKUP($B327,Totalt!$B$1:$AQ$550,MATCH(N$2,Totalt!$B$1:$AQ$1,0),FALSE),"")</f>
        <v>10.339</v>
      </c>
      <c r="O327" s="302">
        <f>IFERROR(VLOOKUP($B327,Totalt!$B$1:$AQ$550,MATCH(O$2,Totalt!$B$1:$AQ$1,0),FALSE),"")</f>
        <v>7.4980000000000002</v>
      </c>
      <c r="P327" s="302">
        <f>IFERROR(VLOOKUP($B327,Totalt!$B$1:$AQ$550,MATCH(P$2,Totalt!$B$1:$AQ$1,0),FALSE),"")</f>
        <v>11.715999999999999</v>
      </c>
      <c r="Q327" s="302">
        <f>IFERROR(VLOOKUP($B327,Totalt!$B$1:$AQ$550,MATCH(Q$2,Totalt!$B$1:$AQ$1,0),FALSE),"")</f>
        <v>0</v>
      </c>
      <c r="R327" s="302">
        <f>IFERROR(VLOOKUP($B327,Totalt!$B$1:$AQ$550,MATCH(R$2,Totalt!$B$1:$AQ$1,0),FALSE),"")</f>
        <v>0</v>
      </c>
      <c r="S327" s="302">
        <f>IFERROR(VLOOKUP($B327,Totalt!$B$1:$AQ$550,MATCH(S$2,Totalt!$B$1:$AQ$1,0),FALSE),"")</f>
        <v>0</v>
      </c>
      <c r="T327" s="302">
        <f>IFERROR(VLOOKUP($B327,Totalt!$B$1:$AQ$550,MATCH(T$2,Totalt!$B$1:$AQ$1,0),FALSE),"")</f>
        <v>0</v>
      </c>
      <c r="U327" s="302">
        <f>IFERROR(VLOOKUP($B327,Totalt!$B$1:$AQ$550,MATCH(U$2,Totalt!$B$1:$AQ$1,0),FALSE),"")</f>
        <v>0</v>
      </c>
      <c r="V327" s="302">
        <f>IFERROR(VLOOKUP($B327,Totalt!$B$1:$AQ$550,MATCH(V$2,Totalt!$B$1:$AQ$1,0),FALSE),"")</f>
        <v>0</v>
      </c>
      <c r="W327" s="302">
        <f>IFERROR(VLOOKUP($B327,Totalt!$B$1:$AQ$550,MATCH(W$2,Totalt!$B$1:$AQ$1,0),FALSE),"")</f>
        <v>0</v>
      </c>
      <c r="X327" s="302">
        <f>IFERROR(VLOOKUP($B327,Totalt!$B$1:$AQ$550,MATCH(X$2,Totalt!$B$1:$AQ$1,0),FALSE),"")</f>
        <v>0</v>
      </c>
      <c r="Y327" s="302">
        <f>IFERROR(VLOOKUP($B327,Totalt!$B$1:$AQ$550,MATCH(Y$2,Totalt!$B$1:$AQ$1,0),FALSE),"")</f>
        <v>0</v>
      </c>
      <c r="Z327" s="302">
        <f>IFERROR(VLOOKUP($B327,Totalt!$B$1:$AQ$550,MATCH(Z$2,Totalt!$B$1:$AQ$1,0),FALSE),"")</f>
        <v>0</v>
      </c>
      <c r="AA327" s="302">
        <f>IFERROR(VLOOKUP($B327,Totalt!$B$1:$AQ$550,MATCH(AA$2,Totalt!$B$1:$AQ$1,0),FALSE),"")</f>
        <v>0</v>
      </c>
      <c r="AB327" s="302">
        <f>IFERROR(VLOOKUP($B327,Totalt!$B$1:$AQ$550,MATCH(AB$2,Totalt!$B$1:$AQ$1,0),FALSE),"")</f>
        <v>0</v>
      </c>
      <c r="AC327" s="302">
        <f>IFERROR(VLOOKUP($B327,Totalt!$B$1:$AQ$550,MATCH(AC$2,Totalt!$B$1:$AQ$1,0),FALSE),"")</f>
        <v>7.8659999999999997</v>
      </c>
      <c r="AD327" s="302">
        <f>IFERROR(VLOOKUP($B327,Totalt!$B$1:$AQ$550,MATCH(AD$2,Totalt!$B$1:$AQ$1,0),FALSE),"")</f>
        <v>5.3780000000000001</v>
      </c>
      <c r="AE327" s="302">
        <f>IFERROR(VLOOKUP($B327,Totalt!$B$1:$AQ$550,MATCH(AE$2,Totalt!$B$1:$AQ$1,0),FALSE),"")</f>
        <v>0</v>
      </c>
      <c r="AF327" s="302">
        <f>IFERROR(VLOOKUP($B327,Totalt!$B$1:$AQ$550,MATCH(AF$2,Totalt!$B$1:$AQ$1,0),FALSE),"")</f>
        <v>3.73</v>
      </c>
      <c r="AG327" s="302">
        <f>IFERROR(VLOOKUP($B327,Totalt!$B$1:$AQ$550,MATCH(AG$2,Totalt!$B$1:$AQ$1,0),FALSE),"")</f>
        <v>0</v>
      </c>
      <c r="AI327" s="302">
        <f t="shared" si="20"/>
        <v>57.852999999999994</v>
      </c>
      <c r="AJ327" s="302">
        <f>IF(ISERROR(1/VLOOKUP($B327,Leveranser!$B$1:$S$500,MATCH("såld värme (gwh)",Leveranser!$B$1:$S$1,0),FALSE)),"",VLOOKUP($B327,Leveranser!$B$1:$S$500,MATCH("såld värme (gwh)",Leveranser!$B$1:$S$1,0),FALSE))</f>
        <v>37.362000000000002</v>
      </c>
      <c r="AK327" s="315"/>
      <c r="AM327" s="316" t="str">
        <f>IF(B327&lt;&gt;"",IF(VLOOKUP($B327,Totalt!$B$1:$AQ$550,MATCH("Kvalitetsgranskad:",Totalt!$B$1:$AQ$1,0),FALSE)="ja",VLOOKUP($B327,Miljö!$B$1:$AG$479,MATCH(AM$2,Miljö!$B$1:$AK$1,0),FALSE),""),"")</f>
        <v>Ja</v>
      </c>
      <c r="AN327" s="316" t="str">
        <f>IF(AM327="ja",VLOOKUP($B327,Miljö!$B$1:$J$479,MATCH("Typ av ursprungsspecificerad el   (Om inget värde anges används Nordisk residualmix, se inforuta) ()",Miljö!$B$1:$J$1,0),FALSE),IF(AM327="nej","Nordisk residualel",""))</f>
        <v>-</v>
      </c>
      <c r="AO327" s="316">
        <f>IF(AM327="","",VLOOKUP($B327,Miljö!$B$1:$J$479,MATCH("Fossilandel för ursprungspecificerad el ()",Miljö!$B$1:$J$1,0),FALSE))</f>
        <v>0</v>
      </c>
      <c r="AP327" s="316">
        <f>IF(AM327="","",IFERROR(VLOOKUP($B327,Miljö!$B$1:$J$479,MATCH("Kärnkraftsandel för ursprungsspecificerad el ()",Miljö!$B$1:$J$1,0),FALSE)/1,0))</f>
        <v>0.40799999999999997</v>
      </c>
      <c r="AQ327" s="316">
        <f t="shared" si="21"/>
        <v>0.59200000000000008</v>
      </c>
      <c r="AS327" s="316" t="str">
        <f t="shared" si="22"/>
        <v>Nej</v>
      </c>
      <c r="AT327" s="316" t="str">
        <f>IF(AS327="ja",VLOOKUP($B327,Miljö!$B$1:$O$500,MATCH("Fossil andel i procent (%)",Miljö!$B$1:$O$1,0),FALSE)/100,"")</f>
        <v/>
      </c>
      <c r="AV327" s="316" t="str">
        <f t="shared" si="23"/>
        <v>Nej</v>
      </c>
      <c r="AW327" s="316" t="str">
        <f>IF(AV327="ja",VLOOKUP($B327,'Egen hetvattenprod'!$B$1:$AO$500,MATCH("Värmekälla till värmepumpar ()",'Egen hetvattenprod'!$B$1:$AO$1,0),FALSE),"")</f>
        <v/>
      </c>
    </row>
    <row r="328" spans="1:49" x14ac:dyDescent="0.25">
      <c r="A328" s="314" t="str">
        <f>'Miljövärden för publ företag'!B330</f>
        <v>Värmevärden AB</v>
      </c>
      <c r="B328" s="314" t="str">
        <f>'Miljövärden för publ företag'!C330</f>
        <v>Iggesund</v>
      </c>
      <c r="C328" s="302">
        <f>IFERROR(VLOOKUP($B328,Totalt!$B$1:$AQ$550,MATCH(C$2,Totalt!$B$1:$AQ$1,0),FALSE),"")</f>
        <v>0</v>
      </c>
      <c r="D328" s="302">
        <f>IFERROR(VLOOKUP($B328,Totalt!$B$1:$AQ$550,MATCH(D$2,Totalt!$B$1:$AQ$1,0),FALSE),"")</f>
        <v>0.22</v>
      </c>
      <c r="E328" s="302">
        <f>IFERROR(VLOOKUP($B328,Totalt!$B$1:$AQ$550,MATCH(E$2,Totalt!$B$1:$AQ$1,0),FALSE),"")</f>
        <v>0</v>
      </c>
      <c r="F328" s="302">
        <f>IFERROR(VLOOKUP($B328,Totalt!$B$1:$AQ$550,MATCH(F$2,Totalt!$B$1:$AQ$1,0),FALSE),"")</f>
        <v>0.53529400000000005</v>
      </c>
      <c r="G328" s="302">
        <f>IFERROR(VLOOKUP($B328,Totalt!$B$1:$AQ$550,MATCH(G$2,Totalt!$B$1:$AQ$1,0),FALSE),"")</f>
        <v>0</v>
      </c>
      <c r="H328" s="302">
        <f>IFERROR(VLOOKUP($B328,Totalt!$B$1:$AQ$550,MATCH(H$2,Totalt!$B$1:$AQ$1,0),FALSE),"")</f>
        <v>0</v>
      </c>
      <c r="I328" s="302">
        <f>IFERROR(VLOOKUP($B328,Totalt!$B$1:$AQ$550,MATCH(I$2,Totalt!$B$1:$AQ$1,0),FALSE),"")</f>
        <v>0</v>
      </c>
      <c r="J328" s="302">
        <f>IFERROR(VLOOKUP($B328,Totalt!$B$1:$AQ$550,MATCH(J$2,Totalt!$B$1:$AQ$1,0),FALSE),"")</f>
        <v>0</v>
      </c>
      <c r="K328" s="302">
        <f>IFERROR(VLOOKUP($B328,Totalt!$B$1:$AQ$550,MATCH(K$2,Totalt!$B$1:$AQ$1,0),FALSE),"")</f>
        <v>0</v>
      </c>
      <c r="L328" s="302">
        <f>IFERROR(VLOOKUP($B328,Totalt!$B$1:$AQ$550,MATCH(L$2,Totalt!$B$1:$AQ$1,0),FALSE),"")</f>
        <v>0</v>
      </c>
      <c r="M328" s="302">
        <f>IFERROR(VLOOKUP($B328,Totalt!$B$1:$AQ$550,MATCH(M$2,Totalt!$B$1:$AQ$1,0),FALSE),"")</f>
        <v>0</v>
      </c>
      <c r="N328" s="302">
        <f>IFERROR(VLOOKUP($B328,Totalt!$B$1:$AQ$550,MATCH(N$2,Totalt!$B$1:$AQ$1,0),FALSE),"")</f>
        <v>0</v>
      </c>
      <c r="O328" s="302">
        <f>IFERROR(VLOOKUP($B328,Totalt!$B$1:$AQ$550,MATCH(O$2,Totalt!$B$1:$AQ$1,0),FALSE),"")</f>
        <v>0</v>
      </c>
      <c r="P328" s="302">
        <f>IFERROR(VLOOKUP($B328,Totalt!$B$1:$AQ$550,MATCH(P$2,Totalt!$B$1:$AQ$1,0),FALSE),"")</f>
        <v>0</v>
      </c>
      <c r="Q328" s="302">
        <f>IFERROR(VLOOKUP($B328,Totalt!$B$1:$AQ$550,MATCH(Q$2,Totalt!$B$1:$AQ$1,0),FALSE),"")</f>
        <v>4.5882399999999999</v>
      </c>
      <c r="R328" s="302">
        <f>IFERROR(VLOOKUP($B328,Totalt!$B$1:$AQ$550,MATCH(R$2,Totalt!$B$1:$AQ$1,0),FALSE),"")</f>
        <v>0</v>
      </c>
      <c r="S328" s="302">
        <f>IFERROR(VLOOKUP($B328,Totalt!$B$1:$AQ$550,MATCH(S$2,Totalt!$B$1:$AQ$1,0),FALSE),"")</f>
        <v>0</v>
      </c>
      <c r="T328" s="302">
        <f>IFERROR(VLOOKUP($B328,Totalt!$B$1:$AQ$550,MATCH(T$2,Totalt!$B$1:$AQ$1,0),FALSE),"")</f>
        <v>0</v>
      </c>
      <c r="U328" s="302">
        <f>IFERROR(VLOOKUP($B328,Totalt!$B$1:$AQ$550,MATCH(U$2,Totalt!$B$1:$AQ$1,0),FALSE),"")</f>
        <v>0</v>
      </c>
      <c r="V328" s="302">
        <f>IFERROR(VLOOKUP($B328,Totalt!$B$1:$AQ$550,MATCH(V$2,Totalt!$B$1:$AQ$1,0),FALSE),"")</f>
        <v>0</v>
      </c>
      <c r="W328" s="302">
        <f>IFERROR(VLOOKUP($B328,Totalt!$B$1:$AQ$550,MATCH(W$2,Totalt!$B$1:$AQ$1,0),FALSE),"")</f>
        <v>0</v>
      </c>
      <c r="X328" s="302">
        <f>IFERROR(VLOOKUP($B328,Totalt!$B$1:$AQ$550,MATCH(X$2,Totalt!$B$1:$AQ$1,0),FALSE),"")</f>
        <v>0</v>
      </c>
      <c r="Y328" s="302">
        <f>IFERROR(VLOOKUP($B328,Totalt!$B$1:$AQ$550,MATCH(Y$2,Totalt!$B$1:$AQ$1,0),FALSE),"")</f>
        <v>0</v>
      </c>
      <c r="Z328" s="302">
        <f>IFERROR(VLOOKUP($B328,Totalt!$B$1:$AQ$550,MATCH(Z$2,Totalt!$B$1:$AQ$1,0),FALSE),"")</f>
        <v>0</v>
      </c>
      <c r="AA328" s="302">
        <f>IFERROR(VLOOKUP($B328,Totalt!$B$1:$AQ$550,MATCH(AA$2,Totalt!$B$1:$AQ$1,0),FALSE),"")</f>
        <v>0</v>
      </c>
      <c r="AB328" s="302">
        <f>IFERROR(VLOOKUP($B328,Totalt!$B$1:$AQ$550,MATCH(AB$2,Totalt!$B$1:$AQ$1,0),FALSE),"")</f>
        <v>0</v>
      </c>
      <c r="AC328" s="302">
        <f>IFERROR(VLOOKUP($B328,Totalt!$B$1:$AQ$550,MATCH(AC$2,Totalt!$B$1:$AQ$1,0),FALSE),"")</f>
        <v>0</v>
      </c>
      <c r="AD328" s="302">
        <f>IFERROR(VLOOKUP($B328,Totalt!$B$1:$AQ$550,MATCH(AD$2,Totalt!$B$1:$AQ$1,0),FALSE),"")</f>
        <v>12.925000000000001</v>
      </c>
      <c r="AE328" s="302">
        <f>IFERROR(VLOOKUP($B328,Totalt!$B$1:$AQ$550,MATCH(AE$2,Totalt!$B$1:$AQ$1,0),FALSE),"")</f>
        <v>0</v>
      </c>
      <c r="AF328" s="302">
        <f>IFERROR(VLOOKUP($B328,Totalt!$B$1:$AQ$550,MATCH(AF$2,Totalt!$B$1:$AQ$1,0),FALSE),"")</f>
        <v>2.5999999999999999E-2</v>
      </c>
      <c r="AG328" s="302">
        <f>IFERROR(VLOOKUP($B328,Totalt!$B$1:$AQ$550,MATCH(AG$2,Totalt!$B$1:$AQ$1,0),FALSE),"")</f>
        <v>0</v>
      </c>
      <c r="AI328" s="302">
        <f t="shared" si="20"/>
        <v>18.294534000000002</v>
      </c>
      <c r="AJ328" s="302">
        <f>IF(ISERROR(1/VLOOKUP($B328,Leveranser!$B$1:$S$500,MATCH("såld värme (gwh)",Leveranser!$B$1:$S$1,0),FALSE)),"",VLOOKUP($B328,Leveranser!$B$1:$S$500,MATCH("såld värme (gwh)",Leveranser!$B$1:$S$1,0),FALSE))</f>
        <v>15.933999999999999</v>
      </c>
      <c r="AK328" s="315"/>
      <c r="AM328" s="316" t="str">
        <f>IF(B328&lt;&gt;"",IF(VLOOKUP($B328,Totalt!$B$1:$AQ$550,MATCH("Kvalitetsgranskad:",Totalt!$B$1:$AQ$1,0),FALSE)="ja",VLOOKUP($B328,Miljö!$B$1:$AG$479,MATCH(AM$2,Miljö!$B$1:$AK$1,0),FALSE),""),"")</f>
        <v>Ja</v>
      </c>
      <c r="AN328" s="316" t="str">
        <f>IF(AM328="ja",VLOOKUP($B328,Miljö!$B$1:$J$479,MATCH("Typ av ursprungsspecificerad el   (Om inget värde anges används Nordisk residualmix, se inforuta) ()",Miljö!$B$1:$J$1,0),FALSE),IF(AM328="nej","Nordisk residualel",""))</f>
        <v>'bioel'</v>
      </c>
      <c r="AO328" s="316">
        <f>IF(AM328="","",VLOOKUP($B328,Miljö!$B$1:$J$479,MATCH("Fossilandel för ursprungspecificerad el ()",Miljö!$B$1:$J$1,0),FALSE))</f>
        <v>0</v>
      </c>
      <c r="AP328" s="316">
        <f>IF(AM328="","",IFERROR(VLOOKUP($B328,Miljö!$B$1:$J$479,MATCH("Kärnkraftsandel för ursprungsspecificerad el ()",Miljö!$B$1:$J$1,0),FALSE)/1,0))</f>
        <v>0</v>
      </c>
      <c r="AQ328" s="316">
        <f t="shared" si="21"/>
        <v>1</v>
      </c>
      <c r="AS328" s="316" t="str">
        <f t="shared" si="22"/>
        <v>Nej</v>
      </c>
      <c r="AT328" s="316" t="str">
        <f>IF(AS328="ja",VLOOKUP($B328,Miljö!$B$1:$O$500,MATCH("Fossil andel i procent (%)",Miljö!$B$1:$O$1,0),FALSE)/100,"")</f>
        <v/>
      </c>
      <c r="AV328" s="316" t="str">
        <f t="shared" si="23"/>
        <v>Nej</v>
      </c>
      <c r="AW328" s="316" t="str">
        <f>IF(AV328="ja",VLOOKUP($B328,'Egen hetvattenprod'!$B$1:$AO$500,MATCH("Värmekälla till värmepumpar ()",'Egen hetvattenprod'!$B$1:$AO$1,0),FALSE),"")</f>
        <v/>
      </c>
    </row>
    <row r="329" spans="1:49" x14ac:dyDescent="0.25">
      <c r="A329" s="314" t="str">
        <f>'Miljövärden för publ företag'!B331</f>
        <v>Värmevärden AB</v>
      </c>
      <c r="B329" s="314" t="str">
        <f>'Miljövärden för publ företag'!C331</f>
        <v>Kopparberg</v>
      </c>
      <c r="C329" s="302">
        <f>IFERROR(VLOOKUP($B329,Totalt!$B$1:$AQ$550,MATCH(C$2,Totalt!$B$1:$AQ$1,0),FALSE),"")</f>
        <v>0</v>
      </c>
      <c r="D329" s="302">
        <f>IFERROR(VLOOKUP($B329,Totalt!$B$1:$AQ$550,MATCH(D$2,Totalt!$B$1:$AQ$1,0),FALSE),"")</f>
        <v>0.42299999999999999</v>
      </c>
      <c r="E329" s="302">
        <f>IFERROR(VLOOKUP($B329,Totalt!$B$1:$AQ$550,MATCH(E$2,Totalt!$B$1:$AQ$1,0),FALSE),"")</f>
        <v>0</v>
      </c>
      <c r="F329" s="302">
        <f>IFERROR(VLOOKUP($B329,Totalt!$B$1:$AQ$550,MATCH(F$2,Totalt!$B$1:$AQ$1,0),FALSE),"")</f>
        <v>0</v>
      </c>
      <c r="G329" s="302">
        <f>IFERROR(VLOOKUP($B329,Totalt!$B$1:$AQ$550,MATCH(G$2,Totalt!$B$1:$AQ$1,0),FALSE),"")</f>
        <v>0</v>
      </c>
      <c r="H329" s="302">
        <f>IFERROR(VLOOKUP($B329,Totalt!$B$1:$AQ$550,MATCH(H$2,Totalt!$B$1:$AQ$1,0),FALSE),"")</f>
        <v>0</v>
      </c>
      <c r="I329" s="302">
        <f>IFERROR(VLOOKUP($B329,Totalt!$B$1:$AQ$550,MATCH(I$2,Totalt!$B$1:$AQ$1,0),FALSE),"")</f>
        <v>0</v>
      </c>
      <c r="J329" s="302">
        <f>IFERROR(VLOOKUP($B329,Totalt!$B$1:$AQ$550,MATCH(J$2,Totalt!$B$1:$AQ$1,0),FALSE),"")</f>
        <v>0</v>
      </c>
      <c r="K329" s="302">
        <f>IFERROR(VLOOKUP($B329,Totalt!$B$1:$AQ$550,MATCH(K$2,Totalt!$B$1:$AQ$1,0),FALSE),"")</f>
        <v>0</v>
      </c>
      <c r="L329" s="302">
        <f>IFERROR(VLOOKUP($B329,Totalt!$B$1:$AQ$550,MATCH(L$2,Totalt!$B$1:$AQ$1,0),FALSE),"")</f>
        <v>0</v>
      </c>
      <c r="M329" s="302">
        <f>IFERROR(VLOOKUP($B329,Totalt!$B$1:$AQ$550,MATCH(M$2,Totalt!$B$1:$AQ$1,0),FALSE),"")</f>
        <v>0</v>
      </c>
      <c r="N329" s="302">
        <f>IFERROR(VLOOKUP($B329,Totalt!$B$1:$AQ$550,MATCH(N$2,Totalt!$B$1:$AQ$1,0),FALSE),"")</f>
        <v>0</v>
      </c>
      <c r="O329" s="302">
        <f>IFERROR(VLOOKUP($B329,Totalt!$B$1:$AQ$550,MATCH(O$2,Totalt!$B$1:$AQ$1,0),FALSE),"")</f>
        <v>0</v>
      </c>
      <c r="P329" s="302">
        <f>IFERROR(VLOOKUP($B329,Totalt!$B$1:$AQ$550,MATCH(P$2,Totalt!$B$1:$AQ$1,0),FALSE),"")</f>
        <v>11.558</v>
      </c>
      <c r="Q329" s="302">
        <f>IFERROR(VLOOKUP($B329,Totalt!$B$1:$AQ$550,MATCH(Q$2,Totalt!$B$1:$AQ$1,0),FALSE),"")</f>
        <v>2.1970000000000001</v>
      </c>
      <c r="R329" s="302">
        <f>IFERROR(VLOOKUP($B329,Totalt!$B$1:$AQ$550,MATCH(R$2,Totalt!$B$1:$AQ$1,0),FALSE),"")</f>
        <v>0</v>
      </c>
      <c r="S329" s="302">
        <f>IFERROR(VLOOKUP($B329,Totalt!$B$1:$AQ$550,MATCH(S$2,Totalt!$B$1:$AQ$1,0),FALSE),"")</f>
        <v>0.43099999999999999</v>
      </c>
      <c r="T329" s="302">
        <f>IFERROR(VLOOKUP($B329,Totalt!$B$1:$AQ$550,MATCH(T$2,Totalt!$B$1:$AQ$1,0),FALSE),"")</f>
        <v>0</v>
      </c>
      <c r="U329" s="302">
        <f>IFERROR(VLOOKUP($B329,Totalt!$B$1:$AQ$550,MATCH(U$2,Totalt!$B$1:$AQ$1,0),FALSE),"")</f>
        <v>0</v>
      </c>
      <c r="V329" s="302">
        <f>IFERROR(VLOOKUP($B329,Totalt!$B$1:$AQ$550,MATCH(V$2,Totalt!$B$1:$AQ$1,0),FALSE),"")</f>
        <v>0</v>
      </c>
      <c r="W329" s="302">
        <f>IFERROR(VLOOKUP($B329,Totalt!$B$1:$AQ$550,MATCH(W$2,Totalt!$B$1:$AQ$1,0),FALSE),"")</f>
        <v>0</v>
      </c>
      <c r="X329" s="302">
        <f>IFERROR(VLOOKUP($B329,Totalt!$B$1:$AQ$550,MATCH(X$2,Totalt!$B$1:$AQ$1,0),FALSE),"")</f>
        <v>0</v>
      </c>
      <c r="Y329" s="302">
        <f>IFERROR(VLOOKUP($B329,Totalt!$B$1:$AQ$550,MATCH(Y$2,Totalt!$B$1:$AQ$1,0),FALSE),"")</f>
        <v>0</v>
      </c>
      <c r="Z329" s="302">
        <f>IFERROR(VLOOKUP($B329,Totalt!$B$1:$AQ$550,MATCH(Z$2,Totalt!$B$1:$AQ$1,0),FALSE),"")</f>
        <v>0</v>
      </c>
      <c r="AA329" s="302">
        <f>IFERROR(VLOOKUP($B329,Totalt!$B$1:$AQ$550,MATCH(AA$2,Totalt!$B$1:$AQ$1,0),FALSE),"")</f>
        <v>0</v>
      </c>
      <c r="AB329" s="302">
        <f>IFERROR(VLOOKUP($B329,Totalt!$B$1:$AQ$550,MATCH(AB$2,Totalt!$B$1:$AQ$1,0),FALSE),"")</f>
        <v>0</v>
      </c>
      <c r="AC329" s="302">
        <f>IFERROR(VLOOKUP($B329,Totalt!$B$1:$AQ$550,MATCH(AC$2,Totalt!$B$1:$AQ$1,0),FALSE),"")</f>
        <v>0</v>
      </c>
      <c r="AD329" s="302">
        <f>IFERROR(VLOOKUP($B329,Totalt!$B$1:$AQ$550,MATCH(AD$2,Totalt!$B$1:$AQ$1,0),FALSE),"")</f>
        <v>0</v>
      </c>
      <c r="AE329" s="302">
        <f>IFERROR(VLOOKUP($B329,Totalt!$B$1:$AQ$550,MATCH(AE$2,Totalt!$B$1:$AQ$1,0),FALSE),"")</f>
        <v>0</v>
      </c>
      <c r="AF329" s="302">
        <f>IFERROR(VLOOKUP($B329,Totalt!$B$1:$AQ$550,MATCH(AF$2,Totalt!$B$1:$AQ$1,0),FALSE),"")</f>
        <v>0.91200000000000003</v>
      </c>
      <c r="AG329" s="302">
        <f>IFERROR(VLOOKUP($B329,Totalt!$B$1:$AQ$550,MATCH(AG$2,Totalt!$B$1:$AQ$1,0),FALSE),"")</f>
        <v>0</v>
      </c>
      <c r="AI329" s="302">
        <f t="shared" si="20"/>
        <v>15.521000000000001</v>
      </c>
      <c r="AJ329" s="302">
        <f>IF(ISERROR(1/VLOOKUP($B329,Leveranser!$B$1:$S$500,MATCH("såld värme (gwh)",Leveranser!$B$1:$S$1,0),FALSE)),"",VLOOKUP($B329,Leveranser!$B$1:$S$500,MATCH("såld värme (gwh)",Leveranser!$B$1:$S$1,0),FALSE))</f>
        <v>11.57</v>
      </c>
      <c r="AK329" s="315"/>
      <c r="AM329" s="316" t="str">
        <f>IF(B329&lt;&gt;"",IF(VLOOKUP($B329,Totalt!$B$1:$AQ$550,MATCH("Kvalitetsgranskad:",Totalt!$B$1:$AQ$1,0),FALSE)="ja",VLOOKUP($B329,Miljö!$B$1:$AG$479,MATCH(AM$2,Miljö!$B$1:$AK$1,0),FALSE),""),"")</f>
        <v>Ja</v>
      </c>
      <c r="AN329" s="316" t="str">
        <f>IF(AM329="ja",VLOOKUP($B329,Miljö!$B$1:$J$479,MATCH("Typ av ursprungsspecificerad el   (Om inget värde anges används Nordisk residualmix, se inforuta) ()",Miljö!$B$1:$J$1,0),FALSE),IF(AM329="nej","Nordisk residualel",""))</f>
        <v>-</v>
      </c>
      <c r="AO329" s="316">
        <f>IF(AM329="","",VLOOKUP($B329,Miljö!$B$1:$J$479,MATCH("Fossilandel för ursprungspecificerad el ()",Miljö!$B$1:$J$1,0),FALSE))</f>
        <v>0</v>
      </c>
      <c r="AP329" s="316">
        <f>IF(AM329="","",IFERROR(VLOOKUP($B329,Miljö!$B$1:$J$479,MATCH("Kärnkraftsandel för ursprungsspecificerad el ()",Miljö!$B$1:$J$1,0),FALSE)/1,0))</f>
        <v>0.40799999999999997</v>
      </c>
      <c r="AQ329" s="316">
        <f t="shared" si="21"/>
        <v>0.59200000000000008</v>
      </c>
      <c r="AS329" s="316" t="str">
        <f t="shared" si="22"/>
        <v>Nej</v>
      </c>
      <c r="AT329" s="316" t="str">
        <f>IF(AS329="ja",VLOOKUP($B329,Miljö!$B$1:$O$500,MATCH("Fossil andel i procent (%)",Miljö!$B$1:$O$1,0),FALSE)/100,"")</f>
        <v/>
      </c>
      <c r="AV329" s="316" t="str">
        <f t="shared" si="23"/>
        <v>Nej</v>
      </c>
      <c r="AW329" s="316" t="str">
        <f>IF(AV329="ja",VLOOKUP($B329,'Egen hetvattenprod'!$B$1:$AO$500,MATCH("Värmekälla till värmepumpar ()",'Egen hetvattenprod'!$B$1:$AO$1,0),FALSE),"")</f>
        <v/>
      </c>
    </row>
    <row r="330" spans="1:49" x14ac:dyDescent="0.25">
      <c r="A330" s="314" t="str">
        <f>'Miljövärden för publ företag'!B332</f>
        <v>Värmevärden AB</v>
      </c>
      <c r="B330" s="314" t="str">
        <f>'Miljövärden för publ företag'!C332</f>
        <v>Kristinehamn(Värmevärden)</v>
      </c>
      <c r="C330" s="302">
        <f>IFERROR(VLOOKUP($B330,Totalt!$B$1:$AQ$550,MATCH(C$2,Totalt!$B$1:$AQ$1,0),FALSE),"")</f>
        <v>0</v>
      </c>
      <c r="D330" s="302">
        <f>IFERROR(VLOOKUP($B330,Totalt!$B$1:$AQ$550,MATCH(D$2,Totalt!$B$1:$AQ$1,0),FALSE),"")</f>
        <v>2.99</v>
      </c>
      <c r="E330" s="302">
        <f>IFERROR(VLOOKUP($B330,Totalt!$B$1:$AQ$550,MATCH(E$2,Totalt!$B$1:$AQ$1,0),FALSE),"")</f>
        <v>0</v>
      </c>
      <c r="F330" s="302">
        <f>IFERROR(VLOOKUP($B330,Totalt!$B$1:$AQ$550,MATCH(F$2,Totalt!$B$1:$AQ$1,0),FALSE),"")</f>
        <v>0</v>
      </c>
      <c r="G330" s="302">
        <f>IFERROR(VLOOKUP($B330,Totalt!$B$1:$AQ$550,MATCH(G$2,Totalt!$B$1:$AQ$1,0),FALSE),"")</f>
        <v>0</v>
      </c>
      <c r="H330" s="302">
        <f>IFERROR(VLOOKUP($B330,Totalt!$B$1:$AQ$550,MATCH(H$2,Totalt!$B$1:$AQ$1,0),FALSE),"")</f>
        <v>0</v>
      </c>
      <c r="I330" s="302">
        <f>IFERROR(VLOOKUP($B330,Totalt!$B$1:$AQ$550,MATCH(I$2,Totalt!$B$1:$AQ$1,0),FALSE),"")</f>
        <v>0</v>
      </c>
      <c r="J330" s="302">
        <f>IFERROR(VLOOKUP($B330,Totalt!$B$1:$AQ$550,MATCH(J$2,Totalt!$B$1:$AQ$1,0),FALSE),"")</f>
        <v>0</v>
      </c>
      <c r="K330" s="302">
        <f>IFERROR(VLOOKUP($B330,Totalt!$B$1:$AQ$550,MATCH(K$2,Totalt!$B$1:$AQ$1,0),FALSE),"")</f>
        <v>0</v>
      </c>
      <c r="L330" s="302">
        <f>IFERROR(VLOOKUP($B330,Totalt!$B$1:$AQ$550,MATCH(L$2,Totalt!$B$1:$AQ$1,0),FALSE),"")</f>
        <v>0</v>
      </c>
      <c r="M330" s="302">
        <f>IFERROR(VLOOKUP($B330,Totalt!$B$1:$AQ$550,MATCH(M$2,Totalt!$B$1:$AQ$1,0),FALSE),"")</f>
        <v>41.7</v>
      </c>
      <c r="N330" s="302">
        <f>IFERROR(VLOOKUP($B330,Totalt!$B$1:$AQ$550,MATCH(N$2,Totalt!$B$1:$AQ$1,0),FALSE),"")</f>
        <v>44.58</v>
      </c>
      <c r="O330" s="302">
        <f>IFERROR(VLOOKUP($B330,Totalt!$B$1:$AQ$550,MATCH(O$2,Totalt!$B$1:$AQ$1,0),FALSE),"")</f>
        <v>0</v>
      </c>
      <c r="P330" s="302">
        <f>IFERROR(VLOOKUP($B330,Totalt!$B$1:$AQ$550,MATCH(P$2,Totalt!$B$1:$AQ$1,0),FALSE),"")</f>
        <v>16.13</v>
      </c>
      <c r="Q330" s="302">
        <f>IFERROR(VLOOKUP($B330,Totalt!$B$1:$AQ$550,MATCH(Q$2,Totalt!$B$1:$AQ$1,0),FALSE),"")</f>
        <v>0</v>
      </c>
      <c r="R330" s="302">
        <f>IFERROR(VLOOKUP($B330,Totalt!$B$1:$AQ$550,MATCH(R$2,Totalt!$B$1:$AQ$1,0),FALSE),"")</f>
        <v>0</v>
      </c>
      <c r="S330" s="302">
        <f>IFERROR(VLOOKUP($B330,Totalt!$B$1:$AQ$550,MATCH(S$2,Totalt!$B$1:$AQ$1,0),FALSE),"")</f>
        <v>0</v>
      </c>
      <c r="T330" s="302">
        <f>IFERROR(VLOOKUP($B330,Totalt!$B$1:$AQ$550,MATCH(T$2,Totalt!$B$1:$AQ$1,0),FALSE),"")</f>
        <v>0</v>
      </c>
      <c r="U330" s="302">
        <f>IFERROR(VLOOKUP($B330,Totalt!$B$1:$AQ$550,MATCH(U$2,Totalt!$B$1:$AQ$1,0),FALSE),"")</f>
        <v>0</v>
      </c>
      <c r="V330" s="302">
        <f>IFERROR(VLOOKUP($B330,Totalt!$B$1:$AQ$550,MATCH(V$2,Totalt!$B$1:$AQ$1,0),FALSE),"")</f>
        <v>0</v>
      </c>
      <c r="W330" s="302">
        <f>IFERROR(VLOOKUP($B330,Totalt!$B$1:$AQ$550,MATCH(W$2,Totalt!$B$1:$AQ$1,0),FALSE),"")</f>
        <v>0</v>
      </c>
      <c r="X330" s="302">
        <f>IFERROR(VLOOKUP($B330,Totalt!$B$1:$AQ$550,MATCH(X$2,Totalt!$B$1:$AQ$1,0),FALSE),"")</f>
        <v>0</v>
      </c>
      <c r="Y330" s="302">
        <f>IFERROR(VLOOKUP($B330,Totalt!$B$1:$AQ$550,MATCH(Y$2,Totalt!$B$1:$AQ$1,0),FALSE),"")</f>
        <v>0</v>
      </c>
      <c r="Z330" s="302">
        <f>IFERROR(VLOOKUP($B330,Totalt!$B$1:$AQ$550,MATCH(Z$2,Totalt!$B$1:$AQ$1,0),FALSE),"")</f>
        <v>0</v>
      </c>
      <c r="AA330" s="302">
        <f>IFERROR(VLOOKUP($B330,Totalt!$B$1:$AQ$550,MATCH(AA$2,Totalt!$B$1:$AQ$1,0),FALSE),"")</f>
        <v>0</v>
      </c>
      <c r="AB330" s="302">
        <f>IFERROR(VLOOKUP($B330,Totalt!$B$1:$AQ$550,MATCH(AB$2,Totalt!$B$1:$AQ$1,0),FALSE),"")</f>
        <v>0</v>
      </c>
      <c r="AC330" s="302">
        <f>IFERROR(VLOOKUP($B330,Totalt!$B$1:$AQ$550,MATCH(AC$2,Totalt!$B$1:$AQ$1,0),FALSE),"")</f>
        <v>23.622</v>
      </c>
      <c r="AD330" s="302">
        <f>IFERROR(VLOOKUP($B330,Totalt!$B$1:$AQ$550,MATCH(AD$2,Totalt!$B$1:$AQ$1,0),FALSE),"")</f>
        <v>0</v>
      </c>
      <c r="AE330" s="302">
        <f>IFERROR(VLOOKUP($B330,Totalt!$B$1:$AQ$550,MATCH(AE$2,Totalt!$B$1:$AQ$1,0),FALSE),"")</f>
        <v>0</v>
      </c>
      <c r="AF330" s="302">
        <f>IFERROR(VLOOKUP($B330,Totalt!$B$1:$AQ$550,MATCH(AF$2,Totalt!$B$1:$AQ$1,0),FALSE),"")</f>
        <v>2.38</v>
      </c>
      <c r="AG330" s="302">
        <f>IFERROR(VLOOKUP($B330,Totalt!$B$1:$AQ$550,MATCH(AG$2,Totalt!$B$1:$AQ$1,0),FALSE),"")</f>
        <v>0</v>
      </c>
      <c r="AI330" s="302">
        <f t="shared" si="20"/>
        <v>131.40199999999999</v>
      </c>
      <c r="AJ330" s="302">
        <f>IF(ISERROR(1/VLOOKUP($B330,Leveranser!$B$1:$S$500,MATCH("såld värme (gwh)",Leveranser!$B$1:$S$1,0),FALSE)),"",VLOOKUP($B330,Leveranser!$B$1:$S$500,MATCH("såld värme (gwh)",Leveranser!$B$1:$S$1,0),FALSE))</f>
        <v>107.248</v>
      </c>
      <c r="AK330" s="315"/>
      <c r="AM330" s="316" t="str">
        <f>IF(B330&lt;&gt;"",IF(VLOOKUP($B330,Totalt!$B$1:$AQ$550,MATCH("Kvalitetsgranskad:",Totalt!$B$1:$AQ$1,0),FALSE)="ja",VLOOKUP($B330,Miljö!$B$1:$AG$479,MATCH(AM$2,Miljö!$B$1:$AK$1,0),FALSE),""),"")</f>
        <v>Ja</v>
      </c>
      <c r="AN330" s="316" t="str">
        <f>IF(AM330="ja",VLOOKUP($B330,Miljö!$B$1:$J$479,MATCH("Typ av ursprungsspecificerad el   (Om inget värde anges används Nordisk residualmix, se inforuta) ()",Miljö!$B$1:$J$1,0),FALSE),IF(AM330="nej","Nordisk residualel",""))</f>
        <v>-</v>
      </c>
      <c r="AO330" s="316">
        <f>IF(AM330="","",VLOOKUP($B330,Miljö!$B$1:$J$479,MATCH("Fossilandel för ursprungspecificerad el ()",Miljö!$B$1:$J$1,0),FALSE))</f>
        <v>0</v>
      </c>
      <c r="AP330" s="316">
        <f>IF(AM330="","",IFERROR(VLOOKUP($B330,Miljö!$B$1:$J$479,MATCH("Kärnkraftsandel för ursprungsspecificerad el ()",Miljö!$B$1:$J$1,0),FALSE)/1,0))</f>
        <v>0.40799999999999997</v>
      </c>
      <c r="AQ330" s="316">
        <f t="shared" si="21"/>
        <v>0.59200000000000008</v>
      </c>
      <c r="AS330" s="316" t="str">
        <f t="shared" si="22"/>
        <v>Nej</v>
      </c>
      <c r="AT330" s="316" t="str">
        <f>IF(AS330="ja",VLOOKUP($B330,Miljö!$B$1:$O$500,MATCH("Fossil andel i procent (%)",Miljö!$B$1:$O$1,0),FALSE)/100,"")</f>
        <v/>
      </c>
      <c r="AV330" s="316" t="str">
        <f t="shared" si="23"/>
        <v>Nej</v>
      </c>
      <c r="AW330" s="316" t="str">
        <f>IF(AV330="ja",VLOOKUP($B330,'Egen hetvattenprod'!$B$1:$AO$500,MATCH("Värmekälla till värmepumpar ()",'Egen hetvattenprod'!$B$1:$AO$1,0),FALSE),"")</f>
        <v/>
      </c>
    </row>
    <row r="331" spans="1:49" x14ac:dyDescent="0.25">
      <c r="A331" s="314" t="str">
        <f>'Miljövärden för publ företag'!B333</f>
        <v>Värmevärden AB</v>
      </c>
      <c r="B331" s="314" t="str">
        <f>'Miljövärden för publ företag'!C333</f>
        <v>Nynäshamn</v>
      </c>
      <c r="C331" s="302">
        <f>IFERROR(VLOOKUP($B331,Totalt!$B$1:$AQ$550,MATCH(C$2,Totalt!$B$1:$AQ$1,0),FALSE),"")</f>
        <v>0</v>
      </c>
      <c r="D331" s="302">
        <f>IFERROR(VLOOKUP($B331,Totalt!$B$1:$AQ$550,MATCH(D$2,Totalt!$B$1:$AQ$1,0),FALSE),"")</f>
        <v>1.46623E-2</v>
      </c>
      <c r="E331" s="302">
        <f>IFERROR(VLOOKUP($B331,Totalt!$B$1:$AQ$550,MATCH(E$2,Totalt!$B$1:$AQ$1,0),FALSE),"")</f>
        <v>0</v>
      </c>
      <c r="F331" s="302">
        <f>IFERROR(VLOOKUP($B331,Totalt!$B$1:$AQ$550,MATCH(F$2,Totalt!$B$1:$AQ$1,0),FALSE),"")</f>
        <v>0.45874399999999999</v>
      </c>
      <c r="G331" s="302">
        <f>IFERROR(VLOOKUP($B331,Totalt!$B$1:$AQ$550,MATCH(G$2,Totalt!$B$1:$AQ$1,0),FALSE),"")</f>
        <v>0</v>
      </c>
      <c r="H331" s="302">
        <f>IFERROR(VLOOKUP($B331,Totalt!$B$1:$AQ$550,MATCH(H$2,Totalt!$B$1:$AQ$1,0),FALSE),"")</f>
        <v>0</v>
      </c>
      <c r="I331" s="302">
        <f>IFERROR(VLOOKUP($B331,Totalt!$B$1:$AQ$550,MATCH(I$2,Totalt!$B$1:$AQ$1,0),FALSE),"")</f>
        <v>0</v>
      </c>
      <c r="J331" s="302">
        <f>IFERROR(VLOOKUP($B331,Totalt!$B$1:$AQ$550,MATCH(J$2,Totalt!$B$1:$AQ$1,0),FALSE),"")</f>
        <v>0</v>
      </c>
      <c r="K331" s="302">
        <f>IFERROR(VLOOKUP($B331,Totalt!$B$1:$AQ$550,MATCH(K$2,Totalt!$B$1:$AQ$1,0),FALSE),"")</f>
        <v>0</v>
      </c>
      <c r="L331" s="302">
        <f>IFERROR(VLOOKUP($B331,Totalt!$B$1:$AQ$550,MATCH(L$2,Totalt!$B$1:$AQ$1,0),FALSE),"")</f>
        <v>8.5754900000000003</v>
      </c>
      <c r="M331" s="302">
        <f>IFERROR(VLOOKUP($B331,Totalt!$B$1:$AQ$550,MATCH(M$2,Totalt!$B$1:$AQ$1,0),FALSE),"")</f>
        <v>0</v>
      </c>
      <c r="N331" s="302">
        <f>IFERROR(VLOOKUP($B331,Totalt!$B$1:$AQ$550,MATCH(N$2,Totalt!$B$1:$AQ$1,0),FALSE),"")</f>
        <v>1.46723</v>
      </c>
      <c r="O331" s="302">
        <f>IFERROR(VLOOKUP($B331,Totalt!$B$1:$AQ$550,MATCH(O$2,Totalt!$B$1:$AQ$1,0),FALSE),"")</f>
        <v>0</v>
      </c>
      <c r="P331" s="302">
        <f>IFERROR(VLOOKUP($B331,Totalt!$B$1:$AQ$550,MATCH(P$2,Totalt!$B$1:$AQ$1,0),FALSE),"")</f>
        <v>0</v>
      </c>
      <c r="Q331" s="302">
        <f>IFERROR(VLOOKUP($B331,Totalt!$B$1:$AQ$550,MATCH(Q$2,Totalt!$B$1:$AQ$1,0),FALSE),"")</f>
        <v>1.2214400000000001</v>
      </c>
      <c r="R331" s="302">
        <f>IFERROR(VLOOKUP($B331,Totalt!$B$1:$AQ$550,MATCH(R$2,Totalt!$B$1:$AQ$1,0),FALSE),"")</f>
        <v>0</v>
      </c>
      <c r="S331" s="302">
        <f>IFERROR(VLOOKUP($B331,Totalt!$B$1:$AQ$550,MATCH(S$2,Totalt!$B$1:$AQ$1,0),FALSE),"")</f>
        <v>0</v>
      </c>
      <c r="T331" s="302">
        <f>IFERROR(VLOOKUP($B331,Totalt!$B$1:$AQ$550,MATCH(T$2,Totalt!$B$1:$AQ$1,0),FALSE),"")</f>
        <v>0</v>
      </c>
      <c r="U331" s="302">
        <f>IFERROR(VLOOKUP($B331,Totalt!$B$1:$AQ$550,MATCH(U$2,Totalt!$B$1:$AQ$1,0),FALSE),"")</f>
        <v>0</v>
      </c>
      <c r="V331" s="302">
        <f>IFERROR(VLOOKUP($B331,Totalt!$B$1:$AQ$550,MATCH(V$2,Totalt!$B$1:$AQ$1,0),FALSE),"")</f>
        <v>0</v>
      </c>
      <c r="W331" s="302">
        <f>IFERROR(VLOOKUP($B331,Totalt!$B$1:$AQ$550,MATCH(W$2,Totalt!$B$1:$AQ$1,0),FALSE),"")</f>
        <v>0</v>
      </c>
      <c r="X331" s="302">
        <f>IFERROR(VLOOKUP($B331,Totalt!$B$1:$AQ$550,MATCH(X$2,Totalt!$B$1:$AQ$1,0),FALSE),"")</f>
        <v>0</v>
      </c>
      <c r="Y331" s="302">
        <f>IFERROR(VLOOKUP($B331,Totalt!$B$1:$AQ$550,MATCH(Y$2,Totalt!$B$1:$AQ$1,0),FALSE),"")</f>
        <v>0</v>
      </c>
      <c r="Z331" s="302">
        <f>IFERROR(VLOOKUP($B331,Totalt!$B$1:$AQ$550,MATCH(Z$2,Totalt!$B$1:$AQ$1,0),FALSE),"")</f>
        <v>0</v>
      </c>
      <c r="AA331" s="302">
        <f>IFERROR(VLOOKUP($B331,Totalt!$B$1:$AQ$550,MATCH(AA$2,Totalt!$B$1:$AQ$1,0),FALSE),"")</f>
        <v>0</v>
      </c>
      <c r="AB331" s="302">
        <f>IFERROR(VLOOKUP($B331,Totalt!$B$1:$AQ$550,MATCH(AB$2,Totalt!$B$1:$AQ$1,0),FALSE),"")</f>
        <v>0</v>
      </c>
      <c r="AC331" s="302">
        <f>IFERROR(VLOOKUP($B331,Totalt!$B$1:$AQ$550,MATCH(AC$2,Totalt!$B$1:$AQ$1,0),FALSE),"")</f>
        <v>23.734000000000002</v>
      </c>
      <c r="AD331" s="302">
        <f>IFERROR(VLOOKUP($B331,Totalt!$B$1:$AQ$550,MATCH(AD$2,Totalt!$B$1:$AQ$1,0),FALSE),"")</f>
        <v>27.484999999999999</v>
      </c>
      <c r="AE331" s="302">
        <f>IFERROR(VLOOKUP($B331,Totalt!$B$1:$AQ$550,MATCH(AE$2,Totalt!$B$1:$AQ$1,0),FALSE),"")</f>
        <v>0</v>
      </c>
      <c r="AF331" s="302">
        <f>IFERROR(VLOOKUP($B331,Totalt!$B$1:$AQ$550,MATCH(AF$2,Totalt!$B$1:$AQ$1,0),FALSE),"")</f>
        <v>1.4996100000000001</v>
      </c>
      <c r="AG331" s="302">
        <f>IFERROR(VLOOKUP($B331,Totalt!$B$1:$AQ$550,MATCH(AG$2,Totalt!$B$1:$AQ$1,0),FALSE),"")</f>
        <v>0</v>
      </c>
      <c r="AI331" s="302">
        <f t="shared" si="20"/>
        <v>64.45617630000001</v>
      </c>
      <c r="AJ331" s="302">
        <f>IF(ISERROR(1/VLOOKUP($B331,Leveranser!$B$1:$S$500,MATCH("såld värme (gwh)",Leveranser!$B$1:$S$1,0),FALSE)),"",VLOOKUP($B331,Leveranser!$B$1:$S$500,MATCH("såld värme (gwh)",Leveranser!$B$1:$S$1,0),FALSE))</f>
        <v>58.087000000000003</v>
      </c>
      <c r="AK331" s="315"/>
      <c r="AM331" s="316" t="str">
        <f>IF(B331&lt;&gt;"",IF(VLOOKUP($B331,Totalt!$B$1:$AQ$550,MATCH("Kvalitetsgranskad:",Totalt!$B$1:$AQ$1,0),FALSE)="ja",VLOOKUP($B331,Miljö!$B$1:$AG$479,MATCH(AM$2,Miljö!$B$1:$AK$1,0),FALSE),""),"")</f>
        <v>Ja</v>
      </c>
      <c r="AN331" s="316" t="str">
        <f>IF(AM331="ja",VLOOKUP($B331,Miljö!$B$1:$J$479,MATCH("Typ av ursprungsspecificerad el   (Om inget värde anges används Nordisk residualmix, se inforuta) ()",Miljö!$B$1:$J$1,0),FALSE),IF(AM331="nej","Nordisk residualel",""))</f>
        <v>'Bio-energi'</v>
      </c>
      <c r="AO331" s="316">
        <f>IF(AM331="","",VLOOKUP($B331,Miljö!$B$1:$J$479,MATCH("Fossilandel för ursprungspecificerad el ()",Miljö!$B$1:$J$1,0),FALSE))</f>
        <v>0</v>
      </c>
      <c r="AP331" s="316">
        <f>IF(AM331="","",IFERROR(VLOOKUP($B331,Miljö!$B$1:$J$479,MATCH("Kärnkraftsandel för ursprungsspecificerad el ()",Miljö!$B$1:$J$1,0),FALSE)/1,0))</f>
        <v>0.40799999999999997</v>
      </c>
      <c r="AQ331" s="316">
        <f t="shared" si="21"/>
        <v>0.59200000000000008</v>
      </c>
      <c r="AS331" s="316" t="str">
        <f t="shared" si="22"/>
        <v>Nej</v>
      </c>
      <c r="AT331" s="316" t="str">
        <f>IF(AS331="ja",VLOOKUP($B331,Miljö!$B$1:$O$500,MATCH("Fossil andel i procent (%)",Miljö!$B$1:$O$1,0),FALSE)/100,"")</f>
        <v/>
      </c>
      <c r="AV331" s="316" t="str">
        <f t="shared" si="23"/>
        <v>Nej</v>
      </c>
      <c r="AW331" s="316" t="str">
        <f>IF(AV331="ja",VLOOKUP($B331,'Egen hetvattenprod'!$B$1:$AO$500,MATCH("Värmekälla till värmepumpar ()",'Egen hetvattenprod'!$B$1:$AO$1,0),FALSE),"")</f>
        <v/>
      </c>
    </row>
    <row r="332" spans="1:49" x14ac:dyDescent="0.25">
      <c r="A332" s="314" t="str">
        <f>'Miljövärden för publ företag'!B334</f>
        <v>Värmevärden AB</v>
      </c>
      <c r="B332" s="314" t="str">
        <f>'Miljövärden för publ företag'!C334</f>
        <v>Stöllet</v>
      </c>
      <c r="C332" s="302">
        <f>IFERROR(VLOOKUP($B332,Totalt!$B$1:$AQ$550,MATCH(C$2,Totalt!$B$1:$AQ$1,0),FALSE),"")</f>
        <v>0</v>
      </c>
      <c r="D332" s="302">
        <f>IFERROR(VLOOKUP($B332,Totalt!$B$1:$AQ$550,MATCH(D$2,Totalt!$B$1:$AQ$1,0),FALSE),"")</f>
        <v>3.5999999999999997E-2</v>
      </c>
      <c r="E332" s="302">
        <f>IFERROR(VLOOKUP($B332,Totalt!$B$1:$AQ$550,MATCH(E$2,Totalt!$B$1:$AQ$1,0),FALSE),"")</f>
        <v>0</v>
      </c>
      <c r="F332" s="302">
        <f>IFERROR(VLOOKUP($B332,Totalt!$B$1:$AQ$550,MATCH(F$2,Totalt!$B$1:$AQ$1,0),FALSE),"")</f>
        <v>0</v>
      </c>
      <c r="G332" s="302">
        <f>IFERROR(VLOOKUP($B332,Totalt!$B$1:$AQ$550,MATCH(G$2,Totalt!$B$1:$AQ$1,0),FALSE),"")</f>
        <v>0</v>
      </c>
      <c r="H332" s="302">
        <f>IFERROR(VLOOKUP($B332,Totalt!$B$1:$AQ$550,MATCH(H$2,Totalt!$B$1:$AQ$1,0),FALSE),"")</f>
        <v>0</v>
      </c>
      <c r="I332" s="302">
        <f>IFERROR(VLOOKUP($B332,Totalt!$B$1:$AQ$550,MATCH(I$2,Totalt!$B$1:$AQ$1,0),FALSE),"")</f>
        <v>0</v>
      </c>
      <c r="J332" s="302">
        <f>IFERROR(VLOOKUP($B332,Totalt!$B$1:$AQ$550,MATCH(J$2,Totalt!$B$1:$AQ$1,0),FALSE),"")</f>
        <v>0</v>
      </c>
      <c r="K332" s="302">
        <f>IFERROR(VLOOKUP($B332,Totalt!$B$1:$AQ$550,MATCH(K$2,Totalt!$B$1:$AQ$1,0),FALSE),"")</f>
        <v>0</v>
      </c>
      <c r="L332" s="302">
        <f>IFERROR(VLOOKUP($B332,Totalt!$B$1:$AQ$550,MATCH(L$2,Totalt!$B$1:$AQ$1,0),FALSE),"")</f>
        <v>0</v>
      </c>
      <c r="M332" s="302">
        <f>IFERROR(VLOOKUP($B332,Totalt!$B$1:$AQ$550,MATCH(M$2,Totalt!$B$1:$AQ$1,0),FALSE),"")</f>
        <v>0</v>
      </c>
      <c r="N332" s="302">
        <f>IFERROR(VLOOKUP($B332,Totalt!$B$1:$AQ$550,MATCH(N$2,Totalt!$B$1:$AQ$1,0),FALSE),"")</f>
        <v>0</v>
      </c>
      <c r="O332" s="302">
        <f>IFERROR(VLOOKUP($B332,Totalt!$B$1:$AQ$550,MATCH(O$2,Totalt!$B$1:$AQ$1,0),FALSE),"")</f>
        <v>0</v>
      </c>
      <c r="P332" s="302">
        <f>IFERROR(VLOOKUP($B332,Totalt!$B$1:$AQ$550,MATCH(P$2,Totalt!$B$1:$AQ$1,0),FALSE),"")</f>
        <v>0</v>
      </c>
      <c r="Q332" s="302">
        <f>IFERROR(VLOOKUP($B332,Totalt!$B$1:$AQ$550,MATCH(Q$2,Totalt!$B$1:$AQ$1,0),FALSE),"")</f>
        <v>0</v>
      </c>
      <c r="R332" s="302">
        <f>IFERROR(VLOOKUP($B332,Totalt!$B$1:$AQ$550,MATCH(R$2,Totalt!$B$1:$AQ$1,0),FALSE),"")</f>
        <v>0</v>
      </c>
      <c r="S332" s="302">
        <f>IFERROR(VLOOKUP($B332,Totalt!$B$1:$AQ$550,MATCH(S$2,Totalt!$B$1:$AQ$1,0),FALSE),"")</f>
        <v>2.496</v>
      </c>
      <c r="T332" s="302">
        <f>IFERROR(VLOOKUP($B332,Totalt!$B$1:$AQ$550,MATCH(T$2,Totalt!$B$1:$AQ$1,0),FALSE),"")</f>
        <v>0</v>
      </c>
      <c r="U332" s="302">
        <f>IFERROR(VLOOKUP($B332,Totalt!$B$1:$AQ$550,MATCH(U$2,Totalt!$B$1:$AQ$1,0),FALSE),"")</f>
        <v>0</v>
      </c>
      <c r="V332" s="302">
        <f>IFERROR(VLOOKUP($B332,Totalt!$B$1:$AQ$550,MATCH(V$2,Totalt!$B$1:$AQ$1,0),FALSE),"")</f>
        <v>0</v>
      </c>
      <c r="W332" s="302">
        <f>IFERROR(VLOOKUP($B332,Totalt!$B$1:$AQ$550,MATCH(W$2,Totalt!$B$1:$AQ$1,0),FALSE),"")</f>
        <v>0</v>
      </c>
      <c r="X332" s="302">
        <f>IFERROR(VLOOKUP($B332,Totalt!$B$1:$AQ$550,MATCH(X$2,Totalt!$B$1:$AQ$1,0),FALSE),"")</f>
        <v>0</v>
      </c>
      <c r="Y332" s="302">
        <f>IFERROR(VLOOKUP($B332,Totalt!$B$1:$AQ$550,MATCH(Y$2,Totalt!$B$1:$AQ$1,0),FALSE),"")</f>
        <v>0</v>
      </c>
      <c r="Z332" s="302">
        <f>IFERROR(VLOOKUP($B332,Totalt!$B$1:$AQ$550,MATCH(Z$2,Totalt!$B$1:$AQ$1,0),FALSE),"")</f>
        <v>0</v>
      </c>
      <c r="AA332" s="302">
        <f>IFERROR(VLOOKUP($B332,Totalt!$B$1:$AQ$550,MATCH(AA$2,Totalt!$B$1:$AQ$1,0),FALSE),"")</f>
        <v>0</v>
      </c>
      <c r="AB332" s="302">
        <f>IFERROR(VLOOKUP($B332,Totalt!$B$1:$AQ$550,MATCH(AB$2,Totalt!$B$1:$AQ$1,0),FALSE),"")</f>
        <v>0</v>
      </c>
      <c r="AC332" s="302">
        <f>IFERROR(VLOOKUP($B332,Totalt!$B$1:$AQ$550,MATCH(AC$2,Totalt!$B$1:$AQ$1,0),FALSE),"")</f>
        <v>0</v>
      </c>
      <c r="AD332" s="302">
        <f>IFERROR(VLOOKUP($B332,Totalt!$B$1:$AQ$550,MATCH(AD$2,Totalt!$B$1:$AQ$1,0),FALSE),"")</f>
        <v>0</v>
      </c>
      <c r="AE332" s="302">
        <f>IFERROR(VLOOKUP($B332,Totalt!$B$1:$AQ$550,MATCH(AE$2,Totalt!$B$1:$AQ$1,0),FALSE),"")</f>
        <v>0</v>
      </c>
      <c r="AF332" s="302">
        <f>IFERROR(VLOOKUP($B332,Totalt!$B$1:$AQ$550,MATCH(AF$2,Totalt!$B$1:$AQ$1,0),FALSE),"")</f>
        <v>5.7000000000000002E-2</v>
      </c>
      <c r="AG332" s="302">
        <f>IFERROR(VLOOKUP($B332,Totalt!$B$1:$AQ$550,MATCH(AG$2,Totalt!$B$1:$AQ$1,0),FALSE),"")</f>
        <v>0</v>
      </c>
      <c r="AI332" s="302">
        <f t="shared" si="20"/>
        <v>2.589</v>
      </c>
      <c r="AJ332" s="302">
        <f>IF(ISERROR(1/VLOOKUP($B332,Leveranser!$B$1:$S$500,MATCH("såld värme (gwh)",Leveranser!$B$1:$S$1,0),FALSE)),"",VLOOKUP($B332,Leveranser!$B$1:$S$500,MATCH("såld värme (gwh)",Leveranser!$B$1:$S$1,0),FALSE))</f>
        <v>1.671</v>
      </c>
      <c r="AK332" s="315"/>
      <c r="AM332" s="316" t="str">
        <f>IF(B332&lt;&gt;"",IF(VLOOKUP($B332,Totalt!$B$1:$AQ$550,MATCH("Kvalitetsgranskad:",Totalt!$B$1:$AQ$1,0),FALSE)="ja",VLOOKUP($B332,Miljö!$B$1:$AG$479,MATCH(AM$2,Miljö!$B$1:$AK$1,0),FALSE),""),"")</f>
        <v>Ja</v>
      </c>
      <c r="AN332" s="316" t="str">
        <f>IF(AM332="ja",VLOOKUP($B332,Miljö!$B$1:$J$479,MATCH("Typ av ursprungsspecificerad el   (Om inget värde anges används Nordisk residualmix, se inforuta) ()",Miljö!$B$1:$J$1,0),FALSE),IF(AM332="nej","Nordisk residualel",""))</f>
        <v>-</v>
      </c>
      <c r="AO332" s="316">
        <f>IF(AM332="","",VLOOKUP($B332,Miljö!$B$1:$J$479,MATCH("Fossilandel för ursprungspecificerad el ()",Miljö!$B$1:$J$1,0),FALSE))</f>
        <v>0</v>
      </c>
      <c r="AP332" s="316">
        <f>IF(AM332="","",IFERROR(VLOOKUP($B332,Miljö!$B$1:$J$479,MATCH("Kärnkraftsandel för ursprungsspecificerad el ()",Miljö!$B$1:$J$1,0),FALSE)/1,0))</f>
        <v>0.40799999999999997</v>
      </c>
      <c r="AQ332" s="316">
        <f t="shared" si="21"/>
        <v>0.59200000000000008</v>
      </c>
      <c r="AS332" s="316" t="str">
        <f t="shared" si="22"/>
        <v>Nej</v>
      </c>
      <c r="AT332" s="316" t="str">
        <f>IF(AS332="ja",VLOOKUP($B332,Miljö!$B$1:$O$500,MATCH("Fossil andel i procent (%)",Miljö!$B$1:$O$1,0),FALSE)/100,"")</f>
        <v/>
      </c>
      <c r="AV332" s="316" t="str">
        <f t="shared" si="23"/>
        <v>Nej</v>
      </c>
      <c r="AW332" s="316" t="str">
        <f>IF(AV332="ja",VLOOKUP($B332,'Egen hetvattenprod'!$B$1:$AO$500,MATCH("Värmekälla till värmepumpar ()",'Egen hetvattenprod'!$B$1:$AO$1,0),FALSE),"")</f>
        <v/>
      </c>
    </row>
    <row r="333" spans="1:49" x14ac:dyDescent="0.25">
      <c r="A333" s="314" t="str">
        <f>'Miljövärden för publ företag'!B335</f>
        <v>Värmevärden AB</v>
      </c>
      <c r="B333" s="314" t="str">
        <f>'Miljövärden för publ företag'!C335</f>
        <v xml:space="preserve">Säffle </v>
      </c>
      <c r="C333" s="302">
        <f>IFERROR(VLOOKUP($B333,Totalt!$B$1:$AQ$550,MATCH(C$2,Totalt!$B$1:$AQ$1,0),FALSE),"")</f>
        <v>0</v>
      </c>
      <c r="D333" s="302">
        <f>IFERROR(VLOOKUP($B333,Totalt!$B$1:$AQ$550,MATCH(D$2,Totalt!$B$1:$AQ$1,0),FALSE),"")</f>
        <v>0.52900000000000003</v>
      </c>
      <c r="E333" s="302">
        <f>IFERROR(VLOOKUP($B333,Totalt!$B$1:$AQ$550,MATCH(E$2,Totalt!$B$1:$AQ$1,0),FALSE),"")</f>
        <v>3.375</v>
      </c>
      <c r="F333" s="302">
        <f>IFERROR(VLOOKUP($B333,Totalt!$B$1:$AQ$550,MATCH(F$2,Totalt!$B$1:$AQ$1,0),FALSE),"")</f>
        <v>0</v>
      </c>
      <c r="G333" s="302">
        <f>IFERROR(VLOOKUP($B333,Totalt!$B$1:$AQ$550,MATCH(G$2,Totalt!$B$1:$AQ$1,0),FALSE),"")</f>
        <v>0</v>
      </c>
      <c r="H333" s="302">
        <f>IFERROR(VLOOKUP($B333,Totalt!$B$1:$AQ$550,MATCH(H$2,Totalt!$B$1:$AQ$1,0),FALSE),"")</f>
        <v>0</v>
      </c>
      <c r="I333" s="302">
        <f>IFERROR(VLOOKUP($B333,Totalt!$B$1:$AQ$550,MATCH(I$2,Totalt!$B$1:$AQ$1,0),FALSE),"")</f>
        <v>0</v>
      </c>
      <c r="J333" s="302">
        <f>IFERROR(VLOOKUP($B333,Totalt!$B$1:$AQ$550,MATCH(J$2,Totalt!$B$1:$AQ$1,0),FALSE),"")</f>
        <v>0</v>
      </c>
      <c r="K333" s="302">
        <f>IFERROR(VLOOKUP($B333,Totalt!$B$1:$AQ$550,MATCH(K$2,Totalt!$B$1:$AQ$1,0),FALSE),"")</f>
        <v>0</v>
      </c>
      <c r="L333" s="302">
        <f>IFERROR(VLOOKUP($B333,Totalt!$B$1:$AQ$550,MATCH(L$2,Totalt!$B$1:$AQ$1,0),FALSE),"")</f>
        <v>0</v>
      </c>
      <c r="M333" s="302">
        <f>IFERROR(VLOOKUP($B333,Totalt!$B$1:$AQ$550,MATCH(M$2,Totalt!$B$1:$AQ$1,0),FALSE),"")</f>
        <v>0</v>
      </c>
      <c r="N333" s="302">
        <f>IFERROR(VLOOKUP($B333,Totalt!$B$1:$AQ$550,MATCH(N$2,Totalt!$B$1:$AQ$1,0),FALSE),"")</f>
        <v>0</v>
      </c>
      <c r="O333" s="302">
        <f>IFERROR(VLOOKUP($B333,Totalt!$B$1:$AQ$550,MATCH(O$2,Totalt!$B$1:$AQ$1,0),FALSE),"")</f>
        <v>0</v>
      </c>
      <c r="P333" s="302">
        <f>IFERROR(VLOOKUP($B333,Totalt!$B$1:$AQ$550,MATCH(P$2,Totalt!$B$1:$AQ$1,0),FALSE),"")</f>
        <v>0</v>
      </c>
      <c r="Q333" s="302">
        <f>IFERROR(VLOOKUP($B333,Totalt!$B$1:$AQ$550,MATCH(Q$2,Totalt!$B$1:$AQ$1,0),FALSE),"")</f>
        <v>4.96</v>
      </c>
      <c r="R333" s="302">
        <f>IFERROR(VLOOKUP($B333,Totalt!$B$1:$AQ$550,MATCH(R$2,Totalt!$B$1:$AQ$1,0),FALSE),"")</f>
        <v>28.914000000000001</v>
      </c>
      <c r="S333" s="302">
        <f>IFERROR(VLOOKUP($B333,Totalt!$B$1:$AQ$550,MATCH(S$2,Totalt!$B$1:$AQ$1,0),FALSE),"")</f>
        <v>0</v>
      </c>
      <c r="T333" s="302">
        <f>IFERROR(VLOOKUP($B333,Totalt!$B$1:$AQ$550,MATCH(T$2,Totalt!$B$1:$AQ$1,0),FALSE),"")</f>
        <v>0</v>
      </c>
      <c r="U333" s="302">
        <f>IFERROR(VLOOKUP($B333,Totalt!$B$1:$AQ$550,MATCH(U$2,Totalt!$B$1:$AQ$1,0),FALSE),"")</f>
        <v>0</v>
      </c>
      <c r="V333" s="302">
        <f>IFERROR(VLOOKUP($B333,Totalt!$B$1:$AQ$550,MATCH(V$2,Totalt!$B$1:$AQ$1,0),FALSE),"")</f>
        <v>0</v>
      </c>
      <c r="W333" s="302">
        <f>IFERROR(VLOOKUP($B333,Totalt!$B$1:$AQ$550,MATCH(W$2,Totalt!$B$1:$AQ$1,0),FALSE),"")</f>
        <v>0</v>
      </c>
      <c r="X333" s="302">
        <f>IFERROR(VLOOKUP($B333,Totalt!$B$1:$AQ$550,MATCH(X$2,Totalt!$B$1:$AQ$1,0),FALSE),"")</f>
        <v>0</v>
      </c>
      <c r="Y333" s="302">
        <f>IFERROR(VLOOKUP($B333,Totalt!$B$1:$AQ$550,MATCH(Y$2,Totalt!$B$1:$AQ$1,0),FALSE),"")</f>
        <v>0</v>
      </c>
      <c r="Z333" s="302">
        <f>IFERROR(VLOOKUP($B333,Totalt!$B$1:$AQ$550,MATCH(Z$2,Totalt!$B$1:$AQ$1,0),FALSE),"")</f>
        <v>0</v>
      </c>
      <c r="AA333" s="302">
        <f>IFERROR(VLOOKUP($B333,Totalt!$B$1:$AQ$550,MATCH(AA$2,Totalt!$B$1:$AQ$1,0),FALSE),"")</f>
        <v>0</v>
      </c>
      <c r="AB333" s="302">
        <f>IFERROR(VLOOKUP($B333,Totalt!$B$1:$AQ$550,MATCH(AB$2,Totalt!$B$1:$AQ$1,0),FALSE),"")</f>
        <v>0</v>
      </c>
      <c r="AC333" s="302">
        <f>IFERROR(VLOOKUP($B333,Totalt!$B$1:$AQ$550,MATCH(AC$2,Totalt!$B$1:$AQ$1,0),FALSE),"")</f>
        <v>0</v>
      </c>
      <c r="AD333" s="302">
        <f>IFERROR(VLOOKUP($B333,Totalt!$B$1:$AQ$550,MATCH(AD$2,Totalt!$B$1:$AQ$1,0),FALSE),"")</f>
        <v>22.437000000000001</v>
      </c>
      <c r="AE333" s="302">
        <f>IFERROR(VLOOKUP($B333,Totalt!$B$1:$AQ$550,MATCH(AE$2,Totalt!$B$1:$AQ$1,0),FALSE),"")</f>
        <v>0</v>
      </c>
      <c r="AF333" s="302">
        <f>IFERROR(VLOOKUP($B333,Totalt!$B$1:$AQ$550,MATCH(AF$2,Totalt!$B$1:$AQ$1,0),FALSE),"")</f>
        <v>2.6110000000000002</v>
      </c>
      <c r="AG333" s="302">
        <f>IFERROR(VLOOKUP($B333,Totalt!$B$1:$AQ$550,MATCH(AG$2,Totalt!$B$1:$AQ$1,0),FALSE),"")</f>
        <v>0</v>
      </c>
      <c r="AI333" s="302">
        <f t="shared" si="20"/>
        <v>62.826000000000001</v>
      </c>
      <c r="AJ333" s="302">
        <f>IF(ISERROR(1/VLOOKUP($B333,Leveranser!$B$1:$S$500,MATCH("såld värme (gwh)",Leveranser!$B$1:$S$1,0),FALSE)),"",VLOOKUP($B333,Leveranser!$B$1:$S$500,MATCH("såld värme (gwh)",Leveranser!$B$1:$S$1,0),FALSE))</f>
        <v>50.42</v>
      </c>
      <c r="AK333" s="315"/>
      <c r="AM333" s="316" t="str">
        <f>IF(B333&lt;&gt;"",IF(VLOOKUP($B333,Totalt!$B$1:$AQ$550,MATCH("Kvalitetsgranskad:",Totalt!$B$1:$AQ$1,0),FALSE)="ja",VLOOKUP($B333,Miljö!$B$1:$AG$479,MATCH(AM$2,Miljö!$B$1:$AK$1,0),FALSE),""),"")</f>
        <v>Ja</v>
      </c>
      <c r="AN333" s="316" t="str">
        <f>IF(AM333="ja",VLOOKUP($B333,Miljö!$B$1:$J$479,MATCH("Typ av ursprungsspecificerad el   (Om inget värde anges används Nordisk residualmix, se inforuta) ()",Miljö!$B$1:$J$1,0),FALSE),IF(AM333="nej","Nordisk residualel",""))</f>
        <v>'Bio energi'</v>
      </c>
      <c r="AO333" s="316">
        <f>IF(AM333="","",VLOOKUP($B333,Miljö!$B$1:$J$479,MATCH("Fossilandel för ursprungspecificerad el ()",Miljö!$B$1:$J$1,0),FALSE))</f>
        <v>0</v>
      </c>
      <c r="AP333" s="316">
        <f>IF(AM333="","",IFERROR(VLOOKUP($B333,Miljö!$B$1:$J$479,MATCH("Kärnkraftsandel för ursprungsspecificerad el ()",Miljö!$B$1:$J$1,0),FALSE)/1,0))</f>
        <v>0.40799999999999997</v>
      </c>
      <c r="AQ333" s="316">
        <f t="shared" si="21"/>
        <v>0.59200000000000008</v>
      </c>
      <c r="AS333" s="316" t="str">
        <f t="shared" si="22"/>
        <v>Nej</v>
      </c>
      <c r="AT333" s="316" t="str">
        <f>IF(AS333="ja",VLOOKUP($B333,Miljö!$B$1:$O$500,MATCH("Fossil andel i procent (%)",Miljö!$B$1:$O$1,0),FALSE)/100,"")</f>
        <v/>
      </c>
      <c r="AV333" s="316" t="str">
        <f t="shared" si="23"/>
        <v>Nej</v>
      </c>
      <c r="AW333" s="316" t="str">
        <f>IF(AV333="ja",VLOOKUP($B333,'Egen hetvattenprod'!$B$1:$AO$500,MATCH("Värmekälla till värmepumpar ()",'Egen hetvattenprod'!$B$1:$AO$1,0),FALSE),"")</f>
        <v/>
      </c>
    </row>
    <row r="334" spans="1:49" x14ac:dyDescent="0.25">
      <c r="A334" s="314" t="str">
        <f>'Miljövärden för publ företag'!B336</f>
        <v>Värmevärden AB</v>
      </c>
      <c r="B334" s="314" t="str">
        <f>'Miljövärden för publ företag'!C336</f>
        <v>Sörforsa</v>
      </c>
      <c r="C334" s="302">
        <f>IFERROR(VLOOKUP($B334,Totalt!$B$1:$AQ$550,MATCH(C$2,Totalt!$B$1:$AQ$1,0),FALSE),"")</f>
        <v>0</v>
      </c>
      <c r="D334" s="302">
        <f>IFERROR(VLOOKUP($B334,Totalt!$B$1:$AQ$550,MATCH(D$2,Totalt!$B$1:$AQ$1,0),FALSE),"")</f>
        <v>0.317</v>
      </c>
      <c r="E334" s="302">
        <f>IFERROR(VLOOKUP($B334,Totalt!$B$1:$AQ$550,MATCH(E$2,Totalt!$B$1:$AQ$1,0),FALSE),"")</f>
        <v>0</v>
      </c>
      <c r="F334" s="302">
        <f>IFERROR(VLOOKUP($B334,Totalt!$B$1:$AQ$550,MATCH(F$2,Totalt!$B$1:$AQ$1,0),FALSE),"")</f>
        <v>0</v>
      </c>
      <c r="G334" s="302">
        <f>IFERROR(VLOOKUP($B334,Totalt!$B$1:$AQ$550,MATCH(G$2,Totalt!$B$1:$AQ$1,0),FALSE),"")</f>
        <v>0</v>
      </c>
      <c r="H334" s="302">
        <f>IFERROR(VLOOKUP($B334,Totalt!$B$1:$AQ$550,MATCH(H$2,Totalt!$B$1:$AQ$1,0),FALSE),"")</f>
        <v>0</v>
      </c>
      <c r="I334" s="302">
        <f>IFERROR(VLOOKUP($B334,Totalt!$B$1:$AQ$550,MATCH(I$2,Totalt!$B$1:$AQ$1,0),FALSE),"")</f>
        <v>0</v>
      </c>
      <c r="J334" s="302">
        <f>IFERROR(VLOOKUP($B334,Totalt!$B$1:$AQ$550,MATCH(J$2,Totalt!$B$1:$AQ$1,0),FALSE),"")</f>
        <v>0</v>
      </c>
      <c r="K334" s="302">
        <f>IFERROR(VLOOKUP($B334,Totalt!$B$1:$AQ$550,MATCH(K$2,Totalt!$B$1:$AQ$1,0),FALSE),"")</f>
        <v>0</v>
      </c>
      <c r="L334" s="302">
        <f>IFERROR(VLOOKUP($B334,Totalt!$B$1:$AQ$550,MATCH(L$2,Totalt!$B$1:$AQ$1,0),FALSE),"")</f>
        <v>0</v>
      </c>
      <c r="M334" s="302">
        <f>IFERROR(VLOOKUP($B334,Totalt!$B$1:$AQ$550,MATCH(M$2,Totalt!$B$1:$AQ$1,0),FALSE),"")</f>
        <v>0</v>
      </c>
      <c r="N334" s="302">
        <f>IFERROR(VLOOKUP($B334,Totalt!$B$1:$AQ$550,MATCH(N$2,Totalt!$B$1:$AQ$1,0),FALSE),"")</f>
        <v>0</v>
      </c>
      <c r="O334" s="302">
        <f>IFERROR(VLOOKUP($B334,Totalt!$B$1:$AQ$550,MATCH(O$2,Totalt!$B$1:$AQ$1,0),FALSE),"")</f>
        <v>1.113</v>
      </c>
      <c r="P334" s="302">
        <f>IFERROR(VLOOKUP($B334,Totalt!$B$1:$AQ$550,MATCH(P$2,Totalt!$B$1:$AQ$1,0),FALSE),"")</f>
        <v>1.464</v>
      </c>
      <c r="Q334" s="302">
        <f>IFERROR(VLOOKUP($B334,Totalt!$B$1:$AQ$550,MATCH(Q$2,Totalt!$B$1:$AQ$1,0),FALSE),"")</f>
        <v>6.3920000000000003</v>
      </c>
      <c r="R334" s="302">
        <f>IFERROR(VLOOKUP($B334,Totalt!$B$1:$AQ$550,MATCH(R$2,Totalt!$B$1:$AQ$1,0),FALSE),"")</f>
        <v>0</v>
      </c>
      <c r="S334" s="302">
        <f>IFERROR(VLOOKUP($B334,Totalt!$B$1:$AQ$550,MATCH(S$2,Totalt!$B$1:$AQ$1,0),FALSE),"")</f>
        <v>0</v>
      </c>
      <c r="T334" s="302">
        <f>IFERROR(VLOOKUP($B334,Totalt!$B$1:$AQ$550,MATCH(T$2,Totalt!$B$1:$AQ$1,0),FALSE),"")</f>
        <v>0</v>
      </c>
      <c r="U334" s="302">
        <f>IFERROR(VLOOKUP($B334,Totalt!$B$1:$AQ$550,MATCH(U$2,Totalt!$B$1:$AQ$1,0),FALSE),"")</f>
        <v>0</v>
      </c>
      <c r="V334" s="302">
        <f>IFERROR(VLOOKUP($B334,Totalt!$B$1:$AQ$550,MATCH(V$2,Totalt!$B$1:$AQ$1,0),FALSE),"")</f>
        <v>0</v>
      </c>
      <c r="W334" s="302">
        <f>IFERROR(VLOOKUP($B334,Totalt!$B$1:$AQ$550,MATCH(W$2,Totalt!$B$1:$AQ$1,0),FALSE),"")</f>
        <v>0</v>
      </c>
      <c r="X334" s="302">
        <f>IFERROR(VLOOKUP($B334,Totalt!$B$1:$AQ$550,MATCH(X$2,Totalt!$B$1:$AQ$1,0),FALSE),"")</f>
        <v>0</v>
      </c>
      <c r="Y334" s="302">
        <f>IFERROR(VLOOKUP($B334,Totalt!$B$1:$AQ$550,MATCH(Y$2,Totalt!$B$1:$AQ$1,0),FALSE),"")</f>
        <v>0</v>
      </c>
      <c r="Z334" s="302">
        <f>IFERROR(VLOOKUP($B334,Totalt!$B$1:$AQ$550,MATCH(Z$2,Totalt!$B$1:$AQ$1,0),FALSE),"")</f>
        <v>0</v>
      </c>
      <c r="AA334" s="302">
        <f>IFERROR(VLOOKUP($B334,Totalt!$B$1:$AQ$550,MATCH(AA$2,Totalt!$B$1:$AQ$1,0),FALSE),"")</f>
        <v>0</v>
      </c>
      <c r="AB334" s="302">
        <f>IFERROR(VLOOKUP($B334,Totalt!$B$1:$AQ$550,MATCH(AB$2,Totalt!$B$1:$AQ$1,0),FALSE),"")</f>
        <v>0</v>
      </c>
      <c r="AC334" s="302">
        <f>IFERROR(VLOOKUP($B334,Totalt!$B$1:$AQ$550,MATCH(AC$2,Totalt!$B$1:$AQ$1,0),FALSE),"")</f>
        <v>0</v>
      </c>
      <c r="AD334" s="302">
        <f>IFERROR(VLOOKUP($B334,Totalt!$B$1:$AQ$550,MATCH(AD$2,Totalt!$B$1:$AQ$1,0),FALSE),"")</f>
        <v>0</v>
      </c>
      <c r="AE334" s="302">
        <f>IFERROR(VLOOKUP($B334,Totalt!$B$1:$AQ$550,MATCH(AE$2,Totalt!$B$1:$AQ$1,0),FALSE),"")</f>
        <v>0</v>
      </c>
      <c r="AF334" s="302">
        <f>IFERROR(VLOOKUP($B334,Totalt!$B$1:$AQ$550,MATCH(AF$2,Totalt!$B$1:$AQ$1,0),FALSE),"")</f>
        <v>0.10100000000000001</v>
      </c>
      <c r="AG334" s="302">
        <f>IFERROR(VLOOKUP($B334,Totalt!$B$1:$AQ$550,MATCH(AG$2,Totalt!$B$1:$AQ$1,0),FALSE),"")</f>
        <v>0</v>
      </c>
      <c r="AI334" s="302">
        <f t="shared" si="20"/>
        <v>9.3870000000000022</v>
      </c>
      <c r="AJ334" s="302">
        <f>IF(ISERROR(1/VLOOKUP($B334,Leveranser!$B$1:$S$500,MATCH("såld värme (gwh)",Leveranser!$B$1:$S$1,0),FALSE)),"",VLOOKUP($B334,Leveranser!$B$1:$S$500,MATCH("såld värme (gwh)",Leveranser!$B$1:$S$1,0),FALSE))</f>
        <v>7.1289999999999996</v>
      </c>
      <c r="AK334" s="315"/>
      <c r="AM334" s="316" t="str">
        <f>IF(B334&lt;&gt;"",IF(VLOOKUP($B334,Totalt!$B$1:$AQ$550,MATCH("Kvalitetsgranskad:",Totalt!$B$1:$AQ$1,0),FALSE)="ja",VLOOKUP($B334,Miljö!$B$1:$AG$479,MATCH(AM$2,Miljö!$B$1:$AK$1,0),FALSE),""),"")</f>
        <v>Ja</v>
      </c>
      <c r="AN334" s="316" t="str">
        <f>IF(AM334="ja",VLOOKUP($B334,Miljö!$B$1:$J$479,MATCH("Typ av ursprungsspecificerad el   (Om inget värde anges används Nordisk residualmix, se inforuta) ()",Miljö!$B$1:$J$1,0),FALSE),IF(AM334="nej","Nordisk residualel",""))</f>
        <v>'bioel'</v>
      </c>
      <c r="AO334" s="316">
        <f>IF(AM334="","",VLOOKUP($B334,Miljö!$B$1:$J$479,MATCH("Fossilandel för ursprungspecificerad el ()",Miljö!$B$1:$J$1,0),FALSE))</f>
        <v>0</v>
      </c>
      <c r="AP334" s="316">
        <f>IF(AM334="","",IFERROR(VLOOKUP($B334,Miljö!$B$1:$J$479,MATCH("Kärnkraftsandel för ursprungsspecificerad el ()",Miljö!$B$1:$J$1,0),FALSE)/1,0))</f>
        <v>0</v>
      </c>
      <c r="AQ334" s="316">
        <f t="shared" si="21"/>
        <v>1</v>
      </c>
      <c r="AS334" s="316" t="str">
        <f t="shared" si="22"/>
        <v>Nej</v>
      </c>
      <c r="AT334" s="316" t="str">
        <f>IF(AS334="ja",VLOOKUP($B334,Miljö!$B$1:$O$500,MATCH("Fossil andel i procent (%)",Miljö!$B$1:$O$1,0),FALSE)/100,"")</f>
        <v/>
      </c>
      <c r="AV334" s="316" t="str">
        <f t="shared" si="23"/>
        <v>Nej</v>
      </c>
      <c r="AW334" s="316" t="str">
        <f>IF(AV334="ja",VLOOKUP($B334,'Egen hetvattenprod'!$B$1:$AO$500,MATCH("Värmekälla till värmepumpar ()",'Egen hetvattenprod'!$B$1:$AO$1,0),FALSE),"")</f>
        <v/>
      </c>
    </row>
    <row r="335" spans="1:49" x14ac:dyDescent="0.25">
      <c r="A335" s="314" t="str">
        <f>'Miljövärden för publ företag'!B337</f>
        <v>Värmevärden AB</v>
      </c>
      <c r="B335" s="314" t="str">
        <f>'Miljövärden för publ företag'!C337</f>
        <v>Torsby</v>
      </c>
      <c r="C335" s="302">
        <f>IFERROR(VLOOKUP($B335,Totalt!$B$1:$AQ$550,MATCH(C$2,Totalt!$B$1:$AQ$1,0),FALSE),"")</f>
        <v>0</v>
      </c>
      <c r="D335" s="302">
        <f>IFERROR(VLOOKUP($B335,Totalt!$B$1:$AQ$550,MATCH(D$2,Totalt!$B$1:$AQ$1,0),FALSE),"")</f>
        <v>0.91200000000000003</v>
      </c>
      <c r="E335" s="302">
        <f>IFERROR(VLOOKUP($B335,Totalt!$B$1:$AQ$550,MATCH(E$2,Totalt!$B$1:$AQ$1,0),FALSE),"")</f>
        <v>0</v>
      </c>
      <c r="F335" s="302">
        <f>IFERROR(VLOOKUP($B335,Totalt!$B$1:$AQ$550,MATCH(F$2,Totalt!$B$1:$AQ$1,0),FALSE),"")</f>
        <v>0</v>
      </c>
      <c r="G335" s="302">
        <f>IFERROR(VLOOKUP($B335,Totalt!$B$1:$AQ$550,MATCH(G$2,Totalt!$B$1:$AQ$1,0),FALSE),"")</f>
        <v>0</v>
      </c>
      <c r="H335" s="302">
        <f>IFERROR(VLOOKUP($B335,Totalt!$B$1:$AQ$550,MATCH(H$2,Totalt!$B$1:$AQ$1,0),FALSE),"")</f>
        <v>0</v>
      </c>
      <c r="I335" s="302">
        <f>IFERROR(VLOOKUP($B335,Totalt!$B$1:$AQ$550,MATCH(I$2,Totalt!$B$1:$AQ$1,0),FALSE),"")</f>
        <v>0</v>
      </c>
      <c r="J335" s="302">
        <f>IFERROR(VLOOKUP($B335,Totalt!$B$1:$AQ$550,MATCH(J$2,Totalt!$B$1:$AQ$1,0),FALSE),"")</f>
        <v>0</v>
      </c>
      <c r="K335" s="302">
        <f>IFERROR(VLOOKUP($B335,Totalt!$B$1:$AQ$550,MATCH(K$2,Totalt!$B$1:$AQ$1,0),FALSE),"")</f>
        <v>0</v>
      </c>
      <c r="L335" s="302">
        <f>IFERROR(VLOOKUP($B335,Totalt!$B$1:$AQ$550,MATCH(L$2,Totalt!$B$1:$AQ$1,0),FALSE),"")</f>
        <v>0</v>
      </c>
      <c r="M335" s="302">
        <f>IFERROR(VLOOKUP($B335,Totalt!$B$1:$AQ$550,MATCH(M$2,Totalt!$B$1:$AQ$1,0),FALSE),"")</f>
        <v>0</v>
      </c>
      <c r="N335" s="302">
        <f>IFERROR(VLOOKUP($B335,Totalt!$B$1:$AQ$550,MATCH(N$2,Totalt!$B$1:$AQ$1,0),FALSE),"")</f>
        <v>0</v>
      </c>
      <c r="O335" s="302">
        <f>IFERROR(VLOOKUP($B335,Totalt!$B$1:$AQ$550,MATCH(O$2,Totalt!$B$1:$AQ$1,0),FALSE),"")</f>
        <v>0</v>
      </c>
      <c r="P335" s="302">
        <f>IFERROR(VLOOKUP($B335,Totalt!$B$1:$AQ$550,MATCH(P$2,Totalt!$B$1:$AQ$1,0),FALSE),"")</f>
        <v>0</v>
      </c>
      <c r="Q335" s="302">
        <f>IFERROR(VLOOKUP($B335,Totalt!$B$1:$AQ$550,MATCH(Q$2,Totalt!$B$1:$AQ$1,0),FALSE),"")</f>
        <v>87.528999999999996</v>
      </c>
      <c r="R335" s="302">
        <f>IFERROR(VLOOKUP($B335,Totalt!$B$1:$AQ$550,MATCH(R$2,Totalt!$B$1:$AQ$1,0),FALSE),"")</f>
        <v>0</v>
      </c>
      <c r="S335" s="302">
        <f>IFERROR(VLOOKUP($B335,Totalt!$B$1:$AQ$550,MATCH(S$2,Totalt!$B$1:$AQ$1,0),FALSE),"")</f>
        <v>0</v>
      </c>
      <c r="T335" s="302">
        <f>IFERROR(VLOOKUP($B335,Totalt!$B$1:$AQ$550,MATCH(T$2,Totalt!$B$1:$AQ$1,0),FALSE),"")</f>
        <v>0</v>
      </c>
      <c r="U335" s="302">
        <f>IFERROR(VLOOKUP($B335,Totalt!$B$1:$AQ$550,MATCH(U$2,Totalt!$B$1:$AQ$1,0),FALSE),"")</f>
        <v>0</v>
      </c>
      <c r="V335" s="302">
        <f>IFERROR(VLOOKUP($B335,Totalt!$B$1:$AQ$550,MATCH(V$2,Totalt!$B$1:$AQ$1,0),FALSE),"")</f>
        <v>0</v>
      </c>
      <c r="W335" s="302">
        <f>IFERROR(VLOOKUP($B335,Totalt!$B$1:$AQ$550,MATCH(W$2,Totalt!$B$1:$AQ$1,0),FALSE),"")</f>
        <v>0</v>
      </c>
      <c r="X335" s="302">
        <f>IFERROR(VLOOKUP($B335,Totalt!$B$1:$AQ$550,MATCH(X$2,Totalt!$B$1:$AQ$1,0),FALSE),"")</f>
        <v>0</v>
      </c>
      <c r="Y335" s="302">
        <f>IFERROR(VLOOKUP($B335,Totalt!$B$1:$AQ$550,MATCH(Y$2,Totalt!$B$1:$AQ$1,0),FALSE),"")</f>
        <v>0</v>
      </c>
      <c r="Z335" s="302">
        <f>IFERROR(VLOOKUP($B335,Totalt!$B$1:$AQ$550,MATCH(Z$2,Totalt!$B$1:$AQ$1,0),FALSE),"")</f>
        <v>0</v>
      </c>
      <c r="AA335" s="302">
        <f>IFERROR(VLOOKUP($B335,Totalt!$B$1:$AQ$550,MATCH(AA$2,Totalt!$B$1:$AQ$1,0),FALSE),"")</f>
        <v>0</v>
      </c>
      <c r="AB335" s="302">
        <f>IFERROR(VLOOKUP($B335,Totalt!$B$1:$AQ$550,MATCH(AB$2,Totalt!$B$1:$AQ$1,0),FALSE),"")</f>
        <v>0</v>
      </c>
      <c r="AC335" s="302">
        <f>IFERROR(VLOOKUP($B335,Totalt!$B$1:$AQ$550,MATCH(AC$2,Totalt!$B$1:$AQ$1,0),FALSE),"")</f>
        <v>16.097999999999999</v>
      </c>
      <c r="AD335" s="302">
        <f>IFERROR(VLOOKUP($B335,Totalt!$B$1:$AQ$550,MATCH(AD$2,Totalt!$B$1:$AQ$1,0),FALSE),"")</f>
        <v>0</v>
      </c>
      <c r="AE335" s="302">
        <f>IFERROR(VLOOKUP($B335,Totalt!$B$1:$AQ$550,MATCH(AE$2,Totalt!$B$1:$AQ$1,0),FALSE),"")</f>
        <v>0</v>
      </c>
      <c r="AF335" s="302">
        <f>IFERROR(VLOOKUP($B335,Totalt!$B$1:$AQ$550,MATCH(AF$2,Totalt!$B$1:$AQ$1,0),FALSE),"")</f>
        <v>6.1899999999999997E-2</v>
      </c>
      <c r="AG335" s="302">
        <f>IFERROR(VLOOKUP($B335,Totalt!$B$1:$AQ$550,MATCH(AG$2,Totalt!$B$1:$AQ$1,0),FALSE),"")</f>
        <v>0</v>
      </c>
      <c r="AI335" s="302">
        <f t="shared" si="20"/>
        <v>104.6009</v>
      </c>
      <c r="AJ335" s="302">
        <f>IF(ISERROR(1/VLOOKUP($B335,Leveranser!$B$1:$S$500,MATCH("såld värme (gwh)",Leveranser!$B$1:$S$1,0),FALSE)),"",VLOOKUP($B335,Leveranser!$B$1:$S$500,MATCH("såld värme (gwh)",Leveranser!$B$1:$S$1,0),FALSE))</f>
        <v>88.088999999999999</v>
      </c>
      <c r="AK335" s="315"/>
      <c r="AM335" s="316" t="str">
        <f>IF(B335&lt;&gt;"",IF(VLOOKUP($B335,Totalt!$B$1:$AQ$550,MATCH("Kvalitetsgranskad:",Totalt!$B$1:$AQ$1,0),FALSE)="ja",VLOOKUP($B335,Miljö!$B$1:$AG$479,MATCH(AM$2,Miljö!$B$1:$AK$1,0),FALSE),""),"")</f>
        <v>Ja</v>
      </c>
      <c r="AN335" s="316" t="str">
        <f>IF(AM335="ja",VLOOKUP($B335,Miljö!$B$1:$J$479,MATCH("Typ av ursprungsspecificerad el   (Om inget värde anges används Nordisk residualmix, se inforuta) ()",Miljö!$B$1:$J$1,0),FALSE),IF(AM335="nej","Nordisk residualel",""))</f>
        <v>'Bioenergi'</v>
      </c>
      <c r="AO335" s="316">
        <f>IF(AM335="","",VLOOKUP($B335,Miljö!$B$1:$J$479,MATCH("Fossilandel för ursprungspecificerad el ()",Miljö!$B$1:$J$1,0),FALSE))</f>
        <v>0</v>
      </c>
      <c r="AP335" s="316">
        <f>IF(AM335="","",IFERROR(VLOOKUP($B335,Miljö!$B$1:$J$479,MATCH("Kärnkraftsandel för ursprungsspecificerad el ()",Miljö!$B$1:$J$1,0),FALSE)/1,0))</f>
        <v>0.40799999999999997</v>
      </c>
      <c r="AQ335" s="316">
        <f t="shared" si="21"/>
        <v>0.59200000000000008</v>
      </c>
      <c r="AS335" s="316" t="str">
        <f t="shared" si="22"/>
        <v>Nej</v>
      </c>
      <c r="AT335" s="316" t="str">
        <f>IF(AS335="ja",VLOOKUP($B335,Miljö!$B$1:$O$500,MATCH("Fossil andel i procent (%)",Miljö!$B$1:$O$1,0),FALSE)/100,"")</f>
        <v/>
      </c>
      <c r="AV335" s="316" t="str">
        <f t="shared" si="23"/>
        <v>Nej</v>
      </c>
      <c r="AW335" s="316" t="str">
        <f>IF(AV335="ja",VLOOKUP($B335,'Egen hetvattenprod'!$B$1:$AO$500,MATCH("Värmekälla till värmepumpar ()",'Egen hetvattenprod'!$B$1:$AO$1,0),FALSE),"")</f>
        <v/>
      </c>
    </row>
    <row r="336" spans="1:49" x14ac:dyDescent="0.25">
      <c r="A336" s="314" t="str">
        <f>'Miljövärden för publ företag'!B338</f>
        <v>Värnamo Energi AB</v>
      </c>
      <c r="B336" s="314" t="str">
        <f>'Miljövärden för publ företag'!C338</f>
        <v>Rydaholm</v>
      </c>
      <c r="C336" s="302">
        <f>IFERROR(VLOOKUP($B336,Totalt!$B$1:$AQ$550,MATCH(C$2,Totalt!$B$1:$AQ$1,0),FALSE),"")</f>
        <v>0</v>
      </c>
      <c r="D336" s="302">
        <f>IFERROR(VLOOKUP($B336,Totalt!$B$1:$AQ$550,MATCH(D$2,Totalt!$B$1:$AQ$1,0),FALSE),"")</f>
        <v>3.0000000000000001E-3</v>
      </c>
      <c r="E336" s="302">
        <f>IFERROR(VLOOKUP($B336,Totalt!$B$1:$AQ$550,MATCH(E$2,Totalt!$B$1:$AQ$1,0),FALSE),"")</f>
        <v>0</v>
      </c>
      <c r="F336" s="302">
        <f>IFERROR(VLOOKUP($B336,Totalt!$B$1:$AQ$550,MATCH(F$2,Totalt!$B$1:$AQ$1,0),FALSE),"")</f>
        <v>0</v>
      </c>
      <c r="G336" s="302">
        <f>IFERROR(VLOOKUP($B336,Totalt!$B$1:$AQ$550,MATCH(G$2,Totalt!$B$1:$AQ$1,0),FALSE),"")</f>
        <v>0</v>
      </c>
      <c r="H336" s="302">
        <f>IFERROR(VLOOKUP($B336,Totalt!$B$1:$AQ$550,MATCH(H$2,Totalt!$B$1:$AQ$1,0),FALSE),"")</f>
        <v>0</v>
      </c>
      <c r="I336" s="302">
        <f>IFERROR(VLOOKUP($B336,Totalt!$B$1:$AQ$550,MATCH(I$2,Totalt!$B$1:$AQ$1,0),FALSE),"")</f>
        <v>0</v>
      </c>
      <c r="J336" s="302">
        <f>IFERROR(VLOOKUP($B336,Totalt!$B$1:$AQ$550,MATCH(J$2,Totalt!$B$1:$AQ$1,0),FALSE),"")</f>
        <v>0</v>
      </c>
      <c r="K336" s="302">
        <f>IFERROR(VLOOKUP($B336,Totalt!$B$1:$AQ$550,MATCH(K$2,Totalt!$B$1:$AQ$1,0),FALSE),"")</f>
        <v>0</v>
      </c>
      <c r="L336" s="302">
        <f>IFERROR(VLOOKUP($B336,Totalt!$B$1:$AQ$550,MATCH(L$2,Totalt!$B$1:$AQ$1,0),FALSE),"")</f>
        <v>0</v>
      </c>
      <c r="M336" s="302">
        <f>IFERROR(VLOOKUP($B336,Totalt!$B$1:$AQ$550,MATCH(M$2,Totalt!$B$1:$AQ$1,0),FALSE),"")</f>
        <v>0</v>
      </c>
      <c r="N336" s="302">
        <f>IFERROR(VLOOKUP($B336,Totalt!$B$1:$AQ$550,MATCH(N$2,Totalt!$B$1:$AQ$1,0),FALSE),"")</f>
        <v>0</v>
      </c>
      <c r="O336" s="302">
        <f>IFERROR(VLOOKUP($B336,Totalt!$B$1:$AQ$550,MATCH(O$2,Totalt!$B$1:$AQ$1,0),FALSE),"")</f>
        <v>0</v>
      </c>
      <c r="P336" s="302">
        <f>IFERROR(VLOOKUP($B336,Totalt!$B$1:$AQ$550,MATCH(P$2,Totalt!$B$1:$AQ$1,0),FALSE),"")</f>
        <v>0</v>
      </c>
      <c r="Q336" s="302">
        <f>IFERROR(VLOOKUP($B336,Totalt!$B$1:$AQ$550,MATCH(Q$2,Totalt!$B$1:$AQ$1,0),FALSE),"")</f>
        <v>13.0588</v>
      </c>
      <c r="R336" s="302">
        <f>IFERROR(VLOOKUP($B336,Totalt!$B$1:$AQ$550,MATCH(R$2,Totalt!$B$1:$AQ$1,0),FALSE),"")</f>
        <v>0</v>
      </c>
      <c r="S336" s="302">
        <f>IFERROR(VLOOKUP($B336,Totalt!$B$1:$AQ$550,MATCH(S$2,Totalt!$B$1:$AQ$1,0),FALSE),"")</f>
        <v>0</v>
      </c>
      <c r="T336" s="302">
        <f>IFERROR(VLOOKUP($B336,Totalt!$B$1:$AQ$550,MATCH(T$2,Totalt!$B$1:$AQ$1,0),FALSE),"")</f>
        <v>0</v>
      </c>
      <c r="U336" s="302">
        <f>IFERROR(VLOOKUP($B336,Totalt!$B$1:$AQ$550,MATCH(U$2,Totalt!$B$1:$AQ$1,0),FALSE),"")</f>
        <v>0</v>
      </c>
      <c r="V336" s="302">
        <f>IFERROR(VLOOKUP($B336,Totalt!$B$1:$AQ$550,MATCH(V$2,Totalt!$B$1:$AQ$1,0),FALSE),"")</f>
        <v>0</v>
      </c>
      <c r="W336" s="302">
        <f>IFERROR(VLOOKUP($B336,Totalt!$B$1:$AQ$550,MATCH(W$2,Totalt!$B$1:$AQ$1,0),FALSE),"")</f>
        <v>0</v>
      </c>
      <c r="X336" s="302">
        <f>IFERROR(VLOOKUP($B336,Totalt!$B$1:$AQ$550,MATCH(X$2,Totalt!$B$1:$AQ$1,0),FALSE),"")</f>
        <v>0</v>
      </c>
      <c r="Y336" s="302">
        <f>IFERROR(VLOOKUP($B336,Totalt!$B$1:$AQ$550,MATCH(Y$2,Totalt!$B$1:$AQ$1,0),FALSE),"")</f>
        <v>0</v>
      </c>
      <c r="Z336" s="302">
        <f>IFERROR(VLOOKUP($B336,Totalt!$B$1:$AQ$550,MATCH(Z$2,Totalt!$B$1:$AQ$1,0),FALSE),"")</f>
        <v>0</v>
      </c>
      <c r="AA336" s="302">
        <f>IFERROR(VLOOKUP($B336,Totalt!$B$1:$AQ$550,MATCH(AA$2,Totalt!$B$1:$AQ$1,0),FALSE),"")</f>
        <v>0</v>
      </c>
      <c r="AB336" s="302">
        <f>IFERROR(VLOOKUP($B336,Totalt!$B$1:$AQ$550,MATCH(AB$2,Totalt!$B$1:$AQ$1,0),FALSE),"")</f>
        <v>0</v>
      </c>
      <c r="AC336" s="302">
        <f>IFERROR(VLOOKUP($B336,Totalt!$B$1:$AQ$550,MATCH(AC$2,Totalt!$B$1:$AQ$1,0),FALSE),"")</f>
        <v>0</v>
      </c>
      <c r="AD336" s="302">
        <f>IFERROR(VLOOKUP($B336,Totalt!$B$1:$AQ$550,MATCH(AD$2,Totalt!$B$1:$AQ$1,0),FALSE),"")</f>
        <v>0</v>
      </c>
      <c r="AE336" s="302">
        <f>IFERROR(VLOOKUP($B336,Totalt!$B$1:$AQ$550,MATCH(AE$2,Totalt!$B$1:$AQ$1,0),FALSE),"")</f>
        <v>0</v>
      </c>
      <c r="AF336" s="302">
        <f>IFERROR(VLOOKUP($B336,Totalt!$B$1:$AQ$550,MATCH(AF$2,Totalt!$B$1:$AQ$1,0),FALSE),"")</f>
        <v>0.27251999999999998</v>
      </c>
      <c r="AG336" s="302">
        <f>IFERROR(VLOOKUP($B336,Totalt!$B$1:$AQ$550,MATCH(AG$2,Totalt!$B$1:$AQ$1,0),FALSE),"")</f>
        <v>0</v>
      </c>
      <c r="AI336" s="302">
        <f t="shared" si="20"/>
        <v>13.33432</v>
      </c>
      <c r="AJ336" s="302">
        <f>IF(ISERROR(1/VLOOKUP($B336,Leveranser!$B$1:$S$500,MATCH("såld värme (gwh)",Leveranser!$B$1:$S$1,0),FALSE)),"",VLOOKUP($B336,Leveranser!$B$1:$S$500,MATCH("såld värme (gwh)",Leveranser!$B$1:$S$1,0),FALSE))</f>
        <v>9.0839999999999996</v>
      </c>
      <c r="AK336" s="315"/>
      <c r="AM336" s="316" t="str">
        <f>IF(B336&lt;&gt;"",IF(VLOOKUP($B336,Totalt!$B$1:$AQ$550,MATCH("Kvalitetsgranskad:",Totalt!$B$1:$AQ$1,0),FALSE)="ja",VLOOKUP($B336,Miljö!$B$1:$AG$479,MATCH(AM$2,Miljö!$B$1:$AK$1,0),FALSE),""),"")</f>
        <v>Ja</v>
      </c>
      <c r="AN336" s="316" t="str">
        <f>IF(AM336="ja",VLOOKUP($B336,Miljö!$B$1:$J$479,MATCH("Typ av ursprungsspecificerad el   (Om inget värde anges används Nordisk residualmix, se inforuta) ()",Miljö!$B$1:$J$1,0),FALSE),IF(AM336="nej","Nordisk residualel",""))</f>
        <v>ET</v>
      </c>
      <c r="AO336" s="316">
        <f>IF(AM336="","",VLOOKUP($B336,Miljö!$B$1:$J$479,MATCH("Fossilandel för ursprungspecificerad el ()",Miljö!$B$1:$J$1,0),FALSE))</f>
        <v>0.42099999999999999</v>
      </c>
      <c r="AP336" s="316">
        <f>IF(AM336="","",IFERROR(VLOOKUP($B336,Miljö!$B$1:$J$479,MATCH("Kärnkraftsandel för ursprungsspecificerad el ()",Miljö!$B$1:$J$1,0),FALSE)/1,0))</f>
        <v>0</v>
      </c>
      <c r="AQ336" s="316">
        <f t="shared" si="21"/>
        <v>0.57899999999999996</v>
      </c>
      <c r="AS336" s="316" t="str">
        <f t="shared" si="22"/>
        <v>Nej</v>
      </c>
      <c r="AT336" s="316" t="str">
        <f>IF(AS336="ja",VLOOKUP($B336,Miljö!$B$1:$O$500,MATCH("Fossil andel i procent (%)",Miljö!$B$1:$O$1,0),FALSE)/100,"")</f>
        <v/>
      </c>
      <c r="AV336" s="316" t="str">
        <f t="shared" si="23"/>
        <v>Nej</v>
      </c>
      <c r="AW336" s="316" t="str">
        <f>IF(AV336="ja",VLOOKUP($B336,'Egen hetvattenprod'!$B$1:$AO$500,MATCH("Värmekälla till värmepumpar ()",'Egen hetvattenprod'!$B$1:$AO$1,0),FALSE),"")</f>
        <v/>
      </c>
    </row>
    <row r="337" spans="1:49" x14ac:dyDescent="0.25">
      <c r="A337" s="314" t="str">
        <f>'Miljövärden för publ företag'!B339</f>
        <v>Värnamo Energi AB</v>
      </c>
      <c r="B337" s="314" t="str">
        <f>'Miljövärden för publ företag'!C339</f>
        <v>Värnamo</v>
      </c>
      <c r="C337" s="302">
        <f>IFERROR(VLOOKUP($B337,Totalt!$B$1:$AQ$550,MATCH(C$2,Totalt!$B$1:$AQ$1,0),FALSE),"")</f>
        <v>0</v>
      </c>
      <c r="D337" s="302">
        <f>IFERROR(VLOOKUP($B337,Totalt!$B$1:$AQ$550,MATCH(D$2,Totalt!$B$1:$AQ$1,0),FALSE),"")</f>
        <v>1.72E-2</v>
      </c>
      <c r="E337" s="302">
        <f>IFERROR(VLOOKUP($B337,Totalt!$B$1:$AQ$550,MATCH(E$2,Totalt!$B$1:$AQ$1,0),FALSE),"")</f>
        <v>0</v>
      </c>
      <c r="F337" s="302">
        <f>IFERROR(VLOOKUP($B337,Totalt!$B$1:$AQ$550,MATCH(F$2,Totalt!$B$1:$AQ$1,0),FALSE),"")</f>
        <v>0</v>
      </c>
      <c r="G337" s="302">
        <f>IFERROR(VLOOKUP($B337,Totalt!$B$1:$AQ$550,MATCH(G$2,Totalt!$B$1:$AQ$1,0),FALSE),"")</f>
        <v>0</v>
      </c>
      <c r="H337" s="302">
        <f>IFERROR(VLOOKUP($B337,Totalt!$B$1:$AQ$550,MATCH(H$2,Totalt!$B$1:$AQ$1,0),FALSE),"")</f>
        <v>1.9019999999999999</v>
      </c>
      <c r="I337" s="302">
        <f>IFERROR(VLOOKUP($B337,Totalt!$B$1:$AQ$550,MATCH(I$2,Totalt!$B$1:$AQ$1,0),FALSE),"")</f>
        <v>0</v>
      </c>
      <c r="J337" s="302">
        <f>IFERROR(VLOOKUP($B337,Totalt!$B$1:$AQ$550,MATCH(J$2,Totalt!$B$1:$AQ$1,0),FALSE),"")</f>
        <v>0.53200000000000003</v>
      </c>
      <c r="K337" s="302">
        <f>IFERROR(VLOOKUP($B337,Totalt!$B$1:$AQ$550,MATCH(K$2,Totalt!$B$1:$AQ$1,0),FALSE),"")</f>
        <v>0</v>
      </c>
      <c r="L337" s="302">
        <f>IFERROR(VLOOKUP($B337,Totalt!$B$1:$AQ$550,MATCH(L$2,Totalt!$B$1:$AQ$1,0),FALSE),"")</f>
        <v>0</v>
      </c>
      <c r="M337" s="302">
        <f>IFERROR(VLOOKUP($B337,Totalt!$B$1:$AQ$550,MATCH(M$2,Totalt!$B$1:$AQ$1,0),FALSE),"")</f>
        <v>49.029000000000003</v>
      </c>
      <c r="N337" s="302">
        <f>IFERROR(VLOOKUP($B337,Totalt!$B$1:$AQ$550,MATCH(N$2,Totalt!$B$1:$AQ$1,0),FALSE),"")</f>
        <v>58.662700000000001</v>
      </c>
      <c r="O337" s="302">
        <f>IFERROR(VLOOKUP($B337,Totalt!$B$1:$AQ$550,MATCH(O$2,Totalt!$B$1:$AQ$1,0),FALSE),"")</f>
        <v>0</v>
      </c>
      <c r="P337" s="302">
        <f>IFERROR(VLOOKUP($B337,Totalt!$B$1:$AQ$550,MATCH(P$2,Totalt!$B$1:$AQ$1,0),FALSE),"")</f>
        <v>40.774500000000003</v>
      </c>
      <c r="Q337" s="302">
        <f>IFERROR(VLOOKUP($B337,Totalt!$B$1:$AQ$550,MATCH(Q$2,Totalt!$B$1:$AQ$1,0),FALSE),"")</f>
        <v>0</v>
      </c>
      <c r="R337" s="302">
        <f>IFERROR(VLOOKUP($B337,Totalt!$B$1:$AQ$550,MATCH(R$2,Totalt!$B$1:$AQ$1,0),FALSE),"")</f>
        <v>0</v>
      </c>
      <c r="S337" s="302">
        <f>IFERROR(VLOOKUP($B337,Totalt!$B$1:$AQ$550,MATCH(S$2,Totalt!$B$1:$AQ$1,0),FALSE),"")</f>
        <v>0</v>
      </c>
      <c r="T337" s="302">
        <f>IFERROR(VLOOKUP($B337,Totalt!$B$1:$AQ$550,MATCH(T$2,Totalt!$B$1:$AQ$1,0),FALSE),"")</f>
        <v>0</v>
      </c>
      <c r="U337" s="302">
        <f>IFERROR(VLOOKUP($B337,Totalt!$B$1:$AQ$550,MATCH(U$2,Totalt!$B$1:$AQ$1,0),FALSE),"")</f>
        <v>0</v>
      </c>
      <c r="V337" s="302">
        <f>IFERROR(VLOOKUP($B337,Totalt!$B$1:$AQ$550,MATCH(V$2,Totalt!$B$1:$AQ$1,0),FALSE),"")</f>
        <v>0</v>
      </c>
      <c r="W337" s="302">
        <f>IFERROR(VLOOKUP($B337,Totalt!$B$1:$AQ$550,MATCH(W$2,Totalt!$B$1:$AQ$1,0),FALSE),"")</f>
        <v>5.2489999999999997</v>
      </c>
      <c r="X337" s="302">
        <f>IFERROR(VLOOKUP($B337,Totalt!$B$1:$AQ$550,MATCH(X$2,Totalt!$B$1:$AQ$1,0),FALSE),"")</f>
        <v>0</v>
      </c>
      <c r="Y337" s="302">
        <f>IFERROR(VLOOKUP($B337,Totalt!$B$1:$AQ$550,MATCH(Y$2,Totalt!$B$1:$AQ$1,0),FALSE),"")</f>
        <v>0</v>
      </c>
      <c r="Z337" s="302">
        <f>IFERROR(VLOOKUP($B337,Totalt!$B$1:$AQ$550,MATCH(Z$2,Totalt!$B$1:$AQ$1,0),FALSE),"")</f>
        <v>0.40100000000000002</v>
      </c>
      <c r="AA337" s="302">
        <f>IFERROR(VLOOKUP($B337,Totalt!$B$1:$AQ$550,MATCH(AA$2,Totalt!$B$1:$AQ$1,0),FALSE),"")</f>
        <v>0</v>
      </c>
      <c r="AB337" s="302">
        <f>IFERROR(VLOOKUP($B337,Totalt!$B$1:$AQ$550,MATCH(AB$2,Totalt!$B$1:$AQ$1,0),FALSE),"")</f>
        <v>0</v>
      </c>
      <c r="AC337" s="302">
        <f>IFERROR(VLOOKUP($B337,Totalt!$B$1:$AQ$550,MATCH(AC$2,Totalt!$B$1:$AQ$1,0),FALSE),"")</f>
        <v>31.908000000000001</v>
      </c>
      <c r="AD337" s="302">
        <f>IFERROR(VLOOKUP($B337,Totalt!$B$1:$AQ$550,MATCH(AD$2,Totalt!$B$1:$AQ$1,0),FALSE),"")</f>
        <v>0.251</v>
      </c>
      <c r="AE337" s="302">
        <f>IFERROR(VLOOKUP($B337,Totalt!$B$1:$AQ$550,MATCH(AE$2,Totalt!$B$1:$AQ$1,0),FALSE),"")</f>
        <v>0</v>
      </c>
      <c r="AF337" s="302">
        <f>IFERROR(VLOOKUP($B337,Totalt!$B$1:$AQ$550,MATCH(AF$2,Totalt!$B$1:$AQ$1,0),FALSE),"")</f>
        <v>4.4810699999999999</v>
      </c>
      <c r="AG337" s="302">
        <f>IFERROR(VLOOKUP($B337,Totalt!$B$1:$AQ$550,MATCH(AG$2,Totalt!$B$1:$AQ$1,0),FALSE),"")</f>
        <v>0</v>
      </c>
      <c r="AI337" s="302">
        <f t="shared" si="20"/>
        <v>193.20746999999997</v>
      </c>
      <c r="AJ337" s="302">
        <f>IF(ISERROR(1/VLOOKUP($B337,Leveranser!$B$1:$S$500,MATCH("såld värme (gwh)",Leveranser!$B$1:$S$1,0),FALSE)),"",VLOOKUP($B337,Leveranser!$B$1:$S$500,MATCH("såld värme (gwh)",Leveranser!$B$1:$S$1,0),FALSE))</f>
        <v>149.369</v>
      </c>
      <c r="AK337" s="315"/>
      <c r="AM337" s="316" t="str">
        <f>IF(B337&lt;&gt;"",IF(VLOOKUP($B337,Totalt!$B$1:$AQ$550,MATCH("Kvalitetsgranskad:",Totalt!$B$1:$AQ$1,0),FALSE)="ja",VLOOKUP($B337,Miljö!$B$1:$AG$479,MATCH(AM$2,Miljö!$B$1:$AK$1,0),FALSE),""),"")</f>
        <v>Ja</v>
      </c>
      <c r="AN337" s="316" t="str">
        <f>IF(AM337="ja",VLOOKUP($B337,Miljö!$B$1:$J$479,MATCH("Typ av ursprungsspecificerad el   (Om inget värde anges används Nordisk residualmix, se inforuta) ()",Miljö!$B$1:$J$1,0),FALSE),IF(AM337="nej","Nordisk residualel",""))</f>
        <v>'Vattenkraft och egen kraftvärme'</v>
      </c>
      <c r="AO337" s="316">
        <f>IF(AM337="","",VLOOKUP($B337,Miljö!$B$1:$J$479,MATCH("Fossilandel för ursprungspecificerad el ()",Miljö!$B$1:$J$1,0),FALSE))</f>
        <v>0</v>
      </c>
      <c r="AP337" s="316">
        <f>IF(AM337="","",IFERROR(VLOOKUP($B337,Miljö!$B$1:$J$479,MATCH("Kärnkraftsandel för ursprungsspecificerad el ()",Miljö!$B$1:$J$1,0),FALSE)/1,0))</f>
        <v>0</v>
      </c>
      <c r="AQ337" s="316">
        <f t="shared" si="21"/>
        <v>1</v>
      </c>
      <c r="AS337" s="316" t="str">
        <f t="shared" si="22"/>
        <v>Nej</v>
      </c>
      <c r="AT337" s="316" t="str">
        <f>IF(AS337="ja",VLOOKUP($B337,Miljö!$B$1:$O$500,MATCH("Fossil andel i procent (%)",Miljö!$B$1:$O$1,0),FALSE)/100,"")</f>
        <v/>
      </c>
      <c r="AV337" s="316" t="str">
        <f t="shared" si="23"/>
        <v>Nej</v>
      </c>
      <c r="AW337" s="316" t="str">
        <f>IF(AV337="ja",VLOOKUP($B337,'Egen hetvattenprod'!$B$1:$AO$500,MATCH("Värmekälla till värmepumpar ()",'Egen hetvattenprod'!$B$1:$AO$1,0),FALSE),"")</f>
        <v/>
      </c>
    </row>
    <row r="338" spans="1:49" x14ac:dyDescent="0.25">
      <c r="A338" s="314" t="str">
        <f>'Miljövärden för publ företag'!B340</f>
        <v>Västerbergslagens Energi AB</v>
      </c>
      <c r="B338" s="314" t="str">
        <f>'Miljövärden för publ företag'!C340</f>
        <v>Fagersta</v>
      </c>
      <c r="C338" s="302">
        <f>IFERROR(VLOOKUP($B338,Totalt!$B$1:$AQ$550,MATCH(C$2,Totalt!$B$1:$AQ$1,0),FALSE),"")</f>
        <v>0</v>
      </c>
      <c r="D338" s="302">
        <f>IFERROR(VLOOKUP($B338,Totalt!$B$1:$AQ$550,MATCH(D$2,Totalt!$B$1:$AQ$1,0),FALSE),"")</f>
        <v>0.19900000000000001</v>
      </c>
      <c r="E338" s="302">
        <f>IFERROR(VLOOKUP($B338,Totalt!$B$1:$AQ$550,MATCH(E$2,Totalt!$B$1:$AQ$1,0),FALSE),"")</f>
        <v>0</v>
      </c>
      <c r="F338" s="302">
        <f>IFERROR(VLOOKUP($B338,Totalt!$B$1:$AQ$550,MATCH(F$2,Totalt!$B$1:$AQ$1,0),FALSE),"")</f>
        <v>0</v>
      </c>
      <c r="G338" s="302">
        <f>IFERROR(VLOOKUP($B338,Totalt!$B$1:$AQ$550,MATCH(G$2,Totalt!$B$1:$AQ$1,0),FALSE),"")</f>
        <v>0</v>
      </c>
      <c r="H338" s="302">
        <f>IFERROR(VLOOKUP($B338,Totalt!$B$1:$AQ$550,MATCH(H$2,Totalt!$B$1:$AQ$1,0),FALSE),"")</f>
        <v>0</v>
      </c>
      <c r="I338" s="302">
        <f>IFERROR(VLOOKUP($B338,Totalt!$B$1:$AQ$550,MATCH(I$2,Totalt!$B$1:$AQ$1,0),FALSE),"")</f>
        <v>0</v>
      </c>
      <c r="J338" s="302">
        <f>IFERROR(VLOOKUP($B338,Totalt!$B$1:$AQ$550,MATCH(J$2,Totalt!$B$1:$AQ$1,0),FALSE),"")</f>
        <v>0</v>
      </c>
      <c r="K338" s="302">
        <f>IFERROR(VLOOKUP($B338,Totalt!$B$1:$AQ$550,MATCH(K$2,Totalt!$B$1:$AQ$1,0),FALSE),"")</f>
        <v>0</v>
      </c>
      <c r="L338" s="302">
        <f>IFERROR(VLOOKUP($B338,Totalt!$B$1:$AQ$550,MATCH(L$2,Totalt!$B$1:$AQ$1,0),FALSE),"")</f>
        <v>0</v>
      </c>
      <c r="M338" s="302">
        <f>IFERROR(VLOOKUP($B338,Totalt!$B$1:$AQ$550,MATCH(M$2,Totalt!$B$1:$AQ$1,0),FALSE),"")</f>
        <v>7.8319999999999999</v>
      </c>
      <c r="N338" s="302">
        <f>IFERROR(VLOOKUP($B338,Totalt!$B$1:$AQ$550,MATCH(N$2,Totalt!$B$1:$AQ$1,0),FALSE),"")</f>
        <v>26.338000000000001</v>
      </c>
      <c r="O338" s="302">
        <f>IFERROR(VLOOKUP($B338,Totalt!$B$1:$AQ$550,MATCH(O$2,Totalt!$B$1:$AQ$1,0),FALSE),"")</f>
        <v>9.66</v>
      </c>
      <c r="P338" s="302">
        <f>IFERROR(VLOOKUP($B338,Totalt!$B$1:$AQ$550,MATCH(P$2,Totalt!$B$1:$AQ$1,0),FALSE),"")</f>
        <v>30.981999999999999</v>
      </c>
      <c r="Q338" s="302">
        <f>IFERROR(VLOOKUP($B338,Totalt!$B$1:$AQ$550,MATCH(Q$2,Totalt!$B$1:$AQ$1,0),FALSE),"")</f>
        <v>0</v>
      </c>
      <c r="R338" s="302">
        <f>IFERROR(VLOOKUP($B338,Totalt!$B$1:$AQ$550,MATCH(R$2,Totalt!$B$1:$AQ$1,0),FALSE),"")</f>
        <v>0</v>
      </c>
      <c r="S338" s="302">
        <f>IFERROR(VLOOKUP($B338,Totalt!$B$1:$AQ$550,MATCH(S$2,Totalt!$B$1:$AQ$1,0),FALSE),"")</f>
        <v>0</v>
      </c>
      <c r="T338" s="302">
        <f>IFERROR(VLOOKUP($B338,Totalt!$B$1:$AQ$550,MATCH(T$2,Totalt!$B$1:$AQ$1,0),FALSE),"")</f>
        <v>0</v>
      </c>
      <c r="U338" s="302">
        <f>IFERROR(VLOOKUP($B338,Totalt!$B$1:$AQ$550,MATCH(U$2,Totalt!$B$1:$AQ$1,0),FALSE),"")</f>
        <v>0</v>
      </c>
      <c r="V338" s="302">
        <f>IFERROR(VLOOKUP($B338,Totalt!$B$1:$AQ$550,MATCH(V$2,Totalt!$B$1:$AQ$1,0),FALSE),"")</f>
        <v>0</v>
      </c>
      <c r="W338" s="302">
        <f>IFERROR(VLOOKUP($B338,Totalt!$B$1:$AQ$550,MATCH(W$2,Totalt!$B$1:$AQ$1,0),FALSE),"")</f>
        <v>8.3840000000000003</v>
      </c>
      <c r="X338" s="302">
        <f>IFERROR(VLOOKUP($B338,Totalt!$B$1:$AQ$550,MATCH(X$2,Totalt!$B$1:$AQ$1,0),FALSE),"")</f>
        <v>0</v>
      </c>
      <c r="Y338" s="302">
        <f>IFERROR(VLOOKUP($B338,Totalt!$B$1:$AQ$550,MATCH(Y$2,Totalt!$B$1:$AQ$1,0),FALSE),"")</f>
        <v>5.6189999999999998</v>
      </c>
      <c r="Z338" s="302">
        <f>IFERROR(VLOOKUP($B338,Totalt!$B$1:$AQ$550,MATCH(Z$2,Totalt!$B$1:$AQ$1,0),FALSE),"")</f>
        <v>2E-3</v>
      </c>
      <c r="AA338" s="302">
        <f>IFERROR(VLOOKUP($B338,Totalt!$B$1:$AQ$550,MATCH(AA$2,Totalt!$B$1:$AQ$1,0),FALSE),"")</f>
        <v>1.1619999999999999</v>
      </c>
      <c r="AB338" s="302">
        <f>IFERROR(VLOOKUP($B338,Totalt!$B$1:$AQ$550,MATCH(AB$2,Totalt!$B$1:$AQ$1,0),FALSE),"")</f>
        <v>8.3279999999999994</v>
      </c>
      <c r="AC338" s="302">
        <f>IFERROR(VLOOKUP($B338,Totalt!$B$1:$AQ$550,MATCH(AC$2,Totalt!$B$1:$AQ$1,0),FALSE),"")</f>
        <v>15.96</v>
      </c>
      <c r="AD338" s="302">
        <f>IFERROR(VLOOKUP($B338,Totalt!$B$1:$AQ$550,MATCH(AD$2,Totalt!$B$1:$AQ$1,0),FALSE),"")</f>
        <v>5.39</v>
      </c>
      <c r="AE338" s="302">
        <f>IFERROR(VLOOKUP($B338,Totalt!$B$1:$AQ$550,MATCH(AE$2,Totalt!$B$1:$AQ$1,0),FALSE),"")</f>
        <v>0</v>
      </c>
      <c r="AF338" s="302">
        <f>IFERROR(VLOOKUP($B338,Totalt!$B$1:$AQ$550,MATCH(AF$2,Totalt!$B$1:$AQ$1,0),FALSE),"")</f>
        <v>3.3220000000000001</v>
      </c>
      <c r="AG338" s="302">
        <f>IFERROR(VLOOKUP($B338,Totalt!$B$1:$AQ$550,MATCH(AG$2,Totalt!$B$1:$AQ$1,0),FALSE),"")</f>
        <v>0</v>
      </c>
      <c r="AI338" s="302">
        <f t="shared" si="20"/>
        <v>123.17800000000001</v>
      </c>
      <c r="AJ338" s="302">
        <f>IF(ISERROR(1/VLOOKUP($B338,Leveranser!$B$1:$S$500,MATCH("såld värme (gwh)",Leveranser!$B$1:$S$1,0),FALSE)),"",VLOOKUP($B338,Leveranser!$B$1:$S$500,MATCH("såld värme (gwh)",Leveranser!$B$1:$S$1,0),FALSE))</f>
        <v>94.56</v>
      </c>
      <c r="AK338" s="315"/>
      <c r="AM338" s="316" t="str">
        <f>IF(B338&lt;&gt;"",IF(VLOOKUP($B338,Totalt!$B$1:$AQ$550,MATCH("Kvalitetsgranskad:",Totalt!$B$1:$AQ$1,0),FALSE)="ja",VLOOKUP($B338,Miljö!$B$1:$AG$479,MATCH(AM$2,Miljö!$B$1:$AK$1,0),FALSE),""),"")</f>
        <v>Ja</v>
      </c>
      <c r="AN338" s="316" t="str">
        <f>IF(AM338="ja",VLOOKUP($B338,Miljö!$B$1:$J$479,MATCH("Typ av ursprungsspecificerad el   (Om inget värde anges används Nordisk residualmix, se inforuta) ()",Miljö!$B$1:$J$1,0),FALSE),IF(AM338="nej","Nordisk residualel",""))</f>
        <v>'EPD Vattenfalls vindkraft'</v>
      </c>
      <c r="AO338" s="316">
        <f>IF(AM338="","",VLOOKUP($B338,Miljö!$B$1:$J$479,MATCH("Fossilandel för ursprungspecificerad el ()",Miljö!$B$1:$J$1,0),FALSE))</f>
        <v>0</v>
      </c>
      <c r="AP338" s="316">
        <f>IF(AM338="","",IFERROR(VLOOKUP($B338,Miljö!$B$1:$J$479,MATCH("Kärnkraftsandel för ursprungsspecificerad el ()",Miljö!$B$1:$J$1,0),FALSE)/1,0))</f>
        <v>0</v>
      </c>
      <c r="AQ338" s="316">
        <f t="shared" si="21"/>
        <v>1</v>
      </c>
      <c r="AS338" s="316" t="str">
        <f t="shared" si="22"/>
        <v>Nej</v>
      </c>
      <c r="AT338" s="316" t="str">
        <f>IF(AS338="ja",VLOOKUP($B338,Miljö!$B$1:$O$500,MATCH("Fossil andel i procent (%)",Miljö!$B$1:$O$1,0),FALSE)/100,"")</f>
        <v/>
      </c>
      <c r="AV338" s="316" t="str">
        <f t="shared" si="23"/>
        <v>Ja</v>
      </c>
      <c r="AW338" s="316" t="str">
        <f>IF(AV338="ja",VLOOKUP($B338,'Egen hetvattenprod'!$B$1:$AO$500,MATCH("Värmekälla till värmepumpar ()",'Egen hetvattenprod'!$B$1:$AO$1,0),FALSE),"")</f>
        <v>Lågtempererad spillvärme</v>
      </c>
    </row>
    <row r="339" spans="1:49" x14ac:dyDescent="0.25">
      <c r="A339" s="314" t="str">
        <f>'Miljövärden för publ företag'!B341</f>
        <v>Västerbergslagens Energi AB</v>
      </c>
      <c r="B339" s="314" t="str">
        <f>'Miljövärden för publ företag'!C341</f>
        <v>Grängesberg</v>
      </c>
      <c r="C339" s="302">
        <f>IFERROR(VLOOKUP($B339,Totalt!$B$1:$AQ$550,MATCH(C$2,Totalt!$B$1:$AQ$1,0),FALSE),"")</f>
        <v>0</v>
      </c>
      <c r="D339" s="302">
        <f>IFERROR(VLOOKUP($B339,Totalt!$B$1:$AQ$550,MATCH(D$2,Totalt!$B$1:$AQ$1,0),FALSE),"")</f>
        <v>0.88800000000000001</v>
      </c>
      <c r="E339" s="302">
        <f>IFERROR(VLOOKUP($B339,Totalt!$B$1:$AQ$550,MATCH(E$2,Totalt!$B$1:$AQ$1,0),FALSE),"")</f>
        <v>0</v>
      </c>
      <c r="F339" s="302">
        <f>IFERROR(VLOOKUP($B339,Totalt!$B$1:$AQ$550,MATCH(F$2,Totalt!$B$1:$AQ$1,0),FALSE),"")</f>
        <v>0</v>
      </c>
      <c r="G339" s="302">
        <f>IFERROR(VLOOKUP($B339,Totalt!$B$1:$AQ$550,MATCH(G$2,Totalt!$B$1:$AQ$1,0),FALSE),"")</f>
        <v>0</v>
      </c>
      <c r="H339" s="302">
        <f>IFERROR(VLOOKUP($B339,Totalt!$B$1:$AQ$550,MATCH(H$2,Totalt!$B$1:$AQ$1,0),FALSE),"")</f>
        <v>0</v>
      </c>
      <c r="I339" s="302">
        <f>IFERROR(VLOOKUP($B339,Totalt!$B$1:$AQ$550,MATCH(I$2,Totalt!$B$1:$AQ$1,0),FALSE),"")</f>
        <v>0</v>
      </c>
      <c r="J339" s="302">
        <f>IFERROR(VLOOKUP($B339,Totalt!$B$1:$AQ$550,MATCH(J$2,Totalt!$B$1:$AQ$1,0),FALSE),"")</f>
        <v>0</v>
      </c>
      <c r="K339" s="302">
        <f>IFERROR(VLOOKUP($B339,Totalt!$B$1:$AQ$550,MATCH(K$2,Totalt!$B$1:$AQ$1,0),FALSE),"")</f>
        <v>0</v>
      </c>
      <c r="L339" s="302">
        <f>IFERROR(VLOOKUP($B339,Totalt!$B$1:$AQ$550,MATCH(L$2,Totalt!$B$1:$AQ$1,0),FALSE),"")</f>
        <v>0</v>
      </c>
      <c r="M339" s="302">
        <f>IFERROR(VLOOKUP($B339,Totalt!$B$1:$AQ$550,MATCH(M$2,Totalt!$B$1:$AQ$1,0),FALSE),"")</f>
        <v>0</v>
      </c>
      <c r="N339" s="302">
        <f>IFERROR(VLOOKUP($B339,Totalt!$B$1:$AQ$550,MATCH(N$2,Totalt!$B$1:$AQ$1,0),FALSE),"")</f>
        <v>0</v>
      </c>
      <c r="O339" s="302">
        <f>IFERROR(VLOOKUP($B339,Totalt!$B$1:$AQ$550,MATCH(O$2,Totalt!$B$1:$AQ$1,0),FALSE),"")</f>
        <v>0</v>
      </c>
      <c r="P339" s="302">
        <f>IFERROR(VLOOKUP($B339,Totalt!$B$1:$AQ$550,MATCH(P$2,Totalt!$B$1:$AQ$1,0),FALSE),"")</f>
        <v>13.257999999999999</v>
      </c>
      <c r="Q339" s="302">
        <f>IFERROR(VLOOKUP($B339,Totalt!$B$1:$AQ$550,MATCH(Q$2,Totalt!$B$1:$AQ$1,0),FALSE),"")</f>
        <v>0</v>
      </c>
      <c r="R339" s="302">
        <f>IFERROR(VLOOKUP($B339,Totalt!$B$1:$AQ$550,MATCH(R$2,Totalt!$B$1:$AQ$1,0),FALSE),"")</f>
        <v>0</v>
      </c>
      <c r="S339" s="302">
        <f>IFERROR(VLOOKUP($B339,Totalt!$B$1:$AQ$550,MATCH(S$2,Totalt!$B$1:$AQ$1,0),FALSE),"")</f>
        <v>0</v>
      </c>
      <c r="T339" s="302">
        <f>IFERROR(VLOOKUP($B339,Totalt!$B$1:$AQ$550,MATCH(T$2,Totalt!$B$1:$AQ$1,0),FALSE),"")</f>
        <v>0</v>
      </c>
      <c r="U339" s="302">
        <f>IFERROR(VLOOKUP($B339,Totalt!$B$1:$AQ$550,MATCH(U$2,Totalt!$B$1:$AQ$1,0),FALSE),"")</f>
        <v>0</v>
      </c>
      <c r="V339" s="302">
        <f>IFERROR(VLOOKUP($B339,Totalt!$B$1:$AQ$550,MATCH(V$2,Totalt!$B$1:$AQ$1,0),FALSE),"")</f>
        <v>0</v>
      </c>
      <c r="W339" s="302">
        <f>IFERROR(VLOOKUP($B339,Totalt!$B$1:$AQ$550,MATCH(W$2,Totalt!$B$1:$AQ$1,0),FALSE),"")</f>
        <v>0</v>
      </c>
      <c r="X339" s="302">
        <f>IFERROR(VLOOKUP($B339,Totalt!$B$1:$AQ$550,MATCH(X$2,Totalt!$B$1:$AQ$1,0),FALSE),"")</f>
        <v>0</v>
      </c>
      <c r="Y339" s="302">
        <f>IFERROR(VLOOKUP($B339,Totalt!$B$1:$AQ$550,MATCH(Y$2,Totalt!$B$1:$AQ$1,0),FALSE),"")</f>
        <v>0</v>
      </c>
      <c r="Z339" s="302">
        <f>IFERROR(VLOOKUP($B339,Totalt!$B$1:$AQ$550,MATCH(Z$2,Totalt!$B$1:$AQ$1,0),FALSE),"")</f>
        <v>0</v>
      </c>
      <c r="AA339" s="302">
        <f>IFERROR(VLOOKUP($B339,Totalt!$B$1:$AQ$550,MATCH(AA$2,Totalt!$B$1:$AQ$1,0),FALSE),"")</f>
        <v>0</v>
      </c>
      <c r="AB339" s="302">
        <f>IFERROR(VLOOKUP($B339,Totalt!$B$1:$AQ$550,MATCH(AB$2,Totalt!$B$1:$AQ$1,0),FALSE),"")</f>
        <v>0</v>
      </c>
      <c r="AC339" s="302">
        <f>IFERROR(VLOOKUP($B339,Totalt!$B$1:$AQ$550,MATCH(AC$2,Totalt!$B$1:$AQ$1,0),FALSE),"")</f>
        <v>0</v>
      </c>
      <c r="AD339" s="302">
        <f>IFERROR(VLOOKUP($B339,Totalt!$B$1:$AQ$550,MATCH(AD$2,Totalt!$B$1:$AQ$1,0),FALSE),"")</f>
        <v>0</v>
      </c>
      <c r="AE339" s="302">
        <f>IFERROR(VLOOKUP($B339,Totalt!$B$1:$AQ$550,MATCH(AE$2,Totalt!$B$1:$AQ$1,0),FALSE),"")</f>
        <v>0</v>
      </c>
      <c r="AF339" s="302">
        <f>IFERROR(VLOOKUP($B339,Totalt!$B$1:$AQ$550,MATCH(AF$2,Totalt!$B$1:$AQ$1,0),FALSE),"")</f>
        <v>0.33900000000000002</v>
      </c>
      <c r="AG339" s="302">
        <f>IFERROR(VLOOKUP($B339,Totalt!$B$1:$AQ$550,MATCH(AG$2,Totalt!$B$1:$AQ$1,0),FALSE),"")</f>
        <v>0</v>
      </c>
      <c r="AI339" s="302">
        <f t="shared" si="20"/>
        <v>14.484999999999999</v>
      </c>
      <c r="AJ339" s="302">
        <f>IF(ISERROR(1/VLOOKUP($B339,Leveranser!$B$1:$S$500,MATCH("såld värme (gwh)",Leveranser!$B$1:$S$1,0),FALSE)),"",VLOOKUP($B339,Leveranser!$B$1:$S$500,MATCH("såld värme (gwh)",Leveranser!$B$1:$S$1,0),FALSE))</f>
        <v>11.263999999999999</v>
      </c>
      <c r="AK339" s="315"/>
      <c r="AM339" s="316" t="str">
        <f>IF(B339&lt;&gt;"",IF(VLOOKUP($B339,Totalt!$B$1:$AQ$550,MATCH("Kvalitetsgranskad:",Totalt!$B$1:$AQ$1,0),FALSE)="ja",VLOOKUP($B339,Miljö!$B$1:$AG$479,MATCH(AM$2,Miljö!$B$1:$AK$1,0),FALSE),""),"")</f>
        <v>Ja</v>
      </c>
      <c r="AN339" s="316" t="str">
        <f>IF(AM339="ja",VLOOKUP($B339,Miljö!$B$1:$J$479,MATCH("Typ av ursprungsspecificerad el   (Om inget värde anges används Nordisk residualmix, se inforuta) ()",Miljö!$B$1:$J$1,0),FALSE),IF(AM339="nej","Nordisk residualel",""))</f>
        <v>'EPD Vattenfalls vindel'</v>
      </c>
      <c r="AO339" s="316">
        <f>IF(AM339="","",VLOOKUP($B339,Miljö!$B$1:$J$479,MATCH("Fossilandel för ursprungspecificerad el ()",Miljö!$B$1:$J$1,0),FALSE))</f>
        <v>0</v>
      </c>
      <c r="AP339" s="316">
        <f>IF(AM339="","",IFERROR(VLOOKUP($B339,Miljö!$B$1:$J$479,MATCH("Kärnkraftsandel för ursprungsspecificerad el ()",Miljö!$B$1:$J$1,0),FALSE)/1,0))</f>
        <v>0</v>
      </c>
      <c r="AQ339" s="316">
        <f t="shared" si="21"/>
        <v>1</v>
      </c>
      <c r="AS339" s="316" t="str">
        <f t="shared" si="22"/>
        <v>Nej</v>
      </c>
      <c r="AT339" s="316" t="str">
        <f>IF(AS339="ja",VLOOKUP($B339,Miljö!$B$1:$O$500,MATCH("Fossil andel i procent (%)",Miljö!$B$1:$O$1,0),FALSE)/100,"")</f>
        <v/>
      </c>
      <c r="AV339" s="316" t="str">
        <f t="shared" si="23"/>
        <v>Nej</v>
      </c>
      <c r="AW339" s="316" t="str">
        <f>IF(AV339="ja",VLOOKUP($B339,'Egen hetvattenprod'!$B$1:$AO$500,MATCH("Värmekälla till värmepumpar ()",'Egen hetvattenprod'!$B$1:$AO$1,0),FALSE),"")</f>
        <v/>
      </c>
    </row>
    <row r="340" spans="1:49" x14ac:dyDescent="0.25">
      <c r="A340" s="314" t="str">
        <f>'Miljövärden för publ företag'!B342</f>
        <v>Västerbergslagens Energi AB</v>
      </c>
      <c r="B340" s="314" t="str">
        <f>'Miljövärden för publ företag'!C342</f>
        <v>Ludvika</v>
      </c>
      <c r="C340" s="302">
        <f>IFERROR(VLOOKUP($B340,Totalt!$B$1:$AQ$550,MATCH(C$2,Totalt!$B$1:$AQ$1,0),FALSE),"")</f>
        <v>0</v>
      </c>
      <c r="D340" s="302">
        <f>IFERROR(VLOOKUP($B340,Totalt!$B$1:$AQ$550,MATCH(D$2,Totalt!$B$1:$AQ$1,0),FALSE),"")</f>
        <v>1.09667</v>
      </c>
      <c r="E340" s="302">
        <f>IFERROR(VLOOKUP($B340,Totalt!$B$1:$AQ$550,MATCH(E$2,Totalt!$B$1:$AQ$1,0),FALSE),"")</f>
        <v>0</v>
      </c>
      <c r="F340" s="302">
        <f>IFERROR(VLOOKUP($B340,Totalt!$B$1:$AQ$550,MATCH(F$2,Totalt!$B$1:$AQ$1,0),FALSE),"")</f>
        <v>0</v>
      </c>
      <c r="G340" s="302">
        <f>IFERROR(VLOOKUP($B340,Totalt!$B$1:$AQ$550,MATCH(G$2,Totalt!$B$1:$AQ$1,0),FALSE),"")</f>
        <v>0</v>
      </c>
      <c r="H340" s="302">
        <f>IFERROR(VLOOKUP($B340,Totalt!$B$1:$AQ$550,MATCH(H$2,Totalt!$B$1:$AQ$1,0),FALSE),"")</f>
        <v>0</v>
      </c>
      <c r="I340" s="302">
        <f>IFERROR(VLOOKUP($B340,Totalt!$B$1:$AQ$550,MATCH(I$2,Totalt!$B$1:$AQ$1,0),FALSE),"")</f>
        <v>0</v>
      </c>
      <c r="J340" s="302">
        <f>IFERROR(VLOOKUP($B340,Totalt!$B$1:$AQ$550,MATCH(J$2,Totalt!$B$1:$AQ$1,0),FALSE),"")</f>
        <v>0</v>
      </c>
      <c r="K340" s="302">
        <f>IFERROR(VLOOKUP($B340,Totalt!$B$1:$AQ$550,MATCH(K$2,Totalt!$B$1:$AQ$1,0),FALSE),"")</f>
        <v>0</v>
      </c>
      <c r="L340" s="302">
        <f>IFERROR(VLOOKUP($B340,Totalt!$B$1:$AQ$550,MATCH(L$2,Totalt!$B$1:$AQ$1,0),FALSE),"")</f>
        <v>76.882999999999996</v>
      </c>
      <c r="M340" s="302">
        <f>IFERROR(VLOOKUP($B340,Totalt!$B$1:$AQ$550,MATCH(M$2,Totalt!$B$1:$AQ$1,0),FALSE),"")</f>
        <v>20.03</v>
      </c>
      <c r="N340" s="302">
        <f>IFERROR(VLOOKUP($B340,Totalt!$B$1:$AQ$550,MATCH(N$2,Totalt!$B$1:$AQ$1,0),FALSE),"")</f>
        <v>2.6459999999999999</v>
      </c>
      <c r="O340" s="302">
        <f>IFERROR(VLOOKUP($B340,Totalt!$B$1:$AQ$550,MATCH(O$2,Totalt!$B$1:$AQ$1,0),FALSE),"")</f>
        <v>2.25</v>
      </c>
      <c r="P340" s="302">
        <f>IFERROR(VLOOKUP($B340,Totalt!$B$1:$AQ$550,MATCH(P$2,Totalt!$B$1:$AQ$1,0),FALSE),"")</f>
        <v>2.3490000000000002</v>
      </c>
      <c r="Q340" s="302">
        <f>IFERROR(VLOOKUP($B340,Totalt!$B$1:$AQ$550,MATCH(Q$2,Totalt!$B$1:$AQ$1,0),FALSE),"")</f>
        <v>0</v>
      </c>
      <c r="R340" s="302">
        <f>IFERROR(VLOOKUP($B340,Totalt!$B$1:$AQ$550,MATCH(R$2,Totalt!$B$1:$AQ$1,0),FALSE),"")</f>
        <v>0</v>
      </c>
      <c r="S340" s="302">
        <f>IFERROR(VLOOKUP($B340,Totalt!$B$1:$AQ$550,MATCH(S$2,Totalt!$B$1:$AQ$1,0),FALSE),"")</f>
        <v>0</v>
      </c>
      <c r="T340" s="302">
        <f>IFERROR(VLOOKUP($B340,Totalt!$B$1:$AQ$550,MATCH(T$2,Totalt!$B$1:$AQ$1,0),FALSE),"")</f>
        <v>0</v>
      </c>
      <c r="U340" s="302">
        <f>IFERROR(VLOOKUP($B340,Totalt!$B$1:$AQ$550,MATCH(U$2,Totalt!$B$1:$AQ$1,0),FALSE),"")</f>
        <v>0</v>
      </c>
      <c r="V340" s="302">
        <f>IFERROR(VLOOKUP($B340,Totalt!$B$1:$AQ$550,MATCH(V$2,Totalt!$B$1:$AQ$1,0),FALSE),"")</f>
        <v>0</v>
      </c>
      <c r="W340" s="302">
        <f>IFERROR(VLOOKUP($B340,Totalt!$B$1:$AQ$550,MATCH(W$2,Totalt!$B$1:$AQ$1,0),FALSE),"")</f>
        <v>6.9640000000000004</v>
      </c>
      <c r="X340" s="302">
        <f>IFERROR(VLOOKUP($B340,Totalt!$B$1:$AQ$550,MATCH(X$2,Totalt!$B$1:$AQ$1,0),FALSE),"")</f>
        <v>0</v>
      </c>
      <c r="Y340" s="302">
        <f>IFERROR(VLOOKUP($B340,Totalt!$B$1:$AQ$550,MATCH(Y$2,Totalt!$B$1:$AQ$1,0),FALSE),"")</f>
        <v>0</v>
      </c>
      <c r="Z340" s="302">
        <f>IFERROR(VLOOKUP($B340,Totalt!$B$1:$AQ$550,MATCH(Z$2,Totalt!$B$1:$AQ$1,0),FALSE),"")</f>
        <v>0</v>
      </c>
      <c r="AA340" s="302">
        <f>IFERROR(VLOOKUP($B340,Totalt!$B$1:$AQ$550,MATCH(AA$2,Totalt!$B$1:$AQ$1,0),FALSE),"")</f>
        <v>0</v>
      </c>
      <c r="AB340" s="302">
        <f>IFERROR(VLOOKUP($B340,Totalt!$B$1:$AQ$550,MATCH(AB$2,Totalt!$B$1:$AQ$1,0),FALSE),"")</f>
        <v>0</v>
      </c>
      <c r="AC340" s="302">
        <f>IFERROR(VLOOKUP($B340,Totalt!$B$1:$AQ$550,MATCH(AC$2,Totalt!$B$1:$AQ$1,0),FALSE),"")</f>
        <v>18.846</v>
      </c>
      <c r="AD340" s="302">
        <f>IFERROR(VLOOKUP($B340,Totalt!$B$1:$AQ$550,MATCH(AD$2,Totalt!$B$1:$AQ$1,0),FALSE),"")</f>
        <v>1.363</v>
      </c>
      <c r="AE340" s="302">
        <f>IFERROR(VLOOKUP($B340,Totalt!$B$1:$AQ$550,MATCH(AE$2,Totalt!$B$1:$AQ$1,0),FALSE),"")</f>
        <v>0</v>
      </c>
      <c r="AF340" s="302">
        <f>IFERROR(VLOOKUP($B340,Totalt!$B$1:$AQ$550,MATCH(AF$2,Totalt!$B$1:$AQ$1,0),FALSE),"")</f>
        <v>3.6859999999999999</v>
      </c>
      <c r="AG340" s="302">
        <f>IFERROR(VLOOKUP($B340,Totalt!$B$1:$AQ$550,MATCH(AG$2,Totalt!$B$1:$AQ$1,0),FALSE),"")</f>
        <v>0</v>
      </c>
      <c r="AI340" s="302">
        <f t="shared" si="20"/>
        <v>136.11367000000001</v>
      </c>
      <c r="AJ340" s="302">
        <f>IF(ISERROR(1/VLOOKUP($B340,Leveranser!$B$1:$S$500,MATCH("såld värme (gwh)",Leveranser!$B$1:$S$1,0),FALSE)),"",VLOOKUP($B340,Leveranser!$B$1:$S$500,MATCH("såld värme (gwh)",Leveranser!$B$1:$S$1,0),FALSE))</f>
        <v>105.03100000000001</v>
      </c>
      <c r="AK340" s="315"/>
      <c r="AM340" s="316" t="str">
        <f>IF(B340&lt;&gt;"",IF(VLOOKUP($B340,Totalt!$B$1:$AQ$550,MATCH("Kvalitetsgranskad:",Totalt!$B$1:$AQ$1,0),FALSE)="ja",VLOOKUP($B340,Miljö!$B$1:$AG$479,MATCH(AM$2,Miljö!$B$1:$AK$1,0),FALSE),""),"")</f>
        <v>Ja</v>
      </c>
      <c r="AN340" s="316" t="str">
        <f>IF(AM340="ja",VLOOKUP($B340,Miljö!$B$1:$J$479,MATCH("Typ av ursprungsspecificerad el   (Om inget värde anges används Nordisk residualmix, se inforuta) ()",Miljö!$B$1:$J$1,0),FALSE),IF(AM340="nej","Nordisk residualel",""))</f>
        <v>'EPD Vattenfalls vindkraft'</v>
      </c>
      <c r="AO340" s="316">
        <f>IF(AM340="","",VLOOKUP($B340,Miljö!$B$1:$J$479,MATCH("Fossilandel för ursprungspecificerad el ()",Miljö!$B$1:$J$1,0),FALSE))</f>
        <v>0</v>
      </c>
      <c r="AP340" s="316">
        <f>IF(AM340="","",IFERROR(VLOOKUP($B340,Miljö!$B$1:$J$479,MATCH("Kärnkraftsandel för ursprungsspecificerad el ()",Miljö!$B$1:$J$1,0),FALSE)/1,0))</f>
        <v>0</v>
      </c>
      <c r="AQ340" s="316">
        <f t="shared" si="21"/>
        <v>1</v>
      </c>
      <c r="AS340" s="316" t="str">
        <f t="shared" si="22"/>
        <v>Nej</v>
      </c>
      <c r="AT340" s="316" t="str">
        <f>IF(AS340="ja",VLOOKUP($B340,Miljö!$B$1:$O$500,MATCH("Fossil andel i procent (%)",Miljö!$B$1:$O$1,0),FALSE)/100,"")</f>
        <v/>
      </c>
      <c r="AV340" s="316" t="str">
        <f t="shared" si="23"/>
        <v>Nej</v>
      </c>
      <c r="AW340" s="316" t="str">
        <f>IF(AV340="ja",VLOOKUP($B340,'Egen hetvattenprod'!$B$1:$AO$500,MATCH("Värmekälla till värmepumpar ()",'Egen hetvattenprod'!$B$1:$AO$1,0),FALSE),"")</f>
        <v/>
      </c>
    </row>
    <row r="341" spans="1:49" x14ac:dyDescent="0.25">
      <c r="A341" s="314" t="str">
        <f>'Miljövärden för publ företag'!B343</f>
        <v>Västerbergslagens Energi AB</v>
      </c>
      <c r="B341" s="314" t="str">
        <f>'Miljövärden för publ företag'!C343</f>
        <v>Norberg</v>
      </c>
      <c r="C341" s="302">
        <f>IFERROR(VLOOKUP($B341,Totalt!$B$1:$AQ$550,MATCH(C$2,Totalt!$B$1:$AQ$1,0),FALSE),"")</f>
        <v>0</v>
      </c>
      <c r="D341" s="302">
        <f>IFERROR(VLOOKUP($B341,Totalt!$B$1:$AQ$550,MATCH(D$2,Totalt!$B$1:$AQ$1,0),FALSE),"")</f>
        <v>0.32222200000000001</v>
      </c>
      <c r="E341" s="302">
        <f>IFERROR(VLOOKUP($B341,Totalt!$B$1:$AQ$550,MATCH(E$2,Totalt!$B$1:$AQ$1,0),FALSE),"")</f>
        <v>0</v>
      </c>
      <c r="F341" s="302">
        <f>IFERROR(VLOOKUP($B341,Totalt!$B$1:$AQ$550,MATCH(F$2,Totalt!$B$1:$AQ$1,0),FALSE),"")</f>
        <v>0</v>
      </c>
      <c r="G341" s="302">
        <f>IFERROR(VLOOKUP($B341,Totalt!$B$1:$AQ$550,MATCH(G$2,Totalt!$B$1:$AQ$1,0),FALSE),"")</f>
        <v>0</v>
      </c>
      <c r="H341" s="302">
        <f>IFERROR(VLOOKUP($B341,Totalt!$B$1:$AQ$550,MATCH(H$2,Totalt!$B$1:$AQ$1,0),FALSE),"")</f>
        <v>0</v>
      </c>
      <c r="I341" s="302">
        <f>IFERROR(VLOOKUP($B341,Totalt!$B$1:$AQ$550,MATCH(I$2,Totalt!$B$1:$AQ$1,0),FALSE),"")</f>
        <v>0</v>
      </c>
      <c r="J341" s="302">
        <f>IFERROR(VLOOKUP($B341,Totalt!$B$1:$AQ$550,MATCH(J$2,Totalt!$B$1:$AQ$1,0),FALSE),"")</f>
        <v>0</v>
      </c>
      <c r="K341" s="302">
        <f>IFERROR(VLOOKUP($B341,Totalt!$B$1:$AQ$550,MATCH(K$2,Totalt!$B$1:$AQ$1,0),FALSE),"")</f>
        <v>0</v>
      </c>
      <c r="L341" s="302">
        <f>IFERROR(VLOOKUP($B341,Totalt!$B$1:$AQ$550,MATCH(L$2,Totalt!$B$1:$AQ$1,0),FALSE),"")</f>
        <v>0</v>
      </c>
      <c r="M341" s="302">
        <f>IFERROR(VLOOKUP($B341,Totalt!$B$1:$AQ$550,MATCH(M$2,Totalt!$B$1:$AQ$1,0),FALSE),"")</f>
        <v>0</v>
      </c>
      <c r="N341" s="302">
        <f>IFERROR(VLOOKUP($B341,Totalt!$B$1:$AQ$550,MATCH(N$2,Totalt!$B$1:$AQ$1,0),FALSE),"")</f>
        <v>0</v>
      </c>
      <c r="O341" s="302">
        <f>IFERROR(VLOOKUP($B341,Totalt!$B$1:$AQ$550,MATCH(O$2,Totalt!$B$1:$AQ$1,0),FALSE),"")</f>
        <v>0</v>
      </c>
      <c r="P341" s="302">
        <f>IFERROR(VLOOKUP($B341,Totalt!$B$1:$AQ$550,MATCH(P$2,Totalt!$B$1:$AQ$1,0),FALSE),"")</f>
        <v>0</v>
      </c>
      <c r="Q341" s="302">
        <f>IFERROR(VLOOKUP($B341,Totalt!$B$1:$AQ$550,MATCH(Q$2,Totalt!$B$1:$AQ$1,0),FALSE),"")</f>
        <v>0</v>
      </c>
      <c r="R341" s="302">
        <f>IFERROR(VLOOKUP($B341,Totalt!$B$1:$AQ$550,MATCH(R$2,Totalt!$B$1:$AQ$1,0),FALSE),"")</f>
        <v>1.5744400000000001</v>
      </c>
      <c r="S341" s="302">
        <f>IFERROR(VLOOKUP($B341,Totalt!$B$1:$AQ$550,MATCH(S$2,Totalt!$B$1:$AQ$1,0),FALSE),"")</f>
        <v>0</v>
      </c>
      <c r="T341" s="302">
        <f>IFERROR(VLOOKUP($B341,Totalt!$B$1:$AQ$550,MATCH(T$2,Totalt!$B$1:$AQ$1,0),FALSE),"")</f>
        <v>0</v>
      </c>
      <c r="U341" s="302">
        <f>IFERROR(VLOOKUP($B341,Totalt!$B$1:$AQ$550,MATCH(U$2,Totalt!$B$1:$AQ$1,0),FALSE),"")</f>
        <v>0</v>
      </c>
      <c r="V341" s="302">
        <f>IFERROR(VLOOKUP($B341,Totalt!$B$1:$AQ$550,MATCH(V$2,Totalt!$B$1:$AQ$1,0),FALSE),"")</f>
        <v>0</v>
      </c>
      <c r="W341" s="302">
        <f>IFERROR(VLOOKUP($B341,Totalt!$B$1:$AQ$550,MATCH(W$2,Totalt!$B$1:$AQ$1,0),FALSE),"")</f>
        <v>0</v>
      </c>
      <c r="X341" s="302">
        <f>IFERROR(VLOOKUP($B341,Totalt!$B$1:$AQ$550,MATCH(X$2,Totalt!$B$1:$AQ$1,0),FALSE),"")</f>
        <v>0</v>
      </c>
      <c r="Y341" s="302">
        <f>IFERROR(VLOOKUP($B341,Totalt!$B$1:$AQ$550,MATCH(Y$2,Totalt!$B$1:$AQ$1,0),FALSE),"")</f>
        <v>0</v>
      </c>
      <c r="Z341" s="302">
        <f>IFERROR(VLOOKUP($B341,Totalt!$B$1:$AQ$550,MATCH(Z$2,Totalt!$B$1:$AQ$1,0),FALSE),"")</f>
        <v>0</v>
      </c>
      <c r="AA341" s="302">
        <f>IFERROR(VLOOKUP($B341,Totalt!$B$1:$AQ$550,MATCH(AA$2,Totalt!$B$1:$AQ$1,0),FALSE),"")</f>
        <v>0</v>
      </c>
      <c r="AB341" s="302">
        <f>IFERROR(VLOOKUP($B341,Totalt!$B$1:$AQ$550,MATCH(AB$2,Totalt!$B$1:$AQ$1,0),FALSE),"")</f>
        <v>0</v>
      </c>
      <c r="AC341" s="302">
        <f>IFERROR(VLOOKUP($B341,Totalt!$B$1:$AQ$550,MATCH(AC$2,Totalt!$B$1:$AQ$1,0),FALSE),"")</f>
        <v>0</v>
      </c>
      <c r="AD341" s="302">
        <f>IFERROR(VLOOKUP($B341,Totalt!$B$1:$AQ$550,MATCH(AD$2,Totalt!$B$1:$AQ$1,0),FALSE),"")</f>
        <v>19.254000000000001</v>
      </c>
      <c r="AE341" s="302">
        <f>IFERROR(VLOOKUP($B341,Totalt!$B$1:$AQ$550,MATCH(AE$2,Totalt!$B$1:$AQ$1,0),FALSE),"")</f>
        <v>0</v>
      </c>
      <c r="AF341" s="302">
        <f>IFERROR(VLOOKUP($B341,Totalt!$B$1:$AQ$550,MATCH(AF$2,Totalt!$B$1:$AQ$1,0),FALSE),"")</f>
        <v>0.54993000000000003</v>
      </c>
      <c r="AG341" s="302">
        <f>IFERROR(VLOOKUP($B341,Totalt!$B$1:$AQ$550,MATCH(AG$2,Totalt!$B$1:$AQ$1,0),FALSE),"")</f>
        <v>0</v>
      </c>
      <c r="AI341" s="302">
        <f t="shared" si="20"/>
        <v>21.700592</v>
      </c>
      <c r="AJ341" s="302">
        <f>IF(ISERROR(1/VLOOKUP($B341,Leveranser!$B$1:$S$500,MATCH("såld värme (gwh)",Leveranser!$B$1:$S$1,0),FALSE)),"",VLOOKUP($B341,Leveranser!$B$1:$S$500,MATCH("såld värme (gwh)",Leveranser!$B$1:$S$1,0),FALSE))</f>
        <v>18.331</v>
      </c>
      <c r="AK341" s="315"/>
      <c r="AM341" s="316" t="str">
        <f>IF(B341&lt;&gt;"",IF(VLOOKUP($B341,Totalt!$B$1:$AQ$550,MATCH("Kvalitetsgranskad:",Totalt!$B$1:$AQ$1,0),FALSE)="ja",VLOOKUP($B341,Miljö!$B$1:$AG$479,MATCH(AM$2,Miljö!$B$1:$AK$1,0),FALSE),""),"")</f>
        <v>Nej</v>
      </c>
      <c r="AN341" s="316" t="str">
        <f>IF(AM341="ja",VLOOKUP($B341,Miljö!$B$1:$J$479,MATCH("Typ av ursprungsspecificerad el   (Om inget värde anges används Nordisk residualmix, se inforuta) ()",Miljö!$B$1:$J$1,0),FALSE),IF(AM341="nej","Nordisk residualel",""))</f>
        <v>Nordisk residualel</v>
      </c>
      <c r="AO341" s="316">
        <f>IF(AM341="","",VLOOKUP($B341,Miljö!$B$1:$J$479,MATCH("Fossilandel för ursprungspecificerad el ()",Miljö!$B$1:$J$1,0),FALSE))</f>
        <v>0.42099999999999999</v>
      </c>
      <c r="AP341" s="316">
        <f>IF(AM341="","",IFERROR(VLOOKUP($B341,Miljö!$B$1:$J$479,MATCH("Kärnkraftsandel för ursprungsspecificerad el ()",Miljö!$B$1:$J$1,0),FALSE)/1,0))</f>
        <v>0.40799999999999997</v>
      </c>
      <c r="AQ341" s="316">
        <f t="shared" si="21"/>
        <v>0.17099999999999999</v>
      </c>
      <c r="AS341" s="316" t="str">
        <f t="shared" si="22"/>
        <v>Nej</v>
      </c>
      <c r="AT341" s="316" t="str">
        <f>IF(AS341="ja",VLOOKUP($B341,Miljö!$B$1:$O$500,MATCH("Fossil andel i procent (%)",Miljö!$B$1:$O$1,0),FALSE)/100,"")</f>
        <v/>
      </c>
      <c r="AV341" s="316" t="str">
        <f t="shared" si="23"/>
        <v>Nej</v>
      </c>
      <c r="AW341" s="316" t="str">
        <f>IF(AV341="ja",VLOOKUP($B341,'Egen hetvattenprod'!$B$1:$AO$500,MATCH("Värmekälla till värmepumpar ()",'Egen hetvattenprod'!$B$1:$AO$1,0),FALSE),"")</f>
        <v/>
      </c>
    </row>
    <row r="342" spans="1:49" x14ac:dyDescent="0.25">
      <c r="A342" s="314" t="str">
        <f>'Miljövärden för publ företag'!B344</f>
        <v>Växjö Energi AB</v>
      </c>
      <c r="B342" s="314" t="str">
        <f>'Miljövärden för publ företag'!C344</f>
        <v>Braås</v>
      </c>
      <c r="C342" s="302">
        <f>IFERROR(VLOOKUP($B342,Totalt!$B$1:$AQ$550,MATCH(C$2,Totalt!$B$1:$AQ$1,0),FALSE),"")</f>
        <v>0</v>
      </c>
      <c r="D342" s="302">
        <f>IFERROR(VLOOKUP($B342,Totalt!$B$1:$AQ$550,MATCH(D$2,Totalt!$B$1:$AQ$1,0),FALSE),"")</f>
        <v>0</v>
      </c>
      <c r="E342" s="302">
        <f>IFERROR(VLOOKUP($B342,Totalt!$B$1:$AQ$550,MATCH(E$2,Totalt!$B$1:$AQ$1,0),FALSE),"")</f>
        <v>0</v>
      </c>
      <c r="F342" s="302">
        <f>IFERROR(VLOOKUP($B342,Totalt!$B$1:$AQ$550,MATCH(F$2,Totalt!$B$1:$AQ$1,0),FALSE),"")</f>
        <v>0</v>
      </c>
      <c r="G342" s="302">
        <f>IFERROR(VLOOKUP($B342,Totalt!$B$1:$AQ$550,MATCH(G$2,Totalt!$B$1:$AQ$1,0),FALSE),"")</f>
        <v>0</v>
      </c>
      <c r="H342" s="302">
        <f>IFERROR(VLOOKUP($B342,Totalt!$B$1:$AQ$550,MATCH(H$2,Totalt!$B$1:$AQ$1,0),FALSE),"")</f>
        <v>0</v>
      </c>
      <c r="I342" s="302">
        <f>IFERROR(VLOOKUP($B342,Totalt!$B$1:$AQ$550,MATCH(I$2,Totalt!$B$1:$AQ$1,0),FALSE),"")</f>
        <v>0</v>
      </c>
      <c r="J342" s="302">
        <f>IFERROR(VLOOKUP($B342,Totalt!$B$1:$AQ$550,MATCH(J$2,Totalt!$B$1:$AQ$1,0),FALSE),"")</f>
        <v>0</v>
      </c>
      <c r="K342" s="302">
        <f>IFERROR(VLOOKUP($B342,Totalt!$B$1:$AQ$550,MATCH(K$2,Totalt!$B$1:$AQ$1,0),FALSE),"")</f>
        <v>0</v>
      </c>
      <c r="L342" s="302">
        <f>IFERROR(VLOOKUP($B342,Totalt!$B$1:$AQ$550,MATCH(L$2,Totalt!$B$1:$AQ$1,0),FALSE),"")</f>
        <v>0</v>
      </c>
      <c r="M342" s="302">
        <f>IFERROR(VLOOKUP($B342,Totalt!$B$1:$AQ$550,MATCH(M$2,Totalt!$B$1:$AQ$1,0),FALSE),"")</f>
        <v>0</v>
      </c>
      <c r="N342" s="302">
        <f>IFERROR(VLOOKUP($B342,Totalt!$B$1:$AQ$550,MATCH(N$2,Totalt!$B$1:$AQ$1,0),FALSE),"")</f>
        <v>0</v>
      </c>
      <c r="O342" s="302">
        <f>IFERROR(VLOOKUP($B342,Totalt!$B$1:$AQ$550,MATCH(O$2,Totalt!$B$1:$AQ$1,0),FALSE),"")</f>
        <v>0</v>
      </c>
      <c r="P342" s="302">
        <f>IFERROR(VLOOKUP($B342,Totalt!$B$1:$AQ$550,MATCH(P$2,Totalt!$B$1:$AQ$1,0),FALSE),"")</f>
        <v>14.782999999999999</v>
      </c>
      <c r="Q342" s="302">
        <f>IFERROR(VLOOKUP($B342,Totalt!$B$1:$AQ$550,MATCH(Q$2,Totalt!$B$1:$AQ$1,0),FALSE),"")</f>
        <v>0</v>
      </c>
      <c r="R342" s="302">
        <f>IFERROR(VLOOKUP($B342,Totalt!$B$1:$AQ$550,MATCH(R$2,Totalt!$B$1:$AQ$1,0),FALSE),"")</f>
        <v>3.778</v>
      </c>
      <c r="S342" s="302">
        <f>IFERROR(VLOOKUP($B342,Totalt!$B$1:$AQ$550,MATCH(S$2,Totalt!$B$1:$AQ$1,0),FALSE),"")</f>
        <v>0</v>
      </c>
      <c r="T342" s="302">
        <f>IFERROR(VLOOKUP($B342,Totalt!$B$1:$AQ$550,MATCH(T$2,Totalt!$B$1:$AQ$1,0),FALSE),"")</f>
        <v>0</v>
      </c>
      <c r="U342" s="302">
        <f>IFERROR(VLOOKUP($B342,Totalt!$B$1:$AQ$550,MATCH(U$2,Totalt!$B$1:$AQ$1,0),FALSE),"")</f>
        <v>0</v>
      </c>
      <c r="V342" s="302">
        <f>IFERROR(VLOOKUP($B342,Totalt!$B$1:$AQ$550,MATCH(V$2,Totalt!$B$1:$AQ$1,0),FALSE),"")</f>
        <v>0</v>
      </c>
      <c r="W342" s="302">
        <f>IFERROR(VLOOKUP($B342,Totalt!$B$1:$AQ$550,MATCH(W$2,Totalt!$B$1:$AQ$1,0),FALSE),"")</f>
        <v>1.0469999999999999</v>
      </c>
      <c r="X342" s="302">
        <f>IFERROR(VLOOKUP($B342,Totalt!$B$1:$AQ$550,MATCH(X$2,Totalt!$B$1:$AQ$1,0),FALSE),"")</f>
        <v>0</v>
      </c>
      <c r="Y342" s="302">
        <f>IFERROR(VLOOKUP($B342,Totalt!$B$1:$AQ$550,MATCH(Y$2,Totalt!$B$1:$AQ$1,0),FALSE),"")</f>
        <v>0</v>
      </c>
      <c r="Z342" s="302">
        <f>IFERROR(VLOOKUP($B342,Totalt!$B$1:$AQ$550,MATCH(Z$2,Totalt!$B$1:$AQ$1,0),FALSE),"")</f>
        <v>0</v>
      </c>
      <c r="AA342" s="302">
        <f>IFERROR(VLOOKUP($B342,Totalt!$B$1:$AQ$550,MATCH(AA$2,Totalt!$B$1:$AQ$1,0),FALSE),"")</f>
        <v>0</v>
      </c>
      <c r="AB342" s="302">
        <f>IFERROR(VLOOKUP($B342,Totalt!$B$1:$AQ$550,MATCH(AB$2,Totalt!$B$1:$AQ$1,0),FALSE),"")</f>
        <v>0</v>
      </c>
      <c r="AC342" s="302">
        <f>IFERROR(VLOOKUP($B342,Totalt!$B$1:$AQ$550,MATCH(AC$2,Totalt!$B$1:$AQ$1,0),FALSE),"")</f>
        <v>0</v>
      </c>
      <c r="AD342" s="302">
        <f>IFERROR(VLOOKUP($B342,Totalt!$B$1:$AQ$550,MATCH(AD$2,Totalt!$B$1:$AQ$1,0),FALSE),"")</f>
        <v>0</v>
      </c>
      <c r="AE342" s="302">
        <f>IFERROR(VLOOKUP($B342,Totalt!$B$1:$AQ$550,MATCH(AE$2,Totalt!$B$1:$AQ$1,0),FALSE),"")</f>
        <v>0</v>
      </c>
      <c r="AF342" s="302">
        <f>IFERROR(VLOOKUP($B342,Totalt!$B$1:$AQ$550,MATCH(AF$2,Totalt!$B$1:$AQ$1,0),FALSE),"")</f>
        <v>0.27</v>
      </c>
      <c r="AG342" s="302">
        <f>IFERROR(VLOOKUP($B342,Totalt!$B$1:$AQ$550,MATCH(AG$2,Totalt!$B$1:$AQ$1,0),FALSE),"")</f>
        <v>0</v>
      </c>
      <c r="AI342" s="302">
        <f t="shared" si="20"/>
        <v>19.878</v>
      </c>
      <c r="AJ342" s="302">
        <f>IF(ISERROR(1/VLOOKUP($B342,Leveranser!$B$1:$S$500,MATCH("såld värme (gwh)",Leveranser!$B$1:$S$1,0),FALSE)),"",VLOOKUP($B342,Leveranser!$B$1:$S$500,MATCH("såld värme (gwh)",Leveranser!$B$1:$S$1,0),FALSE))</f>
        <v>14.83</v>
      </c>
      <c r="AK342" s="315"/>
      <c r="AM342" s="316" t="str">
        <f>IF(B342&lt;&gt;"",IF(VLOOKUP($B342,Totalt!$B$1:$AQ$550,MATCH("Kvalitetsgranskad:",Totalt!$B$1:$AQ$1,0),FALSE)="ja",VLOOKUP($B342,Miljö!$B$1:$AG$479,MATCH(AM$2,Miljö!$B$1:$AK$1,0),FALSE),""),"")</f>
        <v>Ja</v>
      </c>
      <c r="AN342" s="316" t="str">
        <f>IF(AM342="ja",VLOOKUP($B342,Miljö!$B$1:$J$479,MATCH("Typ av ursprungsspecificerad el   (Om inget värde anges används Nordisk residualmix, se inforuta) ()",Miljö!$B$1:$J$1,0),FALSE),IF(AM342="nej","Nordisk residualel",""))</f>
        <v>'Bra miljöval'</v>
      </c>
      <c r="AO342" s="316">
        <f>IF(AM342="","",VLOOKUP($B342,Miljö!$B$1:$J$479,MATCH("Fossilandel för ursprungspecificerad el ()",Miljö!$B$1:$J$1,0),FALSE))</f>
        <v>0</v>
      </c>
      <c r="AP342" s="316">
        <f>IF(AM342="","",IFERROR(VLOOKUP($B342,Miljö!$B$1:$J$479,MATCH("Kärnkraftsandel för ursprungsspecificerad el ()",Miljö!$B$1:$J$1,0),FALSE)/1,0))</f>
        <v>0</v>
      </c>
      <c r="AQ342" s="316">
        <f t="shared" si="21"/>
        <v>1</v>
      </c>
      <c r="AS342" s="316" t="str">
        <f t="shared" si="22"/>
        <v>Nej</v>
      </c>
      <c r="AT342" s="316" t="str">
        <f>IF(AS342="ja",VLOOKUP($B342,Miljö!$B$1:$O$500,MATCH("Fossil andel i procent (%)",Miljö!$B$1:$O$1,0),FALSE)/100,"")</f>
        <v/>
      </c>
      <c r="AV342" s="316" t="str">
        <f t="shared" si="23"/>
        <v>Nej</v>
      </c>
      <c r="AW342" s="316" t="str">
        <f>IF(AV342="ja",VLOOKUP($B342,'Egen hetvattenprod'!$B$1:$AO$500,MATCH("Värmekälla till värmepumpar ()",'Egen hetvattenprod'!$B$1:$AO$1,0),FALSE),"")</f>
        <v/>
      </c>
    </row>
    <row r="343" spans="1:49" x14ac:dyDescent="0.25">
      <c r="A343" s="314" t="str">
        <f>'Miljövärden för publ företag'!B345</f>
        <v>Växjö Energi AB</v>
      </c>
      <c r="B343" s="314" t="str">
        <f>'Miljövärden för publ företag'!C345</f>
        <v>Ingelstad</v>
      </c>
      <c r="C343" s="302">
        <f>IFERROR(VLOOKUP($B343,Totalt!$B$1:$AQ$550,MATCH(C$2,Totalt!$B$1:$AQ$1,0),FALSE),"")</f>
        <v>0</v>
      </c>
      <c r="D343" s="302">
        <f>IFERROR(VLOOKUP($B343,Totalt!$B$1:$AQ$550,MATCH(D$2,Totalt!$B$1:$AQ$1,0),FALSE),"")</f>
        <v>0</v>
      </c>
      <c r="E343" s="302">
        <f>IFERROR(VLOOKUP($B343,Totalt!$B$1:$AQ$550,MATCH(E$2,Totalt!$B$1:$AQ$1,0),FALSE),"")</f>
        <v>0</v>
      </c>
      <c r="F343" s="302">
        <f>IFERROR(VLOOKUP($B343,Totalt!$B$1:$AQ$550,MATCH(F$2,Totalt!$B$1:$AQ$1,0),FALSE),"")</f>
        <v>0</v>
      </c>
      <c r="G343" s="302">
        <f>IFERROR(VLOOKUP($B343,Totalt!$B$1:$AQ$550,MATCH(G$2,Totalt!$B$1:$AQ$1,0),FALSE),"")</f>
        <v>0</v>
      </c>
      <c r="H343" s="302">
        <f>IFERROR(VLOOKUP($B343,Totalt!$B$1:$AQ$550,MATCH(H$2,Totalt!$B$1:$AQ$1,0),FALSE),"")</f>
        <v>0</v>
      </c>
      <c r="I343" s="302">
        <f>IFERROR(VLOOKUP($B343,Totalt!$B$1:$AQ$550,MATCH(I$2,Totalt!$B$1:$AQ$1,0),FALSE),"")</f>
        <v>0</v>
      </c>
      <c r="J343" s="302">
        <f>IFERROR(VLOOKUP($B343,Totalt!$B$1:$AQ$550,MATCH(J$2,Totalt!$B$1:$AQ$1,0),FALSE),"")</f>
        <v>0</v>
      </c>
      <c r="K343" s="302">
        <f>IFERROR(VLOOKUP($B343,Totalt!$B$1:$AQ$550,MATCH(K$2,Totalt!$B$1:$AQ$1,0),FALSE),"")</f>
        <v>0</v>
      </c>
      <c r="L343" s="302">
        <f>IFERROR(VLOOKUP($B343,Totalt!$B$1:$AQ$550,MATCH(L$2,Totalt!$B$1:$AQ$1,0),FALSE),"")</f>
        <v>0</v>
      </c>
      <c r="M343" s="302">
        <f>IFERROR(VLOOKUP($B343,Totalt!$B$1:$AQ$550,MATCH(M$2,Totalt!$B$1:$AQ$1,0),FALSE),"")</f>
        <v>0</v>
      </c>
      <c r="N343" s="302">
        <f>IFERROR(VLOOKUP($B343,Totalt!$B$1:$AQ$550,MATCH(N$2,Totalt!$B$1:$AQ$1,0),FALSE),"")</f>
        <v>0</v>
      </c>
      <c r="O343" s="302">
        <f>IFERROR(VLOOKUP($B343,Totalt!$B$1:$AQ$550,MATCH(O$2,Totalt!$B$1:$AQ$1,0),FALSE),"")</f>
        <v>0</v>
      </c>
      <c r="P343" s="302">
        <f>IFERROR(VLOOKUP($B343,Totalt!$B$1:$AQ$550,MATCH(P$2,Totalt!$B$1:$AQ$1,0),FALSE),"")</f>
        <v>7.359</v>
      </c>
      <c r="Q343" s="302">
        <f>IFERROR(VLOOKUP($B343,Totalt!$B$1:$AQ$550,MATCH(Q$2,Totalt!$B$1:$AQ$1,0),FALSE),"")</f>
        <v>0</v>
      </c>
      <c r="R343" s="302">
        <f>IFERROR(VLOOKUP($B343,Totalt!$B$1:$AQ$550,MATCH(R$2,Totalt!$B$1:$AQ$1,0),FALSE),"")</f>
        <v>2.9340000000000002</v>
      </c>
      <c r="S343" s="302">
        <f>IFERROR(VLOOKUP($B343,Totalt!$B$1:$AQ$550,MATCH(S$2,Totalt!$B$1:$AQ$1,0),FALSE),"")</f>
        <v>0</v>
      </c>
      <c r="T343" s="302">
        <f>IFERROR(VLOOKUP($B343,Totalt!$B$1:$AQ$550,MATCH(T$2,Totalt!$B$1:$AQ$1,0),FALSE),"")</f>
        <v>0</v>
      </c>
      <c r="U343" s="302">
        <f>IFERROR(VLOOKUP($B343,Totalt!$B$1:$AQ$550,MATCH(U$2,Totalt!$B$1:$AQ$1,0),FALSE),"")</f>
        <v>0</v>
      </c>
      <c r="V343" s="302">
        <f>IFERROR(VLOOKUP($B343,Totalt!$B$1:$AQ$550,MATCH(V$2,Totalt!$B$1:$AQ$1,0),FALSE),"")</f>
        <v>0</v>
      </c>
      <c r="W343" s="302">
        <f>IFERROR(VLOOKUP($B343,Totalt!$B$1:$AQ$550,MATCH(W$2,Totalt!$B$1:$AQ$1,0),FALSE),"")</f>
        <v>0.78600000000000003</v>
      </c>
      <c r="X343" s="302">
        <f>IFERROR(VLOOKUP($B343,Totalt!$B$1:$AQ$550,MATCH(X$2,Totalt!$B$1:$AQ$1,0),FALSE),"")</f>
        <v>0</v>
      </c>
      <c r="Y343" s="302">
        <f>IFERROR(VLOOKUP($B343,Totalt!$B$1:$AQ$550,MATCH(Y$2,Totalt!$B$1:$AQ$1,0),FALSE),"")</f>
        <v>0</v>
      </c>
      <c r="Z343" s="302">
        <f>IFERROR(VLOOKUP($B343,Totalt!$B$1:$AQ$550,MATCH(Z$2,Totalt!$B$1:$AQ$1,0),FALSE),"")</f>
        <v>0</v>
      </c>
      <c r="AA343" s="302">
        <f>IFERROR(VLOOKUP($B343,Totalt!$B$1:$AQ$550,MATCH(AA$2,Totalt!$B$1:$AQ$1,0),FALSE),"")</f>
        <v>0</v>
      </c>
      <c r="AB343" s="302">
        <f>IFERROR(VLOOKUP($B343,Totalt!$B$1:$AQ$550,MATCH(AB$2,Totalt!$B$1:$AQ$1,0),FALSE),"")</f>
        <v>0</v>
      </c>
      <c r="AC343" s="302">
        <f>IFERROR(VLOOKUP($B343,Totalt!$B$1:$AQ$550,MATCH(AC$2,Totalt!$B$1:$AQ$1,0),FALSE),"")</f>
        <v>0</v>
      </c>
      <c r="AD343" s="302">
        <f>IFERROR(VLOOKUP($B343,Totalt!$B$1:$AQ$550,MATCH(AD$2,Totalt!$B$1:$AQ$1,0),FALSE),"")</f>
        <v>0</v>
      </c>
      <c r="AE343" s="302">
        <f>IFERROR(VLOOKUP($B343,Totalt!$B$1:$AQ$550,MATCH(AE$2,Totalt!$B$1:$AQ$1,0),FALSE),"")</f>
        <v>0</v>
      </c>
      <c r="AF343" s="302">
        <f>IFERROR(VLOOKUP($B343,Totalt!$B$1:$AQ$550,MATCH(AF$2,Totalt!$B$1:$AQ$1,0),FALSE),"")</f>
        <v>0.16400000000000001</v>
      </c>
      <c r="AG343" s="302">
        <f>IFERROR(VLOOKUP($B343,Totalt!$B$1:$AQ$550,MATCH(AG$2,Totalt!$B$1:$AQ$1,0),FALSE),"")</f>
        <v>0</v>
      </c>
      <c r="AI343" s="302">
        <f t="shared" si="20"/>
        <v>11.242999999999999</v>
      </c>
      <c r="AJ343" s="302">
        <f>IF(ISERROR(1/VLOOKUP($B343,Leveranser!$B$1:$S$500,MATCH("såld värme (gwh)",Leveranser!$B$1:$S$1,0),FALSE)),"",VLOOKUP($B343,Leveranser!$B$1:$S$500,MATCH("såld värme (gwh)",Leveranser!$B$1:$S$1,0),FALSE))</f>
        <v>7.7130000000000001</v>
      </c>
      <c r="AK343" s="315"/>
      <c r="AM343" s="316" t="str">
        <f>IF(B343&lt;&gt;"",IF(VLOOKUP($B343,Totalt!$B$1:$AQ$550,MATCH("Kvalitetsgranskad:",Totalt!$B$1:$AQ$1,0),FALSE)="ja",VLOOKUP($B343,Miljö!$B$1:$AG$479,MATCH(AM$2,Miljö!$B$1:$AK$1,0),FALSE),""),"")</f>
        <v>Ja</v>
      </c>
      <c r="AN343" s="316" t="str">
        <f>IF(AM343="ja",VLOOKUP($B343,Miljö!$B$1:$J$479,MATCH("Typ av ursprungsspecificerad el   (Om inget värde anges används Nordisk residualmix, se inforuta) ()",Miljö!$B$1:$J$1,0),FALSE),IF(AM343="nej","Nordisk residualel",""))</f>
        <v>'Bra miljöval'</v>
      </c>
      <c r="AO343" s="316">
        <f>IF(AM343="","",VLOOKUP($B343,Miljö!$B$1:$J$479,MATCH("Fossilandel för ursprungspecificerad el ()",Miljö!$B$1:$J$1,0),FALSE))</f>
        <v>0</v>
      </c>
      <c r="AP343" s="316">
        <f>IF(AM343="","",IFERROR(VLOOKUP($B343,Miljö!$B$1:$J$479,MATCH("Kärnkraftsandel för ursprungsspecificerad el ()",Miljö!$B$1:$J$1,0),FALSE)/1,0))</f>
        <v>0</v>
      </c>
      <c r="AQ343" s="316">
        <f t="shared" si="21"/>
        <v>1</v>
      </c>
      <c r="AS343" s="316" t="str">
        <f t="shared" si="22"/>
        <v>Nej</v>
      </c>
      <c r="AT343" s="316" t="str">
        <f>IF(AS343="ja",VLOOKUP($B343,Miljö!$B$1:$O$500,MATCH("Fossil andel i procent (%)",Miljö!$B$1:$O$1,0),FALSE)/100,"")</f>
        <v/>
      </c>
      <c r="AV343" s="316" t="str">
        <f t="shared" si="23"/>
        <v>Nej</v>
      </c>
      <c r="AW343" s="316" t="str">
        <f>IF(AV343="ja",VLOOKUP($B343,'Egen hetvattenprod'!$B$1:$AO$500,MATCH("Värmekälla till värmepumpar ()",'Egen hetvattenprod'!$B$1:$AO$1,0),FALSE),"")</f>
        <v/>
      </c>
    </row>
    <row r="344" spans="1:49" x14ac:dyDescent="0.25">
      <c r="A344" s="314" t="str">
        <f>'Miljövärden för publ företag'!B346</f>
        <v>Växjö Energi AB</v>
      </c>
      <c r="B344" s="314" t="str">
        <f>'Miljövärden för publ företag'!C346</f>
        <v>Rottne</v>
      </c>
      <c r="C344" s="302">
        <f>IFERROR(VLOOKUP($B344,Totalt!$B$1:$AQ$550,MATCH(C$2,Totalt!$B$1:$AQ$1,0),FALSE),"")</f>
        <v>0</v>
      </c>
      <c r="D344" s="302">
        <f>IFERROR(VLOOKUP($B344,Totalt!$B$1:$AQ$550,MATCH(D$2,Totalt!$B$1:$AQ$1,0),FALSE),"")</f>
        <v>0</v>
      </c>
      <c r="E344" s="302">
        <f>IFERROR(VLOOKUP($B344,Totalt!$B$1:$AQ$550,MATCH(E$2,Totalt!$B$1:$AQ$1,0),FALSE),"")</f>
        <v>0</v>
      </c>
      <c r="F344" s="302">
        <f>IFERROR(VLOOKUP($B344,Totalt!$B$1:$AQ$550,MATCH(F$2,Totalt!$B$1:$AQ$1,0),FALSE),"")</f>
        <v>0</v>
      </c>
      <c r="G344" s="302">
        <f>IFERROR(VLOOKUP($B344,Totalt!$B$1:$AQ$550,MATCH(G$2,Totalt!$B$1:$AQ$1,0),FALSE),"")</f>
        <v>0</v>
      </c>
      <c r="H344" s="302">
        <f>IFERROR(VLOOKUP($B344,Totalt!$B$1:$AQ$550,MATCH(H$2,Totalt!$B$1:$AQ$1,0),FALSE),"")</f>
        <v>0</v>
      </c>
      <c r="I344" s="302">
        <f>IFERROR(VLOOKUP($B344,Totalt!$B$1:$AQ$550,MATCH(I$2,Totalt!$B$1:$AQ$1,0),FALSE),"")</f>
        <v>0</v>
      </c>
      <c r="J344" s="302">
        <f>IFERROR(VLOOKUP($B344,Totalt!$B$1:$AQ$550,MATCH(J$2,Totalt!$B$1:$AQ$1,0),FALSE),"")</f>
        <v>0</v>
      </c>
      <c r="K344" s="302">
        <f>IFERROR(VLOOKUP($B344,Totalt!$B$1:$AQ$550,MATCH(K$2,Totalt!$B$1:$AQ$1,0),FALSE),"")</f>
        <v>0</v>
      </c>
      <c r="L344" s="302">
        <f>IFERROR(VLOOKUP($B344,Totalt!$B$1:$AQ$550,MATCH(L$2,Totalt!$B$1:$AQ$1,0),FALSE),"")</f>
        <v>0</v>
      </c>
      <c r="M344" s="302">
        <f>IFERROR(VLOOKUP($B344,Totalt!$B$1:$AQ$550,MATCH(M$2,Totalt!$B$1:$AQ$1,0),FALSE),"")</f>
        <v>0</v>
      </c>
      <c r="N344" s="302">
        <f>IFERROR(VLOOKUP($B344,Totalt!$B$1:$AQ$550,MATCH(N$2,Totalt!$B$1:$AQ$1,0),FALSE),"")</f>
        <v>0</v>
      </c>
      <c r="O344" s="302">
        <f>IFERROR(VLOOKUP($B344,Totalt!$B$1:$AQ$550,MATCH(O$2,Totalt!$B$1:$AQ$1,0),FALSE),"")</f>
        <v>0</v>
      </c>
      <c r="P344" s="302">
        <f>IFERROR(VLOOKUP($B344,Totalt!$B$1:$AQ$550,MATCH(P$2,Totalt!$B$1:$AQ$1,0),FALSE),"")</f>
        <v>13.967000000000001</v>
      </c>
      <c r="Q344" s="302">
        <f>IFERROR(VLOOKUP($B344,Totalt!$B$1:$AQ$550,MATCH(Q$2,Totalt!$B$1:$AQ$1,0),FALSE),"")</f>
        <v>0</v>
      </c>
      <c r="R344" s="302">
        <f>IFERROR(VLOOKUP($B344,Totalt!$B$1:$AQ$550,MATCH(R$2,Totalt!$B$1:$AQ$1,0),FALSE),"")</f>
        <v>0</v>
      </c>
      <c r="S344" s="302">
        <f>IFERROR(VLOOKUP($B344,Totalt!$B$1:$AQ$550,MATCH(S$2,Totalt!$B$1:$AQ$1,0),FALSE),"")</f>
        <v>0</v>
      </c>
      <c r="T344" s="302">
        <f>IFERROR(VLOOKUP($B344,Totalt!$B$1:$AQ$550,MATCH(T$2,Totalt!$B$1:$AQ$1,0),FALSE),"")</f>
        <v>0</v>
      </c>
      <c r="U344" s="302">
        <f>IFERROR(VLOOKUP($B344,Totalt!$B$1:$AQ$550,MATCH(U$2,Totalt!$B$1:$AQ$1,0),FALSE),"")</f>
        <v>0</v>
      </c>
      <c r="V344" s="302">
        <f>IFERROR(VLOOKUP($B344,Totalt!$B$1:$AQ$550,MATCH(V$2,Totalt!$B$1:$AQ$1,0),FALSE),"")</f>
        <v>0</v>
      </c>
      <c r="W344" s="302">
        <f>IFERROR(VLOOKUP($B344,Totalt!$B$1:$AQ$550,MATCH(W$2,Totalt!$B$1:$AQ$1,0),FALSE),"")</f>
        <v>1.083</v>
      </c>
      <c r="X344" s="302">
        <f>IFERROR(VLOOKUP($B344,Totalt!$B$1:$AQ$550,MATCH(X$2,Totalt!$B$1:$AQ$1,0),FALSE),"")</f>
        <v>0</v>
      </c>
      <c r="Y344" s="302">
        <f>IFERROR(VLOOKUP($B344,Totalt!$B$1:$AQ$550,MATCH(Y$2,Totalt!$B$1:$AQ$1,0),FALSE),"")</f>
        <v>0</v>
      </c>
      <c r="Z344" s="302">
        <f>IFERROR(VLOOKUP($B344,Totalt!$B$1:$AQ$550,MATCH(Z$2,Totalt!$B$1:$AQ$1,0),FALSE),"")</f>
        <v>0</v>
      </c>
      <c r="AA344" s="302">
        <f>IFERROR(VLOOKUP($B344,Totalt!$B$1:$AQ$550,MATCH(AA$2,Totalt!$B$1:$AQ$1,0),FALSE),"")</f>
        <v>0</v>
      </c>
      <c r="AB344" s="302">
        <f>IFERROR(VLOOKUP($B344,Totalt!$B$1:$AQ$550,MATCH(AB$2,Totalt!$B$1:$AQ$1,0),FALSE),"")</f>
        <v>0</v>
      </c>
      <c r="AC344" s="302">
        <f>IFERROR(VLOOKUP($B344,Totalt!$B$1:$AQ$550,MATCH(AC$2,Totalt!$B$1:$AQ$1,0),FALSE),"")</f>
        <v>0</v>
      </c>
      <c r="AD344" s="302">
        <f>IFERROR(VLOOKUP($B344,Totalt!$B$1:$AQ$550,MATCH(AD$2,Totalt!$B$1:$AQ$1,0),FALSE),"")</f>
        <v>0</v>
      </c>
      <c r="AE344" s="302">
        <f>IFERROR(VLOOKUP($B344,Totalt!$B$1:$AQ$550,MATCH(AE$2,Totalt!$B$1:$AQ$1,0),FALSE),"")</f>
        <v>0</v>
      </c>
      <c r="AF344" s="302">
        <f>IFERROR(VLOOKUP($B344,Totalt!$B$1:$AQ$550,MATCH(AF$2,Totalt!$B$1:$AQ$1,0),FALSE),"")</f>
        <v>0.21199999999999999</v>
      </c>
      <c r="AG344" s="302">
        <f>IFERROR(VLOOKUP($B344,Totalt!$B$1:$AQ$550,MATCH(AG$2,Totalt!$B$1:$AQ$1,0),FALSE),"")</f>
        <v>0</v>
      </c>
      <c r="AI344" s="302">
        <f t="shared" si="20"/>
        <v>15.262</v>
      </c>
      <c r="AJ344" s="302">
        <f>IF(ISERROR(1/VLOOKUP($B344,Leveranser!$B$1:$S$500,MATCH("såld värme (gwh)",Leveranser!$B$1:$S$1,0),FALSE)),"",VLOOKUP($B344,Leveranser!$B$1:$S$500,MATCH("såld värme (gwh)",Leveranser!$B$1:$S$1,0),FALSE))</f>
        <v>10.760999999999999</v>
      </c>
      <c r="AK344" s="315"/>
      <c r="AM344" s="316" t="str">
        <f>IF(B344&lt;&gt;"",IF(VLOOKUP($B344,Totalt!$B$1:$AQ$550,MATCH("Kvalitetsgranskad:",Totalt!$B$1:$AQ$1,0),FALSE)="ja",VLOOKUP($B344,Miljö!$B$1:$AG$479,MATCH(AM$2,Miljö!$B$1:$AK$1,0),FALSE),""),"")</f>
        <v>Ja</v>
      </c>
      <c r="AN344" s="316" t="str">
        <f>IF(AM344="ja",VLOOKUP($B344,Miljö!$B$1:$J$479,MATCH("Typ av ursprungsspecificerad el   (Om inget värde anges används Nordisk residualmix, se inforuta) ()",Miljö!$B$1:$J$1,0),FALSE),IF(AM344="nej","Nordisk residualel",""))</f>
        <v>'Bra miljöval'</v>
      </c>
      <c r="AO344" s="316">
        <f>IF(AM344="","",VLOOKUP($B344,Miljö!$B$1:$J$479,MATCH("Fossilandel för ursprungspecificerad el ()",Miljö!$B$1:$J$1,0),FALSE))</f>
        <v>0</v>
      </c>
      <c r="AP344" s="316">
        <f>IF(AM344="","",IFERROR(VLOOKUP($B344,Miljö!$B$1:$J$479,MATCH("Kärnkraftsandel för ursprungsspecificerad el ()",Miljö!$B$1:$J$1,0),FALSE)/1,0))</f>
        <v>0</v>
      </c>
      <c r="AQ344" s="316">
        <f t="shared" si="21"/>
        <v>1</v>
      </c>
      <c r="AS344" s="316" t="str">
        <f t="shared" si="22"/>
        <v>Nej</v>
      </c>
      <c r="AT344" s="316" t="str">
        <f>IF(AS344="ja",VLOOKUP($B344,Miljö!$B$1:$O$500,MATCH("Fossil andel i procent (%)",Miljö!$B$1:$O$1,0),FALSE)/100,"")</f>
        <v/>
      </c>
      <c r="AV344" s="316" t="str">
        <f t="shared" si="23"/>
        <v>Nej</v>
      </c>
      <c r="AW344" s="316" t="str">
        <f>IF(AV344="ja",VLOOKUP($B344,'Egen hetvattenprod'!$B$1:$AO$500,MATCH("Värmekälla till värmepumpar ()",'Egen hetvattenprod'!$B$1:$AO$1,0),FALSE),"")</f>
        <v/>
      </c>
    </row>
    <row r="345" spans="1:49" x14ac:dyDescent="0.25">
      <c r="A345" s="314" t="str">
        <f>'Miljövärden för publ företag'!B347</f>
        <v>Växjö Energi AB</v>
      </c>
      <c r="B345" s="314" t="str">
        <f>'Miljövärden för publ företag'!C347</f>
        <v>Växjö</v>
      </c>
      <c r="C345" s="302">
        <f>IFERROR(VLOOKUP($B345,Totalt!$B$1:$AQ$550,MATCH(C$2,Totalt!$B$1:$AQ$1,0),FALSE),"")</f>
        <v>0</v>
      </c>
      <c r="D345" s="302">
        <f>IFERROR(VLOOKUP($B345,Totalt!$B$1:$AQ$550,MATCH(D$2,Totalt!$B$1:$AQ$1,0),FALSE),"")</f>
        <v>2.2594599999999998</v>
      </c>
      <c r="E345" s="302">
        <f>IFERROR(VLOOKUP($B345,Totalt!$B$1:$AQ$550,MATCH(E$2,Totalt!$B$1:$AQ$1,0),FALSE),"")</f>
        <v>0</v>
      </c>
      <c r="F345" s="302">
        <f>IFERROR(VLOOKUP($B345,Totalt!$B$1:$AQ$550,MATCH(F$2,Totalt!$B$1:$AQ$1,0),FALSE),"")</f>
        <v>0.84</v>
      </c>
      <c r="G345" s="302">
        <f>IFERROR(VLOOKUP($B345,Totalt!$B$1:$AQ$550,MATCH(G$2,Totalt!$B$1:$AQ$1,0),FALSE),"")</f>
        <v>0</v>
      </c>
      <c r="H345" s="302">
        <f>IFERROR(VLOOKUP($B345,Totalt!$B$1:$AQ$550,MATCH(H$2,Totalt!$B$1:$AQ$1,0),FALSE),"")</f>
        <v>0</v>
      </c>
      <c r="I345" s="302">
        <f>IFERROR(VLOOKUP($B345,Totalt!$B$1:$AQ$550,MATCH(I$2,Totalt!$B$1:$AQ$1,0),FALSE),"")</f>
        <v>0</v>
      </c>
      <c r="J345" s="302">
        <f>IFERROR(VLOOKUP($B345,Totalt!$B$1:$AQ$550,MATCH(J$2,Totalt!$B$1:$AQ$1,0),FALSE),"")</f>
        <v>0</v>
      </c>
      <c r="K345" s="302">
        <f>IFERROR(VLOOKUP($B345,Totalt!$B$1:$AQ$550,MATCH(K$2,Totalt!$B$1:$AQ$1,0),FALSE),"")</f>
        <v>0</v>
      </c>
      <c r="L345" s="302">
        <f>IFERROR(VLOOKUP($B345,Totalt!$B$1:$AQ$550,MATCH(L$2,Totalt!$B$1:$AQ$1,0),FALSE),"")</f>
        <v>15.5197</v>
      </c>
      <c r="M345" s="302">
        <f>IFERROR(VLOOKUP($B345,Totalt!$B$1:$AQ$550,MATCH(M$2,Totalt!$B$1:$AQ$1,0),FALSE),"")</f>
        <v>60.048000000000002</v>
      </c>
      <c r="N345" s="302">
        <f>IFERROR(VLOOKUP($B345,Totalt!$B$1:$AQ$550,MATCH(N$2,Totalt!$B$1:$AQ$1,0),FALSE),"")</f>
        <v>271.101</v>
      </c>
      <c r="O345" s="302">
        <f>IFERROR(VLOOKUP($B345,Totalt!$B$1:$AQ$550,MATCH(O$2,Totalt!$B$1:$AQ$1,0),FALSE),"")</f>
        <v>28.7867</v>
      </c>
      <c r="P345" s="302">
        <f>IFERROR(VLOOKUP($B345,Totalt!$B$1:$AQ$550,MATCH(P$2,Totalt!$B$1:$AQ$1,0),FALSE),"")</f>
        <v>102.129</v>
      </c>
      <c r="Q345" s="302">
        <f>IFERROR(VLOOKUP($B345,Totalt!$B$1:$AQ$550,MATCH(Q$2,Totalt!$B$1:$AQ$1,0),FALSE),"")</f>
        <v>0</v>
      </c>
      <c r="R345" s="302">
        <f>IFERROR(VLOOKUP($B345,Totalt!$B$1:$AQ$550,MATCH(R$2,Totalt!$B$1:$AQ$1,0),FALSE),"")</f>
        <v>0</v>
      </c>
      <c r="S345" s="302">
        <f>IFERROR(VLOOKUP($B345,Totalt!$B$1:$AQ$550,MATCH(S$2,Totalt!$B$1:$AQ$1,0),FALSE),"")</f>
        <v>0</v>
      </c>
      <c r="T345" s="302">
        <f>IFERROR(VLOOKUP($B345,Totalt!$B$1:$AQ$550,MATCH(T$2,Totalt!$B$1:$AQ$1,0),FALSE),"")</f>
        <v>0</v>
      </c>
      <c r="U345" s="302">
        <f>IFERROR(VLOOKUP($B345,Totalt!$B$1:$AQ$550,MATCH(U$2,Totalt!$B$1:$AQ$1,0),FALSE),"")</f>
        <v>0</v>
      </c>
      <c r="V345" s="302">
        <f>IFERROR(VLOOKUP($B345,Totalt!$B$1:$AQ$550,MATCH(V$2,Totalt!$B$1:$AQ$1,0),FALSE),"")</f>
        <v>0</v>
      </c>
      <c r="W345" s="302">
        <f>IFERROR(VLOOKUP($B345,Totalt!$B$1:$AQ$550,MATCH(W$2,Totalt!$B$1:$AQ$1,0),FALSE),"")</f>
        <v>0</v>
      </c>
      <c r="X345" s="302">
        <f>IFERROR(VLOOKUP($B345,Totalt!$B$1:$AQ$550,MATCH(X$2,Totalt!$B$1:$AQ$1,0),FALSE),"")</f>
        <v>0</v>
      </c>
      <c r="Y345" s="302">
        <f>IFERROR(VLOOKUP($B345,Totalt!$B$1:$AQ$550,MATCH(Y$2,Totalt!$B$1:$AQ$1,0),FALSE),"")</f>
        <v>16.9771</v>
      </c>
      <c r="Z345" s="302">
        <f>IFERROR(VLOOKUP($B345,Totalt!$B$1:$AQ$550,MATCH(Z$2,Totalt!$B$1:$AQ$1,0),FALSE),"")</f>
        <v>0</v>
      </c>
      <c r="AA345" s="302">
        <f>IFERROR(VLOOKUP($B345,Totalt!$B$1:$AQ$550,MATCH(AA$2,Totalt!$B$1:$AQ$1,0),FALSE),"")</f>
        <v>0</v>
      </c>
      <c r="AB345" s="302">
        <f>IFERROR(VLOOKUP($B345,Totalt!$B$1:$AQ$550,MATCH(AB$2,Totalt!$B$1:$AQ$1,0),FALSE),"")</f>
        <v>0</v>
      </c>
      <c r="AC345" s="302">
        <f>IFERROR(VLOOKUP($B345,Totalt!$B$1:$AQ$550,MATCH(AC$2,Totalt!$B$1:$AQ$1,0),FALSE),"")</f>
        <v>21.02</v>
      </c>
      <c r="AD345" s="302">
        <f>IFERROR(VLOOKUP($B345,Totalt!$B$1:$AQ$550,MATCH(AD$2,Totalt!$B$1:$AQ$1,0),FALSE),"")</f>
        <v>0</v>
      </c>
      <c r="AE345" s="302">
        <f>IFERROR(VLOOKUP($B345,Totalt!$B$1:$AQ$550,MATCH(AE$2,Totalt!$B$1:$AQ$1,0),FALSE),"")</f>
        <v>0</v>
      </c>
      <c r="AF345" s="302">
        <f>IFERROR(VLOOKUP($B345,Totalt!$B$1:$AQ$550,MATCH(AF$2,Totalt!$B$1:$AQ$1,0),FALSE),"")</f>
        <v>8.8382100000000001</v>
      </c>
      <c r="AG345" s="302">
        <f>IFERROR(VLOOKUP($B345,Totalt!$B$1:$AQ$550,MATCH(AG$2,Totalt!$B$1:$AQ$1,0),FALSE),"")</f>
        <v>0</v>
      </c>
      <c r="AI345" s="302">
        <f t="shared" si="20"/>
        <v>527.51917000000003</v>
      </c>
      <c r="AJ345" s="302">
        <f>IF(ISERROR(1/VLOOKUP($B345,Leveranser!$B$1:$S$500,MATCH("såld värme (gwh)",Leveranser!$B$1:$S$1,0),FALSE)),"",VLOOKUP($B345,Leveranser!$B$1:$S$500,MATCH("såld värme (gwh)",Leveranser!$B$1:$S$1,0),FALSE))</f>
        <v>538.08699999999999</v>
      </c>
      <c r="AK345" s="315"/>
      <c r="AM345" s="316" t="str">
        <f>IF(B345&lt;&gt;"",IF(VLOOKUP($B345,Totalt!$B$1:$AQ$550,MATCH("Kvalitetsgranskad:",Totalt!$B$1:$AQ$1,0),FALSE)="ja",VLOOKUP($B345,Miljö!$B$1:$AG$479,MATCH(AM$2,Miljö!$B$1:$AK$1,0),FALSE),""),"")</f>
        <v>Ja</v>
      </c>
      <c r="AN345" s="316" t="str">
        <f>IF(AM345="ja",VLOOKUP($B345,Miljö!$B$1:$J$479,MATCH("Typ av ursprungsspecificerad el   (Om inget värde anges används Nordisk residualmix, se inforuta) ()",Miljö!$B$1:$J$1,0),FALSE),IF(AM345="nej","Nordisk residualel",""))</f>
        <v>'Förnybar el'</v>
      </c>
      <c r="AO345" s="316">
        <f>IF(AM345="","",VLOOKUP($B345,Miljö!$B$1:$J$479,MATCH("Fossilandel för ursprungspecificerad el ()",Miljö!$B$1:$J$1,0),FALSE))</f>
        <v>0</v>
      </c>
      <c r="AP345" s="316">
        <f>IF(AM345="","",IFERROR(VLOOKUP($B345,Miljö!$B$1:$J$479,MATCH("Kärnkraftsandel för ursprungsspecificerad el ()",Miljö!$B$1:$J$1,0),FALSE)/1,0))</f>
        <v>0</v>
      </c>
      <c r="AQ345" s="316">
        <f t="shared" si="21"/>
        <v>1</v>
      </c>
      <c r="AS345" s="316" t="str">
        <f t="shared" si="22"/>
        <v>Nej</v>
      </c>
      <c r="AT345" s="316" t="str">
        <f>IF(AS345="ja",VLOOKUP($B345,Miljö!$B$1:$O$500,MATCH("Fossil andel i procent (%)",Miljö!$B$1:$O$1,0),FALSE)/100,"")</f>
        <v/>
      </c>
      <c r="AV345" s="316" t="str">
        <f t="shared" si="23"/>
        <v>Nej</v>
      </c>
      <c r="AW345" s="316" t="str">
        <f>IF(AV345="ja",VLOOKUP($B345,'Egen hetvattenprod'!$B$1:$AO$500,MATCH("Värmekälla till värmepumpar ()",'Egen hetvattenprod'!$B$1:$AO$1,0),FALSE),"")</f>
        <v/>
      </c>
    </row>
    <row r="346" spans="1:49" x14ac:dyDescent="0.25">
      <c r="A346" s="314" t="str">
        <f>'Miljövärden för publ företag'!B348</f>
        <v>Ystad Energi AB</v>
      </c>
      <c r="B346" s="314" t="str">
        <f>'Miljövärden för publ företag'!C348</f>
        <v>Ystad</v>
      </c>
      <c r="C346" s="302">
        <f>IFERROR(VLOOKUP($B346,Totalt!$B$1:$AQ$550,MATCH(C$2,Totalt!$B$1:$AQ$1,0),FALSE),"")</f>
        <v>0</v>
      </c>
      <c r="D346" s="302">
        <f>IFERROR(VLOOKUP($B346,Totalt!$B$1:$AQ$550,MATCH(D$2,Totalt!$B$1:$AQ$1,0),FALSE),"")</f>
        <v>4.0759999999999996</v>
      </c>
      <c r="E346" s="302">
        <f>IFERROR(VLOOKUP($B346,Totalt!$B$1:$AQ$550,MATCH(E$2,Totalt!$B$1:$AQ$1,0),FALSE),"")</f>
        <v>0</v>
      </c>
      <c r="F346" s="302">
        <f>IFERROR(VLOOKUP($B346,Totalt!$B$1:$AQ$550,MATCH(F$2,Totalt!$B$1:$AQ$1,0),FALSE),"")</f>
        <v>0</v>
      </c>
      <c r="G346" s="302">
        <f>IFERROR(VLOOKUP($B346,Totalt!$B$1:$AQ$550,MATCH(G$2,Totalt!$B$1:$AQ$1,0),FALSE),"")</f>
        <v>0</v>
      </c>
      <c r="H346" s="302">
        <f>IFERROR(VLOOKUP($B346,Totalt!$B$1:$AQ$550,MATCH(H$2,Totalt!$B$1:$AQ$1,0),FALSE),"")</f>
        <v>0</v>
      </c>
      <c r="I346" s="302">
        <f>IFERROR(VLOOKUP($B346,Totalt!$B$1:$AQ$550,MATCH(I$2,Totalt!$B$1:$AQ$1,0),FALSE),"")</f>
        <v>0</v>
      </c>
      <c r="J346" s="302">
        <f>IFERROR(VLOOKUP($B346,Totalt!$B$1:$AQ$550,MATCH(J$2,Totalt!$B$1:$AQ$1,0),FALSE),"")</f>
        <v>3.9289999999999998</v>
      </c>
      <c r="K346" s="302">
        <f>IFERROR(VLOOKUP($B346,Totalt!$B$1:$AQ$550,MATCH(K$2,Totalt!$B$1:$AQ$1,0),FALSE),"")</f>
        <v>0</v>
      </c>
      <c r="L346" s="302">
        <f>IFERROR(VLOOKUP($B346,Totalt!$B$1:$AQ$550,MATCH(L$2,Totalt!$B$1:$AQ$1,0),FALSE),"")</f>
        <v>0</v>
      </c>
      <c r="M346" s="302">
        <f>IFERROR(VLOOKUP($B346,Totalt!$B$1:$AQ$550,MATCH(M$2,Totalt!$B$1:$AQ$1,0),FALSE),"")</f>
        <v>0</v>
      </c>
      <c r="N346" s="302">
        <f>IFERROR(VLOOKUP($B346,Totalt!$B$1:$AQ$550,MATCH(N$2,Totalt!$B$1:$AQ$1,0),FALSE),"")</f>
        <v>107.667</v>
      </c>
      <c r="O346" s="302">
        <f>IFERROR(VLOOKUP($B346,Totalt!$B$1:$AQ$550,MATCH(O$2,Totalt!$B$1:$AQ$1,0),FALSE),"")</f>
        <v>0</v>
      </c>
      <c r="P346" s="302">
        <f>IFERROR(VLOOKUP($B346,Totalt!$B$1:$AQ$550,MATCH(P$2,Totalt!$B$1:$AQ$1,0),FALSE),"")</f>
        <v>15.135999999999999</v>
      </c>
      <c r="Q346" s="302">
        <f>IFERROR(VLOOKUP($B346,Totalt!$B$1:$AQ$550,MATCH(Q$2,Totalt!$B$1:$AQ$1,0),FALSE),"")</f>
        <v>17.420000000000002</v>
      </c>
      <c r="R346" s="302">
        <f>IFERROR(VLOOKUP($B346,Totalt!$B$1:$AQ$550,MATCH(R$2,Totalt!$B$1:$AQ$1,0),FALSE),"")</f>
        <v>3.72</v>
      </c>
      <c r="S346" s="302">
        <f>IFERROR(VLOOKUP($B346,Totalt!$B$1:$AQ$550,MATCH(S$2,Totalt!$B$1:$AQ$1,0),FALSE),"")</f>
        <v>0</v>
      </c>
      <c r="T346" s="302">
        <f>IFERROR(VLOOKUP($B346,Totalt!$B$1:$AQ$550,MATCH(T$2,Totalt!$B$1:$AQ$1,0),FALSE),"")</f>
        <v>0</v>
      </c>
      <c r="U346" s="302">
        <f>IFERROR(VLOOKUP($B346,Totalt!$B$1:$AQ$550,MATCH(U$2,Totalt!$B$1:$AQ$1,0),FALSE),"")</f>
        <v>0</v>
      </c>
      <c r="V346" s="302">
        <f>IFERROR(VLOOKUP($B346,Totalt!$B$1:$AQ$550,MATCH(V$2,Totalt!$B$1:$AQ$1,0),FALSE),"")</f>
        <v>0</v>
      </c>
      <c r="W346" s="302">
        <f>IFERROR(VLOOKUP($B346,Totalt!$B$1:$AQ$550,MATCH(W$2,Totalt!$B$1:$AQ$1,0),FALSE),"")</f>
        <v>0.107</v>
      </c>
      <c r="X346" s="302">
        <f>IFERROR(VLOOKUP($B346,Totalt!$B$1:$AQ$550,MATCH(X$2,Totalt!$B$1:$AQ$1,0),FALSE),"")</f>
        <v>5.0519999999999996</v>
      </c>
      <c r="Y346" s="302">
        <f>IFERROR(VLOOKUP($B346,Totalt!$B$1:$AQ$550,MATCH(Y$2,Totalt!$B$1:$AQ$1,0),FALSE),"")</f>
        <v>0</v>
      </c>
      <c r="Z346" s="302">
        <f>IFERROR(VLOOKUP($B346,Totalt!$B$1:$AQ$550,MATCH(Z$2,Totalt!$B$1:$AQ$1,0),FALSE),"")</f>
        <v>0</v>
      </c>
      <c r="AA346" s="302">
        <f>IFERROR(VLOOKUP($B346,Totalt!$B$1:$AQ$550,MATCH(AA$2,Totalt!$B$1:$AQ$1,0),FALSE),"")</f>
        <v>0</v>
      </c>
      <c r="AB346" s="302">
        <f>IFERROR(VLOOKUP($B346,Totalt!$B$1:$AQ$550,MATCH(AB$2,Totalt!$B$1:$AQ$1,0),FALSE),"")</f>
        <v>0</v>
      </c>
      <c r="AC346" s="302">
        <f>IFERROR(VLOOKUP($B346,Totalt!$B$1:$AQ$550,MATCH(AC$2,Totalt!$B$1:$AQ$1,0),FALSE),"")</f>
        <v>20.379000000000001</v>
      </c>
      <c r="AD346" s="302">
        <f>IFERROR(VLOOKUP($B346,Totalt!$B$1:$AQ$550,MATCH(AD$2,Totalt!$B$1:$AQ$1,0),FALSE),"")</f>
        <v>0</v>
      </c>
      <c r="AE346" s="302">
        <f>IFERROR(VLOOKUP($B346,Totalt!$B$1:$AQ$550,MATCH(AE$2,Totalt!$B$1:$AQ$1,0),FALSE),"")</f>
        <v>0</v>
      </c>
      <c r="AF346" s="302">
        <f>IFERROR(VLOOKUP($B346,Totalt!$B$1:$AQ$550,MATCH(AF$2,Totalt!$B$1:$AQ$1,0),FALSE),"")</f>
        <v>3.794</v>
      </c>
      <c r="AG346" s="302">
        <f>IFERROR(VLOOKUP($B346,Totalt!$B$1:$AQ$550,MATCH(AG$2,Totalt!$B$1:$AQ$1,0),FALSE),"")</f>
        <v>0</v>
      </c>
      <c r="AI346" s="302">
        <f t="shared" si="20"/>
        <v>181.28</v>
      </c>
      <c r="AJ346" s="302">
        <f>IF(ISERROR(1/VLOOKUP($B346,Leveranser!$B$1:$S$500,MATCH("såld värme (gwh)",Leveranser!$B$1:$S$1,0),FALSE)),"",VLOOKUP($B346,Leveranser!$B$1:$S$500,MATCH("såld värme (gwh)",Leveranser!$B$1:$S$1,0),FALSE))</f>
        <v>131.964</v>
      </c>
      <c r="AK346" s="315"/>
      <c r="AM346" s="316" t="str">
        <f>IF(B346&lt;&gt;"",IF(VLOOKUP($B346,Totalt!$B$1:$AQ$550,MATCH("Kvalitetsgranskad:",Totalt!$B$1:$AQ$1,0),FALSE)="ja",VLOOKUP($B346,Miljö!$B$1:$AG$479,MATCH(AM$2,Miljö!$B$1:$AK$1,0),FALSE),""),"")</f>
        <v>Ja</v>
      </c>
      <c r="AN346" s="316" t="str">
        <f>IF(AM346="ja",VLOOKUP($B346,Miljö!$B$1:$J$479,MATCH("Typ av ursprungsspecificerad el   (Om inget värde anges används Nordisk residualmix, se inforuta) ()",Miljö!$B$1:$J$1,0),FALSE),IF(AM346="nej","Nordisk residualel",""))</f>
        <v>'Solel'</v>
      </c>
      <c r="AO346" s="316">
        <f>IF(AM346="","",VLOOKUP($B346,Miljö!$B$1:$J$479,MATCH("Fossilandel för ursprungspecificerad el ()",Miljö!$B$1:$J$1,0),FALSE))</f>
        <v>0.41399999999999998</v>
      </c>
      <c r="AP346" s="316">
        <f>IF(AM346="","",IFERROR(VLOOKUP($B346,Miljö!$B$1:$J$479,MATCH("Kärnkraftsandel för ursprungsspecificerad el ()",Miljö!$B$1:$J$1,0),FALSE)/1,0))</f>
        <v>0</v>
      </c>
      <c r="AQ346" s="316">
        <f t="shared" si="21"/>
        <v>0.58600000000000008</v>
      </c>
      <c r="AS346" s="316" t="str">
        <f t="shared" si="22"/>
        <v>Nej</v>
      </c>
      <c r="AT346" s="316" t="str">
        <f>IF(AS346="ja",VLOOKUP($B346,Miljö!$B$1:$O$500,MATCH("Fossil andel i procent (%)",Miljö!$B$1:$O$1,0),FALSE)/100,"")</f>
        <v/>
      </c>
      <c r="AV346" s="316" t="str">
        <f t="shared" si="23"/>
        <v>Nej</v>
      </c>
      <c r="AW346" s="316" t="str">
        <f>IF(AV346="ja",VLOOKUP($B346,'Egen hetvattenprod'!$B$1:$AO$500,MATCH("Värmekälla till värmepumpar ()",'Egen hetvattenprod'!$B$1:$AO$1,0),FALSE),"")</f>
        <v/>
      </c>
    </row>
    <row r="347" spans="1:49" x14ac:dyDescent="0.25">
      <c r="A347" s="314" t="str">
        <f>'Miljövärden för publ företag'!B349</f>
        <v>Ånge Energi AB</v>
      </c>
      <c r="B347" s="314" t="str">
        <f>'Miljövärden för publ företag'!C349</f>
        <v>Fränsta</v>
      </c>
      <c r="C347" s="302">
        <f>IFERROR(VLOOKUP($B347,Totalt!$B$1:$AQ$550,MATCH(C$2,Totalt!$B$1:$AQ$1,0),FALSE),"")</f>
        <v>0</v>
      </c>
      <c r="D347" s="302">
        <f>IFERROR(VLOOKUP($B347,Totalt!$B$1:$AQ$550,MATCH(D$2,Totalt!$B$1:$AQ$1,0),FALSE),"")</f>
        <v>0.18</v>
      </c>
      <c r="E347" s="302">
        <f>IFERROR(VLOOKUP($B347,Totalt!$B$1:$AQ$550,MATCH(E$2,Totalt!$B$1:$AQ$1,0),FALSE),"")</f>
        <v>0</v>
      </c>
      <c r="F347" s="302">
        <f>IFERROR(VLOOKUP($B347,Totalt!$B$1:$AQ$550,MATCH(F$2,Totalt!$B$1:$AQ$1,0),FALSE),"")</f>
        <v>0</v>
      </c>
      <c r="G347" s="302">
        <f>IFERROR(VLOOKUP($B347,Totalt!$B$1:$AQ$550,MATCH(G$2,Totalt!$B$1:$AQ$1,0),FALSE),"")</f>
        <v>0</v>
      </c>
      <c r="H347" s="302">
        <f>IFERROR(VLOOKUP($B347,Totalt!$B$1:$AQ$550,MATCH(H$2,Totalt!$B$1:$AQ$1,0),FALSE),"")</f>
        <v>0</v>
      </c>
      <c r="I347" s="302">
        <f>IFERROR(VLOOKUP($B347,Totalt!$B$1:$AQ$550,MATCH(I$2,Totalt!$B$1:$AQ$1,0),FALSE),"")</f>
        <v>0</v>
      </c>
      <c r="J347" s="302">
        <f>IFERROR(VLOOKUP($B347,Totalt!$B$1:$AQ$550,MATCH(J$2,Totalt!$B$1:$AQ$1,0),FALSE),"")</f>
        <v>0</v>
      </c>
      <c r="K347" s="302">
        <f>IFERROR(VLOOKUP($B347,Totalt!$B$1:$AQ$550,MATCH(K$2,Totalt!$B$1:$AQ$1,0),FALSE),"")</f>
        <v>0</v>
      </c>
      <c r="L347" s="302">
        <f>IFERROR(VLOOKUP($B347,Totalt!$B$1:$AQ$550,MATCH(L$2,Totalt!$B$1:$AQ$1,0),FALSE),"")</f>
        <v>0</v>
      </c>
      <c r="M347" s="302">
        <f>IFERROR(VLOOKUP($B347,Totalt!$B$1:$AQ$550,MATCH(M$2,Totalt!$B$1:$AQ$1,0),FALSE),"")</f>
        <v>0</v>
      </c>
      <c r="N347" s="302">
        <f>IFERROR(VLOOKUP($B347,Totalt!$B$1:$AQ$550,MATCH(N$2,Totalt!$B$1:$AQ$1,0),FALSE),"")</f>
        <v>0</v>
      </c>
      <c r="O347" s="302">
        <f>IFERROR(VLOOKUP($B347,Totalt!$B$1:$AQ$550,MATCH(O$2,Totalt!$B$1:$AQ$1,0),FALSE),"")</f>
        <v>0</v>
      </c>
      <c r="P347" s="302">
        <f>IFERROR(VLOOKUP($B347,Totalt!$B$1:$AQ$550,MATCH(P$2,Totalt!$B$1:$AQ$1,0),FALSE),"")</f>
        <v>0</v>
      </c>
      <c r="Q347" s="302">
        <f>IFERROR(VLOOKUP($B347,Totalt!$B$1:$AQ$550,MATCH(Q$2,Totalt!$B$1:$AQ$1,0),FALSE),"")</f>
        <v>0</v>
      </c>
      <c r="R347" s="302">
        <f>IFERROR(VLOOKUP($B347,Totalt!$B$1:$AQ$550,MATCH(R$2,Totalt!$B$1:$AQ$1,0),FALSE),"")</f>
        <v>8.19</v>
      </c>
      <c r="S347" s="302">
        <f>IFERROR(VLOOKUP($B347,Totalt!$B$1:$AQ$550,MATCH(S$2,Totalt!$B$1:$AQ$1,0),FALSE),"")</f>
        <v>0</v>
      </c>
      <c r="T347" s="302">
        <f>IFERROR(VLOOKUP($B347,Totalt!$B$1:$AQ$550,MATCH(T$2,Totalt!$B$1:$AQ$1,0),FALSE),"")</f>
        <v>0</v>
      </c>
      <c r="U347" s="302">
        <f>IFERROR(VLOOKUP($B347,Totalt!$B$1:$AQ$550,MATCH(U$2,Totalt!$B$1:$AQ$1,0),FALSE),"")</f>
        <v>0</v>
      </c>
      <c r="V347" s="302">
        <f>IFERROR(VLOOKUP($B347,Totalt!$B$1:$AQ$550,MATCH(V$2,Totalt!$B$1:$AQ$1,0),FALSE),"")</f>
        <v>0</v>
      </c>
      <c r="W347" s="302">
        <f>IFERROR(VLOOKUP($B347,Totalt!$B$1:$AQ$550,MATCH(W$2,Totalt!$B$1:$AQ$1,0),FALSE),"")</f>
        <v>0</v>
      </c>
      <c r="X347" s="302">
        <f>IFERROR(VLOOKUP($B347,Totalt!$B$1:$AQ$550,MATCH(X$2,Totalt!$B$1:$AQ$1,0),FALSE),"")</f>
        <v>0</v>
      </c>
      <c r="Y347" s="302">
        <f>IFERROR(VLOOKUP($B347,Totalt!$B$1:$AQ$550,MATCH(Y$2,Totalt!$B$1:$AQ$1,0),FALSE),"")</f>
        <v>0</v>
      </c>
      <c r="Z347" s="302">
        <f>IFERROR(VLOOKUP($B347,Totalt!$B$1:$AQ$550,MATCH(Z$2,Totalt!$B$1:$AQ$1,0),FALSE),"")</f>
        <v>0</v>
      </c>
      <c r="AA347" s="302">
        <f>IFERROR(VLOOKUP($B347,Totalt!$B$1:$AQ$550,MATCH(AA$2,Totalt!$B$1:$AQ$1,0),FALSE),"")</f>
        <v>0</v>
      </c>
      <c r="AB347" s="302">
        <f>IFERROR(VLOOKUP($B347,Totalt!$B$1:$AQ$550,MATCH(AB$2,Totalt!$B$1:$AQ$1,0),FALSE),"")</f>
        <v>0</v>
      </c>
      <c r="AC347" s="302">
        <f>IFERROR(VLOOKUP($B347,Totalt!$B$1:$AQ$550,MATCH(AC$2,Totalt!$B$1:$AQ$1,0),FALSE),"")</f>
        <v>0</v>
      </c>
      <c r="AD347" s="302">
        <f>IFERROR(VLOOKUP($B347,Totalt!$B$1:$AQ$550,MATCH(AD$2,Totalt!$B$1:$AQ$1,0),FALSE),"")</f>
        <v>0</v>
      </c>
      <c r="AE347" s="302">
        <f>IFERROR(VLOOKUP($B347,Totalt!$B$1:$AQ$550,MATCH(AE$2,Totalt!$B$1:$AQ$1,0),FALSE),"")</f>
        <v>0</v>
      </c>
      <c r="AF347" s="302">
        <f>IFERROR(VLOOKUP($B347,Totalt!$B$1:$AQ$550,MATCH(AF$2,Totalt!$B$1:$AQ$1,0),FALSE),"")</f>
        <v>0.127</v>
      </c>
      <c r="AG347" s="302">
        <f>IFERROR(VLOOKUP($B347,Totalt!$B$1:$AQ$550,MATCH(AG$2,Totalt!$B$1:$AQ$1,0),FALSE),"")</f>
        <v>0</v>
      </c>
      <c r="AI347" s="302">
        <f t="shared" si="20"/>
        <v>8.4969999999999999</v>
      </c>
      <c r="AJ347" s="302">
        <f>IF(ISERROR(1/VLOOKUP($B347,Leveranser!$B$1:$S$500,MATCH("såld värme (gwh)",Leveranser!$B$1:$S$1,0),FALSE)),"",VLOOKUP($B347,Leveranser!$B$1:$S$500,MATCH("såld värme (gwh)",Leveranser!$B$1:$S$1,0),FALSE))</f>
        <v>6.9</v>
      </c>
      <c r="AK347" s="315"/>
      <c r="AM347" s="316" t="str">
        <f>IF(B347&lt;&gt;"",IF(VLOOKUP($B347,Totalt!$B$1:$AQ$550,MATCH("Kvalitetsgranskad:",Totalt!$B$1:$AQ$1,0),FALSE)="ja",VLOOKUP($B347,Miljö!$B$1:$AG$479,MATCH(AM$2,Miljö!$B$1:$AK$1,0),FALSE),""),"")</f>
        <v>Nej</v>
      </c>
      <c r="AN347" s="316" t="str">
        <f>IF(AM347="ja",VLOOKUP($B347,Miljö!$B$1:$J$479,MATCH("Typ av ursprungsspecificerad el   (Om inget värde anges används Nordisk residualmix, se inforuta) ()",Miljö!$B$1:$J$1,0),FALSE),IF(AM347="nej","Nordisk residualel",""))</f>
        <v>Nordisk residualel</v>
      </c>
      <c r="AO347" s="316">
        <f>IF(AM347="","",VLOOKUP($B347,Miljö!$B$1:$J$479,MATCH("Fossilandel för ursprungspecificerad el ()",Miljö!$B$1:$J$1,0),FALSE))</f>
        <v>0.42099999999999999</v>
      </c>
      <c r="AP347" s="316">
        <f>IF(AM347="","",IFERROR(VLOOKUP($B347,Miljö!$B$1:$J$479,MATCH("Kärnkraftsandel för ursprungsspecificerad el ()",Miljö!$B$1:$J$1,0),FALSE)/1,0))</f>
        <v>0.40799999999999997</v>
      </c>
      <c r="AQ347" s="316">
        <f t="shared" si="21"/>
        <v>0.17099999999999999</v>
      </c>
      <c r="AS347" s="316" t="str">
        <f t="shared" si="22"/>
        <v>Nej</v>
      </c>
      <c r="AT347" s="316" t="str">
        <f>IF(AS347="ja",VLOOKUP($B347,Miljö!$B$1:$O$500,MATCH("Fossil andel i procent (%)",Miljö!$B$1:$O$1,0),FALSE)/100,"")</f>
        <v/>
      </c>
      <c r="AV347" s="316" t="str">
        <f t="shared" si="23"/>
        <v>Nej</v>
      </c>
      <c r="AW347" s="316" t="str">
        <f>IF(AV347="ja",VLOOKUP($B347,'Egen hetvattenprod'!$B$1:$AO$500,MATCH("Värmekälla till värmepumpar ()",'Egen hetvattenprod'!$B$1:$AO$1,0),FALSE),"")</f>
        <v/>
      </c>
    </row>
    <row r="348" spans="1:49" x14ac:dyDescent="0.25">
      <c r="A348" s="314" t="str">
        <f>'Miljövärden för publ företag'!B350</f>
        <v>Ånge Energi AB</v>
      </c>
      <c r="B348" s="314" t="str">
        <f>'Miljövärden för publ företag'!C350</f>
        <v>Ånge</v>
      </c>
      <c r="C348" s="302">
        <f>IFERROR(VLOOKUP($B348,Totalt!$B$1:$AQ$550,MATCH(C$2,Totalt!$B$1:$AQ$1,0),FALSE),"")</f>
        <v>0</v>
      </c>
      <c r="D348" s="302">
        <f>IFERROR(VLOOKUP($B348,Totalt!$B$1:$AQ$550,MATCH(D$2,Totalt!$B$1:$AQ$1,0),FALSE),"")</f>
        <v>0.08</v>
      </c>
      <c r="E348" s="302">
        <f>IFERROR(VLOOKUP($B348,Totalt!$B$1:$AQ$550,MATCH(E$2,Totalt!$B$1:$AQ$1,0),FALSE),"")</f>
        <v>0</v>
      </c>
      <c r="F348" s="302">
        <f>IFERROR(VLOOKUP($B348,Totalt!$B$1:$AQ$550,MATCH(F$2,Totalt!$B$1:$AQ$1,0),FALSE),"")</f>
        <v>0</v>
      </c>
      <c r="G348" s="302">
        <f>IFERROR(VLOOKUP($B348,Totalt!$B$1:$AQ$550,MATCH(G$2,Totalt!$B$1:$AQ$1,0),FALSE),"")</f>
        <v>0</v>
      </c>
      <c r="H348" s="302">
        <f>IFERROR(VLOOKUP($B348,Totalt!$B$1:$AQ$550,MATCH(H$2,Totalt!$B$1:$AQ$1,0),FALSE),"")</f>
        <v>0</v>
      </c>
      <c r="I348" s="302">
        <f>IFERROR(VLOOKUP($B348,Totalt!$B$1:$AQ$550,MATCH(I$2,Totalt!$B$1:$AQ$1,0),FALSE),"")</f>
        <v>0</v>
      </c>
      <c r="J348" s="302">
        <f>IFERROR(VLOOKUP($B348,Totalt!$B$1:$AQ$550,MATCH(J$2,Totalt!$B$1:$AQ$1,0),FALSE),"")</f>
        <v>0</v>
      </c>
      <c r="K348" s="302">
        <f>IFERROR(VLOOKUP($B348,Totalt!$B$1:$AQ$550,MATCH(K$2,Totalt!$B$1:$AQ$1,0),FALSE),"")</f>
        <v>0</v>
      </c>
      <c r="L348" s="302">
        <f>IFERROR(VLOOKUP($B348,Totalt!$B$1:$AQ$550,MATCH(L$2,Totalt!$B$1:$AQ$1,0),FALSE),"")</f>
        <v>0</v>
      </c>
      <c r="M348" s="302">
        <f>IFERROR(VLOOKUP($B348,Totalt!$B$1:$AQ$550,MATCH(M$2,Totalt!$B$1:$AQ$1,0),FALSE),"")</f>
        <v>1.883</v>
      </c>
      <c r="N348" s="302">
        <f>IFERROR(VLOOKUP($B348,Totalt!$B$1:$AQ$550,MATCH(N$2,Totalt!$B$1:$AQ$1,0),FALSE),"")</f>
        <v>1.883</v>
      </c>
      <c r="O348" s="302">
        <f>IFERROR(VLOOKUP($B348,Totalt!$B$1:$AQ$550,MATCH(O$2,Totalt!$B$1:$AQ$1,0),FALSE),"")</f>
        <v>0</v>
      </c>
      <c r="P348" s="302">
        <f>IFERROR(VLOOKUP($B348,Totalt!$B$1:$AQ$550,MATCH(P$2,Totalt!$B$1:$AQ$1,0),FALSE),"")</f>
        <v>1.883</v>
      </c>
      <c r="Q348" s="302">
        <f>IFERROR(VLOOKUP($B348,Totalt!$B$1:$AQ$550,MATCH(Q$2,Totalt!$B$1:$AQ$1,0),FALSE),"")</f>
        <v>0</v>
      </c>
      <c r="R348" s="302">
        <f>IFERROR(VLOOKUP($B348,Totalt!$B$1:$AQ$550,MATCH(R$2,Totalt!$B$1:$AQ$1,0),FALSE),"")</f>
        <v>1.2250000000000001</v>
      </c>
      <c r="S348" s="302">
        <f>IFERROR(VLOOKUP($B348,Totalt!$B$1:$AQ$550,MATCH(S$2,Totalt!$B$1:$AQ$1,0),FALSE),"")</f>
        <v>0</v>
      </c>
      <c r="T348" s="302">
        <f>IFERROR(VLOOKUP($B348,Totalt!$B$1:$AQ$550,MATCH(T$2,Totalt!$B$1:$AQ$1,0),FALSE),"")</f>
        <v>0</v>
      </c>
      <c r="U348" s="302">
        <f>IFERROR(VLOOKUP($B348,Totalt!$B$1:$AQ$550,MATCH(U$2,Totalt!$B$1:$AQ$1,0),FALSE),"")</f>
        <v>0</v>
      </c>
      <c r="V348" s="302">
        <f>IFERROR(VLOOKUP($B348,Totalt!$B$1:$AQ$550,MATCH(V$2,Totalt!$B$1:$AQ$1,0),FALSE),"")</f>
        <v>0</v>
      </c>
      <c r="W348" s="302">
        <f>IFERROR(VLOOKUP($B348,Totalt!$B$1:$AQ$550,MATCH(W$2,Totalt!$B$1:$AQ$1,0),FALSE),"")</f>
        <v>0</v>
      </c>
      <c r="X348" s="302">
        <f>IFERROR(VLOOKUP($B348,Totalt!$B$1:$AQ$550,MATCH(X$2,Totalt!$B$1:$AQ$1,0),FALSE),"")</f>
        <v>0</v>
      </c>
      <c r="Y348" s="302">
        <f>IFERROR(VLOOKUP($B348,Totalt!$B$1:$AQ$550,MATCH(Y$2,Totalt!$B$1:$AQ$1,0),FALSE),"")</f>
        <v>0</v>
      </c>
      <c r="Z348" s="302">
        <f>IFERROR(VLOOKUP($B348,Totalt!$B$1:$AQ$550,MATCH(Z$2,Totalt!$B$1:$AQ$1,0),FALSE),"")</f>
        <v>0</v>
      </c>
      <c r="AA348" s="302">
        <f>IFERROR(VLOOKUP($B348,Totalt!$B$1:$AQ$550,MATCH(AA$2,Totalt!$B$1:$AQ$1,0),FALSE),"")</f>
        <v>0</v>
      </c>
      <c r="AB348" s="302">
        <f>IFERROR(VLOOKUP($B348,Totalt!$B$1:$AQ$550,MATCH(AB$2,Totalt!$B$1:$AQ$1,0),FALSE),"")</f>
        <v>0</v>
      </c>
      <c r="AC348" s="302">
        <f>IFERROR(VLOOKUP($B348,Totalt!$B$1:$AQ$550,MATCH(AC$2,Totalt!$B$1:$AQ$1,0),FALSE),"")</f>
        <v>0.112</v>
      </c>
      <c r="AD348" s="302">
        <f>IFERROR(VLOOKUP($B348,Totalt!$B$1:$AQ$550,MATCH(AD$2,Totalt!$B$1:$AQ$1,0),FALSE),"")</f>
        <v>20.675999999999998</v>
      </c>
      <c r="AE348" s="302">
        <f>IFERROR(VLOOKUP($B348,Totalt!$B$1:$AQ$550,MATCH(AE$2,Totalt!$B$1:$AQ$1,0),FALSE),"")</f>
        <v>0</v>
      </c>
      <c r="AF348" s="302">
        <f>IFERROR(VLOOKUP($B348,Totalt!$B$1:$AQ$550,MATCH(AF$2,Totalt!$B$1:$AQ$1,0),FALSE),"")</f>
        <v>0.82599999999999996</v>
      </c>
      <c r="AG348" s="302">
        <f>IFERROR(VLOOKUP($B348,Totalt!$B$1:$AQ$550,MATCH(AG$2,Totalt!$B$1:$AQ$1,0),FALSE),"")</f>
        <v>0</v>
      </c>
      <c r="AI348" s="302">
        <f t="shared" si="20"/>
        <v>28.567999999999998</v>
      </c>
      <c r="AJ348" s="302">
        <f>IF(ISERROR(1/VLOOKUP($B348,Leveranser!$B$1:$S$500,MATCH("såld värme (gwh)",Leveranser!$B$1:$S$1,0),FALSE)),"",VLOOKUP($B348,Leveranser!$B$1:$S$500,MATCH("såld värme (gwh)",Leveranser!$B$1:$S$1,0),FALSE))</f>
        <v>22.411000000000001</v>
      </c>
      <c r="AK348" s="315"/>
      <c r="AM348" s="316" t="str">
        <f>IF(B348&lt;&gt;"",IF(VLOOKUP($B348,Totalt!$B$1:$AQ$550,MATCH("Kvalitetsgranskad:",Totalt!$B$1:$AQ$1,0),FALSE)="ja",VLOOKUP($B348,Miljö!$B$1:$AG$479,MATCH(AM$2,Miljö!$B$1:$AK$1,0),FALSE),""),"")</f>
        <v>Nej</v>
      </c>
      <c r="AN348" s="316" t="str">
        <f>IF(AM348="ja",VLOOKUP($B348,Miljö!$B$1:$J$479,MATCH("Typ av ursprungsspecificerad el   (Om inget värde anges används Nordisk residualmix, se inforuta) ()",Miljö!$B$1:$J$1,0),FALSE),IF(AM348="nej","Nordisk residualel",""))</f>
        <v>Nordisk residualel</v>
      </c>
      <c r="AO348" s="316">
        <f>IF(AM348="","",VLOOKUP($B348,Miljö!$B$1:$J$479,MATCH("Fossilandel för ursprungspecificerad el ()",Miljö!$B$1:$J$1,0),FALSE))</f>
        <v>0.42099999999999999</v>
      </c>
      <c r="AP348" s="316">
        <f>IF(AM348="","",IFERROR(VLOOKUP($B348,Miljö!$B$1:$J$479,MATCH("Kärnkraftsandel för ursprungsspecificerad el ()",Miljö!$B$1:$J$1,0),FALSE)/1,0))</f>
        <v>0.40799999999999997</v>
      </c>
      <c r="AQ348" s="316">
        <f t="shared" si="21"/>
        <v>0.17099999999999999</v>
      </c>
      <c r="AS348" s="316" t="str">
        <f t="shared" si="22"/>
        <v>Nej</v>
      </c>
      <c r="AT348" s="316" t="str">
        <f>IF(AS348="ja",VLOOKUP($B348,Miljö!$B$1:$O$500,MATCH("Fossil andel i procent (%)",Miljö!$B$1:$O$1,0),FALSE)/100,"")</f>
        <v/>
      </c>
      <c r="AV348" s="316" t="str">
        <f t="shared" si="23"/>
        <v>Nej</v>
      </c>
      <c r="AW348" s="316" t="str">
        <f>IF(AV348="ja",VLOOKUP($B348,'Egen hetvattenprod'!$B$1:$AO$500,MATCH("Värmekälla till värmepumpar ()",'Egen hetvattenprod'!$B$1:$AO$1,0),FALSE),"")</f>
        <v/>
      </c>
    </row>
    <row r="349" spans="1:49" x14ac:dyDescent="0.25">
      <c r="A349" s="314" t="str">
        <f>'Miljövärden för publ företag'!B351</f>
        <v>Öresundskraft AB</v>
      </c>
      <c r="B349" s="314" t="str">
        <f>'Miljövärden för publ företag'!C351</f>
        <v>Helsingborg</v>
      </c>
      <c r="C349" s="302">
        <f>IFERROR(VLOOKUP($B349,Totalt!$B$1:$AQ$550,MATCH(C$2,Totalt!$B$1:$AQ$1,0),FALSE),"")</f>
        <v>0</v>
      </c>
      <c r="D349" s="302">
        <f>IFERROR(VLOOKUP($B349,Totalt!$B$1:$AQ$550,MATCH(D$2,Totalt!$B$1:$AQ$1,0),FALSE),"")</f>
        <v>0.86399999999999999</v>
      </c>
      <c r="E349" s="302">
        <f>IFERROR(VLOOKUP($B349,Totalt!$B$1:$AQ$550,MATCH(E$2,Totalt!$B$1:$AQ$1,0),FALSE),"")</f>
        <v>0</v>
      </c>
      <c r="F349" s="302">
        <f>IFERROR(VLOOKUP($B349,Totalt!$B$1:$AQ$550,MATCH(F$2,Totalt!$B$1:$AQ$1,0),FALSE),"")</f>
        <v>2.6755800000000001</v>
      </c>
      <c r="G349" s="302">
        <f>IFERROR(VLOOKUP($B349,Totalt!$B$1:$AQ$550,MATCH(G$2,Totalt!$B$1:$AQ$1,0),FALSE),"")</f>
        <v>0</v>
      </c>
      <c r="H349" s="302">
        <f>IFERROR(VLOOKUP($B349,Totalt!$B$1:$AQ$550,MATCH(H$2,Totalt!$B$1:$AQ$1,0),FALSE),"")</f>
        <v>0</v>
      </c>
      <c r="I349" s="302">
        <f>IFERROR(VLOOKUP($B349,Totalt!$B$1:$AQ$550,MATCH(I$2,Totalt!$B$1:$AQ$1,0),FALSE),"")</f>
        <v>257.8</v>
      </c>
      <c r="J349" s="302">
        <f>IFERROR(VLOOKUP($B349,Totalt!$B$1:$AQ$550,MATCH(J$2,Totalt!$B$1:$AQ$1,0),FALSE),"")</f>
        <v>13.1882</v>
      </c>
      <c r="K349" s="302">
        <f>IFERROR(VLOOKUP($B349,Totalt!$B$1:$AQ$550,MATCH(K$2,Totalt!$B$1:$AQ$1,0),FALSE),"")</f>
        <v>0</v>
      </c>
      <c r="L349" s="302">
        <f>IFERROR(VLOOKUP($B349,Totalt!$B$1:$AQ$550,MATCH(L$2,Totalt!$B$1:$AQ$1,0),FALSE),"")</f>
        <v>0</v>
      </c>
      <c r="M349" s="302">
        <f>IFERROR(VLOOKUP($B349,Totalt!$B$1:$AQ$550,MATCH(M$2,Totalt!$B$1:$AQ$1,0),FALSE),"")</f>
        <v>0</v>
      </c>
      <c r="N349" s="302">
        <f>IFERROR(VLOOKUP($B349,Totalt!$B$1:$AQ$550,MATCH(N$2,Totalt!$B$1:$AQ$1,0),FALSE),"")</f>
        <v>0</v>
      </c>
      <c r="O349" s="302">
        <f>IFERROR(VLOOKUP($B349,Totalt!$B$1:$AQ$550,MATCH(O$2,Totalt!$B$1:$AQ$1,0),FALSE),"")</f>
        <v>0</v>
      </c>
      <c r="P349" s="302">
        <f>IFERROR(VLOOKUP($B349,Totalt!$B$1:$AQ$550,MATCH(P$2,Totalt!$B$1:$AQ$1,0),FALSE),"")</f>
        <v>0</v>
      </c>
      <c r="Q349" s="302">
        <f>IFERROR(VLOOKUP($B349,Totalt!$B$1:$AQ$550,MATCH(Q$2,Totalt!$B$1:$AQ$1,0),FALSE),"")</f>
        <v>0</v>
      </c>
      <c r="R349" s="302">
        <f>IFERROR(VLOOKUP($B349,Totalt!$B$1:$AQ$550,MATCH(R$2,Totalt!$B$1:$AQ$1,0),FALSE),"")</f>
        <v>157.4</v>
      </c>
      <c r="S349" s="302">
        <f>IFERROR(VLOOKUP($B349,Totalt!$B$1:$AQ$550,MATCH(S$2,Totalt!$B$1:$AQ$1,0),FALSE),"")</f>
        <v>0</v>
      </c>
      <c r="T349" s="302">
        <f>IFERROR(VLOOKUP($B349,Totalt!$B$1:$AQ$550,MATCH(T$2,Totalt!$B$1:$AQ$1,0),FALSE),"")</f>
        <v>0</v>
      </c>
      <c r="U349" s="302">
        <f>IFERROR(VLOOKUP($B349,Totalt!$B$1:$AQ$550,MATCH(U$2,Totalt!$B$1:$AQ$1,0),FALSE),"")</f>
        <v>0</v>
      </c>
      <c r="V349" s="302">
        <f>IFERROR(VLOOKUP($B349,Totalt!$B$1:$AQ$550,MATCH(V$2,Totalt!$B$1:$AQ$1,0),FALSE),"")</f>
        <v>0</v>
      </c>
      <c r="W349" s="302">
        <f>IFERROR(VLOOKUP($B349,Totalt!$B$1:$AQ$550,MATCH(W$2,Totalt!$B$1:$AQ$1,0),FALSE),"")</f>
        <v>0</v>
      </c>
      <c r="X349" s="302">
        <f>IFERROR(VLOOKUP($B349,Totalt!$B$1:$AQ$550,MATCH(X$2,Totalt!$B$1:$AQ$1,0),FALSE),"")</f>
        <v>0</v>
      </c>
      <c r="Y349" s="302">
        <f>IFERROR(VLOOKUP($B349,Totalt!$B$1:$AQ$550,MATCH(Y$2,Totalt!$B$1:$AQ$1,0),FALSE),"")</f>
        <v>0</v>
      </c>
      <c r="Z349" s="302">
        <f>IFERROR(VLOOKUP($B349,Totalt!$B$1:$AQ$550,MATCH(Z$2,Totalt!$B$1:$AQ$1,0),FALSE),"")</f>
        <v>0</v>
      </c>
      <c r="AA349" s="302">
        <f>IFERROR(VLOOKUP($B349,Totalt!$B$1:$AQ$550,MATCH(AA$2,Totalt!$B$1:$AQ$1,0),FALSE),"")</f>
        <v>28.684999999999999</v>
      </c>
      <c r="AB349" s="302">
        <f>IFERROR(VLOOKUP($B349,Totalt!$B$1:$AQ$550,MATCH(AB$2,Totalt!$B$1:$AQ$1,0),FALSE),"")</f>
        <v>65.515000000000001</v>
      </c>
      <c r="AC349" s="302">
        <f>IFERROR(VLOOKUP($B349,Totalt!$B$1:$AQ$550,MATCH(AC$2,Totalt!$B$1:$AQ$1,0),FALSE),"")</f>
        <v>129.9</v>
      </c>
      <c r="AD349" s="302">
        <f>IFERROR(VLOOKUP($B349,Totalt!$B$1:$AQ$550,MATCH(AD$2,Totalt!$B$1:$AQ$1,0),FALSE),"")</f>
        <v>376.803</v>
      </c>
      <c r="AE349" s="302">
        <f>IFERROR(VLOOKUP($B349,Totalt!$B$1:$AQ$550,MATCH(AE$2,Totalt!$B$1:$AQ$1,0),FALSE),"")</f>
        <v>0</v>
      </c>
      <c r="AF349" s="302">
        <f>IFERROR(VLOOKUP($B349,Totalt!$B$1:$AQ$550,MATCH(AF$2,Totalt!$B$1:$AQ$1,0),FALSE),"")</f>
        <v>22.197600000000001</v>
      </c>
      <c r="AG349" s="302">
        <f>IFERROR(VLOOKUP($B349,Totalt!$B$1:$AQ$550,MATCH(AG$2,Totalt!$B$1:$AQ$1,0),FALSE),"")</f>
        <v>20.9</v>
      </c>
      <c r="AI349" s="302">
        <f t="shared" si="20"/>
        <v>1075.9283800000001</v>
      </c>
      <c r="AJ349" s="302">
        <f>IF(ISERROR(1/VLOOKUP($B349,Leveranser!$B$1:$S$500,MATCH("såld värme (gwh)",Leveranser!$B$1:$S$1,0),FALSE)),"",VLOOKUP($B349,Leveranser!$B$1:$S$500,MATCH("såld värme (gwh)",Leveranser!$B$1:$S$1,0),FALSE))</f>
        <v>982.5</v>
      </c>
      <c r="AK349" s="315"/>
      <c r="AM349" s="316" t="str">
        <f>IF(B349&lt;&gt;"",IF(VLOOKUP($B349,Totalt!$B$1:$AQ$550,MATCH("Kvalitetsgranskad:",Totalt!$B$1:$AQ$1,0),FALSE)="ja",VLOOKUP($B349,Miljö!$B$1:$AG$479,MATCH(AM$2,Miljö!$B$1:$AK$1,0),FALSE),""),"")</f>
        <v>Ja</v>
      </c>
      <c r="AN349" s="316" t="str">
        <f>IF(AM349="ja",VLOOKUP($B349,Miljö!$B$1:$J$479,MATCH("Typ av ursprungsspecificerad el   (Om inget värde anges används Nordisk residualmix, se inforuta) ()",Miljö!$B$1:$J$1,0),FALSE),IF(AM349="nej","Nordisk residualel",""))</f>
        <v>'Bra miljval och egenproducerad el'</v>
      </c>
      <c r="AO349" s="316">
        <f>IF(AM349="","",VLOOKUP($B349,Miljö!$B$1:$J$479,MATCH("Fossilandel för ursprungspecificerad el ()",Miljö!$B$1:$J$1,0),FALSE))</f>
        <v>0</v>
      </c>
      <c r="AP349" s="316">
        <f>IF(AM349="","",IFERROR(VLOOKUP($B349,Miljö!$B$1:$J$479,MATCH("Kärnkraftsandel för ursprungsspecificerad el ()",Miljö!$B$1:$J$1,0),FALSE)/1,0))</f>
        <v>0</v>
      </c>
      <c r="AQ349" s="316">
        <f t="shared" si="21"/>
        <v>1</v>
      </c>
      <c r="AS349" s="316" t="str">
        <f t="shared" si="22"/>
        <v>Ja</v>
      </c>
      <c r="AT349" s="316">
        <f>IF(AS349="ja",VLOOKUP($B349,Miljö!$B$1:$O$500,MATCH("Fossil andel i procent (%)",Miljö!$B$1:$O$1,0),FALSE)/100,"")</f>
        <v>0</v>
      </c>
      <c r="AV349" s="316" t="str">
        <f t="shared" si="23"/>
        <v>Ja</v>
      </c>
      <c r="AW349" s="316" t="str">
        <f>IF(AV349="ja",VLOOKUP($B349,'Egen hetvattenprod'!$B$1:$AO$500,MATCH("Värmekälla till värmepumpar ()",'Egen hetvattenprod'!$B$1:$AO$1,0),FALSE),"")</f>
        <v>Renat avloppsvatten</v>
      </c>
    </row>
    <row r="350" spans="1:49" x14ac:dyDescent="0.25">
      <c r="A350" s="314" t="str">
        <f>'Miljövärden för publ företag'!B352</f>
        <v>Öresundskraft AB</v>
      </c>
      <c r="B350" s="314" t="str">
        <f>'Miljövärden för publ företag'!C352</f>
        <v>Hjärnarp</v>
      </c>
      <c r="C350" s="302">
        <f>IFERROR(VLOOKUP($B350,Totalt!$B$1:$AQ$550,MATCH(C$2,Totalt!$B$1:$AQ$1,0),FALSE),"")</f>
        <v>0</v>
      </c>
      <c r="D350" s="302">
        <f>IFERROR(VLOOKUP($B350,Totalt!$B$1:$AQ$550,MATCH(D$2,Totalt!$B$1:$AQ$1,0),FALSE),"")</f>
        <v>0</v>
      </c>
      <c r="E350" s="302">
        <f>IFERROR(VLOOKUP($B350,Totalt!$B$1:$AQ$550,MATCH(E$2,Totalt!$B$1:$AQ$1,0),FALSE),"")</f>
        <v>0</v>
      </c>
      <c r="F350" s="302">
        <f>IFERROR(VLOOKUP($B350,Totalt!$B$1:$AQ$550,MATCH(F$2,Totalt!$B$1:$AQ$1,0),FALSE),"")</f>
        <v>0</v>
      </c>
      <c r="G350" s="302">
        <f>IFERROR(VLOOKUP($B350,Totalt!$B$1:$AQ$550,MATCH(G$2,Totalt!$B$1:$AQ$1,0),FALSE),"")</f>
        <v>0</v>
      </c>
      <c r="H350" s="302">
        <f>IFERROR(VLOOKUP($B350,Totalt!$B$1:$AQ$550,MATCH(H$2,Totalt!$B$1:$AQ$1,0),FALSE),"")</f>
        <v>0</v>
      </c>
      <c r="I350" s="302">
        <f>IFERROR(VLOOKUP($B350,Totalt!$B$1:$AQ$550,MATCH(I$2,Totalt!$B$1:$AQ$1,0),FALSE),"")</f>
        <v>0</v>
      </c>
      <c r="J350" s="302">
        <f>IFERROR(VLOOKUP($B350,Totalt!$B$1:$AQ$550,MATCH(J$2,Totalt!$B$1:$AQ$1,0),FALSE),"")</f>
        <v>0</v>
      </c>
      <c r="K350" s="302">
        <f>IFERROR(VLOOKUP($B350,Totalt!$B$1:$AQ$550,MATCH(K$2,Totalt!$B$1:$AQ$1,0),FALSE),"")</f>
        <v>0</v>
      </c>
      <c r="L350" s="302">
        <f>IFERROR(VLOOKUP($B350,Totalt!$B$1:$AQ$550,MATCH(L$2,Totalt!$B$1:$AQ$1,0),FALSE),"")</f>
        <v>0</v>
      </c>
      <c r="M350" s="302">
        <f>IFERROR(VLOOKUP($B350,Totalt!$B$1:$AQ$550,MATCH(M$2,Totalt!$B$1:$AQ$1,0),FALSE),"")</f>
        <v>0</v>
      </c>
      <c r="N350" s="302">
        <f>IFERROR(VLOOKUP($B350,Totalt!$B$1:$AQ$550,MATCH(N$2,Totalt!$B$1:$AQ$1,0),FALSE),"")</f>
        <v>0</v>
      </c>
      <c r="O350" s="302">
        <f>IFERROR(VLOOKUP($B350,Totalt!$B$1:$AQ$550,MATCH(O$2,Totalt!$B$1:$AQ$1,0),FALSE),"")</f>
        <v>0</v>
      </c>
      <c r="P350" s="302">
        <f>IFERROR(VLOOKUP($B350,Totalt!$B$1:$AQ$550,MATCH(P$2,Totalt!$B$1:$AQ$1,0),FALSE),"")</f>
        <v>0</v>
      </c>
      <c r="Q350" s="302">
        <f>IFERROR(VLOOKUP($B350,Totalt!$B$1:$AQ$550,MATCH(Q$2,Totalt!$B$1:$AQ$1,0),FALSE),"")</f>
        <v>0</v>
      </c>
      <c r="R350" s="302">
        <f>IFERROR(VLOOKUP($B350,Totalt!$B$1:$AQ$550,MATCH(R$2,Totalt!$B$1:$AQ$1,0),FALSE),"")</f>
        <v>2.6862499999999998</v>
      </c>
      <c r="S350" s="302">
        <f>IFERROR(VLOOKUP($B350,Totalt!$B$1:$AQ$550,MATCH(S$2,Totalt!$B$1:$AQ$1,0),FALSE),"")</f>
        <v>0</v>
      </c>
      <c r="T350" s="302">
        <f>IFERROR(VLOOKUP($B350,Totalt!$B$1:$AQ$550,MATCH(T$2,Totalt!$B$1:$AQ$1,0),FALSE),"")</f>
        <v>0</v>
      </c>
      <c r="U350" s="302">
        <f>IFERROR(VLOOKUP($B350,Totalt!$B$1:$AQ$550,MATCH(U$2,Totalt!$B$1:$AQ$1,0),FALSE),"")</f>
        <v>0</v>
      </c>
      <c r="V350" s="302">
        <f>IFERROR(VLOOKUP($B350,Totalt!$B$1:$AQ$550,MATCH(V$2,Totalt!$B$1:$AQ$1,0),FALSE),"")</f>
        <v>0</v>
      </c>
      <c r="W350" s="302">
        <f>IFERROR(VLOOKUP($B350,Totalt!$B$1:$AQ$550,MATCH(W$2,Totalt!$B$1:$AQ$1,0),FALSE),"")</f>
        <v>0</v>
      </c>
      <c r="X350" s="302">
        <f>IFERROR(VLOOKUP($B350,Totalt!$B$1:$AQ$550,MATCH(X$2,Totalt!$B$1:$AQ$1,0),FALSE),"")</f>
        <v>0</v>
      </c>
      <c r="Y350" s="302">
        <f>IFERROR(VLOOKUP($B350,Totalt!$B$1:$AQ$550,MATCH(Y$2,Totalt!$B$1:$AQ$1,0),FALSE),"")</f>
        <v>0</v>
      </c>
      <c r="Z350" s="302">
        <f>IFERROR(VLOOKUP($B350,Totalt!$B$1:$AQ$550,MATCH(Z$2,Totalt!$B$1:$AQ$1,0),FALSE),"")</f>
        <v>0</v>
      </c>
      <c r="AA350" s="302">
        <f>IFERROR(VLOOKUP($B350,Totalt!$B$1:$AQ$550,MATCH(AA$2,Totalt!$B$1:$AQ$1,0),FALSE),"")</f>
        <v>0</v>
      </c>
      <c r="AB350" s="302">
        <f>IFERROR(VLOOKUP($B350,Totalt!$B$1:$AQ$550,MATCH(AB$2,Totalt!$B$1:$AQ$1,0),FALSE),"")</f>
        <v>0</v>
      </c>
      <c r="AC350" s="302">
        <f>IFERROR(VLOOKUP($B350,Totalt!$B$1:$AQ$550,MATCH(AC$2,Totalt!$B$1:$AQ$1,0),FALSE),"")</f>
        <v>0</v>
      </c>
      <c r="AD350" s="302">
        <f>IFERROR(VLOOKUP($B350,Totalt!$B$1:$AQ$550,MATCH(AD$2,Totalt!$B$1:$AQ$1,0),FALSE),"")</f>
        <v>0</v>
      </c>
      <c r="AE350" s="302">
        <f>IFERROR(VLOOKUP($B350,Totalt!$B$1:$AQ$550,MATCH(AE$2,Totalt!$B$1:$AQ$1,0),FALSE),"")</f>
        <v>0</v>
      </c>
      <c r="AF350" s="302">
        <f>IFERROR(VLOOKUP($B350,Totalt!$B$1:$AQ$550,MATCH(AF$2,Totalt!$B$1:$AQ$1,0),FALSE),"")</f>
        <v>6.0999999999999999E-2</v>
      </c>
      <c r="AG350" s="302">
        <f>IFERROR(VLOOKUP($B350,Totalt!$B$1:$AQ$550,MATCH(AG$2,Totalt!$B$1:$AQ$1,0),FALSE),"")</f>
        <v>0</v>
      </c>
      <c r="AI350" s="302">
        <f t="shared" si="20"/>
        <v>2.7472499999999997</v>
      </c>
      <c r="AJ350" s="302">
        <f>IF(ISERROR(1/VLOOKUP($B350,Leveranser!$B$1:$S$500,MATCH("såld värme (gwh)",Leveranser!$B$1:$S$1,0),FALSE)),"",VLOOKUP($B350,Leveranser!$B$1:$S$500,MATCH("såld värme (gwh)",Leveranser!$B$1:$S$1,0),FALSE))</f>
        <v>1.754</v>
      </c>
      <c r="AK350" s="315"/>
      <c r="AM350" s="316" t="str">
        <f>IF(B350&lt;&gt;"",IF(VLOOKUP($B350,Totalt!$B$1:$AQ$550,MATCH("Kvalitetsgranskad:",Totalt!$B$1:$AQ$1,0),FALSE)="ja",VLOOKUP($B350,Miljö!$B$1:$AG$479,MATCH(AM$2,Miljö!$B$1:$AK$1,0),FALSE),""),"")</f>
        <v>Ja</v>
      </c>
      <c r="AN350" s="316" t="str">
        <f>IF(AM350="ja",VLOOKUP($B350,Miljö!$B$1:$J$479,MATCH("Typ av ursprungsspecificerad el   (Om inget värde anges används Nordisk residualmix, se inforuta) ()",Miljö!$B$1:$J$1,0),FALSE),IF(AM350="nej","Nordisk residualel",""))</f>
        <v>'Bra miljöval'</v>
      </c>
      <c r="AO350" s="316">
        <f>IF(AM350="","",VLOOKUP($B350,Miljö!$B$1:$J$479,MATCH("Fossilandel för ursprungspecificerad el ()",Miljö!$B$1:$J$1,0),FALSE))</f>
        <v>0</v>
      </c>
      <c r="AP350" s="316">
        <f>IF(AM350="","",IFERROR(VLOOKUP($B350,Miljö!$B$1:$J$479,MATCH("Kärnkraftsandel för ursprungsspecificerad el ()",Miljö!$B$1:$J$1,0),FALSE)/1,0))</f>
        <v>0</v>
      </c>
      <c r="AQ350" s="316">
        <f t="shared" si="21"/>
        <v>1</v>
      </c>
      <c r="AS350" s="316" t="str">
        <f t="shared" si="22"/>
        <v>Nej</v>
      </c>
      <c r="AT350" s="316" t="str">
        <f>IF(AS350="ja",VLOOKUP($B350,Miljö!$B$1:$O$500,MATCH("Fossil andel i procent (%)",Miljö!$B$1:$O$1,0),FALSE)/100,"")</f>
        <v/>
      </c>
      <c r="AV350" s="316" t="str">
        <f t="shared" si="23"/>
        <v>Nej</v>
      </c>
      <c r="AW350" s="316" t="str">
        <f>IF(AV350="ja",VLOOKUP($B350,'Egen hetvattenprod'!$B$1:$AO$500,MATCH("Värmekälla till värmepumpar ()",'Egen hetvattenprod'!$B$1:$AO$1,0),FALSE),"")</f>
        <v/>
      </c>
    </row>
    <row r="351" spans="1:49" x14ac:dyDescent="0.25">
      <c r="A351" s="314" t="str">
        <f>'Miljövärden för publ företag'!B353</f>
        <v>Öresundskraft AB</v>
      </c>
      <c r="B351" s="314" t="str">
        <f>'Miljövärden för publ företag'!C353</f>
        <v>Vejbystrand</v>
      </c>
      <c r="C351" s="302">
        <f>IFERROR(VLOOKUP($B351,Totalt!$B$1:$AQ$550,MATCH(C$2,Totalt!$B$1:$AQ$1,0),FALSE),"")</f>
        <v>0</v>
      </c>
      <c r="D351" s="302">
        <f>IFERROR(VLOOKUP($B351,Totalt!$B$1:$AQ$550,MATCH(D$2,Totalt!$B$1:$AQ$1,0),FALSE),"")</f>
        <v>3.3750000000000002E-2</v>
      </c>
      <c r="E351" s="302">
        <f>IFERROR(VLOOKUP($B351,Totalt!$B$1:$AQ$550,MATCH(E$2,Totalt!$B$1:$AQ$1,0),FALSE),"")</f>
        <v>0</v>
      </c>
      <c r="F351" s="302">
        <f>IFERROR(VLOOKUP($B351,Totalt!$B$1:$AQ$550,MATCH(F$2,Totalt!$B$1:$AQ$1,0),FALSE),"")</f>
        <v>0</v>
      </c>
      <c r="G351" s="302">
        <f>IFERROR(VLOOKUP($B351,Totalt!$B$1:$AQ$550,MATCH(G$2,Totalt!$B$1:$AQ$1,0),FALSE),"")</f>
        <v>0</v>
      </c>
      <c r="H351" s="302">
        <f>IFERROR(VLOOKUP($B351,Totalt!$B$1:$AQ$550,MATCH(H$2,Totalt!$B$1:$AQ$1,0),FALSE),"")</f>
        <v>0</v>
      </c>
      <c r="I351" s="302">
        <f>IFERROR(VLOOKUP($B351,Totalt!$B$1:$AQ$550,MATCH(I$2,Totalt!$B$1:$AQ$1,0),FALSE),"")</f>
        <v>0</v>
      </c>
      <c r="J351" s="302">
        <f>IFERROR(VLOOKUP($B351,Totalt!$B$1:$AQ$550,MATCH(J$2,Totalt!$B$1:$AQ$1,0),FALSE),"")</f>
        <v>0</v>
      </c>
      <c r="K351" s="302">
        <f>IFERROR(VLOOKUP($B351,Totalt!$B$1:$AQ$550,MATCH(K$2,Totalt!$B$1:$AQ$1,0),FALSE),"")</f>
        <v>0</v>
      </c>
      <c r="L351" s="302">
        <f>IFERROR(VLOOKUP($B351,Totalt!$B$1:$AQ$550,MATCH(L$2,Totalt!$B$1:$AQ$1,0),FALSE),"")</f>
        <v>0</v>
      </c>
      <c r="M351" s="302">
        <f>IFERROR(VLOOKUP($B351,Totalt!$B$1:$AQ$550,MATCH(M$2,Totalt!$B$1:$AQ$1,0),FALSE),"")</f>
        <v>0</v>
      </c>
      <c r="N351" s="302">
        <f>IFERROR(VLOOKUP($B351,Totalt!$B$1:$AQ$550,MATCH(N$2,Totalt!$B$1:$AQ$1,0),FALSE),"")</f>
        <v>0</v>
      </c>
      <c r="O351" s="302">
        <f>IFERROR(VLOOKUP($B351,Totalt!$B$1:$AQ$550,MATCH(O$2,Totalt!$B$1:$AQ$1,0),FALSE),"")</f>
        <v>0</v>
      </c>
      <c r="P351" s="302">
        <f>IFERROR(VLOOKUP($B351,Totalt!$B$1:$AQ$550,MATCH(P$2,Totalt!$B$1:$AQ$1,0),FALSE),"")</f>
        <v>0</v>
      </c>
      <c r="Q351" s="302">
        <f>IFERROR(VLOOKUP($B351,Totalt!$B$1:$AQ$550,MATCH(Q$2,Totalt!$B$1:$AQ$1,0),FALSE),"")</f>
        <v>0</v>
      </c>
      <c r="R351" s="302">
        <f>IFERROR(VLOOKUP($B351,Totalt!$B$1:$AQ$550,MATCH(R$2,Totalt!$B$1:$AQ$1,0),FALSE),"")</f>
        <v>15.0875</v>
      </c>
      <c r="S351" s="302">
        <f>IFERROR(VLOOKUP($B351,Totalt!$B$1:$AQ$550,MATCH(S$2,Totalt!$B$1:$AQ$1,0),FALSE),"")</f>
        <v>0</v>
      </c>
      <c r="T351" s="302">
        <f>IFERROR(VLOOKUP($B351,Totalt!$B$1:$AQ$550,MATCH(T$2,Totalt!$B$1:$AQ$1,0),FALSE),"")</f>
        <v>0</v>
      </c>
      <c r="U351" s="302">
        <f>IFERROR(VLOOKUP($B351,Totalt!$B$1:$AQ$550,MATCH(U$2,Totalt!$B$1:$AQ$1,0),FALSE),"")</f>
        <v>0</v>
      </c>
      <c r="V351" s="302">
        <f>IFERROR(VLOOKUP($B351,Totalt!$B$1:$AQ$550,MATCH(V$2,Totalt!$B$1:$AQ$1,0),FALSE),"")</f>
        <v>0</v>
      </c>
      <c r="W351" s="302">
        <f>IFERROR(VLOOKUP($B351,Totalt!$B$1:$AQ$550,MATCH(W$2,Totalt!$B$1:$AQ$1,0),FALSE),"")</f>
        <v>0</v>
      </c>
      <c r="X351" s="302">
        <f>IFERROR(VLOOKUP($B351,Totalt!$B$1:$AQ$550,MATCH(X$2,Totalt!$B$1:$AQ$1,0),FALSE),"")</f>
        <v>0</v>
      </c>
      <c r="Y351" s="302">
        <f>IFERROR(VLOOKUP($B351,Totalt!$B$1:$AQ$550,MATCH(Y$2,Totalt!$B$1:$AQ$1,0),FALSE),"")</f>
        <v>0</v>
      </c>
      <c r="Z351" s="302">
        <f>IFERROR(VLOOKUP($B351,Totalt!$B$1:$AQ$550,MATCH(Z$2,Totalt!$B$1:$AQ$1,0),FALSE),"")</f>
        <v>0</v>
      </c>
      <c r="AA351" s="302">
        <f>IFERROR(VLOOKUP($B351,Totalt!$B$1:$AQ$550,MATCH(AA$2,Totalt!$B$1:$AQ$1,0),FALSE),"")</f>
        <v>0</v>
      </c>
      <c r="AB351" s="302">
        <f>IFERROR(VLOOKUP($B351,Totalt!$B$1:$AQ$550,MATCH(AB$2,Totalt!$B$1:$AQ$1,0),FALSE),"")</f>
        <v>0</v>
      </c>
      <c r="AC351" s="302">
        <f>IFERROR(VLOOKUP($B351,Totalt!$B$1:$AQ$550,MATCH(AC$2,Totalt!$B$1:$AQ$1,0),FALSE),"")</f>
        <v>0</v>
      </c>
      <c r="AD351" s="302">
        <f>IFERROR(VLOOKUP($B351,Totalt!$B$1:$AQ$550,MATCH(AD$2,Totalt!$B$1:$AQ$1,0),FALSE),"")</f>
        <v>0</v>
      </c>
      <c r="AE351" s="302">
        <f>IFERROR(VLOOKUP($B351,Totalt!$B$1:$AQ$550,MATCH(AE$2,Totalt!$B$1:$AQ$1,0),FALSE),"")</f>
        <v>0</v>
      </c>
      <c r="AF351" s="302">
        <f>IFERROR(VLOOKUP($B351,Totalt!$B$1:$AQ$550,MATCH(AF$2,Totalt!$B$1:$AQ$1,0),FALSE),"")</f>
        <v>0.185</v>
      </c>
      <c r="AG351" s="302">
        <f>IFERROR(VLOOKUP($B351,Totalt!$B$1:$AQ$550,MATCH(AG$2,Totalt!$B$1:$AQ$1,0),FALSE),"")</f>
        <v>0</v>
      </c>
      <c r="AI351" s="302">
        <f t="shared" si="20"/>
        <v>15.30625</v>
      </c>
      <c r="AJ351" s="302">
        <f>IF(ISERROR(1/VLOOKUP($B351,Leveranser!$B$1:$S$500,MATCH("såld värme (gwh)",Leveranser!$B$1:$S$1,0),FALSE)),"",VLOOKUP($B351,Leveranser!$B$1:$S$500,MATCH("såld värme (gwh)",Leveranser!$B$1:$S$1,0),FALSE))</f>
        <v>9.1999999999999993</v>
      </c>
      <c r="AK351" s="315"/>
      <c r="AM351" s="316" t="str">
        <f>IF(B351&lt;&gt;"",IF(VLOOKUP($B351,Totalt!$B$1:$AQ$550,MATCH("Kvalitetsgranskad:",Totalt!$B$1:$AQ$1,0),FALSE)="ja",VLOOKUP($B351,Miljö!$B$1:$AG$479,MATCH(AM$2,Miljö!$B$1:$AK$1,0),FALSE),""),"")</f>
        <v>Ja</v>
      </c>
      <c r="AN351" s="316" t="str">
        <f>IF(AM351="ja",VLOOKUP($B351,Miljö!$B$1:$J$479,MATCH("Typ av ursprungsspecificerad el   (Om inget värde anges används Nordisk residualmix, se inforuta) ()",Miljö!$B$1:$J$1,0),FALSE),IF(AM351="nej","Nordisk residualel",""))</f>
        <v>'Bra Miljöval'</v>
      </c>
      <c r="AO351" s="316">
        <f>IF(AM351="","",VLOOKUP($B351,Miljö!$B$1:$J$479,MATCH("Fossilandel för ursprungspecificerad el ()",Miljö!$B$1:$J$1,0),FALSE))</f>
        <v>0</v>
      </c>
      <c r="AP351" s="316">
        <f>IF(AM351="","",IFERROR(VLOOKUP($B351,Miljö!$B$1:$J$479,MATCH("Kärnkraftsandel för ursprungsspecificerad el ()",Miljö!$B$1:$J$1,0),FALSE)/1,0))</f>
        <v>0</v>
      </c>
      <c r="AQ351" s="316">
        <f t="shared" si="21"/>
        <v>1</v>
      </c>
      <c r="AS351" s="316" t="str">
        <f t="shared" si="22"/>
        <v>Nej</v>
      </c>
      <c r="AT351" s="316" t="str">
        <f>IF(AS351="ja",VLOOKUP($B351,Miljö!$B$1:$O$500,MATCH("Fossil andel i procent (%)",Miljö!$B$1:$O$1,0),FALSE)/100,"")</f>
        <v/>
      </c>
      <c r="AV351" s="316" t="str">
        <f t="shared" si="23"/>
        <v>Nej</v>
      </c>
      <c r="AW351" s="316" t="str">
        <f>IF(AV351="ja",VLOOKUP($B351,'Egen hetvattenprod'!$B$1:$AO$500,MATCH("Värmekälla till värmepumpar ()",'Egen hetvattenprod'!$B$1:$AO$1,0),FALSE),"")</f>
        <v/>
      </c>
    </row>
    <row r="352" spans="1:49" x14ac:dyDescent="0.25">
      <c r="A352" s="314" t="str">
        <f>'Miljövärden för publ företag'!B354</f>
        <v>Öresundskraft AB</v>
      </c>
      <c r="B352" s="314" t="str">
        <f>'Miljövärden för publ företag'!C354</f>
        <v>Ängelholm</v>
      </c>
      <c r="C352" s="302">
        <f>IFERROR(VLOOKUP($B352,Totalt!$B$1:$AQ$550,MATCH(C$2,Totalt!$B$1:$AQ$1,0),FALSE),"")</f>
        <v>0</v>
      </c>
      <c r="D352" s="302">
        <f>IFERROR(VLOOKUP($B352,Totalt!$B$1:$AQ$550,MATCH(D$2,Totalt!$B$1:$AQ$1,0),FALSE),"")</f>
        <v>0.45</v>
      </c>
      <c r="E352" s="302">
        <f>IFERROR(VLOOKUP($B352,Totalt!$B$1:$AQ$550,MATCH(E$2,Totalt!$B$1:$AQ$1,0),FALSE),"")</f>
        <v>0</v>
      </c>
      <c r="F352" s="302">
        <f>IFERROR(VLOOKUP($B352,Totalt!$B$1:$AQ$550,MATCH(F$2,Totalt!$B$1:$AQ$1,0),FALSE),"")</f>
        <v>0</v>
      </c>
      <c r="G352" s="302">
        <f>IFERROR(VLOOKUP($B352,Totalt!$B$1:$AQ$550,MATCH(G$2,Totalt!$B$1:$AQ$1,0),FALSE),"")</f>
        <v>0</v>
      </c>
      <c r="H352" s="302">
        <f>IFERROR(VLOOKUP($B352,Totalt!$B$1:$AQ$550,MATCH(H$2,Totalt!$B$1:$AQ$1,0),FALSE),"")</f>
        <v>0</v>
      </c>
      <c r="I352" s="302">
        <f>IFERROR(VLOOKUP($B352,Totalt!$B$1:$AQ$550,MATCH(I$2,Totalt!$B$1:$AQ$1,0),FALSE),"")</f>
        <v>8.93</v>
      </c>
      <c r="J352" s="302">
        <f>IFERROR(VLOOKUP($B352,Totalt!$B$1:$AQ$550,MATCH(J$2,Totalt!$B$1:$AQ$1,0),FALSE),"")</f>
        <v>1.9858800000000001</v>
      </c>
      <c r="K352" s="302">
        <f>IFERROR(VLOOKUP($B352,Totalt!$B$1:$AQ$550,MATCH(K$2,Totalt!$B$1:$AQ$1,0),FALSE),"")</f>
        <v>0</v>
      </c>
      <c r="L352" s="302">
        <f>IFERROR(VLOOKUP($B352,Totalt!$B$1:$AQ$550,MATCH(L$2,Totalt!$B$1:$AQ$1,0),FALSE),"")</f>
        <v>203.87</v>
      </c>
      <c r="M352" s="302">
        <f>IFERROR(VLOOKUP($B352,Totalt!$B$1:$AQ$550,MATCH(M$2,Totalt!$B$1:$AQ$1,0),FALSE),"")</f>
        <v>0</v>
      </c>
      <c r="N352" s="302">
        <f>IFERROR(VLOOKUP($B352,Totalt!$B$1:$AQ$550,MATCH(N$2,Totalt!$B$1:$AQ$1,0),FALSE),"")</f>
        <v>15.21</v>
      </c>
      <c r="O352" s="302">
        <f>IFERROR(VLOOKUP($B352,Totalt!$B$1:$AQ$550,MATCH(O$2,Totalt!$B$1:$AQ$1,0),FALSE),"")</f>
        <v>0</v>
      </c>
      <c r="P352" s="302">
        <f>IFERROR(VLOOKUP($B352,Totalt!$B$1:$AQ$550,MATCH(P$2,Totalt!$B$1:$AQ$1,0),FALSE),"")</f>
        <v>8.7200000000000006</v>
      </c>
      <c r="Q352" s="302">
        <f>IFERROR(VLOOKUP($B352,Totalt!$B$1:$AQ$550,MATCH(Q$2,Totalt!$B$1:$AQ$1,0),FALSE),"")</f>
        <v>2.2400000000000002</v>
      </c>
      <c r="R352" s="302">
        <f>IFERROR(VLOOKUP($B352,Totalt!$B$1:$AQ$550,MATCH(R$2,Totalt!$B$1:$AQ$1,0),FALSE),"")</f>
        <v>0</v>
      </c>
      <c r="S352" s="302">
        <f>IFERROR(VLOOKUP($B352,Totalt!$B$1:$AQ$550,MATCH(S$2,Totalt!$B$1:$AQ$1,0),FALSE),"")</f>
        <v>0</v>
      </c>
      <c r="T352" s="302">
        <f>IFERROR(VLOOKUP($B352,Totalt!$B$1:$AQ$550,MATCH(T$2,Totalt!$B$1:$AQ$1,0),FALSE),"")</f>
        <v>0</v>
      </c>
      <c r="U352" s="302">
        <f>IFERROR(VLOOKUP($B352,Totalt!$B$1:$AQ$550,MATCH(U$2,Totalt!$B$1:$AQ$1,0),FALSE),"")</f>
        <v>0</v>
      </c>
      <c r="V352" s="302">
        <f>IFERROR(VLOOKUP($B352,Totalt!$B$1:$AQ$550,MATCH(V$2,Totalt!$B$1:$AQ$1,0),FALSE),"")</f>
        <v>0</v>
      </c>
      <c r="W352" s="302">
        <f>IFERROR(VLOOKUP($B352,Totalt!$B$1:$AQ$550,MATCH(W$2,Totalt!$B$1:$AQ$1,0),FALSE),"")</f>
        <v>7.14</v>
      </c>
      <c r="X352" s="302">
        <f>IFERROR(VLOOKUP($B352,Totalt!$B$1:$AQ$550,MATCH(X$2,Totalt!$B$1:$AQ$1,0),FALSE),"")</f>
        <v>0</v>
      </c>
      <c r="Y352" s="302">
        <f>IFERROR(VLOOKUP($B352,Totalt!$B$1:$AQ$550,MATCH(Y$2,Totalt!$B$1:$AQ$1,0),FALSE),"")</f>
        <v>0</v>
      </c>
      <c r="Z352" s="302">
        <f>IFERROR(VLOOKUP($B352,Totalt!$B$1:$AQ$550,MATCH(Z$2,Totalt!$B$1:$AQ$1,0),FALSE),"")</f>
        <v>0</v>
      </c>
      <c r="AA352" s="302">
        <f>IFERROR(VLOOKUP($B352,Totalt!$B$1:$AQ$550,MATCH(AA$2,Totalt!$B$1:$AQ$1,0),FALSE),"")</f>
        <v>0</v>
      </c>
      <c r="AB352" s="302">
        <f>IFERROR(VLOOKUP($B352,Totalt!$B$1:$AQ$550,MATCH(AB$2,Totalt!$B$1:$AQ$1,0),FALSE),"")</f>
        <v>0</v>
      </c>
      <c r="AC352" s="302">
        <f>IFERROR(VLOOKUP($B352,Totalt!$B$1:$AQ$550,MATCH(AC$2,Totalt!$B$1:$AQ$1,0),FALSE),"")</f>
        <v>0</v>
      </c>
      <c r="AD352" s="302">
        <f>IFERROR(VLOOKUP($B352,Totalt!$B$1:$AQ$550,MATCH(AD$2,Totalt!$B$1:$AQ$1,0),FALSE),"")</f>
        <v>0.245</v>
      </c>
      <c r="AE352" s="302">
        <f>IFERROR(VLOOKUP($B352,Totalt!$B$1:$AQ$550,MATCH(AE$2,Totalt!$B$1:$AQ$1,0),FALSE),"")</f>
        <v>0</v>
      </c>
      <c r="AF352" s="302">
        <f>IFERROR(VLOOKUP($B352,Totalt!$B$1:$AQ$550,MATCH(AF$2,Totalt!$B$1:$AQ$1,0),FALSE),"")</f>
        <v>9.64</v>
      </c>
      <c r="AG352" s="302">
        <f>IFERROR(VLOOKUP($B352,Totalt!$B$1:$AQ$550,MATCH(AG$2,Totalt!$B$1:$AQ$1,0),FALSE),"")</f>
        <v>0</v>
      </c>
      <c r="AI352" s="302">
        <f t="shared" si="20"/>
        <v>258.43088</v>
      </c>
      <c r="AJ352" s="302">
        <f>IF(ISERROR(1/VLOOKUP($B352,Leveranser!$B$1:$S$500,MATCH("såld värme (gwh)",Leveranser!$B$1:$S$1,0),FALSE)),"",VLOOKUP($B352,Leveranser!$B$1:$S$500,MATCH("såld värme (gwh)",Leveranser!$B$1:$S$1,0),FALSE))</f>
        <v>176.101</v>
      </c>
      <c r="AK352" s="315"/>
      <c r="AM352" s="316" t="str">
        <f>IF(B352&lt;&gt;"",IF(VLOOKUP($B352,Totalt!$B$1:$AQ$550,MATCH("Kvalitetsgranskad:",Totalt!$B$1:$AQ$1,0),FALSE)="ja",VLOOKUP($B352,Miljö!$B$1:$AG$479,MATCH(AM$2,Miljö!$B$1:$AK$1,0),FALSE),""),"")</f>
        <v>Ja</v>
      </c>
      <c r="AN352" s="316" t="str">
        <f>IF(AM352="ja",VLOOKUP($B352,Miljö!$B$1:$J$479,MATCH("Typ av ursprungsspecificerad el   (Om inget värde anges används Nordisk residualmix, se inforuta) ()",Miljö!$B$1:$J$1,0),FALSE),IF(AM352="nej","Nordisk residualel",""))</f>
        <v>'Bra miljöval'</v>
      </c>
      <c r="AO352" s="316">
        <f>IF(AM352="","",VLOOKUP($B352,Miljö!$B$1:$J$479,MATCH("Fossilandel för ursprungspecificerad el ()",Miljö!$B$1:$J$1,0),FALSE))</f>
        <v>0</v>
      </c>
      <c r="AP352" s="316">
        <f>IF(AM352="","",IFERROR(VLOOKUP($B352,Miljö!$B$1:$J$479,MATCH("Kärnkraftsandel för ursprungsspecificerad el ()",Miljö!$B$1:$J$1,0),FALSE)/1,0))</f>
        <v>0</v>
      </c>
      <c r="AQ352" s="316">
        <f t="shared" si="21"/>
        <v>1</v>
      </c>
      <c r="AS352" s="316" t="str">
        <f t="shared" si="22"/>
        <v>Nej</v>
      </c>
      <c r="AT352" s="316" t="str">
        <f>IF(AS352="ja",VLOOKUP($B352,Miljö!$B$1:$O$500,MATCH("Fossil andel i procent (%)",Miljö!$B$1:$O$1,0),FALSE)/100,"")</f>
        <v/>
      </c>
      <c r="AV352" s="316" t="str">
        <f t="shared" si="23"/>
        <v>Nej</v>
      </c>
      <c r="AW352" s="316" t="str">
        <f>IF(AV352="ja",VLOOKUP($B352,'Egen hetvattenprod'!$B$1:$AO$500,MATCH("Värmekälla till värmepumpar ()",'Egen hetvattenprod'!$B$1:$AO$1,0),FALSE),"")</f>
        <v/>
      </c>
    </row>
    <row r="353" spans="1:49" x14ac:dyDescent="0.25">
      <c r="A353" s="314" t="str">
        <f>'Miljövärden för publ företag'!B355</f>
        <v>Örkelljunga Fjärrvärmeverk AB</v>
      </c>
      <c r="B353" s="314" t="str">
        <f>'Miljövärden för publ företag'!C355</f>
        <v>Örkelljunga</v>
      </c>
      <c r="C353" s="302">
        <f>IFERROR(VLOOKUP($B353,Totalt!$B$1:$AQ$550,MATCH(C$2,Totalt!$B$1:$AQ$1,0),FALSE),"")</f>
        <v>0</v>
      </c>
      <c r="D353" s="302">
        <f>IFERROR(VLOOKUP($B353,Totalt!$B$1:$AQ$550,MATCH(D$2,Totalt!$B$1:$AQ$1,0),FALSE),"")</f>
        <v>0.44</v>
      </c>
      <c r="E353" s="302">
        <f>IFERROR(VLOOKUP($B353,Totalt!$B$1:$AQ$550,MATCH(E$2,Totalt!$B$1:$AQ$1,0),FALSE),"")</f>
        <v>0</v>
      </c>
      <c r="F353" s="302">
        <f>IFERROR(VLOOKUP($B353,Totalt!$B$1:$AQ$550,MATCH(F$2,Totalt!$B$1:$AQ$1,0),FALSE),"")</f>
        <v>0</v>
      </c>
      <c r="G353" s="302">
        <f>IFERROR(VLOOKUP($B353,Totalt!$B$1:$AQ$550,MATCH(G$2,Totalt!$B$1:$AQ$1,0),FALSE),"")</f>
        <v>0</v>
      </c>
      <c r="H353" s="302">
        <f>IFERROR(VLOOKUP($B353,Totalt!$B$1:$AQ$550,MATCH(H$2,Totalt!$B$1:$AQ$1,0),FALSE),"")</f>
        <v>0</v>
      </c>
      <c r="I353" s="302">
        <f>IFERROR(VLOOKUP($B353,Totalt!$B$1:$AQ$550,MATCH(I$2,Totalt!$B$1:$AQ$1,0),FALSE),"")</f>
        <v>0</v>
      </c>
      <c r="J353" s="302">
        <f>IFERROR(VLOOKUP($B353,Totalt!$B$1:$AQ$550,MATCH(J$2,Totalt!$B$1:$AQ$1,0),FALSE),"")</f>
        <v>0</v>
      </c>
      <c r="K353" s="302">
        <f>IFERROR(VLOOKUP($B353,Totalt!$B$1:$AQ$550,MATCH(K$2,Totalt!$B$1:$AQ$1,0),FALSE),"")</f>
        <v>0</v>
      </c>
      <c r="L353" s="302">
        <f>IFERROR(VLOOKUP($B353,Totalt!$B$1:$AQ$550,MATCH(L$2,Totalt!$B$1:$AQ$1,0),FALSE),"")</f>
        <v>0</v>
      </c>
      <c r="M353" s="302">
        <f>IFERROR(VLOOKUP($B353,Totalt!$B$1:$AQ$550,MATCH(M$2,Totalt!$B$1:$AQ$1,0),FALSE),"")</f>
        <v>0</v>
      </c>
      <c r="N353" s="302">
        <f>IFERROR(VLOOKUP($B353,Totalt!$B$1:$AQ$550,MATCH(N$2,Totalt!$B$1:$AQ$1,0),FALSE),"")</f>
        <v>36.417999999999999</v>
      </c>
      <c r="O353" s="302">
        <f>IFERROR(VLOOKUP($B353,Totalt!$B$1:$AQ$550,MATCH(O$2,Totalt!$B$1:$AQ$1,0),FALSE),"")</f>
        <v>0</v>
      </c>
      <c r="P353" s="302">
        <f>IFERROR(VLOOKUP($B353,Totalt!$B$1:$AQ$550,MATCH(P$2,Totalt!$B$1:$AQ$1,0),FALSE),"")</f>
        <v>0</v>
      </c>
      <c r="Q353" s="302">
        <f>IFERROR(VLOOKUP($B353,Totalt!$B$1:$AQ$550,MATCH(Q$2,Totalt!$B$1:$AQ$1,0),FALSE),"")</f>
        <v>0</v>
      </c>
      <c r="R353" s="302">
        <f>IFERROR(VLOOKUP($B353,Totalt!$B$1:$AQ$550,MATCH(R$2,Totalt!$B$1:$AQ$1,0),FALSE),"")</f>
        <v>0</v>
      </c>
      <c r="S353" s="302">
        <f>IFERROR(VLOOKUP($B353,Totalt!$B$1:$AQ$550,MATCH(S$2,Totalt!$B$1:$AQ$1,0),FALSE),"")</f>
        <v>0</v>
      </c>
      <c r="T353" s="302">
        <f>IFERROR(VLOOKUP($B353,Totalt!$B$1:$AQ$550,MATCH(T$2,Totalt!$B$1:$AQ$1,0),FALSE),"")</f>
        <v>0</v>
      </c>
      <c r="U353" s="302">
        <f>IFERROR(VLOOKUP($B353,Totalt!$B$1:$AQ$550,MATCH(U$2,Totalt!$B$1:$AQ$1,0),FALSE),"")</f>
        <v>0</v>
      </c>
      <c r="V353" s="302">
        <f>IFERROR(VLOOKUP($B353,Totalt!$B$1:$AQ$550,MATCH(V$2,Totalt!$B$1:$AQ$1,0),FALSE),"")</f>
        <v>0</v>
      </c>
      <c r="W353" s="302">
        <f>IFERROR(VLOOKUP($B353,Totalt!$B$1:$AQ$550,MATCH(W$2,Totalt!$B$1:$AQ$1,0),FALSE),"")</f>
        <v>0</v>
      </c>
      <c r="X353" s="302">
        <f>IFERROR(VLOOKUP($B353,Totalt!$B$1:$AQ$550,MATCH(X$2,Totalt!$B$1:$AQ$1,0),FALSE),"")</f>
        <v>0</v>
      </c>
      <c r="Y353" s="302">
        <f>IFERROR(VLOOKUP($B353,Totalt!$B$1:$AQ$550,MATCH(Y$2,Totalt!$B$1:$AQ$1,0),FALSE),"")</f>
        <v>0</v>
      </c>
      <c r="Z353" s="302">
        <f>IFERROR(VLOOKUP($B353,Totalt!$B$1:$AQ$550,MATCH(Z$2,Totalt!$B$1:$AQ$1,0),FALSE),"")</f>
        <v>0</v>
      </c>
      <c r="AA353" s="302">
        <f>IFERROR(VLOOKUP($B353,Totalt!$B$1:$AQ$550,MATCH(AA$2,Totalt!$B$1:$AQ$1,0),FALSE),"")</f>
        <v>0</v>
      </c>
      <c r="AB353" s="302">
        <f>IFERROR(VLOOKUP($B353,Totalt!$B$1:$AQ$550,MATCH(AB$2,Totalt!$B$1:$AQ$1,0),FALSE),"")</f>
        <v>0</v>
      </c>
      <c r="AC353" s="302">
        <f>IFERROR(VLOOKUP($B353,Totalt!$B$1:$AQ$550,MATCH(AC$2,Totalt!$B$1:$AQ$1,0),FALSE),"")</f>
        <v>4.62</v>
      </c>
      <c r="AD353" s="302">
        <f>IFERROR(VLOOKUP($B353,Totalt!$B$1:$AQ$550,MATCH(AD$2,Totalt!$B$1:$AQ$1,0),FALSE),"")</f>
        <v>0</v>
      </c>
      <c r="AE353" s="302">
        <f>IFERROR(VLOOKUP($B353,Totalt!$B$1:$AQ$550,MATCH(AE$2,Totalt!$B$1:$AQ$1,0),FALSE),"")</f>
        <v>0</v>
      </c>
      <c r="AF353" s="302">
        <f>IFERROR(VLOOKUP($B353,Totalt!$B$1:$AQ$550,MATCH(AF$2,Totalt!$B$1:$AQ$1,0),FALSE),"")</f>
        <v>0.85799999999999998</v>
      </c>
      <c r="AG353" s="302">
        <f>IFERROR(VLOOKUP($B353,Totalt!$B$1:$AQ$550,MATCH(AG$2,Totalt!$B$1:$AQ$1,0),FALSE),"")</f>
        <v>0</v>
      </c>
      <c r="AI353" s="302">
        <f t="shared" si="20"/>
        <v>42.335999999999991</v>
      </c>
      <c r="AJ353" s="302">
        <f>IF(ISERROR(1/VLOOKUP($B353,Leveranser!$B$1:$S$500,MATCH("såld värme (gwh)",Leveranser!$B$1:$S$1,0),FALSE)),"",VLOOKUP($B353,Leveranser!$B$1:$S$500,MATCH("såld värme (gwh)",Leveranser!$B$1:$S$1,0),FALSE))</f>
        <v>28.6</v>
      </c>
      <c r="AK353" s="315"/>
      <c r="AM353" s="316" t="str">
        <f>IF(B353&lt;&gt;"",IF(VLOOKUP($B353,Totalt!$B$1:$AQ$550,MATCH("Kvalitetsgranskad:",Totalt!$B$1:$AQ$1,0),FALSE)="ja",VLOOKUP($B353,Miljö!$B$1:$AG$479,MATCH(AM$2,Miljö!$B$1:$AK$1,0),FALSE),""),"")</f>
        <v>Nej</v>
      </c>
      <c r="AN353" s="316" t="str">
        <f>IF(AM353="ja",VLOOKUP($B353,Miljö!$B$1:$J$479,MATCH("Typ av ursprungsspecificerad el   (Om inget värde anges används Nordisk residualmix, se inforuta) ()",Miljö!$B$1:$J$1,0),FALSE),IF(AM353="nej","Nordisk residualel",""))</f>
        <v>Nordisk residualel</v>
      </c>
      <c r="AO353" s="316">
        <f>IF(AM353="","",VLOOKUP($B353,Miljö!$B$1:$J$479,MATCH("Fossilandel för ursprungspecificerad el ()",Miljö!$B$1:$J$1,0),FALSE))</f>
        <v>0.42099999999999999</v>
      </c>
      <c r="AP353" s="316">
        <f>IF(AM353="","",IFERROR(VLOOKUP($B353,Miljö!$B$1:$J$479,MATCH("Kärnkraftsandel för ursprungsspecificerad el ()",Miljö!$B$1:$J$1,0),FALSE)/1,0))</f>
        <v>0.40799999999999997</v>
      </c>
      <c r="AQ353" s="316">
        <f t="shared" si="21"/>
        <v>0.17099999999999999</v>
      </c>
      <c r="AS353" s="316" t="str">
        <f t="shared" si="22"/>
        <v>Nej</v>
      </c>
      <c r="AT353" s="316" t="str">
        <f>IF(AS353="ja",VLOOKUP($B353,Miljö!$B$1:$O$500,MATCH("Fossil andel i procent (%)",Miljö!$B$1:$O$1,0),FALSE)/100,"")</f>
        <v/>
      </c>
      <c r="AV353" s="316" t="str">
        <f t="shared" si="23"/>
        <v>Nej</v>
      </c>
      <c r="AW353" s="316" t="str">
        <f>IF(AV353="ja",VLOOKUP($B353,'Egen hetvattenprod'!$B$1:$AO$500,MATCH("Värmekälla till värmepumpar ()",'Egen hetvattenprod'!$B$1:$AO$1,0),FALSE),"")</f>
        <v/>
      </c>
    </row>
    <row r="354" spans="1:49" x14ac:dyDescent="0.25">
      <c r="A354" s="314" t="str">
        <f>'Miljövärden för publ företag'!B356</f>
        <v>Österlens Kraft AB</v>
      </c>
      <c r="B354" s="314" t="str">
        <f>'Miljövärden för publ företag'!C356</f>
        <v>Simrishamn</v>
      </c>
      <c r="C354" s="302">
        <f>IFERROR(VLOOKUP($B354,Totalt!$B$1:$AQ$550,MATCH(C$2,Totalt!$B$1:$AQ$1,0),FALSE),"")</f>
        <v>0</v>
      </c>
      <c r="D354" s="302">
        <f>IFERROR(VLOOKUP($B354,Totalt!$B$1:$AQ$550,MATCH(D$2,Totalt!$B$1:$AQ$1,0),FALSE),"")</f>
        <v>2.1</v>
      </c>
      <c r="E354" s="302">
        <f>IFERROR(VLOOKUP($B354,Totalt!$B$1:$AQ$550,MATCH(E$2,Totalt!$B$1:$AQ$1,0),FALSE),"")</f>
        <v>0</v>
      </c>
      <c r="F354" s="302">
        <f>IFERROR(VLOOKUP($B354,Totalt!$B$1:$AQ$550,MATCH(F$2,Totalt!$B$1:$AQ$1,0),FALSE),"")</f>
        <v>0</v>
      </c>
      <c r="G354" s="302">
        <f>IFERROR(VLOOKUP($B354,Totalt!$B$1:$AQ$550,MATCH(G$2,Totalt!$B$1:$AQ$1,0),FALSE),"")</f>
        <v>0</v>
      </c>
      <c r="H354" s="302">
        <f>IFERROR(VLOOKUP($B354,Totalt!$B$1:$AQ$550,MATCH(H$2,Totalt!$B$1:$AQ$1,0),FALSE),"")</f>
        <v>0</v>
      </c>
      <c r="I354" s="302">
        <f>IFERROR(VLOOKUP($B354,Totalt!$B$1:$AQ$550,MATCH(I$2,Totalt!$B$1:$AQ$1,0),FALSE),"")</f>
        <v>0</v>
      </c>
      <c r="J354" s="302">
        <f>IFERROR(VLOOKUP($B354,Totalt!$B$1:$AQ$550,MATCH(J$2,Totalt!$B$1:$AQ$1,0),FALSE),"")</f>
        <v>0</v>
      </c>
      <c r="K354" s="302">
        <f>IFERROR(VLOOKUP($B354,Totalt!$B$1:$AQ$550,MATCH(K$2,Totalt!$B$1:$AQ$1,0),FALSE),"")</f>
        <v>0</v>
      </c>
      <c r="L354" s="302">
        <f>IFERROR(VLOOKUP($B354,Totalt!$B$1:$AQ$550,MATCH(L$2,Totalt!$B$1:$AQ$1,0),FALSE),"")</f>
        <v>0</v>
      </c>
      <c r="M354" s="302">
        <f>IFERROR(VLOOKUP($B354,Totalt!$B$1:$AQ$550,MATCH(M$2,Totalt!$B$1:$AQ$1,0),FALSE),"")</f>
        <v>0</v>
      </c>
      <c r="N354" s="302">
        <f>IFERROR(VLOOKUP($B354,Totalt!$B$1:$AQ$550,MATCH(N$2,Totalt!$B$1:$AQ$1,0),FALSE),"")</f>
        <v>0</v>
      </c>
      <c r="O354" s="302">
        <f>IFERROR(VLOOKUP($B354,Totalt!$B$1:$AQ$550,MATCH(O$2,Totalt!$B$1:$AQ$1,0),FALSE),"")</f>
        <v>0</v>
      </c>
      <c r="P354" s="302">
        <f>IFERROR(VLOOKUP($B354,Totalt!$B$1:$AQ$550,MATCH(P$2,Totalt!$B$1:$AQ$1,0),FALSE),"")</f>
        <v>0</v>
      </c>
      <c r="Q354" s="302">
        <f>IFERROR(VLOOKUP($B354,Totalt!$B$1:$AQ$550,MATCH(Q$2,Totalt!$B$1:$AQ$1,0),FALSE),"")</f>
        <v>46.1</v>
      </c>
      <c r="R354" s="302">
        <f>IFERROR(VLOOKUP($B354,Totalt!$B$1:$AQ$550,MATCH(R$2,Totalt!$B$1:$AQ$1,0),FALSE),"")</f>
        <v>0</v>
      </c>
      <c r="S354" s="302">
        <f>IFERROR(VLOOKUP($B354,Totalt!$B$1:$AQ$550,MATCH(S$2,Totalt!$B$1:$AQ$1,0),FALSE),"")</f>
        <v>0</v>
      </c>
      <c r="T354" s="302">
        <f>IFERROR(VLOOKUP($B354,Totalt!$B$1:$AQ$550,MATCH(T$2,Totalt!$B$1:$AQ$1,0),FALSE),"")</f>
        <v>0</v>
      </c>
      <c r="U354" s="302">
        <f>IFERROR(VLOOKUP($B354,Totalt!$B$1:$AQ$550,MATCH(U$2,Totalt!$B$1:$AQ$1,0),FALSE),"")</f>
        <v>0</v>
      </c>
      <c r="V354" s="302">
        <f>IFERROR(VLOOKUP($B354,Totalt!$B$1:$AQ$550,MATCH(V$2,Totalt!$B$1:$AQ$1,0),FALSE),"")</f>
        <v>0</v>
      </c>
      <c r="W354" s="302">
        <f>IFERROR(VLOOKUP($B354,Totalt!$B$1:$AQ$550,MATCH(W$2,Totalt!$B$1:$AQ$1,0),FALSE),"")</f>
        <v>0</v>
      </c>
      <c r="X354" s="302">
        <f>IFERROR(VLOOKUP($B354,Totalt!$B$1:$AQ$550,MATCH(X$2,Totalt!$B$1:$AQ$1,0),FALSE),"")</f>
        <v>0</v>
      </c>
      <c r="Y354" s="302">
        <f>IFERROR(VLOOKUP($B354,Totalt!$B$1:$AQ$550,MATCH(Y$2,Totalt!$B$1:$AQ$1,0),FALSE),"")</f>
        <v>0</v>
      </c>
      <c r="Z354" s="302">
        <f>IFERROR(VLOOKUP($B354,Totalt!$B$1:$AQ$550,MATCH(Z$2,Totalt!$B$1:$AQ$1,0),FALSE),"")</f>
        <v>0</v>
      </c>
      <c r="AA354" s="302">
        <f>IFERROR(VLOOKUP($B354,Totalt!$B$1:$AQ$550,MATCH(AA$2,Totalt!$B$1:$AQ$1,0),FALSE),"")</f>
        <v>0</v>
      </c>
      <c r="AB354" s="302">
        <f>IFERROR(VLOOKUP($B354,Totalt!$B$1:$AQ$550,MATCH(AB$2,Totalt!$B$1:$AQ$1,0),FALSE),"")</f>
        <v>0</v>
      </c>
      <c r="AC354" s="302">
        <f>IFERROR(VLOOKUP($B354,Totalt!$B$1:$AQ$550,MATCH(AC$2,Totalt!$B$1:$AQ$1,0),FALSE),"")</f>
        <v>5.7</v>
      </c>
      <c r="AD354" s="302">
        <f>IFERROR(VLOOKUP($B354,Totalt!$B$1:$AQ$550,MATCH(AD$2,Totalt!$B$1:$AQ$1,0),FALSE),"")</f>
        <v>0</v>
      </c>
      <c r="AE354" s="302">
        <f>IFERROR(VLOOKUP($B354,Totalt!$B$1:$AQ$550,MATCH(AE$2,Totalt!$B$1:$AQ$1,0),FALSE),"")</f>
        <v>0</v>
      </c>
      <c r="AF354" s="302">
        <f>IFERROR(VLOOKUP($B354,Totalt!$B$1:$AQ$550,MATCH(AF$2,Totalt!$B$1:$AQ$1,0),FALSE),"")</f>
        <v>1.9</v>
      </c>
      <c r="AG354" s="302">
        <f>IFERROR(VLOOKUP($B354,Totalt!$B$1:$AQ$550,MATCH(AG$2,Totalt!$B$1:$AQ$1,0),FALSE),"")</f>
        <v>0</v>
      </c>
      <c r="AI354" s="302">
        <f t="shared" si="20"/>
        <v>55.800000000000004</v>
      </c>
      <c r="AJ354" s="302">
        <f>IF(ISERROR(1/VLOOKUP($B354,Leveranser!$B$1:$S$500,MATCH("såld värme (gwh)",Leveranser!$B$1:$S$1,0),FALSE)),"",VLOOKUP($B354,Leveranser!$B$1:$S$500,MATCH("såld värme (gwh)",Leveranser!$B$1:$S$1,0),FALSE))</f>
        <v>48.2</v>
      </c>
      <c r="AK354" s="315"/>
      <c r="AM354" s="316" t="str">
        <f>IF(B354&lt;&gt;"",IF(VLOOKUP($B354,Totalt!$B$1:$AQ$550,MATCH("Kvalitetsgranskad:",Totalt!$B$1:$AQ$1,0),FALSE)="ja",VLOOKUP($B354,Miljö!$B$1:$AG$479,MATCH(AM$2,Miljö!$B$1:$AK$1,0),FALSE),""),"")</f>
        <v>Nej</v>
      </c>
      <c r="AN354" s="316" t="str">
        <f>IF(AM354="ja",VLOOKUP($B354,Miljö!$B$1:$J$479,MATCH("Typ av ursprungsspecificerad el   (Om inget värde anges används Nordisk residualmix, se inforuta) ()",Miljö!$B$1:$J$1,0),FALSE),IF(AM354="nej","Nordisk residualel",""))</f>
        <v>Nordisk residualel</v>
      </c>
      <c r="AO354" s="316">
        <f>IF(AM354="","",VLOOKUP($B354,Miljö!$B$1:$J$479,MATCH("Fossilandel för ursprungspecificerad el ()",Miljö!$B$1:$J$1,0),FALSE))</f>
        <v>0.42099999999999999</v>
      </c>
      <c r="AP354" s="316">
        <f>IF(AM354="","",IFERROR(VLOOKUP($B354,Miljö!$B$1:$J$479,MATCH("Kärnkraftsandel för ursprungsspecificerad el ()",Miljö!$B$1:$J$1,0),FALSE)/1,0))</f>
        <v>0.40799999999999997</v>
      </c>
      <c r="AQ354" s="316">
        <f t="shared" si="21"/>
        <v>0.17099999999999999</v>
      </c>
      <c r="AS354" s="316" t="str">
        <f t="shared" si="22"/>
        <v>Nej</v>
      </c>
      <c r="AT354" s="316" t="str">
        <f>IF(AS354="ja",VLOOKUP($B354,Miljö!$B$1:$O$500,MATCH("Fossil andel i procent (%)",Miljö!$B$1:$O$1,0),FALSE)/100,"")</f>
        <v/>
      </c>
      <c r="AV354" s="316" t="str">
        <f t="shared" si="23"/>
        <v>Nej</v>
      </c>
      <c r="AW354" s="316" t="str">
        <f>IF(AV354="ja",VLOOKUP($B354,'Egen hetvattenprod'!$B$1:$AO$500,MATCH("Värmekälla till värmepumpar ()",'Egen hetvattenprod'!$B$1:$AO$1,0),FALSE),"")</f>
        <v/>
      </c>
    </row>
    <row r="355" spans="1:49" x14ac:dyDescent="0.25">
      <c r="A355" s="314" t="str">
        <f>'Miljövärden för publ företag'!B357</f>
        <v>Övik Energi AB</v>
      </c>
      <c r="B355" s="314" t="str">
        <f>'Miljövärden för publ företag'!C357</f>
        <v>Bjästa</v>
      </c>
      <c r="C355" s="302">
        <f>IFERROR(VLOOKUP($B355,Totalt!$B$1:$AQ$550,MATCH(C$2,Totalt!$B$1:$AQ$1,0),FALSE),"")</f>
        <v>0</v>
      </c>
      <c r="D355" s="302">
        <f>IFERROR(VLOOKUP($B355,Totalt!$B$1:$AQ$550,MATCH(D$2,Totalt!$B$1:$AQ$1,0),FALSE),"")</f>
        <v>2.0830000000000001E-2</v>
      </c>
      <c r="E355" s="302">
        <f>IFERROR(VLOOKUP($B355,Totalt!$B$1:$AQ$550,MATCH(E$2,Totalt!$B$1:$AQ$1,0),FALSE),"")</f>
        <v>0</v>
      </c>
      <c r="F355" s="302">
        <f>IFERROR(VLOOKUP($B355,Totalt!$B$1:$AQ$550,MATCH(F$2,Totalt!$B$1:$AQ$1,0),FALSE),"")</f>
        <v>0</v>
      </c>
      <c r="G355" s="302">
        <f>IFERROR(VLOOKUP($B355,Totalt!$B$1:$AQ$550,MATCH(G$2,Totalt!$B$1:$AQ$1,0),FALSE),"")</f>
        <v>0</v>
      </c>
      <c r="H355" s="302">
        <f>IFERROR(VLOOKUP($B355,Totalt!$B$1:$AQ$550,MATCH(H$2,Totalt!$B$1:$AQ$1,0),FALSE),"")</f>
        <v>0</v>
      </c>
      <c r="I355" s="302">
        <f>IFERROR(VLOOKUP($B355,Totalt!$B$1:$AQ$550,MATCH(I$2,Totalt!$B$1:$AQ$1,0),FALSE),"")</f>
        <v>0</v>
      </c>
      <c r="J355" s="302">
        <f>IFERROR(VLOOKUP($B355,Totalt!$B$1:$AQ$550,MATCH(J$2,Totalt!$B$1:$AQ$1,0),FALSE),"")</f>
        <v>0</v>
      </c>
      <c r="K355" s="302">
        <f>IFERROR(VLOOKUP($B355,Totalt!$B$1:$AQ$550,MATCH(K$2,Totalt!$B$1:$AQ$1,0),FALSE),"")</f>
        <v>0</v>
      </c>
      <c r="L355" s="302">
        <f>IFERROR(VLOOKUP($B355,Totalt!$B$1:$AQ$550,MATCH(L$2,Totalt!$B$1:$AQ$1,0),FALSE),"")</f>
        <v>0</v>
      </c>
      <c r="M355" s="302">
        <f>IFERROR(VLOOKUP($B355,Totalt!$B$1:$AQ$550,MATCH(M$2,Totalt!$B$1:$AQ$1,0),FALSE),"")</f>
        <v>0</v>
      </c>
      <c r="N355" s="302">
        <f>IFERROR(VLOOKUP($B355,Totalt!$B$1:$AQ$550,MATCH(N$2,Totalt!$B$1:$AQ$1,0),FALSE),"")</f>
        <v>0</v>
      </c>
      <c r="O355" s="302">
        <f>IFERROR(VLOOKUP($B355,Totalt!$B$1:$AQ$550,MATCH(O$2,Totalt!$B$1:$AQ$1,0),FALSE),"")</f>
        <v>0</v>
      </c>
      <c r="P355" s="302">
        <f>IFERROR(VLOOKUP($B355,Totalt!$B$1:$AQ$550,MATCH(P$2,Totalt!$B$1:$AQ$1,0),FALSE),"")</f>
        <v>8.6513100000000005</v>
      </c>
      <c r="Q355" s="302">
        <f>IFERROR(VLOOKUP($B355,Totalt!$B$1:$AQ$550,MATCH(Q$2,Totalt!$B$1:$AQ$1,0),FALSE),"")</f>
        <v>0</v>
      </c>
      <c r="R355" s="302">
        <f>IFERROR(VLOOKUP($B355,Totalt!$B$1:$AQ$550,MATCH(R$2,Totalt!$B$1:$AQ$1,0),FALSE),"")</f>
        <v>0</v>
      </c>
      <c r="S355" s="302">
        <f>IFERROR(VLOOKUP($B355,Totalt!$B$1:$AQ$550,MATCH(S$2,Totalt!$B$1:$AQ$1,0),FALSE),"")</f>
        <v>0</v>
      </c>
      <c r="T355" s="302">
        <f>IFERROR(VLOOKUP($B355,Totalt!$B$1:$AQ$550,MATCH(T$2,Totalt!$B$1:$AQ$1,0),FALSE),"")</f>
        <v>0</v>
      </c>
      <c r="U355" s="302">
        <f>IFERROR(VLOOKUP($B355,Totalt!$B$1:$AQ$550,MATCH(U$2,Totalt!$B$1:$AQ$1,0),FALSE),"")</f>
        <v>0</v>
      </c>
      <c r="V355" s="302">
        <f>IFERROR(VLOOKUP($B355,Totalt!$B$1:$AQ$550,MATCH(V$2,Totalt!$B$1:$AQ$1,0),FALSE),"")</f>
        <v>0</v>
      </c>
      <c r="W355" s="302">
        <f>IFERROR(VLOOKUP($B355,Totalt!$B$1:$AQ$550,MATCH(W$2,Totalt!$B$1:$AQ$1,0),FALSE),"")</f>
        <v>1.3191999999999999</v>
      </c>
      <c r="X355" s="302">
        <f>IFERROR(VLOOKUP($B355,Totalt!$B$1:$AQ$550,MATCH(X$2,Totalt!$B$1:$AQ$1,0),FALSE),"")</f>
        <v>0</v>
      </c>
      <c r="Y355" s="302">
        <f>IFERROR(VLOOKUP($B355,Totalt!$B$1:$AQ$550,MATCH(Y$2,Totalt!$B$1:$AQ$1,0),FALSE),"")</f>
        <v>0</v>
      </c>
      <c r="Z355" s="302">
        <f>IFERROR(VLOOKUP($B355,Totalt!$B$1:$AQ$550,MATCH(Z$2,Totalt!$B$1:$AQ$1,0),FALSE),"")</f>
        <v>0.35165999999999997</v>
      </c>
      <c r="AA355" s="302">
        <f>IFERROR(VLOOKUP($B355,Totalt!$B$1:$AQ$550,MATCH(AA$2,Totalt!$B$1:$AQ$1,0),FALSE),"")</f>
        <v>0</v>
      </c>
      <c r="AB355" s="302">
        <f>IFERROR(VLOOKUP($B355,Totalt!$B$1:$AQ$550,MATCH(AB$2,Totalt!$B$1:$AQ$1,0),FALSE),"")</f>
        <v>0</v>
      </c>
      <c r="AC355" s="302">
        <f>IFERROR(VLOOKUP($B355,Totalt!$B$1:$AQ$550,MATCH(AC$2,Totalt!$B$1:$AQ$1,0),FALSE),"")</f>
        <v>0</v>
      </c>
      <c r="AD355" s="302">
        <f>IFERROR(VLOOKUP($B355,Totalt!$B$1:$AQ$550,MATCH(AD$2,Totalt!$B$1:$AQ$1,0),FALSE),"")</f>
        <v>0</v>
      </c>
      <c r="AE355" s="302">
        <f>IFERROR(VLOOKUP($B355,Totalt!$B$1:$AQ$550,MATCH(AE$2,Totalt!$B$1:$AQ$1,0),FALSE),"")</f>
        <v>0</v>
      </c>
      <c r="AF355" s="302">
        <f>IFERROR(VLOOKUP($B355,Totalt!$B$1:$AQ$550,MATCH(AF$2,Totalt!$B$1:$AQ$1,0),FALSE),"")</f>
        <v>0.27704000000000001</v>
      </c>
      <c r="AG355" s="302">
        <f>IFERROR(VLOOKUP($B355,Totalt!$B$1:$AQ$550,MATCH(AG$2,Totalt!$B$1:$AQ$1,0),FALSE),"")</f>
        <v>0</v>
      </c>
      <c r="AI355" s="302">
        <f t="shared" si="20"/>
        <v>10.620040000000001</v>
      </c>
      <c r="AJ355" s="302">
        <f>IF(ISERROR(1/VLOOKUP($B355,Leveranser!$B$1:$S$500,MATCH("såld värme (gwh)",Leveranser!$B$1:$S$1,0),FALSE)),"",VLOOKUP($B355,Leveranser!$B$1:$S$500,MATCH("såld värme (gwh)",Leveranser!$B$1:$S$1,0),FALSE))</f>
        <v>7.343</v>
      </c>
      <c r="AK355" s="315"/>
      <c r="AM355" s="316" t="str">
        <f>IF(B355&lt;&gt;"",IF(VLOOKUP($B355,Totalt!$B$1:$AQ$550,MATCH("Kvalitetsgranskad:",Totalt!$B$1:$AQ$1,0),FALSE)="ja",VLOOKUP($B355,Miljö!$B$1:$AG$479,MATCH(AM$2,Miljö!$B$1:$AK$1,0),FALSE),""),"")</f>
        <v>Ja</v>
      </c>
      <c r="AN355" s="316" t="str">
        <f>IF(AM355="ja",VLOOKUP($B355,Miljö!$B$1:$J$479,MATCH("Typ av ursprungsspecificerad el   (Om inget värde anges används Nordisk residualmix, se inforuta) ()",Miljö!$B$1:$J$1,0),FALSE),IF(AM355="nej","Nordisk residualel",""))</f>
        <v>'Hörneborgsel'</v>
      </c>
      <c r="AO355" s="316">
        <f>IF(AM355="","",VLOOKUP($B355,Miljö!$B$1:$J$479,MATCH("Fossilandel för ursprungspecificerad el ()",Miljö!$B$1:$J$1,0),FALSE))</f>
        <v>0.2</v>
      </c>
      <c r="AP355" s="316">
        <f>IF(AM355="","",IFERROR(VLOOKUP($B355,Miljö!$B$1:$J$479,MATCH("Kärnkraftsandel för ursprungsspecificerad el ()",Miljö!$B$1:$J$1,0),FALSE)/1,0))</f>
        <v>0</v>
      </c>
      <c r="AQ355" s="316">
        <f t="shared" si="21"/>
        <v>0.8</v>
      </c>
      <c r="AS355" s="316" t="str">
        <f t="shared" si="22"/>
        <v>Nej</v>
      </c>
      <c r="AT355" s="316" t="str">
        <f>IF(AS355="ja",VLOOKUP($B355,Miljö!$B$1:$O$500,MATCH("Fossil andel i procent (%)",Miljö!$B$1:$O$1,0),FALSE)/100,"")</f>
        <v/>
      </c>
      <c r="AV355" s="316" t="str">
        <f t="shared" si="23"/>
        <v>Nej</v>
      </c>
      <c r="AW355" s="316" t="str">
        <f>IF(AV355="ja",VLOOKUP($B355,'Egen hetvattenprod'!$B$1:$AO$500,MATCH("Värmekälla till värmepumpar ()",'Egen hetvattenprod'!$B$1:$AO$1,0),FALSE),"")</f>
        <v/>
      </c>
    </row>
    <row r="356" spans="1:49" x14ac:dyDescent="0.25">
      <c r="A356" s="314" t="str">
        <f>'Miljövärden för publ företag'!B358</f>
        <v>Övik Energi AB</v>
      </c>
      <c r="B356" s="314" t="str">
        <f>'Miljövärden för publ företag'!C358</f>
        <v>Bredbyn</v>
      </c>
      <c r="C356" s="302">
        <f>IFERROR(VLOOKUP($B356,Totalt!$B$1:$AQ$550,MATCH(C$2,Totalt!$B$1:$AQ$1,0),FALSE),"")</f>
        <v>0</v>
      </c>
      <c r="D356" s="302">
        <f>IFERROR(VLOOKUP($B356,Totalt!$B$1:$AQ$550,MATCH(D$2,Totalt!$B$1:$AQ$1,0),FALSE),"")</f>
        <v>7.0000000000000001E-3</v>
      </c>
      <c r="E356" s="302">
        <f>IFERROR(VLOOKUP($B356,Totalt!$B$1:$AQ$550,MATCH(E$2,Totalt!$B$1:$AQ$1,0),FALSE),"")</f>
        <v>0</v>
      </c>
      <c r="F356" s="302">
        <f>IFERROR(VLOOKUP($B356,Totalt!$B$1:$AQ$550,MATCH(F$2,Totalt!$B$1:$AQ$1,0),FALSE),"")</f>
        <v>0</v>
      </c>
      <c r="G356" s="302">
        <f>IFERROR(VLOOKUP($B356,Totalt!$B$1:$AQ$550,MATCH(G$2,Totalt!$B$1:$AQ$1,0),FALSE),"")</f>
        <v>0</v>
      </c>
      <c r="H356" s="302">
        <f>IFERROR(VLOOKUP($B356,Totalt!$B$1:$AQ$550,MATCH(H$2,Totalt!$B$1:$AQ$1,0),FALSE),"")</f>
        <v>0</v>
      </c>
      <c r="I356" s="302">
        <f>IFERROR(VLOOKUP($B356,Totalt!$B$1:$AQ$550,MATCH(I$2,Totalt!$B$1:$AQ$1,0),FALSE),"")</f>
        <v>0</v>
      </c>
      <c r="J356" s="302">
        <f>IFERROR(VLOOKUP($B356,Totalt!$B$1:$AQ$550,MATCH(J$2,Totalt!$B$1:$AQ$1,0),FALSE),"")</f>
        <v>0</v>
      </c>
      <c r="K356" s="302">
        <f>IFERROR(VLOOKUP($B356,Totalt!$B$1:$AQ$550,MATCH(K$2,Totalt!$B$1:$AQ$1,0),FALSE),"")</f>
        <v>0</v>
      </c>
      <c r="L356" s="302">
        <f>IFERROR(VLOOKUP($B356,Totalt!$B$1:$AQ$550,MATCH(L$2,Totalt!$B$1:$AQ$1,0),FALSE),"")</f>
        <v>0</v>
      </c>
      <c r="M356" s="302">
        <f>IFERROR(VLOOKUP($B356,Totalt!$B$1:$AQ$550,MATCH(M$2,Totalt!$B$1:$AQ$1,0),FALSE),"")</f>
        <v>0</v>
      </c>
      <c r="N356" s="302">
        <f>IFERROR(VLOOKUP($B356,Totalt!$B$1:$AQ$550,MATCH(N$2,Totalt!$B$1:$AQ$1,0),FALSE),"")</f>
        <v>0</v>
      </c>
      <c r="O356" s="302">
        <f>IFERROR(VLOOKUP($B356,Totalt!$B$1:$AQ$550,MATCH(O$2,Totalt!$B$1:$AQ$1,0),FALSE),"")</f>
        <v>0</v>
      </c>
      <c r="P356" s="302">
        <f>IFERROR(VLOOKUP($B356,Totalt!$B$1:$AQ$550,MATCH(P$2,Totalt!$B$1:$AQ$1,0),FALSE),"")</f>
        <v>5.4770000000000003</v>
      </c>
      <c r="Q356" s="302">
        <f>IFERROR(VLOOKUP($B356,Totalt!$B$1:$AQ$550,MATCH(Q$2,Totalt!$B$1:$AQ$1,0),FALSE),"")</f>
        <v>0</v>
      </c>
      <c r="R356" s="302">
        <f>IFERROR(VLOOKUP($B356,Totalt!$B$1:$AQ$550,MATCH(R$2,Totalt!$B$1:$AQ$1,0),FALSE),"")</f>
        <v>0</v>
      </c>
      <c r="S356" s="302">
        <f>IFERROR(VLOOKUP($B356,Totalt!$B$1:$AQ$550,MATCH(S$2,Totalt!$B$1:$AQ$1,0),FALSE),"")</f>
        <v>0</v>
      </c>
      <c r="T356" s="302">
        <f>IFERROR(VLOOKUP($B356,Totalt!$B$1:$AQ$550,MATCH(T$2,Totalt!$B$1:$AQ$1,0),FALSE),"")</f>
        <v>0</v>
      </c>
      <c r="U356" s="302">
        <f>IFERROR(VLOOKUP($B356,Totalt!$B$1:$AQ$550,MATCH(U$2,Totalt!$B$1:$AQ$1,0),FALSE),"")</f>
        <v>0</v>
      </c>
      <c r="V356" s="302">
        <f>IFERROR(VLOOKUP($B356,Totalt!$B$1:$AQ$550,MATCH(V$2,Totalt!$B$1:$AQ$1,0),FALSE),"")</f>
        <v>0</v>
      </c>
      <c r="W356" s="302">
        <f>IFERROR(VLOOKUP($B356,Totalt!$B$1:$AQ$550,MATCH(W$2,Totalt!$B$1:$AQ$1,0),FALSE),"")</f>
        <v>0.98399999999999999</v>
      </c>
      <c r="X356" s="302">
        <f>IFERROR(VLOOKUP($B356,Totalt!$B$1:$AQ$550,MATCH(X$2,Totalt!$B$1:$AQ$1,0),FALSE),"")</f>
        <v>0</v>
      </c>
      <c r="Y356" s="302">
        <f>IFERROR(VLOOKUP($B356,Totalt!$B$1:$AQ$550,MATCH(Y$2,Totalt!$B$1:$AQ$1,0),FALSE),"")</f>
        <v>0</v>
      </c>
      <c r="Z356" s="302">
        <f>IFERROR(VLOOKUP($B356,Totalt!$B$1:$AQ$550,MATCH(Z$2,Totalt!$B$1:$AQ$1,0),FALSE),"")</f>
        <v>0.63</v>
      </c>
      <c r="AA356" s="302">
        <f>IFERROR(VLOOKUP($B356,Totalt!$B$1:$AQ$550,MATCH(AA$2,Totalt!$B$1:$AQ$1,0),FALSE),"")</f>
        <v>0</v>
      </c>
      <c r="AB356" s="302">
        <f>IFERROR(VLOOKUP($B356,Totalt!$B$1:$AQ$550,MATCH(AB$2,Totalt!$B$1:$AQ$1,0),FALSE),"")</f>
        <v>0</v>
      </c>
      <c r="AC356" s="302">
        <f>IFERROR(VLOOKUP($B356,Totalt!$B$1:$AQ$550,MATCH(AC$2,Totalt!$B$1:$AQ$1,0),FALSE),"")</f>
        <v>0</v>
      </c>
      <c r="AD356" s="302">
        <f>IFERROR(VLOOKUP($B356,Totalt!$B$1:$AQ$550,MATCH(AD$2,Totalt!$B$1:$AQ$1,0),FALSE),"")</f>
        <v>0</v>
      </c>
      <c r="AE356" s="302">
        <f>IFERROR(VLOOKUP($B356,Totalt!$B$1:$AQ$550,MATCH(AE$2,Totalt!$B$1:$AQ$1,0),FALSE),"")</f>
        <v>0</v>
      </c>
      <c r="AF356" s="302">
        <f>IFERROR(VLOOKUP($B356,Totalt!$B$1:$AQ$550,MATCH(AF$2,Totalt!$B$1:$AQ$1,0),FALSE),"")</f>
        <v>0.16481999999999999</v>
      </c>
      <c r="AG356" s="302">
        <f>IFERROR(VLOOKUP($B356,Totalt!$B$1:$AQ$550,MATCH(AG$2,Totalt!$B$1:$AQ$1,0),FALSE),"")</f>
        <v>0</v>
      </c>
      <c r="AI356" s="302">
        <f t="shared" si="20"/>
        <v>7.2628199999999996</v>
      </c>
      <c r="AJ356" s="302">
        <f>IF(ISERROR(1/VLOOKUP($B356,Leveranser!$B$1:$S$500,MATCH("såld värme (gwh)",Leveranser!$B$1:$S$1,0),FALSE)),"",VLOOKUP($B356,Leveranser!$B$1:$S$500,MATCH("såld värme (gwh)",Leveranser!$B$1:$S$1,0),FALSE))</f>
        <v>5.4939999999999998</v>
      </c>
      <c r="AK356" s="315"/>
      <c r="AM356" s="316" t="str">
        <f>IF(B356&lt;&gt;"",IF(VLOOKUP($B356,Totalt!$B$1:$AQ$550,MATCH("Kvalitetsgranskad:",Totalt!$B$1:$AQ$1,0),FALSE)="ja",VLOOKUP($B356,Miljö!$B$1:$AG$479,MATCH(AM$2,Miljö!$B$1:$AK$1,0),FALSE),""),"")</f>
        <v>Ja</v>
      </c>
      <c r="AN356" s="316" t="str">
        <f>IF(AM356="ja",VLOOKUP($B356,Miljö!$B$1:$J$479,MATCH("Typ av ursprungsspecificerad el   (Om inget värde anges används Nordisk residualmix, se inforuta) ()",Miljö!$B$1:$J$1,0),FALSE),IF(AM356="nej","Nordisk residualel",""))</f>
        <v>'Hörneborgsel'</v>
      </c>
      <c r="AO356" s="316">
        <f>IF(AM356="","",VLOOKUP($B356,Miljö!$B$1:$J$479,MATCH("Fossilandel för ursprungspecificerad el ()",Miljö!$B$1:$J$1,0),FALSE))</f>
        <v>0.2</v>
      </c>
      <c r="AP356" s="316">
        <f>IF(AM356="","",IFERROR(VLOOKUP($B356,Miljö!$B$1:$J$479,MATCH("Kärnkraftsandel för ursprungsspecificerad el ()",Miljö!$B$1:$J$1,0),FALSE)/1,0))</f>
        <v>0</v>
      </c>
      <c r="AQ356" s="316">
        <f t="shared" si="21"/>
        <v>0.8</v>
      </c>
      <c r="AS356" s="316" t="str">
        <f t="shared" si="22"/>
        <v>Nej</v>
      </c>
      <c r="AT356" s="316" t="str">
        <f>IF(AS356="ja",VLOOKUP($B356,Miljö!$B$1:$O$500,MATCH("Fossil andel i procent (%)",Miljö!$B$1:$O$1,0),FALSE)/100,"")</f>
        <v/>
      </c>
      <c r="AV356" s="316" t="str">
        <f t="shared" si="23"/>
        <v>Nej</v>
      </c>
      <c r="AW356" s="316" t="str">
        <f>IF(AV356="ja",VLOOKUP($B356,'Egen hetvattenprod'!$B$1:$AO$500,MATCH("Värmekälla till värmepumpar ()",'Egen hetvattenprod'!$B$1:$AO$1,0),FALSE),"")</f>
        <v/>
      </c>
    </row>
    <row r="357" spans="1:49" x14ac:dyDescent="0.25">
      <c r="A357" s="314" t="str">
        <f>'Miljövärden för publ företag'!B359</f>
        <v>Övik Energi AB</v>
      </c>
      <c r="B357" s="314" t="str">
        <f>'Miljövärden för publ företag'!C359</f>
        <v>Husum</v>
      </c>
      <c r="C357" s="302">
        <f>IFERROR(VLOOKUP($B357,Totalt!$B$1:$AQ$550,MATCH(C$2,Totalt!$B$1:$AQ$1,0),FALSE),"")</f>
        <v>0</v>
      </c>
      <c r="D357" s="302">
        <f>IFERROR(VLOOKUP($B357,Totalt!$B$1:$AQ$550,MATCH(D$2,Totalt!$B$1:$AQ$1,0),FALSE),"")</f>
        <v>0.44993</v>
      </c>
      <c r="E357" s="302">
        <f>IFERROR(VLOOKUP($B357,Totalt!$B$1:$AQ$550,MATCH(E$2,Totalt!$B$1:$AQ$1,0),FALSE),"")</f>
        <v>0</v>
      </c>
      <c r="F357" s="302">
        <f>IFERROR(VLOOKUP($B357,Totalt!$B$1:$AQ$550,MATCH(F$2,Totalt!$B$1:$AQ$1,0),FALSE),"")</f>
        <v>0.20117599999999999</v>
      </c>
      <c r="G357" s="302">
        <f>IFERROR(VLOOKUP($B357,Totalt!$B$1:$AQ$550,MATCH(G$2,Totalt!$B$1:$AQ$1,0),FALSE),"")</f>
        <v>0</v>
      </c>
      <c r="H357" s="302">
        <f>IFERROR(VLOOKUP($B357,Totalt!$B$1:$AQ$550,MATCH(H$2,Totalt!$B$1:$AQ$1,0),FALSE),"")</f>
        <v>0</v>
      </c>
      <c r="I357" s="302">
        <f>IFERROR(VLOOKUP($B357,Totalt!$B$1:$AQ$550,MATCH(I$2,Totalt!$B$1:$AQ$1,0),FALSE),"")</f>
        <v>0</v>
      </c>
      <c r="J357" s="302">
        <f>IFERROR(VLOOKUP($B357,Totalt!$B$1:$AQ$550,MATCH(J$2,Totalt!$B$1:$AQ$1,0),FALSE),"")</f>
        <v>0</v>
      </c>
      <c r="K357" s="302">
        <f>IFERROR(VLOOKUP($B357,Totalt!$B$1:$AQ$550,MATCH(K$2,Totalt!$B$1:$AQ$1,0),FALSE),"")</f>
        <v>0</v>
      </c>
      <c r="L357" s="302">
        <f>IFERROR(VLOOKUP($B357,Totalt!$B$1:$AQ$550,MATCH(L$2,Totalt!$B$1:$AQ$1,0),FALSE),"")</f>
        <v>0</v>
      </c>
      <c r="M357" s="302">
        <f>IFERROR(VLOOKUP($B357,Totalt!$B$1:$AQ$550,MATCH(M$2,Totalt!$B$1:$AQ$1,0),FALSE),"")</f>
        <v>0</v>
      </c>
      <c r="N357" s="302">
        <f>IFERROR(VLOOKUP($B357,Totalt!$B$1:$AQ$550,MATCH(N$2,Totalt!$B$1:$AQ$1,0),FALSE),"")</f>
        <v>0</v>
      </c>
      <c r="O357" s="302">
        <f>IFERROR(VLOOKUP($B357,Totalt!$B$1:$AQ$550,MATCH(O$2,Totalt!$B$1:$AQ$1,0),FALSE),"")</f>
        <v>0</v>
      </c>
      <c r="P357" s="302">
        <f>IFERROR(VLOOKUP($B357,Totalt!$B$1:$AQ$550,MATCH(P$2,Totalt!$B$1:$AQ$1,0),FALSE),"")</f>
        <v>0</v>
      </c>
      <c r="Q357" s="302">
        <f>IFERROR(VLOOKUP($B357,Totalt!$B$1:$AQ$550,MATCH(Q$2,Totalt!$B$1:$AQ$1,0),FALSE),"")</f>
        <v>5.52</v>
      </c>
      <c r="R357" s="302">
        <f>IFERROR(VLOOKUP($B357,Totalt!$B$1:$AQ$550,MATCH(R$2,Totalt!$B$1:$AQ$1,0),FALSE),"")</f>
        <v>0</v>
      </c>
      <c r="S357" s="302">
        <f>IFERROR(VLOOKUP($B357,Totalt!$B$1:$AQ$550,MATCH(S$2,Totalt!$B$1:$AQ$1,0),FALSE),"")</f>
        <v>0</v>
      </c>
      <c r="T357" s="302">
        <f>IFERROR(VLOOKUP($B357,Totalt!$B$1:$AQ$550,MATCH(T$2,Totalt!$B$1:$AQ$1,0),FALSE),"")</f>
        <v>0</v>
      </c>
      <c r="U357" s="302">
        <f>IFERROR(VLOOKUP($B357,Totalt!$B$1:$AQ$550,MATCH(U$2,Totalt!$B$1:$AQ$1,0),FALSE),"")</f>
        <v>0</v>
      </c>
      <c r="V357" s="302">
        <f>IFERROR(VLOOKUP($B357,Totalt!$B$1:$AQ$550,MATCH(V$2,Totalt!$B$1:$AQ$1,0),FALSE),"")</f>
        <v>0</v>
      </c>
      <c r="W357" s="302">
        <f>IFERROR(VLOOKUP($B357,Totalt!$B$1:$AQ$550,MATCH(W$2,Totalt!$B$1:$AQ$1,0),FALSE),"")</f>
        <v>0</v>
      </c>
      <c r="X357" s="302">
        <f>IFERROR(VLOOKUP($B357,Totalt!$B$1:$AQ$550,MATCH(X$2,Totalt!$B$1:$AQ$1,0),FALSE),"")</f>
        <v>0</v>
      </c>
      <c r="Y357" s="302">
        <f>IFERROR(VLOOKUP($B357,Totalt!$B$1:$AQ$550,MATCH(Y$2,Totalt!$B$1:$AQ$1,0),FALSE),"")</f>
        <v>0</v>
      </c>
      <c r="Z357" s="302">
        <f>IFERROR(VLOOKUP($B357,Totalt!$B$1:$AQ$550,MATCH(Z$2,Totalt!$B$1:$AQ$1,0),FALSE),"")</f>
        <v>0</v>
      </c>
      <c r="AA357" s="302">
        <f>IFERROR(VLOOKUP($B357,Totalt!$B$1:$AQ$550,MATCH(AA$2,Totalt!$B$1:$AQ$1,0),FALSE),"")</f>
        <v>0</v>
      </c>
      <c r="AB357" s="302">
        <f>IFERROR(VLOOKUP($B357,Totalt!$B$1:$AQ$550,MATCH(AB$2,Totalt!$B$1:$AQ$1,0),FALSE),"")</f>
        <v>0</v>
      </c>
      <c r="AC357" s="302">
        <f>IFERROR(VLOOKUP($B357,Totalt!$B$1:$AQ$550,MATCH(AC$2,Totalt!$B$1:$AQ$1,0),FALSE),"")</f>
        <v>0</v>
      </c>
      <c r="AD357" s="302">
        <f>IFERROR(VLOOKUP($B357,Totalt!$B$1:$AQ$550,MATCH(AD$2,Totalt!$B$1:$AQ$1,0),FALSE),"")</f>
        <v>2.0084</v>
      </c>
      <c r="AE357" s="302">
        <f>IFERROR(VLOOKUP($B357,Totalt!$B$1:$AQ$550,MATCH(AE$2,Totalt!$B$1:$AQ$1,0),FALSE),"")</f>
        <v>0</v>
      </c>
      <c r="AF357" s="302">
        <f>IFERROR(VLOOKUP($B357,Totalt!$B$1:$AQ$550,MATCH(AF$2,Totalt!$B$1:$AQ$1,0),FALSE),"")</f>
        <v>0.20793</v>
      </c>
      <c r="AG357" s="302">
        <f>IFERROR(VLOOKUP($B357,Totalt!$B$1:$AQ$550,MATCH(AG$2,Totalt!$B$1:$AQ$1,0),FALSE),"")</f>
        <v>0</v>
      </c>
      <c r="AI357" s="302">
        <f t="shared" si="20"/>
        <v>8.3874359999999992</v>
      </c>
      <c r="AJ357" s="302">
        <f>IF(ISERROR(1/VLOOKUP($B357,Leveranser!$B$1:$S$500,MATCH("såld värme (gwh)",Leveranser!$B$1:$S$1,0),FALSE)),"",VLOOKUP($B357,Leveranser!$B$1:$S$500,MATCH("såld värme (gwh)",Leveranser!$B$1:$S$1,0),FALSE))</f>
        <v>6.931</v>
      </c>
      <c r="AK357" s="315"/>
      <c r="AM357" s="316" t="str">
        <f>IF(B357&lt;&gt;"",IF(VLOOKUP($B357,Totalt!$B$1:$AQ$550,MATCH("Kvalitetsgranskad:",Totalt!$B$1:$AQ$1,0),FALSE)="ja",VLOOKUP($B357,Miljö!$B$1:$AG$479,MATCH(AM$2,Miljö!$B$1:$AK$1,0),FALSE),""),"")</f>
        <v>Nej</v>
      </c>
      <c r="AN357" s="316" t="str">
        <f>IF(AM357="ja",VLOOKUP($B357,Miljö!$B$1:$J$479,MATCH("Typ av ursprungsspecificerad el   (Om inget värde anges används Nordisk residualmix, se inforuta) ()",Miljö!$B$1:$J$1,0),FALSE),IF(AM357="nej","Nordisk residualel",""))</f>
        <v>Nordisk residualel</v>
      </c>
      <c r="AO357" s="316">
        <f>IF(AM357="","",VLOOKUP($B357,Miljö!$B$1:$J$479,MATCH("Fossilandel för ursprungspecificerad el ()",Miljö!$B$1:$J$1,0),FALSE))</f>
        <v>0.42099999999999999</v>
      </c>
      <c r="AP357" s="316">
        <f>IF(AM357="","",IFERROR(VLOOKUP($B357,Miljö!$B$1:$J$479,MATCH("Kärnkraftsandel för ursprungsspecificerad el ()",Miljö!$B$1:$J$1,0),FALSE)/1,0))</f>
        <v>0.40799999999999997</v>
      </c>
      <c r="AQ357" s="316">
        <f t="shared" si="21"/>
        <v>0.17099999999999999</v>
      </c>
      <c r="AS357" s="316" t="str">
        <f t="shared" si="22"/>
        <v>Nej</v>
      </c>
      <c r="AT357" s="316" t="str">
        <f>IF(AS357="ja",VLOOKUP($B357,Miljö!$B$1:$O$500,MATCH("Fossil andel i procent (%)",Miljö!$B$1:$O$1,0),FALSE)/100,"")</f>
        <v/>
      </c>
      <c r="AV357" s="316" t="str">
        <f t="shared" si="23"/>
        <v>Nej</v>
      </c>
      <c r="AW357" s="316" t="str">
        <f>IF(AV357="ja",VLOOKUP($B357,'Egen hetvattenprod'!$B$1:$AO$500,MATCH("Värmekälla till värmepumpar ()",'Egen hetvattenprod'!$B$1:$AO$1,0),FALSE),"")</f>
        <v/>
      </c>
    </row>
    <row r="358" spans="1:49" x14ac:dyDescent="0.25">
      <c r="A358" s="314" t="str">
        <f>'Miljövärden för publ företag'!B360</f>
        <v>Övik Energi AB</v>
      </c>
      <c r="B358" s="314" t="str">
        <f>'Miljövärden för publ företag'!C360</f>
        <v>Moliden</v>
      </c>
      <c r="C358" s="302">
        <f>IFERROR(VLOOKUP($B358,Totalt!$B$1:$AQ$550,MATCH(C$2,Totalt!$B$1:$AQ$1,0),FALSE),"")</f>
        <v>0</v>
      </c>
      <c r="D358" s="302">
        <f>IFERROR(VLOOKUP($B358,Totalt!$B$1:$AQ$550,MATCH(D$2,Totalt!$B$1:$AQ$1,0),FALSE),"")</f>
        <v>2.681E-2</v>
      </c>
      <c r="E358" s="302">
        <f>IFERROR(VLOOKUP($B358,Totalt!$B$1:$AQ$550,MATCH(E$2,Totalt!$B$1:$AQ$1,0),FALSE),"")</f>
        <v>0</v>
      </c>
      <c r="F358" s="302">
        <f>IFERROR(VLOOKUP($B358,Totalt!$B$1:$AQ$550,MATCH(F$2,Totalt!$B$1:$AQ$1,0),FALSE),"")</f>
        <v>0</v>
      </c>
      <c r="G358" s="302">
        <f>IFERROR(VLOOKUP($B358,Totalt!$B$1:$AQ$550,MATCH(G$2,Totalt!$B$1:$AQ$1,0),FALSE),"")</f>
        <v>0</v>
      </c>
      <c r="H358" s="302">
        <f>IFERROR(VLOOKUP($B358,Totalt!$B$1:$AQ$550,MATCH(H$2,Totalt!$B$1:$AQ$1,0),FALSE),"")</f>
        <v>0</v>
      </c>
      <c r="I358" s="302">
        <f>IFERROR(VLOOKUP($B358,Totalt!$B$1:$AQ$550,MATCH(I$2,Totalt!$B$1:$AQ$1,0),FALSE),"")</f>
        <v>0</v>
      </c>
      <c r="J358" s="302">
        <f>IFERROR(VLOOKUP($B358,Totalt!$B$1:$AQ$550,MATCH(J$2,Totalt!$B$1:$AQ$1,0),FALSE),"")</f>
        <v>0</v>
      </c>
      <c r="K358" s="302">
        <f>IFERROR(VLOOKUP($B358,Totalt!$B$1:$AQ$550,MATCH(K$2,Totalt!$B$1:$AQ$1,0),FALSE),"")</f>
        <v>0</v>
      </c>
      <c r="L358" s="302">
        <f>IFERROR(VLOOKUP($B358,Totalt!$B$1:$AQ$550,MATCH(L$2,Totalt!$B$1:$AQ$1,0),FALSE),"")</f>
        <v>0</v>
      </c>
      <c r="M358" s="302">
        <f>IFERROR(VLOOKUP($B358,Totalt!$B$1:$AQ$550,MATCH(M$2,Totalt!$B$1:$AQ$1,0),FALSE),"")</f>
        <v>0</v>
      </c>
      <c r="N358" s="302">
        <f>IFERROR(VLOOKUP($B358,Totalt!$B$1:$AQ$550,MATCH(N$2,Totalt!$B$1:$AQ$1,0),FALSE),"")</f>
        <v>0</v>
      </c>
      <c r="O358" s="302">
        <f>IFERROR(VLOOKUP($B358,Totalt!$B$1:$AQ$550,MATCH(O$2,Totalt!$B$1:$AQ$1,0),FALSE),"")</f>
        <v>0</v>
      </c>
      <c r="P358" s="302">
        <f>IFERROR(VLOOKUP($B358,Totalt!$B$1:$AQ$550,MATCH(P$2,Totalt!$B$1:$AQ$1,0),FALSE),"")</f>
        <v>0</v>
      </c>
      <c r="Q358" s="302">
        <f>IFERROR(VLOOKUP($B358,Totalt!$B$1:$AQ$550,MATCH(Q$2,Totalt!$B$1:$AQ$1,0),FALSE),"")</f>
        <v>0</v>
      </c>
      <c r="R358" s="302">
        <f>IFERROR(VLOOKUP($B358,Totalt!$B$1:$AQ$550,MATCH(R$2,Totalt!$B$1:$AQ$1,0),FALSE),"")</f>
        <v>0.75800000000000001</v>
      </c>
      <c r="S358" s="302">
        <f>IFERROR(VLOOKUP($B358,Totalt!$B$1:$AQ$550,MATCH(S$2,Totalt!$B$1:$AQ$1,0),FALSE),"")</f>
        <v>0</v>
      </c>
      <c r="T358" s="302">
        <f>IFERROR(VLOOKUP($B358,Totalt!$B$1:$AQ$550,MATCH(T$2,Totalt!$B$1:$AQ$1,0),FALSE),"")</f>
        <v>0</v>
      </c>
      <c r="U358" s="302">
        <f>IFERROR(VLOOKUP($B358,Totalt!$B$1:$AQ$550,MATCH(U$2,Totalt!$B$1:$AQ$1,0),FALSE),"")</f>
        <v>0</v>
      </c>
      <c r="V358" s="302">
        <f>IFERROR(VLOOKUP($B358,Totalt!$B$1:$AQ$550,MATCH(V$2,Totalt!$B$1:$AQ$1,0),FALSE),"")</f>
        <v>0</v>
      </c>
      <c r="W358" s="302">
        <f>IFERROR(VLOOKUP($B358,Totalt!$B$1:$AQ$550,MATCH(W$2,Totalt!$B$1:$AQ$1,0),FALSE),"")</f>
        <v>0</v>
      </c>
      <c r="X358" s="302">
        <f>IFERROR(VLOOKUP($B358,Totalt!$B$1:$AQ$550,MATCH(X$2,Totalt!$B$1:$AQ$1,0),FALSE),"")</f>
        <v>0</v>
      </c>
      <c r="Y358" s="302">
        <f>IFERROR(VLOOKUP($B358,Totalt!$B$1:$AQ$550,MATCH(Y$2,Totalt!$B$1:$AQ$1,0),FALSE),"")</f>
        <v>0</v>
      </c>
      <c r="Z358" s="302">
        <f>IFERROR(VLOOKUP($B358,Totalt!$B$1:$AQ$550,MATCH(Z$2,Totalt!$B$1:$AQ$1,0),FALSE),"")</f>
        <v>0</v>
      </c>
      <c r="AA358" s="302">
        <f>IFERROR(VLOOKUP($B358,Totalt!$B$1:$AQ$550,MATCH(AA$2,Totalt!$B$1:$AQ$1,0),FALSE),"")</f>
        <v>0</v>
      </c>
      <c r="AB358" s="302">
        <f>IFERROR(VLOOKUP($B358,Totalt!$B$1:$AQ$550,MATCH(AB$2,Totalt!$B$1:$AQ$1,0),FALSE),"")</f>
        <v>0</v>
      </c>
      <c r="AC358" s="302">
        <f>IFERROR(VLOOKUP($B358,Totalt!$B$1:$AQ$550,MATCH(AC$2,Totalt!$B$1:$AQ$1,0),FALSE),"")</f>
        <v>0</v>
      </c>
      <c r="AD358" s="302">
        <f>IFERROR(VLOOKUP($B358,Totalt!$B$1:$AQ$550,MATCH(AD$2,Totalt!$B$1:$AQ$1,0),FALSE),"")</f>
        <v>0</v>
      </c>
      <c r="AE358" s="302">
        <f>IFERROR(VLOOKUP($B358,Totalt!$B$1:$AQ$550,MATCH(AE$2,Totalt!$B$1:$AQ$1,0),FALSE),"")</f>
        <v>0</v>
      </c>
      <c r="AF358" s="302">
        <f>IFERROR(VLOOKUP($B358,Totalt!$B$1:$AQ$550,MATCH(AF$2,Totalt!$B$1:$AQ$1,0),FALSE),"")</f>
        <v>2.477E-2</v>
      </c>
      <c r="AG358" s="302">
        <f>IFERROR(VLOOKUP($B358,Totalt!$B$1:$AQ$550,MATCH(AG$2,Totalt!$B$1:$AQ$1,0),FALSE),"")</f>
        <v>0</v>
      </c>
      <c r="AI358" s="302">
        <f t="shared" si="20"/>
        <v>0.80957999999999997</v>
      </c>
      <c r="AJ358" s="302">
        <f>IF(ISERROR(1/VLOOKUP($B358,Leveranser!$B$1:$S$500,MATCH("såld värme (gwh)",Leveranser!$B$1:$S$1,0),FALSE)),"",VLOOKUP($B358,Leveranser!$B$1:$S$500,MATCH("såld värme (gwh)",Leveranser!$B$1:$S$1,0),FALSE))</f>
        <v>0.58499999999999996</v>
      </c>
      <c r="AK358" s="315"/>
      <c r="AM358" s="316" t="str">
        <f>IF(B358&lt;&gt;"",IF(VLOOKUP($B358,Totalt!$B$1:$AQ$550,MATCH("Kvalitetsgranskad:",Totalt!$B$1:$AQ$1,0),FALSE)="ja",VLOOKUP($B358,Miljö!$B$1:$AG$479,MATCH(AM$2,Miljö!$B$1:$AK$1,0),FALSE),""),"")</f>
        <v>Ja</v>
      </c>
      <c r="AN358" s="316" t="str">
        <f>IF(AM358="ja",VLOOKUP($B358,Miljö!$B$1:$J$479,MATCH("Typ av ursprungsspecificerad el   (Om inget värde anges används Nordisk residualmix, se inforuta) ()",Miljö!$B$1:$J$1,0),FALSE),IF(AM358="nej","Nordisk residualel",""))</f>
        <v>'Hörneborgsel'</v>
      </c>
      <c r="AO358" s="316">
        <f>IF(AM358="","",VLOOKUP($B358,Miljö!$B$1:$J$479,MATCH("Fossilandel för ursprungspecificerad el ()",Miljö!$B$1:$J$1,0),FALSE))</f>
        <v>0.2</v>
      </c>
      <c r="AP358" s="316">
        <f>IF(AM358="","",IFERROR(VLOOKUP($B358,Miljö!$B$1:$J$479,MATCH("Kärnkraftsandel för ursprungsspecificerad el ()",Miljö!$B$1:$J$1,0),FALSE)/1,0))</f>
        <v>0</v>
      </c>
      <c r="AQ358" s="316">
        <f t="shared" si="21"/>
        <v>0.8</v>
      </c>
      <c r="AS358" s="316" t="str">
        <f t="shared" si="22"/>
        <v>Nej</v>
      </c>
      <c r="AT358" s="316" t="str">
        <f>IF(AS358="ja",VLOOKUP($B358,Miljö!$B$1:$O$500,MATCH("Fossil andel i procent (%)",Miljö!$B$1:$O$1,0),FALSE)/100,"")</f>
        <v/>
      </c>
      <c r="AV358" s="316" t="str">
        <f t="shared" si="23"/>
        <v>Nej</v>
      </c>
      <c r="AW358" s="316" t="str">
        <f>IF(AV358="ja",VLOOKUP($B358,'Egen hetvattenprod'!$B$1:$AO$500,MATCH("Värmekälla till värmepumpar ()",'Egen hetvattenprod'!$B$1:$AO$1,0),FALSE),"")</f>
        <v/>
      </c>
    </row>
    <row r="359" spans="1:49" x14ac:dyDescent="0.25">
      <c r="A359" s="314" t="str">
        <f>'Miljövärden för publ företag'!B361</f>
        <v>Övik Energi AB</v>
      </c>
      <c r="B359" s="314" t="str">
        <f>'Miljövärden för publ företag'!C361</f>
        <v>Processånga</v>
      </c>
      <c r="C359" s="302">
        <f>IFERROR(VLOOKUP($B359,Totalt!$B$1:$AQ$550,MATCH(C$2,Totalt!$B$1:$AQ$1,0),FALSE),"")</f>
        <v>0</v>
      </c>
      <c r="D359" s="302">
        <f>IFERROR(VLOOKUP($B359,Totalt!$B$1:$AQ$550,MATCH(D$2,Totalt!$B$1:$AQ$1,0),FALSE),"")</f>
        <v>0</v>
      </c>
      <c r="E359" s="302">
        <f>IFERROR(VLOOKUP($B359,Totalt!$B$1:$AQ$550,MATCH(E$2,Totalt!$B$1:$AQ$1,0),FALSE),"")</f>
        <v>0</v>
      </c>
      <c r="F359" s="302">
        <f>IFERROR(VLOOKUP($B359,Totalt!$B$1:$AQ$550,MATCH(F$2,Totalt!$B$1:$AQ$1,0),FALSE),"")</f>
        <v>11.963900000000001</v>
      </c>
      <c r="G359" s="302">
        <f>IFERROR(VLOOKUP($B359,Totalt!$B$1:$AQ$550,MATCH(G$2,Totalt!$B$1:$AQ$1,0),FALSE),"")</f>
        <v>0</v>
      </c>
      <c r="H359" s="302">
        <f>IFERROR(VLOOKUP($B359,Totalt!$B$1:$AQ$550,MATCH(H$2,Totalt!$B$1:$AQ$1,0),FALSE),"")</f>
        <v>0</v>
      </c>
      <c r="I359" s="302">
        <f>IFERROR(VLOOKUP($B359,Totalt!$B$1:$AQ$550,MATCH(I$2,Totalt!$B$1:$AQ$1,0),FALSE),"")</f>
        <v>0</v>
      </c>
      <c r="J359" s="302">
        <f>IFERROR(VLOOKUP($B359,Totalt!$B$1:$AQ$550,MATCH(J$2,Totalt!$B$1:$AQ$1,0),FALSE),"")</f>
        <v>2.8757299999999999</v>
      </c>
      <c r="K359" s="302">
        <f>IFERROR(VLOOKUP($B359,Totalt!$B$1:$AQ$550,MATCH(K$2,Totalt!$B$1:$AQ$1,0),FALSE),"")</f>
        <v>0</v>
      </c>
      <c r="L359" s="302">
        <f>IFERROR(VLOOKUP($B359,Totalt!$B$1:$AQ$550,MATCH(L$2,Totalt!$B$1:$AQ$1,0),FALSE),"")</f>
        <v>0</v>
      </c>
      <c r="M359" s="302">
        <f>IFERROR(VLOOKUP($B359,Totalt!$B$1:$AQ$550,MATCH(M$2,Totalt!$B$1:$AQ$1,0),FALSE),"")</f>
        <v>98.566800000000001</v>
      </c>
      <c r="N359" s="302">
        <f>IFERROR(VLOOKUP($B359,Totalt!$B$1:$AQ$550,MATCH(N$2,Totalt!$B$1:$AQ$1,0),FALSE),"")</f>
        <v>19.113600000000002</v>
      </c>
      <c r="O359" s="302">
        <f>IFERROR(VLOOKUP($B359,Totalt!$B$1:$AQ$550,MATCH(O$2,Totalt!$B$1:$AQ$1,0),FALSE),"")</f>
        <v>51.619100000000003</v>
      </c>
      <c r="P359" s="302">
        <f>IFERROR(VLOOKUP($B359,Totalt!$B$1:$AQ$550,MATCH(P$2,Totalt!$B$1:$AQ$1,0),FALSE),"")</f>
        <v>25.666899999999998</v>
      </c>
      <c r="Q359" s="302">
        <f>IFERROR(VLOOKUP($B359,Totalt!$B$1:$AQ$550,MATCH(Q$2,Totalt!$B$1:$AQ$1,0),FALSE),"")</f>
        <v>0</v>
      </c>
      <c r="R359" s="302">
        <f>IFERROR(VLOOKUP($B359,Totalt!$B$1:$AQ$550,MATCH(R$2,Totalt!$B$1:$AQ$1,0),FALSE),"")</f>
        <v>0</v>
      </c>
      <c r="S359" s="302">
        <f>IFERROR(VLOOKUP($B359,Totalt!$B$1:$AQ$550,MATCH(S$2,Totalt!$B$1:$AQ$1,0),FALSE),"")</f>
        <v>0</v>
      </c>
      <c r="T359" s="302">
        <f>IFERROR(VLOOKUP($B359,Totalt!$B$1:$AQ$550,MATCH(T$2,Totalt!$B$1:$AQ$1,0),FALSE),"")</f>
        <v>0</v>
      </c>
      <c r="U359" s="302">
        <f>IFERROR(VLOOKUP($B359,Totalt!$B$1:$AQ$550,MATCH(U$2,Totalt!$B$1:$AQ$1,0),FALSE),"")</f>
        <v>0</v>
      </c>
      <c r="V359" s="302">
        <f>IFERROR(VLOOKUP($B359,Totalt!$B$1:$AQ$550,MATCH(V$2,Totalt!$B$1:$AQ$1,0),FALSE),"")</f>
        <v>0</v>
      </c>
      <c r="W359" s="302">
        <f>IFERROR(VLOOKUP($B359,Totalt!$B$1:$AQ$550,MATCH(W$2,Totalt!$B$1:$AQ$1,0),FALSE),"")</f>
        <v>0</v>
      </c>
      <c r="X359" s="302">
        <f>IFERROR(VLOOKUP($B359,Totalt!$B$1:$AQ$550,MATCH(X$2,Totalt!$B$1:$AQ$1,0),FALSE),"")</f>
        <v>0</v>
      </c>
      <c r="Y359" s="302">
        <f>IFERROR(VLOOKUP($B359,Totalt!$B$1:$AQ$550,MATCH(Y$2,Totalt!$B$1:$AQ$1,0),FALSE),"")</f>
        <v>30.568100000000001</v>
      </c>
      <c r="Z359" s="302">
        <f>IFERROR(VLOOKUP($B359,Totalt!$B$1:$AQ$550,MATCH(Z$2,Totalt!$B$1:$AQ$1,0),FALSE),"")</f>
        <v>0</v>
      </c>
      <c r="AA359" s="302">
        <f>IFERROR(VLOOKUP($B359,Totalt!$B$1:$AQ$550,MATCH(AA$2,Totalt!$B$1:$AQ$1,0),FALSE),"")</f>
        <v>0</v>
      </c>
      <c r="AB359" s="302">
        <f>IFERROR(VLOOKUP($B359,Totalt!$B$1:$AQ$550,MATCH(AB$2,Totalt!$B$1:$AQ$1,0),FALSE),"")</f>
        <v>0</v>
      </c>
      <c r="AC359" s="302">
        <f>IFERROR(VLOOKUP($B359,Totalt!$B$1:$AQ$550,MATCH(AC$2,Totalt!$B$1:$AQ$1,0),FALSE),"")</f>
        <v>0</v>
      </c>
      <c r="AD359" s="302">
        <f>IFERROR(VLOOKUP($B359,Totalt!$B$1:$AQ$550,MATCH(AD$2,Totalt!$B$1:$AQ$1,0),FALSE),"")</f>
        <v>0</v>
      </c>
      <c r="AE359" s="302">
        <f>IFERROR(VLOOKUP($B359,Totalt!$B$1:$AQ$550,MATCH(AE$2,Totalt!$B$1:$AQ$1,0),FALSE),"")</f>
        <v>0</v>
      </c>
      <c r="AF359" s="302">
        <f>IFERROR(VLOOKUP($B359,Totalt!$B$1:$AQ$550,MATCH(AF$2,Totalt!$B$1:$AQ$1,0),FALSE),"")</f>
        <v>9.6547999999999998</v>
      </c>
      <c r="AG359" s="302">
        <f>IFERROR(VLOOKUP($B359,Totalt!$B$1:$AQ$550,MATCH(AG$2,Totalt!$B$1:$AQ$1,0),FALSE),"")</f>
        <v>0</v>
      </c>
      <c r="AI359" s="302">
        <f t="shared" si="20"/>
        <v>250.02892999999997</v>
      </c>
      <c r="AJ359" s="302">
        <f>IF(ISERROR(1/VLOOKUP($B359,Leveranser!$B$1:$S$500,MATCH("såld värme (gwh)",Leveranser!$B$1:$S$1,0),FALSE)),"",VLOOKUP($B359,Leveranser!$B$1:$S$500,MATCH("såld värme (gwh)",Leveranser!$B$1:$S$1,0),FALSE))</f>
        <v>266.63</v>
      </c>
      <c r="AK359" s="315"/>
      <c r="AM359" s="316" t="str">
        <f>IF(B359&lt;&gt;"",IF(VLOOKUP($B359,Totalt!$B$1:$AQ$550,MATCH("Kvalitetsgranskad:",Totalt!$B$1:$AQ$1,0),FALSE)="ja",VLOOKUP($B359,Miljö!$B$1:$AG$479,MATCH(AM$2,Miljö!$B$1:$AK$1,0),FALSE),""),"")</f>
        <v>Ja</v>
      </c>
      <c r="AN359" s="316" t="str">
        <f>IF(AM359="ja",VLOOKUP($B359,Miljö!$B$1:$J$479,MATCH("Typ av ursprungsspecificerad el   (Om inget värde anges används Nordisk residualmix, se inforuta) ()",Miljö!$B$1:$J$1,0),FALSE),IF(AM359="nej","Nordisk residualel",""))</f>
        <v>'Hörneborgsel'</v>
      </c>
      <c r="AO359" s="316">
        <f>IF(AM359="","",VLOOKUP($B359,Miljö!$B$1:$J$479,MATCH("Fossilandel för ursprungspecificerad el ()",Miljö!$B$1:$J$1,0),FALSE))</f>
        <v>0.2</v>
      </c>
      <c r="AP359" s="316">
        <f>IF(AM359="","",IFERROR(VLOOKUP($B359,Miljö!$B$1:$J$479,MATCH("Kärnkraftsandel för ursprungsspecificerad el ()",Miljö!$B$1:$J$1,0),FALSE)/1,0))</f>
        <v>0</v>
      </c>
      <c r="AQ359" s="316">
        <f t="shared" si="21"/>
        <v>0.8</v>
      </c>
      <c r="AS359" s="316" t="str">
        <f t="shared" si="22"/>
        <v>Nej</v>
      </c>
      <c r="AT359" s="316" t="str">
        <f>IF(AS359="ja",VLOOKUP($B359,Miljö!$B$1:$O$500,MATCH("Fossil andel i procent (%)",Miljö!$B$1:$O$1,0),FALSE)/100,"")</f>
        <v/>
      </c>
      <c r="AV359" s="316" t="str">
        <f t="shared" si="23"/>
        <v>Nej</v>
      </c>
      <c r="AW359" s="316" t="str">
        <f>IF(AV359="ja",VLOOKUP($B359,'Egen hetvattenprod'!$B$1:$AO$500,MATCH("Värmekälla till värmepumpar ()",'Egen hetvattenprod'!$B$1:$AO$1,0),FALSE),"")</f>
        <v/>
      </c>
    </row>
    <row r="360" spans="1:49" x14ac:dyDescent="0.25">
      <c r="A360" s="314" t="str">
        <f>'Miljövärden för publ företag'!B362</f>
        <v>Övik Energi AB</v>
      </c>
      <c r="B360" s="314" t="str">
        <f>'Miljövärden för publ företag'!C362</f>
        <v>Örnsköldsvik</v>
      </c>
      <c r="C360" s="302">
        <f>IFERROR(VLOOKUP($B360,Totalt!$B$1:$AQ$550,MATCH(C$2,Totalt!$B$1:$AQ$1,0),FALSE),"")</f>
        <v>0</v>
      </c>
      <c r="D360" s="302">
        <f>IFERROR(VLOOKUP($B360,Totalt!$B$1:$AQ$550,MATCH(D$2,Totalt!$B$1:$AQ$1,0),FALSE),"")</f>
        <v>0.20499999999999999</v>
      </c>
      <c r="E360" s="302">
        <f>IFERROR(VLOOKUP($B360,Totalt!$B$1:$AQ$550,MATCH(E$2,Totalt!$B$1:$AQ$1,0),FALSE),"")</f>
        <v>0</v>
      </c>
      <c r="F360" s="302">
        <f>IFERROR(VLOOKUP($B360,Totalt!$B$1:$AQ$550,MATCH(F$2,Totalt!$B$1:$AQ$1,0),FALSE),"")</f>
        <v>0.36854700000000001</v>
      </c>
      <c r="G360" s="302">
        <f>IFERROR(VLOOKUP($B360,Totalt!$B$1:$AQ$550,MATCH(G$2,Totalt!$B$1:$AQ$1,0),FALSE),"")</f>
        <v>0</v>
      </c>
      <c r="H360" s="302">
        <f>IFERROR(VLOOKUP($B360,Totalt!$B$1:$AQ$550,MATCH(H$2,Totalt!$B$1:$AQ$1,0),FALSE),"")</f>
        <v>0</v>
      </c>
      <c r="I360" s="302">
        <f>IFERROR(VLOOKUP($B360,Totalt!$B$1:$AQ$550,MATCH(I$2,Totalt!$B$1:$AQ$1,0),FALSE),"")</f>
        <v>0</v>
      </c>
      <c r="J360" s="302">
        <f>IFERROR(VLOOKUP($B360,Totalt!$B$1:$AQ$550,MATCH(J$2,Totalt!$B$1:$AQ$1,0),FALSE),"")</f>
        <v>1.2504900000000001</v>
      </c>
      <c r="K360" s="302">
        <f>IFERROR(VLOOKUP($B360,Totalt!$B$1:$AQ$550,MATCH(K$2,Totalt!$B$1:$AQ$1,0),FALSE),"")</f>
        <v>0</v>
      </c>
      <c r="L360" s="302">
        <f>IFERROR(VLOOKUP($B360,Totalt!$B$1:$AQ$550,MATCH(L$2,Totalt!$B$1:$AQ$1,0),FALSE),"")</f>
        <v>0</v>
      </c>
      <c r="M360" s="302">
        <f>IFERROR(VLOOKUP($B360,Totalt!$B$1:$AQ$550,MATCH(M$2,Totalt!$B$1:$AQ$1,0),FALSE),"")</f>
        <v>66.529799999999994</v>
      </c>
      <c r="N360" s="302">
        <f>IFERROR(VLOOKUP($B360,Totalt!$B$1:$AQ$550,MATCH(N$2,Totalt!$B$1:$AQ$1,0),FALSE),"")</f>
        <v>11.4152</v>
      </c>
      <c r="O360" s="302">
        <f>IFERROR(VLOOKUP($B360,Totalt!$B$1:$AQ$550,MATCH(O$2,Totalt!$B$1:$AQ$1,0),FALSE),"")</f>
        <v>31.3962</v>
      </c>
      <c r="P360" s="302">
        <f>IFERROR(VLOOKUP($B360,Totalt!$B$1:$AQ$550,MATCH(P$2,Totalt!$B$1:$AQ$1,0),FALSE),"")</f>
        <v>19.5063</v>
      </c>
      <c r="Q360" s="302">
        <f>IFERROR(VLOOKUP($B360,Totalt!$B$1:$AQ$550,MATCH(Q$2,Totalt!$B$1:$AQ$1,0),FALSE),"")</f>
        <v>0</v>
      </c>
      <c r="R360" s="302">
        <f>IFERROR(VLOOKUP($B360,Totalt!$B$1:$AQ$550,MATCH(R$2,Totalt!$B$1:$AQ$1,0),FALSE),"")</f>
        <v>0</v>
      </c>
      <c r="S360" s="302">
        <f>IFERROR(VLOOKUP($B360,Totalt!$B$1:$AQ$550,MATCH(S$2,Totalt!$B$1:$AQ$1,0),FALSE),"")</f>
        <v>0</v>
      </c>
      <c r="T360" s="302">
        <f>IFERROR(VLOOKUP($B360,Totalt!$B$1:$AQ$550,MATCH(T$2,Totalt!$B$1:$AQ$1,0),FALSE),"")</f>
        <v>0</v>
      </c>
      <c r="U360" s="302">
        <f>IFERROR(VLOOKUP($B360,Totalt!$B$1:$AQ$550,MATCH(U$2,Totalt!$B$1:$AQ$1,0),FALSE),"")</f>
        <v>0</v>
      </c>
      <c r="V360" s="302">
        <f>IFERROR(VLOOKUP($B360,Totalt!$B$1:$AQ$550,MATCH(V$2,Totalt!$B$1:$AQ$1,0),FALSE),"")</f>
        <v>0</v>
      </c>
      <c r="W360" s="302">
        <f>IFERROR(VLOOKUP($B360,Totalt!$B$1:$AQ$550,MATCH(W$2,Totalt!$B$1:$AQ$1,0),FALSE),"")</f>
        <v>5.6619999999999999</v>
      </c>
      <c r="X360" s="302">
        <f>IFERROR(VLOOKUP($B360,Totalt!$B$1:$AQ$550,MATCH(X$2,Totalt!$B$1:$AQ$1,0),FALSE),"")</f>
        <v>0</v>
      </c>
      <c r="Y360" s="302">
        <f>IFERROR(VLOOKUP($B360,Totalt!$B$1:$AQ$550,MATCH(Y$2,Totalt!$B$1:$AQ$1,0),FALSE),"")</f>
        <v>21.565999999999999</v>
      </c>
      <c r="Z360" s="302">
        <f>IFERROR(VLOOKUP($B360,Totalt!$B$1:$AQ$550,MATCH(Z$2,Totalt!$B$1:$AQ$1,0),FALSE),"")</f>
        <v>0.13100000000000001</v>
      </c>
      <c r="AA360" s="302">
        <f>IFERROR(VLOOKUP($B360,Totalt!$B$1:$AQ$550,MATCH(AA$2,Totalt!$B$1:$AQ$1,0),FALSE),"")</f>
        <v>0</v>
      </c>
      <c r="AB360" s="302">
        <f>IFERROR(VLOOKUP($B360,Totalt!$B$1:$AQ$550,MATCH(AB$2,Totalt!$B$1:$AQ$1,0),FALSE),"")</f>
        <v>0</v>
      </c>
      <c r="AC360" s="302">
        <f>IFERROR(VLOOKUP($B360,Totalt!$B$1:$AQ$550,MATCH(AC$2,Totalt!$B$1:$AQ$1,0),FALSE),"")</f>
        <v>68.034999999999997</v>
      </c>
      <c r="AD360" s="302">
        <f>IFERROR(VLOOKUP($B360,Totalt!$B$1:$AQ$550,MATCH(AD$2,Totalt!$B$1:$AQ$1,0),FALSE),"")</f>
        <v>0</v>
      </c>
      <c r="AE360" s="302">
        <f>IFERROR(VLOOKUP($B360,Totalt!$B$1:$AQ$550,MATCH(AE$2,Totalt!$B$1:$AQ$1,0),FALSE),"")</f>
        <v>0</v>
      </c>
      <c r="AF360" s="302">
        <f>IFERROR(VLOOKUP($B360,Totalt!$B$1:$AQ$550,MATCH(AF$2,Totalt!$B$1:$AQ$1,0),FALSE),"")</f>
        <v>6.5495599999999996</v>
      </c>
      <c r="AG360" s="302">
        <f>IFERROR(VLOOKUP($B360,Totalt!$B$1:$AQ$550,MATCH(AG$2,Totalt!$B$1:$AQ$1,0),FALSE),"")</f>
        <v>0</v>
      </c>
      <c r="AI360" s="302">
        <f t="shared" si="20"/>
        <v>232.61509699999999</v>
      </c>
      <c r="AJ360" s="302">
        <f>IF(ISERROR(1/VLOOKUP($B360,Leveranser!$B$1:$S$500,MATCH("såld värme (gwh)",Leveranser!$B$1:$S$1,0),FALSE)),"",VLOOKUP($B360,Leveranser!$B$1:$S$500,MATCH("såld värme (gwh)",Leveranser!$B$1:$S$1,0),FALSE))</f>
        <v>232.59800000000001</v>
      </c>
      <c r="AK360" s="315"/>
      <c r="AM360" s="316" t="str">
        <f>IF(B360&lt;&gt;"",IF(VLOOKUP($B360,Totalt!$B$1:$AQ$550,MATCH("Kvalitetsgranskad:",Totalt!$B$1:$AQ$1,0),FALSE)="ja",VLOOKUP($B360,Miljö!$B$1:$AG$479,MATCH(AM$2,Miljö!$B$1:$AK$1,0),FALSE),""),"")</f>
        <v>Ja</v>
      </c>
      <c r="AN360" s="316" t="str">
        <f>IF(AM360="ja",VLOOKUP($B360,Miljö!$B$1:$J$479,MATCH("Typ av ursprungsspecificerad el   (Om inget värde anges används Nordisk residualmix, se inforuta) ()",Miljö!$B$1:$J$1,0),FALSE),IF(AM360="nej","Nordisk residualel",""))</f>
        <v>'Hörneborgsel'</v>
      </c>
      <c r="AO360" s="316">
        <f>IF(AM360="","",VLOOKUP($B360,Miljö!$B$1:$J$479,MATCH("Fossilandel för ursprungspecificerad el ()",Miljö!$B$1:$J$1,0),FALSE))</f>
        <v>0.2</v>
      </c>
      <c r="AP360" s="316">
        <f>IF(AM360="","",IFERROR(VLOOKUP($B360,Miljö!$B$1:$J$479,MATCH("Kärnkraftsandel för ursprungsspecificerad el ()",Miljö!$B$1:$J$1,0),FALSE)/1,0))</f>
        <v>0</v>
      </c>
      <c r="AQ360" s="316">
        <f t="shared" si="21"/>
        <v>0.8</v>
      </c>
      <c r="AS360" s="316" t="str">
        <f t="shared" si="22"/>
        <v>Nej</v>
      </c>
      <c r="AT360" s="316" t="str">
        <f>IF(AS360="ja",VLOOKUP($B360,Miljö!$B$1:$O$500,MATCH("Fossil andel i procent (%)",Miljö!$B$1:$O$1,0),FALSE)/100,"")</f>
        <v/>
      </c>
      <c r="AV360" s="316" t="str">
        <f t="shared" si="23"/>
        <v>Nej</v>
      </c>
      <c r="AW360" s="316" t="str">
        <f>IF(AV360="ja",VLOOKUP($B360,'Egen hetvattenprod'!$B$1:$AO$500,MATCH("Värmekälla till värmepumpar ()",'Egen hetvattenprod'!$B$1:$AO$1,0),FALSE),"")</f>
        <v/>
      </c>
    </row>
    <row r="361" spans="1:49" x14ac:dyDescent="0.25">
      <c r="A361" s="314" t="str">
        <f>'Miljövärden för publ företag'!B363</f>
        <v/>
      </c>
      <c r="B361" s="314" t="str">
        <f>'Miljövärden för publ företag'!C363</f>
        <v/>
      </c>
      <c r="C361" s="302" t="str">
        <f>IFERROR(VLOOKUP($B361,Totalt!$B$1:$AQ$550,MATCH(C$2,Totalt!$B$1:$AQ$1,0),FALSE),"")</f>
        <v/>
      </c>
      <c r="D361" s="302" t="str">
        <f>IFERROR(VLOOKUP($B361,Totalt!$B$1:$AQ$550,MATCH(D$2,Totalt!$B$1:$AQ$1,0),FALSE),"")</f>
        <v/>
      </c>
      <c r="E361" s="302" t="str">
        <f>IFERROR(VLOOKUP($B361,Totalt!$B$1:$AQ$550,MATCH(E$2,Totalt!$B$1:$AQ$1,0),FALSE),"")</f>
        <v/>
      </c>
      <c r="F361" s="302" t="str">
        <f>IFERROR(VLOOKUP($B361,Totalt!$B$1:$AQ$550,MATCH(F$2,Totalt!$B$1:$AQ$1,0),FALSE),"")</f>
        <v/>
      </c>
      <c r="G361" s="302" t="str">
        <f>IFERROR(VLOOKUP($B361,Totalt!$B$1:$AQ$550,MATCH(G$2,Totalt!$B$1:$AQ$1,0),FALSE),"")</f>
        <v/>
      </c>
      <c r="H361" s="302" t="str">
        <f>IFERROR(VLOOKUP($B361,Totalt!$B$1:$AQ$550,MATCH(H$2,Totalt!$B$1:$AQ$1,0),FALSE),"")</f>
        <v/>
      </c>
      <c r="I361" s="302" t="str">
        <f>IFERROR(VLOOKUP($B361,Totalt!$B$1:$AQ$550,MATCH(I$2,Totalt!$B$1:$AQ$1,0),FALSE),"")</f>
        <v/>
      </c>
      <c r="J361" s="302" t="str">
        <f>IFERROR(VLOOKUP($B361,Totalt!$B$1:$AQ$550,MATCH(J$2,Totalt!$B$1:$AQ$1,0),FALSE),"")</f>
        <v/>
      </c>
      <c r="K361" s="302" t="str">
        <f>IFERROR(VLOOKUP($B361,Totalt!$B$1:$AQ$550,MATCH(K$2,Totalt!$B$1:$AQ$1,0),FALSE),"")</f>
        <v/>
      </c>
      <c r="L361" s="302" t="str">
        <f>IFERROR(VLOOKUP($B361,Totalt!$B$1:$AQ$550,MATCH(L$2,Totalt!$B$1:$AQ$1,0),FALSE),"")</f>
        <v/>
      </c>
      <c r="M361" s="302" t="str">
        <f>IFERROR(VLOOKUP($B361,Totalt!$B$1:$AQ$550,MATCH(M$2,Totalt!$B$1:$AQ$1,0),FALSE),"")</f>
        <v/>
      </c>
      <c r="N361" s="302" t="str">
        <f>IFERROR(VLOOKUP($B361,Totalt!$B$1:$AQ$550,MATCH(N$2,Totalt!$B$1:$AQ$1,0),FALSE),"")</f>
        <v/>
      </c>
      <c r="O361" s="302" t="str">
        <f>IFERROR(VLOOKUP($B361,Totalt!$B$1:$AQ$550,MATCH(O$2,Totalt!$B$1:$AQ$1,0),FALSE),"")</f>
        <v/>
      </c>
      <c r="P361" s="302" t="str">
        <f>IFERROR(VLOOKUP($B361,Totalt!$B$1:$AQ$550,MATCH(P$2,Totalt!$B$1:$AQ$1,0),FALSE),"")</f>
        <v/>
      </c>
      <c r="Q361" s="302" t="str">
        <f>IFERROR(VLOOKUP($B361,Totalt!$B$1:$AQ$550,MATCH(Q$2,Totalt!$B$1:$AQ$1,0),FALSE),"")</f>
        <v/>
      </c>
      <c r="R361" s="302" t="str">
        <f>IFERROR(VLOOKUP($B361,Totalt!$B$1:$AQ$550,MATCH(R$2,Totalt!$B$1:$AQ$1,0),FALSE),"")</f>
        <v/>
      </c>
      <c r="S361" s="302" t="str">
        <f>IFERROR(VLOOKUP($B361,Totalt!$B$1:$AQ$550,MATCH(S$2,Totalt!$B$1:$AQ$1,0),FALSE),"")</f>
        <v/>
      </c>
      <c r="T361" s="302" t="str">
        <f>IFERROR(VLOOKUP($B361,Totalt!$B$1:$AQ$550,MATCH(T$2,Totalt!$B$1:$AQ$1,0),FALSE),"")</f>
        <v/>
      </c>
      <c r="U361" s="302" t="str">
        <f>IFERROR(VLOOKUP($B361,Totalt!$B$1:$AQ$550,MATCH(U$2,Totalt!$B$1:$AQ$1,0),FALSE),"")</f>
        <v/>
      </c>
      <c r="V361" s="302" t="str">
        <f>IFERROR(VLOOKUP($B361,Totalt!$B$1:$AQ$550,MATCH(V$2,Totalt!$B$1:$AQ$1,0),FALSE),"")</f>
        <v/>
      </c>
      <c r="W361" s="302" t="str">
        <f>IFERROR(VLOOKUP($B361,Totalt!$B$1:$AQ$550,MATCH(W$2,Totalt!$B$1:$AQ$1,0),FALSE),"")</f>
        <v/>
      </c>
      <c r="X361" s="302" t="str">
        <f>IFERROR(VLOOKUP($B361,Totalt!$B$1:$AQ$550,MATCH(X$2,Totalt!$B$1:$AQ$1,0),FALSE),"")</f>
        <v/>
      </c>
      <c r="Y361" s="302" t="str">
        <f>IFERROR(VLOOKUP($B361,Totalt!$B$1:$AQ$550,MATCH(Y$2,Totalt!$B$1:$AQ$1,0),FALSE),"")</f>
        <v/>
      </c>
      <c r="Z361" s="302" t="str">
        <f>IFERROR(VLOOKUP($B361,Totalt!$B$1:$AQ$550,MATCH(Z$2,Totalt!$B$1:$AQ$1,0),FALSE),"")</f>
        <v/>
      </c>
      <c r="AA361" s="302" t="str">
        <f>IFERROR(VLOOKUP($B361,Totalt!$B$1:$AQ$550,MATCH(AA$2,Totalt!$B$1:$AQ$1,0),FALSE),"")</f>
        <v/>
      </c>
      <c r="AB361" s="302" t="str">
        <f>IFERROR(VLOOKUP($B361,Totalt!$B$1:$AQ$550,MATCH(AB$2,Totalt!$B$1:$AQ$1,0),FALSE),"")</f>
        <v/>
      </c>
      <c r="AC361" s="302" t="str">
        <f>IFERROR(VLOOKUP($B361,Totalt!$B$1:$AQ$550,MATCH(AC$2,Totalt!$B$1:$AQ$1,0),FALSE),"")</f>
        <v/>
      </c>
      <c r="AD361" s="302" t="str">
        <f>IFERROR(VLOOKUP($B361,Totalt!$B$1:$AQ$550,MATCH(AD$2,Totalt!$B$1:$AQ$1,0),FALSE),"")</f>
        <v/>
      </c>
      <c r="AE361" s="302" t="str">
        <f>IFERROR(VLOOKUP($B361,Totalt!$B$1:$AQ$550,MATCH(AE$2,Totalt!$B$1:$AQ$1,0),FALSE),"")</f>
        <v/>
      </c>
      <c r="AF361" s="302" t="str">
        <f>IFERROR(VLOOKUP($B361,Totalt!$B$1:$AQ$550,MATCH(AF$2,Totalt!$B$1:$AQ$1,0),FALSE),"")</f>
        <v/>
      </c>
      <c r="AG361" s="302" t="str">
        <f>IFERROR(VLOOKUP($B361,Totalt!$B$1:$AQ$550,MATCH(AG$2,Totalt!$B$1:$AQ$1,0),FALSE),"")</f>
        <v/>
      </c>
      <c r="AI361" s="302" t="str">
        <f t="shared" si="20"/>
        <v/>
      </c>
      <c r="AJ361" s="302" t="str">
        <f>IF(ISERROR(1/VLOOKUP($B361,Leveranser!$B$1:$S$500,MATCH("såld värme (gwh)",Leveranser!$B$1:$S$1,0),FALSE)),"",VLOOKUP($B361,Leveranser!$B$1:$S$500,MATCH("såld värme (gwh)",Leveranser!$B$1:$S$1,0),FALSE))</f>
        <v/>
      </c>
      <c r="AK361" s="315"/>
      <c r="AM361" s="316" t="str">
        <f>IF(B361&lt;&gt;"",IF(VLOOKUP($B361,Totalt!$B$1:$AQ$550,MATCH("Kvalitetsgranskad:",Totalt!$B$1:$AQ$1,0),FALSE)="ja",VLOOKUP($B361,Miljö!$B$1:$AG$479,MATCH(AM$2,Miljö!$B$1:$AK$1,0),FALSE),""),"")</f>
        <v/>
      </c>
      <c r="AN361" s="316" t="str">
        <f>IF(AM361="ja",VLOOKUP($B361,Miljö!$B$1:$J$479,MATCH("Typ av ursprungsspecificerad el   (Om inget värde anges används Nordisk residualmix, se inforuta) ()",Miljö!$B$1:$J$1,0),FALSE),IF(AM361="nej","Nordisk residualel",""))</f>
        <v/>
      </c>
      <c r="AO361" s="316" t="str">
        <f>IF(AM361="","",VLOOKUP($B361,Miljö!$B$1:$J$479,MATCH("Fossilandel för ursprungspecificerad el ()",Miljö!$B$1:$J$1,0),FALSE))</f>
        <v/>
      </c>
      <c r="AP361" s="316" t="str">
        <f>IF(AM361="","",IFERROR(VLOOKUP($B361,Miljö!$B$1:$J$479,MATCH("Kärnkraftsandel för ursprungsspecificerad el ()",Miljö!$B$1:$J$1,0),FALSE)/1,0))</f>
        <v/>
      </c>
      <c r="AQ361" s="316" t="str">
        <f t="shared" si="21"/>
        <v/>
      </c>
      <c r="AS361" s="316" t="str">
        <f t="shared" si="22"/>
        <v/>
      </c>
      <c r="AT361" s="316" t="str">
        <f>IF(AS361="ja",VLOOKUP($B361,Miljö!$B$1:$O$500,MATCH("Fossil andel i procent (%)",Miljö!$B$1:$O$1,0),FALSE)/100,"")</f>
        <v/>
      </c>
      <c r="AV361" s="316" t="str">
        <f t="shared" si="23"/>
        <v/>
      </c>
      <c r="AW361" s="316" t="str">
        <f>IF(AV361="ja",VLOOKUP($B361,'Egen hetvattenprod'!$B$1:$AO$500,MATCH("Värmekälla till värmepumpar ()",'Egen hetvattenprod'!$B$1:$AO$1,0),FALSE),"")</f>
        <v/>
      </c>
    </row>
    <row r="362" spans="1:49" x14ac:dyDescent="0.25">
      <c r="A362" s="314" t="str">
        <f>'Miljövärden för publ företag'!B364</f>
        <v/>
      </c>
      <c r="B362" s="314" t="str">
        <f>'Miljövärden för publ företag'!C364</f>
        <v/>
      </c>
      <c r="C362" s="302" t="str">
        <f>IFERROR(VLOOKUP($B362,Totalt!$B$1:$AQ$550,MATCH(C$2,Totalt!$B$1:$AQ$1,0),FALSE),"")</f>
        <v/>
      </c>
      <c r="D362" s="302" t="str">
        <f>IFERROR(VLOOKUP($B362,Totalt!$B$1:$AQ$550,MATCH(D$2,Totalt!$B$1:$AQ$1,0),FALSE),"")</f>
        <v/>
      </c>
      <c r="E362" s="302" t="str">
        <f>IFERROR(VLOOKUP($B362,Totalt!$B$1:$AQ$550,MATCH(E$2,Totalt!$B$1:$AQ$1,0),FALSE),"")</f>
        <v/>
      </c>
      <c r="F362" s="302" t="str">
        <f>IFERROR(VLOOKUP($B362,Totalt!$B$1:$AQ$550,MATCH(F$2,Totalt!$B$1:$AQ$1,0),FALSE),"")</f>
        <v/>
      </c>
      <c r="G362" s="302" t="str">
        <f>IFERROR(VLOOKUP($B362,Totalt!$B$1:$AQ$550,MATCH(G$2,Totalt!$B$1:$AQ$1,0),FALSE),"")</f>
        <v/>
      </c>
      <c r="H362" s="302" t="str">
        <f>IFERROR(VLOOKUP($B362,Totalt!$B$1:$AQ$550,MATCH(H$2,Totalt!$B$1:$AQ$1,0),FALSE),"")</f>
        <v/>
      </c>
      <c r="I362" s="302" t="str">
        <f>IFERROR(VLOOKUP($B362,Totalt!$B$1:$AQ$550,MATCH(I$2,Totalt!$B$1:$AQ$1,0),FALSE),"")</f>
        <v/>
      </c>
      <c r="J362" s="302" t="str">
        <f>IFERROR(VLOOKUP($B362,Totalt!$B$1:$AQ$550,MATCH(J$2,Totalt!$B$1:$AQ$1,0),FALSE),"")</f>
        <v/>
      </c>
      <c r="K362" s="302" t="str">
        <f>IFERROR(VLOOKUP($B362,Totalt!$B$1:$AQ$550,MATCH(K$2,Totalt!$B$1:$AQ$1,0),FALSE),"")</f>
        <v/>
      </c>
      <c r="L362" s="302" t="str">
        <f>IFERROR(VLOOKUP($B362,Totalt!$B$1:$AQ$550,MATCH(L$2,Totalt!$B$1:$AQ$1,0),FALSE),"")</f>
        <v/>
      </c>
      <c r="M362" s="302" t="str">
        <f>IFERROR(VLOOKUP($B362,Totalt!$B$1:$AQ$550,MATCH(M$2,Totalt!$B$1:$AQ$1,0),FALSE),"")</f>
        <v/>
      </c>
      <c r="N362" s="302" t="str">
        <f>IFERROR(VLOOKUP($B362,Totalt!$B$1:$AQ$550,MATCH(N$2,Totalt!$B$1:$AQ$1,0),FALSE),"")</f>
        <v/>
      </c>
      <c r="O362" s="302" t="str">
        <f>IFERROR(VLOOKUP($B362,Totalt!$B$1:$AQ$550,MATCH(O$2,Totalt!$B$1:$AQ$1,0),FALSE),"")</f>
        <v/>
      </c>
      <c r="P362" s="302" t="str">
        <f>IFERROR(VLOOKUP($B362,Totalt!$B$1:$AQ$550,MATCH(P$2,Totalt!$B$1:$AQ$1,0),FALSE),"")</f>
        <v/>
      </c>
      <c r="Q362" s="302" t="str">
        <f>IFERROR(VLOOKUP($B362,Totalt!$B$1:$AQ$550,MATCH(Q$2,Totalt!$B$1:$AQ$1,0),FALSE),"")</f>
        <v/>
      </c>
      <c r="R362" s="302" t="str">
        <f>IFERROR(VLOOKUP($B362,Totalt!$B$1:$AQ$550,MATCH(R$2,Totalt!$B$1:$AQ$1,0),FALSE),"")</f>
        <v/>
      </c>
      <c r="S362" s="302" t="str">
        <f>IFERROR(VLOOKUP($B362,Totalt!$B$1:$AQ$550,MATCH(S$2,Totalt!$B$1:$AQ$1,0),FALSE),"")</f>
        <v/>
      </c>
      <c r="T362" s="302" t="str">
        <f>IFERROR(VLOOKUP($B362,Totalt!$B$1:$AQ$550,MATCH(T$2,Totalt!$B$1:$AQ$1,0),FALSE),"")</f>
        <v/>
      </c>
      <c r="U362" s="302" t="str">
        <f>IFERROR(VLOOKUP($B362,Totalt!$B$1:$AQ$550,MATCH(U$2,Totalt!$B$1:$AQ$1,0),FALSE),"")</f>
        <v/>
      </c>
      <c r="V362" s="302" t="str">
        <f>IFERROR(VLOOKUP($B362,Totalt!$B$1:$AQ$550,MATCH(V$2,Totalt!$B$1:$AQ$1,0),FALSE),"")</f>
        <v/>
      </c>
      <c r="W362" s="302" t="str">
        <f>IFERROR(VLOOKUP($B362,Totalt!$B$1:$AQ$550,MATCH(W$2,Totalt!$B$1:$AQ$1,0),FALSE),"")</f>
        <v/>
      </c>
      <c r="X362" s="302" t="str">
        <f>IFERROR(VLOOKUP($B362,Totalt!$B$1:$AQ$550,MATCH(X$2,Totalt!$B$1:$AQ$1,0),FALSE),"")</f>
        <v/>
      </c>
      <c r="Y362" s="302" t="str">
        <f>IFERROR(VLOOKUP($B362,Totalt!$B$1:$AQ$550,MATCH(Y$2,Totalt!$B$1:$AQ$1,0),FALSE),"")</f>
        <v/>
      </c>
      <c r="Z362" s="302" t="str">
        <f>IFERROR(VLOOKUP($B362,Totalt!$B$1:$AQ$550,MATCH(Z$2,Totalt!$B$1:$AQ$1,0),FALSE),"")</f>
        <v/>
      </c>
      <c r="AA362" s="302" t="str">
        <f>IFERROR(VLOOKUP($B362,Totalt!$B$1:$AQ$550,MATCH(AA$2,Totalt!$B$1:$AQ$1,0),FALSE),"")</f>
        <v/>
      </c>
      <c r="AB362" s="302" t="str">
        <f>IFERROR(VLOOKUP($B362,Totalt!$B$1:$AQ$550,MATCH(AB$2,Totalt!$B$1:$AQ$1,0),FALSE),"")</f>
        <v/>
      </c>
      <c r="AC362" s="302" t="str">
        <f>IFERROR(VLOOKUP($B362,Totalt!$B$1:$AQ$550,MATCH(AC$2,Totalt!$B$1:$AQ$1,0),FALSE),"")</f>
        <v/>
      </c>
      <c r="AD362" s="302" t="str">
        <f>IFERROR(VLOOKUP($B362,Totalt!$B$1:$AQ$550,MATCH(AD$2,Totalt!$B$1:$AQ$1,0),FALSE),"")</f>
        <v/>
      </c>
      <c r="AE362" s="302" t="str">
        <f>IFERROR(VLOOKUP($B362,Totalt!$B$1:$AQ$550,MATCH(AE$2,Totalt!$B$1:$AQ$1,0),FALSE),"")</f>
        <v/>
      </c>
      <c r="AF362" s="302" t="str">
        <f>IFERROR(VLOOKUP($B362,Totalt!$B$1:$AQ$550,MATCH(AF$2,Totalt!$B$1:$AQ$1,0),FALSE),"")</f>
        <v/>
      </c>
      <c r="AG362" s="302" t="str">
        <f>IFERROR(VLOOKUP($B362,Totalt!$B$1:$AQ$550,MATCH(AG$2,Totalt!$B$1:$AQ$1,0),FALSE),"")</f>
        <v/>
      </c>
      <c r="AI362" s="302" t="str">
        <f t="shared" si="20"/>
        <v/>
      </c>
      <c r="AJ362" s="302" t="str">
        <f>IF(ISERROR(1/VLOOKUP($B362,Leveranser!$B$1:$S$500,MATCH("såld värme (gwh)",Leveranser!$B$1:$S$1,0),FALSE)),"",VLOOKUP($B362,Leveranser!$B$1:$S$500,MATCH("såld värme (gwh)",Leveranser!$B$1:$S$1,0),FALSE))</f>
        <v/>
      </c>
      <c r="AK362" s="315"/>
      <c r="AM362" s="316" t="str">
        <f>IF(B362&lt;&gt;"",IF(VLOOKUP($B362,Totalt!$B$1:$AQ$550,MATCH("Kvalitetsgranskad:",Totalt!$B$1:$AQ$1,0),FALSE)="ja",VLOOKUP($B362,Miljö!$B$1:$AG$479,MATCH(AM$2,Miljö!$B$1:$AK$1,0),FALSE),""),"")</f>
        <v/>
      </c>
      <c r="AN362" s="316" t="str">
        <f>IF(AM362="ja",VLOOKUP($B362,Miljö!$B$1:$J$479,MATCH("Typ av ursprungsspecificerad el   (Om inget värde anges används Nordisk residualmix, se inforuta) ()",Miljö!$B$1:$J$1,0),FALSE),IF(AM362="nej","Nordisk residualel",""))</f>
        <v/>
      </c>
      <c r="AO362" s="316" t="str">
        <f>IF(AM362="","",VLOOKUP($B362,Miljö!$B$1:$J$479,MATCH("Fossilandel för ursprungspecificerad el ()",Miljö!$B$1:$J$1,0),FALSE))</f>
        <v/>
      </c>
      <c r="AP362" s="316" t="str">
        <f>IF(AM362="","",IFERROR(VLOOKUP($B362,Miljö!$B$1:$J$479,MATCH("Kärnkraftsandel för ursprungsspecificerad el ()",Miljö!$B$1:$J$1,0),FALSE)/1,0))</f>
        <v/>
      </c>
      <c r="AQ362" s="316" t="str">
        <f t="shared" si="21"/>
        <v/>
      </c>
      <c r="AS362" s="316" t="str">
        <f t="shared" si="22"/>
        <v/>
      </c>
      <c r="AT362" s="316" t="str">
        <f>IF(AS362="ja",VLOOKUP($B362,Miljö!$B$1:$O$500,MATCH("Fossil andel i procent (%)",Miljö!$B$1:$O$1,0),FALSE)/100,"")</f>
        <v/>
      </c>
      <c r="AV362" s="316" t="str">
        <f t="shared" si="23"/>
        <v/>
      </c>
      <c r="AW362" s="316" t="str">
        <f>IF(AV362="ja",VLOOKUP($B362,'Egen hetvattenprod'!$B$1:$AO$500,MATCH("Värmekälla till värmepumpar ()",'Egen hetvattenprod'!$B$1:$AO$1,0),FALSE),"")</f>
        <v/>
      </c>
    </row>
    <row r="363" spans="1:49" x14ac:dyDescent="0.25">
      <c r="A363" s="314" t="str">
        <f>'Miljövärden för publ företag'!B365</f>
        <v/>
      </c>
      <c r="B363" s="314" t="str">
        <f>'Miljövärden för publ företag'!C365</f>
        <v/>
      </c>
      <c r="C363" s="302" t="str">
        <f>IFERROR(VLOOKUP($B363,Totalt!$B$1:$AQ$550,MATCH(C$2,Totalt!$B$1:$AQ$1,0),FALSE),"")</f>
        <v/>
      </c>
      <c r="D363" s="302" t="str">
        <f>IFERROR(VLOOKUP($B363,Totalt!$B$1:$AQ$550,MATCH(D$2,Totalt!$B$1:$AQ$1,0),FALSE),"")</f>
        <v/>
      </c>
      <c r="E363" s="302" t="str">
        <f>IFERROR(VLOOKUP($B363,Totalt!$B$1:$AQ$550,MATCH(E$2,Totalt!$B$1:$AQ$1,0),FALSE),"")</f>
        <v/>
      </c>
      <c r="F363" s="302" t="str">
        <f>IFERROR(VLOOKUP($B363,Totalt!$B$1:$AQ$550,MATCH(F$2,Totalt!$B$1:$AQ$1,0),FALSE),"")</f>
        <v/>
      </c>
      <c r="G363" s="302" t="str">
        <f>IFERROR(VLOOKUP($B363,Totalt!$B$1:$AQ$550,MATCH(G$2,Totalt!$B$1:$AQ$1,0),FALSE),"")</f>
        <v/>
      </c>
      <c r="H363" s="302" t="str">
        <f>IFERROR(VLOOKUP($B363,Totalt!$B$1:$AQ$550,MATCH(H$2,Totalt!$B$1:$AQ$1,0),FALSE),"")</f>
        <v/>
      </c>
      <c r="I363" s="302" t="str">
        <f>IFERROR(VLOOKUP($B363,Totalt!$B$1:$AQ$550,MATCH(I$2,Totalt!$B$1:$AQ$1,0),FALSE),"")</f>
        <v/>
      </c>
      <c r="J363" s="302" t="str">
        <f>IFERROR(VLOOKUP($B363,Totalt!$B$1:$AQ$550,MATCH(J$2,Totalt!$B$1:$AQ$1,0),FALSE),"")</f>
        <v/>
      </c>
      <c r="K363" s="302" t="str">
        <f>IFERROR(VLOOKUP($B363,Totalt!$B$1:$AQ$550,MATCH(K$2,Totalt!$B$1:$AQ$1,0),FALSE),"")</f>
        <v/>
      </c>
      <c r="L363" s="302" t="str">
        <f>IFERROR(VLOOKUP($B363,Totalt!$B$1:$AQ$550,MATCH(L$2,Totalt!$B$1:$AQ$1,0),FALSE),"")</f>
        <v/>
      </c>
      <c r="M363" s="302" t="str">
        <f>IFERROR(VLOOKUP($B363,Totalt!$B$1:$AQ$550,MATCH(M$2,Totalt!$B$1:$AQ$1,0),FALSE),"")</f>
        <v/>
      </c>
      <c r="N363" s="302" t="str">
        <f>IFERROR(VLOOKUP($B363,Totalt!$B$1:$AQ$550,MATCH(N$2,Totalt!$B$1:$AQ$1,0),FALSE),"")</f>
        <v/>
      </c>
      <c r="O363" s="302" t="str">
        <f>IFERROR(VLOOKUP($B363,Totalt!$B$1:$AQ$550,MATCH(O$2,Totalt!$B$1:$AQ$1,0),FALSE),"")</f>
        <v/>
      </c>
      <c r="P363" s="302" t="str">
        <f>IFERROR(VLOOKUP($B363,Totalt!$B$1:$AQ$550,MATCH(P$2,Totalt!$B$1:$AQ$1,0),FALSE),"")</f>
        <v/>
      </c>
      <c r="Q363" s="302" t="str">
        <f>IFERROR(VLOOKUP($B363,Totalt!$B$1:$AQ$550,MATCH(Q$2,Totalt!$B$1:$AQ$1,0),FALSE),"")</f>
        <v/>
      </c>
      <c r="R363" s="302" t="str">
        <f>IFERROR(VLOOKUP($B363,Totalt!$B$1:$AQ$550,MATCH(R$2,Totalt!$B$1:$AQ$1,0),FALSE),"")</f>
        <v/>
      </c>
      <c r="S363" s="302" t="str">
        <f>IFERROR(VLOOKUP($B363,Totalt!$B$1:$AQ$550,MATCH(S$2,Totalt!$B$1:$AQ$1,0),FALSE),"")</f>
        <v/>
      </c>
      <c r="T363" s="302" t="str">
        <f>IFERROR(VLOOKUP($B363,Totalt!$B$1:$AQ$550,MATCH(T$2,Totalt!$B$1:$AQ$1,0),FALSE),"")</f>
        <v/>
      </c>
      <c r="U363" s="302" t="str">
        <f>IFERROR(VLOOKUP($B363,Totalt!$B$1:$AQ$550,MATCH(U$2,Totalt!$B$1:$AQ$1,0),FALSE),"")</f>
        <v/>
      </c>
      <c r="V363" s="302" t="str">
        <f>IFERROR(VLOOKUP($B363,Totalt!$B$1:$AQ$550,MATCH(V$2,Totalt!$B$1:$AQ$1,0),FALSE),"")</f>
        <v/>
      </c>
      <c r="W363" s="302" t="str">
        <f>IFERROR(VLOOKUP($B363,Totalt!$B$1:$AQ$550,MATCH(W$2,Totalt!$B$1:$AQ$1,0),FALSE),"")</f>
        <v/>
      </c>
      <c r="X363" s="302" t="str">
        <f>IFERROR(VLOOKUP($B363,Totalt!$B$1:$AQ$550,MATCH(X$2,Totalt!$B$1:$AQ$1,0),FALSE),"")</f>
        <v/>
      </c>
      <c r="Y363" s="302" t="str">
        <f>IFERROR(VLOOKUP($B363,Totalt!$B$1:$AQ$550,MATCH(Y$2,Totalt!$B$1:$AQ$1,0),FALSE),"")</f>
        <v/>
      </c>
      <c r="Z363" s="302" t="str">
        <f>IFERROR(VLOOKUP($B363,Totalt!$B$1:$AQ$550,MATCH(Z$2,Totalt!$B$1:$AQ$1,0),FALSE),"")</f>
        <v/>
      </c>
      <c r="AA363" s="302" t="str">
        <f>IFERROR(VLOOKUP($B363,Totalt!$B$1:$AQ$550,MATCH(AA$2,Totalt!$B$1:$AQ$1,0),FALSE),"")</f>
        <v/>
      </c>
      <c r="AB363" s="302" t="str">
        <f>IFERROR(VLOOKUP($B363,Totalt!$B$1:$AQ$550,MATCH(AB$2,Totalt!$B$1:$AQ$1,0),FALSE),"")</f>
        <v/>
      </c>
      <c r="AC363" s="302" t="str">
        <f>IFERROR(VLOOKUP($B363,Totalt!$B$1:$AQ$550,MATCH(AC$2,Totalt!$B$1:$AQ$1,0),FALSE),"")</f>
        <v/>
      </c>
      <c r="AD363" s="302" t="str">
        <f>IFERROR(VLOOKUP($B363,Totalt!$B$1:$AQ$550,MATCH(AD$2,Totalt!$B$1:$AQ$1,0),FALSE),"")</f>
        <v/>
      </c>
      <c r="AE363" s="302" t="str">
        <f>IFERROR(VLOOKUP($B363,Totalt!$B$1:$AQ$550,MATCH(AE$2,Totalt!$B$1:$AQ$1,0),FALSE),"")</f>
        <v/>
      </c>
      <c r="AF363" s="302" t="str">
        <f>IFERROR(VLOOKUP($B363,Totalt!$B$1:$AQ$550,MATCH(AF$2,Totalt!$B$1:$AQ$1,0),FALSE),"")</f>
        <v/>
      </c>
      <c r="AG363" s="302" t="str">
        <f>IFERROR(VLOOKUP($B363,Totalt!$B$1:$AQ$550,MATCH(AG$2,Totalt!$B$1:$AQ$1,0),FALSE),"")</f>
        <v/>
      </c>
      <c r="AI363" s="302" t="str">
        <f t="shared" si="20"/>
        <v/>
      </c>
      <c r="AJ363" s="302" t="str">
        <f>IF(ISERROR(1/VLOOKUP($B363,Leveranser!$B$1:$S$500,MATCH("såld värme (gwh)",Leveranser!$B$1:$S$1,0),FALSE)),"",VLOOKUP($B363,Leveranser!$B$1:$S$500,MATCH("såld värme (gwh)",Leveranser!$B$1:$S$1,0),FALSE))</f>
        <v/>
      </c>
      <c r="AK363" s="315"/>
      <c r="AM363" s="316" t="str">
        <f>IF(B363&lt;&gt;"",IF(VLOOKUP($B363,Totalt!$B$1:$AQ$550,MATCH("Kvalitetsgranskad:",Totalt!$B$1:$AQ$1,0),FALSE)="ja",VLOOKUP($B363,Miljö!$B$1:$AG$479,MATCH(AM$2,Miljö!$B$1:$AK$1,0),FALSE),""),"")</f>
        <v/>
      </c>
      <c r="AN363" s="316" t="str">
        <f>IF(AM363="ja",VLOOKUP($B363,Miljö!$B$1:$J$479,MATCH("Typ av ursprungsspecificerad el   (Om inget värde anges används Nordisk residualmix, se inforuta) ()",Miljö!$B$1:$J$1,0),FALSE),IF(AM363="nej","Nordisk residualel",""))</f>
        <v/>
      </c>
      <c r="AO363" s="316" t="str">
        <f>IF(AM363="","",VLOOKUP($B363,Miljö!$B$1:$J$479,MATCH("Fossilandel för ursprungspecificerad el ()",Miljö!$B$1:$J$1,0),FALSE))</f>
        <v/>
      </c>
      <c r="AP363" s="316" t="str">
        <f>IF(AM363="","",IFERROR(VLOOKUP($B363,Miljö!$B$1:$J$479,MATCH("Kärnkraftsandel för ursprungsspecificerad el ()",Miljö!$B$1:$J$1,0),FALSE)/1,0))</f>
        <v/>
      </c>
      <c r="AQ363" s="316" t="str">
        <f t="shared" si="21"/>
        <v/>
      </c>
      <c r="AS363" s="316" t="str">
        <f t="shared" si="22"/>
        <v/>
      </c>
      <c r="AT363" s="316" t="str">
        <f>IF(AS363="ja",VLOOKUP($B363,Miljö!$B$1:$O$500,MATCH("Fossil andel i procent (%)",Miljö!$B$1:$O$1,0),FALSE)/100,"")</f>
        <v/>
      </c>
      <c r="AV363" s="316" t="str">
        <f t="shared" si="23"/>
        <v/>
      </c>
      <c r="AW363" s="316" t="str">
        <f>IF(AV363="ja",VLOOKUP($B363,'Egen hetvattenprod'!$B$1:$AO$500,MATCH("Värmekälla till värmepumpar ()",'Egen hetvattenprod'!$B$1:$AO$1,0),FALSE),"")</f>
        <v/>
      </c>
    </row>
    <row r="364" spans="1:49" x14ac:dyDescent="0.25">
      <c r="A364" s="314" t="str">
        <f>'Miljövärden för publ företag'!B366</f>
        <v/>
      </c>
      <c r="B364" s="314" t="str">
        <f>'Miljövärden för publ företag'!C366</f>
        <v/>
      </c>
      <c r="C364" s="302" t="str">
        <f>IFERROR(VLOOKUP($B364,Totalt!$B$1:$AQ$550,MATCH(C$2,Totalt!$B$1:$AQ$1,0),FALSE),"")</f>
        <v/>
      </c>
      <c r="D364" s="302" t="str">
        <f>IFERROR(VLOOKUP($B364,Totalt!$B$1:$AQ$550,MATCH(D$2,Totalt!$B$1:$AQ$1,0),FALSE),"")</f>
        <v/>
      </c>
      <c r="E364" s="302" t="str">
        <f>IFERROR(VLOOKUP($B364,Totalt!$B$1:$AQ$550,MATCH(E$2,Totalt!$B$1:$AQ$1,0),FALSE),"")</f>
        <v/>
      </c>
      <c r="F364" s="302" t="str">
        <f>IFERROR(VLOOKUP($B364,Totalt!$B$1:$AQ$550,MATCH(F$2,Totalt!$B$1:$AQ$1,0),FALSE),"")</f>
        <v/>
      </c>
      <c r="G364" s="302" t="str">
        <f>IFERROR(VLOOKUP($B364,Totalt!$B$1:$AQ$550,MATCH(G$2,Totalt!$B$1:$AQ$1,0),FALSE),"")</f>
        <v/>
      </c>
      <c r="H364" s="302" t="str">
        <f>IFERROR(VLOOKUP($B364,Totalt!$B$1:$AQ$550,MATCH(H$2,Totalt!$B$1:$AQ$1,0),FALSE),"")</f>
        <v/>
      </c>
      <c r="I364" s="302" t="str">
        <f>IFERROR(VLOOKUP($B364,Totalt!$B$1:$AQ$550,MATCH(I$2,Totalt!$B$1:$AQ$1,0),FALSE),"")</f>
        <v/>
      </c>
      <c r="J364" s="302" t="str">
        <f>IFERROR(VLOOKUP($B364,Totalt!$B$1:$AQ$550,MATCH(J$2,Totalt!$B$1:$AQ$1,0),FALSE),"")</f>
        <v/>
      </c>
      <c r="K364" s="302" t="str">
        <f>IFERROR(VLOOKUP($B364,Totalt!$B$1:$AQ$550,MATCH(K$2,Totalt!$B$1:$AQ$1,0),FALSE),"")</f>
        <v/>
      </c>
      <c r="L364" s="302" t="str">
        <f>IFERROR(VLOOKUP($B364,Totalt!$B$1:$AQ$550,MATCH(L$2,Totalt!$B$1:$AQ$1,0),FALSE),"")</f>
        <v/>
      </c>
      <c r="M364" s="302" t="str">
        <f>IFERROR(VLOOKUP($B364,Totalt!$B$1:$AQ$550,MATCH(M$2,Totalt!$B$1:$AQ$1,0),FALSE),"")</f>
        <v/>
      </c>
      <c r="N364" s="302" t="str">
        <f>IFERROR(VLOOKUP($B364,Totalt!$B$1:$AQ$550,MATCH(N$2,Totalt!$B$1:$AQ$1,0),FALSE),"")</f>
        <v/>
      </c>
      <c r="O364" s="302" t="str">
        <f>IFERROR(VLOOKUP($B364,Totalt!$B$1:$AQ$550,MATCH(O$2,Totalt!$B$1:$AQ$1,0),FALSE),"")</f>
        <v/>
      </c>
      <c r="P364" s="302" t="str">
        <f>IFERROR(VLOOKUP($B364,Totalt!$B$1:$AQ$550,MATCH(P$2,Totalt!$B$1:$AQ$1,0),FALSE),"")</f>
        <v/>
      </c>
      <c r="Q364" s="302" t="str">
        <f>IFERROR(VLOOKUP($B364,Totalt!$B$1:$AQ$550,MATCH(Q$2,Totalt!$B$1:$AQ$1,0),FALSE),"")</f>
        <v/>
      </c>
      <c r="R364" s="302" t="str">
        <f>IFERROR(VLOOKUP($B364,Totalt!$B$1:$AQ$550,MATCH(R$2,Totalt!$B$1:$AQ$1,0),FALSE),"")</f>
        <v/>
      </c>
      <c r="S364" s="302" t="str">
        <f>IFERROR(VLOOKUP($B364,Totalt!$B$1:$AQ$550,MATCH(S$2,Totalt!$B$1:$AQ$1,0),FALSE),"")</f>
        <v/>
      </c>
      <c r="T364" s="302" t="str">
        <f>IFERROR(VLOOKUP($B364,Totalt!$B$1:$AQ$550,MATCH(T$2,Totalt!$B$1:$AQ$1,0),FALSE),"")</f>
        <v/>
      </c>
      <c r="U364" s="302" t="str">
        <f>IFERROR(VLOOKUP($B364,Totalt!$B$1:$AQ$550,MATCH(U$2,Totalt!$B$1:$AQ$1,0),FALSE),"")</f>
        <v/>
      </c>
      <c r="V364" s="302" t="str">
        <f>IFERROR(VLOOKUP($B364,Totalt!$B$1:$AQ$550,MATCH(V$2,Totalt!$B$1:$AQ$1,0),FALSE),"")</f>
        <v/>
      </c>
      <c r="W364" s="302" t="str">
        <f>IFERROR(VLOOKUP($B364,Totalt!$B$1:$AQ$550,MATCH(W$2,Totalt!$B$1:$AQ$1,0),FALSE),"")</f>
        <v/>
      </c>
      <c r="X364" s="302" t="str">
        <f>IFERROR(VLOOKUP($B364,Totalt!$B$1:$AQ$550,MATCH(X$2,Totalt!$B$1:$AQ$1,0),FALSE),"")</f>
        <v/>
      </c>
      <c r="Y364" s="302" t="str">
        <f>IFERROR(VLOOKUP($B364,Totalt!$B$1:$AQ$550,MATCH(Y$2,Totalt!$B$1:$AQ$1,0),FALSE),"")</f>
        <v/>
      </c>
      <c r="Z364" s="302" t="str">
        <f>IFERROR(VLOOKUP($B364,Totalt!$B$1:$AQ$550,MATCH(Z$2,Totalt!$B$1:$AQ$1,0),FALSE),"")</f>
        <v/>
      </c>
      <c r="AA364" s="302" t="str">
        <f>IFERROR(VLOOKUP($B364,Totalt!$B$1:$AQ$550,MATCH(AA$2,Totalt!$B$1:$AQ$1,0),FALSE),"")</f>
        <v/>
      </c>
      <c r="AB364" s="302" t="str">
        <f>IFERROR(VLOOKUP($B364,Totalt!$B$1:$AQ$550,MATCH(AB$2,Totalt!$B$1:$AQ$1,0),FALSE),"")</f>
        <v/>
      </c>
      <c r="AC364" s="302" t="str">
        <f>IFERROR(VLOOKUP($B364,Totalt!$B$1:$AQ$550,MATCH(AC$2,Totalt!$B$1:$AQ$1,0),FALSE),"")</f>
        <v/>
      </c>
      <c r="AD364" s="302" t="str">
        <f>IFERROR(VLOOKUP($B364,Totalt!$B$1:$AQ$550,MATCH(AD$2,Totalt!$B$1:$AQ$1,0),FALSE),"")</f>
        <v/>
      </c>
      <c r="AE364" s="302" t="str">
        <f>IFERROR(VLOOKUP($B364,Totalt!$B$1:$AQ$550,MATCH(AE$2,Totalt!$B$1:$AQ$1,0),FALSE),"")</f>
        <v/>
      </c>
      <c r="AF364" s="302" t="str">
        <f>IFERROR(VLOOKUP($B364,Totalt!$B$1:$AQ$550,MATCH(AF$2,Totalt!$B$1:$AQ$1,0),FALSE),"")</f>
        <v/>
      </c>
      <c r="AG364" s="302" t="str">
        <f>IFERROR(VLOOKUP($B364,Totalt!$B$1:$AQ$550,MATCH(AG$2,Totalt!$B$1:$AQ$1,0),FALSE),"")</f>
        <v/>
      </c>
      <c r="AI364" s="302" t="str">
        <f t="shared" si="20"/>
        <v/>
      </c>
      <c r="AJ364" s="302" t="str">
        <f>IF(ISERROR(1/VLOOKUP($B364,Leveranser!$B$1:$S$500,MATCH("såld värme (gwh)",Leveranser!$B$1:$S$1,0),FALSE)),"",VLOOKUP($B364,Leveranser!$B$1:$S$500,MATCH("såld värme (gwh)",Leveranser!$B$1:$S$1,0),FALSE))</f>
        <v/>
      </c>
      <c r="AK364" s="315"/>
      <c r="AM364" s="316" t="str">
        <f>IF(B364&lt;&gt;"",IF(VLOOKUP($B364,Totalt!$B$1:$AQ$550,MATCH("Kvalitetsgranskad:",Totalt!$B$1:$AQ$1,0),FALSE)="ja",VLOOKUP($B364,Miljö!$B$1:$AG$479,MATCH(AM$2,Miljö!$B$1:$AK$1,0),FALSE),""),"")</f>
        <v/>
      </c>
      <c r="AN364" s="316" t="str">
        <f>IF(AM364="ja",VLOOKUP($B364,Miljö!$B$1:$J$479,MATCH("Typ av ursprungsspecificerad el   (Om inget värde anges används Nordisk residualmix, se inforuta) ()",Miljö!$B$1:$J$1,0),FALSE),IF(AM364="nej","Nordisk residualel",""))</f>
        <v/>
      </c>
      <c r="AO364" s="316" t="str">
        <f>IF(AM364="","",VLOOKUP($B364,Miljö!$B$1:$J$479,MATCH("Fossilandel för ursprungspecificerad el ()",Miljö!$B$1:$J$1,0),FALSE))</f>
        <v/>
      </c>
      <c r="AP364" s="316" t="str">
        <f>IF(AM364="","",IFERROR(VLOOKUP($B364,Miljö!$B$1:$J$479,MATCH("Kärnkraftsandel för ursprungsspecificerad el ()",Miljö!$B$1:$J$1,0),FALSE)/1,0))</f>
        <v/>
      </c>
      <c r="AQ364" s="316" t="str">
        <f t="shared" si="21"/>
        <v/>
      </c>
      <c r="AS364" s="316" t="str">
        <f t="shared" si="22"/>
        <v/>
      </c>
      <c r="AT364" s="316" t="str">
        <f>IF(AS364="ja",VLOOKUP($B364,Miljö!$B$1:$O$500,MATCH("Fossil andel i procent (%)",Miljö!$B$1:$O$1,0),FALSE)/100,"")</f>
        <v/>
      </c>
      <c r="AV364" s="316" t="str">
        <f t="shared" si="23"/>
        <v/>
      </c>
      <c r="AW364" s="316" t="str">
        <f>IF(AV364="ja",VLOOKUP($B364,'Egen hetvattenprod'!$B$1:$AO$500,MATCH("Värmekälla till värmepumpar ()",'Egen hetvattenprod'!$B$1:$AO$1,0),FALSE),"")</f>
        <v/>
      </c>
    </row>
    <row r="365" spans="1:49" x14ac:dyDescent="0.25">
      <c r="A365" s="314" t="str">
        <f>'Miljövärden för publ företag'!B367</f>
        <v/>
      </c>
      <c r="B365" s="314" t="str">
        <f>'Miljövärden för publ företag'!C367</f>
        <v/>
      </c>
      <c r="C365" s="302" t="str">
        <f>IFERROR(VLOOKUP($B365,Totalt!$B$1:$AQ$550,MATCH(C$2,Totalt!$B$1:$AQ$1,0),FALSE),"")</f>
        <v/>
      </c>
      <c r="D365" s="302" t="str">
        <f>IFERROR(VLOOKUP($B365,Totalt!$B$1:$AQ$550,MATCH(D$2,Totalt!$B$1:$AQ$1,0),FALSE),"")</f>
        <v/>
      </c>
      <c r="E365" s="302" t="str">
        <f>IFERROR(VLOOKUP($B365,Totalt!$B$1:$AQ$550,MATCH(E$2,Totalt!$B$1:$AQ$1,0),FALSE),"")</f>
        <v/>
      </c>
      <c r="F365" s="302" t="str">
        <f>IFERROR(VLOOKUP($B365,Totalt!$B$1:$AQ$550,MATCH(F$2,Totalt!$B$1:$AQ$1,0),FALSE),"")</f>
        <v/>
      </c>
      <c r="G365" s="302" t="str">
        <f>IFERROR(VLOOKUP($B365,Totalt!$B$1:$AQ$550,MATCH(G$2,Totalt!$B$1:$AQ$1,0),FALSE),"")</f>
        <v/>
      </c>
      <c r="H365" s="302" t="str">
        <f>IFERROR(VLOOKUP($B365,Totalt!$B$1:$AQ$550,MATCH(H$2,Totalt!$B$1:$AQ$1,0),FALSE),"")</f>
        <v/>
      </c>
      <c r="I365" s="302" t="str">
        <f>IFERROR(VLOOKUP($B365,Totalt!$B$1:$AQ$550,MATCH(I$2,Totalt!$B$1:$AQ$1,0),FALSE),"")</f>
        <v/>
      </c>
      <c r="J365" s="302" t="str">
        <f>IFERROR(VLOOKUP($B365,Totalt!$B$1:$AQ$550,MATCH(J$2,Totalt!$B$1:$AQ$1,0),FALSE),"")</f>
        <v/>
      </c>
      <c r="K365" s="302" t="str">
        <f>IFERROR(VLOOKUP($B365,Totalt!$B$1:$AQ$550,MATCH(K$2,Totalt!$B$1:$AQ$1,0),FALSE),"")</f>
        <v/>
      </c>
      <c r="L365" s="302" t="str">
        <f>IFERROR(VLOOKUP($B365,Totalt!$B$1:$AQ$550,MATCH(L$2,Totalt!$B$1:$AQ$1,0),FALSE),"")</f>
        <v/>
      </c>
      <c r="M365" s="302" t="str">
        <f>IFERROR(VLOOKUP($B365,Totalt!$B$1:$AQ$550,MATCH(M$2,Totalt!$B$1:$AQ$1,0),FALSE),"")</f>
        <v/>
      </c>
      <c r="N365" s="302" t="str">
        <f>IFERROR(VLOOKUP($B365,Totalt!$B$1:$AQ$550,MATCH(N$2,Totalt!$B$1:$AQ$1,0),FALSE),"")</f>
        <v/>
      </c>
      <c r="O365" s="302" t="str">
        <f>IFERROR(VLOOKUP($B365,Totalt!$B$1:$AQ$550,MATCH(O$2,Totalt!$B$1:$AQ$1,0),FALSE),"")</f>
        <v/>
      </c>
      <c r="P365" s="302" t="str">
        <f>IFERROR(VLOOKUP($B365,Totalt!$B$1:$AQ$550,MATCH(P$2,Totalt!$B$1:$AQ$1,0),FALSE),"")</f>
        <v/>
      </c>
      <c r="Q365" s="302" t="str">
        <f>IFERROR(VLOOKUP($B365,Totalt!$B$1:$AQ$550,MATCH(Q$2,Totalt!$B$1:$AQ$1,0),FALSE),"")</f>
        <v/>
      </c>
      <c r="R365" s="302" t="str">
        <f>IFERROR(VLOOKUP($B365,Totalt!$B$1:$AQ$550,MATCH(R$2,Totalt!$B$1:$AQ$1,0),FALSE),"")</f>
        <v/>
      </c>
      <c r="S365" s="302" t="str">
        <f>IFERROR(VLOOKUP($B365,Totalt!$B$1:$AQ$550,MATCH(S$2,Totalt!$B$1:$AQ$1,0),FALSE),"")</f>
        <v/>
      </c>
      <c r="T365" s="302" t="str">
        <f>IFERROR(VLOOKUP($B365,Totalt!$B$1:$AQ$550,MATCH(T$2,Totalt!$B$1:$AQ$1,0),FALSE),"")</f>
        <v/>
      </c>
      <c r="U365" s="302" t="str">
        <f>IFERROR(VLOOKUP($B365,Totalt!$B$1:$AQ$550,MATCH(U$2,Totalt!$B$1:$AQ$1,0),FALSE),"")</f>
        <v/>
      </c>
      <c r="V365" s="302" t="str">
        <f>IFERROR(VLOOKUP($B365,Totalt!$B$1:$AQ$550,MATCH(V$2,Totalt!$B$1:$AQ$1,0),FALSE),"")</f>
        <v/>
      </c>
      <c r="W365" s="302" t="str">
        <f>IFERROR(VLOOKUP($B365,Totalt!$B$1:$AQ$550,MATCH(W$2,Totalt!$B$1:$AQ$1,0),FALSE),"")</f>
        <v/>
      </c>
      <c r="X365" s="302" t="str">
        <f>IFERROR(VLOOKUP($B365,Totalt!$B$1:$AQ$550,MATCH(X$2,Totalt!$B$1:$AQ$1,0),FALSE),"")</f>
        <v/>
      </c>
      <c r="Y365" s="302" t="str">
        <f>IFERROR(VLOOKUP($B365,Totalt!$B$1:$AQ$550,MATCH(Y$2,Totalt!$B$1:$AQ$1,0),FALSE),"")</f>
        <v/>
      </c>
      <c r="Z365" s="302" t="str">
        <f>IFERROR(VLOOKUP($B365,Totalt!$B$1:$AQ$550,MATCH(Z$2,Totalt!$B$1:$AQ$1,0),FALSE),"")</f>
        <v/>
      </c>
      <c r="AA365" s="302" t="str">
        <f>IFERROR(VLOOKUP($B365,Totalt!$B$1:$AQ$550,MATCH(AA$2,Totalt!$B$1:$AQ$1,0),FALSE),"")</f>
        <v/>
      </c>
      <c r="AB365" s="302" t="str">
        <f>IFERROR(VLOOKUP($B365,Totalt!$B$1:$AQ$550,MATCH(AB$2,Totalt!$B$1:$AQ$1,0),FALSE),"")</f>
        <v/>
      </c>
      <c r="AC365" s="302" t="str">
        <f>IFERROR(VLOOKUP($B365,Totalt!$B$1:$AQ$550,MATCH(AC$2,Totalt!$B$1:$AQ$1,0),FALSE),"")</f>
        <v/>
      </c>
      <c r="AD365" s="302" t="str">
        <f>IFERROR(VLOOKUP($B365,Totalt!$B$1:$AQ$550,MATCH(AD$2,Totalt!$B$1:$AQ$1,0),FALSE),"")</f>
        <v/>
      </c>
      <c r="AE365" s="302" t="str">
        <f>IFERROR(VLOOKUP($B365,Totalt!$B$1:$AQ$550,MATCH(AE$2,Totalt!$B$1:$AQ$1,0),FALSE),"")</f>
        <v/>
      </c>
      <c r="AF365" s="302" t="str">
        <f>IFERROR(VLOOKUP($B365,Totalt!$B$1:$AQ$550,MATCH(AF$2,Totalt!$B$1:$AQ$1,0),FALSE),"")</f>
        <v/>
      </c>
      <c r="AG365" s="302" t="str">
        <f>IFERROR(VLOOKUP($B365,Totalt!$B$1:$AQ$550,MATCH(AG$2,Totalt!$B$1:$AQ$1,0),FALSE),"")</f>
        <v/>
      </c>
      <c r="AI365" s="302" t="str">
        <f t="shared" si="20"/>
        <v/>
      </c>
      <c r="AJ365" s="302" t="str">
        <f>IF(ISERROR(1/VLOOKUP($B365,Leveranser!$B$1:$S$500,MATCH("såld värme (gwh)",Leveranser!$B$1:$S$1,0),FALSE)),"",VLOOKUP($B365,Leveranser!$B$1:$S$500,MATCH("såld värme (gwh)",Leveranser!$B$1:$S$1,0),FALSE))</f>
        <v/>
      </c>
      <c r="AK365" s="315"/>
      <c r="AM365" s="316" t="str">
        <f>IF(B365&lt;&gt;"",IF(VLOOKUP($B365,Totalt!$B$1:$AQ$550,MATCH("Kvalitetsgranskad:",Totalt!$B$1:$AQ$1,0),FALSE)="ja",VLOOKUP($B365,Miljö!$B$1:$AG$479,MATCH(AM$2,Miljö!$B$1:$AK$1,0),FALSE),""),"")</f>
        <v/>
      </c>
      <c r="AN365" s="316" t="str">
        <f>IF(AM365="ja",VLOOKUP($B365,Miljö!$B$1:$J$479,MATCH("Typ av ursprungsspecificerad el   (Om inget värde anges används Nordisk residualmix, se inforuta) ()",Miljö!$B$1:$J$1,0),FALSE),IF(AM365="nej","Nordisk residualel",""))</f>
        <v/>
      </c>
      <c r="AO365" s="316" t="str">
        <f>IF(AM365="","",VLOOKUP($B365,Miljö!$B$1:$J$479,MATCH("Fossilandel för ursprungspecificerad el ()",Miljö!$B$1:$J$1,0),FALSE))</f>
        <v/>
      </c>
      <c r="AP365" s="316" t="str">
        <f>IF(AM365="","",IFERROR(VLOOKUP($B365,Miljö!$B$1:$J$479,MATCH("Kärnkraftsandel för ursprungsspecificerad el ()",Miljö!$B$1:$J$1,0),FALSE)/1,0))</f>
        <v/>
      </c>
      <c r="AQ365" s="316" t="str">
        <f t="shared" si="21"/>
        <v/>
      </c>
      <c r="AS365" s="316" t="str">
        <f t="shared" si="22"/>
        <v/>
      </c>
      <c r="AT365" s="316" t="str">
        <f>IF(AS365="ja",VLOOKUP($B365,Miljö!$B$1:$O$500,MATCH("Fossil andel i procent (%)",Miljö!$B$1:$O$1,0),FALSE)/100,"")</f>
        <v/>
      </c>
      <c r="AV365" s="316" t="str">
        <f t="shared" si="23"/>
        <v/>
      </c>
      <c r="AW365" s="316" t="str">
        <f>IF(AV365="ja",VLOOKUP($B365,'Egen hetvattenprod'!$B$1:$AO$500,MATCH("Värmekälla till värmepumpar ()",'Egen hetvattenprod'!$B$1:$AO$1,0),FALSE),"")</f>
        <v/>
      </c>
    </row>
    <row r="366" spans="1:49" x14ac:dyDescent="0.25">
      <c r="A366" s="314" t="str">
        <f>'Miljövärden för publ företag'!B368</f>
        <v/>
      </c>
      <c r="B366" s="314" t="str">
        <f>'Miljövärden för publ företag'!C368</f>
        <v/>
      </c>
      <c r="C366" s="302" t="str">
        <f>IFERROR(VLOOKUP($B366,Totalt!$B$1:$AQ$550,MATCH(C$2,Totalt!$B$1:$AQ$1,0),FALSE),"")</f>
        <v/>
      </c>
      <c r="D366" s="302" t="str">
        <f>IFERROR(VLOOKUP($B366,Totalt!$B$1:$AQ$550,MATCH(D$2,Totalt!$B$1:$AQ$1,0),FALSE),"")</f>
        <v/>
      </c>
      <c r="E366" s="302" t="str">
        <f>IFERROR(VLOOKUP($B366,Totalt!$B$1:$AQ$550,MATCH(E$2,Totalt!$B$1:$AQ$1,0),FALSE),"")</f>
        <v/>
      </c>
      <c r="F366" s="302" t="str">
        <f>IFERROR(VLOOKUP($B366,Totalt!$B$1:$AQ$550,MATCH(F$2,Totalt!$B$1:$AQ$1,0),FALSE),"")</f>
        <v/>
      </c>
      <c r="G366" s="302" t="str">
        <f>IFERROR(VLOOKUP($B366,Totalt!$B$1:$AQ$550,MATCH(G$2,Totalt!$B$1:$AQ$1,0),FALSE),"")</f>
        <v/>
      </c>
      <c r="H366" s="302" t="str">
        <f>IFERROR(VLOOKUP($B366,Totalt!$B$1:$AQ$550,MATCH(H$2,Totalt!$B$1:$AQ$1,0),FALSE),"")</f>
        <v/>
      </c>
      <c r="I366" s="302" t="str">
        <f>IFERROR(VLOOKUP($B366,Totalt!$B$1:$AQ$550,MATCH(I$2,Totalt!$B$1:$AQ$1,0),FALSE),"")</f>
        <v/>
      </c>
      <c r="J366" s="302" t="str">
        <f>IFERROR(VLOOKUP($B366,Totalt!$B$1:$AQ$550,MATCH(J$2,Totalt!$B$1:$AQ$1,0),FALSE),"")</f>
        <v/>
      </c>
      <c r="K366" s="302" t="str">
        <f>IFERROR(VLOOKUP($B366,Totalt!$B$1:$AQ$550,MATCH(K$2,Totalt!$B$1:$AQ$1,0),FALSE),"")</f>
        <v/>
      </c>
      <c r="L366" s="302" t="str">
        <f>IFERROR(VLOOKUP($B366,Totalt!$B$1:$AQ$550,MATCH(L$2,Totalt!$B$1:$AQ$1,0),FALSE),"")</f>
        <v/>
      </c>
      <c r="M366" s="302" t="str">
        <f>IFERROR(VLOOKUP($B366,Totalt!$B$1:$AQ$550,MATCH(M$2,Totalt!$B$1:$AQ$1,0),FALSE),"")</f>
        <v/>
      </c>
      <c r="N366" s="302" t="str">
        <f>IFERROR(VLOOKUP($B366,Totalt!$B$1:$AQ$550,MATCH(N$2,Totalt!$B$1:$AQ$1,0),FALSE),"")</f>
        <v/>
      </c>
      <c r="O366" s="302" t="str">
        <f>IFERROR(VLOOKUP($B366,Totalt!$B$1:$AQ$550,MATCH(O$2,Totalt!$B$1:$AQ$1,0),FALSE),"")</f>
        <v/>
      </c>
      <c r="P366" s="302" t="str">
        <f>IFERROR(VLOOKUP($B366,Totalt!$B$1:$AQ$550,MATCH(P$2,Totalt!$B$1:$AQ$1,0),FALSE),"")</f>
        <v/>
      </c>
      <c r="Q366" s="302" t="str">
        <f>IFERROR(VLOOKUP($B366,Totalt!$B$1:$AQ$550,MATCH(Q$2,Totalt!$B$1:$AQ$1,0),FALSE),"")</f>
        <v/>
      </c>
      <c r="R366" s="302" t="str">
        <f>IFERROR(VLOOKUP($B366,Totalt!$B$1:$AQ$550,MATCH(R$2,Totalt!$B$1:$AQ$1,0),FALSE),"")</f>
        <v/>
      </c>
      <c r="S366" s="302" t="str">
        <f>IFERROR(VLOOKUP($B366,Totalt!$B$1:$AQ$550,MATCH(S$2,Totalt!$B$1:$AQ$1,0),FALSE),"")</f>
        <v/>
      </c>
      <c r="T366" s="302" t="str">
        <f>IFERROR(VLOOKUP($B366,Totalt!$B$1:$AQ$550,MATCH(T$2,Totalt!$B$1:$AQ$1,0),FALSE),"")</f>
        <v/>
      </c>
      <c r="U366" s="302" t="str">
        <f>IFERROR(VLOOKUP($B366,Totalt!$B$1:$AQ$550,MATCH(U$2,Totalt!$B$1:$AQ$1,0),FALSE),"")</f>
        <v/>
      </c>
      <c r="V366" s="302" t="str">
        <f>IFERROR(VLOOKUP($B366,Totalt!$B$1:$AQ$550,MATCH(V$2,Totalt!$B$1:$AQ$1,0),FALSE),"")</f>
        <v/>
      </c>
      <c r="W366" s="302" t="str">
        <f>IFERROR(VLOOKUP($B366,Totalt!$B$1:$AQ$550,MATCH(W$2,Totalt!$B$1:$AQ$1,0),FALSE),"")</f>
        <v/>
      </c>
      <c r="X366" s="302" t="str">
        <f>IFERROR(VLOOKUP($B366,Totalt!$B$1:$AQ$550,MATCH(X$2,Totalt!$B$1:$AQ$1,0),FALSE),"")</f>
        <v/>
      </c>
      <c r="Y366" s="302" t="str">
        <f>IFERROR(VLOOKUP($B366,Totalt!$B$1:$AQ$550,MATCH(Y$2,Totalt!$B$1:$AQ$1,0),FALSE),"")</f>
        <v/>
      </c>
      <c r="Z366" s="302" t="str">
        <f>IFERROR(VLOOKUP($B366,Totalt!$B$1:$AQ$550,MATCH(Z$2,Totalt!$B$1:$AQ$1,0),FALSE),"")</f>
        <v/>
      </c>
      <c r="AA366" s="302" t="str">
        <f>IFERROR(VLOOKUP($B366,Totalt!$B$1:$AQ$550,MATCH(AA$2,Totalt!$B$1:$AQ$1,0),FALSE),"")</f>
        <v/>
      </c>
      <c r="AB366" s="302" t="str">
        <f>IFERROR(VLOOKUP($B366,Totalt!$B$1:$AQ$550,MATCH(AB$2,Totalt!$B$1:$AQ$1,0),FALSE),"")</f>
        <v/>
      </c>
      <c r="AC366" s="302" t="str">
        <f>IFERROR(VLOOKUP($B366,Totalt!$B$1:$AQ$550,MATCH(AC$2,Totalt!$B$1:$AQ$1,0),FALSE),"")</f>
        <v/>
      </c>
      <c r="AD366" s="302" t="str">
        <f>IFERROR(VLOOKUP($B366,Totalt!$B$1:$AQ$550,MATCH(AD$2,Totalt!$B$1:$AQ$1,0),FALSE),"")</f>
        <v/>
      </c>
      <c r="AE366" s="302" t="str">
        <f>IFERROR(VLOOKUP($B366,Totalt!$B$1:$AQ$550,MATCH(AE$2,Totalt!$B$1:$AQ$1,0),FALSE),"")</f>
        <v/>
      </c>
      <c r="AF366" s="302" t="str">
        <f>IFERROR(VLOOKUP($B366,Totalt!$B$1:$AQ$550,MATCH(AF$2,Totalt!$B$1:$AQ$1,0),FALSE),"")</f>
        <v/>
      </c>
      <c r="AG366" s="302" t="str">
        <f>IFERROR(VLOOKUP($B366,Totalt!$B$1:$AQ$550,MATCH(AG$2,Totalt!$B$1:$AQ$1,0),FALSE),"")</f>
        <v/>
      </c>
      <c r="AI366" s="302" t="str">
        <f t="shared" si="20"/>
        <v/>
      </c>
      <c r="AJ366" s="302" t="str">
        <f>IF(ISERROR(1/VLOOKUP($B366,Leveranser!$B$1:$S$500,MATCH("såld värme (gwh)",Leveranser!$B$1:$S$1,0),FALSE)),"",VLOOKUP($B366,Leveranser!$B$1:$S$500,MATCH("såld värme (gwh)",Leveranser!$B$1:$S$1,0),FALSE))</f>
        <v/>
      </c>
      <c r="AK366" s="315"/>
      <c r="AM366" s="316" t="str">
        <f>IF(B366&lt;&gt;"",IF(VLOOKUP($B366,Totalt!$B$1:$AQ$550,MATCH("Kvalitetsgranskad:",Totalt!$B$1:$AQ$1,0),FALSE)="ja",VLOOKUP($B366,Miljö!$B$1:$AG$479,MATCH(AM$2,Miljö!$B$1:$AK$1,0),FALSE),""),"")</f>
        <v/>
      </c>
      <c r="AN366" s="316" t="str">
        <f>IF(AM366="ja",VLOOKUP($B366,Miljö!$B$1:$J$479,MATCH("Typ av ursprungsspecificerad el   (Om inget värde anges används Nordisk residualmix, se inforuta) ()",Miljö!$B$1:$J$1,0),FALSE),IF(AM366="nej","Nordisk residualel",""))</f>
        <v/>
      </c>
      <c r="AO366" s="316" t="str">
        <f>IF(AM366="","",VLOOKUP($B366,Miljö!$B$1:$J$479,MATCH("Fossilandel för ursprungspecificerad el ()",Miljö!$B$1:$J$1,0),FALSE))</f>
        <v/>
      </c>
      <c r="AP366" s="316" t="str">
        <f>IF(AM366="","",IFERROR(VLOOKUP($B366,Miljö!$B$1:$J$479,MATCH("Kärnkraftsandel för ursprungsspecificerad el ()",Miljö!$B$1:$J$1,0),FALSE)/1,0))</f>
        <v/>
      </c>
      <c r="AQ366" s="316" t="str">
        <f t="shared" si="21"/>
        <v/>
      </c>
      <c r="AS366" s="316" t="str">
        <f t="shared" si="22"/>
        <v/>
      </c>
      <c r="AT366" s="316" t="str">
        <f>IF(AS366="ja",VLOOKUP($B366,Miljö!$B$1:$O$500,MATCH("Fossil andel i procent (%)",Miljö!$B$1:$O$1,0),FALSE)/100,"")</f>
        <v/>
      </c>
      <c r="AV366" s="316" t="str">
        <f t="shared" si="23"/>
        <v/>
      </c>
      <c r="AW366" s="316" t="str">
        <f>IF(AV366="ja",VLOOKUP($B366,'Egen hetvattenprod'!$B$1:$AO$500,MATCH("Värmekälla till värmepumpar ()",'Egen hetvattenprod'!$B$1:$AO$1,0),FALSE),"")</f>
        <v/>
      </c>
    </row>
    <row r="367" spans="1:49" x14ac:dyDescent="0.25">
      <c r="A367" s="314" t="str">
        <f>'Miljövärden för publ företag'!B369</f>
        <v/>
      </c>
      <c r="B367" s="314" t="str">
        <f>'Miljövärden för publ företag'!C369</f>
        <v/>
      </c>
      <c r="C367" s="302" t="str">
        <f>IFERROR(VLOOKUP($B367,Totalt!$B$1:$AQ$550,MATCH(C$2,Totalt!$B$1:$AQ$1,0),FALSE),"")</f>
        <v/>
      </c>
      <c r="D367" s="302" t="str">
        <f>IFERROR(VLOOKUP($B367,Totalt!$B$1:$AQ$550,MATCH(D$2,Totalt!$B$1:$AQ$1,0),FALSE),"")</f>
        <v/>
      </c>
      <c r="E367" s="302" t="str">
        <f>IFERROR(VLOOKUP($B367,Totalt!$B$1:$AQ$550,MATCH(E$2,Totalt!$B$1:$AQ$1,0),FALSE),"")</f>
        <v/>
      </c>
      <c r="F367" s="302" t="str">
        <f>IFERROR(VLOOKUP($B367,Totalt!$B$1:$AQ$550,MATCH(F$2,Totalt!$B$1:$AQ$1,0),FALSE),"")</f>
        <v/>
      </c>
      <c r="G367" s="302" t="str">
        <f>IFERROR(VLOOKUP($B367,Totalt!$B$1:$AQ$550,MATCH(G$2,Totalt!$B$1:$AQ$1,0),FALSE),"")</f>
        <v/>
      </c>
      <c r="H367" s="302" t="str">
        <f>IFERROR(VLOOKUP($B367,Totalt!$B$1:$AQ$550,MATCH(H$2,Totalt!$B$1:$AQ$1,0),FALSE),"")</f>
        <v/>
      </c>
      <c r="I367" s="302" t="str">
        <f>IFERROR(VLOOKUP($B367,Totalt!$B$1:$AQ$550,MATCH(I$2,Totalt!$B$1:$AQ$1,0),FALSE),"")</f>
        <v/>
      </c>
      <c r="J367" s="302" t="str">
        <f>IFERROR(VLOOKUP($B367,Totalt!$B$1:$AQ$550,MATCH(J$2,Totalt!$B$1:$AQ$1,0),FALSE),"")</f>
        <v/>
      </c>
      <c r="K367" s="302" t="str">
        <f>IFERROR(VLOOKUP($B367,Totalt!$B$1:$AQ$550,MATCH(K$2,Totalt!$B$1:$AQ$1,0),FALSE),"")</f>
        <v/>
      </c>
      <c r="L367" s="302" t="str">
        <f>IFERROR(VLOOKUP($B367,Totalt!$B$1:$AQ$550,MATCH(L$2,Totalt!$B$1:$AQ$1,0),FALSE),"")</f>
        <v/>
      </c>
      <c r="M367" s="302" t="str">
        <f>IFERROR(VLOOKUP($B367,Totalt!$B$1:$AQ$550,MATCH(M$2,Totalt!$B$1:$AQ$1,0),FALSE),"")</f>
        <v/>
      </c>
      <c r="N367" s="302" t="str">
        <f>IFERROR(VLOOKUP($B367,Totalt!$B$1:$AQ$550,MATCH(N$2,Totalt!$B$1:$AQ$1,0),FALSE),"")</f>
        <v/>
      </c>
      <c r="O367" s="302" t="str">
        <f>IFERROR(VLOOKUP($B367,Totalt!$B$1:$AQ$550,MATCH(O$2,Totalt!$B$1:$AQ$1,0),FALSE),"")</f>
        <v/>
      </c>
      <c r="P367" s="302" t="str">
        <f>IFERROR(VLOOKUP($B367,Totalt!$B$1:$AQ$550,MATCH(P$2,Totalt!$B$1:$AQ$1,0),FALSE),"")</f>
        <v/>
      </c>
      <c r="Q367" s="302" t="str">
        <f>IFERROR(VLOOKUP($B367,Totalt!$B$1:$AQ$550,MATCH(Q$2,Totalt!$B$1:$AQ$1,0),FALSE),"")</f>
        <v/>
      </c>
      <c r="R367" s="302" t="str">
        <f>IFERROR(VLOOKUP($B367,Totalt!$B$1:$AQ$550,MATCH(R$2,Totalt!$B$1:$AQ$1,0),FALSE),"")</f>
        <v/>
      </c>
      <c r="S367" s="302" t="str">
        <f>IFERROR(VLOOKUP($B367,Totalt!$B$1:$AQ$550,MATCH(S$2,Totalt!$B$1:$AQ$1,0),FALSE),"")</f>
        <v/>
      </c>
      <c r="T367" s="302" t="str">
        <f>IFERROR(VLOOKUP($B367,Totalt!$B$1:$AQ$550,MATCH(T$2,Totalt!$B$1:$AQ$1,0),FALSE),"")</f>
        <v/>
      </c>
      <c r="U367" s="302" t="str">
        <f>IFERROR(VLOOKUP($B367,Totalt!$B$1:$AQ$550,MATCH(U$2,Totalt!$B$1:$AQ$1,0),FALSE),"")</f>
        <v/>
      </c>
      <c r="V367" s="302" t="str">
        <f>IFERROR(VLOOKUP($B367,Totalt!$B$1:$AQ$550,MATCH(V$2,Totalt!$B$1:$AQ$1,0),FALSE),"")</f>
        <v/>
      </c>
      <c r="W367" s="302" t="str">
        <f>IFERROR(VLOOKUP($B367,Totalt!$B$1:$AQ$550,MATCH(W$2,Totalt!$B$1:$AQ$1,0),FALSE),"")</f>
        <v/>
      </c>
      <c r="X367" s="302" t="str">
        <f>IFERROR(VLOOKUP($B367,Totalt!$B$1:$AQ$550,MATCH(X$2,Totalt!$B$1:$AQ$1,0),FALSE),"")</f>
        <v/>
      </c>
      <c r="Y367" s="302" t="str">
        <f>IFERROR(VLOOKUP($B367,Totalt!$B$1:$AQ$550,MATCH(Y$2,Totalt!$B$1:$AQ$1,0),FALSE),"")</f>
        <v/>
      </c>
      <c r="Z367" s="302" t="str">
        <f>IFERROR(VLOOKUP($B367,Totalt!$B$1:$AQ$550,MATCH(Z$2,Totalt!$B$1:$AQ$1,0),FALSE),"")</f>
        <v/>
      </c>
      <c r="AA367" s="302" t="str">
        <f>IFERROR(VLOOKUP($B367,Totalt!$B$1:$AQ$550,MATCH(AA$2,Totalt!$B$1:$AQ$1,0),FALSE),"")</f>
        <v/>
      </c>
      <c r="AB367" s="302" t="str">
        <f>IFERROR(VLOOKUP($B367,Totalt!$B$1:$AQ$550,MATCH(AB$2,Totalt!$B$1:$AQ$1,0),FALSE),"")</f>
        <v/>
      </c>
      <c r="AC367" s="302" t="str">
        <f>IFERROR(VLOOKUP($B367,Totalt!$B$1:$AQ$550,MATCH(AC$2,Totalt!$B$1:$AQ$1,0),FALSE),"")</f>
        <v/>
      </c>
      <c r="AD367" s="302" t="str">
        <f>IFERROR(VLOOKUP($B367,Totalt!$B$1:$AQ$550,MATCH(AD$2,Totalt!$B$1:$AQ$1,0),FALSE),"")</f>
        <v/>
      </c>
      <c r="AE367" s="302" t="str">
        <f>IFERROR(VLOOKUP($B367,Totalt!$B$1:$AQ$550,MATCH(AE$2,Totalt!$B$1:$AQ$1,0),FALSE),"")</f>
        <v/>
      </c>
      <c r="AF367" s="302" t="str">
        <f>IFERROR(VLOOKUP($B367,Totalt!$B$1:$AQ$550,MATCH(AF$2,Totalt!$B$1:$AQ$1,0),FALSE),"")</f>
        <v/>
      </c>
      <c r="AG367" s="302" t="str">
        <f>IFERROR(VLOOKUP($B367,Totalt!$B$1:$AQ$550,MATCH(AG$2,Totalt!$B$1:$AQ$1,0),FALSE),"")</f>
        <v/>
      </c>
      <c r="AI367" s="302" t="str">
        <f t="shared" si="20"/>
        <v/>
      </c>
      <c r="AJ367" s="302" t="str">
        <f>IF(ISERROR(1/VLOOKUP($B367,Leveranser!$B$1:$S$500,MATCH("såld värme (gwh)",Leveranser!$B$1:$S$1,0),FALSE)),"",VLOOKUP($B367,Leveranser!$B$1:$S$500,MATCH("såld värme (gwh)",Leveranser!$B$1:$S$1,0),FALSE))</f>
        <v/>
      </c>
      <c r="AK367" s="315"/>
      <c r="AM367" s="316" t="str">
        <f>IF(B367&lt;&gt;"",IF(VLOOKUP($B367,Totalt!$B$1:$AQ$550,MATCH("Kvalitetsgranskad:",Totalt!$B$1:$AQ$1,0),FALSE)="ja",VLOOKUP($B367,Miljö!$B$1:$AG$479,MATCH(AM$2,Miljö!$B$1:$AK$1,0),FALSE),""),"")</f>
        <v/>
      </c>
      <c r="AN367" s="316" t="str">
        <f>IF(AM367="ja",VLOOKUP($B367,Miljö!$B$1:$J$479,MATCH("Typ av ursprungsspecificerad el   (Om inget värde anges används Nordisk residualmix, se inforuta) ()",Miljö!$B$1:$J$1,0),FALSE),IF(AM367="nej","Nordisk residualel",""))</f>
        <v/>
      </c>
      <c r="AO367" s="316" t="str">
        <f>IF(AM367="","",VLOOKUP($B367,Miljö!$B$1:$J$479,MATCH("Fossilandel för ursprungspecificerad el ()",Miljö!$B$1:$J$1,0),FALSE))</f>
        <v/>
      </c>
      <c r="AP367" s="316" t="str">
        <f>IF(AM367="","",IFERROR(VLOOKUP($B367,Miljö!$B$1:$J$479,MATCH("Kärnkraftsandel för ursprungsspecificerad el ()",Miljö!$B$1:$J$1,0),FALSE)/1,0))</f>
        <v/>
      </c>
      <c r="AQ367" s="316" t="str">
        <f t="shared" si="21"/>
        <v/>
      </c>
      <c r="AS367" s="316" t="str">
        <f t="shared" si="22"/>
        <v/>
      </c>
      <c r="AT367" s="316" t="str">
        <f>IF(AS367="ja",VLOOKUP($B367,Miljö!$B$1:$O$500,MATCH("Fossil andel i procent (%)",Miljö!$B$1:$O$1,0),FALSE)/100,"")</f>
        <v/>
      </c>
      <c r="AV367" s="316" t="str">
        <f t="shared" si="23"/>
        <v/>
      </c>
      <c r="AW367" s="316" t="str">
        <f>IF(AV367="ja",VLOOKUP($B367,'Egen hetvattenprod'!$B$1:$AO$500,MATCH("Värmekälla till värmepumpar ()",'Egen hetvattenprod'!$B$1:$AO$1,0),FALSE),"")</f>
        <v/>
      </c>
    </row>
    <row r="368" spans="1:49" x14ac:dyDescent="0.25">
      <c r="A368" s="314" t="str">
        <f>'Miljövärden för publ företag'!B370</f>
        <v/>
      </c>
      <c r="B368" s="314" t="str">
        <f>'Miljövärden för publ företag'!C370</f>
        <v/>
      </c>
      <c r="C368" s="302" t="str">
        <f>IFERROR(VLOOKUP($B368,Totalt!$B$1:$AQ$550,MATCH(C$2,Totalt!$B$1:$AQ$1,0),FALSE),"")</f>
        <v/>
      </c>
      <c r="D368" s="302" t="str">
        <f>IFERROR(VLOOKUP($B368,Totalt!$B$1:$AQ$550,MATCH(D$2,Totalt!$B$1:$AQ$1,0),FALSE),"")</f>
        <v/>
      </c>
      <c r="E368" s="302" t="str">
        <f>IFERROR(VLOOKUP($B368,Totalt!$B$1:$AQ$550,MATCH(E$2,Totalt!$B$1:$AQ$1,0),FALSE),"")</f>
        <v/>
      </c>
      <c r="F368" s="302" t="str">
        <f>IFERROR(VLOOKUP($B368,Totalt!$B$1:$AQ$550,MATCH(F$2,Totalt!$B$1:$AQ$1,0),FALSE),"")</f>
        <v/>
      </c>
      <c r="G368" s="302" t="str">
        <f>IFERROR(VLOOKUP($B368,Totalt!$B$1:$AQ$550,MATCH(G$2,Totalt!$B$1:$AQ$1,0),FALSE),"")</f>
        <v/>
      </c>
      <c r="H368" s="302" t="str">
        <f>IFERROR(VLOOKUP($B368,Totalt!$B$1:$AQ$550,MATCH(H$2,Totalt!$B$1:$AQ$1,0),FALSE),"")</f>
        <v/>
      </c>
      <c r="I368" s="302" t="str">
        <f>IFERROR(VLOOKUP($B368,Totalt!$B$1:$AQ$550,MATCH(I$2,Totalt!$B$1:$AQ$1,0),FALSE),"")</f>
        <v/>
      </c>
      <c r="J368" s="302" t="str">
        <f>IFERROR(VLOOKUP($B368,Totalt!$B$1:$AQ$550,MATCH(J$2,Totalt!$B$1:$AQ$1,0),FALSE),"")</f>
        <v/>
      </c>
      <c r="K368" s="302" t="str">
        <f>IFERROR(VLOOKUP($B368,Totalt!$B$1:$AQ$550,MATCH(K$2,Totalt!$B$1:$AQ$1,0),FALSE),"")</f>
        <v/>
      </c>
      <c r="L368" s="302" t="str">
        <f>IFERROR(VLOOKUP($B368,Totalt!$B$1:$AQ$550,MATCH(L$2,Totalt!$B$1:$AQ$1,0),FALSE),"")</f>
        <v/>
      </c>
      <c r="M368" s="302" t="str">
        <f>IFERROR(VLOOKUP($B368,Totalt!$B$1:$AQ$550,MATCH(M$2,Totalt!$B$1:$AQ$1,0),FALSE),"")</f>
        <v/>
      </c>
      <c r="N368" s="302" t="str">
        <f>IFERROR(VLOOKUP($B368,Totalt!$B$1:$AQ$550,MATCH(N$2,Totalt!$B$1:$AQ$1,0),FALSE),"")</f>
        <v/>
      </c>
      <c r="O368" s="302" t="str">
        <f>IFERROR(VLOOKUP($B368,Totalt!$B$1:$AQ$550,MATCH(O$2,Totalt!$B$1:$AQ$1,0),FALSE),"")</f>
        <v/>
      </c>
      <c r="P368" s="302" t="str">
        <f>IFERROR(VLOOKUP($B368,Totalt!$B$1:$AQ$550,MATCH(P$2,Totalt!$B$1:$AQ$1,0),FALSE),"")</f>
        <v/>
      </c>
      <c r="Q368" s="302" t="str">
        <f>IFERROR(VLOOKUP($B368,Totalt!$B$1:$AQ$550,MATCH(Q$2,Totalt!$B$1:$AQ$1,0),FALSE),"")</f>
        <v/>
      </c>
      <c r="R368" s="302" t="str">
        <f>IFERROR(VLOOKUP($B368,Totalt!$B$1:$AQ$550,MATCH(R$2,Totalt!$B$1:$AQ$1,0),FALSE),"")</f>
        <v/>
      </c>
      <c r="S368" s="302" t="str">
        <f>IFERROR(VLOOKUP($B368,Totalt!$B$1:$AQ$550,MATCH(S$2,Totalt!$B$1:$AQ$1,0),FALSE),"")</f>
        <v/>
      </c>
      <c r="T368" s="302" t="str">
        <f>IFERROR(VLOOKUP($B368,Totalt!$B$1:$AQ$550,MATCH(T$2,Totalt!$B$1:$AQ$1,0),FALSE),"")</f>
        <v/>
      </c>
      <c r="U368" s="302" t="str">
        <f>IFERROR(VLOOKUP($B368,Totalt!$B$1:$AQ$550,MATCH(U$2,Totalt!$B$1:$AQ$1,0),FALSE),"")</f>
        <v/>
      </c>
      <c r="V368" s="302" t="str">
        <f>IFERROR(VLOOKUP($B368,Totalt!$B$1:$AQ$550,MATCH(V$2,Totalt!$B$1:$AQ$1,0),FALSE),"")</f>
        <v/>
      </c>
      <c r="W368" s="302" t="str">
        <f>IFERROR(VLOOKUP($B368,Totalt!$B$1:$AQ$550,MATCH(W$2,Totalt!$B$1:$AQ$1,0),FALSE),"")</f>
        <v/>
      </c>
      <c r="X368" s="302" t="str">
        <f>IFERROR(VLOOKUP($B368,Totalt!$B$1:$AQ$550,MATCH(X$2,Totalt!$B$1:$AQ$1,0),FALSE),"")</f>
        <v/>
      </c>
      <c r="Y368" s="302" t="str">
        <f>IFERROR(VLOOKUP($B368,Totalt!$B$1:$AQ$550,MATCH(Y$2,Totalt!$B$1:$AQ$1,0),FALSE),"")</f>
        <v/>
      </c>
      <c r="Z368" s="302" t="str">
        <f>IFERROR(VLOOKUP($B368,Totalt!$B$1:$AQ$550,MATCH(Z$2,Totalt!$B$1:$AQ$1,0),FALSE),"")</f>
        <v/>
      </c>
      <c r="AA368" s="302" t="str">
        <f>IFERROR(VLOOKUP($B368,Totalt!$B$1:$AQ$550,MATCH(AA$2,Totalt!$B$1:$AQ$1,0),FALSE),"")</f>
        <v/>
      </c>
      <c r="AB368" s="302" t="str">
        <f>IFERROR(VLOOKUP($B368,Totalt!$B$1:$AQ$550,MATCH(AB$2,Totalt!$B$1:$AQ$1,0),FALSE),"")</f>
        <v/>
      </c>
      <c r="AC368" s="302" t="str">
        <f>IFERROR(VLOOKUP($B368,Totalt!$B$1:$AQ$550,MATCH(AC$2,Totalt!$B$1:$AQ$1,0),FALSE),"")</f>
        <v/>
      </c>
      <c r="AD368" s="302" t="str">
        <f>IFERROR(VLOOKUP($B368,Totalt!$B$1:$AQ$550,MATCH(AD$2,Totalt!$B$1:$AQ$1,0),FALSE),"")</f>
        <v/>
      </c>
      <c r="AE368" s="302" t="str">
        <f>IFERROR(VLOOKUP($B368,Totalt!$B$1:$AQ$550,MATCH(AE$2,Totalt!$B$1:$AQ$1,0),FALSE),"")</f>
        <v/>
      </c>
      <c r="AF368" s="302" t="str">
        <f>IFERROR(VLOOKUP($B368,Totalt!$B$1:$AQ$550,MATCH(AF$2,Totalt!$B$1:$AQ$1,0),FALSE),"")</f>
        <v/>
      </c>
      <c r="AG368" s="302" t="str">
        <f>IFERROR(VLOOKUP($B368,Totalt!$B$1:$AQ$550,MATCH(AG$2,Totalt!$B$1:$AQ$1,0),FALSE),"")</f>
        <v/>
      </c>
      <c r="AI368" s="302" t="str">
        <f t="shared" si="20"/>
        <v/>
      </c>
      <c r="AJ368" s="302" t="str">
        <f>IF(ISERROR(1/VLOOKUP($B368,Leveranser!$B$1:$S$500,MATCH("såld värme (gwh)",Leveranser!$B$1:$S$1,0),FALSE)),"",VLOOKUP($B368,Leveranser!$B$1:$S$500,MATCH("såld värme (gwh)",Leveranser!$B$1:$S$1,0),FALSE))</f>
        <v/>
      </c>
      <c r="AK368" s="315"/>
      <c r="AM368" s="316" t="str">
        <f>IF(B368&lt;&gt;"",IF(VLOOKUP($B368,Totalt!$B$1:$AQ$550,MATCH("Kvalitetsgranskad:",Totalt!$B$1:$AQ$1,0),FALSE)="ja",VLOOKUP($B368,Miljö!$B$1:$AG$479,MATCH(AM$2,Miljö!$B$1:$AK$1,0),FALSE),""),"")</f>
        <v/>
      </c>
      <c r="AN368" s="316" t="str">
        <f>IF(AM368="ja",VLOOKUP($B368,Miljö!$B$1:$J$479,MATCH("Typ av ursprungsspecificerad el   (Om inget värde anges används Nordisk residualmix, se inforuta) ()",Miljö!$B$1:$J$1,0),FALSE),IF(AM368="nej","Nordisk residualel",""))</f>
        <v/>
      </c>
      <c r="AO368" s="316" t="str">
        <f>IF(AM368="","",VLOOKUP($B368,Miljö!$B$1:$J$479,MATCH("Fossilandel för ursprungspecificerad el ()",Miljö!$B$1:$J$1,0),FALSE))</f>
        <v/>
      </c>
      <c r="AP368" s="316" t="str">
        <f>IF(AM368="","",IFERROR(VLOOKUP($B368,Miljö!$B$1:$J$479,MATCH("Kärnkraftsandel för ursprungsspecificerad el ()",Miljö!$B$1:$J$1,0),FALSE)/1,0))</f>
        <v/>
      </c>
      <c r="AQ368" s="316" t="str">
        <f t="shared" si="21"/>
        <v/>
      </c>
      <c r="AS368" s="316" t="str">
        <f t="shared" si="22"/>
        <v/>
      </c>
      <c r="AT368" s="316" t="str">
        <f>IF(AS368="ja",VLOOKUP($B368,Miljö!$B$1:$O$500,MATCH("Fossil andel i procent (%)",Miljö!$B$1:$O$1,0),FALSE)/100,"")</f>
        <v/>
      </c>
      <c r="AV368" s="316" t="str">
        <f t="shared" si="23"/>
        <v/>
      </c>
      <c r="AW368" s="316" t="str">
        <f>IF(AV368="ja",VLOOKUP($B368,'Egen hetvattenprod'!$B$1:$AO$500,MATCH("Värmekälla till värmepumpar ()",'Egen hetvattenprod'!$B$1:$AO$1,0),FALSE),"")</f>
        <v/>
      </c>
    </row>
    <row r="369" spans="1:49" x14ac:dyDescent="0.25">
      <c r="A369" s="314" t="str">
        <f>'Miljövärden för publ företag'!B371</f>
        <v/>
      </c>
      <c r="B369" s="314" t="str">
        <f>'Miljövärden för publ företag'!C371</f>
        <v/>
      </c>
      <c r="C369" s="302" t="str">
        <f>IFERROR(VLOOKUP($B369,Totalt!$B$1:$AQ$550,MATCH(C$2,Totalt!$B$1:$AQ$1,0),FALSE),"")</f>
        <v/>
      </c>
      <c r="D369" s="302" t="str">
        <f>IFERROR(VLOOKUP($B369,Totalt!$B$1:$AQ$550,MATCH(D$2,Totalt!$B$1:$AQ$1,0),FALSE),"")</f>
        <v/>
      </c>
      <c r="E369" s="302" t="str">
        <f>IFERROR(VLOOKUP($B369,Totalt!$B$1:$AQ$550,MATCH(E$2,Totalt!$B$1:$AQ$1,0),FALSE),"")</f>
        <v/>
      </c>
      <c r="F369" s="302" t="str">
        <f>IFERROR(VLOOKUP($B369,Totalt!$B$1:$AQ$550,MATCH(F$2,Totalt!$B$1:$AQ$1,0),FALSE),"")</f>
        <v/>
      </c>
      <c r="G369" s="302" t="str">
        <f>IFERROR(VLOOKUP($B369,Totalt!$B$1:$AQ$550,MATCH(G$2,Totalt!$B$1:$AQ$1,0),FALSE),"")</f>
        <v/>
      </c>
      <c r="H369" s="302" t="str">
        <f>IFERROR(VLOOKUP($B369,Totalt!$B$1:$AQ$550,MATCH(H$2,Totalt!$B$1:$AQ$1,0),FALSE),"")</f>
        <v/>
      </c>
      <c r="I369" s="302" t="str">
        <f>IFERROR(VLOOKUP($B369,Totalt!$B$1:$AQ$550,MATCH(I$2,Totalt!$B$1:$AQ$1,0),FALSE),"")</f>
        <v/>
      </c>
      <c r="J369" s="302" t="str">
        <f>IFERROR(VLOOKUP($B369,Totalt!$B$1:$AQ$550,MATCH(J$2,Totalt!$B$1:$AQ$1,0),FALSE),"")</f>
        <v/>
      </c>
      <c r="K369" s="302" t="str">
        <f>IFERROR(VLOOKUP($B369,Totalt!$B$1:$AQ$550,MATCH(K$2,Totalt!$B$1:$AQ$1,0),FALSE),"")</f>
        <v/>
      </c>
      <c r="L369" s="302" t="str">
        <f>IFERROR(VLOOKUP($B369,Totalt!$B$1:$AQ$550,MATCH(L$2,Totalt!$B$1:$AQ$1,0),FALSE),"")</f>
        <v/>
      </c>
      <c r="M369" s="302" t="str">
        <f>IFERROR(VLOOKUP($B369,Totalt!$B$1:$AQ$550,MATCH(M$2,Totalt!$B$1:$AQ$1,0),FALSE),"")</f>
        <v/>
      </c>
      <c r="N369" s="302" t="str">
        <f>IFERROR(VLOOKUP($B369,Totalt!$B$1:$AQ$550,MATCH(N$2,Totalt!$B$1:$AQ$1,0),FALSE),"")</f>
        <v/>
      </c>
      <c r="O369" s="302" t="str">
        <f>IFERROR(VLOOKUP($B369,Totalt!$B$1:$AQ$550,MATCH(O$2,Totalt!$B$1:$AQ$1,0),FALSE),"")</f>
        <v/>
      </c>
      <c r="P369" s="302" t="str">
        <f>IFERROR(VLOOKUP($B369,Totalt!$B$1:$AQ$550,MATCH(P$2,Totalt!$B$1:$AQ$1,0),FALSE),"")</f>
        <v/>
      </c>
      <c r="Q369" s="302" t="str">
        <f>IFERROR(VLOOKUP($B369,Totalt!$B$1:$AQ$550,MATCH(Q$2,Totalt!$B$1:$AQ$1,0),FALSE),"")</f>
        <v/>
      </c>
      <c r="R369" s="302" t="str">
        <f>IFERROR(VLOOKUP($B369,Totalt!$B$1:$AQ$550,MATCH(R$2,Totalt!$B$1:$AQ$1,0),FALSE),"")</f>
        <v/>
      </c>
      <c r="S369" s="302" t="str">
        <f>IFERROR(VLOOKUP($B369,Totalt!$B$1:$AQ$550,MATCH(S$2,Totalt!$B$1:$AQ$1,0),FALSE),"")</f>
        <v/>
      </c>
      <c r="T369" s="302" t="str">
        <f>IFERROR(VLOOKUP($B369,Totalt!$B$1:$AQ$550,MATCH(T$2,Totalt!$B$1:$AQ$1,0),FALSE),"")</f>
        <v/>
      </c>
      <c r="U369" s="302" t="str">
        <f>IFERROR(VLOOKUP($B369,Totalt!$B$1:$AQ$550,MATCH(U$2,Totalt!$B$1:$AQ$1,0),FALSE),"")</f>
        <v/>
      </c>
      <c r="V369" s="302" t="str">
        <f>IFERROR(VLOOKUP($B369,Totalt!$B$1:$AQ$550,MATCH(V$2,Totalt!$B$1:$AQ$1,0),FALSE),"")</f>
        <v/>
      </c>
      <c r="W369" s="302" t="str">
        <f>IFERROR(VLOOKUP($B369,Totalt!$B$1:$AQ$550,MATCH(W$2,Totalt!$B$1:$AQ$1,0),FALSE),"")</f>
        <v/>
      </c>
      <c r="X369" s="302" t="str">
        <f>IFERROR(VLOOKUP($B369,Totalt!$B$1:$AQ$550,MATCH(X$2,Totalt!$B$1:$AQ$1,0),FALSE),"")</f>
        <v/>
      </c>
      <c r="Y369" s="302" t="str">
        <f>IFERROR(VLOOKUP($B369,Totalt!$B$1:$AQ$550,MATCH(Y$2,Totalt!$B$1:$AQ$1,0),FALSE),"")</f>
        <v/>
      </c>
      <c r="Z369" s="302" t="str">
        <f>IFERROR(VLOOKUP($B369,Totalt!$B$1:$AQ$550,MATCH(Z$2,Totalt!$B$1:$AQ$1,0),FALSE),"")</f>
        <v/>
      </c>
      <c r="AA369" s="302" t="str">
        <f>IFERROR(VLOOKUP($B369,Totalt!$B$1:$AQ$550,MATCH(AA$2,Totalt!$B$1:$AQ$1,0),FALSE),"")</f>
        <v/>
      </c>
      <c r="AB369" s="302" t="str">
        <f>IFERROR(VLOOKUP($B369,Totalt!$B$1:$AQ$550,MATCH(AB$2,Totalt!$B$1:$AQ$1,0),FALSE),"")</f>
        <v/>
      </c>
      <c r="AC369" s="302" t="str">
        <f>IFERROR(VLOOKUP($B369,Totalt!$B$1:$AQ$550,MATCH(AC$2,Totalt!$B$1:$AQ$1,0),FALSE),"")</f>
        <v/>
      </c>
      <c r="AD369" s="302" t="str">
        <f>IFERROR(VLOOKUP($B369,Totalt!$B$1:$AQ$550,MATCH(AD$2,Totalt!$B$1:$AQ$1,0),FALSE),"")</f>
        <v/>
      </c>
      <c r="AE369" s="302" t="str">
        <f>IFERROR(VLOOKUP($B369,Totalt!$B$1:$AQ$550,MATCH(AE$2,Totalt!$B$1:$AQ$1,0),FALSE),"")</f>
        <v/>
      </c>
      <c r="AF369" s="302" t="str">
        <f>IFERROR(VLOOKUP($B369,Totalt!$B$1:$AQ$550,MATCH(AF$2,Totalt!$B$1:$AQ$1,0),FALSE),"")</f>
        <v/>
      </c>
      <c r="AG369" s="302" t="str">
        <f>IFERROR(VLOOKUP($B369,Totalt!$B$1:$AQ$550,MATCH(AG$2,Totalt!$B$1:$AQ$1,0),FALSE),"")</f>
        <v/>
      </c>
      <c r="AI369" s="302" t="str">
        <f t="shared" si="20"/>
        <v/>
      </c>
      <c r="AJ369" s="302" t="str">
        <f>IF(ISERROR(1/VLOOKUP($B369,Leveranser!$B$1:$S$500,MATCH("såld värme (gwh)",Leveranser!$B$1:$S$1,0),FALSE)),"",VLOOKUP($B369,Leveranser!$B$1:$S$500,MATCH("såld värme (gwh)",Leveranser!$B$1:$S$1,0),FALSE))</f>
        <v/>
      </c>
      <c r="AK369" s="315"/>
      <c r="AM369" s="316" t="str">
        <f>IF(B369&lt;&gt;"",IF(VLOOKUP($B369,Totalt!$B$1:$AQ$550,MATCH("Kvalitetsgranskad:",Totalt!$B$1:$AQ$1,0),FALSE)="ja",VLOOKUP($B369,Miljö!$B$1:$AG$479,MATCH(AM$2,Miljö!$B$1:$AK$1,0),FALSE),""),"")</f>
        <v/>
      </c>
      <c r="AN369" s="316" t="str">
        <f>IF(AM369="ja",VLOOKUP($B369,Miljö!$B$1:$J$479,MATCH("Typ av ursprungsspecificerad el   (Om inget värde anges används Nordisk residualmix, se inforuta) ()",Miljö!$B$1:$J$1,0),FALSE),IF(AM369="nej","Nordisk residualel",""))</f>
        <v/>
      </c>
      <c r="AO369" s="316" t="str">
        <f>IF(AM369="","",VLOOKUP($B369,Miljö!$B$1:$J$479,MATCH("Fossilandel för ursprungspecificerad el ()",Miljö!$B$1:$J$1,0),FALSE))</f>
        <v/>
      </c>
      <c r="AP369" s="316" t="str">
        <f>IF(AM369="","",IFERROR(VLOOKUP($B369,Miljö!$B$1:$J$479,MATCH("Kärnkraftsandel för ursprungsspecificerad el ()",Miljö!$B$1:$J$1,0),FALSE)/1,0))</f>
        <v/>
      </c>
      <c r="AQ369" s="316" t="str">
        <f t="shared" si="21"/>
        <v/>
      </c>
      <c r="AS369" s="316" t="str">
        <f t="shared" si="22"/>
        <v/>
      </c>
      <c r="AT369" s="316" t="str">
        <f>IF(AS369="ja",VLOOKUP($B369,Miljö!$B$1:$O$500,MATCH("Fossil andel i procent (%)",Miljö!$B$1:$O$1,0),FALSE)/100,"")</f>
        <v/>
      </c>
      <c r="AV369" s="316" t="str">
        <f t="shared" si="23"/>
        <v/>
      </c>
      <c r="AW369" s="316" t="str">
        <f>IF(AV369="ja",VLOOKUP($B369,'Egen hetvattenprod'!$B$1:$AO$500,MATCH("Värmekälla till värmepumpar ()",'Egen hetvattenprod'!$B$1:$AO$1,0),FALSE),"")</f>
        <v/>
      </c>
    </row>
    <row r="370" spans="1:49" x14ac:dyDescent="0.25">
      <c r="A370" s="314" t="str">
        <f>'Miljövärden för publ företag'!B372</f>
        <v/>
      </c>
      <c r="B370" s="314" t="str">
        <f>'Miljövärden för publ företag'!C372</f>
        <v/>
      </c>
      <c r="C370" s="302" t="str">
        <f>IFERROR(VLOOKUP($B370,Totalt!$B$1:$AQ$550,MATCH(C$2,Totalt!$B$1:$AQ$1,0),FALSE),"")</f>
        <v/>
      </c>
      <c r="D370" s="302" t="str">
        <f>IFERROR(VLOOKUP($B370,Totalt!$B$1:$AQ$550,MATCH(D$2,Totalt!$B$1:$AQ$1,0),FALSE),"")</f>
        <v/>
      </c>
      <c r="E370" s="302" t="str">
        <f>IFERROR(VLOOKUP($B370,Totalt!$B$1:$AQ$550,MATCH(E$2,Totalt!$B$1:$AQ$1,0),FALSE),"")</f>
        <v/>
      </c>
      <c r="F370" s="302" t="str">
        <f>IFERROR(VLOOKUP($B370,Totalt!$B$1:$AQ$550,MATCH(F$2,Totalt!$B$1:$AQ$1,0),FALSE),"")</f>
        <v/>
      </c>
      <c r="G370" s="302" t="str">
        <f>IFERROR(VLOOKUP($B370,Totalt!$B$1:$AQ$550,MATCH(G$2,Totalt!$B$1:$AQ$1,0),FALSE),"")</f>
        <v/>
      </c>
      <c r="H370" s="302" t="str">
        <f>IFERROR(VLOOKUP($B370,Totalt!$B$1:$AQ$550,MATCH(H$2,Totalt!$B$1:$AQ$1,0),FALSE),"")</f>
        <v/>
      </c>
      <c r="I370" s="302" t="str">
        <f>IFERROR(VLOOKUP($B370,Totalt!$B$1:$AQ$550,MATCH(I$2,Totalt!$B$1:$AQ$1,0),FALSE),"")</f>
        <v/>
      </c>
      <c r="J370" s="302" t="str">
        <f>IFERROR(VLOOKUP($B370,Totalt!$B$1:$AQ$550,MATCH(J$2,Totalt!$B$1:$AQ$1,0),FALSE),"")</f>
        <v/>
      </c>
      <c r="K370" s="302" t="str">
        <f>IFERROR(VLOOKUP($B370,Totalt!$B$1:$AQ$550,MATCH(K$2,Totalt!$B$1:$AQ$1,0),FALSE),"")</f>
        <v/>
      </c>
      <c r="L370" s="302" t="str">
        <f>IFERROR(VLOOKUP($B370,Totalt!$B$1:$AQ$550,MATCH(L$2,Totalt!$B$1:$AQ$1,0),FALSE),"")</f>
        <v/>
      </c>
      <c r="M370" s="302" t="str">
        <f>IFERROR(VLOOKUP($B370,Totalt!$B$1:$AQ$550,MATCH(M$2,Totalt!$B$1:$AQ$1,0),FALSE),"")</f>
        <v/>
      </c>
      <c r="N370" s="302" t="str">
        <f>IFERROR(VLOOKUP($B370,Totalt!$B$1:$AQ$550,MATCH(N$2,Totalt!$B$1:$AQ$1,0),FALSE),"")</f>
        <v/>
      </c>
      <c r="O370" s="302" t="str">
        <f>IFERROR(VLOOKUP($B370,Totalt!$B$1:$AQ$550,MATCH(O$2,Totalt!$B$1:$AQ$1,0),FALSE),"")</f>
        <v/>
      </c>
      <c r="P370" s="302" t="str">
        <f>IFERROR(VLOOKUP($B370,Totalt!$B$1:$AQ$550,MATCH(P$2,Totalt!$B$1:$AQ$1,0),FALSE),"")</f>
        <v/>
      </c>
      <c r="Q370" s="302" t="str">
        <f>IFERROR(VLOOKUP($B370,Totalt!$B$1:$AQ$550,MATCH(Q$2,Totalt!$B$1:$AQ$1,0),FALSE),"")</f>
        <v/>
      </c>
      <c r="R370" s="302" t="str">
        <f>IFERROR(VLOOKUP($B370,Totalt!$B$1:$AQ$550,MATCH(R$2,Totalt!$B$1:$AQ$1,0),FALSE),"")</f>
        <v/>
      </c>
      <c r="S370" s="302" t="str">
        <f>IFERROR(VLOOKUP($B370,Totalt!$B$1:$AQ$550,MATCH(S$2,Totalt!$B$1:$AQ$1,0),FALSE),"")</f>
        <v/>
      </c>
      <c r="T370" s="302" t="str">
        <f>IFERROR(VLOOKUP($B370,Totalt!$B$1:$AQ$550,MATCH(T$2,Totalt!$B$1:$AQ$1,0),FALSE),"")</f>
        <v/>
      </c>
      <c r="U370" s="302" t="str">
        <f>IFERROR(VLOOKUP($B370,Totalt!$B$1:$AQ$550,MATCH(U$2,Totalt!$B$1:$AQ$1,0),FALSE),"")</f>
        <v/>
      </c>
      <c r="V370" s="302" t="str">
        <f>IFERROR(VLOOKUP($B370,Totalt!$B$1:$AQ$550,MATCH(V$2,Totalt!$B$1:$AQ$1,0),FALSE),"")</f>
        <v/>
      </c>
      <c r="W370" s="302" t="str">
        <f>IFERROR(VLOOKUP($B370,Totalt!$B$1:$AQ$550,MATCH(W$2,Totalt!$B$1:$AQ$1,0),FALSE),"")</f>
        <v/>
      </c>
      <c r="X370" s="302" t="str">
        <f>IFERROR(VLOOKUP($B370,Totalt!$B$1:$AQ$550,MATCH(X$2,Totalt!$B$1:$AQ$1,0),FALSE),"")</f>
        <v/>
      </c>
      <c r="Y370" s="302" t="str">
        <f>IFERROR(VLOOKUP($B370,Totalt!$B$1:$AQ$550,MATCH(Y$2,Totalt!$B$1:$AQ$1,0),FALSE),"")</f>
        <v/>
      </c>
      <c r="Z370" s="302" t="str">
        <f>IFERROR(VLOOKUP($B370,Totalt!$B$1:$AQ$550,MATCH(Z$2,Totalt!$B$1:$AQ$1,0),FALSE),"")</f>
        <v/>
      </c>
      <c r="AA370" s="302" t="str">
        <f>IFERROR(VLOOKUP($B370,Totalt!$B$1:$AQ$550,MATCH(AA$2,Totalt!$B$1:$AQ$1,0),FALSE),"")</f>
        <v/>
      </c>
      <c r="AB370" s="302" t="str">
        <f>IFERROR(VLOOKUP($B370,Totalt!$B$1:$AQ$550,MATCH(AB$2,Totalt!$B$1:$AQ$1,0),FALSE),"")</f>
        <v/>
      </c>
      <c r="AC370" s="302" t="str">
        <f>IFERROR(VLOOKUP($B370,Totalt!$B$1:$AQ$550,MATCH(AC$2,Totalt!$B$1:$AQ$1,0),FALSE),"")</f>
        <v/>
      </c>
      <c r="AD370" s="302" t="str">
        <f>IFERROR(VLOOKUP($B370,Totalt!$B$1:$AQ$550,MATCH(AD$2,Totalt!$B$1:$AQ$1,0),FALSE),"")</f>
        <v/>
      </c>
      <c r="AE370" s="302" t="str">
        <f>IFERROR(VLOOKUP($B370,Totalt!$B$1:$AQ$550,MATCH(AE$2,Totalt!$B$1:$AQ$1,0),FALSE),"")</f>
        <v/>
      </c>
      <c r="AF370" s="302" t="str">
        <f>IFERROR(VLOOKUP($B370,Totalt!$B$1:$AQ$550,MATCH(AF$2,Totalt!$B$1:$AQ$1,0),FALSE),"")</f>
        <v/>
      </c>
      <c r="AG370" s="302" t="str">
        <f>IFERROR(VLOOKUP($B370,Totalt!$B$1:$AQ$550,MATCH(AG$2,Totalt!$B$1:$AQ$1,0),FALSE),"")</f>
        <v/>
      </c>
      <c r="AI370" s="302" t="str">
        <f t="shared" si="20"/>
        <v/>
      </c>
      <c r="AJ370" s="302" t="str">
        <f>IF(ISERROR(1/VLOOKUP($B370,Leveranser!$B$1:$S$500,MATCH("såld värme (gwh)",Leveranser!$B$1:$S$1,0),FALSE)),"",VLOOKUP($B370,Leveranser!$B$1:$S$500,MATCH("såld värme (gwh)",Leveranser!$B$1:$S$1,0),FALSE))</f>
        <v/>
      </c>
      <c r="AK370" s="315"/>
      <c r="AM370" s="316" t="str">
        <f>IF(B370&lt;&gt;"",IF(VLOOKUP($B370,Totalt!$B$1:$AQ$550,MATCH("Kvalitetsgranskad:",Totalt!$B$1:$AQ$1,0),FALSE)="ja",VLOOKUP($B370,Miljö!$B$1:$AG$479,MATCH(AM$2,Miljö!$B$1:$AK$1,0),FALSE),""),"")</f>
        <v/>
      </c>
      <c r="AN370" s="316" t="str">
        <f>IF(AM370="ja",VLOOKUP($B370,Miljö!$B$1:$J$479,MATCH("Typ av ursprungsspecificerad el   (Om inget värde anges används Nordisk residualmix, se inforuta) ()",Miljö!$B$1:$J$1,0),FALSE),IF(AM370="nej","Nordisk residualel",""))</f>
        <v/>
      </c>
      <c r="AO370" s="316" t="str">
        <f>IF(AM370="","",VLOOKUP($B370,Miljö!$B$1:$J$479,MATCH("Fossilandel för ursprungspecificerad el ()",Miljö!$B$1:$J$1,0),FALSE))</f>
        <v/>
      </c>
      <c r="AP370" s="316" t="str">
        <f>IF(AM370="","",IFERROR(VLOOKUP($B370,Miljö!$B$1:$J$479,MATCH("Kärnkraftsandel för ursprungsspecificerad el ()",Miljö!$B$1:$J$1,0),FALSE)/1,0))</f>
        <v/>
      </c>
      <c r="AQ370" s="316" t="str">
        <f t="shared" si="21"/>
        <v/>
      </c>
      <c r="AS370" s="316" t="str">
        <f t="shared" si="22"/>
        <v/>
      </c>
      <c r="AT370" s="316" t="str">
        <f>IF(AS370="ja",VLOOKUP($B370,Miljö!$B$1:$O$500,MATCH("Fossil andel i procent (%)",Miljö!$B$1:$O$1,0),FALSE)/100,"")</f>
        <v/>
      </c>
      <c r="AV370" s="316" t="str">
        <f t="shared" si="23"/>
        <v/>
      </c>
      <c r="AW370" s="316" t="str">
        <f>IF(AV370="ja",VLOOKUP($B370,'Egen hetvattenprod'!$B$1:$AO$500,MATCH("Värmekälla till värmepumpar ()",'Egen hetvattenprod'!$B$1:$AO$1,0),FALSE),"")</f>
        <v/>
      </c>
    </row>
    <row r="371" spans="1:49" x14ac:dyDescent="0.25">
      <c r="A371" s="314" t="str">
        <f>'Miljövärden för publ företag'!B373</f>
        <v/>
      </c>
      <c r="B371" s="314" t="str">
        <f>'Miljövärden för publ företag'!C373</f>
        <v/>
      </c>
      <c r="C371" s="302" t="str">
        <f>IFERROR(VLOOKUP($B371,Totalt!$B$1:$AQ$550,MATCH(C$2,Totalt!$B$1:$AQ$1,0),FALSE),"")</f>
        <v/>
      </c>
      <c r="D371" s="302" t="str">
        <f>IFERROR(VLOOKUP($B371,Totalt!$B$1:$AQ$550,MATCH(D$2,Totalt!$B$1:$AQ$1,0),FALSE),"")</f>
        <v/>
      </c>
      <c r="E371" s="302" t="str">
        <f>IFERROR(VLOOKUP($B371,Totalt!$B$1:$AQ$550,MATCH(E$2,Totalt!$B$1:$AQ$1,0),FALSE),"")</f>
        <v/>
      </c>
      <c r="F371" s="302" t="str">
        <f>IFERROR(VLOOKUP($B371,Totalt!$B$1:$AQ$550,MATCH(F$2,Totalt!$B$1:$AQ$1,0),FALSE),"")</f>
        <v/>
      </c>
      <c r="G371" s="302" t="str">
        <f>IFERROR(VLOOKUP($B371,Totalt!$B$1:$AQ$550,MATCH(G$2,Totalt!$B$1:$AQ$1,0),FALSE),"")</f>
        <v/>
      </c>
      <c r="H371" s="302" t="str">
        <f>IFERROR(VLOOKUP($B371,Totalt!$B$1:$AQ$550,MATCH(H$2,Totalt!$B$1:$AQ$1,0),FALSE),"")</f>
        <v/>
      </c>
      <c r="I371" s="302" t="str">
        <f>IFERROR(VLOOKUP($B371,Totalt!$B$1:$AQ$550,MATCH(I$2,Totalt!$B$1:$AQ$1,0),FALSE),"")</f>
        <v/>
      </c>
      <c r="J371" s="302" t="str">
        <f>IFERROR(VLOOKUP($B371,Totalt!$B$1:$AQ$550,MATCH(J$2,Totalt!$B$1:$AQ$1,0),FALSE),"")</f>
        <v/>
      </c>
      <c r="K371" s="302" t="str">
        <f>IFERROR(VLOOKUP($B371,Totalt!$B$1:$AQ$550,MATCH(K$2,Totalt!$B$1:$AQ$1,0),FALSE),"")</f>
        <v/>
      </c>
      <c r="L371" s="302" t="str">
        <f>IFERROR(VLOOKUP($B371,Totalt!$B$1:$AQ$550,MATCH(L$2,Totalt!$B$1:$AQ$1,0),FALSE),"")</f>
        <v/>
      </c>
      <c r="M371" s="302" t="str">
        <f>IFERROR(VLOOKUP($B371,Totalt!$B$1:$AQ$550,MATCH(M$2,Totalt!$B$1:$AQ$1,0),FALSE),"")</f>
        <v/>
      </c>
      <c r="N371" s="302" t="str">
        <f>IFERROR(VLOOKUP($B371,Totalt!$B$1:$AQ$550,MATCH(N$2,Totalt!$B$1:$AQ$1,0),FALSE),"")</f>
        <v/>
      </c>
      <c r="O371" s="302" t="str">
        <f>IFERROR(VLOOKUP($B371,Totalt!$B$1:$AQ$550,MATCH(O$2,Totalt!$B$1:$AQ$1,0),FALSE),"")</f>
        <v/>
      </c>
      <c r="P371" s="302" t="str">
        <f>IFERROR(VLOOKUP($B371,Totalt!$B$1:$AQ$550,MATCH(P$2,Totalt!$B$1:$AQ$1,0),FALSE),"")</f>
        <v/>
      </c>
      <c r="Q371" s="302" t="str">
        <f>IFERROR(VLOOKUP($B371,Totalt!$B$1:$AQ$550,MATCH(Q$2,Totalt!$B$1:$AQ$1,0),FALSE),"")</f>
        <v/>
      </c>
      <c r="R371" s="302" t="str">
        <f>IFERROR(VLOOKUP($B371,Totalt!$B$1:$AQ$550,MATCH(R$2,Totalt!$B$1:$AQ$1,0),FALSE),"")</f>
        <v/>
      </c>
      <c r="S371" s="302" t="str">
        <f>IFERROR(VLOOKUP($B371,Totalt!$B$1:$AQ$550,MATCH(S$2,Totalt!$B$1:$AQ$1,0),FALSE),"")</f>
        <v/>
      </c>
      <c r="T371" s="302" t="str">
        <f>IFERROR(VLOOKUP($B371,Totalt!$B$1:$AQ$550,MATCH(T$2,Totalt!$B$1:$AQ$1,0),FALSE),"")</f>
        <v/>
      </c>
      <c r="U371" s="302" t="str">
        <f>IFERROR(VLOOKUP($B371,Totalt!$B$1:$AQ$550,MATCH(U$2,Totalt!$B$1:$AQ$1,0),FALSE),"")</f>
        <v/>
      </c>
      <c r="V371" s="302" t="str">
        <f>IFERROR(VLOOKUP($B371,Totalt!$B$1:$AQ$550,MATCH(V$2,Totalt!$B$1:$AQ$1,0),FALSE),"")</f>
        <v/>
      </c>
      <c r="W371" s="302" t="str">
        <f>IFERROR(VLOOKUP($B371,Totalt!$B$1:$AQ$550,MATCH(W$2,Totalt!$B$1:$AQ$1,0),FALSE),"")</f>
        <v/>
      </c>
      <c r="X371" s="302" t="str">
        <f>IFERROR(VLOOKUP($B371,Totalt!$B$1:$AQ$550,MATCH(X$2,Totalt!$B$1:$AQ$1,0),FALSE),"")</f>
        <v/>
      </c>
      <c r="Y371" s="302" t="str">
        <f>IFERROR(VLOOKUP($B371,Totalt!$B$1:$AQ$550,MATCH(Y$2,Totalt!$B$1:$AQ$1,0),FALSE),"")</f>
        <v/>
      </c>
      <c r="Z371" s="302" t="str">
        <f>IFERROR(VLOOKUP($B371,Totalt!$B$1:$AQ$550,MATCH(Z$2,Totalt!$B$1:$AQ$1,0),FALSE),"")</f>
        <v/>
      </c>
      <c r="AA371" s="302" t="str">
        <f>IFERROR(VLOOKUP($B371,Totalt!$B$1:$AQ$550,MATCH(AA$2,Totalt!$B$1:$AQ$1,0),FALSE),"")</f>
        <v/>
      </c>
      <c r="AB371" s="302" t="str">
        <f>IFERROR(VLOOKUP($B371,Totalt!$B$1:$AQ$550,MATCH(AB$2,Totalt!$B$1:$AQ$1,0),FALSE),"")</f>
        <v/>
      </c>
      <c r="AC371" s="302" t="str">
        <f>IFERROR(VLOOKUP($B371,Totalt!$B$1:$AQ$550,MATCH(AC$2,Totalt!$B$1:$AQ$1,0),FALSE),"")</f>
        <v/>
      </c>
      <c r="AD371" s="302" t="str">
        <f>IFERROR(VLOOKUP($B371,Totalt!$B$1:$AQ$550,MATCH(AD$2,Totalt!$B$1:$AQ$1,0),FALSE),"")</f>
        <v/>
      </c>
      <c r="AE371" s="302" t="str">
        <f>IFERROR(VLOOKUP($B371,Totalt!$B$1:$AQ$550,MATCH(AE$2,Totalt!$B$1:$AQ$1,0),FALSE),"")</f>
        <v/>
      </c>
      <c r="AF371" s="302" t="str">
        <f>IFERROR(VLOOKUP($B371,Totalt!$B$1:$AQ$550,MATCH(AF$2,Totalt!$B$1:$AQ$1,0),FALSE),"")</f>
        <v/>
      </c>
      <c r="AG371" s="302" t="str">
        <f>IFERROR(VLOOKUP($B371,Totalt!$B$1:$AQ$550,MATCH(AG$2,Totalt!$B$1:$AQ$1,0),FALSE),"")</f>
        <v/>
      </c>
      <c r="AI371" s="302" t="str">
        <f t="shared" si="20"/>
        <v/>
      </c>
      <c r="AJ371" s="302" t="str">
        <f>IF(ISERROR(1/VLOOKUP($B371,Leveranser!$B$1:$S$500,MATCH("såld värme (gwh)",Leveranser!$B$1:$S$1,0),FALSE)),"",VLOOKUP($B371,Leveranser!$B$1:$S$500,MATCH("såld värme (gwh)",Leveranser!$B$1:$S$1,0),FALSE))</f>
        <v/>
      </c>
      <c r="AK371" s="315"/>
      <c r="AM371" s="316" t="str">
        <f>IF(B371&lt;&gt;"",IF(VLOOKUP($B371,Totalt!$B$1:$AQ$550,MATCH("Kvalitetsgranskad:",Totalt!$B$1:$AQ$1,0),FALSE)="ja",VLOOKUP($B371,Miljö!$B$1:$AG$479,MATCH(AM$2,Miljö!$B$1:$AK$1,0),FALSE),""),"")</f>
        <v/>
      </c>
      <c r="AN371" s="316" t="str">
        <f>IF(AM371="ja",VLOOKUP($B371,Miljö!$B$1:$J$479,MATCH("Typ av ursprungsspecificerad el   (Om inget värde anges används Nordisk residualmix, se inforuta) ()",Miljö!$B$1:$J$1,0),FALSE),IF(AM371="nej","Nordisk residualel",""))</f>
        <v/>
      </c>
      <c r="AO371" s="316" t="str">
        <f>IF(AM371="","",VLOOKUP($B371,Miljö!$B$1:$J$479,MATCH("Fossilandel för ursprungspecificerad el ()",Miljö!$B$1:$J$1,0),FALSE))</f>
        <v/>
      </c>
      <c r="AP371" s="316" t="str">
        <f>IF(AM371="","",IFERROR(VLOOKUP($B371,Miljö!$B$1:$J$479,MATCH("Kärnkraftsandel för ursprungsspecificerad el ()",Miljö!$B$1:$J$1,0),FALSE)/1,0))</f>
        <v/>
      </c>
      <c r="AQ371" s="316" t="str">
        <f t="shared" si="21"/>
        <v/>
      </c>
      <c r="AS371" s="316" t="str">
        <f t="shared" si="22"/>
        <v/>
      </c>
      <c r="AT371" s="316" t="str">
        <f>IF(AS371="ja",VLOOKUP($B371,Miljö!$B$1:$O$500,MATCH("Fossil andel i procent (%)",Miljö!$B$1:$O$1,0),FALSE)/100,"")</f>
        <v/>
      </c>
      <c r="AV371" s="316" t="str">
        <f t="shared" si="23"/>
        <v/>
      </c>
      <c r="AW371" s="316" t="str">
        <f>IF(AV371="ja",VLOOKUP($B371,'Egen hetvattenprod'!$B$1:$AO$500,MATCH("Värmekälla till värmepumpar ()",'Egen hetvattenprod'!$B$1:$AO$1,0),FALSE),"")</f>
        <v/>
      </c>
    </row>
    <row r="372" spans="1:49" x14ac:dyDescent="0.25">
      <c r="A372" s="314" t="str">
        <f>'Miljövärden för publ företag'!B374</f>
        <v/>
      </c>
      <c r="B372" s="314" t="str">
        <f>'Miljövärden för publ företag'!C374</f>
        <v/>
      </c>
      <c r="C372" s="302" t="str">
        <f>IFERROR(VLOOKUP($B372,Totalt!$B$1:$AQ$550,MATCH(C$2,Totalt!$B$1:$AQ$1,0),FALSE),"")</f>
        <v/>
      </c>
      <c r="D372" s="302" t="str">
        <f>IFERROR(VLOOKUP($B372,Totalt!$B$1:$AQ$550,MATCH(D$2,Totalt!$B$1:$AQ$1,0),FALSE),"")</f>
        <v/>
      </c>
      <c r="E372" s="302" t="str">
        <f>IFERROR(VLOOKUP($B372,Totalt!$B$1:$AQ$550,MATCH(E$2,Totalt!$B$1:$AQ$1,0),FALSE),"")</f>
        <v/>
      </c>
      <c r="F372" s="302" t="str">
        <f>IFERROR(VLOOKUP($B372,Totalt!$B$1:$AQ$550,MATCH(F$2,Totalt!$B$1:$AQ$1,0),FALSE),"")</f>
        <v/>
      </c>
      <c r="G372" s="302" t="str">
        <f>IFERROR(VLOOKUP($B372,Totalt!$B$1:$AQ$550,MATCH(G$2,Totalt!$B$1:$AQ$1,0),FALSE),"")</f>
        <v/>
      </c>
      <c r="H372" s="302" t="str">
        <f>IFERROR(VLOOKUP($B372,Totalt!$B$1:$AQ$550,MATCH(H$2,Totalt!$B$1:$AQ$1,0),FALSE),"")</f>
        <v/>
      </c>
      <c r="I372" s="302" t="str">
        <f>IFERROR(VLOOKUP($B372,Totalt!$B$1:$AQ$550,MATCH(I$2,Totalt!$B$1:$AQ$1,0),FALSE),"")</f>
        <v/>
      </c>
      <c r="J372" s="302" t="str">
        <f>IFERROR(VLOOKUP($B372,Totalt!$B$1:$AQ$550,MATCH(J$2,Totalt!$B$1:$AQ$1,0),FALSE),"")</f>
        <v/>
      </c>
      <c r="K372" s="302" t="str">
        <f>IFERROR(VLOOKUP($B372,Totalt!$B$1:$AQ$550,MATCH(K$2,Totalt!$B$1:$AQ$1,0),FALSE),"")</f>
        <v/>
      </c>
      <c r="L372" s="302" t="str">
        <f>IFERROR(VLOOKUP($B372,Totalt!$B$1:$AQ$550,MATCH(L$2,Totalt!$B$1:$AQ$1,0),FALSE),"")</f>
        <v/>
      </c>
      <c r="M372" s="302" t="str">
        <f>IFERROR(VLOOKUP($B372,Totalt!$B$1:$AQ$550,MATCH(M$2,Totalt!$B$1:$AQ$1,0),FALSE),"")</f>
        <v/>
      </c>
      <c r="N372" s="302" t="str">
        <f>IFERROR(VLOOKUP($B372,Totalt!$B$1:$AQ$550,MATCH(N$2,Totalt!$B$1:$AQ$1,0),FALSE),"")</f>
        <v/>
      </c>
      <c r="O372" s="302" t="str">
        <f>IFERROR(VLOOKUP($B372,Totalt!$B$1:$AQ$550,MATCH(O$2,Totalt!$B$1:$AQ$1,0),FALSE),"")</f>
        <v/>
      </c>
      <c r="P372" s="302" t="str">
        <f>IFERROR(VLOOKUP($B372,Totalt!$B$1:$AQ$550,MATCH(P$2,Totalt!$B$1:$AQ$1,0),FALSE),"")</f>
        <v/>
      </c>
      <c r="Q372" s="302" t="str">
        <f>IFERROR(VLOOKUP($B372,Totalt!$B$1:$AQ$550,MATCH(Q$2,Totalt!$B$1:$AQ$1,0),FALSE),"")</f>
        <v/>
      </c>
      <c r="R372" s="302" t="str">
        <f>IFERROR(VLOOKUP($B372,Totalt!$B$1:$AQ$550,MATCH(R$2,Totalt!$B$1:$AQ$1,0),FALSE),"")</f>
        <v/>
      </c>
      <c r="S372" s="302" t="str">
        <f>IFERROR(VLOOKUP($B372,Totalt!$B$1:$AQ$550,MATCH(S$2,Totalt!$B$1:$AQ$1,0),FALSE),"")</f>
        <v/>
      </c>
      <c r="T372" s="302" t="str">
        <f>IFERROR(VLOOKUP($B372,Totalt!$B$1:$AQ$550,MATCH(T$2,Totalt!$B$1:$AQ$1,0),FALSE),"")</f>
        <v/>
      </c>
      <c r="U372" s="302" t="str">
        <f>IFERROR(VLOOKUP($B372,Totalt!$B$1:$AQ$550,MATCH(U$2,Totalt!$B$1:$AQ$1,0),FALSE),"")</f>
        <v/>
      </c>
      <c r="V372" s="302" t="str">
        <f>IFERROR(VLOOKUP($B372,Totalt!$B$1:$AQ$550,MATCH(V$2,Totalt!$B$1:$AQ$1,0),FALSE),"")</f>
        <v/>
      </c>
      <c r="W372" s="302" t="str">
        <f>IFERROR(VLOOKUP($B372,Totalt!$B$1:$AQ$550,MATCH(W$2,Totalt!$B$1:$AQ$1,0),FALSE),"")</f>
        <v/>
      </c>
      <c r="X372" s="302" t="str">
        <f>IFERROR(VLOOKUP($B372,Totalt!$B$1:$AQ$550,MATCH(X$2,Totalt!$B$1:$AQ$1,0),FALSE),"")</f>
        <v/>
      </c>
      <c r="Y372" s="302" t="str">
        <f>IFERROR(VLOOKUP($B372,Totalt!$B$1:$AQ$550,MATCH(Y$2,Totalt!$B$1:$AQ$1,0),FALSE),"")</f>
        <v/>
      </c>
      <c r="Z372" s="302" t="str">
        <f>IFERROR(VLOOKUP($B372,Totalt!$B$1:$AQ$550,MATCH(Z$2,Totalt!$B$1:$AQ$1,0),FALSE),"")</f>
        <v/>
      </c>
      <c r="AA372" s="302" t="str">
        <f>IFERROR(VLOOKUP($B372,Totalt!$B$1:$AQ$550,MATCH(AA$2,Totalt!$B$1:$AQ$1,0),FALSE),"")</f>
        <v/>
      </c>
      <c r="AB372" s="302" t="str">
        <f>IFERROR(VLOOKUP($B372,Totalt!$B$1:$AQ$550,MATCH(AB$2,Totalt!$B$1:$AQ$1,0),FALSE),"")</f>
        <v/>
      </c>
      <c r="AC372" s="302" t="str">
        <f>IFERROR(VLOOKUP($B372,Totalt!$B$1:$AQ$550,MATCH(AC$2,Totalt!$B$1:$AQ$1,0),FALSE),"")</f>
        <v/>
      </c>
      <c r="AD372" s="302" t="str">
        <f>IFERROR(VLOOKUP($B372,Totalt!$B$1:$AQ$550,MATCH(AD$2,Totalt!$B$1:$AQ$1,0),FALSE),"")</f>
        <v/>
      </c>
      <c r="AE372" s="302" t="str">
        <f>IFERROR(VLOOKUP($B372,Totalt!$B$1:$AQ$550,MATCH(AE$2,Totalt!$B$1:$AQ$1,0),FALSE),"")</f>
        <v/>
      </c>
      <c r="AF372" s="302" t="str">
        <f>IFERROR(VLOOKUP($B372,Totalt!$B$1:$AQ$550,MATCH(AF$2,Totalt!$B$1:$AQ$1,0),FALSE),"")</f>
        <v/>
      </c>
      <c r="AG372" s="302" t="str">
        <f>IFERROR(VLOOKUP($B372,Totalt!$B$1:$AQ$550,MATCH(AG$2,Totalt!$B$1:$AQ$1,0),FALSE),"")</f>
        <v/>
      </c>
      <c r="AI372" s="302" t="str">
        <f t="shared" si="20"/>
        <v/>
      </c>
      <c r="AJ372" s="302" t="str">
        <f>IF(ISERROR(1/VLOOKUP($B372,Leveranser!$B$1:$S$500,MATCH("såld värme (gwh)",Leveranser!$B$1:$S$1,0),FALSE)),"",VLOOKUP($B372,Leveranser!$B$1:$S$500,MATCH("såld värme (gwh)",Leveranser!$B$1:$S$1,0),FALSE))</f>
        <v/>
      </c>
      <c r="AK372" s="315"/>
      <c r="AM372" s="316" t="str">
        <f>IF(B372&lt;&gt;"",IF(VLOOKUP($B372,Totalt!$B$1:$AQ$550,MATCH("Kvalitetsgranskad:",Totalt!$B$1:$AQ$1,0),FALSE)="ja",VLOOKUP($B372,Miljö!$B$1:$AG$479,MATCH(AM$2,Miljö!$B$1:$AK$1,0),FALSE),""),"")</f>
        <v/>
      </c>
      <c r="AN372" s="316" t="str">
        <f>IF(AM372="ja",VLOOKUP($B372,Miljö!$B$1:$J$479,MATCH("Typ av ursprungsspecificerad el   (Om inget värde anges används Nordisk residualmix, se inforuta) ()",Miljö!$B$1:$J$1,0),FALSE),IF(AM372="nej","Nordisk residualel",""))</f>
        <v/>
      </c>
      <c r="AO372" s="316" t="str">
        <f>IF(AM372="","",VLOOKUP($B372,Miljö!$B$1:$J$479,MATCH("Fossilandel för ursprungspecificerad el ()",Miljö!$B$1:$J$1,0),FALSE))</f>
        <v/>
      </c>
      <c r="AP372" s="316" t="str">
        <f>IF(AM372="","",IFERROR(VLOOKUP($B372,Miljö!$B$1:$J$479,MATCH("Kärnkraftsandel för ursprungsspecificerad el ()",Miljö!$B$1:$J$1,0),FALSE)/1,0))</f>
        <v/>
      </c>
      <c r="AQ372" s="316" t="str">
        <f t="shared" si="21"/>
        <v/>
      </c>
      <c r="AS372" s="316" t="str">
        <f t="shared" si="22"/>
        <v/>
      </c>
      <c r="AT372" s="316" t="str">
        <f>IF(AS372="ja",VLOOKUP($B372,Miljö!$B$1:$O$500,MATCH("Fossil andel i procent (%)",Miljö!$B$1:$O$1,0),FALSE)/100,"")</f>
        <v/>
      </c>
      <c r="AV372" s="316" t="str">
        <f t="shared" si="23"/>
        <v/>
      </c>
      <c r="AW372" s="316" t="str">
        <f>IF(AV372="ja",VLOOKUP($B372,'Egen hetvattenprod'!$B$1:$AO$500,MATCH("Värmekälla till värmepumpar ()",'Egen hetvattenprod'!$B$1:$AO$1,0),FALSE),"")</f>
        <v/>
      </c>
    </row>
    <row r="373" spans="1:49" x14ac:dyDescent="0.25">
      <c r="A373" s="314" t="str">
        <f>'Miljövärden för publ företag'!B375</f>
        <v/>
      </c>
      <c r="B373" s="314" t="str">
        <f>'Miljövärden för publ företag'!C375</f>
        <v/>
      </c>
      <c r="C373" s="302" t="str">
        <f>IFERROR(VLOOKUP($B373,Totalt!$B$1:$AQ$550,MATCH(C$2,Totalt!$B$1:$AQ$1,0),FALSE),"")</f>
        <v/>
      </c>
      <c r="D373" s="302" t="str">
        <f>IFERROR(VLOOKUP($B373,Totalt!$B$1:$AQ$550,MATCH(D$2,Totalt!$B$1:$AQ$1,0),FALSE),"")</f>
        <v/>
      </c>
      <c r="E373" s="302" t="str">
        <f>IFERROR(VLOOKUP($B373,Totalt!$B$1:$AQ$550,MATCH(E$2,Totalt!$B$1:$AQ$1,0),FALSE),"")</f>
        <v/>
      </c>
      <c r="F373" s="302" t="str">
        <f>IFERROR(VLOOKUP($B373,Totalt!$B$1:$AQ$550,MATCH(F$2,Totalt!$B$1:$AQ$1,0),FALSE),"")</f>
        <v/>
      </c>
      <c r="G373" s="302" t="str">
        <f>IFERROR(VLOOKUP($B373,Totalt!$B$1:$AQ$550,MATCH(G$2,Totalt!$B$1:$AQ$1,0),FALSE),"")</f>
        <v/>
      </c>
      <c r="H373" s="302" t="str">
        <f>IFERROR(VLOOKUP($B373,Totalt!$B$1:$AQ$550,MATCH(H$2,Totalt!$B$1:$AQ$1,0),FALSE),"")</f>
        <v/>
      </c>
      <c r="I373" s="302" t="str">
        <f>IFERROR(VLOOKUP($B373,Totalt!$B$1:$AQ$550,MATCH(I$2,Totalt!$B$1:$AQ$1,0),FALSE),"")</f>
        <v/>
      </c>
      <c r="J373" s="302" t="str">
        <f>IFERROR(VLOOKUP($B373,Totalt!$B$1:$AQ$550,MATCH(J$2,Totalt!$B$1:$AQ$1,0),FALSE),"")</f>
        <v/>
      </c>
      <c r="K373" s="302" t="str">
        <f>IFERROR(VLOOKUP($B373,Totalt!$B$1:$AQ$550,MATCH(K$2,Totalt!$B$1:$AQ$1,0),FALSE),"")</f>
        <v/>
      </c>
      <c r="L373" s="302" t="str">
        <f>IFERROR(VLOOKUP($B373,Totalt!$B$1:$AQ$550,MATCH(L$2,Totalt!$B$1:$AQ$1,0),FALSE),"")</f>
        <v/>
      </c>
      <c r="M373" s="302" t="str">
        <f>IFERROR(VLOOKUP($B373,Totalt!$B$1:$AQ$550,MATCH(M$2,Totalt!$B$1:$AQ$1,0),FALSE),"")</f>
        <v/>
      </c>
      <c r="N373" s="302" t="str">
        <f>IFERROR(VLOOKUP($B373,Totalt!$B$1:$AQ$550,MATCH(N$2,Totalt!$B$1:$AQ$1,0),FALSE),"")</f>
        <v/>
      </c>
      <c r="O373" s="302" t="str">
        <f>IFERROR(VLOOKUP($B373,Totalt!$B$1:$AQ$550,MATCH(O$2,Totalt!$B$1:$AQ$1,0),FALSE),"")</f>
        <v/>
      </c>
      <c r="P373" s="302" t="str">
        <f>IFERROR(VLOOKUP($B373,Totalt!$B$1:$AQ$550,MATCH(P$2,Totalt!$B$1:$AQ$1,0),FALSE),"")</f>
        <v/>
      </c>
      <c r="Q373" s="302" t="str">
        <f>IFERROR(VLOOKUP($B373,Totalt!$B$1:$AQ$550,MATCH(Q$2,Totalt!$B$1:$AQ$1,0),FALSE),"")</f>
        <v/>
      </c>
      <c r="R373" s="302" t="str">
        <f>IFERROR(VLOOKUP($B373,Totalt!$B$1:$AQ$550,MATCH(R$2,Totalt!$B$1:$AQ$1,0),FALSE),"")</f>
        <v/>
      </c>
      <c r="S373" s="302" t="str">
        <f>IFERROR(VLOOKUP($B373,Totalt!$B$1:$AQ$550,MATCH(S$2,Totalt!$B$1:$AQ$1,0),FALSE),"")</f>
        <v/>
      </c>
      <c r="T373" s="302" t="str">
        <f>IFERROR(VLOOKUP($B373,Totalt!$B$1:$AQ$550,MATCH(T$2,Totalt!$B$1:$AQ$1,0),FALSE),"")</f>
        <v/>
      </c>
      <c r="U373" s="302" t="str">
        <f>IFERROR(VLOOKUP($B373,Totalt!$B$1:$AQ$550,MATCH(U$2,Totalt!$B$1:$AQ$1,0),FALSE),"")</f>
        <v/>
      </c>
      <c r="V373" s="302" t="str">
        <f>IFERROR(VLOOKUP($B373,Totalt!$B$1:$AQ$550,MATCH(V$2,Totalt!$B$1:$AQ$1,0),FALSE),"")</f>
        <v/>
      </c>
      <c r="W373" s="302" t="str">
        <f>IFERROR(VLOOKUP($B373,Totalt!$B$1:$AQ$550,MATCH(W$2,Totalt!$B$1:$AQ$1,0),FALSE),"")</f>
        <v/>
      </c>
      <c r="X373" s="302" t="str">
        <f>IFERROR(VLOOKUP($B373,Totalt!$B$1:$AQ$550,MATCH(X$2,Totalt!$B$1:$AQ$1,0),FALSE),"")</f>
        <v/>
      </c>
      <c r="Y373" s="302" t="str">
        <f>IFERROR(VLOOKUP($B373,Totalt!$B$1:$AQ$550,MATCH(Y$2,Totalt!$B$1:$AQ$1,0),FALSE),"")</f>
        <v/>
      </c>
      <c r="Z373" s="302" t="str">
        <f>IFERROR(VLOOKUP($B373,Totalt!$B$1:$AQ$550,MATCH(Z$2,Totalt!$B$1:$AQ$1,0),FALSE),"")</f>
        <v/>
      </c>
      <c r="AA373" s="302" t="str">
        <f>IFERROR(VLOOKUP($B373,Totalt!$B$1:$AQ$550,MATCH(AA$2,Totalt!$B$1:$AQ$1,0),FALSE),"")</f>
        <v/>
      </c>
      <c r="AB373" s="302" t="str">
        <f>IFERROR(VLOOKUP($B373,Totalt!$B$1:$AQ$550,MATCH(AB$2,Totalt!$B$1:$AQ$1,0),FALSE),"")</f>
        <v/>
      </c>
      <c r="AC373" s="302" t="str">
        <f>IFERROR(VLOOKUP($B373,Totalt!$B$1:$AQ$550,MATCH(AC$2,Totalt!$B$1:$AQ$1,0),FALSE),"")</f>
        <v/>
      </c>
      <c r="AD373" s="302" t="str">
        <f>IFERROR(VLOOKUP($B373,Totalt!$B$1:$AQ$550,MATCH(AD$2,Totalt!$B$1:$AQ$1,0),FALSE),"")</f>
        <v/>
      </c>
      <c r="AE373" s="302" t="str">
        <f>IFERROR(VLOOKUP($B373,Totalt!$B$1:$AQ$550,MATCH(AE$2,Totalt!$B$1:$AQ$1,0),FALSE),"")</f>
        <v/>
      </c>
      <c r="AF373" s="302" t="str">
        <f>IFERROR(VLOOKUP($B373,Totalt!$B$1:$AQ$550,MATCH(AF$2,Totalt!$B$1:$AQ$1,0),FALSE),"")</f>
        <v/>
      </c>
      <c r="AG373" s="302" t="str">
        <f>IFERROR(VLOOKUP($B373,Totalt!$B$1:$AQ$550,MATCH(AG$2,Totalt!$B$1:$AQ$1,0),FALSE),"")</f>
        <v/>
      </c>
      <c r="AI373" s="302" t="str">
        <f t="shared" si="20"/>
        <v/>
      </c>
      <c r="AJ373" s="302" t="str">
        <f>IF(ISERROR(1/VLOOKUP($B373,Leveranser!$B$1:$S$500,MATCH("såld värme (gwh)",Leveranser!$B$1:$S$1,0),FALSE)),"",VLOOKUP($B373,Leveranser!$B$1:$S$500,MATCH("såld värme (gwh)",Leveranser!$B$1:$S$1,0),FALSE))</f>
        <v/>
      </c>
      <c r="AK373" s="315"/>
      <c r="AM373" s="316" t="str">
        <f>IF(B373&lt;&gt;"",IF(VLOOKUP($B373,Totalt!$B$1:$AQ$550,MATCH("Kvalitetsgranskad:",Totalt!$B$1:$AQ$1,0),FALSE)="ja",VLOOKUP($B373,Miljö!$B$1:$AG$479,MATCH(AM$2,Miljö!$B$1:$AK$1,0),FALSE),""),"")</f>
        <v/>
      </c>
      <c r="AN373" s="316" t="str">
        <f>IF(AM373="ja",VLOOKUP($B373,Miljö!$B$1:$J$479,MATCH("Typ av ursprungsspecificerad el   (Om inget värde anges används Nordisk residualmix, se inforuta) ()",Miljö!$B$1:$J$1,0),FALSE),IF(AM373="nej","Nordisk residualel",""))</f>
        <v/>
      </c>
      <c r="AO373" s="316" t="str">
        <f>IF(AM373="","",VLOOKUP($B373,Miljö!$B$1:$J$479,MATCH("Fossilandel för ursprungspecificerad el ()",Miljö!$B$1:$J$1,0),FALSE))</f>
        <v/>
      </c>
      <c r="AP373" s="316" t="str">
        <f>IF(AM373="","",IFERROR(VLOOKUP($B373,Miljö!$B$1:$J$479,MATCH("Kärnkraftsandel för ursprungsspecificerad el ()",Miljö!$B$1:$J$1,0),FALSE)/1,0))</f>
        <v/>
      </c>
      <c r="AQ373" s="316" t="str">
        <f t="shared" si="21"/>
        <v/>
      </c>
      <c r="AS373" s="316" t="str">
        <f t="shared" si="22"/>
        <v/>
      </c>
      <c r="AT373" s="316" t="str">
        <f>IF(AS373="ja",VLOOKUP($B373,Miljö!$B$1:$O$500,MATCH("Fossil andel i procent (%)",Miljö!$B$1:$O$1,0),FALSE)/100,"")</f>
        <v/>
      </c>
      <c r="AV373" s="316" t="str">
        <f t="shared" si="23"/>
        <v/>
      </c>
      <c r="AW373" s="316" t="str">
        <f>IF(AV373="ja",VLOOKUP($B373,'Egen hetvattenprod'!$B$1:$AO$500,MATCH("Värmekälla till värmepumpar ()",'Egen hetvattenprod'!$B$1:$AO$1,0),FALSE),"")</f>
        <v/>
      </c>
    </row>
    <row r="374" spans="1:49" x14ac:dyDescent="0.25">
      <c r="A374" s="314" t="str">
        <f>'Miljövärden för publ företag'!B376</f>
        <v/>
      </c>
      <c r="B374" s="314" t="str">
        <f>'Miljövärden för publ företag'!C376</f>
        <v/>
      </c>
      <c r="C374" s="302" t="str">
        <f>IFERROR(VLOOKUP($B374,Totalt!$B$1:$AQ$550,MATCH(C$2,Totalt!$B$1:$AQ$1,0),FALSE),"")</f>
        <v/>
      </c>
      <c r="D374" s="302" t="str">
        <f>IFERROR(VLOOKUP($B374,Totalt!$B$1:$AQ$550,MATCH(D$2,Totalt!$B$1:$AQ$1,0),FALSE),"")</f>
        <v/>
      </c>
      <c r="E374" s="302" t="str">
        <f>IFERROR(VLOOKUP($B374,Totalt!$B$1:$AQ$550,MATCH(E$2,Totalt!$B$1:$AQ$1,0),FALSE),"")</f>
        <v/>
      </c>
      <c r="F374" s="302" t="str">
        <f>IFERROR(VLOOKUP($B374,Totalt!$B$1:$AQ$550,MATCH(F$2,Totalt!$B$1:$AQ$1,0),FALSE),"")</f>
        <v/>
      </c>
      <c r="G374" s="302" t="str">
        <f>IFERROR(VLOOKUP($B374,Totalt!$B$1:$AQ$550,MATCH(G$2,Totalt!$B$1:$AQ$1,0),FALSE),"")</f>
        <v/>
      </c>
      <c r="H374" s="302" t="str">
        <f>IFERROR(VLOOKUP($B374,Totalt!$B$1:$AQ$550,MATCH(H$2,Totalt!$B$1:$AQ$1,0),FALSE),"")</f>
        <v/>
      </c>
      <c r="I374" s="302" t="str">
        <f>IFERROR(VLOOKUP($B374,Totalt!$B$1:$AQ$550,MATCH(I$2,Totalt!$B$1:$AQ$1,0),FALSE),"")</f>
        <v/>
      </c>
      <c r="J374" s="302" t="str">
        <f>IFERROR(VLOOKUP($B374,Totalt!$B$1:$AQ$550,MATCH(J$2,Totalt!$B$1:$AQ$1,0),FALSE),"")</f>
        <v/>
      </c>
      <c r="K374" s="302" t="str">
        <f>IFERROR(VLOOKUP($B374,Totalt!$B$1:$AQ$550,MATCH(K$2,Totalt!$B$1:$AQ$1,0),FALSE),"")</f>
        <v/>
      </c>
      <c r="L374" s="302" t="str">
        <f>IFERROR(VLOOKUP($B374,Totalt!$B$1:$AQ$550,MATCH(L$2,Totalt!$B$1:$AQ$1,0),FALSE),"")</f>
        <v/>
      </c>
      <c r="M374" s="302" t="str">
        <f>IFERROR(VLOOKUP($B374,Totalt!$B$1:$AQ$550,MATCH(M$2,Totalt!$B$1:$AQ$1,0),FALSE),"")</f>
        <v/>
      </c>
      <c r="N374" s="302" t="str">
        <f>IFERROR(VLOOKUP($B374,Totalt!$B$1:$AQ$550,MATCH(N$2,Totalt!$B$1:$AQ$1,0),FALSE),"")</f>
        <v/>
      </c>
      <c r="O374" s="302" t="str">
        <f>IFERROR(VLOOKUP($B374,Totalt!$B$1:$AQ$550,MATCH(O$2,Totalt!$B$1:$AQ$1,0),FALSE),"")</f>
        <v/>
      </c>
      <c r="P374" s="302" t="str">
        <f>IFERROR(VLOOKUP($B374,Totalt!$B$1:$AQ$550,MATCH(P$2,Totalt!$B$1:$AQ$1,0),FALSE),"")</f>
        <v/>
      </c>
      <c r="Q374" s="302" t="str">
        <f>IFERROR(VLOOKUP($B374,Totalt!$B$1:$AQ$550,MATCH(Q$2,Totalt!$B$1:$AQ$1,0),FALSE),"")</f>
        <v/>
      </c>
      <c r="R374" s="302" t="str">
        <f>IFERROR(VLOOKUP($B374,Totalt!$B$1:$AQ$550,MATCH(R$2,Totalt!$B$1:$AQ$1,0),FALSE),"")</f>
        <v/>
      </c>
      <c r="S374" s="302" t="str">
        <f>IFERROR(VLOOKUP($B374,Totalt!$B$1:$AQ$550,MATCH(S$2,Totalt!$B$1:$AQ$1,0),FALSE),"")</f>
        <v/>
      </c>
      <c r="T374" s="302" t="str">
        <f>IFERROR(VLOOKUP($B374,Totalt!$B$1:$AQ$550,MATCH(T$2,Totalt!$B$1:$AQ$1,0),FALSE),"")</f>
        <v/>
      </c>
      <c r="U374" s="302" t="str">
        <f>IFERROR(VLOOKUP($B374,Totalt!$B$1:$AQ$550,MATCH(U$2,Totalt!$B$1:$AQ$1,0),FALSE),"")</f>
        <v/>
      </c>
      <c r="V374" s="302" t="str">
        <f>IFERROR(VLOOKUP($B374,Totalt!$B$1:$AQ$550,MATCH(V$2,Totalt!$B$1:$AQ$1,0),FALSE),"")</f>
        <v/>
      </c>
      <c r="W374" s="302" t="str">
        <f>IFERROR(VLOOKUP($B374,Totalt!$B$1:$AQ$550,MATCH(W$2,Totalt!$B$1:$AQ$1,0),FALSE),"")</f>
        <v/>
      </c>
      <c r="X374" s="302" t="str">
        <f>IFERROR(VLOOKUP($B374,Totalt!$B$1:$AQ$550,MATCH(X$2,Totalt!$B$1:$AQ$1,0),FALSE),"")</f>
        <v/>
      </c>
      <c r="Y374" s="302" t="str">
        <f>IFERROR(VLOOKUP($B374,Totalt!$B$1:$AQ$550,MATCH(Y$2,Totalt!$B$1:$AQ$1,0),FALSE),"")</f>
        <v/>
      </c>
      <c r="Z374" s="302" t="str">
        <f>IFERROR(VLOOKUP($B374,Totalt!$B$1:$AQ$550,MATCH(Z$2,Totalt!$B$1:$AQ$1,0),FALSE),"")</f>
        <v/>
      </c>
      <c r="AA374" s="302" t="str">
        <f>IFERROR(VLOOKUP($B374,Totalt!$B$1:$AQ$550,MATCH(AA$2,Totalt!$B$1:$AQ$1,0),FALSE),"")</f>
        <v/>
      </c>
      <c r="AB374" s="302" t="str">
        <f>IFERROR(VLOOKUP($B374,Totalt!$B$1:$AQ$550,MATCH(AB$2,Totalt!$B$1:$AQ$1,0),FALSE),"")</f>
        <v/>
      </c>
      <c r="AC374" s="302" t="str">
        <f>IFERROR(VLOOKUP($B374,Totalt!$B$1:$AQ$550,MATCH(AC$2,Totalt!$B$1:$AQ$1,0),FALSE),"")</f>
        <v/>
      </c>
      <c r="AD374" s="302" t="str">
        <f>IFERROR(VLOOKUP($B374,Totalt!$B$1:$AQ$550,MATCH(AD$2,Totalt!$B$1:$AQ$1,0),FALSE),"")</f>
        <v/>
      </c>
      <c r="AE374" s="302" t="str">
        <f>IFERROR(VLOOKUP($B374,Totalt!$B$1:$AQ$550,MATCH(AE$2,Totalt!$B$1:$AQ$1,0),FALSE),"")</f>
        <v/>
      </c>
      <c r="AF374" s="302" t="str">
        <f>IFERROR(VLOOKUP($B374,Totalt!$B$1:$AQ$550,MATCH(AF$2,Totalt!$B$1:$AQ$1,0),FALSE),"")</f>
        <v/>
      </c>
      <c r="AG374" s="302" t="str">
        <f>IFERROR(VLOOKUP($B374,Totalt!$B$1:$AQ$550,MATCH(AG$2,Totalt!$B$1:$AQ$1,0),FALSE),"")</f>
        <v/>
      </c>
      <c r="AI374" s="302" t="str">
        <f t="shared" si="20"/>
        <v/>
      </c>
      <c r="AJ374" s="302" t="str">
        <f>IF(ISERROR(1/VLOOKUP($B374,Leveranser!$B$1:$S$500,MATCH("såld värme (gwh)",Leveranser!$B$1:$S$1,0),FALSE)),"",VLOOKUP($B374,Leveranser!$B$1:$S$500,MATCH("såld värme (gwh)",Leveranser!$B$1:$S$1,0),FALSE))</f>
        <v/>
      </c>
      <c r="AK374" s="315"/>
      <c r="AM374" s="316" t="str">
        <f>IF(B374&lt;&gt;"",IF(VLOOKUP($B374,Totalt!$B$1:$AQ$550,MATCH("Kvalitetsgranskad:",Totalt!$B$1:$AQ$1,0),FALSE)="ja",VLOOKUP($B374,Miljö!$B$1:$AG$479,MATCH(AM$2,Miljö!$B$1:$AK$1,0),FALSE),""),"")</f>
        <v/>
      </c>
      <c r="AN374" s="316" t="str">
        <f>IF(AM374="ja",VLOOKUP($B374,Miljö!$B$1:$J$479,MATCH("Typ av ursprungsspecificerad el   (Om inget värde anges används Nordisk residualmix, se inforuta) ()",Miljö!$B$1:$J$1,0),FALSE),IF(AM374="nej","Nordisk residualel",""))</f>
        <v/>
      </c>
      <c r="AO374" s="316" t="str">
        <f>IF(AM374="","",VLOOKUP($B374,Miljö!$B$1:$J$479,MATCH("Fossilandel för ursprungspecificerad el ()",Miljö!$B$1:$J$1,0),FALSE))</f>
        <v/>
      </c>
      <c r="AP374" s="316" t="str">
        <f>IF(AM374="","",IFERROR(VLOOKUP($B374,Miljö!$B$1:$J$479,MATCH("Kärnkraftsandel för ursprungsspecificerad el ()",Miljö!$B$1:$J$1,0),FALSE)/1,0))</f>
        <v/>
      </c>
      <c r="AQ374" s="316" t="str">
        <f t="shared" si="21"/>
        <v/>
      </c>
      <c r="AS374" s="316" t="str">
        <f t="shared" si="22"/>
        <v/>
      </c>
      <c r="AT374" s="316" t="str">
        <f>IF(AS374="ja",VLOOKUP($B374,Miljö!$B$1:$O$500,MATCH("Fossil andel i procent (%)",Miljö!$B$1:$O$1,0),FALSE)/100,"")</f>
        <v/>
      </c>
      <c r="AV374" s="316" t="str">
        <f t="shared" si="23"/>
        <v/>
      </c>
      <c r="AW374" s="316" t="str">
        <f>IF(AV374="ja",VLOOKUP($B374,'Egen hetvattenprod'!$B$1:$AO$500,MATCH("Värmekälla till värmepumpar ()",'Egen hetvattenprod'!$B$1:$AO$1,0),FALSE),"")</f>
        <v/>
      </c>
    </row>
    <row r="375" spans="1:49" x14ac:dyDescent="0.25">
      <c r="A375" s="314" t="str">
        <f>'Miljövärden för publ företag'!B377</f>
        <v/>
      </c>
      <c r="B375" s="314" t="str">
        <f>'Miljövärden för publ företag'!C377</f>
        <v/>
      </c>
      <c r="C375" s="302" t="str">
        <f>IFERROR(VLOOKUP($B375,Totalt!$B$1:$AQ$550,MATCH(C$2,Totalt!$B$1:$AQ$1,0),FALSE),"")</f>
        <v/>
      </c>
      <c r="D375" s="302" t="str">
        <f>IFERROR(VLOOKUP($B375,Totalt!$B$1:$AQ$550,MATCH(D$2,Totalt!$B$1:$AQ$1,0),FALSE),"")</f>
        <v/>
      </c>
      <c r="E375" s="302" t="str">
        <f>IFERROR(VLOOKUP($B375,Totalt!$B$1:$AQ$550,MATCH(E$2,Totalt!$B$1:$AQ$1,0),FALSE),"")</f>
        <v/>
      </c>
      <c r="F375" s="302" t="str">
        <f>IFERROR(VLOOKUP($B375,Totalt!$B$1:$AQ$550,MATCH(F$2,Totalt!$B$1:$AQ$1,0),FALSE),"")</f>
        <v/>
      </c>
      <c r="G375" s="302" t="str">
        <f>IFERROR(VLOOKUP($B375,Totalt!$B$1:$AQ$550,MATCH(G$2,Totalt!$B$1:$AQ$1,0),FALSE),"")</f>
        <v/>
      </c>
      <c r="H375" s="302" t="str">
        <f>IFERROR(VLOOKUP($B375,Totalt!$B$1:$AQ$550,MATCH(H$2,Totalt!$B$1:$AQ$1,0),FALSE),"")</f>
        <v/>
      </c>
      <c r="I375" s="302" t="str">
        <f>IFERROR(VLOOKUP($B375,Totalt!$B$1:$AQ$550,MATCH(I$2,Totalt!$B$1:$AQ$1,0),FALSE),"")</f>
        <v/>
      </c>
      <c r="J375" s="302" t="str">
        <f>IFERROR(VLOOKUP($B375,Totalt!$B$1:$AQ$550,MATCH(J$2,Totalt!$B$1:$AQ$1,0),FALSE),"")</f>
        <v/>
      </c>
      <c r="K375" s="302" t="str">
        <f>IFERROR(VLOOKUP($B375,Totalt!$B$1:$AQ$550,MATCH(K$2,Totalt!$B$1:$AQ$1,0),FALSE),"")</f>
        <v/>
      </c>
      <c r="L375" s="302" t="str">
        <f>IFERROR(VLOOKUP($B375,Totalt!$B$1:$AQ$550,MATCH(L$2,Totalt!$B$1:$AQ$1,0),FALSE),"")</f>
        <v/>
      </c>
      <c r="M375" s="302" t="str">
        <f>IFERROR(VLOOKUP($B375,Totalt!$B$1:$AQ$550,MATCH(M$2,Totalt!$B$1:$AQ$1,0),FALSE),"")</f>
        <v/>
      </c>
      <c r="N375" s="302" t="str">
        <f>IFERROR(VLOOKUP($B375,Totalt!$B$1:$AQ$550,MATCH(N$2,Totalt!$B$1:$AQ$1,0),FALSE),"")</f>
        <v/>
      </c>
      <c r="O375" s="302" t="str">
        <f>IFERROR(VLOOKUP($B375,Totalt!$B$1:$AQ$550,MATCH(O$2,Totalt!$B$1:$AQ$1,0),FALSE),"")</f>
        <v/>
      </c>
      <c r="P375" s="302" t="str">
        <f>IFERROR(VLOOKUP($B375,Totalt!$B$1:$AQ$550,MATCH(P$2,Totalt!$B$1:$AQ$1,0),FALSE),"")</f>
        <v/>
      </c>
      <c r="Q375" s="302" t="str">
        <f>IFERROR(VLOOKUP($B375,Totalt!$B$1:$AQ$550,MATCH(Q$2,Totalt!$B$1:$AQ$1,0),FALSE),"")</f>
        <v/>
      </c>
      <c r="R375" s="302" t="str">
        <f>IFERROR(VLOOKUP($B375,Totalt!$B$1:$AQ$550,MATCH(R$2,Totalt!$B$1:$AQ$1,0),FALSE),"")</f>
        <v/>
      </c>
      <c r="S375" s="302" t="str">
        <f>IFERROR(VLOOKUP($B375,Totalt!$B$1:$AQ$550,MATCH(S$2,Totalt!$B$1:$AQ$1,0),FALSE),"")</f>
        <v/>
      </c>
      <c r="T375" s="302" t="str">
        <f>IFERROR(VLOOKUP($B375,Totalt!$B$1:$AQ$550,MATCH(T$2,Totalt!$B$1:$AQ$1,0),FALSE),"")</f>
        <v/>
      </c>
      <c r="U375" s="302" t="str">
        <f>IFERROR(VLOOKUP($B375,Totalt!$B$1:$AQ$550,MATCH(U$2,Totalt!$B$1:$AQ$1,0),FALSE),"")</f>
        <v/>
      </c>
      <c r="V375" s="302" t="str">
        <f>IFERROR(VLOOKUP($B375,Totalt!$B$1:$AQ$550,MATCH(V$2,Totalt!$B$1:$AQ$1,0),FALSE),"")</f>
        <v/>
      </c>
      <c r="W375" s="302" t="str">
        <f>IFERROR(VLOOKUP($B375,Totalt!$B$1:$AQ$550,MATCH(W$2,Totalt!$B$1:$AQ$1,0),FALSE),"")</f>
        <v/>
      </c>
      <c r="X375" s="302" t="str">
        <f>IFERROR(VLOOKUP($B375,Totalt!$B$1:$AQ$550,MATCH(X$2,Totalt!$B$1:$AQ$1,0),FALSE),"")</f>
        <v/>
      </c>
      <c r="Y375" s="302" t="str">
        <f>IFERROR(VLOOKUP($B375,Totalt!$B$1:$AQ$550,MATCH(Y$2,Totalt!$B$1:$AQ$1,0),FALSE),"")</f>
        <v/>
      </c>
      <c r="Z375" s="302" t="str">
        <f>IFERROR(VLOOKUP($B375,Totalt!$B$1:$AQ$550,MATCH(Z$2,Totalt!$B$1:$AQ$1,0),FALSE),"")</f>
        <v/>
      </c>
      <c r="AA375" s="302" t="str">
        <f>IFERROR(VLOOKUP($B375,Totalt!$B$1:$AQ$550,MATCH(AA$2,Totalt!$B$1:$AQ$1,0),FALSE),"")</f>
        <v/>
      </c>
      <c r="AB375" s="302" t="str">
        <f>IFERROR(VLOOKUP($B375,Totalt!$B$1:$AQ$550,MATCH(AB$2,Totalt!$B$1:$AQ$1,0),FALSE),"")</f>
        <v/>
      </c>
      <c r="AC375" s="302" t="str">
        <f>IFERROR(VLOOKUP($B375,Totalt!$B$1:$AQ$550,MATCH(AC$2,Totalt!$B$1:$AQ$1,0),FALSE),"")</f>
        <v/>
      </c>
      <c r="AD375" s="302" t="str">
        <f>IFERROR(VLOOKUP($B375,Totalt!$B$1:$AQ$550,MATCH(AD$2,Totalt!$B$1:$AQ$1,0),FALSE),"")</f>
        <v/>
      </c>
      <c r="AE375" s="302" t="str">
        <f>IFERROR(VLOOKUP($B375,Totalt!$B$1:$AQ$550,MATCH(AE$2,Totalt!$B$1:$AQ$1,0),FALSE),"")</f>
        <v/>
      </c>
      <c r="AF375" s="302" t="str">
        <f>IFERROR(VLOOKUP($B375,Totalt!$B$1:$AQ$550,MATCH(AF$2,Totalt!$B$1:$AQ$1,0),FALSE),"")</f>
        <v/>
      </c>
      <c r="AG375" s="302" t="str">
        <f>IFERROR(VLOOKUP($B375,Totalt!$B$1:$AQ$550,MATCH(AG$2,Totalt!$B$1:$AQ$1,0),FALSE),"")</f>
        <v/>
      </c>
      <c r="AI375" s="302" t="str">
        <f t="shared" si="20"/>
        <v/>
      </c>
      <c r="AJ375" s="302" t="str">
        <f>IF(ISERROR(1/VLOOKUP($B375,Leveranser!$B$1:$S$500,MATCH("såld värme (gwh)",Leveranser!$B$1:$S$1,0),FALSE)),"",VLOOKUP($B375,Leveranser!$B$1:$S$500,MATCH("såld värme (gwh)",Leveranser!$B$1:$S$1,0),FALSE))</f>
        <v/>
      </c>
      <c r="AK375" s="315"/>
      <c r="AM375" s="316" t="str">
        <f>IF(B375&lt;&gt;"",IF(VLOOKUP($B375,Totalt!$B$1:$AQ$550,MATCH("Kvalitetsgranskad:",Totalt!$B$1:$AQ$1,0),FALSE)="ja",VLOOKUP($B375,Miljö!$B$1:$AG$479,MATCH(AM$2,Miljö!$B$1:$AK$1,0),FALSE),""),"")</f>
        <v/>
      </c>
      <c r="AN375" s="316" t="str">
        <f>IF(AM375="ja",VLOOKUP($B375,Miljö!$B$1:$J$479,MATCH("Typ av ursprungsspecificerad el   (Om inget värde anges används Nordisk residualmix, se inforuta) ()",Miljö!$B$1:$J$1,0),FALSE),IF(AM375="nej","Nordisk residualel",""))</f>
        <v/>
      </c>
      <c r="AO375" s="316" t="str">
        <f>IF(AM375="","",VLOOKUP($B375,Miljö!$B$1:$J$479,MATCH("Fossilandel för ursprungspecificerad el ()",Miljö!$B$1:$J$1,0),FALSE))</f>
        <v/>
      </c>
      <c r="AP375" s="316" t="str">
        <f>IF(AM375="","",IFERROR(VLOOKUP($B375,Miljö!$B$1:$J$479,MATCH("Kärnkraftsandel för ursprungsspecificerad el ()",Miljö!$B$1:$J$1,0),FALSE)/1,0))</f>
        <v/>
      </c>
      <c r="AQ375" s="316" t="str">
        <f t="shared" si="21"/>
        <v/>
      </c>
      <c r="AS375" s="316" t="str">
        <f t="shared" si="22"/>
        <v/>
      </c>
      <c r="AT375" s="316" t="str">
        <f>IF(AS375="ja",VLOOKUP($B375,Miljö!$B$1:$O$500,MATCH("Fossil andel i procent (%)",Miljö!$B$1:$O$1,0),FALSE)/100,"")</f>
        <v/>
      </c>
      <c r="AV375" s="316" t="str">
        <f t="shared" si="23"/>
        <v/>
      </c>
      <c r="AW375" s="316" t="str">
        <f>IF(AV375="ja",VLOOKUP($B375,'Egen hetvattenprod'!$B$1:$AO$500,MATCH("Värmekälla till värmepumpar ()",'Egen hetvattenprod'!$B$1:$AO$1,0),FALSE),"")</f>
        <v/>
      </c>
    </row>
    <row r="376" spans="1:49" x14ac:dyDescent="0.25">
      <c r="A376" s="314" t="str">
        <f>'Miljövärden för publ företag'!B378</f>
        <v/>
      </c>
      <c r="B376" s="314" t="str">
        <f>'Miljövärden för publ företag'!C378</f>
        <v/>
      </c>
      <c r="C376" s="302" t="str">
        <f>IFERROR(VLOOKUP($B376,Totalt!$B$1:$AQ$550,MATCH(C$2,Totalt!$B$1:$AQ$1,0),FALSE),"")</f>
        <v/>
      </c>
      <c r="D376" s="302" t="str">
        <f>IFERROR(VLOOKUP($B376,Totalt!$B$1:$AQ$550,MATCH(D$2,Totalt!$B$1:$AQ$1,0),FALSE),"")</f>
        <v/>
      </c>
      <c r="E376" s="302" t="str">
        <f>IFERROR(VLOOKUP($B376,Totalt!$B$1:$AQ$550,MATCH(E$2,Totalt!$B$1:$AQ$1,0),FALSE),"")</f>
        <v/>
      </c>
      <c r="F376" s="302" t="str">
        <f>IFERROR(VLOOKUP($B376,Totalt!$B$1:$AQ$550,MATCH(F$2,Totalt!$B$1:$AQ$1,0),FALSE),"")</f>
        <v/>
      </c>
      <c r="G376" s="302" t="str">
        <f>IFERROR(VLOOKUP($B376,Totalt!$B$1:$AQ$550,MATCH(G$2,Totalt!$B$1:$AQ$1,0),FALSE),"")</f>
        <v/>
      </c>
      <c r="H376" s="302" t="str">
        <f>IFERROR(VLOOKUP($B376,Totalt!$B$1:$AQ$550,MATCH(H$2,Totalt!$B$1:$AQ$1,0),FALSE),"")</f>
        <v/>
      </c>
      <c r="I376" s="302" t="str">
        <f>IFERROR(VLOOKUP($B376,Totalt!$B$1:$AQ$550,MATCH(I$2,Totalt!$B$1:$AQ$1,0),FALSE),"")</f>
        <v/>
      </c>
      <c r="J376" s="302" t="str">
        <f>IFERROR(VLOOKUP($B376,Totalt!$B$1:$AQ$550,MATCH(J$2,Totalt!$B$1:$AQ$1,0),FALSE),"")</f>
        <v/>
      </c>
      <c r="K376" s="302" t="str">
        <f>IFERROR(VLOOKUP($B376,Totalt!$B$1:$AQ$550,MATCH(K$2,Totalt!$B$1:$AQ$1,0),FALSE),"")</f>
        <v/>
      </c>
      <c r="L376" s="302" t="str">
        <f>IFERROR(VLOOKUP($B376,Totalt!$B$1:$AQ$550,MATCH(L$2,Totalt!$B$1:$AQ$1,0),FALSE),"")</f>
        <v/>
      </c>
      <c r="M376" s="302" t="str">
        <f>IFERROR(VLOOKUP($B376,Totalt!$B$1:$AQ$550,MATCH(M$2,Totalt!$B$1:$AQ$1,0),FALSE),"")</f>
        <v/>
      </c>
      <c r="N376" s="302" t="str">
        <f>IFERROR(VLOOKUP($B376,Totalt!$B$1:$AQ$550,MATCH(N$2,Totalt!$B$1:$AQ$1,0),FALSE),"")</f>
        <v/>
      </c>
      <c r="O376" s="302" t="str">
        <f>IFERROR(VLOOKUP($B376,Totalt!$B$1:$AQ$550,MATCH(O$2,Totalt!$B$1:$AQ$1,0),FALSE),"")</f>
        <v/>
      </c>
      <c r="P376" s="302" t="str">
        <f>IFERROR(VLOOKUP($B376,Totalt!$B$1:$AQ$550,MATCH(P$2,Totalt!$B$1:$AQ$1,0),FALSE),"")</f>
        <v/>
      </c>
      <c r="Q376" s="302" t="str">
        <f>IFERROR(VLOOKUP($B376,Totalt!$B$1:$AQ$550,MATCH(Q$2,Totalt!$B$1:$AQ$1,0),FALSE),"")</f>
        <v/>
      </c>
      <c r="R376" s="302" t="str">
        <f>IFERROR(VLOOKUP($B376,Totalt!$B$1:$AQ$550,MATCH(R$2,Totalt!$B$1:$AQ$1,0),FALSE),"")</f>
        <v/>
      </c>
      <c r="S376" s="302" t="str">
        <f>IFERROR(VLOOKUP($B376,Totalt!$B$1:$AQ$550,MATCH(S$2,Totalt!$B$1:$AQ$1,0),FALSE),"")</f>
        <v/>
      </c>
      <c r="T376" s="302" t="str">
        <f>IFERROR(VLOOKUP($B376,Totalt!$B$1:$AQ$550,MATCH(T$2,Totalt!$B$1:$AQ$1,0),FALSE),"")</f>
        <v/>
      </c>
      <c r="U376" s="302" t="str">
        <f>IFERROR(VLOOKUP($B376,Totalt!$B$1:$AQ$550,MATCH(U$2,Totalt!$B$1:$AQ$1,0),FALSE),"")</f>
        <v/>
      </c>
      <c r="V376" s="302" t="str">
        <f>IFERROR(VLOOKUP($B376,Totalt!$B$1:$AQ$550,MATCH(V$2,Totalt!$B$1:$AQ$1,0),FALSE),"")</f>
        <v/>
      </c>
      <c r="W376" s="302" t="str">
        <f>IFERROR(VLOOKUP($B376,Totalt!$B$1:$AQ$550,MATCH(W$2,Totalt!$B$1:$AQ$1,0),FALSE),"")</f>
        <v/>
      </c>
      <c r="X376" s="302" t="str">
        <f>IFERROR(VLOOKUP($B376,Totalt!$B$1:$AQ$550,MATCH(X$2,Totalt!$B$1:$AQ$1,0),FALSE),"")</f>
        <v/>
      </c>
      <c r="Y376" s="302" t="str">
        <f>IFERROR(VLOOKUP($B376,Totalt!$B$1:$AQ$550,MATCH(Y$2,Totalt!$B$1:$AQ$1,0),FALSE),"")</f>
        <v/>
      </c>
      <c r="Z376" s="302" t="str">
        <f>IFERROR(VLOOKUP($B376,Totalt!$B$1:$AQ$550,MATCH(Z$2,Totalt!$B$1:$AQ$1,0),FALSE),"")</f>
        <v/>
      </c>
      <c r="AA376" s="302" t="str">
        <f>IFERROR(VLOOKUP($B376,Totalt!$B$1:$AQ$550,MATCH(AA$2,Totalt!$B$1:$AQ$1,0),FALSE),"")</f>
        <v/>
      </c>
      <c r="AB376" s="302" t="str">
        <f>IFERROR(VLOOKUP($B376,Totalt!$B$1:$AQ$550,MATCH(AB$2,Totalt!$B$1:$AQ$1,0),FALSE),"")</f>
        <v/>
      </c>
      <c r="AC376" s="302" t="str">
        <f>IFERROR(VLOOKUP($B376,Totalt!$B$1:$AQ$550,MATCH(AC$2,Totalt!$B$1:$AQ$1,0),FALSE),"")</f>
        <v/>
      </c>
      <c r="AD376" s="302" t="str">
        <f>IFERROR(VLOOKUP($B376,Totalt!$B$1:$AQ$550,MATCH(AD$2,Totalt!$B$1:$AQ$1,0),FALSE),"")</f>
        <v/>
      </c>
      <c r="AE376" s="302" t="str">
        <f>IFERROR(VLOOKUP($B376,Totalt!$B$1:$AQ$550,MATCH(AE$2,Totalt!$B$1:$AQ$1,0),FALSE),"")</f>
        <v/>
      </c>
      <c r="AF376" s="302" t="str">
        <f>IFERROR(VLOOKUP($B376,Totalt!$B$1:$AQ$550,MATCH(AF$2,Totalt!$B$1:$AQ$1,0),FALSE),"")</f>
        <v/>
      </c>
      <c r="AG376" s="302" t="str">
        <f>IFERROR(VLOOKUP($B376,Totalt!$B$1:$AQ$550,MATCH(AG$2,Totalt!$B$1:$AQ$1,0),FALSE),"")</f>
        <v/>
      </c>
      <c r="AI376" s="302" t="str">
        <f t="shared" si="20"/>
        <v/>
      </c>
      <c r="AJ376" s="302" t="str">
        <f>IF(ISERROR(1/VLOOKUP($B376,Leveranser!$B$1:$S$500,MATCH("såld värme (gwh)",Leveranser!$B$1:$S$1,0),FALSE)),"",VLOOKUP($B376,Leveranser!$B$1:$S$500,MATCH("såld värme (gwh)",Leveranser!$B$1:$S$1,0),FALSE))</f>
        <v/>
      </c>
      <c r="AK376" s="315"/>
      <c r="AM376" s="316" t="str">
        <f>IF(B376&lt;&gt;"",IF(VLOOKUP($B376,Totalt!$B$1:$AQ$550,MATCH("Kvalitetsgranskad:",Totalt!$B$1:$AQ$1,0),FALSE)="ja",VLOOKUP($B376,Miljö!$B$1:$AG$479,MATCH(AM$2,Miljö!$B$1:$AK$1,0),FALSE),""),"")</f>
        <v/>
      </c>
      <c r="AN376" s="316" t="str">
        <f>IF(AM376="ja",VLOOKUP($B376,Miljö!$B$1:$J$479,MATCH("Typ av ursprungsspecificerad el   (Om inget värde anges används Nordisk residualmix, se inforuta) ()",Miljö!$B$1:$J$1,0),FALSE),IF(AM376="nej","Nordisk residualel",""))</f>
        <v/>
      </c>
      <c r="AO376" s="316" t="str">
        <f>IF(AM376="","",VLOOKUP($B376,Miljö!$B$1:$J$479,MATCH("Fossilandel för ursprungspecificerad el ()",Miljö!$B$1:$J$1,0),FALSE))</f>
        <v/>
      </c>
      <c r="AP376" s="316" t="str">
        <f>IF(AM376="","",IFERROR(VLOOKUP($B376,Miljö!$B$1:$J$479,MATCH("Kärnkraftsandel för ursprungsspecificerad el ()",Miljö!$B$1:$J$1,0),FALSE)/1,0))</f>
        <v/>
      </c>
      <c r="AQ376" s="316" t="str">
        <f t="shared" si="21"/>
        <v/>
      </c>
      <c r="AS376" s="316" t="str">
        <f t="shared" si="22"/>
        <v/>
      </c>
      <c r="AT376" s="316" t="str">
        <f>IF(AS376="ja",VLOOKUP($B376,Miljö!$B$1:$O$500,MATCH("Fossil andel i procent (%)",Miljö!$B$1:$O$1,0),FALSE)/100,"")</f>
        <v/>
      </c>
      <c r="AV376" s="316" t="str">
        <f t="shared" si="23"/>
        <v/>
      </c>
      <c r="AW376" s="316" t="str">
        <f>IF(AV376="ja",VLOOKUP($B376,'Egen hetvattenprod'!$B$1:$AO$500,MATCH("Värmekälla till värmepumpar ()",'Egen hetvattenprod'!$B$1:$AO$1,0),FALSE),"")</f>
        <v/>
      </c>
    </row>
    <row r="377" spans="1:49" x14ac:dyDescent="0.25">
      <c r="A377" s="314" t="str">
        <f>'Miljövärden för publ företag'!B379</f>
        <v/>
      </c>
      <c r="B377" s="314" t="str">
        <f>'Miljövärden för publ företag'!C379</f>
        <v/>
      </c>
      <c r="C377" s="302" t="str">
        <f>IFERROR(VLOOKUP($B377,Totalt!$B$1:$AQ$550,MATCH(C$2,Totalt!$B$1:$AQ$1,0),FALSE),"")</f>
        <v/>
      </c>
      <c r="D377" s="302" t="str">
        <f>IFERROR(VLOOKUP($B377,Totalt!$B$1:$AQ$550,MATCH(D$2,Totalt!$B$1:$AQ$1,0),FALSE),"")</f>
        <v/>
      </c>
      <c r="E377" s="302" t="str">
        <f>IFERROR(VLOOKUP($B377,Totalt!$B$1:$AQ$550,MATCH(E$2,Totalt!$B$1:$AQ$1,0),FALSE),"")</f>
        <v/>
      </c>
      <c r="F377" s="302" t="str">
        <f>IFERROR(VLOOKUP($B377,Totalt!$B$1:$AQ$550,MATCH(F$2,Totalt!$B$1:$AQ$1,0),FALSE),"")</f>
        <v/>
      </c>
      <c r="G377" s="302" t="str">
        <f>IFERROR(VLOOKUP($B377,Totalt!$B$1:$AQ$550,MATCH(G$2,Totalt!$B$1:$AQ$1,0),FALSE),"")</f>
        <v/>
      </c>
      <c r="H377" s="302" t="str">
        <f>IFERROR(VLOOKUP($B377,Totalt!$B$1:$AQ$550,MATCH(H$2,Totalt!$B$1:$AQ$1,0),FALSE),"")</f>
        <v/>
      </c>
      <c r="I377" s="302" t="str">
        <f>IFERROR(VLOOKUP($B377,Totalt!$B$1:$AQ$550,MATCH(I$2,Totalt!$B$1:$AQ$1,0),FALSE),"")</f>
        <v/>
      </c>
      <c r="J377" s="302" t="str">
        <f>IFERROR(VLOOKUP($B377,Totalt!$B$1:$AQ$550,MATCH(J$2,Totalt!$B$1:$AQ$1,0),FALSE),"")</f>
        <v/>
      </c>
      <c r="K377" s="302" t="str">
        <f>IFERROR(VLOOKUP($B377,Totalt!$B$1:$AQ$550,MATCH(K$2,Totalt!$B$1:$AQ$1,0),FALSE),"")</f>
        <v/>
      </c>
      <c r="L377" s="302" t="str">
        <f>IFERROR(VLOOKUP($B377,Totalt!$B$1:$AQ$550,MATCH(L$2,Totalt!$B$1:$AQ$1,0),FALSE),"")</f>
        <v/>
      </c>
      <c r="M377" s="302" t="str">
        <f>IFERROR(VLOOKUP($B377,Totalt!$B$1:$AQ$550,MATCH(M$2,Totalt!$B$1:$AQ$1,0),FALSE),"")</f>
        <v/>
      </c>
      <c r="N377" s="302" t="str">
        <f>IFERROR(VLOOKUP($B377,Totalt!$B$1:$AQ$550,MATCH(N$2,Totalt!$B$1:$AQ$1,0),FALSE),"")</f>
        <v/>
      </c>
      <c r="O377" s="302" t="str">
        <f>IFERROR(VLOOKUP($B377,Totalt!$B$1:$AQ$550,MATCH(O$2,Totalt!$B$1:$AQ$1,0),FALSE),"")</f>
        <v/>
      </c>
      <c r="P377" s="302" t="str">
        <f>IFERROR(VLOOKUP($B377,Totalt!$B$1:$AQ$550,MATCH(P$2,Totalt!$B$1:$AQ$1,0),FALSE),"")</f>
        <v/>
      </c>
      <c r="Q377" s="302" t="str">
        <f>IFERROR(VLOOKUP($B377,Totalt!$B$1:$AQ$550,MATCH(Q$2,Totalt!$B$1:$AQ$1,0),FALSE),"")</f>
        <v/>
      </c>
      <c r="R377" s="302" t="str">
        <f>IFERROR(VLOOKUP($B377,Totalt!$B$1:$AQ$550,MATCH(R$2,Totalt!$B$1:$AQ$1,0),FALSE),"")</f>
        <v/>
      </c>
      <c r="S377" s="302" t="str">
        <f>IFERROR(VLOOKUP($B377,Totalt!$B$1:$AQ$550,MATCH(S$2,Totalt!$B$1:$AQ$1,0),FALSE),"")</f>
        <v/>
      </c>
      <c r="T377" s="302" t="str">
        <f>IFERROR(VLOOKUP($B377,Totalt!$B$1:$AQ$550,MATCH(T$2,Totalt!$B$1:$AQ$1,0),FALSE),"")</f>
        <v/>
      </c>
      <c r="U377" s="302" t="str">
        <f>IFERROR(VLOOKUP($B377,Totalt!$B$1:$AQ$550,MATCH(U$2,Totalt!$B$1:$AQ$1,0),FALSE),"")</f>
        <v/>
      </c>
      <c r="V377" s="302" t="str">
        <f>IFERROR(VLOOKUP($B377,Totalt!$B$1:$AQ$550,MATCH(V$2,Totalt!$B$1:$AQ$1,0),FALSE),"")</f>
        <v/>
      </c>
      <c r="W377" s="302" t="str">
        <f>IFERROR(VLOOKUP($B377,Totalt!$B$1:$AQ$550,MATCH(W$2,Totalt!$B$1:$AQ$1,0),FALSE),"")</f>
        <v/>
      </c>
      <c r="X377" s="302" t="str">
        <f>IFERROR(VLOOKUP($B377,Totalt!$B$1:$AQ$550,MATCH(X$2,Totalt!$B$1:$AQ$1,0),FALSE),"")</f>
        <v/>
      </c>
      <c r="Y377" s="302" t="str">
        <f>IFERROR(VLOOKUP($B377,Totalt!$B$1:$AQ$550,MATCH(Y$2,Totalt!$B$1:$AQ$1,0),FALSE),"")</f>
        <v/>
      </c>
      <c r="Z377" s="302" t="str">
        <f>IFERROR(VLOOKUP($B377,Totalt!$B$1:$AQ$550,MATCH(Z$2,Totalt!$B$1:$AQ$1,0),FALSE),"")</f>
        <v/>
      </c>
      <c r="AA377" s="302" t="str">
        <f>IFERROR(VLOOKUP($B377,Totalt!$B$1:$AQ$550,MATCH(AA$2,Totalt!$B$1:$AQ$1,0),FALSE),"")</f>
        <v/>
      </c>
      <c r="AB377" s="302" t="str">
        <f>IFERROR(VLOOKUP($B377,Totalt!$B$1:$AQ$550,MATCH(AB$2,Totalt!$B$1:$AQ$1,0),FALSE),"")</f>
        <v/>
      </c>
      <c r="AC377" s="302" t="str">
        <f>IFERROR(VLOOKUP($B377,Totalt!$B$1:$AQ$550,MATCH(AC$2,Totalt!$B$1:$AQ$1,0),FALSE),"")</f>
        <v/>
      </c>
      <c r="AD377" s="302" t="str">
        <f>IFERROR(VLOOKUP($B377,Totalt!$B$1:$AQ$550,MATCH(AD$2,Totalt!$B$1:$AQ$1,0),FALSE),"")</f>
        <v/>
      </c>
      <c r="AE377" s="302" t="str">
        <f>IFERROR(VLOOKUP($B377,Totalt!$B$1:$AQ$550,MATCH(AE$2,Totalt!$B$1:$AQ$1,0),FALSE),"")</f>
        <v/>
      </c>
      <c r="AF377" s="302" t="str">
        <f>IFERROR(VLOOKUP($B377,Totalt!$B$1:$AQ$550,MATCH(AF$2,Totalt!$B$1:$AQ$1,0),FALSE),"")</f>
        <v/>
      </c>
      <c r="AG377" s="302" t="str">
        <f>IFERROR(VLOOKUP($B377,Totalt!$B$1:$AQ$550,MATCH(AG$2,Totalt!$B$1:$AQ$1,0),FALSE),"")</f>
        <v/>
      </c>
      <c r="AI377" s="302" t="str">
        <f t="shared" si="20"/>
        <v/>
      </c>
      <c r="AJ377" s="302" t="str">
        <f>IF(ISERROR(1/VLOOKUP($B377,Leveranser!$B$1:$S$500,MATCH("såld värme (gwh)",Leveranser!$B$1:$S$1,0),FALSE)),"",VLOOKUP($B377,Leveranser!$B$1:$S$500,MATCH("såld värme (gwh)",Leveranser!$B$1:$S$1,0),FALSE))</f>
        <v/>
      </c>
      <c r="AK377" s="315"/>
      <c r="AM377" s="316" t="str">
        <f>IF(B377&lt;&gt;"",IF(VLOOKUP($B377,Totalt!$B$1:$AQ$550,MATCH("Kvalitetsgranskad:",Totalt!$B$1:$AQ$1,0),FALSE)="ja",VLOOKUP($B377,Miljö!$B$1:$AG$479,MATCH(AM$2,Miljö!$B$1:$AK$1,0),FALSE),""),"")</f>
        <v/>
      </c>
      <c r="AN377" s="316" t="str">
        <f>IF(AM377="ja",VLOOKUP($B377,Miljö!$B$1:$J$479,MATCH("Typ av ursprungsspecificerad el   (Om inget värde anges används Nordisk residualmix, se inforuta) ()",Miljö!$B$1:$J$1,0),FALSE),IF(AM377="nej","Nordisk residualel",""))</f>
        <v/>
      </c>
      <c r="AO377" s="316" t="str">
        <f>IF(AM377="","",VLOOKUP($B377,Miljö!$B$1:$J$479,MATCH("Fossilandel för ursprungspecificerad el ()",Miljö!$B$1:$J$1,0),FALSE))</f>
        <v/>
      </c>
      <c r="AP377" s="316" t="str">
        <f>IF(AM377="","",IFERROR(VLOOKUP($B377,Miljö!$B$1:$J$479,MATCH("Kärnkraftsandel för ursprungsspecificerad el ()",Miljö!$B$1:$J$1,0),FALSE)/1,0))</f>
        <v/>
      </c>
      <c r="AQ377" s="316" t="str">
        <f t="shared" si="21"/>
        <v/>
      </c>
      <c r="AS377" s="316" t="str">
        <f t="shared" si="22"/>
        <v/>
      </c>
      <c r="AT377" s="316" t="str">
        <f>IF(AS377="ja",VLOOKUP($B377,Miljö!$B$1:$O$500,MATCH("Fossil andel i procent (%)",Miljö!$B$1:$O$1,0),FALSE)/100,"")</f>
        <v/>
      </c>
      <c r="AV377" s="316" t="str">
        <f t="shared" si="23"/>
        <v/>
      </c>
      <c r="AW377" s="316" t="str">
        <f>IF(AV377="ja",VLOOKUP($B377,'Egen hetvattenprod'!$B$1:$AO$500,MATCH("Värmekälla till värmepumpar ()",'Egen hetvattenprod'!$B$1:$AO$1,0),FALSE),"")</f>
        <v/>
      </c>
    </row>
    <row r="378" spans="1:49" x14ac:dyDescent="0.25">
      <c r="A378" s="314" t="str">
        <f>'Miljövärden för publ företag'!B380</f>
        <v/>
      </c>
      <c r="B378" s="314" t="str">
        <f>'Miljövärden för publ företag'!C380</f>
        <v/>
      </c>
      <c r="C378" s="302" t="str">
        <f>IFERROR(VLOOKUP($B378,Totalt!$B$1:$AQ$550,MATCH(C$2,Totalt!$B$1:$AQ$1,0),FALSE),"")</f>
        <v/>
      </c>
      <c r="D378" s="302" t="str">
        <f>IFERROR(VLOOKUP($B378,Totalt!$B$1:$AQ$550,MATCH(D$2,Totalt!$B$1:$AQ$1,0),FALSE),"")</f>
        <v/>
      </c>
      <c r="E378" s="302" t="str">
        <f>IFERROR(VLOOKUP($B378,Totalt!$B$1:$AQ$550,MATCH(E$2,Totalt!$B$1:$AQ$1,0),FALSE),"")</f>
        <v/>
      </c>
      <c r="F378" s="302" t="str">
        <f>IFERROR(VLOOKUP($B378,Totalt!$B$1:$AQ$550,MATCH(F$2,Totalt!$B$1:$AQ$1,0),FALSE),"")</f>
        <v/>
      </c>
      <c r="G378" s="302" t="str">
        <f>IFERROR(VLOOKUP($B378,Totalt!$B$1:$AQ$550,MATCH(G$2,Totalt!$B$1:$AQ$1,0),FALSE),"")</f>
        <v/>
      </c>
      <c r="H378" s="302" t="str">
        <f>IFERROR(VLOOKUP($B378,Totalt!$B$1:$AQ$550,MATCH(H$2,Totalt!$B$1:$AQ$1,0),FALSE),"")</f>
        <v/>
      </c>
      <c r="I378" s="302" t="str">
        <f>IFERROR(VLOOKUP($B378,Totalt!$B$1:$AQ$550,MATCH(I$2,Totalt!$B$1:$AQ$1,0),FALSE),"")</f>
        <v/>
      </c>
      <c r="J378" s="302" t="str">
        <f>IFERROR(VLOOKUP($B378,Totalt!$B$1:$AQ$550,MATCH(J$2,Totalt!$B$1:$AQ$1,0),FALSE),"")</f>
        <v/>
      </c>
      <c r="K378" s="302" t="str">
        <f>IFERROR(VLOOKUP($B378,Totalt!$B$1:$AQ$550,MATCH(K$2,Totalt!$B$1:$AQ$1,0),FALSE),"")</f>
        <v/>
      </c>
      <c r="L378" s="302" t="str">
        <f>IFERROR(VLOOKUP($B378,Totalt!$B$1:$AQ$550,MATCH(L$2,Totalt!$B$1:$AQ$1,0),FALSE),"")</f>
        <v/>
      </c>
      <c r="M378" s="302" t="str">
        <f>IFERROR(VLOOKUP($B378,Totalt!$B$1:$AQ$550,MATCH(M$2,Totalt!$B$1:$AQ$1,0),FALSE),"")</f>
        <v/>
      </c>
      <c r="N378" s="302" t="str">
        <f>IFERROR(VLOOKUP($B378,Totalt!$B$1:$AQ$550,MATCH(N$2,Totalt!$B$1:$AQ$1,0),FALSE),"")</f>
        <v/>
      </c>
      <c r="O378" s="302" t="str">
        <f>IFERROR(VLOOKUP($B378,Totalt!$B$1:$AQ$550,MATCH(O$2,Totalt!$B$1:$AQ$1,0),FALSE),"")</f>
        <v/>
      </c>
      <c r="P378" s="302" t="str">
        <f>IFERROR(VLOOKUP($B378,Totalt!$B$1:$AQ$550,MATCH(P$2,Totalt!$B$1:$AQ$1,0),FALSE),"")</f>
        <v/>
      </c>
      <c r="Q378" s="302" t="str">
        <f>IFERROR(VLOOKUP($B378,Totalt!$B$1:$AQ$550,MATCH(Q$2,Totalt!$B$1:$AQ$1,0),FALSE),"")</f>
        <v/>
      </c>
      <c r="R378" s="302" t="str">
        <f>IFERROR(VLOOKUP($B378,Totalt!$B$1:$AQ$550,MATCH(R$2,Totalt!$B$1:$AQ$1,0),FALSE),"")</f>
        <v/>
      </c>
      <c r="S378" s="302" t="str">
        <f>IFERROR(VLOOKUP($B378,Totalt!$B$1:$AQ$550,MATCH(S$2,Totalt!$B$1:$AQ$1,0),FALSE),"")</f>
        <v/>
      </c>
      <c r="T378" s="302" t="str">
        <f>IFERROR(VLOOKUP($B378,Totalt!$B$1:$AQ$550,MATCH(T$2,Totalt!$B$1:$AQ$1,0),FALSE),"")</f>
        <v/>
      </c>
      <c r="U378" s="302" t="str">
        <f>IFERROR(VLOOKUP($B378,Totalt!$B$1:$AQ$550,MATCH(U$2,Totalt!$B$1:$AQ$1,0),FALSE),"")</f>
        <v/>
      </c>
      <c r="V378" s="302" t="str">
        <f>IFERROR(VLOOKUP($B378,Totalt!$B$1:$AQ$550,MATCH(V$2,Totalt!$B$1:$AQ$1,0),FALSE),"")</f>
        <v/>
      </c>
      <c r="W378" s="302" t="str">
        <f>IFERROR(VLOOKUP($B378,Totalt!$B$1:$AQ$550,MATCH(W$2,Totalt!$B$1:$AQ$1,0),FALSE),"")</f>
        <v/>
      </c>
      <c r="X378" s="302" t="str">
        <f>IFERROR(VLOOKUP($B378,Totalt!$B$1:$AQ$550,MATCH(X$2,Totalt!$B$1:$AQ$1,0),FALSE),"")</f>
        <v/>
      </c>
      <c r="Y378" s="302" t="str">
        <f>IFERROR(VLOOKUP($B378,Totalt!$B$1:$AQ$550,MATCH(Y$2,Totalt!$B$1:$AQ$1,0),FALSE),"")</f>
        <v/>
      </c>
      <c r="Z378" s="302" t="str">
        <f>IFERROR(VLOOKUP($B378,Totalt!$B$1:$AQ$550,MATCH(Z$2,Totalt!$B$1:$AQ$1,0),FALSE),"")</f>
        <v/>
      </c>
      <c r="AA378" s="302" t="str">
        <f>IFERROR(VLOOKUP($B378,Totalt!$B$1:$AQ$550,MATCH(AA$2,Totalt!$B$1:$AQ$1,0),FALSE),"")</f>
        <v/>
      </c>
      <c r="AB378" s="302" t="str">
        <f>IFERROR(VLOOKUP($B378,Totalt!$B$1:$AQ$550,MATCH(AB$2,Totalt!$B$1:$AQ$1,0),FALSE),"")</f>
        <v/>
      </c>
      <c r="AC378" s="302" t="str">
        <f>IFERROR(VLOOKUP($B378,Totalt!$B$1:$AQ$550,MATCH(AC$2,Totalt!$B$1:$AQ$1,0),FALSE),"")</f>
        <v/>
      </c>
      <c r="AD378" s="302" t="str">
        <f>IFERROR(VLOOKUP($B378,Totalt!$B$1:$AQ$550,MATCH(AD$2,Totalt!$B$1:$AQ$1,0),FALSE),"")</f>
        <v/>
      </c>
      <c r="AE378" s="302" t="str">
        <f>IFERROR(VLOOKUP($B378,Totalt!$B$1:$AQ$550,MATCH(AE$2,Totalt!$B$1:$AQ$1,0),FALSE),"")</f>
        <v/>
      </c>
      <c r="AF378" s="302" t="str">
        <f>IFERROR(VLOOKUP($B378,Totalt!$B$1:$AQ$550,MATCH(AF$2,Totalt!$B$1:$AQ$1,0),FALSE),"")</f>
        <v/>
      </c>
      <c r="AG378" s="302" t="str">
        <f>IFERROR(VLOOKUP($B378,Totalt!$B$1:$AQ$550,MATCH(AG$2,Totalt!$B$1:$AQ$1,0),FALSE),"")</f>
        <v/>
      </c>
      <c r="AI378" s="302" t="str">
        <f t="shared" si="20"/>
        <v/>
      </c>
      <c r="AJ378" s="302" t="str">
        <f>IF(ISERROR(1/VLOOKUP($B378,Leveranser!$B$1:$S$500,MATCH("såld värme (gwh)",Leveranser!$B$1:$S$1,0),FALSE)),"",VLOOKUP($B378,Leveranser!$B$1:$S$500,MATCH("såld värme (gwh)",Leveranser!$B$1:$S$1,0),FALSE))</f>
        <v/>
      </c>
      <c r="AK378" s="315"/>
      <c r="AM378" s="316" t="str">
        <f>IF(B378&lt;&gt;"",IF(VLOOKUP($B378,Totalt!$B$1:$AQ$550,MATCH("Kvalitetsgranskad:",Totalt!$B$1:$AQ$1,0),FALSE)="ja",VLOOKUP($B378,Miljö!$B$1:$AG$479,MATCH(AM$2,Miljö!$B$1:$AK$1,0),FALSE),""),"")</f>
        <v/>
      </c>
      <c r="AN378" s="316" t="str">
        <f>IF(AM378="ja",VLOOKUP($B378,Miljö!$B$1:$J$479,MATCH("Typ av ursprungsspecificerad el   (Om inget värde anges används Nordisk residualmix, se inforuta) ()",Miljö!$B$1:$J$1,0),FALSE),IF(AM378="nej","Nordisk residualel",""))</f>
        <v/>
      </c>
      <c r="AO378" s="316" t="str">
        <f>IF(AM378="","",VLOOKUP($B378,Miljö!$B$1:$J$479,MATCH("Fossilandel för ursprungspecificerad el ()",Miljö!$B$1:$J$1,0),FALSE))</f>
        <v/>
      </c>
      <c r="AP378" s="316" t="str">
        <f>IF(AM378="","",IFERROR(VLOOKUP($B378,Miljö!$B$1:$J$479,MATCH("Kärnkraftsandel för ursprungsspecificerad el ()",Miljö!$B$1:$J$1,0),FALSE)/1,0))</f>
        <v/>
      </c>
      <c r="AQ378" s="316" t="str">
        <f t="shared" si="21"/>
        <v/>
      </c>
      <c r="AS378" s="316" t="str">
        <f t="shared" si="22"/>
        <v/>
      </c>
      <c r="AT378" s="316" t="str">
        <f>IF(AS378="ja",VLOOKUP($B378,Miljö!$B$1:$O$500,MATCH("Fossil andel i procent (%)",Miljö!$B$1:$O$1,0),FALSE)/100,"")</f>
        <v/>
      </c>
      <c r="AV378" s="316" t="str">
        <f t="shared" si="23"/>
        <v/>
      </c>
      <c r="AW378" s="316" t="str">
        <f>IF(AV378="ja",VLOOKUP($B378,'Egen hetvattenprod'!$B$1:$AO$500,MATCH("Värmekälla till värmepumpar ()",'Egen hetvattenprod'!$B$1:$AO$1,0),FALSE),"")</f>
        <v/>
      </c>
    </row>
    <row r="379" spans="1:49" x14ac:dyDescent="0.25">
      <c r="A379" s="314" t="str">
        <f>'Miljövärden för publ företag'!B381</f>
        <v/>
      </c>
      <c r="B379" s="314" t="str">
        <f>'Miljövärden för publ företag'!C381</f>
        <v/>
      </c>
      <c r="C379" s="302" t="str">
        <f>IFERROR(VLOOKUP($B379,Totalt!$B$1:$AQ$550,MATCH(C$2,Totalt!$B$1:$AQ$1,0),FALSE),"")</f>
        <v/>
      </c>
      <c r="D379" s="302" t="str">
        <f>IFERROR(VLOOKUP($B379,Totalt!$B$1:$AQ$550,MATCH(D$2,Totalt!$B$1:$AQ$1,0),FALSE),"")</f>
        <v/>
      </c>
      <c r="E379" s="302" t="str">
        <f>IFERROR(VLOOKUP($B379,Totalt!$B$1:$AQ$550,MATCH(E$2,Totalt!$B$1:$AQ$1,0),FALSE),"")</f>
        <v/>
      </c>
      <c r="F379" s="302" t="str">
        <f>IFERROR(VLOOKUP($B379,Totalt!$B$1:$AQ$550,MATCH(F$2,Totalt!$B$1:$AQ$1,0),FALSE),"")</f>
        <v/>
      </c>
      <c r="G379" s="302" t="str">
        <f>IFERROR(VLOOKUP($B379,Totalt!$B$1:$AQ$550,MATCH(G$2,Totalt!$B$1:$AQ$1,0),FALSE),"")</f>
        <v/>
      </c>
      <c r="H379" s="302" t="str">
        <f>IFERROR(VLOOKUP($B379,Totalt!$B$1:$AQ$550,MATCH(H$2,Totalt!$B$1:$AQ$1,0),FALSE),"")</f>
        <v/>
      </c>
      <c r="I379" s="302" t="str">
        <f>IFERROR(VLOOKUP($B379,Totalt!$B$1:$AQ$550,MATCH(I$2,Totalt!$B$1:$AQ$1,0),FALSE),"")</f>
        <v/>
      </c>
      <c r="J379" s="302" t="str">
        <f>IFERROR(VLOOKUP($B379,Totalt!$B$1:$AQ$550,MATCH(J$2,Totalt!$B$1:$AQ$1,0),FALSE),"")</f>
        <v/>
      </c>
      <c r="K379" s="302" t="str">
        <f>IFERROR(VLOOKUP($B379,Totalt!$B$1:$AQ$550,MATCH(K$2,Totalt!$B$1:$AQ$1,0),FALSE),"")</f>
        <v/>
      </c>
      <c r="L379" s="302" t="str">
        <f>IFERROR(VLOOKUP($B379,Totalt!$B$1:$AQ$550,MATCH(L$2,Totalt!$B$1:$AQ$1,0),FALSE),"")</f>
        <v/>
      </c>
      <c r="M379" s="302" t="str">
        <f>IFERROR(VLOOKUP($B379,Totalt!$B$1:$AQ$550,MATCH(M$2,Totalt!$B$1:$AQ$1,0),FALSE),"")</f>
        <v/>
      </c>
      <c r="N379" s="302" t="str">
        <f>IFERROR(VLOOKUP($B379,Totalt!$B$1:$AQ$550,MATCH(N$2,Totalt!$B$1:$AQ$1,0),FALSE),"")</f>
        <v/>
      </c>
      <c r="O379" s="302" t="str">
        <f>IFERROR(VLOOKUP($B379,Totalt!$B$1:$AQ$550,MATCH(O$2,Totalt!$B$1:$AQ$1,0),FALSE),"")</f>
        <v/>
      </c>
      <c r="P379" s="302" t="str">
        <f>IFERROR(VLOOKUP($B379,Totalt!$B$1:$AQ$550,MATCH(P$2,Totalt!$B$1:$AQ$1,0),FALSE),"")</f>
        <v/>
      </c>
      <c r="Q379" s="302" t="str">
        <f>IFERROR(VLOOKUP($B379,Totalt!$B$1:$AQ$550,MATCH(Q$2,Totalt!$B$1:$AQ$1,0),FALSE),"")</f>
        <v/>
      </c>
      <c r="R379" s="302" t="str">
        <f>IFERROR(VLOOKUP($B379,Totalt!$B$1:$AQ$550,MATCH(R$2,Totalt!$B$1:$AQ$1,0),FALSE),"")</f>
        <v/>
      </c>
      <c r="S379" s="302" t="str">
        <f>IFERROR(VLOOKUP($B379,Totalt!$B$1:$AQ$550,MATCH(S$2,Totalt!$B$1:$AQ$1,0),FALSE),"")</f>
        <v/>
      </c>
      <c r="T379" s="302" t="str">
        <f>IFERROR(VLOOKUP($B379,Totalt!$B$1:$AQ$550,MATCH(T$2,Totalt!$B$1:$AQ$1,0),FALSE),"")</f>
        <v/>
      </c>
      <c r="U379" s="302" t="str">
        <f>IFERROR(VLOOKUP($B379,Totalt!$B$1:$AQ$550,MATCH(U$2,Totalt!$B$1:$AQ$1,0),FALSE),"")</f>
        <v/>
      </c>
      <c r="V379" s="302" t="str">
        <f>IFERROR(VLOOKUP($B379,Totalt!$B$1:$AQ$550,MATCH(V$2,Totalt!$B$1:$AQ$1,0),FALSE),"")</f>
        <v/>
      </c>
      <c r="W379" s="302" t="str">
        <f>IFERROR(VLOOKUP($B379,Totalt!$B$1:$AQ$550,MATCH(W$2,Totalt!$B$1:$AQ$1,0),FALSE),"")</f>
        <v/>
      </c>
      <c r="X379" s="302" t="str">
        <f>IFERROR(VLOOKUP($B379,Totalt!$B$1:$AQ$550,MATCH(X$2,Totalt!$B$1:$AQ$1,0),FALSE),"")</f>
        <v/>
      </c>
      <c r="Y379" s="302" t="str">
        <f>IFERROR(VLOOKUP($B379,Totalt!$B$1:$AQ$550,MATCH(Y$2,Totalt!$B$1:$AQ$1,0),FALSE),"")</f>
        <v/>
      </c>
      <c r="Z379" s="302" t="str">
        <f>IFERROR(VLOOKUP($B379,Totalt!$B$1:$AQ$550,MATCH(Z$2,Totalt!$B$1:$AQ$1,0),FALSE),"")</f>
        <v/>
      </c>
      <c r="AA379" s="302" t="str">
        <f>IFERROR(VLOOKUP($B379,Totalt!$B$1:$AQ$550,MATCH(AA$2,Totalt!$B$1:$AQ$1,0),FALSE),"")</f>
        <v/>
      </c>
      <c r="AB379" s="302" t="str">
        <f>IFERROR(VLOOKUP($B379,Totalt!$B$1:$AQ$550,MATCH(AB$2,Totalt!$B$1:$AQ$1,0),FALSE),"")</f>
        <v/>
      </c>
      <c r="AC379" s="302" t="str">
        <f>IFERROR(VLOOKUP($B379,Totalt!$B$1:$AQ$550,MATCH(AC$2,Totalt!$B$1:$AQ$1,0),FALSE),"")</f>
        <v/>
      </c>
      <c r="AD379" s="302" t="str">
        <f>IFERROR(VLOOKUP($B379,Totalt!$B$1:$AQ$550,MATCH(AD$2,Totalt!$B$1:$AQ$1,0),FALSE),"")</f>
        <v/>
      </c>
      <c r="AE379" s="302" t="str">
        <f>IFERROR(VLOOKUP($B379,Totalt!$B$1:$AQ$550,MATCH(AE$2,Totalt!$B$1:$AQ$1,0),FALSE),"")</f>
        <v/>
      </c>
      <c r="AF379" s="302" t="str">
        <f>IFERROR(VLOOKUP($B379,Totalt!$B$1:$AQ$550,MATCH(AF$2,Totalt!$B$1:$AQ$1,0),FALSE),"")</f>
        <v/>
      </c>
      <c r="AG379" s="302" t="str">
        <f>IFERROR(VLOOKUP($B379,Totalt!$B$1:$AQ$550,MATCH(AG$2,Totalt!$B$1:$AQ$1,0),FALSE),"")</f>
        <v/>
      </c>
      <c r="AI379" s="302" t="str">
        <f t="shared" si="20"/>
        <v/>
      </c>
      <c r="AJ379" s="302" t="str">
        <f>IF(ISERROR(1/VLOOKUP($B379,Leveranser!$B$1:$S$500,MATCH("såld värme (gwh)",Leveranser!$B$1:$S$1,0),FALSE)),"",VLOOKUP($B379,Leveranser!$B$1:$S$500,MATCH("såld värme (gwh)",Leveranser!$B$1:$S$1,0),FALSE))</f>
        <v/>
      </c>
      <c r="AK379" s="315"/>
      <c r="AM379" s="316" t="str">
        <f>IF(B379&lt;&gt;"",IF(VLOOKUP($B379,Totalt!$B$1:$AQ$550,MATCH("Kvalitetsgranskad:",Totalt!$B$1:$AQ$1,0),FALSE)="ja",VLOOKUP($B379,Miljö!$B$1:$AG$479,MATCH(AM$2,Miljö!$B$1:$AK$1,0),FALSE),""),"")</f>
        <v/>
      </c>
      <c r="AN379" s="316" t="str">
        <f>IF(AM379="ja",VLOOKUP($B379,Miljö!$B$1:$J$479,MATCH("Typ av ursprungsspecificerad el   (Om inget värde anges används Nordisk residualmix, se inforuta) ()",Miljö!$B$1:$J$1,0),FALSE),IF(AM379="nej","Nordisk residualel",""))</f>
        <v/>
      </c>
      <c r="AO379" s="316" t="str">
        <f>IF(AM379="","",VLOOKUP($B379,Miljö!$B$1:$J$479,MATCH("Fossilandel för ursprungspecificerad el ()",Miljö!$B$1:$J$1,0),FALSE))</f>
        <v/>
      </c>
      <c r="AP379" s="316" t="str">
        <f>IF(AM379="","",IFERROR(VLOOKUP($B379,Miljö!$B$1:$J$479,MATCH("Kärnkraftsandel för ursprungsspecificerad el ()",Miljö!$B$1:$J$1,0),FALSE)/1,0))</f>
        <v/>
      </c>
      <c r="AQ379" s="316" t="str">
        <f t="shared" si="21"/>
        <v/>
      </c>
      <c r="AS379" s="316" t="str">
        <f t="shared" si="22"/>
        <v/>
      </c>
      <c r="AT379" s="316" t="str">
        <f>IF(AS379="ja",VLOOKUP($B379,Miljö!$B$1:$O$500,MATCH("Fossil andel i procent (%)",Miljö!$B$1:$O$1,0),FALSE)/100,"")</f>
        <v/>
      </c>
      <c r="AV379" s="316" t="str">
        <f t="shared" si="23"/>
        <v/>
      </c>
      <c r="AW379" s="316" t="str">
        <f>IF(AV379="ja",VLOOKUP($B379,'Egen hetvattenprod'!$B$1:$AO$500,MATCH("Värmekälla till värmepumpar ()",'Egen hetvattenprod'!$B$1:$AO$1,0),FALSE),"")</f>
        <v/>
      </c>
    </row>
    <row r="380" spans="1:49" x14ac:dyDescent="0.25">
      <c r="A380" s="314" t="str">
        <f>'Miljövärden för publ företag'!B382</f>
        <v/>
      </c>
      <c r="B380" s="314" t="str">
        <f>'Miljövärden för publ företag'!C382</f>
        <v/>
      </c>
      <c r="C380" s="302" t="str">
        <f>IFERROR(VLOOKUP($B380,Totalt!$B$1:$AQ$550,MATCH(C$2,Totalt!$B$1:$AQ$1,0),FALSE),"")</f>
        <v/>
      </c>
      <c r="D380" s="302" t="str">
        <f>IFERROR(VLOOKUP($B380,Totalt!$B$1:$AQ$550,MATCH(D$2,Totalt!$B$1:$AQ$1,0),FALSE),"")</f>
        <v/>
      </c>
      <c r="E380" s="302" t="str">
        <f>IFERROR(VLOOKUP($B380,Totalt!$B$1:$AQ$550,MATCH(E$2,Totalt!$B$1:$AQ$1,0),FALSE),"")</f>
        <v/>
      </c>
      <c r="F380" s="302" t="str">
        <f>IFERROR(VLOOKUP($B380,Totalt!$B$1:$AQ$550,MATCH(F$2,Totalt!$B$1:$AQ$1,0),FALSE),"")</f>
        <v/>
      </c>
      <c r="G380" s="302" t="str">
        <f>IFERROR(VLOOKUP($B380,Totalt!$B$1:$AQ$550,MATCH(G$2,Totalt!$B$1:$AQ$1,0),FALSE),"")</f>
        <v/>
      </c>
      <c r="H380" s="302" t="str">
        <f>IFERROR(VLOOKUP($B380,Totalt!$B$1:$AQ$550,MATCH(H$2,Totalt!$B$1:$AQ$1,0),FALSE),"")</f>
        <v/>
      </c>
      <c r="I380" s="302" t="str">
        <f>IFERROR(VLOOKUP($B380,Totalt!$B$1:$AQ$550,MATCH(I$2,Totalt!$B$1:$AQ$1,0),FALSE),"")</f>
        <v/>
      </c>
      <c r="J380" s="302" t="str">
        <f>IFERROR(VLOOKUP($B380,Totalt!$B$1:$AQ$550,MATCH(J$2,Totalt!$B$1:$AQ$1,0),FALSE),"")</f>
        <v/>
      </c>
      <c r="K380" s="302" t="str">
        <f>IFERROR(VLOOKUP($B380,Totalt!$B$1:$AQ$550,MATCH(K$2,Totalt!$B$1:$AQ$1,0),FALSE),"")</f>
        <v/>
      </c>
      <c r="L380" s="302" t="str">
        <f>IFERROR(VLOOKUP($B380,Totalt!$B$1:$AQ$550,MATCH(L$2,Totalt!$B$1:$AQ$1,0),FALSE),"")</f>
        <v/>
      </c>
      <c r="M380" s="302" t="str">
        <f>IFERROR(VLOOKUP($B380,Totalt!$B$1:$AQ$550,MATCH(M$2,Totalt!$B$1:$AQ$1,0),FALSE),"")</f>
        <v/>
      </c>
      <c r="N380" s="302" t="str">
        <f>IFERROR(VLOOKUP($B380,Totalt!$B$1:$AQ$550,MATCH(N$2,Totalt!$B$1:$AQ$1,0),FALSE),"")</f>
        <v/>
      </c>
      <c r="O380" s="302" t="str">
        <f>IFERROR(VLOOKUP($B380,Totalt!$B$1:$AQ$550,MATCH(O$2,Totalt!$B$1:$AQ$1,0),FALSE),"")</f>
        <v/>
      </c>
      <c r="P380" s="302" t="str">
        <f>IFERROR(VLOOKUP($B380,Totalt!$B$1:$AQ$550,MATCH(P$2,Totalt!$B$1:$AQ$1,0),FALSE),"")</f>
        <v/>
      </c>
      <c r="Q380" s="302" t="str">
        <f>IFERROR(VLOOKUP($B380,Totalt!$B$1:$AQ$550,MATCH(Q$2,Totalt!$B$1:$AQ$1,0),FALSE),"")</f>
        <v/>
      </c>
      <c r="R380" s="302" t="str">
        <f>IFERROR(VLOOKUP($B380,Totalt!$B$1:$AQ$550,MATCH(R$2,Totalt!$B$1:$AQ$1,0),FALSE),"")</f>
        <v/>
      </c>
      <c r="S380" s="302" t="str">
        <f>IFERROR(VLOOKUP($B380,Totalt!$B$1:$AQ$550,MATCH(S$2,Totalt!$B$1:$AQ$1,0),FALSE),"")</f>
        <v/>
      </c>
      <c r="T380" s="302" t="str">
        <f>IFERROR(VLOOKUP($B380,Totalt!$B$1:$AQ$550,MATCH(T$2,Totalt!$B$1:$AQ$1,0),FALSE),"")</f>
        <v/>
      </c>
      <c r="U380" s="302" t="str">
        <f>IFERROR(VLOOKUP($B380,Totalt!$B$1:$AQ$550,MATCH(U$2,Totalt!$B$1:$AQ$1,0),FALSE),"")</f>
        <v/>
      </c>
      <c r="V380" s="302" t="str">
        <f>IFERROR(VLOOKUP($B380,Totalt!$B$1:$AQ$550,MATCH(V$2,Totalt!$B$1:$AQ$1,0),FALSE),"")</f>
        <v/>
      </c>
      <c r="W380" s="302" t="str">
        <f>IFERROR(VLOOKUP($B380,Totalt!$B$1:$AQ$550,MATCH(W$2,Totalt!$B$1:$AQ$1,0),FALSE),"")</f>
        <v/>
      </c>
      <c r="X380" s="302" t="str">
        <f>IFERROR(VLOOKUP($B380,Totalt!$B$1:$AQ$550,MATCH(X$2,Totalt!$B$1:$AQ$1,0),FALSE),"")</f>
        <v/>
      </c>
      <c r="Y380" s="302" t="str">
        <f>IFERROR(VLOOKUP($B380,Totalt!$B$1:$AQ$550,MATCH(Y$2,Totalt!$B$1:$AQ$1,0),FALSE),"")</f>
        <v/>
      </c>
      <c r="Z380" s="302" t="str">
        <f>IFERROR(VLOOKUP($B380,Totalt!$B$1:$AQ$550,MATCH(Z$2,Totalt!$B$1:$AQ$1,0),FALSE),"")</f>
        <v/>
      </c>
      <c r="AA380" s="302" t="str">
        <f>IFERROR(VLOOKUP($B380,Totalt!$B$1:$AQ$550,MATCH(AA$2,Totalt!$B$1:$AQ$1,0),FALSE),"")</f>
        <v/>
      </c>
      <c r="AB380" s="302" t="str">
        <f>IFERROR(VLOOKUP($B380,Totalt!$B$1:$AQ$550,MATCH(AB$2,Totalt!$B$1:$AQ$1,0),FALSE),"")</f>
        <v/>
      </c>
      <c r="AC380" s="302" t="str">
        <f>IFERROR(VLOOKUP($B380,Totalt!$B$1:$AQ$550,MATCH(AC$2,Totalt!$B$1:$AQ$1,0),FALSE),"")</f>
        <v/>
      </c>
      <c r="AD380" s="302" t="str">
        <f>IFERROR(VLOOKUP($B380,Totalt!$B$1:$AQ$550,MATCH(AD$2,Totalt!$B$1:$AQ$1,0),FALSE),"")</f>
        <v/>
      </c>
      <c r="AE380" s="302" t="str">
        <f>IFERROR(VLOOKUP($B380,Totalt!$B$1:$AQ$550,MATCH(AE$2,Totalt!$B$1:$AQ$1,0),FALSE),"")</f>
        <v/>
      </c>
      <c r="AF380" s="302" t="str">
        <f>IFERROR(VLOOKUP($B380,Totalt!$B$1:$AQ$550,MATCH(AF$2,Totalt!$B$1:$AQ$1,0),FALSE),"")</f>
        <v/>
      </c>
      <c r="AG380" s="302" t="str">
        <f>IFERROR(VLOOKUP($B380,Totalt!$B$1:$AQ$550,MATCH(AG$2,Totalt!$B$1:$AQ$1,0),FALSE),"")</f>
        <v/>
      </c>
      <c r="AI380" s="302" t="str">
        <f t="shared" si="20"/>
        <v/>
      </c>
      <c r="AJ380" s="302" t="str">
        <f>IF(ISERROR(1/VLOOKUP($B380,Leveranser!$B$1:$S$500,MATCH("såld värme (gwh)",Leveranser!$B$1:$S$1,0),FALSE)),"",VLOOKUP($B380,Leveranser!$B$1:$S$500,MATCH("såld värme (gwh)",Leveranser!$B$1:$S$1,0),FALSE))</f>
        <v/>
      </c>
      <c r="AK380" s="315"/>
      <c r="AM380" s="316" t="str">
        <f>IF(B380&lt;&gt;"",IF(VLOOKUP($B380,Totalt!$B$1:$AQ$550,MATCH("Kvalitetsgranskad:",Totalt!$B$1:$AQ$1,0),FALSE)="ja",VLOOKUP($B380,Miljö!$B$1:$AG$479,MATCH(AM$2,Miljö!$B$1:$AK$1,0),FALSE),""),"")</f>
        <v/>
      </c>
      <c r="AN380" s="316" t="str">
        <f>IF(AM380="ja",VLOOKUP($B380,Miljö!$B$1:$J$479,MATCH("Typ av ursprungsspecificerad el   (Om inget värde anges används Nordisk residualmix, se inforuta) ()",Miljö!$B$1:$J$1,0),FALSE),IF(AM380="nej","Nordisk residualel",""))</f>
        <v/>
      </c>
      <c r="AO380" s="316" t="str">
        <f>IF(AM380="","",VLOOKUP($B380,Miljö!$B$1:$J$479,MATCH("Fossilandel för ursprungspecificerad el ()",Miljö!$B$1:$J$1,0),FALSE))</f>
        <v/>
      </c>
      <c r="AP380" s="316" t="str">
        <f>IF(AM380="","",IFERROR(VLOOKUP($B380,Miljö!$B$1:$J$479,MATCH("Kärnkraftsandel för ursprungsspecificerad el ()",Miljö!$B$1:$J$1,0),FALSE)/1,0))</f>
        <v/>
      </c>
      <c r="AQ380" s="316" t="str">
        <f t="shared" si="21"/>
        <v/>
      </c>
      <c r="AS380" s="316" t="str">
        <f t="shared" si="22"/>
        <v/>
      </c>
      <c r="AT380" s="316" t="str">
        <f>IF(AS380="ja",VLOOKUP($B380,Miljö!$B$1:$O$500,MATCH("Fossil andel i procent (%)",Miljö!$B$1:$O$1,0),FALSE)/100,"")</f>
        <v/>
      </c>
      <c r="AV380" s="316" t="str">
        <f t="shared" si="23"/>
        <v/>
      </c>
      <c r="AW380" s="316" t="str">
        <f>IF(AV380="ja",VLOOKUP($B380,'Egen hetvattenprod'!$B$1:$AO$500,MATCH("Värmekälla till värmepumpar ()",'Egen hetvattenprod'!$B$1:$AO$1,0),FALSE),"")</f>
        <v/>
      </c>
    </row>
    <row r="381" spans="1:49" x14ac:dyDescent="0.25">
      <c r="A381" s="314" t="str">
        <f>'Miljövärden för publ företag'!B383</f>
        <v/>
      </c>
      <c r="B381" s="314" t="str">
        <f>'Miljövärden för publ företag'!C383</f>
        <v/>
      </c>
      <c r="C381" s="302" t="str">
        <f>IFERROR(VLOOKUP($B381,Totalt!$B$1:$AQ$550,MATCH(C$2,Totalt!$B$1:$AQ$1,0),FALSE),"")</f>
        <v/>
      </c>
      <c r="D381" s="302" t="str">
        <f>IFERROR(VLOOKUP($B381,Totalt!$B$1:$AQ$550,MATCH(D$2,Totalt!$B$1:$AQ$1,0),FALSE),"")</f>
        <v/>
      </c>
      <c r="E381" s="302" t="str">
        <f>IFERROR(VLOOKUP($B381,Totalt!$B$1:$AQ$550,MATCH(E$2,Totalt!$B$1:$AQ$1,0),FALSE),"")</f>
        <v/>
      </c>
      <c r="F381" s="302" t="str">
        <f>IFERROR(VLOOKUP($B381,Totalt!$B$1:$AQ$550,MATCH(F$2,Totalt!$B$1:$AQ$1,0),FALSE),"")</f>
        <v/>
      </c>
      <c r="G381" s="302" t="str">
        <f>IFERROR(VLOOKUP($B381,Totalt!$B$1:$AQ$550,MATCH(G$2,Totalt!$B$1:$AQ$1,0),FALSE),"")</f>
        <v/>
      </c>
      <c r="H381" s="302" t="str">
        <f>IFERROR(VLOOKUP($B381,Totalt!$B$1:$AQ$550,MATCH(H$2,Totalt!$B$1:$AQ$1,0),FALSE),"")</f>
        <v/>
      </c>
      <c r="I381" s="302" t="str">
        <f>IFERROR(VLOOKUP($B381,Totalt!$B$1:$AQ$550,MATCH(I$2,Totalt!$B$1:$AQ$1,0),FALSE),"")</f>
        <v/>
      </c>
      <c r="J381" s="302" t="str">
        <f>IFERROR(VLOOKUP($B381,Totalt!$B$1:$AQ$550,MATCH(J$2,Totalt!$B$1:$AQ$1,0),FALSE),"")</f>
        <v/>
      </c>
      <c r="K381" s="302" t="str">
        <f>IFERROR(VLOOKUP($B381,Totalt!$B$1:$AQ$550,MATCH(K$2,Totalt!$B$1:$AQ$1,0),FALSE),"")</f>
        <v/>
      </c>
      <c r="L381" s="302" t="str">
        <f>IFERROR(VLOOKUP($B381,Totalt!$B$1:$AQ$550,MATCH(L$2,Totalt!$B$1:$AQ$1,0),FALSE),"")</f>
        <v/>
      </c>
      <c r="M381" s="302" t="str">
        <f>IFERROR(VLOOKUP($B381,Totalt!$B$1:$AQ$550,MATCH(M$2,Totalt!$B$1:$AQ$1,0),FALSE),"")</f>
        <v/>
      </c>
      <c r="N381" s="302" t="str">
        <f>IFERROR(VLOOKUP($B381,Totalt!$B$1:$AQ$550,MATCH(N$2,Totalt!$B$1:$AQ$1,0),FALSE),"")</f>
        <v/>
      </c>
      <c r="O381" s="302" t="str">
        <f>IFERROR(VLOOKUP($B381,Totalt!$B$1:$AQ$550,MATCH(O$2,Totalt!$B$1:$AQ$1,0),FALSE),"")</f>
        <v/>
      </c>
      <c r="P381" s="302" t="str">
        <f>IFERROR(VLOOKUP($B381,Totalt!$B$1:$AQ$550,MATCH(P$2,Totalt!$B$1:$AQ$1,0),FALSE),"")</f>
        <v/>
      </c>
      <c r="Q381" s="302" t="str">
        <f>IFERROR(VLOOKUP($B381,Totalt!$B$1:$AQ$550,MATCH(Q$2,Totalt!$B$1:$AQ$1,0),FALSE),"")</f>
        <v/>
      </c>
      <c r="R381" s="302" t="str">
        <f>IFERROR(VLOOKUP($B381,Totalt!$B$1:$AQ$550,MATCH(R$2,Totalt!$B$1:$AQ$1,0),FALSE),"")</f>
        <v/>
      </c>
      <c r="S381" s="302" t="str">
        <f>IFERROR(VLOOKUP($B381,Totalt!$B$1:$AQ$550,MATCH(S$2,Totalt!$B$1:$AQ$1,0),FALSE),"")</f>
        <v/>
      </c>
      <c r="T381" s="302" t="str">
        <f>IFERROR(VLOOKUP($B381,Totalt!$B$1:$AQ$550,MATCH(T$2,Totalt!$B$1:$AQ$1,0),FALSE),"")</f>
        <v/>
      </c>
      <c r="U381" s="302" t="str">
        <f>IFERROR(VLOOKUP($B381,Totalt!$B$1:$AQ$550,MATCH(U$2,Totalt!$B$1:$AQ$1,0),FALSE),"")</f>
        <v/>
      </c>
      <c r="V381" s="302" t="str">
        <f>IFERROR(VLOOKUP($B381,Totalt!$B$1:$AQ$550,MATCH(V$2,Totalt!$B$1:$AQ$1,0),FALSE),"")</f>
        <v/>
      </c>
      <c r="W381" s="302" t="str">
        <f>IFERROR(VLOOKUP($B381,Totalt!$B$1:$AQ$550,MATCH(W$2,Totalt!$B$1:$AQ$1,0),FALSE),"")</f>
        <v/>
      </c>
      <c r="X381" s="302" t="str">
        <f>IFERROR(VLOOKUP($B381,Totalt!$B$1:$AQ$550,MATCH(X$2,Totalt!$B$1:$AQ$1,0),FALSE),"")</f>
        <v/>
      </c>
      <c r="Y381" s="302" t="str">
        <f>IFERROR(VLOOKUP($B381,Totalt!$B$1:$AQ$550,MATCH(Y$2,Totalt!$B$1:$AQ$1,0),FALSE),"")</f>
        <v/>
      </c>
      <c r="Z381" s="302" t="str">
        <f>IFERROR(VLOOKUP($B381,Totalt!$B$1:$AQ$550,MATCH(Z$2,Totalt!$B$1:$AQ$1,0),FALSE),"")</f>
        <v/>
      </c>
      <c r="AA381" s="302" t="str">
        <f>IFERROR(VLOOKUP($B381,Totalt!$B$1:$AQ$550,MATCH(AA$2,Totalt!$B$1:$AQ$1,0),FALSE),"")</f>
        <v/>
      </c>
      <c r="AB381" s="302" t="str">
        <f>IFERROR(VLOOKUP($B381,Totalt!$B$1:$AQ$550,MATCH(AB$2,Totalt!$B$1:$AQ$1,0),FALSE),"")</f>
        <v/>
      </c>
      <c r="AC381" s="302" t="str">
        <f>IFERROR(VLOOKUP($B381,Totalt!$B$1:$AQ$550,MATCH(AC$2,Totalt!$B$1:$AQ$1,0),FALSE),"")</f>
        <v/>
      </c>
      <c r="AD381" s="302" t="str">
        <f>IFERROR(VLOOKUP($B381,Totalt!$B$1:$AQ$550,MATCH(AD$2,Totalt!$B$1:$AQ$1,0),FALSE),"")</f>
        <v/>
      </c>
      <c r="AE381" s="302" t="str">
        <f>IFERROR(VLOOKUP($B381,Totalt!$B$1:$AQ$550,MATCH(AE$2,Totalt!$B$1:$AQ$1,0),FALSE),"")</f>
        <v/>
      </c>
      <c r="AF381" s="302" t="str">
        <f>IFERROR(VLOOKUP($B381,Totalt!$B$1:$AQ$550,MATCH(AF$2,Totalt!$B$1:$AQ$1,0),FALSE),"")</f>
        <v/>
      </c>
      <c r="AG381" s="302" t="str">
        <f>IFERROR(VLOOKUP($B381,Totalt!$B$1:$AQ$550,MATCH(AG$2,Totalt!$B$1:$AQ$1,0),FALSE),"")</f>
        <v/>
      </c>
      <c r="AI381" s="302" t="str">
        <f t="shared" si="20"/>
        <v/>
      </c>
      <c r="AJ381" s="302" t="str">
        <f>IF(ISERROR(1/VLOOKUP($B381,Leveranser!$B$1:$S$500,MATCH("såld värme (gwh)",Leveranser!$B$1:$S$1,0),FALSE)),"",VLOOKUP($B381,Leveranser!$B$1:$S$500,MATCH("såld värme (gwh)",Leveranser!$B$1:$S$1,0),FALSE))</f>
        <v/>
      </c>
      <c r="AK381" s="315"/>
      <c r="AM381" s="316" t="str">
        <f>IF(B381&lt;&gt;"",IF(VLOOKUP($B381,Totalt!$B$1:$AQ$550,MATCH("Kvalitetsgranskad:",Totalt!$B$1:$AQ$1,0),FALSE)="ja",VLOOKUP($B381,Miljö!$B$1:$AG$479,MATCH(AM$2,Miljö!$B$1:$AK$1,0),FALSE),""),"")</f>
        <v/>
      </c>
      <c r="AN381" s="316" t="str">
        <f>IF(AM381="ja",VLOOKUP($B381,Miljö!$B$1:$J$479,MATCH("Typ av ursprungsspecificerad el   (Om inget värde anges används Nordisk residualmix, se inforuta) ()",Miljö!$B$1:$J$1,0),FALSE),IF(AM381="nej","Nordisk residualel",""))</f>
        <v/>
      </c>
      <c r="AO381" s="316" t="str">
        <f>IF(AM381="","",VLOOKUP($B381,Miljö!$B$1:$J$479,MATCH("Fossilandel för ursprungspecificerad el ()",Miljö!$B$1:$J$1,0),FALSE))</f>
        <v/>
      </c>
      <c r="AP381" s="316" t="str">
        <f>IF(AM381="","",IFERROR(VLOOKUP($B381,Miljö!$B$1:$J$479,MATCH("Kärnkraftsandel för ursprungsspecificerad el ()",Miljö!$B$1:$J$1,0),FALSE)/1,0))</f>
        <v/>
      </c>
      <c r="AQ381" s="316" t="str">
        <f t="shared" si="21"/>
        <v/>
      </c>
      <c r="AS381" s="316" t="str">
        <f t="shared" si="22"/>
        <v/>
      </c>
      <c r="AT381" s="316" t="str">
        <f>IF(AS381="ja",VLOOKUP($B381,Miljö!$B$1:$O$500,MATCH("Fossil andel i procent (%)",Miljö!$B$1:$O$1,0),FALSE)/100,"")</f>
        <v/>
      </c>
      <c r="AV381" s="316" t="str">
        <f t="shared" si="23"/>
        <v/>
      </c>
      <c r="AW381" s="316" t="str">
        <f>IF(AV381="ja",VLOOKUP($B381,'Egen hetvattenprod'!$B$1:$AO$500,MATCH("Värmekälla till värmepumpar ()",'Egen hetvattenprod'!$B$1:$AO$1,0),FALSE),"")</f>
        <v/>
      </c>
    </row>
    <row r="382" spans="1:49" x14ac:dyDescent="0.25">
      <c r="A382" s="314" t="str">
        <f>'Miljövärden för publ företag'!B384</f>
        <v/>
      </c>
      <c r="B382" s="314" t="str">
        <f>'Miljövärden för publ företag'!C384</f>
        <v/>
      </c>
      <c r="C382" s="302" t="str">
        <f>IFERROR(VLOOKUP($B382,Totalt!$B$1:$AQ$550,MATCH(C$2,Totalt!$B$1:$AQ$1,0),FALSE),"")</f>
        <v/>
      </c>
      <c r="D382" s="302" t="str">
        <f>IFERROR(VLOOKUP($B382,Totalt!$B$1:$AQ$550,MATCH(D$2,Totalt!$B$1:$AQ$1,0),FALSE),"")</f>
        <v/>
      </c>
      <c r="E382" s="302" t="str">
        <f>IFERROR(VLOOKUP($B382,Totalt!$B$1:$AQ$550,MATCH(E$2,Totalt!$B$1:$AQ$1,0),FALSE),"")</f>
        <v/>
      </c>
      <c r="F382" s="302" t="str">
        <f>IFERROR(VLOOKUP($B382,Totalt!$B$1:$AQ$550,MATCH(F$2,Totalt!$B$1:$AQ$1,0),FALSE),"")</f>
        <v/>
      </c>
      <c r="G382" s="302" t="str">
        <f>IFERROR(VLOOKUP($B382,Totalt!$B$1:$AQ$550,MATCH(G$2,Totalt!$B$1:$AQ$1,0),FALSE),"")</f>
        <v/>
      </c>
      <c r="H382" s="302" t="str">
        <f>IFERROR(VLOOKUP($B382,Totalt!$B$1:$AQ$550,MATCH(H$2,Totalt!$B$1:$AQ$1,0),FALSE),"")</f>
        <v/>
      </c>
      <c r="I382" s="302" t="str">
        <f>IFERROR(VLOOKUP($B382,Totalt!$B$1:$AQ$550,MATCH(I$2,Totalt!$B$1:$AQ$1,0),FALSE),"")</f>
        <v/>
      </c>
      <c r="J382" s="302" t="str">
        <f>IFERROR(VLOOKUP($B382,Totalt!$B$1:$AQ$550,MATCH(J$2,Totalt!$B$1:$AQ$1,0),FALSE),"")</f>
        <v/>
      </c>
      <c r="K382" s="302" t="str">
        <f>IFERROR(VLOOKUP($B382,Totalt!$B$1:$AQ$550,MATCH(K$2,Totalt!$B$1:$AQ$1,0),FALSE),"")</f>
        <v/>
      </c>
      <c r="L382" s="302" t="str">
        <f>IFERROR(VLOOKUP($B382,Totalt!$B$1:$AQ$550,MATCH(L$2,Totalt!$B$1:$AQ$1,0),FALSE),"")</f>
        <v/>
      </c>
      <c r="M382" s="302" t="str">
        <f>IFERROR(VLOOKUP($B382,Totalt!$B$1:$AQ$550,MATCH(M$2,Totalt!$B$1:$AQ$1,0),FALSE),"")</f>
        <v/>
      </c>
      <c r="N382" s="302" t="str">
        <f>IFERROR(VLOOKUP($B382,Totalt!$B$1:$AQ$550,MATCH(N$2,Totalt!$B$1:$AQ$1,0),FALSE),"")</f>
        <v/>
      </c>
      <c r="O382" s="302" t="str">
        <f>IFERROR(VLOOKUP($B382,Totalt!$B$1:$AQ$550,MATCH(O$2,Totalt!$B$1:$AQ$1,0),FALSE),"")</f>
        <v/>
      </c>
      <c r="P382" s="302" t="str">
        <f>IFERROR(VLOOKUP($B382,Totalt!$B$1:$AQ$550,MATCH(P$2,Totalt!$B$1:$AQ$1,0),FALSE),"")</f>
        <v/>
      </c>
      <c r="Q382" s="302" t="str">
        <f>IFERROR(VLOOKUP($B382,Totalt!$B$1:$AQ$550,MATCH(Q$2,Totalt!$B$1:$AQ$1,0),FALSE),"")</f>
        <v/>
      </c>
      <c r="R382" s="302" t="str">
        <f>IFERROR(VLOOKUP($B382,Totalt!$B$1:$AQ$550,MATCH(R$2,Totalt!$B$1:$AQ$1,0),FALSE),"")</f>
        <v/>
      </c>
      <c r="S382" s="302" t="str">
        <f>IFERROR(VLOOKUP($B382,Totalt!$B$1:$AQ$550,MATCH(S$2,Totalt!$B$1:$AQ$1,0),FALSE),"")</f>
        <v/>
      </c>
      <c r="T382" s="302" t="str">
        <f>IFERROR(VLOOKUP($B382,Totalt!$B$1:$AQ$550,MATCH(T$2,Totalt!$B$1:$AQ$1,0),FALSE),"")</f>
        <v/>
      </c>
      <c r="U382" s="302" t="str">
        <f>IFERROR(VLOOKUP($B382,Totalt!$B$1:$AQ$550,MATCH(U$2,Totalt!$B$1:$AQ$1,0),FALSE),"")</f>
        <v/>
      </c>
      <c r="V382" s="302" t="str">
        <f>IFERROR(VLOOKUP($B382,Totalt!$B$1:$AQ$550,MATCH(V$2,Totalt!$B$1:$AQ$1,0),FALSE),"")</f>
        <v/>
      </c>
      <c r="W382" s="302" t="str">
        <f>IFERROR(VLOOKUP($B382,Totalt!$B$1:$AQ$550,MATCH(W$2,Totalt!$B$1:$AQ$1,0),FALSE),"")</f>
        <v/>
      </c>
      <c r="X382" s="302" t="str">
        <f>IFERROR(VLOOKUP($B382,Totalt!$B$1:$AQ$550,MATCH(X$2,Totalt!$B$1:$AQ$1,0),FALSE),"")</f>
        <v/>
      </c>
      <c r="Y382" s="302" t="str">
        <f>IFERROR(VLOOKUP($B382,Totalt!$B$1:$AQ$550,MATCH(Y$2,Totalt!$B$1:$AQ$1,0),FALSE),"")</f>
        <v/>
      </c>
      <c r="Z382" s="302" t="str">
        <f>IFERROR(VLOOKUP($B382,Totalt!$B$1:$AQ$550,MATCH(Z$2,Totalt!$B$1:$AQ$1,0),FALSE),"")</f>
        <v/>
      </c>
      <c r="AA382" s="302" t="str">
        <f>IFERROR(VLOOKUP($B382,Totalt!$B$1:$AQ$550,MATCH(AA$2,Totalt!$B$1:$AQ$1,0),FALSE),"")</f>
        <v/>
      </c>
      <c r="AB382" s="302" t="str">
        <f>IFERROR(VLOOKUP($B382,Totalt!$B$1:$AQ$550,MATCH(AB$2,Totalt!$B$1:$AQ$1,0),FALSE),"")</f>
        <v/>
      </c>
      <c r="AC382" s="302" t="str">
        <f>IFERROR(VLOOKUP($B382,Totalt!$B$1:$AQ$550,MATCH(AC$2,Totalt!$B$1:$AQ$1,0),FALSE),"")</f>
        <v/>
      </c>
      <c r="AD382" s="302" t="str">
        <f>IFERROR(VLOOKUP($B382,Totalt!$B$1:$AQ$550,MATCH(AD$2,Totalt!$B$1:$AQ$1,0),FALSE),"")</f>
        <v/>
      </c>
      <c r="AE382" s="302" t="str">
        <f>IFERROR(VLOOKUP($B382,Totalt!$B$1:$AQ$550,MATCH(AE$2,Totalt!$B$1:$AQ$1,0),FALSE),"")</f>
        <v/>
      </c>
      <c r="AF382" s="302" t="str">
        <f>IFERROR(VLOOKUP($B382,Totalt!$B$1:$AQ$550,MATCH(AF$2,Totalt!$B$1:$AQ$1,0),FALSE),"")</f>
        <v/>
      </c>
      <c r="AG382" s="302" t="str">
        <f>IFERROR(VLOOKUP($B382,Totalt!$B$1:$AQ$550,MATCH(AG$2,Totalt!$B$1:$AQ$1,0),FALSE),"")</f>
        <v/>
      </c>
      <c r="AI382" s="302" t="str">
        <f t="shared" si="20"/>
        <v/>
      </c>
      <c r="AJ382" s="302" t="str">
        <f>IF(ISERROR(1/VLOOKUP($B382,Leveranser!$B$1:$S$500,MATCH("såld värme (gwh)",Leveranser!$B$1:$S$1,0),FALSE)),"",VLOOKUP($B382,Leveranser!$B$1:$S$500,MATCH("såld värme (gwh)",Leveranser!$B$1:$S$1,0),FALSE))</f>
        <v/>
      </c>
      <c r="AK382" s="315"/>
      <c r="AM382" s="316" t="str">
        <f>IF(B382&lt;&gt;"",IF(VLOOKUP($B382,Totalt!$B$1:$AQ$550,MATCH("Kvalitetsgranskad:",Totalt!$B$1:$AQ$1,0),FALSE)="ja",VLOOKUP($B382,Miljö!$B$1:$AG$479,MATCH(AM$2,Miljö!$B$1:$AK$1,0),FALSE),""),"")</f>
        <v/>
      </c>
      <c r="AN382" s="316" t="str">
        <f>IF(AM382="ja",VLOOKUP($B382,Miljö!$B$1:$J$479,MATCH("Typ av ursprungsspecificerad el   (Om inget värde anges används Nordisk residualmix, se inforuta) ()",Miljö!$B$1:$J$1,0),FALSE),IF(AM382="nej","Nordisk residualel",""))</f>
        <v/>
      </c>
      <c r="AO382" s="316" t="str">
        <f>IF(AM382="","",VLOOKUP($B382,Miljö!$B$1:$J$479,MATCH("Fossilandel för ursprungspecificerad el ()",Miljö!$B$1:$J$1,0),FALSE))</f>
        <v/>
      </c>
      <c r="AP382" s="316" t="str">
        <f>IF(AM382="","",IFERROR(VLOOKUP($B382,Miljö!$B$1:$J$479,MATCH("Kärnkraftsandel för ursprungsspecificerad el ()",Miljö!$B$1:$J$1,0),FALSE)/1,0))</f>
        <v/>
      </c>
      <c r="AQ382" s="316" t="str">
        <f t="shared" si="21"/>
        <v/>
      </c>
      <c r="AS382" s="316" t="str">
        <f t="shared" si="22"/>
        <v/>
      </c>
      <c r="AT382" s="316" t="str">
        <f>IF(AS382="ja",VLOOKUP($B382,Miljö!$B$1:$O$500,MATCH("Fossil andel i procent (%)",Miljö!$B$1:$O$1,0),FALSE)/100,"")</f>
        <v/>
      </c>
      <c r="AV382" s="316" t="str">
        <f t="shared" si="23"/>
        <v/>
      </c>
      <c r="AW382" s="316" t="str">
        <f>IF(AV382="ja",VLOOKUP($B382,'Egen hetvattenprod'!$B$1:$AO$500,MATCH("Värmekälla till värmepumpar ()",'Egen hetvattenprod'!$B$1:$AO$1,0),FALSE),"")</f>
        <v/>
      </c>
    </row>
    <row r="383" spans="1:49" x14ac:dyDescent="0.25">
      <c r="A383" s="314" t="str">
        <f>'Miljövärden för publ företag'!B385</f>
        <v/>
      </c>
      <c r="B383" s="314" t="str">
        <f>'Miljövärden för publ företag'!C385</f>
        <v/>
      </c>
      <c r="C383" s="302" t="str">
        <f>IFERROR(VLOOKUP($B383,Totalt!$B$1:$AQ$550,MATCH(C$2,Totalt!$B$1:$AQ$1,0),FALSE),"")</f>
        <v/>
      </c>
      <c r="D383" s="302" t="str">
        <f>IFERROR(VLOOKUP($B383,Totalt!$B$1:$AQ$550,MATCH(D$2,Totalt!$B$1:$AQ$1,0),FALSE),"")</f>
        <v/>
      </c>
      <c r="E383" s="302" t="str">
        <f>IFERROR(VLOOKUP($B383,Totalt!$B$1:$AQ$550,MATCH(E$2,Totalt!$B$1:$AQ$1,0),FALSE),"")</f>
        <v/>
      </c>
      <c r="F383" s="302" t="str">
        <f>IFERROR(VLOOKUP($B383,Totalt!$B$1:$AQ$550,MATCH(F$2,Totalt!$B$1:$AQ$1,0),FALSE),"")</f>
        <v/>
      </c>
      <c r="G383" s="302" t="str">
        <f>IFERROR(VLOOKUP($B383,Totalt!$B$1:$AQ$550,MATCH(G$2,Totalt!$B$1:$AQ$1,0),FALSE),"")</f>
        <v/>
      </c>
      <c r="H383" s="302" t="str">
        <f>IFERROR(VLOOKUP($B383,Totalt!$B$1:$AQ$550,MATCH(H$2,Totalt!$B$1:$AQ$1,0),FALSE),"")</f>
        <v/>
      </c>
      <c r="I383" s="302" t="str">
        <f>IFERROR(VLOOKUP($B383,Totalt!$B$1:$AQ$550,MATCH(I$2,Totalt!$B$1:$AQ$1,0),FALSE),"")</f>
        <v/>
      </c>
      <c r="J383" s="302" t="str">
        <f>IFERROR(VLOOKUP($B383,Totalt!$B$1:$AQ$550,MATCH(J$2,Totalt!$B$1:$AQ$1,0),FALSE),"")</f>
        <v/>
      </c>
      <c r="K383" s="302" t="str">
        <f>IFERROR(VLOOKUP($B383,Totalt!$B$1:$AQ$550,MATCH(K$2,Totalt!$B$1:$AQ$1,0),FALSE),"")</f>
        <v/>
      </c>
      <c r="L383" s="302" t="str">
        <f>IFERROR(VLOOKUP($B383,Totalt!$B$1:$AQ$550,MATCH(L$2,Totalt!$B$1:$AQ$1,0),FALSE),"")</f>
        <v/>
      </c>
      <c r="M383" s="302" t="str">
        <f>IFERROR(VLOOKUP($B383,Totalt!$B$1:$AQ$550,MATCH(M$2,Totalt!$B$1:$AQ$1,0),FALSE),"")</f>
        <v/>
      </c>
      <c r="N383" s="302" t="str">
        <f>IFERROR(VLOOKUP($B383,Totalt!$B$1:$AQ$550,MATCH(N$2,Totalt!$B$1:$AQ$1,0),FALSE),"")</f>
        <v/>
      </c>
      <c r="O383" s="302" t="str">
        <f>IFERROR(VLOOKUP($B383,Totalt!$B$1:$AQ$550,MATCH(O$2,Totalt!$B$1:$AQ$1,0),FALSE),"")</f>
        <v/>
      </c>
      <c r="P383" s="302" t="str">
        <f>IFERROR(VLOOKUP($B383,Totalt!$B$1:$AQ$550,MATCH(P$2,Totalt!$B$1:$AQ$1,0),FALSE),"")</f>
        <v/>
      </c>
      <c r="Q383" s="302" t="str">
        <f>IFERROR(VLOOKUP($B383,Totalt!$B$1:$AQ$550,MATCH(Q$2,Totalt!$B$1:$AQ$1,0),FALSE),"")</f>
        <v/>
      </c>
      <c r="R383" s="302" t="str">
        <f>IFERROR(VLOOKUP($B383,Totalt!$B$1:$AQ$550,MATCH(R$2,Totalt!$B$1:$AQ$1,0),FALSE),"")</f>
        <v/>
      </c>
      <c r="S383" s="302" t="str">
        <f>IFERROR(VLOOKUP($B383,Totalt!$B$1:$AQ$550,MATCH(S$2,Totalt!$B$1:$AQ$1,0),FALSE),"")</f>
        <v/>
      </c>
      <c r="T383" s="302" t="str">
        <f>IFERROR(VLOOKUP($B383,Totalt!$B$1:$AQ$550,MATCH(T$2,Totalt!$B$1:$AQ$1,0),FALSE),"")</f>
        <v/>
      </c>
      <c r="U383" s="302" t="str">
        <f>IFERROR(VLOOKUP($B383,Totalt!$B$1:$AQ$550,MATCH(U$2,Totalt!$B$1:$AQ$1,0),FALSE),"")</f>
        <v/>
      </c>
      <c r="V383" s="302" t="str">
        <f>IFERROR(VLOOKUP($B383,Totalt!$B$1:$AQ$550,MATCH(V$2,Totalt!$B$1:$AQ$1,0),FALSE),"")</f>
        <v/>
      </c>
      <c r="W383" s="302" t="str">
        <f>IFERROR(VLOOKUP($B383,Totalt!$B$1:$AQ$550,MATCH(W$2,Totalt!$B$1:$AQ$1,0),FALSE),"")</f>
        <v/>
      </c>
      <c r="X383" s="302" t="str">
        <f>IFERROR(VLOOKUP($B383,Totalt!$B$1:$AQ$550,MATCH(X$2,Totalt!$B$1:$AQ$1,0),FALSE),"")</f>
        <v/>
      </c>
      <c r="Y383" s="302" t="str">
        <f>IFERROR(VLOOKUP($B383,Totalt!$B$1:$AQ$550,MATCH(Y$2,Totalt!$B$1:$AQ$1,0),FALSE),"")</f>
        <v/>
      </c>
      <c r="Z383" s="302" t="str">
        <f>IFERROR(VLOOKUP($B383,Totalt!$B$1:$AQ$550,MATCH(Z$2,Totalt!$B$1:$AQ$1,0),FALSE),"")</f>
        <v/>
      </c>
      <c r="AA383" s="302" t="str">
        <f>IFERROR(VLOOKUP($B383,Totalt!$B$1:$AQ$550,MATCH(AA$2,Totalt!$B$1:$AQ$1,0),FALSE),"")</f>
        <v/>
      </c>
      <c r="AB383" s="302" t="str">
        <f>IFERROR(VLOOKUP($B383,Totalt!$B$1:$AQ$550,MATCH(AB$2,Totalt!$B$1:$AQ$1,0),FALSE),"")</f>
        <v/>
      </c>
      <c r="AC383" s="302" t="str">
        <f>IFERROR(VLOOKUP($B383,Totalt!$B$1:$AQ$550,MATCH(AC$2,Totalt!$B$1:$AQ$1,0),FALSE),"")</f>
        <v/>
      </c>
      <c r="AD383" s="302" t="str">
        <f>IFERROR(VLOOKUP($B383,Totalt!$B$1:$AQ$550,MATCH(AD$2,Totalt!$B$1:$AQ$1,0),FALSE),"")</f>
        <v/>
      </c>
      <c r="AE383" s="302" t="str">
        <f>IFERROR(VLOOKUP($B383,Totalt!$B$1:$AQ$550,MATCH(AE$2,Totalt!$B$1:$AQ$1,0),FALSE),"")</f>
        <v/>
      </c>
      <c r="AF383" s="302" t="str">
        <f>IFERROR(VLOOKUP($B383,Totalt!$B$1:$AQ$550,MATCH(AF$2,Totalt!$B$1:$AQ$1,0),FALSE),"")</f>
        <v/>
      </c>
      <c r="AG383" s="302" t="str">
        <f>IFERROR(VLOOKUP($B383,Totalt!$B$1:$AQ$550,MATCH(AG$2,Totalt!$B$1:$AQ$1,0),FALSE),"")</f>
        <v/>
      </c>
      <c r="AI383" s="302" t="str">
        <f t="shared" si="20"/>
        <v/>
      </c>
      <c r="AJ383" s="302" t="str">
        <f>IF(ISERROR(1/VLOOKUP($B383,Leveranser!$B$1:$S$500,MATCH("såld värme (gwh)",Leveranser!$B$1:$S$1,0),FALSE)),"",VLOOKUP($B383,Leveranser!$B$1:$S$500,MATCH("såld värme (gwh)",Leveranser!$B$1:$S$1,0),FALSE))</f>
        <v/>
      </c>
      <c r="AK383" s="315"/>
      <c r="AM383" s="316" t="str">
        <f>IF(B383&lt;&gt;"",IF(VLOOKUP($B383,Totalt!$B$1:$AQ$550,MATCH("Kvalitetsgranskad:",Totalt!$B$1:$AQ$1,0),FALSE)="ja",VLOOKUP($B383,Miljö!$B$1:$AG$479,MATCH(AM$2,Miljö!$B$1:$AK$1,0),FALSE),""),"")</f>
        <v/>
      </c>
      <c r="AN383" s="316" t="str">
        <f>IF(AM383="ja",VLOOKUP($B383,Miljö!$B$1:$J$479,MATCH("Typ av ursprungsspecificerad el   (Om inget värde anges används Nordisk residualmix, se inforuta) ()",Miljö!$B$1:$J$1,0),FALSE),IF(AM383="nej","Nordisk residualel",""))</f>
        <v/>
      </c>
      <c r="AO383" s="316" t="str">
        <f>IF(AM383="","",VLOOKUP($B383,Miljö!$B$1:$J$479,MATCH("Fossilandel för ursprungspecificerad el ()",Miljö!$B$1:$J$1,0),FALSE))</f>
        <v/>
      </c>
      <c r="AP383" s="316" t="str">
        <f>IF(AM383="","",IFERROR(VLOOKUP($B383,Miljö!$B$1:$J$479,MATCH("Kärnkraftsandel för ursprungsspecificerad el ()",Miljö!$B$1:$J$1,0),FALSE)/1,0))</f>
        <v/>
      </c>
      <c r="AQ383" s="316" t="str">
        <f t="shared" si="21"/>
        <v/>
      </c>
      <c r="AS383" s="316" t="str">
        <f t="shared" si="22"/>
        <v/>
      </c>
      <c r="AT383" s="316" t="str">
        <f>IF(AS383="ja",VLOOKUP($B383,Miljö!$B$1:$O$500,MATCH("Fossil andel i procent (%)",Miljö!$B$1:$O$1,0),FALSE)/100,"")</f>
        <v/>
      </c>
      <c r="AV383" s="316" t="str">
        <f t="shared" si="23"/>
        <v/>
      </c>
      <c r="AW383" s="316" t="str">
        <f>IF(AV383="ja",VLOOKUP($B383,'Egen hetvattenprod'!$B$1:$AO$500,MATCH("Värmekälla till värmepumpar ()",'Egen hetvattenprod'!$B$1:$AO$1,0),FALSE),"")</f>
        <v/>
      </c>
    </row>
    <row r="384" spans="1:49" x14ac:dyDescent="0.25">
      <c r="A384" s="314" t="str">
        <f>'Miljövärden för publ företag'!B386</f>
        <v/>
      </c>
      <c r="B384" s="314" t="str">
        <f>'Miljövärden för publ företag'!C386</f>
        <v/>
      </c>
      <c r="C384" s="302" t="str">
        <f>IFERROR(VLOOKUP($B384,Totalt!$B$1:$AQ$550,MATCH(C$2,Totalt!$B$1:$AQ$1,0),FALSE),"")</f>
        <v/>
      </c>
      <c r="D384" s="302" t="str">
        <f>IFERROR(VLOOKUP($B384,Totalt!$B$1:$AQ$550,MATCH(D$2,Totalt!$B$1:$AQ$1,0),FALSE),"")</f>
        <v/>
      </c>
      <c r="E384" s="302" t="str">
        <f>IFERROR(VLOOKUP($B384,Totalt!$B$1:$AQ$550,MATCH(E$2,Totalt!$B$1:$AQ$1,0),FALSE),"")</f>
        <v/>
      </c>
      <c r="F384" s="302" t="str">
        <f>IFERROR(VLOOKUP($B384,Totalt!$B$1:$AQ$550,MATCH(F$2,Totalt!$B$1:$AQ$1,0),FALSE),"")</f>
        <v/>
      </c>
      <c r="G384" s="302" t="str">
        <f>IFERROR(VLOOKUP($B384,Totalt!$B$1:$AQ$550,MATCH(G$2,Totalt!$B$1:$AQ$1,0),FALSE),"")</f>
        <v/>
      </c>
      <c r="H384" s="302" t="str">
        <f>IFERROR(VLOOKUP($B384,Totalt!$B$1:$AQ$550,MATCH(H$2,Totalt!$B$1:$AQ$1,0),FALSE),"")</f>
        <v/>
      </c>
      <c r="I384" s="302" t="str">
        <f>IFERROR(VLOOKUP($B384,Totalt!$B$1:$AQ$550,MATCH(I$2,Totalt!$B$1:$AQ$1,0),FALSE),"")</f>
        <v/>
      </c>
      <c r="J384" s="302" t="str">
        <f>IFERROR(VLOOKUP($B384,Totalt!$B$1:$AQ$550,MATCH(J$2,Totalt!$B$1:$AQ$1,0),FALSE),"")</f>
        <v/>
      </c>
      <c r="K384" s="302" t="str">
        <f>IFERROR(VLOOKUP($B384,Totalt!$B$1:$AQ$550,MATCH(K$2,Totalt!$B$1:$AQ$1,0),FALSE),"")</f>
        <v/>
      </c>
      <c r="L384" s="302" t="str">
        <f>IFERROR(VLOOKUP($B384,Totalt!$B$1:$AQ$550,MATCH(L$2,Totalt!$B$1:$AQ$1,0),FALSE),"")</f>
        <v/>
      </c>
      <c r="M384" s="302" t="str">
        <f>IFERROR(VLOOKUP($B384,Totalt!$B$1:$AQ$550,MATCH(M$2,Totalt!$B$1:$AQ$1,0),FALSE),"")</f>
        <v/>
      </c>
      <c r="N384" s="302" t="str">
        <f>IFERROR(VLOOKUP($B384,Totalt!$B$1:$AQ$550,MATCH(N$2,Totalt!$B$1:$AQ$1,0),FALSE),"")</f>
        <v/>
      </c>
      <c r="O384" s="302" t="str">
        <f>IFERROR(VLOOKUP($B384,Totalt!$B$1:$AQ$550,MATCH(O$2,Totalt!$B$1:$AQ$1,0),FALSE),"")</f>
        <v/>
      </c>
      <c r="P384" s="302" t="str">
        <f>IFERROR(VLOOKUP($B384,Totalt!$B$1:$AQ$550,MATCH(P$2,Totalt!$B$1:$AQ$1,0),FALSE),"")</f>
        <v/>
      </c>
      <c r="Q384" s="302" t="str">
        <f>IFERROR(VLOOKUP($B384,Totalt!$B$1:$AQ$550,MATCH(Q$2,Totalt!$B$1:$AQ$1,0),FALSE),"")</f>
        <v/>
      </c>
      <c r="R384" s="302" t="str">
        <f>IFERROR(VLOOKUP($B384,Totalt!$B$1:$AQ$550,MATCH(R$2,Totalt!$B$1:$AQ$1,0),FALSE),"")</f>
        <v/>
      </c>
      <c r="S384" s="302" t="str">
        <f>IFERROR(VLOOKUP($B384,Totalt!$B$1:$AQ$550,MATCH(S$2,Totalt!$B$1:$AQ$1,0),FALSE),"")</f>
        <v/>
      </c>
      <c r="T384" s="302" t="str">
        <f>IFERROR(VLOOKUP($B384,Totalt!$B$1:$AQ$550,MATCH(T$2,Totalt!$B$1:$AQ$1,0),FALSE),"")</f>
        <v/>
      </c>
      <c r="U384" s="302" t="str">
        <f>IFERROR(VLOOKUP($B384,Totalt!$B$1:$AQ$550,MATCH(U$2,Totalt!$B$1:$AQ$1,0),FALSE),"")</f>
        <v/>
      </c>
      <c r="V384" s="302" t="str">
        <f>IFERROR(VLOOKUP($B384,Totalt!$B$1:$AQ$550,MATCH(V$2,Totalt!$B$1:$AQ$1,0),FALSE),"")</f>
        <v/>
      </c>
      <c r="W384" s="302" t="str">
        <f>IFERROR(VLOOKUP($B384,Totalt!$B$1:$AQ$550,MATCH(W$2,Totalt!$B$1:$AQ$1,0),FALSE),"")</f>
        <v/>
      </c>
      <c r="X384" s="302" t="str">
        <f>IFERROR(VLOOKUP($B384,Totalt!$B$1:$AQ$550,MATCH(X$2,Totalt!$B$1:$AQ$1,0),FALSE),"")</f>
        <v/>
      </c>
      <c r="Y384" s="302" t="str">
        <f>IFERROR(VLOOKUP($B384,Totalt!$B$1:$AQ$550,MATCH(Y$2,Totalt!$B$1:$AQ$1,0),FALSE),"")</f>
        <v/>
      </c>
      <c r="Z384" s="302" t="str">
        <f>IFERROR(VLOOKUP($B384,Totalt!$B$1:$AQ$550,MATCH(Z$2,Totalt!$B$1:$AQ$1,0),FALSE),"")</f>
        <v/>
      </c>
      <c r="AA384" s="302" t="str">
        <f>IFERROR(VLOOKUP($B384,Totalt!$B$1:$AQ$550,MATCH(AA$2,Totalt!$B$1:$AQ$1,0),FALSE),"")</f>
        <v/>
      </c>
      <c r="AB384" s="302" t="str">
        <f>IFERROR(VLOOKUP($B384,Totalt!$B$1:$AQ$550,MATCH(AB$2,Totalt!$B$1:$AQ$1,0),FALSE),"")</f>
        <v/>
      </c>
      <c r="AC384" s="302" t="str">
        <f>IFERROR(VLOOKUP($B384,Totalt!$B$1:$AQ$550,MATCH(AC$2,Totalt!$B$1:$AQ$1,0),FALSE),"")</f>
        <v/>
      </c>
      <c r="AD384" s="302" t="str">
        <f>IFERROR(VLOOKUP($B384,Totalt!$B$1:$AQ$550,MATCH(AD$2,Totalt!$B$1:$AQ$1,0),FALSE),"")</f>
        <v/>
      </c>
      <c r="AE384" s="302" t="str">
        <f>IFERROR(VLOOKUP($B384,Totalt!$B$1:$AQ$550,MATCH(AE$2,Totalt!$B$1:$AQ$1,0),FALSE),"")</f>
        <v/>
      </c>
      <c r="AF384" s="302" t="str">
        <f>IFERROR(VLOOKUP($B384,Totalt!$B$1:$AQ$550,MATCH(AF$2,Totalt!$B$1:$AQ$1,0),FALSE),"")</f>
        <v/>
      </c>
      <c r="AG384" s="302" t="str">
        <f>IFERROR(VLOOKUP($B384,Totalt!$B$1:$AQ$550,MATCH(AG$2,Totalt!$B$1:$AQ$1,0),FALSE),"")</f>
        <v/>
      </c>
      <c r="AI384" s="302" t="str">
        <f t="shared" si="20"/>
        <v/>
      </c>
      <c r="AJ384" s="302" t="str">
        <f>IF(ISERROR(1/VLOOKUP($B384,Leveranser!$B$1:$S$500,MATCH("såld värme (gwh)",Leveranser!$B$1:$S$1,0),FALSE)),"",VLOOKUP($B384,Leveranser!$B$1:$S$500,MATCH("såld värme (gwh)",Leveranser!$B$1:$S$1,0),FALSE))</f>
        <v/>
      </c>
      <c r="AK384" s="315"/>
      <c r="AM384" s="316" t="str">
        <f>IF(B384&lt;&gt;"",IF(VLOOKUP($B384,Totalt!$B$1:$AQ$550,MATCH("Kvalitetsgranskad:",Totalt!$B$1:$AQ$1,0),FALSE)="ja",VLOOKUP($B384,Miljö!$B$1:$AG$479,MATCH(AM$2,Miljö!$B$1:$AK$1,0),FALSE),""),"")</f>
        <v/>
      </c>
      <c r="AN384" s="316" t="str">
        <f>IF(AM384="ja",VLOOKUP($B384,Miljö!$B$1:$J$479,MATCH("Typ av ursprungsspecificerad el   (Om inget värde anges används Nordisk residualmix, se inforuta) ()",Miljö!$B$1:$J$1,0),FALSE),IF(AM384="nej","Nordisk residualel",""))</f>
        <v/>
      </c>
      <c r="AO384" s="316" t="str">
        <f>IF(AM384="","",VLOOKUP($B384,Miljö!$B$1:$J$479,MATCH("Fossilandel för ursprungspecificerad el ()",Miljö!$B$1:$J$1,0),FALSE))</f>
        <v/>
      </c>
      <c r="AP384" s="316" t="str">
        <f>IF(AM384="","",IFERROR(VLOOKUP($B384,Miljö!$B$1:$J$479,MATCH("Kärnkraftsandel för ursprungsspecificerad el ()",Miljö!$B$1:$J$1,0),FALSE)/1,0))</f>
        <v/>
      </c>
      <c r="AQ384" s="316" t="str">
        <f t="shared" si="21"/>
        <v/>
      </c>
      <c r="AS384" s="316" t="str">
        <f t="shared" si="22"/>
        <v/>
      </c>
      <c r="AT384" s="316" t="str">
        <f>IF(AS384="ja",VLOOKUP($B384,Miljö!$B$1:$O$500,MATCH("Fossil andel i procent (%)",Miljö!$B$1:$O$1,0),FALSE)/100,"")</f>
        <v/>
      </c>
      <c r="AV384" s="316" t="str">
        <f t="shared" si="23"/>
        <v/>
      </c>
      <c r="AW384" s="316" t="str">
        <f>IF(AV384="ja",VLOOKUP($B384,'Egen hetvattenprod'!$B$1:$AO$500,MATCH("Värmekälla till värmepumpar ()",'Egen hetvattenprod'!$B$1:$AO$1,0),FALSE),"")</f>
        <v/>
      </c>
    </row>
    <row r="385" spans="1:49" x14ac:dyDescent="0.25">
      <c r="A385" s="314" t="str">
        <f>'Miljövärden för publ företag'!B387</f>
        <v/>
      </c>
      <c r="B385" s="314" t="str">
        <f>'Miljövärden för publ företag'!C387</f>
        <v/>
      </c>
      <c r="C385" s="302" t="str">
        <f>IFERROR(VLOOKUP($B385,Totalt!$B$1:$AQ$550,MATCH(C$2,Totalt!$B$1:$AQ$1,0),FALSE),"")</f>
        <v/>
      </c>
      <c r="D385" s="302" t="str">
        <f>IFERROR(VLOOKUP($B385,Totalt!$B$1:$AQ$550,MATCH(D$2,Totalt!$B$1:$AQ$1,0),FALSE),"")</f>
        <v/>
      </c>
      <c r="E385" s="302" t="str">
        <f>IFERROR(VLOOKUP($B385,Totalt!$B$1:$AQ$550,MATCH(E$2,Totalt!$B$1:$AQ$1,0),FALSE),"")</f>
        <v/>
      </c>
      <c r="F385" s="302" t="str">
        <f>IFERROR(VLOOKUP($B385,Totalt!$B$1:$AQ$550,MATCH(F$2,Totalt!$B$1:$AQ$1,0),FALSE),"")</f>
        <v/>
      </c>
      <c r="G385" s="302" t="str">
        <f>IFERROR(VLOOKUP($B385,Totalt!$B$1:$AQ$550,MATCH(G$2,Totalt!$B$1:$AQ$1,0),FALSE),"")</f>
        <v/>
      </c>
      <c r="H385" s="302" t="str">
        <f>IFERROR(VLOOKUP($B385,Totalt!$B$1:$AQ$550,MATCH(H$2,Totalt!$B$1:$AQ$1,0),FALSE),"")</f>
        <v/>
      </c>
      <c r="I385" s="302" t="str">
        <f>IFERROR(VLOOKUP($B385,Totalt!$B$1:$AQ$550,MATCH(I$2,Totalt!$B$1:$AQ$1,0),FALSE),"")</f>
        <v/>
      </c>
      <c r="J385" s="302" t="str">
        <f>IFERROR(VLOOKUP($B385,Totalt!$B$1:$AQ$550,MATCH(J$2,Totalt!$B$1:$AQ$1,0),FALSE),"")</f>
        <v/>
      </c>
      <c r="K385" s="302" t="str">
        <f>IFERROR(VLOOKUP($B385,Totalt!$B$1:$AQ$550,MATCH(K$2,Totalt!$B$1:$AQ$1,0),FALSE),"")</f>
        <v/>
      </c>
      <c r="L385" s="302" t="str">
        <f>IFERROR(VLOOKUP($B385,Totalt!$B$1:$AQ$550,MATCH(L$2,Totalt!$B$1:$AQ$1,0),FALSE),"")</f>
        <v/>
      </c>
      <c r="M385" s="302" t="str">
        <f>IFERROR(VLOOKUP($B385,Totalt!$B$1:$AQ$550,MATCH(M$2,Totalt!$B$1:$AQ$1,0),FALSE),"")</f>
        <v/>
      </c>
      <c r="N385" s="302" t="str">
        <f>IFERROR(VLOOKUP($B385,Totalt!$B$1:$AQ$550,MATCH(N$2,Totalt!$B$1:$AQ$1,0),FALSE),"")</f>
        <v/>
      </c>
      <c r="O385" s="302" t="str">
        <f>IFERROR(VLOOKUP($B385,Totalt!$B$1:$AQ$550,MATCH(O$2,Totalt!$B$1:$AQ$1,0),FALSE),"")</f>
        <v/>
      </c>
      <c r="P385" s="302" t="str">
        <f>IFERROR(VLOOKUP($B385,Totalt!$B$1:$AQ$550,MATCH(P$2,Totalt!$B$1:$AQ$1,0),FALSE),"")</f>
        <v/>
      </c>
      <c r="Q385" s="302" t="str">
        <f>IFERROR(VLOOKUP($B385,Totalt!$B$1:$AQ$550,MATCH(Q$2,Totalt!$B$1:$AQ$1,0),FALSE),"")</f>
        <v/>
      </c>
      <c r="R385" s="302" t="str">
        <f>IFERROR(VLOOKUP($B385,Totalt!$B$1:$AQ$550,MATCH(R$2,Totalt!$B$1:$AQ$1,0),FALSE),"")</f>
        <v/>
      </c>
      <c r="S385" s="302" t="str">
        <f>IFERROR(VLOOKUP($B385,Totalt!$B$1:$AQ$550,MATCH(S$2,Totalt!$B$1:$AQ$1,0),FALSE),"")</f>
        <v/>
      </c>
      <c r="T385" s="302" t="str">
        <f>IFERROR(VLOOKUP($B385,Totalt!$B$1:$AQ$550,MATCH(T$2,Totalt!$B$1:$AQ$1,0),FALSE),"")</f>
        <v/>
      </c>
      <c r="U385" s="302" t="str">
        <f>IFERROR(VLOOKUP($B385,Totalt!$B$1:$AQ$550,MATCH(U$2,Totalt!$B$1:$AQ$1,0),FALSE),"")</f>
        <v/>
      </c>
      <c r="V385" s="302" t="str">
        <f>IFERROR(VLOOKUP($B385,Totalt!$B$1:$AQ$550,MATCH(V$2,Totalt!$B$1:$AQ$1,0),FALSE),"")</f>
        <v/>
      </c>
      <c r="W385" s="302" t="str">
        <f>IFERROR(VLOOKUP($B385,Totalt!$B$1:$AQ$550,MATCH(W$2,Totalt!$B$1:$AQ$1,0),FALSE),"")</f>
        <v/>
      </c>
      <c r="X385" s="302" t="str">
        <f>IFERROR(VLOOKUP($B385,Totalt!$B$1:$AQ$550,MATCH(X$2,Totalt!$B$1:$AQ$1,0),FALSE),"")</f>
        <v/>
      </c>
      <c r="Y385" s="302" t="str">
        <f>IFERROR(VLOOKUP($B385,Totalt!$B$1:$AQ$550,MATCH(Y$2,Totalt!$B$1:$AQ$1,0),FALSE),"")</f>
        <v/>
      </c>
      <c r="Z385" s="302" t="str">
        <f>IFERROR(VLOOKUP($B385,Totalt!$B$1:$AQ$550,MATCH(Z$2,Totalt!$B$1:$AQ$1,0),FALSE),"")</f>
        <v/>
      </c>
      <c r="AA385" s="302" t="str">
        <f>IFERROR(VLOOKUP($B385,Totalt!$B$1:$AQ$550,MATCH(AA$2,Totalt!$B$1:$AQ$1,0),FALSE),"")</f>
        <v/>
      </c>
      <c r="AB385" s="302" t="str">
        <f>IFERROR(VLOOKUP($B385,Totalt!$B$1:$AQ$550,MATCH(AB$2,Totalt!$B$1:$AQ$1,0),FALSE),"")</f>
        <v/>
      </c>
      <c r="AC385" s="302" t="str">
        <f>IFERROR(VLOOKUP($B385,Totalt!$B$1:$AQ$550,MATCH(AC$2,Totalt!$B$1:$AQ$1,0),FALSE),"")</f>
        <v/>
      </c>
      <c r="AD385" s="302" t="str">
        <f>IFERROR(VLOOKUP($B385,Totalt!$B$1:$AQ$550,MATCH(AD$2,Totalt!$B$1:$AQ$1,0),FALSE),"")</f>
        <v/>
      </c>
      <c r="AE385" s="302" t="str">
        <f>IFERROR(VLOOKUP($B385,Totalt!$B$1:$AQ$550,MATCH(AE$2,Totalt!$B$1:$AQ$1,0),FALSE),"")</f>
        <v/>
      </c>
      <c r="AF385" s="302" t="str">
        <f>IFERROR(VLOOKUP($B385,Totalt!$B$1:$AQ$550,MATCH(AF$2,Totalt!$B$1:$AQ$1,0),FALSE),"")</f>
        <v/>
      </c>
      <c r="AG385" s="302" t="str">
        <f>IFERROR(VLOOKUP($B385,Totalt!$B$1:$AQ$550,MATCH(AG$2,Totalt!$B$1:$AQ$1,0),FALSE),"")</f>
        <v/>
      </c>
      <c r="AI385" s="302" t="str">
        <f t="shared" si="20"/>
        <v/>
      </c>
      <c r="AJ385" s="302" t="str">
        <f>IF(ISERROR(1/VLOOKUP($B385,Leveranser!$B$1:$S$500,MATCH("såld värme (gwh)",Leveranser!$B$1:$S$1,0),FALSE)),"",VLOOKUP($B385,Leveranser!$B$1:$S$500,MATCH("såld värme (gwh)",Leveranser!$B$1:$S$1,0),FALSE))</f>
        <v/>
      </c>
      <c r="AK385" s="315"/>
      <c r="AM385" s="316" t="str">
        <f>IF(B385&lt;&gt;"",IF(VLOOKUP($B385,Totalt!$B$1:$AQ$550,MATCH("Kvalitetsgranskad:",Totalt!$B$1:$AQ$1,0),FALSE)="ja",VLOOKUP($B385,Miljö!$B$1:$AG$479,MATCH(AM$2,Miljö!$B$1:$AK$1,0),FALSE),""),"")</f>
        <v/>
      </c>
      <c r="AN385" s="316" t="str">
        <f>IF(AM385="ja",VLOOKUP($B385,Miljö!$B$1:$J$479,MATCH("Typ av ursprungsspecificerad el   (Om inget värde anges används Nordisk residualmix, se inforuta) ()",Miljö!$B$1:$J$1,0),FALSE),IF(AM385="nej","Nordisk residualel",""))</f>
        <v/>
      </c>
      <c r="AO385" s="316" t="str">
        <f>IF(AM385="","",VLOOKUP($B385,Miljö!$B$1:$J$479,MATCH("Fossilandel för ursprungspecificerad el ()",Miljö!$B$1:$J$1,0),FALSE))</f>
        <v/>
      </c>
      <c r="AP385" s="316" t="str">
        <f>IF(AM385="","",IFERROR(VLOOKUP($B385,Miljö!$B$1:$J$479,MATCH("Kärnkraftsandel för ursprungsspecificerad el ()",Miljö!$B$1:$J$1,0),FALSE)/1,0))</f>
        <v/>
      </c>
      <c r="AQ385" s="316" t="str">
        <f t="shared" si="21"/>
        <v/>
      </c>
      <c r="AS385" s="316" t="str">
        <f t="shared" si="22"/>
        <v/>
      </c>
      <c r="AT385" s="316" t="str">
        <f>IF(AS385="ja",VLOOKUP($B385,Miljö!$B$1:$O$500,MATCH("Fossil andel i procent (%)",Miljö!$B$1:$O$1,0),FALSE)/100,"")</f>
        <v/>
      </c>
      <c r="AV385" s="316" t="str">
        <f t="shared" si="23"/>
        <v/>
      </c>
      <c r="AW385" s="316" t="str">
        <f>IF(AV385="ja",VLOOKUP($B385,'Egen hetvattenprod'!$B$1:$AO$500,MATCH("Värmekälla till värmepumpar ()",'Egen hetvattenprod'!$B$1:$AO$1,0),FALSE),"")</f>
        <v/>
      </c>
    </row>
    <row r="386" spans="1:49" x14ac:dyDescent="0.25">
      <c r="A386" s="314" t="str">
        <f>'Miljövärden för publ företag'!B388</f>
        <v/>
      </c>
      <c r="B386" s="314" t="str">
        <f>'Miljövärden för publ företag'!C388</f>
        <v/>
      </c>
      <c r="C386" s="302" t="str">
        <f>IFERROR(VLOOKUP($B386,Totalt!$B$1:$AQ$550,MATCH(C$2,Totalt!$B$1:$AQ$1,0),FALSE),"")</f>
        <v/>
      </c>
      <c r="D386" s="302" t="str">
        <f>IFERROR(VLOOKUP($B386,Totalt!$B$1:$AQ$550,MATCH(D$2,Totalt!$B$1:$AQ$1,0),FALSE),"")</f>
        <v/>
      </c>
      <c r="E386" s="302" t="str">
        <f>IFERROR(VLOOKUP($B386,Totalt!$B$1:$AQ$550,MATCH(E$2,Totalt!$B$1:$AQ$1,0),FALSE),"")</f>
        <v/>
      </c>
      <c r="F386" s="302" t="str">
        <f>IFERROR(VLOOKUP($B386,Totalt!$B$1:$AQ$550,MATCH(F$2,Totalt!$B$1:$AQ$1,0),FALSE),"")</f>
        <v/>
      </c>
      <c r="G386" s="302" t="str">
        <f>IFERROR(VLOOKUP($B386,Totalt!$B$1:$AQ$550,MATCH(G$2,Totalt!$B$1:$AQ$1,0),FALSE),"")</f>
        <v/>
      </c>
      <c r="H386" s="302" t="str">
        <f>IFERROR(VLOOKUP($B386,Totalt!$B$1:$AQ$550,MATCH(H$2,Totalt!$B$1:$AQ$1,0),FALSE),"")</f>
        <v/>
      </c>
      <c r="I386" s="302" t="str">
        <f>IFERROR(VLOOKUP($B386,Totalt!$B$1:$AQ$550,MATCH(I$2,Totalt!$B$1:$AQ$1,0),FALSE),"")</f>
        <v/>
      </c>
      <c r="J386" s="302" t="str">
        <f>IFERROR(VLOOKUP($B386,Totalt!$B$1:$AQ$550,MATCH(J$2,Totalt!$B$1:$AQ$1,0),FALSE),"")</f>
        <v/>
      </c>
      <c r="K386" s="302" t="str">
        <f>IFERROR(VLOOKUP($B386,Totalt!$B$1:$AQ$550,MATCH(K$2,Totalt!$B$1:$AQ$1,0),FALSE),"")</f>
        <v/>
      </c>
      <c r="L386" s="302" t="str">
        <f>IFERROR(VLOOKUP($B386,Totalt!$B$1:$AQ$550,MATCH(L$2,Totalt!$B$1:$AQ$1,0),FALSE),"")</f>
        <v/>
      </c>
      <c r="M386" s="302" t="str">
        <f>IFERROR(VLOOKUP($B386,Totalt!$B$1:$AQ$550,MATCH(M$2,Totalt!$B$1:$AQ$1,0),FALSE),"")</f>
        <v/>
      </c>
      <c r="N386" s="302" t="str">
        <f>IFERROR(VLOOKUP($B386,Totalt!$B$1:$AQ$550,MATCH(N$2,Totalt!$B$1:$AQ$1,0),FALSE),"")</f>
        <v/>
      </c>
      <c r="O386" s="302" t="str">
        <f>IFERROR(VLOOKUP($B386,Totalt!$B$1:$AQ$550,MATCH(O$2,Totalt!$B$1:$AQ$1,0),FALSE),"")</f>
        <v/>
      </c>
      <c r="P386" s="302" t="str">
        <f>IFERROR(VLOOKUP($B386,Totalt!$B$1:$AQ$550,MATCH(P$2,Totalt!$B$1:$AQ$1,0),FALSE),"")</f>
        <v/>
      </c>
      <c r="Q386" s="302" t="str">
        <f>IFERROR(VLOOKUP($B386,Totalt!$B$1:$AQ$550,MATCH(Q$2,Totalt!$B$1:$AQ$1,0),FALSE),"")</f>
        <v/>
      </c>
      <c r="R386" s="302" t="str">
        <f>IFERROR(VLOOKUP($B386,Totalt!$B$1:$AQ$550,MATCH(R$2,Totalt!$B$1:$AQ$1,0),FALSE),"")</f>
        <v/>
      </c>
      <c r="S386" s="302" t="str">
        <f>IFERROR(VLOOKUP($B386,Totalt!$B$1:$AQ$550,MATCH(S$2,Totalt!$B$1:$AQ$1,0),FALSE),"")</f>
        <v/>
      </c>
      <c r="T386" s="302" t="str">
        <f>IFERROR(VLOOKUP($B386,Totalt!$B$1:$AQ$550,MATCH(T$2,Totalt!$B$1:$AQ$1,0),FALSE),"")</f>
        <v/>
      </c>
      <c r="U386" s="302" t="str">
        <f>IFERROR(VLOOKUP($B386,Totalt!$B$1:$AQ$550,MATCH(U$2,Totalt!$B$1:$AQ$1,0),FALSE),"")</f>
        <v/>
      </c>
      <c r="V386" s="302" t="str">
        <f>IFERROR(VLOOKUP($B386,Totalt!$B$1:$AQ$550,MATCH(V$2,Totalt!$B$1:$AQ$1,0),FALSE),"")</f>
        <v/>
      </c>
      <c r="W386" s="302" t="str">
        <f>IFERROR(VLOOKUP($B386,Totalt!$B$1:$AQ$550,MATCH(W$2,Totalt!$B$1:$AQ$1,0),FALSE),"")</f>
        <v/>
      </c>
      <c r="X386" s="302" t="str">
        <f>IFERROR(VLOOKUP($B386,Totalt!$B$1:$AQ$550,MATCH(X$2,Totalt!$B$1:$AQ$1,0),FALSE),"")</f>
        <v/>
      </c>
      <c r="Y386" s="302" t="str">
        <f>IFERROR(VLOOKUP($B386,Totalt!$B$1:$AQ$550,MATCH(Y$2,Totalt!$B$1:$AQ$1,0),FALSE),"")</f>
        <v/>
      </c>
      <c r="Z386" s="302" t="str">
        <f>IFERROR(VLOOKUP($B386,Totalt!$B$1:$AQ$550,MATCH(Z$2,Totalt!$B$1:$AQ$1,0),FALSE),"")</f>
        <v/>
      </c>
      <c r="AA386" s="302" t="str">
        <f>IFERROR(VLOOKUP($B386,Totalt!$B$1:$AQ$550,MATCH(AA$2,Totalt!$B$1:$AQ$1,0),FALSE),"")</f>
        <v/>
      </c>
      <c r="AB386" s="302" t="str">
        <f>IFERROR(VLOOKUP($B386,Totalt!$B$1:$AQ$550,MATCH(AB$2,Totalt!$B$1:$AQ$1,0),FALSE),"")</f>
        <v/>
      </c>
      <c r="AC386" s="302" t="str">
        <f>IFERROR(VLOOKUP($B386,Totalt!$B$1:$AQ$550,MATCH(AC$2,Totalt!$B$1:$AQ$1,0),FALSE),"")</f>
        <v/>
      </c>
      <c r="AD386" s="302" t="str">
        <f>IFERROR(VLOOKUP($B386,Totalt!$B$1:$AQ$550,MATCH(AD$2,Totalt!$B$1:$AQ$1,0),FALSE),"")</f>
        <v/>
      </c>
      <c r="AE386" s="302" t="str">
        <f>IFERROR(VLOOKUP($B386,Totalt!$B$1:$AQ$550,MATCH(AE$2,Totalt!$B$1:$AQ$1,0),FALSE),"")</f>
        <v/>
      </c>
      <c r="AF386" s="302" t="str">
        <f>IFERROR(VLOOKUP($B386,Totalt!$B$1:$AQ$550,MATCH(AF$2,Totalt!$B$1:$AQ$1,0),FALSE),"")</f>
        <v/>
      </c>
      <c r="AG386" s="302" t="str">
        <f>IFERROR(VLOOKUP($B386,Totalt!$B$1:$AQ$550,MATCH(AG$2,Totalt!$B$1:$AQ$1,0),FALSE),"")</f>
        <v/>
      </c>
      <c r="AI386" s="302" t="str">
        <f t="shared" si="20"/>
        <v/>
      </c>
      <c r="AJ386" s="302" t="str">
        <f>IF(ISERROR(1/VLOOKUP($B386,Leveranser!$B$1:$S$500,MATCH("såld värme (gwh)",Leveranser!$B$1:$S$1,0),FALSE)),"",VLOOKUP($B386,Leveranser!$B$1:$S$500,MATCH("såld värme (gwh)",Leveranser!$B$1:$S$1,0),FALSE))</f>
        <v/>
      </c>
      <c r="AK386" s="315"/>
      <c r="AM386" s="316" t="str">
        <f>IF(B386&lt;&gt;"",IF(VLOOKUP($B386,Totalt!$B$1:$AQ$550,MATCH("Kvalitetsgranskad:",Totalt!$B$1:$AQ$1,0),FALSE)="ja",VLOOKUP($B386,Miljö!$B$1:$AG$479,MATCH(AM$2,Miljö!$B$1:$AK$1,0),FALSE),""),"")</f>
        <v/>
      </c>
      <c r="AN386" s="316" t="str">
        <f>IF(AM386="ja",VLOOKUP($B386,Miljö!$B$1:$J$479,MATCH("Typ av ursprungsspecificerad el   (Om inget värde anges används Nordisk residualmix, se inforuta) ()",Miljö!$B$1:$J$1,0),FALSE),IF(AM386="nej","Nordisk residualel",""))</f>
        <v/>
      </c>
      <c r="AO386" s="316" t="str">
        <f>IF(AM386="","",VLOOKUP($B386,Miljö!$B$1:$J$479,MATCH("Fossilandel för ursprungspecificerad el ()",Miljö!$B$1:$J$1,0),FALSE))</f>
        <v/>
      </c>
      <c r="AP386" s="316" t="str">
        <f>IF(AM386="","",IFERROR(VLOOKUP($B386,Miljö!$B$1:$J$479,MATCH("Kärnkraftsandel för ursprungsspecificerad el ()",Miljö!$B$1:$J$1,0),FALSE)/1,0))</f>
        <v/>
      </c>
      <c r="AQ386" s="316" t="str">
        <f t="shared" si="21"/>
        <v/>
      </c>
      <c r="AS386" s="316" t="str">
        <f t="shared" si="22"/>
        <v/>
      </c>
      <c r="AT386" s="316" t="str">
        <f>IF(AS386="ja",VLOOKUP($B386,Miljö!$B$1:$O$500,MATCH("Fossil andel i procent (%)",Miljö!$B$1:$O$1,0),FALSE)/100,"")</f>
        <v/>
      </c>
      <c r="AV386" s="316" t="str">
        <f t="shared" si="23"/>
        <v/>
      </c>
      <c r="AW386" s="316" t="str">
        <f>IF(AV386="ja",VLOOKUP($B386,'Egen hetvattenprod'!$B$1:$AO$500,MATCH("Värmekälla till värmepumpar ()",'Egen hetvattenprod'!$B$1:$AO$1,0),FALSE),"")</f>
        <v/>
      </c>
    </row>
    <row r="387" spans="1:49" x14ac:dyDescent="0.25">
      <c r="A387" s="314" t="str">
        <f>'Miljövärden för publ företag'!B389</f>
        <v/>
      </c>
      <c r="B387" s="314" t="str">
        <f>'Miljövärden för publ företag'!C389</f>
        <v/>
      </c>
      <c r="C387" s="302" t="str">
        <f>IFERROR(VLOOKUP($B387,Totalt!$B$1:$AQ$550,MATCH(C$2,Totalt!$B$1:$AQ$1,0),FALSE),"")</f>
        <v/>
      </c>
      <c r="D387" s="302" t="str">
        <f>IFERROR(VLOOKUP($B387,Totalt!$B$1:$AQ$550,MATCH(D$2,Totalt!$B$1:$AQ$1,0),FALSE),"")</f>
        <v/>
      </c>
      <c r="E387" s="302" t="str">
        <f>IFERROR(VLOOKUP($B387,Totalt!$B$1:$AQ$550,MATCH(E$2,Totalt!$B$1:$AQ$1,0),FALSE),"")</f>
        <v/>
      </c>
      <c r="F387" s="302" t="str">
        <f>IFERROR(VLOOKUP($B387,Totalt!$B$1:$AQ$550,MATCH(F$2,Totalt!$B$1:$AQ$1,0),FALSE),"")</f>
        <v/>
      </c>
      <c r="G387" s="302" t="str">
        <f>IFERROR(VLOOKUP($B387,Totalt!$B$1:$AQ$550,MATCH(G$2,Totalt!$B$1:$AQ$1,0),FALSE),"")</f>
        <v/>
      </c>
      <c r="H387" s="302" t="str">
        <f>IFERROR(VLOOKUP($B387,Totalt!$B$1:$AQ$550,MATCH(H$2,Totalt!$B$1:$AQ$1,0),FALSE),"")</f>
        <v/>
      </c>
      <c r="I387" s="302" t="str">
        <f>IFERROR(VLOOKUP($B387,Totalt!$B$1:$AQ$550,MATCH(I$2,Totalt!$B$1:$AQ$1,0),FALSE),"")</f>
        <v/>
      </c>
      <c r="J387" s="302" t="str">
        <f>IFERROR(VLOOKUP($B387,Totalt!$B$1:$AQ$550,MATCH(J$2,Totalt!$B$1:$AQ$1,0),FALSE),"")</f>
        <v/>
      </c>
      <c r="K387" s="302" t="str">
        <f>IFERROR(VLOOKUP($B387,Totalt!$B$1:$AQ$550,MATCH(K$2,Totalt!$B$1:$AQ$1,0),FALSE),"")</f>
        <v/>
      </c>
      <c r="L387" s="302" t="str">
        <f>IFERROR(VLOOKUP($B387,Totalt!$B$1:$AQ$550,MATCH(L$2,Totalt!$B$1:$AQ$1,0),FALSE),"")</f>
        <v/>
      </c>
      <c r="M387" s="302" t="str">
        <f>IFERROR(VLOOKUP($B387,Totalt!$B$1:$AQ$550,MATCH(M$2,Totalt!$B$1:$AQ$1,0),FALSE),"")</f>
        <v/>
      </c>
      <c r="N387" s="302" t="str">
        <f>IFERROR(VLOOKUP($B387,Totalt!$B$1:$AQ$550,MATCH(N$2,Totalt!$B$1:$AQ$1,0),FALSE),"")</f>
        <v/>
      </c>
      <c r="O387" s="302" t="str">
        <f>IFERROR(VLOOKUP($B387,Totalt!$B$1:$AQ$550,MATCH(O$2,Totalt!$B$1:$AQ$1,0),FALSE),"")</f>
        <v/>
      </c>
      <c r="P387" s="302" t="str">
        <f>IFERROR(VLOOKUP($B387,Totalt!$B$1:$AQ$550,MATCH(P$2,Totalt!$B$1:$AQ$1,0),FALSE),"")</f>
        <v/>
      </c>
      <c r="Q387" s="302" t="str">
        <f>IFERROR(VLOOKUP($B387,Totalt!$B$1:$AQ$550,MATCH(Q$2,Totalt!$B$1:$AQ$1,0),FALSE),"")</f>
        <v/>
      </c>
      <c r="R387" s="302" t="str">
        <f>IFERROR(VLOOKUP($B387,Totalt!$B$1:$AQ$550,MATCH(R$2,Totalt!$B$1:$AQ$1,0),FALSE),"")</f>
        <v/>
      </c>
      <c r="S387" s="302" t="str">
        <f>IFERROR(VLOOKUP($B387,Totalt!$B$1:$AQ$550,MATCH(S$2,Totalt!$B$1:$AQ$1,0),FALSE),"")</f>
        <v/>
      </c>
      <c r="T387" s="302" t="str">
        <f>IFERROR(VLOOKUP($B387,Totalt!$B$1:$AQ$550,MATCH(T$2,Totalt!$B$1:$AQ$1,0),FALSE),"")</f>
        <v/>
      </c>
      <c r="U387" s="302" t="str">
        <f>IFERROR(VLOOKUP($B387,Totalt!$B$1:$AQ$550,MATCH(U$2,Totalt!$B$1:$AQ$1,0),FALSE),"")</f>
        <v/>
      </c>
      <c r="V387" s="302" t="str">
        <f>IFERROR(VLOOKUP($B387,Totalt!$B$1:$AQ$550,MATCH(V$2,Totalt!$B$1:$AQ$1,0),FALSE),"")</f>
        <v/>
      </c>
      <c r="W387" s="302" t="str">
        <f>IFERROR(VLOOKUP($B387,Totalt!$B$1:$AQ$550,MATCH(W$2,Totalt!$B$1:$AQ$1,0),FALSE),"")</f>
        <v/>
      </c>
      <c r="X387" s="302" t="str">
        <f>IFERROR(VLOOKUP($B387,Totalt!$B$1:$AQ$550,MATCH(X$2,Totalt!$B$1:$AQ$1,0),FALSE),"")</f>
        <v/>
      </c>
      <c r="Y387" s="302" t="str">
        <f>IFERROR(VLOOKUP($B387,Totalt!$B$1:$AQ$550,MATCH(Y$2,Totalt!$B$1:$AQ$1,0),FALSE),"")</f>
        <v/>
      </c>
      <c r="Z387" s="302" t="str">
        <f>IFERROR(VLOOKUP($B387,Totalt!$B$1:$AQ$550,MATCH(Z$2,Totalt!$B$1:$AQ$1,0),FALSE),"")</f>
        <v/>
      </c>
      <c r="AA387" s="302" t="str">
        <f>IFERROR(VLOOKUP($B387,Totalt!$B$1:$AQ$550,MATCH(AA$2,Totalt!$B$1:$AQ$1,0),FALSE),"")</f>
        <v/>
      </c>
      <c r="AB387" s="302" t="str">
        <f>IFERROR(VLOOKUP($B387,Totalt!$B$1:$AQ$550,MATCH(AB$2,Totalt!$B$1:$AQ$1,0),FALSE),"")</f>
        <v/>
      </c>
      <c r="AC387" s="302" t="str">
        <f>IFERROR(VLOOKUP($B387,Totalt!$B$1:$AQ$550,MATCH(AC$2,Totalt!$B$1:$AQ$1,0),FALSE),"")</f>
        <v/>
      </c>
      <c r="AD387" s="302" t="str">
        <f>IFERROR(VLOOKUP($B387,Totalt!$B$1:$AQ$550,MATCH(AD$2,Totalt!$B$1:$AQ$1,0),FALSE),"")</f>
        <v/>
      </c>
      <c r="AE387" s="302" t="str">
        <f>IFERROR(VLOOKUP($B387,Totalt!$B$1:$AQ$550,MATCH(AE$2,Totalt!$B$1:$AQ$1,0),FALSE),"")</f>
        <v/>
      </c>
      <c r="AF387" s="302" t="str">
        <f>IFERROR(VLOOKUP($B387,Totalt!$B$1:$AQ$550,MATCH(AF$2,Totalt!$B$1:$AQ$1,0),FALSE),"")</f>
        <v/>
      </c>
      <c r="AG387" s="302" t="str">
        <f>IFERROR(VLOOKUP($B387,Totalt!$B$1:$AQ$550,MATCH(AG$2,Totalt!$B$1:$AQ$1,0),FALSE),"")</f>
        <v/>
      </c>
      <c r="AI387" s="302" t="str">
        <f t="shared" si="20"/>
        <v/>
      </c>
      <c r="AJ387" s="302" t="str">
        <f>IF(ISERROR(1/VLOOKUP($B387,Leveranser!$B$1:$S$500,MATCH("såld värme (gwh)",Leveranser!$B$1:$S$1,0),FALSE)),"",VLOOKUP($B387,Leveranser!$B$1:$S$500,MATCH("såld värme (gwh)",Leveranser!$B$1:$S$1,0),FALSE))</f>
        <v/>
      </c>
      <c r="AK387" s="315"/>
      <c r="AM387" s="316" t="str">
        <f>IF(B387&lt;&gt;"",IF(VLOOKUP($B387,Totalt!$B$1:$AQ$550,MATCH("Kvalitetsgranskad:",Totalt!$B$1:$AQ$1,0),FALSE)="ja",VLOOKUP($B387,Miljö!$B$1:$AG$479,MATCH(AM$2,Miljö!$B$1:$AK$1,0),FALSE),""),"")</f>
        <v/>
      </c>
      <c r="AN387" s="316" t="str">
        <f>IF(AM387="ja",VLOOKUP($B387,Miljö!$B$1:$J$479,MATCH("Typ av ursprungsspecificerad el   (Om inget värde anges används Nordisk residualmix, se inforuta) ()",Miljö!$B$1:$J$1,0),FALSE),IF(AM387="nej","Nordisk residualel",""))</f>
        <v/>
      </c>
      <c r="AO387" s="316" t="str">
        <f>IF(AM387="","",VLOOKUP($B387,Miljö!$B$1:$J$479,MATCH("Fossilandel för ursprungspecificerad el ()",Miljö!$B$1:$J$1,0),FALSE))</f>
        <v/>
      </c>
      <c r="AP387" s="316" t="str">
        <f>IF(AM387="","",IFERROR(VLOOKUP($B387,Miljö!$B$1:$J$479,MATCH("Kärnkraftsandel för ursprungsspecificerad el ()",Miljö!$B$1:$J$1,0),FALSE)/1,0))</f>
        <v/>
      </c>
      <c r="AQ387" s="316" t="str">
        <f t="shared" si="21"/>
        <v/>
      </c>
      <c r="AS387" s="316" t="str">
        <f t="shared" si="22"/>
        <v/>
      </c>
      <c r="AT387" s="316" t="str">
        <f>IF(AS387="ja",VLOOKUP($B387,Miljö!$B$1:$O$500,MATCH("Fossil andel i procent (%)",Miljö!$B$1:$O$1,0),FALSE)/100,"")</f>
        <v/>
      </c>
      <c r="AV387" s="316" t="str">
        <f t="shared" si="23"/>
        <v/>
      </c>
      <c r="AW387" s="316" t="str">
        <f>IF(AV387="ja",VLOOKUP($B387,'Egen hetvattenprod'!$B$1:$AO$500,MATCH("Värmekälla till värmepumpar ()",'Egen hetvattenprod'!$B$1:$AO$1,0),FALSE),"")</f>
        <v/>
      </c>
    </row>
    <row r="388" spans="1:49" x14ac:dyDescent="0.25">
      <c r="A388" s="314" t="str">
        <f>'Miljövärden för publ företag'!B390</f>
        <v/>
      </c>
      <c r="B388" s="314" t="str">
        <f>'Miljövärden för publ företag'!C390</f>
        <v/>
      </c>
      <c r="C388" s="302" t="str">
        <f>IFERROR(VLOOKUP($B388,Totalt!$B$1:$AQ$550,MATCH(C$2,Totalt!$B$1:$AQ$1,0),FALSE),"")</f>
        <v/>
      </c>
      <c r="D388" s="302" t="str">
        <f>IFERROR(VLOOKUP($B388,Totalt!$B$1:$AQ$550,MATCH(D$2,Totalt!$B$1:$AQ$1,0),FALSE),"")</f>
        <v/>
      </c>
      <c r="E388" s="302" t="str">
        <f>IFERROR(VLOOKUP($B388,Totalt!$B$1:$AQ$550,MATCH(E$2,Totalt!$B$1:$AQ$1,0),FALSE),"")</f>
        <v/>
      </c>
      <c r="F388" s="302" t="str">
        <f>IFERROR(VLOOKUP($B388,Totalt!$B$1:$AQ$550,MATCH(F$2,Totalt!$B$1:$AQ$1,0),FALSE),"")</f>
        <v/>
      </c>
      <c r="G388" s="302" t="str">
        <f>IFERROR(VLOOKUP($B388,Totalt!$B$1:$AQ$550,MATCH(G$2,Totalt!$B$1:$AQ$1,0),FALSE),"")</f>
        <v/>
      </c>
      <c r="H388" s="302" t="str">
        <f>IFERROR(VLOOKUP($B388,Totalt!$B$1:$AQ$550,MATCH(H$2,Totalt!$B$1:$AQ$1,0),FALSE),"")</f>
        <v/>
      </c>
      <c r="I388" s="302" t="str">
        <f>IFERROR(VLOOKUP($B388,Totalt!$B$1:$AQ$550,MATCH(I$2,Totalt!$B$1:$AQ$1,0),FALSE),"")</f>
        <v/>
      </c>
      <c r="J388" s="302" t="str">
        <f>IFERROR(VLOOKUP($B388,Totalt!$B$1:$AQ$550,MATCH(J$2,Totalt!$B$1:$AQ$1,0),FALSE),"")</f>
        <v/>
      </c>
      <c r="K388" s="302" t="str">
        <f>IFERROR(VLOOKUP($B388,Totalt!$B$1:$AQ$550,MATCH(K$2,Totalt!$B$1:$AQ$1,0),FALSE),"")</f>
        <v/>
      </c>
      <c r="L388" s="302" t="str">
        <f>IFERROR(VLOOKUP($B388,Totalt!$B$1:$AQ$550,MATCH(L$2,Totalt!$B$1:$AQ$1,0),FALSE),"")</f>
        <v/>
      </c>
      <c r="M388" s="302" t="str">
        <f>IFERROR(VLOOKUP($B388,Totalt!$B$1:$AQ$550,MATCH(M$2,Totalt!$B$1:$AQ$1,0),FALSE),"")</f>
        <v/>
      </c>
      <c r="N388" s="302" t="str">
        <f>IFERROR(VLOOKUP($B388,Totalt!$B$1:$AQ$550,MATCH(N$2,Totalt!$B$1:$AQ$1,0),FALSE),"")</f>
        <v/>
      </c>
      <c r="O388" s="302" t="str">
        <f>IFERROR(VLOOKUP($B388,Totalt!$B$1:$AQ$550,MATCH(O$2,Totalt!$B$1:$AQ$1,0),FALSE),"")</f>
        <v/>
      </c>
      <c r="P388" s="302" t="str">
        <f>IFERROR(VLOOKUP($B388,Totalt!$B$1:$AQ$550,MATCH(P$2,Totalt!$B$1:$AQ$1,0),FALSE),"")</f>
        <v/>
      </c>
      <c r="Q388" s="302" t="str">
        <f>IFERROR(VLOOKUP($B388,Totalt!$B$1:$AQ$550,MATCH(Q$2,Totalt!$B$1:$AQ$1,0),FALSE),"")</f>
        <v/>
      </c>
      <c r="R388" s="302" t="str">
        <f>IFERROR(VLOOKUP($B388,Totalt!$B$1:$AQ$550,MATCH(R$2,Totalt!$B$1:$AQ$1,0),FALSE),"")</f>
        <v/>
      </c>
      <c r="S388" s="302" t="str">
        <f>IFERROR(VLOOKUP($B388,Totalt!$B$1:$AQ$550,MATCH(S$2,Totalt!$B$1:$AQ$1,0),FALSE),"")</f>
        <v/>
      </c>
      <c r="T388" s="302" t="str">
        <f>IFERROR(VLOOKUP($B388,Totalt!$B$1:$AQ$550,MATCH(T$2,Totalt!$B$1:$AQ$1,0),FALSE),"")</f>
        <v/>
      </c>
      <c r="U388" s="302" t="str">
        <f>IFERROR(VLOOKUP($B388,Totalt!$B$1:$AQ$550,MATCH(U$2,Totalt!$B$1:$AQ$1,0),FALSE),"")</f>
        <v/>
      </c>
      <c r="V388" s="302" t="str">
        <f>IFERROR(VLOOKUP($B388,Totalt!$B$1:$AQ$550,MATCH(V$2,Totalt!$B$1:$AQ$1,0),FALSE),"")</f>
        <v/>
      </c>
      <c r="W388" s="302" t="str">
        <f>IFERROR(VLOOKUP($B388,Totalt!$B$1:$AQ$550,MATCH(W$2,Totalt!$B$1:$AQ$1,0),FALSE),"")</f>
        <v/>
      </c>
      <c r="X388" s="302" t="str">
        <f>IFERROR(VLOOKUP($B388,Totalt!$B$1:$AQ$550,MATCH(X$2,Totalt!$B$1:$AQ$1,0),FALSE),"")</f>
        <v/>
      </c>
      <c r="Y388" s="302" t="str">
        <f>IFERROR(VLOOKUP($B388,Totalt!$B$1:$AQ$550,MATCH(Y$2,Totalt!$B$1:$AQ$1,0),FALSE),"")</f>
        <v/>
      </c>
      <c r="Z388" s="302" t="str">
        <f>IFERROR(VLOOKUP($B388,Totalt!$B$1:$AQ$550,MATCH(Z$2,Totalt!$B$1:$AQ$1,0),FALSE),"")</f>
        <v/>
      </c>
      <c r="AA388" s="302" t="str">
        <f>IFERROR(VLOOKUP($B388,Totalt!$B$1:$AQ$550,MATCH(AA$2,Totalt!$B$1:$AQ$1,0),FALSE),"")</f>
        <v/>
      </c>
      <c r="AB388" s="302" t="str">
        <f>IFERROR(VLOOKUP($B388,Totalt!$B$1:$AQ$550,MATCH(AB$2,Totalt!$B$1:$AQ$1,0),FALSE),"")</f>
        <v/>
      </c>
      <c r="AC388" s="302" t="str">
        <f>IFERROR(VLOOKUP($B388,Totalt!$B$1:$AQ$550,MATCH(AC$2,Totalt!$B$1:$AQ$1,0),FALSE),"")</f>
        <v/>
      </c>
      <c r="AD388" s="302" t="str">
        <f>IFERROR(VLOOKUP($B388,Totalt!$B$1:$AQ$550,MATCH(AD$2,Totalt!$B$1:$AQ$1,0),FALSE),"")</f>
        <v/>
      </c>
      <c r="AE388" s="302" t="str">
        <f>IFERROR(VLOOKUP($B388,Totalt!$B$1:$AQ$550,MATCH(AE$2,Totalt!$B$1:$AQ$1,0),FALSE),"")</f>
        <v/>
      </c>
      <c r="AF388" s="302" t="str">
        <f>IFERROR(VLOOKUP($B388,Totalt!$B$1:$AQ$550,MATCH(AF$2,Totalt!$B$1:$AQ$1,0),FALSE),"")</f>
        <v/>
      </c>
      <c r="AG388" s="302" t="str">
        <f>IFERROR(VLOOKUP($B388,Totalt!$B$1:$AQ$550,MATCH(AG$2,Totalt!$B$1:$AQ$1,0),FALSE),"")</f>
        <v/>
      </c>
      <c r="AI388" s="302" t="str">
        <f t="shared" ref="AI388:AI451" si="24">IF(B388&lt;&gt;"",SUM(C388:AG388),"")</f>
        <v/>
      </c>
      <c r="AJ388" s="302" t="str">
        <f>IF(ISERROR(1/VLOOKUP($B388,Leveranser!$B$1:$S$500,MATCH("såld värme (gwh)",Leveranser!$B$1:$S$1,0),FALSE)),"",VLOOKUP($B388,Leveranser!$B$1:$S$500,MATCH("såld värme (gwh)",Leveranser!$B$1:$S$1,0),FALSE))</f>
        <v/>
      </c>
      <c r="AK388" s="315"/>
      <c r="AM388" s="316" t="str">
        <f>IF(B388&lt;&gt;"",IF(VLOOKUP($B388,Totalt!$B$1:$AQ$550,MATCH("Kvalitetsgranskad:",Totalt!$B$1:$AQ$1,0),FALSE)="ja",VLOOKUP($B388,Miljö!$B$1:$AG$479,MATCH(AM$2,Miljö!$B$1:$AK$1,0),FALSE),""),"")</f>
        <v/>
      </c>
      <c r="AN388" s="316" t="str">
        <f>IF(AM388="ja",VLOOKUP($B388,Miljö!$B$1:$J$479,MATCH("Typ av ursprungsspecificerad el   (Om inget värde anges används Nordisk residualmix, se inforuta) ()",Miljö!$B$1:$J$1,0),FALSE),IF(AM388="nej","Nordisk residualel",""))</f>
        <v/>
      </c>
      <c r="AO388" s="316" t="str">
        <f>IF(AM388="","",VLOOKUP($B388,Miljö!$B$1:$J$479,MATCH("Fossilandel för ursprungspecificerad el ()",Miljö!$B$1:$J$1,0),FALSE))</f>
        <v/>
      </c>
      <c r="AP388" s="316" t="str">
        <f>IF(AM388="","",IFERROR(VLOOKUP($B388,Miljö!$B$1:$J$479,MATCH("Kärnkraftsandel för ursprungsspecificerad el ()",Miljö!$B$1:$J$1,0),FALSE)/1,0))</f>
        <v/>
      </c>
      <c r="AQ388" s="316" t="str">
        <f t="shared" ref="AQ388:AQ451" si="25">IF(AM388="","",1-AO388-AP388)</f>
        <v/>
      </c>
      <c r="AS388" s="316" t="str">
        <f t="shared" ref="AS388:AS451" si="26">IF(B388&lt;&gt;"",IF(AND(AG388&gt;0,AG388&lt;&gt;""),"Ja","Nej"),"")</f>
        <v/>
      </c>
      <c r="AT388" s="316" t="str">
        <f>IF(AS388="ja",VLOOKUP($B388,Miljö!$B$1:$O$500,MATCH("Fossil andel i procent (%)",Miljö!$B$1:$O$1,0),FALSE)/100,"")</f>
        <v/>
      </c>
      <c r="AV388" s="316" t="str">
        <f t="shared" ref="AV388:AV451" si="27">IF(B388&lt;&gt;"",IF(AND(AB388&gt;0,AB388&lt;&gt;""),"Ja","Nej"),"")</f>
        <v/>
      </c>
      <c r="AW388" s="316" t="str">
        <f>IF(AV388="ja",VLOOKUP($B388,'Egen hetvattenprod'!$B$1:$AO$500,MATCH("Värmekälla till värmepumpar ()",'Egen hetvattenprod'!$B$1:$AO$1,0),FALSE),"")</f>
        <v/>
      </c>
    </row>
    <row r="389" spans="1:49" x14ac:dyDescent="0.25">
      <c r="A389" s="314" t="str">
        <f>'Miljövärden för publ företag'!B391</f>
        <v/>
      </c>
      <c r="B389" s="314" t="str">
        <f>'Miljövärden för publ företag'!C391</f>
        <v/>
      </c>
      <c r="C389" s="302" t="str">
        <f>IFERROR(VLOOKUP($B389,Totalt!$B$1:$AQ$550,MATCH(C$2,Totalt!$B$1:$AQ$1,0),FALSE),"")</f>
        <v/>
      </c>
      <c r="D389" s="302" t="str">
        <f>IFERROR(VLOOKUP($B389,Totalt!$B$1:$AQ$550,MATCH(D$2,Totalt!$B$1:$AQ$1,0),FALSE),"")</f>
        <v/>
      </c>
      <c r="E389" s="302" t="str">
        <f>IFERROR(VLOOKUP($B389,Totalt!$B$1:$AQ$550,MATCH(E$2,Totalt!$B$1:$AQ$1,0),FALSE),"")</f>
        <v/>
      </c>
      <c r="F389" s="302" t="str">
        <f>IFERROR(VLOOKUP($B389,Totalt!$B$1:$AQ$550,MATCH(F$2,Totalt!$B$1:$AQ$1,0),FALSE),"")</f>
        <v/>
      </c>
      <c r="G389" s="302" t="str">
        <f>IFERROR(VLOOKUP($B389,Totalt!$B$1:$AQ$550,MATCH(G$2,Totalt!$B$1:$AQ$1,0),FALSE),"")</f>
        <v/>
      </c>
      <c r="H389" s="302" t="str">
        <f>IFERROR(VLOOKUP($B389,Totalt!$B$1:$AQ$550,MATCH(H$2,Totalt!$B$1:$AQ$1,0),FALSE),"")</f>
        <v/>
      </c>
      <c r="I389" s="302" t="str">
        <f>IFERROR(VLOOKUP($B389,Totalt!$B$1:$AQ$550,MATCH(I$2,Totalt!$B$1:$AQ$1,0),FALSE),"")</f>
        <v/>
      </c>
      <c r="J389" s="302" t="str">
        <f>IFERROR(VLOOKUP($B389,Totalt!$B$1:$AQ$550,MATCH(J$2,Totalt!$B$1:$AQ$1,0),FALSE),"")</f>
        <v/>
      </c>
      <c r="K389" s="302" t="str">
        <f>IFERROR(VLOOKUP($B389,Totalt!$B$1:$AQ$550,MATCH(K$2,Totalt!$B$1:$AQ$1,0),FALSE),"")</f>
        <v/>
      </c>
      <c r="L389" s="302" t="str">
        <f>IFERROR(VLOOKUP($B389,Totalt!$B$1:$AQ$550,MATCH(L$2,Totalt!$B$1:$AQ$1,0),FALSE),"")</f>
        <v/>
      </c>
      <c r="M389" s="302" t="str">
        <f>IFERROR(VLOOKUP($B389,Totalt!$B$1:$AQ$550,MATCH(M$2,Totalt!$B$1:$AQ$1,0),FALSE),"")</f>
        <v/>
      </c>
      <c r="N389" s="302" t="str">
        <f>IFERROR(VLOOKUP($B389,Totalt!$B$1:$AQ$550,MATCH(N$2,Totalt!$B$1:$AQ$1,0),FALSE),"")</f>
        <v/>
      </c>
      <c r="O389" s="302" t="str">
        <f>IFERROR(VLOOKUP($B389,Totalt!$B$1:$AQ$550,MATCH(O$2,Totalt!$B$1:$AQ$1,0),FALSE),"")</f>
        <v/>
      </c>
      <c r="P389" s="302" t="str">
        <f>IFERROR(VLOOKUP($B389,Totalt!$B$1:$AQ$550,MATCH(P$2,Totalt!$B$1:$AQ$1,0),FALSE),"")</f>
        <v/>
      </c>
      <c r="Q389" s="302" t="str">
        <f>IFERROR(VLOOKUP($B389,Totalt!$B$1:$AQ$550,MATCH(Q$2,Totalt!$B$1:$AQ$1,0),FALSE),"")</f>
        <v/>
      </c>
      <c r="R389" s="302" t="str">
        <f>IFERROR(VLOOKUP($B389,Totalt!$B$1:$AQ$550,MATCH(R$2,Totalt!$B$1:$AQ$1,0),FALSE),"")</f>
        <v/>
      </c>
      <c r="S389" s="302" t="str">
        <f>IFERROR(VLOOKUP($B389,Totalt!$B$1:$AQ$550,MATCH(S$2,Totalt!$B$1:$AQ$1,0),FALSE),"")</f>
        <v/>
      </c>
      <c r="T389" s="302" t="str">
        <f>IFERROR(VLOOKUP($B389,Totalt!$B$1:$AQ$550,MATCH(T$2,Totalt!$B$1:$AQ$1,0),FALSE),"")</f>
        <v/>
      </c>
      <c r="U389" s="302" t="str">
        <f>IFERROR(VLOOKUP($B389,Totalt!$B$1:$AQ$550,MATCH(U$2,Totalt!$B$1:$AQ$1,0),FALSE),"")</f>
        <v/>
      </c>
      <c r="V389" s="302" t="str">
        <f>IFERROR(VLOOKUP($B389,Totalt!$B$1:$AQ$550,MATCH(V$2,Totalt!$B$1:$AQ$1,0),FALSE),"")</f>
        <v/>
      </c>
      <c r="W389" s="302" t="str">
        <f>IFERROR(VLOOKUP($B389,Totalt!$B$1:$AQ$550,MATCH(W$2,Totalt!$B$1:$AQ$1,0),FALSE),"")</f>
        <v/>
      </c>
      <c r="X389" s="302" t="str">
        <f>IFERROR(VLOOKUP($B389,Totalt!$B$1:$AQ$550,MATCH(X$2,Totalt!$B$1:$AQ$1,0),FALSE),"")</f>
        <v/>
      </c>
      <c r="Y389" s="302" t="str">
        <f>IFERROR(VLOOKUP($B389,Totalt!$B$1:$AQ$550,MATCH(Y$2,Totalt!$B$1:$AQ$1,0),FALSE),"")</f>
        <v/>
      </c>
      <c r="Z389" s="302" t="str">
        <f>IFERROR(VLOOKUP($B389,Totalt!$B$1:$AQ$550,MATCH(Z$2,Totalt!$B$1:$AQ$1,0),FALSE),"")</f>
        <v/>
      </c>
      <c r="AA389" s="302" t="str">
        <f>IFERROR(VLOOKUP($B389,Totalt!$B$1:$AQ$550,MATCH(AA$2,Totalt!$B$1:$AQ$1,0),FALSE),"")</f>
        <v/>
      </c>
      <c r="AB389" s="302" t="str">
        <f>IFERROR(VLOOKUP($B389,Totalt!$B$1:$AQ$550,MATCH(AB$2,Totalt!$B$1:$AQ$1,0),FALSE),"")</f>
        <v/>
      </c>
      <c r="AC389" s="302" t="str">
        <f>IFERROR(VLOOKUP($B389,Totalt!$B$1:$AQ$550,MATCH(AC$2,Totalt!$B$1:$AQ$1,0),FALSE),"")</f>
        <v/>
      </c>
      <c r="AD389" s="302" t="str">
        <f>IFERROR(VLOOKUP($B389,Totalt!$B$1:$AQ$550,MATCH(AD$2,Totalt!$B$1:$AQ$1,0),FALSE),"")</f>
        <v/>
      </c>
      <c r="AE389" s="302" t="str">
        <f>IFERROR(VLOOKUP($B389,Totalt!$B$1:$AQ$550,MATCH(AE$2,Totalt!$B$1:$AQ$1,0),FALSE),"")</f>
        <v/>
      </c>
      <c r="AF389" s="302" t="str">
        <f>IFERROR(VLOOKUP($B389,Totalt!$B$1:$AQ$550,MATCH(AF$2,Totalt!$B$1:$AQ$1,0),FALSE),"")</f>
        <v/>
      </c>
      <c r="AG389" s="302" t="str">
        <f>IFERROR(VLOOKUP($B389,Totalt!$B$1:$AQ$550,MATCH(AG$2,Totalt!$B$1:$AQ$1,0),FALSE),"")</f>
        <v/>
      </c>
      <c r="AI389" s="302" t="str">
        <f t="shared" si="24"/>
        <v/>
      </c>
      <c r="AJ389" s="302" t="str">
        <f>IF(ISERROR(1/VLOOKUP($B389,Leveranser!$B$1:$S$500,MATCH("såld värme (gwh)",Leveranser!$B$1:$S$1,0),FALSE)),"",VLOOKUP($B389,Leveranser!$B$1:$S$500,MATCH("såld värme (gwh)",Leveranser!$B$1:$S$1,0),FALSE))</f>
        <v/>
      </c>
      <c r="AK389" s="315"/>
      <c r="AM389" s="316" t="str">
        <f>IF(B389&lt;&gt;"",IF(VLOOKUP($B389,Totalt!$B$1:$AQ$550,MATCH("Kvalitetsgranskad:",Totalt!$B$1:$AQ$1,0),FALSE)="ja",VLOOKUP($B389,Miljö!$B$1:$AG$479,MATCH(AM$2,Miljö!$B$1:$AK$1,0),FALSE),""),"")</f>
        <v/>
      </c>
      <c r="AN389" s="316" t="str">
        <f>IF(AM389="ja",VLOOKUP($B389,Miljö!$B$1:$J$479,MATCH("Typ av ursprungsspecificerad el   (Om inget värde anges används Nordisk residualmix, se inforuta) ()",Miljö!$B$1:$J$1,0),FALSE),IF(AM389="nej","Nordisk residualel",""))</f>
        <v/>
      </c>
      <c r="AO389" s="316" t="str">
        <f>IF(AM389="","",VLOOKUP($B389,Miljö!$B$1:$J$479,MATCH("Fossilandel för ursprungspecificerad el ()",Miljö!$B$1:$J$1,0),FALSE))</f>
        <v/>
      </c>
      <c r="AP389" s="316" t="str">
        <f>IF(AM389="","",IFERROR(VLOOKUP($B389,Miljö!$B$1:$J$479,MATCH("Kärnkraftsandel för ursprungsspecificerad el ()",Miljö!$B$1:$J$1,0),FALSE)/1,0))</f>
        <v/>
      </c>
      <c r="AQ389" s="316" t="str">
        <f t="shared" si="25"/>
        <v/>
      </c>
      <c r="AS389" s="316" t="str">
        <f t="shared" si="26"/>
        <v/>
      </c>
      <c r="AT389" s="316" t="str">
        <f>IF(AS389="ja",VLOOKUP($B389,Miljö!$B$1:$O$500,MATCH("Fossil andel i procent (%)",Miljö!$B$1:$O$1,0),FALSE)/100,"")</f>
        <v/>
      </c>
      <c r="AV389" s="316" t="str">
        <f t="shared" si="27"/>
        <v/>
      </c>
      <c r="AW389" s="316" t="str">
        <f>IF(AV389="ja",VLOOKUP($B389,'Egen hetvattenprod'!$B$1:$AO$500,MATCH("Värmekälla till värmepumpar ()",'Egen hetvattenprod'!$B$1:$AO$1,0),FALSE),"")</f>
        <v/>
      </c>
    </row>
    <row r="390" spans="1:49" x14ac:dyDescent="0.25">
      <c r="A390" s="314" t="str">
        <f>'Miljövärden för publ företag'!B392</f>
        <v/>
      </c>
      <c r="B390" s="314" t="str">
        <f>'Miljövärden för publ företag'!C392</f>
        <v/>
      </c>
      <c r="C390" s="302" t="str">
        <f>IFERROR(VLOOKUP($B390,Totalt!$B$1:$AQ$550,MATCH(C$2,Totalt!$B$1:$AQ$1,0),FALSE),"")</f>
        <v/>
      </c>
      <c r="D390" s="302" t="str">
        <f>IFERROR(VLOOKUP($B390,Totalt!$B$1:$AQ$550,MATCH(D$2,Totalt!$B$1:$AQ$1,0),FALSE),"")</f>
        <v/>
      </c>
      <c r="E390" s="302" t="str">
        <f>IFERROR(VLOOKUP($B390,Totalt!$B$1:$AQ$550,MATCH(E$2,Totalt!$B$1:$AQ$1,0),FALSE),"")</f>
        <v/>
      </c>
      <c r="F390" s="302" t="str">
        <f>IFERROR(VLOOKUP($B390,Totalt!$B$1:$AQ$550,MATCH(F$2,Totalt!$B$1:$AQ$1,0),FALSE),"")</f>
        <v/>
      </c>
      <c r="G390" s="302" t="str">
        <f>IFERROR(VLOOKUP($B390,Totalt!$B$1:$AQ$550,MATCH(G$2,Totalt!$B$1:$AQ$1,0),FALSE),"")</f>
        <v/>
      </c>
      <c r="H390" s="302" t="str">
        <f>IFERROR(VLOOKUP($B390,Totalt!$B$1:$AQ$550,MATCH(H$2,Totalt!$B$1:$AQ$1,0),FALSE),"")</f>
        <v/>
      </c>
      <c r="I390" s="302" t="str">
        <f>IFERROR(VLOOKUP($B390,Totalt!$B$1:$AQ$550,MATCH(I$2,Totalt!$B$1:$AQ$1,0),FALSE),"")</f>
        <v/>
      </c>
      <c r="J390" s="302" t="str">
        <f>IFERROR(VLOOKUP($B390,Totalt!$B$1:$AQ$550,MATCH(J$2,Totalt!$B$1:$AQ$1,0),FALSE),"")</f>
        <v/>
      </c>
      <c r="K390" s="302" t="str">
        <f>IFERROR(VLOOKUP($B390,Totalt!$B$1:$AQ$550,MATCH(K$2,Totalt!$B$1:$AQ$1,0),FALSE),"")</f>
        <v/>
      </c>
      <c r="L390" s="302" t="str">
        <f>IFERROR(VLOOKUP($B390,Totalt!$B$1:$AQ$550,MATCH(L$2,Totalt!$B$1:$AQ$1,0),FALSE),"")</f>
        <v/>
      </c>
      <c r="M390" s="302" t="str">
        <f>IFERROR(VLOOKUP($B390,Totalt!$B$1:$AQ$550,MATCH(M$2,Totalt!$B$1:$AQ$1,0),FALSE),"")</f>
        <v/>
      </c>
      <c r="N390" s="302" t="str">
        <f>IFERROR(VLOOKUP($B390,Totalt!$B$1:$AQ$550,MATCH(N$2,Totalt!$B$1:$AQ$1,0),FALSE),"")</f>
        <v/>
      </c>
      <c r="O390" s="302" t="str">
        <f>IFERROR(VLOOKUP($B390,Totalt!$B$1:$AQ$550,MATCH(O$2,Totalt!$B$1:$AQ$1,0),FALSE),"")</f>
        <v/>
      </c>
      <c r="P390" s="302" t="str">
        <f>IFERROR(VLOOKUP($B390,Totalt!$B$1:$AQ$550,MATCH(P$2,Totalt!$B$1:$AQ$1,0),FALSE),"")</f>
        <v/>
      </c>
      <c r="Q390" s="302" t="str">
        <f>IFERROR(VLOOKUP($B390,Totalt!$B$1:$AQ$550,MATCH(Q$2,Totalt!$B$1:$AQ$1,0),FALSE),"")</f>
        <v/>
      </c>
      <c r="R390" s="302" t="str">
        <f>IFERROR(VLOOKUP($B390,Totalt!$B$1:$AQ$550,MATCH(R$2,Totalt!$B$1:$AQ$1,0),FALSE),"")</f>
        <v/>
      </c>
      <c r="S390" s="302" t="str">
        <f>IFERROR(VLOOKUP($B390,Totalt!$B$1:$AQ$550,MATCH(S$2,Totalt!$B$1:$AQ$1,0),FALSE),"")</f>
        <v/>
      </c>
      <c r="T390" s="302" t="str">
        <f>IFERROR(VLOOKUP($B390,Totalt!$B$1:$AQ$550,MATCH(T$2,Totalt!$B$1:$AQ$1,0),FALSE),"")</f>
        <v/>
      </c>
      <c r="U390" s="302" t="str">
        <f>IFERROR(VLOOKUP($B390,Totalt!$B$1:$AQ$550,MATCH(U$2,Totalt!$B$1:$AQ$1,0),FALSE),"")</f>
        <v/>
      </c>
      <c r="V390" s="302" t="str">
        <f>IFERROR(VLOOKUP($B390,Totalt!$B$1:$AQ$550,MATCH(V$2,Totalt!$B$1:$AQ$1,0),FALSE),"")</f>
        <v/>
      </c>
      <c r="W390" s="302" t="str">
        <f>IFERROR(VLOOKUP($B390,Totalt!$B$1:$AQ$550,MATCH(W$2,Totalt!$B$1:$AQ$1,0),FALSE),"")</f>
        <v/>
      </c>
      <c r="X390" s="302" t="str">
        <f>IFERROR(VLOOKUP($B390,Totalt!$B$1:$AQ$550,MATCH(X$2,Totalt!$B$1:$AQ$1,0),FALSE),"")</f>
        <v/>
      </c>
      <c r="Y390" s="302" t="str">
        <f>IFERROR(VLOOKUP($B390,Totalt!$B$1:$AQ$550,MATCH(Y$2,Totalt!$B$1:$AQ$1,0),FALSE),"")</f>
        <v/>
      </c>
      <c r="Z390" s="302" t="str">
        <f>IFERROR(VLOOKUP($B390,Totalt!$B$1:$AQ$550,MATCH(Z$2,Totalt!$B$1:$AQ$1,0),FALSE),"")</f>
        <v/>
      </c>
      <c r="AA390" s="302" t="str">
        <f>IFERROR(VLOOKUP($B390,Totalt!$B$1:$AQ$550,MATCH(AA$2,Totalt!$B$1:$AQ$1,0),FALSE),"")</f>
        <v/>
      </c>
      <c r="AB390" s="302" t="str">
        <f>IFERROR(VLOOKUP($B390,Totalt!$B$1:$AQ$550,MATCH(AB$2,Totalt!$B$1:$AQ$1,0),FALSE),"")</f>
        <v/>
      </c>
      <c r="AC390" s="302" t="str">
        <f>IFERROR(VLOOKUP($B390,Totalt!$B$1:$AQ$550,MATCH(AC$2,Totalt!$B$1:$AQ$1,0),FALSE),"")</f>
        <v/>
      </c>
      <c r="AD390" s="302" t="str">
        <f>IFERROR(VLOOKUP($B390,Totalt!$B$1:$AQ$550,MATCH(AD$2,Totalt!$B$1:$AQ$1,0),FALSE),"")</f>
        <v/>
      </c>
      <c r="AE390" s="302" t="str">
        <f>IFERROR(VLOOKUP($B390,Totalt!$B$1:$AQ$550,MATCH(AE$2,Totalt!$B$1:$AQ$1,0),FALSE),"")</f>
        <v/>
      </c>
      <c r="AF390" s="302" t="str">
        <f>IFERROR(VLOOKUP($B390,Totalt!$B$1:$AQ$550,MATCH(AF$2,Totalt!$B$1:$AQ$1,0),FALSE),"")</f>
        <v/>
      </c>
      <c r="AG390" s="302" t="str">
        <f>IFERROR(VLOOKUP($B390,Totalt!$B$1:$AQ$550,MATCH(AG$2,Totalt!$B$1:$AQ$1,0),FALSE),"")</f>
        <v/>
      </c>
      <c r="AI390" s="302" t="str">
        <f t="shared" si="24"/>
        <v/>
      </c>
      <c r="AJ390" s="302" t="str">
        <f>IF(ISERROR(1/VLOOKUP($B390,Leveranser!$B$1:$S$500,MATCH("såld värme (gwh)",Leveranser!$B$1:$S$1,0),FALSE)),"",VLOOKUP($B390,Leveranser!$B$1:$S$500,MATCH("såld värme (gwh)",Leveranser!$B$1:$S$1,0),FALSE))</f>
        <v/>
      </c>
      <c r="AK390" s="315"/>
      <c r="AM390" s="316" t="str">
        <f>IF(B390&lt;&gt;"",IF(VLOOKUP($B390,Totalt!$B$1:$AQ$550,MATCH("Kvalitetsgranskad:",Totalt!$B$1:$AQ$1,0),FALSE)="ja",VLOOKUP($B390,Miljö!$B$1:$AG$479,MATCH(AM$2,Miljö!$B$1:$AK$1,0),FALSE),""),"")</f>
        <v/>
      </c>
      <c r="AN390" s="316" t="str">
        <f>IF(AM390="ja",VLOOKUP($B390,Miljö!$B$1:$J$479,MATCH("Typ av ursprungsspecificerad el   (Om inget värde anges används Nordisk residualmix, se inforuta) ()",Miljö!$B$1:$J$1,0),FALSE),IF(AM390="nej","Nordisk residualel",""))</f>
        <v/>
      </c>
      <c r="AO390" s="316" t="str">
        <f>IF(AM390="","",VLOOKUP($B390,Miljö!$B$1:$J$479,MATCH("Fossilandel för ursprungspecificerad el ()",Miljö!$B$1:$J$1,0),FALSE))</f>
        <v/>
      </c>
      <c r="AP390" s="316" t="str">
        <f>IF(AM390="","",IFERROR(VLOOKUP($B390,Miljö!$B$1:$J$479,MATCH("Kärnkraftsandel för ursprungsspecificerad el ()",Miljö!$B$1:$J$1,0),FALSE)/1,0))</f>
        <v/>
      </c>
      <c r="AQ390" s="316" t="str">
        <f t="shared" si="25"/>
        <v/>
      </c>
      <c r="AS390" s="316" t="str">
        <f t="shared" si="26"/>
        <v/>
      </c>
      <c r="AT390" s="316" t="str">
        <f>IF(AS390="ja",VLOOKUP($B390,Miljö!$B$1:$O$500,MATCH("Fossil andel i procent (%)",Miljö!$B$1:$O$1,0),FALSE)/100,"")</f>
        <v/>
      </c>
      <c r="AV390" s="316" t="str">
        <f t="shared" si="27"/>
        <v/>
      </c>
      <c r="AW390" s="316" t="str">
        <f>IF(AV390="ja",VLOOKUP($B390,'Egen hetvattenprod'!$B$1:$AO$500,MATCH("Värmekälla till värmepumpar ()",'Egen hetvattenprod'!$B$1:$AO$1,0),FALSE),"")</f>
        <v/>
      </c>
    </row>
    <row r="391" spans="1:49" x14ac:dyDescent="0.25">
      <c r="A391" s="314" t="str">
        <f>'Miljövärden för publ företag'!B393</f>
        <v/>
      </c>
      <c r="B391" s="314" t="str">
        <f>'Miljövärden för publ företag'!C393</f>
        <v/>
      </c>
      <c r="C391" s="302" t="str">
        <f>IFERROR(VLOOKUP($B391,Totalt!$B$1:$AQ$550,MATCH(C$2,Totalt!$B$1:$AQ$1,0),FALSE),"")</f>
        <v/>
      </c>
      <c r="D391" s="302" t="str">
        <f>IFERROR(VLOOKUP($B391,Totalt!$B$1:$AQ$550,MATCH(D$2,Totalt!$B$1:$AQ$1,0),FALSE),"")</f>
        <v/>
      </c>
      <c r="E391" s="302" t="str">
        <f>IFERROR(VLOOKUP($B391,Totalt!$B$1:$AQ$550,MATCH(E$2,Totalt!$B$1:$AQ$1,0),FALSE),"")</f>
        <v/>
      </c>
      <c r="F391" s="302" t="str">
        <f>IFERROR(VLOOKUP($B391,Totalt!$B$1:$AQ$550,MATCH(F$2,Totalt!$B$1:$AQ$1,0),FALSE),"")</f>
        <v/>
      </c>
      <c r="G391" s="302" t="str">
        <f>IFERROR(VLOOKUP($B391,Totalt!$B$1:$AQ$550,MATCH(G$2,Totalt!$B$1:$AQ$1,0),FALSE),"")</f>
        <v/>
      </c>
      <c r="H391" s="302" t="str">
        <f>IFERROR(VLOOKUP($B391,Totalt!$B$1:$AQ$550,MATCH(H$2,Totalt!$B$1:$AQ$1,0),FALSE),"")</f>
        <v/>
      </c>
      <c r="I391" s="302" t="str">
        <f>IFERROR(VLOOKUP($B391,Totalt!$B$1:$AQ$550,MATCH(I$2,Totalt!$B$1:$AQ$1,0),FALSE),"")</f>
        <v/>
      </c>
      <c r="J391" s="302" t="str">
        <f>IFERROR(VLOOKUP($B391,Totalt!$B$1:$AQ$550,MATCH(J$2,Totalt!$B$1:$AQ$1,0),FALSE),"")</f>
        <v/>
      </c>
      <c r="K391" s="302" t="str">
        <f>IFERROR(VLOOKUP($B391,Totalt!$B$1:$AQ$550,MATCH(K$2,Totalt!$B$1:$AQ$1,0),FALSE),"")</f>
        <v/>
      </c>
      <c r="L391" s="302" t="str">
        <f>IFERROR(VLOOKUP($B391,Totalt!$B$1:$AQ$550,MATCH(L$2,Totalt!$B$1:$AQ$1,0),FALSE),"")</f>
        <v/>
      </c>
      <c r="M391" s="302" t="str">
        <f>IFERROR(VLOOKUP($B391,Totalt!$B$1:$AQ$550,MATCH(M$2,Totalt!$B$1:$AQ$1,0),FALSE),"")</f>
        <v/>
      </c>
      <c r="N391" s="302" t="str">
        <f>IFERROR(VLOOKUP($B391,Totalt!$B$1:$AQ$550,MATCH(N$2,Totalt!$B$1:$AQ$1,0),FALSE),"")</f>
        <v/>
      </c>
      <c r="O391" s="302" t="str">
        <f>IFERROR(VLOOKUP($B391,Totalt!$B$1:$AQ$550,MATCH(O$2,Totalt!$B$1:$AQ$1,0),FALSE),"")</f>
        <v/>
      </c>
      <c r="P391" s="302" t="str">
        <f>IFERROR(VLOOKUP($B391,Totalt!$B$1:$AQ$550,MATCH(P$2,Totalt!$B$1:$AQ$1,0),FALSE),"")</f>
        <v/>
      </c>
      <c r="Q391" s="302" t="str">
        <f>IFERROR(VLOOKUP($B391,Totalt!$B$1:$AQ$550,MATCH(Q$2,Totalt!$B$1:$AQ$1,0),FALSE),"")</f>
        <v/>
      </c>
      <c r="R391" s="302" t="str">
        <f>IFERROR(VLOOKUP($B391,Totalt!$B$1:$AQ$550,MATCH(R$2,Totalt!$B$1:$AQ$1,0),FALSE),"")</f>
        <v/>
      </c>
      <c r="S391" s="302" t="str">
        <f>IFERROR(VLOOKUP($B391,Totalt!$B$1:$AQ$550,MATCH(S$2,Totalt!$B$1:$AQ$1,0),FALSE),"")</f>
        <v/>
      </c>
      <c r="T391" s="302" t="str">
        <f>IFERROR(VLOOKUP($B391,Totalt!$B$1:$AQ$550,MATCH(T$2,Totalt!$B$1:$AQ$1,0),FALSE),"")</f>
        <v/>
      </c>
      <c r="U391" s="302" t="str">
        <f>IFERROR(VLOOKUP($B391,Totalt!$B$1:$AQ$550,MATCH(U$2,Totalt!$B$1:$AQ$1,0),FALSE),"")</f>
        <v/>
      </c>
      <c r="V391" s="302" t="str">
        <f>IFERROR(VLOOKUP($B391,Totalt!$B$1:$AQ$550,MATCH(V$2,Totalt!$B$1:$AQ$1,0),FALSE),"")</f>
        <v/>
      </c>
      <c r="W391" s="302" t="str">
        <f>IFERROR(VLOOKUP($B391,Totalt!$B$1:$AQ$550,MATCH(W$2,Totalt!$B$1:$AQ$1,0),FALSE),"")</f>
        <v/>
      </c>
      <c r="X391" s="302" t="str">
        <f>IFERROR(VLOOKUP($B391,Totalt!$B$1:$AQ$550,MATCH(X$2,Totalt!$B$1:$AQ$1,0),FALSE),"")</f>
        <v/>
      </c>
      <c r="Y391" s="302" t="str">
        <f>IFERROR(VLOOKUP($B391,Totalt!$B$1:$AQ$550,MATCH(Y$2,Totalt!$B$1:$AQ$1,0),FALSE),"")</f>
        <v/>
      </c>
      <c r="Z391" s="302" t="str">
        <f>IFERROR(VLOOKUP($B391,Totalt!$B$1:$AQ$550,MATCH(Z$2,Totalt!$B$1:$AQ$1,0),FALSE),"")</f>
        <v/>
      </c>
      <c r="AA391" s="302" t="str">
        <f>IFERROR(VLOOKUP($B391,Totalt!$B$1:$AQ$550,MATCH(AA$2,Totalt!$B$1:$AQ$1,0),FALSE),"")</f>
        <v/>
      </c>
      <c r="AB391" s="302" t="str">
        <f>IFERROR(VLOOKUP($B391,Totalt!$B$1:$AQ$550,MATCH(AB$2,Totalt!$B$1:$AQ$1,0),FALSE),"")</f>
        <v/>
      </c>
      <c r="AC391" s="302" t="str">
        <f>IFERROR(VLOOKUP($B391,Totalt!$B$1:$AQ$550,MATCH(AC$2,Totalt!$B$1:$AQ$1,0),FALSE),"")</f>
        <v/>
      </c>
      <c r="AD391" s="302" t="str">
        <f>IFERROR(VLOOKUP($B391,Totalt!$B$1:$AQ$550,MATCH(AD$2,Totalt!$B$1:$AQ$1,0),FALSE),"")</f>
        <v/>
      </c>
      <c r="AE391" s="302" t="str">
        <f>IFERROR(VLOOKUP($B391,Totalt!$B$1:$AQ$550,MATCH(AE$2,Totalt!$B$1:$AQ$1,0),FALSE),"")</f>
        <v/>
      </c>
      <c r="AF391" s="302" t="str">
        <f>IFERROR(VLOOKUP($B391,Totalt!$B$1:$AQ$550,MATCH(AF$2,Totalt!$B$1:$AQ$1,0),FALSE),"")</f>
        <v/>
      </c>
      <c r="AG391" s="302" t="str">
        <f>IFERROR(VLOOKUP($B391,Totalt!$B$1:$AQ$550,MATCH(AG$2,Totalt!$B$1:$AQ$1,0),FALSE),"")</f>
        <v/>
      </c>
      <c r="AI391" s="302" t="str">
        <f t="shared" si="24"/>
        <v/>
      </c>
      <c r="AJ391" s="302" t="str">
        <f>IF(ISERROR(1/VLOOKUP($B391,Leveranser!$B$1:$S$500,MATCH("såld värme (gwh)",Leveranser!$B$1:$S$1,0),FALSE)),"",VLOOKUP($B391,Leveranser!$B$1:$S$500,MATCH("såld värme (gwh)",Leveranser!$B$1:$S$1,0),FALSE))</f>
        <v/>
      </c>
      <c r="AK391" s="315"/>
      <c r="AM391" s="316" t="str">
        <f>IF(B391&lt;&gt;"",IF(VLOOKUP($B391,Totalt!$B$1:$AQ$550,MATCH("Kvalitetsgranskad:",Totalt!$B$1:$AQ$1,0),FALSE)="ja",VLOOKUP($B391,Miljö!$B$1:$AG$479,MATCH(AM$2,Miljö!$B$1:$AK$1,0),FALSE),""),"")</f>
        <v/>
      </c>
      <c r="AN391" s="316" t="str">
        <f>IF(AM391="ja",VLOOKUP($B391,Miljö!$B$1:$J$479,MATCH("Typ av ursprungsspecificerad el   (Om inget värde anges används Nordisk residualmix, se inforuta) ()",Miljö!$B$1:$J$1,0),FALSE),IF(AM391="nej","Nordisk residualel",""))</f>
        <v/>
      </c>
      <c r="AO391" s="316" t="str">
        <f>IF(AM391="","",VLOOKUP($B391,Miljö!$B$1:$J$479,MATCH("Fossilandel för ursprungspecificerad el ()",Miljö!$B$1:$J$1,0),FALSE))</f>
        <v/>
      </c>
      <c r="AP391" s="316" t="str">
        <f>IF(AM391="","",IFERROR(VLOOKUP($B391,Miljö!$B$1:$J$479,MATCH("Kärnkraftsandel för ursprungsspecificerad el ()",Miljö!$B$1:$J$1,0),FALSE)/1,0))</f>
        <v/>
      </c>
      <c r="AQ391" s="316" t="str">
        <f t="shared" si="25"/>
        <v/>
      </c>
      <c r="AS391" s="316" t="str">
        <f t="shared" si="26"/>
        <v/>
      </c>
      <c r="AT391" s="316" t="str">
        <f>IF(AS391="ja",VLOOKUP($B391,Miljö!$B$1:$O$500,MATCH("Fossil andel i procent (%)",Miljö!$B$1:$O$1,0),FALSE)/100,"")</f>
        <v/>
      </c>
      <c r="AV391" s="316" t="str">
        <f t="shared" si="27"/>
        <v/>
      </c>
      <c r="AW391" s="316" t="str">
        <f>IF(AV391="ja",VLOOKUP($B391,'Egen hetvattenprod'!$B$1:$AO$500,MATCH("Värmekälla till värmepumpar ()",'Egen hetvattenprod'!$B$1:$AO$1,0),FALSE),"")</f>
        <v/>
      </c>
    </row>
    <row r="392" spans="1:49" x14ac:dyDescent="0.25">
      <c r="A392" s="314" t="str">
        <f>'Miljövärden för publ företag'!B394</f>
        <v/>
      </c>
      <c r="B392" s="314" t="str">
        <f>'Miljövärden för publ företag'!C394</f>
        <v/>
      </c>
      <c r="C392" s="302" t="str">
        <f>IFERROR(VLOOKUP($B392,Totalt!$B$1:$AQ$550,MATCH(C$2,Totalt!$B$1:$AQ$1,0),FALSE),"")</f>
        <v/>
      </c>
      <c r="D392" s="302" t="str">
        <f>IFERROR(VLOOKUP($B392,Totalt!$B$1:$AQ$550,MATCH(D$2,Totalt!$B$1:$AQ$1,0),FALSE),"")</f>
        <v/>
      </c>
      <c r="E392" s="302" t="str">
        <f>IFERROR(VLOOKUP($B392,Totalt!$B$1:$AQ$550,MATCH(E$2,Totalt!$B$1:$AQ$1,0),FALSE),"")</f>
        <v/>
      </c>
      <c r="F392" s="302" t="str">
        <f>IFERROR(VLOOKUP($B392,Totalt!$B$1:$AQ$550,MATCH(F$2,Totalt!$B$1:$AQ$1,0),FALSE),"")</f>
        <v/>
      </c>
      <c r="G392" s="302" t="str">
        <f>IFERROR(VLOOKUP($B392,Totalt!$B$1:$AQ$550,MATCH(G$2,Totalt!$B$1:$AQ$1,0),FALSE),"")</f>
        <v/>
      </c>
      <c r="H392" s="302" t="str">
        <f>IFERROR(VLOOKUP($B392,Totalt!$B$1:$AQ$550,MATCH(H$2,Totalt!$B$1:$AQ$1,0),FALSE),"")</f>
        <v/>
      </c>
      <c r="I392" s="302" t="str">
        <f>IFERROR(VLOOKUP($B392,Totalt!$B$1:$AQ$550,MATCH(I$2,Totalt!$B$1:$AQ$1,0),FALSE),"")</f>
        <v/>
      </c>
      <c r="J392" s="302" t="str">
        <f>IFERROR(VLOOKUP($B392,Totalt!$B$1:$AQ$550,MATCH(J$2,Totalt!$B$1:$AQ$1,0),FALSE),"")</f>
        <v/>
      </c>
      <c r="K392" s="302" t="str">
        <f>IFERROR(VLOOKUP($B392,Totalt!$B$1:$AQ$550,MATCH(K$2,Totalt!$B$1:$AQ$1,0),FALSE),"")</f>
        <v/>
      </c>
      <c r="L392" s="302" t="str">
        <f>IFERROR(VLOOKUP($B392,Totalt!$B$1:$AQ$550,MATCH(L$2,Totalt!$B$1:$AQ$1,0),FALSE),"")</f>
        <v/>
      </c>
      <c r="M392" s="302" t="str">
        <f>IFERROR(VLOOKUP($B392,Totalt!$B$1:$AQ$550,MATCH(M$2,Totalt!$B$1:$AQ$1,0),FALSE),"")</f>
        <v/>
      </c>
      <c r="N392" s="302" t="str">
        <f>IFERROR(VLOOKUP($B392,Totalt!$B$1:$AQ$550,MATCH(N$2,Totalt!$B$1:$AQ$1,0),FALSE),"")</f>
        <v/>
      </c>
      <c r="O392" s="302" t="str">
        <f>IFERROR(VLOOKUP($B392,Totalt!$B$1:$AQ$550,MATCH(O$2,Totalt!$B$1:$AQ$1,0),FALSE),"")</f>
        <v/>
      </c>
      <c r="P392" s="302" t="str">
        <f>IFERROR(VLOOKUP($B392,Totalt!$B$1:$AQ$550,MATCH(P$2,Totalt!$B$1:$AQ$1,0),FALSE),"")</f>
        <v/>
      </c>
      <c r="Q392" s="302" t="str">
        <f>IFERROR(VLOOKUP($B392,Totalt!$B$1:$AQ$550,MATCH(Q$2,Totalt!$B$1:$AQ$1,0),FALSE),"")</f>
        <v/>
      </c>
      <c r="R392" s="302" t="str">
        <f>IFERROR(VLOOKUP($B392,Totalt!$B$1:$AQ$550,MATCH(R$2,Totalt!$B$1:$AQ$1,0),FALSE),"")</f>
        <v/>
      </c>
      <c r="S392" s="302" t="str">
        <f>IFERROR(VLOOKUP($B392,Totalt!$B$1:$AQ$550,MATCH(S$2,Totalt!$B$1:$AQ$1,0),FALSE),"")</f>
        <v/>
      </c>
      <c r="T392" s="302" t="str">
        <f>IFERROR(VLOOKUP($B392,Totalt!$B$1:$AQ$550,MATCH(T$2,Totalt!$B$1:$AQ$1,0),FALSE),"")</f>
        <v/>
      </c>
      <c r="U392" s="302" t="str">
        <f>IFERROR(VLOOKUP($B392,Totalt!$B$1:$AQ$550,MATCH(U$2,Totalt!$B$1:$AQ$1,0),FALSE),"")</f>
        <v/>
      </c>
      <c r="V392" s="302" t="str">
        <f>IFERROR(VLOOKUP($B392,Totalt!$B$1:$AQ$550,MATCH(V$2,Totalt!$B$1:$AQ$1,0),FALSE),"")</f>
        <v/>
      </c>
      <c r="W392" s="302" t="str">
        <f>IFERROR(VLOOKUP($B392,Totalt!$B$1:$AQ$550,MATCH(W$2,Totalt!$B$1:$AQ$1,0),FALSE),"")</f>
        <v/>
      </c>
      <c r="X392" s="302" t="str">
        <f>IFERROR(VLOOKUP($B392,Totalt!$B$1:$AQ$550,MATCH(X$2,Totalt!$B$1:$AQ$1,0),FALSE),"")</f>
        <v/>
      </c>
      <c r="Y392" s="302" t="str">
        <f>IFERROR(VLOOKUP($B392,Totalt!$B$1:$AQ$550,MATCH(Y$2,Totalt!$B$1:$AQ$1,0),FALSE),"")</f>
        <v/>
      </c>
      <c r="Z392" s="302" t="str">
        <f>IFERROR(VLOOKUP($B392,Totalt!$B$1:$AQ$550,MATCH(Z$2,Totalt!$B$1:$AQ$1,0),FALSE),"")</f>
        <v/>
      </c>
      <c r="AA392" s="302" t="str">
        <f>IFERROR(VLOOKUP($B392,Totalt!$B$1:$AQ$550,MATCH(AA$2,Totalt!$B$1:$AQ$1,0),FALSE),"")</f>
        <v/>
      </c>
      <c r="AB392" s="302" t="str">
        <f>IFERROR(VLOOKUP($B392,Totalt!$B$1:$AQ$550,MATCH(AB$2,Totalt!$B$1:$AQ$1,0),FALSE),"")</f>
        <v/>
      </c>
      <c r="AC392" s="302" t="str">
        <f>IFERROR(VLOOKUP($B392,Totalt!$B$1:$AQ$550,MATCH(AC$2,Totalt!$B$1:$AQ$1,0),FALSE),"")</f>
        <v/>
      </c>
      <c r="AD392" s="302" t="str">
        <f>IFERROR(VLOOKUP($B392,Totalt!$B$1:$AQ$550,MATCH(AD$2,Totalt!$B$1:$AQ$1,0),FALSE),"")</f>
        <v/>
      </c>
      <c r="AE392" s="302" t="str">
        <f>IFERROR(VLOOKUP($B392,Totalt!$B$1:$AQ$550,MATCH(AE$2,Totalt!$B$1:$AQ$1,0),FALSE),"")</f>
        <v/>
      </c>
      <c r="AF392" s="302" t="str">
        <f>IFERROR(VLOOKUP($B392,Totalt!$B$1:$AQ$550,MATCH(AF$2,Totalt!$B$1:$AQ$1,0),FALSE),"")</f>
        <v/>
      </c>
      <c r="AG392" s="302" t="str">
        <f>IFERROR(VLOOKUP($B392,Totalt!$B$1:$AQ$550,MATCH(AG$2,Totalt!$B$1:$AQ$1,0),FALSE),"")</f>
        <v/>
      </c>
      <c r="AI392" s="302" t="str">
        <f t="shared" si="24"/>
        <v/>
      </c>
      <c r="AJ392" s="302" t="str">
        <f>IF(ISERROR(1/VLOOKUP($B392,Leveranser!$B$1:$S$500,MATCH("såld värme (gwh)",Leveranser!$B$1:$S$1,0),FALSE)),"",VLOOKUP($B392,Leveranser!$B$1:$S$500,MATCH("såld värme (gwh)",Leveranser!$B$1:$S$1,0),FALSE))</f>
        <v/>
      </c>
      <c r="AK392" s="315"/>
      <c r="AM392" s="316" t="str">
        <f>IF(B392&lt;&gt;"",IF(VLOOKUP($B392,Totalt!$B$1:$AQ$550,MATCH("Kvalitetsgranskad:",Totalt!$B$1:$AQ$1,0),FALSE)="ja",VLOOKUP($B392,Miljö!$B$1:$AG$479,MATCH(AM$2,Miljö!$B$1:$AK$1,0),FALSE),""),"")</f>
        <v/>
      </c>
      <c r="AN392" s="316" t="str">
        <f>IF(AM392="ja",VLOOKUP($B392,Miljö!$B$1:$J$479,MATCH("Typ av ursprungsspecificerad el   (Om inget värde anges används Nordisk residualmix, se inforuta) ()",Miljö!$B$1:$J$1,0),FALSE),IF(AM392="nej","Nordisk residualel",""))</f>
        <v/>
      </c>
      <c r="AO392" s="316" t="str">
        <f>IF(AM392="","",VLOOKUP($B392,Miljö!$B$1:$J$479,MATCH("Fossilandel för ursprungspecificerad el ()",Miljö!$B$1:$J$1,0),FALSE))</f>
        <v/>
      </c>
      <c r="AP392" s="316" t="str">
        <f>IF(AM392="","",IFERROR(VLOOKUP($B392,Miljö!$B$1:$J$479,MATCH("Kärnkraftsandel för ursprungsspecificerad el ()",Miljö!$B$1:$J$1,0),FALSE)/1,0))</f>
        <v/>
      </c>
      <c r="AQ392" s="316" t="str">
        <f t="shared" si="25"/>
        <v/>
      </c>
      <c r="AS392" s="316" t="str">
        <f t="shared" si="26"/>
        <v/>
      </c>
      <c r="AT392" s="316" t="str">
        <f>IF(AS392="ja",VLOOKUP($B392,Miljö!$B$1:$O$500,MATCH("Fossil andel i procent (%)",Miljö!$B$1:$O$1,0),FALSE)/100,"")</f>
        <v/>
      </c>
      <c r="AV392" s="316" t="str">
        <f t="shared" si="27"/>
        <v/>
      </c>
      <c r="AW392" s="316" t="str">
        <f>IF(AV392="ja",VLOOKUP($B392,'Egen hetvattenprod'!$B$1:$AO$500,MATCH("Värmekälla till värmepumpar ()",'Egen hetvattenprod'!$B$1:$AO$1,0),FALSE),"")</f>
        <v/>
      </c>
    </row>
    <row r="393" spans="1:49" x14ac:dyDescent="0.25">
      <c r="A393" s="314" t="str">
        <f>'Miljövärden för publ företag'!B395</f>
        <v/>
      </c>
      <c r="B393" s="314" t="str">
        <f>'Miljövärden för publ företag'!C395</f>
        <v/>
      </c>
      <c r="C393" s="302" t="str">
        <f>IFERROR(VLOOKUP($B393,Totalt!$B$1:$AQ$550,MATCH(C$2,Totalt!$B$1:$AQ$1,0),FALSE),"")</f>
        <v/>
      </c>
      <c r="D393" s="302" t="str">
        <f>IFERROR(VLOOKUP($B393,Totalt!$B$1:$AQ$550,MATCH(D$2,Totalt!$B$1:$AQ$1,0),FALSE),"")</f>
        <v/>
      </c>
      <c r="E393" s="302" t="str">
        <f>IFERROR(VLOOKUP($B393,Totalt!$B$1:$AQ$550,MATCH(E$2,Totalt!$B$1:$AQ$1,0),FALSE),"")</f>
        <v/>
      </c>
      <c r="F393" s="302" t="str">
        <f>IFERROR(VLOOKUP($B393,Totalt!$B$1:$AQ$550,MATCH(F$2,Totalt!$B$1:$AQ$1,0),FALSE),"")</f>
        <v/>
      </c>
      <c r="G393" s="302" t="str">
        <f>IFERROR(VLOOKUP($B393,Totalt!$B$1:$AQ$550,MATCH(G$2,Totalt!$B$1:$AQ$1,0),FALSE),"")</f>
        <v/>
      </c>
      <c r="H393" s="302" t="str">
        <f>IFERROR(VLOOKUP($B393,Totalt!$B$1:$AQ$550,MATCH(H$2,Totalt!$B$1:$AQ$1,0),FALSE),"")</f>
        <v/>
      </c>
      <c r="I393" s="302" t="str">
        <f>IFERROR(VLOOKUP($B393,Totalt!$B$1:$AQ$550,MATCH(I$2,Totalt!$B$1:$AQ$1,0),FALSE),"")</f>
        <v/>
      </c>
      <c r="J393" s="302" t="str">
        <f>IFERROR(VLOOKUP($B393,Totalt!$B$1:$AQ$550,MATCH(J$2,Totalt!$B$1:$AQ$1,0),FALSE),"")</f>
        <v/>
      </c>
      <c r="K393" s="302" t="str">
        <f>IFERROR(VLOOKUP($B393,Totalt!$B$1:$AQ$550,MATCH(K$2,Totalt!$B$1:$AQ$1,0),FALSE),"")</f>
        <v/>
      </c>
      <c r="L393" s="302" t="str">
        <f>IFERROR(VLOOKUP($B393,Totalt!$B$1:$AQ$550,MATCH(L$2,Totalt!$B$1:$AQ$1,0),FALSE),"")</f>
        <v/>
      </c>
      <c r="M393" s="302" t="str">
        <f>IFERROR(VLOOKUP($B393,Totalt!$B$1:$AQ$550,MATCH(M$2,Totalt!$B$1:$AQ$1,0),FALSE),"")</f>
        <v/>
      </c>
      <c r="N393" s="302" t="str">
        <f>IFERROR(VLOOKUP($B393,Totalt!$B$1:$AQ$550,MATCH(N$2,Totalt!$B$1:$AQ$1,0),FALSE),"")</f>
        <v/>
      </c>
      <c r="O393" s="302" t="str">
        <f>IFERROR(VLOOKUP($B393,Totalt!$B$1:$AQ$550,MATCH(O$2,Totalt!$B$1:$AQ$1,0),FALSE),"")</f>
        <v/>
      </c>
      <c r="P393" s="302" t="str">
        <f>IFERROR(VLOOKUP($B393,Totalt!$B$1:$AQ$550,MATCH(P$2,Totalt!$B$1:$AQ$1,0),FALSE),"")</f>
        <v/>
      </c>
      <c r="Q393" s="302" t="str">
        <f>IFERROR(VLOOKUP($B393,Totalt!$B$1:$AQ$550,MATCH(Q$2,Totalt!$B$1:$AQ$1,0),FALSE),"")</f>
        <v/>
      </c>
      <c r="R393" s="302" t="str">
        <f>IFERROR(VLOOKUP($B393,Totalt!$B$1:$AQ$550,MATCH(R$2,Totalt!$B$1:$AQ$1,0),FALSE),"")</f>
        <v/>
      </c>
      <c r="S393" s="302" t="str">
        <f>IFERROR(VLOOKUP($B393,Totalt!$B$1:$AQ$550,MATCH(S$2,Totalt!$B$1:$AQ$1,0),FALSE),"")</f>
        <v/>
      </c>
      <c r="T393" s="302" t="str">
        <f>IFERROR(VLOOKUP($B393,Totalt!$B$1:$AQ$550,MATCH(T$2,Totalt!$B$1:$AQ$1,0),FALSE),"")</f>
        <v/>
      </c>
      <c r="U393" s="302" t="str">
        <f>IFERROR(VLOOKUP($B393,Totalt!$B$1:$AQ$550,MATCH(U$2,Totalt!$B$1:$AQ$1,0),FALSE),"")</f>
        <v/>
      </c>
      <c r="V393" s="302" t="str">
        <f>IFERROR(VLOOKUP($B393,Totalt!$B$1:$AQ$550,MATCH(V$2,Totalt!$B$1:$AQ$1,0),FALSE),"")</f>
        <v/>
      </c>
      <c r="W393" s="302" t="str">
        <f>IFERROR(VLOOKUP($B393,Totalt!$B$1:$AQ$550,MATCH(W$2,Totalt!$B$1:$AQ$1,0),FALSE),"")</f>
        <v/>
      </c>
      <c r="X393" s="302" t="str">
        <f>IFERROR(VLOOKUP($B393,Totalt!$B$1:$AQ$550,MATCH(X$2,Totalt!$B$1:$AQ$1,0),FALSE),"")</f>
        <v/>
      </c>
      <c r="Y393" s="302" t="str">
        <f>IFERROR(VLOOKUP($B393,Totalt!$B$1:$AQ$550,MATCH(Y$2,Totalt!$B$1:$AQ$1,0),FALSE),"")</f>
        <v/>
      </c>
      <c r="Z393" s="302" t="str">
        <f>IFERROR(VLOOKUP($B393,Totalt!$B$1:$AQ$550,MATCH(Z$2,Totalt!$B$1:$AQ$1,0),FALSE),"")</f>
        <v/>
      </c>
      <c r="AA393" s="302" t="str">
        <f>IFERROR(VLOOKUP($B393,Totalt!$B$1:$AQ$550,MATCH(AA$2,Totalt!$B$1:$AQ$1,0),FALSE),"")</f>
        <v/>
      </c>
      <c r="AB393" s="302" t="str">
        <f>IFERROR(VLOOKUP($B393,Totalt!$B$1:$AQ$550,MATCH(AB$2,Totalt!$B$1:$AQ$1,0),FALSE),"")</f>
        <v/>
      </c>
      <c r="AC393" s="302" t="str">
        <f>IFERROR(VLOOKUP($B393,Totalt!$B$1:$AQ$550,MATCH(AC$2,Totalt!$B$1:$AQ$1,0),FALSE),"")</f>
        <v/>
      </c>
      <c r="AD393" s="302" t="str">
        <f>IFERROR(VLOOKUP($B393,Totalt!$B$1:$AQ$550,MATCH(AD$2,Totalt!$B$1:$AQ$1,0),FALSE),"")</f>
        <v/>
      </c>
      <c r="AE393" s="302" t="str">
        <f>IFERROR(VLOOKUP($B393,Totalt!$B$1:$AQ$550,MATCH(AE$2,Totalt!$B$1:$AQ$1,0),FALSE),"")</f>
        <v/>
      </c>
      <c r="AF393" s="302" t="str">
        <f>IFERROR(VLOOKUP($B393,Totalt!$B$1:$AQ$550,MATCH(AF$2,Totalt!$B$1:$AQ$1,0),FALSE),"")</f>
        <v/>
      </c>
      <c r="AG393" s="302" t="str">
        <f>IFERROR(VLOOKUP($B393,Totalt!$B$1:$AQ$550,MATCH(AG$2,Totalt!$B$1:$AQ$1,0),FALSE),"")</f>
        <v/>
      </c>
      <c r="AI393" s="302" t="str">
        <f t="shared" si="24"/>
        <v/>
      </c>
      <c r="AJ393" s="302" t="str">
        <f>IF(ISERROR(1/VLOOKUP($B393,Leveranser!$B$1:$S$500,MATCH("såld värme (gwh)",Leveranser!$B$1:$S$1,0),FALSE)),"",VLOOKUP($B393,Leveranser!$B$1:$S$500,MATCH("såld värme (gwh)",Leveranser!$B$1:$S$1,0),FALSE))</f>
        <v/>
      </c>
      <c r="AK393" s="315"/>
      <c r="AM393" s="316" t="str">
        <f>IF(B393&lt;&gt;"",IF(VLOOKUP($B393,Totalt!$B$1:$AQ$550,MATCH("Kvalitetsgranskad:",Totalt!$B$1:$AQ$1,0),FALSE)="ja",VLOOKUP($B393,Miljö!$B$1:$AG$479,MATCH(AM$2,Miljö!$B$1:$AK$1,0),FALSE),""),"")</f>
        <v/>
      </c>
      <c r="AN393" s="316" t="str">
        <f>IF(AM393="ja",VLOOKUP($B393,Miljö!$B$1:$J$479,MATCH("Typ av ursprungsspecificerad el   (Om inget värde anges används Nordisk residualmix, se inforuta) ()",Miljö!$B$1:$J$1,0),FALSE),IF(AM393="nej","Nordisk residualel",""))</f>
        <v/>
      </c>
      <c r="AO393" s="316" t="str">
        <f>IF(AM393="","",VLOOKUP($B393,Miljö!$B$1:$J$479,MATCH("Fossilandel för ursprungspecificerad el ()",Miljö!$B$1:$J$1,0),FALSE))</f>
        <v/>
      </c>
      <c r="AP393" s="316" t="str">
        <f>IF(AM393="","",IFERROR(VLOOKUP($B393,Miljö!$B$1:$J$479,MATCH("Kärnkraftsandel för ursprungsspecificerad el ()",Miljö!$B$1:$J$1,0),FALSE)/1,0))</f>
        <v/>
      </c>
      <c r="AQ393" s="316" t="str">
        <f t="shared" si="25"/>
        <v/>
      </c>
      <c r="AS393" s="316" t="str">
        <f t="shared" si="26"/>
        <v/>
      </c>
      <c r="AT393" s="316" t="str">
        <f>IF(AS393="ja",VLOOKUP($B393,Miljö!$B$1:$O$500,MATCH("Fossil andel i procent (%)",Miljö!$B$1:$O$1,0),FALSE)/100,"")</f>
        <v/>
      </c>
      <c r="AV393" s="316" t="str">
        <f t="shared" si="27"/>
        <v/>
      </c>
      <c r="AW393" s="316" t="str">
        <f>IF(AV393="ja",VLOOKUP($B393,'Egen hetvattenprod'!$B$1:$AO$500,MATCH("Värmekälla till värmepumpar ()",'Egen hetvattenprod'!$B$1:$AO$1,0),FALSE),"")</f>
        <v/>
      </c>
    </row>
    <row r="394" spans="1:49" x14ac:dyDescent="0.25">
      <c r="A394" s="314" t="str">
        <f>'Miljövärden för publ företag'!B396</f>
        <v/>
      </c>
      <c r="B394" s="314" t="str">
        <f>'Miljövärden för publ företag'!C396</f>
        <v/>
      </c>
      <c r="C394" s="302" t="str">
        <f>IFERROR(VLOOKUP($B394,Totalt!$B$1:$AQ$550,MATCH(C$2,Totalt!$B$1:$AQ$1,0),FALSE),"")</f>
        <v/>
      </c>
      <c r="D394" s="302" t="str">
        <f>IFERROR(VLOOKUP($B394,Totalt!$B$1:$AQ$550,MATCH(D$2,Totalt!$B$1:$AQ$1,0),FALSE),"")</f>
        <v/>
      </c>
      <c r="E394" s="302" t="str">
        <f>IFERROR(VLOOKUP($B394,Totalt!$B$1:$AQ$550,MATCH(E$2,Totalt!$B$1:$AQ$1,0),FALSE),"")</f>
        <v/>
      </c>
      <c r="F394" s="302" t="str">
        <f>IFERROR(VLOOKUP($B394,Totalt!$B$1:$AQ$550,MATCH(F$2,Totalt!$B$1:$AQ$1,0),FALSE),"")</f>
        <v/>
      </c>
      <c r="G394" s="302" t="str">
        <f>IFERROR(VLOOKUP($B394,Totalt!$B$1:$AQ$550,MATCH(G$2,Totalt!$B$1:$AQ$1,0),FALSE),"")</f>
        <v/>
      </c>
      <c r="H394" s="302" t="str">
        <f>IFERROR(VLOOKUP($B394,Totalt!$B$1:$AQ$550,MATCH(H$2,Totalt!$B$1:$AQ$1,0),FALSE),"")</f>
        <v/>
      </c>
      <c r="I394" s="302" t="str">
        <f>IFERROR(VLOOKUP($B394,Totalt!$B$1:$AQ$550,MATCH(I$2,Totalt!$B$1:$AQ$1,0),FALSE),"")</f>
        <v/>
      </c>
      <c r="J394" s="302" t="str">
        <f>IFERROR(VLOOKUP($B394,Totalt!$B$1:$AQ$550,MATCH(J$2,Totalt!$B$1:$AQ$1,0),FALSE),"")</f>
        <v/>
      </c>
      <c r="K394" s="302" t="str">
        <f>IFERROR(VLOOKUP($B394,Totalt!$B$1:$AQ$550,MATCH(K$2,Totalt!$B$1:$AQ$1,0),FALSE),"")</f>
        <v/>
      </c>
      <c r="L394" s="302" t="str">
        <f>IFERROR(VLOOKUP($B394,Totalt!$B$1:$AQ$550,MATCH(L$2,Totalt!$B$1:$AQ$1,0),FALSE),"")</f>
        <v/>
      </c>
      <c r="M394" s="302" t="str">
        <f>IFERROR(VLOOKUP($B394,Totalt!$B$1:$AQ$550,MATCH(M$2,Totalt!$B$1:$AQ$1,0),FALSE),"")</f>
        <v/>
      </c>
      <c r="N394" s="302" t="str">
        <f>IFERROR(VLOOKUP($B394,Totalt!$B$1:$AQ$550,MATCH(N$2,Totalt!$B$1:$AQ$1,0),FALSE),"")</f>
        <v/>
      </c>
      <c r="O394" s="302" t="str">
        <f>IFERROR(VLOOKUP($B394,Totalt!$B$1:$AQ$550,MATCH(O$2,Totalt!$B$1:$AQ$1,0),FALSE),"")</f>
        <v/>
      </c>
      <c r="P394" s="302" t="str">
        <f>IFERROR(VLOOKUP($B394,Totalt!$B$1:$AQ$550,MATCH(P$2,Totalt!$B$1:$AQ$1,0),FALSE),"")</f>
        <v/>
      </c>
      <c r="Q394" s="302" t="str">
        <f>IFERROR(VLOOKUP($B394,Totalt!$B$1:$AQ$550,MATCH(Q$2,Totalt!$B$1:$AQ$1,0),FALSE),"")</f>
        <v/>
      </c>
      <c r="R394" s="302" t="str">
        <f>IFERROR(VLOOKUP($B394,Totalt!$B$1:$AQ$550,MATCH(R$2,Totalt!$B$1:$AQ$1,0),FALSE),"")</f>
        <v/>
      </c>
      <c r="S394" s="302" t="str">
        <f>IFERROR(VLOOKUP($B394,Totalt!$B$1:$AQ$550,MATCH(S$2,Totalt!$B$1:$AQ$1,0),FALSE),"")</f>
        <v/>
      </c>
      <c r="T394" s="302" t="str">
        <f>IFERROR(VLOOKUP($B394,Totalt!$B$1:$AQ$550,MATCH(T$2,Totalt!$B$1:$AQ$1,0),FALSE),"")</f>
        <v/>
      </c>
      <c r="U394" s="302" t="str">
        <f>IFERROR(VLOOKUP($B394,Totalt!$B$1:$AQ$550,MATCH(U$2,Totalt!$B$1:$AQ$1,0),FALSE),"")</f>
        <v/>
      </c>
      <c r="V394" s="302" t="str">
        <f>IFERROR(VLOOKUP($B394,Totalt!$B$1:$AQ$550,MATCH(V$2,Totalt!$B$1:$AQ$1,0),FALSE),"")</f>
        <v/>
      </c>
      <c r="W394" s="302" t="str">
        <f>IFERROR(VLOOKUP($B394,Totalt!$B$1:$AQ$550,MATCH(W$2,Totalt!$B$1:$AQ$1,0),FALSE),"")</f>
        <v/>
      </c>
      <c r="X394" s="302" t="str">
        <f>IFERROR(VLOOKUP($B394,Totalt!$B$1:$AQ$550,MATCH(X$2,Totalt!$B$1:$AQ$1,0),FALSE),"")</f>
        <v/>
      </c>
      <c r="Y394" s="302" t="str">
        <f>IFERROR(VLOOKUP($B394,Totalt!$B$1:$AQ$550,MATCH(Y$2,Totalt!$B$1:$AQ$1,0),FALSE),"")</f>
        <v/>
      </c>
      <c r="Z394" s="302" t="str">
        <f>IFERROR(VLOOKUP($B394,Totalt!$B$1:$AQ$550,MATCH(Z$2,Totalt!$B$1:$AQ$1,0),FALSE),"")</f>
        <v/>
      </c>
      <c r="AA394" s="302" t="str">
        <f>IFERROR(VLOOKUP($B394,Totalt!$B$1:$AQ$550,MATCH(AA$2,Totalt!$B$1:$AQ$1,0),FALSE),"")</f>
        <v/>
      </c>
      <c r="AB394" s="302" t="str">
        <f>IFERROR(VLOOKUP($B394,Totalt!$B$1:$AQ$550,MATCH(AB$2,Totalt!$B$1:$AQ$1,0),FALSE),"")</f>
        <v/>
      </c>
      <c r="AC394" s="302" t="str">
        <f>IFERROR(VLOOKUP($B394,Totalt!$B$1:$AQ$550,MATCH(AC$2,Totalt!$B$1:$AQ$1,0),FALSE),"")</f>
        <v/>
      </c>
      <c r="AD394" s="302" t="str">
        <f>IFERROR(VLOOKUP($B394,Totalt!$B$1:$AQ$550,MATCH(AD$2,Totalt!$B$1:$AQ$1,0),FALSE),"")</f>
        <v/>
      </c>
      <c r="AE394" s="302" t="str">
        <f>IFERROR(VLOOKUP($B394,Totalt!$B$1:$AQ$550,MATCH(AE$2,Totalt!$B$1:$AQ$1,0),FALSE),"")</f>
        <v/>
      </c>
      <c r="AF394" s="302" t="str">
        <f>IFERROR(VLOOKUP($B394,Totalt!$B$1:$AQ$550,MATCH(AF$2,Totalt!$B$1:$AQ$1,0),FALSE),"")</f>
        <v/>
      </c>
      <c r="AG394" s="302" t="str">
        <f>IFERROR(VLOOKUP($B394,Totalt!$B$1:$AQ$550,MATCH(AG$2,Totalt!$B$1:$AQ$1,0),FALSE),"")</f>
        <v/>
      </c>
      <c r="AI394" s="302" t="str">
        <f t="shared" si="24"/>
        <v/>
      </c>
      <c r="AJ394" s="302" t="str">
        <f>IF(ISERROR(1/VLOOKUP($B394,Leveranser!$B$1:$S$500,MATCH("såld värme (gwh)",Leveranser!$B$1:$S$1,0),FALSE)),"",VLOOKUP($B394,Leveranser!$B$1:$S$500,MATCH("såld värme (gwh)",Leveranser!$B$1:$S$1,0),FALSE))</f>
        <v/>
      </c>
      <c r="AK394" s="315"/>
      <c r="AM394" s="316" t="str">
        <f>IF(B394&lt;&gt;"",IF(VLOOKUP($B394,Totalt!$B$1:$AQ$550,MATCH("Kvalitetsgranskad:",Totalt!$B$1:$AQ$1,0),FALSE)="ja",VLOOKUP($B394,Miljö!$B$1:$AG$479,MATCH(AM$2,Miljö!$B$1:$AK$1,0),FALSE),""),"")</f>
        <v/>
      </c>
      <c r="AN394" s="316" t="str">
        <f>IF(AM394="ja",VLOOKUP($B394,Miljö!$B$1:$J$479,MATCH("Typ av ursprungsspecificerad el   (Om inget värde anges används Nordisk residualmix, se inforuta) ()",Miljö!$B$1:$J$1,0),FALSE),IF(AM394="nej","Nordisk residualel",""))</f>
        <v/>
      </c>
      <c r="AO394" s="316" t="str">
        <f>IF(AM394="","",VLOOKUP($B394,Miljö!$B$1:$J$479,MATCH("Fossilandel för ursprungspecificerad el ()",Miljö!$B$1:$J$1,0),FALSE))</f>
        <v/>
      </c>
      <c r="AP394" s="316" t="str">
        <f>IF(AM394="","",IFERROR(VLOOKUP($B394,Miljö!$B$1:$J$479,MATCH("Kärnkraftsandel för ursprungsspecificerad el ()",Miljö!$B$1:$J$1,0),FALSE)/1,0))</f>
        <v/>
      </c>
      <c r="AQ394" s="316" t="str">
        <f t="shared" si="25"/>
        <v/>
      </c>
      <c r="AS394" s="316" t="str">
        <f t="shared" si="26"/>
        <v/>
      </c>
      <c r="AT394" s="316" t="str">
        <f>IF(AS394="ja",VLOOKUP($B394,Miljö!$B$1:$O$500,MATCH("Fossil andel i procent (%)",Miljö!$B$1:$O$1,0),FALSE)/100,"")</f>
        <v/>
      </c>
      <c r="AV394" s="316" t="str">
        <f t="shared" si="27"/>
        <v/>
      </c>
      <c r="AW394" s="316" t="str">
        <f>IF(AV394="ja",VLOOKUP($B394,'Egen hetvattenprod'!$B$1:$AO$500,MATCH("Värmekälla till värmepumpar ()",'Egen hetvattenprod'!$B$1:$AO$1,0),FALSE),"")</f>
        <v/>
      </c>
    </row>
    <row r="395" spans="1:49" x14ac:dyDescent="0.25">
      <c r="A395" s="314" t="str">
        <f>'Miljövärden för publ företag'!B397</f>
        <v/>
      </c>
      <c r="B395" s="314" t="str">
        <f>'Miljövärden för publ företag'!C397</f>
        <v/>
      </c>
      <c r="C395" s="302" t="str">
        <f>IFERROR(VLOOKUP($B395,Totalt!$B$1:$AQ$550,MATCH(C$2,Totalt!$B$1:$AQ$1,0),FALSE),"")</f>
        <v/>
      </c>
      <c r="D395" s="302" t="str">
        <f>IFERROR(VLOOKUP($B395,Totalt!$B$1:$AQ$550,MATCH(D$2,Totalt!$B$1:$AQ$1,0),FALSE),"")</f>
        <v/>
      </c>
      <c r="E395" s="302" t="str">
        <f>IFERROR(VLOOKUP($B395,Totalt!$B$1:$AQ$550,MATCH(E$2,Totalt!$B$1:$AQ$1,0),FALSE),"")</f>
        <v/>
      </c>
      <c r="F395" s="302" t="str">
        <f>IFERROR(VLOOKUP($B395,Totalt!$B$1:$AQ$550,MATCH(F$2,Totalt!$B$1:$AQ$1,0),FALSE),"")</f>
        <v/>
      </c>
      <c r="G395" s="302" t="str">
        <f>IFERROR(VLOOKUP($B395,Totalt!$B$1:$AQ$550,MATCH(G$2,Totalt!$B$1:$AQ$1,0),FALSE),"")</f>
        <v/>
      </c>
      <c r="H395" s="302" t="str">
        <f>IFERROR(VLOOKUP($B395,Totalt!$B$1:$AQ$550,MATCH(H$2,Totalt!$B$1:$AQ$1,0),FALSE),"")</f>
        <v/>
      </c>
      <c r="I395" s="302" t="str">
        <f>IFERROR(VLOOKUP($B395,Totalt!$B$1:$AQ$550,MATCH(I$2,Totalt!$B$1:$AQ$1,0),FALSE),"")</f>
        <v/>
      </c>
      <c r="J395" s="302" t="str">
        <f>IFERROR(VLOOKUP($B395,Totalt!$B$1:$AQ$550,MATCH(J$2,Totalt!$B$1:$AQ$1,0),FALSE),"")</f>
        <v/>
      </c>
      <c r="K395" s="302" t="str">
        <f>IFERROR(VLOOKUP($B395,Totalt!$B$1:$AQ$550,MATCH(K$2,Totalt!$B$1:$AQ$1,0),FALSE),"")</f>
        <v/>
      </c>
      <c r="L395" s="302" t="str">
        <f>IFERROR(VLOOKUP($B395,Totalt!$B$1:$AQ$550,MATCH(L$2,Totalt!$B$1:$AQ$1,0),FALSE),"")</f>
        <v/>
      </c>
      <c r="M395" s="302" t="str">
        <f>IFERROR(VLOOKUP($B395,Totalt!$B$1:$AQ$550,MATCH(M$2,Totalt!$B$1:$AQ$1,0),FALSE),"")</f>
        <v/>
      </c>
      <c r="N395" s="302" t="str">
        <f>IFERROR(VLOOKUP($B395,Totalt!$B$1:$AQ$550,MATCH(N$2,Totalt!$B$1:$AQ$1,0),FALSE),"")</f>
        <v/>
      </c>
      <c r="O395" s="302" t="str">
        <f>IFERROR(VLOOKUP($B395,Totalt!$B$1:$AQ$550,MATCH(O$2,Totalt!$B$1:$AQ$1,0),FALSE),"")</f>
        <v/>
      </c>
      <c r="P395" s="302" t="str">
        <f>IFERROR(VLOOKUP($B395,Totalt!$B$1:$AQ$550,MATCH(P$2,Totalt!$B$1:$AQ$1,0),FALSE),"")</f>
        <v/>
      </c>
      <c r="Q395" s="302" t="str">
        <f>IFERROR(VLOOKUP($B395,Totalt!$B$1:$AQ$550,MATCH(Q$2,Totalt!$B$1:$AQ$1,0),FALSE),"")</f>
        <v/>
      </c>
      <c r="R395" s="302" t="str">
        <f>IFERROR(VLOOKUP($B395,Totalt!$B$1:$AQ$550,MATCH(R$2,Totalt!$B$1:$AQ$1,0),FALSE),"")</f>
        <v/>
      </c>
      <c r="S395" s="302" t="str">
        <f>IFERROR(VLOOKUP($B395,Totalt!$B$1:$AQ$550,MATCH(S$2,Totalt!$B$1:$AQ$1,0),FALSE),"")</f>
        <v/>
      </c>
      <c r="T395" s="302" t="str">
        <f>IFERROR(VLOOKUP($B395,Totalt!$B$1:$AQ$550,MATCH(T$2,Totalt!$B$1:$AQ$1,0),FALSE),"")</f>
        <v/>
      </c>
      <c r="U395" s="302" t="str">
        <f>IFERROR(VLOOKUP($B395,Totalt!$B$1:$AQ$550,MATCH(U$2,Totalt!$B$1:$AQ$1,0),FALSE),"")</f>
        <v/>
      </c>
      <c r="V395" s="302" t="str">
        <f>IFERROR(VLOOKUP($B395,Totalt!$B$1:$AQ$550,MATCH(V$2,Totalt!$B$1:$AQ$1,0),FALSE),"")</f>
        <v/>
      </c>
      <c r="W395" s="302" t="str">
        <f>IFERROR(VLOOKUP($B395,Totalt!$B$1:$AQ$550,MATCH(W$2,Totalt!$B$1:$AQ$1,0),FALSE),"")</f>
        <v/>
      </c>
      <c r="X395" s="302" t="str">
        <f>IFERROR(VLOOKUP($B395,Totalt!$B$1:$AQ$550,MATCH(X$2,Totalt!$B$1:$AQ$1,0),FALSE),"")</f>
        <v/>
      </c>
      <c r="Y395" s="302" t="str">
        <f>IFERROR(VLOOKUP($B395,Totalt!$B$1:$AQ$550,MATCH(Y$2,Totalt!$B$1:$AQ$1,0),FALSE),"")</f>
        <v/>
      </c>
      <c r="Z395" s="302" t="str">
        <f>IFERROR(VLOOKUP($B395,Totalt!$B$1:$AQ$550,MATCH(Z$2,Totalt!$B$1:$AQ$1,0),FALSE),"")</f>
        <v/>
      </c>
      <c r="AA395" s="302" t="str">
        <f>IFERROR(VLOOKUP($B395,Totalt!$B$1:$AQ$550,MATCH(AA$2,Totalt!$B$1:$AQ$1,0),FALSE),"")</f>
        <v/>
      </c>
      <c r="AB395" s="302" t="str">
        <f>IFERROR(VLOOKUP($B395,Totalt!$B$1:$AQ$550,MATCH(AB$2,Totalt!$B$1:$AQ$1,0),FALSE),"")</f>
        <v/>
      </c>
      <c r="AC395" s="302" t="str">
        <f>IFERROR(VLOOKUP($B395,Totalt!$B$1:$AQ$550,MATCH(AC$2,Totalt!$B$1:$AQ$1,0),FALSE),"")</f>
        <v/>
      </c>
      <c r="AD395" s="302" t="str">
        <f>IFERROR(VLOOKUP($B395,Totalt!$B$1:$AQ$550,MATCH(AD$2,Totalt!$B$1:$AQ$1,0),FALSE),"")</f>
        <v/>
      </c>
      <c r="AE395" s="302" t="str">
        <f>IFERROR(VLOOKUP($B395,Totalt!$B$1:$AQ$550,MATCH(AE$2,Totalt!$B$1:$AQ$1,0),FALSE),"")</f>
        <v/>
      </c>
      <c r="AF395" s="302" t="str">
        <f>IFERROR(VLOOKUP($B395,Totalt!$B$1:$AQ$550,MATCH(AF$2,Totalt!$B$1:$AQ$1,0),FALSE),"")</f>
        <v/>
      </c>
      <c r="AG395" s="302" t="str">
        <f>IFERROR(VLOOKUP($B395,Totalt!$B$1:$AQ$550,MATCH(AG$2,Totalt!$B$1:$AQ$1,0),FALSE),"")</f>
        <v/>
      </c>
      <c r="AI395" s="302" t="str">
        <f t="shared" si="24"/>
        <v/>
      </c>
      <c r="AJ395" s="302" t="str">
        <f>IF(ISERROR(1/VLOOKUP($B395,Leveranser!$B$1:$S$500,MATCH("såld värme (gwh)",Leveranser!$B$1:$S$1,0),FALSE)),"",VLOOKUP($B395,Leveranser!$B$1:$S$500,MATCH("såld värme (gwh)",Leveranser!$B$1:$S$1,0),FALSE))</f>
        <v/>
      </c>
      <c r="AK395" s="315"/>
      <c r="AM395" s="316" t="str">
        <f>IF(B395&lt;&gt;"",IF(VLOOKUP($B395,Totalt!$B$1:$AQ$550,MATCH("Kvalitetsgranskad:",Totalt!$B$1:$AQ$1,0),FALSE)="ja",VLOOKUP($B395,Miljö!$B$1:$AG$479,MATCH(AM$2,Miljö!$B$1:$AK$1,0),FALSE),""),"")</f>
        <v/>
      </c>
      <c r="AN395" s="316" t="str">
        <f>IF(AM395="ja",VLOOKUP($B395,Miljö!$B$1:$J$479,MATCH("Typ av ursprungsspecificerad el   (Om inget värde anges används Nordisk residualmix, se inforuta) ()",Miljö!$B$1:$J$1,0),FALSE),IF(AM395="nej","Nordisk residualel",""))</f>
        <v/>
      </c>
      <c r="AO395" s="316" t="str">
        <f>IF(AM395="","",VLOOKUP($B395,Miljö!$B$1:$J$479,MATCH("Fossilandel för ursprungspecificerad el ()",Miljö!$B$1:$J$1,0),FALSE))</f>
        <v/>
      </c>
      <c r="AP395" s="316" t="str">
        <f>IF(AM395="","",IFERROR(VLOOKUP($B395,Miljö!$B$1:$J$479,MATCH("Kärnkraftsandel för ursprungsspecificerad el ()",Miljö!$B$1:$J$1,0),FALSE)/1,0))</f>
        <v/>
      </c>
      <c r="AQ395" s="316" t="str">
        <f t="shared" si="25"/>
        <v/>
      </c>
      <c r="AS395" s="316" t="str">
        <f t="shared" si="26"/>
        <v/>
      </c>
      <c r="AT395" s="316" t="str">
        <f>IF(AS395="ja",VLOOKUP($B395,Miljö!$B$1:$O$500,MATCH("Fossil andel i procent (%)",Miljö!$B$1:$O$1,0),FALSE)/100,"")</f>
        <v/>
      </c>
      <c r="AV395" s="316" t="str">
        <f t="shared" si="27"/>
        <v/>
      </c>
      <c r="AW395" s="316" t="str">
        <f>IF(AV395="ja",VLOOKUP($B395,'Egen hetvattenprod'!$B$1:$AO$500,MATCH("Värmekälla till värmepumpar ()",'Egen hetvattenprod'!$B$1:$AO$1,0),FALSE),"")</f>
        <v/>
      </c>
    </row>
    <row r="396" spans="1:49" x14ac:dyDescent="0.25">
      <c r="A396" s="314" t="str">
        <f>'Miljövärden för publ företag'!B398</f>
        <v/>
      </c>
      <c r="B396" s="314" t="str">
        <f>'Miljövärden för publ företag'!C398</f>
        <v/>
      </c>
      <c r="C396" s="302" t="str">
        <f>IFERROR(VLOOKUP($B396,Totalt!$B$1:$AQ$550,MATCH(C$2,Totalt!$B$1:$AQ$1,0),FALSE),"")</f>
        <v/>
      </c>
      <c r="D396" s="302" t="str">
        <f>IFERROR(VLOOKUP($B396,Totalt!$B$1:$AQ$550,MATCH(D$2,Totalt!$B$1:$AQ$1,0),FALSE),"")</f>
        <v/>
      </c>
      <c r="E396" s="302" t="str">
        <f>IFERROR(VLOOKUP($B396,Totalt!$B$1:$AQ$550,MATCH(E$2,Totalt!$B$1:$AQ$1,0),FALSE),"")</f>
        <v/>
      </c>
      <c r="F396" s="302" t="str">
        <f>IFERROR(VLOOKUP($B396,Totalt!$B$1:$AQ$550,MATCH(F$2,Totalt!$B$1:$AQ$1,0),FALSE),"")</f>
        <v/>
      </c>
      <c r="G396" s="302" t="str">
        <f>IFERROR(VLOOKUP($B396,Totalt!$B$1:$AQ$550,MATCH(G$2,Totalt!$B$1:$AQ$1,0),FALSE),"")</f>
        <v/>
      </c>
      <c r="H396" s="302" t="str">
        <f>IFERROR(VLOOKUP($B396,Totalt!$B$1:$AQ$550,MATCH(H$2,Totalt!$B$1:$AQ$1,0),FALSE),"")</f>
        <v/>
      </c>
      <c r="I396" s="302" t="str">
        <f>IFERROR(VLOOKUP($B396,Totalt!$B$1:$AQ$550,MATCH(I$2,Totalt!$B$1:$AQ$1,0),FALSE),"")</f>
        <v/>
      </c>
      <c r="J396" s="302" t="str">
        <f>IFERROR(VLOOKUP($B396,Totalt!$B$1:$AQ$550,MATCH(J$2,Totalt!$B$1:$AQ$1,0),FALSE),"")</f>
        <v/>
      </c>
      <c r="K396" s="302" t="str">
        <f>IFERROR(VLOOKUP($B396,Totalt!$B$1:$AQ$550,MATCH(K$2,Totalt!$B$1:$AQ$1,0),FALSE),"")</f>
        <v/>
      </c>
      <c r="L396" s="302" t="str">
        <f>IFERROR(VLOOKUP($B396,Totalt!$B$1:$AQ$550,MATCH(L$2,Totalt!$B$1:$AQ$1,0),FALSE),"")</f>
        <v/>
      </c>
      <c r="M396" s="302" t="str">
        <f>IFERROR(VLOOKUP($B396,Totalt!$B$1:$AQ$550,MATCH(M$2,Totalt!$B$1:$AQ$1,0),FALSE),"")</f>
        <v/>
      </c>
      <c r="N396" s="302" t="str">
        <f>IFERROR(VLOOKUP($B396,Totalt!$B$1:$AQ$550,MATCH(N$2,Totalt!$B$1:$AQ$1,0),FALSE),"")</f>
        <v/>
      </c>
      <c r="O396" s="302" t="str">
        <f>IFERROR(VLOOKUP($B396,Totalt!$B$1:$AQ$550,MATCH(O$2,Totalt!$B$1:$AQ$1,0),FALSE),"")</f>
        <v/>
      </c>
      <c r="P396" s="302" t="str">
        <f>IFERROR(VLOOKUP($B396,Totalt!$B$1:$AQ$550,MATCH(P$2,Totalt!$B$1:$AQ$1,0),FALSE),"")</f>
        <v/>
      </c>
      <c r="Q396" s="302" t="str">
        <f>IFERROR(VLOOKUP($B396,Totalt!$B$1:$AQ$550,MATCH(Q$2,Totalt!$B$1:$AQ$1,0),FALSE),"")</f>
        <v/>
      </c>
      <c r="R396" s="302" t="str">
        <f>IFERROR(VLOOKUP($B396,Totalt!$B$1:$AQ$550,MATCH(R$2,Totalt!$B$1:$AQ$1,0),FALSE),"")</f>
        <v/>
      </c>
      <c r="S396" s="302" t="str">
        <f>IFERROR(VLOOKUP($B396,Totalt!$B$1:$AQ$550,MATCH(S$2,Totalt!$B$1:$AQ$1,0),FALSE),"")</f>
        <v/>
      </c>
      <c r="T396" s="302" t="str">
        <f>IFERROR(VLOOKUP($B396,Totalt!$B$1:$AQ$550,MATCH(T$2,Totalt!$B$1:$AQ$1,0),FALSE),"")</f>
        <v/>
      </c>
      <c r="U396" s="302" t="str">
        <f>IFERROR(VLOOKUP($B396,Totalt!$B$1:$AQ$550,MATCH(U$2,Totalt!$B$1:$AQ$1,0),FALSE),"")</f>
        <v/>
      </c>
      <c r="V396" s="302" t="str">
        <f>IFERROR(VLOOKUP($B396,Totalt!$B$1:$AQ$550,MATCH(V$2,Totalt!$B$1:$AQ$1,0),FALSE),"")</f>
        <v/>
      </c>
      <c r="W396" s="302" t="str">
        <f>IFERROR(VLOOKUP($B396,Totalt!$B$1:$AQ$550,MATCH(W$2,Totalt!$B$1:$AQ$1,0),FALSE),"")</f>
        <v/>
      </c>
      <c r="X396" s="302" t="str">
        <f>IFERROR(VLOOKUP($B396,Totalt!$B$1:$AQ$550,MATCH(X$2,Totalt!$B$1:$AQ$1,0),FALSE),"")</f>
        <v/>
      </c>
      <c r="Y396" s="302" t="str">
        <f>IFERROR(VLOOKUP($B396,Totalt!$B$1:$AQ$550,MATCH(Y$2,Totalt!$B$1:$AQ$1,0),FALSE),"")</f>
        <v/>
      </c>
      <c r="Z396" s="302" t="str">
        <f>IFERROR(VLOOKUP($B396,Totalt!$B$1:$AQ$550,MATCH(Z$2,Totalt!$B$1:$AQ$1,0),FALSE),"")</f>
        <v/>
      </c>
      <c r="AA396" s="302" t="str">
        <f>IFERROR(VLOOKUP($B396,Totalt!$B$1:$AQ$550,MATCH(AA$2,Totalt!$B$1:$AQ$1,0),FALSE),"")</f>
        <v/>
      </c>
      <c r="AB396" s="302" t="str">
        <f>IFERROR(VLOOKUP($B396,Totalt!$B$1:$AQ$550,MATCH(AB$2,Totalt!$B$1:$AQ$1,0),FALSE),"")</f>
        <v/>
      </c>
      <c r="AC396" s="302" t="str">
        <f>IFERROR(VLOOKUP($B396,Totalt!$B$1:$AQ$550,MATCH(AC$2,Totalt!$B$1:$AQ$1,0),FALSE),"")</f>
        <v/>
      </c>
      <c r="AD396" s="302" t="str">
        <f>IFERROR(VLOOKUP($B396,Totalt!$B$1:$AQ$550,MATCH(AD$2,Totalt!$B$1:$AQ$1,0),FALSE),"")</f>
        <v/>
      </c>
      <c r="AE396" s="302" t="str">
        <f>IFERROR(VLOOKUP($B396,Totalt!$B$1:$AQ$550,MATCH(AE$2,Totalt!$B$1:$AQ$1,0),FALSE),"")</f>
        <v/>
      </c>
      <c r="AF396" s="302" t="str">
        <f>IFERROR(VLOOKUP($B396,Totalt!$B$1:$AQ$550,MATCH(AF$2,Totalt!$B$1:$AQ$1,0),FALSE),"")</f>
        <v/>
      </c>
      <c r="AG396" s="302" t="str">
        <f>IFERROR(VLOOKUP($B396,Totalt!$B$1:$AQ$550,MATCH(AG$2,Totalt!$B$1:$AQ$1,0),FALSE),"")</f>
        <v/>
      </c>
      <c r="AI396" s="302" t="str">
        <f t="shared" si="24"/>
        <v/>
      </c>
      <c r="AJ396" s="302" t="str">
        <f>IF(ISERROR(1/VLOOKUP($B396,Leveranser!$B$1:$S$500,MATCH("såld värme (gwh)",Leveranser!$B$1:$S$1,0),FALSE)),"",VLOOKUP($B396,Leveranser!$B$1:$S$500,MATCH("såld värme (gwh)",Leveranser!$B$1:$S$1,0),FALSE))</f>
        <v/>
      </c>
      <c r="AK396" s="315"/>
      <c r="AM396" s="316" t="str">
        <f>IF(B396&lt;&gt;"",IF(VLOOKUP($B396,Totalt!$B$1:$AQ$550,MATCH("Kvalitetsgranskad:",Totalt!$B$1:$AQ$1,0),FALSE)="ja",VLOOKUP($B396,Miljö!$B$1:$AG$479,MATCH(AM$2,Miljö!$B$1:$AK$1,0),FALSE),""),"")</f>
        <v/>
      </c>
      <c r="AN396" s="316" t="str">
        <f>IF(AM396="ja",VLOOKUP($B396,Miljö!$B$1:$J$479,MATCH("Typ av ursprungsspecificerad el   (Om inget värde anges används Nordisk residualmix, se inforuta) ()",Miljö!$B$1:$J$1,0),FALSE),IF(AM396="nej","Nordisk residualel",""))</f>
        <v/>
      </c>
      <c r="AO396" s="316" t="str">
        <f>IF(AM396="","",VLOOKUP($B396,Miljö!$B$1:$J$479,MATCH("Fossilandel för ursprungspecificerad el ()",Miljö!$B$1:$J$1,0),FALSE))</f>
        <v/>
      </c>
      <c r="AP396" s="316" t="str">
        <f>IF(AM396="","",IFERROR(VLOOKUP($B396,Miljö!$B$1:$J$479,MATCH("Kärnkraftsandel för ursprungsspecificerad el ()",Miljö!$B$1:$J$1,0),FALSE)/1,0))</f>
        <v/>
      </c>
      <c r="AQ396" s="316" t="str">
        <f t="shared" si="25"/>
        <v/>
      </c>
      <c r="AS396" s="316" t="str">
        <f t="shared" si="26"/>
        <v/>
      </c>
      <c r="AT396" s="316" t="str">
        <f>IF(AS396="ja",VLOOKUP($B396,Miljö!$B$1:$O$500,MATCH("Fossil andel i procent (%)",Miljö!$B$1:$O$1,0),FALSE)/100,"")</f>
        <v/>
      </c>
      <c r="AV396" s="316" t="str">
        <f t="shared" si="27"/>
        <v/>
      </c>
      <c r="AW396" s="316" t="str">
        <f>IF(AV396="ja",VLOOKUP($B396,'Egen hetvattenprod'!$B$1:$AO$500,MATCH("Värmekälla till värmepumpar ()",'Egen hetvattenprod'!$B$1:$AO$1,0),FALSE),"")</f>
        <v/>
      </c>
    </row>
    <row r="397" spans="1:49" x14ac:dyDescent="0.25">
      <c r="A397" s="314" t="str">
        <f>'Miljövärden för publ företag'!B399</f>
        <v/>
      </c>
      <c r="B397" s="314" t="str">
        <f>'Miljövärden för publ företag'!C399</f>
        <v/>
      </c>
      <c r="C397" s="302" t="str">
        <f>IFERROR(VLOOKUP($B397,Totalt!$B$1:$AQ$550,MATCH(C$2,Totalt!$B$1:$AQ$1,0),FALSE),"")</f>
        <v/>
      </c>
      <c r="D397" s="302" t="str">
        <f>IFERROR(VLOOKUP($B397,Totalt!$B$1:$AQ$550,MATCH(D$2,Totalt!$B$1:$AQ$1,0),FALSE),"")</f>
        <v/>
      </c>
      <c r="E397" s="302" t="str">
        <f>IFERROR(VLOOKUP($B397,Totalt!$B$1:$AQ$550,MATCH(E$2,Totalt!$B$1:$AQ$1,0),FALSE),"")</f>
        <v/>
      </c>
      <c r="F397" s="302" t="str">
        <f>IFERROR(VLOOKUP($B397,Totalt!$B$1:$AQ$550,MATCH(F$2,Totalt!$B$1:$AQ$1,0),FALSE),"")</f>
        <v/>
      </c>
      <c r="G397" s="302" t="str">
        <f>IFERROR(VLOOKUP($B397,Totalt!$B$1:$AQ$550,MATCH(G$2,Totalt!$B$1:$AQ$1,0),FALSE),"")</f>
        <v/>
      </c>
      <c r="H397" s="302" t="str">
        <f>IFERROR(VLOOKUP($B397,Totalt!$B$1:$AQ$550,MATCH(H$2,Totalt!$B$1:$AQ$1,0),FALSE),"")</f>
        <v/>
      </c>
      <c r="I397" s="302" t="str">
        <f>IFERROR(VLOOKUP($B397,Totalt!$B$1:$AQ$550,MATCH(I$2,Totalt!$B$1:$AQ$1,0),FALSE),"")</f>
        <v/>
      </c>
      <c r="J397" s="302" t="str">
        <f>IFERROR(VLOOKUP($B397,Totalt!$B$1:$AQ$550,MATCH(J$2,Totalt!$B$1:$AQ$1,0),FALSE),"")</f>
        <v/>
      </c>
      <c r="K397" s="302" t="str">
        <f>IFERROR(VLOOKUP($B397,Totalt!$B$1:$AQ$550,MATCH(K$2,Totalt!$B$1:$AQ$1,0),FALSE),"")</f>
        <v/>
      </c>
      <c r="L397" s="302" t="str">
        <f>IFERROR(VLOOKUP($B397,Totalt!$B$1:$AQ$550,MATCH(L$2,Totalt!$B$1:$AQ$1,0),FALSE),"")</f>
        <v/>
      </c>
      <c r="M397" s="302" t="str">
        <f>IFERROR(VLOOKUP($B397,Totalt!$B$1:$AQ$550,MATCH(M$2,Totalt!$B$1:$AQ$1,0),FALSE),"")</f>
        <v/>
      </c>
      <c r="N397" s="302" t="str">
        <f>IFERROR(VLOOKUP($B397,Totalt!$B$1:$AQ$550,MATCH(N$2,Totalt!$B$1:$AQ$1,0),FALSE),"")</f>
        <v/>
      </c>
      <c r="O397" s="302" t="str">
        <f>IFERROR(VLOOKUP($B397,Totalt!$B$1:$AQ$550,MATCH(O$2,Totalt!$B$1:$AQ$1,0),FALSE),"")</f>
        <v/>
      </c>
      <c r="P397" s="302" t="str">
        <f>IFERROR(VLOOKUP($B397,Totalt!$B$1:$AQ$550,MATCH(P$2,Totalt!$B$1:$AQ$1,0),FALSE),"")</f>
        <v/>
      </c>
      <c r="Q397" s="302" t="str">
        <f>IFERROR(VLOOKUP($B397,Totalt!$B$1:$AQ$550,MATCH(Q$2,Totalt!$B$1:$AQ$1,0),FALSE),"")</f>
        <v/>
      </c>
      <c r="R397" s="302" t="str">
        <f>IFERROR(VLOOKUP($B397,Totalt!$B$1:$AQ$550,MATCH(R$2,Totalt!$B$1:$AQ$1,0),FALSE),"")</f>
        <v/>
      </c>
      <c r="S397" s="302" t="str">
        <f>IFERROR(VLOOKUP($B397,Totalt!$B$1:$AQ$550,MATCH(S$2,Totalt!$B$1:$AQ$1,0),FALSE),"")</f>
        <v/>
      </c>
      <c r="T397" s="302" t="str">
        <f>IFERROR(VLOOKUP($B397,Totalt!$B$1:$AQ$550,MATCH(T$2,Totalt!$B$1:$AQ$1,0),FALSE),"")</f>
        <v/>
      </c>
      <c r="U397" s="302" t="str">
        <f>IFERROR(VLOOKUP($B397,Totalt!$B$1:$AQ$550,MATCH(U$2,Totalt!$B$1:$AQ$1,0),FALSE),"")</f>
        <v/>
      </c>
      <c r="V397" s="302" t="str">
        <f>IFERROR(VLOOKUP($B397,Totalt!$B$1:$AQ$550,MATCH(V$2,Totalt!$B$1:$AQ$1,0),FALSE),"")</f>
        <v/>
      </c>
      <c r="W397" s="302" t="str">
        <f>IFERROR(VLOOKUP($B397,Totalt!$B$1:$AQ$550,MATCH(W$2,Totalt!$B$1:$AQ$1,0),FALSE),"")</f>
        <v/>
      </c>
      <c r="X397" s="302" t="str">
        <f>IFERROR(VLOOKUP($B397,Totalt!$B$1:$AQ$550,MATCH(X$2,Totalt!$B$1:$AQ$1,0),FALSE),"")</f>
        <v/>
      </c>
      <c r="Y397" s="302" t="str">
        <f>IFERROR(VLOOKUP($B397,Totalt!$B$1:$AQ$550,MATCH(Y$2,Totalt!$B$1:$AQ$1,0),FALSE),"")</f>
        <v/>
      </c>
      <c r="Z397" s="302" t="str">
        <f>IFERROR(VLOOKUP($B397,Totalt!$B$1:$AQ$550,MATCH(Z$2,Totalt!$B$1:$AQ$1,0),FALSE),"")</f>
        <v/>
      </c>
      <c r="AA397" s="302" t="str">
        <f>IFERROR(VLOOKUP($B397,Totalt!$B$1:$AQ$550,MATCH(AA$2,Totalt!$B$1:$AQ$1,0),FALSE),"")</f>
        <v/>
      </c>
      <c r="AB397" s="302" t="str">
        <f>IFERROR(VLOOKUP($B397,Totalt!$B$1:$AQ$550,MATCH(AB$2,Totalt!$B$1:$AQ$1,0),FALSE),"")</f>
        <v/>
      </c>
      <c r="AC397" s="302" t="str">
        <f>IFERROR(VLOOKUP($B397,Totalt!$B$1:$AQ$550,MATCH(AC$2,Totalt!$B$1:$AQ$1,0),FALSE),"")</f>
        <v/>
      </c>
      <c r="AD397" s="302" t="str">
        <f>IFERROR(VLOOKUP($B397,Totalt!$B$1:$AQ$550,MATCH(AD$2,Totalt!$B$1:$AQ$1,0),FALSE),"")</f>
        <v/>
      </c>
      <c r="AE397" s="302" t="str">
        <f>IFERROR(VLOOKUP($B397,Totalt!$B$1:$AQ$550,MATCH(AE$2,Totalt!$B$1:$AQ$1,0),FALSE),"")</f>
        <v/>
      </c>
      <c r="AF397" s="302" t="str">
        <f>IFERROR(VLOOKUP($B397,Totalt!$B$1:$AQ$550,MATCH(AF$2,Totalt!$B$1:$AQ$1,0),FALSE),"")</f>
        <v/>
      </c>
      <c r="AG397" s="302" t="str">
        <f>IFERROR(VLOOKUP($B397,Totalt!$B$1:$AQ$550,MATCH(AG$2,Totalt!$B$1:$AQ$1,0),FALSE),"")</f>
        <v/>
      </c>
      <c r="AI397" s="302" t="str">
        <f t="shared" si="24"/>
        <v/>
      </c>
      <c r="AJ397" s="302" t="str">
        <f>IF(ISERROR(1/VLOOKUP($B397,Leveranser!$B$1:$S$500,MATCH("såld värme (gwh)",Leveranser!$B$1:$S$1,0),FALSE)),"",VLOOKUP($B397,Leveranser!$B$1:$S$500,MATCH("såld värme (gwh)",Leveranser!$B$1:$S$1,0),FALSE))</f>
        <v/>
      </c>
      <c r="AK397" s="315"/>
      <c r="AM397" s="316" t="str">
        <f>IF(B397&lt;&gt;"",IF(VLOOKUP($B397,Totalt!$B$1:$AQ$550,MATCH("Kvalitetsgranskad:",Totalt!$B$1:$AQ$1,0),FALSE)="ja",VLOOKUP($B397,Miljö!$B$1:$AG$479,MATCH(AM$2,Miljö!$B$1:$AK$1,0),FALSE),""),"")</f>
        <v/>
      </c>
      <c r="AN397" s="316" t="str">
        <f>IF(AM397="ja",VLOOKUP($B397,Miljö!$B$1:$J$479,MATCH("Typ av ursprungsspecificerad el   (Om inget värde anges används Nordisk residualmix, se inforuta) ()",Miljö!$B$1:$J$1,0),FALSE),IF(AM397="nej","Nordisk residualel",""))</f>
        <v/>
      </c>
      <c r="AO397" s="316" t="str">
        <f>IF(AM397="","",VLOOKUP($B397,Miljö!$B$1:$J$479,MATCH("Fossilandel för ursprungspecificerad el ()",Miljö!$B$1:$J$1,0),FALSE))</f>
        <v/>
      </c>
      <c r="AP397" s="316" t="str">
        <f>IF(AM397="","",IFERROR(VLOOKUP($B397,Miljö!$B$1:$J$479,MATCH("Kärnkraftsandel för ursprungsspecificerad el ()",Miljö!$B$1:$J$1,0),FALSE)/1,0))</f>
        <v/>
      </c>
      <c r="AQ397" s="316" t="str">
        <f t="shared" si="25"/>
        <v/>
      </c>
      <c r="AS397" s="316" t="str">
        <f t="shared" si="26"/>
        <v/>
      </c>
      <c r="AT397" s="316" t="str">
        <f>IF(AS397="ja",VLOOKUP($B397,Miljö!$B$1:$O$500,MATCH("Fossil andel i procent (%)",Miljö!$B$1:$O$1,0),FALSE)/100,"")</f>
        <v/>
      </c>
      <c r="AV397" s="316" t="str">
        <f t="shared" si="27"/>
        <v/>
      </c>
      <c r="AW397" s="316" t="str">
        <f>IF(AV397="ja",VLOOKUP($B397,'Egen hetvattenprod'!$B$1:$AO$500,MATCH("Värmekälla till värmepumpar ()",'Egen hetvattenprod'!$B$1:$AO$1,0),FALSE),"")</f>
        <v/>
      </c>
    </row>
    <row r="398" spans="1:49" x14ac:dyDescent="0.25">
      <c r="A398" s="314" t="str">
        <f>'Miljövärden för publ företag'!B400</f>
        <v/>
      </c>
      <c r="B398" s="314" t="str">
        <f>'Miljövärden för publ företag'!C400</f>
        <v/>
      </c>
      <c r="C398" s="302" t="str">
        <f>IFERROR(VLOOKUP($B398,Totalt!$B$1:$AQ$550,MATCH(C$2,Totalt!$B$1:$AQ$1,0),FALSE),"")</f>
        <v/>
      </c>
      <c r="D398" s="302" t="str">
        <f>IFERROR(VLOOKUP($B398,Totalt!$B$1:$AQ$550,MATCH(D$2,Totalt!$B$1:$AQ$1,0),FALSE),"")</f>
        <v/>
      </c>
      <c r="E398" s="302" t="str">
        <f>IFERROR(VLOOKUP($B398,Totalt!$B$1:$AQ$550,MATCH(E$2,Totalt!$B$1:$AQ$1,0),FALSE),"")</f>
        <v/>
      </c>
      <c r="F398" s="302" t="str">
        <f>IFERROR(VLOOKUP($B398,Totalt!$B$1:$AQ$550,MATCH(F$2,Totalt!$B$1:$AQ$1,0),FALSE),"")</f>
        <v/>
      </c>
      <c r="G398" s="302" t="str">
        <f>IFERROR(VLOOKUP($B398,Totalt!$B$1:$AQ$550,MATCH(G$2,Totalt!$B$1:$AQ$1,0),FALSE),"")</f>
        <v/>
      </c>
      <c r="H398" s="302" t="str">
        <f>IFERROR(VLOOKUP($B398,Totalt!$B$1:$AQ$550,MATCH(H$2,Totalt!$B$1:$AQ$1,0),FALSE),"")</f>
        <v/>
      </c>
      <c r="I398" s="302" t="str">
        <f>IFERROR(VLOOKUP($B398,Totalt!$B$1:$AQ$550,MATCH(I$2,Totalt!$B$1:$AQ$1,0),FALSE),"")</f>
        <v/>
      </c>
      <c r="J398" s="302" t="str">
        <f>IFERROR(VLOOKUP($B398,Totalt!$B$1:$AQ$550,MATCH(J$2,Totalt!$B$1:$AQ$1,0),FALSE),"")</f>
        <v/>
      </c>
      <c r="K398" s="302" t="str">
        <f>IFERROR(VLOOKUP($B398,Totalt!$B$1:$AQ$550,MATCH(K$2,Totalt!$B$1:$AQ$1,0),FALSE),"")</f>
        <v/>
      </c>
      <c r="L398" s="302" t="str">
        <f>IFERROR(VLOOKUP($B398,Totalt!$B$1:$AQ$550,MATCH(L$2,Totalt!$B$1:$AQ$1,0),FALSE),"")</f>
        <v/>
      </c>
      <c r="M398" s="302" t="str">
        <f>IFERROR(VLOOKUP($B398,Totalt!$B$1:$AQ$550,MATCH(M$2,Totalt!$B$1:$AQ$1,0),FALSE),"")</f>
        <v/>
      </c>
      <c r="N398" s="302" t="str">
        <f>IFERROR(VLOOKUP($B398,Totalt!$B$1:$AQ$550,MATCH(N$2,Totalt!$B$1:$AQ$1,0),FALSE),"")</f>
        <v/>
      </c>
      <c r="O398" s="302" t="str">
        <f>IFERROR(VLOOKUP($B398,Totalt!$B$1:$AQ$550,MATCH(O$2,Totalt!$B$1:$AQ$1,0),FALSE),"")</f>
        <v/>
      </c>
      <c r="P398" s="302" t="str">
        <f>IFERROR(VLOOKUP($B398,Totalt!$B$1:$AQ$550,MATCH(P$2,Totalt!$B$1:$AQ$1,0),FALSE),"")</f>
        <v/>
      </c>
      <c r="Q398" s="302" t="str">
        <f>IFERROR(VLOOKUP($B398,Totalt!$B$1:$AQ$550,MATCH(Q$2,Totalt!$B$1:$AQ$1,0),FALSE),"")</f>
        <v/>
      </c>
      <c r="R398" s="302" t="str">
        <f>IFERROR(VLOOKUP($B398,Totalt!$B$1:$AQ$550,MATCH(R$2,Totalt!$B$1:$AQ$1,0),FALSE),"")</f>
        <v/>
      </c>
      <c r="S398" s="302" t="str">
        <f>IFERROR(VLOOKUP($B398,Totalt!$B$1:$AQ$550,MATCH(S$2,Totalt!$B$1:$AQ$1,0),FALSE),"")</f>
        <v/>
      </c>
      <c r="T398" s="302" t="str">
        <f>IFERROR(VLOOKUP($B398,Totalt!$B$1:$AQ$550,MATCH(T$2,Totalt!$B$1:$AQ$1,0),FALSE),"")</f>
        <v/>
      </c>
      <c r="U398" s="302" t="str">
        <f>IFERROR(VLOOKUP($B398,Totalt!$B$1:$AQ$550,MATCH(U$2,Totalt!$B$1:$AQ$1,0),FALSE),"")</f>
        <v/>
      </c>
      <c r="V398" s="302" t="str">
        <f>IFERROR(VLOOKUP($B398,Totalt!$B$1:$AQ$550,MATCH(V$2,Totalt!$B$1:$AQ$1,0),FALSE),"")</f>
        <v/>
      </c>
      <c r="W398" s="302" t="str">
        <f>IFERROR(VLOOKUP($B398,Totalt!$B$1:$AQ$550,MATCH(W$2,Totalt!$B$1:$AQ$1,0),FALSE),"")</f>
        <v/>
      </c>
      <c r="X398" s="302" t="str">
        <f>IFERROR(VLOOKUP($B398,Totalt!$B$1:$AQ$550,MATCH(X$2,Totalt!$B$1:$AQ$1,0),FALSE),"")</f>
        <v/>
      </c>
      <c r="Y398" s="302" t="str">
        <f>IFERROR(VLOOKUP($B398,Totalt!$B$1:$AQ$550,MATCH(Y$2,Totalt!$B$1:$AQ$1,0),FALSE),"")</f>
        <v/>
      </c>
      <c r="Z398" s="302" t="str">
        <f>IFERROR(VLOOKUP($B398,Totalt!$B$1:$AQ$550,MATCH(Z$2,Totalt!$B$1:$AQ$1,0),FALSE),"")</f>
        <v/>
      </c>
      <c r="AA398" s="302" t="str">
        <f>IFERROR(VLOOKUP($B398,Totalt!$B$1:$AQ$550,MATCH(AA$2,Totalt!$B$1:$AQ$1,0),FALSE),"")</f>
        <v/>
      </c>
      <c r="AB398" s="302" t="str">
        <f>IFERROR(VLOOKUP($B398,Totalt!$B$1:$AQ$550,MATCH(AB$2,Totalt!$B$1:$AQ$1,0),FALSE),"")</f>
        <v/>
      </c>
      <c r="AC398" s="302" t="str">
        <f>IFERROR(VLOOKUP($B398,Totalt!$B$1:$AQ$550,MATCH(AC$2,Totalt!$B$1:$AQ$1,0),FALSE),"")</f>
        <v/>
      </c>
      <c r="AD398" s="302" t="str">
        <f>IFERROR(VLOOKUP($B398,Totalt!$B$1:$AQ$550,MATCH(AD$2,Totalt!$B$1:$AQ$1,0),FALSE),"")</f>
        <v/>
      </c>
      <c r="AE398" s="302" t="str">
        <f>IFERROR(VLOOKUP($B398,Totalt!$B$1:$AQ$550,MATCH(AE$2,Totalt!$B$1:$AQ$1,0),FALSE),"")</f>
        <v/>
      </c>
      <c r="AF398" s="302" t="str">
        <f>IFERROR(VLOOKUP($B398,Totalt!$B$1:$AQ$550,MATCH(AF$2,Totalt!$B$1:$AQ$1,0),FALSE),"")</f>
        <v/>
      </c>
      <c r="AG398" s="302" t="str">
        <f>IFERROR(VLOOKUP($B398,Totalt!$B$1:$AQ$550,MATCH(AG$2,Totalt!$B$1:$AQ$1,0),FALSE),"")</f>
        <v/>
      </c>
      <c r="AI398" s="302" t="str">
        <f t="shared" si="24"/>
        <v/>
      </c>
      <c r="AJ398" s="302" t="str">
        <f>IF(ISERROR(1/VLOOKUP($B398,Leveranser!$B$1:$S$500,MATCH("såld värme (gwh)",Leveranser!$B$1:$S$1,0),FALSE)),"",VLOOKUP($B398,Leveranser!$B$1:$S$500,MATCH("såld värme (gwh)",Leveranser!$B$1:$S$1,0),FALSE))</f>
        <v/>
      </c>
      <c r="AK398" s="315"/>
      <c r="AM398" s="316" t="str">
        <f>IF(B398&lt;&gt;"",IF(VLOOKUP($B398,Totalt!$B$1:$AQ$550,MATCH("Kvalitetsgranskad:",Totalt!$B$1:$AQ$1,0),FALSE)="ja",VLOOKUP($B398,Miljö!$B$1:$AG$479,MATCH(AM$2,Miljö!$B$1:$AK$1,0),FALSE),""),"")</f>
        <v/>
      </c>
      <c r="AN398" s="316" t="str">
        <f>IF(AM398="ja",VLOOKUP($B398,Miljö!$B$1:$J$479,MATCH("Typ av ursprungsspecificerad el   (Om inget värde anges används Nordisk residualmix, se inforuta) ()",Miljö!$B$1:$J$1,0),FALSE),IF(AM398="nej","Nordisk residualel",""))</f>
        <v/>
      </c>
      <c r="AO398" s="316" t="str">
        <f>IF(AM398="","",VLOOKUP($B398,Miljö!$B$1:$J$479,MATCH("Fossilandel för ursprungspecificerad el ()",Miljö!$B$1:$J$1,0),FALSE))</f>
        <v/>
      </c>
      <c r="AP398" s="316" t="str">
        <f>IF(AM398="","",IFERROR(VLOOKUP($B398,Miljö!$B$1:$J$479,MATCH("Kärnkraftsandel för ursprungsspecificerad el ()",Miljö!$B$1:$J$1,0),FALSE)/1,0))</f>
        <v/>
      </c>
      <c r="AQ398" s="316" t="str">
        <f t="shared" si="25"/>
        <v/>
      </c>
      <c r="AS398" s="316" t="str">
        <f t="shared" si="26"/>
        <v/>
      </c>
      <c r="AT398" s="316" t="str">
        <f>IF(AS398="ja",VLOOKUP($B398,Miljö!$B$1:$O$500,MATCH("Fossil andel i procent (%)",Miljö!$B$1:$O$1,0),FALSE)/100,"")</f>
        <v/>
      </c>
      <c r="AV398" s="316" t="str">
        <f t="shared" si="27"/>
        <v/>
      </c>
      <c r="AW398" s="316" t="str">
        <f>IF(AV398="ja",VLOOKUP($B398,'Egen hetvattenprod'!$B$1:$AO$500,MATCH("Värmekälla till värmepumpar ()",'Egen hetvattenprod'!$B$1:$AO$1,0),FALSE),"")</f>
        <v/>
      </c>
    </row>
    <row r="399" spans="1:49" x14ac:dyDescent="0.25">
      <c r="A399" s="314" t="str">
        <f>'Miljövärden för publ företag'!B401</f>
        <v/>
      </c>
      <c r="B399" s="314" t="str">
        <f>'Miljövärden för publ företag'!C401</f>
        <v/>
      </c>
      <c r="C399" s="302" t="str">
        <f>IFERROR(VLOOKUP($B399,Totalt!$B$1:$AQ$550,MATCH(C$2,Totalt!$B$1:$AQ$1,0),FALSE),"")</f>
        <v/>
      </c>
      <c r="D399" s="302" t="str">
        <f>IFERROR(VLOOKUP($B399,Totalt!$B$1:$AQ$550,MATCH(D$2,Totalt!$B$1:$AQ$1,0),FALSE),"")</f>
        <v/>
      </c>
      <c r="E399" s="302" t="str">
        <f>IFERROR(VLOOKUP($B399,Totalt!$B$1:$AQ$550,MATCH(E$2,Totalt!$B$1:$AQ$1,0),FALSE),"")</f>
        <v/>
      </c>
      <c r="F399" s="302" t="str">
        <f>IFERROR(VLOOKUP($B399,Totalt!$B$1:$AQ$550,MATCH(F$2,Totalt!$B$1:$AQ$1,0),FALSE),"")</f>
        <v/>
      </c>
      <c r="G399" s="302" t="str">
        <f>IFERROR(VLOOKUP($B399,Totalt!$B$1:$AQ$550,MATCH(G$2,Totalt!$B$1:$AQ$1,0),FALSE),"")</f>
        <v/>
      </c>
      <c r="H399" s="302" t="str">
        <f>IFERROR(VLOOKUP($B399,Totalt!$B$1:$AQ$550,MATCH(H$2,Totalt!$B$1:$AQ$1,0),FALSE),"")</f>
        <v/>
      </c>
      <c r="I399" s="302" t="str">
        <f>IFERROR(VLOOKUP($B399,Totalt!$B$1:$AQ$550,MATCH(I$2,Totalt!$B$1:$AQ$1,0),FALSE),"")</f>
        <v/>
      </c>
      <c r="J399" s="302" t="str">
        <f>IFERROR(VLOOKUP($B399,Totalt!$B$1:$AQ$550,MATCH(J$2,Totalt!$B$1:$AQ$1,0),FALSE),"")</f>
        <v/>
      </c>
      <c r="K399" s="302" t="str">
        <f>IFERROR(VLOOKUP($B399,Totalt!$B$1:$AQ$550,MATCH(K$2,Totalt!$B$1:$AQ$1,0),FALSE),"")</f>
        <v/>
      </c>
      <c r="L399" s="302" t="str">
        <f>IFERROR(VLOOKUP($B399,Totalt!$B$1:$AQ$550,MATCH(L$2,Totalt!$B$1:$AQ$1,0),FALSE),"")</f>
        <v/>
      </c>
      <c r="M399" s="302" t="str">
        <f>IFERROR(VLOOKUP($B399,Totalt!$B$1:$AQ$550,MATCH(M$2,Totalt!$B$1:$AQ$1,0),FALSE),"")</f>
        <v/>
      </c>
      <c r="N399" s="302" t="str">
        <f>IFERROR(VLOOKUP($B399,Totalt!$B$1:$AQ$550,MATCH(N$2,Totalt!$B$1:$AQ$1,0),FALSE),"")</f>
        <v/>
      </c>
      <c r="O399" s="302" t="str">
        <f>IFERROR(VLOOKUP($B399,Totalt!$B$1:$AQ$550,MATCH(O$2,Totalt!$B$1:$AQ$1,0),FALSE),"")</f>
        <v/>
      </c>
      <c r="P399" s="302" t="str">
        <f>IFERROR(VLOOKUP($B399,Totalt!$B$1:$AQ$550,MATCH(P$2,Totalt!$B$1:$AQ$1,0),FALSE),"")</f>
        <v/>
      </c>
      <c r="Q399" s="302" t="str">
        <f>IFERROR(VLOOKUP($B399,Totalt!$B$1:$AQ$550,MATCH(Q$2,Totalt!$B$1:$AQ$1,0),FALSE),"")</f>
        <v/>
      </c>
      <c r="R399" s="302" t="str">
        <f>IFERROR(VLOOKUP($B399,Totalt!$B$1:$AQ$550,MATCH(R$2,Totalt!$B$1:$AQ$1,0),FALSE),"")</f>
        <v/>
      </c>
      <c r="S399" s="302" t="str">
        <f>IFERROR(VLOOKUP($B399,Totalt!$B$1:$AQ$550,MATCH(S$2,Totalt!$B$1:$AQ$1,0),FALSE),"")</f>
        <v/>
      </c>
      <c r="T399" s="302" t="str">
        <f>IFERROR(VLOOKUP($B399,Totalt!$B$1:$AQ$550,MATCH(T$2,Totalt!$B$1:$AQ$1,0),FALSE),"")</f>
        <v/>
      </c>
      <c r="U399" s="302" t="str">
        <f>IFERROR(VLOOKUP($B399,Totalt!$B$1:$AQ$550,MATCH(U$2,Totalt!$B$1:$AQ$1,0),FALSE),"")</f>
        <v/>
      </c>
      <c r="V399" s="302" t="str">
        <f>IFERROR(VLOOKUP($B399,Totalt!$B$1:$AQ$550,MATCH(V$2,Totalt!$B$1:$AQ$1,0),FALSE),"")</f>
        <v/>
      </c>
      <c r="W399" s="302" t="str">
        <f>IFERROR(VLOOKUP($B399,Totalt!$B$1:$AQ$550,MATCH(W$2,Totalt!$B$1:$AQ$1,0),FALSE),"")</f>
        <v/>
      </c>
      <c r="X399" s="302" t="str">
        <f>IFERROR(VLOOKUP($B399,Totalt!$B$1:$AQ$550,MATCH(X$2,Totalt!$B$1:$AQ$1,0),FALSE),"")</f>
        <v/>
      </c>
      <c r="Y399" s="302" t="str">
        <f>IFERROR(VLOOKUP($B399,Totalt!$B$1:$AQ$550,MATCH(Y$2,Totalt!$B$1:$AQ$1,0),FALSE),"")</f>
        <v/>
      </c>
      <c r="Z399" s="302" t="str">
        <f>IFERROR(VLOOKUP($B399,Totalt!$B$1:$AQ$550,MATCH(Z$2,Totalt!$B$1:$AQ$1,0),FALSE),"")</f>
        <v/>
      </c>
      <c r="AA399" s="302" t="str">
        <f>IFERROR(VLOOKUP($B399,Totalt!$B$1:$AQ$550,MATCH(AA$2,Totalt!$B$1:$AQ$1,0),FALSE),"")</f>
        <v/>
      </c>
      <c r="AB399" s="302" t="str">
        <f>IFERROR(VLOOKUP($B399,Totalt!$B$1:$AQ$550,MATCH(AB$2,Totalt!$B$1:$AQ$1,0),FALSE),"")</f>
        <v/>
      </c>
      <c r="AC399" s="302" t="str">
        <f>IFERROR(VLOOKUP($B399,Totalt!$B$1:$AQ$550,MATCH(AC$2,Totalt!$B$1:$AQ$1,0),FALSE),"")</f>
        <v/>
      </c>
      <c r="AD399" s="302" t="str">
        <f>IFERROR(VLOOKUP($B399,Totalt!$B$1:$AQ$550,MATCH(AD$2,Totalt!$B$1:$AQ$1,0),FALSE),"")</f>
        <v/>
      </c>
      <c r="AE399" s="302" t="str">
        <f>IFERROR(VLOOKUP($B399,Totalt!$B$1:$AQ$550,MATCH(AE$2,Totalt!$B$1:$AQ$1,0),FALSE),"")</f>
        <v/>
      </c>
      <c r="AF399" s="302" t="str">
        <f>IFERROR(VLOOKUP($B399,Totalt!$B$1:$AQ$550,MATCH(AF$2,Totalt!$B$1:$AQ$1,0),FALSE),"")</f>
        <v/>
      </c>
      <c r="AG399" s="302" t="str">
        <f>IFERROR(VLOOKUP($B399,Totalt!$B$1:$AQ$550,MATCH(AG$2,Totalt!$B$1:$AQ$1,0),FALSE),"")</f>
        <v/>
      </c>
      <c r="AI399" s="302" t="str">
        <f t="shared" si="24"/>
        <v/>
      </c>
      <c r="AJ399" s="302" t="str">
        <f>IF(ISERROR(1/VLOOKUP($B399,Leveranser!$B$1:$S$500,MATCH("såld värme (gwh)",Leveranser!$B$1:$S$1,0),FALSE)),"",VLOOKUP($B399,Leveranser!$B$1:$S$500,MATCH("såld värme (gwh)",Leveranser!$B$1:$S$1,0),FALSE))</f>
        <v/>
      </c>
      <c r="AK399" s="315"/>
      <c r="AM399" s="316" t="str">
        <f>IF(B399&lt;&gt;"",IF(VLOOKUP($B399,Totalt!$B$1:$AQ$550,MATCH("Kvalitetsgranskad:",Totalt!$B$1:$AQ$1,0),FALSE)="ja",VLOOKUP($B399,Miljö!$B$1:$AG$479,MATCH(AM$2,Miljö!$B$1:$AK$1,0),FALSE),""),"")</f>
        <v/>
      </c>
      <c r="AN399" s="316" t="str">
        <f>IF(AM399="ja",VLOOKUP($B399,Miljö!$B$1:$J$479,MATCH("Typ av ursprungsspecificerad el   (Om inget värde anges används Nordisk residualmix, se inforuta) ()",Miljö!$B$1:$J$1,0),FALSE),IF(AM399="nej","Nordisk residualel",""))</f>
        <v/>
      </c>
      <c r="AO399" s="316" t="str">
        <f>IF(AM399="","",VLOOKUP($B399,Miljö!$B$1:$J$479,MATCH("Fossilandel för ursprungspecificerad el ()",Miljö!$B$1:$J$1,0),FALSE))</f>
        <v/>
      </c>
      <c r="AP399" s="316" t="str">
        <f>IF(AM399="","",IFERROR(VLOOKUP($B399,Miljö!$B$1:$J$479,MATCH("Kärnkraftsandel för ursprungsspecificerad el ()",Miljö!$B$1:$J$1,0),FALSE)/1,0))</f>
        <v/>
      </c>
      <c r="AQ399" s="316" t="str">
        <f t="shared" si="25"/>
        <v/>
      </c>
      <c r="AS399" s="316" t="str">
        <f t="shared" si="26"/>
        <v/>
      </c>
      <c r="AT399" s="316" t="str">
        <f>IF(AS399="ja",VLOOKUP($B399,Miljö!$B$1:$O$500,MATCH("Fossil andel i procent (%)",Miljö!$B$1:$O$1,0),FALSE)/100,"")</f>
        <v/>
      </c>
      <c r="AV399" s="316" t="str">
        <f t="shared" si="27"/>
        <v/>
      </c>
      <c r="AW399" s="316" t="str">
        <f>IF(AV399="ja",VLOOKUP($B399,'Egen hetvattenprod'!$B$1:$AO$500,MATCH("Värmekälla till värmepumpar ()",'Egen hetvattenprod'!$B$1:$AO$1,0),FALSE),"")</f>
        <v/>
      </c>
    </row>
    <row r="400" spans="1:49" x14ac:dyDescent="0.25">
      <c r="A400" s="314" t="str">
        <f>'Miljövärden för publ företag'!B402</f>
        <v/>
      </c>
      <c r="B400" s="314" t="str">
        <f>'Miljövärden för publ företag'!C402</f>
        <v/>
      </c>
      <c r="C400" s="302" t="str">
        <f>IFERROR(VLOOKUP($B400,Totalt!$B$1:$AQ$550,MATCH(C$2,Totalt!$B$1:$AQ$1,0),FALSE),"")</f>
        <v/>
      </c>
      <c r="D400" s="302" t="str">
        <f>IFERROR(VLOOKUP($B400,Totalt!$B$1:$AQ$550,MATCH(D$2,Totalt!$B$1:$AQ$1,0),FALSE),"")</f>
        <v/>
      </c>
      <c r="E400" s="302" t="str">
        <f>IFERROR(VLOOKUP($B400,Totalt!$B$1:$AQ$550,MATCH(E$2,Totalt!$B$1:$AQ$1,0),FALSE),"")</f>
        <v/>
      </c>
      <c r="F400" s="302" t="str">
        <f>IFERROR(VLOOKUP($B400,Totalt!$B$1:$AQ$550,MATCH(F$2,Totalt!$B$1:$AQ$1,0),FALSE),"")</f>
        <v/>
      </c>
      <c r="G400" s="302" t="str">
        <f>IFERROR(VLOOKUP($B400,Totalt!$B$1:$AQ$550,MATCH(G$2,Totalt!$B$1:$AQ$1,0),FALSE),"")</f>
        <v/>
      </c>
      <c r="H400" s="302" t="str">
        <f>IFERROR(VLOOKUP($B400,Totalt!$B$1:$AQ$550,MATCH(H$2,Totalt!$B$1:$AQ$1,0),FALSE),"")</f>
        <v/>
      </c>
      <c r="I400" s="302" t="str">
        <f>IFERROR(VLOOKUP($B400,Totalt!$B$1:$AQ$550,MATCH(I$2,Totalt!$B$1:$AQ$1,0),FALSE),"")</f>
        <v/>
      </c>
      <c r="J400" s="302" t="str">
        <f>IFERROR(VLOOKUP($B400,Totalt!$B$1:$AQ$550,MATCH(J$2,Totalt!$B$1:$AQ$1,0),FALSE),"")</f>
        <v/>
      </c>
      <c r="K400" s="302" t="str">
        <f>IFERROR(VLOOKUP($B400,Totalt!$B$1:$AQ$550,MATCH(K$2,Totalt!$B$1:$AQ$1,0),FALSE),"")</f>
        <v/>
      </c>
      <c r="L400" s="302" t="str">
        <f>IFERROR(VLOOKUP($B400,Totalt!$B$1:$AQ$550,MATCH(L$2,Totalt!$B$1:$AQ$1,0),FALSE),"")</f>
        <v/>
      </c>
      <c r="M400" s="302" t="str">
        <f>IFERROR(VLOOKUP($B400,Totalt!$B$1:$AQ$550,MATCH(M$2,Totalt!$B$1:$AQ$1,0),FALSE),"")</f>
        <v/>
      </c>
      <c r="N400" s="302" t="str">
        <f>IFERROR(VLOOKUP($B400,Totalt!$B$1:$AQ$550,MATCH(N$2,Totalt!$B$1:$AQ$1,0),FALSE),"")</f>
        <v/>
      </c>
      <c r="O400" s="302" t="str">
        <f>IFERROR(VLOOKUP($B400,Totalt!$B$1:$AQ$550,MATCH(O$2,Totalt!$B$1:$AQ$1,0),FALSE),"")</f>
        <v/>
      </c>
      <c r="P400" s="302" t="str">
        <f>IFERROR(VLOOKUP($B400,Totalt!$B$1:$AQ$550,MATCH(P$2,Totalt!$B$1:$AQ$1,0),FALSE),"")</f>
        <v/>
      </c>
      <c r="Q400" s="302" t="str">
        <f>IFERROR(VLOOKUP($B400,Totalt!$B$1:$AQ$550,MATCH(Q$2,Totalt!$B$1:$AQ$1,0),FALSE),"")</f>
        <v/>
      </c>
      <c r="R400" s="302" t="str">
        <f>IFERROR(VLOOKUP($B400,Totalt!$B$1:$AQ$550,MATCH(R$2,Totalt!$B$1:$AQ$1,0),FALSE),"")</f>
        <v/>
      </c>
      <c r="S400" s="302" t="str">
        <f>IFERROR(VLOOKUP($B400,Totalt!$B$1:$AQ$550,MATCH(S$2,Totalt!$B$1:$AQ$1,0),FALSE),"")</f>
        <v/>
      </c>
      <c r="T400" s="302" t="str">
        <f>IFERROR(VLOOKUP($B400,Totalt!$B$1:$AQ$550,MATCH(T$2,Totalt!$B$1:$AQ$1,0),FALSE),"")</f>
        <v/>
      </c>
      <c r="U400" s="302" t="str">
        <f>IFERROR(VLOOKUP($B400,Totalt!$B$1:$AQ$550,MATCH(U$2,Totalt!$B$1:$AQ$1,0),FALSE),"")</f>
        <v/>
      </c>
      <c r="V400" s="302" t="str">
        <f>IFERROR(VLOOKUP($B400,Totalt!$B$1:$AQ$550,MATCH(V$2,Totalt!$B$1:$AQ$1,0),FALSE),"")</f>
        <v/>
      </c>
      <c r="W400" s="302" t="str">
        <f>IFERROR(VLOOKUP($B400,Totalt!$B$1:$AQ$550,MATCH(W$2,Totalt!$B$1:$AQ$1,0),FALSE),"")</f>
        <v/>
      </c>
      <c r="X400" s="302" t="str">
        <f>IFERROR(VLOOKUP($B400,Totalt!$B$1:$AQ$550,MATCH(X$2,Totalt!$B$1:$AQ$1,0),FALSE),"")</f>
        <v/>
      </c>
      <c r="Y400" s="302" t="str">
        <f>IFERROR(VLOOKUP($B400,Totalt!$B$1:$AQ$550,MATCH(Y$2,Totalt!$B$1:$AQ$1,0),FALSE),"")</f>
        <v/>
      </c>
      <c r="Z400" s="302" t="str">
        <f>IFERROR(VLOOKUP($B400,Totalt!$B$1:$AQ$550,MATCH(Z$2,Totalt!$B$1:$AQ$1,0),FALSE),"")</f>
        <v/>
      </c>
      <c r="AA400" s="302" t="str">
        <f>IFERROR(VLOOKUP($B400,Totalt!$B$1:$AQ$550,MATCH(AA$2,Totalt!$B$1:$AQ$1,0),FALSE),"")</f>
        <v/>
      </c>
      <c r="AB400" s="302" t="str">
        <f>IFERROR(VLOOKUP($B400,Totalt!$B$1:$AQ$550,MATCH(AB$2,Totalt!$B$1:$AQ$1,0),FALSE),"")</f>
        <v/>
      </c>
      <c r="AC400" s="302" t="str">
        <f>IFERROR(VLOOKUP($B400,Totalt!$B$1:$AQ$550,MATCH(AC$2,Totalt!$B$1:$AQ$1,0),FALSE),"")</f>
        <v/>
      </c>
      <c r="AD400" s="302" t="str">
        <f>IFERROR(VLOOKUP($B400,Totalt!$B$1:$AQ$550,MATCH(AD$2,Totalt!$B$1:$AQ$1,0),FALSE),"")</f>
        <v/>
      </c>
      <c r="AE400" s="302" t="str">
        <f>IFERROR(VLOOKUP($B400,Totalt!$B$1:$AQ$550,MATCH(AE$2,Totalt!$B$1:$AQ$1,0),FALSE),"")</f>
        <v/>
      </c>
      <c r="AF400" s="302" t="str">
        <f>IFERROR(VLOOKUP($B400,Totalt!$B$1:$AQ$550,MATCH(AF$2,Totalt!$B$1:$AQ$1,0),FALSE),"")</f>
        <v/>
      </c>
      <c r="AG400" s="302" t="str">
        <f>IFERROR(VLOOKUP($B400,Totalt!$B$1:$AQ$550,MATCH(AG$2,Totalt!$B$1:$AQ$1,0),FALSE),"")</f>
        <v/>
      </c>
      <c r="AI400" s="302" t="str">
        <f t="shared" si="24"/>
        <v/>
      </c>
      <c r="AJ400" s="302" t="str">
        <f>IF(ISERROR(1/VLOOKUP($B400,Leveranser!$B$1:$S$500,MATCH("såld värme (gwh)",Leveranser!$B$1:$S$1,0),FALSE)),"",VLOOKUP($B400,Leveranser!$B$1:$S$500,MATCH("såld värme (gwh)",Leveranser!$B$1:$S$1,0),FALSE))</f>
        <v/>
      </c>
      <c r="AK400" s="315"/>
      <c r="AM400" s="316" t="str">
        <f>IF(B400&lt;&gt;"",IF(VLOOKUP($B400,Totalt!$B$1:$AQ$550,MATCH("Kvalitetsgranskad:",Totalt!$B$1:$AQ$1,0),FALSE)="ja",VLOOKUP($B400,Miljö!$B$1:$AG$479,MATCH(AM$2,Miljö!$B$1:$AK$1,0),FALSE),""),"")</f>
        <v/>
      </c>
      <c r="AN400" s="316" t="str">
        <f>IF(AM400="ja",VLOOKUP($B400,Miljö!$B$1:$J$479,MATCH("Typ av ursprungsspecificerad el   (Om inget värde anges används Nordisk residualmix, se inforuta) ()",Miljö!$B$1:$J$1,0),FALSE),IF(AM400="nej","Nordisk residualel",""))</f>
        <v/>
      </c>
      <c r="AO400" s="316" t="str">
        <f>IF(AM400="","",VLOOKUP($B400,Miljö!$B$1:$J$479,MATCH("Fossilandel för ursprungspecificerad el ()",Miljö!$B$1:$J$1,0),FALSE))</f>
        <v/>
      </c>
      <c r="AP400" s="316" t="str">
        <f>IF(AM400="","",IFERROR(VLOOKUP($B400,Miljö!$B$1:$J$479,MATCH("Kärnkraftsandel för ursprungsspecificerad el ()",Miljö!$B$1:$J$1,0),FALSE)/1,0))</f>
        <v/>
      </c>
      <c r="AQ400" s="316" t="str">
        <f t="shared" si="25"/>
        <v/>
      </c>
      <c r="AS400" s="316" t="str">
        <f t="shared" si="26"/>
        <v/>
      </c>
      <c r="AT400" s="316" t="str">
        <f>IF(AS400="ja",VLOOKUP($B400,Miljö!$B$1:$O$500,MATCH("Fossil andel i procent (%)",Miljö!$B$1:$O$1,0),FALSE)/100,"")</f>
        <v/>
      </c>
      <c r="AV400" s="316" t="str">
        <f t="shared" si="27"/>
        <v/>
      </c>
      <c r="AW400" s="316" t="str">
        <f>IF(AV400="ja",VLOOKUP($B400,'Egen hetvattenprod'!$B$1:$AO$500,MATCH("Värmekälla till värmepumpar ()",'Egen hetvattenprod'!$B$1:$AO$1,0),FALSE),"")</f>
        <v/>
      </c>
    </row>
    <row r="401" spans="1:49" x14ac:dyDescent="0.25">
      <c r="A401" s="314" t="str">
        <f>'Miljövärden för publ företag'!B403</f>
        <v/>
      </c>
      <c r="B401" s="314" t="str">
        <f>'Miljövärden för publ företag'!C403</f>
        <v/>
      </c>
      <c r="C401" s="302" t="str">
        <f>IFERROR(VLOOKUP($B401,Totalt!$B$1:$AQ$550,MATCH(C$2,Totalt!$B$1:$AQ$1,0),FALSE),"")</f>
        <v/>
      </c>
      <c r="D401" s="302" t="str">
        <f>IFERROR(VLOOKUP($B401,Totalt!$B$1:$AQ$550,MATCH(D$2,Totalt!$B$1:$AQ$1,0),FALSE),"")</f>
        <v/>
      </c>
      <c r="E401" s="302" t="str">
        <f>IFERROR(VLOOKUP($B401,Totalt!$B$1:$AQ$550,MATCH(E$2,Totalt!$B$1:$AQ$1,0),FALSE),"")</f>
        <v/>
      </c>
      <c r="F401" s="302" t="str">
        <f>IFERROR(VLOOKUP($B401,Totalt!$B$1:$AQ$550,MATCH(F$2,Totalt!$B$1:$AQ$1,0),FALSE),"")</f>
        <v/>
      </c>
      <c r="G401" s="302" t="str">
        <f>IFERROR(VLOOKUP($B401,Totalt!$B$1:$AQ$550,MATCH(G$2,Totalt!$B$1:$AQ$1,0),FALSE),"")</f>
        <v/>
      </c>
      <c r="H401" s="302" t="str">
        <f>IFERROR(VLOOKUP($B401,Totalt!$B$1:$AQ$550,MATCH(H$2,Totalt!$B$1:$AQ$1,0),FALSE),"")</f>
        <v/>
      </c>
      <c r="I401" s="302" t="str">
        <f>IFERROR(VLOOKUP($B401,Totalt!$B$1:$AQ$550,MATCH(I$2,Totalt!$B$1:$AQ$1,0),FALSE),"")</f>
        <v/>
      </c>
      <c r="J401" s="302" t="str">
        <f>IFERROR(VLOOKUP($B401,Totalt!$B$1:$AQ$550,MATCH(J$2,Totalt!$B$1:$AQ$1,0),FALSE),"")</f>
        <v/>
      </c>
      <c r="K401" s="302" t="str">
        <f>IFERROR(VLOOKUP($B401,Totalt!$B$1:$AQ$550,MATCH(K$2,Totalt!$B$1:$AQ$1,0),FALSE),"")</f>
        <v/>
      </c>
      <c r="L401" s="302" t="str">
        <f>IFERROR(VLOOKUP($B401,Totalt!$B$1:$AQ$550,MATCH(L$2,Totalt!$B$1:$AQ$1,0),FALSE),"")</f>
        <v/>
      </c>
      <c r="M401" s="302" t="str">
        <f>IFERROR(VLOOKUP($B401,Totalt!$B$1:$AQ$550,MATCH(M$2,Totalt!$B$1:$AQ$1,0),FALSE),"")</f>
        <v/>
      </c>
      <c r="N401" s="302" t="str">
        <f>IFERROR(VLOOKUP($B401,Totalt!$B$1:$AQ$550,MATCH(N$2,Totalt!$B$1:$AQ$1,0),FALSE),"")</f>
        <v/>
      </c>
      <c r="O401" s="302" t="str">
        <f>IFERROR(VLOOKUP($B401,Totalt!$B$1:$AQ$550,MATCH(O$2,Totalt!$B$1:$AQ$1,0),FALSE),"")</f>
        <v/>
      </c>
      <c r="P401" s="302" t="str">
        <f>IFERROR(VLOOKUP($B401,Totalt!$B$1:$AQ$550,MATCH(P$2,Totalt!$B$1:$AQ$1,0),FALSE),"")</f>
        <v/>
      </c>
      <c r="Q401" s="302" t="str">
        <f>IFERROR(VLOOKUP($B401,Totalt!$B$1:$AQ$550,MATCH(Q$2,Totalt!$B$1:$AQ$1,0),FALSE),"")</f>
        <v/>
      </c>
      <c r="R401" s="302" t="str">
        <f>IFERROR(VLOOKUP($B401,Totalt!$B$1:$AQ$550,MATCH(R$2,Totalt!$B$1:$AQ$1,0),FALSE),"")</f>
        <v/>
      </c>
      <c r="S401" s="302" t="str">
        <f>IFERROR(VLOOKUP($B401,Totalt!$B$1:$AQ$550,MATCH(S$2,Totalt!$B$1:$AQ$1,0),FALSE),"")</f>
        <v/>
      </c>
      <c r="T401" s="302" t="str">
        <f>IFERROR(VLOOKUP($B401,Totalt!$B$1:$AQ$550,MATCH(T$2,Totalt!$B$1:$AQ$1,0),FALSE),"")</f>
        <v/>
      </c>
      <c r="U401" s="302" t="str">
        <f>IFERROR(VLOOKUP($B401,Totalt!$B$1:$AQ$550,MATCH(U$2,Totalt!$B$1:$AQ$1,0),FALSE),"")</f>
        <v/>
      </c>
      <c r="V401" s="302" t="str">
        <f>IFERROR(VLOOKUP($B401,Totalt!$B$1:$AQ$550,MATCH(V$2,Totalt!$B$1:$AQ$1,0),FALSE),"")</f>
        <v/>
      </c>
      <c r="W401" s="302" t="str">
        <f>IFERROR(VLOOKUP($B401,Totalt!$B$1:$AQ$550,MATCH(W$2,Totalt!$B$1:$AQ$1,0),FALSE),"")</f>
        <v/>
      </c>
      <c r="X401" s="302" t="str">
        <f>IFERROR(VLOOKUP($B401,Totalt!$B$1:$AQ$550,MATCH(X$2,Totalt!$B$1:$AQ$1,0),FALSE),"")</f>
        <v/>
      </c>
      <c r="Y401" s="302" t="str">
        <f>IFERROR(VLOOKUP($B401,Totalt!$B$1:$AQ$550,MATCH(Y$2,Totalt!$B$1:$AQ$1,0),FALSE),"")</f>
        <v/>
      </c>
      <c r="Z401" s="302" t="str">
        <f>IFERROR(VLOOKUP($B401,Totalt!$B$1:$AQ$550,MATCH(Z$2,Totalt!$B$1:$AQ$1,0),FALSE),"")</f>
        <v/>
      </c>
      <c r="AA401" s="302" t="str">
        <f>IFERROR(VLOOKUP($B401,Totalt!$B$1:$AQ$550,MATCH(AA$2,Totalt!$B$1:$AQ$1,0),FALSE),"")</f>
        <v/>
      </c>
      <c r="AB401" s="302" t="str">
        <f>IFERROR(VLOOKUP($B401,Totalt!$B$1:$AQ$550,MATCH(AB$2,Totalt!$B$1:$AQ$1,0),FALSE),"")</f>
        <v/>
      </c>
      <c r="AC401" s="302" t="str">
        <f>IFERROR(VLOOKUP($B401,Totalt!$B$1:$AQ$550,MATCH(AC$2,Totalt!$B$1:$AQ$1,0),FALSE),"")</f>
        <v/>
      </c>
      <c r="AD401" s="302" t="str">
        <f>IFERROR(VLOOKUP($B401,Totalt!$B$1:$AQ$550,MATCH(AD$2,Totalt!$B$1:$AQ$1,0),FALSE),"")</f>
        <v/>
      </c>
      <c r="AE401" s="302" t="str">
        <f>IFERROR(VLOOKUP($B401,Totalt!$B$1:$AQ$550,MATCH(AE$2,Totalt!$B$1:$AQ$1,0),FALSE),"")</f>
        <v/>
      </c>
      <c r="AF401" s="302" t="str">
        <f>IFERROR(VLOOKUP($B401,Totalt!$B$1:$AQ$550,MATCH(AF$2,Totalt!$B$1:$AQ$1,0),FALSE),"")</f>
        <v/>
      </c>
      <c r="AG401" s="302" t="str">
        <f>IFERROR(VLOOKUP($B401,Totalt!$B$1:$AQ$550,MATCH(AG$2,Totalt!$B$1:$AQ$1,0),FALSE),"")</f>
        <v/>
      </c>
      <c r="AI401" s="302" t="str">
        <f t="shared" si="24"/>
        <v/>
      </c>
      <c r="AJ401" s="302" t="str">
        <f>IF(ISERROR(1/VLOOKUP($B401,Leveranser!$B$1:$S$500,MATCH("såld värme (gwh)",Leveranser!$B$1:$S$1,0),FALSE)),"",VLOOKUP($B401,Leveranser!$B$1:$S$500,MATCH("såld värme (gwh)",Leveranser!$B$1:$S$1,0),FALSE))</f>
        <v/>
      </c>
      <c r="AK401" s="315"/>
      <c r="AM401" s="316" t="str">
        <f>IF(B401&lt;&gt;"",IF(VLOOKUP($B401,Totalt!$B$1:$AQ$550,MATCH("Kvalitetsgranskad:",Totalt!$B$1:$AQ$1,0),FALSE)="ja",VLOOKUP($B401,Miljö!$B$1:$AG$479,MATCH(AM$2,Miljö!$B$1:$AK$1,0),FALSE),""),"")</f>
        <v/>
      </c>
      <c r="AN401" s="316" t="str">
        <f>IF(AM401="ja",VLOOKUP($B401,Miljö!$B$1:$J$479,MATCH("Typ av ursprungsspecificerad el   (Om inget värde anges används Nordisk residualmix, se inforuta) ()",Miljö!$B$1:$J$1,0),FALSE),IF(AM401="nej","Nordisk residualel",""))</f>
        <v/>
      </c>
      <c r="AO401" s="316" t="str">
        <f>IF(AM401="","",VLOOKUP($B401,Miljö!$B$1:$J$479,MATCH("Fossilandel för ursprungspecificerad el ()",Miljö!$B$1:$J$1,0),FALSE))</f>
        <v/>
      </c>
      <c r="AP401" s="316" t="str">
        <f>IF(AM401="","",IFERROR(VLOOKUP($B401,Miljö!$B$1:$J$479,MATCH("Kärnkraftsandel för ursprungsspecificerad el ()",Miljö!$B$1:$J$1,0),FALSE)/1,0))</f>
        <v/>
      </c>
      <c r="AQ401" s="316" t="str">
        <f t="shared" si="25"/>
        <v/>
      </c>
      <c r="AS401" s="316" t="str">
        <f t="shared" si="26"/>
        <v/>
      </c>
      <c r="AT401" s="316" t="str">
        <f>IF(AS401="ja",VLOOKUP($B401,Miljö!$B$1:$O$500,MATCH("Fossil andel i procent (%)",Miljö!$B$1:$O$1,0),FALSE)/100,"")</f>
        <v/>
      </c>
      <c r="AV401" s="316" t="str">
        <f t="shared" si="27"/>
        <v/>
      </c>
      <c r="AW401" s="316" t="str">
        <f>IF(AV401="ja",VLOOKUP($B401,'Egen hetvattenprod'!$B$1:$AO$500,MATCH("Värmekälla till värmepumpar ()",'Egen hetvattenprod'!$B$1:$AO$1,0),FALSE),"")</f>
        <v/>
      </c>
    </row>
    <row r="402" spans="1:49" x14ac:dyDescent="0.25">
      <c r="A402" s="314" t="str">
        <f>'Miljövärden för publ företag'!B404</f>
        <v/>
      </c>
      <c r="B402" s="314" t="str">
        <f>'Miljövärden för publ företag'!C404</f>
        <v/>
      </c>
      <c r="C402" s="302" t="str">
        <f>IFERROR(VLOOKUP($B402,Totalt!$B$1:$AQ$550,MATCH(C$2,Totalt!$B$1:$AQ$1,0),FALSE),"")</f>
        <v/>
      </c>
      <c r="D402" s="302" t="str">
        <f>IFERROR(VLOOKUP($B402,Totalt!$B$1:$AQ$550,MATCH(D$2,Totalt!$B$1:$AQ$1,0),FALSE),"")</f>
        <v/>
      </c>
      <c r="E402" s="302" t="str">
        <f>IFERROR(VLOOKUP($B402,Totalt!$B$1:$AQ$550,MATCH(E$2,Totalt!$B$1:$AQ$1,0),FALSE),"")</f>
        <v/>
      </c>
      <c r="F402" s="302" t="str">
        <f>IFERROR(VLOOKUP($B402,Totalt!$B$1:$AQ$550,MATCH(F$2,Totalt!$B$1:$AQ$1,0),FALSE),"")</f>
        <v/>
      </c>
      <c r="G402" s="302" t="str">
        <f>IFERROR(VLOOKUP($B402,Totalt!$B$1:$AQ$550,MATCH(G$2,Totalt!$B$1:$AQ$1,0),FALSE),"")</f>
        <v/>
      </c>
      <c r="H402" s="302" t="str">
        <f>IFERROR(VLOOKUP($B402,Totalt!$B$1:$AQ$550,MATCH(H$2,Totalt!$B$1:$AQ$1,0),FALSE),"")</f>
        <v/>
      </c>
      <c r="I402" s="302" t="str">
        <f>IFERROR(VLOOKUP($B402,Totalt!$B$1:$AQ$550,MATCH(I$2,Totalt!$B$1:$AQ$1,0),FALSE),"")</f>
        <v/>
      </c>
      <c r="J402" s="302" t="str">
        <f>IFERROR(VLOOKUP($B402,Totalt!$B$1:$AQ$550,MATCH(J$2,Totalt!$B$1:$AQ$1,0),FALSE),"")</f>
        <v/>
      </c>
      <c r="K402" s="302" t="str">
        <f>IFERROR(VLOOKUP($B402,Totalt!$B$1:$AQ$550,MATCH(K$2,Totalt!$B$1:$AQ$1,0),FALSE),"")</f>
        <v/>
      </c>
      <c r="L402" s="302" t="str">
        <f>IFERROR(VLOOKUP($B402,Totalt!$B$1:$AQ$550,MATCH(L$2,Totalt!$B$1:$AQ$1,0),FALSE),"")</f>
        <v/>
      </c>
      <c r="M402" s="302" t="str">
        <f>IFERROR(VLOOKUP($B402,Totalt!$B$1:$AQ$550,MATCH(M$2,Totalt!$B$1:$AQ$1,0),FALSE),"")</f>
        <v/>
      </c>
      <c r="N402" s="302" t="str">
        <f>IFERROR(VLOOKUP($B402,Totalt!$B$1:$AQ$550,MATCH(N$2,Totalt!$B$1:$AQ$1,0),FALSE),"")</f>
        <v/>
      </c>
      <c r="O402" s="302" t="str">
        <f>IFERROR(VLOOKUP($B402,Totalt!$B$1:$AQ$550,MATCH(O$2,Totalt!$B$1:$AQ$1,0),FALSE),"")</f>
        <v/>
      </c>
      <c r="P402" s="302" t="str">
        <f>IFERROR(VLOOKUP($B402,Totalt!$B$1:$AQ$550,MATCH(P$2,Totalt!$B$1:$AQ$1,0),FALSE),"")</f>
        <v/>
      </c>
      <c r="Q402" s="302" t="str">
        <f>IFERROR(VLOOKUP($B402,Totalt!$B$1:$AQ$550,MATCH(Q$2,Totalt!$B$1:$AQ$1,0),FALSE),"")</f>
        <v/>
      </c>
      <c r="R402" s="302" t="str">
        <f>IFERROR(VLOOKUP($B402,Totalt!$B$1:$AQ$550,MATCH(R$2,Totalt!$B$1:$AQ$1,0),FALSE),"")</f>
        <v/>
      </c>
      <c r="S402" s="302" t="str">
        <f>IFERROR(VLOOKUP($B402,Totalt!$B$1:$AQ$550,MATCH(S$2,Totalt!$B$1:$AQ$1,0),FALSE),"")</f>
        <v/>
      </c>
      <c r="T402" s="302" t="str">
        <f>IFERROR(VLOOKUP($B402,Totalt!$B$1:$AQ$550,MATCH(T$2,Totalt!$B$1:$AQ$1,0),FALSE),"")</f>
        <v/>
      </c>
      <c r="U402" s="302" t="str">
        <f>IFERROR(VLOOKUP($B402,Totalt!$B$1:$AQ$550,MATCH(U$2,Totalt!$B$1:$AQ$1,0),FALSE),"")</f>
        <v/>
      </c>
      <c r="V402" s="302" t="str">
        <f>IFERROR(VLOOKUP($B402,Totalt!$B$1:$AQ$550,MATCH(V$2,Totalt!$B$1:$AQ$1,0),FALSE),"")</f>
        <v/>
      </c>
      <c r="W402" s="302" t="str">
        <f>IFERROR(VLOOKUP($B402,Totalt!$B$1:$AQ$550,MATCH(W$2,Totalt!$B$1:$AQ$1,0),FALSE),"")</f>
        <v/>
      </c>
      <c r="X402" s="302" t="str">
        <f>IFERROR(VLOOKUP($B402,Totalt!$B$1:$AQ$550,MATCH(X$2,Totalt!$B$1:$AQ$1,0),FALSE),"")</f>
        <v/>
      </c>
      <c r="Y402" s="302" t="str">
        <f>IFERROR(VLOOKUP($B402,Totalt!$B$1:$AQ$550,MATCH(Y$2,Totalt!$B$1:$AQ$1,0),FALSE),"")</f>
        <v/>
      </c>
      <c r="Z402" s="302" t="str">
        <f>IFERROR(VLOOKUP($B402,Totalt!$B$1:$AQ$550,MATCH(Z$2,Totalt!$B$1:$AQ$1,0),FALSE),"")</f>
        <v/>
      </c>
      <c r="AA402" s="302" t="str">
        <f>IFERROR(VLOOKUP($B402,Totalt!$B$1:$AQ$550,MATCH(AA$2,Totalt!$B$1:$AQ$1,0),FALSE),"")</f>
        <v/>
      </c>
      <c r="AB402" s="302" t="str">
        <f>IFERROR(VLOOKUP($B402,Totalt!$B$1:$AQ$550,MATCH(AB$2,Totalt!$B$1:$AQ$1,0),FALSE),"")</f>
        <v/>
      </c>
      <c r="AC402" s="302" t="str">
        <f>IFERROR(VLOOKUP($B402,Totalt!$B$1:$AQ$550,MATCH(AC$2,Totalt!$B$1:$AQ$1,0),FALSE),"")</f>
        <v/>
      </c>
      <c r="AD402" s="302" t="str">
        <f>IFERROR(VLOOKUP($B402,Totalt!$B$1:$AQ$550,MATCH(AD$2,Totalt!$B$1:$AQ$1,0),FALSE),"")</f>
        <v/>
      </c>
      <c r="AE402" s="302" t="str">
        <f>IFERROR(VLOOKUP($B402,Totalt!$B$1:$AQ$550,MATCH(AE$2,Totalt!$B$1:$AQ$1,0),FALSE),"")</f>
        <v/>
      </c>
      <c r="AF402" s="302" t="str">
        <f>IFERROR(VLOOKUP($B402,Totalt!$B$1:$AQ$550,MATCH(AF$2,Totalt!$B$1:$AQ$1,0),FALSE),"")</f>
        <v/>
      </c>
      <c r="AG402" s="302" t="str">
        <f>IFERROR(VLOOKUP($B402,Totalt!$B$1:$AQ$550,MATCH(AG$2,Totalt!$B$1:$AQ$1,0),FALSE),"")</f>
        <v/>
      </c>
      <c r="AI402" s="302" t="str">
        <f t="shared" si="24"/>
        <v/>
      </c>
      <c r="AJ402" s="302" t="str">
        <f>IF(ISERROR(1/VLOOKUP($B402,Leveranser!$B$1:$S$500,MATCH("såld värme (gwh)",Leveranser!$B$1:$S$1,0),FALSE)),"",VLOOKUP($B402,Leveranser!$B$1:$S$500,MATCH("såld värme (gwh)",Leveranser!$B$1:$S$1,0),FALSE))</f>
        <v/>
      </c>
      <c r="AK402" s="315"/>
      <c r="AM402" s="316" t="str">
        <f>IF(B402&lt;&gt;"",IF(VLOOKUP($B402,Totalt!$B$1:$AQ$550,MATCH("Kvalitetsgranskad:",Totalt!$B$1:$AQ$1,0),FALSE)="ja",VLOOKUP($B402,Miljö!$B$1:$AG$479,MATCH(AM$2,Miljö!$B$1:$AK$1,0),FALSE),""),"")</f>
        <v/>
      </c>
      <c r="AN402" s="316" t="str">
        <f>IF(AM402="ja",VLOOKUP($B402,Miljö!$B$1:$J$479,MATCH("Typ av ursprungsspecificerad el   (Om inget värde anges används Nordisk residualmix, se inforuta) ()",Miljö!$B$1:$J$1,0),FALSE),IF(AM402="nej","Nordisk residualel",""))</f>
        <v/>
      </c>
      <c r="AO402" s="316" t="str">
        <f>IF(AM402="","",VLOOKUP($B402,Miljö!$B$1:$J$479,MATCH("Fossilandel för ursprungspecificerad el ()",Miljö!$B$1:$J$1,0),FALSE))</f>
        <v/>
      </c>
      <c r="AP402" s="316" t="str">
        <f>IF(AM402="","",IFERROR(VLOOKUP($B402,Miljö!$B$1:$J$479,MATCH("Kärnkraftsandel för ursprungsspecificerad el ()",Miljö!$B$1:$J$1,0),FALSE)/1,0))</f>
        <v/>
      </c>
      <c r="AQ402" s="316" t="str">
        <f t="shared" si="25"/>
        <v/>
      </c>
      <c r="AS402" s="316" t="str">
        <f t="shared" si="26"/>
        <v/>
      </c>
      <c r="AT402" s="316" t="str">
        <f>IF(AS402="ja",VLOOKUP($B402,Miljö!$B$1:$O$500,MATCH("Fossil andel i procent (%)",Miljö!$B$1:$O$1,0),FALSE)/100,"")</f>
        <v/>
      </c>
      <c r="AV402" s="316" t="str">
        <f t="shared" si="27"/>
        <v/>
      </c>
      <c r="AW402" s="316" t="str">
        <f>IF(AV402="ja",VLOOKUP($B402,'Egen hetvattenprod'!$B$1:$AO$500,MATCH("Värmekälla till värmepumpar ()",'Egen hetvattenprod'!$B$1:$AO$1,0),FALSE),"")</f>
        <v/>
      </c>
    </row>
    <row r="403" spans="1:49" x14ac:dyDescent="0.25">
      <c r="A403" s="314" t="str">
        <f>'Miljövärden för publ företag'!B405</f>
        <v/>
      </c>
      <c r="B403" s="314" t="str">
        <f>'Miljövärden för publ företag'!C405</f>
        <v/>
      </c>
      <c r="C403" s="302" t="str">
        <f>IFERROR(VLOOKUP($B403,Totalt!$B$1:$AQ$550,MATCH(C$2,Totalt!$B$1:$AQ$1,0),FALSE),"")</f>
        <v/>
      </c>
      <c r="D403" s="302" t="str">
        <f>IFERROR(VLOOKUP($B403,Totalt!$B$1:$AQ$550,MATCH(D$2,Totalt!$B$1:$AQ$1,0),FALSE),"")</f>
        <v/>
      </c>
      <c r="E403" s="302" t="str">
        <f>IFERROR(VLOOKUP($B403,Totalt!$B$1:$AQ$550,MATCH(E$2,Totalt!$B$1:$AQ$1,0),FALSE),"")</f>
        <v/>
      </c>
      <c r="F403" s="302" t="str">
        <f>IFERROR(VLOOKUP($B403,Totalt!$B$1:$AQ$550,MATCH(F$2,Totalt!$B$1:$AQ$1,0),FALSE),"")</f>
        <v/>
      </c>
      <c r="G403" s="302" t="str">
        <f>IFERROR(VLOOKUP($B403,Totalt!$B$1:$AQ$550,MATCH(G$2,Totalt!$B$1:$AQ$1,0),FALSE),"")</f>
        <v/>
      </c>
      <c r="H403" s="302" t="str">
        <f>IFERROR(VLOOKUP($B403,Totalt!$B$1:$AQ$550,MATCH(H$2,Totalt!$B$1:$AQ$1,0),FALSE),"")</f>
        <v/>
      </c>
      <c r="I403" s="302" t="str">
        <f>IFERROR(VLOOKUP($B403,Totalt!$B$1:$AQ$550,MATCH(I$2,Totalt!$B$1:$AQ$1,0),FALSE),"")</f>
        <v/>
      </c>
      <c r="J403" s="302" t="str">
        <f>IFERROR(VLOOKUP($B403,Totalt!$B$1:$AQ$550,MATCH(J$2,Totalt!$B$1:$AQ$1,0),FALSE),"")</f>
        <v/>
      </c>
      <c r="K403" s="302" t="str">
        <f>IFERROR(VLOOKUP($B403,Totalt!$B$1:$AQ$550,MATCH(K$2,Totalt!$B$1:$AQ$1,0),FALSE),"")</f>
        <v/>
      </c>
      <c r="L403" s="302" t="str">
        <f>IFERROR(VLOOKUP($B403,Totalt!$B$1:$AQ$550,MATCH(L$2,Totalt!$B$1:$AQ$1,0),FALSE),"")</f>
        <v/>
      </c>
      <c r="M403" s="302" t="str">
        <f>IFERROR(VLOOKUP($B403,Totalt!$B$1:$AQ$550,MATCH(M$2,Totalt!$B$1:$AQ$1,0),FALSE),"")</f>
        <v/>
      </c>
      <c r="N403" s="302" t="str">
        <f>IFERROR(VLOOKUP($B403,Totalt!$B$1:$AQ$550,MATCH(N$2,Totalt!$B$1:$AQ$1,0),FALSE),"")</f>
        <v/>
      </c>
      <c r="O403" s="302" t="str">
        <f>IFERROR(VLOOKUP($B403,Totalt!$B$1:$AQ$550,MATCH(O$2,Totalt!$B$1:$AQ$1,0),FALSE),"")</f>
        <v/>
      </c>
      <c r="P403" s="302" t="str">
        <f>IFERROR(VLOOKUP($B403,Totalt!$B$1:$AQ$550,MATCH(P$2,Totalt!$B$1:$AQ$1,0),FALSE),"")</f>
        <v/>
      </c>
      <c r="Q403" s="302" t="str">
        <f>IFERROR(VLOOKUP($B403,Totalt!$B$1:$AQ$550,MATCH(Q$2,Totalt!$B$1:$AQ$1,0),FALSE),"")</f>
        <v/>
      </c>
      <c r="R403" s="302" t="str">
        <f>IFERROR(VLOOKUP($B403,Totalt!$B$1:$AQ$550,MATCH(R$2,Totalt!$B$1:$AQ$1,0),FALSE),"")</f>
        <v/>
      </c>
      <c r="S403" s="302" t="str">
        <f>IFERROR(VLOOKUP($B403,Totalt!$B$1:$AQ$550,MATCH(S$2,Totalt!$B$1:$AQ$1,0),FALSE),"")</f>
        <v/>
      </c>
      <c r="T403" s="302" t="str">
        <f>IFERROR(VLOOKUP($B403,Totalt!$B$1:$AQ$550,MATCH(T$2,Totalt!$B$1:$AQ$1,0),FALSE),"")</f>
        <v/>
      </c>
      <c r="U403" s="302" t="str">
        <f>IFERROR(VLOOKUP($B403,Totalt!$B$1:$AQ$550,MATCH(U$2,Totalt!$B$1:$AQ$1,0),FALSE),"")</f>
        <v/>
      </c>
      <c r="V403" s="302" t="str">
        <f>IFERROR(VLOOKUP($B403,Totalt!$B$1:$AQ$550,MATCH(V$2,Totalt!$B$1:$AQ$1,0),FALSE),"")</f>
        <v/>
      </c>
      <c r="W403" s="302" t="str">
        <f>IFERROR(VLOOKUP($B403,Totalt!$B$1:$AQ$550,MATCH(W$2,Totalt!$B$1:$AQ$1,0),FALSE),"")</f>
        <v/>
      </c>
      <c r="X403" s="302" t="str">
        <f>IFERROR(VLOOKUP($B403,Totalt!$B$1:$AQ$550,MATCH(X$2,Totalt!$B$1:$AQ$1,0),FALSE),"")</f>
        <v/>
      </c>
      <c r="Y403" s="302" t="str">
        <f>IFERROR(VLOOKUP($B403,Totalt!$B$1:$AQ$550,MATCH(Y$2,Totalt!$B$1:$AQ$1,0),FALSE),"")</f>
        <v/>
      </c>
      <c r="Z403" s="302" t="str">
        <f>IFERROR(VLOOKUP($B403,Totalt!$B$1:$AQ$550,MATCH(Z$2,Totalt!$B$1:$AQ$1,0),FALSE),"")</f>
        <v/>
      </c>
      <c r="AA403" s="302" t="str">
        <f>IFERROR(VLOOKUP($B403,Totalt!$B$1:$AQ$550,MATCH(AA$2,Totalt!$B$1:$AQ$1,0),FALSE),"")</f>
        <v/>
      </c>
      <c r="AB403" s="302" t="str">
        <f>IFERROR(VLOOKUP($B403,Totalt!$B$1:$AQ$550,MATCH(AB$2,Totalt!$B$1:$AQ$1,0),FALSE),"")</f>
        <v/>
      </c>
      <c r="AC403" s="302" t="str">
        <f>IFERROR(VLOOKUP($B403,Totalt!$B$1:$AQ$550,MATCH(AC$2,Totalt!$B$1:$AQ$1,0),FALSE),"")</f>
        <v/>
      </c>
      <c r="AD403" s="302" t="str">
        <f>IFERROR(VLOOKUP($B403,Totalt!$B$1:$AQ$550,MATCH(AD$2,Totalt!$B$1:$AQ$1,0),FALSE),"")</f>
        <v/>
      </c>
      <c r="AE403" s="302" t="str">
        <f>IFERROR(VLOOKUP($B403,Totalt!$B$1:$AQ$550,MATCH(AE$2,Totalt!$B$1:$AQ$1,0),FALSE),"")</f>
        <v/>
      </c>
      <c r="AF403" s="302" t="str">
        <f>IFERROR(VLOOKUP($B403,Totalt!$B$1:$AQ$550,MATCH(AF$2,Totalt!$B$1:$AQ$1,0),FALSE),"")</f>
        <v/>
      </c>
      <c r="AG403" s="302" t="str">
        <f>IFERROR(VLOOKUP($B403,Totalt!$B$1:$AQ$550,MATCH(AG$2,Totalt!$B$1:$AQ$1,0),FALSE),"")</f>
        <v/>
      </c>
      <c r="AI403" s="302" t="str">
        <f t="shared" si="24"/>
        <v/>
      </c>
      <c r="AJ403" s="302" t="str">
        <f>IF(ISERROR(1/VLOOKUP($B403,Leveranser!$B$1:$S$500,MATCH("såld värme (gwh)",Leveranser!$B$1:$S$1,0),FALSE)),"",VLOOKUP($B403,Leveranser!$B$1:$S$500,MATCH("såld värme (gwh)",Leveranser!$B$1:$S$1,0),FALSE))</f>
        <v/>
      </c>
      <c r="AK403" s="315"/>
      <c r="AM403" s="316" t="str">
        <f>IF(B403&lt;&gt;"",IF(VLOOKUP($B403,Totalt!$B$1:$AQ$550,MATCH("Kvalitetsgranskad:",Totalt!$B$1:$AQ$1,0),FALSE)="ja",VLOOKUP($B403,Miljö!$B$1:$AG$479,MATCH(AM$2,Miljö!$B$1:$AK$1,0),FALSE),""),"")</f>
        <v/>
      </c>
      <c r="AN403" s="316" t="str">
        <f>IF(AM403="ja",VLOOKUP($B403,Miljö!$B$1:$J$479,MATCH("Typ av ursprungsspecificerad el   (Om inget värde anges används Nordisk residualmix, se inforuta) ()",Miljö!$B$1:$J$1,0),FALSE),IF(AM403="nej","Nordisk residualel",""))</f>
        <v/>
      </c>
      <c r="AO403" s="316" t="str">
        <f>IF(AM403="","",VLOOKUP($B403,Miljö!$B$1:$J$479,MATCH("Fossilandel för ursprungspecificerad el ()",Miljö!$B$1:$J$1,0),FALSE))</f>
        <v/>
      </c>
      <c r="AP403" s="316" t="str">
        <f>IF(AM403="","",IFERROR(VLOOKUP($B403,Miljö!$B$1:$J$479,MATCH("Kärnkraftsandel för ursprungsspecificerad el ()",Miljö!$B$1:$J$1,0),FALSE)/1,0))</f>
        <v/>
      </c>
      <c r="AQ403" s="316" t="str">
        <f t="shared" si="25"/>
        <v/>
      </c>
      <c r="AS403" s="316" t="str">
        <f t="shared" si="26"/>
        <v/>
      </c>
      <c r="AT403" s="316" t="str">
        <f>IF(AS403="ja",VLOOKUP($B403,Miljö!$B$1:$O$500,MATCH("Fossil andel i procent (%)",Miljö!$B$1:$O$1,0),FALSE)/100,"")</f>
        <v/>
      </c>
      <c r="AV403" s="316" t="str">
        <f t="shared" si="27"/>
        <v/>
      </c>
      <c r="AW403" s="316" t="str">
        <f>IF(AV403="ja",VLOOKUP($B403,'Egen hetvattenprod'!$B$1:$AO$500,MATCH("Värmekälla till värmepumpar ()",'Egen hetvattenprod'!$B$1:$AO$1,0),FALSE),"")</f>
        <v/>
      </c>
    </row>
    <row r="404" spans="1:49" x14ac:dyDescent="0.25">
      <c r="A404" s="314" t="str">
        <f>'Miljövärden för publ företag'!B406</f>
        <v/>
      </c>
      <c r="B404" s="314" t="str">
        <f>'Miljövärden för publ företag'!C406</f>
        <v/>
      </c>
      <c r="C404" s="302" t="str">
        <f>IFERROR(VLOOKUP($B404,Totalt!$B$1:$AQ$550,MATCH(C$2,Totalt!$B$1:$AQ$1,0),FALSE),"")</f>
        <v/>
      </c>
      <c r="D404" s="302" t="str">
        <f>IFERROR(VLOOKUP($B404,Totalt!$B$1:$AQ$550,MATCH(D$2,Totalt!$B$1:$AQ$1,0),FALSE),"")</f>
        <v/>
      </c>
      <c r="E404" s="302" t="str">
        <f>IFERROR(VLOOKUP($B404,Totalt!$B$1:$AQ$550,MATCH(E$2,Totalt!$B$1:$AQ$1,0),FALSE),"")</f>
        <v/>
      </c>
      <c r="F404" s="302" t="str">
        <f>IFERROR(VLOOKUP($B404,Totalt!$B$1:$AQ$550,MATCH(F$2,Totalt!$B$1:$AQ$1,0),FALSE),"")</f>
        <v/>
      </c>
      <c r="G404" s="302" t="str">
        <f>IFERROR(VLOOKUP($B404,Totalt!$B$1:$AQ$550,MATCH(G$2,Totalt!$B$1:$AQ$1,0),FALSE),"")</f>
        <v/>
      </c>
      <c r="H404" s="302" t="str">
        <f>IFERROR(VLOOKUP($B404,Totalt!$B$1:$AQ$550,MATCH(H$2,Totalt!$B$1:$AQ$1,0),FALSE),"")</f>
        <v/>
      </c>
      <c r="I404" s="302" t="str">
        <f>IFERROR(VLOOKUP($B404,Totalt!$B$1:$AQ$550,MATCH(I$2,Totalt!$B$1:$AQ$1,0),FALSE),"")</f>
        <v/>
      </c>
      <c r="J404" s="302" t="str">
        <f>IFERROR(VLOOKUP($B404,Totalt!$B$1:$AQ$550,MATCH(J$2,Totalt!$B$1:$AQ$1,0),FALSE),"")</f>
        <v/>
      </c>
      <c r="K404" s="302" t="str">
        <f>IFERROR(VLOOKUP($B404,Totalt!$B$1:$AQ$550,MATCH(K$2,Totalt!$B$1:$AQ$1,0),FALSE),"")</f>
        <v/>
      </c>
      <c r="L404" s="302" t="str">
        <f>IFERROR(VLOOKUP($B404,Totalt!$B$1:$AQ$550,MATCH(L$2,Totalt!$B$1:$AQ$1,0),FALSE),"")</f>
        <v/>
      </c>
      <c r="M404" s="302" t="str">
        <f>IFERROR(VLOOKUP($B404,Totalt!$B$1:$AQ$550,MATCH(M$2,Totalt!$B$1:$AQ$1,0),FALSE),"")</f>
        <v/>
      </c>
      <c r="N404" s="302" t="str">
        <f>IFERROR(VLOOKUP($B404,Totalt!$B$1:$AQ$550,MATCH(N$2,Totalt!$B$1:$AQ$1,0),FALSE),"")</f>
        <v/>
      </c>
      <c r="O404" s="302" t="str">
        <f>IFERROR(VLOOKUP($B404,Totalt!$B$1:$AQ$550,MATCH(O$2,Totalt!$B$1:$AQ$1,0),FALSE),"")</f>
        <v/>
      </c>
      <c r="P404" s="302" t="str">
        <f>IFERROR(VLOOKUP($B404,Totalt!$B$1:$AQ$550,MATCH(P$2,Totalt!$B$1:$AQ$1,0),FALSE),"")</f>
        <v/>
      </c>
      <c r="Q404" s="302" t="str">
        <f>IFERROR(VLOOKUP($B404,Totalt!$B$1:$AQ$550,MATCH(Q$2,Totalt!$B$1:$AQ$1,0),FALSE),"")</f>
        <v/>
      </c>
      <c r="R404" s="302" t="str">
        <f>IFERROR(VLOOKUP($B404,Totalt!$B$1:$AQ$550,MATCH(R$2,Totalt!$B$1:$AQ$1,0),FALSE),"")</f>
        <v/>
      </c>
      <c r="S404" s="302" t="str">
        <f>IFERROR(VLOOKUP($B404,Totalt!$B$1:$AQ$550,MATCH(S$2,Totalt!$B$1:$AQ$1,0),FALSE),"")</f>
        <v/>
      </c>
      <c r="T404" s="302" t="str">
        <f>IFERROR(VLOOKUP($B404,Totalt!$B$1:$AQ$550,MATCH(T$2,Totalt!$B$1:$AQ$1,0),FALSE),"")</f>
        <v/>
      </c>
      <c r="U404" s="302" t="str">
        <f>IFERROR(VLOOKUP($B404,Totalt!$B$1:$AQ$550,MATCH(U$2,Totalt!$B$1:$AQ$1,0),FALSE),"")</f>
        <v/>
      </c>
      <c r="V404" s="302" t="str">
        <f>IFERROR(VLOOKUP($B404,Totalt!$B$1:$AQ$550,MATCH(V$2,Totalt!$B$1:$AQ$1,0),FALSE),"")</f>
        <v/>
      </c>
      <c r="W404" s="302" t="str">
        <f>IFERROR(VLOOKUP($B404,Totalt!$B$1:$AQ$550,MATCH(W$2,Totalt!$B$1:$AQ$1,0),FALSE),"")</f>
        <v/>
      </c>
      <c r="X404" s="302" t="str">
        <f>IFERROR(VLOOKUP($B404,Totalt!$B$1:$AQ$550,MATCH(X$2,Totalt!$B$1:$AQ$1,0),FALSE),"")</f>
        <v/>
      </c>
      <c r="Y404" s="302" t="str">
        <f>IFERROR(VLOOKUP($B404,Totalt!$B$1:$AQ$550,MATCH(Y$2,Totalt!$B$1:$AQ$1,0),FALSE),"")</f>
        <v/>
      </c>
      <c r="Z404" s="302" t="str">
        <f>IFERROR(VLOOKUP($B404,Totalt!$B$1:$AQ$550,MATCH(Z$2,Totalt!$B$1:$AQ$1,0),FALSE),"")</f>
        <v/>
      </c>
      <c r="AA404" s="302" t="str">
        <f>IFERROR(VLOOKUP($B404,Totalt!$B$1:$AQ$550,MATCH(AA$2,Totalt!$B$1:$AQ$1,0),FALSE),"")</f>
        <v/>
      </c>
      <c r="AB404" s="302" t="str">
        <f>IFERROR(VLOOKUP($B404,Totalt!$B$1:$AQ$550,MATCH(AB$2,Totalt!$B$1:$AQ$1,0),FALSE),"")</f>
        <v/>
      </c>
      <c r="AC404" s="302" t="str">
        <f>IFERROR(VLOOKUP($B404,Totalt!$B$1:$AQ$550,MATCH(AC$2,Totalt!$B$1:$AQ$1,0),FALSE),"")</f>
        <v/>
      </c>
      <c r="AD404" s="302" t="str">
        <f>IFERROR(VLOOKUP($B404,Totalt!$B$1:$AQ$550,MATCH(AD$2,Totalt!$B$1:$AQ$1,0),FALSE),"")</f>
        <v/>
      </c>
      <c r="AE404" s="302" t="str">
        <f>IFERROR(VLOOKUP($B404,Totalt!$B$1:$AQ$550,MATCH(AE$2,Totalt!$B$1:$AQ$1,0),FALSE),"")</f>
        <v/>
      </c>
      <c r="AF404" s="302" t="str">
        <f>IFERROR(VLOOKUP($B404,Totalt!$B$1:$AQ$550,MATCH(AF$2,Totalt!$B$1:$AQ$1,0),FALSE),"")</f>
        <v/>
      </c>
      <c r="AG404" s="302" t="str">
        <f>IFERROR(VLOOKUP($B404,Totalt!$B$1:$AQ$550,MATCH(AG$2,Totalt!$B$1:$AQ$1,0),FALSE),"")</f>
        <v/>
      </c>
      <c r="AI404" s="302" t="str">
        <f t="shared" si="24"/>
        <v/>
      </c>
      <c r="AJ404" s="302" t="str">
        <f>IF(ISERROR(1/VLOOKUP($B404,Leveranser!$B$1:$S$500,MATCH("såld värme (gwh)",Leveranser!$B$1:$S$1,0),FALSE)),"",VLOOKUP($B404,Leveranser!$B$1:$S$500,MATCH("såld värme (gwh)",Leveranser!$B$1:$S$1,0),FALSE))</f>
        <v/>
      </c>
      <c r="AK404" s="315"/>
      <c r="AM404" s="316" t="str">
        <f>IF(B404&lt;&gt;"",IF(VLOOKUP($B404,Totalt!$B$1:$AQ$550,MATCH("Kvalitetsgranskad:",Totalt!$B$1:$AQ$1,0),FALSE)="ja",VLOOKUP($B404,Miljö!$B$1:$AG$479,MATCH(AM$2,Miljö!$B$1:$AK$1,0),FALSE),""),"")</f>
        <v/>
      </c>
      <c r="AN404" s="316" t="str">
        <f>IF(AM404="ja",VLOOKUP($B404,Miljö!$B$1:$J$479,MATCH("Typ av ursprungsspecificerad el   (Om inget värde anges används Nordisk residualmix, se inforuta) ()",Miljö!$B$1:$J$1,0),FALSE),IF(AM404="nej","Nordisk residualel",""))</f>
        <v/>
      </c>
      <c r="AO404" s="316" t="str">
        <f>IF(AM404="","",VLOOKUP($B404,Miljö!$B$1:$J$479,MATCH("Fossilandel för ursprungspecificerad el ()",Miljö!$B$1:$J$1,0),FALSE))</f>
        <v/>
      </c>
      <c r="AP404" s="316" t="str">
        <f>IF(AM404="","",IFERROR(VLOOKUP($B404,Miljö!$B$1:$J$479,MATCH("Kärnkraftsandel för ursprungsspecificerad el ()",Miljö!$B$1:$J$1,0),FALSE)/1,0))</f>
        <v/>
      </c>
      <c r="AQ404" s="316" t="str">
        <f t="shared" si="25"/>
        <v/>
      </c>
      <c r="AS404" s="316" t="str">
        <f t="shared" si="26"/>
        <v/>
      </c>
      <c r="AT404" s="316" t="str">
        <f>IF(AS404="ja",VLOOKUP($B404,Miljö!$B$1:$O$500,MATCH("Fossil andel i procent (%)",Miljö!$B$1:$O$1,0),FALSE)/100,"")</f>
        <v/>
      </c>
      <c r="AV404" s="316" t="str">
        <f t="shared" si="27"/>
        <v/>
      </c>
      <c r="AW404" s="316" t="str">
        <f>IF(AV404="ja",VLOOKUP($B404,'Egen hetvattenprod'!$B$1:$AO$500,MATCH("Värmekälla till värmepumpar ()",'Egen hetvattenprod'!$B$1:$AO$1,0),FALSE),"")</f>
        <v/>
      </c>
    </row>
    <row r="405" spans="1:49" x14ac:dyDescent="0.25">
      <c r="A405" s="314" t="str">
        <f>'Miljövärden för publ företag'!B407</f>
        <v/>
      </c>
      <c r="B405" s="314" t="str">
        <f>'Miljövärden för publ företag'!C407</f>
        <v/>
      </c>
      <c r="C405" s="302" t="str">
        <f>IFERROR(VLOOKUP($B405,Totalt!$B$1:$AQ$550,MATCH(C$2,Totalt!$B$1:$AQ$1,0),FALSE),"")</f>
        <v/>
      </c>
      <c r="D405" s="302" t="str">
        <f>IFERROR(VLOOKUP($B405,Totalt!$B$1:$AQ$550,MATCH(D$2,Totalt!$B$1:$AQ$1,0),FALSE),"")</f>
        <v/>
      </c>
      <c r="E405" s="302" t="str">
        <f>IFERROR(VLOOKUP($B405,Totalt!$B$1:$AQ$550,MATCH(E$2,Totalt!$B$1:$AQ$1,0),FALSE),"")</f>
        <v/>
      </c>
      <c r="F405" s="302" t="str">
        <f>IFERROR(VLOOKUP($B405,Totalt!$B$1:$AQ$550,MATCH(F$2,Totalt!$B$1:$AQ$1,0),FALSE),"")</f>
        <v/>
      </c>
      <c r="G405" s="302" t="str">
        <f>IFERROR(VLOOKUP($B405,Totalt!$B$1:$AQ$550,MATCH(G$2,Totalt!$B$1:$AQ$1,0),FALSE),"")</f>
        <v/>
      </c>
      <c r="H405" s="302" t="str">
        <f>IFERROR(VLOOKUP($B405,Totalt!$B$1:$AQ$550,MATCH(H$2,Totalt!$B$1:$AQ$1,0),FALSE),"")</f>
        <v/>
      </c>
      <c r="I405" s="302" t="str">
        <f>IFERROR(VLOOKUP($B405,Totalt!$B$1:$AQ$550,MATCH(I$2,Totalt!$B$1:$AQ$1,0),FALSE),"")</f>
        <v/>
      </c>
      <c r="J405" s="302" t="str">
        <f>IFERROR(VLOOKUP($B405,Totalt!$B$1:$AQ$550,MATCH(J$2,Totalt!$B$1:$AQ$1,0),FALSE),"")</f>
        <v/>
      </c>
      <c r="K405" s="302" t="str">
        <f>IFERROR(VLOOKUP($B405,Totalt!$B$1:$AQ$550,MATCH(K$2,Totalt!$B$1:$AQ$1,0),FALSE),"")</f>
        <v/>
      </c>
      <c r="L405" s="302" t="str">
        <f>IFERROR(VLOOKUP($B405,Totalt!$B$1:$AQ$550,MATCH(L$2,Totalt!$B$1:$AQ$1,0),FALSE),"")</f>
        <v/>
      </c>
      <c r="M405" s="302" t="str">
        <f>IFERROR(VLOOKUP($B405,Totalt!$B$1:$AQ$550,MATCH(M$2,Totalt!$B$1:$AQ$1,0),FALSE),"")</f>
        <v/>
      </c>
      <c r="N405" s="302" t="str">
        <f>IFERROR(VLOOKUP($B405,Totalt!$B$1:$AQ$550,MATCH(N$2,Totalt!$B$1:$AQ$1,0),FALSE),"")</f>
        <v/>
      </c>
      <c r="O405" s="302" t="str">
        <f>IFERROR(VLOOKUP($B405,Totalt!$B$1:$AQ$550,MATCH(O$2,Totalt!$B$1:$AQ$1,0),FALSE),"")</f>
        <v/>
      </c>
      <c r="P405" s="302" t="str">
        <f>IFERROR(VLOOKUP($B405,Totalt!$B$1:$AQ$550,MATCH(P$2,Totalt!$B$1:$AQ$1,0),FALSE),"")</f>
        <v/>
      </c>
      <c r="Q405" s="302" t="str">
        <f>IFERROR(VLOOKUP($B405,Totalt!$B$1:$AQ$550,MATCH(Q$2,Totalt!$B$1:$AQ$1,0),FALSE),"")</f>
        <v/>
      </c>
      <c r="R405" s="302" t="str">
        <f>IFERROR(VLOOKUP($B405,Totalt!$B$1:$AQ$550,MATCH(R$2,Totalt!$B$1:$AQ$1,0),FALSE),"")</f>
        <v/>
      </c>
      <c r="S405" s="302" t="str">
        <f>IFERROR(VLOOKUP($B405,Totalt!$B$1:$AQ$550,MATCH(S$2,Totalt!$B$1:$AQ$1,0),FALSE),"")</f>
        <v/>
      </c>
      <c r="T405" s="302" t="str">
        <f>IFERROR(VLOOKUP($B405,Totalt!$B$1:$AQ$550,MATCH(T$2,Totalt!$B$1:$AQ$1,0),FALSE),"")</f>
        <v/>
      </c>
      <c r="U405" s="302" t="str">
        <f>IFERROR(VLOOKUP($B405,Totalt!$B$1:$AQ$550,MATCH(U$2,Totalt!$B$1:$AQ$1,0),FALSE),"")</f>
        <v/>
      </c>
      <c r="V405" s="302" t="str">
        <f>IFERROR(VLOOKUP($B405,Totalt!$B$1:$AQ$550,MATCH(V$2,Totalt!$B$1:$AQ$1,0),FALSE),"")</f>
        <v/>
      </c>
      <c r="W405" s="302" t="str">
        <f>IFERROR(VLOOKUP($B405,Totalt!$B$1:$AQ$550,MATCH(W$2,Totalt!$B$1:$AQ$1,0),FALSE),"")</f>
        <v/>
      </c>
      <c r="X405" s="302" t="str">
        <f>IFERROR(VLOOKUP($B405,Totalt!$B$1:$AQ$550,MATCH(X$2,Totalt!$B$1:$AQ$1,0),FALSE),"")</f>
        <v/>
      </c>
      <c r="Y405" s="302" t="str">
        <f>IFERROR(VLOOKUP($B405,Totalt!$B$1:$AQ$550,MATCH(Y$2,Totalt!$B$1:$AQ$1,0),FALSE),"")</f>
        <v/>
      </c>
      <c r="Z405" s="302" t="str">
        <f>IFERROR(VLOOKUP($B405,Totalt!$B$1:$AQ$550,MATCH(Z$2,Totalt!$B$1:$AQ$1,0),FALSE),"")</f>
        <v/>
      </c>
      <c r="AA405" s="302" t="str">
        <f>IFERROR(VLOOKUP($B405,Totalt!$B$1:$AQ$550,MATCH(AA$2,Totalt!$B$1:$AQ$1,0),FALSE),"")</f>
        <v/>
      </c>
      <c r="AB405" s="302" t="str">
        <f>IFERROR(VLOOKUP($B405,Totalt!$B$1:$AQ$550,MATCH(AB$2,Totalt!$B$1:$AQ$1,0),FALSE),"")</f>
        <v/>
      </c>
      <c r="AC405" s="302" t="str">
        <f>IFERROR(VLOOKUP($B405,Totalt!$B$1:$AQ$550,MATCH(AC$2,Totalt!$B$1:$AQ$1,0),FALSE),"")</f>
        <v/>
      </c>
      <c r="AD405" s="302" t="str">
        <f>IFERROR(VLOOKUP($B405,Totalt!$B$1:$AQ$550,MATCH(AD$2,Totalt!$B$1:$AQ$1,0),FALSE),"")</f>
        <v/>
      </c>
      <c r="AE405" s="302" t="str">
        <f>IFERROR(VLOOKUP($B405,Totalt!$B$1:$AQ$550,MATCH(AE$2,Totalt!$B$1:$AQ$1,0),FALSE),"")</f>
        <v/>
      </c>
      <c r="AF405" s="302" t="str">
        <f>IFERROR(VLOOKUP($B405,Totalt!$B$1:$AQ$550,MATCH(AF$2,Totalt!$B$1:$AQ$1,0),FALSE),"")</f>
        <v/>
      </c>
      <c r="AG405" s="302" t="str">
        <f>IFERROR(VLOOKUP($B405,Totalt!$B$1:$AQ$550,MATCH(AG$2,Totalt!$B$1:$AQ$1,0),FALSE),"")</f>
        <v/>
      </c>
      <c r="AI405" s="302" t="str">
        <f t="shared" si="24"/>
        <v/>
      </c>
      <c r="AJ405" s="302" t="str">
        <f>IF(ISERROR(1/VLOOKUP($B405,Leveranser!$B$1:$S$500,MATCH("såld värme (gwh)",Leveranser!$B$1:$S$1,0),FALSE)),"",VLOOKUP($B405,Leveranser!$B$1:$S$500,MATCH("såld värme (gwh)",Leveranser!$B$1:$S$1,0),FALSE))</f>
        <v/>
      </c>
      <c r="AK405" s="315"/>
      <c r="AM405" s="316" t="str">
        <f>IF(B405&lt;&gt;"",IF(VLOOKUP($B405,Totalt!$B$1:$AQ$550,MATCH("Kvalitetsgranskad:",Totalt!$B$1:$AQ$1,0),FALSE)="ja",VLOOKUP($B405,Miljö!$B$1:$AG$479,MATCH(AM$2,Miljö!$B$1:$AK$1,0),FALSE),""),"")</f>
        <v/>
      </c>
      <c r="AN405" s="316" t="str">
        <f>IF(AM405="ja",VLOOKUP($B405,Miljö!$B$1:$J$479,MATCH("Typ av ursprungsspecificerad el   (Om inget värde anges används Nordisk residualmix, se inforuta) ()",Miljö!$B$1:$J$1,0),FALSE),IF(AM405="nej","Nordisk residualel",""))</f>
        <v/>
      </c>
      <c r="AO405" s="316" t="str">
        <f>IF(AM405="","",VLOOKUP($B405,Miljö!$B$1:$J$479,MATCH("Fossilandel för ursprungspecificerad el ()",Miljö!$B$1:$J$1,0),FALSE))</f>
        <v/>
      </c>
      <c r="AP405" s="316" t="str">
        <f>IF(AM405="","",IFERROR(VLOOKUP($B405,Miljö!$B$1:$J$479,MATCH("Kärnkraftsandel för ursprungsspecificerad el ()",Miljö!$B$1:$J$1,0),FALSE)/1,0))</f>
        <v/>
      </c>
      <c r="AQ405" s="316" t="str">
        <f t="shared" si="25"/>
        <v/>
      </c>
      <c r="AS405" s="316" t="str">
        <f t="shared" si="26"/>
        <v/>
      </c>
      <c r="AT405" s="316" t="str">
        <f>IF(AS405="ja",VLOOKUP($B405,Miljö!$B$1:$O$500,MATCH("Fossil andel i procent (%)",Miljö!$B$1:$O$1,0),FALSE)/100,"")</f>
        <v/>
      </c>
      <c r="AV405" s="316" t="str">
        <f t="shared" si="27"/>
        <v/>
      </c>
      <c r="AW405" s="316" t="str">
        <f>IF(AV405="ja",VLOOKUP($B405,'Egen hetvattenprod'!$B$1:$AO$500,MATCH("Värmekälla till värmepumpar ()",'Egen hetvattenprod'!$B$1:$AO$1,0),FALSE),"")</f>
        <v/>
      </c>
    </row>
    <row r="406" spans="1:49" x14ac:dyDescent="0.25">
      <c r="A406" s="314" t="str">
        <f>'Miljövärden för publ företag'!B408</f>
        <v/>
      </c>
      <c r="B406" s="314" t="str">
        <f>'Miljövärden för publ företag'!C408</f>
        <v/>
      </c>
      <c r="C406" s="302" t="str">
        <f>IFERROR(VLOOKUP($B406,Totalt!$B$1:$AQ$550,MATCH(C$2,Totalt!$B$1:$AQ$1,0),FALSE),"")</f>
        <v/>
      </c>
      <c r="D406" s="302" t="str">
        <f>IFERROR(VLOOKUP($B406,Totalt!$B$1:$AQ$550,MATCH(D$2,Totalt!$B$1:$AQ$1,0),FALSE),"")</f>
        <v/>
      </c>
      <c r="E406" s="302" t="str">
        <f>IFERROR(VLOOKUP($B406,Totalt!$B$1:$AQ$550,MATCH(E$2,Totalt!$B$1:$AQ$1,0),FALSE),"")</f>
        <v/>
      </c>
      <c r="F406" s="302" t="str">
        <f>IFERROR(VLOOKUP($B406,Totalt!$B$1:$AQ$550,MATCH(F$2,Totalt!$B$1:$AQ$1,0),FALSE),"")</f>
        <v/>
      </c>
      <c r="G406" s="302" t="str">
        <f>IFERROR(VLOOKUP($B406,Totalt!$B$1:$AQ$550,MATCH(G$2,Totalt!$B$1:$AQ$1,0),FALSE),"")</f>
        <v/>
      </c>
      <c r="H406" s="302" t="str">
        <f>IFERROR(VLOOKUP($B406,Totalt!$B$1:$AQ$550,MATCH(H$2,Totalt!$B$1:$AQ$1,0),FALSE),"")</f>
        <v/>
      </c>
      <c r="I406" s="302" t="str">
        <f>IFERROR(VLOOKUP($B406,Totalt!$B$1:$AQ$550,MATCH(I$2,Totalt!$B$1:$AQ$1,0),FALSE),"")</f>
        <v/>
      </c>
      <c r="J406" s="302" t="str">
        <f>IFERROR(VLOOKUP($B406,Totalt!$B$1:$AQ$550,MATCH(J$2,Totalt!$B$1:$AQ$1,0),FALSE),"")</f>
        <v/>
      </c>
      <c r="K406" s="302" t="str">
        <f>IFERROR(VLOOKUP($B406,Totalt!$B$1:$AQ$550,MATCH(K$2,Totalt!$B$1:$AQ$1,0),FALSE),"")</f>
        <v/>
      </c>
      <c r="L406" s="302" t="str">
        <f>IFERROR(VLOOKUP($B406,Totalt!$B$1:$AQ$550,MATCH(L$2,Totalt!$B$1:$AQ$1,0),FALSE),"")</f>
        <v/>
      </c>
      <c r="M406" s="302" t="str">
        <f>IFERROR(VLOOKUP($B406,Totalt!$B$1:$AQ$550,MATCH(M$2,Totalt!$B$1:$AQ$1,0),FALSE),"")</f>
        <v/>
      </c>
      <c r="N406" s="302" t="str">
        <f>IFERROR(VLOOKUP($B406,Totalt!$B$1:$AQ$550,MATCH(N$2,Totalt!$B$1:$AQ$1,0),FALSE),"")</f>
        <v/>
      </c>
      <c r="O406" s="302" t="str">
        <f>IFERROR(VLOOKUP($B406,Totalt!$B$1:$AQ$550,MATCH(O$2,Totalt!$B$1:$AQ$1,0),FALSE),"")</f>
        <v/>
      </c>
      <c r="P406" s="302" t="str">
        <f>IFERROR(VLOOKUP($B406,Totalt!$B$1:$AQ$550,MATCH(P$2,Totalt!$B$1:$AQ$1,0),FALSE),"")</f>
        <v/>
      </c>
      <c r="Q406" s="302" t="str">
        <f>IFERROR(VLOOKUP($B406,Totalt!$B$1:$AQ$550,MATCH(Q$2,Totalt!$B$1:$AQ$1,0),FALSE),"")</f>
        <v/>
      </c>
      <c r="R406" s="302" t="str">
        <f>IFERROR(VLOOKUP($B406,Totalt!$B$1:$AQ$550,MATCH(R$2,Totalt!$B$1:$AQ$1,0),FALSE),"")</f>
        <v/>
      </c>
      <c r="S406" s="302" t="str">
        <f>IFERROR(VLOOKUP($B406,Totalt!$B$1:$AQ$550,MATCH(S$2,Totalt!$B$1:$AQ$1,0),FALSE),"")</f>
        <v/>
      </c>
      <c r="T406" s="302" t="str">
        <f>IFERROR(VLOOKUP($B406,Totalt!$B$1:$AQ$550,MATCH(T$2,Totalt!$B$1:$AQ$1,0),FALSE),"")</f>
        <v/>
      </c>
      <c r="U406" s="302" t="str">
        <f>IFERROR(VLOOKUP($B406,Totalt!$B$1:$AQ$550,MATCH(U$2,Totalt!$B$1:$AQ$1,0),FALSE),"")</f>
        <v/>
      </c>
      <c r="V406" s="302" t="str">
        <f>IFERROR(VLOOKUP($B406,Totalt!$B$1:$AQ$550,MATCH(V$2,Totalt!$B$1:$AQ$1,0),FALSE),"")</f>
        <v/>
      </c>
      <c r="W406" s="302" t="str">
        <f>IFERROR(VLOOKUP($B406,Totalt!$B$1:$AQ$550,MATCH(W$2,Totalt!$B$1:$AQ$1,0),FALSE),"")</f>
        <v/>
      </c>
      <c r="X406" s="302" t="str">
        <f>IFERROR(VLOOKUP($B406,Totalt!$B$1:$AQ$550,MATCH(X$2,Totalt!$B$1:$AQ$1,0),FALSE),"")</f>
        <v/>
      </c>
      <c r="Y406" s="302" t="str">
        <f>IFERROR(VLOOKUP($B406,Totalt!$B$1:$AQ$550,MATCH(Y$2,Totalt!$B$1:$AQ$1,0),FALSE),"")</f>
        <v/>
      </c>
      <c r="Z406" s="302" t="str">
        <f>IFERROR(VLOOKUP($B406,Totalt!$B$1:$AQ$550,MATCH(Z$2,Totalt!$B$1:$AQ$1,0),FALSE),"")</f>
        <v/>
      </c>
      <c r="AA406" s="302" t="str">
        <f>IFERROR(VLOOKUP($B406,Totalt!$B$1:$AQ$550,MATCH(AA$2,Totalt!$B$1:$AQ$1,0),FALSE),"")</f>
        <v/>
      </c>
      <c r="AB406" s="302" t="str">
        <f>IFERROR(VLOOKUP($B406,Totalt!$B$1:$AQ$550,MATCH(AB$2,Totalt!$B$1:$AQ$1,0),FALSE),"")</f>
        <v/>
      </c>
      <c r="AC406" s="302" t="str">
        <f>IFERROR(VLOOKUP($B406,Totalt!$B$1:$AQ$550,MATCH(AC$2,Totalt!$B$1:$AQ$1,0),FALSE),"")</f>
        <v/>
      </c>
      <c r="AD406" s="302" t="str">
        <f>IFERROR(VLOOKUP($B406,Totalt!$B$1:$AQ$550,MATCH(AD$2,Totalt!$B$1:$AQ$1,0),FALSE),"")</f>
        <v/>
      </c>
      <c r="AE406" s="302" t="str">
        <f>IFERROR(VLOOKUP($B406,Totalt!$B$1:$AQ$550,MATCH(AE$2,Totalt!$B$1:$AQ$1,0),FALSE),"")</f>
        <v/>
      </c>
      <c r="AF406" s="302" t="str">
        <f>IFERROR(VLOOKUP($B406,Totalt!$B$1:$AQ$550,MATCH(AF$2,Totalt!$B$1:$AQ$1,0),FALSE),"")</f>
        <v/>
      </c>
      <c r="AG406" s="302" t="str">
        <f>IFERROR(VLOOKUP($B406,Totalt!$B$1:$AQ$550,MATCH(AG$2,Totalt!$B$1:$AQ$1,0),FALSE),"")</f>
        <v/>
      </c>
      <c r="AI406" s="302" t="str">
        <f t="shared" si="24"/>
        <v/>
      </c>
      <c r="AJ406" s="302" t="str">
        <f>IF(ISERROR(1/VLOOKUP($B406,Leveranser!$B$1:$S$500,MATCH("såld värme (gwh)",Leveranser!$B$1:$S$1,0),FALSE)),"",VLOOKUP($B406,Leveranser!$B$1:$S$500,MATCH("såld värme (gwh)",Leveranser!$B$1:$S$1,0),FALSE))</f>
        <v/>
      </c>
      <c r="AK406" s="315"/>
      <c r="AM406" s="316" t="str">
        <f>IF(B406&lt;&gt;"",IF(VLOOKUP($B406,Totalt!$B$1:$AQ$550,MATCH("Kvalitetsgranskad:",Totalt!$B$1:$AQ$1,0),FALSE)="ja",VLOOKUP($B406,Miljö!$B$1:$AG$479,MATCH(AM$2,Miljö!$B$1:$AK$1,0),FALSE),""),"")</f>
        <v/>
      </c>
      <c r="AN406" s="316" t="str">
        <f>IF(AM406="ja",VLOOKUP($B406,Miljö!$B$1:$J$479,MATCH("Typ av ursprungsspecificerad el   (Om inget värde anges används Nordisk residualmix, se inforuta) ()",Miljö!$B$1:$J$1,0),FALSE),IF(AM406="nej","Nordisk residualel",""))</f>
        <v/>
      </c>
      <c r="AO406" s="316" t="str">
        <f>IF(AM406="","",VLOOKUP($B406,Miljö!$B$1:$J$479,MATCH("Fossilandel för ursprungspecificerad el ()",Miljö!$B$1:$J$1,0),FALSE))</f>
        <v/>
      </c>
      <c r="AP406" s="316" t="str">
        <f>IF(AM406="","",IFERROR(VLOOKUP($B406,Miljö!$B$1:$J$479,MATCH("Kärnkraftsandel för ursprungsspecificerad el ()",Miljö!$B$1:$J$1,0),FALSE)/1,0))</f>
        <v/>
      </c>
      <c r="AQ406" s="316" t="str">
        <f t="shared" si="25"/>
        <v/>
      </c>
      <c r="AS406" s="316" t="str">
        <f t="shared" si="26"/>
        <v/>
      </c>
      <c r="AT406" s="316" t="str">
        <f>IF(AS406="ja",VLOOKUP($B406,Miljö!$B$1:$O$500,MATCH("Fossil andel i procent (%)",Miljö!$B$1:$O$1,0),FALSE)/100,"")</f>
        <v/>
      </c>
      <c r="AV406" s="316" t="str">
        <f t="shared" si="27"/>
        <v/>
      </c>
      <c r="AW406" s="316" t="str">
        <f>IF(AV406="ja",VLOOKUP($B406,'Egen hetvattenprod'!$B$1:$AO$500,MATCH("Värmekälla till värmepumpar ()",'Egen hetvattenprod'!$B$1:$AO$1,0),FALSE),"")</f>
        <v/>
      </c>
    </row>
    <row r="407" spans="1:49" x14ac:dyDescent="0.25">
      <c r="A407" s="314" t="str">
        <f>'Miljövärden för publ företag'!B409</f>
        <v/>
      </c>
      <c r="B407" s="314" t="str">
        <f>'Miljövärden för publ företag'!C409</f>
        <v/>
      </c>
      <c r="C407" s="302" t="str">
        <f>IFERROR(VLOOKUP($B407,Totalt!$B$1:$AQ$550,MATCH(C$2,Totalt!$B$1:$AQ$1,0),FALSE),"")</f>
        <v/>
      </c>
      <c r="D407" s="302" t="str">
        <f>IFERROR(VLOOKUP($B407,Totalt!$B$1:$AQ$550,MATCH(D$2,Totalt!$B$1:$AQ$1,0),FALSE),"")</f>
        <v/>
      </c>
      <c r="E407" s="302" t="str">
        <f>IFERROR(VLOOKUP($B407,Totalt!$B$1:$AQ$550,MATCH(E$2,Totalt!$B$1:$AQ$1,0),FALSE),"")</f>
        <v/>
      </c>
      <c r="F407" s="302" t="str">
        <f>IFERROR(VLOOKUP($B407,Totalt!$B$1:$AQ$550,MATCH(F$2,Totalt!$B$1:$AQ$1,0),FALSE),"")</f>
        <v/>
      </c>
      <c r="G407" s="302" t="str">
        <f>IFERROR(VLOOKUP($B407,Totalt!$B$1:$AQ$550,MATCH(G$2,Totalt!$B$1:$AQ$1,0),FALSE),"")</f>
        <v/>
      </c>
      <c r="H407" s="302" t="str">
        <f>IFERROR(VLOOKUP($B407,Totalt!$B$1:$AQ$550,MATCH(H$2,Totalt!$B$1:$AQ$1,0),FALSE),"")</f>
        <v/>
      </c>
      <c r="I407" s="302" t="str">
        <f>IFERROR(VLOOKUP($B407,Totalt!$B$1:$AQ$550,MATCH(I$2,Totalt!$B$1:$AQ$1,0),FALSE),"")</f>
        <v/>
      </c>
      <c r="J407" s="302" t="str">
        <f>IFERROR(VLOOKUP($B407,Totalt!$B$1:$AQ$550,MATCH(J$2,Totalt!$B$1:$AQ$1,0),FALSE),"")</f>
        <v/>
      </c>
      <c r="K407" s="302" t="str">
        <f>IFERROR(VLOOKUP($B407,Totalt!$B$1:$AQ$550,MATCH(K$2,Totalt!$B$1:$AQ$1,0),FALSE),"")</f>
        <v/>
      </c>
      <c r="L407" s="302" t="str">
        <f>IFERROR(VLOOKUP($B407,Totalt!$B$1:$AQ$550,MATCH(L$2,Totalt!$B$1:$AQ$1,0),FALSE),"")</f>
        <v/>
      </c>
      <c r="M407" s="302" t="str">
        <f>IFERROR(VLOOKUP($B407,Totalt!$B$1:$AQ$550,MATCH(M$2,Totalt!$B$1:$AQ$1,0),FALSE),"")</f>
        <v/>
      </c>
      <c r="N407" s="302" t="str">
        <f>IFERROR(VLOOKUP($B407,Totalt!$B$1:$AQ$550,MATCH(N$2,Totalt!$B$1:$AQ$1,0),FALSE),"")</f>
        <v/>
      </c>
      <c r="O407" s="302" t="str">
        <f>IFERROR(VLOOKUP($B407,Totalt!$B$1:$AQ$550,MATCH(O$2,Totalt!$B$1:$AQ$1,0),FALSE),"")</f>
        <v/>
      </c>
      <c r="P407" s="302" t="str">
        <f>IFERROR(VLOOKUP($B407,Totalt!$B$1:$AQ$550,MATCH(P$2,Totalt!$B$1:$AQ$1,0),FALSE),"")</f>
        <v/>
      </c>
      <c r="Q407" s="302" t="str">
        <f>IFERROR(VLOOKUP($B407,Totalt!$B$1:$AQ$550,MATCH(Q$2,Totalt!$B$1:$AQ$1,0),FALSE),"")</f>
        <v/>
      </c>
      <c r="R407" s="302" t="str">
        <f>IFERROR(VLOOKUP($B407,Totalt!$B$1:$AQ$550,MATCH(R$2,Totalt!$B$1:$AQ$1,0),FALSE),"")</f>
        <v/>
      </c>
      <c r="S407" s="302" t="str">
        <f>IFERROR(VLOOKUP($B407,Totalt!$B$1:$AQ$550,MATCH(S$2,Totalt!$B$1:$AQ$1,0),FALSE),"")</f>
        <v/>
      </c>
      <c r="T407" s="302" t="str">
        <f>IFERROR(VLOOKUP($B407,Totalt!$B$1:$AQ$550,MATCH(T$2,Totalt!$B$1:$AQ$1,0),FALSE),"")</f>
        <v/>
      </c>
      <c r="U407" s="302" t="str">
        <f>IFERROR(VLOOKUP($B407,Totalt!$B$1:$AQ$550,MATCH(U$2,Totalt!$B$1:$AQ$1,0),FALSE),"")</f>
        <v/>
      </c>
      <c r="V407" s="302" t="str">
        <f>IFERROR(VLOOKUP($B407,Totalt!$B$1:$AQ$550,MATCH(V$2,Totalt!$B$1:$AQ$1,0),FALSE),"")</f>
        <v/>
      </c>
      <c r="W407" s="302" t="str">
        <f>IFERROR(VLOOKUP($B407,Totalt!$B$1:$AQ$550,MATCH(W$2,Totalt!$B$1:$AQ$1,0),FALSE),"")</f>
        <v/>
      </c>
      <c r="X407" s="302" t="str">
        <f>IFERROR(VLOOKUP($B407,Totalt!$B$1:$AQ$550,MATCH(X$2,Totalt!$B$1:$AQ$1,0),FALSE),"")</f>
        <v/>
      </c>
      <c r="Y407" s="302" t="str">
        <f>IFERROR(VLOOKUP($B407,Totalt!$B$1:$AQ$550,MATCH(Y$2,Totalt!$B$1:$AQ$1,0),FALSE),"")</f>
        <v/>
      </c>
      <c r="Z407" s="302" t="str">
        <f>IFERROR(VLOOKUP($B407,Totalt!$B$1:$AQ$550,MATCH(Z$2,Totalt!$B$1:$AQ$1,0),FALSE),"")</f>
        <v/>
      </c>
      <c r="AA407" s="302" t="str">
        <f>IFERROR(VLOOKUP($B407,Totalt!$B$1:$AQ$550,MATCH(AA$2,Totalt!$B$1:$AQ$1,0),FALSE),"")</f>
        <v/>
      </c>
      <c r="AB407" s="302" t="str">
        <f>IFERROR(VLOOKUP($B407,Totalt!$B$1:$AQ$550,MATCH(AB$2,Totalt!$B$1:$AQ$1,0),FALSE),"")</f>
        <v/>
      </c>
      <c r="AC407" s="302" t="str">
        <f>IFERROR(VLOOKUP($B407,Totalt!$B$1:$AQ$550,MATCH(AC$2,Totalt!$B$1:$AQ$1,0),FALSE),"")</f>
        <v/>
      </c>
      <c r="AD407" s="302" t="str">
        <f>IFERROR(VLOOKUP($B407,Totalt!$B$1:$AQ$550,MATCH(AD$2,Totalt!$B$1:$AQ$1,0),FALSE),"")</f>
        <v/>
      </c>
      <c r="AE407" s="302" t="str">
        <f>IFERROR(VLOOKUP($B407,Totalt!$B$1:$AQ$550,MATCH(AE$2,Totalt!$B$1:$AQ$1,0),FALSE),"")</f>
        <v/>
      </c>
      <c r="AF407" s="302" t="str">
        <f>IFERROR(VLOOKUP($B407,Totalt!$B$1:$AQ$550,MATCH(AF$2,Totalt!$B$1:$AQ$1,0),FALSE),"")</f>
        <v/>
      </c>
      <c r="AG407" s="302" t="str">
        <f>IFERROR(VLOOKUP($B407,Totalt!$B$1:$AQ$550,MATCH(AG$2,Totalt!$B$1:$AQ$1,0),FALSE),"")</f>
        <v/>
      </c>
      <c r="AI407" s="302" t="str">
        <f t="shared" si="24"/>
        <v/>
      </c>
      <c r="AJ407" s="302" t="str">
        <f>IF(ISERROR(1/VLOOKUP($B407,Leveranser!$B$1:$S$500,MATCH("såld värme (gwh)",Leveranser!$B$1:$S$1,0),FALSE)),"",VLOOKUP($B407,Leveranser!$B$1:$S$500,MATCH("såld värme (gwh)",Leveranser!$B$1:$S$1,0),FALSE))</f>
        <v/>
      </c>
      <c r="AK407" s="315"/>
      <c r="AM407" s="316" t="str">
        <f>IF(B407&lt;&gt;"",IF(VLOOKUP($B407,Totalt!$B$1:$AQ$550,MATCH("Kvalitetsgranskad:",Totalt!$B$1:$AQ$1,0),FALSE)="ja",VLOOKUP($B407,Miljö!$B$1:$AG$479,MATCH(AM$2,Miljö!$B$1:$AK$1,0),FALSE),""),"")</f>
        <v/>
      </c>
      <c r="AN407" s="316" t="str">
        <f>IF(AM407="ja",VLOOKUP($B407,Miljö!$B$1:$J$479,MATCH("Typ av ursprungsspecificerad el   (Om inget värde anges används Nordisk residualmix, se inforuta) ()",Miljö!$B$1:$J$1,0),FALSE),IF(AM407="nej","Nordisk residualel",""))</f>
        <v/>
      </c>
      <c r="AO407" s="316" t="str">
        <f>IF(AM407="","",VLOOKUP($B407,Miljö!$B$1:$J$479,MATCH("Fossilandel för ursprungspecificerad el ()",Miljö!$B$1:$J$1,0),FALSE))</f>
        <v/>
      </c>
      <c r="AP407" s="316" t="str">
        <f>IF(AM407="","",IFERROR(VLOOKUP($B407,Miljö!$B$1:$J$479,MATCH("Kärnkraftsandel för ursprungsspecificerad el ()",Miljö!$B$1:$J$1,0),FALSE)/1,0))</f>
        <v/>
      </c>
      <c r="AQ407" s="316" t="str">
        <f t="shared" si="25"/>
        <v/>
      </c>
      <c r="AS407" s="316" t="str">
        <f t="shared" si="26"/>
        <v/>
      </c>
      <c r="AT407" s="316" t="str">
        <f>IF(AS407="ja",VLOOKUP($B407,Miljö!$B$1:$O$500,MATCH("Fossil andel i procent (%)",Miljö!$B$1:$O$1,0),FALSE)/100,"")</f>
        <v/>
      </c>
      <c r="AV407" s="316" t="str">
        <f t="shared" si="27"/>
        <v/>
      </c>
      <c r="AW407" s="316" t="str">
        <f>IF(AV407="ja",VLOOKUP($B407,'Egen hetvattenprod'!$B$1:$AO$500,MATCH("Värmekälla till värmepumpar ()",'Egen hetvattenprod'!$B$1:$AO$1,0),FALSE),"")</f>
        <v/>
      </c>
    </row>
    <row r="408" spans="1:49" x14ac:dyDescent="0.25">
      <c r="A408" s="314" t="str">
        <f>'Miljövärden för publ företag'!B410</f>
        <v/>
      </c>
      <c r="B408" s="314" t="str">
        <f>'Miljövärden för publ företag'!C410</f>
        <v/>
      </c>
      <c r="C408" s="302" t="str">
        <f>IFERROR(VLOOKUP($B408,Totalt!$B$1:$AQ$550,MATCH(C$2,Totalt!$B$1:$AQ$1,0),FALSE),"")</f>
        <v/>
      </c>
      <c r="D408" s="302" t="str">
        <f>IFERROR(VLOOKUP($B408,Totalt!$B$1:$AQ$550,MATCH(D$2,Totalt!$B$1:$AQ$1,0),FALSE),"")</f>
        <v/>
      </c>
      <c r="E408" s="302" t="str">
        <f>IFERROR(VLOOKUP($B408,Totalt!$B$1:$AQ$550,MATCH(E$2,Totalt!$B$1:$AQ$1,0),FALSE),"")</f>
        <v/>
      </c>
      <c r="F408" s="302" t="str">
        <f>IFERROR(VLOOKUP($B408,Totalt!$B$1:$AQ$550,MATCH(F$2,Totalt!$B$1:$AQ$1,0),FALSE),"")</f>
        <v/>
      </c>
      <c r="G408" s="302" t="str">
        <f>IFERROR(VLOOKUP($B408,Totalt!$B$1:$AQ$550,MATCH(G$2,Totalt!$B$1:$AQ$1,0),FALSE),"")</f>
        <v/>
      </c>
      <c r="H408" s="302" t="str">
        <f>IFERROR(VLOOKUP($B408,Totalt!$B$1:$AQ$550,MATCH(H$2,Totalt!$B$1:$AQ$1,0),FALSE),"")</f>
        <v/>
      </c>
      <c r="I408" s="302" t="str">
        <f>IFERROR(VLOOKUP($B408,Totalt!$B$1:$AQ$550,MATCH(I$2,Totalt!$B$1:$AQ$1,0),FALSE),"")</f>
        <v/>
      </c>
      <c r="J408" s="302" t="str">
        <f>IFERROR(VLOOKUP($B408,Totalt!$B$1:$AQ$550,MATCH(J$2,Totalt!$B$1:$AQ$1,0),FALSE),"")</f>
        <v/>
      </c>
      <c r="K408" s="302" t="str">
        <f>IFERROR(VLOOKUP($B408,Totalt!$B$1:$AQ$550,MATCH(K$2,Totalt!$B$1:$AQ$1,0),FALSE),"")</f>
        <v/>
      </c>
      <c r="L408" s="302" t="str">
        <f>IFERROR(VLOOKUP($B408,Totalt!$B$1:$AQ$550,MATCH(L$2,Totalt!$B$1:$AQ$1,0),FALSE),"")</f>
        <v/>
      </c>
      <c r="M408" s="302" t="str">
        <f>IFERROR(VLOOKUP($B408,Totalt!$B$1:$AQ$550,MATCH(M$2,Totalt!$B$1:$AQ$1,0),FALSE),"")</f>
        <v/>
      </c>
      <c r="N408" s="302" t="str">
        <f>IFERROR(VLOOKUP($B408,Totalt!$B$1:$AQ$550,MATCH(N$2,Totalt!$B$1:$AQ$1,0),FALSE),"")</f>
        <v/>
      </c>
      <c r="O408" s="302" t="str">
        <f>IFERROR(VLOOKUP($B408,Totalt!$B$1:$AQ$550,MATCH(O$2,Totalt!$B$1:$AQ$1,0),FALSE),"")</f>
        <v/>
      </c>
      <c r="P408" s="302" t="str">
        <f>IFERROR(VLOOKUP($B408,Totalt!$B$1:$AQ$550,MATCH(P$2,Totalt!$B$1:$AQ$1,0),FALSE),"")</f>
        <v/>
      </c>
      <c r="Q408" s="302" t="str">
        <f>IFERROR(VLOOKUP($B408,Totalt!$B$1:$AQ$550,MATCH(Q$2,Totalt!$B$1:$AQ$1,0),FALSE),"")</f>
        <v/>
      </c>
      <c r="R408" s="302" t="str">
        <f>IFERROR(VLOOKUP($B408,Totalt!$B$1:$AQ$550,MATCH(R$2,Totalt!$B$1:$AQ$1,0),FALSE),"")</f>
        <v/>
      </c>
      <c r="S408" s="302" t="str">
        <f>IFERROR(VLOOKUP($B408,Totalt!$B$1:$AQ$550,MATCH(S$2,Totalt!$B$1:$AQ$1,0),FALSE),"")</f>
        <v/>
      </c>
      <c r="T408" s="302" t="str">
        <f>IFERROR(VLOOKUP($B408,Totalt!$B$1:$AQ$550,MATCH(T$2,Totalt!$B$1:$AQ$1,0),FALSE),"")</f>
        <v/>
      </c>
      <c r="U408" s="302" t="str">
        <f>IFERROR(VLOOKUP($B408,Totalt!$B$1:$AQ$550,MATCH(U$2,Totalt!$B$1:$AQ$1,0),FALSE),"")</f>
        <v/>
      </c>
      <c r="V408" s="302" t="str">
        <f>IFERROR(VLOOKUP($B408,Totalt!$B$1:$AQ$550,MATCH(V$2,Totalt!$B$1:$AQ$1,0),FALSE),"")</f>
        <v/>
      </c>
      <c r="W408" s="302" t="str">
        <f>IFERROR(VLOOKUP($B408,Totalt!$B$1:$AQ$550,MATCH(W$2,Totalt!$B$1:$AQ$1,0),FALSE),"")</f>
        <v/>
      </c>
      <c r="X408" s="302" t="str">
        <f>IFERROR(VLOOKUP($B408,Totalt!$B$1:$AQ$550,MATCH(X$2,Totalt!$B$1:$AQ$1,0),FALSE),"")</f>
        <v/>
      </c>
      <c r="Y408" s="302" t="str">
        <f>IFERROR(VLOOKUP($B408,Totalt!$B$1:$AQ$550,MATCH(Y$2,Totalt!$B$1:$AQ$1,0),FALSE),"")</f>
        <v/>
      </c>
      <c r="Z408" s="302" t="str">
        <f>IFERROR(VLOOKUP($B408,Totalt!$B$1:$AQ$550,MATCH(Z$2,Totalt!$B$1:$AQ$1,0),FALSE),"")</f>
        <v/>
      </c>
      <c r="AA408" s="302" t="str">
        <f>IFERROR(VLOOKUP($B408,Totalt!$B$1:$AQ$550,MATCH(AA$2,Totalt!$B$1:$AQ$1,0),FALSE),"")</f>
        <v/>
      </c>
      <c r="AB408" s="302" t="str">
        <f>IFERROR(VLOOKUP($B408,Totalt!$B$1:$AQ$550,MATCH(AB$2,Totalt!$B$1:$AQ$1,0),FALSE),"")</f>
        <v/>
      </c>
      <c r="AC408" s="302" t="str">
        <f>IFERROR(VLOOKUP($B408,Totalt!$B$1:$AQ$550,MATCH(AC$2,Totalt!$B$1:$AQ$1,0),FALSE),"")</f>
        <v/>
      </c>
      <c r="AD408" s="302" t="str">
        <f>IFERROR(VLOOKUP($B408,Totalt!$B$1:$AQ$550,MATCH(AD$2,Totalt!$B$1:$AQ$1,0),FALSE),"")</f>
        <v/>
      </c>
      <c r="AE408" s="302" t="str">
        <f>IFERROR(VLOOKUP($B408,Totalt!$B$1:$AQ$550,MATCH(AE$2,Totalt!$B$1:$AQ$1,0),FALSE),"")</f>
        <v/>
      </c>
      <c r="AF408" s="302" t="str">
        <f>IFERROR(VLOOKUP($B408,Totalt!$B$1:$AQ$550,MATCH(AF$2,Totalt!$B$1:$AQ$1,0),FALSE),"")</f>
        <v/>
      </c>
      <c r="AG408" s="302" t="str">
        <f>IFERROR(VLOOKUP($B408,Totalt!$B$1:$AQ$550,MATCH(AG$2,Totalt!$B$1:$AQ$1,0),FALSE),"")</f>
        <v/>
      </c>
      <c r="AI408" s="302" t="str">
        <f t="shared" si="24"/>
        <v/>
      </c>
      <c r="AJ408" s="302" t="str">
        <f>IF(ISERROR(1/VLOOKUP($B408,Leveranser!$B$1:$S$500,MATCH("såld värme (gwh)",Leveranser!$B$1:$S$1,0),FALSE)),"",VLOOKUP($B408,Leveranser!$B$1:$S$500,MATCH("såld värme (gwh)",Leveranser!$B$1:$S$1,0),FALSE))</f>
        <v/>
      </c>
      <c r="AK408" s="315"/>
      <c r="AM408" s="316" t="str">
        <f>IF(B408&lt;&gt;"",IF(VLOOKUP($B408,Totalt!$B$1:$AQ$550,MATCH("Kvalitetsgranskad:",Totalt!$B$1:$AQ$1,0),FALSE)="ja",VLOOKUP($B408,Miljö!$B$1:$AG$479,MATCH(AM$2,Miljö!$B$1:$AK$1,0),FALSE),""),"")</f>
        <v/>
      </c>
      <c r="AN408" s="316" t="str">
        <f>IF(AM408="ja",VLOOKUP($B408,Miljö!$B$1:$J$479,MATCH("Typ av ursprungsspecificerad el   (Om inget värde anges används Nordisk residualmix, se inforuta) ()",Miljö!$B$1:$J$1,0),FALSE),IF(AM408="nej","Nordisk residualel",""))</f>
        <v/>
      </c>
      <c r="AO408" s="316" t="str">
        <f>IF(AM408="","",VLOOKUP($B408,Miljö!$B$1:$J$479,MATCH("Fossilandel för ursprungspecificerad el ()",Miljö!$B$1:$J$1,0),FALSE))</f>
        <v/>
      </c>
      <c r="AP408" s="316" t="str">
        <f>IF(AM408="","",IFERROR(VLOOKUP($B408,Miljö!$B$1:$J$479,MATCH("Kärnkraftsandel för ursprungsspecificerad el ()",Miljö!$B$1:$J$1,0),FALSE)/1,0))</f>
        <v/>
      </c>
      <c r="AQ408" s="316" t="str">
        <f t="shared" si="25"/>
        <v/>
      </c>
      <c r="AS408" s="316" t="str">
        <f t="shared" si="26"/>
        <v/>
      </c>
      <c r="AT408" s="316" t="str">
        <f>IF(AS408="ja",VLOOKUP($B408,Miljö!$B$1:$O$500,MATCH("Fossil andel i procent (%)",Miljö!$B$1:$O$1,0),FALSE)/100,"")</f>
        <v/>
      </c>
      <c r="AV408" s="316" t="str">
        <f t="shared" si="27"/>
        <v/>
      </c>
      <c r="AW408" s="316" t="str">
        <f>IF(AV408="ja",VLOOKUP($B408,'Egen hetvattenprod'!$B$1:$AO$500,MATCH("Värmekälla till värmepumpar ()",'Egen hetvattenprod'!$B$1:$AO$1,0),FALSE),"")</f>
        <v/>
      </c>
    </row>
    <row r="409" spans="1:49" x14ac:dyDescent="0.25">
      <c r="A409" s="314" t="str">
        <f>'Miljövärden för publ företag'!B411</f>
        <v/>
      </c>
      <c r="B409" s="314" t="str">
        <f>'Miljövärden för publ företag'!C411</f>
        <v/>
      </c>
      <c r="C409" s="302" t="str">
        <f>IFERROR(VLOOKUP($B409,Totalt!$B$1:$AQ$550,MATCH(C$2,Totalt!$B$1:$AQ$1,0),FALSE),"")</f>
        <v/>
      </c>
      <c r="D409" s="302" t="str">
        <f>IFERROR(VLOOKUP($B409,Totalt!$B$1:$AQ$550,MATCH(D$2,Totalt!$B$1:$AQ$1,0),FALSE),"")</f>
        <v/>
      </c>
      <c r="E409" s="302" t="str">
        <f>IFERROR(VLOOKUP($B409,Totalt!$B$1:$AQ$550,MATCH(E$2,Totalt!$B$1:$AQ$1,0),FALSE),"")</f>
        <v/>
      </c>
      <c r="F409" s="302" t="str">
        <f>IFERROR(VLOOKUP($B409,Totalt!$B$1:$AQ$550,MATCH(F$2,Totalt!$B$1:$AQ$1,0),FALSE),"")</f>
        <v/>
      </c>
      <c r="G409" s="302" t="str">
        <f>IFERROR(VLOOKUP($B409,Totalt!$B$1:$AQ$550,MATCH(G$2,Totalt!$B$1:$AQ$1,0),FALSE),"")</f>
        <v/>
      </c>
      <c r="H409" s="302" t="str">
        <f>IFERROR(VLOOKUP($B409,Totalt!$B$1:$AQ$550,MATCH(H$2,Totalt!$B$1:$AQ$1,0),FALSE),"")</f>
        <v/>
      </c>
      <c r="I409" s="302" t="str">
        <f>IFERROR(VLOOKUP($B409,Totalt!$B$1:$AQ$550,MATCH(I$2,Totalt!$B$1:$AQ$1,0),FALSE),"")</f>
        <v/>
      </c>
      <c r="J409" s="302" t="str">
        <f>IFERROR(VLOOKUP($B409,Totalt!$B$1:$AQ$550,MATCH(J$2,Totalt!$B$1:$AQ$1,0),FALSE),"")</f>
        <v/>
      </c>
      <c r="K409" s="302" t="str">
        <f>IFERROR(VLOOKUP($B409,Totalt!$B$1:$AQ$550,MATCH(K$2,Totalt!$B$1:$AQ$1,0),FALSE),"")</f>
        <v/>
      </c>
      <c r="L409" s="302" t="str">
        <f>IFERROR(VLOOKUP($B409,Totalt!$B$1:$AQ$550,MATCH(L$2,Totalt!$B$1:$AQ$1,0),FALSE),"")</f>
        <v/>
      </c>
      <c r="M409" s="302" t="str">
        <f>IFERROR(VLOOKUP($B409,Totalt!$B$1:$AQ$550,MATCH(M$2,Totalt!$B$1:$AQ$1,0),FALSE),"")</f>
        <v/>
      </c>
      <c r="N409" s="302" t="str">
        <f>IFERROR(VLOOKUP($B409,Totalt!$B$1:$AQ$550,MATCH(N$2,Totalt!$B$1:$AQ$1,0),FALSE),"")</f>
        <v/>
      </c>
      <c r="O409" s="302" t="str">
        <f>IFERROR(VLOOKUP($B409,Totalt!$B$1:$AQ$550,MATCH(O$2,Totalt!$B$1:$AQ$1,0),FALSE),"")</f>
        <v/>
      </c>
      <c r="P409" s="302" t="str">
        <f>IFERROR(VLOOKUP($B409,Totalt!$B$1:$AQ$550,MATCH(P$2,Totalt!$B$1:$AQ$1,0),FALSE),"")</f>
        <v/>
      </c>
      <c r="Q409" s="302" t="str">
        <f>IFERROR(VLOOKUP($B409,Totalt!$B$1:$AQ$550,MATCH(Q$2,Totalt!$B$1:$AQ$1,0),FALSE),"")</f>
        <v/>
      </c>
      <c r="R409" s="302" t="str">
        <f>IFERROR(VLOOKUP($B409,Totalt!$B$1:$AQ$550,MATCH(R$2,Totalt!$B$1:$AQ$1,0),FALSE),"")</f>
        <v/>
      </c>
      <c r="S409" s="302" t="str">
        <f>IFERROR(VLOOKUP($B409,Totalt!$B$1:$AQ$550,MATCH(S$2,Totalt!$B$1:$AQ$1,0),FALSE),"")</f>
        <v/>
      </c>
      <c r="T409" s="302" t="str">
        <f>IFERROR(VLOOKUP($B409,Totalt!$B$1:$AQ$550,MATCH(T$2,Totalt!$B$1:$AQ$1,0),FALSE),"")</f>
        <v/>
      </c>
      <c r="U409" s="302" t="str">
        <f>IFERROR(VLOOKUP($B409,Totalt!$B$1:$AQ$550,MATCH(U$2,Totalt!$B$1:$AQ$1,0),FALSE),"")</f>
        <v/>
      </c>
      <c r="V409" s="302" t="str">
        <f>IFERROR(VLOOKUP($B409,Totalt!$B$1:$AQ$550,MATCH(V$2,Totalt!$B$1:$AQ$1,0),FALSE),"")</f>
        <v/>
      </c>
      <c r="W409" s="302" t="str">
        <f>IFERROR(VLOOKUP($B409,Totalt!$B$1:$AQ$550,MATCH(W$2,Totalt!$B$1:$AQ$1,0),FALSE),"")</f>
        <v/>
      </c>
      <c r="X409" s="302" t="str">
        <f>IFERROR(VLOOKUP($B409,Totalt!$B$1:$AQ$550,MATCH(X$2,Totalt!$B$1:$AQ$1,0),FALSE),"")</f>
        <v/>
      </c>
      <c r="Y409" s="302" t="str">
        <f>IFERROR(VLOOKUP($B409,Totalt!$B$1:$AQ$550,MATCH(Y$2,Totalt!$B$1:$AQ$1,0),FALSE),"")</f>
        <v/>
      </c>
      <c r="Z409" s="302" t="str">
        <f>IFERROR(VLOOKUP($B409,Totalt!$B$1:$AQ$550,MATCH(Z$2,Totalt!$B$1:$AQ$1,0),FALSE),"")</f>
        <v/>
      </c>
      <c r="AA409" s="302" t="str">
        <f>IFERROR(VLOOKUP($B409,Totalt!$B$1:$AQ$550,MATCH(AA$2,Totalt!$B$1:$AQ$1,0),FALSE),"")</f>
        <v/>
      </c>
      <c r="AB409" s="302" t="str">
        <f>IFERROR(VLOOKUP($B409,Totalt!$B$1:$AQ$550,MATCH(AB$2,Totalt!$B$1:$AQ$1,0),FALSE),"")</f>
        <v/>
      </c>
      <c r="AC409" s="302" t="str">
        <f>IFERROR(VLOOKUP($B409,Totalt!$B$1:$AQ$550,MATCH(AC$2,Totalt!$B$1:$AQ$1,0),FALSE),"")</f>
        <v/>
      </c>
      <c r="AD409" s="302" t="str">
        <f>IFERROR(VLOOKUP($B409,Totalt!$B$1:$AQ$550,MATCH(AD$2,Totalt!$B$1:$AQ$1,0),FALSE),"")</f>
        <v/>
      </c>
      <c r="AE409" s="302" t="str">
        <f>IFERROR(VLOOKUP($B409,Totalt!$B$1:$AQ$550,MATCH(AE$2,Totalt!$B$1:$AQ$1,0),FALSE),"")</f>
        <v/>
      </c>
      <c r="AF409" s="302" t="str">
        <f>IFERROR(VLOOKUP($B409,Totalt!$B$1:$AQ$550,MATCH(AF$2,Totalt!$B$1:$AQ$1,0),FALSE),"")</f>
        <v/>
      </c>
      <c r="AG409" s="302" t="str">
        <f>IFERROR(VLOOKUP($B409,Totalt!$B$1:$AQ$550,MATCH(AG$2,Totalt!$B$1:$AQ$1,0),FALSE),"")</f>
        <v/>
      </c>
      <c r="AI409" s="302" t="str">
        <f t="shared" si="24"/>
        <v/>
      </c>
      <c r="AJ409" s="302" t="str">
        <f>IF(ISERROR(1/VLOOKUP($B409,Leveranser!$B$1:$S$500,MATCH("såld värme (gwh)",Leveranser!$B$1:$S$1,0),FALSE)),"",VLOOKUP($B409,Leveranser!$B$1:$S$500,MATCH("såld värme (gwh)",Leveranser!$B$1:$S$1,0),FALSE))</f>
        <v/>
      </c>
      <c r="AK409" s="315"/>
      <c r="AM409" s="316" t="str">
        <f>IF(B409&lt;&gt;"",IF(VLOOKUP($B409,Totalt!$B$1:$AQ$550,MATCH("Kvalitetsgranskad:",Totalt!$B$1:$AQ$1,0),FALSE)="ja",VLOOKUP($B409,Miljö!$B$1:$AG$479,MATCH(AM$2,Miljö!$B$1:$AK$1,0),FALSE),""),"")</f>
        <v/>
      </c>
      <c r="AN409" s="316" t="str">
        <f>IF(AM409="ja",VLOOKUP($B409,Miljö!$B$1:$J$479,MATCH("Typ av ursprungsspecificerad el   (Om inget värde anges används Nordisk residualmix, se inforuta) ()",Miljö!$B$1:$J$1,0),FALSE),IF(AM409="nej","Nordisk residualel",""))</f>
        <v/>
      </c>
      <c r="AO409" s="316" t="str">
        <f>IF(AM409="","",VLOOKUP($B409,Miljö!$B$1:$J$479,MATCH("Fossilandel för ursprungspecificerad el ()",Miljö!$B$1:$J$1,0),FALSE))</f>
        <v/>
      </c>
      <c r="AP409" s="316" t="str">
        <f>IF(AM409="","",IFERROR(VLOOKUP($B409,Miljö!$B$1:$J$479,MATCH("Kärnkraftsandel för ursprungsspecificerad el ()",Miljö!$B$1:$J$1,0),FALSE)/1,0))</f>
        <v/>
      </c>
      <c r="AQ409" s="316" t="str">
        <f t="shared" si="25"/>
        <v/>
      </c>
      <c r="AS409" s="316" t="str">
        <f t="shared" si="26"/>
        <v/>
      </c>
      <c r="AT409" s="316" t="str">
        <f>IF(AS409="ja",VLOOKUP($B409,Miljö!$B$1:$O$500,MATCH("Fossil andel i procent (%)",Miljö!$B$1:$O$1,0),FALSE)/100,"")</f>
        <v/>
      </c>
      <c r="AV409" s="316" t="str">
        <f t="shared" si="27"/>
        <v/>
      </c>
      <c r="AW409" s="316" t="str">
        <f>IF(AV409="ja",VLOOKUP($B409,'Egen hetvattenprod'!$B$1:$AO$500,MATCH("Värmekälla till värmepumpar ()",'Egen hetvattenprod'!$B$1:$AO$1,0),FALSE),"")</f>
        <v/>
      </c>
    </row>
    <row r="410" spans="1:49" x14ac:dyDescent="0.25">
      <c r="A410" s="314" t="str">
        <f>'Miljövärden för publ företag'!B412</f>
        <v/>
      </c>
      <c r="B410" s="314" t="str">
        <f>'Miljövärden för publ företag'!C412</f>
        <v/>
      </c>
      <c r="C410" s="302" t="str">
        <f>IFERROR(VLOOKUP($B410,Totalt!$B$1:$AQ$550,MATCH(C$2,Totalt!$B$1:$AQ$1,0),FALSE),"")</f>
        <v/>
      </c>
      <c r="D410" s="302" t="str">
        <f>IFERROR(VLOOKUP($B410,Totalt!$B$1:$AQ$550,MATCH(D$2,Totalt!$B$1:$AQ$1,0),FALSE),"")</f>
        <v/>
      </c>
      <c r="E410" s="302" t="str">
        <f>IFERROR(VLOOKUP($B410,Totalt!$B$1:$AQ$550,MATCH(E$2,Totalt!$B$1:$AQ$1,0),FALSE),"")</f>
        <v/>
      </c>
      <c r="F410" s="302" t="str">
        <f>IFERROR(VLOOKUP($B410,Totalt!$B$1:$AQ$550,MATCH(F$2,Totalt!$B$1:$AQ$1,0),FALSE),"")</f>
        <v/>
      </c>
      <c r="G410" s="302" t="str">
        <f>IFERROR(VLOOKUP($B410,Totalt!$B$1:$AQ$550,MATCH(G$2,Totalt!$B$1:$AQ$1,0),FALSE),"")</f>
        <v/>
      </c>
      <c r="H410" s="302" t="str">
        <f>IFERROR(VLOOKUP($B410,Totalt!$B$1:$AQ$550,MATCH(H$2,Totalt!$B$1:$AQ$1,0),FALSE),"")</f>
        <v/>
      </c>
      <c r="I410" s="302" t="str">
        <f>IFERROR(VLOOKUP($B410,Totalt!$B$1:$AQ$550,MATCH(I$2,Totalt!$B$1:$AQ$1,0),FALSE),"")</f>
        <v/>
      </c>
      <c r="J410" s="302" t="str">
        <f>IFERROR(VLOOKUP($B410,Totalt!$B$1:$AQ$550,MATCH(J$2,Totalt!$B$1:$AQ$1,0),FALSE),"")</f>
        <v/>
      </c>
      <c r="K410" s="302" t="str">
        <f>IFERROR(VLOOKUP($B410,Totalt!$B$1:$AQ$550,MATCH(K$2,Totalt!$B$1:$AQ$1,0),FALSE),"")</f>
        <v/>
      </c>
      <c r="L410" s="302" t="str">
        <f>IFERROR(VLOOKUP($B410,Totalt!$B$1:$AQ$550,MATCH(L$2,Totalt!$B$1:$AQ$1,0),FALSE),"")</f>
        <v/>
      </c>
      <c r="M410" s="302" t="str">
        <f>IFERROR(VLOOKUP($B410,Totalt!$B$1:$AQ$550,MATCH(M$2,Totalt!$B$1:$AQ$1,0),FALSE),"")</f>
        <v/>
      </c>
      <c r="N410" s="302" t="str">
        <f>IFERROR(VLOOKUP($B410,Totalt!$B$1:$AQ$550,MATCH(N$2,Totalt!$B$1:$AQ$1,0),FALSE),"")</f>
        <v/>
      </c>
      <c r="O410" s="302" t="str">
        <f>IFERROR(VLOOKUP($B410,Totalt!$B$1:$AQ$550,MATCH(O$2,Totalt!$B$1:$AQ$1,0),FALSE),"")</f>
        <v/>
      </c>
      <c r="P410" s="302" t="str">
        <f>IFERROR(VLOOKUP($B410,Totalt!$B$1:$AQ$550,MATCH(P$2,Totalt!$B$1:$AQ$1,0),FALSE),"")</f>
        <v/>
      </c>
      <c r="Q410" s="302" t="str">
        <f>IFERROR(VLOOKUP($B410,Totalt!$B$1:$AQ$550,MATCH(Q$2,Totalt!$B$1:$AQ$1,0),FALSE),"")</f>
        <v/>
      </c>
      <c r="R410" s="302" t="str">
        <f>IFERROR(VLOOKUP($B410,Totalt!$B$1:$AQ$550,MATCH(R$2,Totalt!$B$1:$AQ$1,0),FALSE),"")</f>
        <v/>
      </c>
      <c r="S410" s="302" t="str">
        <f>IFERROR(VLOOKUP($B410,Totalt!$B$1:$AQ$550,MATCH(S$2,Totalt!$B$1:$AQ$1,0),FALSE),"")</f>
        <v/>
      </c>
      <c r="T410" s="302" t="str">
        <f>IFERROR(VLOOKUP($B410,Totalt!$B$1:$AQ$550,MATCH(T$2,Totalt!$B$1:$AQ$1,0),FALSE),"")</f>
        <v/>
      </c>
      <c r="U410" s="302" t="str">
        <f>IFERROR(VLOOKUP($B410,Totalt!$B$1:$AQ$550,MATCH(U$2,Totalt!$B$1:$AQ$1,0),FALSE),"")</f>
        <v/>
      </c>
      <c r="V410" s="302" t="str">
        <f>IFERROR(VLOOKUP($B410,Totalt!$B$1:$AQ$550,MATCH(V$2,Totalt!$B$1:$AQ$1,0),FALSE),"")</f>
        <v/>
      </c>
      <c r="W410" s="302" t="str">
        <f>IFERROR(VLOOKUP($B410,Totalt!$B$1:$AQ$550,MATCH(W$2,Totalt!$B$1:$AQ$1,0),FALSE),"")</f>
        <v/>
      </c>
      <c r="X410" s="302" t="str">
        <f>IFERROR(VLOOKUP($B410,Totalt!$B$1:$AQ$550,MATCH(X$2,Totalt!$B$1:$AQ$1,0),FALSE),"")</f>
        <v/>
      </c>
      <c r="Y410" s="302" t="str">
        <f>IFERROR(VLOOKUP($B410,Totalt!$B$1:$AQ$550,MATCH(Y$2,Totalt!$B$1:$AQ$1,0),FALSE),"")</f>
        <v/>
      </c>
      <c r="Z410" s="302" t="str">
        <f>IFERROR(VLOOKUP($B410,Totalt!$B$1:$AQ$550,MATCH(Z$2,Totalt!$B$1:$AQ$1,0),FALSE),"")</f>
        <v/>
      </c>
      <c r="AA410" s="302" t="str">
        <f>IFERROR(VLOOKUP($B410,Totalt!$B$1:$AQ$550,MATCH(AA$2,Totalt!$B$1:$AQ$1,0),FALSE),"")</f>
        <v/>
      </c>
      <c r="AB410" s="302" t="str">
        <f>IFERROR(VLOOKUP($B410,Totalt!$B$1:$AQ$550,MATCH(AB$2,Totalt!$B$1:$AQ$1,0),FALSE),"")</f>
        <v/>
      </c>
      <c r="AC410" s="302" t="str">
        <f>IFERROR(VLOOKUP($B410,Totalt!$B$1:$AQ$550,MATCH(AC$2,Totalt!$B$1:$AQ$1,0),FALSE),"")</f>
        <v/>
      </c>
      <c r="AD410" s="302" t="str">
        <f>IFERROR(VLOOKUP($B410,Totalt!$B$1:$AQ$550,MATCH(AD$2,Totalt!$B$1:$AQ$1,0),FALSE),"")</f>
        <v/>
      </c>
      <c r="AE410" s="302" t="str">
        <f>IFERROR(VLOOKUP($B410,Totalt!$B$1:$AQ$550,MATCH(AE$2,Totalt!$B$1:$AQ$1,0),FALSE),"")</f>
        <v/>
      </c>
      <c r="AF410" s="302" t="str">
        <f>IFERROR(VLOOKUP($B410,Totalt!$B$1:$AQ$550,MATCH(AF$2,Totalt!$B$1:$AQ$1,0),FALSE),"")</f>
        <v/>
      </c>
      <c r="AG410" s="302" t="str">
        <f>IFERROR(VLOOKUP($B410,Totalt!$B$1:$AQ$550,MATCH(AG$2,Totalt!$B$1:$AQ$1,0),FALSE),"")</f>
        <v/>
      </c>
      <c r="AI410" s="302" t="str">
        <f t="shared" si="24"/>
        <v/>
      </c>
      <c r="AJ410" s="302" t="str">
        <f>IF(ISERROR(1/VLOOKUP($B410,Leveranser!$B$1:$S$500,MATCH("såld värme (gwh)",Leveranser!$B$1:$S$1,0),FALSE)),"",VLOOKUP($B410,Leveranser!$B$1:$S$500,MATCH("såld värme (gwh)",Leveranser!$B$1:$S$1,0),FALSE))</f>
        <v/>
      </c>
      <c r="AK410" s="315"/>
      <c r="AM410" s="316" t="str">
        <f>IF(B410&lt;&gt;"",IF(VLOOKUP($B410,Totalt!$B$1:$AQ$550,MATCH("Kvalitetsgranskad:",Totalt!$B$1:$AQ$1,0),FALSE)="ja",VLOOKUP($B410,Miljö!$B$1:$AG$479,MATCH(AM$2,Miljö!$B$1:$AK$1,0),FALSE),""),"")</f>
        <v/>
      </c>
      <c r="AN410" s="316" t="str">
        <f>IF(AM410="ja",VLOOKUP($B410,Miljö!$B$1:$J$479,MATCH("Typ av ursprungsspecificerad el   (Om inget värde anges används Nordisk residualmix, se inforuta) ()",Miljö!$B$1:$J$1,0),FALSE),IF(AM410="nej","Nordisk residualel",""))</f>
        <v/>
      </c>
      <c r="AO410" s="316" t="str">
        <f>IF(AM410="","",VLOOKUP($B410,Miljö!$B$1:$J$479,MATCH("Fossilandel för ursprungspecificerad el ()",Miljö!$B$1:$J$1,0),FALSE))</f>
        <v/>
      </c>
      <c r="AP410" s="316" t="str">
        <f>IF(AM410="","",IFERROR(VLOOKUP($B410,Miljö!$B$1:$J$479,MATCH("Kärnkraftsandel för ursprungsspecificerad el ()",Miljö!$B$1:$J$1,0),FALSE)/1,0))</f>
        <v/>
      </c>
      <c r="AQ410" s="316" t="str">
        <f t="shared" si="25"/>
        <v/>
      </c>
      <c r="AS410" s="316" t="str">
        <f t="shared" si="26"/>
        <v/>
      </c>
      <c r="AT410" s="316" t="str">
        <f>IF(AS410="ja",VLOOKUP($B410,Miljö!$B$1:$O$500,MATCH("Fossil andel i procent (%)",Miljö!$B$1:$O$1,0),FALSE)/100,"")</f>
        <v/>
      </c>
      <c r="AV410" s="316" t="str">
        <f t="shared" si="27"/>
        <v/>
      </c>
      <c r="AW410" s="316" t="str">
        <f>IF(AV410="ja",VLOOKUP($B410,'Egen hetvattenprod'!$B$1:$AO$500,MATCH("Värmekälla till värmepumpar ()",'Egen hetvattenprod'!$B$1:$AO$1,0),FALSE),"")</f>
        <v/>
      </c>
    </row>
    <row r="411" spans="1:49" x14ac:dyDescent="0.25">
      <c r="A411" s="314" t="str">
        <f>'Miljövärden för publ företag'!B413</f>
        <v/>
      </c>
      <c r="B411" s="314" t="str">
        <f>'Miljövärden för publ företag'!C413</f>
        <v/>
      </c>
      <c r="C411" s="302" t="str">
        <f>IFERROR(VLOOKUP($B411,Totalt!$B$1:$AQ$550,MATCH(C$2,Totalt!$B$1:$AQ$1,0),FALSE),"")</f>
        <v/>
      </c>
      <c r="D411" s="302" t="str">
        <f>IFERROR(VLOOKUP($B411,Totalt!$B$1:$AQ$550,MATCH(D$2,Totalt!$B$1:$AQ$1,0),FALSE),"")</f>
        <v/>
      </c>
      <c r="E411" s="302" t="str">
        <f>IFERROR(VLOOKUP($B411,Totalt!$B$1:$AQ$550,MATCH(E$2,Totalt!$B$1:$AQ$1,0),FALSE),"")</f>
        <v/>
      </c>
      <c r="F411" s="302" t="str">
        <f>IFERROR(VLOOKUP($B411,Totalt!$B$1:$AQ$550,MATCH(F$2,Totalt!$B$1:$AQ$1,0),FALSE),"")</f>
        <v/>
      </c>
      <c r="G411" s="302" t="str">
        <f>IFERROR(VLOOKUP($B411,Totalt!$B$1:$AQ$550,MATCH(G$2,Totalt!$B$1:$AQ$1,0),FALSE),"")</f>
        <v/>
      </c>
      <c r="H411" s="302" t="str">
        <f>IFERROR(VLOOKUP($B411,Totalt!$B$1:$AQ$550,MATCH(H$2,Totalt!$B$1:$AQ$1,0),FALSE),"")</f>
        <v/>
      </c>
      <c r="I411" s="302" t="str">
        <f>IFERROR(VLOOKUP($B411,Totalt!$B$1:$AQ$550,MATCH(I$2,Totalt!$B$1:$AQ$1,0),FALSE),"")</f>
        <v/>
      </c>
      <c r="J411" s="302" t="str">
        <f>IFERROR(VLOOKUP($B411,Totalt!$B$1:$AQ$550,MATCH(J$2,Totalt!$B$1:$AQ$1,0),FALSE),"")</f>
        <v/>
      </c>
      <c r="K411" s="302" t="str">
        <f>IFERROR(VLOOKUP($B411,Totalt!$B$1:$AQ$550,MATCH(K$2,Totalt!$B$1:$AQ$1,0),FALSE),"")</f>
        <v/>
      </c>
      <c r="L411" s="302" t="str">
        <f>IFERROR(VLOOKUP($B411,Totalt!$B$1:$AQ$550,MATCH(L$2,Totalt!$B$1:$AQ$1,0),FALSE),"")</f>
        <v/>
      </c>
      <c r="M411" s="302" t="str">
        <f>IFERROR(VLOOKUP($B411,Totalt!$B$1:$AQ$550,MATCH(M$2,Totalt!$B$1:$AQ$1,0),FALSE),"")</f>
        <v/>
      </c>
      <c r="N411" s="302" t="str">
        <f>IFERROR(VLOOKUP($B411,Totalt!$B$1:$AQ$550,MATCH(N$2,Totalt!$B$1:$AQ$1,0),FALSE),"")</f>
        <v/>
      </c>
      <c r="O411" s="302" t="str">
        <f>IFERROR(VLOOKUP($B411,Totalt!$B$1:$AQ$550,MATCH(O$2,Totalt!$B$1:$AQ$1,0),FALSE),"")</f>
        <v/>
      </c>
      <c r="P411" s="302" t="str">
        <f>IFERROR(VLOOKUP($B411,Totalt!$B$1:$AQ$550,MATCH(P$2,Totalt!$B$1:$AQ$1,0),FALSE),"")</f>
        <v/>
      </c>
      <c r="Q411" s="302" t="str">
        <f>IFERROR(VLOOKUP($B411,Totalt!$B$1:$AQ$550,MATCH(Q$2,Totalt!$B$1:$AQ$1,0),FALSE),"")</f>
        <v/>
      </c>
      <c r="R411" s="302" t="str">
        <f>IFERROR(VLOOKUP($B411,Totalt!$B$1:$AQ$550,MATCH(R$2,Totalt!$B$1:$AQ$1,0),FALSE),"")</f>
        <v/>
      </c>
      <c r="S411" s="302" t="str">
        <f>IFERROR(VLOOKUP($B411,Totalt!$B$1:$AQ$550,MATCH(S$2,Totalt!$B$1:$AQ$1,0),FALSE),"")</f>
        <v/>
      </c>
      <c r="T411" s="302" t="str">
        <f>IFERROR(VLOOKUP($B411,Totalt!$B$1:$AQ$550,MATCH(T$2,Totalt!$B$1:$AQ$1,0),FALSE),"")</f>
        <v/>
      </c>
      <c r="U411" s="302" t="str">
        <f>IFERROR(VLOOKUP($B411,Totalt!$B$1:$AQ$550,MATCH(U$2,Totalt!$B$1:$AQ$1,0),FALSE),"")</f>
        <v/>
      </c>
      <c r="V411" s="302" t="str">
        <f>IFERROR(VLOOKUP($B411,Totalt!$B$1:$AQ$550,MATCH(V$2,Totalt!$B$1:$AQ$1,0),FALSE),"")</f>
        <v/>
      </c>
      <c r="W411" s="302" t="str">
        <f>IFERROR(VLOOKUP($B411,Totalt!$B$1:$AQ$550,MATCH(W$2,Totalt!$B$1:$AQ$1,0),FALSE),"")</f>
        <v/>
      </c>
      <c r="X411" s="302" t="str">
        <f>IFERROR(VLOOKUP($B411,Totalt!$B$1:$AQ$550,MATCH(X$2,Totalt!$B$1:$AQ$1,0),FALSE),"")</f>
        <v/>
      </c>
      <c r="Y411" s="302" t="str">
        <f>IFERROR(VLOOKUP($B411,Totalt!$B$1:$AQ$550,MATCH(Y$2,Totalt!$B$1:$AQ$1,0),FALSE),"")</f>
        <v/>
      </c>
      <c r="Z411" s="302" t="str">
        <f>IFERROR(VLOOKUP($B411,Totalt!$B$1:$AQ$550,MATCH(Z$2,Totalt!$B$1:$AQ$1,0),FALSE),"")</f>
        <v/>
      </c>
      <c r="AA411" s="302" t="str">
        <f>IFERROR(VLOOKUP($B411,Totalt!$B$1:$AQ$550,MATCH(AA$2,Totalt!$B$1:$AQ$1,0),FALSE),"")</f>
        <v/>
      </c>
      <c r="AB411" s="302" t="str">
        <f>IFERROR(VLOOKUP($B411,Totalt!$B$1:$AQ$550,MATCH(AB$2,Totalt!$B$1:$AQ$1,0),FALSE),"")</f>
        <v/>
      </c>
      <c r="AC411" s="302" t="str">
        <f>IFERROR(VLOOKUP($B411,Totalt!$B$1:$AQ$550,MATCH(AC$2,Totalt!$B$1:$AQ$1,0),FALSE),"")</f>
        <v/>
      </c>
      <c r="AD411" s="302" t="str">
        <f>IFERROR(VLOOKUP($B411,Totalt!$B$1:$AQ$550,MATCH(AD$2,Totalt!$B$1:$AQ$1,0),FALSE),"")</f>
        <v/>
      </c>
      <c r="AE411" s="302" t="str">
        <f>IFERROR(VLOOKUP($B411,Totalt!$B$1:$AQ$550,MATCH(AE$2,Totalt!$B$1:$AQ$1,0),FALSE),"")</f>
        <v/>
      </c>
      <c r="AF411" s="302" t="str">
        <f>IFERROR(VLOOKUP($B411,Totalt!$B$1:$AQ$550,MATCH(AF$2,Totalt!$B$1:$AQ$1,0),FALSE),"")</f>
        <v/>
      </c>
      <c r="AG411" s="302" t="str">
        <f>IFERROR(VLOOKUP($B411,Totalt!$B$1:$AQ$550,MATCH(AG$2,Totalt!$B$1:$AQ$1,0),FALSE),"")</f>
        <v/>
      </c>
      <c r="AI411" s="302" t="str">
        <f t="shared" si="24"/>
        <v/>
      </c>
      <c r="AJ411" s="302" t="str">
        <f>IF(ISERROR(1/VLOOKUP($B411,Leveranser!$B$1:$S$500,MATCH("såld värme (gwh)",Leveranser!$B$1:$S$1,0),FALSE)),"",VLOOKUP($B411,Leveranser!$B$1:$S$500,MATCH("såld värme (gwh)",Leveranser!$B$1:$S$1,0),FALSE))</f>
        <v/>
      </c>
      <c r="AK411" s="315"/>
      <c r="AM411" s="316" t="str">
        <f>IF(B411&lt;&gt;"",IF(VLOOKUP($B411,Totalt!$B$1:$AQ$550,MATCH("Kvalitetsgranskad:",Totalt!$B$1:$AQ$1,0),FALSE)="ja",VLOOKUP($B411,Miljö!$B$1:$AG$479,MATCH(AM$2,Miljö!$B$1:$AK$1,0),FALSE),""),"")</f>
        <v/>
      </c>
      <c r="AN411" s="316" t="str">
        <f>IF(AM411="ja",VLOOKUP($B411,Miljö!$B$1:$J$479,MATCH("Typ av ursprungsspecificerad el   (Om inget värde anges används Nordisk residualmix, se inforuta) ()",Miljö!$B$1:$J$1,0),FALSE),IF(AM411="nej","Nordisk residualel",""))</f>
        <v/>
      </c>
      <c r="AO411" s="316" t="str">
        <f>IF(AM411="","",VLOOKUP($B411,Miljö!$B$1:$J$479,MATCH("Fossilandel för ursprungspecificerad el ()",Miljö!$B$1:$J$1,0),FALSE))</f>
        <v/>
      </c>
      <c r="AP411" s="316" t="str">
        <f>IF(AM411="","",IFERROR(VLOOKUP($B411,Miljö!$B$1:$J$479,MATCH("Kärnkraftsandel för ursprungsspecificerad el ()",Miljö!$B$1:$J$1,0),FALSE)/1,0))</f>
        <v/>
      </c>
      <c r="AQ411" s="316" t="str">
        <f t="shared" si="25"/>
        <v/>
      </c>
      <c r="AS411" s="316" t="str">
        <f t="shared" si="26"/>
        <v/>
      </c>
      <c r="AT411" s="316" t="str">
        <f>IF(AS411="ja",VLOOKUP($B411,Miljö!$B$1:$O$500,MATCH("Fossil andel i procent (%)",Miljö!$B$1:$O$1,0),FALSE)/100,"")</f>
        <v/>
      </c>
      <c r="AV411" s="316" t="str">
        <f t="shared" si="27"/>
        <v/>
      </c>
      <c r="AW411" s="316" t="str">
        <f>IF(AV411="ja",VLOOKUP($B411,'Egen hetvattenprod'!$B$1:$AO$500,MATCH("Värmekälla till värmepumpar ()",'Egen hetvattenprod'!$B$1:$AO$1,0),FALSE),"")</f>
        <v/>
      </c>
    </row>
    <row r="412" spans="1:49" x14ac:dyDescent="0.25">
      <c r="A412" s="314" t="str">
        <f>'Miljövärden för publ företag'!B414</f>
        <v/>
      </c>
      <c r="B412" s="314" t="str">
        <f>'Miljövärden för publ företag'!C414</f>
        <v/>
      </c>
      <c r="C412" s="302" t="str">
        <f>IFERROR(VLOOKUP($B412,Totalt!$B$1:$AQ$550,MATCH(C$2,Totalt!$B$1:$AQ$1,0),FALSE),"")</f>
        <v/>
      </c>
      <c r="D412" s="302" t="str">
        <f>IFERROR(VLOOKUP($B412,Totalt!$B$1:$AQ$550,MATCH(D$2,Totalt!$B$1:$AQ$1,0),FALSE),"")</f>
        <v/>
      </c>
      <c r="E412" s="302" t="str">
        <f>IFERROR(VLOOKUP($B412,Totalt!$B$1:$AQ$550,MATCH(E$2,Totalt!$B$1:$AQ$1,0),FALSE),"")</f>
        <v/>
      </c>
      <c r="F412" s="302" t="str">
        <f>IFERROR(VLOOKUP($B412,Totalt!$B$1:$AQ$550,MATCH(F$2,Totalt!$B$1:$AQ$1,0),FALSE),"")</f>
        <v/>
      </c>
      <c r="G412" s="302" t="str">
        <f>IFERROR(VLOOKUP($B412,Totalt!$B$1:$AQ$550,MATCH(G$2,Totalt!$B$1:$AQ$1,0),FALSE),"")</f>
        <v/>
      </c>
      <c r="H412" s="302" t="str">
        <f>IFERROR(VLOOKUP($B412,Totalt!$B$1:$AQ$550,MATCH(H$2,Totalt!$B$1:$AQ$1,0),FALSE),"")</f>
        <v/>
      </c>
      <c r="I412" s="302" t="str">
        <f>IFERROR(VLOOKUP($B412,Totalt!$B$1:$AQ$550,MATCH(I$2,Totalt!$B$1:$AQ$1,0),FALSE),"")</f>
        <v/>
      </c>
      <c r="J412" s="302" t="str">
        <f>IFERROR(VLOOKUP($B412,Totalt!$B$1:$AQ$550,MATCH(J$2,Totalt!$B$1:$AQ$1,0),FALSE),"")</f>
        <v/>
      </c>
      <c r="K412" s="302" t="str">
        <f>IFERROR(VLOOKUP($B412,Totalt!$B$1:$AQ$550,MATCH(K$2,Totalt!$B$1:$AQ$1,0),FALSE),"")</f>
        <v/>
      </c>
      <c r="L412" s="302" t="str">
        <f>IFERROR(VLOOKUP($B412,Totalt!$B$1:$AQ$550,MATCH(L$2,Totalt!$B$1:$AQ$1,0),FALSE),"")</f>
        <v/>
      </c>
      <c r="M412" s="302" t="str">
        <f>IFERROR(VLOOKUP($B412,Totalt!$B$1:$AQ$550,MATCH(M$2,Totalt!$B$1:$AQ$1,0),FALSE),"")</f>
        <v/>
      </c>
      <c r="N412" s="302" t="str">
        <f>IFERROR(VLOOKUP($B412,Totalt!$B$1:$AQ$550,MATCH(N$2,Totalt!$B$1:$AQ$1,0),FALSE),"")</f>
        <v/>
      </c>
      <c r="O412" s="302" t="str">
        <f>IFERROR(VLOOKUP($B412,Totalt!$B$1:$AQ$550,MATCH(O$2,Totalt!$B$1:$AQ$1,0),FALSE),"")</f>
        <v/>
      </c>
      <c r="P412" s="302" t="str">
        <f>IFERROR(VLOOKUP($B412,Totalt!$B$1:$AQ$550,MATCH(P$2,Totalt!$B$1:$AQ$1,0),FALSE),"")</f>
        <v/>
      </c>
      <c r="Q412" s="302" t="str">
        <f>IFERROR(VLOOKUP($B412,Totalt!$B$1:$AQ$550,MATCH(Q$2,Totalt!$B$1:$AQ$1,0),FALSE),"")</f>
        <v/>
      </c>
      <c r="R412" s="302" t="str">
        <f>IFERROR(VLOOKUP($B412,Totalt!$B$1:$AQ$550,MATCH(R$2,Totalt!$B$1:$AQ$1,0),FALSE),"")</f>
        <v/>
      </c>
      <c r="S412" s="302" t="str">
        <f>IFERROR(VLOOKUP($B412,Totalt!$B$1:$AQ$550,MATCH(S$2,Totalt!$B$1:$AQ$1,0),FALSE),"")</f>
        <v/>
      </c>
      <c r="T412" s="302" t="str">
        <f>IFERROR(VLOOKUP($B412,Totalt!$B$1:$AQ$550,MATCH(T$2,Totalt!$B$1:$AQ$1,0),FALSE),"")</f>
        <v/>
      </c>
      <c r="U412" s="302" t="str">
        <f>IFERROR(VLOOKUP($B412,Totalt!$B$1:$AQ$550,MATCH(U$2,Totalt!$B$1:$AQ$1,0),FALSE),"")</f>
        <v/>
      </c>
      <c r="V412" s="302" t="str">
        <f>IFERROR(VLOOKUP($B412,Totalt!$B$1:$AQ$550,MATCH(V$2,Totalt!$B$1:$AQ$1,0),FALSE),"")</f>
        <v/>
      </c>
      <c r="W412" s="302" t="str">
        <f>IFERROR(VLOOKUP($B412,Totalt!$B$1:$AQ$550,MATCH(W$2,Totalt!$B$1:$AQ$1,0),FALSE),"")</f>
        <v/>
      </c>
      <c r="X412" s="302" t="str">
        <f>IFERROR(VLOOKUP($B412,Totalt!$B$1:$AQ$550,MATCH(X$2,Totalt!$B$1:$AQ$1,0),FALSE),"")</f>
        <v/>
      </c>
      <c r="Y412" s="302" t="str">
        <f>IFERROR(VLOOKUP($B412,Totalt!$B$1:$AQ$550,MATCH(Y$2,Totalt!$B$1:$AQ$1,0),FALSE),"")</f>
        <v/>
      </c>
      <c r="Z412" s="302" t="str">
        <f>IFERROR(VLOOKUP($B412,Totalt!$B$1:$AQ$550,MATCH(Z$2,Totalt!$B$1:$AQ$1,0),FALSE),"")</f>
        <v/>
      </c>
      <c r="AA412" s="302" t="str">
        <f>IFERROR(VLOOKUP($B412,Totalt!$B$1:$AQ$550,MATCH(AA$2,Totalt!$B$1:$AQ$1,0),FALSE),"")</f>
        <v/>
      </c>
      <c r="AB412" s="302" t="str">
        <f>IFERROR(VLOOKUP($B412,Totalt!$B$1:$AQ$550,MATCH(AB$2,Totalt!$B$1:$AQ$1,0),FALSE),"")</f>
        <v/>
      </c>
      <c r="AC412" s="302" t="str">
        <f>IFERROR(VLOOKUP($B412,Totalt!$B$1:$AQ$550,MATCH(AC$2,Totalt!$B$1:$AQ$1,0),FALSE),"")</f>
        <v/>
      </c>
      <c r="AD412" s="302" t="str">
        <f>IFERROR(VLOOKUP($B412,Totalt!$B$1:$AQ$550,MATCH(AD$2,Totalt!$B$1:$AQ$1,0),FALSE),"")</f>
        <v/>
      </c>
      <c r="AE412" s="302" t="str">
        <f>IFERROR(VLOOKUP($B412,Totalt!$B$1:$AQ$550,MATCH(AE$2,Totalt!$B$1:$AQ$1,0),FALSE),"")</f>
        <v/>
      </c>
      <c r="AF412" s="302" t="str">
        <f>IFERROR(VLOOKUP($B412,Totalt!$B$1:$AQ$550,MATCH(AF$2,Totalt!$B$1:$AQ$1,0),FALSE),"")</f>
        <v/>
      </c>
      <c r="AG412" s="302" t="str">
        <f>IFERROR(VLOOKUP($B412,Totalt!$B$1:$AQ$550,MATCH(AG$2,Totalt!$B$1:$AQ$1,0),FALSE),"")</f>
        <v/>
      </c>
      <c r="AI412" s="302" t="str">
        <f t="shared" si="24"/>
        <v/>
      </c>
      <c r="AJ412" s="302" t="str">
        <f>IF(ISERROR(1/VLOOKUP($B412,Leveranser!$B$1:$S$500,MATCH("såld värme (gwh)",Leveranser!$B$1:$S$1,0),FALSE)),"",VLOOKUP($B412,Leveranser!$B$1:$S$500,MATCH("såld värme (gwh)",Leveranser!$B$1:$S$1,0),FALSE))</f>
        <v/>
      </c>
      <c r="AK412" s="315"/>
      <c r="AM412" s="316" t="str">
        <f>IF(B412&lt;&gt;"",IF(VLOOKUP($B412,Totalt!$B$1:$AQ$550,MATCH("Kvalitetsgranskad:",Totalt!$B$1:$AQ$1,0),FALSE)="ja",VLOOKUP($B412,Miljö!$B$1:$AG$479,MATCH(AM$2,Miljö!$B$1:$AK$1,0),FALSE),""),"")</f>
        <v/>
      </c>
      <c r="AN412" s="316" t="str">
        <f>IF(AM412="ja",VLOOKUP($B412,Miljö!$B$1:$J$479,MATCH("Typ av ursprungsspecificerad el   (Om inget värde anges används Nordisk residualmix, se inforuta) ()",Miljö!$B$1:$J$1,0),FALSE),IF(AM412="nej","Nordisk residualel",""))</f>
        <v/>
      </c>
      <c r="AO412" s="316" t="str">
        <f>IF(AM412="","",VLOOKUP($B412,Miljö!$B$1:$J$479,MATCH("Fossilandel för ursprungspecificerad el ()",Miljö!$B$1:$J$1,0),FALSE))</f>
        <v/>
      </c>
      <c r="AP412" s="316" t="str">
        <f>IF(AM412="","",IFERROR(VLOOKUP($B412,Miljö!$B$1:$J$479,MATCH("Kärnkraftsandel för ursprungsspecificerad el ()",Miljö!$B$1:$J$1,0),FALSE)/1,0))</f>
        <v/>
      </c>
      <c r="AQ412" s="316" t="str">
        <f t="shared" si="25"/>
        <v/>
      </c>
      <c r="AS412" s="316" t="str">
        <f t="shared" si="26"/>
        <v/>
      </c>
      <c r="AT412" s="316" t="str">
        <f>IF(AS412="ja",VLOOKUP($B412,Miljö!$B$1:$O$500,MATCH("Fossil andel i procent (%)",Miljö!$B$1:$O$1,0),FALSE)/100,"")</f>
        <v/>
      </c>
      <c r="AV412" s="316" t="str">
        <f t="shared" si="27"/>
        <v/>
      </c>
      <c r="AW412" s="316" t="str">
        <f>IF(AV412="ja",VLOOKUP($B412,'Egen hetvattenprod'!$B$1:$AO$500,MATCH("Värmekälla till värmepumpar ()",'Egen hetvattenprod'!$B$1:$AO$1,0),FALSE),"")</f>
        <v/>
      </c>
    </row>
    <row r="413" spans="1:49" x14ac:dyDescent="0.25">
      <c r="A413" s="314" t="str">
        <f>'Miljövärden för publ företag'!B415</f>
        <v/>
      </c>
      <c r="B413" s="314" t="str">
        <f>'Miljövärden för publ företag'!C415</f>
        <v/>
      </c>
      <c r="C413" s="302" t="str">
        <f>IFERROR(VLOOKUP($B413,Totalt!$B$1:$AQ$550,MATCH(C$2,Totalt!$B$1:$AQ$1,0),FALSE),"")</f>
        <v/>
      </c>
      <c r="D413" s="302" t="str">
        <f>IFERROR(VLOOKUP($B413,Totalt!$B$1:$AQ$550,MATCH(D$2,Totalt!$B$1:$AQ$1,0),FALSE),"")</f>
        <v/>
      </c>
      <c r="E413" s="302" t="str">
        <f>IFERROR(VLOOKUP($B413,Totalt!$B$1:$AQ$550,MATCH(E$2,Totalt!$B$1:$AQ$1,0),FALSE),"")</f>
        <v/>
      </c>
      <c r="F413" s="302" t="str">
        <f>IFERROR(VLOOKUP($B413,Totalt!$B$1:$AQ$550,MATCH(F$2,Totalt!$B$1:$AQ$1,0),FALSE),"")</f>
        <v/>
      </c>
      <c r="G413" s="302" t="str">
        <f>IFERROR(VLOOKUP($B413,Totalt!$B$1:$AQ$550,MATCH(G$2,Totalt!$B$1:$AQ$1,0),FALSE),"")</f>
        <v/>
      </c>
      <c r="H413" s="302" t="str">
        <f>IFERROR(VLOOKUP($B413,Totalt!$B$1:$AQ$550,MATCH(H$2,Totalt!$B$1:$AQ$1,0),FALSE),"")</f>
        <v/>
      </c>
      <c r="I413" s="302" t="str">
        <f>IFERROR(VLOOKUP($B413,Totalt!$B$1:$AQ$550,MATCH(I$2,Totalt!$B$1:$AQ$1,0),FALSE),"")</f>
        <v/>
      </c>
      <c r="J413" s="302" t="str">
        <f>IFERROR(VLOOKUP($B413,Totalt!$B$1:$AQ$550,MATCH(J$2,Totalt!$B$1:$AQ$1,0),FALSE),"")</f>
        <v/>
      </c>
      <c r="K413" s="302" t="str">
        <f>IFERROR(VLOOKUP($B413,Totalt!$B$1:$AQ$550,MATCH(K$2,Totalt!$B$1:$AQ$1,0),FALSE),"")</f>
        <v/>
      </c>
      <c r="L413" s="302" t="str">
        <f>IFERROR(VLOOKUP($B413,Totalt!$B$1:$AQ$550,MATCH(L$2,Totalt!$B$1:$AQ$1,0),FALSE),"")</f>
        <v/>
      </c>
      <c r="M413" s="302" t="str">
        <f>IFERROR(VLOOKUP($B413,Totalt!$B$1:$AQ$550,MATCH(M$2,Totalt!$B$1:$AQ$1,0),FALSE),"")</f>
        <v/>
      </c>
      <c r="N413" s="302" t="str">
        <f>IFERROR(VLOOKUP($B413,Totalt!$B$1:$AQ$550,MATCH(N$2,Totalt!$B$1:$AQ$1,0),FALSE),"")</f>
        <v/>
      </c>
      <c r="O413" s="302" t="str">
        <f>IFERROR(VLOOKUP($B413,Totalt!$B$1:$AQ$550,MATCH(O$2,Totalt!$B$1:$AQ$1,0),FALSE),"")</f>
        <v/>
      </c>
      <c r="P413" s="302" t="str">
        <f>IFERROR(VLOOKUP($B413,Totalt!$B$1:$AQ$550,MATCH(P$2,Totalt!$B$1:$AQ$1,0),FALSE),"")</f>
        <v/>
      </c>
      <c r="Q413" s="302" t="str">
        <f>IFERROR(VLOOKUP($B413,Totalt!$B$1:$AQ$550,MATCH(Q$2,Totalt!$B$1:$AQ$1,0),FALSE),"")</f>
        <v/>
      </c>
      <c r="R413" s="302" t="str">
        <f>IFERROR(VLOOKUP($B413,Totalt!$B$1:$AQ$550,MATCH(R$2,Totalt!$B$1:$AQ$1,0),FALSE),"")</f>
        <v/>
      </c>
      <c r="S413" s="302" t="str">
        <f>IFERROR(VLOOKUP($B413,Totalt!$B$1:$AQ$550,MATCH(S$2,Totalt!$B$1:$AQ$1,0),FALSE),"")</f>
        <v/>
      </c>
      <c r="T413" s="302" t="str">
        <f>IFERROR(VLOOKUP($B413,Totalt!$B$1:$AQ$550,MATCH(T$2,Totalt!$B$1:$AQ$1,0),FALSE),"")</f>
        <v/>
      </c>
      <c r="U413" s="302" t="str">
        <f>IFERROR(VLOOKUP($B413,Totalt!$B$1:$AQ$550,MATCH(U$2,Totalt!$B$1:$AQ$1,0),FALSE),"")</f>
        <v/>
      </c>
      <c r="V413" s="302" t="str">
        <f>IFERROR(VLOOKUP($B413,Totalt!$B$1:$AQ$550,MATCH(V$2,Totalt!$B$1:$AQ$1,0),FALSE),"")</f>
        <v/>
      </c>
      <c r="W413" s="302" t="str">
        <f>IFERROR(VLOOKUP($B413,Totalt!$B$1:$AQ$550,MATCH(W$2,Totalt!$B$1:$AQ$1,0),FALSE),"")</f>
        <v/>
      </c>
      <c r="X413" s="302" t="str">
        <f>IFERROR(VLOOKUP($B413,Totalt!$B$1:$AQ$550,MATCH(X$2,Totalt!$B$1:$AQ$1,0),FALSE),"")</f>
        <v/>
      </c>
      <c r="Y413" s="302" t="str">
        <f>IFERROR(VLOOKUP($B413,Totalt!$B$1:$AQ$550,MATCH(Y$2,Totalt!$B$1:$AQ$1,0),FALSE),"")</f>
        <v/>
      </c>
      <c r="Z413" s="302" t="str">
        <f>IFERROR(VLOOKUP($B413,Totalt!$B$1:$AQ$550,MATCH(Z$2,Totalt!$B$1:$AQ$1,0),FALSE),"")</f>
        <v/>
      </c>
      <c r="AA413" s="302" t="str">
        <f>IFERROR(VLOOKUP($B413,Totalt!$B$1:$AQ$550,MATCH(AA$2,Totalt!$B$1:$AQ$1,0),FALSE),"")</f>
        <v/>
      </c>
      <c r="AB413" s="302" t="str">
        <f>IFERROR(VLOOKUP($B413,Totalt!$B$1:$AQ$550,MATCH(AB$2,Totalt!$B$1:$AQ$1,0),FALSE),"")</f>
        <v/>
      </c>
      <c r="AC413" s="302" t="str">
        <f>IFERROR(VLOOKUP($B413,Totalt!$B$1:$AQ$550,MATCH(AC$2,Totalt!$B$1:$AQ$1,0),FALSE),"")</f>
        <v/>
      </c>
      <c r="AD413" s="302" t="str">
        <f>IFERROR(VLOOKUP($B413,Totalt!$B$1:$AQ$550,MATCH(AD$2,Totalt!$B$1:$AQ$1,0),FALSE),"")</f>
        <v/>
      </c>
      <c r="AE413" s="302" t="str">
        <f>IFERROR(VLOOKUP($B413,Totalt!$B$1:$AQ$550,MATCH(AE$2,Totalt!$B$1:$AQ$1,0),FALSE),"")</f>
        <v/>
      </c>
      <c r="AF413" s="302" t="str">
        <f>IFERROR(VLOOKUP($B413,Totalt!$B$1:$AQ$550,MATCH(AF$2,Totalt!$B$1:$AQ$1,0),FALSE),"")</f>
        <v/>
      </c>
      <c r="AG413" s="302" t="str">
        <f>IFERROR(VLOOKUP($B413,Totalt!$B$1:$AQ$550,MATCH(AG$2,Totalt!$B$1:$AQ$1,0),FALSE),"")</f>
        <v/>
      </c>
      <c r="AI413" s="302" t="str">
        <f t="shared" si="24"/>
        <v/>
      </c>
      <c r="AJ413" s="302" t="str">
        <f>IF(ISERROR(1/VLOOKUP($B413,Leveranser!$B$1:$S$500,MATCH("såld värme (gwh)",Leveranser!$B$1:$S$1,0),FALSE)),"",VLOOKUP($B413,Leveranser!$B$1:$S$500,MATCH("såld värme (gwh)",Leveranser!$B$1:$S$1,0),FALSE))</f>
        <v/>
      </c>
      <c r="AK413" s="315"/>
      <c r="AM413" s="316" t="str">
        <f>IF(B413&lt;&gt;"",IF(VLOOKUP($B413,Totalt!$B$1:$AQ$550,MATCH("Kvalitetsgranskad:",Totalt!$B$1:$AQ$1,0),FALSE)="ja",VLOOKUP($B413,Miljö!$B$1:$AG$479,MATCH(AM$2,Miljö!$B$1:$AK$1,0),FALSE),""),"")</f>
        <v/>
      </c>
      <c r="AN413" s="316" t="str">
        <f>IF(AM413="ja",VLOOKUP($B413,Miljö!$B$1:$J$479,MATCH("Typ av ursprungsspecificerad el   (Om inget värde anges används Nordisk residualmix, se inforuta) ()",Miljö!$B$1:$J$1,0),FALSE),IF(AM413="nej","Nordisk residualel",""))</f>
        <v/>
      </c>
      <c r="AO413" s="316" t="str">
        <f>IF(AM413="","",VLOOKUP($B413,Miljö!$B$1:$J$479,MATCH("Fossilandel för ursprungspecificerad el ()",Miljö!$B$1:$J$1,0),FALSE))</f>
        <v/>
      </c>
      <c r="AP413" s="316" t="str">
        <f>IF(AM413="","",IFERROR(VLOOKUP($B413,Miljö!$B$1:$J$479,MATCH("Kärnkraftsandel för ursprungsspecificerad el ()",Miljö!$B$1:$J$1,0),FALSE)/1,0))</f>
        <v/>
      </c>
      <c r="AQ413" s="316" t="str">
        <f t="shared" si="25"/>
        <v/>
      </c>
      <c r="AS413" s="316" t="str">
        <f t="shared" si="26"/>
        <v/>
      </c>
      <c r="AT413" s="316" t="str">
        <f>IF(AS413="ja",VLOOKUP($B413,Miljö!$B$1:$O$500,MATCH("Fossil andel i procent (%)",Miljö!$B$1:$O$1,0),FALSE)/100,"")</f>
        <v/>
      </c>
      <c r="AV413" s="316" t="str">
        <f t="shared" si="27"/>
        <v/>
      </c>
      <c r="AW413" s="316" t="str">
        <f>IF(AV413="ja",VLOOKUP($B413,'Egen hetvattenprod'!$B$1:$AO$500,MATCH("Värmekälla till värmepumpar ()",'Egen hetvattenprod'!$B$1:$AO$1,0),FALSE),"")</f>
        <v/>
      </c>
    </row>
    <row r="414" spans="1:49" x14ac:dyDescent="0.25">
      <c r="A414" s="314" t="str">
        <f>'Miljövärden för publ företag'!B416</f>
        <v/>
      </c>
      <c r="B414" s="314" t="str">
        <f>'Miljövärden för publ företag'!C416</f>
        <v/>
      </c>
      <c r="C414" s="302" t="str">
        <f>IFERROR(VLOOKUP($B414,Totalt!$B$1:$AQ$550,MATCH(C$2,Totalt!$B$1:$AQ$1,0),FALSE),"")</f>
        <v/>
      </c>
      <c r="D414" s="302" t="str">
        <f>IFERROR(VLOOKUP($B414,Totalt!$B$1:$AQ$550,MATCH(D$2,Totalt!$B$1:$AQ$1,0),FALSE),"")</f>
        <v/>
      </c>
      <c r="E414" s="302" t="str">
        <f>IFERROR(VLOOKUP($B414,Totalt!$B$1:$AQ$550,MATCH(E$2,Totalt!$B$1:$AQ$1,0),FALSE),"")</f>
        <v/>
      </c>
      <c r="F414" s="302" t="str">
        <f>IFERROR(VLOOKUP($B414,Totalt!$B$1:$AQ$550,MATCH(F$2,Totalt!$B$1:$AQ$1,0),FALSE),"")</f>
        <v/>
      </c>
      <c r="G414" s="302" t="str">
        <f>IFERROR(VLOOKUP($B414,Totalt!$B$1:$AQ$550,MATCH(G$2,Totalt!$B$1:$AQ$1,0),FALSE),"")</f>
        <v/>
      </c>
      <c r="H414" s="302" t="str">
        <f>IFERROR(VLOOKUP($B414,Totalt!$B$1:$AQ$550,MATCH(H$2,Totalt!$B$1:$AQ$1,0),FALSE),"")</f>
        <v/>
      </c>
      <c r="I414" s="302" t="str">
        <f>IFERROR(VLOOKUP($B414,Totalt!$B$1:$AQ$550,MATCH(I$2,Totalt!$B$1:$AQ$1,0),FALSE),"")</f>
        <v/>
      </c>
      <c r="J414" s="302" t="str">
        <f>IFERROR(VLOOKUP($B414,Totalt!$B$1:$AQ$550,MATCH(J$2,Totalt!$B$1:$AQ$1,0),FALSE),"")</f>
        <v/>
      </c>
      <c r="K414" s="302" t="str">
        <f>IFERROR(VLOOKUP($B414,Totalt!$B$1:$AQ$550,MATCH(K$2,Totalt!$B$1:$AQ$1,0),FALSE),"")</f>
        <v/>
      </c>
      <c r="L414" s="302" t="str">
        <f>IFERROR(VLOOKUP($B414,Totalt!$B$1:$AQ$550,MATCH(L$2,Totalt!$B$1:$AQ$1,0),FALSE),"")</f>
        <v/>
      </c>
      <c r="M414" s="302" t="str">
        <f>IFERROR(VLOOKUP($B414,Totalt!$B$1:$AQ$550,MATCH(M$2,Totalt!$B$1:$AQ$1,0),FALSE),"")</f>
        <v/>
      </c>
      <c r="N414" s="302" t="str">
        <f>IFERROR(VLOOKUP($B414,Totalt!$B$1:$AQ$550,MATCH(N$2,Totalt!$B$1:$AQ$1,0),FALSE),"")</f>
        <v/>
      </c>
      <c r="O414" s="302" t="str">
        <f>IFERROR(VLOOKUP($B414,Totalt!$B$1:$AQ$550,MATCH(O$2,Totalt!$B$1:$AQ$1,0),FALSE),"")</f>
        <v/>
      </c>
      <c r="P414" s="302" t="str">
        <f>IFERROR(VLOOKUP($B414,Totalt!$B$1:$AQ$550,MATCH(P$2,Totalt!$B$1:$AQ$1,0),FALSE),"")</f>
        <v/>
      </c>
      <c r="Q414" s="302" t="str">
        <f>IFERROR(VLOOKUP($B414,Totalt!$B$1:$AQ$550,MATCH(Q$2,Totalt!$B$1:$AQ$1,0),FALSE),"")</f>
        <v/>
      </c>
      <c r="R414" s="302" t="str">
        <f>IFERROR(VLOOKUP($B414,Totalt!$B$1:$AQ$550,MATCH(R$2,Totalt!$B$1:$AQ$1,0),FALSE),"")</f>
        <v/>
      </c>
      <c r="S414" s="302" t="str">
        <f>IFERROR(VLOOKUP($B414,Totalt!$B$1:$AQ$550,MATCH(S$2,Totalt!$B$1:$AQ$1,0),FALSE),"")</f>
        <v/>
      </c>
      <c r="T414" s="302" t="str">
        <f>IFERROR(VLOOKUP($B414,Totalt!$B$1:$AQ$550,MATCH(T$2,Totalt!$B$1:$AQ$1,0),FALSE),"")</f>
        <v/>
      </c>
      <c r="U414" s="302" t="str">
        <f>IFERROR(VLOOKUP($B414,Totalt!$B$1:$AQ$550,MATCH(U$2,Totalt!$B$1:$AQ$1,0),FALSE),"")</f>
        <v/>
      </c>
      <c r="V414" s="302" t="str">
        <f>IFERROR(VLOOKUP($B414,Totalt!$B$1:$AQ$550,MATCH(V$2,Totalt!$B$1:$AQ$1,0),FALSE),"")</f>
        <v/>
      </c>
      <c r="W414" s="302" t="str">
        <f>IFERROR(VLOOKUP($B414,Totalt!$B$1:$AQ$550,MATCH(W$2,Totalt!$B$1:$AQ$1,0),FALSE),"")</f>
        <v/>
      </c>
      <c r="X414" s="302" t="str">
        <f>IFERROR(VLOOKUP($B414,Totalt!$B$1:$AQ$550,MATCH(X$2,Totalt!$B$1:$AQ$1,0),FALSE),"")</f>
        <v/>
      </c>
      <c r="Y414" s="302" t="str">
        <f>IFERROR(VLOOKUP($B414,Totalt!$B$1:$AQ$550,MATCH(Y$2,Totalt!$B$1:$AQ$1,0),FALSE),"")</f>
        <v/>
      </c>
      <c r="Z414" s="302" t="str">
        <f>IFERROR(VLOOKUP($B414,Totalt!$B$1:$AQ$550,MATCH(Z$2,Totalt!$B$1:$AQ$1,0),FALSE),"")</f>
        <v/>
      </c>
      <c r="AA414" s="302" t="str">
        <f>IFERROR(VLOOKUP($B414,Totalt!$B$1:$AQ$550,MATCH(AA$2,Totalt!$B$1:$AQ$1,0),FALSE),"")</f>
        <v/>
      </c>
      <c r="AB414" s="302" t="str">
        <f>IFERROR(VLOOKUP($B414,Totalt!$B$1:$AQ$550,MATCH(AB$2,Totalt!$B$1:$AQ$1,0),FALSE),"")</f>
        <v/>
      </c>
      <c r="AC414" s="302" t="str">
        <f>IFERROR(VLOOKUP($B414,Totalt!$B$1:$AQ$550,MATCH(AC$2,Totalt!$B$1:$AQ$1,0),FALSE),"")</f>
        <v/>
      </c>
      <c r="AD414" s="302" t="str">
        <f>IFERROR(VLOOKUP($B414,Totalt!$B$1:$AQ$550,MATCH(AD$2,Totalt!$B$1:$AQ$1,0),FALSE),"")</f>
        <v/>
      </c>
      <c r="AE414" s="302" t="str">
        <f>IFERROR(VLOOKUP($B414,Totalt!$B$1:$AQ$550,MATCH(AE$2,Totalt!$B$1:$AQ$1,0),FALSE),"")</f>
        <v/>
      </c>
      <c r="AF414" s="302" t="str">
        <f>IFERROR(VLOOKUP($B414,Totalt!$B$1:$AQ$550,MATCH(AF$2,Totalt!$B$1:$AQ$1,0),FALSE),"")</f>
        <v/>
      </c>
      <c r="AG414" s="302" t="str">
        <f>IFERROR(VLOOKUP($B414,Totalt!$B$1:$AQ$550,MATCH(AG$2,Totalt!$B$1:$AQ$1,0),FALSE),"")</f>
        <v/>
      </c>
      <c r="AI414" s="302" t="str">
        <f t="shared" si="24"/>
        <v/>
      </c>
      <c r="AJ414" s="302" t="str">
        <f>IF(ISERROR(1/VLOOKUP($B414,Leveranser!$B$1:$S$500,MATCH("såld värme (gwh)",Leveranser!$B$1:$S$1,0),FALSE)),"",VLOOKUP($B414,Leveranser!$B$1:$S$500,MATCH("såld värme (gwh)",Leveranser!$B$1:$S$1,0),FALSE))</f>
        <v/>
      </c>
      <c r="AK414" s="315"/>
      <c r="AM414" s="316" t="str">
        <f>IF(B414&lt;&gt;"",IF(VLOOKUP($B414,Totalt!$B$1:$AQ$550,MATCH("Kvalitetsgranskad:",Totalt!$B$1:$AQ$1,0),FALSE)="ja",VLOOKUP($B414,Miljö!$B$1:$AG$479,MATCH(AM$2,Miljö!$B$1:$AK$1,0),FALSE),""),"")</f>
        <v/>
      </c>
      <c r="AN414" s="316" t="str">
        <f>IF(AM414="ja",VLOOKUP($B414,Miljö!$B$1:$J$479,MATCH("Typ av ursprungsspecificerad el   (Om inget värde anges används Nordisk residualmix, se inforuta) ()",Miljö!$B$1:$J$1,0),FALSE),IF(AM414="nej","Nordisk residualel",""))</f>
        <v/>
      </c>
      <c r="AO414" s="316" t="str">
        <f>IF(AM414="","",VLOOKUP($B414,Miljö!$B$1:$J$479,MATCH("Fossilandel för ursprungspecificerad el ()",Miljö!$B$1:$J$1,0),FALSE))</f>
        <v/>
      </c>
      <c r="AP414" s="316" t="str">
        <f>IF(AM414="","",IFERROR(VLOOKUP($B414,Miljö!$B$1:$J$479,MATCH("Kärnkraftsandel för ursprungsspecificerad el ()",Miljö!$B$1:$J$1,0),FALSE)/1,0))</f>
        <v/>
      </c>
      <c r="AQ414" s="316" t="str">
        <f t="shared" si="25"/>
        <v/>
      </c>
      <c r="AS414" s="316" t="str">
        <f t="shared" si="26"/>
        <v/>
      </c>
      <c r="AT414" s="316" t="str">
        <f>IF(AS414="ja",VLOOKUP($B414,Miljö!$B$1:$O$500,MATCH("Fossil andel i procent (%)",Miljö!$B$1:$O$1,0),FALSE)/100,"")</f>
        <v/>
      </c>
      <c r="AV414" s="316" t="str">
        <f t="shared" si="27"/>
        <v/>
      </c>
      <c r="AW414" s="316" t="str">
        <f>IF(AV414="ja",VLOOKUP($B414,'Egen hetvattenprod'!$B$1:$AO$500,MATCH("Värmekälla till värmepumpar ()",'Egen hetvattenprod'!$B$1:$AO$1,0),FALSE),"")</f>
        <v/>
      </c>
    </row>
    <row r="415" spans="1:49" x14ac:dyDescent="0.25">
      <c r="A415" s="314" t="str">
        <f>'Miljövärden för publ företag'!B417</f>
        <v/>
      </c>
      <c r="B415" s="314" t="str">
        <f>'Miljövärden för publ företag'!C417</f>
        <v/>
      </c>
      <c r="C415" s="302" t="str">
        <f>IFERROR(VLOOKUP($B415,Totalt!$B$1:$AQ$550,MATCH(C$2,Totalt!$B$1:$AQ$1,0),FALSE),"")</f>
        <v/>
      </c>
      <c r="D415" s="302" t="str">
        <f>IFERROR(VLOOKUP($B415,Totalt!$B$1:$AQ$550,MATCH(D$2,Totalt!$B$1:$AQ$1,0),FALSE),"")</f>
        <v/>
      </c>
      <c r="E415" s="302" t="str">
        <f>IFERROR(VLOOKUP($B415,Totalt!$B$1:$AQ$550,MATCH(E$2,Totalt!$B$1:$AQ$1,0),FALSE),"")</f>
        <v/>
      </c>
      <c r="F415" s="302" t="str">
        <f>IFERROR(VLOOKUP($B415,Totalt!$B$1:$AQ$550,MATCH(F$2,Totalt!$B$1:$AQ$1,0),FALSE),"")</f>
        <v/>
      </c>
      <c r="G415" s="302" t="str">
        <f>IFERROR(VLOOKUP($B415,Totalt!$B$1:$AQ$550,MATCH(G$2,Totalt!$B$1:$AQ$1,0),FALSE),"")</f>
        <v/>
      </c>
      <c r="H415" s="302" t="str">
        <f>IFERROR(VLOOKUP($B415,Totalt!$B$1:$AQ$550,MATCH(H$2,Totalt!$B$1:$AQ$1,0),FALSE),"")</f>
        <v/>
      </c>
      <c r="I415" s="302" t="str">
        <f>IFERROR(VLOOKUP($B415,Totalt!$B$1:$AQ$550,MATCH(I$2,Totalt!$B$1:$AQ$1,0),FALSE),"")</f>
        <v/>
      </c>
      <c r="J415" s="302" t="str">
        <f>IFERROR(VLOOKUP($B415,Totalt!$B$1:$AQ$550,MATCH(J$2,Totalt!$B$1:$AQ$1,0),FALSE),"")</f>
        <v/>
      </c>
      <c r="K415" s="302" t="str">
        <f>IFERROR(VLOOKUP($B415,Totalt!$B$1:$AQ$550,MATCH(K$2,Totalt!$B$1:$AQ$1,0),FALSE),"")</f>
        <v/>
      </c>
      <c r="L415" s="302" t="str">
        <f>IFERROR(VLOOKUP($B415,Totalt!$B$1:$AQ$550,MATCH(L$2,Totalt!$B$1:$AQ$1,0),FALSE),"")</f>
        <v/>
      </c>
      <c r="M415" s="302" t="str">
        <f>IFERROR(VLOOKUP($B415,Totalt!$B$1:$AQ$550,MATCH(M$2,Totalt!$B$1:$AQ$1,0),FALSE),"")</f>
        <v/>
      </c>
      <c r="N415" s="302" t="str">
        <f>IFERROR(VLOOKUP($B415,Totalt!$B$1:$AQ$550,MATCH(N$2,Totalt!$B$1:$AQ$1,0),FALSE),"")</f>
        <v/>
      </c>
      <c r="O415" s="302" t="str">
        <f>IFERROR(VLOOKUP($B415,Totalt!$B$1:$AQ$550,MATCH(O$2,Totalt!$B$1:$AQ$1,0),FALSE),"")</f>
        <v/>
      </c>
      <c r="P415" s="302" t="str">
        <f>IFERROR(VLOOKUP($B415,Totalt!$B$1:$AQ$550,MATCH(P$2,Totalt!$B$1:$AQ$1,0),FALSE),"")</f>
        <v/>
      </c>
      <c r="Q415" s="302" t="str">
        <f>IFERROR(VLOOKUP($B415,Totalt!$B$1:$AQ$550,MATCH(Q$2,Totalt!$B$1:$AQ$1,0),FALSE),"")</f>
        <v/>
      </c>
      <c r="R415" s="302" t="str">
        <f>IFERROR(VLOOKUP($B415,Totalt!$B$1:$AQ$550,MATCH(R$2,Totalt!$B$1:$AQ$1,0),FALSE),"")</f>
        <v/>
      </c>
      <c r="S415" s="302" t="str">
        <f>IFERROR(VLOOKUP($B415,Totalt!$B$1:$AQ$550,MATCH(S$2,Totalt!$B$1:$AQ$1,0),FALSE),"")</f>
        <v/>
      </c>
      <c r="T415" s="302" t="str">
        <f>IFERROR(VLOOKUP($B415,Totalt!$B$1:$AQ$550,MATCH(T$2,Totalt!$B$1:$AQ$1,0),FALSE),"")</f>
        <v/>
      </c>
      <c r="U415" s="302" t="str">
        <f>IFERROR(VLOOKUP($B415,Totalt!$B$1:$AQ$550,MATCH(U$2,Totalt!$B$1:$AQ$1,0),FALSE),"")</f>
        <v/>
      </c>
      <c r="V415" s="302" t="str">
        <f>IFERROR(VLOOKUP($B415,Totalt!$B$1:$AQ$550,MATCH(V$2,Totalt!$B$1:$AQ$1,0),FALSE),"")</f>
        <v/>
      </c>
      <c r="W415" s="302" t="str">
        <f>IFERROR(VLOOKUP($B415,Totalt!$B$1:$AQ$550,MATCH(W$2,Totalt!$B$1:$AQ$1,0),FALSE),"")</f>
        <v/>
      </c>
      <c r="X415" s="302" t="str">
        <f>IFERROR(VLOOKUP($B415,Totalt!$B$1:$AQ$550,MATCH(X$2,Totalt!$B$1:$AQ$1,0),FALSE),"")</f>
        <v/>
      </c>
      <c r="Y415" s="302" t="str">
        <f>IFERROR(VLOOKUP($B415,Totalt!$B$1:$AQ$550,MATCH(Y$2,Totalt!$B$1:$AQ$1,0),FALSE),"")</f>
        <v/>
      </c>
      <c r="Z415" s="302" t="str">
        <f>IFERROR(VLOOKUP($B415,Totalt!$B$1:$AQ$550,MATCH(Z$2,Totalt!$B$1:$AQ$1,0),FALSE),"")</f>
        <v/>
      </c>
      <c r="AA415" s="302" t="str">
        <f>IFERROR(VLOOKUP($B415,Totalt!$B$1:$AQ$550,MATCH(AA$2,Totalt!$B$1:$AQ$1,0),FALSE),"")</f>
        <v/>
      </c>
      <c r="AB415" s="302" t="str">
        <f>IFERROR(VLOOKUP($B415,Totalt!$B$1:$AQ$550,MATCH(AB$2,Totalt!$B$1:$AQ$1,0),FALSE),"")</f>
        <v/>
      </c>
      <c r="AC415" s="302" t="str">
        <f>IFERROR(VLOOKUP($B415,Totalt!$B$1:$AQ$550,MATCH(AC$2,Totalt!$B$1:$AQ$1,0),FALSE),"")</f>
        <v/>
      </c>
      <c r="AD415" s="302" t="str">
        <f>IFERROR(VLOOKUP($B415,Totalt!$B$1:$AQ$550,MATCH(AD$2,Totalt!$B$1:$AQ$1,0),FALSE),"")</f>
        <v/>
      </c>
      <c r="AE415" s="302" t="str">
        <f>IFERROR(VLOOKUP($B415,Totalt!$B$1:$AQ$550,MATCH(AE$2,Totalt!$B$1:$AQ$1,0),FALSE),"")</f>
        <v/>
      </c>
      <c r="AF415" s="302" t="str">
        <f>IFERROR(VLOOKUP($B415,Totalt!$B$1:$AQ$550,MATCH(AF$2,Totalt!$B$1:$AQ$1,0),FALSE),"")</f>
        <v/>
      </c>
      <c r="AG415" s="302" t="str">
        <f>IFERROR(VLOOKUP($B415,Totalt!$B$1:$AQ$550,MATCH(AG$2,Totalt!$B$1:$AQ$1,0),FALSE),"")</f>
        <v/>
      </c>
      <c r="AI415" s="302" t="str">
        <f t="shared" si="24"/>
        <v/>
      </c>
      <c r="AJ415" s="302" t="str">
        <f>IF(ISERROR(1/VLOOKUP($B415,Leveranser!$B$1:$S$500,MATCH("såld värme (gwh)",Leveranser!$B$1:$S$1,0),FALSE)),"",VLOOKUP($B415,Leveranser!$B$1:$S$500,MATCH("såld värme (gwh)",Leveranser!$B$1:$S$1,0),FALSE))</f>
        <v/>
      </c>
      <c r="AK415" s="315"/>
      <c r="AM415" s="316" t="str">
        <f>IF(B415&lt;&gt;"",IF(VLOOKUP($B415,Totalt!$B$1:$AQ$550,MATCH("Kvalitetsgranskad:",Totalt!$B$1:$AQ$1,0),FALSE)="ja",VLOOKUP($B415,Miljö!$B$1:$AG$479,MATCH(AM$2,Miljö!$B$1:$AK$1,0),FALSE),""),"")</f>
        <v/>
      </c>
      <c r="AN415" s="316" t="str">
        <f>IF(AM415="ja",VLOOKUP($B415,Miljö!$B$1:$J$479,MATCH("Typ av ursprungsspecificerad el   (Om inget värde anges används Nordisk residualmix, se inforuta) ()",Miljö!$B$1:$J$1,0),FALSE),IF(AM415="nej","Nordisk residualel",""))</f>
        <v/>
      </c>
      <c r="AO415" s="316" t="str">
        <f>IF(AM415="","",VLOOKUP($B415,Miljö!$B$1:$J$479,MATCH("Fossilandel för ursprungspecificerad el ()",Miljö!$B$1:$J$1,0),FALSE))</f>
        <v/>
      </c>
      <c r="AP415" s="316" t="str">
        <f>IF(AM415="","",IFERROR(VLOOKUP($B415,Miljö!$B$1:$J$479,MATCH("Kärnkraftsandel för ursprungsspecificerad el ()",Miljö!$B$1:$J$1,0),FALSE)/1,0))</f>
        <v/>
      </c>
      <c r="AQ415" s="316" t="str">
        <f t="shared" si="25"/>
        <v/>
      </c>
      <c r="AS415" s="316" t="str">
        <f t="shared" si="26"/>
        <v/>
      </c>
      <c r="AT415" s="316" t="str">
        <f>IF(AS415="ja",VLOOKUP($B415,Miljö!$B$1:$O$500,MATCH("Fossil andel i procent (%)",Miljö!$B$1:$O$1,0),FALSE)/100,"")</f>
        <v/>
      </c>
      <c r="AV415" s="316" t="str">
        <f t="shared" si="27"/>
        <v/>
      </c>
      <c r="AW415" s="316" t="str">
        <f>IF(AV415="ja",VLOOKUP($B415,'Egen hetvattenprod'!$B$1:$AO$500,MATCH("Värmekälla till värmepumpar ()",'Egen hetvattenprod'!$B$1:$AO$1,0),FALSE),"")</f>
        <v/>
      </c>
    </row>
    <row r="416" spans="1:49" x14ac:dyDescent="0.25">
      <c r="A416" s="314" t="str">
        <f>'Miljövärden för publ företag'!B418</f>
        <v/>
      </c>
      <c r="B416" s="314" t="str">
        <f>'Miljövärden för publ företag'!C418</f>
        <v/>
      </c>
      <c r="C416" s="302" t="str">
        <f>IFERROR(VLOOKUP($B416,Totalt!$B$1:$AQ$550,MATCH(C$2,Totalt!$B$1:$AQ$1,0),FALSE),"")</f>
        <v/>
      </c>
      <c r="D416" s="302" t="str">
        <f>IFERROR(VLOOKUP($B416,Totalt!$B$1:$AQ$550,MATCH(D$2,Totalt!$B$1:$AQ$1,0),FALSE),"")</f>
        <v/>
      </c>
      <c r="E416" s="302" t="str">
        <f>IFERROR(VLOOKUP($B416,Totalt!$B$1:$AQ$550,MATCH(E$2,Totalt!$B$1:$AQ$1,0),FALSE),"")</f>
        <v/>
      </c>
      <c r="F416" s="302" t="str">
        <f>IFERROR(VLOOKUP($B416,Totalt!$B$1:$AQ$550,MATCH(F$2,Totalt!$B$1:$AQ$1,0),FALSE),"")</f>
        <v/>
      </c>
      <c r="G416" s="302" t="str">
        <f>IFERROR(VLOOKUP($B416,Totalt!$B$1:$AQ$550,MATCH(G$2,Totalt!$B$1:$AQ$1,0),FALSE),"")</f>
        <v/>
      </c>
      <c r="H416" s="302" t="str">
        <f>IFERROR(VLOOKUP($B416,Totalt!$B$1:$AQ$550,MATCH(H$2,Totalt!$B$1:$AQ$1,0),FALSE),"")</f>
        <v/>
      </c>
      <c r="I416" s="302" t="str">
        <f>IFERROR(VLOOKUP($B416,Totalt!$B$1:$AQ$550,MATCH(I$2,Totalt!$B$1:$AQ$1,0),FALSE),"")</f>
        <v/>
      </c>
      <c r="J416" s="302" t="str">
        <f>IFERROR(VLOOKUP($B416,Totalt!$B$1:$AQ$550,MATCH(J$2,Totalt!$B$1:$AQ$1,0),FALSE),"")</f>
        <v/>
      </c>
      <c r="K416" s="302" t="str">
        <f>IFERROR(VLOOKUP($B416,Totalt!$B$1:$AQ$550,MATCH(K$2,Totalt!$B$1:$AQ$1,0),FALSE),"")</f>
        <v/>
      </c>
      <c r="L416" s="302" t="str">
        <f>IFERROR(VLOOKUP($B416,Totalt!$B$1:$AQ$550,MATCH(L$2,Totalt!$B$1:$AQ$1,0),FALSE),"")</f>
        <v/>
      </c>
      <c r="M416" s="302" t="str">
        <f>IFERROR(VLOOKUP($B416,Totalt!$B$1:$AQ$550,MATCH(M$2,Totalt!$B$1:$AQ$1,0),FALSE),"")</f>
        <v/>
      </c>
      <c r="N416" s="302" t="str">
        <f>IFERROR(VLOOKUP($B416,Totalt!$B$1:$AQ$550,MATCH(N$2,Totalt!$B$1:$AQ$1,0),FALSE),"")</f>
        <v/>
      </c>
      <c r="O416" s="302" t="str">
        <f>IFERROR(VLOOKUP($B416,Totalt!$B$1:$AQ$550,MATCH(O$2,Totalt!$B$1:$AQ$1,0),FALSE),"")</f>
        <v/>
      </c>
      <c r="P416" s="302" t="str">
        <f>IFERROR(VLOOKUP($B416,Totalt!$B$1:$AQ$550,MATCH(P$2,Totalt!$B$1:$AQ$1,0),FALSE),"")</f>
        <v/>
      </c>
      <c r="Q416" s="302" t="str">
        <f>IFERROR(VLOOKUP($B416,Totalt!$B$1:$AQ$550,MATCH(Q$2,Totalt!$B$1:$AQ$1,0),FALSE),"")</f>
        <v/>
      </c>
      <c r="R416" s="302" t="str">
        <f>IFERROR(VLOOKUP($B416,Totalt!$B$1:$AQ$550,MATCH(R$2,Totalt!$B$1:$AQ$1,0),FALSE),"")</f>
        <v/>
      </c>
      <c r="S416" s="302" t="str">
        <f>IFERROR(VLOOKUP($B416,Totalt!$B$1:$AQ$550,MATCH(S$2,Totalt!$B$1:$AQ$1,0),FALSE),"")</f>
        <v/>
      </c>
      <c r="T416" s="302" t="str">
        <f>IFERROR(VLOOKUP($B416,Totalt!$B$1:$AQ$550,MATCH(T$2,Totalt!$B$1:$AQ$1,0),FALSE),"")</f>
        <v/>
      </c>
      <c r="U416" s="302" t="str">
        <f>IFERROR(VLOOKUP($B416,Totalt!$B$1:$AQ$550,MATCH(U$2,Totalt!$B$1:$AQ$1,0),FALSE),"")</f>
        <v/>
      </c>
      <c r="V416" s="302" t="str">
        <f>IFERROR(VLOOKUP($B416,Totalt!$B$1:$AQ$550,MATCH(V$2,Totalt!$B$1:$AQ$1,0),FALSE),"")</f>
        <v/>
      </c>
      <c r="W416" s="302" t="str">
        <f>IFERROR(VLOOKUP($B416,Totalt!$B$1:$AQ$550,MATCH(W$2,Totalt!$B$1:$AQ$1,0),FALSE),"")</f>
        <v/>
      </c>
      <c r="X416" s="302" t="str">
        <f>IFERROR(VLOOKUP($B416,Totalt!$B$1:$AQ$550,MATCH(X$2,Totalt!$B$1:$AQ$1,0),FALSE),"")</f>
        <v/>
      </c>
      <c r="Y416" s="302" t="str">
        <f>IFERROR(VLOOKUP($B416,Totalt!$B$1:$AQ$550,MATCH(Y$2,Totalt!$B$1:$AQ$1,0),FALSE),"")</f>
        <v/>
      </c>
      <c r="Z416" s="302" t="str">
        <f>IFERROR(VLOOKUP($B416,Totalt!$B$1:$AQ$550,MATCH(Z$2,Totalt!$B$1:$AQ$1,0),FALSE),"")</f>
        <v/>
      </c>
      <c r="AA416" s="302" t="str">
        <f>IFERROR(VLOOKUP($B416,Totalt!$B$1:$AQ$550,MATCH(AA$2,Totalt!$B$1:$AQ$1,0),FALSE),"")</f>
        <v/>
      </c>
      <c r="AB416" s="302" t="str">
        <f>IFERROR(VLOOKUP($B416,Totalt!$B$1:$AQ$550,MATCH(AB$2,Totalt!$B$1:$AQ$1,0),FALSE),"")</f>
        <v/>
      </c>
      <c r="AC416" s="302" t="str">
        <f>IFERROR(VLOOKUP($B416,Totalt!$B$1:$AQ$550,MATCH(AC$2,Totalt!$B$1:$AQ$1,0),FALSE),"")</f>
        <v/>
      </c>
      <c r="AD416" s="302" t="str">
        <f>IFERROR(VLOOKUP($B416,Totalt!$B$1:$AQ$550,MATCH(AD$2,Totalt!$B$1:$AQ$1,0),FALSE),"")</f>
        <v/>
      </c>
      <c r="AE416" s="302" t="str">
        <f>IFERROR(VLOOKUP($B416,Totalt!$B$1:$AQ$550,MATCH(AE$2,Totalt!$B$1:$AQ$1,0),FALSE),"")</f>
        <v/>
      </c>
      <c r="AF416" s="302" t="str">
        <f>IFERROR(VLOOKUP($B416,Totalt!$B$1:$AQ$550,MATCH(AF$2,Totalt!$B$1:$AQ$1,0),FALSE),"")</f>
        <v/>
      </c>
      <c r="AG416" s="302" t="str">
        <f>IFERROR(VLOOKUP($B416,Totalt!$B$1:$AQ$550,MATCH(AG$2,Totalt!$B$1:$AQ$1,0),FALSE),"")</f>
        <v/>
      </c>
      <c r="AI416" s="302" t="str">
        <f t="shared" si="24"/>
        <v/>
      </c>
      <c r="AJ416" s="302" t="str">
        <f>IF(ISERROR(1/VLOOKUP($B416,Leveranser!$B$1:$S$500,MATCH("såld värme (gwh)",Leveranser!$B$1:$S$1,0),FALSE)),"",VLOOKUP($B416,Leveranser!$B$1:$S$500,MATCH("såld värme (gwh)",Leveranser!$B$1:$S$1,0),FALSE))</f>
        <v/>
      </c>
      <c r="AK416" s="315"/>
      <c r="AM416" s="316" t="str">
        <f>IF(B416&lt;&gt;"",IF(VLOOKUP($B416,Totalt!$B$1:$AQ$550,MATCH("Kvalitetsgranskad:",Totalt!$B$1:$AQ$1,0),FALSE)="ja",VLOOKUP($B416,Miljö!$B$1:$AG$479,MATCH(AM$2,Miljö!$B$1:$AK$1,0),FALSE),""),"")</f>
        <v/>
      </c>
      <c r="AN416" s="316" t="str">
        <f>IF(AM416="ja",VLOOKUP($B416,Miljö!$B$1:$J$479,MATCH("Typ av ursprungsspecificerad el   (Om inget värde anges används Nordisk residualmix, se inforuta) ()",Miljö!$B$1:$J$1,0),FALSE),IF(AM416="nej","Nordisk residualel",""))</f>
        <v/>
      </c>
      <c r="AO416" s="316" t="str">
        <f>IF(AM416="","",VLOOKUP($B416,Miljö!$B$1:$J$479,MATCH("Fossilandel för ursprungspecificerad el ()",Miljö!$B$1:$J$1,0),FALSE))</f>
        <v/>
      </c>
      <c r="AP416" s="316" t="str">
        <f>IF(AM416="","",IFERROR(VLOOKUP($B416,Miljö!$B$1:$J$479,MATCH("Kärnkraftsandel för ursprungsspecificerad el ()",Miljö!$B$1:$J$1,0),FALSE)/1,0))</f>
        <v/>
      </c>
      <c r="AQ416" s="316" t="str">
        <f t="shared" si="25"/>
        <v/>
      </c>
      <c r="AS416" s="316" t="str">
        <f t="shared" si="26"/>
        <v/>
      </c>
      <c r="AT416" s="316" t="str">
        <f>IF(AS416="ja",VLOOKUP($B416,Miljö!$B$1:$O$500,MATCH("Fossil andel i procent (%)",Miljö!$B$1:$O$1,0),FALSE)/100,"")</f>
        <v/>
      </c>
      <c r="AV416" s="316" t="str">
        <f t="shared" si="27"/>
        <v/>
      </c>
      <c r="AW416" s="316" t="str">
        <f>IF(AV416="ja",VLOOKUP($B416,'Egen hetvattenprod'!$B$1:$AO$500,MATCH("Värmekälla till värmepumpar ()",'Egen hetvattenprod'!$B$1:$AO$1,0),FALSE),"")</f>
        <v/>
      </c>
    </row>
    <row r="417" spans="1:49" x14ac:dyDescent="0.25">
      <c r="A417" s="314" t="str">
        <f>'Miljövärden för publ företag'!B419</f>
        <v/>
      </c>
      <c r="B417" s="314" t="str">
        <f>'Miljövärden för publ företag'!C419</f>
        <v/>
      </c>
      <c r="C417" s="302" t="str">
        <f>IFERROR(VLOOKUP($B417,Totalt!$B$1:$AQ$550,MATCH(C$2,Totalt!$B$1:$AQ$1,0),FALSE),"")</f>
        <v/>
      </c>
      <c r="D417" s="302" t="str">
        <f>IFERROR(VLOOKUP($B417,Totalt!$B$1:$AQ$550,MATCH(D$2,Totalt!$B$1:$AQ$1,0),FALSE),"")</f>
        <v/>
      </c>
      <c r="E417" s="302" t="str">
        <f>IFERROR(VLOOKUP($B417,Totalt!$B$1:$AQ$550,MATCH(E$2,Totalt!$B$1:$AQ$1,0),FALSE),"")</f>
        <v/>
      </c>
      <c r="F417" s="302" t="str">
        <f>IFERROR(VLOOKUP($B417,Totalt!$B$1:$AQ$550,MATCH(F$2,Totalt!$B$1:$AQ$1,0),FALSE),"")</f>
        <v/>
      </c>
      <c r="G417" s="302" t="str">
        <f>IFERROR(VLOOKUP($B417,Totalt!$B$1:$AQ$550,MATCH(G$2,Totalt!$B$1:$AQ$1,0),FALSE),"")</f>
        <v/>
      </c>
      <c r="H417" s="302" t="str">
        <f>IFERROR(VLOOKUP($B417,Totalt!$B$1:$AQ$550,MATCH(H$2,Totalt!$B$1:$AQ$1,0),FALSE),"")</f>
        <v/>
      </c>
      <c r="I417" s="302" t="str">
        <f>IFERROR(VLOOKUP($B417,Totalt!$B$1:$AQ$550,MATCH(I$2,Totalt!$B$1:$AQ$1,0),FALSE),"")</f>
        <v/>
      </c>
      <c r="J417" s="302" t="str">
        <f>IFERROR(VLOOKUP($B417,Totalt!$B$1:$AQ$550,MATCH(J$2,Totalt!$B$1:$AQ$1,0),FALSE),"")</f>
        <v/>
      </c>
      <c r="K417" s="302" t="str">
        <f>IFERROR(VLOOKUP($B417,Totalt!$B$1:$AQ$550,MATCH(K$2,Totalt!$B$1:$AQ$1,0),FALSE),"")</f>
        <v/>
      </c>
      <c r="L417" s="302" t="str">
        <f>IFERROR(VLOOKUP($B417,Totalt!$B$1:$AQ$550,MATCH(L$2,Totalt!$B$1:$AQ$1,0),FALSE),"")</f>
        <v/>
      </c>
      <c r="M417" s="302" t="str">
        <f>IFERROR(VLOOKUP($B417,Totalt!$B$1:$AQ$550,MATCH(M$2,Totalt!$B$1:$AQ$1,0),FALSE),"")</f>
        <v/>
      </c>
      <c r="N417" s="302" t="str">
        <f>IFERROR(VLOOKUP($B417,Totalt!$B$1:$AQ$550,MATCH(N$2,Totalt!$B$1:$AQ$1,0),FALSE),"")</f>
        <v/>
      </c>
      <c r="O417" s="302" t="str">
        <f>IFERROR(VLOOKUP($B417,Totalt!$B$1:$AQ$550,MATCH(O$2,Totalt!$B$1:$AQ$1,0),FALSE),"")</f>
        <v/>
      </c>
      <c r="P417" s="302" t="str">
        <f>IFERROR(VLOOKUP($B417,Totalt!$B$1:$AQ$550,MATCH(P$2,Totalt!$B$1:$AQ$1,0),FALSE),"")</f>
        <v/>
      </c>
      <c r="Q417" s="302" t="str">
        <f>IFERROR(VLOOKUP($B417,Totalt!$B$1:$AQ$550,MATCH(Q$2,Totalt!$B$1:$AQ$1,0),FALSE),"")</f>
        <v/>
      </c>
      <c r="R417" s="302" t="str">
        <f>IFERROR(VLOOKUP($B417,Totalt!$B$1:$AQ$550,MATCH(R$2,Totalt!$B$1:$AQ$1,0),FALSE),"")</f>
        <v/>
      </c>
      <c r="S417" s="302" t="str">
        <f>IFERROR(VLOOKUP($B417,Totalt!$B$1:$AQ$550,MATCH(S$2,Totalt!$B$1:$AQ$1,0),FALSE),"")</f>
        <v/>
      </c>
      <c r="T417" s="302" t="str">
        <f>IFERROR(VLOOKUP($B417,Totalt!$B$1:$AQ$550,MATCH(T$2,Totalt!$B$1:$AQ$1,0),FALSE),"")</f>
        <v/>
      </c>
      <c r="U417" s="302" t="str">
        <f>IFERROR(VLOOKUP($B417,Totalt!$B$1:$AQ$550,MATCH(U$2,Totalt!$B$1:$AQ$1,0),FALSE),"")</f>
        <v/>
      </c>
      <c r="V417" s="302" t="str">
        <f>IFERROR(VLOOKUP($B417,Totalt!$B$1:$AQ$550,MATCH(V$2,Totalt!$B$1:$AQ$1,0),FALSE),"")</f>
        <v/>
      </c>
      <c r="W417" s="302" t="str">
        <f>IFERROR(VLOOKUP($B417,Totalt!$B$1:$AQ$550,MATCH(W$2,Totalt!$B$1:$AQ$1,0),FALSE),"")</f>
        <v/>
      </c>
      <c r="X417" s="302" t="str">
        <f>IFERROR(VLOOKUP($B417,Totalt!$B$1:$AQ$550,MATCH(X$2,Totalt!$B$1:$AQ$1,0),FALSE),"")</f>
        <v/>
      </c>
      <c r="Y417" s="302" t="str">
        <f>IFERROR(VLOOKUP($B417,Totalt!$B$1:$AQ$550,MATCH(Y$2,Totalt!$B$1:$AQ$1,0),FALSE),"")</f>
        <v/>
      </c>
      <c r="Z417" s="302" t="str">
        <f>IFERROR(VLOOKUP($B417,Totalt!$B$1:$AQ$550,MATCH(Z$2,Totalt!$B$1:$AQ$1,0),FALSE),"")</f>
        <v/>
      </c>
      <c r="AA417" s="302" t="str">
        <f>IFERROR(VLOOKUP($B417,Totalt!$B$1:$AQ$550,MATCH(AA$2,Totalt!$B$1:$AQ$1,0),FALSE),"")</f>
        <v/>
      </c>
      <c r="AB417" s="302" t="str">
        <f>IFERROR(VLOOKUP($B417,Totalt!$B$1:$AQ$550,MATCH(AB$2,Totalt!$B$1:$AQ$1,0),FALSE),"")</f>
        <v/>
      </c>
      <c r="AC417" s="302" t="str">
        <f>IFERROR(VLOOKUP($B417,Totalt!$B$1:$AQ$550,MATCH(AC$2,Totalt!$B$1:$AQ$1,0),FALSE),"")</f>
        <v/>
      </c>
      <c r="AD417" s="302" t="str">
        <f>IFERROR(VLOOKUP($B417,Totalt!$B$1:$AQ$550,MATCH(AD$2,Totalt!$B$1:$AQ$1,0),FALSE),"")</f>
        <v/>
      </c>
      <c r="AE417" s="302" t="str">
        <f>IFERROR(VLOOKUP($B417,Totalt!$B$1:$AQ$550,MATCH(AE$2,Totalt!$B$1:$AQ$1,0),FALSE),"")</f>
        <v/>
      </c>
      <c r="AF417" s="302" t="str">
        <f>IFERROR(VLOOKUP($B417,Totalt!$B$1:$AQ$550,MATCH(AF$2,Totalt!$B$1:$AQ$1,0),FALSE),"")</f>
        <v/>
      </c>
      <c r="AG417" s="302" t="str">
        <f>IFERROR(VLOOKUP($B417,Totalt!$B$1:$AQ$550,MATCH(AG$2,Totalt!$B$1:$AQ$1,0),FALSE),"")</f>
        <v/>
      </c>
      <c r="AI417" s="302" t="str">
        <f t="shared" si="24"/>
        <v/>
      </c>
      <c r="AJ417" s="302" t="str">
        <f>IF(ISERROR(1/VLOOKUP($B417,Leveranser!$B$1:$S$500,MATCH("såld värme (gwh)",Leveranser!$B$1:$S$1,0),FALSE)),"",VLOOKUP($B417,Leveranser!$B$1:$S$500,MATCH("såld värme (gwh)",Leveranser!$B$1:$S$1,0),FALSE))</f>
        <v/>
      </c>
      <c r="AK417" s="315"/>
      <c r="AM417" s="316" t="str">
        <f>IF(B417&lt;&gt;"",IF(VLOOKUP($B417,Totalt!$B$1:$AQ$550,MATCH("Kvalitetsgranskad:",Totalt!$B$1:$AQ$1,0),FALSE)="ja",VLOOKUP($B417,Miljö!$B$1:$AG$479,MATCH(AM$2,Miljö!$B$1:$AK$1,0),FALSE),""),"")</f>
        <v/>
      </c>
      <c r="AN417" s="316" t="str">
        <f>IF(AM417="ja",VLOOKUP($B417,Miljö!$B$1:$J$479,MATCH("Typ av ursprungsspecificerad el   (Om inget värde anges används Nordisk residualmix, se inforuta) ()",Miljö!$B$1:$J$1,0),FALSE),IF(AM417="nej","Nordisk residualel",""))</f>
        <v/>
      </c>
      <c r="AO417" s="316" t="str">
        <f>IF(AM417="","",VLOOKUP($B417,Miljö!$B$1:$J$479,MATCH("Fossilandel för ursprungspecificerad el ()",Miljö!$B$1:$J$1,0),FALSE))</f>
        <v/>
      </c>
      <c r="AP417" s="316" t="str">
        <f>IF(AM417="","",IFERROR(VLOOKUP($B417,Miljö!$B$1:$J$479,MATCH("Kärnkraftsandel för ursprungsspecificerad el ()",Miljö!$B$1:$J$1,0),FALSE)/1,0))</f>
        <v/>
      </c>
      <c r="AQ417" s="316" t="str">
        <f t="shared" si="25"/>
        <v/>
      </c>
      <c r="AS417" s="316" t="str">
        <f t="shared" si="26"/>
        <v/>
      </c>
      <c r="AT417" s="316" t="str">
        <f>IF(AS417="ja",VLOOKUP($B417,Miljö!$B$1:$O$500,MATCH("Fossil andel i procent (%)",Miljö!$B$1:$O$1,0),FALSE)/100,"")</f>
        <v/>
      </c>
      <c r="AV417" s="316" t="str">
        <f t="shared" si="27"/>
        <v/>
      </c>
      <c r="AW417" s="316" t="str">
        <f>IF(AV417="ja",VLOOKUP($B417,'Egen hetvattenprod'!$B$1:$AO$500,MATCH("Värmekälla till värmepumpar ()",'Egen hetvattenprod'!$B$1:$AO$1,0),FALSE),"")</f>
        <v/>
      </c>
    </row>
    <row r="418" spans="1:49" x14ac:dyDescent="0.25">
      <c r="A418" s="314" t="str">
        <f>'Miljövärden för publ företag'!B420</f>
        <v/>
      </c>
      <c r="B418" s="314" t="str">
        <f>'Miljövärden för publ företag'!C420</f>
        <v/>
      </c>
      <c r="C418" s="302" t="str">
        <f>IFERROR(VLOOKUP($B418,Totalt!$B$1:$AQ$550,MATCH(C$2,Totalt!$B$1:$AQ$1,0),FALSE),"")</f>
        <v/>
      </c>
      <c r="D418" s="302" t="str">
        <f>IFERROR(VLOOKUP($B418,Totalt!$B$1:$AQ$550,MATCH(D$2,Totalt!$B$1:$AQ$1,0),FALSE),"")</f>
        <v/>
      </c>
      <c r="E418" s="302" t="str">
        <f>IFERROR(VLOOKUP($B418,Totalt!$B$1:$AQ$550,MATCH(E$2,Totalt!$B$1:$AQ$1,0),FALSE),"")</f>
        <v/>
      </c>
      <c r="F418" s="302" t="str">
        <f>IFERROR(VLOOKUP($B418,Totalt!$B$1:$AQ$550,MATCH(F$2,Totalt!$B$1:$AQ$1,0),FALSE),"")</f>
        <v/>
      </c>
      <c r="G418" s="302" t="str">
        <f>IFERROR(VLOOKUP($B418,Totalt!$B$1:$AQ$550,MATCH(G$2,Totalt!$B$1:$AQ$1,0),FALSE),"")</f>
        <v/>
      </c>
      <c r="H418" s="302" t="str">
        <f>IFERROR(VLOOKUP($B418,Totalt!$B$1:$AQ$550,MATCH(H$2,Totalt!$B$1:$AQ$1,0),FALSE),"")</f>
        <v/>
      </c>
      <c r="I418" s="302" t="str">
        <f>IFERROR(VLOOKUP($B418,Totalt!$B$1:$AQ$550,MATCH(I$2,Totalt!$B$1:$AQ$1,0),FALSE),"")</f>
        <v/>
      </c>
      <c r="J418" s="302" t="str">
        <f>IFERROR(VLOOKUP($B418,Totalt!$B$1:$AQ$550,MATCH(J$2,Totalt!$B$1:$AQ$1,0),FALSE),"")</f>
        <v/>
      </c>
      <c r="K418" s="302" t="str">
        <f>IFERROR(VLOOKUP($B418,Totalt!$B$1:$AQ$550,MATCH(K$2,Totalt!$B$1:$AQ$1,0),FALSE),"")</f>
        <v/>
      </c>
      <c r="L418" s="302" t="str">
        <f>IFERROR(VLOOKUP($B418,Totalt!$B$1:$AQ$550,MATCH(L$2,Totalt!$B$1:$AQ$1,0),FALSE),"")</f>
        <v/>
      </c>
      <c r="M418" s="302" t="str">
        <f>IFERROR(VLOOKUP($B418,Totalt!$B$1:$AQ$550,MATCH(M$2,Totalt!$B$1:$AQ$1,0),FALSE),"")</f>
        <v/>
      </c>
      <c r="N418" s="302" t="str">
        <f>IFERROR(VLOOKUP($B418,Totalt!$B$1:$AQ$550,MATCH(N$2,Totalt!$B$1:$AQ$1,0),FALSE),"")</f>
        <v/>
      </c>
      <c r="O418" s="302" t="str">
        <f>IFERROR(VLOOKUP($B418,Totalt!$B$1:$AQ$550,MATCH(O$2,Totalt!$B$1:$AQ$1,0),FALSE),"")</f>
        <v/>
      </c>
      <c r="P418" s="302" t="str">
        <f>IFERROR(VLOOKUP($B418,Totalt!$B$1:$AQ$550,MATCH(P$2,Totalt!$B$1:$AQ$1,0),FALSE),"")</f>
        <v/>
      </c>
      <c r="Q418" s="302" t="str">
        <f>IFERROR(VLOOKUP($B418,Totalt!$B$1:$AQ$550,MATCH(Q$2,Totalt!$B$1:$AQ$1,0),FALSE),"")</f>
        <v/>
      </c>
      <c r="R418" s="302" t="str">
        <f>IFERROR(VLOOKUP($B418,Totalt!$B$1:$AQ$550,MATCH(R$2,Totalt!$B$1:$AQ$1,0),FALSE),"")</f>
        <v/>
      </c>
      <c r="S418" s="302" t="str">
        <f>IFERROR(VLOOKUP($B418,Totalt!$B$1:$AQ$550,MATCH(S$2,Totalt!$B$1:$AQ$1,0),FALSE),"")</f>
        <v/>
      </c>
      <c r="T418" s="302" t="str">
        <f>IFERROR(VLOOKUP($B418,Totalt!$B$1:$AQ$550,MATCH(T$2,Totalt!$B$1:$AQ$1,0),FALSE),"")</f>
        <v/>
      </c>
      <c r="U418" s="302" t="str">
        <f>IFERROR(VLOOKUP($B418,Totalt!$B$1:$AQ$550,MATCH(U$2,Totalt!$B$1:$AQ$1,0),FALSE),"")</f>
        <v/>
      </c>
      <c r="V418" s="302" t="str">
        <f>IFERROR(VLOOKUP($B418,Totalt!$B$1:$AQ$550,MATCH(V$2,Totalt!$B$1:$AQ$1,0),FALSE),"")</f>
        <v/>
      </c>
      <c r="W418" s="302" t="str">
        <f>IFERROR(VLOOKUP($B418,Totalt!$B$1:$AQ$550,MATCH(W$2,Totalt!$B$1:$AQ$1,0),FALSE),"")</f>
        <v/>
      </c>
      <c r="X418" s="302" t="str">
        <f>IFERROR(VLOOKUP($B418,Totalt!$B$1:$AQ$550,MATCH(X$2,Totalt!$B$1:$AQ$1,0),FALSE),"")</f>
        <v/>
      </c>
      <c r="Y418" s="302" t="str">
        <f>IFERROR(VLOOKUP($B418,Totalt!$B$1:$AQ$550,MATCH(Y$2,Totalt!$B$1:$AQ$1,0),FALSE),"")</f>
        <v/>
      </c>
      <c r="Z418" s="302" t="str">
        <f>IFERROR(VLOOKUP($B418,Totalt!$B$1:$AQ$550,MATCH(Z$2,Totalt!$B$1:$AQ$1,0),FALSE),"")</f>
        <v/>
      </c>
      <c r="AA418" s="302" t="str">
        <f>IFERROR(VLOOKUP($B418,Totalt!$B$1:$AQ$550,MATCH(AA$2,Totalt!$B$1:$AQ$1,0),FALSE),"")</f>
        <v/>
      </c>
      <c r="AB418" s="302" t="str">
        <f>IFERROR(VLOOKUP($B418,Totalt!$B$1:$AQ$550,MATCH(AB$2,Totalt!$B$1:$AQ$1,0),FALSE),"")</f>
        <v/>
      </c>
      <c r="AC418" s="302" t="str">
        <f>IFERROR(VLOOKUP($B418,Totalt!$B$1:$AQ$550,MATCH(AC$2,Totalt!$B$1:$AQ$1,0),FALSE),"")</f>
        <v/>
      </c>
      <c r="AD418" s="302" t="str">
        <f>IFERROR(VLOOKUP($B418,Totalt!$B$1:$AQ$550,MATCH(AD$2,Totalt!$B$1:$AQ$1,0),FALSE),"")</f>
        <v/>
      </c>
      <c r="AE418" s="302" t="str">
        <f>IFERROR(VLOOKUP($B418,Totalt!$B$1:$AQ$550,MATCH(AE$2,Totalt!$B$1:$AQ$1,0),FALSE),"")</f>
        <v/>
      </c>
      <c r="AF418" s="302" t="str">
        <f>IFERROR(VLOOKUP($B418,Totalt!$B$1:$AQ$550,MATCH(AF$2,Totalt!$B$1:$AQ$1,0),FALSE),"")</f>
        <v/>
      </c>
      <c r="AG418" s="302" t="str">
        <f>IFERROR(VLOOKUP($B418,Totalt!$B$1:$AQ$550,MATCH(AG$2,Totalt!$B$1:$AQ$1,0),FALSE),"")</f>
        <v/>
      </c>
      <c r="AI418" s="302" t="str">
        <f t="shared" si="24"/>
        <v/>
      </c>
      <c r="AJ418" s="302" t="str">
        <f>IF(ISERROR(1/VLOOKUP($B418,Leveranser!$B$1:$S$500,MATCH("såld värme (gwh)",Leveranser!$B$1:$S$1,0),FALSE)),"",VLOOKUP($B418,Leveranser!$B$1:$S$500,MATCH("såld värme (gwh)",Leveranser!$B$1:$S$1,0),FALSE))</f>
        <v/>
      </c>
      <c r="AK418" s="315"/>
      <c r="AM418" s="316" t="str">
        <f>IF(B418&lt;&gt;"",IF(VLOOKUP($B418,Totalt!$B$1:$AQ$550,MATCH("Kvalitetsgranskad:",Totalt!$B$1:$AQ$1,0),FALSE)="ja",VLOOKUP($B418,Miljö!$B$1:$AG$479,MATCH(AM$2,Miljö!$B$1:$AK$1,0),FALSE),""),"")</f>
        <v/>
      </c>
      <c r="AN418" s="316" t="str">
        <f>IF(AM418="ja",VLOOKUP($B418,Miljö!$B$1:$J$479,MATCH("Typ av ursprungsspecificerad el   (Om inget värde anges används Nordisk residualmix, se inforuta) ()",Miljö!$B$1:$J$1,0),FALSE),IF(AM418="nej","Nordisk residualel",""))</f>
        <v/>
      </c>
      <c r="AO418" s="316" t="str">
        <f>IF(AM418="","",VLOOKUP($B418,Miljö!$B$1:$J$479,MATCH("Fossilandel för ursprungspecificerad el ()",Miljö!$B$1:$J$1,0),FALSE))</f>
        <v/>
      </c>
      <c r="AP418" s="316" t="str">
        <f>IF(AM418="","",IFERROR(VLOOKUP($B418,Miljö!$B$1:$J$479,MATCH("Kärnkraftsandel för ursprungsspecificerad el ()",Miljö!$B$1:$J$1,0),FALSE)/1,0))</f>
        <v/>
      </c>
      <c r="AQ418" s="316" t="str">
        <f t="shared" si="25"/>
        <v/>
      </c>
      <c r="AS418" s="316" t="str">
        <f t="shared" si="26"/>
        <v/>
      </c>
      <c r="AT418" s="316" t="str">
        <f>IF(AS418="ja",VLOOKUP($B418,Miljö!$B$1:$O$500,MATCH("Fossil andel i procent (%)",Miljö!$B$1:$O$1,0),FALSE)/100,"")</f>
        <v/>
      </c>
      <c r="AV418" s="316" t="str">
        <f t="shared" si="27"/>
        <v/>
      </c>
      <c r="AW418" s="316" t="str">
        <f>IF(AV418="ja",VLOOKUP($B418,'Egen hetvattenprod'!$B$1:$AO$500,MATCH("Värmekälla till värmepumpar ()",'Egen hetvattenprod'!$B$1:$AO$1,0),FALSE),"")</f>
        <v/>
      </c>
    </row>
    <row r="419" spans="1:49" x14ac:dyDescent="0.25">
      <c r="A419" s="314" t="str">
        <f>'Miljövärden för publ företag'!B421</f>
        <v/>
      </c>
      <c r="B419" s="314" t="str">
        <f>'Miljövärden för publ företag'!C421</f>
        <v/>
      </c>
      <c r="C419" s="302" t="str">
        <f>IFERROR(VLOOKUP($B419,Totalt!$B$1:$AQ$550,MATCH(C$2,Totalt!$B$1:$AQ$1,0),FALSE),"")</f>
        <v/>
      </c>
      <c r="D419" s="302" t="str">
        <f>IFERROR(VLOOKUP($B419,Totalt!$B$1:$AQ$550,MATCH(D$2,Totalt!$B$1:$AQ$1,0),FALSE),"")</f>
        <v/>
      </c>
      <c r="E419" s="302" t="str">
        <f>IFERROR(VLOOKUP($B419,Totalt!$B$1:$AQ$550,MATCH(E$2,Totalt!$B$1:$AQ$1,0),FALSE),"")</f>
        <v/>
      </c>
      <c r="F419" s="302" t="str">
        <f>IFERROR(VLOOKUP($B419,Totalt!$B$1:$AQ$550,MATCH(F$2,Totalt!$B$1:$AQ$1,0),FALSE),"")</f>
        <v/>
      </c>
      <c r="G419" s="302" t="str">
        <f>IFERROR(VLOOKUP($B419,Totalt!$B$1:$AQ$550,MATCH(G$2,Totalt!$B$1:$AQ$1,0),FALSE),"")</f>
        <v/>
      </c>
      <c r="H419" s="302" t="str">
        <f>IFERROR(VLOOKUP($B419,Totalt!$B$1:$AQ$550,MATCH(H$2,Totalt!$B$1:$AQ$1,0),FALSE),"")</f>
        <v/>
      </c>
      <c r="I419" s="302" t="str">
        <f>IFERROR(VLOOKUP($B419,Totalt!$B$1:$AQ$550,MATCH(I$2,Totalt!$B$1:$AQ$1,0),FALSE),"")</f>
        <v/>
      </c>
      <c r="J419" s="302" t="str">
        <f>IFERROR(VLOOKUP($B419,Totalt!$B$1:$AQ$550,MATCH(J$2,Totalt!$B$1:$AQ$1,0),FALSE),"")</f>
        <v/>
      </c>
      <c r="K419" s="302" t="str">
        <f>IFERROR(VLOOKUP($B419,Totalt!$B$1:$AQ$550,MATCH(K$2,Totalt!$B$1:$AQ$1,0),FALSE),"")</f>
        <v/>
      </c>
      <c r="L419" s="302" t="str">
        <f>IFERROR(VLOOKUP($B419,Totalt!$B$1:$AQ$550,MATCH(L$2,Totalt!$B$1:$AQ$1,0),FALSE),"")</f>
        <v/>
      </c>
      <c r="M419" s="302" t="str">
        <f>IFERROR(VLOOKUP($B419,Totalt!$B$1:$AQ$550,MATCH(M$2,Totalt!$B$1:$AQ$1,0),FALSE),"")</f>
        <v/>
      </c>
      <c r="N419" s="302" t="str">
        <f>IFERROR(VLOOKUP($B419,Totalt!$B$1:$AQ$550,MATCH(N$2,Totalt!$B$1:$AQ$1,0),FALSE),"")</f>
        <v/>
      </c>
      <c r="O419" s="302" t="str">
        <f>IFERROR(VLOOKUP($B419,Totalt!$B$1:$AQ$550,MATCH(O$2,Totalt!$B$1:$AQ$1,0),FALSE),"")</f>
        <v/>
      </c>
      <c r="P419" s="302" t="str">
        <f>IFERROR(VLOOKUP($B419,Totalt!$B$1:$AQ$550,MATCH(P$2,Totalt!$B$1:$AQ$1,0),FALSE),"")</f>
        <v/>
      </c>
      <c r="Q419" s="302" t="str">
        <f>IFERROR(VLOOKUP($B419,Totalt!$B$1:$AQ$550,MATCH(Q$2,Totalt!$B$1:$AQ$1,0),FALSE),"")</f>
        <v/>
      </c>
      <c r="R419" s="302" t="str">
        <f>IFERROR(VLOOKUP($B419,Totalt!$B$1:$AQ$550,MATCH(R$2,Totalt!$B$1:$AQ$1,0),FALSE),"")</f>
        <v/>
      </c>
      <c r="S419" s="302" t="str">
        <f>IFERROR(VLOOKUP($B419,Totalt!$B$1:$AQ$550,MATCH(S$2,Totalt!$B$1:$AQ$1,0),FALSE),"")</f>
        <v/>
      </c>
      <c r="T419" s="302" t="str">
        <f>IFERROR(VLOOKUP($B419,Totalt!$B$1:$AQ$550,MATCH(T$2,Totalt!$B$1:$AQ$1,0),FALSE),"")</f>
        <v/>
      </c>
      <c r="U419" s="302" t="str">
        <f>IFERROR(VLOOKUP($B419,Totalt!$B$1:$AQ$550,MATCH(U$2,Totalt!$B$1:$AQ$1,0),FALSE),"")</f>
        <v/>
      </c>
      <c r="V419" s="302" t="str">
        <f>IFERROR(VLOOKUP($B419,Totalt!$B$1:$AQ$550,MATCH(V$2,Totalt!$B$1:$AQ$1,0),FALSE),"")</f>
        <v/>
      </c>
      <c r="W419" s="302" t="str">
        <f>IFERROR(VLOOKUP($B419,Totalt!$B$1:$AQ$550,MATCH(W$2,Totalt!$B$1:$AQ$1,0),FALSE),"")</f>
        <v/>
      </c>
      <c r="X419" s="302" t="str">
        <f>IFERROR(VLOOKUP($B419,Totalt!$B$1:$AQ$550,MATCH(X$2,Totalt!$B$1:$AQ$1,0),FALSE),"")</f>
        <v/>
      </c>
      <c r="Y419" s="302" t="str">
        <f>IFERROR(VLOOKUP($B419,Totalt!$B$1:$AQ$550,MATCH(Y$2,Totalt!$B$1:$AQ$1,0),FALSE),"")</f>
        <v/>
      </c>
      <c r="Z419" s="302" t="str">
        <f>IFERROR(VLOOKUP($B419,Totalt!$B$1:$AQ$550,MATCH(Z$2,Totalt!$B$1:$AQ$1,0),FALSE),"")</f>
        <v/>
      </c>
      <c r="AA419" s="302" t="str">
        <f>IFERROR(VLOOKUP($B419,Totalt!$B$1:$AQ$550,MATCH(AA$2,Totalt!$B$1:$AQ$1,0),FALSE),"")</f>
        <v/>
      </c>
      <c r="AB419" s="302" t="str">
        <f>IFERROR(VLOOKUP($B419,Totalt!$B$1:$AQ$550,MATCH(AB$2,Totalt!$B$1:$AQ$1,0),FALSE),"")</f>
        <v/>
      </c>
      <c r="AC419" s="302" t="str">
        <f>IFERROR(VLOOKUP($B419,Totalt!$B$1:$AQ$550,MATCH(AC$2,Totalt!$B$1:$AQ$1,0),FALSE),"")</f>
        <v/>
      </c>
      <c r="AD419" s="302" t="str">
        <f>IFERROR(VLOOKUP($B419,Totalt!$B$1:$AQ$550,MATCH(AD$2,Totalt!$B$1:$AQ$1,0),FALSE),"")</f>
        <v/>
      </c>
      <c r="AE419" s="302" t="str">
        <f>IFERROR(VLOOKUP($B419,Totalt!$B$1:$AQ$550,MATCH(AE$2,Totalt!$B$1:$AQ$1,0),FALSE),"")</f>
        <v/>
      </c>
      <c r="AF419" s="302" t="str">
        <f>IFERROR(VLOOKUP($B419,Totalt!$B$1:$AQ$550,MATCH(AF$2,Totalt!$B$1:$AQ$1,0),FALSE),"")</f>
        <v/>
      </c>
      <c r="AG419" s="302" t="str">
        <f>IFERROR(VLOOKUP($B419,Totalt!$B$1:$AQ$550,MATCH(AG$2,Totalt!$B$1:$AQ$1,0),FALSE),"")</f>
        <v/>
      </c>
      <c r="AI419" s="302" t="str">
        <f t="shared" si="24"/>
        <v/>
      </c>
      <c r="AJ419" s="302" t="str">
        <f>IF(ISERROR(1/VLOOKUP($B419,Leveranser!$B$1:$S$500,MATCH("såld värme (gwh)",Leveranser!$B$1:$S$1,0),FALSE)),"",VLOOKUP($B419,Leveranser!$B$1:$S$500,MATCH("såld värme (gwh)",Leveranser!$B$1:$S$1,0),FALSE))</f>
        <v/>
      </c>
      <c r="AK419" s="315"/>
      <c r="AM419" s="316" t="str">
        <f>IF(B419&lt;&gt;"",IF(VLOOKUP($B419,Totalt!$B$1:$AQ$550,MATCH("Kvalitetsgranskad:",Totalt!$B$1:$AQ$1,0),FALSE)="ja",VLOOKUP($B419,Miljö!$B$1:$AG$479,MATCH(AM$2,Miljö!$B$1:$AK$1,0),FALSE),""),"")</f>
        <v/>
      </c>
      <c r="AN419" s="316" t="str">
        <f>IF(AM419="ja",VLOOKUP($B419,Miljö!$B$1:$J$479,MATCH("Typ av ursprungsspecificerad el   (Om inget värde anges används Nordisk residualmix, se inforuta) ()",Miljö!$B$1:$J$1,0),FALSE),IF(AM419="nej","Nordisk residualel",""))</f>
        <v/>
      </c>
      <c r="AO419" s="316" t="str">
        <f>IF(AM419="","",VLOOKUP($B419,Miljö!$B$1:$J$479,MATCH("Fossilandel för ursprungspecificerad el ()",Miljö!$B$1:$J$1,0),FALSE))</f>
        <v/>
      </c>
      <c r="AP419" s="316" t="str">
        <f>IF(AM419="","",IFERROR(VLOOKUP($B419,Miljö!$B$1:$J$479,MATCH("Kärnkraftsandel för ursprungsspecificerad el ()",Miljö!$B$1:$J$1,0),FALSE)/1,0))</f>
        <v/>
      </c>
      <c r="AQ419" s="316" t="str">
        <f t="shared" si="25"/>
        <v/>
      </c>
      <c r="AS419" s="316" t="str">
        <f t="shared" si="26"/>
        <v/>
      </c>
      <c r="AT419" s="316" t="str">
        <f>IF(AS419="ja",VLOOKUP($B419,Miljö!$B$1:$O$500,MATCH("Fossil andel i procent (%)",Miljö!$B$1:$O$1,0),FALSE)/100,"")</f>
        <v/>
      </c>
      <c r="AV419" s="316" t="str">
        <f t="shared" si="27"/>
        <v/>
      </c>
      <c r="AW419" s="316" t="str">
        <f>IF(AV419="ja",VLOOKUP($B419,'Egen hetvattenprod'!$B$1:$AO$500,MATCH("Värmekälla till värmepumpar ()",'Egen hetvattenprod'!$B$1:$AO$1,0),FALSE),"")</f>
        <v/>
      </c>
    </row>
    <row r="420" spans="1:49" x14ac:dyDescent="0.25">
      <c r="A420" s="314" t="str">
        <f>'Miljövärden för publ företag'!B422</f>
        <v/>
      </c>
      <c r="B420" s="314" t="str">
        <f>'Miljövärden för publ företag'!C422</f>
        <v/>
      </c>
      <c r="C420" s="302" t="str">
        <f>IFERROR(VLOOKUP($B420,Totalt!$B$1:$AQ$550,MATCH(C$2,Totalt!$B$1:$AQ$1,0),FALSE),"")</f>
        <v/>
      </c>
      <c r="D420" s="302" t="str">
        <f>IFERROR(VLOOKUP($B420,Totalt!$B$1:$AQ$550,MATCH(D$2,Totalt!$B$1:$AQ$1,0),FALSE),"")</f>
        <v/>
      </c>
      <c r="E420" s="302" t="str">
        <f>IFERROR(VLOOKUP($B420,Totalt!$B$1:$AQ$550,MATCH(E$2,Totalt!$B$1:$AQ$1,0),FALSE),"")</f>
        <v/>
      </c>
      <c r="F420" s="302" t="str">
        <f>IFERROR(VLOOKUP($B420,Totalt!$B$1:$AQ$550,MATCH(F$2,Totalt!$B$1:$AQ$1,0),FALSE),"")</f>
        <v/>
      </c>
      <c r="G420" s="302" t="str">
        <f>IFERROR(VLOOKUP($B420,Totalt!$B$1:$AQ$550,MATCH(G$2,Totalt!$B$1:$AQ$1,0),FALSE),"")</f>
        <v/>
      </c>
      <c r="H420" s="302" t="str">
        <f>IFERROR(VLOOKUP($B420,Totalt!$B$1:$AQ$550,MATCH(H$2,Totalt!$B$1:$AQ$1,0),FALSE),"")</f>
        <v/>
      </c>
      <c r="I420" s="302" t="str">
        <f>IFERROR(VLOOKUP($B420,Totalt!$B$1:$AQ$550,MATCH(I$2,Totalt!$B$1:$AQ$1,0),FALSE),"")</f>
        <v/>
      </c>
      <c r="J420" s="302" t="str">
        <f>IFERROR(VLOOKUP($B420,Totalt!$B$1:$AQ$550,MATCH(J$2,Totalt!$B$1:$AQ$1,0),FALSE),"")</f>
        <v/>
      </c>
      <c r="K420" s="302" t="str">
        <f>IFERROR(VLOOKUP($B420,Totalt!$B$1:$AQ$550,MATCH(K$2,Totalt!$B$1:$AQ$1,0),FALSE),"")</f>
        <v/>
      </c>
      <c r="L420" s="302" t="str">
        <f>IFERROR(VLOOKUP($B420,Totalt!$B$1:$AQ$550,MATCH(L$2,Totalt!$B$1:$AQ$1,0),FALSE),"")</f>
        <v/>
      </c>
      <c r="M420" s="302" t="str">
        <f>IFERROR(VLOOKUP($B420,Totalt!$B$1:$AQ$550,MATCH(M$2,Totalt!$B$1:$AQ$1,0),FALSE),"")</f>
        <v/>
      </c>
      <c r="N420" s="302" t="str">
        <f>IFERROR(VLOOKUP($B420,Totalt!$B$1:$AQ$550,MATCH(N$2,Totalt!$B$1:$AQ$1,0),FALSE),"")</f>
        <v/>
      </c>
      <c r="O420" s="302" t="str">
        <f>IFERROR(VLOOKUP($B420,Totalt!$B$1:$AQ$550,MATCH(O$2,Totalt!$B$1:$AQ$1,0),FALSE),"")</f>
        <v/>
      </c>
      <c r="P420" s="302" t="str">
        <f>IFERROR(VLOOKUP($B420,Totalt!$B$1:$AQ$550,MATCH(P$2,Totalt!$B$1:$AQ$1,0),FALSE),"")</f>
        <v/>
      </c>
      <c r="Q420" s="302" t="str">
        <f>IFERROR(VLOOKUP($B420,Totalt!$B$1:$AQ$550,MATCH(Q$2,Totalt!$B$1:$AQ$1,0),FALSE),"")</f>
        <v/>
      </c>
      <c r="R420" s="302" t="str">
        <f>IFERROR(VLOOKUP($B420,Totalt!$B$1:$AQ$550,MATCH(R$2,Totalt!$B$1:$AQ$1,0),FALSE),"")</f>
        <v/>
      </c>
      <c r="S420" s="302" t="str">
        <f>IFERROR(VLOOKUP($B420,Totalt!$B$1:$AQ$550,MATCH(S$2,Totalt!$B$1:$AQ$1,0),FALSE),"")</f>
        <v/>
      </c>
      <c r="T420" s="302" t="str">
        <f>IFERROR(VLOOKUP($B420,Totalt!$B$1:$AQ$550,MATCH(T$2,Totalt!$B$1:$AQ$1,0),FALSE),"")</f>
        <v/>
      </c>
      <c r="U420" s="302" t="str">
        <f>IFERROR(VLOOKUP($B420,Totalt!$B$1:$AQ$550,MATCH(U$2,Totalt!$B$1:$AQ$1,0),FALSE),"")</f>
        <v/>
      </c>
      <c r="V420" s="302" t="str">
        <f>IFERROR(VLOOKUP($B420,Totalt!$B$1:$AQ$550,MATCH(V$2,Totalt!$B$1:$AQ$1,0),FALSE),"")</f>
        <v/>
      </c>
      <c r="W420" s="302" t="str">
        <f>IFERROR(VLOOKUP($B420,Totalt!$B$1:$AQ$550,MATCH(W$2,Totalt!$B$1:$AQ$1,0),FALSE),"")</f>
        <v/>
      </c>
      <c r="X420" s="302" t="str">
        <f>IFERROR(VLOOKUP($B420,Totalt!$B$1:$AQ$550,MATCH(X$2,Totalt!$B$1:$AQ$1,0),FALSE),"")</f>
        <v/>
      </c>
      <c r="Y420" s="302" t="str">
        <f>IFERROR(VLOOKUP($B420,Totalt!$B$1:$AQ$550,MATCH(Y$2,Totalt!$B$1:$AQ$1,0),FALSE),"")</f>
        <v/>
      </c>
      <c r="Z420" s="302" t="str">
        <f>IFERROR(VLOOKUP($B420,Totalt!$B$1:$AQ$550,MATCH(Z$2,Totalt!$B$1:$AQ$1,0),FALSE),"")</f>
        <v/>
      </c>
      <c r="AA420" s="302" t="str">
        <f>IFERROR(VLOOKUP($B420,Totalt!$B$1:$AQ$550,MATCH(AA$2,Totalt!$B$1:$AQ$1,0),FALSE),"")</f>
        <v/>
      </c>
      <c r="AB420" s="302" t="str">
        <f>IFERROR(VLOOKUP($B420,Totalt!$B$1:$AQ$550,MATCH(AB$2,Totalt!$B$1:$AQ$1,0),FALSE),"")</f>
        <v/>
      </c>
      <c r="AC420" s="302" t="str">
        <f>IFERROR(VLOOKUP($B420,Totalt!$B$1:$AQ$550,MATCH(AC$2,Totalt!$B$1:$AQ$1,0),FALSE),"")</f>
        <v/>
      </c>
      <c r="AD420" s="302" t="str">
        <f>IFERROR(VLOOKUP($B420,Totalt!$B$1:$AQ$550,MATCH(AD$2,Totalt!$B$1:$AQ$1,0),FALSE),"")</f>
        <v/>
      </c>
      <c r="AE420" s="302" t="str">
        <f>IFERROR(VLOOKUP($B420,Totalt!$B$1:$AQ$550,MATCH(AE$2,Totalt!$B$1:$AQ$1,0),FALSE),"")</f>
        <v/>
      </c>
      <c r="AF420" s="302" t="str">
        <f>IFERROR(VLOOKUP($B420,Totalt!$B$1:$AQ$550,MATCH(AF$2,Totalt!$B$1:$AQ$1,0),FALSE),"")</f>
        <v/>
      </c>
      <c r="AG420" s="302" t="str">
        <f>IFERROR(VLOOKUP($B420,Totalt!$B$1:$AQ$550,MATCH(AG$2,Totalt!$B$1:$AQ$1,0),FALSE),"")</f>
        <v/>
      </c>
      <c r="AI420" s="302" t="str">
        <f t="shared" si="24"/>
        <v/>
      </c>
      <c r="AJ420" s="302" t="str">
        <f>IF(ISERROR(1/VLOOKUP($B420,Leveranser!$B$1:$S$500,MATCH("såld värme (gwh)",Leveranser!$B$1:$S$1,0),FALSE)),"",VLOOKUP($B420,Leveranser!$B$1:$S$500,MATCH("såld värme (gwh)",Leveranser!$B$1:$S$1,0),FALSE))</f>
        <v/>
      </c>
      <c r="AK420" s="315"/>
      <c r="AM420" s="316" t="str">
        <f>IF(B420&lt;&gt;"",IF(VLOOKUP($B420,Totalt!$B$1:$AQ$550,MATCH("Kvalitetsgranskad:",Totalt!$B$1:$AQ$1,0),FALSE)="ja",VLOOKUP($B420,Miljö!$B$1:$AG$479,MATCH(AM$2,Miljö!$B$1:$AK$1,0),FALSE),""),"")</f>
        <v/>
      </c>
      <c r="AN420" s="316" t="str">
        <f>IF(AM420="ja",VLOOKUP($B420,Miljö!$B$1:$J$479,MATCH("Typ av ursprungsspecificerad el   (Om inget värde anges används Nordisk residualmix, se inforuta) ()",Miljö!$B$1:$J$1,0),FALSE),IF(AM420="nej","Nordisk residualel",""))</f>
        <v/>
      </c>
      <c r="AO420" s="316" t="str">
        <f>IF(AM420="","",VLOOKUP($B420,Miljö!$B$1:$J$479,MATCH("Fossilandel för ursprungspecificerad el ()",Miljö!$B$1:$J$1,0),FALSE))</f>
        <v/>
      </c>
      <c r="AP420" s="316" t="str">
        <f>IF(AM420="","",IFERROR(VLOOKUP($B420,Miljö!$B$1:$J$479,MATCH("Kärnkraftsandel för ursprungsspecificerad el ()",Miljö!$B$1:$J$1,0),FALSE)/1,0))</f>
        <v/>
      </c>
      <c r="AQ420" s="316" t="str">
        <f t="shared" si="25"/>
        <v/>
      </c>
      <c r="AS420" s="316" t="str">
        <f t="shared" si="26"/>
        <v/>
      </c>
      <c r="AT420" s="316" t="str">
        <f>IF(AS420="ja",VLOOKUP($B420,Miljö!$B$1:$O$500,MATCH("Fossil andel i procent (%)",Miljö!$B$1:$O$1,0),FALSE)/100,"")</f>
        <v/>
      </c>
      <c r="AV420" s="316" t="str">
        <f t="shared" si="27"/>
        <v/>
      </c>
      <c r="AW420" s="316" t="str">
        <f>IF(AV420="ja",VLOOKUP($B420,'Egen hetvattenprod'!$B$1:$AO$500,MATCH("Värmekälla till värmepumpar ()",'Egen hetvattenprod'!$B$1:$AO$1,0),FALSE),"")</f>
        <v/>
      </c>
    </row>
    <row r="421" spans="1:49" x14ac:dyDescent="0.25">
      <c r="A421" s="314" t="str">
        <f>'Miljövärden för publ företag'!B423</f>
        <v/>
      </c>
      <c r="B421" s="314" t="str">
        <f>'Miljövärden för publ företag'!C423</f>
        <v/>
      </c>
      <c r="C421" s="302" t="str">
        <f>IFERROR(VLOOKUP($B421,Totalt!$B$1:$AQ$550,MATCH(C$2,Totalt!$B$1:$AQ$1,0),FALSE),"")</f>
        <v/>
      </c>
      <c r="D421" s="302" t="str">
        <f>IFERROR(VLOOKUP($B421,Totalt!$B$1:$AQ$550,MATCH(D$2,Totalt!$B$1:$AQ$1,0),FALSE),"")</f>
        <v/>
      </c>
      <c r="E421" s="302" t="str">
        <f>IFERROR(VLOOKUP($B421,Totalt!$B$1:$AQ$550,MATCH(E$2,Totalt!$B$1:$AQ$1,0),FALSE),"")</f>
        <v/>
      </c>
      <c r="F421" s="302" t="str">
        <f>IFERROR(VLOOKUP($B421,Totalt!$B$1:$AQ$550,MATCH(F$2,Totalt!$B$1:$AQ$1,0),FALSE),"")</f>
        <v/>
      </c>
      <c r="G421" s="302" t="str">
        <f>IFERROR(VLOOKUP($B421,Totalt!$B$1:$AQ$550,MATCH(G$2,Totalt!$B$1:$AQ$1,0),FALSE),"")</f>
        <v/>
      </c>
      <c r="H421" s="302" t="str">
        <f>IFERROR(VLOOKUP($B421,Totalt!$B$1:$AQ$550,MATCH(H$2,Totalt!$B$1:$AQ$1,0),FALSE),"")</f>
        <v/>
      </c>
      <c r="I421" s="302" t="str">
        <f>IFERROR(VLOOKUP($B421,Totalt!$B$1:$AQ$550,MATCH(I$2,Totalt!$B$1:$AQ$1,0),FALSE),"")</f>
        <v/>
      </c>
      <c r="J421" s="302" t="str">
        <f>IFERROR(VLOOKUP($B421,Totalt!$B$1:$AQ$550,MATCH(J$2,Totalt!$B$1:$AQ$1,0),FALSE),"")</f>
        <v/>
      </c>
      <c r="K421" s="302" t="str">
        <f>IFERROR(VLOOKUP($B421,Totalt!$B$1:$AQ$550,MATCH(K$2,Totalt!$B$1:$AQ$1,0),FALSE),"")</f>
        <v/>
      </c>
      <c r="L421" s="302" t="str">
        <f>IFERROR(VLOOKUP($B421,Totalt!$B$1:$AQ$550,MATCH(L$2,Totalt!$B$1:$AQ$1,0),FALSE),"")</f>
        <v/>
      </c>
      <c r="M421" s="302" t="str">
        <f>IFERROR(VLOOKUP($B421,Totalt!$B$1:$AQ$550,MATCH(M$2,Totalt!$B$1:$AQ$1,0),FALSE),"")</f>
        <v/>
      </c>
      <c r="N421" s="302" t="str">
        <f>IFERROR(VLOOKUP($B421,Totalt!$B$1:$AQ$550,MATCH(N$2,Totalt!$B$1:$AQ$1,0),FALSE),"")</f>
        <v/>
      </c>
      <c r="O421" s="302" t="str">
        <f>IFERROR(VLOOKUP($B421,Totalt!$B$1:$AQ$550,MATCH(O$2,Totalt!$B$1:$AQ$1,0),FALSE),"")</f>
        <v/>
      </c>
      <c r="P421" s="302" t="str">
        <f>IFERROR(VLOOKUP($B421,Totalt!$B$1:$AQ$550,MATCH(P$2,Totalt!$B$1:$AQ$1,0),FALSE),"")</f>
        <v/>
      </c>
      <c r="Q421" s="302" t="str">
        <f>IFERROR(VLOOKUP($B421,Totalt!$B$1:$AQ$550,MATCH(Q$2,Totalt!$B$1:$AQ$1,0),FALSE),"")</f>
        <v/>
      </c>
      <c r="R421" s="302" t="str">
        <f>IFERROR(VLOOKUP($B421,Totalt!$B$1:$AQ$550,MATCH(R$2,Totalt!$B$1:$AQ$1,0),FALSE),"")</f>
        <v/>
      </c>
      <c r="S421" s="302" t="str">
        <f>IFERROR(VLOOKUP($B421,Totalt!$B$1:$AQ$550,MATCH(S$2,Totalt!$B$1:$AQ$1,0),FALSE),"")</f>
        <v/>
      </c>
      <c r="T421" s="302" t="str">
        <f>IFERROR(VLOOKUP($B421,Totalt!$B$1:$AQ$550,MATCH(T$2,Totalt!$B$1:$AQ$1,0),FALSE),"")</f>
        <v/>
      </c>
      <c r="U421" s="302" t="str">
        <f>IFERROR(VLOOKUP($B421,Totalt!$B$1:$AQ$550,MATCH(U$2,Totalt!$B$1:$AQ$1,0),FALSE),"")</f>
        <v/>
      </c>
      <c r="V421" s="302" t="str">
        <f>IFERROR(VLOOKUP($B421,Totalt!$B$1:$AQ$550,MATCH(V$2,Totalt!$B$1:$AQ$1,0),FALSE),"")</f>
        <v/>
      </c>
      <c r="W421" s="302" t="str">
        <f>IFERROR(VLOOKUP($B421,Totalt!$B$1:$AQ$550,MATCH(W$2,Totalt!$B$1:$AQ$1,0),FALSE),"")</f>
        <v/>
      </c>
      <c r="X421" s="302" t="str">
        <f>IFERROR(VLOOKUP($B421,Totalt!$B$1:$AQ$550,MATCH(X$2,Totalt!$B$1:$AQ$1,0),FALSE),"")</f>
        <v/>
      </c>
      <c r="Y421" s="302" t="str">
        <f>IFERROR(VLOOKUP($B421,Totalt!$B$1:$AQ$550,MATCH(Y$2,Totalt!$B$1:$AQ$1,0),FALSE),"")</f>
        <v/>
      </c>
      <c r="Z421" s="302" t="str">
        <f>IFERROR(VLOOKUP($B421,Totalt!$B$1:$AQ$550,MATCH(Z$2,Totalt!$B$1:$AQ$1,0),FALSE),"")</f>
        <v/>
      </c>
      <c r="AA421" s="302" t="str">
        <f>IFERROR(VLOOKUP($B421,Totalt!$B$1:$AQ$550,MATCH(AA$2,Totalt!$B$1:$AQ$1,0),FALSE),"")</f>
        <v/>
      </c>
      <c r="AB421" s="302" t="str">
        <f>IFERROR(VLOOKUP($B421,Totalt!$B$1:$AQ$550,MATCH(AB$2,Totalt!$B$1:$AQ$1,0),FALSE),"")</f>
        <v/>
      </c>
      <c r="AC421" s="302" t="str">
        <f>IFERROR(VLOOKUP($B421,Totalt!$B$1:$AQ$550,MATCH(AC$2,Totalt!$B$1:$AQ$1,0),FALSE),"")</f>
        <v/>
      </c>
      <c r="AD421" s="302" t="str">
        <f>IFERROR(VLOOKUP($B421,Totalt!$B$1:$AQ$550,MATCH(AD$2,Totalt!$B$1:$AQ$1,0),FALSE),"")</f>
        <v/>
      </c>
      <c r="AE421" s="302" t="str">
        <f>IFERROR(VLOOKUP($B421,Totalt!$B$1:$AQ$550,MATCH(AE$2,Totalt!$B$1:$AQ$1,0),FALSE),"")</f>
        <v/>
      </c>
      <c r="AF421" s="302" t="str">
        <f>IFERROR(VLOOKUP($B421,Totalt!$B$1:$AQ$550,MATCH(AF$2,Totalt!$B$1:$AQ$1,0),FALSE),"")</f>
        <v/>
      </c>
      <c r="AG421" s="302" t="str">
        <f>IFERROR(VLOOKUP($B421,Totalt!$B$1:$AQ$550,MATCH(AG$2,Totalt!$B$1:$AQ$1,0),FALSE),"")</f>
        <v/>
      </c>
      <c r="AI421" s="302" t="str">
        <f t="shared" si="24"/>
        <v/>
      </c>
      <c r="AJ421" s="302" t="str">
        <f>IF(ISERROR(1/VLOOKUP($B421,Leveranser!$B$1:$S$500,MATCH("såld värme (gwh)",Leveranser!$B$1:$S$1,0),FALSE)),"",VLOOKUP($B421,Leveranser!$B$1:$S$500,MATCH("såld värme (gwh)",Leveranser!$B$1:$S$1,0),FALSE))</f>
        <v/>
      </c>
      <c r="AK421" s="315"/>
      <c r="AM421" s="316" t="str">
        <f>IF(B421&lt;&gt;"",IF(VLOOKUP($B421,Totalt!$B$1:$AQ$550,MATCH("Kvalitetsgranskad:",Totalt!$B$1:$AQ$1,0),FALSE)="ja",VLOOKUP($B421,Miljö!$B$1:$AG$479,MATCH(AM$2,Miljö!$B$1:$AK$1,0),FALSE),""),"")</f>
        <v/>
      </c>
      <c r="AN421" s="316" t="str">
        <f>IF(AM421="ja",VLOOKUP($B421,Miljö!$B$1:$J$479,MATCH("Typ av ursprungsspecificerad el   (Om inget värde anges används Nordisk residualmix, se inforuta) ()",Miljö!$B$1:$J$1,0),FALSE),IF(AM421="nej","Nordisk residualel",""))</f>
        <v/>
      </c>
      <c r="AO421" s="316" t="str">
        <f>IF(AM421="","",VLOOKUP($B421,Miljö!$B$1:$J$479,MATCH("Fossilandel för ursprungspecificerad el ()",Miljö!$B$1:$J$1,0),FALSE))</f>
        <v/>
      </c>
      <c r="AP421" s="316" t="str">
        <f>IF(AM421="","",IFERROR(VLOOKUP($B421,Miljö!$B$1:$J$479,MATCH("Kärnkraftsandel för ursprungsspecificerad el ()",Miljö!$B$1:$J$1,0),FALSE)/1,0))</f>
        <v/>
      </c>
      <c r="AQ421" s="316" t="str">
        <f t="shared" si="25"/>
        <v/>
      </c>
      <c r="AS421" s="316" t="str">
        <f t="shared" si="26"/>
        <v/>
      </c>
      <c r="AT421" s="316" t="str">
        <f>IF(AS421="ja",VLOOKUP($B421,Miljö!$B$1:$O$500,MATCH("Fossil andel i procent (%)",Miljö!$B$1:$O$1,0),FALSE)/100,"")</f>
        <v/>
      </c>
      <c r="AV421" s="316" t="str">
        <f t="shared" si="27"/>
        <v/>
      </c>
      <c r="AW421" s="316" t="str">
        <f>IF(AV421="ja",VLOOKUP($B421,'Egen hetvattenprod'!$B$1:$AO$500,MATCH("Värmekälla till värmepumpar ()",'Egen hetvattenprod'!$B$1:$AO$1,0),FALSE),"")</f>
        <v/>
      </c>
    </row>
    <row r="422" spans="1:49" x14ac:dyDescent="0.25">
      <c r="A422" s="314" t="str">
        <f>'Miljövärden för publ företag'!B424</f>
        <v/>
      </c>
      <c r="B422" s="314" t="str">
        <f>'Miljövärden för publ företag'!C424</f>
        <v/>
      </c>
      <c r="C422" s="302" t="str">
        <f>IFERROR(VLOOKUP($B422,Totalt!$B$1:$AQ$550,MATCH(C$2,Totalt!$B$1:$AQ$1,0),FALSE),"")</f>
        <v/>
      </c>
      <c r="D422" s="302" t="str">
        <f>IFERROR(VLOOKUP($B422,Totalt!$B$1:$AQ$550,MATCH(D$2,Totalt!$B$1:$AQ$1,0),FALSE),"")</f>
        <v/>
      </c>
      <c r="E422" s="302" t="str">
        <f>IFERROR(VLOOKUP($B422,Totalt!$B$1:$AQ$550,MATCH(E$2,Totalt!$B$1:$AQ$1,0),FALSE),"")</f>
        <v/>
      </c>
      <c r="F422" s="302" t="str">
        <f>IFERROR(VLOOKUP($B422,Totalt!$B$1:$AQ$550,MATCH(F$2,Totalt!$B$1:$AQ$1,0),FALSE),"")</f>
        <v/>
      </c>
      <c r="G422" s="302" t="str">
        <f>IFERROR(VLOOKUP($B422,Totalt!$B$1:$AQ$550,MATCH(G$2,Totalt!$B$1:$AQ$1,0),FALSE),"")</f>
        <v/>
      </c>
      <c r="H422" s="302" t="str">
        <f>IFERROR(VLOOKUP($B422,Totalt!$B$1:$AQ$550,MATCH(H$2,Totalt!$B$1:$AQ$1,0),FALSE),"")</f>
        <v/>
      </c>
      <c r="I422" s="302" t="str">
        <f>IFERROR(VLOOKUP($B422,Totalt!$B$1:$AQ$550,MATCH(I$2,Totalt!$B$1:$AQ$1,0),FALSE),"")</f>
        <v/>
      </c>
      <c r="J422" s="302" t="str">
        <f>IFERROR(VLOOKUP($B422,Totalt!$B$1:$AQ$550,MATCH(J$2,Totalt!$B$1:$AQ$1,0),FALSE),"")</f>
        <v/>
      </c>
      <c r="K422" s="302" t="str">
        <f>IFERROR(VLOOKUP($B422,Totalt!$B$1:$AQ$550,MATCH(K$2,Totalt!$B$1:$AQ$1,0),FALSE),"")</f>
        <v/>
      </c>
      <c r="L422" s="302" t="str">
        <f>IFERROR(VLOOKUP($B422,Totalt!$B$1:$AQ$550,MATCH(L$2,Totalt!$B$1:$AQ$1,0),FALSE),"")</f>
        <v/>
      </c>
      <c r="M422" s="302" t="str">
        <f>IFERROR(VLOOKUP($B422,Totalt!$B$1:$AQ$550,MATCH(M$2,Totalt!$B$1:$AQ$1,0),FALSE),"")</f>
        <v/>
      </c>
      <c r="N422" s="302" t="str">
        <f>IFERROR(VLOOKUP($B422,Totalt!$B$1:$AQ$550,MATCH(N$2,Totalt!$B$1:$AQ$1,0),FALSE),"")</f>
        <v/>
      </c>
      <c r="O422" s="302" t="str">
        <f>IFERROR(VLOOKUP($B422,Totalt!$B$1:$AQ$550,MATCH(O$2,Totalt!$B$1:$AQ$1,0),FALSE),"")</f>
        <v/>
      </c>
      <c r="P422" s="302" t="str">
        <f>IFERROR(VLOOKUP($B422,Totalt!$B$1:$AQ$550,MATCH(P$2,Totalt!$B$1:$AQ$1,0),FALSE),"")</f>
        <v/>
      </c>
      <c r="Q422" s="302" t="str">
        <f>IFERROR(VLOOKUP($B422,Totalt!$B$1:$AQ$550,MATCH(Q$2,Totalt!$B$1:$AQ$1,0),FALSE),"")</f>
        <v/>
      </c>
      <c r="R422" s="302" t="str">
        <f>IFERROR(VLOOKUP($B422,Totalt!$B$1:$AQ$550,MATCH(R$2,Totalt!$B$1:$AQ$1,0),FALSE),"")</f>
        <v/>
      </c>
      <c r="S422" s="302" t="str">
        <f>IFERROR(VLOOKUP($B422,Totalt!$B$1:$AQ$550,MATCH(S$2,Totalt!$B$1:$AQ$1,0),FALSE),"")</f>
        <v/>
      </c>
      <c r="T422" s="302" t="str">
        <f>IFERROR(VLOOKUP($B422,Totalt!$B$1:$AQ$550,MATCH(T$2,Totalt!$B$1:$AQ$1,0),FALSE),"")</f>
        <v/>
      </c>
      <c r="U422" s="302" t="str">
        <f>IFERROR(VLOOKUP($B422,Totalt!$B$1:$AQ$550,MATCH(U$2,Totalt!$B$1:$AQ$1,0),FALSE),"")</f>
        <v/>
      </c>
      <c r="V422" s="302" t="str">
        <f>IFERROR(VLOOKUP($B422,Totalt!$B$1:$AQ$550,MATCH(V$2,Totalt!$B$1:$AQ$1,0),FALSE),"")</f>
        <v/>
      </c>
      <c r="W422" s="302" t="str">
        <f>IFERROR(VLOOKUP($B422,Totalt!$B$1:$AQ$550,MATCH(W$2,Totalt!$B$1:$AQ$1,0),FALSE),"")</f>
        <v/>
      </c>
      <c r="X422" s="302" t="str">
        <f>IFERROR(VLOOKUP($B422,Totalt!$B$1:$AQ$550,MATCH(X$2,Totalt!$B$1:$AQ$1,0),FALSE),"")</f>
        <v/>
      </c>
      <c r="Y422" s="302" t="str">
        <f>IFERROR(VLOOKUP($B422,Totalt!$B$1:$AQ$550,MATCH(Y$2,Totalt!$B$1:$AQ$1,0),FALSE),"")</f>
        <v/>
      </c>
      <c r="Z422" s="302" t="str">
        <f>IFERROR(VLOOKUP($B422,Totalt!$B$1:$AQ$550,MATCH(Z$2,Totalt!$B$1:$AQ$1,0),FALSE),"")</f>
        <v/>
      </c>
      <c r="AA422" s="302" t="str">
        <f>IFERROR(VLOOKUP($B422,Totalt!$B$1:$AQ$550,MATCH(AA$2,Totalt!$B$1:$AQ$1,0),FALSE),"")</f>
        <v/>
      </c>
      <c r="AB422" s="302" t="str">
        <f>IFERROR(VLOOKUP($B422,Totalt!$B$1:$AQ$550,MATCH(AB$2,Totalt!$B$1:$AQ$1,0),FALSE),"")</f>
        <v/>
      </c>
      <c r="AC422" s="302" t="str">
        <f>IFERROR(VLOOKUP($B422,Totalt!$B$1:$AQ$550,MATCH(AC$2,Totalt!$B$1:$AQ$1,0),FALSE),"")</f>
        <v/>
      </c>
      <c r="AD422" s="302" t="str">
        <f>IFERROR(VLOOKUP($B422,Totalt!$B$1:$AQ$550,MATCH(AD$2,Totalt!$B$1:$AQ$1,0),FALSE),"")</f>
        <v/>
      </c>
      <c r="AE422" s="302" t="str">
        <f>IFERROR(VLOOKUP($B422,Totalt!$B$1:$AQ$550,MATCH(AE$2,Totalt!$B$1:$AQ$1,0),FALSE),"")</f>
        <v/>
      </c>
      <c r="AF422" s="302" t="str">
        <f>IFERROR(VLOOKUP($B422,Totalt!$B$1:$AQ$550,MATCH(AF$2,Totalt!$B$1:$AQ$1,0),FALSE),"")</f>
        <v/>
      </c>
      <c r="AG422" s="302" t="str">
        <f>IFERROR(VLOOKUP($B422,Totalt!$B$1:$AQ$550,MATCH(AG$2,Totalt!$B$1:$AQ$1,0),FALSE),"")</f>
        <v/>
      </c>
      <c r="AI422" s="302" t="str">
        <f t="shared" si="24"/>
        <v/>
      </c>
      <c r="AJ422" s="302" t="str">
        <f>IF(ISERROR(1/VLOOKUP($B422,Leveranser!$B$1:$S$500,MATCH("såld värme (gwh)",Leveranser!$B$1:$S$1,0),FALSE)),"",VLOOKUP($B422,Leveranser!$B$1:$S$500,MATCH("såld värme (gwh)",Leveranser!$B$1:$S$1,0),FALSE))</f>
        <v/>
      </c>
      <c r="AK422" s="315"/>
      <c r="AM422" s="316" t="str">
        <f>IF(B422&lt;&gt;"",IF(VLOOKUP($B422,Totalt!$B$1:$AQ$550,MATCH("Kvalitetsgranskad:",Totalt!$B$1:$AQ$1,0),FALSE)="ja",VLOOKUP($B422,Miljö!$B$1:$AG$479,MATCH(AM$2,Miljö!$B$1:$AK$1,0),FALSE),""),"")</f>
        <v/>
      </c>
      <c r="AN422" s="316" t="str">
        <f>IF(AM422="ja",VLOOKUP($B422,Miljö!$B$1:$J$479,MATCH("Typ av ursprungsspecificerad el   (Om inget värde anges används Nordisk residualmix, se inforuta) ()",Miljö!$B$1:$J$1,0),FALSE),IF(AM422="nej","Nordisk residualel",""))</f>
        <v/>
      </c>
      <c r="AO422" s="316" t="str">
        <f>IF(AM422="","",VLOOKUP($B422,Miljö!$B$1:$J$479,MATCH("Fossilandel för ursprungspecificerad el ()",Miljö!$B$1:$J$1,0),FALSE))</f>
        <v/>
      </c>
      <c r="AP422" s="316" t="str">
        <f>IF(AM422="","",IFERROR(VLOOKUP($B422,Miljö!$B$1:$J$479,MATCH("Kärnkraftsandel för ursprungsspecificerad el ()",Miljö!$B$1:$J$1,0),FALSE)/1,0))</f>
        <v/>
      </c>
      <c r="AQ422" s="316" t="str">
        <f t="shared" si="25"/>
        <v/>
      </c>
      <c r="AS422" s="316" t="str">
        <f t="shared" si="26"/>
        <v/>
      </c>
      <c r="AT422" s="316" t="str">
        <f>IF(AS422="ja",VLOOKUP($B422,Miljö!$B$1:$O$500,MATCH("Fossil andel i procent (%)",Miljö!$B$1:$O$1,0),FALSE)/100,"")</f>
        <v/>
      </c>
      <c r="AV422" s="316" t="str">
        <f t="shared" si="27"/>
        <v/>
      </c>
      <c r="AW422" s="316" t="str">
        <f>IF(AV422="ja",VLOOKUP($B422,'Egen hetvattenprod'!$B$1:$AO$500,MATCH("Värmekälla till värmepumpar ()",'Egen hetvattenprod'!$B$1:$AO$1,0),FALSE),"")</f>
        <v/>
      </c>
    </row>
    <row r="423" spans="1:49" x14ac:dyDescent="0.25">
      <c r="A423" s="314" t="str">
        <f>'Miljövärden för publ företag'!B425</f>
        <v/>
      </c>
      <c r="B423" s="314" t="str">
        <f>'Miljövärden för publ företag'!C425</f>
        <v/>
      </c>
      <c r="C423" s="302" t="str">
        <f>IFERROR(VLOOKUP($B423,Totalt!$B$1:$AQ$550,MATCH(C$2,Totalt!$B$1:$AQ$1,0),FALSE),"")</f>
        <v/>
      </c>
      <c r="D423" s="302" t="str">
        <f>IFERROR(VLOOKUP($B423,Totalt!$B$1:$AQ$550,MATCH(D$2,Totalt!$B$1:$AQ$1,0),FALSE),"")</f>
        <v/>
      </c>
      <c r="E423" s="302" t="str">
        <f>IFERROR(VLOOKUP($B423,Totalt!$B$1:$AQ$550,MATCH(E$2,Totalt!$B$1:$AQ$1,0),FALSE),"")</f>
        <v/>
      </c>
      <c r="F423" s="302" t="str">
        <f>IFERROR(VLOOKUP($B423,Totalt!$B$1:$AQ$550,MATCH(F$2,Totalt!$B$1:$AQ$1,0),FALSE),"")</f>
        <v/>
      </c>
      <c r="G423" s="302" t="str">
        <f>IFERROR(VLOOKUP($B423,Totalt!$B$1:$AQ$550,MATCH(G$2,Totalt!$B$1:$AQ$1,0),FALSE),"")</f>
        <v/>
      </c>
      <c r="H423" s="302" t="str">
        <f>IFERROR(VLOOKUP($B423,Totalt!$B$1:$AQ$550,MATCH(H$2,Totalt!$B$1:$AQ$1,0),FALSE),"")</f>
        <v/>
      </c>
      <c r="I423" s="302" t="str">
        <f>IFERROR(VLOOKUP($B423,Totalt!$B$1:$AQ$550,MATCH(I$2,Totalt!$B$1:$AQ$1,0),FALSE),"")</f>
        <v/>
      </c>
      <c r="J423" s="302" t="str">
        <f>IFERROR(VLOOKUP($B423,Totalt!$B$1:$AQ$550,MATCH(J$2,Totalt!$B$1:$AQ$1,0),FALSE),"")</f>
        <v/>
      </c>
      <c r="K423" s="302" t="str">
        <f>IFERROR(VLOOKUP($B423,Totalt!$B$1:$AQ$550,MATCH(K$2,Totalt!$B$1:$AQ$1,0),FALSE),"")</f>
        <v/>
      </c>
      <c r="L423" s="302" t="str">
        <f>IFERROR(VLOOKUP($B423,Totalt!$B$1:$AQ$550,MATCH(L$2,Totalt!$B$1:$AQ$1,0),FALSE),"")</f>
        <v/>
      </c>
      <c r="M423" s="302" t="str">
        <f>IFERROR(VLOOKUP($B423,Totalt!$B$1:$AQ$550,MATCH(M$2,Totalt!$B$1:$AQ$1,0),FALSE),"")</f>
        <v/>
      </c>
      <c r="N423" s="302" t="str">
        <f>IFERROR(VLOOKUP($B423,Totalt!$B$1:$AQ$550,MATCH(N$2,Totalt!$B$1:$AQ$1,0),FALSE),"")</f>
        <v/>
      </c>
      <c r="O423" s="302" t="str">
        <f>IFERROR(VLOOKUP($B423,Totalt!$B$1:$AQ$550,MATCH(O$2,Totalt!$B$1:$AQ$1,0),FALSE),"")</f>
        <v/>
      </c>
      <c r="P423" s="302" t="str">
        <f>IFERROR(VLOOKUP($B423,Totalt!$B$1:$AQ$550,MATCH(P$2,Totalt!$B$1:$AQ$1,0),FALSE),"")</f>
        <v/>
      </c>
      <c r="Q423" s="302" t="str">
        <f>IFERROR(VLOOKUP($B423,Totalt!$B$1:$AQ$550,MATCH(Q$2,Totalt!$B$1:$AQ$1,0),FALSE),"")</f>
        <v/>
      </c>
      <c r="R423" s="302" t="str">
        <f>IFERROR(VLOOKUP($B423,Totalt!$B$1:$AQ$550,MATCH(R$2,Totalt!$B$1:$AQ$1,0),FALSE),"")</f>
        <v/>
      </c>
      <c r="S423" s="302" t="str">
        <f>IFERROR(VLOOKUP($B423,Totalt!$B$1:$AQ$550,MATCH(S$2,Totalt!$B$1:$AQ$1,0),FALSE),"")</f>
        <v/>
      </c>
      <c r="T423" s="302" t="str">
        <f>IFERROR(VLOOKUP($B423,Totalt!$B$1:$AQ$550,MATCH(T$2,Totalt!$B$1:$AQ$1,0),FALSE),"")</f>
        <v/>
      </c>
      <c r="U423" s="302" t="str">
        <f>IFERROR(VLOOKUP($B423,Totalt!$B$1:$AQ$550,MATCH(U$2,Totalt!$B$1:$AQ$1,0),FALSE),"")</f>
        <v/>
      </c>
      <c r="V423" s="302" t="str">
        <f>IFERROR(VLOOKUP($B423,Totalt!$B$1:$AQ$550,MATCH(V$2,Totalt!$B$1:$AQ$1,0),FALSE),"")</f>
        <v/>
      </c>
      <c r="W423" s="302" t="str">
        <f>IFERROR(VLOOKUP($B423,Totalt!$B$1:$AQ$550,MATCH(W$2,Totalt!$B$1:$AQ$1,0),FALSE),"")</f>
        <v/>
      </c>
      <c r="X423" s="302" t="str">
        <f>IFERROR(VLOOKUP($B423,Totalt!$B$1:$AQ$550,MATCH(X$2,Totalt!$B$1:$AQ$1,0),FALSE),"")</f>
        <v/>
      </c>
      <c r="Y423" s="302" t="str">
        <f>IFERROR(VLOOKUP($B423,Totalt!$B$1:$AQ$550,MATCH(Y$2,Totalt!$B$1:$AQ$1,0),FALSE),"")</f>
        <v/>
      </c>
      <c r="Z423" s="302" t="str">
        <f>IFERROR(VLOOKUP($B423,Totalt!$B$1:$AQ$550,MATCH(Z$2,Totalt!$B$1:$AQ$1,0),FALSE),"")</f>
        <v/>
      </c>
      <c r="AA423" s="302" t="str">
        <f>IFERROR(VLOOKUP($B423,Totalt!$B$1:$AQ$550,MATCH(AA$2,Totalt!$B$1:$AQ$1,0),FALSE),"")</f>
        <v/>
      </c>
      <c r="AB423" s="302" t="str">
        <f>IFERROR(VLOOKUP($B423,Totalt!$B$1:$AQ$550,MATCH(AB$2,Totalt!$B$1:$AQ$1,0),FALSE),"")</f>
        <v/>
      </c>
      <c r="AC423" s="302" t="str">
        <f>IFERROR(VLOOKUP($B423,Totalt!$B$1:$AQ$550,MATCH(AC$2,Totalt!$B$1:$AQ$1,0),FALSE),"")</f>
        <v/>
      </c>
      <c r="AD423" s="302" t="str">
        <f>IFERROR(VLOOKUP($B423,Totalt!$B$1:$AQ$550,MATCH(AD$2,Totalt!$B$1:$AQ$1,0),FALSE),"")</f>
        <v/>
      </c>
      <c r="AE423" s="302" t="str">
        <f>IFERROR(VLOOKUP($B423,Totalt!$B$1:$AQ$550,MATCH(AE$2,Totalt!$B$1:$AQ$1,0),FALSE),"")</f>
        <v/>
      </c>
      <c r="AF423" s="302" t="str">
        <f>IFERROR(VLOOKUP($B423,Totalt!$B$1:$AQ$550,MATCH(AF$2,Totalt!$B$1:$AQ$1,0),FALSE),"")</f>
        <v/>
      </c>
      <c r="AG423" s="302" t="str">
        <f>IFERROR(VLOOKUP($B423,Totalt!$B$1:$AQ$550,MATCH(AG$2,Totalt!$B$1:$AQ$1,0),FALSE),"")</f>
        <v/>
      </c>
      <c r="AI423" s="302" t="str">
        <f t="shared" si="24"/>
        <v/>
      </c>
      <c r="AJ423" s="302" t="str">
        <f>IF(ISERROR(1/VLOOKUP($B423,Leveranser!$B$1:$S$500,MATCH("såld värme (gwh)",Leveranser!$B$1:$S$1,0),FALSE)),"",VLOOKUP($B423,Leveranser!$B$1:$S$500,MATCH("såld värme (gwh)",Leveranser!$B$1:$S$1,0),FALSE))</f>
        <v/>
      </c>
      <c r="AK423" s="315"/>
      <c r="AM423" s="316" t="str">
        <f>IF(B423&lt;&gt;"",IF(VLOOKUP($B423,Totalt!$B$1:$AQ$550,MATCH("Kvalitetsgranskad:",Totalt!$B$1:$AQ$1,0),FALSE)="ja",VLOOKUP($B423,Miljö!$B$1:$AG$479,MATCH(AM$2,Miljö!$B$1:$AK$1,0),FALSE),""),"")</f>
        <v/>
      </c>
      <c r="AN423" s="316" t="str">
        <f>IF(AM423="ja",VLOOKUP($B423,Miljö!$B$1:$J$479,MATCH("Typ av ursprungsspecificerad el   (Om inget värde anges används Nordisk residualmix, se inforuta) ()",Miljö!$B$1:$J$1,0),FALSE),IF(AM423="nej","Nordisk residualel",""))</f>
        <v/>
      </c>
      <c r="AO423" s="316" t="str">
        <f>IF(AM423="","",VLOOKUP($B423,Miljö!$B$1:$J$479,MATCH("Fossilandel för ursprungspecificerad el ()",Miljö!$B$1:$J$1,0),FALSE))</f>
        <v/>
      </c>
      <c r="AP423" s="316" t="str">
        <f>IF(AM423="","",IFERROR(VLOOKUP($B423,Miljö!$B$1:$J$479,MATCH("Kärnkraftsandel för ursprungsspecificerad el ()",Miljö!$B$1:$J$1,0),FALSE)/1,0))</f>
        <v/>
      </c>
      <c r="AQ423" s="316" t="str">
        <f t="shared" si="25"/>
        <v/>
      </c>
      <c r="AS423" s="316" t="str">
        <f t="shared" si="26"/>
        <v/>
      </c>
      <c r="AT423" s="316" t="str">
        <f>IF(AS423="ja",VLOOKUP($B423,Miljö!$B$1:$O$500,MATCH("Fossil andel i procent (%)",Miljö!$B$1:$O$1,0),FALSE)/100,"")</f>
        <v/>
      </c>
      <c r="AV423" s="316" t="str">
        <f t="shared" si="27"/>
        <v/>
      </c>
      <c r="AW423" s="316" t="str">
        <f>IF(AV423="ja",VLOOKUP($B423,'Egen hetvattenprod'!$B$1:$AO$500,MATCH("Värmekälla till värmepumpar ()",'Egen hetvattenprod'!$B$1:$AO$1,0),FALSE),"")</f>
        <v/>
      </c>
    </row>
    <row r="424" spans="1:49" x14ac:dyDescent="0.25">
      <c r="A424" s="314" t="str">
        <f>'Miljövärden för publ företag'!B426</f>
        <v/>
      </c>
      <c r="B424" s="314" t="str">
        <f>'Miljövärden för publ företag'!C426</f>
        <v/>
      </c>
      <c r="C424" s="302" t="str">
        <f>IFERROR(VLOOKUP($B424,Totalt!$B$1:$AQ$550,MATCH(C$2,Totalt!$B$1:$AQ$1,0),FALSE),"")</f>
        <v/>
      </c>
      <c r="D424" s="302" t="str">
        <f>IFERROR(VLOOKUP($B424,Totalt!$B$1:$AQ$550,MATCH(D$2,Totalt!$B$1:$AQ$1,0),FALSE),"")</f>
        <v/>
      </c>
      <c r="E424" s="302" t="str">
        <f>IFERROR(VLOOKUP($B424,Totalt!$B$1:$AQ$550,MATCH(E$2,Totalt!$B$1:$AQ$1,0),FALSE),"")</f>
        <v/>
      </c>
      <c r="F424" s="302" t="str">
        <f>IFERROR(VLOOKUP($B424,Totalt!$B$1:$AQ$550,MATCH(F$2,Totalt!$B$1:$AQ$1,0),FALSE),"")</f>
        <v/>
      </c>
      <c r="G424" s="302" t="str">
        <f>IFERROR(VLOOKUP($B424,Totalt!$B$1:$AQ$550,MATCH(G$2,Totalt!$B$1:$AQ$1,0),FALSE),"")</f>
        <v/>
      </c>
      <c r="H424" s="302" t="str">
        <f>IFERROR(VLOOKUP($B424,Totalt!$B$1:$AQ$550,MATCH(H$2,Totalt!$B$1:$AQ$1,0),FALSE),"")</f>
        <v/>
      </c>
      <c r="I424" s="302" t="str">
        <f>IFERROR(VLOOKUP($B424,Totalt!$B$1:$AQ$550,MATCH(I$2,Totalt!$B$1:$AQ$1,0),FALSE),"")</f>
        <v/>
      </c>
      <c r="J424" s="302" t="str">
        <f>IFERROR(VLOOKUP($B424,Totalt!$B$1:$AQ$550,MATCH(J$2,Totalt!$B$1:$AQ$1,0),FALSE),"")</f>
        <v/>
      </c>
      <c r="K424" s="302" t="str">
        <f>IFERROR(VLOOKUP($B424,Totalt!$B$1:$AQ$550,MATCH(K$2,Totalt!$B$1:$AQ$1,0),FALSE),"")</f>
        <v/>
      </c>
      <c r="L424" s="302" t="str">
        <f>IFERROR(VLOOKUP($B424,Totalt!$B$1:$AQ$550,MATCH(L$2,Totalt!$B$1:$AQ$1,0),FALSE),"")</f>
        <v/>
      </c>
      <c r="M424" s="302" t="str">
        <f>IFERROR(VLOOKUP($B424,Totalt!$B$1:$AQ$550,MATCH(M$2,Totalt!$B$1:$AQ$1,0),FALSE),"")</f>
        <v/>
      </c>
      <c r="N424" s="302" t="str">
        <f>IFERROR(VLOOKUP($B424,Totalt!$B$1:$AQ$550,MATCH(N$2,Totalt!$B$1:$AQ$1,0),FALSE),"")</f>
        <v/>
      </c>
      <c r="O424" s="302" t="str">
        <f>IFERROR(VLOOKUP($B424,Totalt!$B$1:$AQ$550,MATCH(O$2,Totalt!$B$1:$AQ$1,0),FALSE),"")</f>
        <v/>
      </c>
      <c r="P424" s="302" t="str">
        <f>IFERROR(VLOOKUP($B424,Totalt!$B$1:$AQ$550,MATCH(P$2,Totalt!$B$1:$AQ$1,0),FALSE),"")</f>
        <v/>
      </c>
      <c r="Q424" s="302" t="str">
        <f>IFERROR(VLOOKUP($B424,Totalt!$B$1:$AQ$550,MATCH(Q$2,Totalt!$B$1:$AQ$1,0),FALSE),"")</f>
        <v/>
      </c>
      <c r="R424" s="302" t="str">
        <f>IFERROR(VLOOKUP($B424,Totalt!$B$1:$AQ$550,MATCH(R$2,Totalt!$B$1:$AQ$1,0),FALSE),"")</f>
        <v/>
      </c>
      <c r="S424" s="302" t="str">
        <f>IFERROR(VLOOKUP($B424,Totalt!$B$1:$AQ$550,MATCH(S$2,Totalt!$B$1:$AQ$1,0),FALSE),"")</f>
        <v/>
      </c>
      <c r="T424" s="302" t="str">
        <f>IFERROR(VLOOKUP($B424,Totalt!$B$1:$AQ$550,MATCH(T$2,Totalt!$B$1:$AQ$1,0),FALSE),"")</f>
        <v/>
      </c>
      <c r="U424" s="302" t="str">
        <f>IFERROR(VLOOKUP($B424,Totalt!$B$1:$AQ$550,MATCH(U$2,Totalt!$B$1:$AQ$1,0),FALSE),"")</f>
        <v/>
      </c>
      <c r="V424" s="302" t="str">
        <f>IFERROR(VLOOKUP($B424,Totalt!$B$1:$AQ$550,MATCH(V$2,Totalt!$B$1:$AQ$1,0),FALSE),"")</f>
        <v/>
      </c>
      <c r="W424" s="302" t="str">
        <f>IFERROR(VLOOKUP($B424,Totalt!$B$1:$AQ$550,MATCH(W$2,Totalt!$B$1:$AQ$1,0),FALSE),"")</f>
        <v/>
      </c>
      <c r="X424" s="302" t="str">
        <f>IFERROR(VLOOKUP($B424,Totalt!$B$1:$AQ$550,MATCH(X$2,Totalt!$B$1:$AQ$1,0),FALSE),"")</f>
        <v/>
      </c>
      <c r="Y424" s="302" t="str">
        <f>IFERROR(VLOOKUP($B424,Totalt!$B$1:$AQ$550,MATCH(Y$2,Totalt!$B$1:$AQ$1,0),FALSE),"")</f>
        <v/>
      </c>
      <c r="Z424" s="302" t="str">
        <f>IFERROR(VLOOKUP($B424,Totalt!$B$1:$AQ$550,MATCH(Z$2,Totalt!$B$1:$AQ$1,0),FALSE),"")</f>
        <v/>
      </c>
      <c r="AA424" s="302" t="str">
        <f>IFERROR(VLOOKUP($B424,Totalt!$B$1:$AQ$550,MATCH(AA$2,Totalt!$B$1:$AQ$1,0),FALSE),"")</f>
        <v/>
      </c>
      <c r="AB424" s="302" t="str">
        <f>IFERROR(VLOOKUP($B424,Totalt!$B$1:$AQ$550,MATCH(AB$2,Totalt!$B$1:$AQ$1,0),FALSE),"")</f>
        <v/>
      </c>
      <c r="AC424" s="302" t="str">
        <f>IFERROR(VLOOKUP($B424,Totalt!$B$1:$AQ$550,MATCH(AC$2,Totalt!$B$1:$AQ$1,0),FALSE),"")</f>
        <v/>
      </c>
      <c r="AD424" s="302" t="str">
        <f>IFERROR(VLOOKUP($B424,Totalt!$B$1:$AQ$550,MATCH(AD$2,Totalt!$B$1:$AQ$1,0),FALSE),"")</f>
        <v/>
      </c>
      <c r="AE424" s="302" t="str">
        <f>IFERROR(VLOOKUP($B424,Totalt!$B$1:$AQ$550,MATCH(AE$2,Totalt!$B$1:$AQ$1,0),FALSE),"")</f>
        <v/>
      </c>
      <c r="AF424" s="302" t="str">
        <f>IFERROR(VLOOKUP($B424,Totalt!$B$1:$AQ$550,MATCH(AF$2,Totalt!$B$1:$AQ$1,0),FALSE),"")</f>
        <v/>
      </c>
      <c r="AG424" s="302" t="str">
        <f>IFERROR(VLOOKUP($B424,Totalt!$B$1:$AQ$550,MATCH(AG$2,Totalt!$B$1:$AQ$1,0),FALSE),"")</f>
        <v/>
      </c>
      <c r="AI424" s="302" t="str">
        <f t="shared" si="24"/>
        <v/>
      </c>
      <c r="AJ424" s="302" t="str">
        <f>IF(ISERROR(1/VLOOKUP($B424,Leveranser!$B$1:$S$500,MATCH("såld värme (gwh)",Leveranser!$B$1:$S$1,0),FALSE)),"",VLOOKUP($B424,Leveranser!$B$1:$S$500,MATCH("såld värme (gwh)",Leveranser!$B$1:$S$1,0),FALSE))</f>
        <v/>
      </c>
      <c r="AK424" s="315"/>
      <c r="AM424" s="316" t="str">
        <f>IF(B424&lt;&gt;"",IF(VLOOKUP($B424,Totalt!$B$1:$AQ$550,MATCH("Kvalitetsgranskad:",Totalt!$B$1:$AQ$1,0),FALSE)="ja",VLOOKUP($B424,Miljö!$B$1:$AG$479,MATCH(AM$2,Miljö!$B$1:$AK$1,0),FALSE),""),"")</f>
        <v/>
      </c>
      <c r="AN424" s="316" t="str">
        <f>IF(AM424="ja",VLOOKUP($B424,Miljö!$B$1:$J$479,MATCH("Typ av ursprungsspecificerad el   (Om inget värde anges används Nordisk residualmix, se inforuta) ()",Miljö!$B$1:$J$1,0),FALSE),IF(AM424="nej","Nordisk residualel",""))</f>
        <v/>
      </c>
      <c r="AO424" s="316" t="str">
        <f>IF(AM424="","",VLOOKUP($B424,Miljö!$B$1:$J$479,MATCH("Fossilandel för ursprungspecificerad el ()",Miljö!$B$1:$J$1,0),FALSE))</f>
        <v/>
      </c>
      <c r="AP424" s="316" t="str">
        <f>IF(AM424="","",IFERROR(VLOOKUP($B424,Miljö!$B$1:$J$479,MATCH("Kärnkraftsandel för ursprungsspecificerad el ()",Miljö!$B$1:$J$1,0),FALSE)/1,0))</f>
        <v/>
      </c>
      <c r="AQ424" s="316" t="str">
        <f t="shared" si="25"/>
        <v/>
      </c>
      <c r="AS424" s="316" t="str">
        <f t="shared" si="26"/>
        <v/>
      </c>
      <c r="AT424" s="316" t="str">
        <f>IF(AS424="ja",VLOOKUP($B424,Miljö!$B$1:$O$500,MATCH("Fossil andel i procent (%)",Miljö!$B$1:$O$1,0),FALSE)/100,"")</f>
        <v/>
      </c>
      <c r="AV424" s="316" t="str">
        <f t="shared" si="27"/>
        <v/>
      </c>
      <c r="AW424" s="316" t="str">
        <f>IF(AV424="ja",VLOOKUP($B424,'Egen hetvattenprod'!$B$1:$AO$500,MATCH("Värmekälla till värmepumpar ()",'Egen hetvattenprod'!$B$1:$AO$1,0),FALSE),"")</f>
        <v/>
      </c>
    </row>
    <row r="425" spans="1:49" x14ac:dyDescent="0.25">
      <c r="A425" s="314" t="str">
        <f>'Miljövärden för publ företag'!B427</f>
        <v/>
      </c>
      <c r="B425" s="314" t="str">
        <f>'Miljövärden för publ företag'!C427</f>
        <v/>
      </c>
      <c r="C425" s="302" t="str">
        <f>IFERROR(VLOOKUP($B425,Totalt!$B$1:$AQ$550,MATCH(C$2,Totalt!$B$1:$AQ$1,0),FALSE),"")</f>
        <v/>
      </c>
      <c r="D425" s="302" t="str">
        <f>IFERROR(VLOOKUP($B425,Totalt!$B$1:$AQ$550,MATCH(D$2,Totalt!$B$1:$AQ$1,0),FALSE),"")</f>
        <v/>
      </c>
      <c r="E425" s="302" t="str">
        <f>IFERROR(VLOOKUP($B425,Totalt!$B$1:$AQ$550,MATCH(E$2,Totalt!$B$1:$AQ$1,0),FALSE),"")</f>
        <v/>
      </c>
      <c r="F425" s="302" t="str">
        <f>IFERROR(VLOOKUP($B425,Totalt!$B$1:$AQ$550,MATCH(F$2,Totalt!$B$1:$AQ$1,0),FALSE),"")</f>
        <v/>
      </c>
      <c r="G425" s="302" t="str">
        <f>IFERROR(VLOOKUP($B425,Totalt!$B$1:$AQ$550,MATCH(G$2,Totalt!$B$1:$AQ$1,0),FALSE),"")</f>
        <v/>
      </c>
      <c r="H425" s="302" t="str">
        <f>IFERROR(VLOOKUP($B425,Totalt!$B$1:$AQ$550,MATCH(H$2,Totalt!$B$1:$AQ$1,0),FALSE),"")</f>
        <v/>
      </c>
      <c r="I425" s="302" t="str">
        <f>IFERROR(VLOOKUP($B425,Totalt!$B$1:$AQ$550,MATCH(I$2,Totalt!$B$1:$AQ$1,0),FALSE),"")</f>
        <v/>
      </c>
      <c r="J425" s="302" t="str">
        <f>IFERROR(VLOOKUP($B425,Totalt!$B$1:$AQ$550,MATCH(J$2,Totalt!$B$1:$AQ$1,0),FALSE),"")</f>
        <v/>
      </c>
      <c r="K425" s="302" t="str">
        <f>IFERROR(VLOOKUP($B425,Totalt!$B$1:$AQ$550,MATCH(K$2,Totalt!$B$1:$AQ$1,0),FALSE),"")</f>
        <v/>
      </c>
      <c r="L425" s="302" t="str">
        <f>IFERROR(VLOOKUP($B425,Totalt!$B$1:$AQ$550,MATCH(L$2,Totalt!$B$1:$AQ$1,0),FALSE),"")</f>
        <v/>
      </c>
      <c r="M425" s="302" t="str">
        <f>IFERROR(VLOOKUP($B425,Totalt!$B$1:$AQ$550,MATCH(M$2,Totalt!$B$1:$AQ$1,0),FALSE),"")</f>
        <v/>
      </c>
      <c r="N425" s="302" t="str">
        <f>IFERROR(VLOOKUP($B425,Totalt!$B$1:$AQ$550,MATCH(N$2,Totalt!$B$1:$AQ$1,0),FALSE),"")</f>
        <v/>
      </c>
      <c r="O425" s="302" t="str">
        <f>IFERROR(VLOOKUP($B425,Totalt!$B$1:$AQ$550,MATCH(O$2,Totalt!$B$1:$AQ$1,0),FALSE),"")</f>
        <v/>
      </c>
      <c r="P425" s="302" t="str">
        <f>IFERROR(VLOOKUP($B425,Totalt!$B$1:$AQ$550,MATCH(P$2,Totalt!$B$1:$AQ$1,0),FALSE),"")</f>
        <v/>
      </c>
      <c r="Q425" s="302" t="str">
        <f>IFERROR(VLOOKUP($B425,Totalt!$B$1:$AQ$550,MATCH(Q$2,Totalt!$B$1:$AQ$1,0),FALSE),"")</f>
        <v/>
      </c>
      <c r="R425" s="302" t="str">
        <f>IFERROR(VLOOKUP($B425,Totalt!$B$1:$AQ$550,MATCH(R$2,Totalt!$B$1:$AQ$1,0),FALSE),"")</f>
        <v/>
      </c>
      <c r="S425" s="302" t="str">
        <f>IFERROR(VLOOKUP($B425,Totalt!$B$1:$AQ$550,MATCH(S$2,Totalt!$B$1:$AQ$1,0),FALSE),"")</f>
        <v/>
      </c>
      <c r="T425" s="302" t="str">
        <f>IFERROR(VLOOKUP($B425,Totalt!$B$1:$AQ$550,MATCH(T$2,Totalt!$B$1:$AQ$1,0),FALSE),"")</f>
        <v/>
      </c>
      <c r="U425" s="302" t="str">
        <f>IFERROR(VLOOKUP($B425,Totalt!$B$1:$AQ$550,MATCH(U$2,Totalt!$B$1:$AQ$1,0),FALSE),"")</f>
        <v/>
      </c>
      <c r="V425" s="302" t="str">
        <f>IFERROR(VLOOKUP($B425,Totalt!$B$1:$AQ$550,MATCH(V$2,Totalt!$B$1:$AQ$1,0),FALSE),"")</f>
        <v/>
      </c>
      <c r="W425" s="302" t="str">
        <f>IFERROR(VLOOKUP($B425,Totalt!$B$1:$AQ$550,MATCH(W$2,Totalt!$B$1:$AQ$1,0),FALSE),"")</f>
        <v/>
      </c>
      <c r="X425" s="302" t="str">
        <f>IFERROR(VLOOKUP($B425,Totalt!$B$1:$AQ$550,MATCH(X$2,Totalt!$B$1:$AQ$1,0),FALSE),"")</f>
        <v/>
      </c>
      <c r="Y425" s="302" t="str">
        <f>IFERROR(VLOOKUP($B425,Totalt!$B$1:$AQ$550,MATCH(Y$2,Totalt!$B$1:$AQ$1,0),FALSE),"")</f>
        <v/>
      </c>
      <c r="Z425" s="302" t="str">
        <f>IFERROR(VLOOKUP($B425,Totalt!$B$1:$AQ$550,MATCH(Z$2,Totalt!$B$1:$AQ$1,0),FALSE),"")</f>
        <v/>
      </c>
      <c r="AA425" s="302" t="str">
        <f>IFERROR(VLOOKUP($B425,Totalt!$B$1:$AQ$550,MATCH(AA$2,Totalt!$B$1:$AQ$1,0),FALSE),"")</f>
        <v/>
      </c>
      <c r="AB425" s="302" t="str">
        <f>IFERROR(VLOOKUP($B425,Totalt!$B$1:$AQ$550,MATCH(AB$2,Totalt!$B$1:$AQ$1,0),FALSE),"")</f>
        <v/>
      </c>
      <c r="AC425" s="302" t="str">
        <f>IFERROR(VLOOKUP($B425,Totalt!$B$1:$AQ$550,MATCH(AC$2,Totalt!$B$1:$AQ$1,0),FALSE),"")</f>
        <v/>
      </c>
      <c r="AD425" s="302" t="str">
        <f>IFERROR(VLOOKUP($B425,Totalt!$B$1:$AQ$550,MATCH(AD$2,Totalt!$B$1:$AQ$1,0),FALSE),"")</f>
        <v/>
      </c>
      <c r="AE425" s="302" t="str">
        <f>IFERROR(VLOOKUP($B425,Totalt!$B$1:$AQ$550,MATCH(AE$2,Totalt!$B$1:$AQ$1,0),FALSE),"")</f>
        <v/>
      </c>
      <c r="AF425" s="302" t="str">
        <f>IFERROR(VLOOKUP($B425,Totalt!$B$1:$AQ$550,MATCH(AF$2,Totalt!$B$1:$AQ$1,0),FALSE),"")</f>
        <v/>
      </c>
      <c r="AG425" s="302" t="str">
        <f>IFERROR(VLOOKUP($B425,Totalt!$B$1:$AQ$550,MATCH(AG$2,Totalt!$B$1:$AQ$1,0),FALSE),"")</f>
        <v/>
      </c>
      <c r="AI425" s="302" t="str">
        <f t="shared" si="24"/>
        <v/>
      </c>
      <c r="AJ425" s="302" t="str">
        <f>IF(ISERROR(1/VLOOKUP($B425,Leveranser!$B$1:$S$500,MATCH("såld värme (gwh)",Leveranser!$B$1:$S$1,0),FALSE)),"",VLOOKUP($B425,Leveranser!$B$1:$S$500,MATCH("såld värme (gwh)",Leveranser!$B$1:$S$1,0),FALSE))</f>
        <v/>
      </c>
      <c r="AK425" s="315"/>
      <c r="AM425" s="316" t="str">
        <f>IF(B425&lt;&gt;"",IF(VLOOKUP($B425,Totalt!$B$1:$AQ$550,MATCH("Kvalitetsgranskad:",Totalt!$B$1:$AQ$1,0),FALSE)="ja",VLOOKUP($B425,Miljö!$B$1:$AG$479,MATCH(AM$2,Miljö!$B$1:$AK$1,0),FALSE),""),"")</f>
        <v/>
      </c>
      <c r="AN425" s="316" t="str">
        <f>IF(AM425="ja",VLOOKUP($B425,Miljö!$B$1:$J$479,MATCH("Typ av ursprungsspecificerad el   (Om inget värde anges används Nordisk residualmix, se inforuta) ()",Miljö!$B$1:$J$1,0),FALSE),IF(AM425="nej","Nordisk residualel",""))</f>
        <v/>
      </c>
      <c r="AO425" s="316" t="str">
        <f>IF(AM425="","",VLOOKUP($B425,Miljö!$B$1:$J$479,MATCH("Fossilandel för ursprungspecificerad el ()",Miljö!$B$1:$J$1,0),FALSE))</f>
        <v/>
      </c>
      <c r="AP425" s="316" t="str">
        <f>IF(AM425="","",IFERROR(VLOOKUP($B425,Miljö!$B$1:$J$479,MATCH("Kärnkraftsandel för ursprungsspecificerad el ()",Miljö!$B$1:$J$1,0),FALSE)/1,0))</f>
        <v/>
      </c>
      <c r="AQ425" s="316" t="str">
        <f t="shared" si="25"/>
        <v/>
      </c>
      <c r="AS425" s="316" t="str">
        <f t="shared" si="26"/>
        <v/>
      </c>
      <c r="AT425" s="316" t="str">
        <f>IF(AS425="ja",VLOOKUP($B425,Miljö!$B$1:$O$500,MATCH("Fossil andel i procent (%)",Miljö!$B$1:$O$1,0),FALSE)/100,"")</f>
        <v/>
      </c>
      <c r="AV425" s="316" t="str">
        <f t="shared" si="27"/>
        <v/>
      </c>
      <c r="AW425" s="316" t="str">
        <f>IF(AV425="ja",VLOOKUP($B425,'Egen hetvattenprod'!$B$1:$AO$500,MATCH("Värmekälla till värmepumpar ()",'Egen hetvattenprod'!$B$1:$AO$1,0),FALSE),"")</f>
        <v/>
      </c>
    </row>
    <row r="426" spans="1:49" x14ac:dyDescent="0.25">
      <c r="A426" s="314" t="str">
        <f>'Miljövärden för publ företag'!B428</f>
        <v/>
      </c>
      <c r="B426" s="314" t="str">
        <f>'Miljövärden för publ företag'!C428</f>
        <v/>
      </c>
      <c r="C426" s="302" t="str">
        <f>IFERROR(VLOOKUP($B426,Totalt!$B$1:$AQ$550,MATCH(C$2,Totalt!$B$1:$AQ$1,0),FALSE),"")</f>
        <v/>
      </c>
      <c r="D426" s="302" t="str">
        <f>IFERROR(VLOOKUP($B426,Totalt!$B$1:$AQ$550,MATCH(D$2,Totalt!$B$1:$AQ$1,0),FALSE),"")</f>
        <v/>
      </c>
      <c r="E426" s="302" t="str">
        <f>IFERROR(VLOOKUP($B426,Totalt!$B$1:$AQ$550,MATCH(E$2,Totalt!$B$1:$AQ$1,0),FALSE),"")</f>
        <v/>
      </c>
      <c r="F426" s="302" t="str">
        <f>IFERROR(VLOOKUP($B426,Totalt!$B$1:$AQ$550,MATCH(F$2,Totalt!$B$1:$AQ$1,0),FALSE),"")</f>
        <v/>
      </c>
      <c r="G426" s="302" t="str">
        <f>IFERROR(VLOOKUP($B426,Totalt!$B$1:$AQ$550,MATCH(G$2,Totalt!$B$1:$AQ$1,0),FALSE),"")</f>
        <v/>
      </c>
      <c r="H426" s="302" t="str">
        <f>IFERROR(VLOOKUP($B426,Totalt!$B$1:$AQ$550,MATCH(H$2,Totalt!$B$1:$AQ$1,0),FALSE),"")</f>
        <v/>
      </c>
      <c r="I426" s="302" t="str">
        <f>IFERROR(VLOOKUP($B426,Totalt!$B$1:$AQ$550,MATCH(I$2,Totalt!$B$1:$AQ$1,0),FALSE),"")</f>
        <v/>
      </c>
      <c r="J426" s="302" t="str">
        <f>IFERROR(VLOOKUP($B426,Totalt!$B$1:$AQ$550,MATCH(J$2,Totalt!$B$1:$AQ$1,0),FALSE),"")</f>
        <v/>
      </c>
      <c r="K426" s="302" t="str">
        <f>IFERROR(VLOOKUP($B426,Totalt!$B$1:$AQ$550,MATCH(K$2,Totalt!$B$1:$AQ$1,0),FALSE),"")</f>
        <v/>
      </c>
      <c r="L426" s="302" t="str">
        <f>IFERROR(VLOOKUP($B426,Totalt!$B$1:$AQ$550,MATCH(L$2,Totalt!$B$1:$AQ$1,0),FALSE),"")</f>
        <v/>
      </c>
      <c r="M426" s="302" t="str">
        <f>IFERROR(VLOOKUP($B426,Totalt!$B$1:$AQ$550,MATCH(M$2,Totalt!$B$1:$AQ$1,0),FALSE),"")</f>
        <v/>
      </c>
      <c r="N426" s="302" t="str">
        <f>IFERROR(VLOOKUP($B426,Totalt!$B$1:$AQ$550,MATCH(N$2,Totalt!$B$1:$AQ$1,0),FALSE),"")</f>
        <v/>
      </c>
      <c r="O426" s="302" t="str">
        <f>IFERROR(VLOOKUP($B426,Totalt!$B$1:$AQ$550,MATCH(O$2,Totalt!$B$1:$AQ$1,0),FALSE),"")</f>
        <v/>
      </c>
      <c r="P426" s="302" t="str">
        <f>IFERROR(VLOOKUP($B426,Totalt!$B$1:$AQ$550,MATCH(P$2,Totalt!$B$1:$AQ$1,0),FALSE),"")</f>
        <v/>
      </c>
      <c r="Q426" s="302" t="str">
        <f>IFERROR(VLOOKUP($B426,Totalt!$B$1:$AQ$550,MATCH(Q$2,Totalt!$B$1:$AQ$1,0),FALSE),"")</f>
        <v/>
      </c>
      <c r="R426" s="302" t="str">
        <f>IFERROR(VLOOKUP($B426,Totalt!$B$1:$AQ$550,MATCH(R$2,Totalt!$B$1:$AQ$1,0),FALSE),"")</f>
        <v/>
      </c>
      <c r="S426" s="302" t="str">
        <f>IFERROR(VLOOKUP($B426,Totalt!$B$1:$AQ$550,MATCH(S$2,Totalt!$B$1:$AQ$1,0),FALSE),"")</f>
        <v/>
      </c>
      <c r="T426" s="302" t="str">
        <f>IFERROR(VLOOKUP($B426,Totalt!$B$1:$AQ$550,MATCH(T$2,Totalt!$B$1:$AQ$1,0),FALSE),"")</f>
        <v/>
      </c>
      <c r="U426" s="302" t="str">
        <f>IFERROR(VLOOKUP($B426,Totalt!$B$1:$AQ$550,MATCH(U$2,Totalt!$B$1:$AQ$1,0),FALSE),"")</f>
        <v/>
      </c>
      <c r="V426" s="302" t="str">
        <f>IFERROR(VLOOKUP($B426,Totalt!$B$1:$AQ$550,MATCH(V$2,Totalt!$B$1:$AQ$1,0),FALSE),"")</f>
        <v/>
      </c>
      <c r="W426" s="302" t="str">
        <f>IFERROR(VLOOKUP($B426,Totalt!$B$1:$AQ$550,MATCH(W$2,Totalt!$B$1:$AQ$1,0),FALSE),"")</f>
        <v/>
      </c>
      <c r="X426" s="302" t="str">
        <f>IFERROR(VLOOKUP($B426,Totalt!$B$1:$AQ$550,MATCH(X$2,Totalt!$B$1:$AQ$1,0),FALSE),"")</f>
        <v/>
      </c>
      <c r="Y426" s="302" t="str">
        <f>IFERROR(VLOOKUP($B426,Totalt!$B$1:$AQ$550,MATCH(Y$2,Totalt!$B$1:$AQ$1,0),FALSE),"")</f>
        <v/>
      </c>
      <c r="Z426" s="302" t="str">
        <f>IFERROR(VLOOKUP($B426,Totalt!$B$1:$AQ$550,MATCH(Z$2,Totalt!$B$1:$AQ$1,0),FALSE),"")</f>
        <v/>
      </c>
      <c r="AA426" s="302" t="str">
        <f>IFERROR(VLOOKUP($B426,Totalt!$B$1:$AQ$550,MATCH(AA$2,Totalt!$B$1:$AQ$1,0),FALSE),"")</f>
        <v/>
      </c>
      <c r="AB426" s="302" t="str">
        <f>IFERROR(VLOOKUP($B426,Totalt!$B$1:$AQ$550,MATCH(AB$2,Totalt!$B$1:$AQ$1,0),FALSE),"")</f>
        <v/>
      </c>
      <c r="AC426" s="302" t="str">
        <f>IFERROR(VLOOKUP($B426,Totalt!$B$1:$AQ$550,MATCH(AC$2,Totalt!$B$1:$AQ$1,0),FALSE),"")</f>
        <v/>
      </c>
      <c r="AD426" s="302" t="str">
        <f>IFERROR(VLOOKUP($B426,Totalt!$B$1:$AQ$550,MATCH(AD$2,Totalt!$B$1:$AQ$1,0),FALSE),"")</f>
        <v/>
      </c>
      <c r="AE426" s="302" t="str">
        <f>IFERROR(VLOOKUP($B426,Totalt!$B$1:$AQ$550,MATCH(AE$2,Totalt!$B$1:$AQ$1,0),FALSE),"")</f>
        <v/>
      </c>
      <c r="AF426" s="302" t="str">
        <f>IFERROR(VLOOKUP($B426,Totalt!$B$1:$AQ$550,MATCH(AF$2,Totalt!$B$1:$AQ$1,0),FALSE),"")</f>
        <v/>
      </c>
      <c r="AG426" s="302" t="str">
        <f>IFERROR(VLOOKUP($B426,Totalt!$B$1:$AQ$550,MATCH(AG$2,Totalt!$B$1:$AQ$1,0),FALSE),"")</f>
        <v/>
      </c>
      <c r="AI426" s="302" t="str">
        <f t="shared" si="24"/>
        <v/>
      </c>
      <c r="AJ426" s="302" t="str">
        <f>IF(ISERROR(1/VLOOKUP($B426,Leveranser!$B$1:$S$500,MATCH("såld värme (gwh)",Leveranser!$B$1:$S$1,0),FALSE)),"",VLOOKUP($B426,Leveranser!$B$1:$S$500,MATCH("såld värme (gwh)",Leveranser!$B$1:$S$1,0),FALSE))</f>
        <v/>
      </c>
      <c r="AK426" s="315"/>
      <c r="AM426" s="316" t="str">
        <f>IF(B426&lt;&gt;"",IF(VLOOKUP($B426,Totalt!$B$1:$AQ$550,MATCH("Kvalitetsgranskad:",Totalt!$B$1:$AQ$1,0),FALSE)="ja",VLOOKUP($B426,Miljö!$B$1:$AG$479,MATCH(AM$2,Miljö!$B$1:$AK$1,0),FALSE),""),"")</f>
        <v/>
      </c>
      <c r="AN426" s="316" t="str">
        <f>IF(AM426="ja",VLOOKUP($B426,Miljö!$B$1:$J$479,MATCH("Typ av ursprungsspecificerad el   (Om inget värde anges används Nordisk residualmix, se inforuta) ()",Miljö!$B$1:$J$1,0),FALSE),IF(AM426="nej","Nordisk residualel",""))</f>
        <v/>
      </c>
      <c r="AO426" s="316" t="str">
        <f>IF(AM426="","",VLOOKUP($B426,Miljö!$B$1:$J$479,MATCH("Fossilandel för ursprungspecificerad el ()",Miljö!$B$1:$J$1,0),FALSE))</f>
        <v/>
      </c>
      <c r="AP426" s="316" t="str">
        <f>IF(AM426="","",IFERROR(VLOOKUP($B426,Miljö!$B$1:$J$479,MATCH("Kärnkraftsandel för ursprungsspecificerad el ()",Miljö!$B$1:$J$1,0),FALSE)/1,0))</f>
        <v/>
      </c>
      <c r="AQ426" s="316" t="str">
        <f t="shared" si="25"/>
        <v/>
      </c>
      <c r="AS426" s="316" t="str">
        <f t="shared" si="26"/>
        <v/>
      </c>
      <c r="AT426" s="316" t="str">
        <f>IF(AS426="ja",VLOOKUP($B426,Miljö!$B$1:$O$500,MATCH("Fossil andel i procent (%)",Miljö!$B$1:$O$1,0),FALSE)/100,"")</f>
        <v/>
      </c>
      <c r="AV426" s="316" t="str">
        <f t="shared" si="27"/>
        <v/>
      </c>
      <c r="AW426" s="316" t="str">
        <f>IF(AV426="ja",VLOOKUP($B426,'Egen hetvattenprod'!$B$1:$AO$500,MATCH("Värmekälla till värmepumpar ()",'Egen hetvattenprod'!$B$1:$AO$1,0),FALSE),"")</f>
        <v/>
      </c>
    </row>
    <row r="427" spans="1:49" x14ac:dyDescent="0.25">
      <c r="A427" s="314" t="str">
        <f>'Miljövärden för publ företag'!B429</f>
        <v/>
      </c>
      <c r="B427" s="314" t="str">
        <f>'Miljövärden för publ företag'!C429</f>
        <v/>
      </c>
      <c r="C427" s="302" t="str">
        <f>IFERROR(VLOOKUP($B427,Totalt!$B$1:$AQ$550,MATCH(C$2,Totalt!$B$1:$AQ$1,0),FALSE),"")</f>
        <v/>
      </c>
      <c r="D427" s="302" t="str">
        <f>IFERROR(VLOOKUP($B427,Totalt!$B$1:$AQ$550,MATCH(D$2,Totalt!$B$1:$AQ$1,0),FALSE),"")</f>
        <v/>
      </c>
      <c r="E427" s="302" t="str">
        <f>IFERROR(VLOOKUP($B427,Totalt!$B$1:$AQ$550,MATCH(E$2,Totalt!$B$1:$AQ$1,0),FALSE),"")</f>
        <v/>
      </c>
      <c r="F427" s="302" t="str">
        <f>IFERROR(VLOOKUP($B427,Totalt!$B$1:$AQ$550,MATCH(F$2,Totalt!$B$1:$AQ$1,0),FALSE),"")</f>
        <v/>
      </c>
      <c r="G427" s="302" t="str">
        <f>IFERROR(VLOOKUP($B427,Totalt!$B$1:$AQ$550,MATCH(G$2,Totalt!$B$1:$AQ$1,0),FALSE),"")</f>
        <v/>
      </c>
      <c r="H427" s="302" t="str">
        <f>IFERROR(VLOOKUP($B427,Totalt!$B$1:$AQ$550,MATCH(H$2,Totalt!$B$1:$AQ$1,0),FALSE),"")</f>
        <v/>
      </c>
      <c r="I427" s="302" t="str">
        <f>IFERROR(VLOOKUP($B427,Totalt!$B$1:$AQ$550,MATCH(I$2,Totalt!$B$1:$AQ$1,0),FALSE),"")</f>
        <v/>
      </c>
      <c r="J427" s="302" t="str">
        <f>IFERROR(VLOOKUP($B427,Totalt!$B$1:$AQ$550,MATCH(J$2,Totalt!$B$1:$AQ$1,0),FALSE),"")</f>
        <v/>
      </c>
      <c r="K427" s="302" t="str">
        <f>IFERROR(VLOOKUP($B427,Totalt!$B$1:$AQ$550,MATCH(K$2,Totalt!$B$1:$AQ$1,0),FALSE),"")</f>
        <v/>
      </c>
      <c r="L427" s="302" t="str">
        <f>IFERROR(VLOOKUP($B427,Totalt!$B$1:$AQ$550,MATCH(L$2,Totalt!$B$1:$AQ$1,0),FALSE),"")</f>
        <v/>
      </c>
      <c r="M427" s="302" t="str">
        <f>IFERROR(VLOOKUP($B427,Totalt!$B$1:$AQ$550,MATCH(M$2,Totalt!$B$1:$AQ$1,0),FALSE),"")</f>
        <v/>
      </c>
      <c r="N427" s="302" t="str">
        <f>IFERROR(VLOOKUP($B427,Totalt!$B$1:$AQ$550,MATCH(N$2,Totalt!$B$1:$AQ$1,0),FALSE),"")</f>
        <v/>
      </c>
      <c r="O427" s="302" t="str">
        <f>IFERROR(VLOOKUP($B427,Totalt!$B$1:$AQ$550,MATCH(O$2,Totalt!$B$1:$AQ$1,0),FALSE),"")</f>
        <v/>
      </c>
      <c r="P427" s="302" t="str">
        <f>IFERROR(VLOOKUP($B427,Totalt!$B$1:$AQ$550,MATCH(P$2,Totalt!$B$1:$AQ$1,0),FALSE),"")</f>
        <v/>
      </c>
      <c r="Q427" s="302" t="str">
        <f>IFERROR(VLOOKUP($B427,Totalt!$B$1:$AQ$550,MATCH(Q$2,Totalt!$B$1:$AQ$1,0),FALSE),"")</f>
        <v/>
      </c>
      <c r="R427" s="302" t="str">
        <f>IFERROR(VLOOKUP($B427,Totalt!$B$1:$AQ$550,MATCH(R$2,Totalt!$B$1:$AQ$1,0),FALSE),"")</f>
        <v/>
      </c>
      <c r="S427" s="302" t="str">
        <f>IFERROR(VLOOKUP($B427,Totalt!$B$1:$AQ$550,MATCH(S$2,Totalt!$B$1:$AQ$1,0),FALSE),"")</f>
        <v/>
      </c>
      <c r="T427" s="302" t="str">
        <f>IFERROR(VLOOKUP($B427,Totalt!$B$1:$AQ$550,MATCH(T$2,Totalt!$B$1:$AQ$1,0),FALSE),"")</f>
        <v/>
      </c>
      <c r="U427" s="302" t="str">
        <f>IFERROR(VLOOKUP($B427,Totalt!$B$1:$AQ$550,MATCH(U$2,Totalt!$B$1:$AQ$1,0),FALSE),"")</f>
        <v/>
      </c>
      <c r="V427" s="302" t="str">
        <f>IFERROR(VLOOKUP($B427,Totalt!$B$1:$AQ$550,MATCH(V$2,Totalt!$B$1:$AQ$1,0),FALSE),"")</f>
        <v/>
      </c>
      <c r="W427" s="302" t="str">
        <f>IFERROR(VLOOKUP($B427,Totalt!$B$1:$AQ$550,MATCH(W$2,Totalt!$B$1:$AQ$1,0),FALSE),"")</f>
        <v/>
      </c>
      <c r="X427" s="302" t="str">
        <f>IFERROR(VLOOKUP($B427,Totalt!$B$1:$AQ$550,MATCH(X$2,Totalt!$B$1:$AQ$1,0),FALSE),"")</f>
        <v/>
      </c>
      <c r="Y427" s="302" t="str">
        <f>IFERROR(VLOOKUP($B427,Totalt!$B$1:$AQ$550,MATCH(Y$2,Totalt!$B$1:$AQ$1,0),FALSE),"")</f>
        <v/>
      </c>
      <c r="Z427" s="302" t="str">
        <f>IFERROR(VLOOKUP($B427,Totalt!$B$1:$AQ$550,MATCH(Z$2,Totalt!$B$1:$AQ$1,0),FALSE),"")</f>
        <v/>
      </c>
      <c r="AA427" s="302" t="str">
        <f>IFERROR(VLOOKUP($B427,Totalt!$B$1:$AQ$550,MATCH(AA$2,Totalt!$B$1:$AQ$1,0),FALSE),"")</f>
        <v/>
      </c>
      <c r="AB427" s="302" t="str">
        <f>IFERROR(VLOOKUP($B427,Totalt!$B$1:$AQ$550,MATCH(AB$2,Totalt!$B$1:$AQ$1,0),FALSE),"")</f>
        <v/>
      </c>
      <c r="AC427" s="302" t="str">
        <f>IFERROR(VLOOKUP($B427,Totalt!$B$1:$AQ$550,MATCH(AC$2,Totalt!$B$1:$AQ$1,0),FALSE),"")</f>
        <v/>
      </c>
      <c r="AD427" s="302" t="str">
        <f>IFERROR(VLOOKUP($B427,Totalt!$B$1:$AQ$550,MATCH(AD$2,Totalt!$B$1:$AQ$1,0),FALSE),"")</f>
        <v/>
      </c>
      <c r="AE427" s="302" t="str">
        <f>IFERROR(VLOOKUP($B427,Totalt!$B$1:$AQ$550,MATCH(AE$2,Totalt!$B$1:$AQ$1,0),FALSE),"")</f>
        <v/>
      </c>
      <c r="AF427" s="302" t="str">
        <f>IFERROR(VLOOKUP($B427,Totalt!$B$1:$AQ$550,MATCH(AF$2,Totalt!$B$1:$AQ$1,0),FALSE),"")</f>
        <v/>
      </c>
      <c r="AG427" s="302" t="str">
        <f>IFERROR(VLOOKUP($B427,Totalt!$B$1:$AQ$550,MATCH(AG$2,Totalt!$B$1:$AQ$1,0),FALSE),"")</f>
        <v/>
      </c>
      <c r="AI427" s="302" t="str">
        <f t="shared" si="24"/>
        <v/>
      </c>
      <c r="AJ427" s="302" t="str">
        <f>IF(ISERROR(1/VLOOKUP($B427,Leveranser!$B$1:$S$500,MATCH("såld värme (gwh)",Leveranser!$B$1:$S$1,0),FALSE)),"",VLOOKUP($B427,Leveranser!$B$1:$S$500,MATCH("såld värme (gwh)",Leveranser!$B$1:$S$1,0),FALSE))</f>
        <v/>
      </c>
      <c r="AK427" s="315"/>
      <c r="AM427" s="316" t="str">
        <f>IF(B427&lt;&gt;"",IF(VLOOKUP($B427,Totalt!$B$1:$AQ$550,MATCH("Kvalitetsgranskad:",Totalt!$B$1:$AQ$1,0),FALSE)="ja",VLOOKUP($B427,Miljö!$B$1:$AG$479,MATCH(AM$2,Miljö!$B$1:$AK$1,0),FALSE),""),"")</f>
        <v/>
      </c>
      <c r="AN427" s="316" t="str">
        <f>IF(AM427="ja",VLOOKUP($B427,Miljö!$B$1:$J$479,MATCH("Typ av ursprungsspecificerad el   (Om inget värde anges används Nordisk residualmix, se inforuta) ()",Miljö!$B$1:$J$1,0),FALSE),IF(AM427="nej","Nordisk residualel",""))</f>
        <v/>
      </c>
      <c r="AO427" s="316" t="str">
        <f>IF(AM427="","",VLOOKUP($B427,Miljö!$B$1:$J$479,MATCH("Fossilandel för ursprungspecificerad el ()",Miljö!$B$1:$J$1,0),FALSE))</f>
        <v/>
      </c>
      <c r="AP427" s="316" t="str">
        <f>IF(AM427="","",IFERROR(VLOOKUP($B427,Miljö!$B$1:$J$479,MATCH("Kärnkraftsandel för ursprungsspecificerad el ()",Miljö!$B$1:$J$1,0),FALSE)/1,0))</f>
        <v/>
      </c>
      <c r="AQ427" s="316" t="str">
        <f t="shared" si="25"/>
        <v/>
      </c>
      <c r="AS427" s="316" t="str">
        <f t="shared" si="26"/>
        <v/>
      </c>
      <c r="AT427" s="316" t="str">
        <f>IF(AS427="ja",VLOOKUP($B427,Miljö!$B$1:$O$500,MATCH("Fossil andel i procent (%)",Miljö!$B$1:$O$1,0),FALSE)/100,"")</f>
        <v/>
      </c>
      <c r="AV427" s="316" t="str">
        <f t="shared" si="27"/>
        <v/>
      </c>
      <c r="AW427" s="316" t="str">
        <f>IF(AV427="ja",VLOOKUP($B427,'Egen hetvattenprod'!$B$1:$AO$500,MATCH("Värmekälla till värmepumpar ()",'Egen hetvattenprod'!$B$1:$AO$1,0),FALSE),"")</f>
        <v/>
      </c>
    </row>
    <row r="428" spans="1:49" x14ac:dyDescent="0.25">
      <c r="A428" s="314" t="str">
        <f>'Miljövärden för publ företag'!B430</f>
        <v/>
      </c>
      <c r="B428" s="314" t="str">
        <f>'Miljövärden för publ företag'!C430</f>
        <v/>
      </c>
      <c r="C428" s="302" t="str">
        <f>IFERROR(VLOOKUP($B428,Totalt!$B$1:$AQ$550,MATCH(C$2,Totalt!$B$1:$AQ$1,0),FALSE),"")</f>
        <v/>
      </c>
      <c r="D428" s="302" t="str">
        <f>IFERROR(VLOOKUP($B428,Totalt!$B$1:$AQ$550,MATCH(D$2,Totalt!$B$1:$AQ$1,0),FALSE),"")</f>
        <v/>
      </c>
      <c r="E428" s="302" t="str">
        <f>IFERROR(VLOOKUP($B428,Totalt!$B$1:$AQ$550,MATCH(E$2,Totalt!$B$1:$AQ$1,0),FALSE),"")</f>
        <v/>
      </c>
      <c r="F428" s="302" t="str">
        <f>IFERROR(VLOOKUP($B428,Totalt!$B$1:$AQ$550,MATCH(F$2,Totalt!$B$1:$AQ$1,0),FALSE),"")</f>
        <v/>
      </c>
      <c r="G428" s="302" t="str">
        <f>IFERROR(VLOOKUP($B428,Totalt!$B$1:$AQ$550,MATCH(G$2,Totalt!$B$1:$AQ$1,0),FALSE),"")</f>
        <v/>
      </c>
      <c r="H428" s="302" t="str">
        <f>IFERROR(VLOOKUP($B428,Totalt!$B$1:$AQ$550,MATCH(H$2,Totalt!$B$1:$AQ$1,0),FALSE),"")</f>
        <v/>
      </c>
      <c r="I428" s="302" t="str">
        <f>IFERROR(VLOOKUP($B428,Totalt!$B$1:$AQ$550,MATCH(I$2,Totalt!$B$1:$AQ$1,0),FALSE),"")</f>
        <v/>
      </c>
      <c r="J428" s="302" t="str">
        <f>IFERROR(VLOOKUP($B428,Totalt!$B$1:$AQ$550,MATCH(J$2,Totalt!$B$1:$AQ$1,0),FALSE),"")</f>
        <v/>
      </c>
      <c r="K428" s="302" t="str">
        <f>IFERROR(VLOOKUP($B428,Totalt!$B$1:$AQ$550,MATCH(K$2,Totalt!$B$1:$AQ$1,0),FALSE),"")</f>
        <v/>
      </c>
      <c r="L428" s="302" t="str">
        <f>IFERROR(VLOOKUP($B428,Totalt!$B$1:$AQ$550,MATCH(L$2,Totalt!$B$1:$AQ$1,0),FALSE),"")</f>
        <v/>
      </c>
      <c r="M428" s="302" t="str">
        <f>IFERROR(VLOOKUP($B428,Totalt!$B$1:$AQ$550,MATCH(M$2,Totalt!$B$1:$AQ$1,0),FALSE),"")</f>
        <v/>
      </c>
      <c r="N428" s="302" t="str">
        <f>IFERROR(VLOOKUP($B428,Totalt!$B$1:$AQ$550,MATCH(N$2,Totalt!$B$1:$AQ$1,0),FALSE),"")</f>
        <v/>
      </c>
      <c r="O428" s="302" t="str">
        <f>IFERROR(VLOOKUP($B428,Totalt!$B$1:$AQ$550,MATCH(O$2,Totalt!$B$1:$AQ$1,0),FALSE),"")</f>
        <v/>
      </c>
      <c r="P428" s="302" t="str">
        <f>IFERROR(VLOOKUP($B428,Totalt!$B$1:$AQ$550,MATCH(P$2,Totalt!$B$1:$AQ$1,0),FALSE),"")</f>
        <v/>
      </c>
      <c r="Q428" s="302" t="str">
        <f>IFERROR(VLOOKUP($B428,Totalt!$B$1:$AQ$550,MATCH(Q$2,Totalt!$B$1:$AQ$1,0),FALSE),"")</f>
        <v/>
      </c>
      <c r="R428" s="302" t="str">
        <f>IFERROR(VLOOKUP($B428,Totalt!$B$1:$AQ$550,MATCH(R$2,Totalt!$B$1:$AQ$1,0),FALSE),"")</f>
        <v/>
      </c>
      <c r="S428" s="302" t="str">
        <f>IFERROR(VLOOKUP($B428,Totalt!$B$1:$AQ$550,MATCH(S$2,Totalt!$B$1:$AQ$1,0),FALSE),"")</f>
        <v/>
      </c>
      <c r="T428" s="302" t="str">
        <f>IFERROR(VLOOKUP($B428,Totalt!$B$1:$AQ$550,MATCH(T$2,Totalt!$B$1:$AQ$1,0),FALSE),"")</f>
        <v/>
      </c>
      <c r="U428" s="302" t="str">
        <f>IFERROR(VLOOKUP($B428,Totalt!$B$1:$AQ$550,MATCH(U$2,Totalt!$B$1:$AQ$1,0),FALSE),"")</f>
        <v/>
      </c>
      <c r="V428" s="302" t="str">
        <f>IFERROR(VLOOKUP($B428,Totalt!$B$1:$AQ$550,MATCH(V$2,Totalt!$B$1:$AQ$1,0),FALSE),"")</f>
        <v/>
      </c>
      <c r="W428" s="302" t="str">
        <f>IFERROR(VLOOKUP($B428,Totalt!$B$1:$AQ$550,MATCH(W$2,Totalt!$B$1:$AQ$1,0),FALSE),"")</f>
        <v/>
      </c>
      <c r="X428" s="302" t="str">
        <f>IFERROR(VLOOKUP($B428,Totalt!$B$1:$AQ$550,MATCH(X$2,Totalt!$B$1:$AQ$1,0),FALSE),"")</f>
        <v/>
      </c>
      <c r="Y428" s="302" t="str">
        <f>IFERROR(VLOOKUP($B428,Totalt!$B$1:$AQ$550,MATCH(Y$2,Totalt!$B$1:$AQ$1,0),FALSE),"")</f>
        <v/>
      </c>
      <c r="Z428" s="302" t="str">
        <f>IFERROR(VLOOKUP($B428,Totalt!$B$1:$AQ$550,MATCH(Z$2,Totalt!$B$1:$AQ$1,0),FALSE),"")</f>
        <v/>
      </c>
      <c r="AA428" s="302" t="str">
        <f>IFERROR(VLOOKUP($B428,Totalt!$B$1:$AQ$550,MATCH(AA$2,Totalt!$B$1:$AQ$1,0),FALSE),"")</f>
        <v/>
      </c>
      <c r="AB428" s="302" t="str">
        <f>IFERROR(VLOOKUP($B428,Totalt!$B$1:$AQ$550,MATCH(AB$2,Totalt!$B$1:$AQ$1,0),FALSE),"")</f>
        <v/>
      </c>
      <c r="AC428" s="302" t="str">
        <f>IFERROR(VLOOKUP($B428,Totalt!$B$1:$AQ$550,MATCH(AC$2,Totalt!$B$1:$AQ$1,0),FALSE),"")</f>
        <v/>
      </c>
      <c r="AD428" s="302" t="str">
        <f>IFERROR(VLOOKUP($B428,Totalt!$B$1:$AQ$550,MATCH(AD$2,Totalt!$B$1:$AQ$1,0),FALSE),"")</f>
        <v/>
      </c>
      <c r="AE428" s="302" t="str">
        <f>IFERROR(VLOOKUP($B428,Totalt!$B$1:$AQ$550,MATCH(AE$2,Totalt!$B$1:$AQ$1,0),FALSE),"")</f>
        <v/>
      </c>
      <c r="AF428" s="302" t="str">
        <f>IFERROR(VLOOKUP($B428,Totalt!$B$1:$AQ$550,MATCH(AF$2,Totalt!$B$1:$AQ$1,0),FALSE),"")</f>
        <v/>
      </c>
      <c r="AG428" s="302" t="str">
        <f>IFERROR(VLOOKUP($B428,Totalt!$B$1:$AQ$550,MATCH(AG$2,Totalt!$B$1:$AQ$1,0),FALSE),"")</f>
        <v/>
      </c>
      <c r="AI428" s="302" t="str">
        <f t="shared" si="24"/>
        <v/>
      </c>
      <c r="AJ428" s="302" t="str">
        <f>IF(ISERROR(1/VLOOKUP($B428,Leveranser!$B$1:$S$500,MATCH("såld värme (gwh)",Leveranser!$B$1:$S$1,0),FALSE)),"",VLOOKUP($B428,Leveranser!$B$1:$S$500,MATCH("såld värme (gwh)",Leveranser!$B$1:$S$1,0),FALSE))</f>
        <v/>
      </c>
      <c r="AK428" s="315"/>
      <c r="AM428" s="316" t="str">
        <f>IF(B428&lt;&gt;"",IF(VLOOKUP($B428,Totalt!$B$1:$AQ$550,MATCH("Kvalitetsgranskad:",Totalt!$B$1:$AQ$1,0),FALSE)="ja",VLOOKUP($B428,Miljö!$B$1:$AG$479,MATCH(AM$2,Miljö!$B$1:$AK$1,0),FALSE),""),"")</f>
        <v/>
      </c>
      <c r="AN428" s="316" t="str">
        <f>IF(AM428="ja",VLOOKUP($B428,Miljö!$B$1:$J$479,MATCH("Typ av ursprungsspecificerad el   (Om inget värde anges används Nordisk residualmix, se inforuta) ()",Miljö!$B$1:$J$1,0),FALSE),IF(AM428="nej","Nordisk residualel",""))</f>
        <v/>
      </c>
      <c r="AO428" s="316" t="str">
        <f>IF(AM428="","",VLOOKUP($B428,Miljö!$B$1:$J$479,MATCH("Fossilandel för ursprungspecificerad el ()",Miljö!$B$1:$J$1,0),FALSE))</f>
        <v/>
      </c>
      <c r="AP428" s="316" t="str">
        <f>IF(AM428="","",IFERROR(VLOOKUP($B428,Miljö!$B$1:$J$479,MATCH("Kärnkraftsandel för ursprungsspecificerad el ()",Miljö!$B$1:$J$1,0),FALSE)/1,0))</f>
        <v/>
      </c>
      <c r="AQ428" s="316" t="str">
        <f t="shared" si="25"/>
        <v/>
      </c>
      <c r="AS428" s="316" t="str">
        <f t="shared" si="26"/>
        <v/>
      </c>
      <c r="AT428" s="316" t="str">
        <f>IF(AS428="ja",VLOOKUP($B428,Miljö!$B$1:$O$500,MATCH("Fossil andel i procent (%)",Miljö!$B$1:$O$1,0),FALSE)/100,"")</f>
        <v/>
      </c>
      <c r="AV428" s="316" t="str">
        <f t="shared" si="27"/>
        <v/>
      </c>
      <c r="AW428" s="316" t="str">
        <f>IF(AV428="ja",VLOOKUP($B428,'Egen hetvattenprod'!$B$1:$AO$500,MATCH("Värmekälla till värmepumpar ()",'Egen hetvattenprod'!$B$1:$AO$1,0),FALSE),"")</f>
        <v/>
      </c>
    </row>
    <row r="429" spans="1:49" x14ac:dyDescent="0.25">
      <c r="A429" s="314" t="str">
        <f>'Miljövärden för publ företag'!B431</f>
        <v/>
      </c>
      <c r="B429" s="314" t="str">
        <f>'Miljövärden för publ företag'!C431</f>
        <v/>
      </c>
      <c r="C429" s="302" t="str">
        <f>IFERROR(VLOOKUP($B429,Totalt!$B$1:$AQ$550,MATCH(C$2,Totalt!$B$1:$AQ$1,0),FALSE),"")</f>
        <v/>
      </c>
      <c r="D429" s="302" t="str">
        <f>IFERROR(VLOOKUP($B429,Totalt!$B$1:$AQ$550,MATCH(D$2,Totalt!$B$1:$AQ$1,0),FALSE),"")</f>
        <v/>
      </c>
      <c r="E429" s="302" t="str">
        <f>IFERROR(VLOOKUP($B429,Totalt!$B$1:$AQ$550,MATCH(E$2,Totalt!$B$1:$AQ$1,0),FALSE),"")</f>
        <v/>
      </c>
      <c r="F429" s="302" t="str">
        <f>IFERROR(VLOOKUP($B429,Totalt!$B$1:$AQ$550,MATCH(F$2,Totalt!$B$1:$AQ$1,0),FALSE),"")</f>
        <v/>
      </c>
      <c r="G429" s="302" t="str">
        <f>IFERROR(VLOOKUP($B429,Totalt!$B$1:$AQ$550,MATCH(G$2,Totalt!$B$1:$AQ$1,0),FALSE),"")</f>
        <v/>
      </c>
      <c r="H429" s="302" t="str">
        <f>IFERROR(VLOOKUP($B429,Totalt!$B$1:$AQ$550,MATCH(H$2,Totalt!$B$1:$AQ$1,0),FALSE),"")</f>
        <v/>
      </c>
      <c r="I429" s="302" t="str">
        <f>IFERROR(VLOOKUP($B429,Totalt!$B$1:$AQ$550,MATCH(I$2,Totalt!$B$1:$AQ$1,0),FALSE),"")</f>
        <v/>
      </c>
      <c r="J429" s="302" t="str">
        <f>IFERROR(VLOOKUP($B429,Totalt!$B$1:$AQ$550,MATCH(J$2,Totalt!$B$1:$AQ$1,0),FALSE),"")</f>
        <v/>
      </c>
      <c r="K429" s="302" t="str">
        <f>IFERROR(VLOOKUP($B429,Totalt!$B$1:$AQ$550,MATCH(K$2,Totalt!$B$1:$AQ$1,0),FALSE),"")</f>
        <v/>
      </c>
      <c r="L429" s="302" t="str">
        <f>IFERROR(VLOOKUP($B429,Totalt!$B$1:$AQ$550,MATCH(L$2,Totalt!$B$1:$AQ$1,0),FALSE),"")</f>
        <v/>
      </c>
      <c r="M429" s="302" t="str">
        <f>IFERROR(VLOOKUP($B429,Totalt!$B$1:$AQ$550,MATCH(M$2,Totalt!$B$1:$AQ$1,0),FALSE),"")</f>
        <v/>
      </c>
      <c r="N429" s="302" t="str">
        <f>IFERROR(VLOOKUP($B429,Totalt!$B$1:$AQ$550,MATCH(N$2,Totalt!$B$1:$AQ$1,0),FALSE),"")</f>
        <v/>
      </c>
      <c r="O429" s="302" t="str">
        <f>IFERROR(VLOOKUP($B429,Totalt!$B$1:$AQ$550,MATCH(O$2,Totalt!$B$1:$AQ$1,0),FALSE),"")</f>
        <v/>
      </c>
      <c r="P429" s="302" t="str">
        <f>IFERROR(VLOOKUP($B429,Totalt!$B$1:$AQ$550,MATCH(P$2,Totalt!$B$1:$AQ$1,0),FALSE),"")</f>
        <v/>
      </c>
      <c r="Q429" s="302" t="str">
        <f>IFERROR(VLOOKUP($B429,Totalt!$B$1:$AQ$550,MATCH(Q$2,Totalt!$B$1:$AQ$1,0),FALSE),"")</f>
        <v/>
      </c>
      <c r="R429" s="302" t="str">
        <f>IFERROR(VLOOKUP($B429,Totalt!$B$1:$AQ$550,MATCH(R$2,Totalt!$B$1:$AQ$1,0),FALSE),"")</f>
        <v/>
      </c>
      <c r="S429" s="302" t="str">
        <f>IFERROR(VLOOKUP($B429,Totalt!$B$1:$AQ$550,MATCH(S$2,Totalt!$B$1:$AQ$1,0),FALSE),"")</f>
        <v/>
      </c>
      <c r="T429" s="302" t="str">
        <f>IFERROR(VLOOKUP($B429,Totalt!$B$1:$AQ$550,MATCH(T$2,Totalt!$B$1:$AQ$1,0),FALSE),"")</f>
        <v/>
      </c>
      <c r="U429" s="302" t="str">
        <f>IFERROR(VLOOKUP($B429,Totalt!$B$1:$AQ$550,MATCH(U$2,Totalt!$B$1:$AQ$1,0),FALSE),"")</f>
        <v/>
      </c>
      <c r="V429" s="302" t="str">
        <f>IFERROR(VLOOKUP($B429,Totalt!$B$1:$AQ$550,MATCH(V$2,Totalt!$B$1:$AQ$1,0),FALSE),"")</f>
        <v/>
      </c>
      <c r="W429" s="302" t="str">
        <f>IFERROR(VLOOKUP($B429,Totalt!$B$1:$AQ$550,MATCH(W$2,Totalt!$B$1:$AQ$1,0),FALSE),"")</f>
        <v/>
      </c>
      <c r="X429" s="302" t="str">
        <f>IFERROR(VLOOKUP($B429,Totalt!$B$1:$AQ$550,MATCH(X$2,Totalt!$B$1:$AQ$1,0),FALSE),"")</f>
        <v/>
      </c>
      <c r="Y429" s="302" t="str">
        <f>IFERROR(VLOOKUP($B429,Totalt!$B$1:$AQ$550,MATCH(Y$2,Totalt!$B$1:$AQ$1,0),FALSE),"")</f>
        <v/>
      </c>
      <c r="Z429" s="302" t="str">
        <f>IFERROR(VLOOKUP($B429,Totalt!$B$1:$AQ$550,MATCH(Z$2,Totalt!$B$1:$AQ$1,0),FALSE),"")</f>
        <v/>
      </c>
      <c r="AA429" s="302" t="str">
        <f>IFERROR(VLOOKUP($B429,Totalt!$B$1:$AQ$550,MATCH(AA$2,Totalt!$B$1:$AQ$1,0),FALSE),"")</f>
        <v/>
      </c>
      <c r="AB429" s="302" t="str">
        <f>IFERROR(VLOOKUP($B429,Totalt!$B$1:$AQ$550,MATCH(AB$2,Totalt!$B$1:$AQ$1,0),FALSE),"")</f>
        <v/>
      </c>
      <c r="AC429" s="302" t="str">
        <f>IFERROR(VLOOKUP($B429,Totalt!$B$1:$AQ$550,MATCH(AC$2,Totalt!$B$1:$AQ$1,0),FALSE),"")</f>
        <v/>
      </c>
      <c r="AD429" s="302" t="str">
        <f>IFERROR(VLOOKUP($B429,Totalt!$B$1:$AQ$550,MATCH(AD$2,Totalt!$B$1:$AQ$1,0),FALSE),"")</f>
        <v/>
      </c>
      <c r="AE429" s="302" t="str">
        <f>IFERROR(VLOOKUP($B429,Totalt!$B$1:$AQ$550,MATCH(AE$2,Totalt!$B$1:$AQ$1,0),FALSE),"")</f>
        <v/>
      </c>
      <c r="AF429" s="302" t="str">
        <f>IFERROR(VLOOKUP($B429,Totalt!$B$1:$AQ$550,MATCH(AF$2,Totalt!$B$1:$AQ$1,0),FALSE),"")</f>
        <v/>
      </c>
      <c r="AG429" s="302" t="str">
        <f>IFERROR(VLOOKUP($B429,Totalt!$B$1:$AQ$550,MATCH(AG$2,Totalt!$B$1:$AQ$1,0),FALSE),"")</f>
        <v/>
      </c>
      <c r="AI429" s="302" t="str">
        <f t="shared" si="24"/>
        <v/>
      </c>
      <c r="AJ429" s="302" t="str">
        <f>IF(ISERROR(1/VLOOKUP($B429,Leveranser!$B$1:$S$500,MATCH("såld värme (gwh)",Leveranser!$B$1:$S$1,0),FALSE)),"",VLOOKUP($B429,Leveranser!$B$1:$S$500,MATCH("såld värme (gwh)",Leveranser!$B$1:$S$1,0),FALSE))</f>
        <v/>
      </c>
      <c r="AK429" s="315"/>
      <c r="AM429" s="316" t="str">
        <f>IF(B429&lt;&gt;"",IF(VLOOKUP($B429,Totalt!$B$1:$AQ$550,MATCH("Kvalitetsgranskad:",Totalt!$B$1:$AQ$1,0),FALSE)="ja",VLOOKUP($B429,Miljö!$B$1:$AG$479,MATCH(AM$2,Miljö!$B$1:$AK$1,0),FALSE),""),"")</f>
        <v/>
      </c>
      <c r="AN429" s="316" t="str">
        <f>IF(AM429="ja",VLOOKUP($B429,Miljö!$B$1:$J$479,MATCH("Typ av ursprungsspecificerad el   (Om inget värde anges används Nordisk residualmix, se inforuta) ()",Miljö!$B$1:$J$1,0),FALSE),IF(AM429="nej","Nordisk residualel",""))</f>
        <v/>
      </c>
      <c r="AO429" s="316" t="str">
        <f>IF(AM429="","",VLOOKUP($B429,Miljö!$B$1:$J$479,MATCH("Fossilandel för ursprungspecificerad el ()",Miljö!$B$1:$J$1,0),FALSE))</f>
        <v/>
      </c>
      <c r="AP429" s="316" t="str">
        <f>IF(AM429="","",IFERROR(VLOOKUP($B429,Miljö!$B$1:$J$479,MATCH("Kärnkraftsandel för ursprungsspecificerad el ()",Miljö!$B$1:$J$1,0),FALSE)/1,0))</f>
        <v/>
      </c>
      <c r="AQ429" s="316" t="str">
        <f t="shared" si="25"/>
        <v/>
      </c>
      <c r="AS429" s="316" t="str">
        <f t="shared" si="26"/>
        <v/>
      </c>
      <c r="AT429" s="316" t="str">
        <f>IF(AS429="ja",VLOOKUP($B429,Miljö!$B$1:$O$500,MATCH("Fossil andel i procent (%)",Miljö!$B$1:$O$1,0),FALSE)/100,"")</f>
        <v/>
      </c>
      <c r="AV429" s="316" t="str">
        <f t="shared" si="27"/>
        <v/>
      </c>
      <c r="AW429" s="316" t="str">
        <f>IF(AV429="ja",VLOOKUP($B429,'Egen hetvattenprod'!$B$1:$AO$500,MATCH("Värmekälla till värmepumpar ()",'Egen hetvattenprod'!$B$1:$AO$1,0),FALSE),"")</f>
        <v/>
      </c>
    </row>
    <row r="430" spans="1:49" x14ac:dyDescent="0.25">
      <c r="A430" s="314" t="str">
        <f>'Miljövärden för publ företag'!B432</f>
        <v/>
      </c>
      <c r="B430" s="314" t="str">
        <f>'Miljövärden för publ företag'!C432</f>
        <v/>
      </c>
      <c r="C430" s="302" t="str">
        <f>IFERROR(VLOOKUP($B430,Totalt!$B$1:$AQ$550,MATCH(C$2,Totalt!$B$1:$AQ$1,0),FALSE),"")</f>
        <v/>
      </c>
      <c r="D430" s="302" t="str">
        <f>IFERROR(VLOOKUP($B430,Totalt!$B$1:$AQ$550,MATCH(D$2,Totalt!$B$1:$AQ$1,0),FALSE),"")</f>
        <v/>
      </c>
      <c r="E430" s="302" t="str">
        <f>IFERROR(VLOOKUP($B430,Totalt!$B$1:$AQ$550,MATCH(E$2,Totalt!$B$1:$AQ$1,0),FALSE),"")</f>
        <v/>
      </c>
      <c r="F430" s="302" t="str">
        <f>IFERROR(VLOOKUP($B430,Totalt!$B$1:$AQ$550,MATCH(F$2,Totalt!$B$1:$AQ$1,0),FALSE),"")</f>
        <v/>
      </c>
      <c r="G430" s="302" t="str">
        <f>IFERROR(VLOOKUP($B430,Totalt!$B$1:$AQ$550,MATCH(G$2,Totalt!$B$1:$AQ$1,0),FALSE),"")</f>
        <v/>
      </c>
      <c r="H430" s="302" t="str">
        <f>IFERROR(VLOOKUP($B430,Totalt!$B$1:$AQ$550,MATCH(H$2,Totalt!$B$1:$AQ$1,0),FALSE),"")</f>
        <v/>
      </c>
      <c r="I430" s="302" t="str">
        <f>IFERROR(VLOOKUP($B430,Totalt!$B$1:$AQ$550,MATCH(I$2,Totalt!$B$1:$AQ$1,0),FALSE),"")</f>
        <v/>
      </c>
      <c r="J430" s="302" t="str">
        <f>IFERROR(VLOOKUP($B430,Totalt!$B$1:$AQ$550,MATCH(J$2,Totalt!$B$1:$AQ$1,0),FALSE),"")</f>
        <v/>
      </c>
      <c r="K430" s="302" t="str">
        <f>IFERROR(VLOOKUP($B430,Totalt!$B$1:$AQ$550,MATCH(K$2,Totalt!$B$1:$AQ$1,0),FALSE),"")</f>
        <v/>
      </c>
      <c r="L430" s="302" t="str">
        <f>IFERROR(VLOOKUP($B430,Totalt!$B$1:$AQ$550,MATCH(L$2,Totalt!$B$1:$AQ$1,0),FALSE),"")</f>
        <v/>
      </c>
      <c r="M430" s="302" t="str">
        <f>IFERROR(VLOOKUP($B430,Totalt!$B$1:$AQ$550,MATCH(M$2,Totalt!$B$1:$AQ$1,0),FALSE),"")</f>
        <v/>
      </c>
      <c r="N430" s="302" t="str">
        <f>IFERROR(VLOOKUP($B430,Totalt!$B$1:$AQ$550,MATCH(N$2,Totalt!$B$1:$AQ$1,0),FALSE),"")</f>
        <v/>
      </c>
      <c r="O430" s="302" t="str">
        <f>IFERROR(VLOOKUP($B430,Totalt!$B$1:$AQ$550,MATCH(O$2,Totalt!$B$1:$AQ$1,0),FALSE),"")</f>
        <v/>
      </c>
      <c r="P430" s="302" t="str">
        <f>IFERROR(VLOOKUP($B430,Totalt!$B$1:$AQ$550,MATCH(P$2,Totalt!$B$1:$AQ$1,0),FALSE),"")</f>
        <v/>
      </c>
      <c r="Q430" s="302" t="str">
        <f>IFERROR(VLOOKUP($B430,Totalt!$B$1:$AQ$550,MATCH(Q$2,Totalt!$B$1:$AQ$1,0),FALSE),"")</f>
        <v/>
      </c>
      <c r="R430" s="302" t="str">
        <f>IFERROR(VLOOKUP($B430,Totalt!$B$1:$AQ$550,MATCH(R$2,Totalt!$B$1:$AQ$1,0),FALSE),"")</f>
        <v/>
      </c>
      <c r="S430" s="302" t="str">
        <f>IFERROR(VLOOKUP($B430,Totalt!$B$1:$AQ$550,MATCH(S$2,Totalt!$B$1:$AQ$1,0),FALSE),"")</f>
        <v/>
      </c>
      <c r="T430" s="302" t="str">
        <f>IFERROR(VLOOKUP($B430,Totalt!$B$1:$AQ$550,MATCH(T$2,Totalt!$B$1:$AQ$1,0),FALSE),"")</f>
        <v/>
      </c>
      <c r="U430" s="302" t="str">
        <f>IFERROR(VLOOKUP($B430,Totalt!$B$1:$AQ$550,MATCH(U$2,Totalt!$B$1:$AQ$1,0),FALSE),"")</f>
        <v/>
      </c>
      <c r="V430" s="302" t="str">
        <f>IFERROR(VLOOKUP($B430,Totalt!$B$1:$AQ$550,MATCH(V$2,Totalt!$B$1:$AQ$1,0),FALSE),"")</f>
        <v/>
      </c>
      <c r="W430" s="302" t="str">
        <f>IFERROR(VLOOKUP($B430,Totalt!$B$1:$AQ$550,MATCH(W$2,Totalt!$B$1:$AQ$1,0),FALSE),"")</f>
        <v/>
      </c>
      <c r="X430" s="302" t="str">
        <f>IFERROR(VLOOKUP($B430,Totalt!$B$1:$AQ$550,MATCH(X$2,Totalt!$B$1:$AQ$1,0),FALSE),"")</f>
        <v/>
      </c>
      <c r="Y430" s="302" t="str">
        <f>IFERROR(VLOOKUP($B430,Totalt!$B$1:$AQ$550,MATCH(Y$2,Totalt!$B$1:$AQ$1,0),FALSE),"")</f>
        <v/>
      </c>
      <c r="Z430" s="302" t="str">
        <f>IFERROR(VLOOKUP($B430,Totalt!$B$1:$AQ$550,MATCH(Z$2,Totalt!$B$1:$AQ$1,0),FALSE),"")</f>
        <v/>
      </c>
      <c r="AA430" s="302" t="str">
        <f>IFERROR(VLOOKUP($B430,Totalt!$B$1:$AQ$550,MATCH(AA$2,Totalt!$B$1:$AQ$1,0),FALSE),"")</f>
        <v/>
      </c>
      <c r="AB430" s="302" t="str">
        <f>IFERROR(VLOOKUP($B430,Totalt!$B$1:$AQ$550,MATCH(AB$2,Totalt!$B$1:$AQ$1,0),FALSE),"")</f>
        <v/>
      </c>
      <c r="AC430" s="302" t="str">
        <f>IFERROR(VLOOKUP($B430,Totalt!$B$1:$AQ$550,MATCH(AC$2,Totalt!$B$1:$AQ$1,0),FALSE),"")</f>
        <v/>
      </c>
      <c r="AD430" s="302" t="str">
        <f>IFERROR(VLOOKUP($B430,Totalt!$B$1:$AQ$550,MATCH(AD$2,Totalt!$B$1:$AQ$1,0),FALSE),"")</f>
        <v/>
      </c>
      <c r="AE430" s="302" t="str">
        <f>IFERROR(VLOOKUP($B430,Totalt!$B$1:$AQ$550,MATCH(AE$2,Totalt!$B$1:$AQ$1,0),FALSE),"")</f>
        <v/>
      </c>
      <c r="AF430" s="302" t="str">
        <f>IFERROR(VLOOKUP($B430,Totalt!$B$1:$AQ$550,MATCH(AF$2,Totalt!$B$1:$AQ$1,0),FALSE),"")</f>
        <v/>
      </c>
      <c r="AG430" s="302" t="str">
        <f>IFERROR(VLOOKUP($B430,Totalt!$B$1:$AQ$550,MATCH(AG$2,Totalt!$B$1:$AQ$1,0),FALSE),"")</f>
        <v/>
      </c>
      <c r="AI430" s="302" t="str">
        <f t="shared" si="24"/>
        <v/>
      </c>
      <c r="AJ430" s="302" t="str">
        <f>IF(ISERROR(1/VLOOKUP($B430,Leveranser!$B$1:$S$500,MATCH("såld värme (gwh)",Leveranser!$B$1:$S$1,0),FALSE)),"",VLOOKUP($B430,Leveranser!$B$1:$S$500,MATCH("såld värme (gwh)",Leveranser!$B$1:$S$1,0),FALSE))</f>
        <v/>
      </c>
      <c r="AK430" s="315"/>
      <c r="AM430" s="316" t="str">
        <f>IF(B430&lt;&gt;"",IF(VLOOKUP($B430,Totalt!$B$1:$AQ$550,MATCH("Kvalitetsgranskad:",Totalt!$B$1:$AQ$1,0),FALSE)="ja",VLOOKUP($B430,Miljö!$B$1:$AG$479,MATCH(AM$2,Miljö!$B$1:$AK$1,0),FALSE),""),"")</f>
        <v/>
      </c>
      <c r="AN430" s="316" t="str">
        <f>IF(AM430="ja",VLOOKUP($B430,Miljö!$B$1:$J$479,MATCH("Typ av ursprungsspecificerad el   (Om inget värde anges används Nordisk residualmix, se inforuta) ()",Miljö!$B$1:$J$1,0),FALSE),IF(AM430="nej","Nordisk residualel",""))</f>
        <v/>
      </c>
      <c r="AO430" s="316" t="str">
        <f>IF(AM430="","",VLOOKUP($B430,Miljö!$B$1:$J$479,MATCH("Fossilandel för ursprungspecificerad el ()",Miljö!$B$1:$J$1,0),FALSE))</f>
        <v/>
      </c>
      <c r="AP430" s="316" t="str">
        <f>IF(AM430="","",IFERROR(VLOOKUP($B430,Miljö!$B$1:$J$479,MATCH("Kärnkraftsandel för ursprungsspecificerad el ()",Miljö!$B$1:$J$1,0),FALSE)/1,0))</f>
        <v/>
      </c>
      <c r="AQ430" s="316" t="str">
        <f t="shared" si="25"/>
        <v/>
      </c>
      <c r="AS430" s="316" t="str">
        <f t="shared" si="26"/>
        <v/>
      </c>
      <c r="AT430" s="316" t="str">
        <f>IF(AS430="ja",VLOOKUP($B430,Miljö!$B$1:$O$500,MATCH("Fossil andel i procent (%)",Miljö!$B$1:$O$1,0),FALSE)/100,"")</f>
        <v/>
      </c>
      <c r="AV430" s="316" t="str">
        <f t="shared" si="27"/>
        <v/>
      </c>
      <c r="AW430" s="316" t="str">
        <f>IF(AV430="ja",VLOOKUP($B430,'Egen hetvattenprod'!$B$1:$AO$500,MATCH("Värmekälla till värmepumpar ()",'Egen hetvattenprod'!$B$1:$AO$1,0),FALSE),"")</f>
        <v/>
      </c>
    </row>
    <row r="431" spans="1:49" x14ac:dyDescent="0.25">
      <c r="A431" s="314" t="str">
        <f>'Miljövärden för publ företag'!B433</f>
        <v/>
      </c>
      <c r="B431" s="314" t="str">
        <f>'Miljövärden för publ företag'!C433</f>
        <v/>
      </c>
      <c r="C431" s="302" t="str">
        <f>IFERROR(VLOOKUP($B431,Totalt!$B$1:$AQ$550,MATCH(C$2,Totalt!$B$1:$AQ$1,0),FALSE),"")</f>
        <v/>
      </c>
      <c r="D431" s="302" t="str">
        <f>IFERROR(VLOOKUP($B431,Totalt!$B$1:$AQ$550,MATCH(D$2,Totalt!$B$1:$AQ$1,0),FALSE),"")</f>
        <v/>
      </c>
      <c r="E431" s="302" t="str">
        <f>IFERROR(VLOOKUP($B431,Totalt!$B$1:$AQ$550,MATCH(E$2,Totalt!$B$1:$AQ$1,0),FALSE),"")</f>
        <v/>
      </c>
      <c r="F431" s="302" t="str">
        <f>IFERROR(VLOOKUP($B431,Totalt!$B$1:$AQ$550,MATCH(F$2,Totalt!$B$1:$AQ$1,0),FALSE),"")</f>
        <v/>
      </c>
      <c r="G431" s="302" t="str">
        <f>IFERROR(VLOOKUP($B431,Totalt!$B$1:$AQ$550,MATCH(G$2,Totalt!$B$1:$AQ$1,0),FALSE),"")</f>
        <v/>
      </c>
      <c r="H431" s="302" t="str">
        <f>IFERROR(VLOOKUP($B431,Totalt!$B$1:$AQ$550,MATCH(H$2,Totalt!$B$1:$AQ$1,0),FALSE),"")</f>
        <v/>
      </c>
      <c r="I431" s="302" t="str">
        <f>IFERROR(VLOOKUP($B431,Totalt!$B$1:$AQ$550,MATCH(I$2,Totalt!$B$1:$AQ$1,0),FALSE),"")</f>
        <v/>
      </c>
      <c r="J431" s="302" t="str">
        <f>IFERROR(VLOOKUP($B431,Totalt!$B$1:$AQ$550,MATCH(J$2,Totalt!$B$1:$AQ$1,0),FALSE),"")</f>
        <v/>
      </c>
      <c r="K431" s="302" t="str">
        <f>IFERROR(VLOOKUP($B431,Totalt!$B$1:$AQ$550,MATCH(K$2,Totalt!$B$1:$AQ$1,0),FALSE),"")</f>
        <v/>
      </c>
      <c r="L431" s="302" t="str">
        <f>IFERROR(VLOOKUP($B431,Totalt!$B$1:$AQ$550,MATCH(L$2,Totalt!$B$1:$AQ$1,0),FALSE),"")</f>
        <v/>
      </c>
      <c r="M431" s="302" t="str">
        <f>IFERROR(VLOOKUP($B431,Totalt!$B$1:$AQ$550,MATCH(M$2,Totalt!$B$1:$AQ$1,0),FALSE),"")</f>
        <v/>
      </c>
      <c r="N431" s="302" t="str">
        <f>IFERROR(VLOOKUP($B431,Totalt!$B$1:$AQ$550,MATCH(N$2,Totalt!$B$1:$AQ$1,0),FALSE),"")</f>
        <v/>
      </c>
      <c r="O431" s="302" t="str">
        <f>IFERROR(VLOOKUP($B431,Totalt!$B$1:$AQ$550,MATCH(O$2,Totalt!$B$1:$AQ$1,0),FALSE),"")</f>
        <v/>
      </c>
      <c r="P431" s="302" t="str">
        <f>IFERROR(VLOOKUP($B431,Totalt!$B$1:$AQ$550,MATCH(P$2,Totalt!$B$1:$AQ$1,0),FALSE),"")</f>
        <v/>
      </c>
      <c r="Q431" s="302" t="str">
        <f>IFERROR(VLOOKUP($B431,Totalt!$B$1:$AQ$550,MATCH(Q$2,Totalt!$B$1:$AQ$1,0),FALSE),"")</f>
        <v/>
      </c>
      <c r="R431" s="302" t="str">
        <f>IFERROR(VLOOKUP($B431,Totalt!$B$1:$AQ$550,MATCH(R$2,Totalt!$B$1:$AQ$1,0),FALSE),"")</f>
        <v/>
      </c>
      <c r="S431" s="302" t="str">
        <f>IFERROR(VLOOKUP($B431,Totalt!$B$1:$AQ$550,MATCH(S$2,Totalt!$B$1:$AQ$1,0),FALSE),"")</f>
        <v/>
      </c>
      <c r="T431" s="302" t="str">
        <f>IFERROR(VLOOKUP($B431,Totalt!$B$1:$AQ$550,MATCH(T$2,Totalt!$B$1:$AQ$1,0),FALSE),"")</f>
        <v/>
      </c>
      <c r="U431" s="302" t="str">
        <f>IFERROR(VLOOKUP($B431,Totalt!$B$1:$AQ$550,MATCH(U$2,Totalt!$B$1:$AQ$1,0),FALSE),"")</f>
        <v/>
      </c>
      <c r="V431" s="302" t="str">
        <f>IFERROR(VLOOKUP($B431,Totalt!$B$1:$AQ$550,MATCH(V$2,Totalt!$B$1:$AQ$1,0),FALSE),"")</f>
        <v/>
      </c>
      <c r="W431" s="302" t="str">
        <f>IFERROR(VLOOKUP($B431,Totalt!$B$1:$AQ$550,MATCH(W$2,Totalt!$B$1:$AQ$1,0),FALSE),"")</f>
        <v/>
      </c>
      <c r="X431" s="302" t="str">
        <f>IFERROR(VLOOKUP($B431,Totalt!$B$1:$AQ$550,MATCH(X$2,Totalt!$B$1:$AQ$1,0),FALSE),"")</f>
        <v/>
      </c>
      <c r="Y431" s="302" t="str">
        <f>IFERROR(VLOOKUP($B431,Totalt!$B$1:$AQ$550,MATCH(Y$2,Totalt!$B$1:$AQ$1,0),FALSE),"")</f>
        <v/>
      </c>
      <c r="Z431" s="302" t="str">
        <f>IFERROR(VLOOKUP($B431,Totalt!$B$1:$AQ$550,MATCH(Z$2,Totalt!$B$1:$AQ$1,0),FALSE),"")</f>
        <v/>
      </c>
      <c r="AA431" s="302" t="str">
        <f>IFERROR(VLOOKUP($B431,Totalt!$B$1:$AQ$550,MATCH(AA$2,Totalt!$B$1:$AQ$1,0),FALSE),"")</f>
        <v/>
      </c>
      <c r="AB431" s="302" t="str">
        <f>IFERROR(VLOOKUP($B431,Totalt!$B$1:$AQ$550,MATCH(AB$2,Totalt!$B$1:$AQ$1,0),FALSE),"")</f>
        <v/>
      </c>
      <c r="AC431" s="302" t="str">
        <f>IFERROR(VLOOKUP($B431,Totalt!$B$1:$AQ$550,MATCH(AC$2,Totalt!$B$1:$AQ$1,0),FALSE),"")</f>
        <v/>
      </c>
      <c r="AD431" s="302" t="str">
        <f>IFERROR(VLOOKUP($B431,Totalt!$B$1:$AQ$550,MATCH(AD$2,Totalt!$B$1:$AQ$1,0),FALSE),"")</f>
        <v/>
      </c>
      <c r="AE431" s="302" t="str">
        <f>IFERROR(VLOOKUP($B431,Totalt!$B$1:$AQ$550,MATCH(AE$2,Totalt!$B$1:$AQ$1,0),FALSE),"")</f>
        <v/>
      </c>
      <c r="AF431" s="302" t="str">
        <f>IFERROR(VLOOKUP($B431,Totalt!$B$1:$AQ$550,MATCH(AF$2,Totalt!$B$1:$AQ$1,0),FALSE),"")</f>
        <v/>
      </c>
      <c r="AG431" s="302" t="str">
        <f>IFERROR(VLOOKUP($B431,Totalt!$B$1:$AQ$550,MATCH(AG$2,Totalt!$B$1:$AQ$1,0),FALSE),"")</f>
        <v/>
      </c>
      <c r="AI431" s="302" t="str">
        <f t="shared" si="24"/>
        <v/>
      </c>
      <c r="AJ431" s="302" t="str">
        <f>IF(ISERROR(1/VLOOKUP($B431,Leveranser!$B$1:$S$500,MATCH("såld värme (gwh)",Leveranser!$B$1:$S$1,0),FALSE)),"",VLOOKUP($B431,Leveranser!$B$1:$S$500,MATCH("såld värme (gwh)",Leveranser!$B$1:$S$1,0),FALSE))</f>
        <v/>
      </c>
      <c r="AK431" s="315"/>
      <c r="AM431" s="316" t="str">
        <f>IF(B431&lt;&gt;"",IF(VLOOKUP($B431,Totalt!$B$1:$AQ$550,MATCH("Kvalitetsgranskad:",Totalt!$B$1:$AQ$1,0),FALSE)="ja",VLOOKUP($B431,Miljö!$B$1:$AG$479,MATCH(AM$2,Miljö!$B$1:$AK$1,0),FALSE),""),"")</f>
        <v/>
      </c>
      <c r="AN431" s="316" t="str">
        <f>IF(AM431="ja",VLOOKUP($B431,Miljö!$B$1:$J$479,MATCH("Typ av ursprungsspecificerad el   (Om inget värde anges används Nordisk residualmix, se inforuta) ()",Miljö!$B$1:$J$1,0),FALSE),IF(AM431="nej","Nordisk residualel",""))</f>
        <v/>
      </c>
      <c r="AO431" s="316" t="str">
        <f>IF(AM431="","",VLOOKUP($B431,Miljö!$B$1:$J$479,MATCH("Fossilandel för ursprungspecificerad el ()",Miljö!$B$1:$J$1,0),FALSE))</f>
        <v/>
      </c>
      <c r="AP431" s="316" t="str">
        <f>IF(AM431="","",IFERROR(VLOOKUP($B431,Miljö!$B$1:$J$479,MATCH("Kärnkraftsandel för ursprungsspecificerad el ()",Miljö!$B$1:$J$1,0),FALSE)/1,0))</f>
        <v/>
      </c>
      <c r="AQ431" s="316" t="str">
        <f t="shared" si="25"/>
        <v/>
      </c>
      <c r="AS431" s="316" t="str">
        <f t="shared" si="26"/>
        <v/>
      </c>
      <c r="AT431" s="316" t="str">
        <f>IF(AS431="ja",VLOOKUP($B431,Miljö!$B$1:$O$500,MATCH("Fossil andel i procent (%)",Miljö!$B$1:$O$1,0),FALSE)/100,"")</f>
        <v/>
      </c>
      <c r="AV431" s="316" t="str">
        <f t="shared" si="27"/>
        <v/>
      </c>
      <c r="AW431" s="316" t="str">
        <f>IF(AV431="ja",VLOOKUP($B431,'Egen hetvattenprod'!$B$1:$AO$500,MATCH("Värmekälla till värmepumpar ()",'Egen hetvattenprod'!$B$1:$AO$1,0),FALSE),"")</f>
        <v/>
      </c>
    </row>
    <row r="432" spans="1:49" x14ac:dyDescent="0.25">
      <c r="A432" s="314" t="str">
        <f>'Miljövärden för publ företag'!B434</f>
        <v/>
      </c>
      <c r="B432" s="314" t="str">
        <f>'Miljövärden för publ företag'!C434</f>
        <v/>
      </c>
      <c r="C432" s="302" t="str">
        <f>IFERROR(VLOOKUP($B432,Totalt!$B$1:$AQ$550,MATCH(C$2,Totalt!$B$1:$AQ$1,0),FALSE),"")</f>
        <v/>
      </c>
      <c r="D432" s="302" t="str">
        <f>IFERROR(VLOOKUP($B432,Totalt!$B$1:$AQ$550,MATCH(D$2,Totalt!$B$1:$AQ$1,0),FALSE),"")</f>
        <v/>
      </c>
      <c r="E432" s="302" t="str">
        <f>IFERROR(VLOOKUP($B432,Totalt!$B$1:$AQ$550,MATCH(E$2,Totalt!$B$1:$AQ$1,0),FALSE),"")</f>
        <v/>
      </c>
      <c r="F432" s="302" t="str">
        <f>IFERROR(VLOOKUP($B432,Totalt!$B$1:$AQ$550,MATCH(F$2,Totalt!$B$1:$AQ$1,0),FALSE),"")</f>
        <v/>
      </c>
      <c r="G432" s="302" t="str">
        <f>IFERROR(VLOOKUP($B432,Totalt!$B$1:$AQ$550,MATCH(G$2,Totalt!$B$1:$AQ$1,0),FALSE),"")</f>
        <v/>
      </c>
      <c r="H432" s="302" t="str">
        <f>IFERROR(VLOOKUP($B432,Totalt!$B$1:$AQ$550,MATCH(H$2,Totalt!$B$1:$AQ$1,0),FALSE),"")</f>
        <v/>
      </c>
      <c r="I432" s="302" t="str">
        <f>IFERROR(VLOOKUP($B432,Totalt!$B$1:$AQ$550,MATCH(I$2,Totalt!$B$1:$AQ$1,0),FALSE),"")</f>
        <v/>
      </c>
      <c r="J432" s="302" t="str">
        <f>IFERROR(VLOOKUP($B432,Totalt!$B$1:$AQ$550,MATCH(J$2,Totalt!$B$1:$AQ$1,0),FALSE),"")</f>
        <v/>
      </c>
      <c r="K432" s="302" t="str">
        <f>IFERROR(VLOOKUP($B432,Totalt!$B$1:$AQ$550,MATCH(K$2,Totalt!$B$1:$AQ$1,0),FALSE),"")</f>
        <v/>
      </c>
      <c r="L432" s="302" t="str">
        <f>IFERROR(VLOOKUP($B432,Totalt!$B$1:$AQ$550,MATCH(L$2,Totalt!$B$1:$AQ$1,0),FALSE),"")</f>
        <v/>
      </c>
      <c r="M432" s="302" t="str">
        <f>IFERROR(VLOOKUP($B432,Totalt!$B$1:$AQ$550,MATCH(M$2,Totalt!$B$1:$AQ$1,0),FALSE),"")</f>
        <v/>
      </c>
      <c r="N432" s="302" t="str">
        <f>IFERROR(VLOOKUP($B432,Totalt!$B$1:$AQ$550,MATCH(N$2,Totalt!$B$1:$AQ$1,0),FALSE),"")</f>
        <v/>
      </c>
      <c r="O432" s="302" t="str">
        <f>IFERROR(VLOOKUP($B432,Totalt!$B$1:$AQ$550,MATCH(O$2,Totalt!$B$1:$AQ$1,0),FALSE),"")</f>
        <v/>
      </c>
      <c r="P432" s="302" t="str">
        <f>IFERROR(VLOOKUP($B432,Totalt!$B$1:$AQ$550,MATCH(P$2,Totalt!$B$1:$AQ$1,0),FALSE),"")</f>
        <v/>
      </c>
      <c r="Q432" s="302" t="str">
        <f>IFERROR(VLOOKUP($B432,Totalt!$B$1:$AQ$550,MATCH(Q$2,Totalt!$B$1:$AQ$1,0),FALSE),"")</f>
        <v/>
      </c>
      <c r="R432" s="302" t="str">
        <f>IFERROR(VLOOKUP($B432,Totalt!$B$1:$AQ$550,MATCH(R$2,Totalt!$B$1:$AQ$1,0),FALSE),"")</f>
        <v/>
      </c>
      <c r="S432" s="302" t="str">
        <f>IFERROR(VLOOKUP($B432,Totalt!$B$1:$AQ$550,MATCH(S$2,Totalt!$B$1:$AQ$1,0),FALSE),"")</f>
        <v/>
      </c>
      <c r="T432" s="302" t="str">
        <f>IFERROR(VLOOKUP($B432,Totalt!$B$1:$AQ$550,MATCH(T$2,Totalt!$B$1:$AQ$1,0),FALSE),"")</f>
        <v/>
      </c>
      <c r="U432" s="302" t="str">
        <f>IFERROR(VLOOKUP($B432,Totalt!$B$1:$AQ$550,MATCH(U$2,Totalt!$B$1:$AQ$1,0),FALSE),"")</f>
        <v/>
      </c>
      <c r="V432" s="302" t="str">
        <f>IFERROR(VLOOKUP($B432,Totalt!$B$1:$AQ$550,MATCH(V$2,Totalt!$B$1:$AQ$1,0),FALSE),"")</f>
        <v/>
      </c>
      <c r="W432" s="302" t="str">
        <f>IFERROR(VLOOKUP($B432,Totalt!$B$1:$AQ$550,MATCH(W$2,Totalt!$B$1:$AQ$1,0),FALSE),"")</f>
        <v/>
      </c>
      <c r="X432" s="302" t="str">
        <f>IFERROR(VLOOKUP($B432,Totalt!$B$1:$AQ$550,MATCH(X$2,Totalt!$B$1:$AQ$1,0),FALSE),"")</f>
        <v/>
      </c>
      <c r="Y432" s="302" t="str">
        <f>IFERROR(VLOOKUP($B432,Totalt!$B$1:$AQ$550,MATCH(Y$2,Totalt!$B$1:$AQ$1,0),FALSE),"")</f>
        <v/>
      </c>
      <c r="Z432" s="302" t="str">
        <f>IFERROR(VLOOKUP($B432,Totalt!$B$1:$AQ$550,MATCH(Z$2,Totalt!$B$1:$AQ$1,0),FALSE),"")</f>
        <v/>
      </c>
      <c r="AA432" s="302" t="str">
        <f>IFERROR(VLOOKUP($B432,Totalt!$B$1:$AQ$550,MATCH(AA$2,Totalt!$B$1:$AQ$1,0),FALSE),"")</f>
        <v/>
      </c>
      <c r="AB432" s="302" t="str">
        <f>IFERROR(VLOOKUP($B432,Totalt!$B$1:$AQ$550,MATCH(AB$2,Totalt!$B$1:$AQ$1,0),FALSE),"")</f>
        <v/>
      </c>
      <c r="AC432" s="302" t="str">
        <f>IFERROR(VLOOKUP($B432,Totalt!$B$1:$AQ$550,MATCH(AC$2,Totalt!$B$1:$AQ$1,0),FALSE),"")</f>
        <v/>
      </c>
      <c r="AD432" s="302" t="str">
        <f>IFERROR(VLOOKUP($B432,Totalt!$B$1:$AQ$550,MATCH(AD$2,Totalt!$B$1:$AQ$1,0),FALSE),"")</f>
        <v/>
      </c>
      <c r="AE432" s="302" t="str">
        <f>IFERROR(VLOOKUP($B432,Totalt!$B$1:$AQ$550,MATCH(AE$2,Totalt!$B$1:$AQ$1,0),FALSE),"")</f>
        <v/>
      </c>
      <c r="AF432" s="302" t="str">
        <f>IFERROR(VLOOKUP($B432,Totalt!$B$1:$AQ$550,MATCH(AF$2,Totalt!$B$1:$AQ$1,0),FALSE),"")</f>
        <v/>
      </c>
      <c r="AG432" s="302" t="str">
        <f>IFERROR(VLOOKUP($B432,Totalt!$B$1:$AQ$550,MATCH(AG$2,Totalt!$B$1:$AQ$1,0),FALSE),"")</f>
        <v/>
      </c>
      <c r="AI432" s="302" t="str">
        <f t="shared" si="24"/>
        <v/>
      </c>
      <c r="AJ432" s="302" t="str">
        <f>IF(ISERROR(1/VLOOKUP($B432,Leveranser!$B$1:$S$500,MATCH("såld värme (gwh)",Leveranser!$B$1:$S$1,0),FALSE)),"",VLOOKUP($B432,Leveranser!$B$1:$S$500,MATCH("såld värme (gwh)",Leveranser!$B$1:$S$1,0),FALSE))</f>
        <v/>
      </c>
      <c r="AK432" s="315"/>
      <c r="AM432" s="316" t="str">
        <f>IF(B432&lt;&gt;"",IF(VLOOKUP($B432,Totalt!$B$1:$AQ$550,MATCH("Kvalitetsgranskad:",Totalt!$B$1:$AQ$1,0),FALSE)="ja",VLOOKUP($B432,Miljö!$B$1:$AG$479,MATCH(AM$2,Miljö!$B$1:$AK$1,0),FALSE),""),"")</f>
        <v/>
      </c>
      <c r="AN432" s="316" t="str">
        <f>IF(AM432="ja",VLOOKUP($B432,Miljö!$B$1:$J$479,MATCH("Typ av ursprungsspecificerad el   (Om inget värde anges används Nordisk residualmix, se inforuta) ()",Miljö!$B$1:$J$1,0),FALSE),IF(AM432="nej","Nordisk residualel",""))</f>
        <v/>
      </c>
      <c r="AO432" s="316" t="str">
        <f>IF(AM432="","",VLOOKUP($B432,Miljö!$B$1:$J$479,MATCH("Fossilandel för ursprungspecificerad el ()",Miljö!$B$1:$J$1,0),FALSE))</f>
        <v/>
      </c>
      <c r="AP432" s="316" t="str">
        <f>IF(AM432="","",IFERROR(VLOOKUP($B432,Miljö!$B$1:$J$479,MATCH("Kärnkraftsandel för ursprungsspecificerad el ()",Miljö!$B$1:$J$1,0),FALSE)/1,0))</f>
        <v/>
      </c>
      <c r="AQ432" s="316" t="str">
        <f t="shared" si="25"/>
        <v/>
      </c>
      <c r="AS432" s="316" t="str">
        <f t="shared" si="26"/>
        <v/>
      </c>
      <c r="AT432" s="316" t="str">
        <f>IF(AS432="ja",VLOOKUP($B432,Miljö!$B$1:$O$500,MATCH("Fossil andel i procent (%)",Miljö!$B$1:$O$1,0),FALSE)/100,"")</f>
        <v/>
      </c>
      <c r="AV432" s="316" t="str">
        <f t="shared" si="27"/>
        <v/>
      </c>
      <c r="AW432" s="316" t="str">
        <f>IF(AV432="ja",VLOOKUP($B432,'Egen hetvattenprod'!$B$1:$AO$500,MATCH("Värmekälla till värmepumpar ()",'Egen hetvattenprod'!$B$1:$AO$1,0),FALSE),"")</f>
        <v/>
      </c>
    </row>
    <row r="433" spans="1:49" x14ac:dyDescent="0.25">
      <c r="A433" s="314" t="str">
        <f>'Miljövärden för publ företag'!B435</f>
        <v/>
      </c>
      <c r="B433" s="314" t="str">
        <f>'Miljövärden för publ företag'!C435</f>
        <v/>
      </c>
      <c r="C433" s="302" t="str">
        <f>IFERROR(VLOOKUP($B433,Totalt!$B$1:$AQ$550,MATCH(C$2,Totalt!$B$1:$AQ$1,0),FALSE),"")</f>
        <v/>
      </c>
      <c r="D433" s="302" t="str">
        <f>IFERROR(VLOOKUP($B433,Totalt!$B$1:$AQ$550,MATCH(D$2,Totalt!$B$1:$AQ$1,0),FALSE),"")</f>
        <v/>
      </c>
      <c r="E433" s="302" t="str">
        <f>IFERROR(VLOOKUP($B433,Totalt!$B$1:$AQ$550,MATCH(E$2,Totalt!$B$1:$AQ$1,0),FALSE),"")</f>
        <v/>
      </c>
      <c r="F433" s="302" t="str">
        <f>IFERROR(VLOOKUP($B433,Totalt!$B$1:$AQ$550,MATCH(F$2,Totalt!$B$1:$AQ$1,0),FALSE),"")</f>
        <v/>
      </c>
      <c r="G433" s="302" t="str">
        <f>IFERROR(VLOOKUP($B433,Totalt!$B$1:$AQ$550,MATCH(G$2,Totalt!$B$1:$AQ$1,0),FALSE),"")</f>
        <v/>
      </c>
      <c r="H433" s="302" t="str">
        <f>IFERROR(VLOOKUP($B433,Totalt!$B$1:$AQ$550,MATCH(H$2,Totalt!$B$1:$AQ$1,0),FALSE),"")</f>
        <v/>
      </c>
      <c r="I433" s="302" t="str">
        <f>IFERROR(VLOOKUP($B433,Totalt!$B$1:$AQ$550,MATCH(I$2,Totalt!$B$1:$AQ$1,0),FALSE),"")</f>
        <v/>
      </c>
      <c r="J433" s="302" t="str">
        <f>IFERROR(VLOOKUP($B433,Totalt!$B$1:$AQ$550,MATCH(J$2,Totalt!$B$1:$AQ$1,0),FALSE),"")</f>
        <v/>
      </c>
      <c r="K433" s="302" t="str">
        <f>IFERROR(VLOOKUP($B433,Totalt!$B$1:$AQ$550,MATCH(K$2,Totalt!$B$1:$AQ$1,0),FALSE),"")</f>
        <v/>
      </c>
      <c r="L433" s="302" t="str">
        <f>IFERROR(VLOOKUP($B433,Totalt!$B$1:$AQ$550,MATCH(L$2,Totalt!$B$1:$AQ$1,0),FALSE),"")</f>
        <v/>
      </c>
      <c r="M433" s="302" t="str">
        <f>IFERROR(VLOOKUP($B433,Totalt!$B$1:$AQ$550,MATCH(M$2,Totalt!$B$1:$AQ$1,0),FALSE),"")</f>
        <v/>
      </c>
      <c r="N433" s="302" t="str">
        <f>IFERROR(VLOOKUP($B433,Totalt!$B$1:$AQ$550,MATCH(N$2,Totalt!$B$1:$AQ$1,0),FALSE),"")</f>
        <v/>
      </c>
      <c r="O433" s="302" t="str">
        <f>IFERROR(VLOOKUP($B433,Totalt!$B$1:$AQ$550,MATCH(O$2,Totalt!$B$1:$AQ$1,0),FALSE),"")</f>
        <v/>
      </c>
      <c r="P433" s="302" t="str">
        <f>IFERROR(VLOOKUP($B433,Totalt!$B$1:$AQ$550,MATCH(P$2,Totalt!$B$1:$AQ$1,0),FALSE),"")</f>
        <v/>
      </c>
      <c r="Q433" s="302" t="str">
        <f>IFERROR(VLOOKUP($B433,Totalt!$B$1:$AQ$550,MATCH(Q$2,Totalt!$B$1:$AQ$1,0),FALSE),"")</f>
        <v/>
      </c>
      <c r="R433" s="302" t="str">
        <f>IFERROR(VLOOKUP($B433,Totalt!$B$1:$AQ$550,MATCH(R$2,Totalt!$B$1:$AQ$1,0),FALSE),"")</f>
        <v/>
      </c>
      <c r="S433" s="302" t="str">
        <f>IFERROR(VLOOKUP($B433,Totalt!$B$1:$AQ$550,MATCH(S$2,Totalt!$B$1:$AQ$1,0),FALSE),"")</f>
        <v/>
      </c>
      <c r="T433" s="302" t="str">
        <f>IFERROR(VLOOKUP($B433,Totalt!$B$1:$AQ$550,MATCH(T$2,Totalt!$B$1:$AQ$1,0),FALSE),"")</f>
        <v/>
      </c>
      <c r="U433" s="302" t="str">
        <f>IFERROR(VLOOKUP($B433,Totalt!$B$1:$AQ$550,MATCH(U$2,Totalt!$B$1:$AQ$1,0),FALSE),"")</f>
        <v/>
      </c>
      <c r="V433" s="302" t="str">
        <f>IFERROR(VLOOKUP($B433,Totalt!$B$1:$AQ$550,MATCH(V$2,Totalt!$B$1:$AQ$1,0),FALSE),"")</f>
        <v/>
      </c>
      <c r="W433" s="302" t="str">
        <f>IFERROR(VLOOKUP($B433,Totalt!$B$1:$AQ$550,MATCH(W$2,Totalt!$B$1:$AQ$1,0),FALSE),"")</f>
        <v/>
      </c>
      <c r="X433" s="302" t="str">
        <f>IFERROR(VLOOKUP($B433,Totalt!$B$1:$AQ$550,MATCH(X$2,Totalt!$B$1:$AQ$1,0),FALSE),"")</f>
        <v/>
      </c>
      <c r="Y433" s="302" t="str">
        <f>IFERROR(VLOOKUP($B433,Totalt!$B$1:$AQ$550,MATCH(Y$2,Totalt!$B$1:$AQ$1,0),FALSE),"")</f>
        <v/>
      </c>
      <c r="Z433" s="302" t="str">
        <f>IFERROR(VLOOKUP($B433,Totalt!$B$1:$AQ$550,MATCH(Z$2,Totalt!$B$1:$AQ$1,0),FALSE),"")</f>
        <v/>
      </c>
      <c r="AA433" s="302" t="str">
        <f>IFERROR(VLOOKUP($B433,Totalt!$B$1:$AQ$550,MATCH(AA$2,Totalt!$B$1:$AQ$1,0),FALSE),"")</f>
        <v/>
      </c>
      <c r="AB433" s="302" t="str">
        <f>IFERROR(VLOOKUP($B433,Totalt!$B$1:$AQ$550,MATCH(AB$2,Totalt!$B$1:$AQ$1,0),FALSE),"")</f>
        <v/>
      </c>
      <c r="AC433" s="302" t="str">
        <f>IFERROR(VLOOKUP($B433,Totalt!$B$1:$AQ$550,MATCH(AC$2,Totalt!$B$1:$AQ$1,0),FALSE),"")</f>
        <v/>
      </c>
      <c r="AD433" s="302" t="str">
        <f>IFERROR(VLOOKUP($B433,Totalt!$B$1:$AQ$550,MATCH(AD$2,Totalt!$B$1:$AQ$1,0),FALSE),"")</f>
        <v/>
      </c>
      <c r="AE433" s="302" t="str">
        <f>IFERROR(VLOOKUP($B433,Totalt!$B$1:$AQ$550,MATCH(AE$2,Totalt!$B$1:$AQ$1,0),FALSE),"")</f>
        <v/>
      </c>
      <c r="AF433" s="302" t="str">
        <f>IFERROR(VLOOKUP($B433,Totalt!$B$1:$AQ$550,MATCH(AF$2,Totalt!$B$1:$AQ$1,0),FALSE),"")</f>
        <v/>
      </c>
      <c r="AG433" s="302" t="str">
        <f>IFERROR(VLOOKUP($B433,Totalt!$B$1:$AQ$550,MATCH(AG$2,Totalt!$B$1:$AQ$1,0),FALSE),"")</f>
        <v/>
      </c>
      <c r="AI433" s="302" t="str">
        <f t="shared" si="24"/>
        <v/>
      </c>
      <c r="AJ433" s="302" t="str">
        <f>IF(ISERROR(1/VLOOKUP($B433,Leveranser!$B$1:$S$500,MATCH("såld värme (gwh)",Leveranser!$B$1:$S$1,0),FALSE)),"",VLOOKUP($B433,Leveranser!$B$1:$S$500,MATCH("såld värme (gwh)",Leveranser!$B$1:$S$1,0),FALSE))</f>
        <v/>
      </c>
      <c r="AK433" s="315"/>
      <c r="AM433" s="316" t="str">
        <f>IF(B433&lt;&gt;"",IF(VLOOKUP($B433,Totalt!$B$1:$AQ$550,MATCH("Kvalitetsgranskad:",Totalt!$B$1:$AQ$1,0),FALSE)="ja",VLOOKUP($B433,Miljö!$B$1:$AG$479,MATCH(AM$2,Miljö!$B$1:$AK$1,0),FALSE),""),"")</f>
        <v/>
      </c>
      <c r="AN433" s="316" t="str">
        <f>IF(AM433="ja",VLOOKUP($B433,Miljö!$B$1:$J$479,MATCH("Typ av ursprungsspecificerad el   (Om inget värde anges används Nordisk residualmix, se inforuta) ()",Miljö!$B$1:$J$1,0),FALSE),IF(AM433="nej","Nordisk residualel",""))</f>
        <v/>
      </c>
      <c r="AO433" s="316" t="str">
        <f>IF(AM433="","",VLOOKUP($B433,Miljö!$B$1:$J$479,MATCH("Fossilandel för ursprungspecificerad el ()",Miljö!$B$1:$J$1,0),FALSE))</f>
        <v/>
      </c>
      <c r="AP433" s="316" t="str">
        <f>IF(AM433="","",IFERROR(VLOOKUP($B433,Miljö!$B$1:$J$479,MATCH("Kärnkraftsandel för ursprungsspecificerad el ()",Miljö!$B$1:$J$1,0),FALSE)/1,0))</f>
        <v/>
      </c>
      <c r="AQ433" s="316" t="str">
        <f t="shared" si="25"/>
        <v/>
      </c>
      <c r="AS433" s="316" t="str">
        <f t="shared" si="26"/>
        <v/>
      </c>
      <c r="AT433" s="316" t="str">
        <f>IF(AS433="ja",VLOOKUP($B433,Miljö!$B$1:$O$500,MATCH("Fossil andel i procent (%)",Miljö!$B$1:$O$1,0),FALSE)/100,"")</f>
        <v/>
      </c>
      <c r="AV433" s="316" t="str">
        <f t="shared" si="27"/>
        <v/>
      </c>
      <c r="AW433" s="316" t="str">
        <f>IF(AV433="ja",VLOOKUP($B433,'Egen hetvattenprod'!$B$1:$AO$500,MATCH("Värmekälla till värmepumpar ()",'Egen hetvattenprod'!$B$1:$AO$1,0),FALSE),"")</f>
        <v/>
      </c>
    </row>
    <row r="434" spans="1:49" x14ac:dyDescent="0.25">
      <c r="A434" s="314" t="str">
        <f>'Miljövärden för publ företag'!B436</f>
        <v/>
      </c>
      <c r="B434" s="314" t="str">
        <f>'Miljövärden för publ företag'!C436</f>
        <v/>
      </c>
      <c r="C434" s="302" t="str">
        <f>IFERROR(VLOOKUP($B434,Totalt!$B$1:$AQ$550,MATCH(C$2,Totalt!$B$1:$AQ$1,0),FALSE),"")</f>
        <v/>
      </c>
      <c r="D434" s="302" t="str">
        <f>IFERROR(VLOOKUP($B434,Totalt!$B$1:$AQ$550,MATCH(D$2,Totalt!$B$1:$AQ$1,0),FALSE),"")</f>
        <v/>
      </c>
      <c r="E434" s="302" t="str">
        <f>IFERROR(VLOOKUP($B434,Totalt!$B$1:$AQ$550,MATCH(E$2,Totalt!$B$1:$AQ$1,0),FALSE),"")</f>
        <v/>
      </c>
      <c r="F434" s="302" t="str">
        <f>IFERROR(VLOOKUP($B434,Totalt!$B$1:$AQ$550,MATCH(F$2,Totalt!$B$1:$AQ$1,0),FALSE),"")</f>
        <v/>
      </c>
      <c r="G434" s="302" t="str">
        <f>IFERROR(VLOOKUP($B434,Totalt!$B$1:$AQ$550,MATCH(G$2,Totalt!$B$1:$AQ$1,0),FALSE),"")</f>
        <v/>
      </c>
      <c r="H434" s="302" t="str">
        <f>IFERROR(VLOOKUP($B434,Totalt!$B$1:$AQ$550,MATCH(H$2,Totalt!$B$1:$AQ$1,0),FALSE),"")</f>
        <v/>
      </c>
      <c r="I434" s="302" t="str">
        <f>IFERROR(VLOOKUP($B434,Totalt!$B$1:$AQ$550,MATCH(I$2,Totalt!$B$1:$AQ$1,0),FALSE),"")</f>
        <v/>
      </c>
      <c r="J434" s="302" t="str">
        <f>IFERROR(VLOOKUP($B434,Totalt!$B$1:$AQ$550,MATCH(J$2,Totalt!$B$1:$AQ$1,0),FALSE),"")</f>
        <v/>
      </c>
      <c r="K434" s="302" t="str">
        <f>IFERROR(VLOOKUP($B434,Totalt!$B$1:$AQ$550,MATCH(K$2,Totalt!$B$1:$AQ$1,0),FALSE),"")</f>
        <v/>
      </c>
      <c r="L434" s="302" t="str">
        <f>IFERROR(VLOOKUP($B434,Totalt!$B$1:$AQ$550,MATCH(L$2,Totalt!$B$1:$AQ$1,0),FALSE),"")</f>
        <v/>
      </c>
      <c r="M434" s="302" t="str">
        <f>IFERROR(VLOOKUP($B434,Totalt!$B$1:$AQ$550,MATCH(M$2,Totalt!$B$1:$AQ$1,0),FALSE),"")</f>
        <v/>
      </c>
      <c r="N434" s="302" t="str">
        <f>IFERROR(VLOOKUP($B434,Totalt!$B$1:$AQ$550,MATCH(N$2,Totalt!$B$1:$AQ$1,0),FALSE),"")</f>
        <v/>
      </c>
      <c r="O434" s="302" t="str">
        <f>IFERROR(VLOOKUP($B434,Totalt!$B$1:$AQ$550,MATCH(O$2,Totalt!$B$1:$AQ$1,0),FALSE),"")</f>
        <v/>
      </c>
      <c r="P434" s="302" t="str">
        <f>IFERROR(VLOOKUP($B434,Totalt!$B$1:$AQ$550,MATCH(P$2,Totalt!$B$1:$AQ$1,0),FALSE),"")</f>
        <v/>
      </c>
      <c r="Q434" s="302" t="str">
        <f>IFERROR(VLOOKUP($B434,Totalt!$B$1:$AQ$550,MATCH(Q$2,Totalt!$B$1:$AQ$1,0),FALSE),"")</f>
        <v/>
      </c>
      <c r="R434" s="302" t="str">
        <f>IFERROR(VLOOKUP($B434,Totalt!$B$1:$AQ$550,MATCH(R$2,Totalt!$B$1:$AQ$1,0),FALSE),"")</f>
        <v/>
      </c>
      <c r="S434" s="302" t="str">
        <f>IFERROR(VLOOKUP($B434,Totalt!$B$1:$AQ$550,MATCH(S$2,Totalt!$B$1:$AQ$1,0),FALSE),"")</f>
        <v/>
      </c>
      <c r="T434" s="302" t="str">
        <f>IFERROR(VLOOKUP($B434,Totalt!$B$1:$AQ$550,MATCH(T$2,Totalt!$B$1:$AQ$1,0),FALSE),"")</f>
        <v/>
      </c>
      <c r="U434" s="302" t="str">
        <f>IFERROR(VLOOKUP($B434,Totalt!$B$1:$AQ$550,MATCH(U$2,Totalt!$B$1:$AQ$1,0),FALSE),"")</f>
        <v/>
      </c>
      <c r="V434" s="302" t="str">
        <f>IFERROR(VLOOKUP($B434,Totalt!$B$1:$AQ$550,MATCH(V$2,Totalt!$B$1:$AQ$1,0),FALSE),"")</f>
        <v/>
      </c>
      <c r="W434" s="302" t="str">
        <f>IFERROR(VLOOKUP($B434,Totalt!$B$1:$AQ$550,MATCH(W$2,Totalt!$B$1:$AQ$1,0),FALSE),"")</f>
        <v/>
      </c>
      <c r="X434" s="302" t="str">
        <f>IFERROR(VLOOKUP($B434,Totalt!$B$1:$AQ$550,MATCH(X$2,Totalt!$B$1:$AQ$1,0),FALSE),"")</f>
        <v/>
      </c>
      <c r="Y434" s="302" t="str">
        <f>IFERROR(VLOOKUP($B434,Totalt!$B$1:$AQ$550,MATCH(Y$2,Totalt!$B$1:$AQ$1,0),FALSE),"")</f>
        <v/>
      </c>
      <c r="Z434" s="302" t="str">
        <f>IFERROR(VLOOKUP($B434,Totalt!$B$1:$AQ$550,MATCH(Z$2,Totalt!$B$1:$AQ$1,0),FALSE),"")</f>
        <v/>
      </c>
      <c r="AA434" s="302" t="str">
        <f>IFERROR(VLOOKUP($B434,Totalt!$B$1:$AQ$550,MATCH(AA$2,Totalt!$B$1:$AQ$1,0),FALSE),"")</f>
        <v/>
      </c>
      <c r="AB434" s="302" t="str">
        <f>IFERROR(VLOOKUP($B434,Totalt!$B$1:$AQ$550,MATCH(AB$2,Totalt!$B$1:$AQ$1,0),FALSE),"")</f>
        <v/>
      </c>
      <c r="AC434" s="302" t="str">
        <f>IFERROR(VLOOKUP($B434,Totalt!$B$1:$AQ$550,MATCH(AC$2,Totalt!$B$1:$AQ$1,0),FALSE),"")</f>
        <v/>
      </c>
      <c r="AD434" s="302" t="str">
        <f>IFERROR(VLOOKUP($B434,Totalt!$B$1:$AQ$550,MATCH(AD$2,Totalt!$B$1:$AQ$1,0),FALSE),"")</f>
        <v/>
      </c>
      <c r="AE434" s="302" t="str">
        <f>IFERROR(VLOOKUP($B434,Totalt!$B$1:$AQ$550,MATCH(AE$2,Totalt!$B$1:$AQ$1,0),FALSE),"")</f>
        <v/>
      </c>
      <c r="AF434" s="302" t="str">
        <f>IFERROR(VLOOKUP($B434,Totalt!$B$1:$AQ$550,MATCH(AF$2,Totalt!$B$1:$AQ$1,0),FALSE),"")</f>
        <v/>
      </c>
      <c r="AG434" s="302" t="str">
        <f>IFERROR(VLOOKUP($B434,Totalt!$B$1:$AQ$550,MATCH(AG$2,Totalt!$B$1:$AQ$1,0),FALSE),"")</f>
        <v/>
      </c>
      <c r="AI434" s="302" t="str">
        <f t="shared" si="24"/>
        <v/>
      </c>
      <c r="AJ434" s="302" t="str">
        <f>IF(ISERROR(1/VLOOKUP($B434,Leveranser!$B$1:$S$500,MATCH("såld värme (gwh)",Leveranser!$B$1:$S$1,0),FALSE)),"",VLOOKUP($B434,Leveranser!$B$1:$S$500,MATCH("såld värme (gwh)",Leveranser!$B$1:$S$1,0),FALSE))</f>
        <v/>
      </c>
      <c r="AK434" s="315"/>
      <c r="AM434" s="316" t="str">
        <f>IF(B434&lt;&gt;"",IF(VLOOKUP($B434,Totalt!$B$1:$AQ$550,MATCH("Kvalitetsgranskad:",Totalt!$B$1:$AQ$1,0),FALSE)="ja",VLOOKUP($B434,Miljö!$B$1:$AG$479,MATCH(AM$2,Miljö!$B$1:$AK$1,0),FALSE),""),"")</f>
        <v/>
      </c>
      <c r="AN434" s="316" t="str">
        <f>IF(AM434="ja",VLOOKUP($B434,Miljö!$B$1:$J$479,MATCH("Typ av ursprungsspecificerad el   (Om inget värde anges används Nordisk residualmix, se inforuta) ()",Miljö!$B$1:$J$1,0),FALSE),IF(AM434="nej","Nordisk residualel",""))</f>
        <v/>
      </c>
      <c r="AO434" s="316" t="str">
        <f>IF(AM434="","",VLOOKUP($B434,Miljö!$B$1:$J$479,MATCH("Fossilandel för ursprungspecificerad el ()",Miljö!$B$1:$J$1,0),FALSE))</f>
        <v/>
      </c>
      <c r="AP434" s="316" t="str">
        <f>IF(AM434="","",IFERROR(VLOOKUP($B434,Miljö!$B$1:$J$479,MATCH("Kärnkraftsandel för ursprungsspecificerad el ()",Miljö!$B$1:$J$1,0),FALSE)/1,0))</f>
        <v/>
      </c>
      <c r="AQ434" s="316" t="str">
        <f t="shared" si="25"/>
        <v/>
      </c>
      <c r="AS434" s="316" t="str">
        <f t="shared" si="26"/>
        <v/>
      </c>
      <c r="AT434" s="316" t="str">
        <f>IF(AS434="ja",VLOOKUP($B434,Miljö!$B$1:$O$500,MATCH("Fossil andel i procent (%)",Miljö!$B$1:$O$1,0),FALSE)/100,"")</f>
        <v/>
      </c>
      <c r="AV434" s="316" t="str">
        <f t="shared" si="27"/>
        <v/>
      </c>
      <c r="AW434" s="316" t="str">
        <f>IF(AV434="ja",VLOOKUP($B434,'Egen hetvattenprod'!$B$1:$AO$500,MATCH("Värmekälla till värmepumpar ()",'Egen hetvattenprod'!$B$1:$AO$1,0),FALSE),"")</f>
        <v/>
      </c>
    </row>
    <row r="435" spans="1:49" x14ac:dyDescent="0.25">
      <c r="A435" s="314" t="str">
        <f>'Miljövärden för publ företag'!B437</f>
        <v/>
      </c>
      <c r="B435" s="314" t="str">
        <f>'Miljövärden för publ företag'!C437</f>
        <v/>
      </c>
      <c r="C435" s="302" t="str">
        <f>IFERROR(VLOOKUP($B435,Totalt!$B$1:$AQ$550,MATCH(C$2,Totalt!$B$1:$AQ$1,0),FALSE),"")</f>
        <v/>
      </c>
      <c r="D435" s="302" t="str">
        <f>IFERROR(VLOOKUP($B435,Totalt!$B$1:$AQ$550,MATCH(D$2,Totalt!$B$1:$AQ$1,0),FALSE),"")</f>
        <v/>
      </c>
      <c r="E435" s="302" t="str">
        <f>IFERROR(VLOOKUP($B435,Totalt!$B$1:$AQ$550,MATCH(E$2,Totalt!$B$1:$AQ$1,0),FALSE),"")</f>
        <v/>
      </c>
      <c r="F435" s="302" t="str">
        <f>IFERROR(VLOOKUP($B435,Totalt!$B$1:$AQ$550,MATCH(F$2,Totalt!$B$1:$AQ$1,0),FALSE),"")</f>
        <v/>
      </c>
      <c r="G435" s="302" t="str">
        <f>IFERROR(VLOOKUP($B435,Totalt!$B$1:$AQ$550,MATCH(G$2,Totalt!$B$1:$AQ$1,0),FALSE),"")</f>
        <v/>
      </c>
      <c r="H435" s="302" t="str">
        <f>IFERROR(VLOOKUP($B435,Totalt!$B$1:$AQ$550,MATCH(H$2,Totalt!$B$1:$AQ$1,0),FALSE),"")</f>
        <v/>
      </c>
      <c r="I435" s="302" t="str">
        <f>IFERROR(VLOOKUP($B435,Totalt!$B$1:$AQ$550,MATCH(I$2,Totalt!$B$1:$AQ$1,0),FALSE),"")</f>
        <v/>
      </c>
      <c r="J435" s="302" t="str">
        <f>IFERROR(VLOOKUP($B435,Totalt!$B$1:$AQ$550,MATCH(J$2,Totalt!$B$1:$AQ$1,0),FALSE),"")</f>
        <v/>
      </c>
      <c r="K435" s="302" t="str">
        <f>IFERROR(VLOOKUP($B435,Totalt!$B$1:$AQ$550,MATCH(K$2,Totalt!$B$1:$AQ$1,0),FALSE),"")</f>
        <v/>
      </c>
      <c r="L435" s="302" t="str">
        <f>IFERROR(VLOOKUP($B435,Totalt!$B$1:$AQ$550,MATCH(L$2,Totalt!$B$1:$AQ$1,0),FALSE),"")</f>
        <v/>
      </c>
      <c r="M435" s="302" t="str">
        <f>IFERROR(VLOOKUP($B435,Totalt!$B$1:$AQ$550,MATCH(M$2,Totalt!$B$1:$AQ$1,0),FALSE),"")</f>
        <v/>
      </c>
      <c r="N435" s="302" t="str">
        <f>IFERROR(VLOOKUP($B435,Totalt!$B$1:$AQ$550,MATCH(N$2,Totalt!$B$1:$AQ$1,0),FALSE),"")</f>
        <v/>
      </c>
      <c r="O435" s="302" t="str">
        <f>IFERROR(VLOOKUP($B435,Totalt!$B$1:$AQ$550,MATCH(O$2,Totalt!$B$1:$AQ$1,0),FALSE),"")</f>
        <v/>
      </c>
      <c r="P435" s="302" t="str">
        <f>IFERROR(VLOOKUP($B435,Totalt!$B$1:$AQ$550,MATCH(P$2,Totalt!$B$1:$AQ$1,0),FALSE),"")</f>
        <v/>
      </c>
      <c r="Q435" s="302" t="str">
        <f>IFERROR(VLOOKUP($B435,Totalt!$B$1:$AQ$550,MATCH(Q$2,Totalt!$B$1:$AQ$1,0),FALSE),"")</f>
        <v/>
      </c>
      <c r="R435" s="302" t="str">
        <f>IFERROR(VLOOKUP($B435,Totalt!$B$1:$AQ$550,MATCH(R$2,Totalt!$B$1:$AQ$1,0),FALSE),"")</f>
        <v/>
      </c>
      <c r="S435" s="302" t="str">
        <f>IFERROR(VLOOKUP($B435,Totalt!$B$1:$AQ$550,MATCH(S$2,Totalt!$B$1:$AQ$1,0),FALSE),"")</f>
        <v/>
      </c>
      <c r="T435" s="302" t="str">
        <f>IFERROR(VLOOKUP($B435,Totalt!$B$1:$AQ$550,MATCH(T$2,Totalt!$B$1:$AQ$1,0),FALSE),"")</f>
        <v/>
      </c>
      <c r="U435" s="302" t="str">
        <f>IFERROR(VLOOKUP($B435,Totalt!$B$1:$AQ$550,MATCH(U$2,Totalt!$B$1:$AQ$1,0),FALSE),"")</f>
        <v/>
      </c>
      <c r="V435" s="302" t="str">
        <f>IFERROR(VLOOKUP($B435,Totalt!$B$1:$AQ$550,MATCH(V$2,Totalt!$B$1:$AQ$1,0),FALSE),"")</f>
        <v/>
      </c>
      <c r="W435" s="302" t="str">
        <f>IFERROR(VLOOKUP($B435,Totalt!$B$1:$AQ$550,MATCH(W$2,Totalt!$B$1:$AQ$1,0),FALSE),"")</f>
        <v/>
      </c>
      <c r="X435" s="302" t="str">
        <f>IFERROR(VLOOKUP($B435,Totalt!$B$1:$AQ$550,MATCH(X$2,Totalt!$B$1:$AQ$1,0),FALSE),"")</f>
        <v/>
      </c>
      <c r="Y435" s="302" t="str">
        <f>IFERROR(VLOOKUP($B435,Totalt!$B$1:$AQ$550,MATCH(Y$2,Totalt!$B$1:$AQ$1,0),FALSE),"")</f>
        <v/>
      </c>
      <c r="Z435" s="302" t="str">
        <f>IFERROR(VLOOKUP($B435,Totalt!$B$1:$AQ$550,MATCH(Z$2,Totalt!$B$1:$AQ$1,0),FALSE),"")</f>
        <v/>
      </c>
      <c r="AA435" s="302" t="str">
        <f>IFERROR(VLOOKUP($B435,Totalt!$B$1:$AQ$550,MATCH(AA$2,Totalt!$B$1:$AQ$1,0),FALSE),"")</f>
        <v/>
      </c>
      <c r="AB435" s="302" t="str">
        <f>IFERROR(VLOOKUP($B435,Totalt!$B$1:$AQ$550,MATCH(AB$2,Totalt!$B$1:$AQ$1,0),FALSE),"")</f>
        <v/>
      </c>
      <c r="AC435" s="302" t="str">
        <f>IFERROR(VLOOKUP($B435,Totalt!$B$1:$AQ$550,MATCH(AC$2,Totalt!$B$1:$AQ$1,0),FALSE),"")</f>
        <v/>
      </c>
      <c r="AD435" s="302" t="str">
        <f>IFERROR(VLOOKUP($B435,Totalt!$B$1:$AQ$550,MATCH(AD$2,Totalt!$B$1:$AQ$1,0),FALSE),"")</f>
        <v/>
      </c>
      <c r="AE435" s="302" t="str">
        <f>IFERROR(VLOOKUP($B435,Totalt!$B$1:$AQ$550,MATCH(AE$2,Totalt!$B$1:$AQ$1,0),FALSE),"")</f>
        <v/>
      </c>
      <c r="AF435" s="302" t="str">
        <f>IFERROR(VLOOKUP($B435,Totalt!$B$1:$AQ$550,MATCH(AF$2,Totalt!$B$1:$AQ$1,0),FALSE),"")</f>
        <v/>
      </c>
      <c r="AG435" s="302" t="str">
        <f>IFERROR(VLOOKUP($B435,Totalt!$B$1:$AQ$550,MATCH(AG$2,Totalt!$B$1:$AQ$1,0),FALSE),"")</f>
        <v/>
      </c>
      <c r="AI435" s="302" t="str">
        <f t="shared" si="24"/>
        <v/>
      </c>
      <c r="AJ435" s="302" t="str">
        <f>IF(ISERROR(1/VLOOKUP($B435,Leveranser!$B$1:$S$500,MATCH("såld värme (gwh)",Leveranser!$B$1:$S$1,0),FALSE)),"",VLOOKUP($B435,Leveranser!$B$1:$S$500,MATCH("såld värme (gwh)",Leveranser!$B$1:$S$1,0),FALSE))</f>
        <v/>
      </c>
      <c r="AK435" s="315"/>
      <c r="AM435" s="316" t="str">
        <f>IF(B435&lt;&gt;"",IF(VLOOKUP($B435,Totalt!$B$1:$AQ$550,MATCH("Kvalitetsgranskad:",Totalt!$B$1:$AQ$1,0),FALSE)="ja",VLOOKUP($B435,Miljö!$B$1:$AG$479,MATCH(AM$2,Miljö!$B$1:$AK$1,0),FALSE),""),"")</f>
        <v/>
      </c>
      <c r="AN435" s="316" t="str">
        <f>IF(AM435="ja",VLOOKUP($B435,Miljö!$B$1:$J$479,MATCH("Typ av ursprungsspecificerad el   (Om inget värde anges används Nordisk residualmix, se inforuta) ()",Miljö!$B$1:$J$1,0),FALSE),IF(AM435="nej","Nordisk residualel",""))</f>
        <v/>
      </c>
      <c r="AO435" s="316" t="str">
        <f>IF(AM435="","",VLOOKUP($B435,Miljö!$B$1:$J$479,MATCH("Fossilandel för ursprungspecificerad el ()",Miljö!$B$1:$J$1,0),FALSE))</f>
        <v/>
      </c>
      <c r="AP435" s="316" t="str">
        <f>IF(AM435="","",IFERROR(VLOOKUP($B435,Miljö!$B$1:$J$479,MATCH("Kärnkraftsandel för ursprungsspecificerad el ()",Miljö!$B$1:$J$1,0),FALSE)/1,0))</f>
        <v/>
      </c>
      <c r="AQ435" s="316" t="str">
        <f t="shared" si="25"/>
        <v/>
      </c>
      <c r="AS435" s="316" t="str">
        <f t="shared" si="26"/>
        <v/>
      </c>
      <c r="AT435" s="316" t="str">
        <f>IF(AS435="ja",VLOOKUP($B435,Miljö!$B$1:$O$500,MATCH("Fossil andel i procent (%)",Miljö!$B$1:$O$1,0),FALSE)/100,"")</f>
        <v/>
      </c>
      <c r="AV435" s="316" t="str">
        <f t="shared" si="27"/>
        <v/>
      </c>
      <c r="AW435" s="316" t="str">
        <f>IF(AV435="ja",VLOOKUP($B435,'Egen hetvattenprod'!$B$1:$AO$500,MATCH("Värmekälla till värmepumpar ()",'Egen hetvattenprod'!$B$1:$AO$1,0),FALSE),"")</f>
        <v/>
      </c>
    </row>
    <row r="436" spans="1:49" x14ac:dyDescent="0.25">
      <c r="A436" s="314" t="str">
        <f>'Miljövärden för publ företag'!B438</f>
        <v/>
      </c>
      <c r="B436" s="314" t="str">
        <f>'Miljövärden för publ företag'!C438</f>
        <v/>
      </c>
      <c r="C436" s="302" t="str">
        <f>IFERROR(VLOOKUP($B436,Totalt!$B$1:$AQ$550,MATCH(C$2,Totalt!$B$1:$AQ$1,0),FALSE),"")</f>
        <v/>
      </c>
      <c r="D436" s="302" t="str">
        <f>IFERROR(VLOOKUP($B436,Totalt!$B$1:$AQ$550,MATCH(D$2,Totalt!$B$1:$AQ$1,0),FALSE),"")</f>
        <v/>
      </c>
      <c r="E436" s="302" t="str">
        <f>IFERROR(VLOOKUP($B436,Totalt!$B$1:$AQ$550,MATCH(E$2,Totalt!$B$1:$AQ$1,0),FALSE),"")</f>
        <v/>
      </c>
      <c r="F436" s="302" t="str">
        <f>IFERROR(VLOOKUP($B436,Totalt!$B$1:$AQ$550,MATCH(F$2,Totalt!$B$1:$AQ$1,0),FALSE),"")</f>
        <v/>
      </c>
      <c r="G436" s="302" t="str">
        <f>IFERROR(VLOOKUP($B436,Totalt!$B$1:$AQ$550,MATCH(G$2,Totalt!$B$1:$AQ$1,0),FALSE),"")</f>
        <v/>
      </c>
      <c r="H436" s="302" t="str">
        <f>IFERROR(VLOOKUP($B436,Totalt!$B$1:$AQ$550,MATCH(H$2,Totalt!$B$1:$AQ$1,0),FALSE),"")</f>
        <v/>
      </c>
      <c r="I436" s="302" t="str">
        <f>IFERROR(VLOOKUP($B436,Totalt!$B$1:$AQ$550,MATCH(I$2,Totalt!$B$1:$AQ$1,0),FALSE),"")</f>
        <v/>
      </c>
      <c r="J436" s="302" t="str">
        <f>IFERROR(VLOOKUP($B436,Totalt!$B$1:$AQ$550,MATCH(J$2,Totalt!$B$1:$AQ$1,0),FALSE),"")</f>
        <v/>
      </c>
      <c r="K436" s="302" t="str">
        <f>IFERROR(VLOOKUP($B436,Totalt!$B$1:$AQ$550,MATCH(K$2,Totalt!$B$1:$AQ$1,0),FALSE),"")</f>
        <v/>
      </c>
      <c r="L436" s="302" t="str">
        <f>IFERROR(VLOOKUP($B436,Totalt!$B$1:$AQ$550,MATCH(L$2,Totalt!$B$1:$AQ$1,0),FALSE),"")</f>
        <v/>
      </c>
      <c r="M436" s="302" t="str">
        <f>IFERROR(VLOOKUP($B436,Totalt!$B$1:$AQ$550,MATCH(M$2,Totalt!$B$1:$AQ$1,0),FALSE),"")</f>
        <v/>
      </c>
      <c r="N436" s="302" t="str">
        <f>IFERROR(VLOOKUP($B436,Totalt!$B$1:$AQ$550,MATCH(N$2,Totalt!$B$1:$AQ$1,0),FALSE),"")</f>
        <v/>
      </c>
      <c r="O436" s="302" t="str">
        <f>IFERROR(VLOOKUP($B436,Totalt!$B$1:$AQ$550,MATCH(O$2,Totalt!$B$1:$AQ$1,0),FALSE),"")</f>
        <v/>
      </c>
      <c r="P436" s="302" t="str">
        <f>IFERROR(VLOOKUP($B436,Totalt!$B$1:$AQ$550,MATCH(P$2,Totalt!$B$1:$AQ$1,0),FALSE),"")</f>
        <v/>
      </c>
      <c r="Q436" s="302" t="str">
        <f>IFERROR(VLOOKUP($B436,Totalt!$B$1:$AQ$550,MATCH(Q$2,Totalt!$B$1:$AQ$1,0),FALSE),"")</f>
        <v/>
      </c>
      <c r="R436" s="302" t="str">
        <f>IFERROR(VLOOKUP($B436,Totalt!$B$1:$AQ$550,MATCH(R$2,Totalt!$B$1:$AQ$1,0),FALSE),"")</f>
        <v/>
      </c>
      <c r="S436" s="302" t="str">
        <f>IFERROR(VLOOKUP($B436,Totalt!$B$1:$AQ$550,MATCH(S$2,Totalt!$B$1:$AQ$1,0),FALSE),"")</f>
        <v/>
      </c>
      <c r="T436" s="302" t="str">
        <f>IFERROR(VLOOKUP($B436,Totalt!$B$1:$AQ$550,MATCH(T$2,Totalt!$B$1:$AQ$1,0),FALSE),"")</f>
        <v/>
      </c>
      <c r="U436" s="302" t="str">
        <f>IFERROR(VLOOKUP($B436,Totalt!$B$1:$AQ$550,MATCH(U$2,Totalt!$B$1:$AQ$1,0),FALSE),"")</f>
        <v/>
      </c>
      <c r="V436" s="302" t="str">
        <f>IFERROR(VLOOKUP($B436,Totalt!$B$1:$AQ$550,MATCH(V$2,Totalt!$B$1:$AQ$1,0),FALSE),"")</f>
        <v/>
      </c>
      <c r="W436" s="302" t="str">
        <f>IFERROR(VLOOKUP($B436,Totalt!$B$1:$AQ$550,MATCH(W$2,Totalt!$B$1:$AQ$1,0),FALSE),"")</f>
        <v/>
      </c>
      <c r="X436" s="302" t="str">
        <f>IFERROR(VLOOKUP($B436,Totalt!$B$1:$AQ$550,MATCH(X$2,Totalt!$B$1:$AQ$1,0),FALSE),"")</f>
        <v/>
      </c>
      <c r="Y436" s="302" t="str">
        <f>IFERROR(VLOOKUP($B436,Totalt!$B$1:$AQ$550,MATCH(Y$2,Totalt!$B$1:$AQ$1,0),FALSE),"")</f>
        <v/>
      </c>
      <c r="Z436" s="302" t="str">
        <f>IFERROR(VLOOKUP($B436,Totalt!$B$1:$AQ$550,MATCH(Z$2,Totalt!$B$1:$AQ$1,0),FALSE),"")</f>
        <v/>
      </c>
      <c r="AA436" s="302" t="str">
        <f>IFERROR(VLOOKUP($B436,Totalt!$B$1:$AQ$550,MATCH(AA$2,Totalt!$B$1:$AQ$1,0),FALSE),"")</f>
        <v/>
      </c>
      <c r="AB436" s="302" t="str">
        <f>IFERROR(VLOOKUP($B436,Totalt!$B$1:$AQ$550,MATCH(AB$2,Totalt!$B$1:$AQ$1,0),FALSE),"")</f>
        <v/>
      </c>
      <c r="AC436" s="302" t="str">
        <f>IFERROR(VLOOKUP($B436,Totalt!$B$1:$AQ$550,MATCH(AC$2,Totalt!$B$1:$AQ$1,0),FALSE),"")</f>
        <v/>
      </c>
      <c r="AD436" s="302" t="str">
        <f>IFERROR(VLOOKUP($B436,Totalt!$B$1:$AQ$550,MATCH(AD$2,Totalt!$B$1:$AQ$1,0),FALSE),"")</f>
        <v/>
      </c>
      <c r="AE436" s="302" t="str">
        <f>IFERROR(VLOOKUP($B436,Totalt!$B$1:$AQ$550,MATCH(AE$2,Totalt!$B$1:$AQ$1,0),FALSE),"")</f>
        <v/>
      </c>
      <c r="AF436" s="302" t="str">
        <f>IFERROR(VLOOKUP($B436,Totalt!$B$1:$AQ$550,MATCH(AF$2,Totalt!$B$1:$AQ$1,0),FALSE),"")</f>
        <v/>
      </c>
      <c r="AG436" s="302" t="str">
        <f>IFERROR(VLOOKUP($B436,Totalt!$B$1:$AQ$550,MATCH(AG$2,Totalt!$B$1:$AQ$1,0),FALSE),"")</f>
        <v/>
      </c>
      <c r="AI436" s="302" t="str">
        <f t="shared" si="24"/>
        <v/>
      </c>
      <c r="AJ436" s="302" t="str">
        <f>IF(ISERROR(1/VLOOKUP($B436,Leveranser!$B$1:$S$500,MATCH("såld värme (gwh)",Leveranser!$B$1:$S$1,0),FALSE)),"",VLOOKUP($B436,Leveranser!$B$1:$S$500,MATCH("såld värme (gwh)",Leveranser!$B$1:$S$1,0),FALSE))</f>
        <v/>
      </c>
      <c r="AK436" s="315"/>
      <c r="AM436" s="316" t="str">
        <f>IF(B436&lt;&gt;"",IF(VLOOKUP($B436,Totalt!$B$1:$AQ$550,MATCH("Kvalitetsgranskad:",Totalt!$B$1:$AQ$1,0),FALSE)="ja",VLOOKUP($B436,Miljö!$B$1:$AG$479,MATCH(AM$2,Miljö!$B$1:$AK$1,0),FALSE),""),"")</f>
        <v/>
      </c>
      <c r="AN436" s="316" t="str">
        <f>IF(AM436="ja",VLOOKUP($B436,Miljö!$B$1:$J$479,MATCH("Typ av ursprungsspecificerad el   (Om inget värde anges används Nordisk residualmix, se inforuta) ()",Miljö!$B$1:$J$1,0),FALSE),IF(AM436="nej","Nordisk residualel",""))</f>
        <v/>
      </c>
      <c r="AO436" s="316" t="str">
        <f>IF(AM436="","",VLOOKUP($B436,Miljö!$B$1:$J$479,MATCH("Fossilandel för ursprungspecificerad el ()",Miljö!$B$1:$J$1,0),FALSE))</f>
        <v/>
      </c>
      <c r="AP436" s="316" t="str">
        <f>IF(AM436="","",IFERROR(VLOOKUP($B436,Miljö!$B$1:$J$479,MATCH("Kärnkraftsandel för ursprungsspecificerad el ()",Miljö!$B$1:$J$1,0),FALSE)/1,0))</f>
        <v/>
      </c>
      <c r="AQ436" s="316" t="str">
        <f t="shared" si="25"/>
        <v/>
      </c>
      <c r="AS436" s="316" t="str">
        <f t="shared" si="26"/>
        <v/>
      </c>
      <c r="AT436" s="316" t="str">
        <f>IF(AS436="ja",VLOOKUP($B436,Miljö!$B$1:$O$500,MATCH("Fossil andel i procent (%)",Miljö!$B$1:$O$1,0),FALSE)/100,"")</f>
        <v/>
      </c>
      <c r="AV436" s="316" t="str">
        <f t="shared" si="27"/>
        <v/>
      </c>
      <c r="AW436" s="316" t="str">
        <f>IF(AV436="ja",VLOOKUP($B436,'Egen hetvattenprod'!$B$1:$AO$500,MATCH("Värmekälla till värmepumpar ()",'Egen hetvattenprod'!$B$1:$AO$1,0),FALSE),"")</f>
        <v/>
      </c>
    </row>
    <row r="437" spans="1:49" x14ac:dyDescent="0.25">
      <c r="A437" s="314" t="str">
        <f>'Miljövärden för publ företag'!B439</f>
        <v/>
      </c>
      <c r="B437" s="314" t="str">
        <f>'Miljövärden för publ företag'!C439</f>
        <v/>
      </c>
      <c r="C437" s="302" t="str">
        <f>IFERROR(VLOOKUP($B437,Totalt!$B$1:$AQ$550,MATCH(C$2,Totalt!$B$1:$AQ$1,0),FALSE),"")</f>
        <v/>
      </c>
      <c r="D437" s="302" t="str">
        <f>IFERROR(VLOOKUP($B437,Totalt!$B$1:$AQ$550,MATCH(D$2,Totalt!$B$1:$AQ$1,0),FALSE),"")</f>
        <v/>
      </c>
      <c r="E437" s="302" t="str">
        <f>IFERROR(VLOOKUP($B437,Totalt!$B$1:$AQ$550,MATCH(E$2,Totalt!$B$1:$AQ$1,0),FALSE),"")</f>
        <v/>
      </c>
      <c r="F437" s="302" t="str">
        <f>IFERROR(VLOOKUP($B437,Totalt!$B$1:$AQ$550,MATCH(F$2,Totalt!$B$1:$AQ$1,0),FALSE),"")</f>
        <v/>
      </c>
      <c r="G437" s="302" t="str">
        <f>IFERROR(VLOOKUP($B437,Totalt!$B$1:$AQ$550,MATCH(G$2,Totalt!$B$1:$AQ$1,0),FALSE),"")</f>
        <v/>
      </c>
      <c r="H437" s="302" t="str">
        <f>IFERROR(VLOOKUP($B437,Totalt!$B$1:$AQ$550,MATCH(H$2,Totalt!$B$1:$AQ$1,0),FALSE),"")</f>
        <v/>
      </c>
      <c r="I437" s="302" t="str">
        <f>IFERROR(VLOOKUP($B437,Totalt!$B$1:$AQ$550,MATCH(I$2,Totalt!$B$1:$AQ$1,0),FALSE),"")</f>
        <v/>
      </c>
      <c r="J437" s="302" t="str">
        <f>IFERROR(VLOOKUP($B437,Totalt!$B$1:$AQ$550,MATCH(J$2,Totalt!$B$1:$AQ$1,0),FALSE),"")</f>
        <v/>
      </c>
      <c r="K437" s="302" t="str">
        <f>IFERROR(VLOOKUP($B437,Totalt!$B$1:$AQ$550,MATCH(K$2,Totalt!$B$1:$AQ$1,0),FALSE),"")</f>
        <v/>
      </c>
      <c r="L437" s="302" t="str">
        <f>IFERROR(VLOOKUP($B437,Totalt!$B$1:$AQ$550,MATCH(L$2,Totalt!$B$1:$AQ$1,0),FALSE),"")</f>
        <v/>
      </c>
      <c r="M437" s="302" t="str">
        <f>IFERROR(VLOOKUP($B437,Totalt!$B$1:$AQ$550,MATCH(M$2,Totalt!$B$1:$AQ$1,0),FALSE),"")</f>
        <v/>
      </c>
      <c r="N437" s="302" t="str">
        <f>IFERROR(VLOOKUP($B437,Totalt!$B$1:$AQ$550,MATCH(N$2,Totalt!$B$1:$AQ$1,0),FALSE),"")</f>
        <v/>
      </c>
      <c r="O437" s="302" t="str">
        <f>IFERROR(VLOOKUP($B437,Totalt!$B$1:$AQ$550,MATCH(O$2,Totalt!$B$1:$AQ$1,0),FALSE),"")</f>
        <v/>
      </c>
      <c r="P437" s="302" t="str">
        <f>IFERROR(VLOOKUP($B437,Totalt!$B$1:$AQ$550,MATCH(P$2,Totalt!$B$1:$AQ$1,0),FALSE),"")</f>
        <v/>
      </c>
      <c r="Q437" s="302" t="str">
        <f>IFERROR(VLOOKUP($B437,Totalt!$B$1:$AQ$550,MATCH(Q$2,Totalt!$B$1:$AQ$1,0),FALSE),"")</f>
        <v/>
      </c>
      <c r="R437" s="302" t="str">
        <f>IFERROR(VLOOKUP($B437,Totalt!$B$1:$AQ$550,MATCH(R$2,Totalt!$B$1:$AQ$1,0),FALSE),"")</f>
        <v/>
      </c>
      <c r="S437" s="302" t="str">
        <f>IFERROR(VLOOKUP($B437,Totalt!$B$1:$AQ$550,MATCH(S$2,Totalt!$B$1:$AQ$1,0),FALSE),"")</f>
        <v/>
      </c>
      <c r="T437" s="302" t="str">
        <f>IFERROR(VLOOKUP($B437,Totalt!$B$1:$AQ$550,MATCH(T$2,Totalt!$B$1:$AQ$1,0),FALSE),"")</f>
        <v/>
      </c>
      <c r="U437" s="302" t="str">
        <f>IFERROR(VLOOKUP($B437,Totalt!$B$1:$AQ$550,MATCH(U$2,Totalt!$B$1:$AQ$1,0),FALSE),"")</f>
        <v/>
      </c>
      <c r="V437" s="302" t="str">
        <f>IFERROR(VLOOKUP($B437,Totalt!$B$1:$AQ$550,MATCH(V$2,Totalt!$B$1:$AQ$1,0),FALSE),"")</f>
        <v/>
      </c>
      <c r="W437" s="302" t="str">
        <f>IFERROR(VLOOKUP($B437,Totalt!$B$1:$AQ$550,MATCH(W$2,Totalt!$B$1:$AQ$1,0),FALSE),"")</f>
        <v/>
      </c>
      <c r="X437" s="302" t="str">
        <f>IFERROR(VLOOKUP($B437,Totalt!$B$1:$AQ$550,MATCH(X$2,Totalt!$B$1:$AQ$1,0),FALSE),"")</f>
        <v/>
      </c>
      <c r="Y437" s="302" t="str">
        <f>IFERROR(VLOOKUP($B437,Totalt!$B$1:$AQ$550,MATCH(Y$2,Totalt!$B$1:$AQ$1,0),FALSE),"")</f>
        <v/>
      </c>
      <c r="Z437" s="302" t="str">
        <f>IFERROR(VLOOKUP($B437,Totalt!$B$1:$AQ$550,MATCH(Z$2,Totalt!$B$1:$AQ$1,0),FALSE),"")</f>
        <v/>
      </c>
      <c r="AA437" s="302" t="str">
        <f>IFERROR(VLOOKUP($B437,Totalt!$B$1:$AQ$550,MATCH(AA$2,Totalt!$B$1:$AQ$1,0),FALSE),"")</f>
        <v/>
      </c>
      <c r="AB437" s="302" t="str">
        <f>IFERROR(VLOOKUP($B437,Totalt!$B$1:$AQ$550,MATCH(AB$2,Totalt!$B$1:$AQ$1,0),FALSE),"")</f>
        <v/>
      </c>
      <c r="AC437" s="302" t="str">
        <f>IFERROR(VLOOKUP($B437,Totalt!$B$1:$AQ$550,MATCH(AC$2,Totalt!$B$1:$AQ$1,0),FALSE),"")</f>
        <v/>
      </c>
      <c r="AD437" s="302" t="str">
        <f>IFERROR(VLOOKUP($B437,Totalt!$B$1:$AQ$550,MATCH(AD$2,Totalt!$B$1:$AQ$1,0),FALSE),"")</f>
        <v/>
      </c>
      <c r="AE437" s="302" t="str">
        <f>IFERROR(VLOOKUP($B437,Totalt!$B$1:$AQ$550,MATCH(AE$2,Totalt!$B$1:$AQ$1,0),FALSE),"")</f>
        <v/>
      </c>
      <c r="AF437" s="302" t="str">
        <f>IFERROR(VLOOKUP($B437,Totalt!$B$1:$AQ$550,MATCH(AF$2,Totalt!$B$1:$AQ$1,0),FALSE),"")</f>
        <v/>
      </c>
      <c r="AG437" s="302" t="str">
        <f>IFERROR(VLOOKUP($B437,Totalt!$B$1:$AQ$550,MATCH(AG$2,Totalt!$B$1:$AQ$1,0),FALSE),"")</f>
        <v/>
      </c>
      <c r="AI437" s="302" t="str">
        <f t="shared" si="24"/>
        <v/>
      </c>
      <c r="AJ437" s="302" t="str">
        <f>IF(ISERROR(1/VLOOKUP($B437,Leveranser!$B$1:$S$500,MATCH("såld värme (gwh)",Leveranser!$B$1:$S$1,0),FALSE)),"",VLOOKUP($B437,Leveranser!$B$1:$S$500,MATCH("såld värme (gwh)",Leveranser!$B$1:$S$1,0),FALSE))</f>
        <v/>
      </c>
      <c r="AK437" s="315"/>
      <c r="AM437" s="316" t="str">
        <f>IF(B437&lt;&gt;"",IF(VLOOKUP($B437,Totalt!$B$1:$AQ$550,MATCH("Kvalitetsgranskad:",Totalt!$B$1:$AQ$1,0),FALSE)="ja",VLOOKUP($B437,Miljö!$B$1:$AG$479,MATCH(AM$2,Miljö!$B$1:$AK$1,0),FALSE),""),"")</f>
        <v/>
      </c>
      <c r="AN437" s="316" t="str">
        <f>IF(AM437="ja",VLOOKUP($B437,Miljö!$B$1:$J$479,MATCH("Typ av ursprungsspecificerad el   (Om inget värde anges används Nordisk residualmix, se inforuta) ()",Miljö!$B$1:$J$1,0),FALSE),IF(AM437="nej","Nordisk residualel",""))</f>
        <v/>
      </c>
      <c r="AO437" s="316" t="str">
        <f>IF(AM437="","",VLOOKUP($B437,Miljö!$B$1:$J$479,MATCH("Fossilandel för ursprungspecificerad el ()",Miljö!$B$1:$J$1,0),FALSE))</f>
        <v/>
      </c>
      <c r="AP437" s="316" t="str">
        <f>IF(AM437="","",IFERROR(VLOOKUP($B437,Miljö!$B$1:$J$479,MATCH("Kärnkraftsandel för ursprungsspecificerad el ()",Miljö!$B$1:$J$1,0),FALSE)/1,0))</f>
        <v/>
      </c>
      <c r="AQ437" s="316" t="str">
        <f t="shared" si="25"/>
        <v/>
      </c>
      <c r="AS437" s="316" t="str">
        <f t="shared" si="26"/>
        <v/>
      </c>
      <c r="AT437" s="316" t="str">
        <f>IF(AS437="ja",VLOOKUP($B437,Miljö!$B$1:$O$500,MATCH("Fossil andel i procent (%)",Miljö!$B$1:$O$1,0),FALSE)/100,"")</f>
        <v/>
      </c>
      <c r="AV437" s="316" t="str">
        <f t="shared" si="27"/>
        <v/>
      </c>
      <c r="AW437" s="316" t="str">
        <f>IF(AV437="ja",VLOOKUP($B437,'Egen hetvattenprod'!$B$1:$AO$500,MATCH("Värmekälla till värmepumpar ()",'Egen hetvattenprod'!$B$1:$AO$1,0),FALSE),"")</f>
        <v/>
      </c>
    </row>
    <row r="438" spans="1:49" x14ac:dyDescent="0.25">
      <c r="A438" s="314" t="str">
        <f>'Miljövärden för publ företag'!B440</f>
        <v/>
      </c>
      <c r="B438" s="314" t="str">
        <f>'Miljövärden för publ företag'!C440</f>
        <v/>
      </c>
      <c r="C438" s="302" t="str">
        <f>IFERROR(VLOOKUP($B438,Totalt!$B$1:$AQ$550,MATCH(C$2,Totalt!$B$1:$AQ$1,0),FALSE),"")</f>
        <v/>
      </c>
      <c r="D438" s="302" t="str">
        <f>IFERROR(VLOOKUP($B438,Totalt!$B$1:$AQ$550,MATCH(D$2,Totalt!$B$1:$AQ$1,0),FALSE),"")</f>
        <v/>
      </c>
      <c r="E438" s="302" t="str">
        <f>IFERROR(VLOOKUP($B438,Totalt!$B$1:$AQ$550,MATCH(E$2,Totalt!$B$1:$AQ$1,0),FALSE),"")</f>
        <v/>
      </c>
      <c r="F438" s="302" t="str">
        <f>IFERROR(VLOOKUP($B438,Totalt!$B$1:$AQ$550,MATCH(F$2,Totalt!$B$1:$AQ$1,0),FALSE),"")</f>
        <v/>
      </c>
      <c r="G438" s="302" t="str">
        <f>IFERROR(VLOOKUP($B438,Totalt!$B$1:$AQ$550,MATCH(G$2,Totalt!$B$1:$AQ$1,0),FALSE),"")</f>
        <v/>
      </c>
      <c r="H438" s="302" t="str">
        <f>IFERROR(VLOOKUP($B438,Totalt!$B$1:$AQ$550,MATCH(H$2,Totalt!$B$1:$AQ$1,0),FALSE),"")</f>
        <v/>
      </c>
      <c r="I438" s="302" t="str">
        <f>IFERROR(VLOOKUP($B438,Totalt!$B$1:$AQ$550,MATCH(I$2,Totalt!$B$1:$AQ$1,0),FALSE),"")</f>
        <v/>
      </c>
      <c r="J438" s="302" t="str">
        <f>IFERROR(VLOOKUP($B438,Totalt!$B$1:$AQ$550,MATCH(J$2,Totalt!$B$1:$AQ$1,0),FALSE),"")</f>
        <v/>
      </c>
      <c r="K438" s="302" t="str">
        <f>IFERROR(VLOOKUP($B438,Totalt!$B$1:$AQ$550,MATCH(K$2,Totalt!$B$1:$AQ$1,0),FALSE),"")</f>
        <v/>
      </c>
      <c r="L438" s="302" t="str">
        <f>IFERROR(VLOOKUP($B438,Totalt!$B$1:$AQ$550,MATCH(L$2,Totalt!$B$1:$AQ$1,0),FALSE),"")</f>
        <v/>
      </c>
      <c r="M438" s="302" t="str">
        <f>IFERROR(VLOOKUP($B438,Totalt!$B$1:$AQ$550,MATCH(M$2,Totalt!$B$1:$AQ$1,0),FALSE),"")</f>
        <v/>
      </c>
      <c r="N438" s="302" t="str">
        <f>IFERROR(VLOOKUP($B438,Totalt!$B$1:$AQ$550,MATCH(N$2,Totalt!$B$1:$AQ$1,0),FALSE),"")</f>
        <v/>
      </c>
      <c r="O438" s="302" t="str">
        <f>IFERROR(VLOOKUP($B438,Totalt!$B$1:$AQ$550,MATCH(O$2,Totalt!$B$1:$AQ$1,0),FALSE),"")</f>
        <v/>
      </c>
      <c r="P438" s="302" t="str">
        <f>IFERROR(VLOOKUP($B438,Totalt!$B$1:$AQ$550,MATCH(P$2,Totalt!$B$1:$AQ$1,0),FALSE),"")</f>
        <v/>
      </c>
      <c r="Q438" s="302" t="str">
        <f>IFERROR(VLOOKUP($B438,Totalt!$B$1:$AQ$550,MATCH(Q$2,Totalt!$B$1:$AQ$1,0),FALSE),"")</f>
        <v/>
      </c>
      <c r="R438" s="302" t="str">
        <f>IFERROR(VLOOKUP($B438,Totalt!$B$1:$AQ$550,MATCH(R$2,Totalt!$B$1:$AQ$1,0),FALSE),"")</f>
        <v/>
      </c>
      <c r="S438" s="302" t="str">
        <f>IFERROR(VLOOKUP($B438,Totalt!$B$1:$AQ$550,MATCH(S$2,Totalt!$B$1:$AQ$1,0),FALSE),"")</f>
        <v/>
      </c>
      <c r="T438" s="302" t="str">
        <f>IFERROR(VLOOKUP($B438,Totalt!$B$1:$AQ$550,MATCH(T$2,Totalt!$B$1:$AQ$1,0),FALSE),"")</f>
        <v/>
      </c>
      <c r="U438" s="302" t="str">
        <f>IFERROR(VLOOKUP($B438,Totalt!$B$1:$AQ$550,MATCH(U$2,Totalt!$B$1:$AQ$1,0),FALSE),"")</f>
        <v/>
      </c>
      <c r="V438" s="302" t="str">
        <f>IFERROR(VLOOKUP($B438,Totalt!$B$1:$AQ$550,MATCH(V$2,Totalt!$B$1:$AQ$1,0),FALSE),"")</f>
        <v/>
      </c>
      <c r="W438" s="302" t="str">
        <f>IFERROR(VLOOKUP($B438,Totalt!$B$1:$AQ$550,MATCH(W$2,Totalt!$B$1:$AQ$1,0),FALSE),"")</f>
        <v/>
      </c>
      <c r="X438" s="302" t="str">
        <f>IFERROR(VLOOKUP($B438,Totalt!$B$1:$AQ$550,MATCH(X$2,Totalt!$B$1:$AQ$1,0),FALSE),"")</f>
        <v/>
      </c>
      <c r="Y438" s="302" t="str">
        <f>IFERROR(VLOOKUP($B438,Totalt!$B$1:$AQ$550,MATCH(Y$2,Totalt!$B$1:$AQ$1,0),FALSE),"")</f>
        <v/>
      </c>
      <c r="Z438" s="302" t="str">
        <f>IFERROR(VLOOKUP($B438,Totalt!$B$1:$AQ$550,MATCH(Z$2,Totalt!$B$1:$AQ$1,0),FALSE),"")</f>
        <v/>
      </c>
      <c r="AA438" s="302" t="str">
        <f>IFERROR(VLOOKUP($B438,Totalt!$B$1:$AQ$550,MATCH(AA$2,Totalt!$B$1:$AQ$1,0),FALSE),"")</f>
        <v/>
      </c>
      <c r="AB438" s="302" t="str">
        <f>IFERROR(VLOOKUP($B438,Totalt!$B$1:$AQ$550,MATCH(AB$2,Totalt!$B$1:$AQ$1,0),FALSE),"")</f>
        <v/>
      </c>
      <c r="AC438" s="302" t="str">
        <f>IFERROR(VLOOKUP($B438,Totalt!$B$1:$AQ$550,MATCH(AC$2,Totalt!$B$1:$AQ$1,0),FALSE),"")</f>
        <v/>
      </c>
      <c r="AD438" s="302" t="str">
        <f>IFERROR(VLOOKUP($B438,Totalt!$B$1:$AQ$550,MATCH(AD$2,Totalt!$B$1:$AQ$1,0),FALSE),"")</f>
        <v/>
      </c>
      <c r="AE438" s="302" t="str">
        <f>IFERROR(VLOOKUP($B438,Totalt!$B$1:$AQ$550,MATCH(AE$2,Totalt!$B$1:$AQ$1,0),FALSE),"")</f>
        <v/>
      </c>
      <c r="AF438" s="302" t="str">
        <f>IFERROR(VLOOKUP($B438,Totalt!$B$1:$AQ$550,MATCH(AF$2,Totalt!$B$1:$AQ$1,0),FALSE),"")</f>
        <v/>
      </c>
      <c r="AG438" s="302" t="str">
        <f>IFERROR(VLOOKUP($B438,Totalt!$B$1:$AQ$550,MATCH(AG$2,Totalt!$B$1:$AQ$1,0),FALSE),"")</f>
        <v/>
      </c>
      <c r="AI438" s="302" t="str">
        <f t="shared" si="24"/>
        <v/>
      </c>
      <c r="AJ438" s="302" t="str">
        <f>IF(ISERROR(1/VLOOKUP($B438,Leveranser!$B$1:$S$500,MATCH("såld värme (gwh)",Leveranser!$B$1:$S$1,0),FALSE)),"",VLOOKUP($B438,Leveranser!$B$1:$S$500,MATCH("såld värme (gwh)",Leveranser!$B$1:$S$1,0),FALSE))</f>
        <v/>
      </c>
      <c r="AK438" s="315"/>
      <c r="AM438" s="316" t="str">
        <f>IF(B438&lt;&gt;"",IF(VLOOKUP($B438,Totalt!$B$1:$AQ$550,MATCH("Kvalitetsgranskad:",Totalt!$B$1:$AQ$1,0),FALSE)="ja",VLOOKUP($B438,Miljö!$B$1:$AG$479,MATCH(AM$2,Miljö!$B$1:$AK$1,0),FALSE),""),"")</f>
        <v/>
      </c>
      <c r="AN438" s="316" t="str">
        <f>IF(AM438="ja",VLOOKUP($B438,Miljö!$B$1:$J$479,MATCH("Typ av ursprungsspecificerad el   (Om inget värde anges används Nordisk residualmix, se inforuta) ()",Miljö!$B$1:$J$1,0),FALSE),IF(AM438="nej","Nordisk residualel",""))</f>
        <v/>
      </c>
      <c r="AO438" s="316" t="str">
        <f>IF(AM438="","",VLOOKUP($B438,Miljö!$B$1:$J$479,MATCH("Fossilandel för ursprungspecificerad el ()",Miljö!$B$1:$J$1,0),FALSE))</f>
        <v/>
      </c>
      <c r="AP438" s="316" t="str">
        <f>IF(AM438="","",IFERROR(VLOOKUP($B438,Miljö!$B$1:$J$479,MATCH("Kärnkraftsandel för ursprungsspecificerad el ()",Miljö!$B$1:$J$1,0),FALSE)/1,0))</f>
        <v/>
      </c>
      <c r="AQ438" s="316" t="str">
        <f t="shared" si="25"/>
        <v/>
      </c>
      <c r="AS438" s="316" t="str">
        <f t="shared" si="26"/>
        <v/>
      </c>
      <c r="AT438" s="316" t="str">
        <f>IF(AS438="ja",VLOOKUP($B438,Miljö!$B$1:$O$500,MATCH("Fossil andel i procent (%)",Miljö!$B$1:$O$1,0),FALSE)/100,"")</f>
        <v/>
      </c>
      <c r="AV438" s="316" t="str">
        <f t="shared" si="27"/>
        <v/>
      </c>
      <c r="AW438" s="316" t="str">
        <f>IF(AV438="ja",VLOOKUP($B438,'Egen hetvattenprod'!$B$1:$AO$500,MATCH("Värmekälla till värmepumpar ()",'Egen hetvattenprod'!$B$1:$AO$1,0),FALSE),"")</f>
        <v/>
      </c>
    </row>
    <row r="439" spans="1:49" x14ac:dyDescent="0.25">
      <c r="A439" s="314" t="str">
        <f>'Miljövärden för publ företag'!B441</f>
        <v/>
      </c>
      <c r="B439" s="314" t="str">
        <f>'Miljövärden för publ företag'!C441</f>
        <v/>
      </c>
      <c r="C439" s="302" t="str">
        <f>IFERROR(VLOOKUP($B439,Totalt!$B$1:$AQ$550,MATCH(C$2,Totalt!$B$1:$AQ$1,0),FALSE),"")</f>
        <v/>
      </c>
      <c r="D439" s="302" t="str">
        <f>IFERROR(VLOOKUP($B439,Totalt!$B$1:$AQ$550,MATCH(D$2,Totalt!$B$1:$AQ$1,0),FALSE),"")</f>
        <v/>
      </c>
      <c r="E439" s="302" t="str">
        <f>IFERROR(VLOOKUP($B439,Totalt!$B$1:$AQ$550,MATCH(E$2,Totalt!$B$1:$AQ$1,0),FALSE),"")</f>
        <v/>
      </c>
      <c r="F439" s="302" t="str">
        <f>IFERROR(VLOOKUP($B439,Totalt!$B$1:$AQ$550,MATCH(F$2,Totalt!$B$1:$AQ$1,0),FALSE),"")</f>
        <v/>
      </c>
      <c r="G439" s="302" t="str">
        <f>IFERROR(VLOOKUP($B439,Totalt!$B$1:$AQ$550,MATCH(G$2,Totalt!$B$1:$AQ$1,0),FALSE),"")</f>
        <v/>
      </c>
      <c r="H439" s="302" t="str">
        <f>IFERROR(VLOOKUP($B439,Totalt!$B$1:$AQ$550,MATCH(H$2,Totalt!$B$1:$AQ$1,0),FALSE),"")</f>
        <v/>
      </c>
      <c r="I439" s="302" t="str">
        <f>IFERROR(VLOOKUP($B439,Totalt!$B$1:$AQ$550,MATCH(I$2,Totalt!$B$1:$AQ$1,0),FALSE),"")</f>
        <v/>
      </c>
      <c r="J439" s="302" t="str">
        <f>IFERROR(VLOOKUP($B439,Totalt!$B$1:$AQ$550,MATCH(J$2,Totalt!$B$1:$AQ$1,0),FALSE),"")</f>
        <v/>
      </c>
      <c r="K439" s="302" t="str">
        <f>IFERROR(VLOOKUP($B439,Totalt!$B$1:$AQ$550,MATCH(K$2,Totalt!$B$1:$AQ$1,0),FALSE),"")</f>
        <v/>
      </c>
      <c r="L439" s="302" t="str">
        <f>IFERROR(VLOOKUP($B439,Totalt!$B$1:$AQ$550,MATCH(L$2,Totalt!$B$1:$AQ$1,0),FALSE),"")</f>
        <v/>
      </c>
      <c r="M439" s="302" t="str">
        <f>IFERROR(VLOOKUP($B439,Totalt!$B$1:$AQ$550,MATCH(M$2,Totalt!$B$1:$AQ$1,0),FALSE),"")</f>
        <v/>
      </c>
      <c r="N439" s="302" t="str">
        <f>IFERROR(VLOOKUP($B439,Totalt!$B$1:$AQ$550,MATCH(N$2,Totalt!$B$1:$AQ$1,0),FALSE),"")</f>
        <v/>
      </c>
      <c r="O439" s="302" t="str">
        <f>IFERROR(VLOOKUP($B439,Totalt!$B$1:$AQ$550,MATCH(O$2,Totalt!$B$1:$AQ$1,0),FALSE),"")</f>
        <v/>
      </c>
      <c r="P439" s="302" t="str">
        <f>IFERROR(VLOOKUP($B439,Totalt!$B$1:$AQ$550,MATCH(P$2,Totalt!$B$1:$AQ$1,0),FALSE),"")</f>
        <v/>
      </c>
      <c r="Q439" s="302" t="str">
        <f>IFERROR(VLOOKUP($B439,Totalt!$B$1:$AQ$550,MATCH(Q$2,Totalt!$B$1:$AQ$1,0),FALSE),"")</f>
        <v/>
      </c>
      <c r="R439" s="302" t="str">
        <f>IFERROR(VLOOKUP($B439,Totalt!$B$1:$AQ$550,MATCH(R$2,Totalt!$B$1:$AQ$1,0),FALSE),"")</f>
        <v/>
      </c>
      <c r="S439" s="302" t="str">
        <f>IFERROR(VLOOKUP($B439,Totalt!$B$1:$AQ$550,MATCH(S$2,Totalt!$B$1:$AQ$1,0),FALSE),"")</f>
        <v/>
      </c>
      <c r="T439" s="302" t="str">
        <f>IFERROR(VLOOKUP($B439,Totalt!$B$1:$AQ$550,MATCH(T$2,Totalt!$B$1:$AQ$1,0),FALSE),"")</f>
        <v/>
      </c>
      <c r="U439" s="302" t="str">
        <f>IFERROR(VLOOKUP($B439,Totalt!$B$1:$AQ$550,MATCH(U$2,Totalt!$B$1:$AQ$1,0),FALSE),"")</f>
        <v/>
      </c>
      <c r="V439" s="302" t="str">
        <f>IFERROR(VLOOKUP($B439,Totalt!$B$1:$AQ$550,MATCH(V$2,Totalt!$B$1:$AQ$1,0),FALSE),"")</f>
        <v/>
      </c>
      <c r="W439" s="302" t="str">
        <f>IFERROR(VLOOKUP($B439,Totalt!$B$1:$AQ$550,MATCH(W$2,Totalt!$B$1:$AQ$1,0),FALSE),"")</f>
        <v/>
      </c>
      <c r="X439" s="302" t="str">
        <f>IFERROR(VLOOKUP($B439,Totalt!$B$1:$AQ$550,MATCH(X$2,Totalt!$B$1:$AQ$1,0),FALSE),"")</f>
        <v/>
      </c>
      <c r="Y439" s="302" t="str">
        <f>IFERROR(VLOOKUP($B439,Totalt!$B$1:$AQ$550,MATCH(Y$2,Totalt!$B$1:$AQ$1,0),FALSE),"")</f>
        <v/>
      </c>
      <c r="Z439" s="302" t="str">
        <f>IFERROR(VLOOKUP($B439,Totalt!$B$1:$AQ$550,MATCH(Z$2,Totalt!$B$1:$AQ$1,0),FALSE),"")</f>
        <v/>
      </c>
      <c r="AA439" s="302" t="str">
        <f>IFERROR(VLOOKUP($B439,Totalt!$B$1:$AQ$550,MATCH(AA$2,Totalt!$B$1:$AQ$1,0),FALSE),"")</f>
        <v/>
      </c>
      <c r="AB439" s="302" t="str">
        <f>IFERROR(VLOOKUP($B439,Totalt!$B$1:$AQ$550,MATCH(AB$2,Totalt!$B$1:$AQ$1,0),FALSE),"")</f>
        <v/>
      </c>
      <c r="AC439" s="302" t="str">
        <f>IFERROR(VLOOKUP($B439,Totalt!$B$1:$AQ$550,MATCH(AC$2,Totalt!$B$1:$AQ$1,0),FALSE),"")</f>
        <v/>
      </c>
      <c r="AD439" s="302" t="str">
        <f>IFERROR(VLOOKUP($B439,Totalt!$B$1:$AQ$550,MATCH(AD$2,Totalt!$B$1:$AQ$1,0),FALSE),"")</f>
        <v/>
      </c>
      <c r="AE439" s="302" t="str">
        <f>IFERROR(VLOOKUP($B439,Totalt!$B$1:$AQ$550,MATCH(AE$2,Totalt!$B$1:$AQ$1,0),FALSE),"")</f>
        <v/>
      </c>
      <c r="AF439" s="302" t="str">
        <f>IFERROR(VLOOKUP($B439,Totalt!$B$1:$AQ$550,MATCH(AF$2,Totalt!$B$1:$AQ$1,0),FALSE),"")</f>
        <v/>
      </c>
      <c r="AG439" s="302" t="str">
        <f>IFERROR(VLOOKUP($B439,Totalt!$B$1:$AQ$550,MATCH(AG$2,Totalt!$B$1:$AQ$1,0),FALSE),"")</f>
        <v/>
      </c>
      <c r="AI439" s="302" t="str">
        <f t="shared" si="24"/>
        <v/>
      </c>
      <c r="AJ439" s="302" t="str">
        <f>IF(ISERROR(1/VLOOKUP($B439,Leveranser!$B$1:$S$500,MATCH("såld värme (gwh)",Leveranser!$B$1:$S$1,0),FALSE)),"",VLOOKUP($B439,Leveranser!$B$1:$S$500,MATCH("såld värme (gwh)",Leveranser!$B$1:$S$1,0),FALSE))</f>
        <v/>
      </c>
      <c r="AK439" s="315"/>
      <c r="AM439" s="316" t="str">
        <f>IF(B439&lt;&gt;"",IF(VLOOKUP($B439,Totalt!$B$1:$AQ$550,MATCH("Kvalitetsgranskad:",Totalt!$B$1:$AQ$1,0),FALSE)="ja",VLOOKUP($B439,Miljö!$B$1:$AG$479,MATCH(AM$2,Miljö!$B$1:$AK$1,0),FALSE),""),"")</f>
        <v/>
      </c>
      <c r="AN439" s="316" t="str">
        <f>IF(AM439="ja",VLOOKUP($B439,Miljö!$B$1:$J$479,MATCH("Typ av ursprungsspecificerad el   (Om inget värde anges används Nordisk residualmix, se inforuta) ()",Miljö!$B$1:$J$1,0),FALSE),IF(AM439="nej","Nordisk residualel",""))</f>
        <v/>
      </c>
      <c r="AO439" s="316" t="str">
        <f>IF(AM439="","",VLOOKUP($B439,Miljö!$B$1:$J$479,MATCH("Fossilandel för ursprungspecificerad el ()",Miljö!$B$1:$J$1,0),FALSE))</f>
        <v/>
      </c>
      <c r="AP439" s="316" t="str">
        <f>IF(AM439="","",IFERROR(VLOOKUP($B439,Miljö!$B$1:$J$479,MATCH("Kärnkraftsandel för ursprungsspecificerad el ()",Miljö!$B$1:$J$1,0),FALSE)/1,0))</f>
        <v/>
      </c>
      <c r="AQ439" s="316" t="str">
        <f t="shared" si="25"/>
        <v/>
      </c>
      <c r="AS439" s="316" t="str">
        <f t="shared" si="26"/>
        <v/>
      </c>
      <c r="AT439" s="316" t="str">
        <f>IF(AS439="ja",VLOOKUP($B439,Miljö!$B$1:$O$500,MATCH("Fossil andel i procent (%)",Miljö!$B$1:$O$1,0),FALSE)/100,"")</f>
        <v/>
      </c>
      <c r="AV439" s="316" t="str">
        <f t="shared" si="27"/>
        <v/>
      </c>
      <c r="AW439" s="316" t="str">
        <f>IF(AV439="ja",VLOOKUP($B439,'Egen hetvattenprod'!$B$1:$AO$500,MATCH("Värmekälla till värmepumpar ()",'Egen hetvattenprod'!$B$1:$AO$1,0),FALSE),"")</f>
        <v/>
      </c>
    </row>
    <row r="440" spans="1:49" x14ac:dyDescent="0.25">
      <c r="A440" s="314" t="str">
        <f>'Miljövärden för publ företag'!B442</f>
        <v/>
      </c>
      <c r="B440" s="314" t="str">
        <f>'Miljövärden för publ företag'!C442</f>
        <v/>
      </c>
      <c r="C440" s="302" t="str">
        <f>IFERROR(VLOOKUP($B440,Totalt!$B$1:$AQ$550,MATCH(C$2,Totalt!$B$1:$AQ$1,0),FALSE),"")</f>
        <v/>
      </c>
      <c r="D440" s="302" t="str">
        <f>IFERROR(VLOOKUP($B440,Totalt!$B$1:$AQ$550,MATCH(D$2,Totalt!$B$1:$AQ$1,0),FALSE),"")</f>
        <v/>
      </c>
      <c r="E440" s="302" t="str">
        <f>IFERROR(VLOOKUP($B440,Totalt!$B$1:$AQ$550,MATCH(E$2,Totalt!$B$1:$AQ$1,0),FALSE),"")</f>
        <v/>
      </c>
      <c r="F440" s="302" t="str">
        <f>IFERROR(VLOOKUP($B440,Totalt!$B$1:$AQ$550,MATCH(F$2,Totalt!$B$1:$AQ$1,0),FALSE),"")</f>
        <v/>
      </c>
      <c r="G440" s="302" t="str">
        <f>IFERROR(VLOOKUP($B440,Totalt!$B$1:$AQ$550,MATCH(G$2,Totalt!$B$1:$AQ$1,0),FALSE),"")</f>
        <v/>
      </c>
      <c r="H440" s="302" t="str">
        <f>IFERROR(VLOOKUP($B440,Totalt!$B$1:$AQ$550,MATCH(H$2,Totalt!$B$1:$AQ$1,0),FALSE),"")</f>
        <v/>
      </c>
      <c r="I440" s="302" t="str">
        <f>IFERROR(VLOOKUP($B440,Totalt!$B$1:$AQ$550,MATCH(I$2,Totalt!$B$1:$AQ$1,0),FALSE),"")</f>
        <v/>
      </c>
      <c r="J440" s="302" t="str">
        <f>IFERROR(VLOOKUP($B440,Totalt!$B$1:$AQ$550,MATCH(J$2,Totalt!$B$1:$AQ$1,0),FALSE),"")</f>
        <v/>
      </c>
      <c r="K440" s="302" t="str">
        <f>IFERROR(VLOOKUP($B440,Totalt!$B$1:$AQ$550,MATCH(K$2,Totalt!$B$1:$AQ$1,0),FALSE),"")</f>
        <v/>
      </c>
      <c r="L440" s="302" t="str">
        <f>IFERROR(VLOOKUP($B440,Totalt!$B$1:$AQ$550,MATCH(L$2,Totalt!$B$1:$AQ$1,0),FALSE),"")</f>
        <v/>
      </c>
      <c r="M440" s="302" t="str">
        <f>IFERROR(VLOOKUP($B440,Totalt!$B$1:$AQ$550,MATCH(M$2,Totalt!$B$1:$AQ$1,0),FALSE),"")</f>
        <v/>
      </c>
      <c r="N440" s="302" t="str">
        <f>IFERROR(VLOOKUP($B440,Totalt!$B$1:$AQ$550,MATCH(N$2,Totalt!$B$1:$AQ$1,0),FALSE),"")</f>
        <v/>
      </c>
      <c r="O440" s="302" t="str">
        <f>IFERROR(VLOOKUP($B440,Totalt!$B$1:$AQ$550,MATCH(O$2,Totalt!$B$1:$AQ$1,0),FALSE),"")</f>
        <v/>
      </c>
      <c r="P440" s="302" t="str">
        <f>IFERROR(VLOOKUP($B440,Totalt!$B$1:$AQ$550,MATCH(P$2,Totalt!$B$1:$AQ$1,0),FALSE),"")</f>
        <v/>
      </c>
      <c r="Q440" s="302" t="str">
        <f>IFERROR(VLOOKUP($B440,Totalt!$B$1:$AQ$550,MATCH(Q$2,Totalt!$B$1:$AQ$1,0),FALSE),"")</f>
        <v/>
      </c>
      <c r="R440" s="302" t="str">
        <f>IFERROR(VLOOKUP($B440,Totalt!$B$1:$AQ$550,MATCH(R$2,Totalt!$B$1:$AQ$1,0),FALSE),"")</f>
        <v/>
      </c>
      <c r="S440" s="302" t="str">
        <f>IFERROR(VLOOKUP($B440,Totalt!$B$1:$AQ$550,MATCH(S$2,Totalt!$B$1:$AQ$1,0),FALSE),"")</f>
        <v/>
      </c>
      <c r="T440" s="302" t="str">
        <f>IFERROR(VLOOKUP($B440,Totalt!$B$1:$AQ$550,MATCH(T$2,Totalt!$B$1:$AQ$1,0),FALSE),"")</f>
        <v/>
      </c>
      <c r="U440" s="302" t="str">
        <f>IFERROR(VLOOKUP($B440,Totalt!$B$1:$AQ$550,MATCH(U$2,Totalt!$B$1:$AQ$1,0),FALSE),"")</f>
        <v/>
      </c>
      <c r="V440" s="302" t="str">
        <f>IFERROR(VLOOKUP($B440,Totalt!$B$1:$AQ$550,MATCH(V$2,Totalt!$B$1:$AQ$1,0),FALSE),"")</f>
        <v/>
      </c>
      <c r="W440" s="302" t="str">
        <f>IFERROR(VLOOKUP($B440,Totalt!$B$1:$AQ$550,MATCH(W$2,Totalt!$B$1:$AQ$1,0),FALSE),"")</f>
        <v/>
      </c>
      <c r="X440" s="302" t="str">
        <f>IFERROR(VLOOKUP($B440,Totalt!$B$1:$AQ$550,MATCH(X$2,Totalt!$B$1:$AQ$1,0),FALSE),"")</f>
        <v/>
      </c>
      <c r="Y440" s="302" t="str">
        <f>IFERROR(VLOOKUP($B440,Totalt!$B$1:$AQ$550,MATCH(Y$2,Totalt!$B$1:$AQ$1,0),FALSE),"")</f>
        <v/>
      </c>
      <c r="Z440" s="302" t="str">
        <f>IFERROR(VLOOKUP($B440,Totalt!$B$1:$AQ$550,MATCH(Z$2,Totalt!$B$1:$AQ$1,0),FALSE),"")</f>
        <v/>
      </c>
      <c r="AA440" s="302" t="str">
        <f>IFERROR(VLOOKUP($B440,Totalt!$B$1:$AQ$550,MATCH(AA$2,Totalt!$B$1:$AQ$1,0),FALSE),"")</f>
        <v/>
      </c>
      <c r="AB440" s="302" t="str">
        <f>IFERROR(VLOOKUP($B440,Totalt!$B$1:$AQ$550,MATCH(AB$2,Totalt!$B$1:$AQ$1,0),FALSE),"")</f>
        <v/>
      </c>
      <c r="AC440" s="302" t="str">
        <f>IFERROR(VLOOKUP($B440,Totalt!$B$1:$AQ$550,MATCH(AC$2,Totalt!$B$1:$AQ$1,0),FALSE),"")</f>
        <v/>
      </c>
      <c r="AD440" s="302" t="str">
        <f>IFERROR(VLOOKUP($B440,Totalt!$B$1:$AQ$550,MATCH(AD$2,Totalt!$B$1:$AQ$1,0),FALSE),"")</f>
        <v/>
      </c>
      <c r="AE440" s="302" t="str">
        <f>IFERROR(VLOOKUP($B440,Totalt!$B$1:$AQ$550,MATCH(AE$2,Totalt!$B$1:$AQ$1,0),FALSE),"")</f>
        <v/>
      </c>
      <c r="AF440" s="302" t="str">
        <f>IFERROR(VLOOKUP($B440,Totalt!$B$1:$AQ$550,MATCH(AF$2,Totalt!$B$1:$AQ$1,0),FALSE),"")</f>
        <v/>
      </c>
      <c r="AG440" s="302" t="str">
        <f>IFERROR(VLOOKUP($B440,Totalt!$B$1:$AQ$550,MATCH(AG$2,Totalt!$B$1:$AQ$1,0),FALSE),"")</f>
        <v/>
      </c>
      <c r="AI440" s="302" t="str">
        <f t="shared" si="24"/>
        <v/>
      </c>
      <c r="AJ440" s="302" t="str">
        <f>IF(ISERROR(1/VLOOKUP($B440,Leveranser!$B$1:$S$500,MATCH("såld värme (gwh)",Leveranser!$B$1:$S$1,0),FALSE)),"",VLOOKUP($B440,Leveranser!$B$1:$S$500,MATCH("såld värme (gwh)",Leveranser!$B$1:$S$1,0),FALSE))</f>
        <v/>
      </c>
      <c r="AK440" s="315"/>
      <c r="AM440" s="316" t="str">
        <f>IF(B440&lt;&gt;"",IF(VLOOKUP($B440,Totalt!$B$1:$AQ$550,MATCH("Kvalitetsgranskad:",Totalt!$B$1:$AQ$1,0),FALSE)="ja",VLOOKUP($B440,Miljö!$B$1:$AG$479,MATCH(AM$2,Miljö!$B$1:$AK$1,0),FALSE),""),"")</f>
        <v/>
      </c>
      <c r="AN440" s="316" t="str">
        <f>IF(AM440="ja",VLOOKUP($B440,Miljö!$B$1:$J$479,MATCH("Typ av ursprungsspecificerad el   (Om inget värde anges används Nordisk residualmix, se inforuta) ()",Miljö!$B$1:$J$1,0),FALSE),IF(AM440="nej","Nordisk residualel",""))</f>
        <v/>
      </c>
      <c r="AO440" s="316" t="str">
        <f>IF(AM440="","",VLOOKUP($B440,Miljö!$B$1:$J$479,MATCH("Fossilandel för ursprungspecificerad el ()",Miljö!$B$1:$J$1,0),FALSE))</f>
        <v/>
      </c>
      <c r="AP440" s="316" t="str">
        <f>IF(AM440="","",IFERROR(VLOOKUP($B440,Miljö!$B$1:$J$479,MATCH("Kärnkraftsandel för ursprungsspecificerad el ()",Miljö!$B$1:$J$1,0),FALSE)/1,0))</f>
        <v/>
      </c>
      <c r="AQ440" s="316" t="str">
        <f t="shared" si="25"/>
        <v/>
      </c>
      <c r="AS440" s="316" t="str">
        <f t="shared" si="26"/>
        <v/>
      </c>
      <c r="AT440" s="316" t="str">
        <f>IF(AS440="ja",VLOOKUP($B440,Miljö!$B$1:$O$500,MATCH("Fossil andel i procent (%)",Miljö!$B$1:$O$1,0),FALSE)/100,"")</f>
        <v/>
      </c>
      <c r="AV440" s="316" t="str">
        <f t="shared" si="27"/>
        <v/>
      </c>
      <c r="AW440" s="316" t="str">
        <f>IF(AV440="ja",VLOOKUP($B440,'Egen hetvattenprod'!$B$1:$AO$500,MATCH("Värmekälla till värmepumpar ()",'Egen hetvattenprod'!$B$1:$AO$1,0),FALSE),"")</f>
        <v/>
      </c>
    </row>
    <row r="441" spans="1:49" x14ac:dyDescent="0.25">
      <c r="A441" s="314" t="str">
        <f>'Miljövärden för publ företag'!B443</f>
        <v/>
      </c>
      <c r="B441" s="314" t="str">
        <f>'Miljövärden för publ företag'!C443</f>
        <v/>
      </c>
      <c r="C441" s="302" t="str">
        <f>IFERROR(VLOOKUP($B441,Totalt!$B$1:$AQ$550,MATCH(C$2,Totalt!$B$1:$AQ$1,0),FALSE),"")</f>
        <v/>
      </c>
      <c r="D441" s="302" t="str">
        <f>IFERROR(VLOOKUP($B441,Totalt!$B$1:$AQ$550,MATCH(D$2,Totalt!$B$1:$AQ$1,0),FALSE),"")</f>
        <v/>
      </c>
      <c r="E441" s="302" t="str">
        <f>IFERROR(VLOOKUP($B441,Totalt!$B$1:$AQ$550,MATCH(E$2,Totalt!$B$1:$AQ$1,0),FALSE),"")</f>
        <v/>
      </c>
      <c r="F441" s="302" t="str">
        <f>IFERROR(VLOOKUP($B441,Totalt!$B$1:$AQ$550,MATCH(F$2,Totalt!$B$1:$AQ$1,0),FALSE),"")</f>
        <v/>
      </c>
      <c r="G441" s="302" t="str">
        <f>IFERROR(VLOOKUP($B441,Totalt!$B$1:$AQ$550,MATCH(G$2,Totalt!$B$1:$AQ$1,0),FALSE),"")</f>
        <v/>
      </c>
      <c r="H441" s="302" t="str">
        <f>IFERROR(VLOOKUP($B441,Totalt!$B$1:$AQ$550,MATCH(H$2,Totalt!$B$1:$AQ$1,0),FALSE),"")</f>
        <v/>
      </c>
      <c r="I441" s="302" t="str">
        <f>IFERROR(VLOOKUP($B441,Totalt!$B$1:$AQ$550,MATCH(I$2,Totalt!$B$1:$AQ$1,0),FALSE),"")</f>
        <v/>
      </c>
      <c r="J441" s="302" t="str">
        <f>IFERROR(VLOOKUP($B441,Totalt!$B$1:$AQ$550,MATCH(J$2,Totalt!$B$1:$AQ$1,0),FALSE),"")</f>
        <v/>
      </c>
      <c r="K441" s="302" t="str">
        <f>IFERROR(VLOOKUP($B441,Totalt!$B$1:$AQ$550,MATCH(K$2,Totalt!$B$1:$AQ$1,0),FALSE),"")</f>
        <v/>
      </c>
      <c r="L441" s="302" t="str">
        <f>IFERROR(VLOOKUP($B441,Totalt!$B$1:$AQ$550,MATCH(L$2,Totalt!$B$1:$AQ$1,0),FALSE),"")</f>
        <v/>
      </c>
      <c r="M441" s="302" t="str">
        <f>IFERROR(VLOOKUP($B441,Totalt!$B$1:$AQ$550,MATCH(M$2,Totalt!$B$1:$AQ$1,0),FALSE),"")</f>
        <v/>
      </c>
      <c r="N441" s="302" t="str">
        <f>IFERROR(VLOOKUP($B441,Totalt!$B$1:$AQ$550,MATCH(N$2,Totalt!$B$1:$AQ$1,0),FALSE),"")</f>
        <v/>
      </c>
      <c r="O441" s="302" t="str">
        <f>IFERROR(VLOOKUP($B441,Totalt!$B$1:$AQ$550,MATCH(O$2,Totalt!$B$1:$AQ$1,0),FALSE),"")</f>
        <v/>
      </c>
      <c r="P441" s="302" t="str">
        <f>IFERROR(VLOOKUP($B441,Totalt!$B$1:$AQ$550,MATCH(P$2,Totalt!$B$1:$AQ$1,0),FALSE),"")</f>
        <v/>
      </c>
      <c r="Q441" s="302" t="str">
        <f>IFERROR(VLOOKUP($B441,Totalt!$B$1:$AQ$550,MATCH(Q$2,Totalt!$B$1:$AQ$1,0),FALSE),"")</f>
        <v/>
      </c>
      <c r="R441" s="302" t="str">
        <f>IFERROR(VLOOKUP($B441,Totalt!$B$1:$AQ$550,MATCH(R$2,Totalt!$B$1:$AQ$1,0),FALSE),"")</f>
        <v/>
      </c>
      <c r="S441" s="302" t="str">
        <f>IFERROR(VLOOKUP($B441,Totalt!$B$1:$AQ$550,MATCH(S$2,Totalt!$B$1:$AQ$1,0),FALSE),"")</f>
        <v/>
      </c>
      <c r="T441" s="302" t="str">
        <f>IFERROR(VLOOKUP($B441,Totalt!$B$1:$AQ$550,MATCH(T$2,Totalt!$B$1:$AQ$1,0),FALSE),"")</f>
        <v/>
      </c>
      <c r="U441" s="302" t="str">
        <f>IFERROR(VLOOKUP($B441,Totalt!$B$1:$AQ$550,MATCH(U$2,Totalt!$B$1:$AQ$1,0),FALSE),"")</f>
        <v/>
      </c>
      <c r="V441" s="302" t="str">
        <f>IFERROR(VLOOKUP($B441,Totalt!$B$1:$AQ$550,MATCH(V$2,Totalt!$B$1:$AQ$1,0),FALSE),"")</f>
        <v/>
      </c>
      <c r="W441" s="302" t="str">
        <f>IFERROR(VLOOKUP($B441,Totalt!$B$1:$AQ$550,MATCH(W$2,Totalt!$B$1:$AQ$1,0),FALSE),"")</f>
        <v/>
      </c>
      <c r="X441" s="302" t="str">
        <f>IFERROR(VLOOKUP($B441,Totalt!$B$1:$AQ$550,MATCH(X$2,Totalt!$B$1:$AQ$1,0),FALSE),"")</f>
        <v/>
      </c>
      <c r="Y441" s="302" t="str">
        <f>IFERROR(VLOOKUP($B441,Totalt!$B$1:$AQ$550,MATCH(Y$2,Totalt!$B$1:$AQ$1,0),FALSE),"")</f>
        <v/>
      </c>
      <c r="Z441" s="302" t="str">
        <f>IFERROR(VLOOKUP($B441,Totalt!$B$1:$AQ$550,MATCH(Z$2,Totalt!$B$1:$AQ$1,0),FALSE),"")</f>
        <v/>
      </c>
      <c r="AA441" s="302" t="str">
        <f>IFERROR(VLOOKUP($B441,Totalt!$B$1:$AQ$550,MATCH(AA$2,Totalt!$B$1:$AQ$1,0),FALSE),"")</f>
        <v/>
      </c>
      <c r="AB441" s="302" t="str">
        <f>IFERROR(VLOOKUP($B441,Totalt!$B$1:$AQ$550,MATCH(AB$2,Totalt!$B$1:$AQ$1,0),FALSE),"")</f>
        <v/>
      </c>
      <c r="AC441" s="302" t="str">
        <f>IFERROR(VLOOKUP($B441,Totalt!$B$1:$AQ$550,MATCH(AC$2,Totalt!$B$1:$AQ$1,0),FALSE),"")</f>
        <v/>
      </c>
      <c r="AD441" s="302" t="str">
        <f>IFERROR(VLOOKUP($B441,Totalt!$B$1:$AQ$550,MATCH(AD$2,Totalt!$B$1:$AQ$1,0),FALSE),"")</f>
        <v/>
      </c>
      <c r="AE441" s="302" t="str">
        <f>IFERROR(VLOOKUP($B441,Totalt!$B$1:$AQ$550,MATCH(AE$2,Totalt!$B$1:$AQ$1,0),FALSE),"")</f>
        <v/>
      </c>
      <c r="AF441" s="302" t="str">
        <f>IFERROR(VLOOKUP($B441,Totalt!$B$1:$AQ$550,MATCH(AF$2,Totalt!$B$1:$AQ$1,0),FALSE),"")</f>
        <v/>
      </c>
      <c r="AG441" s="302" t="str">
        <f>IFERROR(VLOOKUP($B441,Totalt!$B$1:$AQ$550,MATCH(AG$2,Totalt!$B$1:$AQ$1,0),FALSE),"")</f>
        <v/>
      </c>
      <c r="AI441" s="302" t="str">
        <f t="shared" si="24"/>
        <v/>
      </c>
      <c r="AJ441" s="302" t="str">
        <f>IF(ISERROR(1/VLOOKUP($B441,Leveranser!$B$1:$S$500,MATCH("såld värme (gwh)",Leveranser!$B$1:$S$1,0),FALSE)),"",VLOOKUP($B441,Leveranser!$B$1:$S$500,MATCH("såld värme (gwh)",Leveranser!$B$1:$S$1,0),FALSE))</f>
        <v/>
      </c>
      <c r="AK441" s="315"/>
      <c r="AM441" s="316" t="str">
        <f>IF(B441&lt;&gt;"",IF(VLOOKUP($B441,Totalt!$B$1:$AQ$550,MATCH("Kvalitetsgranskad:",Totalt!$B$1:$AQ$1,0),FALSE)="ja",VLOOKUP($B441,Miljö!$B$1:$AG$479,MATCH(AM$2,Miljö!$B$1:$AK$1,0),FALSE),""),"")</f>
        <v/>
      </c>
      <c r="AN441" s="316" t="str">
        <f>IF(AM441="ja",VLOOKUP($B441,Miljö!$B$1:$J$479,MATCH("Typ av ursprungsspecificerad el   (Om inget värde anges används Nordisk residualmix, se inforuta) ()",Miljö!$B$1:$J$1,0),FALSE),IF(AM441="nej","Nordisk residualel",""))</f>
        <v/>
      </c>
      <c r="AO441" s="316" t="str">
        <f>IF(AM441="","",VLOOKUP($B441,Miljö!$B$1:$J$479,MATCH("Fossilandel för ursprungspecificerad el ()",Miljö!$B$1:$J$1,0),FALSE))</f>
        <v/>
      </c>
      <c r="AP441" s="316" t="str">
        <f>IF(AM441="","",IFERROR(VLOOKUP($B441,Miljö!$B$1:$J$479,MATCH("Kärnkraftsandel för ursprungsspecificerad el ()",Miljö!$B$1:$J$1,0),FALSE)/1,0))</f>
        <v/>
      </c>
      <c r="AQ441" s="316" t="str">
        <f t="shared" si="25"/>
        <v/>
      </c>
      <c r="AS441" s="316" t="str">
        <f t="shared" si="26"/>
        <v/>
      </c>
      <c r="AT441" s="316" t="str">
        <f>IF(AS441="ja",VLOOKUP($B441,Miljö!$B$1:$O$500,MATCH("Fossil andel i procent (%)",Miljö!$B$1:$O$1,0),FALSE)/100,"")</f>
        <v/>
      </c>
      <c r="AV441" s="316" t="str">
        <f t="shared" si="27"/>
        <v/>
      </c>
      <c r="AW441" s="316" t="str">
        <f>IF(AV441="ja",VLOOKUP($B441,'Egen hetvattenprod'!$B$1:$AO$500,MATCH("Värmekälla till värmepumpar ()",'Egen hetvattenprod'!$B$1:$AO$1,0),FALSE),"")</f>
        <v/>
      </c>
    </row>
    <row r="442" spans="1:49" x14ac:dyDescent="0.25">
      <c r="A442" s="314" t="str">
        <f>'Miljövärden för publ företag'!B444</f>
        <v/>
      </c>
      <c r="B442" s="314" t="str">
        <f>'Miljövärden för publ företag'!C444</f>
        <v/>
      </c>
      <c r="C442" s="302" t="str">
        <f>IFERROR(VLOOKUP($B442,Totalt!$B$1:$AQ$550,MATCH(C$2,Totalt!$B$1:$AQ$1,0),FALSE),"")</f>
        <v/>
      </c>
      <c r="D442" s="302" t="str">
        <f>IFERROR(VLOOKUP($B442,Totalt!$B$1:$AQ$550,MATCH(D$2,Totalt!$B$1:$AQ$1,0),FALSE),"")</f>
        <v/>
      </c>
      <c r="E442" s="302" t="str">
        <f>IFERROR(VLOOKUP($B442,Totalt!$B$1:$AQ$550,MATCH(E$2,Totalt!$B$1:$AQ$1,0),FALSE),"")</f>
        <v/>
      </c>
      <c r="F442" s="302" t="str">
        <f>IFERROR(VLOOKUP($B442,Totalt!$B$1:$AQ$550,MATCH(F$2,Totalt!$B$1:$AQ$1,0),FALSE),"")</f>
        <v/>
      </c>
      <c r="G442" s="302" t="str">
        <f>IFERROR(VLOOKUP($B442,Totalt!$B$1:$AQ$550,MATCH(G$2,Totalt!$B$1:$AQ$1,0),FALSE),"")</f>
        <v/>
      </c>
      <c r="H442" s="302" t="str">
        <f>IFERROR(VLOOKUP($B442,Totalt!$B$1:$AQ$550,MATCH(H$2,Totalt!$B$1:$AQ$1,0),FALSE),"")</f>
        <v/>
      </c>
      <c r="I442" s="302" t="str">
        <f>IFERROR(VLOOKUP($B442,Totalt!$B$1:$AQ$550,MATCH(I$2,Totalt!$B$1:$AQ$1,0),FALSE),"")</f>
        <v/>
      </c>
      <c r="J442" s="302" t="str">
        <f>IFERROR(VLOOKUP($B442,Totalt!$B$1:$AQ$550,MATCH(J$2,Totalt!$B$1:$AQ$1,0),FALSE),"")</f>
        <v/>
      </c>
      <c r="K442" s="302" t="str">
        <f>IFERROR(VLOOKUP($B442,Totalt!$B$1:$AQ$550,MATCH(K$2,Totalt!$B$1:$AQ$1,0),FALSE),"")</f>
        <v/>
      </c>
      <c r="L442" s="302" t="str">
        <f>IFERROR(VLOOKUP($B442,Totalt!$B$1:$AQ$550,MATCH(L$2,Totalt!$B$1:$AQ$1,0),FALSE),"")</f>
        <v/>
      </c>
      <c r="M442" s="302" t="str">
        <f>IFERROR(VLOOKUP($B442,Totalt!$B$1:$AQ$550,MATCH(M$2,Totalt!$B$1:$AQ$1,0),FALSE),"")</f>
        <v/>
      </c>
      <c r="N442" s="302" t="str">
        <f>IFERROR(VLOOKUP($B442,Totalt!$B$1:$AQ$550,MATCH(N$2,Totalt!$B$1:$AQ$1,0),FALSE),"")</f>
        <v/>
      </c>
      <c r="O442" s="302" t="str">
        <f>IFERROR(VLOOKUP($B442,Totalt!$B$1:$AQ$550,MATCH(O$2,Totalt!$B$1:$AQ$1,0),FALSE),"")</f>
        <v/>
      </c>
      <c r="P442" s="302" t="str">
        <f>IFERROR(VLOOKUP($B442,Totalt!$B$1:$AQ$550,MATCH(P$2,Totalt!$B$1:$AQ$1,0),FALSE),"")</f>
        <v/>
      </c>
      <c r="Q442" s="302" t="str">
        <f>IFERROR(VLOOKUP($B442,Totalt!$B$1:$AQ$550,MATCH(Q$2,Totalt!$B$1:$AQ$1,0),FALSE),"")</f>
        <v/>
      </c>
      <c r="R442" s="302" t="str">
        <f>IFERROR(VLOOKUP($B442,Totalt!$B$1:$AQ$550,MATCH(R$2,Totalt!$B$1:$AQ$1,0),FALSE),"")</f>
        <v/>
      </c>
      <c r="S442" s="302" t="str">
        <f>IFERROR(VLOOKUP($B442,Totalt!$B$1:$AQ$550,MATCH(S$2,Totalt!$B$1:$AQ$1,0),FALSE),"")</f>
        <v/>
      </c>
      <c r="T442" s="302" t="str">
        <f>IFERROR(VLOOKUP($B442,Totalt!$B$1:$AQ$550,MATCH(T$2,Totalt!$B$1:$AQ$1,0),FALSE),"")</f>
        <v/>
      </c>
      <c r="U442" s="302" t="str">
        <f>IFERROR(VLOOKUP($B442,Totalt!$B$1:$AQ$550,MATCH(U$2,Totalt!$B$1:$AQ$1,0),FALSE),"")</f>
        <v/>
      </c>
      <c r="V442" s="302" t="str">
        <f>IFERROR(VLOOKUP($B442,Totalt!$B$1:$AQ$550,MATCH(V$2,Totalt!$B$1:$AQ$1,0),FALSE),"")</f>
        <v/>
      </c>
      <c r="W442" s="302" t="str">
        <f>IFERROR(VLOOKUP($B442,Totalt!$B$1:$AQ$550,MATCH(W$2,Totalt!$B$1:$AQ$1,0),FALSE),"")</f>
        <v/>
      </c>
      <c r="X442" s="302" t="str">
        <f>IFERROR(VLOOKUP($B442,Totalt!$B$1:$AQ$550,MATCH(X$2,Totalt!$B$1:$AQ$1,0),FALSE),"")</f>
        <v/>
      </c>
      <c r="Y442" s="302" t="str">
        <f>IFERROR(VLOOKUP($B442,Totalt!$B$1:$AQ$550,MATCH(Y$2,Totalt!$B$1:$AQ$1,0),FALSE),"")</f>
        <v/>
      </c>
      <c r="Z442" s="302" t="str">
        <f>IFERROR(VLOOKUP($B442,Totalt!$B$1:$AQ$550,MATCH(Z$2,Totalt!$B$1:$AQ$1,0),FALSE),"")</f>
        <v/>
      </c>
      <c r="AA442" s="302" t="str">
        <f>IFERROR(VLOOKUP($B442,Totalt!$B$1:$AQ$550,MATCH(AA$2,Totalt!$B$1:$AQ$1,0),FALSE),"")</f>
        <v/>
      </c>
      <c r="AB442" s="302" t="str">
        <f>IFERROR(VLOOKUP($B442,Totalt!$B$1:$AQ$550,MATCH(AB$2,Totalt!$B$1:$AQ$1,0),FALSE),"")</f>
        <v/>
      </c>
      <c r="AC442" s="302" t="str">
        <f>IFERROR(VLOOKUP($B442,Totalt!$B$1:$AQ$550,MATCH(AC$2,Totalt!$B$1:$AQ$1,0),FALSE),"")</f>
        <v/>
      </c>
      <c r="AD442" s="302" t="str">
        <f>IFERROR(VLOOKUP($B442,Totalt!$B$1:$AQ$550,MATCH(AD$2,Totalt!$B$1:$AQ$1,0),FALSE),"")</f>
        <v/>
      </c>
      <c r="AE442" s="302" t="str">
        <f>IFERROR(VLOOKUP($B442,Totalt!$B$1:$AQ$550,MATCH(AE$2,Totalt!$B$1:$AQ$1,0),FALSE),"")</f>
        <v/>
      </c>
      <c r="AF442" s="302" t="str">
        <f>IFERROR(VLOOKUP($B442,Totalt!$B$1:$AQ$550,MATCH(AF$2,Totalt!$B$1:$AQ$1,0),FALSE),"")</f>
        <v/>
      </c>
      <c r="AG442" s="302" t="str">
        <f>IFERROR(VLOOKUP($B442,Totalt!$B$1:$AQ$550,MATCH(AG$2,Totalt!$B$1:$AQ$1,0),FALSE),"")</f>
        <v/>
      </c>
      <c r="AI442" s="302" t="str">
        <f t="shared" si="24"/>
        <v/>
      </c>
      <c r="AJ442" s="302" t="str">
        <f>IF(ISERROR(1/VLOOKUP($B442,Leveranser!$B$1:$S$500,MATCH("såld värme (gwh)",Leveranser!$B$1:$S$1,0),FALSE)),"",VLOOKUP($B442,Leveranser!$B$1:$S$500,MATCH("såld värme (gwh)",Leveranser!$B$1:$S$1,0),FALSE))</f>
        <v/>
      </c>
      <c r="AK442" s="315"/>
      <c r="AM442" s="316" t="str">
        <f>IF(B442&lt;&gt;"",IF(VLOOKUP($B442,Totalt!$B$1:$AQ$550,MATCH("Kvalitetsgranskad:",Totalt!$B$1:$AQ$1,0),FALSE)="ja",VLOOKUP($B442,Miljö!$B$1:$AG$479,MATCH(AM$2,Miljö!$B$1:$AK$1,0),FALSE),""),"")</f>
        <v/>
      </c>
      <c r="AN442" s="316" t="str">
        <f>IF(AM442="ja",VLOOKUP($B442,Miljö!$B$1:$J$479,MATCH("Typ av ursprungsspecificerad el   (Om inget värde anges används Nordisk residualmix, se inforuta) ()",Miljö!$B$1:$J$1,0),FALSE),IF(AM442="nej","Nordisk residualel",""))</f>
        <v/>
      </c>
      <c r="AO442" s="316" t="str">
        <f>IF(AM442="","",VLOOKUP($B442,Miljö!$B$1:$J$479,MATCH("Fossilandel för ursprungspecificerad el ()",Miljö!$B$1:$J$1,0),FALSE))</f>
        <v/>
      </c>
      <c r="AP442" s="316" t="str">
        <f>IF(AM442="","",IFERROR(VLOOKUP($B442,Miljö!$B$1:$J$479,MATCH("Kärnkraftsandel för ursprungsspecificerad el ()",Miljö!$B$1:$J$1,0),FALSE)/1,0))</f>
        <v/>
      </c>
      <c r="AQ442" s="316" t="str">
        <f t="shared" si="25"/>
        <v/>
      </c>
      <c r="AS442" s="316" t="str">
        <f t="shared" si="26"/>
        <v/>
      </c>
      <c r="AT442" s="316" t="str">
        <f>IF(AS442="ja",VLOOKUP($B442,Miljö!$B$1:$O$500,MATCH("Fossil andel i procent (%)",Miljö!$B$1:$O$1,0),FALSE)/100,"")</f>
        <v/>
      </c>
      <c r="AV442" s="316" t="str">
        <f t="shared" si="27"/>
        <v/>
      </c>
      <c r="AW442" s="316" t="str">
        <f>IF(AV442="ja",VLOOKUP($B442,'Egen hetvattenprod'!$B$1:$AO$500,MATCH("Värmekälla till värmepumpar ()",'Egen hetvattenprod'!$B$1:$AO$1,0),FALSE),"")</f>
        <v/>
      </c>
    </row>
    <row r="443" spans="1:49" x14ac:dyDescent="0.25">
      <c r="A443" s="314" t="str">
        <f>'Miljövärden för publ företag'!B445</f>
        <v/>
      </c>
      <c r="B443" s="314" t="str">
        <f>'Miljövärden för publ företag'!C445</f>
        <v/>
      </c>
      <c r="C443" s="302" t="str">
        <f>IFERROR(VLOOKUP($B443,Totalt!$B$1:$AQ$550,MATCH(C$2,Totalt!$B$1:$AQ$1,0),FALSE),"")</f>
        <v/>
      </c>
      <c r="D443" s="302" t="str">
        <f>IFERROR(VLOOKUP($B443,Totalt!$B$1:$AQ$550,MATCH(D$2,Totalt!$B$1:$AQ$1,0),FALSE),"")</f>
        <v/>
      </c>
      <c r="E443" s="302" t="str">
        <f>IFERROR(VLOOKUP($B443,Totalt!$B$1:$AQ$550,MATCH(E$2,Totalt!$B$1:$AQ$1,0),FALSE),"")</f>
        <v/>
      </c>
      <c r="F443" s="302" t="str">
        <f>IFERROR(VLOOKUP($B443,Totalt!$B$1:$AQ$550,MATCH(F$2,Totalt!$B$1:$AQ$1,0),FALSE),"")</f>
        <v/>
      </c>
      <c r="G443" s="302" t="str">
        <f>IFERROR(VLOOKUP($B443,Totalt!$B$1:$AQ$550,MATCH(G$2,Totalt!$B$1:$AQ$1,0),FALSE),"")</f>
        <v/>
      </c>
      <c r="H443" s="302" t="str">
        <f>IFERROR(VLOOKUP($B443,Totalt!$B$1:$AQ$550,MATCH(H$2,Totalt!$B$1:$AQ$1,0),FALSE),"")</f>
        <v/>
      </c>
      <c r="I443" s="302" t="str">
        <f>IFERROR(VLOOKUP($B443,Totalt!$B$1:$AQ$550,MATCH(I$2,Totalt!$B$1:$AQ$1,0),FALSE),"")</f>
        <v/>
      </c>
      <c r="J443" s="302" t="str">
        <f>IFERROR(VLOOKUP($B443,Totalt!$B$1:$AQ$550,MATCH(J$2,Totalt!$B$1:$AQ$1,0),FALSE),"")</f>
        <v/>
      </c>
      <c r="K443" s="302" t="str">
        <f>IFERROR(VLOOKUP($B443,Totalt!$B$1:$AQ$550,MATCH(K$2,Totalt!$B$1:$AQ$1,0),FALSE),"")</f>
        <v/>
      </c>
      <c r="L443" s="302" t="str">
        <f>IFERROR(VLOOKUP($B443,Totalt!$B$1:$AQ$550,MATCH(L$2,Totalt!$B$1:$AQ$1,0),FALSE),"")</f>
        <v/>
      </c>
      <c r="M443" s="302" t="str">
        <f>IFERROR(VLOOKUP($B443,Totalt!$B$1:$AQ$550,MATCH(M$2,Totalt!$B$1:$AQ$1,0),FALSE),"")</f>
        <v/>
      </c>
      <c r="N443" s="302" t="str">
        <f>IFERROR(VLOOKUP($B443,Totalt!$B$1:$AQ$550,MATCH(N$2,Totalt!$B$1:$AQ$1,0),FALSE),"")</f>
        <v/>
      </c>
      <c r="O443" s="302" t="str">
        <f>IFERROR(VLOOKUP($B443,Totalt!$B$1:$AQ$550,MATCH(O$2,Totalt!$B$1:$AQ$1,0),FALSE),"")</f>
        <v/>
      </c>
      <c r="P443" s="302" t="str">
        <f>IFERROR(VLOOKUP($B443,Totalt!$B$1:$AQ$550,MATCH(P$2,Totalt!$B$1:$AQ$1,0),FALSE),"")</f>
        <v/>
      </c>
      <c r="Q443" s="302" t="str">
        <f>IFERROR(VLOOKUP($B443,Totalt!$B$1:$AQ$550,MATCH(Q$2,Totalt!$B$1:$AQ$1,0),FALSE),"")</f>
        <v/>
      </c>
      <c r="R443" s="302" t="str">
        <f>IFERROR(VLOOKUP($B443,Totalt!$B$1:$AQ$550,MATCH(R$2,Totalt!$B$1:$AQ$1,0),FALSE),"")</f>
        <v/>
      </c>
      <c r="S443" s="302" t="str">
        <f>IFERROR(VLOOKUP($B443,Totalt!$B$1:$AQ$550,MATCH(S$2,Totalt!$B$1:$AQ$1,0),FALSE),"")</f>
        <v/>
      </c>
      <c r="T443" s="302" t="str">
        <f>IFERROR(VLOOKUP($B443,Totalt!$B$1:$AQ$550,MATCH(T$2,Totalt!$B$1:$AQ$1,0),FALSE),"")</f>
        <v/>
      </c>
      <c r="U443" s="302" t="str">
        <f>IFERROR(VLOOKUP($B443,Totalt!$B$1:$AQ$550,MATCH(U$2,Totalt!$B$1:$AQ$1,0),FALSE),"")</f>
        <v/>
      </c>
      <c r="V443" s="302" t="str">
        <f>IFERROR(VLOOKUP($B443,Totalt!$B$1:$AQ$550,MATCH(V$2,Totalt!$B$1:$AQ$1,0),FALSE),"")</f>
        <v/>
      </c>
      <c r="W443" s="302" t="str">
        <f>IFERROR(VLOOKUP($B443,Totalt!$B$1:$AQ$550,MATCH(W$2,Totalt!$B$1:$AQ$1,0),FALSE),"")</f>
        <v/>
      </c>
      <c r="X443" s="302" t="str">
        <f>IFERROR(VLOOKUP($B443,Totalt!$B$1:$AQ$550,MATCH(X$2,Totalt!$B$1:$AQ$1,0),FALSE),"")</f>
        <v/>
      </c>
      <c r="Y443" s="302" t="str">
        <f>IFERROR(VLOOKUP($B443,Totalt!$B$1:$AQ$550,MATCH(Y$2,Totalt!$B$1:$AQ$1,0),FALSE),"")</f>
        <v/>
      </c>
      <c r="Z443" s="302" t="str">
        <f>IFERROR(VLOOKUP($B443,Totalt!$B$1:$AQ$550,MATCH(Z$2,Totalt!$B$1:$AQ$1,0),FALSE),"")</f>
        <v/>
      </c>
      <c r="AA443" s="302" t="str">
        <f>IFERROR(VLOOKUP($B443,Totalt!$B$1:$AQ$550,MATCH(AA$2,Totalt!$B$1:$AQ$1,0),FALSE),"")</f>
        <v/>
      </c>
      <c r="AB443" s="302" t="str">
        <f>IFERROR(VLOOKUP($B443,Totalt!$B$1:$AQ$550,MATCH(AB$2,Totalt!$B$1:$AQ$1,0),FALSE),"")</f>
        <v/>
      </c>
      <c r="AC443" s="302" t="str">
        <f>IFERROR(VLOOKUP($B443,Totalt!$B$1:$AQ$550,MATCH(AC$2,Totalt!$B$1:$AQ$1,0),FALSE),"")</f>
        <v/>
      </c>
      <c r="AD443" s="302" t="str">
        <f>IFERROR(VLOOKUP($B443,Totalt!$B$1:$AQ$550,MATCH(AD$2,Totalt!$B$1:$AQ$1,0),FALSE),"")</f>
        <v/>
      </c>
      <c r="AE443" s="302" t="str">
        <f>IFERROR(VLOOKUP($B443,Totalt!$B$1:$AQ$550,MATCH(AE$2,Totalt!$B$1:$AQ$1,0),FALSE),"")</f>
        <v/>
      </c>
      <c r="AF443" s="302" t="str">
        <f>IFERROR(VLOOKUP($B443,Totalt!$B$1:$AQ$550,MATCH(AF$2,Totalt!$B$1:$AQ$1,0),FALSE),"")</f>
        <v/>
      </c>
      <c r="AG443" s="302" t="str">
        <f>IFERROR(VLOOKUP($B443,Totalt!$B$1:$AQ$550,MATCH(AG$2,Totalt!$B$1:$AQ$1,0),FALSE),"")</f>
        <v/>
      </c>
      <c r="AI443" s="302" t="str">
        <f t="shared" si="24"/>
        <v/>
      </c>
      <c r="AJ443" s="302" t="str">
        <f>IF(ISERROR(1/VLOOKUP($B443,Leveranser!$B$1:$S$500,MATCH("såld värme (gwh)",Leveranser!$B$1:$S$1,0),FALSE)),"",VLOOKUP($B443,Leveranser!$B$1:$S$500,MATCH("såld värme (gwh)",Leveranser!$B$1:$S$1,0),FALSE))</f>
        <v/>
      </c>
      <c r="AK443" s="315"/>
      <c r="AM443" s="316" t="str">
        <f>IF(B443&lt;&gt;"",IF(VLOOKUP($B443,Totalt!$B$1:$AQ$550,MATCH("Kvalitetsgranskad:",Totalt!$B$1:$AQ$1,0),FALSE)="ja",VLOOKUP($B443,Miljö!$B$1:$AG$479,MATCH(AM$2,Miljö!$B$1:$AK$1,0),FALSE),""),"")</f>
        <v/>
      </c>
      <c r="AN443" s="316" t="str">
        <f>IF(AM443="ja",VLOOKUP($B443,Miljö!$B$1:$J$479,MATCH("Typ av ursprungsspecificerad el   (Om inget värde anges används Nordisk residualmix, se inforuta) ()",Miljö!$B$1:$J$1,0),FALSE),IF(AM443="nej","Nordisk residualel",""))</f>
        <v/>
      </c>
      <c r="AO443" s="316" t="str">
        <f>IF(AM443="","",VLOOKUP($B443,Miljö!$B$1:$J$479,MATCH("Fossilandel för ursprungspecificerad el ()",Miljö!$B$1:$J$1,0),FALSE))</f>
        <v/>
      </c>
      <c r="AP443" s="316" t="str">
        <f>IF(AM443="","",IFERROR(VLOOKUP($B443,Miljö!$B$1:$J$479,MATCH("Kärnkraftsandel för ursprungsspecificerad el ()",Miljö!$B$1:$J$1,0),FALSE)/1,0))</f>
        <v/>
      </c>
      <c r="AQ443" s="316" t="str">
        <f t="shared" si="25"/>
        <v/>
      </c>
      <c r="AS443" s="316" t="str">
        <f t="shared" si="26"/>
        <v/>
      </c>
      <c r="AT443" s="316" t="str">
        <f>IF(AS443="ja",VLOOKUP($B443,Miljö!$B$1:$O$500,MATCH("Fossil andel i procent (%)",Miljö!$B$1:$O$1,0),FALSE)/100,"")</f>
        <v/>
      </c>
      <c r="AV443" s="316" t="str">
        <f t="shared" si="27"/>
        <v/>
      </c>
      <c r="AW443" s="316" t="str">
        <f>IF(AV443="ja",VLOOKUP($B443,'Egen hetvattenprod'!$B$1:$AO$500,MATCH("Värmekälla till värmepumpar ()",'Egen hetvattenprod'!$B$1:$AO$1,0),FALSE),"")</f>
        <v/>
      </c>
    </row>
    <row r="444" spans="1:49" x14ac:dyDescent="0.25">
      <c r="A444" s="314" t="str">
        <f>'Miljövärden för publ företag'!B446</f>
        <v/>
      </c>
      <c r="B444" s="314" t="str">
        <f>'Miljövärden för publ företag'!C446</f>
        <v/>
      </c>
      <c r="C444" s="302" t="str">
        <f>IFERROR(VLOOKUP($B444,Totalt!$B$1:$AQ$550,MATCH(C$2,Totalt!$B$1:$AQ$1,0),FALSE),"")</f>
        <v/>
      </c>
      <c r="D444" s="302" t="str">
        <f>IFERROR(VLOOKUP($B444,Totalt!$B$1:$AQ$550,MATCH(D$2,Totalt!$B$1:$AQ$1,0),FALSE),"")</f>
        <v/>
      </c>
      <c r="E444" s="302" t="str">
        <f>IFERROR(VLOOKUP($B444,Totalt!$B$1:$AQ$550,MATCH(E$2,Totalt!$B$1:$AQ$1,0),FALSE),"")</f>
        <v/>
      </c>
      <c r="F444" s="302" t="str">
        <f>IFERROR(VLOOKUP($B444,Totalt!$B$1:$AQ$550,MATCH(F$2,Totalt!$B$1:$AQ$1,0),FALSE),"")</f>
        <v/>
      </c>
      <c r="G444" s="302" t="str">
        <f>IFERROR(VLOOKUP($B444,Totalt!$B$1:$AQ$550,MATCH(G$2,Totalt!$B$1:$AQ$1,0),FALSE),"")</f>
        <v/>
      </c>
      <c r="H444" s="302" t="str">
        <f>IFERROR(VLOOKUP($B444,Totalt!$B$1:$AQ$550,MATCH(H$2,Totalt!$B$1:$AQ$1,0),FALSE),"")</f>
        <v/>
      </c>
      <c r="I444" s="302" t="str">
        <f>IFERROR(VLOOKUP($B444,Totalt!$B$1:$AQ$550,MATCH(I$2,Totalt!$B$1:$AQ$1,0),FALSE),"")</f>
        <v/>
      </c>
      <c r="J444" s="302" t="str">
        <f>IFERROR(VLOOKUP($B444,Totalt!$B$1:$AQ$550,MATCH(J$2,Totalt!$B$1:$AQ$1,0),FALSE),"")</f>
        <v/>
      </c>
      <c r="K444" s="302" t="str">
        <f>IFERROR(VLOOKUP($B444,Totalt!$B$1:$AQ$550,MATCH(K$2,Totalt!$B$1:$AQ$1,0),FALSE),"")</f>
        <v/>
      </c>
      <c r="L444" s="302" t="str">
        <f>IFERROR(VLOOKUP($B444,Totalt!$B$1:$AQ$550,MATCH(L$2,Totalt!$B$1:$AQ$1,0),FALSE),"")</f>
        <v/>
      </c>
      <c r="M444" s="302" t="str">
        <f>IFERROR(VLOOKUP($B444,Totalt!$B$1:$AQ$550,MATCH(M$2,Totalt!$B$1:$AQ$1,0),FALSE),"")</f>
        <v/>
      </c>
      <c r="N444" s="302" t="str">
        <f>IFERROR(VLOOKUP($B444,Totalt!$B$1:$AQ$550,MATCH(N$2,Totalt!$B$1:$AQ$1,0),FALSE),"")</f>
        <v/>
      </c>
      <c r="O444" s="302" t="str">
        <f>IFERROR(VLOOKUP($B444,Totalt!$B$1:$AQ$550,MATCH(O$2,Totalt!$B$1:$AQ$1,0),FALSE),"")</f>
        <v/>
      </c>
      <c r="P444" s="302" t="str">
        <f>IFERROR(VLOOKUP($B444,Totalt!$B$1:$AQ$550,MATCH(P$2,Totalt!$B$1:$AQ$1,0),FALSE),"")</f>
        <v/>
      </c>
      <c r="Q444" s="302" t="str">
        <f>IFERROR(VLOOKUP($B444,Totalt!$B$1:$AQ$550,MATCH(Q$2,Totalt!$B$1:$AQ$1,0),FALSE),"")</f>
        <v/>
      </c>
      <c r="R444" s="302" t="str">
        <f>IFERROR(VLOOKUP($B444,Totalt!$B$1:$AQ$550,MATCH(R$2,Totalt!$B$1:$AQ$1,0),FALSE),"")</f>
        <v/>
      </c>
      <c r="S444" s="302" t="str">
        <f>IFERROR(VLOOKUP($B444,Totalt!$B$1:$AQ$550,MATCH(S$2,Totalt!$B$1:$AQ$1,0),FALSE),"")</f>
        <v/>
      </c>
      <c r="T444" s="302" t="str">
        <f>IFERROR(VLOOKUP($B444,Totalt!$B$1:$AQ$550,MATCH(T$2,Totalt!$B$1:$AQ$1,0),FALSE),"")</f>
        <v/>
      </c>
      <c r="U444" s="302" t="str">
        <f>IFERROR(VLOOKUP($B444,Totalt!$B$1:$AQ$550,MATCH(U$2,Totalt!$B$1:$AQ$1,0),FALSE),"")</f>
        <v/>
      </c>
      <c r="V444" s="302" t="str">
        <f>IFERROR(VLOOKUP($B444,Totalt!$B$1:$AQ$550,MATCH(V$2,Totalt!$B$1:$AQ$1,0),FALSE),"")</f>
        <v/>
      </c>
      <c r="W444" s="302" t="str">
        <f>IFERROR(VLOOKUP($B444,Totalt!$B$1:$AQ$550,MATCH(W$2,Totalt!$B$1:$AQ$1,0),FALSE),"")</f>
        <v/>
      </c>
      <c r="X444" s="302" t="str">
        <f>IFERROR(VLOOKUP($B444,Totalt!$B$1:$AQ$550,MATCH(X$2,Totalt!$B$1:$AQ$1,0),FALSE),"")</f>
        <v/>
      </c>
      <c r="Y444" s="302" t="str">
        <f>IFERROR(VLOOKUP($B444,Totalt!$B$1:$AQ$550,MATCH(Y$2,Totalt!$B$1:$AQ$1,0),FALSE),"")</f>
        <v/>
      </c>
      <c r="Z444" s="302" t="str">
        <f>IFERROR(VLOOKUP($B444,Totalt!$B$1:$AQ$550,MATCH(Z$2,Totalt!$B$1:$AQ$1,0),FALSE),"")</f>
        <v/>
      </c>
      <c r="AA444" s="302" t="str">
        <f>IFERROR(VLOOKUP($B444,Totalt!$B$1:$AQ$550,MATCH(AA$2,Totalt!$B$1:$AQ$1,0),FALSE),"")</f>
        <v/>
      </c>
      <c r="AB444" s="302" t="str">
        <f>IFERROR(VLOOKUP($B444,Totalt!$B$1:$AQ$550,MATCH(AB$2,Totalt!$B$1:$AQ$1,0),FALSE),"")</f>
        <v/>
      </c>
      <c r="AC444" s="302" t="str">
        <f>IFERROR(VLOOKUP($B444,Totalt!$B$1:$AQ$550,MATCH(AC$2,Totalt!$B$1:$AQ$1,0),FALSE),"")</f>
        <v/>
      </c>
      <c r="AD444" s="302" t="str">
        <f>IFERROR(VLOOKUP($B444,Totalt!$B$1:$AQ$550,MATCH(AD$2,Totalt!$B$1:$AQ$1,0),FALSE),"")</f>
        <v/>
      </c>
      <c r="AE444" s="302" t="str">
        <f>IFERROR(VLOOKUP($B444,Totalt!$B$1:$AQ$550,MATCH(AE$2,Totalt!$B$1:$AQ$1,0),FALSE),"")</f>
        <v/>
      </c>
      <c r="AF444" s="302" t="str">
        <f>IFERROR(VLOOKUP($B444,Totalt!$B$1:$AQ$550,MATCH(AF$2,Totalt!$B$1:$AQ$1,0),FALSE),"")</f>
        <v/>
      </c>
      <c r="AG444" s="302" t="str">
        <f>IFERROR(VLOOKUP($B444,Totalt!$B$1:$AQ$550,MATCH(AG$2,Totalt!$B$1:$AQ$1,0),FALSE),"")</f>
        <v/>
      </c>
      <c r="AI444" s="302" t="str">
        <f t="shared" si="24"/>
        <v/>
      </c>
      <c r="AJ444" s="302" t="str">
        <f>IF(ISERROR(1/VLOOKUP($B444,Leveranser!$B$1:$S$500,MATCH("såld värme (gwh)",Leveranser!$B$1:$S$1,0),FALSE)),"",VLOOKUP($B444,Leveranser!$B$1:$S$500,MATCH("såld värme (gwh)",Leveranser!$B$1:$S$1,0),FALSE))</f>
        <v/>
      </c>
      <c r="AK444" s="315"/>
      <c r="AM444" s="316" t="str">
        <f>IF(B444&lt;&gt;"",IF(VLOOKUP($B444,Totalt!$B$1:$AQ$550,MATCH("Kvalitetsgranskad:",Totalt!$B$1:$AQ$1,0),FALSE)="ja",VLOOKUP($B444,Miljö!$B$1:$AG$479,MATCH(AM$2,Miljö!$B$1:$AK$1,0),FALSE),""),"")</f>
        <v/>
      </c>
      <c r="AN444" s="316" t="str">
        <f>IF(AM444="ja",VLOOKUP($B444,Miljö!$B$1:$J$479,MATCH("Typ av ursprungsspecificerad el   (Om inget värde anges används Nordisk residualmix, se inforuta) ()",Miljö!$B$1:$J$1,0),FALSE),IF(AM444="nej","Nordisk residualel",""))</f>
        <v/>
      </c>
      <c r="AO444" s="316" t="str">
        <f>IF(AM444="","",VLOOKUP($B444,Miljö!$B$1:$J$479,MATCH("Fossilandel för ursprungspecificerad el ()",Miljö!$B$1:$J$1,0),FALSE))</f>
        <v/>
      </c>
      <c r="AP444" s="316" t="str">
        <f>IF(AM444="","",IFERROR(VLOOKUP($B444,Miljö!$B$1:$J$479,MATCH("Kärnkraftsandel för ursprungsspecificerad el ()",Miljö!$B$1:$J$1,0),FALSE)/1,0))</f>
        <v/>
      </c>
      <c r="AQ444" s="316" t="str">
        <f t="shared" si="25"/>
        <v/>
      </c>
      <c r="AS444" s="316" t="str">
        <f t="shared" si="26"/>
        <v/>
      </c>
      <c r="AT444" s="316" t="str">
        <f>IF(AS444="ja",VLOOKUP($B444,Miljö!$B$1:$O$500,MATCH("Fossil andel i procent (%)",Miljö!$B$1:$O$1,0),FALSE)/100,"")</f>
        <v/>
      </c>
      <c r="AV444" s="316" t="str">
        <f t="shared" si="27"/>
        <v/>
      </c>
      <c r="AW444" s="316" t="str">
        <f>IF(AV444="ja",VLOOKUP($B444,'Egen hetvattenprod'!$B$1:$AO$500,MATCH("Värmekälla till värmepumpar ()",'Egen hetvattenprod'!$B$1:$AO$1,0),FALSE),"")</f>
        <v/>
      </c>
    </row>
    <row r="445" spans="1:49" x14ac:dyDescent="0.25">
      <c r="A445" s="314" t="str">
        <f>'Miljövärden för publ företag'!B447</f>
        <v/>
      </c>
      <c r="B445" s="314" t="str">
        <f>'Miljövärden för publ företag'!C447</f>
        <v/>
      </c>
      <c r="C445" s="302" t="str">
        <f>IFERROR(VLOOKUP($B445,Totalt!$B$1:$AQ$550,MATCH(C$2,Totalt!$B$1:$AQ$1,0),FALSE),"")</f>
        <v/>
      </c>
      <c r="D445" s="302" t="str">
        <f>IFERROR(VLOOKUP($B445,Totalt!$B$1:$AQ$550,MATCH(D$2,Totalt!$B$1:$AQ$1,0),FALSE),"")</f>
        <v/>
      </c>
      <c r="E445" s="302" t="str">
        <f>IFERROR(VLOOKUP($B445,Totalt!$B$1:$AQ$550,MATCH(E$2,Totalt!$B$1:$AQ$1,0),FALSE),"")</f>
        <v/>
      </c>
      <c r="F445" s="302" t="str">
        <f>IFERROR(VLOOKUP($B445,Totalt!$B$1:$AQ$550,MATCH(F$2,Totalt!$B$1:$AQ$1,0),FALSE),"")</f>
        <v/>
      </c>
      <c r="G445" s="302" t="str">
        <f>IFERROR(VLOOKUP($B445,Totalt!$B$1:$AQ$550,MATCH(G$2,Totalt!$B$1:$AQ$1,0),FALSE),"")</f>
        <v/>
      </c>
      <c r="H445" s="302" t="str">
        <f>IFERROR(VLOOKUP($B445,Totalt!$B$1:$AQ$550,MATCH(H$2,Totalt!$B$1:$AQ$1,0),FALSE),"")</f>
        <v/>
      </c>
      <c r="I445" s="302" t="str">
        <f>IFERROR(VLOOKUP($B445,Totalt!$B$1:$AQ$550,MATCH(I$2,Totalt!$B$1:$AQ$1,0),FALSE),"")</f>
        <v/>
      </c>
      <c r="J445" s="302" t="str">
        <f>IFERROR(VLOOKUP($B445,Totalt!$B$1:$AQ$550,MATCH(J$2,Totalt!$B$1:$AQ$1,0),FALSE),"")</f>
        <v/>
      </c>
      <c r="K445" s="302" t="str">
        <f>IFERROR(VLOOKUP($B445,Totalt!$B$1:$AQ$550,MATCH(K$2,Totalt!$B$1:$AQ$1,0),FALSE),"")</f>
        <v/>
      </c>
      <c r="L445" s="302" t="str">
        <f>IFERROR(VLOOKUP($B445,Totalt!$B$1:$AQ$550,MATCH(L$2,Totalt!$B$1:$AQ$1,0),FALSE),"")</f>
        <v/>
      </c>
      <c r="M445" s="302" t="str">
        <f>IFERROR(VLOOKUP($B445,Totalt!$B$1:$AQ$550,MATCH(M$2,Totalt!$B$1:$AQ$1,0),FALSE),"")</f>
        <v/>
      </c>
      <c r="N445" s="302" t="str">
        <f>IFERROR(VLOOKUP($B445,Totalt!$B$1:$AQ$550,MATCH(N$2,Totalt!$B$1:$AQ$1,0),FALSE),"")</f>
        <v/>
      </c>
      <c r="O445" s="302" t="str">
        <f>IFERROR(VLOOKUP($B445,Totalt!$B$1:$AQ$550,MATCH(O$2,Totalt!$B$1:$AQ$1,0),FALSE),"")</f>
        <v/>
      </c>
      <c r="P445" s="302" t="str">
        <f>IFERROR(VLOOKUP($B445,Totalt!$B$1:$AQ$550,MATCH(P$2,Totalt!$B$1:$AQ$1,0),FALSE),"")</f>
        <v/>
      </c>
      <c r="Q445" s="302" t="str">
        <f>IFERROR(VLOOKUP($B445,Totalt!$B$1:$AQ$550,MATCH(Q$2,Totalt!$B$1:$AQ$1,0),FALSE),"")</f>
        <v/>
      </c>
      <c r="R445" s="302" t="str">
        <f>IFERROR(VLOOKUP($B445,Totalt!$B$1:$AQ$550,MATCH(R$2,Totalt!$B$1:$AQ$1,0),FALSE),"")</f>
        <v/>
      </c>
      <c r="S445" s="302" t="str">
        <f>IFERROR(VLOOKUP($B445,Totalt!$B$1:$AQ$550,MATCH(S$2,Totalt!$B$1:$AQ$1,0),FALSE),"")</f>
        <v/>
      </c>
      <c r="T445" s="302" t="str">
        <f>IFERROR(VLOOKUP($B445,Totalt!$B$1:$AQ$550,MATCH(T$2,Totalt!$B$1:$AQ$1,0),FALSE),"")</f>
        <v/>
      </c>
      <c r="U445" s="302" t="str">
        <f>IFERROR(VLOOKUP($B445,Totalt!$B$1:$AQ$550,MATCH(U$2,Totalt!$B$1:$AQ$1,0),FALSE),"")</f>
        <v/>
      </c>
      <c r="V445" s="302" t="str">
        <f>IFERROR(VLOOKUP($B445,Totalt!$B$1:$AQ$550,MATCH(V$2,Totalt!$B$1:$AQ$1,0),FALSE),"")</f>
        <v/>
      </c>
      <c r="W445" s="302" t="str">
        <f>IFERROR(VLOOKUP($B445,Totalt!$B$1:$AQ$550,MATCH(W$2,Totalt!$B$1:$AQ$1,0),FALSE),"")</f>
        <v/>
      </c>
      <c r="X445" s="302" t="str">
        <f>IFERROR(VLOOKUP($B445,Totalt!$B$1:$AQ$550,MATCH(X$2,Totalt!$B$1:$AQ$1,0),FALSE),"")</f>
        <v/>
      </c>
      <c r="Y445" s="302" t="str">
        <f>IFERROR(VLOOKUP($B445,Totalt!$B$1:$AQ$550,MATCH(Y$2,Totalt!$B$1:$AQ$1,0),FALSE),"")</f>
        <v/>
      </c>
      <c r="Z445" s="302" t="str">
        <f>IFERROR(VLOOKUP($B445,Totalt!$B$1:$AQ$550,MATCH(Z$2,Totalt!$B$1:$AQ$1,0),FALSE),"")</f>
        <v/>
      </c>
      <c r="AA445" s="302" t="str">
        <f>IFERROR(VLOOKUP($B445,Totalt!$B$1:$AQ$550,MATCH(AA$2,Totalt!$B$1:$AQ$1,0),FALSE),"")</f>
        <v/>
      </c>
      <c r="AB445" s="302" t="str">
        <f>IFERROR(VLOOKUP($B445,Totalt!$B$1:$AQ$550,MATCH(AB$2,Totalt!$B$1:$AQ$1,0),FALSE),"")</f>
        <v/>
      </c>
      <c r="AC445" s="302" t="str">
        <f>IFERROR(VLOOKUP($B445,Totalt!$B$1:$AQ$550,MATCH(AC$2,Totalt!$B$1:$AQ$1,0),FALSE),"")</f>
        <v/>
      </c>
      <c r="AD445" s="302" t="str">
        <f>IFERROR(VLOOKUP($B445,Totalt!$B$1:$AQ$550,MATCH(AD$2,Totalt!$B$1:$AQ$1,0),FALSE),"")</f>
        <v/>
      </c>
      <c r="AE445" s="302" t="str">
        <f>IFERROR(VLOOKUP($B445,Totalt!$B$1:$AQ$550,MATCH(AE$2,Totalt!$B$1:$AQ$1,0),FALSE),"")</f>
        <v/>
      </c>
      <c r="AF445" s="302" t="str">
        <f>IFERROR(VLOOKUP($B445,Totalt!$B$1:$AQ$550,MATCH(AF$2,Totalt!$B$1:$AQ$1,0),FALSE),"")</f>
        <v/>
      </c>
      <c r="AG445" s="302" t="str">
        <f>IFERROR(VLOOKUP($B445,Totalt!$B$1:$AQ$550,MATCH(AG$2,Totalt!$B$1:$AQ$1,0),FALSE),"")</f>
        <v/>
      </c>
      <c r="AI445" s="302" t="str">
        <f t="shared" si="24"/>
        <v/>
      </c>
      <c r="AJ445" s="302" t="str">
        <f>IF(ISERROR(1/VLOOKUP($B445,Leveranser!$B$1:$S$500,MATCH("såld värme (gwh)",Leveranser!$B$1:$S$1,0),FALSE)),"",VLOOKUP($B445,Leveranser!$B$1:$S$500,MATCH("såld värme (gwh)",Leveranser!$B$1:$S$1,0),FALSE))</f>
        <v/>
      </c>
      <c r="AK445" s="315"/>
      <c r="AM445" s="316" t="str">
        <f>IF(B445&lt;&gt;"",IF(VLOOKUP($B445,Totalt!$B$1:$AQ$550,MATCH("Kvalitetsgranskad:",Totalt!$B$1:$AQ$1,0),FALSE)="ja",VLOOKUP($B445,Miljö!$B$1:$AG$479,MATCH(AM$2,Miljö!$B$1:$AK$1,0),FALSE),""),"")</f>
        <v/>
      </c>
      <c r="AN445" s="316" t="str">
        <f>IF(AM445="ja",VLOOKUP($B445,Miljö!$B$1:$J$479,MATCH("Typ av ursprungsspecificerad el   (Om inget värde anges används Nordisk residualmix, se inforuta) ()",Miljö!$B$1:$J$1,0),FALSE),IF(AM445="nej","Nordisk residualel",""))</f>
        <v/>
      </c>
      <c r="AO445" s="316" t="str">
        <f>IF(AM445="","",VLOOKUP($B445,Miljö!$B$1:$J$479,MATCH("Fossilandel för ursprungspecificerad el ()",Miljö!$B$1:$J$1,0),FALSE))</f>
        <v/>
      </c>
      <c r="AP445" s="316" t="str">
        <f>IF(AM445="","",IFERROR(VLOOKUP($B445,Miljö!$B$1:$J$479,MATCH("Kärnkraftsandel för ursprungsspecificerad el ()",Miljö!$B$1:$J$1,0),FALSE)/1,0))</f>
        <v/>
      </c>
      <c r="AQ445" s="316" t="str">
        <f t="shared" si="25"/>
        <v/>
      </c>
      <c r="AS445" s="316" t="str">
        <f t="shared" si="26"/>
        <v/>
      </c>
      <c r="AT445" s="316" t="str">
        <f>IF(AS445="ja",VLOOKUP($B445,Miljö!$B$1:$O$500,MATCH("Fossil andel i procent (%)",Miljö!$B$1:$O$1,0),FALSE)/100,"")</f>
        <v/>
      </c>
      <c r="AV445" s="316" t="str">
        <f t="shared" si="27"/>
        <v/>
      </c>
      <c r="AW445" s="316" t="str">
        <f>IF(AV445="ja",VLOOKUP($B445,'Egen hetvattenprod'!$B$1:$AO$500,MATCH("Värmekälla till värmepumpar ()",'Egen hetvattenprod'!$B$1:$AO$1,0),FALSE),"")</f>
        <v/>
      </c>
    </row>
    <row r="446" spans="1:49" x14ac:dyDescent="0.25">
      <c r="A446" s="314" t="str">
        <f>'Miljövärden för publ företag'!B448</f>
        <v/>
      </c>
      <c r="B446" s="314" t="str">
        <f>'Miljövärden för publ företag'!C448</f>
        <v/>
      </c>
      <c r="C446" s="302" t="str">
        <f>IFERROR(VLOOKUP($B446,Totalt!$B$1:$AQ$550,MATCH(C$2,Totalt!$B$1:$AQ$1,0),FALSE),"")</f>
        <v/>
      </c>
      <c r="D446" s="302" t="str">
        <f>IFERROR(VLOOKUP($B446,Totalt!$B$1:$AQ$550,MATCH(D$2,Totalt!$B$1:$AQ$1,0),FALSE),"")</f>
        <v/>
      </c>
      <c r="E446" s="302" t="str">
        <f>IFERROR(VLOOKUP($B446,Totalt!$B$1:$AQ$550,MATCH(E$2,Totalt!$B$1:$AQ$1,0),FALSE),"")</f>
        <v/>
      </c>
      <c r="F446" s="302" t="str">
        <f>IFERROR(VLOOKUP($B446,Totalt!$B$1:$AQ$550,MATCH(F$2,Totalt!$B$1:$AQ$1,0),FALSE),"")</f>
        <v/>
      </c>
      <c r="G446" s="302" t="str">
        <f>IFERROR(VLOOKUP($B446,Totalt!$B$1:$AQ$550,MATCH(G$2,Totalt!$B$1:$AQ$1,0),FALSE),"")</f>
        <v/>
      </c>
      <c r="H446" s="302" t="str">
        <f>IFERROR(VLOOKUP($B446,Totalt!$B$1:$AQ$550,MATCH(H$2,Totalt!$B$1:$AQ$1,0),FALSE),"")</f>
        <v/>
      </c>
      <c r="I446" s="302" t="str">
        <f>IFERROR(VLOOKUP($B446,Totalt!$B$1:$AQ$550,MATCH(I$2,Totalt!$B$1:$AQ$1,0),FALSE),"")</f>
        <v/>
      </c>
      <c r="J446" s="302" t="str">
        <f>IFERROR(VLOOKUP($B446,Totalt!$B$1:$AQ$550,MATCH(J$2,Totalt!$B$1:$AQ$1,0),FALSE),"")</f>
        <v/>
      </c>
      <c r="K446" s="302" t="str">
        <f>IFERROR(VLOOKUP($B446,Totalt!$B$1:$AQ$550,MATCH(K$2,Totalt!$B$1:$AQ$1,0),FALSE),"")</f>
        <v/>
      </c>
      <c r="L446" s="302" t="str">
        <f>IFERROR(VLOOKUP($B446,Totalt!$B$1:$AQ$550,MATCH(L$2,Totalt!$B$1:$AQ$1,0),FALSE),"")</f>
        <v/>
      </c>
      <c r="M446" s="302" t="str">
        <f>IFERROR(VLOOKUP($B446,Totalt!$B$1:$AQ$550,MATCH(M$2,Totalt!$B$1:$AQ$1,0),FALSE),"")</f>
        <v/>
      </c>
      <c r="N446" s="302" t="str">
        <f>IFERROR(VLOOKUP($B446,Totalt!$B$1:$AQ$550,MATCH(N$2,Totalt!$B$1:$AQ$1,0),FALSE),"")</f>
        <v/>
      </c>
      <c r="O446" s="302" t="str">
        <f>IFERROR(VLOOKUP($B446,Totalt!$B$1:$AQ$550,MATCH(O$2,Totalt!$B$1:$AQ$1,0),FALSE),"")</f>
        <v/>
      </c>
      <c r="P446" s="302" t="str">
        <f>IFERROR(VLOOKUP($B446,Totalt!$B$1:$AQ$550,MATCH(P$2,Totalt!$B$1:$AQ$1,0),FALSE),"")</f>
        <v/>
      </c>
      <c r="Q446" s="302" t="str">
        <f>IFERROR(VLOOKUP($B446,Totalt!$B$1:$AQ$550,MATCH(Q$2,Totalt!$B$1:$AQ$1,0),FALSE),"")</f>
        <v/>
      </c>
      <c r="R446" s="302" t="str">
        <f>IFERROR(VLOOKUP($B446,Totalt!$B$1:$AQ$550,MATCH(R$2,Totalt!$B$1:$AQ$1,0),FALSE),"")</f>
        <v/>
      </c>
      <c r="S446" s="302" t="str">
        <f>IFERROR(VLOOKUP($B446,Totalt!$B$1:$AQ$550,MATCH(S$2,Totalt!$B$1:$AQ$1,0),FALSE),"")</f>
        <v/>
      </c>
      <c r="T446" s="302" t="str">
        <f>IFERROR(VLOOKUP($B446,Totalt!$B$1:$AQ$550,MATCH(T$2,Totalt!$B$1:$AQ$1,0),FALSE),"")</f>
        <v/>
      </c>
      <c r="U446" s="302" t="str">
        <f>IFERROR(VLOOKUP($B446,Totalt!$B$1:$AQ$550,MATCH(U$2,Totalt!$B$1:$AQ$1,0),FALSE),"")</f>
        <v/>
      </c>
      <c r="V446" s="302" t="str">
        <f>IFERROR(VLOOKUP($B446,Totalt!$B$1:$AQ$550,MATCH(V$2,Totalt!$B$1:$AQ$1,0),FALSE),"")</f>
        <v/>
      </c>
      <c r="W446" s="302" t="str">
        <f>IFERROR(VLOOKUP($B446,Totalt!$B$1:$AQ$550,MATCH(W$2,Totalt!$B$1:$AQ$1,0),FALSE),"")</f>
        <v/>
      </c>
      <c r="X446" s="302" t="str">
        <f>IFERROR(VLOOKUP($B446,Totalt!$B$1:$AQ$550,MATCH(X$2,Totalt!$B$1:$AQ$1,0),FALSE),"")</f>
        <v/>
      </c>
      <c r="Y446" s="302" t="str">
        <f>IFERROR(VLOOKUP($B446,Totalt!$B$1:$AQ$550,MATCH(Y$2,Totalt!$B$1:$AQ$1,0),FALSE),"")</f>
        <v/>
      </c>
      <c r="Z446" s="302" t="str">
        <f>IFERROR(VLOOKUP($B446,Totalt!$B$1:$AQ$550,MATCH(Z$2,Totalt!$B$1:$AQ$1,0),FALSE),"")</f>
        <v/>
      </c>
      <c r="AA446" s="302" t="str">
        <f>IFERROR(VLOOKUP($B446,Totalt!$B$1:$AQ$550,MATCH(AA$2,Totalt!$B$1:$AQ$1,0),FALSE),"")</f>
        <v/>
      </c>
      <c r="AB446" s="302" t="str">
        <f>IFERROR(VLOOKUP($B446,Totalt!$B$1:$AQ$550,MATCH(AB$2,Totalt!$B$1:$AQ$1,0),FALSE),"")</f>
        <v/>
      </c>
      <c r="AC446" s="302" t="str">
        <f>IFERROR(VLOOKUP($B446,Totalt!$B$1:$AQ$550,MATCH(AC$2,Totalt!$B$1:$AQ$1,0),FALSE),"")</f>
        <v/>
      </c>
      <c r="AD446" s="302" t="str">
        <f>IFERROR(VLOOKUP($B446,Totalt!$B$1:$AQ$550,MATCH(AD$2,Totalt!$B$1:$AQ$1,0),FALSE),"")</f>
        <v/>
      </c>
      <c r="AE446" s="302" t="str">
        <f>IFERROR(VLOOKUP($B446,Totalt!$B$1:$AQ$550,MATCH(AE$2,Totalt!$B$1:$AQ$1,0),FALSE),"")</f>
        <v/>
      </c>
      <c r="AF446" s="302" t="str">
        <f>IFERROR(VLOOKUP($B446,Totalt!$B$1:$AQ$550,MATCH(AF$2,Totalt!$B$1:$AQ$1,0),FALSE),"")</f>
        <v/>
      </c>
      <c r="AG446" s="302" t="str">
        <f>IFERROR(VLOOKUP($B446,Totalt!$B$1:$AQ$550,MATCH(AG$2,Totalt!$B$1:$AQ$1,0),FALSE),"")</f>
        <v/>
      </c>
      <c r="AI446" s="302" t="str">
        <f t="shared" si="24"/>
        <v/>
      </c>
      <c r="AJ446" s="302" t="str">
        <f>IF(ISERROR(1/VLOOKUP($B446,Leveranser!$B$1:$S$500,MATCH("såld värme (gwh)",Leveranser!$B$1:$S$1,0),FALSE)),"",VLOOKUP($B446,Leveranser!$B$1:$S$500,MATCH("såld värme (gwh)",Leveranser!$B$1:$S$1,0),FALSE))</f>
        <v/>
      </c>
      <c r="AK446" s="315"/>
      <c r="AM446" s="316" t="str">
        <f>IF(B446&lt;&gt;"",IF(VLOOKUP($B446,Totalt!$B$1:$AQ$550,MATCH("Kvalitetsgranskad:",Totalt!$B$1:$AQ$1,0),FALSE)="ja",VLOOKUP($B446,Miljö!$B$1:$AG$479,MATCH(AM$2,Miljö!$B$1:$AK$1,0),FALSE),""),"")</f>
        <v/>
      </c>
      <c r="AN446" s="316" t="str">
        <f>IF(AM446="ja",VLOOKUP($B446,Miljö!$B$1:$J$479,MATCH("Typ av ursprungsspecificerad el   (Om inget värde anges används Nordisk residualmix, se inforuta) ()",Miljö!$B$1:$J$1,0),FALSE),IF(AM446="nej","Nordisk residualel",""))</f>
        <v/>
      </c>
      <c r="AO446" s="316" t="str">
        <f>IF(AM446="","",VLOOKUP($B446,Miljö!$B$1:$J$479,MATCH("Fossilandel för ursprungspecificerad el ()",Miljö!$B$1:$J$1,0),FALSE))</f>
        <v/>
      </c>
      <c r="AP446" s="316" t="str">
        <f>IF(AM446="","",IFERROR(VLOOKUP($B446,Miljö!$B$1:$J$479,MATCH("Kärnkraftsandel för ursprungsspecificerad el ()",Miljö!$B$1:$J$1,0),FALSE)/1,0))</f>
        <v/>
      </c>
      <c r="AQ446" s="316" t="str">
        <f t="shared" si="25"/>
        <v/>
      </c>
      <c r="AS446" s="316" t="str">
        <f t="shared" si="26"/>
        <v/>
      </c>
      <c r="AT446" s="316" t="str">
        <f>IF(AS446="ja",VLOOKUP($B446,Miljö!$B$1:$O$500,MATCH("Fossil andel i procent (%)",Miljö!$B$1:$O$1,0),FALSE)/100,"")</f>
        <v/>
      </c>
      <c r="AV446" s="316" t="str">
        <f t="shared" si="27"/>
        <v/>
      </c>
      <c r="AW446" s="316" t="str">
        <f>IF(AV446="ja",VLOOKUP($B446,'Egen hetvattenprod'!$B$1:$AO$500,MATCH("Värmekälla till värmepumpar ()",'Egen hetvattenprod'!$B$1:$AO$1,0),FALSE),"")</f>
        <v/>
      </c>
    </row>
    <row r="447" spans="1:49" x14ac:dyDescent="0.25">
      <c r="A447" s="314" t="str">
        <f>'Miljövärden för publ företag'!B449</f>
        <v/>
      </c>
      <c r="B447" s="314" t="str">
        <f>'Miljövärden för publ företag'!C449</f>
        <v/>
      </c>
      <c r="C447" s="302" t="str">
        <f>IFERROR(VLOOKUP($B447,Totalt!$B$1:$AQ$550,MATCH(C$2,Totalt!$B$1:$AQ$1,0),FALSE),"")</f>
        <v/>
      </c>
      <c r="D447" s="302" t="str">
        <f>IFERROR(VLOOKUP($B447,Totalt!$B$1:$AQ$550,MATCH(D$2,Totalt!$B$1:$AQ$1,0),FALSE),"")</f>
        <v/>
      </c>
      <c r="E447" s="302" t="str">
        <f>IFERROR(VLOOKUP($B447,Totalt!$B$1:$AQ$550,MATCH(E$2,Totalt!$B$1:$AQ$1,0),FALSE),"")</f>
        <v/>
      </c>
      <c r="F447" s="302" t="str">
        <f>IFERROR(VLOOKUP($B447,Totalt!$B$1:$AQ$550,MATCH(F$2,Totalt!$B$1:$AQ$1,0),FALSE),"")</f>
        <v/>
      </c>
      <c r="G447" s="302" t="str">
        <f>IFERROR(VLOOKUP($B447,Totalt!$B$1:$AQ$550,MATCH(G$2,Totalt!$B$1:$AQ$1,0),FALSE),"")</f>
        <v/>
      </c>
      <c r="H447" s="302" t="str">
        <f>IFERROR(VLOOKUP($B447,Totalt!$B$1:$AQ$550,MATCH(H$2,Totalt!$B$1:$AQ$1,0),FALSE),"")</f>
        <v/>
      </c>
      <c r="I447" s="302" t="str">
        <f>IFERROR(VLOOKUP($B447,Totalt!$B$1:$AQ$550,MATCH(I$2,Totalt!$B$1:$AQ$1,0),FALSE),"")</f>
        <v/>
      </c>
      <c r="J447" s="302" t="str">
        <f>IFERROR(VLOOKUP($B447,Totalt!$B$1:$AQ$550,MATCH(J$2,Totalt!$B$1:$AQ$1,0),FALSE),"")</f>
        <v/>
      </c>
      <c r="K447" s="302" t="str">
        <f>IFERROR(VLOOKUP($B447,Totalt!$B$1:$AQ$550,MATCH(K$2,Totalt!$B$1:$AQ$1,0),FALSE),"")</f>
        <v/>
      </c>
      <c r="L447" s="302" t="str">
        <f>IFERROR(VLOOKUP($B447,Totalt!$B$1:$AQ$550,MATCH(L$2,Totalt!$B$1:$AQ$1,0),FALSE),"")</f>
        <v/>
      </c>
      <c r="M447" s="302" t="str">
        <f>IFERROR(VLOOKUP($B447,Totalt!$B$1:$AQ$550,MATCH(M$2,Totalt!$B$1:$AQ$1,0),FALSE),"")</f>
        <v/>
      </c>
      <c r="N447" s="302" t="str">
        <f>IFERROR(VLOOKUP($B447,Totalt!$B$1:$AQ$550,MATCH(N$2,Totalt!$B$1:$AQ$1,0),FALSE),"")</f>
        <v/>
      </c>
      <c r="O447" s="302" t="str">
        <f>IFERROR(VLOOKUP($B447,Totalt!$B$1:$AQ$550,MATCH(O$2,Totalt!$B$1:$AQ$1,0),FALSE),"")</f>
        <v/>
      </c>
      <c r="P447" s="302" t="str">
        <f>IFERROR(VLOOKUP($B447,Totalt!$B$1:$AQ$550,MATCH(P$2,Totalt!$B$1:$AQ$1,0),FALSE),"")</f>
        <v/>
      </c>
      <c r="Q447" s="302" t="str">
        <f>IFERROR(VLOOKUP($B447,Totalt!$B$1:$AQ$550,MATCH(Q$2,Totalt!$B$1:$AQ$1,0),FALSE),"")</f>
        <v/>
      </c>
      <c r="R447" s="302" t="str">
        <f>IFERROR(VLOOKUP($B447,Totalt!$B$1:$AQ$550,MATCH(R$2,Totalt!$B$1:$AQ$1,0),FALSE),"")</f>
        <v/>
      </c>
      <c r="S447" s="302" t="str">
        <f>IFERROR(VLOOKUP($B447,Totalt!$B$1:$AQ$550,MATCH(S$2,Totalt!$B$1:$AQ$1,0),FALSE),"")</f>
        <v/>
      </c>
      <c r="T447" s="302" t="str">
        <f>IFERROR(VLOOKUP($B447,Totalt!$B$1:$AQ$550,MATCH(T$2,Totalt!$B$1:$AQ$1,0),FALSE),"")</f>
        <v/>
      </c>
      <c r="U447" s="302" t="str">
        <f>IFERROR(VLOOKUP($B447,Totalt!$B$1:$AQ$550,MATCH(U$2,Totalt!$B$1:$AQ$1,0),FALSE),"")</f>
        <v/>
      </c>
      <c r="V447" s="302" t="str">
        <f>IFERROR(VLOOKUP($B447,Totalt!$B$1:$AQ$550,MATCH(V$2,Totalt!$B$1:$AQ$1,0),FALSE),"")</f>
        <v/>
      </c>
      <c r="W447" s="302" t="str">
        <f>IFERROR(VLOOKUP($B447,Totalt!$B$1:$AQ$550,MATCH(W$2,Totalt!$B$1:$AQ$1,0),FALSE),"")</f>
        <v/>
      </c>
      <c r="X447" s="302" t="str">
        <f>IFERROR(VLOOKUP($B447,Totalt!$B$1:$AQ$550,MATCH(X$2,Totalt!$B$1:$AQ$1,0),FALSE),"")</f>
        <v/>
      </c>
      <c r="Y447" s="302" t="str">
        <f>IFERROR(VLOOKUP($B447,Totalt!$B$1:$AQ$550,MATCH(Y$2,Totalt!$B$1:$AQ$1,0),FALSE),"")</f>
        <v/>
      </c>
      <c r="Z447" s="302" t="str">
        <f>IFERROR(VLOOKUP($B447,Totalt!$B$1:$AQ$550,MATCH(Z$2,Totalt!$B$1:$AQ$1,0),FALSE),"")</f>
        <v/>
      </c>
      <c r="AA447" s="302" t="str">
        <f>IFERROR(VLOOKUP($B447,Totalt!$B$1:$AQ$550,MATCH(AA$2,Totalt!$B$1:$AQ$1,0),FALSE),"")</f>
        <v/>
      </c>
      <c r="AB447" s="302" t="str">
        <f>IFERROR(VLOOKUP($B447,Totalt!$B$1:$AQ$550,MATCH(AB$2,Totalt!$B$1:$AQ$1,0),FALSE),"")</f>
        <v/>
      </c>
      <c r="AC447" s="302" t="str">
        <f>IFERROR(VLOOKUP($B447,Totalt!$B$1:$AQ$550,MATCH(AC$2,Totalt!$B$1:$AQ$1,0),FALSE),"")</f>
        <v/>
      </c>
      <c r="AD447" s="302" t="str">
        <f>IFERROR(VLOOKUP($B447,Totalt!$B$1:$AQ$550,MATCH(AD$2,Totalt!$B$1:$AQ$1,0),FALSE),"")</f>
        <v/>
      </c>
      <c r="AE447" s="302" t="str">
        <f>IFERROR(VLOOKUP($B447,Totalt!$B$1:$AQ$550,MATCH(AE$2,Totalt!$B$1:$AQ$1,0),FALSE),"")</f>
        <v/>
      </c>
      <c r="AF447" s="302" t="str">
        <f>IFERROR(VLOOKUP($B447,Totalt!$B$1:$AQ$550,MATCH(AF$2,Totalt!$B$1:$AQ$1,0),FALSE),"")</f>
        <v/>
      </c>
      <c r="AG447" s="302" t="str">
        <f>IFERROR(VLOOKUP($B447,Totalt!$B$1:$AQ$550,MATCH(AG$2,Totalt!$B$1:$AQ$1,0),FALSE),"")</f>
        <v/>
      </c>
      <c r="AI447" s="302" t="str">
        <f t="shared" si="24"/>
        <v/>
      </c>
      <c r="AJ447" s="302" t="str">
        <f>IF(ISERROR(1/VLOOKUP($B447,Leveranser!$B$1:$S$500,MATCH("såld värme (gwh)",Leveranser!$B$1:$S$1,0),FALSE)),"",VLOOKUP($B447,Leveranser!$B$1:$S$500,MATCH("såld värme (gwh)",Leveranser!$B$1:$S$1,0),FALSE))</f>
        <v/>
      </c>
      <c r="AK447" s="315"/>
      <c r="AM447" s="316" t="str">
        <f>IF(B447&lt;&gt;"",IF(VLOOKUP($B447,Totalt!$B$1:$AQ$550,MATCH("Kvalitetsgranskad:",Totalt!$B$1:$AQ$1,0),FALSE)="ja",VLOOKUP($B447,Miljö!$B$1:$AG$479,MATCH(AM$2,Miljö!$B$1:$AK$1,0),FALSE),""),"")</f>
        <v/>
      </c>
      <c r="AN447" s="316" t="str">
        <f>IF(AM447="ja",VLOOKUP($B447,Miljö!$B$1:$J$479,MATCH("Typ av ursprungsspecificerad el   (Om inget värde anges används Nordisk residualmix, se inforuta) ()",Miljö!$B$1:$J$1,0),FALSE),IF(AM447="nej","Nordisk residualel",""))</f>
        <v/>
      </c>
      <c r="AO447" s="316" t="str">
        <f>IF(AM447="","",VLOOKUP($B447,Miljö!$B$1:$J$479,MATCH("Fossilandel för ursprungspecificerad el ()",Miljö!$B$1:$J$1,0),FALSE))</f>
        <v/>
      </c>
      <c r="AP447" s="316" t="str">
        <f>IF(AM447="","",IFERROR(VLOOKUP($B447,Miljö!$B$1:$J$479,MATCH("Kärnkraftsandel för ursprungsspecificerad el ()",Miljö!$B$1:$J$1,0),FALSE)/1,0))</f>
        <v/>
      </c>
      <c r="AQ447" s="316" t="str">
        <f t="shared" si="25"/>
        <v/>
      </c>
      <c r="AS447" s="316" t="str">
        <f t="shared" si="26"/>
        <v/>
      </c>
      <c r="AT447" s="316" t="str">
        <f>IF(AS447="ja",VLOOKUP($B447,Miljö!$B$1:$O$500,MATCH("Fossil andel i procent (%)",Miljö!$B$1:$O$1,0),FALSE)/100,"")</f>
        <v/>
      </c>
      <c r="AV447" s="316" t="str">
        <f t="shared" si="27"/>
        <v/>
      </c>
      <c r="AW447" s="316" t="str">
        <f>IF(AV447="ja",VLOOKUP($B447,'Egen hetvattenprod'!$B$1:$AO$500,MATCH("Värmekälla till värmepumpar ()",'Egen hetvattenprod'!$B$1:$AO$1,0),FALSE),"")</f>
        <v/>
      </c>
    </row>
    <row r="448" spans="1:49" x14ac:dyDescent="0.25">
      <c r="A448" s="314" t="str">
        <f>'Miljövärden för publ företag'!B450</f>
        <v/>
      </c>
      <c r="B448" s="314" t="str">
        <f>'Miljövärden för publ företag'!C450</f>
        <v/>
      </c>
      <c r="C448" s="302" t="str">
        <f>IFERROR(VLOOKUP($B448,Totalt!$B$1:$AQ$550,MATCH(C$2,Totalt!$B$1:$AQ$1,0),FALSE),"")</f>
        <v/>
      </c>
      <c r="D448" s="302" t="str">
        <f>IFERROR(VLOOKUP($B448,Totalt!$B$1:$AQ$550,MATCH(D$2,Totalt!$B$1:$AQ$1,0),FALSE),"")</f>
        <v/>
      </c>
      <c r="E448" s="302" t="str">
        <f>IFERROR(VLOOKUP($B448,Totalt!$B$1:$AQ$550,MATCH(E$2,Totalt!$B$1:$AQ$1,0),FALSE),"")</f>
        <v/>
      </c>
      <c r="F448" s="302" t="str">
        <f>IFERROR(VLOOKUP($B448,Totalt!$B$1:$AQ$550,MATCH(F$2,Totalt!$B$1:$AQ$1,0),FALSE),"")</f>
        <v/>
      </c>
      <c r="G448" s="302" t="str">
        <f>IFERROR(VLOOKUP($B448,Totalt!$B$1:$AQ$550,MATCH(G$2,Totalt!$B$1:$AQ$1,0),FALSE),"")</f>
        <v/>
      </c>
      <c r="H448" s="302" t="str">
        <f>IFERROR(VLOOKUP($B448,Totalt!$B$1:$AQ$550,MATCH(H$2,Totalt!$B$1:$AQ$1,0),FALSE),"")</f>
        <v/>
      </c>
      <c r="I448" s="302" t="str">
        <f>IFERROR(VLOOKUP($B448,Totalt!$B$1:$AQ$550,MATCH(I$2,Totalt!$B$1:$AQ$1,0),FALSE),"")</f>
        <v/>
      </c>
      <c r="J448" s="302" t="str">
        <f>IFERROR(VLOOKUP($B448,Totalt!$B$1:$AQ$550,MATCH(J$2,Totalt!$B$1:$AQ$1,0),FALSE),"")</f>
        <v/>
      </c>
      <c r="K448" s="302" t="str">
        <f>IFERROR(VLOOKUP($B448,Totalt!$B$1:$AQ$550,MATCH(K$2,Totalt!$B$1:$AQ$1,0),FALSE),"")</f>
        <v/>
      </c>
      <c r="L448" s="302" t="str">
        <f>IFERROR(VLOOKUP($B448,Totalt!$B$1:$AQ$550,MATCH(L$2,Totalt!$B$1:$AQ$1,0),FALSE),"")</f>
        <v/>
      </c>
      <c r="M448" s="302" t="str">
        <f>IFERROR(VLOOKUP($B448,Totalt!$B$1:$AQ$550,MATCH(M$2,Totalt!$B$1:$AQ$1,0),FALSE),"")</f>
        <v/>
      </c>
      <c r="N448" s="302" t="str">
        <f>IFERROR(VLOOKUP($B448,Totalt!$B$1:$AQ$550,MATCH(N$2,Totalt!$B$1:$AQ$1,0),FALSE),"")</f>
        <v/>
      </c>
      <c r="O448" s="302" t="str">
        <f>IFERROR(VLOOKUP($B448,Totalt!$B$1:$AQ$550,MATCH(O$2,Totalt!$B$1:$AQ$1,0),FALSE),"")</f>
        <v/>
      </c>
      <c r="P448" s="302" t="str">
        <f>IFERROR(VLOOKUP($B448,Totalt!$B$1:$AQ$550,MATCH(P$2,Totalt!$B$1:$AQ$1,0),FALSE),"")</f>
        <v/>
      </c>
      <c r="Q448" s="302" t="str">
        <f>IFERROR(VLOOKUP($B448,Totalt!$B$1:$AQ$550,MATCH(Q$2,Totalt!$B$1:$AQ$1,0),FALSE),"")</f>
        <v/>
      </c>
      <c r="R448" s="302" t="str">
        <f>IFERROR(VLOOKUP($B448,Totalt!$B$1:$AQ$550,MATCH(R$2,Totalt!$B$1:$AQ$1,0),FALSE),"")</f>
        <v/>
      </c>
      <c r="S448" s="302" t="str">
        <f>IFERROR(VLOOKUP($B448,Totalt!$B$1:$AQ$550,MATCH(S$2,Totalt!$B$1:$AQ$1,0),FALSE),"")</f>
        <v/>
      </c>
      <c r="T448" s="302" t="str">
        <f>IFERROR(VLOOKUP($B448,Totalt!$B$1:$AQ$550,MATCH(T$2,Totalt!$B$1:$AQ$1,0),FALSE),"")</f>
        <v/>
      </c>
      <c r="U448" s="302" t="str">
        <f>IFERROR(VLOOKUP($B448,Totalt!$B$1:$AQ$550,MATCH(U$2,Totalt!$B$1:$AQ$1,0),FALSE),"")</f>
        <v/>
      </c>
      <c r="V448" s="302" t="str">
        <f>IFERROR(VLOOKUP($B448,Totalt!$B$1:$AQ$550,MATCH(V$2,Totalt!$B$1:$AQ$1,0),FALSE),"")</f>
        <v/>
      </c>
      <c r="W448" s="302" t="str">
        <f>IFERROR(VLOOKUP($B448,Totalt!$B$1:$AQ$550,MATCH(W$2,Totalt!$B$1:$AQ$1,0),FALSE),"")</f>
        <v/>
      </c>
      <c r="X448" s="302" t="str">
        <f>IFERROR(VLOOKUP($B448,Totalt!$B$1:$AQ$550,MATCH(X$2,Totalt!$B$1:$AQ$1,0),FALSE),"")</f>
        <v/>
      </c>
      <c r="Y448" s="302" t="str">
        <f>IFERROR(VLOOKUP($B448,Totalt!$B$1:$AQ$550,MATCH(Y$2,Totalt!$B$1:$AQ$1,0),FALSE),"")</f>
        <v/>
      </c>
      <c r="Z448" s="302" t="str">
        <f>IFERROR(VLOOKUP($B448,Totalt!$B$1:$AQ$550,MATCH(Z$2,Totalt!$B$1:$AQ$1,0),FALSE),"")</f>
        <v/>
      </c>
      <c r="AA448" s="302" t="str">
        <f>IFERROR(VLOOKUP($B448,Totalt!$B$1:$AQ$550,MATCH(AA$2,Totalt!$B$1:$AQ$1,0),FALSE),"")</f>
        <v/>
      </c>
      <c r="AB448" s="302" t="str">
        <f>IFERROR(VLOOKUP($B448,Totalt!$B$1:$AQ$550,MATCH(AB$2,Totalt!$B$1:$AQ$1,0),FALSE),"")</f>
        <v/>
      </c>
      <c r="AC448" s="302" t="str">
        <f>IFERROR(VLOOKUP($B448,Totalt!$B$1:$AQ$550,MATCH(AC$2,Totalt!$B$1:$AQ$1,0),FALSE),"")</f>
        <v/>
      </c>
      <c r="AD448" s="302" t="str">
        <f>IFERROR(VLOOKUP($B448,Totalt!$B$1:$AQ$550,MATCH(AD$2,Totalt!$B$1:$AQ$1,0),FALSE),"")</f>
        <v/>
      </c>
      <c r="AE448" s="302" t="str">
        <f>IFERROR(VLOOKUP($B448,Totalt!$B$1:$AQ$550,MATCH(AE$2,Totalt!$B$1:$AQ$1,0),FALSE),"")</f>
        <v/>
      </c>
      <c r="AF448" s="302" t="str">
        <f>IFERROR(VLOOKUP($B448,Totalt!$B$1:$AQ$550,MATCH(AF$2,Totalt!$B$1:$AQ$1,0),FALSE),"")</f>
        <v/>
      </c>
      <c r="AG448" s="302" t="str">
        <f>IFERROR(VLOOKUP($B448,Totalt!$B$1:$AQ$550,MATCH(AG$2,Totalt!$B$1:$AQ$1,0),FALSE),"")</f>
        <v/>
      </c>
      <c r="AI448" s="302" t="str">
        <f t="shared" si="24"/>
        <v/>
      </c>
      <c r="AJ448" s="302" t="str">
        <f>IF(ISERROR(1/VLOOKUP($B448,Leveranser!$B$1:$S$500,MATCH("såld värme (gwh)",Leveranser!$B$1:$S$1,0),FALSE)),"",VLOOKUP($B448,Leveranser!$B$1:$S$500,MATCH("såld värme (gwh)",Leveranser!$B$1:$S$1,0),FALSE))</f>
        <v/>
      </c>
      <c r="AK448" s="315"/>
      <c r="AM448" s="316" t="str">
        <f>IF(B448&lt;&gt;"",IF(VLOOKUP($B448,Totalt!$B$1:$AQ$550,MATCH("Kvalitetsgranskad:",Totalt!$B$1:$AQ$1,0),FALSE)="ja",VLOOKUP($B448,Miljö!$B$1:$AG$479,MATCH(AM$2,Miljö!$B$1:$AK$1,0),FALSE),""),"")</f>
        <v/>
      </c>
      <c r="AN448" s="316" t="str">
        <f>IF(AM448="ja",VLOOKUP($B448,Miljö!$B$1:$J$479,MATCH("Typ av ursprungsspecificerad el   (Om inget värde anges används Nordisk residualmix, se inforuta) ()",Miljö!$B$1:$J$1,0),FALSE),IF(AM448="nej","Nordisk residualel",""))</f>
        <v/>
      </c>
      <c r="AO448" s="316" t="str">
        <f>IF(AM448="","",VLOOKUP($B448,Miljö!$B$1:$J$479,MATCH("Fossilandel för ursprungspecificerad el ()",Miljö!$B$1:$J$1,0),FALSE))</f>
        <v/>
      </c>
      <c r="AP448" s="316" t="str">
        <f>IF(AM448="","",IFERROR(VLOOKUP($B448,Miljö!$B$1:$J$479,MATCH("Kärnkraftsandel för ursprungsspecificerad el ()",Miljö!$B$1:$J$1,0),FALSE)/1,0))</f>
        <v/>
      </c>
      <c r="AQ448" s="316" t="str">
        <f t="shared" si="25"/>
        <v/>
      </c>
      <c r="AS448" s="316" t="str">
        <f t="shared" si="26"/>
        <v/>
      </c>
      <c r="AT448" s="316" t="str">
        <f>IF(AS448="ja",VLOOKUP($B448,Miljö!$B$1:$O$500,MATCH("Fossil andel i procent (%)",Miljö!$B$1:$O$1,0),FALSE)/100,"")</f>
        <v/>
      </c>
      <c r="AV448" s="316" t="str">
        <f t="shared" si="27"/>
        <v/>
      </c>
      <c r="AW448" s="316" t="str">
        <f>IF(AV448="ja",VLOOKUP($B448,'Egen hetvattenprod'!$B$1:$AO$500,MATCH("Värmekälla till värmepumpar ()",'Egen hetvattenprod'!$B$1:$AO$1,0),FALSE),"")</f>
        <v/>
      </c>
    </row>
    <row r="449" spans="1:49" x14ac:dyDescent="0.25">
      <c r="A449" s="314" t="str">
        <f>'Miljövärden för publ företag'!B451</f>
        <v/>
      </c>
      <c r="B449" s="314" t="str">
        <f>'Miljövärden för publ företag'!C451</f>
        <v/>
      </c>
      <c r="C449" s="302" t="str">
        <f>IFERROR(VLOOKUP($B449,Totalt!$B$1:$AQ$550,MATCH(C$2,Totalt!$B$1:$AQ$1,0),FALSE),"")</f>
        <v/>
      </c>
      <c r="D449" s="302" t="str">
        <f>IFERROR(VLOOKUP($B449,Totalt!$B$1:$AQ$550,MATCH(D$2,Totalt!$B$1:$AQ$1,0),FALSE),"")</f>
        <v/>
      </c>
      <c r="E449" s="302" t="str">
        <f>IFERROR(VLOOKUP($B449,Totalt!$B$1:$AQ$550,MATCH(E$2,Totalt!$B$1:$AQ$1,0),FALSE),"")</f>
        <v/>
      </c>
      <c r="F449" s="302" t="str">
        <f>IFERROR(VLOOKUP($B449,Totalt!$B$1:$AQ$550,MATCH(F$2,Totalt!$B$1:$AQ$1,0),FALSE),"")</f>
        <v/>
      </c>
      <c r="G449" s="302" t="str">
        <f>IFERROR(VLOOKUP($B449,Totalt!$B$1:$AQ$550,MATCH(G$2,Totalt!$B$1:$AQ$1,0),FALSE),"")</f>
        <v/>
      </c>
      <c r="H449" s="302" t="str">
        <f>IFERROR(VLOOKUP($B449,Totalt!$B$1:$AQ$550,MATCH(H$2,Totalt!$B$1:$AQ$1,0),FALSE),"")</f>
        <v/>
      </c>
      <c r="I449" s="302" t="str">
        <f>IFERROR(VLOOKUP($B449,Totalt!$B$1:$AQ$550,MATCH(I$2,Totalt!$B$1:$AQ$1,0),FALSE),"")</f>
        <v/>
      </c>
      <c r="J449" s="302" t="str">
        <f>IFERROR(VLOOKUP($B449,Totalt!$B$1:$AQ$550,MATCH(J$2,Totalt!$B$1:$AQ$1,0),FALSE),"")</f>
        <v/>
      </c>
      <c r="K449" s="302" t="str">
        <f>IFERROR(VLOOKUP($B449,Totalt!$B$1:$AQ$550,MATCH(K$2,Totalt!$B$1:$AQ$1,0),FALSE),"")</f>
        <v/>
      </c>
      <c r="L449" s="302" t="str">
        <f>IFERROR(VLOOKUP($B449,Totalt!$B$1:$AQ$550,MATCH(L$2,Totalt!$B$1:$AQ$1,0),FALSE),"")</f>
        <v/>
      </c>
      <c r="M449" s="302" t="str">
        <f>IFERROR(VLOOKUP($B449,Totalt!$B$1:$AQ$550,MATCH(M$2,Totalt!$B$1:$AQ$1,0),FALSE),"")</f>
        <v/>
      </c>
      <c r="N449" s="302" t="str">
        <f>IFERROR(VLOOKUP($B449,Totalt!$B$1:$AQ$550,MATCH(N$2,Totalt!$B$1:$AQ$1,0),FALSE),"")</f>
        <v/>
      </c>
      <c r="O449" s="302" t="str">
        <f>IFERROR(VLOOKUP($B449,Totalt!$B$1:$AQ$550,MATCH(O$2,Totalt!$B$1:$AQ$1,0),FALSE),"")</f>
        <v/>
      </c>
      <c r="P449" s="302" t="str">
        <f>IFERROR(VLOOKUP($B449,Totalt!$B$1:$AQ$550,MATCH(P$2,Totalt!$B$1:$AQ$1,0),FALSE),"")</f>
        <v/>
      </c>
      <c r="Q449" s="302" t="str">
        <f>IFERROR(VLOOKUP($B449,Totalt!$B$1:$AQ$550,MATCH(Q$2,Totalt!$B$1:$AQ$1,0),FALSE),"")</f>
        <v/>
      </c>
      <c r="R449" s="302" t="str">
        <f>IFERROR(VLOOKUP($B449,Totalt!$B$1:$AQ$550,MATCH(R$2,Totalt!$B$1:$AQ$1,0),FALSE),"")</f>
        <v/>
      </c>
      <c r="S449" s="302" t="str">
        <f>IFERROR(VLOOKUP($B449,Totalt!$B$1:$AQ$550,MATCH(S$2,Totalt!$B$1:$AQ$1,0),FALSE),"")</f>
        <v/>
      </c>
      <c r="T449" s="302" t="str">
        <f>IFERROR(VLOOKUP($B449,Totalt!$B$1:$AQ$550,MATCH(T$2,Totalt!$B$1:$AQ$1,0),FALSE),"")</f>
        <v/>
      </c>
      <c r="U449" s="302" t="str">
        <f>IFERROR(VLOOKUP($B449,Totalt!$B$1:$AQ$550,MATCH(U$2,Totalt!$B$1:$AQ$1,0),FALSE),"")</f>
        <v/>
      </c>
      <c r="V449" s="302" t="str">
        <f>IFERROR(VLOOKUP($B449,Totalt!$B$1:$AQ$550,MATCH(V$2,Totalt!$B$1:$AQ$1,0),FALSE),"")</f>
        <v/>
      </c>
      <c r="W449" s="302" t="str">
        <f>IFERROR(VLOOKUP($B449,Totalt!$B$1:$AQ$550,MATCH(W$2,Totalt!$B$1:$AQ$1,0),FALSE),"")</f>
        <v/>
      </c>
      <c r="X449" s="302" t="str">
        <f>IFERROR(VLOOKUP($B449,Totalt!$B$1:$AQ$550,MATCH(X$2,Totalt!$B$1:$AQ$1,0),FALSE),"")</f>
        <v/>
      </c>
      <c r="Y449" s="302" t="str">
        <f>IFERROR(VLOOKUP($B449,Totalt!$B$1:$AQ$550,MATCH(Y$2,Totalt!$B$1:$AQ$1,0),FALSE),"")</f>
        <v/>
      </c>
      <c r="Z449" s="302" t="str">
        <f>IFERROR(VLOOKUP($B449,Totalt!$B$1:$AQ$550,MATCH(Z$2,Totalt!$B$1:$AQ$1,0),FALSE),"")</f>
        <v/>
      </c>
      <c r="AA449" s="302" t="str">
        <f>IFERROR(VLOOKUP($B449,Totalt!$B$1:$AQ$550,MATCH(AA$2,Totalt!$B$1:$AQ$1,0),FALSE),"")</f>
        <v/>
      </c>
      <c r="AB449" s="302" t="str">
        <f>IFERROR(VLOOKUP($B449,Totalt!$B$1:$AQ$550,MATCH(AB$2,Totalt!$B$1:$AQ$1,0),FALSE),"")</f>
        <v/>
      </c>
      <c r="AC449" s="302" t="str">
        <f>IFERROR(VLOOKUP($B449,Totalt!$B$1:$AQ$550,MATCH(AC$2,Totalt!$B$1:$AQ$1,0),FALSE),"")</f>
        <v/>
      </c>
      <c r="AD449" s="302" t="str">
        <f>IFERROR(VLOOKUP($B449,Totalt!$B$1:$AQ$550,MATCH(AD$2,Totalt!$B$1:$AQ$1,0),FALSE),"")</f>
        <v/>
      </c>
      <c r="AE449" s="302" t="str">
        <f>IFERROR(VLOOKUP($B449,Totalt!$B$1:$AQ$550,MATCH(AE$2,Totalt!$B$1:$AQ$1,0),FALSE),"")</f>
        <v/>
      </c>
      <c r="AF449" s="302" t="str">
        <f>IFERROR(VLOOKUP($B449,Totalt!$B$1:$AQ$550,MATCH(AF$2,Totalt!$B$1:$AQ$1,0),FALSE),"")</f>
        <v/>
      </c>
      <c r="AG449" s="302" t="str">
        <f>IFERROR(VLOOKUP($B449,Totalt!$B$1:$AQ$550,MATCH(AG$2,Totalt!$B$1:$AQ$1,0),FALSE),"")</f>
        <v/>
      </c>
      <c r="AI449" s="302" t="str">
        <f t="shared" si="24"/>
        <v/>
      </c>
      <c r="AJ449" s="302" t="str">
        <f>IF(ISERROR(1/VLOOKUP($B449,Leveranser!$B$1:$S$500,MATCH("såld värme (gwh)",Leveranser!$B$1:$S$1,0),FALSE)),"",VLOOKUP($B449,Leveranser!$B$1:$S$500,MATCH("såld värme (gwh)",Leveranser!$B$1:$S$1,0),FALSE))</f>
        <v/>
      </c>
      <c r="AK449" s="315"/>
      <c r="AM449" s="316" t="str">
        <f>IF(B449&lt;&gt;"",IF(VLOOKUP($B449,Totalt!$B$1:$AQ$550,MATCH("Kvalitetsgranskad:",Totalt!$B$1:$AQ$1,0),FALSE)="ja",VLOOKUP($B449,Miljö!$B$1:$AG$479,MATCH(AM$2,Miljö!$B$1:$AK$1,0),FALSE),""),"")</f>
        <v/>
      </c>
      <c r="AN449" s="316" t="str">
        <f>IF(AM449="ja",VLOOKUP($B449,Miljö!$B$1:$J$479,MATCH("Typ av ursprungsspecificerad el   (Om inget värde anges används Nordisk residualmix, se inforuta) ()",Miljö!$B$1:$J$1,0),FALSE),IF(AM449="nej","Nordisk residualel",""))</f>
        <v/>
      </c>
      <c r="AO449" s="316" t="str">
        <f>IF(AM449="","",VLOOKUP($B449,Miljö!$B$1:$J$479,MATCH("Fossilandel för ursprungspecificerad el ()",Miljö!$B$1:$J$1,0),FALSE))</f>
        <v/>
      </c>
      <c r="AP449" s="316" t="str">
        <f>IF(AM449="","",IFERROR(VLOOKUP($B449,Miljö!$B$1:$J$479,MATCH("Kärnkraftsandel för ursprungsspecificerad el ()",Miljö!$B$1:$J$1,0),FALSE)/1,0))</f>
        <v/>
      </c>
      <c r="AQ449" s="316" t="str">
        <f t="shared" si="25"/>
        <v/>
      </c>
      <c r="AS449" s="316" t="str">
        <f t="shared" si="26"/>
        <v/>
      </c>
      <c r="AT449" s="316" t="str">
        <f>IF(AS449="ja",VLOOKUP($B449,Miljö!$B$1:$O$500,MATCH("Fossil andel i procent (%)",Miljö!$B$1:$O$1,0),FALSE)/100,"")</f>
        <v/>
      </c>
      <c r="AV449" s="316" t="str">
        <f t="shared" si="27"/>
        <v/>
      </c>
      <c r="AW449" s="316" t="str">
        <f>IF(AV449="ja",VLOOKUP($B449,'Egen hetvattenprod'!$B$1:$AO$500,MATCH("Värmekälla till värmepumpar ()",'Egen hetvattenprod'!$B$1:$AO$1,0),FALSE),"")</f>
        <v/>
      </c>
    </row>
    <row r="450" spans="1:49" x14ac:dyDescent="0.25">
      <c r="A450" s="314" t="str">
        <f>'Miljövärden för publ företag'!B452</f>
        <v/>
      </c>
      <c r="B450" s="314" t="str">
        <f>'Miljövärden för publ företag'!C452</f>
        <v/>
      </c>
      <c r="C450" s="302" t="str">
        <f>IFERROR(VLOOKUP($B450,Totalt!$B$1:$AQ$550,MATCH(C$2,Totalt!$B$1:$AQ$1,0),FALSE),"")</f>
        <v/>
      </c>
      <c r="D450" s="302" t="str">
        <f>IFERROR(VLOOKUP($B450,Totalt!$B$1:$AQ$550,MATCH(D$2,Totalt!$B$1:$AQ$1,0),FALSE),"")</f>
        <v/>
      </c>
      <c r="E450" s="302" t="str">
        <f>IFERROR(VLOOKUP($B450,Totalt!$B$1:$AQ$550,MATCH(E$2,Totalt!$B$1:$AQ$1,0),FALSE),"")</f>
        <v/>
      </c>
      <c r="F450" s="302" t="str">
        <f>IFERROR(VLOOKUP($B450,Totalt!$B$1:$AQ$550,MATCH(F$2,Totalt!$B$1:$AQ$1,0),FALSE),"")</f>
        <v/>
      </c>
      <c r="G450" s="302" t="str">
        <f>IFERROR(VLOOKUP($B450,Totalt!$B$1:$AQ$550,MATCH(G$2,Totalt!$B$1:$AQ$1,0),FALSE),"")</f>
        <v/>
      </c>
      <c r="H450" s="302" t="str">
        <f>IFERROR(VLOOKUP($B450,Totalt!$B$1:$AQ$550,MATCH(H$2,Totalt!$B$1:$AQ$1,0),FALSE),"")</f>
        <v/>
      </c>
      <c r="I450" s="302" t="str">
        <f>IFERROR(VLOOKUP($B450,Totalt!$B$1:$AQ$550,MATCH(I$2,Totalt!$B$1:$AQ$1,0),FALSE),"")</f>
        <v/>
      </c>
      <c r="J450" s="302" t="str">
        <f>IFERROR(VLOOKUP($B450,Totalt!$B$1:$AQ$550,MATCH(J$2,Totalt!$B$1:$AQ$1,0),FALSE),"")</f>
        <v/>
      </c>
      <c r="K450" s="302" t="str">
        <f>IFERROR(VLOOKUP($B450,Totalt!$B$1:$AQ$550,MATCH(K$2,Totalt!$B$1:$AQ$1,0),FALSE),"")</f>
        <v/>
      </c>
      <c r="L450" s="302" t="str">
        <f>IFERROR(VLOOKUP($B450,Totalt!$B$1:$AQ$550,MATCH(L$2,Totalt!$B$1:$AQ$1,0),FALSE),"")</f>
        <v/>
      </c>
      <c r="M450" s="302" t="str">
        <f>IFERROR(VLOOKUP($B450,Totalt!$B$1:$AQ$550,MATCH(M$2,Totalt!$B$1:$AQ$1,0),FALSE),"")</f>
        <v/>
      </c>
      <c r="N450" s="302" t="str">
        <f>IFERROR(VLOOKUP($B450,Totalt!$B$1:$AQ$550,MATCH(N$2,Totalt!$B$1:$AQ$1,0),FALSE),"")</f>
        <v/>
      </c>
      <c r="O450" s="302" t="str">
        <f>IFERROR(VLOOKUP($B450,Totalt!$B$1:$AQ$550,MATCH(O$2,Totalt!$B$1:$AQ$1,0),FALSE),"")</f>
        <v/>
      </c>
      <c r="P450" s="302" t="str">
        <f>IFERROR(VLOOKUP($B450,Totalt!$B$1:$AQ$550,MATCH(P$2,Totalt!$B$1:$AQ$1,0),FALSE),"")</f>
        <v/>
      </c>
      <c r="Q450" s="302" t="str">
        <f>IFERROR(VLOOKUP($B450,Totalt!$B$1:$AQ$550,MATCH(Q$2,Totalt!$B$1:$AQ$1,0),FALSE),"")</f>
        <v/>
      </c>
      <c r="R450" s="302" t="str">
        <f>IFERROR(VLOOKUP($B450,Totalt!$B$1:$AQ$550,MATCH(R$2,Totalt!$B$1:$AQ$1,0),FALSE),"")</f>
        <v/>
      </c>
      <c r="S450" s="302" t="str">
        <f>IFERROR(VLOOKUP($B450,Totalt!$B$1:$AQ$550,MATCH(S$2,Totalt!$B$1:$AQ$1,0),FALSE),"")</f>
        <v/>
      </c>
      <c r="T450" s="302" t="str">
        <f>IFERROR(VLOOKUP($B450,Totalt!$B$1:$AQ$550,MATCH(T$2,Totalt!$B$1:$AQ$1,0),FALSE),"")</f>
        <v/>
      </c>
      <c r="U450" s="302" t="str">
        <f>IFERROR(VLOOKUP($B450,Totalt!$B$1:$AQ$550,MATCH(U$2,Totalt!$B$1:$AQ$1,0),FALSE),"")</f>
        <v/>
      </c>
      <c r="V450" s="302" t="str">
        <f>IFERROR(VLOOKUP($B450,Totalt!$B$1:$AQ$550,MATCH(V$2,Totalt!$B$1:$AQ$1,0),FALSE),"")</f>
        <v/>
      </c>
      <c r="W450" s="302" t="str">
        <f>IFERROR(VLOOKUP($B450,Totalt!$B$1:$AQ$550,MATCH(W$2,Totalt!$B$1:$AQ$1,0),FALSE),"")</f>
        <v/>
      </c>
      <c r="X450" s="302" t="str">
        <f>IFERROR(VLOOKUP($B450,Totalt!$B$1:$AQ$550,MATCH(X$2,Totalt!$B$1:$AQ$1,0),FALSE),"")</f>
        <v/>
      </c>
      <c r="Y450" s="302" t="str">
        <f>IFERROR(VLOOKUP($B450,Totalt!$B$1:$AQ$550,MATCH(Y$2,Totalt!$B$1:$AQ$1,0),FALSE),"")</f>
        <v/>
      </c>
      <c r="Z450" s="302" t="str">
        <f>IFERROR(VLOOKUP($B450,Totalt!$B$1:$AQ$550,MATCH(Z$2,Totalt!$B$1:$AQ$1,0),FALSE),"")</f>
        <v/>
      </c>
      <c r="AA450" s="302" t="str">
        <f>IFERROR(VLOOKUP($B450,Totalt!$B$1:$AQ$550,MATCH(AA$2,Totalt!$B$1:$AQ$1,0),FALSE),"")</f>
        <v/>
      </c>
      <c r="AB450" s="302" t="str">
        <f>IFERROR(VLOOKUP($B450,Totalt!$B$1:$AQ$550,MATCH(AB$2,Totalt!$B$1:$AQ$1,0),FALSE),"")</f>
        <v/>
      </c>
      <c r="AC450" s="302" t="str">
        <f>IFERROR(VLOOKUP($B450,Totalt!$B$1:$AQ$550,MATCH(AC$2,Totalt!$B$1:$AQ$1,0),FALSE),"")</f>
        <v/>
      </c>
      <c r="AD450" s="302" t="str">
        <f>IFERROR(VLOOKUP($B450,Totalt!$B$1:$AQ$550,MATCH(AD$2,Totalt!$B$1:$AQ$1,0),FALSE),"")</f>
        <v/>
      </c>
      <c r="AE450" s="302" t="str">
        <f>IFERROR(VLOOKUP($B450,Totalt!$B$1:$AQ$550,MATCH(AE$2,Totalt!$B$1:$AQ$1,0),FALSE),"")</f>
        <v/>
      </c>
      <c r="AF450" s="302" t="str">
        <f>IFERROR(VLOOKUP($B450,Totalt!$B$1:$AQ$550,MATCH(AF$2,Totalt!$B$1:$AQ$1,0),FALSE),"")</f>
        <v/>
      </c>
      <c r="AG450" s="302" t="str">
        <f>IFERROR(VLOOKUP($B450,Totalt!$B$1:$AQ$550,MATCH(AG$2,Totalt!$B$1:$AQ$1,0),FALSE),"")</f>
        <v/>
      </c>
      <c r="AI450" s="302" t="str">
        <f t="shared" si="24"/>
        <v/>
      </c>
      <c r="AJ450" s="302" t="str">
        <f>IF(ISERROR(1/VLOOKUP($B450,Leveranser!$B$1:$S$500,MATCH("såld värme (gwh)",Leveranser!$B$1:$S$1,0),FALSE)),"",VLOOKUP($B450,Leveranser!$B$1:$S$500,MATCH("såld värme (gwh)",Leveranser!$B$1:$S$1,0),FALSE))</f>
        <v/>
      </c>
      <c r="AK450" s="315"/>
      <c r="AM450" s="316" t="str">
        <f>IF(B450&lt;&gt;"",IF(VLOOKUP($B450,Totalt!$B$1:$AQ$550,MATCH("Kvalitetsgranskad:",Totalt!$B$1:$AQ$1,0),FALSE)="ja",VLOOKUP($B450,Miljö!$B$1:$AG$479,MATCH(AM$2,Miljö!$B$1:$AK$1,0),FALSE),""),"")</f>
        <v/>
      </c>
      <c r="AN450" s="316" t="str">
        <f>IF(AM450="ja",VLOOKUP($B450,Miljö!$B$1:$J$479,MATCH("Typ av ursprungsspecificerad el   (Om inget värde anges används Nordisk residualmix, se inforuta) ()",Miljö!$B$1:$J$1,0),FALSE),IF(AM450="nej","Nordisk residualel",""))</f>
        <v/>
      </c>
      <c r="AO450" s="316" t="str">
        <f>IF(AM450="","",VLOOKUP($B450,Miljö!$B$1:$J$479,MATCH("Fossilandel för ursprungspecificerad el ()",Miljö!$B$1:$J$1,0),FALSE))</f>
        <v/>
      </c>
      <c r="AP450" s="316" t="str">
        <f>IF(AM450="","",IFERROR(VLOOKUP($B450,Miljö!$B$1:$J$479,MATCH("Kärnkraftsandel för ursprungsspecificerad el ()",Miljö!$B$1:$J$1,0),FALSE)/1,0))</f>
        <v/>
      </c>
      <c r="AQ450" s="316" t="str">
        <f t="shared" si="25"/>
        <v/>
      </c>
      <c r="AS450" s="316" t="str">
        <f t="shared" si="26"/>
        <v/>
      </c>
      <c r="AT450" s="316" t="str">
        <f>IF(AS450="ja",VLOOKUP($B450,Miljö!$B$1:$O$500,MATCH("Fossil andel i procent (%)",Miljö!$B$1:$O$1,0),FALSE)/100,"")</f>
        <v/>
      </c>
      <c r="AV450" s="316" t="str">
        <f t="shared" si="27"/>
        <v/>
      </c>
      <c r="AW450" s="316" t="str">
        <f>IF(AV450="ja",VLOOKUP($B450,'Egen hetvattenprod'!$B$1:$AO$500,MATCH("Värmekälla till värmepumpar ()",'Egen hetvattenprod'!$B$1:$AO$1,0),FALSE),"")</f>
        <v/>
      </c>
    </row>
    <row r="451" spans="1:49" x14ac:dyDescent="0.25">
      <c r="A451" s="314" t="str">
        <f>'Miljövärden för publ företag'!B453</f>
        <v/>
      </c>
      <c r="B451" s="314" t="str">
        <f>'Miljövärden för publ företag'!C453</f>
        <v/>
      </c>
      <c r="C451" s="302" t="str">
        <f>IFERROR(VLOOKUP($B451,Totalt!$B$1:$AQ$550,MATCH(C$2,Totalt!$B$1:$AQ$1,0),FALSE),"")</f>
        <v/>
      </c>
      <c r="D451" s="302" t="str">
        <f>IFERROR(VLOOKUP($B451,Totalt!$B$1:$AQ$550,MATCH(D$2,Totalt!$B$1:$AQ$1,0),FALSE),"")</f>
        <v/>
      </c>
      <c r="E451" s="302" t="str">
        <f>IFERROR(VLOOKUP($B451,Totalt!$B$1:$AQ$550,MATCH(E$2,Totalt!$B$1:$AQ$1,0),FALSE),"")</f>
        <v/>
      </c>
      <c r="F451" s="302" t="str">
        <f>IFERROR(VLOOKUP($B451,Totalt!$B$1:$AQ$550,MATCH(F$2,Totalt!$B$1:$AQ$1,0),FALSE),"")</f>
        <v/>
      </c>
      <c r="G451" s="302" t="str">
        <f>IFERROR(VLOOKUP($B451,Totalt!$B$1:$AQ$550,MATCH(G$2,Totalt!$B$1:$AQ$1,0),FALSE),"")</f>
        <v/>
      </c>
      <c r="H451" s="302" t="str">
        <f>IFERROR(VLOOKUP($B451,Totalt!$B$1:$AQ$550,MATCH(H$2,Totalt!$B$1:$AQ$1,0),FALSE),"")</f>
        <v/>
      </c>
      <c r="I451" s="302" t="str">
        <f>IFERROR(VLOOKUP($B451,Totalt!$B$1:$AQ$550,MATCH(I$2,Totalt!$B$1:$AQ$1,0),FALSE),"")</f>
        <v/>
      </c>
      <c r="J451" s="302" t="str">
        <f>IFERROR(VLOOKUP($B451,Totalt!$B$1:$AQ$550,MATCH(J$2,Totalt!$B$1:$AQ$1,0),FALSE),"")</f>
        <v/>
      </c>
      <c r="K451" s="302" t="str">
        <f>IFERROR(VLOOKUP($B451,Totalt!$B$1:$AQ$550,MATCH(K$2,Totalt!$B$1:$AQ$1,0),FALSE),"")</f>
        <v/>
      </c>
      <c r="L451" s="302" t="str">
        <f>IFERROR(VLOOKUP($B451,Totalt!$B$1:$AQ$550,MATCH(L$2,Totalt!$B$1:$AQ$1,0),FALSE),"")</f>
        <v/>
      </c>
      <c r="M451" s="302" t="str">
        <f>IFERROR(VLOOKUP($B451,Totalt!$B$1:$AQ$550,MATCH(M$2,Totalt!$B$1:$AQ$1,0),FALSE),"")</f>
        <v/>
      </c>
      <c r="N451" s="302" t="str">
        <f>IFERROR(VLOOKUP($B451,Totalt!$B$1:$AQ$550,MATCH(N$2,Totalt!$B$1:$AQ$1,0),FALSE),"")</f>
        <v/>
      </c>
      <c r="O451" s="302" t="str">
        <f>IFERROR(VLOOKUP($B451,Totalt!$B$1:$AQ$550,MATCH(O$2,Totalt!$B$1:$AQ$1,0),FALSE),"")</f>
        <v/>
      </c>
      <c r="P451" s="302" t="str">
        <f>IFERROR(VLOOKUP($B451,Totalt!$B$1:$AQ$550,MATCH(P$2,Totalt!$B$1:$AQ$1,0),FALSE),"")</f>
        <v/>
      </c>
      <c r="Q451" s="302" t="str">
        <f>IFERROR(VLOOKUP($B451,Totalt!$B$1:$AQ$550,MATCH(Q$2,Totalt!$B$1:$AQ$1,0),FALSE),"")</f>
        <v/>
      </c>
      <c r="R451" s="302" t="str">
        <f>IFERROR(VLOOKUP($B451,Totalt!$B$1:$AQ$550,MATCH(R$2,Totalt!$B$1:$AQ$1,0),FALSE),"")</f>
        <v/>
      </c>
      <c r="S451" s="302" t="str">
        <f>IFERROR(VLOOKUP($B451,Totalt!$B$1:$AQ$550,MATCH(S$2,Totalt!$B$1:$AQ$1,0),FALSE),"")</f>
        <v/>
      </c>
      <c r="T451" s="302" t="str">
        <f>IFERROR(VLOOKUP($B451,Totalt!$B$1:$AQ$550,MATCH(T$2,Totalt!$B$1:$AQ$1,0),FALSE),"")</f>
        <v/>
      </c>
      <c r="U451" s="302" t="str">
        <f>IFERROR(VLOOKUP($B451,Totalt!$B$1:$AQ$550,MATCH(U$2,Totalt!$B$1:$AQ$1,0),FALSE),"")</f>
        <v/>
      </c>
      <c r="V451" s="302" t="str">
        <f>IFERROR(VLOOKUP($B451,Totalt!$B$1:$AQ$550,MATCH(V$2,Totalt!$B$1:$AQ$1,0),FALSE),"")</f>
        <v/>
      </c>
      <c r="W451" s="302" t="str">
        <f>IFERROR(VLOOKUP($B451,Totalt!$B$1:$AQ$550,MATCH(W$2,Totalt!$B$1:$AQ$1,0),FALSE),"")</f>
        <v/>
      </c>
      <c r="X451" s="302" t="str">
        <f>IFERROR(VLOOKUP($B451,Totalt!$B$1:$AQ$550,MATCH(X$2,Totalt!$B$1:$AQ$1,0),FALSE),"")</f>
        <v/>
      </c>
      <c r="Y451" s="302" t="str">
        <f>IFERROR(VLOOKUP($B451,Totalt!$B$1:$AQ$550,MATCH(Y$2,Totalt!$B$1:$AQ$1,0),FALSE),"")</f>
        <v/>
      </c>
      <c r="Z451" s="302" t="str">
        <f>IFERROR(VLOOKUP($B451,Totalt!$B$1:$AQ$550,MATCH(Z$2,Totalt!$B$1:$AQ$1,0),FALSE),"")</f>
        <v/>
      </c>
      <c r="AA451" s="302" t="str">
        <f>IFERROR(VLOOKUP($B451,Totalt!$B$1:$AQ$550,MATCH(AA$2,Totalt!$B$1:$AQ$1,0),FALSE),"")</f>
        <v/>
      </c>
      <c r="AB451" s="302" t="str">
        <f>IFERROR(VLOOKUP($B451,Totalt!$B$1:$AQ$550,MATCH(AB$2,Totalt!$B$1:$AQ$1,0),FALSE),"")</f>
        <v/>
      </c>
      <c r="AC451" s="302" t="str">
        <f>IFERROR(VLOOKUP($B451,Totalt!$B$1:$AQ$550,MATCH(AC$2,Totalt!$B$1:$AQ$1,0),FALSE),"")</f>
        <v/>
      </c>
      <c r="AD451" s="302" t="str">
        <f>IFERROR(VLOOKUP($B451,Totalt!$B$1:$AQ$550,MATCH(AD$2,Totalt!$B$1:$AQ$1,0),FALSE),"")</f>
        <v/>
      </c>
      <c r="AE451" s="302" t="str">
        <f>IFERROR(VLOOKUP($B451,Totalt!$B$1:$AQ$550,MATCH(AE$2,Totalt!$B$1:$AQ$1,0),FALSE),"")</f>
        <v/>
      </c>
      <c r="AF451" s="302" t="str">
        <f>IFERROR(VLOOKUP($B451,Totalt!$B$1:$AQ$550,MATCH(AF$2,Totalt!$B$1:$AQ$1,0),FALSE),"")</f>
        <v/>
      </c>
      <c r="AG451" s="302" t="str">
        <f>IFERROR(VLOOKUP($B451,Totalt!$B$1:$AQ$550,MATCH(AG$2,Totalt!$B$1:$AQ$1,0),FALSE),"")</f>
        <v/>
      </c>
      <c r="AI451" s="302" t="str">
        <f t="shared" si="24"/>
        <v/>
      </c>
      <c r="AJ451" s="302" t="str">
        <f>IF(ISERROR(1/VLOOKUP($B451,Leveranser!$B$1:$S$500,MATCH("såld värme (gwh)",Leveranser!$B$1:$S$1,0),FALSE)),"",VLOOKUP($B451,Leveranser!$B$1:$S$500,MATCH("såld värme (gwh)",Leveranser!$B$1:$S$1,0),FALSE))</f>
        <v/>
      </c>
      <c r="AK451" s="315"/>
      <c r="AM451" s="316" t="str">
        <f>IF(B451&lt;&gt;"",IF(VLOOKUP($B451,Totalt!$B$1:$AQ$550,MATCH("Kvalitetsgranskad:",Totalt!$B$1:$AQ$1,0),FALSE)="ja",VLOOKUP($B451,Miljö!$B$1:$AG$479,MATCH(AM$2,Miljö!$B$1:$AK$1,0),FALSE),""),"")</f>
        <v/>
      </c>
      <c r="AN451" s="316" t="str">
        <f>IF(AM451="ja",VLOOKUP($B451,Miljö!$B$1:$J$479,MATCH("Typ av ursprungsspecificerad el   (Om inget värde anges används Nordisk residualmix, se inforuta) ()",Miljö!$B$1:$J$1,0),FALSE),IF(AM451="nej","Nordisk residualel",""))</f>
        <v/>
      </c>
      <c r="AO451" s="316" t="str">
        <f>IF(AM451="","",VLOOKUP($B451,Miljö!$B$1:$J$479,MATCH("Fossilandel för ursprungspecificerad el ()",Miljö!$B$1:$J$1,0),FALSE))</f>
        <v/>
      </c>
      <c r="AP451" s="316" t="str">
        <f>IF(AM451="","",IFERROR(VLOOKUP($B451,Miljö!$B$1:$J$479,MATCH("Kärnkraftsandel för ursprungsspecificerad el ()",Miljö!$B$1:$J$1,0),FALSE)/1,0))</f>
        <v/>
      </c>
      <c r="AQ451" s="316" t="str">
        <f t="shared" si="25"/>
        <v/>
      </c>
      <c r="AS451" s="316" t="str">
        <f t="shared" si="26"/>
        <v/>
      </c>
      <c r="AT451" s="316" t="str">
        <f>IF(AS451="ja",VLOOKUP($B451,Miljö!$B$1:$O$500,MATCH("Fossil andel i procent (%)",Miljö!$B$1:$O$1,0),FALSE)/100,"")</f>
        <v/>
      </c>
      <c r="AV451" s="316" t="str">
        <f t="shared" si="27"/>
        <v/>
      </c>
      <c r="AW451" s="316" t="str">
        <f>IF(AV451="ja",VLOOKUP($B451,'Egen hetvattenprod'!$B$1:$AO$500,MATCH("Värmekälla till värmepumpar ()",'Egen hetvattenprod'!$B$1:$AO$1,0),FALSE),"")</f>
        <v/>
      </c>
    </row>
    <row r="452" spans="1:49" x14ac:dyDescent="0.25">
      <c r="A452" s="314" t="str">
        <f>'Miljövärden för publ företag'!B454</f>
        <v/>
      </c>
      <c r="B452" s="314" t="str">
        <f>'Miljövärden för publ företag'!C454</f>
        <v/>
      </c>
      <c r="C452" s="302" t="str">
        <f>IFERROR(VLOOKUP($B452,Totalt!$B$1:$AQ$550,MATCH(C$2,Totalt!$B$1:$AQ$1,0),FALSE),"")</f>
        <v/>
      </c>
      <c r="D452" s="302" t="str">
        <f>IFERROR(VLOOKUP($B452,Totalt!$B$1:$AQ$550,MATCH(D$2,Totalt!$B$1:$AQ$1,0),FALSE),"")</f>
        <v/>
      </c>
      <c r="E452" s="302" t="str">
        <f>IFERROR(VLOOKUP($B452,Totalt!$B$1:$AQ$550,MATCH(E$2,Totalt!$B$1:$AQ$1,0),FALSE),"")</f>
        <v/>
      </c>
      <c r="F452" s="302" t="str">
        <f>IFERROR(VLOOKUP($B452,Totalt!$B$1:$AQ$550,MATCH(F$2,Totalt!$B$1:$AQ$1,0),FALSE),"")</f>
        <v/>
      </c>
      <c r="G452" s="302" t="str">
        <f>IFERROR(VLOOKUP($B452,Totalt!$B$1:$AQ$550,MATCH(G$2,Totalt!$B$1:$AQ$1,0),FALSE),"")</f>
        <v/>
      </c>
      <c r="H452" s="302" t="str">
        <f>IFERROR(VLOOKUP($B452,Totalt!$B$1:$AQ$550,MATCH(H$2,Totalt!$B$1:$AQ$1,0),FALSE),"")</f>
        <v/>
      </c>
      <c r="I452" s="302" t="str">
        <f>IFERROR(VLOOKUP($B452,Totalt!$B$1:$AQ$550,MATCH(I$2,Totalt!$B$1:$AQ$1,0),FALSE),"")</f>
        <v/>
      </c>
      <c r="J452" s="302" t="str">
        <f>IFERROR(VLOOKUP($B452,Totalt!$B$1:$AQ$550,MATCH(J$2,Totalt!$B$1:$AQ$1,0),FALSE),"")</f>
        <v/>
      </c>
      <c r="K452" s="302" t="str">
        <f>IFERROR(VLOOKUP($B452,Totalt!$B$1:$AQ$550,MATCH(K$2,Totalt!$B$1:$AQ$1,0),FALSE),"")</f>
        <v/>
      </c>
      <c r="L452" s="302" t="str">
        <f>IFERROR(VLOOKUP($B452,Totalt!$B$1:$AQ$550,MATCH(L$2,Totalt!$B$1:$AQ$1,0),FALSE),"")</f>
        <v/>
      </c>
      <c r="M452" s="302" t="str">
        <f>IFERROR(VLOOKUP($B452,Totalt!$B$1:$AQ$550,MATCH(M$2,Totalt!$B$1:$AQ$1,0),FALSE),"")</f>
        <v/>
      </c>
      <c r="N452" s="302" t="str">
        <f>IFERROR(VLOOKUP($B452,Totalt!$B$1:$AQ$550,MATCH(N$2,Totalt!$B$1:$AQ$1,0),FALSE),"")</f>
        <v/>
      </c>
      <c r="O452" s="302" t="str">
        <f>IFERROR(VLOOKUP($B452,Totalt!$B$1:$AQ$550,MATCH(O$2,Totalt!$B$1:$AQ$1,0),FALSE),"")</f>
        <v/>
      </c>
      <c r="P452" s="302" t="str">
        <f>IFERROR(VLOOKUP($B452,Totalt!$B$1:$AQ$550,MATCH(P$2,Totalt!$B$1:$AQ$1,0),FALSE),"")</f>
        <v/>
      </c>
      <c r="Q452" s="302" t="str">
        <f>IFERROR(VLOOKUP($B452,Totalt!$B$1:$AQ$550,MATCH(Q$2,Totalt!$B$1:$AQ$1,0),FALSE),"")</f>
        <v/>
      </c>
      <c r="R452" s="302" t="str">
        <f>IFERROR(VLOOKUP($B452,Totalt!$B$1:$AQ$550,MATCH(R$2,Totalt!$B$1:$AQ$1,0),FALSE),"")</f>
        <v/>
      </c>
      <c r="S452" s="302" t="str">
        <f>IFERROR(VLOOKUP($B452,Totalt!$B$1:$AQ$550,MATCH(S$2,Totalt!$B$1:$AQ$1,0),FALSE),"")</f>
        <v/>
      </c>
      <c r="T452" s="302" t="str">
        <f>IFERROR(VLOOKUP($B452,Totalt!$B$1:$AQ$550,MATCH(T$2,Totalt!$B$1:$AQ$1,0),FALSE),"")</f>
        <v/>
      </c>
      <c r="U452" s="302" t="str">
        <f>IFERROR(VLOOKUP($B452,Totalt!$B$1:$AQ$550,MATCH(U$2,Totalt!$B$1:$AQ$1,0),FALSE),"")</f>
        <v/>
      </c>
      <c r="V452" s="302" t="str">
        <f>IFERROR(VLOOKUP($B452,Totalt!$B$1:$AQ$550,MATCH(V$2,Totalt!$B$1:$AQ$1,0),FALSE),"")</f>
        <v/>
      </c>
      <c r="W452" s="302" t="str">
        <f>IFERROR(VLOOKUP($B452,Totalt!$B$1:$AQ$550,MATCH(W$2,Totalt!$B$1:$AQ$1,0),FALSE),"")</f>
        <v/>
      </c>
      <c r="X452" s="302" t="str">
        <f>IFERROR(VLOOKUP($B452,Totalt!$B$1:$AQ$550,MATCH(X$2,Totalt!$B$1:$AQ$1,0),FALSE),"")</f>
        <v/>
      </c>
      <c r="Y452" s="302" t="str">
        <f>IFERROR(VLOOKUP($B452,Totalt!$B$1:$AQ$550,MATCH(Y$2,Totalt!$B$1:$AQ$1,0),FALSE),"")</f>
        <v/>
      </c>
      <c r="Z452" s="302" t="str">
        <f>IFERROR(VLOOKUP($B452,Totalt!$B$1:$AQ$550,MATCH(Z$2,Totalt!$B$1:$AQ$1,0),FALSE),"")</f>
        <v/>
      </c>
      <c r="AA452" s="302" t="str">
        <f>IFERROR(VLOOKUP($B452,Totalt!$B$1:$AQ$550,MATCH(AA$2,Totalt!$B$1:$AQ$1,0),FALSE),"")</f>
        <v/>
      </c>
      <c r="AB452" s="302" t="str">
        <f>IFERROR(VLOOKUP($B452,Totalt!$B$1:$AQ$550,MATCH(AB$2,Totalt!$B$1:$AQ$1,0),FALSE),"")</f>
        <v/>
      </c>
      <c r="AC452" s="302" t="str">
        <f>IFERROR(VLOOKUP($B452,Totalt!$B$1:$AQ$550,MATCH(AC$2,Totalt!$B$1:$AQ$1,0),FALSE),"")</f>
        <v/>
      </c>
      <c r="AD452" s="302" t="str">
        <f>IFERROR(VLOOKUP($B452,Totalt!$B$1:$AQ$550,MATCH(AD$2,Totalt!$B$1:$AQ$1,0),FALSE),"")</f>
        <v/>
      </c>
      <c r="AE452" s="302" t="str">
        <f>IFERROR(VLOOKUP($B452,Totalt!$B$1:$AQ$550,MATCH(AE$2,Totalt!$B$1:$AQ$1,0),FALSE),"")</f>
        <v/>
      </c>
      <c r="AF452" s="302" t="str">
        <f>IFERROR(VLOOKUP($B452,Totalt!$B$1:$AQ$550,MATCH(AF$2,Totalt!$B$1:$AQ$1,0),FALSE),"")</f>
        <v/>
      </c>
      <c r="AG452" s="302" t="str">
        <f>IFERROR(VLOOKUP($B452,Totalt!$B$1:$AQ$550,MATCH(AG$2,Totalt!$B$1:$AQ$1,0),FALSE),"")</f>
        <v/>
      </c>
      <c r="AI452" s="302" t="str">
        <f t="shared" ref="AI452:AI461" si="28">IF(B452&lt;&gt;"",SUM(C452:AG452),"")</f>
        <v/>
      </c>
      <c r="AJ452" s="302" t="str">
        <f>IF(ISERROR(1/VLOOKUP($B452,Leveranser!$B$1:$S$500,MATCH("såld värme (gwh)",Leveranser!$B$1:$S$1,0),FALSE)),"",VLOOKUP($B452,Leveranser!$B$1:$S$500,MATCH("såld värme (gwh)",Leveranser!$B$1:$S$1,0),FALSE))</f>
        <v/>
      </c>
      <c r="AK452" s="315"/>
      <c r="AM452" s="316" t="str">
        <f>IF(B452&lt;&gt;"",IF(VLOOKUP($B452,Totalt!$B$1:$AQ$550,MATCH("Kvalitetsgranskad:",Totalt!$B$1:$AQ$1,0),FALSE)="ja",VLOOKUP($B452,Miljö!$B$1:$AG$479,MATCH(AM$2,Miljö!$B$1:$AK$1,0),FALSE),""),"")</f>
        <v/>
      </c>
      <c r="AN452" s="316" t="str">
        <f>IF(AM452="ja",VLOOKUP($B452,Miljö!$B$1:$J$479,MATCH("Typ av ursprungsspecificerad el   (Om inget värde anges används Nordisk residualmix, se inforuta) ()",Miljö!$B$1:$J$1,0),FALSE),IF(AM452="nej","Nordisk residualel",""))</f>
        <v/>
      </c>
      <c r="AO452" s="316" t="str">
        <f>IF(AM452="","",VLOOKUP($B452,Miljö!$B$1:$J$479,MATCH("Fossilandel för ursprungspecificerad el ()",Miljö!$B$1:$J$1,0),FALSE))</f>
        <v/>
      </c>
      <c r="AP452" s="316" t="str">
        <f>IF(AM452="","",IFERROR(VLOOKUP($B452,Miljö!$B$1:$J$479,MATCH("Kärnkraftsandel för ursprungsspecificerad el ()",Miljö!$B$1:$J$1,0),FALSE)/1,0))</f>
        <v/>
      </c>
      <c r="AQ452" s="316" t="str">
        <f t="shared" ref="AQ452:AQ460" si="29">IF(AM452="","",1-AO452-AP452)</f>
        <v/>
      </c>
      <c r="AS452" s="316" t="str">
        <f t="shared" ref="AS452:AS461" si="30">IF(B452&lt;&gt;"",IF(AND(AG452&gt;0,AG452&lt;&gt;""),"Ja","Nej"),"")</f>
        <v/>
      </c>
      <c r="AT452" s="316" t="str">
        <f>IF(AS452="ja",VLOOKUP($B452,Miljö!$B$1:$O$500,MATCH("Fossil andel i procent (%)",Miljö!$B$1:$O$1,0),FALSE)/100,"")</f>
        <v/>
      </c>
      <c r="AV452" s="316" t="str">
        <f t="shared" ref="AV452:AV461" si="31">IF(B452&lt;&gt;"",IF(AND(AB452&gt;0,AB452&lt;&gt;""),"Ja","Nej"),"")</f>
        <v/>
      </c>
      <c r="AW452" s="316" t="str">
        <f>IF(AV452="ja",VLOOKUP($B452,'Egen hetvattenprod'!$B$1:$AO$500,MATCH("Värmekälla till värmepumpar ()",'Egen hetvattenprod'!$B$1:$AO$1,0),FALSE),"")</f>
        <v/>
      </c>
    </row>
    <row r="453" spans="1:49" x14ac:dyDescent="0.25">
      <c r="A453" s="314" t="str">
        <f>'Miljövärden för publ företag'!B455</f>
        <v/>
      </c>
      <c r="B453" s="314" t="str">
        <f>'Miljövärden för publ företag'!C455</f>
        <v/>
      </c>
      <c r="C453" s="302" t="str">
        <f>IFERROR(VLOOKUP($B453,Totalt!$B$1:$AQ$550,MATCH(C$2,Totalt!$B$1:$AQ$1,0),FALSE),"")</f>
        <v/>
      </c>
      <c r="D453" s="302" t="str">
        <f>IFERROR(VLOOKUP($B453,Totalt!$B$1:$AQ$550,MATCH(D$2,Totalt!$B$1:$AQ$1,0),FALSE),"")</f>
        <v/>
      </c>
      <c r="E453" s="302" t="str">
        <f>IFERROR(VLOOKUP($B453,Totalt!$B$1:$AQ$550,MATCH(E$2,Totalt!$B$1:$AQ$1,0),FALSE),"")</f>
        <v/>
      </c>
      <c r="F453" s="302" t="str">
        <f>IFERROR(VLOOKUP($B453,Totalt!$B$1:$AQ$550,MATCH(F$2,Totalt!$B$1:$AQ$1,0),FALSE),"")</f>
        <v/>
      </c>
      <c r="G453" s="302" t="str">
        <f>IFERROR(VLOOKUP($B453,Totalt!$B$1:$AQ$550,MATCH(G$2,Totalt!$B$1:$AQ$1,0),FALSE),"")</f>
        <v/>
      </c>
      <c r="H453" s="302" t="str">
        <f>IFERROR(VLOOKUP($B453,Totalt!$B$1:$AQ$550,MATCH(H$2,Totalt!$B$1:$AQ$1,0),FALSE),"")</f>
        <v/>
      </c>
      <c r="I453" s="302" t="str">
        <f>IFERROR(VLOOKUP($B453,Totalt!$B$1:$AQ$550,MATCH(I$2,Totalt!$B$1:$AQ$1,0),FALSE),"")</f>
        <v/>
      </c>
      <c r="J453" s="302" t="str">
        <f>IFERROR(VLOOKUP($B453,Totalt!$B$1:$AQ$550,MATCH(J$2,Totalt!$B$1:$AQ$1,0),FALSE),"")</f>
        <v/>
      </c>
      <c r="K453" s="302" t="str">
        <f>IFERROR(VLOOKUP($B453,Totalt!$B$1:$AQ$550,MATCH(K$2,Totalt!$B$1:$AQ$1,0),FALSE),"")</f>
        <v/>
      </c>
      <c r="L453" s="302" t="str">
        <f>IFERROR(VLOOKUP($B453,Totalt!$B$1:$AQ$550,MATCH(L$2,Totalt!$B$1:$AQ$1,0),FALSE),"")</f>
        <v/>
      </c>
      <c r="M453" s="302" t="str">
        <f>IFERROR(VLOOKUP($B453,Totalt!$B$1:$AQ$550,MATCH(M$2,Totalt!$B$1:$AQ$1,0),FALSE),"")</f>
        <v/>
      </c>
      <c r="N453" s="302" t="str">
        <f>IFERROR(VLOOKUP($B453,Totalt!$B$1:$AQ$550,MATCH(N$2,Totalt!$B$1:$AQ$1,0),FALSE),"")</f>
        <v/>
      </c>
      <c r="O453" s="302" t="str">
        <f>IFERROR(VLOOKUP($B453,Totalt!$B$1:$AQ$550,MATCH(O$2,Totalt!$B$1:$AQ$1,0),FALSE),"")</f>
        <v/>
      </c>
      <c r="P453" s="302" t="str">
        <f>IFERROR(VLOOKUP($B453,Totalt!$B$1:$AQ$550,MATCH(P$2,Totalt!$B$1:$AQ$1,0),FALSE),"")</f>
        <v/>
      </c>
      <c r="Q453" s="302" t="str">
        <f>IFERROR(VLOOKUP($B453,Totalt!$B$1:$AQ$550,MATCH(Q$2,Totalt!$B$1:$AQ$1,0),FALSE),"")</f>
        <v/>
      </c>
      <c r="R453" s="302" t="str">
        <f>IFERROR(VLOOKUP($B453,Totalt!$B$1:$AQ$550,MATCH(R$2,Totalt!$B$1:$AQ$1,0),FALSE),"")</f>
        <v/>
      </c>
      <c r="S453" s="302" t="str">
        <f>IFERROR(VLOOKUP($B453,Totalt!$B$1:$AQ$550,MATCH(S$2,Totalt!$B$1:$AQ$1,0),FALSE),"")</f>
        <v/>
      </c>
      <c r="T453" s="302" t="str">
        <f>IFERROR(VLOOKUP($B453,Totalt!$B$1:$AQ$550,MATCH(T$2,Totalt!$B$1:$AQ$1,0),FALSE),"")</f>
        <v/>
      </c>
      <c r="U453" s="302" t="str">
        <f>IFERROR(VLOOKUP($B453,Totalt!$B$1:$AQ$550,MATCH(U$2,Totalt!$B$1:$AQ$1,0),FALSE),"")</f>
        <v/>
      </c>
      <c r="V453" s="302" t="str">
        <f>IFERROR(VLOOKUP($B453,Totalt!$B$1:$AQ$550,MATCH(V$2,Totalt!$B$1:$AQ$1,0),FALSE),"")</f>
        <v/>
      </c>
      <c r="W453" s="302" t="str">
        <f>IFERROR(VLOOKUP($B453,Totalt!$B$1:$AQ$550,MATCH(W$2,Totalt!$B$1:$AQ$1,0),FALSE),"")</f>
        <v/>
      </c>
      <c r="X453" s="302" t="str">
        <f>IFERROR(VLOOKUP($B453,Totalt!$B$1:$AQ$550,MATCH(X$2,Totalt!$B$1:$AQ$1,0),FALSE),"")</f>
        <v/>
      </c>
      <c r="Y453" s="302" t="str">
        <f>IFERROR(VLOOKUP($B453,Totalt!$B$1:$AQ$550,MATCH(Y$2,Totalt!$B$1:$AQ$1,0),FALSE),"")</f>
        <v/>
      </c>
      <c r="Z453" s="302" t="str">
        <f>IFERROR(VLOOKUP($B453,Totalt!$B$1:$AQ$550,MATCH(Z$2,Totalt!$B$1:$AQ$1,0),FALSE),"")</f>
        <v/>
      </c>
      <c r="AA453" s="302" t="str">
        <f>IFERROR(VLOOKUP($B453,Totalt!$B$1:$AQ$550,MATCH(AA$2,Totalt!$B$1:$AQ$1,0),FALSE),"")</f>
        <v/>
      </c>
      <c r="AB453" s="302" t="str">
        <f>IFERROR(VLOOKUP($B453,Totalt!$B$1:$AQ$550,MATCH(AB$2,Totalt!$B$1:$AQ$1,0),FALSE),"")</f>
        <v/>
      </c>
      <c r="AC453" s="302" t="str">
        <f>IFERROR(VLOOKUP($B453,Totalt!$B$1:$AQ$550,MATCH(AC$2,Totalt!$B$1:$AQ$1,0),FALSE),"")</f>
        <v/>
      </c>
      <c r="AD453" s="302" t="str">
        <f>IFERROR(VLOOKUP($B453,Totalt!$B$1:$AQ$550,MATCH(AD$2,Totalt!$B$1:$AQ$1,0),FALSE),"")</f>
        <v/>
      </c>
      <c r="AE453" s="302" t="str">
        <f>IFERROR(VLOOKUP($B453,Totalt!$B$1:$AQ$550,MATCH(AE$2,Totalt!$B$1:$AQ$1,0),FALSE),"")</f>
        <v/>
      </c>
      <c r="AF453" s="302" t="str">
        <f>IFERROR(VLOOKUP($B453,Totalt!$B$1:$AQ$550,MATCH(AF$2,Totalt!$B$1:$AQ$1,0),FALSE),"")</f>
        <v/>
      </c>
      <c r="AG453" s="302" t="str">
        <f>IFERROR(VLOOKUP($B453,Totalt!$B$1:$AQ$550,MATCH(AG$2,Totalt!$B$1:$AQ$1,0),FALSE),"")</f>
        <v/>
      </c>
      <c r="AI453" s="302" t="str">
        <f t="shared" si="28"/>
        <v/>
      </c>
      <c r="AJ453" s="302" t="str">
        <f>IF(ISERROR(1/VLOOKUP($B453,Leveranser!$B$1:$S$500,MATCH("såld värme (gwh)",Leveranser!$B$1:$S$1,0),FALSE)),"",VLOOKUP($B453,Leveranser!$B$1:$S$500,MATCH("såld värme (gwh)",Leveranser!$B$1:$S$1,0),FALSE))</f>
        <v/>
      </c>
      <c r="AK453" s="315"/>
      <c r="AM453" s="316" t="str">
        <f>IF(B453&lt;&gt;"",IF(VLOOKUP($B453,Totalt!$B$1:$AQ$550,MATCH("Kvalitetsgranskad:",Totalt!$B$1:$AQ$1,0),FALSE)="ja",VLOOKUP($B453,Miljö!$B$1:$AG$479,MATCH(AM$2,Miljö!$B$1:$AK$1,0),FALSE),""),"")</f>
        <v/>
      </c>
      <c r="AN453" s="316" t="str">
        <f>IF(AM453="ja",VLOOKUP($B453,Miljö!$B$1:$J$479,MATCH("Typ av ursprungsspecificerad el   (Om inget värde anges används Nordisk residualmix, se inforuta) ()",Miljö!$B$1:$J$1,0),FALSE),IF(AM453="nej","Nordisk residualel",""))</f>
        <v/>
      </c>
      <c r="AO453" s="316" t="str">
        <f>IF(AM453="","",VLOOKUP($B453,Miljö!$B$1:$J$479,MATCH("Fossilandel för ursprungspecificerad el ()",Miljö!$B$1:$J$1,0),FALSE))</f>
        <v/>
      </c>
      <c r="AP453" s="316" t="str">
        <f>IF(AM453="","",IFERROR(VLOOKUP($B453,Miljö!$B$1:$J$479,MATCH("Kärnkraftsandel för ursprungsspecificerad el ()",Miljö!$B$1:$J$1,0),FALSE)/1,0))</f>
        <v/>
      </c>
      <c r="AQ453" s="316" t="str">
        <f t="shared" si="29"/>
        <v/>
      </c>
      <c r="AS453" s="316" t="str">
        <f t="shared" si="30"/>
        <v/>
      </c>
      <c r="AT453" s="316" t="str">
        <f>IF(AS453="ja",VLOOKUP($B453,Miljö!$B$1:$O$500,MATCH("Fossil andel i procent (%)",Miljö!$B$1:$O$1,0),FALSE)/100,"")</f>
        <v/>
      </c>
      <c r="AV453" s="316" t="str">
        <f t="shared" si="31"/>
        <v/>
      </c>
      <c r="AW453" s="316" t="str">
        <f>IF(AV453="ja",VLOOKUP($B453,'Egen hetvattenprod'!$B$1:$AO$500,MATCH("Värmekälla till värmepumpar ()",'Egen hetvattenprod'!$B$1:$AO$1,0),FALSE),"")</f>
        <v/>
      </c>
    </row>
    <row r="454" spans="1:49" x14ac:dyDescent="0.25">
      <c r="A454" s="314" t="str">
        <f>'Miljövärden för publ företag'!B456</f>
        <v/>
      </c>
      <c r="B454" s="314" t="str">
        <f>'Miljövärden för publ företag'!C456</f>
        <v/>
      </c>
      <c r="C454" s="302" t="str">
        <f>IFERROR(VLOOKUP($B454,Totalt!$B$1:$AQ$550,MATCH(C$2,Totalt!$B$1:$AQ$1,0),FALSE),"")</f>
        <v/>
      </c>
      <c r="D454" s="302" t="str">
        <f>IFERROR(VLOOKUP($B454,Totalt!$B$1:$AQ$550,MATCH(D$2,Totalt!$B$1:$AQ$1,0),FALSE),"")</f>
        <v/>
      </c>
      <c r="E454" s="302" t="str">
        <f>IFERROR(VLOOKUP($B454,Totalt!$B$1:$AQ$550,MATCH(E$2,Totalt!$B$1:$AQ$1,0),FALSE),"")</f>
        <v/>
      </c>
      <c r="F454" s="302" t="str">
        <f>IFERROR(VLOOKUP($B454,Totalt!$B$1:$AQ$550,MATCH(F$2,Totalt!$B$1:$AQ$1,0),FALSE),"")</f>
        <v/>
      </c>
      <c r="G454" s="302" t="str">
        <f>IFERROR(VLOOKUP($B454,Totalt!$B$1:$AQ$550,MATCH(G$2,Totalt!$B$1:$AQ$1,0),FALSE),"")</f>
        <v/>
      </c>
      <c r="H454" s="302" t="str">
        <f>IFERROR(VLOOKUP($B454,Totalt!$B$1:$AQ$550,MATCH(H$2,Totalt!$B$1:$AQ$1,0),FALSE),"")</f>
        <v/>
      </c>
      <c r="I454" s="302" t="str">
        <f>IFERROR(VLOOKUP($B454,Totalt!$B$1:$AQ$550,MATCH(I$2,Totalt!$B$1:$AQ$1,0),FALSE),"")</f>
        <v/>
      </c>
      <c r="J454" s="302" t="str">
        <f>IFERROR(VLOOKUP($B454,Totalt!$B$1:$AQ$550,MATCH(J$2,Totalt!$B$1:$AQ$1,0),FALSE),"")</f>
        <v/>
      </c>
      <c r="K454" s="302" t="str">
        <f>IFERROR(VLOOKUP($B454,Totalt!$B$1:$AQ$550,MATCH(K$2,Totalt!$B$1:$AQ$1,0),FALSE),"")</f>
        <v/>
      </c>
      <c r="L454" s="302" t="str">
        <f>IFERROR(VLOOKUP($B454,Totalt!$B$1:$AQ$550,MATCH(L$2,Totalt!$B$1:$AQ$1,0),FALSE),"")</f>
        <v/>
      </c>
      <c r="M454" s="302" t="str">
        <f>IFERROR(VLOOKUP($B454,Totalt!$B$1:$AQ$550,MATCH(M$2,Totalt!$B$1:$AQ$1,0),FALSE),"")</f>
        <v/>
      </c>
      <c r="N454" s="302" t="str">
        <f>IFERROR(VLOOKUP($B454,Totalt!$B$1:$AQ$550,MATCH(N$2,Totalt!$B$1:$AQ$1,0),FALSE),"")</f>
        <v/>
      </c>
      <c r="O454" s="302" t="str">
        <f>IFERROR(VLOOKUP($B454,Totalt!$B$1:$AQ$550,MATCH(O$2,Totalt!$B$1:$AQ$1,0),FALSE),"")</f>
        <v/>
      </c>
      <c r="P454" s="302" t="str">
        <f>IFERROR(VLOOKUP($B454,Totalt!$B$1:$AQ$550,MATCH(P$2,Totalt!$B$1:$AQ$1,0),FALSE),"")</f>
        <v/>
      </c>
      <c r="Q454" s="302" t="str">
        <f>IFERROR(VLOOKUP($B454,Totalt!$B$1:$AQ$550,MATCH(Q$2,Totalt!$B$1:$AQ$1,0),FALSE),"")</f>
        <v/>
      </c>
      <c r="R454" s="302" t="str">
        <f>IFERROR(VLOOKUP($B454,Totalt!$B$1:$AQ$550,MATCH(R$2,Totalt!$B$1:$AQ$1,0),FALSE),"")</f>
        <v/>
      </c>
      <c r="S454" s="302" t="str">
        <f>IFERROR(VLOOKUP($B454,Totalt!$B$1:$AQ$550,MATCH(S$2,Totalt!$B$1:$AQ$1,0),FALSE),"")</f>
        <v/>
      </c>
      <c r="T454" s="302" t="str">
        <f>IFERROR(VLOOKUP($B454,Totalt!$B$1:$AQ$550,MATCH(T$2,Totalt!$B$1:$AQ$1,0),FALSE),"")</f>
        <v/>
      </c>
      <c r="U454" s="302" t="str">
        <f>IFERROR(VLOOKUP($B454,Totalt!$B$1:$AQ$550,MATCH(U$2,Totalt!$B$1:$AQ$1,0),FALSE),"")</f>
        <v/>
      </c>
      <c r="V454" s="302" t="str">
        <f>IFERROR(VLOOKUP($B454,Totalt!$B$1:$AQ$550,MATCH(V$2,Totalt!$B$1:$AQ$1,0),FALSE),"")</f>
        <v/>
      </c>
      <c r="W454" s="302" t="str">
        <f>IFERROR(VLOOKUP($B454,Totalt!$B$1:$AQ$550,MATCH(W$2,Totalt!$B$1:$AQ$1,0),FALSE),"")</f>
        <v/>
      </c>
      <c r="X454" s="302" t="str">
        <f>IFERROR(VLOOKUP($B454,Totalt!$B$1:$AQ$550,MATCH(X$2,Totalt!$B$1:$AQ$1,0),FALSE),"")</f>
        <v/>
      </c>
      <c r="Y454" s="302" t="str">
        <f>IFERROR(VLOOKUP($B454,Totalt!$B$1:$AQ$550,MATCH(Y$2,Totalt!$B$1:$AQ$1,0),FALSE),"")</f>
        <v/>
      </c>
      <c r="Z454" s="302" t="str">
        <f>IFERROR(VLOOKUP($B454,Totalt!$B$1:$AQ$550,MATCH(Z$2,Totalt!$B$1:$AQ$1,0),FALSE),"")</f>
        <v/>
      </c>
      <c r="AA454" s="302" t="str">
        <f>IFERROR(VLOOKUP($B454,Totalt!$B$1:$AQ$550,MATCH(AA$2,Totalt!$B$1:$AQ$1,0),FALSE),"")</f>
        <v/>
      </c>
      <c r="AB454" s="302" t="str">
        <f>IFERROR(VLOOKUP($B454,Totalt!$B$1:$AQ$550,MATCH(AB$2,Totalt!$B$1:$AQ$1,0),FALSE),"")</f>
        <v/>
      </c>
      <c r="AC454" s="302" t="str">
        <f>IFERROR(VLOOKUP($B454,Totalt!$B$1:$AQ$550,MATCH(AC$2,Totalt!$B$1:$AQ$1,0),FALSE),"")</f>
        <v/>
      </c>
      <c r="AD454" s="302" t="str">
        <f>IFERROR(VLOOKUP($B454,Totalt!$B$1:$AQ$550,MATCH(AD$2,Totalt!$B$1:$AQ$1,0),FALSE),"")</f>
        <v/>
      </c>
      <c r="AE454" s="302" t="str">
        <f>IFERROR(VLOOKUP($B454,Totalt!$B$1:$AQ$550,MATCH(AE$2,Totalt!$B$1:$AQ$1,0),FALSE),"")</f>
        <v/>
      </c>
      <c r="AF454" s="302" t="str">
        <f>IFERROR(VLOOKUP($B454,Totalt!$B$1:$AQ$550,MATCH(AF$2,Totalt!$B$1:$AQ$1,0),FALSE),"")</f>
        <v/>
      </c>
      <c r="AG454" s="302" t="str">
        <f>IFERROR(VLOOKUP($B454,Totalt!$B$1:$AQ$550,MATCH(AG$2,Totalt!$B$1:$AQ$1,0),FALSE),"")</f>
        <v/>
      </c>
      <c r="AI454" s="302" t="str">
        <f t="shared" si="28"/>
        <v/>
      </c>
      <c r="AJ454" s="302" t="str">
        <f>IF(ISERROR(1/VLOOKUP($B454,Leveranser!$B$1:$S$500,MATCH("såld värme (gwh)",Leveranser!$B$1:$S$1,0),FALSE)),"",VLOOKUP($B454,Leveranser!$B$1:$S$500,MATCH("såld värme (gwh)",Leveranser!$B$1:$S$1,0),FALSE))</f>
        <v/>
      </c>
      <c r="AK454" s="315"/>
      <c r="AM454" s="316" t="str">
        <f>IF(B454&lt;&gt;"",IF(VLOOKUP($B454,Totalt!$B$1:$AQ$550,MATCH("Kvalitetsgranskad:",Totalt!$B$1:$AQ$1,0),FALSE)="ja",VLOOKUP($B454,Miljö!$B$1:$AG$479,MATCH(AM$2,Miljö!$B$1:$AK$1,0),FALSE),""),"")</f>
        <v/>
      </c>
      <c r="AN454" s="316" t="str">
        <f>IF(AM454="ja",VLOOKUP($B454,Miljö!$B$1:$J$479,MATCH("Typ av ursprungsspecificerad el   (Om inget värde anges används Nordisk residualmix, se inforuta) ()",Miljö!$B$1:$J$1,0),FALSE),IF(AM454="nej","Nordisk residualel",""))</f>
        <v/>
      </c>
      <c r="AO454" s="316" t="str">
        <f>IF(AM454="","",VLOOKUP($B454,Miljö!$B$1:$J$479,MATCH("Fossilandel för ursprungspecificerad el ()",Miljö!$B$1:$J$1,0),FALSE))</f>
        <v/>
      </c>
      <c r="AP454" s="316" t="str">
        <f>IF(AM454="","",IFERROR(VLOOKUP($B454,Miljö!$B$1:$J$479,MATCH("Kärnkraftsandel för ursprungsspecificerad el ()",Miljö!$B$1:$J$1,0),FALSE)/1,0))</f>
        <v/>
      </c>
      <c r="AQ454" s="316" t="str">
        <f t="shared" si="29"/>
        <v/>
      </c>
      <c r="AS454" s="316" t="str">
        <f t="shared" si="30"/>
        <v/>
      </c>
      <c r="AT454" s="316" t="str">
        <f>IF(AS454="ja",VLOOKUP($B454,Miljö!$B$1:$O$500,MATCH("Fossil andel i procent (%)",Miljö!$B$1:$O$1,0),FALSE)/100,"")</f>
        <v/>
      </c>
      <c r="AV454" s="316" t="str">
        <f t="shared" si="31"/>
        <v/>
      </c>
      <c r="AW454" s="316" t="str">
        <f>IF(AV454="ja",VLOOKUP($B454,'Egen hetvattenprod'!$B$1:$AO$500,MATCH("Värmekälla till värmepumpar ()",'Egen hetvattenprod'!$B$1:$AO$1,0),FALSE),"")</f>
        <v/>
      </c>
    </row>
    <row r="455" spans="1:49" x14ac:dyDescent="0.25">
      <c r="A455" s="314" t="str">
        <f>'Miljövärden för publ företag'!B457</f>
        <v/>
      </c>
      <c r="B455" s="314" t="str">
        <f>'Miljövärden för publ företag'!C457</f>
        <v/>
      </c>
      <c r="C455" s="302" t="str">
        <f>IFERROR(VLOOKUP($B455,Totalt!$B$1:$AQ$550,MATCH(C$2,Totalt!$B$1:$AQ$1,0),FALSE),"")</f>
        <v/>
      </c>
      <c r="D455" s="302" t="str">
        <f>IFERROR(VLOOKUP($B455,Totalt!$B$1:$AQ$550,MATCH(D$2,Totalt!$B$1:$AQ$1,0),FALSE),"")</f>
        <v/>
      </c>
      <c r="E455" s="302" t="str">
        <f>IFERROR(VLOOKUP($B455,Totalt!$B$1:$AQ$550,MATCH(E$2,Totalt!$B$1:$AQ$1,0),FALSE),"")</f>
        <v/>
      </c>
      <c r="F455" s="302" t="str">
        <f>IFERROR(VLOOKUP($B455,Totalt!$B$1:$AQ$550,MATCH(F$2,Totalt!$B$1:$AQ$1,0),FALSE),"")</f>
        <v/>
      </c>
      <c r="G455" s="302" t="str">
        <f>IFERROR(VLOOKUP($B455,Totalt!$B$1:$AQ$550,MATCH(G$2,Totalt!$B$1:$AQ$1,0),FALSE),"")</f>
        <v/>
      </c>
      <c r="H455" s="302" t="str">
        <f>IFERROR(VLOOKUP($B455,Totalt!$B$1:$AQ$550,MATCH(H$2,Totalt!$B$1:$AQ$1,0),FALSE),"")</f>
        <v/>
      </c>
      <c r="I455" s="302" t="str">
        <f>IFERROR(VLOOKUP($B455,Totalt!$B$1:$AQ$550,MATCH(I$2,Totalt!$B$1:$AQ$1,0),FALSE),"")</f>
        <v/>
      </c>
      <c r="J455" s="302" t="str">
        <f>IFERROR(VLOOKUP($B455,Totalt!$B$1:$AQ$550,MATCH(J$2,Totalt!$B$1:$AQ$1,0),FALSE),"")</f>
        <v/>
      </c>
      <c r="K455" s="302" t="str">
        <f>IFERROR(VLOOKUP($B455,Totalt!$B$1:$AQ$550,MATCH(K$2,Totalt!$B$1:$AQ$1,0),FALSE),"")</f>
        <v/>
      </c>
      <c r="L455" s="302" t="str">
        <f>IFERROR(VLOOKUP($B455,Totalt!$B$1:$AQ$550,MATCH(L$2,Totalt!$B$1:$AQ$1,0),FALSE),"")</f>
        <v/>
      </c>
      <c r="M455" s="302" t="str">
        <f>IFERROR(VLOOKUP($B455,Totalt!$B$1:$AQ$550,MATCH(M$2,Totalt!$B$1:$AQ$1,0),FALSE),"")</f>
        <v/>
      </c>
      <c r="N455" s="302" t="str">
        <f>IFERROR(VLOOKUP($B455,Totalt!$B$1:$AQ$550,MATCH(N$2,Totalt!$B$1:$AQ$1,0),FALSE),"")</f>
        <v/>
      </c>
      <c r="O455" s="302" t="str">
        <f>IFERROR(VLOOKUP($B455,Totalt!$B$1:$AQ$550,MATCH(O$2,Totalt!$B$1:$AQ$1,0),FALSE),"")</f>
        <v/>
      </c>
      <c r="P455" s="302" t="str">
        <f>IFERROR(VLOOKUP($B455,Totalt!$B$1:$AQ$550,MATCH(P$2,Totalt!$B$1:$AQ$1,0),FALSE),"")</f>
        <v/>
      </c>
      <c r="Q455" s="302" t="str">
        <f>IFERROR(VLOOKUP($B455,Totalt!$B$1:$AQ$550,MATCH(Q$2,Totalt!$B$1:$AQ$1,0),FALSE),"")</f>
        <v/>
      </c>
      <c r="R455" s="302" t="str">
        <f>IFERROR(VLOOKUP($B455,Totalt!$B$1:$AQ$550,MATCH(R$2,Totalt!$B$1:$AQ$1,0),FALSE),"")</f>
        <v/>
      </c>
      <c r="S455" s="302" t="str">
        <f>IFERROR(VLOOKUP($B455,Totalt!$B$1:$AQ$550,MATCH(S$2,Totalt!$B$1:$AQ$1,0),FALSE),"")</f>
        <v/>
      </c>
      <c r="T455" s="302" t="str">
        <f>IFERROR(VLOOKUP($B455,Totalt!$B$1:$AQ$550,MATCH(T$2,Totalt!$B$1:$AQ$1,0),FALSE),"")</f>
        <v/>
      </c>
      <c r="U455" s="302" t="str">
        <f>IFERROR(VLOOKUP($B455,Totalt!$B$1:$AQ$550,MATCH(U$2,Totalt!$B$1:$AQ$1,0),FALSE),"")</f>
        <v/>
      </c>
      <c r="V455" s="302" t="str">
        <f>IFERROR(VLOOKUP($B455,Totalt!$B$1:$AQ$550,MATCH(V$2,Totalt!$B$1:$AQ$1,0),FALSE),"")</f>
        <v/>
      </c>
      <c r="W455" s="302" t="str">
        <f>IFERROR(VLOOKUP($B455,Totalt!$B$1:$AQ$550,MATCH(W$2,Totalt!$B$1:$AQ$1,0),FALSE),"")</f>
        <v/>
      </c>
      <c r="X455" s="302" t="str">
        <f>IFERROR(VLOOKUP($B455,Totalt!$B$1:$AQ$550,MATCH(X$2,Totalt!$B$1:$AQ$1,0),FALSE),"")</f>
        <v/>
      </c>
      <c r="Y455" s="302" t="str">
        <f>IFERROR(VLOOKUP($B455,Totalt!$B$1:$AQ$550,MATCH(Y$2,Totalt!$B$1:$AQ$1,0),FALSE),"")</f>
        <v/>
      </c>
      <c r="Z455" s="302" t="str">
        <f>IFERROR(VLOOKUP($B455,Totalt!$B$1:$AQ$550,MATCH(Z$2,Totalt!$B$1:$AQ$1,0),FALSE),"")</f>
        <v/>
      </c>
      <c r="AA455" s="302" t="str">
        <f>IFERROR(VLOOKUP($B455,Totalt!$B$1:$AQ$550,MATCH(AA$2,Totalt!$B$1:$AQ$1,0),FALSE),"")</f>
        <v/>
      </c>
      <c r="AB455" s="302" t="str">
        <f>IFERROR(VLOOKUP($B455,Totalt!$B$1:$AQ$550,MATCH(AB$2,Totalt!$B$1:$AQ$1,0),FALSE),"")</f>
        <v/>
      </c>
      <c r="AC455" s="302" t="str">
        <f>IFERROR(VLOOKUP($B455,Totalt!$B$1:$AQ$550,MATCH(AC$2,Totalt!$B$1:$AQ$1,0),FALSE),"")</f>
        <v/>
      </c>
      <c r="AD455" s="302" t="str">
        <f>IFERROR(VLOOKUP($B455,Totalt!$B$1:$AQ$550,MATCH(AD$2,Totalt!$B$1:$AQ$1,0),FALSE),"")</f>
        <v/>
      </c>
      <c r="AE455" s="302" t="str">
        <f>IFERROR(VLOOKUP($B455,Totalt!$B$1:$AQ$550,MATCH(AE$2,Totalt!$B$1:$AQ$1,0),FALSE),"")</f>
        <v/>
      </c>
      <c r="AF455" s="302" t="str">
        <f>IFERROR(VLOOKUP($B455,Totalt!$B$1:$AQ$550,MATCH(AF$2,Totalt!$B$1:$AQ$1,0),FALSE),"")</f>
        <v/>
      </c>
      <c r="AG455" s="302" t="str">
        <f>IFERROR(VLOOKUP($B455,Totalt!$B$1:$AQ$550,MATCH(AG$2,Totalt!$B$1:$AQ$1,0),FALSE),"")</f>
        <v/>
      </c>
      <c r="AI455" s="302" t="str">
        <f t="shared" si="28"/>
        <v/>
      </c>
      <c r="AJ455" s="302" t="str">
        <f>IF(ISERROR(1/VLOOKUP($B455,Leveranser!$B$1:$S$500,MATCH("såld värme (gwh)",Leveranser!$B$1:$S$1,0),FALSE)),"",VLOOKUP($B455,Leveranser!$B$1:$S$500,MATCH("såld värme (gwh)",Leveranser!$B$1:$S$1,0),FALSE))</f>
        <v/>
      </c>
      <c r="AK455" s="315"/>
      <c r="AM455" s="316" t="str">
        <f>IF(B455&lt;&gt;"",IF(VLOOKUP($B455,Totalt!$B$1:$AQ$550,MATCH("Kvalitetsgranskad:",Totalt!$B$1:$AQ$1,0),FALSE)="ja",VLOOKUP($B455,Miljö!$B$1:$AG$479,MATCH(AM$2,Miljö!$B$1:$AK$1,0),FALSE),""),"")</f>
        <v/>
      </c>
      <c r="AN455" s="316" t="str">
        <f>IF(AM455="ja",VLOOKUP($B455,Miljö!$B$1:$J$479,MATCH("Typ av ursprungsspecificerad el   (Om inget värde anges används Nordisk residualmix, se inforuta) ()",Miljö!$B$1:$J$1,0),FALSE),IF(AM455="nej","Nordisk residualel",""))</f>
        <v/>
      </c>
      <c r="AO455" s="316" t="str">
        <f>IF(AM455="","",VLOOKUP($B455,Miljö!$B$1:$J$479,MATCH("Fossilandel för ursprungspecificerad el ()",Miljö!$B$1:$J$1,0),FALSE))</f>
        <v/>
      </c>
      <c r="AP455" s="316" t="str">
        <f>IF(AM455="","",IFERROR(VLOOKUP($B455,Miljö!$B$1:$J$479,MATCH("Kärnkraftsandel för ursprungsspecificerad el ()",Miljö!$B$1:$J$1,0),FALSE)/1,0))</f>
        <v/>
      </c>
      <c r="AQ455" s="316" t="str">
        <f t="shared" si="29"/>
        <v/>
      </c>
      <c r="AS455" s="316" t="str">
        <f t="shared" si="30"/>
        <v/>
      </c>
      <c r="AT455" s="316" t="str">
        <f>IF(AS455="ja",VLOOKUP($B455,Miljö!$B$1:$O$500,MATCH("Fossil andel i procent (%)",Miljö!$B$1:$O$1,0),FALSE)/100,"")</f>
        <v/>
      </c>
      <c r="AV455" s="316" t="str">
        <f t="shared" si="31"/>
        <v/>
      </c>
      <c r="AW455" s="316" t="str">
        <f>IF(AV455="ja",VLOOKUP($B455,'Egen hetvattenprod'!$B$1:$AO$500,MATCH("Värmekälla till värmepumpar ()",'Egen hetvattenprod'!$B$1:$AO$1,0),FALSE),"")</f>
        <v/>
      </c>
    </row>
    <row r="456" spans="1:49" x14ac:dyDescent="0.25">
      <c r="A456" s="314" t="str">
        <f>'Miljövärden för publ företag'!B458</f>
        <v/>
      </c>
      <c r="B456" s="314" t="str">
        <f>'Miljövärden för publ företag'!C458</f>
        <v/>
      </c>
      <c r="C456" s="302" t="str">
        <f>IFERROR(VLOOKUP($B456,Totalt!$B$1:$AQ$550,MATCH(C$2,Totalt!$B$1:$AQ$1,0),FALSE),"")</f>
        <v/>
      </c>
      <c r="D456" s="302" t="str">
        <f>IFERROR(VLOOKUP($B456,Totalt!$B$1:$AQ$550,MATCH(D$2,Totalt!$B$1:$AQ$1,0),FALSE),"")</f>
        <v/>
      </c>
      <c r="E456" s="302" t="str">
        <f>IFERROR(VLOOKUP($B456,Totalt!$B$1:$AQ$550,MATCH(E$2,Totalt!$B$1:$AQ$1,0),FALSE),"")</f>
        <v/>
      </c>
      <c r="F456" s="302" t="str">
        <f>IFERROR(VLOOKUP($B456,Totalt!$B$1:$AQ$550,MATCH(F$2,Totalt!$B$1:$AQ$1,0),FALSE),"")</f>
        <v/>
      </c>
      <c r="G456" s="302" t="str">
        <f>IFERROR(VLOOKUP($B456,Totalt!$B$1:$AQ$550,MATCH(G$2,Totalt!$B$1:$AQ$1,0),FALSE),"")</f>
        <v/>
      </c>
      <c r="H456" s="302" t="str">
        <f>IFERROR(VLOOKUP($B456,Totalt!$B$1:$AQ$550,MATCH(H$2,Totalt!$B$1:$AQ$1,0),FALSE),"")</f>
        <v/>
      </c>
      <c r="I456" s="302" t="str">
        <f>IFERROR(VLOOKUP($B456,Totalt!$B$1:$AQ$550,MATCH(I$2,Totalt!$B$1:$AQ$1,0),FALSE),"")</f>
        <v/>
      </c>
      <c r="J456" s="302" t="str">
        <f>IFERROR(VLOOKUP($B456,Totalt!$B$1:$AQ$550,MATCH(J$2,Totalt!$B$1:$AQ$1,0),FALSE),"")</f>
        <v/>
      </c>
      <c r="K456" s="302" t="str">
        <f>IFERROR(VLOOKUP($B456,Totalt!$B$1:$AQ$550,MATCH(K$2,Totalt!$B$1:$AQ$1,0),FALSE),"")</f>
        <v/>
      </c>
      <c r="L456" s="302" t="str">
        <f>IFERROR(VLOOKUP($B456,Totalt!$B$1:$AQ$550,MATCH(L$2,Totalt!$B$1:$AQ$1,0),FALSE),"")</f>
        <v/>
      </c>
      <c r="M456" s="302" t="str">
        <f>IFERROR(VLOOKUP($B456,Totalt!$B$1:$AQ$550,MATCH(M$2,Totalt!$B$1:$AQ$1,0),FALSE),"")</f>
        <v/>
      </c>
      <c r="N456" s="302" t="str">
        <f>IFERROR(VLOOKUP($B456,Totalt!$B$1:$AQ$550,MATCH(N$2,Totalt!$B$1:$AQ$1,0),FALSE),"")</f>
        <v/>
      </c>
      <c r="O456" s="302" t="str">
        <f>IFERROR(VLOOKUP($B456,Totalt!$B$1:$AQ$550,MATCH(O$2,Totalt!$B$1:$AQ$1,0),FALSE),"")</f>
        <v/>
      </c>
      <c r="P456" s="302" t="str">
        <f>IFERROR(VLOOKUP($B456,Totalt!$B$1:$AQ$550,MATCH(P$2,Totalt!$B$1:$AQ$1,0),FALSE),"")</f>
        <v/>
      </c>
      <c r="Q456" s="302" t="str">
        <f>IFERROR(VLOOKUP($B456,Totalt!$B$1:$AQ$550,MATCH(Q$2,Totalt!$B$1:$AQ$1,0),FALSE),"")</f>
        <v/>
      </c>
      <c r="R456" s="302" t="str">
        <f>IFERROR(VLOOKUP($B456,Totalt!$B$1:$AQ$550,MATCH(R$2,Totalt!$B$1:$AQ$1,0),FALSE),"")</f>
        <v/>
      </c>
      <c r="S456" s="302" t="str">
        <f>IFERROR(VLOOKUP($B456,Totalt!$B$1:$AQ$550,MATCH(S$2,Totalt!$B$1:$AQ$1,0),FALSE),"")</f>
        <v/>
      </c>
      <c r="T456" s="302" t="str">
        <f>IFERROR(VLOOKUP($B456,Totalt!$B$1:$AQ$550,MATCH(T$2,Totalt!$B$1:$AQ$1,0),FALSE),"")</f>
        <v/>
      </c>
      <c r="U456" s="302" t="str">
        <f>IFERROR(VLOOKUP($B456,Totalt!$B$1:$AQ$550,MATCH(U$2,Totalt!$B$1:$AQ$1,0),FALSE),"")</f>
        <v/>
      </c>
      <c r="V456" s="302" t="str">
        <f>IFERROR(VLOOKUP($B456,Totalt!$B$1:$AQ$550,MATCH(V$2,Totalt!$B$1:$AQ$1,0),FALSE),"")</f>
        <v/>
      </c>
      <c r="W456" s="302" t="str">
        <f>IFERROR(VLOOKUP($B456,Totalt!$B$1:$AQ$550,MATCH(W$2,Totalt!$B$1:$AQ$1,0),FALSE),"")</f>
        <v/>
      </c>
      <c r="X456" s="302" t="str">
        <f>IFERROR(VLOOKUP($B456,Totalt!$B$1:$AQ$550,MATCH(X$2,Totalt!$B$1:$AQ$1,0),FALSE),"")</f>
        <v/>
      </c>
      <c r="Y456" s="302" t="str">
        <f>IFERROR(VLOOKUP($B456,Totalt!$B$1:$AQ$550,MATCH(Y$2,Totalt!$B$1:$AQ$1,0),FALSE),"")</f>
        <v/>
      </c>
      <c r="Z456" s="302" t="str">
        <f>IFERROR(VLOOKUP($B456,Totalt!$B$1:$AQ$550,MATCH(Z$2,Totalt!$B$1:$AQ$1,0),FALSE),"")</f>
        <v/>
      </c>
      <c r="AA456" s="302" t="str">
        <f>IFERROR(VLOOKUP($B456,Totalt!$B$1:$AQ$550,MATCH(AA$2,Totalt!$B$1:$AQ$1,0),FALSE),"")</f>
        <v/>
      </c>
      <c r="AB456" s="302" t="str">
        <f>IFERROR(VLOOKUP($B456,Totalt!$B$1:$AQ$550,MATCH(AB$2,Totalt!$B$1:$AQ$1,0),FALSE),"")</f>
        <v/>
      </c>
      <c r="AC456" s="302" t="str">
        <f>IFERROR(VLOOKUP($B456,Totalt!$B$1:$AQ$550,MATCH(AC$2,Totalt!$B$1:$AQ$1,0),FALSE),"")</f>
        <v/>
      </c>
      <c r="AD456" s="302" t="str">
        <f>IFERROR(VLOOKUP($B456,Totalt!$B$1:$AQ$550,MATCH(AD$2,Totalt!$B$1:$AQ$1,0),FALSE),"")</f>
        <v/>
      </c>
      <c r="AE456" s="302" t="str">
        <f>IFERROR(VLOOKUP($B456,Totalt!$B$1:$AQ$550,MATCH(AE$2,Totalt!$B$1:$AQ$1,0),FALSE),"")</f>
        <v/>
      </c>
      <c r="AF456" s="302" t="str">
        <f>IFERROR(VLOOKUP($B456,Totalt!$B$1:$AQ$550,MATCH(AF$2,Totalt!$B$1:$AQ$1,0),FALSE),"")</f>
        <v/>
      </c>
      <c r="AG456" s="302" t="str">
        <f>IFERROR(VLOOKUP($B456,Totalt!$B$1:$AQ$550,MATCH(AG$2,Totalt!$B$1:$AQ$1,0),FALSE),"")</f>
        <v/>
      </c>
      <c r="AI456" s="302" t="str">
        <f t="shared" si="28"/>
        <v/>
      </c>
      <c r="AJ456" s="302" t="str">
        <f>IF(ISERROR(1/VLOOKUP($B456,Leveranser!$B$1:$S$500,MATCH("såld värme (gwh)",Leveranser!$B$1:$S$1,0),FALSE)),"",VLOOKUP($B456,Leveranser!$B$1:$S$500,MATCH("såld värme (gwh)",Leveranser!$B$1:$S$1,0),FALSE))</f>
        <v/>
      </c>
      <c r="AK456" s="315"/>
      <c r="AM456" s="316" t="str">
        <f>IF(B456&lt;&gt;"",IF(VLOOKUP($B456,Totalt!$B$1:$AQ$550,MATCH("Kvalitetsgranskad:",Totalt!$B$1:$AQ$1,0),FALSE)="ja",VLOOKUP($B456,Miljö!$B$1:$AG$479,MATCH(AM$2,Miljö!$B$1:$AK$1,0),FALSE),""),"")</f>
        <v/>
      </c>
      <c r="AN456" s="316" t="str">
        <f>IF(AM456="ja",VLOOKUP($B456,Miljö!$B$1:$J$479,MATCH("Typ av ursprungsspecificerad el   (Om inget värde anges används Nordisk residualmix, se inforuta) ()",Miljö!$B$1:$J$1,0),FALSE),IF(AM456="nej","Nordisk residualel",""))</f>
        <v/>
      </c>
      <c r="AO456" s="316" t="str">
        <f>IF(AM456="","",VLOOKUP($B456,Miljö!$B$1:$J$479,MATCH("Fossilandel för ursprungspecificerad el ()",Miljö!$B$1:$J$1,0),FALSE))</f>
        <v/>
      </c>
      <c r="AP456" s="316" t="str">
        <f>IF(AM456="","",IFERROR(VLOOKUP($B456,Miljö!$B$1:$J$479,MATCH("Kärnkraftsandel för ursprungsspecificerad el ()",Miljö!$B$1:$J$1,0),FALSE)/1,0))</f>
        <v/>
      </c>
      <c r="AQ456" s="316" t="str">
        <f t="shared" si="29"/>
        <v/>
      </c>
      <c r="AS456" s="316" t="str">
        <f t="shared" si="30"/>
        <v/>
      </c>
      <c r="AT456" s="316" t="str">
        <f>IF(AS456="ja",VLOOKUP($B456,Miljö!$B$1:$O$500,MATCH("Fossil andel i procent (%)",Miljö!$B$1:$O$1,0),FALSE)/100,"")</f>
        <v/>
      </c>
      <c r="AV456" s="316" t="str">
        <f t="shared" si="31"/>
        <v/>
      </c>
      <c r="AW456" s="316" t="str">
        <f>IF(AV456="ja",VLOOKUP($B456,'Egen hetvattenprod'!$B$1:$AO$500,MATCH("Värmekälla till värmepumpar ()",'Egen hetvattenprod'!$B$1:$AO$1,0),FALSE),"")</f>
        <v/>
      </c>
    </row>
    <row r="457" spans="1:49" x14ac:dyDescent="0.25">
      <c r="A457" s="314" t="str">
        <f>'Miljövärden för publ företag'!B459</f>
        <v/>
      </c>
      <c r="B457" s="314" t="str">
        <f>'Miljövärden för publ företag'!C459</f>
        <v/>
      </c>
      <c r="C457" s="302" t="str">
        <f>IFERROR(VLOOKUP($B457,Totalt!$B$1:$AQ$550,MATCH(C$2,Totalt!$B$1:$AQ$1,0),FALSE),"")</f>
        <v/>
      </c>
      <c r="D457" s="302" t="str">
        <f>IFERROR(VLOOKUP($B457,Totalt!$B$1:$AQ$550,MATCH(D$2,Totalt!$B$1:$AQ$1,0),FALSE),"")</f>
        <v/>
      </c>
      <c r="E457" s="302" t="str">
        <f>IFERROR(VLOOKUP($B457,Totalt!$B$1:$AQ$550,MATCH(E$2,Totalt!$B$1:$AQ$1,0),FALSE),"")</f>
        <v/>
      </c>
      <c r="F457" s="302" t="str">
        <f>IFERROR(VLOOKUP($B457,Totalt!$B$1:$AQ$550,MATCH(F$2,Totalt!$B$1:$AQ$1,0),FALSE),"")</f>
        <v/>
      </c>
      <c r="G457" s="302" t="str">
        <f>IFERROR(VLOOKUP($B457,Totalt!$B$1:$AQ$550,MATCH(G$2,Totalt!$B$1:$AQ$1,0),FALSE),"")</f>
        <v/>
      </c>
      <c r="H457" s="302" t="str">
        <f>IFERROR(VLOOKUP($B457,Totalt!$B$1:$AQ$550,MATCH(H$2,Totalt!$B$1:$AQ$1,0),FALSE),"")</f>
        <v/>
      </c>
      <c r="I457" s="302" t="str">
        <f>IFERROR(VLOOKUP($B457,Totalt!$B$1:$AQ$550,MATCH(I$2,Totalt!$B$1:$AQ$1,0),FALSE),"")</f>
        <v/>
      </c>
      <c r="J457" s="302" t="str">
        <f>IFERROR(VLOOKUP($B457,Totalt!$B$1:$AQ$550,MATCH(J$2,Totalt!$B$1:$AQ$1,0),FALSE),"")</f>
        <v/>
      </c>
      <c r="K457" s="302" t="str">
        <f>IFERROR(VLOOKUP($B457,Totalt!$B$1:$AQ$550,MATCH(K$2,Totalt!$B$1:$AQ$1,0),FALSE),"")</f>
        <v/>
      </c>
      <c r="L457" s="302" t="str">
        <f>IFERROR(VLOOKUP($B457,Totalt!$B$1:$AQ$550,MATCH(L$2,Totalt!$B$1:$AQ$1,0),FALSE),"")</f>
        <v/>
      </c>
      <c r="M457" s="302" t="str">
        <f>IFERROR(VLOOKUP($B457,Totalt!$B$1:$AQ$550,MATCH(M$2,Totalt!$B$1:$AQ$1,0),FALSE),"")</f>
        <v/>
      </c>
      <c r="N457" s="302" t="str">
        <f>IFERROR(VLOOKUP($B457,Totalt!$B$1:$AQ$550,MATCH(N$2,Totalt!$B$1:$AQ$1,0),FALSE),"")</f>
        <v/>
      </c>
      <c r="O457" s="302" t="str">
        <f>IFERROR(VLOOKUP($B457,Totalt!$B$1:$AQ$550,MATCH(O$2,Totalt!$B$1:$AQ$1,0),FALSE),"")</f>
        <v/>
      </c>
      <c r="P457" s="302" t="str">
        <f>IFERROR(VLOOKUP($B457,Totalt!$B$1:$AQ$550,MATCH(P$2,Totalt!$B$1:$AQ$1,0),FALSE),"")</f>
        <v/>
      </c>
      <c r="Q457" s="302" t="str">
        <f>IFERROR(VLOOKUP($B457,Totalt!$B$1:$AQ$550,MATCH(Q$2,Totalt!$B$1:$AQ$1,0),FALSE),"")</f>
        <v/>
      </c>
      <c r="R457" s="302" t="str">
        <f>IFERROR(VLOOKUP($B457,Totalt!$B$1:$AQ$550,MATCH(R$2,Totalt!$B$1:$AQ$1,0),FALSE),"")</f>
        <v/>
      </c>
      <c r="S457" s="302" t="str">
        <f>IFERROR(VLOOKUP($B457,Totalt!$B$1:$AQ$550,MATCH(S$2,Totalt!$B$1:$AQ$1,0),FALSE),"")</f>
        <v/>
      </c>
      <c r="T457" s="302" t="str">
        <f>IFERROR(VLOOKUP($B457,Totalt!$B$1:$AQ$550,MATCH(T$2,Totalt!$B$1:$AQ$1,0),FALSE),"")</f>
        <v/>
      </c>
      <c r="U457" s="302" t="str">
        <f>IFERROR(VLOOKUP($B457,Totalt!$B$1:$AQ$550,MATCH(U$2,Totalt!$B$1:$AQ$1,0),FALSE),"")</f>
        <v/>
      </c>
      <c r="V457" s="302" t="str">
        <f>IFERROR(VLOOKUP($B457,Totalt!$B$1:$AQ$550,MATCH(V$2,Totalt!$B$1:$AQ$1,0),FALSE),"")</f>
        <v/>
      </c>
      <c r="W457" s="302" t="str">
        <f>IFERROR(VLOOKUP($B457,Totalt!$B$1:$AQ$550,MATCH(W$2,Totalt!$B$1:$AQ$1,0),FALSE),"")</f>
        <v/>
      </c>
      <c r="X457" s="302" t="str">
        <f>IFERROR(VLOOKUP($B457,Totalt!$B$1:$AQ$550,MATCH(X$2,Totalt!$B$1:$AQ$1,0),FALSE),"")</f>
        <v/>
      </c>
      <c r="Y457" s="302" t="str">
        <f>IFERROR(VLOOKUP($B457,Totalt!$B$1:$AQ$550,MATCH(Y$2,Totalt!$B$1:$AQ$1,0),FALSE),"")</f>
        <v/>
      </c>
      <c r="Z457" s="302" t="str">
        <f>IFERROR(VLOOKUP($B457,Totalt!$B$1:$AQ$550,MATCH(Z$2,Totalt!$B$1:$AQ$1,0),FALSE),"")</f>
        <v/>
      </c>
      <c r="AA457" s="302" t="str">
        <f>IFERROR(VLOOKUP($B457,Totalt!$B$1:$AQ$550,MATCH(AA$2,Totalt!$B$1:$AQ$1,0),FALSE),"")</f>
        <v/>
      </c>
      <c r="AB457" s="302" t="str">
        <f>IFERROR(VLOOKUP($B457,Totalt!$B$1:$AQ$550,MATCH(AB$2,Totalt!$B$1:$AQ$1,0),FALSE),"")</f>
        <v/>
      </c>
      <c r="AC457" s="302" t="str">
        <f>IFERROR(VLOOKUP($B457,Totalt!$B$1:$AQ$550,MATCH(AC$2,Totalt!$B$1:$AQ$1,0),FALSE),"")</f>
        <v/>
      </c>
      <c r="AD457" s="302" t="str">
        <f>IFERROR(VLOOKUP($B457,Totalt!$B$1:$AQ$550,MATCH(AD$2,Totalt!$B$1:$AQ$1,0),FALSE),"")</f>
        <v/>
      </c>
      <c r="AE457" s="302" t="str">
        <f>IFERROR(VLOOKUP($B457,Totalt!$B$1:$AQ$550,MATCH(AE$2,Totalt!$B$1:$AQ$1,0),FALSE),"")</f>
        <v/>
      </c>
      <c r="AF457" s="302" t="str">
        <f>IFERROR(VLOOKUP($B457,Totalt!$B$1:$AQ$550,MATCH(AF$2,Totalt!$B$1:$AQ$1,0),FALSE),"")</f>
        <v/>
      </c>
      <c r="AG457" s="302" t="str">
        <f>IFERROR(VLOOKUP($B457,Totalt!$B$1:$AQ$550,MATCH(AG$2,Totalt!$B$1:$AQ$1,0),FALSE),"")</f>
        <v/>
      </c>
      <c r="AI457" s="302" t="str">
        <f t="shared" si="28"/>
        <v/>
      </c>
      <c r="AJ457" s="302" t="str">
        <f>IF(ISERROR(1/VLOOKUP($B457,Leveranser!$B$1:$S$500,MATCH("såld värme (gwh)",Leveranser!$B$1:$S$1,0),FALSE)),"",VLOOKUP($B457,Leveranser!$B$1:$S$500,MATCH("såld värme (gwh)",Leveranser!$B$1:$S$1,0),FALSE))</f>
        <v/>
      </c>
      <c r="AK457" s="315"/>
      <c r="AM457" s="316" t="str">
        <f>IF(B457&lt;&gt;"",IF(VLOOKUP($B457,Totalt!$B$1:$AQ$550,MATCH("Kvalitetsgranskad:",Totalt!$B$1:$AQ$1,0),FALSE)="ja",VLOOKUP($B457,Miljö!$B$1:$AG$479,MATCH(AM$2,Miljö!$B$1:$AK$1,0),FALSE),""),"")</f>
        <v/>
      </c>
      <c r="AN457" s="316" t="str">
        <f>IF(AM457="ja",VLOOKUP($B457,Miljö!$B$1:$J$479,MATCH("Typ av ursprungsspecificerad el   (Om inget värde anges används Nordisk residualmix, se inforuta) ()",Miljö!$B$1:$J$1,0),FALSE),IF(AM457="nej","Nordisk residualel",""))</f>
        <v/>
      </c>
      <c r="AO457" s="316" t="str">
        <f>IF(AM457="","",VLOOKUP($B457,Miljö!$B$1:$J$479,MATCH("Fossilandel för ursprungspecificerad el ()",Miljö!$B$1:$J$1,0),FALSE))</f>
        <v/>
      </c>
      <c r="AP457" s="316" t="str">
        <f>IF(AM457="","",IFERROR(VLOOKUP($B457,Miljö!$B$1:$J$479,MATCH("Kärnkraftsandel för ursprungsspecificerad el ()",Miljö!$B$1:$J$1,0),FALSE)/1,0))</f>
        <v/>
      </c>
      <c r="AQ457" s="316" t="str">
        <f t="shared" si="29"/>
        <v/>
      </c>
      <c r="AS457" s="316" t="str">
        <f t="shared" si="30"/>
        <v/>
      </c>
      <c r="AT457" s="316" t="str">
        <f>IF(AS457="ja",VLOOKUP($B457,Miljö!$B$1:$O$500,MATCH("Fossil andel i procent (%)",Miljö!$B$1:$O$1,0),FALSE)/100,"")</f>
        <v/>
      </c>
      <c r="AV457" s="316" t="str">
        <f t="shared" si="31"/>
        <v/>
      </c>
      <c r="AW457" s="316" t="str">
        <f>IF(AV457="ja",VLOOKUP($B457,'Egen hetvattenprod'!$B$1:$AO$500,MATCH("Värmekälla till värmepumpar ()",'Egen hetvattenprod'!$B$1:$AO$1,0),FALSE),"")</f>
        <v/>
      </c>
    </row>
    <row r="458" spans="1:49" x14ac:dyDescent="0.25">
      <c r="A458" s="314" t="str">
        <f>'Miljövärden för publ företag'!B460</f>
        <v/>
      </c>
      <c r="B458" s="314" t="str">
        <f>'Miljövärden för publ företag'!C460</f>
        <v/>
      </c>
      <c r="C458" s="302" t="str">
        <f>IFERROR(VLOOKUP($B458,Totalt!$B$1:$AQ$550,MATCH(C$2,Totalt!$B$1:$AQ$1,0),FALSE),"")</f>
        <v/>
      </c>
      <c r="D458" s="302" t="str">
        <f>IFERROR(VLOOKUP($B458,Totalt!$B$1:$AQ$550,MATCH(D$2,Totalt!$B$1:$AQ$1,0),FALSE),"")</f>
        <v/>
      </c>
      <c r="E458" s="302" t="str">
        <f>IFERROR(VLOOKUP($B458,Totalt!$B$1:$AQ$550,MATCH(E$2,Totalt!$B$1:$AQ$1,0),FALSE),"")</f>
        <v/>
      </c>
      <c r="F458" s="302" t="str">
        <f>IFERROR(VLOOKUP($B458,Totalt!$B$1:$AQ$550,MATCH(F$2,Totalt!$B$1:$AQ$1,0),FALSE),"")</f>
        <v/>
      </c>
      <c r="G458" s="302" t="str">
        <f>IFERROR(VLOOKUP($B458,Totalt!$B$1:$AQ$550,MATCH(G$2,Totalt!$B$1:$AQ$1,0),FALSE),"")</f>
        <v/>
      </c>
      <c r="H458" s="302" t="str">
        <f>IFERROR(VLOOKUP($B458,Totalt!$B$1:$AQ$550,MATCH(H$2,Totalt!$B$1:$AQ$1,0),FALSE),"")</f>
        <v/>
      </c>
      <c r="I458" s="302" t="str">
        <f>IFERROR(VLOOKUP($B458,Totalt!$B$1:$AQ$550,MATCH(I$2,Totalt!$B$1:$AQ$1,0),FALSE),"")</f>
        <v/>
      </c>
      <c r="J458" s="302" t="str">
        <f>IFERROR(VLOOKUP($B458,Totalt!$B$1:$AQ$550,MATCH(J$2,Totalt!$B$1:$AQ$1,0),FALSE),"")</f>
        <v/>
      </c>
      <c r="K458" s="302" t="str">
        <f>IFERROR(VLOOKUP($B458,Totalt!$B$1:$AQ$550,MATCH(K$2,Totalt!$B$1:$AQ$1,0),FALSE),"")</f>
        <v/>
      </c>
      <c r="L458" s="302" t="str">
        <f>IFERROR(VLOOKUP($B458,Totalt!$B$1:$AQ$550,MATCH(L$2,Totalt!$B$1:$AQ$1,0),FALSE),"")</f>
        <v/>
      </c>
      <c r="M458" s="302" t="str">
        <f>IFERROR(VLOOKUP($B458,Totalt!$B$1:$AQ$550,MATCH(M$2,Totalt!$B$1:$AQ$1,0),FALSE),"")</f>
        <v/>
      </c>
      <c r="N458" s="302" t="str">
        <f>IFERROR(VLOOKUP($B458,Totalt!$B$1:$AQ$550,MATCH(N$2,Totalt!$B$1:$AQ$1,0),FALSE),"")</f>
        <v/>
      </c>
      <c r="O458" s="302" t="str">
        <f>IFERROR(VLOOKUP($B458,Totalt!$B$1:$AQ$550,MATCH(O$2,Totalt!$B$1:$AQ$1,0),FALSE),"")</f>
        <v/>
      </c>
      <c r="P458" s="302" t="str">
        <f>IFERROR(VLOOKUP($B458,Totalt!$B$1:$AQ$550,MATCH(P$2,Totalt!$B$1:$AQ$1,0),FALSE),"")</f>
        <v/>
      </c>
      <c r="Q458" s="302" t="str">
        <f>IFERROR(VLOOKUP($B458,Totalt!$B$1:$AQ$550,MATCH(Q$2,Totalt!$B$1:$AQ$1,0),FALSE),"")</f>
        <v/>
      </c>
      <c r="R458" s="302" t="str">
        <f>IFERROR(VLOOKUP($B458,Totalt!$B$1:$AQ$550,MATCH(R$2,Totalt!$B$1:$AQ$1,0),FALSE),"")</f>
        <v/>
      </c>
      <c r="S458" s="302" t="str">
        <f>IFERROR(VLOOKUP($B458,Totalt!$B$1:$AQ$550,MATCH(S$2,Totalt!$B$1:$AQ$1,0),FALSE),"")</f>
        <v/>
      </c>
      <c r="T458" s="302" t="str">
        <f>IFERROR(VLOOKUP($B458,Totalt!$B$1:$AQ$550,MATCH(T$2,Totalt!$B$1:$AQ$1,0),FALSE),"")</f>
        <v/>
      </c>
      <c r="U458" s="302" t="str">
        <f>IFERROR(VLOOKUP($B458,Totalt!$B$1:$AQ$550,MATCH(U$2,Totalt!$B$1:$AQ$1,0),FALSE),"")</f>
        <v/>
      </c>
      <c r="V458" s="302" t="str">
        <f>IFERROR(VLOOKUP($B458,Totalt!$B$1:$AQ$550,MATCH(V$2,Totalt!$B$1:$AQ$1,0),FALSE),"")</f>
        <v/>
      </c>
      <c r="W458" s="302" t="str">
        <f>IFERROR(VLOOKUP($B458,Totalt!$B$1:$AQ$550,MATCH(W$2,Totalt!$B$1:$AQ$1,0),FALSE),"")</f>
        <v/>
      </c>
      <c r="X458" s="302" t="str">
        <f>IFERROR(VLOOKUP($B458,Totalt!$B$1:$AQ$550,MATCH(X$2,Totalt!$B$1:$AQ$1,0),FALSE),"")</f>
        <v/>
      </c>
      <c r="Y458" s="302" t="str">
        <f>IFERROR(VLOOKUP($B458,Totalt!$B$1:$AQ$550,MATCH(Y$2,Totalt!$B$1:$AQ$1,0),FALSE),"")</f>
        <v/>
      </c>
      <c r="Z458" s="302" t="str">
        <f>IFERROR(VLOOKUP($B458,Totalt!$B$1:$AQ$550,MATCH(Z$2,Totalt!$B$1:$AQ$1,0),FALSE),"")</f>
        <v/>
      </c>
      <c r="AA458" s="302" t="str">
        <f>IFERROR(VLOOKUP($B458,Totalt!$B$1:$AQ$550,MATCH(AA$2,Totalt!$B$1:$AQ$1,0),FALSE),"")</f>
        <v/>
      </c>
      <c r="AB458" s="302" t="str">
        <f>IFERROR(VLOOKUP($B458,Totalt!$B$1:$AQ$550,MATCH(AB$2,Totalt!$B$1:$AQ$1,0),FALSE),"")</f>
        <v/>
      </c>
      <c r="AC458" s="302" t="str">
        <f>IFERROR(VLOOKUP($B458,Totalt!$B$1:$AQ$550,MATCH(AC$2,Totalt!$B$1:$AQ$1,0),FALSE),"")</f>
        <v/>
      </c>
      <c r="AD458" s="302" t="str">
        <f>IFERROR(VLOOKUP($B458,Totalt!$B$1:$AQ$550,MATCH(AD$2,Totalt!$B$1:$AQ$1,0),FALSE),"")</f>
        <v/>
      </c>
      <c r="AE458" s="302" t="str">
        <f>IFERROR(VLOOKUP($B458,Totalt!$B$1:$AQ$550,MATCH(AE$2,Totalt!$B$1:$AQ$1,0),FALSE),"")</f>
        <v/>
      </c>
      <c r="AF458" s="302" t="str">
        <f>IFERROR(VLOOKUP($B458,Totalt!$B$1:$AQ$550,MATCH(AF$2,Totalt!$B$1:$AQ$1,0),FALSE),"")</f>
        <v/>
      </c>
      <c r="AG458" s="302" t="str">
        <f>IFERROR(VLOOKUP($B458,Totalt!$B$1:$AQ$550,MATCH(AG$2,Totalt!$B$1:$AQ$1,0),FALSE),"")</f>
        <v/>
      </c>
      <c r="AI458" s="302" t="str">
        <f t="shared" si="28"/>
        <v/>
      </c>
      <c r="AJ458" s="302" t="str">
        <f>IF(ISERROR(1/VLOOKUP($B458,Leveranser!$B$1:$S$500,MATCH("såld värme (gwh)",Leveranser!$B$1:$S$1,0),FALSE)),"",VLOOKUP($B458,Leveranser!$B$1:$S$500,MATCH("såld värme (gwh)",Leveranser!$B$1:$S$1,0),FALSE))</f>
        <v/>
      </c>
      <c r="AK458" s="315"/>
      <c r="AM458" s="316" t="str">
        <f>IF(B458&lt;&gt;"",IF(VLOOKUP($B458,Totalt!$B$1:$AQ$550,MATCH("Kvalitetsgranskad:",Totalt!$B$1:$AQ$1,0),FALSE)="ja",VLOOKUP($B458,Miljö!$B$1:$AG$479,MATCH(AM$2,Miljö!$B$1:$AK$1,0),FALSE),""),"")</f>
        <v/>
      </c>
      <c r="AN458" s="316" t="str">
        <f>IF(AM458="ja",VLOOKUP($B458,Miljö!$B$1:$J$479,MATCH("Typ av ursprungsspecificerad el   (Om inget värde anges används Nordisk residualmix, se inforuta) ()",Miljö!$B$1:$J$1,0),FALSE),IF(AM458="nej","Nordisk residualel",""))</f>
        <v/>
      </c>
      <c r="AO458" s="316" t="str">
        <f>IF(AM458="","",VLOOKUP($B458,Miljö!$B$1:$J$479,MATCH("Fossilandel för ursprungspecificerad el ()",Miljö!$B$1:$J$1,0),FALSE))</f>
        <v/>
      </c>
      <c r="AP458" s="316" t="str">
        <f>IF(AM458="","",IFERROR(VLOOKUP($B458,Miljö!$B$1:$J$479,MATCH("Kärnkraftsandel för ursprungsspecificerad el ()",Miljö!$B$1:$J$1,0),FALSE)/1,0))</f>
        <v/>
      </c>
      <c r="AQ458" s="316" t="str">
        <f t="shared" si="29"/>
        <v/>
      </c>
      <c r="AS458" s="316" t="str">
        <f t="shared" si="30"/>
        <v/>
      </c>
      <c r="AT458" s="316" t="str">
        <f>IF(AS458="ja",VLOOKUP($B458,Miljö!$B$1:$O$500,MATCH("Fossil andel i procent (%)",Miljö!$B$1:$O$1,0),FALSE)/100,"")</f>
        <v/>
      </c>
      <c r="AV458" s="316" t="str">
        <f t="shared" si="31"/>
        <v/>
      </c>
      <c r="AW458" s="316" t="str">
        <f>IF(AV458="ja",VLOOKUP($B458,'Egen hetvattenprod'!$B$1:$AO$500,MATCH("Värmekälla till värmepumpar ()",'Egen hetvattenprod'!$B$1:$AO$1,0),FALSE),"")</f>
        <v/>
      </c>
    </row>
    <row r="459" spans="1:49" x14ac:dyDescent="0.25">
      <c r="A459" s="314" t="str">
        <f>'Miljövärden för publ företag'!B461</f>
        <v/>
      </c>
      <c r="B459" s="314" t="str">
        <f>'Miljövärden för publ företag'!C461</f>
        <v/>
      </c>
      <c r="C459" s="302" t="str">
        <f>IFERROR(VLOOKUP($B459,Totalt!$B$1:$AQ$550,MATCH(C$2,Totalt!$B$1:$AQ$1,0),FALSE),"")</f>
        <v/>
      </c>
      <c r="D459" s="302" t="str">
        <f>IFERROR(VLOOKUP($B459,Totalt!$B$1:$AQ$550,MATCH(D$2,Totalt!$B$1:$AQ$1,0),FALSE),"")</f>
        <v/>
      </c>
      <c r="E459" s="302" t="str">
        <f>IFERROR(VLOOKUP($B459,Totalt!$B$1:$AQ$550,MATCH(E$2,Totalt!$B$1:$AQ$1,0),FALSE),"")</f>
        <v/>
      </c>
      <c r="F459" s="302" t="str">
        <f>IFERROR(VLOOKUP($B459,Totalt!$B$1:$AQ$550,MATCH(F$2,Totalt!$B$1:$AQ$1,0),FALSE),"")</f>
        <v/>
      </c>
      <c r="G459" s="302" t="str">
        <f>IFERROR(VLOOKUP($B459,Totalt!$B$1:$AQ$550,MATCH(G$2,Totalt!$B$1:$AQ$1,0),FALSE),"")</f>
        <v/>
      </c>
      <c r="H459" s="302" t="str">
        <f>IFERROR(VLOOKUP($B459,Totalt!$B$1:$AQ$550,MATCH(H$2,Totalt!$B$1:$AQ$1,0),FALSE),"")</f>
        <v/>
      </c>
      <c r="I459" s="302" t="str">
        <f>IFERROR(VLOOKUP($B459,Totalt!$B$1:$AQ$550,MATCH(I$2,Totalt!$B$1:$AQ$1,0),FALSE),"")</f>
        <v/>
      </c>
      <c r="J459" s="302" t="str">
        <f>IFERROR(VLOOKUP($B459,Totalt!$B$1:$AQ$550,MATCH(J$2,Totalt!$B$1:$AQ$1,0),FALSE),"")</f>
        <v/>
      </c>
      <c r="K459" s="302" t="str">
        <f>IFERROR(VLOOKUP($B459,Totalt!$B$1:$AQ$550,MATCH(K$2,Totalt!$B$1:$AQ$1,0),FALSE),"")</f>
        <v/>
      </c>
      <c r="L459" s="302" t="str">
        <f>IFERROR(VLOOKUP($B459,Totalt!$B$1:$AQ$550,MATCH(L$2,Totalt!$B$1:$AQ$1,0),FALSE),"")</f>
        <v/>
      </c>
      <c r="M459" s="302" t="str">
        <f>IFERROR(VLOOKUP($B459,Totalt!$B$1:$AQ$550,MATCH(M$2,Totalt!$B$1:$AQ$1,0),FALSE),"")</f>
        <v/>
      </c>
      <c r="N459" s="302" t="str">
        <f>IFERROR(VLOOKUP($B459,Totalt!$B$1:$AQ$550,MATCH(N$2,Totalt!$B$1:$AQ$1,0),FALSE),"")</f>
        <v/>
      </c>
      <c r="O459" s="302" t="str">
        <f>IFERROR(VLOOKUP($B459,Totalt!$B$1:$AQ$550,MATCH(O$2,Totalt!$B$1:$AQ$1,0),FALSE),"")</f>
        <v/>
      </c>
      <c r="P459" s="302" t="str">
        <f>IFERROR(VLOOKUP($B459,Totalt!$B$1:$AQ$550,MATCH(P$2,Totalt!$B$1:$AQ$1,0),FALSE),"")</f>
        <v/>
      </c>
      <c r="Q459" s="302" t="str">
        <f>IFERROR(VLOOKUP($B459,Totalt!$B$1:$AQ$550,MATCH(Q$2,Totalt!$B$1:$AQ$1,0),FALSE),"")</f>
        <v/>
      </c>
      <c r="R459" s="302" t="str">
        <f>IFERROR(VLOOKUP($B459,Totalt!$B$1:$AQ$550,MATCH(R$2,Totalt!$B$1:$AQ$1,0),FALSE),"")</f>
        <v/>
      </c>
      <c r="S459" s="302" t="str">
        <f>IFERROR(VLOOKUP($B459,Totalt!$B$1:$AQ$550,MATCH(S$2,Totalt!$B$1:$AQ$1,0),FALSE),"")</f>
        <v/>
      </c>
      <c r="T459" s="302" t="str">
        <f>IFERROR(VLOOKUP($B459,Totalt!$B$1:$AQ$550,MATCH(T$2,Totalt!$B$1:$AQ$1,0),FALSE),"")</f>
        <v/>
      </c>
      <c r="U459" s="302" t="str">
        <f>IFERROR(VLOOKUP($B459,Totalt!$B$1:$AQ$550,MATCH(U$2,Totalt!$B$1:$AQ$1,0),FALSE),"")</f>
        <v/>
      </c>
      <c r="V459" s="302" t="str">
        <f>IFERROR(VLOOKUP($B459,Totalt!$B$1:$AQ$550,MATCH(V$2,Totalt!$B$1:$AQ$1,0),FALSE),"")</f>
        <v/>
      </c>
      <c r="W459" s="302" t="str">
        <f>IFERROR(VLOOKUP($B459,Totalt!$B$1:$AQ$550,MATCH(W$2,Totalt!$B$1:$AQ$1,0),FALSE),"")</f>
        <v/>
      </c>
      <c r="X459" s="302" t="str">
        <f>IFERROR(VLOOKUP($B459,Totalt!$B$1:$AQ$550,MATCH(X$2,Totalt!$B$1:$AQ$1,0),FALSE),"")</f>
        <v/>
      </c>
      <c r="Y459" s="302" t="str">
        <f>IFERROR(VLOOKUP($B459,Totalt!$B$1:$AQ$550,MATCH(Y$2,Totalt!$B$1:$AQ$1,0),FALSE),"")</f>
        <v/>
      </c>
      <c r="Z459" s="302" t="str">
        <f>IFERROR(VLOOKUP($B459,Totalt!$B$1:$AQ$550,MATCH(Z$2,Totalt!$B$1:$AQ$1,0),FALSE),"")</f>
        <v/>
      </c>
      <c r="AA459" s="302" t="str">
        <f>IFERROR(VLOOKUP($B459,Totalt!$B$1:$AQ$550,MATCH(AA$2,Totalt!$B$1:$AQ$1,0),FALSE),"")</f>
        <v/>
      </c>
      <c r="AB459" s="302" t="str">
        <f>IFERROR(VLOOKUP($B459,Totalt!$B$1:$AQ$550,MATCH(AB$2,Totalt!$B$1:$AQ$1,0),FALSE),"")</f>
        <v/>
      </c>
      <c r="AC459" s="302" t="str">
        <f>IFERROR(VLOOKUP($B459,Totalt!$B$1:$AQ$550,MATCH(AC$2,Totalt!$B$1:$AQ$1,0),FALSE),"")</f>
        <v/>
      </c>
      <c r="AD459" s="302" t="str">
        <f>IFERROR(VLOOKUP($B459,Totalt!$B$1:$AQ$550,MATCH(AD$2,Totalt!$B$1:$AQ$1,0),FALSE),"")</f>
        <v/>
      </c>
      <c r="AE459" s="302" t="str">
        <f>IFERROR(VLOOKUP($B459,Totalt!$B$1:$AQ$550,MATCH(AE$2,Totalt!$B$1:$AQ$1,0),FALSE),"")</f>
        <v/>
      </c>
      <c r="AF459" s="302" t="str">
        <f>IFERROR(VLOOKUP($B459,Totalt!$B$1:$AQ$550,MATCH(AF$2,Totalt!$B$1:$AQ$1,0),FALSE),"")</f>
        <v/>
      </c>
      <c r="AG459" s="302" t="str">
        <f>IFERROR(VLOOKUP($B459,Totalt!$B$1:$AQ$550,MATCH(AG$2,Totalt!$B$1:$AQ$1,0),FALSE),"")</f>
        <v/>
      </c>
      <c r="AI459" s="302" t="str">
        <f t="shared" si="28"/>
        <v/>
      </c>
      <c r="AJ459" s="302" t="str">
        <f>IF(ISERROR(1/VLOOKUP($B459,Leveranser!$B$1:$S$500,MATCH("såld värme (gwh)",Leveranser!$B$1:$S$1,0),FALSE)),"",VLOOKUP($B459,Leveranser!$B$1:$S$500,MATCH("såld värme (gwh)",Leveranser!$B$1:$S$1,0),FALSE))</f>
        <v/>
      </c>
      <c r="AK459" s="315"/>
      <c r="AM459" s="316" t="str">
        <f>IF(B459&lt;&gt;"",IF(VLOOKUP($B459,Totalt!$B$1:$AQ$550,MATCH("Kvalitetsgranskad:",Totalt!$B$1:$AQ$1,0),FALSE)="ja",VLOOKUP($B459,Miljö!$B$1:$AG$479,MATCH(AM$2,Miljö!$B$1:$AK$1,0),FALSE),""),"")</f>
        <v/>
      </c>
      <c r="AN459" s="316" t="str">
        <f>IF(AM459="ja",VLOOKUP($B459,Miljö!$B$1:$J$479,MATCH("Typ av ursprungsspecificerad el   (Om inget värde anges används Nordisk residualmix, se inforuta) ()",Miljö!$B$1:$J$1,0),FALSE),IF(AM459="nej","Nordisk residualel",""))</f>
        <v/>
      </c>
      <c r="AO459" s="316" t="str">
        <f>IF(AM459="","",VLOOKUP($B459,Miljö!$B$1:$J$479,MATCH("Fossilandel för ursprungspecificerad el ()",Miljö!$B$1:$J$1,0),FALSE))</f>
        <v/>
      </c>
      <c r="AP459" s="316" t="str">
        <f>IF(AM459="","",IFERROR(VLOOKUP($B459,Miljö!$B$1:$J$479,MATCH("Kärnkraftsandel för ursprungsspecificerad el ()",Miljö!$B$1:$J$1,0),FALSE)/1,0))</f>
        <v/>
      </c>
      <c r="AQ459" s="316" t="str">
        <f t="shared" si="29"/>
        <v/>
      </c>
      <c r="AS459" s="316" t="str">
        <f t="shared" si="30"/>
        <v/>
      </c>
      <c r="AT459" s="316" t="str">
        <f>IF(AS459="ja",VLOOKUP($B459,Miljö!$B$1:$O$500,MATCH("Fossil andel i procent (%)",Miljö!$B$1:$O$1,0),FALSE)/100,"")</f>
        <v/>
      </c>
      <c r="AV459" s="316" t="str">
        <f t="shared" si="31"/>
        <v/>
      </c>
      <c r="AW459" s="316" t="str">
        <f>IF(AV459="ja",VLOOKUP($B459,'Egen hetvattenprod'!$B$1:$AO$500,MATCH("Värmekälla till värmepumpar ()",'Egen hetvattenprod'!$B$1:$AO$1,0),FALSE),"")</f>
        <v/>
      </c>
    </row>
    <row r="460" spans="1:49" x14ac:dyDescent="0.25">
      <c r="A460" s="314" t="str">
        <f>'Miljövärden för publ företag'!B462</f>
        <v/>
      </c>
      <c r="B460" s="314" t="str">
        <f>'Miljövärden för publ företag'!C462</f>
        <v/>
      </c>
      <c r="C460" s="302" t="str">
        <f>IFERROR(VLOOKUP($B460,Totalt!$B$1:$AQ$550,MATCH(C$2,Totalt!$B$1:$AQ$1,0),FALSE),"")</f>
        <v/>
      </c>
      <c r="D460" s="302" t="str">
        <f>IFERROR(VLOOKUP($B460,Totalt!$B$1:$AQ$550,MATCH(D$2,Totalt!$B$1:$AQ$1,0),FALSE),"")</f>
        <v/>
      </c>
      <c r="E460" s="302" t="str">
        <f>IFERROR(VLOOKUP($B460,Totalt!$B$1:$AQ$550,MATCH(E$2,Totalt!$B$1:$AQ$1,0),FALSE),"")</f>
        <v/>
      </c>
      <c r="F460" s="302" t="str">
        <f>IFERROR(VLOOKUP($B460,Totalt!$B$1:$AQ$550,MATCH(F$2,Totalt!$B$1:$AQ$1,0),FALSE),"")</f>
        <v/>
      </c>
      <c r="G460" s="302" t="str">
        <f>IFERROR(VLOOKUP($B460,Totalt!$B$1:$AQ$550,MATCH(G$2,Totalt!$B$1:$AQ$1,0),FALSE),"")</f>
        <v/>
      </c>
      <c r="H460" s="302" t="str">
        <f>IFERROR(VLOOKUP($B460,Totalt!$B$1:$AQ$550,MATCH(H$2,Totalt!$B$1:$AQ$1,0),FALSE),"")</f>
        <v/>
      </c>
      <c r="I460" s="302" t="str">
        <f>IFERROR(VLOOKUP($B460,Totalt!$B$1:$AQ$550,MATCH(I$2,Totalt!$B$1:$AQ$1,0),FALSE),"")</f>
        <v/>
      </c>
      <c r="J460" s="302" t="str">
        <f>IFERROR(VLOOKUP($B460,Totalt!$B$1:$AQ$550,MATCH(J$2,Totalt!$B$1:$AQ$1,0),FALSE),"")</f>
        <v/>
      </c>
      <c r="K460" s="302" t="str">
        <f>IFERROR(VLOOKUP($B460,Totalt!$B$1:$AQ$550,MATCH(K$2,Totalt!$B$1:$AQ$1,0),FALSE),"")</f>
        <v/>
      </c>
      <c r="L460" s="302" t="str">
        <f>IFERROR(VLOOKUP($B460,Totalt!$B$1:$AQ$550,MATCH(L$2,Totalt!$B$1:$AQ$1,0),FALSE),"")</f>
        <v/>
      </c>
      <c r="M460" s="302" t="str">
        <f>IFERROR(VLOOKUP($B460,Totalt!$B$1:$AQ$550,MATCH(M$2,Totalt!$B$1:$AQ$1,0),FALSE),"")</f>
        <v/>
      </c>
      <c r="N460" s="302" t="str">
        <f>IFERROR(VLOOKUP($B460,Totalt!$B$1:$AQ$550,MATCH(N$2,Totalt!$B$1:$AQ$1,0),FALSE),"")</f>
        <v/>
      </c>
      <c r="O460" s="302" t="str">
        <f>IFERROR(VLOOKUP($B460,Totalt!$B$1:$AQ$550,MATCH(O$2,Totalt!$B$1:$AQ$1,0),FALSE),"")</f>
        <v/>
      </c>
      <c r="P460" s="302" t="str">
        <f>IFERROR(VLOOKUP($B460,Totalt!$B$1:$AQ$550,MATCH(P$2,Totalt!$B$1:$AQ$1,0),FALSE),"")</f>
        <v/>
      </c>
      <c r="Q460" s="302" t="str">
        <f>IFERROR(VLOOKUP($B460,Totalt!$B$1:$AQ$550,MATCH(Q$2,Totalt!$B$1:$AQ$1,0),FALSE),"")</f>
        <v/>
      </c>
      <c r="R460" s="302" t="str">
        <f>IFERROR(VLOOKUP($B460,Totalt!$B$1:$AQ$550,MATCH(R$2,Totalt!$B$1:$AQ$1,0),FALSE),"")</f>
        <v/>
      </c>
      <c r="S460" s="302" t="str">
        <f>IFERROR(VLOOKUP($B460,Totalt!$B$1:$AQ$550,MATCH(S$2,Totalt!$B$1:$AQ$1,0),FALSE),"")</f>
        <v/>
      </c>
      <c r="T460" s="302" t="str">
        <f>IFERROR(VLOOKUP($B460,Totalt!$B$1:$AQ$550,MATCH(T$2,Totalt!$B$1:$AQ$1,0),FALSE),"")</f>
        <v/>
      </c>
      <c r="U460" s="302" t="str">
        <f>IFERROR(VLOOKUP($B460,Totalt!$B$1:$AQ$550,MATCH(U$2,Totalt!$B$1:$AQ$1,0),FALSE),"")</f>
        <v/>
      </c>
      <c r="V460" s="302" t="str">
        <f>IFERROR(VLOOKUP($B460,Totalt!$B$1:$AQ$550,MATCH(V$2,Totalt!$B$1:$AQ$1,0),FALSE),"")</f>
        <v/>
      </c>
      <c r="W460" s="302" t="str">
        <f>IFERROR(VLOOKUP($B460,Totalt!$B$1:$AQ$550,MATCH(W$2,Totalt!$B$1:$AQ$1,0),FALSE),"")</f>
        <v/>
      </c>
      <c r="X460" s="302" t="str">
        <f>IFERROR(VLOOKUP($B460,Totalt!$B$1:$AQ$550,MATCH(X$2,Totalt!$B$1:$AQ$1,0),FALSE),"")</f>
        <v/>
      </c>
      <c r="Y460" s="302" t="str">
        <f>IFERROR(VLOOKUP($B460,Totalt!$B$1:$AQ$550,MATCH(Y$2,Totalt!$B$1:$AQ$1,0),FALSE),"")</f>
        <v/>
      </c>
      <c r="Z460" s="302" t="str">
        <f>IFERROR(VLOOKUP($B460,Totalt!$B$1:$AQ$550,MATCH(Z$2,Totalt!$B$1:$AQ$1,0),FALSE),"")</f>
        <v/>
      </c>
      <c r="AA460" s="302" t="str">
        <f>IFERROR(VLOOKUP($B460,Totalt!$B$1:$AQ$550,MATCH(AA$2,Totalt!$B$1:$AQ$1,0),FALSE),"")</f>
        <v/>
      </c>
      <c r="AB460" s="302" t="str">
        <f>IFERROR(VLOOKUP($B460,Totalt!$B$1:$AQ$550,MATCH(AB$2,Totalt!$B$1:$AQ$1,0),FALSE),"")</f>
        <v/>
      </c>
      <c r="AC460" s="302" t="str">
        <f>IFERROR(VLOOKUP($B460,Totalt!$B$1:$AQ$550,MATCH(AC$2,Totalt!$B$1:$AQ$1,0),FALSE),"")</f>
        <v/>
      </c>
      <c r="AD460" s="302" t="str">
        <f>IFERROR(VLOOKUP($B460,Totalt!$B$1:$AQ$550,MATCH(AD$2,Totalt!$B$1:$AQ$1,0),FALSE),"")</f>
        <v/>
      </c>
      <c r="AE460" s="302" t="str">
        <f>IFERROR(VLOOKUP($B460,Totalt!$B$1:$AQ$550,MATCH(AE$2,Totalt!$B$1:$AQ$1,0),FALSE),"")</f>
        <v/>
      </c>
      <c r="AF460" s="302" t="str">
        <f>IFERROR(VLOOKUP($B460,Totalt!$B$1:$AQ$550,MATCH(AF$2,Totalt!$B$1:$AQ$1,0),FALSE),"")</f>
        <v/>
      </c>
      <c r="AG460" s="302" t="str">
        <f>IFERROR(VLOOKUP($B460,Totalt!$B$1:$AQ$550,MATCH(AG$2,Totalt!$B$1:$AQ$1,0),FALSE),"")</f>
        <v/>
      </c>
      <c r="AI460" s="302" t="str">
        <f t="shared" si="28"/>
        <v/>
      </c>
      <c r="AJ460" s="302" t="str">
        <f>IF(ISERROR(1/VLOOKUP($B460,Leveranser!$B$1:$S$500,MATCH("såld värme (gwh)",Leveranser!$B$1:$S$1,0),FALSE)),"",VLOOKUP($B460,Leveranser!$B$1:$S$500,MATCH("såld värme (gwh)",Leveranser!$B$1:$S$1,0),FALSE))</f>
        <v/>
      </c>
      <c r="AK460" s="315"/>
      <c r="AM460" s="316" t="str">
        <f>IF(B460&lt;&gt;"",IF(VLOOKUP($B460,Totalt!$B$1:$AQ$550,MATCH("Kvalitetsgranskad:",Totalt!$B$1:$AQ$1,0),FALSE)="ja",VLOOKUP($B460,Miljö!$B$1:$AG$479,MATCH(AM$2,Miljö!$B$1:$AK$1,0),FALSE),""),"")</f>
        <v/>
      </c>
      <c r="AN460" s="316" t="str">
        <f>IF(AM460="ja",VLOOKUP($B460,Miljö!$B$1:$J$479,MATCH("Typ av ursprungsspecificerad el   (Om inget värde anges används Nordisk residualmix, se inforuta) ()",Miljö!$B$1:$J$1,0),FALSE),IF(AM460="nej","Nordisk residualel",""))</f>
        <v/>
      </c>
      <c r="AO460" s="316" t="str">
        <f>IF(AM460="","",VLOOKUP($B460,Miljö!$B$1:$J$479,MATCH("Fossilandel för ursprungspecificerad el ()",Miljö!$B$1:$J$1,0),FALSE))</f>
        <v/>
      </c>
      <c r="AP460" s="316" t="str">
        <f>IF(AM460="","",IFERROR(VLOOKUP($B460,Miljö!$B$1:$J$479,MATCH("Kärnkraftsandel för ursprungsspecificerad el ()",Miljö!$B$1:$J$1,0),FALSE)/1,0))</f>
        <v/>
      </c>
      <c r="AQ460" s="316" t="str">
        <f t="shared" si="29"/>
        <v/>
      </c>
      <c r="AS460" s="316" t="str">
        <f t="shared" si="30"/>
        <v/>
      </c>
      <c r="AT460" s="316" t="str">
        <f>IF(AS460="ja",VLOOKUP($B460,Miljö!$B$1:$O$500,MATCH("Fossil andel i procent (%)",Miljö!$B$1:$O$1,0),FALSE)/100,"")</f>
        <v/>
      </c>
      <c r="AV460" s="316" t="str">
        <f t="shared" si="31"/>
        <v/>
      </c>
      <c r="AW460" s="316" t="str">
        <f>IF(AV460="ja",VLOOKUP($B460,'Egen hetvattenprod'!$B$1:$AO$500,MATCH("Värmekälla till värmepumpar ()",'Egen hetvattenprod'!$B$1:$AO$1,0),FALSE),"")</f>
        <v/>
      </c>
    </row>
    <row r="461" spans="1:49" x14ac:dyDescent="0.25">
      <c r="A461" s="314" t="str">
        <f>'Miljövärden för publ företag'!B463</f>
        <v/>
      </c>
      <c r="B461" s="314" t="str">
        <f>'Miljövärden för publ företag'!C463</f>
        <v/>
      </c>
      <c r="C461" s="302" t="str">
        <f>IFERROR(VLOOKUP($B461,Totalt!$B$1:$AQ$550,MATCH(C$2,Totalt!$B$1:$AQ$1,0),FALSE),"")</f>
        <v/>
      </c>
      <c r="D461" s="302" t="str">
        <f>IFERROR(VLOOKUP($B461,Totalt!$B$1:$AQ$550,MATCH(D$2,Totalt!$B$1:$AQ$1,0),FALSE),"")</f>
        <v/>
      </c>
      <c r="E461" s="302" t="str">
        <f>IFERROR(VLOOKUP($B461,Totalt!$B$1:$AQ$550,MATCH(E$2,Totalt!$B$1:$AQ$1,0),FALSE),"")</f>
        <v/>
      </c>
      <c r="F461" s="302" t="str">
        <f>IFERROR(VLOOKUP($B461,Totalt!$B$1:$AQ$550,MATCH(F$2,Totalt!$B$1:$AQ$1,0),FALSE),"")</f>
        <v/>
      </c>
      <c r="G461" s="302" t="str">
        <f>IFERROR(VLOOKUP($B461,Totalt!$B$1:$AQ$550,MATCH(G$2,Totalt!$B$1:$AQ$1,0),FALSE),"")</f>
        <v/>
      </c>
      <c r="H461" s="302" t="str">
        <f>IFERROR(VLOOKUP($B461,Totalt!$B$1:$AQ$550,MATCH(H$2,Totalt!$B$1:$AQ$1,0),FALSE),"")</f>
        <v/>
      </c>
      <c r="I461" s="302" t="str">
        <f>IFERROR(VLOOKUP($B461,Totalt!$B$1:$AQ$550,MATCH(I$2,Totalt!$B$1:$AQ$1,0),FALSE),"")</f>
        <v/>
      </c>
      <c r="J461" s="302" t="str">
        <f>IFERROR(VLOOKUP($B461,Totalt!$B$1:$AQ$550,MATCH(J$2,Totalt!$B$1:$AQ$1,0),FALSE),"")</f>
        <v/>
      </c>
      <c r="K461" s="302" t="str">
        <f>IFERROR(VLOOKUP($B461,Totalt!$B$1:$AQ$550,MATCH(K$2,Totalt!$B$1:$AQ$1,0),FALSE),"")</f>
        <v/>
      </c>
      <c r="L461" s="302" t="str">
        <f>IFERROR(VLOOKUP($B461,Totalt!$B$1:$AQ$550,MATCH(L$2,Totalt!$B$1:$AQ$1,0),FALSE),"")</f>
        <v/>
      </c>
      <c r="M461" s="302" t="str">
        <f>IFERROR(VLOOKUP($B461,Totalt!$B$1:$AQ$550,MATCH(M$2,Totalt!$B$1:$AQ$1,0),FALSE),"")</f>
        <v/>
      </c>
      <c r="N461" s="302" t="str">
        <f>IFERROR(VLOOKUP($B461,Totalt!$B$1:$AQ$550,MATCH(N$2,Totalt!$B$1:$AQ$1,0),FALSE),"")</f>
        <v/>
      </c>
      <c r="O461" s="302" t="str">
        <f>IFERROR(VLOOKUP($B461,Totalt!$B$1:$AQ$550,MATCH(O$2,Totalt!$B$1:$AQ$1,0),FALSE),"")</f>
        <v/>
      </c>
      <c r="P461" s="302" t="str">
        <f>IFERROR(VLOOKUP($B461,Totalt!$B$1:$AQ$550,MATCH(P$2,Totalt!$B$1:$AQ$1,0),FALSE),"")</f>
        <v/>
      </c>
      <c r="Q461" s="302" t="str">
        <f>IFERROR(VLOOKUP($B461,Totalt!$B$1:$AQ$550,MATCH(Q$2,Totalt!$B$1:$AQ$1,0),FALSE),"")</f>
        <v/>
      </c>
      <c r="R461" s="302" t="str">
        <f>IFERROR(VLOOKUP($B461,Totalt!$B$1:$AQ$550,MATCH(R$2,Totalt!$B$1:$AQ$1,0),FALSE),"")</f>
        <v/>
      </c>
      <c r="S461" s="302" t="str">
        <f>IFERROR(VLOOKUP($B461,Totalt!$B$1:$AQ$550,MATCH(S$2,Totalt!$B$1:$AQ$1,0),FALSE),"")</f>
        <v/>
      </c>
      <c r="T461" s="302" t="str">
        <f>IFERROR(VLOOKUP($B461,Totalt!$B$1:$AQ$550,MATCH(T$2,Totalt!$B$1:$AQ$1,0),FALSE),"")</f>
        <v/>
      </c>
      <c r="U461" s="302" t="str">
        <f>IFERROR(VLOOKUP($B461,Totalt!$B$1:$AQ$550,MATCH(U$2,Totalt!$B$1:$AQ$1,0),FALSE),"")</f>
        <v/>
      </c>
      <c r="V461" s="302" t="str">
        <f>IFERROR(VLOOKUP($B461,Totalt!$B$1:$AQ$550,MATCH(V$2,Totalt!$B$1:$AQ$1,0),FALSE),"")</f>
        <v/>
      </c>
      <c r="W461" s="302" t="str">
        <f>IFERROR(VLOOKUP($B461,Totalt!$B$1:$AQ$550,MATCH(W$2,Totalt!$B$1:$AQ$1,0),FALSE),"")</f>
        <v/>
      </c>
      <c r="X461" s="302" t="str">
        <f>IFERROR(VLOOKUP($B461,Totalt!$B$1:$AQ$550,MATCH(X$2,Totalt!$B$1:$AQ$1,0),FALSE),"")</f>
        <v/>
      </c>
      <c r="Y461" s="302" t="str">
        <f>IFERROR(VLOOKUP($B461,Totalt!$B$1:$AQ$550,MATCH(Y$2,Totalt!$B$1:$AQ$1,0),FALSE),"")</f>
        <v/>
      </c>
      <c r="Z461" s="302" t="str">
        <f>IFERROR(VLOOKUP($B461,Totalt!$B$1:$AQ$550,MATCH(Z$2,Totalt!$B$1:$AQ$1,0),FALSE),"")</f>
        <v/>
      </c>
      <c r="AA461" s="302" t="str">
        <f>IFERROR(VLOOKUP($B461,Totalt!$B$1:$AQ$550,MATCH(AA$2,Totalt!$B$1:$AQ$1,0),FALSE),"")</f>
        <v/>
      </c>
      <c r="AB461" s="302" t="str">
        <f>IFERROR(VLOOKUP($B461,Totalt!$B$1:$AQ$550,MATCH(AB$2,Totalt!$B$1:$AQ$1,0),FALSE),"")</f>
        <v/>
      </c>
      <c r="AC461" s="302" t="str">
        <f>IFERROR(VLOOKUP($B461,Totalt!$B$1:$AQ$550,MATCH(AC$2,Totalt!$B$1:$AQ$1,0),FALSE),"")</f>
        <v/>
      </c>
      <c r="AD461" s="302" t="str">
        <f>IFERROR(VLOOKUP($B461,Totalt!$B$1:$AQ$550,MATCH(AD$2,Totalt!$B$1:$AQ$1,0),FALSE),"")</f>
        <v/>
      </c>
      <c r="AE461" s="302" t="str">
        <f>IFERROR(VLOOKUP($B461,Totalt!$B$1:$AQ$550,MATCH(AE$2,Totalt!$B$1:$AQ$1,0),FALSE),"")</f>
        <v/>
      </c>
      <c r="AF461" s="302" t="str">
        <f>IFERROR(VLOOKUP($B461,Totalt!$B$1:$AQ$550,MATCH(AF$2,Totalt!$B$1:$AQ$1,0),FALSE),"")</f>
        <v/>
      </c>
      <c r="AG461" s="302" t="str">
        <f>IFERROR(VLOOKUP($B461,Totalt!$B$1:$AQ$550,MATCH(AG$2,Totalt!$B$1:$AQ$1,0),FALSE),"")</f>
        <v/>
      </c>
      <c r="AI461" s="302" t="str">
        <f t="shared" si="28"/>
        <v/>
      </c>
      <c r="AJ461" s="302" t="str">
        <f>IF(ISERROR(1/VLOOKUP($B461,Leveranser!$B$1:$S$500,MATCH("såld värme (gwh)",Leveranser!$B$1:$S$1,0),FALSE)),"",VLOOKUP($B461,Leveranser!$B$1:$S$500,MATCH("såld värme (gwh)",Leveranser!$B$1:$S$1,0),FALSE))</f>
        <v/>
      </c>
      <c r="AK461" s="315"/>
      <c r="AS461" s="316" t="str">
        <f t="shared" si="30"/>
        <v/>
      </c>
      <c r="AT461" s="316" t="str">
        <f>IF(AS461="ja",VLOOKUP($B461,Miljö!$B$1:$O$500,MATCH("Fossil andel i procent (%)",Miljö!$B$1:$O$1,0),FALSE)/100,"")</f>
        <v/>
      </c>
      <c r="AV461" s="316" t="str">
        <f t="shared" si="31"/>
        <v/>
      </c>
      <c r="AW461" s="316" t="str">
        <f>IF(AV461="ja",VLOOKUP($B461,'Egen hetvattenprod'!$B$1:$AO$500,MATCH("Värmekälla till värmepumpar ()",'Egen hetvattenprod'!$B$1:$AO$1,0),FALSE),"")</f>
        <v/>
      </c>
    </row>
  </sheetData>
  <mergeCells count="3">
    <mergeCell ref="AM1:AQ1"/>
    <mergeCell ref="AS1:AT1"/>
    <mergeCell ref="AV1:AW1"/>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tabColor rgb="FF00B0F0"/>
  </sheetPr>
  <dimension ref="A1:Q40"/>
  <sheetViews>
    <sheetView workbookViewId="0">
      <selection sqref="A1:E1"/>
    </sheetView>
  </sheetViews>
  <sheetFormatPr defaultRowHeight="15" x14ac:dyDescent="0.25"/>
  <cols>
    <col min="1" max="1" width="43.5703125" customWidth="1"/>
    <col min="2" max="2" width="15.28515625" customWidth="1"/>
    <col min="3" max="3" width="18.5703125" customWidth="1"/>
    <col min="4" max="5" width="17.42578125" customWidth="1"/>
    <col min="6" max="6" width="19.28515625" customWidth="1"/>
    <col min="7" max="7" width="17.5703125" customWidth="1"/>
    <col min="8" max="8" width="18.42578125" customWidth="1"/>
  </cols>
  <sheetData>
    <row r="1" spans="1:17" ht="45" x14ac:dyDescent="0.25">
      <c r="A1" s="196" t="s">
        <v>1298</v>
      </c>
      <c r="B1" s="197" t="s">
        <v>1329</v>
      </c>
      <c r="C1" s="197" t="s">
        <v>1330</v>
      </c>
      <c r="D1" s="197" t="s">
        <v>1331</v>
      </c>
      <c r="E1" s="197" t="s">
        <v>1299</v>
      </c>
      <c r="F1" s="197" t="s">
        <v>1300</v>
      </c>
      <c r="G1" s="197" t="s">
        <v>1301</v>
      </c>
      <c r="H1" s="197" t="s">
        <v>1302</v>
      </c>
      <c r="I1" s="198">
        <v>2011</v>
      </c>
      <c r="J1" s="198">
        <v>2010</v>
      </c>
      <c r="K1" s="198">
        <v>2009</v>
      </c>
      <c r="L1" s="198" t="s">
        <v>1303</v>
      </c>
      <c r="M1" s="198" t="s">
        <v>1304</v>
      </c>
      <c r="N1" s="198" t="s">
        <v>1305</v>
      </c>
      <c r="O1" s="198" t="s">
        <v>1306</v>
      </c>
      <c r="P1" s="198" t="s">
        <v>1307</v>
      </c>
      <c r="Q1" s="199"/>
    </row>
    <row r="2" spans="1:17" x14ac:dyDescent="0.25">
      <c r="A2" s="200" t="s">
        <v>1221</v>
      </c>
      <c r="B2" s="201">
        <f>(D2-E2)/E2</f>
        <v>5.2632133073606417E-2</v>
      </c>
      <c r="C2" s="202">
        <f>D2-E2</f>
        <v>212.46019999999999</v>
      </c>
      <c r="D2" s="202">
        <f>Totalt!AD463</f>
        <v>4249.1614999999993</v>
      </c>
      <c r="E2" s="202">
        <v>4036.7012999999993</v>
      </c>
      <c r="F2" s="202">
        <v>3921.0273300000003</v>
      </c>
      <c r="G2" s="286">
        <v>3834.6844010000018</v>
      </c>
      <c r="H2" s="287">
        <v>4062.6541176470591</v>
      </c>
      <c r="I2" s="288">
        <v>3852.2627938561964</v>
      </c>
      <c r="J2" s="288">
        <v>4121.5038316127693</v>
      </c>
      <c r="K2" s="288">
        <v>3589.8439999999991</v>
      </c>
      <c r="L2" s="298">
        <v>3842.1989999999996</v>
      </c>
      <c r="M2" s="298">
        <v>3739.8814999999986</v>
      </c>
      <c r="N2" s="298">
        <v>3785.0810000000006</v>
      </c>
      <c r="O2" s="298">
        <v>4171.835</v>
      </c>
      <c r="P2" s="299">
        <v>3713.226349999999</v>
      </c>
      <c r="Q2" s="199"/>
    </row>
    <row r="3" spans="1:17" x14ac:dyDescent="0.25">
      <c r="A3" s="200" t="s">
        <v>1308</v>
      </c>
      <c r="B3" s="201"/>
      <c r="C3" s="202"/>
      <c r="D3" s="202"/>
      <c r="E3" s="202"/>
      <c r="F3" s="202"/>
      <c r="G3" s="286"/>
      <c r="H3" s="287"/>
      <c r="I3" s="288"/>
      <c r="J3" s="288"/>
      <c r="K3" s="288"/>
      <c r="L3" s="298" t="s">
        <v>1309</v>
      </c>
      <c r="M3" s="298" t="s">
        <v>1309</v>
      </c>
      <c r="N3" s="298">
        <v>8.109</v>
      </c>
      <c r="O3" s="298">
        <v>5.6239999999999997</v>
      </c>
      <c r="P3" s="299">
        <v>7.0900000000000007</v>
      </c>
      <c r="Q3" s="199"/>
    </row>
    <row r="4" spans="1:17" x14ac:dyDescent="0.25">
      <c r="A4" s="200" t="s">
        <v>943</v>
      </c>
      <c r="B4" s="201">
        <f t="shared" ref="B4:B25" si="0">(D4-E4)/E4</f>
        <v>5.8596669293043011E-2</v>
      </c>
      <c r="C4" s="202">
        <f t="shared" ref="C4:C25" si="1">D4-E4</f>
        <v>650.93730820000201</v>
      </c>
      <c r="D4" s="202">
        <f>Totalt!I463</f>
        <v>11759.713900000001</v>
      </c>
      <c r="E4" s="202">
        <v>11108.776591799999</v>
      </c>
      <c r="F4" s="202">
        <v>11085.367992999998</v>
      </c>
      <c r="G4" s="286">
        <v>10592.484791000001</v>
      </c>
      <c r="H4" s="287">
        <v>10117.78631210712</v>
      </c>
      <c r="I4" s="288">
        <v>9581.3940560378269</v>
      </c>
      <c r="J4" s="288">
        <v>10191.074725472401</v>
      </c>
      <c r="K4" s="288">
        <v>9477.6911432105335</v>
      </c>
      <c r="L4" s="298">
        <v>7719.6883624176662</v>
      </c>
      <c r="M4" s="298">
        <v>7285.5656209451809</v>
      </c>
      <c r="N4" s="298">
        <v>7458.7800952238676</v>
      </c>
      <c r="O4" s="298">
        <v>6761.9430452443758</v>
      </c>
      <c r="P4" s="299">
        <v>5200.3751892766732</v>
      </c>
      <c r="Q4" s="199"/>
    </row>
    <row r="5" spans="1:17" x14ac:dyDescent="0.25">
      <c r="A5" s="200" t="s">
        <v>995</v>
      </c>
      <c r="B5" s="201">
        <f t="shared" si="0"/>
        <v>-4.7251093758915966E-2</v>
      </c>
      <c r="C5" s="202">
        <f t="shared" si="1"/>
        <v>-40.696477094099919</v>
      </c>
      <c r="D5" s="202">
        <f>Totalt!J463+Totalt!K463</f>
        <v>820.58468820000007</v>
      </c>
      <c r="E5" s="202">
        <v>861.28116529409999</v>
      </c>
      <c r="F5" s="202">
        <v>922.79043805900005</v>
      </c>
      <c r="G5" s="286">
        <v>865.14805460000002</v>
      </c>
      <c r="H5" s="287">
        <v>866.87128119047986</v>
      </c>
      <c r="I5" s="288">
        <v>718.69999999999993</v>
      </c>
      <c r="J5" s="288">
        <v>740.4</v>
      </c>
      <c r="K5" s="288">
        <v>574.4</v>
      </c>
      <c r="L5" s="298">
        <v>870.10699999999997</v>
      </c>
      <c r="M5" s="298">
        <v>844.29</v>
      </c>
      <c r="N5" s="298">
        <v>828.91</v>
      </c>
      <c r="O5" s="298">
        <v>865.9</v>
      </c>
      <c r="P5" s="299">
        <v>829.90299999999991</v>
      </c>
      <c r="Q5" s="199"/>
    </row>
    <row r="6" spans="1:17" x14ac:dyDescent="0.25">
      <c r="A6" s="200" t="s">
        <v>944</v>
      </c>
      <c r="B6" s="201">
        <f t="shared" si="0"/>
        <v>0.23154487150201611</v>
      </c>
      <c r="C6" s="202">
        <f t="shared" si="1"/>
        <v>686.48417579999932</v>
      </c>
      <c r="D6" s="202">
        <f>Totalt!L463</f>
        <v>3651.2839199999999</v>
      </c>
      <c r="E6" s="202">
        <v>2964.7997442000005</v>
      </c>
      <c r="F6" s="202">
        <v>2962.9568862999995</v>
      </c>
      <c r="G6" s="286">
        <v>3005.4039199999997</v>
      </c>
      <c r="H6" s="287">
        <v>2493.2099638723676</v>
      </c>
      <c r="I6" s="288">
        <v>2445.0813815388401</v>
      </c>
      <c r="J6" s="288">
        <v>2906.5185753175629</v>
      </c>
      <c r="K6" s="288">
        <v>3165.5392955741436</v>
      </c>
      <c r="L6" s="298">
        <v>2338.7616180695959</v>
      </c>
      <c r="M6" s="298">
        <v>1453.6847154091563</v>
      </c>
      <c r="N6" s="298">
        <v>1320.9895532827941</v>
      </c>
      <c r="O6" s="298">
        <v>1393.7318648053556</v>
      </c>
      <c r="P6" s="299">
        <v>1172.118327081906</v>
      </c>
      <c r="Q6" s="199"/>
    </row>
    <row r="7" spans="1:17" ht="17.25" x14ac:dyDescent="0.25">
      <c r="A7" s="200" t="s">
        <v>1310</v>
      </c>
      <c r="B7" s="201">
        <f t="shared" si="0"/>
        <v>4.6227350584676148E-2</v>
      </c>
      <c r="C7" s="202">
        <f t="shared" si="1"/>
        <v>687.34488078001777</v>
      </c>
      <c r="D7" s="202">
        <f>Totalt!AW463</f>
        <v>15556.137318300003</v>
      </c>
      <c r="E7" s="202">
        <v>14868.792437519985</v>
      </c>
      <c r="F7" s="202">
        <v>14185.186198480007</v>
      </c>
      <c r="G7" s="286">
        <v>15242.232561699991</v>
      </c>
      <c r="H7" s="287">
        <v>14720.17896007144</v>
      </c>
      <c r="I7" s="288">
        <v>14284.363807058389</v>
      </c>
      <c r="J7" s="288">
        <v>18765.116243748525</v>
      </c>
      <c r="K7" s="288">
        <v>16716.689162779043</v>
      </c>
      <c r="L7" s="298">
        <v>13642</v>
      </c>
      <c r="M7" s="298">
        <v>11823.149864204535</v>
      </c>
      <c r="N7" s="298">
        <v>14182.581055496841</v>
      </c>
      <c r="O7" s="298">
        <v>13548.84573515328</v>
      </c>
      <c r="P7" s="299">
        <v>11004.57997651525</v>
      </c>
      <c r="Q7" s="199"/>
    </row>
    <row r="8" spans="1:17" ht="17.25" x14ac:dyDescent="0.25">
      <c r="A8" s="200" t="s">
        <v>1311</v>
      </c>
      <c r="B8" s="201">
        <f t="shared" si="0"/>
        <v>0.14944069409605351</v>
      </c>
      <c r="C8" s="202">
        <f t="shared" si="1"/>
        <v>422.03988930000151</v>
      </c>
      <c r="D8" s="202">
        <f>Totalt!AX463</f>
        <v>3246.1695004000003</v>
      </c>
      <c r="E8" s="202">
        <v>2824.1296110999988</v>
      </c>
      <c r="F8" s="202">
        <v>3144.1345805000014</v>
      </c>
      <c r="G8" s="286">
        <v>3989.1761473999991</v>
      </c>
      <c r="H8" s="287">
        <v>4094.816132363515</v>
      </c>
      <c r="I8" s="288">
        <v>3470.5594193151019</v>
      </c>
      <c r="J8" s="288">
        <v>4579.7834783361404</v>
      </c>
      <c r="K8" s="288">
        <v>4012</v>
      </c>
      <c r="L8" s="298">
        <v>4023</v>
      </c>
      <c r="M8" s="298">
        <v>3479.1850943827053</v>
      </c>
      <c r="N8" s="298">
        <v>3882.9060004888661</v>
      </c>
      <c r="O8" s="298">
        <v>4606.4713186563831</v>
      </c>
      <c r="P8" s="299">
        <v>3650.6293705967414</v>
      </c>
      <c r="Q8" s="199"/>
    </row>
    <row r="9" spans="1:17" x14ac:dyDescent="0.25">
      <c r="A9" s="200" t="s">
        <v>1312</v>
      </c>
      <c r="B9" s="201">
        <f t="shared" si="0"/>
        <v>-0.12506624986612552</v>
      </c>
      <c r="C9" s="202">
        <f t="shared" si="1"/>
        <v>-18.480153011999988</v>
      </c>
      <c r="D9" s="202">
        <f>Totalt!AV463</f>
        <v>129.28275690000001</v>
      </c>
      <c r="E9" s="202">
        <v>147.762909912</v>
      </c>
      <c r="F9" s="202">
        <v>83.864430880000015</v>
      </c>
      <c r="G9" s="286">
        <v>175.22474200000002</v>
      </c>
      <c r="H9" s="287">
        <v>538.82113201178743</v>
      </c>
      <c r="I9" s="288"/>
      <c r="J9" s="288"/>
      <c r="K9" s="288"/>
      <c r="L9" s="298"/>
      <c r="M9" s="298"/>
      <c r="N9" s="298"/>
      <c r="O9" s="298"/>
      <c r="P9" s="299"/>
      <c r="Q9" s="199"/>
    </row>
    <row r="10" spans="1:17" x14ac:dyDescent="0.25">
      <c r="A10" s="200" t="s">
        <v>1313</v>
      </c>
      <c r="B10" s="201"/>
      <c r="C10" s="202"/>
      <c r="D10" s="202"/>
      <c r="E10" s="202"/>
      <c r="F10" s="202"/>
      <c r="G10" s="286"/>
      <c r="H10" s="287"/>
      <c r="I10" s="288">
        <v>115.52465567393369</v>
      </c>
      <c r="J10" s="288">
        <v>173.37</v>
      </c>
      <c r="K10" s="288">
        <v>128.60000000000002</v>
      </c>
      <c r="L10" s="298">
        <v>129.06900000000007</v>
      </c>
      <c r="M10" s="298">
        <v>26.139810493984328</v>
      </c>
      <c r="N10" s="298">
        <v>245.85900000000004</v>
      </c>
      <c r="O10" s="298">
        <v>302.90631320397836</v>
      </c>
      <c r="P10" s="299">
        <v>360.94666891746544</v>
      </c>
      <c r="Q10" s="199"/>
    </row>
    <row r="11" spans="1:17" x14ac:dyDescent="0.25">
      <c r="A11" s="200" t="s">
        <v>1146</v>
      </c>
      <c r="B11" s="201">
        <f t="shared" si="0"/>
        <v>0.82630958208805194</v>
      </c>
      <c r="C11" s="202">
        <f t="shared" si="1"/>
        <v>137.13940600000004</v>
      </c>
      <c r="D11" s="202">
        <f>Totalt!V463</f>
        <v>303.10553900000002</v>
      </c>
      <c r="E11" s="202">
        <v>165.96613299999999</v>
      </c>
      <c r="F11" s="202">
        <v>433.24310650999996</v>
      </c>
      <c r="G11" s="286">
        <v>481.05299999999994</v>
      </c>
      <c r="H11" s="287">
        <v>715.33739964474523</v>
      </c>
      <c r="I11" s="288">
        <v>710.83840267551511</v>
      </c>
      <c r="J11" s="288">
        <v>983.67450983735512</v>
      </c>
      <c r="K11" s="288">
        <v>862.45624468046435</v>
      </c>
      <c r="L11" s="298">
        <v>737.93128075924255</v>
      </c>
      <c r="M11" s="298">
        <v>667.65904139378051</v>
      </c>
      <c r="N11" s="298">
        <v>743.7341631400559</v>
      </c>
      <c r="O11" s="298">
        <v>780.75316215842827</v>
      </c>
      <c r="P11" s="299">
        <v>785.85018390963705</v>
      </c>
      <c r="Q11" s="199"/>
    </row>
    <row r="12" spans="1:17" x14ac:dyDescent="0.25">
      <c r="A12" s="200" t="s">
        <v>980</v>
      </c>
      <c r="B12" s="201">
        <f t="shared" si="0"/>
        <v>0.46108274552129552</v>
      </c>
      <c r="C12" s="202">
        <f t="shared" si="1"/>
        <v>287.18932799999959</v>
      </c>
      <c r="D12" s="202">
        <f>Totalt!W463</f>
        <v>910.04787299999998</v>
      </c>
      <c r="E12" s="202">
        <v>622.85854500000039</v>
      </c>
      <c r="F12" s="202">
        <v>769.75212580000004</v>
      </c>
      <c r="G12" s="286">
        <v>1394.5684399999998</v>
      </c>
      <c r="H12" s="287">
        <v>1280.9513403286476</v>
      </c>
      <c r="I12" s="288">
        <v>960.04709982937209</v>
      </c>
      <c r="J12" s="288">
        <v>2256.3852445526745</v>
      </c>
      <c r="K12" s="288">
        <v>2072.6661501367039</v>
      </c>
      <c r="L12" s="298">
        <v>1309.2826857397858</v>
      </c>
      <c r="M12" s="298">
        <v>1641.6741281915881</v>
      </c>
      <c r="N12" s="298">
        <v>1713.6957484982888</v>
      </c>
      <c r="O12" s="298" t="s">
        <v>1309</v>
      </c>
      <c r="P12" s="299" t="s">
        <v>1309</v>
      </c>
      <c r="Q12" s="199"/>
    </row>
    <row r="13" spans="1:17" ht="17.25" x14ac:dyDescent="0.25">
      <c r="A13" s="200" t="s">
        <v>1314</v>
      </c>
      <c r="B13" s="201"/>
      <c r="C13" s="202"/>
      <c r="D13" s="202"/>
      <c r="E13" s="202"/>
      <c r="F13" s="202"/>
      <c r="G13" s="286"/>
      <c r="H13" s="287"/>
      <c r="I13" s="288"/>
      <c r="J13" s="288"/>
      <c r="K13" s="288"/>
      <c r="L13" s="298">
        <v>3288.1429840039877</v>
      </c>
      <c r="M13" s="298">
        <v>3498.5550725485823</v>
      </c>
      <c r="N13" s="298">
        <v>788.91025176562846</v>
      </c>
      <c r="O13" s="298">
        <v>1349.2552920525159</v>
      </c>
      <c r="P13" s="299">
        <v>1196.8362177197109</v>
      </c>
      <c r="Q13" s="199"/>
    </row>
    <row r="14" spans="1:17" x14ac:dyDescent="0.25">
      <c r="A14" s="200" t="s">
        <v>1153</v>
      </c>
      <c r="B14" s="201"/>
      <c r="C14" s="202"/>
      <c r="D14" s="202"/>
      <c r="E14" s="202"/>
      <c r="F14" s="202"/>
      <c r="G14" s="286"/>
      <c r="H14" s="287"/>
      <c r="I14" s="288"/>
      <c r="J14" s="288"/>
      <c r="K14" s="288"/>
      <c r="L14" s="298">
        <v>840.02592297995614</v>
      </c>
      <c r="M14" s="298">
        <v>783.39243737289451</v>
      </c>
      <c r="N14" s="298">
        <v>994.97270805158803</v>
      </c>
      <c r="O14" s="298" t="s">
        <v>1309</v>
      </c>
      <c r="P14" s="299" t="s">
        <v>1309</v>
      </c>
      <c r="Q14" s="199"/>
    </row>
    <row r="15" spans="1:17" x14ac:dyDescent="0.25">
      <c r="A15" s="200" t="s">
        <v>1315</v>
      </c>
      <c r="B15" s="201">
        <f t="shared" si="0"/>
        <v>-1.8510956691183817E-2</v>
      </c>
      <c r="C15" s="202">
        <f t="shared" si="1"/>
        <v>-19.121102809999684</v>
      </c>
      <c r="D15" s="202">
        <f>Totalt!Y463</f>
        <v>1013.8402470000001</v>
      </c>
      <c r="E15" s="202">
        <v>1032.9613498099998</v>
      </c>
      <c r="F15" s="202">
        <v>1223.5504582799999</v>
      </c>
      <c r="G15" s="286">
        <v>1463.47236</v>
      </c>
      <c r="H15" s="287">
        <v>1617.8971451755954</v>
      </c>
      <c r="I15" s="288">
        <v>1726.9380841394538</v>
      </c>
      <c r="J15" s="288">
        <v>2674.2666892639713</v>
      </c>
      <c r="K15" s="288">
        <v>2608.0452166126561</v>
      </c>
      <c r="L15" s="298">
        <v>2549.3159979968054</v>
      </c>
      <c r="M15" s="298">
        <v>2583.6857800627899</v>
      </c>
      <c r="N15" s="298">
        <v>2166.5709744718602</v>
      </c>
      <c r="O15" s="298">
        <v>3006.3172371633814</v>
      </c>
      <c r="P15" s="299">
        <v>2849.4435989512313</v>
      </c>
      <c r="Q15" s="199"/>
    </row>
    <row r="16" spans="1:17" x14ac:dyDescent="0.25">
      <c r="A16" s="200" t="s">
        <v>1316</v>
      </c>
      <c r="B16" s="201">
        <f t="shared" si="0"/>
        <v>-0.93123805638260593</v>
      </c>
      <c r="C16" s="202">
        <f t="shared" si="1"/>
        <v>-25.062325999999995</v>
      </c>
      <c r="D16" s="202">
        <f>Totalt!AE463</f>
        <v>1.850584</v>
      </c>
      <c r="E16" s="202">
        <v>26.912909999999997</v>
      </c>
      <c r="F16" s="202">
        <v>23.089386000000001</v>
      </c>
      <c r="G16" s="286">
        <v>2.6017099999999997</v>
      </c>
      <c r="H16" s="287">
        <v>2.6352941176470588</v>
      </c>
      <c r="I16" s="288">
        <v>140.44070588235292</v>
      </c>
      <c r="J16" s="288">
        <v>17.3</v>
      </c>
      <c r="K16" s="288">
        <v>47.482999999999997</v>
      </c>
      <c r="L16" s="298">
        <v>182.96064999999999</v>
      </c>
      <c r="M16" s="298">
        <v>600.505</v>
      </c>
      <c r="N16" s="298">
        <v>652.41047999999978</v>
      </c>
      <c r="O16" s="298">
        <v>3084.7640000000001</v>
      </c>
      <c r="P16" s="299">
        <v>3971.4472869999995</v>
      </c>
      <c r="Q16" s="199"/>
    </row>
    <row r="17" spans="1:17" x14ac:dyDescent="0.25">
      <c r="A17" s="200" t="s">
        <v>1317</v>
      </c>
      <c r="B17" s="201">
        <f t="shared" si="0"/>
        <v>-6.0725105706528837E-2</v>
      </c>
      <c r="C17" s="202">
        <f t="shared" si="1"/>
        <v>-73.778170000000273</v>
      </c>
      <c r="D17" s="202">
        <f>Totalt!AA463</f>
        <v>1141.1751699999998</v>
      </c>
      <c r="E17" s="202">
        <v>1214.95334</v>
      </c>
      <c r="F17" s="202">
        <v>1215.7718473</v>
      </c>
      <c r="G17" s="286">
        <v>1196.6844300000002</v>
      </c>
      <c r="H17" s="287">
        <v>1458.37</v>
      </c>
      <c r="I17" s="288">
        <v>1264.5516838571427</v>
      </c>
      <c r="J17" s="288">
        <v>1427.7951932604935</v>
      </c>
      <c r="K17" s="288">
        <v>1436.6210000000001</v>
      </c>
      <c r="L17" s="298">
        <v>1564.6350000000002</v>
      </c>
      <c r="M17" s="298">
        <v>1643.0840000000001</v>
      </c>
      <c r="N17" s="298">
        <v>1553.8881875000002</v>
      </c>
      <c r="O17" s="298">
        <v>1780.5689999999997</v>
      </c>
      <c r="P17" s="299">
        <v>1895.6057500000004</v>
      </c>
      <c r="Q17" s="199"/>
    </row>
    <row r="18" spans="1:17" x14ac:dyDescent="0.25">
      <c r="A18" s="200" t="s">
        <v>1318</v>
      </c>
      <c r="B18" s="201">
        <f t="shared" si="0"/>
        <v>-8.3197500493475463E-2</v>
      </c>
      <c r="C18" s="202">
        <f t="shared" si="1"/>
        <v>-328.64255000000185</v>
      </c>
      <c r="D18" s="202">
        <f>Totalt!AB463+Totalt!AA463</f>
        <v>3621.5067699999991</v>
      </c>
      <c r="E18" s="202">
        <v>3950.1493200000009</v>
      </c>
      <c r="F18" s="202">
        <v>3951.817826</v>
      </c>
      <c r="G18" s="286">
        <v>3938.7569000000003</v>
      </c>
      <c r="H18" s="287">
        <v>4704.7999999999993</v>
      </c>
      <c r="I18" s="288">
        <v>3921.2891819999995</v>
      </c>
      <c r="J18" s="288">
        <v>4574.5218334401798</v>
      </c>
      <c r="K18" s="288">
        <v>4659.7349999999997</v>
      </c>
      <c r="L18" s="298">
        <v>4768.2410000000009</v>
      </c>
      <c r="M18" s="298">
        <v>5164.4496999999992</v>
      </c>
      <c r="N18" s="298">
        <v>5064.1500000000015</v>
      </c>
      <c r="O18" s="298">
        <v>5492.8870000000006</v>
      </c>
      <c r="P18" s="299">
        <v>5875.9270000000006</v>
      </c>
      <c r="Q18" s="199"/>
    </row>
    <row r="19" spans="1:17" x14ac:dyDescent="0.25">
      <c r="A19" s="200" t="s">
        <v>1319</v>
      </c>
      <c r="B19" s="201">
        <f t="shared" si="0"/>
        <v>0.15720566887601675</v>
      </c>
      <c r="C19" s="202">
        <f t="shared" si="1"/>
        <v>41.233966000000009</v>
      </c>
      <c r="D19" s="202">
        <f>Totalt!Z463</f>
        <v>303.52709000000004</v>
      </c>
      <c r="E19" s="202">
        <v>262.29312400000003</v>
      </c>
      <c r="F19" s="202">
        <v>225.17362899999995</v>
      </c>
      <c r="G19" s="286">
        <v>276.40034000000003</v>
      </c>
      <c r="H19" s="287">
        <v>300.82823529411769</v>
      </c>
      <c r="I19" s="288">
        <v>144.71840537505014</v>
      </c>
      <c r="J19" s="288">
        <v>139.37625883982562</v>
      </c>
      <c r="K19" s="288">
        <v>211.12280000000001</v>
      </c>
      <c r="L19" s="298">
        <v>221.34484700000004</v>
      </c>
      <c r="M19" s="298">
        <v>339.31899999999996</v>
      </c>
      <c r="N19" s="298">
        <v>235.935</v>
      </c>
      <c r="O19" s="298">
        <v>444.69372999999979</v>
      </c>
      <c r="P19" s="299">
        <v>402.17589999999996</v>
      </c>
      <c r="Q19" s="199"/>
    </row>
    <row r="20" spans="1:17" ht="17.25" x14ac:dyDescent="0.25">
      <c r="A20" s="200" t="s">
        <v>1320</v>
      </c>
      <c r="B20" s="201">
        <f t="shared" si="0"/>
        <v>-6.1348856419923123E-3</v>
      </c>
      <c r="C20" s="202">
        <f t="shared" si="1"/>
        <v>-9.7068454099999144</v>
      </c>
      <c r="D20" s="202">
        <f>Totalt!AF463</f>
        <v>1572.5305387000001</v>
      </c>
      <c r="E20" s="202">
        <v>1582.23738411</v>
      </c>
      <c r="F20" s="202">
        <v>1604.0068908899998</v>
      </c>
      <c r="G20" s="286">
        <v>1696.9427799999994</v>
      </c>
      <c r="H20" s="287">
        <v>1736.1875343008242</v>
      </c>
      <c r="I20" s="288">
        <v>1758.3712661661</v>
      </c>
      <c r="J20" s="288">
        <v>1792.0863795720459</v>
      </c>
      <c r="K20" s="288">
        <v>1458.8205390000001</v>
      </c>
      <c r="L20" s="298">
        <v>1382.0550774687335</v>
      </c>
      <c r="M20" s="298">
        <v>1612</v>
      </c>
      <c r="N20" s="298">
        <v>1156.0666999999999</v>
      </c>
      <c r="O20" s="298">
        <v>1291.3747049999997</v>
      </c>
      <c r="P20" s="299">
        <v>1107.74981</v>
      </c>
      <c r="Q20" s="199"/>
    </row>
    <row r="21" spans="1:17" x14ac:dyDescent="0.25">
      <c r="A21" s="200" t="s">
        <v>942</v>
      </c>
      <c r="B21" s="201">
        <f t="shared" si="0"/>
        <v>0.44618796416954482</v>
      </c>
      <c r="C21" s="202">
        <f t="shared" si="1"/>
        <v>532.77877000000012</v>
      </c>
      <c r="D21" s="202">
        <f>Totalt!G463</f>
        <v>1726.8467700000003</v>
      </c>
      <c r="E21" s="202">
        <v>1194.0680000000002</v>
      </c>
      <c r="F21" s="202">
        <v>958.10299999999995</v>
      </c>
      <c r="G21" s="286">
        <v>1675.088</v>
      </c>
      <c r="H21" s="287">
        <v>1790.1908701842046</v>
      </c>
      <c r="I21" s="288">
        <v>2111.1210444311241</v>
      </c>
      <c r="J21" s="288">
        <v>3305.9884631072509</v>
      </c>
      <c r="K21" s="288">
        <v>2451.8697420165117</v>
      </c>
      <c r="L21" s="298">
        <v>1675.8140365034592</v>
      </c>
      <c r="M21" s="298">
        <v>2049.114212873837</v>
      </c>
      <c r="N21" s="298">
        <v>1721.6433511548271</v>
      </c>
      <c r="O21" s="298">
        <v>1867.3924365878113</v>
      </c>
      <c r="P21" s="299">
        <v>2742.6258195836335</v>
      </c>
      <c r="Q21" s="199"/>
    </row>
    <row r="22" spans="1:17" ht="17.25" x14ac:dyDescent="0.25">
      <c r="A22" s="200" t="s">
        <v>1321</v>
      </c>
      <c r="B22" s="201">
        <f t="shared" si="0"/>
        <v>0.89572549950880742</v>
      </c>
      <c r="C22" s="202">
        <f t="shared" si="1"/>
        <v>607.39312723500075</v>
      </c>
      <c r="D22" s="202">
        <f>Totalt!D463+Totalt!E463+Totalt!F463</f>
        <v>1285.4949872000004</v>
      </c>
      <c r="E22" s="202">
        <v>678.10185996499968</v>
      </c>
      <c r="F22" s="202">
        <v>779.29301750000013</v>
      </c>
      <c r="G22" s="286">
        <v>1239.8003847</v>
      </c>
      <c r="H22" s="287">
        <v>1850.1618853470659</v>
      </c>
      <c r="I22" s="288">
        <v>2068.8706001072387</v>
      </c>
      <c r="J22" s="288">
        <v>4558.0694154630955</v>
      </c>
      <c r="K22" s="288">
        <v>3836.716392178595</v>
      </c>
      <c r="L22" s="298">
        <v>1269.8037483988528</v>
      </c>
      <c r="M22" s="298">
        <v>1686.4408688091753</v>
      </c>
      <c r="N22" s="298">
        <v>2701.8956247377137</v>
      </c>
      <c r="O22" s="298">
        <v>2304.0838577850745</v>
      </c>
      <c r="P22" s="299">
        <v>3209.8405354312617</v>
      </c>
      <c r="Q22" s="199"/>
    </row>
    <row r="23" spans="1:17" x14ac:dyDescent="0.25">
      <c r="A23" s="200" t="s">
        <v>1132</v>
      </c>
      <c r="B23" s="201">
        <f t="shared" si="0"/>
        <v>-0.35981988004737681</v>
      </c>
      <c r="C23" s="202">
        <f t="shared" si="1"/>
        <v>-394.60083666999992</v>
      </c>
      <c r="D23" s="202">
        <f>Totalt!C463</f>
        <v>702.06129500000009</v>
      </c>
      <c r="E23" s="202">
        <v>1096.66213167</v>
      </c>
      <c r="F23" s="202">
        <v>1156.2032795</v>
      </c>
      <c r="G23" s="286">
        <v>1708.2693099999999</v>
      </c>
      <c r="H23" s="287">
        <v>1242.3651922285537</v>
      </c>
      <c r="I23" s="288">
        <v>1347.6425746928876</v>
      </c>
      <c r="J23" s="288">
        <v>1606.0962613998297</v>
      </c>
      <c r="K23" s="288">
        <v>1443.7285173129358</v>
      </c>
      <c r="L23" s="298">
        <v>1449.3792809004606</v>
      </c>
      <c r="M23" s="298">
        <v>1803.0257275033955</v>
      </c>
      <c r="N23" s="298">
        <v>1947.3608102504072</v>
      </c>
      <c r="O23" s="298">
        <v>1905.537335712693</v>
      </c>
      <c r="P23" s="299">
        <v>2410.9544915612514</v>
      </c>
      <c r="Q23" s="199"/>
    </row>
    <row r="24" spans="1:17" x14ac:dyDescent="0.25">
      <c r="A24" s="203" t="s">
        <v>1235</v>
      </c>
      <c r="B24" s="201">
        <f t="shared" si="0"/>
        <v>-0.25616360935902621</v>
      </c>
      <c r="C24" s="202">
        <f t="shared" si="1"/>
        <v>-13.280289999999994</v>
      </c>
      <c r="D24" s="202">
        <f>Totalt!H463</f>
        <v>38.562710000000003</v>
      </c>
      <c r="E24" s="202">
        <v>51.842999999999996</v>
      </c>
      <c r="F24" s="202">
        <v>67.857561000000004</v>
      </c>
      <c r="G24" s="286">
        <v>96.690328999999991</v>
      </c>
      <c r="H24" s="287">
        <v>131.92000000000002</v>
      </c>
      <c r="I24" s="288">
        <v>171.75908035336315</v>
      </c>
      <c r="J24" s="288">
        <v>325.0745209771494</v>
      </c>
      <c r="K24" s="288">
        <v>498.12006411600782</v>
      </c>
      <c r="L24" s="298">
        <v>228.98450103823399</v>
      </c>
      <c r="M24" s="298">
        <v>323.87273479925238</v>
      </c>
      <c r="N24" s="298">
        <v>265.38607776231697</v>
      </c>
      <c r="O24" s="298">
        <v>360.27871455445899</v>
      </c>
      <c r="P24" s="299">
        <v>435.84375553259201</v>
      </c>
      <c r="Q24" s="199"/>
    </row>
    <row r="25" spans="1:17" x14ac:dyDescent="0.25">
      <c r="A25" s="204" t="s">
        <v>1152</v>
      </c>
      <c r="B25" s="201">
        <f t="shared" si="0"/>
        <v>1.5470506988077842E-2</v>
      </c>
      <c r="C25" s="202">
        <f t="shared" si="1"/>
        <v>87.94303000000491</v>
      </c>
      <c r="D25" s="202">
        <f>Totalt!AC463</f>
        <v>5772.5033400000029</v>
      </c>
      <c r="E25" s="202">
        <v>5684.560309999998</v>
      </c>
      <c r="F25" s="202">
        <v>5285.069279999997</v>
      </c>
      <c r="G25" s="286">
        <v>5088.785818999997</v>
      </c>
      <c r="H25" s="289">
        <v>5166.8799999999974</v>
      </c>
      <c r="I25" s="290">
        <v>3898.9579119959885</v>
      </c>
      <c r="J25" s="290"/>
      <c r="K25" s="290"/>
      <c r="L25" s="205"/>
      <c r="M25" s="205"/>
      <c r="N25" s="205"/>
      <c r="O25" s="205"/>
      <c r="P25" s="206"/>
      <c r="Q25" s="199"/>
    </row>
    <row r="26" spans="1:17" ht="17.25" x14ac:dyDescent="0.25">
      <c r="A26" s="207" t="s">
        <v>1322</v>
      </c>
      <c r="B26" s="208">
        <f>(D26-E26)/E26</f>
        <v>6.5900996400296674E-2</v>
      </c>
      <c r="C26" s="291">
        <f>D26-E26</f>
        <v>3503.3535003189245</v>
      </c>
      <c r="D26" s="293">
        <f>SUM(D2:D25)-D17</f>
        <v>56664.21132770001</v>
      </c>
      <c r="E26" s="293">
        <f>SUM(E2:E25)-E17</f>
        <v>53160.857827381085</v>
      </c>
      <c r="F26" s="293">
        <v>52782.487417698998</v>
      </c>
      <c r="G26" s="293">
        <f>SUM(G2:G25)-G17</f>
        <v>56766.783990399999</v>
      </c>
      <c r="H26" s="294">
        <f>SUM(H2:H25)-H17</f>
        <v>57434.492795885155</v>
      </c>
      <c r="I26" s="295">
        <v>53428.880471128745</v>
      </c>
      <c r="J26" s="295">
        <v>63710.606430940774</v>
      </c>
      <c r="K26" s="295">
        <v>57815.527267617595</v>
      </c>
      <c r="L26" s="295">
        <v>52468.106993276779</v>
      </c>
      <c r="M26" s="295">
        <v>51405.590308990853</v>
      </c>
      <c r="N26" s="295">
        <v>51865.947594325058</v>
      </c>
      <c r="O26" s="295">
        <v>53544.594748077739</v>
      </c>
      <c r="P26" s="296">
        <v>50927.563482077363</v>
      </c>
      <c r="Q26" s="199"/>
    </row>
    <row r="27" spans="1:17" ht="17.25" x14ac:dyDescent="0.25">
      <c r="A27" s="209" t="s">
        <v>1323</v>
      </c>
      <c r="B27" s="210">
        <f>(D27-E27)/E27</f>
        <v>6.5989818087360305E-2</v>
      </c>
      <c r="C27" s="292">
        <f>D27-E27</f>
        <v>3026.4492929999542</v>
      </c>
      <c r="D27" s="297">
        <f>Totalt!AK463-Totalt!AL463</f>
        <v>48888.816862999978</v>
      </c>
      <c r="E27" s="297">
        <v>45862.367570000024</v>
      </c>
      <c r="F27" s="294">
        <v>45160.597417999983</v>
      </c>
      <c r="G27" s="294">
        <v>48880.996426999991</v>
      </c>
      <c r="H27" s="294">
        <v>49990.84</v>
      </c>
      <c r="I27" s="295">
        <v>48079.541329865999</v>
      </c>
      <c r="J27" s="295">
        <v>61171.912360500013</v>
      </c>
      <c r="K27" s="295">
        <v>50825.087031000003</v>
      </c>
      <c r="L27" s="295">
        <v>47758.588479000064</v>
      </c>
      <c r="M27" s="295">
        <v>47432.403500000044</v>
      </c>
      <c r="N27" s="295">
        <v>46735.900920000051</v>
      </c>
      <c r="O27" s="295">
        <v>49149.252615497942</v>
      </c>
      <c r="P27" s="296">
        <v>46311.931681159156</v>
      </c>
      <c r="Q27" s="199"/>
    </row>
    <row r="28" spans="1:17" x14ac:dyDescent="0.25">
      <c r="A28" s="211" t="s">
        <v>1324</v>
      </c>
      <c r="B28" s="211"/>
      <c r="C28" s="212"/>
      <c r="D28" s="213">
        <f>D27/(D26-D25)</f>
        <v>0.96064405766880323</v>
      </c>
      <c r="E28" s="213">
        <f>E27/(E26-E25)</f>
        <v>0.9660055642125378</v>
      </c>
      <c r="F28" s="213">
        <v>0.95080110011612884</v>
      </c>
      <c r="G28" s="213">
        <f>G27/(G26-G25)</f>
        <v>0.94587635273480952</v>
      </c>
      <c r="H28" s="213">
        <f>H27/(H26-H25)</f>
        <v>0.95644008451703377</v>
      </c>
      <c r="I28" s="214">
        <v>0.97071707052367839</v>
      </c>
      <c r="J28" s="215">
        <v>0.96015272475560909</v>
      </c>
      <c r="K28" s="215">
        <v>0.87909060823297325</v>
      </c>
      <c r="L28" s="215">
        <v>0.91024035773045542</v>
      </c>
      <c r="M28" s="215">
        <v>0.92270905197063946</v>
      </c>
      <c r="N28" s="215">
        <v>0.90109027382570539</v>
      </c>
      <c r="O28" s="215">
        <v>0.91791249605568093</v>
      </c>
      <c r="P28" s="216">
        <v>0.90936868985411878</v>
      </c>
      <c r="Q28" s="199"/>
    </row>
    <row r="29" spans="1:17" x14ac:dyDescent="0.25">
      <c r="A29" s="199"/>
      <c r="B29" s="217"/>
      <c r="C29" s="217"/>
      <c r="D29" s="217"/>
      <c r="E29" s="217"/>
      <c r="F29" s="217"/>
      <c r="G29" s="217"/>
      <c r="H29" s="217"/>
      <c r="I29" s="217"/>
      <c r="J29" s="199"/>
      <c r="K29" s="199"/>
      <c r="L29" s="199"/>
      <c r="M29" s="199"/>
      <c r="N29" s="199"/>
      <c r="O29" s="199"/>
      <c r="P29" s="199"/>
      <c r="Q29" s="199"/>
    </row>
    <row r="30" spans="1:17" x14ac:dyDescent="0.25">
      <c r="A30" s="199"/>
      <c r="B30" s="199"/>
      <c r="C30" s="199"/>
      <c r="D30" s="199"/>
      <c r="E30" s="199"/>
      <c r="F30" s="199"/>
      <c r="G30" s="75"/>
      <c r="H30" s="75"/>
      <c r="I30" s="199"/>
      <c r="J30" s="199"/>
      <c r="K30" s="199"/>
      <c r="L30" s="199"/>
      <c r="M30" s="199"/>
      <c r="N30" s="199"/>
      <c r="O30" s="199"/>
      <c r="P30" s="199"/>
      <c r="Q30" s="199"/>
    </row>
    <row r="31" spans="1:17" x14ac:dyDescent="0.25">
      <c r="A31" s="218">
        <v>1</v>
      </c>
      <c r="B31" s="219" t="s">
        <v>1325</v>
      </c>
      <c r="C31" s="199"/>
      <c r="D31" s="199"/>
      <c r="E31" s="199"/>
      <c r="F31" s="199"/>
      <c r="G31" s="78"/>
      <c r="H31" s="78"/>
      <c r="I31" s="199"/>
      <c r="J31" s="199"/>
      <c r="K31" s="199"/>
      <c r="L31" s="199"/>
      <c r="M31" s="199"/>
      <c r="N31" s="199"/>
      <c r="O31" s="199"/>
      <c r="P31" s="199"/>
      <c r="Q31" s="199"/>
    </row>
    <row r="32" spans="1:17" x14ac:dyDescent="0.25">
      <c r="A32" s="218">
        <v>3</v>
      </c>
      <c r="B32" s="218" t="s">
        <v>1326</v>
      </c>
      <c r="C32" s="218"/>
      <c r="D32" s="218"/>
      <c r="E32" s="218"/>
      <c r="F32" s="218"/>
      <c r="G32" s="218"/>
      <c r="H32" s="218"/>
      <c r="I32" s="199"/>
      <c r="J32" s="199"/>
      <c r="K32" s="199"/>
      <c r="L32" s="199"/>
      <c r="M32" s="199"/>
      <c r="N32" s="199"/>
      <c r="O32" s="199"/>
      <c r="P32" s="199"/>
      <c r="Q32" s="199"/>
    </row>
    <row r="33" spans="1:17" x14ac:dyDescent="0.25">
      <c r="A33" s="218">
        <v>4</v>
      </c>
      <c r="B33" s="218" t="s">
        <v>1327</v>
      </c>
      <c r="C33" s="218"/>
      <c r="D33" s="218"/>
      <c r="E33" s="218"/>
      <c r="F33" s="218"/>
      <c r="G33" s="218"/>
      <c r="H33" s="218"/>
      <c r="I33" s="199"/>
      <c r="J33" s="199"/>
      <c r="K33" s="199"/>
      <c r="L33" s="199"/>
      <c r="M33" s="199"/>
      <c r="N33" s="199"/>
      <c r="O33" s="199"/>
      <c r="P33" s="199"/>
      <c r="Q33" s="199"/>
    </row>
    <row r="34" spans="1:17" x14ac:dyDescent="0.25">
      <c r="A34" s="220">
        <v>6</v>
      </c>
      <c r="B34" s="300" t="s">
        <v>1391</v>
      </c>
      <c r="C34" s="218"/>
      <c r="D34" s="218"/>
      <c r="E34" s="218"/>
      <c r="F34" s="218"/>
      <c r="G34" s="218"/>
      <c r="H34" s="218"/>
      <c r="I34" s="199"/>
      <c r="J34" s="199"/>
      <c r="K34" s="199"/>
      <c r="L34" s="199"/>
      <c r="M34" s="199"/>
      <c r="N34" s="199"/>
      <c r="O34" s="199"/>
      <c r="P34" s="199"/>
      <c r="Q34" s="199"/>
    </row>
    <row r="35" spans="1:17" x14ac:dyDescent="0.25">
      <c r="A35" s="218">
        <v>7</v>
      </c>
      <c r="B35" s="218" t="s">
        <v>1328</v>
      </c>
      <c r="C35" s="218"/>
      <c r="D35" s="218"/>
      <c r="E35" s="218"/>
      <c r="F35" s="218"/>
      <c r="G35" s="218"/>
      <c r="H35" s="218"/>
      <c r="I35" s="199"/>
      <c r="J35" s="199"/>
      <c r="K35" s="199"/>
      <c r="L35" s="199"/>
      <c r="M35" s="199"/>
      <c r="N35" s="199"/>
      <c r="O35" s="199"/>
      <c r="P35" s="199"/>
      <c r="Q35" s="199"/>
    </row>
    <row r="36" spans="1:17" x14ac:dyDescent="0.25">
      <c r="A36" s="218">
        <v>8</v>
      </c>
      <c r="B36" s="300" t="s">
        <v>1392</v>
      </c>
      <c r="C36" s="218"/>
      <c r="D36" s="218"/>
      <c r="E36" s="218"/>
      <c r="F36" s="218"/>
      <c r="G36" s="218"/>
      <c r="H36" s="218"/>
      <c r="I36" s="199"/>
      <c r="J36" s="199"/>
      <c r="K36" s="199"/>
      <c r="L36" s="199"/>
      <c r="M36" s="199"/>
      <c r="N36" s="199"/>
      <c r="O36" s="199"/>
      <c r="P36" s="199"/>
      <c r="Q36" s="199"/>
    </row>
    <row r="37" spans="1:17" x14ac:dyDescent="0.25">
      <c r="A37" s="199"/>
      <c r="B37" s="199"/>
      <c r="C37" s="199"/>
      <c r="D37" s="199"/>
      <c r="E37" s="199"/>
      <c r="F37" s="199"/>
      <c r="G37" s="199"/>
      <c r="H37" s="199"/>
      <c r="I37" s="199"/>
      <c r="J37" s="199"/>
      <c r="K37" s="199"/>
      <c r="L37" s="199"/>
      <c r="M37" s="199"/>
      <c r="N37" s="199"/>
      <c r="O37" s="199"/>
      <c r="P37" s="199"/>
      <c r="Q37" s="199"/>
    </row>
    <row r="38" spans="1:17" x14ac:dyDescent="0.25">
      <c r="A38" s="218"/>
      <c r="B38" s="218"/>
      <c r="C38" s="218"/>
      <c r="D38" s="218"/>
      <c r="E38" s="218"/>
      <c r="F38" s="218"/>
      <c r="G38" s="218"/>
      <c r="H38" s="218"/>
      <c r="I38" s="199"/>
      <c r="J38" s="199"/>
      <c r="K38" s="199"/>
      <c r="L38" s="199"/>
      <c r="M38" s="199"/>
      <c r="N38" s="199"/>
      <c r="O38" s="199"/>
      <c r="P38" s="199"/>
      <c r="Q38" s="199"/>
    </row>
    <row r="39" spans="1:17" x14ac:dyDescent="0.25">
      <c r="A39" s="218"/>
      <c r="B39" s="218"/>
      <c r="C39" s="218"/>
      <c r="D39" s="218"/>
      <c r="E39" s="218"/>
      <c r="F39" s="218"/>
      <c r="G39" s="218"/>
      <c r="H39" s="218"/>
      <c r="I39" s="199"/>
      <c r="J39" s="199"/>
      <c r="K39" s="199"/>
      <c r="L39" s="199"/>
      <c r="M39" s="199"/>
      <c r="N39" s="199"/>
      <c r="O39" s="199"/>
      <c r="P39" s="199"/>
      <c r="Q39" s="199"/>
    </row>
    <row r="40" spans="1:17" x14ac:dyDescent="0.25">
      <c r="A40" s="218"/>
      <c r="B40" s="218"/>
      <c r="C40" s="218"/>
      <c r="D40" s="218"/>
      <c r="E40" s="218"/>
      <c r="F40" s="218"/>
      <c r="G40" s="218"/>
      <c r="H40" s="218"/>
      <c r="I40" s="199"/>
      <c r="J40" s="199"/>
      <c r="K40" s="199"/>
      <c r="L40" s="199"/>
      <c r="M40" s="199"/>
      <c r="N40" s="199"/>
      <c r="O40" s="199"/>
      <c r="P40" s="199"/>
      <c r="Q40" s="19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Q472"/>
  <sheetViews>
    <sheetView workbookViewId="0">
      <pane xSplit="2" ySplit="1" topLeftCell="C448" activePane="bottomRight" state="frozen"/>
      <selection sqref="A1:E1"/>
      <selection pane="topRight" sqref="A1:E1"/>
      <selection pane="bottomLeft" sqref="A1:E1"/>
      <selection pane="bottomRight" sqref="A1:E1"/>
    </sheetView>
  </sheetViews>
  <sheetFormatPr defaultRowHeight="15" x14ac:dyDescent="0.25"/>
  <cols>
    <col min="1" max="1" width="28.28515625" customWidth="1"/>
    <col min="2" max="2" width="33.7109375" customWidth="1"/>
    <col min="6" max="6" width="16" customWidth="1"/>
    <col min="7" max="9" width="12" bestFit="1" customWidth="1"/>
  </cols>
  <sheetData>
    <row r="1" spans="1:17" ht="60" x14ac:dyDescent="0.25">
      <c r="A1" s="40" t="s">
        <v>671</v>
      </c>
      <c r="B1" s="40" t="s">
        <v>1</v>
      </c>
      <c r="C1" t="s">
        <v>1292</v>
      </c>
      <c r="E1" s="4" t="s">
        <v>1169</v>
      </c>
      <c r="F1" s="4" t="s">
        <v>1336</v>
      </c>
      <c r="G1" s="4" t="s">
        <v>1276</v>
      </c>
      <c r="H1" s="4" t="s">
        <v>1277</v>
      </c>
      <c r="I1" s="4" t="s">
        <v>1278</v>
      </c>
      <c r="J1" s="4" t="s">
        <v>1337</v>
      </c>
      <c r="K1" s="4"/>
      <c r="L1" t="s">
        <v>1163</v>
      </c>
      <c r="N1" s="229" t="s">
        <v>1333</v>
      </c>
      <c r="O1" s="229" t="s">
        <v>1334</v>
      </c>
      <c r="P1" s="229" t="s">
        <v>1335</v>
      </c>
      <c r="Q1" s="229" t="s">
        <v>1338</v>
      </c>
    </row>
    <row r="2" spans="1:17" x14ac:dyDescent="0.25">
      <c r="A2" s="2" t="s">
        <v>23</v>
      </c>
      <c r="B2" s="2" t="s">
        <v>24</v>
      </c>
      <c r="C2" t="str">
        <f>VLOOKUP($B2,Totalt!$B$1:$BP$497,MATCH("Kvalitetsgranskad:",Totalt!$B$1:$BP$1,0),FALSE)</f>
        <v>Ja</v>
      </c>
      <c r="E2" t="str">
        <f>VLOOKUP($B2,Miljö!$B$1:$AG$479,MATCH(E$1,Miljö!$B$1:$AK$1,0),FALSE)</f>
        <v>Nej</v>
      </c>
      <c r="F2" t="str">
        <f>VLOOKUP($B2,Miljö!$B$1:$J$479,MATCH("Typ av ursprungsspecificerad el   (Om inget värde anges används Nordisk residualmix, se inforuta) ()",Miljö!$B$1:$J$1,0),FALSE)</f>
        <v>-</v>
      </c>
      <c r="G2">
        <f>VLOOKUP($B2,Miljö!$B$1:$J$479,MATCH("Primärenergifaktor ()",Miljö!$B$1:$J$1,0),FALSE)</f>
        <v>2.29</v>
      </c>
      <c r="H2">
        <f>VLOOKUP($B2,Miljö!$B$1:$J$479,MATCH("Koldioxidekvivalenter energiomvandling (g/kwh)",Miljö!$B$1:$J$1,0),FALSE)</f>
        <v>336.39</v>
      </c>
      <c r="I2">
        <f>VLOOKUP($B2,Miljö!$B$1:$J$479,MATCH("Fossilandel för ursprungspecificerad el ()",Miljö!$B$1:$J$1,0),FALSE)</f>
        <v>0.42099999999999999</v>
      </c>
      <c r="J2">
        <f>VLOOKUP($B2,Miljö!$B$1:$J$479,MATCH("Kärnkraftsandel för ursprungsspecificerad el ()",Miljö!$B$1:$J$1,0),FALSE)</f>
        <v>0.40799999999999997</v>
      </c>
      <c r="L2">
        <f>VLOOKUP($B2,Totalt!$B$1:$BP$497,MATCH("total el",Totalt!$B$1:$BP$1,0),FALSE)</f>
        <v>0.156</v>
      </c>
      <c r="N2" s="229">
        <f>IF(ISERROR($L2*G2),"",$L2*G2)</f>
        <v>0.35724</v>
      </c>
      <c r="O2" s="229">
        <f>IF(ISERROR($L2*H2),"",$L2*H2)</f>
        <v>52.476839999999996</v>
      </c>
      <c r="P2" s="229">
        <f>IF(ISERROR($L2*I2),"",$L2*I2)</f>
        <v>6.5675999999999998E-2</v>
      </c>
      <c r="Q2" s="229">
        <f>IF(ISERROR($L2*J2),"",$L2*J2)</f>
        <v>6.3647999999999996E-2</v>
      </c>
    </row>
    <row r="3" spans="1:17" x14ac:dyDescent="0.25">
      <c r="A3" s="2" t="s">
        <v>23</v>
      </c>
      <c r="B3" s="2" t="s">
        <v>26</v>
      </c>
      <c r="C3" t="str">
        <f>VLOOKUP($B3,Totalt!$B$1:$BP$497,MATCH("Kvalitetsgranskad:",Totalt!$B$1:$BP$1,0),FALSE)</f>
        <v>Ja</v>
      </c>
      <c r="E3" t="str">
        <f>VLOOKUP($B3,Miljö!$B$1:$AG$479,MATCH(E$1,Miljö!$B$1:$AK$1,0),FALSE)</f>
        <v>Nej</v>
      </c>
      <c r="F3" t="str">
        <f>VLOOKUP($B3,Miljö!$B$1:$J$479,MATCH("Typ av ursprungsspecificerad el   (Om inget värde anges används Nordisk residualmix, se inforuta) ()",Miljö!$B$1:$J$1,0),FALSE)</f>
        <v>-</v>
      </c>
      <c r="G3">
        <f>VLOOKUP($B3,Miljö!$B$1:$J$479,MATCH("Primärenergifaktor ()",Miljö!$B$1:$J$1,0),FALSE)</f>
        <v>2.29</v>
      </c>
      <c r="H3">
        <f>VLOOKUP($B3,Miljö!$B$1:$J$479,MATCH("Koldioxidekvivalenter energiomvandling (g/kwh)",Miljö!$B$1:$J$1,0),FALSE)</f>
        <v>336.39</v>
      </c>
      <c r="I3">
        <f>VLOOKUP($B3,Miljö!$B$1:$J$479,MATCH("Fossilandel för ursprungspecificerad el ()",Miljö!$B$1:$J$1,0),FALSE)</f>
        <v>0.42099999999999999</v>
      </c>
      <c r="J3">
        <f>VLOOKUP($B3,Miljö!$B$1:$J$479,MATCH("Kärnkraftsandel för ursprungsspecificerad el ()",Miljö!$B$1:$J$1,0),FALSE)</f>
        <v>0.40799999999999997</v>
      </c>
      <c r="L3">
        <f>VLOOKUP($B3,Totalt!$B$1:$BP$497,MATCH("total el",Totalt!$B$1:$BP$1,0),FALSE)</f>
        <v>0.4</v>
      </c>
      <c r="N3" s="229">
        <f t="shared" ref="N3:N66" si="0">IF(ISERROR($L3*G3),"",$L3*G3)</f>
        <v>0.91600000000000004</v>
      </c>
      <c r="O3" s="229">
        <f t="shared" ref="O3:O66" si="1">IF(ISERROR($L3*H3),"",$L3*H3)</f>
        <v>134.55600000000001</v>
      </c>
      <c r="P3" s="229">
        <f t="shared" ref="P3:P66" si="2">IF(ISERROR($L3*I3),"",$L3*I3)</f>
        <v>0.16839999999999999</v>
      </c>
      <c r="Q3" s="229">
        <f t="shared" ref="Q3:Q66" si="3">IF(ISERROR($L3*J3),"",$L3*J3)</f>
        <v>0.16320000000000001</v>
      </c>
    </row>
    <row r="4" spans="1:17" x14ac:dyDescent="0.25">
      <c r="A4" s="2" t="s">
        <v>23</v>
      </c>
      <c r="B4" s="2" t="s">
        <v>27</v>
      </c>
      <c r="C4" t="str">
        <f>VLOOKUP($B4,Totalt!$B$1:$BP$497,MATCH("Kvalitetsgranskad:",Totalt!$B$1:$BP$1,0),FALSE)</f>
        <v>Ja</v>
      </c>
      <c r="E4" t="str">
        <f>VLOOKUP($B4,Miljö!$B$1:$AG$479,MATCH(E$1,Miljö!$B$1:$AK$1,0),FALSE)</f>
        <v>Nej</v>
      </c>
      <c r="F4" t="str">
        <f>VLOOKUP($B4,Miljö!$B$1:$J$479,MATCH("Typ av ursprungsspecificerad el   (Om inget värde anges används Nordisk residualmix, se inforuta) ()",Miljö!$B$1:$J$1,0),FALSE)</f>
        <v>-</v>
      </c>
      <c r="G4">
        <f>VLOOKUP($B4,Miljö!$B$1:$J$479,MATCH("Primärenergifaktor ()",Miljö!$B$1:$J$1,0),FALSE)</f>
        <v>2.29</v>
      </c>
      <c r="H4">
        <f>VLOOKUP($B4,Miljö!$B$1:$J$479,MATCH("Koldioxidekvivalenter energiomvandling (g/kwh)",Miljö!$B$1:$J$1,0),FALSE)</f>
        <v>336.39</v>
      </c>
      <c r="I4">
        <f>VLOOKUP($B4,Miljö!$B$1:$J$479,MATCH("Fossilandel för ursprungspecificerad el ()",Miljö!$B$1:$J$1,0),FALSE)</f>
        <v>0.42099999999999999</v>
      </c>
      <c r="J4">
        <f>VLOOKUP($B4,Miljö!$B$1:$J$479,MATCH("Kärnkraftsandel för ursprungsspecificerad el ()",Miljö!$B$1:$J$1,0),FALSE)</f>
        <v>0.40799999999999997</v>
      </c>
      <c r="L4">
        <f>VLOOKUP($B4,Totalt!$B$1:$BP$497,MATCH("total el",Totalt!$B$1:$BP$1,0),FALSE)</f>
        <v>0.04</v>
      </c>
      <c r="N4" s="229">
        <f t="shared" si="0"/>
        <v>9.1600000000000001E-2</v>
      </c>
      <c r="O4" s="229">
        <f t="shared" si="1"/>
        <v>13.4556</v>
      </c>
      <c r="P4" s="229">
        <f t="shared" si="2"/>
        <v>1.6840000000000001E-2</v>
      </c>
      <c r="Q4" s="229">
        <f t="shared" si="3"/>
        <v>1.6319999999999998E-2</v>
      </c>
    </row>
    <row r="5" spans="1:17" x14ac:dyDescent="0.25">
      <c r="A5" s="2" t="s">
        <v>23</v>
      </c>
      <c r="B5" s="2" t="s">
        <v>28</v>
      </c>
      <c r="C5" t="str">
        <f>VLOOKUP($B5,Totalt!$B$1:$BP$497,MATCH("Kvalitetsgranskad:",Totalt!$B$1:$BP$1,0),FALSE)</f>
        <v>Ja</v>
      </c>
      <c r="E5" t="str">
        <f>VLOOKUP($B5,Miljö!$B$1:$AG$479,MATCH(E$1,Miljö!$B$1:$AK$1,0),FALSE)</f>
        <v>Nej</v>
      </c>
      <c r="F5" t="str">
        <f>VLOOKUP($B5,Miljö!$B$1:$J$479,MATCH("Typ av ursprungsspecificerad el   (Om inget värde anges används Nordisk residualmix, se inforuta) ()",Miljö!$B$1:$J$1,0),FALSE)</f>
        <v>-</v>
      </c>
      <c r="G5">
        <f>VLOOKUP($B5,Miljö!$B$1:$J$479,MATCH("Primärenergifaktor ()",Miljö!$B$1:$J$1,0),FALSE)</f>
        <v>2.29</v>
      </c>
      <c r="H5">
        <f>VLOOKUP($B5,Miljö!$B$1:$J$479,MATCH("Koldioxidekvivalenter energiomvandling (g/kwh)",Miljö!$B$1:$J$1,0),FALSE)</f>
        <v>336.39</v>
      </c>
      <c r="I5">
        <f>VLOOKUP($B5,Miljö!$B$1:$J$479,MATCH("Fossilandel för ursprungspecificerad el ()",Miljö!$B$1:$J$1,0),FALSE)</f>
        <v>0.42099999999999999</v>
      </c>
      <c r="J5">
        <f>VLOOKUP($B5,Miljö!$B$1:$J$479,MATCH("Kärnkraftsandel för ursprungsspecificerad el ()",Miljö!$B$1:$J$1,0),FALSE)</f>
        <v>0.40799999999999997</v>
      </c>
      <c r="L5">
        <f>VLOOKUP($B5,Totalt!$B$1:$BP$497,MATCH("total el",Totalt!$B$1:$BP$1,0),FALSE)</f>
        <v>0.1</v>
      </c>
      <c r="N5" s="229">
        <f t="shared" si="0"/>
        <v>0.22900000000000001</v>
      </c>
      <c r="O5" s="229">
        <f t="shared" si="1"/>
        <v>33.639000000000003</v>
      </c>
      <c r="P5" s="229">
        <f t="shared" si="2"/>
        <v>4.2099999999999999E-2</v>
      </c>
      <c r="Q5" s="229">
        <f t="shared" si="3"/>
        <v>4.0800000000000003E-2</v>
      </c>
    </row>
    <row r="6" spans="1:17" x14ac:dyDescent="0.25">
      <c r="A6" s="2" t="s">
        <v>23</v>
      </c>
      <c r="B6" s="2" t="s">
        <v>29</v>
      </c>
      <c r="C6" t="str">
        <f>VLOOKUP($B6,Totalt!$B$1:$BP$497,MATCH("Kvalitetsgranskad:",Totalt!$B$1:$BP$1,0),FALSE)</f>
        <v>Ja</v>
      </c>
      <c r="E6" t="str">
        <f>VLOOKUP($B6,Miljö!$B$1:$AG$479,MATCH(E$1,Miljö!$B$1:$AK$1,0),FALSE)</f>
        <v>Nej</v>
      </c>
      <c r="F6" t="str">
        <f>VLOOKUP($B6,Miljö!$B$1:$J$479,MATCH("Typ av ursprungsspecificerad el   (Om inget värde anges används Nordisk residualmix, se inforuta) ()",Miljö!$B$1:$J$1,0),FALSE)</f>
        <v>-</v>
      </c>
      <c r="G6">
        <f>VLOOKUP($B6,Miljö!$B$1:$J$479,MATCH("Primärenergifaktor ()",Miljö!$B$1:$J$1,0),FALSE)</f>
        <v>2.29</v>
      </c>
      <c r="H6">
        <f>VLOOKUP($B6,Miljö!$B$1:$J$479,MATCH("Koldioxidekvivalenter energiomvandling (g/kwh)",Miljö!$B$1:$J$1,0),FALSE)</f>
        <v>336.39</v>
      </c>
      <c r="I6">
        <f>VLOOKUP($B6,Miljö!$B$1:$J$479,MATCH("Fossilandel för ursprungspecificerad el ()",Miljö!$B$1:$J$1,0),FALSE)</f>
        <v>0.42099999999999999</v>
      </c>
      <c r="J6">
        <f>VLOOKUP($B6,Miljö!$B$1:$J$479,MATCH("Kärnkraftsandel för ursprungsspecificerad el ()",Miljö!$B$1:$J$1,0),FALSE)</f>
        <v>0.40799999999999997</v>
      </c>
      <c r="L6">
        <f>VLOOKUP($B6,Totalt!$B$1:$BP$497,MATCH("total el",Totalt!$B$1:$BP$1,0),FALSE)</f>
        <v>0.1</v>
      </c>
      <c r="N6" s="229">
        <f t="shared" si="0"/>
        <v>0.22900000000000001</v>
      </c>
      <c r="O6" s="229">
        <f t="shared" si="1"/>
        <v>33.639000000000003</v>
      </c>
      <c r="P6" s="229">
        <f t="shared" si="2"/>
        <v>4.2099999999999999E-2</v>
      </c>
      <c r="Q6" s="229">
        <f t="shared" si="3"/>
        <v>4.0800000000000003E-2</v>
      </c>
    </row>
    <row r="7" spans="1:17" x14ac:dyDescent="0.25">
      <c r="A7" s="2" t="s">
        <v>23</v>
      </c>
      <c r="B7" s="2" t="s">
        <v>30</v>
      </c>
      <c r="C7" t="str">
        <f>VLOOKUP($B7,Totalt!$B$1:$BP$497,MATCH("Kvalitetsgranskad:",Totalt!$B$1:$BP$1,0),FALSE)</f>
        <v>Ja</v>
      </c>
      <c r="E7" t="str">
        <f>VLOOKUP($B7,Miljö!$B$1:$AG$479,MATCH(E$1,Miljö!$B$1:$AK$1,0),FALSE)</f>
        <v>Nej</v>
      </c>
      <c r="F7" t="str">
        <f>VLOOKUP($B7,Miljö!$B$1:$J$479,MATCH("Typ av ursprungsspecificerad el   (Om inget värde anges används Nordisk residualmix, se inforuta) ()",Miljö!$B$1:$J$1,0),FALSE)</f>
        <v>-</v>
      </c>
      <c r="G7">
        <f>VLOOKUP($B7,Miljö!$B$1:$J$479,MATCH("Primärenergifaktor ()",Miljö!$B$1:$J$1,0),FALSE)</f>
        <v>2.29</v>
      </c>
      <c r="H7">
        <f>VLOOKUP($B7,Miljö!$B$1:$J$479,MATCH("Koldioxidekvivalenter energiomvandling (g/kwh)",Miljö!$B$1:$J$1,0),FALSE)</f>
        <v>336.39</v>
      </c>
      <c r="I7">
        <f>VLOOKUP($B7,Miljö!$B$1:$J$479,MATCH("Fossilandel för ursprungspecificerad el ()",Miljö!$B$1:$J$1,0),FALSE)</f>
        <v>0.42099999999999999</v>
      </c>
      <c r="J7">
        <f>VLOOKUP($B7,Miljö!$B$1:$J$479,MATCH("Kärnkraftsandel för ursprungsspecificerad el ()",Miljö!$B$1:$J$1,0),FALSE)</f>
        <v>0.40799999999999997</v>
      </c>
      <c r="L7">
        <f>VLOOKUP($B7,Totalt!$B$1:$BP$497,MATCH("total el",Totalt!$B$1:$BP$1,0),FALSE)</f>
        <v>0.04</v>
      </c>
      <c r="N7" s="229">
        <f t="shared" si="0"/>
        <v>9.1600000000000001E-2</v>
      </c>
      <c r="O7" s="229">
        <f t="shared" si="1"/>
        <v>13.4556</v>
      </c>
      <c r="P7" s="229">
        <f t="shared" si="2"/>
        <v>1.6840000000000001E-2</v>
      </c>
      <c r="Q7" s="229">
        <f t="shared" si="3"/>
        <v>1.6319999999999998E-2</v>
      </c>
    </row>
    <row r="8" spans="1:17" x14ac:dyDescent="0.25">
      <c r="A8" s="2" t="s">
        <v>23</v>
      </c>
      <c r="B8" s="2" t="s">
        <v>31</v>
      </c>
      <c r="C8" t="str">
        <f>VLOOKUP($B8,Totalt!$B$1:$BP$497,MATCH("Kvalitetsgranskad:",Totalt!$B$1:$BP$1,0),FALSE)</f>
        <v>Ja</v>
      </c>
      <c r="E8" t="str">
        <f>VLOOKUP($B8,Miljö!$B$1:$AG$479,MATCH(E$1,Miljö!$B$1:$AK$1,0),FALSE)</f>
        <v>Nej</v>
      </c>
      <c r="F8" t="str">
        <f>VLOOKUP($B8,Miljö!$B$1:$J$479,MATCH("Typ av ursprungsspecificerad el   (Om inget värde anges används Nordisk residualmix, se inforuta) ()",Miljö!$B$1:$J$1,0),FALSE)</f>
        <v>-</v>
      </c>
      <c r="G8">
        <f>VLOOKUP($B8,Miljö!$B$1:$J$479,MATCH("Primärenergifaktor ()",Miljö!$B$1:$J$1,0),FALSE)</f>
        <v>2.29</v>
      </c>
      <c r="H8">
        <f>VLOOKUP($B8,Miljö!$B$1:$J$479,MATCH("Koldioxidekvivalenter energiomvandling (g/kwh)",Miljö!$B$1:$J$1,0),FALSE)</f>
        <v>336.39</v>
      </c>
      <c r="I8">
        <f>VLOOKUP($B8,Miljö!$B$1:$J$479,MATCH("Fossilandel för ursprungspecificerad el ()",Miljö!$B$1:$J$1,0),FALSE)</f>
        <v>0.42099999999999999</v>
      </c>
      <c r="J8">
        <f>VLOOKUP($B8,Miljö!$B$1:$J$479,MATCH("Kärnkraftsandel för ursprungsspecificerad el ()",Miljö!$B$1:$J$1,0),FALSE)</f>
        <v>0.40799999999999997</v>
      </c>
      <c r="L8">
        <f>VLOOKUP($B8,Totalt!$B$1:$BP$497,MATCH("total el",Totalt!$B$1:$BP$1,0),FALSE)</f>
        <v>0.04</v>
      </c>
      <c r="N8" s="229">
        <f t="shared" si="0"/>
        <v>9.1600000000000001E-2</v>
      </c>
      <c r="O8" s="229">
        <f t="shared" si="1"/>
        <v>13.4556</v>
      </c>
      <c r="P8" s="229">
        <f t="shared" si="2"/>
        <v>1.6840000000000001E-2</v>
      </c>
      <c r="Q8" s="229">
        <f t="shared" si="3"/>
        <v>1.6319999999999998E-2</v>
      </c>
    </row>
    <row r="9" spans="1:17" x14ac:dyDescent="0.25">
      <c r="A9" s="2" t="s">
        <v>23</v>
      </c>
      <c r="B9" s="2" t="s">
        <v>32</v>
      </c>
      <c r="C9" t="str">
        <f>VLOOKUP($B9,Totalt!$B$1:$BP$497,MATCH("Kvalitetsgranskad:",Totalt!$B$1:$BP$1,0),FALSE)</f>
        <v>Ja</v>
      </c>
      <c r="E9" t="str">
        <f>VLOOKUP($B9,Miljö!$B$1:$AG$479,MATCH(E$1,Miljö!$B$1:$AK$1,0),FALSE)</f>
        <v>Nej</v>
      </c>
      <c r="F9" t="str">
        <f>VLOOKUP($B9,Miljö!$B$1:$J$479,MATCH("Typ av ursprungsspecificerad el   (Om inget värde anges används Nordisk residualmix, se inforuta) ()",Miljö!$B$1:$J$1,0),FALSE)</f>
        <v>-</v>
      </c>
      <c r="G9">
        <f>VLOOKUP($B9,Miljö!$B$1:$J$479,MATCH("Primärenergifaktor ()",Miljö!$B$1:$J$1,0),FALSE)</f>
        <v>2.29</v>
      </c>
      <c r="H9">
        <f>VLOOKUP($B9,Miljö!$B$1:$J$479,MATCH("Koldioxidekvivalenter energiomvandling (g/kwh)",Miljö!$B$1:$J$1,0),FALSE)</f>
        <v>336.39</v>
      </c>
      <c r="I9">
        <f>VLOOKUP($B9,Miljö!$B$1:$J$479,MATCH("Fossilandel för ursprungspecificerad el ()",Miljö!$B$1:$J$1,0),FALSE)</f>
        <v>0.42099999999999999</v>
      </c>
      <c r="J9">
        <f>VLOOKUP($B9,Miljö!$B$1:$J$479,MATCH("Kärnkraftsandel för ursprungsspecificerad el ()",Miljö!$B$1:$J$1,0),FALSE)</f>
        <v>0.40799999999999997</v>
      </c>
      <c r="L9">
        <f>VLOOKUP($B9,Totalt!$B$1:$BP$497,MATCH("total el",Totalt!$B$1:$BP$1,0),FALSE)</f>
        <v>0.60000000000000009</v>
      </c>
      <c r="N9" s="229">
        <f t="shared" si="0"/>
        <v>1.3740000000000003</v>
      </c>
      <c r="O9" s="229">
        <f t="shared" si="1"/>
        <v>201.83400000000003</v>
      </c>
      <c r="P9" s="229">
        <f t="shared" si="2"/>
        <v>0.25260000000000005</v>
      </c>
      <c r="Q9" s="229">
        <f t="shared" si="3"/>
        <v>0.24480000000000002</v>
      </c>
    </row>
    <row r="10" spans="1:17" x14ac:dyDescent="0.25">
      <c r="A10" s="2" t="s">
        <v>33</v>
      </c>
      <c r="B10" s="2" t="s">
        <v>34</v>
      </c>
      <c r="C10" t="str">
        <f>VLOOKUP($B10,Totalt!$B$1:$BP$497,MATCH("Kvalitetsgranskad:",Totalt!$B$1:$BP$1,0),FALSE)</f>
        <v>Ja</v>
      </c>
      <c r="E10" t="str">
        <f>VLOOKUP($B10,Miljö!$B$1:$AG$479,MATCH(E$1,Miljö!$B$1:$AK$1,0),FALSE)</f>
        <v>Ja</v>
      </c>
      <c r="F10" t="str">
        <f>VLOOKUP($B10,Miljö!$B$1:$J$479,MATCH("Typ av ursprungsspecificerad el   (Om inget värde anges används Nordisk residualmix, se inforuta) ()",Miljö!$B$1:$J$1,0),FALSE)</f>
        <v>'förnybar el "guarantee of origin"'</v>
      </c>
      <c r="G10">
        <f>VLOOKUP($B10,Miljö!$B$1:$J$479,MATCH("Primärenergifaktor ()",Miljö!$B$1:$J$1,0),FALSE)</f>
        <v>0</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0</v>
      </c>
      <c r="L10">
        <f>VLOOKUP($B10,Totalt!$B$1:$BP$497,MATCH("total el",Totalt!$B$1:$BP$1,0),FALSE)</f>
        <v>1.0200000000000001E-2</v>
      </c>
      <c r="N10" s="229">
        <f t="shared" si="0"/>
        <v>0</v>
      </c>
      <c r="O10" s="229">
        <f t="shared" si="1"/>
        <v>0</v>
      </c>
      <c r="P10" s="229">
        <f t="shared" si="2"/>
        <v>0</v>
      </c>
      <c r="Q10" s="229">
        <f t="shared" si="3"/>
        <v>0</v>
      </c>
    </row>
    <row r="11" spans="1:17" x14ac:dyDescent="0.25">
      <c r="A11" s="2" t="s">
        <v>33</v>
      </c>
      <c r="B11" s="2" t="s">
        <v>35</v>
      </c>
      <c r="C11" t="str">
        <f>VLOOKUP($B11,Totalt!$B$1:$BP$497,MATCH("Kvalitetsgranskad:",Totalt!$B$1:$BP$1,0),FALSE)</f>
        <v>Ja</v>
      </c>
      <c r="E11" t="str">
        <f>VLOOKUP($B11,Miljö!$B$1:$AG$479,MATCH(E$1,Miljö!$B$1:$AK$1,0),FALSE)</f>
        <v>Ja</v>
      </c>
      <c r="F11" t="str">
        <f>VLOOKUP($B11,Miljö!$B$1:$J$479,MATCH("Typ av ursprungsspecificerad el   (Om inget värde anges används Nordisk residualmix, se inforuta) ()",Miljö!$B$1:$J$1,0),FALSE)</f>
        <v>'förnybar el "guarantee of origin"'</v>
      </c>
      <c r="G11">
        <f>VLOOKUP($B11,Miljö!$B$1:$J$479,MATCH("Primärenergifaktor ()",Miljö!$B$1:$J$1,0),FALSE)</f>
        <v>1.1000000000000001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0</v>
      </c>
      <c r="L11">
        <f>VLOOKUP($B11,Totalt!$B$1:$BP$497,MATCH("total el",Totalt!$B$1:$BP$1,0),FALSE)</f>
        <v>9.8000000000000004E-2</v>
      </c>
      <c r="N11" s="229">
        <f t="shared" si="0"/>
        <v>0.10780000000000001</v>
      </c>
      <c r="O11" s="229">
        <f t="shared" si="1"/>
        <v>0</v>
      </c>
      <c r="P11" s="229">
        <f t="shared" si="2"/>
        <v>0</v>
      </c>
      <c r="Q11" s="229">
        <f t="shared" si="3"/>
        <v>0</v>
      </c>
    </row>
    <row r="12" spans="1:17" x14ac:dyDescent="0.25">
      <c r="A12" s="2" t="s">
        <v>33</v>
      </c>
      <c r="B12" s="2" t="s">
        <v>36</v>
      </c>
      <c r="C12" t="str">
        <f>VLOOKUP($B12,Totalt!$B$1:$BP$497,MATCH("Kvalitetsgranskad:",Totalt!$B$1:$BP$1,0),FALSE)</f>
        <v>Ja</v>
      </c>
      <c r="E12" t="str">
        <f>VLOOKUP($B12,Miljö!$B$1:$AG$479,MATCH(E$1,Miljö!$B$1:$AK$1,0),FALSE)</f>
        <v>Ja</v>
      </c>
      <c r="F12" t="str">
        <f>VLOOKUP($B12,Miljö!$B$1:$J$479,MATCH("Typ av ursprungsspecificerad el   (Om inget värde anges används Nordisk residualmix, se inforuta) ()",Miljö!$B$1:$J$1,0),FALSE)</f>
        <v>'förnybar el "guarantee of origin"'</v>
      </c>
      <c r="G12">
        <f>VLOOKUP($B12,Miljö!$B$1:$J$479,MATCH("Primärenergifaktor ()",Miljö!$B$1:$J$1,0),FALSE)</f>
        <v>1.1100000000000001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0</v>
      </c>
      <c r="L12">
        <f>VLOOKUP($B12,Totalt!$B$1:$BP$497,MATCH("total el",Totalt!$B$1:$BP$1,0),FALSE)</f>
        <v>7.2217700000000002</v>
      </c>
      <c r="N12" s="229">
        <f t="shared" si="0"/>
        <v>8.0161647000000009</v>
      </c>
      <c r="O12" s="229">
        <f t="shared" si="1"/>
        <v>0</v>
      </c>
      <c r="P12" s="229">
        <f t="shared" si="2"/>
        <v>0</v>
      </c>
      <c r="Q12" s="229">
        <f t="shared" si="3"/>
        <v>0</v>
      </c>
    </row>
    <row r="13" spans="1:17" x14ac:dyDescent="0.25">
      <c r="A13" s="2" t="s">
        <v>33</v>
      </c>
      <c r="B13" s="2" t="s">
        <v>37</v>
      </c>
      <c r="C13" t="str">
        <f>VLOOKUP($B13,Totalt!$B$1:$BP$497,MATCH("Kvalitetsgranskad:",Totalt!$B$1:$BP$1,0),FALSE)</f>
        <v>Ja</v>
      </c>
      <c r="E13" t="str">
        <f>VLOOKUP($B13,Miljö!$B$1:$AG$479,MATCH(E$1,Miljö!$B$1:$AK$1,0),FALSE)</f>
        <v>Ja</v>
      </c>
      <c r="F13" t="str">
        <f>VLOOKUP($B13,Miljö!$B$1:$J$479,MATCH("Typ av ursprungsspecificerad el   (Om inget värde anges används Nordisk residualmix, se inforuta) ()",Miljö!$B$1:$J$1,0),FALSE)</f>
        <v>'förnybar el "guarantee of origin"'</v>
      </c>
      <c r="G13">
        <f>VLOOKUP($B13,Miljö!$B$1:$J$479,MATCH("Primärenergifaktor ()",Miljö!$B$1:$J$1,0),FALSE)</f>
        <v>1.1000000000000001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0</v>
      </c>
      <c r="L13">
        <f>VLOOKUP($B13,Totalt!$B$1:$BP$497,MATCH("total el",Totalt!$B$1:$BP$1,0),FALSE)</f>
        <v>0.108</v>
      </c>
      <c r="N13" s="229">
        <f t="shared" si="0"/>
        <v>0.1188</v>
      </c>
      <c r="O13" s="229">
        <f t="shared" si="1"/>
        <v>0</v>
      </c>
      <c r="P13" s="229">
        <f t="shared" si="2"/>
        <v>0</v>
      </c>
      <c r="Q13" s="229">
        <f t="shared" si="3"/>
        <v>0</v>
      </c>
    </row>
    <row r="14" spans="1:17" x14ac:dyDescent="0.25">
      <c r="A14" s="2" t="s">
        <v>33</v>
      </c>
      <c r="B14" s="2" t="s">
        <v>38</v>
      </c>
      <c r="C14" t="str">
        <f>VLOOKUP($B14,Totalt!$B$1:$BP$497,MATCH("Kvalitetsgranskad:",Totalt!$B$1:$BP$1,0),FALSE)</f>
        <v>Ja</v>
      </c>
      <c r="E14" t="str">
        <f>VLOOKUP($B14,Miljö!$B$1:$AG$479,MATCH(E$1,Miljö!$B$1:$AK$1,0),FALSE)</f>
        <v>Ja</v>
      </c>
      <c r="F14" t="str">
        <f>VLOOKUP($B14,Miljö!$B$1:$J$479,MATCH("Typ av ursprungsspecificerad el   (Om inget värde anges används Nordisk residualmix, se inforuta) ()",Miljö!$B$1:$J$1,0),FALSE)</f>
        <v>'förnybar el "guarantee of origin"'</v>
      </c>
      <c r="G14">
        <f>VLOOKUP($B14,Miljö!$B$1:$J$479,MATCH("Primärenergifaktor ()",Miljö!$B$1:$J$1,0),FALSE)</f>
        <v>1.1100000000000001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0</v>
      </c>
      <c r="L14">
        <f>VLOOKUP($B14,Totalt!$B$1:$BP$497,MATCH("total el",Totalt!$B$1:$BP$1,0),FALSE)</f>
        <v>3.7400000000000003E-2</v>
      </c>
      <c r="N14" s="229">
        <f t="shared" si="0"/>
        <v>4.1514000000000009E-2</v>
      </c>
      <c r="O14" s="229">
        <f t="shared" si="1"/>
        <v>0</v>
      </c>
      <c r="P14" s="229">
        <f t="shared" si="2"/>
        <v>0</v>
      </c>
      <c r="Q14" s="229">
        <f t="shared" si="3"/>
        <v>0</v>
      </c>
    </row>
    <row r="15" spans="1:17" x14ac:dyDescent="0.25">
      <c r="A15" s="2" t="s">
        <v>39</v>
      </c>
      <c r="B15" s="2" t="s">
        <v>40</v>
      </c>
      <c r="C15" t="str">
        <f>VLOOKUP($B15,Totalt!$B$1:$BP$497,MATCH("Kvalitetsgranskad:",Totalt!$B$1:$BP$1,0),FALSE)</f>
        <v>Ja</v>
      </c>
      <c r="E15" t="str">
        <f>VLOOKUP($B15,Miljö!$B$1:$AG$479,MATCH(E$1,Miljö!$B$1:$AK$1,0),FALSE)</f>
        <v>Ja</v>
      </c>
      <c r="F15" t="str">
        <f>VLOOKUP($B15,Miljö!$B$1:$J$479,MATCH("Typ av ursprungsspecificerad el   (Om inget värde anges används Nordisk residualmix, se inforuta) ()",Miljö!$B$1:$J$1,0),FALSE)</f>
        <v>'85% Vattenkraft och 15% Vind'</v>
      </c>
      <c r="G15">
        <f>VLOOKUP($B15,Miljö!$B$1:$J$479,MATCH("Primärenergifaktor ()",Miljö!$B$1:$J$1,0),FALSE)</f>
        <v>0.95</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0</v>
      </c>
      <c r="L15">
        <f>VLOOKUP($B15,Totalt!$B$1:$BP$497,MATCH("total el",Totalt!$B$1:$BP$1,0),FALSE)</f>
        <v>3.3</v>
      </c>
      <c r="N15" s="229">
        <f t="shared" si="0"/>
        <v>3.1349999999999998</v>
      </c>
      <c r="O15" s="229">
        <f t="shared" si="1"/>
        <v>0</v>
      </c>
      <c r="P15" s="229">
        <f t="shared" si="2"/>
        <v>0</v>
      </c>
      <c r="Q15" s="229">
        <f t="shared" si="3"/>
        <v>0</v>
      </c>
    </row>
    <row r="16" spans="1:17" x14ac:dyDescent="0.25">
      <c r="A16" s="2" t="s">
        <v>41</v>
      </c>
      <c r="B16" s="2" t="s">
        <v>42</v>
      </c>
      <c r="C16" t="str">
        <f>VLOOKUP($B16,Totalt!$B$1:$BP$497,MATCH("Kvalitetsgranskad:",Totalt!$B$1:$BP$1,0),FALSE)</f>
        <v>Ja</v>
      </c>
      <c r="E16" t="str">
        <f>VLOOKUP($B16,Miljö!$B$1:$AG$479,MATCH(E$1,Miljö!$B$1:$AK$1,0),FALSE)</f>
        <v>Nej</v>
      </c>
      <c r="F16" t="str">
        <f>VLOOKUP($B16,Miljö!$B$1:$J$479,MATCH("Typ av ursprungsspecificerad el   (Om inget värde anges används Nordisk residualmix, se inforuta) ()",Miljö!$B$1:$J$1,0),FALSE)</f>
        <v>-</v>
      </c>
      <c r="G16">
        <f>VLOOKUP($B16,Miljö!$B$1:$J$479,MATCH("Primärenergifaktor ()",Miljö!$B$1:$J$1,0),FALSE)</f>
        <v>2.29</v>
      </c>
      <c r="H16">
        <f>VLOOKUP($B16,Miljö!$B$1:$J$479,MATCH("Koldioxidekvivalenter energiomvandling (g/kwh)",Miljö!$B$1:$J$1,0),FALSE)</f>
        <v>336.39</v>
      </c>
      <c r="I16">
        <f>VLOOKUP($B16,Miljö!$B$1:$J$479,MATCH("Fossilandel för ursprungspecificerad el ()",Miljö!$B$1:$J$1,0),FALSE)</f>
        <v>0.42099999999999999</v>
      </c>
      <c r="J16">
        <f>VLOOKUP($B16,Miljö!$B$1:$J$479,MATCH("Kärnkraftsandel för ursprungsspecificerad el ()",Miljö!$B$1:$J$1,0),FALSE)</f>
        <v>0.40799999999999997</v>
      </c>
      <c r="L16">
        <f>VLOOKUP($B16,Totalt!$B$1:$BP$497,MATCH("total el",Totalt!$B$1:$BP$1,0),FALSE)</f>
        <v>1.3640000000000001</v>
      </c>
      <c r="N16" s="229">
        <f t="shared" si="0"/>
        <v>3.1235600000000003</v>
      </c>
      <c r="O16" s="229">
        <f t="shared" si="1"/>
        <v>458.83596</v>
      </c>
      <c r="P16" s="229">
        <f t="shared" si="2"/>
        <v>0.57424399999999998</v>
      </c>
      <c r="Q16" s="229">
        <f t="shared" si="3"/>
        <v>0.55651200000000001</v>
      </c>
    </row>
    <row r="17" spans="1:17" x14ac:dyDescent="0.25">
      <c r="A17" s="2" t="s">
        <v>41</v>
      </c>
      <c r="B17" s="2" t="s">
        <v>43</v>
      </c>
      <c r="C17" t="str">
        <f>VLOOKUP($B17,Totalt!$B$1:$BP$497,MATCH("Kvalitetsgranskad:",Totalt!$B$1:$BP$1,0),FALSE)</f>
        <v>Ja</v>
      </c>
      <c r="E17" t="str">
        <f>VLOOKUP($B17,Miljö!$B$1:$AG$479,MATCH(E$1,Miljö!$B$1:$AK$1,0),FALSE)</f>
        <v>Nej</v>
      </c>
      <c r="F17" t="str">
        <f>VLOOKUP($B17,Miljö!$B$1:$J$479,MATCH("Typ av ursprungsspecificerad el   (Om inget värde anges används Nordisk residualmix, se inforuta) ()",Miljö!$B$1:$J$1,0),FALSE)</f>
        <v>-</v>
      </c>
      <c r="G17">
        <f>VLOOKUP($B17,Miljö!$B$1:$J$479,MATCH("Primärenergifaktor ()",Miljö!$B$1:$J$1,0),FALSE)</f>
        <v>2.29</v>
      </c>
      <c r="H17">
        <f>VLOOKUP($B17,Miljö!$B$1:$J$479,MATCH("Koldioxidekvivalenter energiomvandling (g/kwh)",Miljö!$B$1:$J$1,0),FALSE)</f>
        <v>336.39</v>
      </c>
      <c r="I17">
        <f>VLOOKUP($B17,Miljö!$B$1:$J$479,MATCH("Fossilandel för ursprungspecificerad el ()",Miljö!$B$1:$J$1,0),FALSE)</f>
        <v>0.42099999999999999</v>
      </c>
      <c r="J17">
        <f>VLOOKUP($B17,Miljö!$B$1:$J$479,MATCH("Kärnkraftsandel för ursprungsspecificerad el ()",Miljö!$B$1:$J$1,0),FALSE)</f>
        <v>0.40799999999999997</v>
      </c>
      <c r="L17">
        <f>VLOOKUP($B17,Totalt!$B$1:$BP$497,MATCH("total el",Totalt!$B$1:$BP$1,0),FALSE)</f>
        <v>0.34</v>
      </c>
      <c r="N17" s="229">
        <f t="shared" si="0"/>
        <v>0.77860000000000007</v>
      </c>
      <c r="O17" s="229">
        <f t="shared" si="1"/>
        <v>114.37260000000001</v>
      </c>
      <c r="P17" s="229">
        <f t="shared" si="2"/>
        <v>0.14314000000000002</v>
      </c>
      <c r="Q17" s="229">
        <f t="shared" si="3"/>
        <v>0.13872000000000001</v>
      </c>
    </row>
    <row r="18" spans="1:17" x14ac:dyDescent="0.25">
      <c r="A18" s="2" t="s">
        <v>41</v>
      </c>
      <c r="B18" s="2" t="s">
        <v>44</v>
      </c>
      <c r="C18" t="str">
        <f>VLOOKUP($B18,Totalt!$B$1:$BP$497,MATCH("Kvalitetsgranskad:",Totalt!$B$1:$BP$1,0),FALSE)</f>
        <v>Ja</v>
      </c>
      <c r="E18" t="str">
        <f>VLOOKUP($B18,Miljö!$B$1:$AG$479,MATCH(E$1,Miljö!$B$1:$AK$1,0),FALSE)</f>
        <v>Nej</v>
      </c>
      <c r="F18" t="str">
        <f>VLOOKUP($B18,Miljö!$B$1:$J$479,MATCH("Typ av ursprungsspecificerad el   (Om inget värde anges används Nordisk residualmix, se inforuta) ()",Miljö!$B$1:$J$1,0),FALSE)</f>
        <v>'0'</v>
      </c>
      <c r="G18">
        <f>VLOOKUP($B18,Miljö!$B$1:$J$479,MATCH("Primärenergifaktor ()",Miljö!$B$1:$J$1,0),FALSE)</f>
        <v>2.29</v>
      </c>
      <c r="H18">
        <f>VLOOKUP($B18,Miljö!$B$1:$J$479,MATCH("Koldioxidekvivalenter energiomvandling (g/kwh)",Miljö!$B$1:$J$1,0),FALSE)</f>
        <v>336.39</v>
      </c>
      <c r="I18">
        <f>VLOOKUP($B18,Miljö!$B$1:$J$479,MATCH("Fossilandel för ursprungspecificerad el ()",Miljö!$B$1:$J$1,0),FALSE)</f>
        <v>0.42099999999999999</v>
      </c>
      <c r="J18">
        <f>VLOOKUP($B18,Miljö!$B$1:$J$479,MATCH("Kärnkraftsandel för ursprungsspecificerad el ()",Miljö!$B$1:$J$1,0),FALSE)</f>
        <v>0.40799999999999997</v>
      </c>
      <c r="L18">
        <f>VLOOKUP($B18,Totalt!$B$1:$BP$497,MATCH("total el",Totalt!$B$1:$BP$1,0),FALSE)</f>
        <v>0.42399999999999999</v>
      </c>
      <c r="N18" s="229">
        <f t="shared" si="0"/>
        <v>0.97095999999999993</v>
      </c>
      <c r="O18" s="229">
        <f t="shared" si="1"/>
        <v>142.62935999999999</v>
      </c>
      <c r="P18" s="229">
        <f t="shared" si="2"/>
        <v>0.178504</v>
      </c>
      <c r="Q18" s="229">
        <f t="shared" si="3"/>
        <v>0.17299199999999998</v>
      </c>
    </row>
    <row r="19" spans="1:17" x14ac:dyDescent="0.25">
      <c r="A19" s="2" t="s">
        <v>45</v>
      </c>
      <c r="B19" s="2" t="s">
        <v>46</v>
      </c>
      <c r="C19" t="str">
        <f>VLOOKUP($B19,Totalt!$B$1:$BP$497,MATCH("Kvalitetsgranskad:",Totalt!$B$1:$BP$1,0),FALSE)</f>
        <v>Ja</v>
      </c>
      <c r="E19" t="str">
        <f>VLOOKUP($B19,Miljö!$B$1:$AG$479,MATCH(E$1,Miljö!$B$1:$AK$1,0),FALSE)</f>
        <v>Ja</v>
      </c>
      <c r="F19" t="str">
        <f>VLOOKUP($B19,Miljö!$B$1:$J$479,MATCH("Typ av ursprungsspecificerad el   (Om inget värde anges används Nordisk residualmix, se inforuta) ()",Miljö!$B$1:$J$1,0),FALSE)</f>
        <v>'Bra Miljöval - vattenkraft'</v>
      </c>
      <c r="G19">
        <f>VLOOKUP($B19,Miljö!$B$1:$J$479,MATCH("Primärenergifaktor ()",Miljö!$B$1:$J$1,0),FALSE)</f>
        <v>1.1000000000000001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0</v>
      </c>
      <c r="L19">
        <f>VLOOKUP($B19,Totalt!$B$1:$BP$497,MATCH("total el",Totalt!$B$1:$BP$1,0),FALSE)</f>
        <v>0.74309999999999998</v>
      </c>
      <c r="N19" s="229">
        <f t="shared" si="0"/>
        <v>0.81741000000000008</v>
      </c>
      <c r="O19" s="229">
        <f t="shared" si="1"/>
        <v>0</v>
      </c>
      <c r="P19" s="229">
        <f t="shared" si="2"/>
        <v>0</v>
      </c>
      <c r="Q19" s="229">
        <f t="shared" si="3"/>
        <v>0</v>
      </c>
    </row>
    <row r="20" spans="1:17" x14ac:dyDescent="0.25">
      <c r="A20" s="2" t="s">
        <v>47</v>
      </c>
      <c r="B20" s="2" t="s">
        <v>48</v>
      </c>
      <c r="C20" t="str">
        <f>VLOOKUP($B20,Totalt!$B$1:$BP$497,MATCH("Kvalitetsgranskad:",Totalt!$B$1:$BP$1,0),FALSE)</f>
        <v>Ja</v>
      </c>
      <c r="E20" t="str">
        <f>VLOOKUP($B20,Miljö!$B$1:$AG$479,MATCH(E$1,Miljö!$B$1:$AK$1,0),FALSE)</f>
        <v>Nej</v>
      </c>
      <c r="F20" t="str">
        <f>VLOOKUP($B20,Miljö!$B$1:$J$479,MATCH("Typ av ursprungsspecificerad el   (Om inget värde anges används Nordisk residualmix, se inforuta) ()",Miljö!$B$1:$J$1,0),FALSE)</f>
        <v>'-'</v>
      </c>
      <c r="G20">
        <f>VLOOKUP($B20,Miljö!$B$1:$J$479,MATCH("Primärenergifaktor ()",Miljö!$B$1:$J$1,0),FALSE)</f>
        <v>2.29</v>
      </c>
      <c r="H20">
        <f>VLOOKUP($B20,Miljö!$B$1:$J$479,MATCH("Koldioxidekvivalenter energiomvandling (g/kwh)",Miljö!$B$1:$J$1,0),FALSE)</f>
        <v>336.39</v>
      </c>
      <c r="I20">
        <f>VLOOKUP($B20,Miljö!$B$1:$J$479,MATCH("Fossilandel för ursprungspecificerad el ()",Miljö!$B$1:$J$1,0),FALSE)</f>
        <v>0.42099999999999999</v>
      </c>
      <c r="J20">
        <f>VLOOKUP($B20,Miljö!$B$1:$J$479,MATCH("Kärnkraftsandel för ursprungsspecificerad el ()",Miljö!$B$1:$J$1,0),FALSE)</f>
        <v>0.40799999999999997</v>
      </c>
      <c r="L20">
        <f>VLOOKUP($B20,Totalt!$B$1:$BP$497,MATCH("total el",Totalt!$B$1:$BP$1,0),FALSE)</f>
        <v>2.4</v>
      </c>
      <c r="N20" s="229">
        <f t="shared" si="0"/>
        <v>5.4959999999999996</v>
      </c>
      <c r="O20" s="229">
        <f t="shared" si="1"/>
        <v>807.3359999999999</v>
      </c>
      <c r="P20" s="229">
        <f t="shared" si="2"/>
        <v>1.0104</v>
      </c>
      <c r="Q20" s="229">
        <f t="shared" si="3"/>
        <v>0.97919999999999985</v>
      </c>
    </row>
    <row r="21" spans="1:17" x14ac:dyDescent="0.25">
      <c r="A21" s="2" t="s">
        <v>49</v>
      </c>
      <c r="B21" s="2" t="s">
        <v>50</v>
      </c>
      <c r="C21" t="str">
        <f>VLOOKUP($B21,Totalt!$B$1:$BP$497,MATCH("Kvalitetsgranskad:",Totalt!$B$1:$BP$1,0),FALSE)</f>
        <v>Nej</v>
      </c>
      <c r="E21" t="str">
        <f>VLOOKUP($B21,Miljö!$B$1:$AG$479,MATCH(E$1,Miljö!$B$1:$AK$1,0),FALSE)</f>
        <v>Nej</v>
      </c>
      <c r="F21" t="str">
        <f>VLOOKUP($B21,Miljö!$B$1:$J$479,MATCH("Typ av ursprungsspecificerad el   (Om inget värde anges används Nordisk residualmix, se inforuta) ()",Miljö!$B$1:$J$1,0),FALSE)</f>
        <v>-</v>
      </c>
      <c r="G21" t="str">
        <f>VLOOKUP($B21,Miljö!$B$1:$J$479,MATCH("Primärenergifaktor ()",Miljö!$B$1:$J$1,0),FALSE)</f>
        <v>-</v>
      </c>
      <c r="H21" t="str">
        <f>VLOOKUP($B21,Miljö!$B$1:$J$479,MATCH("Koldioxidekvivalenter energiomvandling (g/kwh)",Miljö!$B$1:$J$1,0),FALSE)</f>
        <v>-</v>
      </c>
      <c r="I21" t="str">
        <f>VLOOKUP($B21,Miljö!$B$1:$J$479,MATCH("Fossilandel för ursprungspecificerad el ()",Miljö!$B$1:$J$1,0),FALSE)</f>
        <v>-</v>
      </c>
      <c r="J21" t="str">
        <f>VLOOKUP($B21,Miljö!$B$1:$J$479,MATCH("Kärnkraftsandel för ursprungsspecificerad el ()",Miljö!$B$1:$J$1,0),FALSE)</f>
        <v>-</v>
      </c>
      <c r="L21">
        <f>VLOOKUP($B21,Totalt!$B$1:$BP$497,MATCH("total el",Totalt!$B$1:$BP$1,0),FALSE)</f>
        <v>0</v>
      </c>
      <c r="N21" s="229" t="str">
        <f t="shared" si="0"/>
        <v/>
      </c>
      <c r="O21" s="229" t="str">
        <f t="shared" si="1"/>
        <v/>
      </c>
      <c r="P21" s="229" t="str">
        <f t="shared" si="2"/>
        <v/>
      </c>
      <c r="Q21" s="229" t="str">
        <f t="shared" si="3"/>
        <v/>
      </c>
    </row>
    <row r="22" spans="1:17" x14ac:dyDescent="0.25">
      <c r="A22" s="2" t="s">
        <v>51</v>
      </c>
      <c r="B22" s="2" t="s">
        <v>52</v>
      </c>
      <c r="C22" t="str">
        <f>VLOOKUP($B22,Totalt!$B$1:$BP$497,MATCH("Kvalitetsgranskad:",Totalt!$B$1:$BP$1,0),FALSE)</f>
        <v>Nej</v>
      </c>
      <c r="E22" t="str">
        <f>VLOOKUP($B22,Miljö!$B$1:$AG$479,MATCH(E$1,Miljö!$B$1:$AK$1,0),FALSE)</f>
        <v>Nej</v>
      </c>
      <c r="F22" t="str">
        <f>VLOOKUP($B22,Miljö!$B$1:$J$479,MATCH("Typ av ursprungsspecificerad el   (Om inget värde anges används Nordisk residualmix, se inforuta) ()",Miljö!$B$1:$J$1,0),FALSE)</f>
        <v>-</v>
      </c>
      <c r="G22" t="str">
        <f>VLOOKUP($B22,Miljö!$B$1:$J$479,MATCH("Primärenergifaktor ()",Miljö!$B$1:$J$1,0),FALSE)</f>
        <v>-</v>
      </c>
      <c r="H22" t="str">
        <f>VLOOKUP($B22,Miljö!$B$1:$J$479,MATCH("Koldioxidekvivalenter energiomvandling (g/kwh)",Miljö!$B$1:$J$1,0),FALSE)</f>
        <v>-</v>
      </c>
      <c r="I22" t="str">
        <f>VLOOKUP($B22,Miljö!$B$1:$J$479,MATCH("Fossilandel för ursprungspecificerad el ()",Miljö!$B$1:$J$1,0),FALSE)</f>
        <v>-</v>
      </c>
      <c r="J22" t="str">
        <f>VLOOKUP($B22,Miljö!$B$1:$J$479,MATCH("Kärnkraftsandel för ursprungsspecificerad el ()",Miljö!$B$1:$J$1,0),FALSE)</f>
        <v>-</v>
      </c>
      <c r="L22">
        <f>VLOOKUP($B22,Totalt!$B$1:$BP$497,MATCH("total el",Totalt!$B$1:$BP$1,0),FALSE)</f>
        <v>0</v>
      </c>
      <c r="N22" s="229" t="str">
        <f t="shared" si="0"/>
        <v/>
      </c>
      <c r="O22" s="229" t="str">
        <f t="shared" si="1"/>
        <v/>
      </c>
      <c r="P22" s="229" t="str">
        <f t="shared" si="2"/>
        <v/>
      </c>
      <c r="Q22" s="229" t="str">
        <f t="shared" si="3"/>
        <v/>
      </c>
    </row>
    <row r="23" spans="1:17" x14ac:dyDescent="0.25">
      <c r="A23" s="2" t="s">
        <v>55</v>
      </c>
      <c r="B23" s="2" t="s">
        <v>56</v>
      </c>
      <c r="C23" t="str">
        <f>VLOOKUP($B23,Totalt!$B$1:$BP$497,MATCH("Kvalitetsgranskad:",Totalt!$B$1:$BP$1,0),FALSE)</f>
        <v>Ja</v>
      </c>
      <c r="E23" t="str">
        <f>VLOOKUP($B23,Miljö!$B$1:$AG$479,MATCH(E$1,Miljö!$B$1:$AK$1,0),FALSE)</f>
        <v>Ja</v>
      </c>
      <c r="F23" t="str">
        <f>VLOOKUP($B23,Miljö!$B$1:$J$479,MATCH("Typ av ursprungsspecificerad el   (Om inget värde anges används Nordisk residualmix, se inforuta) ()",Miljö!$B$1:$J$1,0),FALSE)</f>
        <v>El från vattenkraft'</v>
      </c>
      <c r="G23">
        <f>VLOOKUP($B23,Miljö!$B$1:$J$479,MATCH("Primärenergifaktor ()",Miljö!$B$1:$J$1,0),FALSE)</f>
        <v>1.1000000000000001</v>
      </c>
      <c r="H23">
        <f>VLOOKUP($B23,Miljö!$B$1:$J$479,MATCH("Koldioxidekvivalenter energiomvandling (g/kwh)",Miljö!$B$1:$J$1,0),FALSE)</f>
        <v>0</v>
      </c>
      <c r="I23">
        <f>VLOOKUP($B23,Miljö!$B$1:$J$479,MATCH("Fossilandel för ursprungspecificerad el ()",Miljö!$B$1:$J$1,0),FALSE)</f>
        <v>0</v>
      </c>
      <c r="J23">
        <f>VLOOKUP($B23,Miljö!$B$1:$J$479,MATCH("Kärnkraftsandel för ursprungsspecificerad el ()",Miljö!$B$1:$J$1,0),FALSE)</f>
        <v>0</v>
      </c>
      <c r="L23">
        <f>VLOOKUP($B23,Totalt!$B$1:$BP$497,MATCH("total el",Totalt!$B$1:$BP$1,0),FALSE)</f>
        <v>3.15</v>
      </c>
      <c r="N23" s="229">
        <f t="shared" si="0"/>
        <v>3.4650000000000003</v>
      </c>
      <c r="O23" s="229">
        <f t="shared" si="1"/>
        <v>0</v>
      </c>
      <c r="P23" s="229">
        <f t="shared" si="2"/>
        <v>0</v>
      </c>
      <c r="Q23" s="229">
        <f t="shared" si="3"/>
        <v>0</v>
      </c>
    </row>
    <row r="24" spans="1:17" x14ac:dyDescent="0.25">
      <c r="A24" s="2" t="s">
        <v>57</v>
      </c>
      <c r="B24" s="2" t="s">
        <v>58</v>
      </c>
      <c r="C24" t="str">
        <f>VLOOKUP($B24,Totalt!$B$1:$BP$497,MATCH("Kvalitetsgranskad:",Totalt!$B$1:$BP$1,0),FALSE)</f>
        <v>Ja</v>
      </c>
      <c r="E24" t="str">
        <f>VLOOKUP($B24,Miljö!$B$1:$AG$479,MATCH(E$1,Miljö!$B$1:$AK$1,0),FALSE)</f>
        <v>Ja</v>
      </c>
      <c r="F24" t="str">
        <f>VLOOKUP($B24,Miljö!$B$1:$J$479,MATCH("Typ av ursprungsspecificerad el   (Om inget värde anges används Nordisk residualmix, se inforuta) ()",Miljö!$B$1:$J$1,0),FALSE)</f>
        <v>'VATTENKRAFT'</v>
      </c>
      <c r="G24">
        <f>VLOOKUP($B24,Miljö!$B$1:$J$479,MATCH("Primärenergifaktor ()",Miljö!$B$1:$J$1,0),FALSE)</f>
        <v>1.1000000000000001</v>
      </c>
      <c r="H24">
        <f>VLOOKUP($B24,Miljö!$B$1:$J$479,MATCH("Koldioxidekvivalenter energiomvandling (g/kwh)",Miljö!$B$1:$J$1,0),FALSE)</f>
        <v>8.3000000000000007</v>
      </c>
      <c r="I24">
        <f>VLOOKUP($B24,Miljö!$B$1:$J$479,MATCH("Fossilandel för ursprungspecificerad el ()",Miljö!$B$1:$J$1,0),FALSE)</f>
        <v>0</v>
      </c>
      <c r="J24">
        <f>VLOOKUP($B24,Miljö!$B$1:$J$479,MATCH("Kärnkraftsandel för ursprungsspecificerad el ()",Miljö!$B$1:$J$1,0),FALSE)</f>
        <v>0</v>
      </c>
      <c r="L24">
        <f>VLOOKUP($B24,Totalt!$B$1:$BP$497,MATCH("total el",Totalt!$B$1:$BP$1,0),FALSE)</f>
        <v>0.08</v>
      </c>
      <c r="N24" s="229">
        <f t="shared" si="0"/>
        <v>8.8000000000000009E-2</v>
      </c>
      <c r="O24" s="229">
        <f t="shared" si="1"/>
        <v>0.66400000000000003</v>
      </c>
      <c r="P24" s="229">
        <f t="shared" si="2"/>
        <v>0</v>
      </c>
      <c r="Q24" s="229">
        <f t="shared" si="3"/>
        <v>0</v>
      </c>
    </row>
    <row r="25" spans="1:17" x14ac:dyDescent="0.25">
      <c r="A25" s="2" t="s">
        <v>59</v>
      </c>
      <c r="B25" s="2" t="s">
        <v>60</v>
      </c>
      <c r="C25" t="str">
        <f>VLOOKUP($B25,Totalt!$B$1:$BP$497,MATCH("Kvalitetsgranskad:",Totalt!$B$1:$BP$1,0),FALSE)</f>
        <v>Ja</v>
      </c>
      <c r="E25" t="str">
        <f>VLOOKUP($B25,Miljö!$B$1:$AG$479,MATCH(E$1,Miljö!$B$1:$AK$1,0),FALSE)</f>
        <v>Ja</v>
      </c>
      <c r="F25" t="str">
        <f>VLOOKUP($B25,Miljö!$B$1:$J$479,MATCH("Typ av ursprungsspecificerad el   (Om inget värde anges används Nordisk residualmix, se inforuta) ()",Miljö!$B$1:$J$1,0),FALSE)</f>
        <v>'Källmärkt'</v>
      </c>
      <c r="G25">
        <f>VLOOKUP($B25,Miljö!$B$1:$J$479,MATCH("Primärenergifaktor ()",Miljö!$B$1:$J$1,0),FALSE)</f>
        <v>0.2</v>
      </c>
      <c r="H25">
        <f>VLOOKUP($B25,Miljö!$B$1:$J$479,MATCH("Koldioxidekvivalenter energiomvandling (g/kwh)",Miljö!$B$1:$J$1,0),FALSE)</f>
        <v>0</v>
      </c>
      <c r="I25">
        <f>VLOOKUP($B25,Miljö!$B$1:$J$479,MATCH("Fossilandel för ursprungspecificerad el ()",Miljö!$B$1:$J$1,0),FALSE)</f>
        <v>0</v>
      </c>
      <c r="J25">
        <f>VLOOKUP($B25,Miljö!$B$1:$J$479,MATCH("Kärnkraftsandel för ursprungsspecificerad el ()",Miljö!$B$1:$J$1,0),FALSE)</f>
        <v>0</v>
      </c>
      <c r="L25">
        <f>VLOOKUP($B25,Totalt!$B$1:$BP$497,MATCH("total el",Totalt!$B$1:$BP$1,0),FALSE)</f>
        <v>5.6000000000000001E-2</v>
      </c>
      <c r="N25" s="229">
        <f t="shared" si="0"/>
        <v>1.1200000000000002E-2</v>
      </c>
      <c r="O25" s="229">
        <f t="shared" si="1"/>
        <v>0</v>
      </c>
      <c r="P25" s="229">
        <f t="shared" si="2"/>
        <v>0</v>
      </c>
      <c r="Q25" s="229">
        <f t="shared" si="3"/>
        <v>0</v>
      </c>
    </row>
    <row r="26" spans="1:17" x14ac:dyDescent="0.25">
      <c r="A26" s="2" t="s">
        <v>59</v>
      </c>
      <c r="B26" s="2" t="s">
        <v>61</v>
      </c>
      <c r="C26" t="str">
        <f>VLOOKUP($B26,Totalt!$B$1:$BP$497,MATCH("Kvalitetsgranskad:",Totalt!$B$1:$BP$1,0),FALSE)</f>
        <v>Ja</v>
      </c>
      <c r="E26" t="str">
        <f>VLOOKUP($B26,Miljö!$B$1:$AG$479,MATCH(E$1,Miljö!$B$1:$AK$1,0),FALSE)</f>
        <v>Ja</v>
      </c>
      <c r="F26" t="str">
        <f>VLOOKUP($B26,Miljö!$B$1:$J$479,MATCH("Typ av ursprungsspecificerad el   (Om inget värde anges används Nordisk residualmix, se inforuta) ()",Miljö!$B$1:$J$1,0),FALSE)</f>
        <v>'Källmärkt'</v>
      </c>
      <c r="G26">
        <f>VLOOKUP($B26,Miljö!$B$1:$J$479,MATCH("Primärenergifaktor ()",Miljö!$B$1:$J$1,0),FALSE)</f>
        <v>0.2</v>
      </c>
      <c r="H26">
        <f>VLOOKUP($B26,Miljö!$B$1:$J$479,MATCH("Koldioxidekvivalenter energiomvandling (g/kwh)",Miljö!$B$1:$J$1,0),FALSE)</f>
        <v>0</v>
      </c>
      <c r="I26">
        <f>VLOOKUP($B26,Miljö!$B$1:$J$479,MATCH("Fossilandel för ursprungspecificerad el ()",Miljö!$B$1:$J$1,0),FALSE)</f>
        <v>0</v>
      </c>
      <c r="J26">
        <f>VLOOKUP($B26,Miljö!$B$1:$J$479,MATCH("Kärnkraftsandel för ursprungsspecificerad el ()",Miljö!$B$1:$J$1,0),FALSE)</f>
        <v>0</v>
      </c>
      <c r="L26">
        <f>VLOOKUP($B26,Totalt!$B$1:$BP$497,MATCH("total el",Totalt!$B$1:$BP$1,0),FALSE)</f>
        <v>1E-3</v>
      </c>
      <c r="N26" s="229">
        <f t="shared" si="0"/>
        <v>2.0000000000000001E-4</v>
      </c>
      <c r="O26" s="229">
        <f t="shared" si="1"/>
        <v>0</v>
      </c>
      <c r="P26" s="229">
        <f t="shared" si="2"/>
        <v>0</v>
      </c>
      <c r="Q26" s="229">
        <f t="shared" si="3"/>
        <v>0</v>
      </c>
    </row>
    <row r="27" spans="1:17" x14ac:dyDescent="0.25">
      <c r="A27" s="2" t="s">
        <v>59</v>
      </c>
      <c r="B27" s="2" t="s">
        <v>62</v>
      </c>
      <c r="C27" t="str">
        <f>VLOOKUP($B27,Totalt!$B$1:$BP$497,MATCH("Kvalitetsgranskad:",Totalt!$B$1:$BP$1,0),FALSE)</f>
        <v>Ja</v>
      </c>
      <c r="E27" t="str">
        <f>VLOOKUP($B27,Miljö!$B$1:$AG$479,MATCH(E$1,Miljö!$B$1:$AK$1,0),FALSE)</f>
        <v>Nej</v>
      </c>
      <c r="F27" t="str">
        <f>VLOOKUP($B27,Miljö!$B$1:$J$479,MATCH("Typ av ursprungsspecificerad el   (Om inget värde anges används Nordisk residualmix, se inforuta) ()",Miljö!$B$1:$J$1,0),FALSE)</f>
        <v>-</v>
      </c>
      <c r="G27">
        <f>VLOOKUP($B27,Miljö!$B$1:$J$479,MATCH("Primärenergifaktor ()",Miljö!$B$1:$J$1,0),FALSE)</f>
        <v>2.29</v>
      </c>
      <c r="H27">
        <f>VLOOKUP($B27,Miljö!$B$1:$J$479,MATCH("Koldioxidekvivalenter energiomvandling (g/kwh)",Miljö!$B$1:$J$1,0),FALSE)</f>
        <v>336.39</v>
      </c>
      <c r="I27">
        <f>VLOOKUP($B27,Miljö!$B$1:$J$479,MATCH("Fossilandel för ursprungspecificerad el ()",Miljö!$B$1:$J$1,0),FALSE)</f>
        <v>0.42099999999999999</v>
      </c>
      <c r="J27">
        <f>VLOOKUP($B27,Miljö!$B$1:$J$479,MATCH("Kärnkraftsandel för ursprungsspecificerad el ()",Miljö!$B$1:$J$1,0),FALSE)</f>
        <v>0.40799999999999997</v>
      </c>
      <c r="L27">
        <f>VLOOKUP($B27,Totalt!$B$1:$BP$497,MATCH("total el",Totalt!$B$1:$BP$1,0),FALSE)</f>
        <v>0.23157</v>
      </c>
      <c r="N27" s="229">
        <f t="shared" si="0"/>
        <v>0.53029530000000002</v>
      </c>
      <c r="O27" s="229">
        <f t="shared" si="1"/>
        <v>77.89783229999999</v>
      </c>
      <c r="P27" s="229">
        <f t="shared" si="2"/>
        <v>9.7490969999999996E-2</v>
      </c>
      <c r="Q27" s="229">
        <f t="shared" si="3"/>
        <v>9.4480559999999991E-2</v>
      </c>
    </row>
    <row r="28" spans="1:17" x14ac:dyDescent="0.25">
      <c r="A28" s="2" t="s">
        <v>59</v>
      </c>
      <c r="B28" s="2" t="s">
        <v>63</v>
      </c>
      <c r="C28" t="str">
        <f>VLOOKUP($B28,Totalt!$B$1:$BP$497,MATCH("Kvalitetsgranskad:",Totalt!$B$1:$BP$1,0),FALSE)</f>
        <v>Ja</v>
      </c>
      <c r="E28" t="str">
        <f>VLOOKUP($B28,Miljö!$B$1:$AG$479,MATCH(E$1,Miljö!$B$1:$AK$1,0),FALSE)</f>
        <v>Ja</v>
      </c>
      <c r="F28" t="str">
        <f>VLOOKUP($B28,Miljö!$B$1:$J$479,MATCH("Typ av ursprungsspecificerad el   (Om inget värde anges används Nordisk residualmix, se inforuta) ()",Miljö!$B$1:$J$1,0),FALSE)</f>
        <v>'Källmärkt'</v>
      </c>
      <c r="G28">
        <f>VLOOKUP($B28,Miljö!$B$1:$J$479,MATCH("Primärenergifaktor ()",Miljö!$B$1:$J$1,0),FALSE)</f>
        <v>0.2</v>
      </c>
      <c r="H28">
        <f>VLOOKUP($B28,Miljö!$B$1:$J$479,MATCH("Koldioxidekvivalenter energiomvandling (g/kwh)",Miljö!$B$1:$J$1,0),FALSE)</f>
        <v>0</v>
      </c>
      <c r="I28">
        <f>VLOOKUP($B28,Miljö!$B$1:$J$479,MATCH("Fossilandel för ursprungspecificerad el ()",Miljö!$B$1:$J$1,0),FALSE)</f>
        <v>0</v>
      </c>
      <c r="J28">
        <f>VLOOKUP($B28,Miljö!$B$1:$J$479,MATCH("Kärnkraftsandel för ursprungsspecificerad el ()",Miljö!$B$1:$J$1,0),FALSE)</f>
        <v>0</v>
      </c>
      <c r="L28">
        <f>VLOOKUP($B28,Totalt!$B$1:$BP$497,MATCH("total el",Totalt!$B$1:$BP$1,0),FALSE)</f>
        <v>6.0999999999999999E-2</v>
      </c>
      <c r="N28" s="229">
        <f t="shared" si="0"/>
        <v>1.2200000000000001E-2</v>
      </c>
      <c r="O28" s="229">
        <f t="shared" si="1"/>
        <v>0</v>
      </c>
      <c r="P28" s="229">
        <f t="shared" si="2"/>
        <v>0</v>
      </c>
      <c r="Q28" s="229">
        <f t="shared" si="3"/>
        <v>0</v>
      </c>
    </row>
    <row r="29" spans="1:17" x14ac:dyDescent="0.25">
      <c r="A29" s="2" t="s">
        <v>59</v>
      </c>
      <c r="B29" s="2" t="s">
        <v>64</v>
      </c>
      <c r="C29" t="str">
        <f>VLOOKUP($B29,Totalt!$B$1:$BP$497,MATCH("Kvalitetsgranskad:",Totalt!$B$1:$BP$1,0),FALSE)</f>
        <v>Ja</v>
      </c>
      <c r="E29" t="str">
        <f>VLOOKUP($B29,Miljö!$B$1:$AG$479,MATCH(E$1,Miljö!$B$1:$AK$1,0),FALSE)</f>
        <v>Ja</v>
      </c>
      <c r="F29" t="str">
        <f>VLOOKUP($B29,Miljö!$B$1:$J$479,MATCH("Typ av ursprungsspecificerad el   (Om inget värde anges används Nordisk residualmix, se inforuta) ()",Miljö!$B$1:$J$1,0),FALSE)</f>
        <v>'Källmärkt'</v>
      </c>
      <c r="G29">
        <f>VLOOKUP($B29,Miljö!$B$1:$J$479,MATCH("Primärenergifaktor ()",Miljö!$B$1:$J$1,0),FALSE)</f>
        <v>0.2</v>
      </c>
      <c r="H29">
        <f>VLOOKUP($B29,Miljö!$B$1:$J$479,MATCH("Koldioxidekvivalenter energiomvandling (g/kwh)",Miljö!$B$1:$J$1,0),FALSE)</f>
        <v>0</v>
      </c>
      <c r="I29">
        <f>VLOOKUP($B29,Miljö!$B$1:$J$479,MATCH("Fossilandel för ursprungspecificerad el ()",Miljö!$B$1:$J$1,0),FALSE)</f>
        <v>0</v>
      </c>
      <c r="J29">
        <f>VLOOKUP($B29,Miljö!$B$1:$J$479,MATCH("Kärnkraftsandel för ursprungsspecificerad el ()",Miljö!$B$1:$J$1,0),FALSE)</f>
        <v>0</v>
      </c>
      <c r="L29">
        <f>VLOOKUP($B29,Totalt!$B$1:$BP$497,MATCH("total el",Totalt!$B$1:$BP$1,0),FALSE)</f>
        <v>0.01</v>
      </c>
      <c r="N29" s="229">
        <f t="shared" si="0"/>
        <v>2E-3</v>
      </c>
      <c r="O29" s="229">
        <f t="shared" si="1"/>
        <v>0</v>
      </c>
      <c r="P29" s="229">
        <f t="shared" si="2"/>
        <v>0</v>
      </c>
      <c r="Q29" s="229">
        <f t="shared" si="3"/>
        <v>0</v>
      </c>
    </row>
    <row r="30" spans="1:17" x14ac:dyDescent="0.25">
      <c r="A30" s="2" t="s">
        <v>59</v>
      </c>
      <c r="B30" s="2" t="s">
        <v>65</v>
      </c>
      <c r="C30" t="str">
        <f>VLOOKUP($B30,Totalt!$B$1:$BP$497,MATCH("Kvalitetsgranskad:",Totalt!$B$1:$BP$1,0),FALSE)</f>
        <v>Ja</v>
      </c>
      <c r="E30" t="str">
        <f>VLOOKUP($B30,Miljö!$B$1:$AG$479,MATCH(E$1,Miljö!$B$1:$AK$1,0),FALSE)</f>
        <v>Ja</v>
      </c>
      <c r="F30" t="str">
        <f>VLOOKUP($B30,Miljö!$B$1:$J$479,MATCH("Typ av ursprungsspecificerad el   (Om inget värde anges används Nordisk residualmix, se inforuta) ()",Miljö!$B$1:$J$1,0),FALSE)</f>
        <v>'Källmärkt'</v>
      </c>
      <c r="G30">
        <f>VLOOKUP($B30,Miljö!$B$1:$J$479,MATCH("Primärenergifaktor ()",Miljö!$B$1:$J$1,0),FALSE)</f>
        <v>0.2</v>
      </c>
      <c r="H30">
        <f>VLOOKUP($B30,Miljö!$B$1:$J$479,MATCH("Koldioxidekvivalenter energiomvandling (g/kwh)",Miljö!$B$1:$J$1,0),FALSE)</f>
        <v>0</v>
      </c>
      <c r="I30">
        <f>VLOOKUP($B30,Miljö!$B$1:$J$479,MATCH("Fossilandel för ursprungspecificerad el ()",Miljö!$B$1:$J$1,0),FALSE)</f>
        <v>0</v>
      </c>
      <c r="J30">
        <f>VLOOKUP($B30,Miljö!$B$1:$J$479,MATCH("Kärnkraftsandel för ursprungsspecificerad el ()",Miljö!$B$1:$J$1,0),FALSE)</f>
        <v>0</v>
      </c>
      <c r="L30">
        <f>VLOOKUP($B30,Totalt!$B$1:$BP$497,MATCH("total el",Totalt!$B$1:$BP$1,0),FALSE)</f>
        <v>0.79800000000000004</v>
      </c>
      <c r="N30" s="229">
        <f t="shared" si="0"/>
        <v>0.15960000000000002</v>
      </c>
      <c r="O30" s="229">
        <f t="shared" si="1"/>
        <v>0</v>
      </c>
      <c r="P30" s="229">
        <f t="shared" si="2"/>
        <v>0</v>
      </c>
      <c r="Q30" s="229">
        <f t="shared" si="3"/>
        <v>0</v>
      </c>
    </row>
    <row r="31" spans="1:17" x14ac:dyDescent="0.25">
      <c r="A31" s="2" t="s">
        <v>59</v>
      </c>
      <c r="B31" s="2" t="s">
        <v>66</v>
      </c>
      <c r="C31" t="str">
        <f>VLOOKUP($B31,Totalt!$B$1:$BP$497,MATCH("Kvalitetsgranskad:",Totalt!$B$1:$BP$1,0),FALSE)</f>
        <v>Ja</v>
      </c>
      <c r="E31" t="str">
        <f>VLOOKUP($B31,Miljö!$B$1:$AG$479,MATCH(E$1,Miljö!$B$1:$AK$1,0),FALSE)</f>
        <v>Ja</v>
      </c>
      <c r="F31" t="str">
        <f>VLOOKUP($B31,Miljö!$B$1:$J$479,MATCH("Typ av ursprungsspecificerad el   (Om inget värde anges används Nordisk residualmix, se inforuta) ()",Miljö!$B$1:$J$1,0),FALSE)</f>
        <v>'Källmärkt'</v>
      </c>
      <c r="G31">
        <f>VLOOKUP($B31,Miljö!$B$1:$J$479,MATCH("Primärenergifaktor ()",Miljö!$B$1:$J$1,0),FALSE)</f>
        <v>0.2</v>
      </c>
      <c r="H31">
        <f>VLOOKUP($B31,Miljö!$B$1:$J$479,MATCH("Koldioxidekvivalenter energiomvandling (g/kwh)",Miljö!$B$1:$J$1,0),FALSE)</f>
        <v>0</v>
      </c>
      <c r="I31">
        <f>VLOOKUP($B31,Miljö!$B$1:$J$479,MATCH("Fossilandel för ursprungspecificerad el ()",Miljö!$B$1:$J$1,0),FALSE)</f>
        <v>0</v>
      </c>
      <c r="J31">
        <f>VLOOKUP($B31,Miljö!$B$1:$J$479,MATCH("Kärnkraftsandel för ursprungsspecificerad el ()",Miljö!$B$1:$J$1,0),FALSE)</f>
        <v>0</v>
      </c>
      <c r="L31">
        <f>VLOOKUP($B31,Totalt!$B$1:$BP$497,MATCH("total el",Totalt!$B$1:$BP$1,0),FALSE)</f>
        <v>7.8E-2</v>
      </c>
      <c r="N31" s="229">
        <f t="shared" si="0"/>
        <v>1.5600000000000001E-2</v>
      </c>
      <c r="O31" s="229">
        <f t="shared" si="1"/>
        <v>0</v>
      </c>
      <c r="P31" s="229">
        <f t="shared" si="2"/>
        <v>0</v>
      </c>
      <c r="Q31" s="229">
        <f t="shared" si="3"/>
        <v>0</v>
      </c>
    </row>
    <row r="32" spans="1:17" x14ac:dyDescent="0.25">
      <c r="A32" s="2" t="s">
        <v>59</v>
      </c>
      <c r="B32" s="2" t="s">
        <v>67</v>
      </c>
      <c r="C32" t="str">
        <f>VLOOKUP($B32,Totalt!$B$1:$BP$497,MATCH("Kvalitetsgranskad:",Totalt!$B$1:$BP$1,0),FALSE)</f>
        <v>Ja</v>
      </c>
      <c r="E32" t="str">
        <f>VLOOKUP($B32,Miljö!$B$1:$AG$479,MATCH(E$1,Miljö!$B$1:$AK$1,0),FALSE)</f>
        <v>Ja</v>
      </c>
      <c r="F32" t="str">
        <f>VLOOKUP($B32,Miljö!$B$1:$J$479,MATCH("Typ av ursprungsspecificerad el   (Om inget värde anges används Nordisk residualmix, se inforuta) ()",Miljö!$B$1:$J$1,0),FALSE)</f>
        <v>'Källmärkt'</v>
      </c>
      <c r="G32">
        <f>VLOOKUP($B32,Miljö!$B$1:$J$479,MATCH("Primärenergifaktor ()",Miljö!$B$1:$J$1,0),FALSE)</f>
        <v>0.2</v>
      </c>
      <c r="H32">
        <f>VLOOKUP($B32,Miljö!$B$1:$J$479,MATCH("Koldioxidekvivalenter energiomvandling (g/kwh)",Miljö!$B$1:$J$1,0),FALSE)</f>
        <v>0</v>
      </c>
      <c r="I32">
        <f>VLOOKUP($B32,Miljö!$B$1:$J$479,MATCH("Fossilandel för ursprungspecificerad el ()",Miljö!$B$1:$J$1,0),FALSE)</f>
        <v>0</v>
      </c>
      <c r="J32">
        <f>VLOOKUP($B32,Miljö!$B$1:$J$479,MATCH("Kärnkraftsandel för ursprungsspecificerad el ()",Miljö!$B$1:$J$1,0),FALSE)</f>
        <v>0</v>
      </c>
      <c r="L32">
        <f>VLOOKUP($B32,Totalt!$B$1:$BP$497,MATCH("total el",Totalt!$B$1:$BP$1,0),FALSE)</f>
        <v>8.8999999999999996E-2</v>
      </c>
      <c r="N32" s="229">
        <f t="shared" si="0"/>
        <v>1.78E-2</v>
      </c>
      <c r="O32" s="229">
        <f t="shared" si="1"/>
        <v>0</v>
      </c>
      <c r="P32" s="229">
        <f t="shared" si="2"/>
        <v>0</v>
      </c>
      <c r="Q32" s="229">
        <f t="shared" si="3"/>
        <v>0</v>
      </c>
    </row>
    <row r="33" spans="1:17" x14ac:dyDescent="0.25">
      <c r="A33" s="2" t="s">
        <v>59</v>
      </c>
      <c r="B33" s="2" t="s">
        <v>68</v>
      </c>
      <c r="C33" t="str">
        <f>VLOOKUP($B33,Totalt!$B$1:$BP$497,MATCH("Kvalitetsgranskad:",Totalt!$B$1:$BP$1,0),FALSE)</f>
        <v>Ja</v>
      </c>
      <c r="E33" t="str">
        <f>VLOOKUP($B33,Miljö!$B$1:$AG$479,MATCH(E$1,Miljö!$B$1:$AK$1,0),FALSE)</f>
        <v>Ja</v>
      </c>
      <c r="F33" t="str">
        <f>VLOOKUP($B33,Miljö!$B$1:$J$479,MATCH("Typ av ursprungsspecificerad el   (Om inget värde anges används Nordisk residualmix, se inforuta) ()",Miljö!$B$1:$J$1,0),FALSE)</f>
        <v>'Källmärkt'</v>
      </c>
      <c r="G33">
        <f>VLOOKUP($B33,Miljö!$B$1:$J$479,MATCH("Primärenergifaktor ()",Miljö!$B$1:$J$1,0),FALSE)</f>
        <v>0.2</v>
      </c>
      <c r="H33">
        <f>VLOOKUP($B33,Miljö!$B$1:$J$479,MATCH("Koldioxidekvivalenter energiomvandling (g/kwh)",Miljö!$B$1:$J$1,0),FALSE)</f>
        <v>0</v>
      </c>
      <c r="I33">
        <f>VLOOKUP($B33,Miljö!$B$1:$J$479,MATCH("Fossilandel för ursprungspecificerad el ()",Miljö!$B$1:$J$1,0),FALSE)</f>
        <v>0</v>
      </c>
      <c r="J33">
        <f>VLOOKUP($B33,Miljö!$B$1:$J$479,MATCH("Kärnkraftsandel för ursprungsspecificerad el ()",Miljö!$B$1:$J$1,0),FALSE)</f>
        <v>0</v>
      </c>
      <c r="L33">
        <f>VLOOKUP($B33,Totalt!$B$1:$BP$497,MATCH("total el",Totalt!$B$1:$BP$1,0),FALSE)</f>
        <v>4.8000000000000001E-2</v>
      </c>
      <c r="N33" s="229">
        <f t="shared" si="0"/>
        <v>9.6000000000000009E-3</v>
      </c>
      <c r="O33" s="229">
        <f t="shared" si="1"/>
        <v>0</v>
      </c>
      <c r="P33" s="229">
        <f t="shared" si="2"/>
        <v>0</v>
      </c>
      <c r="Q33" s="229">
        <f t="shared" si="3"/>
        <v>0</v>
      </c>
    </row>
    <row r="34" spans="1:17" x14ac:dyDescent="0.25">
      <c r="A34" s="2" t="s">
        <v>59</v>
      </c>
      <c r="B34" s="2" t="s">
        <v>69</v>
      </c>
      <c r="C34" t="str">
        <f>VLOOKUP($B34,Totalt!$B$1:$BP$497,MATCH("Kvalitetsgranskad:",Totalt!$B$1:$BP$1,0),FALSE)</f>
        <v>Ja</v>
      </c>
      <c r="E34" t="str">
        <f>VLOOKUP($B34,Miljö!$B$1:$AG$479,MATCH(E$1,Miljö!$B$1:$AK$1,0),FALSE)</f>
        <v>Ja</v>
      </c>
      <c r="F34" t="str">
        <f>VLOOKUP($B34,Miljö!$B$1:$J$479,MATCH("Typ av ursprungsspecificerad el   (Om inget värde anges används Nordisk residualmix, se inforuta) ()",Miljö!$B$1:$J$1,0),FALSE)</f>
        <v>'Källmärkt'</v>
      </c>
      <c r="G34">
        <f>VLOOKUP($B34,Miljö!$B$1:$J$479,MATCH("Primärenergifaktor ()",Miljö!$B$1:$J$1,0),FALSE)</f>
        <v>0.2</v>
      </c>
      <c r="H34">
        <f>VLOOKUP($B34,Miljö!$B$1:$J$479,MATCH("Koldioxidekvivalenter energiomvandling (g/kwh)",Miljö!$B$1:$J$1,0),FALSE)</f>
        <v>0</v>
      </c>
      <c r="I34">
        <f>VLOOKUP($B34,Miljö!$B$1:$J$479,MATCH("Fossilandel för ursprungspecificerad el ()",Miljö!$B$1:$J$1,0),FALSE)</f>
        <v>0</v>
      </c>
      <c r="J34">
        <f>VLOOKUP($B34,Miljö!$B$1:$J$479,MATCH("Kärnkraftsandel för ursprungsspecificerad el ()",Miljö!$B$1:$J$1,0),FALSE)</f>
        <v>0</v>
      </c>
      <c r="L34">
        <f>VLOOKUP($B34,Totalt!$B$1:$BP$497,MATCH("total el",Totalt!$B$1:$BP$1,0),FALSE)</f>
        <v>6.3E-2</v>
      </c>
      <c r="N34" s="229">
        <f t="shared" si="0"/>
        <v>1.26E-2</v>
      </c>
      <c r="O34" s="229">
        <f t="shared" si="1"/>
        <v>0</v>
      </c>
      <c r="P34" s="229">
        <f t="shared" si="2"/>
        <v>0</v>
      </c>
      <c r="Q34" s="229">
        <f t="shared" si="3"/>
        <v>0</v>
      </c>
    </row>
    <row r="35" spans="1:17" x14ac:dyDescent="0.25">
      <c r="A35" s="2" t="s">
        <v>70</v>
      </c>
      <c r="B35" s="2" t="s">
        <v>71</v>
      </c>
      <c r="C35" t="str">
        <f>VLOOKUP($B35,Totalt!$B$1:$BP$497,MATCH("Kvalitetsgranskad:",Totalt!$B$1:$BP$1,0),FALSE)</f>
        <v>Nej</v>
      </c>
      <c r="E35" t="str">
        <f>VLOOKUP($B35,Miljö!$B$1:$AG$479,MATCH(E$1,Miljö!$B$1:$AK$1,0),FALSE)</f>
        <v>Nej</v>
      </c>
      <c r="F35" t="str">
        <f>VLOOKUP($B35,Miljö!$B$1:$J$479,MATCH("Typ av ursprungsspecificerad el   (Om inget värde anges används Nordisk residualmix, se inforuta) ()",Miljö!$B$1:$J$1,0),FALSE)</f>
        <v>-</v>
      </c>
      <c r="G35" t="str">
        <f>VLOOKUP($B35,Miljö!$B$1:$J$479,MATCH("Primärenergifaktor ()",Miljö!$B$1:$J$1,0),FALSE)</f>
        <v>-</v>
      </c>
      <c r="H35" t="str">
        <f>VLOOKUP($B35,Miljö!$B$1:$J$479,MATCH("Koldioxidekvivalenter energiomvandling (g/kwh)",Miljö!$B$1:$J$1,0),FALSE)</f>
        <v>-</v>
      </c>
      <c r="I35" t="str">
        <f>VLOOKUP($B35,Miljö!$B$1:$J$479,MATCH("Fossilandel för ursprungspecificerad el ()",Miljö!$B$1:$J$1,0),FALSE)</f>
        <v>-</v>
      </c>
      <c r="J35" t="str">
        <f>VLOOKUP($B35,Miljö!$B$1:$J$479,MATCH("Kärnkraftsandel för ursprungsspecificerad el ()",Miljö!$B$1:$J$1,0),FALSE)</f>
        <v>-</v>
      </c>
      <c r="L35">
        <f>VLOOKUP($B35,Totalt!$B$1:$BP$497,MATCH("total el",Totalt!$B$1:$BP$1,0),FALSE)</f>
        <v>0</v>
      </c>
      <c r="N35" s="229" t="str">
        <f t="shared" si="0"/>
        <v/>
      </c>
      <c r="O35" s="229" t="str">
        <f t="shared" si="1"/>
        <v/>
      </c>
      <c r="P35" s="229" t="str">
        <f t="shared" si="2"/>
        <v/>
      </c>
      <c r="Q35" s="229" t="str">
        <f t="shared" si="3"/>
        <v/>
      </c>
    </row>
    <row r="36" spans="1:17" x14ac:dyDescent="0.25">
      <c r="A36" s="2" t="s">
        <v>74</v>
      </c>
      <c r="B36" s="2" t="s">
        <v>75</v>
      </c>
      <c r="C36" t="str">
        <f>VLOOKUP($B36,Totalt!$B$1:$BP$497,MATCH("Kvalitetsgranskad:",Totalt!$B$1:$BP$1,0),FALSE)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VLOOKUP($B36,Totalt!$B$1:$BP$497,MATCH("total el",Totalt!$B$1:$BP$1,0),FALSE)</f>
        <v>0.36699999999999999</v>
      </c>
      <c r="N36" s="229">
        <f t="shared" si="0"/>
        <v>0.4037</v>
      </c>
      <c r="O36" s="229">
        <f t="shared" si="1"/>
        <v>0</v>
      </c>
      <c r="P36" s="229">
        <f t="shared" si="2"/>
        <v>0</v>
      </c>
      <c r="Q36" s="229">
        <f t="shared" si="3"/>
        <v>0</v>
      </c>
    </row>
    <row r="37" spans="1:17" x14ac:dyDescent="0.25">
      <c r="A37" s="2" t="s">
        <v>74</v>
      </c>
      <c r="B37" s="2" t="s">
        <v>76</v>
      </c>
      <c r="C37" t="str">
        <f>VLOOKUP($B37,Totalt!$B$1:$BP$497,MATCH("Kvalitetsgranskad:",Totalt!$B$1:$BP$1,0),FALSE)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VLOOKUP($B37,Totalt!$B$1:$BP$497,MATCH("total el",Totalt!$B$1:$BP$1,0),FALSE)</f>
        <v>6.2343200000000003</v>
      </c>
      <c r="N37" s="229">
        <f t="shared" si="0"/>
        <v>6.8577520000000005</v>
      </c>
      <c r="O37" s="229">
        <f t="shared" si="1"/>
        <v>0</v>
      </c>
      <c r="P37" s="229">
        <f t="shared" si="2"/>
        <v>0</v>
      </c>
      <c r="Q37" s="229">
        <f t="shared" si="3"/>
        <v>0</v>
      </c>
    </row>
    <row r="38" spans="1:17" x14ac:dyDescent="0.25">
      <c r="A38" s="2" t="s">
        <v>74</v>
      </c>
      <c r="B38" s="2" t="s">
        <v>77</v>
      </c>
      <c r="C38" t="str">
        <f>VLOOKUP($B38,Totalt!$B$1:$BP$497,MATCH("Kvalitetsgranskad:",Totalt!$B$1:$BP$1,0),FALSE)</f>
        <v>Ja</v>
      </c>
      <c r="E38" t="str">
        <f>VLOOKUP($B38,Miljö!$B$1:$AG$479,MATCH(E$1,Miljö!$B$1:$AK$1,0),FALSE)</f>
        <v>Ja</v>
      </c>
      <c r="F38" t="str">
        <f>VLOOKUP($B38,Miljö!$B$1:$J$479,MATCH("Typ av ursprungsspecificerad el   (Om inget värde anges används Nordisk residualmix, se inforuta) ()",Miljö!$B$1:$J$1,0),FALSE)</f>
        <v>Vattenkraft</v>
      </c>
      <c r="G38">
        <f>VLOOKUP($B38,Miljö!$B$1:$J$479,MATCH("Primärenergifaktor ()",Miljö!$B$1:$J$1,0),FALSE)</f>
        <v>1.1000000000000001</v>
      </c>
      <c r="H38">
        <f>VLOOKUP($B38,Miljö!$B$1:$J$479,MATCH("Koldioxidekvivalenter energiomvandling (g/kwh)",Miljö!$B$1:$J$1,0),FALSE)</f>
        <v>0</v>
      </c>
      <c r="I38">
        <f>VLOOKUP($B38,Miljö!$B$1:$J$479,MATCH("Fossilandel för ursprungspecificerad el ()",Miljö!$B$1:$J$1,0),FALSE)</f>
        <v>0</v>
      </c>
      <c r="J38">
        <f>VLOOKUP($B38,Miljö!$B$1:$J$479,MATCH("Kärnkraftsandel för ursprungsspecificerad el ()",Miljö!$B$1:$J$1,0),FALSE)</f>
        <v>0</v>
      </c>
      <c r="L38">
        <f>VLOOKUP($B38,Totalt!$B$1:$BP$497,MATCH("total el",Totalt!$B$1:$BP$1,0),FALSE)</f>
        <v>0.53700000000000003</v>
      </c>
      <c r="N38" s="229">
        <f t="shared" si="0"/>
        <v>0.59070000000000011</v>
      </c>
      <c r="O38" s="229">
        <f t="shared" si="1"/>
        <v>0</v>
      </c>
      <c r="P38" s="229">
        <f t="shared" si="2"/>
        <v>0</v>
      </c>
      <c r="Q38" s="229">
        <f t="shared" si="3"/>
        <v>0</v>
      </c>
    </row>
    <row r="39" spans="1:17" x14ac:dyDescent="0.25">
      <c r="A39" s="2" t="s">
        <v>78</v>
      </c>
      <c r="B39" s="2" t="s">
        <v>79</v>
      </c>
      <c r="C39" t="str">
        <f>VLOOKUP($B39,Totalt!$B$1:$BP$497,MATCH("Kvalitetsgranskad:",Totalt!$B$1:$BP$1,0),FALSE)</f>
        <v>Ja</v>
      </c>
      <c r="E39" t="str">
        <f>VLOOKUP($B39,Miljö!$B$1:$AG$479,MATCH(E$1,Miljö!$B$1:$AK$1,0),FALSE)</f>
        <v>Nej</v>
      </c>
      <c r="F39" t="str">
        <f>VLOOKUP($B39,Miljö!$B$1:$J$479,MATCH("Typ av ursprungsspecificerad el   (Om inget värde anges används Nordisk residualmix, se inforuta) ()",Miljö!$B$1:$J$1,0),FALSE)</f>
        <v>-</v>
      </c>
      <c r="G39">
        <f>VLOOKUP($B39,Miljö!$B$1:$J$479,MATCH("Primärenergifaktor ()",Miljö!$B$1:$J$1,0),FALSE)</f>
        <v>2.29</v>
      </c>
      <c r="H39">
        <f>VLOOKUP($B39,Miljö!$B$1:$J$479,MATCH("Koldioxidekvivalenter energiomvandling (g/kwh)",Miljö!$B$1:$J$1,0),FALSE)</f>
        <v>336.39</v>
      </c>
      <c r="I39">
        <f>VLOOKUP($B39,Miljö!$B$1:$J$479,MATCH("Fossilandel för ursprungspecificerad el ()",Miljö!$B$1:$J$1,0),FALSE)</f>
        <v>0.42099999999999999</v>
      </c>
      <c r="J39">
        <f>VLOOKUP($B39,Miljö!$B$1:$J$479,MATCH("Kärnkraftsandel för ursprungsspecificerad el ()",Miljö!$B$1:$J$1,0),FALSE)</f>
        <v>0.40799999999999997</v>
      </c>
      <c r="L39">
        <f>VLOOKUP($B39,Totalt!$B$1:$BP$497,MATCH("total el",Totalt!$B$1:$BP$1,0),FALSE)</f>
        <v>0.77310000000000001</v>
      </c>
      <c r="N39" s="229">
        <f t="shared" si="0"/>
        <v>1.7703990000000001</v>
      </c>
      <c r="O39" s="229">
        <f t="shared" si="1"/>
        <v>260.063109</v>
      </c>
      <c r="P39" s="229">
        <f t="shared" si="2"/>
        <v>0.32547510000000002</v>
      </c>
      <c r="Q39" s="229">
        <f t="shared" si="3"/>
        <v>0.31542480000000001</v>
      </c>
    </row>
    <row r="40" spans="1:17" x14ac:dyDescent="0.25">
      <c r="A40" s="2" t="s">
        <v>78</v>
      </c>
      <c r="B40" s="2" t="s">
        <v>80</v>
      </c>
      <c r="C40" t="str">
        <f>VLOOKUP($B40,Totalt!$B$1:$BP$497,MATCH("Kvalitetsgranskad:",Totalt!$B$1:$BP$1,0),FALSE)</f>
        <v>Ja</v>
      </c>
      <c r="E40" t="str">
        <f>VLOOKUP($B40,Miljö!$B$1:$AG$479,MATCH(E$1,Miljö!$B$1:$AK$1,0),FALSE)</f>
        <v>Nej</v>
      </c>
      <c r="F40" t="str">
        <f>VLOOKUP($B40,Miljö!$B$1:$J$479,MATCH("Typ av ursprungsspecificerad el   (Om inget värde anges används Nordisk residualmix, se inforuta) ()",Miljö!$B$1:$J$1,0),FALSE)</f>
        <v>-</v>
      </c>
      <c r="G40">
        <f>VLOOKUP($B40,Miljö!$B$1:$J$479,MATCH("Primärenergifaktor ()",Miljö!$B$1:$J$1,0),FALSE)</f>
        <v>2.29</v>
      </c>
      <c r="H40">
        <f>VLOOKUP($B40,Miljö!$B$1:$J$479,MATCH("Koldioxidekvivalenter energiomvandling (g/kwh)",Miljö!$B$1:$J$1,0),FALSE)</f>
        <v>336.39</v>
      </c>
      <c r="I40">
        <f>VLOOKUP($B40,Miljö!$B$1:$J$479,MATCH("Fossilandel för ursprungspecificerad el ()",Miljö!$B$1:$J$1,0),FALSE)</f>
        <v>0.42099999999999999</v>
      </c>
      <c r="J40">
        <f>VLOOKUP($B40,Miljö!$B$1:$J$479,MATCH("Kärnkraftsandel för ursprungsspecificerad el ()",Miljö!$B$1:$J$1,0),FALSE)</f>
        <v>0.40799999999999997</v>
      </c>
      <c r="L40">
        <f>VLOOKUP($B40,Totalt!$B$1:$BP$497,MATCH("total el",Totalt!$B$1:$BP$1,0),FALSE)</f>
        <v>5.688E-2</v>
      </c>
      <c r="N40" s="229">
        <f t="shared" si="0"/>
        <v>0.13025520000000002</v>
      </c>
      <c r="O40" s="229">
        <f t="shared" si="1"/>
        <v>19.1338632</v>
      </c>
      <c r="P40" s="229">
        <f t="shared" si="2"/>
        <v>2.3946479999999999E-2</v>
      </c>
      <c r="Q40" s="229">
        <f t="shared" si="3"/>
        <v>2.3207039999999998E-2</v>
      </c>
    </row>
    <row r="41" spans="1:17" x14ac:dyDescent="0.25">
      <c r="A41" s="2" t="s">
        <v>81</v>
      </c>
      <c r="B41" s="2" t="s">
        <v>82</v>
      </c>
      <c r="C41" t="str">
        <f>VLOOKUP($B41,Totalt!$B$1:$BP$497,MATCH("Kvalitetsgranskad:",Totalt!$B$1:$BP$1,0),FALSE)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VLOOKUP($B41,Totalt!$B$1:$BP$497,MATCH("total el",Totalt!$B$1:$BP$1,0),FALSE)</f>
        <v>9.9480900000000005</v>
      </c>
      <c r="N41" s="229">
        <f t="shared" si="0"/>
        <v>10.942899000000001</v>
      </c>
      <c r="O41" s="229">
        <f t="shared" si="1"/>
        <v>0</v>
      </c>
      <c r="P41" s="229">
        <f t="shared" si="2"/>
        <v>0</v>
      </c>
      <c r="Q41" s="229">
        <f t="shared" si="3"/>
        <v>0</v>
      </c>
    </row>
    <row r="42" spans="1:17" x14ac:dyDescent="0.25">
      <c r="A42" s="2" t="s">
        <v>81</v>
      </c>
      <c r="B42" s="2" t="s">
        <v>83</v>
      </c>
      <c r="C42" t="str">
        <f>VLOOKUP($B42,Totalt!$B$1:$BP$497,MATCH("Kvalitetsgranskad:",Totalt!$B$1:$BP$1,0),FALSE)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VLOOKUP($B42,Totalt!$B$1:$BP$497,MATCH("total el",Totalt!$B$1:$BP$1,0),FALSE)</f>
        <v>6.1999999999999998E-3</v>
      </c>
      <c r="N42" s="229">
        <f t="shared" si="0"/>
        <v>6.8200000000000005E-3</v>
      </c>
      <c r="O42" s="229">
        <f t="shared" si="1"/>
        <v>0</v>
      </c>
      <c r="P42" s="229">
        <f t="shared" si="2"/>
        <v>0</v>
      </c>
      <c r="Q42" s="229">
        <f t="shared" si="3"/>
        <v>0</v>
      </c>
    </row>
    <row r="43" spans="1:17" x14ac:dyDescent="0.25">
      <c r="A43" s="2" t="s">
        <v>81</v>
      </c>
      <c r="B43" s="2" t="s">
        <v>84</v>
      </c>
      <c r="C43" t="str">
        <f>VLOOKUP($B43,Totalt!$B$1:$BP$497,MATCH("Kvalitetsgranskad:",Totalt!$B$1:$BP$1,0),FALSE)</f>
        <v>Ja</v>
      </c>
      <c r="E43" t="str">
        <f>VLOOKUP($B43,Miljö!$B$1:$AG$479,MATCH(E$1,Miljö!$B$1:$AK$1,0),FALSE)</f>
        <v>Ja</v>
      </c>
      <c r="F43" t="str">
        <f>VLOOKUP($B43,Miljö!$B$1:$J$479,MATCH("Typ av ursprungsspecificerad el   (Om inget värde anges används Nordisk residualmix, se inforuta) ()",Miljö!$B$1:$J$1,0),FALSE)</f>
        <v>'Vattenkraft'</v>
      </c>
      <c r="G43">
        <f>VLOOKUP($B43,Miljö!$B$1:$J$479,MATCH("Primärenergifaktor ()",Miljö!$B$1:$J$1,0),FALSE)</f>
        <v>1.1000000000000001</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VLOOKUP($B43,Totalt!$B$1:$BP$497,MATCH("total el",Totalt!$B$1:$BP$1,0),FALSE)</f>
        <v>0.43200000000000005</v>
      </c>
      <c r="N43" s="229">
        <f t="shared" si="0"/>
        <v>0.47520000000000007</v>
      </c>
      <c r="O43" s="229">
        <f t="shared" si="1"/>
        <v>0</v>
      </c>
      <c r="P43" s="229">
        <f t="shared" si="2"/>
        <v>0</v>
      </c>
      <c r="Q43" s="229">
        <f t="shared" si="3"/>
        <v>0</v>
      </c>
    </row>
    <row r="44" spans="1:17" x14ac:dyDescent="0.25">
      <c r="A44" s="2" t="s">
        <v>85</v>
      </c>
      <c r="B44" s="2" t="s">
        <v>86</v>
      </c>
      <c r="C44" t="str">
        <f>VLOOKUP($B44,Totalt!$B$1:$BP$497,MATCH("Kvalitetsgranskad:",Totalt!$B$1:$BP$1,0),FALSE)</f>
        <v>Ja</v>
      </c>
      <c r="E44" t="str">
        <f>VLOOKUP($B44,Miljö!$B$1:$AG$479,MATCH(E$1,Miljö!$B$1:$AK$1,0),FALSE)</f>
        <v>Ja</v>
      </c>
      <c r="F44" t="str">
        <f>VLOOKUP($B44,Miljö!$B$1:$J$479,MATCH("Typ av ursprungsspecificerad el   (Om inget värde anges används Nordisk residualmix, se inforuta) ()",Miljö!$B$1:$J$1,0),FALSE)</f>
        <v>'Ursprungsmärkt egenproducerad el'</v>
      </c>
      <c r="G44">
        <f>VLOOKUP($B44,Miljö!$B$1:$J$479,MATCH("Primärenergifaktor ()",Miljö!$B$1:$J$1,0),FALSE)</f>
        <v>1.05</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VLOOKUP($B44,Totalt!$B$1:$BP$497,MATCH("total el",Totalt!$B$1:$BP$1,0),FALSE)</f>
        <v>39.126899999999999</v>
      </c>
      <c r="N44" s="229">
        <f t="shared" si="0"/>
        <v>41.083244999999998</v>
      </c>
      <c r="O44" s="229">
        <f t="shared" si="1"/>
        <v>0</v>
      </c>
      <c r="P44" s="229">
        <f t="shared" si="2"/>
        <v>0</v>
      </c>
      <c r="Q44" s="229">
        <f t="shared" si="3"/>
        <v>0</v>
      </c>
    </row>
    <row r="45" spans="1:17" x14ac:dyDescent="0.25">
      <c r="A45" s="2" t="s">
        <v>85</v>
      </c>
      <c r="B45" s="2" t="s">
        <v>87</v>
      </c>
      <c r="C45" t="str">
        <f>VLOOKUP($B45,Totalt!$B$1:$BP$497,MATCH("Kvalitetsgranskad:",Totalt!$B$1:$BP$1,0),FALSE)</f>
        <v>Ja</v>
      </c>
      <c r="E45" t="str">
        <f>VLOOKUP($B45,Miljö!$B$1:$AG$479,MATCH(E$1,Miljö!$B$1:$AK$1,0),FALSE)</f>
        <v>Ja</v>
      </c>
      <c r="F45" t="str">
        <f>VLOOKUP($B45,Miljö!$B$1:$J$479,MATCH("Typ av ursprungsspecificerad el   (Om inget värde anges används Nordisk residualmix, se inforuta) ()",Miljö!$B$1:$J$1,0),FALSE)</f>
        <v>'Ursprungsmärkt egenproducerad el'</v>
      </c>
      <c r="G45">
        <f>VLOOKUP($B45,Miljö!$B$1:$J$479,MATCH("Primärenergifaktor ()",Miljö!$B$1:$J$1,0),FALSE)</f>
        <v>1.05</v>
      </c>
      <c r="H45">
        <f>VLOOKUP($B45,Miljö!$B$1:$J$479,MATCH("Koldioxidekvivalenter energiomvandling (g/kwh)",Miljö!$B$1:$J$1,0),FALSE)</f>
        <v>0</v>
      </c>
      <c r="I45">
        <f>VLOOKUP($B45,Miljö!$B$1:$J$479,MATCH("Fossilandel för ursprungspecificerad el ()",Miljö!$B$1:$J$1,0),FALSE)</f>
        <v>0</v>
      </c>
      <c r="J45">
        <f>VLOOKUP($B45,Miljö!$B$1:$J$479,MATCH("Kärnkraftsandel för ursprungsspecificerad el ()",Miljö!$B$1:$J$1,0),FALSE)</f>
        <v>0</v>
      </c>
      <c r="L45">
        <f>VLOOKUP($B45,Totalt!$B$1:$BP$497,MATCH("total el",Totalt!$B$1:$BP$1,0),FALSE)</f>
        <v>0.434</v>
      </c>
      <c r="N45" s="229">
        <f t="shared" si="0"/>
        <v>0.45569999999999999</v>
      </c>
      <c r="O45" s="229">
        <f t="shared" si="1"/>
        <v>0</v>
      </c>
      <c r="P45" s="229">
        <f t="shared" si="2"/>
        <v>0</v>
      </c>
      <c r="Q45" s="229">
        <f t="shared" si="3"/>
        <v>0</v>
      </c>
    </row>
    <row r="46" spans="1:17" x14ac:dyDescent="0.25">
      <c r="A46" s="2" t="s">
        <v>88</v>
      </c>
      <c r="B46" s="5" t="s">
        <v>1057</v>
      </c>
      <c r="C46" t="str">
        <f>VLOOKUP($B46,Totalt!$B$1:$BP$497,MATCH("Kvalitetsgranskad:",Totalt!$B$1:$BP$1,0),FALSE)</f>
        <v>Nej</v>
      </c>
      <c r="E46" t="str">
        <f>VLOOKUP($B46,Miljö!$B$1:$AG$479,MATCH(E$1,Miljö!$B$1:$AK$1,0),FALSE)</f>
        <v>Nej</v>
      </c>
      <c r="F46" t="str">
        <f>VLOOKUP($B46,Miljö!$B$1:$J$479,MATCH("Typ av ursprungsspecificerad el   (Om inget värde anges används Nordisk residualmix, se inforuta) ()",Miljö!$B$1:$J$1,0),FALSE)</f>
        <v>-</v>
      </c>
      <c r="G46" t="str">
        <f>VLOOKUP($B46,Miljö!$B$1:$J$479,MATCH("Primärenergifaktor ()",Miljö!$B$1:$J$1,0),FALSE)</f>
        <v>-</v>
      </c>
      <c r="H46" t="str">
        <f>VLOOKUP($B46,Miljö!$B$1:$J$479,MATCH("Koldioxidekvivalenter energiomvandling (g/kwh)",Miljö!$B$1:$J$1,0),FALSE)</f>
        <v>-</v>
      </c>
      <c r="I46" t="str">
        <f>VLOOKUP($B46,Miljö!$B$1:$J$479,MATCH("Fossilandel för ursprungspecificerad el ()",Miljö!$B$1:$J$1,0),FALSE)</f>
        <v>-</v>
      </c>
      <c r="J46" t="str">
        <f>VLOOKUP($B46,Miljö!$B$1:$J$479,MATCH("Kärnkraftsandel för ursprungsspecificerad el ()",Miljö!$B$1:$J$1,0),FALSE)</f>
        <v>-</v>
      </c>
      <c r="L46">
        <f>VLOOKUP($B46,Totalt!$B$1:$BP$497,MATCH("total el",Totalt!$B$1:$BP$1,0),FALSE)</f>
        <v>0</v>
      </c>
      <c r="N46" s="229" t="str">
        <f t="shared" si="0"/>
        <v/>
      </c>
      <c r="O46" s="229" t="str">
        <f t="shared" si="1"/>
        <v/>
      </c>
      <c r="P46" s="229" t="str">
        <f t="shared" si="2"/>
        <v/>
      </c>
      <c r="Q46" s="229" t="str">
        <f t="shared" si="3"/>
        <v/>
      </c>
    </row>
    <row r="47" spans="1:17" x14ac:dyDescent="0.25">
      <c r="A47" s="2" t="s">
        <v>90</v>
      </c>
      <c r="B47" s="2" t="s">
        <v>91</v>
      </c>
      <c r="C47" t="str">
        <f>VLOOKUP($B47,Totalt!$B$1:$BP$497,MATCH("Kvalitetsgranskad:",Totalt!$B$1:$BP$1,0),FALSE)</f>
        <v>Ja</v>
      </c>
      <c r="E47" t="str">
        <f>VLOOKUP($B47,Miljö!$B$1:$AG$479,MATCH(E$1,Miljö!$B$1:$AK$1,0),FALSE)</f>
        <v>Ja</v>
      </c>
      <c r="F47" t="str">
        <f>VLOOKUP($B47,Miljö!$B$1:$J$479,MATCH("Typ av ursprungsspecificerad el   (Om inget värde anges används Nordisk residualmix, se inforuta) ()",Miljö!$B$1:$J$1,0),FALSE)</f>
        <v>'-'</v>
      </c>
      <c r="G47">
        <f>VLOOKUP($B47,Miljö!$B$1:$J$479,MATCH("Primärenergifaktor ()",Miljö!$B$1:$J$1,0),FALSE)</f>
        <v>2.38</v>
      </c>
      <c r="H47">
        <f>VLOOKUP($B47,Miljö!$B$1:$J$479,MATCH("Koldioxidekvivalenter energiomvandling (g/kwh)",Miljö!$B$1:$J$1,0),FALSE)</f>
        <v>340.5</v>
      </c>
      <c r="I47">
        <f>VLOOKUP($B47,Miljö!$B$1:$J$479,MATCH("Fossilandel för ursprungspecificerad el ()",Miljö!$B$1:$J$1,0),FALSE)</f>
        <v>0.41</v>
      </c>
      <c r="J47">
        <f>VLOOKUP($B47,Miljö!$B$1:$J$479,MATCH("Kärnkraftsandel för ursprungsspecificerad el ()",Miljö!$B$1:$J$1,0),FALSE)</f>
        <v>0.40799999999999997</v>
      </c>
      <c r="L47">
        <f>VLOOKUP($B47,Totalt!$B$1:$BP$497,MATCH("total el",Totalt!$B$1:$BP$1,0),FALSE)</f>
        <v>0.2</v>
      </c>
      <c r="N47" s="229">
        <f t="shared" si="0"/>
        <v>0.47599999999999998</v>
      </c>
      <c r="O47" s="229">
        <f t="shared" si="1"/>
        <v>68.100000000000009</v>
      </c>
      <c r="P47" s="229">
        <f t="shared" si="2"/>
        <v>8.2000000000000003E-2</v>
      </c>
      <c r="Q47" s="229">
        <f t="shared" si="3"/>
        <v>8.1600000000000006E-2</v>
      </c>
    </row>
    <row r="48" spans="1:17" x14ac:dyDescent="0.25">
      <c r="A48" s="2" t="s">
        <v>95</v>
      </c>
      <c r="B48" s="2" t="s">
        <v>96</v>
      </c>
      <c r="C48" t="str">
        <f>VLOOKUP($B48,Totalt!$B$1:$BP$497,MATCH("Kvalitetsgranskad:",Totalt!$B$1:$BP$1,0),FALSE)</f>
        <v>Nej</v>
      </c>
      <c r="E48" t="str">
        <f>VLOOKUP($B48,Miljö!$B$1:$AG$479,MATCH(E$1,Miljö!$B$1:$AK$1,0),FALSE)</f>
        <v>Nej</v>
      </c>
      <c r="F48" t="str">
        <f>VLOOKUP($B48,Miljö!$B$1:$J$479,MATCH("Typ av ursprungsspecificerad el   (Om inget värde anges används Nordisk residualmix, se inforuta) ()",Miljö!$B$1:$J$1,0),FALSE)</f>
        <v>-</v>
      </c>
      <c r="G48" t="str">
        <f>VLOOKUP($B48,Miljö!$B$1:$J$479,MATCH("Primärenergifaktor ()",Miljö!$B$1:$J$1,0),FALSE)</f>
        <v>-</v>
      </c>
      <c r="H48" t="str">
        <f>VLOOKUP($B48,Miljö!$B$1:$J$479,MATCH("Koldioxidekvivalenter energiomvandling (g/kwh)",Miljö!$B$1:$J$1,0),FALSE)</f>
        <v>-</v>
      </c>
      <c r="I48" t="str">
        <f>VLOOKUP($B48,Miljö!$B$1:$J$479,MATCH("Fossilandel för ursprungspecificerad el ()",Miljö!$B$1:$J$1,0),FALSE)</f>
        <v>-</v>
      </c>
      <c r="J48" t="str">
        <f>VLOOKUP($B48,Miljö!$B$1:$J$479,MATCH("Kärnkraftsandel för ursprungsspecificerad el ()",Miljö!$B$1:$J$1,0),FALSE)</f>
        <v>-</v>
      </c>
      <c r="L48">
        <f>VLOOKUP($B48,Totalt!$B$1:$BP$497,MATCH("total el",Totalt!$B$1:$BP$1,0),FALSE)</f>
        <v>0</v>
      </c>
      <c r="N48" s="229" t="str">
        <f t="shared" si="0"/>
        <v/>
      </c>
      <c r="O48" s="229" t="str">
        <f t="shared" si="1"/>
        <v/>
      </c>
      <c r="P48" s="229" t="str">
        <f t="shared" si="2"/>
        <v/>
      </c>
      <c r="Q48" s="229" t="str">
        <f t="shared" si="3"/>
        <v/>
      </c>
    </row>
    <row r="49" spans="1:17" x14ac:dyDescent="0.25">
      <c r="A49" s="2" t="s">
        <v>100</v>
      </c>
      <c r="B49" s="2" t="s">
        <v>101</v>
      </c>
      <c r="C49" t="str">
        <f>VLOOKUP($B49,Totalt!$B$1:$BP$497,MATCH("Kvalitetsgranskad:",Totalt!$B$1:$BP$1,0),FALSE)</f>
        <v>Ja</v>
      </c>
      <c r="E49" t="str">
        <f>VLOOKUP($B49,Miljö!$B$1:$AG$479,MATCH(E$1,Miljö!$B$1:$AK$1,0),FALSE)</f>
        <v>Nej</v>
      </c>
      <c r="F49" t="str">
        <f>VLOOKUP($B49,Miljö!$B$1:$J$479,MATCH("Typ av ursprungsspecificerad el   (Om inget värde anges används Nordisk residualmix, se inforuta) ()",Miljö!$B$1:$J$1,0),FALSE)</f>
        <v>-</v>
      </c>
      <c r="G49">
        <f>VLOOKUP($B49,Miljö!$B$1:$J$479,MATCH("Primärenergifaktor ()",Miljö!$B$1:$J$1,0),FALSE)</f>
        <v>2.29</v>
      </c>
      <c r="H49">
        <f>VLOOKUP($B49,Miljö!$B$1:$J$479,MATCH("Koldioxidekvivalenter energiomvandling (g/kwh)",Miljö!$B$1:$J$1,0),FALSE)</f>
        <v>336.39</v>
      </c>
      <c r="I49">
        <f>VLOOKUP($B49,Miljö!$B$1:$J$479,MATCH("Fossilandel för ursprungspecificerad el ()",Miljö!$B$1:$J$1,0),FALSE)</f>
        <v>0.42099999999999999</v>
      </c>
      <c r="J49">
        <f>VLOOKUP($B49,Miljö!$B$1:$J$479,MATCH("Kärnkraftsandel för ursprungsspecificerad el ()",Miljö!$B$1:$J$1,0),FALSE)</f>
        <v>0.40799999999999997</v>
      </c>
      <c r="L49">
        <f>VLOOKUP($B49,Totalt!$B$1:$BP$497,MATCH("total el",Totalt!$B$1:$BP$1,0),FALSE)</f>
        <v>0.13800000000000001</v>
      </c>
      <c r="N49" s="229">
        <f t="shared" si="0"/>
        <v>0.31602000000000002</v>
      </c>
      <c r="O49" s="229">
        <f t="shared" si="1"/>
        <v>46.421820000000004</v>
      </c>
      <c r="P49" s="229">
        <f t="shared" si="2"/>
        <v>5.8098000000000004E-2</v>
      </c>
      <c r="Q49" s="229">
        <f t="shared" si="3"/>
        <v>5.6304E-2</v>
      </c>
    </row>
    <row r="50" spans="1:17" x14ac:dyDescent="0.25">
      <c r="A50" s="2" t="s">
        <v>100</v>
      </c>
      <c r="B50" s="2" t="s">
        <v>102</v>
      </c>
      <c r="C50" t="str">
        <f>VLOOKUP($B50,Totalt!$B$1:$BP$497,MATCH("Kvalitetsgranskad:",Totalt!$B$1:$BP$1,0),FALSE)</f>
        <v>Ja</v>
      </c>
      <c r="E50" t="str">
        <f>VLOOKUP($B50,Miljö!$B$1:$AG$479,MATCH(E$1,Miljö!$B$1:$AK$1,0),FALSE)</f>
        <v>Ja</v>
      </c>
      <c r="F50" t="str">
        <f>VLOOKUP($B50,Miljö!$B$1:$J$479,MATCH("Typ av ursprungsspecificerad el   (Om inget värde anges används Nordisk residualmix, se inforuta) ()",Miljö!$B$1:$J$1,0),FALSE)</f>
        <v>'Egenproducerad grön 100%'</v>
      </c>
      <c r="G50">
        <f>VLOOKUP($B50,Miljö!$B$1:$J$479,MATCH("Primärenergifaktor ()",Miljö!$B$1:$J$1,0),FALSE)</f>
        <v>0.16</v>
      </c>
      <c r="H50">
        <f>VLOOKUP($B50,Miljö!$B$1:$J$479,MATCH("Koldioxidekvivalenter energiomvandling (g/kwh)",Miljö!$B$1:$J$1,0),FALSE)</f>
        <v>0</v>
      </c>
      <c r="I50">
        <f>VLOOKUP($B50,Miljö!$B$1:$J$479,MATCH("Fossilandel för ursprungspecificerad el ()",Miljö!$B$1:$J$1,0),FALSE)</f>
        <v>0</v>
      </c>
      <c r="J50">
        <f>VLOOKUP($B50,Miljö!$B$1:$J$479,MATCH("Kärnkraftsandel för ursprungsspecificerad el ()",Miljö!$B$1:$J$1,0),FALSE)</f>
        <v>0</v>
      </c>
      <c r="L50">
        <f>VLOOKUP($B50,Totalt!$B$1:$BP$497,MATCH("total el",Totalt!$B$1:$BP$1,0),FALSE)</f>
        <v>11.1348</v>
      </c>
      <c r="N50" s="229">
        <f t="shared" si="0"/>
        <v>1.781568</v>
      </c>
      <c r="O50" s="229">
        <f t="shared" si="1"/>
        <v>0</v>
      </c>
      <c r="P50" s="229">
        <f t="shared" si="2"/>
        <v>0</v>
      </c>
      <c r="Q50" s="229">
        <f t="shared" si="3"/>
        <v>0</v>
      </c>
    </row>
    <row r="51" spans="1:17" x14ac:dyDescent="0.25">
      <c r="A51" s="2" t="s">
        <v>103</v>
      </c>
      <c r="B51" s="2" t="s">
        <v>104</v>
      </c>
      <c r="C51" t="str">
        <f>VLOOKUP($B51,Totalt!$B$1:$BP$497,MATCH("Kvalitetsgranskad:",Totalt!$B$1:$BP$1,0),FALSE)</f>
        <v>Ja</v>
      </c>
      <c r="E51" t="str">
        <f>VLOOKUP($B51,Miljö!$B$1:$AG$479,MATCH(E$1,Miljö!$B$1:$AK$1,0),FALSE)</f>
        <v>Ja</v>
      </c>
      <c r="F51" t="str">
        <f>VLOOKUP($B51,Miljö!$B$1:$J$479,MATCH("Typ av ursprungsspecificerad el   (Om inget värde anges används Nordisk residualmix, se inforuta) ()",Miljö!$B$1:$J$1,0),FALSE)</f>
        <v>'100% förnybart från Dala Kraft'</v>
      </c>
      <c r="G51">
        <f>VLOOKUP($B51,Miljö!$B$1:$J$479,MATCH("Primärenergifaktor ()",Miljö!$B$1:$J$1,0),FALSE)</f>
        <v>1.1000000000000001</v>
      </c>
      <c r="H51">
        <f>VLOOKUP($B51,Miljö!$B$1:$J$479,MATCH("Koldioxidekvivalenter energiomvandling (g/kwh)",Miljö!$B$1:$J$1,0),FALSE)</f>
        <v>0</v>
      </c>
      <c r="I51">
        <f>VLOOKUP($B51,Miljö!$B$1:$J$479,MATCH("Fossilandel för ursprungspecificerad el ()",Miljö!$B$1:$J$1,0),FALSE)</f>
        <v>0</v>
      </c>
      <c r="J51">
        <f>VLOOKUP($B51,Miljö!$B$1:$J$479,MATCH("Kärnkraftsandel för ursprungsspecificerad el ()",Miljö!$B$1:$J$1,0),FALSE)</f>
        <v>0</v>
      </c>
      <c r="L51">
        <f>VLOOKUP($B51,Totalt!$B$1:$BP$497,MATCH("total el",Totalt!$B$1:$BP$1,0),FALSE)</f>
        <v>0.13800000000000001</v>
      </c>
      <c r="N51" s="229">
        <f t="shared" si="0"/>
        <v>0.15180000000000002</v>
      </c>
      <c r="O51" s="229">
        <f t="shared" si="1"/>
        <v>0</v>
      </c>
      <c r="P51" s="229">
        <f t="shared" si="2"/>
        <v>0</v>
      </c>
      <c r="Q51" s="229">
        <f t="shared" si="3"/>
        <v>0</v>
      </c>
    </row>
    <row r="52" spans="1:17" x14ac:dyDescent="0.25">
      <c r="A52" s="2" t="s">
        <v>103</v>
      </c>
      <c r="B52" s="2" t="s">
        <v>105</v>
      </c>
      <c r="C52" t="str">
        <f>VLOOKUP($B52,Totalt!$B$1:$BP$497,MATCH("Kvalitetsgranskad:",Totalt!$B$1:$BP$1,0),FALSE)</f>
        <v>Ja</v>
      </c>
      <c r="E52" t="str">
        <f>VLOOKUP($B52,Miljö!$B$1:$AG$479,MATCH(E$1,Miljö!$B$1:$AK$1,0),FALSE)</f>
        <v>Ja</v>
      </c>
      <c r="F52" t="str">
        <f>VLOOKUP($B52,Miljö!$B$1:$J$479,MATCH("Typ av ursprungsspecificerad el   (Om inget värde anges används Nordisk residualmix, se inforuta) ()",Miljö!$B$1:$J$1,0),FALSE)</f>
        <v>'100%förnybar el från Dala Kraft'</v>
      </c>
      <c r="G52">
        <f>VLOOKUP($B52,Miljö!$B$1:$J$479,MATCH("Primärenergifaktor ()",Miljö!$B$1:$J$1,0),FALSE)</f>
        <v>1.1000000000000001</v>
      </c>
      <c r="H52">
        <f>VLOOKUP($B52,Miljö!$B$1:$J$479,MATCH("Koldioxidekvivalenter energiomvandling (g/kwh)",Miljö!$B$1:$J$1,0),FALSE)</f>
        <v>0</v>
      </c>
      <c r="I52">
        <f>VLOOKUP($B52,Miljö!$B$1:$J$479,MATCH("Fossilandel för ursprungspecificerad el ()",Miljö!$B$1:$J$1,0),FALSE)</f>
        <v>0</v>
      </c>
      <c r="J52">
        <f>VLOOKUP($B52,Miljö!$B$1:$J$479,MATCH("Kärnkraftsandel för ursprungsspecificerad el ()",Miljö!$B$1:$J$1,0),FALSE)</f>
        <v>0</v>
      </c>
      <c r="L52">
        <f>VLOOKUP($B52,Totalt!$B$1:$BP$497,MATCH("total el",Totalt!$B$1:$BP$1,0),FALSE)</f>
        <v>1.1379999999999999</v>
      </c>
      <c r="N52" s="229">
        <f t="shared" si="0"/>
        <v>1.2518</v>
      </c>
      <c r="O52" s="229">
        <f t="shared" si="1"/>
        <v>0</v>
      </c>
      <c r="P52" s="229">
        <f t="shared" si="2"/>
        <v>0</v>
      </c>
      <c r="Q52" s="229">
        <f t="shared" si="3"/>
        <v>0</v>
      </c>
    </row>
    <row r="53" spans="1:17" x14ac:dyDescent="0.25">
      <c r="A53" s="2" t="s">
        <v>106</v>
      </c>
      <c r="B53" s="2" t="s">
        <v>107</v>
      </c>
      <c r="C53" t="str">
        <f>VLOOKUP($B53,Totalt!$B$1:$BP$497,MATCH("Kvalitetsgranskad:",Totalt!$B$1:$BP$1,0),FALSE)</f>
        <v>Ja</v>
      </c>
      <c r="E53" t="str">
        <f>VLOOKUP($B53,Miljö!$B$1:$AG$479,MATCH(E$1,Miljö!$B$1:$AK$1,0),FALSE)</f>
        <v>Ja</v>
      </c>
      <c r="F53" t="str">
        <f>VLOOKUP($B53,Miljö!$B$1:$J$479,MATCH("Typ av ursprungsspecificerad el   (Om inget värde anges används Nordisk residualmix, se inforuta) ()",Miljö!$B$1:$J$1,0),FALSE)</f>
        <v>'Vattenkraft'</v>
      </c>
      <c r="G53">
        <f>VLOOKUP($B53,Miljö!$B$1:$J$479,MATCH("Primärenergifaktor ()",Miljö!$B$1:$J$1,0),FALSE)</f>
        <v>1.1000000000000001</v>
      </c>
      <c r="H53">
        <f>VLOOKUP($B53,Miljö!$B$1:$J$479,MATCH("Koldioxidekvivalenter energiomvandling (g/kwh)",Miljö!$B$1:$J$1,0),FALSE)</f>
        <v>0</v>
      </c>
      <c r="I53">
        <f>VLOOKUP($B53,Miljö!$B$1:$J$479,MATCH("Fossilandel för ursprungspecificerad el ()",Miljö!$B$1:$J$1,0),FALSE)</f>
        <v>0</v>
      </c>
      <c r="J53">
        <f>VLOOKUP($B53,Miljö!$B$1:$J$479,MATCH("Kärnkraftsandel för ursprungsspecificerad el ()",Miljö!$B$1:$J$1,0),FALSE)</f>
        <v>0</v>
      </c>
      <c r="L53">
        <f>VLOOKUP($B53,Totalt!$B$1:$BP$497,MATCH("total el",Totalt!$B$1:$BP$1,0),FALSE)</f>
        <v>0.67900000000000005</v>
      </c>
      <c r="N53" s="229">
        <f t="shared" si="0"/>
        <v>0.74690000000000012</v>
      </c>
      <c r="O53" s="229">
        <f t="shared" si="1"/>
        <v>0</v>
      </c>
      <c r="P53" s="229">
        <f t="shared" si="2"/>
        <v>0</v>
      </c>
      <c r="Q53" s="229">
        <f t="shared" si="3"/>
        <v>0</v>
      </c>
    </row>
    <row r="54" spans="1:17" x14ac:dyDescent="0.25">
      <c r="A54" s="2" t="s">
        <v>106</v>
      </c>
      <c r="B54" s="2" t="s">
        <v>108</v>
      </c>
      <c r="C54" t="str">
        <f>VLOOKUP($B54,Totalt!$B$1:$BP$497,MATCH("Kvalitetsgranskad:",Totalt!$B$1:$BP$1,0),FALSE)</f>
        <v>Ja</v>
      </c>
      <c r="E54" t="str">
        <f>VLOOKUP($B54,Miljö!$B$1:$AG$479,MATCH(E$1,Miljö!$B$1:$AK$1,0),FALSE)</f>
        <v>Ja</v>
      </c>
      <c r="F54" t="str">
        <f>VLOOKUP($B54,Miljö!$B$1:$J$479,MATCH("Typ av ursprungsspecificerad el   (Om inget värde anges används Nordisk residualmix, se inforuta) ()",Miljö!$B$1:$J$1,0),FALSE)</f>
        <v>'Vattenkraft'</v>
      </c>
      <c r="G54">
        <f>VLOOKUP($B54,Miljö!$B$1:$J$479,MATCH("Primärenergifaktor ()",Miljö!$B$1:$J$1,0),FALSE)</f>
        <v>1.1000000000000001</v>
      </c>
      <c r="H54">
        <f>VLOOKUP($B54,Miljö!$B$1:$J$479,MATCH("Koldioxidekvivalenter energiomvandling (g/kwh)",Miljö!$B$1:$J$1,0),FALSE)</f>
        <v>0</v>
      </c>
      <c r="I54">
        <f>VLOOKUP($B54,Miljö!$B$1:$J$479,MATCH("Fossilandel för ursprungspecificerad el ()",Miljö!$B$1:$J$1,0),FALSE)</f>
        <v>0</v>
      </c>
      <c r="J54">
        <f>VLOOKUP($B54,Miljö!$B$1:$J$479,MATCH("Kärnkraftsandel för ursprungsspecificerad el ()",Miljö!$B$1:$J$1,0),FALSE)</f>
        <v>0</v>
      </c>
      <c r="L54">
        <f>VLOOKUP($B54,Totalt!$B$1:$BP$497,MATCH("total el",Totalt!$B$1:$BP$1,0),FALSE)</f>
        <v>7.9000000000000001E-2</v>
      </c>
      <c r="N54" s="229">
        <f t="shared" si="0"/>
        <v>8.6900000000000005E-2</v>
      </c>
      <c r="O54" s="229">
        <f t="shared" si="1"/>
        <v>0</v>
      </c>
      <c r="P54" s="229">
        <f t="shared" si="2"/>
        <v>0</v>
      </c>
      <c r="Q54" s="229">
        <f t="shared" si="3"/>
        <v>0</v>
      </c>
    </row>
    <row r="55" spans="1:17" x14ac:dyDescent="0.25">
      <c r="A55" s="2" t="s">
        <v>106</v>
      </c>
      <c r="B55" s="2" t="s">
        <v>109</v>
      </c>
      <c r="C55" t="str">
        <f>VLOOKUP($B55,Totalt!$B$1:$BP$497,MATCH("Kvalitetsgranskad:",Totalt!$B$1:$BP$1,0),FALSE)</f>
        <v>Ja</v>
      </c>
      <c r="E55" t="str">
        <f>VLOOKUP($B55,Miljö!$B$1:$AG$479,MATCH(E$1,Miljö!$B$1:$AK$1,0),FALSE)</f>
        <v>Ja</v>
      </c>
      <c r="F55" t="str">
        <f>VLOOKUP($B55,Miljö!$B$1:$J$479,MATCH("Typ av ursprungsspecificerad el   (Om inget värde anges används Nordisk residualmix, se inforuta) ()",Miljö!$B$1:$J$1,0),FALSE)</f>
        <v>'Vatten'</v>
      </c>
      <c r="G55">
        <f>VLOOKUP($B55,Miljö!$B$1:$J$479,MATCH("Primärenergifaktor ()",Miljö!$B$1:$J$1,0),FALSE)</f>
        <v>1.1000000000000001</v>
      </c>
      <c r="H55">
        <f>VLOOKUP($B55,Miljö!$B$1:$J$479,MATCH("Koldioxidekvivalenter energiomvandling (g/kwh)",Miljö!$B$1:$J$1,0),FALSE)</f>
        <v>0</v>
      </c>
      <c r="I55">
        <f>VLOOKUP($B55,Miljö!$B$1:$J$479,MATCH("Fossilandel för ursprungspecificerad el ()",Miljö!$B$1:$J$1,0),FALSE)</f>
        <v>0</v>
      </c>
      <c r="J55">
        <f>VLOOKUP($B55,Miljö!$B$1:$J$479,MATCH("Kärnkraftsandel för ursprungsspecificerad el ()",Miljö!$B$1:$J$1,0),FALSE)</f>
        <v>0</v>
      </c>
      <c r="L55">
        <f>VLOOKUP($B55,Totalt!$B$1:$BP$497,MATCH("total el",Totalt!$B$1:$BP$1,0),FALSE)</f>
        <v>7.9000000000000001E-2</v>
      </c>
      <c r="N55" s="229">
        <f t="shared" si="0"/>
        <v>8.6900000000000005E-2</v>
      </c>
      <c r="O55" s="229">
        <f t="shared" si="1"/>
        <v>0</v>
      </c>
      <c r="P55" s="229">
        <f t="shared" si="2"/>
        <v>0</v>
      </c>
      <c r="Q55" s="229">
        <f t="shared" si="3"/>
        <v>0</v>
      </c>
    </row>
    <row r="56" spans="1:17" x14ac:dyDescent="0.25">
      <c r="A56" s="2" t="s">
        <v>106</v>
      </c>
      <c r="B56" s="2" t="s">
        <v>110</v>
      </c>
      <c r="C56" t="str">
        <f>VLOOKUP($B56,Totalt!$B$1:$BP$497,MATCH("Kvalitetsgranskad:",Totalt!$B$1:$BP$1,0),FALSE)</f>
        <v>Ja</v>
      </c>
      <c r="E56" t="str">
        <f>VLOOKUP($B56,Miljö!$B$1:$AG$479,MATCH(E$1,Miljö!$B$1:$AK$1,0),FALSE)</f>
        <v>Ja</v>
      </c>
      <c r="F56" t="str">
        <f>VLOOKUP($B56,Miljö!$B$1:$J$479,MATCH("Typ av ursprungsspecificerad el   (Om inget värde anges används Nordisk residualmix, se inforuta) ()",Miljö!$B$1:$J$1,0),FALSE)</f>
        <v>'Vattenkraft'</v>
      </c>
      <c r="G56">
        <f>VLOOKUP($B56,Miljö!$B$1:$J$479,MATCH("Primärenergifaktor ()",Miljö!$B$1:$J$1,0),FALSE)</f>
        <v>1.1000000000000001</v>
      </c>
      <c r="H56">
        <f>VLOOKUP($B56,Miljö!$B$1:$J$479,MATCH("Koldioxidekvivalenter energiomvandling (g/kwh)",Miljö!$B$1:$J$1,0),FALSE)</f>
        <v>336.39</v>
      </c>
      <c r="I56">
        <f>VLOOKUP($B56,Miljö!$B$1:$J$479,MATCH("Fossilandel för ursprungspecificerad el ()",Miljö!$B$1:$J$1,0),FALSE)</f>
        <v>0.42099999999999999</v>
      </c>
      <c r="J56">
        <f>VLOOKUP($B56,Miljö!$B$1:$J$479,MATCH("Kärnkraftsandel för ursprungsspecificerad el ()",Miljö!$B$1:$J$1,0),FALSE)</f>
        <v>0</v>
      </c>
      <c r="L56">
        <f>VLOOKUP($B56,Totalt!$B$1:$BP$497,MATCH("total el",Totalt!$B$1:$BP$1,0),FALSE)</f>
        <v>1.6799999999999999E-2</v>
      </c>
      <c r="N56" s="229">
        <f t="shared" si="0"/>
        <v>1.848E-2</v>
      </c>
      <c r="O56" s="229">
        <f t="shared" si="1"/>
        <v>5.6513519999999993</v>
      </c>
      <c r="P56" s="229">
        <f t="shared" si="2"/>
        <v>7.0727999999999997E-3</v>
      </c>
      <c r="Q56" s="229">
        <f t="shared" si="3"/>
        <v>0</v>
      </c>
    </row>
    <row r="57" spans="1:17" x14ac:dyDescent="0.25">
      <c r="A57" s="2" t="s">
        <v>111</v>
      </c>
      <c r="B57" s="2" t="s">
        <v>112</v>
      </c>
      <c r="C57" t="str">
        <f>VLOOKUP($B57,Totalt!$B$1:$BP$497,MATCH("Kvalitetsgranskad:",Totalt!$B$1:$BP$1,0),FALSE)</f>
        <v>Ja</v>
      </c>
      <c r="E57" t="str">
        <f>VLOOKUP($B57,Miljö!$B$1:$AG$479,MATCH(E$1,Miljö!$B$1:$AK$1,0),FALSE)</f>
        <v>Nej</v>
      </c>
      <c r="F57" t="str">
        <f>VLOOKUP($B57,Miljö!$B$1:$J$479,MATCH("Typ av ursprungsspecificerad el   (Om inget värde anges används Nordisk residualmix, se inforuta) ()",Miljö!$B$1:$J$1,0),FALSE)</f>
        <v>-</v>
      </c>
      <c r="G57">
        <f>VLOOKUP($B57,Miljö!$B$1:$J$479,MATCH("Primärenergifaktor ()",Miljö!$B$1:$J$1,0),FALSE)</f>
        <v>2.29</v>
      </c>
      <c r="H57">
        <f>VLOOKUP($B57,Miljö!$B$1:$J$479,MATCH("Koldioxidekvivalenter energiomvandling (g/kwh)",Miljö!$B$1:$J$1,0),FALSE)</f>
        <v>336.39</v>
      </c>
      <c r="I57">
        <f>VLOOKUP($B57,Miljö!$B$1:$J$479,MATCH("Fossilandel för ursprungspecificerad el ()",Miljö!$B$1:$J$1,0),FALSE)</f>
        <v>0.42099999999999999</v>
      </c>
      <c r="J57">
        <f>VLOOKUP($B57,Miljö!$B$1:$J$479,MATCH("Kärnkraftsandel för ursprungsspecificerad el ()",Miljö!$B$1:$J$1,0),FALSE)</f>
        <v>0.40799999999999997</v>
      </c>
      <c r="L57">
        <f>VLOOKUP($B57,Totalt!$B$1:$BP$497,MATCH("total el",Totalt!$B$1:$BP$1,0),FALSE)</f>
        <v>6.9000000000000006E-2</v>
      </c>
      <c r="N57" s="229">
        <f t="shared" si="0"/>
        <v>0.15801000000000001</v>
      </c>
      <c r="O57" s="229">
        <f t="shared" si="1"/>
        <v>23.210910000000002</v>
      </c>
      <c r="P57" s="229">
        <f t="shared" si="2"/>
        <v>2.9049000000000002E-2</v>
      </c>
      <c r="Q57" s="229">
        <f t="shared" si="3"/>
        <v>2.8152E-2</v>
      </c>
    </row>
    <row r="58" spans="1:17" x14ac:dyDescent="0.25">
      <c r="A58" s="2" t="s">
        <v>111</v>
      </c>
      <c r="B58" s="2" t="s">
        <v>113</v>
      </c>
      <c r="C58" t="str">
        <f>VLOOKUP($B58,Totalt!$B$1:$BP$497,MATCH("Kvalitetsgranskad:",Totalt!$B$1:$BP$1,0),FALSE)</f>
        <v>Ja</v>
      </c>
      <c r="E58" t="str">
        <f>VLOOKUP($B58,Miljö!$B$1:$AG$479,MATCH(E$1,Miljö!$B$1:$AK$1,0),FALSE)</f>
        <v>Nej</v>
      </c>
      <c r="F58" t="str">
        <f>VLOOKUP($B58,Miljö!$B$1:$J$479,MATCH("Typ av ursprungsspecificerad el   (Om inget värde anges används Nordisk residualmix, se inforuta) ()",Miljö!$B$1:$J$1,0),FALSE)</f>
        <v>-</v>
      </c>
      <c r="G58">
        <f>VLOOKUP($B58,Miljö!$B$1:$J$479,MATCH("Primärenergifaktor ()",Miljö!$B$1:$J$1,0),FALSE)</f>
        <v>2.29</v>
      </c>
      <c r="H58">
        <f>VLOOKUP($B58,Miljö!$B$1:$J$479,MATCH("Koldioxidekvivalenter energiomvandling (g/kwh)",Miljö!$B$1:$J$1,0),FALSE)</f>
        <v>336.39</v>
      </c>
      <c r="I58">
        <f>VLOOKUP($B58,Miljö!$B$1:$J$479,MATCH("Fossilandel för ursprungspecificerad el ()",Miljö!$B$1:$J$1,0),FALSE)</f>
        <v>0.42099999999999999</v>
      </c>
      <c r="J58">
        <f>VLOOKUP($B58,Miljö!$B$1:$J$479,MATCH("Kärnkraftsandel för ursprungsspecificerad el ()",Miljö!$B$1:$J$1,0),FALSE)</f>
        <v>0.40799999999999997</v>
      </c>
      <c r="L58">
        <f>VLOOKUP($B58,Totalt!$B$1:$BP$497,MATCH("total el",Totalt!$B$1:$BP$1,0),FALSE)</f>
        <v>1.091</v>
      </c>
      <c r="N58" s="229">
        <f t="shared" si="0"/>
        <v>2.4983900000000001</v>
      </c>
      <c r="O58" s="229">
        <f t="shared" si="1"/>
        <v>367.00148999999999</v>
      </c>
      <c r="P58" s="229">
        <f t="shared" si="2"/>
        <v>0.45931099999999997</v>
      </c>
      <c r="Q58" s="229">
        <f t="shared" si="3"/>
        <v>0.44512799999999997</v>
      </c>
    </row>
    <row r="59" spans="1:17" x14ac:dyDescent="0.25">
      <c r="A59" s="2" t="s">
        <v>111</v>
      </c>
      <c r="B59" s="2" t="s">
        <v>114</v>
      </c>
      <c r="C59" t="str">
        <f>VLOOKUP($B59,Totalt!$B$1:$BP$497,MATCH("Kvalitetsgranskad:",Totalt!$B$1:$BP$1,0),FALSE)</f>
        <v>Ja</v>
      </c>
      <c r="E59" t="str">
        <f>VLOOKUP($B59,Miljö!$B$1:$AG$479,MATCH(E$1,Miljö!$B$1:$AK$1,0),FALSE)</f>
        <v>Nej</v>
      </c>
      <c r="F59" t="str">
        <f>VLOOKUP($B59,Miljö!$B$1:$J$479,MATCH("Typ av ursprungsspecificerad el   (Om inget värde anges används Nordisk residualmix, se inforuta) ()",Miljö!$B$1:$J$1,0),FALSE)</f>
        <v>-</v>
      </c>
      <c r="G59">
        <f>VLOOKUP($B59,Miljö!$B$1:$J$479,MATCH("Primärenergifaktor ()",Miljö!$B$1:$J$1,0),FALSE)</f>
        <v>2.29</v>
      </c>
      <c r="H59">
        <f>VLOOKUP($B59,Miljö!$B$1:$J$479,MATCH("Koldioxidekvivalenter energiomvandling (g/kwh)",Miljö!$B$1:$J$1,0),FALSE)</f>
        <v>336.39</v>
      </c>
      <c r="I59">
        <f>VLOOKUP($B59,Miljö!$B$1:$J$479,MATCH("Fossilandel för ursprungspecificerad el ()",Miljö!$B$1:$J$1,0),FALSE)</f>
        <v>0.42099999999999999</v>
      </c>
      <c r="J59">
        <f>VLOOKUP($B59,Miljö!$B$1:$J$479,MATCH("Kärnkraftsandel för ursprungsspecificerad el ()",Miljö!$B$1:$J$1,0),FALSE)</f>
        <v>0.40799999999999997</v>
      </c>
      <c r="L59">
        <f>VLOOKUP($B59,Totalt!$B$1:$BP$497,MATCH("total el",Totalt!$B$1:$BP$1,0),FALSE)</f>
        <v>0.20799999999999999</v>
      </c>
      <c r="N59" s="229">
        <f t="shared" si="0"/>
        <v>0.47631999999999997</v>
      </c>
      <c r="O59" s="229">
        <f t="shared" si="1"/>
        <v>69.96911999999999</v>
      </c>
      <c r="P59" s="229">
        <f t="shared" si="2"/>
        <v>8.7567999999999993E-2</v>
      </c>
      <c r="Q59" s="229">
        <f t="shared" si="3"/>
        <v>8.4863999999999995E-2</v>
      </c>
    </row>
    <row r="60" spans="1:17" x14ac:dyDescent="0.25">
      <c r="A60" s="2" t="s">
        <v>111</v>
      </c>
      <c r="B60" s="2" t="s">
        <v>115</v>
      </c>
      <c r="C60" t="str">
        <f>VLOOKUP($B60,Totalt!$B$1:$BP$497,MATCH("Kvalitetsgranskad:",Totalt!$B$1:$BP$1,0),FALSE)</f>
        <v>Ja</v>
      </c>
      <c r="E60" t="str">
        <f>VLOOKUP($B60,Miljö!$B$1:$AG$479,MATCH(E$1,Miljö!$B$1:$AK$1,0),FALSE)</f>
        <v>Nej</v>
      </c>
      <c r="F60" t="str">
        <f>VLOOKUP($B60,Miljö!$B$1:$J$479,MATCH("Typ av ursprungsspecificerad el   (Om inget värde anges används Nordisk residualmix, se inforuta) ()",Miljö!$B$1:$J$1,0),FALSE)</f>
        <v>-</v>
      </c>
      <c r="G60">
        <f>VLOOKUP($B60,Miljö!$B$1:$J$479,MATCH("Primärenergifaktor ()",Miljö!$B$1:$J$1,0),FALSE)</f>
        <v>2.29</v>
      </c>
      <c r="H60">
        <f>VLOOKUP($B60,Miljö!$B$1:$J$479,MATCH("Koldioxidekvivalenter energiomvandling (g/kwh)",Miljö!$B$1:$J$1,0),FALSE)</f>
        <v>336.39</v>
      </c>
      <c r="I60">
        <f>VLOOKUP($B60,Miljö!$B$1:$J$479,MATCH("Fossilandel för ursprungspecificerad el ()",Miljö!$B$1:$J$1,0),FALSE)</f>
        <v>0.42099999999999999</v>
      </c>
      <c r="J60">
        <f>VLOOKUP($B60,Miljö!$B$1:$J$479,MATCH("Kärnkraftsandel för ursprungsspecificerad el ()",Miljö!$B$1:$J$1,0),FALSE)</f>
        <v>0.40799999999999997</v>
      </c>
      <c r="L60">
        <f>VLOOKUP($B60,Totalt!$B$1:$BP$497,MATCH("total el",Totalt!$B$1:$BP$1,0),FALSE)</f>
        <v>0.97599999999999998</v>
      </c>
      <c r="N60" s="229">
        <f t="shared" si="0"/>
        <v>2.2350400000000001</v>
      </c>
      <c r="O60" s="229">
        <f t="shared" si="1"/>
        <v>328.31664000000001</v>
      </c>
      <c r="P60" s="229">
        <f t="shared" si="2"/>
        <v>0.41089599999999998</v>
      </c>
      <c r="Q60" s="229">
        <f t="shared" si="3"/>
        <v>0.39820799999999995</v>
      </c>
    </row>
    <row r="61" spans="1:17" x14ac:dyDescent="0.25">
      <c r="A61" s="2" t="s">
        <v>111</v>
      </c>
      <c r="B61" s="2" t="s">
        <v>116</v>
      </c>
      <c r="C61" t="str">
        <f>VLOOKUP($B61,Totalt!$B$1:$BP$497,MATCH("Kvalitetsgranskad:",Totalt!$B$1:$BP$1,0),FALSE)</f>
        <v>Ja</v>
      </c>
      <c r="E61" t="str">
        <f>VLOOKUP($B61,Miljö!$B$1:$AG$479,MATCH(E$1,Miljö!$B$1:$AK$1,0),FALSE)</f>
        <v>Nej</v>
      </c>
      <c r="F61" t="str">
        <f>VLOOKUP($B61,Miljö!$B$1:$J$479,MATCH("Typ av ursprungsspecificerad el   (Om inget värde anges används Nordisk residualmix, se inforuta) ()",Miljö!$B$1:$J$1,0),FALSE)</f>
        <v>-</v>
      </c>
      <c r="G61">
        <f>VLOOKUP($B61,Miljö!$B$1:$J$479,MATCH("Primärenergifaktor ()",Miljö!$B$1:$J$1,0),FALSE)</f>
        <v>2.29</v>
      </c>
      <c r="H61">
        <f>VLOOKUP($B61,Miljö!$B$1:$J$479,MATCH("Koldioxidekvivalenter energiomvandling (g/kwh)",Miljö!$B$1:$J$1,0),FALSE)</f>
        <v>336.39</v>
      </c>
      <c r="I61">
        <f>VLOOKUP($B61,Miljö!$B$1:$J$479,MATCH("Fossilandel för ursprungspecificerad el ()",Miljö!$B$1:$J$1,0),FALSE)</f>
        <v>0.42099999999999999</v>
      </c>
      <c r="J61">
        <f>VLOOKUP($B61,Miljö!$B$1:$J$479,MATCH("Kärnkraftsandel för ursprungsspecificerad el ()",Miljö!$B$1:$J$1,0),FALSE)</f>
        <v>0.40799999999999997</v>
      </c>
      <c r="L61">
        <f>VLOOKUP($B61,Totalt!$B$1:$BP$497,MATCH("total el",Totalt!$B$1:$BP$1,0),FALSE)</f>
        <v>0.254</v>
      </c>
      <c r="N61" s="229">
        <f t="shared" si="0"/>
        <v>0.58166000000000007</v>
      </c>
      <c r="O61" s="229">
        <f t="shared" si="1"/>
        <v>85.443060000000003</v>
      </c>
      <c r="P61" s="229">
        <f t="shared" si="2"/>
        <v>0.106934</v>
      </c>
      <c r="Q61" s="229">
        <f t="shared" si="3"/>
        <v>0.10363199999999999</v>
      </c>
    </row>
    <row r="62" spans="1:17" x14ac:dyDescent="0.25">
      <c r="A62" s="2" t="s">
        <v>111</v>
      </c>
      <c r="B62" s="2" t="s">
        <v>117</v>
      </c>
      <c r="C62" t="str">
        <f>VLOOKUP($B62,Totalt!$B$1:$BP$497,MATCH("Kvalitetsgranskad:",Totalt!$B$1:$BP$1,0),FALSE)</f>
        <v>Ja</v>
      </c>
      <c r="E62" t="str">
        <f>VLOOKUP($B62,Miljö!$B$1:$AG$479,MATCH(E$1,Miljö!$B$1:$AK$1,0),FALSE)</f>
        <v>Nej</v>
      </c>
      <c r="F62" t="str">
        <f>VLOOKUP($B62,Miljö!$B$1:$J$479,MATCH("Typ av ursprungsspecificerad el   (Om inget värde anges används Nordisk residualmix, se inforuta) ()",Miljö!$B$1:$J$1,0),FALSE)</f>
        <v>'-'</v>
      </c>
      <c r="G62">
        <f>VLOOKUP($B62,Miljö!$B$1:$J$479,MATCH("Primärenergifaktor ()",Miljö!$B$1:$J$1,0),FALSE)</f>
        <v>2.29</v>
      </c>
      <c r="H62">
        <f>VLOOKUP($B62,Miljö!$B$1:$J$479,MATCH("Koldioxidekvivalenter energiomvandling (g/kwh)",Miljö!$B$1:$J$1,0),FALSE)</f>
        <v>336.39</v>
      </c>
      <c r="I62">
        <f>VLOOKUP($B62,Miljö!$B$1:$J$479,MATCH("Fossilandel för ursprungspecificerad el ()",Miljö!$B$1:$J$1,0),FALSE)</f>
        <v>0.42099999999999999</v>
      </c>
      <c r="J62">
        <f>VLOOKUP($B62,Miljö!$B$1:$J$479,MATCH("Kärnkraftsandel för ursprungsspecificerad el ()",Miljö!$B$1:$J$1,0),FALSE)</f>
        <v>0.40799999999999997</v>
      </c>
      <c r="L62">
        <f>VLOOKUP($B62,Totalt!$B$1:$BP$497,MATCH("total el",Totalt!$B$1:$BP$1,0),FALSE)</f>
        <v>73.217199999999991</v>
      </c>
      <c r="N62" s="229">
        <f t="shared" si="0"/>
        <v>167.66738799999999</v>
      </c>
      <c r="O62" s="229">
        <f t="shared" si="1"/>
        <v>24629.533907999998</v>
      </c>
      <c r="P62" s="229">
        <f t="shared" si="2"/>
        <v>30.824441199999995</v>
      </c>
      <c r="Q62" s="229">
        <f t="shared" si="3"/>
        <v>29.872617599999995</v>
      </c>
    </row>
    <row r="63" spans="1:17" x14ac:dyDescent="0.25">
      <c r="A63" s="2" t="s">
        <v>111</v>
      </c>
      <c r="B63" s="2" t="s">
        <v>118</v>
      </c>
      <c r="C63" t="str">
        <f>VLOOKUP($B63,Totalt!$B$1:$BP$497,MATCH("Kvalitetsgranskad:",Totalt!$B$1:$BP$1,0),FALSE)</f>
        <v>Ja</v>
      </c>
      <c r="E63" t="str">
        <f>VLOOKUP($B63,Miljö!$B$1:$AG$479,MATCH(E$1,Miljö!$B$1:$AK$1,0),FALSE)</f>
        <v>Ja</v>
      </c>
      <c r="F63" t="str">
        <f>VLOOKUP($B63,Miljö!$B$1:$J$479,MATCH("Typ av ursprungsspecificerad el   (Om inget värde anges används Nordisk residualmix, se inforuta) ()",Miljö!$B$1:$J$1,0),FALSE)</f>
        <v>'Biokraft'</v>
      </c>
      <c r="G63">
        <f>VLOOKUP($B63,Miljö!$B$1:$J$479,MATCH("Primärenergifaktor ()",Miljö!$B$1:$J$1,0),FALSE)</f>
        <v>0.15</v>
      </c>
      <c r="H63">
        <f>VLOOKUP($B63,Miljö!$B$1:$J$479,MATCH("Koldioxidekvivalenter energiomvandling (g/kwh)",Miljö!$B$1:$J$1,0),FALSE)</f>
        <v>9</v>
      </c>
      <c r="I63">
        <f>VLOOKUP($B63,Miljö!$B$1:$J$479,MATCH("Fossilandel för ursprungspecificerad el ()",Miljö!$B$1:$J$1,0),FALSE)</f>
        <v>0</v>
      </c>
      <c r="J63">
        <f>VLOOKUP($B63,Miljö!$B$1:$J$479,MATCH("Kärnkraftsandel för ursprungsspecificerad el ()",Miljö!$B$1:$J$1,0),FALSE)</f>
        <v>0</v>
      </c>
      <c r="L63">
        <f>VLOOKUP($B63,Totalt!$B$1:$BP$497,MATCH("total el",Totalt!$B$1:$BP$1,0),FALSE)</f>
        <v>91.528999999999996</v>
      </c>
      <c r="N63" s="229">
        <f t="shared" si="0"/>
        <v>13.729349999999998</v>
      </c>
      <c r="O63" s="229">
        <f t="shared" si="1"/>
        <v>823.76099999999997</v>
      </c>
      <c r="P63" s="229">
        <f t="shared" si="2"/>
        <v>0</v>
      </c>
      <c r="Q63" s="229">
        <f t="shared" si="3"/>
        <v>0</v>
      </c>
    </row>
    <row r="64" spans="1:17" x14ac:dyDescent="0.25">
      <c r="A64" s="2" t="s">
        <v>111</v>
      </c>
      <c r="B64" s="2" t="s">
        <v>119</v>
      </c>
      <c r="C64" t="str">
        <f>VLOOKUP($B64,Totalt!$B$1:$BP$497,MATCH("Kvalitetsgranskad:",Totalt!$B$1:$BP$1,0),FALSE)</f>
        <v>Ja</v>
      </c>
      <c r="E64" t="str">
        <f>VLOOKUP($B64,Miljö!$B$1:$AG$479,MATCH(E$1,Miljö!$B$1:$AK$1,0),FALSE)</f>
        <v>Nej</v>
      </c>
      <c r="F64" t="str">
        <f>VLOOKUP($B64,Miljö!$B$1:$J$479,MATCH("Typ av ursprungsspecificerad el   (Om inget värde anges används Nordisk residualmix, se inforuta) ()",Miljö!$B$1:$J$1,0),FALSE)</f>
        <v>-</v>
      </c>
      <c r="G64">
        <f>VLOOKUP($B64,Miljö!$B$1:$J$479,MATCH("Primärenergifaktor ()",Miljö!$B$1:$J$1,0),FALSE)</f>
        <v>2.29</v>
      </c>
      <c r="H64">
        <f>VLOOKUP($B64,Miljö!$B$1:$J$479,MATCH("Koldioxidekvivalenter energiomvandling (g/kwh)",Miljö!$B$1:$J$1,0),FALSE)</f>
        <v>336.39</v>
      </c>
      <c r="I64">
        <f>VLOOKUP($B64,Miljö!$B$1:$J$479,MATCH("Fossilandel för ursprungspecificerad el ()",Miljö!$B$1:$J$1,0),FALSE)</f>
        <v>0.42099999999999999</v>
      </c>
      <c r="J64">
        <f>VLOOKUP($B64,Miljö!$B$1:$J$479,MATCH("Kärnkraftsandel för ursprungsspecificerad el ()",Miljö!$B$1:$J$1,0),FALSE)</f>
        <v>0.40799999999999997</v>
      </c>
      <c r="L64">
        <f>VLOOKUP($B64,Totalt!$B$1:$BP$497,MATCH("total el",Totalt!$B$1:$BP$1,0),FALSE)</f>
        <v>7.66</v>
      </c>
      <c r="N64" s="229">
        <f t="shared" si="0"/>
        <v>17.541399999999999</v>
      </c>
      <c r="O64" s="229">
        <f t="shared" si="1"/>
        <v>2576.7473999999997</v>
      </c>
      <c r="P64" s="229">
        <f t="shared" si="2"/>
        <v>3.2248600000000001</v>
      </c>
      <c r="Q64" s="229">
        <f t="shared" si="3"/>
        <v>3.1252800000000001</v>
      </c>
    </row>
    <row r="65" spans="1:17" x14ac:dyDescent="0.25">
      <c r="A65" s="2" t="s">
        <v>111</v>
      </c>
      <c r="B65" s="2" t="s">
        <v>120</v>
      </c>
      <c r="C65" t="str">
        <f>VLOOKUP($B65,Totalt!$B$1:$BP$497,MATCH("Kvalitetsgranskad:",Totalt!$B$1:$BP$1,0),FALSE)</f>
        <v>Ja</v>
      </c>
      <c r="E65" t="str">
        <f>VLOOKUP($B65,Miljö!$B$1:$AG$479,MATCH(E$1,Miljö!$B$1:$AK$1,0),FALSE)</f>
        <v>Nej</v>
      </c>
      <c r="F65" t="str">
        <f>VLOOKUP($B65,Miljö!$B$1:$J$479,MATCH("Typ av ursprungsspecificerad el   (Om inget värde anges används Nordisk residualmix, se inforuta) ()",Miljö!$B$1:$J$1,0),FALSE)</f>
        <v>-</v>
      </c>
      <c r="G65">
        <f>VLOOKUP($B65,Miljö!$B$1:$J$479,MATCH("Primärenergifaktor ()",Miljö!$B$1:$J$1,0),FALSE)</f>
        <v>2.29</v>
      </c>
      <c r="H65">
        <f>VLOOKUP($B65,Miljö!$B$1:$J$479,MATCH("Koldioxidekvivalenter energiomvandling (g/kwh)",Miljö!$B$1:$J$1,0),FALSE)</f>
        <v>336.39</v>
      </c>
      <c r="I65">
        <f>VLOOKUP($B65,Miljö!$B$1:$J$479,MATCH("Fossilandel för ursprungspecificerad el ()",Miljö!$B$1:$J$1,0),FALSE)</f>
        <v>0.42099999999999999</v>
      </c>
      <c r="J65">
        <f>VLOOKUP($B65,Miljö!$B$1:$J$479,MATCH("Kärnkraftsandel för ursprungsspecificerad el ()",Miljö!$B$1:$J$1,0),FALSE)</f>
        <v>0.40799999999999997</v>
      </c>
      <c r="L65">
        <f>VLOOKUP($B65,Totalt!$B$1:$BP$497,MATCH("total el",Totalt!$B$1:$BP$1,0),FALSE)</f>
        <v>29.4757</v>
      </c>
      <c r="N65" s="229">
        <f t="shared" si="0"/>
        <v>67.499352999999999</v>
      </c>
      <c r="O65" s="229">
        <f t="shared" si="1"/>
        <v>9915.3307229999991</v>
      </c>
      <c r="P65" s="229">
        <f t="shared" si="2"/>
        <v>12.409269699999999</v>
      </c>
      <c r="Q65" s="229">
        <f t="shared" si="3"/>
        <v>12.026085599999998</v>
      </c>
    </row>
    <row r="66" spans="1:17" x14ac:dyDescent="0.25">
      <c r="A66" s="2" t="s">
        <v>111</v>
      </c>
      <c r="B66" s="2" t="s">
        <v>121</v>
      </c>
      <c r="C66" t="str">
        <f>VLOOKUP($B66,Totalt!$B$1:$BP$497,MATCH("Kvalitetsgranskad:",Totalt!$B$1:$BP$1,0),FALSE)</f>
        <v>Ja</v>
      </c>
      <c r="E66" t="str">
        <f>VLOOKUP($B66,Miljö!$B$1:$AG$479,MATCH(E$1,Miljö!$B$1:$AK$1,0),FALSE)</f>
        <v>Nej</v>
      </c>
      <c r="F66" t="str">
        <f>VLOOKUP($B66,Miljö!$B$1:$J$479,MATCH("Typ av ursprungsspecificerad el   (Om inget värde anges används Nordisk residualmix, se inforuta) ()",Miljö!$B$1:$J$1,0),FALSE)</f>
        <v>-</v>
      </c>
      <c r="G66">
        <f>VLOOKUP($B66,Miljö!$B$1:$J$479,MATCH("Primärenergifaktor ()",Miljö!$B$1:$J$1,0),FALSE)</f>
        <v>2.29</v>
      </c>
      <c r="H66">
        <f>VLOOKUP($B66,Miljö!$B$1:$J$479,MATCH("Koldioxidekvivalenter energiomvandling (g/kwh)",Miljö!$B$1:$J$1,0),FALSE)</f>
        <v>336.39</v>
      </c>
      <c r="I66">
        <f>VLOOKUP($B66,Miljö!$B$1:$J$479,MATCH("Fossilandel för ursprungspecificerad el ()",Miljö!$B$1:$J$1,0),FALSE)</f>
        <v>0.42099999999999999</v>
      </c>
      <c r="J66">
        <f>VLOOKUP($B66,Miljö!$B$1:$J$479,MATCH("Kärnkraftsandel för ursprungsspecificerad el ()",Miljö!$B$1:$J$1,0),FALSE)</f>
        <v>0.40799999999999997</v>
      </c>
      <c r="L66">
        <f>VLOOKUP($B66,Totalt!$B$1:$BP$497,MATCH("total el",Totalt!$B$1:$BP$1,0),FALSE)</f>
        <v>3.4</v>
      </c>
      <c r="N66" s="229">
        <f t="shared" si="0"/>
        <v>7.7859999999999996</v>
      </c>
      <c r="O66" s="229">
        <f t="shared" si="1"/>
        <v>1143.7259999999999</v>
      </c>
      <c r="P66" s="229">
        <f t="shared" si="2"/>
        <v>1.4314</v>
      </c>
      <c r="Q66" s="229">
        <f t="shared" si="3"/>
        <v>1.3871999999999998</v>
      </c>
    </row>
    <row r="67" spans="1:17" x14ac:dyDescent="0.25">
      <c r="A67" s="2" t="s">
        <v>111</v>
      </c>
      <c r="B67" s="2" t="s">
        <v>122</v>
      </c>
      <c r="C67" t="str">
        <f>VLOOKUP($B67,Totalt!$B$1:$BP$497,MATCH("Kvalitetsgranskad:",Totalt!$B$1:$BP$1,0),FALSE)</f>
        <v>Ja</v>
      </c>
      <c r="E67" t="str">
        <f>VLOOKUP($B67,Miljö!$B$1:$AG$479,MATCH(E$1,Miljö!$B$1:$AK$1,0),FALSE)</f>
        <v>Ja</v>
      </c>
      <c r="F67" t="str">
        <f>VLOOKUP($B67,Miljö!$B$1:$J$479,MATCH("Typ av ursprungsspecificerad el   (Om inget värde anges används Nordisk residualmix, se inforuta) ()",Miljö!$B$1:$J$1,0),FALSE)</f>
        <v>'Biokraft samt nordisk residual'</v>
      </c>
      <c r="G67">
        <f>VLOOKUP($B67,Miljö!$B$1:$J$479,MATCH("Primärenergifaktor ()",Miljö!$B$1:$J$1,0),FALSE)</f>
        <v>1.86</v>
      </c>
      <c r="H67">
        <f>VLOOKUP($B67,Miljö!$B$1:$J$479,MATCH("Koldioxidekvivalenter energiomvandling (g/kwh)",Miljö!$B$1:$J$1,0),FALSE)</f>
        <v>262.72000000000003</v>
      </c>
      <c r="I67">
        <f>VLOOKUP($B67,Miljö!$B$1:$J$479,MATCH("Fossilandel för ursprungspecificerad el ()",Miljö!$B$1:$J$1,0),FALSE)</f>
        <v>0.32879999999999998</v>
      </c>
      <c r="J67">
        <f>VLOOKUP($B67,Miljö!$B$1:$J$479,MATCH("Kärnkraftsandel för ursprungsspecificerad el ()",Miljö!$B$1:$J$1,0),FALSE)</f>
        <v>0.31859999999999999</v>
      </c>
      <c r="L67">
        <f>VLOOKUP($B67,Totalt!$B$1:$BP$497,MATCH("total el",Totalt!$B$1:$BP$1,0),FALSE)</f>
        <v>40.698700000000002</v>
      </c>
      <c r="N67" s="229">
        <f t="shared" ref="N67:N130" si="4">IF(ISERROR($L67*G67),"",$L67*G67)</f>
        <v>75.699582000000007</v>
      </c>
      <c r="O67" s="229">
        <f t="shared" ref="O67:O130" si="5">IF(ISERROR($L67*H67),"",$L67*H67)</f>
        <v>10692.362464000002</v>
      </c>
      <c r="P67" s="229">
        <f t="shared" ref="P67:P130" si="6">IF(ISERROR($L67*I67),"",$L67*I67)</f>
        <v>13.38173256</v>
      </c>
      <c r="Q67" s="229">
        <f t="shared" ref="Q67:Q130" si="7">IF(ISERROR($L67*J67),"",$L67*J67)</f>
        <v>12.96660582</v>
      </c>
    </row>
    <row r="68" spans="1:17" x14ac:dyDescent="0.25">
      <c r="A68" s="2" t="s">
        <v>111</v>
      </c>
      <c r="B68" s="2" t="s">
        <v>123</v>
      </c>
      <c r="C68" t="str">
        <f>VLOOKUP($B68,Totalt!$B$1:$BP$497,MATCH("Kvalitetsgranskad:",Totalt!$B$1:$BP$1,0),FALSE)</f>
        <v>Ja</v>
      </c>
      <c r="E68" t="str">
        <f>VLOOKUP($B68,Miljö!$B$1:$AG$479,MATCH(E$1,Miljö!$B$1:$AK$1,0),FALSE)</f>
        <v>Nej</v>
      </c>
      <c r="F68" t="str">
        <f>VLOOKUP($B68,Miljö!$B$1:$J$479,MATCH("Typ av ursprungsspecificerad el   (Om inget värde anges används Nordisk residualmix, se inforuta) ()",Miljö!$B$1:$J$1,0),FALSE)</f>
        <v>-</v>
      </c>
      <c r="G68">
        <f>VLOOKUP($B68,Miljö!$B$1:$J$479,MATCH("Primärenergifaktor ()",Miljö!$B$1:$J$1,0),FALSE)</f>
        <v>2.29</v>
      </c>
      <c r="H68">
        <f>VLOOKUP($B68,Miljö!$B$1:$J$479,MATCH("Koldioxidekvivalenter energiomvandling (g/kwh)",Miljö!$B$1:$J$1,0),FALSE)</f>
        <v>336.39</v>
      </c>
      <c r="I68">
        <f>VLOOKUP($B68,Miljö!$B$1:$J$479,MATCH("Fossilandel för ursprungspecificerad el ()",Miljö!$B$1:$J$1,0),FALSE)</f>
        <v>0.42099999999999999</v>
      </c>
      <c r="J68">
        <f>VLOOKUP($B68,Miljö!$B$1:$J$479,MATCH("Kärnkraftsandel för ursprungsspecificerad el ()",Miljö!$B$1:$J$1,0),FALSE)</f>
        <v>0.40799999999999997</v>
      </c>
      <c r="L68">
        <f>VLOOKUP($B68,Totalt!$B$1:$BP$497,MATCH("total el",Totalt!$B$1:$BP$1,0),FALSE)</f>
        <v>0.4</v>
      </c>
      <c r="N68" s="229">
        <f t="shared" si="4"/>
        <v>0.91600000000000004</v>
      </c>
      <c r="O68" s="229">
        <f t="shared" si="5"/>
        <v>134.55600000000001</v>
      </c>
      <c r="P68" s="229">
        <f t="shared" si="6"/>
        <v>0.16839999999999999</v>
      </c>
      <c r="Q68" s="229">
        <f t="shared" si="7"/>
        <v>0.16320000000000001</v>
      </c>
    </row>
    <row r="69" spans="1:17" x14ac:dyDescent="0.25">
      <c r="A69" s="2" t="s">
        <v>111</v>
      </c>
      <c r="B69" s="2" t="s">
        <v>124</v>
      </c>
      <c r="C69" t="str">
        <f>VLOOKUP($B69,Totalt!$B$1:$BP$497,MATCH("Kvalitetsgranskad:",Totalt!$B$1:$BP$1,0),FALSE)</f>
        <v>Ja</v>
      </c>
      <c r="E69" t="str">
        <f>VLOOKUP($B69,Miljö!$B$1:$AG$479,MATCH(E$1,Miljö!$B$1:$AK$1,0),FALSE)</f>
        <v>Nej</v>
      </c>
      <c r="F69" t="str">
        <f>VLOOKUP($B69,Miljö!$B$1:$J$479,MATCH("Typ av ursprungsspecificerad el   (Om inget värde anges används Nordisk residualmix, se inforuta) ()",Miljö!$B$1:$J$1,0),FALSE)</f>
        <v>-</v>
      </c>
      <c r="G69">
        <f>VLOOKUP($B69,Miljö!$B$1:$J$479,MATCH("Primärenergifaktor ()",Miljö!$B$1:$J$1,0),FALSE)</f>
        <v>2.29</v>
      </c>
      <c r="H69">
        <f>VLOOKUP($B69,Miljö!$B$1:$J$479,MATCH("Koldioxidekvivalenter energiomvandling (g/kwh)",Miljö!$B$1:$J$1,0),FALSE)</f>
        <v>336.39</v>
      </c>
      <c r="I69">
        <f>VLOOKUP($B69,Miljö!$B$1:$J$479,MATCH("Fossilandel för ursprungspecificerad el ()",Miljö!$B$1:$J$1,0),FALSE)</f>
        <v>0.42099999999999999</v>
      </c>
      <c r="J69">
        <f>VLOOKUP($B69,Miljö!$B$1:$J$479,MATCH("Kärnkraftsandel för ursprungsspecificerad el ()",Miljö!$B$1:$J$1,0),FALSE)</f>
        <v>0.40799999999999997</v>
      </c>
      <c r="L69">
        <f>VLOOKUP($B69,Totalt!$B$1:$BP$497,MATCH("total el",Totalt!$B$1:$BP$1,0),FALSE)</f>
        <v>2.2999999999999998</v>
      </c>
      <c r="N69" s="229">
        <f t="shared" si="4"/>
        <v>5.2669999999999995</v>
      </c>
      <c r="O69" s="229">
        <f t="shared" si="5"/>
        <v>773.69699999999989</v>
      </c>
      <c r="P69" s="229">
        <f t="shared" si="6"/>
        <v>0.96829999999999994</v>
      </c>
      <c r="Q69" s="229">
        <f t="shared" si="7"/>
        <v>0.9383999999999999</v>
      </c>
    </row>
    <row r="70" spans="1:17" x14ac:dyDescent="0.25">
      <c r="A70" s="2" t="s">
        <v>111</v>
      </c>
      <c r="B70" s="2" t="s">
        <v>125</v>
      </c>
      <c r="C70" t="str">
        <f>VLOOKUP($B70,Totalt!$B$1:$BP$497,MATCH("Kvalitetsgranskad:",Totalt!$B$1:$BP$1,0),FALSE)</f>
        <v>Ja</v>
      </c>
      <c r="E70" t="str">
        <f>VLOOKUP($B70,Miljö!$B$1:$AG$479,MATCH(E$1,Miljö!$B$1:$AK$1,0),FALSE)</f>
        <v>Nej</v>
      </c>
      <c r="F70" t="str">
        <f>VLOOKUP($B70,Miljö!$B$1:$J$479,MATCH("Typ av ursprungsspecificerad el   (Om inget värde anges används Nordisk residualmix, se inforuta) ()",Miljö!$B$1:$J$1,0),FALSE)</f>
        <v>-</v>
      </c>
      <c r="G70">
        <f>VLOOKUP($B70,Miljö!$B$1:$J$479,MATCH("Primärenergifaktor ()",Miljö!$B$1:$J$1,0),FALSE)</f>
        <v>2.29</v>
      </c>
      <c r="H70">
        <f>VLOOKUP($B70,Miljö!$B$1:$J$479,MATCH("Koldioxidekvivalenter energiomvandling (g/kwh)",Miljö!$B$1:$J$1,0),FALSE)</f>
        <v>336.39</v>
      </c>
      <c r="I70">
        <f>VLOOKUP($B70,Miljö!$B$1:$J$479,MATCH("Fossilandel för ursprungspecificerad el ()",Miljö!$B$1:$J$1,0),FALSE)</f>
        <v>0.42099999999999999</v>
      </c>
      <c r="J70">
        <f>VLOOKUP($B70,Miljö!$B$1:$J$479,MATCH("Kärnkraftsandel för ursprungsspecificerad el ()",Miljö!$B$1:$J$1,0),FALSE)</f>
        <v>0.40799999999999997</v>
      </c>
      <c r="L70">
        <f>VLOOKUP($B70,Totalt!$B$1:$BP$497,MATCH("total el",Totalt!$B$1:$BP$1,0),FALSE)</f>
        <v>0.8</v>
      </c>
      <c r="N70" s="229">
        <f t="shared" si="4"/>
        <v>1.8320000000000001</v>
      </c>
      <c r="O70" s="229">
        <f t="shared" si="5"/>
        <v>269.11200000000002</v>
      </c>
      <c r="P70" s="229">
        <f t="shared" si="6"/>
        <v>0.33679999999999999</v>
      </c>
      <c r="Q70" s="229">
        <f t="shared" si="7"/>
        <v>0.32640000000000002</v>
      </c>
    </row>
    <row r="71" spans="1:17" x14ac:dyDescent="0.25">
      <c r="A71" s="2" t="s">
        <v>111</v>
      </c>
      <c r="B71" s="2" t="s">
        <v>126</v>
      </c>
      <c r="C71" t="str">
        <f>VLOOKUP($B71,Totalt!$B$1:$BP$497,MATCH("Kvalitetsgranskad:",Totalt!$B$1:$BP$1,0),FALSE)</f>
        <v>Ja</v>
      </c>
      <c r="E71" t="str">
        <f>VLOOKUP($B71,Miljö!$B$1:$AG$479,MATCH(E$1,Miljö!$B$1:$AK$1,0),FALSE)</f>
        <v>Nej</v>
      </c>
      <c r="F71" t="str">
        <f>VLOOKUP($B71,Miljö!$B$1:$J$479,MATCH("Typ av ursprungsspecificerad el   (Om inget värde anges används Nordisk residualmix, se inforuta) ()",Miljö!$B$1:$J$1,0),FALSE)</f>
        <v>-</v>
      </c>
      <c r="G71">
        <f>VLOOKUP($B71,Miljö!$B$1:$J$479,MATCH("Primärenergifaktor ()",Miljö!$B$1:$J$1,0),FALSE)</f>
        <v>2.29</v>
      </c>
      <c r="H71">
        <f>VLOOKUP($B71,Miljö!$B$1:$J$479,MATCH("Koldioxidekvivalenter energiomvandling (g/kwh)",Miljö!$B$1:$J$1,0),FALSE)</f>
        <v>336.39</v>
      </c>
      <c r="I71">
        <f>VLOOKUP($B71,Miljö!$B$1:$J$479,MATCH("Fossilandel för ursprungspecificerad el ()",Miljö!$B$1:$J$1,0),FALSE)</f>
        <v>0.42099999999999999</v>
      </c>
      <c r="J71">
        <f>VLOOKUP($B71,Miljö!$B$1:$J$479,MATCH("Kärnkraftsandel för ursprungsspecificerad el ()",Miljö!$B$1:$J$1,0),FALSE)</f>
        <v>0.40799999999999997</v>
      </c>
      <c r="L71">
        <f>VLOOKUP($B71,Totalt!$B$1:$BP$497,MATCH("total el",Totalt!$B$1:$BP$1,0),FALSE)</f>
        <v>1.92</v>
      </c>
      <c r="N71" s="229">
        <f t="shared" si="4"/>
        <v>4.3967999999999998</v>
      </c>
      <c r="O71" s="229">
        <f t="shared" si="5"/>
        <v>645.86879999999996</v>
      </c>
      <c r="P71" s="229">
        <f t="shared" si="6"/>
        <v>0.80831999999999993</v>
      </c>
      <c r="Q71" s="229">
        <f t="shared" si="7"/>
        <v>0.78335999999999995</v>
      </c>
    </row>
    <row r="72" spans="1:17" x14ac:dyDescent="0.25">
      <c r="A72" s="2" t="s">
        <v>111</v>
      </c>
      <c r="B72" s="2" t="s">
        <v>127</v>
      </c>
      <c r="C72" t="str">
        <f>VLOOKUP($B72,Totalt!$B$1:$BP$497,MATCH("Kvalitetsgranskad:",Totalt!$B$1:$BP$1,0),FALSE)</f>
        <v>Ja</v>
      </c>
      <c r="E72" t="str">
        <f>VLOOKUP($B72,Miljö!$B$1:$AG$479,MATCH(E$1,Miljö!$B$1:$AK$1,0),FALSE)</f>
        <v>Ja</v>
      </c>
      <c r="F72" t="str">
        <f>VLOOKUP($B72,Miljö!$B$1:$J$479,MATCH("Typ av ursprungsspecificerad el   (Om inget värde anges används Nordisk residualmix, se inforuta) ()",Miljö!$B$1:$J$1,0),FALSE)</f>
        <v>'Biokraft'</v>
      </c>
      <c r="G72">
        <f>VLOOKUP($B72,Miljö!$B$1:$J$479,MATCH("Primärenergifaktor ()",Miljö!$B$1:$J$1,0),FALSE)</f>
        <v>2.23</v>
      </c>
      <c r="H72">
        <f>VLOOKUP($B72,Miljö!$B$1:$J$479,MATCH("Koldioxidekvivalenter energiomvandling (g/kwh)",Miljö!$B$1:$J$1,0),FALSE)</f>
        <v>9</v>
      </c>
      <c r="I72">
        <f>VLOOKUP($B72,Miljö!$B$1:$J$479,MATCH("Fossilandel för ursprungspecificerad el ()",Miljö!$B$1:$J$1,0),FALSE)</f>
        <v>0</v>
      </c>
      <c r="J72">
        <f>VLOOKUP($B72,Miljö!$B$1:$J$479,MATCH("Kärnkraftsandel för ursprungsspecificerad el ()",Miljö!$B$1:$J$1,0),FALSE)</f>
        <v>0</v>
      </c>
      <c r="L72">
        <f>VLOOKUP($B72,Totalt!$B$1:$BP$497,MATCH("total el",Totalt!$B$1:$BP$1,0),FALSE)</f>
        <v>0.94699999999999995</v>
      </c>
      <c r="N72" s="229">
        <f t="shared" si="4"/>
        <v>2.1118099999999997</v>
      </c>
      <c r="O72" s="229">
        <f t="shared" si="5"/>
        <v>8.5229999999999997</v>
      </c>
      <c r="P72" s="229">
        <f t="shared" si="6"/>
        <v>0</v>
      </c>
      <c r="Q72" s="229">
        <f t="shared" si="7"/>
        <v>0</v>
      </c>
    </row>
    <row r="73" spans="1:17" x14ac:dyDescent="0.25">
      <c r="A73" s="2" t="s">
        <v>111</v>
      </c>
      <c r="B73" s="2" t="s">
        <v>128</v>
      </c>
      <c r="C73" t="str">
        <f>VLOOKUP($B73,Totalt!$B$1:$BP$497,MATCH("Kvalitetsgranskad:",Totalt!$B$1:$BP$1,0),FALSE)</f>
        <v>Ja</v>
      </c>
      <c r="E73" t="str">
        <f>VLOOKUP($B73,Miljö!$B$1:$AG$479,MATCH(E$1,Miljö!$B$1:$AK$1,0),FALSE)</f>
        <v>Nej</v>
      </c>
      <c r="F73" t="str">
        <f>VLOOKUP($B73,Miljö!$B$1:$J$479,MATCH("Typ av ursprungsspecificerad el   (Om inget värde anges används Nordisk residualmix, se inforuta) ()",Miljö!$B$1:$J$1,0),FALSE)</f>
        <v>-</v>
      </c>
      <c r="G73">
        <f>VLOOKUP($B73,Miljö!$B$1:$J$479,MATCH("Primärenergifaktor ()",Miljö!$B$1:$J$1,0),FALSE)</f>
        <v>2.29</v>
      </c>
      <c r="H73">
        <f>VLOOKUP($B73,Miljö!$B$1:$J$479,MATCH("Koldioxidekvivalenter energiomvandling (g/kwh)",Miljö!$B$1:$J$1,0),FALSE)</f>
        <v>336.39</v>
      </c>
      <c r="I73">
        <f>VLOOKUP($B73,Miljö!$B$1:$J$479,MATCH("Fossilandel för ursprungspecificerad el ()",Miljö!$B$1:$J$1,0),FALSE)</f>
        <v>0.42099999999999999</v>
      </c>
      <c r="J73">
        <f>VLOOKUP($B73,Miljö!$B$1:$J$479,MATCH("Kärnkraftsandel för ursprungsspecificerad el ()",Miljö!$B$1:$J$1,0),FALSE)</f>
        <v>0.40799999999999997</v>
      </c>
      <c r="L73">
        <f>VLOOKUP($B73,Totalt!$B$1:$BP$497,MATCH("total el",Totalt!$B$1:$BP$1,0),FALSE)</f>
        <v>14.971</v>
      </c>
      <c r="N73" s="229">
        <f t="shared" si="4"/>
        <v>34.283590000000004</v>
      </c>
      <c r="O73" s="229">
        <f t="shared" si="5"/>
        <v>5036.0946899999999</v>
      </c>
      <c r="P73" s="229">
        <f t="shared" si="6"/>
        <v>6.302791</v>
      </c>
      <c r="Q73" s="229">
        <f t="shared" si="7"/>
        <v>6.108168</v>
      </c>
    </row>
    <row r="74" spans="1:17" x14ac:dyDescent="0.25">
      <c r="A74" s="2" t="s">
        <v>111</v>
      </c>
      <c r="B74" s="2" t="s">
        <v>129</v>
      </c>
      <c r="C74" t="str">
        <f>VLOOKUP($B74,Totalt!$B$1:$BP$497,MATCH("Kvalitetsgranskad:",Totalt!$B$1:$BP$1,0),FALSE)</f>
        <v>Ja</v>
      </c>
      <c r="E74" t="str">
        <f>VLOOKUP($B74,Miljö!$B$1:$AG$479,MATCH(E$1,Miljö!$B$1:$AK$1,0),FALSE)</f>
        <v>Nej</v>
      </c>
      <c r="F74" t="str">
        <f>VLOOKUP($B74,Miljö!$B$1:$J$479,MATCH("Typ av ursprungsspecificerad el   (Om inget värde anges används Nordisk residualmix, se inforuta) ()",Miljö!$B$1:$J$1,0),FALSE)</f>
        <v>-</v>
      </c>
      <c r="G74">
        <f>VLOOKUP($B74,Miljö!$B$1:$J$479,MATCH("Primärenergifaktor ()",Miljö!$B$1:$J$1,0),FALSE)</f>
        <v>2.29</v>
      </c>
      <c r="H74">
        <f>VLOOKUP($B74,Miljö!$B$1:$J$479,MATCH("Koldioxidekvivalenter energiomvandling (g/kwh)",Miljö!$B$1:$J$1,0),FALSE)</f>
        <v>336.39</v>
      </c>
      <c r="I74">
        <f>VLOOKUP($B74,Miljö!$B$1:$J$479,MATCH("Fossilandel för ursprungspecificerad el ()",Miljö!$B$1:$J$1,0),FALSE)</f>
        <v>0.42099999999999999</v>
      </c>
      <c r="J74">
        <f>VLOOKUP($B74,Miljö!$B$1:$J$479,MATCH("Kärnkraftsandel för ursprungsspecificerad el ()",Miljö!$B$1:$J$1,0),FALSE)</f>
        <v>0.40799999999999997</v>
      </c>
      <c r="L74">
        <f>VLOOKUP($B74,Totalt!$B$1:$BP$497,MATCH("total el",Totalt!$B$1:$BP$1,0),FALSE)</f>
        <v>1.0940000000000001</v>
      </c>
      <c r="N74" s="229">
        <f t="shared" si="4"/>
        <v>2.5052600000000003</v>
      </c>
      <c r="O74" s="229">
        <f t="shared" si="5"/>
        <v>368.01066000000003</v>
      </c>
      <c r="P74" s="229">
        <f t="shared" si="6"/>
        <v>0.46057400000000004</v>
      </c>
      <c r="Q74" s="229">
        <f t="shared" si="7"/>
        <v>0.44635200000000003</v>
      </c>
    </row>
    <row r="75" spans="1:17" x14ac:dyDescent="0.25">
      <c r="A75" s="2" t="s">
        <v>111</v>
      </c>
      <c r="B75" s="2" t="s">
        <v>130</v>
      </c>
      <c r="C75" t="str">
        <f>VLOOKUP($B75,Totalt!$B$1:$BP$497,MATCH("Kvalitetsgranskad:",Totalt!$B$1:$BP$1,0),FALSE)</f>
        <v>Ja</v>
      </c>
      <c r="E75" t="str">
        <f>VLOOKUP($B75,Miljö!$B$1:$AG$479,MATCH(E$1,Miljö!$B$1:$AK$1,0),FALSE)</f>
        <v>Nej</v>
      </c>
      <c r="F75" t="str">
        <f>VLOOKUP($B75,Miljö!$B$1:$J$479,MATCH("Typ av ursprungsspecificerad el   (Om inget värde anges används Nordisk residualmix, se inforuta) ()",Miljö!$B$1:$J$1,0),FALSE)</f>
        <v>-</v>
      </c>
      <c r="G75">
        <f>VLOOKUP($B75,Miljö!$B$1:$J$479,MATCH("Primärenergifaktor ()",Miljö!$B$1:$J$1,0),FALSE)</f>
        <v>2.29</v>
      </c>
      <c r="H75">
        <f>VLOOKUP($B75,Miljö!$B$1:$J$479,MATCH("Koldioxidekvivalenter energiomvandling (g/kwh)",Miljö!$B$1:$J$1,0),FALSE)</f>
        <v>336.39</v>
      </c>
      <c r="I75">
        <f>VLOOKUP($B75,Miljö!$B$1:$J$479,MATCH("Fossilandel för ursprungspecificerad el ()",Miljö!$B$1:$J$1,0),FALSE)</f>
        <v>0.42099999999999999</v>
      </c>
      <c r="J75">
        <f>VLOOKUP($B75,Miljö!$B$1:$J$479,MATCH("Kärnkraftsandel för ursprungsspecificerad el ()",Miljö!$B$1:$J$1,0),FALSE)</f>
        <v>0.40799999999999997</v>
      </c>
      <c r="L75">
        <f>VLOOKUP($B75,Totalt!$B$1:$BP$497,MATCH("total el",Totalt!$B$1:$BP$1,0),FALSE)</f>
        <v>1.1000000000000001</v>
      </c>
      <c r="N75" s="229">
        <f t="shared" si="4"/>
        <v>2.5190000000000001</v>
      </c>
      <c r="O75" s="229">
        <f t="shared" si="5"/>
        <v>370.029</v>
      </c>
      <c r="P75" s="229">
        <f t="shared" si="6"/>
        <v>0.46310000000000001</v>
      </c>
      <c r="Q75" s="229">
        <f t="shared" si="7"/>
        <v>0.44880000000000003</v>
      </c>
    </row>
    <row r="76" spans="1:17" x14ac:dyDescent="0.25">
      <c r="A76" s="2" t="s">
        <v>111</v>
      </c>
      <c r="B76" s="2" t="s">
        <v>131</v>
      </c>
      <c r="C76" t="str">
        <f>VLOOKUP($B76,Totalt!$B$1:$BP$497,MATCH("Kvalitetsgranskad:",Totalt!$B$1:$BP$1,0),FALSE)</f>
        <v>Ja</v>
      </c>
      <c r="E76" t="str">
        <f>VLOOKUP($B76,Miljö!$B$1:$AG$479,MATCH(E$1,Miljö!$B$1:$AK$1,0),FALSE)</f>
        <v>Nej</v>
      </c>
      <c r="F76" t="str">
        <f>VLOOKUP($B76,Miljö!$B$1:$J$479,MATCH("Typ av ursprungsspecificerad el   (Om inget värde anges används Nordisk residualmix, se inforuta) ()",Miljö!$B$1:$J$1,0),FALSE)</f>
        <v>-</v>
      </c>
      <c r="G76">
        <f>VLOOKUP($B76,Miljö!$B$1:$J$479,MATCH("Primärenergifaktor ()",Miljö!$B$1:$J$1,0),FALSE)</f>
        <v>2.29</v>
      </c>
      <c r="H76">
        <f>VLOOKUP($B76,Miljö!$B$1:$J$479,MATCH("Koldioxidekvivalenter energiomvandling (g/kwh)",Miljö!$B$1:$J$1,0),FALSE)</f>
        <v>336.39</v>
      </c>
      <c r="I76">
        <f>VLOOKUP($B76,Miljö!$B$1:$J$479,MATCH("Fossilandel för ursprungspecificerad el ()",Miljö!$B$1:$J$1,0),FALSE)</f>
        <v>0.42099999999999999</v>
      </c>
      <c r="J76">
        <f>VLOOKUP($B76,Miljö!$B$1:$J$479,MATCH("Kärnkraftsandel för ursprungsspecificerad el ()",Miljö!$B$1:$J$1,0),FALSE)</f>
        <v>0.40799999999999997</v>
      </c>
      <c r="L76">
        <f>VLOOKUP($B76,Totalt!$B$1:$BP$497,MATCH("total el",Totalt!$B$1:$BP$1,0),FALSE)</f>
        <v>1.6639999999999999</v>
      </c>
      <c r="N76" s="229">
        <f t="shared" si="4"/>
        <v>3.8105599999999997</v>
      </c>
      <c r="O76" s="229">
        <f t="shared" si="5"/>
        <v>559.75295999999992</v>
      </c>
      <c r="P76" s="229">
        <f t="shared" si="6"/>
        <v>0.70054399999999994</v>
      </c>
      <c r="Q76" s="229">
        <f t="shared" si="7"/>
        <v>0.67891199999999996</v>
      </c>
    </row>
    <row r="77" spans="1:17" x14ac:dyDescent="0.25">
      <c r="A77" s="2" t="s">
        <v>111</v>
      </c>
      <c r="B77" s="2" t="s">
        <v>132</v>
      </c>
      <c r="C77" t="str">
        <f>VLOOKUP($B77,Totalt!$B$1:$BP$497,MATCH("Kvalitetsgranskad:",Totalt!$B$1:$BP$1,0),FALSE)</f>
        <v>Nej</v>
      </c>
      <c r="E77" t="str">
        <f>VLOOKUP($B77,Miljö!$B$1:$AG$479,MATCH(E$1,Miljö!$B$1:$AK$1,0),FALSE)</f>
        <v>Nej</v>
      </c>
      <c r="F77" t="str">
        <f>VLOOKUP($B77,Miljö!$B$1:$J$479,MATCH("Typ av ursprungsspecificerad el   (Om inget värde anges används Nordisk residualmix, se inforuta) ()",Miljö!$B$1:$J$1,0),FALSE)</f>
        <v>-</v>
      </c>
      <c r="G77" t="str">
        <f>VLOOKUP($B77,Miljö!$B$1:$J$479,MATCH("Primärenergifaktor ()",Miljö!$B$1:$J$1,0),FALSE)</f>
        <v>-</v>
      </c>
      <c r="H77" t="str">
        <f>VLOOKUP($B77,Miljö!$B$1:$J$479,MATCH("Koldioxidekvivalenter energiomvandling (g/kwh)",Miljö!$B$1:$J$1,0),FALSE)</f>
        <v>-</v>
      </c>
      <c r="I77" t="str">
        <f>VLOOKUP($B77,Miljö!$B$1:$J$479,MATCH("Fossilandel för ursprungspecificerad el ()",Miljö!$B$1:$J$1,0),FALSE)</f>
        <v>-</v>
      </c>
      <c r="J77" t="str">
        <f>VLOOKUP($B77,Miljö!$B$1:$J$479,MATCH("Kärnkraftsandel för ursprungsspecificerad el ()",Miljö!$B$1:$J$1,0),FALSE)</f>
        <v>-</v>
      </c>
      <c r="L77">
        <f>VLOOKUP($B77,Totalt!$B$1:$BP$497,MATCH("total el",Totalt!$B$1:$BP$1,0),FALSE)</f>
        <v>0</v>
      </c>
      <c r="N77" s="229" t="str">
        <f t="shared" si="4"/>
        <v/>
      </c>
      <c r="O77" s="229" t="str">
        <f t="shared" si="5"/>
        <v/>
      </c>
      <c r="P77" s="229" t="str">
        <f t="shared" si="6"/>
        <v/>
      </c>
      <c r="Q77" s="229" t="str">
        <f t="shared" si="7"/>
        <v/>
      </c>
    </row>
    <row r="78" spans="1:17" x14ac:dyDescent="0.25">
      <c r="A78" s="2" t="s">
        <v>133</v>
      </c>
      <c r="B78" s="2" t="s">
        <v>134</v>
      </c>
      <c r="C78" t="str">
        <f>VLOOKUP($B78,Totalt!$B$1:$BP$497,MATCH("Kvalitetsgranskad:",Totalt!$B$1:$BP$1,0),FALSE)</f>
        <v>Nej</v>
      </c>
      <c r="E78" t="str">
        <f>VLOOKUP($B78,Miljö!$B$1:$AG$479,MATCH(E$1,Miljö!$B$1:$AK$1,0),FALSE)</f>
        <v>Nej</v>
      </c>
      <c r="F78" t="str">
        <f>VLOOKUP($B78,Miljö!$B$1:$J$479,MATCH("Typ av ursprungsspecificerad el   (Om inget värde anges används Nordisk residualmix, se inforuta) ()",Miljö!$B$1:$J$1,0),FALSE)</f>
        <v>-</v>
      </c>
      <c r="G78" t="str">
        <f>VLOOKUP($B78,Miljö!$B$1:$J$479,MATCH("Primärenergifaktor ()",Miljö!$B$1:$J$1,0),FALSE)</f>
        <v>-</v>
      </c>
      <c r="H78" t="str">
        <f>VLOOKUP($B78,Miljö!$B$1:$J$479,MATCH("Koldioxidekvivalenter energiomvandling (g/kwh)",Miljö!$B$1:$J$1,0),FALSE)</f>
        <v>-</v>
      </c>
      <c r="I78" t="str">
        <f>VLOOKUP($B78,Miljö!$B$1:$J$479,MATCH("Fossilandel för ursprungspecificerad el ()",Miljö!$B$1:$J$1,0),FALSE)</f>
        <v>-</v>
      </c>
      <c r="J78" t="str">
        <f>VLOOKUP($B78,Miljö!$B$1:$J$479,MATCH("Kärnkraftsandel för ursprungsspecificerad el ()",Miljö!$B$1:$J$1,0),FALSE)</f>
        <v>-</v>
      </c>
      <c r="L78">
        <f>VLOOKUP($B78,Totalt!$B$1:$BP$497,MATCH("total el",Totalt!$B$1:$BP$1,0),FALSE)</f>
        <v>0</v>
      </c>
      <c r="N78" s="229" t="str">
        <f t="shared" si="4"/>
        <v/>
      </c>
      <c r="O78" s="229" t="str">
        <f t="shared" si="5"/>
        <v/>
      </c>
      <c r="P78" s="229" t="str">
        <f t="shared" si="6"/>
        <v/>
      </c>
      <c r="Q78" s="229" t="str">
        <f t="shared" si="7"/>
        <v/>
      </c>
    </row>
    <row r="79" spans="1:17" x14ac:dyDescent="0.25">
      <c r="A79" s="2" t="s">
        <v>135</v>
      </c>
      <c r="B79" s="2" t="s">
        <v>136</v>
      </c>
      <c r="C79" t="str">
        <f>VLOOKUP($B79,Totalt!$B$1:$BP$497,MATCH("Kvalitetsgranskad:",Totalt!$B$1:$BP$1,0),FALSE)</f>
        <v>Ja</v>
      </c>
      <c r="E79" t="str">
        <f>VLOOKUP($B79,Miljö!$B$1:$AG$479,MATCH(E$1,Miljö!$B$1:$AK$1,0),FALSE)</f>
        <v>Nej</v>
      </c>
      <c r="F79" t="str">
        <f>VLOOKUP($B79,Miljö!$B$1:$J$479,MATCH("Typ av ursprungsspecificerad el   (Om inget värde anges används Nordisk residualmix, se inforuta) ()",Miljö!$B$1:$J$1,0),FALSE)</f>
        <v>-</v>
      </c>
      <c r="G79">
        <f>VLOOKUP($B79,Miljö!$B$1:$J$479,MATCH("Primärenergifaktor ()",Miljö!$B$1:$J$1,0),FALSE)</f>
        <v>2.29</v>
      </c>
      <c r="H79">
        <f>VLOOKUP($B79,Miljö!$B$1:$J$479,MATCH("Koldioxidekvivalenter energiomvandling (g/kwh)",Miljö!$B$1:$J$1,0),FALSE)</f>
        <v>336.39</v>
      </c>
      <c r="I79">
        <f>VLOOKUP($B79,Miljö!$B$1:$J$479,MATCH("Fossilandel för ursprungspecificerad el ()",Miljö!$B$1:$J$1,0),FALSE)</f>
        <v>0.42099999999999999</v>
      </c>
      <c r="J79">
        <f>VLOOKUP($B79,Miljö!$B$1:$J$479,MATCH("Kärnkraftsandel för ursprungsspecificerad el ()",Miljö!$B$1:$J$1,0),FALSE)</f>
        <v>0.40799999999999997</v>
      </c>
      <c r="L79">
        <f>VLOOKUP($B79,Totalt!$B$1:$BP$497,MATCH("total el",Totalt!$B$1:$BP$1,0),FALSE)</f>
        <v>3.16656</v>
      </c>
      <c r="N79" s="229">
        <f t="shared" si="4"/>
        <v>7.2514224</v>
      </c>
      <c r="O79" s="229">
        <f t="shared" si="5"/>
        <v>1065.1991183999999</v>
      </c>
      <c r="P79" s="229">
        <f t="shared" si="6"/>
        <v>1.33312176</v>
      </c>
      <c r="Q79" s="229">
        <f t="shared" si="7"/>
        <v>1.2919564799999999</v>
      </c>
    </row>
    <row r="80" spans="1:17" x14ac:dyDescent="0.25">
      <c r="A80" s="2" t="s">
        <v>135</v>
      </c>
      <c r="B80" s="2" t="s">
        <v>137</v>
      </c>
      <c r="C80" t="str">
        <f>VLOOKUP($B80,Totalt!$B$1:$BP$497,MATCH("Kvalitetsgranskad:",Totalt!$B$1:$BP$1,0),FALSE)</f>
        <v>Ja</v>
      </c>
      <c r="E80" t="str">
        <f>VLOOKUP($B80,Miljö!$B$1:$AG$479,MATCH(E$1,Miljö!$B$1:$AK$1,0),FALSE)</f>
        <v>Nej</v>
      </c>
      <c r="F80" t="str">
        <f>VLOOKUP($B80,Miljö!$B$1:$J$479,MATCH("Typ av ursprungsspecificerad el   (Om inget värde anges används Nordisk residualmix, se inforuta) ()",Miljö!$B$1:$J$1,0),FALSE)</f>
        <v>-</v>
      </c>
      <c r="G80">
        <f>VLOOKUP($B80,Miljö!$B$1:$J$479,MATCH("Primärenergifaktor ()",Miljö!$B$1:$J$1,0),FALSE)</f>
        <v>2.29</v>
      </c>
      <c r="H80">
        <f>VLOOKUP($B80,Miljö!$B$1:$J$479,MATCH("Koldioxidekvivalenter energiomvandling (g/kwh)",Miljö!$B$1:$J$1,0),FALSE)</f>
        <v>336.39</v>
      </c>
      <c r="I80">
        <f>VLOOKUP($B80,Miljö!$B$1:$J$479,MATCH("Fossilandel för ursprungspecificerad el ()",Miljö!$B$1:$J$1,0),FALSE)</f>
        <v>0.42099999999999999</v>
      </c>
      <c r="J80">
        <f>VLOOKUP($B80,Miljö!$B$1:$J$479,MATCH("Kärnkraftsandel för ursprungsspecificerad el ()",Miljö!$B$1:$J$1,0),FALSE)</f>
        <v>0.40799999999999997</v>
      </c>
      <c r="L80">
        <f>VLOOKUP($B80,Totalt!$B$1:$BP$497,MATCH("total el",Totalt!$B$1:$BP$1,0),FALSE)</f>
        <v>8.6699999999999999E-2</v>
      </c>
      <c r="N80" s="229">
        <f t="shared" si="4"/>
        <v>0.198543</v>
      </c>
      <c r="O80" s="229">
        <f t="shared" si="5"/>
        <v>29.165012999999998</v>
      </c>
      <c r="P80" s="229">
        <f t="shared" si="6"/>
        <v>3.6500699999999997E-2</v>
      </c>
      <c r="Q80" s="229">
        <f t="shared" si="7"/>
        <v>3.5373599999999998E-2</v>
      </c>
    </row>
    <row r="81" spans="1:17" x14ac:dyDescent="0.25">
      <c r="A81" s="2" t="s">
        <v>135</v>
      </c>
      <c r="B81" s="2" t="s">
        <v>138</v>
      </c>
      <c r="C81" t="str">
        <f>VLOOKUP($B81,Totalt!$B$1:$BP$497,MATCH("Kvalitetsgranskad:",Totalt!$B$1:$BP$1,0),FALSE)</f>
        <v>Ja</v>
      </c>
      <c r="E81" t="str">
        <f>VLOOKUP($B81,Miljö!$B$1:$AG$479,MATCH(E$1,Miljö!$B$1:$AK$1,0),FALSE)</f>
        <v>Nej</v>
      </c>
      <c r="F81" t="str">
        <f>VLOOKUP($B81,Miljö!$B$1:$J$479,MATCH("Typ av ursprungsspecificerad el   (Om inget värde anges används Nordisk residualmix, se inforuta) ()",Miljö!$B$1:$J$1,0),FALSE)</f>
        <v>-</v>
      </c>
      <c r="G81">
        <f>VLOOKUP($B81,Miljö!$B$1:$J$479,MATCH("Primärenergifaktor ()",Miljö!$B$1:$J$1,0),FALSE)</f>
        <v>2.29</v>
      </c>
      <c r="H81">
        <f>VLOOKUP($B81,Miljö!$B$1:$J$479,MATCH("Koldioxidekvivalenter energiomvandling (g/kwh)",Miljö!$B$1:$J$1,0),FALSE)</f>
        <v>336.39</v>
      </c>
      <c r="I81">
        <f>VLOOKUP($B81,Miljö!$B$1:$J$479,MATCH("Fossilandel för ursprungspecificerad el ()",Miljö!$B$1:$J$1,0),FALSE)</f>
        <v>0.42099999999999999</v>
      </c>
      <c r="J81">
        <f>VLOOKUP($B81,Miljö!$B$1:$J$479,MATCH("Kärnkraftsandel för ursprungsspecificerad el ()",Miljö!$B$1:$J$1,0),FALSE)</f>
        <v>0.40799999999999997</v>
      </c>
      <c r="L81">
        <f>VLOOKUP($B81,Totalt!$B$1:$BP$497,MATCH("total el",Totalt!$B$1:$BP$1,0),FALSE)</f>
        <v>0.43428</v>
      </c>
      <c r="N81" s="229">
        <f t="shared" si="4"/>
        <v>0.99450119999999997</v>
      </c>
      <c r="O81" s="229">
        <f t="shared" si="5"/>
        <v>146.08744919999998</v>
      </c>
      <c r="P81" s="229">
        <f t="shared" si="6"/>
        <v>0.18283188</v>
      </c>
      <c r="Q81" s="229">
        <f t="shared" si="7"/>
        <v>0.17718623999999999</v>
      </c>
    </row>
    <row r="82" spans="1:17" x14ac:dyDescent="0.25">
      <c r="A82" s="2" t="s">
        <v>139</v>
      </c>
      <c r="B82" s="2" t="s">
        <v>140</v>
      </c>
      <c r="C82" t="str">
        <f>VLOOKUP($B82,Totalt!$B$1:$BP$497,MATCH("Kvalitetsgranskad:",Totalt!$B$1:$BP$1,0),FALSE)</f>
        <v>Ja</v>
      </c>
      <c r="E82" t="str">
        <f>VLOOKUP($B82,Miljö!$B$1:$AG$479,MATCH(E$1,Miljö!$B$1:$AK$1,0),FALSE)</f>
        <v>Nej</v>
      </c>
      <c r="F82" t="str">
        <f>VLOOKUP($B82,Miljö!$B$1:$J$479,MATCH("Typ av ursprungsspecificerad el   (Om inget värde anges används Nordisk residualmix, se inforuta) ()",Miljö!$B$1:$J$1,0),FALSE)</f>
        <v>-</v>
      </c>
      <c r="G82">
        <f>VLOOKUP($B82,Miljö!$B$1:$J$479,MATCH("Primärenergifaktor ()",Miljö!$B$1:$J$1,0),FALSE)</f>
        <v>2.29</v>
      </c>
      <c r="H82">
        <f>VLOOKUP($B82,Miljö!$B$1:$J$479,MATCH("Koldioxidekvivalenter energiomvandling (g/kwh)",Miljö!$B$1:$J$1,0),FALSE)</f>
        <v>336.39</v>
      </c>
      <c r="I82">
        <f>VLOOKUP($B82,Miljö!$B$1:$J$479,MATCH("Fossilandel för ursprungspecificerad el ()",Miljö!$B$1:$J$1,0),FALSE)</f>
        <v>0.42099999999999999</v>
      </c>
      <c r="J82">
        <f>VLOOKUP($B82,Miljö!$B$1:$J$479,MATCH("Kärnkraftsandel för ursprungsspecificerad el ()",Miljö!$B$1:$J$1,0),FALSE)</f>
        <v>0.40799999999999997</v>
      </c>
      <c r="L82">
        <f>VLOOKUP($B82,Totalt!$B$1:$BP$497,MATCH("total el",Totalt!$B$1:$BP$1,0),FALSE)</f>
        <v>1.0189999999999999</v>
      </c>
      <c r="N82" s="229">
        <f t="shared" si="4"/>
        <v>2.33351</v>
      </c>
      <c r="O82" s="229">
        <f t="shared" si="5"/>
        <v>342.78140999999994</v>
      </c>
      <c r="P82" s="229">
        <f t="shared" si="6"/>
        <v>0.42899899999999996</v>
      </c>
      <c r="Q82" s="229">
        <f t="shared" si="7"/>
        <v>0.41575199999999995</v>
      </c>
    </row>
    <row r="83" spans="1:17" x14ac:dyDescent="0.25">
      <c r="A83" s="2" t="s">
        <v>141</v>
      </c>
      <c r="B83" s="2" t="s">
        <v>142</v>
      </c>
      <c r="C83" t="str">
        <f>VLOOKUP($B83,Totalt!$B$1:$BP$497,MATCH("Kvalitetsgranskad:",Totalt!$B$1:$BP$1,0),FALSE)</f>
        <v>Ja</v>
      </c>
      <c r="E83" t="str">
        <f>VLOOKUP($B83,Miljö!$B$1:$AG$479,MATCH(E$1,Miljö!$B$1:$AK$1,0),FALSE)</f>
        <v>Ja</v>
      </c>
      <c r="F83" t="str">
        <f>VLOOKUP($B83,Miljö!$B$1:$J$479,MATCH("Typ av ursprungsspecificerad el   (Om inget värde anges används Nordisk residualmix, se inforuta) ()",Miljö!$B$1:$J$1,0),FALSE)</f>
        <v>'Vattenkraft'</v>
      </c>
      <c r="G83">
        <f>VLOOKUP($B83,Miljö!$B$1:$J$479,MATCH("Primärenergifaktor ()",Miljö!$B$1:$J$1,0),FALSE)</f>
        <v>1.1000000000000001</v>
      </c>
      <c r="H83">
        <f>VLOOKUP($B83,Miljö!$B$1:$J$479,MATCH("Koldioxidekvivalenter energiomvandling (g/kwh)",Miljö!$B$1:$J$1,0),FALSE)</f>
        <v>0</v>
      </c>
      <c r="I83">
        <f>VLOOKUP($B83,Miljö!$B$1:$J$479,MATCH("Fossilandel för ursprungspecificerad el ()",Miljö!$B$1:$J$1,0),FALSE)</f>
        <v>0</v>
      </c>
      <c r="J83">
        <f>VLOOKUP($B83,Miljö!$B$1:$J$479,MATCH("Kärnkraftsandel för ursprungsspecificerad el ()",Miljö!$B$1:$J$1,0),FALSE)</f>
        <v>0</v>
      </c>
      <c r="L83">
        <f>VLOOKUP($B83,Totalt!$B$1:$BP$497,MATCH("total el",Totalt!$B$1:$BP$1,0),FALSE)</f>
        <v>0.45400000000000001</v>
      </c>
      <c r="N83" s="229">
        <f t="shared" si="4"/>
        <v>0.49940000000000007</v>
      </c>
      <c r="O83" s="229">
        <f t="shared" si="5"/>
        <v>0</v>
      </c>
      <c r="P83" s="229">
        <f t="shared" si="6"/>
        <v>0</v>
      </c>
      <c r="Q83" s="229">
        <f t="shared" si="7"/>
        <v>0</v>
      </c>
    </row>
    <row r="84" spans="1:17" x14ac:dyDescent="0.25">
      <c r="A84" s="2" t="s">
        <v>141</v>
      </c>
      <c r="B84" s="2" t="s">
        <v>143</v>
      </c>
      <c r="C84" t="str">
        <f>VLOOKUP($B84,Totalt!$B$1:$BP$497,MATCH("Kvalitetsgranskad:",Totalt!$B$1:$BP$1,0),FALSE)</f>
        <v>Ja</v>
      </c>
      <c r="E84" t="str">
        <f>VLOOKUP($B84,Miljö!$B$1:$AG$479,MATCH(E$1,Miljö!$B$1:$AK$1,0),FALSE)</f>
        <v>Ja</v>
      </c>
      <c r="F84" t="str">
        <f>VLOOKUP($B84,Miljö!$B$1:$J$479,MATCH("Typ av ursprungsspecificerad el   (Om inget värde anges används Nordisk residualmix, se inforuta) ()",Miljö!$B$1:$J$1,0),FALSE)</f>
        <v>'Vattenkraft'</v>
      </c>
      <c r="G84">
        <f>VLOOKUP($B84,Miljö!$B$1:$J$479,MATCH("Primärenergifaktor ()",Miljö!$B$1:$J$1,0),FALSE)</f>
        <v>1.1000000000000001</v>
      </c>
      <c r="H84">
        <f>VLOOKUP($B84,Miljö!$B$1:$J$479,MATCH("Koldioxidekvivalenter energiomvandling (g/kwh)",Miljö!$B$1:$J$1,0),FALSE)</f>
        <v>0</v>
      </c>
      <c r="I84">
        <f>VLOOKUP($B84,Miljö!$B$1:$J$479,MATCH("Fossilandel för ursprungspecificerad el ()",Miljö!$B$1:$J$1,0),FALSE)</f>
        <v>0</v>
      </c>
      <c r="J84">
        <f>VLOOKUP($B84,Miljö!$B$1:$J$479,MATCH("Kärnkraftsandel för ursprungsspecificerad el ()",Miljö!$B$1:$J$1,0),FALSE)</f>
        <v>0</v>
      </c>
      <c r="L84">
        <f>VLOOKUP($B84,Totalt!$B$1:$BP$497,MATCH("total el",Totalt!$B$1:$BP$1,0),FALSE)</f>
        <v>0.105</v>
      </c>
      <c r="N84" s="229">
        <f t="shared" si="4"/>
        <v>0.11550000000000001</v>
      </c>
      <c r="O84" s="229">
        <f t="shared" si="5"/>
        <v>0</v>
      </c>
      <c r="P84" s="229">
        <f t="shared" si="6"/>
        <v>0</v>
      </c>
      <c r="Q84" s="229">
        <f t="shared" si="7"/>
        <v>0</v>
      </c>
    </row>
    <row r="85" spans="1:17" x14ac:dyDescent="0.25">
      <c r="A85" s="2" t="s">
        <v>144</v>
      </c>
      <c r="B85" s="2" t="s">
        <v>145</v>
      </c>
      <c r="C85" t="str">
        <f>VLOOKUP($B85,Totalt!$B$1:$BP$497,MATCH("Kvalitetsgranskad:",Totalt!$B$1:$BP$1,0),FALSE)</f>
        <v>Ja</v>
      </c>
      <c r="E85" t="str">
        <f>VLOOKUP($B85,Miljö!$B$1:$AG$479,MATCH(E$1,Miljö!$B$1:$AK$1,0),FALSE)</f>
        <v>Ja</v>
      </c>
      <c r="F85" t="str">
        <f>VLOOKUP($B85,Miljö!$B$1:$J$479,MATCH("Typ av ursprungsspecificerad el   (Om inget värde anges används Nordisk residualmix, se inforuta) ()",Miljö!$B$1:$J$1,0),FALSE)</f>
        <v>'100% Förnybart Vind. vatten och biobränsle '</v>
      </c>
      <c r="G85">
        <f>VLOOKUP($B85,Miljö!$B$1:$J$479,MATCH("Primärenergifaktor ()",Miljö!$B$1:$J$1,0),FALSE)</f>
        <v>1.1000000000000001</v>
      </c>
      <c r="H85">
        <f>VLOOKUP($B85,Miljö!$B$1:$J$479,MATCH("Koldioxidekvivalenter energiomvandling (g/kwh)",Miljö!$B$1:$J$1,0),FALSE)</f>
        <v>0</v>
      </c>
      <c r="I85">
        <f>VLOOKUP($B85,Miljö!$B$1:$J$479,MATCH("Fossilandel för ursprungspecificerad el ()",Miljö!$B$1:$J$1,0),FALSE)</f>
        <v>0</v>
      </c>
      <c r="J85">
        <f>VLOOKUP($B85,Miljö!$B$1:$J$479,MATCH("Kärnkraftsandel för ursprungsspecificerad el ()",Miljö!$B$1:$J$1,0),FALSE)</f>
        <v>0</v>
      </c>
      <c r="L85">
        <f>VLOOKUP($B85,Totalt!$B$1:$BP$497,MATCH("total el",Totalt!$B$1:$BP$1,0),FALSE)</f>
        <v>1.5</v>
      </c>
      <c r="N85" s="229">
        <f t="shared" si="4"/>
        <v>1.6500000000000001</v>
      </c>
      <c r="O85" s="229">
        <f t="shared" si="5"/>
        <v>0</v>
      </c>
      <c r="P85" s="229">
        <f t="shared" si="6"/>
        <v>0</v>
      </c>
      <c r="Q85" s="229">
        <f t="shared" si="7"/>
        <v>0</v>
      </c>
    </row>
    <row r="86" spans="1:17" x14ac:dyDescent="0.25">
      <c r="A86" s="2" t="s">
        <v>146</v>
      </c>
      <c r="B86" s="2" t="s">
        <v>147</v>
      </c>
      <c r="C86" t="str">
        <f>VLOOKUP($B86,Totalt!$B$1:$BP$497,MATCH("Kvalitetsgranskad:",Totalt!$B$1:$BP$1,0),FALSE)</f>
        <v>Ja</v>
      </c>
      <c r="E86" t="str">
        <f>VLOOKUP($B86,Miljö!$B$1:$AG$479,MATCH(E$1,Miljö!$B$1:$AK$1,0),FALSE)</f>
        <v>Ja</v>
      </c>
      <c r="F86" t="str">
        <f>VLOOKUP($B86,Miljö!$B$1:$J$479,MATCH("Typ av ursprungsspecificerad el   (Om inget värde anges används Nordisk residualmix, se inforuta) ()",Miljö!$B$1:$J$1,0),FALSE)</f>
        <v>'Biokraft'</v>
      </c>
      <c r="G86">
        <f>VLOOKUP($B86,Miljö!$B$1:$J$479,MATCH("Primärenergifaktor ()",Miljö!$B$1:$J$1,0),FALSE)</f>
        <v>0.05</v>
      </c>
      <c r="H86">
        <f>VLOOKUP($B86,Miljö!$B$1:$J$479,MATCH("Koldioxidekvivalenter energiomvandling (g/kwh)",Miljö!$B$1:$J$1,0),FALSE)</f>
        <v>0</v>
      </c>
      <c r="I86">
        <f>VLOOKUP($B86,Miljö!$B$1:$J$479,MATCH("Fossilandel för ursprungspecificerad el ()",Miljö!$B$1:$J$1,0),FALSE)</f>
        <v>0</v>
      </c>
      <c r="J86">
        <f>VLOOKUP($B86,Miljö!$B$1:$J$479,MATCH("Kärnkraftsandel för ursprungsspecificerad el ()",Miljö!$B$1:$J$1,0),FALSE)</f>
        <v>0</v>
      </c>
      <c r="L86">
        <f>VLOOKUP($B86,Totalt!$B$1:$BP$497,MATCH("total el",Totalt!$B$1:$BP$1,0),FALSE)</f>
        <v>9.4951000000000008</v>
      </c>
      <c r="N86" s="229">
        <f t="shared" si="4"/>
        <v>0.47475500000000004</v>
      </c>
      <c r="O86" s="229">
        <f t="shared" si="5"/>
        <v>0</v>
      </c>
      <c r="P86" s="229">
        <f t="shared" si="6"/>
        <v>0</v>
      </c>
      <c r="Q86" s="229">
        <f t="shared" si="7"/>
        <v>0</v>
      </c>
    </row>
    <row r="87" spans="1:17" x14ac:dyDescent="0.25">
      <c r="A87" s="2" t="s">
        <v>148</v>
      </c>
      <c r="B87" s="2" t="s">
        <v>149</v>
      </c>
      <c r="C87" t="str">
        <f>VLOOKUP($B87,Totalt!$B$1:$BP$497,MATCH("Kvalitetsgranskad:",Totalt!$B$1:$BP$1,0),FALSE)</f>
        <v>Ja</v>
      </c>
      <c r="E87" t="str">
        <f>VLOOKUP($B87,Miljö!$B$1:$AG$479,MATCH(E$1,Miljö!$B$1:$AK$1,0),FALSE)</f>
        <v>Ja</v>
      </c>
      <c r="F87" t="str">
        <f>VLOOKUP($B87,Miljö!$B$1:$J$479,MATCH("Typ av ursprungsspecificerad el   (Om inget värde anges används Nordisk residualmix, se inforuta) ()",Miljö!$B$1:$J$1,0),FALSE)</f>
        <v>'Eskilstuna Bioel'</v>
      </c>
      <c r="G87">
        <f>VLOOKUP($B87,Miljö!$B$1:$J$479,MATCH("Primärenergifaktor ()",Miljö!$B$1:$J$1,0),FALSE)</f>
        <v>2</v>
      </c>
      <c r="H87">
        <f>VLOOKUP($B87,Miljö!$B$1:$J$479,MATCH("Koldioxidekvivalenter energiomvandling (g/kwh)",Miljö!$B$1:$J$1,0),FALSE)</f>
        <v>0</v>
      </c>
      <c r="I87">
        <f>VLOOKUP($B87,Miljö!$B$1:$J$479,MATCH("Fossilandel för ursprungspecificerad el ()",Miljö!$B$1:$J$1,0),FALSE)</f>
        <v>0</v>
      </c>
      <c r="J87">
        <f>VLOOKUP($B87,Miljö!$B$1:$J$479,MATCH("Kärnkraftsandel för ursprungsspecificerad el ()",Miljö!$B$1:$J$1,0),FALSE)</f>
        <v>0.40799999999999997</v>
      </c>
      <c r="L87">
        <f>VLOOKUP($B87,Totalt!$B$1:$BP$497,MATCH("total el",Totalt!$B$1:$BP$1,0),FALSE)</f>
        <v>27.079799999999999</v>
      </c>
      <c r="N87" s="229">
        <f t="shared" si="4"/>
        <v>54.159599999999998</v>
      </c>
      <c r="O87" s="229">
        <f t="shared" si="5"/>
        <v>0</v>
      </c>
      <c r="P87" s="229">
        <f t="shared" si="6"/>
        <v>0</v>
      </c>
      <c r="Q87" s="229">
        <f t="shared" si="7"/>
        <v>11.048558399999999</v>
      </c>
    </row>
    <row r="88" spans="1:17" x14ac:dyDescent="0.25">
      <c r="A88" s="2" t="s">
        <v>148</v>
      </c>
      <c r="B88" s="2" t="s">
        <v>150</v>
      </c>
      <c r="C88" t="str">
        <f>VLOOKUP($B88,Totalt!$B$1:$BP$497,MATCH("Kvalitetsgranskad:",Totalt!$B$1:$BP$1,0),FALSE)</f>
        <v>Ja</v>
      </c>
      <c r="E88" t="str">
        <f>VLOOKUP($B88,Miljö!$B$1:$AG$479,MATCH(E$1,Miljö!$B$1:$AK$1,0),FALSE)</f>
        <v>Ja</v>
      </c>
      <c r="F88" t="str">
        <f>VLOOKUP($B88,Miljö!$B$1:$J$479,MATCH("Typ av ursprungsspecificerad el   (Om inget värde anges används Nordisk residualmix, se inforuta) ()",Miljö!$B$1:$J$1,0),FALSE)</f>
        <v>'Eskilstuna Bioel'</v>
      </c>
      <c r="G88">
        <f>VLOOKUP($B88,Miljö!$B$1:$J$479,MATCH("Primärenergifaktor ()",Miljö!$B$1:$J$1,0),FALSE)</f>
        <v>2</v>
      </c>
      <c r="H88">
        <f>VLOOKUP($B88,Miljö!$B$1:$J$479,MATCH("Koldioxidekvivalenter energiomvandling (g/kwh)",Miljö!$B$1:$J$1,0),FALSE)</f>
        <v>0</v>
      </c>
      <c r="I88">
        <f>VLOOKUP($B88,Miljö!$B$1:$J$479,MATCH("Fossilandel för ursprungspecificerad el ()",Miljö!$B$1:$J$1,0),FALSE)</f>
        <v>0</v>
      </c>
      <c r="J88">
        <f>VLOOKUP($B88,Miljö!$B$1:$J$479,MATCH("Kärnkraftsandel för ursprungsspecificerad el ()",Miljö!$B$1:$J$1,0),FALSE)</f>
        <v>0.40799999999999997</v>
      </c>
      <c r="L88">
        <f>VLOOKUP($B88,Totalt!$B$1:$BP$497,MATCH("total el",Totalt!$B$1:$BP$1,0),FALSE)</f>
        <v>2.3E-2</v>
      </c>
      <c r="N88" s="229">
        <f t="shared" si="4"/>
        <v>4.5999999999999999E-2</v>
      </c>
      <c r="O88" s="229">
        <f t="shared" si="5"/>
        <v>0</v>
      </c>
      <c r="P88" s="229">
        <f t="shared" si="6"/>
        <v>0</v>
      </c>
      <c r="Q88" s="229">
        <f t="shared" si="7"/>
        <v>9.384E-3</v>
      </c>
    </row>
    <row r="89" spans="1:17" x14ac:dyDescent="0.25">
      <c r="A89" s="2" t="s">
        <v>148</v>
      </c>
      <c r="B89" s="2" t="s">
        <v>151</v>
      </c>
      <c r="C89" t="str">
        <f>VLOOKUP($B89,Totalt!$B$1:$BP$497,MATCH("Kvalitetsgranskad:",Totalt!$B$1:$BP$1,0),FALSE)</f>
        <v>Ja</v>
      </c>
      <c r="E89" t="str">
        <f>VLOOKUP($B89,Miljö!$B$1:$AG$479,MATCH(E$1,Miljö!$B$1:$AK$1,0),FALSE)</f>
        <v>Ja</v>
      </c>
      <c r="F89" t="str">
        <f>VLOOKUP($B89,Miljö!$B$1:$J$479,MATCH("Typ av ursprungsspecificerad el   (Om inget värde anges används Nordisk residualmix, se inforuta) ()",Miljö!$B$1:$J$1,0),FALSE)</f>
        <v>'Eskilstuna Bioel'</v>
      </c>
      <c r="G89">
        <f>VLOOKUP($B89,Miljö!$B$1:$J$479,MATCH("Primärenergifaktor ()",Miljö!$B$1:$J$1,0),FALSE)</f>
        <v>2</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0.40799999999999997</v>
      </c>
      <c r="L89">
        <f>VLOOKUP($B89,Totalt!$B$1:$BP$497,MATCH("total el",Totalt!$B$1:$BP$1,0),FALSE)</f>
        <v>0.2</v>
      </c>
      <c r="N89" s="229">
        <f t="shared" si="4"/>
        <v>0.4</v>
      </c>
      <c r="O89" s="229">
        <f t="shared" si="5"/>
        <v>0</v>
      </c>
      <c r="P89" s="229">
        <f t="shared" si="6"/>
        <v>0</v>
      </c>
      <c r="Q89" s="229">
        <f t="shared" si="7"/>
        <v>8.1600000000000006E-2</v>
      </c>
    </row>
    <row r="90" spans="1:17" x14ac:dyDescent="0.25">
      <c r="A90" s="2" t="s">
        <v>152</v>
      </c>
      <c r="B90" s="2" t="s">
        <v>153</v>
      </c>
      <c r="C90" t="str">
        <f>VLOOKUP($B90,Totalt!$B$1:$BP$497,MATCH("Kvalitetsgranskad:",Totalt!$B$1:$BP$1,0),FALSE)</f>
        <v>Ja</v>
      </c>
      <c r="E90" t="str">
        <f>VLOOKUP($B90,Miljö!$B$1:$AG$479,MATCH(E$1,Miljö!$B$1:$AK$1,0),FALSE)</f>
        <v>Ja</v>
      </c>
      <c r="F90" t="str">
        <f>VLOOKUP($B90,Miljö!$B$1:$J$479,MATCH("Typ av ursprungsspecificerad el   (Om inget värde anges används Nordisk residualmix, se inforuta) ()",Miljö!$B$1:$J$1,0),FALSE)</f>
        <v>''Bra Miljöval''</v>
      </c>
      <c r="G90">
        <f>VLOOKUP($B90,Miljö!$B$1:$J$479,MATCH("Primärenergifaktor ()",Miljö!$B$1:$J$1,0),FALSE)</f>
        <v>1.1000000000000001</v>
      </c>
      <c r="H90">
        <f>VLOOKUP($B90,Miljö!$B$1:$J$479,MATCH("Koldioxidekvivalenter energiomvandling (g/kwh)",Miljö!$B$1:$J$1,0),FALSE)</f>
        <v>5</v>
      </c>
      <c r="I90">
        <f>VLOOKUP($B90,Miljö!$B$1:$J$479,MATCH("Fossilandel för ursprungspecificerad el ()",Miljö!$B$1:$J$1,0),FALSE)</f>
        <v>0</v>
      </c>
      <c r="J90">
        <f>VLOOKUP($B90,Miljö!$B$1:$J$479,MATCH("Kärnkraftsandel för ursprungsspecificerad el ()",Miljö!$B$1:$J$1,0),FALSE)</f>
        <v>0</v>
      </c>
      <c r="L90">
        <f>VLOOKUP($B90,Totalt!$B$1:$BP$497,MATCH("total el",Totalt!$B$1:$BP$1,0),FALSE)</f>
        <v>3.1906099999999999</v>
      </c>
      <c r="N90" s="229">
        <f t="shared" si="4"/>
        <v>3.5096710000000004</v>
      </c>
      <c r="O90" s="229">
        <f t="shared" si="5"/>
        <v>15.953049999999999</v>
      </c>
      <c r="P90" s="229">
        <f t="shared" si="6"/>
        <v>0</v>
      </c>
      <c r="Q90" s="229">
        <f t="shared" si="7"/>
        <v>0</v>
      </c>
    </row>
    <row r="91" spans="1:17" x14ac:dyDescent="0.25">
      <c r="A91" s="2" t="s">
        <v>152</v>
      </c>
      <c r="B91" s="2" t="s">
        <v>154</v>
      </c>
      <c r="C91" t="str">
        <f>VLOOKUP($B91,Totalt!$B$1:$BP$497,MATCH("Kvalitetsgranskad:",Totalt!$B$1:$BP$1,0),FALSE)</f>
        <v>Ja</v>
      </c>
      <c r="E91" t="str">
        <f>VLOOKUP($B91,Miljö!$B$1:$AG$479,MATCH(E$1,Miljö!$B$1:$AK$1,0),FALSE)</f>
        <v>Ja</v>
      </c>
      <c r="F91" t="str">
        <f>VLOOKUP($B91,Miljö!$B$1:$J$479,MATCH("Typ av ursprungsspecificerad el   (Om inget värde anges används Nordisk residualmix, se inforuta) ()",Miljö!$B$1:$J$1,0),FALSE)</f>
        <v>'Bra Miljöval'</v>
      </c>
      <c r="G91">
        <f>VLOOKUP($B91,Miljö!$B$1:$J$479,MATCH("Primärenergifaktor ()",Miljö!$B$1:$J$1,0),FALSE)</f>
        <v>1.1000000000000001</v>
      </c>
      <c r="H91">
        <f>VLOOKUP($B91,Miljö!$B$1:$J$479,MATCH("Koldioxidekvivalenter energiomvandling (g/kwh)",Miljö!$B$1:$J$1,0),FALSE)</f>
        <v>5</v>
      </c>
      <c r="I91">
        <f>VLOOKUP($B91,Miljö!$B$1:$J$479,MATCH("Fossilandel för ursprungspecificerad el ()",Miljö!$B$1:$J$1,0),FALSE)</f>
        <v>0</v>
      </c>
      <c r="J91">
        <f>VLOOKUP($B91,Miljö!$B$1:$J$479,MATCH("Kärnkraftsandel för ursprungsspecificerad el ()",Miljö!$B$1:$J$1,0),FALSE)</f>
        <v>0</v>
      </c>
      <c r="L91">
        <f>VLOOKUP($B91,Totalt!$B$1:$BP$497,MATCH("total el",Totalt!$B$1:$BP$1,0),FALSE)</f>
        <v>0.11</v>
      </c>
      <c r="N91" s="229">
        <f t="shared" si="4"/>
        <v>0.12100000000000001</v>
      </c>
      <c r="O91" s="229">
        <f t="shared" si="5"/>
        <v>0.55000000000000004</v>
      </c>
      <c r="P91" s="229">
        <f t="shared" si="6"/>
        <v>0</v>
      </c>
      <c r="Q91" s="229">
        <f t="shared" si="7"/>
        <v>0</v>
      </c>
    </row>
    <row r="92" spans="1:17" x14ac:dyDescent="0.25">
      <c r="A92" s="2" t="s">
        <v>152</v>
      </c>
      <c r="B92" s="2" t="s">
        <v>155</v>
      </c>
      <c r="C92" t="str">
        <f>VLOOKUP($B92,Totalt!$B$1:$BP$497,MATCH("Kvalitetsgranskad:",Totalt!$B$1:$BP$1,0),FALSE)</f>
        <v>Ja</v>
      </c>
      <c r="E92" t="str">
        <f>VLOOKUP($B92,Miljö!$B$1:$AG$479,MATCH(E$1,Miljö!$B$1:$AK$1,0),FALSE)</f>
        <v>Ja</v>
      </c>
      <c r="F92" t="str">
        <f>VLOOKUP($B92,Miljö!$B$1:$J$479,MATCH("Typ av ursprungsspecificerad el   (Om inget värde anges används Nordisk residualmix, se inforuta) ()",Miljö!$B$1:$J$1,0),FALSE)</f>
        <v>'Bra Miljöval'</v>
      </c>
      <c r="G92">
        <f>VLOOKUP($B92,Miljö!$B$1:$J$479,MATCH("Primärenergifaktor ()",Miljö!$B$1:$J$1,0),FALSE)</f>
        <v>1.1000000000000001</v>
      </c>
      <c r="H92">
        <f>VLOOKUP($B92,Miljö!$B$1:$J$479,MATCH("Koldioxidekvivalenter energiomvandling (g/kwh)",Miljö!$B$1:$J$1,0),FALSE)</f>
        <v>5</v>
      </c>
      <c r="I92">
        <f>VLOOKUP($B92,Miljö!$B$1:$J$479,MATCH("Fossilandel för ursprungspecificerad el ()",Miljö!$B$1:$J$1,0),FALSE)</f>
        <v>0</v>
      </c>
      <c r="J92">
        <f>VLOOKUP($B92,Miljö!$B$1:$J$479,MATCH("Kärnkraftsandel för ursprungsspecificerad el ()",Miljö!$B$1:$J$1,0),FALSE)</f>
        <v>0</v>
      </c>
      <c r="L92">
        <f>VLOOKUP($B92,Totalt!$B$1:$BP$497,MATCH("total el",Totalt!$B$1:$BP$1,0),FALSE)</f>
        <v>0.51500000000000001</v>
      </c>
      <c r="N92" s="229">
        <f t="shared" si="4"/>
        <v>0.56650000000000011</v>
      </c>
      <c r="O92" s="229">
        <f t="shared" si="5"/>
        <v>2.5750000000000002</v>
      </c>
      <c r="P92" s="229">
        <f t="shared" si="6"/>
        <v>0</v>
      </c>
      <c r="Q92" s="229">
        <f t="shared" si="7"/>
        <v>0</v>
      </c>
    </row>
    <row r="93" spans="1:17" x14ac:dyDescent="0.25">
      <c r="A93" s="2" t="s">
        <v>156</v>
      </c>
      <c r="B93" s="2" t="s">
        <v>157</v>
      </c>
      <c r="C93" t="str">
        <f>VLOOKUP($B93,Totalt!$B$1:$BP$497,MATCH("Kvalitetsgranskad:",Totalt!$B$1:$BP$1,0),FALSE)</f>
        <v>Ja</v>
      </c>
      <c r="E93" t="str">
        <f>VLOOKUP($B93,Miljö!$B$1:$AG$479,MATCH(E$1,Miljö!$B$1:$AK$1,0),FALSE)</f>
        <v>Ja</v>
      </c>
      <c r="F93" t="str">
        <f>VLOOKUP($B93,Miljö!$B$1:$J$479,MATCH("Typ av ursprungsspecificerad el   (Om inget värde anges används Nordisk residualmix, se inforuta) ()",Miljö!$B$1:$J$1,0),FALSE)</f>
        <v>'FEAB Bra Miljöval'</v>
      </c>
      <c r="G93">
        <f>VLOOKUP($B93,Miljö!$B$1:$J$479,MATCH("Primärenergifaktor ()",Miljö!$B$1:$J$1,0),FALSE)</f>
        <v>0.1</v>
      </c>
      <c r="H93">
        <f>VLOOKUP($B93,Miljö!$B$1:$J$479,MATCH("Koldioxidekvivalenter energiomvandling (g/kwh)",Miljö!$B$1:$J$1,0),FALSE)</f>
        <v>0</v>
      </c>
      <c r="I93">
        <f>VLOOKUP($B93,Miljö!$B$1:$J$479,MATCH("Fossilandel för ursprungspecificerad el ()",Miljö!$B$1:$J$1,0),FALSE)</f>
        <v>0</v>
      </c>
      <c r="J93">
        <f>VLOOKUP($B93,Miljö!$B$1:$J$479,MATCH("Kärnkraftsandel för ursprungsspecificerad el ()",Miljö!$B$1:$J$1,0),FALSE)</f>
        <v>0</v>
      </c>
      <c r="L93">
        <f>VLOOKUP($B93,Totalt!$B$1:$BP$497,MATCH("total el",Totalt!$B$1:$BP$1,0),FALSE)</f>
        <v>1.5549999999999999</v>
      </c>
      <c r="N93" s="229">
        <f t="shared" si="4"/>
        <v>0.1555</v>
      </c>
      <c r="O93" s="229">
        <f t="shared" si="5"/>
        <v>0</v>
      </c>
      <c r="P93" s="229">
        <f t="shared" si="6"/>
        <v>0</v>
      </c>
      <c r="Q93" s="229">
        <f t="shared" si="7"/>
        <v>0</v>
      </c>
    </row>
    <row r="94" spans="1:17" x14ac:dyDescent="0.25">
      <c r="A94" s="2" t="s">
        <v>156</v>
      </c>
      <c r="B94" s="2" t="s">
        <v>158</v>
      </c>
      <c r="C94" t="str">
        <f>VLOOKUP($B94,Totalt!$B$1:$BP$497,MATCH("Kvalitetsgranskad:",Totalt!$B$1:$BP$1,0),FALSE)</f>
        <v>Ja</v>
      </c>
      <c r="E94" t="str">
        <f>VLOOKUP($B94,Miljö!$B$1:$AG$479,MATCH(E$1,Miljö!$B$1:$AK$1,0),FALSE)</f>
        <v>Ja</v>
      </c>
      <c r="F94" t="str">
        <f>VLOOKUP($B94,Miljö!$B$1:$J$479,MATCH("Typ av ursprungsspecificerad el   (Om inget värde anges används Nordisk residualmix, se inforuta) ()",Miljö!$B$1:$J$1,0),FALSE)</f>
        <v>'FEAB Bra Miljöval'</v>
      </c>
      <c r="G94">
        <f>VLOOKUP($B94,Miljö!$B$1:$J$479,MATCH("Primärenergifaktor ()",Miljö!$B$1:$J$1,0),FALSE)</f>
        <v>0.1</v>
      </c>
      <c r="H94">
        <f>VLOOKUP($B94,Miljö!$B$1:$J$479,MATCH("Koldioxidekvivalenter energiomvandling (g/kwh)",Miljö!$B$1:$J$1,0),FALSE)</f>
        <v>0</v>
      </c>
      <c r="I94">
        <f>VLOOKUP($B94,Miljö!$B$1:$J$479,MATCH("Fossilandel för ursprungspecificerad el ()",Miljö!$B$1:$J$1,0),FALSE)</f>
        <v>0</v>
      </c>
      <c r="J94">
        <f>VLOOKUP($B94,Miljö!$B$1:$J$479,MATCH("Kärnkraftsandel för ursprungsspecificerad el ()",Miljö!$B$1:$J$1,0),FALSE)</f>
        <v>0</v>
      </c>
      <c r="L94">
        <f>VLOOKUP($B94,Totalt!$B$1:$BP$497,MATCH("total el",Totalt!$B$1:$BP$1,0),FALSE)</f>
        <v>4.1000000000000002E-2</v>
      </c>
      <c r="N94" s="229">
        <f t="shared" si="4"/>
        <v>4.1000000000000003E-3</v>
      </c>
      <c r="O94" s="229">
        <f t="shared" si="5"/>
        <v>0</v>
      </c>
      <c r="P94" s="229">
        <f t="shared" si="6"/>
        <v>0</v>
      </c>
      <c r="Q94" s="229">
        <f t="shared" si="7"/>
        <v>0</v>
      </c>
    </row>
    <row r="95" spans="1:17" x14ac:dyDescent="0.25">
      <c r="A95" s="2" t="s">
        <v>156</v>
      </c>
      <c r="B95" s="2" t="s">
        <v>159</v>
      </c>
      <c r="C95" t="str">
        <f>VLOOKUP($B95,Totalt!$B$1:$BP$497,MATCH("Kvalitetsgranskad:",Totalt!$B$1:$BP$1,0),FALSE)</f>
        <v>Ja</v>
      </c>
      <c r="E95" t="str">
        <f>VLOOKUP($B95,Miljö!$B$1:$AG$479,MATCH(E$1,Miljö!$B$1:$AK$1,0),FALSE)</f>
        <v>Ja</v>
      </c>
      <c r="F95" t="str">
        <f>VLOOKUP($B95,Miljö!$B$1:$J$479,MATCH("Typ av ursprungsspecificerad el   (Om inget värde anges används Nordisk residualmix, se inforuta) ()",Miljö!$B$1:$J$1,0),FALSE)</f>
        <v>'Vattenkraftsel 100%'</v>
      </c>
      <c r="G95">
        <f>VLOOKUP($B95,Miljö!$B$1:$J$479,MATCH("Primärenergifaktor ()",Miljö!$B$1:$J$1,0),FALSE)</f>
        <v>1.1000000000000001</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VLOOKUP($B95,Totalt!$B$1:$BP$497,MATCH("total el",Totalt!$B$1:$BP$1,0),FALSE)</f>
        <v>4.2999999999999997E-2</v>
      </c>
      <c r="N95" s="229">
        <f t="shared" si="4"/>
        <v>4.7300000000000002E-2</v>
      </c>
      <c r="O95" s="229">
        <f t="shared" si="5"/>
        <v>0</v>
      </c>
      <c r="P95" s="229">
        <f t="shared" si="6"/>
        <v>0</v>
      </c>
      <c r="Q95" s="229">
        <f t="shared" si="7"/>
        <v>0</v>
      </c>
    </row>
    <row r="96" spans="1:17" x14ac:dyDescent="0.25">
      <c r="A96" s="2" t="s">
        <v>160</v>
      </c>
      <c r="B96" s="2" t="s">
        <v>161</v>
      </c>
      <c r="C96" t="str">
        <f>VLOOKUP($B96,Totalt!$B$1:$BP$497,MATCH("Kvalitetsgranskad:",Totalt!$B$1:$BP$1,0),FALSE)</f>
        <v>Ja</v>
      </c>
      <c r="E96" t="str">
        <f>VLOOKUP($B96,Miljö!$B$1:$AG$479,MATCH(E$1,Miljö!$B$1:$AK$1,0),FALSE)</f>
        <v>Ja</v>
      </c>
      <c r="F96" t="str">
        <f>VLOOKUP($B96,Miljö!$B$1:$J$479,MATCH("Typ av ursprungsspecificerad el   (Om inget värde anges används Nordisk residualmix, se inforuta) ()",Miljö!$B$1:$J$1,0),FALSE)</f>
        <v>'Egen mix. bio. vatten. vind'</v>
      </c>
      <c r="G96">
        <f>VLOOKUP($B96,Miljö!$B$1:$J$479,MATCH("Primärenergifaktor ()",Miljö!$B$1:$J$1,0),FALSE)</f>
        <v>0</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VLOOKUP($B96,Totalt!$B$1:$BP$497,MATCH("total el",Totalt!$B$1:$BP$1,0),FALSE)</f>
        <v>0.06</v>
      </c>
      <c r="N96" s="229">
        <f t="shared" si="4"/>
        <v>0</v>
      </c>
      <c r="O96" s="229">
        <f t="shared" si="5"/>
        <v>0</v>
      </c>
      <c r="P96" s="229">
        <f t="shared" si="6"/>
        <v>0</v>
      </c>
      <c r="Q96" s="229">
        <f t="shared" si="7"/>
        <v>0</v>
      </c>
    </row>
    <row r="97" spans="1:17" x14ac:dyDescent="0.25">
      <c r="A97" s="2" t="s">
        <v>160</v>
      </c>
      <c r="B97" s="2" t="s">
        <v>162</v>
      </c>
      <c r="C97" t="str">
        <f>VLOOKUP($B97,Totalt!$B$1:$BP$497,MATCH("Kvalitetsgranskad:",Totalt!$B$1:$BP$1,0),FALSE)</f>
        <v>Ja</v>
      </c>
      <c r="E97" t="str">
        <f>VLOOKUP($B97,Miljö!$B$1:$AG$479,MATCH(E$1,Miljö!$B$1:$AK$1,0),FALSE)</f>
        <v>Ja</v>
      </c>
      <c r="F97" t="str">
        <f>VLOOKUP($B97,Miljö!$B$1:$J$479,MATCH("Typ av ursprungsspecificerad el   (Om inget värde anges används Nordisk residualmix, se inforuta) ()",Miljö!$B$1:$J$1,0),FALSE)</f>
        <v>'Egen mix. vind. vatten. biokraft'</v>
      </c>
      <c r="G97">
        <f>VLOOKUP($B97,Miljö!$B$1:$J$479,MATCH("Primärenergifaktor ()",Miljö!$B$1:$J$1,0),FALSE)</f>
        <v>0</v>
      </c>
      <c r="H97">
        <f>VLOOKUP($B97,Miljö!$B$1:$J$479,MATCH("Koldioxidekvivalenter energiomvandling (g/kwh)",Miljö!$B$1:$J$1,0),FALSE)</f>
        <v>0</v>
      </c>
      <c r="I97">
        <f>VLOOKUP($B97,Miljö!$B$1:$J$479,MATCH("Fossilandel för ursprungspecificerad el ()",Miljö!$B$1:$J$1,0),FALSE)</f>
        <v>0</v>
      </c>
      <c r="J97">
        <f>VLOOKUP($B97,Miljö!$B$1:$J$479,MATCH("Kärnkraftsandel för ursprungsspecificerad el ()",Miljö!$B$1:$J$1,0),FALSE)</f>
        <v>0</v>
      </c>
      <c r="L97">
        <f>VLOOKUP($B97,Totalt!$B$1:$BP$497,MATCH("total el",Totalt!$B$1:$BP$1,0),FALSE)</f>
        <v>10.0284</v>
      </c>
      <c r="N97" s="229">
        <f t="shared" si="4"/>
        <v>0</v>
      </c>
      <c r="O97" s="229">
        <f t="shared" si="5"/>
        <v>0</v>
      </c>
      <c r="P97" s="229">
        <f t="shared" si="6"/>
        <v>0</v>
      </c>
      <c r="Q97" s="229">
        <f t="shared" si="7"/>
        <v>0</v>
      </c>
    </row>
    <row r="98" spans="1:17" x14ac:dyDescent="0.25">
      <c r="A98" s="2" t="s">
        <v>160</v>
      </c>
      <c r="B98" s="2" t="s">
        <v>163</v>
      </c>
      <c r="C98" t="str">
        <f>VLOOKUP($B98,Totalt!$B$1:$BP$497,MATCH("Kvalitetsgranskad:",Totalt!$B$1:$BP$1,0),FALSE)</f>
        <v>Ja</v>
      </c>
      <c r="E98" t="str">
        <f>VLOOKUP($B98,Miljö!$B$1:$AG$479,MATCH(E$1,Miljö!$B$1:$AK$1,0),FALSE)</f>
        <v>Ja</v>
      </c>
      <c r="F98" t="str">
        <f>VLOOKUP($B98,Miljö!$B$1:$J$479,MATCH("Typ av ursprungsspecificerad el   (Om inget värde anges används Nordisk residualmix, se inforuta) ()",Miljö!$B$1:$J$1,0),FALSE)</f>
        <v>'Egen mix. bio. vatten. vind'</v>
      </c>
      <c r="G98">
        <f>VLOOKUP($B98,Miljö!$B$1:$J$479,MATCH("Primärenergifaktor ()",Miljö!$B$1:$J$1,0),FALSE)</f>
        <v>0</v>
      </c>
      <c r="H98">
        <f>VLOOKUP($B98,Miljö!$B$1:$J$479,MATCH("Koldioxidekvivalenter energiomvandling (g/kwh)",Miljö!$B$1:$J$1,0),FALSE)</f>
        <v>0</v>
      </c>
      <c r="I98">
        <f>VLOOKUP($B98,Miljö!$B$1:$J$479,MATCH("Fossilandel för ursprungspecificerad el ()",Miljö!$B$1:$J$1,0),FALSE)</f>
        <v>0</v>
      </c>
      <c r="J98">
        <f>VLOOKUP($B98,Miljö!$B$1:$J$479,MATCH("Kärnkraftsandel för ursprungsspecificerad el ()",Miljö!$B$1:$J$1,0),FALSE)</f>
        <v>0</v>
      </c>
      <c r="L98">
        <f>VLOOKUP($B98,Totalt!$B$1:$BP$497,MATCH("total el",Totalt!$B$1:$BP$1,0),FALSE)</f>
        <v>0.05</v>
      </c>
      <c r="N98" s="229">
        <f t="shared" si="4"/>
        <v>0</v>
      </c>
      <c r="O98" s="229">
        <f t="shared" si="5"/>
        <v>0</v>
      </c>
      <c r="P98" s="229">
        <f t="shared" si="6"/>
        <v>0</v>
      </c>
      <c r="Q98" s="229">
        <f t="shared" si="7"/>
        <v>0</v>
      </c>
    </row>
    <row r="99" spans="1:17" x14ac:dyDescent="0.25">
      <c r="A99" s="2" t="s">
        <v>160</v>
      </c>
      <c r="B99" s="2" t="s">
        <v>164</v>
      </c>
      <c r="C99" t="str">
        <f>VLOOKUP($B99,Totalt!$B$1:$BP$497,MATCH("Kvalitetsgranskad:",Totalt!$B$1:$BP$1,0),FALSE)</f>
        <v>Ja</v>
      </c>
      <c r="E99" t="str">
        <f>VLOOKUP($B99,Miljö!$B$1:$AG$479,MATCH(E$1,Miljö!$B$1:$AK$1,0),FALSE)</f>
        <v>Ja</v>
      </c>
      <c r="F99" t="str">
        <f>VLOOKUP($B99,Miljö!$B$1:$J$479,MATCH("Typ av ursprungsspecificerad el   (Om inget värde anges används Nordisk residualmix, se inforuta) ()",Miljö!$B$1:$J$1,0),FALSE)</f>
        <v>'Egen mix. bio. vind. vatten'</v>
      </c>
      <c r="G99">
        <f>VLOOKUP($B99,Miljö!$B$1:$J$479,MATCH("Primärenergifaktor ()",Miljö!$B$1:$J$1,0),FALSE)</f>
        <v>0</v>
      </c>
      <c r="H99">
        <f>VLOOKUP($B99,Miljö!$B$1:$J$479,MATCH("Koldioxidekvivalenter energiomvandling (g/kwh)",Miljö!$B$1:$J$1,0),FALSE)</f>
        <v>0</v>
      </c>
      <c r="I99">
        <f>VLOOKUP($B99,Miljö!$B$1:$J$479,MATCH("Fossilandel för ursprungspecificerad el ()",Miljö!$B$1:$J$1,0),FALSE)</f>
        <v>0</v>
      </c>
      <c r="J99">
        <f>VLOOKUP($B99,Miljö!$B$1:$J$479,MATCH("Kärnkraftsandel för ursprungsspecificerad el ()",Miljö!$B$1:$J$1,0),FALSE)</f>
        <v>0</v>
      </c>
      <c r="L99">
        <f>VLOOKUP($B99,Totalt!$B$1:$BP$497,MATCH("total el",Totalt!$B$1:$BP$1,0),FALSE)</f>
        <v>0.1</v>
      </c>
      <c r="N99" s="229">
        <f t="shared" si="4"/>
        <v>0</v>
      </c>
      <c r="O99" s="229">
        <f t="shared" si="5"/>
        <v>0</v>
      </c>
      <c r="P99" s="229">
        <f t="shared" si="6"/>
        <v>0</v>
      </c>
      <c r="Q99" s="229">
        <f t="shared" si="7"/>
        <v>0</v>
      </c>
    </row>
    <row r="100" spans="1:17" x14ac:dyDescent="0.25">
      <c r="A100" s="2" t="s">
        <v>165</v>
      </c>
      <c r="B100" s="2" t="s">
        <v>166</v>
      </c>
      <c r="C100" t="str">
        <f>VLOOKUP($B100,Totalt!$B$1:$BP$497,MATCH("Kvalitetsgranskad:",Totalt!$B$1:$BP$1,0),FALSE)</f>
        <v>Ja</v>
      </c>
      <c r="E100" t="str">
        <f>VLOOKUP($B100,Miljö!$B$1:$AG$479,MATCH(E$1,Miljö!$B$1:$AK$1,0),FALSE)</f>
        <v>Ja</v>
      </c>
      <c r="F100" t="str">
        <f>VLOOKUP($B100,Miljö!$B$1:$J$479,MATCH("Typ av ursprungsspecificerad el   (Om inget värde anges används Nordisk residualmix, se inforuta) ()",Miljö!$B$1:$J$1,0),FALSE)</f>
        <v>'1.1'</v>
      </c>
      <c r="G100">
        <f>VLOOKUP($B100,Miljö!$B$1:$J$479,MATCH("Primärenergifaktor ()",Miljö!$B$1:$J$1,0),FALSE)</f>
        <v>1.1000000000000001</v>
      </c>
      <c r="H100">
        <f>VLOOKUP($B100,Miljö!$B$1:$J$479,MATCH("Koldioxidekvivalenter energiomvandling (g/kwh)",Miljö!$B$1:$J$1,0),FALSE)</f>
        <v>0</v>
      </c>
      <c r="I100">
        <f>VLOOKUP($B100,Miljö!$B$1:$J$479,MATCH("Fossilandel för ursprungspecificerad el ()",Miljö!$B$1:$J$1,0),FALSE)</f>
        <v>0</v>
      </c>
      <c r="J100">
        <f>VLOOKUP($B100,Miljö!$B$1:$J$479,MATCH("Kärnkraftsandel för ursprungsspecificerad el ()",Miljö!$B$1:$J$1,0),FALSE)</f>
        <v>0</v>
      </c>
      <c r="L100">
        <f>VLOOKUP($B100,Totalt!$B$1:$BP$497,MATCH("total el",Totalt!$B$1:$BP$1,0),FALSE)</f>
        <v>3.36</v>
      </c>
      <c r="N100" s="229">
        <f t="shared" si="4"/>
        <v>3.6960000000000002</v>
      </c>
      <c r="O100" s="229">
        <f t="shared" si="5"/>
        <v>0</v>
      </c>
      <c r="P100" s="229">
        <f t="shared" si="6"/>
        <v>0</v>
      </c>
      <c r="Q100" s="229">
        <f t="shared" si="7"/>
        <v>0</v>
      </c>
    </row>
    <row r="101" spans="1:17" x14ac:dyDescent="0.25">
      <c r="A101" s="2" t="s">
        <v>169</v>
      </c>
      <c r="B101" s="2" t="s">
        <v>168</v>
      </c>
      <c r="C101" t="str">
        <f>VLOOKUP($B101,Totalt!$B$1:$BP$497,MATCH("Kvalitetsgranskad:",Totalt!$B$1:$BP$1,0),FALSE)</f>
        <v>Nej</v>
      </c>
      <c r="E101" t="str">
        <f>VLOOKUP($B101,Miljö!$B$1:$AG$479,MATCH(E$1,Miljö!$B$1:$AK$1,0),FALSE)</f>
        <v>Nej</v>
      </c>
      <c r="F101" t="str">
        <f>VLOOKUP($B101,Miljö!$B$1:$J$479,MATCH("Typ av ursprungsspecificerad el   (Om inget värde anges används Nordisk residualmix, se inforuta) ()",Miljö!$B$1:$J$1,0),FALSE)</f>
        <v>-</v>
      </c>
      <c r="G101" t="str">
        <f>VLOOKUP($B101,Miljö!$B$1:$J$479,MATCH("Primärenergifaktor ()",Miljö!$B$1:$J$1,0),FALSE)</f>
        <v>-</v>
      </c>
      <c r="H101" t="str">
        <f>VLOOKUP($B101,Miljö!$B$1:$J$479,MATCH("Koldioxidekvivalenter energiomvandling (g/kwh)",Miljö!$B$1:$J$1,0),FALSE)</f>
        <v>-</v>
      </c>
      <c r="I101" t="str">
        <f>VLOOKUP($B101,Miljö!$B$1:$J$479,MATCH("Fossilandel för ursprungspecificerad el ()",Miljö!$B$1:$J$1,0),FALSE)</f>
        <v>-</v>
      </c>
      <c r="J101" t="str">
        <f>VLOOKUP($B101,Miljö!$B$1:$J$479,MATCH("Kärnkraftsandel för ursprungsspecificerad el ()",Miljö!$B$1:$J$1,0),FALSE)</f>
        <v>-</v>
      </c>
      <c r="L101">
        <f>VLOOKUP($B101,Totalt!$B$1:$BP$497,MATCH("total el",Totalt!$B$1:$BP$1,0),FALSE)</f>
        <v>0</v>
      </c>
      <c r="N101" s="229" t="str">
        <f t="shared" si="4"/>
        <v/>
      </c>
      <c r="O101" s="229" t="str">
        <f t="shared" si="5"/>
        <v/>
      </c>
      <c r="P101" s="229" t="str">
        <f t="shared" si="6"/>
        <v/>
      </c>
      <c r="Q101" s="229" t="str">
        <f t="shared" si="7"/>
        <v/>
      </c>
    </row>
    <row r="102" spans="1:17" x14ac:dyDescent="0.25">
      <c r="A102" s="2" t="s">
        <v>174</v>
      </c>
      <c r="B102" s="2" t="s">
        <v>171</v>
      </c>
      <c r="C102" t="str">
        <f>VLOOKUP($B102,Totalt!$B$1:$BP$497,MATCH("Kvalitetsgranskad:",Totalt!$B$1:$BP$1,0),FALSE)</f>
        <v>Nej</v>
      </c>
      <c r="E102" t="str">
        <f>VLOOKUP($B102,Miljö!$B$1:$AG$479,MATCH(E$1,Miljö!$B$1:$AK$1,0),FALSE)</f>
        <v>Nej</v>
      </c>
      <c r="F102" t="str">
        <f>VLOOKUP($B102,Miljö!$B$1:$J$479,MATCH("Typ av ursprungsspecificerad el   (Om inget värde anges används Nordisk residualmix, se inforuta) ()",Miljö!$B$1:$J$1,0),FALSE)</f>
        <v>-</v>
      </c>
      <c r="G102" t="str">
        <f>VLOOKUP($B102,Miljö!$B$1:$J$479,MATCH("Primärenergifaktor ()",Miljö!$B$1:$J$1,0),FALSE)</f>
        <v>-</v>
      </c>
      <c r="H102" t="str">
        <f>VLOOKUP($B102,Miljö!$B$1:$J$479,MATCH("Koldioxidekvivalenter energiomvandling (g/kwh)",Miljö!$B$1:$J$1,0),FALSE)</f>
        <v>-</v>
      </c>
      <c r="I102" t="str">
        <f>VLOOKUP($B102,Miljö!$B$1:$J$479,MATCH("Fossilandel för ursprungspecificerad el ()",Miljö!$B$1:$J$1,0),FALSE)</f>
        <v>-</v>
      </c>
      <c r="J102" t="str">
        <f>VLOOKUP($B102,Miljö!$B$1:$J$479,MATCH("Kärnkraftsandel för ursprungsspecificerad el ()",Miljö!$B$1:$J$1,0),FALSE)</f>
        <v>-</v>
      </c>
      <c r="L102">
        <f>VLOOKUP($B102,Totalt!$B$1:$BP$497,MATCH("total el",Totalt!$B$1:$BP$1,0),FALSE)</f>
        <v>0</v>
      </c>
      <c r="N102" s="229" t="str">
        <f t="shared" si="4"/>
        <v/>
      </c>
      <c r="O102" s="229" t="str">
        <f t="shared" si="5"/>
        <v/>
      </c>
      <c r="P102" s="229" t="str">
        <f t="shared" si="6"/>
        <v/>
      </c>
      <c r="Q102" s="229" t="str">
        <f t="shared" si="7"/>
        <v/>
      </c>
    </row>
    <row r="103" spans="1:17" x14ac:dyDescent="0.25">
      <c r="A103" s="2" t="s">
        <v>175</v>
      </c>
      <c r="B103" s="2" t="s">
        <v>176</v>
      </c>
      <c r="C103" t="str">
        <f>VLOOKUP($B103,Totalt!$B$1:$BP$497,MATCH("Kvalitetsgranskad:",Totalt!$B$1:$BP$1,0),FALSE)</f>
        <v>Nej</v>
      </c>
      <c r="E103" t="str">
        <f>VLOOKUP($B103,Miljö!$B$1:$AG$479,MATCH(E$1,Miljö!$B$1:$AK$1,0),FALSE)</f>
        <v>Nej</v>
      </c>
      <c r="F103" t="str">
        <f>VLOOKUP($B103,Miljö!$B$1:$J$479,MATCH("Typ av ursprungsspecificerad el   (Om inget värde anges används Nordisk residualmix, se inforuta) ()",Miljö!$B$1:$J$1,0),FALSE)</f>
        <v>-</v>
      </c>
      <c r="G103" t="str">
        <f>VLOOKUP($B103,Miljö!$B$1:$J$479,MATCH("Primärenergifaktor ()",Miljö!$B$1:$J$1,0),FALSE)</f>
        <v>-</v>
      </c>
      <c r="H103" t="str">
        <f>VLOOKUP($B103,Miljö!$B$1:$J$479,MATCH("Koldioxidekvivalenter energiomvandling (g/kwh)",Miljö!$B$1:$J$1,0),FALSE)</f>
        <v>-</v>
      </c>
      <c r="I103" t="str">
        <f>VLOOKUP($B103,Miljö!$B$1:$J$479,MATCH("Fossilandel för ursprungspecificerad el ()",Miljö!$B$1:$J$1,0),FALSE)</f>
        <v>-</v>
      </c>
      <c r="J103" t="str">
        <f>VLOOKUP($B103,Miljö!$B$1:$J$479,MATCH("Kärnkraftsandel för ursprungsspecificerad el ()",Miljö!$B$1:$J$1,0),FALSE)</f>
        <v>-</v>
      </c>
      <c r="L103">
        <f>VLOOKUP($B103,Totalt!$B$1:$BP$497,MATCH("total el",Totalt!$B$1:$BP$1,0),FALSE)</f>
        <v>0</v>
      </c>
      <c r="N103" s="229" t="str">
        <f t="shared" si="4"/>
        <v/>
      </c>
      <c r="O103" s="229" t="str">
        <f t="shared" si="5"/>
        <v/>
      </c>
      <c r="P103" s="229" t="str">
        <f t="shared" si="6"/>
        <v/>
      </c>
      <c r="Q103" s="229" t="str">
        <f t="shared" si="7"/>
        <v/>
      </c>
    </row>
    <row r="104" spans="1:17" x14ac:dyDescent="0.25">
      <c r="A104" s="2" t="s">
        <v>175</v>
      </c>
      <c r="B104" s="2" t="s">
        <v>177</v>
      </c>
      <c r="C104" t="str">
        <f>VLOOKUP($B104,Totalt!$B$1:$BP$497,MATCH("Kvalitetsgranskad:",Totalt!$B$1:$BP$1,0),FALSE)</f>
        <v>Nej</v>
      </c>
      <c r="E104" t="str">
        <f>VLOOKUP($B104,Miljö!$B$1:$AG$479,MATCH(E$1,Miljö!$B$1:$AK$1,0),FALSE)</f>
        <v>Nej</v>
      </c>
      <c r="F104" t="str">
        <f>VLOOKUP($B104,Miljö!$B$1:$J$479,MATCH("Typ av ursprungsspecificerad el   (Om inget värde anges används Nordisk residualmix, se inforuta) ()",Miljö!$B$1:$J$1,0),FALSE)</f>
        <v>-</v>
      </c>
      <c r="G104" t="str">
        <f>VLOOKUP($B104,Miljö!$B$1:$J$479,MATCH("Primärenergifaktor ()",Miljö!$B$1:$J$1,0),FALSE)</f>
        <v>-</v>
      </c>
      <c r="H104" t="str">
        <f>VLOOKUP($B104,Miljö!$B$1:$J$479,MATCH("Koldioxidekvivalenter energiomvandling (g/kwh)",Miljö!$B$1:$J$1,0),FALSE)</f>
        <v>-</v>
      </c>
      <c r="I104" t="str">
        <f>VLOOKUP($B104,Miljö!$B$1:$J$479,MATCH("Fossilandel för ursprungspecificerad el ()",Miljö!$B$1:$J$1,0),FALSE)</f>
        <v>-</v>
      </c>
      <c r="J104" t="str">
        <f>VLOOKUP($B104,Miljö!$B$1:$J$479,MATCH("Kärnkraftsandel för ursprungsspecificerad el ()",Miljö!$B$1:$J$1,0),FALSE)</f>
        <v>-</v>
      </c>
      <c r="L104">
        <f>VLOOKUP($B104,Totalt!$B$1:$BP$497,MATCH("total el",Totalt!$B$1:$BP$1,0),FALSE)</f>
        <v>0</v>
      </c>
      <c r="N104" s="229" t="str">
        <f t="shared" si="4"/>
        <v/>
      </c>
      <c r="O104" s="229" t="str">
        <f t="shared" si="5"/>
        <v/>
      </c>
      <c r="P104" s="229" t="str">
        <f t="shared" si="6"/>
        <v/>
      </c>
      <c r="Q104" s="229" t="str">
        <f t="shared" si="7"/>
        <v/>
      </c>
    </row>
    <row r="105" spans="1:17" x14ac:dyDescent="0.25">
      <c r="A105" s="2" t="s">
        <v>175</v>
      </c>
      <c r="B105" s="2" t="s">
        <v>178</v>
      </c>
      <c r="C105" t="str">
        <f>VLOOKUP($B105,Totalt!$B$1:$BP$497,MATCH("Kvalitetsgranskad:",Totalt!$B$1:$BP$1,0),FALSE)</f>
        <v>Nej</v>
      </c>
      <c r="E105" t="str">
        <f>VLOOKUP($B105,Miljö!$B$1:$AG$479,MATCH(E$1,Miljö!$B$1:$AK$1,0),FALSE)</f>
        <v>Nej</v>
      </c>
      <c r="F105" t="str">
        <f>VLOOKUP($B105,Miljö!$B$1:$J$479,MATCH("Typ av ursprungsspecificerad el   (Om inget värde anges används Nordisk residualmix, se inforuta) ()",Miljö!$B$1:$J$1,0),FALSE)</f>
        <v>-</v>
      </c>
      <c r="G105" t="str">
        <f>VLOOKUP($B105,Miljö!$B$1:$J$479,MATCH("Primärenergifaktor ()",Miljö!$B$1:$J$1,0),FALSE)</f>
        <v>-</v>
      </c>
      <c r="H105" t="str">
        <f>VLOOKUP($B105,Miljö!$B$1:$J$479,MATCH("Koldioxidekvivalenter energiomvandling (g/kwh)",Miljö!$B$1:$J$1,0),FALSE)</f>
        <v>-</v>
      </c>
      <c r="I105" t="str">
        <f>VLOOKUP($B105,Miljö!$B$1:$J$479,MATCH("Fossilandel för ursprungspecificerad el ()",Miljö!$B$1:$J$1,0),FALSE)</f>
        <v>-</v>
      </c>
      <c r="J105" t="str">
        <f>VLOOKUP($B105,Miljö!$B$1:$J$479,MATCH("Kärnkraftsandel för ursprungsspecificerad el ()",Miljö!$B$1:$J$1,0),FALSE)</f>
        <v>-</v>
      </c>
      <c r="L105">
        <f>VLOOKUP($B105,Totalt!$B$1:$BP$497,MATCH("total el",Totalt!$B$1:$BP$1,0),FALSE)</f>
        <v>0</v>
      </c>
      <c r="N105" s="229" t="str">
        <f t="shared" si="4"/>
        <v/>
      </c>
      <c r="O105" s="229" t="str">
        <f t="shared" si="5"/>
        <v/>
      </c>
      <c r="P105" s="229" t="str">
        <f t="shared" si="6"/>
        <v/>
      </c>
      <c r="Q105" s="229" t="str">
        <f t="shared" si="7"/>
        <v/>
      </c>
    </row>
    <row r="106" spans="1:17" x14ac:dyDescent="0.25">
      <c r="A106" s="2" t="s">
        <v>175</v>
      </c>
      <c r="B106" s="2" t="s">
        <v>179</v>
      </c>
      <c r="C106" t="str">
        <f>VLOOKUP($B106,Totalt!$B$1:$BP$497,MATCH("Kvalitetsgranskad:",Totalt!$B$1:$BP$1,0),FALSE)</f>
        <v>Ja</v>
      </c>
      <c r="E106" t="str">
        <f>VLOOKUP($B106,Miljö!$B$1:$AG$479,MATCH(E$1,Miljö!$B$1:$AK$1,0),FALSE)</f>
        <v>Ja</v>
      </c>
      <c r="F106" t="str">
        <f>VLOOKUP($B106,Miljö!$B$1:$J$479,MATCH("Typ av ursprungsspecificerad el   (Om inget värde anges används Nordisk residualmix, se inforuta) ()",Miljö!$B$1:$J$1,0),FALSE)</f>
        <v>'Biokraft'</v>
      </c>
      <c r="G106">
        <f>VLOOKUP($B106,Miljö!$B$1:$J$479,MATCH("Primärenergifaktor ()",Miljö!$B$1:$J$1,0),FALSE)</f>
        <v>0</v>
      </c>
      <c r="H106">
        <f>VLOOKUP($B106,Miljö!$B$1:$J$479,MATCH("Koldioxidekvivalenter energiomvandling (g/kwh)",Miljö!$B$1:$J$1,0),FALSE)</f>
        <v>0</v>
      </c>
      <c r="I106">
        <f>VLOOKUP($B106,Miljö!$B$1:$J$479,MATCH("Fossilandel för ursprungspecificerad el ()",Miljö!$B$1:$J$1,0),FALSE)</f>
        <v>0</v>
      </c>
      <c r="J106">
        <f>VLOOKUP($B106,Miljö!$B$1:$J$479,MATCH("Kärnkraftsandel för ursprungsspecificerad el ()",Miljö!$B$1:$J$1,0),FALSE)</f>
        <v>0</v>
      </c>
      <c r="L106">
        <f>VLOOKUP($B106,Totalt!$B$1:$BP$497,MATCH("total el",Totalt!$B$1:$BP$1,0),FALSE)</f>
        <v>907.14400000000001</v>
      </c>
      <c r="N106" s="229">
        <f t="shared" si="4"/>
        <v>0</v>
      </c>
      <c r="O106" s="229">
        <f t="shared" si="5"/>
        <v>0</v>
      </c>
      <c r="P106" s="229">
        <f t="shared" si="6"/>
        <v>0</v>
      </c>
      <c r="Q106" s="229">
        <f t="shared" si="7"/>
        <v>0</v>
      </c>
    </row>
    <row r="107" spans="1:17" x14ac:dyDescent="0.25">
      <c r="A107" s="2" t="s">
        <v>175</v>
      </c>
      <c r="B107" s="2" t="s">
        <v>180</v>
      </c>
      <c r="C107" t="str">
        <f>VLOOKUP($B107,Totalt!$B$1:$BP$497,MATCH("Kvalitetsgranskad:",Totalt!$B$1:$BP$1,0),FALSE)</f>
        <v>Nej</v>
      </c>
      <c r="E107" t="str">
        <f>VLOOKUP($B107,Miljö!$B$1:$AG$479,MATCH(E$1,Miljö!$B$1:$AK$1,0),FALSE)</f>
        <v>Nej</v>
      </c>
      <c r="F107" t="str">
        <f>VLOOKUP($B107,Miljö!$B$1:$J$479,MATCH("Typ av ursprungsspecificerad el   (Om inget värde anges används Nordisk residualmix, se inforuta) ()",Miljö!$B$1:$J$1,0),FALSE)</f>
        <v>-</v>
      </c>
      <c r="G107" t="str">
        <f>VLOOKUP($B107,Miljö!$B$1:$J$479,MATCH("Primärenergifaktor ()",Miljö!$B$1:$J$1,0),FALSE)</f>
        <v>-</v>
      </c>
      <c r="H107" t="str">
        <f>VLOOKUP($B107,Miljö!$B$1:$J$479,MATCH("Koldioxidekvivalenter energiomvandling (g/kwh)",Miljö!$B$1:$J$1,0),FALSE)</f>
        <v>-</v>
      </c>
      <c r="I107" t="str">
        <f>VLOOKUP($B107,Miljö!$B$1:$J$479,MATCH("Fossilandel för ursprungspecificerad el ()",Miljö!$B$1:$J$1,0),FALSE)</f>
        <v>-</v>
      </c>
      <c r="J107" t="str">
        <f>VLOOKUP($B107,Miljö!$B$1:$J$479,MATCH("Kärnkraftsandel för ursprungsspecificerad el ()",Miljö!$B$1:$J$1,0),FALSE)</f>
        <v>-</v>
      </c>
      <c r="L107">
        <f>VLOOKUP($B107,Totalt!$B$1:$BP$497,MATCH("total el",Totalt!$B$1:$BP$1,0),FALSE)</f>
        <v>0</v>
      </c>
      <c r="N107" s="229" t="str">
        <f t="shared" si="4"/>
        <v/>
      </c>
      <c r="O107" s="229" t="str">
        <f t="shared" si="5"/>
        <v/>
      </c>
      <c r="P107" s="229" t="str">
        <f t="shared" si="6"/>
        <v/>
      </c>
      <c r="Q107" s="229" t="str">
        <f t="shared" si="7"/>
        <v/>
      </c>
    </row>
    <row r="108" spans="1:17" x14ac:dyDescent="0.25">
      <c r="A108" s="2" t="s">
        <v>175</v>
      </c>
      <c r="B108" s="2" t="s">
        <v>181</v>
      </c>
      <c r="C108" t="str">
        <f>VLOOKUP($B108,Totalt!$B$1:$BP$497,MATCH("Kvalitetsgranskad:",Totalt!$B$1:$BP$1,0),FALSE)</f>
        <v>Nej</v>
      </c>
      <c r="E108" t="str">
        <f>VLOOKUP($B108,Miljö!$B$1:$AG$479,MATCH(E$1,Miljö!$B$1:$AK$1,0),FALSE)</f>
        <v>Nej</v>
      </c>
      <c r="F108" t="str">
        <f>VLOOKUP($B108,Miljö!$B$1:$J$479,MATCH("Typ av ursprungsspecificerad el   (Om inget värde anges används Nordisk residualmix, se inforuta) ()",Miljö!$B$1:$J$1,0),FALSE)</f>
        <v>-</v>
      </c>
      <c r="G108" t="str">
        <f>VLOOKUP($B108,Miljö!$B$1:$J$479,MATCH("Primärenergifaktor ()",Miljö!$B$1:$J$1,0),FALSE)</f>
        <v>-</v>
      </c>
      <c r="H108" t="str">
        <f>VLOOKUP($B108,Miljö!$B$1:$J$479,MATCH("Koldioxidekvivalenter energiomvandling (g/kwh)",Miljö!$B$1:$J$1,0),FALSE)</f>
        <v>-</v>
      </c>
      <c r="I108" t="str">
        <f>VLOOKUP($B108,Miljö!$B$1:$J$479,MATCH("Fossilandel för ursprungspecificerad el ()",Miljö!$B$1:$J$1,0),FALSE)</f>
        <v>-</v>
      </c>
      <c r="J108" t="str">
        <f>VLOOKUP($B108,Miljö!$B$1:$J$479,MATCH("Kärnkraftsandel för ursprungsspecificerad el ()",Miljö!$B$1:$J$1,0),FALSE)</f>
        <v>-</v>
      </c>
      <c r="L108">
        <f>VLOOKUP($B108,Totalt!$B$1:$BP$497,MATCH("total el",Totalt!$B$1:$BP$1,0),FALSE)</f>
        <v>0</v>
      </c>
      <c r="N108" s="229" t="str">
        <f t="shared" si="4"/>
        <v/>
      </c>
      <c r="O108" s="229" t="str">
        <f t="shared" si="5"/>
        <v/>
      </c>
      <c r="P108" s="229" t="str">
        <f t="shared" si="6"/>
        <v/>
      </c>
      <c r="Q108" s="229" t="str">
        <f t="shared" si="7"/>
        <v/>
      </c>
    </row>
    <row r="109" spans="1:17" x14ac:dyDescent="0.25">
      <c r="A109" s="2" t="s">
        <v>175</v>
      </c>
      <c r="B109" s="2" t="s">
        <v>182</v>
      </c>
      <c r="C109" t="str">
        <f>VLOOKUP($B109,Totalt!$B$1:$BP$497,MATCH("Kvalitetsgranskad:",Totalt!$B$1:$BP$1,0),FALSE)</f>
        <v>Nej</v>
      </c>
      <c r="E109" t="str">
        <f>VLOOKUP($B109,Miljö!$B$1:$AG$479,MATCH(E$1,Miljö!$B$1:$AK$1,0),FALSE)</f>
        <v>Nej</v>
      </c>
      <c r="F109" t="str">
        <f>VLOOKUP($B109,Miljö!$B$1:$J$479,MATCH("Typ av ursprungsspecificerad el   (Om inget värde anges används Nordisk residualmix, se inforuta) ()",Miljö!$B$1:$J$1,0),FALSE)</f>
        <v>-</v>
      </c>
      <c r="G109" t="str">
        <f>VLOOKUP($B109,Miljö!$B$1:$J$479,MATCH("Primärenergifaktor ()",Miljö!$B$1:$J$1,0),FALSE)</f>
        <v>-</v>
      </c>
      <c r="H109" t="str">
        <f>VLOOKUP($B109,Miljö!$B$1:$J$479,MATCH("Koldioxidekvivalenter energiomvandling (g/kwh)",Miljö!$B$1:$J$1,0),FALSE)</f>
        <v>-</v>
      </c>
      <c r="I109" t="str">
        <f>VLOOKUP($B109,Miljö!$B$1:$J$479,MATCH("Fossilandel för ursprungspecificerad el ()",Miljö!$B$1:$J$1,0),FALSE)</f>
        <v>-</v>
      </c>
      <c r="J109" t="str">
        <f>VLOOKUP($B109,Miljö!$B$1:$J$479,MATCH("Kärnkraftsandel för ursprungsspecificerad el ()",Miljö!$B$1:$J$1,0),FALSE)</f>
        <v>-</v>
      </c>
      <c r="L109">
        <f>VLOOKUP($B109,Totalt!$B$1:$BP$497,MATCH("total el",Totalt!$B$1:$BP$1,0),FALSE)</f>
        <v>0</v>
      </c>
      <c r="N109" s="229" t="str">
        <f t="shared" si="4"/>
        <v/>
      </c>
      <c r="O109" s="229" t="str">
        <f t="shared" si="5"/>
        <v/>
      </c>
      <c r="P109" s="229" t="str">
        <f t="shared" si="6"/>
        <v/>
      </c>
      <c r="Q109" s="229" t="str">
        <f t="shared" si="7"/>
        <v/>
      </c>
    </row>
    <row r="110" spans="1:17" x14ac:dyDescent="0.25">
      <c r="A110" s="2" t="s">
        <v>175</v>
      </c>
      <c r="B110" s="2" t="s">
        <v>183</v>
      </c>
      <c r="C110" t="str">
        <f>VLOOKUP($B110,Totalt!$B$1:$BP$497,MATCH("Kvalitetsgranskad:",Totalt!$B$1:$BP$1,0),FALSE)</f>
        <v>Ja</v>
      </c>
      <c r="E110" t="str">
        <f>VLOOKUP($B110,Miljö!$B$1:$AG$479,MATCH(E$1,Miljö!$B$1:$AK$1,0),FALSE)</f>
        <v>Nej</v>
      </c>
      <c r="F110" t="str">
        <f>VLOOKUP($B110,Miljö!$B$1:$J$479,MATCH("Typ av ursprungsspecificerad el   (Om inget värde anges används Nordisk residualmix, se inforuta) ()",Miljö!$B$1:$J$1,0),FALSE)</f>
        <v>-</v>
      </c>
      <c r="G110">
        <f>VLOOKUP($B110,Miljö!$B$1:$J$479,MATCH("Primärenergifaktor ()",Miljö!$B$1:$J$1,0),FALSE)</f>
        <v>2.29</v>
      </c>
      <c r="H110">
        <f>VLOOKUP($B110,Miljö!$B$1:$J$479,MATCH("Koldioxidekvivalenter energiomvandling (g/kwh)",Miljö!$B$1:$J$1,0),FALSE)</f>
        <v>336.39</v>
      </c>
      <c r="I110">
        <f>VLOOKUP($B110,Miljö!$B$1:$J$479,MATCH("Fossilandel för ursprungspecificerad el ()",Miljö!$B$1:$J$1,0),FALSE)</f>
        <v>0.42099999999999999</v>
      </c>
      <c r="J110">
        <f>VLOOKUP($B110,Miljö!$B$1:$J$479,MATCH("Kärnkraftsandel för ursprungsspecificerad el ()",Miljö!$B$1:$J$1,0),FALSE)</f>
        <v>0.40799999999999997</v>
      </c>
      <c r="L110">
        <f>VLOOKUP($B110,Totalt!$B$1:$BP$497,MATCH("total el",Totalt!$B$1:$BP$1,0),FALSE)</f>
        <v>6.4639999999999995</v>
      </c>
      <c r="N110" s="229">
        <f t="shared" si="4"/>
        <v>14.80256</v>
      </c>
      <c r="O110" s="229">
        <f t="shared" si="5"/>
        <v>2174.4249599999998</v>
      </c>
      <c r="P110" s="229">
        <f t="shared" si="6"/>
        <v>2.7213439999999998</v>
      </c>
      <c r="Q110" s="229">
        <f t="shared" si="7"/>
        <v>2.6373119999999997</v>
      </c>
    </row>
    <row r="111" spans="1:17" x14ac:dyDescent="0.25">
      <c r="A111" s="2" t="s">
        <v>175</v>
      </c>
      <c r="B111" s="2" t="s">
        <v>184</v>
      </c>
      <c r="C111" t="str">
        <f>VLOOKUP($B111,Totalt!$B$1:$BP$497,MATCH("Kvalitetsgranskad:",Totalt!$B$1:$BP$1,0),FALSE)</f>
        <v>Nej</v>
      </c>
      <c r="E111" t="str">
        <f>VLOOKUP($B111,Miljö!$B$1:$AG$479,MATCH(E$1,Miljö!$B$1:$AK$1,0),FALSE)</f>
        <v>Nej</v>
      </c>
      <c r="F111" t="str">
        <f>VLOOKUP($B111,Miljö!$B$1:$J$479,MATCH("Typ av ursprungsspecificerad el   (Om inget värde anges används Nordisk residualmix, se inforuta) ()",Miljö!$B$1:$J$1,0),FALSE)</f>
        <v>-</v>
      </c>
      <c r="G111" t="str">
        <f>VLOOKUP($B111,Miljö!$B$1:$J$479,MATCH("Primärenergifaktor ()",Miljö!$B$1:$J$1,0),FALSE)</f>
        <v>-</v>
      </c>
      <c r="H111" t="str">
        <f>VLOOKUP($B111,Miljö!$B$1:$J$479,MATCH("Koldioxidekvivalenter energiomvandling (g/kwh)",Miljö!$B$1:$J$1,0),FALSE)</f>
        <v>-</v>
      </c>
      <c r="I111" t="str">
        <f>VLOOKUP($B111,Miljö!$B$1:$J$479,MATCH("Fossilandel för ursprungspecificerad el ()",Miljö!$B$1:$J$1,0),FALSE)</f>
        <v>-</v>
      </c>
      <c r="J111" t="str">
        <f>VLOOKUP($B111,Miljö!$B$1:$J$479,MATCH("Kärnkraftsandel för ursprungsspecificerad el ()",Miljö!$B$1:$J$1,0),FALSE)</f>
        <v>-</v>
      </c>
      <c r="L111">
        <f>VLOOKUP($B111,Totalt!$B$1:$BP$497,MATCH("total el",Totalt!$B$1:$BP$1,0),FALSE)</f>
        <v>0</v>
      </c>
      <c r="N111" s="229" t="str">
        <f t="shared" si="4"/>
        <v/>
      </c>
      <c r="O111" s="229" t="str">
        <f t="shared" si="5"/>
        <v/>
      </c>
      <c r="P111" s="229" t="str">
        <f t="shared" si="6"/>
        <v/>
      </c>
      <c r="Q111" s="229" t="str">
        <f t="shared" si="7"/>
        <v/>
      </c>
    </row>
    <row r="112" spans="1:17" x14ac:dyDescent="0.25">
      <c r="A112" s="2" t="s">
        <v>185</v>
      </c>
      <c r="B112" s="2" t="s">
        <v>186</v>
      </c>
      <c r="C112" t="str">
        <f>VLOOKUP($B112,Totalt!$B$1:$BP$497,MATCH("Kvalitetsgranskad:",Totalt!$B$1:$BP$1,0),FALSE)</f>
        <v>Nej</v>
      </c>
      <c r="E112" t="str">
        <f>VLOOKUP($B112,Miljö!$B$1:$AG$479,MATCH(E$1,Miljö!$B$1:$AK$1,0),FALSE)</f>
        <v>Nej</v>
      </c>
      <c r="F112" t="str">
        <f>VLOOKUP($B112,Miljö!$B$1:$J$479,MATCH("Typ av ursprungsspecificerad el   (Om inget värde anges används Nordisk residualmix, se inforuta) ()",Miljö!$B$1:$J$1,0),FALSE)</f>
        <v>et</v>
      </c>
      <c r="G112">
        <f>VLOOKUP($B112,Miljö!$B$1:$J$479,MATCH("Primärenergifaktor ()",Miljö!$B$1:$J$1,0),FALSE)</f>
        <v>2.29</v>
      </c>
      <c r="H112">
        <f>VLOOKUP($B112,Miljö!$B$1:$J$479,MATCH("Koldioxidekvivalenter energiomvandling (g/kwh)",Miljö!$B$1:$J$1,0),FALSE)</f>
        <v>336.39</v>
      </c>
      <c r="I112">
        <f>VLOOKUP($B112,Miljö!$B$1:$J$479,MATCH("Fossilandel för ursprungspecificerad el ()",Miljö!$B$1:$J$1,0),FALSE)</f>
        <v>0.42099999999999999</v>
      </c>
      <c r="J112">
        <f>VLOOKUP($B112,Miljö!$B$1:$J$479,MATCH("Kärnkraftsandel för ursprungsspecificerad el ()",Miljö!$B$1:$J$1,0),FALSE)</f>
        <v>0.40799999999999997</v>
      </c>
      <c r="L112">
        <f>VLOOKUP($B112,Totalt!$B$1:$BP$497,MATCH("total el",Totalt!$B$1:$BP$1,0),FALSE)</f>
        <v>0</v>
      </c>
      <c r="N112" s="229">
        <f t="shared" si="4"/>
        <v>0</v>
      </c>
      <c r="O112" s="229">
        <f t="shared" si="5"/>
        <v>0</v>
      </c>
      <c r="P112" s="229">
        <f t="shared" si="6"/>
        <v>0</v>
      </c>
      <c r="Q112" s="229">
        <f t="shared" si="7"/>
        <v>0</v>
      </c>
    </row>
    <row r="113" spans="1:17" x14ac:dyDescent="0.25">
      <c r="A113" s="2" t="s">
        <v>185</v>
      </c>
      <c r="B113" s="2" t="s">
        <v>188</v>
      </c>
      <c r="C113" t="str">
        <f>VLOOKUP($B113,Totalt!$B$1:$BP$497,MATCH("Kvalitetsgranskad:",Totalt!$B$1:$BP$1,0),FALSE)</f>
        <v>Nej</v>
      </c>
      <c r="E113" t="str">
        <f>VLOOKUP($B113,Miljö!$B$1:$AG$479,MATCH(E$1,Miljö!$B$1:$AK$1,0),FALSE)</f>
        <v>Nej</v>
      </c>
      <c r="F113" t="str">
        <f>VLOOKUP($B113,Miljö!$B$1:$J$479,MATCH("Typ av ursprungsspecificerad el   (Om inget värde anges används Nordisk residualmix, se inforuta) ()",Miljö!$B$1:$J$1,0),FALSE)</f>
        <v>-</v>
      </c>
      <c r="G113">
        <f>VLOOKUP($B113,Miljö!$B$1:$J$479,MATCH("Primärenergifaktor ()",Miljö!$B$1:$J$1,0),FALSE)</f>
        <v>2.29</v>
      </c>
      <c r="H113">
        <f>VLOOKUP($B113,Miljö!$B$1:$J$479,MATCH("Koldioxidekvivalenter energiomvandling (g/kwh)",Miljö!$B$1:$J$1,0),FALSE)</f>
        <v>336.39</v>
      </c>
      <c r="I113">
        <f>VLOOKUP($B113,Miljö!$B$1:$J$479,MATCH("Fossilandel för ursprungspecificerad el ()",Miljö!$B$1:$J$1,0),FALSE)</f>
        <v>0.42099999999999999</v>
      </c>
      <c r="J113">
        <f>VLOOKUP($B113,Miljö!$B$1:$J$479,MATCH("Kärnkraftsandel för ursprungsspecificerad el ()",Miljö!$B$1:$J$1,0),FALSE)</f>
        <v>0.40799999999999997</v>
      </c>
      <c r="L113">
        <f>VLOOKUP($B113,Totalt!$B$1:$BP$497,MATCH("total el",Totalt!$B$1:$BP$1,0),FALSE)</f>
        <v>0</v>
      </c>
      <c r="N113" s="229">
        <f t="shared" si="4"/>
        <v>0</v>
      </c>
      <c r="O113" s="229">
        <f t="shared" si="5"/>
        <v>0</v>
      </c>
      <c r="P113" s="229">
        <f t="shared" si="6"/>
        <v>0</v>
      </c>
      <c r="Q113" s="229">
        <f t="shared" si="7"/>
        <v>0</v>
      </c>
    </row>
    <row r="114" spans="1:17" x14ac:dyDescent="0.25">
      <c r="A114" s="2" t="s">
        <v>185</v>
      </c>
      <c r="B114" s="2" t="s">
        <v>189</v>
      </c>
      <c r="C114" t="str">
        <f>VLOOKUP($B114,Totalt!$B$1:$BP$497,MATCH("Kvalitetsgranskad:",Totalt!$B$1:$BP$1,0),FALSE)</f>
        <v>Nej</v>
      </c>
      <c r="E114" t="str">
        <f>VLOOKUP($B114,Miljö!$B$1:$AG$479,MATCH(E$1,Miljö!$B$1:$AK$1,0),FALSE)</f>
        <v>Nej</v>
      </c>
      <c r="F114" t="str">
        <f>VLOOKUP($B114,Miljö!$B$1:$J$479,MATCH("Typ av ursprungsspecificerad el   (Om inget värde anges används Nordisk residualmix, se inforuta) ()",Miljö!$B$1:$J$1,0),FALSE)</f>
        <v>-</v>
      </c>
      <c r="G114">
        <f>VLOOKUP($B114,Miljö!$B$1:$J$479,MATCH("Primärenergifaktor ()",Miljö!$B$1:$J$1,0),FALSE)</f>
        <v>2.29</v>
      </c>
      <c r="H114">
        <f>VLOOKUP($B114,Miljö!$B$1:$J$479,MATCH("Koldioxidekvivalenter energiomvandling (g/kwh)",Miljö!$B$1:$J$1,0),FALSE)</f>
        <v>336.39</v>
      </c>
      <c r="I114">
        <f>VLOOKUP($B114,Miljö!$B$1:$J$479,MATCH("Fossilandel för ursprungspecificerad el ()",Miljö!$B$1:$J$1,0),FALSE)</f>
        <v>0.42099999999999999</v>
      </c>
      <c r="J114">
        <f>VLOOKUP($B114,Miljö!$B$1:$J$479,MATCH("Kärnkraftsandel för ursprungsspecificerad el ()",Miljö!$B$1:$J$1,0),FALSE)</f>
        <v>0.40799999999999997</v>
      </c>
      <c r="L114">
        <f>VLOOKUP($B114,Totalt!$B$1:$BP$497,MATCH("total el",Totalt!$B$1:$BP$1,0),FALSE)</f>
        <v>8.9999999999999993E-3</v>
      </c>
      <c r="N114" s="229">
        <f t="shared" si="4"/>
        <v>2.061E-2</v>
      </c>
      <c r="O114" s="229">
        <f t="shared" si="5"/>
        <v>3.0275099999999995</v>
      </c>
      <c r="P114" s="229">
        <f t="shared" si="6"/>
        <v>3.7889999999999994E-3</v>
      </c>
      <c r="Q114" s="229">
        <f t="shared" si="7"/>
        <v>3.6719999999999995E-3</v>
      </c>
    </row>
    <row r="115" spans="1:17" x14ac:dyDescent="0.25">
      <c r="A115" s="2" t="s">
        <v>185</v>
      </c>
      <c r="B115" s="2" t="s">
        <v>190</v>
      </c>
      <c r="C115" t="str">
        <f>VLOOKUP($B115,Totalt!$B$1:$BP$497,MATCH("Kvalitetsgranskad:",Totalt!$B$1:$BP$1,0),FALSE)</f>
        <v>Nej</v>
      </c>
      <c r="E115" t="str">
        <f>VLOOKUP($B115,Miljö!$B$1:$AG$479,MATCH(E$1,Miljö!$B$1:$AK$1,0),FALSE)</f>
        <v>Nej</v>
      </c>
      <c r="F115" t="str">
        <f>VLOOKUP($B115,Miljö!$B$1:$J$479,MATCH("Typ av ursprungsspecificerad el   (Om inget värde anges används Nordisk residualmix, se inforuta) ()",Miljö!$B$1:$J$1,0),FALSE)</f>
        <v>-</v>
      </c>
      <c r="G115">
        <f>VLOOKUP($B115,Miljö!$B$1:$J$479,MATCH("Primärenergifaktor ()",Miljö!$B$1:$J$1,0),FALSE)</f>
        <v>2.29</v>
      </c>
      <c r="H115">
        <f>VLOOKUP($B115,Miljö!$B$1:$J$479,MATCH("Koldioxidekvivalenter energiomvandling (g/kwh)",Miljö!$B$1:$J$1,0),FALSE)</f>
        <v>336.39</v>
      </c>
      <c r="I115">
        <f>VLOOKUP($B115,Miljö!$B$1:$J$479,MATCH("Fossilandel för ursprungspecificerad el ()",Miljö!$B$1:$J$1,0),FALSE)</f>
        <v>0.42099999999999999</v>
      </c>
      <c r="J115">
        <f>VLOOKUP($B115,Miljö!$B$1:$J$479,MATCH("Kärnkraftsandel för ursprungsspecificerad el ()",Miljö!$B$1:$J$1,0),FALSE)</f>
        <v>0.40799999999999997</v>
      </c>
      <c r="L115">
        <f>VLOOKUP($B115,Totalt!$B$1:$BP$497,MATCH("total el",Totalt!$B$1:$BP$1,0),FALSE)</f>
        <v>0.16500000000000001</v>
      </c>
      <c r="N115" s="229">
        <f t="shared" si="4"/>
        <v>0.37785000000000002</v>
      </c>
      <c r="O115" s="229">
        <f t="shared" si="5"/>
        <v>55.504350000000002</v>
      </c>
      <c r="P115" s="229">
        <f t="shared" si="6"/>
        <v>6.9464999999999999E-2</v>
      </c>
      <c r="Q115" s="229">
        <f t="shared" si="7"/>
        <v>6.7320000000000005E-2</v>
      </c>
    </row>
    <row r="116" spans="1:17" x14ac:dyDescent="0.25">
      <c r="A116" s="2" t="s">
        <v>185</v>
      </c>
      <c r="B116" s="2" t="s">
        <v>191</v>
      </c>
      <c r="C116" t="str">
        <f>VLOOKUP($B116,Totalt!$B$1:$BP$497,MATCH("Kvalitetsgranskad:",Totalt!$B$1:$BP$1,0),FALSE)</f>
        <v>Nej</v>
      </c>
      <c r="E116" t="str">
        <f>VLOOKUP($B116,Miljö!$B$1:$AG$479,MATCH(E$1,Miljö!$B$1:$AK$1,0),FALSE)</f>
        <v>Nej</v>
      </c>
      <c r="F116" t="str">
        <f>VLOOKUP($B116,Miljö!$B$1:$J$479,MATCH("Typ av ursprungsspecificerad el   (Om inget värde anges används Nordisk residualmix, se inforuta) ()",Miljö!$B$1:$J$1,0),FALSE)</f>
        <v>-</v>
      </c>
      <c r="G116">
        <f>VLOOKUP($B116,Miljö!$B$1:$J$479,MATCH("Primärenergifaktor ()",Miljö!$B$1:$J$1,0),FALSE)</f>
        <v>2.29</v>
      </c>
      <c r="H116">
        <f>VLOOKUP($B116,Miljö!$B$1:$J$479,MATCH("Koldioxidekvivalenter energiomvandling (g/kwh)",Miljö!$B$1:$J$1,0),FALSE)</f>
        <v>336.39</v>
      </c>
      <c r="I116">
        <f>VLOOKUP($B116,Miljö!$B$1:$J$479,MATCH("Fossilandel för ursprungspecificerad el ()",Miljö!$B$1:$J$1,0),FALSE)</f>
        <v>0.42099999999999999</v>
      </c>
      <c r="J116">
        <f>VLOOKUP($B116,Miljö!$B$1:$J$479,MATCH("Kärnkraftsandel för ursprungsspecificerad el ()",Miljö!$B$1:$J$1,0),FALSE)</f>
        <v>0.40799999999999997</v>
      </c>
      <c r="L116">
        <f>VLOOKUP($B116,Totalt!$B$1:$BP$497,MATCH("total el",Totalt!$B$1:$BP$1,0),FALSE)</f>
        <v>1.4999999999999999E-2</v>
      </c>
      <c r="N116" s="229">
        <f t="shared" si="4"/>
        <v>3.4349999999999999E-2</v>
      </c>
      <c r="O116" s="229">
        <f t="shared" si="5"/>
        <v>5.0458499999999997</v>
      </c>
      <c r="P116" s="229">
        <f t="shared" si="6"/>
        <v>6.3149999999999994E-3</v>
      </c>
      <c r="Q116" s="229">
        <f t="shared" si="7"/>
        <v>6.1199999999999996E-3</v>
      </c>
    </row>
    <row r="117" spans="1:17" x14ac:dyDescent="0.25">
      <c r="A117" s="2" t="s">
        <v>185</v>
      </c>
      <c r="B117" s="2" t="s">
        <v>192</v>
      </c>
      <c r="C117" t="str">
        <f>VLOOKUP($B117,Totalt!$B$1:$BP$497,MATCH("Kvalitetsgranskad:",Totalt!$B$1:$BP$1,0),FALSE)</f>
        <v>Nej</v>
      </c>
      <c r="E117" t="str">
        <f>VLOOKUP($B117,Miljö!$B$1:$AG$479,MATCH(E$1,Miljö!$B$1:$AK$1,0),FALSE)</f>
        <v>Nej</v>
      </c>
      <c r="F117" t="str">
        <f>VLOOKUP($B117,Miljö!$B$1:$J$479,MATCH("Typ av ursprungsspecificerad el   (Om inget värde anges används Nordisk residualmix, se inforuta) ()",Miljö!$B$1:$J$1,0),FALSE)</f>
        <v>-</v>
      </c>
      <c r="G117">
        <f>VLOOKUP($B117,Miljö!$B$1:$J$479,MATCH("Primärenergifaktor ()",Miljö!$B$1:$J$1,0),FALSE)</f>
        <v>2.29</v>
      </c>
      <c r="H117">
        <f>VLOOKUP($B117,Miljö!$B$1:$J$479,MATCH("Koldioxidekvivalenter energiomvandling (g/kwh)",Miljö!$B$1:$J$1,0),FALSE)</f>
        <v>336.39</v>
      </c>
      <c r="I117">
        <f>VLOOKUP($B117,Miljö!$B$1:$J$479,MATCH("Fossilandel för ursprungspecificerad el ()",Miljö!$B$1:$J$1,0),FALSE)</f>
        <v>0.42099999999999999</v>
      </c>
      <c r="J117">
        <f>VLOOKUP($B117,Miljö!$B$1:$J$479,MATCH("Kärnkraftsandel för ursprungsspecificerad el ()",Miljö!$B$1:$J$1,0),FALSE)</f>
        <v>0.40799999999999997</v>
      </c>
      <c r="L117">
        <f>VLOOKUP($B117,Totalt!$B$1:$BP$497,MATCH("total el",Totalt!$B$1:$BP$1,0),FALSE)</f>
        <v>0</v>
      </c>
      <c r="N117" s="229">
        <f t="shared" si="4"/>
        <v>0</v>
      </c>
      <c r="O117" s="229">
        <f t="shared" si="5"/>
        <v>0</v>
      </c>
      <c r="P117" s="229">
        <f t="shared" si="6"/>
        <v>0</v>
      </c>
      <c r="Q117" s="229">
        <f t="shared" si="7"/>
        <v>0</v>
      </c>
    </row>
    <row r="118" spans="1:17" x14ac:dyDescent="0.25">
      <c r="A118" s="2" t="s">
        <v>185</v>
      </c>
      <c r="B118" s="2" t="s">
        <v>193</v>
      </c>
      <c r="C118" t="str">
        <f>VLOOKUP($B118,Totalt!$B$1:$BP$497,MATCH("Kvalitetsgranskad:",Totalt!$B$1:$BP$1,0),FALSE)</f>
        <v>Nej</v>
      </c>
      <c r="E118" t="str">
        <f>VLOOKUP($B118,Miljö!$B$1:$AG$479,MATCH(E$1,Miljö!$B$1:$AK$1,0),FALSE)</f>
        <v>Nej</v>
      </c>
      <c r="F118" t="str">
        <f>VLOOKUP($B118,Miljö!$B$1:$J$479,MATCH("Typ av ursprungsspecificerad el   (Om inget värde anges används Nordisk residualmix, se inforuta) ()",Miljö!$B$1:$J$1,0),FALSE)</f>
        <v>-</v>
      </c>
      <c r="G118">
        <f>VLOOKUP($B118,Miljö!$B$1:$J$479,MATCH("Primärenergifaktor ()",Miljö!$B$1:$J$1,0),FALSE)</f>
        <v>2.29</v>
      </c>
      <c r="H118">
        <f>VLOOKUP($B118,Miljö!$B$1:$J$479,MATCH("Koldioxidekvivalenter energiomvandling (g/kwh)",Miljö!$B$1:$J$1,0),FALSE)</f>
        <v>336.39</v>
      </c>
      <c r="I118">
        <f>VLOOKUP($B118,Miljö!$B$1:$J$479,MATCH("Fossilandel för ursprungspecificerad el ()",Miljö!$B$1:$J$1,0),FALSE)</f>
        <v>0.42099999999999999</v>
      </c>
      <c r="J118">
        <f>VLOOKUP($B118,Miljö!$B$1:$J$479,MATCH("Kärnkraftsandel för ursprungsspecificerad el ()",Miljö!$B$1:$J$1,0),FALSE)</f>
        <v>0.40799999999999997</v>
      </c>
      <c r="L118">
        <f>VLOOKUP($B118,Totalt!$B$1:$BP$497,MATCH("total el",Totalt!$B$1:$BP$1,0),FALSE)</f>
        <v>0.38100000000000001</v>
      </c>
      <c r="N118" s="229">
        <f t="shared" si="4"/>
        <v>0.87248999999999999</v>
      </c>
      <c r="O118" s="229">
        <f t="shared" si="5"/>
        <v>128.16459</v>
      </c>
      <c r="P118" s="229">
        <f t="shared" si="6"/>
        <v>0.16040099999999999</v>
      </c>
      <c r="Q118" s="229">
        <f t="shared" si="7"/>
        <v>0.155448</v>
      </c>
    </row>
    <row r="119" spans="1:17" x14ac:dyDescent="0.25">
      <c r="A119" s="2" t="s">
        <v>194</v>
      </c>
      <c r="B119" s="2" t="s">
        <v>195</v>
      </c>
      <c r="C119" t="str">
        <f>VLOOKUP($B119,Totalt!$B$1:$BP$497,MATCH("Kvalitetsgranskad:",Totalt!$B$1:$BP$1,0),FALSE)</f>
        <v>Ja</v>
      </c>
      <c r="E119" t="str">
        <f>VLOOKUP($B119,Miljö!$B$1:$AG$479,MATCH(E$1,Miljö!$B$1:$AK$1,0),FALSE)</f>
        <v>Ja</v>
      </c>
      <c r="F119" t="str">
        <f>VLOOKUP($B119,Miljö!$B$1:$J$479,MATCH("Typ av ursprungsspecificerad el   (Om inget värde anges används Nordisk residualmix, se inforuta) ()",Miljö!$B$1:$J$1,0),FALSE)</f>
        <v>'förnybart'</v>
      </c>
      <c r="G119">
        <f>VLOOKUP($B119,Miljö!$B$1:$J$479,MATCH("Primärenergifaktor ()",Miljö!$B$1:$J$1,0),FALSE)</f>
        <v>1.17</v>
      </c>
      <c r="H119">
        <f>VLOOKUP($B119,Miljö!$B$1:$J$479,MATCH("Koldioxidekvivalenter energiomvandling (g/kwh)",Miljö!$B$1:$J$1,0),FALSE)</f>
        <v>0</v>
      </c>
      <c r="I119">
        <f>VLOOKUP($B119,Miljö!$B$1:$J$479,MATCH("Fossilandel för ursprungspecificerad el ()",Miljö!$B$1:$J$1,0),FALSE)</f>
        <v>0</v>
      </c>
      <c r="J119">
        <f>VLOOKUP($B119,Miljö!$B$1:$J$479,MATCH("Kärnkraftsandel för ursprungsspecificerad el ()",Miljö!$B$1:$J$1,0),FALSE)</f>
        <v>0</v>
      </c>
      <c r="L119">
        <f>VLOOKUP($B119,Totalt!$B$1:$BP$497,MATCH("total el",Totalt!$B$1:$BP$1,0),FALSE)</f>
        <v>1.0540500000000002</v>
      </c>
      <c r="N119" s="229">
        <f t="shared" si="4"/>
        <v>1.2332385000000001</v>
      </c>
      <c r="O119" s="229">
        <f t="shared" si="5"/>
        <v>0</v>
      </c>
      <c r="P119" s="229">
        <f t="shared" si="6"/>
        <v>0</v>
      </c>
      <c r="Q119" s="229">
        <f t="shared" si="7"/>
        <v>0</v>
      </c>
    </row>
    <row r="120" spans="1:17" x14ac:dyDescent="0.25">
      <c r="A120" s="2" t="s">
        <v>194</v>
      </c>
      <c r="B120" s="2" t="s">
        <v>196</v>
      </c>
      <c r="C120" t="str">
        <f>VLOOKUP($B120,Totalt!$B$1:$BP$497,MATCH("Kvalitetsgranskad:",Totalt!$B$1:$BP$1,0),FALSE)</f>
        <v>Ja</v>
      </c>
      <c r="E120" t="str">
        <f>VLOOKUP($B120,Miljö!$B$1:$AG$479,MATCH(E$1,Miljö!$B$1:$AK$1,0),FALSE)</f>
        <v>Nej</v>
      </c>
      <c r="F120" t="str">
        <f>VLOOKUP($B120,Miljö!$B$1:$J$479,MATCH("Typ av ursprungsspecificerad el   (Om inget värde anges används Nordisk residualmix, se inforuta) ()",Miljö!$B$1:$J$1,0),FALSE)</f>
        <v>-</v>
      </c>
      <c r="G120">
        <f>VLOOKUP($B120,Miljö!$B$1:$J$479,MATCH("Primärenergifaktor ()",Miljö!$B$1:$J$1,0),FALSE)</f>
        <v>2.29</v>
      </c>
      <c r="H120">
        <f>VLOOKUP($B120,Miljö!$B$1:$J$479,MATCH("Koldioxidekvivalenter energiomvandling (g/kwh)",Miljö!$B$1:$J$1,0),FALSE)</f>
        <v>336.39</v>
      </c>
      <c r="I120">
        <f>VLOOKUP($B120,Miljö!$B$1:$J$479,MATCH("Fossilandel för ursprungspecificerad el ()",Miljö!$B$1:$J$1,0),FALSE)</f>
        <v>0.42099999999999999</v>
      </c>
      <c r="J120">
        <f>VLOOKUP($B120,Miljö!$B$1:$J$479,MATCH("Kärnkraftsandel för ursprungsspecificerad el ()",Miljö!$B$1:$J$1,0),FALSE)</f>
        <v>0.40799999999999997</v>
      </c>
      <c r="L120">
        <f>VLOOKUP($B120,Totalt!$B$1:$BP$497,MATCH("total el",Totalt!$B$1:$BP$1,0),FALSE)</f>
        <v>0.12963</v>
      </c>
      <c r="N120" s="229">
        <f t="shared" si="4"/>
        <v>0.29685269999999997</v>
      </c>
      <c r="O120" s="229">
        <f t="shared" si="5"/>
        <v>43.606235699999999</v>
      </c>
      <c r="P120" s="229">
        <f t="shared" si="6"/>
        <v>5.4574229999999994E-2</v>
      </c>
      <c r="Q120" s="229">
        <f t="shared" si="7"/>
        <v>5.2889039999999991E-2</v>
      </c>
    </row>
    <row r="121" spans="1:17" x14ac:dyDescent="0.25">
      <c r="A121" s="2" t="s">
        <v>194</v>
      </c>
      <c r="B121" s="2" t="s">
        <v>197</v>
      </c>
      <c r="C121" t="str">
        <f>VLOOKUP($B121,Totalt!$B$1:$BP$497,MATCH("Kvalitetsgranskad:",Totalt!$B$1:$BP$1,0),FALSE)</f>
        <v>Ja</v>
      </c>
      <c r="E121" t="str">
        <f>VLOOKUP($B121,Miljö!$B$1:$AG$479,MATCH(E$1,Miljö!$B$1:$AK$1,0),FALSE)</f>
        <v>Ja</v>
      </c>
      <c r="F121" t="str">
        <f>VLOOKUP($B121,Miljö!$B$1:$J$479,MATCH("Typ av ursprungsspecificerad el   (Om inget värde anges används Nordisk residualmix, se inforuta) ()",Miljö!$B$1:$J$1,0),FALSE)</f>
        <v>'förnybart'</v>
      </c>
      <c r="G121">
        <f>VLOOKUP($B121,Miljö!$B$1:$J$479,MATCH("Primärenergifaktor ()",Miljö!$B$1:$J$1,0),FALSE)</f>
        <v>1.2</v>
      </c>
      <c r="H121">
        <f>VLOOKUP($B121,Miljö!$B$1:$J$479,MATCH("Koldioxidekvivalenter energiomvandling (g/kwh)",Miljö!$B$1:$J$1,0),FALSE)</f>
        <v>0</v>
      </c>
      <c r="I121">
        <f>VLOOKUP($B121,Miljö!$B$1:$J$479,MATCH("Fossilandel för ursprungspecificerad el ()",Miljö!$B$1:$J$1,0),FALSE)</f>
        <v>0</v>
      </c>
      <c r="J121">
        <f>VLOOKUP($B121,Miljö!$B$1:$J$479,MATCH("Kärnkraftsandel för ursprungsspecificerad el ()",Miljö!$B$1:$J$1,0),FALSE)</f>
        <v>0</v>
      </c>
      <c r="L121">
        <f>VLOOKUP($B121,Totalt!$B$1:$BP$497,MATCH("total el",Totalt!$B$1:$BP$1,0),FALSE)</f>
        <v>7.0999999999999994E-2</v>
      </c>
      <c r="N121" s="229">
        <f t="shared" si="4"/>
        <v>8.5199999999999984E-2</v>
      </c>
      <c r="O121" s="229">
        <f t="shared" si="5"/>
        <v>0</v>
      </c>
      <c r="P121" s="229">
        <f t="shared" si="6"/>
        <v>0</v>
      </c>
      <c r="Q121" s="229">
        <f t="shared" si="7"/>
        <v>0</v>
      </c>
    </row>
    <row r="122" spans="1:17" x14ac:dyDescent="0.25">
      <c r="A122" s="2" t="s">
        <v>198</v>
      </c>
      <c r="B122" s="2" t="s">
        <v>199</v>
      </c>
      <c r="C122" t="str">
        <f>VLOOKUP($B122,Totalt!$B$1:$BP$497,MATCH("Kvalitetsgranskad:",Totalt!$B$1:$BP$1,0),FALSE)</f>
        <v>Ja</v>
      </c>
      <c r="E122" t="str">
        <f>VLOOKUP($B122,Miljö!$B$1:$AG$479,MATCH(E$1,Miljö!$B$1:$AK$1,0),FALSE)</f>
        <v>Nej</v>
      </c>
      <c r="F122" t="str">
        <f>VLOOKUP($B122,Miljö!$B$1:$J$479,MATCH("Typ av ursprungsspecificerad el   (Om inget värde anges används Nordisk residualmix, se inforuta) ()",Miljö!$B$1:$J$1,0),FALSE)</f>
        <v>-</v>
      </c>
      <c r="G122">
        <f>VLOOKUP($B122,Miljö!$B$1:$J$479,MATCH("Primärenergifaktor ()",Miljö!$B$1:$J$1,0),FALSE)</f>
        <v>2.29</v>
      </c>
      <c r="H122">
        <f>VLOOKUP($B122,Miljö!$B$1:$J$479,MATCH("Koldioxidekvivalenter energiomvandling (g/kwh)",Miljö!$B$1:$J$1,0),FALSE)</f>
        <v>336.39</v>
      </c>
      <c r="I122">
        <f>VLOOKUP($B122,Miljö!$B$1:$J$479,MATCH("Fossilandel för ursprungspecificerad el ()",Miljö!$B$1:$J$1,0),FALSE)</f>
        <v>0.42099999999999999</v>
      </c>
      <c r="J122">
        <f>VLOOKUP($B122,Miljö!$B$1:$J$479,MATCH("Kärnkraftsandel för ursprungsspecificerad el ()",Miljö!$B$1:$J$1,0),FALSE)</f>
        <v>0.40799999999999997</v>
      </c>
      <c r="L122">
        <f>VLOOKUP($B122,Totalt!$B$1:$BP$497,MATCH("total el",Totalt!$B$1:$BP$1,0),FALSE)</f>
        <v>0.35610000000000003</v>
      </c>
      <c r="N122" s="229">
        <f t="shared" si="4"/>
        <v>0.81546900000000011</v>
      </c>
      <c r="O122" s="229">
        <f t="shared" si="5"/>
        <v>119.78847900000001</v>
      </c>
      <c r="P122" s="229">
        <f t="shared" si="6"/>
        <v>0.1499181</v>
      </c>
      <c r="Q122" s="229">
        <f t="shared" si="7"/>
        <v>0.1452888</v>
      </c>
    </row>
    <row r="123" spans="1:17" x14ac:dyDescent="0.25">
      <c r="A123" s="2" t="s">
        <v>198</v>
      </c>
      <c r="B123" s="2" t="s">
        <v>200</v>
      </c>
      <c r="C123" t="str">
        <f>VLOOKUP($B123,Totalt!$B$1:$BP$497,MATCH("Kvalitetsgranskad:",Totalt!$B$1:$BP$1,0),FALSE)</f>
        <v>Ja</v>
      </c>
      <c r="E123" t="str">
        <f>VLOOKUP($B123,Miljö!$B$1:$AG$479,MATCH(E$1,Miljö!$B$1:$AK$1,0),FALSE)</f>
        <v>Nej</v>
      </c>
      <c r="F123" t="str">
        <f>VLOOKUP($B123,Miljö!$B$1:$J$479,MATCH("Typ av ursprungsspecificerad el   (Om inget värde anges används Nordisk residualmix, se inforuta) ()",Miljö!$B$1:$J$1,0),FALSE)</f>
        <v>-</v>
      </c>
      <c r="G123">
        <f>VLOOKUP($B123,Miljö!$B$1:$J$479,MATCH("Primärenergifaktor ()",Miljö!$B$1:$J$1,0),FALSE)</f>
        <v>2.29</v>
      </c>
      <c r="H123">
        <f>VLOOKUP($B123,Miljö!$B$1:$J$479,MATCH("Koldioxidekvivalenter energiomvandling (g/kwh)",Miljö!$B$1:$J$1,0),FALSE)</f>
        <v>336.39</v>
      </c>
      <c r="I123">
        <f>VLOOKUP($B123,Miljö!$B$1:$J$479,MATCH("Fossilandel för ursprungspecificerad el ()",Miljö!$B$1:$J$1,0),FALSE)</f>
        <v>0.42099999999999999</v>
      </c>
      <c r="J123">
        <f>VLOOKUP($B123,Miljö!$B$1:$J$479,MATCH("Kärnkraftsandel för ursprungsspecificerad el ()",Miljö!$B$1:$J$1,0),FALSE)</f>
        <v>0.40799999999999997</v>
      </c>
      <c r="L123">
        <f>VLOOKUP($B123,Totalt!$B$1:$BP$497,MATCH("total el",Totalt!$B$1:$BP$1,0),FALSE)</f>
        <v>0.2319</v>
      </c>
      <c r="N123" s="229">
        <f t="shared" si="4"/>
        <v>0.53105100000000005</v>
      </c>
      <c r="O123" s="229">
        <f t="shared" si="5"/>
        <v>78.00884099999999</v>
      </c>
      <c r="P123" s="229">
        <f t="shared" si="6"/>
        <v>9.7629899999999992E-2</v>
      </c>
      <c r="Q123" s="229">
        <f t="shared" si="7"/>
        <v>9.4615199999999997E-2</v>
      </c>
    </row>
    <row r="124" spans="1:17" x14ac:dyDescent="0.25">
      <c r="A124" s="2" t="s">
        <v>198</v>
      </c>
      <c r="B124" s="2" t="s">
        <v>201</v>
      </c>
      <c r="C124" t="str">
        <f>VLOOKUP($B124,Totalt!$B$1:$BP$497,MATCH("Kvalitetsgranskad:",Totalt!$B$1:$BP$1,0),FALSE)</f>
        <v>Ja</v>
      </c>
      <c r="E124" t="str">
        <f>VLOOKUP($B124,Miljö!$B$1:$AG$479,MATCH(E$1,Miljö!$B$1:$AK$1,0),FALSE)</f>
        <v>Nej</v>
      </c>
      <c r="F124" t="str">
        <f>VLOOKUP($B124,Miljö!$B$1:$J$479,MATCH("Typ av ursprungsspecificerad el   (Om inget värde anges används Nordisk residualmix, se inforuta) ()",Miljö!$B$1:$J$1,0),FALSE)</f>
        <v>-</v>
      </c>
      <c r="G124">
        <f>VLOOKUP($B124,Miljö!$B$1:$J$479,MATCH("Primärenergifaktor ()",Miljö!$B$1:$J$1,0),FALSE)</f>
        <v>2.29</v>
      </c>
      <c r="H124">
        <f>VLOOKUP($B124,Miljö!$B$1:$J$479,MATCH("Koldioxidekvivalenter energiomvandling (g/kwh)",Miljö!$B$1:$J$1,0),FALSE)</f>
        <v>336.39</v>
      </c>
      <c r="I124">
        <f>VLOOKUP($B124,Miljö!$B$1:$J$479,MATCH("Fossilandel för ursprungspecificerad el ()",Miljö!$B$1:$J$1,0),FALSE)</f>
        <v>0.42099999999999999</v>
      </c>
      <c r="J124">
        <f>VLOOKUP($B124,Miljö!$B$1:$J$479,MATCH("Kärnkraftsandel för ursprungsspecificerad el ()",Miljö!$B$1:$J$1,0),FALSE)</f>
        <v>0.40799999999999997</v>
      </c>
      <c r="L124">
        <f>VLOOKUP($B124,Totalt!$B$1:$BP$497,MATCH("total el",Totalt!$B$1:$BP$1,0),FALSE)</f>
        <v>0.48659999999999998</v>
      </c>
      <c r="N124" s="229">
        <f t="shared" si="4"/>
        <v>1.114314</v>
      </c>
      <c r="O124" s="229">
        <f t="shared" si="5"/>
        <v>163.68737399999998</v>
      </c>
      <c r="P124" s="229">
        <f t="shared" si="6"/>
        <v>0.20485859999999997</v>
      </c>
      <c r="Q124" s="229">
        <f t="shared" si="7"/>
        <v>0.19853279999999998</v>
      </c>
    </row>
    <row r="125" spans="1:17" x14ac:dyDescent="0.25">
      <c r="A125" s="2" t="s">
        <v>198</v>
      </c>
      <c r="B125" s="2" t="s">
        <v>202</v>
      </c>
      <c r="C125" t="str">
        <f>VLOOKUP($B125,Totalt!$B$1:$BP$497,MATCH("Kvalitetsgranskad:",Totalt!$B$1:$BP$1,0),FALSE)</f>
        <v>Ja</v>
      </c>
      <c r="E125" t="str">
        <f>VLOOKUP($B125,Miljö!$B$1:$AG$479,MATCH(E$1,Miljö!$B$1:$AK$1,0),FALSE)</f>
        <v>Nej</v>
      </c>
      <c r="F125" t="str">
        <f>VLOOKUP($B125,Miljö!$B$1:$J$479,MATCH("Typ av ursprungsspecificerad el   (Om inget värde anges används Nordisk residualmix, se inforuta) ()",Miljö!$B$1:$J$1,0),FALSE)</f>
        <v>-</v>
      </c>
      <c r="G125">
        <f>VLOOKUP($B125,Miljö!$B$1:$J$479,MATCH("Primärenergifaktor ()",Miljö!$B$1:$J$1,0),FALSE)</f>
        <v>2.29</v>
      </c>
      <c r="H125">
        <f>VLOOKUP($B125,Miljö!$B$1:$J$479,MATCH("Koldioxidekvivalenter energiomvandling (g/kwh)",Miljö!$B$1:$J$1,0),FALSE)</f>
        <v>336.39</v>
      </c>
      <c r="I125">
        <f>VLOOKUP($B125,Miljö!$B$1:$J$479,MATCH("Fossilandel för ursprungspecificerad el ()",Miljö!$B$1:$J$1,0),FALSE)</f>
        <v>0.42099999999999999</v>
      </c>
      <c r="J125">
        <f>VLOOKUP($B125,Miljö!$B$1:$J$479,MATCH("Kärnkraftsandel för ursprungsspecificerad el ()",Miljö!$B$1:$J$1,0),FALSE)</f>
        <v>0.40799999999999997</v>
      </c>
      <c r="L125">
        <f>VLOOKUP($B125,Totalt!$B$1:$BP$497,MATCH("total el",Totalt!$B$1:$BP$1,0),FALSE)</f>
        <v>20.768999999999998</v>
      </c>
      <c r="N125" s="229">
        <f t="shared" si="4"/>
        <v>47.561009999999996</v>
      </c>
      <c r="O125" s="229">
        <f t="shared" si="5"/>
        <v>6986.483909999999</v>
      </c>
      <c r="P125" s="229">
        <f t="shared" si="6"/>
        <v>8.7437489999999993</v>
      </c>
      <c r="Q125" s="229">
        <f t="shared" si="7"/>
        <v>8.4737519999999993</v>
      </c>
    </row>
    <row r="126" spans="1:17" x14ac:dyDescent="0.25">
      <c r="A126" s="2" t="s">
        <v>203</v>
      </c>
      <c r="B126" s="2" t="s">
        <v>204</v>
      </c>
      <c r="C126" t="str">
        <f>VLOOKUP($B126,Totalt!$B$1:$BP$497,MATCH("Kvalitetsgranskad:",Totalt!$B$1:$BP$1,0),FALSE)</f>
        <v>Ja</v>
      </c>
      <c r="E126" t="str">
        <f>VLOOKUP($B126,Miljö!$B$1:$AG$479,MATCH(E$1,Miljö!$B$1:$AK$1,0),FALSE)</f>
        <v>Ja</v>
      </c>
      <c r="F126" t="str">
        <f>VLOOKUP($B126,Miljö!$B$1:$J$479,MATCH("Typ av ursprungsspecificerad el   (Om inget värde anges används Nordisk residualmix, se inforuta) ()",Miljö!$B$1:$J$1,0),FALSE)</f>
        <v>'-'</v>
      </c>
      <c r="G126">
        <f>VLOOKUP($B126,Miljö!$B$1:$J$479,MATCH("Primärenergifaktor ()",Miljö!$B$1:$J$1,0),FALSE)</f>
        <v>2.5099999999999998</v>
      </c>
      <c r="H126">
        <f>VLOOKUP($B126,Miljö!$B$1:$J$479,MATCH("Koldioxidekvivalenter energiomvandling (g/kwh)",Miljö!$B$1:$J$1,0),FALSE)</f>
        <v>147</v>
      </c>
      <c r="I126">
        <f>VLOOKUP($B126,Miljö!$B$1:$J$479,MATCH("Fossilandel för ursprungspecificerad el ()",Miljö!$B$1:$J$1,0),FALSE)</f>
        <v>0.39</v>
      </c>
      <c r="J126">
        <f>VLOOKUP($B126,Miljö!$B$1:$J$479,MATCH("Kärnkraftsandel för ursprungsspecificerad el ()",Miljö!$B$1:$J$1,0),FALSE)</f>
        <v>0</v>
      </c>
      <c r="L126">
        <f>VLOOKUP($B126,Totalt!$B$1:$BP$497,MATCH("total el",Totalt!$B$1:$BP$1,0),FALSE)</f>
        <v>1.52647</v>
      </c>
      <c r="N126" s="229">
        <f t="shared" si="4"/>
        <v>3.8314396999999998</v>
      </c>
      <c r="O126" s="229">
        <f t="shared" si="5"/>
        <v>224.39108999999999</v>
      </c>
      <c r="P126" s="229">
        <f t="shared" si="6"/>
        <v>0.5953233</v>
      </c>
      <c r="Q126" s="229">
        <f t="shared" si="7"/>
        <v>0</v>
      </c>
    </row>
    <row r="127" spans="1:17" x14ac:dyDescent="0.25">
      <c r="A127" s="2" t="s">
        <v>205</v>
      </c>
      <c r="B127" s="2" t="s">
        <v>206</v>
      </c>
      <c r="C127" t="str">
        <f>VLOOKUP($B127,Totalt!$B$1:$BP$497,MATCH("Kvalitetsgranskad:",Totalt!$B$1:$BP$1,0),FALSE)</f>
        <v>Ja</v>
      </c>
      <c r="E127" t="str">
        <f>VLOOKUP($B127,Miljö!$B$1:$AG$479,MATCH(E$1,Miljö!$B$1:$AK$1,0),FALSE)</f>
        <v>Ja</v>
      </c>
      <c r="F127" t="str">
        <f>VLOOKUP($B127,Miljö!$B$1:$J$479,MATCH("Typ av ursprungsspecificerad el   (Om inget värde anges används Nordisk residualmix, se inforuta) ()",Miljö!$B$1:$J$1,0),FALSE)</f>
        <v>'Källmärkt Gävle Energi'</v>
      </c>
      <c r="G127">
        <f>VLOOKUP($B127,Miljö!$B$1:$J$479,MATCH("Primärenergifaktor ()",Miljö!$B$1:$J$1,0),FALSE)</f>
        <v>0.2</v>
      </c>
      <c r="H127">
        <f>VLOOKUP($B127,Miljö!$B$1:$J$479,MATCH("Koldioxidekvivalenter energiomvandling (g/kwh)",Miljö!$B$1:$J$1,0),FALSE)</f>
        <v>0</v>
      </c>
      <c r="I127">
        <f>VLOOKUP($B127,Miljö!$B$1:$J$479,MATCH("Fossilandel för ursprungspecificerad el ()",Miljö!$B$1:$J$1,0),FALSE)</f>
        <v>0</v>
      </c>
      <c r="J127">
        <f>VLOOKUP($B127,Miljö!$B$1:$J$479,MATCH("Kärnkraftsandel för ursprungsspecificerad el ()",Miljö!$B$1:$J$1,0),FALSE)</f>
        <v>0</v>
      </c>
      <c r="L127">
        <f>VLOOKUP($B127,Totalt!$B$1:$BP$497,MATCH("total el",Totalt!$B$1:$BP$1,0),FALSE)</f>
        <v>10.279299999999999</v>
      </c>
      <c r="N127" s="229">
        <f t="shared" si="4"/>
        <v>2.05586</v>
      </c>
      <c r="O127" s="229">
        <f t="shared" si="5"/>
        <v>0</v>
      </c>
      <c r="P127" s="229">
        <f t="shared" si="6"/>
        <v>0</v>
      </c>
      <c r="Q127" s="229">
        <f t="shared" si="7"/>
        <v>0</v>
      </c>
    </row>
    <row r="128" spans="1:17" x14ac:dyDescent="0.25">
      <c r="A128" s="2" t="s">
        <v>207</v>
      </c>
      <c r="B128" s="2" t="s">
        <v>208</v>
      </c>
      <c r="C128" t="str">
        <f>VLOOKUP($B128,Totalt!$B$1:$BP$497,MATCH("Kvalitetsgranskad:",Totalt!$B$1:$BP$1,0),FALSE)</f>
        <v>Nej</v>
      </c>
      <c r="E128" t="str">
        <f>VLOOKUP($B128,Miljö!$B$1:$AG$479,MATCH(E$1,Miljö!$B$1:$AK$1,0),FALSE)</f>
        <v>Ja</v>
      </c>
      <c r="F128" t="str">
        <f>VLOOKUP($B128,Miljö!$B$1:$J$479,MATCH("Typ av ursprungsspecificerad el   (Om inget värde anges används Nordisk residualmix, se inforuta) ()",Miljö!$B$1:$J$1,0),FALSE)</f>
        <v>-</v>
      </c>
      <c r="G128">
        <f>VLOOKUP($B128,Miljö!$B$1:$J$479,MATCH("Primärenergifaktor ()",Miljö!$B$1:$J$1,0),FALSE)</f>
        <v>1.1322000000000001</v>
      </c>
      <c r="H128">
        <f>VLOOKUP($B128,Miljö!$B$1:$J$479,MATCH("Koldioxidekvivalenter energiomvandling (g/kwh)",Miljö!$B$1:$J$1,0),FALSE)</f>
        <v>4.8209</v>
      </c>
      <c r="I128">
        <f>VLOOKUP($B128,Miljö!$B$1:$J$479,MATCH("Fossilandel för ursprungspecificerad el ()",Miljö!$B$1:$J$1,0),FALSE)</f>
        <v>0</v>
      </c>
      <c r="J128">
        <f>VLOOKUP($B128,Miljö!$B$1:$J$479,MATCH("Kärnkraftsandel för ursprungsspecificerad el ()",Miljö!$B$1:$J$1,0),FALSE)</f>
        <v>0</v>
      </c>
      <c r="L128">
        <f>VLOOKUP($B128,Totalt!$B$1:$BP$497,MATCH("total el",Totalt!$B$1:$BP$1,0),FALSE)</f>
        <v>0</v>
      </c>
      <c r="N128" s="229">
        <f t="shared" si="4"/>
        <v>0</v>
      </c>
      <c r="O128" s="229">
        <f t="shared" si="5"/>
        <v>0</v>
      </c>
      <c r="P128" s="229">
        <f t="shared" si="6"/>
        <v>0</v>
      </c>
      <c r="Q128" s="229">
        <f t="shared" si="7"/>
        <v>0</v>
      </c>
    </row>
    <row r="129" spans="1:17" x14ac:dyDescent="0.25">
      <c r="A129" s="2" t="s">
        <v>207</v>
      </c>
      <c r="B129" s="2" t="s">
        <v>209</v>
      </c>
      <c r="C129" t="str">
        <f>VLOOKUP($B129,Totalt!$B$1:$BP$497,MATCH("Kvalitetsgranskad:",Totalt!$B$1:$BP$1,0),FALSE)</f>
        <v>Ja</v>
      </c>
      <c r="E129" t="str">
        <f>VLOOKUP($B129,Miljö!$B$1:$AG$479,MATCH(E$1,Miljö!$B$1:$AK$1,0),FALSE)</f>
        <v>Ja</v>
      </c>
      <c r="F129" t="str">
        <f>VLOOKUP($B129,Miljö!$B$1:$J$479,MATCH("Typ av ursprungsspecificerad el   (Om inget värde anges används Nordisk residualmix, se inforuta) ()",Miljö!$B$1:$J$1,0),FALSE)</f>
        <v>'Bra Miljöval samt biobaserad el'</v>
      </c>
      <c r="G129">
        <f>VLOOKUP($B129,Miljö!$B$1:$J$479,MATCH("Primärenergifaktor ()",Miljö!$B$1:$J$1,0),FALSE)</f>
        <v>1.1322000000000001</v>
      </c>
      <c r="H129">
        <f>VLOOKUP($B129,Miljö!$B$1:$J$479,MATCH("Koldioxidekvivalenter energiomvandling (g/kwh)",Miljö!$B$1:$J$1,0),FALSE)</f>
        <v>4.8209</v>
      </c>
      <c r="I129">
        <f>VLOOKUP($B129,Miljö!$B$1:$J$479,MATCH("Fossilandel för ursprungspecificerad el ()",Miljö!$B$1:$J$1,0),FALSE)</f>
        <v>0</v>
      </c>
      <c r="J129">
        <f>VLOOKUP($B129,Miljö!$B$1:$J$479,MATCH("Kärnkraftsandel för ursprungsspecificerad el ()",Miljö!$B$1:$J$1,0),FALSE)</f>
        <v>0</v>
      </c>
      <c r="L129">
        <f>VLOOKUP($B129,Totalt!$B$1:$BP$497,MATCH("total el",Totalt!$B$1:$BP$1,0),FALSE)</f>
        <v>157.69099999999997</v>
      </c>
      <c r="N129" s="229">
        <f t="shared" si="4"/>
        <v>178.53775019999998</v>
      </c>
      <c r="O129" s="229">
        <f t="shared" si="5"/>
        <v>760.21254189999991</v>
      </c>
      <c r="P129" s="229">
        <f t="shared" si="6"/>
        <v>0</v>
      </c>
      <c r="Q129" s="229">
        <f t="shared" si="7"/>
        <v>0</v>
      </c>
    </row>
    <row r="130" spans="1:17" x14ac:dyDescent="0.25">
      <c r="A130" s="2" t="s">
        <v>207</v>
      </c>
      <c r="B130" s="2" t="s">
        <v>210</v>
      </c>
      <c r="C130" t="str">
        <f>VLOOKUP($B130,Totalt!$B$1:$BP$497,MATCH("Kvalitetsgranskad:",Totalt!$B$1:$BP$1,0),FALSE)</f>
        <v>Ja</v>
      </c>
      <c r="E130" t="str">
        <f>VLOOKUP($B130,Miljö!$B$1:$AG$479,MATCH(E$1,Miljö!$B$1:$AK$1,0),FALSE)</f>
        <v>Ja</v>
      </c>
      <c r="F130" t="str">
        <f>VLOOKUP($B130,Miljö!$B$1:$J$479,MATCH("Typ av ursprungsspecificerad el   (Om inget värde anges används Nordisk residualmix, se inforuta) ()",Miljö!$B$1:$J$1,0),FALSE)</f>
        <v>'Bra Miljöval'</v>
      </c>
      <c r="G130">
        <f>VLOOKUP($B130,Miljö!$B$1:$J$479,MATCH("Primärenergifaktor ()",Miljö!$B$1:$J$1,0),FALSE)</f>
        <v>1.1000000000000001</v>
      </c>
      <c r="H130">
        <f>VLOOKUP($B130,Miljö!$B$1:$J$479,MATCH("Koldioxidekvivalenter energiomvandling (g/kwh)",Miljö!$B$1:$J$1,0),FALSE)</f>
        <v>5</v>
      </c>
      <c r="I130">
        <f>VLOOKUP($B130,Miljö!$B$1:$J$479,MATCH("Fossilandel för ursprungspecificerad el ()",Miljö!$B$1:$J$1,0),FALSE)</f>
        <v>0</v>
      </c>
      <c r="J130">
        <f>VLOOKUP($B130,Miljö!$B$1:$J$479,MATCH("Kärnkraftsandel för ursprungsspecificerad el ()",Miljö!$B$1:$J$1,0),FALSE)</f>
        <v>0</v>
      </c>
      <c r="L130">
        <f>VLOOKUP($B130,Totalt!$B$1:$BP$497,MATCH("total el",Totalt!$B$1:$BP$1,0),FALSE)</f>
        <v>7.1509</v>
      </c>
      <c r="N130" s="229">
        <f t="shared" si="4"/>
        <v>7.8659900000000009</v>
      </c>
      <c r="O130" s="229">
        <f t="shared" si="5"/>
        <v>35.7545</v>
      </c>
      <c r="P130" s="229">
        <f t="shared" si="6"/>
        <v>0</v>
      </c>
      <c r="Q130" s="229">
        <f t="shared" si="7"/>
        <v>0</v>
      </c>
    </row>
    <row r="131" spans="1:17" x14ac:dyDescent="0.25">
      <c r="A131" s="2" t="s">
        <v>207</v>
      </c>
      <c r="B131" s="2" t="s">
        <v>207</v>
      </c>
      <c r="C131" t="str">
        <f>VLOOKUP($B131,Totalt!$B$1:$BP$497,MATCH("Kvalitetsgranskad:",Totalt!$B$1:$BP$1,0),FALSE)</f>
        <v>Nej</v>
      </c>
      <c r="E131" t="str">
        <f>VLOOKUP($B131,Miljö!$B$1:$AG$479,MATCH(E$1,Miljö!$B$1:$AK$1,0),FALSE)</f>
        <v>Ja</v>
      </c>
      <c r="F131" t="str">
        <f>VLOOKUP($B131,Miljö!$B$1:$J$479,MATCH("Typ av ursprungsspecificerad el   (Om inget värde anges används Nordisk residualmix, se inforuta) ()",Miljö!$B$1:$J$1,0),FALSE)</f>
        <v>-</v>
      </c>
      <c r="G131">
        <f>VLOOKUP($B131,Miljö!$B$1:$J$479,MATCH("Primärenergifaktor ()",Miljö!$B$1:$J$1,0),FALSE)</f>
        <v>1.1322000000000001</v>
      </c>
      <c r="H131">
        <f>VLOOKUP($B131,Miljö!$B$1:$J$479,MATCH("Koldioxidekvivalenter energiomvandling (g/kwh)",Miljö!$B$1:$J$1,0),FALSE)</f>
        <v>4.8209</v>
      </c>
      <c r="I131">
        <f>VLOOKUP($B131,Miljö!$B$1:$J$479,MATCH("Fossilandel för ursprungspecificerad el ()",Miljö!$B$1:$J$1,0),FALSE)</f>
        <v>0</v>
      </c>
      <c r="J131">
        <f>VLOOKUP($B131,Miljö!$B$1:$J$479,MATCH("Kärnkraftsandel för ursprungsspecificerad el ()",Miljö!$B$1:$J$1,0),FALSE)</f>
        <v>0</v>
      </c>
      <c r="L131">
        <f>VLOOKUP($B131,Totalt!$B$1:$BP$497,MATCH("total el",Totalt!$B$1:$BP$1,0),FALSE)</f>
        <v>0</v>
      </c>
      <c r="N131" s="229">
        <f t="shared" ref="N131:N194" si="8">IF(ISERROR($L131*G131),"",$L131*G131)</f>
        <v>0</v>
      </c>
      <c r="O131" s="229">
        <f t="shared" ref="O131:O194" si="9">IF(ISERROR($L131*H131),"",$L131*H131)</f>
        <v>0</v>
      </c>
      <c r="P131" s="229">
        <f t="shared" ref="P131:P194" si="10">IF(ISERROR($L131*I131),"",$L131*I131)</f>
        <v>0</v>
      </c>
      <c r="Q131" s="229">
        <f t="shared" ref="Q131:Q194" si="11">IF(ISERROR($L131*J131),"",$L131*J131)</f>
        <v>0</v>
      </c>
    </row>
    <row r="132" spans="1:17" x14ac:dyDescent="0.25">
      <c r="A132" s="2" t="s">
        <v>207</v>
      </c>
      <c r="B132" s="2" t="s">
        <v>211</v>
      </c>
      <c r="C132" t="str">
        <f>VLOOKUP($B132,Totalt!$B$1:$BP$497,MATCH("Kvalitetsgranskad:",Totalt!$B$1:$BP$1,0),FALSE)</f>
        <v>Nej</v>
      </c>
      <c r="E132" t="str">
        <f>VLOOKUP($B132,Miljö!$B$1:$AG$479,MATCH(E$1,Miljö!$B$1:$AK$1,0),FALSE)</f>
        <v>Ja</v>
      </c>
      <c r="F132" t="str">
        <f>VLOOKUP($B132,Miljö!$B$1:$J$479,MATCH("Typ av ursprungsspecificerad el   (Om inget värde anges används Nordisk residualmix, se inforuta) ()",Miljö!$B$1:$J$1,0),FALSE)</f>
        <v>-</v>
      </c>
      <c r="G132">
        <f>VLOOKUP($B132,Miljö!$B$1:$J$479,MATCH("Primärenergifaktor ()",Miljö!$B$1:$J$1,0),FALSE)</f>
        <v>1.1322000000000001</v>
      </c>
      <c r="H132">
        <f>VLOOKUP($B132,Miljö!$B$1:$J$479,MATCH("Koldioxidekvivalenter energiomvandling (g/kwh)",Miljö!$B$1:$J$1,0),FALSE)</f>
        <v>4.8209</v>
      </c>
      <c r="I132">
        <f>VLOOKUP($B132,Miljö!$B$1:$J$479,MATCH("Fossilandel för ursprungspecificerad el ()",Miljö!$B$1:$J$1,0),FALSE)</f>
        <v>0</v>
      </c>
      <c r="J132">
        <f>VLOOKUP($B132,Miljö!$B$1:$J$479,MATCH("Kärnkraftsandel för ursprungsspecificerad el ()",Miljö!$B$1:$J$1,0),FALSE)</f>
        <v>0</v>
      </c>
      <c r="L132">
        <f>VLOOKUP($B132,Totalt!$B$1:$BP$497,MATCH("total el",Totalt!$B$1:$BP$1,0),FALSE)</f>
        <v>0</v>
      </c>
      <c r="N132" s="229">
        <f t="shared" si="8"/>
        <v>0</v>
      </c>
      <c r="O132" s="229">
        <f t="shared" si="9"/>
        <v>0</v>
      </c>
      <c r="P132" s="229">
        <f t="shared" si="10"/>
        <v>0</v>
      </c>
      <c r="Q132" s="229">
        <f t="shared" si="11"/>
        <v>0</v>
      </c>
    </row>
    <row r="133" spans="1:17" x14ac:dyDescent="0.25">
      <c r="A133" s="2" t="s">
        <v>207</v>
      </c>
      <c r="B133" s="2" t="s">
        <v>212</v>
      </c>
      <c r="C133" t="str">
        <f>VLOOKUP($B133,Totalt!$B$1:$BP$497,MATCH("Kvalitetsgranskad:",Totalt!$B$1:$BP$1,0),FALSE)</f>
        <v>Nej</v>
      </c>
      <c r="E133" t="str">
        <f>VLOOKUP($B133,Miljö!$B$1:$AG$479,MATCH(E$1,Miljö!$B$1:$AK$1,0),FALSE)</f>
        <v>Nej</v>
      </c>
      <c r="F133" t="str">
        <f>VLOOKUP($B133,Miljö!$B$1:$J$479,MATCH("Typ av ursprungsspecificerad el   (Om inget värde anges används Nordisk residualmix, se inforuta) ()",Miljö!$B$1:$J$1,0),FALSE)</f>
        <v>-</v>
      </c>
      <c r="G133">
        <f>VLOOKUP($B133,Miljö!$B$1:$J$479,MATCH("Primärenergifaktor ()",Miljö!$B$1:$J$1,0),FALSE)</f>
        <v>2.29</v>
      </c>
      <c r="H133">
        <f>VLOOKUP($B133,Miljö!$B$1:$J$479,MATCH("Koldioxidekvivalenter energiomvandling (g/kwh)",Miljö!$B$1:$J$1,0),FALSE)</f>
        <v>336.39</v>
      </c>
      <c r="I133">
        <f>VLOOKUP($B133,Miljö!$B$1:$J$479,MATCH("Fossilandel för ursprungspecificerad el ()",Miljö!$B$1:$J$1,0),FALSE)</f>
        <v>0.42099999999999999</v>
      </c>
      <c r="J133">
        <f>VLOOKUP($B133,Miljö!$B$1:$J$479,MATCH("Kärnkraftsandel för ursprungsspecificerad el ()",Miljö!$B$1:$J$1,0),FALSE)</f>
        <v>0.40799999999999997</v>
      </c>
      <c r="L133">
        <f>VLOOKUP($B133,Totalt!$B$1:$BP$497,MATCH("total el",Totalt!$B$1:$BP$1,0),FALSE)</f>
        <v>0</v>
      </c>
      <c r="N133" s="229">
        <f t="shared" si="8"/>
        <v>0</v>
      </c>
      <c r="O133" s="229">
        <f t="shared" si="9"/>
        <v>0</v>
      </c>
      <c r="P133" s="229">
        <f t="shared" si="10"/>
        <v>0</v>
      </c>
      <c r="Q133" s="229">
        <f t="shared" si="11"/>
        <v>0</v>
      </c>
    </row>
    <row r="134" spans="1:17" x14ac:dyDescent="0.25">
      <c r="A134" s="2" t="s">
        <v>207</v>
      </c>
      <c r="B134" s="2" t="s">
        <v>213</v>
      </c>
      <c r="C134" t="str">
        <f>VLOOKUP($B134,Totalt!$B$1:$BP$497,MATCH("Kvalitetsgranskad:",Totalt!$B$1:$BP$1,0),FALSE)</f>
        <v>Nej</v>
      </c>
      <c r="E134" t="str">
        <f>VLOOKUP($B134,Miljö!$B$1:$AG$479,MATCH(E$1,Miljö!$B$1:$AK$1,0),FALSE)</f>
        <v>Ja</v>
      </c>
      <c r="F134" t="str">
        <f>VLOOKUP($B134,Miljö!$B$1:$J$479,MATCH("Typ av ursprungsspecificerad el   (Om inget värde anges används Nordisk residualmix, se inforuta) ()",Miljö!$B$1:$J$1,0),FALSE)</f>
        <v>-</v>
      </c>
      <c r="G134">
        <f>VLOOKUP($B134,Miljö!$B$1:$J$479,MATCH("Primärenergifaktor ()",Miljö!$B$1:$J$1,0),FALSE)</f>
        <v>1.1322000000000001</v>
      </c>
      <c r="H134">
        <f>VLOOKUP($B134,Miljö!$B$1:$J$479,MATCH("Koldioxidekvivalenter energiomvandling (g/kwh)",Miljö!$B$1:$J$1,0),FALSE)</f>
        <v>4.8209</v>
      </c>
      <c r="I134">
        <f>VLOOKUP($B134,Miljö!$B$1:$J$479,MATCH("Fossilandel för ursprungspecificerad el ()",Miljö!$B$1:$J$1,0),FALSE)</f>
        <v>0</v>
      </c>
      <c r="J134">
        <f>VLOOKUP($B134,Miljö!$B$1:$J$479,MATCH("Kärnkraftsandel för ursprungsspecificerad el ()",Miljö!$B$1:$J$1,0),FALSE)</f>
        <v>0</v>
      </c>
      <c r="L134">
        <f>VLOOKUP($B134,Totalt!$B$1:$BP$497,MATCH("total el",Totalt!$B$1:$BP$1,0),FALSE)</f>
        <v>0</v>
      </c>
      <c r="N134" s="229">
        <f t="shared" si="8"/>
        <v>0</v>
      </c>
      <c r="O134" s="229">
        <f t="shared" si="9"/>
        <v>0</v>
      </c>
      <c r="P134" s="229">
        <f t="shared" si="10"/>
        <v>0</v>
      </c>
      <c r="Q134" s="229">
        <f t="shared" si="11"/>
        <v>0</v>
      </c>
    </row>
    <row r="135" spans="1:17" x14ac:dyDescent="0.25">
      <c r="A135" s="2" t="s">
        <v>214</v>
      </c>
      <c r="B135" s="2" t="s">
        <v>215</v>
      </c>
      <c r="C135" t="str">
        <f>VLOOKUP($B135,Totalt!$B$1:$BP$497,MATCH("Kvalitetsgranskad:",Totalt!$B$1:$BP$1,0),FALSE)</f>
        <v>Ja</v>
      </c>
      <c r="E135" t="str">
        <f>VLOOKUP($B135,Miljö!$B$1:$AG$479,MATCH(E$1,Miljö!$B$1:$AK$1,0),FALSE)</f>
        <v>Ja</v>
      </c>
      <c r="F135" t="str">
        <f>VLOOKUP($B135,Miljö!$B$1:$J$479,MATCH("Typ av ursprungsspecificerad el   (Om inget värde anges används Nordisk residualmix, se inforuta) ()",Miljö!$B$1:$J$1,0),FALSE)</f>
        <v>'Vattenkraft'</v>
      </c>
      <c r="G135">
        <f>VLOOKUP($B135,Miljö!$B$1:$J$479,MATCH("Primärenergifaktor ()",Miljö!$B$1:$J$1,0),FALSE)</f>
        <v>1.1100000000000001</v>
      </c>
      <c r="H135">
        <f>VLOOKUP($B135,Miljö!$B$1:$J$479,MATCH("Koldioxidekvivalenter energiomvandling (g/kwh)",Miljö!$B$1:$J$1,0),FALSE)</f>
        <v>9</v>
      </c>
      <c r="I135">
        <f>VLOOKUP($B135,Miljö!$B$1:$J$479,MATCH("Fossilandel för ursprungspecificerad el ()",Miljö!$B$1:$J$1,0),FALSE)</f>
        <v>0</v>
      </c>
      <c r="J135">
        <f>VLOOKUP($B135,Miljö!$B$1:$J$479,MATCH("Kärnkraftsandel för ursprungsspecificerad el ()",Miljö!$B$1:$J$1,0),FALSE)</f>
        <v>0</v>
      </c>
      <c r="L135">
        <f>VLOOKUP($B135,Totalt!$B$1:$BP$497,MATCH("total el",Totalt!$B$1:$BP$1,0),FALSE)</f>
        <v>3.8740000000000001</v>
      </c>
      <c r="N135" s="229">
        <f t="shared" si="8"/>
        <v>4.3001400000000007</v>
      </c>
      <c r="O135" s="229">
        <f t="shared" si="9"/>
        <v>34.866</v>
      </c>
      <c r="P135" s="229">
        <f t="shared" si="10"/>
        <v>0</v>
      </c>
      <c r="Q135" s="229">
        <f t="shared" si="11"/>
        <v>0</v>
      </c>
    </row>
    <row r="136" spans="1:17" x14ac:dyDescent="0.25">
      <c r="A136" s="2" t="s">
        <v>214</v>
      </c>
      <c r="B136" s="2" t="s">
        <v>216</v>
      </c>
      <c r="C136" t="str">
        <f>VLOOKUP($B136,Totalt!$B$1:$BP$497,MATCH("Kvalitetsgranskad:",Totalt!$B$1:$BP$1,0),FALSE)</f>
        <v>Ja</v>
      </c>
      <c r="E136" t="str">
        <f>VLOOKUP($B136,Miljö!$B$1:$AG$479,MATCH(E$1,Miljö!$B$1:$AK$1,0),FALSE)</f>
        <v>Ja</v>
      </c>
      <c r="F136" t="str">
        <f>VLOOKUP($B136,Miljö!$B$1:$J$479,MATCH("Typ av ursprungsspecificerad el   (Om inget värde anges används Nordisk residualmix, se inforuta) ()",Miljö!$B$1:$J$1,0),FALSE)</f>
        <v>'Vattenkraft'</v>
      </c>
      <c r="G136">
        <f>VLOOKUP($B136,Miljö!$B$1:$J$479,MATCH("Primärenergifaktor ()",Miljö!$B$1:$J$1,0),FALSE)</f>
        <v>1.1100000000000001</v>
      </c>
      <c r="H136">
        <f>VLOOKUP($B136,Miljö!$B$1:$J$479,MATCH("Koldioxidekvivalenter energiomvandling (g/kwh)",Miljö!$B$1:$J$1,0),FALSE)</f>
        <v>9</v>
      </c>
      <c r="I136">
        <f>VLOOKUP($B136,Miljö!$B$1:$J$479,MATCH("Fossilandel för ursprungspecificerad el ()",Miljö!$B$1:$J$1,0),FALSE)</f>
        <v>0</v>
      </c>
      <c r="J136">
        <f>VLOOKUP($B136,Miljö!$B$1:$J$479,MATCH("Kärnkraftsandel för ursprungsspecificerad el ()",Miljö!$B$1:$J$1,0),FALSE)</f>
        <v>0</v>
      </c>
      <c r="L136">
        <f>VLOOKUP($B136,Totalt!$B$1:$BP$497,MATCH("total el",Totalt!$B$1:$BP$1,0),FALSE)</f>
        <v>8.1000000000000003E-2</v>
      </c>
      <c r="N136" s="229">
        <f t="shared" si="8"/>
        <v>8.9910000000000018E-2</v>
      </c>
      <c r="O136" s="229">
        <f t="shared" si="9"/>
        <v>0.72899999999999998</v>
      </c>
      <c r="P136" s="229">
        <f t="shared" si="10"/>
        <v>0</v>
      </c>
      <c r="Q136" s="229">
        <f t="shared" si="11"/>
        <v>0</v>
      </c>
    </row>
    <row r="137" spans="1:17" x14ac:dyDescent="0.25">
      <c r="A137" s="2" t="s">
        <v>217</v>
      </c>
      <c r="B137" s="2" t="s">
        <v>218</v>
      </c>
      <c r="C137" t="str">
        <f>VLOOKUP($B137,Totalt!$B$1:$BP$497,MATCH("Kvalitetsgranskad:",Totalt!$B$1:$BP$1,0),FALSE)</f>
        <v>Ja</v>
      </c>
      <c r="E137" t="str">
        <f>VLOOKUP($B137,Miljö!$B$1:$AG$479,MATCH(E$1,Miljö!$B$1:$AK$1,0),FALSE)</f>
        <v>Ja</v>
      </c>
      <c r="F137" t="str">
        <f>VLOOKUP($B137,Miljö!$B$1:$J$479,MATCH("Typ av ursprungsspecificerad el   (Om inget värde anges används Nordisk residualmix, se inforuta) ()",Miljö!$B$1:$J$1,0),FALSE)</f>
        <v>'Förnyelsebar vattenkraft'</v>
      </c>
      <c r="G137">
        <f>VLOOKUP($B137,Miljö!$B$1:$J$479,MATCH("Primärenergifaktor ()",Miljö!$B$1:$J$1,0),FALSE)</f>
        <v>1.1000000000000001</v>
      </c>
      <c r="H137">
        <f>VLOOKUP($B137,Miljö!$B$1:$J$479,MATCH("Koldioxidekvivalenter energiomvandling (g/kwh)",Miljö!$B$1:$J$1,0),FALSE)</f>
        <v>0</v>
      </c>
      <c r="I137">
        <f>VLOOKUP($B137,Miljö!$B$1:$J$479,MATCH("Fossilandel för ursprungspecificerad el ()",Miljö!$B$1:$J$1,0),FALSE)</f>
        <v>0</v>
      </c>
      <c r="J137">
        <f>VLOOKUP($B137,Miljö!$B$1:$J$479,MATCH("Kärnkraftsandel för ursprungsspecificerad el ()",Miljö!$B$1:$J$1,0),FALSE)</f>
        <v>0</v>
      </c>
      <c r="L137">
        <f>VLOOKUP($B137,Totalt!$B$1:$BP$497,MATCH("total el",Totalt!$B$1:$BP$1,0),FALSE)</f>
        <v>0.24</v>
      </c>
      <c r="N137" s="229">
        <f t="shared" si="8"/>
        <v>0.26400000000000001</v>
      </c>
      <c r="O137" s="229">
        <f t="shared" si="9"/>
        <v>0</v>
      </c>
      <c r="P137" s="229">
        <f t="shared" si="10"/>
        <v>0</v>
      </c>
      <c r="Q137" s="229">
        <f t="shared" si="11"/>
        <v>0</v>
      </c>
    </row>
    <row r="138" spans="1:17" x14ac:dyDescent="0.25">
      <c r="A138" s="2" t="s">
        <v>219</v>
      </c>
      <c r="B138" s="2" t="s">
        <v>220</v>
      </c>
      <c r="C138" t="str">
        <f>VLOOKUP($B138,Totalt!$B$1:$BP$497,MATCH("Kvalitetsgranskad:",Totalt!$B$1:$BP$1,0),FALSE)</f>
        <v>Ja</v>
      </c>
      <c r="E138" t="str">
        <f>VLOOKUP($B138,Miljö!$B$1:$AG$479,MATCH(E$1,Miljö!$B$1:$AK$1,0),FALSE)</f>
        <v>Nej</v>
      </c>
      <c r="F138" t="str">
        <f>VLOOKUP($B138,Miljö!$B$1:$J$479,MATCH("Typ av ursprungsspecificerad el   (Om inget värde anges används Nordisk residualmix, se inforuta) ()",Miljö!$B$1:$J$1,0),FALSE)</f>
        <v>-</v>
      </c>
      <c r="G138">
        <f>VLOOKUP($B138,Miljö!$B$1:$J$479,MATCH("Primärenergifaktor ()",Miljö!$B$1:$J$1,0),FALSE)</f>
        <v>2.29</v>
      </c>
      <c r="H138">
        <f>VLOOKUP($B138,Miljö!$B$1:$J$479,MATCH("Koldioxidekvivalenter energiomvandling (g/kwh)",Miljö!$B$1:$J$1,0),FALSE)</f>
        <v>336.39</v>
      </c>
      <c r="I138">
        <f>VLOOKUP($B138,Miljö!$B$1:$J$479,MATCH("Fossilandel för ursprungspecificerad el ()",Miljö!$B$1:$J$1,0),FALSE)</f>
        <v>0.42099999999999999</v>
      </c>
      <c r="J138">
        <f>VLOOKUP($B138,Miljö!$B$1:$J$479,MATCH("Kärnkraftsandel för ursprungsspecificerad el ()",Miljö!$B$1:$J$1,0),FALSE)</f>
        <v>0.40799999999999997</v>
      </c>
      <c r="L138">
        <f>VLOOKUP($B138,Totalt!$B$1:$BP$497,MATCH("total el",Totalt!$B$1:$BP$1,0),FALSE)</f>
        <v>0.36324000000000001</v>
      </c>
      <c r="N138" s="229">
        <f t="shared" si="8"/>
        <v>0.83181959999999999</v>
      </c>
      <c r="O138" s="229">
        <f t="shared" si="9"/>
        <v>122.19030359999999</v>
      </c>
      <c r="P138" s="229">
        <f t="shared" si="10"/>
        <v>0.15292404000000001</v>
      </c>
      <c r="Q138" s="229">
        <f t="shared" si="11"/>
        <v>0.14820191999999999</v>
      </c>
    </row>
    <row r="139" spans="1:17" x14ac:dyDescent="0.25">
      <c r="A139" s="2" t="s">
        <v>219</v>
      </c>
      <c r="B139" s="2" t="s">
        <v>221</v>
      </c>
      <c r="C139" t="str">
        <f>VLOOKUP($B139,Totalt!$B$1:$BP$497,MATCH("Kvalitetsgranskad:",Totalt!$B$1:$BP$1,0),FALSE)</f>
        <v>Ja</v>
      </c>
      <c r="E139" t="str">
        <f>VLOOKUP($B139,Miljö!$B$1:$AG$479,MATCH(E$1,Miljö!$B$1:$AK$1,0),FALSE)</f>
        <v>Nej</v>
      </c>
      <c r="F139" t="str">
        <f>VLOOKUP($B139,Miljö!$B$1:$J$479,MATCH("Typ av ursprungsspecificerad el   (Om inget värde anges används Nordisk residualmix, se inforuta) ()",Miljö!$B$1:$J$1,0),FALSE)</f>
        <v>-</v>
      </c>
      <c r="G139">
        <f>VLOOKUP($B139,Miljö!$B$1:$J$479,MATCH("Primärenergifaktor ()",Miljö!$B$1:$J$1,0),FALSE)</f>
        <v>2.29</v>
      </c>
      <c r="H139">
        <f>VLOOKUP($B139,Miljö!$B$1:$J$479,MATCH("Koldioxidekvivalenter energiomvandling (g/kwh)",Miljö!$B$1:$J$1,0),FALSE)</f>
        <v>336.39</v>
      </c>
      <c r="I139">
        <f>VLOOKUP($B139,Miljö!$B$1:$J$479,MATCH("Fossilandel för ursprungspecificerad el ()",Miljö!$B$1:$J$1,0),FALSE)</f>
        <v>0.42099999999999999</v>
      </c>
      <c r="J139">
        <f>VLOOKUP($B139,Miljö!$B$1:$J$479,MATCH("Kärnkraftsandel för ursprungsspecificerad el ()",Miljö!$B$1:$J$1,0),FALSE)</f>
        <v>0.40799999999999997</v>
      </c>
      <c r="L139">
        <f>VLOOKUP($B139,Totalt!$B$1:$BP$497,MATCH("total el",Totalt!$B$1:$BP$1,0),FALSE)</f>
        <v>1.524</v>
      </c>
      <c r="N139" s="229">
        <f t="shared" si="8"/>
        <v>3.48996</v>
      </c>
      <c r="O139" s="229">
        <f t="shared" si="9"/>
        <v>512.65836000000002</v>
      </c>
      <c r="P139" s="229">
        <f t="shared" si="10"/>
        <v>0.64160399999999995</v>
      </c>
      <c r="Q139" s="229">
        <f t="shared" si="11"/>
        <v>0.62179200000000001</v>
      </c>
    </row>
    <row r="140" spans="1:17" x14ac:dyDescent="0.25">
      <c r="A140" s="2" t="s">
        <v>219</v>
      </c>
      <c r="B140" s="2" t="s">
        <v>222</v>
      </c>
      <c r="C140" t="str">
        <f>VLOOKUP($B140,Totalt!$B$1:$BP$497,MATCH("Kvalitetsgranskad:",Totalt!$B$1:$BP$1,0),FALSE)</f>
        <v>Ja</v>
      </c>
      <c r="E140" t="str">
        <f>VLOOKUP($B140,Miljö!$B$1:$AG$479,MATCH(E$1,Miljö!$B$1:$AK$1,0),FALSE)</f>
        <v>Nej</v>
      </c>
      <c r="F140" t="str">
        <f>VLOOKUP($B140,Miljö!$B$1:$J$479,MATCH("Typ av ursprungsspecificerad el   (Om inget värde anges används Nordisk residualmix, se inforuta) ()",Miljö!$B$1:$J$1,0),FALSE)</f>
        <v>-</v>
      </c>
      <c r="G140">
        <f>VLOOKUP($B140,Miljö!$B$1:$J$479,MATCH("Primärenergifaktor ()",Miljö!$B$1:$J$1,0),FALSE)</f>
        <v>2.29</v>
      </c>
      <c r="H140">
        <f>VLOOKUP($B140,Miljö!$B$1:$J$479,MATCH("Koldioxidekvivalenter energiomvandling (g/kwh)",Miljö!$B$1:$J$1,0),FALSE)</f>
        <v>336.39</v>
      </c>
      <c r="I140">
        <f>VLOOKUP($B140,Miljö!$B$1:$J$479,MATCH("Fossilandel för ursprungspecificerad el ()",Miljö!$B$1:$J$1,0),FALSE)</f>
        <v>0.42099999999999999</v>
      </c>
      <c r="J140">
        <f>VLOOKUP($B140,Miljö!$B$1:$J$479,MATCH("Kärnkraftsandel för ursprungsspecificerad el ()",Miljö!$B$1:$J$1,0),FALSE)</f>
        <v>0.40799999999999997</v>
      </c>
      <c r="L140">
        <f>VLOOKUP($B140,Totalt!$B$1:$BP$497,MATCH("total el",Totalt!$B$1:$BP$1,0),FALSE)</f>
        <v>7.4400000000000004E-3</v>
      </c>
      <c r="N140" s="229">
        <f t="shared" si="8"/>
        <v>1.70376E-2</v>
      </c>
      <c r="O140" s="229">
        <f t="shared" si="9"/>
        <v>2.5027416000000002</v>
      </c>
      <c r="P140" s="229">
        <f t="shared" si="10"/>
        <v>3.1322400000000001E-3</v>
      </c>
      <c r="Q140" s="229">
        <f t="shared" si="11"/>
        <v>3.0355199999999999E-3</v>
      </c>
    </row>
    <row r="141" spans="1:17" x14ac:dyDescent="0.25">
      <c r="A141" s="2" t="s">
        <v>223</v>
      </c>
      <c r="B141" s="2" t="s">
        <v>224</v>
      </c>
      <c r="C141" t="str">
        <f>VLOOKUP($B141,Totalt!$B$1:$BP$497,MATCH("Kvalitetsgranskad:",Totalt!$B$1:$BP$1,0),FALSE)</f>
        <v>Ja</v>
      </c>
      <c r="E141" t="str">
        <f>VLOOKUP($B141,Miljö!$B$1:$AG$479,MATCH(E$1,Miljö!$B$1:$AK$1,0),FALSE)</f>
        <v>Ja</v>
      </c>
      <c r="F141" t="str">
        <f>VLOOKUP($B141,Miljö!$B$1:$J$479,MATCH("Typ av ursprungsspecificerad el   (Om inget värde anges används Nordisk residualmix, se inforuta) ()",Miljö!$B$1:$J$1,0),FALSE)</f>
        <v>'Vattenkraftsel'</v>
      </c>
      <c r="G141">
        <f>VLOOKUP($B141,Miljö!$B$1:$J$479,MATCH("Primärenergifaktor ()",Miljö!$B$1:$J$1,0),FALSE)</f>
        <v>1.1000000000000001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VLOOKUP($B141,Totalt!$B$1:$BP$497,MATCH("total el",Totalt!$B$1:$BP$1,0),FALSE)</f>
        <v>22.066099999999999</v>
      </c>
      <c r="N141" s="229">
        <f t="shared" si="8"/>
        <v>24.27271</v>
      </c>
      <c r="O141" s="229">
        <f t="shared" si="9"/>
        <v>0</v>
      </c>
      <c r="P141" s="229">
        <f t="shared" si="10"/>
        <v>0</v>
      </c>
      <c r="Q141" s="229">
        <f t="shared" si="11"/>
        <v>0</v>
      </c>
    </row>
    <row r="142" spans="1:17" x14ac:dyDescent="0.25">
      <c r="A142" s="2" t="s">
        <v>225</v>
      </c>
      <c r="B142" s="2" t="s">
        <v>226</v>
      </c>
      <c r="C142" t="str">
        <f>VLOOKUP($B142,Totalt!$B$1:$BP$497,MATCH("Kvalitetsgranskad:",Totalt!$B$1:$BP$1,0),FALSE)</f>
        <v>Ja</v>
      </c>
      <c r="E142" t="str">
        <f>VLOOKUP($B142,Miljö!$B$1:$AG$479,MATCH(E$1,Miljö!$B$1:$AK$1,0),FALSE)</f>
        <v>Nej</v>
      </c>
      <c r="F142" t="str">
        <f>VLOOKUP($B142,Miljö!$B$1:$J$479,MATCH("Typ av ursprungsspecificerad el   (Om inget värde anges används Nordisk residualmix, se inforuta) ()",Miljö!$B$1:$J$1,0),FALSE)</f>
        <v>'-'</v>
      </c>
      <c r="G142">
        <f>VLOOKUP($B142,Miljö!$B$1:$J$479,MATCH("Primärenergifaktor ()",Miljö!$B$1:$J$1,0),FALSE)</f>
        <v>2.29</v>
      </c>
      <c r="H142">
        <f>VLOOKUP($B142,Miljö!$B$1:$J$479,MATCH("Koldioxidekvivalenter energiomvandling (g/kwh)",Miljö!$B$1:$J$1,0),FALSE)</f>
        <v>336.39</v>
      </c>
      <c r="I142">
        <f>VLOOKUP($B142,Miljö!$B$1:$J$479,MATCH("Fossilandel för ursprungspecificerad el ()",Miljö!$B$1:$J$1,0),FALSE)</f>
        <v>0.42099999999999999</v>
      </c>
      <c r="J142">
        <f>VLOOKUP($B142,Miljö!$B$1:$J$479,MATCH("Kärnkraftsandel för ursprungsspecificerad el ()",Miljö!$B$1:$J$1,0),FALSE)</f>
        <v>0.40799999999999997</v>
      </c>
      <c r="L142">
        <f>VLOOKUP($B142,Totalt!$B$1:$BP$497,MATCH("total el",Totalt!$B$1:$BP$1,0),FALSE)</f>
        <v>1.4670000000000001</v>
      </c>
      <c r="N142" s="229">
        <f t="shared" si="8"/>
        <v>3.3594300000000001</v>
      </c>
      <c r="O142" s="229">
        <f t="shared" si="9"/>
        <v>493.48412999999999</v>
      </c>
      <c r="P142" s="229">
        <f t="shared" si="10"/>
        <v>0.61760700000000002</v>
      </c>
      <c r="Q142" s="229">
        <f t="shared" si="11"/>
        <v>0.59853599999999996</v>
      </c>
    </row>
    <row r="143" spans="1:17" x14ac:dyDescent="0.25">
      <c r="A143" s="2" t="s">
        <v>227</v>
      </c>
      <c r="B143" s="2" t="s">
        <v>228</v>
      </c>
      <c r="C143" t="str">
        <f>VLOOKUP($B143,Totalt!$B$1:$BP$497,MATCH("Kvalitetsgranskad:",Totalt!$B$1:$BP$1,0),FALSE)</f>
        <v>Ja</v>
      </c>
      <c r="E143" t="str">
        <f>VLOOKUP($B143,Miljö!$B$1:$AG$479,MATCH(E$1,Miljö!$B$1:$AK$1,0),FALSE)</f>
        <v>Nej</v>
      </c>
      <c r="F143" t="str">
        <f>VLOOKUP($B143,Miljö!$B$1:$J$479,MATCH("Typ av ursprungsspecificerad el   (Om inget värde anges används Nordisk residualmix, se inforuta) ()",Miljö!$B$1:$J$1,0),FALSE)</f>
        <v>-</v>
      </c>
      <c r="G143">
        <f>VLOOKUP($B143,Miljö!$B$1:$J$479,MATCH("Primärenergifaktor ()",Miljö!$B$1:$J$1,0),FALSE)</f>
        <v>2.29</v>
      </c>
      <c r="H143">
        <f>VLOOKUP($B143,Miljö!$B$1:$J$479,MATCH("Koldioxidekvivalenter energiomvandling (g/kwh)",Miljö!$B$1:$J$1,0),FALSE)</f>
        <v>336.39</v>
      </c>
      <c r="I143">
        <f>VLOOKUP($B143,Miljö!$B$1:$J$479,MATCH("Fossilandel för ursprungspecificerad el ()",Miljö!$B$1:$J$1,0),FALSE)</f>
        <v>0.42099999999999999</v>
      </c>
      <c r="J143">
        <f>VLOOKUP($B143,Miljö!$B$1:$J$479,MATCH("Kärnkraftsandel för ursprungsspecificerad el ()",Miljö!$B$1:$J$1,0),FALSE)</f>
        <v>0.40799999999999997</v>
      </c>
      <c r="L143">
        <f>VLOOKUP($B143,Totalt!$B$1:$BP$497,MATCH("total el",Totalt!$B$1:$BP$1,0),FALSE)</f>
        <v>1.95381</v>
      </c>
      <c r="N143" s="229">
        <f t="shared" si="8"/>
        <v>4.4742249000000003</v>
      </c>
      <c r="O143" s="229">
        <f t="shared" si="9"/>
        <v>657.24214589999997</v>
      </c>
      <c r="P143" s="229">
        <f t="shared" si="10"/>
        <v>0.82255400999999995</v>
      </c>
      <c r="Q143" s="229">
        <f t="shared" si="11"/>
        <v>0.79715448</v>
      </c>
    </row>
    <row r="144" spans="1:17" x14ac:dyDescent="0.25">
      <c r="A144" s="2" t="s">
        <v>227</v>
      </c>
      <c r="B144" s="2" t="s">
        <v>229</v>
      </c>
      <c r="C144" t="str">
        <f>VLOOKUP($B144,Totalt!$B$1:$BP$497,MATCH("Kvalitetsgranskad:",Totalt!$B$1:$BP$1,0),FALSE)</f>
        <v>Ja</v>
      </c>
      <c r="E144" t="str">
        <f>VLOOKUP($B144,Miljö!$B$1:$AG$479,MATCH(E$1,Miljö!$B$1:$AK$1,0),FALSE)</f>
        <v>Nej</v>
      </c>
      <c r="F144" t="str">
        <f>VLOOKUP($B144,Miljö!$B$1:$J$479,MATCH("Typ av ursprungsspecificerad el   (Om inget värde anges används Nordisk residualmix, se inforuta) ()",Miljö!$B$1:$J$1,0),FALSE)</f>
        <v>-</v>
      </c>
      <c r="G144">
        <f>VLOOKUP($B144,Miljö!$B$1:$J$479,MATCH("Primärenergifaktor ()",Miljö!$B$1:$J$1,0),FALSE)</f>
        <v>2.29</v>
      </c>
      <c r="H144">
        <f>VLOOKUP($B144,Miljö!$B$1:$J$479,MATCH("Koldioxidekvivalenter energiomvandling (g/kwh)",Miljö!$B$1:$J$1,0),FALSE)</f>
        <v>336.39</v>
      </c>
      <c r="I144">
        <f>VLOOKUP($B144,Miljö!$B$1:$J$479,MATCH("Fossilandel för ursprungspecificerad el ()",Miljö!$B$1:$J$1,0),FALSE)</f>
        <v>0.42099999999999999</v>
      </c>
      <c r="J144">
        <f>VLOOKUP($B144,Miljö!$B$1:$J$479,MATCH("Kärnkraftsandel för ursprungsspecificerad el ()",Miljö!$B$1:$J$1,0),FALSE)</f>
        <v>0.40799999999999997</v>
      </c>
      <c r="L144">
        <f>VLOOKUP($B144,Totalt!$B$1:$BP$497,MATCH("total el",Totalt!$B$1:$BP$1,0),FALSE)</f>
        <v>0.19</v>
      </c>
      <c r="N144" s="229">
        <f t="shared" si="8"/>
        <v>0.43509999999999999</v>
      </c>
      <c r="O144" s="229">
        <f t="shared" si="9"/>
        <v>63.914099999999998</v>
      </c>
      <c r="P144" s="229">
        <f t="shared" si="10"/>
        <v>7.9989999999999992E-2</v>
      </c>
      <c r="Q144" s="229">
        <f t="shared" si="11"/>
        <v>7.7519999999999992E-2</v>
      </c>
    </row>
    <row r="145" spans="1:17" x14ac:dyDescent="0.25">
      <c r="A145" s="2" t="s">
        <v>227</v>
      </c>
      <c r="B145" s="2" t="s">
        <v>230</v>
      </c>
      <c r="C145" t="str">
        <f>VLOOKUP($B145,Totalt!$B$1:$BP$497,MATCH("Kvalitetsgranskad:",Totalt!$B$1:$BP$1,0),FALSE)</f>
        <v>Ja</v>
      </c>
      <c r="E145" t="str">
        <f>VLOOKUP($B145,Miljö!$B$1:$AG$479,MATCH(E$1,Miljö!$B$1:$AK$1,0),FALSE)</f>
        <v>Nej</v>
      </c>
      <c r="F145" t="str">
        <f>VLOOKUP($B145,Miljö!$B$1:$J$479,MATCH("Typ av ursprungsspecificerad el   (Om inget värde anges används Nordisk residualmix, se inforuta) ()",Miljö!$B$1:$J$1,0),FALSE)</f>
        <v>-</v>
      </c>
      <c r="G145">
        <f>VLOOKUP($B145,Miljö!$B$1:$J$479,MATCH("Primärenergifaktor ()",Miljö!$B$1:$J$1,0),FALSE)</f>
        <v>2.29</v>
      </c>
      <c r="H145">
        <f>VLOOKUP($B145,Miljö!$B$1:$J$479,MATCH("Koldioxidekvivalenter energiomvandling (g/kwh)",Miljö!$B$1:$J$1,0),FALSE)</f>
        <v>336.39</v>
      </c>
      <c r="I145">
        <f>VLOOKUP($B145,Miljö!$B$1:$J$479,MATCH("Fossilandel för ursprungspecificerad el ()",Miljö!$B$1:$J$1,0),FALSE)</f>
        <v>0.42099999999999999</v>
      </c>
      <c r="J145">
        <f>VLOOKUP($B145,Miljö!$B$1:$J$479,MATCH("Kärnkraftsandel för ursprungsspecificerad el ()",Miljö!$B$1:$J$1,0),FALSE)</f>
        <v>0.40799999999999997</v>
      </c>
      <c r="L145">
        <f>VLOOKUP($B145,Totalt!$B$1:$BP$497,MATCH("total el",Totalt!$B$1:$BP$1,0),FALSE)</f>
        <v>5.7000000000000002E-2</v>
      </c>
      <c r="N145" s="229">
        <f t="shared" si="8"/>
        <v>0.13053000000000001</v>
      </c>
      <c r="O145" s="229">
        <f t="shared" si="9"/>
        <v>19.174230000000001</v>
      </c>
      <c r="P145" s="229">
        <f t="shared" si="10"/>
        <v>2.3997000000000001E-2</v>
      </c>
      <c r="Q145" s="229">
        <f t="shared" si="11"/>
        <v>2.3255999999999999E-2</v>
      </c>
    </row>
    <row r="146" spans="1:17" x14ac:dyDescent="0.25">
      <c r="A146" s="2" t="s">
        <v>227</v>
      </c>
      <c r="B146" s="2" t="s">
        <v>231</v>
      </c>
      <c r="C146" t="str">
        <f>VLOOKUP($B146,Totalt!$B$1:$BP$497,MATCH("Kvalitetsgranskad:",Totalt!$B$1:$BP$1,0),FALSE)</f>
        <v>Ja</v>
      </c>
      <c r="E146" t="str">
        <f>VLOOKUP($B146,Miljö!$B$1:$AG$479,MATCH(E$1,Miljö!$B$1:$AK$1,0),FALSE)</f>
        <v>Nej</v>
      </c>
      <c r="F146" t="str">
        <f>VLOOKUP($B146,Miljö!$B$1:$J$479,MATCH("Typ av ursprungsspecificerad el   (Om inget värde anges används Nordisk residualmix, se inforuta) ()",Miljö!$B$1:$J$1,0),FALSE)</f>
        <v>-</v>
      </c>
      <c r="G146">
        <f>VLOOKUP($B146,Miljö!$B$1:$J$479,MATCH("Primärenergifaktor ()",Miljö!$B$1:$J$1,0),FALSE)</f>
        <v>2.29</v>
      </c>
      <c r="H146">
        <f>VLOOKUP($B146,Miljö!$B$1:$J$479,MATCH("Koldioxidekvivalenter energiomvandling (g/kwh)",Miljö!$B$1:$J$1,0),FALSE)</f>
        <v>336.39</v>
      </c>
      <c r="I146">
        <f>VLOOKUP($B146,Miljö!$B$1:$J$479,MATCH("Fossilandel för ursprungspecificerad el ()",Miljö!$B$1:$J$1,0),FALSE)</f>
        <v>0.42099999999999999</v>
      </c>
      <c r="J146">
        <f>VLOOKUP($B146,Miljö!$B$1:$J$479,MATCH("Kärnkraftsandel för ursprungsspecificerad el ()",Miljö!$B$1:$J$1,0),FALSE)</f>
        <v>0.40799999999999997</v>
      </c>
      <c r="L146">
        <f>VLOOKUP($B146,Totalt!$B$1:$BP$497,MATCH("total el",Totalt!$B$1:$BP$1,0),FALSE)</f>
        <v>2.1649699999999998</v>
      </c>
      <c r="N146" s="229">
        <f t="shared" si="8"/>
        <v>4.9577812999999997</v>
      </c>
      <c r="O146" s="229">
        <f t="shared" si="9"/>
        <v>728.27425829999993</v>
      </c>
      <c r="P146" s="229">
        <f t="shared" si="10"/>
        <v>0.9114523699999999</v>
      </c>
      <c r="Q146" s="229">
        <f t="shared" si="11"/>
        <v>0.88330775999999989</v>
      </c>
    </row>
    <row r="147" spans="1:17" x14ac:dyDescent="0.25">
      <c r="A147" s="2" t="s">
        <v>232</v>
      </c>
      <c r="B147" s="2" t="s">
        <v>233</v>
      </c>
      <c r="C147" t="str">
        <f>VLOOKUP($B147,Totalt!$B$1:$BP$497,MATCH("Kvalitetsgranskad:",Totalt!$B$1:$BP$1,0),FALSE)</f>
        <v>Nej</v>
      </c>
      <c r="E147" t="str">
        <f>VLOOKUP($B147,Miljö!$B$1:$AG$479,MATCH(E$1,Miljö!$B$1:$AK$1,0),FALSE)</f>
        <v>Nej</v>
      </c>
      <c r="F147" t="str">
        <f>VLOOKUP($B147,Miljö!$B$1:$J$479,MATCH("Typ av ursprungsspecificerad el   (Om inget värde anges används Nordisk residualmix, se inforuta) ()",Miljö!$B$1:$J$1,0),FALSE)</f>
        <v>-</v>
      </c>
      <c r="G147" t="str">
        <f>VLOOKUP($B147,Miljö!$B$1:$J$479,MATCH("Primärenergifaktor ()",Miljö!$B$1:$J$1,0),FALSE)</f>
        <v>-</v>
      </c>
      <c r="H147" t="str">
        <f>VLOOKUP($B147,Miljö!$B$1:$J$479,MATCH("Koldioxidekvivalenter energiomvandling (g/kwh)",Miljö!$B$1:$J$1,0),FALSE)</f>
        <v>-</v>
      </c>
      <c r="I147" t="str">
        <f>VLOOKUP($B147,Miljö!$B$1:$J$479,MATCH("Fossilandel för ursprungspecificerad el ()",Miljö!$B$1:$J$1,0),FALSE)</f>
        <v>-</v>
      </c>
      <c r="J147" t="str">
        <f>VLOOKUP($B147,Miljö!$B$1:$J$479,MATCH("Kärnkraftsandel för ursprungsspecificerad el ()",Miljö!$B$1:$J$1,0),FALSE)</f>
        <v>-</v>
      </c>
      <c r="L147">
        <f>VLOOKUP($B147,Totalt!$B$1:$BP$497,MATCH("total el",Totalt!$B$1:$BP$1,0),FALSE)</f>
        <v>0</v>
      </c>
      <c r="N147" s="229" t="str">
        <f t="shared" si="8"/>
        <v/>
      </c>
      <c r="O147" s="229" t="str">
        <f t="shared" si="9"/>
        <v/>
      </c>
      <c r="P147" s="229" t="str">
        <f t="shared" si="10"/>
        <v/>
      </c>
      <c r="Q147" s="229" t="str">
        <f t="shared" si="11"/>
        <v/>
      </c>
    </row>
    <row r="148" spans="1:17" x14ac:dyDescent="0.25">
      <c r="A148" s="2" t="s">
        <v>235</v>
      </c>
      <c r="B148" s="2" t="s">
        <v>236</v>
      </c>
      <c r="C148" t="str">
        <f>VLOOKUP($B148,Totalt!$B$1:$BP$497,MATCH("Kvalitetsgranskad:",Totalt!$B$1:$BP$1,0),FALSE)</f>
        <v>Ja</v>
      </c>
      <c r="E148" t="str">
        <f>VLOOKUP($B148,Miljö!$B$1:$AG$479,MATCH(E$1,Miljö!$B$1:$AK$1,0),FALSE)</f>
        <v>Ja</v>
      </c>
      <c r="F148" t="str">
        <f>VLOOKUP($B148,Miljö!$B$1:$J$479,MATCH("Typ av ursprungsspecificerad el   (Om inget värde anges används Nordisk residualmix, se inforuta) ()",Miljö!$B$1:$J$1,0),FALSE)</f>
        <v>'Vatten El'</v>
      </c>
      <c r="G148">
        <f>VLOOKUP($B148,Miljö!$B$1:$J$479,MATCH("Primärenergifaktor ()",Miljö!$B$1:$J$1,0),FALSE)</f>
        <v>1.1000000000000001</v>
      </c>
      <c r="H148">
        <f>VLOOKUP($B148,Miljö!$B$1:$J$479,MATCH("Koldioxidekvivalenter energiomvandling (g/kwh)",Miljö!$B$1:$J$1,0),FALSE)</f>
        <v>1.4999999999999999E-4</v>
      </c>
      <c r="I148">
        <f>VLOOKUP($B148,Miljö!$B$1:$J$479,MATCH("Fossilandel för ursprungspecificerad el ()",Miljö!$B$1:$J$1,0),FALSE)</f>
        <v>0</v>
      </c>
      <c r="J148">
        <f>VLOOKUP($B148,Miljö!$B$1:$J$479,MATCH("Kärnkraftsandel för ursprungsspecificerad el ()",Miljö!$B$1:$J$1,0),FALSE)</f>
        <v>0</v>
      </c>
      <c r="L148">
        <f>VLOOKUP($B148,Totalt!$B$1:$BP$497,MATCH("total el",Totalt!$B$1:$BP$1,0),FALSE)</f>
        <v>0.9</v>
      </c>
      <c r="N148" s="229">
        <f t="shared" si="8"/>
        <v>0.9900000000000001</v>
      </c>
      <c r="O148" s="229">
        <f t="shared" si="9"/>
        <v>1.35E-4</v>
      </c>
      <c r="P148" s="229">
        <f t="shared" si="10"/>
        <v>0</v>
      </c>
      <c r="Q148" s="229">
        <f t="shared" si="11"/>
        <v>0</v>
      </c>
    </row>
    <row r="149" spans="1:17" x14ac:dyDescent="0.25">
      <c r="A149" s="2" t="s">
        <v>237</v>
      </c>
      <c r="B149" s="2" t="s">
        <v>89</v>
      </c>
      <c r="C149" t="str">
        <f>VLOOKUP($B149,Totalt!$B$1:$BP$497,MATCH("Kvalitetsgranskad:",Totalt!$B$1:$BP$1,0),FALSE)</f>
        <v>Nej</v>
      </c>
      <c r="E149" t="str">
        <f>VLOOKUP($B149,Miljö!$B$1:$AG$479,MATCH(E$1,Miljö!$B$1:$AK$1,0),FALSE)</f>
        <v>Nej</v>
      </c>
      <c r="F149" t="str">
        <f>VLOOKUP($B149,Miljö!$B$1:$J$479,MATCH("Typ av ursprungsspecificerad el   (Om inget värde anges används Nordisk residualmix, se inforuta) ()",Miljö!$B$1:$J$1,0),FALSE)</f>
        <v>-</v>
      </c>
      <c r="G149" t="str">
        <f>VLOOKUP($B149,Miljö!$B$1:$J$479,MATCH("Primärenergifaktor ()",Miljö!$B$1:$J$1,0),FALSE)</f>
        <v>-</v>
      </c>
      <c r="H149" t="str">
        <f>VLOOKUP($B149,Miljö!$B$1:$J$479,MATCH("Koldioxidekvivalenter energiomvandling (g/kwh)",Miljö!$B$1:$J$1,0),FALSE)</f>
        <v>-</v>
      </c>
      <c r="I149" t="str">
        <f>VLOOKUP($B149,Miljö!$B$1:$J$479,MATCH("Fossilandel för ursprungspecificerad el ()",Miljö!$B$1:$J$1,0),FALSE)</f>
        <v>-</v>
      </c>
      <c r="J149" t="str">
        <f>VLOOKUP($B149,Miljö!$B$1:$J$479,MATCH("Kärnkraftsandel för ursprungsspecificerad el ()",Miljö!$B$1:$J$1,0),FALSE)</f>
        <v>-</v>
      </c>
      <c r="L149">
        <f>VLOOKUP($B149,Totalt!$B$1:$BP$497,MATCH("total el",Totalt!$B$1:$BP$1,0),FALSE)</f>
        <v>0</v>
      </c>
      <c r="N149" s="229" t="str">
        <f t="shared" si="8"/>
        <v/>
      </c>
      <c r="O149" s="229" t="str">
        <f t="shared" si="9"/>
        <v/>
      </c>
      <c r="P149" s="229" t="str">
        <f t="shared" si="10"/>
        <v/>
      </c>
      <c r="Q149" s="229" t="str">
        <f t="shared" si="11"/>
        <v/>
      </c>
    </row>
    <row r="150" spans="1:17" x14ac:dyDescent="0.25">
      <c r="A150" s="2" t="s">
        <v>238</v>
      </c>
      <c r="B150" s="2" t="s">
        <v>239</v>
      </c>
      <c r="C150" t="str">
        <f>VLOOKUP($B150,Totalt!$B$1:$BP$497,MATCH("Kvalitetsgranskad:",Totalt!$B$1:$BP$1,0),FALSE)</f>
        <v>Ja</v>
      </c>
      <c r="E150" t="str">
        <f>VLOOKUP($B150,Miljö!$B$1:$AG$479,MATCH(E$1,Miljö!$B$1:$AK$1,0),FALSE)</f>
        <v>Ja</v>
      </c>
      <c r="F150" t="str">
        <f>VLOOKUP($B150,Miljö!$B$1:$J$479,MATCH("Typ av ursprungsspecificerad el   (Om inget värde anges används Nordisk residualmix, se inforuta) ()",Miljö!$B$1:$J$1,0),FALSE)</f>
        <v>'Biokraft'</v>
      </c>
      <c r="G150">
        <f>VLOOKUP($B150,Miljö!$B$1:$J$479,MATCH("Primärenergifaktor ()",Miljö!$B$1:$J$1,0),FALSE)</f>
        <v>0.03</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v>
      </c>
      <c r="L150">
        <f>VLOOKUP($B150,Totalt!$B$1:$BP$497,MATCH("total el",Totalt!$B$1:$BP$1,0),FALSE)</f>
        <v>13.40643</v>
      </c>
      <c r="N150" s="229">
        <f t="shared" si="8"/>
        <v>0.40219290000000002</v>
      </c>
      <c r="O150" s="229">
        <f t="shared" si="9"/>
        <v>0</v>
      </c>
      <c r="P150" s="229">
        <f t="shared" si="10"/>
        <v>0</v>
      </c>
      <c r="Q150" s="229">
        <f t="shared" si="11"/>
        <v>0</v>
      </c>
    </row>
    <row r="151" spans="1:17" x14ac:dyDescent="0.25">
      <c r="A151" s="2" t="s">
        <v>240</v>
      </c>
      <c r="B151" s="2" t="s">
        <v>241</v>
      </c>
      <c r="C151" t="str">
        <f>VLOOKUP($B151,Totalt!$B$1:$BP$497,MATCH("Kvalitetsgranskad:",Totalt!$B$1:$BP$1,0),FALSE)</f>
        <v>Ja</v>
      </c>
      <c r="E151" t="str">
        <f>VLOOKUP($B151,Miljö!$B$1:$AG$479,MATCH(E$1,Miljö!$B$1:$AK$1,0),FALSE)</f>
        <v>Ja</v>
      </c>
      <c r="F151" t="str">
        <f>VLOOKUP($B151,Miljö!$B$1:$J$479,MATCH("Typ av ursprungsspecificerad el   (Om inget värde anges används Nordisk residualmix, se inforuta) ()",Miljö!$B$1:$J$1,0),FALSE)</f>
        <v>'Vattenkraft'</v>
      </c>
      <c r="G151">
        <f>VLOOKUP($B151,Miljö!$B$1:$J$479,MATCH("Primärenergifaktor ()",Miljö!$B$1:$J$1,0),FALSE)</f>
        <v>1.1000000000000001</v>
      </c>
      <c r="H151">
        <f>VLOOKUP($B151,Miljö!$B$1:$J$479,MATCH("Koldioxidekvivalenter energiomvandling (g/kwh)",Miljö!$B$1:$J$1,0),FALSE)</f>
        <v>0.02</v>
      </c>
      <c r="I151">
        <f>VLOOKUP($B151,Miljö!$B$1:$J$479,MATCH("Fossilandel för ursprungspecificerad el ()",Miljö!$B$1:$J$1,0),FALSE)</f>
        <v>0</v>
      </c>
      <c r="J151">
        <f>VLOOKUP($B151,Miljö!$B$1:$J$479,MATCH("Kärnkraftsandel för ursprungsspecificerad el ()",Miljö!$B$1:$J$1,0),FALSE)</f>
        <v>0</v>
      </c>
      <c r="L151">
        <f>VLOOKUP($B151,Totalt!$B$1:$BP$497,MATCH("total el",Totalt!$B$1:$BP$1,0),FALSE)</f>
        <v>7.2</v>
      </c>
      <c r="N151" s="229">
        <f t="shared" si="8"/>
        <v>7.9200000000000008</v>
      </c>
      <c r="O151" s="229">
        <f t="shared" si="9"/>
        <v>0.14400000000000002</v>
      </c>
      <c r="P151" s="229">
        <f t="shared" si="10"/>
        <v>0</v>
      </c>
      <c r="Q151" s="229">
        <f t="shared" si="11"/>
        <v>0</v>
      </c>
    </row>
    <row r="152" spans="1:17" x14ac:dyDescent="0.25">
      <c r="A152" s="2" t="s">
        <v>240</v>
      </c>
      <c r="B152" s="2" t="s">
        <v>242</v>
      </c>
      <c r="C152" t="str">
        <f>VLOOKUP($B152,Totalt!$B$1:$BP$497,MATCH("Kvalitetsgranskad:",Totalt!$B$1:$BP$1,0),FALSE)</f>
        <v>Ja</v>
      </c>
      <c r="E152" t="str">
        <f>VLOOKUP($B152,Miljö!$B$1:$AG$479,MATCH(E$1,Miljö!$B$1:$AK$1,0),FALSE)</f>
        <v>Ja</v>
      </c>
      <c r="F152" t="str">
        <f>VLOOKUP($B152,Miljö!$B$1:$J$479,MATCH("Typ av ursprungsspecificerad el   (Om inget värde anges används Nordisk residualmix, se inforuta) ()",Miljö!$B$1:$J$1,0),FALSE)</f>
        <v>'Vattenkraft'</v>
      </c>
      <c r="G152">
        <f>VLOOKUP($B152,Miljö!$B$1:$J$479,MATCH("Primärenergifaktor ()",Miljö!$B$1:$J$1,0),FALSE)</f>
        <v>1.1000000000000001</v>
      </c>
      <c r="H152">
        <f>VLOOKUP($B152,Miljö!$B$1:$J$479,MATCH("Koldioxidekvivalenter energiomvandling (g/kwh)",Miljö!$B$1:$J$1,0),FALSE)</f>
        <v>0.02</v>
      </c>
      <c r="I152">
        <f>VLOOKUP($B152,Miljö!$B$1:$J$479,MATCH("Fossilandel för ursprungspecificerad el ()",Miljö!$B$1:$J$1,0),FALSE)</f>
        <v>0</v>
      </c>
      <c r="J152">
        <f>VLOOKUP($B152,Miljö!$B$1:$J$479,MATCH("Kärnkraftsandel för ursprungsspecificerad el ()",Miljö!$B$1:$J$1,0),FALSE)</f>
        <v>0</v>
      </c>
      <c r="L152">
        <f>VLOOKUP($B152,Totalt!$B$1:$BP$497,MATCH("total el",Totalt!$B$1:$BP$1,0),FALSE)</f>
        <v>0.6</v>
      </c>
      <c r="N152" s="229">
        <f t="shared" si="8"/>
        <v>0.66</v>
      </c>
      <c r="O152" s="229">
        <f t="shared" si="9"/>
        <v>1.2E-2</v>
      </c>
      <c r="P152" s="229">
        <f t="shared" si="10"/>
        <v>0</v>
      </c>
      <c r="Q152" s="229">
        <f t="shared" si="11"/>
        <v>0</v>
      </c>
    </row>
    <row r="153" spans="1:17" x14ac:dyDescent="0.25">
      <c r="A153" s="2" t="s">
        <v>243</v>
      </c>
      <c r="B153" s="2" t="s">
        <v>244</v>
      </c>
      <c r="C153" t="str">
        <f>VLOOKUP($B153,Totalt!$B$1:$BP$497,MATCH("Kvalitetsgranskad:",Totalt!$B$1:$BP$1,0),FALSE)</f>
        <v>Ja</v>
      </c>
      <c r="E153" t="str">
        <f>VLOOKUP($B153,Miljö!$B$1:$AG$479,MATCH(E$1,Miljö!$B$1:$AK$1,0),FALSE)</f>
        <v>Ja</v>
      </c>
      <c r="F153" t="str">
        <f>VLOOKUP($B153,Miljö!$B$1:$J$479,MATCH("Typ av ursprungsspecificerad el   (Om inget värde anges används Nordisk residualmix, se inforuta) ()",Miljö!$B$1:$J$1,0),FALSE)</f>
        <v>'Vattenkraft'</v>
      </c>
      <c r="G153">
        <f>VLOOKUP($B153,Miljö!$B$1:$J$479,MATCH("Primärenergifaktor ()",Miljö!$B$1:$J$1,0),FALSE)</f>
        <v>1.1000000000000001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VLOOKUP($B153,Totalt!$B$1:$BP$497,MATCH("total el",Totalt!$B$1:$BP$1,0),FALSE)</f>
        <v>0.373749</v>
      </c>
      <c r="N153" s="229">
        <f t="shared" si="8"/>
        <v>0.41112390000000004</v>
      </c>
      <c r="O153" s="229">
        <f t="shared" si="9"/>
        <v>0</v>
      </c>
      <c r="P153" s="229">
        <f t="shared" si="10"/>
        <v>0</v>
      </c>
      <c r="Q153" s="229">
        <f t="shared" si="11"/>
        <v>0</v>
      </c>
    </row>
    <row r="154" spans="1:17" x14ac:dyDescent="0.25">
      <c r="A154" s="2" t="s">
        <v>245</v>
      </c>
      <c r="B154" s="2" t="s">
        <v>246</v>
      </c>
      <c r="C154" t="str">
        <f>VLOOKUP($B154,Totalt!$B$1:$BP$497,MATCH("Kvalitetsgranskad:",Totalt!$B$1:$BP$1,0),FALSE)</f>
        <v>Ja</v>
      </c>
      <c r="E154" t="str">
        <f>VLOOKUP($B154,Miljö!$B$1:$AG$479,MATCH(E$1,Miljö!$B$1:$AK$1,0),FALSE)</f>
        <v>Ja</v>
      </c>
      <c r="F154" t="str">
        <f>VLOOKUP($B154,Miljö!$B$1:$J$479,MATCH("Typ av ursprungsspecificerad el   (Om inget värde anges används Nordisk residualmix, se inforuta) ()",Miljö!$B$1:$J$1,0),FALSE)</f>
        <v>'vattenkraft el'</v>
      </c>
      <c r="G154">
        <f>VLOOKUP($B154,Miljö!$B$1:$J$479,MATCH("Primärenergifaktor ()",Miljö!$B$1:$J$1,0),FALSE)</f>
        <v>1.1000000000000001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0.40799999999999997</v>
      </c>
      <c r="L154">
        <f>VLOOKUP($B154,Totalt!$B$1:$BP$497,MATCH("total el",Totalt!$B$1:$BP$1,0),FALSE)</f>
        <v>1.6</v>
      </c>
      <c r="N154" s="229">
        <f t="shared" si="8"/>
        <v>1.7600000000000002</v>
      </c>
      <c r="O154" s="229">
        <f t="shared" si="9"/>
        <v>0</v>
      </c>
      <c r="P154" s="229">
        <f t="shared" si="10"/>
        <v>0</v>
      </c>
      <c r="Q154" s="229">
        <f t="shared" si="11"/>
        <v>0.65280000000000005</v>
      </c>
    </row>
    <row r="155" spans="1:17" x14ac:dyDescent="0.25">
      <c r="A155" s="2" t="s">
        <v>247</v>
      </c>
      <c r="B155" s="2" t="s">
        <v>248</v>
      </c>
      <c r="C155" t="str">
        <f>VLOOKUP($B155,Totalt!$B$1:$BP$497,MATCH("Kvalitetsgranskad:",Totalt!$B$1:$BP$1,0),FALSE)</f>
        <v>Nej</v>
      </c>
      <c r="E155" t="str">
        <f>VLOOKUP($B155,Miljö!$B$1:$AG$479,MATCH(E$1,Miljö!$B$1:$AK$1,0),FALSE)</f>
        <v>Ja</v>
      </c>
      <c r="F155" t="str">
        <f>VLOOKUP($B155,Miljö!$B$1:$J$479,MATCH("Typ av ursprungsspecificerad el   (Om inget värde anges används Nordisk residualmix, se inforuta) ()",Miljö!$B$1:$J$1,0),FALSE)</f>
        <v>'Jämtkraft lokalel'</v>
      </c>
      <c r="G155">
        <f>VLOOKUP($B155,Miljö!$B$1:$J$479,MATCH("Primärenergifaktor ()",Miljö!$B$1:$J$1,0),FALSE)</f>
        <v>1.0958000000000001</v>
      </c>
      <c r="H155">
        <f>VLOOKUP($B155,Miljö!$B$1:$J$479,MATCH("Koldioxidekvivalenter energiomvandling (g/kwh)",Miljö!$B$1:$J$1,0),FALSE)</f>
        <v>4.0480000000000002E-2</v>
      </c>
      <c r="I155">
        <f>VLOOKUP($B155,Miljö!$B$1:$J$479,MATCH("Fossilandel för ursprungspecificerad el ()",Miljö!$B$1:$J$1,0),FALSE)</f>
        <v>0</v>
      </c>
      <c r="J155">
        <f>VLOOKUP($B155,Miljö!$B$1:$J$479,MATCH("Kärnkraftsandel för ursprungsspecificerad el ()",Miljö!$B$1:$J$1,0),FALSE)</f>
        <v>0</v>
      </c>
      <c r="L155">
        <f>VLOOKUP($B155,Totalt!$B$1:$BP$497,MATCH("total el",Totalt!$B$1:$BP$1,0),FALSE)</f>
        <v>0</v>
      </c>
      <c r="N155" s="229">
        <f t="shared" si="8"/>
        <v>0</v>
      </c>
      <c r="O155" s="229">
        <f t="shared" si="9"/>
        <v>0</v>
      </c>
      <c r="P155" s="229">
        <f t="shared" si="10"/>
        <v>0</v>
      </c>
      <c r="Q155" s="229">
        <f t="shared" si="11"/>
        <v>0</v>
      </c>
    </row>
    <row r="156" spans="1:17" x14ac:dyDescent="0.25">
      <c r="A156" s="2" t="s">
        <v>247</v>
      </c>
      <c r="B156" s="2" t="s">
        <v>249</v>
      </c>
      <c r="C156" t="str">
        <f>VLOOKUP($B156,Totalt!$B$1:$BP$497,MATCH("Kvalitetsgranskad:",Totalt!$B$1:$BP$1,0),FALSE)</f>
        <v>Ja</v>
      </c>
      <c r="E156" t="str">
        <f>VLOOKUP($B156,Miljö!$B$1:$AG$479,MATCH(E$1,Miljö!$B$1:$AK$1,0),FALSE)</f>
        <v>Ja</v>
      </c>
      <c r="F156" t="str">
        <f>VLOOKUP($B156,Miljö!$B$1:$J$479,MATCH("Typ av ursprungsspecificerad el   (Om inget värde anges används Nordisk residualmix, se inforuta) ()",Miljö!$B$1:$J$1,0),FALSE)</f>
        <v>'Jämtkraft lokalel'</v>
      </c>
      <c r="G156">
        <f>VLOOKUP($B156,Miljö!$B$1:$J$479,MATCH("Primärenergifaktor ()",Miljö!$B$1:$J$1,0),FALSE)</f>
        <v>1.0958000000000001</v>
      </c>
      <c r="H156">
        <f>VLOOKUP($B156,Miljö!$B$1:$J$479,MATCH("Koldioxidekvivalenter energiomvandling (g/kwh)",Miljö!$B$1:$J$1,0),FALSE)</f>
        <v>4.0480000000000002E-2</v>
      </c>
      <c r="I156">
        <f>VLOOKUP($B156,Miljö!$B$1:$J$479,MATCH("Fossilandel för ursprungspecificerad el ()",Miljö!$B$1:$J$1,0),FALSE)</f>
        <v>0</v>
      </c>
      <c r="J156">
        <f>VLOOKUP($B156,Miljö!$B$1:$J$479,MATCH("Kärnkraftsandel för ursprungsspecificerad el ()",Miljö!$B$1:$J$1,0),FALSE)</f>
        <v>0</v>
      </c>
      <c r="L156">
        <f>VLOOKUP($B156,Totalt!$B$1:$BP$497,MATCH("total el",Totalt!$B$1:$BP$1,0),FALSE)</f>
        <v>1.1558999999999999</v>
      </c>
      <c r="N156" s="229">
        <f t="shared" si="8"/>
        <v>1.26663522</v>
      </c>
      <c r="O156" s="229">
        <f t="shared" si="9"/>
        <v>4.6790831999999997E-2</v>
      </c>
      <c r="P156" s="229">
        <f t="shared" si="10"/>
        <v>0</v>
      </c>
      <c r="Q156" s="229">
        <f t="shared" si="11"/>
        <v>0</v>
      </c>
    </row>
    <row r="157" spans="1:17" x14ac:dyDescent="0.25">
      <c r="A157" s="2" t="s">
        <v>247</v>
      </c>
      <c r="B157" s="2" t="s">
        <v>250</v>
      </c>
      <c r="C157" t="str">
        <f>VLOOKUP($B157,Totalt!$B$1:$BP$497,MATCH("Kvalitetsgranskad:",Totalt!$B$1:$BP$1,0),FALSE)</f>
        <v>Ja</v>
      </c>
      <c r="E157" t="str">
        <f>VLOOKUP($B157,Miljö!$B$1:$AG$479,MATCH(E$1,Miljö!$B$1:$AK$1,0),FALSE)</f>
        <v>Ja</v>
      </c>
      <c r="F157" t="str">
        <f>VLOOKUP($B157,Miljö!$B$1:$J$479,MATCH("Typ av ursprungsspecificerad el   (Om inget värde anges används Nordisk residualmix, se inforuta) ()",Miljö!$B$1:$J$1,0),FALSE)</f>
        <v>'Jämtkrafts lokalel'</v>
      </c>
      <c r="G157">
        <f>VLOOKUP($B157,Miljö!$B$1:$J$479,MATCH("Primärenergifaktor ()",Miljö!$B$1:$J$1,0),FALSE)</f>
        <v>1.0958000000000001</v>
      </c>
      <c r="H157">
        <f>VLOOKUP($B157,Miljö!$B$1:$J$479,MATCH("Koldioxidekvivalenter energiomvandling (g/kwh)",Miljö!$B$1:$J$1,0),FALSE)</f>
        <v>4.0480000000000002E-2</v>
      </c>
      <c r="I157">
        <f>VLOOKUP($B157,Miljö!$B$1:$J$479,MATCH("Fossilandel för ursprungspecificerad el ()",Miljö!$B$1:$J$1,0),FALSE)</f>
        <v>0</v>
      </c>
      <c r="J157">
        <f>VLOOKUP($B157,Miljö!$B$1:$J$479,MATCH("Kärnkraftsandel för ursprungsspecificerad el ()",Miljö!$B$1:$J$1,0),FALSE)</f>
        <v>0</v>
      </c>
      <c r="L157">
        <f>VLOOKUP($B157,Totalt!$B$1:$BP$497,MATCH("total el",Totalt!$B$1:$BP$1,0),FALSE)</f>
        <v>2.3403999999999998</v>
      </c>
      <c r="N157" s="229">
        <f t="shared" si="8"/>
        <v>2.5646103199999999</v>
      </c>
      <c r="O157" s="229">
        <f t="shared" si="9"/>
        <v>9.4739391999999992E-2</v>
      </c>
      <c r="P157" s="229">
        <f t="shared" si="10"/>
        <v>0</v>
      </c>
      <c r="Q157" s="229">
        <f t="shared" si="11"/>
        <v>0</v>
      </c>
    </row>
    <row r="158" spans="1:17" x14ac:dyDescent="0.25">
      <c r="A158" s="2" t="s">
        <v>247</v>
      </c>
      <c r="B158" s="2" t="s">
        <v>251</v>
      </c>
      <c r="C158" t="str">
        <f>VLOOKUP($B158,Totalt!$B$1:$BP$497,MATCH("Kvalitetsgranskad:",Totalt!$B$1:$BP$1,0),FALSE)</f>
        <v>Ja</v>
      </c>
      <c r="E158" t="str">
        <f>VLOOKUP($B158,Miljö!$B$1:$AG$479,MATCH(E$1,Miljö!$B$1:$AK$1,0),FALSE)</f>
        <v>Ja</v>
      </c>
      <c r="F158" t="str">
        <f>VLOOKUP($B158,Miljö!$B$1:$J$479,MATCH("Typ av ursprungsspecificerad el   (Om inget värde anges används Nordisk residualmix, se inforuta) ()",Miljö!$B$1:$J$1,0),FALSE)</f>
        <v>'Jämtkraft lokalel'</v>
      </c>
      <c r="G158">
        <f>VLOOKUP($B158,Miljö!$B$1:$J$479,MATCH("Primärenergifaktor ()",Miljö!$B$1:$J$1,0),FALSE)</f>
        <v>1.0958000000000001</v>
      </c>
      <c r="H158">
        <f>VLOOKUP($B158,Miljö!$B$1:$J$479,MATCH("Koldioxidekvivalenter energiomvandling (g/kwh)",Miljö!$B$1:$J$1,0),FALSE)</f>
        <v>4.0480000000000002E-2</v>
      </c>
      <c r="I158">
        <f>VLOOKUP($B158,Miljö!$B$1:$J$479,MATCH("Fossilandel för ursprungspecificerad el ()",Miljö!$B$1:$J$1,0),FALSE)</f>
        <v>0</v>
      </c>
      <c r="J158">
        <f>VLOOKUP($B158,Miljö!$B$1:$J$479,MATCH("Kärnkraftsandel för ursprungsspecificerad el ()",Miljö!$B$1:$J$1,0),FALSE)</f>
        <v>0</v>
      </c>
      <c r="L158">
        <f>VLOOKUP($B158,Totalt!$B$1:$BP$497,MATCH("total el",Totalt!$B$1:$BP$1,0),FALSE)</f>
        <v>16.1919</v>
      </c>
      <c r="N158" s="229">
        <f t="shared" si="8"/>
        <v>17.743084020000001</v>
      </c>
      <c r="O158" s="229">
        <f t="shared" si="9"/>
        <v>0.65544811200000008</v>
      </c>
      <c r="P158" s="229">
        <f t="shared" si="10"/>
        <v>0</v>
      </c>
      <c r="Q158" s="229">
        <f t="shared" si="11"/>
        <v>0</v>
      </c>
    </row>
    <row r="159" spans="1:17" x14ac:dyDescent="0.25">
      <c r="A159" s="2" t="s">
        <v>252</v>
      </c>
      <c r="B159" s="2" t="s">
        <v>253</v>
      </c>
      <c r="C159" t="str">
        <f>VLOOKUP($B159,Totalt!$B$1:$BP$497,MATCH("Kvalitetsgranskad:",Totalt!$B$1:$BP$1,0),FALSE)</f>
        <v>Nej</v>
      </c>
      <c r="E159" t="str">
        <f>VLOOKUP($B159,Miljö!$B$1:$AG$479,MATCH(E$1,Miljö!$B$1:$AK$1,0),FALSE)</f>
        <v>Nej</v>
      </c>
      <c r="F159" t="str">
        <f>VLOOKUP($B159,Miljö!$B$1:$J$479,MATCH("Typ av ursprungsspecificerad el   (Om inget värde anges används Nordisk residualmix, se inforuta) ()",Miljö!$B$1:$J$1,0),FALSE)</f>
        <v>-</v>
      </c>
      <c r="G159" t="str">
        <f>VLOOKUP($B159,Miljö!$B$1:$J$479,MATCH("Primärenergifaktor ()",Miljö!$B$1:$J$1,0),FALSE)</f>
        <v>-</v>
      </c>
      <c r="H159" t="str">
        <f>VLOOKUP($B159,Miljö!$B$1:$J$479,MATCH("Koldioxidekvivalenter energiomvandling (g/kwh)",Miljö!$B$1:$J$1,0),FALSE)</f>
        <v>-</v>
      </c>
      <c r="I159" t="str">
        <f>VLOOKUP($B159,Miljö!$B$1:$J$479,MATCH("Fossilandel för ursprungspecificerad el ()",Miljö!$B$1:$J$1,0),FALSE)</f>
        <v>-</v>
      </c>
      <c r="J159" t="str">
        <f>VLOOKUP($B159,Miljö!$B$1:$J$479,MATCH("Kärnkraftsandel för ursprungsspecificerad el ()",Miljö!$B$1:$J$1,0),FALSE)</f>
        <v>-</v>
      </c>
      <c r="L159">
        <f>VLOOKUP($B159,Totalt!$B$1:$BP$497,MATCH("total el",Totalt!$B$1:$BP$1,0),FALSE)</f>
        <v>0</v>
      </c>
      <c r="N159" s="229" t="str">
        <f t="shared" si="8"/>
        <v/>
      </c>
      <c r="O159" s="229" t="str">
        <f t="shared" si="9"/>
        <v/>
      </c>
      <c r="P159" s="229" t="str">
        <f t="shared" si="10"/>
        <v/>
      </c>
      <c r="Q159" s="229" t="str">
        <f t="shared" si="11"/>
        <v/>
      </c>
    </row>
    <row r="160" spans="1:17" x14ac:dyDescent="0.25">
      <c r="A160" s="2" t="s">
        <v>255</v>
      </c>
      <c r="B160" s="2" t="s">
        <v>256</v>
      </c>
      <c r="C160" t="str">
        <f>VLOOKUP($B160,Totalt!$B$1:$BP$497,MATCH("Kvalitetsgranskad:",Totalt!$B$1:$BP$1,0),FALSE)</f>
        <v>Ja</v>
      </c>
      <c r="E160" t="str">
        <f>VLOOKUP($B160,Miljö!$B$1:$AG$479,MATCH(E$1,Miljö!$B$1:$AK$1,0),FALSE)</f>
        <v>Ja</v>
      </c>
      <c r="F160" t="str">
        <f>VLOOKUP($B160,Miljö!$B$1:$J$479,MATCH("Typ av ursprungsspecificerad el   (Om inget värde anges används Nordisk residualmix, se inforuta) ()",Miljö!$B$1:$J$1,0),FALSE)</f>
        <v>'Vattenkraft'</v>
      </c>
      <c r="G160">
        <f>VLOOKUP($B160,Miljö!$B$1:$J$479,MATCH("Primärenergifaktor ()",Miljö!$B$1:$J$1,0),FALSE)</f>
        <v>1.1000000000000001</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VLOOKUP($B160,Totalt!$B$1:$BP$497,MATCH("total el",Totalt!$B$1:$BP$1,0),FALSE)</f>
        <v>0.39</v>
      </c>
      <c r="N160" s="229">
        <f t="shared" si="8"/>
        <v>0.42900000000000005</v>
      </c>
      <c r="O160" s="229">
        <f t="shared" si="9"/>
        <v>0</v>
      </c>
      <c r="P160" s="229">
        <f t="shared" si="10"/>
        <v>0</v>
      </c>
      <c r="Q160" s="229">
        <f t="shared" si="11"/>
        <v>0</v>
      </c>
    </row>
    <row r="161" spans="1:17" x14ac:dyDescent="0.25">
      <c r="A161" s="2" t="s">
        <v>255</v>
      </c>
      <c r="B161" s="2" t="s">
        <v>257</v>
      </c>
      <c r="C161" t="str">
        <f>VLOOKUP($B161,Totalt!$B$1:$BP$497,MATCH("Kvalitetsgranskad:",Totalt!$B$1:$BP$1,0),FALSE)</f>
        <v>Ja</v>
      </c>
      <c r="E161" t="str">
        <f>VLOOKUP($B161,Miljö!$B$1:$AG$479,MATCH(E$1,Miljö!$B$1:$AK$1,0),FALSE)</f>
        <v>Ja</v>
      </c>
      <c r="F161" t="str">
        <f>VLOOKUP($B161,Miljö!$B$1:$J$479,MATCH("Typ av ursprungsspecificerad el   (Om inget värde anges används Nordisk residualmix, se inforuta) ()",Miljö!$B$1:$J$1,0),FALSE)</f>
        <v>'Vattenkraft'</v>
      </c>
      <c r="G161">
        <f>VLOOKUP($B161,Miljö!$B$1:$J$479,MATCH("Primärenergifaktor ()",Miljö!$B$1:$J$1,0),FALSE)</f>
        <v>1.1000000000000001</v>
      </c>
      <c r="H161">
        <f>VLOOKUP($B161,Miljö!$B$1:$J$479,MATCH("Koldioxidekvivalenter energiomvandling (g/kwh)",Miljö!$B$1:$J$1,0),FALSE)</f>
        <v>0</v>
      </c>
      <c r="I161">
        <f>VLOOKUP($B161,Miljö!$B$1:$J$479,MATCH("Fossilandel för ursprungspecificerad el ()",Miljö!$B$1:$J$1,0),FALSE)</f>
        <v>0</v>
      </c>
      <c r="J161">
        <f>VLOOKUP($B161,Miljö!$B$1:$J$479,MATCH("Kärnkraftsandel för ursprungsspecificerad el ()",Miljö!$B$1:$J$1,0),FALSE)</f>
        <v>0</v>
      </c>
      <c r="L161">
        <f>VLOOKUP($B161,Totalt!$B$1:$BP$497,MATCH("total el",Totalt!$B$1:$BP$1,0),FALSE)</f>
        <v>39.530500000000004</v>
      </c>
      <c r="N161" s="229">
        <f t="shared" si="8"/>
        <v>43.483550000000008</v>
      </c>
      <c r="O161" s="229">
        <f t="shared" si="9"/>
        <v>0</v>
      </c>
      <c r="P161" s="229">
        <f t="shared" si="10"/>
        <v>0</v>
      </c>
      <c r="Q161" s="229">
        <f t="shared" si="11"/>
        <v>0</v>
      </c>
    </row>
    <row r="162" spans="1:17" x14ac:dyDescent="0.25">
      <c r="A162" s="2" t="s">
        <v>255</v>
      </c>
      <c r="B162" s="2" t="s">
        <v>258</v>
      </c>
      <c r="C162" t="str">
        <f>VLOOKUP($B162,Totalt!$B$1:$BP$497,MATCH("Kvalitetsgranskad:",Totalt!$B$1:$BP$1,0),FALSE)</f>
        <v>Nej</v>
      </c>
      <c r="E162" t="str">
        <f>VLOOKUP($B162,Miljö!$B$1:$AG$479,MATCH(E$1,Miljö!$B$1:$AK$1,0),FALSE)</f>
        <v>Nej</v>
      </c>
      <c r="F162" t="str">
        <f>VLOOKUP($B162,Miljö!$B$1:$J$479,MATCH("Typ av ursprungsspecificerad el   (Om inget värde anges används Nordisk residualmix, se inforuta) ()",Miljö!$B$1:$J$1,0),FALSE)</f>
        <v>-</v>
      </c>
      <c r="G162" t="str">
        <f>VLOOKUP($B162,Miljö!$B$1:$J$479,MATCH("Primärenergifaktor ()",Miljö!$B$1:$J$1,0),FALSE)</f>
        <v>-</v>
      </c>
      <c r="H162" t="str">
        <f>VLOOKUP($B162,Miljö!$B$1:$J$479,MATCH("Koldioxidekvivalenter energiomvandling (g/kwh)",Miljö!$B$1:$J$1,0),FALSE)</f>
        <v>-</v>
      </c>
      <c r="I162" t="str">
        <f>VLOOKUP($B162,Miljö!$B$1:$J$479,MATCH("Fossilandel för ursprungspecificerad el ()",Miljö!$B$1:$J$1,0),FALSE)</f>
        <v>-</v>
      </c>
      <c r="J162" t="str">
        <f>VLOOKUP($B162,Miljö!$B$1:$J$479,MATCH("Kärnkraftsandel för ursprungsspecificerad el ()",Miljö!$B$1:$J$1,0),FALSE)</f>
        <v>-</v>
      </c>
      <c r="L162">
        <f>VLOOKUP($B162,Totalt!$B$1:$BP$497,MATCH("total el",Totalt!$B$1:$BP$1,0),FALSE)</f>
        <v>0</v>
      </c>
      <c r="N162" s="229" t="str">
        <f t="shared" si="8"/>
        <v/>
      </c>
      <c r="O162" s="229" t="str">
        <f t="shared" si="9"/>
        <v/>
      </c>
      <c r="P162" s="229" t="str">
        <f t="shared" si="10"/>
        <v/>
      </c>
      <c r="Q162" s="229" t="str">
        <f t="shared" si="11"/>
        <v/>
      </c>
    </row>
    <row r="163" spans="1:17" x14ac:dyDescent="0.25">
      <c r="A163" s="2" t="s">
        <v>255</v>
      </c>
      <c r="B163" s="2" t="s">
        <v>259</v>
      </c>
      <c r="C163" t="str">
        <f>VLOOKUP($B163,Totalt!$B$1:$BP$497,MATCH("Kvalitetsgranskad:",Totalt!$B$1:$BP$1,0),FALSE)</f>
        <v>Ja</v>
      </c>
      <c r="E163" t="str">
        <f>VLOOKUP($B163,Miljö!$B$1:$AG$479,MATCH(E$1,Miljö!$B$1:$AK$1,0),FALSE)</f>
        <v>Ja</v>
      </c>
      <c r="F163" t="str">
        <f>VLOOKUP($B163,Miljö!$B$1:$J$479,MATCH("Typ av ursprungsspecificerad el   (Om inget värde anges används Nordisk residualmix, se inforuta) ()",Miljö!$B$1:$J$1,0),FALSE)</f>
        <v>'Vattenkraft'</v>
      </c>
      <c r="G163">
        <f>VLOOKUP($B163,Miljö!$B$1:$J$479,MATCH("Primärenergifaktor ()",Miljö!$B$1:$J$1,0),FALSE)</f>
        <v>1.1000000000000001</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VLOOKUP($B163,Totalt!$B$1:$BP$497,MATCH("total el",Totalt!$B$1:$BP$1,0),FALSE)</f>
        <v>0.2898</v>
      </c>
      <c r="N163" s="229">
        <f t="shared" si="8"/>
        <v>0.31878000000000001</v>
      </c>
      <c r="O163" s="229">
        <f t="shared" si="9"/>
        <v>0</v>
      </c>
      <c r="P163" s="229">
        <f t="shared" si="10"/>
        <v>0</v>
      </c>
      <c r="Q163" s="229">
        <f t="shared" si="11"/>
        <v>0</v>
      </c>
    </row>
    <row r="164" spans="1:17" x14ac:dyDescent="0.25">
      <c r="A164" s="2" t="s">
        <v>260</v>
      </c>
      <c r="B164" s="2" t="s">
        <v>261</v>
      </c>
      <c r="C164" t="str">
        <f>VLOOKUP($B164,Totalt!$B$1:$BP$497,MATCH("Kvalitetsgranskad:",Totalt!$B$1:$BP$1,0),FALSE)</f>
        <v>Ja</v>
      </c>
      <c r="E164" t="str">
        <f>VLOOKUP($B164,Miljö!$B$1:$AG$479,MATCH(E$1,Miljö!$B$1:$AK$1,0),FALSE)</f>
        <v>Ja</v>
      </c>
      <c r="F164" t="str">
        <f>VLOOKUP($B164,Miljö!$B$1:$J$479,MATCH("Typ av ursprungsspecificerad el   (Om inget värde anges används Nordisk residualmix, se inforuta) ()",Miljö!$B$1:$J$1,0),FALSE)</f>
        <v>'100% förnybar el'</v>
      </c>
      <c r="G164">
        <f>VLOOKUP($B164,Miljö!$B$1:$J$479,MATCH("Primärenergifaktor ()",Miljö!$B$1:$J$1,0),FALSE)</f>
        <v>1.1000000000000001</v>
      </c>
      <c r="H164">
        <f>VLOOKUP($B164,Miljö!$B$1:$J$479,MATCH("Koldioxidekvivalenter energiomvandling (g/kwh)",Miljö!$B$1:$J$1,0),FALSE)</f>
        <v>0</v>
      </c>
      <c r="I164">
        <f>VLOOKUP($B164,Miljö!$B$1:$J$479,MATCH("Fossilandel för ursprungspecificerad el ()",Miljö!$B$1:$J$1,0),FALSE)</f>
        <v>0</v>
      </c>
      <c r="J164">
        <f>VLOOKUP($B164,Miljö!$B$1:$J$479,MATCH("Kärnkraftsandel för ursprungsspecificerad el ()",Miljö!$B$1:$J$1,0),FALSE)</f>
        <v>0</v>
      </c>
      <c r="L164">
        <f>VLOOKUP($B164,Totalt!$B$1:$BP$497,MATCH("total el",Totalt!$B$1:$BP$1,0),FALSE)</f>
        <v>15.585699999999999</v>
      </c>
      <c r="N164" s="229">
        <f t="shared" si="8"/>
        <v>17.144269999999999</v>
      </c>
      <c r="O164" s="229">
        <f t="shared" si="9"/>
        <v>0</v>
      </c>
      <c r="P164" s="229">
        <f t="shared" si="10"/>
        <v>0</v>
      </c>
      <c r="Q164" s="229">
        <f t="shared" si="11"/>
        <v>0</v>
      </c>
    </row>
    <row r="165" spans="1:17" x14ac:dyDescent="0.25">
      <c r="A165" s="2" t="s">
        <v>264</v>
      </c>
      <c r="B165" s="2" t="s">
        <v>265</v>
      </c>
      <c r="C165" t="str">
        <f>VLOOKUP($B165,Totalt!$B$1:$BP$497,MATCH("Kvalitetsgranskad:",Totalt!$B$1:$BP$1,0),FALSE)</f>
        <v>Nej</v>
      </c>
      <c r="E165" t="str">
        <f>VLOOKUP($B165,Miljö!$B$1:$AG$479,MATCH(E$1,Miljö!$B$1:$AK$1,0),FALSE)</f>
        <v>Nej</v>
      </c>
      <c r="F165" t="str">
        <f>VLOOKUP($B165,Miljö!$B$1:$J$479,MATCH("Typ av ursprungsspecificerad el   (Om inget värde anges används Nordisk residualmix, se inforuta) ()",Miljö!$B$1:$J$1,0),FALSE)</f>
        <v>-</v>
      </c>
      <c r="G165" t="str">
        <f>VLOOKUP($B165,Miljö!$B$1:$J$479,MATCH("Primärenergifaktor ()",Miljö!$B$1:$J$1,0),FALSE)</f>
        <v>-</v>
      </c>
      <c r="H165" t="str">
        <f>VLOOKUP($B165,Miljö!$B$1:$J$479,MATCH("Koldioxidekvivalenter energiomvandling (g/kwh)",Miljö!$B$1:$J$1,0),FALSE)</f>
        <v>-</v>
      </c>
      <c r="I165" t="str">
        <f>VLOOKUP($B165,Miljö!$B$1:$J$479,MATCH("Fossilandel för ursprungspecificerad el ()",Miljö!$B$1:$J$1,0),FALSE)</f>
        <v>-</v>
      </c>
      <c r="J165" t="str">
        <f>VLOOKUP($B165,Miljö!$B$1:$J$479,MATCH("Kärnkraftsandel för ursprungsspecificerad el ()",Miljö!$B$1:$J$1,0),FALSE)</f>
        <v>-</v>
      </c>
      <c r="L165">
        <f>VLOOKUP($B165,Totalt!$B$1:$BP$497,MATCH("total el",Totalt!$B$1:$BP$1,0),FALSE)</f>
        <v>0</v>
      </c>
      <c r="N165" s="229" t="str">
        <f t="shared" si="8"/>
        <v/>
      </c>
      <c r="O165" s="229" t="str">
        <f t="shared" si="9"/>
        <v/>
      </c>
      <c r="P165" s="229" t="str">
        <f t="shared" si="10"/>
        <v/>
      </c>
      <c r="Q165" s="229" t="str">
        <f t="shared" si="11"/>
        <v/>
      </c>
    </row>
    <row r="166" spans="1:17" x14ac:dyDescent="0.25">
      <c r="A166" s="2" t="s">
        <v>266</v>
      </c>
      <c r="B166" s="2" t="s">
        <v>267</v>
      </c>
      <c r="C166" t="str">
        <f>VLOOKUP($B166,Totalt!$B$1:$BP$497,MATCH("Kvalitetsgranskad:",Totalt!$B$1:$BP$1,0),FALSE)</f>
        <v>Ja</v>
      </c>
      <c r="E166" t="str">
        <f>VLOOKUP($B166,Miljö!$B$1:$AG$479,MATCH(E$1,Miljö!$B$1:$AK$1,0),FALSE)</f>
        <v>Ja</v>
      </c>
      <c r="F166" t="str">
        <f>VLOOKUP($B166,Miljö!$B$1:$J$479,MATCH("Typ av ursprungsspecificerad el   (Om inget värde anges används Nordisk residualmix, se inforuta) ()",Miljö!$B$1:$J$1,0),FALSE)</f>
        <v>'100% vindkraft'</v>
      </c>
      <c r="G166">
        <f>VLOOKUP($B166,Miljö!$B$1:$J$479,MATCH("Primärenergifaktor ()",Miljö!$B$1:$J$1,0),FALSE)</f>
        <v>0.1</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0.40799999999999997</v>
      </c>
      <c r="L166">
        <f>VLOOKUP($B166,Totalt!$B$1:$BP$497,MATCH("total el",Totalt!$B$1:$BP$1,0),FALSE)</f>
        <v>5.1565500000000002</v>
      </c>
      <c r="N166" s="229">
        <f t="shared" si="8"/>
        <v>0.51565500000000009</v>
      </c>
      <c r="O166" s="229">
        <f t="shared" si="9"/>
        <v>0</v>
      </c>
      <c r="P166" s="229">
        <f t="shared" si="10"/>
        <v>0</v>
      </c>
      <c r="Q166" s="229">
        <f t="shared" si="11"/>
        <v>2.1038723999999998</v>
      </c>
    </row>
    <row r="167" spans="1:17" x14ac:dyDescent="0.25">
      <c r="A167" s="2" t="s">
        <v>270</v>
      </c>
      <c r="B167" s="2" t="s">
        <v>269</v>
      </c>
      <c r="C167" t="str">
        <f>VLOOKUP($B167,Totalt!$B$1:$BP$497,MATCH("Kvalitetsgranskad:",Totalt!$B$1:$BP$1,0),FALSE)</f>
        <v>Ja</v>
      </c>
      <c r="E167" t="str">
        <f>VLOOKUP($B167,Miljö!$B$1:$AG$479,MATCH(E$1,Miljö!$B$1:$AK$1,0),FALSE)</f>
        <v>Ja</v>
      </c>
      <c r="F167" t="str">
        <f>VLOOKUP($B167,Miljö!$B$1:$J$479,MATCH("Typ av ursprungsspecificerad el   (Om inget värde anges används Nordisk residualmix, se inforuta) ()",Miljö!$B$1:$J$1,0),FALSE)</f>
        <v>'Vattenkraft'</v>
      </c>
      <c r="G167">
        <f>VLOOKUP($B167,Miljö!$B$1:$J$479,MATCH("Primärenergifaktor ()",Miljö!$B$1:$J$1,0),FALSE)</f>
        <v>1.1000000000000001</v>
      </c>
      <c r="H167">
        <f>VLOOKUP($B167,Miljö!$B$1:$J$479,MATCH("Koldioxidekvivalenter energiomvandling (g/kwh)",Miljö!$B$1:$J$1,0),FALSE)</f>
        <v>0</v>
      </c>
      <c r="I167">
        <f>VLOOKUP($B167,Miljö!$B$1:$J$479,MATCH("Fossilandel för ursprungspecificerad el ()",Miljö!$B$1:$J$1,0),FALSE)</f>
        <v>0</v>
      </c>
      <c r="J167">
        <f>VLOOKUP($B167,Miljö!$B$1:$J$479,MATCH("Kärnkraftsandel för ursprungsspecificerad el ()",Miljö!$B$1:$J$1,0),FALSE)</f>
        <v>0</v>
      </c>
      <c r="L167">
        <f>VLOOKUP($B167,Totalt!$B$1:$BP$497,MATCH("total el",Totalt!$B$1:$BP$1,0),FALSE)</f>
        <v>12.8775</v>
      </c>
      <c r="N167" s="229">
        <f t="shared" si="8"/>
        <v>14.16525</v>
      </c>
      <c r="O167" s="229">
        <f t="shared" si="9"/>
        <v>0</v>
      </c>
      <c r="P167" s="229">
        <f t="shared" si="10"/>
        <v>0</v>
      </c>
      <c r="Q167" s="229">
        <f t="shared" si="11"/>
        <v>0</v>
      </c>
    </row>
    <row r="168" spans="1:17" x14ac:dyDescent="0.25">
      <c r="A168" s="2" t="s">
        <v>270</v>
      </c>
      <c r="B168" s="5" t="s">
        <v>1058</v>
      </c>
      <c r="C168" t="str">
        <f>VLOOKUP($B168,Totalt!$B$1:$BP$497,MATCH("Kvalitetsgranskad:",Totalt!$B$1:$BP$1,0),FALSE)</f>
        <v>Nej</v>
      </c>
      <c r="E168" t="str">
        <f>VLOOKUP($B168,Miljö!$B$1:$AG$479,MATCH(E$1,Miljö!$B$1:$AK$1,0),FALSE)</f>
        <v>Nej</v>
      </c>
      <c r="F168" t="str">
        <f>VLOOKUP($B168,Miljö!$B$1:$J$479,MATCH("Typ av ursprungsspecificerad el   (Om inget värde anges används Nordisk residualmix, se inforuta) ()",Miljö!$B$1:$J$1,0),FALSE)</f>
        <v>-</v>
      </c>
      <c r="G168" t="str">
        <f>VLOOKUP($B168,Miljö!$B$1:$J$479,MATCH("Primärenergifaktor ()",Miljö!$B$1:$J$1,0),FALSE)</f>
        <v>-</v>
      </c>
      <c r="H168" t="str">
        <f>VLOOKUP($B168,Miljö!$B$1:$J$479,MATCH("Koldioxidekvivalenter energiomvandling (g/kwh)",Miljö!$B$1:$J$1,0),FALSE)</f>
        <v>-</v>
      </c>
      <c r="I168" t="str">
        <f>VLOOKUP($B168,Miljö!$B$1:$J$479,MATCH("Fossilandel för ursprungspecificerad el ()",Miljö!$B$1:$J$1,0),FALSE)</f>
        <v>-</v>
      </c>
      <c r="J168" t="str">
        <f>VLOOKUP($B168,Miljö!$B$1:$J$479,MATCH("Kärnkraftsandel för ursprungsspecificerad el ()",Miljö!$B$1:$J$1,0),FALSE)</f>
        <v>-</v>
      </c>
      <c r="L168">
        <f>VLOOKUP($B168,Totalt!$B$1:$BP$497,MATCH("total el",Totalt!$B$1:$BP$1,0),FALSE)</f>
        <v>0</v>
      </c>
      <c r="N168" s="229" t="str">
        <f t="shared" si="8"/>
        <v/>
      </c>
      <c r="O168" s="229" t="str">
        <f t="shared" si="9"/>
        <v/>
      </c>
      <c r="P168" s="229" t="str">
        <f t="shared" si="10"/>
        <v/>
      </c>
      <c r="Q168" s="229" t="str">
        <f t="shared" si="11"/>
        <v/>
      </c>
    </row>
    <row r="169" spans="1:17" x14ac:dyDescent="0.25">
      <c r="A169" s="2" t="s">
        <v>272</v>
      </c>
      <c r="B169" s="2" t="s">
        <v>273</v>
      </c>
      <c r="C169" t="str">
        <f>VLOOKUP($B169,Totalt!$B$1:$BP$497,MATCH("Kvalitetsgranskad:",Totalt!$B$1:$BP$1,0),FALSE)</f>
        <v>Ja</v>
      </c>
      <c r="E169" t="str">
        <f>VLOOKUP($B169,Miljö!$B$1:$AG$479,MATCH(E$1,Miljö!$B$1:$AK$1,0),FALSE)</f>
        <v>Ja</v>
      </c>
      <c r="F169" t="str">
        <f>VLOOKUP($B169,Miljö!$B$1:$J$479,MATCH("Typ av ursprungsspecificerad el   (Om inget värde anges används Nordisk residualmix, se inforuta) ()",Miljö!$B$1:$J$1,0),FALSE)</f>
        <v>'Förnybar'</v>
      </c>
      <c r="G169">
        <f>VLOOKUP($B169,Miljö!$B$1:$J$479,MATCH("Primärenergifaktor ()",Miljö!$B$1:$J$1,0),FALSE)</f>
        <v>1.3</v>
      </c>
      <c r="H169">
        <f>VLOOKUP($B169,Miljö!$B$1:$J$479,MATCH("Koldioxidekvivalenter energiomvandling (g/kwh)",Miljö!$B$1:$J$1,0),FALSE)</f>
        <v>0</v>
      </c>
      <c r="I169">
        <f>VLOOKUP($B169,Miljö!$B$1:$J$479,MATCH("Fossilandel för ursprungspecificerad el ()",Miljö!$B$1:$J$1,0),FALSE)</f>
        <v>0</v>
      </c>
      <c r="J169">
        <f>VLOOKUP($B169,Miljö!$B$1:$J$479,MATCH("Kärnkraftsandel för ursprungsspecificerad el ()",Miljö!$B$1:$J$1,0),FALSE)</f>
        <v>0</v>
      </c>
      <c r="L169">
        <f>VLOOKUP($B169,Totalt!$B$1:$BP$497,MATCH("total el",Totalt!$B$1:$BP$1,0),FALSE)</f>
        <v>25.505299999999998</v>
      </c>
      <c r="N169" s="229">
        <f t="shared" si="8"/>
        <v>33.156889999999997</v>
      </c>
      <c r="O169" s="229">
        <f t="shared" si="9"/>
        <v>0</v>
      </c>
      <c r="P169" s="229">
        <f t="shared" si="10"/>
        <v>0</v>
      </c>
      <c r="Q169" s="229">
        <f t="shared" si="11"/>
        <v>0</v>
      </c>
    </row>
    <row r="170" spans="1:17" x14ac:dyDescent="0.25">
      <c r="A170" s="2" t="s">
        <v>274</v>
      </c>
      <c r="B170" s="2" t="s">
        <v>275</v>
      </c>
      <c r="C170" t="str">
        <f>VLOOKUP($B170,Totalt!$B$1:$BP$497,MATCH("Kvalitetsgranskad:",Totalt!$B$1:$BP$1,0),FALSE)</f>
        <v>Nej</v>
      </c>
      <c r="E170" t="str">
        <f>VLOOKUP($B170,Miljö!$B$1:$AG$479,MATCH(E$1,Miljö!$B$1:$AK$1,0),FALSE)</f>
        <v>Nej</v>
      </c>
      <c r="F170" t="str">
        <f>VLOOKUP($B170,Miljö!$B$1:$J$479,MATCH("Typ av ursprungsspecificerad el   (Om inget värde anges används Nordisk residualmix, se inforuta) ()",Miljö!$B$1:$J$1,0),FALSE)</f>
        <v>-</v>
      </c>
      <c r="G170" t="str">
        <f>VLOOKUP($B170,Miljö!$B$1:$J$479,MATCH("Primärenergifaktor ()",Miljö!$B$1:$J$1,0),FALSE)</f>
        <v>-</v>
      </c>
      <c r="H170" t="str">
        <f>VLOOKUP($B170,Miljö!$B$1:$J$479,MATCH("Koldioxidekvivalenter energiomvandling (g/kwh)",Miljö!$B$1:$J$1,0),FALSE)</f>
        <v>-</v>
      </c>
      <c r="I170" t="str">
        <f>VLOOKUP($B170,Miljö!$B$1:$J$479,MATCH("Fossilandel för ursprungspecificerad el ()",Miljö!$B$1:$J$1,0),FALSE)</f>
        <v>-</v>
      </c>
      <c r="J170" t="str">
        <f>VLOOKUP($B170,Miljö!$B$1:$J$479,MATCH("Kärnkraftsandel för ursprungsspecificerad el ()",Miljö!$B$1:$J$1,0),FALSE)</f>
        <v>-</v>
      </c>
      <c r="L170">
        <f>VLOOKUP($B170,Totalt!$B$1:$BP$497,MATCH("total el",Totalt!$B$1:$BP$1,0),FALSE)</f>
        <v>0</v>
      </c>
      <c r="N170" s="229" t="str">
        <f t="shared" si="8"/>
        <v/>
      </c>
      <c r="O170" s="229" t="str">
        <f t="shared" si="9"/>
        <v/>
      </c>
      <c r="P170" s="229" t="str">
        <f t="shared" si="10"/>
        <v/>
      </c>
      <c r="Q170" s="229" t="str">
        <f t="shared" si="11"/>
        <v/>
      </c>
    </row>
    <row r="171" spans="1:17" x14ac:dyDescent="0.25">
      <c r="A171" s="2" t="s">
        <v>276</v>
      </c>
      <c r="B171" s="2" t="s">
        <v>277</v>
      </c>
      <c r="C171" t="str">
        <f>VLOOKUP($B171,Totalt!$B$1:$BP$497,MATCH("Kvalitetsgranskad:",Totalt!$B$1:$BP$1,0),FALSE)</f>
        <v>Ja</v>
      </c>
      <c r="E171" t="str">
        <f>VLOOKUP($B171,Miljö!$B$1:$AG$479,MATCH(E$1,Miljö!$B$1:$AK$1,0),FALSE)</f>
        <v>Ja</v>
      </c>
      <c r="F171" t="str">
        <f>VLOOKUP($B171,Miljö!$B$1:$J$479,MATCH("Typ av ursprungsspecificerad el   (Om inget värde anges används Nordisk residualmix, se inforuta) ()",Miljö!$B$1:$J$1,0),FALSE)</f>
        <v>'Miljö el'</v>
      </c>
      <c r="G171">
        <f>VLOOKUP($B171,Miljö!$B$1:$J$479,MATCH("Primärenergifaktor ()",Miljö!$B$1:$J$1,0),FALSE)</f>
        <v>1.0900000000000001</v>
      </c>
      <c r="H171">
        <f>VLOOKUP($B171,Miljö!$B$1:$J$479,MATCH("Koldioxidekvivalenter energiomvandling (g/kwh)",Miljö!$B$1:$J$1,0),FALSE)</f>
        <v>0</v>
      </c>
      <c r="I171">
        <f>VLOOKUP($B171,Miljö!$B$1:$J$479,MATCH("Fossilandel för ursprungspecificerad el ()",Miljö!$B$1:$J$1,0),FALSE)</f>
        <v>0</v>
      </c>
      <c r="J171">
        <f>VLOOKUP($B171,Miljö!$B$1:$J$479,MATCH("Kärnkraftsandel för ursprungsspecificerad el ()",Miljö!$B$1:$J$1,0),FALSE)</f>
        <v>0</v>
      </c>
      <c r="L171">
        <f>VLOOKUP($B171,Totalt!$B$1:$BP$497,MATCH("total el",Totalt!$B$1:$BP$1,0),FALSE)</f>
        <v>2.0299999999999998</v>
      </c>
      <c r="N171" s="229">
        <f t="shared" si="8"/>
        <v>2.2126999999999999</v>
      </c>
      <c r="O171" s="229">
        <f t="shared" si="9"/>
        <v>0</v>
      </c>
      <c r="P171" s="229">
        <f t="shared" si="10"/>
        <v>0</v>
      </c>
      <c r="Q171" s="229">
        <f t="shared" si="11"/>
        <v>0</v>
      </c>
    </row>
    <row r="172" spans="1:17" x14ac:dyDescent="0.25">
      <c r="A172" s="2" t="s">
        <v>278</v>
      </c>
      <c r="B172" s="2" t="s">
        <v>279</v>
      </c>
      <c r="C172" t="str">
        <f>VLOOKUP($B172,Totalt!$B$1:$BP$497,MATCH("Kvalitetsgranskad:",Totalt!$B$1:$BP$1,0),FALSE)</f>
        <v>Ja</v>
      </c>
      <c r="E172" t="str">
        <f>VLOOKUP($B172,Miljö!$B$1:$AG$479,MATCH(E$1,Miljö!$B$1:$AK$1,0),FALSE)</f>
        <v>Ja</v>
      </c>
      <c r="F172" t="str">
        <f>VLOOKUP($B172,Miljö!$B$1:$J$479,MATCH("Typ av ursprungsspecificerad el   (Om inget värde anges används Nordisk residualmix, se inforuta) ()",Miljö!$B$1:$J$1,0),FALSE)</f>
        <v>'-'</v>
      </c>
      <c r="G172">
        <f>VLOOKUP($B172,Miljö!$B$1:$J$479,MATCH("Primärenergifaktor ()",Miljö!$B$1:$J$1,0),FALSE)</f>
        <v>2.29</v>
      </c>
      <c r="H172">
        <f>VLOOKUP($B172,Miljö!$B$1:$J$479,MATCH("Koldioxidekvivalenter energiomvandling (g/kwh)",Miljö!$B$1:$J$1,0),FALSE)</f>
        <v>133.97</v>
      </c>
      <c r="I172">
        <f>VLOOKUP($B172,Miljö!$B$1:$J$479,MATCH("Fossilandel för ursprungspecificerad el ()",Miljö!$B$1:$J$1,0),FALSE)</f>
        <v>0.42099999999999999</v>
      </c>
      <c r="J172">
        <f>VLOOKUP($B172,Miljö!$B$1:$J$479,MATCH("Kärnkraftsandel för ursprungsspecificerad el ()",Miljö!$B$1:$J$1,0),FALSE)</f>
        <v>0.40799999999999997</v>
      </c>
      <c r="L172">
        <f>VLOOKUP($B172,Totalt!$B$1:$BP$497,MATCH("total el",Totalt!$B$1:$BP$1,0),FALSE)</f>
        <v>25.105200000000004</v>
      </c>
      <c r="N172" s="229">
        <f t="shared" si="8"/>
        <v>57.490908000000012</v>
      </c>
      <c r="O172" s="229">
        <f t="shared" si="9"/>
        <v>3363.3436440000005</v>
      </c>
      <c r="P172" s="229">
        <f t="shared" si="10"/>
        <v>10.569289200000002</v>
      </c>
      <c r="Q172" s="229">
        <f t="shared" si="11"/>
        <v>10.242921600000001</v>
      </c>
    </row>
    <row r="173" spans="1:17" x14ac:dyDescent="0.25">
      <c r="A173" s="2" t="s">
        <v>278</v>
      </c>
      <c r="B173" s="2" t="s">
        <v>280</v>
      </c>
      <c r="C173" t="str">
        <f>VLOOKUP($B173,Totalt!$B$1:$BP$497,MATCH("Kvalitetsgranskad:",Totalt!$B$1:$BP$1,0),FALSE)</f>
        <v>Ja</v>
      </c>
      <c r="E173" t="str">
        <f>VLOOKUP($B173,Miljö!$B$1:$AG$479,MATCH(E$1,Miljö!$B$1:$AK$1,0),FALSE)</f>
        <v>Ja</v>
      </c>
      <c r="F173" t="str">
        <f>VLOOKUP($B173,Miljö!$B$1:$J$479,MATCH("Typ av ursprungsspecificerad el   (Om inget värde anges används Nordisk residualmix, se inforuta) ()",Miljö!$B$1:$J$1,0),FALSE)</f>
        <v>'-'</v>
      </c>
      <c r="G173">
        <f>VLOOKUP($B173,Miljö!$B$1:$J$479,MATCH("Primärenergifaktor ()",Miljö!$B$1:$J$1,0),FALSE)</f>
        <v>2.29</v>
      </c>
      <c r="H173">
        <f>VLOOKUP($B173,Miljö!$B$1:$J$479,MATCH("Koldioxidekvivalenter energiomvandling (g/kwh)",Miljö!$B$1:$J$1,0),FALSE)</f>
        <v>39.770000000000003</v>
      </c>
      <c r="I173">
        <f>VLOOKUP($B173,Miljö!$B$1:$J$479,MATCH("Fossilandel för ursprungspecificerad el ()",Miljö!$B$1:$J$1,0),FALSE)</f>
        <v>0.42099999999999999</v>
      </c>
      <c r="J173">
        <f>VLOOKUP($B173,Miljö!$B$1:$J$479,MATCH("Kärnkraftsandel för ursprungsspecificerad el ()",Miljö!$B$1:$J$1,0),FALSE)</f>
        <v>0.40799999999999997</v>
      </c>
      <c r="L173">
        <f>VLOOKUP($B173,Totalt!$B$1:$BP$497,MATCH("total el",Totalt!$B$1:$BP$1,0),FALSE)</f>
        <v>1.3379999999999999</v>
      </c>
      <c r="N173" s="229">
        <f t="shared" si="8"/>
        <v>3.0640199999999997</v>
      </c>
      <c r="O173" s="229">
        <f t="shared" si="9"/>
        <v>53.212260000000001</v>
      </c>
      <c r="P173" s="229">
        <f t="shared" si="10"/>
        <v>0.56329799999999997</v>
      </c>
      <c r="Q173" s="229">
        <f t="shared" si="11"/>
        <v>0.54590399999999994</v>
      </c>
    </row>
    <row r="174" spans="1:17" x14ac:dyDescent="0.25">
      <c r="A174" s="2" t="s">
        <v>281</v>
      </c>
      <c r="B174" s="2" t="s">
        <v>282</v>
      </c>
      <c r="C174" t="str">
        <f>VLOOKUP($B174,Totalt!$B$1:$BP$497,MATCH("Kvalitetsgranskad:",Totalt!$B$1:$BP$1,0),FALSE)</f>
        <v>Ja</v>
      </c>
      <c r="E174" t="str">
        <f>VLOOKUP($B174,Miljö!$B$1:$AG$479,MATCH(E$1,Miljö!$B$1:$AK$1,0),FALSE)</f>
        <v>Ja</v>
      </c>
      <c r="F174" t="str">
        <f>VLOOKUP($B174,Miljö!$B$1:$J$479,MATCH("Typ av ursprungsspecificerad el   (Om inget värde anges används Nordisk residualmix, se inforuta) ()",Miljö!$B$1:$J$1,0),FALSE)</f>
        <v>'biokraft och vindkraft'</v>
      </c>
      <c r="G174">
        <f>VLOOKUP($B174,Miljö!$B$1:$J$479,MATCH("Primärenergifaktor ()",Miljö!$B$1:$J$1,0),FALSE)</f>
        <v>1.94</v>
      </c>
      <c r="H174">
        <f>VLOOKUP($B174,Miljö!$B$1:$J$479,MATCH("Koldioxidekvivalenter energiomvandling (g/kwh)",Miljö!$B$1:$J$1,0),FALSE)</f>
        <v>0</v>
      </c>
      <c r="I174">
        <f>VLOOKUP($B174,Miljö!$B$1:$J$479,MATCH("Fossilandel för ursprungspecificerad el ()",Miljö!$B$1:$J$1,0),FALSE)</f>
        <v>0</v>
      </c>
      <c r="J174">
        <f>VLOOKUP($B174,Miljö!$B$1:$J$479,MATCH("Kärnkraftsandel för ursprungsspecificerad el ()",Miljö!$B$1:$J$1,0),FALSE)</f>
        <v>0</v>
      </c>
      <c r="L174">
        <f>VLOOKUP($B174,Totalt!$B$1:$BP$497,MATCH("total el",Totalt!$B$1:$BP$1,0),FALSE)</f>
        <v>104.3908</v>
      </c>
      <c r="N174" s="229">
        <f t="shared" si="8"/>
        <v>202.51815199999999</v>
      </c>
      <c r="O174" s="229">
        <f t="shared" si="9"/>
        <v>0</v>
      </c>
      <c r="P174" s="229">
        <f t="shared" si="10"/>
        <v>0</v>
      </c>
      <c r="Q174" s="229">
        <f t="shared" si="11"/>
        <v>0</v>
      </c>
    </row>
    <row r="175" spans="1:17" x14ac:dyDescent="0.25">
      <c r="A175" s="2" t="s">
        <v>281</v>
      </c>
      <c r="B175" s="2" t="s">
        <v>283</v>
      </c>
      <c r="C175" t="str">
        <f>VLOOKUP($B175,Totalt!$B$1:$BP$497,MATCH("Kvalitetsgranskad:",Totalt!$B$1:$BP$1,0),FALSE)</f>
        <v>Ja</v>
      </c>
      <c r="E175" t="str">
        <f>VLOOKUP($B175,Miljö!$B$1:$AG$479,MATCH(E$1,Miljö!$B$1:$AK$1,0),FALSE)</f>
        <v>Ja</v>
      </c>
      <c r="F175" t="str">
        <f>VLOOKUP($B175,Miljö!$B$1:$J$479,MATCH("Typ av ursprungsspecificerad el   (Om inget värde anges används Nordisk residualmix, se inforuta) ()",Miljö!$B$1:$J$1,0),FALSE)</f>
        <v>'biokraft. vind'</v>
      </c>
      <c r="G175">
        <f>VLOOKUP($B175,Miljö!$B$1:$J$479,MATCH("Primärenergifaktor ()",Miljö!$B$1:$J$1,0),FALSE)</f>
        <v>1.94</v>
      </c>
      <c r="H175">
        <f>VLOOKUP($B175,Miljö!$B$1:$J$479,MATCH("Koldioxidekvivalenter energiomvandling (g/kwh)",Miljö!$B$1:$J$1,0),FALSE)</f>
        <v>0</v>
      </c>
      <c r="I175">
        <f>VLOOKUP($B175,Miljö!$B$1:$J$479,MATCH("Fossilandel för ursprungspecificerad el ()",Miljö!$B$1:$J$1,0),FALSE)</f>
        <v>0</v>
      </c>
      <c r="J175">
        <f>VLOOKUP($B175,Miljö!$B$1:$J$479,MATCH("Kärnkraftsandel för ursprungsspecificerad el ()",Miljö!$B$1:$J$1,0),FALSE)</f>
        <v>0</v>
      </c>
      <c r="L175">
        <f>VLOOKUP($B175,Totalt!$B$1:$BP$497,MATCH("total el",Totalt!$B$1:$BP$1,0),FALSE)</f>
        <v>2.1280000000000001</v>
      </c>
      <c r="N175" s="229">
        <f t="shared" si="8"/>
        <v>4.1283200000000004</v>
      </c>
      <c r="O175" s="229">
        <f t="shared" si="9"/>
        <v>0</v>
      </c>
      <c r="P175" s="229">
        <f t="shared" si="10"/>
        <v>0</v>
      </c>
      <c r="Q175" s="229">
        <f t="shared" si="11"/>
        <v>0</v>
      </c>
    </row>
    <row r="176" spans="1:17" x14ac:dyDescent="0.25">
      <c r="A176" s="2" t="s">
        <v>284</v>
      </c>
      <c r="B176" s="2" t="s">
        <v>285</v>
      </c>
      <c r="C176" t="str">
        <f>VLOOKUP($B176,Totalt!$B$1:$BP$497,MATCH("Kvalitetsgranskad:",Totalt!$B$1:$BP$1,0),FALSE)</f>
        <v>Nej</v>
      </c>
      <c r="E176" t="str">
        <f>VLOOKUP($B176,Miljö!$B$1:$AG$479,MATCH(E$1,Miljö!$B$1:$AK$1,0),FALSE)</f>
        <v>Nej</v>
      </c>
      <c r="F176" t="str">
        <f>VLOOKUP($B176,Miljö!$B$1:$J$479,MATCH("Typ av ursprungsspecificerad el   (Om inget värde anges används Nordisk residualmix, se inforuta) ()",Miljö!$B$1:$J$1,0),FALSE)</f>
        <v>-</v>
      </c>
      <c r="G176" t="str">
        <f>VLOOKUP($B176,Miljö!$B$1:$J$479,MATCH("Primärenergifaktor ()",Miljö!$B$1:$J$1,0),FALSE)</f>
        <v>-</v>
      </c>
      <c r="H176" t="str">
        <f>VLOOKUP($B176,Miljö!$B$1:$J$479,MATCH("Koldioxidekvivalenter energiomvandling (g/kwh)",Miljö!$B$1:$J$1,0),FALSE)</f>
        <v>-</v>
      </c>
      <c r="I176" t="str">
        <f>VLOOKUP($B176,Miljö!$B$1:$J$479,MATCH("Fossilandel för ursprungspecificerad el ()",Miljö!$B$1:$J$1,0),FALSE)</f>
        <v>-</v>
      </c>
      <c r="J176" t="str">
        <f>VLOOKUP($B176,Miljö!$B$1:$J$479,MATCH("Kärnkraftsandel för ursprungsspecificerad el ()",Miljö!$B$1:$J$1,0),FALSE)</f>
        <v>-</v>
      </c>
      <c r="L176">
        <f>VLOOKUP($B176,Totalt!$B$1:$BP$497,MATCH("total el",Totalt!$B$1:$BP$1,0),FALSE)</f>
        <v>0</v>
      </c>
      <c r="N176" s="229" t="str">
        <f t="shared" si="8"/>
        <v/>
      </c>
      <c r="O176" s="229" t="str">
        <f t="shared" si="9"/>
        <v/>
      </c>
      <c r="P176" s="229" t="str">
        <f t="shared" si="10"/>
        <v/>
      </c>
      <c r="Q176" s="229" t="str">
        <f t="shared" si="11"/>
        <v/>
      </c>
    </row>
    <row r="177" spans="1:17" x14ac:dyDescent="0.25">
      <c r="A177" s="2" t="s">
        <v>286</v>
      </c>
      <c r="B177" s="2" t="s">
        <v>287</v>
      </c>
      <c r="C177" t="str">
        <f>VLOOKUP($B177,Totalt!$B$1:$BP$497,MATCH("Kvalitetsgranskad:",Totalt!$B$1:$BP$1,0),FALSE)</f>
        <v>Ja</v>
      </c>
      <c r="E177" t="str">
        <f>VLOOKUP($B177,Miljö!$B$1:$AG$479,MATCH(E$1,Miljö!$B$1:$AK$1,0),FALSE)</f>
        <v>Ja</v>
      </c>
      <c r="F177" t="str">
        <f>VLOOKUP($B177,Miljö!$B$1:$J$479,MATCH("Typ av ursprungsspecificerad el   (Om inget värde anges används Nordisk residualmix, se inforuta) ()",Miljö!$B$1:$J$1,0),FALSE)</f>
        <v>'Vattenkraft'</v>
      </c>
      <c r="G177">
        <f>VLOOKUP($B177,Miljö!$B$1:$J$479,MATCH("Primärenergifaktor ()",Miljö!$B$1:$J$1,0),FALSE)</f>
        <v>1.1000000000000001</v>
      </c>
      <c r="H177">
        <f>VLOOKUP($B177,Miljö!$B$1:$J$479,MATCH("Koldioxidekvivalenter energiomvandling (g/kwh)",Miljö!$B$1:$J$1,0),FALSE)</f>
        <v>0</v>
      </c>
      <c r="I177">
        <f>VLOOKUP($B177,Miljö!$B$1:$J$479,MATCH("Fossilandel för ursprungspecificerad el ()",Miljö!$B$1:$J$1,0),FALSE)</f>
        <v>0</v>
      </c>
      <c r="J177">
        <f>VLOOKUP($B177,Miljö!$B$1:$J$479,MATCH("Kärnkraftsandel för ursprungsspecificerad el ()",Miljö!$B$1:$J$1,0),FALSE)</f>
        <v>0.40799999999999997</v>
      </c>
      <c r="L177">
        <f>VLOOKUP($B177,Totalt!$B$1:$BP$497,MATCH("total el",Totalt!$B$1:$BP$1,0),FALSE)</f>
        <v>2.5999999999999999E-2</v>
      </c>
      <c r="N177" s="229">
        <f t="shared" si="8"/>
        <v>2.86E-2</v>
      </c>
      <c r="O177" s="229">
        <f t="shared" si="9"/>
        <v>0</v>
      </c>
      <c r="P177" s="229">
        <f t="shared" si="10"/>
        <v>0</v>
      </c>
      <c r="Q177" s="229">
        <f t="shared" si="11"/>
        <v>1.0607999999999999E-2</v>
      </c>
    </row>
    <row r="178" spans="1:17" x14ac:dyDescent="0.25">
      <c r="A178" s="2" t="s">
        <v>286</v>
      </c>
      <c r="B178" s="2" t="s">
        <v>288</v>
      </c>
      <c r="C178" t="str">
        <f>VLOOKUP($B178,Totalt!$B$1:$BP$497,MATCH("Kvalitetsgranskad:",Totalt!$B$1:$BP$1,0),FALSE)</f>
        <v>Ja</v>
      </c>
      <c r="E178" t="str">
        <f>VLOOKUP($B178,Miljö!$B$1:$AG$479,MATCH(E$1,Miljö!$B$1:$AK$1,0),FALSE)</f>
        <v>Ja</v>
      </c>
      <c r="F178" t="str">
        <f>VLOOKUP($B178,Miljö!$B$1:$J$479,MATCH("Typ av ursprungsspecificerad el   (Om inget värde anges används Nordisk residualmix, se inforuta) ()",Miljö!$B$1:$J$1,0),FALSE)</f>
        <v>'Vattenkraft'</v>
      </c>
      <c r="G178">
        <f>VLOOKUP($B178,Miljö!$B$1:$J$479,MATCH("Primärenergifaktor ()",Miljö!$B$1:$J$1,0),FALSE)</f>
        <v>1.1000000000000001</v>
      </c>
      <c r="H178">
        <f>VLOOKUP($B178,Miljö!$B$1:$J$479,MATCH("Koldioxidekvivalenter energiomvandling (g/kwh)",Miljö!$B$1:$J$1,0),FALSE)</f>
        <v>0</v>
      </c>
      <c r="I178">
        <f>VLOOKUP($B178,Miljö!$B$1:$J$479,MATCH("Fossilandel för ursprungspecificerad el ()",Miljö!$B$1:$J$1,0),FALSE)</f>
        <v>0</v>
      </c>
      <c r="J178">
        <f>VLOOKUP($B178,Miljö!$B$1:$J$479,MATCH("Kärnkraftsandel för ursprungsspecificerad el ()",Miljö!$B$1:$J$1,0),FALSE)</f>
        <v>0.40799999999999997</v>
      </c>
      <c r="L178">
        <f>VLOOKUP($B178,Totalt!$B$1:$BP$497,MATCH("total el",Totalt!$B$1:$BP$1,0),FALSE)</f>
        <v>2.9000000000000001E-2</v>
      </c>
      <c r="N178" s="229">
        <f t="shared" si="8"/>
        <v>3.1900000000000005E-2</v>
      </c>
      <c r="O178" s="229">
        <f t="shared" si="9"/>
        <v>0</v>
      </c>
      <c r="P178" s="229">
        <f t="shared" si="10"/>
        <v>0</v>
      </c>
      <c r="Q178" s="229">
        <f t="shared" si="11"/>
        <v>1.1832000000000001E-2</v>
      </c>
    </row>
    <row r="179" spans="1:17" x14ac:dyDescent="0.25">
      <c r="A179" s="2" t="s">
        <v>286</v>
      </c>
      <c r="B179" s="2" t="s">
        <v>289</v>
      </c>
      <c r="C179" t="str">
        <f>VLOOKUP($B179,Totalt!$B$1:$BP$497,MATCH("Kvalitetsgranskad:",Totalt!$B$1:$BP$1,0),FALSE)</f>
        <v>Ja</v>
      </c>
      <c r="E179" t="str">
        <f>VLOOKUP($B179,Miljö!$B$1:$AG$479,MATCH(E$1,Miljö!$B$1:$AK$1,0),FALSE)</f>
        <v>Ja</v>
      </c>
      <c r="F179" t="str">
        <f>VLOOKUP($B179,Miljö!$B$1:$J$479,MATCH("Typ av ursprungsspecificerad el   (Om inget värde anges används Nordisk residualmix, se inforuta) ()",Miljö!$B$1:$J$1,0),FALSE)</f>
        <v>'Vattenkraft'</v>
      </c>
      <c r="G179">
        <f>VLOOKUP($B179,Miljö!$B$1:$J$479,MATCH("Primärenergifaktor ()",Miljö!$B$1:$J$1,0),FALSE)</f>
        <v>1.1000000000000001</v>
      </c>
      <c r="H179">
        <f>VLOOKUP($B179,Miljö!$B$1:$J$479,MATCH("Koldioxidekvivalenter energiomvandling (g/kwh)",Miljö!$B$1:$J$1,0),FALSE)</f>
        <v>0</v>
      </c>
      <c r="I179">
        <f>VLOOKUP($B179,Miljö!$B$1:$J$479,MATCH("Fossilandel för ursprungspecificerad el ()",Miljö!$B$1:$J$1,0),FALSE)</f>
        <v>0</v>
      </c>
      <c r="J179">
        <f>VLOOKUP($B179,Miljö!$B$1:$J$479,MATCH("Kärnkraftsandel för ursprungsspecificerad el ()",Miljö!$B$1:$J$1,0),FALSE)</f>
        <v>0.40799999999999997</v>
      </c>
      <c r="L179">
        <f>VLOOKUP($B179,Totalt!$B$1:$BP$497,MATCH("total el",Totalt!$B$1:$BP$1,0),FALSE)</f>
        <v>5.0999999999999997E-2</v>
      </c>
      <c r="N179" s="229">
        <f t="shared" si="8"/>
        <v>5.6100000000000004E-2</v>
      </c>
      <c r="O179" s="229">
        <f t="shared" si="9"/>
        <v>0</v>
      </c>
      <c r="P179" s="229">
        <f t="shared" si="10"/>
        <v>0</v>
      </c>
      <c r="Q179" s="229">
        <f t="shared" si="11"/>
        <v>2.0807999999999997E-2</v>
      </c>
    </row>
    <row r="180" spans="1:17" x14ac:dyDescent="0.25">
      <c r="A180" s="2" t="s">
        <v>286</v>
      </c>
      <c r="B180" s="2" t="s">
        <v>290</v>
      </c>
      <c r="C180" t="str">
        <f>VLOOKUP($B180,Totalt!$B$1:$BP$497,MATCH("Kvalitetsgranskad:",Totalt!$B$1:$BP$1,0),FALSE)</f>
        <v>Ja</v>
      </c>
      <c r="E180" t="str">
        <f>VLOOKUP($B180,Miljö!$B$1:$AG$479,MATCH(E$1,Miljö!$B$1:$AK$1,0),FALSE)</f>
        <v>Ja</v>
      </c>
      <c r="F180" t="str">
        <f>VLOOKUP($B180,Miljö!$B$1:$J$479,MATCH("Typ av ursprungsspecificerad el   (Om inget värde anges används Nordisk residualmix, se inforuta) ()",Miljö!$B$1:$J$1,0),FALSE)</f>
        <v>'Vattenkraft'</v>
      </c>
      <c r="G180">
        <f>VLOOKUP($B180,Miljö!$B$1:$J$479,MATCH("Primärenergifaktor ()",Miljö!$B$1:$J$1,0),FALSE)</f>
        <v>1.1000000000000001</v>
      </c>
      <c r="H180">
        <f>VLOOKUP($B180,Miljö!$B$1:$J$479,MATCH("Koldioxidekvivalenter energiomvandling (g/kwh)",Miljö!$B$1:$J$1,0),FALSE)</f>
        <v>0</v>
      </c>
      <c r="I180">
        <f>VLOOKUP($B180,Miljö!$B$1:$J$479,MATCH("Fossilandel för ursprungspecificerad el ()",Miljö!$B$1:$J$1,0),FALSE)</f>
        <v>0</v>
      </c>
      <c r="J180">
        <f>VLOOKUP($B180,Miljö!$B$1:$J$479,MATCH("Kärnkraftsandel för ursprungsspecificerad el ()",Miljö!$B$1:$J$1,0),FALSE)</f>
        <v>0.40799999999999997</v>
      </c>
      <c r="L180">
        <f>VLOOKUP($B180,Totalt!$B$1:$BP$497,MATCH("total el",Totalt!$B$1:$BP$1,0),FALSE)</f>
        <v>3.3783500000000002</v>
      </c>
      <c r="N180" s="229">
        <f t="shared" si="8"/>
        <v>3.7161850000000003</v>
      </c>
      <c r="O180" s="229">
        <f t="shared" si="9"/>
        <v>0</v>
      </c>
      <c r="P180" s="229">
        <f t="shared" si="10"/>
        <v>0</v>
      </c>
      <c r="Q180" s="229">
        <f t="shared" si="11"/>
        <v>1.3783668</v>
      </c>
    </row>
    <row r="181" spans="1:17" x14ac:dyDescent="0.25">
      <c r="A181" s="2" t="s">
        <v>291</v>
      </c>
      <c r="B181" s="2" t="s">
        <v>292</v>
      </c>
      <c r="C181" t="str">
        <f>VLOOKUP($B181,Totalt!$B$1:$BP$497,MATCH("Kvalitetsgranskad:",Totalt!$B$1:$BP$1,0),FALSE)</f>
        <v>Ja</v>
      </c>
      <c r="E181" t="str">
        <f>VLOOKUP($B181,Miljö!$B$1:$AG$479,MATCH(E$1,Miljö!$B$1:$AK$1,0),FALSE)</f>
        <v>Ja</v>
      </c>
      <c r="F181" t="str">
        <f>VLOOKUP($B181,Miljö!$B$1:$J$479,MATCH("Typ av ursprungsspecificerad el   (Om inget värde anges används Nordisk residualmix, se inforuta) ()",Miljö!$B$1:$J$1,0),FALSE)</f>
        <v>'Förnybar'</v>
      </c>
      <c r="G181">
        <f>VLOOKUP($B181,Miljö!$B$1:$J$479,MATCH("Primärenergifaktor ()",Miljö!$B$1:$J$1,0),FALSE)</f>
        <v>1.1000000000000001</v>
      </c>
      <c r="H181">
        <f>VLOOKUP($B181,Miljö!$B$1:$J$479,MATCH("Koldioxidekvivalenter energiomvandling (g/kwh)",Miljö!$B$1:$J$1,0),FALSE)</f>
        <v>0</v>
      </c>
      <c r="I181">
        <f>VLOOKUP($B181,Miljö!$B$1:$J$479,MATCH("Fossilandel för ursprungspecificerad el ()",Miljö!$B$1:$J$1,0),FALSE)</f>
        <v>0</v>
      </c>
      <c r="J181">
        <f>VLOOKUP($B181,Miljö!$B$1:$J$479,MATCH("Kärnkraftsandel för ursprungsspecificerad el ()",Miljö!$B$1:$J$1,0),FALSE)</f>
        <v>0</v>
      </c>
      <c r="L181">
        <f>VLOOKUP($B181,Totalt!$B$1:$BP$497,MATCH("total el",Totalt!$B$1:$BP$1,0),FALSE)</f>
        <v>0.41358</v>
      </c>
      <c r="N181" s="229">
        <f t="shared" si="8"/>
        <v>0.45493800000000006</v>
      </c>
      <c r="O181" s="229">
        <f t="shared" si="9"/>
        <v>0</v>
      </c>
      <c r="P181" s="229">
        <f t="shared" si="10"/>
        <v>0</v>
      </c>
      <c r="Q181" s="229">
        <f t="shared" si="11"/>
        <v>0</v>
      </c>
    </row>
    <row r="182" spans="1:17" x14ac:dyDescent="0.25">
      <c r="A182" s="2" t="s">
        <v>291</v>
      </c>
      <c r="B182" s="2" t="s">
        <v>293</v>
      </c>
      <c r="C182" t="str">
        <f>VLOOKUP($B182,Totalt!$B$1:$BP$497,MATCH("Kvalitetsgranskad:",Totalt!$B$1:$BP$1,0),FALSE)</f>
        <v>Ja</v>
      </c>
      <c r="E182" t="str">
        <f>VLOOKUP($B182,Miljö!$B$1:$AG$479,MATCH(E$1,Miljö!$B$1:$AK$1,0),FALSE)</f>
        <v>Ja</v>
      </c>
      <c r="F182" t="str">
        <f>VLOOKUP($B182,Miljö!$B$1:$J$479,MATCH("Typ av ursprungsspecificerad el   (Om inget värde anges används Nordisk residualmix, se inforuta) ()",Miljö!$B$1:$J$1,0),FALSE)</f>
        <v>'Förnybar'</v>
      </c>
      <c r="G182">
        <f>VLOOKUP($B182,Miljö!$B$1:$J$479,MATCH("Primärenergifaktor ()",Miljö!$B$1:$J$1,0),FALSE)</f>
        <v>1.1000000000000001</v>
      </c>
      <c r="H182">
        <f>VLOOKUP($B182,Miljö!$B$1:$J$479,MATCH("Koldioxidekvivalenter energiomvandling (g/kwh)",Miljö!$B$1:$J$1,0),FALSE)</f>
        <v>0</v>
      </c>
      <c r="I182">
        <f>VLOOKUP($B182,Miljö!$B$1:$J$479,MATCH("Fossilandel för ursprungspecificerad el ()",Miljö!$B$1:$J$1,0),FALSE)</f>
        <v>0</v>
      </c>
      <c r="J182">
        <f>VLOOKUP($B182,Miljö!$B$1:$J$479,MATCH("Kärnkraftsandel för ursprungsspecificerad el ()",Miljö!$B$1:$J$1,0),FALSE)</f>
        <v>0</v>
      </c>
      <c r="L182">
        <f>VLOOKUP($B182,Totalt!$B$1:$BP$497,MATCH("total el",Totalt!$B$1:$BP$1,0),FALSE)</f>
        <v>2.2069999999999999</v>
      </c>
      <c r="N182" s="229">
        <f t="shared" si="8"/>
        <v>2.4277000000000002</v>
      </c>
      <c r="O182" s="229">
        <f t="shared" si="9"/>
        <v>0</v>
      </c>
      <c r="P182" s="229">
        <f t="shared" si="10"/>
        <v>0</v>
      </c>
      <c r="Q182" s="229">
        <f t="shared" si="11"/>
        <v>0</v>
      </c>
    </row>
    <row r="183" spans="1:17" x14ac:dyDescent="0.25">
      <c r="A183" s="2" t="s">
        <v>294</v>
      </c>
      <c r="B183" s="2" t="s">
        <v>295</v>
      </c>
      <c r="C183" t="str">
        <f>VLOOKUP($B183,Totalt!$B$1:$BP$497,MATCH("Kvalitetsgranskad:",Totalt!$B$1:$BP$1,0),FALSE)</f>
        <v>Ja</v>
      </c>
      <c r="E183" t="str">
        <f>VLOOKUP($B183,Miljö!$B$1:$AG$479,MATCH(E$1,Miljö!$B$1:$AK$1,0),FALSE)</f>
        <v>Ja</v>
      </c>
      <c r="F183" t="str">
        <f>VLOOKUP($B183,Miljö!$B$1:$J$479,MATCH("Typ av ursprungsspecificerad el   (Om inget värde anges används Nordisk residualmix, se inforuta) ()",Miljö!$B$1:$J$1,0),FALSE)</f>
        <v>'Vatenkraft'</v>
      </c>
      <c r="G183">
        <f>VLOOKUP($B183,Miljö!$B$1:$J$479,MATCH("Primärenergifaktor ()",Miljö!$B$1:$J$1,0),FALSE)</f>
        <v>1.1000000000000001</v>
      </c>
      <c r="H183">
        <f>VLOOKUP($B183,Miljö!$B$1:$J$479,MATCH("Koldioxidekvivalenter energiomvandling (g/kwh)",Miljö!$B$1:$J$1,0),FALSE)</f>
        <v>0</v>
      </c>
      <c r="I183">
        <f>VLOOKUP($B183,Miljö!$B$1:$J$479,MATCH("Fossilandel för ursprungspecificerad el ()",Miljö!$B$1:$J$1,0),FALSE)</f>
        <v>0</v>
      </c>
      <c r="J183">
        <f>VLOOKUP($B183,Miljö!$B$1:$J$479,MATCH("Kärnkraftsandel för ursprungsspecificerad el ()",Miljö!$B$1:$J$1,0),FALSE)</f>
        <v>0</v>
      </c>
      <c r="L183">
        <f>VLOOKUP($B183,Totalt!$B$1:$BP$497,MATCH("total el",Totalt!$B$1:$BP$1,0),FALSE)</f>
        <v>9.15855</v>
      </c>
      <c r="N183" s="229">
        <f t="shared" si="8"/>
        <v>10.074405</v>
      </c>
      <c r="O183" s="229">
        <f t="shared" si="9"/>
        <v>0</v>
      </c>
      <c r="P183" s="229">
        <f t="shared" si="10"/>
        <v>0</v>
      </c>
      <c r="Q183" s="229">
        <f t="shared" si="11"/>
        <v>0</v>
      </c>
    </row>
    <row r="184" spans="1:17" x14ac:dyDescent="0.25">
      <c r="A184" s="2" t="s">
        <v>296</v>
      </c>
      <c r="B184" s="2" t="s">
        <v>297</v>
      </c>
      <c r="C184" t="str">
        <f>VLOOKUP($B184,Totalt!$B$1:$BP$497,MATCH("Kvalitetsgranskad:",Totalt!$B$1:$BP$1,0),FALSE)</f>
        <v>Ja</v>
      </c>
      <c r="E184" t="str">
        <f>VLOOKUP($B184,Miljö!$B$1:$AG$479,MATCH(E$1,Miljö!$B$1:$AK$1,0),FALSE)</f>
        <v>Ja</v>
      </c>
      <c r="F184" t="str">
        <f>VLOOKUP($B184,Miljö!$B$1:$J$479,MATCH("Typ av ursprungsspecificerad el   (Om inget värde anges används Nordisk residualmix, se inforuta) ()",Miljö!$B$1:$J$1,0),FALSE)</f>
        <v>'Vattenkraft'</v>
      </c>
      <c r="G184">
        <f>VLOOKUP($B184,Miljö!$B$1:$J$479,MATCH("Primärenergifaktor ()",Miljö!$B$1:$J$1,0),FALSE)</f>
        <v>2.29</v>
      </c>
      <c r="H184">
        <f>VLOOKUP($B184,Miljö!$B$1:$J$479,MATCH("Koldioxidekvivalenter energiomvandling (g/kwh)",Miljö!$B$1:$J$1,0),FALSE)</f>
        <v>336.39</v>
      </c>
      <c r="I184">
        <f>VLOOKUP($B184,Miljö!$B$1:$J$479,MATCH("Fossilandel för ursprungspecificerad el ()",Miljö!$B$1:$J$1,0),FALSE)</f>
        <v>0.42099999999999999</v>
      </c>
      <c r="J184">
        <f>VLOOKUP($B184,Miljö!$B$1:$J$479,MATCH("Kärnkraftsandel för ursprungsspecificerad el ()",Miljö!$B$1:$J$1,0),FALSE)</f>
        <v>0</v>
      </c>
      <c r="L184">
        <f>VLOOKUP($B184,Totalt!$B$1:$BP$497,MATCH("total el",Totalt!$B$1:$BP$1,0),FALSE)</f>
        <v>0.17499999999999999</v>
      </c>
      <c r="N184" s="229">
        <f t="shared" si="8"/>
        <v>0.40075</v>
      </c>
      <c r="O184" s="229">
        <f t="shared" si="9"/>
        <v>58.868249999999996</v>
      </c>
      <c r="P184" s="229">
        <f t="shared" si="10"/>
        <v>7.367499999999999E-2</v>
      </c>
      <c r="Q184" s="229">
        <f t="shared" si="11"/>
        <v>0</v>
      </c>
    </row>
    <row r="185" spans="1:17" x14ac:dyDescent="0.25">
      <c r="A185" s="2" t="s">
        <v>296</v>
      </c>
      <c r="B185" s="2" t="s">
        <v>298</v>
      </c>
      <c r="C185" t="str">
        <f>VLOOKUP($B185,Totalt!$B$1:$BP$497,MATCH("Kvalitetsgranskad:",Totalt!$B$1:$BP$1,0),FALSE)</f>
        <v>Ja</v>
      </c>
      <c r="E185" t="str">
        <f>VLOOKUP($B185,Miljö!$B$1:$AG$479,MATCH(E$1,Miljö!$B$1:$AK$1,0),FALSE)</f>
        <v>Ja</v>
      </c>
      <c r="F185" t="str">
        <f>VLOOKUP($B185,Miljö!$B$1:$J$479,MATCH("Typ av ursprungsspecificerad el   (Om inget värde anges används Nordisk residualmix, se inforuta) ()",Miljö!$B$1:$J$1,0),FALSE)</f>
        <v>'Vattenkraft'</v>
      </c>
      <c r="G185">
        <f>VLOOKUP($B185,Miljö!$B$1:$J$479,MATCH("Primärenergifaktor ()",Miljö!$B$1:$J$1,0),FALSE)</f>
        <v>1.1000000000000001</v>
      </c>
      <c r="H185">
        <f>VLOOKUP($B185,Miljö!$B$1:$J$479,MATCH("Koldioxidekvivalenter energiomvandling (g/kwh)",Miljö!$B$1:$J$1,0),FALSE)</f>
        <v>8.31</v>
      </c>
      <c r="I185">
        <f>VLOOKUP($B185,Miljö!$B$1:$J$479,MATCH("Fossilandel för ursprungspecificerad el ()",Miljö!$B$1:$J$1,0),FALSE)</f>
        <v>0</v>
      </c>
      <c r="J185">
        <f>VLOOKUP($B185,Miljö!$B$1:$J$479,MATCH("Kärnkraftsandel för ursprungsspecificerad el ()",Miljö!$B$1:$J$1,0),FALSE)</f>
        <v>0</v>
      </c>
      <c r="L185">
        <f>VLOOKUP($B185,Totalt!$B$1:$BP$497,MATCH("total el",Totalt!$B$1:$BP$1,0),FALSE)</f>
        <v>0.14000000000000001</v>
      </c>
      <c r="N185" s="229">
        <f t="shared" si="8"/>
        <v>0.15400000000000003</v>
      </c>
      <c r="O185" s="229">
        <f t="shared" si="9"/>
        <v>1.1634000000000002</v>
      </c>
      <c r="P185" s="229">
        <f t="shared" si="10"/>
        <v>0</v>
      </c>
      <c r="Q185" s="229">
        <f t="shared" si="11"/>
        <v>0</v>
      </c>
    </row>
    <row r="186" spans="1:17" x14ac:dyDescent="0.25">
      <c r="A186" s="2" t="s">
        <v>296</v>
      </c>
      <c r="B186" s="2" t="s">
        <v>299</v>
      </c>
      <c r="C186" t="str">
        <f>VLOOKUP($B186,Totalt!$B$1:$BP$497,MATCH("Kvalitetsgranskad:",Totalt!$B$1:$BP$1,0),FALSE)</f>
        <v>Ja</v>
      </c>
      <c r="E186" t="str">
        <f>VLOOKUP($B186,Miljö!$B$1:$AG$479,MATCH(E$1,Miljö!$B$1:$AK$1,0),FALSE)</f>
        <v>Ja</v>
      </c>
      <c r="F186" t="str">
        <f>VLOOKUP($B186,Miljö!$B$1:$J$479,MATCH("Typ av ursprungsspecificerad el   (Om inget värde anges används Nordisk residualmix, se inforuta) ()",Miljö!$B$1:$J$1,0),FALSE)</f>
        <v>'Vattenkraft'</v>
      </c>
      <c r="G186">
        <f>VLOOKUP($B186,Miljö!$B$1:$J$479,MATCH("Primärenergifaktor ()",Miljö!$B$1:$J$1,0),FALSE)</f>
        <v>1.1000000000000001</v>
      </c>
      <c r="H186">
        <f>VLOOKUP($B186,Miljö!$B$1:$J$479,MATCH("Koldioxidekvivalenter energiomvandling (g/kwh)",Miljö!$B$1:$J$1,0),FALSE)</f>
        <v>8.31</v>
      </c>
      <c r="I186">
        <f>VLOOKUP($B186,Miljö!$B$1:$J$479,MATCH("Fossilandel för ursprungspecificerad el ()",Miljö!$B$1:$J$1,0),FALSE)</f>
        <v>0</v>
      </c>
      <c r="J186">
        <f>VLOOKUP($B186,Miljö!$B$1:$J$479,MATCH("Kärnkraftsandel för ursprungsspecificerad el ()",Miljö!$B$1:$J$1,0),FALSE)</f>
        <v>0</v>
      </c>
      <c r="L186">
        <f>VLOOKUP($B186,Totalt!$B$1:$BP$497,MATCH("total el",Totalt!$B$1:$BP$1,0),FALSE)</f>
        <v>0.22900000000000001</v>
      </c>
      <c r="N186" s="229">
        <f t="shared" si="8"/>
        <v>0.25190000000000001</v>
      </c>
      <c r="O186" s="229">
        <f t="shared" si="9"/>
        <v>1.9029900000000002</v>
      </c>
      <c r="P186" s="229">
        <f t="shared" si="10"/>
        <v>0</v>
      </c>
      <c r="Q186" s="229">
        <f t="shared" si="11"/>
        <v>0</v>
      </c>
    </row>
    <row r="187" spans="1:17" x14ac:dyDescent="0.25">
      <c r="A187" s="2" t="s">
        <v>296</v>
      </c>
      <c r="B187" s="2" t="s">
        <v>300</v>
      </c>
      <c r="C187" t="str">
        <f>VLOOKUP($B187,Totalt!$B$1:$BP$497,MATCH("Kvalitetsgranskad:",Totalt!$B$1:$BP$1,0),FALSE)</f>
        <v>Ja</v>
      </c>
      <c r="E187" t="str">
        <f>VLOOKUP($B187,Miljö!$B$1:$AG$479,MATCH(E$1,Miljö!$B$1:$AK$1,0),FALSE)</f>
        <v>Ja</v>
      </c>
      <c r="F187" t="str">
        <f>VLOOKUP($B187,Miljö!$B$1:$J$479,MATCH("Typ av ursprungsspecificerad el   (Om inget värde anges används Nordisk residualmix, se inforuta) ()",Miljö!$B$1:$J$1,0),FALSE)</f>
        <v>'vattenkraft'</v>
      </c>
      <c r="G187">
        <f>VLOOKUP($B187,Miljö!$B$1:$J$479,MATCH("Primärenergifaktor ()",Miljö!$B$1:$J$1,0),FALSE)</f>
        <v>1.1000000000000001</v>
      </c>
      <c r="H187">
        <f>VLOOKUP($B187,Miljö!$B$1:$J$479,MATCH("Koldioxidekvivalenter energiomvandling (g/kwh)",Miljö!$B$1:$J$1,0),FALSE)</f>
        <v>8.31</v>
      </c>
      <c r="I187">
        <f>VLOOKUP($B187,Miljö!$B$1:$J$479,MATCH("Fossilandel för ursprungspecificerad el ()",Miljö!$B$1:$J$1,0),FALSE)</f>
        <v>0</v>
      </c>
      <c r="J187">
        <f>VLOOKUP($B187,Miljö!$B$1:$J$479,MATCH("Kärnkraftsandel för ursprungsspecificerad el ()",Miljö!$B$1:$J$1,0),FALSE)</f>
        <v>0</v>
      </c>
      <c r="L187">
        <f>VLOOKUP($B187,Totalt!$B$1:$BP$497,MATCH("total el",Totalt!$B$1:$BP$1,0),FALSE)</f>
        <v>0.1</v>
      </c>
      <c r="N187" s="229">
        <f t="shared" si="8"/>
        <v>0.11000000000000001</v>
      </c>
      <c r="O187" s="229">
        <f t="shared" si="9"/>
        <v>0.83100000000000007</v>
      </c>
      <c r="P187" s="229">
        <f t="shared" si="10"/>
        <v>0</v>
      </c>
      <c r="Q187" s="229">
        <f t="shared" si="11"/>
        <v>0</v>
      </c>
    </row>
    <row r="188" spans="1:17" x14ac:dyDescent="0.25">
      <c r="A188" s="2" t="s">
        <v>296</v>
      </c>
      <c r="B188" s="2" t="s">
        <v>301</v>
      </c>
      <c r="C188" t="str">
        <f>VLOOKUP($B188,Totalt!$B$1:$BP$497,MATCH("Kvalitetsgranskad:",Totalt!$B$1:$BP$1,0),FALSE)</f>
        <v>Ja</v>
      </c>
      <c r="E188" t="str">
        <f>VLOOKUP($B188,Miljö!$B$1:$AG$479,MATCH(E$1,Miljö!$B$1:$AK$1,0),FALSE)</f>
        <v>Ja</v>
      </c>
      <c r="F188" t="str">
        <f>VLOOKUP($B188,Miljö!$B$1:$J$479,MATCH("Typ av ursprungsspecificerad el   (Om inget värde anges används Nordisk residualmix, se inforuta) ()",Miljö!$B$1:$J$1,0),FALSE)</f>
        <v>'Vattenkraft'</v>
      </c>
      <c r="G188">
        <f>VLOOKUP($B188,Miljö!$B$1:$J$479,MATCH("Primärenergifaktor ()",Miljö!$B$1:$J$1,0),FALSE)</f>
        <v>1.1000000000000001</v>
      </c>
      <c r="H188">
        <f>VLOOKUP($B188,Miljö!$B$1:$J$479,MATCH("Koldioxidekvivalenter energiomvandling (g/kwh)",Miljö!$B$1:$J$1,0),FALSE)</f>
        <v>8.31</v>
      </c>
      <c r="I188">
        <f>VLOOKUP($B188,Miljö!$B$1:$J$479,MATCH("Fossilandel för ursprungspecificerad el ()",Miljö!$B$1:$J$1,0),FALSE)</f>
        <v>0</v>
      </c>
      <c r="J188">
        <f>VLOOKUP($B188,Miljö!$B$1:$J$479,MATCH("Kärnkraftsandel för ursprungsspecificerad el ()",Miljö!$B$1:$J$1,0),FALSE)</f>
        <v>0</v>
      </c>
      <c r="L188">
        <f>VLOOKUP($B188,Totalt!$B$1:$BP$497,MATCH("total el",Totalt!$B$1:$BP$1,0),FALSE)</f>
        <v>0.31900000000000001</v>
      </c>
      <c r="N188" s="229">
        <f t="shared" si="8"/>
        <v>0.35090000000000005</v>
      </c>
      <c r="O188" s="229">
        <f t="shared" si="9"/>
        <v>2.6508900000000004</v>
      </c>
      <c r="P188" s="229">
        <f t="shared" si="10"/>
        <v>0</v>
      </c>
      <c r="Q188" s="229">
        <f t="shared" si="11"/>
        <v>0</v>
      </c>
    </row>
    <row r="189" spans="1:17" x14ac:dyDescent="0.25">
      <c r="A189" s="2" t="s">
        <v>296</v>
      </c>
      <c r="B189" s="2" t="s">
        <v>302</v>
      </c>
      <c r="C189" t="str">
        <f>VLOOKUP($B189,Totalt!$B$1:$BP$497,MATCH("Kvalitetsgranskad:",Totalt!$B$1:$BP$1,0),FALSE)</f>
        <v>Ja</v>
      </c>
      <c r="E189" t="str">
        <f>VLOOKUP($B189,Miljö!$B$1:$AG$479,MATCH(E$1,Miljö!$B$1:$AK$1,0),FALSE)</f>
        <v>Ja</v>
      </c>
      <c r="F189" t="str">
        <f>VLOOKUP($B189,Miljö!$B$1:$J$479,MATCH("Typ av ursprungsspecificerad el   (Om inget värde anges används Nordisk residualmix, se inforuta) ()",Miljö!$B$1:$J$1,0),FALSE)</f>
        <v>'Vattenkraft'</v>
      </c>
      <c r="G189">
        <f>VLOOKUP($B189,Miljö!$B$1:$J$479,MATCH("Primärenergifaktor ()",Miljö!$B$1:$J$1,0),FALSE)</f>
        <v>1.1000000000000001</v>
      </c>
      <c r="H189">
        <f>VLOOKUP($B189,Miljö!$B$1:$J$479,MATCH("Koldioxidekvivalenter energiomvandling (g/kwh)",Miljö!$B$1:$J$1,0),FALSE)</f>
        <v>8.31</v>
      </c>
      <c r="I189">
        <f>VLOOKUP($B189,Miljö!$B$1:$J$479,MATCH("Fossilandel för ursprungspecificerad el ()",Miljö!$B$1:$J$1,0),FALSE)</f>
        <v>0</v>
      </c>
      <c r="J189">
        <f>VLOOKUP($B189,Miljö!$B$1:$J$479,MATCH("Kärnkraftsandel för ursprungsspecificerad el ()",Miljö!$B$1:$J$1,0),FALSE)</f>
        <v>0</v>
      </c>
      <c r="L189">
        <f>VLOOKUP($B189,Totalt!$B$1:$BP$497,MATCH("total el",Totalt!$B$1:$BP$1,0),FALSE)</f>
        <v>0.54</v>
      </c>
      <c r="N189" s="229">
        <f t="shared" si="8"/>
        <v>0.59400000000000008</v>
      </c>
      <c r="O189" s="229">
        <f t="shared" si="9"/>
        <v>4.4874000000000009</v>
      </c>
      <c r="P189" s="229">
        <f t="shared" si="10"/>
        <v>0</v>
      </c>
      <c r="Q189" s="229">
        <f t="shared" si="11"/>
        <v>0</v>
      </c>
    </row>
    <row r="190" spans="1:17" x14ac:dyDescent="0.25">
      <c r="A190" s="2" t="s">
        <v>296</v>
      </c>
      <c r="B190" s="2" t="s">
        <v>303</v>
      </c>
      <c r="C190" t="str">
        <f>VLOOKUP($B190,Totalt!$B$1:$BP$497,MATCH("Kvalitetsgranskad:",Totalt!$B$1:$BP$1,0),FALSE)</f>
        <v>Ja</v>
      </c>
      <c r="E190" t="str">
        <f>VLOOKUP($B190,Miljö!$B$1:$AG$479,MATCH(E$1,Miljö!$B$1:$AK$1,0),FALSE)</f>
        <v>Ja</v>
      </c>
      <c r="F190" t="str">
        <f>VLOOKUP($B190,Miljö!$B$1:$J$479,MATCH("Typ av ursprungsspecificerad el   (Om inget värde anges används Nordisk residualmix, se inforuta) ()",Miljö!$B$1:$J$1,0),FALSE)</f>
        <v>'Vattenkraft'</v>
      </c>
      <c r="G190">
        <f>VLOOKUP($B190,Miljö!$B$1:$J$479,MATCH("Primärenergifaktor ()",Miljö!$B$1:$J$1,0),FALSE)</f>
        <v>1.1000000000000001</v>
      </c>
      <c r="H190">
        <f>VLOOKUP($B190,Miljö!$B$1:$J$479,MATCH("Koldioxidekvivalenter energiomvandling (g/kwh)",Miljö!$B$1:$J$1,0),FALSE)</f>
        <v>8.31</v>
      </c>
      <c r="I190">
        <f>VLOOKUP($B190,Miljö!$B$1:$J$479,MATCH("Fossilandel för ursprungspecificerad el ()",Miljö!$B$1:$J$1,0),FALSE)</f>
        <v>0</v>
      </c>
      <c r="J190">
        <f>VLOOKUP($B190,Miljö!$B$1:$J$479,MATCH("Kärnkraftsandel för ursprungsspecificerad el ()",Miljö!$B$1:$J$1,0),FALSE)</f>
        <v>0</v>
      </c>
      <c r="L190">
        <f>VLOOKUP($B190,Totalt!$B$1:$BP$497,MATCH("total el",Totalt!$B$1:$BP$1,0),FALSE)</f>
        <v>0.23499999999999999</v>
      </c>
      <c r="N190" s="229">
        <f t="shared" si="8"/>
        <v>0.25850000000000001</v>
      </c>
      <c r="O190" s="229">
        <f t="shared" si="9"/>
        <v>1.95285</v>
      </c>
      <c r="P190" s="229">
        <f t="shared" si="10"/>
        <v>0</v>
      </c>
      <c r="Q190" s="229">
        <f t="shared" si="11"/>
        <v>0</v>
      </c>
    </row>
    <row r="191" spans="1:17" x14ac:dyDescent="0.25">
      <c r="A191" s="2" t="s">
        <v>296</v>
      </c>
      <c r="B191" s="2" t="s">
        <v>304</v>
      </c>
      <c r="C191" t="str">
        <f>VLOOKUP($B191,Totalt!$B$1:$BP$497,MATCH("Kvalitetsgranskad:",Totalt!$B$1:$BP$1,0),FALSE)</f>
        <v>Ja</v>
      </c>
      <c r="E191" t="str">
        <f>VLOOKUP($B191,Miljö!$B$1:$AG$479,MATCH(E$1,Miljö!$B$1:$AK$1,0),FALSE)</f>
        <v>Ja</v>
      </c>
      <c r="F191" t="str">
        <f>VLOOKUP($B191,Miljö!$B$1:$J$479,MATCH("Typ av ursprungsspecificerad el   (Om inget värde anges används Nordisk residualmix, se inforuta) ()",Miljö!$B$1:$J$1,0),FALSE)</f>
        <v>'Vattenkraft'</v>
      </c>
      <c r="G191">
        <f>VLOOKUP($B191,Miljö!$B$1:$J$479,MATCH("Primärenergifaktor ()",Miljö!$B$1:$J$1,0),FALSE)</f>
        <v>1.1000000000000001</v>
      </c>
      <c r="H191">
        <f>VLOOKUP($B191,Miljö!$B$1:$J$479,MATCH("Koldioxidekvivalenter energiomvandling (g/kwh)",Miljö!$B$1:$J$1,0),FALSE)</f>
        <v>8.31</v>
      </c>
      <c r="I191">
        <f>VLOOKUP($B191,Miljö!$B$1:$J$479,MATCH("Fossilandel för ursprungspecificerad el ()",Miljö!$B$1:$J$1,0),FALSE)</f>
        <v>0</v>
      </c>
      <c r="J191">
        <f>VLOOKUP($B191,Miljö!$B$1:$J$479,MATCH("Kärnkraftsandel för ursprungsspecificerad el ()",Miljö!$B$1:$J$1,0),FALSE)</f>
        <v>0</v>
      </c>
      <c r="L191">
        <f>VLOOKUP($B191,Totalt!$B$1:$BP$497,MATCH("total el",Totalt!$B$1:$BP$1,0),FALSE)</f>
        <v>0.14000000000000001</v>
      </c>
      <c r="N191" s="229">
        <f t="shared" si="8"/>
        <v>0.15400000000000003</v>
      </c>
      <c r="O191" s="229">
        <f t="shared" si="9"/>
        <v>1.1634000000000002</v>
      </c>
      <c r="P191" s="229">
        <f t="shared" si="10"/>
        <v>0</v>
      </c>
      <c r="Q191" s="229">
        <f t="shared" si="11"/>
        <v>0</v>
      </c>
    </row>
    <row r="192" spans="1:17" x14ac:dyDescent="0.25">
      <c r="A192" s="2" t="s">
        <v>305</v>
      </c>
      <c r="B192" s="2" t="s">
        <v>306</v>
      </c>
      <c r="C192" t="str">
        <f>VLOOKUP($B192,Totalt!$B$1:$BP$497,MATCH("Kvalitetsgranskad:",Totalt!$B$1:$BP$1,0),FALSE)</f>
        <v>Ja</v>
      </c>
      <c r="E192" t="str">
        <f>VLOOKUP($B192,Miljö!$B$1:$AG$479,MATCH(E$1,Miljö!$B$1:$AK$1,0),FALSE)</f>
        <v>Ja</v>
      </c>
      <c r="F192" t="str">
        <f>VLOOKUP($B192,Miljö!$B$1:$J$479,MATCH("Typ av ursprungsspecificerad el   (Om inget värde anges används Nordisk residualmix, se inforuta) ()",Miljö!$B$1:$J$1,0),FALSE)</f>
        <v>'-'</v>
      </c>
      <c r="G192">
        <f>VLOOKUP($B192,Miljö!$B$1:$J$479,MATCH("Primärenergifaktor ()",Miljö!$B$1:$J$1,0),FALSE)</f>
        <v>2.38</v>
      </c>
      <c r="H192">
        <f>VLOOKUP($B192,Miljö!$B$1:$J$479,MATCH("Koldioxidekvivalenter energiomvandling (g/kwh)",Miljö!$B$1:$J$1,0),FALSE)</f>
        <v>320</v>
      </c>
      <c r="I192">
        <f>VLOOKUP($B192,Miljö!$B$1:$J$479,MATCH("Fossilandel för ursprungspecificerad el ()",Miljö!$B$1:$J$1,0),FALSE)</f>
        <v>0.42</v>
      </c>
      <c r="J192">
        <f>VLOOKUP($B192,Miljö!$B$1:$J$479,MATCH("Kärnkraftsandel för ursprungsspecificerad el ()",Miljö!$B$1:$J$1,0),FALSE)</f>
        <v>0.40799999999999997</v>
      </c>
      <c r="L192">
        <f>VLOOKUP($B192,Totalt!$B$1:$BP$497,MATCH("total el",Totalt!$B$1:$BP$1,0),FALSE)</f>
        <v>0.41599999999999998</v>
      </c>
      <c r="N192" s="229">
        <f t="shared" si="8"/>
        <v>0.99007999999999996</v>
      </c>
      <c r="O192" s="229">
        <f t="shared" si="9"/>
        <v>133.12</v>
      </c>
      <c r="P192" s="229">
        <f t="shared" si="10"/>
        <v>0.17471999999999999</v>
      </c>
      <c r="Q192" s="229">
        <f t="shared" si="11"/>
        <v>0.16972799999999999</v>
      </c>
    </row>
    <row r="193" spans="1:17" x14ac:dyDescent="0.25">
      <c r="A193" s="2" t="s">
        <v>307</v>
      </c>
      <c r="B193" s="2" t="s">
        <v>308</v>
      </c>
      <c r="C193" t="str">
        <f>VLOOKUP($B193,Totalt!$B$1:$BP$497,MATCH("Kvalitetsgranskad:",Totalt!$B$1:$BP$1,0),FALSE)</f>
        <v>Nej</v>
      </c>
      <c r="E193" t="str">
        <f>VLOOKUP($B193,Miljö!$B$1:$AG$479,MATCH(E$1,Miljö!$B$1:$AK$1,0),FALSE)</f>
        <v>Nej</v>
      </c>
      <c r="F193" t="str">
        <f>VLOOKUP($B193,Miljö!$B$1:$J$479,MATCH("Typ av ursprungsspecificerad el   (Om inget värde anges används Nordisk residualmix, se inforuta) ()",Miljö!$B$1:$J$1,0),FALSE)</f>
        <v>-</v>
      </c>
      <c r="G193" t="str">
        <f>VLOOKUP($B193,Miljö!$B$1:$J$479,MATCH("Primärenergifaktor ()",Miljö!$B$1:$J$1,0),FALSE)</f>
        <v>-</v>
      </c>
      <c r="H193" t="str">
        <f>VLOOKUP($B193,Miljö!$B$1:$J$479,MATCH("Koldioxidekvivalenter energiomvandling (g/kwh)",Miljö!$B$1:$J$1,0),FALSE)</f>
        <v>-</v>
      </c>
      <c r="I193" t="str">
        <f>VLOOKUP($B193,Miljö!$B$1:$J$479,MATCH("Fossilandel för ursprungspecificerad el ()",Miljö!$B$1:$J$1,0),FALSE)</f>
        <v>-</v>
      </c>
      <c r="J193" t="str">
        <f>VLOOKUP($B193,Miljö!$B$1:$J$479,MATCH("Kärnkraftsandel för ursprungsspecificerad el ()",Miljö!$B$1:$J$1,0),FALSE)</f>
        <v>-</v>
      </c>
      <c r="L193">
        <f>VLOOKUP($B193,Totalt!$B$1:$BP$497,MATCH("total el",Totalt!$B$1:$BP$1,0),FALSE)</f>
        <v>0</v>
      </c>
      <c r="N193" s="229" t="str">
        <f t="shared" si="8"/>
        <v/>
      </c>
      <c r="O193" s="229" t="str">
        <f t="shared" si="9"/>
        <v/>
      </c>
      <c r="P193" s="229" t="str">
        <f t="shared" si="10"/>
        <v/>
      </c>
      <c r="Q193" s="229" t="str">
        <f t="shared" si="11"/>
        <v/>
      </c>
    </row>
    <row r="194" spans="1:17" x14ac:dyDescent="0.25">
      <c r="A194" s="2" t="s">
        <v>311</v>
      </c>
      <c r="B194" s="2" t="s">
        <v>10</v>
      </c>
      <c r="C194" t="str">
        <f>VLOOKUP($B194,Totalt!$B$1:$BP$497,MATCH("Kvalitetsgranskad:",Totalt!$B$1:$BP$1,0),FALSE)</f>
        <v>Ja</v>
      </c>
      <c r="E194" t="str">
        <f>VLOOKUP($B194,Miljö!$B$1:$AG$479,MATCH(E$1,Miljö!$B$1:$AK$1,0),FALSE)</f>
        <v>Nej</v>
      </c>
      <c r="F194" t="str">
        <f>VLOOKUP($B194,Miljö!$B$1:$J$479,MATCH("Typ av ursprungsspecificerad el   (Om inget värde anges används Nordisk residualmix, se inforuta) ()",Miljö!$B$1:$J$1,0),FALSE)</f>
        <v>-</v>
      </c>
      <c r="G194">
        <f>VLOOKUP($B194,Miljö!$B$1:$J$479,MATCH("Primärenergifaktor ()",Miljö!$B$1:$J$1,0),FALSE)</f>
        <v>2.29</v>
      </c>
      <c r="H194">
        <f>VLOOKUP($B194,Miljö!$B$1:$J$479,MATCH("Koldioxidekvivalenter energiomvandling (g/kwh)",Miljö!$B$1:$J$1,0),FALSE)</f>
        <v>336.39</v>
      </c>
      <c r="I194">
        <f>VLOOKUP($B194,Miljö!$B$1:$J$479,MATCH("Fossilandel för ursprungspecificerad el ()",Miljö!$B$1:$J$1,0),FALSE)</f>
        <v>0.42099999999999999</v>
      </c>
      <c r="J194">
        <f>VLOOKUP($B194,Miljö!$B$1:$J$479,MATCH("Kärnkraftsandel för ursprungsspecificerad el ()",Miljö!$B$1:$J$1,0),FALSE)</f>
        <v>0.40799999999999997</v>
      </c>
      <c r="L194">
        <f>VLOOKUP($B194,Totalt!$B$1:$BP$497,MATCH("total el",Totalt!$B$1:$BP$1,0),FALSE)</f>
        <v>0.249</v>
      </c>
      <c r="N194" s="229">
        <f t="shared" si="8"/>
        <v>0.57020999999999999</v>
      </c>
      <c r="O194" s="229">
        <f t="shared" si="9"/>
        <v>83.761110000000002</v>
      </c>
      <c r="P194" s="229">
        <f t="shared" si="10"/>
        <v>0.10482899999999999</v>
      </c>
      <c r="Q194" s="229">
        <f t="shared" si="11"/>
        <v>0.10159199999999999</v>
      </c>
    </row>
    <row r="195" spans="1:17" x14ac:dyDescent="0.25">
      <c r="A195" s="2" t="s">
        <v>311</v>
      </c>
      <c r="B195" s="2" t="s">
        <v>312</v>
      </c>
      <c r="C195" t="str">
        <f>VLOOKUP($B195,Totalt!$B$1:$BP$497,MATCH("Kvalitetsgranskad:",Totalt!$B$1:$BP$1,0),FALSE)</f>
        <v>Ja</v>
      </c>
      <c r="E195" t="str">
        <f>VLOOKUP($B195,Miljö!$B$1:$AG$479,MATCH(E$1,Miljö!$B$1:$AK$1,0),FALSE)</f>
        <v>Ja</v>
      </c>
      <c r="F195" t="str">
        <f>VLOOKUP($B195,Miljö!$B$1:$J$479,MATCH("Typ av ursprungsspecificerad el   (Om inget värde anges används Nordisk residualmix, se inforuta) ()",Miljö!$B$1:$J$1,0),FALSE)</f>
        <v>'Lokal vindel från Göteborg Energi'</v>
      </c>
      <c r="G195">
        <f>VLOOKUP($B195,Miljö!$B$1:$J$479,MATCH("Primärenergifaktor ()",Miljö!$B$1:$J$1,0),FALSE)</f>
        <v>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VLOOKUP($B195,Totalt!$B$1:$BP$497,MATCH("total el",Totalt!$B$1:$BP$1,0),FALSE)</f>
        <v>0.13500000000000001</v>
      </c>
      <c r="N195" s="229">
        <f t="shared" ref="N195:N257" si="12">IF(ISERROR($L195*G195),"",$L195*G195)</f>
        <v>1.3500000000000002E-2</v>
      </c>
      <c r="O195" s="229">
        <f t="shared" ref="O195:O257" si="13">IF(ISERROR($L195*H195),"",$L195*H195)</f>
        <v>0</v>
      </c>
      <c r="P195" s="229">
        <f t="shared" ref="P195:P257" si="14">IF(ISERROR($L195*I195),"",$L195*I195)</f>
        <v>0</v>
      </c>
      <c r="Q195" s="229">
        <f t="shared" ref="Q195:Q257" si="15">IF(ISERROR($L195*J195),"",$L195*J195)</f>
        <v>0</v>
      </c>
    </row>
    <row r="196" spans="1:17" x14ac:dyDescent="0.25">
      <c r="A196" s="2" t="s">
        <v>311</v>
      </c>
      <c r="B196" s="2" t="s">
        <v>313</v>
      </c>
      <c r="C196" t="str">
        <f>VLOOKUP($B196,Totalt!$B$1:$BP$497,MATCH("Kvalitetsgranskad:",Totalt!$B$1:$BP$1,0),FALSE)</f>
        <v>Ja</v>
      </c>
      <c r="E196" t="str">
        <f>VLOOKUP($B196,Miljö!$B$1:$AG$479,MATCH(E$1,Miljö!$B$1:$AK$1,0),FALSE)</f>
        <v>Ja</v>
      </c>
      <c r="F196" t="str">
        <f>VLOOKUP($B196,Miljö!$B$1:$J$479,MATCH("Typ av ursprungsspecificerad el   (Om inget värde anges används Nordisk residualmix, se inforuta) ()",Miljö!$B$1:$J$1,0),FALSE)</f>
        <v>'Lokal vindel från Göteborg Energi'</v>
      </c>
      <c r="G196">
        <f>VLOOKUP($B196,Miljö!$B$1:$J$479,MATCH("Primärenergifaktor ()",Miljö!$B$1:$J$1,0),FALSE)</f>
        <v>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VLOOKUP($B196,Totalt!$B$1:$BP$497,MATCH("total el",Totalt!$B$1:$BP$1,0),FALSE)</f>
        <v>0.56599999999999995</v>
      </c>
      <c r="N196" s="229">
        <f t="shared" si="12"/>
        <v>5.6599999999999998E-2</v>
      </c>
      <c r="O196" s="229">
        <f t="shared" si="13"/>
        <v>0</v>
      </c>
      <c r="P196" s="229">
        <f t="shared" si="14"/>
        <v>0</v>
      </c>
      <c r="Q196" s="229">
        <f t="shared" si="15"/>
        <v>0</v>
      </c>
    </row>
    <row r="197" spans="1:17" x14ac:dyDescent="0.25">
      <c r="A197" s="2" t="s">
        <v>311</v>
      </c>
      <c r="B197" s="2" t="s">
        <v>314</v>
      </c>
      <c r="C197" t="str">
        <f>VLOOKUP($B197,Totalt!$B$1:$BP$497,MATCH("Kvalitetsgranskad:",Totalt!$B$1:$BP$1,0),FALSE)</f>
        <v>Ja</v>
      </c>
      <c r="E197" t="str">
        <f>VLOOKUP($B197,Miljö!$B$1:$AG$479,MATCH(E$1,Miljö!$B$1:$AK$1,0),FALSE)</f>
        <v>Ja</v>
      </c>
      <c r="F197" t="str">
        <f>VLOOKUP($B197,Miljö!$B$1:$J$479,MATCH("Typ av ursprungsspecificerad el   (Om inget värde anges används Nordisk residualmix, se inforuta) ()",Miljö!$B$1:$J$1,0),FALSE)</f>
        <v>'Lokal vindel från Göteborg Energi'</v>
      </c>
      <c r="G197">
        <f>VLOOKUP($B197,Miljö!$B$1:$J$479,MATCH("Primärenergifaktor ()",Miljö!$B$1:$J$1,0),FALSE)</f>
        <v>0.1</v>
      </c>
      <c r="H197">
        <f>VLOOKUP($B197,Miljö!$B$1:$J$479,MATCH("Koldioxidekvivalenter energiomvandling (g/kwh)",Miljö!$B$1:$J$1,0),FALSE)</f>
        <v>0</v>
      </c>
      <c r="I197">
        <f>VLOOKUP($B197,Miljö!$B$1:$J$479,MATCH("Fossilandel för ursprungspecificerad el ()",Miljö!$B$1:$J$1,0),FALSE)</f>
        <v>0</v>
      </c>
      <c r="J197">
        <f>VLOOKUP($B197,Miljö!$B$1:$J$479,MATCH("Kärnkraftsandel för ursprungsspecificerad el ()",Miljö!$B$1:$J$1,0),FALSE)</f>
        <v>0</v>
      </c>
      <c r="L197">
        <f>VLOOKUP($B197,Totalt!$B$1:$BP$497,MATCH("total el",Totalt!$B$1:$BP$1,0),FALSE)</f>
        <v>2.5000000000000001E-2</v>
      </c>
      <c r="N197" s="229">
        <f t="shared" si="12"/>
        <v>2.5000000000000005E-3</v>
      </c>
      <c r="O197" s="229">
        <f t="shared" si="13"/>
        <v>0</v>
      </c>
      <c r="P197" s="229">
        <f t="shared" si="14"/>
        <v>0</v>
      </c>
      <c r="Q197" s="229">
        <f t="shared" si="15"/>
        <v>0</v>
      </c>
    </row>
    <row r="198" spans="1:17" x14ac:dyDescent="0.25">
      <c r="A198" s="2" t="s">
        <v>315</v>
      </c>
      <c r="B198" s="2" t="s">
        <v>316</v>
      </c>
      <c r="C198" t="str">
        <f>VLOOKUP($B198,Totalt!$B$1:$BP$497,MATCH("Kvalitetsgranskad:",Totalt!$B$1:$BP$1,0),FALSE)</f>
        <v>Nej</v>
      </c>
      <c r="E198" t="str">
        <f>VLOOKUP($B198,Miljö!$B$1:$AG$479,MATCH(E$1,Miljö!$B$1:$AK$1,0),FALSE)</f>
        <v>Nej</v>
      </c>
      <c r="F198" t="str">
        <f>VLOOKUP($B198,Miljö!$B$1:$J$479,MATCH("Typ av ursprungsspecificerad el   (Om inget värde anges används Nordisk residualmix, se inforuta) ()",Miljö!$B$1:$J$1,0),FALSE)</f>
        <v>-</v>
      </c>
      <c r="G198" t="str">
        <f>VLOOKUP($B198,Miljö!$B$1:$J$479,MATCH("Primärenergifaktor ()",Miljö!$B$1:$J$1,0),FALSE)</f>
        <v>-</v>
      </c>
      <c r="H198" t="str">
        <f>VLOOKUP($B198,Miljö!$B$1:$J$479,MATCH("Koldioxidekvivalenter energiomvandling (g/kwh)",Miljö!$B$1:$J$1,0),FALSE)</f>
        <v>-</v>
      </c>
      <c r="I198" t="str">
        <f>VLOOKUP($B198,Miljö!$B$1:$J$479,MATCH("Fossilandel för ursprungspecificerad el ()",Miljö!$B$1:$J$1,0),FALSE)</f>
        <v>-</v>
      </c>
      <c r="J198" t="str">
        <f>VLOOKUP($B198,Miljö!$B$1:$J$479,MATCH("Kärnkraftsandel för ursprungsspecificerad el ()",Miljö!$B$1:$J$1,0),FALSE)</f>
        <v>-</v>
      </c>
      <c r="L198">
        <f>VLOOKUP($B198,Totalt!$B$1:$BP$497,MATCH("total el",Totalt!$B$1:$BP$1,0),FALSE)</f>
        <v>0</v>
      </c>
      <c r="N198" s="229" t="str">
        <f t="shared" si="12"/>
        <v/>
      </c>
      <c r="O198" s="229" t="str">
        <f t="shared" si="13"/>
        <v/>
      </c>
      <c r="P198" s="229" t="str">
        <f t="shared" si="14"/>
        <v/>
      </c>
      <c r="Q198" s="229" t="str">
        <f t="shared" si="15"/>
        <v/>
      </c>
    </row>
    <row r="199" spans="1:17" x14ac:dyDescent="0.25">
      <c r="A199" s="2" t="s">
        <v>318</v>
      </c>
      <c r="B199" s="2" t="s">
        <v>319</v>
      </c>
      <c r="C199" t="str">
        <f>VLOOKUP($B199,Totalt!$B$1:$BP$497,MATCH("Kvalitetsgranskad:",Totalt!$B$1:$BP$1,0),FALSE)</f>
        <v>Ja</v>
      </c>
      <c r="E199" t="str">
        <f>VLOOKUP($B199,Miljö!$B$1:$AG$479,MATCH(E$1,Miljö!$B$1:$AK$1,0),FALSE)</f>
        <v>Nej</v>
      </c>
      <c r="F199" t="str">
        <f>VLOOKUP($B199,Miljö!$B$1:$J$479,MATCH("Typ av ursprungsspecificerad el   (Om inget värde anges används Nordisk residualmix, se inforuta) ()",Miljö!$B$1:$J$1,0),FALSE)</f>
        <v>-</v>
      </c>
      <c r="G199">
        <f>VLOOKUP($B199,Miljö!$B$1:$J$479,MATCH("Primärenergifaktor ()",Miljö!$B$1:$J$1,0),FALSE)</f>
        <v>2.29</v>
      </c>
      <c r="H199">
        <f>VLOOKUP($B199,Miljö!$B$1:$J$479,MATCH("Koldioxidekvivalenter energiomvandling (g/kwh)",Miljö!$B$1:$J$1,0),FALSE)</f>
        <v>336.39</v>
      </c>
      <c r="I199">
        <f>VLOOKUP($B199,Miljö!$B$1:$J$479,MATCH("Fossilandel för ursprungspecificerad el ()",Miljö!$B$1:$J$1,0),FALSE)</f>
        <v>0.42099999999999999</v>
      </c>
      <c r="J199">
        <f>VLOOKUP($B199,Miljö!$B$1:$J$479,MATCH("Kärnkraftsandel för ursprungsspecificerad el ()",Miljö!$B$1:$J$1,0),FALSE)</f>
        <v>0.40799999999999997</v>
      </c>
      <c r="L199">
        <f>VLOOKUP($B199,Totalt!$B$1:$BP$497,MATCH("total el",Totalt!$B$1:$BP$1,0),FALSE)</f>
        <v>1.3049999999999999</v>
      </c>
      <c r="N199" s="229">
        <f t="shared" si="12"/>
        <v>2.9884499999999998</v>
      </c>
      <c r="O199" s="229">
        <f t="shared" si="13"/>
        <v>438.98894999999999</v>
      </c>
      <c r="P199" s="229">
        <f t="shared" si="14"/>
        <v>0.54940499999999992</v>
      </c>
      <c r="Q199" s="229">
        <f t="shared" si="15"/>
        <v>0.53243999999999991</v>
      </c>
    </row>
    <row r="200" spans="1:17" x14ac:dyDescent="0.25">
      <c r="A200" s="2" t="s">
        <v>320</v>
      </c>
      <c r="B200" s="2" t="s">
        <v>321</v>
      </c>
      <c r="C200" t="str">
        <f>VLOOKUP($B200,Totalt!$B$1:$BP$497,MATCH("Kvalitetsgranskad:",Totalt!$B$1:$BP$1,0),FALSE)</f>
        <v>Ja</v>
      </c>
      <c r="E200" t="str">
        <f>VLOOKUP($B200,Miljö!$B$1:$AG$479,MATCH(E$1,Miljö!$B$1:$AK$1,0),FALSE)</f>
        <v>Ja</v>
      </c>
      <c r="F200" t="str">
        <f>VLOOKUP($B200,Miljö!$B$1:$J$479,MATCH("Typ av ursprungsspecificerad el   (Om inget värde anges används Nordisk residualmix, se inforuta) ()",Miljö!$B$1:$J$1,0),FALSE)</f>
        <v>'Vattenkraft'</v>
      </c>
      <c r="G200">
        <f>VLOOKUP($B200,Miljö!$B$1:$J$479,MATCH("Primärenergifaktor ()",Miljö!$B$1:$J$1,0),FALSE)</f>
        <v>1.1000000000000001</v>
      </c>
      <c r="H200">
        <f>VLOOKUP($B200,Miljö!$B$1:$J$479,MATCH("Koldioxidekvivalenter energiomvandling (g/kwh)",Miljö!$B$1:$J$1,0),FALSE)</f>
        <v>0</v>
      </c>
      <c r="I200">
        <f>VLOOKUP($B200,Miljö!$B$1:$J$479,MATCH("Fossilandel för ursprungspecificerad el ()",Miljö!$B$1:$J$1,0),FALSE)</f>
        <v>0</v>
      </c>
      <c r="J200">
        <f>VLOOKUP($B200,Miljö!$B$1:$J$479,MATCH("Kärnkraftsandel för ursprungsspecificerad el ()",Miljö!$B$1:$J$1,0),FALSE)</f>
        <v>0</v>
      </c>
      <c r="L200">
        <f>VLOOKUP($B200,Totalt!$B$1:$BP$497,MATCH("total el",Totalt!$B$1:$BP$1,0),FALSE)</f>
        <v>24.207100000000001</v>
      </c>
      <c r="N200" s="229">
        <f t="shared" si="12"/>
        <v>26.627810000000004</v>
      </c>
      <c r="O200" s="229">
        <f t="shared" si="13"/>
        <v>0</v>
      </c>
      <c r="P200" s="229">
        <f t="shared" si="14"/>
        <v>0</v>
      </c>
      <c r="Q200" s="229">
        <f t="shared" si="15"/>
        <v>0</v>
      </c>
    </row>
    <row r="201" spans="1:17" x14ac:dyDescent="0.25">
      <c r="A201" s="2" t="s">
        <v>322</v>
      </c>
      <c r="B201" s="2" t="s">
        <v>323</v>
      </c>
      <c r="C201" t="str">
        <f>VLOOKUP($B201,Totalt!$B$1:$BP$497,MATCH("Kvalitetsgranskad:",Totalt!$B$1:$BP$1,0),FALSE)</f>
        <v>Ja</v>
      </c>
      <c r="E201" t="str">
        <f>VLOOKUP($B201,Miljö!$B$1:$AG$479,MATCH(E$1,Miljö!$B$1:$AK$1,0),FALSE)</f>
        <v>Nej</v>
      </c>
      <c r="F201" t="str">
        <f>VLOOKUP($B201,Miljö!$B$1:$J$479,MATCH("Typ av ursprungsspecificerad el   (Om inget värde anges används Nordisk residualmix, se inforuta) ()",Miljö!$B$1:$J$1,0),FALSE)</f>
        <v>-</v>
      </c>
      <c r="G201">
        <f>VLOOKUP($B201,Miljö!$B$1:$J$479,MATCH("Primärenergifaktor ()",Miljö!$B$1:$J$1,0),FALSE)</f>
        <v>2.29</v>
      </c>
      <c r="H201">
        <f>VLOOKUP($B201,Miljö!$B$1:$J$479,MATCH("Koldioxidekvivalenter energiomvandling (g/kwh)",Miljö!$B$1:$J$1,0),FALSE)</f>
        <v>336.39</v>
      </c>
      <c r="I201">
        <f>VLOOKUP($B201,Miljö!$B$1:$J$479,MATCH("Fossilandel för ursprungspecificerad el ()",Miljö!$B$1:$J$1,0),FALSE)</f>
        <v>0.42099999999999999</v>
      </c>
      <c r="J201">
        <f>VLOOKUP($B201,Miljö!$B$1:$J$479,MATCH("Kärnkraftsandel för ursprungsspecificerad el ()",Miljö!$B$1:$J$1,0),FALSE)</f>
        <v>0.40799999999999997</v>
      </c>
      <c r="L201">
        <f>VLOOKUP($B201,Totalt!$B$1:$BP$497,MATCH("total el",Totalt!$B$1:$BP$1,0),FALSE)</f>
        <v>0.35685</v>
      </c>
      <c r="N201" s="229">
        <f t="shared" si="12"/>
        <v>0.81718650000000004</v>
      </c>
      <c r="O201" s="229">
        <f t="shared" si="13"/>
        <v>120.04077149999999</v>
      </c>
      <c r="P201" s="229">
        <f t="shared" si="14"/>
        <v>0.15023385</v>
      </c>
      <c r="Q201" s="229">
        <f t="shared" si="15"/>
        <v>0.1455948</v>
      </c>
    </row>
    <row r="202" spans="1:17" x14ac:dyDescent="0.25">
      <c r="A202" s="2" t="s">
        <v>324</v>
      </c>
      <c r="B202" s="2" t="s">
        <v>325</v>
      </c>
      <c r="C202" t="str">
        <f>VLOOKUP($B202,Totalt!$B$1:$BP$497,MATCH("Kvalitetsgranskad:",Totalt!$B$1:$BP$1,0),FALSE)</f>
        <v>Ja</v>
      </c>
      <c r="E202" t="str">
        <f>VLOOKUP($B202,Miljö!$B$1:$AG$479,MATCH(E$1,Miljö!$B$1:$AK$1,0),FALSE)</f>
        <v>Ja</v>
      </c>
      <c r="F202" t="str">
        <f>VLOOKUP($B202,Miljö!$B$1:$J$479,MATCH("Typ av ursprungsspecificerad el   (Om inget värde anges används Nordisk residualmix, se inforuta) ()",Miljö!$B$1:$J$1,0),FALSE)</f>
        <v>'Vattenkraft'</v>
      </c>
      <c r="G202">
        <f>VLOOKUP($B202,Miljö!$B$1:$J$479,MATCH("Primärenergifaktor ()",Miljö!$B$1:$J$1,0),FALSE)</f>
        <v>1.1000000000000001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VLOOKUP($B202,Totalt!$B$1:$BP$497,MATCH("total el",Totalt!$B$1:$BP$1,0),FALSE)</f>
        <v>0.08</v>
      </c>
      <c r="N202" s="229">
        <f t="shared" si="12"/>
        <v>8.8000000000000009E-2</v>
      </c>
      <c r="O202" s="229">
        <f t="shared" si="13"/>
        <v>0</v>
      </c>
      <c r="P202" s="229">
        <f t="shared" si="14"/>
        <v>0</v>
      </c>
      <c r="Q202" s="229">
        <f t="shared" si="15"/>
        <v>0</v>
      </c>
    </row>
    <row r="203" spans="1:17" x14ac:dyDescent="0.25">
      <c r="A203" s="2" t="s">
        <v>324</v>
      </c>
      <c r="B203" s="2" t="s">
        <v>326</v>
      </c>
      <c r="C203" t="str">
        <f>VLOOKUP($B203,Totalt!$B$1:$BP$497,MATCH("Kvalitetsgranskad:",Totalt!$B$1:$BP$1,0),FALSE)</f>
        <v>Ja</v>
      </c>
      <c r="E203" t="str">
        <f>VLOOKUP($B203,Miljö!$B$1:$AG$479,MATCH(E$1,Miljö!$B$1:$AK$1,0),FALSE)</f>
        <v>Ja</v>
      </c>
      <c r="F203" t="str">
        <f>VLOOKUP($B203,Miljö!$B$1:$J$479,MATCH("Typ av ursprungsspecificerad el   (Om inget värde anges används Nordisk residualmix, se inforuta) ()",Miljö!$B$1:$J$1,0),FALSE)</f>
        <v>'Vattenkraft'</v>
      </c>
      <c r="G203">
        <f>VLOOKUP($B203,Miljö!$B$1:$J$479,MATCH("Primärenergifaktor ()",Miljö!$B$1:$J$1,0),FALSE)</f>
        <v>1.1000000000000001</v>
      </c>
      <c r="H203">
        <f>VLOOKUP($B203,Miljö!$B$1:$J$479,MATCH("Koldioxidekvivalenter energiomvandling (g/kwh)",Miljö!$B$1:$J$1,0),FALSE)</f>
        <v>0</v>
      </c>
      <c r="I203">
        <f>VLOOKUP($B203,Miljö!$B$1:$J$479,MATCH("Fossilandel för ursprungspecificerad el ()",Miljö!$B$1:$J$1,0),FALSE)</f>
        <v>0</v>
      </c>
      <c r="J203">
        <f>VLOOKUP($B203,Miljö!$B$1:$J$479,MATCH("Kärnkraftsandel för ursprungsspecificerad el ()",Miljö!$B$1:$J$1,0),FALSE)</f>
        <v>0</v>
      </c>
      <c r="L203">
        <f>VLOOKUP($B203,Totalt!$B$1:$BP$497,MATCH("total el",Totalt!$B$1:$BP$1,0),FALSE)</f>
        <v>13.8</v>
      </c>
      <c r="N203" s="229">
        <f t="shared" si="12"/>
        <v>15.180000000000001</v>
      </c>
      <c r="O203" s="229">
        <f t="shared" si="13"/>
        <v>0</v>
      </c>
      <c r="P203" s="229">
        <f t="shared" si="14"/>
        <v>0</v>
      </c>
      <c r="Q203" s="229">
        <f t="shared" si="15"/>
        <v>0</v>
      </c>
    </row>
    <row r="204" spans="1:17" x14ac:dyDescent="0.25">
      <c r="A204" s="2" t="s">
        <v>324</v>
      </c>
      <c r="B204" s="2" t="s">
        <v>327</v>
      </c>
      <c r="C204" t="str">
        <f>VLOOKUP($B204,Totalt!$B$1:$BP$497,MATCH("Kvalitetsgranskad:",Totalt!$B$1:$BP$1,0),FALSE)</f>
        <v>Nej</v>
      </c>
      <c r="E204" t="str">
        <f>VLOOKUP($B204,Miljö!$B$1:$AG$479,MATCH(E$1,Miljö!$B$1:$AK$1,0),FALSE)</f>
        <v>Ja</v>
      </c>
      <c r="F204" t="str">
        <f>VLOOKUP($B204,Miljö!$B$1:$J$479,MATCH("Typ av ursprungsspecificerad el   (Om inget värde anges används Nordisk residualmix, se inforuta) ()",Miljö!$B$1:$J$1,0),FALSE)</f>
        <v>'Vattenkraft'</v>
      </c>
      <c r="G204">
        <f>VLOOKUP($B204,Miljö!$B$1:$J$479,MATCH("Primärenergifaktor ()",Miljö!$B$1:$J$1,0),FALSE)</f>
        <v>1.1000000000000001</v>
      </c>
      <c r="H204">
        <f>VLOOKUP($B204,Miljö!$B$1:$J$479,MATCH("Koldioxidekvivalenter energiomvandling (g/kwh)",Miljö!$B$1:$J$1,0),FALSE)</f>
        <v>0</v>
      </c>
      <c r="I204">
        <f>VLOOKUP($B204,Miljö!$B$1:$J$479,MATCH("Fossilandel för ursprungspecificerad el ()",Miljö!$B$1:$J$1,0),FALSE)</f>
        <v>0</v>
      </c>
      <c r="J204">
        <f>VLOOKUP($B204,Miljö!$B$1:$J$479,MATCH("Kärnkraftsandel för ursprungsspecificerad el ()",Miljö!$B$1:$J$1,0),FALSE)</f>
        <v>0</v>
      </c>
      <c r="L204">
        <f>VLOOKUP($B204,Totalt!$B$1:$BP$497,MATCH("total el",Totalt!$B$1:$BP$1,0),FALSE)</f>
        <v>0</v>
      </c>
      <c r="N204" s="229">
        <f t="shared" si="12"/>
        <v>0</v>
      </c>
      <c r="O204" s="229">
        <f t="shared" si="13"/>
        <v>0</v>
      </c>
      <c r="P204" s="229">
        <f t="shared" si="14"/>
        <v>0</v>
      </c>
      <c r="Q204" s="229">
        <f t="shared" si="15"/>
        <v>0</v>
      </c>
    </row>
    <row r="205" spans="1:17" x14ac:dyDescent="0.25">
      <c r="A205" s="2" t="s">
        <v>324</v>
      </c>
      <c r="B205" s="2" t="s">
        <v>328</v>
      </c>
      <c r="C205" t="str">
        <f>VLOOKUP($B205,Totalt!$B$1:$BP$497,MATCH("Kvalitetsgranskad:",Totalt!$B$1:$BP$1,0),FALSE)</f>
        <v>Ja</v>
      </c>
      <c r="E205" t="str">
        <f>VLOOKUP($B205,Miljö!$B$1:$AG$479,MATCH(E$1,Miljö!$B$1:$AK$1,0),FALSE)</f>
        <v>Ja</v>
      </c>
      <c r="F205" t="str">
        <f>VLOOKUP($B205,Miljö!$B$1:$J$479,MATCH("Typ av ursprungsspecificerad el   (Om inget värde anges används Nordisk residualmix, se inforuta) ()",Miljö!$B$1:$J$1,0),FALSE)</f>
        <v>'Vattenkraft'</v>
      </c>
      <c r="G205">
        <f>VLOOKUP($B205,Miljö!$B$1:$J$479,MATCH("Primärenergifaktor ()",Miljö!$B$1:$J$1,0),FALSE)</f>
        <v>1.1000000000000001</v>
      </c>
      <c r="H205">
        <f>VLOOKUP($B205,Miljö!$B$1:$J$479,MATCH("Koldioxidekvivalenter energiomvandling (g/kwh)",Miljö!$B$1:$J$1,0),FALSE)</f>
        <v>0</v>
      </c>
      <c r="I205">
        <f>VLOOKUP($B205,Miljö!$B$1:$J$479,MATCH("Fossilandel för ursprungspecificerad el ()",Miljö!$B$1:$J$1,0),FALSE)</f>
        <v>0</v>
      </c>
      <c r="J205">
        <f>VLOOKUP($B205,Miljö!$B$1:$J$479,MATCH("Kärnkraftsandel för ursprungsspecificerad el ()",Miljö!$B$1:$J$1,0),FALSE)</f>
        <v>0</v>
      </c>
      <c r="L205">
        <f>VLOOKUP($B205,Totalt!$B$1:$BP$497,MATCH("total el",Totalt!$B$1:$BP$1,0),FALSE)</f>
        <v>3.3000000000000002E-2</v>
      </c>
      <c r="N205" s="229">
        <f t="shared" si="12"/>
        <v>3.6300000000000006E-2</v>
      </c>
      <c r="O205" s="229">
        <f t="shared" si="13"/>
        <v>0</v>
      </c>
      <c r="P205" s="229">
        <f t="shared" si="14"/>
        <v>0</v>
      </c>
      <c r="Q205" s="229">
        <f t="shared" si="15"/>
        <v>0</v>
      </c>
    </row>
    <row r="206" spans="1:17" x14ac:dyDescent="0.25">
      <c r="A206" s="2" t="s">
        <v>329</v>
      </c>
      <c r="B206" s="2" t="s">
        <v>330</v>
      </c>
      <c r="C206" t="str">
        <f>VLOOKUP($B206,Totalt!$B$1:$BP$497,MATCH("Kvalitetsgranskad:",Totalt!$B$1:$BP$1,0),FALSE)</f>
        <v>Ja</v>
      </c>
      <c r="E206" t="str">
        <f>VLOOKUP($B206,Miljö!$B$1:$AG$479,MATCH(E$1,Miljö!$B$1:$AK$1,0),FALSE)</f>
        <v>Ja</v>
      </c>
      <c r="F206" t="str">
        <f>VLOOKUP($B206,Miljö!$B$1:$J$479,MATCH("Typ av ursprungsspecificerad el   (Om inget värde anges används Nordisk residualmix, se inforuta) ()",Miljö!$B$1:$J$1,0),FALSE)</f>
        <v>'Bixias total elmix 2015'</v>
      </c>
      <c r="G206">
        <f>VLOOKUP($B206,Miljö!$B$1:$J$479,MATCH("Primärenergifaktor ()",Miljö!$B$1:$J$1,0),FALSE)</f>
        <v>1.75</v>
      </c>
      <c r="H206">
        <f>VLOOKUP($B206,Miljö!$B$1:$J$479,MATCH("Koldioxidekvivalenter energiomvandling (g/kwh)",Miljö!$B$1:$J$1,0),FALSE)</f>
        <v>177.44</v>
      </c>
      <c r="I206">
        <f>VLOOKUP($B206,Miljö!$B$1:$J$479,MATCH("Fossilandel för ursprungspecificerad el ()",Miljö!$B$1:$J$1,0),FALSE)</f>
        <v>0.222</v>
      </c>
      <c r="J206">
        <f>VLOOKUP($B206,Miljö!$B$1:$J$479,MATCH("Kärnkraftsandel för ursprungsspecificerad el ()",Miljö!$B$1:$J$1,0),FALSE)</f>
        <v>0.215</v>
      </c>
      <c r="L206">
        <f>VLOOKUP($B206,Totalt!$B$1:$BP$497,MATCH("total el",Totalt!$B$1:$BP$1,0),FALSE)</f>
        <v>4.26</v>
      </c>
      <c r="N206" s="229">
        <f t="shared" si="12"/>
        <v>7.4550000000000001</v>
      </c>
      <c r="O206" s="229">
        <f t="shared" si="13"/>
        <v>755.89439999999991</v>
      </c>
      <c r="P206" s="229">
        <f t="shared" si="14"/>
        <v>0.94572000000000001</v>
      </c>
      <c r="Q206" s="229">
        <f t="shared" si="15"/>
        <v>0.91589999999999994</v>
      </c>
    </row>
    <row r="207" spans="1:17" x14ac:dyDescent="0.25">
      <c r="A207" s="2" t="s">
        <v>331</v>
      </c>
      <c r="B207" s="2" t="s">
        <v>332</v>
      </c>
      <c r="C207" t="str">
        <f>VLOOKUP($B207,Totalt!$B$1:$BP$497,MATCH("Kvalitetsgranskad:",Totalt!$B$1:$BP$1,0),FALSE)</f>
        <v>Ja</v>
      </c>
      <c r="E207" t="str">
        <f>VLOOKUP($B207,Miljö!$B$1:$AG$479,MATCH(E$1,Miljö!$B$1:$AK$1,0),FALSE)</f>
        <v>Ja</v>
      </c>
      <c r="F207" t="str">
        <f>VLOOKUP($B207,Miljö!$B$1:$J$479,MATCH("Typ av ursprungsspecificerad el   (Om inget värde anges används Nordisk residualmix, se inforuta) ()",Miljö!$B$1:$J$1,0),FALSE)</f>
        <v>'vattenkraftel'</v>
      </c>
      <c r="G207">
        <f>VLOOKUP($B207,Miljö!$B$1:$J$479,MATCH("Primärenergifaktor ()",Miljö!$B$1:$J$1,0),FALSE)</f>
        <v>1.1000000000000001</v>
      </c>
      <c r="H207">
        <f>VLOOKUP($B207,Miljö!$B$1:$J$479,MATCH("Koldioxidekvivalenter energiomvandling (g/kwh)",Miljö!$B$1:$J$1,0),FALSE)</f>
        <v>0</v>
      </c>
      <c r="I207">
        <f>VLOOKUP($B207,Miljö!$B$1:$J$479,MATCH("Fossilandel för ursprungspecificerad el ()",Miljö!$B$1:$J$1,0),FALSE)</f>
        <v>0</v>
      </c>
      <c r="J207">
        <f>VLOOKUP($B207,Miljö!$B$1:$J$479,MATCH("Kärnkraftsandel för ursprungsspecificerad el ()",Miljö!$B$1:$J$1,0),FALSE)</f>
        <v>0.40799999999999997</v>
      </c>
      <c r="L207">
        <f>VLOOKUP($B207,Totalt!$B$1:$BP$497,MATCH("total el",Totalt!$B$1:$BP$1,0),FALSE)</f>
        <v>0.16300000000000001</v>
      </c>
      <c r="N207" s="229">
        <f t="shared" si="12"/>
        <v>0.17930000000000001</v>
      </c>
      <c r="O207" s="229">
        <f t="shared" si="13"/>
        <v>0</v>
      </c>
      <c r="P207" s="229">
        <f t="shared" si="14"/>
        <v>0</v>
      </c>
      <c r="Q207" s="229">
        <f t="shared" si="15"/>
        <v>6.6503999999999994E-2</v>
      </c>
    </row>
    <row r="208" spans="1:17" x14ac:dyDescent="0.25">
      <c r="A208" s="2" t="s">
        <v>331</v>
      </c>
      <c r="B208" s="2" t="s">
        <v>333</v>
      </c>
      <c r="C208" t="str">
        <f>VLOOKUP($B208,Totalt!$B$1:$BP$497,MATCH("Kvalitetsgranskad:",Totalt!$B$1:$BP$1,0),FALSE)</f>
        <v>Ja</v>
      </c>
      <c r="E208" t="str">
        <f>VLOOKUP($B208,Miljö!$B$1:$AG$479,MATCH(E$1,Miljö!$B$1:$AK$1,0),FALSE)</f>
        <v>Ja</v>
      </c>
      <c r="F208" t="str">
        <f>VLOOKUP($B208,Miljö!$B$1:$J$479,MATCH("Typ av ursprungsspecificerad el   (Om inget värde anges används Nordisk residualmix, se inforuta) ()",Miljö!$B$1:$J$1,0),FALSE)</f>
        <v>'Vattenkraft'</v>
      </c>
      <c r="G208">
        <f>VLOOKUP($B208,Miljö!$B$1:$J$479,MATCH("Primärenergifaktor ()",Miljö!$B$1:$J$1,0),FALSE)</f>
        <v>1.1000000000000001</v>
      </c>
      <c r="H208">
        <f>VLOOKUP($B208,Miljö!$B$1:$J$479,MATCH("Koldioxidekvivalenter energiomvandling (g/kwh)",Miljö!$B$1:$J$1,0),FALSE)</f>
        <v>0</v>
      </c>
      <c r="I208">
        <f>VLOOKUP($B208,Miljö!$B$1:$J$479,MATCH("Fossilandel för ursprungspecificerad el ()",Miljö!$B$1:$J$1,0),FALSE)</f>
        <v>0</v>
      </c>
      <c r="J208">
        <f>VLOOKUP($B208,Miljö!$B$1:$J$479,MATCH("Kärnkraftsandel för ursprungsspecificerad el ()",Miljö!$B$1:$J$1,0),FALSE)</f>
        <v>0.40799999999999997</v>
      </c>
      <c r="L208">
        <f>VLOOKUP($B208,Totalt!$B$1:$BP$497,MATCH("total el",Totalt!$B$1:$BP$1,0),FALSE)</f>
        <v>0.316</v>
      </c>
      <c r="N208" s="229">
        <f t="shared" si="12"/>
        <v>0.34760000000000002</v>
      </c>
      <c r="O208" s="229">
        <f t="shared" si="13"/>
        <v>0</v>
      </c>
      <c r="P208" s="229">
        <f t="shared" si="14"/>
        <v>0</v>
      </c>
      <c r="Q208" s="229">
        <f t="shared" si="15"/>
        <v>0.12892799999999999</v>
      </c>
    </row>
    <row r="209" spans="1:17" x14ac:dyDescent="0.25">
      <c r="A209" s="2" t="s">
        <v>331</v>
      </c>
      <c r="B209" s="2" t="s">
        <v>334</v>
      </c>
      <c r="C209" t="str">
        <f>VLOOKUP($B209,Totalt!$B$1:$BP$497,MATCH("Kvalitetsgranskad:",Totalt!$B$1:$BP$1,0),FALSE)</f>
        <v>Ja</v>
      </c>
      <c r="E209" t="str">
        <f>VLOOKUP($B209,Miljö!$B$1:$AG$479,MATCH(E$1,Miljö!$B$1:$AK$1,0),FALSE)</f>
        <v>Ja</v>
      </c>
      <c r="F209" t="str">
        <f>VLOOKUP($B209,Miljö!$B$1:$J$479,MATCH("Typ av ursprungsspecificerad el   (Om inget värde anges används Nordisk residualmix, se inforuta) ()",Miljö!$B$1:$J$1,0),FALSE)</f>
        <v>'Vattenkraft'</v>
      </c>
      <c r="G209">
        <f>VLOOKUP($B209,Miljö!$B$1:$J$479,MATCH("Primärenergifaktor ()",Miljö!$B$1:$J$1,0),FALSE)</f>
        <v>1.1000000000000001</v>
      </c>
      <c r="H209">
        <f>VLOOKUP($B209,Miljö!$B$1:$J$479,MATCH("Koldioxidekvivalenter energiomvandling (g/kwh)",Miljö!$B$1:$J$1,0),FALSE)</f>
        <v>0</v>
      </c>
      <c r="I209">
        <f>VLOOKUP($B209,Miljö!$B$1:$J$479,MATCH("Fossilandel för ursprungspecificerad el ()",Miljö!$B$1:$J$1,0),FALSE)</f>
        <v>0</v>
      </c>
      <c r="J209">
        <f>VLOOKUP($B209,Miljö!$B$1:$J$479,MATCH("Kärnkraftsandel för ursprungsspecificerad el ()",Miljö!$B$1:$J$1,0),FALSE)</f>
        <v>0</v>
      </c>
      <c r="L209">
        <f>VLOOKUP($B209,Totalt!$B$1:$BP$497,MATCH("total el",Totalt!$B$1:$BP$1,0),FALSE)</f>
        <v>2.2999999999999998</v>
      </c>
      <c r="N209" s="229">
        <f t="shared" si="12"/>
        <v>2.5299999999999998</v>
      </c>
      <c r="O209" s="229">
        <f t="shared" si="13"/>
        <v>0</v>
      </c>
      <c r="P209" s="229">
        <f t="shared" si="14"/>
        <v>0</v>
      </c>
      <c r="Q209" s="229">
        <f t="shared" si="15"/>
        <v>0</v>
      </c>
    </row>
    <row r="210" spans="1:17" x14ac:dyDescent="0.25">
      <c r="A210" s="2" t="s">
        <v>335</v>
      </c>
      <c r="B210" s="2" t="s">
        <v>336</v>
      </c>
      <c r="C210" t="str">
        <f>VLOOKUP($B210,Totalt!$B$1:$BP$497,MATCH("Kvalitetsgranskad:",Totalt!$B$1:$BP$1,0),FALSE)</f>
        <v>Ja</v>
      </c>
      <c r="E210" t="str">
        <f>VLOOKUP($B210,Miljö!$B$1:$AG$479,MATCH(E$1,Miljö!$B$1:$AK$1,0),FALSE)</f>
        <v>Ja</v>
      </c>
      <c r="F210" t="str">
        <f>VLOOKUP($B210,Miljö!$B$1:$J$479,MATCH("Typ av ursprungsspecificerad el   (Om inget värde anges används Nordisk residualmix, se inforuta) ()",Miljö!$B$1:$J$1,0),FALSE)</f>
        <v>'Vindel+El från Kraftvärmeverket'</v>
      </c>
      <c r="G210">
        <f>VLOOKUP($B210,Miljö!$B$1:$J$479,MATCH("Primärenergifaktor ()",Miljö!$B$1:$J$1,0),FALSE)</f>
        <v>0.06</v>
      </c>
      <c r="H210">
        <f>VLOOKUP($B210,Miljö!$B$1:$J$479,MATCH("Koldioxidekvivalenter energiomvandling (g/kwh)",Miljö!$B$1:$J$1,0),FALSE)</f>
        <v>8.5299999999999994</v>
      </c>
      <c r="I210">
        <f>VLOOKUP($B210,Miljö!$B$1:$J$479,MATCH("Fossilandel för ursprungspecificerad el ()",Miljö!$B$1:$J$1,0),FALSE)</f>
        <v>1.4E-2</v>
      </c>
      <c r="J210">
        <f>VLOOKUP($B210,Miljö!$B$1:$J$479,MATCH("Kärnkraftsandel för ursprungsspecificerad el ()",Miljö!$B$1:$J$1,0),FALSE)</f>
        <v>0</v>
      </c>
      <c r="L210">
        <f>VLOOKUP($B210,Totalt!$B$1:$BP$497,MATCH("total el",Totalt!$B$1:$BP$1,0),FALSE)</f>
        <v>34.700000000000003</v>
      </c>
      <c r="N210" s="229">
        <f t="shared" si="12"/>
        <v>2.0820000000000003</v>
      </c>
      <c r="O210" s="229">
        <f t="shared" si="13"/>
        <v>295.99099999999999</v>
      </c>
      <c r="P210" s="229">
        <f t="shared" si="14"/>
        <v>0.48580000000000007</v>
      </c>
      <c r="Q210" s="229">
        <f t="shared" si="15"/>
        <v>0</v>
      </c>
    </row>
    <row r="211" spans="1:17" x14ac:dyDescent="0.25">
      <c r="A211" s="2" t="s">
        <v>335</v>
      </c>
      <c r="B211" s="2" t="s">
        <v>337</v>
      </c>
      <c r="C211" t="str">
        <f>VLOOKUP($B211,Totalt!$B$1:$BP$497,MATCH("Kvalitetsgranskad:",Totalt!$B$1:$BP$1,0),FALSE)</f>
        <v>Ja</v>
      </c>
      <c r="E211" t="str">
        <f>VLOOKUP($B211,Miljö!$B$1:$AG$479,MATCH(E$1,Miljö!$B$1:$AK$1,0),FALSE)</f>
        <v>Ja</v>
      </c>
      <c r="F211" t="str">
        <f>VLOOKUP($B211,Miljö!$B$1:$J$479,MATCH("Typ av ursprungsspecificerad el   (Om inget värde anges används Nordisk residualmix, se inforuta) ()",Miljö!$B$1:$J$1,0),FALSE)</f>
        <v>'Vindel+El från KVV'</v>
      </c>
      <c r="G211">
        <f>VLOOKUP($B211,Miljö!$B$1:$J$479,MATCH("Primärenergifaktor ()",Miljö!$B$1:$J$1,0),FALSE)</f>
        <v>4.9000000000000002E-2</v>
      </c>
      <c r="H211">
        <f>VLOOKUP($B211,Miljö!$B$1:$J$479,MATCH("Koldioxidekvivalenter energiomvandling (g/kwh)",Miljö!$B$1:$J$1,0),FALSE)</f>
        <v>0</v>
      </c>
      <c r="I211">
        <f>VLOOKUP($B211,Miljö!$B$1:$J$479,MATCH("Fossilandel för ursprungspecificerad el ()",Miljö!$B$1:$J$1,0),FALSE)</f>
        <v>0</v>
      </c>
      <c r="J211">
        <f>VLOOKUP($B211,Miljö!$B$1:$J$479,MATCH("Kärnkraftsandel för ursprungsspecificerad el ()",Miljö!$B$1:$J$1,0),FALSE)</f>
        <v>0</v>
      </c>
      <c r="L211">
        <f>VLOOKUP($B211,Totalt!$B$1:$BP$497,MATCH("total el",Totalt!$B$1:$BP$1,0),FALSE)</f>
        <v>0.22999999999999998</v>
      </c>
      <c r="N211" s="229">
        <f t="shared" si="12"/>
        <v>1.1269999999999999E-2</v>
      </c>
      <c r="O211" s="229">
        <f t="shared" si="13"/>
        <v>0</v>
      </c>
      <c r="P211" s="229">
        <f t="shared" si="14"/>
        <v>0</v>
      </c>
      <c r="Q211" s="229">
        <f t="shared" si="15"/>
        <v>0</v>
      </c>
    </row>
    <row r="212" spans="1:17" x14ac:dyDescent="0.25">
      <c r="A212" s="2" t="s">
        <v>335</v>
      </c>
      <c r="B212" s="2" t="s">
        <v>338</v>
      </c>
      <c r="C212" t="str">
        <f>VLOOKUP($B212,Totalt!$B$1:$BP$497,MATCH("Kvalitetsgranskad:",Totalt!$B$1:$BP$1,0),FALSE)</f>
        <v>Ja</v>
      </c>
      <c r="E212" t="str">
        <f>VLOOKUP($B212,Miljö!$B$1:$AG$479,MATCH(E$1,Miljö!$B$1:$AK$1,0),FALSE)</f>
        <v>Ja</v>
      </c>
      <c r="F212" t="str">
        <f>VLOOKUP($B212,Miljö!$B$1:$J$479,MATCH("Typ av ursprungsspecificerad el   (Om inget värde anges används Nordisk residualmix, se inforuta) ()",Miljö!$B$1:$J$1,0),FALSE)</f>
        <v>'Vindel'</v>
      </c>
      <c r="G212">
        <f>VLOOKUP($B212,Miljö!$B$1:$J$479,MATCH("Primärenergifaktor ()",Miljö!$B$1:$J$1,0),FALSE)</f>
        <v>0.1</v>
      </c>
      <c r="H212">
        <f>VLOOKUP($B212,Miljö!$B$1:$J$479,MATCH("Koldioxidekvivalenter energiomvandling (g/kwh)",Miljö!$B$1:$J$1,0),FALSE)</f>
        <v>0</v>
      </c>
      <c r="I212">
        <f>VLOOKUP($B212,Miljö!$B$1:$J$479,MATCH("Fossilandel för ursprungspecificerad el ()",Miljö!$B$1:$J$1,0),FALSE)</f>
        <v>0</v>
      </c>
      <c r="J212">
        <f>VLOOKUP($B212,Miljö!$B$1:$J$479,MATCH("Kärnkraftsandel för ursprungsspecificerad el ()",Miljö!$B$1:$J$1,0),FALSE)</f>
        <v>0</v>
      </c>
      <c r="L212">
        <f>VLOOKUP($B212,Totalt!$B$1:$BP$497,MATCH("total el",Totalt!$B$1:$BP$1,0),FALSE)</f>
        <v>0.49</v>
      </c>
      <c r="N212" s="229">
        <f t="shared" si="12"/>
        <v>4.9000000000000002E-2</v>
      </c>
      <c r="O212" s="229">
        <f t="shared" si="13"/>
        <v>0</v>
      </c>
      <c r="P212" s="229">
        <f t="shared" si="14"/>
        <v>0</v>
      </c>
      <c r="Q212" s="229">
        <f t="shared" si="15"/>
        <v>0</v>
      </c>
    </row>
    <row r="213" spans="1:17" x14ac:dyDescent="0.25">
      <c r="A213" s="2" t="s">
        <v>341</v>
      </c>
      <c r="B213" s="2" t="s">
        <v>342</v>
      </c>
      <c r="C213" t="str">
        <f>VLOOKUP($B213,Totalt!$B$1:$BP$497,MATCH("Kvalitetsgranskad:",Totalt!$B$1:$BP$1,0),FALSE)</f>
        <v>Nej</v>
      </c>
      <c r="E213" t="str">
        <f>VLOOKUP($B213,Miljö!$B$1:$AG$479,MATCH(E$1,Miljö!$B$1:$AK$1,0),FALSE)</f>
        <v>Nej</v>
      </c>
      <c r="F213" t="str">
        <f>VLOOKUP($B213,Miljö!$B$1:$J$479,MATCH("Typ av ursprungsspecificerad el   (Om inget värde anges används Nordisk residualmix, se inforuta) ()",Miljö!$B$1:$J$1,0),FALSE)</f>
        <v>-</v>
      </c>
      <c r="G213" t="str">
        <f>VLOOKUP($B213,Miljö!$B$1:$J$479,MATCH("Primärenergifaktor ()",Miljö!$B$1:$J$1,0),FALSE)</f>
        <v>-</v>
      </c>
      <c r="H213" t="str">
        <f>VLOOKUP($B213,Miljö!$B$1:$J$479,MATCH("Koldioxidekvivalenter energiomvandling (g/kwh)",Miljö!$B$1:$J$1,0),FALSE)</f>
        <v>-</v>
      </c>
      <c r="I213" t="str">
        <f>VLOOKUP($B213,Miljö!$B$1:$J$479,MATCH("Fossilandel för ursprungspecificerad el ()",Miljö!$B$1:$J$1,0),FALSE)</f>
        <v>-</v>
      </c>
      <c r="J213" t="str">
        <f>VLOOKUP($B213,Miljö!$B$1:$J$479,MATCH("Kärnkraftsandel för ursprungsspecificerad el ()",Miljö!$B$1:$J$1,0),FALSE)</f>
        <v>-</v>
      </c>
      <c r="L213">
        <f>VLOOKUP($B213,Totalt!$B$1:$BP$497,MATCH("total el",Totalt!$B$1:$BP$1,0),FALSE)</f>
        <v>0</v>
      </c>
      <c r="N213" s="229" t="str">
        <f t="shared" si="12"/>
        <v/>
      </c>
      <c r="O213" s="229" t="str">
        <f t="shared" si="13"/>
        <v/>
      </c>
      <c r="P213" s="229" t="str">
        <f t="shared" si="14"/>
        <v/>
      </c>
      <c r="Q213" s="229" t="str">
        <f t="shared" si="15"/>
        <v/>
      </c>
    </row>
    <row r="214" spans="1:17" x14ac:dyDescent="0.25">
      <c r="A214" s="2" t="s">
        <v>343</v>
      </c>
      <c r="B214" s="2" t="s">
        <v>344</v>
      </c>
      <c r="C214" t="str">
        <f>VLOOKUP($B214,Totalt!$B$1:$BP$497,MATCH("Kvalitetsgranskad:",Totalt!$B$1:$BP$1,0),FALSE)</f>
        <v>Ja</v>
      </c>
      <c r="E214" t="str">
        <f>VLOOKUP($B214,Miljö!$B$1:$AG$479,MATCH(E$1,Miljö!$B$1:$AK$1,0),FALSE)</f>
        <v>Ja</v>
      </c>
      <c r="F214" t="str">
        <f>VLOOKUP($B214,Miljö!$B$1:$J$479,MATCH("Typ av ursprungsspecificerad el   (Om inget värde anges används Nordisk residualmix, se inforuta) ()",Miljö!$B$1:$J$1,0),FALSE)</f>
        <v>'Bra miljöval'</v>
      </c>
      <c r="G214">
        <f>VLOOKUP($B214,Miljö!$B$1:$J$479,MATCH("Primärenergifaktor ()",Miljö!$B$1:$J$1,0),FALSE)</f>
        <v>0.03</v>
      </c>
      <c r="H214">
        <f>VLOOKUP($B214,Miljö!$B$1:$J$479,MATCH("Koldioxidekvivalenter energiomvandling (g/kwh)",Miljö!$B$1:$J$1,0),FALSE)</f>
        <v>0</v>
      </c>
      <c r="I214">
        <f>VLOOKUP($B214,Miljö!$B$1:$J$479,MATCH("Fossilandel för ursprungspecificerad el ()",Miljö!$B$1:$J$1,0),FALSE)</f>
        <v>0</v>
      </c>
      <c r="J214">
        <f>VLOOKUP($B214,Miljö!$B$1:$J$479,MATCH("Kärnkraftsandel för ursprungsspecificerad el ()",Miljö!$B$1:$J$1,0),FALSE)</f>
        <v>0</v>
      </c>
      <c r="L214">
        <f>VLOOKUP($B214,Totalt!$B$1:$BP$497,MATCH("total el",Totalt!$B$1:$BP$1,0),FALSE)</f>
        <v>3.0179299999999998</v>
      </c>
      <c r="N214" s="229">
        <f t="shared" si="12"/>
        <v>9.0537899999999991E-2</v>
      </c>
      <c r="O214" s="229">
        <f t="shared" si="13"/>
        <v>0</v>
      </c>
      <c r="P214" s="229">
        <f t="shared" si="14"/>
        <v>0</v>
      </c>
      <c r="Q214" s="229">
        <f t="shared" si="15"/>
        <v>0</v>
      </c>
    </row>
    <row r="215" spans="1:17" x14ac:dyDescent="0.25">
      <c r="A215" s="2" t="s">
        <v>343</v>
      </c>
      <c r="B215" s="2" t="s">
        <v>345</v>
      </c>
      <c r="C215" t="str">
        <f>VLOOKUP($B215,Totalt!$B$1:$BP$497,MATCH("Kvalitetsgranskad:",Totalt!$B$1:$BP$1,0),FALSE)</f>
        <v>Ja</v>
      </c>
      <c r="E215" t="str">
        <f>VLOOKUP($B215,Miljö!$B$1:$AG$479,MATCH(E$1,Miljö!$B$1:$AK$1,0),FALSE)</f>
        <v>Ja</v>
      </c>
      <c r="F215" t="str">
        <f>VLOOKUP($B215,Miljö!$B$1:$J$479,MATCH("Typ av ursprungsspecificerad el   (Om inget värde anges används Nordisk residualmix, se inforuta) ()",Miljö!$B$1:$J$1,0),FALSE)</f>
        <v>'Bra miljöval'</v>
      </c>
      <c r="G215">
        <f>VLOOKUP($B215,Miljö!$B$1:$J$479,MATCH("Primärenergifaktor ()",Miljö!$B$1:$J$1,0),FALSE)</f>
        <v>0.03</v>
      </c>
      <c r="H215">
        <f>VLOOKUP($B215,Miljö!$B$1:$J$479,MATCH("Koldioxidekvivalenter energiomvandling (g/kwh)",Miljö!$B$1:$J$1,0),FALSE)</f>
        <v>0</v>
      </c>
      <c r="I215">
        <f>VLOOKUP($B215,Miljö!$B$1:$J$479,MATCH("Fossilandel för ursprungspecificerad el ()",Miljö!$B$1:$J$1,0),FALSE)</f>
        <v>0</v>
      </c>
      <c r="J215">
        <f>VLOOKUP($B215,Miljö!$B$1:$J$479,MATCH("Kärnkraftsandel för ursprungsspecificerad el ()",Miljö!$B$1:$J$1,0),FALSE)</f>
        <v>0</v>
      </c>
      <c r="L215">
        <f>VLOOKUP($B215,Totalt!$B$1:$BP$497,MATCH("total el",Totalt!$B$1:$BP$1,0),FALSE)</f>
        <v>0.17</v>
      </c>
      <c r="N215" s="229">
        <f t="shared" si="12"/>
        <v>5.1000000000000004E-3</v>
      </c>
      <c r="O215" s="229">
        <f t="shared" si="13"/>
        <v>0</v>
      </c>
      <c r="P215" s="229">
        <f t="shared" si="14"/>
        <v>0</v>
      </c>
      <c r="Q215" s="229">
        <f t="shared" si="15"/>
        <v>0</v>
      </c>
    </row>
    <row r="216" spans="1:17" x14ac:dyDescent="0.25">
      <c r="A216" s="2" t="s">
        <v>343</v>
      </c>
      <c r="B216" s="2" t="s">
        <v>346</v>
      </c>
      <c r="C216" t="str">
        <f>VLOOKUP($B216,Totalt!$B$1:$BP$497,MATCH("Kvalitetsgranskad:",Totalt!$B$1:$BP$1,0),FALSE)</f>
        <v>Ja</v>
      </c>
      <c r="E216" t="str">
        <f>VLOOKUP($B216,Miljö!$B$1:$AG$479,MATCH(E$1,Miljö!$B$1:$AK$1,0),FALSE)</f>
        <v>Ja</v>
      </c>
      <c r="F216" t="str">
        <f>VLOOKUP($B216,Miljö!$B$1:$J$479,MATCH("Typ av ursprungsspecificerad el   (Om inget värde anges används Nordisk residualmix, se inforuta) ()",Miljö!$B$1:$J$1,0),FALSE)</f>
        <v>'Bramiljöval'</v>
      </c>
      <c r="G216">
        <f>VLOOKUP($B216,Miljö!$B$1:$J$479,MATCH("Primärenergifaktor ()",Miljö!$B$1:$J$1,0),FALSE)</f>
        <v>0.03</v>
      </c>
      <c r="H216">
        <f>VLOOKUP($B216,Miljö!$B$1:$J$479,MATCH("Koldioxidekvivalenter energiomvandling (g/kwh)",Miljö!$B$1:$J$1,0),FALSE)</f>
        <v>0</v>
      </c>
      <c r="I216">
        <f>VLOOKUP($B216,Miljö!$B$1:$J$479,MATCH("Fossilandel för ursprungspecificerad el ()",Miljö!$B$1:$J$1,0),FALSE)</f>
        <v>0</v>
      </c>
      <c r="J216">
        <f>VLOOKUP($B216,Miljö!$B$1:$J$479,MATCH("Kärnkraftsandel för ursprungsspecificerad el ()",Miljö!$B$1:$J$1,0),FALSE)</f>
        <v>0</v>
      </c>
      <c r="L216">
        <f>VLOOKUP($B216,Totalt!$B$1:$BP$497,MATCH("total el",Totalt!$B$1:$BP$1,0),FALSE)</f>
        <v>3.5999999999999997E-2</v>
      </c>
      <c r="N216" s="229">
        <f t="shared" si="12"/>
        <v>1.0799999999999998E-3</v>
      </c>
      <c r="O216" s="229">
        <f t="shared" si="13"/>
        <v>0</v>
      </c>
      <c r="P216" s="229">
        <f t="shared" si="14"/>
        <v>0</v>
      </c>
      <c r="Q216" s="229">
        <f t="shared" si="15"/>
        <v>0</v>
      </c>
    </row>
    <row r="217" spans="1:17" x14ac:dyDescent="0.25">
      <c r="A217" s="2" t="s">
        <v>349</v>
      </c>
      <c r="B217" s="2" t="s">
        <v>350</v>
      </c>
      <c r="C217" t="str">
        <f>VLOOKUP($B217,Totalt!$B$1:$BP$497,MATCH("Kvalitetsgranskad:",Totalt!$B$1:$BP$1,0),FALSE)</f>
        <v>Ja</v>
      </c>
      <c r="E217" t="str">
        <f>VLOOKUP($B217,Miljö!$B$1:$AG$479,MATCH(E$1,Miljö!$B$1:$AK$1,0),FALSE)</f>
        <v>Ja</v>
      </c>
      <c r="F217" t="str">
        <f>VLOOKUP($B217,Miljö!$B$1:$J$479,MATCH("Typ av ursprungsspecificerad el   (Om inget värde anges används Nordisk residualmix, se inforuta) ()",Miljö!$B$1:$J$1,0),FALSE)</f>
        <v>'NOrdisk residual'</v>
      </c>
      <c r="G217">
        <f>VLOOKUP($B217,Miljö!$B$1:$J$479,MATCH("Primärenergifaktor ()",Miljö!$B$1:$J$1,0),FALSE)</f>
        <v>2.29</v>
      </c>
      <c r="H217">
        <f>VLOOKUP($B217,Miljö!$B$1:$J$479,MATCH("Koldioxidekvivalenter energiomvandling (g/kwh)",Miljö!$B$1:$J$1,0),FALSE)</f>
        <v>336.4</v>
      </c>
      <c r="I217">
        <f>VLOOKUP($B217,Miljö!$B$1:$J$479,MATCH("Fossilandel för ursprungspecificerad el ()",Miljö!$B$1:$J$1,0),FALSE)</f>
        <v>0.42</v>
      </c>
      <c r="J217">
        <f>VLOOKUP($B217,Miljö!$B$1:$J$479,MATCH("Kärnkraftsandel för ursprungsspecificerad el ()",Miljö!$B$1:$J$1,0),FALSE)</f>
        <v>0.40799999999999997</v>
      </c>
      <c r="L217">
        <f>VLOOKUP($B217,Totalt!$B$1:$BP$497,MATCH("total el",Totalt!$B$1:$BP$1,0),FALSE)</f>
        <v>4.5930900000000001</v>
      </c>
      <c r="N217" s="229">
        <f t="shared" si="12"/>
        <v>10.5181761</v>
      </c>
      <c r="O217" s="229">
        <f t="shared" si="13"/>
        <v>1545.1154759999999</v>
      </c>
      <c r="P217" s="229">
        <f t="shared" si="14"/>
        <v>1.9290978000000001</v>
      </c>
      <c r="Q217" s="229">
        <f t="shared" si="15"/>
        <v>1.8739807199999998</v>
      </c>
    </row>
    <row r="218" spans="1:17" x14ac:dyDescent="0.25">
      <c r="A218" s="2" t="s">
        <v>351</v>
      </c>
      <c r="B218" s="2" t="s">
        <v>352</v>
      </c>
      <c r="C218" t="str">
        <f>VLOOKUP($B218,Totalt!$B$1:$BP$497,MATCH("Kvalitetsgranskad:",Totalt!$B$1:$BP$1,0),FALSE)</f>
        <v>Ja</v>
      </c>
      <c r="E218" t="str">
        <f>VLOOKUP($B218,Miljö!$B$1:$AG$479,MATCH(E$1,Miljö!$B$1:$AK$1,0),FALSE)</f>
        <v>Nej</v>
      </c>
      <c r="F218" t="str">
        <f>VLOOKUP($B218,Miljö!$B$1:$J$479,MATCH("Typ av ursprungsspecificerad el   (Om inget värde anges används Nordisk residualmix, se inforuta) ()",Miljö!$B$1:$J$1,0),FALSE)</f>
        <v>'-'</v>
      </c>
      <c r="G218">
        <f>VLOOKUP($B218,Miljö!$B$1:$J$479,MATCH("Primärenergifaktor ()",Miljö!$B$1:$J$1,0),FALSE)</f>
        <v>2.29</v>
      </c>
      <c r="H218">
        <f>VLOOKUP($B218,Miljö!$B$1:$J$479,MATCH("Koldioxidekvivalenter energiomvandling (g/kwh)",Miljö!$B$1:$J$1,0),FALSE)</f>
        <v>336.39</v>
      </c>
      <c r="I218">
        <f>VLOOKUP($B218,Miljö!$B$1:$J$479,MATCH("Fossilandel för ursprungspecificerad el ()",Miljö!$B$1:$J$1,0),FALSE)</f>
        <v>0.42099999999999999</v>
      </c>
      <c r="J218">
        <f>VLOOKUP($B218,Miljö!$B$1:$J$479,MATCH("Kärnkraftsandel för ursprungsspecificerad el ()",Miljö!$B$1:$J$1,0),FALSE)</f>
        <v>0.40799999999999997</v>
      </c>
      <c r="L218">
        <f>VLOOKUP($B218,Totalt!$B$1:$BP$497,MATCH("total el",Totalt!$B$1:$BP$1,0),FALSE)</f>
        <v>0.2</v>
      </c>
      <c r="N218" s="229">
        <f t="shared" si="12"/>
        <v>0.45800000000000002</v>
      </c>
      <c r="O218" s="229">
        <f t="shared" si="13"/>
        <v>67.278000000000006</v>
      </c>
      <c r="P218" s="229">
        <f t="shared" si="14"/>
        <v>8.4199999999999997E-2</v>
      </c>
      <c r="Q218" s="229">
        <f t="shared" si="15"/>
        <v>8.1600000000000006E-2</v>
      </c>
    </row>
    <row r="219" spans="1:17" x14ac:dyDescent="0.25">
      <c r="A219" s="2" t="s">
        <v>353</v>
      </c>
      <c r="B219" s="2" t="s">
        <v>354</v>
      </c>
      <c r="C219" t="str">
        <f>VLOOKUP($B219,Totalt!$B$1:$BP$497,MATCH("Kvalitetsgranskad:",Totalt!$B$1:$BP$1,0),FALSE)</f>
        <v>Nej</v>
      </c>
      <c r="E219" t="str">
        <f>VLOOKUP($B219,Miljö!$B$1:$AG$479,MATCH(E$1,Miljö!$B$1:$AK$1,0),FALSE)</f>
        <v>Nej</v>
      </c>
      <c r="F219" t="str">
        <f>VLOOKUP($B219,Miljö!$B$1:$J$479,MATCH("Typ av ursprungsspecificerad el   (Om inget värde anges används Nordisk residualmix, se inforuta) ()",Miljö!$B$1:$J$1,0),FALSE)</f>
        <v>-</v>
      </c>
      <c r="G219" t="str">
        <f>VLOOKUP($B219,Miljö!$B$1:$J$479,MATCH("Primärenergifaktor ()",Miljö!$B$1:$J$1,0),FALSE)</f>
        <v>-</v>
      </c>
      <c r="H219" t="str">
        <f>VLOOKUP($B219,Miljö!$B$1:$J$479,MATCH("Koldioxidekvivalenter energiomvandling (g/kwh)",Miljö!$B$1:$J$1,0),FALSE)</f>
        <v>-</v>
      </c>
      <c r="I219" t="str">
        <f>VLOOKUP($B219,Miljö!$B$1:$J$479,MATCH("Fossilandel för ursprungspecificerad el ()",Miljö!$B$1:$J$1,0),FALSE)</f>
        <v>-</v>
      </c>
      <c r="J219" t="str">
        <f>VLOOKUP($B219,Miljö!$B$1:$J$479,MATCH("Kärnkraftsandel för ursprungsspecificerad el ()",Miljö!$B$1:$J$1,0),FALSE)</f>
        <v>-</v>
      </c>
      <c r="L219">
        <f>VLOOKUP($B219,Totalt!$B$1:$BP$497,MATCH("total el",Totalt!$B$1:$BP$1,0),FALSE)</f>
        <v>0</v>
      </c>
      <c r="N219" s="229" t="str">
        <f t="shared" si="12"/>
        <v/>
      </c>
      <c r="O219" s="229" t="str">
        <f t="shared" si="13"/>
        <v/>
      </c>
      <c r="P219" s="229" t="str">
        <f t="shared" si="14"/>
        <v/>
      </c>
      <c r="Q219" s="229" t="str">
        <f t="shared" si="15"/>
        <v/>
      </c>
    </row>
    <row r="220" spans="1:17" x14ac:dyDescent="0.25">
      <c r="A220" s="2" t="s">
        <v>355</v>
      </c>
      <c r="B220" s="2" t="s">
        <v>356</v>
      </c>
      <c r="C220" t="str">
        <f>VLOOKUP($B220,Totalt!$B$1:$BP$497,MATCH("Kvalitetsgranskad:",Totalt!$B$1:$BP$1,0),FALSE)</f>
        <v>Ja</v>
      </c>
      <c r="E220" t="str">
        <f>VLOOKUP($B220,Miljö!$B$1:$AG$479,MATCH(E$1,Miljö!$B$1:$AK$1,0),FALSE)</f>
        <v>Nej</v>
      </c>
      <c r="F220" t="str">
        <f>VLOOKUP($B220,Miljö!$B$1:$J$479,MATCH("Typ av ursprungsspecificerad el   (Om inget värde anges används Nordisk residualmix, se inforuta) ()",Miljö!$B$1:$J$1,0),FALSE)</f>
        <v>-</v>
      </c>
      <c r="G220">
        <f>VLOOKUP($B220,Miljö!$B$1:$J$479,MATCH("Primärenergifaktor ()",Miljö!$B$1:$J$1,0),FALSE)</f>
        <v>2.29</v>
      </c>
      <c r="H220">
        <f>VLOOKUP($B220,Miljö!$B$1:$J$479,MATCH("Koldioxidekvivalenter energiomvandling (g/kwh)",Miljö!$B$1:$J$1,0),FALSE)</f>
        <v>336.39</v>
      </c>
      <c r="I220">
        <f>VLOOKUP($B220,Miljö!$B$1:$J$479,MATCH("Fossilandel för ursprungspecificerad el ()",Miljö!$B$1:$J$1,0),FALSE)</f>
        <v>0.42099999999999999</v>
      </c>
      <c r="J220">
        <f>VLOOKUP($B220,Miljö!$B$1:$J$479,MATCH("Kärnkraftsandel för ursprungsspecificerad el ()",Miljö!$B$1:$J$1,0),FALSE)</f>
        <v>0.40799999999999997</v>
      </c>
      <c r="L220">
        <f>VLOOKUP($B220,Totalt!$B$1:$BP$497,MATCH("total el",Totalt!$B$1:$BP$1,0),FALSE)</f>
        <v>1.002</v>
      </c>
      <c r="N220" s="229">
        <f t="shared" si="12"/>
        <v>2.2945799999999998</v>
      </c>
      <c r="O220" s="229">
        <f t="shared" si="13"/>
        <v>337.06277999999998</v>
      </c>
      <c r="P220" s="229">
        <f t="shared" si="14"/>
        <v>0.42184199999999999</v>
      </c>
      <c r="Q220" s="229">
        <f t="shared" si="15"/>
        <v>0.40881599999999996</v>
      </c>
    </row>
    <row r="221" spans="1:17" x14ac:dyDescent="0.25">
      <c r="A221" s="2" t="s">
        <v>355</v>
      </c>
      <c r="B221" s="2" t="s">
        <v>357</v>
      </c>
      <c r="C221" t="str">
        <f>VLOOKUP($B221,Totalt!$B$1:$BP$497,MATCH("Kvalitetsgranskad:",Totalt!$B$1:$BP$1,0),FALSE)</f>
        <v>Ja</v>
      </c>
      <c r="E221" t="str">
        <f>VLOOKUP($B221,Miljö!$B$1:$AG$479,MATCH(E$1,Miljö!$B$1:$AK$1,0),FALSE)</f>
        <v>Nej</v>
      </c>
      <c r="F221" t="str">
        <f>VLOOKUP($B221,Miljö!$B$1:$J$479,MATCH("Typ av ursprungsspecificerad el   (Om inget värde anges används Nordisk residualmix, se inforuta) ()",Miljö!$B$1:$J$1,0),FALSE)</f>
        <v>-</v>
      </c>
      <c r="G221">
        <f>VLOOKUP($B221,Miljö!$B$1:$J$479,MATCH("Primärenergifaktor ()",Miljö!$B$1:$J$1,0),FALSE)</f>
        <v>2.29</v>
      </c>
      <c r="H221">
        <f>VLOOKUP($B221,Miljö!$B$1:$J$479,MATCH("Koldioxidekvivalenter energiomvandling (g/kwh)",Miljö!$B$1:$J$1,0),FALSE)</f>
        <v>336.39</v>
      </c>
      <c r="I221">
        <f>VLOOKUP($B221,Miljö!$B$1:$J$479,MATCH("Fossilandel för ursprungspecificerad el ()",Miljö!$B$1:$J$1,0),FALSE)</f>
        <v>0.42099999999999999</v>
      </c>
      <c r="J221">
        <f>VLOOKUP($B221,Miljö!$B$1:$J$479,MATCH("Kärnkraftsandel för ursprungsspecificerad el ()",Miljö!$B$1:$J$1,0),FALSE)</f>
        <v>0.40799999999999997</v>
      </c>
      <c r="L221">
        <f>VLOOKUP($B221,Totalt!$B$1:$BP$497,MATCH("total el",Totalt!$B$1:$BP$1,0),FALSE)</f>
        <v>1.2390000000000001</v>
      </c>
      <c r="N221" s="229">
        <f t="shared" si="12"/>
        <v>2.8373100000000004</v>
      </c>
      <c r="O221" s="229">
        <f t="shared" si="13"/>
        <v>416.78721000000002</v>
      </c>
      <c r="P221" s="229">
        <f t="shared" si="14"/>
        <v>0.52161900000000005</v>
      </c>
      <c r="Q221" s="229">
        <f t="shared" si="15"/>
        <v>0.50551199999999996</v>
      </c>
    </row>
    <row r="222" spans="1:17" x14ac:dyDescent="0.25">
      <c r="A222" s="2" t="s">
        <v>355</v>
      </c>
      <c r="B222" s="2" t="s">
        <v>358</v>
      </c>
      <c r="C222" t="str">
        <f>VLOOKUP($B222,Totalt!$B$1:$BP$497,MATCH("Kvalitetsgranskad:",Totalt!$B$1:$BP$1,0),FALSE)</f>
        <v>Ja</v>
      </c>
      <c r="E222" t="str">
        <f>VLOOKUP($B222,Miljö!$B$1:$AG$479,MATCH(E$1,Miljö!$B$1:$AK$1,0),FALSE)</f>
        <v>Nej</v>
      </c>
      <c r="F222" t="str">
        <f>VLOOKUP($B222,Miljö!$B$1:$J$479,MATCH("Typ av ursprungsspecificerad el   (Om inget värde anges används Nordisk residualmix, se inforuta) ()",Miljö!$B$1:$J$1,0),FALSE)</f>
        <v>-</v>
      </c>
      <c r="G222">
        <f>VLOOKUP($B222,Miljö!$B$1:$J$479,MATCH("Primärenergifaktor ()",Miljö!$B$1:$J$1,0),FALSE)</f>
        <v>2.29</v>
      </c>
      <c r="H222">
        <f>VLOOKUP($B222,Miljö!$B$1:$J$479,MATCH("Koldioxidekvivalenter energiomvandling (g/kwh)",Miljö!$B$1:$J$1,0),FALSE)</f>
        <v>336.39</v>
      </c>
      <c r="I222">
        <f>VLOOKUP($B222,Miljö!$B$1:$J$479,MATCH("Fossilandel för ursprungspecificerad el ()",Miljö!$B$1:$J$1,0),FALSE)</f>
        <v>0.42099999999999999</v>
      </c>
      <c r="J222">
        <f>VLOOKUP($B222,Miljö!$B$1:$J$479,MATCH("Kärnkraftsandel för ursprungsspecificerad el ()",Miljö!$B$1:$J$1,0),FALSE)</f>
        <v>0.40799999999999997</v>
      </c>
      <c r="L222">
        <f>VLOOKUP($B222,Totalt!$B$1:$BP$497,MATCH("total el",Totalt!$B$1:$BP$1,0),FALSE)</f>
        <v>67.94</v>
      </c>
      <c r="N222" s="229">
        <f t="shared" si="12"/>
        <v>155.58259999999999</v>
      </c>
      <c r="O222" s="229">
        <f t="shared" si="13"/>
        <v>22854.336599999999</v>
      </c>
      <c r="P222" s="229">
        <f t="shared" si="14"/>
        <v>28.602739999999997</v>
      </c>
      <c r="Q222" s="229">
        <f t="shared" si="15"/>
        <v>27.719519999999996</v>
      </c>
    </row>
    <row r="223" spans="1:17" x14ac:dyDescent="0.25">
      <c r="A223" s="2" t="s">
        <v>355</v>
      </c>
      <c r="B223" s="2" t="s">
        <v>359</v>
      </c>
      <c r="C223" t="str">
        <f>VLOOKUP($B223,Totalt!$B$1:$BP$497,MATCH("Kvalitetsgranskad:",Totalt!$B$1:$BP$1,0),FALSE)</f>
        <v>Ja</v>
      </c>
      <c r="E223" t="str">
        <f>VLOOKUP($B223,Miljö!$B$1:$AG$479,MATCH(E$1,Miljö!$B$1:$AK$1,0),FALSE)</f>
        <v>Nej</v>
      </c>
      <c r="F223" t="str">
        <f>VLOOKUP($B223,Miljö!$B$1:$J$479,MATCH("Typ av ursprungsspecificerad el   (Om inget värde anges används Nordisk residualmix, se inforuta) ()",Miljö!$B$1:$J$1,0),FALSE)</f>
        <v>-</v>
      </c>
      <c r="G223">
        <f>VLOOKUP($B223,Miljö!$B$1:$J$479,MATCH("Primärenergifaktor ()",Miljö!$B$1:$J$1,0),FALSE)</f>
        <v>2.29</v>
      </c>
      <c r="H223">
        <f>VLOOKUP($B223,Miljö!$B$1:$J$479,MATCH("Koldioxidekvivalenter energiomvandling (g/kwh)",Miljö!$B$1:$J$1,0),FALSE)</f>
        <v>336.39</v>
      </c>
      <c r="I223">
        <f>VLOOKUP($B223,Miljö!$B$1:$J$479,MATCH("Fossilandel för ursprungspecificerad el ()",Miljö!$B$1:$J$1,0),FALSE)</f>
        <v>0.42099999999999999</v>
      </c>
      <c r="J223">
        <f>VLOOKUP($B223,Miljö!$B$1:$J$479,MATCH("Kärnkraftsandel för ursprungsspecificerad el ()",Miljö!$B$1:$J$1,0),FALSE)</f>
        <v>0.40799999999999997</v>
      </c>
      <c r="L223">
        <f>VLOOKUP($B223,Totalt!$B$1:$BP$497,MATCH("total el",Totalt!$B$1:$BP$1,0),FALSE)</f>
        <v>1.015679</v>
      </c>
      <c r="N223" s="229">
        <f t="shared" si="12"/>
        <v>2.3259049100000002</v>
      </c>
      <c r="O223" s="229">
        <f t="shared" si="13"/>
        <v>341.66425880999998</v>
      </c>
      <c r="P223" s="229">
        <f t="shared" si="14"/>
        <v>0.427600859</v>
      </c>
      <c r="Q223" s="229">
        <f t="shared" si="15"/>
        <v>0.414397032</v>
      </c>
    </row>
    <row r="224" spans="1:17" x14ac:dyDescent="0.25">
      <c r="A224" s="2" t="s">
        <v>360</v>
      </c>
      <c r="B224" s="2" t="s">
        <v>361</v>
      </c>
      <c r="C224" t="str">
        <f>VLOOKUP($B224,Totalt!$B$1:$BP$497,MATCH("Kvalitetsgranskad:",Totalt!$B$1:$BP$1,0),FALSE)</f>
        <v>Ja</v>
      </c>
      <c r="E224" t="str">
        <f>VLOOKUP($B224,Miljö!$B$1:$AG$479,MATCH(E$1,Miljö!$B$1:$AK$1,0),FALSE)</f>
        <v>Ja</v>
      </c>
      <c r="F224" t="str">
        <f>VLOOKUP($B224,Miljö!$B$1:$J$479,MATCH("Typ av ursprungsspecificerad el   (Om inget värde anges används Nordisk residualmix, se inforuta) ()",Miljö!$B$1:$J$1,0),FALSE)</f>
        <v>'Förnybar el från egen produktion'</v>
      </c>
      <c r="G224">
        <f>VLOOKUP($B224,Miljö!$B$1:$J$479,MATCH("Primärenergifaktor ()",Miljö!$B$1:$J$1,0),FALSE)</f>
        <v>0.17</v>
      </c>
      <c r="H224">
        <f>VLOOKUP($B224,Miljö!$B$1:$J$479,MATCH("Koldioxidekvivalenter energiomvandling (g/kwh)",Miljö!$B$1:$J$1,0),FALSE)</f>
        <v>0</v>
      </c>
      <c r="I224">
        <f>VLOOKUP($B224,Miljö!$B$1:$J$479,MATCH("Fossilandel för ursprungspecificerad el ()",Miljö!$B$1:$J$1,0),FALSE)</f>
        <v>0</v>
      </c>
      <c r="J224">
        <f>VLOOKUP($B224,Miljö!$B$1:$J$479,MATCH("Kärnkraftsandel för ursprungsspecificerad el ()",Miljö!$B$1:$J$1,0),FALSE)</f>
        <v>0</v>
      </c>
      <c r="L224">
        <f>VLOOKUP($B224,Totalt!$B$1:$BP$497,MATCH("total el",Totalt!$B$1:$BP$1,0),FALSE)</f>
        <v>10.264900000000001</v>
      </c>
      <c r="N224" s="229">
        <f t="shared" si="12"/>
        <v>1.7450330000000003</v>
      </c>
      <c r="O224" s="229">
        <f t="shared" si="13"/>
        <v>0</v>
      </c>
      <c r="P224" s="229">
        <f t="shared" si="14"/>
        <v>0</v>
      </c>
      <c r="Q224" s="229">
        <f t="shared" si="15"/>
        <v>0</v>
      </c>
    </row>
    <row r="225" spans="1:17" x14ac:dyDescent="0.25">
      <c r="A225" s="2" t="s">
        <v>360</v>
      </c>
      <c r="B225" s="2" t="s">
        <v>362</v>
      </c>
      <c r="C225" t="str">
        <f>VLOOKUP($B225,Totalt!$B$1:$BP$497,MATCH("Kvalitetsgranskad:",Totalt!$B$1:$BP$1,0),FALSE)</f>
        <v>Ja</v>
      </c>
      <c r="E225" t="str">
        <f>VLOOKUP($B225,Miljö!$B$1:$AG$479,MATCH(E$1,Miljö!$B$1:$AK$1,0),FALSE)</f>
        <v>Ja</v>
      </c>
      <c r="F225" t="str">
        <f>VLOOKUP($B225,Miljö!$B$1:$J$479,MATCH("Typ av ursprungsspecificerad el   (Om inget värde anges används Nordisk residualmix, se inforuta) ()",Miljö!$B$1:$J$1,0),FALSE)</f>
        <v>'Förnybar el från egen produktion'</v>
      </c>
      <c r="G225">
        <f>VLOOKUP($B225,Miljö!$B$1:$J$479,MATCH("Primärenergifaktor ()",Miljö!$B$1:$J$1,0),FALSE)</f>
        <v>0.17</v>
      </c>
      <c r="H225">
        <f>VLOOKUP($B225,Miljö!$B$1:$J$479,MATCH("Koldioxidekvivalenter energiomvandling (g/kwh)",Miljö!$B$1:$J$1,0),FALSE)</f>
        <v>0</v>
      </c>
      <c r="I225">
        <f>VLOOKUP($B225,Miljö!$B$1:$J$479,MATCH("Fossilandel för ursprungspecificerad el ()",Miljö!$B$1:$J$1,0),FALSE)</f>
        <v>0</v>
      </c>
      <c r="J225">
        <f>VLOOKUP($B225,Miljö!$B$1:$J$479,MATCH("Kärnkraftsandel för ursprungsspecificerad el ()",Miljö!$B$1:$J$1,0),FALSE)</f>
        <v>0</v>
      </c>
      <c r="L225">
        <f>VLOOKUP($B225,Totalt!$B$1:$BP$497,MATCH("total el",Totalt!$B$1:$BP$1,0),FALSE)</f>
        <v>0.82206599999999996</v>
      </c>
      <c r="N225" s="229">
        <f t="shared" si="12"/>
        <v>0.13975122000000001</v>
      </c>
      <c r="O225" s="229">
        <f t="shared" si="13"/>
        <v>0</v>
      </c>
      <c r="P225" s="229">
        <f t="shared" si="14"/>
        <v>0</v>
      </c>
      <c r="Q225" s="229">
        <f t="shared" si="15"/>
        <v>0</v>
      </c>
    </row>
    <row r="226" spans="1:17" x14ac:dyDescent="0.25">
      <c r="A226" s="2" t="s">
        <v>360</v>
      </c>
      <c r="B226" s="2" t="s">
        <v>363</v>
      </c>
      <c r="C226" t="str">
        <f>VLOOKUP($B226,Totalt!$B$1:$BP$497,MATCH("Kvalitetsgranskad:",Totalt!$B$1:$BP$1,0),FALSE)</f>
        <v>Ja</v>
      </c>
      <c r="E226" t="str">
        <f>VLOOKUP($B226,Miljö!$B$1:$AG$479,MATCH(E$1,Miljö!$B$1:$AK$1,0),FALSE)</f>
        <v>Ja</v>
      </c>
      <c r="F226" t="str">
        <f>VLOOKUP($B226,Miljö!$B$1:$J$479,MATCH("Typ av ursprungsspecificerad el   (Om inget värde anges används Nordisk residualmix, se inforuta) ()",Miljö!$B$1:$J$1,0),FALSE)</f>
        <v>'Förnybar el från egen produktion'</v>
      </c>
      <c r="G226">
        <f>VLOOKUP($B226,Miljö!$B$1:$J$479,MATCH("Primärenergifaktor ()",Miljö!$B$1:$J$1,0),FALSE)</f>
        <v>0.17</v>
      </c>
      <c r="H226">
        <f>VLOOKUP($B226,Miljö!$B$1:$J$479,MATCH("Koldioxidekvivalenter energiomvandling (g/kwh)",Miljö!$B$1:$J$1,0),FALSE)</f>
        <v>0</v>
      </c>
      <c r="I226">
        <f>VLOOKUP($B226,Miljö!$B$1:$J$479,MATCH("Fossilandel för ursprungspecificerad el ()",Miljö!$B$1:$J$1,0),FALSE)</f>
        <v>0</v>
      </c>
      <c r="J226">
        <f>VLOOKUP($B226,Miljö!$B$1:$J$479,MATCH("Kärnkraftsandel för ursprungsspecificerad el ()",Miljö!$B$1:$J$1,0),FALSE)</f>
        <v>0</v>
      </c>
      <c r="L226">
        <f>VLOOKUP($B226,Totalt!$B$1:$BP$497,MATCH("total el",Totalt!$B$1:$BP$1,0),FALSE)</f>
        <v>0.349609</v>
      </c>
      <c r="N226" s="229">
        <f t="shared" si="12"/>
        <v>5.9433530000000005E-2</v>
      </c>
      <c r="O226" s="229">
        <f t="shared" si="13"/>
        <v>0</v>
      </c>
      <c r="P226" s="229">
        <f t="shared" si="14"/>
        <v>0</v>
      </c>
      <c r="Q226" s="229">
        <f t="shared" si="15"/>
        <v>0</v>
      </c>
    </row>
    <row r="227" spans="1:17" x14ac:dyDescent="0.25">
      <c r="A227" s="2" t="s">
        <v>364</v>
      </c>
      <c r="B227" s="2" t="s">
        <v>365</v>
      </c>
      <c r="C227" t="str">
        <f>VLOOKUP($B227,Totalt!$B$1:$BP$497,MATCH("Kvalitetsgranskad:",Totalt!$B$1:$BP$1,0),FALSE)</f>
        <v>Nej</v>
      </c>
      <c r="E227" t="str">
        <f>VLOOKUP($B227,Miljö!$B$1:$AG$479,MATCH(E$1,Miljö!$B$1:$AK$1,0),FALSE)</f>
        <v>Nej</v>
      </c>
      <c r="F227" t="str">
        <f>VLOOKUP($B227,Miljö!$B$1:$J$479,MATCH("Typ av ursprungsspecificerad el   (Om inget värde anges används Nordisk residualmix, se inforuta) ()",Miljö!$B$1:$J$1,0),FALSE)</f>
        <v>-</v>
      </c>
      <c r="G227" t="str">
        <f>VLOOKUP($B227,Miljö!$B$1:$J$479,MATCH("Primärenergifaktor ()",Miljö!$B$1:$J$1,0),FALSE)</f>
        <v>-</v>
      </c>
      <c r="H227" t="str">
        <f>VLOOKUP($B227,Miljö!$B$1:$J$479,MATCH("Koldioxidekvivalenter energiomvandling (g/kwh)",Miljö!$B$1:$J$1,0),FALSE)</f>
        <v>-</v>
      </c>
      <c r="I227" t="str">
        <f>VLOOKUP($B227,Miljö!$B$1:$J$479,MATCH("Fossilandel för ursprungspecificerad el ()",Miljö!$B$1:$J$1,0),FALSE)</f>
        <v>-</v>
      </c>
      <c r="J227" t="str">
        <f>VLOOKUP($B227,Miljö!$B$1:$J$479,MATCH("Kärnkraftsandel för ursprungsspecificerad el ()",Miljö!$B$1:$J$1,0),FALSE)</f>
        <v>-</v>
      </c>
      <c r="L227">
        <f>VLOOKUP($B227,Totalt!$B$1:$BP$497,MATCH("total el",Totalt!$B$1:$BP$1,0),FALSE)</f>
        <v>0</v>
      </c>
      <c r="N227" s="229" t="str">
        <f t="shared" si="12"/>
        <v/>
      </c>
      <c r="O227" s="229" t="str">
        <f t="shared" si="13"/>
        <v/>
      </c>
      <c r="P227" s="229" t="str">
        <f t="shared" si="14"/>
        <v/>
      </c>
      <c r="Q227" s="229" t="str">
        <f t="shared" si="15"/>
        <v/>
      </c>
    </row>
    <row r="228" spans="1:17" x14ac:dyDescent="0.25">
      <c r="A228" s="2" t="s">
        <v>374</v>
      </c>
      <c r="B228" s="2" t="s">
        <v>375</v>
      </c>
      <c r="C228" t="str">
        <f>VLOOKUP($B228,Totalt!$B$1:$BP$497,MATCH("Kvalitetsgranskad:",Totalt!$B$1:$BP$1,0),FALSE)</f>
        <v>Nej</v>
      </c>
      <c r="E228" t="str">
        <f>VLOOKUP($B228,Miljö!$B$1:$AG$479,MATCH(E$1,Miljö!$B$1:$AK$1,0),FALSE)</f>
        <v>Nej</v>
      </c>
      <c r="F228" t="str">
        <f>VLOOKUP($B228,Miljö!$B$1:$J$479,MATCH("Typ av ursprungsspecificerad el   (Om inget värde anges används Nordisk residualmix, se inforuta) ()",Miljö!$B$1:$J$1,0),FALSE)</f>
        <v>-</v>
      </c>
      <c r="G228" t="str">
        <f>VLOOKUP($B228,Miljö!$B$1:$J$479,MATCH("Primärenergifaktor ()",Miljö!$B$1:$J$1,0),FALSE)</f>
        <v>-</v>
      </c>
      <c r="H228" t="str">
        <f>VLOOKUP($B228,Miljö!$B$1:$J$479,MATCH("Koldioxidekvivalenter energiomvandling (g/kwh)",Miljö!$B$1:$J$1,0),FALSE)</f>
        <v>-</v>
      </c>
      <c r="I228" t="str">
        <f>VLOOKUP($B228,Miljö!$B$1:$J$479,MATCH("Fossilandel för ursprungspecificerad el ()",Miljö!$B$1:$J$1,0),FALSE)</f>
        <v>-</v>
      </c>
      <c r="J228" t="str">
        <f>VLOOKUP($B228,Miljö!$B$1:$J$479,MATCH("Kärnkraftsandel för ursprungsspecificerad el ()",Miljö!$B$1:$J$1,0),FALSE)</f>
        <v>-</v>
      </c>
      <c r="L228">
        <f>VLOOKUP($B228,Totalt!$B$1:$BP$497,MATCH("total el",Totalt!$B$1:$BP$1,0),FALSE)</f>
        <v>0</v>
      </c>
      <c r="N228" s="229" t="str">
        <f t="shared" si="12"/>
        <v/>
      </c>
      <c r="O228" s="229" t="str">
        <f t="shared" si="13"/>
        <v/>
      </c>
      <c r="P228" s="229" t="str">
        <f t="shared" si="14"/>
        <v/>
      </c>
      <c r="Q228" s="229" t="str">
        <f t="shared" si="15"/>
        <v/>
      </c>
    </row>
    <row r="229" spans="1:17" x14ac:dyDescent="0.25">
      <c r="A229" s="2" t="s">
        <v>374</v>
      </c>
      <c r="B229" s="2" t="s">
        <v>367</v>
      </c>
      <c r="C229" t="str">
        <f>VLOOKUP($B229,Totalt!$B$1:$BP$497,MATCH("Kvalitetsgranskad:",Totalt!$B$1:$BP$1,0),FALSE)</f>
        <v>Nej</v>
      </c>
      <c r="E229" t="str">
        <f>VLOOKUP($B229,Miljö!$B$1:$AG$479,MATCH(E$1,Miljö!$B$1:$AK$1,0),FALSE)</f>
        <v>Nej</v>
      </c>
      <c r="F229" t="str">
        <f>VLOOKUP($B229,Miljö!$B$1:$J$479,MATCH("Typ av ursprungsspecificerad el   (Om inget värde anges används Nordisk residualmix, se inforuta) ()",Miljö!$B$1:$J$1,0),FALSE)</f>
        <v>-</v>
      </c>
      <c r="G229" t="str">
        <f>VLOOKUP($B229,Miljö!$B$1:$J$479,MATCH("Primärenergifaktor ()",Miljö!$B$1:$J$1,0),FALSE)</f>
        <v>-</v>
      </c>
      <c r="H229" t="str">
        <f>VLOOKUP($B229,Miljö!$B$1:$J$479,MATCH("Koldioxidekvivalenter energiomvandling (g/kwh)",Miljö!$B$1:$J$1,0),FALSE)</f>
        <v>-</v>
      </c>
      <c r="I229" t="str">
        <f>VLOOKUP($B229,Miljö!$B$1:$J$479,MATCH("Fossilandel för ursprungspecificerad el ()",Miljö!$B$1:$J$1,0),FALSE)</f>
        <v>-</v>
      </c>
      <c r="J229" t="str">
        <f>VLOOKUP($B229,Miljö!$B$1:$J$479,MATCH("Kärnkraftsandel för ursprungsspecificerad el ()",Miljö!$B$1:$J$1,0),FALSE)</f>
        <v>-</v>
      </c>
      <c r="L229">
        <f>VLOOKUP($B229,Totalt!$B$1:$BP$497,MATCH("total el",Totalt!$B$1:$BP$1,0),FALSE)</f>
        <v>0</v>
      </c>
      <c r="N229" s="229" t="str">
        <f t="shared" si="12"/>
        <v/>
      </c>
      <c r="O229" s="229" t="str">
        <f t="shared" si="13"/>
        <v/>
      </c>
      <c r="P229" s="229" t="str">
        <f t="shared" si="14"/>
        <v/>
      </c>
      <c r="Q229" s="229" t="str">
        <f t="shared" si="15"/>
        <v/>
      </c>
    </row>
    <row r="230" spans="1:17" x14ac:dyDescent="0.25">
      <c r="A230" s="2" t="s">
        <v>374</v>
      </c>
      <c r="B230" s="2" t="s">
        <v>368</v>
      </c>
      <c r="C230" t="str">
        <f>VLOOKUP($B230,Totalt!$B$1:$BP$497,MATCH("Kvalitetsgranskad:",Totalt!$B$1:$BP$1,0),FALSE)</f>
        <v>Nej</v>
      </c>
      <c r="E230" t="str">
        <f>VLOOKUP($B230,Miljö!$B$1:$AG$479,MATCH(E$1,Miljö!$B$1:$AK$1,0),FALSE)</f>
        <v>Nej</v>
      </c>
      <c r="F230" t="str">
        <f>VLOOKUP($B230,Miljö!$B$1:$J$479,MATCH("Typ av ursprungsspecificerad el   (Om inget värde anges används Nordisk residualmix, se inforuta) ()",Miljö!$B$1:$J$1,0),FALSE)</f>
        <v>-</v>
      </c>
      <c r="G230" t="str">
        <f>VLOOKUP($B230,Miljö!$B$1:$J$479,MATCH("Primärenergifaktor ()",Miljö!$B$1:$J$1,0),FALSE)</f>
        <v>-</v>
      </c>
      <c r="H230" t="str">
        <f>VLOOKUP($B230,Miljö!$B$1:$J$479,MATCH("Koldioxidekvivalenter energiomvandling (g/kwh)",Miljö!$B$1:$J$1,0),FALSE)</f>
        <v>-</v>
      </c>
      <c r="I230" t="str">
        <f>VLOOKUP($B230,Miljö!$B$1:$J$479,MATCH("Fossilandel för ursprungspecificerad el ()",Miljö!$B$1:$J$1,0),FALSE)</f>
        <v>-</v>
      </c>
      <c r="J230" t="str">
        <f>VLOOKUP($B230,Miljö!$B$1:$J$479,MATCH("Kärnkraftsandel för ursprungsspecificerad el ()",Miljö!$B$1:$J$1,0),FALSE)</f>
        <v>-</v>
      </c>
      <c r="L230">
        <f>VLOOKUP($B230,Totalt!$B$1:$BP$497,MATCH("total el",Totalt!$B$1:$BP$1,0),FALSE)</f>
        <v>0</v>
      </c>
      <c r="N230" s="229" t="str">
        <f t="shared" si="12"/>
        <v/>
      </c>
      <c r="O230" s="229" t="str">
        <f t="shared" si="13"/>
        <v/>
      </c>
      <c r="P230" s="229" t="str">
        <f t="shared" si="14"/>
        <v/>
      </c>
      <c r="Q230" s="229" t="str">
        <f t="shared" si="15"/>
        <v/>
      </c>
    </row>
    <row r="231" spans="1:17" x14ac:dyDescent="0.25">
      <c r="A231" s="2" t="s">
        <v>374</v>
      </c>
      <c r="B231" s="2" t="s">
        <v>369</v>
      </c>
      <c r="C231" t="str">
        <f>VLOOKUP($B231,Totalt!$B$1:$BP$497,MATCH("Kvalitetsgranskad:",Totalt!$B$1:$BP$1,0),FALSE)</f>
        <v>Nej</v>
      </c>
      <c r="E231" t="str">
        <f>VLOOKUP($B231,Miljö!$B$1:$AG$479,MATCH(E$1,Miljö!$B$1:$AK$1,0),FALSE)</f>
        <v>Nej</v>
      </c>
      <c r="F231" t="str">
        <f>VLOOKUP($B231,Miljö!$B$1:$J$479,MATCH("Typ av ursprungsspecificerad el   (Om inget värde anges används Nordisk residualmix, se inforuta) ()",Miljö!$B$1:$J$1,0),FALSE)</f>
        <v>-</v>
      </c>
      <c r="G231" t="str">
        <f>VLOOKUP($B231,Miljö!$B$1:$J$479,MATCH("Primärenergifaktor ()",Miljö!$B$1:$J$1,0),FALSE)</f>
        <v>-</v>
      </c>
      <c r="H231" t="str">
        <f>VLOOKUP($B231,Miljö!$B$1:$J$479,MATCH("Koldioxidekvivalenter energiomvandling (g/kwh)",Miljö!$B$1:$J$1,0),FALSE)</f>
        <v>-</v>
      </c>
      <c r="I231" t="str">
        <f>VLOOKUP($B231,Miljö!$B$1:$J$479,MATCH("Fossilandel för ursprungspecificerad el ()",Miljö!$B$1:$J$1,0),FALSE)</f>
        <v>-</v>
      </c>
      <c r="J231" t="str">
        <f>VLOOKUP($B231,Miljö!$B$1:$J$479,MATCH("Kärnkraftsandel för ursprungsspecificerad el ()",Miljö!$B$1:$J$1,0),FALSE)</f>
        <v>-</v>
      </c>
      <c r="L231">
        <f>VLOOKUP($B231,Totalt!$B$1:$BP$497,MATCH("total el",Totalt!$B$1:$BP$1,0),FALSE)</f>
        <v>0</v>
      </c>
      <c r="N231" s="229" t="str">
        <f t="shared" si="12"/>
        <v/>
      </c>
      <c r="O231" s="229" t="str">
        <f t="shared" si="13"/>
        <v/>
      </c>
      <c r="P231" s="229" t="str">
        <f t="shared" si="14"/>
        <v/>
      </c>
      <c r="Q231" s="229" t="str">
        <f t="shared" si="15"/>
        <v/>
      </c>
    </row>
    <row r="232" spans="1:17" x14ac:dyDescent="0.25">
      <c r="A232" s="2" t="s">
        <v>374</v>
      </c>
      <c r="B232" s="2" t="s">
        <v>370</v>
      </c>
      <c r="C232" t="str">
        <f>VLOOKUP($B232,Totalt!$B$1:$BP$497,MATCH("Kvalitetsgranskad:",Totalt!$B$1:$BP$1,0),FALSE)</f>
        <v>Nej</v>
      </c>
      <c r="E232" t="str">
        <f>VLOOKUP($B232,Miljö!$B$1:$AG$479,MATCH(E$1,Miljö!$B$1:$AK$1,0),FALSE)</f>
        <v>Nej</v>
      </c>
      <c r="F232" t="str">
        <f>VLOOKUP($B232,Miljö!$B$1:$J$479,MATCH("Typ av ursprungsspecificerad el   (Om inget värde anges används Nordisk residualmix, se inforuta) ()",Miljö!$B$1:$J$1,0),FALSE)</f>
        <v>-</v>
      </c>
      <c r="G232" t="str">
        <f>VLOOKUP($B232,Miljö!$B$1:$J$479,MATCH("Primärenergifaktor ()",Miljö!$B$1:$J$1,0),FALSE)</f>
        <v>-</v>
      </c>
      <c r="H232" t="str">
        <f>VLOOKUP($B232,Miljö!$B$1:$J$479,MATCH("Koldioxidekvivalenter energiomvandling (g/kwh)",Miljö!$B$1:$J$1,0),FALSE)</f>
        <v>-</v>
      </c>
      <c r="I232" t="str">
        <f>VLOOKUP($B232,Miljö!$B$1:$J$479,MATCH("Fossilandel för ursprungspecificerad el ()",Miljö!$B$1:$J$1,0),FALSE)</f>
        <v>-</v>
      </c>
      <c r="J232" t="str">
        <f>VLOOKUP($B232,Miljö!$B$1:$J$479,MATCH("Kärnkraftsandel för ursprungsspecificerad el ()",Miljö!$B$1:$J$1,0),FALSE)</f>
        <v>-</v>
      </c>
      <c r="L232">
        <f>VLOOKUP($B232,Totalt!$B$1:$BP$497,MATCH("total el",Totalt!$B$1:$BP$1,0),FALSE)</f>
        <v>0</v>
      </c>
      <c r="N232" s="229" t="str">
        <f t="shared" si="12"/>
        <v/>
      </c>
      <c r="O232" s="229" t="str">
        <f t="shared" si="13"/>
        <v/>
      </c>
      <c r="P232" s="229" t="str">
        <f t="shared" si="14"/>
        <v/>
      </c>
      <c r="Q232" s="229" t="str">
        <f t="shared" si="15"/>
        <v/>
      </c>
    </row>
    <row r="233" spans="1:17" x14ac:dyDescent="0.25">
      <c r="A233" s="2" t="s">
        <v>374</v>
      </c>
      <c r="B233" s="2" t="s">
        <v>371</v>
      </c>
      <c r="C233" t="str">
        <f>VLOOKUP($B233,Totalt!$B$1:$BP$497,MATCH("Kvalitetsgranskad:",Totalt!$B$1:$BP$1,0),FALSE)</f>
        <v>Nej</v>
      </c>
      <c r="E233" t="str">
        <f>VLOOKUP($B233,Miljö!$B$1:$AG$479,MATCH(E$1,Miljö!$B$1:$AK$1,0),FALSE)</f>
        <v>Nej</v>
      </c>
      <c r="F233" t="str">
        <f>VLOOKUP($B233,Miljö!$B$1:$J$479,MATCH("Typ av ursprungsspecificerad el   (Om inget värde anges används Nordisk residualmix, se inforuta) ()",Miljö!$B$1:$J$1,0),FALSE)</f>
        <v>-</v>
      </c>
      <c r="G233" t="str">
        <f>VLOOKUP($B233,Miljö!$B$1:$J$479,MATCH("Primärenergifaktor ()",Miljö!$B$1:$J$1,0),FALSE)</f>
        <v>-</v>
      </c>
      <c r="H233" t="str">
        <f>VLOOKUP($B233,Miljö!$B$1:$J$479,MATCH("Koldioxidekvivalenter energiomvandling (g/kwh)",Miljö!$B$1:$J$1,0),FALSE)</f>
        <v>-</v>
      </c>
      <c r="I233" t="str">
        <f>VLOOKUP($B233,Miljö!$B$1:$J$479,MATCH("Fossilandel för ursprungspecificerad el ()",Miljö!$B$1:$J$1,0),FALSE)</f>
        <v>-</v>
      </c>
      <c r="J233" t="str">
        <f>VLOOKUP($B233,Miljö!$B$1:$J$479,MATCH("Kärnkraftsandel för ursprungsspecificerad el ()",Miljö!$B$1:$J$1,0),FALSE)</f>
        <v>-</v>
      </c>
      <c r="L233">
        <f>VLOOKUP($B233,Totalt!$B$1:$BP$497,MATCH("total el",Totalt!$B$1:$BP$1,0),FALSE)</f>
        <v>0</v>
      </c>
      <c r="N233" s="229" t="str">
        <f t="shared" si="12"/>
        <v/>
      </c>
      <c r="O233" s="229" t="str">
        <f t="shared" si="13"/>
        <v/>
      </c>
      <c r="P233" s="229" t="str">
        <f t="shared" si="14"/>
        <v/>
      </c>
      <c r="Q233" s="229" t="str">
        <f t="shared" si="15"/>
        <v/>
      </c>
    </row>
    <row r="234" spans="1:17" x14ac:dyDescent="0.25">
      <c r="A234" s="2" t="s">
        <v>374</v>
      </c>
      <c r="B234" s="2" t="s">
        <v>372</v>
      </c>
      <c r="C234" t="str">
        <f>VLOOKUP($B234,Totalt!$B$1:$BP$497,MATCH("Kvalitetsgranskad:",Totalt!$B$1:$BP$1,0),FALSE)</f>
        <v>Nej</v>
      </c>
      <c r="E234" t="str">
        <f>VLOOKUP($B234,Miljö!$B$1:$AG$479,MATCH(E$1,Miljö!$B$1:$AK$1,0),FALSE)</f>
        <v>Nej</v>
      </c>
      <c r="F234" t="str">
        <f>VLOOKUP($B234,Miljö!$B$1:$J$479,MATCH("Typ av ursprungsspecificerad el   (Om inget värde anges används Nordisk residualmix, se inforuta) ()",Miljö!$B$1:$J$1,0),FALSE)</f>
        <v>-</v>
      </c>
      <c r="G234" t="str">
        <f>VLOOKUP($B234,Miljö!$B$1:$J$479,MATCH("Primärenergifaktor ()",Miljö!$B$1:$J$1,0),FALSE)</f>
        <v>-</v>
      </c>
      <c r="H234" t="str">
        <f>VLOOKUP($B234,Miljö!$B$1:$J$479,MATCH("Koldioxidekvivalenter energiomvandling (g/kwh)",Miljö!$B$1:$J$1,0),FALSE)</f>
        <v>-</v>
      </c>
      <c r="I234" t="str">
        <f>VLOOKUP($B234,Miljö!$B$1:$J$479,MATCH("Fossilandel för ursprungspecificerad el ()",Miljö!$B$1:$J$1,0),FALSE)</f>
        <v>-</v>
      </c>
      <c r="J234" t="str">
        <f>VLOOKUP($B234,Miljö!$B$1:$J$479,MATCH("Kärnkraftsandel för ursprungsspecificerad el ()",Miljö!$B$1:$J$1,0),FALSE)</f>
        <v>-</v>
      </c>
      <c r="L234">
        <f>VLOOKUP($B234,Totalt!$B$1:$BP$497,MATCH("total el",Totalt!$B$1:$BP$1,0),FALSE)</f>
        <v>0</v>
      </c>
      <c r="N234" s="229" t="str">
        <f t="shared" si="12"/>
        <v/>
      </c>
      <c r="O234" s="229" t="str">
        <f t="shared" si="13"/>
        <v/>
      </c>
      <c r="P234" s="229" t="str">
        <f t="shared" si="14"/>
        <v/>
      </c>
      <c r="Q234" s="229" t="str">
        <f t="shared" si="15"/>
        <v/>
      </c>
    </row>
    <row r="235" spans="1:17" x14ac:dyDescent="0.25">
      <c r="A235" s="2" t="s">
        <v>374</v>
      </c>
      <c r="B235" s="2" t="s">
        <v>376</v>
      </c>
      <c r="C235" t="str">
        <f>VLOOKUP($B235,Totalt!$B$1:$BP$497,MATCH("Kvalitetsgranskad:",Totalt!$B$1:$BP$1,0),FALSE)</f>
        <v>Nej</v>
      </c>
      <c r="E235" t="str">
        <f>VLOOKUP($B235,Miljö!$B$1:$AG$479,MATCH(E$1,Miljö!$B$1:$AK$1,0),FALSE)</f>
        <v>Nej</v>
      </c>
      <c r="F235" t="str">
        <f>VLOOKUP($B235,Miljö!$B$1:$J$479,MATCH("Typ av ursprungsspecificerad el   (Om inget värde anges används Nordisk residualmix, se inforuta) ()",Miljö!$B$1:$J$1,0),FALSE)</f>
        <v>-</v>
      </c>
      <c r="G235" t="str">
        <f>VLOOKUP($B235,Miljö!$B$1:$J$479,MATCH("Primärenergifaktor ()",Miljö!$B$1:$J$1,0),FALSE)</f>
        <v>-</v>
      </c>
      <c r="H235" t="str">
        <f>VLOOKUP($B235,Miljö!$B$1:$J$479,MATCH("Koldioxidekvivalenter energiomvandling (g/kwh)",Miljö!$B$1:$J$1,0),FALSE)</f>
        <v>-</v>
      </c>
      <c r="I235" t="str">
        <f>VLOOKUP($B235,Miljö!$B$1:$J$479,MATCH("Fossilandel för ursprungspecificerad el ()",Miljö!$B$1:$J$1,0),FALSE)</f>
        <v>-</v>
      </c>
      <c r="J235" t="str">
        <f>VLOOKUP($B235,Miljö!$B$1:$J$479,MATCH("Kärnkraftsandel för ursprungsspecificerad el ()",Miljö!$B$1:$J$1,0),FALSE)</f>
        <v>-</v>
      </c>
      <c r="L235">
        <f>VLOOKUP($B235,Totalt!$B$1:$BP$497,MATCH("total el",Totalt!$B$1:$BP$1,0),FALSE)</f>
        <v>0</v>
      </c>
      <c r="N235" s="229" t="str">
        <f t="shared" si="12"/>
        <v/>
      </c>
      <c r="O235" s="229" t="str">
        <f t="shared" si="13"/>
        <v/>
      </c>
      <c r="P235" s="229" t="str">
        <f t="shared" si="14"/>
        <v/>
      </c>
      <c r="Q235" s="229" t="str">
        <f t="shared" si="15"/>
        <v/>
      </c>
    </row>
    <row r="236" spans="1:17" x14ac:dyDescent="0.25">
      <c r="A236" s="2" t="s">
        <v>374</v>
      </c>
      <c r="B236" s="2" t="s">
        <v>373</v>
      </c>
      <c r="C236" t="str">
        <f>VLOOKUP($B236,Totalt!$B$1:$BP$497,MATCH("Kvalitetsgranskad:",Totalt!$B$1:$BP$1,0),FALSE)</f>
        <v>Nej</v>
      </c>
      <c r="E236" t="str">
        <f>VLOOKUP($B236,Miljö!$B$1:$AG$479,MATCH(E$1,Miljö!$B$1:$AK$1,0),FALSE)</f>
        <v>Nej</v>
      </c>
      <c r="F236" t="str">
        <f>VLOOKUP($B236,Miljö!$B$1:$J$479,MATCH("Typ av ursprungsspecificerad el   (Om inget värde anges används Nordisk residualmix, se inforuta) ()",Miljö!$B$1:$J$1,0),FALSE)</f>
        <v>-</v>
      </c>
      <c r="G236" t="str">
        <f>VLOOKUP($B236,Miljö!$B$1:$J$479,MATCH("Primärenergifaktor ()",Miljö!$B$1:$J$1,0),FALSE)</f>
        <v>-</v>
      </c>
      <c r="H236" t="str">
        <f>VLOOKUP($B236,Miljö!$B$1:$J$479,MATCH("Koldioxidekvivalenter energiomvandling (g/kwh)",Miljö!$B$1:$J$1,0),FALSE)</f>
        <v>-</v>
      </c>
      <c r="I236" t="str">
        <f>VLOOKUP($B236,Miljö!$B$1:$J$479,MATCH("Fossilandel för ursprungspecificerad el ()",Miljö!$B$1:$J$1,0),FALSE)</f>
        <v>-</v>
      </c>
      <c r="J236" t="str">
        <f>VLOOKUP($B236,Miljö!$B$1:$J$479,MATCH("Kärnkraftsandel för ursprungsspecificerad el ()",Miljö!$B$1:$J$1,0),FALSE)</f>
        <v>-</v>
      </c>
      <c r="L236">
        <f>VLOOKUP($B236,Totalt!$B$1:$BP$497,MATCH("total el",Totalt!$B$1:$BP$1,0),FALSE)</f>
        <v>0</v>
      </c>
      <c r="N236" s="229" t="str">
        <f t="shared" si="12"/>
        <v/>
      </c>
      <c r="O236" s="229" t="str">
        <f t="shared" si="13"/>
        <v/>
      </c>
      <c r="P236" s="229" t="str">
        <f t="shared" si="14"/>
        <v/>
      </c>
      <c r="Q236" s="229" t="str">
        <f t="shared" si="15"/>
        <v/>
      </c>
    </row>
    <row r="237" spans="1:17" x14ac:dyDescent="0.25">
      <c r="A237" s="2" t="s">
        <v>377</v>
      </c>
      <c r="B237" s="2" t="s">
        <v>378</v>
      </c>
      <c r="C237" t="str">
        <f>VLOOKUP($B237,Totalt!$B$1:$BP$497,MATCH("Kvalitetsgranskad:",Totalt!$B$1:$BP$1,0),FALSE)</f>
        <v>Nej</v>
      </c>
      <c r="E237" t="str">
        <f>VLOOKUP($B237,Miljö!$B$1:$AG$479,MATCH(E$1,Miljö!$B$1:$AK$1,0),FALSE)</f>
        <v>Nej</v>
      </c>
      <c r="F237" t="str">
        <f>VLOOKUP($B237,Miljö!$B$1:$J$479,MATCH("Typ av ursprungsspecificerad el   (Om inget värde anges används Nordisk residualmix, se inforuta) ()",Miljö!$B$1:$J$1,0),FALSE)</f>
        <v>-</v>
      </c>
      <c r="G237" t="str">
        <f>VLOOKUP($B237,Miljö!$B$1:$J$479,MATCH("Primärenergifaktor ()",Miljö!$B$1:$J$1,0),FALSE)</f>
        <v>-</v>
      </c>
      <c r="H237" t="str">
        <f>VLOOKUP($B237,Miljö!$B$1:$J$479,MATCH("Koldioxidekvivalenter energiomvandling (g/kwh)",Miljö!$B$1:$J$1,0),FALSE)</f>
        <v>-</v>
      </c>
      <c r="I237" t="str">
        <f>VLOOKUP($B237,Miljö!$B$1:$J$479,MATCH("Fossilandel för ursprungspecificerad el ()",Miljö!$B$1:$J$1,0),FALSE)</f>
        <v>-</v>
      </c>
      <c r="J237" t="str">
        <f>VLOOKUP($B237,Miljö!$B$1:$J$479,MATCH("Kärnkraftsandel för ursprungsspecificerad el ()",Miljö!$B$1:$J$1,0),FALSE)</f>
        <v>-</v>
      </c>
      <c r="L237">
        <f>VLOOKUP($B237,Totalt!$B$1:$BP$497,MATCH("total el",Totalt!$B$1:$BP$1,0),FALSE)</f>
        <v>0</v>
      </c>
      <c r="N237" s="229" t="str">
        <f t="shared" si="12"/>
        <v/>
      </c>
      <c r="O237" s="229" t="str">
        <f t="shared" si="13"/>
        <v/>
      </c>
      <c r="P237" s="229" t="str">
        <f t="shared" si="14"/>
        <v/>
      </c>
      <c r="Q237" s="229" t="str">
        <f t="shared" si="15"/>
        <v/>
      </c>
    </row>
    <row r="238" spans="1:17" x14ac:dyDescent="0.25">
      <c r="A238" s="2" t="s">
        <v>379</v>
      </c>
      <c r="B238" s="2" t="s">
        <v>380</v>
      </c>
      <c r="C238" t="str">
        <f>VLOOKUP($B238,Totalt!$B$1:$BP$497,MATCH("Kvalitetsgranskad:",Totalt!$B$1:$BP$1,0),FALSE)</f>
        <v>Ja</v>
      </c>
      <c r="E238" t="str">
        <f>VLOOKUP($B238,Miljö!$B$1:$AG$479,MATCH(E$1,Miljö!$B$1:$AK$1,0),FALSE)</f>
        <v>Ja</v>
      </c>
      <c r="F238" t="str">
        <f>VLOOKUP($B238,Miljö!$B$1:$J$479,MATCH("Typ av ursprungsspecificerad el   (Om inget värde anges används Nordisk residualmix, se inforuta) ()",Miljö!$B$1:$J$1,0),FALSE)</f>
        <v>'Vattenel'</v>
      </c>
      <c r="G238">
        <f>VLOOKUP($B238,Miljö!$B$1:$J$479,MATCH("Primärenergifaktor ()",Miljö!$B$1:$J$1,0),FALSE)</f>
        <v>1.1000000000000001</v>
      </c>
      <c r="H238">
        <f>VLOOKUP($B238,Miljö!$B$1:$J$479,MATCH("Koldioxidekvivalenter energiomvandling (g/kwh)",Miljö!$B$1:$J$1,0),FALSE)</f>
        <v>0</v>
      </c>
      <c r="I238">
        <f>VLOOKUP($B238,Miljö!$B$1:$J$479,MATCH("Fossilandel för ursprungspecificerad el ()",Miljö!$B$1:$J$1,0),FALSE)</f>
        <v>0</v>
      </c>
      <c r="J238">
        <f>VLOOKUP($B238,Miljö!$B$1:$J$479,MATCH("Kärnkraftsandel för ursprungsspecificerad el ()",Miljö!$B$1:$J$1,0),FALSE)</f>
        <v>0</v>
      </c>
      <c r="L238">
        <f>VLOOKUP($B238,Totalt!$B$1:$BP$497,MATCH("total el",Totalt!$B$1:$BP$1,0),FALSE)</f>
        <v>177.20700000000002</v>
      </c>
      <c r="N238" s="229">
        <f t="shared" si="12"/>
        <v>194.92770000000004</v>
      </c>
      <c r="O238" s="229">
        <f t="shared" si="13"/>
        <v>0</v>
      </c>
      <c r="P238" s="229">
        <f t="shared" si="14"/>
        <v>0</v>
      </c>
      <c r="Q238" s="229">
        <f t="shared" si="15"/>
        <v>0</v>
      </c>
    </row>
    <row r="239" spans="1:17" x14ac:dyDescent="0.25">
      <c r="A239" s="2" t="s">
        <v>381</v>
      </c>
      <c r="B239" s="2" t="s">
        <v>382</v>
      </c>
      <c r="C239" t="str">
        <f>VLOOKUP($B239,Totalt!$B$1:$BP$497,MATCH("Kvalitetsgranskad:",Totalt!$B$1:$BP$1,0),FALSE)</f>
        <v>Ja</v>
      </c>
      <c r="E239" t="str">
        <f>VLOOKUP($B239,Miljö!$B$1:$AG$479,MATCH(E$1,Miljö!$B$1:$AK$1,0),FALSE)</f>
        <v>Ja</v>
      </c>
      <c r="F239" t="str">
        <f>VLOOKUP($B239,Miljö!$B$1:$J$479,MATCH("Typ av ursprungsspecificerad el   (Om inget värde anges används Nordisk residualmix, se inforuta) ()",Miljö!$B$1:$J$1,0),FALSE)</f>
        <v>'nordisk residual'</v>
      </c>
      <c r="G239">
        <f>VLOOKUP($B239,Miljö!$B$1:$J$479,MATCH("Primärenergifaktor ()",Miljö!$B$1:$J$1,0),FALSE)</f>
        <v>2.29</v>
      </c>
      <c r="H239">
        <f>VLOOKUP($B239,Miljö!$B$1:$J$479,MATCH("Koldioxidekvivalenter energiomvandling (g/kwh)",Miljö!$B$1:$J$1,0),FALSE)</f>
        <v>336.39</v>
      </c>
      <c r="I239">
        <f>VLOOKUP($B239,Miljö!$B$1:$J$479,MATCH("Fossilandel för ursprungspecificerad el ()",Miljö!$B$1:$J$1,0),FALSE)</f>
        <v>0.42</v>
      </c>
      <c r="J239">
        <f>VLOOKUP($B239,Miljö!$B$1:$J$479,MATCH("Kärnkraftsandel för ursprungsspecificerad el ()",Miljö!$B$1:$J$1,0),FALSE)</f>
        <v>0.40799999999999997</v>
      </c>
      <c r="L239">
        <f>VLOOKUP($B239,Totalt!$B$1:$BP$497,MATCH("total el",Totalt!$B$1:$BP$1,0),FALSE)</f>
        <v>0.53100000000000003</v>
      </c>
      <c r="N239" s="229">
        <f t="shared" si="12"/>
        <v>1.2159900000000001</v>
      </c>
      <c r="O239" s="229">
        <f t="shared" si="13"/>
        <v>178.62308999999999</v>
      </c>
      <c r="P239" s="229">
        <f t="shared" si="14"/>
        <v>0.22302</v>
      </c>
      <c r="Q239" s="229">
        <f t="shared" si="15"/>
        <v>0.21664800000000001</v>
      </c>
    </row>
    <row r="240" spans="1:17" x14ac:dyDescent="0.25">
      <c r="A240" s="2" t="s">
        <v>381</v>
      </c>
      <c r="B240" s="2" t="s">
        <v>383</v>
      </c>
      <c r="C240" t="str">
        <f>VLOOKUP($B240,Totalt!$B$1:$BP$497,MATCH("Kvalitetsgranskad:",Totalt!$B$1:$BP$1,0),FALSE)</f>
        <v>Ja</v>
      </c>
      <c r="E240" t="str">
        <f>VLOOKUP($B240,Miljö!$B$1:$AG$479,MATCH(E$1,Miljö!$B$1:$AK$1,0),FALSE)</f>
        <v>Ja</v>
      </c>
      <c r="F240" t="str">
        <f>VLOOKUP($B240,Miljö!$B$1:$J$479,MATCH("Typ av ursprungsspecificerad el   (Om inget värde anges används Nordisk residualmix, se inforuta) ()",Miljö!$B$1:$J$1,0),FALSE)</f>
        <v>'nordisk residual'</v>
      </c>
      <c r="G240">
        <f>VLOOKUP($B240,Miljö!$B$1:$J$479,MATCH("Primärenergifaktor ()",Miljö!$B$1:$J$1,0),FALSE)</f>
        <v>2.29</v>
      </c>
      <c r="H240">
        <f>VLOOKUP($B240,Miljö!$B$1:$J$479,MATCH("Koldioxidekvivalenter energiomvandling (g/kwh)",Miljö!$B$1:$J$1,0),FALSE)</f>
        <v>336.4</v>
      </c>
      <c r="I240">
        <f>VLOOKUP($B240,Miljö!$B$1:$J$479,MATCH("Fossilandel för ursprungspecificerad el ()",Miljö!$B$1:$J$1,0),FALSE)</f>
        <v>0.42</v>
      </c>
      <c r="J240">
        <f>VLOOKUP($B240,Miljö!$B$1:$J$479,MATCH("Kärnkraftsandel för ursprungsspecificerad el ()",Miljö!$B$1:$J$1,0),FALSE)</f>
        <v>0.40799999999999997</v>
      </c>
      <c r="L240">
        <f>VLOOKUP($B240,Totalt!$B$1:$BP$497,MATCH("total el",Totalt!$B$1:$BP$1,0),FALSE)</f>
        <v>4.5200400000000007</v>
      </c>
      <c r="N240" s="229">
        <f t="shared" si="12"/>
        <v>10.350891600000002</v>
      </c>
      <c r="O240" s="229">
        <f t="shared" si="13"/>
        <v>1520.5414560000002</v>
      </c>
      <c r="P240" s="229">
        <f t="shared" si="14"/>
        <v>1.8984168000000001</v>
      </c>
      <c r="Q240" s="229">
        <f t="shared" si="15"/>
        <v>1.8441763200000001</v>
      </c>
    </row>
    <row r="241" spans="1:17" x14ac:dyDescent="0.25">
      <c r="A241" s="2" t="s">
        <v>381</v>
      </c>
      <c r="B241" s="2" t="s">
        <v>384</v>
      </c>
      <c r="C241" t="str">
        <f>VLOOKUP($B241,Totalt!$B$1:$BP$497,MATCH("Kvalitetsgranskad:",Totalt!$B$1:$BP$1,0),FALSE)</f>
        <v>Ja</v>
      </c>
      <c r="E241" t="str">
        <f>VLOOKUP($B241,Miljö!$B$1:$AG$479,MATCH(E$1,Miljö!$B$1:$AK$1,0),FALSE)</f>
        <v>Ja</v>
      </c>
      <c r="F241" t="str">
        <f>VLOOKUP($B241,Miljö!$B$1:$J$479,MATCH("Typ av ursprungsspecificerad el   (Om inget värde anges används Nordisk residualmix, se inforuta) ()",Miljö!$B$1:$J$1,0),FALSE)</f>
        <v>'nordisk residual'</v>
      </c>
      <c r="G241">
        <f>VLOOKUP($B241,Miljö!$B$1:$J$479,MATCH("Primärenergifaktor ()",Miljö!$B$1:$J$1,0),FALSE)</f>
        <v>2.29</v>
      </c>
      <c r="H241">
        <f>VLOOKUP($B241,Miljö!$B$1:$J$479,MATCH("Koldioxidekvivalenter energiomvandling (g/kwh)",Miljö!$B$1:$J$1,0),FALSE)</f>
        <v>336.39</v>
      </c>
      <c r="I241">
        <f>VLOOKUP($B241,Miljö!$B$1:$J$479,MATCH("Fossilandel för ursprungspecificerad el ()",Miljö!$B$1:$J$1,0),FALSE)</f>
        <v>0.42</v>
      </c>
      <c r="J241">
        <f>VLOOKUP($B241,Miljö!$B$1:$J$479,MATCH("Kärnkraftsandel för ursprungsspecificerad el ()",Miljö!$B$1:$J$1,0),FALSE)</f>
        <v>0.40799999999999997</v>
      </c>
      <c r="L241">
        <f>VLOOKUP($B241,Totalt!$B$1:$BP$497,MATCH("total el",Totalt!$B$1:$BP$1,0),FALSE)</f>
        <v>1.343</v>
      </c>
      <c r="N241" s="229">
        <f t="shared" si="12"/>
        <v>3.0754700000000001</v>
      </c>
      <c r="O241" s="229">
        <f t="shared" si="13"/>
        <v>451.77176999999995</v>
      </c>
      <c r="P241" s="229">
        <f t="shared" si="14"/>
        <v>0.56406000000000001</v>
      </c>
      <c r="Q241" s="229">
        <f t="shared" si="15"/>
        <v>0.54794399999999999</v>
      </c>
    </row>
    <row r="242" spans="1:17" x14ac:dyDescent="0.25">
      <c r="A242" s="2" t="s">
        <v>385</v>
      </c>
      <c r="B242" s="2" t="s">
        <v>386</v>
      </c>
      <c r="C242" t="str">
        <f>VLOOKUP($B242,Totalt!$B$1:$BP$497,MATCH("Kvalitetsgranskad:",Totalt!$B$1:$BP$1,0),FALSE)</f>
        <v>Ja</v>
      </c>
      <c r="E242" t="str">
        <f>VLOOKUP($B242,Miljö!$B$1:$AG$479,MATCH(E$1,Miljö!$B$1:$AK$1,0),FALSE)</f>
        <v>Nej</v>
      </c>
      <c r="F242" t="str">
        <f>VLOOKUP($B242,Miljö!$B$1:$J$479,MATCH("Typ av ursprungsspecificerad el   (Om inget värde anges används Nordisk residualmix, se inforuta) ()",Miljö!$B$1:$J$1,0),FALSE)</f>
        <v>-</v>
      </c>
      <c r="G242">
        <f>VLOOKUP($B242,Miljö!$B$1:$J$479,MATCH("Primärenergifaktor ()",Miljö!$B$1:$J$1,0),FALSE)</f>
        <v>2.29</v>
      </c>
      <c r="H242">
        <f>VLOOKUP($B242,Miljö!$B$1:$J$479,MATCH("Koldioxidekvivalenter energiomvandling (g/kwh)",Miljö!$B$1:$J$1,0),FALSE)</f>
        <v>336.39</v>
      </c>
      <c r="I242">
        <f>VLOOKUP($B242,Miljö!$B$1:$J$479,MATCH("Fossilandel för ursprungspecificerad el ()",Miljö!$B$1:$J$1,0),FALSE)</f>
        <v>0.42099999999999999</v>
      </c>
      <c r="J242">
        <f>VLOOKUP($B242,Miljö!$B$1:$J$479,MATCH("Kärnkraftsandel för ursprungsspecificerad el ()",Miljö!$B$1:$J$1,0),FALSE)</f>
        <v>0.40799999999999997</v>
      </c>
      <c r="L242">
        <f>VLOOKUP($B242,Totalt!$B$1:$BP$497,MATCH("total el",Totalt!$B$1:$BP$1,0),FALSE)</f>
        <v>0.22800000000000001</v>
      </c>
      <c r="N242" s="229">
        <f t="shared" si="12"/>
        <v>0.52212000000000003</v>
      </c>
      <c r="O242" s="229">
        <f t="shared" si="13"/>
        <v>76.696920000000006</v>
      </c>
      <c r="P242" s="229">
        <f t="shared" si="14"/>
        <v>9.5988000000000004E-2</v>
      </c>
      <c r="Q242" s="229">
        <f t="shared" si="15"/>
        <v>9.3023999999999996E-2</v>
      </c>
    </row>
    <row r="243" spans="1:17" x14ac:dyDescent="0.25">
      <c r="A243" s="2" t="s">
        <v>387</v>
      </c>
      <c r="B243" s="2" t="s">
        <v>388</v>
      </c>
      <c r="C243" t="str">
        <f>VLOOKUP($B243,Totalt!$B$1:$BP$497,MATCH("Kvalitetsgranskad:",Totalt!$B$1:$BP$1,0),FALSE)</f>
        <v>Ja</v>
      </c>
      <c r="E243" t="str">
        <f>VLOOKUP($B243,Miljö!$B$1:$AG$479,MATCH(E$1,Miljö!$B$1:$AK$1,0),FALSE)</f>
        <v>Ja</v>
      </c>
      <c r="F243" t="str">
        <f>VLOOKUP($B243,Miljö!$B$1:$J$479,MATCH("Typ av ursprungsspecificerad el   (Om inget värde anges används Nordisk residualmix, se inforuta) ()",Miljö!$B$1:$J$1,0),FALSE)</f>
        <v>'Biobränslen'</v>
      </c>
      <c r="G243">
        <f>VLOOKUP($B243,Miljö!$B$1:$J$479,MATCH("Primärenergifaktor ()",Miljö!$B$1:$J$1,0),FALSE)</f>
        <v>1.1000000000000001</v>
      </c>
      <c r="H243">
        <f>VLOOKUP($B243,Miljö!$B$1:$J$479,MATCH("Koldioxidekvivalenter energiomvandling (g/kwh)",Miljö!$B$1:$J$1,0),FALSE)</f>
        <v>0</v>
      </c>
      <c r="I243">
        <f>VLOOKUP($B243,Miljö!$B$1:$J$479,MATCH("Fossilandel för ursprungspecificerad el ()",Miljö!$B$1:$J$1,0),FALSE)</f>
        <v>0</v>
      </c>
      <c r="J243">
        <f>VLOOKUP($B243,Miljö!$B$1:$J$479,MATCH("Kärnkraftsandel för ursprungsspecificerad el ()",Miljö!$B$1:$J$1,0),FALSE)</f>
        <v>0</v>
      </c>
      <c r="L243">
        <f>VLOOKUP($B243,Totalt!$B$1:$BP$497,MATCH("total el",Totalt!$B$1:$BP$1,0),FALSE)</f>
        <v>4.4541899999999996</v>
      </c>
      <c r="N243" s="229">
        <f t="shared" si="12"/>
        <v>4.8996089999999999</v>
      </c>
      <c r="O243" s="229">
        <f t="shared" si="13"/>
        <v>0</v>
      </c>
      <c r="P243" s="229">
        <f t="shared" si="14"/>
        <v>0</v>
      </c>
      <c r="Q243" s="229">
        <f t="shared" si="15"/>
        <v>0</v>
      </c>
    </row>
    <row r="244" spans="1:17" x14ac:dyDescent="0.25">
      <c r="A244" s="2" t="s">
        <v>389</v>
      </c>
      <c r="B244" s="2" t="s">
        <v>390</v>
      </c>
      <c r="C244" t="str">
        <f>VLOOKUP($B244,Totalt!$B$1:$BP$497,MATCH("Kvalitetsgranskad:",Totalt!$B$1:$BP$1,0),FALSE)</f>
        <v>Ja</v>
      </c>
      <c r="E244" t="str">
        <f>VLOOKUP($B244,Miljö!$B$1:$AG$479,MATCH(E$1,Miljö!$B$1:$AK$1,0),FALSE)</f>
        <v>Ja</v>
      </c>
      <c r="F244" t="str">
        <f>VLOOKUP($B244,Miljö!$B$1:$J$479,MATCH("Typ av ursprungsspecificerad el   (Om inget värde anges används Nordisk residualmix, se inforuta) ()",Miljö!$B$1:$J$1,0),FALSE)</f>
        <v>'Bixia Miljömärkt'</v>
      </c>
      <c r="G244">
        <f>VLOOKUP($B244,Miljö!$B$1:$J$479,MATCH("Primärenergifaktor ()",Miljö!$B$1:$J$1,0),FALSE)</f>
        <v>2.36</v>
      </c>
      <c r="H244">
        <f>VLOOKUP($B244,Miljö!$B$1:$J$479,MATCH("Koldioxidekvivalenter energiomvandling (g/kwh)",Miljö!$B$1:$J$1,0),FALSE)</f>
        <v>0</v>
      </c>
      <c r="I244">
        <f>VLOOKUP($B244,Miljö!$B$1:$J$479,MATCH("Fossilandel för ursprungspecificerad el ()",Miljö!$B$1:$J$1,0),FALSE)</f>
        <v>0</v>
      </c>
      <c r="J244">
        <f>VLOOKUP($B244,Miljö!$B$1:$J$479,MATCH("Kärnkraftsandel för ursprungsspecificerad el ()",Miljö!$B$1:$J$1,0),FALSE)</f>
        <v>0</v>
      </c>
      <c r="L244">
        <f>VLOOKUP($B244,Totalt!$B$1:$BP$497,MATCH("total el",Totalt!$B$1:$BP$1,0),FALSE)</f>
        <v>3.4000000000000002E-2</v>
      </c>
      <c r="N244" s="229">
        <f t="shared" si="12"/>
        <v>8.0240000000000006E-2</v>
      </c>
      <c r="O244" s="229">
        <f t="shared" si="13"/>
        <v>0</v>
      </c>
      <c r="P244" s="229">
        <f t="shared" si="14"/>
        <v>0</v>
      </c>
      <c r="Q244" s="229">
        <f t="shared" si="15"/>
        <v>0</v>
      </c>
    </row>
    <row r="245" spans="1:17" x14ac:dyDescent="0.25">
      <c r="A245" s="2" t="s">
        <v>389</v>
      </c>
      <c r="B245" s="2" t="s">
        <v>391</v>
      </c>
      <c r="C245" t="str">
        <f>VLOOKUP($B245,Totalt!$B$1:$BP$497,MATCH("Kvalitetsgranskad:",Totalt!$B$1:$BP$1,0),FALSE)</f>
        <v>Ja</v>
      </c>
      <c r="E245" t="str">
        <f>VLOOKUP($B245,Miljö!$B$1:$AG$479,MATCH(E$1,Miljö!$B$1:$AK$1,0),FALSE)</f>
        <v>Ja</v>
      </c>
      <c r="F245" t="str">
        <f>VLOOKUP($B245,Miljö!$B$1:$J$479,MATCH("Typ av ursprungsspecificerad el   (Om inget värde anges används Nordisk residualmix, se inforuta) ()",Miljö!$B$1:$J$1,0),FALSE)</f>
        <v>'Bixia Miljömärkt'</v>
      </c>
      <c r="G245">
        <f>VLOOKUP($B245,Miljö!$B$1:$J$479,MATCH("Primärenergifaktor ()",Miljö!$B$1:$J$1,0),FALSE)</f>
        <v>2.36</v>
      </c>
      <c r="H245">
        <f>VLOOKUP($B245,Miljö!$B$1:$J$479,MATCH("Koldioxidekvivalenter energiomvandling (g/kwh)",Miljö!$B$1:$J$1,0),FALSE)</f>
        <v>0</v>
      </c>
      <c r="I245">
        <f>VLOOKUP($B245,Miljö!$B$1:$J$479,MATCH("Fossilandel för ursprungspecificerad el ()",Miljö!$B$1:$J$1,0),FALSE)</f>
        <v>0</v>
      </c>
      <c r="J245">
        <f>VLOOKUP($B245,Miljö!$B$1:$J$479,MATCH("Kärnkraftsandel för ursprungsspecificerad el ()",Miljö!$B$1:$J$1,0),FALSE)</f>
        <v>0</v>
      </c>
      <c r="L245">
        <f>VLOOKUP($B245,Totalt!$B$1:$BP$497,MATCH("total el",Totalt!$B$1:$BP$1,0),FALSE)</f>
        <v>0.25600000000000001</v>
      </c>
      <c r="N245" s="229">
        <f t="shared" si="12"/>
        <v>0.60416000000000003</v>
      </c>
      <c r="O245" s="229">
        <f t="shared" si="13"/>
        <v>0</v>
      </c>
      <c r="P245" s="229">
        <f t="shared" si="14"/>
        <v>0</v>
      </c>
      <c r="Q245" s="229">
        <f t="shared" si="15"/>
        <v>0</v>
      </c>
    </row>
    <row r="246" spans="1:17" x14ac:dyDescent="0.25">
      <c r="A246" s="2" t="s">
        <v>389</v>
      </c>
      <c r="B246" s="2" t="s">
        <v>392</v>
      </c>
      <c r="C246" t="str">
        <f>VLOOKUP($B246,Totalt!$B$1:$BP$497,MATCH("Kvalitetsgranskad:",Totalt!$B$1:$BP$1,0),FALSE)</f>
        <v>Ja</v>
      </c>
      <c r="E246" t="str">
        <f>VLOOKUP($B246,Miljö!$B$1:$AG$479,MATCH(E$1,Miljö!$B$1:$AK$1,0),FALSE)</f>
        <v>Ja</v>
      </c>
      <c r="F246" t="str">
        <f>VLOOKUP($B246,Miljö!$B$1:$J$479,MATCH("Typ av ursprungsspecificerad el   (Om inget värde anges används Nordisk residualmix, se inforuta) ()",Miljö!$B$1:$J$1,0),FALSE)</f>
        <v>'Bixia Miljömärkt'</v>
      </c>
      <c r="G246">
        <f>VLOOKUP($B246,Miljö!$B$1:$J$479,MATCH("Primärenergifaktor ()",Miljö!$B$1:$J$1,0),FALSE)</f>
        <v>2.36</v>
      </c>
      <c r="H246">
        <f>VLOOKUP($B246,Miljö!$B$1:$J$479,MATCH("Koldioxidekvivalenter energiomvandling (g/kwh)",Miljö!$B$1:$J$1,0),FALSE)</f>
        <v>0</v>
      </c>
      <c r="I246">
        <f>VLOOKUP($B246,Miljö!$B$1:$J$479,MATCH("Fossilandel för ursprungspecificerad el ()",Miljö!$B$1:$J$1,0),FALSE)</f>
        <v>0</v>
      </c>
      <c r="J246">
        <f>VLOOKUP($B246,Miljö!$B$1:$J$479,MATCH("Kärnkraftsandel för ursprungsspecificerad el ()",Miljö!$B$1:$J$1,0),FALSE)</f>
        <v>0</v>
      </c>
      <c r="L246">
        <f>VLOOKUP($B246,Totalt!$B$1:$BP$497,MATCH("total el",Totalt!$B$1:$BP$1,0),FALSE)</f>
        <v>4.1326799999999997</v>
      </c>
      <c r="N246" s="229">
        <f t="shared" si="12"/>
        <v>9.7531247999999984</v>
      </c>
      <c r="O246" s="229">
        <f t="shared" si="13"/>
        <v>0</v>
      </c>
      <c r="P246" s="229">
        <f t="shared" si="14"/>
        <v>0</v>
      </c>
      <c r="Q246" s="229">
        <f t="shared" si="15"/>
        <v>0</v>
      </c>
    </row>
    <row r="247" spans="1:17" x14ac:dyDescent="0.25">
      <c r="A247" s="2" t="s">
        <v>393</v>
      </c>
      <c r="B247" s="2" t="s">
        <v>394</v>
      </c>
      <c r="C247" t="str">
        <f>VLOOKUP($B247,Totalt!$B$1:$BP$497,MATCH("Kvalitetsgranskad:",Totalt!$B$1:$BP$1,0),FALSE)</f>
        <v>Ja</v>
      </c>
      <c r="E247" t="str">
        <f>VLOOKUP($B247,Miljö!$B$1:$AG$479,MATCH(E$1,Miljö!$B$1:$AK$1,0),FALSE)</f>
        <v>Ja</v>
      </c>
      <c r="F247" t="str">
        <f>VLOOKUP($B247,Miljö!$B$1:$J$479,MATCH("Typ av ursprungsspecificerad el   (Om inget värde anges används Nordisk residualmix, se inforuta) ()",Miljö!$B$1:$J$1,0),FALSE)</f>
        <v>-</v>
      </c>
      <c r="G247">
        <f>VLOOKUP($B247,Miljö!$B$1:$J$479,MATCH("Primärenergifaktor ()",Miljö!$B$1:$J$1,0),FALSE)</f>
        <v>2.38</v>
      </c>
      <c r="H247">
        <f>VLOOKUP($B247,Miljö!$B$1:$J$479,MATCH("Koldioxidekvivalenter energiomvandling (g/kwh)",Miljö!$B$1:$J$1,0),FALSE)</f>
        <v>336.39</v>
      </c>
      <c r="I247">
        <f>VLOOKUP($B247,Miljö!$B$1:$J$479,MATCH("Fossilandel för ursprungspecificerad el ()",Miljö!$B$1:$J$1,0),FALSE)</f>
        <v>0.42</v>
      </c>
      <c r="J247">
        <f>VLOOKUP($B247,Miljö!$B$1:$J$479,MATCH("Kärnkraftsandel för ursprungsspecificerad el ()",Miljö!$B$1:$J$1,0),FALSE)</f>
        <v>0.40799999999999997</v>
      </c>
      <c r="L247">
        <f>VLOOKUP($B247,Totalt!$B$1:$BP$497,MATCH("total el",Totalt!$B$1:$BP$1,0),FALSE)</f>
        <v>2.0099999999999998</v>
      </c>
      <c r="N247" s="229">
        <f t="shared" si="12"/>
        <v>4.7837999999999994</v>
      </c>
      <c r="O247" s="229">
        <f t="shared" si="13"/>
        <v>676.14389999999992</v>
      </c>
      <c r="P247" s="229">
        <f t="shared" si="14"/>
        <v>0.84419999999999984</v>
      </c>
      <c r="Q247" s="229">
        <f t="shared" si="15"/>
        <v>0.82007999999999981</v>
      </c>
    </row>
    <row r="248" spans="1:17" x14ac:dyDescent="0.25">
      <c r="A248" s="2" t="s">
        <v>395</v>
      </c>
      <c r="B248" s="2" t="s">
        <v>396</v>
      </c>
      <c r="C248" t="str">
        <f>VLOOKUP($B248,Totalt!$B$1:$BP$497,MATCH("Kvalitetsgranskad:",Totalt!$B$1:$BP$1,0),FALSE)</f>
        <v>Ja</v>
      </c>
      <c r="E248" t="str">
        <f>VLOOKUP($B248,Miljö!$B$1:$AG$479,MATCH(E$1,Miljö!$B$1:$AK$1,0),FALSE)</f>
        <v>Nej</v>
      </c>
      <c r="F248" t="str">
        <f>VLOOKUP($B248,Miljö!$B$1:$J$479,MATCH("Typ av ursprungsspecificerad el   (Om inget värde anges används Nordisk residualmix, se inforuta) ()",Miljö!$B$1:$J$1,0),FALSE)</f>
        <v>-</v>
      </c>
      <c r="G248">
        <f>VLOOKUP($B248,Miljö!$B$1:$J$479,MATCH("Primärenergifaktor ()",Miljö!$B$1:$J$1,0),FALSE)</f>
        <v>2.29</v>
      </c>
      <c r="H248">
        <f>VLOOKUP($B248,Miljö!$B$1:$J$479,MATCH("Koldioxidekvivalenter energiomvandling (g/kwh)",Miljö!$B$1:$J$1,0),FALSE)</f>
        <v>336.39</v>
      </c>
      <c r="I248">
        <f>VLOOKUP($B248,Miljö!$B$1:$J$479,MATCH("Fossilandel för ursprungspecificerad el ()",Miljö!$B$1:$J$1,0),FALSE)</f>
        <v>0.42099999999999999</v>
      </c>
      <c r="J248">
        <f>VLOOKUP($B248,Miljö!$B$1:$J$479,MATCH("Kärnkraftsandel för ursprungsspecificerad el ()",Miljö!$B$1:$J$1,0),FALSE)</f>
        <v>0.40799999999999997</v>
      </c>
      <c r="L248">
        <f>VLOOKUP($B248,Totalt!$B$1:$BP$497,MATCH("total el",Totalt!$B$1:$BP$1,0),FALSE)</f>
        <v>0.5</v>
      </c>
      <c r="N248" s="229">
        <f t="shared" si="12"/>
        <v>1.145</v>
      </c>
      <c r="O248" s="229">
        <f t="shared" si="13"/>
        <v>168.19499999999999</v>
      </c>
      <c r="P248" s="229">
        <f t="shared" si="14"/>
        <v>0.21049999999999999</v>
      </c>
      <c r="Q248" s="229">
        <f t="shared" si="15"/>
        <v>0.20399999999999999</v>
      </c>
    </row>
    <row r="249" spans="1:17" x14ac:dyDescent="0.25">
      <c r="A249" s="2" t="s">
        <v>395</v>
      </c>
      <c r="B249" s="2" t="s">
        <v>397</v>
      </c>
      <c r="C249" t="str">
        <f>VLOOKUP($B249,Totalt!$B$1:$BP$497,MATCH("Kvalitetsgranskad:",Totalt!$B$1:$BP$1,0),FALSE)</f>
        <v>Ja</v>
      </c>
      <c r="E249" t="str">
        <f>VLOOKUP($B249,Miljö!$B$1:$AG$479,MATCH(E$1,Miljö!$B$1:$AK$1,0),FALSE)</f>
        <v>Nej</v>
      </c>
      <c r="F249" t="str">
        <f>VLOOKUP($B249,Miljö!$B$1:$J$479,MATCH("Typ av ursprungsspecificerad el   (Om inget värde anges används Nordisk residualmix, se inforuta) ()",Miljö!$B$1:$J$1,0),FALSE)</f>
        <v>-</v>
      </c>
      <c r="G249">
        <f>VLOOKUP($B249,Miljö!$B$1:$J$479,MATCH("Primärenergifaktor ()",Miljö!$B$1:$J$1,0),FALSE)</f>
        <v>2.29</v>
      </c>
      <c r="H249">
        <f>VLOOKUP($B249,Miljö!$B$1:$J$479,MATCH("Koldioxidekvivalenter energiomvandling (g/kwh)",Miljö!$B$1:$J$1,0),FALSE)</f>
        <v>336.39</v>
      </c>
      <c r="I249">
        <f>VLOOKUP($B249,Miljö!$B$1:$J$479,MATCH("Fossilandel för ursprungspecificerad el ()",Miljö!$B$1:$J$1,0),FALSE)</f>
        <v>0.42099999999999999</v>
      </c>
      <c r="J249">
        <f>VLOOKUP($B249,Miljö!$B$1:$J$479,MATCH("Kärnkraftsandel för ursprungsspecificerad el ()",Miljö!$B$1:$J$1,0),FALSE)</f>
        <v>0.40799999999999997</v>
      </c>
      <c r="L249">
        <f>VLOOKUP($B249,Totalt!$B$1:$BP$497,MATCH("total el",Totalt!$B$1:$BP$1,0),FALSE)</f>
        <v>0.09</v>
      </c>
      <c r="N249" s="229">
        <f t="shared" si="12"/>
        <v>0.20610000000000001</v>
      </c>
      <c r="O249" s="229">
        <f t="shared" si="13"/>
        <v>30.275099999999998</v>
      </c>
      <c r="P249" s="229">
        <f t="shared" si="14"/>
        <v>3.789E-2</v>
      </c>
      <c r="Q249" s="229">
        <f t="shared" si="15"/>
        <v>3.6719999999999996E-2</v>
      </c>
    </row>
    <row r="250" spans="1:17" x14ac:dyDescent="0.25">
      <c r="A250" s="2" t="s">
        <v>398</v>
      </c>
      <c r="B250" s="2" t="s">
        <v>399</v>
      </c>
      <c r="C250" t="str">
        <f>VLOOKUP($B250,Totalt!$B$1:$BP$497,MATCH("Kvalitetsgranskad:",Totalt!$B$1:$BP$1,0),FALSE)</f>
        <v>Ja</v>
      </c>
      <c r="E250" t="str">
        <f>VLOOKUP($B250,Miljö!$B$1:$AG$479,MATCH(E$1,Miljö!$B$1:$AK$1,0),FALSE)</f>
        <v>Ja</v>
      </c>
      <c r="F250" t="str">
        <f>VLOOKUP($B250,Miljö!$B$1:$J$479,MATCH("Typ av ursprungsspecificerad el   (Om inget värde anges används Nordisk residualmix, se inforuta) ()",Miljö!$B$1:$J$1,0),FALSE)</f>
        <v>'Vattenkraft/kärnkraft'</v>
      </c>
      <c r="G250">
        <f>VLOOKUP($B250,Miljö!$B$1:$J$479,MATCH("Primärenergifaktor ()",Miljö!$B$1:$J$1,0),FALSE)</f>
        <v>0</v>
      </c>
      <c r="H250">
        <f>VLOOKUP($B250,Miljö!$B$1:$J$479,MATCH("Koldioxidekvivalenter energiomvandling (g/kwh)",Miljö!$B$1:$J$1,0),FALSE)</f>
        <v>5</v>
      </c>
      <c r="I250">
        <f>VLOOKUP($B250,Miljö!$B$1:$J$479,MATCH("Fossilandel för ursprungspecificerad el ()",Miljö!$B$1:$J$1,0),FALSE)</f>
        <v>0</v>
      </c>
      <c r="J250">
        <f>VLOOKUP($B250,Miljö!$B$1:$J$479,MATCH("Kärnkraftsandel för ursprungsspecificerad el ()",Miljö!$B$1:$J$1,0),FALSE)</f>
        <v>0.5</v>
      </c>
      <c r="L250">
        <f>VLOOKUP($B250,Totalt!$B$1:$BP$497,MATCH("total el",Totalt!$B$1:$BP$1,0),FALSE)</f>
        <v>5.51126</v>
      </c>
      <c r="N250" s="229">
        <f t="shared" si="12"/>
        <v>0</v>
      </c>
      <c r="O250" s="229">
        <f t="shared" si="13"/>
        <v>27.5563</v>
      </c>
      <c r="P250" s="229">
        <f t="shared" si="14"/>
        <v>0</v>
      </c>
      <c r="Q250" s="229">
        <f t="shared" si="15"/>
        <v>2.75563</v>
      </c>
    </row>
    <row r="251" spans="1:17" x14ac:dyDescent="0.25">
      <c r="A251" s="2" t="s">
        <v>400</v>
      </c>
      <c r="B251" s="2" t="s">
        <v>401</v>
      </c>
      <c r="C251" t="str">
        <f>VLOOKUP($B251,Totalt!$B$1:$BP$497,MATCH("Kvalitetsgranskad:",Totalt!$B$1:$BP$1,0),FALSE)</f>
        <v>Ja</v>
      </c>
      <c r="E251" t="str">
        <f>VLOOKUP($B251,Miljö!$B$1:$AG$479,MATCH(E$1,Miljö!$B$1:$AK$1,0),FALSE)</f>
        <v>Nej</v>
      </c>
      <c r="F251" t="str">
        <f>VLOOKUP($B251,Miljö!$B$1:$J$479,MATCH("Typ av ursprungsspecificerad el   (Om inget värde anges används Nordisk residualmix, se inforuta) ()",Miljö!$B$1:$J$1,0),FALSE)</f>
        <v>-</v>
      </c>
      <c r="G251">
        <f>VLOOKUP($B251,Miljö!$B$1:$J$479,MATCH("Primärenergifaktor ()",Miljö!$B$1:$J$1,0),FALSE)</f>
        <v>2.29</v>
      </c>
      <c r="H251">
        <f>VLOOKUP($B251,Miljö!$B$1:$J$479,MATCH("Koldioxidekvivalenter energiomvandling (g/kwh)",Miljö!$B$1:$J$1,0),FALSE)</f>
        <v>336.39</v>
      </c>
      <c r="I251">
        <f>VLOOKUP($B251,Miljö!$B$1:$J$479,MATCH("Fossilandel för ursprungspecificerad el ()",Miljö!$B$1:$J$1,0),FALSE)</f>
        <v>0.42099999999999999</v>
      </c>
      <c r="J251">
        <f>VLOOKUP($B251,Miljö!$B$1:$J$479,MATCH("Kärnkraftsandel för ursprungsspecificerad el ()",Miljö!$B$1:$J$1,0),FALSE)</f>
        <v>0.40799999999999997</v>
      </c>
      <c r="L251">
        <f>VLOOKUP($B251,Totalt!$B$1:$BP$497,MATCH("total el",Totalt!$B$1:$BP$1,0),FALSE)</f>
        <v>2.4510000000000001</v>
      </c>
      <c r="N251" s="229">
        <f t="shared" si="12"/>
        <v>5.6127900000000004</v>
      </c>
      <c r="O251" s="229">
        <f t="shared" si="13"/>
        <v>824.49189000000001</v>
      </c>
      <c r="P251" s="229">
        <f t="shared" si="14"/>
        <v>1.031871</v>
      </c>
      <c r="Q251" s="229">
        <f t="shared" si="15"/>
        <v>1.000008</v>
      </c>
    </row>
    <row r="252" spans="1:17" x14ac:dyDescent="0.25">
      <c r="A252" s="2" t="s">
        <v>402</v>
      </c>
      <c r="B252" s="2" t="s">
        <v>403</v>
      </c>
      <c r="C252" t="str">
        <f>VLOOKUP($B252,Totalt!$B$1:$BP$497,MATCH("Kvalitetsgranskad:",Totalt!$B$1:$BP$1,0),FALSE)</f>
        <v>Nej</v>
      </c>
      <c r="E252" t="str">
        <f>VLOOKUP($B252,Miljö!$B$1:$AG$479,MATCH(E$1,Miljö!$B$1:$AK$1,0),FALSE)</f>
        <v>Nej</v>
      </c>
      <c r="F252" t="str">
        <f>VLOOKUP($B252,Miljö!$B$1:$J$479,MATCH("Typ av ursprungsspecificerad el   (Om inget värde anges används Nordisk residualmix, se inforuta) ()",Miljö!$B$1:$J$1,0),FALSE)</f>
        <v>-</v>
      </c>
      <c r="G252" t="str">
        <f>VLOOKUP($B252,Miljö!$B$1:$J$479,MATCH("Primärenergifaktor ()",Miljö!$B$1:$J$1,0),FALSE)</f>
        <v>-</v>
      </c>
      <c r="H252" t="str">
        <f>VLOOKUP($B252,Miljö!$B$1:$J$479,MATCH("Koldioxidekvivalenter energiomvandling (g/kwh)",Miljö!$B$1:$J$1,0),FALSE)</f>
        <v>-</v>
      </c>
      <c r="I252" t="str">
        <f>VLOOKUP($B252,Miljö!$B$1:$J$479,MATCH("Fossilandel för ursprungspecificerad el ()",Miljö!$B$1:$J$1,0),FALSE)</f>
        <v>-</v>
      </c>
      <c r="J252" t="str">
        <f>VLOOKUP($B252,Miljö!$B$1:$J$479,MATCH("Kärnkraftsandel för ursprungsspecificerad el ()",Miljö!$B$1:$J$1,0),FALSE)</f>
        <v>-</v>
      </c>
      <c r="L252">
        <f>VLOOKUP($B252,Totalt!$B$1:$BP$497,MATCH("total el",Totalt!$B$1:$BP$1,0),FALSE)</f>
        <v>0</v>
      </c>
      <c r="N252" s="229" t="str">
        <f t="shared" si="12"/>
        <v/>
      </c>
      <c r="O252" s="229" t="str">
        <f t="shared" si="13"/>
        <v/>
      </c>
      <c r="P252" s="229" t="str">
        <f t="shared" si="14"/>
        <v/>
      </c>
      <c r="Q252" s="229" t="str">
        <f t="shared" si="15"/>
        <v/>
      </c>
    </row>
    <row r="253" spans="1:17" x14ac:dyDescent="0.25">
      <c r="A253" s="2" t="s">
        <v>405</v>
      </c>
      <c r="B253" s="5" t="s">
        <v>1060</v>
      </c>
      <c r="C253" t="str">
        <f>VLOOKUP($B253,Totalt!$B$1:$BP$497,MATCH("Kvalitetsgranskad:",Totalt!$B$1:$BP$1,0),FALSE)</f>
        <v>Nej</v>
      </c>
      <c r="E253" t="str">
        <f>VLOOKUP($B253,Miljö!$B$1:$AG$479,MATCH(E$1,Miljö!$B$1:$AK$1,0),FALSE)</f>
        <v>Nej</v>
      </c>
      <c r="F253" t="str">
        <f>VLOOKUP($B253,Miljö!$B$1:$J$479,MATCH("Typ av ursprungsspecificerad el   (Om inget värde anges används Nordisk residualmix, se inforuta) ()",Miljö!$B$1:$J$1,0),FALSE)</f>
        <v>-</v>
      </c>
      <c r="G253" t="str">
        <f>VLOOKUP($B253,Miljö!$B$1:$J$479,MATCH("Primärenergifaktor ()",Miljö!$B$1:$J$1,0),FALSE)</f>
        <v>-</v>
      </c>
      <c r="H253" t="str">
        <f>VLOOKUP($B253,Miljö!$B$1:$J$479,MATCH("Koldioxidekvivalenter energiomvandling (g/kwh)",Miljö!$B$1:$J$1,0),FALSE)</f>
        <v>-</v>
      </c>
      <c r="I253" t="str">
        <f>VLOOKUP($B253,Miljö!$B$1:$J$479,MATCH("Fossilandel för ursprungspecificerad el ()",Miljö!$B$1:$J$1,0),FALSE)</f>
        <v>-</v>
      </c>
      <c r="J253" t="str">
        <f>VLOOKUP($B253,Miljö!$B$1:$J$479,MATCH("Kärnkraftsandel för ursprungsspecificerad el ()",Miljö!$B$1:$J$1,0),FALSE)</f>
        <v>-</v>
      </c>
      <c r="L253">
        <f>VLOOKUP($B253,Totalt!$B$1:$BP$497,MATCH("total el",Totalt!$B$1:$BP$1,0),FALSE)</f>
        <v>0</v>
      </c>
      <c r="N253" s="229" t="str">
        <f t="shared" si="12"/>
        <v/>
      </c>
      <c r="O253" s="229" t="str">
        <f t="shared" si="13"/>
        <v/>
      </c>
      <c r="P253" s="229" t="str">
        <f t="shared" si="14"/>
        <v/>
      </c>
      <c r="Q253" s="229" t="str">
        <f t="shared" si="15"/>
        <v/>
      </c>
    </row>
    <row r="254" spans="1:17" x14ac:dyDescent="0.25">
      <c r="A254" s="2" t="s">
        <v>405</v>
      </c>
      <c r="B254" s="5" t="s">
        <v>1061</v>
      </c>
      <c r="C254" t="str">
        <f>VLOOKUP($B254,Totalt!$B$1:$BP$497,MATCH("Kvalitetsgranskad:",Totalt!$B$1:$BP$1,0),FALSE)</f>
        <v>Nej</v>
      </c>
      <c r="E254" t="str">
        <f>VLOOKUP($B254,Miljö!$B$1:$AG$479,MATCH(E$1,Miljö!$B$1:$AK$1,0),FALSE)</f>
        <v>Nej</v>
      </c>
      <c r="F254" t="str">
        <f>VLOOKUP($B254,Miljö!$B$1:$J$479,MATCH("Typ av ursprungsspecificerad el   (Om inget värde anges används Nordisk residualmix, se inforuta) ()",Miljö!$B$1:$J$1,0),FALSE)</f>
        <v>-</v>
      </c>
      <c r="G254" t="str">
        <f>VLOOKUP($B254,Miljö!$B$1:$J$479,MATCH("Primärenergifaktor ()",Miljö!$B$1:$J$1,0),FALSE)</f>
        <v>-</v>
      </c>
      <c r="H254" t="str">
        <f>VLOOKUP($B254,Miljö!$B$1:$J$479,MATCH("Koldioxidekvivalenter energiomvandling (g/kwh)",Miljö!$B$1:$J$1,0),FALSE)</f>
        <v>-</v>
      </c>
      <c r="I254" t="str">
        <f>VLOOKUP($B254,Miljö!$B$1:$J$479,MATCH("Fossilandel för ursprungspecificerad el ()",Miljö!$B$1:$J$1,0),FALSE)</f>
        <v>-</v>
      </c>
      <c r="J254" t="str">
        <f>VLOOKUP($B254,Miljö!$B$1:$J$479,MATCH("Kärnkraftsandel för ursprungsspecificerad el ()",Miljö!$B$1:$J$1,0),FALSE)</f>
        <v>-</v>
      </c>
      <c r="L254">
        <f>VLOOKUP($B254,Totalt!$B$1:$BP$497,MATCH("total el",Totalt!$B$1:$BP$1,0),FALSE)</f>
        <v>0</v>
      </c>
      <c r="N254" s="229" t="str">
        <f t="shared" si="12"/>
        <v/>
      </c>
      <c r="O254" s="229" t="str">
        <f t="shared" si="13"/>
        <v/>
      </c>
      <c r="P254" s="229" t="str">
        <f t="shared" si="14"/>
        <v/>
      </c>
      <c r="Q254" s="229" t="str">
        <f t="shared" si="15"/>
        <v/>
      </c>
    </row>
    <row r="255" spans="1:17" x14ac:dyDescent="0.25">
      <c r="A255" s="2" t="s">
        <v>405</v>
      </c>
      <c r="B255" s="5" t="s">
        <v>1062</v>
      </c>
      <c r="C255" t="str">
        <f>VLOOKUP($B255,Totalt!$B$1:$BP$497,MATCH("Kvalitetsgranskad:",Totalt!$B$1:$BP$1,0),FALSE)</f>
        <v>Nej</v>
      </c>
      <c r="E255" t="str">
        <f>VLOOKUP($B255,Miljö!$B$1:$AG$479,MATCH(E$1,Miljö!$B$1:$AK$1,0),FALSE)</f>
        <v>Nej</v>
      </c>
      <c r="F255" t="str">
        <f>VLOOKUP($B255,Miljö!$B$1:$J$479,MATCH("Typ av ursprungsspecificerad el   (Om inget värde anges används Nordisk residualmix, se inforuta) ()",Miljö!$B$1:$J$1,0),FALSE)</f>
        <v>-</v>
      </c>
      <c r="G255" t="str">
        <f>VLOOKUP($B255,Miljö!$B$1:$J$479,MATCH("Primärenergifaktor ()",Miljö!$B$1:$J$1,0),FALSE)</f>
        <v>-</v>
      </c>
      <c r="H255" t="str">
        <f>VLOOKUP($B255,Miljö!$B$1:$J$479,MATCH("Koldioxidekvivalenter energiomvandling (g/kwh)",Miljö!$B$1:$J$1,0),FALSE)</f>
        <v>-</v>
      </c>
      <c r="I255" t="str">
        <f>VLOOKUP($B255,Miljö!$B$1:$J$479,MATCH("Fossilandel för ursprungspecificerad el ()",Miljö!$B$1:$J$1,0),FALSE)</f>
        <v>-</v>
      </c>
      <c r="J255" t="str">
        <f>VLOOKUP($B255,Miljö!$B$1:$J$479,MATCH("Kärnkraftsandel för ursprungsspecificerad el ()",Miljö!$B$1:$J$1,0),FALSE)</f>
        <v>-</v>
      </c>
      <c r="L255">
        <f>VLOOKUP($B255,Totalt!$B$1:$BP$497,MATCH("total el",Totalt!$B$1:$BP$1,0),FALSE)</f>
        <v>0</v>
      </c>
      <c r="N255" s="229" t="str">
        <f t="shared" si="12"/>
        <v/>
      </c>
      <c r="O255" s="229" t="str">
        <f t="shared" si="13"/>
        <v/>
      </c>
      <c r="P255" s="229" t="str">
        <f t="shared" si="14"/>
        <v/>
      </c>
      <c r="Q255" s="229" t="str">
        <f t="shared" si="15"/>
        <v/>
      </c>
    </row>
    <row r="256" spans="1:17" x14ac:dyDescent="0.25">
      <c r="A256" s="2" t="s">
        <v>408</v>
      </c>
      <c r="B256" s="2" t="s">
        <v>409</v>
      </c>
      <c r="C256" t="str">
        <f>VLOOKUP($B256,Totalt!$B$1:$BP$497,MATCH("Kvalitetsgranskad:",Totalt!$B$1:$BP$1,0),FALSE)</f>
        <v>Ja</v>
      </c>
      <c r="E256" t="str">
        <f>VLOOKUP($B256,Miljö!$B$1:$AG$479,MATCH(E$1,Miljö!$B$1:$AK$1,0),FALSE)</f>
        <v>Ja</v>
      </c>
      <c r="F256" t="str">
        <f>VLOOKUP($B256,Miljö!$B$1:$J$479,MATCH("Typ av ursprungsspecificerad el   (Om inget värde anges används Nordisk residualmix, se inforuta) ()",Miljö!$B$1:$J$1,0),FALSE)</f>
        <v>'Vindkraft'</v>
      </c>
      <c r="G256">
        <f>VLOOKUP($B256,Miljö!$B$1:$J$479,MATCH("Primärenergifaktor ()",Miljö!$B$1:$J$1,0),FALSE)</f>
        <v>0.1</v>
      </c>
      <c r="H256">
        <f>VLOOKUP($B256,Miljö!$B$1:$J$479,MATCH("Koldioxidekvivalenter energiomvandling (g/kwh)",Miljö!$B$1:$J$1,0),FALSE)</f>
        <v>0</v>
      </c>
      <c r="I256">
        <f>VLOOKUP($B256,Miljö!$B$1:$J$479,MATCH("Fossilandel för ursprungspecificerad el ()",Miljö!$B$1:$J$1,0),FALSE)</f>
        <v>0</v>
      </c>
      <c r="J256">
        <f>VLOOKUP($B256,Miljö!$B$1:$J$479,MATCH("Kärnkraftsandel för ursprungsspecificerad el ()",Miljö!$B$1:$J$1,0),FALSE)</f>
        <v>0</v>
      </c>
      <c r="L256">
        <f>VLOOKUP($B256,Totalt!$B$1:$BP$497,MATCH("total el",Totalt!$B$1:$BP$1,0),FALSE)</f>
        <v>0.98099999999999998</v>
      </c>
      <c r="N256" s="229">
        <f t="shared" si="12"/>
        <v>9.8100000000000007E-2</v>
      </c>
      <c r="O256" s="229">
        <f t="shared" si="13"/>
        <v>0</v>
      </c>
      <c r="P256" s="229">
        <f t="shared" si="14"/>
        <v>0</v>
      </c>
      <c r="Q256" s="229">
        <f t="shared" si="15"/>
        <v>0</v>
      </c>
    </row>
    <row r="257" spans="1:17" x14ac:dyDescent="0.25">
      <c r="A257" s="2" t="s">
        <v>410</v>
      </c>
      <c r="B257" s="2" t="s">
        <v>411</v>
      </c>
      <c r="C257" t="str">
        <f>VLOOKUP($B257,Totalt!$B$1:$BP$497,MATCH("Kvalitetsgranskad:",Totalt!$B$1:$BP$1,0),FALSE)</f>
        <v>Ja</v>
      </c>
      <c r="E257" t="str">
        <f>VLOOKUP($B257,Miljö!$B$1:$AG$479,MATCH(E$1,Miljö!$B$1:$AK$1,0),FALSE)</f>
        <v>Ja</v>
      </c>
      <c r="F257" t="str">
        <f>VLOOKUP($B257,Miljö!$B$1:$J$479,MATCH("Typ av ursprungsspecificerad el   (Om inget värde anges används Nordisk residualmix, se inforuta) ()",Miljö!$B$1:$J$1,0),FALSE)</f>
        <v>'100% förnybar'</v>
      </c>
      <c r="G257">
        <f>VLOOKUP($B257,Miljö!$B$1:$J$479,MATCH("Primärenergifaktor ()",Miljö!$B$1:$J$1,0),FALSE)</f>
        <v>1.1000000000000001</v>
      </c>
      <c r="H257">
        <f>VLOOKUP($B257,Miljö!$B$1:$J$479,MATCH("Koldioxidekvivalenter energiomvandling (g/kwh)",Miljö!$B$1:$J$1,0),FALSE)</f>
        <v>0</v>
      </c>
      <c r="I257">
        <f>VLOOKUP($B257,Miljö!$B$1:$J$479,MATCH("Fossilandel för ursprungspecificerad el ()",Miljö!$B$1:$J$1,0),FALSE)</f>
        <v>0</v>
      </c>
      <c r="J257">
        <f>VLOOKUP($B257,Miljö!$B$1:$J$479,MATCH("Kärnkraftsandel för ursprungsspecificerad el ()",Miljö!$B$1:$J$1,0),FALSE)</f>
        <v>0</v>
      </c>
      <c r="L257">
        <f>VLOOKUP($B257,Totalt!$B$1:$BP$497,MATCH("total el",Totalt!$B$1:$BP$1,0),FALSE)</f>
        <v>0.90999999999999992</v>
      </c>
      <c r="N257" s="229">
        <f t="shared" si="12"/>
        <v>1.0009999999999999</v>
      </c>
      <c r="O257" s="229">
        <f t="shared" si="13"/>
        <v>0</v>
      </c>
      <c r="P257" s="229">
        <f t="shared" si="14"/>
        <v>0</v>
      </c>
      <c r="Q257" s="229">
        <f t="shared" si="15"/>
        <v>0</v>
      </c>
    </row>
    <row r="258" spans="1:17" x14ac:dyDescent="0.25">
      <c r="A258" s="2" t="s">
        <v>410</v>
      </c>
      <c r="B258" s="2" t="s">
        <v>412</v>
      </c>
      <c r="C258" t="str">
        <f>VLOOKUP($B258,Totalt!$B$1:$BP$497,MATCH("Kvalitetsgranskad:",Totalt!$B$1:$BP$1,0),FALSE)</f>
        <v>Ja</v>
      </c>
      <c r="E258" t="str">
        <f>VLOOKUP($B258,Miljö!$B$1:$AG$479,MATCH(E$1,Miljö!$B$1:$AK$1,0),FALSE)</f>
        <v>Ja</v>
      </c>
      <c r="F258" t="str">
        <f>VLOOKUP($B258,Miljö!$B$1:$J$479,MATCH("Typ av ursprungsspecificerad el   (Om inget värde anges används Nordisk residualmix, se inforuta) ()",Miljö!$B$1:$J$1,0),FALSE)</f>
        <v>'100% förnybar'</v>
      </c>
      <c r="G258">
        <f>VLOOKUP($B258,Miljö!$B$1:$J$479,MATCH("Primärenergifaktor ()",Miljö!$B$1:$J$1,0),FALSE)</f>
        <v>1.1000000000000001</v>
      </c>
      <c r="H258">
        <f>VLOOKUP($B258,Miljö!$B$1:$J$479,MATCH("Koldioxidekvivalenter energiomvandling (g/kwh)",Miljö!$B$1:$J$1,0),FALSE)</f>
        <v>0</v>
      </c>
      <c r="I258">
        <f>VLOOKUP($B258,Miljö!$B$1:$J$479,MATCH("Fossilandel för ursprungspecificerad el ()",Miljö!$B$1:$J$1,0),FALSE)</f>
        <v>0</v>
      </c>
      <c r="J258">
        <f>VLOOKUP($B258,Miljö!$B$1:$J$479,MATCH("Kärnkraftsandel för ursprungsspecificerad el ()",Miljö!$B$1:$J$1,0),FALSE)</f>
        <v>0</v>
      </c>
      <c r="L258">
        <f>VLOOKUP($B258,Totalt!$B$1:$BP$497,MATCH("total el",Totalt!$B$1:$BP$1,0),FALSE)</f>
        <v>2</v>
      </c>
      <c r="N258" s="229">
        <f t="shared" ref="N258:N320" si="16">IF(ISERROR($L258*G258),"",$L258*G258)</f>
        <v>2.2000000000000002</v>
      </c>
      <c r="O258" s="229">
        <f t="shared" ref="O258:O320" si="17">IF(ISERROR($L258*H258),"",$L258*H258)</f>
        <v>0</v>
      </c>
      <c r="P258" s="229">
        <f t="shared" ref="P258:P320" si="18">IF(ISERROR($L258*I258),"",$L258*I258)</f>
        <v>0</v>
      </c>
      <c r="Q258" s="229">
        <f t="shared" ref="Q258:Q320" si="19">IF(ISERROR($L258*J258),"",$L258*J258)</f>
        <v>0</v>
      </c>
    </row>
    <row r="259" spans="1:17" x14ac:dyDescent="0.25">
      <c r="A259" s="2" t="s">
        <v>410</v>
      </c>
      <c r="B259" s="2" t="s">
        <v>413</v>
      </c>
      <c r="C259" t="str">
        <f>VLOOKUP($B259,Totalt!$B$1:$BP$497,MATCH("Kvalitetsgranskad:",Totalt!$B$1:$BP$1,0),FALSE)</f>
        <v>Ja</v>
      </c>
      <c r="E259" t="str">
        <f>VLOOKUP($B259,Miljö!$B$1:$AG$479,MATCH(E$1,Miljö!$B$1:$AK$1,0),FALSE)</f>
        <v>Ja</v>
      </c>
      <c r="F259" t="str">
        <f>VLOOKUP($B259,Miljö!$B$1:$J$479,MATCH("Typ av ursprungsspecificerad el   (Om inget värde anges används Nordisk residualmix, se inforuta) ()",Miljö!$B$1:$J$1,0),FALSE)</f>
        <v>'100% förnybar'</v>
      </c>
      <c r="G259">
        <f>VLOOKUP($B259,Miljö!$B$1:$J$479,MATCH("Primärenergifaktor ()",Miljö!$B$1:$J$1,0),FALSE)</f>
        <v>1.1000000000000001</v>
      </c>
      <c r="H259">
        <f>VLOOKUP($B259,Miljö!$B$1:$J$479,MATCH("Koldioxidekvivalenter energiomvandling (g/kwh)",Miljö!$B$1:$J$1,0),FALSE)</f>
        <v>0</v>
      </c>
      <c r="I259">
        <f>VLOOKUP($B259,Miljö!$B$1:$J$479,MATCH("Fossilandel för ursprungspecificerad el ()",Miljö!$B$1:$J$1,0),FALSE)</f>
        <v>0</v>
      </c>
      <c r="J259">
        <f>VLOOKUP($B259,Miljö!$B$1:$J$479,MATCH("Kärnkraftsandel för ursprungsspecificerad el ()",Miljö!$B$1:$J$1,0),FALSE)</f>
        <v>0</v>
      </c>
      <c r="L259">
        <f>VLOOKUP($B259,Totalt!$B$1:$BP$497,MATCH("total el",Totalt!$B$1:$BP$1,0),FALSE)</f>
        <v>4.2599999999999999E-2</v>
      </c>
      <c r="N259" s="229">
        <f t="shared" si="16"/>
        <v>4.6860000000000006E-2</v>
      </c>
      <c r="O259" s="229">
        <f t="shared" si="17"/>
        <v>0</v>
      </c>
      <c r="P259" s="229">
        <f t="shared" si="18"/>
        <v>0</v>
      </c>
      <c r="Q259" s="229">
        <f t="shared" si="19"/>
        <v>0</v>
      </c>
    </row>
    <row r="260" spans="1:17" x14ac:dyDescent="0.25">
      <c r="A260" s="2" t="s">
        <v>410</v>
      </c>
      <c r="B260" s="2" t="s">
        <v>414</v>
      </c>
      <c r="C260" t="str">
        <f>VLOOKUP($B260,Totalt!$B$1:$BP$497,MATCH("Kvalitetsgranskad:",Totalt!$B$1:$BP$1,0),FALSE)</f>
        <v>Ja</v>
      </c>
      <c r="E260" t="str">
        <f>VLOOKUP($B260,Miljö!$B$1:$AG$479,MATCH(E$1,Miljö!$B$1:$AK$1,0),FALSE)</f>
        <v>Ja</v>
      </c>
      <c r="F260" t="str">
        <f>VLOOKUP($B260,Miljö!$B$1:$J$479,MATCH("Typ av ursprungsspecificerad el   (Om inget värde anges används Nordisk residualmix, se inforuta) ()",Miljö!$B$1:$J$1,0),FALSE)</f>
        <v>'100% förnybar'</v>
      </c>
      <c r="G260">
        <f>VLOOKUP($B260,Miljö!$B$1:$J$479,MATCH("Primärenergifaktor ()",Miljö!$B$1:$J$1,0),FALSE)</f>
        <v>1.1000000000000001</v>
      </c>
      <c r="H260">
        <f>VLOOKUP($B260,Miljö!$B$1:$J$479,MATCH("Koldioxidekvivalenter energiomvandling (g/kwh)",Miljö!$B$1:$J$1,0),FALSE)</f>
        <v>0</v>
      </c>
      <c r="I260">
        <f>VLOOKUP($B260,Miljö!$B$1:$J$479,MATCH("Fossilandel för ursprungspecificerad el ()",Miljö!$B$1:$J$1,0),FALSE)</f>
        <v>0</v>
      </c>
      <c r="J260">
        <f>VLOOKUP($B260,Miljö!$B$1:$J$479,MATCH("Kärnkraftsandel för ursprungsspecificerad el ()",Miljö!$B$1:$J$1,0),FALSE)</f>
        <v>0</v>
      </c>
      <c r="L260">
        <f>VLOOKUP($B260,Totalt!$B$1:$BP$497,MATCH("total el",Totalt!$B$1:$BP$1,0),FALSE)</f>
        <v>0.41599999999999998</v>
      </c>
      <c r="N260" s="229">
        <f t="shared" si="16"/>
        <v>0.45760000000000001</v>
      </c>
      <c r="O260" s="229">
        <f t="shared" si="17"/>
        <v>0</v>
      </c>
      <c r="P260" s="229">
        <f t="shared" si="18"/>
        <v>0</v>
      </c>
      <c r="Q260" s="229">
        <f t="shared" si="19"/>
        <v>0</v>
      </c>
    </row>
    <row r="261" spans="1:17" x14ac:dyDescent="0.25">
      <c r="A261" s="2" t="s">
        <v>415</v>
      </c>
      <c r="B261" s="2" t="s">
        <v>416</v>
      </c>
      <c r="C261" t="str">
        <f>VLOOKUP($B261,Totalt!$B$1:$BP$497,MATCH("Kvalitetsgranskad:",Totalt!$B$1:$BP$1,0),FALSE)</f>
        <v>Nej</v>
      </c>
      <c r="E261" t="str">
        <f>VLOOKUP($B261,Miljö!$B$1:$AG$479,MATCH(E$1,Miljö!$B$1:$AK$1,0),FALSE)</f>
        <v>Nej</v>
      </c>
      <c r="F261" t="str">
        <f>VLOOKUP($B261,Miljö!$B$1:$J$479,MATCH("Typ av ursprungsspecificerad el   (Om inget värde anges används Nordisk residualmix, se inforuta) ()",Miljö!$B$1:$J$1,0),FALSE)</f>
        <v>-</v>
      </c>
      <c r="G261" t="str">
        <f>VLOOKUP($B261,Miljö!$B$1:$J$479,MATCH("Primärenergifaktor ()",Miljö!$B$1:$J$1,0),FALSE)</f>
        <v>-</v>
      </c>
      <c r="H261" t="str">
        <f>VLOOKUP($B261,Miljö!$B$1:$J$479,MATCH("Koldioxidekvivalenter energiomvandling (g/kwh)",Miljö!$B$1:$J$1,0),FALSE)</f>
        <v>-</v>
      </c>
      <c r="I261" t="str">
        <f>VLOOKUP($B261,Miljö!$B$1:$J$479,MATCH("Fossilandel för ursprungspecificerad el ()",Miljö!$B$1:$J$1,0),FALSE)</f>
        <v>-</v>
      </c>
      <c r="J261" t="str">
        <f>VLOOKUP($B261,Miljö!$B$1:$J$479,MATCH("Kärnkraftsandel för ursprungsspecificerad el ()",Miljö!$B$1:$J$1,0),FALSE)</f>
        <v>-</v>
      </c>
      <c r="L261">
        <f>VLOOKUP($B261,Totalt!$B$1:$BP$497,MATCH("total el",Totalt!$B$1:$BP$1,0),FALSE)</f>
        <v>0</v>
      </c>
      <c r="N261" s="229" t="str">
        <f t="shared" si="16"/>
        <v/>
      </c>
      <c r="O261" s="229" t="str">
        <f t="shared" si="17"/>
        <v/>
      </c>
      <c r="P261" s="229" t="str">
        <f t="shared" si="18"/>
        <v/>
      </c>
      <c r="Q261" s="229" t="str">
        <f t="shared" si="19"/>
        <v/>
      </c>
    </row>
    <row r="262" spans="1:17" x14ac:dyDescent="0.25">
      <c r="A262" s="2" t="s">
        <v>417</v>
      </c>
      <c r="B262" s="2" t="s">
        <v>418</v>
      </c>
      <c r="C262" t="str">
        <f>VLOOKUP($B262,Totalt!$B$1:$BP$497,MATCH("Kvalitetsgranskad:",Totalt!$B$1:$BP$1,0),FALSE)</f>
        <v>Ja</v>
      </c>
      <c r="E262" t="str">
        <f>VLOOKUP($B262,Miljö!$B$1:$AG$479,MATCH(E$1,Miljö!$B$1:$AK$1,0),FALSE)</f>
        <v>Nej</v>
      </c>
      <c r="F262" t="str">
        <f>VLOOKUP($B262,Miljö!$B$1:$J$479,MATCH("Typ av ursprungsspecificerad el   (Om inget värde anges används Nordisk residualmix, se inforuta) ()",Miljö!$B$1:$J$1,0),FALSE)</f>
        <v>-</v>
      </c>
      <c r="G262">
        <f>VLOOKUP($B262,Miljö!$B$1:$J$479,MATCH("Primärenergifaktor ()",Miljö!$B$1:$J$1,0),FALSE)</f>
        <v>2.29</v>
      </c>
      <c r="H262">
        <f>VLOOKUP($B262,Miljö!$B$1:$J$479,MATCH("Koldioxidekvivalenter energiomvandling (g/kwh)",Miljö!$B$1:$J$1,0),FALSE)</f>
        <v>336.39</v>
      </c>
      <c r="I262">
        <f>VLOOKUP($B262,Miljö!$B$1:$J$479,MATCH("Fossilandel för ursprungspecificerad el ()",Miljö!$B$1:$J$1,0),FALSE)</f>
        <v>0.42099999999999999</v>
      </c>
      <c r="J262">
        <f>VLOOKUP($B262,Miljö!$B$1:$J$479,MATCH("Kärnkraftsandel för ursprungsspecificerad el ()",Miljö!$B$1:$J$1,0),FALSE)</f>
        <v>0.40799999999999997</v>
      </c>
      <c r="L262">
        <f>VLOOKUP($B262,Totalt!$B$1:$BP$497,MATCH("total el",Totalt!$B$1:$BP$1,0),FALSE)</f>
        <v>0.81099999999999994</v>
      </c>
      <c r="N262" s="229">
        <f t="shared" si="16"/>
        <v>1.8571899999999999</v>
      </c>
      <c r="O262" s="229">
        <f t="shared" si="17"/>
        <v>272.81228999999996</v>
      </c>
      <c r="P262" s="229">
        <f t="shared" si="18"/>
        <v>0.34143099999999998</v>
      </c>
      <c r="Q262" s="229">
        <f t="shared" si="19"/>
        <v>0.33088799999999996</v>
      </c>
    </row>
    <row r="263" spans="1:17" x14ac:dyDescent="0.25">
      <c r="A263" s="2" t="s">
        <v>419</v>
      </c>
      <c r="B263" s="2" t="s">
        <v>420</v>
      </c>
      <c r="C263" t="str">
        <f>VLOOKUP($B263,Totalt!$B$1:$BP$497,MATCH("Kvalitetsgranskad:",Totalt!$B$1:$BP$1,0),FALSE)</f>
        <v>Nej</v>
      </c>
      <c r="E263" t="str">
        <f>VLOOKUP($B263,Miljö!$B$1:$AG$479,MATCH(E$1,Miljö!$B$1:$AK$1,0),FALSE)</f>
        <v>Nej</v>
      </c>
      <c r="F263" t="str">
        <f>VLOOKUP($B263,Miljö!$B$1:$J$479,MATCH("Typ av ursprungsspecificerad el   (Om inget värde anges används Nordisk residualmix, se inforuta) ()",Miljö!$B$1:$J$1,0),FALSE)</f>
        <v>-</v>
      </c>
      <c r="G263" t="str">
        <f>VLOOKUP($B263,Miljö!$B$1:$J$479,MATCH("Primärenergifaktor ()",Miljö!$B$1:$J$1,0),FALSE)</f>
        <v>-</v>
      </c>
      <c r="H263" t="str">
        <f>VLOOKUP($B263,Miljö!$B$1:$J$479,MATCH("Koldioxidekvivalenter energiomvandling (g/kwh)",Miljö!$B$1:$J$1,0),FALSE)</f>
        <v>-</v>
      </c>
      <c r="I263" t="str">
        <f>VLOOKUP($B263,Miljö!$B$1:$J$479,MATCH("Fossilandel för ursprungspecificerad el ()",Miljö!$B$1:$J$1,0),FALSE)</f>
        <v>-</v>
      </c>
      <c r="J263" t="str">
        <f>VLOOKUP($B263,Miljö!$B$1:$J$479,MATCH("Kärnkraftsandel för ursprungsspecificerad el ()",Miljö!$B$1:$J$1,0),FALSE)</f>
        <v>-</v>
      </c>
      <c r="L263">
        <f>VLOOKUP($B263,Totalt!$B$1:$BP$497,MATCH("total el",Totalt!$B$1:$BP$1,0),FALSE)</f>
        <v>0</v>
      </c>
      <c r="N263" s="229" t="str">
        <f t="shared" si="16"/>
        <v/>
      </c>
      <c r="O263" s="229" t="str">
        <f t="shared" si="17"/>
        <v/>
      </c>
      <c r="P263" s="229" t="str">
        <f t="shared" si="18"/>
        <v/>
      </c>
      <c r="Q263" s="229" t="str">
        <f t="shared" si="19"/>
        <v/>
      </c>
    </row>
    <row r="264" spans="1:17" x14ac:dyDescent="0.25">
      <c r="A264" s="2" t="s">
        <v>419</v>
      </c>
      <c r="B264" s="2" t="s">
        <v>421</v>
      </c>
      <c r="C264" t="str">
        <f>VLOOKUP($B264,Totalt!$B$1:$BP$497,MATCH("Kvalitetsgranskad:",Totalt!$B$1:$BP$1,0),FALSE)</f>
        <v>Ja</v>
      </c>
      <c r="E264" t="str">
        <f>VLOOKUP($B264,Miljö!$B$1:$AG$479,MATCH(E$1,Miljö!$B$1:$AK$1,0),FALSE)</f>
        <v>Nej</v>
      </c>
      <c r="F264" t="str">
        <f>VLOOKUP($B264,Miljö!$B$1:$J$479,MATCH("Typ av ursprungsspecificerad el   (Om inget värde anges används Nordisk residualmix, se inforuta) ()",Miljö!$B$1:$J$1,0),FALSE)</f>
        <v>-</v>
      </c>
      <c r="G264">
        <f>VLOOKUP($B264,Miljö!$B$1:$J$479,MATCH("Primärenergifaktor ()",Miljö!$B$1:$J$1,0),FALSE)</f>
        <v>2.29</v>
      </c>
      <c r="H264">
        <f>VLOOKUP($B264,Miljö!$B$1:$J$479,MATCH("Koldioxidekvivalenter energiomvandling (g/kwh)",Miljö!$B$1:$J$1,0),FALSE)</f>
        <v>336.39</v>
      </c>
      <c r="I264">
        <f>VLOOKUP($B264,Miljö!$B$1:$J$479,MATCH("Fossilandel för ursprungspecificerad el ()",Miljö!$B$1:$J$1,0),FALSE)</f>
        <v>0.42099999999999999</v>
      </c>
      <c r="J264">
        <f>VLOOKUP($B264,Miljö!$B$1:$J$479,MATCH("Kärnkraftsandel för ursprungsspecificerad el ()",Miljö!$B$1:$J$1,0),FALSE)</f>
        <v>0.40799999999999997</v>
      </c>
      <c r="L264">
        <f>VLOOKUP($B264,Totalt!$B$1:$BP$497,MATCH("total el",Totalt!$B$1:$BP$1,0),FALSE)</f>
        <v>0.9</v>
      </c>
      <c r="N264" s="229">
        <f t="shared" si="16"/>
        <v>2.0609999999999999</v>
      </c>
      <c r="O264" s="229">
        <f t="shared" si="17"/>
        <v>302.75099999999998</v>
      </c>
      <c r="P264" s="229">
        <f t="shared" si="18"/>
        <v>0.37890000000000001</v>
      </c>
      <c r="Q264" s="229">
        <f t="shared" si="19"/>
        <v>0.36719999999999997</v>
      </c>
    </row>
    <row r="265" spans="1:17" x14ac:dyDescent="0.25">
      <c r="A265" s="2" t="s">
        <v>419</v>
      </c>
      <c r="B265" s="2" t="s">
        <v>422</v>
      </c>
      <c r="C265" t="str">
        <f>VLOOKUP($B265,Totalt!$B$1:$BP$497,MATCH("Kvalitetsgranskad:",Totalt!$B$1:$BP$1,0),FALSE)</f>
        <v>Ja</v>
      </c>
      <c r="E265" t="str">
        <f>VLOOKUP($B265,Miljö!$B$1:$AG$479,MATCH(E$1,Miljö!$B$1:$AK$1,0),FALSE)</f>
        <v>Nej</v>
      </c>
      <c r="F265" t="str">
        <f>VLOOKUP($B265,Miljö!$B$1:$J$479,MATCH("Typ av ursprungsspecificerad el   (Om inget värde anges används Nordisk residualmix, se inforuta) ()",Miljö!$B$1:$J$1,0),FALSE)</f>
        <v>-</v>
      </c>
      <c r="G265">
        <f>VLOOKUP($B265,Miljö!$B$1:$J$479,MATCH("Primärenergifaktor ()",Miljö!$B$1:$J$1,0),FALSE)</f>
        <v>2.29</v>
      </c>
      <c r="H265">
        <f>VLOOKUP($B265,Miljö!$B$1:$J$479,MATCH("Koldioxidekvivalenter energiomvandling (g/kwh)",Miljö!$B$1:$J$1,0),FALSE)</f>
        <v>336.39</v>
      </c>
      <c r="I265">
        <f>VLOOKUP($B265,Miljö!$B$1:$J$479,MATCH("Fossilandel för ursprungspecificerad el ()",Miljö!$B$1:$J$1,0),FALSE)</f>
        <v>0.42099999999999999</v>
      </c>
      <c r="J265">
        <f>VLOOKUP($B265,Miljö!$B$1:$J$479,MATCH("Kärnkraftsandel för ursprungsspecificerad el ()",Miljö!$B$1:$J$1,0),FALSE)</f>
        <v>0.40799999999999997</v>
      </c>
      <c r="L265">
        <f>VLOOKUP($B265,Totalt!$B$1:$BP$497,MATCH("total el",Totalt!$B$1:$BP$1,0),FALSE)</f>
        <v>0.5</v>
      </c>
      <c r="N265" s="229">
        <f t="shared" si="16"/>
        <v>1.145</v>
      </c>
      <c r="O265" s="229">
        <f t="shared" si="17"/>
        <v>168.19499999999999</v>
      </c>
      <c r="P265" s="229">
        <f t="shared" si="18"/>
        <v>0.21049999999999999</v>
      </c>
      <c r="Q265" s="229">
        <f t="shared" si="19"/>
        <v>0.20399999999999999</v>
      </c>
    </row>
    <row r="266" spans="1:17" x14ac:dyDescent="0.25">
      <c r="A266" s="2" t="s">
        <v>419</v>
      </c>
      <c r="B266" s="2" t="s">
        <v>423</v>
      </c>
      <c r="C266" t="str">
        <f>VLOOKUP($B266,Totalt!$B$1:$BP$497,MATCH("Kvalitetsgranskad:",Totalt!$B$1:$BP$1,0),FALSE)</f>
        <v>Ja</v>
      </c>
      <c r="E266" t="str">
        <f>VLOOKUP($B266,Miljö!$B$1:$AG$479,MATCH(E$1,Miljö!$B$1:$AK$1,0),FALSE)</f>
        <v>Ja</v>
      </c>
      <c r="F266" t="str">
        <f>VLOOKUP($B266,Miljö!$B$1:$J$479,MATCH("Typ av ursprungsspecificerad el   (Om inget värde anges används Nordisk residualmix, se inforuta) ()",Miljö!$B$1:$J$1,0),FALSE)</f>
        <v>'VATTENKRAFT'</v>
      </c>
      <c r="G266">
        <f>VLOOKUP($B266,Miljö!$B$1:$J$479,MATCH("Primärenergifaktor ()",Miljö!$B$1:$J$1,0),FALSE)</f>
        <v>1.1000000000000001</v>
      </c>
      <c r="H266">
        <f>VLOOKUP($B266,Miljö!$B$1:$J$479,MATCH("Koldioxidekvivalenter energiomvandling (g/kwh)",Miljö!$B$1:$J$1,0),FALSE)</f>
        <v>0</v>
      </c>
      <c r="I266">
        <f>VLOOKUP($B266,Miljö!$B$1:$J$479,MATCH("Fossilandel för ursprungspecificerad el ()",Miljö!$B$1:$J$1,0),FALSE)</f>
        <v>0</v>
      </c>
      <c r="J266">
        <f>VLOOKUP($B266,Miljö!$B$1:$J$479,MATCH("Kärnkraftsandel för ursprungsspecificerad el ()",Miljö!$B$1:$J$1,0),FALSE)</f>
        <v>0</v>
      </c>
      <c r="L266">
        <f>VLOOKUP($B266,Totalt!$B$1:$BP$497,MATCH("total el",Totalt!$B$1:$BP$1,0),FALSE)</f>
        <v>0.71</v>
      </c>
      <c r="N266" s="229">
        <f t="shared" si="16"/>
        <v>0.78100000000000003</v>
      </c>
      <c r="O266" s="229">
        <f t="shared" si="17"/>
        <v>0</v>
      </c>
      <c r="P266" s="229">
        <f t="shared" si="18"/>
        <v>0</v>
      </c>
      <c r="Q266" s="229">
        <f t="shared" si="19"/>
        <v>0</v>
      </c>
    </row>
    <row r="267" spans="1:17" x14ac:dyDescent="0.25">
      <c r="A267" s="2" t="s">
        <v>419</v>
      </c>
      <c r="B267" s="2" t="s">
        <v>424</v>
      </c>
      <c r="C267" t="str">
        <f>VLOOKUP($B267,Totalt!$B$1:$BP$497,MATCH("Kvalitetsgranskad:",Totalt!$B$1:$BP$1,0),FALSE)</f>
        <v>Ja</v>
      </c>
      <c r="E267" t="str">
        <f>VLOOKUP($B267,Miljö!$B$1:$AG$479,MATCH(E$1,Miljö!$B$1:$AK$1,0),FALSE)</f>
        <v>Ja</v>
      </c>
      <c r="F267" t="str">
        <f>VLOOKUP($B267,Miljö!$B$1:$J$479,MATCH("Typ av ursprungsspecificerad el   (Om inget värde anges används Nordisk residualmix, se inforuta) ()",Miljö!$B$1:$J$1,0),FALSE)</f>
        <v>'VATTENKRAFT'</v>
      </c>
      <c r="G267">
        <f>VLOOKUP($B267,Miljö!$B$1:$J$479,MATCH("Primärenergifaktor ()",Miljö!$B$1:$J$1,0),FALSE)</f>
        <v>1.1000000000000001</v>
      </c>
      <c r="H267">
        <f>VLOOKUP($B267,Miljö!$B$1:$J$479,MATCH("Koldioxidekvivalenter energiomvandling (g/kwh)",Miljö!$B$1:$J$1,0),FALSE)</f>
        <v>0</v>
      </c>
      <c r="I267">
        <f>VLOOKUP($B267,Miljö!$B$1:$J$479,MATCH("Fossilandel för ursprungspecificerad el ()",Miljö!$B$1:$J$1,0),FALSE)</f>
        <v>0</v>
      </c>
      <c r="J267">
        <f>VLOOKUP($B267,Miljö!$B$1:$J$479,MATCH("Kärnkraftsandel för ursprungsspecificerad el ()",Miljö!$B$1:$J$1,0),FALSE)</f>
        <v>0</v>
      </c>
      <c r="L267">
        <f>VLOOKUP($B267,Totalt!$B$1:$BP$497,MATCH("total el",Totalt!$B$1:$BP$1,0),FALSE)</f>
        <v>0.66</v>
      </c>
      <c r="N267" s="229">
        <f t="shared" si="16"/>
        <v>0.72600000000000009</v>
      </c>
      <c r="O267" s="229">
        <f t="shared" si="17"/>
        <v>0</v>
      </c>
      <c r="P267" s="229">
        <f t="shared" si="18"/>
        <v>0</v>
      </c>
      <c r="Q267" s="229">
        <f t="shared" si="19"/>
        <v>0</v>
      </c>
    </row>
    <row r="268" spans="1:17" x14ac:dyDescent="0.25">
      <c r="A268" s="2" t="s">
        <v>419</v>
      </c>
      <c r="B268" s="2" t="s">
        <v>425</v>
      </c>
      <c r="C268" t="str">
        <f>VLOOKUP($B268,Totalt!$B$1:$BP$497,MATCH("Kvalitetsgranskad:",Totalt!$B$1:$BP$1,0),FALSE)</f>
        <v>Ja</v>
      </c>
      <c r="E268" t="str">
        <f>VLOOKUP($B268,Miljö!$B$1:$AG$479,MATCH(E$1,Miljö!$B$1:$AK$1,0),FALSE)</f>
        <v>Ja</v>
      </c>
      <c r="F268" t="str">
        <f>VLOOKUP($B268,Miljö!$B$1:$J$479,MATCH("Typ av ursprungsspecificerad el   (Om inget värde anges används Nordisk residualmix, se inforuta) ()",Miljö!$B$1:$J$1,0),FALSE)</f>
        <v>'VATTENKRAFT'</v>
      </c>
      <c r="G268">
        <f>VLOOKUP($B268,Miljö!$B$1:$J$479,MATCH("Primärenergifaktor ()",Miljö!$B$1:$J$1,0),FALSE)</f>
        <v>1.1000000000000001</v>
      </c>
      <c r="H268">
        <f>VLOOKUP($B268,Miljö!$B$1:$J$479,MATCH("Koldioxidekvivalenter energiomvandling (g/kwh)",Miljö!$B$1:$J$1,0),FALSE)</f>
        <v>0</v>
      </c>
      <c r="I268">
        <f>VLOOKUP($B268,Miljö!$B$1:$J$479,MATCH("Fossilandel för ursprungspecificerad el ()",Miljö!$B$1:$J$1,0),FALSE)</f>
        <v>0</v>
      </c>
      <c r="J268">
        <f>VLOOKUP($B268,Miljö!$B$1:$J$479,MATCH("Kärnkraftsandel för ursprungsspecificerad el ()",Miljö!$B$1:$J$1,0),FALSE)</f>
        <v>0</v>
      </c>
      <c r="L268">
        <f>VLOOKUP($B268,Totalt!$B$1:$BP$497,MATCH("total el",Totalt!$B$1:$BP$1,0),FALSE)</f>
        <v>0.63</v>
      </c>
      <c r="N268" s="229">
        <f t="shared" si="16"/>
        <v>0.69300000000000006</v>
      </c>
      <c r="O268" s="229">
        <f t="shared" si="17"/>
        <v>0</v>
      </c>
      <c r="P268" s="229">
        <f t="shared" si="18"/>
        <v>0</v>
      </c>
      <c r="Q268" s="229">
        <f t="shared" si="19"/>
        <v>0</v>
      </c>
    </row>
    <row r="269" spans="1:17" x14ac:dyDescent="0.25">
      <c r="A269" s="2" t="s">
        <v>419</v>
      </c>
      <c r="B269" s="2" t="s">
        <v>426</v>
      </c>
      <c r="C269" t="str">
        <f>VLOOKUP($B269,Totalt!$B$1:$BP$497,MATCH("Kvalitetsgranskad:",Totalt!$B$1:$BP$1,0),FALSE)</f>
        <v>Nej</v>
      </c>
      <c r="E269" t="str">
        <f>VLOOKUP($B269,Miljö!$B$1:$AG$479,MATCH(E$1,Miljö!$B$1:$AK$1,0),FALSE)</f>
        <v>Nej</v>
      </c>
      <c r="F269" t="str">
        <f>VLOOKUP($B269,Miljö!$B$1:$J$479,MATCH("Typ av ursprungsspecificerad el   (Om inget värde anges används Nordisk residualmix, se inforuta) ()",Miljö!$B$1:$J$1,0),FALSE)</f>
        <v>-</v>
      </c>
      <c r="G269" t="str">
        <f>VLOOKUP($B269,Miljö!$B$1:$J$479,MATCH("Primärenergifaktor ()",Miljö!$B$1:$J$1,0),FALSE)</f>
        <v>-</v>
      </c>
      <c r="H269" t="str">
        <f>VLOOKUP($B269,Miljö!$B$1:$J$479,MATCH("Koldioxidekvivalenter energiomvandling (g/kwh)",Miljö!$B$1:$J$1,0),FALSE)</f>
        <v>-</v>
      </c>
      <c r="I269" t="str">
        <f>VLOOKUP($B269,Miljö!$B$1:$J$479,MATCH("Fossilandel för ursprungspecificerad el ()",Miljö!$B$1:$J$1,0),FALSE)</f>
        <v>-</v>
      </c>
      <c r="J269" t="str">
        <f>VLOOKUP($B269,Miljö!$B$1:$J$479,MATCH("Kärnkraftsandel för ursprungsspecificerad el ()",Miljö!$B$1:$J$1,0),FALSE)</f>
        <v>-</v>
      </c>
      <c r="L269">
        <f>VLOOKUP($B269,Totalt!$B$1:$BP$497,MATCH("total el",Totalt!$B$1:$BP$1,0),FALSE)</f>
        <v>0</v>
      </c>
      <c r="N269" s="229" t="str">
        <f t="shared" si="16"/>
        <v/>
      </c>
      <c r="O269" s="229" t="str">
        <f t="shared" si="17"/>
        <v/>
      </c>
      <c r="P269" s="229" t="str">
        <f t="shared" si="18"/>
        <v/>
      </c>
      <c r="Q269" s="229" t="str">
        <f t="shared" si="19"/>
        <v/>
      </c>
    </row>
    <row r="270" spans="1:17" x14ac:dyDescent="0.25">
      <c r="A270" s="2" t="s">
        <v>419</v>
      </c>
      <c r="B270" s="2" t="s">
        <v>427</v>
      </c>
      <c r="C270" t="str">
        <f>VLOOKUP($B270,Totalt!$B$1:$BP$497,MATCH("Kvalitetsgranskad:",Totalt!$B$1:$BP$1,0),FALSE)</f>
        <v>Nej</v>
      </c>
      <c r="E270" t="str">
        <f>VLOOKUP($B270,Miljö!$B$1:$AG$479,MATCH(E$1,Miljö!$B$1:$AK$1,0),FALSE)</f>
        <v>Nej</v>
      </c>
      <c r="F270" t="str">
        <f>VLOOKUP($B270,Miljö!$B$1:$J$479,MATCH("Typ av ursprungsspecificerad el   (Om inget värde anges används Nordisk residualmix, se inforuta) ()",Miljö!$B$1:$J$1,0),FALSE)</f>
        <v>-</v>
      </c>
      <c r="G270" t="str">
        <f>VLOOKUP($B270,Miljö!$B$1:$J$479,MATCH("Primärenergifaktor ()",Miljö!$B$1:$J$1,0),FALSE)</f>
        <v>-</v>
      </c>
      <c r="H270" t="str">
        <f>VLOOKUP($B270,Miljö!$B$1:$J$479,MATCH("Koldioxidekvivalenter energiomvandling (g/kwh)",Miljö!$B$1:$J$1,0),FALSE)</f>
        <v>-</v>
      </c>
      <c r="I270" t="str">
        <f>VLOOKUP($B270,Miljö!$B$1:$J$479,MATCH("Fossilandel för ursprungspecificerad el ()",Miljö!$B$1:$J$1,0),FALSE)</f>
        <v>-</v>
      </c>
      <c r="J270" t="str">
        <f>VLOOKUP($B270,Miljö!$B$1:$J$479,MATCH("Kärnkraftsandel för ursprungsspecificerad el ()",Miljö!$B$1:$J$1,0),FALSE)</f>
        <v>-</v>
      </c>
      <c r="L270">
        <f>VLOOKUP($B270,Totalt!$B$1:$BP$497,MATCH("total el",Totalt!$B$1:$BP$1,0),FALSE)</f>
        <v>0</v>
      </c>
      <c r="N270" s="229" t="str">
        <f t="shared" si="16"/>
        <v/>
      </c>
      <c r="O270" s="229" t="str">
        <f t="shared" si="17"/>
        <v/>
      </c>
      <c r="P270" s="229" t="str">
        <f t="shared" si="18"/>
        <v/>
      </c>
      <c r="Q270" s="229" t="str">
        <f t="shared" si="19"/>
        <v/>
      </c>
    </row>
    <row r="271" spans="1:17" x14ac:dyDescent="0.25">
      <c r="A271" s="2" t="s">
        <v>419</v>
      </c>
      <c r="B271" s="2" t="s">
        <v>428</v>
      </c>
      <c r="C271" t="str">
        <f>VLOOKUP($B271,Totalt!$B$1:$BP$497,MATCH("Kvalitetsgranskad:",Totalt!$B$1:$BP$1,0),FALSE)</f>
        <v>Ja</v>
      </c>
      <c r="E271" t="str">
        <f>VLOOKUP($B271,Miljö!$B$1:$AG$479,MATCH(E$1,Miljö!$B$1:$AK$1,0),FALSE)</f>
        <v>Ja</v>
      </c>
      <c r="F271" t="str">
        <f>VLOOKUP($B271,Miljö!$B$1:$J$479,MATCH("Typ av ursprungsspecificerad el   (Om inget värde anges används Nordisk residualmix, se inforuta) ()",Miljö!$B$1:$J$1,0),FALSE)</f>
        <v>'VATTENKRAFT'</v>
      </c>
      <c r="G271">
        <f>VLOOKUP($B271,Miljö!$B$1:$J$479,MATCH("Primärenergifaktor ()",Miljö!$B$1:$J$1,0),FALSE)</f>
        <v>1.1000000000000001</v>
      </c>
      <c r="H271">
        <f>VLOOKUP($B271,Miljö!$B$1:$J$479,MATCH("Koldioxidekvivalenter energiomvandling (g/kwh)",Miljö!$B$1:$J$1,0),FALSE)</f>
        <v>0</v>
      </c>
      <c r="I271">
        <f>VLOOKUP($B271,Miljö!$B$1:$J$479,MATCH("Fossilandel för ursprungspecificerad el ()",Miljö!$B$1:$J$1,0),FALSE)</f>
        <v>0</v>
      </c>
      <c r="J271">
        <f>VLOOKUP($B271,Miljö!$B$1:$J$479,MATCH("Kärnkraftsandel för ursprungsspecificerad el ()",Miljö!$B$1:$J$1,0),FALSE)</f>
        <v>0</v>
      </c>
      <c r="L271">
        <f>VLOOKUP($B271,Totalt!$B$1:$BP$497,MATCH("total el",Totalt!$B$1:$BP$1,0),FALSE)</f>
        <v>0.77</v>
      </c>
      <c r="N271" s="229">
        <f t="shared" si="16"/>
        <v>0.84700000000000009</v>
      </c>
      <c r="O271" s="229">
        <f t="shared" si="17"/>
        <v>0</v>
      </c>
      <c r="P271" s="229">
        <f t="shared" si="18"/>
        <v>0</v>
      </c>
      <c r="Q271" s="229">
        <f t="shared" si="19"/>
        <v>0</v>
      </c>
    </row>
    <row r="272" spans="1:17" x14ac:dyDescent="0.25">
      <c r="A272" s="2" t="s">
        <v>419</v>
      </c>
      <c r="B272" s="2" t="s">
        <v>429</v>
      </c>
      <c r="C272" t="str">
        <f>VLOOKUP($B272,Totalt!$B$1:$BP$497,MATCH("Kvalitetsgranskad:",Totalt!$B$1:$BP$1,0),FALSE)</f>
        <v>Ja</v>
      </c>
      <c r="E272" t="str">
        <f>VLOOKUP($B272,Miljö!$B$1:$AG$479,MATCH(E$1,Miljö!$B$1:$AK$1,0),FALSE)</f>
        <v>Nej</v>
      </c>
      <c r="F272" t="str">
        <f>VLOOKUP($B272,Miljö!$B$1:$J$479,MATCH("Typ av ursprungsspecificerad el   (Om inget värde anges används Nordisk residualmix, se inforuta) ()",Miljö!$B$1:$J$1,0),FALSE)</f>
        <v>-</v>
      </c>
      <c r="G272">
        <f>VLOOKUP($B272,Miljö!$B$1:$J$479,MATCH("Primärenergifaktor ()",Miljö!$B$1:$J$1,0),FALSE)</f>
        <v>2.29</v>
      </c>
      <c r="H272">
        <f>VLOOKUP($B272,Miljö!$B$1:$J$479,MATCH("Koldioxidekvivalenter energiomvandling (g/kwh)",Miljö!$B$1:$J$1,0),FALSE)</f>
        <v>336.39</v>
      </c>
      <c r="I272">
        <f>VLOOKUP($B272,Miljö!$B$1:$J$479,MATCH("Fossilandel för ursprungspecificerad el ()",Miljö!$B$1:$J$1,0),FALSE)</f>
        <v>0.42099999999999999</v>
      </c>
      <c r="J272">
        <f>VLOOKUP($B272,Miljö!$B$1:$J$479,MATCH("Kärnkraftsandel för ursprungsspecificerad el ()",Miljö!$B$1:$J$1,0),FALSE)</f>
        <v>0.40799999999999997</v>
      </c>
      <c r="L272">
        <f>VLOOKUP($B272,Totalt!$B$1:$BP$497,MATCH("total el",Totalt!$B$1:$BP$1,0),FALSE)</f>
        <v>0.8</v>
      </c>
      <c r="N272" s="229">
        <f t="shared" si="16"/>
        <v>1.8320000000000001</v>
      </c>
      <c r="O272" s="229">
        <f t="shared" si="17"/>
        <v>269.11200000000002</v>
      </c>
      <c r="P272" s="229">
        <f t="shared" si="18"/>
        <v>0.33679999999999999</v>
      </c>
      <c r="Q272" s="229">
        <f t="shared" si="19"/>
        <v>0.32640000000000002</v>
      </c>
    </row>
    <row r="273" spans="1:17" x14ac:dyDescent="0.25">
      <c r="A273" s="2" t="s">
        <v>419</v>
      </c>
      <c r="B273" s="2" t="s">
        <v>430</v>
      </c>
      <c r="C273" t="str">
        <f>VLOOKUP($B273,Totalt!$B$1:$BP$497,MATCH("Kvalitetsgranskad:",Totalt!$B$1:$BP$1,0),FALSE)</f>
        <v>Nej</v>
      </c>
      <c r="E273" t="str">
        <f>VLOOKUP($B273,Miljö!$B$1:$AG$479,MATCH(E$1,Miljö!$B$1:$AK$1,0),FALSE)</f>
        <v>Nej</v>
      </c>
      <c r="F273" t="str">
        <f>VLOOKUP($B273,Miljö!$B$1:$J$479,MATCH("Typ av ursprungsspecificerad el   (Om inget värde anges används Nordisk residualmix, se inforuta) ()",Miljö!$B$1:$J$1,0),FALSE)</f>
        <v>-</v>
      </c>
      <c r="G273" t="str">
        <f>VLOOKUP($B273,Miljö!$B$1:$J$479,MATCH("Primärenergifaktor ()",Miljö!$B$1:$J$1,0),FALSE)</f>
        <v>-</v>
      </c>
      <c r="H273" t="str">
        <f>VLOOKUP($B273,Miljö!$B$1:$J$479,MATCH("Koldioxidekvivalenter energiomvandling (g/kwh)",Miljö!$B$1:$J$1,0),FALSE)</f>
        <v>-</v>
      </c>
      <c r="I273" t="str">
        <f>VLOOKUP($B273,Miljö!$B$1:$J$479,MATCH("Fossilandel för ursprungspecificerad el ()",Miljö!$B$1:$J$1,0),FALSE)</f>
        <v>-</v>
      </c>
      <c r="J273" t="str">
        <f>VLOOKUP($B273,Miljö!$B$1:$J$479,MATCH("Kärnkraftsandel för ursprungsspecificerad el ()",Miljö!$B$1:$J$1,0),FALSE)</f>
        <v>-</v>
      </c>
      <c r="L273">
        <f>VLOOKUP($B273,Totalt!$B$1:$BP$497,MATCH("total el",Totalt!$B$1:$BP$1,0),FALSE)</f>
        <v>0</v>
      </c>
      <c r="N273" s="229" t="str">
        <f t="shared" si="16"/>
        <v/>
      </c>
      <c r="O273" s="229" t="str">
        <f t="shared" si="17"/>
        <v/>
      </c>
      <c r="P273" s="229" t="str">
        <f t="shared" si="18"/>
        <v/>
      </c>
      <c r="Q273" s="229" t="str">
        <f t="shared" si="19"/>
        <v/>
      </c>
    </row>
    <row r="274" spans="1:17" x14ac:dyDescent="0.25">
      <c r="A274" s="2" t="s">
        <v>419</v>
      </c>
      <c r="B274" s="2" t="s">
        <v>431</v>
      </c>
      <c r="C274" t="str">
        <f>VLOOKUP($B274,Totalt!$B$1:$BP$497,MATCH("Kvalitetsgranskad:",Totalt!$B$1:$BP$1,0),FALSE)</f>
        <v>Ja</v>
      </c>
      <c r="E274" t="str">
        <f>VLOOKUP($B274,Miljö!$B$1:$AG$479,MATCH(E$1,Miljö!$B$1:$AK$1,0),FALSE)</f>
        <v>Nej</v>
      </c>
      <c r="F274" t="str">
        <f>VLOOKUP($B274,Miljö!$B$1:$J$479,MATCH("Typ av ursprungsspecificerad el   (Om inget värde anges används Nordisk residualmix, se inforuta) ()",Miljö!$B$1:$J$1,0),FALSE)</f>
        <v>-</v>
      </c>
      <c r="G274">
        <f>VLOOKUP($B274,Miljö!$B$1:$J$479,MATCH("Primärenergifaktor ()",Miljö!$B$1:$J$1,0),FALSE)</f>
        <v>2.29</v>
      </c>
      <c r="H274">
        <f>VLOOKUP($B274,Miljö!$B$1:$J$479,MATCH("Koldioxidekvivalenter energiomvandling (g/kwh)",Miljö!$B$1:$J$1,0),FALSE)</f>
        <v>336.39</v>
      </c>
      <c r="I274">
        <f>VLOOKUP($B274,Miljö!$B$1:$J$479,MATCH("Fossilandel för ursprungspecificerad el ()",Miljö!$B$1:$J$1,0),FALSE)</f>
        <v>0.42099999999999999</v>
      </c>
      <c r="J274">
        <f>VLOOKUP($B274,Miljö!$B$1:$J$479,MATCH("Kärnkraftsandel för ursprungsspecificerad el ()",Miljö!$B$1:$J$1,0),FALSE)</f>
        <v>0.40799999999999997</v>
      </c>
      <c r="L274">
        <f>VLOOKUP($B274,Totalt!$B$1:$BP$497,MATCH("total el",Totalt!$B$1:$BP$1,0),FALSE)</f>
        <v>0.5</v>
      </c>
      <c r="N274" s="229">
        <f t="shared" si="16"/>
        <v>1.145</v>
      </c>
      <c r="O274" s="229">
        <f t="shared" si="17"/>
        <v>168.19499999999999</v>
      </c>
      <c r="P274" s="229">
        <f t="shared" si="18"/>
        <v>0.21049999999999999</v>
      </c>
      <c r="Q274" s="229">
        <f t="shared" si="19"/>
        <v>0.20399999999999999</v>
      </c>
    </row>
    <row r="275" spans="1:17" x14ac:dyDescent="0.25">
      <c r="A275" s="2" t="s">
        <v>419</v>
      </c>
      <c r="B275" s="2" t="s">
        <v>432</v>
      </c>
      <c r="C275" t="str">
        <f>VLOOKUP($B275,Totalt!$B$1:$BP$497,MATCH("Kvalitetsgranskad:",Totalt!$B$1:$BP$1,0),FALSE)</f>
        <v>Nej</v>
      </c>
      <c r="E275" t="str">
        <f>VLOOKUP($B275,Miljö!$B$1:$AG$479,MATCH(E$1,Miljö!$B$1:$AK$1,0),FALSE)</f>
        <v>Nej</v>
      </c>
      <c r="F275" t="str">
        <f>VLOOKUP($B275,Miljö!$B$1:$J$479,MATCH("Typ av ursprungsspecificerad el   (Om inget värde anges används Nordisk residualmix, se inforuta) ()",Miljö!$B$1:$J$1,0),FALSE)</f>
        <v>-</v>
      </c>
      <c r="G275" t="str">
        <f>VLOOKUP($B275,Miljö!$B$1:$J$479,MATCH("Primärenergifaktor ()",Miljö!$B$1:$J$1,0),FALSE)</f>
        <v>-</v>
      </c>
      <c r="H275" t="str">
        <f>VLOOKUP($B275,Miljö!$B$1:$J$479,MATCH("Koldioxidekvivalenter energiomvandling (g/kwh)",Miljö!$B$1:$J$1,0),FALSE)</f>
        <v>-</v>
      </c>
      <c r="I275" t="str">
        <f>VLOOKUP($B275,Miljö!$B$1:$J$479,MATCH("Fossilandel för ursprungspecificerad el ()",Miljö!$B$1:$J$1,0),FALSE)</f>
        <v>-</v>
      </c>
      <c r="J275" t="str">
        <f>VLOOKUP($B275,Miljö!$B$1:$J$479,MATCH("Kärnkraftsandel för ursprungsspecificerad el ()",Miljö!$B$1:$J$1,0),FALSE)</f>
        <v>-</v>
      </c>
      <c r="L275">
        <f>VLOOKUP($B275,Totalt!$B$1:$BP$497,MATCH("total el",Totalt!$B$1:$BP$1,0),FALSE)</f>
        <v>0</v>
      </c>
      <c r="N275" s="229" t="str">
        <f t="shared" si="16"/>
        <v/>
      </c>
      <c r="O275" s="229" t="str">
        <f t="shared" si="17"/>
        <v/>
      </c>
      <c r="P275" s="229" t="str">
        <f t="shared" si="18"/>
        <v/>
      </c>
      <c r="Q275" s="229" t="str">
        <f t="shared" si="19"/>
        <v/>
      </c>
    </row>
    <row r="276" spans="1:17" x14ac:dyDescent="0.25">
      <c r="A276" s="2" t="s">
        <v>419</v>
      </c>
      <c r="B276" s="2" t="s">
        <v>20</v>
      </c>
      <c r="C276" t="str">
        <f>VLOOKUP($B276,Totalt!$B$1:$BP$497,MATCH("Kvalitetsgranskad:",Totalt!$B$1:$BP$1,0),FALSE)</f>
        <v>Nej</v>
      </c>
      <c r="E276" t="str">
        <f>VLOOKUP($B276,Miljö!$B$1:$AG$479,MATCH(E$1,Miljö!$B$1:$AK$1,0),FALSE)</f>
        <v>Nej</v>
      </c>
      <c r="F276" t="str">
        <f>VLOOKUP($B276,Miljö!$B$1:$J$479,MATCH("Typ av ursprungsspecificerad el   (Om inget värde anges används Nordisk residualmix, se inforuta) ()",Miljö!$B$1:$J$1,0),FALSE)</f>
        <v>-</v>
      </c>
      <c r="G276" t="str">
        <f>VLOOKUP($B276,Miljö!$B$1:$J$479,MATCH("Primärenergifaktor ()",Miljö!$B$1:$J$1,0),FALSE)</f>
        <v>-</v>
      </c>
      <c r="H276" t="str">
        <f>VLOOKUP($B276,Miljö!$B$1:$J$479,MATCH("Koldioxidekvivalenter energiomvandling (g/kwh)",Miljö!$B$1:$J$1,0),FALSE)</f>
        <v>-</v>
      </c>
      <c r="I276" t="str">
        <f>VLOOKUP($B276,Miljö!$B$1:$J$479,MATCH("Fossilandel för ursprungspecificerad el ()",Miljö!$B$1:$J$1,0),FALSE)</f>
        <v>-</v>
      </c>
      <c r="J276" t="str">
        <f>VLOOKUP($B276,Miljö!$B$1:$J$479,MATCH("Kärnkraftsandel för ursprungsspecificerad el ()",Miljö!$B$1:$J$1,0),FALSE)</f>
        <v>-</v>
      </c>
      <c r="L276">
        <f>VLOOKUP($B276,Totalt!$B$1:$BP$497,MATCH("total el",Totalt!$B$1:$BP$1,0),FALSE)</f>
        <v>0</v>
      </c>
      <c r="N276" s="229" t="str">
        <f t="shared" si="16"/>
        <v/>
      </c>
      <c r="O276" s="229" t="str">
        <f t="shared" si="17"/>
        <v/>
      </c>
      <c r="P276" s="229" t="str">
        <f t="shared" si="18"/>
        <v/>
      </c>
      <c r="Q276" s="229" t="str">
        <f t="shared" si="19"/>
        <v/>
      </c>
    </row>
    <row r="277" spans="1:17" x14ac:dyDescent="0.25">
      <c r="A277" s="2" t="s">
        <v>433</v>
      </c>
      <c r="B277" s="2" t="s">
        <v>434</v>
      </c>
      <c r="C277" t="str">
        <f>VLOOKUP($B277,Totalt!$B$1:$BP$497,MATCH("Kvalitetsgranskad:",Totalt!$B$1:$BP$1,0),FALSE)</f>
        <v>Ja</v>
      </c>
      <c r="E277" t="str">
        <f>VLOOKUP($B277,Miljö!$B$1:$AG$479,MATCH(E$1,Miljö!$B$1:$AK$1,0),FALSE)</f>
        <v>Ja</v>
      </c>
      <c r="F277" t="str">
        <f>VLOOKUP($B277,Miljö!$B$1:$J$479,MATCH("Typ av ursprungsspecificerad el   (Om inget värde anges används Nordisk residualmix, se inforuta) ()",Miljö!$B$1:$J$1,0),FALSE)</f>
        <v>'Bra Miljöval'</v>
      </c>
      <c r="G277">
        <f>VLOOKUP($B277,Miljö!$B$1:$J$479,MATCH("Primärenergifaktor ()",Miljö!$B$1:$J$1,0),FALSE)</f>
        <v>1.1000000000000001</v>
      </c>
      <c r="H277">
        <f>VLOOKUP($B277,Miljö!$B$1:$J$479,MATCH("Koldioxidekvivalenter energiomvandling (g/kwh)",Miljö!$B$1:$J$1,0),FALSE)</f>
        <v>1.3</v>
      </c>
      <c r="I277">
        <f>VLOOKUP($B277,Miljö!$B$1:$J$479,MATCH("Fossilandel för ursprungspecificerad el ()",Miljö!$B$1:$J$1,0),FALSE)</f>
        <v>0</v>
      </c>
      <c r="J277">
        <f>VLOOKUP($B277,Miljö!$B$1:$J$479,MATCH("Kärnkraftsandel för ursprungsspecificerad el ()",Miljö!$B$1:$J$1,0),FALSE)</f>
        <v>0</v>
      </c>
      <c r="L277">
        <f>VLOOKUP($B277,Totalt!$B$1:$BP$497,MATCH("total el",Totalt!$B$1:$BP$1,0),FALSE)</f>
        <v>0.42</v>
      </c>
      <c r="N277" s="229">
        <f t="shared" si="16"/>
        <v>0.46200000000000002</v>
      </c>
      <c r="O277" s="229">
        <f t="shared" si="17"/>
        <v>0.54600000000000004</v>
      </c>
      <c r="P277" s="229">
        <f t="shared" si="18"/>
        <v>0</v>
      </c>
      <c r="Q277" s="229">
        <f t="shared" si="19"/>
        <v>0</v>
      </c>
    </row>
    <row r="278" spans="1:17" x14ac:dyDescent="0.25">
      <c r="A278" s="2" t="s">
        <v>433</v>
      </c>
      <c r="B278" s="2" t="s">
        <v>435</v>
      </c>
      <c r="C278" t="str">
        <f>VLOOKUP($B278,Totalt!$B$1:$BP$497,MATCH("Kvalitetsgranskad:",Totalt!$B$1:$BP$1,0),FALSE)</f>
        <v>Ja</v>
      </c>
      <c r="E278" t="str">
        <f>VLOOKUP($B278,Miljö!$B$1:$AG$479,MATCH(E$1,Miljö!$B$1:$AK$1,0),FALSE)</f>
        <v>Ja</v>
      </c>
      <c r="F278" t="str">
        <f>VLOOKUP($B278,Miljö!$B$1:$J$479,MATCH("Typ av ursprungsspecificerad el   (Om inget värde anges används Nordisk residualmix, se inforuta) ()",Miljö!$B$1:$J$1,0),FALSE)</f>
        <v>'Bra Miljöval'</v>
      </c>
      <c r="G278">
        <f>VLOOKUP($B278,Miljö!$B$1:$J$479,MATCH("Primärenergifaktor ()",Miljö!$B$1:$J$1,0),FALSE)</f>
        <v>1.1000000000000001</v>
      </c>
      <c r="H278">
        <f>VLOOKUP($B278,Miljö!$B$1:$J$479,MATCH("Koldioxidekvivalenter energiomvandling (g/kwh)",Miljö!$B$1:$J$1,0),FALSE)</f>
        <v>1.3</v>
      </c>
      <c r="I278">
        <f>VLOOKUP($B278,Miljö!$B$1:$J$479,MATCH("Fossilandel för ursprungspecificerad el ()",Miljö!$B$1:$J$1,0),FALSE)</f>
        <v>0</v>
      </c>
      <c r="J278">
        <f>VLOOKUP($B278,Miljö!$B$1:$J$479,MATCH("Kärnkraftsandel för ursprungsspecificerad el ()",Miljö!$B$1:$J$1,0),FALSE)</f>
        <v>0</v>
      </c>
      <c r="L278">
        <f>VLOOKUP($B278,Totalt!$B$1:$BP$497,MATCH("total el",Totalt!$B$1:$BP$1,0),FALSE)</f>
        <v>2.4</v>
      </c>
      <c r="N278" s="229">
        <f t="shared" si="16"/>
        <v>2.64</v>
      </c>
      <c r="O278" s="229">
        <f t="shared" si="17"/>
        <v>3.12</v>
      </c>
      <c r="P278" s="229">
        <f t="shared" si="18"/>
        <v>0</v>
      </c>
      <c r="Q278" s="229">
        <f t="shared" si="19"/>
        <v>0</v>
      </c>
    </row>
    <row r="279" spans="1:17" x14ac:dyDescent="0.25">
      <c r="A279" s="2" t="s">
        <v>436</v>
      </c>
      <c r="B279" s="2" t="s">
        <v>437</v>
      </c>
      <c r="C279" t="str">
        <f>VLOOKUP($B279,Totalt!$B$1:$BP$497,MATCH("Kvalitetsgranskad:",Totalt!$B$1:$BP$1,0),FALSE)</f>
        <v>Ja</v>
      </c>
      <c r="E279" t="str">
        <f>VLOOKUP($B279,Miljö!$B$1:$AG$479,MATCH(E$1,Miljö!$B$1:$AK$1,0),FALSE)</f>
        <v>Ja</v>
      </c>
      <c r="F279" t="str">
        <f>VLOOKUP($B279,Miljö!$B$1:$J$479,MATCH("Typ av ursprungsspecificerad el   (Om inget värde anges används Nordisk residualmix, se inforuta) ()",Miljö!$B$1:$J$1,0),FALSE)</f>
        <v>'Vindkraft'</v>
      </c>
      <c r="G279">
        <f>VLOOKUP($B279,Miljö!$B$1:$J$479,MATCH("Primärenergifaktor ()",Miljö!$B$1:$J$1,0),FALSE)</f>
        <v>0.1</v>
      </c>
      <c r="H279">
        <f>VLOOKUP($B279,Miljö!$B$1:$J$479,MATCH("Koldioxidekvivalenter energiomvandling (g/kwh)",Miljö!$B$1:$J$1,0),FALSE)</f>
        <v>0</v>
      </c>
      <c r="I279">
        <f>VLOOKUP($B279,Miljö!$B$1:$J$479,MATCH("Fossilandel för ursprungspecificerad el ()",Miljö!$B$1:$J$1,0),FALSE)</f>
        <v>0</v>
      </c>
      <c r="J279">
        <f>VLOOKUP($B279,Miljö!$B$1:$J$479,MATCH("Kärnkraftsandel för ursprungsspecificerad el ()",Miljö!$B$1:$J$1,0),FALSE)</f>
        <v>0</v>
      </c>
      <c r="L279">
        <f>VLOOKUP($B279,Totalt!$B$1:$BP$497,MATCH("total el",Totalt!$B$1:$BP$1,0),FALSE)</f>
        <v>1.1000000000000001</v>
      </c>
      <c r="N279" s="229">
        <f t="shared" si="16"/>
        <v>0.11000000000000001</v>
      </c>
      <c r="O279" s="229">
        <f t="shared" si="17"/>
        <v>0</v>
      </c>
      <c r="P279" s="229">
        <f t="shared" si="18"/>
        <v>0</v>
      </c>
      <c r="Q279" s="229">
        <f t="shared" si="19"/>
        <v>0</v>
      </c>
    </row>
    <row r="280" spans="1:17" x14ac:dyDescent="0.25">
      <c r="A280" s="2" t="s">
        <v>438</v>
      </c>
      <c r="B280" s="2" t="s">
        <v>439</v>
      </c>
      <c r="C280" t="str">
        <f>VLOOKUP($B280,Totalt!$B$1:$BP$497,MATCH("Kvalitetsgranskad:",Totalt!$B$1:$BP$1,0),FALSE)</f>
        <v>Ja</v>
      </c>
      <c r="E280" t="str">
        <f>VLOOKUP($B280,Miljö!$B$1:$AG$479,MATCH(E$1,Miljö!$B$1:$AK$1,0),FALSE)</f>
        <v>Ja</v>
      </c>
      <c r="F280" t="str">
        <f>VLOOKUP($B280,Miljö!$B$1:$J$479,MATCH("Typ av ursprungsspecificerad el   (Om inget värde anges används Nordisk residualmix, se inforuta) ()",Miljö!$B$1:$J$1,0),FALSE)</f>
        <v>'Bioeldad kraftvärme'</v>
      </c>
      <c r="G280">
        <f>VLOOKUP($B280,Miljö!$B$1:$J$479,MATCH("Primärenergifaktor ()",Miljö!$B$1:$J$1,0),FALSE)</f>
        <v>1.1000000000000001</v>
      </c>
      <c r="H280">
        <f>VLOOKUP($B280,Miljö!$B$1:$J$479,MATCH("Koldioxidekvivalenter energiomvandling (g/kwh)",Miljö!$B$1:$J$1,0),FALSE)</f>
        <v>0</v>
      </c>
      <c r="I280">
        <f>VLOOKUP($B280,Miljö!$B$1:$J$479,MATCH("Fossilandel för ursprungspecificerad el ()",Miljö!$B$1:$J$1,0),FALSE)</f>
        <v>0</v>
      </c>
      <c r="J280">
        <f>VLOOKUP($B280,Miljö!$B$1:$J$479,MATCH("Kärnkraftsandel för ursprungsspecificerad el ()",Miljö!$B$1:$J$1,0),FALSE)</f>
        <v>0</v>
      </c>
      <c r="L280">
        <f>VLOOKUP($B280,Totalt!$B$1:$BP$497,MATCH("total el",Totalt!$B$1:$BP$1,0),FALSE)</f>
        <v>3.31833</v>
      </c>
      <c r="N280" s="229">
        <f t="shared" si="16"/>
        <v>3.6501630000000005</v>
      </c>
      <c r="O280" s="229">
        <f t="shared" si="17"/>
        <v>0</v>
      </c>
      <c r="P280" s="229">
        <f t="shared" si="18"/>
        <v>0</v>
      </c>
      <c r="Q280" s="229">
        <f t="shared" si="19"/>
        <v>0</v>
      </c>
    </row>
    <row r="281" spans="1:17" x14ac:dyDescent="0.25">
      <c r="A281" s="2" t="s">
        <v>440</v>
      </c>
      <c r="B281" s="2" t="s">
        <v>441</v>
      </c>
      <c r="C281" t="str">
        <f>VLOOKUP($B281,Totalt!$B$1:$BP$497,MATCH("Kvalitetsgranskad:",Totalt!$B$1:$BP$1,0),FALSE)</f>
        <v>Ja</v>
      </c>
      <c r="E281" t="str">
        <f>VLOOKUP($B281,Miljö!$B$1:$AG$479,MATCH(E$1,Miljö!$B$1:$AK$1,0),FALSE)</f>
        <v>Nej</v>
      </c>
      <c r="F281" t="str">
        <f>VLOOKUP($B281,Miljö!$B$1:$J$479,MATCH("Typ av ursprungsspecificerad el   (Om inget värde anges används Nordisk residualmix, se inforuta) ()",Miljö!$B$1:$J$1,0),FALSE)</f>
        <v>-</v>
      </c>
      <c r="G281">
        <f>VLOOKUP($B281,Miljö!$B$1:$J$479,MATCH("Primärenergifaktor ()",Miljö!$B$1:$J$1,0),FALSE)</f>
        <v>2.29</v>
      </c>
      <c r="H281">
        <f>VLOOKUP($B281,Miljö!$B$1:$J$479,MATCH("Koldioxidekvivalenter energiomvandling (g/kwh)",Miljö!$B$1:$J$1,0),FALSE)</f>
        <v>336.39</v>
      </c>
      <c r="I281">
        <f>VLOOKUP($B281,Miljö!$B$1:$J$479,MATCH("Fossilandel för ursprungspecificerad el ()",Miljö!$B$1:$J$1,0),FALSE)</f>
        <v>0.42099999999999999</v>
      </c>
      <c r="J281">
        <f>VLOOKUP($B281,Miljö!$B$1:$J$479,MATCH("Kärnkraftsandel för ursprungsspecificerad el ()",Miljö!$B$1:$J$1,0),FALSE)</f>
        <v>0.40799999999999997</v>
      </c>
      <c r="L281">
        <f>VLOOKUP($B281,Totalt!$B$1:$BP$497,MATCH("total el",Totalt!$B$1:$BP$1,0),FALSE)</f>
        <v>8.8000000000000007</v>
      </c>
      <c r="N281" s="229">
        <f t="shared" si="16"/>
        <v>20.152000000000001</v>
      </c>
      <c r="O281" s="229">
        <f t="shared" si="17"/>
        <v>2960.232</v>
      </c>
      <c r="P281" s="229">
        <f t="shared" si="18"/>
        <v>3.7048000000000001</v>
      </c>
      <c r="Q281" s="229">
        <f t="shared" si="19"/>
        <v>3.5904000000000003</v>
      </c>
    </row>
    <row r="282" spans="1:17" x14ac:dyDescent="0.25">
      <c r="A282" s="2" t="s">
        <v>442</v>
      </c>
      <c r="B282" s="2" t="s">
        <v>443</v>
      </c>
      <c r="C282" t="str">
        <f>VLOOKUP($B282,Totalt!$B$1:$BP$497,MATCH("Kvalitetsgranskad:",Totalt!$B$1:$BP$1,0),FALSE)</f>
        <v>Ja</v>
      </c>
      <c r="E282" t="str">
        <f>VLOOKUP($B282,Miljö!$B$1:$AG$479,MATCH(E$1,Miljö!$B$1:$AK$1,0),FALSE)</f>
        <v>Ja</v>
      </c>
      <c r="F282" t="str">
        <f>VLOOKUP($B282,Miljö!$B$1:$J$479,MATCH("Typ av ursprungsspecificerad el   (Om inget värde anges används Nordisk residualmix, se inforuta) ()",Miljö!$B$1:$J$1,0),FALSE)</f>
        <v>-</v>
      </c>
      <c r="G282">
        <f>VLOOKUP($B282,Miljö!$B$1:$J$479,MATCH("Primärenergifaktor ()",Miljö!$B$1:$J$1,0),FALSE)</f>
        <v>2.29</v>
      </c>
      <c r="H282">
        <f>VLOOKUP($B282,Miljö!$B$1:$J$479,MATCH("Koldioxidekvivalenter energiomvandling (g/kwh)",Miljö!$B$1:$J$1,0),FALSE)</f>
        <v>336.4</v>
      </c>
      <c r="I282">
        <f>VLOOKUP($B282,Miljö!$B$1:$J$479,MATCH("Fossilandel för ursprungspecificerad el ()",Miljö!$B$1:$J$1,0),FALSE)</f>
        <v>0.42</v>
      </c>
      <c r="J282">
        <f>VLOOKUP($B282,Miljö!$B$1:$J$479,MATCH("Kärnkraftsandel för ursprungsspecificerad el ()",Miljö!$B$1:$J$1,0),FALSE)</f>
        <v>0.41</v>
      </c>
      <c r="L282">
        <f>VLOOKUP($B282,Totalt!$B$1:$BP$497,MATCH("total el",Totalt!$B$1:$BP$1,0),FALSE)</f>
        <v>1.98</v>
      </c>
      <c r="N282" s="229">
        <f t="shared" si="16"/>
        <v>4.5342000000000002</v>
      </c>
      <c r="O282" s="229">
        <f t="shared" si="17"/>
        <v>666.072</v>
      </c>
      <c r="P282" s="229">
        <f t="shared" si="18"/>
        <v>0.83160000000000001</v>
      </c>
      <c r="Q282" s="229">
        <f t="shared" si="19"/>
        <v>0.81179999999999997</v>
      </c>
    </row>
    <row r="283" spans="1:17" x14ac:dyDescent="0.25">
      <c r="A283" s="2" t="s">
        <v>444</v>
      </c>
      <c r="B283" s="2" t="s">
        <v>445</v>
      </c>
      <c r="C283" t="str">
        <f>VLOOKUP($B283,Totalt!$B$1:$BP$497,MATCH("Kvalitetsgranskad:",Totalt!$B$1:$BP$1,0),FALSE)</f>
        <v>Ja</v>
      </c>
      <c r="E283" t="str">
        <f>VLOOKUP($B283,Miljö!$B$1:$AG$479,MATCH(E$1,Miljö!$B$1:$AK$1,0),FALSE)</f>
        <v>Ja</v>
      </c>
      <c r="F283" t="str">
        <f>VLOOKUP($B283,Miljö!$B$1:$J$479,MATCH("Typ av ursprungsspecificerad el   (Om inget värde anges används Nordisk residualmix, se inforuta) ()",Miljö!$B$1:$J$1,0),FALSE)</f>
        <v>'Vatten. vind'</v>
      </c>
      <c r="G283">
        <f>VLOOKUP($B283,Miljö!$B$1:$J$479,MATCH("Primärenergifaktor ()",Miljö!$B$1:$J$1,0),FALSE)</f>
        <v>1.1000000000000001</v>
      </c>
      <c r="H283">
        <f>VLOOKUP($B283,Miljö!$B$1:$J$479,MATCH("Koldioxidekvivalenter energiomvandling (g/kwh)",Miljö!$B$1:$J$1,0),FALSE)</f>
        <v>0</v>
      </c>
      <c r="I283">
        <f>VLOOKUP($B283,Miljö!$B$1:$J$479,MATCH("Fossilandel för ursprungspecificerad el ()",Miljö!$B$1:$J$1,0),FALSE)</f>
        <v>0</v>
      </c>
      <c r="J283">
        <f>VLOOKUP($B283,Miljö!$B$1:$J$479,MATCH("Kärnkraftsandel för ursprungsspecificerad el ()",Miljö!$B$1:$J$1,0),FALSE)</f>
        <v>0</v>
      </c>
      <c r="L283">
        <f>VLOOKUP($B283,Totalt!$B$1:$BP$497,MATCH("total el",Totalt!$B$1:$BP$1,0),FALSE)</f>
        <v>0.30400000000000005</v>
      </c>
      <c r="N283" s="229">
        <f t="shared" si="16"/>
        <v>0.33440000000000009</v>
      </c>
      <c r="O283" s="229">
        <f t="shared" si="17"/>
        <v>0</v>
      </c>
      <c r="P283" s="229">
        <f t="shared" si="18"/>
        <v>0</v>
      </c>
      <c r="Q283" s="229">
        <f t="shared" si="19"/>
        <v>0</v>
      </c>
    </row>
    <row r="284" spans="1:17" x14ac:dyDescent="0.25">
      <c r="A284" s="2" t="s">
        <v>444</v>
      </c>
      <c r="B284" s="2" t="s">
        <v>446</v>
      </c>
      <c r="C284" t="str">
        <f>VLOOKUP($B284,Totalt!$B$1:$BP$497,MATCH("Kvalitetsgranskad:",Totalt!$B$1:$BP$1,0),FALSE)</f>
        <v>Ja</v>
      </c>
      <c r="E284" t="str">
        <f>VLOOKUP($B284,Miljö!$B$1:$AG$479,MATCH(E$1,Miljö!$B$1:$AK$1,0),FALSE)</f>
        <v>Ja</v>
      </c>
      <c r="F284" t="str">
        <f>VLOOKUP($B284,Miljö!$B$1:$J$479,MATCH("Typ av ursprungsspecificerad el   (Om inget värde anges används Nordisk residualmix, se inforuta) ()",Miljö!$B$1:$J$1,0),FALSE)</f>
        <v>'Vatten. vind'</v>
      </c>
      <c r="G284">
        <f>VLOOKUP($B284,Miljö!$B$1:$J$479,MATCH("Primärenergifaktor ()",Miljö!$B$1:$J$1,0),FALSE)</f>
        <v>1.1000000000000001</v>
      </c>
      <c r="H284">
        <f>VLOOKUP($B284,Miljö!$B$1:$J$479,MATCH("Koldioxidekvivalenter energiomvandling (g/kwh)",Miljö!$B$1:$J$1,0),FALSE)</f>
        <v>0</v>
      </c>
      <c r="I284">
        <f>VLOOKUP($B284,Miljö!$B$1:$J$479,MATCH("Fossilandel för ursprungspecificerad el ()",Miljö!$B$1:$J$1,0),FALSE)</f>
        <v>0</v>
      </c>
      <c r="J284">
        <f>VLOOKUP($B284,Miljö!$B$1:$J$479,MATCH("Kärnkraftsandel för ursprungsspecificerad el ()",Miljö!$B$1:$J$1,0),FALSE)</f>
        <v>0</v>
      </c>
      <c r="L284">
        <f>VLOOKUP($B284,Totalt!$B$1:$BP$497,MATCH("total el",Totalt!$B$1:$BP$1,0),FALSE)</f>
        <v>9.2999999999999999E-2</v>
      </c>
      <c r="N284" s="229">
        <f t="shared" si="16"/>
        <v>0.1023</v>
      </c>
      <c r="O284" s="229">
        <f t="shared" si="17"/>
        <v>0</v>
      </c>
      <c r="P284" s="229">
        <f t="shared" si="18"/>
        <v>0</v>
      </c>
      <c r="Q284" s="229">
        <f t="shared" si="19"/>
        <v>0</v>
      </c>
    </row>
    <row r="285" spans="1:17" x14ac:dyDescent="0.25">
      <c r="A285" s="2" t="s">
        <v>444</v>
      </c>
      <c r="B285" s="2" t="s">
        <v>447</v>
      </c>
      <c r="C285" t="str">
        <f>VLOOKUP($B285,Totalt!$B$1:$BP$497,MATCH("Kvalitetsgranskad:",Totalt!$B$1:$BP$1,0),FALSE)</f>
        <v>Ja</v>
      </c>
      <c r="E285" t="str">
        <f>VLOOKUP($B285,Miljö!$B$1:$AG$479,MATCH(E$1,Miljö!$B$1:$AK$1,0),FALSE)</f>
        <v>Ja</v>
      </c>
      <c r="F285" t="str">
        <f>VLOOKUP($B285,Miljö!$B$1:$J$479,MATCH("Typ av ursprungsspecificerad el   (Om inget värde anges används Nordisk residualmix, se inforuta) ()",Miljö!$B$1:$J$1,0),FALSE)</f>
        <v>'Vatten. vind'</v>
      </c>
      <c r="G285">
        <f>VLOOKUP($B285,Miljö!$B$1:$J$479,MATCH("Primärenergifaktor ()",Miljö!$B$1:$J$1,0),FALSE)</f>
        <v>1.1000000000000001</v>
      </c>
      <c r="H285">
        <f>VLOOKUP($B285,Miljö!$B$1:$J$479,MATCH("Koldioxidekvivalenter energiomvandling (g/kwh)",Miljö!$B$1:$J$1,0),FALSE)</f>
        <v>0</v>
      </c>
      <c r="I285">
        <f>VLOOKUP($B285,Miljö!$B$1:$J$479,MATCH("Fossilandel för ursprungspecificerad el ()",Miljö!$B$1:$J$1,0),FALSE)</f>
        <v>0</v>
      </c>
      <c r="J285">
        <f>VLOOKUP($B285,Miljö!$B$1:$J$479,MATCH("Kärnkraftsandel för ursprungsspecificerad el ()",Miljö!$B$1:$J$1,0),FALSE)</f>
        <v>0</v>
      </c>
      <c r="L285">
        <f>VLOOKUP($B285,Totalt!$B$1:$BP$497,MATCH("total el",Totalt!$B$1:$BP$1,0),FALSE)</f>
        <v>0.373913</v>
      </c>
      <c r="N285" s="229">
        <f t="shared" si="16"/>
        <v>0.41130430000000001</v>
      </c>
      <c r="O285" s="229">
        <f t="shared" si="17"/>
        <v>0</v>
      </c>
      <c r="P285" s="229">
        <f t="shared" si="18"/>
        <v>0</v>
      </c>
      <c r="Q285" s="229">
        <f t="shared" si="19"/>
        <v>0</v>
      </c>
    </row>
    <row r="286" spans="1:17" x14ac:dyDescent="0.25">
      <c r="A286" s="2" t="s">
        <v>444</v>
      </c>
      <c r="B286" s="2" t="s">
        <v>448</v>
      </c>
      <c r="C286" t="str">
        <f>VLOOKUP($B286,Totalt!$B$1:$BP$497,MATCH("Kvalitetsgranskad:",Totalt!$B$1:$BP$1,0),FALSE)</f>
        <v>Ja</v>
      </c>
      <c r="E286" t="str">
        <f>VLOOKUP($B286,Miljö!$B$1:$AG$479,MATCH(E$1,Miljö!$B$1:$AK$1,0),FALSE)</f>
        <v>Ja</v>
      </c>
      <c r="F286" t="str">
        <f>VLOOKUP($B286,Miljö!$B$1:$J$479,MATCH("Typ av ursprungsspecificerad el   (Om inget värde anges används Nordisk residualmix, se inforuta) ()",Miljö!$B$1:$J$1,0),FALSE)</f>
        <v>'Vatten. vind'</v>
      </c>
      <c r="G286">
        <f>VLOOKUP($B286,Miljö!$B$1:$J$479,MATCH("Primärenergifaktor ()",Miljö!$B$1:$J$1,0),FALSE)</f>
        <v>1.1000000000000001</v>
      </c>
      <c r="H286">
        <f>VLOOKUP($B286,Miljö!$B$1:$J$479,MATCH("Koldioxidekvivalenter energiomvandling (g/kwh)",Miljö!$B$1:$J$1,0),FALSE)</f>
        <v>0</v>
      </c>
      <c r="I286">
        <f>VLOOKUP($B286,Miljö!$B$1:$J$479,MATCH("Fossilandel för ursprungspecificerad el ()",Miljö!$B$1:$J$1,0),FALSE)</f>
        <v>0</v>
      </c>
      <c r="J286">
        <f>VLOOKUP($B286,Miljö!$B$1:$J$479,MATCH("Kärnkraftsandel för ursprungsspecificerad el ()",Miljö!$B$1:$J$1,0),FALSE)</f>
        <v>0</v>
      </c>
      <c r="L286">
        <f>VLOOKUP($B286,Totalt!$B$1:$BP$497,MATCH("total el",Totalt!$B$1:$BP$1,0),FALSE)</f>
        <v>0.109</v>
      </c>
      <c r="N286" s="229">
        <f t="shared" si="16"/>
        <v>0.11990000000000001</v>
      </c>
      <c r="O286" s="229">
        <f t="shared" si="17"/>
        <v>0</v>
      </c>
      <c r="P286" s="229">
        <f t="shared" si="18"/>
        <v>0</v>
      </c>
      <c r="Q286" s="229">
        <f t="shared" si="19"/>
        <v>0</v>
      </c>
    </row>
    <row r="287" spans="1:17" x14ac:dyDescent="0.25">
      <c r="A287" s="2" t="s">
        <v>444</v>
      </c>
      <c r="B287" s="2" t="s">
        <v>449</v>
      </c>
      <c r="C287" t="str">
        <f>VLOOKUP($B287,Totalt!$B$1:$BP$497,MATCH("Kvalitetsgranskad:",Totalt!$B$1:$BP$1,0),FALSE)</f>
        <v>Ja</v>
      </c>
      <c r="E287" t="str">
        <f>VLOOKUP($B287,Miljö!$B$1:$AG$479,MATCH(E$1,Miljö!$B$1:$AK$1,0),FALSE)</f>
        <v>Ja</v>
      </c>
      <c r="F287" t="str">
        <f>VLOOKUP($B287,Miljö!$B$1:$J$479,MATCH("Typ av ursprungsspecificerad el   (Om inget värde anges används Nordisk residualmix, se inforuta) ()",Miljö!$B$1:$J$1,0),FALSE)</f>
        <v>'Vatten. vind'</v>
      </c>
      <c r="G287">
        <f>VLOOKUP($B287,Miljö!$B$1:$J$479,MATCH("Primärenergifaktor ()",Miljö!$B$1:$J$1,0),FALSE)</f>
        <v>1.1000000000000001</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VLOOKUP($B287,Totalt!$B$1:$BP$497,MATCH("total el",Totalt!$B$1:$BP$1,0),FALSE)</f>
        <v>0.14899999999999999</v>
      </c>
      <c r="N287" s="229">
        <f t="shared" si="16"/>
        <v>0.16390000000000002</v>
      </c>
      <c r="O287" s="229">
        <f t="shared" si="17"/>
        <v>0</v>
      </c>
      <c r="P287" s="229">
        <f t="shared" si="18"/>
        <v>0</v>
      </c>
      <c r="Q287" s="229">
        <f t="shared" si="19"/>
        <v>0</v>
      </c>
    </row>
    <row r="288" spans="1:17" x14ac:dyDescent="0.25">
      <c r="A288" s="2" t="s">
        <v>444</v>
      </c>
      <c r="B288" s="2" t="s">
        <v>450</v>
      </c>
      <c r="C288" t="str">
        <f>VLOOKUP($B288,Totalt!$B$1:$BP$497,MATCH("Kvalitetsgranskad:",Totalt!$B$1:$BP$1,0),FALSE)</f>
        <v>Nej</v>
      </c>
      <c r="E288" t="str">
        <f>VLOOKUP($B288,Miljö!$B$1:$AG$479,MATCH(E$1,Miljö!$B$1:$AK$1,0),FALSE)</f>
        <v>Nej</v>
      </c>
      <c r="F288" t="str">
        <f>VLOOKUP($B288,Miljö!$B$1:$J$479,MATCH("Typ av ursprungsspecificerad el   (Om inget värde anges används Nordisk residualmix, se inforuta) ()",Miljö!$B$1:$J$1,0),FALSE)</f>
        <v>-</v>
      </c>
      <c r="G288">
        <f>VLOOKUP($B288,Miljö!$B$1:$J$479,MATCH("Primärenergifaktor ()",Miljö!$B$1:$J$1,0),FALSE)</f>
        <v>2.29</v>
      </c>
      <c r="H288">
        <f>VLOOKUP($B288,Miljö!$B$1:$J$479,MATCH("Koldioxidekvivalenter energiomvandling (g/kwh)",Miljö!$B$1:$J$1,0),FALSE)</f>
        <v>336.39</v>
      </c>
      <c r="I288">
        <f>VLOOKUP($B288,Miljö!$B$1:$J$479,MATCH("Fossilandel för ursprungspecificerad el ()",Miljö!$B$1:$J$1,0),FALSE)</f>
        <v>0.42099999999999999</v>
      </c>
      <c r="J288">
        <f>VLOOKUP($B288,Miljö!$B$1:$J$479,MATCH("Kärnkraftsandel för ursprungsspecificerad el ()",Miljö!$B$1:$J$1,0),FALSE)</f>
        <v>0.40799999999999997</v>
      </c>
      <c r="L288">
        <f>VLOOKUP($B288,Totalt!$B$1:$BP$497,MATCH("total el",Totalt!$B$1:$BP$1,0),FALSE)</f>
        <v>0</v>
      </c>
      <c r="N288" s="229">
        <f t="shared" si="16"/>
        <v>0</v>
      </c>
      <c r="O288" s="229">
        <f t="shared" si="17"/>
        <v>0</v>
      </c>
      <c r="P288" s="229">
        <f t="shared" si="18"/>
        <v>0</v>
      </c>
      <c r="Q288" s="229">
        <f t="shared" si="19"/>
        <v>0</v>
      </c>
    </row>
    <row r="289" spans="1:17" x14ac:dyDescent="0.25">
      <c r="A289" s="2" t="s">
        <v>444</v>
      </c>
      <c r="B289" s="2" t="s">
        <v>451</v>
      </c>
      <c r="C289" t="str">
        <f>VLOOKUP($B289,Totalt!$B$1:$BP$497,MATCH("Kvalitetsgranskad:",Totalt!$B$1:$BP$1,0),FALSE)</f>
        <v>Ja</v>
      </c>
      <c r="E289" t="str">
        <f>VLOOKUP($B289,Miljö!$B$1:$AG$479,MATCH(E$1,Miljö!$B$1:$AK$1,0),FALSE)</f>
        <v>Ja</v>
      </c>
      <c r="F289" t="str">
        <f>VLOOKUP($B289,Miljö!$B$1:$J$479,MATCH("Typ av ursprungsspecificerad el   (Om inget värde anges används Nordisk residualmix, se inforuta) ()",Miljö!$B$1:$J$1,0),FALSE)</f>
        <v>'Vatten. vind'</v>
      </c>
      <c r="G289">
        <f>VLOOKUP($B289,Miljö!$B$1:$J$479,MATCH("Primärenergifaktor ()",Miljö!$B$1:$J$1,0),FALSE)</f>
        <v>1.1000000000000001</v>
      </c>
      <c r="H289">
        <f>VLOOKUP($B289,Miljö!$B$1:$J$479,MATCH("Koldioxidekvivalenter energiomvandling (g/kwh)",Miljö!$B$1:$J$1,0),FALSE)</f>
        <v>0</v>
      </c>
      <c r="I289">
        <f>VLOOKUP($B289,Miljö!$B$1:$J$479,MATCH("Fossilandel för ursprungspecificerad el ()",Miljö!$B$1:$J$1,0),FALSE)</f>
        <v>0</v>
      </c>
      <c r="J289">
        <f>VLOOKUP($B289,Miljö!$B$1:$J$479,MATCH("Kärnkraftsandel för ursprungsspecificerad el ()",Miljö!$B$1:$J$1,0),FALSE)</f>
        <v>0</v>
      </c>
      <c r="L289">
        <f>VLOOKUP($B289,Totalt!$B$1:$BP$497,MATCH("total el",Totalt!$B$1:$BP$1,0),FALSE)</f>
        <v>0.13700000000000001</v>
      </c>
      <c r="N289" s="229">
        <f t="shared" si="16"/>
        <v>0.15070000000000003</v>
      </c>
      <c r="O289" s="229">
        <f t="shared" si="17"/>
        <v>0</v>
      </c>
      <c r="P289" s="229">
        <f t="shared" si="18"/>
        <v>0</v>
      </c>
      <c r="Q289" s="229">
        <f t="shared" si="19"/>
        <v>0</v>
      </c>
    </row>
    <row r="290" spans="1:17" x14ac:dyDescent="0.25">
      <c r="A290" s="2" t="s">
        <v>444</v>
      </c>
      <c r="B290" s="2" t="s">
        <v>452</v>
      </c>
      <c r="C290" t="str">
        <f>VLOOKUP($B290,Totalt!$B$1:$BP$497,MATCH("Kvalitetsgranskad:",Totalt!$B$1:$BP$1,0),FALSE)</f>
        <v>Ja</v>
      </c>
      <c r="E290" t="str">
        <f>VLOOKUP($B290,Miljö!$B$1:$AG$479,MATCH(E$1,Miljö!$B$1:$AK$1,0),FALSE)</f>
        <v>Ja</v>
      </c>
      <c r="F290" t="str">
        <f>VLOOKUP($B290,Miljö!$B$1:$J$479,MATCH("Typ av ursprungsspecificerad el   (Om inget värde anges används Nordisk residualmix, se inforuta) ()",Miljö!$B$1:$J$1,0),FALSE)</f>
        <v>'Vatten. vind'</v>
      </c>
      <c r="G290">
        <f>VLOOKUP($B290,Miljö!$B$1:$J$479,MATCH("Primärenergifaktor ()",Miljö!$B$1:$J$1,0),FALSE)</f>
        <v>1.1000000000000001</v>
      </c>
      <c r="H290">
        <f>VLOOKUP($B290,Miljö!$B$1:$J$479,MATCH("Koldioxidekvivalenter energiomvandling (g/kwh)",Miljö!$B$1:$J$1,0),FALSE)</f>
        <v>0</v>
      </c>
      <c r="I290">
        <f>VLOOKUP($B290,Miljö!$B$1:$J$479,MATCH("Fossilandel för ursprungspecificerad el ()",Miljö!$B$1:$J$1,0),FALSE)</f>
        <v>0</v>
      </c>
      <c r="J290">
        <f>VLOOKUP($B290,Miljö!$B$1:$J$479,MATCH("Kärnkraftsandel för ursprungsspecificerad el ()",Miljö!$B$1:$J$1,0),FALSE)</f>
        <v>0</v>
      </c>
      <c r="L290">
        <f>VLOOKUP($B290,Totalt!$B$1:$BP$497,MATCH("total el",Totalt!$B$1:$BP$1,0),FALSE)</f>
        <v>3.1E-2</v>
      </c>
      <c r="N290" s="229">
        <f t="shared" si="16"/>
        <v>3.4100000000000005E-2</v>
      </c>
      <c r="O290" s="229">
        <f t="shared" si="17"/>
        <v>0</v>
      </c>
      <c r="P290" s="229">
        <f t="shared" si="18"/>
        <v>0</v>
      </c>
      <c r="Q290" s="229">
        <f t="shared" si="19"/>
        <v>0</v>
      </c>
    </row>
    <row r="291" spans="1:17" x14ac:dyDescent="0.25">
      <c r="A291" s="2" t="s">
        <v>444</v>
      </c>
      <c r="B291" s="2" t="s">
        <v>453</v>
      </c>
      <c r="C291" t="str">
        <f>VLOOKUP($B291,Totalt!$B$1:$BP$497,MATCH("Kvalitetsgranskad:",Totalt!$B$1:$BP$1,0),FALSE)</f>
        <v>Ja</v>
      </c>
      <c r="E291" t="str">
        <f>VLOOKUP($B291,Miljö!$B$1:$AG$479,MATCH(E$1,Miljö!$B$1:$AK$1,0),FALSE)</f>
        <v>Ja</v>
      </c>
      <c r="F291" t="str">
        <f>VLOOKUP($B291,Miljö!$B$1:$J$479,MATCH("Typ av ursprungsspecificerad el   (Om inget värde anges används Nordisk residualmix, se inforuta) ()",Miljö!$B$1:$J$1,0),FALSE)</f>
        <v>'Vatten. vind. egenprod i kraftvärmeverket'</v>
      </c>
      <c r="G291">
        <f>VLOOKUP($B291,Miljö!$B$1:$J$479,MATCH("Primärenergifaktor ()",Miljö!$B$1:$J$1,0),FALSE)</f>
        <v>0.4</v>
      </c>
      <c r="H291">
        <f>VLOOKUP($B291,Miljö!$B$1:$J$479,MATCH("Koldioxidekvivalenter energiomvandling (g/kwh)",Miljö!$B$1:$J$1,0),FALSE)</f>
        <v>0</v>
      </c>
      <c r="I291">
        <f>VLOOKUP($B291,Miljö!$B$1:$J$479,MATCH("Fossilandel för ursprungspecificerad el ()",Miljö!$B$1:$J$1,0),FALSE)</f>
        <v>0</v>
      </c>
      <c r="J291">
        <f>VLOOKUP($B291,Miljö!$B$1:$J$479,MATCH("Kärnkraftsandel för ursprungsspecificerad el ()",Miljö!$B$1:$J$1,0),FALSE)</f>
        <v>0</v>
      </c>
      <c r="L291">
        <f>VLOOKUP($B291,Totalt!$B$1:$BP$497,MATCH("total el",Totalt!$B$1:$BP$1,0),FALSE)</f>
        <v>3.7027599999999996</v>
      </c>
      <c r="N291" s="229">
        <f t="shared" si="16"/>
        <v>1.481104</v>
      </c>
      <c r="O291" s="229">
        <f t="shared" si="17"/>
        <v>0</v>
      </c>
      <c r="P291" s="229">
        <f t="shared" si="18"/>
        <v>0</v>
      </c>
      <c r="Q291" s="229">
        <f t="shared" si="19"/>
        <v>0</v>
      </c>
    </row>
    <row r="292" spans="1:17" x14ac:dyDescent="0.25">
      <c r="A292" s="2" t="s">
        <v>444</v>
      </c>
      <c r="B292" s="2" t="s">
        <v>454</v>
      </c>
      <c r="C292" t="str">
        <f>VLOOKUP($B292,Totalt!$B$1:$BP$497,MATCH("Kvalitetsgranskad:",Totalt!$B$1:$BP$1,0),FALSE)</f>
        <v>Ja</v>
      </c>
      <c r="E292" t="str">
        <f>VLOOKUP($B292,Miljö!$B$1:$AG$479,MATCH(E$1,Miljö!$B$1:$AK$1,0),FALSE)</f>
        <v>Ja</v>
      </c>
      <c r="F292" t="str">
        <f>VLOOKUP($B292,Miljö!$B$1:$J$479,MATCH("Typ av ursprungsspecificerad el   (Om inget värde anges används Nordisk residualmix, se inforuta) ()",Miljö!$B$1:$J$1,0),FALSE)</f>
        <v>'Vattten. vind'</v>
      </c>
      <c r="G292">
        <f>VLOOKUP($B292,Miljö!$B$1:$J$479,MATCH("Primärenergifaktor ()",Miljö!$B$1:$J$1,0),FALSE)</f>
        <v>1.1000000000000001</v>
      </c>
      <c r="H292">
        <f>VLOOKUP($B292,Miljö!$B$1:$J$479,MATCH("Koldioxidekvivalenter energiomvandling (g/kwh)",Miljö!$B$1:$J$1,0),FALSE)</f>
        <v>0</v>
      </c>
      <c r="I292">
        <f>VLOOKUP($B292,Miljö!$B$1:$J$479,MATCH("Fossilandel för ursprungspecificerad el ()",Miljö!$B$1:$J$1,0),FALSE)</f>
        <v>0</v>
      </c>
      <c r="J292">
        <f>VLOOKUP($B292,Miljö!$B$1:$J$479,MATCH("Kärnkraftsandel för ursprungsspecificerad el ()",Miljö!$B$1:$J$1,0),FALSE)</f>
        <v>0</v>
      </c>
      <c r="L292">
        <f>VLOOKUP($B292,Totalt!$B$1:$BP$497,MATCH("total el",Totalt!$B$1:$BP$1,0),FALSE)</f>
        <v>6.7000000000000004E-2</v>
      </c>
      <c r="N292" s="229">
        <f t="shared" si="16"/>
        <v>7.3700000000000015E-2</v>
      </c>
      <c r="O292" s="229">
        <f t="shared" si="17"/>
        <v>0</v>
      </c>
      <c r="P292" s="229">
        <f t="shared" si="18"/>
        <v>0</v>
      </c>
      <c r="Q292" s="229">
        <f t="shared" si="19"/>
        <v>0</v>
      </c>
    </row>
    <row r="293" spans="1:17" x14ac:dyDescent="0.25">
      <c r="A293" s="2" t="s">
        <v>444</v>
      </c>
      <c r="B293" s="2" t="s">
        <v>455</v>
      </c>
      <c r="C293" t="str">
        <f>VLOOKUP($B293,Totalt!$B$1:$BP$497,MATCH("Kvalitetsgranskad:",Totalt!$B$1:$BP$1,0),FALSE)</f>
        <v>Ja</v>
      </c>
      <c r="E293" t="str">
        <f>VLOOKUP($B293,Miljö!$B$1:$AG$479,MATCH(E$1,Miljö!$B$1:$AK$1,0),FALSE)</f>
        <v>Ja</v>
      </c>
      <c r="F293" t="str">
        <f>VLOOKUP($B293,Miljö!$B$1:$J$479,MATCH("Typ av ursprungsspecificerad el   (Om inget värde anges används Nordisk residualmix, se inforuta) ()",Miljö!$B$1:$J$1,0),FALSE)</f>
        <v>'Vatten. vind. egenprod i kraftvärmeverket'</v>
      </c>
      <c r="G293">
        <f>VLOOKUP($B293,Miljö!$B$1:$J$479,MATCH("Primärenergifaktor ()",Miljö!$B$1:$J$1,0),FALSE)</f>
        <v>0.25</v>
      </c>
      <c r="H293">
        <f>VLOOKUP($B293,Miljö!$B$1:$J$479,MATCH("Koldioxidekvivalenter energiomvandling (g/kwh)",Miljö!$B$1:$J$1,0),FALSE)</f>
        <v>0</v>
      </c>
      <c r="I293">
        <f>VLOOKUP($B293,Miljö!$B$1:$J$479,MATCH("Fossilandel för ursprungspecificerad el ()",Miljö!$B$1:$J$1,0),FALSE)</f>
        <v>0</v>
      </c>
      <c r="J293">
        <f>VLOOKUP($B293,Miljö!$B$1:$J$479,MATCH("Kärnkraftsandel för ursprungsspecificerad el ()",Miljö!$B$1:$J$1,0),FALSE)</f>
        <v>0</v>
      </c>
      <c r="L293">
        <f>VLOOKUP($B293,Totalt!$B$1:$BP$497,MATCH("total el",Totalt!$B$1:$BP$1,0),FALSE)</f>
        <v>2.8747099999999999</v>
      </c>
      <c r="N293" s="229">
        <f t="shared" si="16"/>
        <v>0.71867749999999997</v>
      </c>
      <c r="O293" s="229">
        <f t="shared" si="17"/>
        <v>0</v>
      </c>
      <c r="P293" s="229">
        <f t="shared" si="18"/>
        <v>0</v>
      </c>
      <c r="Q293" s="229">
        <f t="shared" si="19"/>
        <v>0</v>
      </c>
    </row>
    <row r="294" spans="1:17" x14ac:dyDescent="0.25">
      <c r="A294" s="2" t="s">
        <v>444</v>
      </c>
      <c r="B294" s="2" t="s">
        <v>456</v>
      </c>
      <c r="C294" t="str">
        <f>VLOOKUP($B294,Totalt!$B$1:$BP$497,MATCH("Kvalitetsgranskad:",Totalt!$B$1:$BP$1,0),FALSE)</f>
        <v>Ja</v>
      </c>
      <c r="E294" t="str">
        <f>VLOOKUP($B294,Miljö!$B$1:$AG$479,MATCH(E$1,Miljö!$B$1:$AK$1,0),FALSE)</f>
        <v>Ja</v>
      </c>
      <c r="F294" t="str">
        <f>VLOOKUP($B294,Miljö!$B$1:$J$479,MATCH("Typ av ursprungsspecificerad el   (Om inget värde anges används Nordisk residualmix, se inforuta) ()",Miljö!$B$1:$J$1,0),FALSE)</f>
        <v>'Vatten. vind'</v>
      </c>
      <c r="G294">
        <f>VLOOKUP($B294,Miljö!$B$1:$J$479,MATCH("Primärenergifaktor ()",Miljö!$B$1:$J$1,0),FALSE)</f>
        <v>1.1000000000000001</v>
      </c>
      <c r="H294">
        <f>VLOOKUP($B294,Miljö!$B$1:$J$479,MATCH("Koldioxidekvivalenter energiomvandling (g/kwh)",Miljö!$B$1:$J$1,0),FALSE)</f>
        <v>0</v>
      </c>
      <c r="I294">
        <f>VLOOKUP($B294,Miljö!$B$1:$J$479,MATCH("Fossilandel för ursprungspecificerad el ()",Miljö!$B$1:$J$1,0),FALSE)</f>
        <v>0</v>
      </c>
      <c r="J294">
        <f>VLOOKUP($B294,Miljö!$B$1:$J$479,MATCH("Kärnkraftsandel för ursprungsspecificerad el ()",Miljö!$B$1:$J$1,0),FALSE)</f>
        <v>0</v>
      </c>
      <c r="L294">
        <f>VLOOKUP($B294,Totalt!$B$1:$BP$497,MATCH("total el",Totalt!$B$1:$BP$1,0),FALSE)</f>
        <v>0.27900000000000003</v>
      </c>
      <c r="N294" s="229">
        <f t="shared" si="16"/>
        <v>0.30690000000000006</v>
      </c>
      <c r="O294" s="229">
        <f t="shared" si="17"/>
        <v>0</v>
      </c>
      <c r="P294" s="229">
        <f t="shared" si="18"/>
        <v>0</v>
      </c>
      <c r="Q294" s="229">
        <f t="shared" si="19"/>
        <v>0</v>
      </c>
    </row>
    <row r="295" spans="1:17" x14ac:dyDescent="0.25">
      <c r="A295" s="2" t="s">
        <v>444</v>
      </c>
      <c r="B295" s="2" t="s">
        <v>457</v>
      </c>
      <c r="C295" t="str">
        <f>VLOOKUP($B295,Totalt!$B$1:$BP$497,MATCH("Kvalitetsgranskad:",Totalt!$B$1:$BP$1,0),FALSE)</f>
        <v>Ja</v>
      </c>
      <c r="E295" t="str">
        <f>VLOOKUP($B295,Miljö!$B$1:$AG$479,MATCH(E$1,Miljö!$B$1:$AK$1,0),FALSE)</f>
        <v>Ja</v>
      </c>
      <c r="F295" t="str">
        <f>VLOOKUP($B295,Miljö!$B$1:$J$479,MATCH("Typ av ursprungsspecificerad el   (Om inget värde anges används Nordisk residualmix, se inforuta) ()",Miljö!$B$1:$J$1,0),FALSE)</f>
        <v>'Vatten. vind'</v>
      </c>
      <c r="G295">
        <f>VLOOKUP($B295,Miljö!$B$1:$J$479,MATCH("Primärenergifaktor ()",Miljö!$B$1:$J$1,0),FALSE)</f>
        <v>1.1000000000000001</v>
      </c>
      <c r="H295">
        <f>VLOOKUP($B295,Miljö!$B$1:$J$479,MATCH("Koldioxidekvivalenter energiomvandling (g/kwh)",Miljö!$B$1:$J$1,0),FALSE)</f>
        <v>0</v>
      </c>
      <c r="I295">
        <f>VLOOKUP($B295,Miljö!$B$1:$J$479,MATCH("Fossilandel för ursprungspecificerad el ()",Miljö!$B$1:$J$1,0),FALSE)</f>
        <v>0</v>
      </c>
      <c r="J295">
        <f>VLOOKUP($B295,Miljö!$B$1:$J$479,MATCH("Kärnkraftsandel för ursprungsspecificerad el ()",Miljö!$B$1:$J$1,0),FALSE)</f>
        <v>0</v>
      </c>
      <c r="L295">
        <f>VLOOKUP($B295,Totalt!$B$1:$BP$497,MATCH("total el",Totalt!$B$1:$BP$1,0),FALSE)</f>
        <v>0.114</v>
      </c>
      <c r="N295" s="229">
        <f t="shared" si="16"/>
        <v>0.12540000000000001</v>
      </c>
      <c r="O295" s="229">
        <f t="shared" si="17"/>
        <v>0</v>
      </c>
      <c r="P295" s="229">
        <f t="shared" si="18"/>
        <v>0</v>
      </c>
      <c r="Q295" s="229">
        <f t="shared" si="19"/>
        <v>0</v>
      </c>
    </row>
    <row r="296" spans="1:17" x14ac:dyDescent="0.25">
      <c r="A296" s="2" t="s">
        <v>444</v>
      </c>
      <c r="B296" s="2" t="s">
        <v>458</v>
      </c>
      <c r="C296" t="str">
        <f>VLOOKUP($B296,Totalt!$B$1:$BP$497,MATCH("Kvalitetsgranskad:",Totalt!$B$1:$BP$1,0),FALSE)</f>
        <v>Ja</v>
      </c>
      <c r="E296" t="str">
        <f>VLOOKUP($B296,Miljö!$B$1:$AG$479,MATCH(E$1,Miljö!$B$1:$AK$1,0),FALSE)</f>
        <v>Ja</v>
      </c>
      <c r="F296" t="str">
        <f>VLOOKUP($B296,Miljö!$B$1:$J$479,MATCH("Typ av ursprungsspecificerad el   (Om inget värde anges används Nordisk residualmix, se inforuta) ()",Miljö!$B$1:$J$1,0),FALSE)</f>
        <v>'Vatten. vind. egenprod i kraftvärmeverket'</v>
      </c>
      <c r="G296">
        <f>VLOOKUP($B296,Miljö!$B$1:$J$479,MATCH("Primärenergifaktor ()",Miljö!$B$1:$J$1,0),FALSE)</f>
        <v>0.35</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VLOOKUP($B296,Totalt!$B$1:$BP$497,MATCH("total el",Totalt!$B$1:$BP$1,0),FALSE)</f>
        <v>13.5168</v>
      </c>
      <c r="N296" s="229">
        <f t="shared" si="16"/>
        <v>4.73088</v>
      </c>
      <c r="O296" s="229">
        <f t="shared" si="17"/>
        <v>0</v>
      </c>
      <c r="P296" s="229">
        <f t="shared" si="18"/>
        <v>0</v>
      </c>
      <c r="Q296" s="229">
        <f t="shared" si="19"/>
        <v>0</v>
      </c>
    </row>
    <row r="297" spans="1:17" x14ac:dyDescent="0.25">
      <c r="A297" s="2" t="s">
        <v>444</v>
      </c>
      <c r="B297" s="2" t="s">
        <v>459</v>
      </c>
      <c r="C297" t="str">
        <f>VLOOKUP($B297,Totalt!$B$1:$BP$497,MATCH("Kvalitetsgranskad:",Totalt!$B$1:$BP$1,0),FALSE)</f>
        <v>Ja</v>
      </c>
      <c r="E297" t="str">
        <f>VLOOKUP($B297,Miljö!$B$1:$AG$479,MATCH(E$1,Miljö!$B$1:$AK$1,0),FALSE)</f>
        <v>Ja</v>
      </c>
      <c r="F297" t="str">
        <f>VLOOKUP($B297,Miljö!$B$1:$J$479,MATCH("Typ av ursprungsspecificerad el   (Om inget värde anges används Nordisk residualmix, se inforuta) ()",Miljö!$B$1:$J$1,0),FALSE)</f>
        <v>'Vatten. vind'</v>
      </c>
      <c r="G297">
        <f>VLOOKUP($B297,Miljö!$B$1:$J$479,MATCH("Primärenergifaktor ()",Miljö!$B$1:$J$1,0),FALSE)</f>
        <v>1.1000000000000001</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VLOOKUP($B297,Totalt!$B$1:$BP$497,MATCH("total el",Totalt!$B$1:$BP$1,0),FALSE)</f>
        <v>0.66</v>
      </c>
      <c r="N297" s="229">
        <f t="shared" si="16"/>
        <v>0.72600000000000009</v>
      </c>
      <c r="O297" s="229">
        <f t="shared" si="17"/>
        <v>0</v>
      </c>
      <c r="P297" s="229">
        <f t="shared" si="18"/>
        <v>0</v>
      </c>
      <c r="Q297" s="229">
        <f t="shared" si="19"/>
        <v>0</v>
      </c>
    </row>
    <row r="298" spans="1:17" x14ac:dyDescent="0.25">
      <c r="A298" s="2" t="s">
        <v>444</v>
      </c>
      <c r="B298" s="2" t="s">
        <v>460</v>
      </c>
      <c r="C298" t="str">
        <f>VLOOKUP($B298,Totalt!$B$1:$BP$497,MATCH("Kvalitetsgranskad:",Totalt!$B$1:$BP$1,0),FALSE)</f>
        <v>Ja</v>
      </c>
      <c r="E298" t="str">
        <f>VLOOKUP($B298,Miljö!$B$1:$AG$479,MATCH(E$1,Miljö!$B$1:$AK$1,0),FALSE)</f>
        <v>Ja</v>
      </c>
      <c r="F298" t="str">
        <f>VLOOKUP($B298,Miljö!$B$1:$J$479,MATCH("Typ av ursprungsspecificerad el   (Om inget värde anges används Nordisk residualmix, se inforuta) ()",Miljö!$B$1:$J$1,0),FALSE)</f>
        <v>'Vatten. vind'</v>
      </c>
      <c r="G298">
        <f>VLOOKUP($B298,Miljö!$B$1:$J$479,MATCH("Primärenergifaktor ()",Miljö!$B$1:$J$1,0),FALSE)</f>
        <v>1.1000000000000001</v>
      </c>
      <c r="H298">
        <f>VLOOKUP($B298,Miljö!$B$1:$J$479,MATCH("Koldioxidekvivalenter energiomvandling (g/kwh)",Miljö!$B$1:$J$1,0),FALSE)</f>
        <v>0</v>
      </c>
      <c r="I298">
        <f>VLOOKUP($B298,Miljö!$B$1:$J$479,MATCH("Fossilandel för ursprungspecificerad el ()",Miljö!$B$1:$J$1,0),FALSE)</f>
        <v>0</v>
      </c>
      <c r="J298">
        <f>VLOOKUP($B298,Miljö!$B$1:$J$479,MATCH("Kärnkraftsandel för ursprungsspecificerad el ()",Miljö!$B$1:$J$1,0),FALSE)</f>
        <v>0</v>
      </c>
      <c r="L298">
        <f>VLOOKUP($B298,Totalt!$B$1:$BP$497,MATCH("total el",Totalt!$B$1:$BP$1,0),FALSE)</f>
        <v>1.0999999999999999E-2</v>
      </c>
      <c r="N298" s="229">
        <f t="shared" si="16"/>
        <v>1.21E-2</v>
      </c>
      <c r="O298" s="229">
        <f t="shared" si="17"/>
        <v>0</v>
      </c>
      <c r="P298" s="229">
        <f t="shared" si="18"/>
        <v>0</v>
      </c>
      <c r="Q298" s="229">
        <f t="shared" si="19"/>
        <v>0</v>
      </c>
    </row>
    <row r="299" spans="1:17" x14ac:dyDescent="0.25">
      <c r="A299" s="2" t="s">
        <v>444</v>
      </c>
      <c r="B299" s="2" t="s">
        <v>461</v>
      </c>
      <c r="C299" t="str">
        <f>VLOOKUP($B299,Totalt!$B$1:$BP$497,MATCH("Kvalitetsgranskad:",Totalt!$B$1:$BP$1,0),FALSE)</f>
        <v>Ja</v>
      </c>
      <c r="E299" t="str">
        <f>VLOOKUP($B299,Miljö!$B$1:$AG$479,MATCH(E$1,Miljö!$B$1:$AK$1,0),FALSE)</f>
        <v>Ja</v>
      </c>
      <c r="F299" t="str">
        <f>VLOOKUP($B299,Miljö!$B$1:$J$479,MATCH("Typ av ursprungsspecificerad el   (Om inget värde anges används Nordisk residualmix, se inforuta) ()",Miljö!$B$1:$J$1,0),FALSE)</f>
        <v>'Vatten. vind'</v>
      </c>
      <c r="G299">
        <f>VLOOKUP($B299,Miljö!$B$1:$J$479,MATCH("Primärenergifaktor ()",Miljö!$B$1:$J$1,0),FALSE)</f>
        <v>1.1000000000000001</v>
      </c>
      <c r="H299">
        <f>VLOOKUP($B299,Miljö!$B$1:$J$479,MATCH("Koldioxidekvivalenter energiomvandling (g/kwh)",Miljö!$B$1:$J$1,0),FALSE)</f>
        <v>0</v>
      </c>
      <c r="I299">
        <f>VLOOKUP($B299,Miljö!$B$1:$J$479,MATCH("Fossilandel för ursprungspecificerad el ()",Miljö!$B$1:$J$1,0),FALSE)</f>
        <v>0</v>
      </c>
      <c r="J299">
        <f>VLOOKUP($B299,Miljö!$B$1:$J$479,MATCH("Kärnkraftsandel för ursprungsspecificerad el ()",Miljö!$B$1:$J$1,0),FALSE)</f>
        <v>0</v>
      </c>
      <c r="L299">
        <f>VLOOKUP($B299,Totalt!$B$1:$BP$497,MATCH("total el",Totalt!$B$1:$BP$1,0),FALSE)</f>
        <v>0.16300000000000001</v>
      </c>
      <c r="N299" s="229">
        <f t="shared" si="16"/>
        <v>0.17930000000000001</v>
      </c>
      <c r="O299" s="229">
        <f t="shared" si="17"/>
        <v>0</v>
      </c>
      <c r="P299" s="229">
        <f t="shared" si="18"/>
        <v>0</v>
      </c>
      <c r="Q299" s="229">
        <f t="shared" si="19"/>
        <v>0</v>
      </c>
    </row>
    <row r="300" spans="1:17" x14ac:dyDescent="0.25">
      <c r="A300" s="2" t="s">
        <v>444</v>
      </c>
      <c r="B300" s="2" t="s">
        <v>462</v>
      </c>
      <c r="C300" t="str">
        <f>VLOOKUP($B300,Totalt!$B$1:$BP$497,MATCH("Kvalitetsgranskad:",Totalt!$B$1:$BP$1,0),FALSE)</f>
        <v>Ja</v>
      </c>
      <c r="E300" t="str">
        <f>VLOOKUP($B300,Miljö!$B$1:$AG$479,MATCH(E$1,Miljö!$B$1:$AK$1,0),FALSE)</f>
        <v>Ja</v>
      </c>
      <c r="F300" t="str">
        <f>VLOOKUP($B300,Miljö!$B$1:$J$479,MATCH("Typ av ursprungsspecificerad el   (Om inget värde anges används Nordisk residualmix, se inforuta) ()",Miljö!$B$1:$J$1,0),FALSE)</f>
        <v>'Vatten. vind'</v>
      </c>
      <c r="G300">
        <f>VLOOKUP($B300,Miljö!$B$1:$J$479,MATCH("Primärenergifaktor ()",Miljö!$B$1:$J$1,0),FALSE)</f>
        <v>1.1000000000000001</v>
      </c>
      <c r="H300">
        <f>VLOOKUP($B300,Miljö!$B$1:$J$479,MATCH("Koldioxidekvivalenter energiomvandling (g/kwh)",Miljö!$B$1:$J$1,0),FALSE)</f>
        <v>0</v>
      </c>
      <c r="I300">
        <f>VLOOKUP($B300,Miljö!$B$1:$J$479,MATCH("Fossilandel för ursprungspecificerad el ()",Miljö!$B$1:$J$1,0),FALSE)</f>
        <v>0</v>
      </c>
      <c r="J300">
        <f>VLOOKUP($B300,Miljö!$B$1:$J$479,MATCH("Kärnkraftsandel för ursprungsspecificerad el ()",Miljö!$B$1:$J$1,0),FALSE)</f>
        <v>0</v>
      </c>
      <c r="L300">
        <f>VLOOKUP($B300,Totalt!$B$1:$BP$497,MATCH("total el",Totalt!$B$1:$BP$1,0),FALSE)</f>
        <v>5.3999999999999999E-2</v>
      </c>
      <c r="N300" s="229">
        <f t="shared" si="16"/>
        <v>5.9400000000000001E-2</v>
      </c>
      <c r="O300" s="229">
        <f t="shared" si="17"/>
        <v>0</v>
      </c>
      <c r="P300" s="229">
        <f t="shared" si="18"/>
        <v>0</v>
      </c>
      <c r="Q300" s="229">
        <f t="shared" si="19"/>
        <v>0</v>
      </c>
    </row>
    <row r="301" spans="1:17" x14ac:dyDescent="0.25">
      <c r="A301" s="2" t="s">
        <v>463</v>
      </c>
      <c r="B301" s="2" t="s">
        <v>464</v>
      </c>
      <c r="C301" t="str">
        <f>VLOOKUP($B301,Totalt!$B$1:$BP$497,MATCH("Kvalitetsgranskad:",Totalt!$B$1:$BP$1,0),FALSE)</f>
        <v>Ja</v>
      </c>
      <c r="E301" t="str">
        <f>VLOOKUP($B301,Miljö!$B$1:$AG$479,MATCH(E$1,Miljö!$B$1:$AK$1,0),FALSE)</f>
        <v>Ja</v>
      </c>
      <c r="F301" t="str">
        <f>VLOOKUP($B301,Miljö!$B$1:$J$479,MATCH("Typ av ursprungsspecificerad el   (Om inget värde anges används Nordisk residualmix, se inforuta) ()",Miljö!$B$1:$J$1,0),FALSE)</f>
        <v>'vattenproducerad el'</v>
      </c>
      <c r="G301">
        <f>VLOOKUP($B301,Miljö!$B$1:$J$479,MATCH("Primärenergifaktor ()",Miljö!$B$1:$J$1,0),FALSE)</f>
        <v>1.1000000000000001</v>
      </c>
      <c r="H301">
        <f>VLOOKUP($B301,Miljö!$B$1:$J$479,MATCH("Koldioxidekvivalenter energiomvandling (g/kwh)",Miljö!$B$1:$J$1,0),FALSE)</f>
        <v>0</v>
      </c>
      <c r="I301">
        <f>VLOOKUP($B301,Miljö!$B$1:$J$479,MATCH("Fossilandel för ursprungspecificerad el ()",Miljö!$B$1:$J$1,0),FALSE)</f>
        <v>0</v>
      </c>
      <c r="J301">
        <f>VLOOKUP($B301,Miljö!$B$1:$J$479,MATCH("Kärnkraftsandel för ursprungsspecificerad el ()",Miljö!$B$1:$J$1,0),FALSE)</f>
        <v>0</v>
      </c>
      <c r="L301">
        <f>VLOOKUP($B301,Totalt!$B$1:$BP$497,MATCH("total el",Totalt!$B$1:$BP$1,0),FALSE)</f>
        <v>0.1</v>
      </c>
      <c r="N301" s="229">
        <f t="shared" si="16"/>
        <v>0.11000000000000001</v>
      </c>
      <c r="O301" s="229">
        <f t="shared" si="17"/>
        <v>0</v>
      </c>
      <c r="P301" s="229">
        <f t="shared" si="18"/>
        <v>0</v>
      </c>
      <c r="Q301" s="229">
        <f t="shared" si="19"/>
        <v>0</v>
      </c>
    </row>
    <row r="302" spans="1:17" x14ac:dyDescent="0.25">
      <c r="A302" s="2" t="s">
        <v>463</v>
      </c>
      <c r="B302" s="2" t="s">
        <v>465</v>
      </c>
      <c r="C302" t="str">
        <f>VLOOKUP($B302,Totalt!$B$1:$BP$497,MATCH("Kvalitetsgranskad:",Totalt!$B$1:$BP$1,0),FALSE)</f>
        <v>Ja</v>
      </c>
      <c r="E302" t="str">
        <f>VLOOKUP($B302,Miljö!$B$1:$AG$479,MATCH(E$1,Miljö!$B$1:$AK$1,0),FALSE)</f>
        <v>Ja</v>
      </c>
      <c r="F302" t="str">
        <f>VLOOKUP($B302,Miljö!$B$1:$J$479,MATCH("Typ av ursprungsspecificerad el   (Om inget värde anges används Nordisk residualmix, se inforuta) ()",Miljö!$B$1:$J$1,0),FALSE)</f>
        <v>'vattenproducerad el'</v>
      </c>
      <c r="G302">
        <f>VLOOKUP($B302,Miljö!$B$1:$J$479,MATCH("Primärenergifaktor ()",Miljö!$B$1:$J$1,0),FALSE)</f>
        <v>1.1000000000000001</v>
      </c>
      <c r="H302">
        <f>VLOOKUP($B302,Miljö!$B$1:$J$479,MATCH("Koldioxidekvivalenter energiomvandling (g/kwh)",Miljö!$B$1:$J$1,0),FALSE)</f>
        <v>0</v>
      </c>
      <c r="I302">
        <f>VLOOKUP($B302,Miljö!$B$1:$J$479,MATCH("Fossilandel för ursprungspecificerad el ()",Miljö!$B$1:$J$1,0),FALSE)</f>
        <v>0</v>
      </c>
      <c r="J302">
        <f>VLOOKUP($B302,Miljö!$B$1:$J$479,MATCH("Kärnkraftsandel för ursprungsspecificerad el ()",Miljö!$B$1:$J$1,0),FALSE)</f>
        <v>0</v>
      </c>
      <c r="L302">
        <f>VLOOKUP($B302,Totalt!$B$1:$BP$497,MATCH("total el",Totalt!$B$1:$BP$1,0),FALSE)</f>
        <v>12.809100000000001</v>
      </c>
      <c r="N302" s="229">
        <f t="shared" si="16"/>
        <v>14.090010000000001</v>
      </c>
      <c r="O302" s="229">
        <f t="shared" si="17"/>
        <v>0</v>
      </c>
      <c r="P302" s="229">
        <f t="shared" si="18"/>
        <v>0</v>
      </c>
      <c r="Q302" s="229">
        <f t="shared" si="19"/>
        <v>0</v>
      </c>
    </row>
    <row r="303" spans="1:17" x14ac:dyDescent="0.25">
      <c r="A303" s="2" t="s">
        <v>463</v>
      </c>
      <c r="B303" s="2" t="s">
        <v>466</v>
      </c>
      <c r="C303" t="str">
        <f>VLOOKUP($B303,Totalt!$B$1:$BP$497,MATCH("Kvalitetsgranskad:",Totalt!$B$1:$BP$1,0),FALSE)</f>
        <v>Ja</v>
      </c>
      <c r="E303" t="str">
        <f>VLOOKUP($B303,Miljö!$B$1:$AG$479,MATCH(E$1,Miljö!$B$1:$AK$1,0),FALSE)</f>
        <v>Ja</v>
      </c>
      <c r="F303" t="str">
        <f>VLOOKUP($B303,Miljö!$B$1:$J$479,MATCH("Typ av ursprungsspecificerad el   (Om inget värde anges används Nordisk residualmix, se inforuta) ()",Miljö!$B$1:$J$1,0),FALSE)</f>
        <v>'vattenkraftproducerad'</v>
      </c>
      <c r="G303">
        <f>VLOOKUP($B303,Miljö!$B$1:$J$479,MATCH("Primärenergifaktor ()",Miljö!$B$1:$J$1,0),FALSE)</f>
        <v>1.1000000000000001</v>
      </c>
      <c r="H303">
        <f>VLOOKUP($B303,Miljö!$B$1:$J$479,MATCH("Koldioxidekvivalenter energiomvandling (g/kwh)",Miljö!$B$1:$J$1,0),FALSE)</f>
        <v>0</v>
      </c>
      <c r="I303">
        <f>VLOOKUP($B303,Miljö!$B$1:$J$479,MATCH("Fossilandel för ursprungspecificerad el ()",Miljö!$B$1:$J$1,0),FALSE)</f>
        <v>0</v>
      </c>
      <c r="J303">
        <f>VLOOKUP($B303,Miljö!$B$1:$J$479,MATCH("Kärnkraftsandel för ursprungsspecificerad el ()",Miljö!$B$1:$J$1,0),FALSE)</f>
        <v>0</v>
      </c>
      <c r="L303">
        <f>VLOOKUP($B303,Totalt!$B$1:$BP$497,MATCH("total el",Totalt!$B$1:$BP$1,0),FALSE)</f>
        <v>0.05</v>
      </c>
      <c r="N303" s="229">
        <f t="shared" si="16"/>
        <v>5.5000000000000007E-2</v>
      </c>
      <c r="O303" s="229">
        <f t="shared" si="17"/>
        <v>0</v>
      </c>
      <c r="P303" s="229">
        <f t="shared" si="18"/>
        <v>0</v>
      </c>
      <c r="Q303" s="229">
        <f t="shared" si="19"/>
        <v>0</v>
      </c>
    </row>
    <row r="304" spans="1:17" x14ac:dyDescent="0.25">
      <c r="A304" s="2" t="s">
        <v>463</v>
      </c>
      <c r="B304" s="2" t="s">
        <v>467</v>
      </c>
      <c r="C304" t="str">
        <f>VLOOKUP($B304,Totalt!$B$1:$BP$497,MATCH("Kvalitetsgranskad:",Totalt!$B$1:$BP$1,0),FALSE)</f>
        <v>Ja</v>
      </c>
      <c r="E304" t="str">
        <f>VLOOKUP($B304,Miljö!$B$1:$AG$479,MATCH(E$1,Miljö!$B$1:$AK$1,0),FALSE)</f>
        <v>Ja</v>
      </c>
      <c r="F304" t="str">
        <f>VLOOKUP($B304,Miljö!$B$1:$J$479,MATCH("Typ av ursprungsspecificerad el   (Om inget värde anges används Nordisk residualmix, se inforuta) ()",Miljö!$B$1:$J$1,0),FALSE)</f>
        <v>'vattenproducerad el'</v>
      </c>
      <c r="G304">
        <f>VLOOKUP($B304,Miljö!$B$1:$J$479,MATCH("Primärenergifaktor ()",Miljö!$B$1:$J$1,0),FALSE)</f>
        <v>1.1000000000000001</v>
      </c>
      <c r="H304">
        <f>VLOOKUP($B304,Miljö!$B$1:$J$479,MATCH("Koldioxidekvivalenter energiomvandling (g/kwh)",Miljö!$B$1:$J$1,0),FALSE)</f>
        <v>0</v>
      </c>
      <c r="I304">
        <f>VLOOKUP($B304,Miljö!$B$1:$J$479,MATCH("Fossilandel för ursprungspecificerad el ()",Miljö!$B$1:$J$1,0),FALSE)</f>
        <v>0</v>
      </c>
      <c r="J304">
        <f>VLOOKUP($B304,Miljö!$B$1:$J$479,MATCH("Kärnkraftsandel för ursprungsspecificerad el ()",Miljö!$B$1:$J$1,0),FALSE)</f>
        <v>0</v>
      </c>
      <c r="L304">
        <f>VLOOKUP($B304,Totalt!$B$1:$BP$497,MATCH("total el",Totalt!$B$1:$BP$1,0),FALSE)</f>
        <v>0.02</v>
      </c>
      <c r="N304" s="229">
        <f t="shared" si="16"/>
        <v>2.2000000000000002E-2</v>
      </c>
      <c r="O304" s="229">
        <f t="shared" si="17"/>
        <v>0</v>
      </c>
      <c r="P304" s="229">
        <f t="shared" si="18"/>
        <v>0</v>
      </c>
      <c r="Q304" s="229">
        <f t="shared" si="19"/>
        <v>0</v>
      </c>
    </row>
    <row r="305" spans="1:17" x14ac:dyDescent="0.25">
      <c r="A305" s="2" t="s">
        <v>463</v>
      </c>
      <c r="B305" s="2" t="s">
        <v>468</v>
      </c>
      <c r="C305" t="str">
        <f>VLOOKUP($B305,Totalt!$B$1:$BP$497,MATCH("Kvalitetsgranskad:",Totalt!$B$1:$BP$1,0),FALSE)</f>
        <v>Ja</v>
      </c>
      <c r="E305" t="str">
        <f>VLOOKUP($B305,Miljö!$B$1:$AG$479,MATCH(E$1,Miljö!$B$1:$AK$1,0),FALSE)</f>
        <v>Ja</v>
      </c>
      <c r="F305" t="str">
        <f>VLOOKUP($B305,Miljö!$B$1:$J$479,MATCH("Typ av ursprungsspecificerad el   (Om inget värde anges används Nordisk residualmix, se inforuta) ()",Miljö!$B$1:$J$1,0),FALSE)</f>
        <v>'vattenproducerad'</v>
      </c>
      <c r="G305">
        <f>VLOOKUP($B305,Miljö!$B$1:$J$479,MATCH("Primärenergifaktor ()",Miljö!$B$1:$J$1,0),FALSE)</f>
        <v>1.1000000000000001</v>
      </c>
      <c r="H305">
        <f>VLOOKUP($B305,Miljö!$B$1:$J$479,MATCH("Koldioxidekvivalenter energiomvandling (g/kwh)",Miljö!$B$1:$J$1,0),FALSE)</f>
        <v>0</v>
      </c>
      <c r="I305">
        <f>VLOOKUP($B305,Miljö!$B$1:$J$479,MATCH("Fossilandel för ursprungspecificerad el ()",Miljö!$B$1:$J$1,0),FALSE)</f>
        <v>0</v>
      </c>
      <c r="J305">
        <f>VLOOKUP($B305,Miljö!$B$1:$J$479,MATCH("Kärnkraftsandel för ursprungsspecificerad el ()",Miljö!$B$1:$J$1,0),FALSE)</f>
        <v>0</v>
      </c>
      <c r="L305">
        <f>VLOOKUP($B305,Totalt!$B$1:$BP$497,MATCH("total el",Totalt!$B$1:$BP$1,0),FALSE)</f>
        <v>0.05</v>
      </c>
      <c r="N305" s="229">
        <f t="shared" si="16"/>
        <v>5.5000000000000007E-2</v>
      </c>
      <c r="O305" s="229">
        <f t="shared" si="17"/>
        <v>0</v>
      </c>
      <c r="P305" s="229">
        <f t="shared" si="18"/>
        <v>0</v>
      </c>
      <c r="Q305" s="229">
        <f t="shared" si="19"/>
        <v>0</v>
      </c>
    </row>
    <row r="306" spans="1:17" x14ac:dyDescent="0.25">
      <c r="A306" s="2" t="s">
        <v>469</v>
      </c>
      <c r="B306" s="2" t="s">
        <v>470</v>
      </c>
      <c r="C306" t="str">
        <f>VLOOKUP($B306,Totalt!$B$1:$BP$497,MATCH("Kvalitetsgranskad:",Totalt!$B$1:$BP$1,0),FALSE)</f>
        <v>Ja</v>
      </c>
      <c r="E306" t="str">
        <f>VLOOKUP($B306,Miljö!$B$1:$AG$479,MATCH(E$1,Miljö!$B$1:$AK$1,0),FALSE)</f>
        <v>Nej</v>
      </c>
      <c r="F306" t="str">
        <f>VLOOKUP($B306,Miljö!$B$1:$J$479,MATCH("Typ av ursprungsspecificerad el   (Om inget värde anges används Nordisk residualmix, se inforuta) ()",Miljö!$B$1:$J$1,0),FALSE)</f>
        <v>-</v>
      </c>
      <c r="G306">
        <f>VLOOKUP($B306,Miljö!$B$1:$J$479,MATCH("Primärenergifaktor ()",Miljö!$B$1:$J$1,0),FALSE)</f>
        <v>2.29</v>
      </c>
      <c r="H306">
        <f>VLOOKUP($B306,Miljö!$B$1:$J$479,MATCH("Koldioxidekvivalenter energiomvandling (g/kwh)",Miljö!$B$1:$J$1,0),FALSE)</f>
        <v>336.39</v>
      </c>
      <c r="I306">
        <f>VLOOKUP($B306,Miljö!$B$1:$J$479,MATCH("Fossilandel för ursprungspecificerad el ()",Miljö!$B$1:$J$1,0),FALSE)</f>
        <v>0.42099999999999999</v>
      </c>
      <c r="J306">
        <f>VLOOKUP($B306,Miljö!$B$1:$J$479,MATCH("Kärnkraftsandel för ursprungsspecificerad el ()",Miljö!$B$1:$J$1,0),FALSE)</f>
        <v>0.40799999999999997</v>
      </c>
      <c r="L306">
        <f>VLOOKUP($B306,Totalt!$B$1:$BP$497,MATCH("total el",Totalt!$B$1:$BP$1,0),FALSE)</f>
        <v>5.4700000000000006</v>
      </c>
      <c r="N306" s="229">
        <f t="shared" si="16"/>
        <v>12.526300000000001</v>
      </c>
      <c r="O306" s="229">
        <f t="shared" si="17"/>
        <v>1840.0533</v>
      </c>
      <c r="P306" s="229">
        <f t="shared" si="18"/>
        <v>2.30287</v>
      </c>
      <c r="Q306" s="229">
        <f t="shared" si="19"/>
        <v>2.23176</v>
      </c>
    </row>
    <row r="307" spans="1:17" x14ac:dyDescent="0.25">
      <c r="A307" s="2" t="s">
        <v>469</v>
      </c>
      <c r="B307" s="2" t="s">
        <v>471</v>
      </c>
      <c r="C307" t="str">
        <f>VLOOKUP($B307,Totalt!$B$1:$BP$497,MATCH("Kvalitetsgranskad:",Totalt!$B$1:$BP$1,0),FALSE)</f>
        <v>Ja</v>
      </c>
      <c r="E307" t="str">
        <f>VLOOKUP($B307,Miljö!$B$1:$AG$479,MATCH(E$1,Miljö!$B$1:$AK$1,0),FALSE)</f>
        <v>Nej</v>
      </c>
      <c r="F307" t="str">
        <f>VLOOKUP($B307,Miljö!$B$1:$J$479,MATCH("Typ av ursprungsspecificerad el   (Om inget värde anges används Nordisk residualmix, se inforuta) ()",Miljö!$B$1:$J$1,0),FALSE)</f>
        <v>-</v>
      </c>
      <c r="G307">
        <f>VLOOKUP($B307,Miljö!$B$1:$J$479,MATCH("Primärenergifaktor ()",Miljö!$B$1:$J$1,0),FALSE)</f>
        <v>2.29</v>
      </c>
      <c r="H307">
        <f>VLOOKUP($B307,Miljö!$B$1:$J$479,MATCH("Koldioxidekvivalenter energiomvandling (g/kwh)",Miljö!$B$1:$J$1,0),FALSE)</f>
        <v>336.39</v>
      </c>
      <c r="I307">
        <f>VLOOKUP($B307,Miljö!$B$1:$J$479,MATCH("Fossilandel för ursprungspecificerad el ()",Miljö!$B$1:$J$1,0),FALSE)</f>
        <v>0.42099999999999999</v>
      </c>
      <c r="J307">
        <f>VLOOKUP($B307,Miljö!$B$1:$J$479,MATCH("Kärnkraftsandel för ursprungsspecificerad el ()",Miljö!$B$1:$J$1,0),FALSE)</f>
        <v>0.40799999999999997</v>
      </c>
      <c r="L307">
        <f>VLOOKUP($B307,Totalt!$B$1:$BP$497,MATCH("total el",Totalt!$B$1:$BP$1,0),FALSE)</f>
        <v>0.1</v>
      </c>
      <c r="N307" s="229">
        <f t="shared" si="16"/>
        <v>0.22900000000000001</v>
      </c>
      <c r="O307" s="229">
        <f t="shared" si="17"/>
        <v>33.639000000000003</v>
      </c>
      <c r="P307" s="229">
        <f t="shared" si="18"/>
        <v>4.2099999999999999E-2</v>
      </c>
      <c r="Q307" s="229">
        <f t="shared" si="19"/>
        <v>4.0800000000000003E-2</v>
      </c>
    </row>
    <row r="308" spans="1:17" x14ac:dyDescent="0.25">
      <c r="A308" s="2" t="s">
        <v>472</v>
      </c>
      <c r="B308" s="2" t="s">
        <v>473</v>
      </c>
      <c r="C308" t="str">
        <f>VLOOKUP($B308,Totalt!$B$1:$BP$497,MATCH("Kvalitetsgranskad:",Totalt!$B$1:$BP$1,0),FALSE)</f>
        <v>Ja</v>
      </c>
      <c r="E308" t="str">
        <f>VLOOKUP($B308,Miljö!$B$1:$AG$479,MATCH(E$1,Miljö!$B$1:$AK$1,0),FALSE)</f>
        <v>Ja</v>
      </c>
      <c r="F308" t="str">
        <f>VLOOKUP($B308,Miljö!$B$1:$J$479,MATCH("Typ av ursprungsspecificerad el   (Om inget värde anges används Nordisk residualmix, se inforuta) ()",Miljö!$B$1:$J$1,0),FALSE)</f>
        <v>'vattenkraft'</v>
      </c>
      <c r="G308">
        <f>VLOOKUP($B308,Miljö!$B$1:$J$479,MATCH("Primärenergifaktor ()",Miljö!$B$1:$J$1,0),FALSE)</f>
        <v>1.1000000000000001</v>
      </c>
      <c r="H308">
        <f>VLOOKUP($B308,Miljö!$B$1:$J$479,MATCH("Koldioxidekvivalenter energiomvandling (g/kwh)",Miljö!$B$1:$J$1,0),FALSE)</f>
        <v>0</v>
      </c>
      <c r="I308">
        <f>VLOOKUP($B308,Miljö!$B$1:$J$479,MATCH("Fossilandel för ursprungspecificerad el ()",Miljö!$B$1:$J$1,0),FALSE)</f>
        <v>0</v>
      </c>
      <c r="J308">
        <f>VLOOKUP($B308,Miljö!$B$1:$J$479,MATCH("Kärnkraftsandel för ursprungsspecificerad el ()",Miljö!$B$1:$J$1,0),FALSE)</f>
        <v>0</v>
      </c>
      <c r="L308">
        <f>VLOOKUP($B308,Totalt!$B$1:$BP$497,MATCH("total el",Totalt!$B$1:$BP$1,0),FALSE)</f>
        <v>9.42</v>
      </c>
      <c r="N308" s="229">
        <f t="shared" si="16"/>
        <v>10.362</v>
      </c>
      <c r="O308" s="229">
        <f t="shared" si="17"/>
        <v>0</v>
      </c>
      <c r="P308" s="229">
        <f t="shared" si="18"/>
        <v>0</v>
      </c>
      <c r="Q308" s="229">
        <f t="shared" si="19"/>
        <v>0</v>
      </c>
    </row>
    <row r="309" spans="1:17" x14ac:dyDescent="0.25">
      <c r="A309" s="2" t="s">
        <v>474</v>
      </c>
      <c r="B309" s="2" t="s">
        <v>9</v>
      </c>
      <c r="C309" t="str">
        <f>VLOOKUP($B309,Totalt!$B$1:$BP$497,MATCH("Kvalitetsgranskad:",Totalt!$B$1:$BP$1,0),FALSE)</f>
        <v>Nej</v>
      </c>
      <c r="E309" t="str">
        <f>VLOOKUP($B309,Miljö!$B$1:$AG$479,MATCH(E$1,Miljö!$B$1:$AK$1,0),FALSE)</f>
        <v>Nej</v>
      </c>
      <c r="F309" t="str">
        <f>VLOOKUP($B309,Miljö!$B$1:$J$479,MATCH("Typ av ursprungsspecificerad el   (Om inget värde anges används Nordisk residualmix, se inforuta) ()",Miljö!$B$1:$J$1,0),FALSE)</f>
        <v>-</v>
      </c>
      <c r="G309" t="str">
        <f>VLOOKUP($B309,Miljö!$B$1:$J$479,MATCH("Primärenergifaktor ()",Miljö!$B$1:$J$1,0),FALSE)</f>
        <v>-</v>
      </c>
      <c r="H309" t="str">
        <f>VLOOKUP($B309,Miljö!$B$1:$J$479,MATCH("Koldioxidekvivalenter energiomvandling (g/kwh)",Miljö!$B$1:$J$1,0),FALSE)</f>
        <v>-</v>
      </c>
      <c r="I309" t="str">
        <f>VLOOKUP($B309,Miljö!$B$1:$J$479,MATCH("Fossilandel för ursprungspecificerad el ()",Miljö!$B$1:$J$1,0),FALSE)</f>
        <v>-</v>
      </c>
      <c r="J309" t="str">
        <f>VLOOKUP($B309,Miljö!$B$1:$J$479,MATCH("Kärnkraftsandel för ursprungsspecificerad el ()",Miljö!$B$1:$J$1,0),FALSE)</f>
        <v>-</v>
      </c>
      <c r="L309">
        <f>VLOOKUP($B309,Totalt!$B$1:$BP$497,MATCH("total el",Totalt!$B$1:$BP$1,0),FALSE)</f>
        <v>0</v>
      </c>
      <c r="N309" s="229" t="str">
        <f t="shared" si="16"/>
        <v/>
      </c>
      <c r="O309" s="229" t="str">
        <f t="shared" si="17"/>
        <v/>
      </c>
      <c r="P309" s="229" t="str">
        <f t="shared" si="18"/>
        <v/>
      </c>
      <c r="Q309" s="229" t="str">
        <f t="shared" si="19"/>
        <v/>
      </c>
    </row>
    <row r="310" spans="1:17" x14ac:dyDescent="0.25">
      <c r="A310" s="2" t="s">
        <v>474</v>
      </c>
      <c r="B310" s="2" t="s">
        <v>475</v>
      </c>
      <c r="C310" t="str">
        <f>VLOOKUP($B310,Totalt!$B$1:$BP$497,MATCH("Kvalitetsgranskad:",Totalt!$B$1:$BP$1,0),FALSE)</f>
        <v>Nej</v>
      </c>
      <c r="E310" t="str">
        <f>VLOOKUP($B310,Miljö!$B$1:$AG$479,MATCH(E$1,Miljö!$B$1:$AK$1,0),FALSE)</f>
        <v>Nej</v>
      </c>
      <c r="F310" t="str">
        <f>VLOOKUP($B310,Miljö!$B$1:$J$479,MATCH("Typ av ursprungsspecificerad el   (Om inget värde anges används Nordisk residualmix, se inforuta) ()",Miljö!$B$1:$J$1,0),FALSE)</f>
        <v>-</v>
      </c>
      <c r="G310" t="str">
        <f>VLOOKUP($B310,Miljö!$B$1:$J$479,MATCH("Primärenergifaktor ()",Miljö!$B$1:$J$1,0),FALSE)</f>
        <v>-</v>
      </c>
      <c r="H310" t="str">
        <f>VLOOKUP($B310,Miljö!$B$1:$J$479,MATCH("Koldioxidekvivalenter energiomvandling (g/kwh)",Miljö!$B$1:$J$1,0),FALSE)</f>
        <v>-</v>
      </c>
      <c r="I310" t="str">
        <f>VLOOKUP($B310,Miljö!$B$1:$J$479,MATCH("Fossilandel för ursprungspecificerad el ()",Miljö!$B$1:$J$1,0),FALSE)</f>
        <v>-</v>
      </c>
      <c r="J310" t="str">
        <f>VLOOKUP($B310,Miljö!$B$1:$J$479,MATCH("Kärnkraftsandel för ursprungsspecificerad el ()",Miljö!$B$1:$J$1,0),FALSE)</f>
        <v>-</v>
      </c>
      <c r="L310">
        <f>VLOOKUP($B310,Totalt!$B$1:$BP$497,MATCH("total el",Totalt!$B$1:$BP$1,0),FALSE)</f>
        <v>0</v>
      </c>
      <c r="N310" s="229" t="str">
        <f t="shared" si="16"/>
        <v/>
      </c>
      <c r="O310" s="229" t="str">
        <f t="shared" si="17"/>
        <v/>
      </c>
      <c r="P310" s="229" t="str">
        <f t="shared" si="18"/>
        <v/>
      </c>
      <c r="Q310" s="229" t="str">
        <f t="shared" si="19"/>
        <v/>
      </c>
    </row>
    <row r="311" spans="1:17" x14ac:dyDescent="0.25">
      <c r="A311" s="2" t="s">
        <v>474</v>
      </c>
      <c r="B311" s="2" t="s">
        <v>476</v>
      </c>
      <c r="C311" t="str">
        <f>VLOOKUP($B311,Totalt!$B$1:$BP$497,MATCH("Kvalitetsgranskad:",Totalt!$B$1:$BP$1,0),FALSE)</f>
        <v>Nej</v>
      </c>
      <c r="E311" t="str">
        <f>VLOOKUP($B311,Miljö!$B$1:$AG$479,MATCH(E$1,Miljö!$B$1:$AK$1,0),FALSE)</f>
        <v>Nej</v>
      </c>
      <c r="F311" t="str">
        <f>VLOOKUP($B311,Miljö!$B$1:$J$479,MATCH("Typ av ursprungsspecificerad el   (Om inget värde anges används Nordisk residualmix, se inforuta) ()",Miljö!$B$1:$J$1,0),FALSE)</f>
        <v>-</v>
      </c>
      <c r="G311" t="str">
        <f>VLOOKUP($B311,Miljö!$B$1:$J$479,MATCH("Primärenergifaktor ()",Miljö!$B$1:$J$1,0),FALSE)</f>
        <v>-</v>
      </c>
      <c r="H311" t="str">
        <f>VLOOKUP($B311,Miljö!$B$1:$J$479,MATCH("Koldioxidekvivalenter energiomvandling (g/kwh)",Miljö!$B$1:$J$1,0),FALSE)</f>
        <v>-</v>
      </c>
      <c r="I311" t="str">
        <f>VLOOKUP($B311,Miljö!$B$1:$J$479,MATCH("Fossilandel för ursprungspecificerad el ()",Miljö!$B$1:$J$1,0),FALSE)</f>
        <v>-</v>
      </c>
      <c r="J311" t="str">
        <f>VLOOKUP($B311,Miljö!$B$1:$J$479,MATCH("Kärnkraftsandel för ursprungsspecificerad el ()",Miljö!$B$1:$J$1,0),FALSE)</f>
        <v>-</v>
      </c>
      <c r="L311">
        <f>VLOOKUP($B311,Totalt!$B$1:$BP$497,MATCH("total el",Totalt!$B$1:$BP$1,0),FALSE)</f>
        <v>0</v>
      </c>
      <c r="N311" s="229" t="str">
        <f t="shared" si="16"/>
        <v/>
      </c>
      <c r="O311" s="229" t="str">
        <f t="shared" si="17"/>
        <v/>
      </c>
      <c r="P311" s="229" t="str">
        <f t="shared" si="18"/>
        <v/>
      </c>
      <c r="Q311" s="229" t="str">
        <f t="shared" si="19"/>
        <v/>
      </c>
    </row>
    <row r="312" spans="1:17" x14ac:dyDescent="0.25">
      <c r="A312" s="2" t="s">
        <v>474</v>
      </c>
      <c r="B312" s="2" t="s">
        <v>12</v>
      </c>
      <c r="C312" t="str">
        <f>VLOOKUP($B312,Totalt!$B$1:$BP$497,MATCH("Kvalitetsgranskad:",Totalt!$B$1:$BP$1,0),FALSE)</f>
        <v>Nej</v>
      </c>
      <c r="E312" t="str">
        <f>VLOOKUP($B312,Miljö!$B$1:$AG$479,MATCH(E$1,Miljö!$B$1:$AK$1,0),FALSE)</f>
        <v>Nej</v>
      </c>
      <c r="F312" t="str">
        <f>VLOOKUP($B312,Miljö!$B$1:$J$479,MATCH("Typ av ursprungsspecificerad el   (Om inget värde anges används Nordisk residualmix, se inforuta) ()",Miljö!$B$1:$J$1,0),FALSE)</f>
        <v>-</v>
      </c>
      <c r="G312" t="str">
        <f>VLOOKUP($B312,Miljö!$B$1:$J$479,MATCH("Primärenergifaktor ()",Miljö!$B$1:$J$1,0),FALSE)</f>
        <v>-</v>
      </c>
      <c r="H312" t="str">
        <f>VLOOKUP($B312,Miljö!$B$1:$J$479,MATCH("Koldioxidekvivalenter energiomvandling (g/kwh)",Miljö!$B$1:$J$1,0),FALSE)</f>
        <v>-</v>
      </c>
      <c r="I312" t="str">
        <f>VLOOKUP($B312,Miljö!$B$1:$J$479,MATCH("Fossilandel för ursprungspecificerad el ()",Miljö!$B$1:$J$1,0),FALSE)</f>
        <v>-</v>
      </c>
      <c r="J312" t="str">
        <f>VLOOKUP($B312,Miljö!$B$1:$J$479,MATCH("Kärnkraftsandel för ursprungsspecificerad el ()",Miljö!$B$1:$J$1,0),FALSE)</f>
        <v>-</v>
      </c>
      <c r="L312">
        <f>VLOOKUP($B312,Totalt!$B$1:$BP$497,MATCH("total el",Totalt!$B$1:$BP$1,0),FALSE)</f>
        <v>0</v>
      </c>
      <c r="N312" s="229" t="str">
        <f t="shared" si="16"/>
        <v/>
      </c>
      <c r="O312" s="229" t="str">
        <f t="shared" si="17"/>
        <v/>
      </c>
      <c r="P312" s="229" t="str">
        <f t="shared" si="18"/>
        <v/>
      </c>
      <c r="Q312" s="229" t="str">
        <f t="shared" si="19"/>
        <v/>
      </c>
    </row>
    <row r="313" spans="1:17" x14ac:dyDescent="0.25">
      <c r="A313" s="2" t="s">
        <v>474</v>
      </c>
      <c r="B313" s="2" t="s">
        <v>13</v>
      </c>
      <c r="C313" t="str">
        <f>VLOOKUP($B313,Totalt!$B$1:$BP$497,MATCH("Kvalitetsgranskad:",Totalt!$B$1:$BP$1,0),FALSE)</f>
        <v>Nej</v>
      </c>
      <c r="E313" t="str">
        <f>VLOOKUP($B313,Miljö!$B$1:$AG$479,MATCH(E$1,Miljö!$B$1:$AK$1,0),FALSE)</f>
        <v>Nej</v>
      </c>
      <c r="F313" t="str">
        <f>VLOOKUP($B313,Miljö!$B$1:$J$479,MATCH("Typ av ursprungsspecificerad el   (Om inget värde anges används Nordisk residualmix, se inforuta) ()",Miljö!$B$1:$J$1,0),FALSE)</f>
        <v>-</v>
      </c>
      <c r="G313" t="str">
        <f>VLOOKUP($B313,Miljö!$B$1:$J$479,MATCH("Primärenergifaktor ()",Miljö!$B$1:$J$1,0),FALSE)</f>
        <v>-</v>
      </c>
      <c r="H313" t="str">
        <f>VLOOKUP($B313,Miljö!$B$1:$J$479,MATCH("Koldioxidekvivalenter energiomvandling (g/kwh)",Miljö!$B$1:$J$1,0),FALSE)</f>
        <v>-</v>
      </c>
      <c r="I313" t="str">
        <f>VLOOKUP($B313,Miljö!$B$1:$J$479,MATCH("Fossilandel för ursprungspecificerad el ()",Miljö!$B$1:$J$1,0),FALSE)</f>
        <v>-</v>
      </c>
      <c r="J313" t="str">
        <f>VLOOKUP($B313,Miljö!$B$1:$J$479,MATCH("Kärnkraftsandel för ursprungsspecificerad el ()",Miljö!$B$1:$J$1,0),FALSE)</f>
        <v>-</v>
      </c>
      <c r="L313">
        <f>VLOOKUP($B313,Totalt!$B$1:$BP$497,MATCH("total el",Totalt!$B$1:$BP$1,0),FALSE)</f>
        <v>0</v>
      </c>
      <c r="N313" s="229" t="str">
        <f t="shared" si="16"/>
        <v/>
      </c>
      <c r="O313" s="229" t="str">
        <f t="shared" si="17"/>
        <v/>
      </c>
      <c r="P313" s="229" t="str">
        <f t="shared" si="18"/>
        <v/>
      </c>
      <c r="Q313" s="229" t="str">
        <f t="shared" si="19"/>
        <v/>
      </c>
    </row>
    <row r="314" spans="1:17" x14ac:dyDescent="0.25">
      <c r="A314" s="2" t="s">
        <v>474</v>
      </c>
      <c r="B314" s="2" t="s">
        <v>14</v>
      </c>
      <c r="C314" t="str">
        <f>VLOOKUP($B314,Totalt!$B$1:$BP$497,MATCH("Kvalitetsgranskad:",Totalt!$B$1:$BP$1,0),FALSE)</f>
        <v>Nej</v>
      </c>
      <c r="E314" t="str">
        <f>VLOOKUP($B314,Miljö!$B$1:$AG$479,MATCH(E$1,Miljö!$B$1:$AK$1,0),FALSE)</f>
        <v>Nej</v>
      </c>
      <c r="F314" t="str">
        <f>VLOOKUP($B314,Miljö!$B$1:$J$479,MATCH("Typ av ursprungsspecificerad el   (Om inget värde anges används Nordisk residualmix, se inforuta) ()",Miljö!$B$1:$J$1,0),FALSE)</f>
        <v>-</v>
      </c>
      <c r="G314" t="str">
        <f>VLOOKUP($B314,Miljö!$B$1:$J$479,MATCH("Primärenergifaktor ()",Miljö!$B$1:$J$1,0),FALSE)</f>
        <v>-</v>
      </c>
      <c r="H314" t="str">
        <f>VLOOKUP($B314,Miljö!$B$1:$J$479,MATCH("Koldioxidekvivalenter energiomvandling (g/kwh)",Miljö!$B$1:$J$1,0),FALSE)</f>
        <v>-</v>
      </c>
      <c r="I314" t="str">
        <f>VLOOKUP($B314,Miljö!$B$1:$J$479,MATCH("Fossilandel för ursprungspecificerad el ()",Miljö!$B$1:$J$1,0),FALSE)</f>
        <v>-</v>
      </c>
      <c r="J314" t="str">
        <f>VLOOKUP($B314,Miljö!$B$1:$J$479,MATCH("Kärnkraftsandel för ursprungsspecificerad el ()",Miljö!$B$1:$J$1,0),FALSE)</f>
        <v>-</v>
      </c>
      <c r="L314">
        <f>VLOOKUP($B314,Totalt!$B$1:$BP$497,MATCH("total el",Totalt!$B$1:$BP$1,0),FALSE)</f>
        <v>0</v>
      </c>
      <c r="N314" s="229" t="str">
        <f t="shared" si="16"/>
        <v/>
      </c>
      <c r="O314" s="229" t="str">
        <f t="shared" si="17"/>
        <v/>
      </c>
      <c r="P314" s="229" t="str">
        <f t="shared" si="18"/>
        <v/>
      </c>
      <c r="Q314" s="229" t="str">
        <f t="shared" si="19"/>
        <v/>
      </c>
    </row>
    <row r="315" spans="1:17" x14ac:dyDescent="0.25">
      <c r="A315" s="2" t="s">
        <v>474</v>
      </c>
      <c r="B315" s="2" t="s">
        <v>15</v>
      </c>
      <c r="C315" t="str">
        <f>VLOOKUP($B315,Totalt!$B$1:$BP$497,MATCH("Kvalitetsgranskad:",Totalt!$B$1:$BP$1,0),FALSE)</f>
        <v>Nej</v>
      </c>
      <c r="E315" t="str">
        <f>VLOOKUP($B315,Miljö!$B$1:$AG$479,MATCH(E$1,Miljö!$B$1:$AK$1,0),FALSE)</f>
        <v>Nej</v>
      </c>
      <c r="F315" t="str">
        <f>VLOOKUP($B315,Miljö!$B$1:$J$479,MATCH("Typ av ursprungsspecificerad el   (Om inget värde anges används Nordisk residualmix, se inforuta) ()",Miljö!$B$1:$J$1,0),FALSE)</f>
        <v>-</v>
      </c>
      <c r="G315" t="str">
        <f>VLOOKUP($B315,Miljö!$B$1:$J$479,MATCH("Primärenergifaktor ()",Miljö!$B$1:$J$1,0),FALSE)</f>
        <v>-</v>
      </c>
      <c r="H315" t="str">
        <f>VLOOKUP($B315,Miljö!$B$1:$J$479,MATCH("Koldioxidekvivalenter energiomvandling (g/kwh)",Miljö!$B$1:$J$1,0),FALSE)</f>
        <v>-</v>
      </c>
      <c r="I315" t="str">
        <f>VLOOKUP($B315,Miljö!$B$1:$J$479,MATCH("Fossilandel för ursprungspecificerad el ()",Miljö!$B$1:$J$1,0),FALSE)</f>
        <v>-</v>
      </c>
      <c r="J315" t="str">
        <f>VLOOKUP($B315,Miljö!$B$1:$J$479,MATCH("Kärnkraftsandel för ursprungsspecificerad el ()",Miljö!$B$1:$J$1,0),FALSE)</f>
        <v>-</v>
      </c>
      <c r="L315">
        <f>VLOOKUP($B315,Totalt!$B$1:$BP$497,MATCH("total el",Totalt!$B$1:$BP$1,0),FALSE)</f>
        <v>0</v>
      </c>
      <c r="N315" s="229" t="str">
        <f t="shared" si="16"/>
        <v/>
      </c>
      <c r="O315" s="229" t="str">
        <f t="shared" si="17"/>
        <v/>
      </c>
      <c r="P315" s="229" t="str">
        <f t="shared" si="18"/>
        <v/>
      </c>
      <c r="Q315" s="229" t="str">
        <f t="shared" si="19"/>
        <v/>
      </c>
    </row>
    <row r="316" spans="1:17" x14ac:dyDescent="0.25">
      <c r="A316" s="2" t="s">
        <v>474</v>
      </c>
      <c r="B316" s="2" t="s">
        <v>16</v>
      </c>
      <c r="C316" t="str">
        <f>VLOOKUP($B316,Totalt!$B$1:$BP$497,MATCH("Kvalitetsgranskad:",Totalt!$B$1:$BP$1,0),FALSE)</f>
        <v>Nej</v>
      </c>
      <c r="E316" t="str">
        <f>VLOOKUP($B316,Miljö!$B$1:$AG$479,MATCH(E$1,Miljö!$B$1:$AK$1,0),FALSE)</f>
        <v>Nej</v>
      </c>
      <c r="F316" t="str">
        <f>VLOOKUP($B316,Miljö!$B$1:$J$479,MATCH("Typ av ursprungsspecificerad el   (Om inget värde anges används Nordisk residualmix, se inforuta) ()",Miljö!$B$1:$J$1,0),FALSE)</f>
        <v>-</v>
      </c>
      <c r="G316" t="str">
        <f>VLOOKUP($B316,Miljö!$B$1:$J$479,MATCH("Primärenergifaktor ()",Miljö!$B$1:$J$1,0),FALSE)</f>
        <v>-</v>
      </c>
      <c r="H316" t="str">
        <f>VLOOKUP($B316,Miljö!$B$1:$J$479,MATCH("Koldioxidekvivalenter energiomvandling (g/kwh)",Miljö!$B$1:$J$1,0),FALSE)</f>
        <v>-</v>
      </c>
      <c r="I316" t="str">
        <f>VLOOKUP($B316,Miljö!$B$1:$J$479,MATCH("Fossilandel för ursprungspecificerad el ()",Miljö!$B$1:$J$1,0),FALSE)</f>
        <v>-</v>
      </c>
      <c r="J316" t="str">
        <f>VLOOKUP($B316,Miljö!$B$1:$J$479,MATCH("Kärnkraftsandel för ursprungsspecificerad el ()",Miljö!$B$1:$J$1,0),FALSE)</f>
        <v>-</v>
      </c>
      <c r="L316">
        <f>VLOOKUP($B316,Totalt!$B$1:$BP$497,MATCH("total el",Totalt!$B$1:$BP$1,0),FALSE)</f>
        <v>0</v>
      </c>
      <c r="N316" s="229" t="str">
        <f t="shared" si="16"/>
        <v/>
      </c>
      <c r="O316" s="229" t="str">
        <f t="shared" si="17"/>
        <v/>
      </c>
      <c r="P316" s="229" t="str">
        <f t="shared" si="18"/>
        <v/>
      </c>
      <c r="Q316" s="229" t="str">
        <f t="shared" si="19"/>
        <v/>
      </c>
    </row>
    <row r="317" spans="1:17" x14ac:dyDescent="0.25">
      <c r="A317" s="2" t="s">
        <v>474</v>
      </c>
      <c r="B317" s="2" t="s">
        <v>17</v>
      </c>
      <c r="C317" t="str">
        <f>VLOOKUP($B317,Totalt!$B$1:$BP$497,MATCH("Kvalitetsgranskad:",Totalt!$B$1:$BP$1,0),FALSE)</f>
        <v>Nej</v>
      </c>
      <c r="E317" t="str">
        <f>VLOOKUP($B317,Miljö!$B$1:$AG$479,MATCH(E$1,Miljö!$B$1:$AK$1,0),FALSE)</f>
        <v>Nej</v>
      </c>
      <c r="F317" t="str">
        <f>VLOOKUP($B317,Miljö!$B$1:$J$479,MATCH("Typ av ursprungsspecificerad el   (Om inget värde anges används Nordisk residualmix, se inforuta) ()",Miljö!$B$1:$J$1,0),FALSE)</f>
        <v>-</v>
      </c>
      <c r="G317" t="str">
        <f>VLOOKUP($B317,Miljö!$B$1:$J$479,MATCH("Primärenergifaktor ()",Miljö!$B$1:$J$1,0),FALSE)</f>
        <v>-</v>
      </c>
      <c r="H317" t="str">
        <f>VLOOKUP($B317,Miljö!$B$1:$J$479,MATCH("Koldioxidekvivalenter energiomvandling (g/kwh)",Miljö!$B$1:$J$1,0),FALSE)</f>
        <v>-</v>
      </c>
      <c r="I317" t="str">
        <f>VLOOKUP($B317,Miljö!$B$1:$J$479,MATCH("Fossilandel för ursprungspecificerad el ()",Miljö!$B$1:$J$1,0),FALSE)</f>
        <v>-</v>
      </c>
      <c r="J317" t="str">
        <f>VLOOKUP($B317,Miljö!$B$1:$J$479,MATCH("Kärnkraftsandel för ursprungsspecificerad el ()",Miljö!$B$1:$J$1,0),FALSE)</f>
        <v>-</v>
      </c>
      <c r="L317">
        <f>VLOOKUP($B317,Totalt!$B$1:$BP$497,MATCH("total el",Totalt!$B$1:$BP$1,0),FALSE)</f>
        <v>0</v>
      </c>
      <c r="N317" s="229" t="str">
        <f t="shared" si="16"/>
        <v/>
      </c>
      <c r="O317" s="229" t="str">
        <f t="shared" si="17"/>
        <v/>
      </c>
      <c r="P317" s="229" t="str">
        <f t="shared" si="18"/>
        <v/>
      </c>
      <c r="Q317" s="229" t="str">
        <f t="shared" si="19"/>
        <v/>
      </c>
    </row>
    <row r="318" spans="1:17" x14ac:dyDescent="0.25">
      <c r="A318" s="2" t="s">
        <v>474</v>
      </c>
      <c r="B318" s="2" t="s">
        <v>18</v>
      </c>
      <c r="C318" t="str">
        <f>VLOOKUP($B318,Totalt!$B$1:$BP$497,MATCH("Kvalitetsgranskad:",Totalt!$B$1:$BP$1,0),FALSE)</f>
        <v>Nej</v>
      </c>
      <c r="E318" t="str">
        <f>VLOOKUP($B318,Miljö!$B$1:$AG$479,MATCH(E$1,Miljö!$B$1:$AK$1,0),FALSE)</f>
        <v>Nej</v>
      </c>
      <c r="F318" t="str">
        <f>VLOOKUP($B318,Miljö!$B$1:$J$479,MATCH("Typ av ursprungsspecificerad el   (Om inget värde anges används Nordisk residualmix, se inforuta) ()",Miljö!$B$1:$J$1,0),FALSE)</f>
        <v>-</v>
      </c>
      <c r="G318" t="str">
        <f>VLOOKUP($B318,Miljö!$B$1:$J$479,MATCH("Primärenergifaktor ()",Miljö!$B$1:$J$1,0),FALSE)</f>
        <v>-</v>
      </c>
      <c r="H318" t="str">
        <f>VLOOKUP($B318,Miljö!$B$1:$J$479,MATCH("Koldioxidekvivalenter energiomvandling (g/kwh)",Miljö!$B$1:$J$1,0),FALSE)</f>
        <v>-</v>
      </c>
      <c r="I318" t="str">
        <f>VLOOKUP($B318,Miljö!$B$1:$J$479,MATCH("Fossilandel för ursprungspecificerad el ()",Miljö!$B$1:$J$1,0),FALSE)</f>
        <v>-</v>
      </c>
      <c r="J318" t="str">
        <f>VLOOKUP($B318,Miljö!$B$1:$J$479,MATCH("Kärnkraftsandel för ursprungsspecificerad el ()",Miljö!$B$1:$J$1,0),FALSE)</f>
        <v>-</v>
      </c>
      <c r="L318">
        <f>VLOOKUP($B318,Totalt!$B$1:$BP$497,MATCH("total el",Totalt!$B$1:$BP$1,0),FALSE)</f>
        <v>0</v>
      </c>
      <c r="N318" s="229" t="str">
        <f t="shared" si="16"/>
        <v/>
      </c>
      <c r="O318" s="229" t="str">
        <f t="shared" si="17"/>
        <v/>
      </c>
      <c r="P318" s="229" t="str">
        <f t="shared" si="18"/>
        <v/>
      </c>
      <c r="Q318" s="229" t="str">
        <f t="shared" si="19"/>
        <v/>
      </c>
    </row>
    <row r="319" spans="1:17" x14ac:dyDescent="0.25">
      <c r="A319" s="2" t="s">
        <v>474</v>
      </c>
      <c r="B319" s="2" t="s">
        <v>19</v>
      </c>
      <c r="C319" t="str">
        <f>VLOOKUP($B319,Totalt!$B$1:$BP$497,MATCH("Kvalitetsgranskad:",Totalt!$B$1:$BP$1,0),FALSE)</f>
        <v>Nej</v>
      </c>
      <c r="E319" t="str">
        <f>VLOOKUP($B319,Miljö!$B$1:$AG$479,MATCH(E$1,Miljö!$B$1:$AK$1,0),FALSE)</f>
        <v>Nej</v>
      </c>
      <c r="F319" t="str">
        <f>VLOOKUP($B319,Miljö!$B$1:$J$479,MATCH("Typ av ursprungsspecificerad el   (Om inget värde anges används Nordisk residualmix, se inforuta) ()",Miljö!$B$1:$J$1,0),FALSE)</f>
        <v>-</v>
      </c>
      <c r="G319" t="str">
        <f>VLOOKUP($B319,Miljö!$B$1:$J$479,MATCH("Primärenergifaktor ()",Miljö!$B$1:$J$1,0),FALSE)</f>
        <v>-</v>
      </c>
      <c r="H319" t="str">
        <f>VLOOKUP($B319,Miljö!$B$1:$J$479,MATCH("Koldioxidekvivalenter energiomvandling (g/kwh)",Miljö!$B$1:$J$1,0),FALSE)</f>
        <v>-</v>
      </c>
      <c r="I319" t="str">
        <f>VLOOKUP($B319,Miljö!$B$1:$J$479,MATCH("Fossilandel för ursprungspecificerad el ()",Miljö!$B$1:$J$1,0),FALSE)</f>
        <v>-</v>
      </c>
      <c r="J319" t="str">
        <f>VLOOKUP($B319,Miljö!$B$1:$J$479,MATCH("Kärnkraftsandel för ursprungsspecificerad el ()",Miljö!$B$1:$J$1,0),FALSE)</f>
        <v>-</v>
      </c>
      <c r="L319">
        <f>VLOOKUP($B319,Totalt!$B$1:$BP$497,MATCH("total el",Totalt!$B$1:$BP$1,0),FALSE)</f>
        <v>0</v>
      </c>
      <c r="N319" s="229" t="str">
        <f t="shared" si="16"/>
        <v/>
      </c>
      <c r="O319" s="229" t="str">
        <f t="shared" si="17"/>
        <v/>
      </c>
      <c r="P319" s="229" t="str">
        <f t="shared" si="18"/>
        <v/>
      </c>
      <c r="Q319" s="229" t="str">
        <f t="shared" si="19"/>
        <v/>
      </c>
    </row>
    <row r="320" spans="1:17" x14ac:dyDescent="0.25">
      <c r="A320" s="2" t="s">
        <v>477</v>
      </c>
      <c r="B320" s="2" t="s">
        <v>478</v>
      </c>
      <c r="C320" t="str">
        <f>VLOOKUP($B320,Totalt!$B$1:$BP$497,MATCH("Kvalitetsgranskad:",Totalt!$B$1:$BP$1,0),FALSE)</f>
        <v>Ja</v>
      </c>
      <c r="E320" t="str">
        <f>VLOOKUP($B320,Miljö!$B$1:$AG$479,MATCH(E$1,Miljö!$B$1:$AK$1,0),FALSE)</f>
        <v>Nej</v>
      </c>
      <c r="F320" t="str">
        <f>VLOOKUP($B320,Miljö!$B$1:$J$479,MATCH("Typ av ursprungsspecificerad el   (Om inget värde anges används Nordisk residualmix, se inforuta) ()",Miljö!$B$1:$J$1,0),FALSE)</f>
        <v>-</v>
      </c>
      <c r="G320">
        <f>VLOOKUP($B320,Miljö!$B$1:$J$479,MATCH("Primärenergifaktor ()",Miljö!$B$1:$J$1,0),FALSE)</f>
        <v>2.29</v>
      </c>
      <c r="H320">
        <f>VLOOKUP($B320,Miljö!$B$1:$J$479,MATCH("Koldioxidekvivalenter energiomvandling (g/kwh)",Miljö!$B$1:$J$1,0),FALSE)</f>
        <v>336.39</v>
      </c>
      <c r="I320">
        <f>VLOOKUP($B320,Miljö!$B$1:$J$479,MATCH("Fossilandel för ursprungspecificerad el ()",Miljö!$B$1:$J$1,0),FALSE)</f>
        <v>0.42099999999999999</v>
      </c>
      <c r="J320">
        <f>VLOOKUP($B320,Miljö!$B$1:$J$479,MATCH("Kärnkraftsandel för ursprungsspecificerad el ()",Miljö!$B$1:$J$1,0),FALSE)</f>
        <v>0.40799999999999997</v>
      </c>
      <c r="L320">
        <f>VLOOKUP($B320,Totalt!$B$1:$BP$497,MATCH("total el",Totalt!$B$1:$BP$1,0),FALSE)</f>
        <v>1.35</v>
      </c>
      <c r="N320" s="229">
        <f t="shared" si="16"/>
        <v>3.0915000000000004</v>
      </c>
      <c r="O320" s="229">
        <f t="shared" si="17"/>
        <v>454.12650000000002</v>
      </c>
      <c r="P320" s="229">
        <f t="shared" si="18"/>
        <v>0.56835000000000002</v>
      </c>
      <c r="Q320" s="229">
        <f t="shared" si="19"/>
        <v>0.55079999999999996</v>
      </c>
    </row>
    <row r="321" spans="1:17" x14ac:dyDescent="0.25">
      <c r="A321" s="2" t="s">
        <v>479</v>
      </c>
      <c r="B321" s="2" t="s">
        <v>480</v>
      </c>
      <c r="C321" t="str">
        <f>VLOOKUP($B321,Totalt!$B$1:$BP$497,MATCH("Kvalitetsgranskad:",Totalt!$B$1:$BP$1,0),FALSE)</f>
        <v>Nej</v>
      </c>
      <c r="E321" t="str">
        <f>VLOOKUP($B321,Miljö!$B$1:$AG$479,MATCH(E$1,Miljö!$B$1:$AK$1,0),FALSE)</f>
        <v>Nej</v>
      </c>
      <c r="F321" t="str">
        <f>VLOOKUP($B321,Miljö!$B$1:$J$479,MATCH("Typ av ursprungsspecificerad el   (Om inget värde anges används Nordisk residualmix, se inforuta) ()",Miljö!$B$1:$J$1,0),FALSE)</f>
        <v>-</v>
      </c>
      <c r="G321" t="str">
        <f>VLOOKUP($B321,Miljö!$B$1:$J$479,MATCH("Primärenergifaktor ()",Miljö!$B$1:$J$1,0),FALSE)</f>
        <v>-</v>
      </c>
      <c r="H321" t="str">
        <f>VLOOKUP($B321,Miljö!$B$1:$J$479,MATCH("Koldioxidekvivalenter energiomvandling (g/kwh)",Miljö!$B$1:$J$1,0),FALSE)</f>
        <v>-</v>
      </c>
      <c r="I321" t="str">
        <f>VLOOKUP($B321,Miljö!$B$1:$J$479,MATCH("Fossilandel för ursprungspecificerad el ()",Miljö!$B$1:$J$1,0),FALSE)</f>
        <v>-</v>
      </c>
      <c r="J321" t="str">
        <f>VLOOKUP($B321,Miljö!$B$1:$J$479,MATCH("Kärnkraftsandel för ursprungsspecificerad el ()",Miljö!$B$1:$J$1,0),FALSE)</f>
        <v>-</v>
      </c>
      <c r="L321">
        <f>VLOOKUP($B321,Totalt!$B$1:$BP$497,MATCH("total el",Totalt!$B$1:$BP$1,0),FALSE)</f>
        <v>0</v>
      </c>
      <c r="N321" s="229" t="str">
        <f t="shared" ref="N321:N383" si="20">IF(ISERROR($L321*G321),"",$L321*G321)</f>
        <v/>
      </c>
      <c r="O321" s="229" t="str">
        <f t="shared" ref="O321:O383" si="21">IF(ISERROR($L321*H321),"",$L321*H321)</f>
        <v/>
      </c>
      <c r="P321" s="229" t="str">
        <f t="shared" ref="P321:P383" si="22">IF(ISERROR($L321*I321),"",$L321*I321)</f>
        <v/>
      </c>
      <c r="Q321" s="229" t="str">
        <f t="shared" ref="Q321:Q383" si="23">IF(ISERROR($L321*J321),"",$L321*J321)</f>
        <v/>
      </c>
    </row>
    <row r="322" spans="1:17" x14ac:dyDescent="0.25">
      <c r="A322" s="2" t="s">
        <v>481</v>
      </c>
      <c r="B322" s="2" t="s">
        <v>482</v>
      </c>
      <c r="C322" t="str">
        <f>VLOOKUP($B322,Totalt!$B$1:$BP$497,MATCH("Kvalitetsgranskad:",Totalt!$B$1:$BP$1,0),FALSE)</f>
        <v>Ja</v>
      </c>
      <c r="E322" t="str">
        <f>VLOOKUP($B322,Miljö!$B$1:$AG$479,MATCH(E$1,Miljö!$B$1:$AK$1,0),FALSE)</f>
        <v>Ja</v>
      </c>
      <c r="F322" t="str">
        <f>VLOOKUP($B322,Miljö!$B$1:$J$479,MATCH("Typ av ursprungsspecificerad el   (Om inget värde anges används Nordisk residualmix, se inforuta) ()",Miljö!$B$1:$J$1,0),FALSE)</f>
        <v>'85% vattenkraft och 15%vindkraft'</v>
      </c>
      <c r="G322">
        <f>VLOOKUP($B322,Miljö!$B$1:$J$479,MATCH("Primärenergifaktor ()",Miljö!$B$1:$J$1,0),FALSE)</f>
        <v>0.95</v>
      </c>
      <c r="H322">
        <f>VLOOKUP($B322,Miljö!$B$1:$J$479,MATCH("Koldioxidekvivalenter energiomvandling (g/kwh)",Miljö!$B$1:$J$1,0),FALSE)</f>
        <v>0</v>
      </c>
      <c r="I322">
        <f>VLOOKUP($B322,Miljö!$B$1:$J$479,MATCH("Fossilandel för ursprungspecificerad el ()",Miljö!$B$1:$J$1,0),FALSE)</f>
        <v>0</v>
      </c>
      <c r="J322">
        <f>VLOOKUP($B322,Miljö!$B$1:$J$479,MATCH("Kärnkraftsandel för ursprungsspecificerad el ()",Miljö!$B$1:$J$1,0),FALSE)</f>
        <v>0</v>
      </c>
      <c r="L322">
        <f>VLOOKUP($B322,Totalt!$B$1:$BP$497,MATCH("total el",Totalt!$B$1:$BP$1,0),FALSE)</f>
        <v>3.86</v>
      </c>
      <c r="N322" s="229">
        <f t="shared" si="20"/>
        <v>3.6669999999999998</v>
      </c>
      <c r="O322" s="229">
        <f t="shared" si="21"/>
        <v>0</v>
      </c>
      <c r="P322" s="229">
        <f t="shared" si="22"/>
        <v>0</v>
      </c>
      <c r="Q322" s="229">
        <f t="shared" si="23"/>
        <v>0</v>
      </c>
    </row>
    <row r="323" spans="1:17" x14ac:dyDescent="0.25">
      <c r="A323" s="2" t="s">
        <v>481</v>
      </c>
      <c r="B323" s="2" t="s">
        <v>483</v>
      </c>
      <c r="C323" t="str">
        <f>VLOOKUP($B323,Totalt!$B$1:$BP$497,MATCH("Kvalitetsgranskad:",Totalt!$B$1:$BP$1,0),FALSE)</f>
        <v>Ja</v>
      </c>
      <c r="E323" t="str">
        <f>VLOOKUP($B323,Miljö!$B$1:$AG$479,MATCH(E$1,Miljö!$B$1:$AK$1,0),FALSE)</f>
        <v>Ja</v>
      </c>
      <c r="F323" t="str">
        <f>VLOOKUP($B323,Miljö!$B$1:$J$479,MATCH("Typ av ursprungsspecificerad el   (Om inget värde anges används Nordisk residualmix, se inforuta) ()",Miljö!$B$1:$J$1,0),FALSE)</f>
        <v>'85% vattenkraft och 15% vindkraft'</v>
      </c>
      <c r="G323">
        <f>VLOOKUP($B323,Miljö!$B$1:$J$479,MATCH("Primärenergifaktor ()",Miljö!$B$1:$J$1,0),FALSE)</f>
        <v>0.95</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VLOOKUP($B323,Totalt!$B$1:$BP$497,MATCH("total el",Totalt!$B$1:$BP$1,0),FALSE)</f>
        <v>0.8</v>
      </c>
      <c r="N323" s="229">
        <f t="shared" si="20"/>
        <v>0.76</v>
      </c>
      <c r="O323" s="229">
        <f t="shared" si="21"/>
        <v>0</v>
      </c>
      <c r="P323" s="229">
        <f t="shared" si="22"/>
        <v>0</v>
      </c>
      <c r="Q323" s="229">
        <f t="shared" si="23"/>
        <v>0</v>
      </c>
    </row>
    <row r="324" spans="1:17" x14ac:dyDescent="0.25">
      <c r="A324" s="2" t="s">
        <v>481</v>
      </c>
      <c r="B324" s="2" t="s">
        <v>484</v>
      </c>
      <c r="C324" t="str">
        <f>VLOOKUP($B324,Totalt!$B$1:$BP$497,MATCH("Kvalitetsgranskad:",Totalt!$B$1:$BP$1,0),FALSE)</f>
        <v>Ja</v>
      </c>
      <c r="E324" t="str">
        <f>VLOOKUP($B324,Miljö!$B$1:$AG$479,MATCH(E$1,Miljö!$B$1:$AK$1,0),FALSE)</f>
        <v>Ja</v>
      </c>
      <c r="F324" t="str">
        <f>VLOOKUP($B324,Miljö!$B$1:$J$479,MATCH("Typ av ursprungsspecificerad el   (Om inget värde anges används Nordisk residualmix, se inforuta) ()",Miljö!$B$1:$J$1,0),FALSE)</f>
        <v>'85% vattenkraft och 15% vindkraft'</v>
      </c>
      <c r="G324">
        <f>VLOOKUP($B324,Miljö!$B$1:$J$479,MATCH("Primärenergifaktor ()",Miljö!$B$1:$J$1,0),FALSE)</f>
        <v>0.95</v>
      </c>
      <c r="H324">
        <f>VLOOKUP($B324,Miljö!$B$1:$J$479,MATCH("Koldioxidekvivalenter energiomvandling (g/kwh)",Miljö!$B$1:$J$1,0),FALSE)</f>
        <v>0</v>
      </c>
      <c r="I324">
        <f>VLOOKUP($B324,Miljö!$B$1:$J$479,MATCH("Fossilandel för ursprungspecificerad el ()",Miljö!$B$1:$J$1,0),FALSE)</f>
        <v>0</v>
      </c>
      <c r="J324">
        <f>VLOOKUP($B324,Miljö!$B$1:$J$479,MATCH("Kärnkraftsandel för ursprungsspecificerad el ()",Miljö!$B$1:$J$1,0),FALSE)</f>
        <v>0</v>
      </c>
      <c r="L324">
        <f>VLOOKUP($B324,Totalt!$B$1:$BP$497,MATCH("total el",Totalt!$B$1:$BP$1,0),FALSE)</f>
        <v>0.22</v>
      </c>
      <c r="N324" s="229">
        <f t="shared" si="20"/>
        <v>0.20899999999999999</v>
      </c>
      <c r="O324" s="229">
        <f t="shared" si="21"/>
        <v>0</v>
      </c>
      <c r="P324" s="229">
        <f t="shared" si="22"/>
        <v>0</v>
      </c>
      <c r="Q324" s="229">
        <f t="shared" si="23"/>
        <v>0</v>
      </c>
    </row>
    <row r="325" spans="1:17" x14ac:dyDescent="0.25">
      <c r="A325" s="2" t="s">
        <v>481</v>
      </c>
      <c r="B325" s="2" t="s">
        <v>485</v>
      </c>
      <c r="C325" t="str">
        <f>VLOOKUP($B325,Totalt!$B$1:$BP$497,MATCH("Kvalitetsgranskad:",Totalt!$B$1:$BP$1,0),FALSE)</f>
        <v>Ja</v>
      </c>
      <c r="E325" t="str">
        <f>VLOOKUP($B325,Miljö!$B$1:$AG$479,MATCH(E$1,Miljö!$B$1:$AK$1,0),FALSE)</f>
        <v>Ja</v>
      </c>
      <c r="F325" t="str">
        <f>VLOOKUP($B325,Miljö!$B$1:$J$479,MATCH("Typ av ursprungsspecificerad el   (Om inget värde anges används Nordisk residualmix, se inforuta) ()",Miljö!$B$1:$J$1,0),FALSE)</f>
        <v>'85% vattenkraft och 15% vindkraft'</v>
      </c>
      <c r="G325">
        <f>VLOOKUP($B325,Miljö!$B$1:$J$479,MATCH("Primärenergifaktor ()",Miljö!$B$1:$J$1,0),FALSE)</f>
        <v>0.95</v>
      </c>
      <c r="H325">
        <f>VLOOKUP($B325,Miljö!$B$1:$J$479,MATCH("Koldioxidekvivalenter energiomvandling (g/kwh)",Miljö!$B$1:$J$1,0),FALSE)</f>
        <v>0</v>
      </c>
      <c r="I325">
        <f>VLOOKUP($B325,Miljö!$B$1:$J$479,MATCH("Fossilandel för ursprungspecificerad el ()",Miljö!$B$1:$J$1,0),FALSE)</f>
        <v>0</v>
      </c>
      <c r="J325">
        <f>VLOOKUP($B325,Miljö!$B$1:$J$479,MATCH("Kärnkraftsandel för ursprungsspecificerad el ()",Miljö!$B$1:$J$1,0),FALSE)</f>
        <v>0</v>
      </c>
      <c r="L325">
        <f>VLOOKUP($B325,Totalt!$B$1:$BP$497,MATCH("total el",Totalt!$B$1:$BP$1,0),FALSE)</f>
        <v>1.04</v>
      </c>
      <c r="N325" s="229">
        <f t="shared" si="20"/>
        <v>0.98799999999999999</v>
      </c>
      <c r="O325" s="229">
        <f t="shared" si="21"/>
        <v>0</v>
      </c>
      <c r="P325" s="229">
        <f t="shared" si="22"/>
        <v>0</v>
      </c>
      <c r="Q325" s="229">
        <f t="shared" si="23"/>
        <v>0</v>
      </c>
    </row>
    <row r="326" spans="1:17" x14ac:dyDescent="0.25">
      <c r="A326" s="2" t="s">
        <v>486</v>
      </c>
      <c r="B326" s="2" t="s">
        <v>487</v>
      </c>
      <c r="C326" t="str">
        <f>VLOOKUP($B326,Totalt!$B$1:$BP$497,MATCH("Kvalitetsgranskad:",Totalt!$B$1:$BP$1,0),FALSE)</f>
        <v>Ja</v>
      </c>
      <c r="E326" t="str">
        <f>VLOOKUP($B326,Miljö!$B$1:$AG$479,MATCH(E$1,Miljö!$B$1:$AK$1,0),FALSE)</f>
        <v>Ja</v>
      </c>
      <c r="F326" t="str">
        <f>VLOOKUP($B326,Miljö!$B$1:$J$479,MATCH("Typ av ursprungsspecificerad el   (Om inget värde anges används Nordisk residualmix, se inforuta) ()",Miljö!$B$1:$J$1,0),FALSE)</f>
        <v>'Förnybart'</v>
      </c>
      <c r="G326">
        <f>VLOOKUP($B326,Miljö!$B$1:$J$479,MATCH("Primärenergifaktor ()",Miljö!$B$1:$J$1,0),FALSE)</f>
        <v>1.1000000000000001</v>
      </c>
      <c r="H326">
        <f>VLOOKUP($B326,Miljö!$B$1:$J$479,MATCH("Koldioxidekvivalenter energiomvandling (g/kwh)",Miljö!$B$1:$J$1,0),FALSE)</f>
        <v>0</v>
      </c>
      <c r="I326">
        <f>VLOOKUP($B326,Miljö!$B$1:$J$479,MATCH("Fossilandel för ursprungspecificerad el ()",Miljö!$B$1:$J$1,0),FALSE)</f>
        <v>0</v>
      </c>
      <c r="J326">
        <f>VLOOKUP($B326,Miljö!$B$1:$J$479,MATCH("Kärnkraftsandel för ursprungsspecificerad el ()",Miljö!$B$1:$J$1,0),FALSE)</f>
        <v>0</v>
      </c>
      <c r="L326">
        <f>VLOOKUP($B326,Totalt!$B$1:$BP$497,MATCH("total el",Totalt!$B$1:$BP$1,0),FALSE)</f>
        <v>1</v>
      </c>
      <c r="N326" s="229">
        <f t="shared" si="20"/>
        <v>1.1000000000000001</v>
      </c>
      <c r="O326" s="229">
        <f t="shared" si="21"/>
        <v>0</v>
      </c>
      <c r="P326" s="229">
        <f t="shared" si="22"/>
        <v>0</v>
      </c>
      <c r="Q326" s="229">
        <f t="shared" si="23"/>
        <v>0</v>
      </c>
    </row>
    <row r="327" spans="1:17" x14ac:dyDescent="0.25">
      <c r="A327" s="2" t="s">
        <v>486</v>
      </c>
      <c r="B327" s="2" t="s">
        <v>488</v>
      </c>
      <c r="C327" t="str">
        <f>VLOOKUP($B327,Totalt!$B$1:$BP$497,MATCH("Kvalitetsgranskad:",Totalt!$B$1:$BP$1,0),FALSE)</f>
        <v>Ja</v>
      </c>
      <c r="E327" t="str">
        <f>VLOOKUP($B327,Miljö!$B$1:$AG$479,MATCH(E$1,Miljö!$B$1:$AK$1,0),FALSE)</f>
        <v>Ja</v>
      </c>
      <c r="F327" t="str">
        <f>VLOOKUP($B327,Miljö!$B$1:$J$479,MATCH("Typ av ursprungsspecificerad el   (Om inget värde anges används Nordisk residualmix, se inforuta) ()",Miljö!$B$1:$J$1,0),FALSE)</f>
        <v>'Förnybart'</v>
      </c>
      <c r="G327">
        <f>VLOOKUP($B327,Miljö!$B$1:$J$479,MATCH("Primärenergifaktor ()",Miljö!$B$1:$J$1,0),FALSE)</f>
        <v>1.1000000000000001</v>
      </c>
      <c r="H327">
        <f>VLOOKUP($B327,Miljö!$B$1:$J$479,MATCH("Koldioxidekvivalenter energiomvandling (g/kwh)",Miljö!$B$1:$J$1,0),FALSE)</f>
        <v>0</v>
      </c>
      <c r="I327">
        <f>VLOOKUP($B327,Miljö!$B$1:$J$479,MATCH("Fossilandel för ursprungspecificerad el ()",Miljö!$B$1:$J$1,0),FALSE)</f>
        <v>0</v>
      </c>
      <c r="J327">
        <f>VLOOKUP($B327,Miljö!$B$1:$J$479,MATCH("Kärnkraftsandel för ursprungsspecificerad el ()",Miljö!$B$1:$J$1,0),FALSE)</f>
        <v>0</v>
      </c>
      <c r="L327">
        <f>VLOOKUP($B327,Totalt!$B$1:$BP$497,MATCH("total el",Totalt!$B$1:$BP$1,0),FALSE)</f>
        <v>3.2000000000000001E-2</v>
      </c>
      <c r="N327" s="229">
        <f t="shared" si="20"/>
        <v>3.5200000000000002E-2</v>
      </c>
      <c r="O327" s="229">
        <f t="shared" si="21"/>
        <v>0</v>
      </c>
      <c r="P327" s="229">
        <f t="shared" si="22"/>
        <v>0</v>
      </c>
      <c r="Q327" s="229">
        <f t="shared" si="23"/>
        <v>0</v>
      </c>
    </row>
    <row r="328" spans="1:17" x14ac:dyDescent="0.25">
      <c r="A328" s="2" t="s">
        <v>489</v>
      </c>
      <c r="B328" s="2" t="s">
        <v>490</v>
      </c>
      <c r="C328" t="str">
        <f>VLOOKUP($B328,Totalt!$B$1:$BP$497,MATCH("Kvalitetsgranskad:",Totalt!$B$1:$BP$1,0),FALSE)</f>
        <v>Ja</v>
      </c>
      <c r="E328" t="str">
        <f>VLOOKUP($B328,Miljö!$B$1:$AG$479,MATCH(E$1,Miljö!$B$1:$AK$1,0),FALSE)</f>
        <v>Ja</v>
      </c>
      <c r="F328" t="str">
        <f>VLOOKUP($B328,Miljö!$B$1:$J$479,MATCH("Typ av ursprungsspecificerad el   (Om inget värde anges används Nordisk residualmix, se inforuta) ()",Miljö!$B$1:$J$1,0),FALSE)</f>
        <v>'Eskilstuna Bioel'</v>
      </c>
      <c r="G328">
        <f>VLOOKUP($B328,Miljö!$B$1:$J$479,MATCH("Primärenergifaktor ()",Miljö!$B$1:$J$1,0),FALSE)</f>
        <v>2</v>
      </c>
      <c r="H328">
        <f>VLOOKUP($B328,Miljö!$B$1:$J$479,MATCH("Koldioxidekvivalenter energiomvandling (g/kwh)",Miljö!$B$1:$J$1,0),FALSE)</f>
        <v>0</v>
      </c>
      <c r="I328">
        <f>VLOOKUP($B328,Miljö!$B$1:$J$479,MATCH("Fossilandel för ursprungspecificerad el ()",Miljö!$B$1:$J$1,0),FALSE)</f>
        <v>0</v>
      </c>
      <c r="J328">
        <f>VLOOKUP($B328,Miljö!$B$1:$J$479,MATCH("Kärnkraftsandel för ursprungsspecificerad el ()",Miljö!$B$1:$J$1,0),FALSE)</f>
        <v>0</v>
      </c>
      <c r="L328">
        <f>VLOOKUP($B328,Totalt!$B$1:$BP$497,MATCH("total el",Totalt!$B$1:$BP$1,0),FALSE)</f>
        <v>4.3230899999999997</v>
      </c>
      <c r="N328" s="229">
        <f t="shared" si="20"/>
        <v>8.6461799999999993</v>
      </c>
      <c r="O328" s="229">
        <f t="shared" si="21"/>
        <v>0</v>
      </c>
      <c r="P328" s="229">
        <f t="shared" si="22"/>
        <v>0</v>
      </c>
      <c r="Q328" s="229">
        <f t="shared" si="23"/>
        <v>0</v>
      </c>
    </row>
    <row r="329" spans="1:17" x14ac:dyDescent="0.25">
      <c r="A329" s="2" t="s">
        <v>491</v>
      </c>
      <c r="B329" s="2" t="s">
        <v>492</v>
      </c>
      <c r="C329" t="str">
        <f>VLOOKUP($B329,Totalt!$B$1:$BP$497,MATCH("Kvalitetsgranskad:",Totalt!$B$1:$BP$1,0),FALSE)</f>
        <v>Nej</v>
      </c>
      <c r="E329" t="str">
        <f>VLOOKUP($B329,Miljö!$B$1:$AG$479,MATCH(E$1,Miljö!$B$1:$AK$1,0),FALSE)</f>
        <v>Nej</v>
      </c>
      <c r="F329" t="str">
        <f>VLOOKUP($B329,Miljö!$B$1:$J$479,MATCH("Typ av ursprungsspecificerad el   (Om inget värde anges används Nordisk residualmix, se inforuta) ()",Miljö!$B$1:$J$1,0),FALSE)</f>
        <v>-</v>
      </c>
      <c r="G329" t="str">
        <f>VLOOKUP($B329,Miljö!$B$1:$J$479,MATCH("Primärenergifaktor ()",Miljö!$B$1:$J$1,0),FALSE)</f>
        <v>-</v>
      </c>
      <c r="H329" t="str">
        <f>VLOOKUP($B329,Miljö!$B$1:$J$479,MATCH("Koldioxidekvivalenter energiomvandling (g/kwh)",Miljö!$B$1:$J$1,0),FALSE)</f>
        <v>-</v>
      </c>
      <c r="I329" t="str">
        <f>VLOOKUP($B329,Miljö!$B$1:$J$479,MATCH("Fossilandel för ursprungspecificerad el ()",Miljö!$B$1:$J$1,0),FALSE)</f>
        <v>-</v>
      </c>
      <c r="J329" t="str">
        <f>VLOOKUP($B329,Miljö!$B$1:$J$479,MATCH("Kärnkraftsandel för ursprungsspecificerad el ()",Miljö!$B$1:$J$1,0),FALSE)</f>
        <v>-</v>
      </c>
      <c r="L329">
        <f>VLOOKUP($B329,Totalt!$B$1:$BP$497,MATCH("total el",Totalt!$B$1:$BP$1,0),FALSE)</f>
        <v>0</v>
      </c>
      <c r="N329" s="229" t="str">
        <f t="shared" si="20"/>
        <v/>
      </c>
      <c r="O329" s="229" t="str">
        <f t="shared" si="21"/>
        <v/>
      </c>
      <c r="P329" s="229" t="str">
        <f t="shared" si="22"/>
        <v/>
      </c>
      <c r="Q329" s="229" t="str">
        <f t="shared" si="23"/>
        <v/>
      </c>
    </row>
    <row r="330" spans="1:17" x14ac:dyDescent="0.25">
      <c r="A330" s="2" t="s">
        <v>493</v>
      </c>
      <c r="B330" s="2" t="s">
        <v>494</v>
      </c>
      <c r="C330" t="str">
        <f>VLOOKUP($B330,Totalt!$B$1:$BP$497,MATCH("Kvalitetsgranskad:",Totalt!$B$1:$BP$1,0),FALSE)</f>
        <v>Ja</v>
      </c>
      <c r="E330" t="str">
        <f>VLOOKUP($B330,Miljö!$B$1:$AG$479,MATCH(E$1,Miljö!$B$1:$AK$1,0),FALSE)</f>
        <v>Ja</v>
      </c>
      <c r="F330" t="str">
        <f>VLOOKUP($B330,Miljö!$B$1:$J$479,MATCH("Typ av ursprungsspecificerad el   (Om inget värde anges används Nordisk residualmix, se inforuta) ()",Miljö!$B$1:$J$1,0),FALSE)</f>
        <v>'Spec enl hemsida'</v>
      </c>
      <c r="G330">
        <f>VLOOKUP($B330,Miljö!$B$1:$J$479,MATCH("Primärenergifaktor ()",Miljö!$B$1:$J$1,0),FALSE)</f>
        <v>2.29</v>
      </c>
      <c r="H330">
        <f>VLOOKUP($B330,Miljö!$B$1:$J$479,MATCH("Koldioxidekvivalenter energiomvandling (g/kwh)",Miljö!$B$1:$J$1,0),FALSE)</f>
        <v>335</v>
      </c>
      <c r="I330">
        <f>VLOOKUP($B330,Miljö!$B$1:$J$479,MATCH("Fossilandel för ursprungspecificerad el ()",Miljö!$B$1:$J$1,0),FALSE)</f>
        <v>0.42099999999999999</v>
      </c>
      <c r="J330">
        <f>VLOOKUP($B330,Miljö!$B$1:$J$479,MATCH("Kärnkraftsandel för ursprungsspecificerad el ()",Miljö!$B$1:$J$1,0),FALSE)</f>
        <v>0.40799999999999997</v>
      </c>
      <c r="L330">
        <f>VLOOKUP($B330,Totalt!$B$1:$BP$497,MATCH("total el",Totalt!$B$1:$BP$1,0),FALSE)</f>
        <v>0.7</v>
      </c>
      <c r="N330" s="229">
        <f t="shared" si="20"/>
        <v>1.603</v>
      </c>
      <c r="O330" s="229">
        <f t="shared" si="21"/>
        <v>234.49999999999997</v>
      </c>
      <c r="P330" s="229">
        <f t="shared" si="22"/>
        <v>0.29469999999999996</v>
      </c>
      <c r="Q330" s="229">
        <f t="shared" si="23"/>
        <v>0.28559999999999997</v>
      </c>
    </row>
    <row r="331" spans="1:17" x14ac:dyDescent="0.25">
      <c r="A331" s="2" t="s">
        <v>493</v>
      </c>
      <c r="B331" s="2" t="s">
        <v>495</v>
      </c>
      <c r="C331" t="str">
        <f>VLOOKUP($B331,Totalt!$B$1:$BP$497,MATCH("Kvalitetsgranskad:",Totalt!$B$1:$BP$1,0),FALSE)</f>
        <v>Ja</v>
      </c>
      <c r="E331" t="str">
        <f>VLOOKUP($B331,Miljö!$B$1:$AG$479,MATCH(E$1,Miljö!$B$1:$AK$1,0),FALSE)</f>
        <v>Ja</v>
      </c>
      <c r="F331" t="str">
        <f>VLOOKUP($B331,Miljö!$B$1:$J$479,MATCH("Typ av ursprungsspecificerad el   (Om inget värde anges används Nordisk residualmix, se inforuta) ()",Miljö!$B$1:$J$1,0),FALSE)</f>
        <v>'Spec enl hemsida'</v>
      </c>
      <c r="G331">
        <f>VLOOKUP($B331,Miljö!$B$1:$J$479,MATCH("Primärenergifaktor ()",Miljö!$B$1:$J$1,0),FALSE)</f>
        <v>2.29</v>
      </c>
      <c r="H331">
        <f>VLOOKUP($B331,Miljö!$B$1:$J$479,MATCH("Koldioxidekvivalenter energiomvandling (g/kwh)",Miljö!$B$1:$J$1,0),FALSE)</f>
        <v>335</v>
      </c>
      <c r="I331">
        <f>VLOOKUP($B331,Miljö!$B$1:$J$479,MATCH("Fossilandel för ursprungspecificerad el ()",Miljö!$B$1:$J$1,0),FALSE)</f>
        <v>0.42099999999999999</v>
      </c>
      <c r="J331">
        <f>VLOOKUP($B331,Miljö!$B$1:$J$479,MATCH("Kärnkraftsandel för ursprungsspecificerad el ()",Miljö!$B$1:$J$1,0),FALSE)</f>
        <v>0.40799999999999997</v>
      </c>
      <c r="L331">
        <f>VLOOKUP($B331,Totalt!$B$1:$BP$497,MATCH("total el",Totalt!$B$1:$BP$1,0),FALSE)</f>
        <v>0.8</v>
      </c>
      <c r="N331" s="229">
        <f t="shared" si="20"/>
        <v>1.8320000000000001</v>
      </c>
      <c r="O331" s="229">
        <f t="shared" si="21"/>
        <v>268</v>
      </c>
      <c r="P331" s="229">
        <f t="shared" si="22"/>
        <v>0.33679999999999999</v>
      </c>
      <c r="Q331" s="229">
        <f t="shared" si="23"/>
        <v>0.32640000000000002</v>
      </c>
    </row>
    <row r="332" spans="1:17" x14ac:dyDescent="0.25">
      <c r="A332" s="2" t="s">
        <v>493</v>
      </c>
      <c r="B332" s="2" t="s">
        <v>496</v>
      </c>
      <c r="C332" t="str">
        <f>VLOOKUP($B332,Totalt!$B$1:$BP$497,MATCH("Kvalitetsgranskad:",Totalt!$B$1:$BP$1,0),FALSE)</f>
        <v>Ja</v>
      </c>
      <c r="E332" t="str">
        <f>VLOOKUP($B332,Miljö!$B$1:$AG$479,MATCH(E$1,Miljö!$B$1:$AK$1,0),FALSE)</f>
        <v>Ja</v>
      </c>
      <c r="F332" t="str">
        <f>VLOOKUP($B332,Miljö!$B$1:$J$479,MATCH("Typ av ursprungsspecificerad el   (Om inget värde anges används Nordisk residualmix, se inforuta) ()",Miljö!$B$1:$J$1,0),FALSE)</f>
        <v>'Spec enl hemsida'</v>
      </c>
      <c r="G332">
        <f>VLOOKUP($B332,Miljö!$B$1:$J$479,MATCH("Primärenergifaktor ()",Miljö!$B$1:$J$1,0),FALSE)</f>
        <v>2.29</v>
      </c>
      <c r="H332">
        <f>VLOOKUP($B332,Miljö!$B$1:$J$479,MATCH("Koldioxidekvivalenter energiomvandling (g/kwh)",Miljö!$B$1:$J$1,0),FALSE)</f>
        <v>335</v>
      </c>
      <c r="I332">
        <f>VLOOKUP($B332,Miljö!$B$1:$J$479,MATCH("Fossilandel för ursprungspecificerad el ()",Miljö!$B$1:$J$1,0),FALSE)</f>
        <v>0.42099999999999999</v>
      </c>
      <c r="J332">
        <f>VLOOKUP($B332,Miljö!$B$1:$J$479,MATCH("Kärnkraftsandel för ursprungsspecificerad el ()",Miljö!$B$1:$J$1,0),FALSE)</f>
        <v>0.40799999999999997</v>
      </c>
      <c r="L332">
        <f>VLOOKUP($B332,Totalt!$B$1:$BP$497,MATCH("total el",Totalt!$B$1:$BP$1,0),FALSE)</f>
        <v>22.2653</v>
      </c>
      <c r="N332" s="229">
        <f t="shared" si="20"/>
        <v>50.987537000000003</v>
      </c>
      <c r="O332" s="229">
        <f t="shared" si="21"/>
        <v>7458.8755000000001</v>
      </c>
      <c r="P332" s="229">
        <f t="shared" si="22"/>
        <v>9.3736912999999991</v>
      </c>
      <c r="Q332" s="229">
        <f t="shared" si="23"/>
        <v>9.0842423999999991</v>
      </c>
    </row>
    <row r="333" spans="1:17" x14ac:dyDescent="0.25">
      <c r="A333" s="2" t="s">
        <v>493</v>
      </c>
      <c r="B333" s="2" t="s">
        <v>497</v>
      </c>
      <c r="C333" t="str">
        <f>VLOOKUP($B333,Totalt!$B$1:$BP$497,MATCH("Kvalitetsgranskad:",Totalt!$B$1:$BP$1,0),FALSE)</f>
        <v>Ja</v>
      </c>
      <c r="E333" t="str">
        <f>VLOOKUP($B333,Miljö!$B$1:$AG$479,MATCH(E$1,Miljö!$B$1:$AK$1,0),FALSE)</f>
        <v>Ja</v>
      </c>
      <c r="F333" t="str">
        <f>VLOOKUP($B333,Miljö!$B$1:$J$479,MATCH("Typ av ursprungsspecificerad el   (Om inget värde anges används Nordisk residualmix, se inforuta) ()",Miljö!$B$1:$J$1,0),FALSE)</f>
        <v>'Spec enl hemsida'</v>
      </c>
      <c r="G333">
        <f>VLOOKUP($B333,Miljö!$B$1:$J$479,MATCH("Primärenergifaktor ()",Miljö!$B$1:$J$1,0),FALSE)</f>
        <v>2.29</v>
      </c>
      <c r="H333">
        <f>VLOOKUP($B333,Miljö!$B$1:$J$479,MATCH("Koldioxidekvivalenter energiomvandling (g/kwh)",Miljö!$B$1:$J$1,0),FALSE)</f>
        <v>335</v>
      </c>
      <c r="I333">
        <f>VLOOKUP($B333,Miljö!$B$1:$J$479,MATCH("Fossilandel för ursprungspecificerad el ()",Miljö!$B$1:$J$1,0),FALSE)</f>
        <v>0.42099999999999999</v>
      </c>
      <c r="J333">
        <f>VLOOKUP($B333,Miljö!$B$1:$J$479,MATCH("Kärnkraftsandel för ursprungsspecificerad el ()",Miljö!$B$1:$J$1,0),FALSE)</f>
        <v>0.40799999999999997</v>
      </c>
      <c r="L333">
        <f>VLOOKUP($B333,Totalt!$B$1:$BP$497,MATCH("total el",Totalt!$B$1:$BP$1,0),FALSE)</f>
        <v>50.602463</v>
      </c>
      <c r="N333" s="229">
        <f t="shared" si="20"/>
        <v>115.87964027</v>
      </c>
      <c r="O333" s="229">
        <f t="shared" si="21"/>
        <v>16951.825105</v>
      </c>
      <c r="P333" s="229">
        <f t="shared" si="22"/>
        <v>21.303636922999999</v>
      </c>
      <c r="Q333" s="229">
        <f t="shared" si="23"/>
        <v>20.645804903999998</v>
      </c>
    </row>
    <row r="334" spans="1:17" x14ac:dyDescent="0.25">
      <c r="A334" s="2" t="s">
        <v>493</v>
      </c>
      <c r="B334" s="2" t="s">
        <v>498</v>
      </c>
      <c r="C334" t="str">
        <f>VLOOKUP($B334,Totalt!$B$1:$BP$497,MATCH("Kvalitetsgranskad:",Totalt!$B$1:$BP$1,0),FALSE)</f>
        <v>Ja</v>
      </c>
      <c r="E334" t="str">
        <f>VLOOKUP($B334,Miljö!$B$1:$AG$479,MATCH(E$1,Miljö!$B$1:$AK$1,0),FALSE)</f>
        <v>Ja</v>
      </c>
      <c r="F334" t="str">
        <f>VLOOKUP($B334,Miljö!$B$1:$J$479,MATCH("Typ av ursprungsspecificerad el   (Om inget värde anges används Nordisk residualmix, se inforuta) ()",Miljö!$B$1:$J$1,0),FALSE)</f>
        <v>'Förnyelsebar'</v>
      </c>
      <c r="G334">
        <f>VLOOKUP($B334,Miljö!$B$1:$J$479,MATCH("Primärenergifaktor ()",Miljö!$B$1:$J$1,0),FALSE)</f>
        <v>0.8</v>
      </c>
      <c r="H334">
        <f>VLOOKUP($B334,Miljö!$B$1:$J$479,MATCH("Koldioxidekvivalenter energiomvandling (g/kwh)",Miljö!$B$1:$J$1,0),FALSE)</f>
        <v>0</v>
      </c>
      <c r="I334">
        <f>VLOOKUP($B334,Miljö!$B$1:$J$479,MATCH("Fossilandel för ursprungspecificerad el ()",Miljö!$B$1:$J$1,0),FALSE)</f>
        <v>0</v>
      </c>
      <c r="J334">
        <f>VLOOKUP($B334,Miljö!$B$1:$J$479,MATCH("Kärnkraftsandel för ursprungsspecificerad el ()",Miljö!$B$1:$J$1,0),FALSE)</f>
        <v>0</v>
      </c>
      <c r="L334">
        <f>VLOOKUP($B334,Totalt!$B$1:$BP$497,MATCH("total el",Totalt!$B$1:$BP$1,0),FALSE)</f>
        <v>0.1</v>
      </c>
      <c r="N334" s="229">
        <f t="shared" si="20"/>
        <v>8.0000000000000016E-2</v>
      </c>
      <c r="O334" s="229">
        <f t="shared" si="21"/>
        <v>0</v>
      </c>
      <c r="P334" s="229">
        <f t="shared" si="22"/>
        <v>0</v>
      </c>
      <c r="Q334" s="229">
        <f t="shared" si="23"/>
        <v>0</v>
      </c>
    </row>
    <row r="335" spans="1:17" x14ac:dyDescent="0.25">
      <c r="A335" s="2" t="s">
        <v>504</v>
      </c>
      <c r="B335" s="2" t="s">
        <v>505</v>
      </c>
      <c r="C335" t="str">
        <f>VLOOKUP($B335,Totalt!$B$1:$BP$497,MATCH("Kvalitetsgranskad:",Totalt!$B$1:$BP$1,0),FALSE)</f>
        <v>Nej</v>
      </c>
      <c r="E335" t="str">
        <f>VLOOKUP($B335,Miljö!$B$1:$AG$479,MATCH(E$1,Miljö!$B$1:$AK$1,0),FALSE)</f>
        <v>Ja</v>
      </c>
      <c r="F335" t="str">
        <f>VLOOKUP($B335,Miljö!$B$1:$J$479,MATCH("Typ av ursprungsspecificerad el   (Om inget värde anges används Nordisk residualmix, se inforuta) ()",Miljö!$B$1:$J$1,0),FALSE)</f>
        <v>'förnybar el "guarantee of origin"'</v>
      </c>
      <c r="G335">
        <f>VLOOKUP($B335,Miljö!$B$1:$J$479,MATCH("Primärenergifaktor ()",Miljö!$B$1:$J$1,0),FALSE)</f>
        <v>1.1000000000000001</v>
      </c>
      <c r="H335">
        <f>VLOOKUP($B335,Miljö!$B$1:$J$479,MATCH("Koldioxidekvivalenter energiomvandling (g/kwh)",Miljö!$B$1:$J$1,0),FALSE)</f>
        <v>0</v>
      </c>
      <c r="I335">
        <f>VLOOKUP($B335,Miljö!$B$1:$J$479,MATCH("Fossilandel för ursprungspecificerad el ()",Miljö!$B$1:$J$1,0),FALSE)</f>
        <v>0</v>
      </c>
      <c r="J335">
        <f>VLOOKUP($B335,Miljö!$B$1:$J$479,MATCH("Kärnkraftsandel för ursprungsspecificerad el ()",Miljö!$B$1:$J$1,0),FALSE)</f>
        <v>0</v>
      </c>
      <c r="L335">
        <f>VLOOKUP($B335,Totalt!$B$1:$BP$497,MATCH("total el",Totalt!$B$1:$BP$1,0),FALSE)</f>
        <v>9.2820400000000003</v>
      </c>
      <c r="N335" s="229">
        <f t="shared" si="20"/>
        <v>10.210244000000001</v>
      </c>
      <c r="O335" s="229">
        <f t="shared" si="21"/>
        <v>0</v>
      </c>
      <c r="P335" s="229">
        <f t="shared" si="22"/>
        <v>0</v>
      </c>
      <c r="Q335" s="229">
        <f t="shared" si="23"/>
        <v>0</v>
      </c>
    </row>
    <row r="336" spans="1:17" x14ac:dyDescent="0.25">
      <c r="A336" s="317" t="s">
        <v>1400</v>
      </c>
      <c r="B336" s="2" t="s">
        <v>506</v>
      </c>
      <c r="C336" t="str">
        <f>VLOOKUP($B336,Totalt!$B$1:$BP$497,MATCH("Kvalitetsgranskad:",Totalt!$B$1:$BP$1,0),FALSE)</f>
        <v>Ja</v>
      </c>
      <c r="E336" t="str">
        <f>VLOOKUP($B336,Miljö!$B$1:$AG$479,MATCH(E$1,Miljö!$B$1:$AK$1,0),FALSE)</f>
        <v>Nej</v>
      </c>
      <c r="F336" t="str">
        <f>VLOOKUP($B336,Miljö!$B$1:$J$479,MATCH("Typ av ursprungsspecificerad el   (Om inget värde anges används Nordisk residualmix, se inforuta) ()",Miljö!$B$1:$J$1,0),FALSE)</f>
        <v>'-'</v>
      </c>
      <c r="G336">
        <f>VLOOKUP($B336,Miljö!$B$1:$J$479,MATCH("Primärenergifaktor ()",Miljö!$B$1:$J$1,0),FALSE)</f>
        <v>2.29</v>
      </c>
      <c r="H336">
        <f>VLOOKUP($B336,Miljö!$B$1:$J$479,MATCH("Koldioxidekvivalenter energiomvandling (g/kwh)",Miljö!$B$1:$J$1,0),FALSE)</f>
        <v>336.39</v>
      </c>
      <c r="I336">
        <f>VLOOKUP($B336,Miljö!$B$1:$J$479,MATCH("Fossilandel för ursprungspecificerad el ()",Miljö!$B$1:$J$1,0),FALSE)</f>
        <v>0.42099999999999999</v>
      </c>
      <c r="J336">
        <f>VLOOKUP($B336,Miljö!$B$1:$J$479,MATCH("Kärnkraftsandel för ursprungsspecificerad el ()",Miljö!$B$1:$J$1,0),FALSE)</f>
        <v>0.40799999999999997</v>
      </c>
      <c r="L336">
        <f>VLOOKUP($B336,Totalt!$B$1:$BP$497,MATCH("total el",Totalt!$B$1:$BP$1,0),FALSE)</f>
        <v>0.111</v>
      </c>
      <c r="N336" s="229">
        <f t="shared" si="20"/>
        <v>0.25419000000000003</v>
      </c>
      <c r="O336" s="229">
        <f t="shared" si="21"/>
        <v>37.339289999999998</v>
      </c>
      <c r="P336" s="229">
        <f t="shared" si="22"/>
        <v>4.6731000000000002E-2</v>
      </c>
      <c r="Q336" s="229">
        <f t="shared" si="23"/>
        <v>4.5287999999999995E-2</v>
      </c>
    </row>
    <row r="337" spans="1:17" x14ac:dyDescent="0.25">
      <c r="A337" s="317" t="s">
        <v>1400</v>
      </c>
      <c r="B337" s="2" t="s">
        <v>507</v>
      </c>
      <c r="C337" t="str">
        <f>VLOOKUP($B337,Totalt!$B$1:$BP$497,MATCH("Kvalitetsgranskad:",Totalt!$B$1:$BP$1,0),FALSE)</f>
        <v>Ja</v>
      </c>
      <c r="E337" t="str">
        <f>VLOOKUP($B337,Miljö!$B$1:$AG$479,MATCH(E$1,Miljö!$B$1:$AK$1,0),FALSE)</f>
        <v>Nej</v>
      </c>
      <c r="F337" t="str">
        <f>VLOOKUP($B337,Miljö!$B$1:$J$479,MATCH("Typ av ursprungsspecificerad el   (Om inget värde anges används Nordisk residualmix, se inforuta) ()",Miljö!$B$1:$J$1,0),FALSE)</f>
        <v>'-'</v>
      </c>
      <c r="G337">
        <f>VLOOKUP($B337,Miljö!$B$1:$J$479,MATCH("Primärenergifaktor ()",Miljö!$B$1:$J$1,0),FALSE)</f>
        <v>2.29</v>
      </c>
      <c r="H337">
        <f>VLOOKUP($B337,Miljö!$B$1:$J$479,MATCH("Koldioxidekvivalenter energiomvandling (g/kwh)",Miljö!$B$1:$J$1,0),FALSE)</f>
        <v>336.39</v>
      </c>
      <c r="I337">
        <f>VLOOKUP($B337,Miljö!$B$1:$J$479,MATCH("Fossilandel för ursprungspecificerad el ()",Miljö!$B$1:$J$1,0),FALSE)</f>
        <v>0.42099999999999999</v>
      </c>
      <c r="J337">
        <f>VLOOKUP($B337,Miljö!$B$1:$J$479,MATCH("Kärnkraftsandel för ursprungsspecificerad el ()",Miljö!$B$1:$J$1,0),FALSE)</f>
        <v>0.40799999999999997</v>
      </c>
      <c r="L337">
        <f>VLOOKUP($B337,Totalt!$B$1:$BP$497,MATCH("total el",Totalt!$B$1:$BP$1,0),FALSE)</f>
        <v>1.3080000000000001</v>
      </c>
      <c r="N337" s="229">
        <f t="shared" si="20"/>
        <v>2.99532</v>
      </c>
      <c r="O337" s="229">
        <f t="shared" si="21"/>
        <v>439.99811999999997</v>
      </c>
      <c r="P337" s="229">
        <f t="shared" si="22"/>
        <v>0.55066800000000005</v>
      </c>
      <c r="Q337" s="229">
        <f t="shared" si="23"/>
        <v>0.53366400000000003</v>
      </c>
    </row>
    <row r="338" spans="1:17" x14ac:dyDescent="0.25">
      <c r="A338" s="2" t="s">
        <v>508</v>
      </c>
      <c r="B338" s="2" t="s">
        <v>509</v>
      </c>
      <c r="C338" t="str">
        <f>VLOOKUP($B338,Totalt!$B$1:$BP$497,MATCH("Kvalitetsgranskad:",Totalt!$B$1:$BP$1,0),FALSE)</f>
        <v>Nej</v>
      </c>
      <c r="E338" t="str">
        <f>VLOOKUP($B338,Miljö!$B$1:$AG$479,MATCH(E$1,Miljö!$B$1:$AK$1,0),FALSE)</f>
        <v>Nej</v>
      </c>
      <c r="F338" t="str">
        <f>VLOOKUP($B338,Miljö!$B$1:$J$479,MATCH("Typ av ursprungsspecificerad el   (Om inget värde anges används Nordisk residualmix, se inforuta) ()",Miljö!$B$1:$J$1,0),FALSE)</f>
        <v>-</v>
      </c>
      <c r="G338" t="str">
        <f>VLOOKUP($B338,Miljö!$B$1:$J$479,MATCH("Primärenergifaktor ()",Miljö!$B$1:$J$1,0),FALSE)</f>
        <v>-</v>
      </c>
      <c r="H338" t="str">
        <f>VLOOKUP($B338,Miljö!$B$1:$J$479,MATCH("Koldioxidekvivalenter energiomvandling (g/kwh)",Miljö!$B$1:$J$1,0),FALSE)</f>
        <v>-</v>
      </c>
      <c r="I338" t="str">
        <f>VLOOKUP($B338,Miljö!$B$1:$J$479,MATCH("Fossilandel för ursprungspecificerad el ()",Miljö!$B$1:$J$1,0),FALSE)</f>
        <v>-</v>
      </c>
      <c r="J338" t="str">
        <f>VLOOKUP($B338,Miljö!$B$1:$J$479,MATCH("Kärnkraftsandel för ursprungsspecificerad el ()",Miljö!$B$1:$J$1,0),FALSE)</f>
        <v>-</v>
      </c>
      <c r="L338">
        <f>VLOOKUP($B338,Totalt!$B$1:$BP$497,MATCH("total el",Totalt!$B$1:$BP$1,0),FALSE)</f>
        <v>0</v>
      </c>
      <c r="N338" s="229" t="str">
        <f t="shared" si="20"/>
        <v/>
      </c>
      <c r="O338" s="229" t="str">
        <f t="shared" si="21"/>
        <v/>
      </c>
      <c r="P338" s="229" t="str">
        <f t="shared" si="22"/>
        <v/>
      </c>
      <c r="Q338" s="229" t="str">
        <f t="shared" si="23"/>
        <v/>
      </c>
    </row>
    <row r="339" spans="1:17" x14ac:dyDescent="0.25">
      <c r="A339" s="2" t="s">
        <v>510</v>
      </c>
      <c r="B339" s="2" t="s">
        <v>511</v>
      </c>
      <c r="C339" t="str">
        <f>VLOOKUP($B339,Totalt!$B$1:$BP$497,MATCH("Kvalitetsgranskad:",Totalt!$B$1:$BP$1,0),FALSE)</f>
        <v>Ja</v>
      </c>
      <c r="E339" t="str">
        <f>VLOOKUP($B339,Miljö!$B$1:$AG$479,MATCH(E$1,Miljö!$B$1:$AK$1,0),FALSE)</f>
        <v>Ja</v>
      </c>
      <c r="F339" t="str">
        <f>VLOOKUP($B339,Miljö!$B$1:$J$479,MATCH("Typ av ursprungsspecificerad el   (Om inget värde anges används Nordisk residualmix, se inforuta) ()",Miljö!$B$1:$J$1,0),FALSE)</f>
        <v>''vind vatten bio''</v>
      </c>
      <c r="G339">
        <f>VLOOKUP($B339,Miljö!$B$1:$J$479,MATCH("Primärenergifaktor ()",Miljö!$B$1:$J$1,0),FALSE)</f>
        <v>1.03</v>
      </c>
      <c r="H339">
        <f>VLOOKUP($B339,Miljö!$B$1:$J$479,MATCH("Koldioxidekvivalenter energiomvandling (g/kwh)",Miljö!$B$1:$J$1,0),FALSE)</f>
        <v>0</v>
      </c>
      <c r="I339">
        <f>VLOOKUP($B339,Miljö!$B$1:$J$479,MATCH("Fossilandel för ursprungspecificerad el ()",Miljö!$B$1:$J$1,0),FALSE)</f>
        <v>0</v>
      </c>
      <c r="J339">
        <f>VLOOKUP($B339,Miljö!$B$1:$J$479,MATCH("Kärnkraftsandel för ursprungsspecificerad el ()",Miljö!$B$1:$J$1,0),FALSE)</f>
        <v>0</v>
      </c>
      <c r="L339">
        <f>VLOOKUP($B339,Totalt!$B$1:$BP$497,MATCH("total el",Totalt!$B$1:$BP$1,0),FALSE)</f>
        <v>0.185</v>
      </c>
      <c r="N339" s="229">
        <f t="shared" si="20"/>
        <v>0.19055</v>
      </c>
      <c r="O339" s="229">
        <f t="shared" si="21"/>
        <v>0</v>
      </c>
      <c r="P339" s="229">
        <f t="shared" si="22"/>
        <v>0</v>
      </c>
      <c r="Q339" s="229">
        <f t="shared" si="23"/>
        <v>0</v>
      </c>
    </row>
    <row r="340" spans="1:17" x14ac:dyDescent="0.25">
      <c r="A340" s="2" t="s">
        <v>510</v>
      </c>
      <c r="B340" s="2" t="s">
        <v>512</v>
      </c>
      <c r="C340" t="str">
        <f>VLOOKUP($B340,Totalt!$B$1:$BP$497,MATCH("Kvalitetsgranskad:",Totalt!$B$1:$BP$1,0),FALSE)</f>
        <v>Ja</v>
      </c>
      <c r="E340" t="str">
        <f>VLOOKUP($B340,Miljö!$B$1:$AG$479,MATCH(E$1,Miljö!$B$1:$AK$1,0),FALSE)</f>
        <v>Ja</v>
      </c>
      <c r="F340" t="str">
        <f>VLOOKUP($B340,Miljö!$B$1:$J$479,MATCH("Typ av ursprungsspecificerad el   (Om inget värde anges används Nordisk residualmix, se inforuta) ()",Miljö!$B$1:$J$1,0),FALSE)</f>
        <v>''vind vatten bio''</v>
      </c>
      <c r="G340">
        <f>VLOOKUP($B340,Miljö!$B$1:$J$479,MATCH("Primärenergifaktor ()",Miljö!$B$1:$J$1,0),FALSE)</f>
        <v>1.03</v>
      </c>
      <c r="H340">
        <f>VLOOKUP($B340,Miljö!$B$1:$J$479,MATCH("Koldioxidekvivalenter energiomvandling (g/kwh)",Miljö!$B$1:$J$1,0),FALSE)</f>
        <v>0</v>
      </c>
      <c r="I340">
        <f>VLOOKUP($B340,Miljö!$B$1:$J$479,MATCH("Fossilandel för ursprungspecificerad el ()",Miljö!$B$1:$J$1,0),FALSE)</f>
        <v>0</v>
      </c>
      <c r="J340">
        <f>VLOOKUP($B340,Miljö!$B$1:$J$479,MATCH("Kärnkraftsandel för ursprungsspecificerad el ()",Miljö!$B$1:$J$1,0),FALSE)</f>
        <v>0</v>
      </c>
      <c r="L340">
        <f>VLOOKUP($B340,Totalt!$B$1:$BP$497,MATCH("total el",Totalt!$B$1:$BP$1,0),FALSE)</f>
        <v>0.47500000000000003</v>
      </c>
      <c r="N340" s="229">
        <f t="shared" si="20"/>
        <v>0.48925000000000007</v>
      </c>
      <c r="O340" s="229">
        <f t="shared" si="21"/>
        <v>0</v>
      </c>
      <c r="P340" s="229">
        <f t="shared" si="22"/>
        <v>0</v>
      </c>
      <c r="Q340" s="229">
        <f t="shared" si="23"/>
        <v>0</v>
      </c>
    </row>
    <row r="341" spans="1:17" x14ac:dyDescent="0.25">
      <c r="A341" s="2" t="s">
        <v>510</v>
      </c>
      <c r="B341" s="2" t="s">
        <v>513</v>
      </c>
      <c r="C341" t="str">
        <f>VLOOKUP($B341,Totalt!$B$1:$BP$497,MATCH("Kvalitetsgranskad:",Totalt!$B$1:$BP$1,0),FALSE)</f>
        <v>Ja</v>
      </c>
      <c r="E341" t="str">
        <f>VLOOKUP($B341,Miljö!$B$1:$AG$479,MATCH(E$1,Miljö!$B$1:$AK$1,0),FALSE)</f>
        <v>Ja</v>
      </c>
      <c r="F341" t="str">
        <f>VLOOKUP($B341,Miljö!$B$1:$J$479,MATCH("Typ av ursprungsspecificerad el   (Om inget värde anges används Nordisk residualmix, se inforuta) ()",Miljö!$B$1:$J$1,0),FALSE)</f>
        <v>''vind vatten bio''</v>
      </c>
      <c r="G341">
        <f>VLOOKUP($B341,Miljö!$B$1:$J$479,MATCH("Primärenergifaktor ()",Miljö!$B$1:$J$1,0),FALSE)</f>
        <v>1.03</v>
      </c>
      <c r="H341">
        <f>VLOOKUP($B341,Miljö!$B$1:$J$479,MATCH("Koldioxidekvivalenter energiomvandling (g/kwh)",Miljö!$B$1:$J$1,0),FALSE)</f>
        <v>0</v>
      </c>
      <c r="I341">
        <f>VLOOKUP($B341,Miljö!$B$1:$J$479,MATCH("Fossilandel för ursprungspecificerad el ()",Miljö!$B$1:$J$1,0),FALSE)</f>
        <v>0</v>
      </c>
      <c r="J341">
        <f>VLOOKUP($B341,Miljö!$B$1:$J$479,MATCH("Kärnkraftsandel för ursprungsspecificerad el ()",Miljö!$B$1:$J$1,0),FALSE)</f>
        <v>0</v>
      </c>
      <c r="L341">
        <f>VLOOKUP($B341,Totalt!$B$1:$BP$497,MATCH("total el",Totalt!$B$1:$BP$1,0),FALSE)</f>
        <v>0.17499999999999999</v>
      </c>
      <c r="N341" s="229">
        <f t="shared" si="20"/>
        <v>0.18024999999999999</v>
      </c>
      <c r="O341" s="229">
        <f t="shared" si="21"/>
        <v>0</v>
      </c>
      <c r="P341" s="229">
        <f t="shared" si="22"/>
        <v>0</v>
      </c>
      <c r="Q341" s="229">
        <f t="shared" si="23"/>
        <v>0</v>
      </c>
    </row>
    <row r="342" spans="1:17" x14ac:dyDescent="0.25">
      <c r="A342" s="2" t="s">
        <v>510</v>
      </c>
      <c r="B342" s="2" t="s">
        <v>514</v>
      </c>
      <c r="C342" t="str">
        <f>VLOOKUP($B342,Totalt!$B$1:$BP$497,MATCH("Kvalitetsgranskad:",Totalt!$B$1:$BP$1,0),FALSE)</f>
        <v>Ja</v>
      </c>
      <c r="E342" t="str">
        <f>VLOOKUP($B342,Miljö!$B$1:$AG$479,MATCH(E$1,Miljö!$B$1:$AK$1,0),FALSE)</f>
        <v>Ja</v>
      </c>
      <c r="F342" t="str">
        <f>VLOOKUP($B342,Miljö!$B$1:$J$479,MATCH("Typ av ursprungsspecificerad el   (Om inget värde anges används Nordisk residualmix, se inforuta) ()",Miljö!$B$1:$J$1,0),FALSE)</f>
        <v>''vind vatten bio''</v>
      </c>
      <c r="G342">
        <f>VLOOKUP($B342,Miljö!$B$1:$J$479,MATCH("Primärenergifaktor ()",Miljö!$B$1:$J$1,0),FALSE)</f>
        <v>1.03</v>
      </c>
      <c r="H342">
        <f>VLOOKUP($B342,Miljö!$B$1:$J$479,MATCH("Koldioxidekvivalenter energiomvandling (g/kwh)",Miljö!$B$1:$J$1,0),FALSE)</f>
        <v>0</v>
      </c>
      <c r="I342">
        <f>VLOOKUP($B342,Miljö!$B$1:$J$479,MATCH("Fossilandel för ursprungspecificerad el ()",Miljö!$B$1:$J$1,0),FALSE)</f>
        <v>0</v>
      </c>
      <c r="J342">
        <f>VLOOKUP($B342,Miljö!$B$1:$J$479,MATCH("Kärnkraftsandel för ursprungsspecificerad el ()",Miljö!$B$1:$J$1,0),FALSE)</f>
        <v>0</v>
      </c>
      <c r="L342">
        <f>VLOOKUP($B342,Totalt!$B$1:$BP$497,MATCH("total el",Totalt!$B$1:$BP$1,0),FALSE)</f>
        <v>4.6218700000000004</v>
      </c>
      <c r="N342" s="229">
        <f t="shared" si="20"/>
        <v>4.7605261000000008</v>
      </c>
      <c r="O342" s="229">
        <f t="shared" si="21"/>
        <v>0</v>
      </c>
      <c r="P342" s="229">
        <f t="shared" si="22"/>
        <v>0</v>
      </c>
      <c r="Q342" s="229">
        <f t="shared" si="23"/>
        <v>0</v>
      </c>
    </row>
    <row r="343" spans="1:17" x14ac:dyDescent="0.25">
      <c r="A343" s="2" t="s">
        <v>515</v>
      </c>
      <c r="B343" s="2" t="s">
        <v>516</v>
      </c>
      <c r="C343" t="str">
        <f>VLOOKUP($B343,Totalt!$B$1:$BP$497,MATCH("Kvalitetsgranskad:",Totalt!$B$1:$BP$1,0),FALSE)</f>
        <v>Ja</v>
      </c>
      <c r="E343" t="str">
        <f>VLOOKUP($B343,Miljö!$B$1:$AG$479,MATCH(E$1,Miljö!$B$1:$AK$1,0),FALSE)</f>
        <v>Ja</v>
      </c>
      <c r="F343" t="str">
        <f>VLOOKUP($B343,Miljö!$B$1:$J$479,MATCH("Typ av ursprungsspecificerad el   (Om inget värde anges används Nordisk residualmix, se inforuta) ()",Miljö!$B$1:$J$1,0),FALSE)</f>
        <v>'Biokraft'</v>
      </c>
      <c r="G343">
        <f>VLOOKUP($B343,Miljö!$B$1:$J$479,MATCH("Primärenergifaktor ()",Miljö!$B$1:$J$1,0),FALSE)</f>
        <v>0.28000000000000003</v>
      </c>
      <c r="H343">
        <f>VLOOKUP($B343,Miljö!$B$1:$J$479,MATCH("Koldioxidekvivalenter energiomvandling (g/kwh)",Miljö!$B$1:$J$1,0),FALSE)</f>
        <v>0</v>
      </c>
      <c r="I343">
        <f>VLOOKUP($B343,Miljö!$B$1:$J$479,MATCH("Fossilandel för ursprungspecificerad el ()",Miljö!$B$1:$J$1,0),FALSE)</f>
        <v>0</v>
      </c>
      <c r="J343">
        <f>VLOOKUP($B343,Miljö!$B$1:$J$479,MATCH("Kärnkraftsandel för ursprungsspecificerad el ()",Miljö!$B$1:$J$1,0),FALSE)</f>
        <v>0</v>
      </c>
      <c r="L343">
        <f>VLOOKUP($B343,Totalt!$B$1:$BP$497,MATCH("total el",Totalt!$B$1:$BP$1,0),FALSE)</f>
        <v>62.3596</v>
      </c>
      <c r="N343" s="229">
        <f t="shared" si="20"/>
        <v>17.460688000000001</v>
      </c>
      <c r="O343" s="229">
        <f t="shared" si="21"/>
        <v>0</v>
      </c>
      <c r="P343" s="229">
        <f t="shared" si="22"/>
        <v>0</v>
      </c>
      <c r="Q343" s="229">
        <f t="shared" si="23"/>
        <v>0</v>
      </c>
    </row>
    <row r="344" spans="1:17" x14ac:dyDescent="0.25">
      <c r="A344" s="2" t="s">
        <v>517</v>
      </c>
      <c r="B344" s="2" t="s">
        <v>518</v>
      </c>
      <c r="C344" t="str">
        <f>VLOOKUP($B344,Totalt!$B$1:$BP$497,MATCH("Kvalitetsgranskad:",Totalt!$B$1:$BP$1,0),FALSE)</f>
        <v>Nej</v>
      </c>
      <c r="E344" t="str">
        <f>VLOOKUP($B344,Miljö!$B$1:$AG$479,MATCH(E$1,Miljö!$B$1:$AK$1,0),FALSE)</f>
        <v>Nej</v>
      </c>
      <c r="F344" t="str">
        <f>VLOOKUP($B344,Miljö!$B$1:$J$479,MATCH("Typ av ursprungsspecificerad el   (Om inget värde anges används Nordisk residualmix, se inforuta) ()",Miljö!$B$1:$J$1,0),FALSE)</f>
        <v>-</v>
      </c>
      <c r="G344" t="str">
        <f>VLOOKUP($B344,Miljö!$B$1:$J$479,MATCH("Primärenergifaktor ()",Miljö!$B$1:$J$1,0),FALSE)</f>
        <v>-</v>
      </c>
      <c r="H344" t="str">
        <f>VLOOKUP($B344,Miljö!$B$1:$J$479,MATCH("Koldioxidekvivalenter energiomvandling (g/kwh)",Miljö!$B$1:$J$1,0),FALSE)</f>
        <v>-</v>
      </c>
      <c r="I344" t="str">
        <f>VLOOKUP($B344,Miljö!$B$1:$J$479,MATCH("Fossilandel för ursprungspecificerad el ()",Miljö!$B$1:$J$1,0),FALSE)</f>
        <v>-</v>
      </c>
      <c r="J344" t="str">
        <f>VLOOKUP($B344,Miljö!$B$1:$J$479,MATCH("Kärnkraftsandel för ursprungsspecificerad el ()",Miljö!$B$1:$J$1,0),FALSE)</f>
        <v>-</v>
      </c>
      <c r="L344">
        <f>VLOOKUP($B344,Totalt!$B$1:$BP$497,MATCH("total el",Totalt!$B$1:$BP$1,0),FALSE)</f>
        <v>0</v>
      </c>
      <c r="N344" s="229" t="str">
        <f t="shared" si="20"/>
        <v/>
      </c>
      <c r="O344" s="229" t="str">
        <f t="shared" si="21"/>
        <v/>
      </c>
      <c r="P344" s="229" t="str">
        <f t="shared" si="22"/>
        <v/>
      </c>
      <c r="Q344" s="229" t="str">
        <f t="shared" si="23"/>
        <v/>
      </c>
    </row>
    <row r="345" spans="1:17" x14ac:dyDescent="0.25">
      <c r="A345" s="2" t="s">
        <v>521</v>
      </c>
      <c r="B345" s="2" t="s">
        <v>522</v>
      </c>
      <c r="C345" t="str">
        <f>VLOOKUP($B345,Totalt!$B$1:$BP$497,MATCH("Kvalitetsgranskad:",Totalt!$B$1:$BP$1,0),FALSE)</f>
        <v>Ja</v>
      </c>
      <c r="E345" t="str">
        <f>VLOOKUP($B345,Miljö!$B$1:$AG$479,MATCH(E$1,Miljö!$B$1:$AK$1,0),FALSE)</f>
        <v>Ja</v>
      </c>
      <c r="F345" t="str">
        <f>VLOOKUP($B345,Miljö!$B$1:$J$479,MATCH("Typ av ursprungsspecificerad el   (Om inget värde anges används Nordisk residualmix, se inforuta) ()",Miljö!$B$1:$J$1,0),FALSE)</f>
        <v>'Biobränsle'</v>
      </c>
      <c r="G345">
        <f>VLOOKUP($B345,Miljö!$B$1:$J$479,MATCH("Primärenergifaktor ()",Miljö!$B$1:$J$1,0),FALSE)</f>
        <v>0.03</v>
      </c>
      <c r="H345">
        <f>VLOOKUP($B345,Miljö!$B$1:$J$479,MATCH("Koldioxidekvivalenter energiomvandling (g/kwh)",Miljö!$B$1:$J$1,0),FALSE)</f>
        <v>9</v>
      </c>
      <c r="I345">
        <f>VLOOKUP($B345,Miljö!$B$1:$J$479,MATCH("Fossilandel för ursprungspecificerad el ()",Miljö!$B$1:$J$1,0),FALSE)</f>
        <v>0</v>
      </c>
      <c r="J345">
        <f>VLOOKUP($B345,Miljö!$B$1:$J$479,MATCH("Kärnkraftsandel för ursprungsspecificerad el ()",Miljö!$B$1:$J$1,0),FALSE)</f>
        <v>0</v>
      </c>
      <c r="L345">
        <f>VLOOKUP($B345,Totalt!$B$1:$BP$497,MATCH("total el",Totalt!$B$1:$BP$1,0),FALSE)</f>
        <v>0.32600000000000001</v>
      </c>
      <c r="N345" s="229">
        <f t="shared" si="20"/>
        <v>9.7800000000000005E-3</v>
      </c>
      <c r="O345" s="229">
        <f t="shared" si="21"/>
        <v>2.9340000000000002</v>
      </c>
      <c r="P345" s="229">
        <f t="shared" si="22"/>
        <v>0</v>
      </c>
      <c r="Q345" s="229">
        <f t="shared" si="23"/>
        <v>0</v>
      </c>
    </row>
    <row r="346" spans="1:17" x14ac:dyDescent="0.25">
      <c r="A346" s="2" t="s">
        <v>521</v>
      </c>
      <c r="B346" s="2" t="s">
        <v>523</v>
      </c>
      <c r="C346" t="str">
        <f>VLOOKUP($B346,Totalt!$B$1:$BP$497,MATCH("Kvalitetsgranskad:",Totalt!$B$1:$BP$1,0),FALSE)</f>
        <v>Ja</v>
      </c>
      <c r="E346" t="str">
        <f>VLOOKUP($B346,Miljö!$B$1:$AG$479,MATCH(E$1,Miljö!$B$1:$AK$1,0),FALSE)</f>
        <v>Ja</v>
      </c>
      <c r="F346" t="str">
        <f>VLOOKUP($B346,Miljö!$B$1:$J$479,MATCH("Typ av ursprungsspecificerad el   (Om inget värde anges används Nordisk residualmix, se inforuta) ()",Miljö!$B$1:$J$1,0),FALSE)</f>
        <v>'Biobränsle'</v>
      </c>
      <c r="G346">
        <f>VLOOKUP($B346,Miljö!$B$1:$J$479,MATCH("Primärenergifaktor ()",Miljö!$B$1:$J$1,0),FALSE)</f>
        <v>0.03</v>
      </c>
      <c r="H346">
        <f>VLOOKUP($B346,Miljö!$B$1:$J$479,MATCH("Koldioxidekvivalenter energiomvandling (g/kwh)",Miljö!$B$1:$J$1,0),FALSE)</f>
        <v>8.9600000000000009</v>
      </c>
      <c r="I346">
        <f>VLOOKUP($B346,Miljö!$B$1:$J$479,MATCH("Fossilandel för ursprungspecificerad el ()",Miljö!$B$1:$J$1,0),FALSE)</f>
        <v>0</v>
      </c>
      <c r="J346">
        <f>VLOOKUP($B346,Miljö!$B$1:$J$479,MATCH("Kärnkraftsandel för ursprungsspecificerad el ()",Miljö!$B$1:$J$1,0),FALSE)</f>
        <v>0</v>
      </c>
      <c r="L346">
        <f>VLOOKUP($B346,Totalt!$B$1:$BP$497,MATCH("total el",Totalt!$B$1:$BP$1,0),FALSE)</f>
        <v>5.5558699999999996</v>
      </c>
      <c r="N346" s="229">
        <f t="shared" si="20"/>
        <v>0.16667609999999999</v>
      </c>
      <c r="O346" s="229">
        <f t="shared" si="21"/>
        <v>49.7805952</v>
      </c>
      <c r="P346" s="229">
        <f t="shared" si="22"/>
        <v>0</v>
      </c>
      <c r="Q346" s="229">
        <f t="shared" si="23"/>
        <v>0</v>
      </c>
    </row>
    <row r="347" spans="1:17" x14ac:dyDescent="0.25">
      <c r="A347" s="2" t="s">
        <v>521</v>
      </c>
      <c r="B347" s="2" t="s">
        <v>524</v>
      </c>
      <c r="C347" t="str">
        <f>VLOOKUP($B347,Totalt!$B$1:$BP$497,MATCH("Kvalitetsgranskad:",Totalt!$B$1:$BP$1,0),FALSE)</f>
        <v>Ja</v>
      </c>
      <c r="E347" t="str">
        <f>VLOOKUP($B347,Miljö!$B$1:$AG$479,MATCH(E$1,Miljö!$B$1:$AK$1,0),FALSE)</f>
        <v>Ja</v>
      </c>
      <c r="F347" t="str">
        <f>VLOOKUP($B347,Miljö!$B$1:$J$479,MATCH("Typ av ursprungsspecificerad el   (Om inget värde anges används Nordisk residualmix, se inforuta) ()",Miljö!$B$1:$J$1,0),FALSE)</f>
        <v>'Biobränsle'</v>
      </c>
      <c r="G347">
        <f>VLOOKUP($B347,Miljö!$B$1:$J$479,MATCH("Primärenergifaktor ()",Miljö!$B$1:$J$1,0),FALSE)</f>
        <v>0.03</v>
      </c>
      <c r="H347">
        <f>VLOOKUP($B347,Miljö!$B$1:$J$479,MATCH("Koldioxidekvivalenter energiomvandling (g/kwh)",Miljö!$B$1:$J$1,0),FALSE)</f>
        <v>9</v>
      </c>
      <c r="I347">
        <f>VLOOKUP($B347,Miljö!$B$1:$J$479,MATCH("Fossilandel för ursprungspecificerad el ()",Miljö!$B$1:$J$1,0),FALSE)</f>
        <v>0</v>
      </c>
      <c r="J347">
        <f>VLOOKUP($B347,Miljö!$B$1:$J$479,MATCH("Kärnkraftsandel för ursprungsspecificerad el ()",Miljö!$B$1:$J$1,0),FALSE)</f>
        <v>0</v>
      </c>
      <c r="L347">
        <f>VLOOKUP($B347,Totalt!$B$1:$BP$497,MATCH("total el",Totalt!$B$1:$BP$1,0),FALSE)</f>
        <v>0.02</v>
      </c>
      <c r="N347" s="229">
        <f t="shared" si="20"/>
        <v>5.9999999999999995E-4</v>
      </c>
      <c r="O347" s="229">
        <f t="shared" si="21"/>
        <v>0.18</v>
      </c>
      <c r="P347" s="229">
        <f t="shared" si="22"/>
        <v>0</v>
      </c>
      <c r="Q347" s="229">
        <f t="shared" si="23"/>
        <v>0</v>
      </c>
    </row>
    <row r="348" spans="1:17" x14ac:dyDescent="0.25">
      <c r="A348" s="2" t="s">
        <v>521</v>
      </c>
      <c r="B348" s="2" t="s">
        <v>525</v>
      </c>
      <c r="C348" t="str">
        <f>VLOOKUP($B348,Totalt!$B$1:$BP$497,MATCH("Kvalitetsgranskad:",Totalt!$B$1:$BP$1,0),FALSE)</f>
        <v>Ja</v>
      </c>
      <c r="E348" t="str">
        <f>VLOOKUP($B348,Miljö!$B$1:$AG$479,MATCH(E$1,Miljö!$B$1:$AK$1,0),FALSE)</f>
        <v>Ja</v>
      </c>
      <c r="F348" t="str">
        <f>VLOOKUP($B348,Miljö!$B$1:$J$479,MATCH("Typ av ursprungsspecificerad el   (Om inget värde anges används Nordisk residualmix, se inforuta) ()",Miljö!$B$1:$J$1,0),FALSE)</f>
        <v>'vattenkraft och biobränslen'</v>
      </c>
      <c r="G348">
        <f>VLOOKUP($B348,Miljö!$B$1:$J$479,MATCH("Primärenergifaktor ()",Miljö!$B$1:$J$1,0),FALSE)</f>
        <v>0.2</v>
      </c>
      <c r="H348">
        <f>VLOOKUP($B348,Miljö!$B$1:$J$479,MATCH("Koldioxidekvivalenter energiomvandling (g/kwh)",Miljö!$B$1:$J$1,0),FALSE)</f>
        <v>6.7</v>
      </c>
      <c r="I348">
        <f>VLOOKUP($B348,Miljö!$B$1:$J$479,MATCH("Fossilandel för ursprungspecificerad el ()",Miljö!$B$1:$J$1,0),FALSE)</f>
        <v>0</v>
      </c>
      <c r="J348">
        <f>VLOOKUP($B348,Miljö!$B$1:$J$479,MATCH("Kärnkraftsandel för ursprungsspecificerad el ()",Miljö!$B$1:$J$1,0),FALSE)</f>
        <v>0</v>
      </c>
      <c r="L348">
        <f>VLOOKUP($B348,Totalt!$B$1:$BP$497,MATCH("total el",Totalt!$B$1:$BP$1,0),FALSE)</f>
        <v>38.138599999999997</v>
      </c>
      <c r="N348" s="229">
        <f t="shared" si="20"/>
        <v>7.6277200000000001</v>
      </c>
      <c r="O348" s="229">
        <f t="shared" si="21"/>
        <v>255.52861999999999</v>
      </c>
      <c r="P348" s="229">
        <f t="shared" si="22"/>
        <v>0</v>
      </c>
      <c r="Q348" s="229">
        <f t="shared" si="23"/>
        <v>0</v>
      </c>
    </row>
    <row r="349" spans="1:17" x14ac:dyDescent="0.25">
      <c r="A349" s="2" t="s">
        <v>521</v>
      </c>
      <c r="B349" s="2" t="s">
        <v>526</v>
      </c>
      <c r="C349" t="str">
        <f>VLOOKUP($B349,Totalt!$B$1:$BP$497,MATCH("Kvalitetsgranskad:",Totalt!$B$1:$BP$1,0),FALSE)</f>
        <v>Ja</v>
      </c>
      <c r="E349" t="str">
        <f>VLOOKUP($B349,Miljö!$B$1:$AG$479,MATCH(E$1,Miljö!$B$1:$AK$1,0),FALSE)</f>
        <v>Nej</v>
      </c>
      <c r="F349" t="str">
        <f>VLOOKUP($B349,Miljö!$B$1:$J$479,MATCH("Typ av ursprungsspecificerad el   (Om inget värde anges används Nordisk residualmix, se inforuta) ()",Miljö!$B$1:$J$1,0),FALSE)</f>
        <v>-</v>
      </c>
      <c r="G349">
        <f>VLOOKUP($B349,Miljö!$B$1:$J$479,MATCH("Primärenergifaktor ()",Miljö!$B$1:$J$1,0),FALSE)</f>
        <v>2.29</v>
      </c>
      <c r="H349">
        <f>VLOOKUP($B349,Miljö!$B$1:$J$479,MATCH("Koldioxidekvivalenter energiomvandling (g/kwh)",Miljö!$B$1:$J$1,0),FALSE)</f>
        <v>336.39</v>
      </c>
      <c r="I349">
        <f>VLOOKUP($B349,Miljö!$B$1:$J$479,MATCH("Fossilandel för ursprungspecificerad el ()",Miljö!$B$1:$J$1,0),FALSE)</f>
        <v>0.42099999999999999</v>
      </c>
      <c r="J349">
        <f>VLOOKUP($B349,Miljö!$B$1:$J$479,MATCH("Kärnkraftsandel för ursprungsspecificerad el ()",Miljö!$B$1:$J$1,0),FALSE)</f>
        <v>0.40799999999999997</v>
      </c>
      <c r="L349">
        <f>VLOOKUP($B349,Totalt!$B$1:$BP$497,MATCH("total el",Totalt!$B$1:$BP$1,0),FALSE)</f>
        <v>0.39</v>
      </c>
      <c r="N349" s="229">
        <f t="shared" si="20"/>
        <v>0.8931</v>
      </c>
      <c r="O349" s="229">
        <f t="shared" si="21"/>
        <v>131.19210000000001</v>
      </c>
      <c r="P349" s="229">
        <f t="shared" si="22"/>
        <v>0.16419</v>
      </c>
      <c r="Q349" s="229">
        <f t="shared" si="23"/>
        <v>0.15911999999999998</v>
      </c>
    </row>
    <row r="350" spans="1:17" x14ac:dyDescent="0.25">
      <c r="A350" s="2" t="s">
        <v>521</v>
      </c>
      <c r="B350" s="2" t="s">
        <v>527</v>
      </c>
      <c r="C350" t="str">
        <f>VLOOKUP($B350,Totalt!$B$1:$BP$497,MATCH("Kvalitetsgranskad:",Totalt!$B$1:$BP$1,0),FALSE)</f>
        <v>Ja</v>
      </c>
      <c r="E350" t="str">
        <f>VLOOKUP($B350,Miljö!$B$1:$AG$479,MATCH(E$1,Miljö!$B$1:$AK$1,0),FALSE)</f>
        <v>Nej</v>
      </c>
      <c r="F350" t="str">
        <f>VLOOKUP($B350,Miljö!$B$1:$J$479,MATCH("Typ av ursprungsspecificerad el   (Om inget värde anges används Nordisk residualmix, se inforuta) ()",Miljö!$B$1:$J$1,0),FALSE)</f>
        <v>-</v>
      </c>
      <c r="G350">
        <f>VLOOKUP($B350,Miljö!$B$1:$J$479,MATCH("Primärenergifaktor ()",Miljö!$B$1:$J$1,0),FALSE)</f>
        <v>2.29</v>
      </c>
      <c r="H350">
        <f>VLOOKUP($B350,Miljö!$B$1:$J$479,MATCH("Koldioxidekvivalenter energiomvandling (g/kwh)",Miljö!$B$1:$J$1,0),FALSE)</f>
        <v>336.39</v>
      </c>
      <c r="I350">
        <f>VLOOKUP($B350,Miljö!$B$1:$J$479,MATCH("Fossilandel för ursprungspecificerad el ()",Miljö!$B$1:$J$1,0),FALSE)</f>
        <v>0.42099999999999999</v>
      </c>
      <c r="J350">
        <f>VLOOKUP($B350,Miljö!$B$1:$J$479,MATCH("Kärnkraftsandel för ursprungsspecificerad el ()",Miljö!$B$1:$J$1,0),FALSE)</f>
        <v>0.40799999999999997</v>
      </c>
      <c r="L350">
        <f>VLOOKUP($B350,Totalt!$B$1:$BP$497,MATCH("total el",Totalt!$B$1:$BP$1,0),FALSE)</f>
        <v>0.627</v>
      </c>
      <c r="N350" s="229">
        <f t="shared" si="20"/>
        <v>1.4358299999999999</v>
      </c>
      <c r="O350" s="229">
        <f t="shared" si="21"/>
        <v>210.91652999999999</v>
      </c>
      <c r="P350" s="229">
        <f t="shared" si="22"/>
        <v>0.26396700000000001</v>
      </c>
      <c r="Q350" s="229">
        <f t="shared" si="23"/>
        <v>0.25581599999999999</v>
      </c>
    </row>
    <row r="351" spans="1:17" x14ac:dyDescent="0.25">
      <c r="A351" s="2" t="s">
        <v>528</v>
      </c>
      <c r="B351" s="2" t="s">
        <v>529</v>
      </c>
      <c r="C351" t="str">
        <f>VLOOKUP($B351,Totalt!$B$1:$BP$497,MATCH("Kvalitetsgranskad:",Totalt!$B$1:$BP$1,0),FALSE)</f>
        <v>Ja</v>
      </c>
      <c r="E351" t="str">
        <f>VLOOKUP($B351,Miljö!$B$1:$AG$479,MATCH(E$1,Miljö!$B$1:$AK$1,0),FALSE)</f>
        <v>Ja</v>
      </c>
      <c r="F351" t="str">
        <f>VLOOKUP($B351,Miljö!$B$1:$J$479,MATCH("Typ av ursprungsspecificerad el   (Om inget värde anges används Nordisk residualmix, se inforuta) ()",Miljö!$B$1:$J$1,0),FALSE)</f>
        <v>'LOS Energy "Vind och Vatten"'</v>
      </c>
      <c r="G351">
        <f>VLOOKUP($B351,Miljö!$B$1:$J$479,MATCH("Primärenergifaktor ()",Miljö!$B$1:$J$1,0),FALSE)</f>
        <v>1</v>
      </c>
      <c r="H351">
        <f>VLOOKUP($B351,Miljö!$B$1:$J$479,MATCH("Koldioxidekvivalenter energiomvandling (g/kwh)",Miljö!$B$1:$J$1,0),FALSE)</f>
        <v>0</v>
      </c>
      <c r="I351">
        <f>VLOOKUP($B351,Miljö!$B$1:$J$479,MATCH("Fossilandel för ursprungspecificerad el ()",Miljö!$B$1:$J$1,0),FALSE)</f>
        <v>0</v>
      </c>
      <c r="J351">
        <f>VLOOKUP($B351,Miljö!$B$1:$J$479,MATCH("Kärnkraftsandel för ursprungsspecificerad el ()",Miljö!$B$1:$J$1,0),FALSE)</f>
        <v>0</v>
      </c>
      <c r="L351">
        <f>VLOOKUP($B351,Totalt!$B$1:$BP$497,MATCH("total el",Totalt!$B$1:$BP$1,0),FALSE)</f>
        <v>1.66</v>
      </c>
      <c r="N351" s="229">
        <f t="shared" si="20"/>
        <v>1.66</v>
      </c>
      <c r="O351" s="229">
        <f t="shared" si="21"/>
        <v>0</v>
      </c>
      <c r="P351" s="229">
        <f t="shared" si="22"/>
        <v>0</v>
      </c>
      <c r="Q351" s="229">
        <f t="shared" si="23"/>
        <v>0</v>
      </c>
    </row>
    <row r="352" spans="1:17" x14ac:dyDescent="0.25">
      <c r="A352" s="2" t="s">
        <v>528</v>
      </c>
      <c r="B352" s="2" t="s">
        <v>530</v>
      </c>
      <c r="C352" t="str">
        <f>VLOOKUP($B352,Totalt!$B$1:$BP$497,MATCH("Kvalitetsgranskad:",Totalt!$B$1:$BP$1,0),FALSE)</f>
        <v>Nej</v>
      </c>
      <c r="E352" t="str">
        <f>VLOOKUP($B352,Miljö!$B$1:$AG$479,MATCH(E$1,Miljö!$B$1:$AK$1,0),FALSE)</f>
        <v>Nej</v>
      </c>
      <c r="F352" t="str">
        <f>VLOOKUP($B352,Miljö!$B$1:$J$479,MATCH("Typ av ursprungsspecificerad el   (Om inget värde anges används Nordisk residualmix, se inforuta) ()",Miljö!$B$1:$J$1,0),FALSE)</f>
        <v>-</v>
      </c>
      <c r="G352" t="str">
        <f>VLOOKUP($B352,Miljö!$B$1:$J$479,MATCH("Primärenergifaktor ()",Miljö!$B$1:$J$1,0),FALSE)</f>
        <v>-</v>
      </c>
      <c r="H352" t="str">
        <f>VLOOKUP($B352,Miljö!$B$1:$J$479,MATCH("Koldioxidekvivalenter energiomvandling (g/kwh)",Miljö!$B$1:$J$1,0),FALSE)</f>
        <v>-</v>
      </c>
      <c r="I352" t="str">
        <f>VLOOKUP($B352,Miljö!$B$1:$J$479,MATCH("Fossilandel för ursprungspecificerad el ()",Miljö!$B$1:$J$1,0),FALSE)</f>
        <v>-</v>
      </c>
      <c r="J352" t="str">
        <f>VLOOKUP($B352,Miljö!$B$1:$J$479,MATCH("Kärnkraftsandel för ursprungsspecificerad el ()",Miljö!$B$1:$J$1,0),FALSE)</f>
        <v>-</v>
      </c>
      <c r="L352">
        <f>VLOOKUP($B352,Totalt!$B$1:$BP$497,MATCH("total el",Totalt!$B$1:$BP$1,0),FALSE)</f>
        <v>0</v>
      </c>
      <c r="N352" s="229" t="str">
        <f t="shared" si="20"/>
        <v/>
      </c>
      <c r="O352" s="229" t="str">
        <f t="shared" si="21"/>
        <v/>
      </c>
      <c r="P352" s="229" t="str">
        <f t="shared" si="22"/>
        <v/>
      </c>
      <c r="Q352" s="229" t="str">
        <f t="shared" si="23"/>
        <v/>
      </c>
    </row>
    <row r="353" spans="1:17" x14ac:dyDescent="0.25">
      <c r="A353" s="2" t="s">
        <v>528</v>
      </c>
      <c r="B353" s="2" t="s">
        <v>531</v>
      </c>
      <c r="C353" t="str">
        <f>VLOOKUP($B353,Totalt!$B$1:$BP$497,MATCH("Kvalitetsgranskad:",Totalt!$B$1:$BP$1,0),FALSE)</f>
        <v>Ja</v>
      </c>
      <c r="E353" t="str">
        <f>VLOOKUP($B353,Miljö!$B$1:$AG$479,MATCH(E$1,Miljö!$B$1:$AK$1,0),FALSE)</f>
        <v>Ja</v>
      </c>
      <c r="F353" t="str">
        <f>VLOOKUP($B353,Miljö!$B$1:$J$479,MATCH("Typ av ursprungsspecificerad el   (Om inget värde anges används Nordisk residualmix, se inforuta) ()",Miljö!$B$1:$J$1,0),FALSE)</f>
        <v>'biokraft'</v>
      </c>
      <c r="G353">
        <f>VLOOKUP($B353,Miljö!$B$1:$J$479,MATCH("Primärenergifaktor ()",Miljö!$B$1:$J$1,0),FALSE)</f>
        <v>0.28000000000000003</v>
      </c>
      <c r="H353">
        <f>VLOOKUP($B353,Miljö!$B$1:$J$479,MATCH("Koldioxidekvivalenter energiomvandling (g/kwh)",Miljö!$B$1:$J$1,0),FALSE)</f>
        <v>0</v>
      </c>
      <c r="I353">
        <f>VLOOKUP($B353,Miljö!$B$1:$J$479,MATCH("Fossilandel för ursprungspecificerad el ()",Miljö!$B$1:$J$1,0),FALSE)</f>
        <v>0</v>
      </c>
      <c r="J353">
        <f>VLOOKUP($B353,Miljö!$B$1:$J$479,MATCH("Kärnkraftsandel för ursprungsspecificerad el ()",Miljö!$B$1:$J$1,0),FALSE)</f>
        <v>0</v>
      </c>
      <c r="L353">
        <f>VLOOKUP($B353,Totalt!$B$1:$BP$497,MATCH("total el",Totalt!$B$1:$BP$1,0),FALSE)</f>
        <v>14.560880000000001</v>
      </c>
      <c r="N353" s="229">
        <f t="shared" si="20"/>
        <v>4.0770464000000004</v>
      </c>
      <c r="O353" s="229">
        <f t="shared" si="21"/>
        <v>0</v>
      </c>
      <c r="P353" s="229">
        <f t="shared" si="22"/>
        <v>0</v>
      </c>
      <c r="Q353" s="229">
        <f t="shared" si="23"/>
        <v>0</v>
      </c>
    </row>
    <row r="354" spans="1:17" x14ac:dyDescent="0.25">
      <c r="A354" s="2" t="s">
        <v>532</v>
      </c>
      <c r="B354" s="2" t="s">
        <v>533</v>
      </c>
      <c r="C354" t="str">
        <f>VLOOKUP($B354,Totalt!$B$1:$BP$497,MATCH("Kvalitetsgranskad:",Totalt!$B$1:$BP$1,0),FALSE)</f>
        <v>Ja</v>
      </c>
      <c r="E354" t="str">
        <f>VLOOKUP($B354,Miljö!$B$1:$AG$479,MATCH(E$1,Miljö!$B$1:$AK$1,0),FALSE)</f>
        <v>Ja</v>
      </c>
      <c r="F354" t="str">
        <f>VLOOKUP($B354,Miljö!$B$1:$J$479,MATCH("Typ av ursprungsspecificerad el   (Om inget värde anges används Nordisk residualmix, se inforuta) ()",Miljö!$B$1:$J$1,0),FALSE)</f>
        <v>'Vattenkraft'</v>
      </c>
      <c r="G354">
        <f>VLOOKUP($B354,Miljö!$B$1:$J$479,MATCH("Primärenergifaktor ()",Miljö!$B$1:$J$1,0),FALSE)</f>
        <v>1.1000000000000001</v>
      </c>
      <c r="H354">
        <f>VLOOKUP($B354,Miljö!$B$1:$J$479,MATCH("Koldioxidekvivalenter energiomvandling (g/kwh)",Miljö!$B$1:$J$1,0),FALSE)</f>
        <v>0</v>
      </c>
      <c r="I354">
        <f>VLOOKUP($B354,Miljö!$B$1:$J$479,MATCH("Fossilandel för ursprungspecificerad el ()",Miljö!$B$1:$J$1,0),FALSE)</f>
        <v>0</v>
      </c>
      <c r="J354">
        <f>VLOOKUP($B354,Miljö!$B$1:$J$479,MATCH("Kärnkraftsandel för ursprungsspecificerad el ()",Miljö!$B$1:$J$1,0),FALSE)</f>
        <v>0</v>
      </c>
      <c r="L354">
        <f>VLOOKUP($B354,Totalt!$B$1:$BP$497,MATCH("total el",Totalt!$B$1:$BP$1,0),FALSE)</f>
        <v>1.6021799999999999</v>
      </c>
      <c r="N354" s="229">
        <f t="shared" si="20"/>
        <v>1.7623980000000001</v>
      </c>
      <c r="O354" s="229">
        <f t="shared" si="21"/>
        <v>0</v>
      </c>
      <c r="P354" s="229">
        <f t="shared" si="22"/>
        <v>0</v>
      </c>
      <c r="Q354" s="229">
        <f t="shared" si="23"/>
        <v>0</v>
      </c>
    </row>
    <row r="355" spans="1:17" x14ac:dyDescent="0.25">
      <c r="A355" s="2" t="s">
        <v>534</v>
      </c>
      <c r="B355" s="2" t="s">
        <v>535</v>
      </c>
      <c r="C355" t="str">
        <f>VLOOKUP($B355,Totalt!$B$1:$BP$497,MATCH("Kvalitetsgranskad:",Totalt!$B$1:$BP$1,0),FALSE)</f>
        <v>Ja</v>
      </c>
      <c r="E355" t="str">
        <f>VLOOKUP($B355,Miljö!$B$1:$AG$479,MATCH(E$1,Miljö!$B$1:$AK$1,0),FALSE)</f>
        <v>Nej</v>
      </c>
      <c r="F355" t="str">
        <f>VLOOKUP($B355,Miljö!$B$1:$J$479,MATCH("Typ av ursprungsspecificerad el   (Om inget värde anges används Nordisk residualmix, se inforuta) ()",Miljö!$B$1:$J$1,0),FALSE)</f>
        <v>'DS'</v>
      </c>
      <c r="G355">
        <f>VLOOKUP($B355,Miljö!$B$1:$J$479,MATCH("Primärenergifaktor ()",Miljö!$B$1:$J$1,0),FALSE)</f>
        <v>2.29</v>
      </c>
      <c r="H355">
        <f>VLOOKUP($B355,Miljö!$B$1:$J$479,MATCH("Koldioxidekvivalenter energiomvandling (g/kwh)",Miljö!$B$1:$J$1,0),FALSE)</f>
        <v>336.39</v>
      </c>
      <c r="I355">
        <f>VLOOKUP($B355,Miljö!$B$1:$J$479,MATCH("Fossilandel för ursprungspecificerad el ()",Miljö!$B$1:$J$1,0),FALSE)</f>
        <v>0.42099999999999999</v>
      </c>
      <c r="J355">
        <f>VLOOKUP($B355,Miljö!$B$1:$J$479,MATCH("Kärnkraftsandel för ursprungsspecificerad el ()",Miljö!$B$1:$J$1,0),FALSE)</f>
        <v>0.40799999999999997</v>
      </c>
      <c r="L355">
        <f>VLOOKUP($B355,Totalt!$B$1:$BP$497,MATCH("total el",Totalt!$B$1:$BP$1,0),FALSE)</f>
        <v>1.05</v>
      </c>
      <c r="N355" s="229">
        <f t="shared" si="20"/>
        <v>2.4045000000000001</v>
      </c>
      <c r="O355" s="229">
        <f t="shared" si="21"/>
        <v>353.20949999999999</v>
      </c>
      <c r="P355" s="229">
        <f t="shared" si="22"/>
        <v>0.44205</v>
      </c>
      <c r="Q355" s="229">
        <f t="shared" si="23"/>
        <v>0.4284</v>
      </c>
    </row>
    <row r="356" spans="1:17" x14ac:dyDescent="0.25">
      <c r="A356" s="2" t="s">
        <v>534</v>
      </c>
      <c r="B356" s="2" t="s">
        <v>536</v>
      </c>
      <c r="C356" t="str">
        <f>VLOOKUP($B356,Totalt!$B$1:$BP$497,MATCH("Kvalitetsgranskad:",Totalt!$B$1:$BP$1,0),FALSE)</f>
        <v>Nej</v>
      </c>
      <c r="E356" t="str">
        <f>VLOOKUP($B356,Miljö!$B$1:$AG$479,MATCH(E$1,Miljö!$B$1:$AK$1,0),FALSE)</f>
        <v>Nej</v>
      </c>
      <c r="F356" t="str">
        <f>VLOOKUP($B356,Miljö!$B$1:$J$479,MATCH("Typ av ursprungsspecificerad el   (Om inget värde anges används Nordisk residualmix, se inforuta) ()",Miljö!$B$1:$J$1,0),FALSE)</f>
        <v>-</v>
      </c>
      <c r="G356">
        <f>VLOOKUP($B356,Miljö!$B$1:$J$479,MATCH("Primärenergifaktor ()",Miljö!$B$1:$J$1,0),FALSE)</f>
        <v>2.29</v>
      </c>
      <c r="H356">
        <f>VLOOKUP($B356,Miljö!$B$1:$J$479,MATCH("Koldioxidekvivalenter energiomvandling (g/kwh)",Miljö!$B$1:$J$1,0),FALSE)</f>
        <v>336.39</v>
      </c>
      <c r="I356">
        <f>VLOOKUP($B356,Miljö!$B$1:$J$479,MATCH("Fossilandel för ursprungspecificerad el ()",Miljö!$B$1:$J$1,0),FALSE)</f>
        <v>0.42099999999999999</v>
      </c>
      <c r="J356">
        <f>VLOOKUP($B356,Miljö!$B$1:$J$479,MATCH("Kärnkraftsandel för ursprungsspecificerad el ()",Miljö!$B$1:$J$1,0),FALSE)</f>
        <v>0.40799999999999997</v>
      </c>
      <c r="L356">
        <f>VLOOKUP($B356,Totalt!$B$1:$BP$497,MATCH("total el",Totalt!$B$1:$BP$1,0),FALSE)</f>
        <v>0</v>
      </c>
      <c r="N356" s="229">
        <f t="shared" si="20"/>
        <v>0</v>
      </c>
      <c r="O356" s="229">
        <f t="shared" si="21"/>
        <v>0</v>
      </c>
      <c r="P356" s="229">
        <f t="shared" si="22"/>
        <v>0</v>
      </c>
      <c r="Q356" s="229">
        <f t="shared" si="23"/>
        <v>0</v>
      </c>
    </row>
    <row r="357" spans="1:17" x14ac:dyDescent="0.25">
      <c r="A357" s="2" t="s">
        <v>537</v>
      </c>
      <c r="B357" s="2" t="s">
        <v>538</v>
      </c>
      <c r="C357" t="str">
        <f>VLOOKUP($B357,Totalt!$B$1:$BP$497,MATCH("Kvalitetsgranskad:",Totalt!$B$1:$BP$1,0),FALSE)</f>
        <v>Nej</v>
      </c>
      <c r="E357" t="str">
        <f>VLOOKUP($B357,Miljö!$B$1:$AG$479,MATCH(E$1,Miljö!$B$1:$AK$1,0),FALSE)</f>
        <v>Nej</v>
      </c>
      <c r="F357" t="str">
        <f>VLOOKUP($B357,Miljö!$B$1:$J$479,MATCH("Typ av ursprungsspecificerad el   (Om inget värde anges används Nordisk residualmix, se inforuta) ()",Miljö!$B$1:$J$1,0),FALSE)</f>
        <v>-</v>
      </c>
      <c r="G357" t="str">
        <f>VLOOKUP($B357,Miljö!$B$1:$J$479,MATCH("Primärenergifaktor ()",Miljö!$B$1:$J$1,0),FALSE)</f>
        <v>-</v>
      </c>
      <c r="H357" t="str">
        <f>VLOOKUP($B357,Miljö!$B$1:$J$479,MATCH("Koldioxidekvivalenter energiomvandling (g/kwh)",Miljö!$B$1:$J$1,0),FALSE)</f>
        <v>-</v>
      </c>
      <c r="I357" t="str">
        <f>VLOOKUP($B357,Miljö!$B$1:$J$479,MATCH("Fossilandel för ursprungspecificerad el ()",Miljö!$B$1:$J$1,0),FALSE)</f>
        <v>-</v>
      </c>
      <c r="J357" t="str">
        <f>VLOOKUP($B357,Miljö!$B$1:$J$479,MATCH("Kärnkraftsandel för ursprungsspecificerad el ()",Miljö!$B$1:$J$1,0),FALSE)</f>
        <v>-</v>
      </c>
      <c r="L357">
        <f>VLOOKUP($B357,Totalt!$B$1:$BP$497,MATCH("total el",Totalt!$B$1:$BP$1,0),FALSE)</f>
        <v>0</v>
      </c>
      <c r="N357" s="229" t="str">
        <f t="shared" si="20"/>
        <v/>
      </c>
      <c r="O357" s="229" t="str">
        <f t="shared" si="21"/>
        <v/>
      </c>
      <c r="P357" s="229" t="str">
        <f t="shared" si="22"/>
        <v/>
      </c>
      <c r="Q357" s="229" t="str">
        <f t="shared" si="23"/>
        <v/>
      </c>
    </row>
    <row r="358" spans="1:17" x14ac:dyDescent="0.25">
      <c r="A358" s="2" t="s">
        <v>539</v>
      </c>
      <c r="B358" s="2" t="s">
        <v>539</v>
      </c>
      <c r="C358" t="str">
        <f>VLOOKUP($B358,Totalt!$B$1:$BP$497,MATCH("Kvalitetsgranskad:",Totalt!$B$1:$BP$1,0),FALSE)</f>
        <v>Ja</v>
      </c>
      <c r="E358" t="str">
        <f>VLOOKUP($B358,Miljö!$B$1:$AG$479,MATCH(E$1,Miljö!$B$1:$AK$1,0),FALSE)</f>
        <v>Nej</v>
      </c>
      <c r="F358" t="str">
        <f>VLOOKUP($B358,Miljö!$B$1:$J$479,MATCH("Typ av ursprungsspecificerad el   (Om inget värde anges används Nordisk residualmix, se inforuta) ()",Miljö!$B$1:$J$1,0),FALSE)</f>
        <v>-</v>
      </c>
      <c r="G358">
        <f>VLOOKUP($B358,Miljö!$B$1:$J$479,MATCH("Primärenergifaktor ()",Miljö!$B$1:$J$1,0),FALSE)</f>
        <v>2.29</v>
      </c>
      <c r="H358">
        <f>VLOOKUP($B358,Miljö!$B$1:$J$479,MATCH("Koldioxidekvivalenter energiomvandling (g/kwh)",Miljö!$B$1:$J$1,0),FALSE)</f>
        <v>336.39</v>
      </c>
      <c r="I358">
        <f>VLOOKUP($B358,Miljö!$B$1:$J$479,MATCH("Fossilandel för ursprungspecificerad el ()",Miljö!$B$1:$J$1,0),FALSE)</f>
        <v>0.42099999999999999</v>
      </c>
      <c r="J358">
        <f>VLOOKUP($B358,Miljö!$B$1:$J$479,MATCH("Kärnkraftsandel för ursprungsspecificerad el ()",Miljö!$B$1:$J$1,0),FALSE)</f>
        <v>0.40799999999999997</v>
      </c>
      <c r="L358">
        <f>VLOOKUP($B358,Totalt!$B$1:$BP$497,MATCH("total el",Totalt!$B$1:$BP$1,0),FALSE)</f>
        <v>9.06E-2</v>
      </c>
      <c r="N358" s="229">
        <f t="shared" si="20"/>
        <v>0.20747399999999999</v>
      </c>
      <c r="O358" s="229">
        <f t="shared" si="21"/>
        <v>30.476934</v>
      </c>
      <c r="P358" s="229">
        <f t="shared" si="22"/>
        <v>3.8142599999999999E-2</v>
      </c>
      <c r="Q358" s="229">
        <f t="shared" si="23"/>
        <v>3.6964799999999999E-2</v>
      </c>
    </row>
    <row r="359" spans="1:17" x14ac:dyDescent="0.25">
      <c r="A359" s="2" t="s">
        <v>542</v>
      </c>
      <c r="B359" s="2" t="s">
        <v>541</v>
      </c>
      <c r="C359" t="str">
        <f>VLOOKUP($B359,Totalt!$B$1:$BP$497,MATCH("Kvalitetsgranskad:",Totalt!$B$1:$BP$1,0),FALSE)</f>
        <v>Ja</v>
      </c>
      <c r="E359" t="str">
        <f>VLOOKUP($B359,Miljö!$B$1:$AG$479,MATCH(E$1,Miljö!$B$1:$AK$1,0),FALSE)</f>
        <v>Nej</v>
      </c>
      <c r="F359" t="str">
        <f>VLOOKUP($B359,Miljö!$B$1:$J$479,MATCH("Typ av ursprungsspecificerad el   (Om inget värde anges används Nordisk residualmix, se inforuta) ()",Miljö!$B$1:$J$1,0),FALSE)</f>
        <v>-</v>
      </c>
      <c r="G359">
        <f>VLOOKUP($B359,Miljö!$B$1:$J$479,MATCH("Primärenergifaktor ()",Miljö!$B$1:$J$1,0),FALSE)</f>
        <v>2.29</v>
      </c>
      <c r="H359">
        <f>VLOOKUP($B359,Miljö!$B$1:$J$479,MATCH("Koldioxidekvivalenter energiomvandling (g/kwh)",Miljö!$B$1:$J$1,0),FALSE)</f>
        <v>336.39</v>
      </c>
      <c r="I359">
        <f>VLOOKUP($B359,Miljö!$B$1:$J$479,MATCH("Fossilandel för ursprungspecificerad el ()",Miljö!$B$1:$J$1,0),FALSE)</f>
        <v>0.42099999999999999</v>
      </c>
      <c r="J359">
        <f>VLOOKUP($B359,Miljö!$B$1:$J$479,MATCH("Kärnkraftsandel för ursprungsspecificerad el ()",Miljö!$B$1:$J$1,0),FALSE)</f>
        <v>0.40799999999999997</v>
      </c>
      <c r="L359">
        <f>VLOOKUP($B359,Totalt!$B$1:$BP$497,MATCH("total el",Totalt!$B$1:$BP$1,0),FALSE)</f>
        <v>0.36</v>
      </c>
      <c r="N359" s="229">
        <f t="shared" si="20"/>
        <v>0.82440000000000002</v>
      </c>
      <c r="O359" s="229">
        <f t="shared" si="21"/>
        <v>121.10039999999999</v>
      </c>
      <c r="P359" s="229">
        <f t="shared" si="22"/>
        <v>0.15156</v>
      </c>
      <c r="Q359" s="229">
        <f t="shared" si="23"/>
        <v>0.14687999999999998</v>
      </c>
    </row>
    <row r="360" spans="1:17" x14ac:dyDescent="0.25">
      <c r="A360" s="2" t="s">
        <v>543</v>
      </c>
      <c r="B360" s="2" t="s">
        <v>544</v>
      </c>
      <c r="C360" t="str">
        <f>VLOOKUP($B360,Totalt!$B$1:$BP$497,MATCH("Kvalitetsgranskad:",Totalt!$B$1:$BP$1,0),FALSE)</f>
        <v>Nej</v>
      </c>
      <c r="E360" t="str">
        <f>VLOOKUP($B360,Miljö!$B$1:$AG$479,MATCH(E$1,Miljö!$B$1:$AK$1,0),FALSE)</f>
        <v>Nej</v>
      </c>
      <c r="F360" t="str">
        <f>VLOOKUP($B360,Miljö!$B$1:$J$479,MATCH("Typ av ursprungsspecificerad el   (Om inget värde anges används Nordisk residualmix, se inforuta) ()",Miljö!$B$1:$J$1,0),FALSE)</f>
        <v>-</v>
      </c>
      <c r="G360" t="str">
        <f>VLOOKUP($B360,Miljö!$B$1:$J$479,MATCH("Primärenergifaktor ()",Miljö!$B$1:$J$1,0),FALSE)</f>
        <v>-</v>
      </c>
      <c r="H360" t="str">
        <f>VLOOKUP($B360,Miljö!$B$1:$J$479,MATCH("Koldioxidekvivalenter energiomvandling (g/kwh)",Miljö!$B$1:$J$1,0),FALSE)</f>
        <v>-</v>
      </c>
      <c r="I360" t="str">
        <f>VLOOKUP($B360,Miljö!$B$1:$J$479,MATCH("Fossilandel för ursprungspecificerad el ()",Miljö!$B$1:$J$1,0),FALSE)</f>
        <v>-</v>
      </c>
      <c r="J360" t="str">
        <f>VLOOKUP($B360,Miljö!$B$1:$J$479,MATCH("Kärnkraftsandel för ursprungsspecificerad el ()",Miljö!$B$1:$J$1,0),FALSE)</f>
        <v>-</v>
      </c>
      <c r="L360">
        <f>VLOOKUP($B360,Totalt!$B$1:$BP$497,MATCH("total el",Totalt!$B$1:$BP$1,0),FALSE)</f>
        <v>0</v>
      </c>
      <c r="N360" s="229" t="str">
        <f t="shared" si="20"/>
        <v/>
      </c>
      <c r="O360" s="229" t="str">
        <f t="shared" si="21"/>
        <v/>
      </c>
      <c r="P360" s="229" t="str">
        <f t="shared" si="22"/>
        <v/>
      </c>
      <c r="Q360" s="229" t="str">
        <f t="shared" si="23"/>
        <v/>
      </c>
    </row>
    <row r="361" spans="1:17" x14ac:dyDescent="0.25">
      <c r="A361" s="2" t="s">
        <v>545</v>
      </c>
      <c r="B361" s="2" t="s">
        <v>546</v>
      </c>
      <c r="C361" t="str">
        <f>VLOOKUP($B361,Totalt!$B$1:$BP$497,MATCH("Kvalitetsgranskad:",Totalt!$B$1:$BP$1,0),FALSE)</f>
        <v>Ja</v>
      </c>
      <c r="E361" t="str">
        <f>VLOOKUP($B361,Miljö!$B$1:$AG$479,MATCH(E$1,Miljö!$B$1:$AK$1,0),FALSE)</f>
        <v>Ja</v>
      </c>
      <c r="F361" t="str">
        <f>VLOOKUP($B361,Miljö!$B$1:$J$479,MATCH("Typ av ursprungsspecificerad el   (Om inget värde anges används Nordisk residualmix, se inforuta) ()",Miljö!$B$1:$J$1,0),FALSE)</f>
        <v>'Vattenkraft'</v>
      </c>
      <c r="G361">
        <f>VLOOKUP($B361,Miljö!$B$1:$J$479,MATCH("Primärenergifaktor ()",Miljö!$B$1:$J$1,0),FALSE)</f>
        <v>1.1000000000000001</v>
      </c>
      <c r="H361">
        <f>VLOOKUP($B361,Miljö!$B$1:$J$479,MATCH("Koldioxidekvivalenter energiomvandling (g/kwh)",Miljö!$B$1:$J$1,0),FALSE)</f>
        <v>0</v>
      </c>
      <c r="I361">
        <f>VLOOKUP($B361,Miljö!$B$1:$J$479,MATCH("Fossilandel för ursprungspecificerad el ()",Miljö!$B$1:$J$1,0),FALSE)</f>
        <v>0</v>
      </c>
      <c r="J361">
        <f>VLOOKUP($B361,Miljö!$B$1:$J$479,MATCH("Kärnkraftsandel för ursprungsspecificerad el ()",Miljö!$B$1:$J$1,0),FALSE)</f>
        <v>0</v>
      </c>
      <c r="L361">
        <f>VLOOKUP($B361,Totalt!$B$1:$BP$497,MATCH("total el",Totalt!$B$1:$BP$1,0),FALSE)</f>
        <v>3.2898000000000001</v>
      </c>
      <c r="N361" s="229">
        <f t="shared" si="20"/>
        <v>3.6187800000000006</v>
      </c>
      <c r="O361" s="229">
        <f t="shared" si="21"/>
        <v>0</v>
      </c>
      <c r="P361" s="229">
        <f t="shared" si="22"/>
        <v>0</v>
      </c>
      <c r="Q361" s="229">
        <f t="shared" si="23"/>
        <v>0</v>
      </c>
    </row>
    <row r="362" spans="1:17" x14ac:dyDescent="0.25">
      <c r="A362" s="2" t="s">
        <v>547</v>
      </c>
      <c r="B362" s="2" t="s">
        <v>548</v>
      </c>
      <c r="C362" t="str">
        <f>VLOOKUP($B362,Totalt!$B$1:$BP$497,MATCH("Kvalitetsgranskad:",Totalt!$B$1:$BP$1,0),FALSE)</f>
        <v>Ja</v>
      </c>
      <c r="E362" t="str">
        <f>VLOOKUP($B362,Miljö!$B$1:$AG$479,MATCH(E$1,Miljö!$B$1:$AK$1,0),FALSE)</f>
        <v>Ja</v>
      </c>
      <c r="F362" t="str">
        <f>VLOOKUP($B362,Miljö!$B$1:$J$479,MATCH("Typ av ursprungsspecificerad el   (Om inget värde anges används Nordisk residualmix, se inforuta) ()",Miljö!$B$1:$J$1,0),FALSE)</f>
        <v>'Vattenkraft'</v>
      </c>
      <c r="G362">
        <f>VLOOKUP($B362,Miljö!$B$1:$J$479,MATCH("Primärenergifaktor ()",Miljö!$B$1:$J$1,0),FALSE)</f>
        <v>1.1000000000000001</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VLOOKUP($B362,Totalt!$B$1:$BP$497,MATCH("total el",Totalt!$B$1:$BP$1,0),FALSE)</f>
        <v>2.0739999999999998</v>
      </c>
      <c r="N362" s="229">
        <f t="shared" si="20"/>
        <v>2.2814000000000001</v>
      </c>
      <c r="O362" s="229">
        <f t="shared" si="21"/>
        <v>0</v>
      </c>
      <c r="P362" s="229">
        <f t="shared" si="22"/>
        <v>0</v>
      </c>
      <c r="Q362" s="229">
        <f t="shared" si="23"/>
        <v>0</v>
      </c>
    </row>
    <row r="363" spans="1:17" x14ac:dyDescent="0.25">
      <c r="A363" s="2" t="s">
        <v>549</v>
      </c>
      <c r="B363" s="2" t="s">
        <v>550</v>
      </c>
      <c r="C363" t="str">
        <f>VLOOKUP($B363,Totalt!$B$1:$BP$497,MATCH("Kvalitetsgranskad:",Totalt!$B$1:$BP$1,0),FALSE)</f>
        <v>Ja</v>
      </c>
      <c r="E363" t="str">
        <f>VLOOKUP($B363,Miljö!$B$1:$AG$479,MATCH(E$1,Miljö!$B$1:$AK$1,0),FALSE)</f>
        <v>Ja</v>
      </c>
      <c r="F363" t="str">
        <f>VLOOKUP($B363,Miljö!$B$1:$J$479,MATCH("Typ av ursprungsspecificerad el   (Om inget värde anges används Nordisk residualmix, se inforuta) ()",Miljö!$B$1:$J$1,0),FALSE)</f>
        <v>'El producerad i eget biokraftvärmeverk'</v>
      </c>
      <c r="G363">
        <f>VLOOKUP($B363,Miljö!$B$1:$J$479,MATCH("Primärenergifaktor ()",Miljö!$B$1:$J$1,0),FALSE)</f>
        <v>0.03</v>
      </c>
      <c r="H363">
        <f>VLOOKUP($B363,Miljö!$B$1:$J$479,MATCH("Koldioxidekvivalenter energiomvandling (g/kwh)",Miljö!$B$1:$J$1,0),FALSE)</f>
        <v>0</v>
      </c>
      <c r="I363">
        <f>VLOOKUP($B363,Miljö!$B$1:$J$479,MATCH("Fossilandel för ursprungspecificerad el ()",Miljö!$B$1:$J$1,0),FALSE)</f>
        <v>0</v>
      </c>
      <c r="J363">
        <f>VLOOKUP($B363,Miljö!$B$1:$J$479,MATCH("Kärnkraftsandel för ursprungsspecificerad el ()",Miljö!$B$1:$J$1,0),FALSE)</f>
        <v>0</v>
      </c>
      <c r="L363">
        <f>VLOOKUP($B363,Totalt!$B$1:$BP$497,MATCH("total el",Totalt!$B$1:$BP$1,0),FALSE)</f>
        <v>7.2660200000000001</v>
      </c>
      <c r="N363" s="229">
        <f t="shared" si="20"/>
        <v>0.2179806</v>
      </c>
      <c r="O363" s="229">
        <f t="shared" si="21"/>
        <v>0</v>
      </c>
      <c r="P363" s="229">
        <f t="shared" si="22"/>
        <v>0</v>
      </c>
      <c r="Q363" s="229">
        <f t="shared" si="23"/>
        <v>0</v>
      </c>
    </row>
    <row r="364" spans="1:17" x14ac:dyDescent="0.25">
      <c r="A364" s="2" t="s">
        <v>551</v>
      </c>
      <c r="B364" s="2" t="s">
        <v>552</v>
      </c>
      <c r="C364" t="str">
        <f>VLOOKUP($B364,Totalt!$B$1:$BP$497,MATCH("Kvalitetsgranskad:",Totalt!$B$1:$BP$1,0),FALSE)</f>
        <v>Ja</v>
      </c>
      <c r="E364" t="str">
        <f>VLOOKUP($B364,Miljö!$B$1:$AG$479,MATCH(E$1,Miljö!$B$1:$AK$1,0),FALSE)</f>
        <v>Nej</v>
      </c>
      <c r="F364" t="str">
        <f>VLOOKUP($B364,Miljö!$B$1:$J$479,MATCH("Typ av ursprungsspecificerad el   (Om inget värde anges används Nordisk residualmix, se inforuta) ()",Miljö!$B$1:$J$1,0),FALSE)</f>
        <v>'Residualelmix'</v>
      </c>
      <c r="G364">
        <f>VLOOKUP($B364,Miljö!$B$1:$J$479,MATCH("Primärenergifaktor ()",Miljö!$B$1:$J$1,0),FALSE)</f>
        <v>2.29</v>
      </c>
      <c r="H364">
        <f>VLOOKUP($B364,Miljö!$B$1:$J$479,MATCH("Koldioxidekvivalenter energiomvandling (g/kwh)",Miljö!$B$1:$J$1,0),FALSE)</f>
        <v>336.39</v>
      </c>
      <c r="I364">
        <f>VLOOKUP($B364,Miljö!$B$1:$J$479,MATCH("Fossilandel för ursprungspecificerad el ()",Miljö!$B$1:$J$1,0),FALSE)</f>
        <v>0.42099999999999999</v>
      </c>
      <c r="J364">
        <f>VLOOKUP($B364,Miljö!$B$1:$J$479,MATCH("Kärnkraftsandel för ursprungsspecificerad el ()",Miljö!$B$1:$J$1,0),FALSE)</f>
        <v>0.40799999999999997</v>
      </c>
      <c r="L364">
        <f>VLOOKUP($B364,Totalt!$B$1:$BP$497,MATCH("total el",Totalt!$B$1:$BP$1,0),FALSE)</f>
        <v>9.7000000000000003E-2</v>
      </c>
      <c r="N364" s="229">
        <f t="shared" si="20"/>
        <v>0.22213000000000002</v>
      </c>
      <c r="O364" s="229">
        <f t="shared" si="21"/>
        <v>32.629829999999998</v>
      </c>
      <c r="P364" s="229">
        <f t="shared" si="22"/>
        <v>4.0836999999999998E-2</v>
      </c>
      <c r="Q364" s="229">
        <f t="shared" si="23"/>
        <v>3.9576E-2</v>
      </c>
    </row>
    <row r="365" spans="1:17" x14ac:dyDescent="0.25">
      <c r="A365" s="2" t="s">
        <v>551</v>
      </c>
      <c r="B365" s="2" t="s">
        <v>553</v>
      </c>
      <c r="C365" t="str">
        <f>VLOOKUP($B365,Totalt!$B$1:$BP$497,MATCH("Kvalitetsgranskad:",Totalt!$B$1:$BP$1,0),FALSE)</f>
        <v>Ja</v>
      </c>
      <c r="E365" t="str">
        <f>VLOOKUP($B365,Miljö!$B$1:$AG$479,MATCH(E$1,Miljö!$B$1:$AK$1,0),FALSE)</f>
        <v>Nej</v>
      </c>
      <c r="F365" t="str">
        <f>VLOOKUP($B365,Miljö!$B$1:$J$479,MATCH("Typ av ursprungsspecificerad el   (Om inget värde anges används Nordisk residualmix, se inforuta) ()",Miljö!$B$1:$J$1,0),FALSE)</f>
        <v>'Residualelmix'</v>
      </c>
      <c r="G365">
        <f>VLOOKUP($B365,Miljö!$B$1:$J$479,MATCH("Primärenergifaktor ()",Miljö!$B$1:$J$1,0),FALSE)</f>
        <v>2.29</v>
      </c>
      <c r="H365">
        <f>VLOOKUP($B365,Miljö!$B$1:$J$479,MATCH("Koldioxidekvivalenter energiomvandling (g/kwh)",Miljö!$B$1:$J$1,0),FALSE)</f>
        <v>336.39</v>
      </c>
      <c r="I365">
        <f>VLOOKUP($B365,Miljö!$B$1:$J$479,MATCH("Fossilandel för ursprungspecificerad el ()",Miljö!$B$1:$J$1,0),FALSE)</f>
        <v>0.42099999999999999</v>
      </c>
      <c r="J365">
        <f>VLOOKUP($B365,Miljö!$B$1:$J$479,MATCH("Kärnkraftsandel för ursprungsspecificerad el ()",Miljö!$B$1:$J$1,0),FALSE)</f>
        <v>0.40799999999999997</v>
      </c>
      <c r="L365">
        <f>VLOOKUP($B365,Totalt!$B$1:$BP$497,MATCH("total el",Totalt!$B$1:$BP$1,0),FALSE)</f>
        <v>0.13</v>
      </c>
      <c r="N365" s="229">
        <f t="shared" si="20"/>
        <v>0.29770000000000002</v>
      </c>
      <c r="O365" s="229">
        <f t="shared" si="21"/>
        <v>43.730699999999999</v>
      </c>
      <c r="P365" s="229">
        <f t="shared" si="22"/>
        <v>5.4730000000000001E-2</v>
      </c>
      <c r="Q365" s="229">
        <f t="shared" si="23"/>
        <v>5.3039999999999997E-2</v>
      </c>
    </row>
    <row r="366" spans="1:17" x14ac:dyDescent="0.25">
      <c r="A366" s="2" t="s">
        <v>551</v>
      </c>
      <c r="B366" s="2" t="s">
        <v>554</v>
      </c>
      <c r="C366" t="str">
        <f>VLOOKUP($B366,Totalt!$B$1:$BP$497,MATCH("Kvalitetsgranskad:",Totalt!$B$1:$BP$1,0),FALSE)</f>
        <v>Ja</v>
      </c>
      <c r="E366" t="str">
        <f>VLOOKUP($B366,Miljö!$B$1:$AG$479,MATCH(E$1,Miljö!$B$1:$AK$1,0),FALSE)</f>
        <v>Nej</v>
      </c>
      <c r="F366" t="str">
        <f>VLOOKUP($B366,Miljö!$B$1:$J$479,MATCH("Typ av ursprungsspecificerad el   (Om inget värde anges används Nordisk residualmix, se inforuta) ()",Miljö!$B$1:$J$1,0),FALSE)</f>
        <v>'Residualelmix'</v>
      </c>
      <c r="G366">
        <f>VLOOKUP($B366,Miljö!$B$1:$J$479,MATCH("Primärenergifaktor ()",Miljö!$B$1:$J$1,0),FALSE)</f>
        <v>2.29</v>
      </c>
      <c r="H366">
        <f>VLOOKUP($B366,Miljö!$B$1:$J$479,MATCH("Koldioxidekvivalenter energiomvandling (g/kwh)",Miljö!$B$1:$J$1,0),FALSE)</f>
        <v>336.39</v>
      </c>
      <c r="I366">
        <f>VLOOKUP($B366,Miljö!$B$1:$J$479,MATCH("Fossilandel för ursprungspecificerad el ()",Miljö!$B$1:$J$1,0),FALSE)</f>
        <v>0.42099999999999999</v>
      </c>
      <c r="J366">
        <f>VLOOKUP($B366,Miljö!$B$1:$J$479,MATCH("Kärnkraftsandel för ursprungsspecificerad el ()",Miljö!$B$1:$J$1,0),FALSE)</f>
        <v>0.40799999999999997</v>
      </c>
      <c r="L366">
        <f>VLOOKUP($B366,Totalt!$B$1:$BP$497,MATCH("total el",Totalt!$B$1:$BP$1,0),FALSE)</f>
        <v>11.449299999999999</v>
      </c>
      <c r="N366" s="229">
        <f t="shared" si="20"/>
        <v>26.218896999999998</v>
      </c>
      <c r="O366" s="229">
        <f t="shared" si="21"/>
        <v>3851.4300269999994</v>
      </c>
      <c r="P366" s="229">
        <f t="shared" si="22"/>
        <v>4.8201552999999997</v>
      </c>
      <c r="Q366" s="229">
        <f t="shared" si="23"/>
        <v>4.6713143999999991</v>
      </c>
    </row>
    <row r="367" spans="1:17" x14ac:dyDescent="0.25">
      <c r="A367" s="2" t="s">
        <v>555</v>
      </c>
      <c r="B367" s="2" t="s">
        <v>556</v>
      </c>
      <c r="C367" t="str">
        <f>VLOOKUP($B367,Totalt!$B$1:$BP$497,MATCH("Kvalitetsgranskad:",Totalt!$B$1:$BP$1,0),FALSE)</f>
        <v>Ja</v>
      </c>
      <c r="E367" t="str">
        <f>VLOOKUP($B367,Miljö!$B$1:$AG$479,MATCH(E$1,Miljö!$B$1:$AK$1,0),FALSE)</f>
        <v>Nej</v>
      </c>
      <c r="F367" t="str">
        <f>VLOOKUP($B367,Miljö!$B$1:$J$479,MATCH("Typ av ursprungsspecificerad el   (Om inget värde anges används Nordisk residualmix, se inforuta) ()",Miljö!$B$1:$J$1,0),FALSE)</f>
        <v>-</v>
      </c>
      <c r="G367">
        <f>VLOOKUP($B367,Miljö!$B$1:$J$479,MATCH("Primärenergifaktor ()",Miljö!$B$1:$J$1,0),FALSE)</f>
        <v>2.29</v>
      </c>
      <c r="H367">
        <f>VLOOKUP($B367,Miljö!$B$1:$J$479,MATCH("Koldioxidekvivalenter energiomvandling (g/kwh)",Miljö!$B$1:$J$1,0),FALSE)</f>
        <v>336.39</v>
      </c>
      <c r="I367">
        <f>VLOOKUP($B367,Miljö!$B$1:$J$479,MATCH("Fossilandel för ursprungspecificerad el ()",Miljö!$B$1:$J$1,0),FALSE)</f>
        <v>0.42099999999999999</v>
      </c>
      <c r="J367">
        <f>VLOOKUP($B367,Miljö!$B$1:$J$479,MATCH("Kärnkraftsandel för ursprungsspecificerad el ()",Miljö!$B$1:$J$1,0),FALSE)</f>
        <v>0.40799999999999997</v>
      </c>
      <c r="L367">
        <f>VLOOKUP($B367,Totalt!$B$1:$BP$497,MATCH("total el",Totalt!$B$1:$BP$1,0),FALSE)</f>
        <v>3.5876699999999997E-2</v>
      </c>
      <c r="N367" s="229">
        <f t="shared" si="20"/>
        <v>8.2157643000000002E-2</v>
      </c>
      <c r="O367" s="229">
        <f t="shared" si="21"/>
        <v>12.068563112999998</v>
      </c>
      <c r="P367" s="229">
        <f t="shared" si="22"/>
        <v>1.5104090699999998E-2</v>
      </c>
      <c r="Q367" s="229">
        <f t="shared" si="23"/>
        <v>1.4637693599999998E-2</v>
      </c>
    </row>
    <row r="368" spans="1:17" x14ac:dyDescent="0.25">
      <c r="A368" s="2" t="s">
        <v>555</v>
      </c>
      <c r="B368" s="2" t="s">
        <v>557</v>
      </c>
      <c r="C368" t="str">
        <f>VLOOKUP($B368,Totalt!$B$1:$BP$497,MATCH("Kvalitetsgranskad:",Totalt!$B$1:$BP$1,0),FALSE)</f>
        <v>Ja</v>
      </c>
      <c r="E368" t="str">
        <f>VLOOKUP($B368,Miljö!$B$1:$AG$479,MATCH(E$1,Miljö!$B$1:$AK$1,0),FALSE)</f>
        <v>Nej</v>
      </c>
      <c r="F368" t="str">
        <f>VLOOKUP($B368,Miljö!$B$1:$J$479,MATCH("Typ av ursprungsspecificerad el   (Om inget värde anges används Nordisk residualmix, se inforuta) ()",Miljö!$B$1:$J$1,0),FALSE)</f>
        <v>-</v>
      </c>
      <c r="G368">
        <f>VLOOKUP($B368,Miljö!$B$1:$J$479,MATCH("Primärenergifaktor ()",Miljö!$B$1:$J$1,0),FALSE)</f>
        <v>2.29</v>
      </c>
      <c r="H368">
        <f>VLOOKUP($B368,Miljö!$B$1:$J$479,MATCH("Koldioxidekvivalenter energiomvandling (g/kwh)",Miljö!$B$1:$J$1,0),FALSE)</f>
        <v>336.39</v>
      </c>
      <c r="I368">
        <f>VLOOKUP($B368,Miljö!$B$1:$J$479,MATCH("Fossilandel för ursprungspecificerad el ()",Miljö!$B$1:$J$1,0),FALSE)</f>
        <v>0.42099999999999999</v>
      </c>
      <c r="J368">
        <f>VLOOKUP($B368,Miljö!$B$1:$J$479,MATCH("Kärnkraftsandel för ursprungsspecificerad el ()",Miljö!$B$1:$J$1,0),FALSE)</f>
        <v>0.40799999999999997</v>
      </c>
      <c r="L368">
        <f>VLOOKUP($B368,Totalt!$B$1:$BP$497,MATCH("total el",Totalt!$B$1:$BP$1,0),FALSE)</f>
        <v>1.5473000000000001E-2</v>
      </c>
      <c r="N368" s="229">
        <f t="shared" si="20"/>
        <v>3.543317E-2</v>
      </c>
      <c r="O368" s="229">
        <f t="shared" si="21"/>
        <v>5.2049624699999999</v>
      </c>
      <c r="P368" s="229">
        <f t="shared" si="22"/>
        <v>6.5141330000000001E-3</v>
      </c>
      <c r="Q368" s="229">
        <f t="shared" si="23"/>
        <v>6.3129839999999998E-3</v>
      </c>
    </row>
    <row r="369" spans="1:17" x14ac:dyDescent="0.25">
      <c r="A369" s="2" t="s">
        <v>555</v>
      </c>
      <c r="B369" s="2" t="s">
        <v>558</v>
      </c>
      <c r="C369" t="str">
        <f>VLOOKUP($B369,Totalt!$B$1:$BP$497,MATCH("Kvalitetsgranskad:",Totalt!$B$1:$BP$1,0),FALSE)</f>
        <v>Ja</v>
      </c>
      <c r="E369" t="str">
        <f>VLOOKUP($B369,Miljö!$B$1:$AG$479,MATCH(E$1,Miljö!$B$1:$AK$1,0),FALSE)</f>
        <v>Nej</v>
      </c>
      <c r="F369" t="str">
        <f>VLOOKUP($B369,Miljö!$B$1:$J$479,MATCH("Typ av ursprungsspecificerad el   (Om inget värde anges används Nordisk residualmix, se inforuta) ()",Miljö!$B$1:$J$1,0),FALSE)</f>
        <v>-</v>
      </c>
      <c r="G369">
        <f>VLOOKUP($B369,Miljö!$B$1:$J$479,MATCH("Primärenergifaktor ()",Miljö!$B$1:$J$1,0),FALSE)</f>
        <v>2.29</v>
      </c>
      <c r="H369">
        <f>VLOOKUP($B369,Miljö!$B$1:$J$479,MATCH("Koldioxidekvivalenter energiomvandling (g/kwh)",Miljö!$B$1:$J$1,0),FALSE)</f>
        <v>336.39</v>
      </c>
      <c r="I369">
        <f>VLOOKUP($B369,Miljö!$B$1:$J$479,MATCH("Fossilandel för ursprungspecificerad el ()",Miljö!$B$1:$J$1,0),FALSE)</f>
        <v>0.42099999999999999</v>
      </c>
      <c r="J369">
        <f>VLOOKUP($B369,Miljö!$B$1:$J$479,MATCH("Kärnkraftsandel för ursprungsspecificerad el ()",Miljö!$B$1:$J$1,0),FALSE)</f>
        <v>0.40799999999999997</v>
      </c>
      <c r="L369">
        <f>VLOOKUP($B369,Totalt!$B$1:$BP$497,MATCH("total el",Totalt!$B$1:$BP$1,0),FALSE)</f>
        <v>0.59014</v>
      </c>
      <c r="N369" s="229">
        <f t="shared" si="20"/>
        <v>1.3514206</v>
      </c>
      <c r="O369" s="229">
        <f t="shared" si="21"/>
        <v>198.51719459999998</v>
      </c>
      <c r="P369" s="229">
        <f t="shared" si="22"/>
        <v>0.24844893999999998</v>
      </c>
      <c r="Q369" s="229">
        <f t="shared" si="23"/>
        <v>0.24077711999999998</v>
      </c>
    </row>
    <row r="370" spans="1:17" x14ac:dyDescent="0.25">
      <c r="A370" s="2" t="s">
        <v>559</v>
      </c>
      <c r="B370" s="2" t="s">
        <v>560</v>
      </c>
      <c r="C370" t="str">
        <f>VLOOKUP($B370,Totalt!$B$1:$BP$497,MATCH("Kvalitetsgranskad:",Totalt!$B$1:$BP$1,0),FALSE)</f>
        <v>Ja</v>
      </c>
      <c r="E370" t="str">
        <f>VLOOKUP($B370,Miljö!$B$1:$AG$479,MATCH(E$1,Miljö!$B$1:$AK$1,0),FALSE)</f>
        <v>Ja</v>
      </c>
      <c r="F370" t="str">
        <f>VLOOKUP($B370,Miljö!$B$1:$J$479,MATCH("Typ av ursprungsspecificerad el   (Om inget värde anges används Nordisk residualmix, se inforuta) ()",Miljö!$B$1:$J$1,0),FALSE)</f>
        <v>'sol. vind. vatten. bio'</v>
      </c>
      <c r="G370">
        <f>VLOOKUP($B370,Miljö!$B$1:$J$479,MATCH("Primärenergifaktor ()",Miljö!$B$1:$J$1,0),FALSE)</f>
        <v>1.2030000000000001</v>
      </c>
      <c r="H370">
        <f>VLOOKUP($B370,Miljö!$B$1:$J$479,MATCH("Koldioxidekvivalenter energiomvandling (g/kwh)",Miljö!$B$1:$J$1,0),FALSE)</f>
        <v>10</v>
      </c>
      <c r="I370">
        <f>VLOOKUP($B370,Miljö!$B$1:$J$479,MATCH("Fossilandel för ursprungspecificerad el ()",Miljö!$B$1:$J$1,0),FALSE)</f>
        <v>0</v>
      </c>
      <c r="J370">
        <f>VLOOKUP($B370,Miljö!$B$1:$J$479,MATCH("Kärnkraftsandel för ursprungsspecificerad el ()",Miljö!$B$1:$J$1,0),FALSE)</f>
        <v>0</v>
      </c>
      <c r="L370">
        <f>VLOOKUP($B370,Totalt!$B$1:$BP$497,MATCH("total el",Totalt!$B$1:$BP$1,0),FALSE)</f>
        <v>0.158</v>
      </c>
      <c r="N370" s="229">
        <f t="shared" si="20"/>
        <v>0.19007400000000002</v>
      </c>
      <c r="O370" s="229">
        <f t="shared" si="21"/>
        <v>1.58</v>
      </c>
      <c r="P370" s="229">
        <f t="shared" si="22"/>
        <v>0</v>
      </c>
      <c r="Q370" s="229">
        <f t="shared" si="23"/>
        <v>0</v>
      </c>
    </row>
    <row r="371" spans="1:17" x14ac:dyDescent="0.25">
      <c r="A371" s="2" t="s">
        <v>559</v>
      </c>
      <c r="B371" s="2" t="s">
        <v>561</v>
      </c>
      <c r="C371" t="str">
        <f>VLOOKUP($B371,Totalt!$B$1:$BP$497,MATCH("Kvalitetsgranskad:",Totalt!$B$1:$BP$1,0),FALSE)</f>
        <v>Ja</v>
      </c>
      <c r="E371" t="str">
        <f>VLOOKUP($B371,Miljö!$B$1:$AG$479,MATCH(E$1,Miljö!$B$1:$AK$1,0),FALSE)</f>
        <v>Ja</v>
      </c>
      <c r="F371" t="str">
        <f>VLOOKUP($B371,Miljö!$B$1:$J$479,MATCH("Typ av ursprungsspecificerad el   (Om inget värde anges används Nordisk residualmix, se inforuta) ()",Miljö!$B$1:$J$1,0),FALSE)</f>
        <v>'sol. vind.vatten. bio'</v>
      </c>
      <c r="G371">
        <f>VLOOKUP($B371,Miljö!$B$1:$J$479,MATCH("Primärenergifaktor ()",Miljö!$B$1:$J$1,0),FALSE)</f>
        <v>1.2030000000000001</v>
      </c>
      <c r="H371">
        <f>VLOOKUP($B371,Miljö!$B$1:$J$479,MATCH("Koldioxidekvivalenter energiomvandling (g/kwh)",Miljö!$B$1:$J$1,0),FALSE)</f>
        <v>10</v>
      </c>
      <c r="I371">
        <f>VLOOKUP($B371,Miljö!$B$1:$J$479,MATCH("Fossilandel för ursprungspecificerad el ()",Miljö!$B$1:$J$1,0),FALSE)</f>
        <v>0</v>
      </c>
      <c r="J371">
        <f>VLOOKUP($B371,Miljö!$B$1:$J$479,MATCH("Kärnkraftsandel för ursprungsspecificerad el ()",Miljö!$B$1:$J$1,0),FALSE)</f>
        <v>0</v>
      </c>
      <c r="L371">
        <f>VLOOKUP($B371,Totalt!$B$1:$BP$497,MATCH("total el",Totalt!$B$1:$BP$1,0),FALSE)</f>
        <v>0.17199999999999999</v>
      </c>
      <c r="N371" s="229">
        <f t="shared" si="20"/>
        <v>0.20691599999999999</v>
      </c>
      <c r="O371" s="229">
        <f t="shared" si="21"/>
        <v>1.7199999999999998</v>
      </c>
      <c r="P371" s="229">
        <f t="shared" si="22"/>
        <v>0</v>
      </c>
      <c r="Q371" s="229">
        <f t="shared" si="23"/>
        <v>0</v>
      </c>
    </row>
    <row r="372" spans="1:17" x14ac:dyDescent="0.25">
      <c r="A372" s="2" t="s">
        <v>559</v>
      </c>
      <c r="B372" s="2" t="s">
        <v>562</v>
      </c>
      <c r="C372" t="str">
        <f>VLOOKUP($B372,Totalt!$B$1:$BP$497,MATCH("Kvalitetsgranskad:",Totalt!$B$1:$BP$1,0),FALSE)</f>
        <v>Ja</v>
      </c>
      <c r="E372" t="str">
        <f>VLOOKUP($B372,Miljö!$B$1:$AG$479,MATCH(E$1,Miljö!$B$1:$AK$1,0),FALSE)</f>
        <v>Ja</v>
      </c>
      <c r="F372" t="str">
        <f>VLOOKUP($B372,Miljö!$B$1:$J$479,MATCH("Typ av ursprungsspecificerad el   (Om inget värde anges används Nordisk residualmix, se inforuta) ()",Miljö!$B$1:$J$1,0),FALSE)</f>
        <v>'sol. vind. vatten. bio'</v>
      </c>
      <c r="G372">
        <f>VLOOKUP($B372,Miljö!$B$1:$J$479,MATCH("Primärenergifaktor ()",Miljö!$B$1:$J$1,0),FALSE)</f>
        <v>1.2030000000000001</v>
      </c>
      <c r="H372">
        <f>VLOOKUP($B372,Miljö!$B$1:$J$479,MATCH("Koldioxidekvivalenter energiomvandling (g/kwh)",Miljö!$B$1:$J$1,0),FALSE)</f>
        <v>10</v>
      </c>
      <c r="I372">
        <f>VLOOKUP($B372,Miljö!$B$1:$J$479,MATCH("Fossilandel för ursprungspecificerad el ()",Miljö!$B$1:$J$1,0),FALSE)</f>
        <v>0</v>
      </c>
      <c r="J372">
        <f>VLOOKUP($B372,Miljö!$B$1:$J$479,MATCH("Kärnkraftsandel för ursprungsspecificerad el ()",Miljö!$B$1:$J$1,0),FALSE)</f>
        <v>0</v>
      </c>
      <c r="L372">
        <f>VLOOKUP($B372,Totalt!$B$1:$BP$497,MATCH("total el",Totalt!$B$1:$BP$1,0),FALSE)</f>
        <v>4.9000000000000002E-2</v>
      </c>
      <c r="N372" s="229">
        <f t="shared" si="20"/>
        <v>5.8947000000000006E-2</v>
      </c>
      <c r="O372" s="229">
        <f t="shared" si="21"/>
        <v>0.49</v>
      </c>
      <c r="P372" s="229">
        <f t="shared" si="22"/>
        <v>0</v>
      </c>
      <c r="Q372" s="229">
        <f t="shared" si="23"/>
        <v>0</v>
      </c>
    </row>
    <row r="373" spans="1:17" x14ac:dyDescent="0.25">
      <c r="A373" s="2" t="s">
        <v>559</v>
      </c>
      <c r="B373" s="2" t="s">
        <v>563</v>
      </c>
      <c r="C373" t="str">
        <f>VLOOKUP($B373,Totalt!$B$1:$BP$497,MATCH("Kvalitetsgranskad:",Totalt!$B$1:$BP$1,0),FALSE)</f>
        <v>Ja</v>
      </c>
      <c r="E373" t="str">
        <f>VLOOKUP($B373,Miljö!$B$1:$AG$479,MATCH(E$1,Miljö!$B$1:$AK$1,0),FALSE)</f>
        <v>Ja</v>
      </c>
      <c r="F373" t="str">
        <f>VLOOKUP($B373,Miljö!$B$1:$J$479,MATCH("Typ av ursprungsspecificerad el   (Om inget värde anges används Nordisk residualmix, se inforuta) ()",Miljö!$B$1:$J$1,0),FALSE)</f>
        <v>'sol. vind.vatten . bio'</v>
      </c>
      <c r="G373">
        <f>VLOOKUP($B373,Miljö!$B$1:$J$479,MATCH("Primärenergifaktor ()",Miljö!$B$1:$J$1,0),FALSE)</f>
        <v>1.2030000000000001</v>
      </c>
      <c r="H373">
        <f>VLOOKUP($B373,Miljö!$B$1:$J$479,MATCH("Koldioxidekvivalenter energiomvandling (g/kwh)",Miljö!$B$1:$J$1,0),FALSE)</f>
        <v>10</v>
      </c>
      <c r="I373">
        <f>VLOOKUP($B373,Miljö!$B$1:$J$479,MATCH("Fossilandel för ursprungspecificerad el ()",Miljö!$B$1:$J$1,0),FALSE)</f>
        <v>0</v>
      </c>
      <c r="J373">
        <f>VLOOKUP($B373,Miljö!$B$1:$J$479,MATCH("Kärnkraftsandel för ursprungsspecificerad el ()",Miljö!$B$1:$J$1,0),FALSE)</f>
        <v>0</v>
      </c>
      <c r="L373">
        <f>VLOOKUP($B373,Totalt!$B$1:$BP$497,MATCH("total el",Totalt!$B$1:$BP$1,0),FALSE)</f>
        <v>48.405999999999999</v>
      </c>
      <c r="N373" s="229">
        <f t="shared" si="20"/>
        <v>58.232418000000003</v>
      </c>
      <c r="O373" s="229">
        <f t="shared" si="21"/>
        <v>484.06</v>
      </c>
      <c r="P373" s="229">
        <f t="shared" si="22"/>
        <v>0</v>
      </c>
      <c r="Q373" s="229">
        <f t="shared" si="23"/>
        <v>0</v>
      </c>
    </row>
    <row r="374" spans="1:17" x14ac:dyDescent="0.25">
      <c r="A374" s="2" t="s">
        <v>564</v>
      </c>
      <c r="B374" s="2" t="s">
        <v>565</v>
      </c>
      <c r="C374" t="str">
        <f>VLOOKUP($B374,Totalt!$B$1:$BP$497,MATCH("Kvalitetsgranskad:",Totalt!$B$1:$BP$1,0),FALSE)</f>
        <v>Ja</v>
      </c>
      <c r="E374" t="str">
        <f>VLOOKUP($B374,Miljö!$B$1:$AG$479,MATCH(E$1,Miljö!$B$1:$AK$1,0),FALSE)</f>
        <v>Ja</v>
      </c>
      <c r="F374" t="str">
        <f>VLOOKUP($B374,Miljö!$B$1:$J$479,MATCH("Typ av ursprungsspecificerad el   (Om inget värde anges används Nordisk residualmix, se inforuta) ()",Miljö!$B$1:$J$1,0),FALSE)</f>
        <v>'vatten'</v>
      </c>
      <c r="G374">
        <f>VLOOKUP($B374,Miljö!$B$1:$J$479,MATCH("Primärenergifaktor ()",Miljö!$B$1:$J$1,0),FALSE)</f>
        <v>1.1000000000000001</v>
      </c>
      <c r="H374">
        <f>VLOOKUP($B374,Miljö!$B$1:$J$479,MATCH("Koldioxidekvivalenter energiomvandling (g/kwh)",Miljö!$B$1:$J$1,0),FALSE)</f>
        <v>0</v>
      </c>
      <c r="I374">
        <f>VLOOKUP($B374,Miljö!$B$1:$J$479,MATCH("Fossilandel för ursprungspecificerad el ()",Miljö!$B$1:$J$1,0),FALSE)</f>
        <v>0</v>
      </c>
      <c r="J374">
        <f>VLOOKUP($B374,Miljö!$B$1:$J$479,MATCH("Kärnkraftsandel för ursprungsspecificerad el ()",Miljö!$B$1:$J$1,0),FALSE)</f>
        <v>0.40799999999999997</v>
      </c>
      <c r="L374">
        <f>VLOOKUP($B374,Totalt!$B$1:$BP$497,MATCH("total el",Totalt!$B$1:$BP$1,0),FALSE)</f>
        <v>0.64758000000000004</v>
      </c>
      <c r="N374" s="229">
        <f t="shared" si="20"/>
        <v>0.71233800000000014</v>
      </c>
      <c r="O374" s="229">
        <f t="shared" si="21"/>
        <v>0</v>
      </c>
      <c r="P374" s="229">
        <f t="shared" si="22"/>
        <v>0</v>
      </c>
      <c r="Q374" s="229">
        <f t="shared" si="23"/>
        <v>0.26421264</v>
      </c>
    </row>
    <row r="375" spans="1:17" x14ac:dyDescent="0.25">
      <c r="A375" s="2" t="s">
        <v>564</v>
      </c>
      <c r="B375" s="2" t="s">
        <v>566</v>
      </c>
      <c r="C375" t="str">
        <f>VLOOKUP($B375,Totalt!$B$1:$BP$497,MATCH("Kvalitetsgranskad:",Totalt!$B$1:$BP$1,0),FALSE)</f>
        <v>Ja</v>
      </c>
      <c r="E375" t="str">
        <f>VLOOKUP($B375,Miljö!$B$1:$AG$479,MATCH(E$1,Miljö!$B$1:$AK$1,0),FALSE)</f>
        <v>Ja</v>
      </c>
      <c r="F375" t="str">
        <f>VLOOKUP($B375,Miljö!$B$1:$J$479,MATCH("Typ av ursprungsspecificerad el   (Om inget värde anges används Nordisk residualmix, se inforuta) ()",Miljö!$B$1:$J$1,0),FALSE)</f>
        <v>'vatten'</v>
      </c>
      <c r="G375">
        <f>VLOOKUP($B375,Miljö!$B$1:$J$479,MATCH("Primärenergifaktor ()",Miljö!$B$1:$J$1,0),FALSE)</f>
        <v>1.1000000000000001</v>
      </c>
      <c r="H375">
        <f>VLOOKUP($B375,Miljö!$B$1:$J$479,MATCH("Koldioxidekvivalenter energiomvandling (g/kwh)",Miljö!$B$1:$J$1,0),FALSE)</f>
        <v>0</v>
      </c>
      <c r="I375">
        <f>VLOOKUP($B375,Miljö!$B$1:$J$479,MATCH("Fossilandel för ursprungspecificerad el ()",Miljö!$B$1:$J$1,0),FALSE)</f>
        <v>0</v>
      </c>
      <c r="J375">
        <f>VLOOKUP($B375,Miljö!$B$1:$J$479,MATCH("Kärnkraftsandel för ursprungsspecificerad el ()",Miljö!$B$1:$J$1,0),FALSE)</f>
        <v>0.40799999999999997</v>
      </c>
      <c r="L375">
        <f>VLOOKUP($B375,Totalt!$B$1:$BP$497,MATCH("total el",Totalt!$B$1:$BP$1,0),FALSE)</f>
        <v>0.88724999999999998</v>
      </c>
      <c r="N375" s="229">
        <f t="shared" si="20"/>
        <v>0.97597500000000004</v>
      </c>
      <c r="O375" s="229">
        <f t="shared" si="21"/>
        <v>0</v>
      </c>
      <c r="P375" s="229">
        <f t="shared" si="22"/>
        <v>0</v>
      </c>
      <c r="Q375" s="229">
        <f t="shared" si="23"/>
        <v>0.36199799999999999</v>
      </c>
    </row>
    <row r="376" spans="1:17" x14ac:dyDescent="0.25">
      <c r="A376" s="2" t="s">
        <v>567</v>
      </c>
      <c r="B376" s="2" t="s">
        <v>568</v>
      </c>
      <c r="C376" t="str">
        <f>VLOOKUP($B376,Totalt!$B$1:$BP$497,MATCH("Kvalitetsgranskad:",Totalt!$B$1:$BP$1,0),FALSE)</f>
        <v>Ja</v>
      </c>
      <c r="E376" t="str">
        <f>VLOOKUP($B376,Miljö!$B$1:$AG$479,MATCH(E$1,Miljö!$B$1:$AK$1,0),FALSE)</f>
        <v>Nej</v>
      </c>
      <c r="F376" t="str">
        <f>VLOOKUP($B376,Miljö!$B$1:$J$479,MATCH("Typ av ursprungsspecificerad el   (Om inget värde anges används Nordisk residualmix, se inforuta) ()",Miljö!$B$1:$J$1,0),FALSE)</f>
        <v>-</v>
      </c>
      <c r="G376">
        <f>VLOOKUP($B376,Miljö!$B$1:$J$479,MATCH("Primärenergifaktor ()",Miljö!$B$1:$J$1,0),FALSE)</f>
        <v>2.29</v>
      </c>
      <c r="H376">
        <f>VLOOKUP($B376,Miljö!$B$1:$J$479,MATCH("Koldioxidekvivalenter energiomvandling (g/kwh)",Miljö!$B$1:$J$1,0),FALSE)</f>
        <v>336.39</v>
      </c>
      <c r="I376">
        <f>VLOOKUP($B376,Miljö!$B$1:$J$479,MATCH("Fossilandel för ursprungspecificerad el ()",Miljö!$B$1:$J$1,0),FALSE)</f>
        <v>0.42099999999999999</v>
      </c>
      <c r="J376">
        <f>VLOOKUP($B376,Miljö!$B$1:$J$479,MATCH("Kärnkraftsandel för ursprungsspecificerad el ()",Miljö!$B$1:$J$1,0),FALSE)</f>
        <v>0.40799999999999997</v>
      </c>
      <c r="L376">
        <f>VLOOKUP($B376,Totalt!$B$1:$BP$497,MATCH("total el",Totalt!$B$1:$BP$1,0),FALSE)</f>
        <v>0.65</v>
      </c>
      <c r="N376" s="229">
        <f t="shared" si="20"/>
        <v>1.4885000000000002</v>
      </c>
      <c r="O376" s="229">
        <f t="shared" si="21"/>
        <v>218.65350000000001</v>
      </c>
      <c r="P376" s="229">
        <f t="shared" si="22"/>
        <v>0.27365</v>
      </c>
      <c r="Q376" s="229">
        <f t="shared" si="23"/>
        <v>0.26519999999999999</v>
      </c>
    </row>
    <row r="377" spans="1:17" x14ac:dyDescent="0.25">
      <c r="A377" s="2" t="s">
        <v>569</v>
      </c>
      <c r="B377" s="2" t="s">
        <v>570</v>
      </c>
      <c r="C377" t="str">
        <f>VLOOKUP($B377,Totalt!$B$1:$BP$497,MATCH("Kvalitetsgranskad:",Totalt!$B$1:$BP$1,0),FALSE)</f>
        <v>Ja</v>
      </c>
      <c r="E377" t="str">
        <f>VLOOKUP($B377,Miljö!$B$1:$AG$479,MATCH(E$1,Miljö!$B$1:$AK$1,0),FALSE)</f>
        <v>Ja</v>
      </c>
      <c r="F377" t="str">
        <f>VLOOKUP($B377,Miljö!$B$1:$J$479,MATCH("Typ av ursprungsspecificerad el   (Om inget värde anges används Nordisk residualmix, se inforuta) ()",Miljö!$B$1:$J$1,0),FALSE)</f>
        <v>'Vind 80% vatten 20%'</v>
      </c>
      <c r="G377">
        <f>VLOOKUP($B377,Miljö!$B$1:$J$479,MATCH("Primärenergifaktor ()",Miljö!$B$1:$J$1,0),FALSE)</f>
        <v>0.3</v>
      </c>
      <c r="H377">
        <f>VLOOKUP($B377,Miljö!$B$1:$J$479,MATCH("Koldioxidekvivalenter energiomvandling (g/kwh)",Miljö!$B$1:$J$1,0),FALSE)</f>
        <v>0</v>
      </c>
      <c r="I377">
        <f>VLOOKUP($B377,Miljö!$B$1:$J$479,MATCH("Fossilandel för ursprungspecificerad el ()",Miljö!$B$1:$J$1,0),FALSE)</f>
        <v>0</v>
      </c>
      <c r="J377">
        <f>VLOOKUP($B377,Miljö!$B$1:$J$479,MATCH("Kärnkraftsandel för ursprungsspecificerad el ()",Miljö!$B$1:$J$1,0),FALSE)</f>
        <v>0</v>
      </c>
      <c r="L377">
        <f>VLOOKUP($B377,Totalt!$B$1:$BP$497,MATCH("total el",Totalt!$B$1:$BP$1,0),FALSE)</f>
        <v>0.73440000000000005</v>
      </c>
      <c r="N377" s="229">
        <f t="shared" si="20"/>
        <v>0.22032000000000002</v>
      </c>
      <c r="O377" s="229">
        <f t="shared" si="21"/>
        <v>0</v>
      </c>
      <c r="P377" s="229">
        <f t="shared" si="22"/>
        <v>0</v>
      </c>
      <c r="Q377" s="229">
        <f t="shared" si="23"/>
        <v>0</v>
      </c>
    </row>
    <row r="378" spans="1:17" x14ac:dyDescent="0.25">
      <c r="A378" s="2" t="s">
        <v>569</v>
      </c>
      <c r="B378" s="2" t="s">
        <v>571</v>
      </c>
      <c r="C378" t="str">
        <f>VLOOKUP($B378,Totalt!$B$1:$BP$497,MATCH("Kvalitetsgranskad:",Totalt!$B$1:$BP$1,0),FALSE)</f>
        <v>Ja</v>
      </c>
      <c r="E378" t="str">
        <f>VLOOKUP($B378,Miljö!$B$1:$AG$479,MATCH(E$1,Miljö!$B$1:$AK$1,0),FALSE)</f>
        <v>Ja</v>
      </c>
      <c r="F378" t="str">
        <f>VLOOKUP($B378,Miljö!$B$1:$J$479,MATCH("Typ av ursprungsspecificerad el   (Om inget värde anges används Nordisk residualmix, se inforuta) ()",Miljö!$B$1:$J$1,0),FALSE)</f>
        <v>'Vind 80% vatten 20%'</v>
      </c>
      <c r="G378">
        <f>VLOOKUP($B378,Miljö!$B$1:$J$479,MATCH("Primärenergifaktor ()",Miljö!$B$1:$J$1,0),FALSE)</f>
        <v>0.3</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v>
      </c>
      <c r="L378">
        <f>VLOOKUP($B378,Totalt!$B$1:$BP$497,MATCH("total el",Totalt!$B$1:$BP$1,0),FALSE)</f>
        <v>3.1850000000000001</v>
      </c>
      <c r="N378" s="229">
        <f t="shared" si="20"/>
        <v>0.95550000000000002</v>
      </c>
      <c r="O378" s="229">
        <f t="shared" si="21"/>
        <v>0</v>
      </c>
      <c r="P378" s="229">
        <f t="shared" si="22"/>
        <v>0</v>
      </c>
      <c r="Q378" s="229">
        <f t="shared" si="23"/>
        <v>0</v>
      </c>
    </row>
    <row r="379" spans="1:17" x14ac:dyDescent="0.25">
      <c r="A379" s="2" t="s">
        <v>569</v>
      </c>
      <c r="B379" s="2" t="s">
        <v>572</v>
      </c>
      <c r="C379" t="str">
        <f>VLOOKUP($B379,Totalt!$B$1:$BP$497,MATCH("Kvalitetsgranskad:",Totalt!$B$1:$BP$1,0),FALSE)</f>
        <v>Ja</v>
      </c>
      <c r="E379" t="str">
        <f>VLOOKUP($B379,Miljö!$B$1:$AG$479,MATCH(E$1,Miljö!$B$1:$AK$1,0),FALSE)</f>
        <v>Ja</v>
      </c>
      <c r="F379" t="str">
        <f>VLOOKUP($B379,Miljö!$B$1:$J$479,MATCH("Typ av ursprungsspecificerad el   (Om inget värde anges används Nordisk residualmix, se inforuta) ()",Miljö!$B$1:$J$1,0),FALSE)</f>
        <v>'Vind 80% vatten 20%'</v>
      </c>
      <c r="G379">
        <f>VLOOKUP($B379,Miljö!$B$1:$J$479,MATCH("Primärenergifaktor ()",Miljö!$B$1:$J$1,0),FALSE)</f>
        <v>0.3</v>
      </c>
      <c r="H379">
        <f>VLOOKUP($B379,Miljö!$B$1:$J$479,MATCH("Koldioxidekvivalenter energiomvandling (g/kwh)",Miljö!$B$1:$J$1,0),FALSE)</f>
        <v>0</v>
      </c>
      <c r="I379">
        <f>VLOOKUP($B379,Miljö!$B$1:$J$479,MATCH("Fossilandel för ursprungspecificerad el ()",Miljö!$B$1:$J$1,0),FALSE)</f>
        <v>0</v>
      </c>
      <c r="J379">
        <f>VLOOKUP($B379,Miljö!$B$1:$J$479,MATCH("Kärnkraftsandel för ursprungsspecificerad el ()",Miljö!$B$1:$J$1,0),FALSE)</f>
        <v>0</v>
      </c>
      <c r="L379">
        <f>VLOOKUP($B379,Totalt!$B$1:$BP$497,MATCH("total el",Totalt!$B$1:$BP$1,0),FALSE)</f>
        <v>8.0399999999999999E-2</v>
      </c>
      <c r="N379" s="229">
        <f t="shared" si="20"/>
        <v>2.4119999999999999E-2</v>
      </c>
      <c r="O379" s="229">
        <f t="shared" si="21"/>
        <v>0</v>
      </c>
      <c r="P379" s="229">
        <f t="shared" si="22"/>
        <v>0</v>
      </c>
      <c r="Q379" s="229">
        <f t="shared" si="23"/>
        <v>0</v>
      </c>
    </row>
    <row r="380" spans="1:17" x14ac:dyDescent="0.25">
      <c r="A380" s="2" t="s">
        <v>573</v>
      </c>
      <c r="B380" s="2" t="s">
        <v>11</v>
      </c>
      <c r="C380" t="str">
        <f>VLOOKUP($B380,Totalt!$B$1:$BP$497,MATCH("Kvalitetsgranskad:",Totalt!$B$1:$BP$1,0),FALSE)</f>
        <v>Ja</v>
      </c>
      <c r="E380" t="str">
        <f>VLOOKUP($B380,Miljö!$B$1:$AG$479,MATCH(E$1,Miljö!$B$1:$AK$1,0),FALSE)</f>
        <v>Nej</v>
      </c>
      <c r="F380" t="str">
        <f>VLOOKUP($B380,Miljö!$B$1:$J$479,MATCH("Typ av ursprungsspecificerad el   (Om inget värde anges används Nordisk residualmix, se inforuta) ()",Miljö!$B$1:$J$1,0),FALSE)</f>
        <v>-</v>
      </c>
      <c r="G380">
        <f>VLOOKUP($B380,Miljö!$B$1:$J$479,MATCH("Primärenergifaktor ()",Miljö!$B$1:$J$1,0),FALSE)</f>
        <v>2.29</v>
      </c>
      <c r="H380">
        <f>VLOOKUP($B380,Miljö!$B$1:$J$479,MATCH("Koldioxidekvivalenter energiomvandling (g/kwh)",Miljö!$B$1:$J$1,0),FALSE)</f>
        <v>336.39</v>
      </c>
      <c r="I380">
        <f>VLOOKUP($B380,Miljö!$B$1:$J$479,MATCH("Fossilandel för ursprungspecificerad el ()",Miljö!$B$1:$J$1,0),FALSE)</f>
        <v>0.42099999999999999</v>
      </c>
      <c r="J380">
        <f>VLOOKUP($B380,Miljö!$B$1:$J$479,MATCH("Kärnkraftsandel för ursprungsspecificerad el ()",Miljö!$B$1:$J$1,0),FALSE)</f>
        <v>0.40799999999999997</v>
      </c>
      <c r="L380">
        <f>VLOOKUP($B380,Totalt!$B$1:$BP$497,MATCH("total el",Totalt!$B$1:$BP$1,0),FALSE)</f>
        <v>4.3</v>
      </c>
      <c r="N380" s="229">
        <f t="shared" si="20"/>
        <v>9.8469999999999995</v>
      </c>
      <c r="O380" s="229">
        <f t="shared" si="21"/>
        <v>1446.4769999999999</v>
      </c>
      <c r="P380" s="229">
        <f t="shared" si="22"/>
        <v>1.8102999999999998</v>
      </c>
      <c r="Q380" s="229">
        <f t="shared" si="23"/>
        <v>1.7543999999999997</v>
      </c>
    </row>
    <row r="381" spans="1:17" x14ac:dyDescent="0.25">
      <c r="A381" s="2" t="s">
        <v>573</v>
      </c>
      <c r="B381" s="2" t="s">
        <v>574</v>
      </c>
      <c r="C381" t="str">
        <f>VLOOKUP($B381,Totalt!$B$1:$BP$497,MATCH("Kvalitetsgranskad:",Totalt!$B$1:$BP$1,0),FALSE)</f>
        <v>Ja</v>
      </c>
      <c r="E381" t="str">
        <f>VLOOKUP($B381,Miljö!$B$1:$AG$479,MATCH(E$1,Miljö!$B$1:$AK$1,0),FALSE)</f>
        <v>Nej</v>
      </c>
      <c r="F381" t="str">
        <f>VLOOKUP($B381,Miljö!$B$1:$J$479,MATCH("Typ av ursprungsspecificerad el   (Om inget värde anges används Nordisk residualmix, se inforuta) ()",Miljö!$B$1:$J$1,0),FALSE)</f>
        <v>-</v>
      </c>
      <c r="G381">
        <f>VLOOKUP($B381,Miljö!$B$1:$J$479,MATCH("Primärenergifaktor ()",Miljö!$B$1:$J$1,0),FALSE)</f>
        <v>2.29</v>
      </c>
      <c r="H381">
        <f>VLOOKUP($B381,Miljö!$B$1:$J$479,MATCH("Koldioxidekvivalenter energiomvandling (g/kwh)",Miljö!$B$1:$J$1,0),FALSE)</f>
        <v>336.39</v>
      </c>
      <c r="I381">
        <f>VLOOKUP($B381,Miljö!$B$1:$J$479,MATCH("Fossilandel för ursprungspecificerad el ()",Miljö!$B$1:$J$1,0),FALSE)</f>
        <v>0.42099999999999999</v>
      </c>
      <c r="J381">
        <f>VLOOKUP($B381,Miljö!$B$1:$J$479,MATCH("Kärnkraftsandel för ursprungsspecificerad el ()",Miljö!$B$1:$J$1,0),FALSE)</f>
        <v>0.40799999999999997</v>
      </c>
      <c r="L381">
        <f>VLOOKUP($B381,Totalt!$B$1:$BP$497,MATCH("total el",Totalt!$B$1:$BP$1,0),FALSE)</f>
        <v>4.3999999999999997E-2</v>
      </c>
      <c r="N381" s="229">
        <f t="shared" si="20"/>
        <v>0.10076</v>
      </c>
      <c r="O381" s="229">
        <f t="shared" si="21"/>
        <v>14.801159999999999</v>
      </c>
      <c r="P381" s="229">
        <f t="shared" si="22"/>
        <v>1.8523999999999999E-2</v>
      </c>
      <c r="Q381" s="229">
        <f t="shared" si="23"/>
        <v>1.7951999999999999E-2</v>
      </c>
    </row>
    <row r="382" spans="1:17" x14ac:dyDescent="0.25">
      <c r="A382" s="2" t="s">
        <v>573</v>
      </c>
      <c r="B382" s="2" t="s">
        <v>340</v>
      </c>
      <c r="C382" t="str">
        <f>VLOOKUP($B382,Totalt!$B$1:$BP$497,MATCH("Kvalitetsgranskad:",Totalt!$B$1:$BP$1,0),FALSE)</f>
        <v>Ja</v>
      </c>
      <c r="E382" t="str">
        <f>VLOOKUP($B382,Miljö!$B$1:$AG$479,MATCH(E$1,Miljö!$B$1:$AK$1,0),FALSE)</f>
        <v>Nej</v>
      </c>
      <c r="F382" t="str">
        <f>VLOOKUP($B382,Miljö!$B$1:$J$479,MATCH("Typ av ursprungsspecificerad el   (Om inget värde anges används Nordisk residualmix, se inforuta) ()",Miljö!$B$1:$J$1,0),FALSE)</f>
        <v>-</v>
      </c>
      <c r="G382">
        <f>VLOOKUP($B382,Miljö!$B$1:$J$479,MATCH("Primärenergifaktor ()",Miljö!$B$1:$J$1,0),FALSE)</f>
        <v>2.29</v>
      </c>
      <c r="H382">
        <f>VLOOKUP($B382,Miljö!$B$1:$J$479,MATCH("Koldioxidekvivalenter energiomvandling (g/kwh)",Miljö!$B$1:$J$1,0),FALSE)</f>
        <v>336.39</v>
      </c>
      <c r="I382">
        <f>VLOOKUP($B382,Miljö!$B$1:$J$479,MATCH("Fossilandel för ursprungspecificerad el ()",Miljö!$B$1:$J$1,0),FALSE)</f>
        <v>0.42099999999999999</v>
      </c>
      <c r="J382">
        <f>VLOOKUP($B382,Miljö!$B$1:$J$479,MATCH("Kärnkraftsandel för ursprungsspecificerad el ()",Miljö!$B$1:$J$1,0),FALSE)</f>
        <v>0.40799999999999997</v>
      </c>
      <c r="L382">
        <f>VLOOKUP($B382,Totalt!$B$1:$BP$497,MATCH("total el",Totalt!$B$1:$BP$1,0),FALSE)</f>
        <v>0.35</v>
      </c>
      <c r="N382" s="229">
        <f t="shared" si="20"/>
        <v>0.80149999999999999</v>
      </c>
      <c r="O382" s="229">
        <f t="shared" si="21"/>
        <v>117.73649999999999</v>
      </c>
      <c r="P382" s="229">
        <f t="shared" si="22"/>
        <v>0.14734999999999998</v>
      </c>
      <c r="Q382" s="229">
        <f t="shared" si="23"/>
        <v>0.14279999999999998</v>
      </c>
    </row>
    <row r="383" spans="1:17" x14ac:dyDescent="0.25">
      <c r="A383" s="2" t="s">
        <v>575</v>
      </c>
      <c r="B383" s="2" t="s">
        <v>576</v>
      </c>
      <c r="C383" t="str">
        <f>VLOOKUP($B383,Totalt!$B$1:$BP$497,MATCH("Kvalitetsgranskad:",Totalt!$B$1:$BP$1,0),FALSE)</f>
        <v>Ja</v>
      </c>
      <c r="E383" t="str">
        <f>VLOOKUP($B383,Miljö!$B$1:$AG$479,MATCH(E$1,Miljö!$B$1:$AK$1,0),FALSE)</f>
        <v>Ja</v>
      </c>
      <c r="F383" t="str">
        <f>VLOOKUP($B383,Miljö!$B$1:$J$479,MATCH("Typ av ursprungsspecificerad el   (Om inget värde anges används Nordisk residualmix, se inforuta) ()",Miljö!$B$1:$J$1,0),FALSE)</f>
        <v>'Vattenfalls elmix'</v>
      </c>
      <c r="G383">
        <f>VLOOKUP($B383,Miljö!$B$1:$J$479,MATCH("Primärenergifaktor ()",Miljö!$B$1:$J$1,0),FALSE)</f>
        <v>1.9</v>
      </c>
      <c r="H383">
        <f>VLOOKUP($B383,Miljö!$B$1:$J$479,MATCH("Koldioxidekvivalenter energiomvandling (g/kwh)",Miljö!$B$1:$J$1,0),FALSE)</f>
        <v>0.03</v>
      </c>
      <c r="I383">
        <f>VLOOKUP($B383,Miljö!$B$1:$J$479,MATCH("Fossilandel för ursprungspecificerad el ()",Miljö!$B$1:$J$1,0),FALSE)</f>
        <v>0</v>
      </c>
      <c r="J383">
        <f>VLOOKUP($B383,Miljö!$B$1:$J$479,MATCH("Kärnkraftsandel för ursprungsspecificerad el ()",Miljö!$B$1:$J$1,0),FALSE)</f>
        <v>0.48399999999999999</v>
      </c>
      <c r="L383">
        <f>VLOOKUP($B383,Totalt!$B$1:$BP$497,MATCH("total el",Totalt!$B$1:$BP$1,0),FALSE)</f>
        <v>0.58199999999999996</v>
      </c>
      <c r="N383" s="229">
        <f t="shared" si="20"/>
        <v>1.1057999999999999</v>
      </c>
      <c r="O383" s="229">
        <f t="shared" si="21"/>
        <v>1.746E-2</v>
      </c>
      <c r="P383" s="229">
        <f t="shared" si="22"/>
        <v>0</v>
      </c>
      <c r="Q383" s="229">
        <f t="shared" si="23"/>
        <v>0.28168799999999999</v>
      </c>
    </row>
    <row r="384" spans="1:17" x14ac:dyDescent="0.25">
      <c r="A384" s="2" t="s">
        <v>575</v>
      </c>
      <c r="B384" s="2" t="s">
        <v>577</v>
      </c>
      <c r="C384" t="str">
        <f>VLOOKUP($B384,Totalt!$B$1:$BP$497,MATCH("Kvalitetsgranskad:",Totalt!$B$1:$BP$1,0),FALSE)</f>
        <v>Ja</v>
      </c>
      <c r="E384" t="str">
        <f>VLOOKUP($B384,Miljö!$B$1:$AG$479,MATCH(E$1,Miljö!$B$1:$AK$1,0),FALSE)</f>
        <v>Ja</v>
      </c>
      <c r="F384" t="str">
        <f>VLOOKUP($B384,Miljö!$B$1:$J$479,MATCH("Typ av ursprungsspecificerad el   (Om inget värde anges används Nordisk residualmix, se inforuta) ()",Miljö!$B$1:$J$1,0),FALSE)</f>
        <v>'Egenproducerad el biobränsle'</v>
      </c>
      <c r="G384">
        <f>VLOOKUP($B384,Miljö!$B$1:$J$479,MATCH("Primärenergifaktor ()",Miljö!$B$1:$J$1,0),FALSE)</f>
        <v>0.05</v>
      </c>
      <c r="H384">
        <f>VLOOKUP($B384,Miljö!$B$1:$J$479,MATCH("Koldioxidekvivalenter energiomvandling (g/kwh)",Miljö!$B$1:$J$1,0),FALSE)</f>
        <v>0</v>
      </c>
      <c r="I384">
        <f>VLOOKUP($B384,Miljö!$B$1:$J$479,MATCH("Fossilandel för ursprungspecificerad el ()",Miljö!$B$1:$J$1,0),FALSE)</f>
        <v>0</v>
      </c>
      <c r="J384">
        <f>VLOOKUP($B384,Miljö!$B$1:$J$479,MATCH("Kärnkraftsandel för ursprungsspecificerad el ()",Miljö!$B$1:$J$1,0),FALSE)</f>
        <v>0</v>
      </c>
      <c r="L384">
        <f>VLOOKUP($B384,Totalt!$B$1:$BP$497,MATCH("total el",Totalt!$B$1:$BP$1,0),FALSE)</f>
        <v>22.084800000000001</v>
      </c>
      <c r="N384" s="229">
        <f t="shared" ref="N384:N447" si="24">IF(ISERROR($L384*G384),"",$L384*G384)</f>
        <v>1.1042400000000001</v>
      </c>
      <c r="O384" s="229">
        <f t="shared" ref="O384:O447" si="25">IF(ISERROR($L384*H384),"",$L384*H384)</f>
        <v>0</v>
      </c>
      <c r="P384" s="229">
        <f t="shared" ref="P384:P447" si="26">IF(ISERROR($L384*I384),"",$L384*I384)</f>
        <v>0</v>
      </c>
      <c r="Q384" s="229">
        <f t="shared" ref="Q384:Q447" si="27">IF(ISERROR($L384*J384),"",$L384*J384)</f>
        <v>0</v>
      </c>
    </row>
    <row r="385" spans="1:17" x14ac:dyDescent="0.25">
      <c r="A385" s="2" t="s">
        <v>575</v>
      </c>
      <c r="B385" s="2" t="s">
        <v>578</v>
      </c>
      <c r="C385" t="str">
        <f>VLOOKUP($B385,Totalt!$B$1:$BP$497,MATCH("Kvalitetsgranskad:",Totalt!$B$1:$BP$1,0),FALSE)</f>
        <v>Ja</v>
      </c>
      <c r="E385" t="str">
        <f>VLOOKUP($B385,Miljö!$B$1:$AG$479,MATCH(E$1,Miljö!$B$1:$AK$1,0),FALSE)</f>
        <v>Ja</v>
      </c>
      <c r="F385" t="str">
        <f>VLOOKUP($B385,Miljö!$B$1:$J$479,MATCH("Typ av ursprungsspecificerad el   (Om inget värde anges används Nordisk residualmix, se inforuta) ()",Miljö!$B$1:$J$1,0),FALSE)</f>
        <v>'Vattenfalls elmix ospec energikälla'</v>
      </c>
      <c r="G385">
        <f>VLOOKUP($B385,Miljö!$B$1:$J$479,MATCH("Primärenergifaktor ()",Miljö!$B$1:$J$1,0),FALSE)</f>
        <v>1.9</v>
      </c>
      <c r="H385">
        <f>VLOOKUP($B385,Miljö!$B$1:$J$479,MATCH("Koldioxidekvivalenter energiomvandling (g/kwh)",Miljö!$B$1:$J$1,0),FALSE)</f>
        <v>0.03</v>
      </c>
      <c r="I385">
        <f>VLOOKUP($B385,Miljö!$B$1:$J$479,MATCH("Fossilandel för ursprungspecificerad el ()",Miljö!$B$1:$J$1,0),FALSE)</f>
        <v>0</v>
      </c>
      <c r="J385">
        <f>VLOOKUP($B385,Miljö!$B$1:$J$479,MATCH("Kärnkraftsandel för ursprungsspecificerad el ()",Miljö!$B$1:$J$1,0),FALSE)</f>
        <v>0.48399999999999999</v>
      </c>
      <c r="L385">
        <f>VLOOKUP($B385,Totalt!$B$1:$BP$497,MATCH("total el",Totalt!$B$1:$BP$1,0),FALSE)</f>
        <v>2.2799999999999998</v>
      </c>
      <c r="N385" s="229">
        <f t="shared" si="24"/>
        <v>4.3319999999999999</v>
      </c>
      <c r="O385" s="229">
        <f t="shared" si="25"/>
        <v>6.8399999999999989E-2</v>
      </c>
      <c r="P385" s="229">
        <f t="shared" si="26"/>
        <v>0</v>
      </c>
      <c r="Q385" s="229">
        <f t="shared" si="27"/>
        <v>1.1035199999999998</v>
      </c>
    </row>
    <row r="386" spans="1:17" x14ac:dyDescent="0.25">
      <c r="A386" s="2" t="s">
        <v>575</v>
      </c>
      <c r="B386" s="2" t="s">
        <v>579</v>
      </c>
      <c r="C386" t="str">
        <f>VLOOKUP($B386,Totalt!$B$1:$BP$497,MATCH("Kvalitetsgranskad:",Totalt!$B$1:$BP$1,0),FALSE)</f>
        <v>Nej</v>
      </c>
      <c r="E386" t="str">
        <f>VLOOKUP($B386,Miljö!$B$1:$AG$479,MATCH(E$1,Miljö!$B$1:$AK$1,0),FALSE)</f>
        <v>Nej</v>
      </c>
      <c r="F386" t="str">
        <f>VLOOKUP($B386,Miljö!$B$1:$J$479,MATCH("Typ av ursprungsspecificerad el   (Om inget värde anges används Nordisk residualmix, se inforuta) ()",Miljö!$B$1:$J$1,0),FALSE)</f>
        <v>-</v>
      </c>
      <c r="G386" t="str">
        <f>VLOOKUP($B386,Miljö!$B$1:$J$479,MATCH("Primärenergifaktor ()",Miljö!$B$1:$J$1,0),FALSE)</f>
        <v>-</v>
      </c>
      <c r="H386" t="str">
        <f>VLOOKUP($B386,Miljö!$B$1:$J$479,MATCH("Koldioxidekvivalenter energiomvandling (g/kwh)",Miljö!$B$1:$J$1,0),FALSE)</f>
        <v>-</v>
      </c>
      <c r="I386" t="str">
        <f>VLOOKUP($B386,Miljö!$B$1:$J$479,MATCH("Fossilandel för ursprungspecificerad el ()",Miljö!$B$1:$J$1,0),FALSE)</f>
        <v>-</v>
      </c>
      <c r="J386" t="str">
        <f>VLOOKUP($B386,Miljö!$B$1:$J$479,MATCH("Kärnkraftsandel för ursprungsspecificerad el ()",Miljö!$B$1:$J$1,0),FALSE)</f>
        <v>-</v>
      </c>
      <c r="L386">
        <f>VLOOKUP($B386,Totalt!$B$1:$BP$497,MATCH("total el",Totalt!$B$1:$BP$1,0),FALSE)</f>
        <v>0</v>
      </c>
      <c r="N386" s="229" t="str">
        <f t="shared" si="24"/>
        <v/>
      </c>
      <c r="O386" s="229" t="str">
        <f t="shared" si="25"/>
        <v/>
      </c>
      <c r="P386" s="229" t="str">
        <f t="shared" si="26"/>
        <v/>
      </c>
      <c r="Q386" s="229" t="str">
        <f t="shared" si="27"/>
        <v/>
      </c>
    </row>
    <row r="387" spans="1:17" x14ac:dyDescent="0.25">
      <c r="A387" s="2" t="s">
        <v>575</v>
      </c>
      <c r="B387" s="2" t="s">
        <v>580</v>
      </c>
      <c r="C387" t="str">
        <f>VLOOKUP($B387,Totalt!$B$1:$BP$497,MATCH("Kvalitetsgranskad:",Totalt!$B$1:$BP$1,0),FALSE)</f>
        <v>Ja</v>
      </c>
      <c r="E387" t="str">
        <f>VLOOKUP($B387,Miljö!$B$1:$AG$479,MATCH(E$1,Miljö!$B$1:$AK$1,0),FALSE)</f>
        <v>Ja</v>
      </c>
      <c r="F387" t="str">
        <f>VLOOKUP($B387,Miljö!$B$1:$J$479,MATCH("Typ av ursprungsspecificerad el   (Om inget värde anges används Nordisk residualmix, se inforuta) ()",Miljö!$B$1:$J$1,0),FALSE)</f>
        <v>'Vattenfall restmix'</v>
      </c>
      <c r="G387">
        <f>VLOOKUP($B387,Miljö!$B$1:$J$479,MATCH("Primärenergifaktor ()",Miljö!$B$1:$J$1,0),FALSE)</f>
        <v>1.9</v>
      </c>
      <c r="H387">
        <f>VLOOKUP($B387,Miljö!$B$1:$J$479,MATCH("Koldioxidekvivalenter energiomvandling (g/kwh)",Miljö!$B$1:$J$1,0),FALSE)</f>
        <v>0.03</v>
      </c>
      <c r="I387">
        <f>VLOOKUP($B387,Miljö!$B$1:$J$479,MATCH("Fossilandel för ursprungspecificerad el ()",Miljö!$B$1:$J$1,0),FALSE)</f>
        <v>0</v>
      </c>
      <c r="J387">
        <f>VLOOKUP($B387,Miljö!$B$1:$J$479,MATCH("Kärnkraftsandel för ursprungsspecificerad el ()",Miljö!$B$1:$J$1,0),FALSE)</f>
        <v>0.48399999999999999</v>
      </c>
      <c r="L387">
        <f>VLOOKUP($B387,Totalt!$B$1:$BP$497,MATCH("total el",Totalt!$B$1:$BP$1,0),FALSE)</f>
        <v>2</v>
      </c>
      <c r="N387" s="229">
        <f t="shared" si="24"/>
        <v>3.8</v>
      </c>
      <c r="O387" s="229">
        <f t="shared" si="25"/>
        <v>0.06</v>
      </c>
      <c r="P387" s="229">
        <f t="shared" si="26"/>
        <v>0</v>
      </c>
      <c r="Q387" s="229">
        <f t="shared" si="27"/>
        <v>0.96799999999999997</v>
      </c>
    </row>
    <row r="388" spans="1:17" x14ac:dyDescent="0.25">
      <c r="A388" s="2" t="s">
        <v>575</v>
      </c>
      <c r="B388" s="2" t="s">
        <v>581</v>
      </c>
      <c r="C388" t="str">
        <f>VLOOKUP($B388,Totalt!$B$1:$BP$497,MATCH("Kvalitetsgranskad:",Totalt!$B$1:$BP$1,0),FALSE)</f>
        <v>Ja</v>
      </c>
      <c r="E388" t="str">
        <f>VLOOKUP($B388,Miljö!$B$1:$AG$479,MATCH(E$1,Miljö!$B$1:$AK$1,0),FALSE)</f>
        <v>Ja</v>
      </c>
      <c r="F388" t="str">
        <f>VLOOKUP($B388,Miljö!$B$1:$J$479,MATCH("Typ av ursprungsspecificerad el   (Om inget värde anges används Nordisk residualmix, se inforuta) ()",Miljö!$B$1:$J$1,0),FALSE)</f>
        <v>'Egenproducerad el biobränsle'</v>
      </c>
      <c r="G388">
        <f>VLOOKUP($B388,Miljö!$B$1:$J$479,MATCH("Primärenergifaktor ()",Miljö!$B$1:$J$1,0),FALSE)</f>
        <v>0.05</v>
      </c>
      <c r="H388">
        <f>VLOOKUP($B388,Miljö!$B$1:$J$479,MATCH("Koldioxidekvivalenter energiomvandling (g/kwh)",Miljö!$B$1:$J$1,0),FALSE)</f>
        <v>0</v>
      </c>
      <c r="I388">
        <f>VLOOKUP($B388,Miljö!$B$1:$J$479,MATCH("Fossilandel för ursprungspecificerad el ()",Miljö!$B$1:$J$1,0),FALSE)</f>
        <v>0</v>
      </c>
      <c r="J388">
        <f>VLOOKUP($B388,Miljö!$B$1:$J$479,MATCH("Kärnkraftsandel för ursprungsspecificerad el ()",Miljö!$B$1:$J$1,0),FALSE)</f>
        <v>0</v>
      </c>
      <c r="L388">
        <f>VLOOKUP($B388,Totalt!$B$1:$BP$497,MATCH("total el",Totalt!$B$1:$BP$1,0),FALSE)</f>
        <v>6.8937299999999997</v>
      </c>
      <c r="N388" s="229">
        <f t="shared" si="24"/>
        <v>0.34468650000000001</v>
      </c>
      <c r="O388" s="229">
        <f t="shared" si="25"/>
        <v>0</v>
      </c>
      <c r="P388" s="229">
        <f t="shared" si="26"/>
        <v>0</v>
      </c>
      <c r="Q388" s="229">
        <f t="shared" si="27"/>
        <v>0</v>
      </c>
    </row>
    <row r="389" spans="1:17" x14ac:dyDescent="0.25">
      <c r="A389" s="2" t="s">
        <v>575</v>
      </c>
      <c r="B389" s="2" t="s">
        <v>582</v>
      </c>
      <c r="C389" t="str">
        <f>VLOOKUP($B389,Totalt!$B$1:$BP$497,MATCH("Kvalitetsgranskad:",Totalt!$B$1:$BP$1,0),FALSE)</f>
        <v>Ja</v>
      </c>
      <c r="E389" t="str">
        <f>VLOOKUP($B389,Miljö!$B$1:$AG$479,MATCH(E$1,Miljö!$B$1:$AK$1,0),FALSE)</f>
        <v>Ja</v>
      </c>
      <c r="F389" t="str">
        <f>VLOOKUP($B389,Miljö!$B$1:$J$479,MATCH("Typ av ursprungsspecificerad el   (Om inget värde anges används Nordisk residualmix, se inforuta) ()",Miljö!$B$1:$J$1,0),FALSE)</f>
        <v>'Egen producerad el. biobränsle'</v>
      </c>
      <c r="G389">
        <f>VLOOKUP($B389,Miljö!$B$1:$J$479,MATCH("Primärenergifaktor ()",Miljö!$B$1:$J$1,0),FALSE)</f>
        <v>0.05</v>
      </c>
      <c r="H389">
        <f>VLOOKUP($B389,Miljö!$B$1:$J$479,MATCH("Koldioxidekvivalenter energiomvandling (g/kwh)",Miljö!$B$1:$J$1,0),FALSE)</f>
        <v>0</v>
      </c>
      <c r="I389">
        <f>VLOOKUP($B389,Miljö!$B$1:$J$479,MATCH("Fossilandel för ursprungspecificerad el ()",Miljö!$B$1:$J$1,0),FALSE)</f>
        <v>0</v>
      </c>
      <c r="J389">
        <f>VLOOKUP($B389,Miljö!$B$1:$J$479,MATCH("Kärnkraftsandel för ursprungsspecificerad el ()",Miljö!$B$1:$J$1,0),FALSE)</f>
        <v>0</v>
      </c>
      <c r="L389">
        <f>VLOOKUP($B389,Totalt!$B$1:$BP$497,MATCH("total el",Totalt!$B$1:$BP$1,0),FALSE)</f>
        <v>12.3215</v>
      </c>
      <c r="N389" s="229">
        <f t="shared" si="24"/>
        <v>0.61607500000000004</v>
      </c>
      <c r="O389" s="229">
        <f t="shared" si="25"/>
        <v>0</v>
      </c>
      <c r="P389" s="229">
        <f t="shared" si="26"/>
        <v>0</v>
      </c>
      <c r="Q389" s="229">
        <f t="shared" si="27"/>
        <v>0</v>
      </c>
    </row>
    <row r="390" spans="1:17" x14ac:dyDescent="0.25">
      <c r="A390" s="2" t="s">
        <v>575</v>
      </c>
      <c r="B390" s="2" t="s">
        <v>583</v>
      </c>
      <c r="C390" t="str">
        <f>VLOOKUP($B390,Totalt!$B$1:$BP$497,MATCH("Kvalitetsgranskad:",Totalt!$B$1:$BP$1,0),FALSE)</f>
        <v>Ja</v>
      </c>
      <c r="E390" t="str">
        <f>VLOOKUP($B390,Miljö!$B$1:$AG$479,MATCH(E$1,Miljö!$B$1:$AK$1,0),FALSE)</f>
        <v>Ja</v>
      </c>
      <c r="F390" t="str">
        <f>VLOOKUP($B390,Miljö!$B$1:$J$479,MATCH("Typ av ursprungsspecificerad el   (Om inget värde anges används Nordisk residualmix, se inforuta) ()",Miljö!$B$1:$J$1,0),FALSE)</f>
        <v>'Vattenfalls elmix ospec energikälla'</v>
      </c>
      <c r="G390">
        <f>VLOOKUP($B390,Miljö!$B$1:$J$479,MATCH("Primärenergifaktor ()",Miljö!$B$1:$J$1,0),FALSE)</f>
        <v>1.9</v>
      </c>
      <c r="H390">
        <f>VLOOKUP($B390,Miljö!$B$1:$J$479,MATCH("Koldioxidekvivalenter energiomvandling (g/kwh)",Miljö!$B$1:$J$1,0),FALSE)</f>
        <v>0.03</v>
      </c>
      <c r="I390">
        <f>VLOOKUP($B390,Miljö!$B$1:$J$479,MATCH("Fossilandel för ursprungspecificerad el ()",Miljö!$B$1:$J$1,0),FALSE)</f>
        <v>0</v>
      </c>
      <c r="J390">
        <f>VLOOKUP($B390,Miljö!$B$1:$J$479,MATCH("Kärnkraftsandel för ursprungsspecificerad el ()",Miljö!$B$1:$J$1,0),FALSE)</f>
        <v>0.48399999999999999</v>
      </c>
      <c r="L390">
        <f>VLOOKUP($B390,Totalt!$B$1:$BP$497,MATCH("total el",Totalt!$B$1:$BP$1,0),FALSE)</f>
        <v>0.47199999999999998</v>
      </c>
      <c r="N390" s="229">
        <f t="shared" si="24"/>
        <v>0.89679999999999993</v>
      </c>
      <c r="O390" s="229">
        <f t="shared" si="25"/>
        <v>1.4159999999999999E-2</v>
      </c>
      <c r="P390" s="229">
        <f t="shared" si="26"/>
        <v>0</v>
      </c>
      <c r="Q390" s="229">
        <f t="shared" si="27"/>
        <v>0.22844799999999998</v>
      </c>
    </row>
    <row r="391" spans="1:17" x14ac:dyDescent="0.25">
      <c r="A391" s="2" t="s">
        <v>575</v>
      </c>
      <c r="B391" s="2" t="s">
        <v>584</v>
      </c>
      <c r="C391" t="str">
        <f>VLOOKUP($B391,Totalt!$B$1:$BP$497,MATCH("Kvalitetsgranskad:",Totalt!$B$1:$BP$1,0),FALSE)</f>
        <v>Ja</v>
      </c>
      <c r="E391" t="str">
        <f>VLOOKUP($B391,Miljö!$B$1:$AG$479,MATCH(E$1,Miljö!$B$1:$AK$1,0),FALSE)</f>
        <v>Ja</v>
      </c>
      <c r="F391" t="str">
        <f>VLOOKUP($B391,Miljö!$B$1:$J$479,MATCH("Typ av ursprungsspecificerad el   (Om inget värde anges används Nordisk residualmix, se inforuta) ()",Miljö!$B$1:$J$1,0),FALSE)</f>
        <v>'Vattenfall restmix'</v>
      </c>
      <c r="G391">
        <f>VLOOKUP($B391,Miljö!$B$1:$J$479,MATCH("Primärenergifaktor ()",Miljö!$B$1:$J$1,0),FALSE)</f>
        <v>1.9</v>
      </c>
      <c r="H391">
        <f>VLOOKUP($B391,Miljö!$B$1:$J$479,MATCH("Koldioxidekvivalenter energiomvandling (g/kwh)",Miljö!$B$1:$J$1,0),FALSE)</f>
        <v>0.03</v>
      </c>
      <c r="I391">
        <f>VLOOKUP($B391,Miljö!$B$1:$J$479,MATCH("Fossilandel för ursprungspecificerad el ()",Miljö!$B$1:$J$1,0),FALSE)</f>
        <v>0</v>
      </c>
      <c r="J391">
        <f>VLOOKUP($B391,Miljö!$B$1:$J$479,MATCH("Kärnkraftsandel för ursprungsspecificerad el ()",Miljö!$B$1:$J$1,0),FALSE)</f>
        <v>0.48399999999999999</v>
      </c>
      <c r="L391">
        <f>VLOOKUP($B391,Totalt!$B$1:$BP$497,MATCH("total el",Totalt!$B$1:$BP$1,0),FALSE)</f>
        <v>0.2</v>
      </c>
      <c r="N391" s="229">
        <f t="shared" si="24"/>
        <v>0.38</v>
      </c>
      <c r="O391" s="229">
        <f t="shared" si="25"/>
        <v>6.0000000000000001E-3</v>
      </c>
      <c r="P391" s="229">
        <f t="shared" si="26"/>
        <v>0</v>
      </c>
      <c r="Q391" s="229">
        <f t="shared" si="27"/>
        <v>9.6799999999999997E-2</v>
      </c>
    </row>
    <row r="392" spans="1:17" x14ac:dyDescent="0.25">
      <c r="A392" s="2" t="s">
        <v>575</v>
      </c>
      <c r="B392" s="2" t="s">
        <v>585</v>
      </c>
      <c r="C392" t="str">
        <f>VLOOKUP($B392,Totalt!$B$1:$BP$497,MATCH("Kvalitetsgranskad:",Totalt!$B$1:$BP$1,0),FALSE)</f>
        <v>Ja</v>
      </c>
      <c r="E392" t="str">
        <f>VLOOKUP($B392,Miljö!$B$1:$AG$479,MATCH(E$1,Miljö!$B$1:$AK$1,0),FALSE)</f>
        <v>Ja</v>
      </c>
      <c r="F392" t="str">
        <f>VLOOKUP($B392,Miljö!$B$1:$J$479,MATCH("Typ av ursprungsspecificerad el   (Om inget värde anges används Nordisk residualmix, se inforuta) ()",Miljö!$B$1:$J$1,0),FALSE)</f>
        <v>'Vattenfall restmix'</v>
      </c>
      <c r="G392">
        <f>VLOOKUP($B392,Miljö!$B$1:$J$479,MATCH("Primärenergifaktor ()",Miljö!$B$1:$J$1,0),FALSE)</f>
        <v>1.9</v>
      </c>
      <c r="H392">
        <f>VLOOKUP($B392,Miljö!$B$1:$J$479,MATCH("Koldioxidekvivalenter energiomvandling (g/kwh)",Miljö!$B$1:$J$1,0),FALSE)</f>
        <v>0.03</v>
      </c>
      <c r="I392">
        <f>VLOOKUP($B392,Miljö!$B$1:$J$479,MATCH("Fossilandel för ursprungspecificerad el ()",Miljö!$B$1:$J$1,0),FALSE)</f>
        <v>0</v>
      </c>
      <c r="J392">
        <f>VLOOKUP($B392,Miljö!$B$1:$J$479,MATCH("Kärnkraftsandel för ursprungsspecificerad el ()",Miljö!$B$1:$J$1,0),FALSE)</f>
        <v>0.48399999999999999</v>
      </c>
      <c r="L392">
        <f>VLOOKUP($B392,Totalt!$B$1:$BP$497,MATCH("total el",Totalt!$B$1:$BP$1,0),FALSE)</f>
        <v>188.21680000000001</v>
      </c>
      <c r="N392" s="229">
        <f t="shared" si="24"/>
        <v>357.61192</v>
      </c>
      <c r="O392" s="229">
        <f t="shared" si="25"/>
        <v>5.6465040000000002</v>
      </c>
      <c r="P392" s="229">
        <f t="shared" si="26"/>
        <v>0</v>
      </c>
      <c r="Q392" s="229">
        <f t="shared" si="27"/>
        <v>91.0969312</v>
      </c>
    </row>
    <row r="393" spans="1:17" x14ac:dyDescent="0.25">
      <c r="A393" s="2" t="s">
        <v>575</v>
      </c>
      <c r="B393" s="2" t="s">
        <v>586</v>
      </c>
      <c r="C393" t="str">
        <f>VLOOKUP($B393,Totalt!$B$1:$BP$497,MATCH("Kvalitetsgranskad:",Totalt!$B$1:$BP$1,0),FALSE)</f>
        <v>Ja</v>
      </c>
      <c r="E393" t="str">
        <f>VLOOKUP($B393,Miljö!$B$1:$AG$479,MATCH(E$1,Miljö!$B$1:$AK$1,0),FALSE)</f>
        <v>Ja</v>
      </c>
      <c r="F393" t="str">
        <f>VLOOKUP($B393,Miljö!$B$1:$J$479,MATCH("Typ av ursprungsspecificerad el   (Om inget värde anges används Nordisk residualmix, se inforuta) ()",Miljö!$B$1:$J$1,0),FALSE)</f>
        <v>'vattenfalls elmix'</v>
      </c>
      <c r="G393">
        <f>VLOOKUP($B393,Miljö!$B$1:$J$479,MATCH("Primärenergifaktor ()",Miljö!$B$1:$J$1,0),FALSE)</f>
        <v>1.9</v>
      </c>
      <c r="H393">
        <f>VLOOKUP($B393,Miljö!$B$1:$J$479,MATCH("Koldioxidekvivalenter energiomvandling (g/kwh)",Miljö!$B$1:$J$1,0),FALSE)</f>
        <v>0.03</v>
      </c>
      <c r="I393">
        <f>VLOOKUP($B393,Miljö!$B$1:$J$479,MATCH("Fossilandel för ursprungspecificerad el ()",Miljö!$B$1:$J$1,0),FALSE)</f>
        <v>0</v>
      </c>
      <c r="J393">
        <f>VLOOKUP($B393,Miljö!$B$1:$J$479,MATCH("Kärnkraftsandel för ursprungsspecificerad el ()",Miljö!$B$1:$J$1,0),FALSE)</f>
        <v>0.48399999999999999</v>
      </c>
      <c r="L393">
        <f>VLOOKUP($B393,Totalt!$B$1:$BP$497,MATCH("total el",Totalt!$B$1:$BP$1,0),FALSE)</f>
        <v>1.3</v>
      </c>
      <c r="N393" s="229">
        <f t="shared" si="24"/>
        <v>2.4699999999999998</v>
      </c>
      <c r="O393" s="229">
        <f t="shared" si="25"/>
        <v>3.9E-2</v>
      </c>
      <c r="P393" s="229">
        <f t="shared" si="26"/>
        <v>0</v>
      </c>
      <c r="Q393" s="229">
        <f t="shared" si="27"/>
        <v>0.62919999999999998</v>
      </c>
    </row>
    <row r="394" spans="1:17" x14ac:dyDescent="0.25">
      <c r="A394" s="2" t="s">
        <v>587</v>
      </c>
      <c r="B394" s="2" t="s">
        <v>588</v>
      </c>
      <c r="C394" t="str">
        <f>VLOOKUP($B394,Totalt!$B$1:$BP$497,MATCH("Kvalitetsgranskad:",Totalt!$B$1:$BP$1,0),FALSE)</f>
        <v>Ja</v>
      </c>
      <c r="E394" t="str">
        <f>VLOOKUP($B394,Miljö!$B$1:$AG$479,MATCH(E$1,Miljö!$B$1:$AK$1,0),FALSE)</f>
        <v>Nej</v>
      </c>
      <c r="F394" t="str">
        <f>VLOOKUP($B394,Miljö!$B$1:$J$479,MATCH("Typ av ursprungsspecificerad el   (Om inget värde anges används Nordisk residualmix, se inforuta) ()",Miljö!$B$1:$J$1,0),FALSE)</f>
        <v>-</v>
      </c>
      <c r="G394">
        <f>VLOOKUP($B394,Miljö!$B$1:$J$479,MATCH("Primärenergifaktor ()",Miljö!$B$1:$J$1,0),FALSE)</f>
        <v>2.29</v>
      </c>
      <c r="H394">
        <f>VLOOKUP($B394,Miljö!$B$1:$J$479,MATCH("Koldioxidekvivalenter energiomvandling (g/kwh)",Miljö!$B$1:$J$1,0),FALSE)</f>
        <v>336.39</v>
      </c>
      <c r="I394">
        <f>VLOOKUP($B394,Miljö!$B$1:$J$479,MATCH("Fossilandel för ursprungspecificerad el ()",Miljö!$B$1:$J$1,0),FALSE)</f>
        <v>0.42099999999999999</v>
      </c>
      <c r="J394">
        <f>VLOOKUP($B394,Miljö!$B$1:$J$479,MATCH("Kärnkraftsandel för ursprungsspecificerad el ()",Miljö!$B$1:$J$1,0),FALSE)</f>
        <v>0.40799999999999997</v>
      </c>
      <c r="L394">
        <f>VLOOKUP($B394,Totalt!$B$1:$BP$497,MATCH("total el",Totalt!$B$1:$BP$1,0),FALSE)</f>
        <v>0.08</v>
      </c>
      <c r="N394" s="229">
        <f t="shared" si="24"/>
        <v>0.1832</v>
      </c>
      <c r="O394" s="229">
        <f t="shared" si="25"/>
        <v>26.911200000000001</v>
      </c>
      <c r="P394" s="229">
        <f t="shared" si="26"/>
        <v>3.3680000000000002E-2</v>
      </c>
      <c r="Q394" s="229">
        <f t="shared" si="27"/>
        <v>3.2639999999999995E-2</v>
      </c>
    </row>
    <row r="395" spans="1:17" x14ac:dyDescent="0.25">
      <c r="A395" s="2" t="s">
        <v>587</v>
      </c>
      <c r="B395" s="5" t="s">
        <v>1065</v>
      </c>
      <c r="C395" t="str">
        <f>VLOOKUP($B395,Totalt!$B$1:$BP$497,MATCH("Kvalitetsgranskad:",Totalt!$B$1:$BP$1,0),FALSE)</f>
        <v>Ja</v>
      </c>
      <c r="E395" t="str">
        <f>VLOOKUP($B395,Miljö!$B$1:$AG$479,MATCH(E$1,Miljö!$B$1:$AK$1,0),FALSE)</f>
        <v>Nej</v>
      </c>
      <c r="F395" t="str">
        <f>VLOOKUP($B395,Miljö!$B$1:$J$479,MATCH("Typ av ursprungsspecificerad el   (Om inget värde anges används Nordisk residualmix, se inforuta) ()",Miljö!$B$1:$J$1,0),FALSE)</f>
        <v>-</v>
      </c>
      <c r="G395">
        <f>VLOOKUP($B395,Miljö!$B$1:$J$479,MATCH("Primärenergifaktor ()",Miljö!$B$1:$J$1,0),FALSE)</f>
        <v>2.29</v>
      </c>
      <c r="H395">
        <f>VLOOKUP($B395,Miljö!$B$1:$J$479,MATCH("Koldioxidekvivalenter energiomvandling (g/kwh)",Miljö!$B$1:$J$1,0),FALSE)</f>
        <v>336.39</v>
      </c>
      <c r="I395">
        <f>VLOOKUP($B395,Miljö!$B$1:$J$479,MATCH("Fossilandel för ursprungspecificerad el ()",Miljö!$B$1:$J$1,0),FALSE)</f>
        <v>0.42099999999999999</v>
      </c>
      <c r="J395">
        <f>VLOOKUP($B395,Miljö!$B$1:$J$479,MATCH("Kärnkraftsandel för ursprungsspecificerad el ()",Miljö!$B$1:$J$1,0),FALSE)</f>
        <v>0.40799999999999997</v>
      </c>
      <c r="L395">
        <f>VLOOKUP($B395,Totalt!$B$1:$BP$497,MATCH("total el",Totalt!$B$1:$BP$1,0),FALSE)</f>
        <v>8.5000000000000006E-2</v>
      </c>
      <c r="N395" s="229">
        <f t="shared" si="24"/>
        <v>0.19465000000000002</v>
      </c>
      <c r="O395" s="229">
        <f t="shared" si="25"/>
        <v>28.593150000000001</v>
      </c>
      <c r="P395" s="229">
        <f t="shared" si="26"/>
        <v>3.5785000000000004E-2</v>
      </c>
      <c r="Q395" s="229">
        <f t="shared" si="27"/>
        <v>3.4680000000000002E-2</v>
      </c>
    </row>
    <row r="396" spans="1:17" x14ac:dyDescent="0.25">
      <c r="A396" s="317" t="s">
        <v>1399</v>
      </c>
      <c r="B396" s="2" t="s">
        <v>589</v>
      </c>
      <c r="C396" t="str">
        <f>VLOOKUP($B396,Totalt!$B$1:$BP$497,MATCH("Kvalitetsgranskad:",Totalt!$B$1:$BP$1,0),FALSE)</f>
        <v>Nej</v>
      </c>
      <c r="E396" t="str">
        <f>VLOOKUP($B396,Miljö!$B$1:$AG$479,MATCH(E$1,Miljö!$B$1:$AK$1,0),FALSE)</f>
        <v>Nej</v>
      </c>
      <c r="F396" t="str">
        <f>VLOOKUP($B396,Miljö!$B$1:$J$479,MATCH("Typ av ursprungsspecificerad el   (Om inget värde anges används Nordisk residualmix, se inforuta) ()",Miljö!$B$1:$J$1,0),FALSE)</f>
        <v>-</v>
      </c>
      <c r="G396" t="str">
        <f>VLOOKUP($B396,Miljö!$B$1:$J$479,MATCH("Primärenergifaktor ()",Miljö!$B$1:$J$1,0),FALSE)</f>
        <v>-</v>
      </c>
      <c r="H396" t="str">
        <f>VLOOKUP($B396,Miljö!$B$1:$J$479,MATCH("Koldioxidekvivalenter energiomvandling (g/kwh)",Miljö!$B$1:$J$1,0),FALSE)</f>
        <v>-</v>
      </c>
      <c r="I396" t="str">
        <f>VLOOKUP($B396,Miljö!$B$1:$J$479,MATCH("Fossilandel för ursprungspecificerad el ()",Miljö!$B$1:$J$1,0),FALSE)</f>
        <v>-</v>
      </c>
      <c r="J396" t="str">
        <f>VLOOKUP($B396,Miljö!$B$1:$J$479,MATCH("Kärnkraftsandel för ursprungsspecificerad el ()",Miljö!$B$1:$J$1,0),FALSE)</f>
        <v>-</v>
      </c>
      <c r="L396">
        <f>VLOOKUP($B396,Totalt!$B$1:$BP$497,MATCH("total el",Totalt!$B$1:$BP$1,0),FALSE)</f>
        <v>0</v>
      </c>
      <c r="N396" s="229" t="str">
        <f t="shared" si="24"/>
        <v/>
      </c>
      <c r="O396" s="229" t="str">
        <f t="shared" si="25"/>
        <v/>
      </c>
      <c r="P396" s="229" t="str">
        <f t="shared" si="26"/>
        <v/>
      </c>
      <c r="Q396" s="229" t="str">
        <f t="shared" si="27"/>
        <v/>
      </c>
    </row>
    <row r="397" spans="1:17" x14ac:dyDescent="0.25">
      <c r="A397" s="317" t="s">
        <v>1399</v>
      </c>
      <c r="B397" s="2" t="s">
        <v>590</v>
      </c>
      <c r="C397" t="str">
        <f>VLOOKUP($B397,Totalt!$B$1:$BP$497,MATCH("Kvalitetsgranskad:",Totalt!$B$1:$BP$1,0),FALSE)</f>
        <v>Ja</v>
      </c>
      <c r="E397" t="str">
        <f>VLOOKUP($B397,Miljö!$B$1:$AG$479,MATCH(E$1,Miljö!$B$1:$AK$1,0),FALSE)</f>
        <v>Nej</v>
      </c>
      <c r="F397" t="str">
        <f>VLOOKUP($B397,Miljö!$B$1:$J$479,MATCH("Typ av ursprungsspecificerad el   (Om inget värde anges används Nordisk residualmix, se inforuta) ()",Miljö!$B$1:$J$1,0),FALSE)</f>
        <v>'-'</v>
      </c>
      <c r="G397">
        <f>VLOOKUP($B397,Miljö!$B$1:$J$479,MATCH("Primärenergifaktor ()",Miljö!$B$1:$J$1,0),FALSE)</f>
        <v>2.29</v>
      </c>
      <c r="H397">
        <f>VLOOKUP($B397,Miljö!$B$1:$J$479,MATCH("Koldioxidekvivalenter energiomvandling (g/kwh)",Miljö!$B$1:$J$1,0),FALSE)</f>
        <v>336.39</v>
      </c>
      <c r="I397">
        <f>VLOOKUP($B397,Miljö!$B$1:$J$479,MATCH("Fossilandel för ursprungspecificerad el ()",Miljö!$B$1:$J$1,0),FALSE)</f>
        <v>0.42099999999999999</v>
      </c>
      <c r="J397">
        <f>VLOOKUP($B397,Miljö!$B$1:$J$479,MATCH("Kärnkraftsandel för ursprungsspecificerad el ()",Miljö!$B$1:$J$1,0),FALSE)</f>
        <v>0.40799999999999997</v>
      </c>
      <c r="L397">
        <f>VLOOKUP($B397,Totalt!$B$1:$BP$497,MATCH("total el",Totalt!$B$1:$BP$1,0),FALSE)</f>
        <v>0.1</v>
      </c>
      <c r="N397" s="229">
        <f t="shared" si="24"/>
        <v>0.22900000000000001</v>
      </c>
      <c r="O397" s="229">
        <f t="shared" si="25"/>
        <v>33.639000000000003</v>
      </c>
      <c r="P397" s="229">
        <f t="shared" si="26"/>
        <v>4.2099999999999999E-2</v>
      </c>
      <c r="Q397" s="229">
        <f t="shared" si="27"/>
        <v>4.0800000000000003E-2</v>
      </c>
    </row>
    <row r="398" spans="1:17" x14ac:dyDescent="0.25">
      <c r="A398" s="317" t="s">
        <v>1399</v>
      </c>
      <c r="B398" s="2" t="s">
        <v>591</v>
      </c>
      <c r="C398" t="str">
        <f>VLOOKUP($B398,Totalt!$B$1:$BP$497,MATCH("Kvalitetsgranskad:",Totalt!$B$1:$BP$1,0),FALSE)</f>
        <v>Ja</v>
      </c>
      <c r="E398" t="str">
        <f>VLOOKUP($B398,Miljö!$B$1:$AG$479,MATCH(E$1,Miljö!$B$1:$AK$1,0),FALSE)</f>
        <v>Nej</v>
      </c>
      <c r="F398" t="str">
        <f>VLOOKUP($B398,Miljö!$B$1:$J$479,MATCH("Typ av ursprungsspecificerad el   (Om inget värde anges används Nordisk residualmix, se inforuta) ()",Miljö!$B$1:$J$1,0),FALSE)</f>
        <v>'-'</v>
      </c>
      <c r="G398">
        <f>VLOOKUP($B398,Miljö!$B$1:$J$479,MATCH("Primärenergifaktor ()",Miljö!$B$1:$J$1,0),FALSE)</f>
        <v>2.29</v>
      </c>
      <c r="H398">
        <f>VLOOKUP($B398,Miljö!$B$1:$J$479,MATCH("Koldioxidekvivalenter energiomvandling (g/kwh)",Miljö!$B$1:$J$1,0),FALSE)</f>
        <v>336.39</v>
      </c>
      <c r="I398">
        <f>VLOOKUP($B398,Miljö!$B$1:$J$479,MATCH("Fossilandel för ursprungspecificerad el ()",Miljö!$B$1:$J$1,0),FALSE)</f>
        <v>0.42099999999999999</v>
      </c>
      <c r="J398">
        <f>VLOOKUP($B398,Miljö!$B$1:$J$479,MATCH("Kärnkraftsandel för ursprungsspecificerad el ()",Miljö!$B$1:$J$1,0),FALSE)</f>
        <v>0.40799999999999997</v>
      </c>
      <c r="L398">
        <f>VLOOKUP($B398,Totalt!$B$1:$BP$497,MATCH("total el",Totalt!$B$1:$BP$1,0),FALSE)</f>
        <v>3.7709999999999999</v>
      </c>
      <c r="N398" s="229">
        <f t="shared" si="24"/>
        <v>8.6355900000000005</v>
      </c>
      <c r="O398" s="229">
        <f t="shared" si="25"/>
        <v>1268.5266899999999</v>
      </c>
      <c r="P398" s="229">
        <f t="shared" si="26"/>
        <v>1.587591</v>
      </c>
      <c r="Q398" s="229">
        <f t="shared" si="27"/>
        <v>1.5385679999999999</v>
      </c>
    </row>
    <row r="399" spans="1:17" x14ac:dyDescent="0.25">
      <c r="A399" s="2" t="s">
        <v>592</v>
      </c>
      <c r="B399" s="2" t="s">
        <v>593</v>
      </c>
      <c r="C399" t="str">
        <f>VLOOKUP($B399,Totalt!$B$1:$BP$497,MATCH("Kvalitetsgranskad:",Totalt!$B$1:$BP$1,0),FALSE)</f>
        <v>Ja</v>
      </c>
      <c r="E399" t="str">
        <f>VLOOKUP($B399,Miljö!$B$1:$AG$479,MATCH(E$1,Miljö!$B$1:$AK$1,0),FALSE)</f>
        <v>Ja</v>
      </c>
      <c r="F399" t="str">
        <f>VLOOKUP($B399,Miljö!$B$1:$J$479,MATCH("Typ av ursprungsspecificerad el   (Om inget värde anges används Nordisk residualmix, se inforuta) ()",Miljö!$B$1:$J$1,0),FALSE)</f>
        <v>'Vind. vatten. biobränsle'</v>
      </c>
      <c r="G399">
        <f>VLOOKUP($B399,Miljö!$B$1:$J$479,MATCH("Primärenergifaktor ()",Miljö!$B$1:$J$1,0),FALSE)</f>
        <v>1.3</v>
      </c>
      <c r="H399">
        <f>VLOOKUP($B399,Miljö!$B$1:$J$479,MATCH("Koldioxidekvivalenter energiomvandling (g/kwh)",Miljö!$B$1:$J$1,0),FALSE)</f>
        <v>30</v>
      </c>
      <c r="I399">
        <f>VLOOKUP($B399,Miljö!$B$1:$J$479,MATCH("Fossilandel för ursprungspecificerad el ()",Miljö!$B$1:$J$1,0),FALSE)</f>
        <v>0</v>
      </c>
      <c r="J399">
        <f>VLOOKUP($B399,Miljö!$B$1:$J$479,MATCH("Kärnkraftsandel för ursprungsspecificerad el ()",Miljö!$B$1:$J$1,0),FALSE)</f>
        <v>0</v>
      </c>
      <c r="L399">
        <f>VLOOKUP($B399,Totalt!$B$1:$BP$497,MATCH("total el",Totalt!$B$1:$BP$1,0),FALSE)</f>
        <v>0.15143999999999999</v>
      </c>
      <c r="N399" s="229">
        <f t="shared" si="24"/>
        <v>0.19687199999999999</v>
      </c>
      <c r="O399" s="229">
        <f t="shared" si="25"/>
        <v>4.5431999999999997</v>
      </c>
      <c r="P399" s="229">
        <f t="shared" si="26"/>
        <v>0</v>
      </c>
      <c r="Q399" s="229">
        <f t="shared" si="27"/>
        <v>0</v>
      </c>
    </row>
    <row r="400" spans="1:17" x14ac:dyDescent="0.25">
      <c r="A400" s="2" t="s">
        <v>592</v>
      </c>
      <c r="B400" s="2" t="s">
        <v>594</v>
      </c>
      <c r="C400" t="str">
        <f>VLOOKUP($B400,Totalt!$B$1:$BP$497,MATCH("Kvalitetsgranskad:",Totalt!$B$1:$BP$1,0),FALSE)</f>
        <v>Ja</v>
      </c>
      <c r="E400" t="str">
        <f>VLOOKUP($B400,Miljö!$B$1:$AG$479,MATCH(E$1,Miljö!$B$1:$AK$1,0),FALSE)</f>
        <v>Ja</v>
      </c>
      <c r="F400" t="str">
        <f>VLOOKUP($B400,Miljö!$B$1:$J$479,MATCH("Typ av ursprungsspecificerad el   (Om inget värde anges används Nordisk residualmix, se inforuta) ()",Miljö!$B$1:$J$1,0),FALSE)</f>
        <v>'Vattenel EPD. kraftvärme bio'</v>
      </c>
      <c r="G400">
        <f>VLOOKUP($B400,Miljö!$B$1:$J$479,MATCH("Primärenergifaktor ()",Miljö!$B$1:$J$1,0),FALSE)</f>
        <v>1.1000000000000001</v>
      </c>
      <c r="H400">
        <f>VLOOKUP($B400,Miljö!$B$1:$J$479,MATCH("Koldioxidekvivalenter energiomvandling (g/kwh)",Miljö!$B$1:$J$1,0),FALSE)</f>
        <v>1.4999999999999999E-4</v>
      </c>
      <c r="I400">
        <f>VLOOKUP($B400,Miljö!$B$1:$J$479,MATCH("Fossilandel för ursprungspecificerad el ()",Miljö!$B$1:$J$1,0),FALSE)</f>
        <v>0</v>
      </c>
      <c r="J400">
        <f>VLOOKUP($B400,Miljö!$B$1:$J$479,MATCH("Kärnkraftsandel för ursprungsspecificerad el ()",Miljö!$B$1:$J$1,0),FALSE)</f>
        <v>0</v>
      </c>
      <c r="L400">
        <f>VLOOKUP($B400,Totalt!$B$1:$BP$497,MATCH("total el",Totalt!$B$1:$BP$1,0),FALSE)</f>
        <v>0.11</v>
      </c>
      <c r="N400" s="229">
        <f t="shared" si="24"/>
        <v>0.12100000000000001</v>
      </c>
      <c r="O400" s="229">
        <f t="shared" si="25"/>
        <v>1.6499999999999998E-5</v>
      </c>
      <c r="P400" s="229">
        <f t="shared" si="26"/>
        <v>0</v>
      </c>
      <c r="Q400" s="229">
        <f t="shared" si="27"/>
        <v>0</v>
      </c>
    </row>
    <row r="401" spans="1:17" x14ac:dyDescent="0.25">
      <c r="A401" s="2" t="s">
        <v>592</v>
      </c>
      <c r="B401" s="2" t="s">
        <v>595</v>
      </c>
      <c r="C401" t="str">
        <f>VLOOKUP($B401,Totalt!$B$1:$BP$497,MATCH("Kvalitetsgranskad:",Totalt!$B$1:$BP$1,0),FALSE)</f>
        <v>Ja</v>
      </c>
      <c r="E401" t="str">
        <f>VLOOKUP($B401,Miljö!$B$1:$AG$479,MATCH(E$1,Miljö!$B$1:$AK$1,0),FALSE)</f>
        <v>Ja</v>
      </c>
      <c r="F401" t="str">
        <f>VLOOKUP($B401,Miljö!$B$1:$J$479,MATCH("Typ av ursprungsspecificerad el   (Om inget värde anges används Nordisk residualmix, se inforuta) ()",Miljö!$B$1:$J$1,0),FALSE)</f>
        <v>'Vattenel EPD. Kraftvärme bio'</v>
      </c>
      <c r="G401">
        <f>VLOOKUP($B401,Miljö!$B$1:$J$479,MATCH("Primärenergifaktor ()",Miljö!$B$1:$J$1,0),FALSE)</f>
        <v>1.1000000000000001</v>
      </c>
      <c r="H401">
        <f>VLOOKUP($B401,Miljö!$B$1:$J$479,MATCH("Koldioxidekvivalenter energiomvandling (g/kwh)",Miljö!$B$1:$J$1,0),FALSE)</f>
        <v>1.4999999999999999E-4</v>
      </c>
      <c r="I401">
        <f>VLOOKUP($B401,Miljö!$B$1:$J$479,MATCH("Fossilandel för ursprungspecificerad el ()",Miljö!$B$1:$J$1,0),FALSE)</f>
        <v>0</v>
      </c>
      <c r="J401">
        <f>VLOOKUP($B401,Miljö!$B$1:$J$479,MATCH("Kärnkraftsandel för ursprungsspecificerad el ()",Miljö!$B$1:$J$1,0),FALSE)</f>
        <v>0</v>
      </c>
      <c r="L401">
        <f>VLOOKUP($B401,Totalt!$B$1:$BP$497,MATCH("total el",Totalt!$B$1:$BP$1,0),FALSE)</f>
        <v>0.158</v>
      </c>
      <c r="N401" s="229">
        <f t="shared" si="24"/>
        <v>0.17380000000000001</v>
      </c>
      <c r="O401" s="229">
        <f t="shared" si="25"/>
        <v>2.3699999999999997E-5</v>
      </c>
      <c r="P401" s="229">
        <f t="shared" si="26"/>
        <v>0</v>
      </c>
      <c r="Q401" s="229">
        <f t="shared" si="27"/>
        <v>0</v>
      </c>
    </row>
    <row r="402" spans="1:17" x14ac:dyDescent="0.25">
      <c r="A402" s="2" t="s">
        <v>592</v>
      </c>
      <c r="B402" s="2" t="s">
        <v>596</v>
      </c>
      <c r="C402" t="str">
        <f>VLOOKUP($B402,Totalt!$B$1:$BP$497,MATCH("Kvalitetsgranskad:",Totalt!$B$1:$BP$1,0),FALSE)</f>
        <v>Ja</v>
      </c>
      <c r="E402" t="str">
        <f>VLOOKUP($B402,Miljö!$B$1:$AG$479,MATCH(E$1,Miljö!$B$1:$AK$1,0),FALSE)</f>
        <v>Ja</v>
      </c>
      <c r="F402" t="str">
        <f>VLOOKUP($B402,Miljö!$B$1:$J$479,MATCH("Typ av ursprungsspecificerad el   (Om inget värde anges används Nordisk residualmix, se inforuta) ()",Miljö!$B$1:$J$1,0),FALSE)</f>
        <v>'Vattenel EPD. kraftvärme bio'</v>
      </c>
      <c r="G402">
        <f>VLOOKUP($B402,Miljö!$B$1:$J$479,MATCH("Primärenergifaktor ()",Miljö!$B$1:$J$1,0),FALSE)</f>
        <v>1.1000000000000001</v>
      </c>
      <c r="H402">
        <f>VLOOKUP($B402,Miljö!$B$1:$J$479,MATCH("Koldioxidekvivalenter energiomvandling (g/kwh)",Miljö!$B$1:$J$1,0),FALSE)</f>
        <v>1.4999999999999999E-4</v>
      </c>
      <c r="I402">
        <f>VLOOKUP($B402,Miljö!$B$1:$J$479,MATCH("Fossilandel för ursprungspecificerad el ()",Miljö!$B$1:$J$1,0),FALSE)</f>
        <v>0</v>
      </c>
      <c r="J402">
        <f>VLOOKUP($B402,Miljö!$B$1:$J$479,MATCH("Kärnkraftsandel för ursprungsspecificerad el ()",Miljö!$B$1:$J$1,0),FALSE)</f>
        <v>0</v>
      </c>
      <c r="L402">
        <f>VLOOKUP($B402,Totalt!$B$1:$BP$497,MATCH("total el",Totalt!$B$1:$BP$1,0),FALSE)</f>
        <v>0.219</v>
      </c>
      <c r="N402" s="229">
        <f t="shared" si="24"/>
        <v>0.24090000000000003</v>
      </c>
      <c r="O402" s="229">
        <f t="shared" si="25"/>
        <v>3.2849999999999999E-5</v>
      </c>
      <c r="P402" s="229">
        <f t="shared" si="26"/>
        <v>0</v>
      </c>
      <c r="Q402" s="229">
        <f t="shared" si="27"/>
        <v>0</v>
      </c>
    </row>
    <row r="403" spans="1:17" x14ac:dyDescent="0.25">
      <c r="A403" s="2" t="s">
        <v>592</v>
      </c>
      <c r="B403" s="2" t="s">
        <v>597</v>
      </c>
      <c r="C403" t="str">
        <f>VLOOKUP($B403,Totalt!$B$1:$BP$497,MATCH("Kvalitetsgranskad:",Totalt!$B$1:$BP$1,0),FALSE)</f>
        <v>Ja</v>
      </c>
      <c r="E403" t="str">
        <f>VLOOKUP($B403,Miljö!$B$1:$AG$479,MATCH(E$1,Miljö!$B$1:$AK$1,0),FALSE)</f>
        <v>Ja</v>
      </c>
      <c r="F403" t="str">
        <f>VLOOKUP($B403,Miljö!$B$1:$J$479,MATCH("Typ av ursprungsspecificerad el   (Om inget värde anges används Nordisk residualmix, se inforuta) ()",Miljö!$B$1:$J$1,0),FALSE)</f>
        <v>'Vattenel EPD. kraftvärme bio'</v>
      </c>
      <c r="G403">
        <f>VLOOKUP($B403,Miljö!$B$1:$J$479,MATCH("Primärenergifaktor ()",Miljö!$B$1:$J$1,0),FALSE)</f>
        <v>1.1000000000000001</v>
      </c>
      <c r="H403">
        <f>VLOOKUP($B403,Miljö!$B$1:$J$479,MATCH("Koldioxidekvivalenter energiomvandling (g/kwh)",Miljö!$B$1:$J$1,0),FALSE)</f>
        <v>1.4999999999999999E-4</v>
      </c>
      <c r="I403">
        <f>VLOOKUP($B403,Miljö!$B$1:$J$479,MATCH("Fossilandel för ursprungspecificerad el ()",Miljö!$B$1:$J$1,0),FALSE)</f>
        <v>0</v>
      </c>
      <c r="J403">
        <f>VLOOKUP($B403,Miljö!$B$1:$J$479,MATCH("Kärnkraftsandel för ursprungsspecificerad el ()",Miljö!$B$1:$J$1,0),FALSE)</f>
        <v>0</v>
      </c>
      <c r="L403">
        <f>VLOOKUP($B403,Totalt!$B$1:$BP$497,MATCH("total el",Totalt!$B$1:$BP$1,0),FALSE)</f>
        <v>1.14235</v>
      </c>
      <c r="N403" s="229">
        <f t="shared" si="24"/>
        <v>1.2565850000000001</v>
      </c>
      <c r="O403" s="229">
        <f t="shared" si="25"/>
        <v>1.7135249999999998E-4</v>
      </c>
      <c r="P403" s="229">
        <f t="shared" si="26"/>
        <v>0</v>
      </c>
      <c r="Q403" s="229">
        <f t="shared" si="27"/>
        <v>0</v>
      </c>
    </row>
    <row r="404" spans="1:17" x14ac:dyDescent="0.25">
      <c r="A404" s="2" t="s">
        <v>598</v>
      </c>
      <c r="B404" s="2" t="s">
        <v>599</v>
      </c>
      <c r="C404" t="str">
        <f>VLOOKUP($B404,Totalt!$B$1:$BP$497,MATCH("Kvalitetsgranskad:",Totalt!$B$1:$BP$1,0),FALSE)</f>
        <v>Ja</v>
      </c>
      <c r="E404" t="str">
        <f>VLOOKUP($B404,Miljö!$B$1:$AG$479,MATCH(E$1,Miljö!$B$1:$AK$1,0),FALSE)</f>
        <v>Ja</v>
      </c>
      <c r="F404" t="str">
        <f>VLOOKUP($B404,Miljö!$B$1:$J$479,MATCH("Typ av ursprungsspecificerad el   (Om inget värde anges används Nordisk residualmix, se inforuta) ()",Miljö!$B$1:$J$1,0),FALSE)</f>
        <v>'Blå el från vattenkraft'</v>
      </c>
      <c r="G404">
        <f>VLOOKUP($B404,Miljö!$B$1:$J$479,MATCH("Primärenergifaktor ()",Miljö!$B$1:$J$1,0),FALSE)</f>
        <v>1.1000000000000001</v>
      </c>
      <c r="H404">
        <f>VLOOKUP($B404,Miljö!$B$1:$J$479,MATCH("Koldioxidekvivalenter energiomvandling (g/kwh)",Miljö!$B$1:$J$1,0),FALSE)</f>
        <v>0</v>
      </c>
      <c r="I404">
        <f>VLOOKUP($B404,Miljö!$B$1:$J$479,MATCH("Fossilandel för ursprungspecificerad el ()",Miljö!$B$1:$J$1,0),FALSE)</f>
        <v>0</v>
      </c>
      <c r="J404">
        <f>VLOOKUP($B404,Miljö!$B$1:$J$479,MATCH("Kärnkraftsandel för ursprungsspecificerad el ()",Miljö!$B$1:$J$1,0),FALSE)</f>
        <v>0</v>
      </c>
      <c r="L404">
        <f>VLOOKUP($B404,Totalt!$B$1:$BP$497,MATCH("total el",Totalt!$B$1:$BP$1,0),FALSE)</f>
        <v>0.06</v>
      </c>
      <c r="N404" s="229">
        <f t="shared" si="24"/>
        <v>6.6000000000000003E-2</v>
      </c>
      <c r="O404" s="229">
        <f t="shared" si="25"/>
        <v>0</v>
      </c>
      <c r="P404" s="229">
        <f t="shared" si="26"/>
        <v>0</v>
      </c>
      <c r="Q404" s="229">
        <f t="shared" si="27"/>
        <v>0</v>
      </c>
    </row>
    <row r="405" spans="1:17" x14ac:dyDescent="0.25">
      <c r="A405" s="2" t="s">
        <v>598</v>
      </c>
      <c r="B405" s="2" t="s">
        <v>600</v>
      </c>
      <c r="C405" t="str">
        <f>VLOOKUP($B405,Totalt!$B$1:$BP$497,MATCH("Kvalitetsgranskad:",Totalt!$B$1:$BP$1,0),FALSE)</f>
        <v>Ja</v>
      </c>
      <c r="E405" t="str">
        <f>VLOOKUP($B405,Miljö!$B$1:$AG$479,MATCH(E$1,Miljö!$B$1:$AK$1,0),FALSE)</f>
        <v>Ja</v>
      </c>
      <c r="F405" t="str">
        <f>VLOOKUP($B405,Miljö!$B$1:$J$479,MATCH("Typ av ursprungsspecificerad el   (Om inget värde anges används Nordisk residualmix, se inforuta) ()",Miljö!$B$1:$J$1,0),FALSE)</f>
        <v>'Biobränslebaserad kraftvärme från KKAB'</v>
      </c>
      <c r="G405">
        <f>VLOOKUP($B405,Miljö!$B$1:$J$479,MATCH("Primärenergifaktor ()",Miljö!$B$1:$J$1,0),FALSE)</f>
        <v>0.05</v>
      </c>
      <c r="H405">
        <f>VLOOKUP($B405,Miljö!$B$1:$J$479,MATCH("Koldioxidekvivalenter energiomvandling (g/kwh)",Miljö!$B$1:$J$1,0),FALSE)</f>
        <v>0.7</v>
      </c>
      <c r="I405">
        <f>VLOOKUP($B405,Miljö!$B$1:$J$479,MATCH("Fossilandel för ursprungspecificerad el ()",Miljö!$B$1:$J$1,0),FALSE)</f>
        <v>0</v>
      </c>
      <c r="J405">
        <f>VLOOKUP($B405,Miljö!$B$1:$J$479,MATCH("Kärnkraftsandel för ursprungsspecificerad el ()",Miljö!$B$1:$J$1,0),FALSE)</f>
        <v>0</v>
      </c>
      <c r="L405">
        <f>VLOOKUP($B405,Totalt!$B$1:$BP$497,MATCH("total el",Totalt!$B$1:$BP$1,0),FALSE)</f>
        <v>2.6136699999999999</v>
      </c>
      <c r="N405" s="229">
        <f t="shared" si="24"/>
        <v>0.13068350000000001</v>
      </c>
      <c r="O405" s="229">
        <f t="shared" si="25"/>
        <v>1.8295689999999998</v>
      </c>
      <c r="P405" s="229">
        <f t="shared" si="26"/>
        <v>0</v>
      </c>
      <c r="Q405" s="229">
        <f t="shared" si="27"/>
        <v>0</v>
      </c>
    </row>
    <row r="406" spans="1:17" x14ac:dyDescent="0.25">
      <c r="A406" s="2" t="s">
        <v>598</v>
      </c>
      <c r="B406" s="2" t="s">
        <v>601</v>
      </c>
      <c r="C406" t="str">
        <f>VLOOKUP($B406,Totalt!$B$1:$BP$497,MATCH("Kvalitetsgranskad:",Totalt!$B$1:$BP$1,0),FALSE)</f>
        <v>Ja</v>
      </c>
      <c r="E406" t="str">
        <f>VLOOKUP($B406,Miljö!$B$1:$AG$479,MATCH(E$1,Miljö!$B$1:$AK$1,0),FALSE)</f>
        <v>Ja</v>
      </c>
      <c r="F406" t="str">
        <f>VLOOKUP($B406,Miljö!$B$1:$J$479,MATCH("Typ av ursprungsspecificerad el   (Om inget värde anges används Nordisk residualmix, se inforuta) ()",Miljö!$B$1:$J$1,0),FALSE)</f>
        <v>'Blå el från vattenkraft'</v>
      </c>
      <c r="G406">
        <f>VLOOKUP($B406,Miljö!$B$1:$J$479,MATCH("Primärenergifaktor ()",Miljö!$B$1:$J$1,0),FALSE)</f>
        <v>1.1000000000000001</v>
      </c>
      <c r="H406">
        <f>VLOOKUP($B406,Miljö!$B$1:$J$479,MATCH("Koldioxidekvivalenter energiomvandling (g/kwh)",Miljö!$B$1:$J$1,0),FALSE)</f>
        <v>0</v>
      </c>
      <c r="I406">
        <f>VLOOKUP($B406,Miljö!$B$1:$J$479,MATCH("Fossilandel för ursprungspecificerad el ()",Miljö!$B$1:$J$1,0),FALSE)</f>
        <v>0</v>
      </c>
      <c r="J406">
        <f>VLOOKUP($B406,Miljö!$B$1:$J$479,MATCH("Kärnkraftsandel för ursprungsspecificerad el ()",Miljö!$B$1:$J$1,0),FALSE)</f>
        <v>0</v>
      </c>
      <c r="L406">
        <f>VLOOKUP($B406,Totalt!$B$1:$BP$497,MATCH("total el",Totalt!$B$1:$BP$1,0),FALSE)</f>
        <v>0.59</v>
      </c>
      <c r="N406" s="229">
        <f t="shared" si="24"/>
        <v>0.64900000000000002</v>
      </c>
      <c r="O406" s="229">
        <f t="shared" si="25"/>
        <v>0</v>
      </c>
      <c r="P406" s="229">
        <f t="shared" si="26"/>
        <v>0</v>
      </c>
      <c r="Q406" s="229">
        <f t="shared" si="27"/>
        <v>0</v>
      </c>
    </row>
    <row r="407" spans="1:17" x14ac:dyDescent="0.25">
      <c r="A407" s="2" t="s">
        <v>602</v>
      </c>
      <c r="B407" s="2" t="s">
        <v>603</v>
      </c>
      <c r="C407" t="str">
        <f>VLOOKUP($B407,Totalt!$B$1:$BP$497,MATCH("Kvalitetsgranskad:",Totalt!$B$1:$BP$1,0),FALSE)</f>
        <v>Ja</v>
      </c>
      <c r="E407" t="str">
        <f>VLOOKUP($B407,Miljö!$B$1:$AG$479,MATCH(E$1,Miljö!$B$1:$AK$1,0),FALSE)</f>
        <v>Ja</v>
      </c>
      <c r="F407" t="str">
        <f>VLOOKUP($B407,Miljö!$B$1:$J$479,MATCH("Typ av ursprungsspecificerad el   (Om inget värde anges används Nordisk residualmix, se inforuta) ()",Miljö!$B$1:$J$1,0),FALSE)</f>
        <v>'Bio Energi'</v>
      </c>
      <c r="G407">
        <f>VLOOKUP($B407,Miljö!$B$1:$J$479,MATCH("Primärenergifaktor ()",Miljö!$B$1:$J$1,0),FALSE)</f>
        <v>2</v>
      </c>
      <c r="H407">
        <f>VLOOKUP($B407,Miljö!$B$1:$J$479,MATCH("Koldioxidekvivalenter energiomvandling (g/kwh)",Miljö!$B$1:$J$1,0),FALSE)</f>
        <v>0</v>
      </c>
      <c r="I407">
        <f>VLOOKUP($B407,Miljö!$B$1:$J$479,MATCH("Fossilandel för ursprungspecificerad el ()",Miljö!$B$1:$J$1,0),FALSE)</f>
        <v>0</v>
      </c>
      <c r="J407">
        <f>VLOOKUP($B407,Miljö!$B$1:$J$479,MATCH("Kärnkraftsandel för ursprungsspecificerad el ()",Miljö!$B$1:$J$1,0),FALSE)</f>
        <v>0</v>
      </c>
      <c r="L407">
        <f>VLOOKUP($B407,Totalt!$B$1:$BP$497,MATCH("total el",Totalt!$B$1:$BP$1,0),FALSE)</f>
        <v>8.7080000000000002</v>
      </c>
      <c r="N407" s="229">
        <f t="shared" si="24"/>
        <v>17.416</v>
      </c>
      <c r="O407" s="229">
        <f t="shared" si="25"/>
        <v>0</v>
      </c>
      <c r="P407" s="229">
        <f t="shared" si="26"/>
        <v>0</v>
      </c>
      <c r="Q407" s="229">
        <f t="shared" si="27"/>
        <v>0</v>
      </c>
    </row>
    <row r="408" spans="1:17" x14ac:dyDescent="0.25">
      <c r="A408" s="2" t="s">
        <v>602</v>
      </c>
      <c r="B408" s="2" t="s">
        <v>406</v>
      </c>
      <c r="C408" t="str">
        <f>VLOOKUP($B408,Totalt!$B$1:$BP$497,MATCH("Kvalitetsgranskad:",Totalt!$B$1:$BP$1,0),FALSE)</f>
        <v>Nej</v>
      </c>
      <c r="E408" t="str">
        <f>VLOOKUP($B408,Miljö!$B$1:$AG$479,MATCH(E$1,Miljö!$B$1:$AK$1,0),FALSE)</f>
        <v>Nej</v>
      </c>
      <c r="F408" t="str">
        <f>VLOOKUP($B408,Miljö!$B$1:$J$479,MATCH("Typ av ursprungsspecificerad el   (Om inget värde anges används Nordisk residualmix, se inforuta) ()",Miljö!$B$1:$J$1,0),FALSE)</f>
        <v>-</v>
      </c>
      <c r="G408" t="str">
        <f>VLOOKUP($B408,Miljö!$B$1:$J$479,MATCH("Primärenergifaktor ()",Miljö!$B$1:$J$1,0),FALSE)</f>
        <v>-</v>
      </c>
      <c r="H408" t="str">
        <f>VLOOKUP($B408,Miljö!$B$1:$J$479,MATCH("Koldioxidekvivalenter energiomvandling (g/kwh)",Miljö!$B$1:$J$1,0),FALSE)</f>
        <v>-</v>
      </c>
      <c r="I408" t="str">
        <f>VLOOKUP($B408,Miljö!$B$1:$J$479,MATCH("Fossilandel för ursprungspecificerad el ()",Miljö!$B$1:$J$1,0),FALSE)</f>
        <v>-</v>
      </c>
      <c r="J408" t="str">
        <f>VLOOKUP($B408,Miljö!$B$1:$J$479,MATCH("Kärnkraftsandel för ursprungsspecificerad el ()",Miljö!$B$1:$J$1,0),FALSE)</f>
        <v>-</v>
      </c>
      <c r="L408">
        <f>VLOOKUP($B408,Totalt!$B$1:$BP$497,MATCH("total el",Totalt!$B$1:$BP$1,0),FALSE)</f>
        <v>0</v>
      </c>
      <c r="N408" s="229" t="str">
        <f t="shared" si="24"/>
        <v/>
      </c>
      <c r="O408" s="229" t="str">
        <f t="shared" si="25"/>
        <v/>
      </c>
      <c r="P408" s="229" t="str">
        <f t="shared" si="26"/>
        <v/>
      </c>
      <c r="Q408" s="229" t="str">
        <f t="shared" si="27"/>
        <v/>
      </c>
    </row>
    <row r="409" spans="1:17" x14ac:dyDescent="0.25">
      <c r="A409" s="2" t="s">
        <v>602</v>
      </c>
      <c r="B409" s="2" t="s">
        <v>604</v>
      </c>
      <c r="C409" t="str">
        <f>VLOOKUP($B409,Totalt!$B$1:$BP$497,MATCH("Kvalitetsgranskad:",Totalt!$B$1:$BP$1,0),FALSE)</f>
        <v>Ja</v>
      </c>
      <c r="E409" t="str">
        <f>VLOOKUP($B409,Miljö!$B$1:$AG$479,MATCH(E$1,Miljö!$B$1:$AK$1,0),FALSE)</f>
        <v>Ja</v>
      </c>
      <c r="F409" t="str">
        <f>VLOOKUP($B409,Miljö!$B$1:$J$479,MATCH("Typ av ursprungsspecificerad el   (Om inget värde anges används Nordisk residualmix, se inforuta) ()",Miljö!$B$1:$J$1,0),FALSE)</f>
        <v>'bioel'</v>
      </c>
      <c r="G409">
        <f>VLOOKUP($B409,Miljö!$B$1:$J$479,MATCH("Primärenergifaktor ()",Miljö!$B$1:$J$1,0),FALSE)</f>
        <v>2</v>
      </c>
      <c r="H409">
        <f>VLOOKUP($B409,Miljö!$B$1:$J$479,MATCH("Koldioxidekvivalenter energiomvandling (g/kwh)",Miljö!$B$1:$J$1,0),FALSE)</f>
        <v>0</v>
      </c>
      <c r="I409">
        <f>VLOOKUP($B409,Miljö!$B$1:$J$479,MATCH("Fossilandel för ursprungspecificerad el ()",Miljö!$B$1:$J$1,0),FALSE)</f>
        <v>0</v>
      </c>
      <c r="J409">
        <f>VLOOKUP($B409,Miljö!$B$1:$J$479,MATCH("Kärnkraftsandel för ursprungsspecificerad el ()",Miljö!$B$1:$J$1,0),FALSE)</f>
        <v>0</v>
      </c>
      <c r="L409">
        <f>VLOOKUP($B409,Totalt!$B$1:$BP$497,MATCH("total el",Totalt!$B$1:$BP$1,0),FALSE)</f>
        <v>0.43037999999999998</v>
      </c>
      <c r="N409" s="229">
        <f t="shared" si="24"/>
        <v>0.86075999999999997</v>
      </c>
      <c r="O409" s="229">
        <f t="shared" si="25"/>
        <v>0</v>
      </c>
      <c r="P409" s="229">
        <f t="shared" si="26"/>
        <v>0</v>
      </c>
      <c r="Q409" s="229">
        <f t="shared" si="27"/>
        <v>0</v>
      </c>
    </row>
    <row r="410" spans="1:17" x14ac:dyDescent="0.25">
      <c r="A410" s="2" t="s">
        <v>602</v>
      </c>
      <c r="B410" s="2" t="s">
        <v>605</v>
      </c>
      <c r="C410" t="str">
        <f>VLOOKUP($B410,Totalt!$B$1:$BP$497,MATCH("Kvalitetsgranskad:",Totalt!$B$1:$BP$1,0),FALSE)</f>
        <v>Ja</v>
      </c>
      <c r="E410" t="str">
        <f>VLOOKUP($B410,Miljö!$B$1:$AG$479,MATCH(E$1,Miljö!$B$1:$AK$1,0),FALSE)</f>
        <v>Ja</v>
      </c>
      <c r="F410" t="str">
        <f>VLOOKUP($B410,Miljö!$B$1:$J$479,MATCH("Typ av ursprungsspecificerad el   (Om inget värde anges används Nordisk residualmix, se inforuta) ()",Miljö!$B$1:$J$1,0),FALSE)</f>
        <v>-</v>
      </c>
      <c r="G410">
        <f>VLOOKUP($B410,Miljö!$B$1:$J$479,MATCH("Primärenergifaktor ()",Miljö!$B$1:$J$1,0),FALSE)</f>
        <v>2</v>
      </c>
      <c r="H410">
        <f>VLOOKUP($B410,Miljö!$B$1:$J$479,MATCH("Koldioxidekvivalenter energiomvandling (g/kwh)",Miljö!$B$1:$J$1,0),FALSE)</f>
        <v>0</v>
      </c>
      <c r="I410">
        <f>VLOOKUP($B410,Miljö!$B$1:$J$479,MATCH("Fossilandel för ursprungspecificerad el ()",Miljö!$B$1:$J$1,0),FALSE)</f>
        <v>0</v>
      </c>
      <c r="J410">
        <f>VLOOKUP($B410,Miljö!$B$1:$J$479,MATCH("Kärnkraftsandel för ursprungsspecificerad el ()",Miljö!$B$1:$J$1,0),FALSE)</f>
        <v>0.40799999999999997</v>
      </c>
      <c r="L410">
        <f>VLOOKUP($B410,Totalt!$B$1:$BP$497,MATCH("total el",Totalt!$B$1:$BP$1,0),FALSE)</f>
        <v>6.7000000000000004E-2</v>
      </c>
      <c r="N410" s="229">
        <f t="shared" si="24"/>
        <v>0.13400000000000001</v>
      </c>
      <c r="O410" s="229">
        <f t="shared" si="25"/>
        <v>0</v>
      </c>
      <c r="P410" s="229">
        <f t="shared" si="26"/>
        <v>0</v>
      </c>
      <c r="Q410" s="229">
        <f t="shared" si="27"/>
        <v>2.7335999999999999E-2</v>
      </c>
    </row>
    <row r="411" spans="1:17" x14ac:dyDescent="0.25">
      <c r="A411" s="2" t="s">
        <v>602</v>
      </c>
      <c r="B411" s="2" t="s">
        <v>606</v>
      </c>
      <c r="C411" t="str">
        <f>VLOOKUP($B411,Totalt!$B$1:$BP$497,MATCH("Kvalitetsgranskad:",Totalt!$B$1:$BP$1,0),FALSE)</f>
        <v>Ja</v>
      </c>
      <c r="E411" t="str">
        <f>VLOOKUP($B411,Miljö!$B$1:$AG$479,MATCH(E$1,Miljö!$B$1:$AK$1,0),FALSE)</f>
        <v>Ja</v>
      </c>
      <c r="F411" t="str">
        <f>VLOOKUP($B411,Miljö!$B$1:$J$479,MATCH("Typ av ursprungsspecificerad el   (Om inget värde anges används Nordisk residualmix, se inforuta) ()",Miljö!$B$1:$J$1,0),FALSE)</f>
        <v>-</v>
      </c>
      <c r="G411">
        <f>VLOOKUP($B411,Miljö!$B$1:$J$479,MATCH("Primärenergifaktor ()",Miljö!$B$1:$J$1,0),FALSE)</f>
        <v>2</v>
      </c>
      <c r="H411">
        <f>VLOOKUP($B411,Miljö!$B$1:$J$479,MATCH("Koldioxidekvivalenter energiomvandling (g/kwh)",Miljö!$B$1:$J$1,0),FALSE)</f>
        <v>0</v>
      </c>
      <c r="I411">
        <f>VLOOKUP($B411,Miljö!$B$1:$J$479,MATCH("Fossilandel för ursprungspecificerad el ()",Miljö!$B$1:$J$1,0),FALSE)</f>
        <v>0</v>
      </c>
      <c r="J411">
        <f>VLOOKUP($B411,Miljö!$B$1:$J$479,MATCH("Kärnkraftsandel för ursprungsspecificerad el ()",Miljö!$B$1:$J$1,0),FALSE)</f>
        <v>0.40799999999999997</v>
      </c>
      <c r="L411">
        <f>VLOOKUP($B411,Totalt!$B$1:$BP$497,MATCH("total el",Totalt!$B$1:$BP$1,0),FALSE)</f>
        <v>0.36499999999999999</v>
      </c>
      <c r="N411" s="229">
        <f t="shared" si="24"/>
        <v>0.73</v>
      </c>
      <c r="O411" s="229">
        <f t="shared" si="25"/>
        <v>0</v>
      </c>
      <c r="P411" s="229">
        <f t="shared" si="26"/>
        <v>0</v>
      </c>
      <c r="Q411" s="229">
        <f t="shared" si="27"/>
        <v>0.14892</v>
      </c>
    </row>
    <row r="412" spans="1:17" x14ac:dyDescent="0.25">
      <c r="A412" s="2" t="s">
        <v>602</v>
      </c>
      <c r="B412" s="2" t="s">
        <v>607</v>
      </c>
      <c r="C412" t="str">
        <f>VLOOKUP($B412,Totalt!$B$1:$BP$497,MATCH("Kvalitetsgranskad:",Totalt!$B$1:$BP$1,0),FALSE)</f>
        <v>Ja</v>
      </c>
      <c r="E412" t="str">
        <f>VLOOKUP($B412,Miljö!$B$1:$AG$479,MATCH(E$1,Miljö!$B$1:$AK$1,0),FALSE)</f>
        <v>Ja</v>
      </c>
      <c r="F412" t="str">
        <f>VLOOKUP($B412,Miljö!$B$1:$J$479,MATCH("Typ av ursprungsspecificerad el   (Om inget värde anges används Nordisk residualmix, se inforuta) ()",Miljö!$B$1:$J$1,0),FALSE)</f>
        <v>'bioel'</v>
      </c>
      <c r="G412">
        <f>VLOOKUP($B412,Miljö!$B$1:$J$479,MATCH("Primärenergifaktor ()",Miljö!$B$1:$J$1,0),FALSE)</f>
        <v>2</v>
      </c>
      <c r="H412">
        <f>VLOOKUP($B412,Miljö!$B$1:$J$479,MATCH("Koldioxidekvivalenter energiomvandling (g/kwh)",Miljö!$B$1:$J$1,0),FALSE)</f>
        <v>0</v>
      </c>
      <c r="I412">
        <f>VLOOKUP($B412,Miljö!$B$1:$J$479,MATCH("Fossilandel för ursprungspecificerad el ()",Miljö!$B$1:$J$1,0),FALSE)</f>
        <v>0</v>
      </c>
      <c r="J412">
        <f>VLOOKUP($B412,Miljö!$B$1:$J$479,MATCH("Kärnkraftsandel för ursprungsspecificerad el ()",Miljö!$B$1:$J$1,0),FALSE)</f>
        <v>0</v>
      </c>
      <c r="L412">
        <f>VLOOKUP($B412,Totalt!$B$1:$BP$497,MATCH("total el",Totalt!$B$1:$BP$1,0),FALSE)</f>
        <v>2.6914600000000002</v>
      </c>
      <c r="N412" s="229">
        <f t="shared" si="24"/>
        <v>5.3829200000000004</v>
      </c>
      <c r="O412" s="229">
        <f t="shared" si="25"/>
        <v>0</v>
      </c>
      <c r="P412" s="229">
        <f t="shared" si="26"/>
        <v>0</v>
      </c>
      <c r="Q412" s="229">
        <f t="shared" si="27"/>
        <v>0</v>
      </c>
    </row>
    <row r="413" spans="1:17" x14ac:dyDescent="0.25">
      <c r="A413" s="2" t="s">
        <v>602</v>
      </c>
      <c r="B413" s="2" t="s">
        <v>608</v>
      </c>
      <c r="C413" t="str">
        <f>VLOOKUP($B413,Totalt!$B$1:$BP$497,MATCH("Kvalitetsgranskad:",Totalt!$B$1:$BP$1,0),FALSE)</f>
        <v>Ja</v>
      </c>
      <c r="E413" t="str">
        <f>VLOOKUP($B413,Miljö!$B$1:$AG$479,MATCH(E$1,Miljö!$B$1:$AK$1,0),FALSE)</f>
        <v>Ja</v>
      </c>
      <c r="F413" t="str">
        <f>VLOOKUP($B413,Miljö!$B$1:$J$479,MATCH("Typ av ursprungsspecificerad el   (Om inget värde anges används Nordisk residualmix, se inforuta) ()",Miljö!$B$1:$J$1,0),FALSE)</f>
        <v>'bioel'</v>
      </c>
      <c r="G413">
        <f>VLOOKUP($B413,Miljö!$B$1:$J$479,MATCH("Primärenergifaktor ()",Miljö!$B$1:$J$1,0),FALSE)</f>
        <v>2</v>
      </c>
      <c r="H413">
        <f>VLOOKUP($B413,Miljö!$B$1:$J$479,MATCH("Koldioxidekvivalenter energiomvandling (g/kwh)",Miljö!$B$1:$J$1,0),FALSE)</f>
        <v>0</v>
      </c>
      <c r="I413">
        <f>VLOOKUP($B413,Miljö!$B$1:$J$479,MATCH("Fossilandel för ursprungspecificerad el ()",Miljö!$B$1:$J$1,0),FALSE)</f>
        <v>0</v>
      </c>
      <c r="J413">
        <f>VLOOKUP($B413,Miljö!$B$1:$J$479,MATCH("Kärnkraftsandel för ursprungsspecificerad el ()",Miljö!$B$1:$J$1,0),FALSE)</f>
        <v>0</v>
      </c>
      <c r="L413">
        <f>VLOOKUP($B413,Totalt!$B$1:$BP$497,MATCH("total el",Totalt!$B$1:$BP$1,0),FALSE)</f>
        <v>3.3410500000000001</v>
      </c>
      <c r="N413" s="229">
        <f t="shared" si="24"/>
        <v>6.6821000000000002</v>
      </c>
      <c r="O413" s="229">
        <f t="shared" si="25"/>
        <v>0</v>
      </c>
      <c r="P413" s="229">
        <f t="shared" si="26"/>
        <v>0</v>
      </c>
      <c r="Q413" s="229">
        <f t="shared" si="27"/>
        <v>0</v>
      </c>
    </row>
    <row r="414" spans="1:17" x14ac:dyDescent="0.25">
      <c r="A414" s="2" t="s">
        <v>602</v>
      </c>
      <c r="B414" s="2" t="s">
        <v>609</v>
      </c>
      <c r="C414" t="str">
        <f>VLOOKUP($B414,Totalt!$B$1:$BP$497,MATCH("Kvalitetsgranskad:",Totalt!$B$1:$BP$1,0),FALSE)</f>
        <v>Ja</v>
      </c>
      <c r="E414" t="str">
        <f>VLOOKUP($B414,Miljö!$B$1:$AG$479,MATCH(E$1,Miljö!$B$1:$AK$1,0),FALSE)</f>
        <v>Ja</v>
      </c>
      <c r="F414" t="str">
        <f>VLOOKUP($B414,Miljö!$B$1:$J$479,MATCH("Typ av ursprungsspecificerad el   (Om inget värde anges används Nordisk residualmix, se inforuta) ()",Miljö!$B$1:$J$1,0),FALSE)</f>
        <v>-</v>
      </c>
      <c r="G414">
        <f>VLOOKUP($B414,Miljö!$B$1:$J$479,MATCH("Primärenergifaktor ()",Miljö!$B$1:$J$1,0),FALSE)</f>
        <v>2</v>
      </c>
      <c r="H414">
        <f>VLOOKUP($B414,Miljö!$B$1:$J$479,MATCH("Koldioxidekvivalenter energiomvandling (g/kwh)",Miljö!$B$1:$J$1,0),FALSE)</f>
        <v>0</v>
      </c>
      <c r="I414">
        <f>VLOOKUP($B414,Miljö!$B$1:$J$479,MATCH("Fossilandel för ursprungspecificerad el ()",Miljö!$B$1:$J$1,0),FALSE)</f>
        <v>0</v>
      </c>
      <c r="J414">
        <f>VLOOKUP($B414,Miljö!$B$1:$J$479,MATCH("Kärnkraftsandel för ursprungsspecificerad el ()",Miljö!$B$1:$J$1,0),FALSE)</f>
        <v>0.40799999999999997</v>
      </c>
      <c r="L414">
        <f>VLOOKUP($B414,Totalt!$B$1:$BP$497,MATCH("total el",Totalt!$B$1:$BP$1,0),FALSE)</f>
        <v>3.73</v>
      </c>
      <c r="N414" s="229">
        <f t="shared" si="24"/>
        <v>7.46</v>
      </c>
      <c r="O414" s="229">
        <f t="shared" si="25"/>
        <v>0</v>
      </c>
      <c r="P414" s="229">
        <f t="shared" si="26"/>
        <v>0</v>
      </c>
      <c r="Q414" s="229">
        <f t="shared" si="27"/>
        <v>1.5218399999999999</v>
      </c>
    </row>
    <row r="415" spans="1:17" x14ac:dyDescent="0.25">
      <c r="A415" s="2" t="s">
        <v>602</v>
      </c>
      <c r="B415" s="2" t="s">
        <v>610</v>
      </c>
      <c r="C415" t="str">
        <f>VLOOKUP($B415,Totalt!$B$1:$BP$497,MATCH("Kvalitetsgranskad:",Totalt!$B$1:$BP$1,0),FALSE)</f>
        <v>Ja</v>
      </c>
      <c r="E415" t="str">
        <f>VLOOKUP($B415,Miljö!$B$1:$AG$479,MATCH(E$1,Miljö!$B$1:$AK$1,0),FALSE)</f>
        <v>Ja</v>
      </c>
      <c r="F415" t="str">
        <f>VLOOKUP($B415,Miljö!$B$1:$J$479,MATCH("Typ av ursprungsspecificerad el   (Om inget värde anges används Nordisk residualmix, se inforuta) ()",Miljö!$B$1:$J$1,0),FALSE)</f>
        <v>'bioel'</v>
      </c>
      <c r="G415">
        <f>VLOOKUP($B415,Miljö!$B$1:$J$479,MATCH("Primärenergifaktor ()",Miljö!$B$1:$J$1,0),FALSE)</f>
        <v>2</v>
      </c>
      <c r="H415">
        <f>VLOOKUP($B415,Miljö!$B$1:$J$479,MATCH("Koldioxidekvivalenter energiomvandling (g/kwh)",Miljö!$B$1:$J$1,0),FALSE)</f>
        <v>0</v>
      </c>
      <c r="I415">
        <f>VLOOKUP($B415,Miljö!$B$1:$J$479,MATCH("Fossilandel för ursprungspecificerad el ()",Miljö!$B$1:$J$1,0),FALSE)</f>
        <v>0</v>
      </c>
      <c r="J415">
        <f>VLOOKUP($B415,Miljö!$B$1:$J$479,MATCH("Kärnkraftsandel för ursprungsspecificerad el ()",Miljö!$B$1:$J$1,0),FALSE)</f>
        <v>0</v>
      </c>
      <c r="L415">
        <f>VLOOKUP($B415,Totalt!$B$1:$BP$497,MATCH("total el",Totalt!$B$1:$BP$1,0),FALSE)</f>
        <v>2.5999999999999999E-2</v>
      </c>
      <c r="N415" s="229">
        <f t="shared" si="24"/>
        <v>5.1999999999999998E-2</v>
      </c>
      <c r="O415" s="229">
        <f t="shared" si="25"/>
        <v>0</v>
      </c>
      <c r="P415" s="229">
        <f t="shared" si="26"/>
        <v>0</v>
      </c>
      <c r="Q415" s="229">
        <f t="shared" si="27"/>
        <v>0</v>
      </c>
    </row>
    <row r="416" spans="1:17" x14ac:dyDescent="0.25">
      <c r="A416" s="2" t="s">
        <v>602</v>
      </c>
      <c r="B416" s="2" t="s">
        <v>611</v>
      </c>
      <c r="C416" t="str">
        <f>VLOOKUP($B416,Totalt!$B$1:$BP$497,MATCH("Kvalitetsgranskad:",Totalt!$B$1:$BP$1,0),FALSE)</f>
        <v>Ja</v>
      </c>
      <c r="E416" t="str">
        <f>VLOOKUP($B416,Miljö!$B$1:$AG$479,MATCH(E$1,Miljö!$B$1:$AK$1,0),FALSE)</f>
        <v>Ja</v>
      </c>
      <c r="F416" t="str">
        <f>VLOOKUP($B416,Miljö!$B$1:$J$479,MATCH("Typ av ursprungsspecificerad el   (Om inget värde anges används Nordisk residualmix, se inforuta) ()",Miljö!$B$1:$J$1,0),FALSE)</f>
        <v>-</v>
      </c>
      <c r="G416">
        <f>VLOOKUP($B416,Miljö!$B$1:$J$479,MATCH("Primärenergifaktor ()",Miljö!$B$1:$J$1,0),FALSE)</f>
        <v>2</v>
      </c>
      <c r="H416">
        <f>VLOOKUP($B416,Miljö!$B$1:$J$479,MATCH("Koldioxidekvivalenter energiomvandling (g/kwh)",Miljö!$B$1:$J$1,0),FALSE)</f>
        <v>0</v>
      </c>
      <c r="I416">
        <f>VLOOKUP($B416,Miljö!$B$1:$J$479,MATCH("Fossilandel för ursprungspecificerad el ()",Miljö!$B$1:$J$1,0),FALSE)</f>
        <v>0</v>
      </c>
      <c r="J416">
        <f>VLOOKUP($B416,Miljö!$B$1:$J$479,MATCH("Kärnkraftsandel för ursprungsspecificerad el ()",Miljö!$B$1:$J$1,0),FALSE)</f>
        <v>0.40799999999999997</v>
      </c>
      <c r="L416">
        <f>VLOOKUP($B416,Totalt!$B$1:$BP$497,MATCH("total el",Totalt!$B$1:$BP$1,0),FALSE)</f>
        <v>0.91200000000000003</v>
      </c>
      <c r="N416" s="229">
        <f t="shared" si="24"/>
        <v>1.8240000000000001</v>
      </c>
      <c r="O416" s="229">
        <f t="shared" si="25"/>
        <v>0</v>
      </c>
      <c r="P416" s="229">
        <f t="shared" si="26"/>
        <v>0</v>
      </c>
      <c r="Q416" s="229">
        <f t="shared" si="27"/>
        <v>0.37209599999999998</v>
      </c>
    </row>
    <row r="417" spans="1:17" x14ac:dyDescent="0.25">
      <c r="A417" s="2" t="s">
        <v>602</v>
      </c>
      <c r="B417" s="2" t="s">
        <v>612</v>
      </c>
      <c r="C417" t="str">
        <f>VLOOKUP($B417,Totalt!$B$1:$BP$497,MATCH("Kvalitetsgranskad:",Totalt!$B$1:$BP$1,0),FALSE)</f>
        <v>Ja</v>
      </c>
      <c r="E417" t="str">
        <f>VLOOKUP($B417,Miljö!$B$1:$AG$479,MATCH(E$1,Miljö!$B$1:$AK$1,0),FALSE)</f>
        <v>Ja</v>
      </c>
      <c r="F417" t="str">
        <f>VLOOKUP($B417,Miljö!$B$1:$J$479,MATCH("Typ av ursprungsspecificerad el   (Om inget värde anges används Nordisk residualmix, se inforuta) ()",Miljö!$B$1:$J$1,0),FALSE)</f>
        <v>-</v>
      </c>
      <c r="G417">
        <f>VLOOKUP($B417,Miljö!$B$1:$J$479,MATCH("Primärenergifaktor ()",Miljö!$B$1:$J$1,0),FALSE)</f>
        <v>2</v>
      </c>
      <c r="H417">
        <f>VLOOKUP($B417,Miljö!$B$1:$J$479,MATCH("Koldioxidekvivalenter energiomvandling (g/kwh)",Miljö!$B$1:$J$1,0),FALSE)</f>
        <v>0</v>
      </c>
      <c r="I417">
        <f>VLOOKUP($B417,Miljö!$B$1:$J$479,MATCH("Fossilandel för ursprungspecificerad el ()",Miljö!$B$1:$J$1,0),FALSE)</f>
        <v>0</v>
      </c>
      <c r="J417">
        <f>VLOOKUP($B417,Miljö!$B$1:$J$479,MATCH("Kärnkraftsandel för ursprungsspecificerad el ()",Miljö!$B$1:$J$1,0),FALSE)</f>
        <v>0.40799999999999997</v>
      </c>
      <c r="L417">
        <f>VLOOKUP($B417,Totalt!$B$1:$BP$497,MATCH("total el",Totalt!$B$1:$BP$1,0),FALSE)</f>
        <v>2.38</v>
      </c>
      <c r="N417" s="229">
        <f t="shared" si="24"/>
        <v>4.76</v>
      </c>
      <c r="O417" s="229">
        <f t="shared" si="25"/>
        <v>0</v>
      </c>
      <c r="P417" s="229">
        <f t="shared" si="26"/>
        <v>0</v>
      </c>
      <c r="Q417" s="229">
        <f t="shared" si="27"/>
        <v>0.9710399999999999</v>
      </c>
    </row>
    <row r="418" spans="1:17" x14ac:dyDescent="0.25">
      <c r="A418" s="2" t="s">
        <v>602</v>
      </c>
      <c r="B418" s="2" t="s">
        <v>613</v>
      </c>
      <c r="C418" t="str">
        <f>VLOOKUP($B418,Totalt!$B$1:$BP$497,MATCH("Kvalitetsgranskad:",Totalt!$B$1:$BP$1,0),FALSE)</f>
        <v>Ja</v>
      </c>
      <c r="E418" t="str">
        <f>VLOOKUP($B418,Miljö!$B$1:$AG$479,MATCH(E$1,Miljö!$B$1:$AK$1,0),FALSE)</f>
        <v>Ja</v>
      </c>
      <c r="F418" t="str">
        <f>VLOOKUP($B418,Miljö!$B$1:$J$479,MATCH("Typ av ursprungsspecificerad el   (Om inget värde anges används Nordisk residualmix, se inforuta) ()",Miljö!$B$1:$J$1,0),FALSE)</f>
        <v>'Bio-energi'</v>
      </c>
      <c r="G418">
        <f>VLOOKUP($B418,Miljö!$B$1:$J$479,MATCH("Primärenergifaktor ()",Miljö!$B$1:$J$1,0),FALSE)</f>
        <v>2</v>
      </c>
      <c r="H418">
        <f>VLOOKUP($B418,Miljö!$B$1:$J$479,MATCH("Koldioxidekvivalenter energiomvandling (g/kwh)",Miljö!$B$1:$J$1,0),FALSE)</f>
        <v>0</v>
      </c>
      <c r="I418">
        <f>VLOOKUP($B418,Miljö!$B$1:$J$479,MATCH("Fossilandel för ursprungspecificerad el ()",Miljö!$B$1:$J$1,0),FALSE)</f>
        <v>0</v>
      </c>
      <c r="J418">
        <f>VLOOKUP($B418,Miljö!$B$1:$J$479,MATCH("Kärnkraftsandel för ursprungsspecificerad el ()",Miljö!$B$1:$J$1,0),FALSE)</f>
        <v>0.40799999999999997</v>
      </c>
      <c r="L418">
        <f>VLOOKUP($B418,Totalt!$B$1:$BP$497,MATCH("total el",Totalt!$B$1:$BP$1,0),FALSE)</f>
        <v>1.4996100000000001</v>
      </c>
      <c r="N418" s="229">
        <f t="shared" si="24"/>
        <v>2.9992200000000002</v>
      </c>
      <c r="O418" s="229">
        <f t="shared" si="25"/>
        <v>0</v>
      </c>
      <c r="P418" s="229">
        <f t="shared" si="26"/>
        <v>0</v>
      </c>
      <c r="Q418" s="229">
        <f t="shared" si="27"/>
        <v>0.61184088000000003</v>
      </c>
    </row>
    <row r="419" spans="1:17" x14ac:dyDescent="0.25">
      <c r="A419" s="2" t="s">
        <v>602</v>
      </c>
      <c r="B419" s="2" t="s">
        <v>407</v>
      </c>
      <c r="C419" t="str">
        <f>VLOOKUP($B419,Totalt!$B$1:$BP$497,MATCH("Kvalitetsgranskad:",Totalt!$B$1:$BP$1,0),FALSE)</f>
        <v>Nej</v>
      </c>
      <c r="E419" t="str">
        <f>VLOOKUP($B419,Miljö!$B$1:$AG$479,MATCH(E$1,Miljö!$B$1:$AK$1,0),FALSE)</f>
        <v>Nej</v>
      </c>
      <c r="F419" t="str">
        <f>VLOOKUP($B419,Miljö!$B$1:$J$479,MATCH("Typ av ursprungsspecificerad el   (Om inget värde anges används Nordisk residualmix, se inforuta) ()",Miljö!$B$1:$J$1,0),FALSE)</f>
        <v>-</v>
      </c>
      <c r="G419" t="str">
        <f>VLOOKUP($B419,Miljö!$B$1:$J$479,MATCH("Primärenergifaktor ()",Miljö!$B$1:$J$1,0),FALSE)</f>
        <v>-</v>
      </c>
      <c r="H419" t="str">
        <f>VLOOKUP($B419,Miljö!$B$1:$J$479,MATCH("Koldioxidekvivalenter energiomvandling (g/kwh)",Miljö!$B$1:$J$1,0),FALSE)</f>
        <v>-</v>
      </c>
      <c r="I419" t="str">
        <f>VLOOKUP($B419,Miljö!$B$1:$J$479,MATCH("Fossilandel för ursprungspecificerad el ()",Miljö!$B$1:$J$1,0),FALSE)</f>
        <v>-</v>
      </c>
      <c r="J419" t="str">
        <f>VLOOKUP($B419,Miljö!$B$1:$J$479,MATCH("Kärnkraftsandel för ursprungsspecificerad el ()",Miljö!$B$1:$J$1,0),FALSE)</f>
        <v>-</v>
      </c>
      <c r="L419">
        <f>VLOOKUP($B419,Totalt!$B$1:$BP$497,MATCH("total el",Totalt!$B$1:$BP$1,0),FALSE)</f>
        <v>0</v>
      </c>
      <c r="N419" s="229" t="str">
        <f t="shared" si="24"/>
        <v/>
      </c>
      <c r="O419" s="229" t="str">
        <f t="shared" si="25"/>
        <v/>
      </c>
      <c r="P419" s="229" t="str">
        <f t="shared" si="26"/>
        <v/>
      </c>
      <c r="Q419" s="229" t="str">
        <f t="shared" si="27"/>
        <v/>
      </c>
    </row>
    <row r="420" spans="1:17" x14ac:dyDescent="0.25">
      <c r="A420" s="2" t="s">
        <v>602</v>
      </c>
      <c r="B420" s="2" t="s">
        <v>614</v>
      </c>
      <c r="C420" t="str">
        <f>VLOOKUP($B420,Totalt!$B$1:$BP$497,MATCH("Kvalitetsgranskad:",Totalt!$B$1:$BP$1,0),FALSE)</f>
        <v>Ja</v>
      </c>
      <c r="E420" t="str">
        <f>VLOOKUP($B420,Miljö!$B$1:$AG$479,MATCH(E$1,Miljö!$B$1:$AK$1,0),FALSE)</f>
        <v>Ja</v>
      </c>
      <c r="F420" t="str">
        <f>VLOOKUP($B420,Miljö!$B$1:$J$479,MATCH("Typ av ursprungsspecificerad el   (Om inget värde anges används Nordisk residualmix, se inforuta) ()",Miljö!$B$1:$J$1,0),FALSE)</f>
        <v>-</v>
      </c>
      <c r="G420">
        <f>VLOOKUP($B420,Miljö!$B$1:$J$479,MATCH("Primärenergifaktor ()",Miljö!$B$1:$J$1,0),FALSE)</f>
        <v>2</v>
      </c>
      <c r="H420">
        <f>VLOOKUP($B420,Miljö!$B$1:$J$479,MATCH("Koldioxidekvivalenter energiomvandling (g/kwh)",Miljö!$B$1:$J$1,0),FALSE)</f>
        <v>0</v>
      </c>
      <c r="I420">
        <f>VLOOKUP($B420,Miljö!$B$1:$J$479,MATCH("Fossilandel för ursprungspecificerad el ()",Miljö!$B$1:$J$1,0),FALSE)</f>
        <v>0</v>
      </c>
      <c r="J420">
        <f>VLOOKUP($B420,Miljö!$B$1:$J$479,MATCH("Kärnkraftsandel för ursprungsspecificerad el ()",Miljö!$B$1:$J$1,0),FALSE)</f>
        <v>0.40799999999999997</v>
      </c>
      <c r="L420">
        <f>VLOOKUP($B420,Totalt!$B$1:$BP$497,MATCH("total el",Totalt!$B$1:$BP$1,0),FALSE)</f>
        <v>5.7000000000000002E-2</v>
      </c>
      <c r="N420" s="229">
        <f t="shared" si="24"/>
        <v>0.114</v>
      </c>
      <c r="O420" s="229">
        <f t="shared" si="25"/>
        <v>0</v>
      </c>
      <c r="P420" s="229">
        <f t="shared" si="26"/>
        <v>0</v>
      </c>
      <c r="Q420" s="229">
        <f t="shared" si="27"/>
        <v>2.3255999999999999E-2</v>
      </c>
    </row>
    <row r="421" spans="1:17" x14ac:dyDescent="0.25">
      <c r="A421" s="2" t="s">
        <v>602</v>
      </c>
      <c r="B421" s="2" t="s">
        <v>615</v>
      </c>
      <c r="C421" t="str">
        <f>VLOOKUP($B421,Totalt!$B$1:$BP$497,MATCH("Kvalitetsgranskad:",Totalt!$B$1:$BP$1,0),FALSE)</f>
        <v>Ja</v>
      </c>
      <c r="E421" t="str">
        <f>VLOOKUP($B421,Miljö!$B$1:$AG$479,MATCH(E$1,Miljö!$B$1:$AK$1,0),FALSE)</f>
        <v>Ja</v>
      </c>
      <c r="F421" t="str">
        <f>VLOOKUP($B421,Miljö!$B$1:$J$479,MATCH("Typ av ursprungsspecificerad el   (Om inget värde anges används Nordisk residualmix, se inforuta) ()",Miljö!$B$1:$J$1,0),FALSE)</f>
        <v>'Bio energi'</v>
      </c>
      <c r="G421">
        <f>VLOOKUP($B421,Miljö!$B$1:$J$479,MATCH("Primärenergifaktor ()",Miljö!$B$1:$J$1,0),FALSE)</f>
        <v>2</v>
      </c>
      <c r="H421">
        <f>VLOOKUP($B421,Miljö!$B$1:$J$479,MATCH("Koldioxidekvivalenter energiomvandling (g/kwh)",Miljö!$B$1:$J$1,0),FALSE)</f>
        <v>0</v>
      </c>
      <c r="I421">
        <f>VLOOKUP($B421,Miljö!$B$1:$J$479,MATCH("Fossilandel för ursprungspecificerad el ()",Miljö!$B$1:$J$1,0),FALSE)</f>
        <v>0</v>
      </c>
      <c r="J421">
        <f>VLOOKUP($B421,Miljö!$B$1:$J$479,MATCH("Kärnkraftsandel för ursprungsspecificerad el ()",Miljö!$B$1:$J$1,0),FALSE)</f>
        <v>0.40799999999999997</v>
      </c>
      <c r="L421">
        <f>VLOOKUP($B421,Totalt!$B$1:$BP$497,MATCH("total el",Totalt!$B$1:$BP$1,0),FALSE)</f>
        <v>2.6110000000000002</v>
      </c>
      <c r="N421" s="229">
        <f t="shared" si="24"/>
        <v>5.2220000000000004</v>
      </c>
      <c r="O421" s="229">
        <f t="shared" si="25"/>
        <v>0</v>
      </c>
      <c r="P421" s="229">
        <f t="shared" si="26"/>
        <v>0</v>
      </c>
      <c r="Q421" s="229">
        <f t="shared" si="27"/>
        <v>1.065288</v>
      </c>
    </row>
    <row r="422" spans="1:17" x14ac:dyDescent="0.25">
      <c r="A422" s="2" t="s">
        <v>602</v>
      </c>
      <c r="B422" s="2" t="s">
        <v>616</v>
      </c>
      <c r="C422" t="str">
        <f>VLOOKUP($B422,Totalt!$B$1:$BP$497,MATCH("Kvalitetsgranskad:",Totalt!$B$1:$BP$1,0),FALSE)</f>
        <v>Ja</v>
      </c>
      <c r="E422" t="str">
        <f>VLOOKUP($B422,Miljö!$B$1:$AG$479,MATCH(E$1,Miljö!$B$1:$AK$1,0),FALSE)</f>
        <v>Ja</v>
      </c>
      <c r="F422" t="str">
        <f>VLOOKUP($B422,Miljö!$B$1:$J$479,MATCH("Typ av ursprungsspecificerad el   (Om inget värde anges används Nordisk residualmix, se inforuta) ()",Miljö!$B$1:$J$1,0),FALSE)</f>
        <v>'bioel'</v>
      </c>
      <c r="G422">
        <f>VLOOKUP($B422,Miljö!$B$1:$J$479,MATCH("Primärenergifaktor ()",Miljö!$B$1:$J$1,0),FALSE)</f>
        <v>2</v>
      </c>
      <c r="H422">
        <f>VLOOKUP($B422,Miljö!$B$1:$J$479,MATCH("Koldioxidekvivalenter energiomvandling (g/kwh)",Miljö!$B$1:$J$1,0),FALSE)</f>
        <v>0</v>
      </c>
      <c r="I422">
        <f>VLOOKUP($B422,Miljö!$B$1:$J$479,MATCH("Fossilandel för ursprungspecificerad el ()",Miljö!$B$1:$J$1,0),FALSE)</f>
        <v>0</v>
      </c>
      <c r="J422">
        <f>VLOOKUP($B422,Miljö!$B$1:$J$479,MATCH("Kärnkraftsandel för ursprungsspecificerad el ()",Miljö!$B$1:$J$1,0),FALSE)</f>
        <v>0</v>
      </c>
      <c r="L422">
        <f>VLOOKUP($B422,Totalt!$B$1:$BP$497,MATCH("total el",Totalt!$B$1:$BP$1,0),FALSE)</f>
        <v>0.10100000000000001</v>
      </c>
      <c r="N422" s="229">
        <f t="shared" si="24"/>
        <v>0.20200000000000001</v>
      </c>
      <c r="O422" s="229">
        <f t="shared" si="25"/>
        <v>0</v>
      </c>
      <c r="P422" s="229">
        <f t="shared" si="26"/>
        <v>0</v>
      </c>
      <c r="Q422" s="229">
        <f t="shared" si="27"/>
        <v>0</v>
      </c>
    </row>
    <row r="423" spans="1:17" x14ac:dyDescent="0.25">
      <c r="A423" s="2" t="s">
        <v>602</v>
      </c>
      <c r="B423" s="2" t="s">
        <v>617</v>
      </c>
      <c r="C423" t="str">
        <f>VLOOKUP($B423,Totalt!$B$1:$BP$497,MATCH("Kvalitetsgranskad:",Totalt!$B$1:$BP$1,0),FALSE)</f>
        <v>Ja</v>
      </c>
      <c r="E423" t="str">
        <f>VLOOKUP($B423,Miljö!$B$1:$AG$479,MATCH(E$1,Miljö!$B$1:$AK$1,0),FALSE)</f>
        <v>Ja</v>
      </c>
      <c r="F423" t="str">
        <f>VLOOKUP($B423,Miljö!$B$1:$J$479,MATCH("Typ av ursprungsspecificerad el   (Om inget värde anges används Nordisk residualmix, se inforuta) ()",Miljö!$B$1:$J$1,0),FALSE)</f>
        <v>'Bioenergi'</v>
      </c>
      <c r="G423">
        <f>VLOOKUP($B423,Miljö!$B$1:$J$479,MATCH("Primärenergifaktor ()",Miljö!$B$1:$J$1,0),FALSE)</f>
        <v>2</v>
      </c>
      <c r="H423">
        <f>VLOOKUP($B423,Miljö!$B$1:$J$479,MATCH("Koldioxidekvivalenter energiomvandling (g/kwh)",Miljö!$B$1:$J$1,0),FALSE)</f>
        <v>0</v>
      </c>
      <c r="I423">
        <f>VLOOKUP($B423,Miljö!$B$1:$J$479,MATCH("Fossilandel för ursprungspecificerad el ()",Miljö!$B$1:$J$1,0),FALSE)</f>
        <v>0</v>
      </c>
      <c r="J423">
        <f>VLOOKUP($B423,Miljö!$B$1:$J$479,MATCH("Kärnkraftsandel för ursprungsspecificerad el ()",Miljö!$B$1:$J$1,0),FALSE)</f>
        <v>0.40799999999999997</v>
      </c>
      <c r="L423">
        <f>VLOOKUP($B423,Totalt!$B$1:$BP$497,MATCH("total el",Totalt!$B$1:$BP$1,0),FALSE)</f>
        <v>6.1899999999999997E-2</v>
      </c>
      <c r="N423" s="229">
        <f t="shared" si="24"/>
        <v>0.12379999999999999</v>
      </c>
      <c r="O423" s="229">
        <f t="shared" si="25"/>
        <v>0</v>
      </c>
      <c r="P423" s="229">
        <f t="shared" si="26"/>
        <v>0</v>
      </c>
      <c r="Q423" s="229">
        <f t="shared" si="27"/>
        <v>2.5255199999999998E-2</v>
      </c>
    </row>
    <row r="424" spans="1:17" x14ac:dyDescent="0.25">
      <c r="A424" s="2" t="s">
        <v>602</v>
      </c>
      <c r="B424" s="2" t="s">
        <v>618</v>
      </c>
      <c r="C424" t="str">
        <f>VLOOKUP($B424,Totalt!$B$1:$BP$497,MATCH("Kvalitetsgranskad:",Totalt!$B$1:$BP$1,0),FALSE)</f>
        <v>Nej</v>
      </c>
      <c r="E424" t="str">
        <f>VLOOKUP($B424,Miljö!$B$1:$AG$479,MATCH(E$1,Miljö!$B$1:$AK$1,0),FALSE)</f>
        <v>Nej</v>
      </c>
      <c r="F424" t="str">
        <f>VLOOKUP($B424,Miljö!$B$1:$J$479,MATCH("Typ av ursprungsspecificerad el   (Om inget värde anges används Nordisk residualmix, se inforuta) ()",Miljö!$B$1:$J$1,0),FALSE)</f>
        <v>-</v>
      </c>
      <c r="G424">
        <f>VLOOKUP($B424,Miljö!$B$1:$J$479,MATCH("Primärenergifaktor ()",Miljö!$B$1:$J$1,0),FALSE)</f>
        <v>2.29</v>
      </c>
      <c r="H424">
        <f>VLOOKUP($B424,Miljö!$B$1:$J$479,MATCH("Koldioxidekvivalenter energiomvandling (g/kwh)",Miljö!$B$1:$J$1,0),FALSE)</f>
        <v>336.39</v>
      </c>
      <c r="I424">
        <f>VLOOKUP($B424,Miljö!$B$1:$J$479,MATCH("Fossilandel för ursprungspecificerad el ()",Miljö!$B$1:$J$1,0),FALSE)</f>
        <v>0.42099999999999999</v>
      </c>
      <c r="J424">
        <f>VLOOKUP($B424,Miljö!$B$1:$J$479,MATCH("Kärnkraftsandel för ursprungsspecificerad el ()",Miljö!$B$1:$J$1,0),FALSE)</f>
        <v>0.40799999999999997</v>
      </c>
      <c r="L424">
        <f>VLOOKUP($B424,Totalt!$B$1:$BP$497,MATCH("total el",Totalt!$B$1:$BP$1,0),FALSE)</f>
        <v>0</v>
      </c>
      <c r="N424" s="229">
        <f t="shared" si="24"/>
        <v>0</v>
      </c>
      <c r="O424" s="229">
        <f t="shared" si="25"/>
        <v>0</v>
      </c>
      <c r="P424" s="229">
        <f t="shared" si="26"/>
        <v>0</v>
      </c>
      <c r="Q424" s="229">
        <f t="shared" si="27"/>
        <v>0</v>
      </c>
    </row>
    <row r="425" spans="1:17" x14ac:dyDescent="0.25">
      <c r="A425" s="2" t="s">
        <v>619</v>
      </c>
      <c r="B425" s="2" t="s">
        <v>620</v>
      </c>
      <c r="C425" t="str">
        <f>VLOOKUP($B425,Totalt!$B$1:$BP$497,MATCH("Kvalitetsgranskad:",Totalt!$B$1:$BP$1,0),FALSE)</f>
        <v>Ja</v>
      </c>
      <c r="E425" t="str">
        <f>VLOOKUP($B425,Miljö!$B$1:$AG$479,MATCH(E$1,Miljö!$B$1:$AK$1,0),FALSE)</f>
        <v>Ja</v>
      </c>
      <c r="F425" t="str">
        <f>VLOOKUP($B425,Miljö!$B$1:$J$479,MATCH("Typ av ursprungsspecificerad el   (Om inget värde anges används Nordisk residualmix, se inforuta) ()",Miljö!$B$1:$J$1,0),FALSE)</f>
        <v>ET</v>
      </c>
      <c r="G425">
        <f>VLOOKUP($B425,Miljö!$B$1:$J$479,MATCH("Primärenergifaktor ()",Miljö!$B$1:$J$1,0),FALSE)</f>
        <v>2.29</v>
      </c>
      <c r="H425">
        <f>VLOOKUP($B425,Miljö!$B$1:$J$479,MATCH("Koldioxidekvivalenter energiomvandling (g/kwh)",Miljö!$B$1:$J$1,0),FALSE)</f>
        <v>336.39</v>
      </c>
      <c r="I425">
        <f>VLOOKUP($B425,Miljö!$B$1:$J$479,MATCH("Fossilandel för ursprungspecificerad el ()",Miljö!$B$1:$J$1,0),FALSE)</f>
        <v>0.42099999999999999</v>
      </c>
      <c r="J425">
        <f>VLOOKUP($B425,Miljö!$B$1:$J$479,MATCH("Kärnkraftsandel för ursprungsspecificerad el ()",Miljö!$B$1:$J$1,0),FALSE)</f>
        <v>0</v>
      </c>
      <c r="L425">
        <f>VLOOKUP($B425,Totalt!$B$1:$BP$497,MATCH("total el",Totalt!$B$1:$BP$1,0),FALSE)</f>
        <v>0.27251999999999998</v>
      </c>
      <c r="N425" s="229">
        <f t="shared" si="24"/>
        <v>0.62407079999999993</v>
      </c>
      <c r="O425" s="229">
        <f t="shared" si="25"/>
        <v>91.673002799999992</v>
      </c>
      <c r="P425" s="229">
        <f t="shared" si="26"/>
        <v>0.11473091999999999</v>
      </c>
      <c r="Q425" s="229">
        <f t="shared" si="27"/>
        <v>0</v>
      </c>
    </row>
    <row r="426" spans="1:17" x14ac:dyDescent="0.25">
      <c r="A426" s="2" t="s">
        <v>619</v>
      </c>
      <c r="B426" s="2" t="s">
        <v>621</v>
      </c>
      <c r="C426" t="str">
        <f>VLOOKUP($B426,Totalt!$B$1:$BP$497,MATCH("Kvalitetsgranskad:",Totalt!$B$1:$BP$1,0),FALSE)</f>
        <v>Ja</v>
      </c>
      <c r="E426" t="str">
        <f>VLOOKUP($B426,Miljö!$B$1:$AG$479,MATCH(E$1,Miljö!$B$1:$AK$1,0),FALSE)</f>
        <v>Ja</v>
      </c>
      <c r="F426" t="str">
        <f>VLOOKUP($B426,Miljö!$B$1:$J$479,MATCH("Typ av ursprungsspecificerad el   (Om inget värde anges används Nordisk residualmix, se inforuta) ()",Miljö!$B$1:$J$1,0),FALSE)</f>
        <v>'Vattenkraft och egen kraftvärme'</v>
      </c>
      <c r="G426">
        <f>VLOOKUP($B426,Miljö!$B$1:$J$479,MATCH("Primärenergifaktor ()",Miljö!$B$1:$J$1,0),FALSE)</f>
        <v>1.1000000000000001</v>
      </c>
      <c r="H426">
        <f>VLOOKUP($B426,Miljö!$B$1:$J$479,MATCH("Koldioxidekvivalenter energiomvandling (g/kwh)",Miljö!$B$1:$J$1,0),FALSE)</f>
        <v>0</v>
      </c>
      <c r="I426">
        <f>VLOOKUP($B426,Miljö!$B$1:$J$479,MATCH("Fossilandel för ursprungspecificerad el ()",Miljö!$B$1:$J$1,0),FALSE)</f>
        <v>0</v>
      </c>
      <c r="J426">
        <f>VLOOKUP($B426,Miljö!$B$1:$J$479,MATCH("Kärnkraftsandel för ursprungsspecificerad el ()",Miljö!$B$1:$J$1,0),FALSE)</f>
        <v>0</v>
      </c>
      <c r="L426">
        <f>VLOOKUP($B426,Totalt!$B$1:$BP$497,MATCH("total el",Totalt!$B$1:$BP$1,0),FALSE)</f>
        <v>4.8820699999999997</v>
      </c>
      <c r="N426" s="229">
        <f t="shared" si="24"/>
        <v>5.3702769999999997</v>
      </c>
      <c r="O426" s="229">
        <f t="shared" si="25"/>
        <v>0</v>
      </c>
      <c r="P426" s="229">
        <f t="shared" si="26"/>
        <v>0</v>
      </c>
      <c r="Q426" s="229">
        <f t="shared" si="27"/>
        <v>0</v>
      </c>
    </row>
    <row r="427" spans="1:17" x14ac:dyDescent="0.25">
      <c r="A427" s="2" t="s">
        <v>622</v>
      </c>
      <c r="B427" s="2" t="s">
        <v>623</v>
      </c>
      <c r="C427" t="str">
        <f>VLOOKUP($B427,Totalt!$B$1:$BP$497,MATCH("Kvalitetsgranskad:",Totalt!$B$1:$BP$1,0),FALSE)</f>
        <v>Ja</v>
      </c>
      <c r="E427" t="str">
        <f>VLOOKUP($B427,Miljö!$B$1:$AG$479,MATCH(E$1,Miljö!$B$1:$AK$1,0),FALSE)</f>
        <v>Ja</v>
      </c>
      <c r="F427" t="str">
        <f>VLOOKUP($B427,Miljö!$B$1:$J$479,MATCH("Typ av ursprungsspecificerad el   (Om inget värde anges används Nordisk residualmix, se inforuta) ()",Miljö!$B$1:$J$1,0),FALSE)</f>
        <v>'EPD Vattenfalls vindkraft'</v>
      </c>
      <c r="G427">
        <f>VLOOKUP($B427,Miljö!$B$1:$J$479,MATCH("Primärenergifaktor ()",Miljö!$B$1:$J$1,0),FALSE)</f>
        <v>0.05</v>
      </c>
      <c r="H427">
        <f>VLOOKUP($B427,Miljö!$B$1:$J$479,MATCH("Koldioxidekvivalenter energiomvandling (g/kwh)",Miljö!$B$1:$J$1,0),FALSE)</f>
        <v>0</v>
      </c>
      <c r="I427">
        <f>VLOOKUP($B427,Miljö!$B$1:$J$479,MATCH("Fossilandel för ursprungspecificerad el ()",Miljö!$B$1:$J$1,0),FALSE)</f>
        <v>0</v>
      </c>
      <c r="J427">
        <f>VLOOKUP($B427,Miljö!$B$1:$J$479,MATCH("Kärnkraftsandel för ursprungsspecificerad el ()",Miljö!$B$1:$J$1,0),FALSE)</f>
        <v>0</v>
      </c>
      <c r="L427">
        <f>VLOOKUP($B427,Totalt!$B$1:$BP$497,MATCH("total el",Totalt!$B$1:$BP$1,0),FALSE)</f>
        <v>4.4859999999999998</v>
      </c>
      <c r="N427" s="229">
        <f t="shared" si="24"/>
        <v>0.2243</v>
      </c>
      <c r="O427" s="229">
        <f t="shared" si="25"/>
        <v>0</v>
      </c>
      <c r="P427" s="229">
        <f t="shared" si="26"/>
        <v>0</v>
      </c>
      <c r="Q427" s="229">
        <f t="shared" si="27"/>
        <v>0</v>
      </c>
    </row>
    <row r="428" spans="1:17" x14ac:dyDescent="0.25">
      <c r="A428" s="2" t="s">
        <v>622</v>
      </c>
      <c r="B428" s="2" t="s">
        <v>624</v>
      </c>
      <c r="C428" t="str">
        <f>VLOOKUP($B428,Totalt!$B$1:$BP$497,MATCH("Kvalitetsgranskad:",Totalt!$B$1:$BP$1,0),FALSE)</f>
        <v>Ja</v>
      </c>
      <c r="E428" t="str">
        <f>VLOOKUP($B428,Miljö!$B$1:$AG$479,MATCH(E$1,Miljö!$B$1:$AK$1,0),FALSE)</f>
        <v>Ja</v>
      </c>
      <c r="F428" t="str">
        <f>VLOOKUP($B428,Miljö!$B$1:$J$479,MATCH("Typ av ursprungsspecificerad el   (Om inget värde anges används Nordisk residualmix, se inforuta) ()",Miljö!$B$1:$J$1,0),FALSE)</f>
        <v>'EPD Vattenfalls vindel'</v>
      </c>
      <c r="G428">
        <f>VLOOKUP($B428,Miljö!$B$1:$J$479,MATCH("Primärenergifaktor ()",Miljö!$B$1:$J$1,0),FALSE)</f>
        <v>0.05</v>
      </c>
      <c r="H428">
        <f>VLOOKUP($B428,Miljö!$B$1:$J$479,MATCH("Koldioxidekvivalenter energiomvandling (g/kwh)",Miljö!$B$1:$J$1,0),FALSE)</f>
        <v>0</v>
      </c>
      <c r="I428">
        <f>VLOOKUP($B428,Miljö!$B$1:$J$479,MATCH("Fossilandel för ursprungspecificerad el ()",Miljö!$B$1:$J$1,0),FALSE)</f>
        <v>0</v>
      </c>
      <c r="J428">
        <f>VLOOKUP($B428,Miljö!$B$1:$J$479,MATCH("Kärnkraftsandel för ursprungsspecificerad el ()",Miljö!$B$1:$J$1,0),FALSE)</f>
        <v>0</v>
      </c>
      <c r="L428">
        <f>VLOOKUP($B428,Totalt!$B$1:$BP$497,MATCH("total el",Totalt!$B$1:$BP$1,0),FALSE)</f>
        <v>0.33900000000000002</v>
      </c>
      <c r="N428" s="229">
        <f t="shared" si="24"/>
        <v>1.6950000000000003E-2</v>
      </c>
      <c r="O428" s="229">
        <f t="shared" si="25"/>
        <v>0</v>
      </c>
      <c r="P428" s="229">
        <f t="shared" si="26"/>
        <v>0</v>
      </c>
      <c r="Q428" s="229">
        <f t="shared" si="27"/>
        <v>0</v>
      </c>
    </row>
    <row r="429" spans="1:17" x14ac:dyDescent="0.25">
      <c r="A429" s="2" t="s">
        <v>622</v>
      </c>
      <c r="B429" s="2" t="s">
        <v>625</v>
      </c>
      <c r="C429" t="str">
        <f>VLOOKUP($B429,Totalt!$B$1:$BP$497,MATCH("Kvalitetsgranskad:",Totalt!$B$1:$BP$1,0),FALSE)</f>
        <v>Ja</v>
      </c>
      <c r="E429" t="str">
        <f>VLOOKUP($B429,Miljö!$B$1:$AG$479,MATCH(E$1,Miljö!$B$1:$AK$1,0),FALSE)</f>
        <v>Ja</v>
      </c>
      <c r="F429" t="str">
        <f>VLOOKUP($B429,Miljö!$B$1:$J$479,MATCH("Typ av ursprungsspecificerad el   (Om inget värde anges används Nordisk residualmix, se inforuta) ()",Miljö!$B$1:$J$1,0),FALSE)</f>
        <v>'EPD Vattenfalls vindkraft'</v>
      </c>
      <c r="G429">
        <f>VLOOKUP($B429,Miljö!$B$1:$J$479,MATCH("Primärenergifaktor ()",Miljö!$B$1:$J$1,0),FALSE)</f>
        <v>0.05</v>
      </c>
      <c r="H429">
        <f>VLOOKUP($B429,Miljö!$B$1:$J$479,MATCH("Koldioxidekvivalenter energiomvandling (g/kwh)",Miljö!$B$1:$J$1,0),FALSE)</f>
        <v>0</v>
      </c>
      <c r="I429">
        <f>VLOOKUP($B429,Miljö!$B$1:$J$479,MATCH("Fossilandel för ursprungspecificerad el ()",Miljö!$B$1:$J$1,0),FALSE)</f>
        <v>0</v>
      </c>
      <c r="J429">
        <f>VLOOKUP($B429,Miljö!$B$1:$J$479,MATCH("Kärnkraftsandel för ursprungsspecificerad el ()",Miljö!$B$1:$J$1,0),FALSE)</f>
        <v>0</v>
      </c>
      <c r="L429">
        <f>VLOOKUP($B429,Totalt!$B$1:$BP$497,MATCH("total el",Totalt!$B$1:$BP$1,0),FALSE)</f>
        <v>3.6859999999999999</v>
      </c>
      <c r="N429" s="229">
        <f t="shared" si="24"/>
        <v>0.18430000000000002</v>
      </c>
      <c r="O429" s="229">
        <f t="shared" si="25"/>
        <v>0</v>
      </c>
      <c r="P429" s="229">
        <f t="shared" si="26"/>
        <v>0</v>
      </c>
      <c r="Q429" s="229">
        <f t="shared" si="27"/>
        <v>0</v>
      </c>
    </row>
    <row r="430" spans="1:17" x14ac:dyDescent="0.25">
      <c r="A430" s="2" t="s">
        <v>622</v>
      </c>
      <c r="B430" s="2" t="s">
        <v>626</v>
      </c>
      <c r="C430" t="str">
        <f>VLOOKUP($B430,Totalt!$B$1:$BP$497,MATCH("Kvalitetsgranskad:",Totalt!$B$1:$BP$1,0),FALSE)</f>
        <v>Ja</v>
      </c>
      <c r="E430" t="str">
        <f>VLOOKUP($B430,Miljö!$B$1:$AG$479,MATCH(E$1,Miljö!$B$1:$AK$1,0),FALSE)</f>
        <v>Nej</v>
      </c>
      <c r="F430" t="str">
        <f>VLOOKUP($B430,Miljö!$B$1:$J$479,MATCH("Typ av ursprungsspecificerad el   (Om inget värde anges används Nordisk residualmix, se inforuta) ()",Miljö!$B$1:$J$1,0),FALSE)</f>
        <v>-</v>
      </c>
      <c r="G430">
        <f>VLOOKUP($B430,Miljö!$B$1:$J$479,MATCH("Primärenergifaktor ()",Miljö!$B$1:$J$1,0),FALSE)</f>
        <v>2.29</v>
      </c>
      <c r="H430">
        <f>VLOOKUP($B430,Miljö!$B$1:$J$479,MATCH("Koldioxidekvivalenter energiomvandling (g/kwh)",Miljö!$B$1:$J$1,0),FALSE)</f>
        <v>336.39</v>
      </c>
      <c r="I430">
        <f>VLOOKUP($B430,Miljö!$B$1:$J$479,MATCH("Fossilandel för ursprungspecificerad el ()",Miljö!$B$1:$J$1,0),FALSE)</f>
        <v>0.42099999999999999</v>
      </c>
      <c r="J430">
        <f>VLOOKUP($B430,Miljö!$B$1:$J$479,MATCH("Kärnkraftsandel för ursprungsspecificerad el ()",Miljö!$B$1:$J$1,0),FALSE)</f>
        <v>0.40799999999999997</v>
      </c>
      <c r="L430">
        <f>VLOOKUP($B430,Totalt!$B$1:$BP$497,MATCH("total el",Totalt!$B$1:$BP$1,0),FALSE)</f>
        <v>0.54993000000000003</v>
      </c>
      <c r="N430" s="229">
        <f t="shared" si="24"/>
        <v>1.2593397000000002</v>
      </c>
      <c r="O430" s="229">
        <f t="shared" si="25"/>
        <v>184.99095270000001</v>
      </c>
      <c r="P430" s="229">
        <f t="shared" si="26"/>
        <v>0.23152053</v>
      </c>
      <c r="Q430" s="229">
        <f t="shared" si="27"/>
        <v>0.22437144000000001</v>
      </c>
    </row>
    <row r="431" spans="1:17" x14ac:dyDescent="0.25">
      <c r="A431" s="2" t="s">
        <v>627</v>
      </c>
      <c r="B431" s="2" t="s">
        <v>628</v>
      </c>
      <c r="C431" t="str">
        <f>VLOOKUP($B431,Totalt!$B$1:$BP$497,MATCH("Kvalitetsgranskad:",Totalt!$B$1:$BP$1,0),FALSE)</f>
        <v>Nej</v>
      </c>
      <c r="E431" t="str">
        <f>VLOOKUP($B431,Miljö!$B$1:$AG$479,MATCH(E$1,Miljö!$B$1:$AK$1,0),FALSE)</f>
        <v>Nej</v>
      </c>
      <c r="F431" t="str">
        <f>VLOOKUP($B431,Miljö!$B$1:$J$479,MATCH("Typ av ursprungsspecificerad el   (Om inget värde anges används Nordisk residualmix, se inforuta) ()",Miljö!$B$1:$J$1,0),FALSE)</f>
        <v>'DS'</v>
      </c>
      <c r="G431">
        <f>VLOOKUP($B431,Miljö!$B$1:$J$479,MATCH("Primärenergifaktor ()",Miljö!$B$1:$J$1,0),FALSE)</f>
        <v>2.29</v>
      </c>
      <c r="H431">
        <f>VLOOKUP($B431,Miljö!$B$1:$J$479,MATCH("Koldioxidekvivalenter energiomvandling (g/kwh)",Miljö!$B$1:$J$1,0),FALSE)</f>
        <v>336.39</v>
      </c>
      <c r="I431">
        <f>VLOOKUP($B431,Miljö!$B$1:$J$479,MATCH("Fossilandel för ursprungspecificerad el ()",Miljö!$B$1:$J$1,0),FALSE)</f>
        <v>0.42099999999999999</v>
      </c>
      <c r="J431">
        <f>VLOOKUP($B431,Miljö!$B$1:$J$479,MATCH("Kärnkraftsandel för ursprungsspecificerad el ()",Miljö!$B$1:$J$1,0),FALSE)</f>
        <v>0.40799999999999997</v>
      </c>
      <c r="L431">
        <f>VLOOKUP($B431,Totalt!$B$1:$BP$497,MATCH("total el",Totalt!$B$1:$BP$1,0),FALSE)</f>
        <v>0</v>
      </c>
      <c r="N431" s="229">
        <f t="shared" si="24"/>
        <v>0</v>
      </c>
      <c r="O431" s="229">
        <f t="shared" si="25"/>
        <v>0</v>
      </c>
      <c r="P431" s="229">
        <f t="shared" si="26"/>
        <v>0</v>
      </c>
      <c r="Q431" s="229">
        <f t="shared" si="27"/>
        <v>0</v>
      </c>
    </row>
    <row r="432" spans="1:17" x14ac:dyDescent="0.25">
      <c r="A432" s="2" t="s">
        <v>627</v>
      </c>
      <c r="B432" s="2" t="s">
        <v>629</v>
      </c>
      <c r="C432" t="str">
        <f>VLOOKUP($B432,Totalt!$B$1:$BP$497,MATCH("Kvalitetsgranskad:",Totalt!$B$1:$BP$1,0),FALSE)</f>
        <v>Nej</v>
      </c>
      <c r="E432" t="str">
        <f>VLOOKUP($B432,Miljö!$B$1:$AG$479,MATCH(E$1,Miljö!$B$1:$AK$1,0),FALSE)</f>
        <v>Nej</v>
      </c>
      <c r="F432" t="str">
        <f>VLOOKUP($B432,Miljö!$B$1:$J$479,MATCH("Typ av ursprungsspecificerad el   (Om inget värde anges används Nordisk residualmix, se inforuta) ()",Miljö!$B$1:$J$1,0),FALSE)</f>
        <v>'DS'</v>
      </c>
      <c r="G432">
        <f>VLOOKUP($B432,Miljö!$B$1:$J$479,MATCH("Primärenergifaktor ()",Miljö!$B$1:$J$1,0),FALSE)</f>
        <v>2.29</v>
      </c>
      <c r="H432">
        <f>VLOOKUP($B432,Miljö!$B$1:$J$479,MATCH("Koldioxidekvivalenter energiomvandling (g/kwh)",Miljö!$B$1:$J$1,0),FALSE)</f>
        <v>336.39</v>
      </c>
      <c r="I432">
        <f>VLOOKUP($B432,Miljö!$B$1:$J$479,MATCH("Fossilandel för ursprungspecificerad el ()",Miljö!$B$1:$J$1,0),FALSE)</f>
        <v>0.42099999999999999</v>
      </c>
      <c r="J432">
        <f>VLOOKUP($B432,Miljö!$B$1:$J$479,MATCH("Kärnkraftsandel för ursprungsspecificerad el ()",Miljö!$B$1:$J$1,0),FALSE)</f>
        <v>0.40799999999999997</v>
      </c>
      <c r="L432">
        <f>VLOOKUP($B432,Totalt!$B$1:$BP$497,MATCH("total el",Totalt!$B$1:$BP$1,0),FALSE)</f>
        <v>0</v>
      </c>
      <c r="N432" s="229">
        <f t="shared" si="24"/>
        <v>0</v>
      </c>
      <c r="O432" s="229">
        <f t="shared" si="25"/>
        <v>0</v>
      </c>
      <c r="P432" s="229">
        <f t="shared" si="26"/>
        <v>0</v>
      </c>
      <c r="Q432" s="229">
        <f t="shared" si="27"/>
        <v>0</v>
      </c>
    </row>
    <row r="433" spans="1:17" x14ac:dyDescent="0.25">
      <c r="A433" s="2" t="s">
        <v>627</v>
      </c>
      <c r="B433" s="2" t="s">
        <v>630</v>
      </c>
      <c r="C433" t="str">
        <f>VLOOKUP($B433,Totalt!$B$1:$BP$497,MATCH("Kvalitetsgranskad:",Totalt!$B$1:$BP$1,0),FALSE)</f>
        <v>Nej</v>
      </c>
      <c r="E433" t="str">
        <f>VLOOKUP($B433,Miljö!$B$1:$AG$479,MATCH(E$1,Miljö!$B$1:$AK$1,0),FALSE)</f>
        <v>Nej</v>
      </c>
      <c r="F433" t="str">
        <f>VLOOKUP($B433,Miljö!$B$1:$J$479,MATCH("Typ av ursprungsspecificerad el   (Om inget värde anges används Nordisk residualmix, se inforuta) ()",Miljö!$B$1:$J$1,0),FALSE)</f>
        <v>-</v>
      </c>
      <c r="G433">
        <f>VLOOKUP($B433,Miljö!$B$1:$J$479,MATCH("Primärenergifaktor ()",Miljö!$B$1:$J$1,0),FALSE)</f>
        <v>2.29</v>
      </c>
      <c r="H433">
        <f>VLOOKUP($B433,Miljö!$B$1:$J$479,MATCH("Koldioxidekvivalenter energiomvandling (g/kwh)",Miljö!$B$1:$J$1,0),FALSE)</f>
        <v>336.39</v>
      </c>
      <c r="I433">
        <f>VLOOKUP($B433,Miljö!$B$1:$J$479,MATCH("Fossilandel för ursprungspecificerad el ()",Miljö!$B$1:$J$1,0),FALSE)</f>
        <v>0.42099999999999999</v>
      </c>
      <c r="J433">
        <f>VLOOKUP($B433,Miljö!$B$1:$J$479,MATCH("Kärnkraftsandel för ursprungsspecificerad el ()",Miljö!$B$1:$J$1,0),FALSE)</f>
        <v>0.40799999999999997</v>
      </c>
      <c r="L433">
        <f>VLOOKUP($B433,Totalt!$B$1:$BP$497,MATCH("total el",Totalt!$B$1:$BP$1,0),FALSE)</f>
        <v>0</v>
      </c>
      <c r="N433" s="229">
        <f t="shared" si="24"/>
        <v>0</v>
      </c>
      <c r="O433" s="229">
        <f t="shared" si="25"/>
        <v>0</v>
      </c>
      <c r="P433" s="229">
        <f t="shared" si="26"/>
        <v>0</v>
      </c>
      <c r="Q433" s="229">
        <f t="shared" si="27"/>
        <v>0</v>
      </c>
    </row>
    <row r="434" spans="1:17" x14ac:dyDescent="0.25">
      <c r="A434" s="2" t="s">
        <v>631</v>
      </c>
      <c r="B434" s="2" t="s">
        <v>632</v>
      </c>
      <c r="C434" t="str">
        <f>VLOOKUP($B434,Totalt!$B$1:$BP$497,MATCH("Kvalitetsgranskad:",Totalt!$B$1:$BP$1,0),FALSE)</f>
        <v>Ja</v>
      </c>
      <c r="E434" t="str">
        <f>VLOOKUP($B434,Miljö!$B$1:$AG$479,MATCH(E$1,Miljö!$B$1:$AK$1,0),FALSE)</f>
        <v>Ja</v>
      </c>
      <c r="F434" t="str">
        <f>VLOOKUP($B434,Miljö!$B$1:$J$479,MATCH("Typ av ursprungsspecificerad el   (Om inget värde anges används Nordisk residualmix, se inforuta) ()",Miljö!$B$1:$J$1,0),FALSE)</f>
        <v>'Bra miljöval'</v>
      </c>
      <c r="G434">
        <f>VLOOKUP($B434,Miljö!$B$1:$J$479,MATCH("Primärenergifaktor ()",Miljö!$B$1:$J$1,0),FALSE)</f>
        <v>0.06</v>
      </c>
      <c r="H434">
        <f>VLOOKUP($B434,Miljö!$B$1:$J$479,MATCH("Koldioxidekvivalenter energiomvandling (g/kwh)",Miljö!$B$1:$J$1,0),FALSE)</f>
        <v>0</v>
      </c>
      <c r="I434">
        <f>VLOOKUP($B434,Miljö!$B$1:$J$479,MATCH("Fossilandel för ursprungspecificerad el ()",Miljö!$B$1:$J$1,0),FALSE)</f>
        <v>0</v>
      </c>
      <c r="J434">
        <f>VLOOKUP($B434,Miljö!$B$1:$J$479,MATCH("Kärnkraftsandel för ursprungsspecificerad el ()",Miljö!$B$1:$J$1,0),FALSE)</f>
        <v>0</v>
      </c>
      <c r="L434">
        <f>VLOOKUP($B434,Totalt!$B$1:$BP$497,MATCH("total el",Totalt!$B$1:$BP$1,0),FALSE)</f>
        <v>0.27</v>
      </c>
      <c r="N434" s="229">
        <f t="shared" si="24"/>
        <v>1.6199999999999999E-2</v>
      </c>
      <c r="O434" s="229">
        <f t="shared" si="25"/>
        <v>0</v>
      </c>
      <c r="P434" s="229">
        <f t="shared" si="26"/>
        <v>0</v>
      </c>
      <c r="Q434" s="229">
        <f t="shared" si="27"/>
        <v>0</v>
      </c>
    </row>
    <row r="435" spans="1:17" x14ac:dyDescent="0.25">
      <c r="A435" s="2" t="s">
        <v>631</v>
      </c>
      <c r="B435" s="2" t="s">
        <v>633</v>
      </c>
      <c r="C435" t="str">
        <f>VLOOKUP($B435,Totalt!$B$1:$BP$497,MATCH("Kvalitetsgranskad:",Totalt!$B$1:$BP$1,0),FALSE)</f>
        <v>Ja</v>
      </c>
      <c r="E435" t="str">
        <f>VLOOKUP($B435,Miljö!$B$1:$AG$479,MATCH(E$1,Miljö!$B$1:$AK$1,0),FALSE)</f>
        <v>Ja</v>
      </c>
      <c r="F435" t="str">
        <f>VLOOKUP($B435,Miljö!$B$1:$J$479,MATCH("Typ av ursprungsspecificerad el   (Om inget värde anges används Nordisk residualmix, se inforuta) ()",Miljö!$B$1:$J$1,0),FALSE)</f>
        <v>'Bra miljöval'</v>
      </c>
      <c r="G435">
        <f>VLOOKUP($B435,Miljö!$B$1:$J$479,MATCH("Primärenergifaktor ()",Miljö!$B$1:$J$1,0),FALSE)</f>
        <v>0.06</v>
      </c>
      <c r="H435">
        <f>VLOOKUP($B435,Miljö!$B$1:$J$479,MATCH("Koldioxidekvivalenter energiomvandling (g/kwh)",Miljö!$B$1:$J$1,0),FALSE)</f>
        <v>0</v>
      </c>
      <c r="I435">
        <f>VLOOKUP($B435,Miljö!$B$1:$J$479,MATCH("Fossilandel för ursprungspecificerad el ()",Miljö!$B$1:$J$1,0),FALSE)</f>
        <v>0</v>
      </c>
      <c r="J435">
        <f>VLOOKUP($B435,Miljö!$B$1:$J$479,MATCH("Kärnkraftsandel för ursprungsspecificerad el ()",Miljö!$B$1:$J$1,0),FALSE)</f>
        <v>0</v>
      </c>
      <c r="L435">
        <f>VLOOKUP($B435,Totalt!$B$1:$BP$497,MATCH("total el",Totalt!$B$1:$BP$1,0),FALSE)</f>
        <v>0.16400000000000001</v>
      </c>
      <c r="N435" s="229">
        <f t="shared" si="24"/>
        <v>9.8399999999999998E-3</v>
      </c>
      <c r="O435" s="229">
        <f t="shared" si="25"/>
        <v>0</v>
      </c>
      <c r="P435" s="229">
        <f t="shared" si="26"/>
        <v>0</v>
      </c>
      <c r="Q435" s="229">
        <f t="shared" si="27"/>
        <v>0</v>
      </c>
    </row>
    <row r="436" spans="1:17" x14ac:dyDescent="0.25">
      <c r="A436" s="2" t="s">
        <v>631</v>
      </c>
      <c r="B436" s="2" t="s">
        <v>634</v>
      </c>
      <c r="C436" t="str">
        <f>VLOOKUP($B436,Totalt!$B$1:$BP$497,MATCH("Kvalitetsgranskad:",Totalt!$B$1:$BP$1,0),FALSE)</f>
        <v>Ja</v>
      </c>
      <c r="E436" t="str">
        <f>VLOOKUP($B436,Miljö!$B$1:$AG$479,MATCH(E$1,Miljö!$B$1:$AK$1,0),FALSE)</f>
        <v>Ja</v>
      </c>
      <c r="F436" t="str">
        <f>VLOOKUP($B436,Miljö!$B$1:$J$479,MATCH("Typ av ursprungsspecificerad el   (Om inget värde anges används Nordisk residualmix, se inforuta) ()",Miljö!$B$1:$J$1,0),FALSE)</f>
        <v>'Bra miljöval'</v>
      </c>
      <c r="G436">
        <f>VLOOKUP($B436,Miljö!$B$1:$J$479,MATCH("Primärenergifaktor ()",Miljö!$B$1:$J$1,0),FALSE)</f>
        <v>0.06</v>
      </c>
      <c r="H436">
        <f>VLOOKUP($B436,Miljö!$B$1:$J$479,MATCH("Koldioxidekvivalenter energiomvandling (g/kwh)",Miljö!$B$1:$J$1,0),FALSE)</f>
        <v>0</v>
      </c>
      <c r="I436">
        <f>VLOOKUP($B436,Miljö!$B$1:$J$479,MATCH("Fossilandel för ursprungspecificerad el ()",Miljö!$B$1:$J$1,0),FALSE)</f>
        <v>0</v>
      </c>
      <c r="J436">
        <f>VLOOKUP($B436,Miljö!$B$1:$J$479,MATCH("Kärnkraftsandel för ursprungsspecificerad el ()",Miljö!$B$1:$J$1,0),FALSE)</f>
        <v>0</v>
      </c>
      <c r="L436">
        <f>VLOOKUP($B436,Totalt!$B$1:$BP$497,MATCH("total el",Totalt!$B$1:$BP$1,0),FALSE)</f>
        <v>0.21199999999999999</v>
      </c>
      <c r="N436" s="229">
        <f t="shared" si="24"/>
        <v>1.2719999999999999E-2</v>
      </c>
      <c r="O436" s="229">
        <f t="shared" si="25"/>
        <v>0</v>
      </c>
      <c r="P436" s="229">
        <f t="shared" si="26"/>
        <v>0</v>
      </c>
      <c r="Q436" s="229">
        <f t="shared" si="27"/>
        <v>0</v>
      </c>
    </row>
    <row r="437" spans="1:17" x14ac:dyDescent="0.25">
      <c r="A437" s="2" t="s">
        <v>631</v>
      </c>
      <c r="B437" s="2" t="s">
        <v>635</v>
      </c>
      <c r="C437" t="str">
        <f>VLOOKUP($B437,Totalt!$B$1:$BP$497,MATCH("Kvalitetsgranskad:",Totalt!$B$1:$BP$1,0),FALSE)</f>
        <v>Ja</v>
      </c>
      <c r="E437" t="str">
        <f>VLOOKUP($B437,Miljö!$B$1:$AG$479,MATCH(E$1,Miljö!$B$1:$AK$1,0),FALSE)</f>
        <v>Ja</v>
      </c>
      <c r="F437" t="str">
        <f>VLOOKUP($B437,Miljö!$B$1:$J$479,MATCH("Typ av ursprungsspecificerad el   (Om inget värde anges används Nordisk residualmix, se inforuta) ()",Miljö!$B$1:$J$1,0),FALSE)</f>
        <v>'Förnybar el'</v>
      </c>
      <c r="G437">
        <f>VLOOKUP($B437,Miljö!$B$1:$J$479,MATCH("Primärenergifaktor ()",Miljö!$B$1:$J$1,0),FALSE)</f>
        <v>0.06</v>
      </c>
      <c r="H437">
        <f>VLOOKUP($B437,Miljö!$B$1:$J$479,MATCH("Koldioxidekvivalenter energiomvandling (g/kwh)",Miljö!$B$1:$J$1,0),FALSE)</f>
        <v>0</v>
      </c>
      <c r="I437">
        <f>VLOOKUP($B437,Miljö!$B$1:$J$479,MATCH("Fossilandel för ursprungspecificerad el ()",Miljö!$B$1:$J$1,0),FALSE)</f>
        <v>0</v>
      </c>
      <c r="J437">
        <f>VLOOKUP($B437,Miljö!$B$1:$J$479,MATCH("Kärnkraftsandel för ursprungsspecificerad el ()",Miljö!$B$1:$J$1,0),FALSE)</f>
        <v>0</v>
      </c>
      <c r="L437">
        <f>VLOOKUP($B437,Totalt!$B$1:$BP$497,MATCH("total el",Totalt!$B$1:$BP$1,0),FALSE)</f>
        <v>8.8382100000000001</v>
      </c>
      <c r="N437" s="229">
        <f t="shared" si="24"/>
        <v>0.5302926</v>
      </c>
      <c r="O437" s="229">
        <f t="shared" si="25"/>
        <v>0</v>
      </c>
      <c r="P437" s="229">
        <f t="shared" si="26"/>
        <v>0</v>
      </c>
      <c r="Q437" s="229">
        <f t="shared" si="27"/>
        <v>0</v>
      </c>
    </row>
    <row r="438" spans="1:17" x14ac:dyDescent="0.25">
      <c r="A438" s="2" t="s">
        <v>636</v>
      </c>
      <c r="B438" s="2" t="s">
        <v>637</v>
      </c>
      <c r="C438" t="str">
        <f>VLOOKUP($B438,Totalt!$B$1:$BP$497,MATCH("Kvalitetsgranskad:",Totalt!$B$1:$BP$1,0),FALSE)</f>
        <v>Nej</v>
      </c>
      <c r="E438" t="str">
        <f>VLOOKUP($B438,Miljö!$B$1:$AG$479,MATCH(E$1,Miljö!$B$1:$AK$1,0),FALSE)</f>
        <v>Nej</v>
      </c>
      <c r="F438" t="str">
        <f>VLOOKUP($B438,Miljö!$B$1:$J$479,MATCH("Typ av ursprungsspecificerad el   (Om inget värde anges används Nordisk residualmix, se inforuta) ()",Miljö!$B$1:$J$1,0),FALSE)</f>
        <v>-</v>
      </c>
      <c r="G438" t="str">
        <f>VLOOKUP($B438,Miljö!$B$1:$J$479,MATCH("Primärenergifaktor ()",Miljö!$B$1:$J$1,0),FALSE)</f>
        <v>-</v>
      </c>
      <c r="H438" t="str">
        <f>VLOOKUP($B438,Miljö!$B$1:$J$479,MATCH("Koldioxidekvivalenter energiomvandling (g/kwh)",Miljö!$B$1:$J$1,0),FALSE)</f>
        <v>-</v>
      </c>
      <c r="I438" t="str">
        <f>VLOOKUP($B438,Miljö!$B$1:$J$479,MATCH("Fossilandel för ursprungspecificerad el ()",Miljö!$B$1:$J$1,0),FALSE)</f>
        <v>-</v>
      </c>
      <c r="J438" t="str">
        <f>VLOOKUP($B438,Miljö!$B$1:$J$479,MATCH("Kärnkraftsandel för ursprungsspecificerad el ()",Miljö!$B$1:$J$1,0),FALSE)</f>
        <v>-</v>
      </c>
      <c r="L438">
        <f>VLOOKUP($B438,Totalt!$B$1:$BP$497,MATCH("total el",Totalt!$B$1:$BP$1,0),FALSE)</f>
        <v>0</v>
      </c>
      <c r="N438" s="229" t="str">
        <f t="shared" si="24"/>
        <v/>
      </c>
      <c r="O438" s="229" t="str">
        <f t="shared" si="25"/>
        <v/>
      </c>
      <c r="P438" s="229" t="str">
        <f t="shared" si="26"/>
        <v/>
      </c>
      <c r="Q438" s="229" t="str">
        <f t="shared" si="27"/>
        <v/>
      </c>
    </row>
    <row r="439" spans="1:17" x14ac:dyDescent="0.25">
      <c r="A439" s="2" t="s">
        <v>638</v>
      </c>
      <c r="B439" s="2" t="s">
        <v>639</v>
      </c>
      <c r="C439" t="str">
        <f>VLOOKUP($B439,Totalt!$B$1:$BP$497,MATCH("Kvalitetsgranskad:",Totalt!$B$1:$BP$1,0),FALSE)</f>
        <v>Ja</v>
      </c>
      <c r="E439" t="str">
        <f>VLOOKUP($B439,Miljö!$B$1:$AG$479,MATCH(E$1,Miljö!$B$1:$AK$1,0),FALSE)</f>
        <v>Ja</v>
      </c>
      <c r="F439" t="str">
        <f>VLOOKUP($B439,Miljö!$B$1:$J$479,MATCH("Typ av ursprungsspecificerad el   (Om inget värde anges används Nordisk residualmix, se inforuta) ()",Miljö!$B$1:$J$1,0),FALSE)</f>
        <v>'Solel'</v>
      </c>
      <c r="G439">
        <f>VLOOKUP($B439,Miljö!$B$1:$J$479,MATCH("Primärenergifaktor ()",Miljö!$B$1:$J$1,0),FALSE)</f>
        <v>2.25</v>
      </c>
      <c r="H439">
        <f>VLOOKUP($B439,Miljö!$B$1:$J$479,MATCH("Koldioxidekvivalenter energiomvandling (g/kwh)",Miljö!$B$1:$J$1,0),FALSE)</f>
        <v>331.11</v>
      </c>
      <c r="I439">
        <f>VLOOKUP($B439,Miljö!$B$1:$J$479,MATCH("Fossilandel för ursprungspecificerad el ()",Miljö!$B$1:$J$1,0),FALSE)</f>
        <v>0.41399999999999998</v>
      </c>
      <c r="J439">
        <f>VLOOKUP($B439,Miljö!$B$1:$J$479,MATCH("Kärnkraftsandel för ursprungsspecificerad el ()",Miljö!$B$1:$J$1,0),FALSE)</f>
        <v>0</v>
      </c>
      <c r="L439">
        <f>VLOOKUP($B439,Totalt!$B$1:$BP$497,MATCH("total el",Totalt!$B$1:$BP$1,0),FALSE)</f>
        <v>3.794</v>
      </c>
      <c r="N439" s="229">
        <f t="shared" si="24"/>
        <v>8.5365000000000002</v>
      </c>
      <c r="O439" s="229">
        <f t="shared" si="25"/>
        <v>1256.23134</v>
      </c>
      <c r="P439" s="229">
        <f t="shared" si="26"/>
        <v>1.570716</v>
      </c>
      <c r="Q439" s="229">
        <f t="shared" si="27"/>
        <v>0</v>
      </c>
    </row>
    <row r="440" spans="1:17" x14ac:dyDescent="0.25">
      <c r="A440" s="2" t="s">
        <v>640</v>
      </c>
      <c r="B440" s="2" t="s">
        <v>641</v>
      </c>
      <c r="C440" t="str">
        <f>VLOOKUP($B440,Totalt!$B$1:$BP$497,MATCH("Kvalitetsgranskad:",Totalt!$B$1:$BP$1,0),FALSE)</f>
        <v>Ja</v>
      </c>
      <c r="E440" t="str">
        <f>VLOOKUP($B440,Miljö!$B$1:$AG$479,MATCH(E$1,Miljö!$B$1:$AK$1,0),FALSE)</f>
        <v>Nej</v>
      </c>
      <c r="F440" t="str">
        <f>VLOOKUP($B440,Miljö!$B$1:$J$479,MATCH("Typ av ursprungsspecificerad el   (Om inget värde anges används Nordisk residualmix, se inforuta) ()",Miljö!$B$1:$J$1,0),FALSE)</f>
        <v>-</v>
      </c>
      <c r="G440">
        <f>VLOOKUP($B440,Miljö!$B$1:$J$479,MATCH("Primärenergifaktor ()",Miljö!$B$1:$J$1,0),FALSE)</f>
        <v>2.29</v>
      </c>
      <c r="H440">
        <f>VLOOKUP($B440,Miljö!$B$1:$J$479,MATCH("Koldioxidekvivalenter energiomvandling (g/kwh)",Miljö!$B$1:$J$1,0),FALSE)</f>
        <v>336.39</v>
      </c>
      <c r="I440">
        <f>VLOOKUP($B440,Miljö!$B$1:$J$479,MATCH("Fossilandel för ursprungspecificerad el ()",Miljö!$B$1:$J$1,0),FALSE)</f>
        <v>0.42099999999999999</v>
      </c>
      <c r="J440">
        <f>VLOOKUP($B440,Miljö!$B$1:$J$479,MATCH("Kärnkraftsandel för ursprungsspecificerad el ()",Miljö!$B$1:$J$1,0),FALSE)</f>
        <v>0.40799999999999997</v>
      </c>
      <c r="L440">
        <f>VLOOKUP($B440,Totalt!$B$1:$BP$497,MATCH("total el",Totalt!$B$1:$BP$1,0),FALSE)</f>
        <v>0.127</v>
      </c>
      <c r="N440" s="229">
        <f t="shared" si="24"/>
        <v>0.29083000000000003</v>
      </c>
      <c r="O440" s="229">
        <f t="shared" si="25"/>
        <v>42.721530000000001</v>
      </c>
      <c r="P440" s="229">
        <f t="shared" si="26"/>
        <v>5.3467000000000001E-2</v>
      </c>
      <c r="Q440" s="229">
        <f t="shared" si="27"/>
        <v>5.1815999999999994E-2</v>
      </c>
    </row>
    <row r="441" spans="1:17" x14ac:dyDescent="0.25">
      <c r="A441" s="2" t="s">
        <v>640</v>
      </c>
      <c r="B441" s="2" t="s">
        <v>642</v>
      </c>
      <c r="C441" t="str">
        <f>VLOOKUP($B441,Totalt!$B$1:$BP$497,MATCH("Kvalitetsgranskad:",Totalt!$B$1:$BP$1,0),FALSE)</f>
        <v>Nej</v>
      </c>
      <c r="E441" t="str">
        <f>VLOOKUP($B441,Miljö!$B$1:$AG$479,MATCH(E$1,Miljö!$B$1:$AK$1,0),FALSE)</f>
        <v>Nej</v>
      </c>
      <c r="F441" t="str">
        <f>VLOOKUP($B441,Miljö!$B$1:$J$479,MATCH("Typ av ursprungsspecificerad el   (Om inget värde anges används Nordisk residualmix, se inforuta) ()",Miljö!$B$1:$J$1,0),FALSE)</f>
        <v>-</v>
      </c>
      <c r="G441">
        <f>VLOOKUP($B441,Miljö!$B$1:$J$479,MATCH("Primärenergifaktor ()",Miljö!$B$1:$J$1,0),FALSE)</f>
        <v>2.29</v>
      </c>
      <c r="H441">
        <f>VLOOKUP($B441,Miljö!$B$1:$J$479,MATCH("Koldioxidekvivalenter energiomvandling (g/kwh)",Miljö!$B$1:$J$1,0),FALSE)</f>
        <v>336.39</v>
      </c>
      <c r="I441">
        <f>VLOOKUP($B441,Miljö!$B$1:$J$479,MATCH("Fossilandel för ursprungspecificerad el ()",Miljö!$B$1:$J$1,0),FALSE)</f>
        <v>0.42099999999999999</v>
      </c>
      <c r="J441">
        <f>VLOOKUP($B441,Miljö!$B$1:$J$479,MATCH("Kärnkraftsandel för ursprungsspecificerad el ()",Miljö!$B$1:$J$1,0),FALSE)</f>
        <v>0.40799999999999997</v>
      </c>
      <c r="L441">
        <f>VLOOKUP($B441,Totalt!$B$1:$BP$497,MATCH("total el",Totalt!$B$1:$BP$1,0),FALSE)</f>
        <v>0</v>
      </c>
      <c r="N441" s="229">
        <f t="shared" si="24"/>
        <v>0</v>
      </c>
      <c r="O441" s="229">
        <f t="shared" si="25"/>
        <v>0</v>
      </c>
      <c r="P441" s="229">
        <f t="shared" si="26"/>
        <v>0</v>
      </c>
      <c r="Q441" s="229">
        <f t="shared" si="27"/>
        <v>0</v>
      </c>
    </row>
    <row r="442" spans="1:17" x14ac:dyDescent="0.25">
      <c r="A442" s="2" t="s">
        <v>640</v>
      </c>
      <c r="B442" s="2" t="s">
        <v>643</v>
      </c>
      <c r="C442" t="str">
        <f>VLOOKUP($B442,Totalt!$B$1:$BP$497,MATCH("Kvalitetsgranskad:",Totalt!$B$1:$BP$1,0),FALSE)</f>
        <v>Ja</v>
      </c>
      <c r="E442" t="str">
        <f>VLOOKUP($B442,Miljö!$B$1:$AG$479,MATCH(E$1,Miljö!$B$1:$AK$1,0),FALSE)</f>
        <v>Nej</v>
      </c>
      <c r="F442" t="str">
        <f>VLOOKUP($B442,Miljö!$B$1:$J$479,MATCH("Typ av ursprungsspecificerad el   (Om inget värde anges används Nordisk residualmix, se inforuta) ()",Miljö!$B$1:$J$1,0),FALSE)</f>
        <v>-</v>
      </c>
      <c r="G442">
        <f>VLOOKUP($B442,Miljö!$B$1:$J$479,MATCH("Primärenergifaktor ()",Miljö!$B$1:$J$1,0),FALSE)</f>
        <v>2.29</v>
      </c>
      <c r="H442">
        <f>VLOOKUP($B442,Miljö!$B$1:$J$479,MATCH("Koldioxidekvivalenter energiomvandling (g/kwh)",Miljö!$B$1:$J$1,0),FALSE)</f>
        <v>336.39</v>
      </c>
      <c r="I442">
        <f>VLOOKUP($B442,Miljö!$B$1:$J$479,MATCH("Fossilandel för ursprungspecificerad el ()",Miljö!$B$1:$J$1,0),FALSE)</f>
        <v>0.42099999999999999</v>
      </c>
      <c r="J442">
        <f>VLOOKUP($B442,Miljö!$B$1:$J$479,MATCH("Kärnkraftsandel för ursprungsspecificerad el ()",Miljö!$B$1:$J$1,0),FALSE)</f>
        <v>0.40799999999999997</v>
      </c>
      <c r="L442">
        <f>VLOOKUP($B442,Totalt!$B$1:$BP$497,MATCH("total el",Totalt!$B$1:$BP$1,0),FALSE)</f>
        <v>0.82599999999999996</v>
      </c>
      <c r="N442" s="229">
        <f t="shared" si="24"/>
        <v>1.89154</v>
      </c>
      <c r="O442" s="229">
        <f t="shared" si="25"/>
        <v>277.85813999999999</v>
      </c>
      <c r="P442" s="229">
        <f t="shared" si="26"/>
        <v>0.34774599999999994</v>
      </c>
      <c r="Q442" s="229">
        <f t="shared" si="27"/>
        <v>0.33700799999999997</v>
      </c>
    </row>
    <row r="443" spans="1:17" x14ac:dyDescent="0.25">
      <c r="A443" s="2" t="s">
        <v>644</v>
      </c>
      <c r="B443" s="2" t="s">
        <v>645</v>
      </c>
      <c r="C443" t="str">
        <f>VLOOKUP($B443,Totalt!$B$1:$BP$497,MATCH("Kvalitetsgranskad:",Totalt!$B$1:$BP$1,0),FALSE)</f>
        <v>Nej</v>
      </c>
      <c r="E443" t="str">
        <f>VLOOKUP($B443,Miljö!$B$1:$AG$479,MATCH(E$1,Miljö!$B$1:$AK$1,0),FALSE)</f>
        <v>Nej</v>
      </c>
      <c r="F443" t="str">
        <f>VLOOKUP($B443,Miljö!$B$1:$J$479,MATCH("Typ av ursprungsspecificerad el   (Om inget värde anges används Nordisk residualmix, se inforuta) ()",Miljö!$B$1:$J$1,0),FALSE)</f>
        <v>-</v>
      </c>
      <c r="G443" t="str">
        <f>VLOOKUP($B443,Miljö!$B$1:$J$479,MATCH("Primärenergifaktor ()",Miljö!$B$1:$J$1,0),FALSE)</f>
        <v>-</v>
      </c>
      <c r="H443" t="str">
        <f>VLOOKUP($B443,Miljö!$B$1:$J$479,MATCH("Koldioxidekvivalenter energiomvandling (g/kwh)",Miljö!$B$1:$J$1,0),FALSE)</f>
        <v>-</v>
      </c>
      <c r="I443" t="str">
        <f>VLOOKUP($B443,Miljö!$B$1:$J$479,MATCH("Fossilandel för ursprungspecificerad el ()",Miljö!$B$1:$J$1,0),FALSE)</f>
        <v>-</v>
      </c>
      <c r="J443" t="str">
        <f>VLOOKUP($B443,Miljö!$B$1:$J$479,MATCH("Kärnkraftsandel för ursprungsspecificerad el ()",Miljö!$B$1:$J$1,0),FALSE)</f>
        <v>-</v>
      </c>
      <c r="L443">
        <f>VLOOKUP($B443,Totalt!$B$1:$BP$497,MATCH("total el",Totalt!$B$1:$BP$1,0),FALSE)</f>
        <v>0</v>
      </c>
      <c r="N443" s="229" t="str">
        <f t="shared" si="24"/>
        <v/>
      </c>
      <c r="O443" s="229" t="str">
        <f t="shared" si="25"/>
        <v/>
      </c>
      <c r="P443" s="229" t="str">
        <f t="shared" si="26"/>
        <v/>
      </c>
      <c r="Q443" s="229" t="str">
        <f t="shared" si="27"/>
        <v/>
      </c>
    </row>
    <row r="444" spans="1:17" x14ac:dyDescent="0.25">
      <c r="A444" s="2" t="s">
        <v>647</v>
      </c>
      <c r="B444" s="2" t="s">
        <v>648</v>
      </c>
      <c r="C444" t="str">
        <f>VLOOKUP($B444,Totalt!$B$1:$BP$497,MATCH("Kvalitetsgranskad:",Totalt!$B$1:$BP$1,0),FALSE)</f>
        <v>Nej</v>
      </c>
      <c r="E444" t="str">
        <f>VLOOKUP($B444,Miljö!$B$1:$AG$479,MATCH(E$1,Miljö!$B$1:$AK$1,0),FALSE)</f>
        <v>Nej</v>
      </c>
      <c r="F444" t="str">
        <f>VLOOKUP($B444,Miljö!$B$1:$J$479,MATCH("Typ av ursprungsspecificerad el   (Om inget värde anges används Nordisk residualmix, se inforuta) ()",Miljö!$B$1:$J$1,0),FALSE)</f>
        <v>-</v>
      </c>
      <c r="G444" t="str">
        <f>VLOOKUP($B444,Miljö!$B$1:$J$479,MATCH("Primärenergifaktor ()",Miljö!$B$1:$J$1,0),FALSE)</f>
        <v>-</v>
      </c>
      <c r="H444" t="str">
        <f>VLOOKUP($B444,Miljö!$B$1:$J$479,MATCH("Koldioxidekvivalenter energiomvandling (g/kwh)",Miljö!$B$1:$J$1,0),FALSE)</f>
        <v>-</v>
      </c>
      <c r="I444" t="str">
        <f>VLOOKUP($B444,Miljö!$B$1:$J$479,MATCH("Fossilandel för ursprungspecificerad el ()",Miljö!$B$1:$J$1,0),FALSE)</f>
        <v>-</v>
      </c>
      <c r="J444" t="str">
        <f>VLOOKUP($B444,Miljö!$B$1:$J$479,MATCH("Kärnkraftsandel för ursprungsspecificerad el ()",Miljö!$B$1:$J$1,0),FALSE)</f>
        <v>-</v>
      </c>
      <c r="L444">
        <f>VLOOKUP($B444,Totalt!$B$1:$BP$497,MATCH("total el",Totalt!$B$1:$BP$1,0),FALSE)</f>
        <v>0</v>
      </c>
      <c r="N444" s="229" t="str">
        <f t="shared" si="24"/>
        <v/>
      </c>
      <c r="O444" s="229" t="str">
        <f t="shared" si="25"/>
        <v/>
      </c>
      <c r="P444" s="229" t="str">
        <f t="shared" si="26"/>
        <v/>
      </c>
      <c r="Q444" s="229" t="str">
        <f t="shared" si="27"/>
        <v/>
      </c>
    </row>
    <row r="445" spans="1:17" x14ac:dyDescent="0.25">
      <c r="A445" s="2" t="s">
        <v>650</v>
      </c>
      <c r="B445" s="2" t="s">
        <v>651</v>
      </c>
      <c r="C445" t="str">
        <f>VLOOKUP($B445,Totalt!$B$1:$BP$497,MATCH("Kvalitetsgranskad:",Totalt!$B$1:$BP$1,0),FALSE)</f>
        <v>Ja</v>
      </c>
      <c r="E445" t="str">
        <f>VLOOKUP($B445,Miljö!$B$1:$AG$479,MATCH(E$1,Miljö!$B$1:$AK$1,0),FALSE)</f>
        <v>Ja</v>
      </c>
      <c r="F445" t="str">
        <f>VLOOKUP($B445,Miljö!$B$1:$J$479,MATCH("Typ av ursprungsspecificerad el   (Om inget värde anges används Nordisk residualmix, se inforuta) ()",Miljö!$B$1:$J$1,0),FALSE)</f>
        <v>'Bra miljval och egenproducerad el'</v>
      </c>
      <c r="G445">
        <f>VLOOKUP($B445,Miljö!$B$1:$J$479,MATCH("Primärenergifaktor ()",Miljö!$B$1:$J$1,0),FALSE)</f>
        <v>0.82</v>
      </c>
      <c r="H445">
        <f>VLOOKUP($B445,Miljö!$B$1:$J$479,MATCH("Koldioxidekvivalenter energiomvandling (g/kwh)",Miljö!$B$1:$J$1,0),FALSE)</f>
        <v>45.9</v>
      </c>
      <c r="I445">
        <f>VLOOKUP($B445,Miljö!$B$1:$J$479,MATCH("Fossilandel för ursprungspecificerad el ()",Miljö!$B$1:$J$1,0),FALSE)</f>
        <v>0</v>
      </c>
      <c r="J445">
        <f>VLOOKUP($B445,Miljö!$B$1:$J$479,MATCH("Kärnkraftsandel för ursprungsspecificerad el ()",Miljö!$B$1:$J$1,0),FALSE)</f>
        <v>0</v>
      </c>
      <c r="L445">
        <f>VLOOKUP($B445,Totalt!$B$1:$BP$497,MATCH("total el",Totalt!$B$1:$BP$1,0),FALSE)</f>
        <v>50.882599999999996</v>
      </c>
      <c r="N445" s="229">
        <f t="shared" si="24"/>
        <v>41.723731999999991</v>
      </c>
      <c r="O445" s="229">
        <f t="shared" si="25"/>
        <v>2335.5113399999996</v>
      </c>
      <c r="P445" s="229">
        <f t="shared" si="26"/>
        <v>0</v>
      </c>
      <c r="Q445" s="229">
        <f t="shared" si="27"/>
        <v>0</v>
      </c>
    </row>
    <row r="446" spans="1:17" x14ac:dyDescent="0.25">
      <c r="A446" s="2" t="s">
        <v>650</v>
      </c>
      <c r="B446" s="2" t="s">
        <v>652</v>
      </c>
      <c r="C446" t="str">
        <f>VLOOKUP($B446,Totalt!$B$1:$BP$497,MATCH("Kvalitetsgranskad:",Totalt!$B$1:$BP$1,0),FALSE)</f>
        <v>Ja</v>
      </c>
      <c r="E446" t="str">
        <f>VLOOKUP($B446,Miljö!$B$1:$AG$479,MATCH(E$1,Miljö!$B$1:$AK$1,0),FALSE)</f>
        <v>Ja</v>
      </c>
      <c r="F446" t="str">
        <f>VLOOKUP($B446,Miljö!$B$1:$J$479,MATCH("Typ av ursprungsspecificerad el   (Om inget värde anges används Nordisk residualmix, se inforuta) ()",Miljö!$B$1:$J$1,0),FALSE)</f>
        <v>'Bra miljöval'</v>
      </c>
      <c r="G446">
        <f>VLOOKUP($B446,Miljö!$B$1:$J$479,MATCH("Primärenergifaktor ()",Miljö!$B$1:$J$1,0),FALSE)</f>
        <v>1.1000000000000001</v>
      </c>
      <c r="H446">
        <f>VLOOKUP($B446,Miljö!$B$1:$J$479,MATCH("Koldioxidekvivalenter energiomvandling (g/kwh)",Miljö!$B$1:$J$1,0),FALSE)</f>
        <v>0</v>
      </c>
      <c r="I446">
        <f>VLOOKUP($B446,Miljö!$B$1:$J$479,MATCH("Fossilandel för ursprungspecificerad el ()",Miljö!$B$1:$J$1,0),FALSE)</f>
        <v>0</v>
      </c>
      <c r="J446">
        <f>VLOOKUP($B446,Miljö!$B$1:$J$479,MATCH("Kärnkraftsandel för ursprungsspecificerad el ()",Miljö!$B$1:$J$1,0),FALSE)</f>
        <v>0</v>
      </c>
      <c r="L446">
        <f>VLOOKUP($B446,Totalt!$B$1:$BP$497,MATCH("total el",Totalt!$B$1:$BP$1,0),FALSE)</f>
        <v>6.0999999999999999E-2</v>
      </c>
      <c r="N446" s="229">
        <f t="shared" si="24"/>
        <v>6.7100000000000007E-2</v>
      </c>
      <c r="O446" s="229">
        <f t="shared" si="25"/>
        <v>0</v>
      </c>
      <c r="P446" s="229">
        <f t="shared" si="26"/>
        <v>0</v>
      </c>
      <c r="Q446" s="229">
        <f t="shared" si="27"/>
        <v>0</v>
      </c>
    </row>
    <row r="447" spans="1:17" x14ac:dyDescent="0.25">
      <c r="A447" s="2" t="s">
        <v>650</v>
      </c>
      <c r="B447" s="2" t="s">
        <v>653</v>
      </c>
      <c r="C447" t="str">
        <f>VLOOKUP($B447,Totalt!$B$1:$BP$497,MATCH("Kvalitetsgranskad:",Totalt!$B$1:$BP$1,0),FALSE)</f>
        <v>Ja</v>
      </c>
      <c r="E447" t="str">
        <f>VLOOKUP($B447,Miljö!$B$1:$AG$479,MATCH(E$1,Miljö!$B$1:$AK$1,0),FALSE)</f>
        <v>Ja</v>
      </c>
      <c r="F447" t="str">
        <f>VLOOKUP($B447,Miljö!$B$1:$J$479,MATCH("Typ av ursprungsspecificerad el   (Om inget värde anges används Nordisk residualmix, se inforuta) ()",Miljö!$B$1:$J$1,0),FALSE)</f>
        <v>'Bra Miljöval'</v>
      </c>
      <c r="G447">
        <f>VLOOKUP($B447,Miljö!$B$1:$J$479,MATCH("Primärenergifaktor ()",Miljö!$B$1:$J$1,0),FALSE)</f>
        <v>1.1000000000000001</v>
      </c>
      <c r="H447">
        <f>VLOOKUP($B447,Miljö!$B$1:$J$479,MATCH("Koldioxidekvivalenter energiomvandling (g/kwh)",Miljö!$B$1:$J$1,0),FALSE)</f>
        <v>0</v>
      </c>
      <c r="I447">
        <f>VLOOKUP($B447,Miljö!$B$1:$J$479,MATCH("Fossilandel för ursprungspecificerad el ()",Miljö!$B$1:$J$1,0),FALSE)</f>
        <v>0</v>
      </c>
      <c r="J447">
        <f>VLOOKUP($B447,Miljö!$B$1:$J$479,MATCH("Kärnkraftsandel för ursprungsspecificerad el ()",Miljö!$B$1:$J$1,0),FALSE)</f>
        <v>0</v>
      </c>
      <c r="L447">
        <f>VLOOKUP($B447,Totalt!$B$1:$BP$497,MATCH("total el",Totalt!$B$1:$BP$1,0),FALSE)</f>
        <v>0.185</v>
      </c>
      <c r="N447" s="229">
        <f t="shared" si="24"/>
        <v>0.20350000000000001</v>
      </c>
      <c r="O447" s="229">
        <f t="shared" si="25"/>
        <v>0</v>
      </c>
      <c r="P447" s="229">
        <f t="shared" si="26"/>
        <v>0</v>
      </c>
      <c r="Q447" s="229">
        <f t="shared" si="27"/>
        <v>0</v>
      </c>
    </row>
    <row r="448" spans="1:17" x14ac:dyDescent="0.25">
      <c r="A448" s="2" t="s">
        <v>650</v>
      </c>
      <c r="B448" s="2" t="s">
        <v>654</v>
      </c>
      <c r="C448" t="str">
        <f>VLOOKUP($B448,Totalt!$B$1:$BP$497,MATCH("Kvalitetsgranskad:",Totalt!$B$1:$BP$1,0),FALSE)</f>
        <v>Ja</v>
      </c>
      <c r="E448" t="str">
        <f>VLOOKUP($B448,Miljö!$B$1:$AG$479,MATCH(E$1,Miljö!$B$1:$AK$1,0),FALSE)</f>
        <v>Ja</v>
      </c>
      <c r="F448" t="str">
        <f>VLOOKUP($B448,Miljö!$B$1:$J$479,MATCH("Typ av ursprungsspecificerad el   (Om inget värde anges används Nordisk residualmix, se inforuta) ()",Miljö!$B$1:$J$1,0),FALSE)</f>
        <v>'Bra miljöval'</v>
      </c>
      <c r="G448">
        <f>VLOOKUP($B448,Miljö!$B$1:$J$479,MATCH("Primärenergifaktor ()",Miljö!$B$1:$J$1,0),FALSE)</f>
        <v>1.1000000000000001</v>
      </c>
      <c r="H448">
        <f>VLOOKUP($B448,Miljö!$B$1:$J$479,MATCH("Koldioxidekvivalenter energiomvandling (g/kwh)",Miljö!$B$1:$J$1,0),FALSE)</f>
        <v>0</v>
      </c>
      <c r="I448">
        <f>VLOOKUP($B448,Miljö!$B$1:$J$479,MATCH("Fossilandel för ursprungspecificerad el ()",Miljö!$B$1:$J$1,0),FALSE)</f>
        <v>0</v>
      </c>
      <c r="J448">
        <f>VLOOKUP($B448,Miljö!$B$1:$J$479,MATCH("Kärnkraftsandel för ursprungsspecificerad el ()",Miljö!$B$1:$J$1,0),FALSE)</f>
        <v>0</v>
      </c>
      <c r="L448">
        <f>VLOOKUP($B448,Totalt!$B$1:$BP$497,MATCH("total el",Totalt!$B$1:$BP$1,0),FALSE)</f>
        <v>9.64</v>
      </c>
      <c r="N448" s="229">
        <f t="shared" ref="N448:N460" si="28">IF(ISERROR($L448*G448),"",$L448*G448)</f>
        <v>10.604000000000001</v>
      </c>
      <c r="O448" s="229">
        <f t="shared" ref="O448:O460" si="29">IF(ISERROR($L448*H448),"",$L448*H448)</f>
        <v>0</v>
      </c>
      <c r="P448" s="229">
        <f t="shared" ref="P448:P460" si="30">IF(ISERROR($L448*I448),"",$L448*I448)</f>
        <v>0</v>
      </c>
      <c r="Q448" s="229">
        <f t="shared" ref="Q448:Q460" si="31">IF(ISERROR($L448*J448),"",$L448*J448)</f>
        <v>0</v>
      </c>
    </row>
    <row r="449" spans="1:17" x14ac:dyDescent="0.25">
      <c r="A449" s="2" t="s">
        <v>655</v>
      </c>
      <c r="B449" s="2" t="s">
        <v>656</v>
      </c>
      <c r="C449" t="str">
        <f>VLOOKUP($B449,Totalt!$B$1:$BP$497,MATCH("Kvalitetsgranskad:",Totalt!$B$1:$BP$1,0),FALSE)</f>
        <v>Ja</v>
      </c>
      <c r="E449" t="str">
        <f>VLOOKUP($B449,Miljö!$B$1:$AG$479,MATCH(E$1,Miljö!$B$1:$AK$1,0),FALSE)</f>
        <v>Nej</v>
      </c>
      <c r="F449" t="str">
        <f>VLOOKUP($B449,Miljö!$B$1:$J$479,MATCH("Typ av ursprungsspecificerad el   (Om inget värde anges används Nordisk residualmix, se inforuta) ()",Miljö!$B$1:$J$1,0),FALSE)</f>
        <v>-</v>
      </c>
      <c r="G449">
        <f>VLOOKUP($B449,Miljö!$B$1:$J$479,MATCH("Primärenergifaktor ()",Miljö!$B$1:$J$1,0),FALSE)</f>
        <v>2.29</v>
      </c>
      <c r="H449">
        <f>VLOOKUP($B449,Miljö!$B$1:$J$479,MATCH("Koldioxidekvivalenter energiomvandling (g/kwh)",Miljö!$B$1:$J$1,0),FALSE)</f>
        <v>336.39</v>
      </c>
      <c r="I449">
        <f>VLOOKUP($B449,Miljö!$B$1:$J$479,MATCH("Fossilandel för ursprungspecificerad el ()",Miljö!$B$1:$J$1,0),FALSE)</f>
        <v>0.42099999999999999</v>
      </c>
      <c r="J449">
        <f>VLOOKUP($B449,Miljö!$B$1:$J$479,MATCH("Kärnkraftsandel för ursprungsspecificerad el ()",Miljö!$B$1:$J$1,0),FALSE)</f>
        <v>0.40799999999999997</v>
      </c>
      <c r="L449">
        <f>VLOOKUP($B449,Totalt!$B$1:$BP$497,MATCH("total el",Totalt!$B$1:$BP$1,0),FALSE)</f>
        <v>0.85799999999999998</v>
      </c>
      <c r="N449" s="229">
        <f t="shared" si="28"/>
        <v>1.96482</v>
      </c>
      <c r="O449" s="229">
        <f t="shared" si="29"/>
        <v>288.62261999999998</v>
      </c>
      <c r="P449" s="229">
        <f t="shared" si="30"/>
        <v>0.36121799999999998</v>
      </c>
      <c r="Q449" s="229">
        <f t="shared" si="31"/>
        <v>0.35006399999999999</v>
      </c>
    </row>
    <row r="450" spans="1:17" x14ac:dyDescent="0.25">
      <c r="A450" s="2" t="s">
        <v>657</v>
      </c>
      <c r="B450" s="2" t="s">
        <v>658</v>
      </c>
      <c r="C450" t="str">
        <f>VLOOKUP($B450,Totalt!$B$1:$BP$497,MATCH("Kvalitetsgranskad:",Totalt!$B$1:$BP$1,0),FALSE)</f>
        <v>Ja</v>
      </c>
      <c r="E450" t="str">
        <f>VLOOKUP($B450,Miljö!$B$1:$AG$479,MATCH(E$1,Miljö!$B$1:$AK$1,0),FALSE)</f>
        <v>Nej</v>
      </c>
      <c r="F450" t="str">
        <f>VLOOKUP($B450,Miljö!$B$1:$J$479,MATCH("Typ av ursprungsspecificerad el   (Om inget värde anges används Nordisk residualmix, se inforuta) ()",Miljö!$B$1:$J$1,0),FALSE)</f>
        <v>-</v>
      </c>
      <c r="G450">
        <f>VLOOKUP($B450,Miljö!$B$1:$J$479,MATCH("Primärenergifaktor ()",Miljö!$B$1:$J$1,0),FALSE)</f>
        <v>2.29</v>
      </c>
      <c r="H450">
        <f>VLOOKUP($B450,Miljö!$B$1:$J$479,MATCH("Koldioxidekvivalenter energiomvandling (g/kwh)",Miljö!$B$1:$J$1,0),FALSE)</f>
        <v>336.39</v>
      </c>
      <c r="I450">
        <f>VLOOKUP($B450,Miljö!$B$1:$J$479,MATCH("Fossilandel för ursprungspecificerad el ()",Miljö!$B$1:$J$1,0),FALSE)</f>
        <v>0.42099999999999999</v>
      </c>
      <c r="J450">
        <f>VLOOKUP($B450,Miljö!$B$1:$J$479,MATCH("Kärnkraftsandel för ursprungsspecificerad el ()",Miljö!$B$1:$J$1,0),FALSE)</f>
        <v>0.40799999999999997</v>
      </c>
      <c r="L450">
        <f>VLOOKUP($B450,Totalt!$B$1:$BP$497,MATCH("total el",Totalt!$B$1:$BP$1,0),FALSE)</f>
        <v>1.9</v>
      </c>
      <c r="N450" s="229">
        <f t="shared" si="28"/>
        <v>4.351</v>
      </c>
      <c r="O450" s="229">
        <f t="shared" si="29"/>
        <v>639.14099999999996</v>
      </c>
      <c r="P450" s="229">
        <f t="shared" si="30"/>
        <v>0.79989999999999994</v>
      </c>
      <c r="Q450" s="229">
        <f t="shared" si="31"/>
        <v>0.77519999999999989</v>
      </c>
    </row>
    <row r="451" spans="1:17" x14ac:dyDescent="0.25">
      <c r="A451" s="2" t="s">
        <v>659</v>
      </c>
      <c r="B451" s="2" t="s">
        <v>21</v>
      </c>
      <c r="C451" t="str">
        <f>VLOOKUP($B451,Totalt!$B$1:$BP$497,MATCH("Kvalitetsgranskad:",Totalt!$B$1:$BP$1,0),FALSE)</f>
        <v>Nej</v>
      </c>
      <c r="E451" t="str">
        <f>VLOOKUP($B451,Miljö!$B$1:$AG$479,MATCH(E$1,Miljö!$B$1:$AK$1,0),FALSE)</f>
        <v>Nej</v>
      </c>
      <c r="F451" t="str">
        <f>VLOOKUP($B451,Miljö!$B$1:$J$479,MATCH("Typ av ursprungsspecificerad el   (Om inget värde anges används Nordisk residualmix, se inforuta) ()",Miljö!$B$1:$J$1,0),FALSE)</f>
        <v>-</v>
      </c>
      <c r="G451" t="str">
        <f>VLOOKUP($B451,Miljö!$B$1:$J$479,MATCH("Primärenergifaktor ()",Miljö!$B$1:$J$1,0),FALSE)</f>
        <v>-</v>
      </c>
      <c r="H451" t="str">
        <f>VLOOKUP($B451,Miljö!$B$1:$J$479,MATCH("Koldioxidekvivalenter energiomvandling (g/kwh)",Miljö!$B$1:$J$1,0),FALSE)</f>
        <v>-</v>
      </c>
      <c r="I451" t="str">
        <f>VLOOKUP($B451,Miljö!$B$1:$J$479,MATCH("Fossilandel för ursprungspecificerad el ()",Miljö!$B$1:$J$1,0),FALSE)</f>
        <v>-</v>
      </c>
      <c r="J451" t="str">
        <f>VLOOKUP($B451,Miljö!$B$1:$J$479,MATCH("Kärnkraftsandel för ursprungsspecificerad el ()",Miljö!$B$1:$J$1,0),FALSE)</f>
        <v>-</v>
      </c>
      <c r="L451">
        <f>VLOOKUP($B451,Totalt!$B$1:$BP$497,MATCH("total el",Totalt!$B$1:$BP$1,0),FALSE)</f>
        <v>0</v>
      </c>
      <c r="N451" s="229" t="str">
        <f t="shared" si="28"/>
        <v/>
      </c>
      <c r="O451" s="229" t="str">
        <f t="shared" si="29"/>
        <v/>
      </c>
      <c r="P451" s="229" t="str">
        <f t="shared" si="30"/>
        <v/>
      </c>
      <c r="Q451" s="229" t="str">
        <f t="shared" si="31"/>
        <v/>
      </c>
    </row>
    <row r="452" spans="1:17" x14ac:dyDescent="0.25">
      <c r="A452" s="2" t="s">
        <v>661</v>
      </c>
      <c r="B452" s="2" t="s">
        <v>22</v>
      </c>
      <c r="C452" t="str">
        <f>VLOOKUP($B452,Totalt!$B$1:$BP$497,MATCH("Kvalitetsgranskad:",Totalt!$B$1:$BP$1,0),FALSE)</f>
        <v>Nej</v>
      </c>
      <c r="E452" t="str">
        <f>VLOOKUP($B452,Miljö!$B$1:$AG$479,MATCH(E$1,Miljö!$B$1:$AK$1,0),FALSE)</f>
        <v>Nej</v>
      </c>
      <c r="F452" t="str">
        <f>VLOOKUP($B452,Miljö!$B$1:$J$479,MATCH("Typ av ursprungsspecificerad el   (Om inget värde anges används Nordisk residualmix, se inforuta) ()",Miljö!$B$1:$J$1,0),FALSE)</f>
        <v>-</v>
      </c>
      <c r="G452" t="str">
        <f>VLOOKUP($B452,Miljö!$B$1:$J$479,MATCH("Primärenergifaktor ()",Miljö!$B$1:$J$1,0),FALSE)</f>
        <v>-</v>
      </c>
      <c r="H452" t="str">
        <f>VLOOKUP($B452,Miljö!$B$1:$J$479,MATCH("Koldioxidekvivalenter energiomvandling (g/kwh)",Miljö!$B$1:$J$1,0),FALSE)</f>
        <v>-</v>
      </c>
      <c r="I452" t="str">
        <f>VLOOKUP($B452,Miljö!$B$1:$J$479,MATCH("Fossilandel för ursprungspecificerad el ()",Miljö!$B$1:$J$1,0),FALSE)</f>
        <v>-</v>
      </c>
      <c r="J452" t="str">
        <f>VLOOKUP($B452,Miljö!$B$1:$J$479,MATCH("Kärnkraftsandel för ursprungsspecificerad el ()",Miljö!$B$1:$J$1,0),FALSE)</f>
        <v>-</v>
      </c>
      <c r="L452">
        <f>VLOOKUP($B452,Totalt!$B$1:$BP$497,MATCH("total el",Totalt!$B$1:$BP$1,0),FALSE)</f>
        <v>0</v>
      </c>
      <c r="N452" s="229" t="str">
        <f t="shared" si="28"/>
        <v/>
      </c>
      <c r="O452" s="229" t="str">
        <f t="shared" si="29"/>
        <v/>
      </c>
      <c r="P452" s="229" t="str">
        <f t="shared" si="30"/>
        <v/>
      </c>
      <c r="Q452" s="229" t="str">
        <f t="shared" si="31"/>
        <v/>
      </c>
    </row>
    <row r="453" spans="1:17" x14ac:dyDescent="0.25">
      <c r="A453" s="2" t="s">
        <v>662</v>
      </c>
      <c r="B453" s="5" t="s">
        <v>1066</v>
      </c>
      <c r="C453" t="str">
        <f>VLOOKUP($B453,Totalt!$B$1:$BP$497,MATCH("Kvalitetsgranskad:",Totalt!$B$1:$BP$1,0),FALSE)</f>
        <v>Nej</v>
      </c>
      <c r="E453" t="str">
        <f>VLOOKUP($B453,Miljö!$B$1:$AG$479,MATCH(E$1,Miljö!$B$1:$AK$1,0),FALSE)</f>
        <v>Nej</v>
      </c>
      <c r="F453" t="str">
        <f>VLOOKUP($B453,Miljö!$B$1:$J$479,MATCH("Typ av ursprungsspecificerad el   (Om inget värde anges används Nordisk residualmix, se inforuta) ()",Miljö!$B$1:$J$1,0),FALSE)</f>
        <v>-</v>
      </c>
      <c r="G453" t="str">
        <f>VLOOKUP($B453,Miljö!$B$1:$J$479,MATCH("Primärenergifaktor ()",Miljö!$B$1:$J$1,0),FALSE)</f>
        <v>-</v>
      </c>
      <c r="H453" t="str">
        <f>VLOOKUP($B453,Miljö!$B$1:$J$479,MATCH("Koldioxidekvivalenter energiomvandling (g/kwh)",Miljö!$B$1:$J$1,0),FALSE)</f>
        <v>-</v>
      </c>
      <c r="I453" t="str">
        <f>VLOOKUP($B453,Miljö!$B$1:$J$479,MATCH("Fossilandel för ursprungspecificerad el ()",Miljö!$B$1:$J$1,0),FALSE)</f>
        <v>-</v>
      </c>
      <c r="J453" t="str">
        <f>VLOOKUP($B453,Miljö!$B$1:$J$479,MATCH("Kärnkraftsandel för ursprungsspecificerad el ()",Miljö!$B$1:$J$1,0),FALSE)</f>
        <v>-</v>
      </c>
      <c r="L453">
        <f>VLOOKUP($B453,Totalt!$B$1:$BP$497,MATCH("total el",Totalt!$B$1:$BP$1,0),FALSE)</f>
        <v>0</v>
      </c>
      <c r="N453" s="229" t="str">
        <f t="shared" si="28"/>
        <v/>
      </c>
      <c r="O453" s="229" t="str">
        <f t="shared" si="29"/>
        <v/>
      </c>
      <c r="P453" s="229" t="str">
        <f t="shared" si="30"/>
        <v/>
      </c>
      <c r="Q453" s="229" t="str">
        <f t="shared" si="31"/>
        <v/>
      </c>
    </row>
    <row r="454" spans="1:17" x14ac:dyDescent="0.25">
      <c r="A454" s="2" t="s">
        <v>663</v>
      </c>
      <c r="B454" s="2" t="s">
        <v>664</v>
      </c>
      <c r="C454" t="str">
        <f>VLOOKUP($B454,Totalt!$B$1:$BP$497,MATCH("Kvalitetsgranskad:",Totalt!$B$1:$BP$1,0),FALSE)</f>
        <v>Ja</v>
      </c>
      <c r="E454" t="str">
        <f>VLOOKUP($B454,Miljö!$B$1:$AG$479,MATCH(E$1,Miljö!$B$1:$AK$1,0),FALSE)</f>
        <v>Ja</v>
      </c>
      <c r="F454" t="str">
        <f>VLOOKUP($B454,Miljö!$B$1:$J$479,MATCH("Typ av ursprungsspecificerad el   (Om inget värde anges används Nordisk residualmix, se inforuta) ()",Miljö!$B$1:$J$1,0),FALSE)</f>
        <v>'Hörneborgsel'</v>
      </c>
      <c r="G454">
        <f>VLOOKUP($B454,Miljö!$B$1:$J$479,MATCH("Primärenergifaktor ()",Miljö!$B$1:$J$1,0),FALSE)</f>
        <v>0.16800000000000001</v>
      </c>
      <c r="H454">
        <f>VLOOKUP($B454,Miljö!$B$1:$J$479,MATCH("Koldioxidekvivalenter energiomvandling (g/kwh)",Miljö!$B$1:$J$1,0),FALSE)</f>
        <v>54.1</v>
      </c>
      <c r="I454">
        <f>VLOOKUP($B454,Miljö!$B$1:$J$479,MATCH("Fossilandel för ursprungspecificerad el ()",Miljö!$B$1:$J$1,0),FALSE)</f>
        <v>0.2</v>
      </c>
      <c r="J454">
        <f>VLOOKUP($B454,Miljö!$B$1:$J$479,MATCH("Kärnkraftsandel för ursprungsspecificerad el ()",Miljö!$B$1:$J$1,0),FALSE)</f>
        <v>0</v>
      </c>
      <c r="L454">
        <f>VLOOKUP($B454,Totalt!$B$1:$BP$497,MATCH("total el",Totalt!$B$1:$BP$1,0),FALSE)</f>
        <v>0.62870000000000004</v>
      </c>
      <c r="N454" s="229">
        <f t="shared" si="28"/>
        <v>0.10562160000000001</v>
      </c>
      <c r="O454" s="229">
        <f t="shared" si="29"/>
        <v>34.01267</v>
      </c>
      <c r="P454" s="229">
        <f t="shared" si="30"/>
        <v>0.12574000000000002</v>
      </c>
      <c r="Q454" s="229">
        <f t="shared" si="31"/>
        <v>0</v>
      </c>
    </row>
    <row r="455" spans="1:17" x14ac:dyDescent="0.25">
      <c r="A455" s="2" t="s">
        <v>663</v>
      </c>
      <c r="B455" s="2" t="s">
        <v>665</v>
      </c>
      <c r="C455" t="str">
        <f>VLOOKUP($B455,Totalt!$B$1:$BP$497,MATCH("Kvalitetsgranskad:",Totalt!$B$1:$BP$1,0),FALSE)</f>
        <v>Ja</v>
      </c>
      <c r="E455" t="str">
        <f>VLOOKUP($B455,Miljö!$B$1:$AG$479,MATCH(E$1,Miljö!$B$1:$AK$1,0),FALSE)</f>
        <v>Ja</v>
      </c>
      <c r="F455" t="str">
        <f>VLOOKUP($B455,Miljö!$B$1:$J$479,MATCH("Typ av ursprungsspecificerad el   (Om inget värde anges används Nordisk residualmix, se inforuta) ()",Miljö!$B$1:$J$1,0),FALSE)</f>
        <v>'Hörneborgsel'</v>
      </c>
      <c r="G455">
        <f>VLOOKUP($B455,Miljö!$B$1:$J$479,MATCH("Primärenergifaktor ()",Miljö!$B$1:$J$1,0),FALSE)</f>
        <v>0.16800000000000001</v>
      </c>
      <c r="H455">
        <f>VLOOKUP($B455,Miljö!$B$1:$J$479,MATCH("Koldioxidekvivalenter energiomvandling (g/kwh)",Miljö!$B$1:$J$1,0),FALSE)</f>
        <v>54.1</v>
      </c>
      <c r="I455">
        <f>VLOOKUP($B455,Miljö!$B$1:$J$479,MATCH("Fossilandel för ursprungspecificerad el ()",Miljö!$B$1:$J$1,0),FALSE)</f>
        <v>0.2</v>
      </c>
      <c r="J455">
        <f>VLOOKUP($B455,Miljö!$B$1:$J$479,MATCH("Kärnkraftsandel för ursprungsspecificerad el ()",Miljö!$B$1:$J$1,0),FALSE)</f>
        <v>0</v>
      </c>
      <c r="L455">
        <f>VLOOKUP($B455,Totalt!$B$1:$BP$497,MATCH("total el",Totalt!$B$1:$BP$1,0),FALSE)</f>
        <v>0.79481999999999997</v>
      </c>
      <c r="N455" s="229">
        <f t="shared" si="28"/>
        <v>0.13352976</v>
      </c>
      <c r="O455" s="229">
        <f t="shared" si="29"/>
        <v>42.999761999999997</v>
      </c>
      <c r="P455" s="229">
        <f t="shared" si="30"/>
        <v>0.15896399999999999</v>
      </c>
      <c r="Q455" s="229">
        <f t="shared" si="31"/>
        <v>0</v>
      </c>
    </row>
    <row r="456" spans="1:17" x14ac:dyDescent="0.25">
      <c r="A456" s="2" t="s">
        <v>663</v>
      </c>
      <c r="B456" s="2" t="s">
        <v>666</v>
      </c>
      <c r="C456" t="str">
        <f>VLOOKUP($B456,Totalt!$B$1:$BP$497,MATCH("Kvalitetsgranskad:",Totalt!$B$1:$BP$1,0),FALSE)</f>
        <v>Nej</v>
      </c>
      <c r="E456" t="str">
        <f>VLOOKUP($B456,Miljö!$B$1:$AG$479,MATCH(E$1,Miljö!$B$1:$AK$1,0),FALSE)</f>
        <v>Ja</v>
      </c>
      <c r="F456" t="str">
        <f>VLOOKUP($B456,Miljö!$B$1:$J$479,MATCH("Typ av ursprungsspecificerad el   (Om inget värde anges används Nordisk residualmix, se inforuta) ()",Miljö!$B$1:$J$1,0),FALSE)</f>
        <v>ET</v>
      </c>
      <c r="G456">
        <f>VLOOKUP($B456,Miljö!$B$1:$J$479,MATCH("Primärenergifaktor ()",Miljö!$B$1:$J$1,0),FALSE)</f>
        <v>0</v>
      </c>
      <c r="H456">
        <f>VLOOKUP($B456,Miljö!$B$1:$J$479,MATCH("Koldioxidekvivalenter energiomvandling (g/kwh)",Miljö!$B$1:$J$1,0),FALSE)</f>
        <v>0</v>
      </c>
      <c r="I456">
        <f>VLOOKUP($B456,Miljö!$B$1:$J$479,MATCH("Fossilandel för ursprungspecificerad el ()",Miljö!$B$1:$J$1,0),FALSE)</f>
        <v>0</v>
      </c>
      <c r="J456">
        <f>VLOOKUP($B456,Miljö!$B$1:$J$479,MATCH("Kärnkraftsandel för ursprungsspecificerad el ()",Miljö!$B$1:$J$1,0),FALSE)</f>
        <v>0</v>
      </c>
      <c r="L456">
        <f>VLOOKUP($B456,Totalt!$B$1:$BP$497,MATCH("total el",Totalt!$B$1:$BP$1,0),FALSE)</f>
        <v>0</v>
      </c>
      <c r="N456" s="229">
        <f t="shared" si="28"/>
        <v>0</v>
      </c>
      <c r="O456" s="229">
        <f t="shared" si="29"/>
        <v>0</v>
      </c>
      <c r="P456" s="229">
        <f t="shared" si="30"/>
        <v>0</v>
      </c>
      <c r="Q456" s="229">
        <f t="shared" si="31"/>
        <v>0</v>
      </c>
    </row>
    <row r="457" spans="1:17" x14ac:dyDescent="0.25">
      <c r="A457" s="2" t="s">
        <v>663</v>
      </c>
      <c r="B457" s="2" t="s">
        <v>667</v>
      </c>
      <c r="C457" t="str">
        <f>VLOOKUP($B457,Totalt!$B$1:$BP$497,MATCH("Kvalitetsgranskad:",Totalt!$B$1:$BP$1,0),FALSE)</f>
        <v>Ja</v>
      </c>
      <c r="E457" t="str">
        <f>VLOOKUP($B457,Miljö!$B$1:$AG$479,MATCH(E$1,Miljö!$B$1:$AK$1,0),FALSE)</f>
        <v>Nej</v>
      </c>
      <c r="F457" t="str">
        <f>VLOOKUP($B457,Miljö!$B$1:$J$479,MATCH("Typ av ursprungsspecificerad el   (Om inget värde anges används Nordisk residualmix, se inforuta) ()",Miljö!$B$1:$J$1,0),FALSE)</f>
        <v>-</v>
      </c>
      <c r="G457">
        <f>VLOOKUP($B457,Miljö!$B$1:$J$479,MATCH("Primärenergifaktor ()",Miljö!$B$1:$J$1,0),FALSE)</f>
        <v>2.29</v>
      </c>
      <c r="H457">
        <f>VLOOKUP($B457,Miljö!$B$1:$J$479,MATCH("Koldioxidekvivalenter energiomvandling (g/kwh)",Miljö!$B$1:$J$1,0),FALSE)</f>
        <v>336.39</v>
      </c>
      <c r="I457">
        <f>VLOOKUP($B457,Miljö!$B$1:$J$479,MATCH("Fossilandel för ursprungspecificerad el ()",Miljö!$B$1:$J$1,0),FALSE)</f>
        <v>0.42099999999999999</v>
      </c>
      <c r="J457">
        <f>VLOOKUP($B457,Miljö!$B$1:$J$479,MATCH("Kärnkraftsandel för ursprungsspecificerad el ()",Miljö!$B$1:$J$1,0),FALSE)</f>
        <v>0.40799999999999997</v>
      </c>
      <c r="L457">
        <f>VLOOKUP($B457,Totalt!$B$1:$BP$497,MATCH("total el",Totalt!$B$1:$BP$1,0),FALSE)</f>
        <v>0.20793</v>
      </c>
      <c r="N457" s="229">
        <f t="shared" si="28"/>
        <v>0.47615970000000002</v>
      </c>
      <c r="O457" s="229">
        <f t="shared" si="29"/>
        <v>69.9455727</v>
      </c>
      <c r="P457" s="229">
        <f t="shared" si="30"/>
        <v>8.7538530000000003E-2</v>
      </c>
      <c r="Q457" s="229">
        <f t="shared" si="31"/>
        <v>8.4835439999999998E-2</v>
      </c>
    </row>
    <row r="458" spans="1:17" x14ac:dyDescent="0.25">
      <c r="A458" s="2" t="s">
        <v>663</v>
      </c>
      <c r="B458" s="2" t="s">
        <v>668</v>
      </c>
      <c r="C458" t="str">
        <f>VLOOKUP($B458,Totalt!$B$1:$BP$497,MATCH("Kvalitetsgranskad:",Totalt!$B$1:$BP$1,0),FALSE)</f>
        <v>Ja</v>
      </c>
      <c r="E458" t="str">
        <f>VLOOKUP($B458,Miljö!$B$1:$AG$479,MATCH(E$1,Miljö!$B$1:$AK$1,0),FALSE)</f>
        <v>Ja</v>
      </c>
      <c r="F458" t="str">
        <f>VLOOKUP($B458,Miljö!$B$1:$J$479,MATCH("Typ av ursprungsspecificerad el   (Om inget värde anges används Nordisk residualmix, se inforuta) ()",Miljö!$B$1:$J$1,0),FALSE)</f>
        <v>'Hörneborgsel'</v>
      </c>
      <c r="G458">
        <f>VLOOKUP($B458,Miljö!$B$1:$J$479,MATCH("Primärenergifaktor ()",Miljö!$B$1:$J$1,0),FALSE)</f>
        <v>0.16800000000000001</v>
      </c>
      <c r="H458">
        <f>VLOOKUP($B458,Miljö!$B$1:$J$479,MATCH("Koldioxidekvivalenter energiomvandling (g/kwh)",Miljö!$B$1:$J$1,0),FALSE)</f>
        <v>54.1</v>
      </c>
      <c r="I458">
        <f>VLOOKUP($B458,Miljö!$B$1:$J$479,MATCH("Fossilandel för ursprungspecificerad el ()",Miljö!$B$1:$J$1,0),FALSE)</f>
        <v>0.2</v>
      </c>
      <c r="J458">
        <f>VLOOKUP($B458,Miljö!$B$1:$J$479,MATCH("Kärnkraftsandel för ursprungsspecificerad el ()",Miljö!$B$1:$J$1,0),FALSE)</f>
        <v>0</v>
      </c>
      <c r="L458">
        <f>VLOOKUP($B458,Totalt!$B$1:$BP$497,MATCH("total el",Totalt!$B$1:$BP$1,0),FALSE)</f>
        <v>2.477E-2</v>
      </c>
      <c r="N458" s="229">
        <f t="shared" si="28"/>
        <v>4.1613600000000002E-3</v>
      </c>
      <c r="O458" s="229">
        <f t="shared" si="29"/>
        <v>1.3400570000000001</v>
      </c>
      <c r="P458" s="229">
        <f t="shared" si="30"/>
        <v>4.9540000000000001E-3</v>
      </c>
      <c r="Q458" s="229">
        <f t="shared" si="31"/>
        <v>0</v>
      </c>
    </row>
    <row r="459" spans="1:17" x14ac:dyDescent="0.25">
      <c r="A459" s="2" t="s">
        <v>663</v>
      </c>
      <c r="B459" s="2" t="s">
        <v>669</v>
      </c>
      <c r="C459" t="str">
        <f>VLOOKUP($B459,Totalt!$B$1:$BP$497,MATCH("Kvalitetsgranskad:",Totalt!$B$1:$BP$1,0),FALSE)</f>
        <v>Ja</v>
      </c>
      <c r="E459" t="str">
        <f>VLOOKUP($B459,Miljö!$B$1:$AG$479,MATCH(E$1,Miljö!$B$1:$AK$1,0),FALSE)</f>
        <v>Ja</v>
      </c>
      <c r="F459" t="str">
        <f>VLOOKUP($B459,Miljö!$B$1:$J$479,MATCH("Typ av ursprungsspecificerad el   (Om inget värde anges används Nordisk residualmix, se inforuta) ()",Miljö!$B$1:$J$1,0),FALSE)</f>
        <v>'Hörneborgsel'</v>
      </c>
      <c r="G459">
        <f>VLOOKUP($B459,Miljö!$B$1:$J$479,MATCH("Primärenergifaktor ()",Miljö!$B$1:$J$1,0),FALSE)</f>
        <v>0.16800000000000001</v>
      </c>
      <c r="H459">
        <f>VLOOKUP($B459,Miljö!$B$1:$J$479,MATCH("Koldioxidekvivalenter energiomvandling (g/kwh)",Miljö!$B$1:$J$1,0),FALSE)</f>
        <v>54.1</v>
      </c>
      <c r="I459">
        <f>VLOOKUP($B459,Miljö!$B$1:$J$479,MATCH("Fossilandel för ursprungspecificerad el ()",Miljö!$B$1:$J$1,0),FALSE)</f>
        <v>0.2</v>
      </c>
      <c r="J459">
        <f>VLOOKUP($B459,Miljö!$B$1:$J$479,MATCH("Kärnkraftsandel för ursprungsspecificerad el ()",Miljö!$B$1:$J$1,0),FALSE)</f>
        <v>0</v>
      </c>
      <c r="L459">
        <f>VLOOKUP($B459,Totalt!$B$1:$BP$497,MATCH("total el",Totalt!$B$1:$BP$1,0),FALSE)</f>
        <v>9.6547999999999998</v>
      </c>
      <c r="N459" s="229">
        <f t="shared" si="28"/>
        <v>1.6220064000000001</v>
      </c>
      <c r="O459" s="229">
        <f t="shared" si="29"/>
        <v>522.32468000000006</v>
      </c>
      <c r="P459" s="229">
        <f t="shared" si="30"/>
        <v>1.93096</v>
      </c>
      <c r="Q459" s="229">
        <f t="shared" si="31"/>
        <v>0</v>
      </c>
    </row>
    <row r="460" spans="1:17" x14ac:dyDescent="0.25">
      <c r="A460" s="2" t="s">
        <v>663</v>
      </c>
      <c r="B460" s="2" t="s">
        <v>670</v>
      </c>
      <c r="C460" t="str">
        <f>VLOOKUP($B460,Totalt!$B$1:$BP$497,MATCH("Kvalitetsgranskad:",Totalt!$B$1:$BP$1,0),FALSE)</f>
        <v>Ja</v>
      </c>
      <c r="E460" t="str">
        <f>VLOOKUP($B460,Miljö!$B$1:$AG$479,MATCH(E$1,Miljö!$B$1:$AK$1,0),FALSE)</f>
        <v>Ja</v>
      </c>
      <c r="F460" t="str">
        <f>VLOOKUP($B460,Miljö!$B$1:$J$479,MATCH("Typ av ursprungsspecificerad el   (Om inget värde anges används Nordisk residualmix, se inforuta) ()",Miljö!$B$1:$J$1,0),FALSE)</f>
        <v>'Hörneborgsel'</v>
      </c>
      <c r="G460">
        <f>VLOOKUP($B460,Miljö!$B$1:$J$479,MATCH("Primärenergifaktor ()",Miljö!$B$1:$J$1,0),FALSE)</f>
        <v>0.16800000000000001</v>
      </c>
      <c r="H460">
        <f>VLOOKUP($B460,Miljö!$B$1:$J$479,MATCH("Koldioxidekvivalenter energiomvandling (g/kwh)",Miljö!$B$1:$J$1,0),FALSE)</f>
        <v>54.1</v>
      </c>
      <c r="I460">
        <f>VLOOKUP($B460,Miljö!$B$1:$J$479,MATCH("Fossilandel för ursprungspecificerad el ()",Miljö!$B$1:$J$1,0),FALSE)</f>
        <v>0.2</v>
      </c>
      <c r="J460">
        <f>VLOOKUP($B460,Miljö!$B$1:$J$479,MATCH("Kärnkraftsandel för ursprungsspecificerad el ()",Miljö!$B$1:$J$1,0),FALSE)</f>
        <v>0</v>
      </c>
      <c r="L460">
        <f>VLOOKUP($B460,Totalt!$B$1:$BP$497,MATCH("total el",Totalt!$B$1:$BP$1,0),FALSE)</f>
        <v>6.6805599999999998</v>
      </c>
      <c r="N460" s="229">
        <f t="shared" si="28"/>
        <v>1.1223340800000001</v>
      </c>
      <c r="O460" s="229">
        <f t="shared" si="29"/>
        <v>361.418296</v>
      </c>
      <c r="P460" s="229">
        <f t="shared" si="30"/>
        <v>1.336112</v>
      </c>
      <c r="Q460" s="229">
        <f t="shared" si="31"/>
        <v>0</v>
      </c>
    </row>
    <row r="462" spans="1:17" x14ac:dyDescent="0.25">
      <c r="I462" t="s">
        <v>1339</v>
      </c>
      <c r="L462">
        <f>SUMIF($C2:$C460,"=ja",L2:L460)</f>
        <v>3017.2327987000012</v>
      </c>
      <c r="N462">
        <f>SUMIF($C2:$C460,"=ja",N2:N460)</f>
        <v>2755.7873429030001</v>
      </c>
      <c r="O462">
        <f>SUMIF($C2:$C460,"=ja",O2:O460)</f>
        <v>158609.72954473132</v>
      </c>
      <c r="P462">
        <f>SUMIF($C2:$C460,"=ja",P2:P460)</f>
        <v>202.16050871570002</v>
      </c>
      <c r="Q462">
        <f>SUMIF($C2:$C460,"=ja",Q2:Q460)</f>
        <v>307.7967644336</v>
      </c>
    </row>
    <row r="464" spans="1:17" x14ac:dyDescent="0.25">
      <c r="C464" s="230" t="s">
        <v>1340</v>
      </c>
      <c r="D464" s="231"/>
      <c r="E464" s="231"/>
      <c r="F464" s="231"/>
      <c r="G464" s="281">
        <f>N462/$L$462</f>
        <v>0.9133492596561833</v>
      </c>
      <c r="H464" s="281">
        <f t="shared" ref="H464:J464" si="32">O462/$L$462</f>
        <v>52.567945573530018</v>
      </c>
      <c r="I464" s="285">
        <f t="shared" si="32"/>
        <v>6.7001959147070952E-2</v>
      </c>
      <c r="J464" s="282">
        <f t="shared" si="32"/>
        <v>0.10201293203700314</v>
      </c>
    </row>
    <row r="466" spans="3:9" x14ac:dyDescent="0.25">
      <c r="C466" t="s">
        <v>1341</v>
      </c>
      <c r="E466">
        <f>COUNTIF($C$2:$C$460,"=ja")</f>
        <v>358</v>
      </c>
    </row>
    <row r="467" spans="3:9" x14ac:dyDescent="0.25">
      <c r="C467" s="261" t="s">
        <v>1371</v>
      </c>
      <c r="D467" s="267"/>
      <c r="E467" s="263">
        <f>COUNTIFS($C$2:$C$460,"=ja",$E$2:$E$460,"=nej")</f>
        <v>99</v>
      </c>
      <c r="F467" s="261" t="s">
        <v>1342</v>
      </c>
      <c r="G467" s="262">
        <f>SUMIFS($L$2:$L$460,$C$2:$C$460,"=ja",$E$2:$E$460,"=nej")</f>
        <v>314.58545870000006</v>
      </c>
      <c r="H467" s="263" t="s">
        <v>1216</v>
      </c>
    </row>
    <row r="468" spans="3:9" x14ac:dyDescent="0.25">
      <c r="C468" s="264" t="s">
        <v>1343</v>
      </c>
      <c r="D468" s="268"/>
      <c r="E468" s="266">
        <f>COUNTIFS($C$2:$C$460,"=ja",$E$2:$E$460,"=ja")</f>
        <v>259</v>
      </c>
      <c r="F468" s="264" t="s">
        <v>1344</v>
      </c>
      <c r="G468" s="265">
        <f>SUMIFS($L$2:$L$460,$C$2:$C$460,"=ja",$E$2:$E$460,"=ja")</f>
        <v>2702.64734</v>
      </c>
      <c r="H468" s="266" t="s">
        <v>1216</v>
      </c>
    </row>
    <row r="471" spans="3:9" x14ac:dyDescent="0.25">
      <c r="F471" t="s">
        <v>1345</v>
      </c>
    </row>
    <row r="472" spans="3:9" x14ac:dyDescent="0.25">
      <c r="G472" s="232">
        <f>SUMIFS($N$2:$N$460,$C$2:$C$460,"=ja",$E$2:$E$460,"=ja")/$G$468</f>
        <v>0.75310848454241908</v>
      </c>
      <c r="H472" s="232">
        <f>SUMIFS($O$2:$O$460,$C$2:$C$460,"=ja",$E$2:$E$460,"=ja")/$G$468</f>
        <v>19.531341108173766</v>
      </c>
      <c r="I472" s="232">
        <f>SUMIFS($P$2:$P$460,$C$2:$C$460,"=ja",$E$2:$E$460,"=ja")/$G$468</f>
        <v>2.5796939752783285E-2</v>
      </c>
    </row>
  </sheetData>
  <autoFilter ref="A1:Q1" xr:uid="{00000000-0009-0000-0000-00000C000000}"/>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P501"/>
  <sheetViews>
    <sheetView workbookViewId="0">
      <selection sqref="A1:E1"/>
    </sheetView>
  </sheetViews>
  <sheetFormatPr defaultRowHeight="15" customHeight="1" x14ac:dyDescent="0.25"/>
  <cols>
    <col min="1" max="1" width="43.28515625" customWidth="1"/>
    <col min="2" max="2" width="28.28515625" customWidth="1"/>
    <col min="3" max="3" width="18.140625" customWidth="1"/>
    <col min="4" max="4" width="21.140625" customWidth="1"/>
    <col min="5" max="5" width="26.28515625" customWidth="1"/>
    <col min="6" max="6" width="11.7109375" customWidth="1"/>
    <col min="7" max="7" width="11.28515625" customWidth="1"/>
    <col min="8" max="8" width="11.140625" customWidth="1"/>
  </cols>
  <sheetData>
    <row r="1" spans="1:16" ht="15" customHeight="1" x14ac:dyDescent="0.25">
      <c r="A1" s="325" t="s">
        <v>1332</v>
      </c>
      <c r="B1" s="326"/>
      <c r="C1" s="326"/>
      <c r="D1" s="326"/>
      <c r="E1" s="327"/>
    </row>
    <row r="2" spans="1:16" s="1" customFormat="1" ht="30" customHeight="1" x14ac:dyDescent="0.25">
      <c r="A2" s="1" t="s">
        <v>0</v>
      </c>
      <c r="B2" s="1" t="s">
        <v>1</v>
      </c>
      <c r="C2" s="1" t="s">
        <v>2</v>
      </c>
      <c r="D2" s="1" t="s">
        <v>3</v>
      </c>
      <c r="E2" s="1" t="s">
        <v>4</v>
      </c>
      <c r="F2" s="1" t="s">
        <v>5</v>
      </c>
      <c r="G2" s="1" t="s">
        <v>6</v>
      </c>
      <c r="H2" s="1" t="s">
        <v>7</v>
      </c>
      <c r="K2" s="226"/>
      <c r="N2" s="224"/>
      <c r="O2" s="224"/>
      <c r="P2" s="225"/>
    </row>
    <row r="3" spans="1:16" ht="15" customHeight="1" x14ac:dyDescent="0.25">
      <c r="A3" t="s">
        <v>23</v>
      </c>
      <c r="B3" t="s">
        <v>24</v>
      </c>
      <c r="C3">
        <v>0.11078200000000001</v>
      </c>
      <c r="D3">
        <v>22.66</v>
      </c>
      <c r="E3">
        <v>9.7067899999999998</v>
      </c>
      <c r="F3">
        <v>8.8154300000000008E-3</v>
      </c>
      <c r="G3" t="s">
        <v>8</v>
      </c>
      <c r="H3" t="s">
        <v>25</v>
      </c>
      <c r="K3" s="223"/>
      <c r="N3" s="6"/>
      <c r="O3" s="6"/>
    </row>
    <row r="4" spans="1:16" ht="15" customHeight="1" x14ac:dyDescent="0.25">
      <c r="A4" t="s">
        <v>23</v>
      </c>
      <c r="B4" t="s">
        <v>26</v>
      </c>
      <c r="C4">
        <v>0.136543</v>
      </c>
      <c r="D4">
        <v>29.906300000000002</v>
      </c>
      <c r="E4">
        <v>9.76037</v>
      </c>
      <c r="F4">
        <v>3.4927300000000001E-2</v>
      </c>
      <c r="G4" t="s">
        <v>25</v>
      </c>
      <c r="H4" t="s">
        <v>25</v>
      </c>
      <c r="N4" s="6"/>
      <c r="O4" s="6"/>
    </row>
    <row r="5" spans="1:16" ht="15" customHeight="1" x14ac:dyDescent="0.25">
      <c r="A5" t="s">
        <v>23</v>
      </c>
      <c r="B5" t="s">
        <v>27</v>
      </c>
      <c r="C5">
        <v>6.5939399999999995E-2</v>
      </c>
      <c r="D5">
        <v>15.4811</v>
      </c>
      <c r="E5">
        <v>8.8072700000000008</v>
      </c>
      <c r="F5">
        <v>3.9716999999999999E-3</v>
      </c>
      <c r="G5" t="s">
        <v>25</v>
      </c>
      <c r="H5" t="s">
        <v>25</v>
      </c>
      <c r="N5" s="6"/>
      <c r="O5" s="6"/>
    </row>
    <row r="6" spans="1:16" ht="15" customHeight="1" x14ac:dyDescent="0.25">
      <c r="A6" t="s">
        <v>23</v>
      </c>
      <c r="B6" t="s">
        <v>28</v>
      </c>
      <c r="C6">
        <v>8.18966E-2</v>
      </c>
      <c r="D6">
        <v>18.467400000000001</v>
      </c>
      <c r="E6">
        <v>9.7834500000000002</v>
      </c>
      <c r="F6">
        <v>5.0722900000000001E-3</v>
      </c>
      <c r="G6" t="s">
        <v>25</v>
      </c>
      <c r="H6" t="s">
        <v>25</v>
      </c>
      <c r="N6" s="6"/>
      <c r="O6" s="6"/>
    </row>
    <row r="7" spans="1:16" ht="15" customHeight="1" x14ac:dyDescent="0.25">
      <c r="A7" t="s">
        <v>23</v>
      </c>
      <c r="B7" t="s">
        <v>29</v>
      </c>
      <c r="C7">
        <v>9.17105E-2</v>
      </c>
      <c r="D7">
        <v>22.0032</v>
      </c>
      <c r="E7">
        <v>11.1159</v>
      </c>
      <c r="F7">
        <v>1.17438E-2</v>
      </c>
      <c r="G7" t="s">
        <v>8</v>
      </c>
      <c r="H7" t="s">
        <v>25</v>
      </c>
      <c r="N7" s="6"/>
      <c r="O7" s="6"/>
    </row>
    <row r="8" spans="1:16" ht="15" customHeight="1" x14ac:dyDescent="0.25">
      <c r="A8" t="s">
        <v>23</v>
      </c>
      <c r="B8" t="s">
        <v>30</v>
      </c>
      <c r="C8">
        <v>0.255857</v>
      </c>
      <c r="D8">
        <v>35.659199999999998</v>
      </c>
      <c r="E8">
        <v>17.1981</v>
      </c>
      <c r="F8">
        <v>7.8059900000000002E-2</v>
      </c>
      <c r="G8" t="s">
        <v>25</v>
      </c>
      <c r="H8" t="s">
        <v>25</v>
      </c>
      <c r="N8" s="6"/>
      <c r="O8" s="6"/>
    </row>
    <row r="9" spans="1:16" ht="15" customHeight="1" x14ac:dyDescent="0.25">
      <c r="A9" t="s">
        <v>23</v>
      </c>
      <c r="B9" t="s">
        <v>31</v>
      </c>
      <c r="C9">
        <v>0.239789</v>
      </c>
      <c r="D9">
        <v>28.305099999999999</v>
      </c>
      <c r="E9">
        <v>16.859500000000001</v>
      </c>
      <c r="F9">
        <v>4.7885200000000003E-2</v>
      </c>
      <c r="G9" t="s">
        <v>25</v>
      </c>
      <c r="H9" t="s">
        <v>25</v>
      </c>
      <c r="N9" s="6"/>
      <c r="O9" s="6"/>
    </row>
    <row r="10" spans="1:16" ht="15" customHeight="1" x14ac:dyDescent="0.25">
      <c r="A10" t="s">
        <v>23</v>
      </c>
      <c r="B10" t="s">
        <v>32</v>
      </c>
      <c r="C10">
        <v>0.315</v>
      </c>
      <c r="D10">
        <v>54.316099999999999</v>
      </c>
      <c r="E10">
        <v>9.6216699999999999</v>
      </c>
      <c r="F10">
        <v>4.4632900000000003E-2</v>
      </c>
      <c r="G10" t="s">
        <v>8</v>
      </c>
      <c r="H10" t="s">
        <v>25</v>
      </c>
      <c r="N10" s="6"/>
      <c r="O10" s="6"/>
    </row>
    <row r="11" spans="1:16" ht="15" customHeight="1" x14ac:dyDescent="0.25">
      <c r="A11" t="s">
        <v>33</v>
      </c>
      <c r="B11" t="s">
        <v>34</v>
      </c>
      <c r="C11">
        <v>0.27385300000000001</v>
      </c>
      <c r="D11">
        <v>38.044800000000002</v>
      </c>
      <c r="E11">
        <v>20.0869</v>
      </c>
      <c r="F11">
        <v>7.4334899999999995E-2</v>
      </c>
      <c r="G11" t="s">
        <v>25</v>
      </c>
      <c r="H11" t="s">
        <v>25</v>
      </c>
      <c r="N11" s="6"/>
      <c r="O11" s="6"/>
    </row>
    <row r="12" spans="1:16" ht="15" customHeight="1" x14ac:dyDescent="0.25">
      <c r="A12" t="s">
        <v>33</v>
      </c>
      <c r="B12" t="s">
        <v>35</v>
      </c>
      <c r="C12">
        <v>0.20702799999999999</v>
      </c>
      <c r="D12">
        <v>15.0175</v>
      </c>
      <c r="E12">
        <v>18.927199999999999</v>
      </c>
      <c r="F12">
        <v>1.7259300000000002E-2</v>
      </c>
      <c r="G12" t="s">
        <v>25</v>
      </c>
      <c r="H12" t="s">
        <v>25</v>
      </c>
      <c r="N12" s="6"/>
      <c r="O12" s="6"/>
    </row>
    <row r="13" spans="1:16" ht="15" customHeight="1" x14ac:dyDescent="0.25">
      <c r="A13" t="s">
        <v>33</v>
      </c>
      <c r="B13" t="s">
        <v>36</v>
      </c>
      <c r="C13">
        <v>6.7576600000000001E-2</v>
      </c>
      <c r="D13">
        <v>8.9083299999999994</v>
      </c>
      <c r="E13">
        <v>6.3284000000000002</v>
      </c>
      <c r="F13">
        <v>7.5464800000000002E-4</v>
      </c>
      <c r="G13" t="s">
        <v>25</v>
      </c>
      <c r="H13" t="s">
        <v>25</v>
      </c>
      <c r="N13" s="6"/>
      <c r="O13" s="6"/>
    </row>
    <row r="14" spans="1:16" ht="15" customHeight="1" x14ac:dyDescent="0.25">
      <c r="A14" t="s">
        <v>33</v>
      </c>
      <c r="B14" t="s">
        <v>37</v>
      </c>
      <c r="C14">
        <v>0.2034</v>
      </c>
      <c r="D14">
        <v>14.027100000000001</v>
      </c>
      <c r="E14">
        <v>18.0016</v>
      </c>
      <c r="F14">
        <v>1.64639E-2</v>
      </c>
      <c r="G14" t="s">
        <v>25</v>
      </c>
      <c r="H14" t="s">
        <v>25</v>
      </c>
      <c r="N14" s="6"/>
      <c r="O14" s="6"/>
    </row>
    <row r="15" spans="1:16" ht="15" customHeight="1" x14ac:dyDescent="0.25">
      <c r="A15" t="s">
        <v>33</v>
      </c>
      <c r="B15" t="s">
        <v>38</v>
      </c>
      <c r="C15">
        <v>0.37295200000000001</v>
      </c>
      <c r="D15">
        <v>55.314399999999999</v>
      </c>
      <c r="E15">
        <v>17.468299999999999</v>
      </c>
      <c r="F15">
        <v>0.143096</v>
      </c>
      <c r="G15" t="s">
        <v>25</v>
      </c>
      <c r="H15" t="s">
        <v>25</v>
      </c>
      <c r="N15" s="6"/>
      <c r="O15" s="6"/>
    </row>
    <row r="16" spans="1:16" ht="15" customHeight="1" x14ac:dyDescent="0.25">
      <c r="A16" t="s">
        <v>39</v>
      </c>
      <c r="B16" t="s">
        <v>40</v>
      </c>
      <c r="C16">
        <v>7.1898699999999996E-2</v>
      </c>
      <c r="D16">
        <v>11.838100000000001</v>
      </c>
      <c r="E16">
        <v>6.3684700000000003</v>
      </c>
      <c r="F16">
        <v>1.26179E-2</v>
      </c>
      <c r="G16" t="s">
        <v>25</v>
      </c>
      <c r="H16" t="s">
        <v>25</v>
      </c>
      <c r="N16" s="6"/>
      <c r="O16" s="6"/>
    </row>
    <row r="17" spans="1:15" ht="15" customHeight="1" x14ac:dyDescent="0.25">
      <c r="A17" t="s">
        <v>41</v>
      </c>
      <c r="B17" t="s">
        <v>42</v>
      </c>
      <c r="C17">
        <v>9.7989499999999993E-2</v>
      </c>
      <c r="D17">
        <v>20.506</v>
      </c>
      <c r="E17">
        <v>8.5171899999999994</v>
      </c>
      <c r="F17">
        <v>1.2615100000000001E-2</v>
      </c>
      <c r="G17" t="s">
        <v>8</v>
      </c>
      <c r="H17" t="s">
        <v>25</v>
      </c>
      <c r="N17" s="6"/>
      <c r="O17" s="6"/>
    </row>
    <row r="18" spans="1:15" ht="15" customHeight="1" x14ac:dyDescent="0.25">
      <c r="A18" t="s">
        <v>41</v>
      </c>
      <c r="B18" t="s">
        <v>43</v>
      </c>
      <c r="C18">
        <v>0.129885</v>
      </c>
      <c r="D18">
        <v>27.0215</v>
      </c>
      <c r="E18">
        <v>9.1509</v>
      </c>
      <c r="F18">
        <v>2.5558399999999998E-2</v>
      </c>
      <c r="G18" t="s">
        <v>8</v>
      </c>
      <c r="H18" t="s">
        <v>25</v>
      </c>
      <c r="N18" s="6"/>
      <c r="O18" s="6"/>
    </row>
    <row r="19" spans="1:15" ht="15" customHeight="1" x14ac:dyDescent="0.25">
      <c r="A19" t="s">
        <v>41</v>
      </c>
      <c r="B19" t="s">
        <v>44</v>
      </c>
      <c r="C19">
        <v>8.5138099999999994E-2</v>
      </c>
      <c r="D19">
        <v>17.771799999999999</v>
      </c>
      <c r="E19">
        <v>7.6729399999999996</v>
      </c>
      <c r="F19">
        <v>1.0166400000000001E-2</v>
      </c>
      <c r="G19" t="s">
        <v>8</v>
      </c>
      <c r="H19" t="s">
        <v>25</v>
      </c>
      <c r="N19" s="6"/>
      <c r="O19" s="6"/>
    </row>
    <row r="20" spans="1:15" ht="15" customHeight="1" x14ac:dyDescent="0.25">
      <c r="A20" t="s">
        <v>45</v>
      </c>
      <c r="B20" t="s">
        <v>46</v>
      </c>
      <c r="C20">
        <v>9.6653600000000006E-2</v>
      </c>
      <c r="D20">
        <v>11.761799999999999</v>
      </c>
      <c r="E20">
        <v>11.3659</v>
      </c>
      <c r="F20">
        <v>0</v>
      </c>
      <c r="G20" t="s">
        <v>8</v>
      </c>
      <c r="H20" t="s">
        <v>25</v>
      </c>
      <c r="N20" s="6"/>
      <c r="O20" s="6"/>
    </row>
    <row r="21" spans="1:15" ht="15" customHeight="1" x14ac:dyDescent="0.25">
      <c r="A21" t="s">
        <v>47</v>
      </c>
      <c r="B21" t="s">
        <v>48</v>
      </c>
      <c r="C21">
        <v>0.10826</v>
      </c>
      <c r="D21">
        <v>18.654199999999999</v>
      </c>
      <c r="E21">
        <v>9.2515699999999992</v>
      </c>
      <c r="F21">
        <v>7.4352100000000003E-3</v>
      </c>
      <c r="G21" t="s">
        <v>8</v>
      </c>
      <c r="H21" t="s">
        <v>25</v>
      </c>
      <c r="N21" s="6"/>
      <c r="O21" s="6"/>
    </row>
    <row r="22" spans="1:15" ht="15" customHeight="1" x14ac:dyDescent="0.25">
      <c r="A22" t="s">
        <v>49</v>
      </c>
      <c r="B22" t="s">
        <v>50</v>
      </c>
      <c r="C22">
        <v>0</v>
      </c>
      <c r="D22">
        <v>0</v>
      </c>
      <c r="E22">
        <v>0</v>
      </c>
      <c r="F22">
        <v>0</v>
      </c>
      <c r="G22" t="s">
        <v>8</v>
      </c>
      <c r="H22" t="s">
        <v>8</v>
      </c>
      <c r="N22" s="6"/>
      <c r="O22" s="6"/>
    </row>
    <row r="23" spans="1:15" ht="15" customHeight="1" x14ac:dyDescent="0.25">
      <c r="A23" t="s">
        <v>51</v>
      </c>
      <c r="B23" t="s">
        <v>52</v>
      </c>
      <c r="C23">
        <v>0</v>
      </c>
      <c r="D23">
        <v>0</v>
      </c>
      <c r="E23">
        <v>0</v>
      </c>
      <c r="F23">
        <v>0</v>
      </c>
      <c r="G23" t="s">
        <v>8</v>
      </c>
      <c r="H23" t="s">
        <v>8</v>
      </c>
      <c r="N23" s="6"/>
      <c r="O23" s="6"/>
    </row>
    <row r="24" spans="1:15" ht="15" customHeight="1" x14ac:dyDescent="0.25">
      <c r="A24" t="s">
        <v>53</v>
      </c>
      <c r="B24" s="7" t="s">
        <v>1067</v>
      </c>
      <c r="C24">
        <v>0</v>
      </c>
      <c r="D24">
        <v>0</v>
      </c>
      <c r="E24">
        <v>0</v>
      </c>
      <c r="F24">
        <v>0</v>
      </c>
      <c r="G24" t="s">
        <v>8</v>
      </c>
      <c r="H24" t="s">
        <v>8</v>
      </c>
      <c r="N24" s="6"/>
      <c r="O24" s="6"/>
    </row>
    <row r="25" spans="1:15" ht="15" customHeight="1" x14ac:dyDescent="0.25">
      <c r="A25" t="s">
        <v>54</v>
      </c>
      <c r="B25" s="7" t="s">
        <v>1068</v>
      </c>
      <c r="C25">
        <v>0</v>
      </c>
      <c r="D25">
        <v>0</v>
      </c>
      <c r="E25">
        <v>0</v>
      </c>
      <c r="F25">
        <v>0</v>
      </c>
      <c r="G25" t="s">
        <v>8</v>
      </c>
      <c r="H25" t="s">
        <v>8</v>
      </c>
      <c r="N25" s="6"/>
      <c r="O25" s="6"/>
    </row>
    <row r="26" spans="1:15" ht="15" customHeight="1" x14ac:dyDescent="0.25">
      <c r="A26" t="s">
        <v>55</v>
      </c>
      <c r="B26" t="s">
        <v>56</v>
      </c>
      <c r="C26" s="318">
        <v>0.126805</v>
      </c>
      <c r="D26" s="318">
        <v>21.2453</v>
      </c>
      <c r="E26" s="318">
        <v>8.2447099999999995</v>
      </c>
      <c r="F26" s="318">
        <v>3.9357999999999997E-2</v>
      </c>
      <c r="G26" t="s">
        <v>8</v>
      </c>
      <c r="H26" t="s">
        <v>25</v>
      </c>
      <c r="N26" s="6"/>
      <c r="O26" s="6"/>
    </row>
    <row r="27" spans="1:15" ht="15" customHeight="1" x14ac:dyDescent="0.25">
      <c r="A27" t="s">
        <v>57</v>
      </c>
      <c r="B27" t="s">
        <v>58</v>
      </c>
      <c r="C27">
        <v>0.16586200000000001</v>
      </c>
      <c r="D27">
        <v>13.152799999999999</v>
      </c>
      <c r="E27">
        <v>15.8811</v>
      </c>
      <c r="F27">
        <v>1.89036E-2</v>
      </c>
      <c r="G27" t="s">
        <v>8</v>
      </c>
      <c r="H27" t="s">
        <v>25</v>
      </c>
      <c r="N27" s="6"/>
      <c r="O27" s="6"/>
    </row>
    <row r="28" spans="1:15" ht="15" customHeight="1" x14ac:dyDescent="0.25">
      <c r="A28" t="s">
        <v>59</v>
      </c>
      <c r="B28" t="s">
        <v>60</v>
      </c>
      <c r="C28">
        <v>0.169236</v>
      </c>
      <c r="D28">
        <v>16.9788</v>
      </c>
      <c r="E28">
        <v>15.344099999999999</v>
      </c>
      <c r="F28">
        <v>3.3218499999999998E-2</v>
      </c>
      <c r="G28" t="s">
        <v>25</v>
      </c>
      <c r="H28" t="s">
        <v>25</v>
      </c>
      <c r="N28" s="6"/>
      <c r="O28" s="6"/>
    </row>
    <row r="29" spans="1:15" ht="15" customHeight="1" x14ac:dyDescent="0.25">
      <c r="A29" t="s">
        <v>59</v>
      </c>
      <c r="B29" t="s">
        <v>61</v>
      </c>
      <c r="C29">
        <v>0.13567399999999999</v>
      </c>
      <c r="D29">
        <v>8.6050900000000006</v>
      </c>
      <c r="E29">
        <v>15.2682</v>
      </c>
      <c r="F29">
        <v>5.8507999999999998E-3</v>
      </c>
      <c r="G29" t="s">
        <v>25</v>
      </c>
      <c r="H29" t="s">
        <v>25</v>
      </c>
      <c r="N29" s="6"/>
      <c r="O29" s="6"/>
    </row>
    <row r="30" spans="1:15" ht="15" customHeight="1" x14ac:dyDescent="0.25">
      <c r="A30" t="s">
        <v>59</v>
      </c>
      <c r="B30" t="s">
        <v>62</v>
      </c>
      <c r="C30">
        <v>0.166766</v>
      </c>
      <c r="D30">
        <v>27.768699999999999</v>
      </c>
      <c r="E30">
        <v>10.7385</v>
      </c>
      <c r="F30">
        <v>4.5727799999999999E-2</v>
      </c>
      <c r="G30" t="s">
        <v>8</v>
      </c>
      <c r="H30" t="s">
        <v>25</v>
      </c>
      <c r="N30" s="6"/>
      <c r="O30" s="6"/>
    </row>
    <row r="31" spans="1:15" ht="15" customHeight="1" x14ac:dyDescent="0.25">
      <c r="A31" t="s">
        <v>59</v>
      </c>
      <c r="B31" t="s">
        <v>63</v>
      </c>
      <c r="C31">
        <v>0.210621</v>
      </c>
      <c r="D31">
        <v>21.558499999999999</v>
      </c>
      <c r="E31">
        <v>18.935600000000001</v>
      </c>
      <c r="F31">
        <v>3.4912199999999997E-2</v>
      </c>
      <c r="G31" t="s">
        <v>25</v>
      </c>
      <c r="H31" t="s">
        <v>25</v>
      </c>
      <c r="N31" s="6"/>
      <c r="O31" s="6"/>
    </row>
    <row r="32" spans="1:15" ht="15" customHeight="1" x14ac:dyDescent="0.25">
      <c r="A32" t="s">
        <v>59</v>
      </c>
      <c r="B32" t="s">
        <v>64</v>
      </c>
      <c r="C32">
        <v>0.195072</v>
      </c>
      <c r="D32">
        <v>23.5961</v>
      </c>
      <c r="E32">
        <v>16.0488</v>
      </c>
      <c r="F32">
        <v>5.2758399999999997E-2</v>
      </c>
      <c r="G32" t="s">
        <v>25</v>
      </c>
      <c r="H32" t="s">
        <v>25</v>
      </c>
      <c r="N32" s="6"/>
      <c r="O32" s="6"/>
    </row>
    <row r="33" spans="1:15" ht="15" customHeight="1" x14ac:dyDescent="0.25">
      <c r="A33" t="s">
        <v>59</v>
      </c>
      <c r="B33" t="s">
        <v>65</v>
      </c>
      <c r="C33">
        <v>7.8305200000000005E-2</v>
      </c>
      <c r="D33">
        <v>17.921500000000002</v>
      </c>
      <c r="E33">
        <v>8.4020100000000006</v>
      </c>
      <c r="F33">
        <v>2.3934299999999999E-2</v>
      </c>
      <c r="G33" t="s">
        <v>25</v>
      </c>
      <c r="H33" t="s">
        <v>25</v>
      </c>
      <c r="N33" s="6"/>
      <c r="O33" s="6"/>
    </row>
    <row r="34" spans="1:15" ht="15" customHeight="1" x14ac:dyDescent="0.25">
      <c r="A34" t="s">
        <v>59</v>
      </c>
      <c r="B34" t="s">
        <v>66</v>
      </c>
      <c r="C34">
        <v>2.4391700000000001E-3</v>
      </c>
      <c r="D34">
        <v>0.26524199999999998</v>
      </c>
      <c r="E34">
        <v>0.16525500000000001</v>
      </c>
      <c r="F34">
        <v>0</v>
      </c>
      <c r="G34" t="s">
        <v>25</v>
      </c>
      <c r="H34" t="s">
        <v>25</v>
      </c>
      <c r="N34" s="6"/>
      <c r="O34" s="6"/>
    </row>
    <row r="35" spans="1:15" ht="15" customHeight="1" x14ac:dyDescent="0.25">
      <c r="A35" t="s">
        <v>59</v>
      </c>
      <c r="B35" t="s">
        <v>67</v>
      </c>
      <c r="C35">
        <v>0.15599399999999999</v>
      </c>
      <c r="D35">
        <v>13.769600000000001</v>
      </c>
      <c r="E35">
        <v>15.168900000000001</v>
      </c>
      <c r="F35">
        <v>2.3112500000000001E-2</v>
      </c>
      <c r="G35" t="s">
        <v>8</v>
      </c>
      <c r="H35" t="s">
        <v>25</v>
      </c>
      <c r="N35" s="6"/>
      <c r="O35" s="6"/>
    </row>
    <row r="36" spans="1:15" ht="15" customHeight="1" x14ac:dyDescent="0.25">
      <c r="A36" t="s">
        <v>59</v>
      </c>
      <c r="B36" t="s">
        <v>68</v>
      </c>
      <c r="C36">
        <v>0.157414</v>
      </c>
      <c r="D36">
        <v>11.1967</v>
      </c>
      <c r="E36">
        <v>16.5166</v>
      </c>
      <c r="F36">
        <v>1.14491E-2</v>
      </c>
      <c r="G36" t="s">
        <v>25</v>
      </c>
      <c r="H36" t="s">
        <v>25</v>
      </c>
      <c r="N36" s="6"/>
      <c r="O36" s="6"/>
    </row>
    <row r="37" spans="1:15" ht="15" customHeight="1" x14ac:dyDescent="0.25">
      <c r="A37" t="s">
        <v>59</v>
      </c>
      <c r="B37" t="s">
        <v>69</v>
      </c>
      <c r="C37">
        <v>0.30310700000000002</v>
      </c>
      <c r="D37">
        <v>49.116900000000001</v>
      </c>
      <c r="E37">
        <v>17.987100000000002</v>
      </c>
      <c r="F37">
        <v>0.121227</v>
      </c>
      <c r="G37" t="s">
        <v>25</v>
      </c>
      <c r="H37" t="s">
        <v>25</v>
      </c>
      <c r="N37" s="6"/>
      <c r="O37" s="6"/>
    </row>
    <row r="38" spans="1:15" ht="15" customHeight="1" x14ac:dyDescent="0.25">
      <c r="A38" t="s">
        <v>70</v>
      </c>
      <c r="B38" t="s">
        <v>71</v>
      </c>
      <c r="C38">
        <v>0</v>
      </c>
      <c r="D38">
        <v>0</v>
      </c>
      <c r="E38">
        <v>0</v>
      </c>
      <c r="F38">
        <v>0</v>
      </c>
      <c r="G38" t="s">
        <v>8</v>
      </c>
      <c r="H38" t="s">
        <v>8</v>
      </c>
      <c r="N38" s="6"/>
      <c r="O38" s="6"/>
    </row>
    <row r="39" spans="1:15" ht="15" customHeight="1" x14ac:dyDescent="0.25">
      <c r="A39" t="s">
        <v>72</v>
      </c>
      <c r="B39" t="s">
        <v>73</v>
      </c>
      <c r="C39">
        <v>0</v>
      </c>
      <c r="D39">
        <v>0</v>
      </c>
      <c r="E39">
        <v>0</v>
      </c>
      <c r="F39">
        <v>0</v>
      </c>
      <c r="G39" t="s">
        <v>8</v>
      </c>
      <c r="H39" t="s">
        <v>8</v>
      </c>
      <c r="N39" s="6"/>
      <c r="O39" s="6"/>
    </row>
    <row r="40" spans="1:15" ht="15" customHeight="1" x14ac:dyDescent="0.25">
      <c r="A40" t="s">
        <v>74</v>
      </c>
      <c r="B40" t="s">
        <v>75</v>
      </c>
      <c r="C40" s="318">
        <v>0.10868</v>
      </c>
      <c r="D40" s="318">
        <v>22.413699999999999</v>
      </c>
      <c r="E40" s="318">
        <v>9.1253499999999992</v>
      </c>
      <c r="F40" s="318">
        <v>3.2276899999999997E-2</v>
      </c>
      <c r="G40" t="s">
        <v>8</v>
      </c>
      <c r="H40" t="s">
        <v>25</v>
      </c>
      <c r="N40" s="6"/>
      <c r="O40" s="6"/>
    </row>
    <row r="41" spans="1:15" ht="15" customHeight="1" x14ac:dyDescent="0.25">
      <c r="A41" t="s">
        <v>74</v>
      </c>
      <c r="B41" t="s">
        <v>76</v>
      </c>
      <c r="C41" s="318">
        <v>0.105444</v>
      </c>
      <c r="D41" s="318">
        <v>74.263099999999994</v>
      </c>
      <c r="E41" s="318">
        <v>3.7684799999999998</v>
      </c>
      <c r="F41" s="318">
        <v>7.5263600000000002E-3</v>
      </c>
      <c r="G41" t="s">
        <v>8</v>
      </c>
      <c r="H41" t="s">
        <v>25</v>
      </c>
      <c r="N41" s="6"/>
      <c r="O41" s="6"/>
    </row>
    <row r="42" spans="1:15" ht="15" customHeight="1" x14ac:dyDescent="0.25">
      <c r="A42" t="s">
        <v>74</v>
      </c>
      <c r="B42" t="s">
        <v>77</v>
      </c>
      <c r="C42" s="318">
        <v>7.2188799999999997E-2</v>
      </c>
      <c r="D42" s="318">
        <v>12.586399999999999</v>
      </c>
      <c r="E42" s="318">
        <v>8.0273500000000002</v>
      </c>
      <c r="F42" s="318">
        <v>6.855E-3</v>
      </c>
      <c r="G42" t="s">
        <v>8</v>
      </c>
      <c r="H42" t="s">
        <v>25</v>
      </c>
      <c r="N42" s="6"/>
      <c r="O42" s="6"/>
    </row>
    <row r="43" spans="1:15" ht="15" customHeight="1" x14ac:dyDescent="0.25">
      <c r="A43" t="s">
        <v>78</v>
      </c>
      <c r="B43" t="s">
        <v>79</v>
      </c>
      <c r="C43">
        <v>0.109096</v>
      </c>
      <c r="D43">
        <v>21.9163</v>
      </c>
      <c r="E43">
        <v>8.4071800000000003</v>
      </c>
      <c r="F43">
        <v>1.1633599999999999E-2</v>
      </c>
      <c r="G43" t="s">
        <v>8</v>
      </c>
      <c r="H43" t="s">
        <v>25</v>
      </c>
      <c r="N43" s="6"/>
      <c r="O43" s="6"/>
    </row>
    <row r="44" spans="1:15" ht="15" customHeight="1" x14ac:dyDescent="0.25">
      <c r="A44" t="s">
        <v>78</v>
      </c>
      <c r="B44" t="s">
        <v>80</v>
      </c>
      <c r="C44">
        <v>0.166801</v>
      </c>
      <c r="D44">
        <v>36.125999999999998</v>
      </c>
      <c r="E44">
        <v>10.249499999999999</v>
      </c>
      <c r="F44">
        <v>4.66513E-2</v>
      </c>
      <c r="G44" t="s">
        <v>8</v>
      </c>
      <c r="H44" t="s">
        <v>25</v>
      </c>
      <c r="N44" s="6"/>
      <c r="O44" s="6"/>
    </row>
    <row r="45" spans="1:15" ht="15" customHeight="1" x14ac:dyDescent="0.25">
      <c r="A45" t="s">
        <v>81</v>
      </c>
      <c r="B45" t="s">
        <v>82</v>
      </c>
      <c r="C45">
        <v>7.7352099999999993E-2</v>
      </c>
      <c r="D45">
        <v>61.987499999999997</v>
      </c>
      <c r="E45">
        <v>4.2830899999999996</v>
      </c>
      <c r="F45">
        <v>1.2068300000000001E-2</v>
      </c>
      <c r="G45" t="s">
        <v>25</v>
      </c>
      <c r="H45" t="s">
        <v>25</v>
      </c>
      <c r="N45" s="6"/>
      <c r="O45" s="6"/>
    </row>
    <row r="46" spans="1:15" ht="15" customHeight="1" x14ac:dyDescent="0.25">
      <c r="A46" t="s">
        <v>81</v>
      </c>
      <c r="B46" t="s">
        <v>83</v>
      </c>
      <c r="C46">
        <v>0.16683600000000001</v>
      </c>
      <c r="D46">
        <v>8.8450299999999995</v>
      </c>
      <c r="E46">
        <v>19.167899999999999</v>
      </c>
      <c r="F46">
        <v>7.2484800000000005E-4</v>
      </c>
      <c r="G46" t="s">
        <v>25</v>
      </c>
      <c r="H46" t="s">
        <v>25</v>
      </c>
      <c r="N46" s="6"/>
      <c r="O46" s="6"/>
    </row>
    <row r="47" spans="1:15" ht="15" customHeight="1" x14ac:dyDescent="0.25">
      <c r="A47" t="s">
        <v>81</v>
      </c>
      <c r="B47" t="s">
        <v>84</v>
      </c>
      <c r="C47">
        <v>0.28858400000000001</v>
      </c>
      <c r="D47">
        <v>6.3357299999999999</v>
      </c>
      <c r="E47">
        <v>14.176399999999999</v>
      </c>
      <c r="F47">
        <v>0</v>
      </c>
      <c r="G47" t="s">
        <v>25</v>
      </c>
      <c r="H47" t="s">
        <v>25</v>
      </c>
      <c r="N47" s="6"/>
      <c r="O47" s="6"/>
    </row>
    <row r="48" spans="1:15" ht="15" customHeight="1" x14ac:dyDescent="0.25">
      <c r="A48" t="s">
        <v>85</v>
      </c>
      <c r="B48" t="s">
        <v>86</v>
      </c>
      <c r="C48">
        <v>0.12904599999999999</v>
      </c>
      <c r="D48">
        <v>44.521700000000003</v>
      </c>
      <c r="E48">
        <v>6.5181699999999996</v>
      </c>
      <c r="F48">
        <v>1.47679E-2</v>
      </c>
      <c r="G48" t="s">
        <v>25</v>
      </c>
      <c r="H48" t="s">
        <v>25</v>
      </c>
      <c r="N48" s="6"/>
      <c r="O48" s="6"/>
    </row>
    <row r="49" spans="1:15" ht="15" customHeight="1" x14ac:dyDescent="0.25">
      <c r="A49" t="s">
        <v>85</v>
      </c>
      <c r="B49" t="s">
        <v>87</v>
      </c>
      <c r="C49">
        <v>0.25295600000000001</v>
      </c>
      <c r="D49">
        <v>29.493099999999998</v>
      </c>
      <c r="E49">
        <v>18.078900000000001</v>
      </c>
      <c r="F49">
        <v>6.0528100000000001E-2</v>
      </c>
      <c r="G49" t="s">
        <v>25</v>
      </c>
      <c r="H49" t="s">
        <v>25</v>
      </c>
      <c r="N49" s="6"/>
      <c r="O49" s="6"/>
    </row>
    <row r="50" spans="1:15" ht="15" customHeight="1" x14ac:dyDescent="0.25">
      <c r="A50" t="s">
        <v>88</v>
      </c>
      <c r="B50" s="5" t="s">
        <v>1057</v>
      </c>
      <c r="C50">
        <v>0</v>
      </c>
      <c r="D50">
        <v>0</v>
      </c>
      <c r="E50">
        <v>0</v>
      </c>
      <c r="F50">
        <v>0</v>
      </c>
      <c r="G50" t="s">
        <v>8</v>
      </c>
      <c r="H50" t="s">
        <v>8</v>
      </c>
      <c r="N50" s="6"/>
      <c r="O50" s="6"/>
    </row>
    <row r="51" spans="1:15" ht="15" customHeight="1" x14ac:dyDescent="0.25">
      <c r="A51" t="s">
        <v>90</v>
      </c>
      <c r="B51" t="s">
        <v>91</v>
      </c>
      <c r="C51">
        <v>0.29018699999999997</v>
      </c>
      <c r="D51">
        <v>70.098500000000001</v>
      </c>
      <c r="E51">
        <v>9.2840600000000002</v>
      </c>
      <c r="F51">
        <v>0.145872</v>
      </c>
      <c r="G51" t="s">
        <v>8</v>
      </c>
      <c r="H51" t="s">
        <v>25</v>
      </c>
      <c r="N51" s="6"/>
      <c r="O51" s="6"/>
    </row>
    <row r="52" spans="1:15" ht="15" customHeight="1" x14ac:dyDescent="0.25">
      <c r="A52" t="s">
        <v>92</v>
      </c>
      <c r="B52" t="s">
        <v>93</v>
      </c>
      <c r="C52">
        <v>0</v>
      </c>
      <c r="D52">
        <v>0</v>
      </c>
      <c r="E52">
        <v>0</v>
      </c>
      <c r="F52">
        <v>0</v>
      </c>
      <c r="G52" t="s">
        <v>8</v>
      </c>
      <c r="H52" t="s">
        <v>8</v>
      </c>
      <c r="N52" s="6"/>
      <c r="O52" s="6"/>
    </row>
    <row r="53" spans="1:15" ht="15" customHeight="1" x14ac:dyDescent="0.25">
      <c r="A53" t="s">
        <v>92</v>
      </c>
      <c r="B53" t="s">
        <v>94</v>
      </c>
      <c r="C53">
        <v>0</v>
      </c>
      <c r="D53">
        <v>0</v>
      </c>
      <c r="E53">
        <v>0</v>
      </c>
      <c r="F53">
        <v>0</v>
      </c>
      <c r="G53" t="s">
        <v>8</v>
      </c>
      <c r="H53" t="s">
        <v>8</v>
      </c>
      <c r="N53" s="6"/>
      <c r="O53" s="6"/>
    </row>
    <row r="54" spans="1:15" ht="15" customHeight="1" x14ac:dyDescent="0.25">
      <c r="A54" t="s">
        <v>95</v>
      </c>
      <c r="B54" t="s">
        <v>96</v>
      </c>
      <c r="C54">
        <v>0</v>
      </c>
      <c r="D54">
        <v>0</v>
      </c>
      <c r="E54">
        <v>0</v>
      </c>
      <c r="F54">
        <v>0</v>
      </c>
      <c r="G54" t="s">
        <v>8</v>
      </c>
      <c r="H54" t="s">
        <v>8</v>
      </c>
      <c r="N54" s="6"/>
      <c r="O54" s="6"/>
    </row>
    <row r="55" spans="1:15" ht="15" customHeight="1" x14ac:dyDescent="0.25">
      <c r="A55" t="s">
        <v>97</v>
      </c>
      <c r="B55" s="7" t="s">
        <v>1069</v>
      </c>
      <c r="C55">
        <v>0</v>
      </c>
      <c r="D55">
        <v>0</v>
      </c>
      <c r="E55">
        <v>0</v>
      </c>
      <c r="F55">
        <v>0</v>
      </c>
      <c r="G55" t="s">
        <v>8</v>
      </c>
      <c r="H55" t="s">
        <v>8</v>
      </c>
      <c r="N55" s="6"/>
      <c r="O55" s="6"/>
    </row>
    <row r="56" spans="1:15" ht="15" customHeight="1" x14ac:dyDescent="0.25">
      <c r="A56" t="s">
        <v>98</v>
      </c>
      <c r="B56" t="s">
        <v>99</v>
      </c>
      <c r="C56">
        <v>0</v>
      </c>
      <c r="D56">
        <v>0</v>
      </c>
      <c r="E56">
        <v>0</v>
      </c>
      <c r="F56">
        <v>0</v>
      </c>
      <c r="G56" t="s">
        <v>8</v>
      </c>
      <c r="H56" t="s">
        <v>8</v>
      </c>
      <c r="N56" s="6"/>
      <c r="O56" s="6"/>
    </row>
    <row r="57" spans="1:15" ht="15" customHeight="1" x14ac:dyDescent="0.25">
      <c r="A57" t="s">
        <v>100</v>
      </c>
      <c r="B57" t="s">
        <v>101</v>
      </c>
      <c r="C57">
        <v>0.119578</v>
      </c>
      <c r="D57">
        <v>24.260999999999999</v>
      </c>
      <c r="E57">
        <v>10.412800000000001</v>
      </c>
      <c r="F57">
        <v>9.2574800000000002E-3</v>
      </c>
      <c r="G57" t="s">
        <v>25</v>
      </c>
      <c r="H57" t="s">
        <v>25</v>
      </c>
      <c r="N57" s="6"/>
      <c r="O57" s="6"/>
    </row>
    <row r="58" spans="1:15" ht="15" customHeight="1" x14ac:dyDescent="0.25">
      <c r="A58" t="s">
        <v>100</v>
      </c>
      <c r="B58" t="s">
        <v>102</v>
      </c>
      <c r="C58">
        <v>3.5002800000000001E-2</v>
      </c>
      <c r="D58">
        <v>8.3129000000000008</v>
      </c>
      <c r="E58">
        <v>5.6231200000000001</v>
      </c>
      <c r="F58">
        <v>3.5220799999999999E-3</v>
      </c>
      <c r="G58" t="s">
        <v>25</v>
      </c>
      <c r="H58" t="s">
        <v>25</v>
      </c>
      <c r="N58" s="6"/>
      <c r="O58" s="6"/>
    </row>
    <row r="59" spans="1:15" ht="15" customHeight="1" x14ac:dyDescent="0.25">
      <c r="A59" t="s">
        <v>103</v>
      </c>
      <c r="B59" t="s">
        <v>104</v>
      </c>
      <c r="C59">
        <v>9.4948699999999997E-2</v>
      </c>
      <c r="D59">
        <v>15.3992</v>
      </c>
      <c r="E59">
        <v>12.6875</v>
      </c>
      <c r="F59">
        <v>4.9357300000000002E-3</v>
      </c>
      <c r="G59" t="s">
        <v>25</v>
      </c>
      <c r="H59" t="s">
        <v>25</v>
      </c>
      <c r="N59" s="6"/>
      <c r="O59" s="6"/>
    </row>
    <row r="60" spans="1:15" ht="15" customHeight="1" x14ac:dyDescent="0.25">
      <c r="A60" t="s">
        <v>103</v>
      </c>
      <c r="B60" t="s">
        <v>105</v>
      </c>
      <c r="C60">
        <v>7.7503600000000006E-2</v>
      </c>
      <c r="D60">
        <v>11.454800000000001</v>
      </c>
      <c r="E60">
        <v>8.6318199999999994</v>
      </c>
      <c r="F60">
        <v>7.9525400000000001E-4</v>
      </c>
      <c r="G60" t="s">
        <v>25</v>
      </c>
      <c r="H60" t="s">
        <v>25</v>
      </c>
      <c r="N60" s="6"/>
      <c r="O60" s="6"/>
    </row>
    <row r="61" spans="1:15" ht="15" customHeight="1" x14ac:dyDescent="0.25">
      <c r="A61" t="s">
        <v>106</v>
      </c>
      <c r="B61" t="s">
        <v>107</v>
      </c>
      <c r="C61">
        <v>0.112633</v>
      </c>
      <c r="D61">
        <v>12.8817</v>
      </c>
      <c r="E61">
        <v>12.464700000000001</v>
      </c>
      <c r="F61">
        <v>6.8475200000000002E-3</v>
      </c>
      <c r="G61" t="s">
        <v>8</v>
      </c>
      <c r="H61" t="s">
        <v>25</v>
      </c>
      <c r="N61" s="6"/>
      <c r="O61" s="6"/>
    </row>
    <row r="62" spans="1:15" ht="15" customHeight="1" x14ac:dyDescent="0.25">
      <c r="A62" t="s">
        <v>106</v>
      </c>
      <c r="B62" t="s">
        <v>108</v>
      </c>
      <c r="C62">
        <v>0.27846300000000002</v>
      </c>
      <c r="D62">
        <v>33.6096</v>
      </c>
      <c r="E62">
        <v>18.1417</v>
      </c>
      <c r="F62">
        <v>7.1917800000000004E-2</v>
      </c>
      <c r="G62" t="s">
        <v>8</v>
      </c>
      <c r="H62" t="s">
        <v>25</v>
      </c>
      <c r="N62" s="6"/>
      <c r="O62" s="6"/>
    </row>
    <row r="63" spans="1:15" ht="15" customHeight="1" x14ac:dyDescent="0.25">
      <c r="A63" t="s">
        <v>106</v>
      </c>
      <c r="B63" t="s">
        <v>109</v>
      </c>
      <c r="C63">
        <v>0.22662399999999999</v>
      </c>
      <c r="D63">
        <v>14.4931</v>
      </c>
      <c r="E63">
        <v>18.662600000000001</v>
      </c>
      <c r="F63">
        <v>1.6170500000000001E-2</v>
      </c>
      <c r="G63" t="s">
        <v>8</v>
      </c>
      <c r="H63" t="s">
        <v>25</v>
      </c>
      <c r="N63" s="6"/>
      <c r="O63" s="6"/>
    </row>
    <row r="64" spans="1:15" ht="15" customHeight="1" x14ac:dyDescent="0.25">
      <c r="A64" t="s">
        <v>106</v>
      </c>
      <c r="B64" t="s">
        <v>110</v>
      </c>
      <c r="C64">
        <v>0.18538399999999999</v>
      </c>
      <c r="D64">
        <v>21.342700000000001</v>
      </c>
      <c r="E64">
        <v>16.3416</v>
      </c>
      <c r="F64">
        <v>2.1770999999999999E-2</v>
      </c>
      <c r="G64" t="s">
        <v>8</v>
      </c>
      <c r="H64" t="s">
        <v>25</v>
      </c>
      <c r="N64" s="6"/>
      <c r="O64" s="6"/>
    </row>
    <row r="65" spans="1:15" ht="15" customHeight="1" x14ac:dyDescent="0.25">
      <c r="A65" t="s">
        <v>111</v>
      </c>
      <c r="B65" t="s">
        <v>112</v>
      </c>
      <c r="C65">
        <v>0.16592199999999999</v>
      </c>
      <c r="D65">
        <v>12.5791</v>
      </c>
      <c r="E65">
        <v>15.8863</v>
      </c>
      <c r="F65">
        <v>1.40745E-2</v>
      </c>
      <c r="G65" t="s">
        <v>8</v>
      </c>
      <c r="H65" t="s">
        <v>25</v>
      </c>
      <c r="N65" s="6"/>
      <c r="O65" s="6"/>
    </row>
    <row r="66" spans="1:15" ht="15" customHeight="1" x14ac:dyDescent="0.25">
      <c r="A66" t="s">
        <v>111</v>
      </c>
      <c r="B66" t="s">
        <v>113</v>
      </c>
      <c r="C66">
        <v>0.119362</v>
      </c>
      <c r="D66">
        <v>25.462599999999998</v>
      </c>
      <c r="E66">
        <v>8.8030000000000008</v>
      </c>
      <c r="F66">
        <v>2.6978800000000001E-2</v>
      </c>
      <c r="G66" t="s">
        <v>8</v>
      </c>
      <c r="H66" t="s">
        <v>25</v>
      </c>
      <c r="N66" s="6"/>
      <c r="O66" s="6"/>
    </row>
    <row r="67" spans="1:15" ht="15" customHeight="1" x14ac:dyDescent="0.25">
      <c r="A67" t="s">
        <v>111</v>
      </c>
      <c r="B67" t="s">
        <v>114</v>
      </c>
      <c r="C67">
        <v>4.6358499999999997E-2</v>
      </c>
      <c r="D67">
        <v>3.1539299999999999</v>
      </c>
      <c r="E67">
        <v>1.9670000000000001</v>
      </c>
      <c r="F67">
        <v>1.3251799999999999E-2</v>
      </c>
      <c r="G67" t="s">
        <v>8</v>
      </c>
      <c r="H67" t="s">
        <v>25</v>
      </c>
      <c r="N67" s="6"/>
      <c r="O67" s="6"/>
    </row>
    <row r="68" spans="1:15" ht="15" customHeight="1" x14ac:dyDescent="0.25">
      <c r="A68" t="s">
        <v>111</v>
      </c>
      <c r="B68" t="s">
        <v>115</v>
      </c>
      <c r="C68">
        <v>0.13600899999999999</v>
      </c>
      <c r="D68">
        <v>22.375399999999999</v>
      </c>
      <c r="E68">
        <v>7.8488300000000004</v>
      </c>
      <c r="F68">
        <v>2.5756299999999999E-2</v>
      </c>
      <c r="G68" t="s">
        <v>8</v>
      </c>
      <c r="H68" t="s">
        <v>25</v>
      </c>
      <c r="N68" s="6"/>
      <c r="O68" s="6"/>
    </row>
    <row r="69" spans="1:15" ht="15" customHeight="1" x14ac:dyDescent="0.25">
      <c r="A69" t="s">
        <v>111</v>
      </c>
      <c r="B69" t="s">
        <v>116</v>
      </c>
      <c r="C69">
        <v>0.23333300000000001</v>
      </c>
      <c r="D69">
        <v>27.130800000000001</v>
      </c>
      <c r="E69">
        <v>28.414899999999999</v>
      </c>
      <c r="F69">
        <v>2.3169000000000002E-3</v>
      </c>
      <c r="G69" t="s">
        <v>8</v>
      </c>
      <c r="H69" t="s">
        <v>25</v>
      </c>
      <c r="N69" s="6"/>
      <c r="O69" s="6"/>
    </row>
    <row r="70" spans="1:15" ht="15" customHeight="1" x14ac:dyDescent="0.25">
      <c r="A70" t="s">
        <v>111</v>
      </c>
      <c r="B70" t="s">
        <v>117</v>
      </c>
      <c r="C70">
        <v>0.439471</v>
      </c>
      <c r="D70">
        <v>113.21899999999999</v>
      </c>
      <c r="E70">
        <v>9.0111000000000008</v>
      </c>
      <c r="F70">
        <v>0.18173600000000001</v>
      </c>
      <c r="G70" t="s">
        <v>8</v>
      </c>
      <c r="H70" t="s">
        <v>25</v>
      </c>
      <c r="N70" s="6"/>
      <c r="O70" s="6"/>
    </row>
    <row r="71" spans="1:15" ht="15" customHeight="1" x14ac:dyDescent="0.25">
      <c r="A71" t="s">
        <v>111</v>
      </c>
      <c r="B71" t="s">
        <v>118</v>
      </c>
      <c r="C71">
        <v>0.15210399999999999</v>
      </c>
      <c r="D71">
        <v>18.746500000000001</v>
      </c>
      <c r="E71">
        <v>2.2798400000000001</v>
      </c>
      <c r="F71">
        <v>8.7829599999999994E-3</v>
      </c>
      <c r="G71" t="s">
        <v>8</v>
      </c>
      <c r="H71" t="s">
        <v>25</v>
      </c>
      <c r="N71" s="6"/>
      <c r="O71" s="6"/>
    </row>
    <row r="72" spans="1:15" ht="15" customHeight="1" x14ac:dyDescent="0.25">
      <c r="A72" t="s">
        <v>111</v>
      </c>
      <c r="B72" t="s">
        <v>119</v>
      </c>
      <c r="C72">
        <v>0.46335399999999999</v>
      </c>
      <c r="D72">
        <v>60.531399999999998</v>
      </c>
      <c r="E72">
        <v>11.2689</v>
      </c>
      <c r="F72">
        <v>5.7590200000000001E-2</v>
      </c>
      <c r="G72" t="s">
        <v>8</v>
      </c>
      <c r="H72" t="s">
        <v>25</v>
      </c>
      <c r="N72" s="6"/>
      <c r="O72" s="6"/>
    </row>
    <row r="73" spans="1:15" ht="15" customHeight="1" x14ac:dyDescent="0.25">
      <c r="A73" t="s">
        <v>111</v>
      </c>
      <c r="B73" t="s">
        <v>120</v>
      </c>
      <c r="C73">
        <v>0.55678899999999998</v>
      </c>
      <c r="D73">
        <v>135.01599999999999</v>
      </c>
      <c r="E73">
        <v>20.254100000000001</v>
      </c>
      <c r="F73">
        <v>0.50601099999999999</v>
      </c>
      <c r="G73" t="s">
        <v>8</v>
      </c>
      <c r="H73" t="s">
        <v>25</v>
      </c>
      <c r="N73" s="6"/>
      <c r="O73" s="6"/>
    </row>
    <row r="74" spans="1:15" ht="15" customHeight="1" x14ac:dyDescent="0.25">
      <c r="A74" t="s">
        <v>111</v>
      </c>
      <c r="B74" t="s">
        <v>121</v>
      </c>
      <c r="C74">
        <v>0.16828099999999999</v>
      </c>
      <c r="D74">
        <v>83.078199999999995</v>
      </c>
      <c r="E74">
        <v>7.4110899999999997</v>
      </c>
      <c r="F74">
        <v>4.5445800000000001E-2</v>
      </c>
      <c r="G74" t="s">
        <v>8</v>
      </c>
      <c r="H74" t="s">
        <v>25</v>
      </c>
      <c r="N74" s="6"/>
      <c r="O74" s="6"/>
    </row>
    <row r="75" spans="1:15" ht="15" customHeight="1" x14ac:dyDescent="0.25">
      <c r="A75" t="s">
        <v>111</v>
      </c>
      <c r="B75" t="s">
        <v>122</v>
      </c>
      <c r="C75">
        <v>0.23864199999999999</v>
      </c>
      <c r="D75">
        <v>109.831</v>
      </c>
      <c r="E75">
        <v>6.2699600000000002</v>
      </c>
      <c r="F75">
        <v>0.116635</v>
      </c>
      <c r="G75" t="s">
        <v>8</v>
      </c>
      <c r="H75" t="s">
        <v>25</v>
      </c>
      <c r="N75" s="6"/>
      <c r="O75" s="6"/>
    </row>
    <row r="76" spans="1:15" ht="15" customHeight="1" x14ac:dyDescent="0.25">
      <c r="A76" t="s">
        <v>111</v>
      </c>
      <c r="B76" t="s">
        <v>123</v>
      </c>
      <c r="C76">
        <v>7.2979199999999994E-2</v>
      </c>
      <c r="D76">
        <v>15.8749</v>
      </c>
      <c r="E76">
        <v>7.5411000000000001</v>
      </c>
      <c r="F76">
        <v>7.2921499999999998E-3</v>
      </c>
      <c r="G76" t="s">
        <v>8</v>
      </c>
      <c r="H76" t="s">
        <v>25</v>
      </c>
      <c r="N76" s="6"/>
      <c r="O76" s="6"/>
    </row>
    <row r="77" spans="1:15" ht="15" customHeight="1" x14ac:dyDescent="0.25">
      <c r="A77" t="s">
        <v>111</v>
      </c>
      <c r="B77" t="s">
        <v>124</v>
      </c>
      <c r="C77">
        <v>0.21329500000000001</v>
      </c>
      <c r="D77">
        <v>45.435000000000002</v>
      </c>
      <c r="E77">
        <v>9.8512400000000007</v>
      </c>
      <c r="F77">
        <v>6.7898700000000006E-2</v>
      </c>
      <c r="G77" t="s">
        <v>8</v>
      </c>
      <c r="H77" t="s">
        <v>25</v>
      </c>
      <c r="N77" s="6"/>
      <c r="O77" s="6"/>
    </row>
    <row r="78" spans="1:15" ht="15" customHeight="1" x14ac:dyDescent="0.25">
      <c r="A78" t="s">
        <v>111</v>
      </c>
      <c r="B78" t="s">
        <v>125</v>
      </c>
      <c r="C78">
        <v>0.16333300000000001</v>
      </c>
      <c r="D78">
        <v>31.260200000000001</v>
      </c>
      <c r="E78">
        <v>9.5071700000000003</v>
      </c>
      <c r="F78">
        <v>4.9574199999999999E-2</v>
      </c>
      <c r="G78" t="s">
        <v>8</v>
      </c>
      <c r="H78" t="s">
        <v>25</v>
      </c>
      <c r="N78" s="6"/>
      <c r="O78" s="6"/>
    </row>
    <row r="79" spans="1:15" ht="15" customHeight="1" x14ac:dyDescent="0.25">
      <c r="A79" t="s">
        <v>111</v>
      </c>
      <c r="B79" t="s">
        <v>126</v>
      </c>
      <c r="C79">
        <v>8.6043800000000004E-2</v>
      </c>
      <c r="D79">
        <v>14.304399999999999</v>
      </c>
      <c r="E79">
        <v>0.33328099999999999</v>
      </c>
      <c r="F79">
        <v>2.32074E-2</v>
      </c>
      <c r="G79" t="s">
        <v>8</v>
      </c>
      <c r="H79" t="s">
        <v>25</v>
      </c>
      <c r="N79" s="6"/>
      <c r="O79" s="6"/>
    </row>
    <row r="80" spans="1:15" ht="15" customHeight="1" x14ac:dyDescent="0.25">
      <c r="A80" t="s">
        <v>111</v>
      </c>
      <c r="B80" t="s">
        <v>127</v>
      </c>
      <c r="C80">
        <v>0.26640900000000001</v>
      </c>
      <c r="D80">
        <v>41.090499999999999</v>
      </c>
      <c r="E80">
        <v>14.7338</v>
      </c>
      <c r="F80">
        <v>8.8545600000000002E-2</v>
      </c>
      <c r="G80" t="s">
        <v>8</v>
      </c>
      <c r="H80" t="s">
        <v>25</v>
      </c>
      <c r="N80" s="6"/>
      <c r="O80" s="6"/>
    </row>
    <row r="81" spans="1:15" ht="15" customHeight="1" x14ac:dyDescent="0.25">
      <c r="A81" t="s">
        <v>111</v>
      </c>
      <c r="B81" t="s">
        <v>128</v>
      </c>
      <c r="C81">
        <v>0.605437</v>
      </c>
      <c r="D81">
        <v>92.003399999999999</v>
      </c>
      <c r="E81">
        <v>4.7277500000000003</v>
      </c>
      <c r="F81">
        <v>8.6323999999999998E-2</v>
      </c>
      <c r="G81" t="s">
        <v>8</v>
      </c>
      <c r="H81" t="s">
        <v>25</v>
      </c>
      <c r="N81" s="6"/>
      <c r="O81" s="6"/>
    </row>
    <row r="82" spans="1:15" ht="15" customHeight="1" x14ac:dyDescent="0.25">
      <c r="A82" t="s">
        <v>111</v>
      </c>
      <c r="B82" t="s">
        <v>129</v>
      </c>
      <c r="C82">
        <v>0.176317</v>
      </c>
      <c r="D82">
        <v>34.583799999999997</v>
      </c>
      <c r="E82">
        <v>9.2127599999999994</v>
      </c>
      <c r="F82">
        <v>3.67508E-2</v>
      </c>
      <c r="G82" t="s">
        <v>8</v>
      </c>
      <c r="H82" t="s">
        <v>25</v>
      </c>
      <c r="N82" s="6"/>
      <c r="O82" s="6"/>
    </row>
    <row r="83" spans="1:15" ht="15" customHeight="1" x14ac:dyDescent="0.25">
      <c r="A83" t="s">
        <v>111</v>
      </c>
      <c r="B83" t="s">
        <v>130</v>
      </c>
      <c r="C83">
        <v>8.3045999999999995E-2</v>
      </c>
      <c r="D83">
        <v>16.673300000000001</v>
      </c>
      <c r="E83">
        <v>8.0934799999999996</v>
      </c>
      <c r="F83">
        <v>1.3881900000000001E-2</v>
      </c>
      <c r="G83" t="s">
        <v>8</v>
      </c>
      <c r="H83" t="s">
        <v>25</v>
      </c>
      <c r="N83" s="6"/>
      <c r="O83" s="6"/>
    </row>
    <row r="84" spans="1:15" ht="15" customHeight="1" x14ac:dyDescent="0.25">
      <c r="A84" t="s">
        <v>111</v>
      </c>
      <c r="B84" t="s">
        <v>131</v>
      </c>
      <c r="C84">
        <v>0.151001</v>
      </c>
      <c r="D84">
        <v>27.946000000000002</v>
      </c>
      <c r="E84">
        <v>8.8844899999999996</v>
      </c>
      <c r="F84">
        <v>4.1761399999999997E-2</v>
      </c>
      <c r="G84" t="s">
        <v>8</v>
      </c>
      <c r="H84" t="s">
        <v>25</v>
      </c>
      <c r="N84" s="6"/>
      <c r="O84" s="6"/>
    </row>
    <row r="85" spans="1:15" ht="15" customHeight="1" x14ac:dyDescent="0.25">
      <c r="A85" t="s">
        <v>111</v>
      </c>
      <c r="B85" t="s">
        <v>132</v>
      </c>
      <c r="C85">
        <v>0</v>
      </c>
      <c r="D85">
        <v>0</v>
      </c>
      <c r="E85">
        <v>0</v>
      </c>
      <c r="F85">
        <v>0</v>
      </c>
      <c r="G85" t="s">
        <v>8</v>
      </c>
      <c r="H85" t="s">
        <v>8</v>
      </c>
      <c r="N85" s="6"/>
      <c r="O85" s="6"/>
    </row>
    <row r="86" spans="1:15" ht="15" customHeight="1" x14ac:dyDescent="0.25">
      <c r="A86" t="s">
        <v>133</v>
      </c>
      <c r="B86" t="s">
        <v>134</v>
      </c>
      <c r="C86">
        <v>0</v>
      </c>
      <c r="D86">
        <v>0</v>
      </c>
      <c r="E86">
        <v>0</v>
      </c>
      <c r="F86">
        <v>0</v>
      </c>
      <c r="G86" t="s">
        <v>8</v>
      </c>
      <c r="H86" t="s">
        <v>8</v>
      </c>
      <c r="N86" s="6"/>
      <c r="O86" s="6"/>
    </row>
    <row r="87" spans="1:15" ht="15" customHeight="1" x14ac:dyDescent="0.25">
      <c r="A87" t="s">
        <v>135</v>
      </c>
      <c r="B87" t="s">
        <v>136</v>
      </c>
      <c r="C87">
        <v>0.120499</v>
      </c>
      <c r="D87">
        <v>119.10899999999999</v>
      </c>
      <c r="E87">
        <v>5.6964100000000002</v>
      </c>
      <c r="F87">
        <v>8.47615E-3</v>
      </c>
      <c r="G87" t="s">
        <v>25</v>
      </c>
      <c r="H87" t="s">
        <v>25</v>
      </c>
      <c r="N87" s="6"/>
      <c r="O87" s="6"/>
    </row>
    <row r="88" spans="1:15" ht="15" customHeight="1" x14ac:dyDescent="0.25">
      <c r="A88" t="s">
        <v>135</v>
      </c>
      <c r="B88" t="s">
        <v>137</v>
      </c>
      <c r="C88">
        <v>0.117697</v>
      </c>
      <c r="D88">
        <v>24.389700000000001</v>
      </c>
      <c r="E88">
        <v>10.996499999999999</v>
      </c>
      <c r="F88">
        <v>7.6767600000000004E-3</v>
      </c>
      <c r="G88" t="s">
        <v>25</v>
      </c>
      <c r="H88" t="s">
        <v>25</v>
      </c>
      <c r="N88" s="6"/>
      <c r="O88" s="6"/>
    </row>
    <row r="89" spans="1:15" ht="15" customHeight="1" x14ac:dyDescent="0.25">
      <c r="A89" t="s">
        <v>135</v>
      </c>
      <c r="B89" t="s">
        <v>138</v>
      </c>
      <c r="C89">
        <v>0.115908</v>
      </c>
      <c r="D89">
        <v>24.1494</v>
      </c>
      <c r="E89">
        <v>10.8514</v>
      </c>
      <c r="F89">
        <v>7.8870499999999996E-3</v>
      </c>
      <c r="G89" t="s">
        <v>25</v>
      </c>
      <c r="H89" t="s">
        <v>25</v>
      </c>
      <c r="N89" s="6"/>
      <c r="O89" s="6"/>
    </row>
    <row r="90" spans="1:15" ht="15" customHeight="1" x14ac:dyDescent="0.25">
      <c r="A90" t="s">
        <v>139</v>
      </c>
      <c r="B90" t="s">
        <v>140</v>
      </c>
      <c r="C90">
        <v>0.81604600000000005</v>
      </c>
      <c r="D90">
        <v>43.957900000000002</v>
      </c>
      <c r="E90">
        <v>29.8216</v>
      </c>
      <c r="F90">
        <v>5.4583899999999998E-2</v>
      </c>
      <c r="G90" t="s">
        <v>8</v>
      </c>
      <c r="H90" t="s">
        <v>25</v>
      </c>
      <c r="N90" s="6"/>
      <c r="O90" s="6"/>
    </row>
    <row r="91" spans="1:15" ht="15" customHeight="1" x14ac:dyDescent="0.25">
      <c r="A91" t="s">
        <v>141</v>
      </c>
      <c r="B91" t="s">
        <v>142</v>
      </c>
      <c r="C91">
        <v>0.114616</v>
      </c>
      <c r="D91">
        <v>23.092700000000001</v>
      </c>
      <c r="E91">
        <v>8.8082499999999992</v>
      </c>
      <c r="F91">
        <v>3.6794199999999999E-2</v>
      </c>
      <c r="G91" t="s">
        <v>25</v>
      </c>
      <c r="H91" t="s">
        <v>25</v>
      </c>
      <c r="N91" s="6"/>
      <c r="O91" s="6"/>
    </row>
    <row r="92" spans="1:15" ht="15" customHeight="1" x14ac:dyDescent="0.25">
      <c r="A92" t="s">
        <v>141</v>
      </c>
      <c r="B92" t="s">
        <v>143</v>
      </c>
      <c r="C92">
        <v>4.7862799999999997E-2</v>
      </c>
      <c r="D92">
        <v>12.962999999999999</v>
      </c>
      <c r="E92">
        <v>9.2843699999999991</v>
      </c>
      <c r="F92">
        <v>2.8119600000000001E-3</v>
      </c>
      <c r="G92" t="s">
        <v>25</v>
      </c>
      <c r="H92" t="s">
        <v>25</v>
      </c>
      <c r="N92" s="6"/>
      <c r="O92" s="6"/>
    </row>
    <row r="93" spans="1:15" ht="15" customHeight="1" x14ac:dyDescent="0.25">
      <c r="A93" t="s">
        <v>144</v>
      </c>
      <c r="B93" t="s">
        <v>145</v>
      </c>
      <c r="C93">
        <v>0.10719099999999999</v>
      </c>
      <c r="D93">
        <v>17.046900000000001</v>
      </c>
      <c r="E93">
        <v>9.43506</v>
      </c>
      <c r="F93">
        <v>1.72572E-2</v>
      </c>
      <c r="G93" t="s">
        <v>8</v>
      </c>
      <c r="H93" t="s">
        <v>25</v>
      </c>
      <c r="N93" s="6"/>
      <c r="O93" s="6"/>
    </row>
    <row r="94" spans="1:15" ht="15" customHeight="1" x14ac:dyDescent="0.25">
      <c r="A94" t="s">
        <v>146</v>
      </c>
      <c r="B94" t="s">
        <v>147</v>
      </c>
      <c r="C94">
        <v>8.8572999999999999E-2</v>
      </c>
      <c r="D94">
        <v>10.974299999999999</v>
      </c>
      <c r="E94">
        <v>5.17502</v>
      </c>
      <c r="F94">
        <v>6.7091399999999997E-3</v>
      </c>
      <c r="G94" t="s">
        <v>8</v>
      </c>
      <c r="H94" t="s">
        <v>25</v>
      </c>
      <c r="N94" s="6"/>
      <c r="O94" s="6"/>
    </row>
    <row r="95" spans="1:15" ht="15" customHeight="1" x14ac:dyDescent="0.25">
      <c r="A95" t="s">
        <v>148</v>
      </c>
      <c r="B95" t="s">
        <v>149</v>
      </c>
      <c r="C95">
        <v>0.13245599999999999</v>
      </c>
      <c r="D95">
        <v>13.4198</v>
      </c>
      <c r="E95">
        <v>6.37852</v>
      </c>
      <c r="F95">
        <v>1.7622599999999999E-2</v>
      </c>
      <c r="G95" t="s">
        <v>25</v>
      </c>
      <c r="H95" t="s">
        <v>25</v>
      </c>
      <c r="N95" s="6"/>
      <c r="O95" s="6"/>
    </row>
    <row r="96" spans="1:15" ht="15" customHeight="1" x14ac:dyDescent="0.25">
      <c r="A96" t="s">
        <v>148</v>
      </c>
      <c r="B96" t="s">
        <v>150</v>
      </c>
      <c r="C96">
        <v>0.34521299999999999</v>
      </c>
      <c r="D96">
        <v>45.525100000000002</v>
      </c>
      <c r="E96">
        <v>18.211200000000002</v>
      </c>
      <c r="F96">
        <v>0.107477</v>
      </c>
      <c r="G96" t="s">
        <v>8</v>
      </c>
      <c r="H96" t="s">
        <v>25</v>
      </c>
      <c r="N96" s="6"/>
      <c r="O96" s="6"/>
    </row>
    <row r="97" spans="1:15" ht="15" customHeight="1" x14ac:dyDescent="0.25">
      <c r="A97" t="s">
        <v>148</v>
      </c>
      <c r="B97" t="s">
        <v>151</v>
      </c>
      <c r="C97">
        <v>0.19986799999999999</v>
      </c>
      <c r="D97">
        <v>8.8491599999999995</v>
      </c>
      <c r="E97">
        <v>14.687799999999999</v>
      </c>
      <c r="F97">
        <v>0</v>
      </c>
      <c r="G97" t="s">
        <v>8</v>
      </c>
      <c r="H97" t="s">
        <v>25</v>
      </c>
      <c r="N97" s="6"/>
      <c r="O97" s="6"/>
    </row>
    <row r="98" spans="1:15" ht="15" customHeight="1" x14ac:dyDescent="0.25">
      <c r="A98" t="s">
        <v>152</v>
      </c>
      <c r="B98" t="s">
        <v>153</v>
      </c>
      <c r="C98">
        <v>6.5175499999999997E-2</v>
      </c>
      <c r="D98">
        <v>8.7603399999999993</v>
      </c>
      <c r="E98">
        <v>6.9671099999999999</v>
      </c>
      <c r="F98">
        <v>0</v>
      </c>
      <c r="G98" t="s">
        <v>25</v>
      </c>
      <c r="H98" t="s">
        <v>25</v>
      </c>
      <c r="N98" s="6"/>
      <c r="O98" s="6"/>
    </row>
    <row r="99" spans="1:15" ht="15" customHeight="1" x14ac:dyDescent="0.25">
      <c r="A99" t="s">
        <v>152</v>
      </c>
      <c r="B99" t="s">
        <v>154</v>
      </c>
      <c r="C99">
        <v>0.13029499999999999</v>
      </c>
      <c r="D99">
        <v>6.3901700000000003</v>
      </c>
      <c r="E99">
        <v>14.0448</v>
      </c>
      <c r="F99">
        <v>0</v>
      </c>
      <c r="G99" t="s">
        <v>25</v>
      </c>
      <c r="H99" t="s">
        <v>25</v>
      </c>
      <c r="N99" s="6"/>
      <c r="O99" s="6"/>
    </row>
    <row r="100" spans="1:15" ht="15" customHeight="1" x14ac:dyDescent="0.25">
      <c r="A100" t="s">
        <v>152</v>
      </c>
      <c r="B100" t="s">
        <v>155</v>
      </c>
      <c r="C100">
        <v>0.242538</v>
      </c>
      <c r="D100">
        <v>6.7333999999999996</v>
      </c>
      <c r="E100">
        <v>13.7858</v>
      </c>
      <c r="F100">
        <v>0</v>
      </c>
      <c r="G100" t="s">
        <v>25</v>
      </c>
      <c r="H100" t="s">
        <v>25</v>
      </c>
      <c r="N100" s="6"/>
      <c r="O100" s="6"/>
    </row>
    <row r="101" spans="1:15" ht="15" customHeight="1" x14ac:dyDescent="0.25">
      <c r="A101" t="s">
        <v>156</v>
      </c>
      <c r="B101" t="s">
        <v>157</v>
      </c>
      <c r="C101">
        <v>5.8852300000000003E-2</v>
      </c>
      <c r="D101">
        <v>14.127000000000001</v>
      </c>
      <c r="E101">
        <v>8.4080200000000005</v>
      </c>
      <c r="F101">
        <v>1.4815699999999999E-2</v>
      </c>
      <c r="G101" t="s">
        <v>25</v>
      </c>
      <c r="H101" t="s">
        <v>25</v>
      </c>
      <c r="N101" s="6"/>
      <c r="O101" s="6"/>
    </row>
    <row r="102" spans="1:15" ht="15" customHeight="1" x14ac:dyDescent="0.25">
      <c r="A102" t="s">
        <v>156</v>
      </c>
      <c r="B102" t="s">
        <v>158</v>
      </c>
      <c r="C102">
        <v>0.157586</v>
      </c>
      <c r="D102">
        <v>12.5015</v>
      </c>
      <c r="E102">
        <v>16.206800000000001</v>
      </c>
      <c r="F102">
        <v>1.6170799999999999E-2</v>
      </c>
      <c r="G102" t="s">
        <v>25</v>
      </c>
      <c r="H102" t="s">
        <v>25</v>
      </c>
      <c r="N102" s="6"/>
      <c r="O102" s="6"/>
    </row>
    <row r="103" spans="1:15" ht="15" customHeight="1" x14ac:dyDescent="0.25">
      <c r="A103" t="s">
        <v>156</v>
      </c>
      <c r="B103" t="s">
        <v>159</v>
      </c>
      <c r="C103">
        <v>0.17791299999999999</v>
      </c>
      <c r="D103">
        <v>15.8118</v>
      </c>
      <c r="E103">
        <v>15.801299999999999</v>
      </c>
      <c r="F103">
        <v>2.7903799999999999E-2</v>
      </c>
      <c r="G103" t="s">
        <v>25</v>
      </c>
      <c r="H103" t="s">
        <v>25</v>
      </c>
      <c r="N103" s="6"/>
      <c r="O103" s="6"/>
    </row>
    <row r="104" spans="1:15" ht="15" customHeight="1" x14ac:dyDescent="0.25">
      <c r="A104" t="s">
        <v>160</v>
      </c>
      <c r="B104" t="s">
        <v>161</v>
      </c>
      <c r="C104">
        <v>0.18598600000000001</v>
      </c>
      <c r="D104">
        <v>13.100300000000001</v>
      </c>
      <c r="E104">
        <v>20.274100000000001</v>
      </c>
      <c r="F104">
        <v>9.9182200000000002E-3</v>
      </c>
      <c r="G104" t="s">
        <v>25</v>
      </c>
      <c r="H104" t="s">
        <v>25</v>
      </c>
      <c r="N104" s="6"/>
      <c r="O104" s="6"/>
    </row>
    <row r="105" spans="1:15" ht="15" customHeight="1" x14ac:dyDescent="0.25">
      <c r="A105" t="s">
        <v>160</v>
      </c>
      <c r="B105" t="s">
        <v>162</v>
      </c>
      <c r="C105">
        <v>7.5451299999999999E-2</v>
      </c>
      <c r="D105">
        <v>18.2989</v>
      </c>
      <c r="E105">
        <v>6.0222199999999999</v>
      </c>
      <c r="F105">
        <v>3.8198799999999998E-2</v>
      </c>
      <c r="G105" t="s">
        <v>25</v>
      </c>
      <c r="H105" t="s">
        <v>25</v>
      </c>
      <c r="N105" s="6"/>
      <c r="O105" s="6"/>
    </row>
    <row r="106" spans="1:15" ht="15" customHeight="1" x14ac:dyDescent="0.25">
      <c r="A106" t="s">
        <v>160</v>
      </c>
      <c r="B106" t="s">
        <v>163</v>
      </c>
      <c r="C106">
        <v>0.16016900000000001</v>
      </c>
      <c r="D106">
        <v>14.2462</v>
      </c>
      <c r="E106">
        <v>15.9162</v>
      </c>
      <c r="F106">
        <v>2.25303E-2</v>
      </c>
      <c r="G106" t="s">
        <v>25</v>
      </c>
      <c r="H106" t="s">
        <v>25</v>
      </c>
      <c r="N106" s="6"/>
      <c r="O106" s="6"/>
    </row>
    <row r="107" spans="1:15" ht="15" customHeight="1" x14ac:dyDescent="0.25">
      <c r="A107" t="s">
        <v>160</v>
      </c>
      <c r="B107" t="s">
        <v>164</v>
      </c>
      <c r="C107">
        <v>0.13813900000000001</v>
      </c>
      <c r="D107">
        <v>8.2095699999999994</v>
      </c>
      <c r="E107">
        <v>15.8499</v>
      </c>
      <c r="F107">
        <v>3.4965E-3</v>
      </c>
      <c r="G107" t="s">
        <v>25</v>
      </c>
      <c r="H107" t="s">
        <v>25</v>
      </c>
      <c r="N107" s="6"/>
      <c r="O107" s="6"/>
    </row>
    <row r="108" spans="1:15" ht="15" customHeight="1" x14ac:dyDescent="0.25">
      <c r="A108" t="s">
        <v>165</v>
      </c>
      <c r="B108" t="s">
        <v>166</v>
      </c>
      <c r="C108">
        <v>0.111054</v>
      </c>
      <c r="D108">
        <v>65.975200000000001</v>
      </c>
      <c r="E108">
        <v>5.6800300000000004</v>
      </c>
      <c r="F108">
        <v>2.9148299999999999E-2</v>
      </c>
      <c r="G108" t="s">
        <v>8</v>
      </c>
      <c r="H108" t="s">
        <v>25</v>
      </c>
      <c r="N108" s="6"/>
      <c r="O108" s="6"/>
    </row>
    <row r="109" spans="1:15" ht="15" customHeight="1" x14ac:dyDescent="0.25">
      <c r="A109" t="s">
        <v>167</v>
      </c>
      <c r="B109" s="7" t="s">
        <v>1070</v>
      </c>
      <c r="C109">
        <v>0</v>
      </c>
      <c r="D109">
        <v>0</v>
      </c>
      <c r="E109">
        <v>0</v>
      </c>
      <c r="F109">
        <v>0</v>
      </c>
      <c r="G109" t="s">
        <v>8</v>
      </c>
      <c r="H109" t="s">
        <v>8</v>
      </c>
      <c r="N109" s="6"/>
      <c r="O109" s="6"/>
    </row>
    <row r="110" spans="1:15" ht="15" customHeight="1" x14ac:dyDescent="0.25">
      <c r="A110" t="s">
        <v>169</v>
      </c>
      <c r="B110" t="s">
        <v>168</v>
      </c>
      <c r="C110">
        <v>0</v>
      </c>
      <c r="D110">
        <v>0</v>
      </c>
      <c r="E110">
        <v>0</v>
      </c>
      <c r="F110">
        <v>0</v>
      </c>
      <c r="G110" t="s">
        <v>8</v>
      </c>
      <c r="H110" t="s">
        <v>8</v>
      </c>
      <c r="N110" s="6"/>
      <c r="O110" s="6"/>
    </row>
    <row r="111" spans="1:15" ht="15" customHeight="1" x14ac:dyDescent="0.25">
      <c r="A111" t="s">
        <v>170</v>
      </c>
      <c r="B111" s="7" t="s">
        <v>1071</v>
      </c>
      <c r="C111">
        <v>0</v>
      </c>
      <c r="D111">
        <v>0</v>
      </c>
      <c r="E111">
        <v>0</v>
      </c>
      <c r="F111">
        <v>0</v>
      </c>
      <c r="G111" t="s">
        <v>8</v>
      </c>
      <c r="H111" t="s">
        <v>8</v>
      </c>
      <c r="N111" s="6"/>
      <c r="O111" s="6"/>
    </row>
    <row r="112" spans="1:15" ht="15" customHeight="1" x14ac:dyDescent="0.25">
      <c r="A112" t="s">
        <v>170</v>
      </c>
      <c r="B112" t="s">
        <v>172</v>
      </c>
      <c r="C112">
        <v>0</v>
      </c>
      <c r="D112">
        <v>0</v>
      </c>
      <c r="E112">
        <v>0</v>
      </c>
      <c r="F112">
        <v>0</v>
      </c>
      <c r="G112" t="s">
        <v>8</v>
      </c>
      <c r="H112" t="s">
        <v>8</v>
      </c>
      <c r="N112" s="6"/>
      <c r="O112" s="6"/>
    </row>
    <row r="113" spans="1:15" ht="15" customHeight="1" x14ac:dyDescent="0.25">
      <c r="A113" t="s">
        <v>170</v>
      </c>
      <c r="B113" t="s">
        <v>173</v>
      </c>
      <c r="C113">
        <v>0</v>
      </c>
      <c r="D113">
        <v>0</v>
      </c>
      <c r="E113">
        <v>0</v>
      </c>
      <c r="F113">
        <v>0</v>
      </c>
      <c r="G113" t="s">
        <v>8</v>
      </c>
      <c r="H113" t="s">
        <v>8</v>
      </c>
      <c r="N113" s="6"/>
      <c r="O113" s="6"/>
    </row>
    <row r="114" spans="1:15" ht="15" customHeight="1" x14ac:dyDescent="0.25">
      <c r="A114" t="s">
        <v>174</v>
      </c>
      <c r="B114" t="s">
        <v>171</v>
      </c>
      <c r="C114">
        <v>0</v>
      </c>
      <c r="D114">
        <v>0</v>
      </c>
      <c r="E114">
        <v>0</v>
      </c>
      <c r="F114">
        <v>0</v>
      </c>
      <c r="G114" t="s">
        <v>8</v>
      </c>
      <c r="H114" t="s">
        <v>8</v>
      </c>
      <c r="N114" s="6"/>
      <c r="O114" s="6"/>
    </row>
    <row r="115" spans="1:15" ht="15" customHeight="1" x14ac:dyDescent="0.25">
      <c r="A115" t="s">
        <v>175</v>
      </c>
      <c r="B115" t="s">
        <v>176</v>
      </c>
      <c r="C115">
        <v>0</v>
      </c>
      <c r="D115">
        <v>0</v>
      </c>
      <c r="E115">
        <v>0</v>
      </c>
      <c r="F115">
        <v>0</v>
      </c>
      <c r="G115" t="s">
        <v>8</v>
      </c>
      <c r="H115" t="s">
        <v>8</v>
      </c>
      <c r="N115" s="6"/>
      <c r="O115" s="6"/>
    </row>
    <row r="116" spans="1:15" ht="15" customHeight="1" x14ac:dyDescent="0.25">
      <c r="A116" t="s">
        <v>175</v>
      </c>
      <c r="B116" t="s">
        <v>177</v>
      </c>
      <c r="C116">
        <v>0</v>
      </c>
      <c r="D116">
        <v>0</v>
      </c>
      <c r="E116">
        <v>0</v>
      </c>
      <c r="F116">
        <v>0</v>
      </c>
      <c r="G116" t="s">
        <v>8</v>
      </c>
      <c r="H116" t="s">
        <v>8</v>
      </c>
      <c r="N116" s="6"/>
      <c r="O116" s="6"/>
    </row>
    <row r="117" spans="1:15" ht="15" customHeight="1" x14ac:dyDescent="0.25">
      <c r="A117" t="s">
        <v>175</v>
      </c>
      <c r="B117" t="s">
        <v>178</v>
      </c>
      <c r="C117">
        <v>0</v>
      </c>
      <c r="D117">
        <v>0</v>
      </c>
      <c r="E117">
        <v>0</v>
      </c>
      <c r="F117">
        <v>0</v>
      </c>
      <c r="G117" t="s">
        <v>8</v>
      </c>
      <c r="H117" t="s">
        <v>8</v>
      </c>
      <c r="N117" s="6"/>
      <c r="O117" s="6"/>
    </row>
    <row r="118" spans="1:15" ht="15" customHeight="1" x14ac:dyDescent="0.25">
      <c r="A118" t="s">
        <v>175</v>
      </c>
      <c r="B118" t="s">
        <v>179</v>
      </c>
      <c r="C118">
        <v>0.14845</v>
      </c>
      <c r="D118">
        <v>63.952199999999998</v>
      </c>
      <c r="E118">
        <v>6.1390099999999999</v>
      </c>
      <c r="F118">
        <v>9.4647999999999996E-2</v>
      </c>
      <c r="G118" t="s">
        <v>8</v>
      </c>
      <c r="H118" t="s">
        <v>25</v>
      </c>
      <c r="N118" s="6"/>
      <c r="O118" s="6"/>
    </row>
    <row r="119" spans="1:15" ht="15" customHeight="1" x14ac:dyDescent="0.25">
      <c r="A119" t="s">
        <v>175</v>
      </c>
      <c r="B119" t="s">
        <v>180</v>
      </c>
      <c r="C119">
        <v>0</v>
      </c>
      <c r="D119">
        <v>0</v>
      </c>
      <c r="E119">
        <v>0</v>
      </c>
      <c r="F119">
        <v>0</v>
      </c>
      <c r="G119" t="s">
        <v>8</v>
      </c>
      <c r="H119" t="s">
        <v>8</v>
      </c>
      <c r="N119" s="6"/>
      <c r="O119" s="6"/>
    </row>
    <row r="120" spans="1:15" ht="15" customHeight="1" x14ac:dyDescent="0.25">
      <c r="A120" t="s">
        <v>175</v>
      </c>
      <c r="B120" t="s">
        <v>181</v>
      </c>
      <c r="C120">
        <v>0</v>
      </c>
      <c r="D120">
        <v>0</v>
      </c>
      <c r="E120">
        <v>0</v>
      </c>
      <c r="F120">
        <v>0</v>
      </c>
      <c r="G120" t="s">
        <v>8</v>
      </c>
      <c r="H120" t="s">
        <v>8</v>
      </c>
      <c r="N120" s="6"/>
      <c r="O120" s="6"/>
    </row>
    <row r="121" spans="1:15" ht="15" customHeight="1" x14ac:dyDescent="0.25">
      <c r="A121" t="s">
        <v>175</v>
      </c>
      <c r="B121" t="s">
        <v>182</v>
      </c>
      <c r="C121">
        <v>0</v>
      </c>
      <c r="D121">
        <v>0</v>
      </c>
      <c r="E121">
        <v>0</v>
      </c>
      <c r="F121">
        <v>0</v>
      </c>
      <c r="G121" t="s">
        <v>8</v>
      </c>
      <c r="H121" t="s">
        <v>8</v>
      </c>
      <c r="N121" s="6"/>
      <c r="O121" s="6"/>
    </row>
    <row r="122" spans="1:15" ht="15" customHeight="1" x14ac:dyDescent="0.25">
      <c r="A122" t="s">
        <v>175</v>
      </c>
      <c r="B122" t="s">
        <v>183</v>
      </c>
      <c r="C122">
        <v>0.34298299999999998</v>
      </c>
      <c r="D122">
        <v>58.050199999999997</v>
      </c>
      <c r="E122">
        <v>6.1452299999999997</v>
      </c>
      <c r="F122">
        <v>0.108615</v>
      </c>
      <c r="G122" t="s">
        <v>8</v>
      </c>
      <c r="H122" t="s">
        <v>25</v>
      </c>
      <c r="N122" s="6"/>
      <c r="O122" s="6"/>
    </row>
    <row r="123" spans="1:15" ht="15" customHeight="1" x14ac:dyDescent="0.25">
      <c r="A123" t="s">
        <v>175</v>
      </c>
      <c r="B123" t="s">
        <v>184</v>
      </c>
      <c r="C123">
        <v>0</v>
      </c>
      <c r="D123">
        <v>0</v>
      </c>
      <c r="E123">
        <v>0</v>
      </c>
      <c r="F123">
        <v>0</v>
      </c>
      <c r="G123" t="s">
        <v>8</v>
      </c>
      <c r="H123" t="s">
        <v>8</v>
      </c>
      <c r="N123" s="6"/>
      <c r="O123" s="6"/>
    </row>
    <row r="124" spans="1:15" ht="15" customHeight="1" x14ac:dyDescent="0.25">
      <c r="A124" t="s">
        <v>185</v>
      </c>
      <c r="B124" t="s">
        <v>186</v>
      </c>
      <c r="C124" t="s">
        <v>187</v>
      </c>
      <c r="D124" t="s">
        <v>187</v>
      </c>
      <c r="E124" t="s">
        <v>187</v>
      </c>
      <c r="F124" t="s">
        <v>187</v>
      </c>
      <c r="G124" t="s">
        <v>8</v>
      </c>
      <c r="H124" t="s">
        <v>8</v>
      </c>
      <c r="N124" s="6"/>
      <c r="O124" s="6"/>
    </row>
    <row r="125" spans="1:15" ht="15" customHeight="1" x14ac:dyDescent="0.25">
      <c r="A125" t="s">
        <v>185</v>
      </c>
      <c r="B125" t="s">
        <v>188</v>
      </c>
      <c r="C125" t="s">
        <v>187</v>
      </c>
      <c r="D125" t="s">
        <v>187</v>
      </c>
      <c r="E125" t="s">
        <v>187</v>
      </c>
      <c r="F125" t="s">
        <v>187</v>
      </c>
      <c r="G125" t="s">
        <v>8</v>
      </c>
      <c r="H125" t="s">
        <v>8</v>
      </c>
      <c r="N125" s="6"/>
      <c r="O125" s="6"/>
    </row>
    <row r="126" spans="1:15" ht="15" customHeight="1" x14ac:dyDescent="0.25">
      <c r="A126" t="s">
        <v>185</v>
      </c>
      <c r="B126" t="s">
        <v>189</v>
      </c>
      <c r="C126" t="s">
        <v>187</v>
      </c>
      <c r="D126" t="s">
        <v>187</v>
      </c>
      <c r="E126" t="s">
        <v>187</v>
      </c>
      <c r="F126" t="s">
        <v>187</v>
      </c>
      <c r="G126" t="s">
        <v>8</v>
      </c>
      <c r="H126" t="s">
        <v>8</v>
      </c>
      <c r="N126" s="6"/>
      <c r="O126" s="6"/>
    </row>
    <row r="127" spans="1:15" ht="15" customHeight="1" x14ac:dyDescent="0.25">
      <c r="A127" t="s">
        <v>185</v>
      </c>
      <c r="B127" t="s">
        <v>190</v>
      </c>
      <c r="C127" t="s">
        <v>187</v>
      </c>
      <c r="D127" t="s">
        <v>187</v>
      </c>
      <c r="E127" t="s">
        <v>187</v>
      </c>
      <c r="F127" t="s">
        <v>187</v>
      </c>
      <c r="G127" t="s">
        <v>8</v>
      </c>
      <c r="H127" t="s">
        <v>8</v>
      </c>
      <c r="N127" s="6"/>
      <c r="O127" s="6"/>
    </row>
    <row r="128" spans="1:15" ht="15" customHeight="1" x14ac:dyDescent="0.25">
      <c r="A128" t="s">
        <v>185</v>
      </c>
      <c r="B128" t="s">
        <v>191</v>
      </c>
      <c r="C128" t="s">
        <v>187</v>
      </c>
      <c r="D128" t="s">
        <v>187</v>
      </c>
      <c r="E128" t="s">
        <v>187</v>
      </c>
      <c r="F128" t="s">
        <v>187</v>
      </c>
      <c r="G128" t="s">
        <v>8</v>
      </c>
      <c r="H128" t="s">
        <v>8</v>
      </c>
      <c r="N128" s="6"/>
      <c r="O128" s="6"/>
    </row>
    <row r="129" spans="1:15" ht="15" customHeight="1" x14ac:dyDescent="0.25">
      <c r="A129" t="s">
        <v>185</v>
      </c>
      <c r="B129" t="s">
        <v>192</v>
      </c>
      <c r="C129" t="s">
        <v>187</v>
      </c>
      <c r="D129" t="s">
        <v>187</v>
      </c>
      <c r="E129" t="s">
        <v>187</v>
      </c>
      <c r="F129" t="s">
        <v>187</v>
      </c>
      <c r="G129" t="s">
        <v>8</v>
      </c>
      <c r="H129" t="s">
        <v>8</v>
      </c>
      <c r="N129" s="6"/>
      <c r="O129" s="6"/>
    </row>
    <row r="130" spans="1:15" ht="15" customHeight="1" x14ac:dyDescent="0.25">
      <c r="A130" t="s">
        <v>185</v>
      </c>
      <c r="B130" t="s">
        <v>193</v>
      </c>
      <c r="C130" t="s">
        <v>187</v>
      </c>
      <c r="D130" t="s">
        <v>187</v>
      </c>
      <c r="E130" t="s">
        <v>187</v>
      </c>
      <c r="F130" t="s">
        <v>187</v>
      </c>
      <c r="G130" t="s">
        <v>8</v>
      </c>
      <c r="H130" t="s">
        <v>8</v>
      </c>
      <c r="N130" s="6"/>
      <c r="O130" s="6"/>
    </row>
    <row r="131" spans="1:15" ht="15" customHeight="1" x14ac:dyDescent="0.25">
      <c r="A131" t="s">
        <v>194</v>
      </c>
      <c r="B131" t="s">
        <v>195</v>
      </c>
      <c r="C131">
        <v>0.19266</v>
      </c>
      <c r="D131">
        <v>30.095300000000002</v>
      </c>
      <c r="E131">
        <v>13.2281</v>
      </c>
      <c r="F131">
        <v>5.2279800000000001E-2</v>
      </c>
      <c r="G131" t="s">
        <v>8</v>
      </c>
      <c r="H131" t="s">
        <v>25</v>
      </c>
      <c r="N131" s="6"/>
      <c r="O131" s="6"/>
    </row>
    <row r="132" spans="1:15" ht="15" customHeight="1" x14ac:dyDescent="0.25">
      <c r="A132" t="s">
        <v>194</v>
      </c>
      <c r="B132" t="s">
        <v>196</v>
      </c>
      <c r="C132">
        <v>0.10932</v>
      </c>
      <c r="D132">
        <v>22.223400000000002</v>
      </c>
      <c r="E132">
        <v>9.3696099999999998</v>
      </c>
      <c r="F132">
        <v>9.12578E-3</v>
      </c>
      <c r="G132" t="s">
        <v>8</v>
      </c>
      <c r="H132" t="s">
        <v>25</v>
      </c>
      <c r="N132" s="6"/>
      <c r="O132" s="6"/>
    </row>
    <row r="133" spans="1:15" ht="15" customHeight="1" x14ac:dyDescent="0.25">
      <c r="A133" t="s">
        <v>194</v>
      </c>
      <c r="B133" t="s">
        <v>197</v>
      </c>
      <c r="C133">
        <v>0.16770199999999999</v>
      </c>
      <c r="D133">
        <v>6.7340299999999997</v>
      </c>
      <c r="E133">
        <v>15.067500000000001</v>
      </c>
      <c r="F133">
        <v>0</v>
      </c>
      <c r="G133" t="s">
        <v>8</v>
      </c>
      <c r="H133" t="s">
        <v>25</v>
      </c>
      <c r="N133" s="6"/>
      <c r="O133" s="6"/>
    </row>
    <row r="134" spans="1:15" ht="15" customHeight="1" x14ac:dyDescent="0.25">
      <c r="A134" t="s">
        <v>198</v>
      </c>
      <c r="B134" t="s">
        <v>199</v>
      </c>
      <c r="C134">
        <v>0.130937</v>
      </c>
      <c r="D134">
        <v>27.088899999999999</v>
      </c>
      <c r="E134">
        <v>8.3250600000000006</v>
      </c>
      <c r="F134">
        <v>3.2491600000000002E-2</v>
      </c>
      <c r="G134" t="s">
        <v>25</v>
      </c>
      <c r="H134" t="s">
        <v>25</v>
      </c>
      <c r="N134" s="6"/>
      <c r="O134" s="6"/>
    </row>
    <row r="135" spans="1:15" ht="15" customHeight="1" x14ac:dyDescent="0.25">
      <c r="A135" t="s">
        <v>198</v>
      </c>
      <c r="B135" t="s">
        <v>200</v>
      </c>
      <c r="C135">
        <v>1.30532</v>
      </c>
      <c r="D135">
        <v>33.5259</v>
      </c>
      <c r="E135">
        <v>32.750599999999999</v>
      </c>
      <c r="F135">
        <v>5.0576700000000002E-2</v>
      </c>
      <c r="G135" t="s">
        <v>25</v>
      </c>
      <c r="H135" t="s">
        <v>25</v>
      </c>
      <c r="N135" s="6"/>
      <c r="O135" s="6"/>
    </row>
    <row r="136" spans="1:15" ht="15" customHeight="1" x14ac:dyDescent="0.25">
      <c r="A136" t="s">
        <v>198</v>
      </c>
      <c r="B136" t="s">
        <v>201</v>
      </c>
      <c r="C136">
        <v>0.10670200000000001</v>
      </c>
      <c r="D136">
        <v>18.632200000000001</v>
      </c>
      <c r="E136">
        <v>1.2829299999999999</v>
      </c>
      <c r="F136">
        <v>3.5733000000000001E-2</v>
      </c>
      <c r="G136" t="s">
        <v>25</v>
      </c>
      <c r="H136" t="s">
        <v>25</v>
      </c>
      <c r="N136" s="6"/>
      <c r="O136" s="6"/>
    </row>
    <row r="137" spans="1:15" ht="15" customHeight="1" x14ac:dyDescent="0.25">
      <c r="A137" t="s">
        <v>198</v>
      </c>
      <c r="B137" t="s">
        <v>202</v>
      </c>
      <c r="C137">
        <v>0.29947400000000002</v>
      </c>
      <c r="D137">
        <v>46.613</v>
      </c>
      <c r="E137">
        <v>4.7104499999999998</v>
      </c>
      <c r="F137">
        <v>4.3121699999999999E-2</v>
      </c>
      <c r="G137" t="s">
        <v>25</v>
      </c>
      <c r="H137" t="s">
        <v>25</v>
      </c>
      <c r="N137" s="6"/>
      <c r="O137" s="6"/>
    </row>
    <row r="138" spans="1:15" ht="15" customHeight="1" x14ac:dyDescent="0.25">
      <c r="A138" t="s">
        <v>203</v>
      </c>
      <c r="B138" t="s">
        <v>204</v>
      </c>
      <c r="C138">
        <v>0.52725200000000005</v>
      </c>
      <c r="D138">
        <v>193.55500000000001</v>
      </c>
      <c r="E138">
        <v>22.861899999999999</v>
      </c>
      <c r="F138">
        <v>1.2388100000000001E-2</v>
      </c>
      <c r="G138" t="s">
        <v>8</v>
      </c>
      <c r="H138" t="s">
        <v>25</v>
      </c>
      <c r="N138" s="6"/>
      <c r="O138" s="6"/>
    </row>
    <row r="139" spans="1:15" ht="15" customHeight="1" x14ac:dyDescent="0.25">
      <c r="A139" t="s">
        <v>205</v>
      </c>
      <c r="B139" t="s">
        <v>206</v>
      </c>
      <c r="C139">
        <v>2.46398E-2</v>
      </c>
      <c r="D139">
        <v>5.4653600000000004</v>
      </c>
      <c r="E139">
        <v>2.3561999999999999</v>
      </c>
      <c r="F139">
        <v>6.5932200000000003E-3</v>
      </c>
      <c r="G139" t="s">
        <v>25</v>
      </c>
      <c r="H139" t="s">
        <v>25</v>
      </c>
      <c r="N139" s="6"/>
      <c r="O139" s="6"/>
    </row>
    <row r="140" spans="1:15" ht="15" customHeight="1" x14ac:dyDescent="0.25">
      <c r="A140" t="s">
        <v>207</v>
      </c>
      <c r="B140" t="s">
        <v>208</v>
      </c>
      <c r="C140">
        <v>0</v>
      </c>
      <c r="D140">
        <v>0</v>
      </c>
      <c r="E140">
        <v>0</v>
      </c>
      <c r="F140">
        <v>0</v>
      </c>
      <c r="G140" t="s">
        <v>8</v>
      </c>
      <c r="H140" t="s">
        <v>8</v>
      </c>
      <c r="N140" s="6"/>
      <c r="O140" s="6"/>
    </row>
    <row r="141" spans="1:15" ht="15" customHeight="1" x14ac:dyDescent="0.25">
      <c r="A141" t="s">
        <v>207</v>
      </c>
      <c r="B141" t="s">
        <v>209</v>
      </c>
      <c r="C141">
        <v>0.28639900000000001</v>
      </c>
      <c r="D141">
        <v>68.636499999999998</v>
      </c>
      <c r="E141">
        <v>9.6075300000000006</v>
      </c>
      <c r="F141">
        <v>0.18052699999999999</v>
      </c>
      <c r="G141" t="s">
        <v>8</v>
      </c>
      <c r="H141" t="s">
        <v>25</v>
      </c>
      <c r="N141" s="6"/>
      <c r="O141" s="6"/>
    </row>
    <row r="142" spans="1:15" ht="15" customHeight="1" x14ac:dyDescent="0.25">
      <c r="A142" t="s">
        <v>207</v>
      </c>
      <c r="B142" t="s">
        <v>210</v>
      </c>
      <c r="C142">
        <v>7.7608200000000002E-2</v>
      </c>
      <c r="D142">
        <v>7.5568400000000002</v>
      </c>
      <c r="E142">
        <v>5.6479200000000001</v>
      </c>
      <c r="F142">
        <v>0</v>
      </c>
      <c r="G142" t="s">
        <v>8</v>
      </c>
      <c r="H142" t="s">
        <v>25</v>
      </c>
      <c r="N142" s="6"/>
      <c r="O142" s="6"/>
    </row>
    <row r="143" spans="1:15" ht="15" customHeight="1" x14ac:dyDescent="0.25">
      <c r="A143" t="s">
        <v>207</v>
      </c>
      <c r="B143" t="s">
        <v>207</v>
      </c>
      <c r="C143">
        <v>0</v>
      </c>
      <c r="D143">
        <v>0</v>
      </c>
      <c r="E143">
        <v>0</v>
      </c>
      <c r="F143">
        <v>0</v>
      </c>
      <c r="G143" t="s">
        <v>8</v>
      </c>
      <c r="H143" t="s">
        <v>8</v>
      </c>
      <c r="N143" s="6"/>
      <c r="O143" s="6"/>
    </row>
    <row r="144" spans="1:15" ht="15" customHeight="1" x14ac:dyDescent="0.25">
      <c r="A144" t="s">
        <v>207</v>
      </c>
      <c r="B144" t="s">
        <v>211</v>
      </c>
      <c r="C144">
        <v>0</v>
      </c>
      <c r="D144">
        <v>0</v>
      </c>
      <c r="E144">
        <v>0</v>
      </c>
      <c r="F144">
        <v>0</v>
      </c>
      <c r="G144" t="s">
        <v>8</v>
      </c>
      <c r="H144" t="s">
        <v>8</v>
      </c>
      <c r="N144" s="6"/>
      <c r="O144" s="6"/>
    </row>
    <row r="145" spans="1:15" ht="15" customHeight="1" x14ac:dyDescent="0.25">
      <c r="A145" t="s">
        <v>207</v>
      </c>
      <c r="B145" t="s">
        <v>212</v>
      </c>
      <c r="C145">
        <v>0</v>
      </c>
      <c r="D145">
        <v>0</v>
      </c>
      <c r="E145">
        <v>0</v>
      </c>
      <c r="F145">
        <v>0</v>
      </c>
      <c r="G145" t="s">
        <v>8</v>
      </c>
      <c r="H145" t="s">
        <v>8</v>
      </c>
      <c r="N145" s="6"/>
      <c r="O145" s="6"/>
    </row>
    <row r="146" spans="1:15" ht="15" customHeight="1" x14ac:dyDescent="0.25">
      <c r="A146" t="s">
        <v>207</v>
      </c>
      <c r="B146" t="s">
        <v>213</v>
      </c>
      <c r="C146">
        <v>0</v>
      </c>
      <c r="D146">
        <v>0</v>
      </c>
      <c r="E146">
        <v>0</v>
      </c>
      <c r="F146">
        <v>0</v>
      </c>
      <c r="G146" t="s">
        <v>8</v>
      </c>
      <c r="H146" t="s">
        <v>8</v>
      </c>
      <c r="N146" s="6"/>
      <c r="O146" s="6"/>
    </row>
    <row r="147" spans="1:15" ht="15" customHeight="1" x14ac:dyDescent="0.25">
      <c r="A147" t="s">
        <v>214</v>
      </c>
      <c r="B147" t="s">
        <v>215</v>
      </c>
      <c r="C147">
        <v>0.14668</v>
      </c>
      <c r="D147">
        <v>29.027000000000001</v>
      </c>
      <c r="E147">
        <v>9.2130500000000008</v>
      </c>
      <c r="F147">
        <v>5.3574799999999999E-2</v>
      </c>
      <c r="G147" t="s">
        <v>25</v>
      </c>
      <c r="H147" t="s">
        <v>25</v>
      </c>
      <c r="N147" s="6"/>
      <c r="O147" s="6"/>
    </row>
    <row r="148" spans="1:15" ht="15" customHeight="1" x14ac:dyDescent="0.25">
      <c r="A148" t="s">
        <v>214</v>
      </c>
      <c r="B148" t="s">
        <v>216</v>
      </c>
      <c r="C148">
        <v>0.109845</v>
      </c>
      <c r="D148">
        <v>11.0488</v>
      </c>
      <c r="E148">
        <v>5.5391300000000001</v>
      </c>
      <c r="F148">
        <v>2.4076899999999998E-2</v>
      </c>
      <c r="G148" t="s">
        <v>8</v>
      </c>
      <c r="H148" t="s">
        <v>25</v>
      </c>
      <c r="N148" s="6"/>
      <c r="O148" s="6"/>
    </row>
    <row r="149" spans="1:15" ht="15" customHeight="1" x14ac:dyDescent="0.25">
      <c r="A149" t="s">
        <v>217</v>
      </c>
      <c r="B149" t="s">
        <v>218</v>
      </c>
      <c r="C149">
        <v>6.9257399999999997E-2</v>
      </c>
      <c r="D149">
        <v>15.5505</v>
      </c>
      <c r="E149">
        <v>11.8406</v>
      </c>
      <c r="F149">
        <v>0</v>
      </c>
      <c r="G149" t="s">
        <v>8</v>
      </c>
      <c r="H149" t="s">
        <v>25</v>
      </c>
      <c r="N149" s="6"/>
      <c r="O149" s="6"/>
    </row>
    <row r="150" spans="1:15" ht="15" customHeight="1" x14ac:dyDescent="0.25">
      <c r="A150" t="s">
        <v>219</v>
      </c>
      <c r="B150" t="s">
        <v>220</v>
      </c>
      <c r="C150">
        <v>0.24290999999999999</v>
      </c>
      <c r="D150">
        <v>54.309399999999997</v>
      </c>
      <c r="E150">
        <v>10.564500000000001</v>
      </c>
      <c r="F150">
        <v>9.0244900000000003E-2</v>
      </c>
      <c r="G150" t="s">
        <v>25</v>
      </c>
      <c r="H150" t="s">
        <v>25</v>
      </c>
      <c r="N150" s="6"/>
      <c r="O150" s="6"/>
    </row>
    <row r="151" spans="1:15" ht="15" customHeight="1" x14ac:dyDescent="0.25">
      <c r="A151" t="s">
        <v>219</v>
      </c>
      <c r="B151" t="s">
        <v>221</v>
      </c>
      <c r="C151">
        <v>0.20555599999999999</v>
      </c>
      <c r="D151">
        <v>40.327599999999997</v>
      </c>
      <c r="E151">
        <v>10.8019</v>
      </c>
      <c r="F151">
        <v>8.08474E-2</v>
      </c>
      <c r="G151" t="s">
        <v>25</v>
      </c>
      <c r="H151" t="s">
        <v>25</v>
      </c>
      <c r="N151" s="6"/>
      <c r="O151" s="6"/>
    </row>
    <row r="152" spans="1:15" ht="15" customHeight="1" x14ac:dyDescent="0.25">
      <c r="A152" t="s">
        <v>219</v>
      </c>
      <c r="B152" t="s">
        <v>222</v>
      </c>
      <c r="C152">
        <v>0.249224</v>
      </c>
      <c r="D152">
        <v>28.9847</v>
      </c>
      <c r="E152">
        <v>16.462199999999999</v>
      </c>
      <c r="F152">
        <v>4.4943999999999998E-2</v>
      </c>
      <c r="G152" t="s">
        <v>25</v>
      </c>
      <c r="H152" t="s">
        <v>25</v>
      </c>
      <c r="N152" s="6"/>
      <c r="O152" s="6"/>
    </row>
    <row r="153" spans="1:15" ht="15" customHeight="1" x14ac:dyDescent="0.25">
      <c r="A153" t="s">
        <v>223</v>
      </c>
      <c r="B153" t="s">
        <v>224</v>
      </c>
      <c r="C153">
        <v>0.14075699999999999</v>
      </c>
      <c r="D153">
        <v>80.767300000000006</v>
      </c>
      <c r="E153">
        <v>6.5170700000000004</v>
      </c>
      <c r="F153">
        <v>4.5966899999999998E-2</v>
      </c>
      <c r="G153" t="s">
        <v>25</v>
      </c>
      <c r="H153" t="s">
        <v>25</v>
      </c>
      <c r="N153" s="6"/>
      <c r="O153" s="6"/>
    </row>
    <row r="154" spans="1:15" ht="15" customHeight="1" x14ac:dyDescent="0.25">
      <c r="A154" t="s">
        <v>225</v>
      </c>
      <c r="B154" t="s">
        <v>226</v>
      </c>
      <c r="C154">
        <v>0.20841399999999999</v>
      </c>
      <c r="D154">
        <v>56.047600000000003</v>
      </c>
      <c r="E154">
        <v>7.5607600000000001</v>
      </c>
      <c r="F154">
        <v>2.9706400000000001E-2</v>
      </c>
      <c r="G154" t="s">
        <v>8</v>
      </c>
      <c r="H154" t="s">
        <v>25</v>
      </c>
      <c r="N154" s="6"/>
      <c r="O154" s="6"/>
    </row>
    <row r="155" spans="1:15" ht="15" customHeight="1" x14ac:dyDescent="0.25">
      <c r="A155" t="s">
        <v>227</v>
      </c>
      <c r="B155" t="s">
        <v>228</v>
      </c>
      <c r="C155">
        <v>0.124551</v>
      </c>
      <c r="D155">
        <v>24.613099999999999</v>
      </c>
      <c r="E155">
        <v>6.6344900000000004</v>
      </c>
      <c r="F155">
        <v>3.04613E-2</v>
      </c>
      <c r="G155" t="s">
        <v>25</v>
      </c>
      <c r="H155" t="s">
        <v>25</v>
      </c>
      <c r="N155" s="6"/>
      <c r="O155" s="6"/>
    </row>
    <row r="156" spans="1:15" ht="15" customHeight="1" x14ac:dyDescent="0.25">
      <c r="A156" t="s">
        <v>227</v>
      </c>
      <c r="B156" t="s">
        <v>229</v>
      </c>
      <c r="C156">
        <v>0.149173</v>
      </c>
      <c r="D156">
        <v>32.055300000000003</v>
      </c>
      <c r="E156">
        <v>9.1837800000000005</v>
      </c>
      <c r="F156">
        <v>4.4443299999999998E-2</v>
      </c>
      <c r="G156" t="s">
        <v>25</v>
      </c>
      <c r="H156" t="s">
        <v>25</v>
      </c>
      <c r="N156" s="6"/>
      <c r="O156" s="6"/>
    </row>
    <row r="157" spans="1:15" ht="15" customHeight="1" x14ac:dyDescent="0.25">
      <c r="A157" t="s">
        <v>227</v>
      </c>
      <c r="B157" t="s">
        <v>230</v>
      </c>
      <c r="C157">
        <v>0.124365</v>
      </c>
      <c r="D157">
        <v>26.658200000000001</v>
      </c>
      <c r="E157">
        <v>9.20364</v>
      </c>
      <c r="F157">
        <v>2.76519E-2</v>
      </c>
      <c r="G157" t="s">
        <v>25</v>
      </c>
      <c r="H157" t="s">
        <v>25</v>
      </c>
      <c r="N157" s="6"/>
      <c r="O157" s="6"/>
    </row>
    <row r="158" spans="1:15" ht="15" customHeight="1" x14ac:dyDescent="0.25">
      <c r="A158" t="s">
        <v>227</v>
      </c>
      <c r="B158" t="s">
        <v>231</v>
      </c>
      <c r="C158">
        <v>0.14919399999999999</v>
      </c>
      <c r="D158">
        <v>28.668600000000001</v>
      </c>
      <c r="E158">
        <v>7.56996</v>
      </c>
      <c r="F158">
        <v>2.9206900000000001E-2</v>
      </c>
      <c r="G158" t="s">
        <v>25</v>
      </c>
      <c r="H158" t="s">
        <v>25</v>
      </c>
      <c r="N158" s="6"/>
      <c r="O158" s="6"/>
    </row>
    <row r="159" spans="1:15" ht="15" customHeight="1" x14ac:dyDescent="0.25">
      <c r="A159" t="s">
        <v>232</v>
      </c>
      <c r="B159" t="s">
        <v>233</v>
      </c>
      <c r="C159">
        <v>0</v>
      </c>
      <c r="D159">
        <v>0</v>
      </c>
      <c r="E159">
        <v>0</v>
      </c>
      <c r="F159">
        <v>0</v>
      </c>
      <c r="G159" t="s">
        <v>8</v>
      </c>
      <c r="H159" t="s">
        <v>8</v>
      </c>
      <c r="N159" s="6"/>
      <c r="O159" s="6"/>
    </row>
    <row r="160" spans="1:15" ht="15" customHeight="1" x14ac:dyDescent="0.25">
      <c r="A160" t="s">
        <v>234</v>
      </c>
      <c r="B160" s="7" t="s">
        <v>1072</v>
      </c>
      <c r="C160">
        <v>0</v>
      </c>
      <c r="D160">
        <v>0</v>
      </c>
      <c r="E160">
        <v>0</v>
      </c>
      <c r="F160">
        <v>0</v>
      </c>
      <c r="G160" t="s">
        <v>8</v>
      </c>
      <c r="H160" t="s">
        <v>8</v>
      </c>
      <c r="N160" s="6"/>
      <c r="O160" s="6"/>
    </row>
    <row r="161" spans="1:15" ht="15" customHeight="1" x14ac:dyDescent="0.25">
      <c r="A161" t="s">
        <v>235</v>
      </c>
      <c r="B161" t="s">
        <v>236</v>
      </c>
      <c r="C161">
        <v>7.3552099999999995E-2</v>
      </c>
      <c r="D161">
        <v>12.845700000000001</v>
      </c>
      <c r="E161">
        <v>8.8142200000000006</v>
      </c>
      <c r="F161">
        <v>4.0650399999999998E-3</v>
      </c>
      <c r="G161" t="s">
        <v>25</v>
      </c>
      <c r="H161" t="s">
        <v>25</v>
      </c>
      <c r="N161" s="6"/>
      <c r="O161" s="6"/>
    </row>
    <row r="162" spans="1:15" ht="15" customHeight="1" x14ac:dyDescent="0.25">
      <c r="A162" t="s">
        <v>237</v>
      </c>
      <c r="B162" t="s">
        <v>89</v>
      </c>
      <c r="C162">
        <v>0</v>
      </c>
      <c r="D162">
        <v>0</v>
      </c>
      <c r="E162">
        <v>0</v>
      </c>
      <c r="F162">
        <v>0</v>
      </c>
      <c r="G162" t="s">
        <v>8</v>
      </c>
      <c r="H162" t="s">
        <v>8</v>
      </c>
      <c r="N162" s="6"/>
      <c r="O162" s="6"/>
    </row>
    <row r="163" spans="1:15" ht="15" customHeight="1" x14ac:dyDescent="0.25">
      <c r="A163" t="s">
        <v>238</v>
      </c>
      <c r="B163" t="s">
        <v>239</v>
      </c>
      <c r="C163">
        <v>0.12875800000000001</v>
      </c>
      <c r="D163">
        <v>45.555599999999998</v>
      </c>
      <c r="E163">
        <v>7.9465599999999998</v>
      </c>
      <c r="F163">
        <v>7.3747400000000003E-3</v>
      </c>
      <c r="G163" t="s">
        <v>8</v>
      </c>
      <c r="H163" t="s">
        <v>25</v>
      </c>
      <c r="N163" s="6"/>
      <c r="O163" s="6"/>
    </row>
    <row r="164" spans="1:15" ht="15" customHeight="1" x14ac:dyDescent="0.25">
      <c r="A164" t="s">
        <v>240</v>
      </c>
      <c r="B164" t="s">
        <v>241</v>
      </c>
      <c r="C164">
        <v>9.0892100000000003E-2</v>
      </c>
      <c r="D164">
        <v>66.146199999999993</v>
      </c>
      <c r="E164">
        <v>6.1808699999999996</v>
      </c>
      <c r="F164">
        <v>4.0871800000000002E-3</v>
      </c>
      <c r="G164" t="s">
        <v>8</v>
      </c>
      <c r="H164" t="s">
        <v>25</v>
      </c>
      <c r="N164" s="6"/>
      <c r="O164" s="6"/>
    </row>
    <row r="165" spans="1:15" ht="15" customHeight="1" x14ac:dyDescent="0.25">
      <c r="A165" t="s">
        <v>240</v>
      </c>
      <c r="B165" t="s">
        <v>242</v>
      </c>
      <c r="C165">
        <v>9.2982400000000007E-2</v>
      </c>
      <c r="D165">
        <v>15.557</v>
      </c>
      <c r="E165">
        <v>10.1455</v>
      </c>
      <c r="F165">
        <v>6.75407E-3</v>
      </c>
      <c r="G165" t="s">
        <v>8</v>
      </c>
      <c r="H165" t="s">
        <v>25</v>
      </c>
      <c r="N165" s="6"/>
      <c r="O165" s="6"/>
    </row>
    <row r="166" spans="1:15" ht="15" customHeight="1" x14ac:dyDescent="0.25">
      <c r="A166" t="s">
        <v>243</v>
      </c>
      <c r="B166" t="s">
        <v>244</v>
      </c>
      <c r="C166">
        <v>5.9779699999999998E-2</v>
      </c>
      <c r="D166">
        <v>9.2437699999999996</v>
      </c>
      <c r="E166">
        <v>2.2734700000000001</v>
      </c>
      <c r="F166">
        <v>3.5901200000000001E-2</v>
      </c>
      <c r="G166" t="s">
        <v>25</v>
      </c>
      <c r="H166" t="s">
        <v>25</v>
      </c>
      <c r="N166" s="6"/>
      <c r="O166" s="6"/>
    </row>
    <row r="167" spans="1:15" ht="15" customHeight="1" x14ac:dyDescent="0.25">
      <c r="A167" t="s">
        <v>245</v>
      </c>
      <c r="B167" t="s">
        <v>246</v>
      </c>
      <c r="C167">
        <v>0.108</v>
      </c>
      <c r="D167">
        <v>12.454499999999999</v>
      </c>
      <c r="E167">
        <v>9.77135</v>
      </c>
      <c r="F167">
        <v>3.9370100000000003E-3</v>
      </c>
      <c r="G167" t="s">
        <v>25</v>
      </c>
      <c r="H167" t="s">
        <v>25</v>
      </c>
      <c r="N167" s="6"/>
      <c r="O167" s="6"/>
    </row>
    <row r="168" spans="1:15" ht="15" customHeight="1" x14ac:dyDescent="0.25">
      <c r="A168" t="s">
        <v>247</v>
      </c>
      <c r="B168" t="s">
        <v>248</v>
      </c>
      <c r="C168">
        <v>0</v>
      </c>
      <c r="D168">
        <v>0</v>
      </c>
      <c r="E168">
        <v>0</v>
      </c>
      <c r="F168">
        <v>0</v>
      </c>
      <c r="G168" t="s">
        <v>25</v>
      </c>
      <c r="H168" t="s">
        <v>8</v>
      </c>
      <c r="N168" s="6"/>
      <c r="O168" s="6"/>
    </row>
    <row r="169" spans="1:15" ht="15" customHeight="1" x14ac:dyDescent="0.25">
      <c r="A169" t="s">
        <v>247</v>
      </c>
      <c r="B169" t="s">
        <v>249</v>
      </c>
      <c r="C169">
        <v>0.171073</v>
      </c>
      <c r="D169">
        <v>19.189800000000002</v>
      </c>
      <c r="E169">
        <v>11.753299999999999</v>
      </c>
      <c r="F169">
        <v>2.3375699999999999E-2</v>
      </c>
      <c r="G169" t="s">
        <v>25</v>
      </c>
      <c r="H169" t="s">
        <v>25</v>
      </c>
      <c r="N169" s="6"/>
      <c r="O169" s="6"/>
    </row>
    <row r="170" spans="1:15" ht="15" customHeight="1" x14ac:dyDescent="0.25">
      <c r="A170" t="s">
        <v>247</v>
      </c>
      <c r="B170" t="s">
        <v>250</v>
      </c>
      <c r="C170">
        <v>0.175231</v>
      </c>
      <c r="D170">
        <v>27.9864</v>
      </c>
      <c r="E170">
        <v>11.6585</v>
      </c>
      <c r="F170">
        <v>4.3510500000000001E-2</v>
      </c>
      <c r="G170" t="s">
        <v>25</v>
      </c>
      <c r="H170" t="s">
        <v>25</v>
      </c>
      <c r="N170" s="6"/>
      <c r="O170" s="6"/>
    </row>
    <row r="171" spans="1:15" ht="15" customHeight="1" x14ac:dyDescent="0.25">
      <c r="A171" t="s">
        <v>247</v>
      </c>
      <c r="B171" t="s">
        <v>251</v>
      </c>
      <c r="C171">
        <v>0.102419</v>
      </c>
      <c r="D171">
        <v>23.555399999999999</v>
      </c>
      <c r="E171">
        <v>5.8405899999999997</v>
      </c>
      <c r="F171">
        <v>4.7579600000000003E-3</v>
      </c>
      <c r="G171" t="s">
        <v>25</v>
      </c>
      <c r="H171" t="s">
        <v>25</v>
      </c>
      <c r="N171" s="6"/>
      <c r="O171" s="6"/>
    </row>
    <row r="172" spans="1:15" ht="15" customHeight="1" x14ac:dyDescent="0.25">
      <c r="A172" t="s">
        <v>252</v>
      </c>
      <c r="B172" t="s">
        <v>253</v>
      </c>
      <c r="C172">
        <v>0</v>
      </c>
      <c r="D172">
        <v>0</v>
      </c>
      <c r="E172">
        <v>0</v>
      </c>
      <c r="F172">
        <v>0</v>
      </c>
      <c r="G172" t="s">
        <v>8</v>
      </c>
      <c r="H172" t="s">
        <v>8</v>
      </c>
      <c r="N172" s="6"/>
      <c r="O172" s="6"/>
    </row>
    <row r="173" spans="1:15" ht="15" customHeight="1" x14ac:dyDescent="0.25">
      <c r="A173" t="s">
        <v>254</v>
      </c>
      <c r="B173" s="7" t="s">
        <v>1073</v>
      </c>
      <c r="C173">
        <v>0</v>
      </c>
      <c r="D173">
        <v>0</v>
      </c>
      <c r="E173">
        <v>0</v>
      </c>
      <c r="F173">
        <v>0</v>
      </c>
      <c r="G173" t="s">
        <v>8</v>
      </c>
      <c r="H173" t="s">
        <v>8</v>
      </c>
      <c r="N173" s="6"/>
      <c r="O173" s="6"/>
    </row>
    <row r="174" spans="1:15" ht="15" customHeight="1" x14ac:dyDescent="0.25">
      <c r="A174" t="s">
        <v>255</v>
      </c>
      <c r="B174" t="s">
        <v>256</v>
      </c>
      <c r="C174">
        <v>0.13211300000000001</v>
      </c>
      <c r="D174">
        <v>25.6675</v>
      </c>
      <c r="E174">
        <v>9.5279000000000007</v>
      </c>
      <c r="F174">
        <v>3.7883E-2</v>
      </c>
      <c r="G174" t="s">
        <v>25</v>
      </c>
      <c r="H174" t="s">
        <v>25</v>
      </c>
      <c r="N174" s="6"/>
      <c r="O174" s="6"/>
    </row>
    <row r="175" spans="1:15" ht="15" customHeight="1" x14ac:dyDescent="0.25">
      <c r="A175" t="s">
        <v>255</v>
      </c>
      <c r="B175" t="s">
        <v>257</v>
      </c>
      <c r="C175">
        <v>0.137269</v>
      </c>
      <c r="D175">
        <v>44.188499999999998</v>
      </c>
      <c r="E175">
        <v>5.93309</v>
      </c>
      <c r="F175">
        <v>3.1717099999999998E-2</v>
      </c>
      <c r="G175" t="s">
        <v>25</v>
      </c>
      <c r="H175" t="s">
        <v>25</v>
      </c>
      <c r="N175" s="6"/>
      <c r="O175" s="6"/>
    </row>
    <row r="176" spans="1:15" ht="15" customHeight="1" x14ac:dyDescent="0.25">
      <c r="A176" t="s">
        <v>255</v>
      </c>
      <c r="B176" t="s">
        <v>258</v>
      </c>
      <c r="C176">
        <v>0</v>
      </c>
      <c r="D176">
        <v>0</v>
      </c>
      <c r="E176">
        <v>0</v>
      </c>
      <c r="F176">
        <v>0</v>
      </c>
      <c r="G176" t="s">
        <v>25</v>
      </c>
      <c r="H176" t="s">
        <v>8</v>
      </c>
      <c r="N176" s="6"/>
      <c r="O176" s="6"/>
    </row>
    <row r="177" spans="1:15" ht="15" customHeight="1" x14ac:dyDescent="0.25">
      <c r="A177" t="s">
        <v>255</v>
      </c>
      <c r="B177" t="s">
        <v>259</v>
      </c>
      <c r="C177">
        <v>0.81693899999999997</v>
      </c>
      <c r="D177">
        <v>30.424800000000001</v>
      </c>
      <c r="E177">
        <v>32.807899999999997</v>
      </c>
      <c r="F177">
        <v>2.0727499999999999E-2</v>
      </c>
      <c r="G177" t="s">
        <v>25</v>
      </c>
      <c r="H177" t="s">
        <v>25</v>
      </c>
      <c r="N177" s="6"/>
      <c r="O177" s="6"/>
    </row>
    <row r="178" spans="1:15" ht="15" customHeight="1" x14ac:dyDescent="0.25">
      <c r="A178" t="s">
        <v>260</v>
      </c>
      <c r="B178" t="s">
        <v>261</v>
      </c>
      <c r="C178">
        <v>8.5440500000000003E-2</v>
      </c>
      <c r="D178">
        <v>7.4374599999999997</v>
      </c>
      <c r="E178">
        <v>6.0766900000000001</v>
      </c>
      <c r="F178">
        <v>4.2872600000000002E-3</v>
      </c>
      <c r="G178" t="s">
        <v>25</v>
      </c>
      <c r="H178" t="s">
        <v>25</v>
      </c>
      <c r="N178" s="6"/>
      <c r="O178" s="6"/>
    </row>
    <row r="179" spans="1:15" ht="15" customHeight="1" x14ac:dyDescent="0.25">
      <c r="A179" t="s">
        <v>262</v>
      </c>
      <c r="B179" t="s">
        <v>263</v>
      </c>
      <c r="C179">
        <v>0</v>
      </c>
      <c r="D179">
        <v>0</v>
      </c>
      <c r="E179">
        <v>0</v>
      </c>
      <c r="F179">
        <v>0</v>
      </c>
      <c r="G179" t="s">
        <v>8</v>
      </c>
      <c r="H179" t="s">
        <v>8</v>
      </c>
      <c r="N179" s="6"/>
      <c r="O179" s="6"/>
    </row>
    <row r="180" spans="1:15" ht="15" customHeight="1" x14ac:dyDescent="0.25">
      <c r="A180" t="s">
        <v>264</v>
      </c>
      <c r="B180" t="s">
        <v>265</v>
      </c>
      <c r="C180">
        <v>0</v>
      </c>
      <c r="D180">
        <v>0</v>
      </c>
      <c r="E180">
        <v>0</v>
      </c>
      <c r="F180">
        <v>0</v>
      </c>
      <c r="G180" t="s">
        <v>8</v>
      </c>
      <c r="H180" t="s">
        <v>8</v>
      </c>
      <c r="N180" s="6"/>
      <c r="O180" s="6"/>
    </row>
    <row r="181" spans="1:15" ht="15" customHeight="1" x14ac:dyDescent="0.25">
      <c r="A181" t="s">
        <v>266</v>
      </c>
      <c r="B181" t="s">
        <v>267</v>
      </c>
      <c r="C181">
        <v>0.10199900000000001</v>
      </c>
      <c r="D181">
        <v>20.738499999999998</v>
      </c>
      <c r="E181">
        <v>3.5297000000000001</v>
      </c>
      <c r="F181">
        <v>6.3836100000000007E-2</v>
      </c>
      <c r="G181" t="s">
        <v>25</v>
      </c>
      <c r="H181" t="s">
        <v>25</v>
      </c>
      <c r="N181" s="6"/>
      <c r="O181" s="6"/>
    </row>
    <row r="182" spans="1:15" ht="15" customHeight="1" x14ac:dyDescent="0.25">
      <c r="A182" t="s">
        <v>268</v>
      </c>
      <c r="B182" s="7" t="s">
        <v>1074</v>
      </c>
      <c r="C182">
        <v>0</v>
      </c>
      <c r="D182">
        <v>0</v>
      </c>
      <c r="E182">
        <v>0</v>
      </c>
      <c r="F182">
        <v>0</v>
      </c>
      <c r="G182" t="s">
        <v>8</v>
      </c>
      <c r="H182" t="s">
        <v>8</v>
      </c>
      <c r="N182" s="6"/>
      <c r="O182" s="6"/>
    </row>
    <row r="183" spans="1:15" ht="15" customHeight="1" x14ac:dyDescent="0.25">
      <c r="A183" t="s">
        <v>270</v>
      </c>
      <c r="B183" s="5" t="s">
        <v>1058</v>
      </c>
      <c r="C183">
        <v>0</v>
      </c>
      <c r="D183">
        <v>0</v>
      </c>
      <c r="E183">
        <v>0</v>
      </c>
      <c r="F183">
        <v>0</v>
      </c>
      <c r="G183" t="s">
        <v>8</v>
      </c>
      <c r="H183" t="s">
        <v>8</v>
      </c>
      <c r="N183" s="6"/>
      <c r="O183" s="6"/>
    </row>
    <row r="184" spans="1:15" ht="15" customHeight="1" x14ac:dyDescent="0.25">
      <c r="A184" t="s">
        <v>270</v>
      </c>
      <c r="B184" t="s">
        <v>269</v>
      </c>
      <c r="C184">
        <v>0.47593000000000002</v>
      </c>
      <c r="D184">
        <v>152.56200000000001</v>
      </c>
      <c r="E184">
        <v>13.4109</v>
      </c>
      <c r="F184">
        <v>0.155388</v>
      </c>
      <c r="G184" t="s">
        <v>8</v>
      </c>
      <c r="H184" t="s">
        <v>25</v>
      </c>
      <c r="N184" s="6"/>
      <c r="O184" s="6"/>
    </row>
    <row r="185" spans="1:15" ht="15" customHeight="1" x14ac:dyDescent="0.25">
      <c r="A185" t="s">
        <v>271</v>
      </c>
      <c r="B185" s="7" t="s">
        <v>1075</v>
      </c>
      <c r="C185">
        <v>0</v>
      </c>
      <c r="D185">
        <v>0</v>
      </c>
      <c r="E185">
        <v>0</v>
      </c>
      <c r="F185">
        <v>0</v>
      </c>
      <c r="G185" t="s">
        <v>8</v>
      </c>
      <c r="H185" t="s">
        <v>8</v>
      </c>
      <c r="N185" s="6"/>
      <c r="O185" s="6"/>
    </row>
    <row r="186" spans="1:15" ht="15" customHeight="1" x14ac:dyDescent="0.25">
      <c r="A186" t="s">
        <v>272</v>
      </c>
      <c r="B186" t="s">
        <v>273</v>
      </c>
      <c r="C186">
        <v>0.111084</v>
      </c>
      <c r="D186">
        <v>38.420299999999997</v>
      </c>
      <c r="E186">
        <v>5.5420600000000002</v>
      </c>
      <c r="F186">
        <v>1.8631000000000002E-2</v>
      </c>
      <c r="G186" t="s">
        <v>25</v>
      </c>
      <c r="H186" t="s">
        <v>25</v>
      </c>
      <c r="N186" s="6"/>
      <c r="O186" s="6"/>
    </row>
    <row r="187" spans="1:15" ht="15" customHeight="1" x14ac:dyDescent="0.25">
      <c r="A187" t="s">
        <v>274</v>
      </c>
      <c r="B187" t="s">
        <v>275</v>
      </c>
      <c r="C187">
        <v>0</v>
      </c>
      <c r="D187">
        <v>0</v>
      </c>
      <c r="E187">
        <v>0</v>
      </c>
      <c r="F187">
        <v>0</v>
      </c>
      <c r="G187" t="s">
        <v>8</v>
      </c>
      <c r="H187" t="s">
        <v>8</v>
      </c>
      <c r="N187" s="6"/>
      <c r="O187" s="6"/>
    </row>
    <row r="188" spans="1:15" ht="15" customHeight="1" x14ac:dyDescent="0.25">
      <c r="A188" t="s">
        <v>276</v>
      </c>
      <c r="B188" t="s">
        <v>277</v>
      </c>
      <c r="C188">
        <v>0.152861</v>
      </c>
      <c r="D188">
        <v>16.8127</v>
      </c>
      <c r="E188">
        <v>4.5816400000000002</v>
      </c>
      <c r="F188">
        <v>1.6450800000000002E-2</v>
      </c>
      <c r="G188" t="s">
        <v>25</v>
      </c>
      <c r="H188" t="s">
        <v>25</v>
      </c>
      <c r="N188" s="6"/>
      <c r="O188" s="6"/>
    </row>
    <row r="189" spans="1:15" ht="15" customHeight="1" x14ac:dyDescent="0.25">
      <c r="A189" t="s">
        <v>278</v>
      </c>
      <c r="B189" t="s">
        <v>279</v>
      </c>
      <c r="C189">
        <v>0.39961400000000002</v>
      </c>
      <c r="D189">
        <v>91.476100000000002</v>
      </c>
      <c r="E189">
        <v>3.9195199999999999</v>
      </c>
      <c r="F189">
        <v>8.5556999999999994E-2</v>
      </c>
      <c r="G189" t="s">
        <v>25</v>
      </c>
      <c r="H189" t="s">
        <v>25</v>
      </c>
      <c r="N189" s="6"/>
      <c r="O189" s="6"/>
    </row>
    <row r="190" spans="1:15" ht="15" customHeight="1" x14ac:dyDescent="0.25">
      <c r="A190" t="s">
        <v>278</v>
      </c>
      <c r="B190" t="s">
        <v>280</v>
      </c>
      <c r="C190">
        <v>0.708677</v>
      </c>
      <c r="D190">
        <v>47.165399999999998</v>
      </c>
      <c r="E190">
        <v>11.1167</v>
      </c>
      <c r="F190">
        <v>0.120016</v>
      </c>
      <c r="G190" t="s">
        <v>25</v>
      </c>
      <c r="H190" t="s">
        <v>25</v>
      </c>
      <c r="N190" s="6"/>
      <c r="O190" s="6"/>
    </row>
    <row r="191" spans="1:15" ht="15" customHeight="1" x14ac:dyDescent="0.25">
      <c r="A191" t="s">
        <v>281</v>
      </c>
      <c r="B191" t="s">
        <v>282</v>
      </c>
      <c r="C191">
        <v>0.347271</v>
      </c>
      <c r="D191">
        <v>32.439100000000003</v>
      </c>
      <c r="E191">
        <v>5.8</v>
      </c>
      <c r="F191">
        <v>2.4058800000000002E-2</v>
      </c>
      <c r="G191" t="s">
        <v>25</v>
      </c>
      <c r="H191" t="s">
        <v>25</v>
      </c>
      <c r="N191" s="6"/>
      <c r="O191" s="6"/>
    </row>
    <row r="192" spans="1:15" ht="15" customHeight="1" x14ac:dyDescent="0.25">
      <c r="A192" t="s">
        <v>281</v>
      </c>
      <c r="B192" t="s">
        <v>283</v>
      </c>
      <c r="C192">
        <v>0.29987000000000003</v>
      </c>
      <c r="D192">
        <v>42.351999999999997</v>
      </c>
      <c r="E192">
        <v>14.975</v>
      </c>
      <c r="F192">
        <v>0.119467</v>
      </c>
      <c r="G192" t="s">
        <v>25</v>
      </c>
      <c r="H192" t="s">
        <v>25</v>
      </c>
      <c r="N192" s="6"/>
      <c r="O192" s="6"/>
    </row>
    <row r="193" spans="1:15" ht="15" customHeight="1" x14ac:dyDescent="0.25">
      <c r="A193" t="s">
        <v>284</v>
      </c>
      <c r="B193" t="s">
        <v>285</v>
      </c>
      <c r="C193">
        <v>0</v>
      </c>
      <c r="D193">
        <v>0</v>
      </c>
      <c r="E193">
        <v>0</v>
      </c>
      <c r="F193">
        <v>0</v>
      </c>
      <c r="G193" t="s">
        <v>8</v>
      </c>
      <c r="H193" t="s">
        <v>8</v>
      </c>
      <c r="N193" s="6"/>
      <c r="O193" s="6"/>
    </row>
    <row r="194" spans="1:15" ht="15" customHeight="1" x14ac:dyDescent="0.25">
      <c r="A194" t="s">
        <v>286</v>
      </c>
      <c r="B194" t="s">
        <v>287</v>
      </c>
      <c r="C194">
        <v>0.17708699999999999</v>
      </c>
      <c r="D194">
        <v>10.7918</v>
      </c>
      <c r="E194">
        <v>16.5565</v>
      </c>
      <c r="F194">
        <v>1.01283E-2</v>
      </c>
      <c r="G194" t="s">
        <v>25</v>
      </c>
      <c r="H194" t="s">
        <v>25</v>
      </c>
      <c r="N194" s="6"/>
      <c r="O194" s="6"/>
    </row>
    <row r="195" spans="1:15" ht="15" customHeight="1" x14ac:dyDescent="0.25">
      <c r="A195" t="s">
        <v>286</v>
      </c>
      <c r="B195" t="s">
        <v>288</v>
      </c>
      <c r="C195">
        <v>0.19797799999999999</v>
      </c>
      <c r="D195">
        <v>13.3048</v>
      </c>
      <c r="E195">
        <v>16.692799999999998</v>
      </c>
      <c r="F195">
        <v>1.7256299999999999E-2</v>
      </c>
      <c r="G195" t="s">
        <v>25</v>
      </c>
      <c r="H195" t="s">
        <v>25</v>
      </c>
      <c r="N195" s="6"/>
      <c r="O195" s="6"/>
    </row>
    <row r="196" spans="1:15" ht="15" customHeight="1" x14ac:dyDescent="0.25">
      <c r="A196" t="s">
        <v>286</v>
      </c>
      <c r="B196" t="s">
        <v>289</v>
      </c>
      <c r="C196">
        <v>0.15751000000000001</v>
      </c>
      <c r="D196">
        <v>9.3347200000000008</v>
      </c>
      <c r="E196">
        <v>15.268000000000001</v>
      </c>
      <c r="F196">
        <v>8.1419000000000005E-3</v>
      </c>
      <c r="G196" t="s">
        <v>25</v>
      </c>
      <c r="H196" t="s">
        <v>25</v>
      </c>
      <c r="N196" s="6"/>
      <c r="O196" s="6"/>
    </row>
    <row r="197" spans="1:15" ht="15" customHeight="1" x14ac:dyDescent="0.25">
      <c r="A197" t="s">
        <v>286</v>
      </c>
      <c r="B197" t="s">
        <v>290</v>
      </c>
      <c r="C197">
        <v>0.13275300000000001</v>
      </c>
      <c r="D197">
        <v>23.9312</v>
      </c>
      <c r="E197">
        <v>7.4451700000000001</v>
      </c>
      <c r="F197">
        <v>2.6734899999999999E-2</v>
      </c>
      <c r="G197" t="s">
        <v>25</v>
      </c>
      <c r="H197" t="s">
        <v>25</v>
      </c>
      <c r="N197" s="6"/>
      <c r="O197" s="6"/>
    </row>
    <row r="198" spans="1:15" ht="15" customHeight="1" x14ac:dyDescent="0.25">
      <c r="A198" t="s">
        <v>291</v>
      </c>
      <c r="B198" t="s">
        <v>292</v>
      </c>
      <c r="C198">
        <v>0.172185</v>
      </c>
      <c r="D198">
        <v>7.53965</v>
      </c>
      <c r="E198">
        <v>16.388999999999999</v>
      </c>
      <c r="F198">
        <v>0</v>
      </c>
      <c r="G198" t="s">
        <v>8</v>
      </c>
      <c r="H198" t="s">
        <v>25</v>
      </c>
      <c r="N198" s="6"/>
      <c r="O198" s="6"/>
    </row>
    <row r="199" spans="1:15" ht="15" customHeight="1" x14ac:dyDescent="0.25">
      <c r="A199" t="s">
        <v>291</v>
      </c>
      <c r="B199" t="s">
        <v>293</v>
      </c>
      <c r="C199">
        <v>3.5433899999999997E-2</v>
      </c>
      <c r="D199">
        <v>37.458300000000001</v>
      </c>
      <c r="E199">
        <v>2.22925</v>
      </c>
      <c r="F199">
        <v>1.8159799999999999E-4</v>
      </c>
      <c r="G199" t="s">
        <v>8</v>
      </c>
      <c r="H199" t="s">
        <v>25</v>
      </c>
      <c r="N199" s="6"/>
      <c r="O199" s="6"/>
    </row>
    <row r="200" spans="1:15" ht="15" customHeight="1" x14ac:dyDescent="0.25">
      <c r="A200" t="s">
        <v>294</v>
      </c>
      <c r="B200" t="s">
        <v>295</v>
      </c>
      <c r="C200">
        <v>8.4973900000000005E-2</v>
      </c>
      <c r="D200">
        <v>46.208599999999997</v>
      </c>
      <c r="E200">
        <v>3.94814</v>
      </c>
      <c r="F200">
        <v>6.1553500000000004E-3</v>
      </c>
      <c r="G200" t="s">
        <v>25</v>
      </c>
      <c r="H200" t="s">
        <v>25</v>
      </c>
      <c r="N200" s="6"/>
      <c r="O200" s="6"/>
    </row>
    <row r="201" spans="1:15" ht="15" customHeight="1" x14ac:dyDescent="0.25">
      <c r="A201" t="s">
        <v>296</v>
      </c>
      <c r="B201" t="s">
        <v>297</v>
      </c>
      <c r="C201">
        <v>0.341146</v>
      </c>
      <c r="D201">
        <v>55.616300000000003</v>
      </c>
      <c r="E201">
        <v>17.714600000000001</v>
      </c>
      <c r="F201">
        <v>0.13025800000000001</v>
      </c>
      <c r="G201" t="s">
        <v>8</v>
      </c>
      <c r="H201" t="s">
        <v>25</v>
      </c>
      <c r="N201" s="6"/>
      <c r="O201" s="6"/>
    </row>
    <row r="202" spans="1:15" ht="15" customHeight="1" x14ac:dyDescent="0.25">
      <c r="A202" t="s">
        <v>296</v>
      </c>
      <c r="B202" t="s">
        <v>298</v>
      </c>
      <c r="C202">
        <v>0.13800899999999999</v>
      </c>
      <c r="D202">
        <v>30.890899999999998</v>
      </c>
      <c r="E202">
        <v>10.648400000000001</v>
      </c>
      <c r="F202">
        <v>4.9611799999999998E-2</v>
      </c>
      <c r="G202" t="s">
        <v>8</v>
      </c>
      <c r="H202" t="s">
        <v>25</v>
      </c>
      <c r="N202" s="6"/>
      <c r="O202" s="6"/>
    </row>
    <row r="203" spans="1:15" ht="15" customHeight="1" x14ac:dyDescent="0.25">
      <c r="A203" t="s">
        <v>296</v>
      </c>
      <c r="B203" t="s">
        <v>299</v>
      </c>
      <c r="C203">
        <v>0.44703500000000002</v>
      </c>
      <c r="D203">
        <v>22.344200000000001</v>
      </c>
      <c r="E203">
        <v>16.915199999999999</v>
      </c>
      <c r="F203">
        <v>2.87631E-2</v>
      </c>
      <c r="G203" t="s">
        <v>8</v>
      </c>
      <c r="H203" t="s">
        <v>25</v>
      </c>
      <c r="N203" s="6"/>
      <c r="O203" s="6"/>
    </row>
    <row r="204" spans="1:15" ht="15" customHeight="1" x14ac:dyDescent="0.25">
      <c r="A204" t="s">
        <v>296</v>
      </c>
      <c r="B204" t="s">
        <v>300</v>
      </c>
      <c r="C204">
        <v>0.220247</v>
      </c>
      <c r="D204">
        <v>19.9587</v>
      </c>
      <c r="E204">
        <v>19.035299999999999</v>
      </c>
      <c r="F204">
        <v>2.9919000000000001E-2</v>
      </c>
      <c r="G204" t="s">
        <v>8</v>
      </c>
      <c r="H204" t="s">
        <v>25</v>
      </c>
      <c r="N204" s="6"/>
      <c r="O204" s="6"/>
    </row>
    <row r="205" spans="1:15" ht="15" customHeight="1" x14ac:dyDescent="0.25">
      <c r="A205" t="s">
        <v>296</v>
      </c>
      <c r="B205" t="s">
        <v>301</v>
      </c>
      <c r="C205">
        <v>0.69810899999999998</v>
      </c>
      <c r="D205">
        <v>9.2657299999999996</v>
      </c>
      <c r="E205">
        <v>24.616900000000001</v>
      </c>
      <c r="F205">
        <v>3.0809000000000001E-4</v>
      </c>
      <c r="G205" t="s">
        <v>8</v>
      </c>
      <c r="H205" t="s">
        <v>25</v>
      </c>
      <c r="N205" s="6"/>
      <c r="O205" s="6"/>
    </row>
    <row r="206" spans="1:15" ht="15" customHeight="1" x14ac:dyDescent="0.25">
      <c r="A206" t="s">
        <v>296</v>
      </c>
      <c r="B206" t="s">
        <v>302</v>
      </c>
      <c r="C206">
        <v>1.0778000000000001</v>
      </c>
      <c r="D206">
        <v>14.332100000000001</v>
      </c>
      <c r="E206">
        <v>30.5671</v>
      </c>
      <c r="F206">
        <v>1.2304900000000001E-2</v>
      </c>
      <c r="G206" t="s">
        <v>8</v>
      </c>
      <c r="H206" t="s">
        <v>25</v>
      </c>
      <c r="N206" s="6"/>
      <c r="O206" s="6"/>
    </row>
    <row r="207" spans="1:15" ht="15" customHeight="1" x14ac:dyDescent="0.25">
      <c r="A207" t="s">
        <v>296</v>
      </c>
      <c r="B207" t="s">
        <v>303</v>
      </c>
      <c r="C207">
        <v>8.4681000000000006E-2</v>
      </c>
      <c r="D207">
        <v>17.378599999999999</v>
      </c>
      <c r="E207">
        <v>8.9163599999999992</v>
      </c>
      <c r="F207">
        <v>1.80197E-2</v>
      </c>
      <c r="G207" t="s">
        <v>8</v>
      </c>
      <c r="H207" t="s">
        <v>25</v>
      </c>
      <c r="N207" s="6"/>
      <c r="O207" s="6"/>
    </row>
    <row r="208" spans="1:15" ht="15" customHeight="1" x14ac:dyDescent="0.25">
      <c r="A208" t="s">
        <v>296</v>
      </c>
      <c r="B208" t="s">
        <v>304</v>
      </c>
      <c r="C208">
        <v>0.114049</v>
      </c>
      <c r="D208">
        <v>22.972799999999999</v>
      </c>
      <c r="E208">
        <v>10.521800000000001</v>
      </c>
      <c r="F208">
        <v>2.5654699999999999E-2</v>
      </c>
      <c r="G208" t="s">
        <v>8</v>
      </c>
      <c r="H208" t="s">
        <v>25</v>
      </c>
      <c r="N208" s="6"/>
      <c r="O208" s="6"/>
    </row>
    <row r="209" spans="1:15" ht="15" customHeight="1" x14ac:dyDescent="0.25">
      <c r="A209" t="s">
        <v>305</v>
      </c>
      <c r="B209" t="s">
        <v>306</v>
      </c>
      <c r="C209">
        <v>0.18617400000000001</v>
      </c>
      <c r="D209">
        <v>15.876300000000001</v>
      </c>
      <c r="E209">
        <v>16.331600000000002</v>
      </c>
      <c r="F209">
        <v>1.7156899999999999E-2</v>
      </c>
      <c r="G209" t="s">
        <v>8</v>
      </c>
      <c r="H209" t="s">
        <v>25</v>
      </c>
      <c r="N209" s="6"/>
      <c r="O209" s="6"/>
    </row>
    <row r="210" spans="1:15" ht="15" customHeight="1" x14ac:dyDescent="0.25">
      <c r="A210" t="s">
        <v>307</v>
      </c>
      <c r="B210" t="s">
        <v>308</v>
      </c>
      <c r="C210">
        <v>0</v>
      </c>
      <c r="D210">
        <v>0</v>
      </c>
      <c r="E210">
        <v>0</v>
      </c>
      <c r="F210">
        <v>0</v>
      </c>
      <c r="G210" t="s">
        <v>8</v>
      </c>
      <c r="H210" t="s">
        <v>8</v>
      </c>
      <c r="N210" s="6"/>
      <c r="O210" s="6"/>
    </row>
    <row r="211" spans="1:15" ht="15" customHeight="1" x14ac:dyDescent="0.25">
      <c r="A211" t="s">
        <v>309</v>
      </c>
      <c r="B211" t="s">
        <v>310</v>
      </c>
      <c r="C211">
        <v>0</v>
      </c>
      <c r="D211">
        <v>0</v>
      </c>
      <c r="E211">
        <v>0</v>
      </c>
      <c r="F211">
        <v>0</v>
      </c>
      <c r="G211" t="s">
        <v>8</v>
      </c>
      <c r="H211" t="s">
        <v>8</v>
      </c>
      <c r="N211" s="6"/>
      <c r="O211" s="6"/>
    </row>
    <row r="212" spans="1:15" ht="15" customHeight="1" x14ac:dyDescent="0.25">
      <c r="A212" t="s">
        <v>309</v>
      </c>
      <c r="B212" s="7" t="s">
        <v>1076</v>
      </c>
      <c r="C212">
        <v>0</v>
      </c>
      <c r="D212">
        <v>0</v>
      </c>
      <c r="E212">
        <v>0</v>
      </c>
      <c r="F212">
        <v>0</v>
      </c>
      <c r="G212" t="s">
        <v>8</v>
      </c>
      <c r="H212" t="s">
        <v>8</v>
      </c>
      <c r="N212" s="6"/>
      <c r="O212" s="6"/>
    </row>
    <row r="213" spans="1:15" ht="15" customHeight="1" x14ac:dyDescent="0.25">
      <c r="A213" t="s">
        <v>311</v>
      </c>
      <c r="B213" t="s">
        <v>10</v>
      </c>
      <c r="C213">
        <v>0.120217</v>
      </c>
      <c r="D213">
        <v>24.6206</v>
      </c>
      <c r="E213">
        <v>8.6327400000000001</v>
      </c>
      <c r="F213">
        <v>2.1205499999999999E-2</v>
      </c>
      <c r="G213" t="s">
        <v>8</v>
      </c>
      <c r="H213" t="s">
        <v>25</v>
      </c>
      <c r="N213" s="6"/>
      <c r="O213" s="6"/>
    </row>
    <row r="214" spans="1:15" ht="15" customHeight="1" x14ac:dyDescent="0.25">
      <c r="A214" t="s">
        <v>311</v>
      </c>
      <c r="B214" t="s">
        <v>312</v>
      </c>
      <c r="C214">
        <v>0.159667</v>
      </c>
      <c r="D214">
        <v>11.216100000000001</v>
      </c>
      <c r="E214">
        <v>17.215900000000001</v>
      </c>
      <c r="F214">
        <v>1.01841E-2</v>
      </c>
      <c r="G214" t="s">
        <v>8</v>
      </c>
      <c r="H214" t="s">
        <v>25</v>
      </c>
      <c r="N214" s="6"/>
      <c r="O214" s="6"/>
    </row>
    <row r="215" spans="1:15" ht="15" customHeight="1" x14ac:dyDescent="0.25">
      <c r="A215" t="s">
        <v>311</v>
      </c>
      <c r="B215" t="s">
        <v>313</v>
      </c>
      <c r="C215">
        <v>0.10098699999999999</v>
      </c>
      <c r="D215">
        <v>17.2438</v>
      </c>
      <c r="E215">
        <v>10.975899999999999</v>
      </c>
      <c r="F215">
        <v>2.9508699999999999E-2</v>
      </c>
      <c r="G215" t="s">
        <v>8</v>
      </c>
      <c r="H215" t="s">
        <v>25</v>
      </c>
      <c r="N215" s="6"/>
      <c r="O215" s="6"/>
    </row>
    <row r="216" spans="1:15" ht="15" customHeight="1" x14ac:dyDescent="0.25">
      <c r="A216" t="s">
        <v>311</v>
      </c>
      <c r="B216" t="s">
        <v>314</v>
      </c>
      <c r="C216">
        <v>0.175708</v>
      </c>
      <c r="D216">
        <v>19.774699999999999</v>
      </c>
      <c r="E216">
        <v>15.149800000000001</v>
      </c>
      <c r="F216">
        <v>4.3715799999999999E-2</v>
      </c>
      <c r="G216" t="s">
        <v>8</v>
      </c>
      <c r="H216" t="s">
        <v>25</v>
      </c>
      <c r="N216" s="6"/>
      <c r="O216" s="6"/>
    </row>
    <row r="217" spans="1:15" ht="15" customHeight="1" x14ac:dyDescent="0.25">
      <c r="A217" t="s">
        <v>315</v>
      </c>
      <c r="B217" t="s">
        <v>316</v>
      </c>
      <c r="C217">
        <v>0</v>
      </c>
      <c r="D217">
        <v>0</v>
      </c>
      <c r="E217">
        <v>0</v>
      </c>
      <c r="F217">
        <v>0</v>
      </c>
      <c r="G217" t="s">
        <v>8</v>
      </c>
      <c r="H217" t="s">
        <v>8</v>
      </c>
      <c r="N217" s="6"/>
      <c r="O217" s="6"/>
    </row>
    <row r="218" spans="1:15" ht="15" customHeight="1" x14ac:dyDescent="0.25">
      <c r="A218" t="s">
        <v>317</v>
      </c>
      <c r="B218" s="7" t="s">
        <v>1077</v>
      </c>
      <c r="C218">
        <v>0</v>
      </c>
      <c r="D218">
        <v>0</v>
      </c>
      <c r="E218">
        <v>0</v>
      </c>
      <c r="F218">
        <v>0</v>
      </c>
      <c r="G218" t="s">
        <v>8</v>
      </c>
      <c r="H218" t="s">
        <v>8</v>
      </c>
      <c r="N218" s="6"/>
      <c r="O218" s="6"/>
    </row>
    <row r="219" spans="1:15" ht="15" customHeight="1" x14ac:dyDescent="0.25">
      <c r="A219" t="s">
        <v>318</v>
      </c>
      <c r="B219" t="s">
        <v>319</v>
      </c>
      <c r="C219">
        <v>0.113789</v>
      </c>
      <c r="D219">
        <v>21.043399999999998</v>
      </c>
      <c r="E219">
        <v>0.86643899999999996</v>
      </c>
      <c r="F219">
        <v>3.9929800000000001E-2</v>
      </c>
      <c r="G219" t="s">
        <v>8</v>
      </c>
      <c r="H219" t="s">
        <v>25</v>
      </c>
      <c r="N219" s="6"/>
      <c r="O219" s="6"/>
    </row>
    <row r="220" spans="1:15" ht="15" customHeight="1" x14ac:dyDescent="0.25">
      <c r="A220" t="s">
        <v>320</v>
      </c>
      <c r="B220" t="s">
        <v>321</v>
      </c>
      <c r="C220">
        <v>0.15065000000000001</v>
      </c>
      <c r="D220">
        <v>104.256</v>
      </c>
      <c r="E220">
        <v>4.1496399999999998</v>
      </c>
      <c r="F220">
        <v>1.29179E-2</v>
      </c>
      <c r="G220" t="s">
        <v>8</v>
      </c>
      <c r="H220" t="s">
        <v>25</v>
      </c>
      <c r="N220" s="6"/>
      <c r="O220" s="6"/>
    </row>
    <row r="221" spans="1:15" ht="15" customHeight="1" x14ac:dyDescent="0.25">
      <c r="A221" t="s">
        <v>322</v>
      </c>
      <c r="B221" t="s">
        <v>323</v>
      </c>
      <c r="C221">
        <v>0.123187</v>
      </c>
      <c r="D221">
        <v>25.527200000000001</v>
      </c>
      <c r="E221">
        <v>9.3915199999999999</v>
      </c>
      <c r="F221">
        <v>1.9253599999999999E-2</v>
      </c>
      <c r="G221" t="s">
        <v>8</v>
      </c>
      <c r="H221" t="s">
        <v>25</v>
      </c>
      <c r="N221" s="6"/>
      <c r="O221" s="6"/>
    </row>
    <row r="222" spans="1:15" ht="15" customHeight="1" x14ac:dyDescent="0.25">
      <c r="A222" t="s">
        <v>324</v>
      </c>
      <c r="B222" t="s">
        <v>325</v>
      </c>
      <c r="C222">
        <v>4.0744099999999998E-2</v>
      </c>
      <c r="D222">
        <v>8.2168500000000009</v>
      </c>
      <c r="E222">
        <v>0.67235699999999998</v>
      </c>
      <c r="F222">
        <v>2.4401300000000001E-2</v>
      </c>
      <c r="G222" t="s">
        <v>8</v>
      </c>
      <c r="H222" t="s">
        <v>25</v>
      </c>
      <c r="N222" s="6"/>
      <c r="O222" s="6"/>
    </row>
    <row r="223" spans="1:15" ht="15" customHeight="1" x14ac:dyDescent="0.25">
      <c r="A223" t="s">
        <v>324</v>
      </c>
      <c r="B223" t="s">
        <v>326</v>
      </c>
      <c r="C223">
        <v>0.28012700000000001</v>
      </c>
      <c r="D223">
        <v>10.991899999999999</v>
      </c>
      <c r="E223">
        <v>3.26213</v>
      </c>
      <c r="F223">
        <v>3.3004100000000001E-2</v>
      </c>
      <c r="G223" t="s">
        <v>8</v>
      </c>
      <c r="H223" t="s">
        <v>25</v>
      </c>
      <c r="N223" s="6"/>
      <c r="O223" s="6"/>
    </row>
    <row r="224" spans="1:15" ht="15" customHeight="1" x14ac:dyDescent="0.25">
      <c r="A224" t="s">
        <v>324</v>
      </c>
      <c r="B224" t="s">
        <v>327</v>
      </c>
      <c r="C224" t="s">
        <v>187</v>
      </c>
      <c r="D224" t="s">
        <v>187</v>
      </c>
      <c r="E224" t="s">
        <v>187</v>
      </c>
      <c r="F224" t="s">
        <v>187</v>
      </c>
      <c r="G224" t="s">
        <v>8</v>
      </c>
      <c r="H224" t="s">
        <v>8</v>
      </c>
      <c r="N224" s="6"/>
      <c r="O224" s="6"/>
    </row>
    <row r="225" spans="1:15" ht="15" customHeight="1" x14ac:dyDescent="0.25">
      <c r="A225" t="s">
        <v>324</v>
      </c>
      <c r="B225" t="s">
        <v>328</v>
      </c>
      <c r="C225">
        <v>0.244891</v>
      </c>
      <c r="D225">
        <v>34.630000000000003</v>
      </c>
      <c r="E225">
        <v>5.2238300000000004</v>
      </c>
      <c r="F225">
        <v>8.6423299999999995E-2</v>
      </c>
      <c r="G225" t="s">
        <v>8</v>
      </c>
      <c r="H225" t="s">
        <v>25</v>
      </c>
      <c r="N225" s="6"/>
      <c r="O225" s="6"/>
    </row>
    <row r="226" spans="1:15" ht="15" customHeight="1" x14ac:dyDescent="0.25">
      <c r="A226" t="s">
        <v>329</v>
      </c>
      <c r="B226" t="s">
        <v>330</v>
      </c>
      <c r="C226">
        <v>0.337918</v>
      </c>
      <c r="D226">
        <v>179.38399999999999</v>
      </c>
      <c r="E226">
        <v>13.7248</v>
      </c>
      <c r="F226" s="284">
        <v>1.4308899999999999E-2</v>
      </c>
      <c r="G226" t="s">
        <v>8</v>
      </c>
      <c r="H226" t="s">
        <v>25</v>
      </c>
      <c r="N226" s="6"/>
      <c r="O226" s="6"/>
    </row>
    <row r="227" spans="1:15" ht="15" customHeight="1" x14ac:dyDescent="0.25">
      <c r="A227" t="s">
        <v>331</v>
      </c>
      <c r="B227" t="s">
        <v>332</v>
      </c>
      <c r="C227">
        <v>0.1055</v>
      </c>
      <c r="D227">
        <v>17.077100000000002</v>
      </c>
      <c r="E227">
        <v>11.2393</v>
      </c>
      <c r="F227">
        <v>1.5269899999999999E-2</v>
      </c>
      <c r="G227" t="s">
        <v>8</v>
      </c>
      <c r="H227" t="s">
        <v>25</v>
      </c>
      <c r="N227" s="6"/>
      <c r="O227" s="6"/>
    </row>
    <row r="228" spans="1:15" ht="15" customHeight="1" x14ac:dyDescent="0.25">
      <c r="A228" t="s">
        <v>331</v>
      </c>
      <c r="B228" t="s">
        <v>333</v>
      </c>
      <c r="C228">
        <v>0.116671</v>
      </c>
      <c r="D228">
        <v>22.261900000000001</v>
      </c>
      <c r="E228">
        <v>8.4947900000000001</v>
      </c>
      <c r="F228">
        <v>3.5384400000000003E-2</v>
      </c>
      <c r="G228" t="s">
        <v>8</v>
      </c>
      <c r="H228" t="s">
        <v>25</v>
      </c>
      <c r="N228" s="6"/>
      <c r="O228" s="6"/>
    </row>
    <row r="229" spans="1:15" ht="15" customHeight="1" x14ac:dyDescent="0.25">
      <c r="A229" t="s">
        <v>331</v>
      </c>
      <c r="B229" t="s">
        <v>334</v>
      </c>
      <c r="C229">
        <v>7.8770300000000001E-2</v>
      </c>
      <c r="D229">
        <v>11.2182</v>
      </c>
      <c r="E229">
        <v>7.5450100000000004</v>
      </c>
      <c r="F229">
        <v>4.5373999999999996E-3</v>
      </c>
      <c r="G229" t="s">
        <v>8</v>
      </c>
      <c r="H229" t="s">
        <v>25</v>
      </c>
      <c r="N229" s="6"/>
      <c r="O229" s="6"/>
    </row>
    <row r="230" spans="1:15" ht="15" customHeight="1" x14ac:dyDescent="0.25">
      <c r="A230" t="s">
        <v>335</v>
      </c>
      <c r="B230" t="s">
        <v>336</v>
      </c>
      <c r="C230">
        <v>9.2036499999999993E-2</v>
      </c>
      <c r="D230">
        <v>22.311</v>
      </c>
      <c r="E230">
        <v>2.0082300000000002</v>
      </c>
      <c r="F230">
        <v>7.1843000000000004E-2</v>
      </c>
      <c r="G230" t="s">
        <v>25</v>
      </c>
      <c r="H230" t="s">
        <v>25</v>
      </c>
      <c r="N230" s="6"/>
      <c r="O230" s="6"/>
    </row>
    <row r="231" spans="1:15" ht="15" customHeight="1" x14ac:dyDescent="0.25">
      <c r="A231" t="s">
        <v>335</v>
      </c>
      <c r="B231" t="s">
        <v>337</v>
      </c>
      <c r="C231">
        <v>6.1820099999999999E-3</v>
      </c>
      <c r="D231">
        <v>0.19905800000000001</v>
      </c>
      <c r="E231">
        <v>0.44539600000000001</v>
      </c>
      <c r="F231">
        <v>0</v>
      </c>
      <c r="G231" t="s">
        <v>25</v>
      </c>
      <c r="H231" t="s">
        <v>25</v>
      </c>
      <c r="N231" s="6"/>
      <c r="O231" s="6"/>
    </row>
    <row r="232" spans="1:15" ht="15" customHeight="1" x14ac:dyDescent="0.25">
      <c r="A232" t="s">
        <v>335</v>
      </c>
      <c r="B232" t="s">
        <v>338</v>
      </c>
      <c r="C232">
        <v>0.145901</v>
      </c>
      <c r="D232">
        <v>23.16</v>
      </c>
      <c r="E232">
        <v>13.879799999999999</v>
      </c>
      <c r="F232">
        <v>3.5842300000000001E-2</v>
      </c>
      <c r="G232" t="s">
        <v>25</v>
      </c>
      <c r="H232" t="s">
        <v>25</v>
      </c>
      <c r="N232" s="6"/>
      <c r="O232" s="6"/>
    </row>
    <row r="233" spans="1:15" ht="15" customHeight="1" x14ac:dyDescent="0.25">
      <c r="A233" t="s">
        <v>339</v>
      </c>
      <c r="B233" s="7" t="s">
        <v>1078</v>
      </c>
      <c r="C233">
        <v>0</v>
      </c>
      <c r="D233">
        <v>0</v>
      </c>
      <c r="E233">
        <v>0</v>
      </c>
      <c r="F233">
        <v>0</v>
      </c>
      <c r="G233" t="s">
        <v>8</v>
      </c>
      <c r="H233" t="s">
        <v>8</v>
      </c>
      <c r="N233" s="6"/>
      <c r="O233" s="6"/>
    </row>
    <row r="234" spans="1:15" ht="15" customHeight="1" x14ac:dyDescent="0.25">
      <c r="A234" t="s">
        <v>341</v>
      </c>
      <c r="B234" t="s">
        <v>342</v>
      </c>
      <c r="C234" t="s">
        <v>187</v>
      </c>
      <c r="D234" t="s">
        <v>187</v>
      </c>
      <c r="E234" t="s">
        <v>187</v>
      </c>
      <c r="F234" t="s">
        <v>187</v>
      </c>
      <c r="G234" t="s">
        <v>8</v>
      </c>
      <c r="H234" t="s">
        <v>8</v>
      </c>
      <c r="N234" s="6"/>
      <c r="O234" s="6"/>
    </row>
    <row r="235" spans="1:15" ht="15" customHeight="1" x14ac:dyDescent="0.25">
      <c r="A235" t="s">
        <v>343</v>
      </c>
      <c r="B235" t="s">
        <v>344</v>
      </c>
      <c r="C235">
        <v>6.0521600000000002E-2</v>
      </c>
      <c r="D235">
        <v>15.8011</v>
      </c>
      <c r="E235">
        <v>8.6148699999999998</v>
      </c>
      <c r="F235">
        <v>1.44066E-2</v>
      </c>
      <c r="G235" t="s">
        <v>25</v>
      </c>
      <c r="H235" t="s">
        <v>25</v>
      </c>
      <c r="N235" s="6"/>
      <c r="O235" s="6"/>
    </row>
    <row r="236" spans="1:15" ht="15" customHeight="1" x14ac:dyDescent="0.25">
      <c r="A236" t="s">
        <v>343</v>
      </c>
      <c r="B236" t="s">
        <v>345</v>
      </c>
      <c r="C236">
        <v>9.7799999999999998E-2</v>
      </c>
      <c r="D236">
        <v>17.8719</v>
      </c>
      <c r="E236">
        <v>13.9581</v>
      </c>
      <c r="F236">
        <v>9.7014900000000001E-3</v>
      </c>
      <c r="G236" t="s">
        <v>25</v>
      </c>
      <c r="H236" t="s">
        <v>25</v>
      </c>
      <c r="N236" s="6"/>
      <c r="O236" s="6"/>
    </row>
    <row r="237" spans="1:15" ht="15" customHeight="1" x14ac:dyDescent="0.25">
      <c r="A237" t="s">
        <v>343</v>
      </c>
      <c r="B237" t="s">
        <v>346</v>
      </c>
      <c r="C237">
        <v>0.17091999999999999</v>
      </c>
      <c r="D237">
        <v>13.4754</v>
      </c>
      <c r="E237">
        <v>17.756</v>
      </c>
      <c r="F237">
        <v>1.5419E-2</v>
      </c>
      <c r="G237" t="s">
        <v>25</v>
      </c>
      <c r="H237" t="s">
        <v>25</v>
      </c>
      <c r="N237" s="6"/>
      <c r="O237" s="6"/>
    </row>
    <row r="238" spans="1:15" ht="15" customHeight="1" x14ac:dyDescent="0.25">
      <c r="A238" t="s">
        <v>347</v>
      </c>
      <c r="B238" t="s">
        <v>348</v>
      </c>
      <c r="C238">
        <v>0</v>
      </c>
      <c r="D238">
        <v>0</v>
      </c>
      <c r="E238">
        <v>0</v>
      </c>
      <c r="F238">
        <v>0</v>
      </c>
      <c r="G238" t="s">
        <v>8</v>
      </c>
      <c r="H238" t="s">
        <v>8</v>
      </c>
      <c r="N238" s="6"/>
      <c r="O238" s="6"/>
    </row>
    <row r="239" spans="1:15" ht="15" customHeight="1" x14ac:dyDescent="0.25">
      <c r="A239" t="s">
        <v>349</v>
      </c>
      <c r="B239" t="s">
        <v>350</v>
      </c>
      <c r="C239">
        <v>0.150644</v>
      </c>
      <c r="D239">
        <v>58.787500000000001</v>
      </c>
      <c r="E239">
        <v>7.6830999999999996</v>
      </c>
      <c r="F239">
        <v>4.5845400000000001E-2</v>
      </c>
      <c r="G239" t="s">
        <v>25</v>
      </c>
      <c r="H239" t="s">
        <v>25</v>
      </c>
      <c r="N239" s="6"/>
      <c r="O239" s="6"/>
    </row>
    <row r="240" spans="1:15" ht="15" customHeight="1" x14ac:dyDescent="0.25">
      <c r="A240" t="s">
        <v>351</v>
      </c>
      <c r="B240" t="s">
        <v>352</v>
      </c>
      <c r="C240">
        <v>8.6715100000000003E-2</v>
      </c>
      <c r="D240">
        <v>16.6586</v>
      </c>
      <c r="E240">
        <v>11.418699999999999</v>
      </c>
      <c r="F240">
        <v>3.9143499999999996E-3</v>
      </c>
      <c r="G240" t="s">
        <v>8</v>
      </c>
      <c r="H240" t="s">
        <v>25</v>
      </c>
      <c r="N240" s="6"/>
      <c r="O240" s="6"/>
    </row>
    <row r="241" spans="1:15" ht="15" customHeight="1" x14ac:dyDescent="0.25">
      <c r="A241" t="s">
        <v>353</v>
      </c>
      <c r="B241" t="s">
        <v>354</v>
      </c>
      <c r="C241">
        <v>0</v>
      </c>
      <c r="D241">
        <v>0</v>
      </c>
      <c r="E241">
        <v>0</v>
      </c>
      <c r="F241">
        <v>0</v>
      </c>
      <c r="G241" t="s">
        <v>8</v>
      </c>
      <c r="H241" t="s">
        <v>8</v>
      </c>
      <c r="N241" s="6"/>
      <c r="O241" s="6"/>
    </row>
    <row r="242" spans="1:15" ht="15" customHeight="1" x14ac:dyDescent="0.25">
      <c r="A242" t="s">
        <v>355</v>
      </c>
      <c r="B242" t="s">
        <v>356</v>
      </c>
      <c r="C242">
        <v>0.16245899999999999</v>
      </c>
      <c r="D242">
        <v>30.225300000000001</v>
      </c>
      <c r="E242">
        <v>10.7012</v>
      </c>
      <c r="F242">
        <v>3.7919799999999997E-2</v>
      </c>
      <c r="G242" t="s">
        <v>25</v>
      </c>
      <c r="H242" t="s">
        <v>25</v>
      </c>
      <c r="N242" s="6"/>
      <c r="O242" s="6"/>
    </row>
    <row r="243" spans="1:15" ht="15" customHeight="1" x14ac:dyDescent="0.25">
      <c r="A243" t="s">
        <v>355</v>
      </c>
      <c r="B243" t="s">
        <v>357</v>
      </c>
      <c r="C243" s="318">
        <v>0.42548799999999998</v>
      </c>
      <c r="D243" s="318">
        <v>125.333</v>
      </c>
      <c r="E243" s="318">
        <v>17.389900000000001</v>
      </c>
      <c r="F243" s="318">
        <v>6.7369999999999999E-2</v>
      </c>
      <c r="G243" t="s">
        <v>25</v>
      </c>
      <c r="H243" t="s">
        <v>25</v>
      </c>
      <c r="N243" s="6"/>
      <c r="O243" s="6"/>
    </row>
    <row r="244" spans="1:15" ht="15" customHeight="1" x14ac:dyDescent="0.25">
      <c r="A244" t="s">
        <v>355</v>
      </c>
      <c r="B244" t="s">
        <v>358</v>
      </c>
      <c r="C244" s="318">
        <v>0.25384699999999999</v>
      </c>
      <c r="D244" s="318">
        <v>111.47199999999999</v>
      </c>
      <c r="E244" s="318">
        <v>7.6151900000000001</v>
      </c>
      <c r="F244" s="318">
        <v>5.6054899999999998E-2</v>
      </c>
      <c r="G244" t="s">
        <v>25</v>
      </c>
      <c r="H244" t="s">
        <v>25</v>
      </c>
      <c r="N244" s="6"/>
      <c r="O244" s="6"/>
    </row>
    <row r="245" spans="1:15" ht="15" customHeight="1" x14ac:dyDescent="0.25">
      <c r="A245" t="s">
        <v>355</v>
      </c>
      <c r="B245" t="s">
        <v>359</v>
      </c>
      <c r="C245">
        <v>0.23199</v>
      </c>
      <c r="D245">
        <v>80.005499999999998</v>
      </c>
      <c r="E245">
        <v>5.31433</v>
      </c>
      <c r="F245">
        <v>5.4614599999999999E-2</v>
      </c>
      <c r="G245" t="s">
        <v>8</v>
      </c>
      <c r="H245" t="s">
        <v>25</v>
      </c>
      <c r="N245" s="6"/>
      <c r="O245" s="6"/>
    </row>
    <row r="246" spans="1:15" ht="15" customHeight="1" x14ac:dyDescent="0.25">
      <c r="A246" t="s">
        <v>360</v>
      </c>
      <c r="B246" t="s">
        <v>361</v>
      </c>
      <c r="C246">
        <v>0.14586299999999999</v>
      </c>
      <c r="D246">
        <v>53.758400000000002</v>
      </c>
      <c r="E246">
        <v>7.0221900000000002</v>
      </c>
      <c r="F246">
        <v>4.3844299999999999E-3</v>
      </c>
      <c r="G246" t="s">
        <v>25</v>
      </c>
      <c r="H246" t="s">
        <v>25</v>
      </c>
      <c r="N246" s="6"/>
      <c r="O246" s="6"/>
    </row>
    <row r="247" spans="1:15" ht="15" customHeight="1" x14ac:dyDescent="0.25">
      <c r="A247" t="s">
        <v>360</v>
      </c>
      <c r="B247" t="s">
        <v>362</v>
      </c>
      <c r="C247">
        <v>2.2441300000000001E-2</v>
      </c>
      <c r="D247">
        <v>5.4429999999999996</v>
      </c>
      <c r="E247">
        <v>4.2037399999999998</v>
      </c>
      <c r="F247">
        <v>0</v>
      </c>
      <c r="G247" t="s">
        <v>25</v>
      </c>
      <c r="H247" t="s">
        <v>25</v>
      </c>
      <c r="N247" s="6"/>
      <c r="O247" s="6"/>
    </row>
    <row r="248" spans="1:15" ht="15" customHeight="1" x14ac:dyDescent="0.25">
      <c r="A248" t="s">
        <v>360</v>
      </c>
      <c r="B248" t="s">
        <v>363</v>
      </c>
      <c r="C248">
        <v>2.2449899999999998E-2</v>
      </c>
      <c r="D248">
        <v>5.4434399999999998</v>
      </c>
      <c r="E248">
        <v>4.2040899999999999</v>
      </c>
      <c r="F248">
        <v>0</v>
      </c>
      <c r="G248" t="s">
        <v>25</v>
      </c>
      <c r="H248" t="s">
        <v>25</v>
      </c>
      <c r="N248" s="6"/>
      <c r="O248" s="6"/>
    </row>
    <row r="249" spans="1:15" ht="15" customHeight="1" x14ac:dyDescent="0.25">
      <c r="A249" t="s">
        <v>364</v>
      </c>
      <c r="B249" t="s">
        <v>365</v>
      </c>
      <c r="C249">
        <v>0</v>
      </c>
      <c r="D249">
        <v>0</v>
      </c>
      <c r="E249">
        <v>0</v>
      </c>
      <c r="F249">
        <v>0</v>
      </c>
      <c r="G249" t="s">
        <v>8</v>
      </c>
      <c r="H249" t="s">
        <v>8</v>
      </c>
      <c r="N249" s="6"/>
      <c r="O249" s="6"/>
    </row>
    <row r="250" spans="1:15" ht="15" customHeight="1" x14ac:dyDescent="0.25">
      <c r="A250" t="s">
        <v>366</v>
      </c>
      <c r="B250" s="7" t="s">
        <v>1079</v>
      </c>
      <c r="C250">
        <v>0</v>
      </c>
      <c r="D250">
        <v>0</v>
      </c>
      <c r="E250">
        <v>0</v>
      </c>
      <c r="F250">
        <v>0</v>
      </c>
      <c r="G250" t="s">
        <v>8</v>
      </c>
      <c r="H250" t="s">
        <v>8</v>
      </c>
      <c r="N250" s="6"/>
      <c r="O250" s="6"/>
    </row>
    <row r="251" spans="1:15" ht="15" customHeight="1" x14ac:dyDescent="0.25">
      <c r="A251" t="s">
        <v>366</v>
      </c>
      <c r="B251" s="7" t="s">
        <v>1080</v>
      </c>
      <c r="C251">
        <v>0</v>
      </c>
      <c r="D251">
        <v>0</v>
      </c>
      <c r="E251">
        <v>0</v>
      </c>
      <c r="F251">
        <v>0</v>
      </c>
      <c r="G251" t="s">
        <v>8</v>
      </c>
      <c r="H251" t="s">
        <v>8</v>
      </c>
      <c r="N251" s="6"/>
      <c r="O251" s="6"/>
    </row>
    <row r="252" spans="1:15" ht="15" customHeight="1" x14ac:dyDescent="0.25">
      <c r="A252" t="s">
        <v>366</v>
      </c>
      <c r="B252" s="7" t="s">
        <v>1081</v>
      </c>
      <c r="C252">
        <v>0</v>
      </c>
      <c r="D252">
        <v>0</v>
      </c>
      <c r="E252">
        <v>0</v>
      </c>
      <c r="F252">
        <v>0</v>
      </c>
      <c r="G252" t="s">
        <v>8</v>
      </c>
      <c r="H252" t="s">
        <v>8</v>
      </c>
      <c r="N252" s="6"/>
      <c r="O252" s="6"/>
    </row>
    <row r="253" spans="1:15" ht="15" customHeight="1" x14ac:dyDescent="0.25">
      <c r="A253" t="s">
        <v>366</v>
      </c>
      <c r="B253" s="7" t="s">
        <v>1082</v>
      </c>
      <c r="C253">
        <v>0</v>
      </c>
      <c r="D253">
        <v>0</v>
      </c>
      <c r="E253">
        <v>0</v>
      </c>
      <c r="F253">
        <v>0</v>
      </c>
      <c r="G253" t="s">
        <v>8</v>
      </c>
      <c r="H253" t="s">
        <v>8</v>
      </c>
      <c r="N253" s="6"/>
      <c r="O253" s="6"/>
    </row>
    <row r="254" spans="1:15" ht="15" customHeight="1" x14ac:dyDescent="0.25">
      <c r="A254" t="s">
        <v>366</v>
      </c>
      <c r="B254" s="7" t="s">
        <v>1083</v>
      </c>
      <c r="C254">
        <v>0</v>
      </c>
      <c r="D254">
        <v>0</v>
      </c>
      <c r="E254">
        <v>0</v>
      </c>
      <c r="F254">
        <v>0</v>
      </c>
      <c r="G254" t="s">
        <v>8</v>
      </c>
      <c r="H254" t="s">
        <v>8</v>
      </c>
      <c r="N254" s="6"/>
      <c r="O254" s="6"/>
    </row>
    <row r="255" spans="1:15" ht="15" customHeight="1" x14ac:dyDescent="0.25">
      <c r="A255" t="s">
        <v>366</v>
      </c>
      <c r="B255" s="7" t="s">
        <v>1084</v>
      </c>
      <c r="C255">
        <v>0</v>
      </c>
      <c r="D255">
        <v>0</v>
      </c>
      <c r="E255">
        <v>0</v>
      </c>
      <c r="F255">
        <v>0</v>
      </c>
      <c r="G255" t="s">
        <v>8</v>
      </c>
      <c r="H255" t="s">
        <v>8</v>
      </c>
      <c r="N255" s="6"/>
      <c r="O255" s="6"/>
    </row>
    <row r="256" spans="1:15" ht="15" customHeight="1" x14ac:dyDescent="0.25">
      <c r="A256" t="s">
        <v>366</v>
      </c>
      <c r="B256" s="7" t="s">
        <v>1085</v>
      </c>
      <c r="C256">
        <v>0</v>
      </c>
      <c r="D256">
        <v>0</v>
      </c>
      <c r="E256">
        <v>0</v>
      </c>
      <c r="F256">
        <v>0</v>
      </c>
      <c r="G256" t="s">
        <v>8</v>
      </c>
      <c r="H256" t="s">
        <v>8</v>
      </c>
      <c r="N256" s="6"/>
      <c r="O256" s="6"/>
    </row>
    <row r="257" spans="1:15" ht="15" customHeight="1" x14ac:dyDescent="0.25">
      <c r="A257" t="s">
        <v>366</v>
      </c>
      <c r="B257" s="7" t="s">
        <v>1086</v>
      </c>
      <c r="C257">
        <v>0</v>
      </c>
      <c r="D257">
        <v>0</v>
      </c>
      <c r="E257">
        <v>0</v>
      </c>
      <c r="F257">
        <v>0</v>
      </c>
      <c r="G257" t="s">
        <v>8</v>
      </c>
      <c r="H257" t="s">
        <v>8</v>
      </c>
      <c r="N257" s="6"/>
      <c r="O257" s="6"/>
    </row>
    <row r="258" spans="1:15" ht="15" customHeight="1" x14ac:dyDescent="0.25">
      <c r="A258" t="s">
        <v>374</v>
      </c>
      <c r="B258" t="s">
        <v>375</v>
      </c>
      <c r="C258">
        <v>0</v>
      </c>
      <c r="D258">
        <v>0</v>
      </c>
      <c r="E258">
        <v>0</v>
      </c>
      <c r="F258">
        <v>0</v>
      </c>
      <c r="G258" t="s">
        <v>8</v>
      </c>
      <c r="H258" t="s">
        <v>8</v>
      </c>
      <c r="N258" s="6"/>
      <c r="O258" s="6"/>
    </row>
    <row r="259" spans="1:15" ht="15" customHeight="1" x14ac:dyDescent="0.25">
      <c r="A259" t="s">
        <v>374</v>
      </c>
      <c r="B259" t="s">
        <v>367</v>
      </c>
      <c r="C259">
        <v>0</v>
      </c>
      <c r="D259">
        <v>0</v>
      </c>
      <c r="E259">
        <v>0</v>
      </c>
      <c r="F259">
        <v>0</v>
      </c>
      <c r="G259" t="s">
        <v>8</v>
      </c>
      <c r="H259" t="s">
        <v>8</v>
      </c>
      <c r="N259" s="6"/>
      <c r="O259" s="6"/>
    </row>
    <row r="260" spans="1:15" ht="15" customHeight="1" x14ac:dyDescent="0.25">
      <c r="A260" t="s">
        <v>374</v>
      </c>
      <c r="B260" t="s">
        <v>368</v>
      </c>
      <c r="C260">
        <v>0</v>
      </c>
      <c r="D260">
        <v>0</v>
      </c>
      <c r="E260">
        <v>0</v>
      </c>
      <c r="F260">
        <v>0</v>
      </c>
      <c r="G260" t="s">
        <v>8</v>
      </c>
      <c r="H260" t="s">
        <v>8</v>
      </c>
      <c r="N260" s="6"/>
      <c r="O260" s="6"/>
    </row>
    <row r="261" spans="1:15" ht="15" customHeight="1" x14ac:dyDescent="0.25">
      <c r="A261" t="s">
        <v>374</v>
      </c>
      <c r="B261" t="s">
        <v>369</v>
      </c>
      <c r="C261">
        <v>0</v>
      </c>
      <c r="D261">
        <v>0</v>
      </c>
      <c r="E261">
        <v>0</v>
      </c>
      <c r="F261">
        <v>0</v>
      </c>
      <c r="G261" t="s">
        <v>8</v>
      </c>
      <c r="H261" t="s">
        <v>8</v>
      </c>
      <c r="N261" s="6"/>
      <c r="O261" s="6"/>
    </row>
    <row r="262" spans="1:15" ht="15" customHeight="1" x14ac:dyDescent="0.25">
      <c r="A262" t="s">
        <v>374</v>
      </c>
      <c r="B262" t="s">
        <v>370</v>
      </c>
      <c r="C262">
        <v>0</v>
      </c>
      <c r="D262">
        <v>0</v>
      </c>
      <c r="E262">
        <v>0</v>
      </c>
      <c r="F262">
        <v>0</v>
      </c>
      <c r="G262" t="s">
        <v>8</v>
      </c>
      <c r="H262" t="s">
        <v>8</v>
      </c>
      <c r="N262" s="6"/>
      <c r="O262" s="6"/>
    </row>
    <row r="263" spans="1:15" ht="15" customHeight="1" x14ac:dyDescent="0.25">
      <c r="A263" t="s">
        <v>374</v>
      </c>
      <c r="B263" t="s">
        <v>371</v>
      </c>
      <c r="C263">
        <v>0</v>
      </c>
      <c r="D263">
        <v>0</v>
      </c>
      <c r="E263">
        <v>0</v>
      </c>
      <c r="F263">
        <v>0</v>
      </c>
      <c r="G263" t="s">
        <v>8</v>
      </c>
      <c r="H263" t="s">
        <v>8</v>
      </c>
      <c r="N263" s="6"/>
      <c r="O263" s="6"/>
    </row>
    <row r="264" spans="1:15" ht="15" customHeight="1" x14ac:dyDescent="0.25">
      <c r="A264" t="s">
        <v>374</v>
      </c>
      <c r="B264" t="s">
        <v>372</v>
      </c>
      <c r="C264">
        <v>0</v>
      </c>
      <c r="D264">
        <v>0</v>
      </c>
      <c r="E264">
        <v>0</v>
      </c>
      <c r="F264">
        <v>0</v>
      </c>
      <c r="G264" t="s">
        <v>8</v>
      </c>
      <c r="H264" t="s">
        <v>8</v>
      </c>
      <c r="N264" s="6"/>
      <c r="O264" s="6"/>
    </row>
    <row r="265" spans="1:15" ht="15" customHeight="1" x14ac:dyDescent="0.25">
      <c r="A265" t="s">
        <v>374</v>
      </c>
      <c r="B265" t="s">
        <v>376</v>
      </c>
      <c r="C265">
        <v>0</v>
      </c>
      <c r="D265">
        <v>0</v>
      </c>
      <c r="E265">
        <v>0</v>
      </c>
      <c r="F265">
        <v>0</v>
      </c>
      <c r="G265" t="s">
        <v>8</v>
      </c>
      <c r="H265" t="s">
        <v>8</v>
      </c>
      <c r="N265" s="6"/>
      <c r="O265" s="6"/>
    </row>
    <row r="266" spans="1:15" ht="15" customHeight="1" x14ac:dyDescent="0.25">
      <c r="A266" t="s">
        <v>374</v>
      </c>
      <c r="B266" t="s">
        <v>373</v>
      </c>
      <c r="C266">
        <v>0</v>
      </c>
      <c r="D266">
        <v>0</v>
      </c>
      <c r="E266">
        <v>0</v>
      </c>
      <c r="F266">
        <v>0</v>
      </c>
      <c r="G266" t="s">
        <v>8</v>
      </c>
      <c r="H266" t="s">
        <v>8</v>
      </c>
      <c r="N266" s="6"/>
      <c r="O266" s="6"/>
    </row>
    <row r="267" spans="1:15" ht="15" customHeight="1" x14ac:dyDescent="0.25">
      <c r="A267" t="s">
        <v>377</v>
      </c>
      <c r="B267" t="s">
        <v>378</v>
      </c>
      <c r="C267">
        <v>0</v>
      </c>
      <c r="D267">
        <v>0</v>
      </c>
      <c r="E267">
        <v>0</v>
      </c>
      <c r="F267">
        <v>0</v>
      </c>
      <c r="G267" t="s">
        <v>8</v>
      </c>
      <c r="H267" t="s">
        <v>8</v>
      </c>
      <c r="N267" s="6"/>
      <c r="O267" s="6"/>
    </row>
    <row r="268" spans="1:15" ht="15" customHeight="1" x14ac:dyDescent="0.25">
      <c r="A268" t="s">
        <v>379</v>
      </c>
      <c r="B268" t="s">
        <v>380</v>
      </c>
      <c r="C268">
        <v>0.35920299999999999</v>
      </c>
      <c r="D268">
        <v>11.811999999999999</v>
      </c>
      <c r="E268">
        <v>4.5804900000000002</v>
      </c>
      <c r="F268">
        <v>3.3488799999999999E-2</v>
      </c>
      <c r="G268" t="s">
        <v>25</v>
      </c>
      <c r="H268" t="s">
        <v>25</v>
      </c>
      <c r="N268" s="6"/>
      <c r="O268" s="6"/>
    </row>
    <row r="269" spans="1:15" ht="15" customHeight="1" x14ac:dyDescent="0.25">
      <c r="A269" t="s">
        <v>381</v>
      </c>
      <c r="B269" t="s">
        <v>382</v>
      </c>
      <c r="C269">
        <v>0.180641</v>
      </c>
      <c r="D269">
        <v>16.267199999999999</v>
      </c>
      <c r="E269">
        <v>12.899100000000001</v>
      </c>
      <c r="F269">
        <v>1.0429799999999999E-2</v>
      </c>
      <c r="G269" t="s">
        <v>8</v>
      </c>
      <c r="H269" t="s">
        <v>25</v>
      </c>
      <c r="N269" s="6"/>
      <c r="O269" s="6"/>
    </row>
    <row r="270" spans="1:15" ht="15" customHeight="1" x14ac:dyDescent="0.25">
      <c r="A270" t="s">
        <v>381</v>
      </c>
      <c r="B270" t="s">
        <v>383</v>
      </c>
      <c r="C270">
        <v>0.123459</v>
      </c>
      <c r="D270">
        <v>23.605399999999999</v>
      </c>
      <c r="E270">
        <v>7.3959000000000001</v>
      </c>
      <c r="F270">
        <v>1.67554E-2</v>
      </c>
      <c r="G270" t="s">
        <v>8</v>
      </c>
      <c r="H270" t="s">
        <v>25</v>
      </c>
      <c r="N270" s="6"/>
      <c r="O270" s="6"/>
    </row>
    <row r="271" spans="1:15" ht="15" customHeight="1" x14ac:dyDescent="0.25">
      <c r="A271" t="s">
        <v>381</v>
      </c>
      <c r="B271" t="s">
        <v>384</v>
      </c>
      <c r="C271">
        <v>0.296462</v>
      </c>
      <c r="D271">
        <v>57.039400000000001</v>
      </c>
      <c r="E271">
        <v>9.9936799999999995</v>
      </c>
      <c r="F271">
        <v>6.94047E-2</v>
      </c>
      <c r="G271" t="s">
        <v>8</v>
      </c>
      <c r="H271" t="s">
        <v>25</v>
      </c>
      <c r="N271" s="6"/>
      <c r="O271" s="6"/>
    </row>
    <row r="272" spans="1:15" ht="15" customHeight="1" x14ac:dyDescent="0.25">
      <c r="A272" t="s">
        <v>385</v>
      </c>
      <c r="B272" t="s">
        <v>386</v>
      </c>
      <c r="C272">
        <v>0.12264700000000001</v>
      </c>
      <c r="D272">
        <v>21.578099999999999</v>
      </c>
      <c r="E272">
        <v>10.327400000000001</v>
      </c>
      <c r="F272">
        <v>9.2048300000000007E-3</v>
      </c>
      <c r="G272" t="s">
        <v>8</v>
      </c>
      <c r="H272" t="s">
        <v>25</v>
      </c>
      <c r="N272" s="6"/>
      <c r="O272" s="6"/>
    </row>
    <row r="273" spans="1:15" ht="15" customHeight="1" x14ac:dyDescent="0.25">
      <c r="A273" t="s">
        <v>387</v>
      </c>
      <c r="B273" t="s">
        <v>388</v>
      </c>
      <c r="C273">
        <v>0.16075999999999999</v>
      </c>
      <c r="D273">
        <v>68.539000000000001</v>
      </c>
      <c r="E273">
        <v>8.1082000000000001</v>
      </c>
      <c r="F273">
        <v>6.5645099999999998E-2</v>
      </c>
      <c r="G273" t="s">
        <v>25</v>
      </c>
      <c r="H273" t="s">
        <v>25</v>
      </c>
      <c r="N273" s="6"/>
      <c r="O273" s="6"/>
    </row>
    <row r="274" spans="1:15" ht="15" customHeight="1" x14ac:dyDescent="0.25">
      <c r="A274" t="s">
        <v>389</v>
      </c>
      <c r="B274" t="s">
        <v>390</v>
      </c>
      <c r="C274">
        <v>0.22758500000000001</v>
      </c>
      <c r="D274">
        <v>18.8277</v>
      </c>
      <c r="E274">
        <v>16.224399999999999</v>
      </c>
      <c r="F274">
        <v>3.5889900000000002E-2</v>
      </c>
      <c r="G274" t="s">
        <v>25</v>
      </c>
      <c r="H274" t="s">
        <v>25</v>
      </c>
      <c r="N274" s="6"/>
      <c r="O274" s="6"/>
    </row>
    <row r="275" spans="1:15" ht="15" customHeight="1" x14ac:dyDescent="0.25">
      <c r="A275" t="s">
        <v>389</v>
      </c>
      <c r="B275" t="s">
        <v>391</v>
      </c>
      <c r="C275">
        <v>0.29069800000000001</v>
      </c>
      <c r="D275">
        <v>59.2727</v>
      </c>
      <c r="E275">
        <v>11.703200000000001</v>
      </c>
      <c r="F275">
        <v>0.127586</v>
      </c>
      <c r="G275" t="s">
        <v>25</v>
      </c>
      <c r="H275" t="s">
        <v>25</v>
      </c>
      <c r="N275" s="6"/>
      <c r="O275" s="6"/>
    </row>
    <row r="276" spans="1:15" ht="15" customHeight="1" x14ac:dyDescent="0.25">
      <c r="A276" t="s">
        <v>389</v>
      </c>
      <c r="B276" t="s">
        <v>392</v>
      </c>
      <c r="C276">
        <v>0.18796099999999999</v>
      </c>
      <c r="D276">
        <v>31.2546</v>
      </c>
      <c r="E276">
        <v>7.1031300000000002</v>
      </c>
      <c r="F276">
        <v>8.6054800000000001E-2</v>
      </c>
      <c r="G276" t="s">
        <v>25</v>
      </c>
      <c r="H276" t="s">
        <v>25</v>
      </c>
      <c r="N276" s="6"/>
      <c r="O276" s="6"/>
    </row>
    <row r="277" spans="1:15" ht="15" customHeight="1" x14ac:dyDescent="0.25">
      <c r="A277" t="s">
        <v>393</v>
      </c>
      <c r="B277" t="s">
        <v>394</v>
      </c>
      <c r="C277">
        <v>0.18301400000000001</v>
      </c>
      <c r="D277">
        <v>34.3583</v>
      </c>
      <c r="E277">
        <v>9.2638800000000003</v>
      </c>
      <c r="F277">
        <v>4.4262299999999997E-2</v>
      </c>
      <c r="G277" t="s">
        <v>25</v>
      </c>
      <c r="H277" t="s">
        <v>25</v>
      </c>
      <c r="N277" s="6"/>
      <c r="O277" s="6"/>
    </row>
    <row r="278" spans="1:15" ht="15" customHeight="1" x14ac:dyDescent="0.25">
      <c r="A278" t="s">
        <v>395</v>
      </c>
      <c r="B278" t="s">
        <v>396</v>
      </c>
      <c r="C278">
        <v>0.274561</v>
      </c>
      <c r="D278">
        <v>49.342599999999997</v>
      </c>
      <c r="E278">
        <v>8.7610499999999991</v>
      </c>
      <c r="F278">
        <v>5.6232900000000002E-2</v>
      </c>
      <c r="G278" t="s">
        <v>8</v>
      </c>
      <c r="H278" t="s">
        <v>25</v>
      </c>
      <c r="N278" s="6"/>
      <c r="O278" s="6"/>
    </row>
    <row r="279" spans="1:15" ht="15" customHeight="1" x14ac:dyDescent="0.25">
      <c r="A279" t="s">
        <v>395</v>
      </c>
      <c r="B279" t="s">
        <v>397</v>
      </c>
      <c r="C279">
        <v>0.19867599999999999</v>
      </c>
      <c r="D279">
        <v>21.436199999999999</v>
      </c>
      <c r="E279">
        <v>13.9278</v>
      </c>
      <c r="F279">
        <v>3.4558899999999997E-2</v>
      </c>
      <c r="G279" t="s">
        <v>8</v>
      </c>
      <c r="H279" t="s">
        <v>25</v>
      </c>
      <c r="N279" s="6"/>
      <c r="O279" s="6"/>
    </row>
    <row r="280" spans="1:15" ht="15" customHeight="1" x14ac:dyDescent="0.25">
      <c r="A280" t="s">
        <v>398</v>
      </c>
      <c r="B280" t="s">
        <v>399</v>
      </c>
      <c r="C280">
        <v>3.4856999999999999E-2</v>
      </c>
      <c r="D280">
        <v>9.0094899999999996</v>
      </c>
      <c r="E280">
        <v>6.5952999999999999</v>
      </c>
      <c r="F280">
        <v>2.3661899999999998E-3</v>
      </c>
      <c r="G280" t="s">
        <v>8</v>
      </c>
      <c r="H280" t="s">
        <v>25</v>
      </c>
      <c r="N280" s="6"/>
      <c r="O280" s="6"/>
    </row>
    <row r="281" spans="1:15" ht="15" customHeight="1" x14ac:dyDescent="0.25">
      <c r="A281" t="s">
        <v>400</v>
      </c>
      <c r="B281" t="s">
        <v>401</v>
      </c>
      <c r="C281">
        <v>8.4324200000000002E-2</v>
      </c>
      <c r="D281">
        <v>13.886699999999999</v>
      </c>
      <c r="E281">
        <v>0.30023899999999998</v>
      </c>
      <c r="F281">
        <v>2.18841E-2</v>
      </c>
      <c r="G281" t="s">
        <v>25</v>
      </c>
      <c r="H281" t="s">
        <v>25</v>
      </c>
      <c r="N281" s="6"/>
      <c r="O281" s="6"/>
    </row>
    <row r="282" spans="1:15" ht="15" customHeight="1" x14ac:dyDescent="0.25">
      <c r="A282" t="s">
        <v>402</v>
      </c>
      <c r="B282" t="s">
        <v>403</v>
      </c>
      <c r="C282">
        <v>0</v>
      </c>
      <c r="D282">
        <v>0</v>
      </c>
      <c r="E282">
        <v>0</v>
      </c>
      <c r="F282">
        <v>0</v>
      </c>
      <c r="G282" t="s">
        <v>8</v>
      </c>
      <c r="H282" t="s">
        <v>8</v>
      </c>
      <c r="N282" s="6"/>
      <c r="O282" s="6"/>
    </row>
    <row r="283" spans="1:15" ht="15" customHeight="1" x14ac:dyDescent="0.25">
      <c r="A283" t="s">
        <v>404</v>
      </c>
      <c r="B283" s="7" t="s">
        <v>1087</v>
      </c>
      <c r="C283">
        <v>0</v>
      </c>
      <c r="D283">
        <v>0</v>
      </c>
      <c r="E283">
        <v>0</v>
      </c>
      <c r="F283">
        <v>0</v>
      </c>
      <c r="G283" t="s">
        <v>8</v>
      </c>
      <c r="H283" t="s">
        <v>8</v>
      </c>
      <c r="N283" s="6"/>
      <c r="O283" s="6"/>
    </row>
    <row r="284" spans="1:15" ht="15" customHeight="1" x14ac:dyDescent="0.25">
      <c r="A284" t="s">
        <v>405</v>
      </c>
      <c r="B284" s="5" t="s">
        <v>1060</v>
      </c>
      <c r="C284">
        <v>0</v>
      </c>
      <c r="D284">
        <v>0</v>
      </c>
      <c r="E284">
        <v>0</v>
      </c>
      <c r="F284">
        <v>0</v>
      </c>
      <c r="G284" t="s">
        <v>8</v>
      </c>
      <c r="H284" t="s">
        <v>8</v>
      </c>
      <c r="N284" s="6"/>
      <c r="O284" s="6"/>
    </row>
    <row r="285" spans="1:15" ht="15" customHeight="1" x14ac:dyDescent="0.25">
      <c r="A285" t="s">
        <v>405</v>
      </c>
      <c r="B285" s="5" t="s">
        <v>1061</v>
      </c>
      <c r="C285">
        <v>0</v>
      </c>
      <c r="D285">
        <v>0</v>
      </c>
      <c r="E285">
        <v>0</v>
      </c>
      <c r="F285">
        <v>0</v>
      </c>
      <c r="G285" t="s">
        <v>8</v>
      </c>
      <c r="H285" t="s">
        <v>8</v>
      </c>
      <c r="N285" s="6"/>
      <c r="O285" s="6"/>
    </row>
    <row r="286" spans="1:15" ht="15" customHeight="1" x14ac:dyDescent="0.25">
      <c r="A286" t="s">
        <v>405</v>
      </c>
      <c r="B286" s="5" t="s">
        <v>1062</v>
      </c>
      <c r="C286">
        <v>0</v>
      </c>
      <c r="D286">
        <v>0</v>
      </c>
      <c r="E286">
        <v>0</v>
      </c>
      <c r="F286">
        <v>0</v>
      </c>
      <c r="G286" t="s">
        <v>8</v>
      </c>
      <c r="H286" t="s">
        <v>8</v>
      </c>
      <c r="N286" s="6"/>
      <c r="O286" s="6"/>
    </row>
    <row r="287" spans="1:15" ht="15" customHeight="1" x14ac:dyDescent="0.25">
      <c r="A287" t="s">
        <v>408</v>
      </c>
      <c r="B287" t="s">
        <v>409</v>
      </c>
      <c r="C287">
        <v>2.8405199999999999E-2</v>
      </c>
      <c r="D287">
        <v>7.1430999999999996</v>
      </c>
      <c r="E287">
        <v>5.69339</v>
      </c>
      <c r="F287">
        <v>1.7775899999999999E-4</v>
      </c>
      <c r="G287" t="s">
        <v>25</v>
      </c>
      <c r="H287" t="s">
        <v>25</v>
      </c>
      <c r="N287" s="6"/>
      <c r="O287" s="6"/>
    </row>
    <row r="288" spans="1:15" ht="15" customHeight="1" x14ac:dyDescent="0.25">
      <c r="A288" t="s">
        <v>410</v>
      </c>
      <c r="B288" t="s">
        <v>411</v>
      </c>
      <c r="C288">
        <v>0.30324800000000002</v>
      </c>
      <c r="D288">
        <v>8.6729099999999999</v>
      </c>
      <c r="E288">
        <v>15.558400000000001</v>
      </c>
      <c r="F288">
        <v>4.9230799999999998E-3</v>
      </c>
      <c r="G288" t="s">
        <v>25</v>
      </c>
      <c r="H288" t="s">
        <v>25</v>
      </c>
      <c r="N288" s="6"/>
      <c r="O288" s="6"/>
    </row>
    <row r="289" spans="1:15" ht="15" customHeight="1" x14ac:dyDescent="0.25">
      <c r="A289" t="s">
        <v>410</v>
      </c>
      <c r="B289" t="s">
        <v>412</v>
      </c>
      <c r="C289">
        <v>2.5015699999999998E-2</v>
      </c>
      <c r="D289">
        <v>3.9298700000000002</v>
      </c>
      <c r="E289">
        <v>0.30315300000000001</v>
      </c>
      <c r="F289">
        <v>1.2283799999999999E-2</v>
      </c>
      <c r="G289" t="s">
        <v>25</v>
      </c>
      <c r="H289" t="s">
        <v>25</v>
      </c>
      <c r="N289" s="6"/>
      <c r="O289" s="6"/>
    </row>
    <row r="290" spans="1:15" ht="15" customHeight="1" x14ac:dyDescent="0.25">
      <c r="A290" t="s">
        <v>410</v>
      </c>
      <c r="B290" t="s">
        <v>413</v>
      </c>
      <c r="C290">
        <v>7.5502E-2</v>
      </c>
      <c r="D290">
        <v>12.693899999999999</v>
      </c>
      <c r="E290">
        <v>9.8038000000000007</v>
      </c>
      <c r="F290">
        <v>0</v>
      </c>
      <c r="G290" t="s">
        <v>25</v>
      </c>
      <c r="H290" t="s">
        <v>25</v>
      </c>
      <c r="N290" s="6"/>
      <c r="O290" s="6"/>
    </row>
    <row r="291" spans="1:15" ht="15" customHeight="1" x14ac:dyDescent="0.25">
      <c r="A291" t="s">
        <v>410</v>
      </c>
      <c r="B291" t="s">
        <v>414</v>
      </c>
      <c r="C291">
        <v>0.42031200000000002</v>
      </c>
      <c r="D291">
        <v>17.78</v>
      </c>
      <c r="E291">
        <v>15.9399</v>
      </c>
      <c r="F291">
        <v>2.8757899999999999E-2</v>
      </c>
      <c r="G291" t="s">
        <v>25</v>
      </c>
      <c r="H291" t="s">
        <v>25</v>
      </c>
      <c r="N291" s="6"/>
      <c r="O291" s="6"/>
    </row>
    <row r="292" spans="1:15" ht="15" customHeight="1" x14ac:dyDescent="0.25">
      <c r="A292" t="s">
        <v>415</v>
      </c>
      <c r="B292" t="s">
        <v>416</v>
      </c>
      <c r="C292">
        <v>0</v>
      </c>
      <c r="D292">
        <v>0</v>
      </c>
      <c r="E292">
        <v>0</v>
      </c>
      <c r="F292">
        <v>0</v>
      </c>
      <c r="G292" t="s">
        <v>8</v>
      </c>
      <c r="H292" t="s">
        <v>8</v>
      </c>
      <c r="N292" s="6"/>
      <c r="O292" s="6"/>
    </row>
    <row r="293" spans="1:15" ht="15" customHeight="1" x14ac:dyDescent="0.25">
      <c r="A293" t="s">
        <v>417</v>
      </c>
      <c r="B293" t="s">
        <v>418</v>
      </c>
      <c r="C293">
        <v>0.29830000000000001</v>
      </c>
      <c r="D293">
        <v>46.964300000000001</v>
      </c>
      <c r="E293">
        <v>13.089</v>
      </c>
      <c r="F293">
        <v>4.2750299999999998E-2</v>
      </c>
      <c r="G293" t="s">
        <v>25</v>
      </c>
      <c r="H293" t="s">
        <v>25</v>
      </c>
      <c r="N293" s="6"/>
      <c r="O293" s="6"/>
    </row>
    <row r="294" spans="1:15" ht="15" customHeight="1" x14ac:dyDescent="0.25">
      <c r="A294" t="s">
        <v>419</v>
      </c>
      <c r="B294" t="s">
        <v>420</v>
      </c>
      <c r="C294">
        <v>0</v>
      </c>
      <c r="D294">
        <v>0</v>
      </c>
      <c r="E294">
        <v>0</v>
      </c>
      <c r="F294">
        <v>0</v>
      </c>
      <c r="G294" t="s">
        <v>8</v>
      </c>
      <c r="H294" t="s">
        <v>8</v>
      </c>
      <c r="N294" s="6"/>
      <c r="O294" s="6"/>
    </row>
    <row r="295" spans="1:15" ht="15" customHeight="1" x14ac:dyDescent="0.25">
      <c r="A295" t="s">
        <v>419</v>
      </c>
      <c r="B295" t="s">
        <v>421</v>
      </c>
      <c r="C295">
        <v>0.119813</v>
      </c>
      <c r="D295">
        <v>26.6877</v>
      </c>
      <c r="E295">
        <v>7.9529199999999998</v>
      </c>
      <c r="F295">
        <v>3.7941000000000003E-2</v>
      </c>
      <c r="G295" t="s">
        <v>25</v>
      </c>
      <c r="H295" t="s">
        <v>25</v>
      </c>
      <c r="N295" s="6"/>
      <c r="O295" s="6"/>
    </row>
    <row r="296" spans="1:15" ht="15" customHeight="1" x14ac:dyDescent="0.25">
      <c r="A296" t="s">
        <v>419</v>
      </c>
      <c r="B296" t="s">
        <v>422</v>
      </c>
      <c r="C296">
        <v>0.12689500000000001</v>
      </c>
      <c r="D296">
        <v>26.797899999999998</v>
      </c>
      <c r="E296">
        <v>7.9577900000000001</v>
      </c>
      <c r="F296">
        <v>3.8412300000000003E-2</v>
      </c>
      <c r="G296" t="s">
        <v>8</v>
      </c>
      <c r="H296" t="s">
        <v>25</v>
      </c>
      <c r="N296" s="6"/>
      <c r="O296" s="6"/>
    </row>
    <row r="297" spans="1:15" ht="15" customHeight="1" x14ac:dyDescent="0.25">
      <c r="A297" t="s">
        <v>419</v>
      </c>
      <c r="B297" t="s">
        <v>423</v>
      </c>
      <c r="C297">
        <v>9.1040899999999994E-2</v>
      </c>
      <c r="D297">
        <v>16.9085</v>
      </c>
      <c r="E297">
        <v>8.1953499999999995</v>
      </c>
      <c r="F297">
        <v>1.9016600000000002E-2</v>
      </c>
      <c r="G297" t="s">
        <v>8</v>
      </c>
      <c r="H297" t="s">
        <v>25</v>
      </c>
      <c r="N297" s="6"/>
      <c r="O297" s="6"/>
    </row>
    <row r="298" spans="1:15" ht="15" customHeight="1" x14ac:dyDescent="0.25">
      <c r="A298" t="s">
        <v>419</v>
      </c>
      <c r="B298" t="s">
        <v>424</v>
      </c>
      <c r="C298">
        <v>7.7184199999999994E-2</v>
      </c>
      <c r="D298">
        <v>13.1357</v>
      </c>
      <c r="E298">
        <v>8.6059400000000004</v>
      </c>
      <c r="F298">
        <v>5.7251899999999998E-3</v>
      </c>
      <c r="G298" t="s">
        <v>8</v>
      </c>
      <c r="H298" t="s">
        <v>25</v>
      </c>
      <c r="N298" s="6"/>
      <c r="O298" s="6"/>
    </row>
    <row r="299" spans="1:15" ht="15" customHeight="1" x14ac:dyDescent="0.25">
      <c r="A299" t="s">
        <v>419</v>
      </c>
      <c r="B299" t="s">
        <v>425</v>
      </c>
      <c r="C299">
        <v>8.8631199999999993E-2</v>
      </c>
      <c r="D299">
        <v>16.953600000000002</v>
      </c>
      <c r="E299">
        <v>8.1191999999999993</v>
      </c>
      <c r="F299">
        <v>1.9482300000000001E-2</v>
      </c>
      <c r="G299" t="s">
        <v>8</v>
      </c>
      <c r="H299" t="s">
        <v>25</v>
      </c>
      <c r="N299" s="6"/>
      <c r="O299" s="6"/>
    </row>
    <row r="300" spans="1:15" ht="15" customHeight="1" x14ac:dyDescent="0.25">
      <c r="A300" t="s">
        <v>419</v>
      </c>
      <c r="B300" t="s">
        <v>426</v>
      </c>
      <c r="C300">
        <v>0</v>
      </c>
      <c r="D300">
        <v>0</v>
      </c>
      <c r="E300">
        <v>0</v>
      </c>
      <c r="F300">
        <v>0</v>
      </c>
      <c r="G300" t="s">
        <v>8</v>
      </c>
      <c r="H300" t="s">
        <v>8</v>
      </c>
      <c r="N300" s="6"/>
      <c r="O300" s="6"/>
    </row>
    <row r="301" spans="1:15" ht="15" customHeight="1" x14ac:dyDescent="0.25">
      <c r="A301" t="s">
        <v>419</v>
      </c>
      <c r="B301" t="s">
        <v>427</v>
      </c>
      <c r="C301">
        <v>0</v>
      </c>
      <c r="D301">
        <v>0</v>
      </c>
      <c r="E301">
        <v>0</v>
      </c>
      <c r="F301">
        <v>0</v>
      </c>
      <c r="G301" t="s">
        <v>8</v>
      </c>
      <c r="H301" t="s">
        <v>8</v>
      </c>
      <c r="N301" s="6"/>
      <c r="O301" s="6"/>
    </row>
    <row r="302" spans="1:15" ht="15" customHeight="1" x14ac:dyDescent="0.25">
      <c r="A302" t="s">
        <v>419</v>
      </c>
      <c r="B302" t="s">
        <v>428</v>
      </c>
      <c r="C302">
        <v>6.9521200000000005E-2</v>
      </c>
      <c r="D302">
        <v>12.2614</v>
      </c>
      <c r="E302">
        <v>8.6783400000000004</v>
      </c>
      <c r="F302">
        <v>2.9680399999999999E-3</v>
      </c>
      <c r="G302" t="s">
        <v>8</v>
      </c>
      <c r="H302" t="s">
        <v>25</v>
      </c>
      <c r="N302" s="6"/>
      <c r="O302" s="6"/>
    </row>
    <row r="303" spans="1:15" ht="15" customHeight="1" x14ac:dyDescent="0.25">
      <c r="A303" t="s">
        <v>419</v>
      </c>
      <c r="B303" t="s">
        <v>429</v>
      </c>
      <c r="C303">
        <v>0.19268399999999999</v>
      </c>
      <c r="D303">
        <v>43.714500000000001</v>
      </c>
      <c r="E303">
        <v>8.6189499999999999</v>
      </c>
      <c r="F303">
        <v>9.0728000000000003E-2</v>
      </c>
      <c r="G303" t="s">
        <v>25</v>
      </c>
      <c r="H303" t="s">
        <v>25</v>
      </c>
      <c r="N303" s="6"/>
      <c r="O303" s="6"/>
    </row>
    <row r="304" spans="1:15" ht="15" customHeight="1" x14ac:dyDescent="0.25">
      <c r="A304" t="s">
        <v>419</v>
      </c>
      <c r="B304" t="s">
        <v>430</v>
      </c>
      <c r="C304">
        <v>0</v>
      </c>
      <c r="D304">
        <v>0</v>
      </c>
      <c r="E304">
        <v>0</v>
      </c>
      <c r="F304">
        <v>0</v>
      </c>
      <c r="G304" t="s">
        <v>8</v>
      </c>
      <c r="H304" t="s">
        <v>8</v>
      </c>
      <c r="N304" s="6"/>
      <c r="O304" s="6"/>
    </row>
    <row r="305" spans="1:15" ht="15" customHeight="1" x14ac:dyDescent="0.25">
      <c r="A305" t="s">
        <v>419</v>
      </c>
      <c r="B305" t="s">
        <v>431</v>
      </c>
      <c r="C305">
        <v>0.13386400000000001</v>
      </c>
      <c r="D305">
        <v>29.267499999999998</v>
      </c>
      <c r="E305">
        <v>8.2040900000000008</v>
      </c>
      <c r="F305">
        <v>4.9408199999999999E-2</v>
      </c>
      <c r="G305" t="s">
        <v>8</v>
      </c>
      <c r="H305" t="s">
        <v>25</v>
      </c>
      <c r="N305" s="6"/>
      <c r="O305" s="6"/>
    </row>
    <row r="306" spans="1:15" ht="15" customHeight="1" x14ac:dyDescent="0.25">
      <c r="A306" t="s">
        <v>419</v>
      </c>
      <c r="B306" t="s">
        <v>432</v>
      </c>
      <c r="C306">
        <v>0</v>
      </c>
      <c r="D306">
        <v>0</v>
      </c>
      <c r="E306">
        <v>0</v>
      </c>
      <c r="F306">
        <v>0</v>
      </c>
      <c r="G306" t="s">
        <v>8</v>
      </c>
      <c r="H306" t="s">
        <v>8</v>
      </c>
      <c r="N306" s="6"/>
      <c r="O306" s="6"/>
    </row>
    <row r="307" spans="1:15" ht="15" customHeight="1" x14ac:dyDescent="0.25">
      <c r="A307" t="s">
        <v>419</v>
      </c>
      <c r="B307" t="s">
        <v>20</v>
      </c>
      <c r="C307">
        <v>0</v>
      </c>
      <c r="D307">
        <v>0</v>
      </c>
      <c r="E307">
        <v>0</v>
      </c>
      <c r="F307">
        <v>0</v>
      </c>
      <c r="G307" t="s">
        <v>8</v>
      </c>
      <c r="H307" t="s">
        <v>8</v>
      </c>
      <c r="N307" s="6"/>
      <c r="O307" s="6"/>
    </row>
    <row r="308" spans="1:15" ht="15" customHeight="1" x14ac:dyDescent="0.25">
      <c r="A308" t="s">
        <v>433</v>
      </c>
      <c r="B308" t="s">
        <v>434</v>
      </c>
      <c r="C308">
        <v>9.3146900000000005E-2</v>
      </c>
      <c r="D308">
        <v>14.3718</v>
      </c>
      <c r="E308">
        <v>10.8348</v>
      </c>
      <c r="F308">
        <v>4.7573700000000003E-3</v>
      </c>
      <c r="G308" t="s">
        <v>25</v>
      </c>
      <c r="H308" t="s">
        <v>25</v>
      </c>
      <c r="N308" s="6"/>
      <c r="O308" s="6"/>
    </row>
    <row r="309" spans="1:15" ht="15" customHeight="1" x14ac:dyDescent="0.25">
      <c r="A309" t="s">
        <v>433</v>
      </c>
      <c r="B309" t="s">
        <v>435</v>
      </c>
      <c r="C309">
        <v>0.12703100000000001</v>
      </c>
      <c r="D309">
        <v>16.125299999999999</v>
      </c>
      <c r="E309">
        <v>11.250999999999999</v>
      </c>
      <c r="F309">
        <v>2.3368300000000002E-2</v>
      </c>
      <c r="G309" t="s">
        <v>25</v>
      </c>
      <c r="H309" t="s">
        <v>25</v>
      </c>
      <c r="N309" s="6"/>
      <c r="O309" s="6"/>
    </row>
    <row r="310" spans="1:15" ht="15" customHeight="1" x14ac:dyDescent="0.25">
      <c r="A310" t="s">
        <v>436</v>
      </c>
      <c r="B310" t="s">
        <v>437</v>
      </c>
      <c r="C310">
        <v>5.6808999999999998E-2</v>
      </c>
      <c r="D310">
        <v>15.303000000000001</v>
      </c>
      <c r="E310">
        <v>8.3142499999999995</v>
      </c>
      <c r="F310">
        <v>1.3468000000000001E-2</v>
      </c>
      <c r="G310" t="s">
        <v>25</v>
      </c>
      <c r="H310" t="s">
        <v>25</v>
      </c>
      <c r="N310" s="6"/>
      <c r="O310" s="6"/>
    </row>
    <row r="311" spans="1:15" ht="15" customHeight="1" x14ac:dyDescent="0.25">
      <c r="A311" t="s">
        <v>438</v>
      </c>
      <c r="B311" t="s">
        <v>439</v>
      </c>
      <c r="C311">
        <v>6.9446400000000005E-2</v>
      </c>
      <c r="D311">
        <v>8.0993399999999998</v>
      </c>
      <c r="E311">
        <v>7.8584100000000001</v>
      </c>
      <c r="F311">
        <v>0</v>
      </c>
      <c r="G311" t="s">
        <v>25</v>
      </c>
      <c r="H311" t="s">
        <v>25</v>
      </c>
      <c r="N311" s="6"/>
      <c r="O311" s="6"/>
    </row>
    <row r="312" spans="1:15" ht="15" customHeight="1" x14ac:dyDescent="0.25">
      <c r="A312" t="s">
        <v>440</v>
      </c>
      <c r="B312" t="s">
        <v>441</v>
      </c>
      <c r="C312">
        <v>0.61377300000000001</v>
      </c>
      <c r="D312">
        <v>198.91900000000001</v>
      </c>
      <c r="E312">
        <v>24.434699999999999</v>
      </c>
      <c r="F312">
        <v>3.6050499999999999E-2</v>
      </c>
      <c r="G312" t="s">
        <v>8</v>
      </c>
      <c r="H312" t="s">
        <v>25</v>
      </c>
      <c r="N312" s="6"/>
      <c r="O312" s="6"/>
    </row>
    <row r="313" spans="1:15" ht="15" customHeight="1" x14ac:dyDescent="0.25">
      <c r="A313" t="s">
        <v>442</v>
      </c>
      <c r="B313" t="s">
        <v>443</v>
      </c>
      <c r="C313">
        <v>9.7191799999999995E-2</v>
      </c>
      <c r="D313">
        <v>19.7181</v>
      </c>
      <c r="E313">
        <v>7.2034200000000004</v>
      </c>
      <c r="F313">
        <v>1.27516E-2</v>
      </c>
      <c r="G313" t="s">
        <v>8</v>
      </c>
      <c r="H313" t="s">
        <v>25</v>
      </c>
      <c r="N313" s="6"/>
      <c r="O313" s="6"/>
    </row>
    <row r="314" spans="1:15" ht="15" customHeight="1" x14ac:dyDescent="0.25">
      <c r="A314" t="s">
        <v>444</v>
      </c>
      <c r="B314" t="s">
        <v>445</v>
      </c>
      <c r="C314">
        <v>0.21717600000000001</v>
      </c>
      <c r="D314">
        <v>18.144200000000001</v>
      </c>
      <c r="E314">
        <v>16.1557</v>
      </c>
      <c r="F314">
        <v>3.3508000000000003E-2</v>
      </c>
      <c r="G314" t="s">
        <v>25</v>
      </c>
      <c r="H314" t="s">
        <v>25</v>
      </c>
      <c r="N314" s="6"/>
      <c r="O314" s="6"/>
    </row>
    <row r="315" spans="1:15" ht="15" customHeight="1" x14ac:dyDescent="0.25">
      <c r="A315" t="s">
        <v>444</v>
      </c>
      <c r="B315" t="s">
        <v>446</v>
      </c>
      <c r="C315">
        <v>0.16311600000000001</v>
      </c>
      <c r="D315">
        <v>8.8155300000000008</v>
      </c>
      <c r="E315">
        <v>17.2607</v>
      </c>
      <c r="F315">
        <v>3.1672900000000001E-3</v>
      </c>
      <c r="G315" t="s">
        <v>25</v>
      </c>
      <c r="H315" t="s">
        <v>25</v>
      </c>
      <c r="N315" s="6"/>
      <c r="O315" s="6"/>
    </row>
    <row r="316" spans="1:15" ht="15" customHeight="1" x14ac:dyDescent="0.25">
      <c r="A316" t="s">
        <v>444</v>
      </c>
      <c r="B316" t="s">
        <v>447</v>
      </c>
      <c r="C316">
        <v>0.117434</v>
      </c>
      <c r="D316">
        <v>17.4391</v>
      </c>
      <c r="E316">
        <v>11.587199999999999</v>
      </c>
      <c r="F316">
        <v>1.6364299999999998E-2</v>
      </c>
      <c r="G316" t="s">
        <v>25</v>
      </c>
      <c r="H316" t="s">
        <v>25</v>
      </c>
      <c r="N316" s="6"/>
      <c r="O316" s="6"/>
    </row>
    <row r="317" spans="1:15" ht="15" customHeight="1" x14ac:dyDescent="0.25">
      <c r="A317" t="s">
        <v>444</v>
      </c>
      <c r="B317" t="s">
        <v>448</v>
      </c>
      <c r="C317">
        <v>0.150173</v>
      </c>
      <c r="D317">
        <v>10.4937</v>
      </c>
      <c r="E317">
        <v>14.876799999999999</v>
      </c>
      <c r="F317">
        <v>1.2917100000000001E-2</v>
      </c>
      <c r="G317" t="s">
        <v>25</v>
      </c>
      <c r="H317" t="s">
        <v>25</v>
      </c>
      <c r="N317" s="6"/>
      <c r="O317" s="6"/>
    </row>
    <row r="318" spans="1:15" ht="15" customHeight="1" x14ac:dyDescent="0.25">
      <c r="A318" t="s">
        <v>444</v>
      </c>
      <c r="B318" t="s">
        <v>449</v>
      </c>
      <c r="C318">
        <v>0.19622500000000001</v>
      </c>
      <c r="D318">
        <v>11.2889</v>
      </c>
      <c r="E318">
        <v>19.096499999999999</v>
      </c>
      <c r="F318">
        <v>7.1326699999999998E-3</v>
      </c>
      <c r="G318" t="s">
        <v>25</v>
      </c>
      <c r="H318" t="s">
        <v>25</v>
      </c>
      <c r="N318" s="6"/>
      <c r="O318" s="6"/>
    </row>
    <row r="319" spans="1:15" ht="15" customHeight="1" x14ac:dyDescent="0.25">
      <c r="A319" t="s">
        <v>444</v>
      </c>
      <c r="B319" t="s">
        <v>450</v>
      </c>
      <c r="C319">
        <v>0</v>
      </c>
      <c r="D319">
        <v>0</v>
      </c>
      <c r="E319">
        <v>0</v>
      </c>
      <c r="F319">
        <v>0</v>
      </c>
      <c r="G319" t="s">
        <v>25</v>
      </c>
      <c r="H319" t="s">
        <v>8</v>
      </c>
      <c r="N319" s="6"/>
      <c r="O319" s="6"/>
    </row>
    <row r="320" spans="1:15" ht="15" customHeight="1" x14ac:dyDescent="0.25">
      <c r="A320" t="s">
        <v>444</v>
      </c>
      <c r="B320" t="s">
        <v>451</v>
      </c>
      <c r="C320">
        <v>0.17806900000000001</v>
      </c>
      <c r="D320">
        <v>8.1090499999999999</v>
      </c>
      <c r="E320">
        <v>17.468</v>
      </c>
      <c r="F320">
        <v>8.4841599999999995E-4</v>
      </c>
      <c r="G320" t="s">
        <v>25</v>
      </c>
      <c r="H320" t="s">
        <v>25</v>
      </c>
      <c r="N320" s="6"/>
      <c r="O320" s="6"/>
    </row>
    <row r="321" spans="1:15" ht="15" customHeight="1" x14ac:dyDescent="0.25">
      <c r="A321" t="s">
        <v>444</v>
      </c>
      <c r="B321" t="s">
        <v>452</v>
      </c>
      <c r="C321">
        <v>0.152257</v>
      </c>
      <c r="D321">
        <v>9.4154699999999991</v>
      </c>
      <c r="E321">
        <v>15.527100000000001</v>
      </c>
      <c r="F321">
        <v>7.9388400000000008E-3</v>
      </c>
      <c r="G321" t="s">
        <v>25</v>
      </c>
      <c r="H321" t="s">
        <v>25</v>
      </c>
      <c r="N321" s="6"/>
      <c r="O321" s="6"/>
    </row>
    <row r="322" spans="1:15" ht="15" customHeight="1" x14ac:dyDescent="0.25">
      <c r="A322" t="s">
        <v>444</v>
      </c>
      <c r="B322" t="s">
        <v>453</v>
      </c>
      <c r="C322">
        <v>0.25534200000000001</v>
      </c>
      <c r="D322">
        <v>89.656899999999993</v>
      </c>
      <c r="E322">
        <v>13.6096</v>
      </c>
      <c r="F322">
        <v>1.3319299999999999E-2</v>
      </c>
      <c r="G322" t="s">
        <v>25</v>
      </c>
      <c r="H322" t="s">
        <v>25</v>
      </c>
      <c r="N322" s="6"/>
      <c r="O322" s="6"/>
    </row>
    <row r="323" spans="1:15" ht="15" customHeight="1" x14ac:dyDescent="0.25">
      <c r="A323" t="s">
        <v>444</v>
      </c>
      <c r="B323" t="s">
        <v>454</v>
      </c>
      <c r="C323">
        <v>0.17913999999999999</v>
      </c>
      <c r="D323">
        <v>11.6248</v>
      </c>
      <c r="E323">
        <v>16.6633</v>
      </c>
      <c r="F323">
        <v>1.2426899999999999E-2</v>
      </c>
      <c r="G323" t="s">
        <v>25</v>
      </c>
      <c r="H323" t="s">
        <v>25</v>
      </c>
      <c r="N323" s="6"/>
      <c r="O323" s="6"/>
    </row>
    <row r="324" spans="1:15" ht="15" customHeight="1" x14ac:dyDescent="0.25">
      <c r="A324" t="s">
        <v>444</v>
      </c>
      <c r="B324" t="s">
        <v>455</v>
      </c>
      <c r="C324">
        <v>7.8998399999999996E-2</v>
      </c>
      <c r="D324">
        <v>15.0723</v>
      </c>
      <c r="E324">
        <v>7.77928</v>
      </c>
      <c r="F324">
        <v>2.79236E-2</v>
      </c>
      <c r="G324" t="s">
        <v>25</v>
      </c>
      <c r="H324" t="s">
        <v>25</v>
      </c>
      <c r="N324" s="6"/>
      <c r="O324" s="6"/>
    </row>
    <row r="325" spans="1:15" ht="15" customHeight="1" x14ac:dyDescent="0.25">
      <c r="A325" t="s">
        <v>444</v>
      </c>
      <c r="B325" t="s">
        <v>456</v>
      </c>
      <c r="C325">
        <v>0.107805</v>
      </c>
      <c r="D325">
        <v>5.7313799999999997</v>
      </c>
      <c r="E325">
        <v>9.0773499999999991</v>
      </c>
      <c r="F325">
        <v>5.02002E-3</v>
      </c>
      <c r="G325" t="s">
        <v>25</v>
      </c>
      <c r="H325" t="s">
        <v>25</v>
      </c>
      <c r="N325" s="6"/>
      <c r="O325" s="6"/>
    </row>
    <row r="326" spans="1:15" ht="15" customHeight="1" x14ac:dyDescent="0.25">
      <c r="A326" t="s">
        <v>444</v>
      </c>
      <c r="B326" t="s">
        <v>457</v>
      </c>
      <c r="C326">
        <v>0.15318599999999999</v>
      </c>
      <c r="D326">
        <v>9.05016</v>
      </c>
      <c r="E326">
        <v>15.9634</v>
      </c>
      <c r="F326">
        <v>5.9718899999999997E-3</v>
      </c>
      <c r="G326" t="s">
        <v>25</v>
      </c>
      <c r="H326" t="s">
        <v>25</v>
      </c>
      <c r="N326" s="6"/>
      <c r="O326" s="6"/>
    </row>
    <row r="327" spans="1:15" ht="15" customHeight="1" x14ac:dyDescent="0.25">
      <c r="A327" t="s">
        <v>444</v>
      </c>
      <c r="B327" t="s">
        <v>458</v>
      </c>
      <c r="C327">
        <v>0.14458599999999999</v>
      </c>
      <c r="D327">
        <v>46.445300000000003</v>
      </c>
      <c r="E327">
        <v>8.9793299999999991</v>
      </c>
      <c r="F327">
        <v>1.1843299999999999E-2</v>
      </c>
      <c r="G327" t="s">
        <v>25</v>
      </c>
      <c r="H327" t="s">
        <v>25</v>
      </c>
      <c r="N327" s="6"/>
      <c r="O327" s="6"/>
    </row>
    <row r="328" spans="1:15" ht="15" customHeight="1" x14ac:dyDescent="0.25">
      <c r="A328" t="s">
        <v>444</v>
      </c>
      <c r="B328" t="s">
        <v>459</v>
      </c>
      <c r="C328">
        <v>0.21406700000000001</v>
      </c>
      <c r="D328">
        <v>16.008500000000002</v>
      </c>
      <c r="E328">
        <v>19.339300000000001</v>
      </c>
      <c r="F328">
        <v>1.89889E-2</v>
      </c>
      <c r="G328" t="s">
        <v>25</v>
      </c>
      <c r="H328" t="s">
        <v>25</v>
      </c>
      <c r="N328" s="6"/>
      <c r="O328" s="6"/>
    </row>
    <row r="329" spans="1:15" ht="15" customHeight="1" x14ac:dyDescent="0.25">
      <c r="A329" t="s">
        <v>444</v>
      </c>
      <c r="B329" t="s">
        <v>460</v>
      </c>
      <c r="C329">
        <v>4.0323900000000001E-4</v>
      </c>
      <c r="D329">
        <v>0</v>
      </c>
      <c r="E329">
        <v>0</v>
      </c>
      <c r="F329">
        <v>0</v>
      </c>
      <c r="G329" t="s">
        <v>25</v>
      </c>
      <c r="H329" t="s">
        <v>25</v>
      </c>
      <c r="N329" s="6"/>
      <c r="O329" s="6"/>
    </row>
    <row r="330" spans="1:15" ht="15" customHeight="1" x14ac:dyDescent="0.25">
      <c r="A330" t="s">
        <v>444</v>
      </c>
      <c r="B330" t="s">
        <v>461</v>
      </c>
      <c r="C330">
        <v>0.18523800000000001</v>
      </c>
      <c r="D330">
        <v>13.536300000000001</v>
      </c>
      <c r="E330">
        <v>18.178999999999998</v>
      </c>
      <c r="F330">
        <v>1.49052E-2</v>
      </c>
      <c r="G330" t="s">
        <v>25</v>
      </c>
      <c r="H330" t="s">
        <v>25</v>
      </c>
      <c r="N330" s="6"/>
      <c r="O330" s="6"/>
    </row>
    <row r="331" spans="1:15" ht="15" customHeight="1" x14ac:dyDescent="0.25">
      <c r="A331" t="s">
        <v>444</v>
      </c>
      <c r="B331" t="s">
        <v>462</v>
      </c>
      <c r="C331">
        <v>0.190943</v>
      </c>
      <c r="D331">
        <v>12.5733</v>
      </c>
      <c r="E331">
        <v>17.883700000000001</v>
      </c>
      <c r="F331">
        <v>1.27119E-2</v>
      </c>
      <c r="G331" t="s">
        <v>25</v>
      </c>
      <c r="H331" t="s">
        <v>25</v>
      </c>
      <c r="N331" s="6"/>
      <c r="O331" s="6"/>
    </row>
    <row r="332" spans="1:15" ht="15" customHeight="1" x14ac:dyDescent="0.25">
      <c r="A332" t="s">
        <v>463</v>
      </c>
      <c r="B332" t="s">
        <v>464</v>
      </c>
      <c r="C332">
        <v>0.179287</v>
      </c>
      <c r="D332">
        <v>13.2668</v>
      </c>
      <c r="E332">
        <v>17.539000000000001</v>
      </c>
      <c r="F332">
        <v>1.5503899999999999E-2</v>
      </c>
      <c r="G332" t="s">
        <v>25</v>
      </c>
      <c r="H332" t="s">
        <v>25</v>
      </c>
      <c r="N332" s="6"/>
      <c r="O332" s="6"/>
    </row>
    <row r="333" spans="1:15" ht="15" customHeight="1" x14ac:dyDescent="0.25">
      <c r="A333" t="s">
        <v>463</v>
      </c>
      <c r="B333" t="s">
        <v>465</v>
      </c>
      <c r="C333">
        <v>0.115993</v>
      </c>
      <c r="D333">
        <v>65.421000000000006</v>
      </c>
      <c r="E333">
        <v>6.6481700000000004</v>
      </c>
      <c r="F333">
        <v>2.5087100000000001E-2</v>
      </c>
      <c r="G333" t="s">
        <v>25</v>
      </c>
      <c r="H333" t="s">
        <v>25</v>
      </c>
      <c r="N333" s="6"/>
      <c r="O333" s="6"/>
    </row>
    <row r="334" spans="1:15" ht="15" customHeight="1" x14ac:dyDescent="0.25">
      <c r="A334" t="s">
        <v>463</v>
      </c>
      <c r="B334" t="s">
        <v>466</v>
      </c>
      <c r="C334">
        <v>0.17890900000000001</v>
      </c>
      <c r="D334">
        <v>14.752800000000001</v>
      </c>
      <c r="E334">
        <v>16.619599999999998</v>
      </c>
      <c r="F334">
        <v>2.2152999999999999E-2</v>
      </c>
      <c r="G334" t="s">
        <v>25</v>
      </c>
      <c r="H334" t="s">
        <v>25</v>
      </c>
      <c r="N334" s="6"/>
      <c r="O334" s="6"/>
    </row>
    <row r="335" spans="1:15" ht="15" customHeight="1" x14ac:dyDescent="0.25">
      <c r="A335" t="s">
        <v>463</v>
      </c>
      <c r="B335" t="s">
        <v>467</v>
      </c>
      <c r="C335">
        <v>0.166683</v>
      </c>
      <c r="D335">
        <v>10.297599999999999</v>
      </c>
      <c r="E335">
        <v>17.355399999999999</v>
      </c>
      <c r="F335">
        <v>7.2992700000000001E-3</v>
      </c>
      <c r="G335" t="s">
        <v>25</v>
      </c>
      <c r="H335" t="s">
        <v>25</v>
      </c>
      <c r="N335" s="6"/>
      <c r="O335" s="6"/>
    </row>
    <row r="336" spans="1:15" ht="15" customHeight="1" x14ac:dyDescent="0.25">
      <c r="A336" t="s">
        <v>463</v>
      </c>
      <c r="B336" t="s">
        <v>468</v>
      </c>
      <c r="C336">
        <v>0.176813</v>
      </c>
      <c r="D336">
        <v>12.535</v>
      </c>
      <c r="E336">
        <v>16.6065</v>
      </c>
      <c r="F336">
        <v>1.5345299999999999E-2</v>
      </c>
      <c r="G336" t="s">
        <v>25</v>
      </c>
      <c r="H336" t="s">
        <v>25</v>
      </c>
      <c r="N336" s="6"/>
      <c r="O336" s="6"/>
    </row>
    <row r="337" spans="1:15" ht="15" customHeight="1" x14ac:dyDescent="0.25">
      <c r="A337" t="s">
        <v>469</v>
      </c>
      <c r="B337" t="s">
        <v>470</v>
      </c>
      <c r="C337">
        <v>0.36574800000000002</v>
      </c>
      <c r="D337">
        <v>54.727899999999998</v>
      </c>
      <c r="E337">
        <v>4.6231</v>
      </c>
      <c r="F337">
        <v>8.09893E-2</v>
      </c>
      <c r="G337" t="s">
        <v>8</v>
      </c>
      <c r="H337" t="s">
        <v>25</v>
      </c>
      <c r="N337" s="6"/>
      <c r="O337" s="6"/>
    </row>
    <row r="338" spans="1:15" ht="15" customHeight="1" x14ac:dyDescent="0.25">
      <c r="A338" t="s">
        <v>469</v>
      </c>
      <c r="B338" t="s">
        <v>471</v>
      </c>
      <c r="C338">
        <v>0.124948</v>
      </c>
      <c r="D338">
        <v>27.645499999999998</v>
      </c>
      <c r="E338">
        <v>9.2721900000000002</v>
      </c>
      <c r="F338">
        <v>3.3813999999999997E-2</v>
      </c>
      <c r="G338" t="s">
        <v>25</v>
      </c>
      <c r="H338" t="s">
        <v>25</v>
      </c>
      <c r="N338" s="6"/>
      <c r="O338" s="6"/>
    </row>
    <row r="339" spans="1:15" ht="15" customHeight="1" x14ac:dyDescent="0.25">
      <c r="A339" t="s">
        <v>472</v>
      </c>
      <c r="B339" t="s">
        <v>473</v>
      </c>
      <c r="C339">
        <v>0.170433</v>
      </c>
      <c r="D339">
        <v>76.160899999999998</v>
      </c>
      <c r="E339">
        <v>6.4135499999999999</v>
      </c>
      <c r="F339">
        <v>6.8213200000000002E-2</v>
      </c>
      <c r="G339" t="s">
        <v>8</v>
      </c>
      <c r="H339" t="s">
        <v>25</v>
      </c>
      <c r="N339" s="6"/>
      <c r="O339" s="6"/>
    </row>
    <row r="340" spans="1:15" ht="15" customHeight="1" x14ac:dyDescent="0.25">
      <c r="A340" t="s">
        <v>474</v>
      </c>
      <c r="B340" t="s">
        <v>9</v>
      </c>
      <c r="C340">
        <v>0</v>
      </c>
      <c r="D340">
        <v>0</v>
      </c>
      <c r="E340">
        <v>0</v>
      </c>
      <c r="F340">
        <v>0</v>
      </c>
      <c r="G340" t="s">
        <v>8</v>
      </c>
      <c r="H340" t="s">
        <v>8</v>
      </c>
      <c r="N340" s="6"/>
      <c r="O340" s="6"/>
    </row>
    <row r="341" spans="1:15" ht="15" customHeight="1" x14ac:dyDescent="0.25">
      <c r="A341" t="s">
        <v>474</v>
      </c>
      <c r="B341" t="s">
        <v>475</v>
      </c>
      <c r="C341">
        <v>0</v>
      </c>
      <c r="D341">
        <v>0</v>
      </c>
      <c r="E341">
        <v>0</v>
      </c>
      <c r="F341">
        <v>0</v>
      </c>
      <c r="G341" t="s">
        <v>8</v>
      </c>
      <c r="H341" t="s">
        <v>8</v>
      </c>
      <c r="N341" s="6"/>
      <c r="O341" s="6"/>
    </row>
    <row r="342" spans="1:15" ht="15" customHeight="1" x14ac:dyDescent="0.25">
      <c r="A342" t="s">
        <v>474</v>
      </c>
      <c r="B342" t="s">
        <v>476</v>
      </c>
      <c r="C342">
        <v>0</v>
      </c>
      <c r="D342">
        <v>0</v>
      </c>
      <c r="E342">
        <v>0</v>
      </c>
      <c r="F342">
        <v>0</v>
      </c>
      <c r="G342" t="s">
        <v>8</v>
      </c>
      <c r="H342" t="s">
        <v>8</v>
      </c>
      <c r="N342" s="6"/>
      <c r="O342" s="6"/>
    </row>
    <row r="343" spans="1:15" ht="15" customHeight="1" x14ac:dyDescent="0.25">
      <c r="A343" t="s">
        <v>474</v>
      </c>
      <c r="B343" t="s">
        <v>12</v>
      </c>
      <c r="C343">
        <v>0</v>
      </c>
      <c r="D343">
        <v>0</v>
      </c>
      <c r="E343">
        <v>0</v>
      </c>
      <c r="F343">
        <v>0</v>
      </c>
      <c r="G343" t="s">
        <v>8</v>
      </c>
      <c r="H343" t="s">
        <v>8</v>
      </c>
      <c r="N343" s="6"/>
      <c r="O343" s="6"/>
    </row>
    <row r="344" spans="1:15" ht="15" customHeight="1" x14ac:dyDescent="0.25">
      <c r="A344" t="s">
        <v>474</v>
      </c>
      <c r="B344" t="s">
        <v>13</v>
      </c>
      <c r="C344">
        <v>0</v>
      </c>
      <c r="D344">
        <v>0</v>
      </c>
      <c r="E344">
        <v>0</v>
      </c>
      <c r="F344">
        <v>0</v>
      </c>
      <c r="G344" t="s">
        <v>8</v>
      </c>
      <c r="H344" t="s">
        <v>8</v>
      </c>
      <c r="N344" s="6"/>
      <c r="O344" s="6"/>
    </row>
    <row r="345" spans="1:15" ht="15" customHeight="1" x14ac:dyDescent="0.25">
      <c r="A345" t="s">
        <v>474</v>
      </c>
      <c r="B345" t="s">
        <v>14</v>
      </c>
      <c r="C345">
        <v>0</v>
      </c>
      <c r="D345">
        <v>0</v>
      </c>
      <c r="E345">
        <v>0</v>
      </c>
      <c r="F345">
        <v>0</v>
      </c>
      <c r="G345" t="s">
        <v>8</v>
      </c>
      <c r="H345" t="s">
        <v>8</v>
      </c>
      <c r="N345" s="6"/>
      <c r="O345" s="6"/>
    </row>
    <row r="346" spans="1:15" ht="15" customHeight="1" x14ac:dyDescent="0.25">
      <c r="A346" t="s">
        <v>474</v>
      </c>
      <c r="B346" t="s">
        <v>15</v>
      </c>
      <c r="C346">
        <v>0</v>
      </c>
      <c r="D346">
        <v>0</v>
      </c>
      <c r="E346">
        <v>0</v>
      </c>
      <c r="F346">
        <v>0</v>
      </c>
      <c r="G346" t="s">
        <v>8</v>
      </c>
      <c r="H346" t="s">
        <v>8</v>
      </c>
      <c r="N346" s="6"/>
      <c r="O346" s="6"/>
    </row>
    <row r="347" spans="1:15" ht="15" customHeight="1" x14ac:dyDescent="0.25">
      <c r="A347" t="s">
        <v>474</v>
      </c>
      <c r="B347" t="s">
        <v>16</v>
      </c>
      <c r="C347">
        <v>0</v>
      </c>
      <c r="D347">
        <v>0</v>
      </c>
      <c r="E347">
        <v>0</v>
      </c>
      <c r="F347">
        <v>0</v>
      </c>
      <c r="G347" t="s">
        <v>8</v>
      </c>
      <c r="H347" t="s">
        <v>8</v>
      </c>
      <c r="N347" s="6"/>
      <c r="O347" s="6"/>
    </row>
    <row r="348" spans="1:15" ht="15" customHeight="1" x14ac:dyDescent="0.25">
      <c r="A348" t="s">
        <v>474</v>
      </c>
      <c r="B348" t="s">
        <v>17</v>
      </c>
      <c r="C348">
        <v>0</v>
      </c>
      <c r="D348">
        <v>0</v>
      </c>
      <c r="E348">
        <v>0</v>
      </c>
      <c r="F348">
        <v>0</v>
      </c>
      <c r="G348" t="s">
        <v>8</v>
      </c>
      <c r="H348" t="s">
        <v>8</v>
      </c>
      <c r="N348" s="6"/>
      <c r="O348" s="6"/>
    </row>
    <row r="349" spans="1:15" ht="15" customHeight="1" x14ac:dyDescent="0.25">
      <c r="A349" t="s">
        <v>474</v>
      </c>
      <c r="B349" t="s">
        <v>18</v>
      </c>
      <c r="C349">
        <v>0</v>
      </c>
      <c r="D349">
        <v>0</v>
      </c>
      <c r="E349">
        <v>0</v>
      </c>
      <c r="F349">
        <v>0</v>
      </c>
      <c r="G349" t="s">
        <v>8</v>
      </c>
      <c r="H349" t="s">
        <v>8</v>
      </c>
      <c r="N349" s="6"/>
      <c r="O349" s="6"/>
    </row>
    <row r="350" spans="1:15" ht="15" customHeight="1" x14ac:dyDescent="0.25">
      <c r="A350" t="s">
        <v>474</v>
      </c>
      <c r="B350" t="s">
        <v>19</v>
      </c>
      <c r="C350">
        <v>0</v>
      </c>
      <c r="D350">
        <v>0</v>
      </c>
      <c r="E350">
        <v>0</v>
      </c>
      <c r="F350">
        <v>0</v>
      </c>
      <c r="G350" t="s">
        <v>8</v>
      </c>
      <c r="H350" t="s">
        <v>8</v>
      </c>
      <c r="N350" s="6"/>
      <c r="O350" s="6"/>
    </row>
    <row r="351" spans="1:15" ht="15" customHeight="1" x14ac:dyDescent="0.25">
      <c r="A351" t="s">
        <v>477</v>
      </c>
      <c r="B351" t="s">
        <v>478</v>
      </c>
      <c r="C351">
        <v>0.20750199999999999</v>
      </c>
      <c r="D351">
        <v>38.7027</v>
      </c>
      <c r="E351">
        <v>4.4515900000000004</v>
      </c>
      <c r="F351">
        <v>5.25517E-2</v>
      </c>
      <c r="G351" t="s">
        <v>8</v>
      </c>
      <c r="H351" t="s">
        <v>25</v>
      </c>
      <c r="N351" s="6"/>
      <c r="O351" s="6"/>
    </row>
    <row r="352" spans="1:15" ht="15" customHeight="1" x14ac:dyDescent="0.25">
      <c r="A352" t="s">
        <v>479</v>
      </c>
      <c r="B352" t="s">
        <v>480</v>
      </c>
      <c r="C352">
        <v>0</v>
      </c>
      <c r="D352">
        <v>0</v>
      </c>
      <c r="E352">
        <v>0</v>
      </c>
      <c r="F352">
        <v>0</v>
      </c>
      <c r="G352" t="s">
        <v>8</v>
      </c>
      <c r="H352" t="s">
        <v>8</v>
      </c>
      <c r="N352" s="6"/>
      <c r="O352" s="6"/>
    </row>
    <row r="353" spans="1:15" ht="15" customHeight="1" x14ac:dyDescent="0.25">
      <c r="A353" t="s">
        <v>481</v>
      </c>
      <c r="B353" t="s">
        <v>482</v>
      </c>
      <c r="C353">
        <v>6.3508899999999993E-2</v>
      </c>
      <c r="D353">
        <v>9.6176300000000001</v>
      </c>
      <c r="E353">
        <v>7.41303</v>
      </c>
      <c r="F353">
        <v>0</v>
      </c>
      <c r="G353" t="s">
        <v>25</v>
      </c>
      <c r="H353" t="s">
        <v>25</v>
      </c>
      <c r="N353" s="6"/>
      <c r="O353" s="6"/>
    </row>
    <row r="354" spans="1:15" ht="15" customHeight="1" x14ac:dyDescent="0.25">
      <c r="A354" t="s">
        <v>481</v>
      </c>
      <c r="B354" t="s">
        <v>483</v>
      </c>
      <c r="C354">
        <v>6.9174899999999998E-2</v>
      </c>
      <c r="D354">
        <v>9.8763000000000005</v>
      </c>
      <c r="E354">
        <v>7.61639</v>
      </c>
      <c r="F354">
        <v>0</v>
      </c>
      <c r="G354" t="s">
        <v>25</v>
      </c>
      <c r="H354" t="s">
        <v>25</v>
      </c>
      <c r="N354" s="6"/>
      <c r="O354" s="6"/>
    </row>
    <row r="355" spans="1:15" ht="15" customHeight="1" x14ac:dyDescent="0.25">
      <c r="A355" t="s">
        <v>481</v>
      </c>
      <c r="B355" t="s">
        <v>484</v>
      </c>
      <c r="C355">
        <v>8.44028E-2</v>
      </c>
      <c r="D355">
        <v>16.594100000000001</v>
      </c>
      <c r="E355">
        <v>8.8767399999999999</v>
      </c>
      <c r="F355">
        <v>1.4563100000000001E-2</v>
      </c>
      <c r="G355" t="s">
        <v>25</v>
      </c>
      <c r="H355" t="s">
        <v>25</v>
      </c>
      <c r="N355" s="6"/>
      <c r="O355" s="6"/>
    </row>
    <row r="356" spans="1:15" ht="15" customHeight="1" x14ac:dyDescent="0.25">
      <c r="A356" t="s">
        <v>481</v>
      </c>
      <c r="B356" t="s">
        <v>485</v>
      </c>
      <c r="C356">
        <v>9.2905299999999996E-2</v>
      </c>
      <c r="D356">
        <v>18.513500000000001</v>
      </c>
      <c r="E356">
        <v>8.0745500000000003</v>
      </c>
      <c r="F356">
        <v>2.5408699999999999E-2</v>
      </c>
      <c r="G356" t="s">
        <v>25</v>
      </c>
      <c r="H356" t="s">
        <v>25</v>
      </c>
      <c r="N356" s="6"/>
      <c r="O356" s="6"/>
    </row>
    <row r="357" spans="1:15" ht="15" customHeight="1" x14ac:dyDescent="0.25">
      <c r="A357" t="s">
        <v>486</v>
      </c>
      <c r="B357" t="s">
        <v>487</v>
      </c>
      <c r="C357">
        <v>3.8603199999999997E-2</v>
      </c>
      <c r="D357">
        <v>4.6491199999999999</v>
      </c>
      <c r="E357">
        <v>0.88535200000000003</v>
      </c>
      <c r="F357">
        <v>1.81277E-2</v>
      </c>
      <c r="G357" t="s">
        <v>8</v>
      </c>
      <c r="H357" t="s">
        <v>25</v>
      </c>
      <c r="N357" s="6"/>
      <c r="O357" s="6"/>
    </row>
    <row r="358" spans="1:15" ht="15" customHeight="1" x14ac:dyDescent="0.25">
      <c r="A358" t="s">
        <v>486</v>
      </c>
      <c r="B358" t="s">
        <v>488</v>
      </c>
      <c r="C358">
        <v>0.30063099999999998</v>
      </c>
      <c r="D358">
        <v>45.655900000000003</v>
      </c>
      <c r="E358">
        <v>14.2438</v>
      </c>
      <c r="F358">
        <v>0.14596899999999999</v>
      </c>
      <c r="G358" t="s">
        <v>8</v>
      </c>
      <c r="H358" t="s">
        <v>25</v>
      </c>
      <c r="N358" s="6"/>
      <c r="O358" s="6"/>
    </row>
    <row r="359" spans="1:15" ht="15" customHeight="1" x14ac:dyDescent="0.25">
      <c r="A359" t="s">
        <v>489</v>
      </c>
      <c r="B359" t="s">
        <v>490</v>
      </c>
      <c r="C359">
        <v>0.15311</v>
      </c>
      <c r="D359">
        <v>21.124500000000001</v>
      </c>
      <c r="E359">
        <v>5.59694</v>
      </c>
      <c r="F359">
        <v>2.1402299999999999E-2</v>
      </c>
      <c r="G359" t="s">
        <v>8</v>
      </c>
      <c r="H359" t="s">
        <v>25</v>
      </c>
      <c r="N359" s="6"/>
      <c r="O359" s="6"/>
    </row>
    <row r="360" spans="1:15" ht="15" customHeight="1" x14ac:dyDescent="0.25">
      <c r="A360" t="s">
        <v>491</v>
      </c>
      <c r="B360" t="s">
        <v>492</v>
      </c>
      <c r="C360">
        <v>0</v>
      </c>
      <c r="D360">
        <v>0</v>
      </c>
      <c r="E360">
        <v>0</v>
      </c>
      <c r="F360">
        <v>0</v>
      </c>
      <c r="G360" t="s">
        <v>8</v>
      </c>
      <c r="H360" t="s">
        <v>8</v>
      </c>
      <c r="N360" s="6"/>
      <c r="O360" s="6"/>
    </row>
    <row r="361" spans="1:15" ht="15" customHeight="1" x14ac:dyDescent="0.25">
      <c r="A361" t="s">
        <v>493</v>
      </c>
      <c r="B361" t="s">
        <v>494</v>
      </c>
      <c r="C361">
        <v>0.27909</v>
      </c>
      <c r="D361">
        <v>64.123599999999996</v>
      </c>
      <c r="E361">
        <v>10.2919</v>
      </c>
      <c r="F361">
        <v>0.12926199999999999</v>
      </c>
      <c r="G361" t="s">
        <v>25</v>
      </c>
      <c r="H361" t="s">
        <v>25</v>
      </c>
      <c r="N361" s="6"/>
      <c r="O361" s="6"/>
    </row>
    <row r="362" spans="1:15" ht="15" customHeight="1" x14ac:dyDescent="0.25">
      <c r="A362" t="s">
        <v>493</v>
      </c>
      <c r="B362" t="s">
        <v>495</v>
      </c>
      <c r="C362">
        <v>0.160992</v>
      </c>
      <c r="D362">
        <v>30.767299999999999</v>
      </c>
      <c r="E362">
        <v>6.7035600000000004</v>
      </c>
      <c r="F362">
        <v>4.5905899999999999E-2</v>
      </c>
      <c r="G362" t="s">
        <v>25</v>
      </c>
      <c r="H362" t="s">
        <v>25</v>
      </c>
      <c r="N362" s="6"/>
      <c r="O362" s="6"/>
    </row>
    <row r="363" spans="1:15" ht="15" customHeight="1" x14ac:dyDescent="0.25">
      <c r="A363" t="s">
        <v>493</v>
      </c>
      <c r="B363" t="s">
        <v>496</v>
      </c>
      <c r="C363">
        <v>0.15964500000000001</v>
      </c>
      <c r="D363">
        <v>77.882000000000005</v>
      </c>
      <c r="E363">
        <v>5.2887199999999996</v>
      </c>
      <c r="F363">
        <v>2.3108900000000002E-2</v>
      </c>
      <c r="G363" t="s">
        <v>25</v>
      </c>
      <c r="H363" t="s">
        <v>25</v>
      </c>
      <c r="N363" s="6"/>
      <c r="O363" s="6"/>
    </row>
    <row r="364" spans="1:15" ht="15" customHeight="1" x14ac:dyDescent="0.25">
      <c r="A364" t="s">
        <v>493</v>
      </c>
      <c r="B364" t="s">
        <v>497</v>
      </c>
      <c r="C364">
        <v>1.14062</v>
      </c>
      <c r="D364">
        <v>225.71299999999999</v>
      </c>
      <c r="E364">
        <v>3.3206799999999999</v>
      </c>
      <c r="F364">
        <v>0.22048699999999999</v>
      </c>
      <c r="G364" t="s">
        <v>25</v>
      </c>
      <c r="H364" t="s">
        <v>25</v>
      </c>
      <c r="N364" s="6"/>
      <c r="O364" s="6"/>
    </row>
    <row r="365" spans="1:15" ht="15" customHeight="1" x14ac:dyDescent="0.25">
      <c r="A365" t="s">
        <v>493</v>
      </c>
      <c r="B365" t="s">
        <v>498</v>
      </c>
      <c r="C365">
        <v>0.196163</v>
      </c>
      <c r="D365">
        <v>18.405999999999999</v>
      </c>
      <c r="E365">
        <v>17.165099999999999</v>
      </c>
      <c r="F365">
        <v>3.1515899999999999E-2</v>
      </c>
      <c r="G365" t="s">
        <v>25</v>
      </c>
      <c r="H365" t="s">
        <v>25</v>
      </c>
      <c r="N365" s="6"/>
      <c r="O365" s="6"/>
    </row>
    <row r="366" spans="1:15" ht="15" customHeight="1" x14ac:dyDescent="0.25">
      <c r="A366" t="s">
        <v>499</v>
      </c>
      <c r="B366" t="s">
        <v>500</v>
      </c>
      <c r="C366">
        <v>0</v>
      </c>
      <c r="D366">
        <v>0</v>
      </c>
      <c r="E366">
        <v>0</v>
      </c>
      <c r="F366">
        <v>0</v>
      </c>
      <c r="G366" t="s">
        <v>8</v>
      </c>
      <c r="H366" t="s">
        <v>8</v>
      </c>
      <c r="N366" s="6"/>
      <c r="O366" s="6"/>
    </row>
    <row r="367" spans="1:15" ht="15" customHeight="1" x14ac:dyDescent="0.25">
      <c r="A367" t="s">
        <v>499</v>
      </c>
      <c r="B367" s="7" t="s">
        <v>1088</v>
      </c>
      <c r="C367">
        <v>0</v>
      </c>
      <c r="D367">
        <v>0</v>
      </c>
      <c r="E367">
        <v>0</v>
      </c>
      <c r="F367">
        <v>0</v>
      </c>
      <c r="G367" t="s">
        <v>8</v>
      </c>
      <c r="H367" t="s">
        <v>8</v>
      </c>
      <c r="N367" s="6"/>
      <c r="O367" s="6"/>
    </row>
    <row r="368" spans="1:15" ht="15" customHeight="1" x14ac:dyDescent="0.25">
      <c r="A368" t="s">
        <v>499</v>
      </c>
      <c r="B368" t="s">
        <v>501</v>
      </c>
      <c r="C368">
        <v>0</v>
      </c>
      <c r="D368">
        <v>0</v>
      </c>
      <c r="E368">
        <v>0</v>
      </c>
      <c r="F368">
        <v>0</v>
      </c>
      <c r="G368" t="s">
        <v>8</v>
      </c>
      <c r="H368" t="s">
        <v>8</v>
      </c>
      <c r="N368" s="6"/>
      <c r="O368" s="6"/>
    </row>
    <row r="369" spans="1:15" ht="15" customHeight="1" x14ac:dyDescent="0.25">
      <c r="A369" t="s">
        <v>499</v>
      </c>
      <c r="B369" t="s">
        <v>502</v>
      </c>
      <c r="C369">
        <v>0</v>
      </c>
      <c r="D369">
        <v>0</v>
      </c>
      <c r="E369">
        <v>0</v>
      </c>
      <c r="F369">
        <v>0</v>
      </c>
      <c r="G369" t="s">
        <v>8</v>
      </c>
      <c r="H369" t="s">
        <v>8</v>
      </c>
      <c r="N369" s="6"/>
      <c r="O369" s="6"/>
    </row>
    <row r="370" spans="1:15" ht="15" customHeight="1" x14ac:dyDescent="0.25">
      <c r="A370" t="s">
        <v>503</v>
      </c>
      <c r="B370" s="7" t="s">
        <v>1089</v>
      </c>
      <c r="C370">
        <v>0</v>
      </c>
      <c r="D370">
        <v>0</v>
      </c>
      <c r="E370">
        <v>0</v>
      </c>
      <c r="F370">
        <v>0</v>
      </c>
      <c r="G370" t="s">
        <v>8</v>
      </c>
      <c r="H370" t="s">
        <v>8</v>
      </c>
      <c r="N370" s="6"/>
      <c r="O370" s="6"/>
    </row>
    <row r="371" spans="1:15" ht="15" customHeight="1" x14ac:dyDescent="0.25">
      <c r="A371" t="s">
        <v>504</v>
      </c>
      <c r="B371" t="s">
        <v>505</v>
      </c>
      <c r="C371" t="s">
        <v>187</v>
      </c>
      <c r="D371" t="s">
        <v>187</v>
      </c>
      <c r="E371" t="s">
        <v>187</v>
      </c>
      <c r="F371" t="s">
        <v>187</v>
      </c>
      <c r="G371" t="s">
        <v>8</v>
      </c>
      <c r="H371" t="s">
        <v>8</v>
      </c>
      <c r="N371" s="6"/>
      <c r="O371" s="6"/>
    </row>
    <row r="372" spans="1:15" ht="15" customHeight="1" x14ac:dyDescent="0.25">
      <c r="A372" s="317" t="s">
        <v>1400</v>
      </c>
      <c r="B372" t="s">
        <v>506</v>
      </c>
      <c r="C372">
        <v>0.113533</v>
      </c>
      <c r="D372">
        <v>23.4818</v>
      </c>
      <c r="E372">
        <v>10.3415</v>
      </c>
      <c r="F372">
        <v>8.2850400000000005E-3</v>
      </c>
      <c r="G372" t="s">
        <v>25</v>
      </c>
      <c r="H372" t="s">
        <v>25</v>
      </c>
      <c r="N372" s="6"/>
      <c r="O372" s="6"/>
    </row>
    <row r="373" spans="1:15" ht="15" customHeight="1" x14ac:dyDescent="0.25">
      <c r="A373" s="317" t="s">
        <v>1400</v>
      </c>
      <c r="B373" t="s">
        <v>507</v>
      </c>
      <c r="C373">
        <v>0.22514500000000001</v>
      </c>
      <c r="D373">
        <v>36.327300000000001</v>
      </c>
      <c r="E373">
        <v>13.690799999999999</v>
      </c>
      <c r="F373">
        <v>5.3108599999999999E-2</v>
      </c>
      <c r="G373" t="s">
        <v>25</v>
      </c>
      <c r="H373" t="s">
        <v>25</v>
      </c>
      <c r="N373" s="6"/>
      <c r="O373" s="6"/>
    </row>
    <row r="374" spans="1:15" ht="15" customHeight="1" x14ac:dyDescent="0.25">
      <c r="A374" t="s">
        <v>508</v>
      </c>
      <c r="B374" t="s">
        <v>509</v>
      </c>
      <c r="C374">
        <v>0</v>
      </c>
      <c r="D374">
        <v>0</v>
      </c>
      <c r="E374">
        <v>0</v>
      </c>
      <c r="F374">
        <v>0</v>
      </c>
      <c r="G374" t="s">
        <v>8</v>
      </c>
      <c r="H374" t="s">
        <v>8</v>
      </c>
      <c r="N374" s="6"/>
      <c r="O374" s="6"/>
    </row>
    <row r="375" spans="1:15" ht="15" customHeight="1" x14ac:dyDescent="0.25">
      <c r="A375" t="s">
        <v>510</v>
      </c>
      <c r="B375" t="s">
        <v>511</v>
      </c>
      <c r="C375">
        <v>0.26509300000000002</v>
      </c>
      <c r="D375">
        <v>63.783799999999999</v>
      </c>
      <c r="E375">
        <v>12.6168</v>
      </c>
      <c r="F375">
        <v>0.129606</v>
      </c>
      <c r="G375" t="s">
        <v>8</v>
      </c>
      <c r="H375" t="s">
        <v>25</v>
      </c>
      <c r="N375" s="6"/>
      <c r="O375" s="6"/>
    </row>
    <row r="376" spans="1:15" ht="15" customHeight="1" x14ac:dyDescent="0.25">
      <c r="A376" t="s">
        <v>510</v>
      </c>
      <c r="B376" t="s">
        <v>512</v>
      </c>
      <c r="C376">
        <v>1.0681099999999999</v>
      </c>
      <c r="D376">
        <v>2.2411699999999999</v>
      </c>
      <c r="E376">
        <v>5.0146800000000002</v>
      </c>
      <c r="F376">
        <v>0</v>
      </c>
      <c r="G376" t="s">
        <v>8</v>
      </c>
      <c r="H376" t="s">
        <v>25</v>
      </c>
      <c r="N376" s="6"/>
      <c r="O376" s="6"/>
    </row>
    <row r="377" spans="1:15" ht="15" customHeight="1" x14ac:dyDescent="0.25">
      <c r="A377" t="s">
        <v>510</v>
      </c>
      <c r="B377" t="s">
        <v>513</v>
      </c>
      <c r="C377">
        <v>0.45160899999999998</v>
      </c>
      <c r="D377">
        <v>72.884600000000006</v>
      </c>
      <c r="E377">
        <v>19.341799999999999</v>
      </c>
      <c r="F377">
        <v>0.17818800000000001</v>
      </c>
      <c r="G377" t="s">
        <v>8</v>
      </c>
      <c r="H377" t="s">
        <v>25</v>
      </c>
      <c r="N377" s="6"/>
      <c r="O377" s="6"/>
    </row>
    <row r="378" spans="1:15" ht="15" customHeight="1" x14ac:dyDescent="0.25">
      <c r="A378" t="s">
        <v>510</v>
      </c>
      <c r="B378" t="s">
        <v>514</v>
      </c>
      <c r="C378">
        <v>8.2448900000000006E-2</v>
      </c>
      <c r="D378">
        <v>8.5834399999999995</v>
      </c>
      <c r="E378">
        <v>7.4501499999999998</v>
      </c>
      <c r="F378">
        <v>2.1398799999999998E-3</v>
      </c>
      <c r="G378" t="s">
        <v>8</v>
      </c>
      <c r="H378" t="s">
        <v>25</v>
      </c>
      <c r="N378" s="6"/>
      <c r="O378" s="6"/>
    </row>
    <row r="379" spans="1:15" ht="15" customHeight="1" x14ac:dyDescent="0.25">
      <c r="A379" t="s">
        <v>515</v>
      </c>
      <c r="B379" t="s">
        <v>516</v>
      </c>
      <c r="C379">
        <v>0.108339</v>
      </c>
      <c r="D379">
        <v>41.180500000000002</v>
      </c>
      <c r="E379">
        <v>4.63279</v>
      </c>
      <c r="F379">
        <v>3.01757E-2</v>
      </c>
      <c r="G379" t="s">
        <v>25</v>
      </c>
      <c r="H379" t="s">
        <v>25</v>
      </c>
      <c r="N379" s="6"/>
      <c r="O379" s="6"/>
    </row>
    <row r="380" spans="1:15" ht="15" customHeight="1" x14ac:dyDescent="0.25">
      <c r="A380" t="s">
        <v>517</v>
      </c>
      <c r="B380" t="s">
        <v>518</v>
      </c>
      <c r="C380">
        <v>0</v>
      </c>
      <c r="D380">
        <v>0</v>
      </c>
      <c r="E380">
        <v>0</v>
      </c>
      <c r="F380">
        <v>0</v>
      </c>
      <c r="G380" t="s">
        <v>8</v>
      </c>
      <c r="H380" t="s">
        <v>8</v>
      </c>
      <c r="N380" s="6"/>
      <c r="O380" s="6"/>
    </row>
    <row r="381" spans="1:15" ht="15" customHeight="1" x14ac:dyDescent="0.25">
      <c r="A381" t="s">
        <v>519</v>
      </c>
      <c r="B381" t="s">
        <v>520</v>
      </c>
      <c r="C381">
        <v>0</v>
      </c>
      <c r="D381">
        <v>0</v>
      </c>
      <c r="E381">
        <v>0</v>
      </c>
      <c r="F381">
        <v>0</v>
      </c>
      <c r="G381" t="s">
        <v>8</v>
      </c>
      <c r="H381" t="s">
        <v>8</v>
      </c>
      <c r="N381" s="6"/>
      <c r="O381" s="6"/>
    </row>
    <row r="382" spans="1:15" ht="15" customHeight="1" x14ac:dyDescent="0.25">
      <c r="A382" t="s">
        <v>521</v>
      </c>
      <c r="B382" t="s">
        <v>522</v>
      </c>
      <c r="C382">
        <v>5.0334499999999997E-2</v>
      </c>
      <c r="D382">
        <v>14.3192</v>
      </c>
      <c r="E382">
        <v>10.7601</v>
      </c>
      <c r="F382">
        <v>0</v>
      </c>
      <c r="G382" t="s">
        <v>25</v>
      </c>
      <c r="H382" t="s">
        <v>25</v>
      </c>
      <c r="N382" s="6"/>
      <c r="O382" s="6"/>
    </row>
    <row r="383" spans="1:15" ht="15" customHeight="1" x14ac:dyDescent="0.25">
      <c r="A383" t="s">
        <v>521</v>
      </c>
      <c r="B383" t="s">
        <v>523</v>
      </c>
      <c r="C383">
        <v>6.60747E-2</v>
      </c>
      <c r="D383">
        <v>12.337300000000001</v>
      </c>
      <c r="E383">
        <v>4.7482800000000003</v>
      </c>
      <c r="F383">
        <v>9.8207899999999994E-3</v>
      </c>
      <c r="G383" t="s">
        <v>25</v>
      </c>
      <c r="H383" t="s">
        <v>25</v>
      </c>
      <c r="N383" s="6"/>
      <c r="O383" s="6"/>
    </row>
    <row r="384" spans="1:15" ht="15" customHeight="1" x14ac:dyDescent="0.25">
      <c r="A384" t="s">
        <v>521</v>
      </c>
      <c r="B384" t="s">
        <v>524</v>
      </c>
      <c r="C384">
        <v>0.105008</v>
      </c>
      <c r="D384">
        <v>27.7285</v>
      </c>
      <c r="E384">
        <v>10.437799999999999</v>
      </c>
      <c r="F384">
        <v>4.2312000000000002E-2</v>
      </c>
      <c r="G384" t="s">
        <v>25</v>
      </c>
      <c r="H384" t="s">
        <v>25</v>
      </c>
      <c r="N384" s="6"/>
      <c r="O384" s="6"/>
    </row>
    <row r="385" spans="1:15" ht="15" customHeight="1" x14ac:dyDescent="0.25">
      <c r="A385" t="s">
        <v>521</v>
      </c>
      <c r="B385" t="s">
        <v>525</v>
      </c>
      <c r="C385">
        <v>0.13183900000000001</v>
      </c>
      <c r="D385">
        <v>99.825599999999994</v>
      </c>
      <c r="E385">
        <v>5.2412299999999998</v>
      </c>
      <c r="F385">
        <v>6.4340300000000003E-2</v>
      </c>
      <c r="G385" t="s">
        <v>25</v>
      </c>
      <c r="H385" t="s">
        <v>25</v>
      </c>
      <c r="N385" s="6"/>
      <c r="O385" s="6"/>
    </row>
    <row r="386" spans="1:15" ht="15" customHeight="1" x14ac:dyDescent="0.25">
      <c r="A386" t="s">
        <v>521</v>
      </c>
      <c r="B386" t="s">
        <v>526</v>
      </c>
      <c r="C386">
        <v>0.23359199999999999</v>
      </c>
      <c r="D386">
        <v>53.944600000000001</v>
      </c>
      <c r="E386">
        <v>6.8156100000000004</v>
      </c>
      <c r="F386">
        <v>0.117386</v>
      </c>
      <c r="G386" t="s">
        <v>25</v>
      </c>
      <c r="H386" t="s">
        <v>25</v>
      </c>
      <c r="N386" s="6"/>
      <c r="O386" s="6"/>
    </row>
    <row r="387" spans="1:15" ht="15" customHeight="1" x14ac:dyDescent="0.25">
      <c r="A387" t="s">
        <v>521</v>
      </c>
      <c r="B387" t="s">
        <v>527</v>
      </c>
      <c r="C387">
        <v>0.102269</v>
      </c>
      <c r="D387">
        <v>22.3291</v>
      </c>
      <c r="E387">
        <v>8.1580300000000001</v>
      </c>
      <c r="F387">
        <v>2.5391899999999998E-2</v>
      </c>
      <c r="G387" t="s">
        <v>25</v>
      </c>
      <c r="H387" t="s">
        <v>25</v>
      </c>
      <c r="N387" s="6"/>
      <c r="O387" s="6"/>
    </row>
    <row r="388" spans="1:15" ht="15" customHeight="1" x14ac:dyDescent="0.25">
      <c r="A388" t="s">
        <v>528</v>
      </c>
      <c r="B388" t="s">
        <v>529</v>
      </c>
      <c r="C388">
        <v>1.0652699999999999</v>
      </c>
      <c r="D388">
        <v>46.490699999999997</v>
      </c>
      <c r="E388">
        <v>28.623200000000001</v>
      </c>
      <c r="F388">
        <v>0.10620599999999999</v>
      </c>
      <c r="G388" t="s">
        <v>25</v>
      </c>
      <c r="H388" t="s">
        <v>25</v>
      </c>
      <c r="N388" s="6"/>
      <c r="O388" s="6"/>
    </row>
    <row r="389" spans="1:15" ht="15" customHeight="1" x14ac:dyDescent="0.25">
      <c r="A389" t="s">
        <v>528</v>
      </c>
      <c r="B389" t="s">
        <v>530</v>
      </c>
      <c r="C389">
        <v>0</v>
      </c>
      <c r="D389">
        <v>0</v>
      </c>
      <c r="E389">
        <v>0</v>
      </c>
      <c r="F389">
        <v>0</v>
      </c>
      <c r="G389" t="s">
        <v>8</v>
      </c>
      <c r="H389" t="s">
        <v>8</v>
      </c>
      <c r="N389" s="6"/>
      <c r="O389" s="6"/>
    </row>
    <row r="390" spans="1:15" ht="15" customHeight="1" x14ac:dyDescent="0.25">
      <c r="A390" t="s">
        <v>528</v>
      </c>
      <c r="B390" t="s">
        <v>531</v>
      </c>
      <c r="C390">
        <v>8.43227E-2</v>
      </c>
      <c r="D390">
        <v>41.4345</v>
      </c>
      <c r="E390">
        <v>4.6778199999999996</v>
      </c>
      <c r="F390">
        <v>1.36127E-2</v>
      </c>
      <c r="G390" t="s">
        <v>25</v>
      </c>
      <c r="H390" t="s">
        <v>25</v>
      </c>
      <c r="N390" s="6"/>
      <c r="O390" s="6"/>
    </row>
    <row r="391" spans="1:15" ht="15" customHeight="1" x14ac:dyDescent="0.25">
      <c r="A391" t="s">
        <v>532</v>
      </c>
      <c r="B391" t="s">
        <v>533</v>
      </c>
      <c r="C391">
        <v>0.10639899999999999</v>
      </c>
      <c r="D391">
        <v>27.762799999999999</v>
      </c>
      <c r="E391">
        <v>5.5653199999999998</v>
      </c>
      <c r="F391">
        <v>6.5942099999999997E-3</v>
      </c>
      <c r="G391" t="s">
        <v>8</v>
      </c>
      <c r="H391" t="s">
        <v>25</v>
      </c>
      <c r="N391" s="6"/>
      <c r="O391" s="6"/>
    </row>
    <row r="392" spans="1:15" ht="15" customHeight="1" x14ac:dyDescent="0.25">
      <c r="A392" t="s">
        <v>534</v>
      </c>
      <c r="B392" t="s">
        <v>535</v>
      </c>
      <c r="C392">
        <v>0.11640499999999999</v>
      </c>
      <c r="D392">
        <v>21.277699999999999</v>
      </c>
      <c r="E392">
        <v>10.199999999999999</v>
      </c>
      <c r="F392">
        <v>1.7777899999999999E-2</v>
      </c>
      <c r="G392" t="s">
        <v>25</v>
      </c>
      <c r="H392" t="s">
        <v>25</v>
      </c>
      <c r="N392" s="6"/>
      <c r="O392" s="6"/>
    </row>
    <row r="393" spans="1:15" ht="15" customHeight="1" x14ac:dyDescent="0.25">
      <c r="A393" t="s">
        <v>534</v>
      </c>
      <c r="B393" t="s">
        <v>536</v>
      </c>
      <c r="C393">
        <v>0</v>
      </c>
      <c r="D393">
        <v>0</v>
      </c>
      <c r="E393">
        <v>0</v>
      </c>
      <c r="F393">
        <v>0</v>
      </c>
      <c r="G393" t="s">
        <v>8</v>
      </c>
      <c r="H393" t="s">
        <v>8</v>
      </c>
      <c r="N393" s="6"/>
      <c r="O393" s="6"/>
    </row>
    <row r="394" spans="1:15" ht="15" customHeight="1" x14ac:dyDescent="0.25">
      <c r="A394" t="s">
        <v>537</v>
      </c>
      <c r="B394" t="s">
        <v>538</v>
      </c>
      <c r="C394">
        <v>0</v>
      </c>
      <c r="D394">
        <v>0</v>
      </c>
      <c r="E394">
        <v>0</v>
      </c>
      <c r="F394">
        <v>0</v>
      </c>
      <c r="G394" t="s">
        <v>8</v>
      </c>
      <c r="H394" t="s">
        <v>8</v>
      </c>
      <c r="N394" s="6"/>
      <c r="O394" s="6"/>
    </row>
    <row r="395" spans="1:15" ht="15" customHeight="1" x14ac:dyDescent="0.25">
      <c r="A395" t="s">
        <v>539</v>
      </c>
      <c r="B395" t="s">
        <v>539</v>
      </c>
      <c r="C395">
        <v>0.35217700000000002</v>
      </c>
      <c r="D395">
        <v>79.999200000000002</v>
      </c>
      <c r="E395">
        <v>14.216100000000001</v>
      </c>
      <c r="F395">
        <v>0.143345</v>
      </c>
      <c r="G395" t="s">
        <v>8</v>
      </c>
      <c r="H395" t="s">
        <v>25</v>
      </c>
      <c r="N395" s="6"/>
      <c r="O395" s="6"/>
    </row>
    <row r="396" spans="1:15" ht="15" customHeight="1" x14ac:dyDescent="0.25">
      <c r="A396" t="s">
        <v>540</v>
      </c>
      <c r="B396" s="7" t="s">
        <v>1090</v>
      </c>
      <c r="C396">
        <v>0</v>
      </c>
      <c r="D396">
        <v>0</v>
      </c>
      <c r="E396">
        <v>0</v>
      </c>
      <c r="F396">
        <v>0</v>
      </c>
      <c r="G396" t="s">
        <v>8</v>
      </c>
      <c r="H396" t="s">
        <v>8</v>
      </c>
      <c r="N396" s="6"/>
      <c r="O396" s="6"/>
    </row>
    <row r="397" spans="1:15" ht="15" customHeight="1" x14ac:dyDescent="0.25">
      <c r="A397" t="s">
        <v>542</v>
      </c>
      <c r="B397" t="s">
        <v>541</v>
      </c>
      <c r="C397">
        <v>6.8699999999999997E-2</v>
      </c>
      <c r="D397">
        <v>10.091699999999999</v>
      </c>
      <c r="E397">
        <v>0</v>
      </c>
      <c r="F397">
        <v>8.5281200000000001E-3</v>
      </c>
      <c r="G397" t="s">
        <v>8</v>
      </c>
      <c r="H397" t="s">
        <v>25</v>
      </c>
      <c r="N397" s="6"/>
      <c r="O397" s="6"/>
    </row>
    <row r="398" spans="1:15" ht="15" customHeight="1" x14ac:dyDescent="0.25">
      <c r="A398" t="s">
        <v>543</v>
      </c>
      <c r="B398" t="s">
        <v>544</v>
      </c>
      <c r="C398">
        <v>0</v>
      </c>
      <c r="D398">
        <v>0</v>
      </c>
      <c r="E398">
        <v>0</v>
      </c>
      <c r="F398">
        <v>0</v>
      </c>
      <c r="G398" t="s">
        <v>8</v>
      </c>
      <c r="H398" t="s">
        <v>8</v>
      </c>
      <c r="N398" s="6"/>
      <c r="O398" s="6"/>
    </row>
    <row r="399" spans="1:15" ht="15" customHeight="1" x14ac:dyDescent="0.25">
      <c r="A399" t="s">
        <v>545</v>
      </c>
      <c r="B399" t="s">
        <v>546</v>
      </c>
      <c r="C399">
        <v>5.5144400000000003E-2</v>
      </c>
      <c r="D399">
        <v>7.6635900000000001</v>
      </c>
      <c r="E399">
        <v>5.8610100000000003</v>
      </c>
      <c r="F399">
        <v>2.81861E-4</v>
      </c>
      <c r="G399" t="s">
        <v>25</v>
      </c>
      <c r="H399" t="s">
        <v>25</v>
      </c>
      <c r="N399" s="6"/>
      <c r="O399" s="6"/>
    </row>
    <row r="400" spans="1:15" ht="15" customHeight="1" x14ac:dyDescent="0.25">
      <c r="A400" t="s">
        <v>547</v>
      </c>
      <c r="B400" t="s">
        <v>548</v>
      </c>
      <c r="C400">
        <v>0.10038</v>
      </c>
      <c r="D400">
        <v>16.072900000000001</v>
      </c>
      <c r="E400">
        <v>10.4506</v>
      </c>
      <c r="F400">
        <v>1.5662899999999999E-3</v>
      </c>
      <c r="G400" t="s">
        <v>25</v>
      </c>
      <c r="H400" t="s">
        <v>25</v>
      </c>
      <c r="N400" s="6"/>
      <c r="O400" s="6"/>
    </row>
    <row r="401" spans="1:15" ht="15" customHeight="1" x14ac:dyDescent="0.25">
      <c r="A401" t="s">
        <v>549</v>
      </c>
      <c r="B401" t="s">
        <v>550</v>
      </c>
      <c r="C401">
        <v>4.1256300000000003E-2</v>
      </c>
      <c r="D401">
        <v>11.0273</v>
      </c>
      <c r="E401">
        <v>6.9763500000000001</v>
      </c>
      <c r="F401">
        <v>6.3237199999999997E-3</v>
      </c>
      <c r="G401" t="s">
        <v>25</v>
      </c>
      <c r="H401" t="s">
        <v>25</v>
      </c>
      <c r="N401" s="6"/>
      <c r="O401" s="6"/>
    </row>
    <row r="402" spans="1:15" ht="15" customHeight="1" x14ac:dyDescent="0.25">
      <c r="A402" t="s">
        <v>551</v>
      </c>
      <c r="B402" t="s">
        <v>552</v>
      </c>
      <c r="C402">
        <v>0.16262099999999999</v>
      </c>
      <c r="D402">
        <v>16.895099999999999</v>
      </c>
      <c r="E402">
        <v>14.2622</v>
      </c>
      <c r="F402">
        <v>7.2061099999999999E-3</v>
      </c>
      <c r="G402" t="s">
        <v>8</v>
      </c>
      <c r="H402" t="s">
        <v>25</v>
      </c>
      <c r="N402" s="6"/>
      <c r="O402" s="6"/>
    </row>
    <row r="403" spans="1:15" ht="15" customHeight="1" x14ac:dyDescent="0.25">
      <c r="A403" t="s">
        <v>551</v>
      </c>
      <c r="B403" t="s">
        <v>553</v>
      </c>
      <c r="C403">
        <v>0.15266199999999999</v>
      </c>
      <c r="D403">
        <v>15.3858</v>
      </c>
      <c r="E403">
        <v>14.3931</v>
      </c>
      <c r="F403">
        <v>5.8285400000000001E-3</v>
      </c>
      <c r="G403" t="s">
        <v>8</v>
      </c>
      <c r="H403" t="s">
        <v>25</v>
      </c>
      <c r="N403" s="6"/>
      <c r="O403" s="6"/>
    </row>
    <row r="404" spans="1:15" ht="15" customHeight="1" x14ac:dyDescent="0.25">
      <c r="A404" t="s">
        <v>551</v>
      </c>
      <c r="B404" t="s">
        <v>554</v>
      </c>
      <c r="C404">
        <v>0.18648300000000001</v>
      </c>
      <c r="D404">
        <v>98.8172</v>
      </c>
      <c r="E404">
        <v>5.8232499999999998</v>
      </c>
      <c r="F404">
        <v>1.6162699999999999E-2</v>
      </c>
      <c r="G404" t="s">
        <v>8</v>
      </c>
      <c r="H404" t="s">
        <v>25</v>
      </c>
      <c r="N404" s="6"/>
      <c r="O404" s="6"/>
    </row>
    <row r="405" spans="1:15" ht="15" customHeight="1" x14ac:dyDescent="0.25">
      <c r="A405" t="s">
        <v>555</v>
      </c>
      <c r="B405" t="s">
        <v>556</v>
      </c>
      <c r="C405">
        <v>0.19417000000000001</v>
      </c>
      <c r="D405">
        <v>17.7271</v>
      </c>
      <c r="E405">
        <v>16.611899999999999</v>
      </c>
      <c r="F405">
        <v>2.0420600000000001E-2</v>
      </c>
      <c r="G405" t="s">
        <v>8</v>
      </c>
      <c r="H405" t="s">
        <v>25</v>
      </c>
      <c r="N405" s="6"/>
      <c r="O405" s="6"/>
    </row>
    <row r="406" spans="1:15" ht="15" customHeight="1" x14ac:dyDescent="0.25">
      <c r="A406" t="s">
        <v>555</v>
      </c>
      <c r="B406" t="s">
        <v>557</v>
      </c>
      <c r="C406">
        <v>0.18578900000000001</v>
      </c>
      <c r="D406">
        <v>13.790900000000001</v>
      </c>
      <c r="E406">
        <v>16.959800000000001</v>
      </c>
      <c r="F406">
        <v>5.8753599999999996E-3</v>
      </c>
      <c r="G406" t="s">
        <v>8</v>
      </c>
      <c r="H406" t="s">
        <v>25</v>
      </c>
      <c r="N406" s="6"/>
      <c r="O406" s="6"/>
    </row>
    <row r="407" spans="1:15" ht="15" customHeight="1" x14ac:dyDescent="0.25">
      <c r="A407" t="s">
        <v>555</v>
      </c>
      <c r="B407" t="s">
        <v>558</v>
      </c>
      <c r="C407">
        <v>5.8948100000000003E-2</v>
      </c>
      <c r="D407">
        <v>11.0238</v>
      </c>
      <c r="E407">
        <v>3.95845</v>
      </c>
      <c r="F407">
        <v>1.2418200000000001E-2</v>
      </c>
      <c r="G407" t="s">
        <v>8</v>
      </c>
      <c r="H407" t="s">
        <v>25</v>
      </c>
      <c r="N407" s="6"/>
      <c r="O407" s="6"/>
    </row>
    <row r="408" spans="1:15" ht="15" customHeight="1" x14ac:dyDescent="0.25">
      <c r="A408" t="s">
        <v>559</v>
      </c>
      <c r="B408" t="s">
        <v>560</v>
      </c>
      <c r="C408">
        <v>0.33494400000000002</v>
      </c>
      <c r="D408">
        <v>52.792200000000001</v>
      </c>
      <c r="E408">
        <v>17.7882</v>
      </c>
      <c r="F408">
        <v>0.13417999999999999</v>
      </c>
      <c r="G408" t="s">
        <v>25</v>
      </c>
      <c r="H408" t="s">
        <v>25</v>
      </c>
      <c r="N408" s="6"/>
      <c r="O408" s="6"/>
    </row>
    <row r="409" spans="1:15" ht="15" customHeight="1" x14ac:dyDescent="0.25">
      <c r="A409" t="s">
        <v>559</v>
      </c>
      <c r="B409" t="s">
        <v>561</v>
      </c>
      <c r="C409">
        <v>0.18788099999999999</v>
      </c>
      <c r="D409">
        <v>8.7337399999999992</v>
      </c>
      <c r="E409">
        <v>18.765799999999999</v>
      </c>
      <c r="F409">
        <v>2.8368799999999998E-4</v>
      </c>
      <c r="G409" t="s">
        <v>25</v>
      </c>
      <c r="H409" t="s">
        <v>25</v>
      </c>
      <c r="N409" s="6"/>
      <c r="O409" s="6"/>
    </row>
    <row r="410" spans="1:15" ht="15" customHeight="1" x14ac:dyDescent="0.25">
      <c r="A410" t="s">
        <v>559</v>
      </c>
      <c r="B410" t="s">
        <v>562</v>
      </c>
      <c r="C410">
        <v>0.13692599999999999</v>
      </c>
      <c r="D410">
        <v>33.745699999999999</v>
      </c>
      <c r="E410">
        <v>11.1609</v>
      </c>
      <c r="F410">
        <v>5.4664400000000002E-2</v>
      </c>
      <c r="G410" t="s">
        <v>25</v>
      </c>
      <c r="H410" t="s">
        <v>25</v>
      </c>
      <c r="N410" s="6"/>
      <c r="O410" s="6"/>
    </row>
    <row r="411" spans="1:15" ht="15" customHeight="1" x14ac:dyDescent="0.25">
      <c r="A411" t="s">
        <v>559</v>
      </c>
      <c r="B411" t="s">
        <v>563</v>
      </c>
      <c r="C411">
        <v>0.16600599999999999</v>
      </c>
      <c r="D411">
        <v>54.861699999999999</v>
      </c>
      <c r="E411">
        <v>5.6059700000000001</v>
      </c>
      <c r="F411">
        <v>4.1032899999999997E-2</v>
      </c>
      <c r="G411" t="s">
        <v>25</v>
      </c>
      <c r="H411" t="s">
        <v>25</v>
      </c>
      <c r="N411" s="6"/>
      <c r="O411" s="6"/>
    </row>
    <row r="412" spans="1:15" ht="15" customHeight="1" x14ac:dyDescent="0.25">
      <c r="A412" t="s">
        <v>564</v>
      </c>
      <c r="B412" t="s">
        <v>565</v>
      </c>
      <c r="C412">
        <v>0.146676</v>
      </c>
      <c r="D412">
        <v>22.087</v>
      </c>
      <c r="E412">
        <v>11.604799999999999</v>
      </c>
      <c r="F412">
        <v>3.2103300000000001E-2</v>
      </c>
      <c r="G412" t="s">
        <v>25</v>
      </c>
      <c r="H412" t="s">
        <v>25</v>
      </c>
      <c r="N412" s="6"/>
      <c r="O412" s="6"/>
    </row>
    <row r="413" spans="1:15" ht="15" customHeight="1" x14ac:dyDescent="0.25">
      <c r="A413" t="s">
        <v>564</v>
      </c>
      <c r="B413" t="s">
        <v>566</v>
      </c>
      <c r="C413">
        <v>8.9414199999999999E-2</v>
      </c>
      <c r="D413">
        <v>15.655900000000001</v>
      </c>
      <c r="E413">
        <v>8.4893199999999993</v>
      </c>
      <c r="F413">
        <v>1.41554E-2</v>
      </c>
      <c r="G413" t="s">
        <v>25</v>
      </c>
      <c r="H413" t="s">
        <v>25</v>
      </c>
      <c r="N413" s="6"/>
      <c r="O413" s="6"/>
    </row>
    <row r="414" spans="1:15" ht="15" customHeight="1" x14ac:dyDescent="0.25">
      <c r="A414" t="s">
        <v>567</v>
      </c>
      <c r="B414" t="s">
        <v>568</v>
      </c>
      <c r="C414">
        <v>7.7768900000000002E-2</v>
      </c>
      <c r="D414">
        <v>16.881499999999999</v>
      </c>
      <c r="E414">
        <v>8.2631099999999993</v>
      </c>
      <c r="F414">
        <v>5.7919900000000003E-3</v>
      </c>
      <c r="G414" t="s">
        <v>8</v>
      </c>
      <c r="H414" t="s">
        <v>25</v>
      </c>
      <c r="N414" s="6"/>
      <c r="O414" s="6"/>
    </row>
    <row r="415" spans="1:15" ht="15" customHeight="1" x14ac:dyDescent="0.25">
      <c r="A415" t="s">
        <v>569</v>
      </c>
      <c r="B415" t="s">
        <v>570</v>
      </c>
      <c r="C415">
        <v>0.28664499999999998</v>
      </c>
      <c r="D415">
        <v>30.8918</v>
      </c>
      <c r="E415">
        <v>17.6022</v>
      </c>
      <c r="F415">
        <v>5.9737999999999999E-2</v>
      </c>
      <c r="G415" t="s">
        <v>8</v>
      </c>
      <c r="H415" t="s">
        <v>25</v>
      </c>
      <c r="N415" s="6"/>
      <c r="O415" s="6"/>
    </row>
    <row r="416" spans="1:15" ht="15" customHeight="1" x14ac:dyDescent="0.25">
      <c r="A416" t="s">
        <v>569</v>
      </c>
      <c r="B416" t="s">
        <v>571</v>
      </c>
      <c r="C416">
        <v>4.93626E-2</v>
      </c>
      <c r="D416">
        <v>9.9532000000000007</v>
      </c>
      <c r="E416">
        <v>4.1850100000000001</v>
      </c>
      <c r="F416">
        <v>1.71474E-2</v>
      </c>
      <c r="G416" t="s">
        <v>8</v>
      </c>
      <c r="H416" t="s">
        <v>25</v>
      </c>
      <c r="N416" s="6"/>
      <c r="O416" s="6"/>
    </row>
    <row r="417" spans="1:15" ht="15" customHeight="1" x14ac:dyDescent="0.25">
      <c r="A417" t="s">
        <v>569</v>
      </c>
      <c r="B417" t="s">
        <v>572</v>
      </c>
      <c r="C417">
        <v>0.39674999999999999</v>
      </c>
      <c r="D417">
        <v>74.143100000000004</v>
      </c>
      <c r="E417">
        <v>18.270800000000001</v>
      </c>
      <c r="F417">
        <v>0.20069100000000001</v>
      </c>
      <c r="G417" t="s">
        <v>8</v>
      </c>
      <c r="H417" t="s">
        <v>25</v>
      </c>
      <c r="N417" s="6"/>
      <c r="O417" s="6"/>
    </row>
    <row r="418" spans="1:15" ht="15" customHeight="1" x14ac:dyDescent="0.25">
      <c r="A418" t="s">
        <v>573</v>
      </c>
      <c r="B418" t="s">
        <v>11</v>
      </c>
      <c r="C418">
        <v>0.18978600000000001</v>
      </c>
      <c r="D418">
        <v>36.714100000000002</v>
      </c>
      <c r="E418">
        <v>7.8706699999999996</v>
      </c>
      <c r="F418">
        <v>4.0527300000000002E-2</v>
      </c>
      <c r="G418" t="s">
        <v>8</v>
      </c>
      <c r="H418" t="s">
        <v>25</v>
      </c>
      <c r="N418" s="6"/>
      <c r="O418" s="6"/>
    </row>
    <row r="419" spans="1:15" ht="15" customHeight="1" x14ac:dyDescent="0.25">
      <c r="A419" t="s">
        <v>573</v>
      </c>
      <c r="B419" t="s">
        <v>574</v>
      </c>
      <c r="C419">
        <v>0.18947</v>
      </c>
      <c r="D419">
        <v>15.0497</v>
      </c>
      <c r="E419">
        <v>16.494599999999998</v>
      </c>
      <c r="F419">
        <v>8.9373200000000003E-3</v>
      </c>
      <c r="G419" t="s">
        <v>8</v>
      </c>
      <c r="H419" t="s">
        <v>25</v>
      </c>
      <c r="N419" s="6"/>
      <c r="O419" s="6"/>
    </row>
    <row r="420" spans="1:15" ht="15" customHeight="1" x14ac:dyDescent="0.25">
      <c r="A420" t="s">
        <v>573</v>
      </c>
      <c r="B420" t="s">
        <v>340</v>
      </c>
      <c r="C420">
        <v>0.1075</v>
      </c>
      <c r="D420">
        <v>22.9267</v>
      </c>
      <c r="E420">
        <v>8.9184900000000003</v>
      </c>
      <c r="F420">
        <v>1.77673E-2</v>
      </c>
      <c r="G420" t="s">
        <v>8</v>
      </c>
      <c r="H420" t="s">
        <v>25</v>
      </c>
      <c r="N420" s="6"/>
      <c r="O420" s="6"/>
    </row>
    <row r="421" spans="1:15" ht="15" customHeight="1" x14ac:dyDescent="0.25">
      <c r="A421" t="s">
        <v>575</v>
      </c>
      <c r="B421" t="s">
        <v>576</v>
      </c>
      <c r="C421">
        <v>0.141455</v>
      </c>
      <c r="D421">
        <v>22.2195</v>
      </c>
      <c r="E421">
        <v>8.5145</v>
      </c>
      <c r="F421">
        <v>3.9728600000000003E-2</v>
      </c>
      <c r="G421" t="s">
        <v>8</v>
      </c>
      <c r="H421" t="s">
        <v>25</v>
      </c>
      <c r="N421" s="6"/>
      <c r="O421" s="6"/>
    </row>
    <row r="422" spans="1:15" ht="15" customHeight="1" x14ac:dyDescent="0.25">
      <c r="A422" t="s">
        <v>575</v>
      </c>
      <c r="B422" t="s">
        <v>577</v>
      </c>
      <c r="C422">
        <v>8.3341799999999994E-2</v>
      </c>
      <c r="D422">
        <v>7.4860300000000004</v>
      </c>
      <c r="E422">
        <v>7.9560599999999999</v>
      </c>
      <c r="F422">
        <v>0</v>
      </c>
      <c r="G422" t="s">
        <v>8</v>
      </c>
      <c r="H422" t="s">
        <v>25</v>
      </c>
      <c r="N422" s="6"/>
      <c r="O422" s="6"/>
    </row>
    <row r="423" spans="1:15" ht="15" customHeight="1" x14ac:dyDescent="0.25">
      <c r="A423" t="s">
        <v>575</v>
      </c>
      <c r="B423" t="s">
        <v>578</v>
      </c>
      <c r="C423">
        <v>0.131304</v>
      </c>
      <c r="D423">
        <v>7.6088100000000001</v>
      </c>
      <c r="E423">
        <v>7.5689299999999999</v>
      </c>
      <c r="F423">
        <v>0</v>
      </c>
      <c r="G423" t="s">
        <v>8</v>
      </c>
      <c r="H423" t="s">
        <v>25</v>
      </c>
      <c r="N423" s="6"/>
      <c r="O423" s="6"/>
    </row>
    <row r="424" spans="1:15" ht="15" customHeight="1" x14ac:dyDescent="0.25">
      <c r="A424" t="s">
        <v>575</v>
      </c>
      <c r="B424" t="s">
        <v>579</v>
      </c>
      <c r="C424" t="s">
        <v>187</v>
      </c>
      <c r="D424" t="s">
        <v>187</v>
      </c>
      <c r="E424" t="s">
        <v>187</v>
      </c>
      <c r="F424" t="s">
        <v>187</v>
      </c>
      <c r="G424" t="s">
        <v>8</v>
      </c>
      <c r="H424" t="s">
        <v>8</v>
      </c>
      <c r="N424" s="6"/>
      <c r="O424" s="6"/>
    </row>
    <row r="425" spans="1:15" ht="15" customHeight="1" x14ac:dyDescent="0.25">
      <c r="A425" t="s">
        <v>575</v>
      </c>
      <c r="B425" t="s">
        <v>580</v>
      </c>
      <c r="C425">
        <v>0.134687</v>
      </c>
      <c r="D425">
        <v>15.941000000000001</v>
      </c>
      <c r="E425">
        <v>9.9870300000000007</v>
      </c>
      <c r="F425">
        <v>8.5227299999999992E-3</v>
      </c>
      <c r="G425" t="s">
        <v>8</v>
      </c>
      <c r="H425" t="s">
        <v>25</v>
      </c>
      <c r="N425" s="6"/>
      <c r="O425" s="6"/>
    </row>
    <row r="426" spans="1:15" ht="15" customHeight="1" x14ac:dyDescent="0.25">
      <c r="A426" t="s">
        <v>575</v>
      </c>
      <c r="B426" t="s">
        <v>581</v>
      </c>
      <c r="C426">
        <v>6.9933899999999993E-2</v>
      </c>
      <c r="D426">
        <v>18.219899999999999</v>
      </c>
      <c r="E426">
        <v>7.2095900000000004</v>
      </c>
      <c r="F426">
        <v>2.9053300000000001E-2</v>
      </c>
      <c r="G426" t="s">
        <v>8</v>
      </c>
      <c r="H426" t="s">
        <v>25</v>
      </c>
      <c r="N426" s="6"/>
      <c r="O426" s="6"/>
    </row>
    <row r="427" spans="1:15" ht="15" customHeight="1" x14ac:dyDescent="0.25">
      <c r="A427" t="s">
        <v>575</v>
      </c>
      <c r="B427" t="s">
        <v>582</v>
      </c>
      <c r="C427">
        <v>6.3275999999999999E-2</v>
      </c>
      <c r="D427">
        <v>12.783799999999999</v>
      </c>
      <c r="E427">
        <v>3.8267600000000002</v>
      </c>
      <c r="F427">
        <v>1.72835E-2</v>
      </c>
      <c r="G427" t="s">
        <v>8</v>
      </c>
      <c r="H427" t="s">
        <v>25</v>
      </c>
      <c r="N427" s="6"/>
      <c r="O427" s="6"/>
    </row>
    <row r="428" spans="1:15" ht="15" customHeight="1" x14ac:dyDescent="0.25">
      <c r="A428" t="s">
        <v>575</v>
      </c>
      <c r="B428" t="s">
        <v>583</v>
      </c>
      <c r="C428">
        <v>7.6176900000000006E-2</v>
      </c>
      <c r="D428">
        <v>6.3312799999999996</v>
      </c>
      <c r="E428">
        <v>3.9443299999999999</v>
      </c>
      <c r="F428">
        <v>0</v>
      </c>
      <c r="G428" t="s">
        <v>8</v>
      </c>
      <c r="H428" t="s">
        <v>25</v>
      </c>
      <c r="N428" s="6"/>
      <c r="O428" s="6"/>
    </row>
    <row r="429" spans="1:15" ht="15" customHeight="1" x14ac:dyDescent="0.25">
      <c r="A429" t="s">
        <v>575</v>
      </c>
      <c r="B429" t="s">
        <v>584</v>
      </c>
      <c r="C429">
        <v>0.19603999999999999</v>
      </c>
      <c r="D429">
        <v>8.9099400000000006</v>
      </c>
      <c r="E429">
        <v>19.935199999999998</v>
      </c>
      <c r="F429">
        <v>0</v>
      </c>
      <c r="G429" t="s">
        <v>8</v>
      </c>
      <c r="H429" t="s">
        <v>25</v>
      </c>
      <c r="N429" s="6"/>
      <c r="O429" s="6"/>
    </row>
    <row r="430" spans="1:15" ht="15" customHeight="1" x14ac:dyDescent="0.25">
      <c r="A430" t="s">
        <v>575</v>
      </c>
      <c r="B430" t="s">
        <v>585</v>
      </c>
      <c r="C430">
        <v>0.58023599999999997</v>
      </c>
      <c r="D430">
        <v>181.54</v>
      </c>
      <c r="E430">
        <v>13.856400000000001</v>
      </c>
      <c r="F430">
        <v>2.5477699999999999E-2</v>
      </c>
      <c r="G430" t="s">
        <v>8</v>
      </c>
      <c r="H430" t="s">
        <v>25</v>
      </c>
      <c r="N430" s="6"/>
      <c r="O430" s="6"/>
    </row>
    <row r="431" spans="1:15" ht="15" customHeight="1" x14ac:dyDescent="0.25">
      <c r="A431" t="s">
        <v>575</v>
      </c>
      <c r="B431" t="s">
        <v>586</v>
      </c>
      <c r="C431">
        <v>3.6519799999999998E-2</v>
      </c>
      <c r="D431">
        <v>2.85941</v>
      </c>
      <c r="E431">
        <v>1.3573299999999999</v>
      </c>
      <c r="F431">
        <v>2.3738100000000001E-3</v>
      </c>
      <c r="G431" t="s">
        <v>8</v>
      </c>
      <c r="H431" t="s">
        <v>25</v>
      </c>
      <c r="N431" s="6"/>
      <c r="O431" s="6"/>
    </row>
    <row r="432" spans="1:15" ht="15" customHeight="1" x14ac:dyDescent="0.25">
      <c r="A432" t="s">
        <v>587</v>
      </c>
      <c r="B432" t="s">
        <v>588</v>
      </c>
      <c r="C432">
        <v>0.79938799999999999</v>
      </c>
      <c r="D432">
        <v>167.93799999999999</v>
      </c>
      <c r="E432">
        <v>26.6647</v>
      </c>
      <c r="F432">
        <v>0.34651500000000002</v>
      </c>
      <c r="G432" t="s">
        <v>8</v>
      </c>
      <c r="H432" t="s">
        <v>25</v>
      </c>
      <c r="N432" s="6"/>
      <c r="O432" s="6"/>
    </row>
    <row r="433" spans="1:15" ht="15" customHeight="1" x14ac:dyDescent="0.25">
      <c r="A433" t="s">
        <v>587</v>
      </c>
      <c r="B433" s="5" t="s">
        <v>1065</v>
      </c>
      <c r="C433">
        <v>0.30520399999999998</v>
      </c>
      <c r="D433">
        <v>38.780299999999997</v>
      </c>
      <c r="E433">
        <v>21.0334</v>
      </c>
      <c r="F433">
        <v>6.0103999999999998E-2</v>
      </c>
      <c r="G433" t="s">
        <v>8</v>
      </c>
      <c r="H433" t="s">
        <v>25</v>
      </c>
      <c r="N433" s="6"/>
      <c r="O433" s="6"/>
    </row>
    <row r="434" spans="1:15" ht="15" customHeight="1" x14ac:dyDescent="0.25">
      <c r="A434" s="317" t="s">
        <v>1399</v>
      </c>
      <c r="B434" t="s">
        <v>589</v>
      </c>
      <c r="C434">
        <v>0</v>
      </c>
      <c r="D434">
        <v>0</v>
      </c>
      <c r="E434">
        <v>0</v>
      </c>
      <c r="F434">
        <v>0</v>
      </c>
      <c r="G434" t="s">
        <v>8</v>
      </c>
      <c r="H434" t="s">
        <v>8</v>
      </c>
      <c r="N434" s="6"/>
      <c r="O434" s="6"/>
    </row>
    <row r="435" spans="1:15" ht="15" customHeight="1" x14ac:dyDescent="0.25">
      <c r="A435" s="317" t="s">
        <v>1399</v>
      </c>
      <c r="B435" t="s">
        <v>590</v>
      </c>
      <c r="C435">
        <v>0.215641</v>
      </c>
      <c r="D435">
        <v>49.143300000000004</v>
      </c>
      <c r="E435">
        <v>12.1241</v>
      </c>
      <c r="F435">
        <v>7.2475399999999995E-2</v>
      </c>
      <c r="G435" t="s">
        <v>25</v>
      </c>
      <c r="H435" t="s">
        <v>25</v>
      </c>
      <c r="N435" s="6"/>
      <c r="O435" s="6"/>
    </row>
    <row r="436" spans="1:15" ht="15" customHeight="1" x14ac:dyDescent="0.25">
      <c r="A436" s="317" t="s">
        <v>1399</v>
      </c>
      <c r="B436" t="s">
        <v>591</v>
      </c>
      <c r="C436">
        <v>0.186305</v>
      </c>
      <c r="D436">
        <v>41.0032</v>
      </c>
      <c r="E436">
        <v>6.8898900000000003</v>
      </c>
      <c r="F436">
        <v>5.78457E-2</v>
      </c>
      <c r="G436" t="s">
        <v>25</v>
      </c>
      <c r="H436" t="s">
        <v>25</v>
      </c>
      <c r="N436" s="6"/>
      <c r="O436" s="6"/>
    </row>
    <row r="437" spans="1:15" ht="15" customHeight="1" x14ac:dyDescent="0.25">
      <c r="A437" t="s">
        <v>592</v>
      </c>
      <c r="B437" t="s">
        <v>593</v>
      </c>
      <c r="C437">
        <v>7.9924300000000004E-2</v>
      </c>
      <c r="D437">
        <v>13.1227</v>
      </c>
      <c r="E437">
        <v>9.4398999999999997</v>
      </c>
      <c r="F437">
        <v>0</v>
      </c>
      <c r="G437" t="s">
        <v>25</v>
      </c>
      <c r="H437" t="s">
        <v>25</v>
      </c>
      <c r="N437" s="6"/>
      <c r="O437" s="6"/>
    </row>
    <row r="438" spans="1:15" ht="15" customHeight="1" x14ac:dyDescent="0.25">
      <c r="A438" t="s">
        <v>592</v>
      </c>
      <c r="B438" t="s">
        <v>594</v>
      </c>
      <c r="C438">
        <v>6.7954399999999998E-2</v>
      </c>
      <c r="D438">
        <v>11.285299999999999</v>
      </c>
      <c r="E438">
        <v>8.6812900000000006</v>
      </c>
      <c r="F438">
        <v>0</v>
      </c>
      <c r="G438" t="s">
        <v>25</v>
      </c>
      <c r="H438" t="s">
        <v>25</v>
      </c>
      <c r="N438" s="6"/>
      <c r="O438" s="6"/>
    </row>
    <row r="439" spans="1:15" ht="15" customHeight="1" x14ac:dyDescent="0.25">
      <c r="A439" t="s">
        <v>592</v>
      </c>
      <c r="B439" t="s">
        <v>595</v>
      </c>
      <c r="C439">
        <v>6.8590600000000002E-2</v>
      </c>
      <c r="D439">
        <v>12.3932</v>
      </c>
      <c r="E439">
        <v>9.5593699999999995</v>
      </c>
      <c r="F439">
        <v>0</v>
      </c>
      <c r="G439" t="s">
        <v>25</v>
      </c>
      <c r="H439" t="s">
        <v>25</v>
      </c>
      <c r="N439" s="6"/>
      <c r="O439" s="6"/>
    </row>
    <row r="440" spans="1:15" ht="15" customHeight="1" x14ac:dyDescent="0.25">
      <c r="A440" t="s">
        <v>592</v>
      </c>
      <c r="B440" t="s">
        <v>596</v>
      </c>
      <c r="C440">
        <v>5.6272999999999997E-2</v>
      </c>
      <c r="D440">
        <v>10.260400000000001</v>
      </c>
      <c r="E440">
        <v>7.9174100000000003</v>
      </c>
      <c r="F440">
        <v>0</v>
      </c>
      <c r="G440" t="s">
        <v>25</v>
      </c>
      <c r="H440" t="s">
        <v>25</v>
      </c>
      <c r="N440" s="6"/>
      <c r="O440" s="6"/>
    </row>
    <row r="441" spans="1:15" ht="15" customHeight="1" x14ac:dyDescent="0.25">
      <c r="A441" t="s">
        <v>592</v>
      </c>
      <c r="B441" t="s">
        <v>597</v>
      </c>
      <c r="C441">
        <v>4.9933499999999999E-2</v>
      </c>
      <c r="D441">
        <v>10.9924</v>
      </c>
      <c r="E441">
        <v>8.1975300000000004</v>
      </c>
      <c r="F441">
        <v>1.4526400000000001E-3</v>
      </c>
      <c r="G441" t="s">
        <v>25</v>
      </c>
      <c r="H441" t="s">
        <v>25</v>
      </c>
      <c r="N441" s="6"/>
      <c r="O441" s="6"/>
    </row>
    <row r="442" spans="1:15" ht="15" customHeight="1" x14ac:dyDescent="0.25">
      <c r="A442" t="s">
        <v>598</v>
      </c>
      <c r="B442" t="s">
        <v>599</v>
      </c>
      <c r="C442">
        <v>0.28110000000000002</v>
      </c>
      <c r="D442">
        <v>39.551000000000002</v>
      </c>
      <c r="E442">
        <v>16.196000000000002</v>
      </c>
      <c r="F442">
        <v>0.104212</v>
      </c>
      <c r="G442" t="s">
        <v>25</v>
      </c>
      <c r="H442" t="s">
        <v>25</v>
      </c>
      <c r="N442" s="6"/>
      <c r="O442" s="6"/>
    </row>
    <row r="443" spans="1:15" ht="15" customHeight="1" x14ac:dyDescent="0.25">
      <c r="A443" t="s">
        <v>598</v>
      </c>
      <c r="B443" t="s">
        <v>600</v>
      </c>
      <c r="C443">
        <v>4.2417099999999999E-2</v>
      </c>
      <c r="D443">
        <v>7.4332599999999998</v>
      </c>
      <c r="E443">
        <v>2.0783200000000002</v>
      </c>
      <c r="F443">
        <v>0</v>
      </c>
      <c r="G443" t="s">
        <v>25</v>
      </c>
      <c r="H443" t="s">
        <v>25</v>
      </c>
      <c r="N443" s="6"/>
      <c r="O443" s="6"/>
    </row>
    <row r="444" spans="1:15" ht="15" customHeight="1" x14ac:dyDescent="0.25">
      <c r="A444" t="s">
        <v>598</v>
      </c>
      <c r="B444" t="s">
        <v>601</v>
      </c>
      <c r="C444">
        <v>6.4558599999999994E-2</v>
      </c>
      <c r="D444">
        <v>10.167299999999999</v>
      </c>
      <c r="E444">
        <v>7.7736400000000003</v>
      </c>
      <c r="F444">
        <v>2.40055E-3</v>
      </c>
      <c r="G444" t="s">
        <v>25</v>
      </c>
      <c r="H444" t="s">
        <v>25</v>
      </c>
      <c r="N444" s="6"/>
      <c r="O444" s="6"/>
    </row>
    <row r="445" spans="1:15" ht="15" customHeight="1" x14ac:dyDescent="0.25">
      <c r="A445" t="s">
        <v>602</v>
      </c>
      <c r="B445" t="s">
        <v>603</v>
      </c>
      <c r="C445">
        <v>0.227571</v>
      </c>
      <c r="D445">
        <v>105.761</v>
      </c>
      <c r="E445">
        <v>6.2024400000000002</v>
      </c>
      <c r="F445">
        <v>7.7531199999999995E-2</v>
      </c>
      <c r="G445" t="s">
        <v>25</v>
      </c>
      <c r="H445" t="s">
        <v>25</v>
      </c>
      <c r="N445" s="6"/>
      <c r="O445" s="6"/>
    </row>
    <row r="446" spans="1:15" ht="15" customHeight="1" x14ac:dyDescent="0.25">
      <c r="A446" t="s">
        <v>602</v>
      </c>
      <c r="B446" t="s">
        <v>406</v>
      </c>
      <c r="C446">
        <v>0</v>
      </c>
      <c r="D446">
        <v>0</v>
      </c>
      <c r="E446">
        <v>0</v>
      </c>
      <c r="F446">
        <v>0</v>
      </c>
      <c r="G446" t="s">
        <v>8</v>
      </c>
      <c r="H446" t="s">
        <v>8</v>
      </c>
      <c r="N446" s="6"/>
      <c r="O446" s="6"/>
    </row>
    <row r="447" spans="1:15" ht="15" customHeight="1" x14ac:dyDescent="0.25">
      <c r="A447" t="s">
        <v>602</v>
      </c>
      <c r="B447" t="s">
        <v>604</v>
      </c>
      <c r="C447">
        <v>0.15307399999999999</v>
      </c>
      <c r="D447">
        <v>24.354399999999998</v>
      </c>
      <c r="E447">
        <v>8.4132400000000001</v>
      </c>
      <c r="F447">
        <v>4.22236E-2</v>
      </c>
      <c r="G447" t="s">
        <v>25</v>
      </c>
      <c r="H447" t="s">
        <v>25</v>
      </c>
      <c r="N447" s="6"/>
      <c r="O447" s="6"/>
    </row>
    <row r="448" spans="1:15" ht="15" customHeight="1" x14ac:dyDescent="0.25">
      <c r="A448" t="s">
        <v>602</v>
      </c>
      <c r="B448" t="s">
        <v>605</v>
      </c>
      <c r="C448">
        <v>8.2866599999999999E-2</v>
      </c>
      <c r="D448">
        <v>18.806100000000001</v>
      </c>
      <c r="E448">
        <v>1.93527</v>
      </c>
      <c r="F448">
        <v>5.5286599999999998E-2</v>
      </c>
      <c r="G448" t="s">
        <v>25</v>
      </c>
      <c r="H448" t="s">
        <v>25</v>
      </c>
      <c r="N448" s="6"/>
      <c r="O448" s="6"/>
    </row>
    <row r="449" spans="1:15" ht="15" customHeight="1" x14ac:dyDescent="0.25">
      <c r="A449" t="s">
        <v>602</v>
      </c>
      <c r="B449" t="s">
        <v>606</v>
      </c>
      <c r="C449">
        <v>0.39331199999999999</v>
      </c>
      <c r="D449">
        <v>37.699100000000001</v>
      </c>
      <c r="E449">
        <v>19.238800000000001</v>
      </c>
      <c r="F449">
        <v>6.8756700000000004E-2</v>
      </c>
      <c r="G449" t="s">
        <v>25</v>
      </c>
      <c r="H449" t="s">
        <v>25</v>
      </c>
      <c r="N449" s="6"/>
      <c r="O449" s="6"/>
    </row>
    <row r="450" spans="1:15" ht="15" customHeight="1" x14ac:dyDescent="0.25">
      <c r="A450" t="s">
        <v>602</v>
      </c>
      <c r="B450" t="s">
        <v>607</v>
      </c>
      <c r="C450">
        <v>9.8141999999999993E-2</v>
      </c>
      <c r="D450">
        <v>5.61693</v>
      </c>
      <c r="E450">
        <v>4.1431399999999998</v>
      </c>
      <c r="F450">
        <v>8.2198600000000003E-4</v>
      </c>
      <c r="G450" t="s">
        <v>25</v>
      </c>
      <c r="H450" t="s">
        <v>25</v>
      </c>
      <c r="N450" s="6"/>
      <c r="O450" s="6"/>
    </row>
    <row r="451" spans="1:15" ht="15" customHeight="1" x14ac:dyDescent="0.25">
      <c r="A451" t="s">
        <v>602</v>
      </c>
      <c r="B451" t="s">
        <v>608</v>
      </c>
      <c r="C451">
        <v>9.0529299999999993E-2</v>
      </c>
      <c r="D451">
        <v>8.1923399999999997</v>
      </c>
      <c r="E451">
        <v>5.4553900000000004</v>
      </c>
      <c r="F451">
        <v>5.6424800000000001E-3</v>
      </c>
      <c r="G451" t="s">
        <v>25</v>
      </c>
      <c r="H451" t="s">
        <v>25</v>
      </c>
      <c r="N451" s="6"/>
      <c r="O451" s="6"/>
    </row>
    <row r="452" spans="1:15" ht="15" customHeight="1" x14ac:dyDescent="0.25">
      <c r="A452" t="s">
        <v>602</v>
      </c>
      <c r="B452" t="s">
        <v>609</v>
      </c>
      <c r="C452">
        <v>0.27611200000000002</v>
      </c>
      <c r="D452">
        <v>20.3307</v>
      </c>
      <c r="E452">
        <v>8.1533999999999995</v>
      </c>
      <c r="F452">
        <v>2.60833E-2</v>
      </c>
      <c r="G452" t="s">
        <v>25</v>
      </c>
      <c r="H452" t="s">
        <v>25</v>
      </c>
      <c r="N452" s="6"/>
      <c r="O452" s="6"/>
    </row>
    <row r="453" spans="1:15" ht="15" customHeight="1" x14ac:dyDescent="0.25">
      <c r="A453" t="s">
        <v>602</v>
      </c>
      <c r="B453" t="s">
        <v>610</v>
      </c>
      <c r="C453">
        <v>6.4517599999999994E-2</v>
      </c>
      <c r="D453">
        <v>15.71</v>
      </c>
      <c r="E453">
        <v>3.0036999999999998</v>
      </c>
      <c r="F453">
        <v>4.1285299999999997E-2</v>
      </c>
      <c r="G453" t="s">
        <v>25</v>
      </c>
      <c r="H453" t="s">
        <v>25</v>
      </c>
      <c r="N453" s="6"/>
      <c r="O453" s="6"/>
    </row>
    <row r="454" spans="1:15" ht="15" customHeight="1" x14ac:dyDescent="0.25">
      <c r="A454" t="s">
        <v>602</v>
      </c>
      <c r="B454" t="s">
        <v>611</v>
      </c>
      <c r="C454">
        <v>0.23799400000000001</v>
      </c>
      <c r="D454">
        <v>20.7255</v>
      </c>
      <c r="E454">
        <v>9.4909400000000002</v>
      </c>
      <c r="F454">
        <v>2.7253400000000001E-2</v>
      </c>
      <c r="G454" t="s">
        <v>25</v>
      </c>
      <c r="H454" t="s">
        <v>25</v>
      </c>
      <c r="N454" s="6"/>
      <c r="O454" s="6"/>
    </row>
    <row r="455" spans="1:15" ht="15" customHeight="1" x14ac:dyDescent="0.25">
      <c r="A455" t="s">
        <v>602</v>
      </c>
      <c r="B455" t="s">
        <v>612</v>
      </c>
      <c r="C455">
        <v>0.103976</v>
      </c>
      <c r="D455">
        <v>16.072399999999998</v>
      </c>
      <c r="E455">
        <v>7.2025100000000002</v>
      </c>
      <c r="F455">
        <v>2.27546E-2</v>
      </c>
      <c r="G455" t="s">
        <v>25</v>
      </c>
      <c r="H455" t="s">
        <v>25</v>
      </c>
      <c r="N455" s="6"/>
      <c r="O455" s="6"/>
    </row>
    <row r="456" spans="1:15" ht="15" customHeight="1" x14ac:dyDescent="0.25">
      <c r="A456" t="s">
        <v>602</v>
      </c>
      <c r="B456" t="s">
        <v>613</v>
      </c>
      <c r="C456">
        <v>6.9449899999999995E-2</v>
      </c>
      <c r="D456">
        <v>4.0171099999999997</v>
      </c>
      <c r="E456">
        <v>0.86470000000000002</v>
      </c>
      <c r="F456">
        <v>7.3446199999999996E-3</v>
      </c>
      <c r="G456" t="s">
        <v>8</v>
      </c>
      <c r="H456" t="s">
        <v>25</v>
      </c>
      <c r="N456" s="6"/>
      <c r="O456" s="6"/>
    </row>
    <row r="457" spans="1:15" ht="15" customHeight="1" x14ac:dyDescent="0.25">
      <c r="A457" t="s">
        <v>602</v>
      </c>
      <c r="B457" t="s">
        <v>407</v>
      </c>
      <c r="C457">
        <v>0</v>
      </c>
      <c r="D457">
        <v>0</v>
      </c>
      <c r="E457">
        <v>0</v>
      </c>
      <c r="F457">
        <v>0</v>
      </c>
      <c r="G457" t="s">
        <v>8</v>
      </c>
      <c r="H457" t="s">
        <v>8</v>
      </c>
      <c r="N457" s="6"/>
      <c r="O457" s="6"/>
    </row>
    <row r="458" spans="1:15" ht="15" customHeight="1" x14ac:dyDescent="0.25">
      <c r="A458" t="s">
        <v>602</v>
      </c>
      <c r="B458" t="s">
        <v>614</v>
      </c>
      <c r="C458">
        <v>0.25644499999999998</v>
      </c>
      <c r="D458">
        <v>14.487</v>
      </c>
      <c r="E458">
        <v>19.877800000000001</v>
      </c>
      <c r="F458">
        <v>1.3905000000000001E-2</v>
      </c>
      <c r="G458" t="s">
        <v>25</v>
      </c>
      <c r="H458" t="s">
        <v>25</v>
      </c>
      <c r="N458" s="6"/>
      <c r="O458" s="6"/>
    </row>
    <row r="459" spans="1:15" ht="15" customHeight="1" x14ac:dyDescent="0.25">
      <c r="A459" t="s">
        <v>602</v>
      </c>
      <c r="B459" t="s">
        <v>615</v>
      </c>
      <c r="C459">
        <v>0.25554900000000003</v>
      </c>
      <c r="D459">
        <v>25.7865</v>
      </c>
      <c r="E459">
        <v>9.7873400000000004</v>
      </c>
      <c r="F459">
        <v>6.2139899999999998E-2</v>
      </c>
      <c r="G459" t="s">
        <v>25</v>
      </c>
      <c r="H459" t="s">
        <v>25</v>
      </c>
      <c r="N459" s="6"/>
      <c r="O459" s="6"/>
    </row>
    <row r="460" spans="1:15" ht="15" customHeight="1" x14ac:dyDescent="0.25">
      <c r="A460" t="s">
        <v>602</v>
      </c>
      <c r="B460" t="s">
        <v>616</v>
      </c>
      <c r="C460">
        <v>0.115436</v>
      </c>
      <c r="D460">
        <v>23.261099999999999</v>
      </c>
      <c r="E460">
        <v>9.6545199999999998</v>
      </c>
      <c r="F460">
        <v>3.3770099999999997E-2</v>
      </c>
      <c r="G460" t="s">
        <v>25</v>
      </c>
      <c r="H460" t="s">
        <v>25</v>
      </c>
      <c r="N460" s="6"/>
      <c r="O460" s="6"/>
    </row>
    <row r="461" spans="1:15" ht="15" customHeight="1" x14ac:dyDescent="0.25">
      <c r="A461" t="s">
        <v>602</v>
      </c>
      <c r="B461" t="s">
        <v>617</v>
      </c>
      <c r="C461">
        <v>4.27067E-2</v>
      </c>
      <c r="D461">
        <v>11.6944</v>
      </c>
      <c r="E461">
        <v>7.0968499999999999</v>
      </c>
      <c r="F461">
        <v>8.7188500000000002E-3</v>
      </c>
      <c r="G461" t="s">
        <v>25</v>
      </c>
      <c r="H461" t="s">
        <v>25</v>
      </c>
      <c r="N461" s="6"/>
      <c r="O461" s="6"/>
    </row>
    <row r="462" spans="1:15" ht="15" customHeight="1" x14ac:dyDescent="0.25">
      <c r="A462" t="s">
        <v>602</v>
      </c>
      <c r="B462" t="s">
        <v>618</v>
      </c>
      <c r="C462">
        <v>0</v>
      </c>
      <c r="D462">
        <v>0</v>
      </c>
      <c r="E462">
        <v>0</v>
      </c>
      <c r="F462">
        <v>0</v>
      </c>
      <c r="G462" t="s">
        <v>8</v>
      </c>
      <c r="H462" t="s">
        <v>8</v>
      </c>
      <c r="N462" s="6"/>
      <c r="O462" s="6"/>
    </row>
    <row r="463" spans="1:15" ht="15" customHeight="1" x14ac:dyDescent="0.25">
      <c r="A463" t="s">
        <v>619</v>
      </c>
      <c r="B463" t="s">
        <v>620</v>
      </c>
      <c r="C463">
        <v>0.112193</v>
      </c>
      <c r="D463">
        <v>23.061299999999999</v>
      </c>
      <c r="E463">
        <v>9.9549599999999998</v>
      </c>
      <c r="F463">
        <v>8.8291800000000007E-3</v>
      </c>
      <c r="G463" t="s">
        <v>8</v>
      </c>
      <c r="H463" t="s">
        <v>25</v>
      </c>
      <c r="N463" s="6"/>
      <c r="O463" s="6"/>
    </row>
    <row r="464" spans="1:15" ht="15" customHeight="1" x14ac:dyDescent="0.25">
      <c r="A464" t="s">
        <v>619</v>
      </c>
      <c r="B464" t="s">
        <v>621</v>
      </c>
      <c r="C464">
        <v>8.1973799999999999E-2</v>
      </c>
      <c r="D464">
        <v>12.704000000000001</v>
      </c>
      <c r="E464">
        <v>7.3138500000000004</v>
      </c>
      <c r="F464">
        <v>9.9333900000000003E-3</v>
      </c>
      <c r="G464" t="s">
        <v>8</v>
      </c>
      <c r="H464" t="s">
        <v>25</v>
      </c>
      <c r="N464" s="6"/>
      <c r="O464" s="6"/>
    </row>
    <row r="465" spans="1:15" ht="15" customHeight="1" x14ac:dyDescent="0.25">
      <c r="A465" t="s">
        <v>622</v>
      </c>
      <c r="B465" t="s">
        <v>623</v>
      </c>
      <c r="C465">
        <v>9.2006099999999993E-2</v>
      </c>
      <c r="D465">
        <v>31.540500000000002</v>
      </c>
      <c r="E465">
        <v>8.2131399999999992</v>
      </c>
      <c r="F465">
        <v>1.6155500000000001E-3</v>
      </c>
      <c r="G465" t="s">
        <v>25</v>
      </c>
      <c r="H465" t="s">
        <v>25</v>
      </c>
      <c r="N465" s="6"/>
      <c r="O465" s="6"/>
    </row>
    <row r="466" spans="1:15" ht="15" customHeight="1" x14ac:dyDescent="0.25">
      <c r="A466" t="s">
        <v>622</v>
      </c>
      <c r="B466" t="s">
        <v>624</v>
      </c>
      <c r="C466">
        <v>0.124323</v>
      </c>
      <c r="D466">
        <v>31.800999999999998</v>
      </c>
      <c r="E466">
        <v>9.8265600000000006</v>
      </c>
      <c r="F466">
        <v>6.13048E-2</v>
      </c>
      <c r="G466" t="s">
        <v>25</v>
      </c>
      <c r="H466" t="s">
        <v>25</v>
      </c>
      <c r="N466" s="6"/>
      <c r="O466" s="6"/>
    </row>
    <row r="467" spans="1:15" ht="15" customHeight="1" x14ac:dyDescent="0.25">
      <c r="A467" t="s">
        <v>622</v>
      </c>
      <c r="B467" t="s">
        <v>625</v>
      </c>
      <c r="C467">
        <v>6.0387499999999997E-2</v>
      </c>
      <c r="D467">
        <v>12.0806</v>
      </c>
      <c r="E467">
        <v>4.0937700000000001</v>
      </c>
      <c r="F467">
        <v>8.0569999999999999E-3</v>
      </c>
      <c r="G467" t="s">
        <v>25</v>
      </c>
      <c r="H467" t="s">
        <v>25</v>
      </c>
      <c r="N467" s="6"/>
      <c r="O467" s="6"/>
    </row>
    <row r="468" spans="1:15" ht="15" customHeight="1" x14ac:dyDescent="0.25">
      <c r="A468" t="s">
        <v>622</v>
      </c>
      <c r="B468" t="s">
        <v>626</v>
      </c>
      <c r="C468">
        <v>9.7659399999999993E-2</v>
      </c>
      <c r="D468">
        <v>15.3299</v>
      </c>
      <c r="E468">
        <v>1.4915</v>
      </c>
      <c r="F468">
        <v>2.5517399999999999E-2</v>
      </c>
      <c r="G468" t="s">
        <v>25</v>
      </c>
      <c r="H468" t="s">
        <v>25</v>
      </c>
      <c r="N468" s="6"/>
      <c r="O468" s="6"/>
    </row>
    <row r="469" spans="1:15" ht="15" customHeight="1" x14ac:dyDescent="0.25">
      <c r="A469" t="s">
        <v>627</v>
      </c>
      <c r="B469" t="s">
        <v>628</v>
      </c>
      <c r="C469" t="s">
        <v>187</v>
      </c>
      <c r="D469" t="s">
        <v>187</v>
      </c>
      <c r="E469" t="s">
        <v>187</v>
      </c>
      <c r="F469" t="s">
        <v>187</v>
      </c>
      <c r="G469" t="s">
        <v>8</v>
      </c>
      <c r="H469" t="s">
        <v>8</v>
      </c>
      <c r="N469" s="6"/>
      <c r="O469" s="6"/>
    </row>
    <row r="470" spans="1:15" ht="15" customHeight="1" x14ac:dyDescent="0.25">
      <c r="A470" t="s">
        <v>627</v>
      </c>
      <c r="B470" t="s">
        <v>629</v>
      </c>
      <c r="C470" t="s">
        <v>187</v>
      </c>
      <c r="D470" t="s">
        <v>187</v>
      </c>
      <c r="E470" t="s">
        <v>187</v>
      </c>
      <c r="F470" t="s">
        <v>187</v>
      </c>
      <c r="G470" t="s">
        <v>8</v>
      </c>
      <c r="H470" t="s">
        <v>8</v>
      </c>
      <c r="N470" s="6"/>
      <c r="O470" s="6"/>
    </row>
    <row r="471" spans="1:15" ht="15" customHeight="1" x14ac:dyDescent="0.25">
      <c r="A471" t="s">
        <v>627</v>
      </c>
      <c r="B471" t="s">
        <v>630</v>
      </c>
      <c r="C471" t="s">
        <v>187</v>
      </c>
      <c r="D471" t="s">
        <v>187</v>
      </c>
      <c r="E471" t="s">
        <v>187</v>
      </c>
      <c r="F471" t="s">
        <v>187</v>
      </c>
      <c r="G471" t="s">
        <v>8</v>
      </c>
      <c r="H471" t="s">
        <v>8</v>
      </c>
      <c r="N471" s="6"/>
      <c r="O471" s="6"/>
    </row>
    <row r="472" spans="1:15" ht="15" customHeight="1" x14ac:dyDescent="0.25">
      <c r="A472" t="s">
        <v>631</v>
      </c>
      <c r="B472" t="s">
        <v>632</v>
      </c>
      <c r="C472">
        <v>6.1844200000000002E-2</v>
      </c>
      <c r="D472">
        <v>10.8163</v>
      </c>
      <c r="E472">
        <v>10.4619</v>
      </c>
      <c r="F472">
        <v>0</v>
      </c>
      <c r="G472" t="s">
        <v>25</v>
      </c>
      <c r="H472" t="s">
        <v>25</v>
      </c>
      <c r="N472" s="6"/>
      <c r="O472" s="6"/>
    </row>
    <row r="473" spans="1:15" ht="15" customHeight="1" x14ac:dyDescent="0.25">
      <c r="A473" t="s">
        <v>631</v>
      </c>
      <c r="B473" t="s">
        <v>633</v>
      </c>
      <c r="C473">
        <v>7.5818700000000003E-2</v>
      </c>
      <c r="D473">
        <v>11.3428</v>
      </c>
      <c r="E473">
        <v>11.9114</v>
      </c>
      <c r="F473">
        <v>0</v>
      </c>
      <c r="G473" t="s">
        <v>25</v>
      </c>
      <c r="H473" t="s">
        <v>25</v>
      </c>
      <c r="N473" s="6"/>
      <c r="O473" s="6"/>
    </row>
    <row r="474" spans="1:15" ht="15" customHeight="1" x14ac:dyDescent="0.25">
      <c r="A474" t="s">
        <v>631</v>
      </c>
      <c r="B474" t="s">
        <v>634</v>
      </c>
      <c r="C474">
        <v>4.4145499999999997E-2</v>
      </c>
      <c r="D474">
        <v>12.206099999999999</v>
      </c>
      <c r="E474">
        <v>9.3409499999999994</v>
      </c>
      <c r="F474">
        <v>0</v>
      </c>
      <c r="G474" t="s">
        <v>25</v>
      </c>
      <c r="H474" t="s">
        <v>25</v>
      </c>
      <c r="N474" s="6"/>
      <c r="O474" s="6"/>
    </row>
    <row r="475" spans="1:15" ht="15" customHeight="1" x14ac:dyDescent="0.25">
      <c r="A475" t="s">
        <v>631</v>
      </c>
      <c r="B475" t="s">
        <v>635</v>
      </c>
      <c r="C475">
        <v>6.6449300000000003E-2</v>
      </c>
      <c r="D475">
        <v>21.933599999999998</v>
      </c>
      <c r="E475">
        <v>7.3996199999999996</v>
      </c>
      <c r="F475">
        <v>5.8755400000000003E-3</v>
      </c>
      <c r="G475" t="s">
        <v>8</v>
      </c>
      <c r="H475" t="s">
        <v>25</v>
      </c>
      <c r="N475" s="6"/>
      <c r="O475" s="6"/>
    </row>
    <row r="476" spans="1:15" ht="15" customHeight="1" x14ac:dyDescent="0.25">
      <c r="A476" t="s">
        <v>636</v>
      </c>
      <c r="B476" t="s">
        <v>637</v>
      </c>
      <c r="C476">
        <v>0</v>
      </c>
      <c r="D476">
        <v>0</v>
      </c>
      <c r="E476">
        <v>0</v>
      </c>
      <c r="F476">
        <v>0</v>
      </c>
      <c r="G476" t="s">
        <v>8</v>
      </c>
      <c r="H476" t="s">
        <v>8</v>
      </c>
      <c r="N476" s="6"/>
      <c r="O476" s="6"/>
    </row>
    <row r="477" spans="1:15" ht="15" customHeight="1" x14ac:dyDescent="0.25">
      <c r="A477" t="s">
        <v>638</v>
      </c>
      <c r="B477" t="s">
        <v>639</v>
      </c>
      <c r="C477">
        <v>0.178647</v>
      </c>
      <c r="D477">
        <v>27.879200000000001</v>
      </c>
      <c r="E477">
        <v>9.7584599999999995</v>
      </c>
      <c r="F477">
        <v>3.1149199999999998E-2</v>
      </c>
      <c r="G477" t="s">
        <v>25</v>
      </c>
      <c r="H477" t="s">
        <v>25</v>
      </c>
      <c r="N477" s="6"/>
      <c r="O477" s="6"/>
    </row>
    <row r="478" spans="1:15" ht="15" customHeight="1" x14ac:dyDescent="0.25">
      <c r="A478" t="s">
        <v>640</v>
      </c>
      <c r="B478" t="s">
        <v>641</v>
      </c>
      <c r="C478">
        <v>0.20167099999999999</v>
      </c>
      <c r="D478">
        <v>20.120999999999999</v>
      </c>
      <c r="E478">
        <v>15.9869</v>
      </c>
      <c r="F478">
        <v>2.7476400000000002E-2</v>
      </c>
      <c r="G478" t="s">
        <v>8</v>
      </c>
      <c r="H478" t="s">
        <v>25</v>
      </c>
      <c r="N478" s="6"/>
      <c r="O478" s="6"/>
    </row>
    <row r="479" spans="1:15" ht="15" customHeight="1" x14ac:dyDescent="0.25">
      <c r="A479" t="s">
        <v>640</v>
      </c>
      <c r="B479" t="s">
        <v>642</v>
      </c>
      <c r="C479">
        <v>0</v>
      </c>
      <c r="D479">
        <v>0</v>
      </c>
      <c r="E479">
        <v>0</v>
      </c>
      <c r="F479">
        <v>0</v>
      </c>
      <c r="G479" t="s">
        <v>8</v>
      </c>
      <c r="H479" t="s">
        <v>8</v>
      </c>
      <c r="N479" s="6"/>
      <c r="O479" s="6"/>
    </row>
    <row r="480" spans="1:15" ht="15" customHeight="1" x14ac:dyDescent="0.25">
      <c r="A480" t="s">
        <v>640</v>
      </c>
      <c r="B480" t="s">
        <v>643</v>
      </c>
      <c r="C480">
        <v>0.101939</v>
      </c>
      <c r="D480">
        <v>15.9368</v>
      </c>
      <c r="E480">
        <v>2.5310199999999998</v>
      </c>
      <c r="F480">
        <v>1.4972900000000001E-2</v>
      </c>
      <c r="G480" t="s">
        <v>8</v>
      </c>
      <c r="H480" t="s">
        <v>25</v>
      </c>
      <c r="N480" s="6"/>
      <c r="O480" s="6"/>
    </row>
    <row r="481" spans="1:15" ht="15" customHeight="1" x14ac:dyDescent="0.25">
      <c r="A481" t="s">
        <v>644</v>
      </c>
      <c r="B481" t="s">
        <v>645</v>
      </c>
      <c r="C481">
        <v>0</v>
      </c>
      <c r="D481">
        <v>0</v>
      </c>
      <c r="E481">
        <v>0</v>
      </c>
      <c r="F481">
        <v>0</v>
      </c>
      <c r="G481" t="s">
        <v>8</v>
      </c>
      <c r="H481" t="s">
        <v>8</v>
      </c>
      <c r="N481" s="6"/>
      <c r="O481" s="6"/>
    </row>
    <row r="482" spans="1:15" ht="15" customHeight="1" x14ac:dyDescent="0.25">
      <c r="A482" t="s">
        <v>646</v>
      </c>
      <c r="B482" s="7" t="s">
        <v>1091</v>
      </c>
      <c r="C482">
        <v>0</v>
      </c>
      <c r="D482">
        <v>0</v>
      </c>
      <c r="E482">
        <v>0</v>
      </c>
      <c r="F482">
        <v>0</v>
      </c>
      <c r="G482" t="s">
        <v>8</v>
      </c>
      <c r="H482" t="s">
        <v>8</v>
      </c>
      <c r="N482" s="6"/>
      <c r="O482" s="6"/>
    </row>
    <row r="483" spans="1:15" ht="15" customHeight="1" x14ac:dyDescent="0.25">
      <c r="A483" t="s">
        <v>647</v>
      </c>
      <c r="B483" t="s">
        <v>648</v>
      </c>
      <c r="C483">
        <v>0</v>
      </c>
      <c r="D483">
        <v>0</v>
      </c>
      <c r="E483">
        <v>0</v>
      </c>
      <c r="F483">
        <v>0</v>
      </c>
      <c r="G483" t="s">
        <v>8</v>
      </c>
      <c r="H483" t="s">
        <v>8</v>
      </c>
      <c r="N483" s="6"/>
      <c r="O483" s="6"/>
    </row>
    <row r="484" spans="1:15" ht="15" customHeight="1" x14ac:dyDescent="0.25">
      <c r="A484" t="s">
        <v>649</v>
      </c>
      <c r="B484" s="7" t="s">
        <v>1092</v>
      </c>
      <c r="C484">
        <v>0</v>
      </c>
      <c r="D484">
        <v>0</v>
      </c>
      <c r="E484">
        <v>0</v>
      </c>
      <c r="F484">
        <v>0</v>
      </c>
      <c r="G484" t="s">
        <v>8</v>
      </c>
      <c r="H484" t="s">
        <v>8</v>
      </c>
      <c r="N484" s="6"/>
      <c r="O484" s="6"/>
    </row>
    <row r="485" spans="1:15" ht="15" customHeight="1" x14ac:dyDescent="0.25">
      <c r="A485" t="s">
        <v>650</v>
      </c>
      <c r="B485" t="s">
        <v>651</v>
      </c>
      <c r="C485">
        <v>0.100579</v>
      </c>
      <c r="D485">
        <v>33.7376</v>
      </c>
      <c r="E485">
        <v>3.67231</v>
      </c>
      <c r="F485">
        <v>4.3821399999999996E-3</v>
      </c>
      <c r="G485" t="s">
        <v>25</v>
      </c>
      <c r="H485" t="s">
        <v>25</v>
      </c>
      <c r="N485" s="6"/>
      <c r="O485" s="6"/>
    </row>
    <row r="486" spans="1:15" ht="15" customHeight="1" x14ac:dyDescent="0.25">
      <c r="A486" t="s">
        <v>650</v>
      </c>
      <c r="B486" t="s">
        <v>652</v>
      </c>
      <c r="C486">
        <v>0.20671999999999999</v>
      </c>
      <c r="D486">
        <v>8.8979999999999997</v>
      </c>
      <c r="E486">
        <v>19.909500000000001</v>
      </c>
      <c r="F486">
        <v>0</v>
      </c>
      <c r="G486" t="s">
        <v>8</v>
      </c>
      <c r="H486" t="s">
        <v>25</v>
      </c>
      <c r="N486" s="6"/>
      <c r="O486" s="6"/>
    </row>
    <row r="487" spans="1:15" ht="15" customHeight="1" x14ac:dyDescent="0.25">
      <c r="A487" t="s">
        <v>650</v>
      </c>
      <c r="B487" t="s">
        <v>653</v>
      </c>
      <c r="C487">
        <v>0.20658599999999999</v>
      </c>
      <c r="D487">
        <v>10.517099999999999</v>
      </c>
      <c r="E487">
        <v>21.397600000000001</v>
      </c>
      <c r="F487">
        <v>2.2049700000000001E-3</v>
      </c>
      <c r="G487" t="s">
        <v>25</v>
      </c>
      <c r="H487" t="s">
        <v>25</v>
      </c>
      <c r="N487" s="6"/>
      <c r="O487" s="6"/>
    </row>
    <row r="488" spans="1:15" ht="15" customHeight="1" x14ac:dyDescent="0.25">
      <c r="A488" t="s">
        <v>650</v>
      </c>
      <c r="B488" t="s">
        <v>654</v>
      </c>
      <c r="C488">
        <v>0.13073599999999999</v>
      </c>
      <c r="D488">
        <v>17.548100000000002</v>
      </c>
      <c r="E488">
        <v>4.4289100000000001</v>
      </c>
      <c r="F488">
        <v>1.74128E-3</v>
      </c>
      <c r="G488" t="s">
        <v>25</v>
      </c>
      <c r="H488" t="s">
        <v>25</v>
      </c>
      <c r="N488" s="6"/>
      <c r="O488" s="6"/>
    </row>
    <row r="489" spans="1:15" ht="15" customHeight="1" x14ac:dyDescent="0.25">
      <c r="A489" t="s">
        <v>655</v>
      </c>
      <c r="B489" t="s">
        <v>656</v>
      </c>
      <c r="C489">
        <v>0.123978</v>
      </c>
      <c r="D489">
        <v>25.648800000000001</v>
      </c>
      <c r="E489">
        <v>9.1397999999999993</v>
      </c>
      <c r="F489">
        <v>1.89252E-2</v>
      </c>
      <c r="G489" t="s">
        <v>8</v>
      </c>
      <c r="H489" t="s">
        <v>25</v>
      </c>
      <c r="N489" s="6"/>
      <c r="O489" s="6"/>
    </row>
    <row r="490" spans="1:15" ht="15" customHeight="1" x14ac:dyDescent="0.25">
      <c r="A490" t="s">
        <v>657</v>
      </c>
      <c r="B490" t="s">
        <v>658</v>
      </c>
      <c r="C490">
        <v>0.167324</v>
      </c>
      <c r="D490">
        <v>33.576300000000003</v>
      </c>
      <c r="E490">
        <v>7.5478199999999998</v>
      </c>
      <c r="F490">
        <v>5.1969500000000002E-2</v>
      </c>
      <c r="G490" t="s">
        <v>8</v>
      </c>
      <c r="H490" t="s">
        <v>25</v>
      </c>
      <c r="N490" s="6"/>
      <c r="O490" s="6"/>
    </row>
    <row r="491" spans="1:15" ht="15" customHeight="1" x14ac:dyDescent="0.25">
      <c r="A491" t="s">
        <v>659</v>
      </c>
      <c r="B491" t="s">
        <v>21</v>
      </c>
      <c r="C491">
        <v>0</v>
      </c>
      <c r="D491">
        <v>0</v>
      </c>
      <c r="E491">
        <v>0</v>
      </c>
      <c r="F491">
        <v>0</v>
      </c>
      <c r="G491" t="s">
        <v>8</v>
      </c>
      <c r="H491" t="s">
        <v>8</v>
      </c>
      <c r="N491" s="6"/>
      <c r="O491" s="6"/>
    </row>
    <row r="492" spans="1:15" ht="15" customHeight="1" x14ac:dyDescent="0.25">
      <c r="A492" t="s">
        <v>660</v>
      </c>
      <c r="B492" s="7" t="s">
        <v>1093</v>
      </c>
      <c r="C492">
        <v>0</v>
      </c>
      <c r="D492">
        <v>0</v>
      </c>
      <c r="E492">
        <v>0</v>
      </c>
      <c r="F492">
        <v>0</v>
      </c>
      <c r="G492" t="s">
        <v>8</v>
      </c>
      <c r="H492" t="s">
        <v>8</v>
      </c>
      <c r="N492" s="6"/>
      <c r="O492" s="6"/>
    </row>
    <row r="493" spans="1:15" ht="15" customHeight="1" x14ac:dyDescent="0.25">
      <c r="A493" t="s">
        <v>661</v>
      </c>
      <c r="B493" t="s">
        <v>22</v>
      </c>
      <c r="C493">
        <v>0</v>
      </c>
      <c r="D493">
        <v>0</v>
      </c>
      <c r="E493">
        <v>0</v>
      </c>
      <c r="F493">
        <v>0</v>
      </c>
      <c r="G493" t="s">
        <v>8</v>
      </c>
      <c r="H493" t="s">
        <v>8</v>
      </c>
      <c r="N493" s="6"/>
      <c r="O493" s="6"/>
    </row>
    <row r="494" spans="1:15" ht="15" customHeight="1" x14ac:dyDescent="0.25">
      <c r="A494" t="s">
        <v>662</v>
      </c>
      <c r="B494" s="5" t="s">
        <v>1066</v>
      </c>
      <c r="C494">
        <v>0</v>
      </c>
      <c r="D494">
        <v>0</v>
      </c>
      <c r="E494">
        <v>0</v>
      </c>
      <c r="F494">
        <v>0</v>
      </c>
      <c r="G494" t="s">
        <v>8</v>
      </c>
      <c r="H494" t="s">
        <v>8</v>
      </c>
      <c r="N494" s="6"/>
      <c r="O494" s="6"/>
    </row>
    <row r="495" spans="1:15" ht="15" customHeight="1" x14ac:dyDescent="0.25">
      <c r="A495" t="s">
        <v>663</v>
      </c>
      <c r="B495" t="s">
        <v>664</v>
      </c>
      <c r="C495">
        <v>6.0063999999999999E-2</v>
      </c>
      <c r="D495">
        <v>16.982600000000001</v>
      </c>
      <c r="E495">
        <v>8.8548200000000001</v>
      </c>
      <c r="F495">
        <v>1.3801300000000001E-2</v>
      </c>
      <c r="G495" t="s">
        <v>25</v>
      </c>
      <c r="H495" t="s">
        <v>25</v>
      </c>
      <c r="N495" s="6"/>
      <c r="O495" s="6"/>
    </row>
    <row r="496" spans="1:15" ht="15" customHeight="1" x14ac:dyDescent="0.25">
      <c r="A496" t="s">
        <v>663</v>
      </c>
      <c r="B496" t="s">
        <v>665</v>
      </c>
      <c r="C496">
        <v>6.2790299999999993E-2</v>
      </c>
      <c r="D496">
        <v>18.128699999999998</v>
      </c>
      <c r="E496">
        <v>7.5651599999999997</v>
      </c>
      <c r="F496">
        <v>2.2851199999999999E-2</v>
      </c>
      <c r="G496" t="s">
        <v>25</v>
      </c>
      <c r="H496" t="s">
        <v>25</v>
      </c>
      <c r="N496" s="6"/>
      <c r="O496" s="6"/>
    </row>
    <row r="497" spans="1:15" ht="15" customHeight="1" x14ac:dyDescent="0.25">
      <c r="A497" t="s">
        <v>663</v>
      </c>
      <c r="B497" t="s">
        <v>666</v>
      </c>
      <c r="C497">
        <v>0</v>
      </c>
      <c r="D497">
        <v>0</v>
      </c>
      <c r="E497">
        <v>0</v>
      </c>
      <c r="F497">
        <v>0</v>
      </c>
      <c r="G497" t="s">
        <v>25</v>
      </c>
      <c r="H497" t="s">
        <v>8</v>
      </c>
      <c r="N497" s="6"/>
      <c r="O497" s="6"/>
    </row>
    <row r="498" spans="1:15" ht="15" customHeight="1" x14ac:dyDescent="0.25">
      <c r="A498" t="s">
        <v>663</v>
      </c>
      <c r="B498" t="s">
        <v>667</v>
      </c>
      <c r="C498">
        <v>0.19686699999999999</v>
      </c>
      <c r="D498">
        <v>42.857599999999998</v>
      </c>
      <c r="E498">
        <v>7.5149999999999997</v>
      </c>
      <c r="F498">
        <v>8.8065500000000005E-2</v>
      </c>
      <c r="G498" t="s">
        <v>25</v>
      </c>
      <c r="H498" t="s">
        <v>25</v>
      </c>
      <c r="N498" s="6"/>
      <c r="O498" s="6"/>
    </row>
    <row r="499" spans="1:15" ht="15" customHeight="1" x14ac:dyDescent="0.25">
      <c r="A499" t="s">
        <v>663</v>
      </c>
      <c r="B499" t="s">
        <v>668</v>
      </c>
      <c r="C499">
        <v>0.200514</v>
      </c>
      <c r="D499">
        <v>22.174800000000001</v>
      </c>
      <c r="E499">
        <v>17.821999999999999</v>
      </c>
      <c r="F499">
        <v>3.9235199999999998E-2</v>
      </c>
      <c r="G499" t="s">
        <v>25</v>
      </c>
      <c r="H499" t="s">
        <v>25</v>
      </c>
      <c r="N499" s="6"/>
      <c r="O499" s="6"/>
    </row>
    <row r="500" spans="1:15" ht="15" customHeight="1" x14ac:dyDescent="0.25">
      <c r="A500" t="s">
        <v>663</v>
      </c>
      <c r="B500" t="s">
        <v>669</v>
      </c>
      <c r="C500">
        <v>0.19523699999999999</v>
      </c>
      <c r="D500">
        <v>66.176599999999993</v>
      </c>
      <c r="E500">
        <v>10.7125</v>
      </c>
      <c r="F500">
        <v>5.5573200000000003E-2</v>
      </c>
      <c r="G500" t="s">
        <v>25</v>
      </c>
      <c r="H500" t="s">
        <v>25</v>
      </c>
      <c r="N500" s="6"/>
      <c r="O500" s="6"/>
    </row>
    <row r="501" spans="1:15" ht="15" customHeight="1" x14ac:dyDescent="0.25">
      <c r="A501" t="s">
        <v>663</v>
      </c>
      <c r="B501" t="s">
        <v>670</v>
      </c>
      <c r="C501">
        <v>0.119606</v>
      </c>
      <c r="D501">
        <v>43.8123</v>
      </c>
      <c r="E501">
        <v>7.73611</v>
      </c>
      <c r="F501">
        <v>8.2095299999999996E-3</v>
      </c>
      <c r="G501" t="s">
        <v>25</v>
      </c>
      <c r="H501" t="s">
        <v>25</v>
      </c>
      <c r="N501" s="6"/>
      <c r="O501" s="6"/>
    </row>
  </sheetData>
  <autoFilter ref="A2:H2" xr:uid="{00000000-0009-0000-0000-00000D000000}"/>
  <mergeCells count="1">
    <mergeCell ref="A1:E1"/>
  </mergeCells>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tabColor rgb="FF00B050"/>
  </sheetPr>
  <dimension ref="A1:R476"/>
  <sheetViews>
    <sheetView workbookViewId="0">
      <selection activeCell="B4" sqref="B4:E4"/>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12" customWidth="1"/>
    <col min="11" max="13" width="29.140625" style="14" customWidth="1"/>
    <col min="14" max="14" width="24.140625" style="14" customWidth="1"/>
  </cols>
  <sheetData>
    <row r="1" spans="1:18" x14ac:dyDescent="0.25">
      <c r="A1" s="328" t="s">
        <v>1401</v>
      </c>
      <c r="B1" s="329"/>
      <c r="C1" s="329"/>
      <c r="D1" s="329"/>
      <c r="E1" s="330"/>
      <c r="K1" s="13" t="s">
        <v>1101</v>
      </c>
      <c r="R1" t="s">
        <v>1102</v>
      </c>
    </row>
    <row r="2" spans="1:18" ht="60" x14ac:dyDescent="0.25">
      <c r="A2" s="227" t="s">
        <v>671</v>
      </c>
      <c r="B2" s="227" t="s">
        <v>1</v>
      </c>
      <c r="C2" s="227" t="s">
        <v>2</v>
      </c>
      <c r="D2" s="227" t="s">
        <v>3</v>
      </c>
      <c r="E2" s="227" t="s">
        <v>4</v>
      </c>
      <c r="F2" s="227" t="s">
        <v>5</v>
      </c>
      <c r="G2" s="227" t="s">
        <v>6</v>
      </c>
      <c r="H2" s="228" t="s">
        <v>7</v>
      </c>
      <c r="J2" s="15"/>
      <c r="K2" s="16" t="s">
        <v>1103</v>
      </c>
      <c r="L2" s="16" t="s">
        <v>1104</v>
      </c>
      <c r="M2" s="16" t="s">
        <v>1105</v>
      </c>
      <c r="N2" s="14" t="s">
        <v>1106</v>
      </c>
      <c r="P2" s="17" t="s">
        <v>1107</v>
      </c>
      <c r="R2">
        <v>1</v>
      </c>
    </row>
    <row r="3" spans="1:18" x14ac:dyDescent="0.25">
      <c r="A3" s="2" t="s">
        <v>23</v>
      </c>
      <c r="B3" s="2" t="s">
        <v>24</v>
      </c>
      <c r="C3">
        <f>IFERROR(VLOOKUP($B3,Miljövärden!$B$2:$H$551,MATCH(C$2,Miljövärden!$B$2:$H$2,0),FALSE),"Saknas")</f>
        <v>0.11078200000000001</v>
      </c>
      <c r="D3">
        <f>IFERROR(VLOOKUP($B3,Miljövärden!$B$2:$H$551,MATCH(D$2,Miljövärden!$B$2:$H$2,0),FALSE),"Saknas")</f>
        <v>22.66</v>
      </c>
      <c r="E3">
        <f>IFERROR(VLOOKUP($B3,Miljövärden!$B$2:$H$551,MATCH(E$2,Miljövärden!$B$2:$H$2,0),FALSE),"Saknas")</f>
        <v>9.7067899999999998</v>
      </c>
      <c r="F3">
        <f>IFERROR(VLOOKUP($B3,Miljövärden!$B$2:$H$551,MATCH(F$2,Miljövärden!$B$2:$H$2,0),FALSE),"Saknas")</f>
        <v>8.8154300000000008E-3</v>
      </c>
      <c r="G3" t="str">
        <f>IFERROR(VLOOKUP($B3,Miljövärden!$B$2:$H$551,MATCH(G$2,Miljövärden!$B$2:$H$2,0),FALSE),"Nej, saknas")</f>
        <v>Nej</v>
      </c>
      <c r="H3" s="12" t="str">
        <f>IFERROR(VLOOKUP($B3,Miljövärden!$B$2:$H$551,MATCH(H$2,Miljövärden!$B$2:$H$2,0),FALSE),"Nej, saknas")</f>
        <v>Ja</v>
      </c>
      <c r="P3" s="17" t="str">
        <f t="shared" ref="P3:P66" si="0">IF(K3="x","nej",
IF(L3="x","ja",
IF(H3="ja","ja","nej")))</f>
        <v>ja</v>
      </c>
      <c r="R3">
        <f>IF(ISERROR(P3),R2,IF(P3="ja",R2+1,R2))</f>
        <v>2</v>
      </c>
    </row>
    <row r="4" spans="1:18" x14ac:dyDescent="0.25">
      <c r="A4" s="2" t="s">
        <v>23</v>
      </c>
      <c r="B4" s="2" t="s">
        <v>26</v>
      </c>
      <c r="C4">
        <f>IFERROR(VLOOKUP($B4,Miljövärden!$B$2:$H$551,MATCH(C$2,Miljövärden!$B$2:$H$2,0),FALSE),"Saknas")</f>
        <v>0.136543</v>
      </c>
      <c r="D4">
        <f>IFERROR(VLOOKUP($B4,Miljövärden!$B$2:$H$551,MATCH(D$2,Miljövärden!$B$2:$H$2,0),FALSE),"Saknas")</f>
        <v>29.906300000000002</v>
      </c>
      <c r="E4">
        <f>IFERROR(VLOOKUP($B4,Miljövärden!$B$2:$H$551,MATCH(E$2,Miljövärden!$B$2:$H$2,0),FALSE),"Saknas")</f>
        <v>9.76037</v>
      </c>
      <c r="F4">
        <f>IFERROR(VLOOKUP($B4,Miljövärden!$B$2:$H$551,MATCH(F$2,Miljövärden!$B$2:$H$2,0),FALSE),"Saknas")</f>
        <v>3.4927300000000001E-2</v>
      </c>
      <c r="G4" t="str">
        <f>IFERROR(VLOOKUP($B4,Miljövärden!$B$2:$H$551,MATCH(G$2,Miljövärden!$B$2:$H$2,0),FALSE),"Nej, saknas")</f>
        <v>Ja</v>
      </c>
      <c r="H4" s="12" t="str">
        <f>IFERROR(VLOOKUP($B4,Miljövärden!$B$2:$H$551,MATCH(H$2,Miljövärden!$B$2:$H$2,0),FALSE),"Nej, saknas")</f>
        <v>Ja</v>
      </c>
      <c r="P4" s="17" t="str">
        <f t="shared" si="0"/>
        <v>ja</v>
      </c>
      <c r="R4">
        <f>IF(ISERROR(P4),R3,IF(P4="ja",R3+1,R3))</f>
        <v>3</v>
      </c>
    </row>
    <row r="5" spans="1:18" x14ac:dyDescent="0.25">
      <c r="A5" s="2" t="s">
        <v>23</v>
      </c>
      <c r="B5" s="2" t="s">
        <v>27</v>
      </c>
      <c r="C5">
        <f>IFERROR(VLOOKUP($B5,Miljövärden!$B$2:$H$551,MATCH(C$2,Miljövärden!$B$2:$H$2,0),FALSE),"Saknas")</f>
        <v>6.5939399999999995E-2</v>
      </c>
      <c r="D5">
        <f>IFERROR(VLOOKUP($B5,Miljövärden!$B$2:$H$551,MATCH(D$2,Miljövärden!$B$2:$H$2,0),FALSE),"Saknas")</f>
        <v>15.4811</v>
      </c>
      <c r="E5">
        <f>IFERROR(VLOOKUP($B5,Miljövärden!$B$2:$H$551,MATCH(E$2,Miljövärden!$B$2:$H$2,0),FALSE),"Saknas")</f>
        <v>8.8072700000000008</v>
      </c>
      <c r="F5">
        <f>IFERROR(VLOOKUP($B5,Miljövärden!$B$2:$H$551,MATCH(F$2,Miljövärden!$B$2:$H$2,0),FALSE),"Saknas")</f>
        <v>3.9716999999999999E-3</v>
      </c>
      <c r="G5" t="str">
        <f>IFERROR(VLOOKUP($B5,Miljövärden!$B$2:$H$551,MATCH(G$2,Miljövärden!$B$2:$H$2,0),FALSE),"Nej, saknas")</f>
        <v>Ja</v>
      </c>
      <c r="H5" s="12" t="str">
        <f>IFERROR(VLOOKUP($B5,Miljövärden!$B$2:$H$551,MATCH(H$2,Miljövärden!$B$2:$H$2,0),FALSE),"Nej, saknas")</f>
        <v>Ja</v>
      </c>
      <c r="P5" s="17" t="str">
        <f t="shared" si="0"/>
        <v>ja</v>
      </c>
      <c r="R5">
        <f t="shared" ref="R5:R68" si="1">IF(ISERROR(P5),R4,IF(P5="ja",R4+1,R4))</f>
        <v>4</v>
      </c>
    </row>
    <row r="6" spans="1:18" x14ac:dyDescent="0.25">
      <c r="A6" s="2" t="s">
        <v>23</v>
      </c>
      <c r="B6" s="2" t="s">
        <v>28</v>
      </c>
      <c r="C6">
        <f>IFERROR(VLOOKUP($B6,Miljövärden!$B$2:$H$551,MATCH(C$2,Miljövärden!$B$2:$H$2,0),FALSE),"Saknas")</f>
        <v>8.18966E-2</v>
      </c>
      <c r="D6">
        <f>IFERROR(VLOOKUP($B6,Miljövärden!$B$2:$H$551,MATCH(D$2,Miljövärden!$B$2:$H$2,0),FALSE),"Saknas")</f>
        <v>18.467400000000001</v>
      </c>
      <c r="E6">
        <f>IFERROR(VLOOKUP($B6,Miljövärden!$B$2:$H$551,MATCH(E$2,Miljövärden!$B$2:$H$2,0),FALSE),"Saknas")</f>
        <v>9.7834500000000002</v>
      </c>
      <c r="F6">
        <f>IFERROR(VLOOKUP($B6,Miljövärden!$B$2:$H$551,MATCH(F$2,Miljövärden!$B$2:$H$2,0),FALSE),"Saknas")</f>
        <v>5.0722900000000001E-3</v>
      </c>
      <c r="G6" t="str">
        <f>IFERROR(VLOOKUP($B6,Miljövärden!$B$2:$H$551,MATCH(G$2,Miljövärden!$B$2:$H$2,0),FALSE),"Nej, saknas")</f>
        <v>Ja</v>
      </c>
      <c r="H6" s="12" t="str">
        <f>IFERROR(VLOOKUP($B6,Miljövärden!$B$2:$H$551,MATCH(H$2,Miljövärden!$B$2:$H$2,0),FALSE),"Nej, saknas")</f>
        <v>Ja</v>
      </c>
      <c r="P6" s="17" t="str">
        <f t="shared" si="0"/>
        <v>ja</v>
      </c>
      <c r="R6">
        <f t="shared" si="1"/>
        <v>5</v>
      </c>
    </row>
    <row r="7" spans="1:18" x14ac:dyDescent="0.25">
      <c r="A7" s="2" t="s">
        <v>23</v>
      </c>
      <c r="B7" s="2" t="s">
        <v>29</v>
      </c>
      <c r="C7">
        <f>IFERROR(VLOOKUP($B7,Miljövärden!$B$2:$H$551,MATCH(C$2,Miljövärden!$B$2:$H$2,0),FALSE),"Saknas")</f>
        <v>9.17105E-2</v>
      </c>
      <c r="D7">
        <f>IFERROR(VLOOKUP($B7,Miljövärden!$B$2:$H$551,MATCH(D$2,Miljövärden!$B$2:$H$2,0),FALSE),"Saknas")</f>
        <v>22.0032</v>
      </c>
      <c r="E7">
        <f>IFERROR(VLOOKUP($B7,Miljövärden!$B$2:$H$551,MATCH(E$2,Miljövärden!$B$2:$H$2,0),FALSE),"Saknas")</f>
        <v>11.1159</v>
      </c>
      <c r="F7">
        <f>IFERROR(VLOOKUP($B7,Miljövärden!$B$2:$H$551,MATCH(F$2,Miljövärden!$B$2:$H$2,0),FALSE),"Saknas")</f>
        <v>1.17438E-2</v>
      </c>
      <c r="G7" t="str">
        <f>IFERROR(VLOOKUP($B7,Miljövärden!$B$2:$H$551,MATCH(G$2,Miljövärden!$B$2:$H$2,0),FALSE),"Nej, saknas")</f>
        <v>Nej</v>
      </c>
      <c r="H7" s="12" t="str">
        <f>IFERROR(VLOOKUP($B7,Miljövärden!$B$2:$H$551,MATCH(H$2,Miljövärden!$B$2:$H$2,0),FALSE),"Nej, saknas")</f>
        <v>Ja</v>
      </c>
      <c r="P7" s="17" t="str">
        <f t="shared" si="0"/>
        <v>ja</v>
      </c>
      <c r="R7">
        <f t="shared" si="1"/>
        <v>6</v>
      </c>
    </row>
    <row r="8" spans="1:18" x14ac:dyDescent="0.25">
      <c r="A8" s="2" t="s">
        <v>23</v>
      </c>
      <c r="B8" s="2" t="s">
        <v>30</v>
      </c>
      <c r="C8">
        <f>IFERROR(VLOOKUP($B8,Miljövärden!$B$2:$H$551,MATCH(C$2,Miljövärden!$B$2:$H$2,0),FALSE),"Saknas")</f>
        <v>0.255857</v>
      </c>
      <c r="D8">
        <f>IFERROR(VLOOKUP($B8,Miljövärden!$B$2:$H$551,MATCH(D$2,Miljövärden!$B$2:$H$2,0),FALSE),"Saknas")</f>
        <v>35.659199999999998</v>
      </c>
      <c r="E8">
        <f>IFERROR(VLOOKUP($B8,Miljövärden!$B$2:$H$551,MATCH(E$2,Miljövärden!$B$2:$H$2,0),FALSE),"Saknas")</f>
        <v>17.1981</v>
      </c>
      <c r="F8">
        <f>IFERROR(VLOOKUP($B8,Miljövärden!$B$2:$H$551,MATCH(F$2,Miljövärden!$B$2:$H$2,0),FALSE),"Saknas")</f>
        <v>7.8059900000000002E-2</v>
      </c>
      <c r="G8" t="str">
        <f>IFERROR(VLOOKUP($B8,Miljövärden!$B$2:$H$551,MATCH(G$2,Miljövärden!$B$2:$H$2,0),FALSE),"Nej, saknas")</f>
        <v>Ja</v>
      </c>
      <c r="H8" s="12" t="str">
        <f>IFERROR(VLOOKUP($B8,Miljövärden!$B$2:$H$551,MATCH(H$2,Miljövärden!$B$2:$H$2,0),FALSE),"Nej, saknas")</f>
        <v>Ja</v>
      </c>
      <c r="P8" s="17" t="str">
        <f t="shared" si="0"/>
        <v>ja</v>
      </c>
      <c r="R8">
        <f t="shared" si="1"/>
        <v>7</v>
      </c>
    </row>
    <row r="9" spans="1:18" x14ac:dyDescent="0.25">
      <c r="A9" s="2" t="s">
        <v>23</v>
      </c>
      <c r="B9" s="2" t="s">
        <v>31</v>
      </c>
      <c r="C9">
        <f>IFERROR(VLOOKUP($B9,Miljövärden!$B$2:$H$551,MATCH(C$2,Miljövärden!$B$2:$H$2,0),FALSE),"Saknas")</f>
        <v>0.239789</v>
      </c>
      <c r="D9">
        <f>IFERROR(VLOOKUP($B9,Miljövärden!$B$2:$H$551,MATCH(D$2,Miljövärden!$B$2:$H$2,0),FALSE),"Saknas")</f>
        <v>28.305099999999999</v>
      </c>
      <c r="E9">
        <f>IFERROR(VLOOKUP($B9,Miljövärden!$B$2:$H$551,MATCH(E$2,Miljövärden!$B$2:$H$2,0),FALSE),"Saknas")</f>
        <v>16.859500000000001</v>
      </c>
      <c r="F9">
        <f>IFERROR(VLOOKUP($B9,Miljövärden!$B$2:$H$551,MATCH(F$2,Miljövärden!$B$2:$H$2,0),FALSE),"Saknas")</f>
        <v>4.7885200000000003E-2</v>
      </c>
      <c r="G9" t="str">
        <f>IFERROR(VLOOKUP($B9,Miljövärden!$B$2:$H$551,MATCH(G$2,Miljövärden!$B$2:$H$2,0),FALSE),"Nej, saknas")</f>
        <v>Ja</v>
      </c>
      <c r="H9" s="12" t="str">
        <f>IFERROR(VLOOKUP($B9,Miljövärden!$B$2:$H$551,MATCH(H$2,Miljövärden!$B$2:$H$2,0),FALSE),"Nej, saknas")</f>
        <v>Ja</v>
      </c>
      <c r="P9" s="17" t="str">
        <f t="shared" si="0"/>
        <v>ja</v>
      </c>
      <c r="R9">
        <f t="shared" si="1"/>
        <v>8</v>
      </c>
    </row>
    <row r="10" spans="1:18" x14ac:dyDescent="0.25">
      <c r="A10" s="2" t="s">
        <v>23</v>
      </c>
      <c r="B10" s="2" t="s">
        <v>32</v>
      </c>
      <c r="C10">
        <f>IFERROR(VLOOKUP($B10,Miljövärden!$B$2:$H$551,MATCH(C$2,Miljövärden!$B$2:$H$2,0),FALSE),"Saknas")</f>
        <v>0.315</v>
      </c>
      <c r="D10">
        <f>IFERROR(VLOOKUP($B10,Miljövärden!$B$2:$H$551,MATCH(D$2,Miljövärden!$B$2:$H$2,0),FALSE),"Saknas")</f>
        <v>54.316099999999999</v>
      </c>
      <c r="E10">
        <f>IFERROR(VLOOKUP($B10,Miljövärden!$B$2:$H$551,MATCH(E$2,Miljövärden!$B$2:$H$2,0),FALSE),"Saknas")</f>
        <v>9.6216699999999999</v>
      </c>
      <c r="F10">
        <f>IFERROR(VLOOKUP($B10,Miljövärden!$B$2:$H$551,MATCH(F$2,Miljövärden!$B$2:$H$2,0),FALSE),"Saknas")</f>
        <v>4.4632900000000003E-2</v>
      </c>
      <c r="G10" t="str">
        <f>IFERROR(VLOOKUP($B10,Miljövärden!$B$2:$H$551,MATCH(G$2,Miljövärden!$B$2:$H$2,0),FALSE),"Nej, saknas")</f>
        <v>Nej</v>
      </c>
      <c r="H10" s="12" t="str">
        <f>IFERROR(VLOOKUP($B10,Miljövärden!$B$2:$H$551,MATCH(H$2,Miljövärden!$B$2:$H$2,0),FALSE),"Nej, saknas")</f>
        <v>Ja</v>
      </c>
      <c r="P10" s="17" t="str">
        <f t="shared" si="0"/>
        <v>ja</v>
      </c>
      <c r="R10">
        <f t="shared" si="1"/>
        <v>9</v>
      </c>
    </row>
    <row r="11" spans="1:18" x14ac:dyDescent="0.25">
      <c r="A11" s="2" t="s">
        <v>33</v>
      </c>
      <c r="B11" s="2" t="s">
        <v>34</v>
      </c>
      <c r="C11">
        <f>IFERROR(VLOOKUP($B11,Miljövärden!$B$2:$H$551,MATCH(C$2,Miljövärden!$B$2:$H$2,0),FALSE),"Saknas")</f>
        <v>0.27385300000000001</v>
      </c>
      <c r="D11">
        <f>IFERROR(VLOOKUP($B11,Miljövärden!$B$2:$H$551,MATCH(D$2,Miljövärden!$B$2:$H$2,0),FALSE),"Saknas")</f>
        <v>38.044800000000002</v>
      </c>
      <c r="E11">
        <f>IFERROR(VLOOKUP($B11,Miljövärden!$B$2:$H$551,MATCH(E$2,Miljövärden!$B$2:$H$2,0),FALSE),"Saknas")</f>
        <v>20.0869</v>
      </c>
      <c r="F11">
        <f>IFERROR(VLOOKUP($B11,Miljövärden!$B$2:$H$551,MATCH(F$2,Miljövärden!$B$2:$H$2,0),FALSE),"Saknas")</f>
        <v>7.4334899999999995E-2</v>
      </c>
      <c r="G11" t="str">
        <f>IFERROR(VLOOKUP($B11,Miljövärden!$B$2:$H$551,MATCH(G$2,Miljövärden!$B$2:$H$2,0),FALSE),"Nej, saknas")</f>
        <v>Ja</v>
      </c>
      <c r="H11" s="12" t="str">
        <f>IFERROR(VLOOKUP($B11,Miljövärden!$B$2:$H$551,MATCH(H$2,Miljövärden!$B$2:$H$2,0),FALSE),"Nej, saknas")</f>
        <v>Ja</v>
      </c>
      <c r="P11" s="17" t="str">
        <f t="shared" si="0"/>
        <v>ja</v>
      </c>
      <c r="R11">
        <f t="shared" si="1"/>
        <v>10</v>
      </c>
    </row>
    <row r="12" spans="1:18" x14ac:dyDescent="0.25">
      <c r="A12" s="2" t="s">
        <v>33</v>
      </c>
      <c r="B12" s="2" t="s">
        <v>35</v>
      </c>
      <c r="C12">
        <f>IFERROR(VLOOKUP($B12,Miljövärden!$B$2:$H$551,MATCH(C$2,Miljövärden!$B$2:$H$2,0),FALSE),"Saknas")</f>
        <v>0.20702799999999999</v>
      </c>
      <c r="D12">
        <f>IFERROR(VLOOKUP($B12,Miljövärden!$B$2:$H$551,MATCH(D$2,Miljövärden!$B$2:$H$2,0),FALSE),"Saknas")</f>
        <v>15.0175</v>
      </c>
      <c r="E12">
        <f>IFERROR(VLOOKUP($B12,Miljövärden!$B$2:$H$551,MATCH(E$2,Miljövärden!$B$2:$H$2,0),FALSE),"Saknas")</f>
        <v>18.927199999999999</v>
      </c>
      <c r="F12">
        <f>IFERROR(VLOOKUP($B12,Miljövärden!$B$2:$H$551,MATCH(F$2,Miljövärden!$B$2:$H$2,0),FALSE),"Saknas")</f>
        <v>1.7259300000000002E-2</v>
      </c>
      <c r="G12" t="str">
        <f>IFERROR(VLOOKUP($B12,Miljövärden!$B$2:$H$551,MATCH(G$2,Miljövärden!$B$2:$H$2,0),FALSE),"Nej, saknas")</f>
        <v>Ja</v>
      </c>
      <c r="H12" s="12" t="str">
        <f>IFERROR(VLOOKUP($B12,Miljövärden!$B$2:$H$551,MATCH(H$2,Miljövärden!$B$2:$H$2,0),FALSE),"Nej, saknas")</f>
        <v>Ja</v>
      </c>
      <c r="P12" s="17" t="str">
        <f t="shared" si="0"/>
        <v>ja</v>
      </c>
      <c r="R12">
        <f t="shared" si="1"/>
        <v>11</v>
      </c>
    </row>
    <row r="13" spans="1:18" x14ac:dyDescent="0.25">
      <c r="A13" s="2" t="s">
        <v>33</v>
      </c>
      <c r="B13" s="2" t="s">
        <v>36</v>
      </c>
      <c r="C13">
        <f>IFERROR(VLOOKUP($B13,Miljövärden!$B$2:$H$551,MATCH(C$2,Miljövärden!$B$2:$H$2,0),FALSE),"Saknas")</f>
        <v>6.7576600000000001E-2</v>
      </c>
      <c r="D13">
        <f>IFERROR(VLOOKUP($B13,Miljövärden!$B$2:$H$551,MATCH(D$2,Miljövärden!$B$2:$H$2,0),FALSE),"Saknas")</f>
        <v>8.9083299999999994</v>
      </c>
      <c r="E13">
        <f>IFERROR(VLOOKUP($B13,Miljövärden!$B$2:$H$551,MATCH(E$2,Miljövärden!$B$2:$H$2,0),FALSE),"Saknas")</f>
        <v>6.3284000000000002</v>
      </c>
      <c r="F13">
        <f>IFERROR(VLOOKUP($B13,Miljövärden!$B$2:$H$551,MATCH(F$2,Miljövärden!$B$2:$H$2,0),FALSE),"Saknas")</f>
        <v>7.5464800000000002E-4</v>
      </c>
      <c r="G13" t="str">
        <f>IFERROR(VLOOKUP($B13,Miljövärden!$B$2:$H$551,MATCH(G$2,Miljövärden!$B$2:$H$2,0),FALSE),"Nej, saknas")</f>
        <v>Ja</v>
      </c>
      <c r="H13" s="12" t="str">
        <f>IFERROR(VLOOKUP($B13,Miljövärden!$B$2:$H$551,MATCH(H$2,Miljövärden!$B$2:$H$2,0),FALSE),"Nej, saknas")</f>
        <v>Ja</v>
      </c>
      <c r="P13" s="17" t="str">
        <f t="shared" si="0"/>
        <v>ja</v>
      </c>
      <c r="R13">
        <f t="shared" si="1"/>
        <v>12</v>
      </c>
    </row>
    <row r="14" spans="1:18" x14ac:dyDescent="0.25">
      <c r="A14" s="2" t="s">
        <v>33</v>
      </c>
      <c r="B14" s="2" t="s">
        <v>37</v>
      </c>
      <c r="C14">
        <f>IFERROR(VLOOKUP($B14,Miljövärden!$B$2:$H$551,MATCH(C$2,Miljövärden!$B$2:$H$2,0),FALSE),"Saknas")</f>
        <v>0.2034</v>
      </c>
      <c r="D14">
        <f>IFERROR(VLOOKUP($B14,Miljövärden!$B$2:$H$551,MATCH(D$2,Miljövärden!$B$2:$H$2,0),FALSE),"Saknas")</f>
        <v>14.027100000000001</v>
      </c>
      <c r="E14">
        <f>IFERROR(VLOOKUP($B14,Miljövärden!$B$2:$H$551,MATCH(E$2,Miljövärden!$B$2:$H$2,0),FALSE),"Saknas")</f>
        <v>18.0016</v>
      </c>
      <c r="F14">
        <f>IFERROR(VLOOKUP($B14,Miljövärden!$B$2:$H$551,MATCH(F$2,Miljövärden!$B$2:$H$2,0),FALSE),"Saknas")</f>
        <v>1.64639E-2</v>
      </c>
      <c r="G14" t="str">
        <f>IFERROR(VLOOKUP($B14,Miljövärden!$B$2:$H$551,MATCH(G$2,Miljövärden!$B$2:$H$2,0),FALSE),"Nej, saknas")</f>
        <v>Ja</v>
      </c>
      <c r="H14" s="12" t="str">
        <f>IFERROR(VLOOKUP($B14,Miljövärden!$B$2:$H$551,MATCH(H$2,Miljövärden!$B$2:$H$2,0),FALSE),"Nej, saknas")</f>
        <v>Ja</v>
      </c>
      <c r="P14" s="17" t="str">
        <f t="shared" si="0"/>
        <v>ja</v>
      </c>
      <c r="R14">
        <f t="shared" si="1"/>
        <v>13</v>
      </c>
    </row>
    <row r="15" spans="1:18" x14ac:dyDescent="0.25">
      <c r="A15" s="2" t="s">
        <v>33</v>
      </c>
      <c r="B15" s="2" t="s">
        <v>38</v>
      </c>
      <c r="C15">
        <f>IFERROR(VLOOKUP($B15,Miljövärden!$B$2:$H$551,MATCH(C$2,Miljövärden!$B$2:$H$2,0),FALSE),"Saknas")</f>
        <v>0.37295200000000001</v>
      </c>
      <c r="D15">
        <f>IFERROR(VLOOKUP($B15,Miljövärden!$B$2:$H$551,MATCH(D$2,Miljövärden!$B$2:$H$2,0),FALSE),"Saknas")</f>
        <v>55.314399999999999</v>
      </c>
      <c r="E15">
        <f>IFERROR(VLOOKUP($B15,Miljövärden!$B$2:$H$551,MATCH(E$2,Miljövärden!$B$2:$H$2,0),FALSE),"Saknas")</f>
        <v>17.468299999999999</v>
      </c>
      <c r="F15">
        <f>IFERROR(VLOOKUP($B15,Miljövärden!$B$2:$H$551,MATCH(F$2,Miljövärden!$B$2:$H$2,0),FALSE),"Saknas")</f>
        <v>0.143096</v>
      </c>
      <c r="G15" t="str">
        <f>IFERROR(VLOOKUP($B15,Miljövärden!$B$2:$H$551,MATCH(G$2,Miljövärden!$B$2:$H$2,0),FALSE),"Nej, saknas")</f>
        <v>Ja</v>
      </c>
      <c r="H15" s="12" t="str">
        <f>IFERROR(VLOOKUP($B15,Miljövärden!$B$2:$H$551,MATCH(H$2,Miljövärden!$B$2:$H$2,0),FALSE),"Nej, saknas")</f>
        <v>Ja</v>
      </c>
      <c r="P15" s="17" t="str">
        <f t="shared" si="0"/>
        <v>ja</v>
      </c>
      <c r="R15">
        <f t="shared" si="1"/>
        <v>14</v>
      </c>
    </row>
    <row r="16" spans="1:18" x14ac:dyDescent="0.25">
      <c r="A16" s="2" t="s">
        <v>39</v>
      </c>
      <c r="B16" s="2" t="s">
        <v>40</v>
      </c>
      <c r="C16">
        <f>IFERROR(VLOOKUP($B16,Miljövärden!$B$2:$H$551,MATCH(C$2,Miljövärden!$B$2:$H$2,0),FALSE),"Saknas")</f>
        <v>7.1898699999999996E-2</v>
      </c>
      <c r="D16">
        <f>IFERROR(VLOOKUP($B16,Miljövärden!$B$2:$H$551,MATCH(D$2,Miljövärden!$B$2:$H$2,0),FALSE),"Saknas")</f>
        <v>11.838100000000001</v>
      </c>
      <c r="E16">
        <f>IFERROR(VLOOKUP($B16,Miljövärden!$B$2:$H$551,MATCH(E$2,Miljövärden!$B$2:$H$2,0),FALSE),"Saknas")</f>
        <v>6.3684700000000003</v>
      </c>
      <c r="F16">
        <f>IFERROR(VLOOKUP($B16,Miljövärden!$B$2:$H$551,MATCH(F$2,Miljövärden!$B$2:$H$2,0),FALSE),"Saknas")</f>
        <v>1.26179E-2</v>
      </c>
      <c r="G16" t="str">
        <f>IFERROR(VLOOKUP($B16,Miljövärden!$B$2:$H$551,MATCH(G$2,Miljövärden!$B$2:$H$2,0),FALSE),"Nej, saknas")</f>
        <v>Ja</v>
      </c>
      <c r="H16" s="12" t="str">
        <f>IFERROR(VLOOKUP($B16,Miljövärden!$B$2:$H$551,MATCH(H$2,Miljövärden!$B$2:$H$2,0),FALSE),"Nej, saknas")</f>
        <v>Ja</v>
      </c>
      <c r="P16" s="17" t="str">
        <f t="shared" si="0"/>
        <v>ja</v>
      </c>
      <c r="R16">
        <f t="shared" si="1"/>
        <v>15</v>
      </c>
    </row>
    <row r="17" spans="1:18" x14ac:dyDescent="0.25">
      <c r="A17" s="2" t="s">
        <v>41</v>
      </c>
      <c r="B17" s="2" t="s">
        <v>42</v>
      </c>
      <c r="C17">
        <f>IFERROR(VLOOKUP($B17,Miljövärden!$B$2:$H$551,MATCH(C$2,Miljövärden!$B$2:$H$2,0),FALSE),"Saknas")</f>
        <v>9.7989499999999993E-2</v>
      </c>
      <c r="D17">
        <f>IFERROR(VLOOKUP($B17,Miljövärden!$B$2:$H$551,MATCH(D$2,Miljövärden!$B$2:$H$2,0),FALSE),"Saknas")</f>
        <v>20.506</v>
      </c>
      <c r="E17">
        <f>IFERROR(VLOOKUP($B17,Miljövärden!$B$2:$H$551,MATCH(E$2,Miljövärden!$B$2:$H$2,0),FALSE),"Saknas")</f>
        <v>8.5171899999999994</v>
      </c>
      <c r="F17">
        <f>IFERROR(VLOOKUP($B17,Miljövärden!$B$2:$H$551,MATCH(F$2,Miljövärden!$B$2:$H$2,0),FALSE),"Saknas")</f>
        <v>1.2615100000000001E-2</v>
      </c>
      <c r="G17" t="str">
        <f>IFERROR(VLOOKUP($B17,Miljövärden!$B$2:$H$551,MATCH(G$2,Miljövärden!$B$2:$H$2,0),FALSE),"Nej, saknas")</f>
        <v>Nej</v>
      </c>
      <c r="H17" s="12" t="str">
        <f>IFERROR(VLOOKUP($B17,Miljövärden!$B$2:$H$551,MATCH(H$2,Miljövärden!$B$2:$H$2,0),FALSE),"Nej, saknas")</f>
        <v>Ja</v>
      </c>
      <c r="P17" s="17" t="str">
        <f t="shared" si="0"/>
        <v>ja</v>
      </c>
      <c r="R17">
        <f t="shared" si="1"/>
        <v>16</v>
      </c>
    </row>
    <row r="18" spans="1:18" x14ac:dyDescent="0.25">
      <c r="A18" s="2" t="s">
        <v>41</v>
      </c>
      <c r="B18" s="2" t="s">
        <v>43</v>
      </c>
      <c r="C18">
        <f>IFERROR(VLOOKUP($B18,Miljövärden!$B$2:$H$551,MATCH(C$2,Miljövärden!$B$2:$H$2,0),FALSE),"Saknas")</f>
        <v>0.129885</v>
      </c>
      <c r="D18">
        <f>IFERROR(VLOOKUP($B18,Miljövärden!$B$2:$H$551,MATCH(D$2,Miljövärden!$B$2:$H$2,0),FALSE),"Saknas")</f>
        <v>27.0215</v>
      </c>
      <c r="E18">
        <f>IFERROR(VLOOKUP($B18,Miljövärden!$B$2:$H$551,MATCH(E$2,Miljövärden!$B$2:$H$2,0),FALSE),"Saknas")</f>
        <v>9.1509</v>
      </c>
      <c r="F18">
        <f>IFERROR(VLOOKUP($B18,Miljövärden!$B$2:$H$551,MATCH(F$2,Miljövärden!$B$2:$H$2,0),FALSE),"Saknas")</f>
        <v>2.5558399999999998E-2</v>
      </c>
      <c r="G18" t="str">
        <f>IFERROR(VLOOKUP($B18,Miljövärden!$B$2:$H$551,MATCH(G$2,Miljövärden!$B$2:$H$2,0),FALSE),"Nej, saknas")</f>
        <v>Nej</v>
      </c>
      <c r="H18" s="12" t="str">
        <f>IFERROR(VLOOKUP($B18,Miljövärden!$B$2:$H$551,MATCH(H$2,Miljövärden!$B$2:$H$2,0),FALSE),"Nej, saknas")</f>
        <v>Ja</v>
      </c>
      <c r="P18" s="17" t="str">
        <f t="shared" si="0"/>
        <v>ja</v>
      </c>
      <c r="R18">
        <f t="shared" si="1"/>
        <v>17</v>
      </c>
    </row>
    <row r="19" spans="1:18" x14ac:dyDescent="0.25">
      <c r="A19" s="2" t="s">
        <v>41</v>
      </c>
      <c r="B19" s="2" t="s">
        <v>44</v>
      </c>
      <c r="C19">
        <f>IFERROR(VLOOKUP($B19,Miljövärden!$B$2:$H$551,MATCH(C$2,Miljövärden!$B$2:$H$2,0),FALSE),"Saknas")</f>
        <v>8.5138099999999994E-2</v>
      </c>
      <c r="D19">
        <f>IFERROR(VLOOKUP($B19,Miljövärden!$B$2:$H$551,MATCH(D$2,Miljövärden!$B$2:$H$2,0),FALSE),"Saknas")</f>
        <v>17.771799999999999</v>
      </c>
      <c r="E19">
        <f>IFERROR(VLOOKUP($B19,Miljövärden!$B$2:$H$551,MATCH(E$2,Miljövärden!$B$2:$H$2,0),FALSE),"Saknas")</f>
        <v>7.6729399999999996</v>
      </c>
      <c r="F19">
        <f>IFERROR(VLOOKUP($B19,Miljövärden!$B$2:$H$551,MATCH(F$2,Miljövärden!$B$2:$H$2,0),FALSE),"Saknas")</f>
        <v>1.0166400000000001E-2</v>
      </c>
      <c r="G19" t="str">
        <f>IFERROR(VLOOKUP($B19,Miljövärden!$B$2:$H$551,MATCH(G$2,Miljövärden!$B$2:$H$2,0),FALSE),"Nej, saknas")</f>
        <v>Nej</v>
      </c>
      <c r="H19" s="12" t="str">
        <f>IFERROR(VLOOKUP($B19,Miljövärden!$B$2:$H$551,MATCH(H$2,Miljövärden!$B$2:$H$2,0),FALSE),"Nej, saknas")</f>
        <v>Ja</v>
      </c>
      <c r="P19" s="17" t="str">
        <f t="shared" si="0"/>
        <v>ja</v>
      </c>
      <c r="R19">
        <f t="shared" si="1"/>
        <v>18</v>
      </c>
    </row>
    <row r="20" spans="1:18" x14ac:dyDescent="0.25">
      <c r="A20" s="2" t="s">
        <v>45</v>
      </c>
      <c r="B20" s="2" t="s">
        <v>46</v>
      </c>
      <c r="C20">
        <f>IFERROR(VLOOKUP($B20,Miljövärden!$B$2:$H$551,MATCH(C$2,Miljövärden!$B$2:$H$2,0),FALSE),"Saknas")</f>
        <v>9.6653600000000006E-2</v>
      </c>
      <c r="D20">
        <f>IFERROR(VLOOKUP($B20,Miljövärden!$B$2:$H$551,MATCH(D$2,Miljövärden!$B$2:$H$2,0),FALSE),"Saknas")</f>
        <v>11.761799999999999</v>
      </c>
      <c r="E20">
        <f>IFERROR(VLOOKUP($B20,Miljövärden!$B$2:$H$551,MATCH(E$2,Miljövärden!$B$2:$H$2,0),FALSE),"Saknas")</f>
        <v>11.3659</v>
      </c>
      <c r="F20">
        <f>IFERROR(VLOOKUP($B20,Miljövärden!$B$2:$H$551,MATCH(F$2,Miljövärden!$B$2:$H$2,0),FALSE),"Saknas")</f>
        <v>0</v>
      </c>
      <c r="G20" t="str">
        <f>IFERROR(VLOOKUP($B20,Miljövärden!$B$2:$H$551,MATCH(G$2,Miljövärden!$B$2:$H$2,0),FALSE),"Nej, saknas")</f>
        <v>Nej</v>
      </c>
      <c r="H20" s="12" t="str">
        <f>IFERROR(VLOOKUP($B20,Miljövärden!$B$2:$H$551,MATCH(H$2,Miljövärden!$B$2:$H$2,0),FALSE),"Nej, saknas")</f>
        <v>Ja</v>
      </c>
      <c r="P20" s="17" t="str">
        <f t="shared" si="0"/>
        <v>ja</v>
      </c>
      <c r="R20">
        <f t="shared" si="1"/>
        <v>19</v>
      </c>
    </row>
    <row r="21" spans="1:18" x14ac:dyDescent="0.25">
      <c r="A21" s="2" t="s">
        <v>47</v>
      </c>
      <c r="B21" s="2" t="s">
        <v>48</v>
      </c>
      <c r="C21">
        <f>IFERROR(VLOOKUP($B21,Miljövärden!$B$2:$H$551,MATCH(C$2,Miljövärden!$B$2:$H$2,0),FALSE),"Saknas")</f>
        <v>0.10826</v>
      </c>
      <c r="D21">
        <f>IFERROR(VLOOKUP($B21,Miljövärden!$B$2:$H$551,MATCH(D$2,Miljövärden!$B$2:$H$2,0),FALSE),"Saknas")</f>
        <v>18.654199999999999</v>
      </c>
      <c r="E21">
        <f>IFERROR(VLOOKUP($B21,Miljövärden!$B$2:$H$551,MATCH(E$2,Miljövärden!$B$2:$H$2,0),FALSE),"Saknas")</f>
        <v>9.2515699999999992</v>
      </c>
      <c r="F21">
        <f>IFERROR(VLOOKUP($B21,Miljövärden!$B$2:$H$551,MATCH(F$2,Miljövärden!$B$2:$H$2,0),FALSE),"Saknas")</f>
        <v>7.4352100000000003E-3</v>
      </c>
      <c r="G21" t="str">
        <f>IFERROR(VLOOKUP($B21,Miljövärden!$B$2:$H$551,MATCH(G$2,Miljövärden!$B$2:$H$2,0),FALSE),"Nej, saknas")</f>
        <v>Nej</v>
      </c>
      <c r="H21" s="12" t="str">
        <f>IFERROR(VLOOKUP($B21,Miljövärden!$B$2:$H$551,MATCH(H$2,Miljövärden!$B$2:$H$2,0),FALSE),"Nej, saknas")</f>
        <v>Ja</v>
      </c>
      <c r="P21" s="17" t="str">
        <f t="shared" si="0"/>
        <v>ja</v>
      </c>
      <c r="R21">
        <f t="shared" si="1"/>
        <v>20</v>
      </c>
    </row>
    <row r="22" spans="1:18" x14ac:dyDescent="0.25">
      <c r="A22" s="2" t="s">
        <v>49</v>
      </c>
      <c r="B22" s="2" t="s">
        <v>50</v>
      </c>
      <c r="C22">
        <f>IFERROR(VLOOKUP($B22,Miljövärden!$B$2:$H$551,MATCH(C$2,Miljövärden!$B$2:$H$2,0),FALSE),"Saknas")</f>
        <v>0</v>
      </c>
      <c r="D22">
        <f>IFERROR(VLOOKUP($B22,Miljövärden!$B$2:$H$551,MATCH(D$2,Miljövärden!$B$2:$H$2,0),FALSE),"Saknas")</f>
        <v>0</v>
      </c>
      <c r="E22">
        <f>IFERROR(VLOOKUP($B22,Miljövärden!$B$2:$H$551,MATCH(E$2,Miljövärden!$B$2:$H$2,0),FALSE),"Saknas")</f>
        <v>0</v>
      </c>
      <c r="F22">
        <f>IFERROR(VLOOKUP($B22,Miljövärden!$B$2:$H$551,MATCH(F$2,Miljövärden!$B$2:$H$2,0),FALSE),"Saknas")</f>
        <v>0</v>
      </c>
      <c r="G22" t="str">
        <f>IFERROR(VLOOKUP($B22,Miljövärden!$B$2:$H$551,MATCH(G$2,Miljövärden!$B$2:$H$2,0),FALSE),"Nej, saknas")</f>
        <v>Nej</v>
      </c>
      <c r="H22" s="12" t="str">
        <f>IFERROR(VLOOKUP($B22,Miljövärden!$B$2:$H$551,MATCH(H$2,Miljövärden!$B$2:$H$2,0),FALSE),"Nej, saknas")</f>
        <v>Nej</v>
      </c>
      <c r="P22" s="17" t="str">
        <f t="shared" si="0"/>
        <v>nej</v>
      </c>
      <c r="R22">
        <f t="shared" si="1"/>
        <v>20</v>
      </c>
    </row>
    <row r="23" spans="1:18" x14ac:dyDescent="0.25">
      <c r="A23" s="2" t="s">
        <v>51</v>
      </c>
      <c r="B23" s="2" t="s">
        <v>52</v>
      </c>
      <c r="C23">
        <f>IFERROR(VLOOKUP($B23,Miljövärden!$B$2:$H$551,MATCH(C$2,Miljövärden!$B$2:$H$2,0),FALSE),"Saknas")</f>
        <v>0</v>
      </c>
      <c r="D23">
        <f>IFERROR(VLOOKUP($B23,Miljövärden!$B$2:$H$551,MATCH(D$2,Miljövärden!$B$2:$H$2,0),FALSE),"Saknas")</f>
        <v>0</v>
      </c>
      <c r="E23">
        <f>IFERROR(VLOOKUP($B23,Miljövärden!$B$2:$H$551,MATCH(E$2,Miljövärden!$B$2:$H$2,0),FALSE),"Saknas")</f>
        <v>0</v>
      </c>
      <c r="F23">
        <f>IFERROR(VLOOKUP($B23,Miljövärden!$B$2:$H$551,MATCH(F$2,Miljövärden!$B$2:$H$2,0),FALSE),"Saknas")</f>
        <v>0</v>
      </c>
      <c r="G23" t="str">
        <f>IFERROR(VLOOKUP($B23,Miljövärden!$B$2:$H$551,MATCH(G$2,Miljövärden!$B$2:$H$2,0),FALSE),"Nej, saknas")</f>
        <v>Nej</v>
      </c>
      <c r="H23" s="12" t="str">
        <f>IFERROR(VLOOKUP($B23,Miljövärden!$B$2:$H$551,MATCH(H$2,Miljövärden!$B$2:$H$2,0),FALSE),"Nej, saknas")</f>
        <v>Nej</v>
      </c>
      <c r="P23" s="17" t="str">
        <f t="shared" si="0"/>
        <v>nej</v>
      </c>
      <c r="R23">
        <f t="shared" si="1"/>
        <v>20</v>
      </c>
    </row>
    <row r="24" spans="1:18" x14ac:dyDescent="0.25">
      <c r="A24" s="2" t="s">
        <v>55</v>
      </c>
      <c r="B24" s="2" t="s">
        <v>56</v>
      </c>
      <c r="C24">
        <f>IFERROR(VLOOKUP($B24,Miljövärden!$B$2:$H$551,MATCH(C$2,Miljövärden!$B$2:$H$2,0),FALSE),"Saknas")</f>
        <v>0.126805</v>
      </c>
      <c r="D24">
        <f>IFERROR(VLOOKUP($B24,Miljövärden!$B$2:$H$551,MATCH(D$2,Miljövärden!$B$2:$H$2,0),FALSE),"Saknas")</f>
        <v>21.2453</v>
      </c>
      <c r="E24">
        <f>IFERROR(VLOOKUP($B24,Miljövärden!$B$2:$H$551,MATCH(E$2,Miljövärden!$B$2:$H$2,0),FALSE),"Saknas")</f>
        <v>8.2447099999999995</v>
      </c>
      <c r="F24">
        <f>IFERROR(VLOOKUP($B24,Miljövärden!$B$2:$H$551,MATCH(F$2,Miljövärden!$B$2:$H$2,0),FALSE),"Saknas")</f>
        <v>3.9357999999999997E-2</v>
      </c>
      <c r="G24" t="str">
        <f>IFERROR(VLOOKUP($B24,Miljövärden!$B$2:$H$551,MATCH(G$2,Miljövärden!$B$2:$H$2,0),FALSE),"Nej, saknas")</f>
        <v>Nej</v>
      </c>
      <c r="H24" s="12" t="str">
        <f>IFERROR(VLOOKUP($B24,Miljövärden!$B$2:$H$551,MATCH(H$2,Miljövärden!$B$2:$H$2,0),FALSE),"Nej, saknas")</f>
        <v>Ja</v>
      </c>
      <c r="P24" s="17" t="str">
        <f t="shared" si="0"/>
        <v>ja</v>
      </c>
      <c r="R24">
        <f t="shared" si="1"/>
        <v>21</v>
      </c>
    </row>
    <row r="25" spans="1:18" x14ac:dyDescent="0.25">
      <c r="A25" s="2" t="s">
        <v>57</v>
      </c>
      <c r="B25" s="2" t="s">
        <v>58</v>
      </c>
      <c r="C25">
        <f>IFERROR(VLOOKUP($B25,Miljövärden!$B$2:$H$551,MATCH(C$2,Miljövärden!$B$2:$H$2,0),FALSE),"Saknas")</f>
        <v>0.16586200000000001</v>
      </c>
      <c r="D25">
        <f>IFERROR(VLOOKUP($B25,Miljövärden!$B$2:$H$551,MATCH(D$2,Miljövärden!$B$2:$H$2,0),FALSE),"Saknas")</f>
        <v>13.152799999999999</v>
      </c>
      <c r="E25">
        <f>IFERROR(VLOOKUP($B25,Miljövärden!$B$2:$H$551,MATCH(E$2,Miljövärden!$B$2:$H$2,0),FALSE),"Saknas")</f>
        <v>15.8811</v>
      </c>
      <c r="F25">
        <f>IFERROR(VLOOKUP($B25,Miljövärden!$B$2:$H$551,MATCH(F$2,Miljövärden!$B$2:$H$2,0),FALSE),"Saknas")</f>
        <v>1.89036E-2</v>
      </c>
      <c r="G25" t="str">
        <f>IFERROR(VLOOKUP($B25,Miljövärden!$B$2:$H$551,MATCH(G$2,Miljövärden!$B$2:$H$2,0),FALSE),"Nej, saknas")</f>
        <v>Nej</v>
      </c>
      <c r="H25" s="12" t="str">
        <f>IFERROR(VLOOKUP($B25,Miljövärden!$B$2:$H$551,MATCH(H$2,Miljövärden!$B$2:$H$2,0),FALSE),"Nej, saknas")</f>
        <v>Ja</v>
      </c>
      <c r="P25" s="17" t="str">
        <f t="shared" si="0"/>
        <v>ja</v>
      </c>
      <c r="R25">
        <f t="shared" si="1"/>
        <v>22</v>
      </c>
    </row>
    <row r="26" spans="1:18" x14ac:dyDescent="0.25">
      <c r="A26" s="2" t="s">
        <v>59</v>
      </c>
      <c r="B26" s="2" t="s">
        <v>60</v>
      </c>
      <c r="C26">
        <f>IFERROR(VLOOKUP($B26,Miljövärden!$B$2:$H$551,MATCH(C$2,Miljövärden!$B$2:$H$2,0),FALSE),"Saknas")</f>
        <v>0.169236</v>
      </c>
      <c r="D26">
        <f>IFERROR(VLOOKUP($B26,Miljövärden!$B$2:$H$551,MATCH(D$2,Miljövärden!$B$2:$H$2,0),FALSE),"Saknas")</f>
        <v>16.9788</v>
      </c>
      <c r="E26">
        <f>IFERROR(VLOOKUP($B26,Miljövärden!$B$2:$H$551,MATCH(E$2,Miljövärden!$B$2:$H$2,0),FALSE),"Saknas")</f>
        <v>15.344099999999999</v>
      </c>
      <c r="F26">
        <f>IFERROR(VLOOKUP($B26,Miljövärden!$B$2:$H$551,MATCH(F$2,Miljövärden!$B$2:$H$2,0),FALSE),"Saknas")</f>
        <v>3.3218499999999998E-2</v>
      </c>
      <c r="G26" t="str">
        <f>IFERROR(VLOOKUP($B26,Miljövärden!$B$2:$H$551,MATCH(G$2,Miljövärden!$B$2:$H$2,0),FALSE),"Nej, saknas")</f>
        <v>Ja</v>
      </c>
      <c r="H26" s="12" t="str">
        <f>IFERROR(VLOOKUP($B26,Miljövärden!$B$2:$H$551,MATCH(H$2,Miljövärden!$B$2:$H$2,0),FALSE),"Nej, saknas")</f>
        <v>Ja</v>
      </c>
      <c r="P26" s="17" t="str">
        <f t="shared" si="0"/>
        <v>ja</v>
      </c>
      <c r="R26">
        <f t="shared" si="1"/>
        <v>23</v>
      </c>
    </row>
    <row r="27" spans="1:18" x14ac:dyDescent="0.25">
      <c r="A27" s="2" t="s">
        <v>59</v>
      </c>
      <c r="B27" s="2" t="s">
        <v>61</v>
      </c>
      <c r="C27">
        <f>IFERROR(VLOOKUP($B27,Miljövärden!$B$2:$H$551,MATCH(C$2,Miljövärden!$B$2:$H$2,0),FALSE),"Saknas")</f>
        <v>0.13567399999999999</v>
      </c>
      <c r="D27">
        <f>IFERROR(VLOOKUP($B27,Miljövärden!$B$2:$H$551,MATCH(D$2,Miljövärden!$B$2:$H$2,0),FALSE),"Saknas")</f>
        <v>8.6050900000000006</v>
      </c>
      <c r="E27">
        <f>IFERROR(VLOOKUP($B27,Miljövärden!$B$2:$H$551,MATCH(E$2,Miljövärden!$B$2:$H$2,0),FALSE),"Saknas")</f>
        <v>15.2682</v>
      </c>
      <c r="F27">
        <f>IFERROR(VLOOKUP($B27,Miljövärden!$B$2:$H$551,MATCH(F$2,Miljövärden!$B$2:$H$2,0),FALSE),"Saknas")</f>
        <v>5.8507999999999998E-3</v>
      </c>
      <c r="G27" t="str">
        <f>IFERROR(VLOOKUP($B27,Miljövärden!$B$2:$H$551,MATCH(G$2,Miljövärden!$B$2:$H$2,0),FALSE),"Nej, saknas")</f>
        <v>Ja</v>
      </c>
      <c r="H27" s="12" t="str">
        <f>IFERROR(VLOOKUP($B27,Miljövärden!$B$2:$H$551,MATCH(H$2,Miljövärden!$B$2:$H$2,0),FALSE),"Nej, saknas")</f>
        <v>Ja</v>
      </c>
      <c r="P27" s="17" t="str">
        <f t="shared" si="0"/>
        <v>ja</v>
      </c>
      <c r="R27">
        <f t="shared" si="1"/>
        <v>24</v>
      </c>
    </row>
    <row r="28" spans="1:18" x14ac:dyDescent="0.25">
      <c r="A28" s="2" t="s">
        <v>59</v>
      </c>
      <c r="B28" s="2" t="s">
        <v>62</v>
      </c>
      <c r="C28">
        <f>IFERROR(VLOOKUP($B28,Miljövärden!$B$2:$H$551,MATCH(C$2,Miljövärden!$B$2:$H$2,0),FALSE),"Saknas")</f>
        <v>0.166766</v>
      </c>
      <c r="D28">
        <f>IFERROR(VLOOKUP($B28,Miljövärden!$B$2:$H$551,MATCH(D$2,Miljövärden!$B$2:$H$2,0),FALSE),"Saknas")</f>
        <v>27.768699999999999</v>
      </c>
      <c r="E28">
        <f>IFERROR(VLOOKUP($B28,Miljövärden!$B$2:$H$551,MATCH(E$2,Miljövärden!$B$2:$H$2,0),FALSE),"Saknas")</f>
        <v>10.7385</v>
      </c>
      <c r="F28">
        <f>IFERROR(VLOOKUP($B28,Miljövärden!$B$2:$H$551,MATCH(F$2,Miljövärden!$B$2:$H$2,0),FALSE),"Saknas")</f>
        <v>4.5727799999999999E-2</v>
      </c>
      <c r="G28" t="str">
        <f>IFERROR(VLOOKUP($B28,Miljövärden!$B$2:$H$551,MATCH(G$2,Miljövärden!$B$2:$H$2,0),FALSE),"Nej, saknas")</f>
        <v>Nej</v>
      </c>
      <c r="H28" s="12" t="str">
        <f>IFERROR(VLOOKUP($B28,Miljövärden!$B$2:$H$551,MATCH(H$2,Miljövärden!$B$2:$H$2,0),FALSE),"Nej, saknas")</f>
        <v>Ja</v>
      </c>
      <c r="P28" s="17" t="str">
        <f t="shared" si="0"/>
        <v>ja</v>
      </c>
      <c r="R28">
        <f t="shared" si="1"/>
        <v>25</v>
      </c>
    </row>
    <row r="29" spans="1:18" x14ac:dyDescent="0.25">
      <c r="A29" s="2" t="s">
        <v>59</v>
      </c>
      <c r="B29" s="2" t="s">
        <v>63</v>
      </c>
      <c r="C29">
        <f>IFERROR(VLOOKUP($B29,Miljövärden!$B$2:$H$551,MATCH(C$2,Miljövärden!$B$2:$H$2,0),FALSE),"Saknas")</f>
        <v>0.210621</v>
      </c>
      <c r="D29">
        <f>IFERROR(VLOOKUP($B29,Miljövärden!$B$2:$H$551,MATCH(D$2,Miljövärden!$B$2:$H$2,0),FALSE),"Saknas")</f>
        <v>21.558499999999999</v>
      </c>
      <c r="E29">
        <f>IFERROR(VLOOKUP($B29,Miljövärden!$B$2:$H$551,MATCH(E$2,Miljövärden!$B$2:$H$2,0),FALSE),"Saknas")</f>
        <v>18.935600000000001</v>
      </c>
      <c r="F29">
        <f>IFERROR(VLOOKUP($B29,Miljövärden!$B$2:$H$551,MATCH(F$2,Miljövärden!$B$2:$H$2,0),FALSE),"Saknas")</f>
        <v>3.4912199999999997E-2</v>
      </c>
      <c r="G29" t="str">
        <f>IFERROR(VLOOKUP($B29,Miljövärden!$B$2:$H$551,MATCH(G$2,Miljövärden!$B$2:$H$2,0),FALSE),"Nej, saknas")</f>
        <v>Ja</v>
      </c>
      <c r="H29" s="12" t="str">
        <f>IFERROR(VLOOKUP($B29,Miljövärden!$B$2:$H$551,MATCH(H$2,Miljövärden!$B$2:$H$2,0),FALSE),"Nej, saknas")</f>
        <v>Ja</v>
      </c>
      <c r="P29" s="17" t="str">
        <f t="shared" si="0"/>
        <v>ja</v>
      </c>
      <c r="R29">
        <f t="shared" si="1"/>
        <v>26</v>
      </c>
    </row>
    <row r="30" spans="1:18" x14ac:dyDescent="0.25">
      <c r="A30" s="2" t="s">
        <v>59</v>
      </c>
      <c r="B30" s="2" t="s">
        <v>64</v>
      </c>
      <c r="C30">
        <f>IFERROR(VLOOKUP($B30,Miljövärden!$B$2:$H$551,MATCH(C$2,Miljövärden!$B$2:$H$2,0),FALSE),"Saknas")</f>
        <v>0.195072</v>
      </c>
      <c r="D30">
        <f>IFERROR(VLOOKUP($B30,Miljövärden!$B$2:$H$551,MATCH(D$2,Miljövärden!$B$2:$H$2,0),FALSE),"Saknas")</f>
        <v>23.5961</v>
      </c>
      <c r="E30">
        <f>IFERROR(VLOOKUP($B30,Miljövärden!$B$2:$H$551,MATCH(E$2,Miljövärden!$B$2:$H$2,0),FALSE),"Saknas")</f>
        <v>16.0488</v>
      </c>
      <c r="F30">
        <f>IFERROR(VLOOKUP($B30,Miljövärden!$B$2:$H$551,MATCH(F$2,Miljövärden!$B$2:$H$2,0),FALSE),"Saknas")</f>
        <v>5.2758399999999997E-2</v>
      </c>
      <c r="G30" t="str">
        <f>IFERROR(VLOOKUP($B30,Miljövärden!$B$2:$H$551,MATCH(G$2,Miljövärden!$B$2:$H$2,0),FALSE),"Nej, saknas")</f>
        <v>Ja</v>
      </c>
      <c r="H30" s="12" t="str">
        <f>IFERROR(VLOOKUP($B30,Miljövärden!$B$2:$H$551,MATCH(H$2,Miljövärden!$B$2:$H$2,0),FALSE),"Nej, saknas")</f>
        <v>Ja</v>
      </c>
      <c r="P30" s="17" t="str">
        <f t="shared" si="0"/>
        <v>ja</v>
      </c>
      <c r="R30">
        <f t="shared" si="1"/>
        <v>27</v>
      </c>
    </row>
    <row r="31" spans="1:18" x14ac:dyDescent="0.25">
      <c r="A31" s="2" t="s">
        <v>59</v>
      </c>
      <c r="B31" s="2" t="s">
        <v>65</v>
      </c>
      <c r="C31">
        <f>IFERROR(VLOOKUP($B31,Miljövärden!$B$2:$H$551,MATCH(C$2,Miljövärden!$B$2:$H$2,0),FALSE),"Saknas")</f>
        <v>7.8305200000000005E-2</v>
      </c>
      <c r="D31">
        <f>IFERROR(VLOOKUP($B31,Miljövärden!$B$2:$H$551,MATCH(D$2,Miljövärden!$B$2:$H$2,0),FALSE),"Saknas")</f>
        <v>17.921500000000002</v>
      </c>
      <c r="E31">
        <f>IFERROR(VLOOKUP($B31,Miljövärden!$B$2:$H$551,MATCH(E$2,Miljövärden!$B$2:$H$2,0),FALSE),"Saknas")</f>
        <v>8.4020100000000006</v>
      </c>
      <c r="F31">
        <f>IFERROR(VLOOKUP($B31,Miljövärden!$B$2:$H$551,MATCH(F$2,Miljövärden!$B$2:$H$2,0),FALSE),"Saknas")</f>
        <v>2.3934299999999999E-2</v>
      </c>
      <c r="G31" t="str">
        <f>IFERROR(VLOOKUP($B31,Miljövärden!$B$2:$H$551,MATCH(G$2,Miljövärden!$B$2:$H$2,0),FALSE),"Nej, saknas")</f>
        <v>Ja</v>
      </c>
      <c r="H31" s="12" t="str">
        <f>IFERROR(VLOOKUP($B31,Miljövärden!$B$2:$H$551,MATCH(H$2,Miljövärden!$B$2:$H$2,0),FALSE),"Nej, saknas")</f>
        <v>Ja</v>
      </c>
      <c r="P31" s="17" t="str">
        <f t="shared" si="0"/>
        <v>ja</v>
      </c>
      <c r="R31">
        <f t="shared" si="1"/>
        <v>28</v>
      </c>
    </row>
    <row r="32" spans="1:18" x14ac:dyDescent="0.25">
      <c r="A32" s="2" t="s">
        <v>59</v>
      </c>
      <c r="B32" s="2" t="s">
        <v>66</v>
      </c>
      <c r="C32">
        <f>IFERROR(VLOOKUP($B32,Miljövärden!$B$2:$H$551,MATCH(C$2,Miljövärden!$B$2:$H$2,0),FALSE),"Saknas")</f>
        <v>2.4391700000000001E-3</v>
      </c>
      <c r="D32">
        <f>IFERROR(VLOOKUP($B32,Miljövärden!$B$2:$H$551,MATCH(D$2,Miljövärden!$B$2:$H$2,0),FALSE),"Saknas")</f>
        <v>0.26524199999999998</v>
      </c>
      <c r="E32">
        <f>IFERROR(VLOOKUP($B32,Miljövärden!$B$2:$H$551,MATCH(E$2,Miljövärden!$B$2:$H$2,0),FALSE),"Saknas")</f>
        <v>0.16525500000000001</v>
      </c>
      <c r="F32">
        <f>IFERROR(VLOOKUP($B32,Miljövärden!$B$2:$H$551,MATCH(F$2,Miljövärden!$B$2:$H$2,0),FALSE),"Saknas")</f>
        <v>0</v>
      </c>
      <c r="G32" t="str">
        <f>IFERROR(VLOOKUP($B32,Miljövärden!$B$2:$H$551,MATCH(G$2,Miljövärden!$B$2:$H$2,0),FALSE),"Nej, saknas")</f>
        <v>Ja</v>
      </c>
      <c r="H32" s="12" t="str">
        <f>IFERROR(VLOOKUP($B32,Miljövärden!$B$2:$H$551,MATCH(H$2,Miljövärden!$B$2:$H$2,0),FALSE),"Nej, saknas")</f>
        <v>Ja</v>
      </c>
      <c r="P32" s="17" t="str">
        <f t="shared" si="0"/>
        <v>ja</v>
      </c>
      <c r="R32">
        <f t="shared" si="1"/>
        <v>29</v>
      </c>
    </row>
    <row r="33" spans="1:18" x14ac:dyDescent="0.25">
      <c r="A33" s="2" t="s">
        <v>59</v>
      </c>
      <c r="B33" s="2" t="s">
        <v>67</v>
      </c>
      <c r="C33">
        <f>IFERROR(VLOOKUP($B33,Miljövärden!$B$2:$H$551,MATCH(C$2,Miljövärden!$B$2:$H$2,0),FALSE),"Saknas")</f>
        <v>0.15599399999999999</v>
      </c>
      <c r="D33">
        <f>IFERROR(VLOOKUP($B33,Miljövärden!$B$2:$H$551,MATCH(D$2,Miljövärden!$B$2:$H$2,0),FALSE),"Saknas")</f>
        <v>13.769600000000001</v>
      </c>
      <c r="E33">
        <f>IFERROR(VLOOKUP($B33,Miljövärden!$B$2:$H$551,MATCH(E$2,Miljövärden!$B$2:$H$2,0),FALSE),"Saknas")</f>
        <v>15.168900000000001</v>
      </c>
      <c r="F33">
        <f>IFERROR(VLOOKUP($B33,Miljövärden!$B$2:$H$551,MATCH(F$2,Miljövärden!$B$2:$H$2,0),FALSE),"Saknas")</f>
        <v>2.3112500000000001E-2</v>
      </c>
      <c r="G33" t="str">
        <f>IFERROR(VLOOKUP($B33,Miljövärden!$B$2:$H$551,MATCH(G$2,Miljövärden!$B$2:$H$2,0),FALSE),"Nej, saknas")</f>
        <v>Nej</v>
      </c>
      <c r="H33" s="12" t="str">
        <f>IFERROR(VLOOKUP($B33,Miljövärden!$B$2:$H$551,MATCH(H$2,Miljövärden!$B$2:$H$2,0),FALSE),"Nej, saknas")</f>
        <v>Ja</v>
      </c>
      <c r="P33" s="17" t="str">
        <f t="shared" si="0"/>
        <v>ja</v>
      </c>
      <c r="R33">
        <f t="shared" si="1"/>
        <v>30</v>
      </c>
    </row>
    <row r="34" spans="1:18" x14ac:dyDescent="0.25">
      <c r="A34" s="2" t="s">
        <v>59</v>
      </c>
      <c r="B34" s="2" t="s">
        <v>68</v>
      </c>
      <c r="C34">
        <f>IFERROR(VLOOKUP($B34,Miljövärden!$B$2:$H$551,MATCH(C$2,Miljövärden!$B$2:$H$2,0),FALSE),"Saknas")</f>
        <v>0.157414</v>
      </c>
      <c r="D34">
        <f>IFERROR(VLOOKUP($B34,Miljövärden!$B$2:$H$551,MATCH(D$2,Miljövärden!$B$2:$H$2,0),FALSE),"Saknas")</f>
        <v>11.1967</v>
      </c>
      <c r="E34">
        <f>IFERROR(VLOOKUP($B34,Miljövärden!$B$2:$H$551,MATCH(E$2,Miljövärden!$B$2:$H$2,0),FALSE),"Saknas")</f>
        <v>16.5166</v>
      </c>
      <c r="F34">
        <f>IFERROR(VLOOKUP($B34,Miljövärden!$B$2:$H$551,MATCH(F$2,Miljövärden!$B$2:$H$2,0),FALSE),"Saknas")</f>
        <v>1.14491E-2</v>
      </c>
      <c r="G34" t="str">
        <f>IFERROR(VLOOKUP($B34,Miljövärden!$B$2:$H$551,MATCH(G$2,Miljövärden!$B$2:$H$2,0),FALSE),"Nej, saknas")</f>
        <v>Ja</v>
      </c>
      <c r="H34" s="12" t="str">
        <f>IFERROR(VLOOKUP($B34,Miljövärden!$B$2:$H$551,MATCH(H$2,Miljövärden!$B$2:$H$2,0),FALSE),"Nej, saknas")</f>
        <v>Ja</v>
      </c>
      <c r="P34" s="17" t="str">
        <f t="shared" si="0"/>
        <v>ja</v>
      </c>
      <c r="R34">
        <f t="shared" si="1"/>
        <v>31</v>
      </c>
    </row>
    <row r="35" spans="1:18" x14ac:dyDescent="0.25">
      <c r="A35" s="2" t="s">
        <v>59</v>
      </c>
      <c r="B35" s="2" t="s">
        <v>69</v>
      </c>
      <c r="C35">
        <f>IFERROR(VLOOKUP($B35,Miljövärden!$B$2:$H$551,MATCH(C$2,Miljövärden!$B$2:$H$2,0),FALSE),"Saknas")</f>
        <v>0.30310700000000002</v>
      </c>
      <c r="D35">
        <f>IFERROR(VLOOKUP($B35,Miljövärden!$B$2:$H$551,MATCH(D$2,Miljövärden!$B$2:$H$2,0),FALSE),"Saknas")</f>
        <v>49.116900000000001</v>
      </c>
      <c r="E35">
        <f>IFERROR(VLOOKUP($B35,Miljövärden!$B$2:$H$551,MATCH(E$2,Miljövärden!$B$2:$H$2,0),FALSE),"Saknas")</f>
        <v>17.987100000000002</v>
      </c>
      <c r="F35">
        <f>IFERROR(VLOOKUP($B35,Miljövärden!$B$2:$H$551,MATCH(F$2,Miljövärden!$B$2:$H$2,0),FALSE),"Saknas")</f>
        <v>0.121227</v>
      </c>
      <c r="G35" t="str">
        <f>IFERROR(VLOOKUP($B35,Miljövärden!$B$2:$H$551,MATCH(G$2,Miljövärden!$B$2:$H$2,0),FALSE),"Nej, saknas")</f>
        <v>Ja</v>
      </c>
      <c r="H35" s="12" t="str">
        <f>IFERROR(VLOOKUP($B35,Miljövärden!$B$2:$H$551,MATCH(H$2,Miljövärden!$B$2:$H$2,0),FALSE),"Nej, saknas")</f>
        <v>Ja</v>
      </c>
      <c r="P35" s="17" t="str">
        <f t="shared" si="0"/>
        <v>ja</v>
      </c>
      <c r="R35">
        <f t="shared" si="1"/>
        <v>32</v>
      </c>
    </row>
    <row r="36" spans="1:18" x14ac:dyDescent="0.25">
      <c r="A36" s="2" t="s">
        <v>70</v>
      </c>
      <c r="B36" s="2" t="s">
        <v>71</v>
      </c>
      <c r="C36">
        <f>IFERROR(VLOOKUP($B36,Miljövärden!$B$2:$H$551,MATCH(C$2,Miljövärden!$B$2:$H$2,0),FALSE),"Saknas")</f>
        <v>0</v>
      </c>
      <c r="D36">
        <f>IFERROR(VLOOKUP($B36,Miljövärden!$B$2:$H$551,MATCH(D$2,Miljövärden!$B$2:$H$2,0),FALSE),"Saknas")</f>
        <v>0</v>
      </c>
      <c r="E36">
        <f>IFERROR(VLOOKUP($B36,Miljövärden!$B$2:$H$551,MATCH(E$2,Miljövärden!$B$2:$H$2,0),FALSE),"Saknas")</f>
        <v>0</v>
      </c>
      <c r="F36">
        <f>IFERROR(VLOOKUP($B36,Miljövärden!$B$2:$H$551,MATCH(F$2,Miljövärden!$B$2:$H$2,0),FALSE),"Saknas")</f>
        <v>0</v>
      </c>
      <c r="G36" t="str">
        <f>IFERROR(VLOOKUP($B36,Miljövärden!$B$2:$H$551,MATCH(G$2,Miljövärden!$B$2:$H$2,0),FALSE),"Nej, saknas")</f>
        <v>Nej</v>
      </c>
      <c r="H36" s="12" t="str">
        <f>IFERROR(VLOOKUP($B36,Miljövärden!$B$2:$H$551,MATCH(H$2,Miljövärden!$B$2:$H$2,0),FALSE),"Nej, saknas")</f>
        <v>Nej</v>
      </c>
      <c r="P36" s="17" t="str">
        <f t="shared" si="0"/>
        <v>nej</v>
      </c>
      <c r="R36">
        <f t="shared" si="1"/>
        <v>32</v>
      </c>
    </row>
    <row r="37" spans="1:18" x14ac:dyDescent="0.25">
      <c r="A37" s="2" t="s">
        <v>74</v>
      </c>
      <c r="B37" s="2" t="s">
        <v>75</v>
      </c>
      <c r="C37">
        <f>IFERROR(VLOOKUP($B37,Miljövärden!$B$2:$H$551,MATCH(C$2,Miljövärden!$B$2:$H$2,0),FALSE),"Saknas")</f>
        <v>0.10868</v>
      </c>
      <c r="D37">
        <f>IFERROR(VLOOKUP($B37,Miljövärden!$B$2:$H$551,MATCH(D$2,Miljövärden!$B$2:$H$2,0),FALSE),"Saknas")</f>
        <v>22.413699999999999</v>
      </c>
      <c r="E37">
        <f>IFERROR(VLOOKUP($B37,Miljövärden!$B$2:$H$551,MATCH(E$2,Miljövärden!$B$2:$H$2,0),FALSE),"Saknas")</f>
        <v>9.1253499999999992</v>
      </c>
      <c r="F37">
        <f>IFERROR(VLOOKUP($B37,Miljövärden!$B$2:$H$551,MATCH(F$2,Miljövärden!$B$2:$H$2,0),FALSE),"Saknas")</f>
        <v>3.2276899999999997E-2</v>
      </c>
      <c r="G37" t="str">
        <f>IFERROR(VLOOKUP($B37,Miljövärden!$B$2:$H$551,MATCH(G$2,Miljövärden!$B$2:$H$2,0),FALSE),"Nej, saknas")</f>
        <v>Nej</v>
      </c>
      <c r="H37" s="12" t="str">
        <f>IFERROR(VLOOKUP($B37,Miljövärden!$B$2:$H$551,MATCH(H$2,Miljövärden!$B$2:$H$2,0),FALSE),"Nej, saknas")</f>
        <v>Ja</v>
      </c>
      <c r="P37" s="17" t="str">
        <f t="shared" si="0"/>
        <v>ja</v>
      </c>
      <c r="R37">
        <f t="shared" si="1"/>
        <v>33</v>
      </c>
    </row>
    <row r="38" spans="1:18" x14ac:dyDescent="0.25">
      <c r="A38" s="2" t="s">
        <v>74</v>
      </c>
      <c r="B38" s="2" t="s">
        <v>76</v>
      </c>
      <c r="C38">
        <f>IFERROR(VLOOKUP($B38,Miljövärden!$B$2:$H$551,MATCH(C$2,Miljövärden!$B$2:$H$2,0),FALSE),"Saknas")</f>
        <v>0.105444</v>
      </c>
      <c r="D38">
        <f>IFERROR(VLOOKUP($B38,Miljövärden!$B$2:$H$551,MATCH(D$2,Miljövärden!$B$2:$H$2,0),FALSE),"Saknas")</f>
        <v>74.263099999999994</v>
      </c>
      <c r="E38">
        <f>IFERROR(VLOOKUP($B38,Miljövärden!$B$2:$H$551,MATCH(E$2,Miljövärden!$B$2:$H$2,0),FALSE),"Saknas")</f>
        <v>3.7684799999999998</v>
      </c>
      <c r="F38">
        <f>IFERROR(VLOOKUP($B38,Miljövärden!$B$2:$H$551,MATCH(F$2,Miljövärden!$B$2:$H$2,0),FALSE),"Saknas")</f>
        <v>7.5263600000000002E-3</v>
      </c>
      <c r="G38" t="str">
        <f>IFERROR(VLOOKUP($B38,Miljövärden!$B$2:$H$551,MATCH(G$2,Miljövärden!$B$2:$H$2,0),FALSE),"Nej, saknas")</f>
        <v>Nej</v>
      </c>
      <c r="H38" s="12" t="str">
        <f>IFERROR(VLOOKUP($B38,Miljövärden!$B$2:$H$551,MATCH(H$2,Miljövärden!$B$2:$H$2,0),FALSE),"Nej, saknas")</f>
        <v>Ja</v>
      </c>
      <c r="P38" s="17" t="str">
        <f t="shared" si="0"/>
        <v>ja</v>
      </c>
      <c r="R38">
        <f t="shared" si="1"/>
        <v>34</v>
      </c>
    </row>
    <row r="39" spans="1:18" x14ac:dyDescent="0.25">
      <c r="A39" s="2" t="s">
        <v>74</v>
      </c>
      <c r="B39" s="2" t="s">
        <v>77</v>
      </c>
      <c r="C39">
        <f>IFERROR(VLOOKUP($B39,Miljövärden!$B$2:$H$551,MATCH(C$2,Miljövärden!$B$2:$H$2,0),FALSE),"Saknas")</f>
        <v>7.2188799999999997E-2</v>
      </c>
      <c r="D39">
        <f>IFERROR(VLOOKUP($B39,Miljövärden!$B$2:$H$551,MATCH(D$2,Miljövärden!$B$2:$H$2,0),FALSE),"Saknas")</f>
        <v>12.586399999999999</v>
      </c>
      <c r="E39">
        <f>IFERROR(VLOOKUP($B39,Miljövärden!$B$2:$H$551,MATCH(E$2,Miljövärden!$B$2:$H$2,0),FALSE),"Saknas")</f>
        <v>8.0273500000000002</v>
      </c>
      <c r="F39">
        <f>IFERROR(VLOOKUP($B39,Miljövärden!$B$2:$H$551,MATCH(F$2,Miljövärden!$B$2:$H$2,0),FALSE),"Saknas")</f>
        <v>6.855E-3</v>
      </c>
      <c r="G39" t="str">
        <f>IFERROR(VLOOKUP($B39,Miljövärden!$B$2:$H$551,MATCH(G$2,Miljövärden!$B$2:$H$2,0),FALSE),"Nej, saknas")</f>
        <v>Nej</v>
      </c>
      <c r="H39" s="12" t="str">
        <f>IFERROR(VLOOKUP($B39,Miljövärden!$B$2:$H$551,MATCH(H$2,Miljövärden!$B$2:$H$2,0),FALSE),"Nej, saknas")</f>
        <v>Ja</v>
      </c>
      <c r="P39" s="17" t="str">
        <f t="shared" si="0"/>
        <v>ja</v>
      </c>
      <c r="R39">
        <f t="shared" si="1"/>
        <v>35</v>
      </c>
    </row>
    <row r="40" spans="1:18" x14ac:dyDescent="0.25">
      <c r="A40" s="2" t="s">
        <v>78</v>
      </c>
      <c r="B40" s="2" t="s">
        <v>79</v>
      </c>
      <c r="C40">
        <f>IFERROR(VLOOKUP($B40,Miljövärden!$B$2:$H$551,MATCH(C$2,Miljövärden!$B$2:$H$2,0),FALSE),"Saknas")</f>
        <v>0.109096</v>
      </c>
      <c r="D40">
        <f>IFERROR(VLOOKUP($B40,Miljövärden!$B$2:$H$551,MATCH(D$2,Miljövärden!$B$2:$H$2,0),FALSE),"Saknas")</f>
        <v>21.9163</v>
      </c>
      <c r="E40">
        <f>IFERROR(VLOOKUP($B40,Miljövärden!$B$2:$H$551,MATCH(E$2,Miljövärden!$B$2:$H$2,0),FALSE),"Saknas")</f>
        <v>8.4071800000000003</v>
      </c>
      <c r="F40">
        <f>IFERROR(VLOOKUP($B40,Miljövärden!$B$2:$H$551,MATCH(F$2,Miljövärden!$B$2:$H$2,0),FALSE),"Saknas")</f>
        <v>1.1633599999999999E-2</v>
      </c>
      <c r="G40" t="str">
        <f>IFERROR(VLOOKUP($B40,Miljövärden!$B$2:$H$551,MATCH(G$2,Miljövärden!$B$2:$H$2,0),FALSE),"Nej, saknas")</f>
        <v>Nej</v>
      </c>
      <c r="H40" s="12" t="str">
        <f>IFERROR(VLOOKUP($B40,Miljövärden!$B$2:$H$551,MATCH(H$2,Miljövärden!$B$2:$H$2,0),FALSE),"Nej, saknas")</f>
        <v>Ja</v>
      </c>
      <c r="P40" s="17" t="str">
        <f t="shared" si="0"/>
        <v>ja</v>
      </c>
      <c r="R40">
        <f t="shared" si="1"/>
        <v>36</v>
      </c>
    </row>
    <row r="41" spans="1:18" x14ac:dyDescent="0.25">
      <c r="A41" s="2" t="s">
        <v>78</v>
      </c>
      <c r="B41" s="2" t="s">
        <v>80</v>
      </c>
      <c r="C41">
        <f>IFERROR(VLOOKUP($B41,Miljövärden!$B$2:$H$551,MATCH(C$2,Miljövärden!$B$2:$H$2,0),FALSE),"Saknas")</f>
        <v>0.166801</v>
      </c>
      <c r="D41">
        <f>IFERROR(VLOOKUP($B41,Miljövärden!$B$2:$H$551,MATCH(D$2,Miljövärden!$B$2:$H$2,0),FALSE),"Saknas")</f>
        <v>36.125999999999998</v>
      </c>
      <c r="E41">
        <f>IFERROR(VLOOKUP($B41,Miljövärden!$B$2:$H$551,MATCH(E$2,Miljövärden!$B$2:$H$2,0),FALSE),"Saknas")</f>
        <v>10.249499999999999</v>
      </c>
      <c r="F41">
        <f>IFERROR(VLOOKUP($B41,Miljövärden!$B$2:$H$551,MATCH(F$2,Miljövärden!$B$2:$H$2,0),FALSE),"Saknas")</f>
        <v>4.66513E-2</v>
      </c>
      <c r="G41" t="str">
        <f>IFERROR(VLOOKUP($B41,Miljövärden!$B$2:$H$551,MATCH(G$2,Miljövärden!$B$2:$H$2,0),FALSE),"Nej, saknas")</f>
        <v>Nej</v>
      </c>
      <c r="H41" s="12" t="str">
        <f>IFERROR(VLOOKUP($B41,Miljövärden!$B$2:$H$551,MATCH(H$2,Miljövärden!$B$2:$H$2,0),FALSE),"Nej, saknas")</f>
        <v>Ja</v>
      </c>
      <c r="P41" s="17" t="str">
        <f t="shared" si="0"/>
        <v>ja</v>
      </c>
      <c r="R41">
        <f t="shared" si="1"/>
        <v>37</v>
      </c>
    </row>
    <row r="42" spans="1:18" x14ac:dyDescent="0.25">
      <c r="A42" s="2" t="s">
        <v>81</v>
      </c>
      <c r="B42" s="2" t="s">
        <v>82</v>
      </c>
      <c r="C42">
        <f>IFERROR(VLOOKUP($B42,Miljövärden!$B$2:$H$551,MATCH(C$2,Miljövärden!$B$2:$H$2,0),FALSE),"Saknas")</f>
        <v>7.7352099999999993E-2</v>
      </c>
      <c r="D42">
        <f>IFERROR(VLOOKUP($B42,Miljövärden!$B$2:$H$551,MATCH(D$2,Miljövärden!$B$2:$H$2,0),FALSE),"Saknas")</f>
        <v>61.987499999999997</v>
      </c>
      <c r="E42">
        <f>IFERROR(VLOOKUP($B42,Miljövärden!$B$2:$H$551,MATCH(E$2,Miljövärden!$B$2:$H$2,0),FALSE),"Saknas")</f>
        <v>4.2830899999999996</v>
      </c>
      <c r="F42">
        <f>IFERROR(VLOOKUP($B42,Miljövärden!$B$2:$H$551,MATCH(F$2,Miljövärden!$B$2:$H$2,0),FALSE),"Saknas")</f>
        <v>1.2068300000000001E-2</v>
      </c>
      <c r="G42" t="str">
        <f>IFERROR(VLOOKUP($B42,Miljövärden!$B$2:$H$551,MATCH(G$2,Miljövärden!$B$2:$H$2,0),FALSE),"Nej, saknas")</f>
        <v>Ja</v>
      </c>
      <c r="H42" s="12" t="str">
        <f>IFERROR(VLOOKUP($B42,Miljövärden!$B$2:$H$551,MATCH(H$2,Miljövärden!$B$2:$H$2,0),FALSE),"Nej, saknas")</f>
        <v>Ja</v>
      </c>
      <c r="P42" s="17" t="str">
        <f t="shared" si="0"/>
        <v>ja</v>
      </c>
      <c r="R42">
        <f t="shared" si="1"/>
        <v>38</v>
      </c>
    </row>
    <row r="43" spans="1:18" x14ac:dyDescent="0.25">
      <c r="A43" s="2" t="s">
        <v>81</v>
      </c>
      <c r="B43" s="2" t="s">
        <v>83</v>
      </c>
      <c r="C43">
        <f>IFERROR(VLOOKUP($B43,Miljövärden!$B$2:$H$551,MATCH(C$2,Miljövärden!$B$2:$H$2,0),FALSE),"Saknas")</f>
        <v>0.16683600000000001</v>
      </c>
      <c r="D43">
        <f>IFERROR(VLOOKUP($B43,Miljövärden!$B$2:$H$551,MATCH(D$2,Miljövärden!$B$2:$H$2,0),FALSE),"Saknas")</f>
        <v>8.8450299999999995</v>
      </c>
      <c r="E43">
        <f>IFERROR(VLOOKUP($B43,Miljövärden!$B$2:$H$551,MATCH(E$2,Miljövärden!$B$2:$H$2,0),FALSE),"Saknas")</f>
        <v>19.167899999999999</v>
      </c>
      <c r="F43">
        <f>IFERROR(VLOOKUP($B43,Miljövärden!$B$2:$H$551,MATCH(F$2,Miljövärden!$B$2:$H$2,0),FALSE),"Saknas")</f>
        <v>7.2484800000000005E-4</v>
      </c>
      <c r="G43" t="str">
        <f>IFERROR(VLOOKUP($B43,Miljövärden!$B$2:$H$551,MATCH(G$2,Miljövärden!$B$2:$H$2,0),FALSE),"Nej, saknas")</f>
        <v>Ja</v>
      </c>
      <c r="H43" s="12" t="str">
        <f>IFERROR(VLOOKUP($B43,Miljövärden!$B$2:$H$551,MATCH(H$2,Miljövärden!$B$2:$H$2,0),FALSE),"Nej, saknas")</f>
        <v>Ja</v>
      </c>
      <c r="P43" s="17" t="str">
        <f t="shared" si="0"/>
        <v>ja</v>
      </c>
      <c r="R43">
        <f t="shared" si="1"/>
        <v>39</v>
      </c>
    </row>
    <row r="44" spans="1:18" x14ac:dyDescent="0.25">
      <c r="A44" s="2" t="s">
        <v>81</v>
      </c>
      <c r="B44" s="2" t="s">
        <v>84</v>
      </c>
      <c r="C44">
        <f>IFERROR(VLOOKUP($B44,Miljövärden!$B$2:$H$551,MATCH(C$2,Miljövärden!$B$2:$H$2,0),FALSE),"Saknas")</f>
        <v>0.28858400000000001</v>
      </c>
      <c r="D44">
        <f>IFERROR(VLOOKUP($B44,Miljövärden!$B$2:$H$551,MATCH(D$2,Miljövärden!$B$2:$H$2,0),FALSE),"Saknas")</f>
        <v>6.3357299999999999</v>
      </c>
      <c r="E44">
        <f>IFERROR(VLOOKUP($B44,Miljövärden!$B$2:$H$551,MATCH(E$2,Miljövärden!$B$2:$H$2,0),FALSE),"Saknas")</f>
        <v>14.176399999999999</v>
      </c>
      <c r="F44">
        <f>IFERROR(VLOOKUP($B44,Miljövärden!$B$2:$H$551,MATCH(F$2,Miljövärden!$B$2:$H$2,0),FALSE),"Saknas")</f>
        <v>0</v>
      </c>
      <c r="G44" t="str">
        <f>IFERROR(VLOOKUP($B44,Miljövärden!$B$2:$H$551,MATCH(G$2,Miljövärden!$B$2:$H$2,0),FALSE),"Nej, saknas")</f>
        <v>Ja</v>
      </c>
      <c r="H44" s="12" t="str">
        <f>IFERROR(VLOOKUP($B44,Miljövärden!$B$2:$H$551,MATCH(H$2,Miljövärden!$B$2:$H$2,0),FALSE),"Nej, saknas")</f>
        <v>Ja</v>
      </c>
      <c r="P44" s="17" t="str">
        <f t="shared" si="0"/>
        <v>ja</v>
      </c>
      <c r="R44">
        <f t="shared" si="1"/>
        <v>40</v>
      </c>
    </row>
    <row r="45" spans="1:18" x14ac:dyDescent="0.25">
      <c r="A45" s="2" t="s">
        <v>85</v>
      </c>
      <c r="B45" s="2" t="s">
        <v>86</v>
      </c>
      <c r="C45">
        <f>IFERROR(VLOOKUP($B45,Miljövärden!$B$2:$H$551,MATCH(C$2,Miljövärden!$B$2:$H$2,0),FALSE),"Saknas")</f>
        <v>0.12904599999999999</v>
      </c>
      <c r="D45">
        <f>IFERROR(VLOOKUP($B45,Miljövärden!$B$2:$H$551,MATCH(D$2,Miljövärden!$B$2:$H$2,0),FALSE),"Saknas")</f>
        <v>44.521700000000003</v>
      </c>
      <c r="E45">
        <f>IFERROR(VLOOKUP($B45,Miljövärden!$B$2:$H$551,MATCH(E$2,Miljövärden!$B$2:$H$2,0),FALSE),"Saknas")</f>
        <v>6.5181699999999996</v>
      </c>
      <c r="F45">
        <f>IFERROR(VLOOKUP($B45,Miljövärden!$B$2:$H$551,MATCH(F$2,Miljövärden!$B$2:$H$2,0),FALSE),"Saknas")</f>
        <v>1.47679E-2</v>
      </c>
      <c r="G45" t="str">
        <f>IFERROR(VLOOKUP($B45,Miljövärden!$B$2:$H$551,MATCH(G$2,Miljövärden!$B$2:$H$2,0),FALSE),"Nej, saknas")</f>
        <v>Ja</v>
      </c>
      <c r="H45" s="12" t="str">
        <f>IFERROR(VLOOKUP($B45,Miljövärden!$B$2:$H$551,MATCH(H$2,Miljövärden!$B$2:$H$2,0),FALSE),"Nej, saknas")</f>
        <v>Ja</v>
      </c>
      <c r="P45" s="17" t="str">
        <f t="shared" si="0"/>
        <v>ja</v>
      </c>
      <c r="R45">
        <f t="shared" si="1"/>
        <v>41</v>
      </c>
    </row>
    <row r="46" spans="1:18" x14ac:dyDescent="0.25">
      <c r="A46" s="2" t="s">
        <v>85</v>
      </c>
      <c r="B46" s="2" t="s">
        <v>87</v>
      </c>
      <c r="C46">
        <f>IFERROR(VLOOKUP($B46,Miljövärden!$B$2:$H$551,MATCH(C$2,Miljövärden!$B$2:$H$2,0),FALSE),"Saknas")</f>
        <v>0.25295600000000001</v>
      </c>
      <c r="D46">
        <f>IFERROR(VLOOKUP($B46,Miljövärden!$B$2:$H$551,MATCH(D$2,Miljövärden!$B$2:$H$2,0),FALSE),"Saknas")</f>
        <v>29.493099999999998</v>
      </c>
      <c r="E46">
        <f>IFERROR(VLOOKUP($B46,Miljövärden!$B$2:$H$551,MATCH(E$2,Miljövärden!$B$2:$H$2,0),FALSE),"Saknas")</f>
        <v>18.078900000000001</v>
      </c>
      <c r="F46">
        <f>IFERROR(VLOOKUP($B46,Miljövärden!$B$2:$H$551,MATCH(F$2,Miljövärden!$B$2:$H$2,0),FALSE),"Saknas")</f>
        <v>6.0528100000000001E-2</v>
      </c>
      <c r="G46" t="str">
        <f>IFERROR(VLOOKUP($B46,Miljövärden!$B$2:$H$551,MATCH(G$2,Miljövärden!$B$2:$H$2,0),FALSE),"Nej, saknas")</f>
        <v>Ja</v>
      </c>
      <c r="H46" s="12" t="str">
        <f>IFERROR(VLOOKUP($B46,Miljövärden!$B$2:$H$551,MATCH(H$2,Miljövärden!$B$2:$H$2,0),FALSE),"Nej, saknas")</f>
        <v>Ja</v>
      </c>
      <c r="P46" s="17" t="str">
        <f t="shared" si="0"/>
        <v>ja</v>
      </c>
      <c r="R46">
        <f t="shared" si="1"/>
        <v>42</v>
      </c>
    </row>
    <row r="47" spans="1:18" x14ac:dyDescent="0.25">
      <c r="A47" s="2" t="s">
        <v>88</v>
      </c>
      <c r="B47" s="5" t="s">
        <v>1057</v>
      </c>
      <c r="C47">
        <f>IFERROR(VLOOKUP($B47,Miljövärden!$B$2:$H$551,MATCH(C$2,Miljövärden!$B$2:$H$2,0),FALSE),"Saknas")</f>
        <v>0</v>
      </c>
      <c r="D47">
        <f>IFERROR(VLOOKUP($B47,Miljövärden!$B$2:$H$551,MATCH(D$2,Miljövärden!$B$2:$H$2,0),FALSE),"Saknas")</f>
        <v>0</v>
      </c>
      <c r="E47">
        <f>IFERROR(VLOOKUP($B47,Miljövärden!$B$2:$H$551,MATCH(E$2,Miljövärden!$B$2:$H$2,0),FALSE),"Saknas")</f>
        <v>0</v>
      </c>
      <c r="F47">
        <f>IFERROR(VLOOKUP($B47,Miljövärden!$B$2:$H$551,MATCH(F$2,Miljövärden!$B$2:$H$2,0),FALSE),"Saknas")</f>
        <v>0</v>
      </c>
      <c r="G47" t="str">
        <f>IFERROR(VLOOKUP($B47,Miljövärden!$B$2:$H$551,MATCH(G$2,Miljövärden!$B$2:$H$2,0),FALSE),"Nej, saknas")</f>
        <v>Nej</v>
      </c>
      <c r="H47" s="12" t="str">
        <f>IFERROR(VLOOKUP($B47,Miljövärden!$B$2:$H$551,MATCH(H$2,Miljövärden!$B$2:$H$2,0),FALSE),"Nej, saknas")</f>
        <v>Nej</v>
      </c>
      <c r="P47" s="17" t="str">
        <f t="shared" si="0"/>
        <v>nej</v>
      </c>
      <c r="R47">
        <f t="shared" si="1"/>
        <v>42</v>
      </c>
    </row>
    <row r="48" spans="1:18" x14ac:dyDescent="0.25">
      <c r="A48" s="2" t="s">
        <v>90</v>
      </c>
      <c r="B48" s="2" t="s">
        <v>91</v>
      </c>
      <c r="C48">
        <f>IFERROR(VLOOKUP($B48,Miljövärden!$B$2:$H$551,MATCH(C$2,Miljövärden!$B$2:$H$2,0),FALSE),"Saknas")</f>
        <v>0.29018699999999997</v>
      </c>
      <c r="D48">
        <f>IFERROR(VLOOKUP($B48,Miljövärden!$B$2:$H$551,MATCH(D$2,Miljövärden!$B$2:$H$2,0),FALSE),"Saknas")</f>
        <v>70.098500000000001</v>
      </c>
      <c r="E48">
        <f>IFERROR(VLOOKUP($B48,Miljövärden!$B$2:$H$551,MATCH(E$2,Miljövärden!$B$2:$H$2,0),FALSE),"Saknas")</f>
        <v>9.2840600000000002</v>
      </c>
      <c r="F48">
        <f>IFERROR(VLOOKUP($B48,Miljövärden!$B$2:$H$551,MATCH(F$2,Miljövärden!$B$2:$H$2,0),FALSE),"Saknas")</f>
        <v>0.145872</v>
      </c>
      <c r="G48" t="str">
        <f>IFERROR(VLOOKUP($B48,Miljövärden!$B$2:$H$551,MATCH(G$2,Miljövärden!$B$2:$H$2,0),FALSE),"Nej, saknas")</f>
        <v>Nej</v>
      </c>
      <c r="H48" s="12" t="str">
        <f>IFERROR(VLOOKUP($B48,Miljövärden!$B$2:$H$551,MATCH(H$2,Miljövärden!$B$2:$H$2,0),FALSE),"Nej, saknas")</f>
        <v>Ja</v>
      </c>
      <c r="P48" s="17" t="str">
        <f t="shared" si="0"/>
        <v>ja</v>
      </c>
      <c r="R48">
        <f t="shared" si="1"/>
        <v>43</v>
      </c>
    </row>
    <row r="49" spans="1:18" x14ac:dyDescent="0.25">
      <c r="A49" s="2" t="s">
        <v>95</v>
      </c>
      <c r="B49" s="2" t="s">
        <v>96</v>
      </c>
      <c r="C49">
        <f>IFERROR(VLOOKUP($B49,Miljövärden!$B$2:$H$551,MATCH(C$2,Miljövärden!$B$2:$H$2,0),FALSE),"Saknas")</f>
        <v>0</v>
      </c>
      <c r="D49">
        <f>IFERROR(VLOOKUP($B49,Miljövärden!$B$2:$H$551,MATCH(D$2,Miljövärden!$B$2:$H$2,0),FALSE),"Saknas")</f>
        <v>0</v>
      </c>
      <c r="E49">
        <f>IFERROR(VLOOKUP($B49,Miljövärden!$B$2:$H$551,MATCH(E$2,Miljövärden!$B$2:$H$2,0),FALSE),"Saknas")</f>
        <v>0</v>
      </c>
      <c r="F49">
        <f>IFERROR(VLOOKUP($B49,Miljövärden!$B$2:$H$551,MATCH(F$2,Miljövärden!$B$2:$H$2,0),FALSE),"Saknas")</f>
        <v>0</v>
      </c>
      <c r="G49" t="str">
        <f>IFERROR(VLOOKUP($B49,Miljövärden!$B$2:$H$551,MATCH(G$2,Miljövärden!$B$2:$H$2,0),FALSE),"Nej, saknas")</f>
        <v>Nej</v>
      </c>
      <c r="H49" s="12" t="str">
        <f>IFERROR(VLOOKUP($B49,Miljövärden!$B$2:$H$551,MATCH(H$2,Miljövärden!$B$2:$H$2,0),FALSE),"Nej, saknas")</f>
        <v>Nej</v>
      </c>
      <c r="P49" s="17" t="str">
        <f t="shared" si="0"/>
        <v>nej</v>
      </c>
      <c r="R49">
        <f t="shared" si="1"/>
        <v>43</v>
      </c>
    </row>
    <row r="50" spans="1:18" x14ac:dyDescent="0.25">
      <c r="A50" s="2" t="s">
        <v>100</v>
      </c>
      <c r="B50" s="2" t="s">
        <v>101</v>
      </c>
      <c r="C50">
        <f>IFERROR(VLOOKUP($B50,Miljövärden!$B$2:$H$551,MATCH(C$2,Miljövärden!$B$2:$H$2,0),FALSE),"Saknas")</f>
        <v>0.119578</v>
      </c>
      <c r="D50">
        <f>IFERROR(VLOOKUP($B50,Miljövärden!$B$2:$H$551,MATCH(D$2,Miljövärden!$B$2:$H$2,0),FALSE),"Saknas")</f>
        <v>24.260999999999999</v>
      </c>
      <c r="E50">
        <f>IFERROR(VLOOKUP($B50,Miljövärden!$B$2:$H$551,MATCH(E$2,Miljövärden!$B$2:$H$2,0),FALSE),"Saknas")</f>
        <v>10.412800000000001</v>
      </c>
      <c r="F50">
        <f>IFERROR(VLOOKUP($B50,Miljövärden!$B$2:$H$551,MATCH(F$2,Miljövärden!$B$2:$H$2,0),FALSE),"Saknas")</f>
        <v>9.2574800000000002E-3</v>
      </c>
      <c r="G50" t="str">
        <f>IFERROR(VLOOKUP($B50,Miljövärden!$B$2:$H$551,MATCH(G$2,Miljövärden!$B$2:$H$2,0),FALSE),"Nej, saknas")</f>
        <v>Ja</v>
      </c>
      <c r="H50" s="12" t="str">
        <f>IFERROR(VLOOKUP($B50,Miljövärden!$B$2:$H$551,MATCH(H$2,Miljövärden!$B$2:$H$2,0),FALSE),"Nej, saknas")</f>
        <v>Ja</v>
      </c>
      <c r="P50" s="17" t="str">
        <f t="shared" si="0"/>
        <v>ja</v>
      </c>
      <c r="R50">
        <f t="shared" si="1"/>
        <v>44</v>
      </c>
    </row>
    <row r="51" spans="1:18" x14ac:dyDescent="0.25">
      <c r="A51" s="2" t="s">
        <v>100</v>
      </c>
      <c r="B51" s="2" t="s">
        <v>102</v>
      </c>
      <c r="C51">
        <f>IFERROR(VLOOKUP($B51,Miljövärden!$B$2:$H$551,MATCH(C$2,Miljövärden!$B$2:$H$2,0),FALSE),"Saknas")</f>
        <v>3.5002800000000001E-2</v>
      </c>
      <c r="D51">
        <f>IFERROR(VLOOKUP($B51,Miljövärden!$B$2:$H$551,MATCH(D$2,Miljövärden!$B$2:$H$2,0),FALSE),"Saknas")</f>
        <v>8.3129000000000008</v>
      </c>
      <c r="E51">
        <f>IFERROR(VLOOKUP($B51,Miljövärden!$B$2:$H$551,MATCH(E$2,Miljövärden!$B$2:$H$2,0),FALSE),"Saknas")</f>
        <v>5.6231200000000001</v>
      </c>
      <c r="F51">
        <f>IFERROR(VLOOKUP($B51,Miljövärden!$B$2:$H$551,MATCH(F$2,Miljövärden!$B$2:$H$2,0),FALSE),"Saknas")</f>
        <v>3.5220799999999999E-3</v>
      </c>
      <c r="G51" t="str">
        <f>IFERROR(VLOOKUP($B51,Miljövärden!$B$2:$H$551,MATCH(G$2,Miljövärden!$B$2:$H$2,0),FALSE),"Nej, saknas")</f>
        <v>Ja</v>
      </c>
      <c r="H51" s="12" t="str">
        <f>IFERROR(VLOOKUP($B51,Miljövärden!$B$2:$H$551,MATCH(H$2,Miljövärden!$B$2:$H$2,0),FALSE),"Nej, saknas")</f>
        <v>Ja</v>
      </c>
      <c r="P51" s="17" t="str">
        <f t="shared" si="0"/>
        <v>ja</v>
      </c>
      <c r="R51">
        <f t="shared" si="1"/>
        <v>45</v>
      </c>
    </row>
    <row r="52" spans="1:18" x14ac:dyDescent="0.25">
      <c r="A52" s="2" t="s">
        <v>103</v>
      </c>
      <c r="B52" s="2" t="s">
        <v>104</v>
      </c>
      <c r="C52">
        <f>IFERROR(VLOOKUP($B52,Miljövärden!$B$2:$H$551,MATCH(C$2,Miljövärden!$B$2:$H$2,0),FALSE),"Saknas")</f>
        <v>9.4948699999999997E-2</v>
      </c>
      <c r="D52">
        <f>IFERROR(VLOOKUP($B52,Miljövärden!$B$2:$H$551,MATCH(D$2,Miljövärden!$B$2:$H$2,0),FALSE),"Saknas")</f>
        <v>15.3992</v>
      </c>
      <c r="E52">
        <f>IFERROR(VLOOKUP($B52,Miljövärden!$B$2:$H$551,MATCH(E$2,Miljövärden!$B$2:$H$2,0),FALSE),"Saknas")</f>
        <v>12.6875</v>
      </c>
      <c r="F52">
        <f>IFERROR(VLOOKUP($B52,Miljövärden!$B$2:$H$551,MATCH(F$2,Miljövärden!$B$2:$H$2,0),FALSE),"Saknas")</f>
        <v>4.9357300000000002E-3</v>
      </c>
      <c r="G52" t="str">
        <f>IFERROR(VLOOKUP($B52,Miljövärden!$B$2:$H$551,MATCH(G$2,Miljövärden!$B$2:$H$2,0),FALSE),"Nej, saknas")</f>
        <v>Ja</v>
      </c>
      <c r="H52" s="12" t="str">
        <f>IFERROR(VLOOKUP($B52,Miljövärden!$B$2:$H$551,MATCH(H$2,Miljövärden!$B$2:$H$2,0),FALSE),"Nej, saknas")</f>
        <v>Ja</v>
      </c>
      <c r="P52" s="17" t="str">
        <f t="shared" si="0"/>
        <v>ja</v>
      </c>
      <c r="R52">
        <f t="shared" si="1"/>
        <v>46</v>
      </c>
    </row>
    <row r="53" spans="1:18" x14ac:dyDescent="0.25">
      <c r="A53" s="2" t="s">
        <v>103</v>
      </c>
      <c r="B53" s="2" t="s">
        <v>105</v>
      </c>
      <c r="C53">
        <f>IFERROR(VLOOKUP($B53,Miljövärden!$B$2:$H$551,MATCH(C$2,Miljövärden!$B$2:$H$2,0),FALSE),"Saknas")</f>
        <v>7.7503600000000006E-2</v>
      </c>
      <c r="D53">
        <f>IFERROR(VLOOKUP($B53,Miljövärden!$B$2:$H$551,MATCH(D$2,Miljövärden!$B$2:$H$2,0),FALSE),"Saknas")</f>
        <v>11.454800000000001</v>
      </c>
      <c r="E53">
        <f>IFERROR(VLOOKUP($B53,Miljövärden!$B$2:$H$551,MATCH(E$2,Miljövärden!$B$2:$H$2,0),FALSE),"Saknas")</f>
        <v>8.6318199999999994</v>
      </c>
      <c r="F53">
        <f>IFERROR(VLOOKUP($B53,Miljövärden!$B$2:$H$551,MATCH(F$2,Miljövärden!$B$2:$H$2,0),FALSE),"Saknas")</f>
        <v>7.9525400000000001E-4</v>
      </c>
      <c r="G53" t="str">
        <f>IFERROR(VLOOKUP($B53,Miljövärden!$B$2:$H$551,MATCH(G$2,Miljövärden!$B$2:$H$2,0),FALSE),"Nej, saknas")</f>
        <v>Ja</v>
      </c>
      <c r="H53" s="12" t="str">
        <f>IFERROR(VLOOKUP($B53,Miljövärden!$B$2:$H$551,MATCH(H$2,Miljövärden!$B$2:$H$2,0),FALSE),"Nej, saknas")</f>
        <v>Ja</v>
      </c>
      <c r="P53" s="17" t="str">
        <f t="shared" si="0"/>
        <v>ja</v>
      </c>
      <c r="R53">
        <f t="shared" si="1"/>
        <v>47</v>
      </c>
    </row>
    <row r="54" spans="1:18" x14ac:dyDescent="0.25">
      <c r="A54" s="2" t="s">
        <v>106</v>
      </c>
      <c r="B54" s="2" t="s">
        <v>107</v>
      </c>
      <c r="C54">
        <f>IFERROR(VLOOKUP($B54,Miljövärden!$B$2:$H$551,MATCH(C$2,Miljövärden!$B$2:$H$2,0),FALSE),"Saknas")</f>
        <v>0.112633</v>
      </c>
      <c r="D54">
        <f>IFERROR(VLOOKUP($B54,Miljövärden!$B$2:$H$551,MATCH(D$2,Miljövärden!$B$2:$H$2,0),FALSE),"Saknas")</f>
        <v>12.8817</v>
      </c>
      <c r="E54">
        <f>IFERROR(VLOOKUP($B54,Miljövärden!$B$2:$H$551,MATCH(E$2,Miljövärden!$B$2:$H$2,0),FALSE),"Saknas")</f>
        <v>12.464700000000001</v>
      </c>
      <c r="F54">
        <f>IFERROR(VLOOKUP($B54,Miljövärden!$B$2:$H$551,MATCH(F$2,Miljövärden!$B$2:$H$2,0),FALSE),"Saknas")</f>
        <v>6.8475200000000002E-3</v>
      </c>
      <c r="G54" t="str">
        <f>IFERROR(VLOOKUP($B54,Miljövärden!$B$2:$H$551,MATCH(G$2,Miljövärden!$B$2:$H$2,0),FALSE),"Nej, saknas")</f>
        <v>Nej</v>
      </c>
      <c r="H54" s="12" t="str">
        <f>IFERROR(VLOOKUP($B54,Miljövärden!$B$2:$H$551,MATCH(H$2,Miljövärden!$B$2:$H$2,0),FALSE),"Nej, saknas")</f>
        <v>Ja</v>
      </c>
      <c r="P54" s="17" t="str">
        <f t="shared" si="0"/>
        <v>ja</v>
      </c>
      <c r="R54">
        <f t="shared" si="1"/>
        <v>48</v>
      </c>
    </row>
    <row r="55" spans="1:18" x14ac:dyDescent="0.25">
      <c r="A55" s="2" t="s">
        <v>106</v>
      </c>
      <c r="B55" s="2" t="s">
        <v>108</v>
      </c>
      <c r="C55">
        <f>IFERROR(VLOOKUP($B55,Miljövärden!$B$2:$H$551,MATCH(C$2,Miljövärden!$B$2:$H$2,0),FALSE),"Saknas")</f>
        <v>0.27846300000000002</v>
      </c>
      <c r="D55">
        <f>IFERROR(VLOOKUP($B55,Miljövärden!$B$2:$H$551,MATCH(D$2,Miljövärden!$B$2:$H$2,0),FALSE),"Saknas")</f>
        <v>33.6096</v>
      </c>
      <c r="E55">
        <f>IFERROR(VLOOKUP($B55,Miljövärden!$B$2:$H$551,MATCH(E$2,Miljövärden!$B$2:$H$2,0),FALSE),"Saknas")</f>
        <v>18.1417</v>
      </c>
      <c r="F55">
        <f>IFERROR(VLOOKUP($B55,Miljövärden!$B$2:$H$551,MATCH(F$2,Miljövärden!$B$2:$H$2,0),FALSE),"Saknas")</f>
        <v>7.1917800000000004E-2</v>
      </c>
      <c r="G55" t="str">
        <f>IFERROR(VLOOKUP($B55,Miljövärden!$B$2:$H$551,MATCH(G$2,Miljövärden!$B$2:$H$2,0),FALSE),"Nej, saknas")</f>
        <v>Nej</v>
      </c>
      <c r="H55" s="12" t="str">
        <f>IFERROR(VLOOKUP($B55,Miljövärden!$B$2:$H$551,MATCH(H$2,Miljövärden!$B$2:$H$2,0),FALSE),"Nej, saknas")</f>
        <v>Ja</v>
      </c>
      <c r="P55" s="17" t="str">
        <f t="shared" si="0"/>
        <v>ja</v>
      </c>
      <c r="R55">
        <f t="shared" si="1"/>
        <v>49</v>
      </c>
    </row>
    <row r="56" spans="1:18" x14ac:dyDescent="0.25">
      <c r="A56" s="2" t="s">
        <v>106</v>
      </c>
      <c r="B56" s="2" t="s">
        <v>109</v>
      </c>
      <c r="C56">
        <f>IFERROR(VLOOKUP($B56,Miljövärden!$B$2:$H$551,MATCH(C$2,Miljövärden!$B$2:$H$2,0),FALSE),"Saknas")</f>
        <v>0.22662399999999999</v>
      </c>
      <c r="D56">
        <f>IFERROR(VLOOKUP($B56,Miljövärden!$B$2:$H$551,MATCH(D$2,Miljövärden!$B$2:$H$2,0),FALSE),"Saknas")</f>
        <v>14.4931</v>
      </c>
      <c r="E56">
        <f>IFERROR(VLOOKUP($B56,Miljövärden!$B$2:$H$551,MATCH(E$2,Miljövärden!$B$2:$H$2,0),FALSE),"Saknas")</f>
        <v>18.662600000000001</v>
      </c>
      <c r="F56">
        <f>IFERROR(VLOOKUP($B56,Miljövärden!$B$2:$H$551,MATCH(F$2,Miljövärden!$B$2:$H$2,0),FALSE),"Saknas")</f>
        <v>1.6170500000000001E-2</v>
      </c>
      <c r="G56" t="str">
        <f>IFERROR(VLOOKUP($B56,Miljövärden!$B$2:$H$551,MATCH(G$2,Miljövärden!$B$2:$H$2,0),FALSE),"Nej, saknas")</f>
        <v>Nej</v>
      </c>
      <c r="H56" s="12" t="str">
        <f>IFERROR(VLOOKUP($B56,Miljövärden!$B$2:$H$551,MATCH(H$2,Miljövärden!$B$2:$H$2,0),FALSE),"Nej, saknas")</f>
        <v>Ja</v>
      </c>
      <c r="P56" s="17" t="str">
        <f t="shared" si="0"/>
        <v>ja</v>
      </c>
      <c r="R56">
        <f t="shared" si="1"/>
        <v>50</v>
      </c>
    </row>
    <row r="57" spans="1:18" x14ac:dyDescent="0.25">
      <c r="A57" s="2" t="s">
        <v>106</v>
      </c>
      <c r="B57" s="2" t="s">
        <v>110</v>
      </c>
      <c r="C57">
        <f>IFERROR(VLOOKUP($B57,Miljövärden!$B$2:$H$551,MATCH(C$2,Miljövärden!$B$2:$H$2,0),FALSE),"Saknas")</f>
        <v>0.18538399999999999</v>
      </c>
      <c r="D57">
        <f>IFERROR(VLOOKUP($B57,Miljövärden!$B$2:$H$551,MATCH(D$2,Miljövärden!$B$2:$H$2,0),FALSE),"Saknas")</f>
        <v>21.342700000000001</v>
      </c>
      <c r="E57">
        <f>IFERROR(VLOOKUP($B57,Miljövärden!$B$2:$H$551,MATCH(E$2,Miljövärden!$B$2:$H$2,0),FALSE),"Saknas")</f>
        <v>16.3416</v>
      </c>
      <c r="F57">
        <f>IFERROR(VLOOKUP($B57,Miljövärden!$B$2:$H$551,MATCH(F$2,Miljövärden!$B$2:$H$2,0),FALSE),"Saknas")</f>
        <v>2.1770999999999999E-2</v>
      </c>
      <c r="G57" t="str">
        <f>IFERROR(VLOOKUP($B57,Miljövärden!$B$2:$H$551,MATCH(G$2,Miljövärden!$B$2:$H$2,0),FALSE),"Nej, saknas")</f>
        <v>Nej</v>
      </c>
      <c r="H57" s="12" t="str">
        <f>IFERROR(VLOOKUP($B57,Miljövärden!$B$2:$H$551,MATCH(H$2,Miljövärden!$B$2:$H$2,0),FALSE),"Nej, saknas")</f>
        <v>Ja</v>
      </c>
      <c r="P57" s="17" t="str">
        <f t="shared" si="0"/>
        <v>ja</v>
      </c>
      <c r="R57">
        <f t="shared" si="1"/>
        <v>51</v>
      </c>
    </row>
    <row r="58" spans="1:18" x14ac:dyDescent="0.25">
      <c r="A58" s="2" t="s">
        <v>111</v>
      </c>
      <c r="B58" s="2" t="s">
        <v>112</v>
      </c>
      <c r="C58">
        <f>IFERROR(VLOOKUP($B58,Miljövärden!$B$2:$H$551,MATCH(C$2,Miljövärden!$B$2:$H$2,0),FALSE),"Saknas")</f>
        <v>0.16592199999999999</v>
      </c>
      <c r="D58">
        <f>IFERROR(VLOOKUP($B58,Miljövärden!$B$2:$H$551,MATCH(D$2,Miljövärden!$B$2:$H$2,0),FALSE),"Saknas")</f>
        <v>12.5791</v>
      </c>
      <c r="E58">
        <f>IFERROR(VLOOKUP($B58,Miljövärden!$B$2:$H$551,MATCH(E$2,Miljövärden!$B$2:$H$2,0),FALSE),"Saknas")</f>
        <v>15.8863</v>
      </c>
      <c r="F58">
        <f>IFERROR(VLOOKUP($B58,Miljövärden!$B$2:$H$551,MATCH(F$2,Miljövärden!$B$2:$H$2,0),FALSE),"Saknas")</f>
        <v>1.40745E-2</v>
      </c>
      <c r="G58" t="str">
        <f>IFERROR(VLOOKUP($B58,Miljövärden!$B$2:$H$551,MATCH(G$2,Miljövärden!$B$2:$H$2,0),FALSE),"Nej, saknas")</f>
        <v>Nej</v>
      </c>
      <c r="H58" s="12" t="str">
        <f>IFERROR(VLOOKUP($B58,Miljövärden!$B$2:$H$551,MATCH(H$2,Miljövärden!$B$2:$H$2,0),FALSE),"Nej, saknas")</f>
        <v>Ja</v>
      </c>
      <c r="M58" s="14" t="s">
        <v>1108</v>
      </c>
      <c r="N58" s="14" t="s">
        <v>1109</v>
      </c>
      <c r="P58" s="17" t="str">
        <f t="shared" si="0"/>
        <v>ja</v>
      </c>
      <c r="R58">
        <f t="shared" si="1"/>
        <v>52</v>
      </c>
    </row>
    <row r="59" spans="1:18" x14ac:dyDescent="0.25">
      <c r="A59" s="2" t="s">
        <v>111</v>
      </c>
      <c r="B59" s="2" t="s">
        <v>113</v>
      </c>
      <c r="C59">
        <f>IFERROR(VLOOKUP($B59,Miljövärden!$B$2:$H$551,MATCH(C$2,Miljövärden!$B$2:$H$2,0),FALSE),"Saknas")</f>
        <v>0.119362</v>
      </c>
      <c r="D59">
        <f>IFERROR(VLOOKUP($B59,Miljövärden!$B$2:$H$551,MATCH(D$2,Miljövärden!$B$2:$H$2,0),FALSE),"Saknas")</f>
        <v>25.462599999999998</v>
      </c>
      <c r="E59">
        <f>IFERROR(VLOOKUP($B59,Miljövärden!$B$2:$H$551,MATCH(E$2,Miljövärden!$B$2:$H$2,0),FALSE),"Saknas")</f>
        <v>8.8030000000000008</v>
      </c>
      <c r="F59">
        <f>IFERROR(VLOOKUP($B59,Miljövärden!$B$2:$H$551,MATCH(F$2,Miljövärden!$B$2:$H$2,0),FALSE),"Saknas")</f>
        <v>2.6978800000000001E-2</v>
      </c>
      <c r="G59" t="str">
        <f>IFERROR(VLOOKUP($B59,Miljövärden!$B$2:$H$551,MATCH(G$2,Miljövärden!$B$2:$H$2,0),FALSE),"Nej, saknas")</f>
        <v>Nej</v>
      </c>
      <c r="H59" s="12" t="str">
        <f>IFERROR(VLOOKUP($B59,Miljövärden!$B$2:$H$551,MATCH(H$2,Miljövärden!$B$2:$H$2,0),FALSE),"Nej, saknas")</f>
        <v>Ja</v>
      </c>
      <c r="M59" s="14" t="s">
        <v>1108</v>
      </c>
      <c r="N59" s="14" t="s">
        <v>1109</v>
      </c>
      <c r="P59" s="17" t="str">
        <f t="shared" si="0"/>
        <v>ja</v>
      </c>
      <c r="R59">
        <f t="shared" si="1"/>
        <v>53</v>
      </c>
    </row>
    <row r="60" spans="1:18" x14ac:dyDescent="0.25">
      <c r="A60" s="2" t="s">
        <v>111</v>
      </c>
      <c r="B60" s="2" t="s">
        <v>114</v>
      </c>
      <c r="C60">
        <f>IFERROR(VLOOKUP($B60,Miljövärden!$B$2:$H$551,MATCH(C$2,Miljövärden!$B$2:$H$2,0),FALSE),"Saknas")</f>
        <v>4.6358499999999997E-2</v>
      </c>
      <c r="D60">
        <f>IFERROR(VLOOKUP($B60,Miljövärden!$B$2:$H$551,MATCH(D$2,Miljövärden!$B$2:$H$2,0),FALSE),"Saknas")</f>
        <v>3.1539299999999999</v>
      </c>
      <c r="E60">
        <f>IFERROR(VLOOKUP($B60,Miljövärden!$B$2:$H$551,MATCH(E$2,Miljövärden!$B$2:$H$2,0),FALSE),"Saknas")</f>
        <v>1.9670000000000001</v>
      </c>
      <c r="F60">
        <f>IFERROR(VLOOKUP($B60,Miljövärden!$B$2:$H$551,MATCH(F$2,Miljövärden!$B$2:$H$2,0),FALSE),"Saknas")</f>
        <v>1.3251799999999999E-2</v>
      </c>
      <c r="G60" t="str">
        <f>IFERROR(VLOOKUP($B60,Miljövärden!$B$2:$H$551,MATCH(G$2,Miljövärden!$B$2:$H$2,0),FALSE),"Nej, saknas")</f>
        <v>Nej</v>
      </c>
      <c r="H60" s="12" t="str">
        <f>IFERROR(VLOOKUP($B60,Miljövärden!$B$2:$H$551,MATCH(H$2,Miljövärden!$B$2:$H$2,0),FALSE),"Nej, saknas")</f>
        <v>Ja</v>
      </c>
      <c r="M60" s="14" t="s">
        <v>1108</v>
      </c>
      <c r="N60" s="14" t="s">
        <v>1109</v>
      </c>
      <c r="P60" s="17" t="str">
        <f t="shared" si="0"/>
        <v>ja</v>
      </c>
      <c r="R60">
        <f t="shared" si="1"/>
        <v>54</v>
      </c>
    </row>
    <row r="61" spans="1:18" x14ac:dyDescent="0.25">
      <c r="A61" s="2" t="s">
        <v>111</v>
      </c>
      <c r="B61" s="2" t="s">
        <v>115</v>
      </c>
      <c r="C61">
        <f>IFERROR(VLOOKUP($B61,Miljövärden!$B$2:$H$551,MATCH(C$2,Miljövärden!$B$2:$H$2,0),FALSE),"Saknas")</f>
        <v>0.13600899999999999</v>
      </c>
      <c r="D61">
        <f>IFERROR(VLOOKUP($B61,Miljövärden!$B$2:$H$551,MATCH(D$2,Miljövärden!$B$2:$H$2,0),FALSE),"Saknas")</f>
        <v>22.375399999999999</v>
      </c>
      <c r="E61">
        <f>IFERROR(VLOOKUP($B61,Miljövärden!$B$2:$H$551,MATCH(E$2,Miljövärden!$B$2:$H$2,0),FALSE),"Saknas")</f>
        <v>7.8488300000000004</v>
      </c>
      <c r="F61">
        <f>IFERROR(VLOOKUP($B61,Miljövärden!$B$2:$H$551,MATCH(F$2,Miljövärden!$B$2:$H$2,0),FALSE),"Saknas")</f>
        <v>2.5756299999999999E-2</v>
      </c>
      <c r="G61" t="str">
        <f>IFERROR(VLOOKUP($B61,Miljövärden!$B$2:$H$551,MATCH(G$2,Miljövärden!$B$2:$H$2,0),FALSE),"Nej, saknas")</f>
        <v>Nej</v>
      </c>
      <c r="H61" s="12" t="str">
        <f>IFERROR(VLOOKUP($B61,Miljövärden!$B$2:$H$551,MATCH(H$2,Miljövärden!$B$2:$H$2,0),FALSE),"Nej, saknas")</f>
        <v>Ja</v>
      </c>
      <c r="M61" s="14" t="s">
        <v>1108</v>
      </c>
      <c r="N61" s="14" t="s">
        <v>1109</v>
      </c>
      <c r="P61" s="17" t="str">
        <f t="shared" si="0"/>
        <v>ja</v>
      </c>
      <c r="R61">
        <f t="shared" si="1"/>
        <v>55</v>
      </c>
    </row>
    <row r="62" spans="1:18" x14ac:dyDescent="0.25">
      <c r="A62" s="2" t="s">
        <v>111</v>
      </c>
      <c r="B62" s="2" t="s">
        <v>116</v>
      </c>
      <c r="C62">
        <f>IFERROR(VLOOKUP($B62,Miljövärden!$B$2:$H$551,MATCH(C$2,Miljövärden!$B$2:$H$2,0),FALSE),"Saknas")</f>
        <v>0.23333300000000001</v>
      </c>
      <c r="D62">
        <f>IFERROR(VLOOKUP($B62,Miljövärden!$B$2:$H$551,MATCH(D$2,Miljövärden!$B$2:$H$2,0),FALSE),"Saknas")</f>
        <v>27.130800000000001</v>
      </c>
      <c r="E62">
        <f>IFERROR(VLOOKUP($B62,Miljövärden!$B$2:$H$551,MATCH(E$2,Miljövärden!$B$2:$H$2,0),FALSE),"Saknas")</f>
        <v>28.414899999999999</v>
      </c>
      <c r="F62">
        <f>IFERROR(VLOOKUP($B62,Miljövärden!$B$2:$H$551,MATCH(F$2,Miljövärden!$B$2:$H$2,0),FALSE),"Saknas")</f>
        <v>2.3169000000000002E-3</v>
      </c>
      <c r="G62" t="str">
        <f>IFERROR(VLOOKUP($B62,Miljövärden!$B$2:$H$551,MATCH(G$2,Miljövärden!$B$2:$H$2,0),FALSE),"Nej, saknas")</f>
        <v>Nej</v>
      </c>
      <c r="H62" s="12" t="str">
        <f>IFERROR(VLOOKUP($B62,Miljövärden!$B$2:$H$551,MATCH(H$2,Miljövärden!$B$2:$H$2,0),FALSE),"Nej, saknas")</f>
        <v>Ja</v>
      </c>
      <c r="M62" s="14" t="s">
        <v>1108</v>
      </c>
      <c r="N62" s="14" t="s">
        <v>1109</v>
      </c>
      <c r="P62" s="17" t="str">
        <f t="shared" si="0"/>
        <v>ja</v>
      </c>
      <c r="R62">
        <f t="shared" si="1"/>
        <v>56</v>
      </c>
    </row>
    <row r="63" spans="1:18" x14ac:dyDescent="0.25">
      <c r="A63" s="2" t="s">
        <v>111</v>
      </c>
      <c r="B63" s="2" t="s">
        <v>117</v>
      </c>
      <c r="C63">
        <f>IFERROR(VLOOKUP($B63,Miljövärden!$B$2:$H$551,MATCH(C$2,Miljövärden!$B$2:$H$2,0),FALSE),"Saknas")</f>
        <v>0.439471</v>
      </c>
      <c r="D63">
        <f>IFERROR(VLOOKUP($B63,Miljövärden!$B$2:$H$551,MATCH(D$2,Miljövärden!$B$2:$H$2,0),FALSE),"Saknas")</f>
        <v>113.21899999999999</v>
      </c>
      <c r="E63">
        <f>IFERROR(VLOOKUP($B63,Miljövärden!$B$2:$H$551,MATCH(E$2,Miljövärden!$B$2:$H$2,0),FALSE),"Saknas")</f>
        <v>9.0111000000000008</v>
      </c>
      <c r="F63">
        <f>IFERROR(VLOOKUP($B63,Miljövärden!$B$2:$H$551,MATCH(F$2,Miljövärden!$B$2:$H$2,0),FALSE),"Saknas")</f>
        <v>0.18173600000000001</v>
      </c>
      <c r="G63" t="str">
        <f>IFERROR(VLOOKUP($B63,Miljövärden!$B$2:$H$551,MATCH(G$2,Miljövärden!$B$2:$H$2,0),FALSE),"Nej, saknas")</f>
        <v>Nej</v>
      </c>
      <c r="H63" s="12" t="str">
        <f>IFERROR(VLOOKUP($B63,Miljövärden!$B$2:$H$551,MATCH(H$2,Miljövärden!$B$2:$H$2,0),FALSE),"Nej, saknas")</f>
        <v>Ja</v>
      </c>
      <c r="M63" s="14" t="s">
        <v>1108</v>
      </c>
      <c r="N63" s="14" t="s">
        <v>1109</v>
      </c>
      <c r="P63" s="17" t="str">
        <f t="shared" si="0"/>
        <v>ja</v>
      </c>
      <c r="R63">
        <f t="shared" si="1"/>
        <v>57</v>
      </c>
    </row>
    <row r="64" spans="1:18" x14ac:dyDescent="0.25">
      <c r="A64" s="2" t="s">
        <v>111</v>
      </c>
      <c r="B64" s="2" t="s">
        <v>118</v>
      </c>
      <c r="C64">
        <f>IFERROR(VLOOKUP($B64,Miljövärden!$B$2:$H$551,MATCH(C$2,Miljövärden!$B$2:$H$2,0),FALSE),"Saknas")</f>
        <v>0.15210399999999999</v>
      </c>
      <c r="D64">
        <f>IFERROR(VLOOKUP($B64,Miljövärden!$B$2:$H$551,MATCH(D$2,Miljövärden!$B$2:$H$2,0),FALSE),"Saknas")</f>
        <v>18.746500000000001</v>
      </c>
      <c r="E64">
        <f>IFERROR(VLOOKUP($B64,Miljövärden!$B$2:$H$551,MATCH(E$2,Miljövärden!$B$2:$H$2,0),FALSE),"Saknas")</f>
        <v>2.2798400000000001</v>
      </c>
      <c r="F64">
        <f>IFERROR(VLOOKUP($B64,Miljövärden!$B$2:$H$551,MATCH(F$2,Miljövärden!$B$2:$H$2,0),FALSE),"Saknas")</f>
        <v>8.7829599999999994E-3</v>
      </c>
      <c r="G64" t="str">
        <f>IFERROR(VLOOKUP($B64,Miljövärden!$B$2:$H$551,MATCH(G$2,Miljövärden!$B$2:$H$2,0),FALSE),"Nej, saknas")</f>
        <v>Nej</v>
      </c>
      <c r="H64" s="12" t="str">
        <f>IFERROR(VLOOKUP($B64,Miljövärden!$B$2:$H$551,MATCH(H$2,Miljövärden!$B$2:$H$2,0),FALSE),"Nej, saknas")</f>
        <v>Ja</v>
      </c>
      <c r="M64" s="14" t="s">
        <v>1108</v>
      </c>
      <c r="N64" s="14" t="s">
        <v>1109</v>
      </c>
      <c r="P64" s="17" t="str">
        <f t="shared" si="0"/>
        <v>ja</v>
      </c>
      <c r="R64">
        <f t="shared" si="1"/>
        <v>58</v>
      </c>
    </row>
    <row r="65" spans="1:18" x14ac:dyDescent="0.25">
      <c r="A65" s="2" t="s">
        <v>111</v>
      </c>
      <c r="B65" s="2" t="s">
        <v>119</v>
      </c>
      <c r="C65">
        <f>IFERROR(VLOOKUP($B65,Miljövärden!$B$2:$H$551,MATCH(C$2,Miljövärden!$B$2:$H$2,0),FALSE),"Saknas")</f>
        <v>0.46335399999999999</v>
      </c>
      <c r="D65">
        <f>IFERROR(VLOOKUP($B65,Miljövärden!$B$2:$H$551,MATCH(D$2,Miljövärden!$B$2:$H$2,0),FALSE),"Saknas")</f>
        <v>60.531399999999998</v>
      </c>
      <c r="E65">
        <f>IFERROR(VLOOKUP($B65,Miljövärden!$B$2:$H$551,MATCH(E$2,Miljövärden!$B$2:$H$2,0),FALSE),"Saknas")</f>
        <v>11.2689</v>
      </c>
      <c r="F65">
        <f>IFERROR(VLOOKUP($B65,Miljövärden!$B$2:$H$551,MATCH(F$2,Miljövärden!$B$2:$H$2,0),FALSE),"Saknas")</f>
        <v>5.7590200000000001E-2</v>
      </c>
      <c r="G65" t="str">
        <f>IFERROR(VLOOKUP($B65,Miljövärden!$B$2:$H$551,MATCH(G$2,Miljövärden!$B$2:$H$2,0),FALSE),"Nej, saknas")</f>
        <v>Nej</v>
      </c>
      <c r="H65" s="12" t="str">
        <f>IFERROR(VLOOKUP($B65,Miljövärden!$B$2:$H$551,MATCH(H$2,Miljövärden!$B$2:$H$2,0),FALSE),"Nej, saknas")</f>
        <v>Ja</v>
      </c>
      <c r="M65" s="14" t="s">
        <v>1108</v>
      </c>
      <c r="N65" s="14" t="s">
        <v>1109</v>
      </c>
      <c r="P65" s="17" t="str">
        <f t="shared" si="0"/>
        <v>ja</v>
      </c>
      <c r="R65">
        <f t="shared" si="1"/>
        <v>59</v>
      </c>
    </row>
    <row r="66" spans="1:18" x14ac:dyDescent="0.25">
      <c r="A66" s="2" t="s">
        <v>111</v>
      </c>
      <c r="B66" s="2" t="s">
        <v>120</v>
      </c>
      <c r="C66">
        <f>IFERROR(VLOOKUP($B66,Miljövärden!$B$2:$H$551,MATCH(C$2,Miljövärden!$B$2:$H$2,0),FALSE),"Saknas")</f>
        <v>0.55678899999999998</v>
      </c>
      <c r="D66">
        <f>IFERROR(VLOOKUP($B66,Miljövärden!$B$2:$H$551,MATCH(D$2,Miljövärden!$B$2:$H$2,0),FALSE),"Saknas")</f>
        <v>135.01599999999999</v>
      </c>
      <c r="E66">
        <f>IFERROR(VLOOKUP($B66,Miljövärden!$B$2:$H$551,MATCH(E$2,Miljövärden!$B$2:$H$2,0),FALSE),"Saknas")</f>
        <v>20.254100000000001</v>
      </c>
      <c r="F66">
        <f>IFERROR(VLOOKUP($B66,Miljövärden!$B$2:$H$551,MATCH(F$2,Miljövärden!$B$2:$H$2,0),FALSE),"Saknas")</f>
        <v>0.50601099999999999</v>
      </c>
      <c r="G66" t="str">
        <f>IFERROR(VLOOKUP($B66,Miljövärden!$B$2:$H$551,MATCH(G$2,Miljövärden!$B$2:$H$2,0),FALSE),"Nej, saknas")</f>
        <v>Nej</v>
      </c>
      <c r="H66" s="12" t="str">
        <f>IFERROR(VLOOKUP($B66,Miljövärden!$B$2:$H$551,MATCH(H$2,Miljövärden!$B$2:$H$2,0),FALSE),"Nej, saknas")</f>
        <v>Ja</v>
      </c>
      <c r="M66" s="14" t="s">
        <v>1108</v>
      </c>
      <c r="N66" s="14" t="s">
        <v>1109</v>
      </c>
      <c r="P66" s="17" t="str">
        <f t="shared" si="0"/>
        <v>ja</v>
      </c>
      <c r="R66">
        <f t="shared" si="1"/>
        <v>60</v>
      </c>
    </row>
    <row r="67" spans="1:18" x14ac:dyDescent="0.25">
      <c r="A67" s="2" t="s">
        <v>111</v>
      </c>
      <c r="B67" s="2" t="s">
        <v>121</v>
      </c>
      <c r="C67">
        <f>IFERROR(VLOOKUP($B67,Miljövärden!$B$2:$H$551,MATCH(C$2,Miljövärden!$B$2:$H$2,0),FALSE),"Saknas")</f>
        <v>0.16828099999999999</v>
      </c>
      <c r="D67">
        <f>IFERROR(VLOOKUP($B67,Miljövärden!$B$2:$H$551,MATCH(D$2,Miljövärden!$B$2:$H$2,0),FALSE),"Saknas")</f>
        <v>83.078199999999995</v>
      </c>
      <c r="E67">
        <f>IFERROR(VLOOKUP($B67,Miljövärden!$B$2:$H$551,MATCH(E$2,Miljövärden!$B$2:$H$2,0),FALSE),"Saknas")</f>
        <v>7.4110899999999997</v>
      </c>
      <c r="F67">
        <f>IFERROR(VLOOKUP($B67,Miljövärden!$B$2:$H$551,MATCH(F$2,Miljövärden!$B$2:$H$2,0),FALSE),"Saknas")</f>
        <v>4.5445800000000001E-2</v>
      </c>
      <c r="G67" t="str">
        <f>IFERROR(VLOOKUP($B67,Miljövärden!$B$2:$H$551,MATCH(G$2,Miljövärden!$B$2:$H$2,0),FALSE),"Nej, saknas")</f>
        <v>Nej</v>
      </c>
      <c r="H67" s="12" t="str">
        <f>IFERROR(VLOOKUP($B67,Miljövärden!$B$2:$H$551,MATCH(H$2,Miljövärden!$B$2:$H$2,0),FALSE),"Nej, saknas")</f>
        <v>Ja</v>
      </c>
      <c r="M67" s="14" t="s">
        <v>1108</v>
      </c>
      <c r="N67" s="14" t="s">
        <v>1109</v>
      </c>
      <c r="P67" s="17" t="str">
        <f t="shared" ref="P67:P130" si="2">IF(K67="x","nej",
IF(L67="x","ja",
IF(H67="ja","ja","nej")))</f>
        <v>ja</v>
      </c>
      <c r="R67">
        <f t="shared" si="1"/>
        <v>61</v>
      </c>
    </row>
    <row r="68" spans="1:18" x14ac:dyDescent="0.25">
      <c r="A68" s="2" t="s">
        <v>111</v>
      </c>
      <c r="B68" s="2" t="s">
        <v>122</v>
      </c>
      <c r="C68">
        <f>IFERROR(VLOOKUP($B68,Miljövärden!$B$2:$H$551,MATCH(C$2,Miljövärden!$B$2:$H$2,0),FALSE),"Saknas")</f>
        <v>0.23864199999999999</v>
      </c>
      <c r="D68">
        <f>IFERROR(VLOOKUP($B68,Miljövärden!$B$2:$H$551,MATCH(D$2,Miljövärden!$B$2:$H$2,0),FALSE),"Saknas")</f>
        <v>109.831</v>
      </c>
      <c r="E68">
        <f>IFERROR(VLOOKUP($B68,Miljövärden!$B$2:$H$551,MATCH(E$2,Miljövärden!$B$2:$H$2,0),FALSE),"Saknas")</f>
        <v>6.2699600000000002</v>
      </c>
      <c r="F68">
        <f>IFERROR(VLOOKUP($B68,Miljövärden!$B$2:$H$551,MATCH(F$2,Miljövärden!$B$2:$H$2,0),FALSE),"Saknas")</f>
        <v>0.116635</v>
      </c>
      <c r="G68" t="str">
        <f>IFERROR(VLOOKUP($B68,Miljövärden!$B$2:$H$551,MATCH(G$2,Miljövärden!$B$2:$H$2,0),FALSE),"Nej, saknas")</f>
        <v>Nej</v>
      </c>
      <c r="H68" s="12" t="str">
        <f>IFERROR(VLOOKUP($B68,Miljövärden!$B$2:$H$551,MATCH(H$2,Miljövärden!$B$2:$H$2,0),FALSE),"Nej, saknas")</f>
        <v>Ja</v>
      </c>
      <c r="M68" s="14" t="s">
        <v>1108</v>
      </c>
      <c r="N68" s="14" t="s">
        <v>1109</v>
      </c>
      <c r="P68" s="17" t="str">
        <f t="shared" si="2"/>
        <v>ja</v>
      </c>
      <c r="R68">
        <f t="shared" si="1"/>
        <v>62</v>
      </c>
    </row>
    <row r="69" spans="1:18" x14ac:dyDescent="0.25">
      <c r="A69" s="2" t="s">
        <v>111</v>
      </c>
      <c r="B69" s="2" t="s">
        <v>123</v>
      </c>
      <c r="C69">
        <f>IFERROR(VLOOKUP($B69,Miljövärden!$B$2:$H$551,MATCH(C$2,Miljövärden!$B$2:$H$2,0),FALSE),"Saknas")</f>
        <v>7.2979199999999994E-2</v>
      </c>
      <c r="D69">
        <f>IFERROR(VLOOKUP($B69,Miljövärden!$B$2:$H$551,MATCH(D$2,Miljövärden!$B$2:$H$2,0),FALSE),"Saknas")</f>
        <v>15.8749</v>
      </c>
      <c r="E69">
        <f>IFERROR(VLOOKUP($B69,Miljövärden!$B$2:$H$551,MATCH(E$2,Miljövärden!$B$2:$H$2,0),FALSE),"Saknas")</f>
        <v>7.5411000000000001</v>
      </c>
      <c r="F69">
        <f>IFERROR(VLOOKUP($B69,Miljövärden!$B$2:$H$551,MATCH(F$2,Miljövärden!$B$2:$H$2,0),FALSE),"Saknas")</f>
        <v>7.2921499999999998E-3</v>
      </c>
      <c r="G69" t="str">
        <f>IFERROR(VLOOKUP($B69,Miljövärden!$B$2:$H$551,MATCH(G$2,Miljövärden!$B$2:$H$2,0),FALSE),"Nej, saknas")</f>
        <v>Nej</v>
      </c>
      <c r="H69" s="12" t="str">
        <f>IFERROR(VLOOKUP($B69,Miljövärden!$B$2:$H$551,MATCH(H$2,Miljövärden!$B$2:$H$2,0),FALSE),"Nej, saknas")</f>
        <v>Ja</v>
      </c>
      <c r="M69" s="14" t="s">
        <v>1108</v>
      </c>
      <c r="N69" s="14" t="s">
        <v>1109</v>
      </c>
      <c r="P69" s="17" t="str">
        <f t="shared" si="2"/>
        <v>ja</v>
      </c>
      <c r="R69">
        <f t="shared" ref="R69:R132" si="3">IF(ISERROR(P69),R68,IF(P69="ja",R68+1,R68))</f>
        <v>63</v>
      </c>
    </row>
    <row r="70" spans="1:18" x14ac:dyDescent="0.25">
      <c r="A70" s="2" t="s">
        <v>111</v>
      </c>
      <c r="B70" s="2" t="s">
        <v>124</v>
      </c>
      <c r="C70">
        <f>IFERROR(VLOOKUP($B70,Miljövärden!$B$2:$H$551,MATCH(C$2,Miljövärden!$B$2:$H$2,0),FALSE),"Saknas")</f>
        <v>0.21329500000000001</v>
      </c>
      <c r="D70">
        <f>IFERROR(VLOOKUP($B70,Miljövärden!$B$2:$H$551,MATCH(D$2,Miljövärden!$B$2:$H$2,0),FALSE),"Saknas")</f>
        <v>45.435000000000002</v>
      </c>
      <c r="E70">
        <f>IFERROR(VLOOKUP($B70,Miljövärden!$B$2:$H$551,MATCH(E$2,Miljövärden!$B$2:$H$2,0),FALSE),"Saknas")</f>
        <v>9.8512400000000007</v>
      </c>
      <c r="F70">
        <f>IFERROR(VLOOKUP($B70,Miljövärden!$B$2:$H$551,MATCH(F$2,Miljövärden!$B$2:$H$2,0),FALSE),"Saknas")</f>
        <v>6.7898700000000006E-2</v>
      </c>
      <c r="G70" t="str">
        <f>IFERROR(VLOOKUP($B70,Miljövärden!$B$2:$H$551,MATCH(G$2,Miljövärden!$B$2:$H$2,0),FALSE),"Nej, saknas")</f>
        <v>Nej</v>
      </c>
      <c r="H70" s="12" t="str">
        <f>IFERROR(VLOOKUP($B70,Miljövärden!$B$2:$H$551,MATCH(H$2,Miljövärden!$B$2:$H$2,0),FALSE),"Nej, saknas")</f>
        <v>Ja</v>
      </c>
      <c r="M70" s="14" t="s">
        <v>1108</v>
      </c>
      <c r="N70" s="14" t="s">
        <v>1109</v>
      </c>
      <c r="P70" s="17" t="str">
        <f t="shared" si="2"/>
        <v>ja</v>
      </c>
      <c r="R70">
        <f t="shared" si="3"/>
        <v>64</v>
      </c>
    </row>
    <row r="71" spans="1:18" x14ac:dyDescent="0.25">
      <c r="A71" s="2" t="s">
        <v>111</v>
      </c>
      <c r="B71" s="2" t="s">
        <v>125</v>
      </c>
      <c r="C71">
        <f>IFERROR(VLOOKUP($B71,Miljövärden!$B$2:$H$551,MATCH(C$2,Miljövärden!$B$2:$H$2,0),FALSE),"Saknas")</f>
        <v>0.16333300000000001</v>
      </c>
      <c r="D71">
        <f>IFERROR(VLOOKUP($B71,Miljövärden!$B$2:$H$551,MATCH(D$2,Miljövärden!$B$2:$H$2,0),FALSE),"Saknas")</f>
        <v>31.260200000000001</v>
      </c>
      <c r="E71">
        <f>IFERROR(VLOOKUP($B71,Miljövärden!$B$2:$H$551,MATCH(E$2,Miljövärden!$B$2:$H$2,0),FALSE),"Saknas")</f>
        <v>9.5071700000000003</v>
      </c>
      <c r="F71">
        <f>IFERROR(VLOOKUP($B71,Miljövärden!$B$2:$H$551,MATCH(F$2,Miljövärden!$B$2:$H$2,0),FALSE),"Saknas")</f>
        <v>4.9574199999999999E-2</v>
      </c>
      <c r="G71" t="str">
        <f>IFERROR(VLOOKUP($B71,Miljövärden!$B$2:$H$551,MATCH(G$2,Miljövärden!$B$2:$H$2,0),FALSE),"Nej, saknas")</f>
        <v>Nej</v>
      </c>
      <c r="H71" s="12" t="str">
        <f>IFERROR(VLOOKUP($B71,Miljövärden!$B$2:$H$551,MATCH(H$2,Miljövärden!$B$2:$H$2,0),FALSE),"Nej, saknas")</f>
        <v>Ja</v>
      </c>
      <c r="M71" s="14" t="s">
        <v>1108</v>
      </c>
      <c r="N71" s="14" t="s">
        <v>1109</v>
      </c>
      <c r="P71" s="17" t="str">
        <f t="shared" si="2"/>
        <v>ja</v>
      </c>
      <c r="R71">
        <f t="shared" si="3"/>
        <v>65</v>
      </c>
    </row>
    <row r="72" spans="1:18" x14ac:dyDescent="0.25">
      <c r="A72" s="2" t="s">
        <v>111</v>
      </c>
      <c r="B72" s="2" t="s">
        <v>126</v>
      </c>
      <c r="C72">
        <f>IFERROR(VLOOKUP($B72,Miljövärden!$B$2:$H$551,MATCH(C$2,Miljövärden!$B$2:$H$2,0),FALSE),"Saknas")</f>
        <v>8.6043800000000004E-2</v>
      </c>
      <c r="D72">
        <f>IFERROR(VLOOKUP($B72,Miljövärden!$B$2:$H$551,MATCH(D$2,Miljövärden!$B$2:$H$2,0),FALSE),"Saknas")</f>
        <v>14.304399999999999</v>
      </c>
      <c r="E72">
        <f>IFERROR(VLOOKUP($B72,Miljövärden!$B$2:$H$551,MATCH(E$2,Miljövärden!$B$2:$H$2,0),FALSE),"Saknas")</f>
        <v>0.33328099999999999</v>
      </c>
      <c r="F72">
        <f>IFERROR(VLOOKUP($B72,Miljövärden!$B$2:$H$551,MATCH(F$2,Miljövärden!$B$2:$H$2,0),FALSE),"Saknas")</f>
        <v>2.32074E-2</v>
      </c>
      <c r="G72" t="str">
        <f>IFERROR(VLOOKUP($B72,Miljövärden!$B$2:$H$551,MATCH(G$2,Miljövärden!$B$2:$H$2,0),FALSE),"Nej, saknas")</f>
        <v>Nej</v>
      </c>
      <c r="H72" s="12" t="str">
        <f>IFERROR(VLOOKUP($B72,Miljövärden!$B$2:$H$551,MATCH(H$2,Miljövärden!$B$2:$H$2,0),FALSE),"Nej, saknas")</f>
        <v>Ja</v>
      </c>
      <c r="M72" s="14" t="s">
        <v>1108</v>
      </c>
      <c r="N72" s="14" t="s">
        <v>1109</v>
      </c>
      <c r="P72" s="17" t="str">
        <f t="shared" si="2"/>
        <v>ja</v>
      </c>
      <c r="R72">
        <f t="shared" si="3"/>
        <v>66</v>
      </c>
    </row>
    <row r="73" spans="1:18" x14ac:dyDescent="0.25">
      <c r="A73" s="2" t="s">
        <v>111</v>
      </c>
      <c r="B73" s="2" t="s">
        <v>127</v>
      </c>
      <c r="C73">
        <f>IFERROR(VLOOKUP($B73,Miljövärden!$B$2:$H$551,MATCH(C$2,Miljövärden!$B$2:$H$2,0),FALSE),"Saknas")</f>
        <v>0.26640900000000001</v>
      </c>
      <c r="D73">
        <f>IFERROR(VLOOKUP($B73,Miljövärden!$B$2:$H$551,MATCH(D$2,Miljövärden!$B$2:$H$2,0),FALSE),"Saknas")</f>
        <v>41.090499999999999</v>
      </c>
      <c r="E73">
        <f>IFERROR(VLOOKUP($B73,Miljövärden!$B$2:$H$551,MATCH(E$2,Miljövärden!$B$2:$H$2,0),FALSE),"Saknas")</f>
        <v>14.7338</v>
      </c>
      <c r="F73">
        <f>IFERROR(VLOOKUP($B73,Miljövärden!$B$2:$H$551,MATCH(F$2,Miljövärden!$B$2:$H$2,0),FALSE),"Saknas")</f>
        <v>8.8545600000000002E-2</v>
      </c>
      <c r="G73" t="str">
        <f>IFERROR(VLOOKUP($B73,Miljövärden!$B$2:$H$551,MATCH(G$2,Miljövärden!$B$2:$H$2,0),FALSE),"Nej, saknas")</f>
        <v>Nej</v>
      </c>
      <c r="H73" s="12" t="str">
        <f>IFERROR(VLOOKUP($B73,Miljövärden!$B$2:$H$551,MATCH(H$2,Miljövärden!$B$2:$H$2,0),FALSE),"Nej, saknas")</f>
        <v>Ja</v>
      </c>
      <c r="M73" s="14" t="s">
        <v>1108</v>
      </c>
      <c r="N73" s="14" t="s">
        <v>1109</v>
      </c>
      <c r="P73" s="17" t="str">
        <f t="shared" si="2"/>
        <v>ja</v>
      </c>
      <c r="R73">
        <f t="shared" si="3"/>
        <v>67</v>
      </c>
    </row>
    <row r="74" spans="1:18" x14ac:dyDescent="0.25">
      <c r="A74" s="2" t="s">
        <v>111</v>
      </c>
      <c r="B74" s="2" t="s">
        <v>128</v>
      </c>
      <c r="C74">
        <f>IFERROR(VLOOKUP($B74,Miljövärden!$B$2:$H$551,MATCH(C$2,Miljövärden!$B$2:$H$2,0),FALSE),"Saknas")</f>
        <v>0.605437</v>
      </c>
      <c r="D74">
        <f>IFERROR(VLOOKUP($B74,Miljövärden!$B$2:$H$551,MATCH(D$2,Miljövärden!$B$2:$H$2,0),FALSE),"Saknas")</f>
        <v>92.003399999999999</v>
      </c>
      <c r="E74">
        <f>IFERROR(VLOOKUP($B74,Miljövärden!$B$2:$H$551,MATCH(E$2,Miljövärden!$B$2:$H$2,0),FALSE),"Saknas")</f>
        <v>4.7277500000000003</v>
      </c>
      <c r="F74">
        <f>IFERROR(VLOOKUP($B74,Miljövärden!$B$2:$H$551,MATCH(F$2,Miljövärden!$B$2:$H$2,0),FALSE),"Saknas")</f>
        <v>8.6323999999999998E-2</v>
      </c>
      <c r="G74" t="str">
        <f>IFERROR(VLOOKUP($B74,Miljövärden!$B$2:$H$551,MATCH(G$2,Miljövärden!$B$2:$H$2,0),FALSE),"Nej, saknas")</f>
        <v>Nej</v>
      </c>
      <c r="H74" s="12" t="str">
        <f>IFERROR(VLOOKUP($B74,Miljövärden!$B$2:$H$551,MATCH(H$2,Miljövärden!$B$2:$H$2,0),FALSE),"Nej, saknas")</f>
        <v>Ja</v>
      </c>
      <c r="M74" s="14" t="s">
        <v>1108</v>
      </c>
      <c r="N74" s="14" t="s">
        <v>1109</v>
      </c>
      <c r="P74" s="17" t="str">
        <f t="shared" si="2"/>
        <v>ja</v>
      </c>
      <c r="R74">
        <f t="shared" si="3"/>
        <v>68</v>
      </c>
    </row>
    <row r="75" spans="1:18" x14ac:dyDescent="0.25">
      <c r="A75" s="2" t="s">
        <v>111</v>
      </c>
      <c r="B75" s="2" t="s">
        <v>129</v>
      </c>
      <c r="C75">
        <f>IFERROR(VLOOKUP($B75,Miljövärden!$B$2:$H$551,MATCH(C$2,Miljövärden!$B$2:$H$2,0),FALSE),"Saknas")</f>
        <v>0.176317</v>
      </c>
      <c r="D75">
        <f>IFERROR(VLOOKUP($B75,Miljövärden!$B$2:$H$551,MATCH(D$2,Miljövärden!$B$2:$H$2,0),FALSE),"Saknas")</f>
        <v>34.583799999999997</v>
      </c>
      <c r="E75">
        <f>IFERROR(VLOOKUP($B75,Miljövärden!$B$2:$H$551,MATCH(E$2,Miljövärden!$B$2:$H$2,0),FALSE),"Saknas")</f>
        <v>9.2127599999999994</v>
      </c>
      <c r="F75">
        <f>IFERROR(VLOOKUP($B75,Miljövärden!$B$2:$H$551,MATCH(F$2,Miljövärden!$B$2:$H$2,0),FALSE),"Saknas")</f>
        <v>3.67508E-2</v>
      </c>
      <c r="G75" t="str">
        <f>IFERROR(VLOOKUP($B75,Miljövärden!$B$2:$H$551,MATCH(G$2,Miljövärden!$B$2:$H$2,0),FALSE),"Nej, saknas")</f>
        <v>Nej</v>
      </c>
      <c r="H75" s="12" t="str">
        <f>IFERROR(VLOOKUP($B75,Miljövärden!$B$2:$H$551,MATCH(H$2,Miljövärden!$B$2:$H$2,0),FALSE),"Nej, saknas")</f>
        <v>Ja</v>
      </c>
      <c r="M75" s="14" t="s">
        <v>1108</v>
      </c>
      <c r="N75" s="14" t="s">
        <v>1109</v>
      </c>
      <c r="P75" s="17" t="str">
        <f t="shared" si="2"/>
        <v>ja</v>
      </c>
      <c r="R75">
        <f t="shared" si="3"/>
        <v>69</v>
      </c>
    </row>
    <row r="76" spans="1:18" x14ac:dyDescent="0.25">
      <c r="A76" s="2" t="s">
        <v>111</v>
      </c>
      <c r="B76" s="2" t="s">
        <v>130</v>
      </c>
      <c r="C76">
        <f>IFERROR(VLOOKUP($B76,Miljövärden!$B$2:$H$551,MATCH(C$2,Miljövärden!$B$2:$H$2,0),FALSE),"Saknas")</f>
        <v>8.3045999999999995E-2</v>
      </c>
      <c r="D76">
        <f>IFERROR(VLOOKUP($B76,Miljövärden!$B$2:$H$551,MATCH(D$2,Miljövärden!$B$2:$H$2,0),FALSE),"Saknas")</f>
        <v>16.673300000000001</v>
      </c>
      <c r="E76">
        <f>IFERROR(VLOOKUP($B76,Miljövärden!$B$2:$H$551,MATCH(E$2,Miljövärden!$B$2:$H$2,0),FALSE),"Saknas")</f>
        <v>8.0934799999999996</v>
      </c>
      <c r="F76">
        <f>IFERROR(VLOOKUP($B76,Miljövärden!$B$2:$H$551,MATCH(F$2,Miljövärden!$B$2:$H$2,0),FALSE),"Saknas")</f>
        <v>1.3881900000000001E-2</v>
      </c>
      <c r="G76" t="str">
        <f>IFERROR(VLOOKUP($B76,Miljövärden!$B$2:$H$551,MATCH(G$2,Miljövärden!$B$2:$H$2,0),FALSE),"Nej, saknas")</f>
        <v>Nej</v>
      </c>
      <c r="H76" s="12" t="str">
        <f>IFERROR(VLOOKUP($B76,Miljövärden!$B$2:$H$551,MATCH(H$2,Miljövärden!$B$2:$H$2,0),FALSE),"Nej, saknas")</f>
        <v>Ja</v>
      </c>
      <c r="M76" s="14" t="s">
        <v>1108</v>
      </c>
      <c r="N76" s="14" t="s">
        <v>1109</v>
      </c>
      <c r="P76" s="17" t="str">
        <f t="shared" si="2"/>
        <v>ja</v>
      </c>
      <c r="R76">
        <f t="shared" si="3"/>
        <v>70</v>
      </c>
    </row>
    <row r="77" spans="1:18" x14ac:dyDescent="0.25">
      <c r="A77" s="2" t="s">
        <v>111</v>
      </c>
      <c r="B77" s="2" t="s">
        <v>131</v>
      </c>
      <c r="C77">
        <f>IFERROR(VLOOKUP($B77,Miljövärden!$B$2:$H$551,MATCH(C$2,Miljövärden!$B$2:$H$2,0),FALSE),"Saknas")</f>
        <v>0.151001</v>
      </c>
      <c r="D77">
        <f>IFERROR(VLOOKUP($B77,Miljövärden!$B$2:$H$551,MATCH(D$2,Miljövärden!$B$2:$H$2,0),FALSE),"Saknas")</f>
        <v>27.946000000000002</v>
      </c>
      <c r="E77">
        <f>IFERROR(VLOOKUP($B77,Miljövärden!$B$2:$H$551,MATCH(E$2,Miljövärden!$B$2:$H$2,0),FALSE),"Saknas")</f>
        <v>8.8844899999999996</v>
      </c>
      <c r="F77">
        <f>IFERROR(VLOOKUP($B77,Miljövärden!$B$2:$H$551,MATCH(F$2,Miljövärden!$B$2:$H$2,0),FALSE),"Saknas")</f>
        <v>4.1761399999999997E-2</v>
      </c>
      <c r="G77" t="str">
        <f>IFERROR(VLOOKUP($B77,Miljövärden!$B$2:$H$551,MATCH(G$2,Miljövärden!$B$2:$H$2,0),FALSE),"Nej, saknas")</f>
        <v>Nej</v>
      </c>
      <c r="H77" s="12" t="str">
        <f>IFERROR(VLOOKUP($B77,Miljövärden!$B$2:$H$551,MATCH(H$2,Miljövärden!$B$2:$H$2,0),FALSE),"Nej, saknas")</f>
        <v>Ja</v>
      </c>
      <c r="M77" s="14" t="s">
        <v>1108</v>
      </c>
      <c r="N77" s="14" t="s">
        <v>1109</v>
      </c>
      <c r="P77" s="17" t="str">
        <f t="shared" si="2"/>
        <v>ja</v>
      </c>
      <c r="R77">
        <f t="shared" si="3"/>
        <v>71</v>
      </c>
    </row>
    <row r="78" spans="1:18" x14ac:dyDescent="0.25">
      <c r="A78" s="2" t="s">
        <v>111</v>
      </c>
      <c r="B78" s="2" t="s">
        <v>132</v>
      </c>
      <c r="C78">
        <f>IFERROR(VLOOKUP($B78,Miljövärden!$B$2:$H$551,MATCH(C$2,Miljövärden!$B$2:$H$2,0),FALSE),"Saknas")</f>
        <v>0</v>
      </c>
      <c r="D78">
        <f>IFERROR(VLOOKUP($B78,Miljövärden!$B$2:$H$551,MATCH(D$2,Miljövärden!$B$2:$H$2,0),FALSE),"Saknas")</f>
        <v>0</v>
      </c>
      <c r="E78">
        <f>IFERROR(VLOOKUP($B78,Miljövärden!$B$2:$H$551,MATCH(E$2,Miljövärden!$B$2:$H$2,0),FALSE),"Saknas")</f>
        <v>0</v>
      </c>
      <c r="F78">
        <f>IFERROR(VLOOKUP($B78,Miljövärden!$B$2:$H$551,MATCH(F$2,Miljövärden!$B$2:$H$2,0),FALSE),"Saknas")</f>
        <v>0</v>
      </c>
      <c r="G78" t="str">
        <f>IFERROR(VLOOKUP($B78,Miljövärden!$B$2:$H$551,MATCH(G$2,Miljövärden!$B$2:$H$2,0),FALSE),"Nej, saknas")</f>
        <v>Nej</v>
      </c>
      <c r="H78" s="12" t="str">
        <f>IFERROR(VLOOKUP($B78,Miljövärden!$B$2:$H$551,MATCH(H$2,Miljövärden!$B$2:$H$2,0),FALSE),"Nej, saknas")</f>
        <v>Nej</v>
      </c>
      <c r="M78" s="14" t="s">
        <v>1108</v>
      </c>
      <c r="N78" s="14" t="s">
        <v>1109</v>
      </c>
      <c r="P78" s="17" t="str">
        <f t="shared" si="2"/>
        <v>nej</v>
      </c>
      <c r="R78">
        <f t="shared" si="3"/>
        <v>71</v>
      </c>
    </row>
    <row r="79" spans="1:18" x14ac:dyDescent="0.25">
      <c r="A79" s="2" t="s">
        <v>133</v>
      </c>
      <c r="B79" s="2" t="s">
        <v>134</v>
      </c>
      <c r="C79">
        <f>IFERROR(VLOOKUP($B79,Miljövärden!$B$2:$H$551,MATCH(C$2,Miljövärden!$B$2:$H$2,0),FALSE),"Saknas")</f>
        <v>0</v>
      </c>
      <c r="D79">
        <f>IFERROR(VLOOKUP($B79,Miljövärden!$B$2:$H$551,MATCH(D$2,Miljövärden!$B$2:$H$2,0),FALSE),"Saknas")</f>
        <v>0</v>
      </c>
      <c r="E79">
        <f>IFERROR(VLOOKUP($B79,Miljövärden!$B$2:$H$551,MATCH(E$2,Miljövärden!$B$2:$H$2,0),FALSE),"Saknas")</f>
        <v>0</v>
      </c>
      <c r="F79">
        <f>IFERROR(VLOOKUP($B79,Miljövärden!$B$2:$H$551,MATCH(F$2,Miljövärden!$B$2:$H$2,0),FALSE),"Saknas")</f>
        <v>0</v>
      </c>
      <c r="G79" t="str">
        <f>IFERROR(VLOOKUP($B79,Miljövärden!$B$2:$H$551,MATCH(G$2,Miljövärden!$B$2:$H$2,0),FALSE),"Nej, saknas")</f>
        <v>Nej</v>
      </c>
      <c r="H79" s="12" t="str">
        <f>IFERROR(VLOOKUP($B79,Miljövärden!$B$2:$H$551,MATCH(H$2,Miljövärden!$B$2:$H$2,0),FALSE),"Nej, saknas")</f>
        <v>Nej</v>
      </c>
      <c r="P79" s="17" t="str">
        <f t="shared" si="2"/>
        <v>nej</v>
      </c>
      <c r="R79">
        <f t="shared" si="3"/>
        <v>71</v>
      </c>
    </row>
    <row r="80" spans="1:18" x14ac:dyDescent="0.25">
      <c r="A80" s="2" t="s">
        <v>135</v>
      </c>
      <c r="B80" s="2" t="s">
        <v>136</v>
      </c>
      <c r="C80">
        <f>IFERROR(VLOOKUP($B80,Miljövärden!$B$2:$H$551,MATCH(C$2,Miljövärden!$B$2:$H$2,0),FALSE),"Saknas")</f>
        <v>0.120499</v>
      </c>
      <c r="D80">
        <f>IFERROR(VLOOKUP($B80,Miljövärden!$B$2:$H$551,MATCH(D$2,Miljövärden!$B$2:$H$2,0),FALSE),"Saknas")</f>
        <v>119.10899999999999</v>
      </c>
      <c r="E80">
        <f>IFERROR(VLOOKUP($B80,Miljövärden!$B$2:$H$551,MATCH(E$2,Miljövärden!$B$2:$H$2,0),FALSE),"Saknas")</f>
        <v>5.6964100000000002</v>
      </c>
      <c r="F80">
        <f>IFERROR(VLOOKUP($B80,Miljövärden!$B$2:$H$551,MATCH(F$2,Miljövärden!$B$2:$H$2,0),FALSE),"Saknas")</f>
        <v>8.47615E-3</v>
      </c>
      <c r="G80" t="str">
        <f>IFERROR(VLOOKUP($B80,Miljövärden!$B$2:$H$551,MATCH(G$2,Miljövärden!$B$2:$H$2,0),FALSE),"Nej, saknas")</f>
        <v>Ja</v>
      </c>
      <c r="H80" s="12" t="str">
        <f>IFERROR(VLOOKUP($B80,Miljövärden!$B$2:$H$551,MATCH(H$2,Miljövärden!$B$2:$H$2,0),FALSE),"Nej, saknas")</f>
        <v>Ja</v>
      </c>
      <c r="P80" s="17" t="str">
        <f t="shared" si="2"/>
        <v>ja</v>
      </c>
      <c r="R80">
        <f t="shared" si="3"/>
        <v>72</v>
      </c>
    </row>
    <row r="81" spans="1:18" x14ac:dyDescent="0.25">
      <c r="A81" s="2" t="s">
        <v>135</v>
      </c>
      <c r="B81" s="2" t="s">
        <v>137</v>
      </c>
      <c r="C81">
        <f>IFERROR(VLOOKUP($B81,Miljövärden!$B$2:$H$551,MATCH(C$2,Miljövärden!$B$2:$H$2,0),FALSE),"Saknas")</f>
        <v>0.117697</v>
      </c>
      <c r="D81">
        <f>IFERROR(VLOOKUP($B81,Miljövärden!$B$2:$H$551,MATCH(D$2,Miljövärden!$B$2:$H$2,0),FALSE),"Saknas")</f>
        <v>24.389700000000001</v>
      </c>
      <c r="E81">
        <f>IFERROR(VLOOKUP($B81,Miljövärden!$B$2:$H$551,MATCH(E$2,Miljövärden!$B$2:$H$2,0),FALSE),"Saknas")</f>
        <v>10.996499999999999</v>
      </c>
      <c r="F81">
        <f>IFERROR(VLOOKUP($B81,Miljövärden!$B$2:$H$551,MATCH(F$2,Miljövärden!$B$2:$H$2,0),FALSE),"Saknas")</f>
        <v>7.6767600000000004E-3</v>
      </c>
      <c r="G81" t="str">
        <f>IFERROR(VLOOKUP($B81,Miljövärden!$B$2:$H$551,MATCH(G$2,Miljövärden!$B$2:$H$2,0),FALSE),"Nej, saknas")</f>
        <v>Ja</v>
      </c>
      <c r="H81" s="12" t="str">
        <f>IFERROR(VLOOKUP($B81,Miljövärden!$B$2:$H$551,MATCH(H$2,Miljövärden!$B$2:$H$2,0),FALSE),"Nej, saknas")</f>
        <v>Ja</v>
      </c>
      <c r="P81" s="17" t="str">
        <f t="shared" si="2"/>
        <v>ja</v>
      </c>
      <c r="R81">
        <f t="shared" si="3"/>
        <v>73</v>
      </c>
    </row>
    <row r="82" spans="1:18" x14ac:dyDescent="0.25">
      <c r="A82" s="2" t="s">
        <v>135</v>
      </c>
      <c r="B82" s="2" t="s">
        <v>138</v>
      </c>
      <c r="C82">
        <f>IFERROR(VLOOKUP($B82,Miljövärden!$B$2:$H$551,MATCH(C$2,Miljövärden!$B$2:$H$2,0),FALSE),"Saknas")</f>
        <v>0.115908</v>
      </c>
      <c r="D82">
        <f>IFERROR(VLOOKUP($B82,Miljövärden!$B$2:$H$551,MATCH(D$2,Miljövärden!$B$2:$H$2,0),FALSE),"Saknas")</f>
        <v>24.1494</v>
      </c>
      <c r="E82">
        <f>IFERROR(VLOOKUP($B82,Miljövärden!$B$2:$H$551,MATCH(E$2,Miljövärden!$B$2:$H$2,0),FALSE),"Saknas")</f>
        <v>10.8514</v>
      </c>
      <c r="F82">
        <f>IFERROR(VLOOKUP($B82,Miljövärden!$B$2:$H$551,MATCH(F$2,Miljövärden!$B$2:$H$2,0),FALSE),"Saknas")</f>
        <v>7.8870499999999996E-3</v>
      </c>
      <c r="G82" t="str">
        <f>IFERROR(VLOOKUP($B82,Miljövärden!$B$2:$H$551,MATCH(G$2,Miljövärden!$B$2:$H$2,0),FALSE),"Nej, saknas")</f>
        <v>Ja</v>
      </c>
      <c r="H82" s="12" t="str">
        <f>IFERROR(VLOOKUP($B82,Miljövärden!$B$2:$H$551,MATCH(H$2,Miljövärden!$B$2:$H$2,0),FALSE),"Nej, saknas")</f>
        <v>Ja</v>
      </c>
      <c r="P82" s="17" t="str">
        <f t="shared" si="2"/>
        <v>ja</v>
      </c>
      <c r="R82">
        <f t="shared" si="3"/>
        <v>74</v>
      </c>
    </row>
    <row r="83" spans="1:18" x14ac:dyDescent="0.25">
      <c r="A83" s="2" t="s">
        <v>139</v>
      </c>
      <c r="B83" s="2" t="s">
        <v>140</v>
      </c>
      <c r="C83">
        <f>IFERROR(VLOOKUP($B83,Miljövärden!$B$2:$H$551,MATCH(C$2,Miljövärden!$B$2:$H$2,0),FALSE),"Saknas")</f>
        <v>0.81604600000000005</v>
      </c>
      <c r="D83">
        <f>IFERROR(VLOOKUP($B83,Miljövärden!$B$2:$H$551,MATCH(D$2,Miljövärden!$B$2:$H$2,0),FALSE),"Saknas")</f>
        <v>43.957900000000002</v>
      </c>
      <c r="E83">
        <f>IFERROR(VLOOKUP($B83,Miljövärden!$B$2:$H$551,MATCH(E$2,Miljövärden!$B$2:$H$2,0),FALSE),"Saknas")</f>
        <v>29.8216</v>
      </c>
      <c r="F83">
        <f>IFERROR(VLOOKUP($B83,Miljövärden!$B$2:$H$551,MATCH(F$2,Miljövärden!$B$2:$H$2,0),FALSE),"Saknas")</f>
        <v>5.4583899999999998E-2</v>
      </c>
      <c r="G83" t="str">
        <f>IFERROR(VLOOKUP($B83,Miljövärden!$B$2:$H$551,MATCH(G$2,Miljövärden!$B$2:$H$2,0),FALSE),"Nej, saknas")</f>
        <v>Nej</v>
      </c>
      <c r="H83" s="12" t="str">
        <f>IFERROR(VLOOKUP($B83,Miljövärden!$B$2:$H$551,MATCH(H$2,Miljövärden!$B$2:$H$2,0),FALSE),"Nej, saknas")</f>
        <v>Ja</v>
      </c>
      <c r="P83" s="17" t="str">
        <f t="shared" si="2"/>
        <v>ja</v>
      </c>
      <c r="R83">
        <f t="shared" si="3"/>
        <v>75</v>
      </c>
    </row>
    <row r="84" spans="1:18" x14ac:dyDescent="0.25">
      <c r="A84" s="2" t="s">
        <v>141</v>
      </c>
      <c r="B84" s="2" t="s">
        <v>142</v>
      </c>
      <c r="C84">
        <f>IFERROR(VLOOKUP($B84,Miljövärden!$B$2:$H$551,MATCH(C$2,Miljövärden!$B$2:$H$2,0),FALSE),"Saknas")</f>
        <v>0.114616</v>
      </c>
      <c r="D84">
        <f>IFERROR(VLOOKUP($B84,Miljövärden!$B$2:$H$551,MATCH(D$2,Miljövärden!$B$2:$H$2,0),FALSE),"Saknas")</f>
        <v>23.092700000000001</v>
      </c>
      <c r="E84">
        <f>IFERROR(VLOOKUP($B84,Miljövärden!$B$2:$H$551,MATCH(E$2,Miljövärden!$B$2:$H$2,0),FALSE),"Saknas")</f>
        <v>8.8082499999999992</v>
      </c>
      <c r="F84">
        <f>IFERROR(VLOOKUP($B84,Miljövärden!$B$2:$H$551,MATCH(F$2,Miljövärden!$B$2:$H$2,0),FALSE),"Saknas")</f>
        <v>3.6794199999999999E-2</v>
      </c>
      <c r="G84" t="str">
        <f>IFERROR(VLOOKUP($B84,Miljövärden!$B$2:$H$551,MATCH(G$2,Miljövärden!$B$2:$H$2,0),FALSE),"Nej, saknas")</f>
        <v>Ja</v>
      </c>
      <c r="H84" s="12" t="str">
        <f>IFERROR(VLOOKUP($B84,Miljövärden!$B$2:$H$551,MATCH(H$2,Miljövärden!$B$2:$H$2,0),FALSE),"Nej, saknas")</f>
        <v>Ja</v>
      </c>
      <c r="P84" s="17" t="str">
        <f t="shared" si="2"/>
        <v>ja</v>
      </c>
      <c r="R84">
        <f t="shared" si="3"/>
        <v>76</v>
      </c>
    </row>
    <row r="85" spans="1:18" x14ac:dyDescent="0.25">
      <c r="A85" s="2" t="s">
        <v>141</v>
      </c>
      <c r="B85" s="2" t="s">
        <v>143</v>
      </c>
      <c r="C85">
        <f>IFERROR(VLOOKUP($B85,Miljövärden!$B$2:$H$551,MATCH(C$2,Miljövärden!$B$2:$H$2,0),FALSE),"Saknas")</f>
        <v>4.7862799999999997E-2</v>
      </c>
      <c r="D85">
        <f>IFERROR(VLOOKUP($B85,Miljövärden!$B$2:$H$551,MATCH(D$2,Miljövärden!$B$2:$H$2,0),FALSE),"Saknas")</f>
        <v>12.962999999999999</v>
      </c>
      <c r="E85">
        <f>IFERROR(VLOOKUP($B85,Miljövärden!$B$2:$H$551,MATCH(E$2,Miljövärden!$B$2:$H$2,0),FALSE),"Saknas")</f>
        <v>9.2843699999999991</v>
      </c>
      <c r="F85">
        <f>IFERROR(VLOOKUP($B85,Miljövärden!$B$2:$H$551,MATCH(F$2,Miljövärden!$B$2:$H$2,0),FALSE),"Saknas")</f>
        <v>2.8119600000000001E-3</v>
      </c>
      <c r="G85" t="str">
        <f>IFERROR(VLOOKUP($B85,Miljövärden!$B$2:$H$551,MATCH(G$2,Miljövärden!$B$2:$H$2,0),FALSE),"Nej, saknas")</f>
        <v>Ja</v>
      </c>
      <c r="H85" s="12" t="str">
        <f>IFERROR(VLOOKUP($B85,Miljövärden!$B$2:$H$551,MATCH(H$2,Miljövärden!$B$2:$H$2,0),FALSE),"Nej, saknas")</f>
        <v>Ja</v>
      </c>
      <c r="P85" s="17" t="str">
        <f t="shared" si="2"/>
        <v>ja</v>
      </c>
      <c r="R85">
        <f t="shared" si="3"/>
        <v>77</v>
      </c>
    </row>
    <row r="86" spans="1:18" x14ac:dyDescent="0.25">
      <c r="A86" s="2" t="s">
        <v>144</v>
      </c>
      <c r="B86" s="2" t="s">
        <v>145</v>
      </c>
      <c r="C86">
        <f>IFERROR(VLOOKUP($B86,Miljövärden!$B$2:$H$551,MATCH(C$2,Miljövärden!$B$2:$H$2,0),FALSE),"Saknas")</f>
        <v>0.10719099999999999</v>
      </c>
      <c r="D86">
        <f>IFERROR(VLOOKUP($B86,Miljövärden!$B$2:$H$551,MATCH(D$2,Miljövärden!$B$2:$H$2,0),FALSE),"Saknas")</f>
        <v>17.046900000000001</v>
      </c>
      <c r="E86">
        <f>IFERROR(VLOOKUP($B86,Miljövärden!$B$2:$H$551,MATCH(E$2,Miljövärden!$B$2:$H$2,0),FALSE),"Saknas")</f>
        <v>9.43506</v>
      </c>
      <c r="F86">
        <f>IFERROR(VLOOKUP($B86,Miljövärden!$B$2:$H$551,MATCH(F$2,Miljövärden!$B$2:$H$2,0),FALSE),"Saknas")</f>
        <v>1.72572E-2</v>
      </c>
      <c r="G86" t="str">
        <f>IFERROR(VLOOKUP($B86,Miljövärden!$B$2:$H$551,MATCH(G$2,Miljövärden!$B$2:$H$2,0),FALSE),"Nej, saknas")</f>
        <v>Nej</v>
      </c>
      <c r="H86" s="12" t="str">
        <f>IFERROR(VLOOKUP($B86,Miljövärden!$B$2:$H$551,MATCH(H$2,Miljövärden!$B$2:$H$2,0),FALSE),"Nej, saknas")</f>
        <v>Ja</v>
      </c>
      <c r="P86" s="17" t="str">
        <f t="shared" si="2"/>
        <v>ja</v>
      </c>
      <c r="R86">
        <f t="shared" si="3"/>
        <v>78</v>
      </c>
    </row>
    <row r="87" spans="1:18" x14ac:dyDescent="0.25">
      <c r="A87" s="2" t="s">
        <v>146</v>
      </c>
      <c r="B87" s="2" t="s">
        <v>147</v>
      </c>
      <c r="C87">
        <f>IFERROR(VLOOKUP($B87,Miljövärden!$B$2:$H$551,MATCH(C$2,Miljövärden!$B$2:$H$2,0),FALSE),"Saknas")</f>
        <v>8.8572999999999999E-2</v>
      </c>
      <c r="D87">
        <f>IFERROR(VLOOKUP($B87,Miljövärden!$B$2:$H$551,MATCH(D$2,Miljövärden!$B$2:$H$2,0),FALSE),"Saknas")</f>
        <v>10.974299999999999</v>
      </c>
      <c r="E87">
        <f>IFERROR(VLOOKUP($B87,Miljövärden!$B$2:$H$551,MATCH(E$2,Miljövärden!$B$2:$H$2,0),FALSE),"Saknas")</f>
        <v>5.17502</v>
      </c>
      <c r="F87">
        <f>IFERROR(VLOOKUP($B87,Miljövärden!$B$2:$H$551,MATCH(F$2,Miljövärden!$B$2:$H$2,0),FALSE),"Saknas")</f>
        <v>6.7091399999999997E-3</v>
      </c>
      <c r="G87" t="str">
        <f>IFERROR(VLOOKUP($B87,Miljövärden!$B$2:$H$551,MATCH(G$2,Miljövärden!$B$2:$H$2,0),FALSE),"Nej, saknas")</f>
        <v>Nej</v>
      </c>
      <c r="H87" s="12" t="str">
        <f>IFERROR(VLOOKUP($B87,Miljövärden!$B$2:$H$551,MATCH(H$2,Miljövärden!$B$2:$H$2,0),FALSE),"Nej, saknas")</f>
        <v>Ja</v>
      </c>
      <c r="P87" s="17" t="str">
        <f t="shared" si="2"/>
        <v>ja</v>
      </c>
      <c r="R87">
        <f t="shared" si="3"/>
        <v>79</v>
      </c>
    </row>
    <row r="88" spans="1:18" x14ac:dyDescent="0.25">
      <c r="A88" s="2" t="s">
        <v>148</v>
      </c>
      <c r="B88" s="2" t="s">
        <v>149</v>
      </c>
      <c r="C88">
        <f>IFERROR(VLOOKUP($B88,Miljövärden!$B$2:$H$551,MATCH(C$2,Miljövärden!$B$2:$H$2,0),FALSE),"Saknas")</f>
        <v>0.13245599999999999</v>
      </c>
      <c r="D88">
        <f>IFERROR(VLOOKUP($B88,Miljövärden!$B$2:$H$551,MATCH(D$2,Miljövärden!$B$2:$H$2,0),FALSE),"Saknas")</f>
        <v>13.4198</v>
      </c>
      <c r="E88">
        <f>IFERROR(VLOOKUP($B88,Miljövärden!$B$2:$H$551,MATCH(E$2,Miljövärden!$B$2:$H$2,0),FALSE),"Saknas")</f>
        <v>6.37852</v>
      </c>
      <c r="F88">
        <f>IFERROR(VLOOKUP($B88,Miljövärden!$B$2:$H$551,MATCH(F$2,Miljövärden!$B$2:$H$2,0),FALSE),"Saknas")</f>
        <v>1.7622599999999999E-2</v>
      </c>
      <c r="G88" t="str">
        <f>IFERROR(VLOOKUP($B88,Miljövärden!$B$2:$H$551,MATCH(G$2,Miljövärden!$B$2:$H$2,0),FALSE),"Nej, saknas")</f>
        <v>Ja</v>
      </c>
      <c r="H88" s="12" t="str">
        <f>IFERROR(VLOOKUP($B88,Miljövärden!$B$2:$H$551,MATCH(H$2,Miljövärden!$B$2:$H$2,0),FALSE),"Nej, saknas")</f>
        <v>Ja</v>
      </c>
      <c r="P88" s="17" t="str">
        <f t="shared" si="2"/>
        <v>ja</v>
      </c>
      <c r="R88">
        <f t="shared" si="3"/>
        <v>80</v>
      </c>
    </row>
    <row r="89" spans="1:18" x14ac:dyDescent="0.25">
      <c r="A89" s="2" t="s">
        <v>148</v>
      </c>
      <c r="B89" s="2" t="s">
        <v>150</v>
      </c>
      <c r="C89">
        <f>IFERROR(VLOOKUP($B89,Miljövärden!$B$2:$H$551,MATCH(C$2,Miljövärden!$B$2:$H$2,0),FALSE),"Saknas")</f>
        <v>0.34521299999999999</v>
      </c>
      <c r="D89">
        <f>IFERROR(VLOOKUP($B89,Miljövärden!$B$2:$H$551,MATCH(D$2,Miljövärden!$B$2:$H$2,0),FALSE),"Saknas")</f>
        <v>45.525100000000002</v>
      </c>
      <c r="E89">
        <f>IFERROR(VLOOKUP($B89,Miljövärden!$B$2:$H$551,MATCH(E$2,Miljövärden!$B$2:$H$2,0),FALSE),"Saknas")</f>
        <v>18.211200000000002</v>
      </c>
      <c r="F89">
        <f>IFERROR(VLOOKUP($B89,Miljövärden!$B$2:$H$551,MATCH(F$2,Miljövärden!$B$2:$H$2,0),FALSE),"Saknas")</f>
        <v>0.107477</v>
      </c>
      <c r="G89" t="str">
        <f>IFERROR(VLOOKUP($B89,Miljövärden!$B$2:$H$551,MATCH(G$2,Miljövärden!$B$2:$H$2,0),FALSE),"Nej, saknas")</f>
        <v>Nej</v>
      </c>
      <c r="H89" s="12" t="str">
        <f>IFERROR(VLOOKUP($B89,Miljövärden!$B$2:$H$551,MATCH(H$2,Miljövärden!$B$2:$H$2,0),FALSE),"Nej, saknas")</f>
        <v>Ja</v>
      </c>
      <c r="P89" s="17" t="str">
        <f t="shared" si="2"/>
        <v>ja</v>
      </c>
      <c r="R89">
        <f t="shared" si="3"/>
        <v>81</v>
      </c>
    </row>
    <row r="90" spans="1:18" x14ac:dyDescent="0.25">
      <c r="A90" s="2" t="s">
        <v>148</v>
      </c>
      <c r="B90" s="2" t="s">
        <v>151</v>
      </c>
      <c r="C90">
        <f>IFERROR(VLOOKUP($B90,Miljövärden!$B$2:$H$551,MATCH(C$2,Miljövärden!$B$2:$H$2,0),FALSE),"Saknas")</f>
        <v>0.19986799999999999</v>
      </c>
      <c r="D90">
        <f>IFERROR(VLOOKUP($B90,Miljövärden!$B$2:$H$551,MATCH(D$2,Miljövärden!$B$2:$H$2,0),FALSE),"Saknas")</f>
        <v>8.8491599999999995</v>
      </c>
      <c r="E90">
        <f>IFERROR(VLOOKUP($B90,Miljövärden!$B$2:$H$551,MATCH(E$2,Miljövärden!$B$2:$H$2,0),FALSE),"Saknas")</f>
        <v>14.687799999999999</v>
      </c>
      <c r="F90">
        <f>IFERROR(VLOOKUP($B90,Miljövärden!$B$2:$H$551,MATCH(F$2,Miljövärden!$B$2:$H$2,0),FALSE),"Saknas")</f>
        <v>0</v>
      </c>
      <c r="G90" t="str">
        <f>IFERROR(VLOOKUP($B90,Miljövärden!$B$2:$H$551,MATCH(G$2,Miljövärden!$B$2:$H$2,0),FALSE),"Nej, saknas")</f>
        <v>Nej</v>
      </c>
      <c r="H90" s="12" t="str">
        <f>IFERROR(VLOOKUP($B90,Miljövärden!$B$2:$H$551,MATCH(H$2,Miljövärden!$B$2:$H$2,0),FALSE),"Nej, saknas")</f>
        <v>Ja</v>
      </c>
      <c r="P90" s="17" t="str">
        <f t="shared" si="2"/>
        <v>ja</v>
      </c>
      <c r="R90">
        <f t="shared" si="3"/>
        <v>82</v>
      </c>
    </row>
    <row r="91" spans="1:18" x14ac:dyDescent="0.25">
      <c r="A91" s="2" t="s">
        <v>152</v>
      </c>
      <c r="B91" s="2" t="s">
        <v>153</v>
      </c>
      <c r="C91">
        <f>IFERROR(VLOOKUP($B91,Miljövärden!$B$2:$H$551,MATCH(C$2,Miljövärden!$B$2:$H$2,0),FALSE),"Saknas")</f>
        <v>6.5175499999999997E-2</v>
      </c>
      <c r="D91">
        <f>IFERROR(VLOOKUP($B91,Miljövärden!$B$2:$H$551,MATCH(D$2,Miljövärden!$B$2:$H$2,0),FALSE),"Saknas")</f>
        <v>8.7603399999999993</v>
      </c>
      <c r="E91">
        <f>IFERROR(VLOOKUP($B91,Miljövärden!$B$2:$H$551,MATCH(E$2,Miljövärden!$B$2:$H$2,0),FALSE),"Saknas")</f>
        <v>6.9671099999999999</v>
      </c>
      <c r="F91">
        <f>IFERROR(VLOOKUP($B91,Miljövärden!$B$2:$H$551,MATCH(F$2,Miljövärden!$B$2:$H$2,0),FALSE),"Saknas")</f>
        <v>0</v>
      </c>
      <c r="G91" t="str">
        <f>IFERROR(VLOOKUP($B91,Miljövärden!$B$2:$H$551,MATCH(G$2,Miljövärden!$B$2:$H$2,0),FALSE),"Nej, saknas")</f>
        <v>Ja</v>
      </c>
      <c r="H91" s="12" t="str">
        <f>IFERROR(VLOOKUP($B91,Miljövärden!$B$2:$H$551,MATCH(H$2,Miljövärden!$B$2:$H$2,0),FALSE),"Nej, saknas")</f>
        <v>Ja</v>
      </c>
      <c r="P91" s="17" t="str">
        <f t="shared" si="2"/>
        <v>ja</v>
      </c>
      <c r="R91">
        <f t="shared" si="3"/>
        <v>83</v>
      </c>
    </row>
    <row r="92" spans="1:18" x14ac:dyDescent="0.25">
      <c r="A92" s="2" t="s">
        <v>152</v>
      </c>
      <c r="B92" s="2" t="s">
        <v>154</v>
      </c>
      <c r="C92">
        <f>IFERROR(VLOOKUP($B92,Miljövärden!$B$2:$H$551,MATCH(C$2,Miljövärden!$B$2:$H$2,0),FALSE),"Saknas")</f>
        <v>0.13029499999999999</v>
      </c>
      <c r="D92">
        <f>IFERROR(VLOOKUP($B92,Miljövärden!$B$2:$H$551,MATCH(D$2,Miljövärden!$B$2:$H$2,0),FALSE),"Saknas")</f>
        <v>6.3901700000000003</v>
      </c>
      <c r="E92">
        <f>IFERROR(VLOOKUP($B92,Miljövärden!$B$2:$H$551,MATCH(E$2,Miljövärden!$B$2:$H$2,0),FALSE),"Saknas")</f>
        <v>14.0448</v>
      </c>
      <c r="F92">
        <f>IFERROR(VLOOKUP($B92,Miljövärden!$B$2:$H$551,MATCH(F$2,Miljövärden!$B$2:$H$2,0),FALSE),"Saknas")</f>
        <v>0</v>
      </c>
      <c r="G92" t="str">
        <f>IFERROR(VLOOKUP($B92,Miljövärden!$B$2:$H$551,MATCH(G$2,Miljövärden!$B$2:$H$2,0),FALSE),"Nej, saknas")</f>
        <v>Ja</v>
      </c>
      <c r="H92" s="12" t="str">
        <f>IFERROR(VLOOKUP($B92,Miljövärden!$B$2:$H$551,MATCH(H$2,Miljövärden!$B$2:$H$2,0),FALSE),"Nej, saknas")</f>
        <v>Ja</v>
      </c>
      <c r="P92" s="17" t="str">
        <f t="shared" si="2"/>
        <v>ja</v>
      </c>
      <c r="R92">
        <f t="shared" si="3"/>
        <v>84</v>
      </c>
    </row>
    <row r="93" spans="1:18" x14ac:dyDescent="0.25">
      <c r="A93" s="2" t="s">
        <v>152</v>
      </c>
      <c r="B93" s="2" t="s">
        <v>155</v>
      </c>
      <c r="C93">
        <f>IFERROR(VLOOKUP($B93,Miljövärden!$B$2:$H$551,MATCH(C$2,Miljövärden!$B$2:$H$2,0),FALSE),"Saknas")</f>
        <v>0.242538</v>
      </c>
      <c r="D93">
        <f>IFERROR(VLOOKUP($B93,Miljövärden!$B$2:$H$551,MATCH(D$2,Miljövärden!$B$2:$H$2,0),FALSE),"Saknas")</f>
        <v>6.7333999999999996</v>
      </c>
      <c r="E93">
        <f>IFERROR(VLOOKUP($B93,Miljövärden!$B$2:$H$551,MATCH(E$2,Miljövärden!$B$2:$H$2,0),FALSE),"Saknas")</f>
        <v>13.7858</v>
      </c>
      <c r="F93">
        <f>IFERROR(VLOOKUP($B93,Miljövärden!$B$2:$H$551,MATCH(F$2,Miljövärden!$B$2:$H$2,0),FALSE),"Saknas")</f>
        <v>0</v>
      </c>
      <c r="G93" t="str">
        <f>IFERROR(VLOOKUP($B93,Miljövärden!$B$2:$H$551,MATCH(G$2,Miljövärden!$B$2:$H$2,0),FALSE),"Nej, saknas")</f>
        <v>Ja</v>
      </c>
      <c r="H93" s="12" t="str">
        <f>IFERROR(VLOOKUP($B93,Miljövärden!$B$2:$H$551,MATCH(H$2,Miljövärden!$B$2:$H$2,0),FALSE),"Nej, saknas")</f>
        <v>Ja</v>
      </c>
      <c r="P93" s="17" t="str">
        <f t="shared" si="2"/>
        <v>ja</v>
      </c>
      <c r="R93">
        <f t="shared" si="3"/>
        <v>85</v>
      </c>
    </row>
    <row r="94" spans="1:18" x14ac:dyDescent="0.25">
      <c r="A94" s="2" t="s">
        <v>156</v>
      </c>
      <c r="B94" s="2" t="s">
        <v>157</v>
      </c>
      <c r="C94">
        <f>IFERROR(VLOOKUP($B94,Miljövärden!$B$2:$H$551,MATCH(C$2,Miljövärden!$B$2:$H$2,0),FALSE),"Saknas")</f>
        <v>5.8852300000000003E-2</v>
      </c>
      <c r="D94">
        <f>IFERROR(VLOOKUP($B94,Miljövärden!$B$2:$H$551,MATCH(D$2,Miljövärden!$B$2:$H$2,0),FALSE),"Saknas")</f>
        <v>14.127000000000001</v>
      </c>
      <c r="E94">
        <f>IFERROR(VLOOKUP($B94,Miljövärden!$B$2:$H$551,MATCH(E$2,Miljövärden!$B$2:$H$2,0),FALSE),"Saknas")</f>
        <v>8.4080200000000005</v>
      </c>
      <c r="F94">
        <f>IFERROR(VLOOKUP($B94,Miljövärden!$B$2:$H$551,MATCH(F$2,Miljövärden!$B$2:$H$2,0),FALSE),"Saknas")</f>
        <v>1.4815699999999999E-2</v>
      </c>
      <c r="G94" t="str">
        <f>IFERROR(VLOOKUP($B94,Miljövärden!$B$2:$H$551,MATCH(G$2,Miljövärden!$B$2:$H$2,0),FALSE),"Nej, saknas")</f>
        <v>Ja</v>
      </c>
      <c r="H94" s="12" t="str">
        <f>IFERROR(VLOOKUP($B94,Miljövärden!$B$2:$H$551,MATCH(H$2,Miljövärden!$B$2:$H$2,0),FALSE),"Nej, saknas")</f>
        <v>Ja</v>
      </c>
      <c r="P94" s="17" t="str">
        <f t="shared" si="2"/>
        <v>ja</v>
      </c>
      <c r="R94">
        <f t="shared" si="3"/>
        <v>86</v>
      </c>
    </row>
    <row r="95" spans="1:18" x14ac:dyDescent="0.25">
      <c r="A95" s="2" t="s">
        <v>156</v>
      </c>
      <c r="B95" s="2" t="s">
        <v>158</v>
      </c>
      <c r="C95">
        <f>IFERROR(VLOOKUP($B95,Miljövärden!$B$2:$H$551,MATCH(C$2,Miljövärden!$B$2:$H$2,0),FALSE),"Saknas")</f>
        <v>0.157586</v>
      </c>
      <c r="D95">
        <f>IFERROR(VLOOKUP($B95,Miljövärden!$B$2:$H$551,MATCH(D$2,Miljövärden!$B$2:$H$2,0),FALSE),"Saknas")</f>
        <v>12.5015</v>
      </c>
      <c r="E95">
        <f>IFERROR(VLOOKUP($B95,Miljövärden!$B$2:$H$551,MATCH(E$2,Miljövärden!$B$2:$H$2,0),FALSE),"Saknas")</f>
        <v>16.206800000000001</v>
      </c>
      <c r="F95">
        <f>IFERROR(VLOOKUP($B95,Miljövärden!$B$2:$H$551,MATCH(F$2,Miljövärden!$B$2:$H$2,0),FALSE),"Saknas")</f>
        <v>1.6170799999999999E-2</v>
      </c>
      <c r="G95" t="str">
        <f>IFERROR(VLOOKUP($B95,Miljövärden!$B$2:$H$551,MATCH(G$2,Miljövärden!$B$2:$H$2,0),FALSE),"Nej, saknas")</f>
        <v>Ja</v>
      </c>
      <c r="H95" s="12" t="str">
        <f>IFERROR(VLOOKUP($B95,Miljövärden!$B$2:$H$551,MATCH(H$2,Miljövärden!$B$2:$H$2,0),FALSE),"Nej, saknas")</f>
        <v>Ja</v>
      </c>
      <c r="P95" s="17" t="str">
        <f t="shared" si="2"/>
        <v>ja</v>
      </c>
      <c r="R95">
        <f t="shared" si="3"/>
        <v>87</v>
      </c>
    </row>
    <row r="96" spans="1:18" x14ac:dyDescent="0.25">
      <c r="A96" s="2" t="s">
        <v>156</v>
      </c>
      <c r="B96" s="2" t="s">
        <v>159</v>
      </c>
      <c r="C96">
        <f>IFERROR(VLOOKUP($B96,Miljövärden!$B$2:$H$551,MATCH(C$2,Miljövärden!$B$2:$H$2,0),FALSE),"Saknas")</f>
        <v>0.17791299999999999</v>
      </c>
      <c r="D96">
        <f>IFERROR(VLOOKUP($B96,Miljövärden!$B$2:$H$551,MATCH(D$2,Miljövärden!$B$2:$H$2,0),FALSE),"Saknas")</f>
        <v>15.8118</v>
      </c>
      <c r="E96">
        <f>IFERROR(VLOOKUP($B96,Miljövärden!$B$2:$H$551,MATCH(E$2,Miljövärden!$B$2:$H$2,0),FALSE),"Saknas")</f>
        <v>15.801299999999999</v>
      </c>
      <c r="F96">
        <f>IFERROR(VLOOKUP($B96,Miljövärden!$B$2:$H$551,MATCH(F$2,Miljövärden!$B$2:$H$2,0),FALSE),"Saknas")</f>
        <v>2.7903799999999999E-2</v>
      </c>
      <c r="G96" t="str">
        <f>IFERROR(VLOOKUP($B96,Miljövärden!$B$2:$H$551,MATCH(G$2,Miljövärden!$B$2:$H$2,0),FALSE),"Nej, saknas")</f>
        <v>Ja</v>
      </c>
      <c r="H96" s="12" t="str">
        <f>IFERROR(VLOOKUP($B96,Miljövärden!$B$2:$H$551,MATCH(H$2,Miljövärden!$B$2:$H$2,0),FALSE),"Nej, saknas")</f>
        <v>Ja</v>
      </c>
      <c r="P96" s="17" t="str">
        <f t="shared" si="2"/>
        <v>ja</v>
      </c>
      <c r="R96">
        <f t="shared" si="3"/>
        <v>88</v>
      </c>
    </row>
    <row r="97" spans="1:18" x14ac:dyDescent="0.25">
      <c r="A97" s="2" t="s">
        <v>160</v>
      </c>
      <c r="B97" s="2" t="s">
        <v>161</v>
      </c>
      <c r="C97">
        <f>IFERROR(VLOOKUP($B97,Miljövärden!$B$2:$H$551,MATCH(C$2,Miljövärden!$B$2:$H$2,0),FALSE),"Saknas")</f>
        <v>0.18598600000000001</v>
      </c>
      <c r="D97">
        <f>IFERROR(VLOOKUP($B97,Miljövärden!$B$2:$H$551,MATCH(D$2,Miljövärden!$B$2:$H$2,0),FALSE),"Saknas")</f>
        <v>13.100300000000001</v>
      </c>
      <c r="E97">
        <f>IFERROR(VLOOKUP($B97,Miljövärden!$B$2:$H$551,MATCH(E$2,Miljövärden!$B$2:$H$2,0),FALSE),"Saknas")</f>
        <v>20.274100000000001</v>
      </c>
      <c r="F97">
        <f>IFERROR(VLOOKUP($B97,Miljövärden!$B$2:$H$551,MATCH(F$2,Miljövärden!$B$2:$H$2,0),FALSE),"Saknas")</f>
        <v>9.9182200000000002E-3</v>
      </c>
      <c r="G97" t="str">
        <f>IFERROR(VLOOKUP($B97,Miljövärden!$B$2:$H$551,MATCH(G$2,Miljövärden!$B$2:$H$2,0),FALSE),"Nej, saknas")</f>
        <v>Ja</v>
      </c>
      <c r="H97" s="12" t="str">
        <f>IFERROR(VLOOKUP($B97,Miljövärden!$B$2:$H$551,MATCH(H$2,Miljövärden!$B$2:$H$2,0),FALSE),"Nej, saknas")</f>
        <v>Ja</v>
      </c>
      <c r="P97" s="17" t="str">
        <f t="shared" si="2"/>
        <v>ja</v>
      </c>
      <c r="R97">
        <f t="shared" si="3"/>
        <v>89</v>
      </c>
    </row>
    <row r="98" spans="1:18" x14ac:dyDescent="0.25">
      <c r="A98" s="2" t="s">
        <v>160</v>
      </c>
      <c r="B98" s="2" t="s">
        <v>162</v>
      </c>
      <c r="C98">
        <f>IFERROR(VLOOKUP($B98,Miljövärden!$B$2:$H$551,MATCH(C$2,Miljövärden!$B$2:$H$2,0),FALSE),"Saknas")</f>
        <v>7.5451299999999999E-2</v>
      </c>
      <c r="D98">
        <f>IFERROR(VLOOKUP($B98,Miljövärden!$B$2:$H$551,MATCH(D$2,Miljövärden!$B$2:$H$2,0),FALSE),"Saknas")</f>
        <v>18.2989</v>
      </c>
      <c r="E98">
        <f>IFERROR(VLOOKUP($B98,Miljövärden!$B$2:$H$551,MATCH(E$2,Miljövärden!$B$2:$H$2,0),FALSE),"Saknas")</f>
        <v>6.0222199999999999</v>
      </c>
      <c r="F98">
        <f>IFERROR(VLOOKUP($B98,Miljövärden!$B$2:$H$551,MATCH(F$2,Miljövärden!$B$2:$H$2,0),FALSE),"Saknas")</f>
        <v>3.8198799999999998E-2</v>
      </c>
      <c r="G98" t="str">
        <f>IFERROR(VLOOKUP($B98,Miljövärden!$B$2:$H$551,MATCH(G$2,Miljövärden!$B$2:$H$2,0),FALSE),"Nej, saknas")</f>
        <v>Ja</v>
      </c>
      <c r="H98" s="12" t="str">
        <f>IFERROR(VLOOKUP($B98,Miljövärden!$B$2:$H$551,MATCH(H$2,Miljövärden!$B$2:$H$2,0),FALSE),"Nej, saknas")</f>
        <v>Ja</v>
      </c>
      <c r="P98" s="17" t="str">
        <f t="shared" si="2"/>
        <v>ja</v>
      </c>
      <c r="R98">
        <f t="shared" si="3"/>
        <v>90</v>
      </c>
    </row>
    <row r="99" spans="1:18" x14ac:dyDescent="0.25">
      <c r="A99" s="2" t="s">
        <v>160</v>
      </c>
      <c r="B99" s="2" t="s">
        <v>163</v>
      </c>
      <c r="C99">
        <f>IFERROR(VLOOKUP($B99,Miljövärden!$B$2:$H$551,MATCH(C$2,Miljövärden!$B$2:$H$2,0),FALSE),"Saknas")</f>
        <v>0.16016900000000001</v>
      </c>
      <c r="D99">
        <f>IFERROR(VLOOKUP($B99,Miljövärden!$B$2:$H$551,MATCH(D$2,Miljövärden!$B$2:$H$2,0),FALSE),"Saknas")</f>
        <v>14.2462</v>
      </c>
      <c r="E99">
        <f>IFERROR(VLOOKUP($B99,Miljövärden!$B$2:$H$551,MATCH(E$2,Miljövärden!$B$2:$H$2,0),FALSE),"Saknas")</f>
        <v>15.9162</v>
      </c>
      <c r="F99">
        <f>IFERROR(VLOOKUP($B99,Miljövärden!$B$2:$H$551,MATCH(F$2,Miljövärden!$B$2:$H$2,0),FALSE),"Saknas")</f>
        <v>2.25303E-2</v>
      </c>
      <c r="G99" t="str">
        <f>IFERROR(VLOOKUP($B99,Miljövärden!$B$2:$H$551,MATCH(G$2,Miljövärden!$B$2:$H$2,0),FALSE),"Nej, saknas")</f>
        <v>Ja</v>
      </c>
      <c r="H99" s="12" t="str">
        <f>IFERROR(VLOOKUP($B99,Miljövärden!$B$2:$H$551,MATCH(H$2,Miljövärden!$B$2:$H$2,0),FALSE),"Nej, saknas")</f>
        <v>Ja</v>
      </c>
      <c r="P99" s="17" t="str">
        <f t="shared" si="2"/>
        <v>ja</v>
      </c>
      <c r="R99">
        <f t="shared" si="3"/>
        <v>91</v>
      </c>
    </row>
    <row r="100" spans="1:18" x14ac:dyDescent="0.25">
      <c r="A100" s="2" t="s">
        <v>160</v>
      </c>
      <c r="B100" s="2" t="s">
        <v>164</v>
      </c>
      <c r="C100">
        <f>IFERROR(VLOOKUP($B100,Miljövärden!$B$2:$H$551,MATCH(C$2,Miljövärden!$B$2:$H$2,0),FALSE),"Saknas")</f>
        <v>0.13813900000000001</v>
      </c>
      <c r="D100">
        <f>IFERROR(VLOOKUP($B100,Miljövärden!$B$2:$H$551,MATCH(D$2,Miljövärden!$B$2:$H$2,0),FALSE),"Saknas")</f>
        <v>8.2095699999999994</v>
      </c>
      <c r="E100">
        <f>IFERROR(VLOOKUP($B100,Miljövärden!$B$2:$H$551,MATCH(E$2,Miljövärden!$B$2:$H$2,0),FALSE),"Saknas")</f>
        <v>15.8499</v>
      </c>
      <c r="F100">
        <f>IFERROR(VLOOKUP($B100,Miljövärden!$B$2:$H$551,MATCH(F$2,Miljövärden!$B$2:$H$2,0),FALSE),"Saknas")</f>
        <v>3.4965E-3</v>
      </c>
      <c r="G100" t="str">
        <f>IFERROR(VLOOKUP($B100,Miljövärden!$B$2:$H$551,MATCH(G$2,Miljövärden!$B$2:$H$2,0),FALSE),"Nej, saknas")</f>
        <v>Ja</v>
      </c>
      <c r="H100" s="12" t="str">
        <f>IFERROR(VLOOKUP($B100,Miljövärden!$B$2:$H$551,MATCH(H$2,Miljövärden!$B$2:$H$2,0),FALSE),"Nej, saknas")</f>
        <v>Ja</v>
      </c>
      <c r="P100" s="17" t="str">
        <f t="shared" si="2"/>
        <v>ja</v>
      </c>
      <c r="R100">
        <f t="shared" si="3"/>
        <v>92</v>
      </c>
    </row>
    <row r="101" spans="1:18" x14ac:dyDescent="0.25">
      <c r="A101" s="2" t="s">
        <v>165</v>
      </c>
      <c r="B101" s="2" t="s">
        <v>166</v>
      </c>
      <c r="C101">
        <f>IFERROR(VLOOKUP($B101,Miljövärden!$B$2:$H$551,MATCH(C$2,Miljövärden!$B$2:$H$2,0),FALSE),"Saknas")</f>
        <v>0.111054</v>
      </c>
      <c r="D101">
        <f>IFERROR(VLOOKUP($B101,Miljövärden!$B$2:$H$551,MATCH(D$2,Miljövärden!$B$2:$H$2,0),FALSE),"Saknas")</f>
        <v>65.975200000000001</v>
      </c>
      <c r="E101">
        <f>IFERROR(VLOOKUP($B101,Miljövärden!$B$2:$H$551,MATCH(E$2,Miljövärden!$B$2:$H$2,0),FALSE),"Saknas")</f>
        <v>5.6800300000000004</v>
      </c>
      <c r="F101">
        <f>IFERROR(VLOOKUP($B101,Miljövärden!$B$2:$H$551,MATCH(F$2,Miljövärden!$B$2:$H$2,0),FALSE),"Saknas")</f>
        <v>2.9148299999999999E-2</v>
      </c>
      <c r="G101" t="str">
        <f>IFERROR(VLOOKUP($B101,Miljövärden!$B$2:$H$551,MATCH(G$2,Miljövärden!$B$2:$H$2,0),FALSE),"Nej, saknas")</f>
        <v>Nej</v>
      </c>
      <c r="H101" s="12" t="str">
        <f>IFERROR(VLOOKUP($B101,Miljövärden!$B$2:$H$551,MATCH(H$2,Miljövärden!$B$2:$H$2,0),FALSE),"Nej, saknas")</f>
        <v>Ja</v>
      </c>
      <c r="P101" s="17" t="str">
        <f t="shared" si="2"/>
        <v>ja</v>
      </c>
      <c r="R101">
        <f t="shared" si="3"/>
        <v>93</v>
      </c>
    </row>
    <row r="102" spans="1:18" x14ac:dyDescent="0.25">
      <c r="A102" s="2" t="s">
        <v>169</v>
      </c>
      <c r="B102" s="2" t="s">
        <v>168</v>
      </c>
      <c r="C102">
        <f>IFERROR(VLOOKUP($B102,Miljövärden!$B$2:$H$551,MATCH(C$2,Miljövärden!$B$2:$H$2,0),FALSE),"Saknas")</f>
        <v>0</v>
      </c>
      <c r="D102">
        <f>IFERROR(VLOOKUP($B102,Miljövärden!$B$2:$H$551,MATCH(D$2,Miljövärden!$B$2:$H$2,0),FALSE),"Saknas")</f>
        <v>0</v>
      </c>
      <c r="E102">
        <f>IFERROR(VLOOKUP($B102,Miljövärden!$B$2:$H$551,MATCH(E$2,Miljövärden!$B$2:$H$2,0),FALSE),"Saknas")</f>
        <v>0</v>
      </c>
      <c r="F102">
        <f>IFERROR(VLOOKUP($B102,Miljövärden!$B$2:$H$551,MATCH(F$2,Miljövärden!$B$2:$H$2,0),FALSE),"Saknas")</f>
        <v>0</v>
      </c>
      <c r="G102" t="str">
        <f>IFERROR(VLOOKUP($B102,Miljövärden!$B$2:$H$551,MATCH(G$2,Miljövärden!$B$2:$H$2,0),FALSE),"Nej, saknas")</f>
        <v>Nej</v>
      </c>
      <c r="H102" s="12" t="str">
        <f>IFERROR(VLOOKUP($B102,Miljövärden!$B$2:$H$551,MATCH(H$2,Miljövärden!$B$2:$H$2,0),FALSE),"Nej, saknas")</f>
        <v>Nej</v>
      </c>
      <c r="P102" s="17" t="str">
        <f t="shared" si="2"/>
        <v>nej</v>
      </c>
      <c r="R102">
        <f t="shared" si="3"/>
        <v>93</v>
      </c>
    </row>
    <row r="103" spans="1:18" x14ac:dyDescent="0.25">
      <c r="A103" s="2" t="s">
        <v>174</v>
      </c>
      <c r="B103" s="2" t="s">
        <v>171</v>
      </c>
      <c r="C103">
        <f>IFERROR(VLOOKUP($B103,Miljövärden!$B$2:$H$551,MATCH(C$2,Miljövärden!$B$2:$H$2,0),FALSE),"Saknas")</f>
        <v>0</v>
      </c>
      <c r="D103">
        <f>IFERROR(VLOOKUP($B103,Miljövärden!$B$2:$H$551,MATCH(D$2,Miljövärden!$B$2:$H$2,0),FALSE),"Saknas")</f>
        <v>0</v>
      </c>
      <c r="E103">
        <f>IFERROR(VLOOKUP($B103,Miljövärden!$B$2:$H$551,MATCH(E$2,Miljövärden!$B$2:$H$2,0),FALSE),"Saknas")</f>
        <v>0</v>
      </c>
      <c r="F103">
        <f>IFERROR(VLOOKUP($B103,Miljövärden!$B$2:$H$551,MATCH(F$2,Miljövärden!$B$2:$H$2,0),FALSE),"Saknas")</f>
        <v>0</v>
      </c>
      <c r="G103" t="str">
        <f>IFERROR(VLOOKUP($B103,Miljövärden!$B$2:$H$551,MATCH(G$2,Miljövärden!$B$2:$H$2,0),FALSE),"Nej, saknas")</f>
        <v>Nej</v>
      </c>
      <c r="H103" s="12" t="str">
        <f>IFERROR(VLOOKUP($B103,Miljövärden!$B$2:$H$551,MATCH(H$2,Miljövärden!$B$2:$H$2,0),FALSE),"Nej, saknas")</f>
        <v>Nej</v>
      </c>
      <c r="P103" s="17" t="str">
        <f t="shared" si="2"/>
        <v>nej</v>
      </c>
      <c r="R103">
        <f t="shared" si="3"/>
        <v>93</v>
      </c>
    </row>
    <row r="104" spans="1:18" x14ac:dyDescent="0.25">
      <c r="A104" s="2" t="s">
        <v>175</v>
      </c>
      <c r="B104" s="2" t="s">
        <v>176</v>
      </c>
      <c r="C104">
        <f>IFERROR(VLOOKUP($B104,Miljövärden!$B$2:$H$551,MATCH(C$2,Miljövärden!$B$2:$H$2,0),FALSE),"Saknas")</f>
        <v>0</v>
      </c>
      <c r="D104">
        <f>IFERROR(VLOOKUP($B104,Miljövärden!$B$2:$H$551,MATCH(D$2,Miljövärden!$B$2:$H$2,0),FALSE),"Saknas")</f>
        <v>0</v>
      </c>
      <c r="E104">
        <f>IFERROR(VLOOKUP($B104,Miljövärden!$B$2:$H$551,MATCH(E$2,Miljövärden!$B$2:$H$2,0),FALSE),"Saknas")</f>
        <v>0</v>
      </c>
      <c r="F104">
        <f>IFERROR(VLOOKUP($B104,Miljövärden!$B$2:$H$551,MATCH(F$2,Miljövärden!$B$2:$H$2,0),FALSE),"Saknas")</f>
        <v>0</v>
      </c>
      <c r="G104" t="str">
        <f>IFERROR(VLOOKUP($B104,Miljövärden!$B$2:$H$551,MATCH(G$2,Miljövärden!$B$2:$H$2,0),FALSE),"Nej, saknas")</f>
        <v>Nej</v>
      </c>
      <c r="H104" s="12" t="str">
        <f>IFERROR(VLOOKUP($B104,Miljövärden!$B$2:$H$551,MATCH(H$2,Miljövärden!$B$2:$H$2,0),FALSE),"Nej, saknas")</f>
        <v>Nej</v>
      </c>
      <c r="P104" s="17" t="str">
        <f t="shared" si="2"/>
        <v>nej</v>
      </c>
      <c r="R104">
        <f t="shared" si="3"/>
        <v>93</v>
      </c>
    </row>
    <row r="105" spans="1:18" x14ac:dyDescent="0.25">
      <c r="A105" s="2" t="s">
        <v>175</v>
      </c>
      <c r="B105" s="2" t="s">
        <v>177</v>
      </c>
      <c r="C105">
        <f>IFERROR(VLOOKUP($B105,Miljövärden!$B$2:$H$551,MATCH(C$2,Miljövärden!$B$2:$H$2,0),FALSE),"Saknas")</f>
        <v>0</v>
      </c>
      <c r="D105">
        <f>IFERROR(VLOOKUP($B105,Miljövärden!$B$2:$H$551,MATCH(D$2,Miljövärden!$B$2:$H$2,0),FALSE),"Saknas")</f>
        <v>0</v>
      </c>
      <c r="E105">
        <f>IFERROR(VLOOKUP($B105,Miljövärden!$B$2:$H$551,MATCH(E$2,Miljövärden!$B$2:$H$2,0),FALSE),"Saknas")</f>
        <v>0</v>
      </c>
      <c r="F105">
        <f>IFERROR(VLOOKUP($B105,Miljövärden!$B$2:$H$551,MATCH(F$2,Miljövärden!$B$2:$H$2,0),FALSE),"Saknas")</f>
        <v>0</v>
      </c>
      <c r="G105" t="str">
        <f>IFERROR(VLOOKUP($B105,Miljövärden!$B$2:$H$551,MATCH(G$2,Miljövärden!$B$2:$H$2,0),FALSE),"Nej, saknas")</f>
        <v>Nej</v>
      </c>
      <c r="H105" s="12" t="str">
        <f>IFERROR(VLOOKUP($B105,Miljövärden!$B$2:$H$551,MATCH(H$2,Miljövärden!$B$2:$H$2,0),FALSE),"Nej, saknas")</f>
        <v>Nej</v>
      </c>
      <c r="P105" s="17" t="str">
        <f t="shared" si="2"/>
        <v>nej</v>
      </c>
      <c r="R105">
        <f t="shared" si="3"/>
        <v>93</v>
      </c>
    </row>
    <row r="106" spans="1:18" x14ac:dyDescent="0.25">
      <c r="A106" s="2" t="s">
        <v>175</v>
      </c>
      <c r="B106" s="2" t="s">
        <v>178</v>
      </c>
      <c r="C106">
        <f>IFERROR(VLOOKUP($B106,Miljövärden!$B$2:$H$551,MATCH(C$2,Miljövärden!$B$2:$H$2,0),FALSE),"Saknas")</f>
        <v>0</v>
      </c>
      <c r="D106">
        <f>IFERROR(VLOOKUP($B106,Miljövärden!$B$2:$H$551,MATCH(D$2,Miljövärden!$B$2:$H$2,0),FALSE),"Saknas")</f>
        <v>0</v>
      </c>
      <c r="E106">
        <f>IFERROR(VLOOKUP($B106,Miljövärden!$B$2:$H$551,MATCH(E$2,Miljövärden!$B$2:$H$2,0),FALSE),"Saknas")</f>
        <v>0</v>
      </c>
      <c r="F106">
        <f>IFERROR(VLOOKUP($B106,Miljövärden!$B$2:$H$551,MATCH(F$2,Miljövärden!$B$2:$H$2,0),FALSE),"Saknas")</f>
        <v>0</v>
      </c>
      <c r="G106" t="str">
        <f>IFERROR(VLOOKUP($B106,Miljövärden!$B$2:$H$551,MATCH(G$2,Miljövärden!$B$2:$H$2,0),FALSE),"Nej, saknas")</f>
        <v>Nej</v>
      </c>
      <c r="H106" s="12" t="str">
        <f>IFERROR(VLOOKUP($B106,Miljövärden!$B$2:$H$551,MATCH(H$2,Miljövärden!$B$2:$H$2,0),FALSE),"Nej, saknas")</f>
        <v>Nej</v>
      </c>
      <c r="P106" s="17" t="str">
        <f t="shared" si="2"/>
        <v>nej</v>
      </c>
      <c r="R106">
        <f t="shared" si="3"/>
        <v>93</v>
      </c>
    </row>
    <row r="107" spans="1:18" x14ac:dyDescent="0.25">
      <c r="A107" s="2" t="s">
        <v>175</v>
      </c>
      <c r="B107" s="2" t="s">
        <v>179</v>
      </c>
      <c r="C107">
        <f>IFERROR(VLOOKUP($B107,Miljövärden!$B$2:$H$551,MATCH(C$2,Miljövärden!$B$2:$H$2,0),FALSE),"Saknas")</f>
        <v>0.14845</v>
      </c>
      <c r="D107">
        <f>IFERROR(VLOOKUP($B107,Miljövärden!$B$2:$H$551,MATCH(D$2,Miljövärden!$B$2:$H$2,0),FALSE),"Saknas")</f>
        <v>63.952199999999998</v>
      </c>
      <c r="E107">
        <f>IFERROR(VLOOKUP($B107,Miljövärden!$B$2:$H$551,MATCH(E$2,Miljövärden!$B$2:$H$2,0),FALSE),"Saknas")</f>
        <v>6.1390099999999999</v>
      </c>
      <c r="F107">
        <f>IFERROR(VLOOKUP($B107,Miljövärden!$B$2:$H$551,MATCH(F$2,Miljövärden!$B$2:$H$2,0),FALSE),"Saknas")</f>
        <v>9.4647999999999996E-2</v>
      </c>
      <c r="G107" t="str">
        <f>IFERROR(VLOOKUP($B107,Miljövärden!$B$2:$H$551,MATCH(G$2,Miljövärden!$B$2:$H$2,0),FALSE),"Nej, saknas")</f>
        <v>Nej</v>
      </c>
      <c r="H107" s="12" t="str">
        <f>IFERROR(VLOOKUP($B107,Miljövärden!$B$2:$H$551,MATCH(H$2,Miljövärden!$B$2:$H$2,0),FALSE),"Nej, saknas")</f>
        <v>Ja</v>
      </c>
      <c r="P107" s="17" t="str">
        <f t="shared" si="2"/>
        <v>ja</v>
      </c>
      <c r="R107">
        <f t="shared" si="3"/>
        <v>94</v>
      </c>
    </row>
    <row r="108" spans="1:18" x14ac:dyDescent="0.25">
      <c r="A108" s="2" t="s">
        <v>175</v>
      </c>
      <c r="B108" s="2" t="s">
        <v>180</v>
      </c>
      <c r="C108">
        <f>IFERROR(VLOOKUP($B108,Miljövärden!$B$2:$H$551,MATCH(C$2,Miljövärden!$B$2:$H$2,0),FALSE),"Saknas")</f>
        <v>0</v>
      </c>
      <c r="D108">
        <f>IFERROR(VLOOKUP($B108,Miljövärden!$B$2:$H$551,MATCH(D$2,Miljövärden!$B$2:$H$2,0),FALSE),"Saknas")</f>
        <v>0</v>
      </c>
      <c r="E108">
        <f>IFERROR(VLOOKUP($B108,Miljövärden!$B$2:$H$551,MATCH(E$2,Miljövärden!$B$2:$H$2,0),FALSE),"Saknas")</f>
        <v>0</v>
      </c>
      <c r="F108">
        <f>IFERROR(VLOOKUP($B108,Miljövärden!$B$2:$H$551,MATCH(F$2,Miljövärden!$B$2:$H$2,0),FALSE),"Saknas")</f>
        <v>0</v>
      </c>
      <c r="G108" t="str">
        <f>IFERROR(VLOOKUP($B108,Miljövärden!$B$2:$H$551,MATCH(G$2,Miljövärden!$B$2:$H$2,0),FALSE),"Nej, saknas")</f>
        <v>Nej</v>
      </c>
      <c r="H108" s="12" t="str">
        <f>IFERROR(VLOOKUP($B108,Miljövärden!$B$2:$H$551,MATCH(H$2,Miljövärden!$B$2:$H$2,0),FALSE),"Nej, saknas")</f>
        <v>Nej</v>
      </c>
      <c r="P108" s="17" t="str">
        <f t="shared" si="2"/>
        <v>nej</v>
      </c>
      <c r="R108">
        <f t="shared" si="3"/>
        <v>94</v>
      </c>
    </row>
    <row r="109" spans="1:18" x14ac:dyDescent="0.25">
      <c r="A109" s="2" t="s">
        <v>175</v>
      </c>
      <c r="B109" s="2" t="s">
        <v>181</v>
      </c>
      <c r="C109">
        <f>IFERROR(VLOOKUP($B109,Miljövärden!$B$2:$H$551,MATCH(C$2,Miljövärden!$B$2:$H$2,0),FALSE),"Saknas")</f>
        <v>0</v>
      </c>
      <c r="D109">
        <f>IFERROR(VLOOKUP($B109,Miljövärden!$B$2:$H$551,MATCH(D$2,Miljövärden!$B$2:$H$2,0),FALSE),"Saknas")</f>
        <v>0</v>
      </c>
      <c r="E109">
        <f>IFERROR(VLOOKUP($B109,Miljövärden!$B$2:$H$551,MATCH(E$2,Miljövärden!$B$2:$H$2,0),FALSE),"Saknas")</f>
        <v>0</v>
      </c>
      <c r="F109">
        <f>IFERROR(VLOOKUP($B109,Miljövärden!$B$2:$H$551,MATCH(F$2,Miljövärden!$B$2:$H$2,0),FALSE),"Saknas")</f>
        <v>0</v>
      </c>
      <c r="G109" t="str">
        <f>IFERROR(VLOOKUP($B109,Miljövärden!$B$2:$H$551,MATCH(G$2,Miljövärden!$B$2:$H$2,0),FALSE),"Nej, saknas")</f>
        <v>Nej</v>
      </c>
      <c r="H109" s="12" t="str">
        <f>IFERROR(VLOOKUP($B109,Miljövärden!$B$2:$H$551,MATCH(H$2,Miljövärden!$B$2:$H$2,0),FALSE),"Nej, saknas")</f>
        <v>Nej</v>
      </c>
      <c r="P109" s="17" t="str">
        <f t="shared" si="2"/>
        <v>nej</v>
      </c>
      <c r="R109">
        <f t="shared" si="3"/>
        <v>94</v>
      </c>
    </row>
    <row r="110" spans="1:18" x14ac:dyDescent="0.25">
      <c r="A110" s="2" t="s">
        <v>175</v>
      </c>
      <c r="B110" s="2" t="s">
        <v>182</v>
      </c>
      <c r="C110">
        <f>IFERROR(VLOOKUP($B110,Miljövärden!$B$2:$H$551,MATCH(C$2,Miljövärden!$B$2:$H$2,0),FALSE),"Saknas")</f>
        <v>0</v>
      </c>
      <c r="D110">
        <f>IFERROR(VLOOKUP($B110,Miljövärden!$B$2:$H$551,MATCH(D$2,Miljövärden!$B$2:$H$2,0),FALSE),"Saknas")</f>
        <v>0</v>
      </c>
      <c r="E110">
        <f>IFERROR(VLOOKUP($B110,Miljövärden!$B$2:$H$551,MATCH(E$2,Miljövärden!$B$2:$H$2,0),FALSE),"Saknas")</f>
        <v>0</v>
      </c>
      <c r="F110">
        <f>IFERROR(VLOOKUP($B110,Miljövärden!$B$2:$H$551,MATCH(F$2,Miljövärden!$B$2:$H$2,0),FALSE),"Saknas")</f>
        <v>0</v>
      </c>
      <c r="G110" t="str">
        <f>IFERROR(VLOOKUP($B110,Miljövärden!$B$2:$H$551,MATCH(G$2,Miljövärden!$B$2:$H$2,0),FALSE),"Nej, saknas")</f>
        <v>Nej</v>
      </c>
      <c r="H110" s="12" t="str">
        <f>IFERROR(VLOOKUP($B110,Miljövärden!$B$2:$H$551,MATCH(H$2,Miljövärden!$B$2:$H$2,0),FALSE),"Nej, saknas")</f>
        <v>Nej</v>
      </c>
      <c r="P110" s="17" t="str">
        <f t="shared" si="2"/>
        <v>nej</v>
      </c>
      <c r="R110">
        <f t="shared" si="3"/>
        <v>94</v>
      </c>
    </row>
    <row r="111" spans="1:18" x14ac:dyDescent="0.25">
      <c r="A111" s="2" t="s">
        <v>175</v>
      </c>
      <c r="B111" s="2" t="s">
        <v>183</v>
      </c>
      <c r="C111">
        <f>IFERROR(VLOOKUP($B111,Miljövärden!$B$2:$H$551,MATCH(C$2,Miljövärden!$B$2:$H$2,0),FALSE),"Saknas")</f>
        <v>0.34298299999999998</v>
      </c>
      <c r="D111">
        <f>IFERROR(VLOOKUP($B111,Miljövärden!$B$2:$H$551,MATCH(D$2,Miljövärden!$B$2:$H$2,0),FALSE),"Saknas")</f>
        <v>58.050199999999997</v>
      </c>
      <c r="E111">
        <f>IFERROR(VLOOKUP($B111,Miljövärden!$B$2:$H$551,MATCH(E$2,Miljövärden!$B$2:$H$2,0),FALSE),"Saknas")</f>
        <v>6.1452299999999997</v>
      </c>
      <c r="F111">
        <f>IFERROR(VLOOKUP($B111,Miljövärden!$B$2:$H$551,MATCH(F$2,Miljövärden!$B$2:$H$2,0),FALSE),"Saknas")</f>
        <v>0.108615</v>
      </c>
      <c r="G111" t="str">
        <f>IFERROR(VLOOKUP($B111,Miljövärden!$B$2:$H$551,MATCH(G$2,Miljövärden!$B$2:$H$2,0),FALSE),"Nej, saknas")</f>
        <v>Nej</v>
      </c>
      <c r="H111" s="12" t="str">
        <f>IFERROR(VLOOKUP($B111,Miljövärden!$B$2:$H$551,MATCH(H$2,Miljövärden!$B$2:$H$2,0),FALSE),"Nej, saknas")</f>
        <v>Ja</v>
      </c>
      <c r="P111" s="17" t="str">
        <f t="shared" si="2"/>
        <v>ja</v>
      </c>
      <c r="R111">
        <f t="shared" si="3"/>
        <v>95</v>
      </c>
    </row>
    <row r="112" spans="1:18" x14ac:dyDescent="0.25">
      <c r="A112" s="2" t="s">
        <v>175</v>
      </c>
      <c r="B112" s="2" t="s">
        <v>184</v>
      </c>
      <c r="C112">
        <f>IFERROR(VLOOKUP($B112,Miljövärden!$B$2:$H$551,MATCH(C$2,Miljövärden!$B$2:$H$2,0),FALSE),"Saknas")</f>
        <v>0</v>
      </c>
      <c r="D112">
        <f>IFERROR(VLOOKUP($B112,Miljövärden!$B$2:$H$551,MATCH(D$2,Miljövärden!$B$2:$H$2,0),FALSE),"Saknas")</f>
        <v>0</v>
      </c>
      <c r="E112">
        <f>IFERROR(VLOOKUP($B112,Miljövärden!$B$2:$H$551,MATCH(E$2,Miljövärden!$B$2:$H$2,0),FALSE),"Saknas")</f>
        <v>0</v>
      </c>
      <c r="F112">
        <f>IFERROR(VLOOKUP($B112,Miljövärden!$B$2:$H$551,MATCH(F$2,Miljövärden!$B$2:$H$2,0),FALSE),"Saknas")</f>
        <v>0</v>
      </c>
      <c r="G112" t="str">
        <f>IFERROR(VLOOKUP($B112,Miljövärden!$B$2:$H$551,MATCH(G$2,Miljövärden!$B$2:$H$2,0),FALSE),"Nej, saknas")</f>
        <v>Nej</v>
      </c>
      <c r="H112" s="12" t="str">
        <f>IFERROR(VLOOKUP($B112,Miljövärden!$B$2:$H$551,MATCH(H$2,Miljövärden!$B$2:$H$2,0),FALSE),"Nej, saknas")</f>
        <v>Nej</v>
      </c>
      <c r="P112" s="17" t="str">
        <f t="shared" si="2"/>
        <v>nej</v>
      </c>
      <c r="R112">
        <f t="shared" si="3"/>
        <v>95</v>
      </c>
    </row>
    <row r="113" spans="1:18" x14ac:dyDescent="0.25">
      <c r="A113" s="2" t="s">
        <v>185</v>
      </c>
      <c r="B113" s="2" t="s">
        <v>186</v>
      </c>
      <c r="C113" t="str">
        <f>IFERROR(VLOOKUP($B113,Miljövärden!$B$2:$H$551,MATCH(C$2,Miljövärden!$B$2:$H$2,0),FALSE),"Saknas")</f>
        <v/>
      </c>
      <c r="D113" t="str">
        <f>IFERROR(VLOOKUP($B113,Miljövärden!$B$2:$H$551,MATCH(D$2,Miljövärden!$B$2:$H$2,0),FALSE),"Saknas")</f>
        <v/>
      </c>
      <c r="E113" t="str">
        <f>IFERROR(VLOOKUP($B113,Miljövärden!$B$2:$H$551,MATCH(E$2,Miljövärden!$B$2:$H$2,0),FALSE),"Saknas")</f>
        <v/>
      </c>
      <c r="F113" t="str">
        <f>IFERROR(VLOOKUP($B113,Miljövärden!$B$2:$H$551,MATCH(F$2,Miljövärden!$B$2:$H$2,0),FALSE),"Saknas")</f>
        <v/>
      </c>
      <c r="G113" t="str">
        <f>IFERROR(VLOOKUP($B113,Miljövärden!$B$2:$H$551,MATCH(G$2,Miljövärden!$B$2:$H$2,0),FALSE),"Nej, saknas")</f>
        <v>Nej</v>
      </c>
      <c r="H113" s="12" t="str">
        <f>IFERROR(VLOOKUP($B113,Miljövärden!$B$2:$H$551,MATCH(H$2,Miljövärden!$B$2:$H$2,0),FALSE),"Nej, saknas")</f>
        <v>Nej</v>
      </c>
      <c r="P113" s="17" t="str">
        <f t="shared" si="2"/>
        <v>nej</v>
      </c>
      <c r="R113">
        <f t="shared" si="3"/>
        <v>95</v>
      </c>
    </row>
    <row r="114" spans="1:18" x14ac:dyDescent="0.25">
      <c r="A114" s="2" t="s">
        <v>185</v>
      </c>
      <c r="B114" s="2" t="s">
        <v>188</v>
      </c>
      <c r="C114" t="str">
        <f>IFERROR(VLOOKUP($B114,Miljövärden!$B$2:$H$551,MATCH(C$2,Miljövärden!$B$2:$H$2,0),FALSE),"Saknas")</f>
        <v/>
      </c>
      <c r="D114" t="str">
        <f>IFERROR(VLOOKUP($B114,Miljövärden!$B$2:$H$551,MATCH(D$2,Miljövärden!$B$2:$H$2,0),FALSE),"Saknas")</f>
        <v/>
      </c>
      <c r="E114" t="str">
        <f>IFERROR(VLOOKUP($B114,Miljövärden!$B$2:$H$551,MATCH(E$2,Miljövärden!$B$2:$H$2,0),FALSE),"Saknas")</f>
        <v/>
      </c>
      <c r="F114" t="str">
        <f>IFERROR(VLOOKUP($B114,Miljövärden!$B$2:$H$551,MATCH(F$2,Miljövärden!$B$2:$H$2,0),FALSE),"Saknas")</f>
        <v/>
      </c>
      <c r="G114" t="str">
        <f>IFERROR(VLOOKUP($B114,Miljövärden!$B$2:$H$551,MATCH(G$2,Miljövärden!$B$2:$H$2,0),FALSE),"Nej, saknas")</f>
        <v>Nej</v>
      </c>
      <c r="H114" s="12" t="str">
        <f>IFERROR(VLOOKUP($B114,Miljövärden!$B$2:$H$551,MATCH(H$2,Miljövärden!$B$2:$H$2,0),FALSE),"Nej, saknas")</f>
        <v>Nej</v>
      </c>
      <c r="P114" s="17" t="str">
        <f t="shared" si="2"/>
        <v>nej</v>
      </c>
      <c r="R114">
        <f t="shared" si="3"/>
        <v>95</v>
      </c>
    </row>
    <row r="115" spans="1:18" x14ac:dyDescent="0.25">
      <c r="A115" s="2" t="s">
        <v>185</v>
      </c>
      <c r="B115" s="2" t="s">
        <v>189</v>
      </c>
      <c r="C115" t="str">
        <f>IFERROR(VLOOKUP($B115,Miljövärden!$B$2:$H$551,MATCH(C$2,Miljövärden!$B$2:$H$2,0),FALSE),"Saknas")</f>
        <v/>
      </c>
      <c r="D115" t="str">
        <f>IFERROR(VLOOKUP($B115,Miljövärden!$B$2:$H$551,MATCH(D$2,Miljövärden!$B$2:$H$2,0),FALSE),"Saknas")</f>
        <v/>
      </c>
      <c r="E115" t="str">
        <f>IFERROR(VLOOKUP($B115,Miljövärden!$B$2:$H$551,MATCH(E$2,Miljövärden!$B$2:$H$2,0),FALSE),"Saknas")</f>
        <v/>
      </c>
      <c r="F115" t="str">
        <f>IFERROR(VLOOKUP($B115,Miljövärden!$B$2:$H$551,MATCH(F$2,Miljövärden!$B$2:$H$2,0),FALSE),"Saknas")</f>
        <v/>
      </c>
      <c r="G115" t="str">
        <f>IFERROR(VLOOKUP($B115,Miljövärden!$B$2:$H$551,MATCH(G$2,Miljövärden!$B$2:$H$2,0),FALSE),"Nej, saknas")</f>
        <v>Nej</v>
      </c>
      <c r="H115" s="12" t="str">
        <f>IFERROR(VLOOKUP($B115,Miljövärden!$B$2:$H$551,MATCH(H$2,Miljövärden!$B$2:$H$2,0),FALSE),"Nej, saknas")</f>
        <v>Nej</v>
      </c>
      <c r="P115" s="17" t="str">
        <f t="shared" si="2"/>
        <v>nej</v>
      </c>
      <c r="R115">
        <f t="shared" si="3"/>
        <v>95</v>
      </c>
    </row>
    <row r="116" spans="1:18" x14ac:dyDescent="0.25">
      <c r="A116" s="2" t="s">
        <v>185</v>
      </c>
      <c r="B116" s="2" t="s">
        <v>190</v>
      </c>
      <c r="C116" t="str">
        <f>IFERROR(VLOOKUP($B116,Miljövärden!$B$2:$H$551,MATCH(C$2,Miljövärden!$B$2:$H$2,0),FALSE),"Saknas")</f>
        <v/>
      </c>
      <c r="D116" t="str">
        <f>IFERROR(VLOOKUP($B116,Miljövärden!$B$2:$H$551,MATCH(D$2,Miljövärden!$B$2:$H$2,0),FALSE),"Saknas")</f>
        <v/>
      </c>
      <c r="E116" t="str">
        <f>IFERROR(VLOOKUP($B116,Miljövärden!$B$2:$H$551,MATCH(E$2,Miljövärden!$B$2:$H$2,0),FALSE),"Saknas")</f>
        <v/>
      </c>
      <c r="F116" t="str">
        <f>IFERROR(VLOOKUP($B116,Miljövärden!$B$2:$H$551,MATCH(F$2,Miljövärden!$B$2:$H$2,0),FALSE),"Saknas")</f>
        <v/>
      </c>
      <c r="G116" t="str">
        <f>IFERROR(VLOOKUP($B116,Miljövärden!$B$2:$H$551,MATCH(G$2,Miljövärden!$B$2:$H$2,0),FALSE),"Nej, saknas")</f>
        <v>Nej</v>
      </c>
      <c r="H116" s="12" t="str">
        <f>IFERROR(VLOOKUP($B116,Miljövärden!$B$2:$H$551,MATCH(H$2,Miljövärden!$B$2:$H$2,0),FALSE),"Nej, saknas")</f>
        <v>Nej</v>
      </c>
      <c r="P116" s="17" t="str">
        <f t="shared" si="2"/>
        <v>nej</v>
      </c>
      <c r="R116">
        <f t="shared" si="3"/>
        <v>95</v>
      </c>
    </row>
    <row r="117" spans="1:18" x14ac:dyDescent="0.25">
      <c r="A117" s="2" t="s">
        <v>185</v>
      </c>
      <c r="B117" s="2" t="s">
        <v>191</v>
      </c>
      <c r="C117" t="str">
        <f>IFERROR(VLOOKUP($B117,Miljövärden!$B$2:$H$551,MATCH(C$2,Miljövärden!$B$2:$H$2,0),FALSE),"Saknas")</f>
        <v/>
      </c>
      <c r="D117" t="str">
        <f>IFERROR(VLOOKUP($B117,Miljövärden!$B$2:$H$551,MATCH(D$2,Miljövärden!$B$2:$H$2,0),FALSE),"Saknas")</f>
        <v/>
      </c>
      <c r="E117" t="str">
        <f>IFERROR(VLOOKUP($B117,Miljövärden!$B$2:$H$551,MATCH(E$2,Miljövärden!$B$2:$H$2,0),FALSE),"Saknas")</f>
        <v/>
      </c>
      <c r="F117" t="str">
        <f>IFERROR(VLOOKUP($B117,Miljövärden!$B$2:$H$551,MATCH(F$2,Miljövärden!$B$2:$H$2,0),FALSE),"Saknas")</f>
        <v/>
      </c>
      <c r="G117" t="str">
        <f>IFERROR(VLOOKUP($B117,Miljövärden!$B$2:$H$551,MATCH(G$2,Miljövärden!$B$2:$H$2,0),FALSE),"Nej, saknas")</f>
        <v>Nej</v>
      </c>
      <c r="H117" s="12" t="str">
        <f>IFERROR(VLOOKUP($B117,Miljövärden!$B$2:$H$551,MATCH(H$2,Miljövärden!$B$2:$H$2,0),FALSE),"Nej, saknas")</f>
        <v>Nej</v>
      </c>
      <c r="P117" s="17" t="str">
        <f t="shared" si="2"/>
        <v>nej</v>
      </c>
      <c r="R117">
        <f t="shared" si="3"/>
        <v>95</v>
      </c>
    </row>
    <row r="118" spans="1:18" x14ac:dyDescent="0.25">
      <c r="A118" s="2" t="s">
        <v>185</v>
      </c>
      <c r="B118" s="2" t="s">
        <v>192</v>
      </c>
      <c r="C118" t="str">
        <f>IFERROR(VLOOKUP($B118,Miljövärden!$B$2:$H$551,MATCH(C$2,Miljövärden!$B$2:$H$2,0),FALSE),"Saknas")</f>
        <v/>
      </c>
      <c r="D118" t="str">
        <f>IFERROR(VLOOKUP($B118,Miljövärden!$B$2:$H$551,MATCH(D$2,Miljövärden!$B$2:$H$2,0),FALSE),"Saknas")</f>
        <v/>
      </c>
      <c r="E118" t="str">
        <f>IFERROR(VLOOKUP($B118,Miljövärden!$B$2:$H$551,MATCH(E$2,Miljövärden!$B$2:$H$2,0),FALSE),"Saknas")</f>
        <v/>
      </c>
      <c r="F118" t="str">
        <f>IFERROR(VLOOKUP($B118,Miljövärden!$B$2:$H$551,MATCH(F$2,Miljövärden!$B$2:$H$2,0),FALSE),"Saknas")</f>
        <v/>
      </c>
      <c r="G118" t="str">
        <f>IFERROR(VLOOKUP($B118,Miljövärden!$B$2:$H$551,MATCH(G$2,Miljövärden!$B$2:$H$2,0),FALSE),"Nej, saknas")</f>
        <v>Nej</v>
      </c>
      <c r="H118" s="12" t="str">
        <f>IFERROR(VLOOKUP($B118,Miljövärden!$B$2:$H$551,MATCH(H$2,Miljövärden!$B$2:$H$2,0),FALSE),"Nej, saknas")</f>
        <v>Nej</v>
      </c>
      <c r="P118" s="17" t="str">
        <f t="shared" si="2"/>
        <v>nej</v>
      </c>
      <c r="R118">
        <f t="shared" si="3"/>
        <v>95</v>
      </c>
    </row>
    <row r="119" spans="1:18" x14ac:dyDescent="0.25">
      <c r="A119" s="2" t="s">
        <v>185</v>
      </c>
      <c r="B119" s="2" t="s">
        <v>193</v>
      </c>
      <c r="C119" t="str">
        <f>IFERROR(VLOOKUP($B119,Miljövärden!$B$2:$H$551,MATCH(C$2,Miljövärden!$B$2:$H$2,0),FALSE),"Saknas")</f>
        <v/>
      </c>
      <c r="D119" t="str">
        <f>IFERROR(VLOOKUP($B119,Miljövärden!$B$2:$H$551,MATCH(D$2,Miljövärden!$B$2:$H$2,0),FALSE),"Saknas")</f>
        <v/>
      </c>
      <c r="E119" t="str">
        <f>IFERROR(VLOOKUP($B119,Miljövärden!$B$2:$H$551,MATCH(E$2,Miljövärden!$B$2:$H$2,0),FALSE),"Saknas")</f>
        <v/>
      </c>
      <c r="F119" t="str">
        <f>IFERROR(VLOOKUP($B119,Miljövärden!$B$2:$H$551,MATCH(F$2,Miljövärden!$B$2:$H$2,0),FALSE),"Saknas")</f>
        <v/>
      </c>
      <c r="G119" t="str">
        <f>IFERROR(VLOOKUP($B119,Miljövärden!$B$2:$H$551,MATCH(G$2,Miljövärden!$B$2:$H$2,0),FALSE),"Nej, saknas")</f>
        <v>Nej</v>
      </c>
      <c r="H119" s="12" t="str">
        <f>IFERROR(VLOOKUP($B119,Miljövärden!$B$2:$H$551,MATCH(H$2,Miljövärden!$B$2:$H$2,0),FALSE),"Nej, saknas")</f>
        <v>Nej</v>
      </c>
      <c r="P119" s="17" t="str">
        <f t="shared" si="2"/>
        <v>nej</v>
      </c>
      <c r="R119">
        <f t="shared" si="3"/>
        <v>95</v>
      </c>
    </row>
    <row r="120" spans="1:18" x14ac:dyDescent="0.25">
      <c r="A120" s="2" t="s">
        <v>194</v>
      </c>
      <c r="B120" s="2" t="s">
        <v>195</v>
      </c>
      <c r="C120">
        <f>IFERROR(VLOOKUP($B120,Miljövärden!$B$2:$H$551,MATCH(C$2,Miljövärden!$B$2:$H$2,0),FALSE),"Saknas")</f>
        <v>0.19266</v>
      </c>
      <c r="D120">
        <f>IFERROR(VLOOKUP($B120,Miljövärden!$B$2:$H$551,MATCH(D$2,Miljövärden!$B$2:$H$2,0),FALSE),"Saknas")</f>
        <v>30.095300000000002</v>
      </c>
      <c r="E120">
        <f>IFERROR(VLOOKUP($B120,Miljövärden!$B$2:$H$551,MATCH(E$2,Miljövärden!$B$2:$H$2,0),FALSE),"Saknas")</f>
        <v>13.2281</v>
      </c>
      <c r="F120">
        <f>IFERROR(VLOOKUP($B120,Miljövärden!$B$2:$H$551,MATCH(F$2,Miljövärden!$B$2:$H$2,0),FALSE),"Saknas")</f>
        <v>5.2279800000000001E-2</v>
      </c>
      <c r="G120" t="str">
        <f>IFERROR(VLOOKUP($B120,Miljövärden!$B$2:$H$551,MATCH(G$2,Miljövärden!$B$2:$H$2,0),FALSE),"Nej, saknas")</f>
        <v>Nej</v>
      </c>
      <c r="H120" s="12" t="str">
        <f>IFERROR(VLOOKUP($B120,Miljövärden!$B$2:$H$551,MATCH(H$2,Miljövärden!$B$2:$H$2,0),FALSE),"Nej, saknas")</f>
        <v>Ja</v>
      </c>
      <c r="P120" s="17" t="str">
        <f t="shared" si="2"/>
        <v>ja</v>
      </c>
      <c r="R120">
        <f t="shared" si="3"/>
        <v>96</v>
      </c>
    </row>
    <row r="121" spans="1:18" x14ac:dyDescent="0.25">
      <c r="A121" s="2" t="s">
        <v>194</v>
      </c>
      <c r="B121" s="2" t="s">
        <v>196</v>
      </c>
      <c r="C121">
        <f>IFERROR(VLOOKUP($B121,Miljövärden!$B$2:$H$551,MATCH(C$2,Miljövärden!$B$2:$H$2,0),FALSE),"Saknas")</f>
        <v>0.10932</v>
      </c>
      <c r="D121">
        <f>IFERROR(VLOOKUP($B121,Miljövärden!$B$2:$H$551,MATCH(D$2,Miljövärden!$B$2:$H$2,0),FALSE),"Saknas")</f>
        <v>22.223400000000002</v>
      </c>
      <c r="E121">
        <f>IFERROR(VLOOKUP($B121,Miljövärden!$B$2:$H$551,MATCH(E$2,Miljövärden!$B$2:$H$2,0),FALSE),"Saknas")</f>
        <v>9.3696099999999998</v>
      </c>
      <c r="F121">
        <f>IFERROR(VLOOKUP($B121,Miljövärden!$B$2:$H$551,MATCH(F$2,Miljövärden!$B$2:$H$2,0),FALSE),"Saknas")</f>
        <v>9.12578E-3</v>
      </c>
      <c r="G121" t="str">
        <f>IFERROR(VLOOKUP($B121,Miljövärden!$B$2:$H$551,MATCH(G$2,Miljövärden!$B$2:$H$2,0),FALSE),"Nej, saknas")</f>
        <v>Nej</v>
      </c>
      <c r="H121" s="12" t="str">
        <f>IFERROR(VLOOKUP($B121,Miljövärden!$B$2:$H$551,MATCH(H$2,Miljövärden!$B$2:$H$2,0),FALSE),"Nej, saknas")</f>
        <v>Ja</v>
      </c>
      <c r="P121" s="17" t="str">
        <f t="shared" si="2"/>
        <v>ja</v>
      </c>
      <c r="R121">
        <f t="shared" si="3"/>
        <v>97</v>
      </c>
    </row>
    <row r="122" spans="1:18" x14ac:dyDescent="0.25">
      <c r="A122" s="2" t="s">
        <v>194</v>
      </c>
      <c r="B122" s="2" t="s">
        <v>197</v>
      </c>
      <c r="C122">
        <f>IFERROR(VLOOKUP($B122,Miljövärden!$B$2:$H$551,MATCH(C$2,Miljövärden!$B$2:$H$2,0),FALSE),"Saknas")</f>
        <v>0.16770199999999999</v>
      </c>
      <c r="D122">
        <f>IFERROR(VLOOKUP($B122,Miljövärden!$B$2:$H$551,MATCH(D$2,Miljövärden!$B$2:$H$2,0),FALSE),"Saknas")</f>
        <v>6.7340299999999997</v>
      </c>
      <c r="E122">
        <f>IFERROR(VLOOKUP($B122,Miljövärden!$B$2:$H$551,MATCH(E$2,Miljövärden!$B$2:$H$2,0),FALSE),"Saknas")</f>
        <v>15.067500000000001</v>
      </c>
      <c r="F122">
        <f>IFERROR(VLOOKUP($B122,Miljövärden!$B$2:$H$551,MATCH(F$2,Miljövärden!$B$2:$H$2,0),FALSE),"Saknas")</f>
        <v>0</v>
      </c>
      <c r="G122" t="str">
        <f>IFERROR(VLOOKUP($B122,Miljövärden!$B$2:$H$551,MATCH(G$2,Miljövärden!$B$2:$H$2,0),FALSE),"Nej, saknas")</f>
        <v>Nej</v>
      </c>
      <c r="H122" s="12" t="str">
        <f>IFERROR(VLOOKUP($B122,Miljövärden!$B$2:$H$551,MATCH(H$2,Miljövärden!$B$2:$H$2,0),FALSE),"Nej, saknas")</f>
        <v>Ja</v>
      </c>
      <c r="P122" s="17" t="str">
        <f t="shared" si="2"/>
        <v>ja</v>
      </c>
      <c r="R122">
        <f t="shared" si="3"/>
        <v>98</v>
      </c>
    </row>
    <row r="123" spans="1:18" x14ac:dyDescent="0.25">
      <c r="A123" s="2" t="s">
        <v>198</v>
      </c>
      <c r="B123" s="2" t="s">
        <v>199</v>
      </c>
      <c r="C123">
        <f>IFERROR(VLOOKUP($B123,Miljövärden!$B$2:$H$551,MATCH(C$2,Miljövärden!$B$2:$H$2,0),FALSE),"Saknas")</f>
        <v>0.130937</v>
      </c>
      <c r="D123">
        <f>IFERROR(VLOOKUP($B123,Miljövärden!$B$2:$H$551,MATCH(D$2,Miljövärden!$B$2:$H$2,0),FALSE),"Saknas")</f>
        <v>27.088899999999999</v>
      </c>
      <c r="E123">
        <f>IFERROR(VLOOKUP($B123,Miljövärden!$B$2:$H$551,MATCH(E$2,Miljövärden!$B$2:$H$2,0),FALSE),"Saknas")</f>
        <v>8.3250600000000006</v>
      </c>
      <c r="F123">
        <f>IFERROR(VLOOKUP($B123,Miljövärden!$B$2:$H$551,MATCH(F$2,Miljövärden!$B$2:$H$2,0),FALSE),"Saknas")</f>
        <v>3.2491600000000002E-2</v>
      </c>
      <c r="G123" t="str">
        <f>IFERROR(VLOOKUP($B123,Miljövärden!$B$2:$H$551,MATCH(G$2,Miljövärden!$B$2:$H$2,0),FALSE),"Nej, saknas")</f>
        <v>Ja</v>
      </c>
      <c r="H123" s="12" t="str">
        <f>IFERROR(VLOOKUP($B123,Miljövärden!$B$2:$H$551,MATCH(H$2,Miljövärden!$B$2:$H$2,0),FALSE),"Nej, saknas")</f>
        <v>Ja</v>
      </c>
      <c r="P123" s="17" t="str">
        <f t="shared" si="2"/>
        <v>ja</v>
      </c>
      <c r="R123">
        <f t="shared" si="3"/>
        <v>99</v>
      </c>
    </row>
    <row r="124" spans="1:18" x14ac:dyDescent="0.25">
      <c r="A124" s="2" t="s">
        <v>198</v>
      </c>
      <c r="B124" s="2" t="s">
        <v>200</v>
      </c>
      <c r="C124">
        <f>IFERROR(VLOOKUP($B124,Miljövärden!$B$2:$H$551,MATCH(C$2,Miljövärden!$B$2:$H$2,0),FALSE),"Saknas")</f>
        <v>1.30532</v>
      </c>
      <c r="D124">
        <f>IFERROR(VLOOKUP($B124,Miljövärden!$B$2:$H$551,MATCH(D$2,Miljövärden!$B$2:$H$2,0),FALSE),"Saknas")</f>
        <v>33.5259</v>
      </c>
      <c r="E124">
        <f>IFERROR(VLOOKUP($B124,Miljövärden!$B$2:$H$551,MATCH(E$2,Miljövärden!$B$2:$H$2,0),FALSE),"Saknas")</f>
        <v>32.750599999999999</v>
      </c>
      <c r="F124">
        <f>IFERROR(VLOOKUP($B124,Miljövärden!$B$2:$H$551,MATCH(F$2,Miljövärden!$B$2:$H$2,0),FALSE),"Saknas")</f>
        <v>5.0576700000000002E-2</v>
      </c>
      <c r="G124" t="str">
        <f>IFERROR(VLOOKUP($B124,Miljövärden!$B$2:$H$551,MATCH(G$2,Miljövärden!$B$2:$H$2,0),FALSE),"Nej, saknas")</f>
        <v>Ja</v>
      </c>
      <c r="H124" s="12" t="str">
        <f>IFERROR(VLOOKUP($B124,Miljövärden!$B$2:$H$551,MATCH(H$2,Miljövärden!$B$2:$H$2,0),FALSE),"Nej, saknas")</f>
        <v>Ja</v>
      </c>
      <c r="P124" s="17" t="str">
        <f t="shared" si="2"/>
        <v>ja</v>
      </c>
      <c r="R124">
        <f t="shared" si="3"/>
        <v>100</v>
      </c>
    </row>
    <row r="125" spans="1:18" x14ac:dyDescent="0.25">
      <c r="A125" s="2" t="s">
        <v>198</v>
      </c>
      <c r="B125" s="2" t="s">
        <v>201</v>
      </c>
      <c r="C125">
        <f>IFERROR(VLOOKUP($B125,Miljövärden!$B$2:$H$551,MATCH(C$2,Miljövärden!$B$2:$H$2,0),FALSE),"Saknas")</f>
        <v>0.10670200000000001</v>
      </c>
      <c r="D125">
        <f>IFERROR(VLOOKUP($B125,Miljövärden!$B$2:$H$551,MATCH(D$2,Miljövärden!$B$2:$H$2,0),FALSE),"Saknas")</f>
        <v>18.632200000000001</v>
      </c>
      <c r="E125">
        <f>IFERROR(VLOOKUP($B125,Miljövärden!$B$2:$H$551,MATCH(E$2,Miljövärden!$B$2:$H$2,0),FALSE),"Saknas")</f>
        <v>1.2829299999999999</v>
      </c>
      <c r="F125">
        <f>IFERROR(VLOOKUP($B125,Miljövärden!$B$2:$H$551,MATCH(F$2,Miljövärden!$B$2:$H$2,0),FALSE),"Saknas")</f>
        <v>3.5733000000000001E-2</v>
      </c>
      <c r="G125" t="str">
        <f>IFERROR(VLOOKUP($B125,Miljövärden!$B$2:$H$551,MATCH(G$2,Miljövärden!$B$2:$H$2,0),FALSE),"Nej, saknas")</f>
        <v>Ja</v>
      </c>
      <c r="H125" s="12" t="str">
        <f>IFERROR(VLOOKUP($B125,Miljövärden!$B$2:$H$551,MATCH(H$2,Miljövärden!$B$2:$H$2,0),FALSE),"Nej, saknas")</f>
        <v>Ja</v>
      </c>
      <c r="P125" s="17" t="str">
        <f t="shared" si="2"/>
        <v>ja</v>
      </c>
      <c r="R125">
        <f t="shared" si="3"/>
        <v>101</v>
      </c>
    </row>
    <row r="126" spans="1:18" x14ac:dyDescent="0.25">
      <c r="A126" s="2" t="s">
        <v>198</v>
      </c>
      <c r="B126" s="2" t="s">
        <v>202</v>
      </c>
      <c r="C126">
        <f>IFERROR(VLOOKUP($B126,Miljövärden!$B$2:$H$551,MATCH(C$2,Miljövärden!$B$2:$H$2,0),FALSE),"Saknas")</f>
        <v>0.29947400000000002</v>
      </c>
      <c r="D126">
        <f>IFERROR(VLOOKUP($B126,Miljövärden!$B$2:$H$551,MATCH(D$2,Miljövärden!$B$2:$H$2,0),FALSE),"Saknas")</f>
        <v>46.613</v>
      </c>
      <c r="E126">
        <f>IFERROR(VLOOKUP($B126,Miljövärden!$B$2:$H$551,MATCH(E$2,Miljövärden!$B$2:$H$2,0),FALSE),"Saknas")</f>
        <v>4.7104499999999998</v>
      </c>
      <c r="F126">
        <f>IFERROR(VLOOKUP($B126,Miljövärden!$B$2:$H$551,MATCH(F$2,Miljövärden!$B$2:$H$2,0),FALSE),"Saknas")</f>
        <v>4.3121699999999999E-2</v>
      </c>
      <c r="G126" t="str">
        <f>IFERROR(VLOOKUP($B126,Miljövärden!$B$2:$H$551,MATCH(G$2,Miljövärden!$B$2:$H$2,0),FALSE),"Nej, saknas")</f>
        <v>Ja</v>
      </c>
      <c r="H126" s="12" t="str">
        <f>IFERROR(VLOOKUP($B126,Miljövärden!$B$2:$H$551,MATCH(H$2,Miljövärden!$B$2:$H$2,0),FALSE),"Nej, saknas")</f>
        <v>Ja</v>
      </c>
      <c r="P126" s="17" t="str">
        <f t="shared" si="2"/>
        <v>ja</v>
      </c>
      <c r="R126">
        <f t="shared" si="3"/>
        <v>102</v>
      </c>
    </row>
    <row r="127" spans="1:18" x14ac:dyDescent="0.25">
      <c r="A127" s="2" t="s">
        <v>203</v>
      </c>
      <c r="B127" s="2" t="s">
        <v>204</v>
      </c>
      <c r="C127">
        <f>IFERROR(VLOOKUP($B127,Miljövärden!$B$2:$H$551,MATCH(C$2,Miljövärden!$B$2:$H$2,0),FALSE),"Saknas")</f>
        <v>0.52725200000000005</v>
      </c>
      <c r="D127">
        <f>IFERROR(VLOOKUP($B127,Miljövärden!$B$2:$H$551,MATCH(D$2,Miljövärden!$B$2:$H$2,0),FALSE),"Saknas")</f>
        <v>193.55500000000001</v>
      </c>
      <c r="E127">
        <f>IFERROR(VLOOKUP($B127,Miljövärden!$B$2:$H$551,MATCH(E$2,Miljövärden!$B$2:$H$2,0),FALSE),"Saknas")</f>
        <v>22.861899999999999</v>
      </c>
      <c r="F127">
        <f>IFERROR(VLOOKUP($B127,Miljövärden!$B$2:$H$551,MATCH(F$2,Miljövärden!$B$2:$H$2,0),FALSE),"Saknas")</f>
        <v>1.2388100000000001E-2</v>
      </c>
      <c r="G127" t="str">
        <f>IFERROR(VLOOKUP($B127,Miljövärden!$B$2:$H$551,MATCH(G$2,Miljövärden!$B$2:$H$2,0),FALSE),"Nej, saknas")</f>
        <v>Nej</v>
      </c>
      <c r="H127" s="12" t="str">
        <f>IFERROR(VLOOKUP($B127,Miljövärden!$B$2:$H$551,MATCH(H$2,Miljövärden!$B$2:$H$2,0),FALSE),"Nej, saknas")</f>
        <v>Ja</v>
      </c>
      <c r="P127" s="17" t="str">
        <f t="shared" si="2"/>
        <v>ja</v>
      </c>
      <c r="R127">
        <f t="shared" si="3"/>
        <v>103</v>
      </c>
    </row>
    <row r="128" spans="1:18" x14ac:dyDescent="0.25">
      <c r="A128" s="2" t="s">
        <v>205</v>
      </c>
      <c r="B128" s="2" t="s">
        <v>206</v>
      </c>
      <c r="C128">
        <f>IFERROR(VLOOKUP($B128,Miljövärden!$B$2:$H$551,MATCH(C$2,Miljövärden!$B$2:$H$2,0),FALSE),"Saknas")</f>
        <v>2.46398E-2</v>
      </c>
      <c r="D128">
        <f>IFERROR(VLOOKUP($B128,Miljövärden!$B$2:$H$551,MATCH(D$2,Miljövärden!$B$2:$H$2,0),FALSE),"Saknas")</f>
        <v>5.4653600000000004</v>
      </c>
      <c r="E128">
        <f>IFERROR(VLOOKUP($B128,Miljövärden!$B$2:$H$551,MATCH(E$2,Miljövärden!$B$2:$H$2,0),FALSE),"Saknas")</f>
        <v>2.3561999999999999</v>
      </c>
      <c r="F128">
        <f>IFERROR(VLOOKUP($B128,Miljövärden!$B$2:$H$551,MATCH(F$2,Miljövärden!$B$2:$H$2,0),FALSE),"Saknas")</f>
        <v>6.5932200000000003E-3</v>
      </c>
      <c r="G128" t="str">
        <f>IFERROR(VLOOKUP($B128,Miljövärden!$B$2:$H$551,MATCH(G$2,Miljövärden!$B$2:$H$2,0),FALSE),"Nej, saknas")</f>
        <v>Ja</v>
      </c>
      <c r="H128" s="12" t="str">
        <f>IFERROR(VLOOKUP($B128,Miljövärden!$B$2:$H$551,MATCH(H$2,Miljövärden!$B$2:$H$2,0),FALSE),"Nej, saknas")</f>
        <v>Ja</v>
      </c>
      <c r="P128" s="17" t="str">
        <f t="shared" si="2"/>
        <v>ja</v>
      </c>
      <c r="R128">
        <f t="shared" si="3"/>
        <v>104</v>
      </c>
    </row>
    <row r="129" spans="1:18" x14ac:dyDescent="0.25">
      <c r="A129" s="2" t="s">
        <v>207</v>
      </c>
      <c r="B129" s="2" t="s">
        <v>208</v>
      </c>
      <c r="C129">
        <f>IFERROR(VLOOKUP($B129,Miljövärden!$B$2:$H$551,MATCH(C$2,Miljövärden!$B$2:$H$2,0),FALSE),"Saknas")</f>
        <v>0</v>
      </c>
      <c r="D129">
        <f>IFERROR(VLOOKUP($B129,Miljövärden!$B$2:$H$551,MATCH(D$2,Miljövärden!$B$2:$H$2,0),FALSE),"Saknas")</f>
        <v>0</v>
      </c>
      <c r="E129">
        <f>IFERROR(VLOOKUP($B129,Miljövärden!$B$2:$H$551,MATCH(E$2,Miljövärden!$B$2:$H$2,0),FALSE),"Saknas")</f>
        <v>0</v>
      </c>
      <c r="F129">
        <f>IFERROR(VLOOKUP($B129,Miljövärden!$B$2:$H$551,MATCH(F$2,Miljövärden!$B$2:$H$2,0),FALSE),"Saknas")</f>
        <v>0</v>
      </c>
      <c r="G129" t="str">
        <f>IFERROR(VLOOKUP($B129,Miljövärden!$B$2:$H$551,MATCH(G$2,Miljövärden!$B$2:$H$2,0),FALSE),"Nej, saknas")</f>
        <v>Nej</v>
      </c>
      <c r="H129" s="12" t="str">
        <f>IFERROR(VLOOKUP($B129,Miljövärden!$B$2:$H$551,MATCH(H$2,Miljövärden!$B$2:$H$2,0),FALSE),"Nej, saknas")</f>
        <v>Nej</v>
      </c>
      <c r="P129" s="17" t="str">
        <f t="shared" si="2"/>
        <v>nej</v>
      </c>
      <c r="R129">
        <f t="shared" si="3"/>
        <v>104</v>
      </c>
    </row>
    <row r="130" spans="1:18" x14ac:dyDescent="0.25">
      <c r="A130" s="2" t="s">
        <v>207</v>
      </c>
      <c r="B130" s="2" t="s">
        <v>209</v>
      </c>
      <c r="C130">
        <f>IFERROR(VLOOKUP($B130,Miljövärden!$B$2:$H$551,MATCH(C$2,Miljövärden!$B$2:$H$2,0),FALSE),"Saknas")</f>
        <v>0.28639900000000001</v>
      </c>
      <c r="D130">
        <f>IFERROR(VLOOKUP($B130,Miljövärden!$B$2:$H$551,MATCH(D$2,Miljövärden!$B$2:$H$2,0),FALSE),"Saknas")</f>
        <v>68.636499999999998</v>
      </c>
      <c r="E130">
        <f>IFERROR(VLOOKUP($B130,Miljövärden!$B$2:$H$551,MATCH(E$2,Miljövärden!$B$2:$H$2,0),FALSE),"Saknas")</f>
        <v>9.6075300000000006</v>
      </c>
      <c r="F130">
        <f>IFERROR(VLOOKUP($B130,Miljövärden!$B$2:$H$551,MATCH(F$2,Miljövärden!$B$2:$H$2,0),FALSE),"Saknas")</f>
        <v>0.18052699999999999</v>
      </c>
      <c r="G130" t="str">
        <f>IFERROR(VLOOKUP($B130,Miljövärden!$B$2:$H$551,MATCH(G$2,Miljövärden!$B$2:$H$2,0),FALSE),"Nej, saknas")</f>
        <v>Nej</v>
      </c>
      <c r="H130" s="12" t="str">
        <f>IFERROR(VLOOKUP($B130,Miljövärden!$B$2:$H$551,MATCH(H$2,Miljövärden!$B$2:$H$2,0),FALSE),"Nej, saknas")</f>
        <v>Ja</v>
      </c>
      <c r="P130" s="17" t="str">
        <f t="shared" si="2"/>
        <v>ja</v>
      </c>
      <c r="R130">
        <f t="shared" si="3"/>
        <v>105</v>
      </c>
    </row>
    <row r="131" spans="1:18" x14ac:dyDescent="0.25">
      <c r="A131" s="2" t="s">
        <v>207</v>
      </c>
      <c r="B131" s="2" t="s">
        <v>210</v>
      </c>
      <c r="C131">
        <f>IFERROR(VLOOKUP($B131,Miljövärden!$B$2:$H$551,MATCH(C$2,Miljövärden!$B$2:$H$2,0),FALSE),"Saknas")</f>
        <v>7.7608200000000002E-2</v>
      </c>
      <c r="D131">
        <f>IFERROR(VLOOKUP($B131,Miljövärden!$B$2:$H$551,MATCH(D$2,Miljövärden!$B$2:$H$2,0),FALSE),"Saknas")</f>
        <v>7.5568400000000002</v>
      </c>
      <c r="E131">
        <f>IFERROR(VLOOKUP($B131,Miljövärden!$B$2:$H$551,MATCH(E$2,Miljövärden!$B$2:$H$2,0),FALSE),"Saknas")</f>
        <v>5.6479200000000001</v>
      </c>
      <c r="F131">
        <f>IFERROR(VLOOKUP($B131,Miljövärden!$B$2:$H$551,MATCH(F$2,Miljövärden!$B$2:$H$2,0),FALSE),"Saknas")</f>
        <v>0</v>
      </c>
      <c r="G131" t="str">
        <f>IFERROR(VLOOKUP($B131,Miljövärden!$B$2:$H$551,MATCH(G$2,Miljövärden!$B$2:$H$2,0),FALSE),"Nej, saknas")</f>
        <v>Nej</v>
      </c>
      <c r="H131" s="12" t="str">
        <f>IFERROR(VLOOKUP($B131,Miljövärden!$B$2:$H$551,MATCH(H$2,Miljövärden!$B$2:$H$2,0),FALSE),"Nej, saknas")</f>
        <v>Ja</v>
      </c>
      <c r="P131" s="17" t="str">
        <f t="shared" ref="P131:P194" si="4">IF(K131="x","nej",
IF(L131="x","ja",
IF(H131="ja","ja","nej")))</f>
        <v>ja</v>
      </c>
      <c r="R131">
        <f t="shared" si="3"/>
        <v>106</v>
      </c>
    </row>
    <row r="132" spans="1:18" x14ac:dyDescent="0.25">
      <c r="A132" s="2" t="s">
        <v>207</v>
      </c>
      <c r="B132" s="2" t="s">
        <v>207</v>
      </c>
      <c r="C132">
        <f>IFERROR(VLOOKUP($B132,Miljövärden!$B$2:$H$551,MATCH(C$2,Miljövärden!$B$2:$H$2,0),FALSE),"Saknas")</f>
        <v>0</v>
      </c>
      <c r="D132">
        <f>IFERROR(VLOOKUP($B132,Miljövärden!$B$2:$H$551,MATCH(D$2,Miljövärden!$B$2:$H$2,0),FALSE),"Saknas")</f>
        <v>0</v>
      </c>
      <c r="E132">
        <f>IFERROR(VLOOKUP($B132,Miljövärden!$B$2:$H$551,MATCH(E$2,Miljövärden!$B$2:$H$2,0),FALSE),"Saknas")</f>
        <v>0</v>
      </c>
      <c r="F132">
        <f>IFERROR(VLOOKUP($B132,Miljövärden!$B$2:$H$551,MATCH(F$2,Miljövärden!$B$2:$H$2,0),FALSE),"Saknas")</f>
        <v>0</v>
      </c>
      <c r="G132" t="str">
        <f>IFERROR(VLOOKUP($B132,Miljövärden!$B$2:$H$551,MATCH(G$2,Miljövärden!$B$2:$H$2,0),FALSE),"Nej, saknas")</f>
        <v>Nej</v>
      </c>
      <c r="H132" s="12" t="str">
        <f>IFERROR(VLOOKUP($B132,Miljövärden!$B$2:$H$551,MATCH(H$2,Miljövärden!$B$2:$H$2,0),FALSE),"Nej, saknas")</f>
        <v>Nej</v>
      </c>
      <c r="P132" s="17" t="str">
        <f t="shared" si="4"/>
        <v>nej</v>
      </c>
      <c r="R132">
        <f t="shared" si="3"/>
        <v>106</v>
      </c>
    </row>
    <row r="133" spans="1:18" x14ac:dyDescent="0.25">
      <c r="A133" s="2" t="s">
        <v>207</v>
      </c>
      <c r="B133" s="2" t="s">
        <v>211</v>
      </c>
      <c r="C133">
        <f>IFERROR(VLOOKUP($B133,Miljövärden!$B$2:$H$551,MATCH(C$2,Miljövärden!$B$2:$H$2,0),FALSE),"Saknas")</f>
        <v>0</v>
      </c>
      <c r="D133">
        <f>IFERROR(VLOOKUP($B133,Miljövärden!$B$2:$H$551,MATCH(D$2,Miljövärden!$B$2:$H$2,0),FALSE),"Saknas")</f>
        <v>0</v>
      </c>
      <c r="E133">
        <f>IFERROR(VLOOKUP($B133,Miljövärden!$B$2:$H$551,MATCH(E$2,Miljövärden!$B$2:$H$2,0),FALSE),"Saknas")</f>
        <v>0</v>
      </c>
      <c r="F133">
        <f>IFERROR(VLOOKUP($B133,Miljövärden!$B$2:$H$551,MATCH(F$2,Miljövärden!$B$2:$H$2,0),FALSE),"Saknas")</f>
        <v>0</v>
      </c>
      <c r="G133" t="str">
        <f>IFERROR(VLOOKUP($B133,Miljövärden!$B$2:$H$551,MATCH(G$2,Miljövärden!$B$2:$H$2,0),FALSE),"Nej, saknas")</f>
        <v>Nej</v>
      </c>
      <c r="H133" s="12" t="str">
        <f>IFERROR(VLOOKUP($B133,Miljövärden!$B$2:$H$551,MATCH(H$2,Miljövärden!$B$2:$H$2,0),FALSE),"Nej, saknas")</f>
        <v>Nej</v>
      </c>
      <c r="P133" s="17" t="str">
        <f t="shared" si="4"/>
        <v>nej</v>
      </c>
      <c r="R133">
        <f t="shared" ref="R133:R196" si="5">IF(ISERROR(P133),R132,IF(P133="ja",R132+1,R132))</f>
        <v>106</v>
      </c>
    </row>
    <row r="134" spans="1:18" x14ac:dyDescent="0.25">
      <c r="A134" s="2" t="s">
        <v>207</v>
      </c>
      <c r="B134" s="2" t="s">
        <v>212</v>
      </c>
      <c r="C134">
        <f>IFERROR(VLOOKUP($B134,Miljövärden!$B$2:$H$551,MATCH(C$2,Miljövärden!$B$2:$H$2,0),FALSE),"Saknas")</f>
        <v>0</v>
      </c>
      <c r="D134">
        <f>IFERROR(VLOOKUP($B134,Miljövärden!$B$2:$H$551,MATCH(D$2,Miljövärden!$B$2:$H$2,0),FALSE),"Saknas")</f>
        <v>0</v>
      </c>
      <c r="E134">
        <f>IFERROR(VLOOKUP($B134,Miljövärden!$B$2:$H$551,MATCH(E$2,Miljövärden!$B$2:$H$2,0),FALSE),"Saknas")</f>
        <v>0</v>
      </c>
      <c r="F134">
        <f>IFERROR(VLOOKUP($B134,Miljövärden!$B$2:$H$551,MATCH(F$2,Miljövärden!$B$2:$H$2,0),FALSE),"Saknas")</f>
        <v>0</v>
      </c>
      <c r="G134" t="str">
        <f>IFERROR(VLOOKUP($B134,Miljövärden!$B$2:$H$551,MATCH(G$2,Miljövärden!$B$2:$H$2,0),FALSE),"Nej, saknas")</f>
        <v>Nej</v>
      </c>
      <c r="H134" s="12" t="str">
        <f>IFERROR(VLOOKUP($B134,Miljövärden!$B$2:$H$551,MATCH(H$2,Miljövärden!$B$2:$H$2,0),FALSE),"Nej, saknas")</f>
        <v>Nej</v>
      </c>
      <c r="P134" s="17" t="str">
        <f t="shared" si="4"/>
        <v>nej</v>
      </c>
      <c r="R134">
        <f t="shared" si="5"/>
        <v>106</v>
      </c>
    </row>
    <row r="135" spans="1:18" x14ac:dyDescent="0.25">
      <c r="A135" s="2" t="s">
        <v>207</v>
      </c>
      <c r="B135" s="2" t="s">
        <v>213</v>
      </c>
      <c r="C135">
        <f>IFERROR(VLOOKUP($B135,Miljövärden!$B$2:$H$551,MATCH(C$2,Miljövärden!$B$2:$H$2,0),FALSE),"Saknas")</f>
        <v>0</v>
      </c>
      <c r="D135">
        <f>IFERROR(VLOOKUP($B135,Miljövärden!$B$2:$H$551,MATCH(D$2,Miljövärden!$B$2:$H$2,0),FALSE),"Saknas")</f>
        <v>0</v>
      </c>
      <c r="E135">
        <f>IFERROR(VLOOKUP($B135,Miljövärden!$B$2:$H$551,MATCH(E$2,Miljövärden!$B$2:$H$2,0),FALSE),"Saknas")</f>
        <v>0</v>
      </c>
      <c r="F135">
        <f>IFERROR(VLOOKUP($B135,Miljövärden!$B$2:$H$551,MATCH(F$2,Miljövärden!$B$2:$H$2,0),FALSE),"Saknas")</f>
        <v>0</v>
      </c>
      <c r="G135" t="str">
        <f>IFERROR(VLOOKUP($B135,Miljövärden!$B$2:$H$551,MATCH(G$2,Miljövärden!$B$2:$H$2,0),FALSE),"Nej, saknas")</f>
        <v>Nej</v>
      </c>
      <c r="H135" s="12" t="str">
        <f>IFERROR(VLOOKUP($B135,Miljövärden!$B$2:$H$551,MATCH(H$2,Miljövärden!$B$2:$H$2,0),FALSE),"Nej, saknas")</f>
        <v>Nej</v>
      </c>
      <c r="P135" s="17" t="str">
        <f t="shared" si="4"/>
        <v>nej</v>
      </c>
      <c r="R135">
        <f t="shared" si="5"/>
        <v>106</v>
      </c>
    </row>
    <row r="136" spans="1:18" x14ac:dyDescent="0.25">
      <c r="A136" s="2" t="s">
        <v>214</v>
      </c>
      <c r="B136" s="2" t="s">
        <v>215</v>
      </c>
      <c r="C136">
        <f>IFERROR(VLOOKUP($B136,Miljövärden!$B$2:$H$551,MATCH(C$2,Miljövärden!$B$2:$H$2,0),FALSE),"Saknas")</f>
        <v>0.14668</v>
      </c>
      <c r="D136">
        <f>IFERROR(VLOOKUP($B136,Miljövärden!$B$2:$H$551,MATCH(D$2,Miljövärden!$B$2:$H$2,0),FALSE),"Saknas")</f>
        <v>29.027000000000001</v>
      </c>
      <c r="E136">
        <f>IFERROR(VLOOKUP($B136,Miljövärden!$B$2:$H$551,MATCH(E$2,Miljövärden!$B$2:$H$2,0),FALSE),"Saknas")</f>
        <v>9.2130500000000008</v>
      </c>
      <c r="F136">
        <f>IFERROR(VLOOKUP($B136,Miljövärden!$B$2:$H$551,MATCH(F$2,Miljövärden!$B$2:$H$2,0),FALSE),"Saknas")</f>
        <v>5.3574799999999999E-2</v>
      </c>
      <c r="G136" t="str">
        <f>IFERROR(VLOOKUP($B136,Miljövärden!$B$2:$H$551,MATCH(G$2,Miljövärden!$B$2:$H$2,0),FALSE),"Nej, saknas")</f>
        <v>Ja</v>
      </c>
      <c r="H136" s="12" t="str">
        <f>IFERROR(VLOOKUP($B136,Miljövärden!$B$2:$H$551,MATCH(H$2,Miljövärden!$B$2:$H$2,0),FALSE),"Nej, saknas")</f>
        <v>Ja</v>
      </c>
      <c r="P136" s="17" t="str">
        <f t="shared" si="4"/>
        <v>ja</v>
      </c>
      <c r="R136">
        <f t="shared" si="5"/>
        <v>107</v>
      </c>
    </row>
    <row r="137" spans="1:18" x14ac:dyDescent="0.25">
      <c r="A137" s="2" t="s">
        <v>214</v>
      </c>
      <c r="B137" s="2" t="s">
        <v>216</v>
      </c>
      <c r="C137">
        <f>IFERROR(VLOOKUP($B137,Miljövärden!$B$2:$H$551,MATCH(C$2,Miljövärden!$B$2:$H$2,0),FALSE),"Saknas")</f>
        <v>0.109845</v>
      </c>
      <c r="D137">
        <f>IFERROR(VLOOKUP($B137,Miljövärden!$B$2:$H$551,MATCH(D$2,Miljövärden!$B$2:$H$2,0),FALSE),"Saknas")</f>
        <v>11.0488</v>
      </c>
      <c r="E137">
        <f>IFERROR(VLOOKUP($B137,Miljövärden!$B$2:$H$551,MATCH(E$2,Miljövärden!$B$2:$H$2,0),FALSE),"Saknas")</f>
        <v>5.5391300000000001</v>
      </c>
      <c r="F137">
        <f>IFERROR(VLOOKUP($B137,Miljövärden!$B$2:$H$551,MATCH(F$2,Miljövärden!$B$2:$H$2,0),FALSE),"Saknas")</f>
        <v>2.4076899999999998E-2</v>
      </c>
      <c r="G137" t="str">
        <f>IFERROR(VLOOKUP($B137,Miljövärden!$B$2:$H$551,MATCH(G$2,Miljövärden!$B$2:$H$2,0),FALSE),"Nej, saknas")</f>
        <v>Nej</v>
      </c>
      <c r="H137" s="12" t="str">
        <f>IFERROR(VLOOKUP($B137,Miljövärden!$B$2:$H$551,MATCH(H$2,Miljövärden!$B$2:$H$2,0),FALSE),"Nej, saknas")</f>
        <v>Ja</v>
      </c>
      <c r="P137" s="17" t="str">
        <f t="shared" si="4"/>
        <v>ja</v>
      </c>
      <c r="R137">
        <f t="shared" si="5"/>
        <v>108</v>
      </c>
    </row>
    <row r="138" spans="1:18" x14ac:dyDescent="0.25">
      <c r="A138" s="2" t="s">
        <v>217</v>
      </c>
      <c r="B138" s="2" t="s">
        <v>218</v>
      </c>
      <c r="C138">
        <f>IFERROR(VLOOKUP($B138,Miljövärden!$B$2:$H$551,MATCH(C$2,Miljövärden!$B$2:$H$2,0),FALSE),"Saknas")</f>
        <v>6.9257399999999997E-2</v>
      </c>
      <c r="D138">
        <f>IFERROR(VLOOKUP($B138,Miljövärden!$B$2:$H$551,MATCH(D$2,Miljövärden!$B$2:$H$2,0),FALSE),"Saknas")</f>
        <v>15.5505</v>
      </c>
      <c r="E138">
        <f>IFERROR(VLOOKUP($B138,Miljövärden!$B$2:$H$551,MATCH(E$2,Miljövärden!$B$2:$H$2,0),FALSE),"Saknas")</f>
        <v>11.8406</v>
      </c>
      <c r="F138">
        <f>IFERROR(VLOOKUP($B138,Miljövärden!$B$2:$H$551,MATCH(F$2,Miljövärden!$B$2:$H$2,0),FALSE),"Saknas")</f>
        <v>0</v>
      </c>
      <c r="G138" t="str">
        <f>IFERROR(VLOOKUP($B138,Miljövärden!$B$2:$H$551,MATCH(G$2,Miljövärden!$B$2:$H$2,0),FALSE),"Nej, saknas")</f>
        <v>Nej</v>
      </c>
      <c r="H138" s="12" t="str">
        <f>IFERROR(VLOOKUP($B138,Miljövärden!$B$2:$H$551,MATCH(H$2,Miljövärden!$B$2:$H$2,0),FALSE),"Nej, saknas")</f>
        <v>Ja</v>
      </c>
      <c r="P138" s="17" t="str">
        <f t="shared" si="4"/>
        <v>ja</v>
      </c>
      <c r="R138">
        <f t="shared" si="5"/>
        <v>109</v>
      </c>
    </row>
    <row r="139" spans="1:18" x14ac:dyDescent="0.25">
      <c r="A139" s="2" t="s">
        <v>219</v>
      </c>
      <c r="B139" s="2" t="s">
        <v>220</v>
      </c>
      <c r="C139">
        <f>IFERROR(VLOOKUP($B139,Miljövärden!$B$2:$H$551,MATCH(C$2,Miljövärden!$B$2:$H$2,0),FALSE),"Saknas")</f>
        <v>0.24290999999999999</v>
      </c>
      <c r="D139">
        <f>IFERROR(VLOOKUP($B139,Miljövärden!$B$2:$H$551,MATCH(D$2,Miljövärden!$B$2:$H$2,0),FALSE),"Saknas")</f>
        <v>54.309399999999997</v>
      </c>
      <c r="E139">
        <f>IFERROR(VLOOKUP($B139,Miljövärden!$B$2:$H$551,MATCH(E$2,Miljövärden!$B$2:$H$2,0),FALSE),"Saknas")</f>
        <v>10.564500000000001</v>
      </c>
      <c r="F139">
        <f>IFERROR(VLOOKUP($B139,Miljövärden!$B$2:$H$551,MATCH(F$2,Miljövärden!$B$2:$H$2,0),FALSE),"Saknas")</f>
        <v>9.0244900000000003E-2</v>
      </c>
      <c r="G139" t="str">
        <f>IFERROR(VLOOKUP($B139,Miljövärden!$B$2:$H$551,MATCH(G$2,Miljövärden!$B$2:$H$2,0),FALSE),"Nej, saknas")</f>
        <v>Ja</v>
      </c>
      <c r="H139" s="12" t="str">
        <f>IFERROR(VLOOKUP($B139,Miljövärden!$B$2:$H$551,MATCH(H$2,Miljövärden!$B$2:$H$2,0),FALSE),"Nej, saknas")</f>
        <v>Ja</v>
      </c>
      <c r="P139" s="17" t="str">
        <f t="shared" si="4"/>
        <v>ja</v>
      </c>
      <c r="R139">
        <f t="shared" si="5"/>
        <v>110</v>
      </c>
    </row>
    <row r="140" spans="1:18" x14ac:dyDescent="0.25">
      <c r="A140" s="2" t="s">
        <v>219</v>
      </c>
      <c r="B140" s="2" t="s">
        <v>221</v>
      </c>
      <c r="C140">
        <f>IFERROR(VLOOKUP($B140,Miljövärden!$B$2:$H$551,MATCH(C$2,Miljövärden!$B$2:$H$2,0),FALSE),"Saknas")</f>
        <v>0.20555599999999999</v>
      </c>
      <c r="D140">
        <f>IFERROR(VLOOKUP($B140,Miljövärden!$B$2:$H$551,MATCH(D$2,Miljövärden!$B$2:$H$2,0),FALSE),"Saknas")</f>
        <v>40.327599999999997</v>
      </c>
      <c r="E140">
        <f>IFERROR(VLOOKUP($B140,Miljövärden!$B$2:$H$551,MATCH(E$2,Miljövärden!$B$2:$H$2,0),FALSE),"Saknas")</f>
        <v>10.8019</v>
      </c>
      <c r="F140">
        <f>IFERROR(VLOOKUP($B140,Miljövärden!$B$2:$H$551,MATCH(F$2,Miljövärden!$B$2:$H$2,0),FALSE),"Saknas")</f>
        <v>8.08474E-2</v>
      </c>
      <c r="G140" t="str">
        <f>IFERROR(VLOOKUP($B140,Miljövärden!$B$2:$H$551,MATCH(G$2,Miljövärden!$B$2:$H$2,0),FALSE),"Nej, saknas")</f>
        <v>Ja</v>
      </c>
      <c r="H140" s="12" t="str">
        <f>IFERROR(VLOOKUP($B140,Miljövärden!$B$2:$H$551,MATCH(H$2,Miljövärden!$B$2:$H$2,0),FALSE),"Nej, saknas")</f>
        <v>Ja</v>
      </c>
      <c r="P140" s="17" t="str">
        <f t="shared" si="4"/>
        <v>ja</v>
      </c>
      <c r="R140">
        <f t="shared" si="5"/>
        <v>111</v>
      </c>
    </row>
    <row r="141" spans="1:18" x14ac:dyDescent="0.25">
      <c r="A141" s="2" t="s">
        <v>219</v>
      </c>
      <c r="B141" s="2" t="s">
        <v>222</v>
      </c>
      <c r="C141">
        <f>IFERROR(VLOOKUP($B141,Miljövärden!$B$2:$H$551,MATCH(C$2,Miljövärden!$B$2:$H$2,0),FALSE),"Saknas")</f>
        <v>0.249224</v>
      </c>
      <c r="D141">
        <f>IFERROR(VLOOKUP($B141,Miljövärden!$B$2:$H$551,MATCH(D$2,Miljövärden!$B$2:$H$2,0),FALSE),"Saknas")</f>
        <v>28.9847</v>
      </c>
      <c r="E141">
        <f>IFERROR(VLOOKUP($B141,Miljövärden!$B$2:$H$551,MATCH(E$2,Miljövärden!$B$2:$H$2,0),FALSE),"Saknas")</f>
        <v>16.462199999999999</v>
      </c>
      <c r="F141">
        <f>IFERROR(VLOOKUP($B141,Miljövärden!$B$2:$H$551,MATCH(F$2,Miljövärden!$B$2:$H$2,0),FALSE),"Saknas")</f>
        <v>4.4943999999999998E-2</v>
      </c>
      <c r="G141" t="str">
        <f>IFERROR(VLOOKUP($B141,Miljövärden!$B$2:$H$551,MATCH(G$2,Miljövärden!$B$2:$H$2,0),FALSE),"Nej, saknas")</f>
        <v>Ja</v>
      </c>
      <c r="H141" s="12" t="str">
        <f>IFERROR(VLOOKUP($B141,Miljövärden!$B$2:$H$551,MATCH(H$2,Miljövärden!$B$2:$H$2,0),FALSE),"Nej, saknas")</f>
        <v>Ja</v>
      </c>
      <c r="P141" s="17" t="str">
        <f t="shared" si="4"/>
        <v>ja</v>
      </c>
      <c r="R141">
        <f t="shared" si="5"/>
        <v>112</v>
      </c>
    </row>
    <row r="142" spans="1:18" x14ac:dyDescent="0.25">
      <c r="A142" s="2" t="s">
        <v>223</v>
      </c>
      <c r="B142" s="2" t="s">
        <v>224</v>
      </c>
      <c r="C142">
        <f>IFERROR(VLOOKUP($B142,Miljövärden!$B$2:$H$551,MATCH(C$2,Miljövärden!$B$2:$H$2,0),FALSE),"Saknas")</f>
        <v>0.14075699999999999</v>
      </c>
      <c r="D142">
        <f>IFERROR(VLOOKUP($B142,Miljövärden!$B$2:$H$551,MATCH(D$2,Miljövärden!$B$2:$H$2,0),FALSE),"Saknas")</f>
        <v>80.767300000000006</v>
      </c>
      <c r="E142">
        <f>IFERROR(VLOOKUP($B142,Miljövärden!$B$2:$H$551,MATCH(E$2,Miljövärden!$B$2:$H$2,0),FALSE),"Saknas")</f>
        <v>6.5170700000000004</v>
      </c>
      <c r="F142">
        <f>IFERROR(VLOOKUP($B142,Miljövärden!$B$2:$H$551,MATCH(F$2,Miljövärden!$B$2:$H$2,0),FALSE),"Saknas")</f>
        <v>4.5966899999999998E-2</v>
      </c>
      <c r="G142" t="str">
        <f>IFERROR(VLOOKUP($B142,Miljövärden!$B$2:$H$551,MATCH(G$2,Miljövärden!$B$2:$H$2,0),FALSE),"Nej, saknas")</f>
        <v>Ja</v>
      </c>
      <c r="H142" s="12" t="str">
        <f>IFERROR(VLOOKUP($B142,Miljövärden!$B$2:$H$551,MATCH(H$2,Miljövärden!$B$2:$H$2,0),FALSE),"Nej, saknas")</f>
        <v>Ja</v>
      </c>
      <c r="P142" s="17" t="str">
        <f t="shared" si="4"/>
        <v>ja</v>
      </c>
      <c r="R142">
        <f t="shared" si="5"/>
        <v>113</v>
      </c>
    </row>
    <row r="143" spans="1:18" x14ac:dyDescent="0.25">
      <c r="A143" s="2" t="s">
        <v>225</v>
      </c>
      <c r="B143" s="2" t="s">
        <v>226</v>
      </c>
      <c r="C143">
        <f>IFERROR(VLOOKUP($B143,Miljövärden!$B$2:$H$551,MATCH(C$2,Miljövärden!$B$2:$H$2,0),FALSE),"Saknas")</f>
        <v>0.20841399999999999</v>
      </c>
      <c r="D143">
        <f>IFERROR(VLOOKUP($B143,Miljövärden!$B$2:$H$551,MATCH(D$2,Miljövärden!$B$2:$H$2,0),FALSE),"Saknas")</f>
        <v>56.047600000000003</v>
      </c>
      <c r="E143">
        <f>IFERROR(VLOOKUP($B143,Miljövärden!$B$2:$H$551,MATCH(E$2,Miljövärden!$B$2:$H$2,0),FALSE),"Saknas")</f>
        <v>7.5607600000000001</v>
      </c>
      <c r="F143">
        <f>IFERROR(VLOOKUP($B143,Miljövärden!$B$2:$H$551,MATCH(F$2,Miljövärden!$B$2:$H$2,0),FALSE),"Saknas")</f>
        <v>2.9706400000000001E-2</v>
      </c>
      <c r="G143" t="str">
        <f>IFERROR(VLOOKUP($B143,Miljövärden!$B$2:$H$551,MATCH(G$2,Miljövärden!$B$2:$H$2,0),FALSE),"Nej, saknas")</f>
        <v>Nej</v>
      </c>
      <c r="H143" s="12" t="str">
        <f>IFERROR(VLOOKUP($B143,Miljövärden!$B$2:$H$551,MATCH(H$2,Miljövärden!$B$2:$H$2,0),FALSE),"Nej, saknas")</f>
        <v>Ja</v>
      </c>
      <c r="P143" s="17" t="str">
        <f t="shared" si="4"/>
        <v>ja</v>
      </c>
      <c r="R143">
        <f t="shared" si="5"/>
        <v>114</v>
      </c>
    </row>
    <row r="144" spans="1:18" x14ac:dyDescent="0.25">
      <c r="A144" s="2" t="s">
        <v>227</v>
      </c>
      <c r="B144" s="2" t="s">
        <v>228</v>
      </c>
      <c r="C144">
        <f>IFERROR(VLOOKUP($B144,Miljövärden!$B$2:$H$551,MATCH(C$2,Miljövärden!$B$2:$H$2,0),FALSE),"Saknas")</f>
        <v>0.124551</v>
      </c>
      <c r="D144">
        <f>IFERROR(VLOOKUP($B144,Miljövärden!$B$2:$H$551,MATCH(D$2,Miljövärden!$B$2:$H$2,0),FALSE),"Saknas")</f>
        <v>24.613099999999999</v>
      </c>
      <c r="E144">
        <f>IFERROR(VLOOKUP($B144,Miljövärden!$B$2:$H$551,MATCH(E$2,Miljövärden!$B$2:$H$2,0),FALSE),"Saknas")</f>
        <v>6.6344900000000004</v>
      </c>
      <c r="F144">
        <f>IFERROR(VLOOKUP($B144,Miljövärden!$B$2:$H$551,MATCH(F$2,Miljövärden!$B$2:$H$2,0),FALSE),"Saknas")</f>
        <v>3.04613E-2</v>
      </c>
      <c r="G144" t="str">
        <f>IFERROR(VLOOKUP($B144,Miljövärden!$B$2:$H$551,MATCH(G$2,Miljövärden!$B$2:$H$2,0),FALSE),"Nej, saknas")</f>
        <v>Ja</v>
      </c>
      <c r="H144" s="12" t="str">
        <f>IFERROR(VLOOKUP($B144,Miljövärden!$B$2:$H$551,MATCH(H$2,Miljövärden!$B$2:$H$2,0),FALSE),"Nej, saknas")</f>
        <v>Ja</v>
      </c>
      <c r="P144" s="17" t="str">
        <f t="shared" si="4"/>
        <v>ja</v>
      </c>
      <c r="R144">
        <f t="shared" si="5"/>
        <v>115</v>
      </c>
    </row>
    <row r="145" spans="1:18" x14ac:dyDescent="0.25">
      <c r="A145" s="2" t="s">
        <v>227</v>
      </c>
      <c r="B145" s="2" t="s">
        <v>229</v>
      </c>
      <c r="C145">
        <f>IFERROR(VLOOKUP($B145,Miljövärden!$B$2:$H$551,MATCH(C$2,Miljövärden!$B$2:$H$2,0),FALSE),"Saknas")</f>
        <v>0.149173</v>
      </c>
      <c r="D145">
        <f>IFERROR(VLOOKUP($B145,Miljövärden!$B$2:$H$551,MATCH(D$2,Miljövärden!$B$2:$H$2,0),FALSE),"Saknas")</f>
        <v>32.055300000000003</v>
      </c>
      <c r="E145">
        <f>IFERROR(VLOOKUP($B145,Miljövärden!$B$2:$H$551,MATCH(E$2,Miljövärden!$B$2:$H$2,0),FALSE),"Saknas")</f>
        <v>9.1837800000000005</v>
      </c>
      <c r="F145">
        <f>IFERROR(VLOOKUP($B145,Miljövärden!$B$2:$H$551,MATCH(F$2,Miljövärden!$B$2:$H$2,0),FALSE),"Saknas")</f>
        <v>4.4443299999999998E-2</v>
      </c>
      <c r="G145" t="str">
        <f>IFERROR(VLOOKUP($B145,Miljövärden!$B$2:$H$551,MATCH(G$2,Miljövärden!$B$2:$H$2,0),FALSE),"Nej, saknas")</f>
        <v>Ja</v>
      </c>
      <c r="H145" s="12" t="str">
        <f>IFERROR(VLOOKUP($B145,Miljövärden!$B$2:$H$551,MATCH(H$2,Miljövärden!$B$2:$H$2,0),FALSE),"Nej, saknas")</f>
        <v>Ja</v>
      </c>
      <c r="P145" s="17" t="str">
        <f t="shared" si="4"/>
        <v>ja</v>
      </c>
      <c r="R145">
        <f t="shared" si="5"/>
        <v>116</v>
      </c>
    </row>
    <row r="146" spans="1:18" x14ac:dyDescent="0.25">
      <c r="A146" s="2" t="s">
        <v>227</v>
      </c>
      <c r="B146" s="2" t="s">
        <v>230</v>
      </c>
      <c r="C146">
        <f>IFERROR(VLOOKUP($B146,Miljövärden!$B$2:$H$551,MATCH(C$2,Miljövärden!$B$2:$H$2,0),FALSE),"Saknas")</f>
        <v>0.124365</v>
      </c>
      <c r="D146">
        <f>IFERROR(VLOOKUP($B146,Miljövärden!$B$2:$H$551,MATCH(D$2,Miljövärden!$B$2:$H$2,0),FALSE),"Saknas")</f>
        <v>26.658200000000001</v>
      </c>
      <c r="E146">
        <f>IFERROR(VLOOKUP($B146,Miljövärden!$B$2:$H$551,MATCH(E$2,Miljövärden!$B$2:$H$2,0),FALSE),"Saknas")</f>
        <v>9.20364</v>
      </c>
      <c r="F146">
        <f>IFERROR(VLOOKUP($B146,Miljövärden!$B$2:$H$551,MATCH(F$2,Miljövärden!$B$2:$H$2,0),FALSE),"Saknas")</f>
        <v>2.76519E-2</v>
      </c>
      <c r="G146" t="str">
        <f>IFERROR(VLOOKUP($B146,Miljövärden!$B$2:$H$551,MATCH(G$2,Miljövärden!$B$2:$H$2,0),FALSE),"Nej, saknas")</f>
        <v>Ja</v>
      </c>
      <c r="H146" s="12" t="str">
        <f>IFERROR(VLOOKUP($B146,Miljövärden!$B$2:$H$551,MATCH(H$2,Miljövärden!$B$2:$H$2,0),FALSE),"Nej, saknas")</f>
        <v>Ja</v>
      </c>
      <c r="P146" s="17" t="str">
        <f t="shared" si="4"/>
        <v>ja</v>
      </c>
      <c r="R146">
        <f t="shared" si="5"/>
        <v>117</v>
      </c>
    </row>
    <row r="147" spans="1:18" x14ac:dyDescent="0.25">
      <c r="A147" s="2" t="s">
        <v>227</v>
      </c>
      <c r="B147" s="2" t="s">
        <v>231</v>
      </c>
      <c r="C147">
        <f>IFERROR(VLOOKUP($B147,Miljövärden!$B$2:$H$551,MATCH(C$2,Miljövärden!$B$2:$H$2,0),FALSE),"Saknas")</f>
        <v>0.14919399999999999</v>
      </c>
      <c r="D147">
        <f>IFERROR(VLOOKUP($B147,Miljövärden!$B$2:$H$551,MATCH(D$2,Miljövärden!$B$2:$H$2,0),FALSE),"Saknas")</f>
        <v>28.668600000000001</v>
      </c>
      <c r="E147">
        <f>IFERROR(VLOOKUP($B147,Miljövärden!$B$2:$H$551,MATCH(E$2,Miljövärden!$B$2:$H$2,0),FALSE),"Saknas")</f>
        <v>7.56996</v>
      </c>
      <c r="F147">
        <f>IFERROR(VLOOKUP($B147,Miljövärden!$B$2:$H$551,MATCH(F$2,Miljövärden!$B$2:$H$2,0),FALSE),"Saknas")</f>
        <v>2.9206900000000001E-2</v>
      </c>
      <c r="G147" t="str">
        <f>IFERROR(VLOOKUP($B147,Miljövärden!$B$2:$H$551,MATCH(G$2,Miljövärden!$B$2:$H$2,0),FALSE),"Nej, saknas")</f>
        <v>Ja</v>
      </c>
      <c r="H147" s="12" t="str">
        <f>IFERROR(VLOOKUP($B147,Miljövärden!$B$2:$H$551,MATCH(H$2,Miljövärden!$B$2:$H$2,0),FALSE),"Nej, saknas")</f>
        <v>Ja</v>
      </c>
      <c r="P147" s="17" t="str">
        <f t="shared" si="4"/>
        <v>ja</v>
      </c>
      <c r="R147">
        <f t="shared" si="5"/>
        <v>118</v>
      </c>
    </row>
    <row r="148" spans="1:18" x14ac:dyDescent="0.25">
      <c r="A148" s="2" t="s">
        <v>232</v>
      </c>
      <c r="B148" s="2" t="s">
        <v>233</v>
      </c>
      <c r="C148">
        <f>IFERROR(VLOOKUP($B148,Miljövärden!$B$2:$H$551,MATCH(C$2,Miljövärden!$B$2:$H$2,0),FALSE),"Saknas")</f>
        <v>0</v>
      </c>
      <c r="D148">
        <f>IFERROR(VLOOKUP($B148,Miljövärden!$B$2:$H$551,MATCH(D$2,Miljövärden!$B$2:$H$2,0),FALSE),"Saknas")</f>
        <v>0</v>
      </c>
      <c r="E148">
        <f>IFERROR(VLOOKUP($B148,Miljövärden!$B$2:$H$551,MATCH(E$2,Miljövärden!$B$2:$H$2,0),FALSE),"Saknas")</f>
        <v>0</v>
      </c>
      <c r="F148">
        <f>IFERROR(VLOOKUP($B148,Miljövärden!$B$2:$H$551,MATCH(F$2,Miljövärden!$B$2:$H$2,0),FALSE),"Saknas")</f>
        <v>0</v>
      </c>
      <c r="G148" t="str">
        <f>IFERROR(VLOOKUP($B148,Miljövärden!$B$2:$H$551,MATCH(G$2,Miljövärden!$B$2:$H$2,0),FALSE),"Nej, saknas")</f>
        <v>Nej</v>
      </c>
      <c r="H148" s="12" t="str">
        <f>IFERROR(VLOOKUP($B148,Miljövärden!$B$2:$H$551,MATCH(H$2,Miljövärden!$B$2:$H$2,0),FALSE),"Nej, saknas")</f>
        <v>Nej</v>
      </c>
      <c r="P148" s="17" t="str">
        <f t="shared" si="4"/>
        <v>nej</v>
      </c>
      <c r="R148">
        <f t="shared" si="5"/>
        <v>118</v>
      </c>
    </row>
    <row r="149" spans="1:18" x14ac:dyDescent="0.25">
      <c r="A149" s="2" t="s">
        <v>235</v>
      </c>
      <c r="B149" s="2" t="s">
        <v>236</v>
      </c>
      <c r="C149">
        <f>IFERROR(VLOOKUP($B149,Miljövärden!$B$2:$H$551,MATCH(C$2,Miljövärden!$B$2:$H$2,0),FALSE),"Saknas")</f>
        <v>7.3552099999999995E-2</v>
      </c>
      <c r="D149">
        <f>IFERROR(VLOOKUP($B149,Miljövärden!$B$2:$H$551,MATCH(D$2,Miljövärden!$B$2:$H$2,0),FALSE),"Saknas")</f>
        <v>12.845700000000001</v>
      </c>
      <c r="E149">
        <f>IFERROR(VLOOKUP($B149,Miljövärden!$B$2:$H$551,MATCH(E$2,Miljövärden!$B$2:$H$2,0),FALSE),"Saknas")</f>
        <v>8.8142200000000006</v>
      </c>
      <c r="F149">
        <f>IFERROR(VLOOKUP($B149,Miljövärden!$B$2:$H$551,MATCH(F$2,Miljövärden!$B$2:$H$2,0),FALSE),"Saknas")</f>
        <v>4.0650399999999998E-3</v>
      </c>
      <c r="G149" t="str">
        <f>IFERROR(VLOOKUP($B149,Miljövärden!$B$2:$H$551,MATCH(G$2,Miljövärden!$B$2:$H$2,0),FALSE),"Nej, saknas")</f>
        <v>Ja</v>
      </c>
      <c r="H149" s="12" t="str">
        <f>IFERROR(VLOOKUP($B149,Miljövärden!$B$2:$H$551,MATCH(H$2,Miljövärden!$B$2:$H$2,0),FALSE),"Nej, saknas")</f>
        <v>Ja</v>
      </c>
      <c r="P149" s="17" t="str">
        <f t="shared" si="4"/>
        <v>ja</v>
      </c>
      <c r="R149">
        <f t="shared" si="5"/>
        <v>119</v>
      </c>
    </row>
    <row r="150" spans="1:18" x14ac:dyDescent="0.25">
      <c r="A150" s="2" t="s">
        <v>237</v>
      </c>
      <c r="B150" s="2" t="s">
        <v>89</v>
      </c>
      <c r="C150">
        <f>IFERROR(VLOOKUP($B150,Miljövärden!$B$2:$H$551,MATCH(C$2,Miljövärden!$B$2:$H$2,0),FALSE),"Saknas")</f>
        <v>0</v>
      </c>
      <c r="D150">
        <f>IFERROR(VLOOKUP($B150,Miljövärden!$B$2:$H$551,MATCH(D$2,Miljövärden!$B$2:$H$2,0),FALSE),"Saknas")</f>
        <v>0</v>
      </c>
      <c r="E150">
        <f>IFERROR(VLOOKUP($B150,Miljövärden!$B$2:$H$551,MATCH(E$2,Miljövärden!$B$2:$H$2,0),FALSE),"Saknas")</f>
        <v>0</v>
      </c>
      <c r="F150">
        <f>IFERROR(VLOOKUP($B150,Miljövärden!$B$2:$H$551,MATCH(F$2,Miljövärden!$B$2:$H$2,0),FALSE),"Saknas")</f>
        <v>0</v>
      </c>
      <c r="G150" t="str">
        <f>IFERROR(VLOOKUP($B150,Miljövärden!$B$2:$H$551,MATCH(G$2,Miljövärden!$B$2:$H$2,0),FALSE),"Nej, saknas")</f>
        <v>Nej</v>
      </c>
      <c r="H150" s="12" t="str">
        <f>IFERROR(VLOOKUP($B150,Miljövärden!$B$2:$H$551,MATCH(H$2,Miljövärden!$B$2:$H$2,0),FALSE),"Nej, saknas")</f>
        <v>Nej</v>
      </c>
      <c r="P150" s="17" t="str">
        <f t="shared" si="4"/>
        <v>nej</v>
      </c>
      <c r="R150">
        <f t="shared" si="5"/>
        <v>119</v>
      </c>
    </row>
    <row r="151" spans="1:18" x14ac:dyDescent="0.25">
      <c r="A151" s="2" t="s">
        <v>238</v>
      </c>
      <c r="B151" s="2" t="s">
        <v>239</v>
      </c>
      <c r="C151">
        <f>IFERROR(VLOOKUP($B151,Miljövärden!$B$2:$H$551,MATCH(C$2,Miljövärden!$B$2:$H$2,0),FALSE),"Saknas")</f>
        <v>0.12875800000000001</v>
      </c>
      <c r="D151">
        <f>IFERROR(VLOOKUP($B151,Miljövärden!$B$2:$H$551,MATCH(D$2,Miljövärden!$B$2:$H$2,0),FALSE),"Saknas")</f>
        <v>45.555599999999998</v>
      </c>
      <c r="E151">
        <f>IFERROR(VLOOKUP($B151,Miljövärden!$B$2:$H$551,MATCH(E$2,Miljövärden!$B$2:$H$2,0),FALSE),"Saknas")</f>
        <v>7.9465599999999998</v>
      </c>
      <c r="F151">
        <f>IFERROR(VLOOKUP($B151,Miljövärden!$B$2:$H$551,MATCH(F$2,Miljövärden!$B$2:$H$2,0),FALSE),"Saknas")</f>
        <v>7.3747400000000003E-3</v>
      </c>
      <c r="G151" t="str">
        <f>IFERROR(VLOOKUP($B151,Miljövärden!$B$2:$H$551,MATCH(G$2,Miljövärden!$B$2:$H$2,0),FALSE),"Nej, saknas")</f>
        <v>Nej</v>
      </c>
      <c r="H151" s="12" t="str">
        <f>IFERROR(VLOOKUP($B151,Miljövärden!$B$2:$H$551,MATCH(H$2,Miljövärden!$B$2:$H$2,0),FALSE),"Nej, saknas")</f>
        <v>Ja</v>
      </c>
      <c r="P151" s="17" t="str">
        <f t="shared" si="4"/>
        <v>ja</v>
      </c>
      <c r="R151">
        <f t="shared" si="5"/>
        <v>120</v>
      </c>
    </row>
    <row r="152" spans="1:18" x14ac:dyDescent="0.25">
      <c r="A152" s="2" t="s">
        <v>240</v>
      </c>
      <c r="B152" s="2" t="s">
        <v>241</v>
      </c>
      <c r="C152">
        <f>IFERROR(VLOOKUP($B152,Miljövärden!$B$2:$H$551,MATCH(C$2,Miljövärden!$B$2:$H$2,0),FALSE),"Saknas")</f>
        <v>9.0892100000000003E-2</v>
      </c>
      <c r="D152">
        <f>IFERROR(VLOOKUP($B152,Miljövärden!$B$2:$H$551,MATCH(D$2,Miljövärden!$B$2:$H$2,0),FALSE),"Saknas")</f>
        <v>66.146199999999993</v>
      </c>
      <c r="E152">
        <f>IFERROR(VLOOKUP($B152,Miljövärden!$B$2:$H$551,MATCH(E$2,Miljövärden!$B$2:$H$2,0),FALSE),"Saknas")</f>
        <v>6.1808699999999996</v>
      </c>
      <c r="F152">
        <f>IFERROR(VLOOKUP($B152,Miljövärden!$B$2:$H$551,MATCH(F$2,Miljövärden!$B$2:$H$2,0),FALSE),"Saknas")</f>
        <v>4.0871800000000002E-3</v>
      </c>
      <c r="G152" t="str">
        <f>IFERROR(VLOOKUP($B152,Miljövärden!$B$2:$H$551,MATCH(G$2,Miljövärden!$B$2:$H$2,0),FALSE),"Nej, saknas")</f>
        <v>Nej</v>
      </c>
      <c r="H152" s="12" t="str">
        <f>IFERROR(VLOOKUP($B152,Miljövärden!$B$2:$H$551,MATCH(H$2,Miljövärden!$B$2:$H$2,0),FALSE),"Nej, saknas")</f>
        <v>Ja</v>
      </c>
      <c r="P152" s="17" t="str">
        <f t="shared" si="4"/>
        <v>ja</v>
      </c>
      <c r="R152">
        <f t="shared" si="5"/>
        <v>121</v>
      </c>
    </row>
    <row r="153" spans="1:18" x14ac:dyDescent="0.25">
      <c r="A153" s="2" t="s">
        <v>240</v>
      </c>
      <c r="B153" s="2" t="s">
        <v>242</v>
      </c>
      <c r="C153">
        <f>IFERROR(VLOOKUP($B153,Miljövärden!$B$2:$H$551,MATCH(C$2,Miljövärden!$B$2:$H$2,0),FALSE),"Saknas")</f>
        <v>9.2982400000000007E-2</v>
      </c>
      <c r="D153">
        <f>IFERROR(VLOOKUP($B153,Miljövärden!$B$2:$H$551,MATCH(D$2,Miljövärden!$B$2:$H$2,0),FALSE),"Saknas")</f>
        <v>15.557</v>
      </c>
      <c r="E153">
        <f>IFERROR(VLOOKUP($B153,Miljövärden!$B$2:$H$551,MATCH(E$2,Miljövärden!$B$2:$H$2,0),FALSE),"Saknas")</f>
        <v>10.1455</v>
      </c>
      <c r="F153">
        <f>IFERROR(VLOOKUP($B153,Miljövärden!$B$2:$H$551,MATCH(F$2,Miljövärden!$B$2:$H$2,0),FALSE),"Saknas")</f>
        <v>6.75407E-3</v>
      </c>
      <c r="G153" t="str">
        <f>IFERROR(VLOOKUP($B153,Miljövärden!$B$2:$H$551,MATCH(G$2,Miljövärden!$B$2:$H$2,0),FALSE),"Nej, saknas")</f>
        <v>Nej</v>
      </c>
      <c r="H153" s="12" t="str">
        <f>IFERROR(VLOOKUP($B153,Miljövärden!$B$2:$H$551,MATCH(H$2,Miljövärden!$B$2:$H$2,0),FALSE),"Nej, saknas")</f>
        <v>Ja</v>
      </c>
      <c r="P153" s="17" t="str">
        <f t="shared" si="4"/>
        <v>ja</v>
      </c>
      <c r="R153">
        <f t="shared" si="5"/>
        <v>122</v>
      </c>
    </row>
    <row r="154" spans="1:18" x14ac:dyDescent="0.25">
      <c r="A154" s="2" t="s">
        <v>243</v>
      </c>
      <c r="B154" s="2" t="s">
        <v>244</v>
      </c>
      <c r="C154">
        <f>IFERROR(VLOOKUP($B154,Miljövärden!$B$2:$H$551,MATCH(C$2,Miljövärden!$B$2:$H$2,0),FALSE),"Saknas")</f>
        <v>5.9779699999999998E-2</v>
      </c>
      <c r="D154">
        <f>IFERROR(VLOOKUP($B154,Miljövärden!$B$2:$H$551,MATCH(D$2,Miljövärden!$B$2:$H$2,0),FALSE),"Saknas")</f>
        <v>9.2437699999999996</v>
      </c>
      <c r="E154">
        <f>IFERROR(VLOOKUP($B154,Miljövärden!$B$2:$H$551,MATCH(E$2,Miljövärden!$B$2:$H$2,0),FALSE),"Saknas")</f>
        <v>2.2734700000000001</v>
      </c>
      <c r="F154">
        <f>IFERROR(VLOOKUP($B154,Miljövärden!$B$2:$H$551,MATCH(F$2,Miljövärden!$B$2:$H$2,0),FALSE),"Saknas")</f>
        <v>3.5901200000000001E-2</v>
      </c>
      <c r="G154" t="str">
        <f>IFERROR(VLOOKUP($B154,Miljövärden!$B$2:$H$551,MATCH(G$2,Miljövärden!$B$2:$H$2,0),FALSE),"Nej, saknas")</f>
        <v>Ja</v>
      </c>
      <c r="H154" s="12" t="str">
        <f>IFERROR(VLOOKUP($B154,Miljövärden!$B$2:$H$551,MATCH(H$2,Miljövärden!$B$2:$H$2,0),FALSE),"Nej, saknas")</f>
        <v>Ja</v>
      </c>
      <c r="P154" s="17" t="str">
        <f t="shared" si="4"/>
        <v>ja</v>
      </c>
      <c r="R154">
        <f t="shared" si="5"/>
        <v>123</v>
      </c>
    </row>
    <row r="155" spans="1:18" x14ac:dyDescent="0.25">
      <c r="A155" s="2" t="s">
        <v>245</v>
      </c>
      <c r="B155" s="2" t="s">
        <v>246</v>
      </c>
      <c r="C155">
        <f>IFERROR(VLOOKUP($B155,Miljövärden!$B$2:$H$551,MATCH(C$2,Miljövärden!$B$2:$H$2,0),FALSE),"Saknas")</f>
        <v>0.108</v>
      </c>
      <c r="D155">
        <f>IFERROR(VLOOKUP($B155,Miljövärden!$B$2:$H$551,MATCH(D$2,Miljövärden!$B$2:$H$2,0),FALSE),"Saknas")</f>
        <v>12.454499999999999</v>
      </c>
      <c r="E155">
        <f>IFERROR(VLOOKUP($B155,Miljövärden!$B$2:$H$551,MATCH(E$2,Miljövärden!$B$2:$H$2,0),FALSE),"Saknas")</f>
        <v>9.77135</v>
      </c>
      <c r="F155">
        <f>IFERROR(VLOOKUP($B155,Miljövärden!$B$2:$H$551,MATCH(F$2,Miljövärden!$B$2:$H$2,0),FALSE),"Saknas")</f>
        <v>3.9370100000000003E-3</v>
      </c>
      <c r="G155" t="str">
        <f>IFERROR(VLOOKUP($B155,Miljövärden!$B$2:$H$551,MATCH(G$2,Miljövärden!$B$2:$H$2,0),FALSE),"Nej, saknas")</f>
        <v>Ja</v>
      </c>
      <c r="H155" s="12" t="str">
        <f>IFERROR(VLOOKUP($B155,Miljövärden!$B$2:$H$551,MATCH(H$2,Miljövärden!$B$2:$H$2,0),FALSE),"Nej, saknas")</f>
        <v>Ja</v>
      </c>
      <c r="P155" s="17" t="str">
        <f t="shared" si="4"/>
        <v>ja</v>
      </c>
      <c r="R155">
        <f t="shared" si="5"/>
        <v>124</v>
      </c>
    </row>
    <row r="156" spans="1:18" x14ac:dyDescent="0.25">
      <c r="A156" s="2" t="s">
        <v>247</v>
      </c>
      <c r="B156" s="2" t="s">
        <v>248</v>
      </c>
      <c r="C156">
        <f>IFERROR(VLOOKUP($B156,Miljövärden!$B$2:$H$551,MATCH(C$2,Miljövärden!$B$2:$H$2,0),FALSE),"Saknas")</f>
        <v>0</v>
      </c>
      <c r="D156">
        <f>IFERROR(VLOOKUP($B156,Miljövärden!$B$2:$H$551,MATCH(D$2,Miljövärden!$B$2:$H$2,0),FALSE),"Saknas")</f>
        <v>0</v>
      </c>
      <c r="E156">
        <f>IFERROR(VLOOKUP($B156,Miljövärden!$B$2:$H$551,MATCH(E$2,Miljövärden!$B$2:$H$2,0),FALSE),"Saknas")</f>
        <v>0</v>
      </c>
      <c r="F156">
        <f>IFERROR(VLOOKUP($B156,Miljövärden!$B$2:$H$551,MATCH(F$2,Miljövärden!$B$2:$H$2,0),FALSE),"Saknas")</f>
        <v>0</v>
      </c>
      <c r="G156" t="str">
        <f>IFERROR(VLOOKUP($B156,Miljövärden!$B$2:$H$551,MATCH(G$2,Miljövärden!$B$2:$H$2,0),FALSE),"Nej, saknas")</f>
        <v>Ja</v>
      </c>
      <c r="H156" s="12" t="str">
        <f>IFERROR(VLOOKUP($B156,Miljövärden!$B$2:$H$551,MATCH(H$2,Miljövärden!$B$2:$H$2,0),FALSE),"Nej, saknas")</f>
        <v>Nej</v>
      </c>
      <c r="P156" s="17" t="str">
        <f t="shared" si="4"/>
        <v>nej</v>
      </c>
      <c r="R156">
        <f t="shared" si="5"/>
        <v>124</v>
      </c>
    </row>
    <row r="157" spans="1:18" x14ac:dyDescent="0.25">
      <c r="A157" s="2" t="s">
        <v>247</v>
      </c>
      <c r="B157" s="2" t="s">
        <v>249</v>
      </c>
      <c r="C157">
        <f>IFERROR(VLOOKUP($B157,Miljövärden!$B$2:$H$551,MATCH(C$2,Miljövärden!$B$2:$H$2,0),FALSE),"Saknas")</f>
        <v>0.171073</v>
      </c>
      <c r="D157">
        <f>IFERROR(VLOOKUP($B157,Miljövärden!$B$2:$H$551,MATCH(D$2,Miljövärden!$B$2:$H$2,0),FALSE),"Saknas")</f>
        <v>19.189800000000002</v>
      </c>
      <c r="E157">
        <f>IFERROR(VLOOKUP($B157,Miljövärden!$B$2:$H$551,MATCH(E$2,Miljövärden!$B$2:$H$2,0),FALSE),"Saknas")</f>
        <v>11.753299999999999</v>
      </c>
      <c r="F157">
        <f>IFERROR(VLOOKUP($B157,Miljövärden!$B$2:$H$551,MATCH(F$2,Miljövärden!$B$2:$H$2,0),FALSE),"Saknas")</f>
        <v>2.3375699999999999E-2</v>
      </c>
      <c r="G157" t="str">
        <f>IFERROR(VLOOKUP($B157,Miljövärden!$B$2:$H$551,MATCH(G$2,Miljövärden!$B$2:$H$2,0),FALSE),"Nej, saknas")</f>
        <v>Ja</v>
      </c>
      <c r="H157" s="12" t="str">
        <f>IFERROR(VLOOKUP($B157,Miljövärden!$B$2:$H$551,MATCH(H$2,Miljövärden!$B$2:$H$2,0),FALSE),"Nej, saknas")</f>
        <v>Ja</v>
      </c>
      <c r="P157" s="17" t="str">
        <f t="shared" si="4"/>
        <v>ja</v>
      </c>
      <c r="R157">
        <f t="shared" si="5"/>
        <v>125</v>
      </c>
    </row>
    <row r="158" spans="1:18" x14ac:dyDescent="0.25">
      <c r="A158" s="2" t="s">
        <v>247</v>
      </c>
      <c r="B158" s="2" t="s">
        <v>250</v>
      </c>
      <c r="C158">
        <f>IFERROR(VLOOKUP($B158,Miljövärden!$B$2:$H$551,MATCH(C$2,Miljövärden!$B$2:$H$2,0),FALSE),"Saknas")</f>
        <v>0.175231</v>
      </c>
      <c r="D158">
        <f>IFERROR(VLOOKUP($B158,Miljövärden!$B$2:$H$551,MATCH(D$2,Miljövärden!$B$2:$H$2,0),FALSE),"Saknas")</f>
        <v>27.9864</v>
      </c>
      <c r="E158">
        <f>IFERROR(VLOOKUP($B158,Miljövärden!$B$2:$H$551,MATCH(E$2,Miljövärden!$B$2:$H$2,0),FALSE),"Saknas")</f>
        <v>11.6585</v>
      </c>
      <c r="F158">
        <f>IFERROR(VLOOKUP($B158,Miljövärden!$B$2:$H$551,MATCH(F$2,Miljövärden!$B$2:$H$2,0),FALSE),"Saknas")</f>
        <v>4.3510500000000001E-2</v>
      </c>
      <c r="G158" t="str">
        <f>IFERROR(VLOOKUP($B158,Miljövärden!$B$2:$H$551,MATCH(G$2,Miljövärden!$B$2:$H$2,0),FALSE),"Nej, saknas")</f>
        <v>Ja</v>
      </c>
      <c r="H158" s="12" t="str">
        <f>IFERROR(VLOOKUP($B158,Miljövärden!$B$2:$H$551,MATCH(H$2,Miljövärden!$B$2:$H$2,0),FALSE),"Nej, saknas")</f>
        <v>Ja</v>
      </c>
      <c r="P158" s="17" t="str">
        <f t="shared" si="4"/>
        <v>ja</v>
      </c>
      <c r="R158">
        <f t="shared" si="5"/>
        <v>126</v>
      </c>
    </row>
    <row r="159" spans="1:18" x14ac:dyDescent="0.25">
      <c r="A159" s="2" t="s">
        <v>247</v>
      </c>
      <c r="B159" s="2" t="s">
        <v>251</v>
      </c>
      <c r="C159">
        <f>IFERROR(VLOOKUP($B159,Miljövärden!$B$2:$H$551,MATCH(C$2,Miljövärden!$B$2:$H$2,0),FALSE),"Saknas")</f>
        <v>0.102419</v>
      </c>
      <c r="D159">
        <f>IFERROR(VLOOKUP($B159,Miljövärden!$B$2:$H$551,MATCH(D$2,Miljövärden!$B$2:$H$2,0),FALSE),"Saknas")</f>
        <v>23.555399999999999</v>
      </c>
      <c r="E159">
        <f>IFERROR(VLOOKUP($B159,Miljövärden!$B$2:$H$551,MATCH(E$2,Miljövärden!$B$2:$H$2,0),FALSE),"Saknas")</f>
        <v>5.8405899999999997</v>
      </c>
      <c r="F159">
        <f>IFERROR(VLOOKUP($B159,Miljövärden!$B$2:$H$551,MATCH(F$2,Miljövärden!$B$2:$H$2,0),FALSE),"Saknas")</f>
        <v>4.7579600000000003E-3</v>
      </c>
      <c r="G159" t="str">
        <f>IFERROR(VLOOKUP($B159,Miljövärden!$B$2:$H$551,MATCH(G$2,Miljövärden!$B$2:$H$2,0),FALSE),"Nej, saknas")</f>
        <v>Ja</v>
      </c>
      <c r="H159" s="12" t="str">
        <f>IFERROR(VLOOKUP($B159,Miljövärden!$B$2:$H$551,MATCH(H$2,Miljövärden!$B$2:$H$2,0),FALSE),"Nej, saknas")</f>
        <v>Ja</v>
      </c>
      <c r="P159" s="17" t="str">
        <f t="shared" si="4"/>
        <v>ja</v>
      </c>
      <c r="R159">
        <f t="shared" si="5"/>
        <v>127</v>
      </c>
    </row>
    <row r="160" spans="1:18" x14ac:dyDescent="0.25">
      <c r="A160" s="2" t="s">
        <v>252</v>
      </c>
      <c r="B160" s="2" t="s">
        <v>253</v>
      </c>
      <c r="C160">
        <f>IFERROR(VLOOKUP($B160,Miljövärden!$B$2:$H$551,MATCH(C$2,Miljövärden!$B$2:$H$2,0),FALSE),"Saknas")</f>
        <v>0</v>
      </c>
      <c r="D160">
        <f>IFERROR(VLOOKUP($B160,Miljövärden!$B$2:$H$551,MATCH(D$2,Miljövärden!$B$2:$H$2,0),FALSE),"Saknas")</f>
        <v>0</v>
      </c>
      <c r="E160">
        <f>IFERROR(VLOOKUP($B160,Miljövärden!$B$2:$H$551,MATCH(E$2,Miljövärden!$B$2:$H$2,0),FALSE),"Saknas")</f>
        <v>0</v>
      </c>
      <c r="F160">
        <f>IFERROR(VLOOKUP($B160,Miljövärden!$B$2:$H$551,MATCH(F$2,Miljövärden!$B$2:$H$2,0),FALSE),"Saknas")</f>
        <v>0</v>
      </c>
      <c r="G160" t="str">
        <f>IFERROR(VLOOKUP($B160,Miljövärden!$B$2:$H$551,MATCH(G$2,Miljövärden!$B$2:$H$2,0),FALSE),"Nej, saknas")</f>
        <v>Nej</v>
      </c>
      <c r="H160" s="12" t="str">
        <f>IFERROR(VLOOKUP($B160,Miljövärden!$B$2:$H$551,MATCH(H$2,Miljövärden!$B$2:$H$2,0),FALSE),"Nej, saknas")</f>
        <v>Nej</v>
      </c>
      <c r="P160" s="17" t="str">
        <f t="shared" si="4"/>
        <v>nej</v>
      </c>
      <c r="R160">
        <f t="shared" si="5"/>
        <v>127</v>
      </c>
    </row>
    <row r="161" spans="1:18" x14ac:dyDescent="0.25">
      <c r="A161" s="2" t="s">
        <v>255</v>
      </c>
      <c r="B161" s="2" t="s">
        <v>256</v>
      </c>
      <c r="C161">
        <f>IFERROR(VLOOKUP($B161,Miljövärden!$B$2:$H$551,MATCH(C$2,Miljövärden!$B$2:$H$2,0),FALSE),"Saknas")</f>
        <v>0.13211300000000001</v>
      </c>
      <c r="D161">
        <f>IFERROR(VLOOKUP($B161,Miljövärden!$B$2:$H$551,MATCH(D$2,Miljövärden!$B$2:$H$2,0),FALSE),"Saknas")</f>
        <v>25.6675</v>
      </c>
      <c r="E161">
        <f>IFERROR(VLOOKUP($B161,Miljövärden!$B$2:$H$551,MATCH(E$2,Miljövärden!$B$2:$H$2,0),FALSE),"Saknas")</f>
        <v>9.5279000000000007</v>
      </c>
      <c r="F161">
        <f>IFERROR(VLOOKUP($B161,Miljövärden!$B$2:$H$551,MATCH(F$2,Miljövärden!$B$2:$H$2,0),FALSE),"Saknas")</f>
        <v>3.7883E-2</v>
      </c>
      <c r="G161" t="str">
        <f>IFERROR(VLOOKUP($B161,Miljövärden!$B$2:$H$551,MATCH(G$2,Miljövärden!$B$2:$H$2,0),FALSE),"Nej, saknas")</f>
        <v>Ja</v>
      </c>
      <c r="H161" s="12" t="str">
        <f>IFERROR(VLOOKUP($B161,Miljövärden!$B$2:$H$551,MATCH(H$2,Miljövärden!$B$2:$H$2,0),FALSE),"Nej, saknas")</f>
        <v>Ja</v>
      </c>
      <c r="P161" s="17" t="str">
        <f t="shared" si="4"/>
        <v>ja</v>
      </c>
      <c r="R161">
        <f t="shared" si="5"/>
        <v>128</v>
      </c>
    </row>
    <row r="162" spans="1:18" x14ac:dyDescent="0.25">
      <c r="A162" s="2" t="s">
        <v>255</v>
      </c>
      <c r="B162" s="2" t="s">
        <v>257</v>
      </c>
      <c r="C162">
        <f>IFERROR(VLOOKUP($B162,Miljövärden!$B$2:$H$551,MATCH(C$2,Miljövärden!$B$2:$H$2,0),FALSE),"Saknas")</f>
        <v>0.137269</v>
      </c>
      <c r="D162">
        <f>IFERROR(VLOOKUP($B162,Miljövärden!$B$2:$H$551,MATCH(D$2,Miljövärden!$B$2:$H$2,0),FALSE),"Saknas")</f>
        <v>44.188499999999998</v>
      </c>
      <c r="E162">
        <f>IFERROR(VLOOKUP($B162,Miljövärden!$B$2:$H$551,MATCH(E$2,Miljövärden!$B$2:$H$2,0),FALSE),"Saknas")</f>
        <v>5.93309</v>
      </c>
      <c r="F162">
        <f>IFERROR(VLOOKUP($B162,Miljövärden!$B$2:$H$551,MATCH(F$2,Miljövärden!$B$2:$H$2,0),FALSE),"Saknas")</f>
        <v>3.1717099999999998E-2</v>
      </c>
      <c r="G162" t="str">
        <f>IFERROR(VLOOKUP($B162,Miljövärden!$B$2:$H$551,MATCH(G$2,Miljövärden!$B$2:$H$2,0),FALSE),"Nej, saknas")</f>
        <v>Ja</v>
      </c>
      <c r="H162" s="12" t="str">
        <f>IFERROR(VLOOKUP($B162,Miljövärden!$B$2:$H$551,MATCH(H$2,Miljövärden!$B$2:$H$2,0),FALSE),"Nej, saknas")</f>
        <v>Ja</v>
      </c>
      <c r="P162" s="17" t="str">
        <f t="shared" si="4"/>
        <v>ja</v>
      </c>
      <c r="R162">
        <f t="shared" si="5"/>
        <v>129</v>
      </c>
    </row>
    <row r="163" spans="1:18" x14ac:dyDescent="0.25">
      <c r="A163" s="2" t="s">
        <v>255</v>
      </c>
      <c r="B163" s="2" t="s">
        <v>258</v>
      </c>
      <c r="C163">
        <f>IFERROR(VLOOKUP($B163,Miljövärden!$B$2:$H$551,MATCH(C$2,Miljövärden!$B$2:$H$2,0),FALSE),"Saknas")</f>
        <v>0</v>
      </c>
      <c r="D163">
        <f>IFERROR(VLOOKUP($B163,Miljövärden!$B$2:$H$551,MATCH(D$2,Miljövärden!$B$2:$H$2,0),FALSE),"Saknas")</f>
        <v>0</v>
      </c>
      <c r="E163">
        <f>IFERROR(VLOOKUP($B163,Miljövärden!$B$2:$H$551,MATCH(E$2,Miljövärden!$B$2:$H$2,0),FALSE),"Saknas")</f>
        <v>0</v>
      </c>
      <c r="F163">
        <f>IFERROR(VLOOKUP($B163,Miljövärden!$B$2:$H$551,MATCH(F$2,Miljövärden!$B$2:$H$2,0),FALSE),"Saknas")</f>
        <v>0</v>
      </c>
      <c r="G163" t="str">
        <f>IFERROR(VLOOKUP($B163,Miljövärden!$B$2:$H$551,MATCH(G$2,Miljövärden!$B$2:$H$2,0),FALSE),"Nej, saknas")</f>
        <v>Ja</v>
      </c>
      <c r="H163" s="12" t="str">
        <f>IFERROR(VLOOKUP($B163,Miljövärden!$B$2:$H$551,MATCH(H$2,Miljövärden!$B$2:$H$2,0),FALSE),"Nej, saknas")</f>
        <v>Nej</v>
      </c>
      <c r="P163" s="17" t="str">
        <f t="shared" si="4"/>
        <v>nej</v>
      </c>
      <c r="R163">
        <f t="shared" si="5"/>
        <v>129</v>
      </c>
    </row>
    <row r="164" spans="1:18" x14ac:dyDescent="0.25">
      <c r="A164" s="2" t="s">
        <v>255</v>
      </c>
      <c r="B164" s="2" t="s">
        <v>259</v>
      </c>
      <c r="C164">
        <f>IFERROR(VLOOKUP($B164,Miljövärden!$B$2:$H$551,MATCH(C$2,Miljövärden!$B$2:$H$2,0),FALSE),"Saknas")</f>
        <v>0.81693899999999997</v>
      </c>
      <c r="D164">
        <f>IFERROR(VLOOKUP($B164,Miljövärden!$B$2:$H$551,MATCH(D$2,Miljövärden!$B$2:$H$2,0),FALSE),"Saknas")</f>
        <v>30.424800000000001</v>
      </c>
      <c r="E164">
        <f>IFERROR(VLOOKUP($B164,Miljövärden!$B$2:$H$551,MATCH(E$2,Miljövärden!$B$2:$H$2,0),FALSE),"Saknas")</f>
        <v>32.807899999999997</v>
      </c>
      <c r="F164">
        <f>IFERROR(VLOOKUP($B164,Miljövärden!$B$2:$H$551,MATCH(F$2,Miljövärden!$B$2:$H$2,0),FALSE),"Saknas")</f>
        <v>2.0727499999999999E-2</v>
      </c>
      <c r="G164" t="str">
        <f>IFERROR(VLOOKUP($B164,Miljövärden!$B$2:$H$551,MATCH(G$2,Miljövärden!$B$2:$H$2,0),FALSE),"Nej, saknas")</f>
        <v>Ja</v>
      </c>
      <c r="H164" s="12" t="str">
        <f>IFERROR(VLOOKUP($B164,Miljövärden!$B$2:$H$551,MATCH(H$2,Miljövärden!$B$2:$H$2,0),FALSE),"Nej, saknas")</f>
        <v>Ja</v>
      </c>
      <c r="P164" s="17" t="str">
        <f t="shared" si="4"/>
        <v>ja</v>
      </c>
      <c r="R164">
        <f t="shared" si="5"/>
        <v>130</v>
      </c>
    </row>
    <row r="165" spans="1:18" x14ac:dyDescent="0.25">
      <c r="A165" s="2" t="s">
        <v>260</v>
      </c>
      <c r="B165" s="2" t="s">
        <v>261</v>
      </c>
      <c r="C165">
        <f>IFERROR(VLOOKUP($B165,Miljövärden!$B$2:$H$551,MATCH(C$2,Miljövärden!$B$2:$H$2,0),FALSE),"Saknas")</f>
        <v>8.5440500000000003E-2</v>
      </c>
      <c r="D165">
        <f>IFERROR(VLOOKUP($B165,Miljövärden!$B$2:$H$551,MATCH(D$2,Miljövärden!$B$2:$H$2,0),FALSE),"Saknas")</f>
        <v>7.4374599999999997</v>
      </c>
      <c r="E165">
        <f>IFERROR(VLOOKUP($B165,Miljövärden!$B$2:$H$551,MATCH(E$2,Miljövärden!$B$2:$H$2,0),FALSE),"Saknas")</f>
        <v>6.0766900000000001</v>
      </c>
      <c r="F165">
        <f>IFERROR(VLOOKUP($B165,Miljövärden!$B$2:$H$551,MATCH(F$2,Miljövärden!$B$2:$H$2,0),FALSE),"Saknas")</f>
        <v>4.2872600000000002E-3</v>
      </c>
      <c r="G165" t="str">
        <f>IFERROR(VLOOKUP($B165,Miljövärden!$B$2:$H$551,MATCH(G$2,Miljövärden!$B$2:$H$2,0),FALSE),"Nej, saknas")</f>
        <v>Ja</v>
      </c>
      <c r="H165" s="12" t="str">
        <f>IFERROR(VLOOKUP($B165,Miljövärden!$B$2:$H$551,MATCH(H$2,Miljövärden!$B$2:$H$2,0),FALSE),"Nej, saknas")</f>
        <v>Ja</v>
      </c>
      <c r="P165" s="17" t="str">
        <f t="shared" si="4"/>
        <v>ja</v>
      </c>
      <c r="R165">
        <f t="shared" si="5"/>
        <v>131</v>
      </c>
    </row>
    <row r="166" spans="1:18" x14ac:dyDescent="0.25">
      <c r="A166" s="2" t="s">
        <v>264</v>
      </c>
      <c r="B166" s="2" t="s">
        <v>265</v>
      </c>
      <c r="C166">
        <f>IFERROR(VLOOKUP($B166,Miljövärden!$B$2:$H$551,MATCH(C$2,Miljövärden!$B$2:$H$2,0),FALSE),"Saknas")</f>
        <v>0</v>
      </c>
      <c r="D166">
        <f>IFERROR(VLOOKUP($B166,Miljövärden!$B$2:$H$551,MATCH(D$2,Miljövärden!$B$2:$H$2,0),FALSE),"Saknas")</f>
        <v>0</v>
      </c>
      <c r="E166">
        <f>IFERROR(VLOOKUP($B166,Miljövärden!$B$2:$H$551,MATCH(E$2,Miljövärden!$B$2:$H$2,0),FALSE),"Saknas")</f>
        <v>0</v>
      </c>
      <c r="F166">
        <f>IFERROR(VLOOKUP($B166,Miljövärden!$B$2:$H$551,MATCH(F$2,Miljövärden!$B$2:$H$2,0),FALSE),"Saknas")</f>
        <v>0</v>
      </c>
      <c r="G166" t="str">
        <f>IFERROR(VLOOKUP($B166,Miljövärden!$B$2:$H$551,MATCH(G$2,Miljövärden!$B$2:$H$2,0),FALSE),"Nej, saknas")</f>
        <v>Nej</v>
      </c>
      <c r="H166" s="12" t="str">
        <f>IFERROR(VLOOKUP($B166,Miljövärden!$B$2:$H$551,MATCH(H$2,Miljövärden!$B$2:$H$2,0),FALSE),"Nej, saknas")</f>
        <v>Nej</v>
      </c>
      <c r="P166" s="17" t="str">
        <f t="shared" si="4"/>
        <v>nej</v>
      </c>
      <c r="R166">
        <f t="shared" si="5"/>
        <v>131</v>
      </c>
    </row>
    <row r="167" spans="1:18" x14ac:dyDescent="0.25">
      <c r="A167" s="2" t="s">
        <v>266</v>
      </c>
      <c r="B167" s="2" t="s">
        <v>267</v>
      </c>
      <c r="C167">
        <f>IFERROR(VLOOKUP($B167,Miljövärden!$B$2:$H$551,MATCH(C$2,Miljövärden!$B$2:$H$2,0),FALSE),"Saknas")</f>
        <v>0.10199900000000001</v>
      </c>
      <c r="D167">
        <f>IFERROR(VLOOKUP($B167,Miljövärden!$B$2:$H$551,MATCH(D$2,Miljövärden!$B$2:$H$2,0),FALSE),"Saknas")</f>
        <v>20.738499999999998</v>
      </c>
      <c r="E167">
        <f>IFERROR(VLOOKUP($B167,Miljövärden!$B$2:$H$551,MATCH(E$2,Miljövärden!$B$2:$H$2,0),FALSE),"Saknas")</f>
        <v>3.5297000000000001</v>
      </c>
      <c r="F167">
        <f>IFERROR(VLOOKUP($B167,Miljövärden!$B$2:$H$551,MATCH(F$2,Miljövärden!$B$2:$H$2,0),FALSE),"Saknas")</f>
        <v>6.3836100000000007E-2</v>
      </c>
      <c r="G167" t="str">
        <f>IFERROR(VLOOKUP($B167,Miljövärden!$B$2:$H$551,MATCH(G$2,Miljövärden!$B$2:$H$2,0),FALSE),"Nej, saknas")</f>
        <v>Ja</v>
      </c>
      <c r="H167" s="12" t="str">
        <f>IFERROR(VLOOKUP($B167,Miljövärden!$B$2:$H$551,MATCH(H$2,Miljövärden!$B$2:$H$2,0),FALSE),"Nej, saknas")</f>
        <v>Ja</v>
      </c>
      <c r="P167" s="17" t="str">
        <f t="shared" si="4"/>
        <v>ja</v>
      </c>
      <c r="R167">
        <f t="shared" si="5"/>
        <v>132</v>
      </c>
    </row>
    <row r="168" spans="1:18" x14ac:dyDescent="0.25">
      <c r="A168" s="2" t="s">
        <v>270</v>
      </c>
      <c r="B168" s="2" t="s">
        <v>269</v>
      </c>
      <c r="C168">
        <f>IFERROR(VLOOKUP($B168,Miljövärden!$B$2:$H$551,MATCH(C$2,Miljövärden!$B$2:$H$2,0),FALSE),"Saknas")</f>
        <v>0.47593000000000002</v>
      </c>
      <c r="D168">
        <f>IFERROR(VLOOKUP($B168,Miljövärden!$B$2:$H$551,MATCH(D$2,Miljövärden!$B$2:$H$2,0),FALSE),"Saknas")</f>
        <v>152.56200000000001</v>
      </c>
      <c r="E168">
        <f>IFERROR(VLOOKUP($B168,Miljövärden!$B$2:$H$551,MATCH(E$2,Miljövärden!$B$2:$H$2,0),FALSE),"Saknas")</f>
        <v>13.4109</v>
      </c>
      <c r="F168">
        <f>IFERROR(VLOOKUP($B168,Miljövärden!$B$2:$H$551,MATCH(F$2,Miljövärden!$B$2:$H$2,0),FALSE),"Saknas")</f>
        <v>0.155388</v>
      </c>
      <c r="G168" t="str">
        <f>IFERROR(VLOOKUP($B168,Miljövärden!$B$2:$H$551,MATCH(G$2,Miljövärden!$B$2:$H$2,0),FALSE),"Nej, saknas")</f>
        <v>Nej</v>
      </c>
      <c r="H168" s="12" t="str">
        <f>IFERROR(VLOOKUP($B168,Miljövärden!$B$2:$H$551,MATCH(H$2,Miljövärden!$B$2:$H$2,0),FALSE),"Nej, saknas")</f>
        <v>Ja</v>
      </c>
      <c r="P168" s="17" t="str">
        <f t="shared" si="4"/>
        <v>ja</v>
      </c>
      <c r="R168">
        <f t="shared" si="5"/>
        <v>133</v>
      </c>
    </row>
    <row r="169" spans="1:18" x14ac:dyDescent="0.25">
      <c r="A169" s="2" t="s">
        <v>270</v>
      </c>
      <c r="B169" s="5" t="s">
        <v>1058</v>
      </c>
      <c r="C169">
        <f>IFERROR(VLOOKUP($B169,Miljövärden!$B$2:$H$551,MATCH(C$2,Miljövärden!$B$2:$H$2,0),FALSE),"Saknas")</f>
        <v>0</v>
      </c>
      <c r="D169">
        <f>IFERROR(VLOOKUP($B169,Miljövärden!$B$2:$H$551,MATCH(D$2,Miljövärden!$B$2:$H$2,0),FALSE),"Saknas")</f>
        <v>0</v>
      </c>
      <c r="E169">
        <f>IFERROR(VLOOKUP($B169,Miljövärden!$B$2:$H$551,MATCH(E$2,Miljövärden!$B$2:$H$2,0),FALSE),"Saknas")</f>
        <v>0</v>
      </c>
      <c r="F169">
        <f>IFERROR(VLOOKUP($B169,Miljövärden!$B$2:$H$551,MATCH(F$2,Miljövärden!$B$2:$H$2,0),FALSE),"Saknas")</f>
        <v>0</v>
      </c>
      <c r="G169" t="str">
        <f>IFERROR(VLOOKUP($B169,Miljövärden!$B$2:$H$551,MATCH(G$2,Miljövärden!$B$2:$H$2,0),FALSE),"Nej, saknas")</f>
        <v>Nej</v>
      </c>
      <c r="H169" s="12" t="str">
        <f>IFERROR(VLOOKUP($B169,Miljövärden!$B$2:$H$551,MATCH(H$2,Miljövärden!$B$2:$H$2,0),FALSE),"Nej, saknas")</f>
        <v>Nej</v>
      </c>
      <c r="P169" s="17" t="str">
        <f t="shared" si="4"/>
        <v>nej</v>
      </c>
      <c r="R169">
        <f t="shared" si="5"/>
        <v>133</v>
      </c>
    </row>
    <row r="170" spans="1:18" x14ac:dyDescent="0.25">
      <c r="A170" s="2" t="s">
        <v>272</v>
      </c>
      <c r="B170" s="2" t="s">
        <v>273</v>
      </c>
      <c r="C170">
        <f>IFERROR(VLOOKUP($B170,Miljövärden!$B$2:$H$551,MATCH(C$2,Miljövärden!$B$2:$H$2,0),FALSE),"Saknas")</f>
        <v>0.111084</v>
      </c>
      <c r="D170">
        <f>IFERROR(VLOOKUP($B170,Miljövärden!$B$2:$H$551,MATCH(D$2,Miljövärden!$B$2:$H$2,0),FALSE),"Saknas")</f>
        <v>38.420299999999997</v>
      </c>
      <c r="E170">
        <f>IFERROR(VLOOKUP($B170,Miljövärden!$B$2:$H$551,MATCH(E$2,Miljövärden!$B$2:$H$2,0),FALSE),"Saknas")</f>
        <v>5.5420600000000002</v>
      </c>
      <c r="F170">
        <f>IFERROR(VLOOKUP($B170,Miljövärden!$B$2:$H$551,MATCH(F$2,Miljövärden!$B$2:$H$2,0),FALSE),"Saknas")</f>
        <v>1.8631000000000002E-2</v>
      </c>
      <c r="G170" t="str">
        <f>IFERROR(VLOOKUP($B170,Miljövärden!$B$2:$H$551,MATCH(G$2,Miljövärden!$B$2:$H$2,0),FALSE),"Nej, saknas")</f>
        <v>Ja</v>
      </c>
      <c r="H170" s="12" t="str">
        <f>IFERROR(VLOOKUP($B170,Miljövärden!$B$2:$H$551,MATCH(H$2,Miljövärden!$B$2:$H$2,0),FALSE),"Nej, saknas")</f>
        <v>Ja</v>
      </c>
      <c r="P170" s="17" t="str">
        <f t="shared" si="4"/>
        <v>ja</v>
      </c>
      <c r="R170">
        <f t="shared" si="5"/>
        <v>134</v>
      </c>
    </row>
    <row r="171" spans="1:18" x14ac:dyDescent="0.25">
      <c r="A171" s="2" t="s">
        <v>274</v>
      </c>
      <c r="B171" s="2" t="s">
        <v>275</v>
      </c>
      <c r="C171">
        <f>IFERROR(VLOOKUP($B171,Miljövärden!$B$2:$H$551,MATCH(C$2,Miljövärden!$B$2:$H$2,0),FALSE),"Saknas")</f>
        <v>0</v>
      </c>
      <c r="D171">
        <f>IFERROR(VLOOKUP($B171,Miljövärden!$B$2:$H$551,MATCH(D$2,Miljövärden!$B$2:$H$2,0),FALSE),"Saknas")</f>
        <v>0</v>
      </c>
      <c r="E171">
        <f>IFERROR(VLOOKUP($B171,Miljövärden!$B$2:$H$551,MATCH(E$2,Miljövärden!$B$2:$H$2,0),FALSE),"Saknas")</f>
        <v>0</v>
      </c>
      <c r="F171">
        <f>IFERROR(VLOOKUP($B171,Miljövärden!$B$2:$H$551,MATCH(F$2,Miljövärden!$B$2:$H$2,0),FALSE),"Saknas")</f>
        <v>0</v>
      </c>
      <c r="G171" t="str">
        <f>IFERROR(VLOOKUP($B171,Miljövärden!$B$2:$H$551,MATCH(G$2,Miljövärden!$B$2:$H$2,0),FALSE),"Nej, saknas")</f>
        <v>Nej</v>
      </c>
      <c r="H171" s="12" t="str">
        <f>IFERROR(VLOOKUP($B171,Miljövärden!$B$2:$H$551,MATCH(H$2,Miljövärden!$B$2:$H$2,0),FALSE),"Nej, saknas")</f>
        <v>Nej</v>
      </c>
      <c r="P171" s="17" t="str">
        <f t="shared" si="4"/>
        <v>nej</v>
      </c>
      <c r="R171">
        <f t="shared" si="5"/>
        <v>134</v>
      </c>
    </row>
    <row r="172" spans="1:18" x14ac:dyDescent="0.25">
      <c r="A172" s="2" t="s">
        <v>276</v>
      </c>
      <c r="B172" s="2" t="s">
        <v>277</v>
      </c>
      <c r="C172">
        <f>IFERROR(VLOOKUP($B172,Miljövärden!$B$2:$H$551,MATCH(C$2,Miljövärden!$B$2:$H$2,0),FALSE),"Saknas")</f>
        <v>0.152861</v>
      </c>
      <c r="D172">
        <f>IFERROR(VLOOKUP($B172,Miljövärden!$B$2:$H$551,MATCH(D$2,Miljövärden!$B$2:$H$2,0),FALSE),"Saknas")</f>
        <v>16.8127</v>
      </c>
      <c r="E172">
        <f>IFERROR(VLOOKUP($B172,Miljövärden!$B$2:$H$551,MATCH(E$2,Miljövärden!$B$2:$H$2,0),FALSE),"Saknas")</f>
        <v>4.5816400000000002</v>
      </c>
      <c r="F172">
        <f>IFERROR(VLOOKUP($B172,Miljövärden!$B$2:$H$551,MATCH(F$2,Miljövärden!$B$2:$H$2,0),FALSE),"Saknas")</f>
        <v>1.6450800000000002E-2</v>
      </c>
      <c r="G172" t="str">
        <f>IFERROR(VLOOKUP($B172,Miljövärden!$B$2:$H$551,MATCH(G$2,Miljövärden!$B$2:$H$2,0),FALSE),"Nej, saknas")</f>
        <v>Ja</v>
      </c>
      <c r="H172" s="12" t="str">
        <f>IFERROR(VLOOKUP($B172,Miljövärden!$B$2:$H$551,MATCH(H$2,Miljövärden!$B$2:$H$2,0),FALSE),"Nej, saknas")</f>
        <v>Ja</v>
      </c>
      <c r="P172" s="17" t="str">
        <f t="shared" si="4"/>
        <v>ja</v>
      </c>
      <c r="R172">
        <f t="shared" si="5"/>
        <v>135</v>
      </c>
    </row>
    <row r="173" spans="1:18" x14ac:dyDescent="0.25">
      <c r="A173" s="2" t="s">
        <v>278</v>
      </c>
      <c r="B173" s="2" t="s">
        <v>279</v>
      </c>
      <c r="C173">
        <f>IFERROR(VLOOKUP($B173,Miljövärden!$B$2:$H$551,MATCH(C$2,Miljövärden!$B$2:$H$2,0),FALSE),"Saknas")</f>
        <v>0.39961400000000002</v>
      </c>
      <c r="D173">
        <f>IFERROR(VLOOKUP($B173,Miljövärden!$B$2:$H$551,MATCH(D$2,Miljövärden!$B$2:$H$2,0),FALSE),"Saknas")</f>
        <v>91.476100000000002</v>
      </c>
      <c r="E173">
        <f>IFERROR(VLOOKUP($B173,Miljövärden!$B$2:$H$551,MATCH(E$2,Miljövärden!$B$2:$H$2,0),FALSE),"Saknas")</f>
        <v>3.9195199999999999</v>
      </c>
      <c r="F173">
        <f>IFERROR(VLOOKUP($B173,Miljövärden!$B$2:$H$551,MATCH(F$2,Miljövärden!$B$2:$H$2,0),FALSE),"Saknas")</f>
        <v>8.5556999999999994E-2</v>
      </c>
      <c r="G173" t="str">
        <f>IFERROR(VLOOKUP($B173,Miljövärden!$B$2:$H$551,MATCH(G$2,Miljövärden!$B$2:$H$2,0),FALSE),"Nej, saknas")</f>
        <v>Ja</v>
      </c>
      <c r="H173" s="12" t="str">
        <f>IFERROR(VLOOKUP($B173,Miljövärden!$B$2:$H$551,MATCH(H$2,Miljövärden!$B$2:$H$2,0),FALSE),"Nej, saknas")</f>
        <v>Ja</v>
      </c>
      <c r="P173" s="17" t="str">
        <f t="shared" si="4"/>
        <v>ja</v>
      </c>
      <c r="R173">
        <f t="shared" si="5"/>
        <v>136</v>
      </c>
    </row>
    <row r="174" spans="1:18" x14ac:dyDescent="0.25">
      <c r="A174" s="2" t="s">
        <v>278</v>
      </c>
      <c r="B174" s="2" t="s">
        <v>280</v>
      </c>
      <c r="C174">
        <f>IFERROR(VLOOKUP($B174,Miljövärden!$B$2:$H$551,MATCH(C$2,Miljövärden!$B$2:$H$2,0),FALSE),"Saknas")</f>
        <v>0.708677</v>
      </c>
      <c r="D174">
        <f>IFERROR(VLOOKUP($B174,Miljövärden!$B$2:$H$551,MATCH(D$2,Miljövärden!$B$2:$H$2,0),FALSE),"Saknas")</f>
        <v>47.165399999999998</v>
      </c>
      <c r="E174">
        <f>IFERROR(VLOOKUP($B174,Miljövärden!$B$2:$H$551,MATCH(E$2,Miljövärden!$B$2:$H$2,0),FALSE),"Saknas")</f>
        <v>11.1167</v>
      </c>
      <c r="F174">
        <f>IFERROR(VLOOKUP($B174,Miljövärden!$B$2:$H$551,MATCH(F$2,Miljövärden!$B$2:$H$2,0),FALSE),"Saknas")</f>
        <v>0.120016</v>
      </c>
      <c r="G174" t="str">
        <f>IFERROR(VLOOKUP($B174,Miljövärden!$B$2:$H$551,MATCH(G$2,Miljövärden!$B$2:$H$2,0),FALSE),"Nej, saknas")</f>
        <v>Ja</v>
      </c>
      <c r="H174" s="12" t="str">
        <f>IFERROR(VLOOKUP($B174,Miljövärden!$B$2:$H$551,MATCH(H$2,Miljövärden!$B$2:$H$2,0),FALSE),"Nej, saknas")</f>
        <v>Ja</v>
      </c>
      <c r="P174" s="17" t="str">
        <f t="shared" si="4"/>
        <v>ja</v>
      </c>
      <c r="R174">
        <f t="shared" si="5"/>
        <v>137</v>
      </c>
    </row>
    <row r="175" spans="1:18" x14ac:dyDescent="0.25">
      <c r="A175" s="2" t="s">
        <v>281</v>
      </c>
      <c r="B175" s="2" t="s">
        <v>282</v>
      </c>
      <c r="C175">
        <f>IFERROR(VLOOKUP($B175,Miljövärden!$B$2:$H$551,MATCH(C$2,Miljövärden!$B$2:$H$2,0),FALSE),"Saknas")</f>
        <v>0.347271</v>
      </c>
      <c r="D175">
        <f>IFERROR(VLOOKUP($B175,Miljövärden!$B$2:$H$551,MATCH(D$2,Miljövärden!$B$2:$H$2,0),FALSE),"Saknas")</f>
        <v>32.439100000000003</v>
      </c>
      <c r="E175">
        <f>IFERROR(VLOOKUP($B175,Miljövärden!$B$2:$H$551,MATCH(E$2,Miljövärden!$B$2:$H$2,0),FALSE),"Saknas")</f>
        <v>5.8</v>
      </c>
      <c r="F175">
        <f>IFERROR(VLOOKUP($B175,Miljövärden!$B$2:$H$551,MATCH(F$2,Miljövärden!$B$2:$H$2,0),FALSE),"Saknas")</f>
        <v>2.4058800000000002E-2</v>
      </c>
      <c r="G175" t="str">
        <f>IFERROR(VLOOKUP($B175,Miljövärden!$B$2:$H$551,MATCH(G$2,Miljövärden!$B$2:$H$2,0),FALSE),"Nej, saknas")</f>
        <v>Ja</v>
      </c>
      <c r="H175" s="12" t="str">
        <f>IFERROR(VLOOKUP($B175,Miljövärden!$B$2:$H$551,MATCH(H$2,Miljövärden!$B$2:$H$2,0),FALSE),"Nej, saknas")</f>
        <v>Ja</v>
      </c>
      <c r="P175" s="17" t="str">
        <f t="shared" si="4"/>
        <v>ja</v>
      </c>
      <c r="R175">
        <f t="shared" si="5"/>
        <v>138</v>
      </c>
    </row>
    <row r="176" spans="1:18" x14ac:dyDescent="0.25">
      <c r="A176" s="2" t="s">
        <v>281</v>
      </c>
      <c r="B176" s="2" t="s">
        <v>283</v>
      </c>
      <c r="C176">
        <f>IFERROR(VLOOKUP($B176,Miljövärden!$B$2:$H$551,MATCH(C$2,Miljövärden!$B$2:$H$2,0),FALSE),"Saknas")</f>
        <v>0.29987000000000003</v>
      </c>
      <c r="D176">
        <f>IFERROR(VLOOKUP($B176,Miljövärden!$B$2:$H$551,MATCH(D$2,Miljövärden!$B$2:$H$2,0),FALSE),"Saknas")</f>
        <v>42.351999999999997</v>
      </c>
      <c r="E176">
        <f>IFERROR(VLOOKUP($B176,Miljövärden!$B$2:$H$551,MATCH(E$2,Miljövärden!$B$2:$H$2,0),FALSE),"Saknas")</f>
        <v>14.975</v>
      </c>
      <c r="F176">
        <f>IFERROR(VLOOKUP($B176,Miljövärden!$B$2:$H$551,MATCH(F$2,Miljövärden!$B$2:$H$2,0),FALSE),"Saknas")</f>
        <v>0.119467</v>
      </c>
      <c r="G176" t="str">
        <f>IFERROR(VLOOKUP($B176,Miljövärden!$B$2:$H$551,MATCH(G$2,Miljövärden!$B$2:$H$2,0),FALSE),"Nej, saknas")</f>
        <v>Ja</v>
      </c>
      <c r="H176" s="12" t="str">
        <f>IFERROR(VLOOKUP($B176,Miljövärden!$B$2:$H$551,MATCH(H$2,Miljövärden!$B$2:$H$2,0),FALSE),"Nej, saknas")</f>
        <v>Ja</v>
      </c>
      <c r="P176" s="17" t="str">
        <f t="shared" si="4"/>
        <v>ja</v>
      </c>
      <c r="R176">
        <f t="shared" si="5"/>
        <v>139</v>
      </c>
    </row>
    <row r="177" spans="1:18" x14ac:dyDescent="0.25">
      <c r="A177" s="2" t="s">
        <v>284</v>
      </c>
      <c r="B177" s="2" t="s">
        <v>285</v>
      </c>
      <c r="C177">
        <f>IFERROR(VLOOKUP($B177,Miljövärden!$B$2:$H$551,MATCH(C$2,Miljövärden!$B$2:$H$2,0),FALSE),"Saknas")</f>
        <v>0</v>
      </c>
      <c r="D177">
        <f>IFERROR(VLOOKUP($B177,Miljövärden!$B$2:$H$551,MATCH(D$2,Miljövärden!$B$2:$H$2,0),FALSE),"Saknas")</f>
        <v>0</v>
      </c>
      <c r="E177">
        <f>IFERROR(VLOOKUP($B177,Miljövärden!$B$2:$H$551,MATCH(E$2,Miljövärden!$B$2:$H$2,0),FALSE),"Saknas")</f>
        <v>0</v>
      </c>
      <c r="F177">
        <f>IFERROR(VLOOKUP($B177,Miljövärden!$B$2:$H$551,MATCH(F$2,Miljövärden!$B$2:$H$2,0),FALSE),"Saknas")</f>
        <v>0</v>
      </c>
      <c r="G177" t="str">
        <f>IFERROR(VLOOKUP($B177,Miljövärden!$B$2:$H$551,MATCH(G$2,Miljövärden!$B$2:$H$2,0),FALSE),"Nej, saknas")</f>
        <v>Nej</v>
      </c>
      <c r="H177" s="12" t="str">
        <f>IFERROR(VLOOKUP($B177,Miljövärden!$B$2:$H$551,MATCH(H$2,Miljövärden!$B$2:$H$2,0),FALSE),"Nej, saknas")</f>
        <v>Nej</v>
      </c>
      <c r="P177" s="17" t="str">
        <f t="shared" si="4"/>
        <v>nej</v>
      </c>
      <c r="R177">
        <f t="shared" si="5"/>
        <v>139</v>
      </c>
    </row>
    <row r="178" spans="1:18" x14ac:dyDescent="0.25">
      <c r="A178" s="2" t="s">
        <v>286</v>
      </c>
      <c r="B178" s="2" t="s">
        <v>287</v>
      </c>
      <c r="C178">
        <f>IFERROR(VLOOKUP($B178,Miljövärden!$B$2:$H$551,MATCH(C$2,Miljövärden!$B$2:$H$2,0),FALSE),"Saknas")</f>
        <v>0.17708699999999999</v>
      </c>
      <c r="D178">
        <f>IFERROR(VLOOKUP($B178,Miljövärden!$B$2:$H$551,MATCH(D$2,Miljövärden!$B$2:$H$2,0),FALSE),"Saknas")</f>
        <v>10.7918</v>
      </c>
      <c r="E178">
        <f>IFERROR(VLOOKUP($B178,Miljövärden!$B$2:$H$551,MATCH(E$2,Miljövärden!$B$2:$H$2,0),FALSE),"Saknas")</f>
        <v>16.5565</v>
      </c>
      <c r="F178">
        <f>IFERROR(VLOOKUP($B178,Miljövärden!$B$2:$H$551,MATCH(F$2,Miljövärden!$B$2:$H$2,0),FALSE),"Saknas")</f>
        <v>1.01283E-2</v>
      </c>
      <c r="G178" t="str">
        <f>IFERROR(VLOOKUP($B178,Miljövärden!$B$2:$H$551,MATCH(G$2,Miljövärden!$B$2:$H$2,0),FALSE),"Nej, saknas")</f>
        <v>Ja</v>
      </c>
      <c r="H178" s="12" t="str">
        <f>IFERROR(VLOOKUP($B178,Miljövärden!$B$2:$H$551,MATCH(H$2,Miljövärden!$B$2:$H$2,0),FALSE),"Nej, saknas")</f>
        <v>Ja</v>
      </c>
      <c r="P178" s="17" t="str">
        <f t="shared" si="4"/>
        <v>ja</v>
      </c>
      <c r="R178">
        <f t="shared" si="5"/>
        <v>140</v>
      </c>
    </row>
    <row r="179" spans="1:18" x14ac:dyDescent="0.25">
      <c r="A179" s="2" t="s">
        <v>286</v>
      </c>
      <c r="B179" s="2" t="s">
        <v>288</v>
      </c>
      <c r="C179">
        <f>IFERROR(VLOOKUP($B179,Miljövärden!$B$2:$H$551,MATCH(C$2,Miljövärden!$B$2:$H$2,0),FALSE),"Saknas")</f>
        <v>0.19797799999999999</v>
      </c>
      <c r="D179">
        <f>IFERROR(VLOOKUP($B179,Miljövärden!$B$2:$H$551,MATCH(D$2,Miljövärden!$B$2:$H$2,0),FALSE),"Saknas")</f>
        <v>13.3048</v>
      </c>
      <c r="E179">
        <f>IFERROR(VLOOKUP($B179,Miljövärden!$B$2:$H$551,MATCH(E$2,Miljövärden!$B$2:$H$2,0),FALSE),"Saknas")</f>
        <v>16.692799999999998</v>
      </c>
      <c r="F179">
        <f>IFERROR(VLOOKUP($B179,Miljövärden!$B$2:$H$551,MATCH(F$2,Miljövärden!$B$2:$H$2,0),FALSE),"Saknas")</f>
        <v>1.7256299999999999E-2</v>
      </c>
      <c r="G179" t="str">
        <f>IFERROR(VLOOKUP($B179,Miljövärden!$B$2:$H$551,MATCH(G$2,Miljövärden!$B$2:$H$2,0),FALSE),"Nej, saknas")</f>
        <v>Ja</v>
      </c>
      <c r="H179" s="12" t="str">
        <f>IFERROR(VLOOKUP($B179,Miljövärden!$B$2:$H$551,MATCH(H$2,Miljövärden!$B$2:$H$2,0),FALSE),"Nej, saknas")</f>
        <v>Ja</v>
      </c>
      <c r="P179" s="17" t="str">
        <f t="shared" si="4"/>
        <v>ja</v>
      </c>
      <c r="R179">
        <f t="shared" si="5"/>
        <v>141</v>
      </c>
    </row>
    <row r="180" spans="1:18" x14ac:dyDescent="0.25">
      <c r="A180" s="2" t="s">
        <v>286</v>
      </c>
      <c r="B180" s="2" t="s">
        <v>289</v>
      </c>
      <c r="C180">
        <f>IFERROR(VLOOKUP($B180,Miljövärden!$B$2:$H$551,MATCH(C$2,Miljövärden!$B$2:$H$2,0),FALSE),"Saknas")</f>
        <v>0.15751000000000001</v>
      </c>
      <c r="D180">
        <f>IFERROR(VLOOKUP($B180,Miljövärden!$B$2:$H$551,MATCH(D$2,Miljövärden!$B$2:$H$2,0),FALSE),"Saknas")</f>
        <v>9.3347200000000008</v>
      </c>
      <c r="E180">
        <f>IFERROR(VLOOKUP($B180,Miljövärden!$B$2:$H$551,MATCH(E$2,Miljövärden!$B$2:$H$2,0),FALSE),"Saknas")</f>
        <v>15.268000000000001</v>
      </c>
      <c r="F180">
        <f>IFERROR(VLOOKUP($B180,Miljövärden!$B$2:$H$551,MATCH(F$2,Miljövärden!$B$2:$H$2,0),FALSE),"Saknas")</f>
        <v>8.1419000000000005E-3</v>
      </c>
      <c r="G180" t="str">
        <f>IFERROR(VLOOKUP($B180,Miljövärden!$B$2:$H$551,MATCH(G$2,Miljövärden!$B$2:$H$2,0),FALSE),"Nej, saknas")</f>
        <v>Ja</v>
      </c>
      <c r="H180" s="12" t="str">
        <f>IFERROR(VLOOKUP($B180,Miljövärden!$B$2:$H$551,MATCH(H$2,Miljövärden!$B$2:$H$2,0),FALSE),"Nej, saknas")</f>
        <v>Ja</v>
      </c>
      <c r="P180" s="17" t="str">
        <f t="shared" si="4"/>
        <v>ja</v>
      </c>
      <c r="R180">
        <f t="shared" si="5"/>
        <v>142</v>
      </c>
    </row>
    <row r="181" spans="1:18" x14ac:dyDescent="0.25">
      <c r="A181" s="2" t="s">
        <v>286</v>
      </c>
      <c r="B181" s="2" t="s">
        <v>290</v>
      </c>
      <c r="C181">
        <f>IFERROR(VLOOKUP($B181,Miljövärden!$B$2:$H$551,MATCH(C$2,Miljövärden!$B$2:$H$2,0),FALSE),"Saknas")</f>
        <v>0.13275300000000001</v>
      </c>
      <c r="D181">
        <f>IFERROR(VLOOKUP($B181,Miljövärden!$B$2:$H$551,MATCH(D$2,Miljövärden!$B$2:$H$2,0),FALSE),"Saknas")</f>
        <v>23.9312</v>
      </c>
      <c r="E181">
        <f>IFERROR(VLOOKUP($B181,Miljövärden!$B$2:$H$551,MATCH(E$2,Miljövärden!$B$2:$H$2,0),FALSE),"Saknas")</f>
        <v>7.4451700000000001</v>
      </c>
      <c r="F181">
        <f>IFERROR(VLOOKUP($B181,Miljövärden!$B$2:$H$551,MATCH(F$2,Miljövärden!$B$2:$H$2,0),FALSE),"Saknas")</f>
        <v>2.6734899999999999E-2</v>
      </c>
      <c r="G181" t="str">
        <f>IFERROR(VLOOKUP($B181,Miljövärden!$B$2:$H$551,MATCH(G$2,Miljövärden!$B$2:$H$2,0),FALSE),"Nej, saknas")</f>
        <v>Ja</v>
      </c>
      <c r="H181" s="12" t="str">
        <f>IFERROR(VLOOKUP($B181,Miljövärden!$B$2:$H$551,MATCH(H$2,Miljövärden!$B$2:$H$2,0),FALSE),"Nej, saknas")</f>
        <v>Ja</v>
      </c>
      <c r="P181" s="17" t="str">
        <f t="shared" si="4"/>
        <v>ja</v>
      </c>
      <c r="R181">
        <f t="shared" si="5"/>
        <v>143</v>
      </c>
    </row>
    <row r="182" spans="1:18" x14ac:dyDescent="0.25">
      <c r="A182" s="2" t="s">
        <v>291</v>
      </c>
      <c r="B182" s="2" t="s">
        <v>292</v>
      </c>
      <c r="C182">
        <f>IFERROR(VLOOKUP($B182,Miljövärden!$B$2:$H$551,MATCH(C$2,Miljövärden!$B$2:$H$2,0),FALSE),"Saknas")</f>
        <v>0.172185</v>
      </c>
      <c r="D182">
        <f>IFERROR(VLOOKUP($B182,Miljövärden!$B$2:$H$551,MATCH(D$2,Miljövärden!$B$2:$H$2,0),FALSE),"Saknas")</f>
        <v>7.53965</v>
      </c>
      <c r="E182">
        <f>IFERROR(VLOOKUP($B182,Miljövärden!$B$2:$H$551,MATCH(E$2,Miljövärden!$B$2:$H$2,0),FALSE),"Saknas")</f>
        <v>16.388999999999999</v>
      </c>
      <c r="F182">
        <f>IFERROR(VLOOKUP($B182,Miljövärden!$B$2:$H$551,MATCH(F$2,Miljövärden!$B$2:$H$2,0),FALSE),"Saknas")</f>
        <v>0</v>
      </c>
      <c r="G182" t="str">
        <f>IFERROR(VLOOKUP($B182,Miljövärden!$B$2:$H$551,MATCH(G$2,Miljövärden!$B$2:$H$2,0),FALSE),"Nej, saknas")</f>
        <v>Nej</v>
      </c>
      <c r="H182" s="12" t="str">
        <f>IFERROR(VLOOKUP($B182,Miljövärden!$B$2:$H$551,MATCH(H$2,Miljövärden!$B$2:$H$2,0),FALSE),"Nej, saknas")</f>
        <v>Ja</v>
      </c>
      <c r="P182" s="17" t="str">
        <f t="shared" si="4"/>
        <v>ja</v>
      </c>
      <c r="R182">
        <f t="shared" si="5"/>
        <v>144</v>
      </c>
    </row>
    <row r="183" spans="1:18" x14ac:dyDescent="0.25">
      <c r="A183" s="2" t="s">
        <v>291</v>
      </c>
      <c r="B183" s="2" t="s">
        <v>293</v>
      </c>
      <c r="C183">
        <f>IFERROR(VLOOKUP($B183,Miljövärden!$B$2:$H$551,MATCH(C$2,Miljövärden!$B$2:$H$2,0),FALSE),"Saknas")</f>
        <v>3.5433899999999997E-2</v>
      </c>
      <c r="D183">
        <f>IFERROR(VLOOKUP($B183,Miljövärden!$B$2:$H$551,MATCH(D$2,Miljövärden!$B$2:$H$2,0),FALSE),"Saknas")</f>
        <v>37.458300000000001</v>
      </c>
      <c r="E183">
        <f>IFERROR(VLOOKUP($B183,Miljövärden!$B$2:$H$551,MATCH(E$2,Miljövärden!$B$2:$H$2,0),FALSE),"Saknas")</f>
        <v>2.22925</v>
      </c>
      <c r="F183">
        <f>IFERROR(VLOOKUP($B183,Miljövärden!$B$2:$H$551,MATCH(F$2,Miljövärden!$B$2:$H$2,0),FALSE),"Saknas")</f>
        <v>1.8159799999999999E-4</v>
      </c>
      <c r="G183" t="str">
        <f>IFERROR(VLOOKUP($B183,Miljövärden!$B$2:$H$551,MATCH(G$2,Miljövärden!$B$2:$H$2,0),FALSE),"Nej, saknas")</f>
        <v>Nej</v>
      </c>
      <c r="H183" s="12" t="str">
        <f>IFERROR(VLOOKUP($B183,Miljövärden!$B$2:$H$551,MATCH(H$2,Miljövärden!$B$2:$H$2,0),FALSE),"Nej, saknas")</f>
        <v>Ja</v>
      </c>
      <c r="P183" s="17" t="str">
        <f t="shared" si="4"/>
        <v>ja</v>
      </c>
      <c r="R183">
        <f t="shared" si="5"/>
        <v>145</v>
      </c>
    </row>
    <row r="184" spans="1:18" x14ac:dyDescent="0.25">
      <c r="A184" s="2" t="s">
        <v>294</v>
      </c>
      <c r="B184" s="2" t="s">
        <v>295</v>
      </c>
      <c r="C184">
        <f>IFERROR(VLOOKUP($B184,Miljövärden!$B$2:$H$551,MATCH(C$2,Miljövärden!$B$2:$H$2,0),FALSE),"Saknas")</f>
        <v>8.4973900000000005E-2</v>
      </c>
      <c r="D184">
        <f>IFERROR(VLOOKUP($B184,Miljövärden!$B$2:$H$551,MATCH(D$2,Miljövärden!$B$2:$H$2,0),FALSE),"Saknas")</f>
        <v>46.208599999999997</v>
      </c>
      <c r="E184">
        <f>IFERROR(VLOOKUP($B184,Miljövärden!$B$2:$H$551,MATCH(E$2,Miljövärden!$B$2:$H$2,0),FALSE),"Saknas")</f>
        <v>3.94814</v>
      </c>
      <c r="F184">
        <f>IFERROR(VLOOKUP($B184,Miljövärden!$B$2:$H$551,MATCH(F$2,Miljövärden!$B$2:$H$2,0),FALSE),"Saknas")</f>
        <v>6.1553500000000004E-3</v>
      </c>
      <c r="G184" t="str">
        <f>IFERROR(VLOOKUP($B184,Miljövärden!$B$2:$H$551,MATCH(G$2,Miljövärden!$B$2:$H$2,0),FALSE),"Nej, saknas")</f>
        <v>Ja</v>
      </c>
      <c r="H184" s="12" t="str">
        <f>IFERROR(VLOOKUP($B184,Miljövärden!$B$2:$H$551,MATCH(H$2,Miljövärden!$B$2:$H$2,0),FALSE),"Nej, saknas")</f>
        <v>Ja</v>
      </c>
      <c r="P184" s="17" t="str">
        <f t="shared" si="4"/>
        <v>ja</v>
      </c>
      <c r="R184">
        <f t="shared" si="5"/>
        <v>146</v>
      </c>
    </row>
    <row r="185" spans="1:18" x14ac:dyDescent="0.25">
      <c r="A185" s="2" t="s">
        <v>296</v>
      </c>
      <c r="B185" s="2" t="s">
        <v>297</v>
      </c>
      <c r="C185">
        <f>IFERROR(VLOOKUP($B185,Miljövärden!$B$2:$H$551,MATCH(C$2,Miljövärden!$B$2:$H$2,0),FALSE),"Saknas")</f>
        <v>0.341146</v>
      </c>
      <c r="D185">
        <f>IFERROR(VLOOKUP($B185,Miljövärden!$B$2:$H$551,MATCH(D$2,Miljövärden!$B$2:$H$2,0),FALSE),"Saknas")</f>
        <v>55.616300000000003</v>
      </c>
      <c r="E185">
        <f>IFERROR(VLOOKUP($B185,Miljövärden!$B$2:$H$551,MATCH(E$2,Miljövärden!$B$2:$H$2,0),FALSE),"Saknas")</f>
        <v>17.714600000000001</v>
      </c>
      <c r="F185">
        <f>IFERROR(VLOOKUP($B185,Miljövärden!$B$2:$H$551,MATCH(F$2,Miljövärden!$B$2:$H$2,0),FALSE),"Saknas")</f>
        <v>0.13025800000000001</v>
      </c>
      <c r="G185" t="str">
        <f>IFERROR(VLOOKUP($B185,Miljövärden!$B$2:$H$551,MATCH(G$2,Miljövärden!$B$2:$H$2,0),FALSE),"Nej, saknas")</f>
        <v>Nej</v>
      </c>
      <c r="H185" s="12" t="str">
        <f>IFERROR(VLOOKUP($B185,Miljövärden!$B$2:$H$551,MATCH(H$2,Miljövärden!$B$2:$H$2,0),FALSE),"Nej, saknas")</f>
        <v>Ja</v>
      </c>
      <c r="P185" s="17" t="str">
        <f t="shared" si="4"/>
        <v>ja</v>
      </c>
      <c r="R185">
        <f t="shared" si="5"/>
        <v>147</v>
      </c>
    </row>
    <row r="186" spans="1:18" x14ac:dyDescent="0.25">
      <c r="A186" s="2" t="s">
        <v>296</v>
      </c>
      <c r="B186" s="2" t="s">
        <v>298</v>
      </c>
      <c r="C186">
        <f>IFERROR(VLOOKUP($B186,Miljövärden!$B$2:$H$551,MATCH(C$2,Miljövärden!$B$2:$H$2,0),FALSE),"Saknas")</f>
        <v>0.13800899999999999</v>
      </c>
      <c r="D186">
        <f>IFERROR(VLOOKUP($B186,Miljövärden!$B$2:$H$551,MATCH(D$2,Miljövärden!$B$2:$H$2,0),FALSE),"Saknas")</f>
        <v>30.890899999999998</v>
      </c>
      <c r="E186">
        <f>IFERROR(VLOOKUP($B186,Miljövärden!$B$2:$H$551,MATCH(E$2,Miljövärden!$B$2:$H$2,0),FALSE),"Saknas")</f>
        <v>10.648400000000001</v>
      </c>
      <c r="F186">
        <f>IFERROR(VLOOKUP($B186,Miljövärden!$B$2:$H$551,MATCH(F$2,Miljövärden!$B$2:$H$2,0),FALSE),"Saknas")</f>
        <v>4.9611799999999998E-2</v>
      </c>
      <c r="G186" t="str">
        <f>IFERROR(VLOOKUP($B186,Miljövärden!$B$2:$H$551,MATCH(G$2,Miljövärden!$B$2:$H$2,0),FALSE),"Nej, saknas")</f>
        <v>Nej</v>
      </c>
      <c r="H186" s="12" t="str">
        <f>IFERROR(VLOOKUP($B186,Miljövärden!$B$2:$H$551,MATCH(H$2,Miljövärden!$B$2:$H$2,0),FALSE),"Nej, saknas")</f>
        <v>Ja</v>
      </c>
      <c r="P186" s="17" t="str">
        <f t="shared" si="4"/>
        <v>ja</v>
      </c>
      <c r="R186">
        <f t="shared" si="5"/>
        <v>148</v>
      </c>
    </row>
    <row r="187" spans="1:18" x14ac:dyDescent="0.25">
      <c r="A187" s="2" t="s">
        <v>296</v>
      </c>
      <c r="B187" s="2" t="s">
        <v>299</v>
      </c>
      <c r="C187">
        <f>IFERROR(VLOOKUP($B187,Miljövärden!$B$2:$H$551,MATCH(C$2,Miljövärden!$B$2:$H$2,0),FALSE),"Saknas")</f>
        <v>0.44703500000000002</v>
      </c>
      <c r="D187">
        <f>IFERROR(VLOOKUP($B187,Miljövärden!$B$2:$H$551,MATCH(D$2,Miljövärden!$B$2:$H$2,0),FALSE),"Saknas")</f>
        <v>22.344200000000001</v>
      </c>
      <c r="E187">
        <f>IFERROR(VLOOKUP($B187,Miljövärden!$B$2:$H$551,MATCH(E$2,Miljövärden!$B$2:$H$2,0),FALSE),"Saknas")</f>
        <v>16.915199999999999</v>
      </c>
      <c r="F187">
        <f>IFERROR(VLOOKUP($B187,Miljövärden!$B$2:$H$551,MATCH(F$2,Miljövärden!$B$2:$H$2,0),FALSE),"Saknas")</f>
        <v>2.87631E-2</v>
      </c>
      <c r="G187" t="str">
        <f>IFERROR(VLOOKUP($B187,Miljövärden!$B$2:$H$551,MATCH(G$2,Miljövärden!$B$2:$H$2,0),FALSE),"Nej, saknas")</f>
        <v>Nej</v>
      </c>
      <c r="H187" s="12" t="str">
        <f>IFERROR(VLOOKUP($B187,Miljövärden!$B$2:$H$551,MATCH(H$2,Miljövärden!$B$2:$H$2,0),FALSE),"Nej, saknas")</f>
        <v>Ja</v>
      </c>
      <c r="P187" s="17" t="str">
        <f t="shared" si="4"/>
        <v>ja</v>
      </c>
      <c r="R187">
        <f t="shared" si="5"/>
        <v>149</v>
      </c>
    </row>
    <row r="188" spans="1:18" x14ac:dyDescent="0.25">
      <c r="A188" s="2" t="s">
        <v>296</v>
      </c>
      <c r="B188" s="2" t="s">
        <v>300</v>
      </c>
      <c r="C188">
        <f>IFERROR(VLOOKUP($B188,Miljövärden!$B$2:$H$551,MATCH(C$2,Miljövärden!$B$2:$H$2,0),FALSE),"Saknas")</f>
        <v>0.220247</v>
      </c>
      <c r="D188">
        <f>IFERROR(VLOOKUP($B188,Miljövärden!$B$2:$H$551,MATCH(D$2,Miljövärden!$B$2:$H$2,0),FALSE),"Saknas")</f>
        <v>19.9587</v>
      </c>
      <c r="E188">
        <f>IFERROR(VLOOKUP($B188,Miljövärden!$B$2:$H$551,MATCH(E$2,Miljövärden!$B$2:$H$2,0),FALSE),"Saknas")</f>
        <v>19.035299999999999</v>
      </c>
      <c r="F188">
        <f>IFERROR(VLOOKUP($B188,Miljövärden!$B$2:$H$551,MATCH(F$2,Miljövärden!$B$2:$H$2,0),FALSE),"Saknas")</f>
        <v>2.9919000000000001E-2</v>
      </c>
      <c r="G188" t="str">
        <f>IFERROR(VLOOKUP($B188,Miljövärden!$B$2:$H$551,MATCH(G$2,Miljövärden!$B$2:$H$2,0),FALSE),"Nej, saknas")</f>
        <v>Nej</v>
      </c>
      <c r="H188" s="12" t="str">
        <f>IFERROR(VLOOKUP($B188,Miljövärden!$B$2:$H$551,MATCH(H$2,Miljövärden!$B$2:$H$2,0),FALSE),"Nej, saknas")</f>
        <v>Ja</v>
      </c>
      <c r="P188" s="17" t="str">
        <f t="shared" si="4"/>
        <v>ja</v>
      </c>
      <c r="R188">
        <f t="shared" si="5"/>
        <v>150</v>
      </c>
    </row>
    <row r="189" spans="1:18" x14ac:dyDescent="0.25">
      <c r="A189" s="2" t="s">
        <v>296</v>
      </c>
      <c r="B189" s="2" t="s">
        <v>301</v>
      </c>
      <c r="C189">
        <f>IFERROR(VLOOKUP($B189,Miljövärden!$B$2:$H$551,MATCH(C$2,Miljövärden!$B$2:$H$2,0),FALSE),"Saknas")</f>
        <v>0.69810899999999998</v>
      </c>
      <c r="D189">
        <f>IFERROR(VLOOKUP($B189,Miljövärden!$B$2:$H$551,MATCH(D$2,Miljövärden!$B$2:$H$2,0),FALSE),"Saknas")</f>
        <v>9.2657299999999996</v>
      </c>
      <c r="E189">
        <f>IFERROR(VLOOKUP($B189,Miljövärden!$B$2:$H$551,MATCH(E$2,Miljövärden!$B$2:$H$2,0),FALSE),"Saknas")</f>
        <v>24.616900000000001</v>
      </c>
      <c r="F189">
        <f>IFERROR(VLOOKUP($B189,Miljövärden!$B$2:$H$551,MATCH(F$2,Miljövärden!$B$2:$H$2,0),FALSE),"Saknas")</f>
        <v>3.0809000000000001E-4</v>
      </c>
      <c r="G189" t="str">
        <f>IFERROR(VLOOKUP($B189,Miljövärden!$B$2:$H$551,MATCH(G$2,Miljövärden!$B$2:$H$2,0),FALSE),"Nej, saknas")</f>
        <v>Nej</v>
      </c>
      <c r="H189" s="12" t="str">
        <f>IFERROR(VLOOKUP($B189,Miljövärden!$B$2:$H$551,MATCH(H$2,Miljövärden!$B$2:$H$2,0),FALSE),"Nej, saknas")</f>
        <v>Ja</v>
      </c>
      <c r="P189" s="17" t="str">
        <f t="shared" si="4"/>
        <v>ja</v>
      </c>
      <c r="R189">
        <f t="shared" si="5"/>
        <v>151</v>
      </c>
    </row>
    <row r="190" spans="1:18" x14ac:dyDescent="0.25">
      <c r="A190" s="2" t="s">
        <v>296</v>
      </c>
      <c r="B190" s="2" t="s">
        <v>302</v>
      </c>
      <c r="C190">
        <f>IFERROR(VLOOKUP($B190,Miljövärden!$B$2:$H$551,MATCH(C$2,Miljövärden!$B$2:$H$2,0),FALSE),"Saknas")</f>
        <v>1.0778000000000001</v>
      </c>
      <c r="D190">
        <f>IFERROR(VLOOKUP($B190,Miljövärden!$B$2:$H$551,MATCH(D$2,Miljövärden!$B$2:$H$2,0),FALSE),"Saknas")</f>
        <v>14.332100000000001</v>
      </c>
      <c r="E190">
        <f>IFERROR(VLOOKUP($B190,Miljövärden!$B$2:$H$551,MATCH(E$2,Miljövärden!$B$2:$H$2,0),FALSE),"Saknas")</f>
        <v>30.5671</v>
      </c>
      <c r="F190">
        <f>IFERROR(VLOOKUP($B190,Miljövärden!$B$2:$H$551,MATCH(F$2,Miljövärden!$B$2:$H$2,0),FALSE),"Saknas")</f>
        <v>1.2304900000000001E-2</v>
      </c>
      <c r="G190" t="str">
        <f>IFERROR(VLOOKUP($B190,Miljövärden!$B$2:$H$551,MATCH(G$2,Miljövärden!$B$2:$H$2,0),FALSE),"Nej, saknas")</f>
        <v>Nej</v>
      </c>
      <c r="H190" s="12" t="str">
        <f>IFERROR(VLOOKUP($B190,Miljövärden!$B$2:$H$551,MATCH(H$2,Miljövärden!$B$2:$H$2,0),FALSE),"Nej, saknas")</f>
        <v>Ja</v>
      </c>
      <c r="P190" s="17" t="str">
        <f t="shared" si="4"/>
        <v>ja</v>
      </c>
      <c r="R190">
        <f t="shared" si="5"/>
        <v>152</v>
      </c>
    </row>
    <row r="191" spans="1:18" x14ac:dyDescent="0.25">
      <c r="A191" s="2" t="s">
        <v>296</v>
      </c>
      <c r="B191" s="2" t="s">
        <v>303</v>
      </c>
      <c r="C191">
        <f>IFERROR(VLOOKUP($B191,Miljövärden!$B$2:$H$551,MATCH(C$2,Miljövärden!$B$2:$H$2,0),FALSE),"Saknas")</f>
        <v>8.4681000000000006E-2</v>
      </c>
      <c r="D191">
        <f>IFERROR(VLOOKUP($B191,Miljövärden!$B$2:$H$551,MATCH(D$2,Miljövärden!$B$2:$H$2,0),FALSE),"Saknas")</f>
        <v>17.378599999999999</v>
      </c>
      <c r="E191">
        <f>IFERROR(VLOOKUP($B191,Miljövärden!$B$2:$H$551,MATCH(E$2,Miljövärden!$B$2:$H$2,0),FALSE),"Saknas")</f>
        <v>8.9163599999999992</v>
      </c>
      <c r="F191">
        <f>IFERROR(VLOOKUP($B191,Miljövärden!$B$2:$H$551,MATCH(F$2,Miljövärden!$B$2:$H$2,0),FALSE),"Saknas")</f>
        <v>1.80197E-2</v>
      </c>
      <c r="G191" t="str">
        <f>IFERROR(VLOOKUP($B191,Miljövärden!$B$2:$H$551,MATCH(G$2,Miljövärden!$B$2:$H$2,0),FALSE),"Nej, saknas")</f>
        <v>Nej</v>
      </c>
      <c r="H191" s="12" t="str">
        <f>IFERROR(VLOOKUP($B191,Miljövärden!$B$2:$H$551,MATCH(H$2,Miljövärden!$B$2:$H$2,0),FALSE),"Nej, saknas")</f>
        <v>Ja</v>
      </c>
      <c r="P191" s="17" t="str">
        <f t="shared" si="4"/>
        <v>ja</v>
      </c>
      <c r="R191">
        <f t="shared" si="5"/>
        <v>153</v>
      </c>
    </row>
    <row r="192" spans="1:18" x14ac:dyDescent="0.25">
      <c r="A192" s="2" t="s">
        <v>296</v>
      </c>
      <c r="B192" s="2" t="s">
        <v>304</v>
      </c>
      <c r="C192">
        <f>IFERROR(VLOOKUP($B192,Miljövärden!$B$2:$H$551,MATCH(C$2,Miljövärden!$B$2:$H$2,0),FALSE),"Saknas")</f>
        <v>0.114049</v>
      </c>
      <c r="D192">
        <f>IFERROR(VLOOKUP($B192,Miljövärden!$B$2:$H$551,MATCH(D$2,Miljövärden!$B$2:$H$2,0),FALSE),"Saknas")</f>
        <v>22.972799999999999</v>
      </c>
      <c r="E192">
        <f>IFERROR(VLOOKUP($B192,Miljövärden!$B$2:$H$551,MATCH(E$2,Miljövärden!$B$2:$H$2,0),FALSE),"Saknas")</f>
        <v>10.521800000000001</v>
      </c>
      <c r="F192">
        <f>IFERROR(VLOOKUP($B192,Miljövärden!$B$2:$H$551,MATCH(F$2,Miljövärden!$B$2:$H$2,0),FALSE),"Saknas")</f>
        <v>2.5654699999999999E-2</v>
      </c>
      <c r="G192" t="str">
        <f>IFERROR(VLOOKUP($B192,Miljövärden!$B$2:$H$551,MATCH(G$2,Miljövärden!$B$2:$H$2,0),FALSE),"Nej, saknas")</f>
        <v>Nej</v>
      </c>
      <c r="H192" s="12" t="str">
        <f>IFERROR(VLOOKUP($B192,Miljövärden!$B$2:$H$551,MATCH(H$2,Miljövärden!$B$2:$H$2,0),FALSE),"Nej, saknas")</f>
        <v>Ja</v>
      </c>
      <c r="P192" s="17" t="str">
        <f t="shared" si="4"/>
        <v>ja</v>
      </c>
      <c r="R192">
        <f t="shared" si="5"/>
        <v>154</v>
      </c>
    </row>
    <row r="193" spans="1:18" x14ac:dyDescent="0.25">
      <c r="A193" s="2" t="s">
        <v>305</v>
      </c>
      <c r="B193" s="2" t="s">
        <v>306</v>
      </c>
      <c r="C193">
        <f>IFERROR(VLOOKUP($B193,Miljövärden!$B$2:$H$551,MATCH(C$2,Miljövärden!$B$2:$H$2,0),FALSE),"Saknas")</f>
        <v>0.18617400000000001</v>
      </c>
      <c r="D193">
        <f>IFERROR(VLOOKUP($B193,Miljövärden!$B$2:$H$551,MATCH(D$2,Miljövärden!$B$2:$H$2,0),FALSE),"Saknas")</f>
        <v>15.876300000000001</v>
      </c>
      <c r="E193">
        <f>IFERROR(VLOOKUP($B193,Miljövärden!$B$2:$H$551,MATCH(E$2,Miljövärden!$B$2:$H$2,0),FALSE),"Saknas")</f>
        <v>16.331600000000002</v>
      </c>
      <c r="F193">
        <f>IFERROR(VLOOKUP($B193,Miljövärden!$B$2:$H$551,MATCH(F$2,Miljövärden!$B$2:$H$2,0),FALSE),"Saknas")</f>
        <v>1.7156899999999999E-2</v>
      </c>
      <c r="G193" t="str">
        <f>IFERROR(VLOOKUP($B193,Miljövärden!$B$2:$H$551,MATCH(G$2,Miljövärden!$B$2:$H$2,0),FALSE),"Nej, saknas")</f>
        <v>Nej</v>
      </c>
      <c r="H193" s="12" t="str">
        <f>IFERROR(VLOOKUP($B193,Miljövärden!$B$2:$H$551,MATCH(H$2,Miljövärden!$B$2:$H$2,0),FALSE),"Nej, saknas")</f>
        <v>Ja</v>
      </c>
      <c r="P193" s="17" t="str">
        <f t="shared" si="4"/>
        <v>ja</v>
      </c>
      <c r="R193">
        <f t="shared" si="5"/>
        <v>155</v>
      </c>
    </row>
    <row r="194" spans="1:18" x14ac:dyDescent="0.25">
      <c r="A194" s="2" t="s">
        <v>307</v>
      </c>
      <c r="B194" s="2" t="s">
        <v>308</v>
      </c>
      <c r="C194">
        <f>IFERROR(VLOOKUP($B194,Miljövärden!$B$2:$H$551,MATCH(C$2,Miljövärden!$B$2:$H$2,0),FALSE),"Saknas")</f>
        <v>0</v>
      </c>
      <c r="D194">
        <f>IFERROR(VLOOKUP($B194,Miljövärden!$B$2:$H$551,MATCH(D$2,Miljövärden!$B$2:$H$2,0),FALSE),"Saknas")</f>
        <v>0</v>
      </c>
      <c r="E194">
        <f>IFERROR(VLOOKUP($B194,Miljövärden!$B$2:$H$551,MATCH(E$2,Miljövärden!$B$2:$H$2,0),FALSE),"Saknas")</f>
        <v>0</v>
      </c>
      <c r="F194">
        <f>IFERROR(VLOOKUP($B194,Miljövärden!$B$2:$H$551,MATCH(F$2,Miljövärden!$B$2:$H$2,0),FALSE),"Saknas")</f>
        <v>0</v>
      </c>
      <c r="G194" t="str">
        <f>IFERROR(VLOOKUP($B194,Miljövärden!$B$2:$H$551,MATCH(G$2,Miljövärden!$B$2:$H$2,0),FALSE),"Nej, saknas")</f>
        <v>Nej</v>
      </c>
      <c r="H194" s="12" t="str">
        <f>IFERROR(VLOOKUP($B194,Miljövärden!$B$2:$H$551,MATCH(H$2,Miljövärden!$B$2:$H$2,0),FALSE),"Nej, saknas")</f>
        <v>Nej</v>
      </c>
      <c r="P194" s="17" t="str">
        <f t="shared" si="4"/>
        <v>nej</v>
      </c>
      <c r="R194">
        <f t="shared" si="5"/>
        <v>155</v>
      </c>
    </row>
    <row r="195" spans="1:18" x14ac:dyDescent="0.25">
      <c r="A195" s="2" t="s">
        <v>311</v>
      </c>
      <c r="B195" s="2" t="s">
        <v>10</v>
      </c>
      <c r="C195">
        <f>IFERROR(VLOOKUP($B195,Miljövärden!$B$2:$H$551,MATCH(C$2,Miljövärden!$B$2:$H$2,0),FALSE),"Saknas")</f>
        <v>0.120217</v>
      </c>
      <c r="D195">
        <f>IFERROR(VLOOKUP($B195,Miljövärden!$B$2:$H$551,MATCH(D$2,Miljövärden!$B$2:$H$2,0),FALSE),"Saknas")</f>
        <v>24.6206</v>
      </c>
      <c r="E195">
        <f>IFERROR(VLOOKUP($B195,Miljövärden!$B$2:$H$551,MATCH(E$2,Miljövärden!$B$2:$H$2,0),FALSE),"Saknas")</f>
        <v>8.6327400000000001</v>
      </c>
      <c r="F195">
        <f>IFERROR(VLOOKUP($B195,Miljövärden!$B$2:$H$551,MATCH(F$2,Miljövärden!$B$2:$H$2,0),FALSE),"Saknas")</f>
        <v>2.1205499999999999E-2</v>
      </c>
      <c r="G195" t="str">
        <f>IFERROR(VLOOKUP($B195,Miljövärden!$B$2:$H$551,MATCH(G$2,Miljövärden!$B$2:$H$2,0),FALSE),"Nej, saknas")</f>
        <v>Nej</v>
      </c>
      <c r="H195" s="12" t="str">
        <f>IFERROR(VLOOKUP($B195,Miljövärden!$B$2:$H$551,MATCH(H$2,Miljövärden!$B$2:$H$2,0),FALSE),"Nej, saknas")</f>
        <v>Ja</v>
      </c>
      <c r="P195" s="17" t="str">
        <f t="shared" ref="P195:P258" si="6">IF(K195="x","nej",
IF(L195="x","ja",
IF(H195="ja","ja","nej")))</f>
        <v>ja</v>
      </c>
      <c r="R195">
        <f t="shared" si="5"/>
        <v>156</v>
      </c>
    </row>
    <row r="196" spans="1:18" x14ac:dyDescent="0.25">
      <c r="A196" s="2" t="s">
        <v>311</v>
      </c>
      <c r="B196" s="2" t="s">
        <v>312</v>
      </c>
      <c r="C196">
        <f>IFERROR(VLOOKUP($B196,Miljövärden!$B$2:$H$551,MATCH(C$2,Miljövärden!$B$2:$H$2,0),FALSE),"Saknas")</f>
        <v>0.159667</v>
      </c>
      <c r="D196">
        <f>IFERROR(VLOOKUP($B196,Miljövärden!$B$2:$H$551,MATCH(D$2,Miljövärden!$B$2:$H$2,0),FALSE),"Saknas")</f>
        <v>11.216100000000001</v>
      </c>
      <c r="E196">
        <f>IFERROR(VLOOKUP($B196,Miljövärden!$B$2:$H$551,MATCH(E$2,Miljövärden!$B$2:$H$2,0),FALSE),"Saknas")</f>
        <v>17.215900000000001</v>
      </c>
      <c r="F196">
        <f>IFERROR(VLOOKUP($B196,Miljövärden!$B$2:$H$551,MATCH(F$2,Miljövärden!$B$2:$H$2,0),FALSE),"Saknas")</f>
        <v>1.01841E-2</v>
      </c>
      <c r="G196" t="str">
        <f>IFERROR(VLOOKUP($B196,Miljövärden!$B$2:$H$551,MATCH(G$2,Miljövärden!$B$2:$H$2,0),FALSE),"Nej, saknas")</f>
        <v>Nej</v>
      </c>
      <c r="H196" s="12" t="str">
        <f>IFERROR(VLOOKUP($B196,Miljövärden!$B$2:$H$551,MATCH(H$2,Miljövärden!$B$2:$H$2,0),FALSE),"Nej, saknas")</f>
        <v>Ja</v>
      </c>
      <c r="P196" s="17" t="str">
        <f t="shared" si="6"/>
        <v>ja</v>
      </c>
      <c r="R196">
        <f t="shared" si="5"/>
        <v>157</v>
      </c>
    </row>
    <row r="197" spans="1:18" x14ac:dyDescent="0.25">
      <c r="A197" s="2" t="s">
        <v>311</v>
      </c>
      <c r="B197" s="2" t="s">
        <v>313</v>
      </c>
      <c r="C197">
        <f>IFERROR(VLOOKUP($B197,Miljövärden!$B$2:$H$551,MATCH(C$2,Miljövärden!$B$2:$H$2,0),FALSE),"Saknas")</f>
        <v>0.10098699999999999</v>
      </c>
      <c r="D197">
        <f>IFERROR(VLOOKUP($B197,Miljövärden!$B$2:$H$551,MATCH(D$2,Miljövärden!$B$2:$H$2,0),FALSE),"Saknas")</f>
        <v>17.2438</v>
      </c>
      <c r="E197">
        <f>IFERROR(VLOOKUP($B197,Miljövärden!$B$2:$H$551,MATCH(E$2,Miljövärden!$B$2:$H$2,0),FALSE),"Saknas")</f>
        <v>10.975899999999999</v>
      </c>
      <c r="F197">
        <f>IFERROR(VLOOKUP($B197,Miljövärden!$B$2:$H$551,MATCH(F$2,Miljövärden!$B$2:$H$2,0),FALSE),"Saknas")</f>
        <v>2.9508699999999999E-2</v>
      </c>
      <c r="G197" t="str">
        <f>IFERROR(VLOOKUP($B197,Miljövärden!$B$2:$H$551,MATCH(G$2,Miljövärden!$B$2:$H$2,0),FALSE),"Nej, saknas")</f>
        <v>Nej</v>
      </c>
      <c r="H197" s="12" t="str">
        <f>IFERROR(VLOOKUP($B197,Miljövärden!$B$2:$H$551,MATCH(H$2,Miljövärden!$B$2:$H$2,0),FALSE),"Nej, saknas")</f>
        <v>Ja</v>
      </c>
      <c r="P197" s="17" t="str">
        <f t="shared" si="6"/>
        <v>ja</v>
      </c>
      <c r="R197">
        <f t="shared" ref="R197:R260" si="7">IF(ISERROR(P197),R196,IF(P197="ja",R196+1,R196))</f>
        <v>158</v>
      </c>
    </row>
    <row r="198" spans="1:18" x14ac:dyDescent="0.25">
      <c r="A198" s="2" t="s">
        <v>311</v>
      </c>
      <c r="B198" s="2" t="s">
        <v>314</v>
      </c>
      <c r="C198">
        <f>IFERROR(VLOOKUP($B198,Miljövärden!$B$2:$H$551,MATCH(C$2,Miljövärden!$B$2:$H$2,0),FALSE),"Saknas")</f>
        <v>0.175708</v>
      </c>
      <c r="D198">
        <f>IFERROR(VLOOKUP($B198,Miljövärden!$B$2:$H$551,MATCH(D$2,Miljövärden!$B$2:$H$2,0),FALSE),"Saknas")</f>
        <v>19.774699999999999</v>
      </c>
      <c r="E198">
        <f>IFERROR(VLOOKUP($B198,Miljövärden!$B$2:$H$551,MATCH(E$2,Miljövärden!$B$2:$H$2,0),FALSE),"Saknas")</f>
        <v>15.149800000000001</v>
      </c>
      <c r="F198">
        <f>IFERROR(VLOOKUP($B198,Miljövärden!$B$2:$H$551,MATCH(F$2,Miljövärden!$B$2:$H$2,0),FALSE),"Saknas")</f>
        <v>4.3715799999999999E-2</v>
      </c>
      <c r="G198" t="str">
        <f>IFERROR(VLOOKUP($B198,Miljövärden!$B$2:$H$551,MATCH(G$2,Miljövärden!$B$2:$H$2,0),FALSE),"Nej, saknas")</f>
        <v>Nej</v>
      </c>
      <c r="H198" s="12" t="str">
        <f>IFERROR(VLOOKUP($B198,Miljövärden!$B$2:$H$551,MATCH(H$2,Miljövärden!$B$2:$H$2,0),FALSE),"Nej, saknas")</f>
        <v>Ja</v>
      </c>
      <c r="P198" s="17" t="str">
        <f t="shared" si="6"/>
        <v>ja</v>
      </c>
      <c r="R198">
        <f t="shared" si="7"/>
        <v>159</v>
      </c>
    </row>
    <row r="199" spans="1:18" x14ac:dyDescent="0.25">
      <c r="A199" s="2" t="s">
        <v>315</v>
      </c>
      <c r="B199" s="2" t="s">
        <v>316</v>
      </c>
      <c r="C199">
        <f>IFERROR(VLOOKUP($B199,Miljövärden!$B$2:$H$551,MATCH(C$2,Miljövärden!$B$2:$H$2,0),FALSE),"Saknas")</f>
        <v>0</v>
      </c>
      <c r="D199">
        <f>IFERROR(VLOOKUP($B199,Miljövärden!$B$2:$H$551,MATCH(D$2,Miljövärden!$B$2:$H$2,0),FALSE),"Saknas")</f>
        <v>0</v>
      </c>
      <c r="E199">
        <f>IFERROR(VLOOKUP($B199,Miljövärden!$B$2:$H$551,MATCH(E$2,Miljövärden!$B$2:$H$2,0),FALSE),"Saknas")</f>
        <v>0</v>
      </c>
      <c r="F199">
        <f>IFERROR(VLOOKUP($B199,Miljövärden!$B$2:$H$551,MATCH(F$2,Miljövärden!$B$2:$H$2,0),FALSE),"Saknas")</f>
        <v>0</v>
      </c>
      <c r="G199" t="str">
        <f>IFERROR(VLOOKUP($B199,Miljövärden!$B$2:$H$551,MATCH(G$2,Miljövärden!$B$2:$H$2,0),FALSE),"Nej, saknas")</f>
        <v>Nej</v>
      </c>
      <c r="H199" s="12" t="str">
        <f>IFERROR(VLOOKUP($B199,Miljövärden!$B$2:$H$551,MATCH(H$2,Miljövärden!$B$2:$H$2,0),FALSE),"Nej, saknas")</f>
        <v>Nej</v>
      </c>
      <c r="P199" s="17" t="str">
        <f t="shared" si="6"/>
        <v>nej</v>
      </c>
      <c r="R199">
        <f t="shared" si="7"/>
        <v>159</v>
      </c>
    </row>
    <row r="200" spans="1:18" x14ac:dyDescent="0.25">
      <c r="A200" s="2" t="s">
        <v>318</v>
      </c>
      <c r="B200" s="2" t="s">
        <v>319</v>
      </c>
      <c r="C200">
        <f>IFERROR(VLOOKUP($B200,Miljövärden!$B$2:$H$551,MATCH(C$2,Miljövärden!$B$2:$H$2,0),FALSE),"Saknas")</f>
        <v>0.113789</v>
      </c>
      <c r="D200">
        <f>IFERROR(VLOOKUP($B200,Miljövärden!$B$2:$H$551,MATCH(D$2,Miljövärden!$B$2:$H$2,0),FALSE),"Saknas")</f>
        <v>21.043399999999998</v>
      </c>
      <c r="E200">
        <f>IFERROR(VLOOKUP($B200,Miljövärden!$B$2:$H$551,MATCH(E$2,Miljövärden!$B$2:$H$2,0),FALSE),"Saknas")</f>
        <v>0.86643899999999996</v>
      </c>
      <c r="F200">
        <f>IFERROR(VLOOKUP($B200,Miljövärden!$B$2:$H$551,MATCH(F$2,Miljövärden!$B$2:$H$2,0),FALSE),"Saknas")</f>
        <v>3.9929800000000001E-2</v>
      </c>
      <c r="G200" t="str">
        <f>IFERROR(VLOOKUP($B200,Miljövärden!$B$2:$H$551,MATCH(G$2,Miljövärden!$B$2:$H$2,0),FALSE),"Nej, saknas")</f>
        <v>Nej</v>
      </c>
      <c r="H200" s="12" t="str">
        <f>IFERROR(VLOOKUP($B200,Miljövärden!$B$2:$H$551,MATCH(H$2,Miljövärden!$B$2:$H$2,0),FALSE),"Nej, saknas")</f>
        <v>Ja</v>
      </c>
      <c r="P200" s="17" t="str">
        <f t="shared" si="6"/>
        <v>ja</v>
      </c>
      <c r="R200">
        <f t="shared" si="7"/>
        <v>160</v>
      </c>
    </row>
    <row r="201" spans="1:18" x14ac:dyDescent="0.25">
      <c r="A201" s="2" t="s">
        <v>320</v>
      </c>
      <c r="B201" s="2" t="s">
        <v>321</v>
      </c>
      <c r="C201">
        <f>IFERROR(VLOOKUP($B201,Miljövärden!$B$2:$H$551,MATCH(C$2,Miljövärden!$B$2:$H$2,0),FALSE),"Saknas")</f>
        <v>0.15065000000000001</v>
      </c>
      <c r="D201">
        <f>IFERROR(VLOOKUP($B201,Miljövärden!$B$2:$H$551,MATCH(D$2,Miljövärden!$B$2:$H$2,0),FALSE),"Saknas")</f>
        <v>104.256</v>
      </c>
      <c r="E201">
        <f>IFERROR(VLOOKUP($B201,Miljövärden!$B$2:$H$551,MATCH(E$2,Miljövärden!$B$2:$H$2,0),FALSE),"Saknas")</f>
        <v>4.1496399999999998</v>
      </c>
      <c r="F201">
        <f>IFERROR(VLOOKUP($B201,Miljövärden!$B$2:$H$551,MATCH(F$2,Miljövärden!$B$2:$H$2,0),FALSE),"Saknas")</f>
        <v>1.29179E-2</v>
      </c>
      <c r="G201" t="str">
        <f>IFERROR(VLOOKUP($B201,Miljövärden!$B$2:$H$551,MATCH(G$2,Miljövärden!$B$2:$H$2,0),FALSE),"Nej, saknas")</f>
        <v>Nej</v>
      </c>
      <c r="H201" s="12" t="str">
        <f>IFERROR(VLOOKUP($B201,Miljövärden!$B$2:$H$551,MATCH(H$2,Miljövärden!$B$2:$H$2,0),FALSE),"Nej, saknas")</f>
        <v>Ja</v>
      </c>
      <c r="P201" s="17" t="str">
        <f t="shared" si="6"/>
        <v>ja</v>
      </c>
      <c r="R201">
        <f t="shared" si="7"/>
        <v>161</v>
      </c>
    </row>
    <row r="202" spans="1:18" x14ac:dyDescent="0.25">
      <c r="A202" s="2" t="s">
        <v>322</v>
      </c>
      <c r="B202" s="2" t="s">
        <v>323</v>
      </c>
      <c r="C202">
        <f>IFERROR(VLOOKUP($B202,Miljövärden!$B$2:$H$551,MATCH(C$2,Miljövärden!$B$2:$H$2,0),FALSE),"Saknas")</f>
        <v>0.123187</v>
      </c>
      <c r="D202">
        <f>IFERROR(VLOOKUP($B202,Miljövärden!$B$2:$H$551,MATCH(D$2,Miljövärden!$B$2:$H$2,0),FALSE),"Saknas")</f>
        <v>25.527200000000001</v>
      </c>
      <c r="E202">
        <f>IFERROR(VLOOKUP($B202,Miljövärden!$B$2:$H$551,MATCH(E$2,Miljövärden!$B$2:$H$2,0),FALSE),"Saknas")</f>
        <v>9.3915199999999999</v>
      </c>
      <c r="F202">
        <f>IFERROR(VLOOKUP($B202,Miljövärden!$B$2:$H$551,MATCH(F$2,Miljövärden!$B$2:$H$2,0),FALSE),"Saknas")</f>
        <v>1.9253599999999999E-2</v>
      </c>
      <c r="G202" t="str">
        <f>IFERROR(VLOOKUP($B202,Miljövärden!$B$2:$H$551,MATCH(G$2,Miljövärden!$B$2:$H$2,0),FALSE),"Nej, saknas")</f>
        <v>Nej</v>
      </c>
      <c r="H202" s="12" t="str">
        <f>IFERROR(VLOOKUP($B202,Miljövärden!$B$2:$H$551,MATCH(H$2,Miljövärden!$B$2:$H$2,0),FALSE),"Nej, saknas")</f>
        <v>Ja</v>
      </c>
      <c r="P202" s="17" t="str">
        <f t="shared" si="6"/>
        <v>ja</v>
      </c>
      <c r="R202">
        <f t="shared" si="7"/>
        <v>162</v>
      </c>
    </row>
    <row r="203" spans="1:18" x14ac:dyDescent="0.25">
      <c r="A203" s="2" t="s">
        <v>324</v>
      </c>
      <c r="B203" s="2" t="s">
        <v>325</v>
      </c>
      <c r="C203">
        <f>IFERROR(VLOOKUP($B203,Miljövärden!$B$2:$H$551,MATCH(C$2,Miljövärden!$B$2:$H$2,0),FALSE),"Saknas")</f>
        <v>4.0744099999999998E-2</v>
      </c>
      <c r="D203">
        <f>IFERROR(VLOOKUP($B203,Miljövärden!$B$2:$H$551,MATCH(D$2,Miljövärden!$B$2:$H$2,0),FALSE),"Saknas")</f>
        <v>8.2168500000000009</v>
      </c>
      <c r="E203">
        <f>IFERROR(VLOOKUP($B203,Miljövärden!$B$2:$H$551,MATCH(E$2,Miljövärden!$B$2:$H$2,0),FALSE),"Saknas")</f>
        <v>0.67235699999999998</v>
      </c>
      <c r="F203">
        <f>IFERROR(VLOOKUP($B203,Miljövärden!$B$2:$H$551,MATCH(F$2,Miljövärden!$B$2:$H$2,0),FALSE),"Saknas")</f>
        <v>2.4401300000000001E-2</v>
      </c>
      <c r="G203" t="str">
        <f>IFERROR(VLOOKUP($B203,Miljövärden!$B$2:$H$551,MATCH(G$2,Miljövärden!$B$2:$H$2,0),FALSE),"Nej, saknas")</f>
        <v>Nej</v>
      </c>
      <c r="H203" s="12" t="str">
        <f>IFERROR(VLOOKUP($B203,Miljövärden!$B$2:$H$551,MATCH(H$2,Miljövärden!$B$2:$H$2,0),FALSE),"Nej, saknas")</f>
        <v>Ja</v>
      </c>
      <c r="P203" s="17" t="str">
        <f t="shared" si="6"/>
        <v>ja</v>
      </c>
      <c r="R203">
        <f t="shared" si="7"/>
        <v>163</v>
      </c>
    </row>
    <row r="204" spans="1:18" x14ac:dyDescent="0.25">
      <c r="A204" s="2" t="s">
        <v>324</v>
      </c>
      <c r="B204" s="2" t="s">
        <v>326</v>
      </c>
      <c r="C204">
        <f>IFERROR(VLOOKUP($B204,Miljövärden!$B$2:$H$551,MATCH(C$2,Miljövärden!$B$2:$H$2,0),FALSE),"Saknas")</f>
        <v>0.28012700000000001</v>
      </c>
      <c r="D204">
        <f>IFERROR(VLOOKUP($B204,Miljövärden!$B$2:$H$551,MATCH(D$2,Miljövärden!$B$2:$H$2,0),FALSE),"Saknas")</f>
        <v>10.991899999999999</v>
      </c>
      <c r="E204">
        <f>IFERROR(VLOOKUP($B204,Miljövärden!$B$2:$H$551,MATCH(E$2,Miljövärden!$B$2:$H$2,0),FALSE),"Saknas")</f>
        <v>3.26213</v>
      </c>
      <c r="F204">
        <f>IFERROR(VLOOKUP($B204,Miljövärden!$B$2:$H$551,MATCH(F$2,Miljövärden!$B$2:$H$2,0),FALSE),"Saknas")</f>
        <v>3.3004100000000001E-2</v>
      </c>
      <c r="G204" t="str">
        <f>IFERROR(VLOOKUP($B204,Miljövärden!$B$2:$H$551,MATCH(G$2,Miljövärden!$B$2:$H$2,0),FALSE),"Nej, saknas")</f>
        <v>Nej</v>
      </c>
      <c r="H204" s="12" t="str">
        <f>IFERROR(VLOOKUP($B204,Miljövärden!$B$2:$H$551,MATCH(H$2,Miljövärden!$B$2:$H$2,0),FALSE),"Nej, saknas")</f>
        <v>Ja</v>
      </c>
      <c r="P204" s="17" t="str">
        <f t="shared" si="6"/>
        <v>ja</v>
      </c>
      <c r="R204">
        <f t="shared" si="7"/>
        <v>164</v>
      </c>
    </row>
    <row r="205" spans="1:18" x14ac:dyDescent="0.25">
      <c r="A205" s="2" t="s">
        <v>324</v>
      </c>
      <c r="B205" s="2" t="s">
        <v>327</v>
      </c>
      <c r="C205" t="str">
        <f>IFERROR(VLOOKUP($B205,Miljövärden!$B$2:$H$551,MATCH(C$2,Miljövärden!$B$2:$H$2,0),FALSE),"Saknas")</f>
        <v/>
      </c>
      <c r="D205" t="str">
        <f>IFERROR(VLOOKUP($B205,Miljövärden!$B$2:$H$551,MATCH(D$2,Miljövärden!$B$2:$H$2,0),FALSE),"Saknas")</f>
        <v/>
      </c>
      <c r="E205" t="str">
        <f>IFERROR(VLOOKUP($B205,Miljövärden!$B$2:$H$551,MATCH(E$2,Miljövärden!$B$2:$H$2,0),FALSE),"Saknas")</f>
        <v/>
      </c>
      <c r="F205" t="str">
        <f>IFERROR(VLOOKUP($B205,Miljövärden!$B$2:$H$551,MATCH(F$2,Miljövärden!$B$2:$H$2,0),FALSE),"Saknas")</f>
        <v/>
      </c>
      <c r="G205" t="str">
        <f>IFERROR(VLOOKUP($B205,Miljövärden!$B$2:$H$551,MATCH(G$2,Miljövärden!$B$2:$H$2,0),FALSE),"Nej, saknas")</f>
        <v>Nej</v>
      </c>
      <c r="H205" s="12" t="str">
        <f>IFERROR(VLOOKUP($B205,Miljövärden!$B$2:$H$551,MATCH(H$2,Miljövärden!$B$2:$H$2,0),FALSE),"Nej, saknas")</f>
        <v>Nej</v>
      </c>
      <c r="P205" s="17" t="str">
        <f t="shared" si="6"/>
        <v>nej</v>
      </c>
      <c r="R205">
        <f t="shared" si="7"/>
        <v>164</v>
      </c>
    </row>
    <row r="206" spans="1:18" x14ac:dyDescent="0.25">
      <c r="A206" s="2" t="s">
        <v>324</v>
      </c>
      <c r="B206" s="2" t="s">
        <v>328</v>
      </c>
      <c r="C206">
        <f>IFERROR(VLOOKUP($B206,Miljövärden!$B$2:$H$551,MATCH(C$2,Miljövärden!$B$2:$H$2,0),FALSE),"Saknas")</f>
        <v>0.244891</v>
      </c>
      <c r="D206">
        <f>IFERROR(VLOOKUP($B206,Miljövärden!$B$2:$H$551,MATCH(D$2,Miljövärden!$B$2:$H$2,0),FALSE),"Saknas")</f>
        <v>34.630000000000003</v>
      </c>
      <c r="E206">
        <f>IFERROR(VLOOKUP($B206,Miljövärden!$B$2:$H$551,MATCH(E$2,Miljövärden!$B$2:$H$2,0),FALSE),"Saknas")</f>
        <v>5.2238300000000004</v>
      </c>
      <c r="F206">
        <f>IFERROR(VLOOKUP($B206,Miljövärden!$B$2:$H$551,MATCH(F$2,Miljövärden!$B$2:$H$2,0),FALSE),"Saknas")</f>
        <v>8.6423299999999995E-2</v>
      </c>
      <c r="G206" t="str">
        <f>IFERROR(VLOOKUP($B206,Miljövärden!$B$2:$H$551,MATCH(G$2,Miljövärden!$B$2:$H$2,0),FALSE),"Nej, saknas")</f>
        <v>Nej</v>
      </c>
      <c r="H206" s="12" t="str">
        <f>IFERROR(VLOOKUP($B206,Miljövärden!$B$2:$H$551,MATCH(H$2,Miljövärden!$B$2:$H$2,0),FALSE),"Nej, saknas")</f>
        <v>Ja</v>
      </c>
      <c r="P206" s="17" t="str">
        <f t="shared" si="6"/>
        <v>ja</v>
      </c>
      <c r="R206">
        <f t="shared" si="7"/>
        <v>165</v>
      </c>
    </row>
    <row r="207" spans="1:18" x14ac:dyDescent="0.25">
      <c r="A207" s="2" t="s">
        <v>329</v>
      </c>
      <c r="B207" s="2" t="s">
        <v>330</v>
      </c>
      <c r="C207">
        <f>IFERROR(VLOOKUP($B207,Miljövärden!$B$2:$H$551,MATCH(C$2,Miljövärden!$B$2:$H$2,0),FALSE),"Saknas")</f>
        <v>0.337918</v>
      </c>
      <c r="D207">
        <f>IFERROR(VLOOKUP($B207,Miljövärden!$B$2:$H$551,MATCH(D$2,Miljövärden!$B$2:$H$2,0),FALSE),"Saknas")</f>
        <v>179.38399999999999</v>
      </c>
      <c r="E207">
        <f>IFERROR(VLOOKUP($B207,Miljövärden!$B$2:$H$551,MATCH(E$2,Miljövärden!$B$2:$H$2,0),FALSE),"Saknas")</f>
        <v>13.7248</v>
      </c>
      <c r="F207">
        <f>IFERROR(VLOOKUP($B207,Miljövärden!$B$2:$H$551,MATCH(F$2,Miljövärden!$B$2:$H$2,0),FALSE),"Saknas")</f>
        <v>1.4308899999999999E-2</v>
      </c>
      <c r="G207" t="str">
        <f>IFERROR(VLOOKUP($B207,Miljövärden!$B$2:$H$551,MATCH(G$2,Miljövärden!$B$2:$H$2,0),FALSE),"Nej, saknas")</f>
        <v>Nej</v>
      </c>
      <c r="H207" s="12" t="str">
        <f>IFERROR(VLOOKUP($B207,Miljövärden!$B$2:$H$551,MATCH(H$2,Miljövärden!$B$2:$H$2,0),FALSE),"Nej, saknas")</f>
        <v>Ja</v>
      </c>
      <c r="P207" s="17" t="str">
        <f t="shared" si="6"/>
        <v>ja</v>
      </c>
      <c r="R207">
        <f t="shared" si="7"/>
        <v>166</v>
      </c>
    </row>
    <row r="208" spans="1:18" x14ac:dyDescent="0.25">
      <c r="A208" s="2" t="s">
        <v>331</v>
      </c>
      <c r="B208" s="2" t="s">
        <v>332</v>
      </c>
      <c r="C208">
        <f>IFERROR(VLOOKUP($B208,Miljövärden!$B$2:$H$551,MATCH(C$2,Miljövärden!$B$2:$H$2,0),FALSE),"Saknas")</f>
        <v>0.1055</v>
      </c>
      <c r="D208">
        <f>IFERROR(VLOOKUP($B208,Miljövärden!$B$2:$H$551,MATCH(D$2,Miljövärden!$B$2:$H$2,0),FALSE),"Saknas")</f>
        <v>17.077100000000002</v>
      </c>
      <c r="E208">
        <f>IFERROR(VLOOKUP($B208,Miljövärden!$B$2:$H$551,MATCH(E$2,Miljövärden!$B$2:$H$2,0),FALSE),"Saknas")</f>
        <v>11.2393</v>
      </c>
      <c r="F208">
        <f>IFERROR(VLOOKUP($B208,Miljövärden!$B$2:$H$551,MATCH(F$2,Miljövärden!$B$2:$H$2,0),FALSE),"Saknas")</f>
        <v>1.5269899999999999E-2</v>
      </c>
      <c r="G208" t="str">
        <f>IFERROR(VLOOKUP($B208,Miljövärden!$B$2:$H$551,MATCH(G$2,Miljövärden!$B$2:$H$2,0),FALSE),"Nej, saknas")</f>
        <v>Nej</v>
      </c>
      <c r="H208" s="12" t="str">
        <f>IFERROR(VLOOKUP($B208,Miljövärden!$B$2:$H$551,MATCH(H$2,Miljövärden!$B$2:$H$2,0),FALSE),"Nej, saknas")</f>
        <v>Ja</v>
      </c>
      <c r="P208" s="17" t="str">
        <f t="shared" si="6"/>
        <v>ja</v>
      </c>
      <c r="R208">
        <f t="shared" si="7"/>
        <v>167</v>
      </c>
    </row>
    <row r="209" spans="1:18" x14ac:dyDescent="0.25">
      <c r="A209" s="2" t="s">
        <v>331</v>
      </c>
      <c r="B209" s="2" t="s">
        <v>333</v>
      </c>
      <c r="C209">
        <f>IFERROR(VLOOKUP($B209,Miljövärden!$B$2:$H$551,MATCH(C$2,Miljövärden!$B$2:$H$2,0),FALSE),"Saknas")</f>
        <v>0.116671</v>
      </c>
      <c r="D209">
        <f>IFERROR(VLOOKUP($B209,Miljövärden!$B$2:$H$551,MATCH(D$2,Miljövärden!$B$2:$H$2,0),FALSE),"Saknas")</f>
        <v>22.261900000000001</v>
      </c>
      <c r="E209">
        <f>IFERROR(VLOOKUP($B209,Miljövärden!$B$2:$H$551,MATCH(E$2,Miljövärden!$B$2:$H$2,0),FALSE),"Saknas")</f>
        <v>8.4947900000000001</v>
      </c>
      <c r="F209">
        <f>IFERROR(VLOOKUP($B209,Miljövärden!$B$2:$H$551,MATCH(F$2,Miljövärden!$B$2:$H$2,0),FALSE),"Saknas")</f>
        <v>3.5384400000000003E-2</v>
      </c>
      <c r="G209" t="str">
        <f>IFERROR(VLOOKUP($B209,Miljövärden!$B$2:$H$551,MATCH(G$2,Miljövärden!$B$2:$H$2,0),FALSE),"Nej, saknas")</f>
        <v>Nej</v>
      </c>
      <c r="H209" s="12" t="str">
        <f>IFERROR(VLOOKUP($B209,Miljövärden!$B$2:$H$551,MATCH(H$2,Miljövärden!$B$2:$H$2,0),FALSE),"Nej, saknas")</f>
        <v>Ja</v>
      </c>
      <c r="P209" s="17" t="str">
        <f t="shared" si="6"/>
        <v>ja</v>
      </c>
      <c r="R209">
        <f t="shared" si="7"/>
        <v>168</v>
      </c>
    </row>
    <row r="210" spans="1:18" x14ac:dyDescent="0.25">
      <c r="A210" s="2" t="s">
        <v>331</v>
      </c>
      <c r="B210" s="2" t="s">
        <v>334</v>
      </c>
      <c r="C210">
        <f>IFERROR(VLOOKUP($B210,Miljövärden!$B$2:$H$551,MATCH(C$2,Miljövärden!$B$2:$H$2,0),FALSE),"Saknas")</f>
        <v>7.8770300000000001E-2</v>
      </c>
      <c r="D210">
        <f>IFERROR(VLOOKUP($B210,Miljövärden!$B$2:$H$551,MATCH(D$2,Miljövärden!$B$2:$H$2,0),FALSE),"Saknas")</f>
        <v>11.2182</v>
      </c>
      <c r="E210">
        <f>IFERROR(VLOOKUP($B210,Miljövärden!$B$2:$H$551,MATCH(E$2,Miljövärden!$B$2:$H$2,0),FALSE),"Saknas")</f>
        <v>7.5450100000000004</v>
      </c>
      <c r="F210">
        <f>IFERROR(VLOOKUP($B210,Miljövärden!$B$2:$H$551,MATCH(F$2,Miljövärden!$B$2:$H$2,0),FALSE),"Saknas")</f>
        <v>4.5373999999999996E-3</v>
      </c>
      <c r="G210" t="str">
        <f>IFERROR(VLOOKUP($B210,Miljövärden!$B$2:$H$551,MATCH(G$2,Miljövärden!$B$2:$H$2,0),FALSE),"Nej, saknas")</f>
        <v>Nej</v>
      </c>
      <c r="H210" s="12" t="str">
        <f>IFERROR(VLOOKUP($B210,Miljövärden!$B$2:$H$551,MATCH(H$2,Miljövärden!$B$2:$H$2,0),FALSE),"Nej, saknas")</f>
        <v>Ja</v>
      </c>
      <c r="P210" s="17" t="str">
        <f t="shared" si="6"/>
        <v>ja</v>
      </c>
      <c r="R210">
        <f t="shared" si="7"/>
        <v>169</v>
      </c>
    </row>
    <row r="211" spans="1:18" x14ac:dyDescent="0.25">
      <c r="A211" s="2" t="s">
        <v>335</v>
      </c>
      <c r="B211" s="2" t="s">
        <v>336</v>
      </c>
      <c r="C211">
        <f>IFERROR(VLOOKUP($B211,Miljövärden!$B$2:$H$551,MATCH(C$2,Miljövärden!$B$2:$H$2,0),FALSE),"Saknas")</f>
        <v>9.2036499999999993E-2</v>
      </c>
      <c r="D211">
        <f>IFERROR(VLOOKUP($B211,Miljövärden!$B$2:$H$551,MATCH(D$2,Miljövärden!$B$2:$H$2,0),FALSE),"Saknas")</f>
        <v>22.311</v>
      </c>
      <c r="E211">
        <f>IFERROR(VLOOKUP($B211,Miljövärden!$B$2:$H$551,MATCH(E$2,Miljövärden!$B$2:$H$2,0),FALSE),"Saknas")</f>
        <v>2.0082300000000002</v>
      </c>
      <c r="F211">
        <f>IFERROR(VLOOKUP($B211,Miljövärden!$B$2:$H$551,MATCH(F$2,Miljövärden!$B$2:$H$2,0),FALSE),"Saknas")</f>
        <v>7.1843000000000004E-2</v>
      </c>
      <c r="G211" t="str">
        <f>IFERROR(VLOOKUP($B211,Miljövärden!$B$2:$H$551,MATCH(G$2,Miljövärden!$B$2:$H$2,0),FALSE),"Nej, saknas")</f>
        <v>Ja</v>
      </c>
      <c r="H211" s="12" t="str">
        <f>IFERROR(VLOOKUP($B211,Miljövärden!$B$2:$H$551,MATCH(H$2,Miljövärden!$B$2:$H$2,0),FALSE),"Nej, saknas")</f>
        <v>Ja</v>
      </c>
      <c r="P211" s="17" t="str">
        <f t="shared" si="6"/>
        <v>ja</v>
      </c>
      <c r="R211">
        <f t="shared" si="7"/>
        <v>170</v>
      </c>
    </row>
    <row r="212" spans="1:18" x14ac:dyDescent="0.25">
      <c r="A212" s="2" t="s">
        <v>335</v>
      </c>
      <c r="B212" s="2" t="s">
        <v>337</v>
      </c>
      <c r="C212">
        <f>IFERROR(VLOOKUP($B212,Miljövärden!$B$2:$H$551,MATCH(C$2,Miljövärden!$B$2:$H$2,0),FALSE),"Saknas")</f>
        <v>6.1820099999999999E-3</v>
      </c>
      <c r="D212">
        <f>IFERROR(VLOOKUP($B212,Miljövärden!$B$2:$H$551,MATCH(D$2,Miljövärden!$B$2:$H$2,0),FALSE),"Saknas")</f>
        <v>0.19905800000000001</v>
      </c>
      <c r="E212">
        <f>IFERROR(VLOOKUP($B212,Miljövärden!$B$2:$H$551,MATCH(E$2,Miljövärden!$B$2:$H$2,0),FALSE),"Saknas")</f>
        <v>0.44539600000000001</v>
      </c>
      <c r="F212">
        <f>IFERROR(VLOOKUP($B212,Miljövärden!$B$2:$H$551,MATCH(F$2,Miljövärden!$B$2:$H$2,0),FALSE),"Saknas")</f>
        <v>0</v>
      </c>
      <c r="G212" t="str">
        <f>IFERROR(VLOOKUP($B212,Miljövärden!$B$2:$H$551,MATCH(G$2,Miljövärden!$B$2:$H$2,0),FALSE),"Nej, saknas")</f>
        <v>Ja</v>
      </c>
      <c r="H212" s="12" t="str">
        <f>IFERROR(VLOOKUP($B212,Miljövärden!$B$2:$H$551,MATCH(H$2,Miljövärden!$B$2:$H$2,0),FALSE),"Nej, saknas")</f>
        <v>Ja</v>
      </c>
      <c r="P212" s="17" t="str">
        <f t="shared" si="6"/>
        <v>ja</v>
      </c>
      <c r="R212">
        <f t="shared" si="7"/>
        <v>171</v>
      </c>
    </row>
    <row r="213" spans="1:18" x14ac:dyDescent="0.25">
      <c r="A213" s="2" t="s">
        <v>335</v>
      </c>
      <c r="B213" s="2" t="s">
        <v>338</v>
      </c>
      <c r="C213">
        <f>IFERROR(VLOOKUP($B213,Miljövärden!$B$2:$H$551,MATCH(C$2,Miljövärden!$B$2:$H$2,0),FALSE),"Saknas")</f>
        <v>0.145901</v>
      </c>
      <c r="D213">
        <f>IFERROR(VLOOKUP($B213,Miljövärden!$B$2:$H$551,MATCH(D$2,Miljövärden!$B$2:$H$2,0),FALSE),"Saknas")</f>
        <v>23.16</v>
      </c>
      <c r="E213">
        <f>IFERROR(VLOOKUP($B213,Miljövärden!$B$2:$H$551,MATCH(E$2,Miljövärden!$B$2:$H$2,0),FALSE),"Saknas")</f>
        <v>13.879799999999999</v>
      </c>
      <c r="F213">
        <f>IFERROR(VLOOKUP($B213,Miljövärden!$B$2:$H$551,MATCH(F$2,Miljövärden!$B$2:$H$2,0),FALSE),"Saknas")</f>
        <v>3.5842300000000001E-2</v>
      </c>
      <c r="G213" t="str">
        <f>IFERROR(VLOOKUP($B213,Miljövärden!$B$2:$H$551,MATCH(G$2,Miljövärden!$B$2:$H$2,0),FALSE),"Nej, saknas")</f>
        <v>Ja</v>
      </c>
      <c r="H213" s="12" t="str">
        <f>IFERROR(VLOOKUP($B213,Miljövärden!$B$2:$H$551,MATCH(H$2,Miljövärden!$B$2:$H$2,0),FALSE),"Nej, saknas")</f>
        <v>Ja</v>
      </c>
      <c r="P213" s="17" t="str">
        <f t="shared" si="6"/>
        <v>ja</v>
      </c>
      <c r="R213">
        <f t="shared" si="7"/>
        <v>172</v>
      </c>
    </row>
    <row r="214" spans="1:18" x14ac:dyDescent="0.25">
      <c r="A214" s="2" t="s">
        <v>341</v>
      </c>
      <c r="B214" s="2" t="s">
        <v>342</v>
      </c>
      <c r="C214" t="str">
        <f>IFERROR(VLOOKUP($B214,Miljövärden!$B$2:$H$551,MATCH(C$2,Miljövärden!$B$2:$H$2,0),FALSE),"Saknas")</f>
        <v/>
      </c>
      <c r="D214" t="str">
        <f>IFERROR(VLOOKUP($B214,Miljövärden!$B$2:$H$551,MATCH(D$2,Miljövärden!$B$2:$H$2,0),FALSE),"Saknas")</f>
        <v/>
      </c>
      <c r="E214" t="str">
        <f>IFERROR(VLOOKUP($B214,Miljövärden!$B$2:$H$551,MATCH(E$2,Miljövärden!$B$2:$H$2,0),FALSE),"Saknas")</f>
        <v/>
      </c>
      <c r="F214" t="str">
        <f>IFERROR(VLOOKUP($B214,Miljövärden!$B$2:$H$551,MATCH(F$2,Miljövärden!$B$2:$H$2,0),FALSE),"Saknas")</f>
        <v/>
      </c>
      <c r="G214" t="str">
        <f>IFERROR(VLOOKUP($B214,Miljövärden!$B$2:$H$551,MATCH(G$2,Miljövärden!$B$2:$H$2,0),FALSE),"Nej, saknas")</f>
        <v>Nej</v>
      </c>
      <c r="H214" s="12" t="str">
        <f>IFERROR(VLOOKUP($B214,Miljövärden!$B$2:$H$551,MATCH(H$2,Miljövärden!$B$2:$H$2,0),FALSE),"Nej, saknas")</f>
        <v>Nej</v>
      </c>
      <c r="P214" s="17" t="str">
        <f t="shared" si="6"/>
        <v>nej</v>
      </c>
      <c r="R214">
        <f t="shared" si="7"/>
        <v>172</v>
      </c>
    </row>
    <row r="215" spans="1:18" x14ac:dyDescent="0.25">
      <c r="A215" s="2" t="s">
        <v>343</v>
      </c>
      <c r="B215" s="2" t="s">
        <v>344</v>
      </c>
      <c r="C215">
        <f>IFERROR(VLOOKUP($B215,Miljövärden!$B$2:$H$551,MATCH(C$2,Miljövärden!$B$2:$H$2,0),FALSE),"Saknas")</f>
        <v>6.0521600000000002E-2</v>
      </c>
      <c r="D215">
        <f>IFERROR(VLOOKUP($B215,Miljövärden!$B$2:$H$551,MATCH(D$2,Miljövärden!$B$2:$H$2,0),FALSE),"Saknas")</f>
        <v>15.8011</v>
      </c>
      <c r="E215">
        <f>IFERROR(VLOOKUP($B215,Miljövärden!$B$2:$H$551,MATCH(E$2,Miljövärden!$B$2:$H$2,0),FALSE),"Saknas")</f>
        <v>8.6148699999999998</v>
      </c>
      <c r="F215">
        <f>IFERROR(VLOOKUP($B215,Miljövärden!$B$2:$H$551,MATCH(F$2,Miljövärden!$B$2:$H$2,0),FALSE),"Saknas")</f>
        <v>1.44066E-2</v>
      </c>
      <c r="G215" t="str">
        <f>IFERROR(VLOOKUP($B215,Miljövärden!$B$2:$H$551,MATCH(G$2,Miljövärden!$B$2:$H$2,0),FALSE),"Nej, saknas")</f>
        <v>Ja</v>
      </c>
      <c r="H215" s="12" t="str">
        <f>IFERROR(VLOOKUP($B215,Miljövärden!$B$2:$H$551,MATCH(H$2,Miljövärden!$B$2:$H$2,0),FALSE),"Nej, saknas")</f>
        <v>Ja</v>
      </c>
      <c r="P215" s="17" t="str">
        <f t="shared" si="6"/>
        <v>ja</v>
      </c>
      <c r="R215">
        <f t="shared" si="7"/>
        <v>173</v>
      </c>
    </row>
    <row r="216" spans="1:18" x14ac:dyDescent="0.25">
      <c r="A216" s="2" t="s">
        <v>343</v>
      </c>
      <c r="B216" s="2" t="s">
        <v>345</v>
      </c>
      <c r="C216">
        <f>IFERROR(VLOOKUP($B216,Miljövärden!$B$2:$H$551,MATCH(C$2,Miljövärden!$B$2:$H$2,0),FALSE),"Saknas")</f>
        <v>9.7799999999999998E-2</v>
      </c>
      <c r="D216">
        <f>IFERROR(VLOOKUP($B216,Miljövärden!$B$2:$H$551,MATCH(D$2,Miljövärden!$B$2:$H$2,0),FALSE),"Saknas")</f>
        <v>17.8719</v>
      </c>
      <c r="E216">
        <f>IFERROR(VLOOKUP($B216,Miljövärden!$B$2:$H$551,MATCH(E$2,Miljövärden!$B$2:$H$2,0),FALSE),"Saknas")</f>
        <v>13.9581</v>
      </c>
      <c r="F216">
        <f>IFERROR(VLOOKUP($B216,Miljövärden!$B$2:$H$551,MATCH(F$2,Miljövärden!$B$2:$H$2,0),FALSE),"Saknas")</f>
        <v>9.7014900000000001E-3</v>
      </c>
      <c r="G216" t="str">
        <f>IFERROR(VLOOKUP($B216,Miljövärden!$B$2:$H$551,MATCH(G$2,Miljövärden!$B$2:$H$2,0),FALSE),"Nej, saknas")</f>
        <v>Ja</v>
      </c>
      <c r="H216" s="12" t="str">
        <f>IFERROR(VLOOKUP($B216,Miljövärden!$B$2:$H$551,MATCH(H$2,Miljövärden!$B$2:$H$2,0),FALSE),"Nej, saknas")</f>
        <v>Ja</v>
      </c>
      <c r="P216" s="17" t="str">
        <f t="shared" si="6"/>
        <v>ja</v>
      </c>
      <c r="R216">
        <f t="shared" si="7"/>
        <v>174</v>
      </c>
    </row>
    <row r="217" spans="1:18" x14ac:dyDescent="0.25">
      <c r="A217" s="2" t="s">
        <v>343</v>
      </c>
      <c r="B217" s="2" t="s">
        <v>346</v>
      </c>
      <c r="C217">
        <f>IFERROR(VLOOKUP($B217,Miljövärden!$B$2:$H$551,MATCH(C$2,Miljövärden!$B$2:$H$2,0),FALSE),"Saknas")</f>
        <v>0.17091999999999999</v>
      </c>
      <c r="D217">
        <f>IFERROR(VLOOKUP($B217,Miljövärden!$B$2:$H$551,MATCH(D$2,Miljövärden!$B$2:$H$2,0),FALSE),"Saknas")</f>
        <v>13.4754</v>
      </c>
      <c r="E217">
        <f>IFERROR(VLOOKUP($B217,Miljövärden!$B$2:$H$551,MATCH(E$2,Miljövärden!$B$2:$H$2,0),FALSE),"Saknas")</f>
        <v>17.756</v>
      </c>
      <c r="F217">
        <f>IFERROR(VLOOKUP($B217,Miljövärden!$B$2:$H$551,MATCH(F$2,Miljövärden!$B$2:$H$2,0),FALSE),"Saknas")</f>
        <v>1.5419E-2</v>
      </c>
      <c r="G217" t="str">
        <f>IFERROR(VLOOKUP($B217,Miljövärden!$B$2:$H$551,MATCH(G$2,Miljövärden!$B$2:$H$2,0),FALSE),"Nej, saknas")</f>
        <v>Ja</v>
      </c>
      <c r="H217" s="12" t="str">
        <f>IFERROR(VLOOKUP($B217,Miljövärden!$B$2:$H$551,MATCH(H$2,Miljövärden!$B$2:$H$2,0),FALSE),"Nej, saknas")</f>
        <v>Ja</v>
      </c>
      <c r="P217" s="17" t="str">
        <f t="shared" si="6"/>
        <v>ja</v>
      </c>
      <c r="R217">
        <f t="shared" si="7"/>
        <v>175</v>
      </c>
    </row>
    <row r="218" spans="1:18" x14ac:dyDescent="0.25">
      <c r="A218" s="2" t="s">
        <v>349</v>
      </c>
      <c r="B218" s="2" t="s">
        <v>350</v>
      </c>
      <c r="C218">
        <f>IFERROR(VLOOKUP($B218,Miljövärden!$B$2:$H$551,MATCH(C$2,Miljövärden!$B$2:$H$2,0),FALSE),"Saknas")</f>
        <v>0.150644</v>
      </c>
      <c r="D218">
        <f>IFERROR(VLOOKUP($B218,Miljövärden!$B$2:$H$551,MATCH(D$2,Miljövärden!$B$2:$H$2,0),FALSE),"Saknas")</f>
        <v>58.787500000000001</v>
      </c>
      <c r="E218">
        <f>IFERROR(VLOOKUP($B218,Miljövärden!$B$2:$H$551,MATCH(E$2,Miljövärden!$B$2:$H$2,0),FALSE),"Saknas")</f>
        <v>7.6830999999999996</v>
      </c>
      <c r="F218">
        <f>IFERROR(VLOOKUP($B218,Miljövärden!$B$2:$H$551,MATCH(F$2,Miljövärden!$B$2:$H$2,0),FALSE),"Saknas")</f>
        <v>4.5845400000000001E-2</v>
      </c>
      <c r="G218" t="str">
        <f>IFERROR(VLOOKUP($B218,Miljövärden!$B$2:$H$551,MATCH(G$2,Miljövärden!$B$2:$H$2,0),FALSE),"Nej, saknas")</f>
        <v>Ja</v>
      </c>
      <c r="H218" s="12" t="str">
        <f>IFERROR(VLOOKUP($B218,Miljövärden!$B$2:$H$551,MATCH(H$2,Miljövärden!$B$2:$H$2,0),FALSE),"Nej, saknas")</f>
        <v>Ja</v>
      </c>
      <c r="P218" s="17" t="str">
        <f t="shared" si="6"/>
        <v>ja</v>
      </c>
      <c r="R218">
        <f t="shared" si="7"/>
        <v>176</v>
      </c>
    </row>
    <row r="219" spans="1:18" x14ac:dyDescent="0.25">
      <c r="A219" s="2" t="s">
        <v>351</v>
      </c>
      <c r="B219" s="2" t="s">
        <v>352</v>
      </c>
      <c r="C219">
        <f>IFERROR(VLOOKUP($B219,Miljövärden!$B$2:$H$551,MATCH(C$2,Miljövärden!$B$2:$H$2,0),FALSE),"Saknas")</f>
        <v>8.6715100000000003E-2</v>
      </c>
      <c r="D219">
        <f>IFERROR(VLOOKUP($B219,Miljövärden!$B$2:$H$551,MATCH(D$2,Miljövärden!$B$2:$H$2,0),FALSE),"Saknas")</f>
        <v>16.6586</v>
      </c>
      <c r="E219">
        <f>IFERROR(VLOOKUP($B219,Miljövärden!$B$2:$H$551,MATCH(E$2,Miljövärden!$B$2:$H$2,0),FALSE),"Saknas")</f>
        <v>11.418699999999999</v>
      </c>
      <c r="F219">
        <f>IFERROR(VLOOKUP($B219,Miljövärden!$B$2:$H$551,MATCH(F$2,Miljövärden!$B$2:$H$2,0),FALSE),"Saknas")</f>
        <v>3.9143499999999996E-3</v>
      </c>
      <c r="G219" t="str">
        <f>IFERROR(VLOOKUP($B219,Miljövärden!$B$2:$H$551,MATCH(G$2,Miljövärden!$B$2:$H$2,0),FALSE),"Nej, saknas")</f>
        <v>Nej</v>
      </c>
      <c r="H219" s="12" t="str">
        <f>IFERROR(VLOOKUP($B219,Miljövärden!$B$2:$H$551,MATCH(H$2,Miljövärden!$B$2:$H$2,0),FALSE),"Nej, saknas")</f>
        <v>Ja</v>
      </c>
      <c r="P219" s="17" t="str">
        <f t="shared" si="6"/>
        <v>ja</v>
      </c>
      <c r="R219">
        <f t="shared" si="7"/>
        <v>177</v>
      </c>
    </row>
    <row r="220" spans="1:18" x14ac:dyDescent="0.25">
      <c r="A220" s="2" t="s">
        <v>353</v>
      </c>
      <c r="B220" s="2" t="s">
        <v>354</v>
      </c>
      <c r="C220">
        <f>IFERROR(VLOOKUP($B220,Miljövärden!$B$2:$H$551,MATCH(C$2,Miljövärden!$B$2:$H$2,0),FALSE),"Saknas")</f>
        <v>0</v>
      </c>
      <c r="D220">
        <f>IFERROR(VLOOKUP($B220,Miljövärden!$B$2:$H$551,MATCH(D$2,Miljövärden!$B$2:$H$2,0),FALSE),"Saknas")</f>
        <v>0</v>
      </c>
      <c r="E220">
        <f>IFERROR(VLOOKUP($B220,Miljövärden!$B$2:$H$551,MATCH(E$2,Miljövärden!$B$2:$H$2,0),FALSE),"Saknas")</f>
        <v>0</v>
      </c>
      <c r="F220">
        <f>IFERROR(VLOOKUP($B220,Miljövärden!$B$2:$H$551,MATCH(F$2,Miljövärden!$B$2:$H$2,0),FALSE),"Saknas")</f>
        <v>0</v>
      </c>
      <c r="G220" t="str">
        <f>IFERROR(VLOOKUP($B220,Miljövärden!$B$2:$H$551,MATCH(G$2,Miljövärden!$B$2:$H$2,0),FALSE),"Nej, saknas")</f>
        <v>Nej</v>
      </c>
      <c r="H220" s="12" t="str">
        <f>IFERROR(VLOOKUP($B220,Miljövärden!$B$2:$H$551,MATCH(H$2,Miljövärden!$B$2:$H$2,0),FALSE),"Nej, saknas")</f>
        <v>Nej</v>
      </c>
      <c r="P220" s="17" t="str">
        <f t="shared" si="6"/>
        <v>nej</v>
      </c>
      <c r="R220">
        <f t="shared" si="7"/>
        <v>177</v>
      </c>
    </row>
    <row r="221" spans="1:18" x14ac:dyDescent="0.25">
      <c r="A221" s="2" t="s">
        <v>355</v>
      </c>
      <c r="B221" s="2" t="s">
        <v>356</v>
      </c>
      <c r="C221">
        <f>IFERROR(VLOOKUP($B221,Miljövärden!$B$2:$H$551,MATCH(C$2,Miljövärden!$B$2:$H$2,0),FALSE),"Saknas")</f>
        <v>0.16245899999999999</v>
      </c>
      <c r="D221">
        <f>IFERROR(VLOOKUP($B221,Miljövärden!$B$2:$H$551,MATCH(D$2,Miljövärden!$B$2:$H$2,0),FALSE),"Saknas")</f>
        <v>30.225300000000001</v>
      </c>
      <c r="E221">
        <f>IFERROR(VLOOKUP($B221,Miljövärden!$B$2:$H$551,MATCH(E$2,Miljövärden!$B$2:$H$2,0),FALSE),"Saknas")</f>
        <v>10.7012</v>
      </c>
      <c r="F221">
        <f>IFERROR(VLOOKUP($B221,Miljövärden!$B$2:$H$551,MATCH(F$2,Miljövärden!$B$2:$H$2,0),FALSE),"Saknas")</f>
        <v>3.7919799999999997E-2</v>
      </c>
      <c r="G221" t="str">
        <f>IFERROR(VLOOKUP($B221,Miljövärden!$B$2:$H$551,MATCH(G$2,Miljövärden!$B$2:$H$2,0),FALSE),"Nej, saknas")</f>
        <v>Ja</v>
      </c>
      <c r="H221" s="12" t="str">
        <f>IFERROR(VLOOKUP($B221,Miljövärden!$B$2:$H$551,MATCH(H$2,Miljövärden!$B$2:$H$2,0),FALSE),"Nej, saknas")</f>
        <v>Ja</v>
      </c>
      <c r="P221" s="17" t="str">
        <f t="shared" si="6"/>
        <v>ja</v>
      </c>
      <c r="R221">
        <f t="shared" si="7"/>
        <v>178</v>
      </c>
    </row>
    <row r="222" spans="1:18" x14ac:dyDescent="0.25">
      <c r="A222" s="2" t="s">
        <v>355</v>
      </c>
      <c r="B222" s="2" t="s">
        <v>357</v>
      </c>
      <c r="C222">
        <f>IFERROR(VLOOKUP($B222,Miljövärden!$B$2:$H$551,MATCH(C$2,Miljövärden!$B$2:$H$2,0),FALSE),"Saknas")</f>
        <v>0.42548799999999998</v>
      </c>
      <c r="D222">
        <f>IFERROR(VLOOKUP($B222,Miljövärden!$B$2:$H$551,MATCH(D$2,Miljövärden!$B$2:$H$2,0),FALSE),"Saknas")</f>
        <v>125.333</v>
      </c>
      <c r="E222">
        <f>IFERROR(VLOOKUP($B222,Miljövärden!$B$2:$H$551,MATCH(E$2,Miljövärden!$B$2:$H$2,0),FALSE),"Saknas")</f>
        <v>17.389900000000001</v>
      </c>
      <c r="F222">
        <f>IFERROR(VLOOKUP($B222,Miljövärden!$B$2:$H$551,MATCH(F$2,Miljövärden!$B$2:$H$2,0),FALSE),"Saknas")</f>
        <v>6.7369999999999999E-2</v>
      </c>
      <c r="G222" t="str">
        <f>IFERROR(VLOOKUP($B222,Miljövärden!$B$2:$H$551,MATCH(G$2,Miljövärden!$B$2:$H$2,0),FALSE),"Nej, saknas")</f>
        <v>Ja</v>
      </c>
      <c r="H222" s="12" t="str">
        <f>IFERROR(VLOOKUP($B222,Miljövärden!$B$2:$H$551,MATCH(H$2,Miljövärden!$B$2:$H$2,0),FALSE),"Nej, saknas")</f>
        <v>Ja</v>
      </c>
      <c r="P222" s="17" t="str">
        <f t="shared" si="6"/>
        <v>ja</v>
      </c>
      <c r="R222">
        <f t="shared" si="7"/>
        <v>179</v>
      </c>
    </row>
    <row r="223" spans="1:18" x14ac:dyDescent="0.25">
      <c r="A223" s="2" t="s">
        <v>355</v>
      </c>
      <c r="B223" s="2" t="s">
        <v>358</v>
      </c>
      <c r="C223">
        <f>IFERROR(VLOOKUP($B223,Miljövärden!$B$2:$H$551,MATCH(C$2,Miljövärden!$B$2:$H$2,0),FALSE),"Saknas")</f>
        <v>0.25384699999999999</v>
      </c>
      <c r="D223">
        <f>IFERROR(VLOOKUP($B223,Miljövärden!$B$2:$H$551,MATCH(D$2,Miljövärden!$B$2:$H$2,0),FALSE),"Saknas")</f>
        <v>111.47199999999999</v>
      </c>
      <c r="E223">
        <f>IFERROR(VLOOKUP($B223,Miljövärden!$B$2:$H$551,MATCH(E$2,Miljövärden!$B$2:$H$2,0),FALSE),"Saknas")</f>
        <v>7.6151900000000001</v>
      </c>
      <c r="F223">
        <f>IFERROR(VLOOKUP($B223,Miljövärden!$B$2:$H$551,MATCH(F$2,Miljövärden!$B$2:$H$2,0),FALSE),"Saknas")</f>
        <v>5.6054899999999998E-2</v>
      </c>
      <c r="G223" t="str">
        <f>IFERROR(VLOOKUP($B223,Miljövärden!$B$2:$H$551,MATCH(G$2,Miljövärden!$B$2:$H$2,0),FALSE),"Nej, saknas")</f>
        <v>Ja</v>
      </c>
      <c r="H223" s="12" t="str">
        <f>IFERROR(VLOOKUP($B223,Miljövärden!$B$2:$H$551,MATCH(H$2,Miljövärden!$B$2:$H$2,0),FALSE),"Nej, saknas")</f>
        <v>Ja</v>
      </c>
      <c r="P223" s="17" t="str">
        <f t="shared" si="6"/>
        <v>ja</v>
      </c>
      <c r="R223">
        <f t="shared" si="7"/>
        <v>180</v>
      </c>
    </row>
    <row r="224" spans="1:18" x14ac:dyDescent="0.25">
      <c r="A224" s="2" t="s">
        <v>355</v>
      </c>
      <c r="B224" s="2" t="s">
        <v>359</v>
      </c>
      <c r="C224">
        <f>IFERROR(VLOOKUP($B224,Miljövärden!$B$2:$H$551,MATCH(C$2,Miljövärden!$B$2:$H$2,0),FALSE),"Saknas")</f>
        <v>0.23199</v>
      </c>
      <c r="D224">
        <f>IFERROR(VLOOKUP($B224,Miljövärden!$B$2:$H$551,MATCH(D$2,Miljövärden!$B$2:$H$2,0),FALSE),"Saknas")</f>
        <v>80.005499999999998</v>
      </c>
      <c r="E224">
        <f>IFERROR(VLOOKUP($B224,Miljövärden!$B$2:$H$551,MATCH(E$2,Miljövärden!$B$2:$H$2,0),FALSE),"Saknas")</f>
        <v>5.31433</v>
      </c>
      <c r="F224">
        <f>IFERROR(VLOOKUP($B224,Miljövärden!$B$2:$H$551,MATCH(F$2,Miljövärden!$B$2:$H$2,0),FALSE),"Saknas")</f>
        <v>5.4614599999999999E-2</v>
      </c>
      <c r="G224" t="str">
        <f>IFERROR(VLOOKUP($B224,Miljövärden!$B$2:$H$551,MATCH(G$2,Miljövärden!$B$2:$H$2,0),FALSE),"Nej, saknas")</f>
        <v>Nej</v>
      </c>
      <c r="H224" s="12" t="str">
        <f>IFERROR(VLOOKUP($B224,Miljövärden!$B$2:$H$551,MATCH(H$2,Miljövärden!$B$2:$H$2,0),FALSE),"Nej, saknas")</f>
        <v>Ja</v>
      </c>
      <c r="P224" s="17" t="str">
        <f t="shared" si="6"/>
        <v>ja</v>
      </c>
      <c r="R224">
        <f t="shared" si="7"/>
        <v>181</v>
      </c>
    </row>
    <row r="225" spans="1:18" x14ac:dyDescent="0.25">
      <c r="A225" s="2" t="s">
        <v>360</v>
      </c>
      <c r="B225" s="2" t="s">
        <v>361</v>
      </c>
      <c r="C225">
        <f>IFERROR(VLOOKUP($B225,Miljövärden!$B$2:$H$551,MATCH(C$2,Miljövärden!$B$2:$H$2,0),FALSE),"Saknas")</f>
        <v>0.14586299999999999</v>
      </c>
      <c r="D225">
        <f>IFERROR(VLOOKUP($B225,Miljövärden!$B$2:$H$551,MATCH(D$2,Miljövärden!$B$2:$H$2,0),FALSE),"Saknas")</f>
        <v>53.758400000000002</v>
      </c>
      <c r="E225">
        <f>IFERROR(VLOOKUP($B225,Miljövärden!$B$2:$H$551,MATCH(E$2,Miljövärden!$B$2:$H$2,0),FALSE),"Saknas")</f>
        <v>7.0221900000000002</v>
      </c>
      <c r="F225">
        <f>IFERROR(VLOOKUP($B225,Miljövärden!$B$2:$H$551,MATCH(F$2,Miljövärden!$B$2:$H$2,0),FALSE),"Saknas")</f>
        <v>4.3844299999999999E-3</v>
      </c>
      <c r="G225" t="str">
        <f>IFERROR(VLOOKUP($B225,Miljövärden!$B$2:$H$551,MATCH(G$2,Miljövärden!$B$2:$H$2,0),FALSE),"Nej, saknas")</f>
        <v>Ja</v>
      </c>
      <c r="H225" s="12" t="str">
        <f>IFERROR(VLOOKUP($B225,Miljövärden!$B$2:$H$551,MATCH(H$2,Miljövärden!$B$2:$H$2,0),FALSE),"Nej, saknas")</f>
        <v>Ja</v>
      </c>
      <c r="P225" s="17" t="str">
        <f t="shared" si="6"/>
        <v>ja</v>
      </c>
      <c r="R225">
        <f t="shared" si="7"/>
        <v>182</v>
      </c>
    </row>
    <row r="226" spans="1:18" x14ac:dyDescent="0.25">
      <c r="A226" s="2" t="s">
        <v>360</v>
      </c>
      <c r="B226" s="2" t="s">
        <v>362</v>
      </c>
      <c r="C226">
        <f>IFERROR(VLOOKUP($B226,Miljövärden!$B$2:$H$551,MATCH(C$2,Miljövärden!$B$2:$H$2,0),FALSE),"Saknas")</f>
        <v>2.2441300000000001E-2</v>
      </c>
      <c r="D226">
        <f>IFERROR(VLOOKUP($B226,Miljövärden!$B$2:$H$551,MATCH(D$2,Miljövärden!$B$2:$H$2,0),FALSE),"Saknas")</f>
        <v>5.4429999999999996</v>
      </c>
      <c r="E226">
        <f>IFERROR(VLOOKUP($B226,Miljövärden!$B$2:$H$551,MATCH(E$2,Miljövärden!$B$2:$H$2,0),FALSE),"Saknas")</f>
        <v>4.2037399999999998</v>
      </c>
      <c r="F226">
        <f>IFERROR(VLOOKUP($B226,Miljövärden!$B$2:$H$551,MATCH(F$2,Miljövärden!$B$2:$H$2,0),FALSE),"Saknas")</f>
        <v>0</v>
      </c>
      <c r="G226" t="str">
        <f>IFERROR(VLOOKUP($B226,Miljövärden!$B$2:$H$551,MATCH(G$2,Miljövärden!$B$2:$H$2,0),FALSE),"Nej, saknas")</f>
        <v>Ja</v>
      </c>
      <c r="H226" s="12" t="str">
        <f>IFERROR(VLOOKUP($B226,Miljövärden!$B$2:$H$551,MATCH(H$2,Miljövärden!$B$2:$H$2,0),FALSE),"Nej, saknas")</f>
        <v>Ja</v>
      </c>
      <c r="P226" s="17" t="str">
        <f t="shared" si="6"/>
        <v>ja</v>
      </c>
      <c r="R226">
        <f t="shared" si="7"/>
        <v>183</v>
      </c>
    </row>
    <row r="227" spans="1:18" x14ac:dyDescent="0.25">
      <c r="A227" s="2" t="s">
        <v>360</v>
      </c>
      <c r="B227" s="2" t="s">
        <v>363</v>
      </c>
      <c r="C227">
        <f>IFERROR(VLOOKUP($B227,Miljövärden!$B$2:$H$551,MATCH(C$2,Miljövärden!$B$2:$H$2,0),FALSE),"Saknas")</f>
        <v>2.2449899999999998E-2</v>
      </c>
      <c r="D227">
        <f>IFERROR(VLOOKUP($B227,Miljövärden!$B$2:$H$551,MATCH(D$2,Miljövärden!$B$2:$H$2,0),FALSE),"Saknas")</f>
        <v>5.4434399999999998</v>
      </c>
      <c r="E227">
        <f>IFERROR(VLOOKUP($B227,Miljövärden!$B$2:$H$551,MATCH(E$2,Miljövärden!$B$2:$H$2,0),FALSE),"Saknas")</f>
        <v>4.2040899999999999</v>
      </c>
      <c r="F227">
        <f>IFERROR(VLOOKUP($B227,Miljövärden!$B$2:$H$551,MATCH(F$2,Miljövärden!$B$2:$H$2,0),FALSE),"Saknas")</f>
        <v>0</v>
      </c>
      <c r="G227" t="str">
        <f>IFERROR(VLOOKUP($B227,Miljövärden!$B$2:$H$551,MATCH(G$2,Miljövärden!$B$2:$H$2,0),FALSE),"Nej, saknas")</f>
        <v>Ja</v>
      </c>
      <c r="H227" s="12" t="str">
        <f>IFERROR(VLOOKUP($B227,Miljövärden!$B$2:$H$551,MATCH(H$2,Miljövärden!$B$2:$H$2,0),FALSE),"Nej, saknas")</f>
        <v>Ja</v>
      </c>
      <c r="P227" s="17" t="str">
        <f t="shared" si="6"/>
        <v>ja</v>
      </c>
      <c r="R227">
        <f t="shared" si="7"/>
        <v>184</v>
      </c>
    </row>
    <row r="228" spans="1:18" x14ac:dyDescent="0.25">
      <c r="A228" s="2" t="s">
        <v>364</v>
      </c>
      <c r="B228" s="2" t="s">
        <v>365</v>
      </c>
      <c r="C228">
        <f>IFERROR(VLOOKUP($B228,Miljövärden!$B$2:$H$551,MATCH(C$2,Miljövärden!$B$2:$H$2,0),FALSE),"Saknas")</f>
        <v>0</v>
      </c>
      <c r="D228">
        <f>IFERROR(VLOOKUP($B228,Miljövärden!$B$2:$H$551,MATCH(D$2,Miljövärden!$B$2:$H$2,0),FALSE),"Saknas")</f>
        <v>0</v>
      </c>
      <c r="E228">
        <f>IFERROR(VLOOKUP($B228,Miljövärden!$B$2:$H$551,MATCH(E$2,Miljövärden!$B$2:$H$2,0),FALSE),"Saknas")</f>
        <v>0</v>
      </c>
      <c r="F228">
        <f>IFERROR(VLOOKUP($B228,Miljövärden!$B$2:$H$551,MATCH(F$2,Miljövärden!$B$2:$H$2,0),FALSE),"Saknas")</f>
        <v>0</v>
      </c>
      <c r="G228" t="str">
        <f>IFERROR(VLOOKUP($B228,Miljövärden!$B$2:$H$551,MATCH(G$2,Miljövärden!$B$2:$H$2,0),FALSE),"Nej, saknas")</f>
        <v>Nej</v>
      </c>
      <c r="H228" s="12" t="str">
        <f>IFERROR(VLOOKUP($B228,Miljövärden!$B$2:$H$551,MATCH(H$2,Miljövärden!$B$2:$H$2,0),FALSE),"Nej, saknas")</f>
        <v>Nej</v>
      </c>
      <c r="P228" s="17" t="str">
        <f t="shared" si="6"/>
        <v>nej</v>
      </c>
      <c r="R228">
        <f t="shared" si="7"/>
        <v>184</v>
      </c>
    </row>
    <row r="229" spans="1:18" x14ac:dyDescent="0.25">
      <c r="A229" s="2" t="s">
        <v>374</v>
      </c>
      <c r="B229" s="2" t="s">
        <v>375</v>
      </c>
      <c r="C229">
        <f>IFERROR(VLOOKUP($B229,Miljövärden!$B$2:$H$551,MATCH(C$2,Miljövärden!$B$2:$H$2,0),FALSE),"Saknas")</f>
        <v>0</v>
      </c>
      <c r="D229">
        <f>IFERROR(VLOOKUP($B229,Miljövärden!$B$2:$H$551,MATCH(D$2,Miljövärden!$B$2:$H$2,0),FALSE),"Saknas")</f>
        <v>0</v>
      </c>
      <c r="E229">
        <f>IFERROR(VLOOKUP($B229,Miljövärden!$B$2:$H$551,MATCH(E$2,Miljövärden!$B$2:$H$2,0),FALSE),"Saknas")</f>
        <v>0</v>
      </c>
      <c r="F229">
        <f>IFERROR(VLOOKUP($B229,Miljövärden!$B$2:$H$551,MATCH(F$2,Miljövärden!$B$2:$H$2,0),FALSE),"Saknas")</f>
        <v>0</v>
      </c>
      <c r="G229" t="str">
        <f>IFERROR(VLOOKUP($B229,Miljövärden!$B$2:$H$551,MATCH(G$2,Miljövärden!$B$2:$H$2,0),FALSE),"Nej, saknas")</f>
        <v>Nej</v>
      </c>
      <c r="H229" s="12" t="str">
        <f>IFERROR(VLOOKUP($B229,Miljövärden!$B$2:$H$551,MATCH(H$2,Miljövärden!$B$2:$H$2,0),FALSE),"Nej, saknas")</f>
        <v>Nej</v>
      </c>
      <c r="P229" s="17" t="str">
        <f t="shared" si="6"/>
        <v>nej</v>
      </c>
      <c r="R229">
        <f t="shared" si="7"/>
        <v>184</v>
      </c>
    </row>
    <row r="230" spans="1:18" x14ac:dyDescent="0.25">
      <c r="A230" s="2" t="s">
        <v>374</v>
      </c>
      <c r="B230" s="2" t="s">
        <v>367</v>
      </c>
      <c r="C230">
        <f>IFERROR(VLOOKUP($B230,Miljövärden!$B$2:$H$551,MATCH(C$2,Miljövärden!$B$2:$H$2,0),FALSE),"Saknas")</f>
        <v>0</v>
      </c>
      <c r="D230">
        <f>IFERROR(VLOOKUP($B230,Miljövärden!$B$2:$H$551,MATCH(D$2,Miljövärden!$B$2:$H$2,0),FALSE),"Saknas")</f>
        <v>0</v>
      </c>
      <c r="E230">
        <f>IFERROR(VLOOKUP($B230,Miljövärden!$B$2:$H$551,MATCH(E$2,Miljövärden!$B$2:$H$2,0),FALSE),"Saknas")</f>
        <v>0</v>
      </c>
      <c r="F230">
        <f>IFERROR(VLOOKUP($B230,Miljövärden!$B$2:$H$551,MATCH(F$2,Miljövärden!$B$2:$H$2,0),FALSE),"Saknas")</f>
        <v>0</v>
      </c>
      <c r="G230" t="str">
        <f>IFERROR(VLOOKUP($B230,Miljövärden!$B$2:$H$551,MATCH(G$2,Miljövärden!$B$2:$H$2,0),FALSE),"Nej, saknas")</f>
        <v>Nej</v>
      </c>
      <c r="H230" s="12" t="str">
        <f>IFERROR(VLOOKUP($B230,Miljövärden!$B$2:$H$551,MATCH(H$2,Miljövärden!$B$2:$H$2,0),FALSE),"Nej, saknas")</f>
        <v>Nej</v>
      </c>
      <c r="P230" s="17" t="str">
        <f t="shared" si="6"/>
        <v>nej</v>
      </c>
      <c r="R230">
        <f t="shared" si="7"/>
        <v>184</v>
      </c>
    </row>
    <row r="231" spans="1:18" x14ac:dyDescent="0.25">
      <c r="A231" s="2" t="s">
        <v>374</v>
      </c>
      <c r="B231" s="2" t="s">
        <v>368</v>
      </c>
      <c r="C231">
        <f>IFERROR(VLOOKUP($B231,Miljövärden!$B$2:$H$551,MATCH(C$2,Miljövärden!$B$2:$H$2,0),FALSE),"Saknas")</f>
        <v>0</v>
      </c>
      <c r="D231">
        <f>IFERROR(VLOOKUP($B231,Miljövärden!$B$2:$H$551,MATCH(D$2,Miljövärden!$B$2:$H$2,0),FALSE),"Saknas")</f>
        <v>0</v>
      </c>
      <c r="E231">
        <f>IFERROR(VLOOKUP($B231,Miljövärden!$B$2:$H$551,MATCH(E$2,Miljövärden!$B$2:$H$2,0),FALSE),"Saknas")</f>
        <v>0</v>
      </c>
      <c r="F231">
        <f>IFERROR(VLOOKUP($B231,Miljövärden!$B$2:$H$551,MATCH(F$2,Miljövärden!$B$2:$H$2,0),FALSE),"Saknas")</f>
        <v>0</v>
      </c>
      <c r="G231" t="str">
        <f>IFERROR(VLOOKUP($B231,Miljövärden!$B$2:$H$551,MATCH(G$2,Miljövärden!$B$2:$H$2,0),FALSE),"Nej, saknas")</f>
        <v>Nej</v>
      </c>
      <c r="H231" s="12" t="str">
        <f>IFERROR(VLOOKUP($B231,Miljövärden!$B$2:$H$551,MATCH(H$2,Miljövärden!$B$2:$H$2,0),FALSE),"Nej, saknas")</f>
        <v>Nej</v>
      </c>
      <c r="P231" s="17" t="str">
        <f t="shared" si="6"/>
        <v>nej</v>
      </c>
      <c r="R231">
        <f t="shared" si="7"/>
        <v>184</v>
      </c>
    </row>
    <row r="232" spans="1:18" x14ac:dyDescent="0.25">
      <c r="A232" s="2" t="s">
        <v>374</v>
      </c>
      <c r="B232" s="2" t="s">
        <v>369</v>
      </c>
      <c r="C232">
        <f>IFERROR(VLOOKUP($B232,Miljövärden!$B$2:$H$551,MATCH(C$2,Miljövärden!$B$2:$H$2,0),FALSE),"Saknas")</f>
        <v>0</v>
      </c>
      <c r="D232">
        <f>IFERROR(VLOOKUP($B232,Miljövärden!$B$2:$H$551,MATCH(D$2,Miljövärden!$B$2:$H$2,0),FALSE),"Saknas")</f>
        <v>0</v>
      </c>
      <c r="E232">
        <f>IFERROR(VLOOKUP($B232,Miljövärden!$B$2:$H$551,MATCH(E$2,Miljövärden!$B$2:$H$2,0),FALSE),"Saknas")</f>
        <v>0</v>
      </c>
      <c r="F232">
        <f>IFERROR(VLOOKUP($B232,Miljövärden!$B$2:$H$551,MATCH(F$2,Miljövärden!$B$2:$H$2,0),FALSE),"Saknas")</f>
        <v>0</v>
      </c>
      <c r="G232" t="str">
        <f>IFERROR(VLOOKUP($B232,Miljövärden!$B$2:$H$551,MATCH(G$2,Miljövärden!$B$2:$H$2,0),FALSE),"Nej, saknas")</f>
        <v>Nej</v>
      </c>
      <c r="H232" s="12" t="str">
        <f>IFERROR(VLOOKUP($B232,Miljövärden!$B$2:$H$551,MATCH(H$2,Miljövärden!$B$2:$H$2,0),FALSE),"Nej, saknas")</f>
        <v>Nej</v>
      </c>
      <c r="P232" s="17" t="str">
        <f t="shared" si="6"/>
        <v>nej</v>
      </c>
      <c r="R232">
        <f t="shared" si="7"/>
        <v>184</v>
      </c>
    </row>
    <row r="233" spans="1:18" x14ac:dyDescent="0.25">
      <c r="A233" s="2" t="s">
        <v>374</v>
      </c>
      <c r="B233" s="2" t="s">
        <v>370</v>
      </c>
      <c r="C233">
        <f>IFERROR(VLOOKUP($B233,Miljövärden!$B$2:$H$551,MATCH(C$2,Miljövärden!$B$2:$H$2,0),FALSE),"Saknas")</f>
        <v>0</v>
      </c>
      <c r="D233">
        <f>IFERROR(VLOOKUP($B233,Miljövärden!$B$2:$H$551,MATCH(D$2,Miljövärden!$B$2:$H$2,0),FALSE),"Saknas")</f>
        <v>0</v>
      </c>
      <c r="E233">
        <f>IFERROR(VLOOKUP($B233,Miljövärden!$B$2:$H$551,MATCH(E$2,Miljövärden!$B$2:$H$2,0),FALSE),"Saknas")</f>
        <v>0</v>
      </c>
      <c r="F233">
        <f>IFERROR(VLOOKUP($B233,Miljövärden!$B$2:$H$551,MATCH(F$2,Miljövärden!$B$2:$H$2,0),FALSE),"Saknas")</f>
        <v>0</v>
      </c>
      <c r="G233" t="str">
        <f>IFERROR(VLOOKUP($B233,Miljövärden!$B$2:$H$551,MATCH(G$2,Miljövärden!$B$2:$H$2,0),FALSE),"Nej, saknas")</f>
        <v>Nej</v>
      </c>
      <c r="H233" s="12" t="str">
        <f>IFERROR(VLOOKUP($B233,Miljövärden!$B$2:$H$551,MATCH(H$2,Miljövärden!$B$2:$H$2,0),FALSE),"Nej, saknas")</f>
        <v>Nej</v>
      </c>
      <c r="P233" s="17" t="str">
        <f t="shared" si="6"/>
        <v>nej</v>
      </c>
      <c r="R233">
        <f t="shared" si="7"/>
        <v>184</v>
      </c>
    </row>
    <row r="234" spans="1:18" x14ac:dyDescent="0.25">
      <c r="A234" s="2" t="s">
        <v>374</v>
      </c>
      <c r="B234" s="2" t="s">
        <v>371</v>
      </c>
      <c r="C234">
        <f>IFERROR(VLOOKUP($B234,Miljövärden!$B$2:$H$551,MATCH(C$2,Miljövärden!$B$2:$H$2,0),FALSE),"Saknas")</f>
        <v>0</v>
      </c>
      <c r="D234">
        <f>IFERROR(VLOOKUP($B234,Miljövärden!$B$2:$H$551,MATCH(D$2,Miljövärden!$B$2:$H$2,0),FALSE),"Saknas")</f>
        <v>0</v>
      </c>
      <c r="E234">
        <f>IFERROR(VLOOKUP($B234,Miljövärden!$B$2:$H$551,MATCH(E$2,Miljövärden!$B$2:$H$2,0),FALSE),"Saknas")</f>
        <v>0</v>
      </c>
      <c r="F234">
        <f>IFERROR(VLOOKUP($B234,Miljövärden!$B$2:$H$551,MATCH(F$2,Miljövärden!$B$2:$H$2,0),FALSE),"Saknas")</f>
        <v>0</v>
      </c>
      <c r="G234" t="str">
        <f>IFERROR(VLOOKUP($B234,Miljövärden!$B$2:$H$551,MATCH(G$2,Miljövärden!$B$2:$H$2,0),FALSE),"Nej, saknas")</f>
        <v>Nej</v>
      </c>
      <c r="H234" s="12" t="str">
        <f>IFERROR(VLOOKUP($B234,Miljövärden!$B$2:$H$551,MATCH(H$2,Miljövärden!$B$2:$H$2,0),FALSE),"Nej, saknas")</f>
        <v>Nej</v>
      </c>
      <c r="P234" s="17" t="str">
        <f t="shared" si="6"/>
        <v>nej</v>
      </c>
      <c r="R234">
        <f t="shared" si="7"/>
        <v>184</v>
      </c>
    </row>
    <row r="235" spans="1:18" x14ac:dyDescent="0.25">
      <c r="A235" s="2" t="s">
        <v>374</v>
      </c>
      <c r="B235" s="2" t="s">
        <v>372</v>
      </c>
      <c r="C235">
        <f>IFERROR(VLOOKUP($B235,Miljövärden!$B$2:$H$551,MATCH(C$2,Miljövärden!$B$2:$H$2,0),FALSE),"Saknas")</f>
        <v>0</v>
      </c>
      <c r="D235">
        <f>IFERROR(VLOOKUP($B235,Miljövärden!$B$2:$H$551,MATCH(D$2,Miljövärden!$B$2:$H$2,0),FALSE),"Saknas")</f>
        <v>0</v>
      </c>
      <c r="E235">
        <f>IFERROR(VLOOKUP($B235,Miljövärden!$B$2:$H$551,MATCH(E$2,Miljövärden!$B$2:$H$2,0),FALSE),"Saknas")</f>
        <v>0</v>
      </c>
      <c r="F235">
        <f>IFERROR(VLOOKUP($B235,Miljövärden!$B$2:$H$551,MATCH(F$2,Miljövärden!$B$2:$H$2,0),FALSE),"Saknas")</f>
        <v>0</v>
      </c>
      <c r="G235" t="str">
        <f>IFERROR(VLOOKUP($B235,Miljövärden!$B$2:$H$551,MATCH(G$2,Miljövärden!$B$2:$H$2,0),FALSE),"Nej, saknas")</f>
        <v>Nej</v>
      </c>
      <c r="H235" s="12" t="str">
        <f>IFERROR(VLOOKUP($B235,Miljövärden!$B$2:$H$551,MATCH(H$2,Miljövärden!$B$2:$H$2,0),FALSE),"Nej, saknas")</f>
        <v>Nej</v>
      </c>
      <c r="P235" s="17" t="str">
        <f t="shared" si="6"/>
        <v>nej</v>
      </c>
      <c r="R235">
        <f t="shared" si="7"/>
        <v>184</v>
      </c>
    </row>
    <row r="236" spans="1:18" x14ac:dyDescent="0.25">
      <c r="A236" s="2" t="s">
        <v>374</v>
      </c>
      <c r="B236" s="2" t="s">
        <v>376</v>
      </c>
      <c r="C236">
        <f>IFERROR(VLOOKUP($B236,Miljövärden!$B$2:$H$551,MATCH(C$2,Miljövärden!$B$2:$H$2,0),FALSE),"Saknas")</f>
        <v>0</v>
      </c>
      <c r="D236">
        <f>IFERROR(VLOOKUP($B236,Miljövärden!$B$2:$H$551,MATCH(D$2,Miljövärden!$B$2:$H$2,0),FALSE),"Saknas")</f>
        <v>0</v>
      </c>
      <c r="E236">
        <f>IFERROR(VLOOKUP($B236,Miljövärden!$B$2:$H$551,MATCH(E$2,Miljövärden!$B$2:$H$2,0),FALSE),"Saknas")</f>
        <v>0</v>
      </c>
      <c r="F236">
        <f>IFERROR(VLOOKUP($B236,Miljövärden!$B$2:$H$551,MATCH(F$2,Miljövärden!$B$2:$H$2,0),FALSE),"Saknas")</f>
        <v>0</v>
      </c>
      <c r="G236" t="str">
        <f>IFERROR(VLOOKUP($B236,Miljövärden!$B$2:$H$551,MATCH(G$2,Miljövärden!$B$2:$H$2,0),FALSE),"Nej, saknas")</f>
        <v>Nej</v>
      </c>
      <c r="H236" s="12" t="str">
        <f>IFERROR(VLOOKUP($B236,Miljövärden!$B$2:$H$551,MATCH(H$2,Miljövärden!$B$2:$H$2,0),FALSE),"Nej, saknas")</f>
        <v>Nej</v>
      </c>
      <c r="P236" s="17" t="str">
        <f t="shared" si="6"/>
        <v>nej</v>
      </c>
      <c r="R236">
        <f t="shared" si="7"/>
        <v>184</v>
      </c>
    </row>
    <row r="237" spans="1:18" x14ac:dyDescent="0.25">
      <c r="A237" s="2" t="s">
        <v>374</v>
      </c>
      <c r="B237" s="2" t="s">
        <v>373</v>
      </c>
      <c r="C237">
        <f>IFERROR(VLOOKUP($B237,Miljövärden!$B$2:$H$551,MATCH(C$2,Miljövärden!$B$2:$H$2,0),FALSE),"Saknas")</f>
        <v>0</v>
      </c>
      <c r="D237">
        <f>IFERROR(VLOOKUP($B237,Miljövärden!$B$2:$H$551,MATCH(D$2,Miljövärden!$B$2:$H$2,0),FALSE),"Saknas")</f>
        <v>0</v>
      </c>
      <c r="E237">
        <f>IFERROR(VLOOKUP($B237,Miljövärden!$B$2:$H$551,MATCH(E$2,Miljövärden!$B$2:$H$2,0),FALSE),"Saknas")</f>
        <v>0</v>
      </c>
      <c r="F237">
        <f>IFERROR(VLOOKUP($B237,Miljövärden!$B$2:$H$551,MATCH(F$2,Miljövärden!$B$2:$H$2,0),FALSE),"Saknas")</f>
        <v>0</v>
      </c>
      <c r="G237" t="str">
        <f>IFERROR(VLOOKUP($B237,Miljövärden!$B$2:$H$551,MATCH(G$2,Miljövärden!$B$2:$H$2,0),FALSE),"Nej, saknas")</f>
        <v>Nej</v>
      </c>
      <c r="H237" s="12" t="str">
        <f>IFERROR(VLOOKUP($B237,Miljövärden!$B$2:$H$551,MATCH(H$2,Miljövärden!$B$2:$H$2,0),FALSE),"Nej, saknas")</f>
        <v>Nej</v>
      </c>
      <c r="P237" s="17" t="str">
        <f t="shared" si="6"/>
        <v>nej</v>
      </c>
      <c r="R237">
        <f t="shared" si="7"/>
        <v>184</v>
      </c>
    </row>
    <row r="238" spans="1:18" x14ac:dyDescent="0.25">
      <c r="A238" s="317" t="s">
        <v>1400</v>
      </c>
      <c r="B238" s="2" t="s">
        <v>506</v>
      </c>
      <c r="C238">
        <f>IFERROR(VLOOKUP($B238,Miljövärden!$B$2:$H$551,MATCH(C$2,Miljövärden!$B$2:$H$2,0),FALSE),"Saknas")</f>
        <v>0.113533</v>
      </c>
      <c r="D238">
        <f>IFERROR(VLOOKUP($B238,Miljövärden!$B$2:$H$551,MATCH(D$2,Miljövärden!$B$2:$H$2,0),FALSE),"Saknas")</f>
        <v>23.4818</v>
      </c>
      <c r="E238">
        <f>IFERROR(VLOOKUP($B238,Miljövärden!$B$2:$H$551,MATCH(E$2,Miljövärden!$B$2:$H$2,0),FALSE),"Saknas")</f>
        <v>10.3415</v>
      </c>
      <c r="F238">
        <f>IFERROR(VLOOKUP($B238,Miljövärden!$B$2:$H$551,MATCH(F$2,Miljövärden!$B$2:$H$2,0),FALSE),"Saknas")</f>
        <v>8.2850400000000005E-3</v>
      </c>
      <c r="G238" t="str">
        <f>IFERROR(VLOOKUP($B238,Miljövärden!$B$2:$H$551,MATCH(G$2,Miljövärden!$B$2:$H$2,0),FALSE),"Nej, saknas")</f>
        <v>Ja</v>
      </c>
      <c r="H238" s="12" t="str">
        <f>IFERROR(VLOOKUP($B238,Miljövärden!$B$2:$H$551,MATCH(H$2,Miljövärden!$B$2:$H$2,0),FALSE),"Nej, saknas")</f>
        <v>Ja</v>
      </c>
      <c r="P238" s="17" t="str">
        <f t="shared" si="6"/>
        <v>ja</v>
      </c>
      <c r="R238">
        <f t="shared" si="7"/>
        <v>185</v>
      </c>
    </row>
    <row r="239" spans="1:18" x14ac:dyDescent="0.25">
      <c r="A239" s="317" t="s">
        <v>1400</v>
      </c>
      <c r="B239" s="2" t="s">
        <v>507</v>
      </c>
      <c r="C239">
        <f>IFERROR(VLOOKUP($B239,Miljövärden!$B$2:$H$551,MATCH(C$2,Miljövärden!$B$2:$H$2,0),FALSE),"Saknas")</f>
        <v>0.22514500000000001</v>
      </c>
      <c r="D239">
        <f>IFERROR(VLOOKUP($B239,Miljövärden!$B$2:$H$551,MATCH(D$2,Miljövärden!$B$2:$H$2,0),FALSE),"Saknas")</f>
        <v>36.327300000000001</v>
      </c>
      <c r="E239">
        <f>IFERROR(VLOOKUP($B239,Miljövärden!$B$2:$H$551,MATCH(E$2,Miljövärden!$B$2:$H$2,0),FALSE),"Saknas")</f>
        <v>13.690799999999999</v>
      </c>
      <c r="F239">
        <f>IFERROR(VLOOKUP($B239,Miljövärden!$B$2:$H$551,MATCH(F$2,Miljövärden!$B$2:$H$2,0),FALSE),"Saknas")</f>
        <v>5.3108599999999999E-2</v>
      </c>
      <c r="G239" t="str">
        <f>IFERROR(VLOOKUP($B239,Miljövärden!$B$2:$H$551,MATCH(G$2,Miljövärden!$B$2:$H$2,0),FALSE),"Nej, saknas")</f>
        <v>Ja</v>
      </c>
      <c r="H239" s="12" t="str">
        <f>IFERROR(VLOOKUP($B239,Miljövärden!$B$2:$H$551,MATCH(H$2,Miljövärden!$B$2:$H$2,0),FALSE),"Nej, saknas")</f>
        <v>Ja</v>
      </c>
      <c r="P239" s="17" t="str">
        <f t="shared" si="6"/>
        <v>ja</v>
      </c>
      <c r="R239">
        <f t="shared" si="7"/>
        <v>186</v>
      </c>
    </row>
    <row r="240" spans="1:18" x14ac:dyDescent="0.25">
      <c r="A240" s="317" t="s">
        <v>1399</v>
      </c>
      <c r="B240" s="2" t="s">
        <v>589</v>
      </c>
      <c r="C240">
        <f>IFERROR(VLOOKUP($B240,Miljövärden!$B$2:$H$551,MATCH(C$2,Miljövärden!$B$2:$H$2,0),FALSE),"Saknas")</f>
        <v>0</v>
      </c>
      <c r="D240">
        <f>IFERROR(VLOOKUP($B240,Miljövärden!$B$2:$H$551,MATCH(D$2,Miljövärden!$B$2:$H$2,0),FALSE),"Saknas")</f>
        <v>0</v>
      </c>
      <c r="E240">
        <f>IFERROR(VLOOKUP($B240,Miljövärden!$B$2:$H$551,MATCH(E$2,Miljövärden!$B$2:$H$2,0),FALSE),"Saknas")</f>
        <v>0</v>
      </c>
      <c r="F240">
        <f>IFERROR(VLOOKUP($B240,Miljövärden!$B$2:$H$551,MATCH(F$2,Miljövärden!$B$2:$H$2,0),FALSE),"Saknas")</f>
        <v>0</v>
      </c>
      <c r="G240" t="str">
        <f>IFERROR(VLOOKUP($B240,Miljövärden!$B$2:$H$551,MATCH(G$2,Miljövärden!$B$2:$H$2,0),FALSE),"Nej, saknas")</f>
        <v>Nej</v>
      </c>
      <c r="H240" s="12" t="str">
        <f>IFERROR(VLOOKUP($B240,Miljövärden!$B$2:$H$551,MATCH(H$2,Miljövärden!$B$2:$H$2,0),FALSE),"Nej, saknas")</f>
        <v>Nej</v>
      </c>
      <c r="P240" s="17" t="str">
        <f t="shared" si="6"/>
        <v>nej</v>
      </c>
      <c r="R240">
        <f t="shared" si="7"/>
        <v>186</v>
      </c>
    </row>
    <row r="241" spans="1:18" x14ac:dyDescent="0.25">
      <c r="A241" s="317" t="s">
        <v>1399</v>
      </c>
      <c r="B241" s="2" t="s">
        <v>590</v>
      </c>
      <c r="C241">
        <f>IFERROR(VLOOKUP($B241,Miljövärden!$B$2:$H$551,MATCH(C$2,Miljövärden!$B$2:$H$2,0),FALSE),"Saknas")</f>
        <v>0.215641</v>
      </c>
      <c r="D241">
        <f>IFERROR(VLOOKUP($B241,Miljövärden!$B$2:$H$551,MATCH(D$2,Miljövärden!$B$2:$H$2,0),FALSE),"Saknas")</f>
        <v>49.143300000000004</v>
      </c>
      <c r="E241">
        <f>IFERROR(VLOOKUP($B241,Miljövärden!$B$2:$H$551,MATCH(E$2,Miljövärden!$B$2:$H$2,0),FALSE),"Saknas")</f>
        <v>12.1241</v>
      </c>
      <c r="F241">
        <f>IFERROR(VLOOKUP($B241,Miljövärden!$B$2:$H$551,MATCH(F$2,Miljövärden!$B$2:$H$2,0),FALSE),"Saknas")</f>
        <v>7.2475399999999995E-2</v>
      </c>
      <c r="G241" t="str">
        <f>IFERROR(VLOOKUP($B241,Miljövärden!$B$2:$H$551,MATCH(G$2,Miljövärden!$B$2:$H$2,0),FALSE),"Nej, saknas")</f>
        <v>Ja</v>
      </c>
      <c r="H241" s="12" t="str">
        <f>IFERROR(VLOOKUP($B241,Miljövärden!$B$2:$H$551,MATCH(H$2,Miljövärden!$B$2:$H$2,0),FALSE),"Nej, saknas")</f>
        <v>Ja</v>
      </c>
      <c r="P241" s="17" t="str">
        <f t="shared" si="6"/>
        <v>ja</v>
      </c>
      <c r="R241">
        <f t="shared" si="7"/>
        <v>187</v>
      </c>
    </row>
    <row r="242" spans="1:18" x14ac:dyDescent="0.25">
      <c r="A242" s="317" t="s">
        <v>1399</v>
      </c>
      <c r="B242" s="2" t="s">
        <v>591</v>
      </c>
      <c r="C242">
        <f>IFERROR(VLOOKUP($B242,Miljövärden!$B$2:$H$551,MATCH(C$2,Miljövärden!$B$2:$H$2,0),FALSE),"Saknas")</f>
        <v>0.186305</v>
      </c>
      <c r="D242">
        <f>IFERROR(VLOOKUP($B242,Miljövärden!$B$2:$H$551,MATCH(D$2,Miljövärden!$B$2:$H$2,0),FALSE),"Saknas")</f>
        <v>41.0032</v>
      </c>
      <c r="E242">
        <f>IFERROR(VLOOKUP($B242,Miljövärden!$B$2:$H$551,MATCH(E$2,Miljövärden!$B$2:$H$2,0),FALSE),"Saknas")</f>
        <v>6.8898900000000003</v>
      </c>
      <c r="F242">
        <f>IFERROR(VLOOKUP($B242,Miljövärden!$B$2:$H$551,MATCH(F$2,Miljövärden!$B$2:$H$2,0),FALSE),"Saknas")</f>
        <v>5.78457E-2</v>
      </c>
      <c r="G242" t="str">
        <f>IFERROR(VLOOKUP($B242,Miljövärden!$B$2:$H$551,MATCH(G$2,Miljövärden!$B$2:$H$2,0),FALSE),"Nej, saknas")</f>
        <v>Ja</v>
      </c>
      <c r="H242" s="12" t="str">
        <f>IFERROR(VLOOKUP($B242,Miljövärden!$B$2:$H$551,MATCH(H$2,Miljövärden!$B$2:$H$2,0),FALSE),"Nej, saknas")</f>
        <v>Ja</v>
      </c>
      <c r="P242" s="17" t="str">
        <f t="shared" si="6"/>
        <v>ja</v>
      </c>
      <c r="R242">
        <f t="shared" si="7"/>
        <v>188</v>
      </c>
    </row>
    <row r="243" spans="1:18" x14ac:dyDescent="0.25">
      <c r="A243" s="2" t="s">
        <v>377</v>
      </c>
      <c r="B243" s="2" t="s">
        <v>378</v>
      </c>
      <c r="C243">
        <f>IFERROR(VLOOKUP($B243,Miljövärden!$B$2:$H$551,MATCH(C$2,Miljövärden!$B$2:$H$2,0),FALSE),"Saknas")</f>
        <v>0</v>
      </c>
      <c r="D243">
        <f>IFERROR(VLOOKUP($B243,Miljövärden!$B$2:$H$551,MATCH(D$2,Miljövärden!$B$2:$H$2,0),FALSE),"Saknas")</f>
        <v>0</v>
      </c>
      <c r="E243">
        <f>IFERROR(VLOOKUP($B243,Miljövärden!$B$2:$H$551,MATCH(E$2,Miljövärden!$B$2:$H$2,0),FALSE),"Saknas")</f>
        <v>0</v>
      </c>
      <c r="F243">
        <f>IFERROR(VLOOKUP($B243,Miljövärden!$B$2:$H$551,MATCH(F$2,Miljövärden!$B$2:$H$2,0),FALSE),"Saknas")</f>
        <v>0</v>
      </c>
      <c r="G243" t="str">
        <f>IFERROR(VLOOKUP($B243,Miljövärden!$B$2:$H$551,MATCH(G$2,Miljövärden!$B$2:$H$2,0),FALSE),"Nej, saknas")</f>
        <v>Nej</v>
      </c>
      <c r="H243" s="12" t="str">
        <f>IFERROR(VLOOKUP($B243,Miljövärden!$B$2:$H$551,MATCH(H$2,Miljövärden!$B$2:$H$2,0),FALSE),"Nej, saknas")</f>
        <v>Nej</v>
      </c>
      <c r="P243" s="17" t="str">
        <f t="shared" si="6"/>
        <v>nej</v>
      </c>
      <c r="R243">
        <f t="shared" si="7"/>
        <v>188</v>
      </c>
    </row>
    <row r="244" spans="1:18" x14ac:dyDescent="0.25">
      <c r="A244" s="2" t="s">
        <v>379</v>
      </c>
      <c r="B244" s="2" t="s">
        <v>380</v>
      </c>
      <c r="C244">
        <f>IFERROR(VLOOKUP($B244,Miljövärden!$B$2:$H$551,MATCH(C$2,Miljövärden!$B$2:$H$2,0),FALSE),"Saknas")</f>
        <v>0.35920299999999999</v>
      </c>
      <c r="D244">
        <f>IFERROR(VLOOKUP($B244,Miljövärden!$B$2:$H$551,MATCH(D$2,Miljövärden!$B$2:$H$2,0),FALSE),"Saknas")</f>
        <v>11.811999999999999</v>
      </c>
      <c r="E244">
        <f>IFERROR(VLOOKUP($B244,Miljövärden!$B$2:$H$551,MATCH(E$2,Miljövärden!$B$2:$H$2,0),FALSE),"Saknas")</f>
        <v>4.5804900000000002</v>
      </c>
      <c r="F244">
        <f>IFERROR(VLOOKUP($B244,Miljövärden!$B$2:$H$551,MATCH(F$2,Miljövärden!$B$2:$H$2,0),FALSE),"Saknas")</f>
        <v>3.3488799999999999E-2</v>
      </c>
      <c r="G244" t="str">
        <f>IFERROR(VLOOKUP($B244,Miljövärden!$B$2:$H$551,MATCH(G$2,Miljövärden!$B$2:$H$2,0),FALSE),"Nej, saknas")</f>
        <v>Ja</v>
      </c>
      <c r="H244" s="12" t="str">
        <f>IFERROR(VLOOKUP($B244,Miljövärden!$B$2:$H$551,MATCH(H$2,Miljövärden!$B$2:$H$2,0),FALSE),"Nej, saknas")</f>
        <v>Ja</v>
      </c>
      <c r="P244" s="17" t="str">
        <f t="shared" si="6"/>
        <v>ja</v>
      </c>
      <c r="R244">
        <f t="shared" si="7"/>
        <v>189</v>
      </c>
    </row>
    <row r="245" spans="1:18" x14ac:dyDescent="0.25">
      <c r="A245" s="2" t="s">
        <v>381</v>
      </c>
      <c r="B245" s="2" t="s">
        <v>382</v>
      </c>
      <c r="C245">
        <f>IFERROR(VLOOKUP($B245,Miljövärden!$B$2:$H$551,MATCH(C$2,Miljövärden!$B$2:$H$2,0),FALSE),"Saknas")</f>
        <v>0.180641</v>
      </c>
      <c r="D245">
        <f>IFERROR(VLOOKUP($B245,Miljövärden!$B$2:$H$551,MATCH(D$2,Miljövärden!$B$2:$H$2,0),FALSE),"Saknas")</f>
        <v>16.267199999999999</v>
      </c>
      <c r="E245">
        <f>IFERROR(VLOOKUP($B245,Miljövärden!$B$2:$H$551,MATCH(E$2,Miljövärden!$B$2:$H$2,0),FALSE),"Saknas")</f>
        <v>12.899100000000001</v>
      </c>
      <c r="F245">
        <f>IFERROR(VLOOKUP($B245,Miljövärden!$B$2:$H$551,MATCH(F$2,Miljövärden!$B$2:$H$2,0),FALSE),"Saknas")</f>
        <v>1.0429799999999999E-2</v>
      </c>
      <c r="G245" t="str">
        <f>IFERROR(VLOOKUP($B245,Miljövärden!$B$2:$H$551,MATCH(G$2,Miljövärden!$B$2:$H$2,0),FALSE),"Nej, saknas")</f>
        <v>Nej</v>
      </c>
      <c r="H245" s="12" t="str">
        <f>IFERROR(VLOOKUP($B245,Miljövärden!$B$2:$H$551,MATCH(H$2,Miljövärden!$B$2:$H$2,0),FALSE),"Nej, saknas")</f>
        <v>Ja</v>
      </c>
      <c r="P245" s="17" t="str">
        <f t="shared" si="6"/>
        <v>ja</v>
      </c>
      <c r="R245">
        <f t="shared" si="7"/>
        <v>190</v>
      </c>
    </row>
    <row r="246" spans="1:18" x14ac:dyDescent="0.25">
      <c r="A246" s="2" t="s">
        <v>381</v>
      </c>
      <c r="B246" s="2" t="s">
        <v>383</v>
      </c>
      <c r="C246">
        <f>IFERROR(VLOOKUP($B246,Miljövärden!$B$2:$H$551,MATCH(C$2,Miljövärden!$B$2:$H$2,0),FALSE),"Saknas")</f>
        <v>0.123459</v>
      </c>
      <c r="D246">
        <f>IFERROR(VLOOKUP($B246,Miljövärden!$B$2:$H$551,MATCH(D$2,Miljövärden!$B$2:$H$2,0),FALSE),"Saknas")</f>
        <v>23.605399999999999</v>
      </c>
      <c r="E246">
        <f>IFERROR(VLOOKUP($B246,Miljövärden!$B$2:$H$551,MATCH(E$2,Miljövärden!$B$2:$H$2,0),FALSE),"Saknas")</f>
        <v>7.3959000000000001</v>
      </c>
      <c r="F246">
        <f>IFERROR(VLOOKUP($B246,Miljövärden!$B$2:$H$551,MATCH(F$2,Miljövärden!$B$2:$H$2,0),FALSE),"Saknas")</f>
        <v>1.67554E-2</v>
      </c>
      <c r="G246" t="str">
        <f>IFERROR(VLOOKUP($B246,Miljövärden!$B$2:$H$551,MATCH(G$2,Miljövärden!$B$2:$H$2,0),FALSE),"Nej, saknas")</f>
        <v>Nej</v>
      </c>
      <c r="H246" s="12" t="str">
        <f>IFERROR(VLOOKUP($B246,Miljövärden!$B$2:$H$551,MATCH(H$2,Miljövärden!$B$2:$H$2,0),FALSE),"Nej, saknas")</f>
        <v>Ja</v>
      </c>
      <c r="P246" s="17" t="str">
        <f t="shared" si="6"/>
        <v>ja</v>
      </c>
      <c r="R246">
        <f t="shared" si="7"/>
        <v>191</v>
      </c>
    </row>
    <row r="247" spans="1:18" x14ac:dyDescent="0.25">
      <c r="A247" s="2" t="s">
        <v>381</v>
      </c>
      <c r="B247" s="2" t="s">
        <v>384</v>
      </c>
      <c r="C247">
        <f>IFERROR(VLOOKUP($B247,Miljövärden!$B$2:$H$551,MATCH(C$2,Miljövärden!$B$2:$H$2,0),FALSE),"Saknas")</f>
        <v>0.296462</v>
      </c>
      <c r="D247">
        <f>IFERROR(VLOOKUP($B247,Miljövärden!$B$2:$H$551,MATCH(D$2,Miljövärden!$B$2:$H$2,0),FALSE),"Saknas")</f>
        <v>57.039400000000001</v>
      </c>
      <c r="E247">
        <f>IFERROR(VLOOKUP($B247,Miljövärden!$B$2:$H$551,MATCH(E$2,Miljövärden!$B$2:$H$2,0),FALSE),"Saknas")</f>
        <v>9.9936799999999995</v>
      </c>
      <c r="F247">
        <f>IFERROR(VLOOKUP($B247,Miljövärden!$B$2:$H$551,MATCH(F$2,Miljövärden!$B$2:$H$2,0),FALSE),"Saknas")</f>
        <v>6.94047E-2</v>
      </c>
      <c r="G247" t="str">
        <f>IFERROR(VLOOKUP($B247,Miljövärden!$B$2:$H$551,MATCH(G$2,Miljövärden!$B$2:$H$2,0),FALSE),"Nej, saknas")</f>
        <v>Nej</v>
      </c>
      <c r="H247" s="12" t="str">
        <f>IFERROR(VLOOKUP($B247,Miljövärden!$B$2:$H$551,MATCH(H$2,Miljövärden!$B$2:$H$2,0),FALSE),"Nej, saknas")</f>
        <v>Ja</v>
      </c>
      <c r="P247" s="17" t="str">
        <f t="shared" si="6"/>
        <v>ja</v>
      </c>
      <c r="R247">
        <f t="shared" si="7"/>
        <v>192</v>
      </c>
    </row>
    <row r="248" spans="1:18" x14ac:dyDescent="0.25">
      <c r="A248" s="2" t="s">
        <v>385</v>
      </c>
      <c r="B248" s="2" t="s">
        <v>386</v>
      </c>
      <c r="C248">
        <f>IFERROR(VLOOKUP($B248,Miljövärden!$B$2:$H$551,MATCH(C$2,Miljövärden!$B$2:$H$2,0),FALSE),"Saknas")</f>
        <v>0.12264700000000001</v>
      </c>
      <c r="D248">
        <f>IFERROR(VLOOKUP($B248,Miljövärden!$B$2:$H$551,MATCH(D$2,Miljövärden!$B$2:$H$2,0),FALSE),"Saknas")</f>
        <v>21.578099999999999</v>
      </c>
      <c r="E248">
        <f>IFERROR(VLOOKUP($B248,Miljövärden!$B$2:$H$551,MATCH(E$2,Miljövärden!$B$2:$H$2,0),FALSE),"Saknas")</f>
        <v>10.327400000000001</v>
      </c>
      <c r="F248">
        <f>IFERROR(VLOOKUP($B248,Miljövärden!$B$2:$H$551,MATCH(F$2,Miljövärden!$B$2:$H$2,0),FALSE),"Saknas")</f>
        <v>9.2048300000000007E-3</v>
      </c>
      <c r="G248" t="str">
        <f>IFERROR(VLOOKUP($B248,Miljövärden!$B$2:$H$551,MATCH(G$2,Miljövärden!$B$2:$H$2,0),FALSE),"Nej, saknas")</f>
        <v>Nej</v>
      </c>
      <c r="H248" s="12" t="str">
        <f>IFERROR(VLOOKUP($B248,Miljövärden!$B$2:$H$551,MATCH(H$2,Miljövärden!$B$2:$H$2,0),FALSE),"Nej, saknas")</f>
        <v>Ja</v>
      </c>
      <c r="P248" s="17" t="str">
        <f t="shared" si="6"/>
        <v>ja</v>
      </c>
      <c r="R248">
        <f t="shared" si="7"/>
        <v>193</v>
      </c>
    </row>
    <row r="249" spans="1:18" x14ac:dyDescent="0.25">
      <c r="A249" s="2" t="s">
        <v>387</v>
      </c>
      <c r="B249" s="2" t="s">
        <v>388</v>
      </c>
      <c r="C249">
        <f>IFERROR(VLOOKUP($B249,Miljövärden!$B$2:$H$551,MATCH(C$2,Miljövärden!$B$2:$H$2,0),FALSE),"Saknas")</f>
        <v>0.16075999999999999</v>
      </c>
      <c r="D249">
        <f>IFERROR(VLOOKUP($B249,Miljövärden!$B$2:$H$551,MATCH(D$2,Miljövärden!$B$2:$H$2,0),FALSE),"Saknas")</f>
        <v>68.539000000000001</v>
      </c>
      <c r="E249">
        <f>IFERROR(VLOOKUP($B249,Miljövärden!$B$2:$H$551,MATCH(E$2,Miljövärden!$B$2:$H$2,0),FALSE),"Saknas")</f>
        <v>8.1082000000000001</v>
      </c>
      <c r="F249">
        <f>IFERROR(VLOOKUP($B249,Miljövärden!$B$2:$H$551,MATCH(F$2,Miljövärden!$B$2:$H$2,0),FALSE),"Saknas")</f>
        <v>6.5645099999999998E-2</v>
      </c>
      <c r="G249" t="str">
        <f>IFERROR(VLOOKUP($B249,Miljövärden!$B$2:$H$551,MATCH(G$2,Miljövärden!$B$2:$H$2,0),FALSE),"Nej, saknas")</f>
        <v>Ja</v>
      </c>
      <c r="H249" s="12" t="str">
        <f>IFERROR(VLOOKUP($B249,Miljövärden!$B$2:$H$551,MATCH(H$2,Miljövärden!$B$2:$H$2,0),FALSE),"Nej, saknas")</f>
        <v>Ja</v>
      </c>
      <c r="P249" s="17" t="str">
        <f t="shared" si="6"/>
        <v>ja</v>
      </c>
      <c r="R249">
        <f t="shared" si="7"/>
        <v>194</v>
      </c>
    </row>
    <row r="250" spans="1:18" x14ac:dyDescent="0.25">
      <c r="A250" s="2" t="s">
        <v>389</v>
      </c>
      <c r="B250" s="2" t="s">
        <v>390</v>
      </c>
      <c r="C250">
        <f>IFERROR(VLOOKUP($B250,Miljövärden!$B$2:$H$551,MATCH(C$2,Miljövärden!$B$2:$H$2,0),FALSE),"Saknas")</f>
        <v>0.22758500000000001</v>
      </c>
      <c r="D250">
        <f>IFERROR(VLOOKUP($B250,Miljövärden!$B$2:$H$551,MATCH(D$2,Miljövärden!$B$2:$H$2,0),FALSE),"Saknas")</f>
        <v>18.8277</v>
      </c>
      <c r="E250">
        <f>IFERROR(VLOOKUP($B250,Miljövärden!$B$2:$H$551,MATCH(E$2,Miljövärden!$B$2:$H$2,0),FALSE),"Saknas")</f>
        <v>16.224399999999999</v>
      </c>
      <c r="F250">
        <f>IFERROR(VLOOKUP($B250,Miljövärden!$B$2:$H$551,MATCH(F$2,Miljövärden!$B$2:$H$2,0),FALSE),"Saknas")</f>
        <v>3.5889900000000002E-2</v>
      </c>
      <c r="G250" t="str">
        <f>IFERROR(VLOOKUP($B250,Miljövärden!$B$2:$H$551,MATCH(G$2,Miljövärden!$B$2:$H$2,0),FALSE),"Nej, saknas")</f>
        <v>Ja</v>
      </c>
      <c r="H250" s="12" t="str">
        <f>IFERROR(VLOOKUP($B250,Miljövärden!$B$2:$H$551,MATCH(H$2,Miljövärden!$B$2:$H$2,0),FALSE),"Nej, saknas")</f>
        <v>Ja</v>
      </c>
      <c r="P250" s="17" t="str">
        <f t="shared" si="6"/>
        <v>ja</v>
      </c>
      <c r="R250">
        <f t="shared" si="7"/>
        <v>195</v>
      </c>
    </row>
    <row r="251" spans="1:18" x14ac:dyDescent="0.25">
      <c r="A251" s="2" t="s">
        <v>389</v>
      </c>
      <c r="B251" s="2" t="s">
        <v>391</v>
      </c>
      <c r="C251">
        <f>IFERROR(VLOOKUP($B251,Miljövärden!$B$2:$H$551,MATCH(C$2,Miljövärden!$B$2:$H$2,0),FALSE),"Saknas")</f>
        <v>0.29069800000000001</v>
      </c>
      <c r="D251">
        <f>IFERROR(VLOOKUP($B251,Miljövärden!$B$2:$H$551,MATCH(D$2,Miljövärden!$B$2:$H$2,0),FALSE),"Saknas")</f>
        <v>59.2727</v>
      </c>
      <c r="E251">
        <f>IFERROR(VLOOKUP($B251,Miljövärden!$B$2:$H$551,MATCH(E$2,Miljövärden!$B$2:$H$2,0),FALSE),"Saknas")</f>
        <v>11.703200000000001</v>
      </c>
      <c r="F251">
        <f>IFERROR(VLOOKUP($B251,Miljövärden!$B$2:$H$551,MATCH(F$2,Miljövärden!$B$2:$H$2,0),FALSE),"Saknas")</f>
        <v>0.127586</v>
      </c>
      <c r="G251" t="str">
        <f>IFERROR(VLOOKUP($B251,Miljövärden!$B$2:$H$551,MATCH(G$2,Miljövärden!$B$2:$H$2,0),FALSE),"Nej, saknas")</f>
        <v>Ja</v>
      </c>
      <c r="H251" s="12" t="str">
        <f>IFERROR(VLOOKUP($B251,Miljövärden!$B$2:$H$551,MATCH(H$2,Miljövärden!$B$2:$H$2,0),FALSE),"Nej, saknas")</f>
        <v>Ja</v>
      </c>
      <c r="P251" s="17" t="str">
        <f t="shared" si="6"/>
        <v>ja</v>
      </c>
      <c r="R251">
        <f t="shared" si="7"/>
        <v>196</v>
      </c>
    </row>
    <row r="252" spans="1:18" x14ac:dyDescent="0.25">
      <c r="A252" s="2" t="s">
        <v>389</v>
      </c>
      <c r="B252" s="2" t="s">
        <v>392</v>
      </c>
      <c r="C252">
        <f>IFERROR(VLOOKUP($B252,Miljövärden!$B$2:$H$551,MATCH(C$2,Miljövärden!$B$2:$H$2,0),FALSE),"Saknas")</f>
        <v>0.18796099999999999</v>
      </c>
      <c r="D252">
        <f>IFERROR(VLOOKUP($B252,Miljövärden!$B$2:$H$551,MATCH(D$2,Miljövärden!$B$2:$H$2,0),FALSE),"Saknas")</f>
        <v>31.2546</v>
      </c>
      <c r="E252">
        <f>IFERROR(VLOOKUP($B252,Miljövärden!$B$2:$H$551,MATCH(E$2,Miljövärden!$B$2:$H$2,0),FALSE),"Saknas")</f>
        <v>7.1031300000000002</v>
      </c>
      <c r="F252">
        <f>IFERROR(VLOOKUP($B252,Miljövärden!$B$2:$H$551,MATCH(F$2,Miljövärden!$B$2:$H$2,0),FALSE),"Saknas")</f>
        <v>8.6054800000000001E-2</v>
      </c>
      <c r="G252" t="str">
        <f>IFERROR(VLOOKUP($B252,Miljövärden!$B$2:$H$551,MATCH(G$2,Miljövärden!$B$2:$H$2,0),FALSE),"Nej, saknas")</f>
        <v>Ja</v>
      </c>
      <c r="H252" s="12" t="str">
        <f>IFERROR(VLOOKUP($B252,Miljövärden!$B$2:$H$551,MATCH(H$2,Miljövärden!$B$2:$H$2,0),FALSE),"Nej, saknas")</f>
        <v>Ja</v>
      </c>
      <c r="P252" s="17" t="str">
        <f t="shared" si="6"/>
        <v>ja</v>
      </c>
      <c r="R252">
        <f t="shared" si="7"/>
        <v>197</v>
      </c>
    </row>
    <row r="253" spans="1:18" x14ac:dyDescent="0.25">
      <c r="A253" s="2" t="s">
        <v>393</v>
      </c>
      <c r="B253" s="2" t="s">
        <v>394</v>
      </c>
      <c r="C253">
        <f>IFERROR(VLOOKUP($B253,Miljövärden!$B$2:$H$551,MATCH(C$2,Miljövärden!$B$2:$H$2,0),FALSE),"Saknas")</f>
        <v>0.18301400000000001</v>
      </c>
      <c r="D253">
        <f>IFERROR(VLOOKUP($B253,Miljövärden!$B$2:$H$551,MATCH(D$2,Miljövärden!$B$2:$H$2,0),FALSE),"Saknas")</f>
        <v>34.3583</v>
      </c>
      <c r="E253">
        <f>IFERROR(VLOOKUP($B253,Miljövärden!$B$2:$H$551,MATCH(E$2,Miljövärden!$B$2:$H$2,0),FALSE),"Saknas")</f>
        <v>9.2638800000000003</v>
      </c>
      <c r="F253">
        <f>IFERROR(VLOOKUP($B253,Miljövärden!$B$2:$H$551,MATCH(F$2,Miljövärden!$B$2:$H$2,0),FALSE),"Saknas")</f>
        <v>4.4262299999999997E-2</v>
      </c>
      <c r="G253" t="str">
        <f>IFERROR(VLOOKUP($B253,Miljövärden!$B$2:$H$551,MATCH(G$2,Miljövärden!$B$2:$H$2,0),FALSE),"Nej, saknas")</f>
        <v>Ja</v>
      </c>
      <c r="H253" s="12" t="str">
        <f>IFERROR(VLOOKUP($B253,Miljövärden!$B$2:$H$551,MATCH(H$2,Miljövärden!$B$2:$H$2,0),FALSE),"Nej, saknas")</f>
        <v>Ja</v>
      </c>
      <c r="P253" s="17" t="str">
        <f t="shared" si="6"/>
        <v>ja</v>
      </c>
      <c r="R253">
        <f t="shared" si="7"/>
        <v>198</v>
      </c>
    </row>
    <row r="254" spans="1:18" x14ac:dyDescent="0.25">
      <c r="A254" s="2" t="s">
        <v>395</v>
      </c>
      <c r="B254" s="2" t="s">
        <v>396</v>
      </c>
      <c r="C254">
        <f>IFERROR(VLOOKUP($B254,Miljövärden!$B$2:$H$551,MATCH(C$2,Miljövärden!$B$2:$H$2,0),FALSE),"Saknas")</f>
        <v>0.274561</v>
      </c>
      <c r="D254">
        <f>IFERROR(VLOOKUP($B254,Miljövärden!$B$2:$H$551,MATCH(D$2,Miljövärden!$B$2:$H$2,0),FALSE),"Saknas")</f>
        <v>49.342599999999997</v>
      </c>
      <c r="E254">
        <f>IFERROR(VLOOKUP($B254,Miljövärden!$B$2:$H$551,MATCH(E$2,Miljövärden!$B$2:$H$2,0),FALSE),"Saknas")</f>
        <v>8.7610499999999991</v>
      </c>
      <c r="F254">
        <f>IFERROR(VLOOKUP($B254,Miljövärden!$B$2:$H$551,MATCH(F$2,Miljövärden!$B$2:$H$2,0),FALSE),"Saknas")</f>
        <v>5.6232900000000002E-2</v>
      </c>
      <c r="G254" t="str">
        <f>IFERROR(VLOOKUP($B254,Miljövärden!$B$2:$H$551,MATCH(G$2,Miljövärden!$B$2:$H$2,0),FALSE),"Nej, saknas")</f>
        <v>Nej</v>
      </c>
      <c r="H254" s="12" t="str">
        <f>IFERROR(VLOOKUP($B254,Miljövärden!$B$2:$H$551,MATCH(H$2,Miljövärden!$B$2:$H$2,0),FALSE),"Nej, saknas")</f>
        <v>Ja</v>
      </c>
      <c r="P254" s="17" t="str">
        <f t="shared" si="6"/>
        <v>ja</v>
      </c>
      <c r="R254">
        <f t="shared" si="7"/>
        <v>199</v>
      </c>
    </row>
    <row r="255" spans="1:18" x14ac:dyDescent="0.25">
      <c r="A255" s="2" t="s">
        <v>395</v>
      </c>
      <c r="B255" s="2" t="s">
        <v>397</v>
      </c>
      <c r="C255">
        <f>IFERROR(VLOOKUP($B255,Miljövärden!$B$2:$H$551,MATCH(C$2,Miljövärden!$B$2:$H$2,0),FALSE),"Saknas")</f>
        <v>0.19867599999999999</v>
      </c>
      <c r="D255">
        <f>IFERROR(VLOOKUP($B255,Miljövärden!$B$2:$H$551,MATCH(D$2,Miljövärden!$B$2:$H$2,0),FALSE),"Saknas")</f>
        <v>21.436199999999999</v>
      </c>
      <c r="E255">
        <f>IFERROR(VLOOKUP($B255,Miljövärden!$B$2:$H$551,MATCH(E$2,Miljövärden!$B$2:$H$2,0),FALSE),"Saknas")</f>
        <v>13.9278</v>
      </c>
      <c r="F255">
        <f>IFERROR(VLOOKUP($B255,Miljövärden!$B$2:$H$551,MATCH(F$2,Miljövärden!$B$2:$H$2,0),FALSE),"Saknas")</f>
        <v>3.4558899999999997E-2</v>
      </c>
      <c r="G255" t="str">
        <f>IFERROR(VLOOKUP($B255,Miljövärden!$B$2:$H$551,MATCH(G$2,Miljövärden!$B$2:$H$2,0),FALSE),"Nej, saknas")</f>
        <v>Nej</v>
      </c>
      <c r="H255" s="12" t="str">
        <f>IFERROR(VLOOKUP($B255,Miljövärden!$B$2:$H$551,MATCH(H$2,Miljövärden!$B$2:$H$2,0),FALSE),"Nej, saknas")</f>
        <v>Ja</v>
      </c>
      <c r="P255" s="17" t="str">
        <f t="shared" si="6"/>
        <v>ja</v>
      </c>
      <c r="R255">
        <f t="shared" si="7"/>
        <v>200</v>
      </c>
    </row>
    <row r="256" spans="1:18" x14ac:dyDescent="0.25">
      <c r="A256" s="2" t="s">
        <v>398</v>
      </c>
      <c r="B256" s="2" t="s">
        <v>399</v>
      </c>
      <c r="C256">
        <f>IFERROR(VLOOKUP($B256,Miljövärden!$B$2:$H$551,MATCH(C$2,Miljövärden!$B$2:$H$2,0),FALSE),"Saknas")</f>
        <v>3.4856999999999999E-2</v>
      </c>
      <c r="D256">
        <f>IFERROR(VLOOKUP($B256,Miljövärden!$B$2:$H$551,MATCH(D$2,Miljövärden!$B$2:$H$2,0),FALSE),"Saknas")</f>
        <v>9.0094899999999996</v>
      </c>
      <c r="E256">
        <f>IFERROR(VLOOKUP($B256,Miljövärden!$B$2:$H$551,MATCH(E$2,Miljövärden!$B$2:$H$2,0),FALSE),"Saknas")</f>
        <v>6.5952999999999999</v>
      </c>
      <c r="F256">
        <f>IFERROR(VLOOKUP($B256,Miljövärden!$B$2:$H$551,MATCH(F$2,Miljövärden!$B$2:$H$2,0),FALSE),"Saknas")</f>
        <v>2.3661899999999998E-3</v>
      </c>
      <c r="G256" t="str">
        <f>IFERROR(VLOOKUP($B256,Miljövärden!$B$2:$H$551,MATCH(G$2,Miljövärden!$B$2:$H$2,0),FALSE),"Nej, saknas")</f>
        <v>Nej</v>
      </c>
      <c r="H256" s="12" t="str">
        <f>IFERROR(VLOOKUP($B256,Miljövärden!$B$2:$H$551,MATCH(H$2,Miljövärden!$B$2:$H$2,0),FALSE),"Nej, saknas")</f>
        <v>Ja</v>
      </c>
      <c r="P256" s="17" t="str">
        <f t="shared" si="6"/>
        <v>ja</v>
      </c>
      <c r="R256">
        <f t="shared" si="7"/>
        <v>201</v>
      </c>
    </row>
    <row r="257" spans="1:18" x14ac:dyDescent="0.25">
      <c r="A257" s="2" t="s">
        <v>400</v>
      </c>
      <c r="B257" s="2" t="s">
        <v>401</v>
      </c>
      <c r="C257">
        <f>IFERROR(VLOOKUP($B257,Miljövärden!$B$2:$H$551,MATCH(C$2,Miljövärden!$B$2:$H$2,0),FALSE),"Saknas")</f>
        <v>8.4324200000000002E-2</v>
      </c>
      <c r="D257">
        <f>IFERROR(VLOOKUP($B257,Miljövärden!$B$2:$H$551,MATCH(D$2,Miljövärden!$B$2:$H$2,0),FALSE),"Saknas")</f>
        <v>13.886699999999999</v>
      </c>
      <c r="E257">
        <f>IFERROR(VLOOKUP($B257,Miljövärden!$B$2:$H$551,MATCH(E$2,Miljövärden!$B$2:$H$2,0),FALSE),"Saknas")</f>
        <v>0.30023899999999998</v>
      </c>
      <c r="F257">
        <f>IFERROR(VLOOKUP($B257,Miljövärden!$B$2:$H$551,MATCH(F$2,Miljövärden!$B$2:$H$2,0),FALSE),"Saknas")</f>
        <v>2.18841E-2</v>
      </c>
      <c r="G257" t="str">
        <f>IFERROR(VLOOKUP($B257,Miljövärden!$B$2:$H$551,MATCH(G$2,Miljövärden!$B$2:$H$2,0),FALSE),"Nej, saknas")</f>
        <v>Ja</v>
      </c>
      <c r="H257" s="12" t="str">
        <f>IFERROR(VLOOKUP($B257,Miljövärden!$B$2:$H$551,MATCH(H$2,Miljövärden!$B$2:$H$2,0),FALSE),"Nej, saknas")</f>
        <v>Ja</v>
      </c>
      <c r="P257" s="17" t="str">
        <f t="shared" si="6"/>
        <v>ja</v>
      </c>
      <c r="R257">
        <f t="shared" si="7"/>
        <v>202</v>
      </c>
    </row>
    <row r="258" spans="1:18" x14ac:dyDescent="0.25">
      <c r="A258" s="2" t="s">
        <v>402</v>
      </c>
      <c r="B258" s="2" t="s">
        <v>403</v>
      </c>
      <c r="C258">
        <f>IFERROR(VLOOKUP($B258,Miljövärden!$B$2:$H$551,MATCH(C$2,Miljövärden!$B$2:$H$2,0),FALSE),"Saknas")</f>
        <v>0</v>
      </c>
      <c r="D258">
        <f>IFERROR(VLOOKUP($B258,Miljövärden!$B$2:$H$551,MATCH(D$2,Miljövärden!$B$2:$H$2,0),FALSE),"Saknas")</f>
        <v>0</v>
      </c>
      <c r="E258">
        <f>IFERROR(VLOOKUP($B258,Miljövärden!$B$2:$H$551,MATCH(E$2,Miljövärden!$B$2:$H$2,0),FALSE),"Saknas")</f>
        <v>0</v>
      </c>
      <c r="F258">
        <f>IFERROR(VLOOKUP($B258,Miljövärden!$B$2:$H$551,MATCH(F$2,Miljövärden!$B$2:$H$2,0),FALSE),"Saknas")</f>
        <v>0</v>
      </c>
      <c r="G258" t="str">
        <f>IFERROR(VLOOKUP($B258,Miljövärden!$B$2:$H$551,MATCH(G$2,Miljövärden!$B$2:$H$2,0),FALSE),"Nej, saknas")</f>
        <v>Nej</v>
      </c>
      <c r="H258" s="12" t="str">
        <f>IFERROR(VLOOKUP($B258,Miljövärden!$B$2:$H$551,MATCH(H$2,Miljövärden!$B$2:$H$2,0),FALSE),"Nej, saknas")</f>
        <v>Nej</v>
      </c>
      <c r="P258" s="17" t="str">
        <f t="shared" si="6"/>
        <v>nej</v>
      </c>
      <c r="R258">
        <f t="shared" si="7"/>
        <v>202</v>
      </c>
    </row>
    <row r="259" spans="1:18" x14ac:dyDescent="0.25">
      <c r="A259" s="2" t="s">
        <v>727</v>
      </c>
      <c r="B259" s="5" t="s">
        <v>1059</v>
      </c>
      <c r="C259" t="str">
        <f>IFERROR(VLOOKUP($B259,Miljövärden!$B$2:$H$551,MATCH(C$2,Miljövärden!$B$2:$H$2,0),FALSE),"Saknas")</f>
        <v>Saknas</v>
      </c>
      <c r="D259" t="str">
        <f>IFERROR(VLOOKUP($B259,Miljövärden!$B$2:$H$551,MATCH(D$2,Miljövärden!$B$2:$H$2,0),FALSE),"Saknas")</f>
        <v>Saknas</v>
      </c>
      <c r="E259" t="str">
        <f>IFERROR(VLOOKUP($B259,Miljövärden!$B$2:$H$551,MATCH(E$2,Miljövärden!$B$2:$H$2,0),FALSE),"Saknas")</f>
        <v>Saknas</v>
      </c>
      <c r="F259" t="str">
        <f>IFERROR(VLOOKUP($B259,Miljövärden!$B$2:$H$551,MATCH(F$2,Miljövärden!$B$2:$H$2,0),FALSE),"Saknas")</f>
        <v>Saknas</v>
      </c>
      <c r="G259" t="str">
        <f>IFERROR(VLOOKUP($B259,Miljövärden!$B$2:$H$551,MATCH(G$2,Miljövärden!$B$2:$H$2,0),FALSE),"Nej, saknas")</f>
        <v>Nej, saknas</v>
      </c>
      <c r="H259" s="12" t="str">
        <f>IFERROR(VLOOKUP($B259,Miljövärden!$B$2:$H$551,MATCH(H$2,Miljövärden!$B$2:$H$2,0),FALSE),"Nej, saknas")</f>
        <v>Nej, saknas</v>
      </c>
      <c r="P259" s="17" t="str">
        <f t="shared" ref="P259:P322" si="8">IF(K259="x","nej",
IF(L259="x","ja",
IF(H259="ja","ja","nej")))</f>
        <v>nej</v>
      </c>
      <c r="R259">
        <f t="shared" si="7"/>
        <v>202</v>
      </c>
    </row>
    <row r="260" spans="1:18" x14ac:dyDescent="0.25">
      <c r="A260" s="2" t="s">
        <v>405</v>
      </c>
      <c r="B260" s="5" t="s">
        <v>1060</v>
      </c>
      <c r="C260">
        <f>IFERROR(VLOOKUP($B260,Miljövärden!$B$2:$H$551,MATCH(C$2,Miljövärden!$B$2:$H$2,0),FALSE),"Saknas")</f>
        <v>0</v>
      </c>
      <c r="D260">
        <f>IFERROR(VLOOKUP($B260,Miljövärden!$B$2:$H$551,MATCH(D$2,Miljövärden!$B$2:$H$2,0),FALSE),"Saknas")</f>
        <v>0</v>
      </c>
      <c r="E260">
        <f>IFERROR(VLOOKUP($B260,Miljövärden!$B$2:$H$551,MATCH(E$2,Miljövärden!$B$2:$H$2,0),FALSE),"Saknas")</f>
        <v>0</v>
      </c>
      <c r="F260">
        <f>IFERROR(VLOOKUP($B260,Miljövärden!$B$2:$H$551,MATCH(F$2,Miljövärden!$B$2:$H$2,0),FALSE),"Saknas")</f>
        <v>0</v>
      </c>
      <c r="G260" t="str">
        <f>IFERROR(VLOOKUP($B260,Miljövärden!$B$2:$H$551,MATCH(G$2,Miljövärden!$B$2:$H$2,0),FALSE),"Nej, saknas")</f>
        <v>Nej</v>
      </c>
      <c r="H260" s="12" t="str">
        <f>IFERROR(VLOOKUP($B260,Miljövärden!$B$2:$H$551,MATCH(H$2,Miljövärden!$B$2:$H$2,0),FALSE),"Nej, saknas")</f>
        <v>Nej</v>
      </c>
      <c r="P260" s="17" t="str">
        <f t="shared" si="8"/>
        <v>nej</v>
      </c>
      <c r="R260">
        <f t="shared" si="7"/>
        <v>202</v>
      </c>
    </row>
    <row r="261" spans="1:18" x14ac:dyDescent="0.25">
      <c r="A261" s="2" t="s">
        <v>405</v>
      </c>
      <c r="B261" s="5" t="s">
        <v>1061</v>
      </c>
      <c r="C261">
        <f>IFERROR(VLOOKUP($B261,Miljövärden!$B$2:$H$551,MATCH(C$2,Miljövärden!$B$2:$H$2,0),FALSE),"Saknas")</f>
        <v>0</v>
      </c>
      <c r="D261">
        <f>IFERROR(VLOOKUP($B261,Miljövärden!$B$2:$H$551,MATCH(D$2,Miljövärden!$B$2:$H$2,0),FALSE),"Saknas")</f>
        <v>0</v>
      </c>
      <c r="E261">
        <f>IFERROR(VLOOKUP($B261,Miljövärden!$B$2:$H$551,MATCH(E$2,Miljövärden!$B$2:$H$2,0),FALSE),"Saknas")</f>
        <v>0</v>
      </c>
      <c r="F261">
        <f>IFERROR(VLOOKUP($B261,Miljövärden!$B$2:$H$551,MATCH(F$2,Miljövärden!$B$2:$H$2,0),FALSE),"Saknas")</f>
        <v>0</v>
      </c>
      <c r="G261" t="str">
        <f>IFERROR(VLOOKUP($B261,Miljövärden!$B$2:$H$551,MATCH(G$2,Miljövärden!$B$2:$H$2,0),FALSE),"Nej, saknas")</f>
        <v>Nej</v>
      </c>
      <c r="H261" s="12" t="str">
        <f>IFERROR(VLOOKUP($B261,Miljövärden!$B$2:$H$551,MATCH(H$2,Miljövärden!$B$2:$H$2,0),FALSE),"Nej, saknas")</f>
        <v>Nej</v>
      </c>
      <c r="P261" s="17" t="str">
        <f t="shared" si="8"/>
        <v>nej</v>
      </c>
      <c r="R261">
        <f t="shared" ref="R261:R324" si="9">IF(ISERROR(P261),R260,IF(P261="ja",R260+1,R260))</f>
        <v>202</v>
      </c>
    </row>
    <row r="262" spans="1:18" x14ac:dyDescent="0.25">
      <c r="A262" s="2" t="s">
        <v>405</v>
      </c>
      <c r="B262" s="5" t="s">
        <v>1062</v>
      </c>
      <c r="C262">
        <f>IFERROR(VLOOKUP($B262,Miljövärden!$B$2:$H$551,MATCH(C$2,Miljövärden!$B$2:$H$2,0),FALSE),"Saknas")</f>
        <v>0</v>
      </c>
      <c r="D262">
        <f>IFERROR(VLOOKUP($B262,Miljövärden!$B$2:$H$551,MATCH(D$2,Miljövärden!$B$2:$H$2,0),FALSE),"Saknas")</f>
        <v>0</v>
      </c>
      <c r="E262">
        <f>IFERROR(VLOOKUP($B262,Miljövärden!$B$2:$H$551,MATCH(E$2,Miljövärden!$B$2:$H$2,0),FALSE),"Saknas")</f>
        <v>0</v>
      </c>
      <c r="F262">
        <f>IFERROR(VLOOKUP($B262,Miljövärden!$B$2:$H$551,MATCH(F$2,Miljövärden!$B$2:$H$2,0),FALSE),"Saknas")</f>
        <v>0</v>
      </c>
      <c r="G262" t="str">
        <f>IFERROR(VLOOKUP($B262,Miljövärden!$B$2:$H$551,MATCH(G$2,Miljövärden!$B$2:$H$2,0),FALSE),"Nej, saknas")</f>
        <v>Nej</v>
      </c>
      <c r="H262" s="12" t="str">
        <f>IFERROR(VLOOKUP($B262,Miljövärden!$B$2:$H$551,MATCH(H$2,Miljövärden!$B$2:$H$2,0),FALSE),"Nej, saknas")</f>
        <v>Nej</v>
      </c>
      <c r="P262" s="17" t="str">
        <f t="shared" si="8"/>
        <v>nej</v>
      </c>
      <c r="R262">
        <f t="shared" si="9"/>
        <v>202</v>
      </c>
    </row>
    <row r="263" spans="1:18" x14ac:dyDescent="0.25">
      <c r="A263" s="2" t="s">
        <v>408</v>
      </c>
      <c r="B263" s="2" t="s">
        <v>409</v>
      </c>
      <c r="C263">
        <f>IFERROR(VLOOKUP($B263,Miljövärden!$B$2:$H$551,MATCH(C$2,Miljövärden!$B$2:$H$2,0),FALSE),"Saknas")</f>
        <v>2.8405199999999999E-2</v>
      </c>
      <c r="D263">
        <f>IFERROR(VLOOKUP($B263,Miljövärden!$B$2:$H$551,MATCH(D$2,Miljövärden!$B$2:$H$2,0),FALSE),"Saknas")</f>
        <v>7.1430999999999996</v>
      </c>
      <c r="E263">
        <f>IFERROR(VLOOKUP($B263,Miljövärden!$B$2:$H$551,MATCH(E$2,Miljövärden!$B$2:$H$2,0),FALSE),"Saknas")</f>
        <v>5.69339</v>
      </c>
      <c r="F263">
        <f>IFERROR(VLOOKUP($B263,Miljövärden!$B$2:$H$551,MATCH(F$2,Miljövärden!$B$2:$H$2,0),FALSE),"Saknas")</f>
        <v>1.7775899999999999E-4</v>
      </c>
      <c r="G263" t="str">
        <f>IFERROR(VLOOKUP($B263,Miljövärden!$B$2:$H$551,MATCH(G$2,Miljövärden!$B$2:$H$2,0),FALSE),"Nej, saknas")</f>
        <v>Ja</v>
      </c>
      <c r="H263" s="12" t="str">
        <f>IFERROR(VLOOKUP($B263,Miljövärden!$B$2:$H$551,MATCH(H$2,Miljövärden!$B$2:$H$2,0),FALSE),"Nej, saknas")</f>
        <v>Ja</v>
      </c>
      <c r="P263" s="17" t="str">
        <f t="shared" si="8"/>
        <v>ja</v>
      </c>
      <c r="R263">
        <f t="shared" si="9"/>
        <v>203</v>
      </c>
    </row>
    <row r="264" spans="1:18" x14ac:dyDescent="0.25">
      <c r="A264" s="2" t="s">
        <v>410</v>
      </c>
      <c r="B264" s="2" t="s">
        <v>411</v>
      </c>
      <c r="C264">
        <f>IFERROR(VLOOKUP($B264,Miljövärden!$B$2:$H$551,MATCH(C$2,Miljövärden!$B$2:$H$2,0),FALSE),"Saknas")</f>
        <v>0.30324800000000002</v>
      </c>
      <c r="D264">
        <f>IFERROR(VLOOKUP($B264,Miljövärden!$B$2:$H$551,MATCH(D$2,Miljövärden!$B$2:$H$2,0),FALSE),"Saknas")</f>
        <v>8.6729099999999999</v>
      </c>
      <c r="E264">
        <f>IFERROR(VLOOKUP($B264,Miljövärden!$B$2:$H$551,MATCH(E$2,Miljövärden!$B$2:$H$2,0),FALSE),"Saknas")</f>
        <v>15.558400000000001</v>
      </c>
      <c r="F264">
        <f>IFERROR(VLOOKUP($B264,Miljövärden!$B$2:$H$551,MATCH(F$2,Miljövärden!$B$2:$H$2,0),FALSE),"Saknas")</f>
        <v>4.9230799999999998E-3</v>
      </c>
      <c r="G264" t="str">
        <f>IFERROR(VLOOKUP($B264,Miljövärden!$B$2:$H$551,MATCH(G$2,Miljövärden!$B$2:$H$2,0),FALSE),"Nej, saknas")</f>
        <v>Ja</v>
      </c>
      <c r="H264" s="12" t="str">
        <f>IFERROR(VLOOKUP($B264,Miljövärden!$B$2:$H$551,MATCH(H$2,Miljövärden!$B$2:$H$2,0),FALSE),"Nej, saknas")</f>
        <v>Ja</v>
      </c>
      <c r="P264" s="17" t="str">
        <f t="shared" si="8"/>
        <v>ja</v>
      </c>
      <c r="R264">
        <f t="shared" si="9"/>
        <v>204</v>
      </c>
    </row>
    <row r="265" spans="1:18" x14ac:dyDescent="0.25">
      <c r="A265" s="2" t="s">
        <v>410</v>
      </c>
      <c r="B265" s="2" t="s">
        <v>412</v>
      </c>
      <c r="C265">
        <f>IFERROR(VLOOKUP($B265,Miljövärden!$B$2:$H$551,MATCH(C$2,Miljövärden!$B$2:$H$2,0),FALSE),"Saknas")</f>
        <v>2.5015699999999998E-2</v>
      </c>
      <c r="D265">
        <f>IFERROR(VLOOKUP($B265,Miljövärden!$B$2:$H$551,MATCH(D$2,Miljövärden!$B$2:$H$2,0),FALSE),"Saknas")</f>
        <v>3.9298700000000002</v>
      </c>
      <c r="E265">
        <f>IFERROR(VLOOKUP($B265,Miljövärden!$B$2:$H$551,MATCH(E$2,Miljövärden!$B$2:$H$2,0),FALSE),"Saknas")</f>
        <v>0.30315300000000001</v>
      </c>
      <c r="F265">
        <f>IFERROR(VLOOKUP($B265,Miljövärden!$B$2:$H$551,MATCH(F$2,Miljövärden!$B$2:$H$2,0),FALSE),"Saknas")</f>
        <v>1.2283799999999999E-2</v>
      </c>
      <c r="G265" t="str">
        <f>IFERROR(VLOOKUP($B265,Miljövärden!$B$2:$H$551,MATCH(G$2,Miljövärden!$B$2:$H$2,0),FALSE),"Nej, saknas")</f>
        <v>Ja</v>
      </c>
      <c r="H265" s="12" t="str">
        <f>IFERROR(VLOOKUP($B265,Miljövärden!$B$2:$H$551,MATCH(H$2,Miljövärden!$B$2:$H$2,0),FALSE),"Nej, saknas")</f>
        <v>Ja</v>
      </c>
      <c r="P265" s="17" t="str">
        <f t="shared" si="8"/>
        <v>ja</v>
      </c>
      <c r="R265">
        <f t="shared" si="9"/>
        <v>205</v>
      </c>
    </row>
    <row r="266" spans="1:18" x14ac:dyDescent="0.25">
      <c r="A266" s="2" t="s">
        <v>410</v>
      </c>
      <c r="B266" s="2" t="s">
        <v>413</v>
      </c>
      <c r="C266">
        <f>IFERROR(VLOOKUP($B266,Miljövärden!$B$2:$H$551,MATCH(C$2,Miljövärden!$B$2:$H$2,0),FALSE),"Saknas")</f>
        <v>7.5502E-2</v>
      </c>
      <c r="D266">
        <f>IFERROR(VLOOKUP($B266,Miljövärden!$B$2:$H$551,MATCH(D$2,Miljövärden!$B$2:$H$2,0),FALSE),"Saknas")</f>
        <v>12.693899999999999</v>
      </c>
      <c r="E266">
        <f>IFERROR(VLOOKUP($B266,Miljövärden!$B$2:$H$551,MATCH(E$2,Miljövärden!$B$2:$H$2,0),FALSE),"Saknas")</f>
        <v>9.8038000000000007</v>
      </c>
      <c r="F266">
        <f>IFERROR(VLOOKUP($B266,Miljövärden!$B$2:$H$551,MATCH(F$2,Miljövärden!$B$2:$H$2,0),FALSE),"Saknas")</f>
        <v>0</v>
      </c>
      <c r="G266" t="str">
        <f>IFERROR(VLOOKUP($B266,Miljövärden!$B$2:$H$551,MATCH(G$2,Miljövärden!$B$2:$H$2,0),FALSE),"Nej, saknas")</f>
        <v>Ja</v>
      </c>
      <c r="H266" s="12" t="str">
        <f>IFERROR(VLOOKUP($B266,Miljövärden!$B$2:$H$551,MATCH(H$2,Miljövärden!$B$2:$H$2,0),FALSE),"Nej, saknas")</f>
        <v>Ja</v>
      </c>
      <c r="P266" s="17" t="str">
        <f t="shared" si="8"/>
        <v>ja</v>
      </c>
      <c r="R266">
        <f t="shared" si="9"/>
        <v>206</v>
      </c>
    </row>
    <row r="267" spans="1:18" x14ac:dyDescent="0.25">
      <c r="A267" s="2" t="s">
        <v>410</v>
      </c>
      <c r="B267" s="2" t="s">
        <v>414</v>
      </c>
      <c r="C267">
        <f>IFERROR(VLOOKUP($B267,Miljövärden!$B$2:$H$551,MATCH(C$2,Miljövärden!$B$2:$H$2,0),FALSE),"Saknas")</f>
        <v>0.42031200000000002</v>
      </c>
      <c r="D267">
        <f>IFERROR(VLOOKUP($B267,Miljövärden!$B$2:$H$551,MATCH(D$2,Miljövärden!$B$2:$H$2,0),FALSE),"Saknas")</f>
        <v>17.78</v>
      </c>
      <c r="E267">
        <f>IFERROR(VLOOKUP($B267,Miljövärden!$B$2:$H$551,MATCH(E$2,Miljövärden!$B$2:$H$2,0),FALSE),"Saknas")</f>
        <v>15.9399</v>
      </c>
      <c r="F267">
        <f>IFERROR(VLOOKUP($B267,Miljövärden!$B$2:$H$551,MATCH(F$2,Miljövärden!$B$2:$H$2,0),FALSE),"Saknas")</f>
        <v>2.8757899999999999E-2</v>
      </c>
      <c r="G267" t="str">
        <f>IFERROR(VLOOKUP($B267,Miljövärden!$B$2:$H$551,MATCH(G$2,Miljövärden!$B$2:$H$2,0),FALSE),"Nej, saknas")</f>
        <v>Ja</v>
      </c>
      <c r="H267" s="12" t="str">
        <f>IFERROR(VLOOKUP($B267,Miljövärden!$B$2:$H$551,MATCH(H$2,Miljövärden!$B$2:$H$2,0),FALSE),"Nej, saknas")</f>
        <v>Ja</v>
      </c>
      <c r="P267" s="17" t="str">
        <f t="shared" si="8"/>
        <v>ja</v>
      </c>
      <c r="R267">
        <f t="shared" si="9"/>
        <v>207</v>
      </c>
    </row>
    <row r="268" spans="1:18" x14ac:dyDescent="0.25">
      <c r="A268" s="2" t="s">
        <v>415</v>
      </c>
      <c r="B268" s="2" t="s">
        <v>416</v>
      </c>
      <c r="C268">
        <f>IFERROR(VLOOKUP($B268,Miljövärden!$B$2:$H$551,MATCH(C$2,Miljövärden!$B$2:$H$2,0),FALSE),"Saknas")</f>
        <v>0</v>
      </c>
      <c r="D268">
        <f>IFERROR(VLOOKUP($B268,Miljövärden!$B$2:$H$551,MATCH(D$2,Miljövärden!$B$2:$H$2,0),FALSE),"Saknas")</f>
        <v>0</v>
      </c>
      <c r="E268">
        <f>IFERROR(VLOOKUP($B268,Miljövärden!$B$2:$H$551,MATCH(E$2,Miljövärden!$B$2:$H$2,0),FALSE),"Saknas")</f>
        <v>0</v>
      </c>
      <c r="F268">
        <f>IFERROR(VLOOKUP($B268,Miljövärden!$B$2:$H$551,MATCH(F$2,Miljövärden!$B$2:$H$2,0),FALSE),"Saknas")</f>
        <v>0</v>
      </c>
      <c r="G268" t="str">
        <f>IFERROR(VLOOKUP($B268,Miljövärden!$B$2:$H$551,MATCH(G$2,Miljövärden!$B$2:$H$2,0),FALSE),"Nej, saknas")</f>
        <v>Nej</v>
      </c>
      <c r="H268" s="12" t="str">
        <f>IFERROR(VLOOKUP($B268,Miljövärden!$B$2:$H$551,MATCH(H$2,Miljövärden!$B$2:$H$2,0),FALSE),"Nej, saknas")</f>
        <v>Nej</v>
      </c>
      <c r="P268" s="17" t="str">
        <f t="shared" si="8"/>
        <v>nej</v>
      </c>
      <c r="R268">
        <f t="shared" si="9"/>
        <v>207</v>
      </c>
    </row>
    <row r="269" spans="1:18" x14ac:dyDescent="0.25">
      <c r="A269" s="2" t="s">
        <v>417</v>
      </c>
      <c r="B269" s="2" t="s">
        <v>418</v>
      </c>
      <c r="C269">
        <f>IFERROR(VLOOKUP($B269,Miljövärden!$B$2:$H$551,MATCH(C$2,Miljövärden!$B$2:$H$2,0),FALSE),"Saknas")</f>
        <v>0.29830000000000001</v>
      </c>
      <c r="D269">
        <f>IFERROR(VLOOKUP($B269,Miljövärden!$B$2:$H$551,MATCH(D$2,Miljövärden!$B$2:$H$2,0),FALSE),"Saknas")</f>
        <v>46.964300000000001</v>
      </c>
      <c r="E269">
        <f>IFERROR(VLOOKUP($B269,Miljövärden!$B$2:$H$551,MATCH(E$2,Miljövärden!$B$2:$H$2,0),FALSE),"Saknas")</f>
        <v>13.089</v>
      </c>
      <c r="F269">
        <f>IFERROR(VLOOKUP($B269,Miljövärden!$B$2:$H$551,MATCH(F$2,Miljövärden!$B$2:$H$2,0),FALSE),"Saknas")</f>
        <v>4.2750299999999998E-2</v>
      </c>
      <c r="G269" t="str">
        <f>IFERROR(VLOOKUP($B269,Miljövärden!$B$2:$H$551,MATCH(G$2,Miljövärden!$B$2:$H$2,0),FALSE),"Nej, saknas")</f>
        <v>Ja</v>
      </c>
      <c r="H269" s="12" t="str">
        <f>IFERROR(VLOOKUP($B269,Miljövärden!$B$2:$H$551,MATCH(H$2,Miljövärden!$B$2:$H$2,0),FALSE),"Nej, saknas")</f>
        <v>Ja</v>
      </c>
      <c r="P269" s="17" t="str">
        <f t="shared" si="8"/>
        <v>ja</v>
      </c>
      <c r="R269">
        <f t="shared" si="9"/>
        <v>208</v>
      </c>
    </row>
    <row r="270" spans="1:18" x14ac:dyDescent="0.25">
      <c r="A270" s="2" t="s">
        <v>419</v>
      </c>
      <c r="B270" s="2" t="s">
        <v>420</v>
      </c>
      <c r="C270">
        <f>IFERROR(VLOOKUP($B270,Miljövärden!$B$2:$H$551,MATCH(C$2,Miljövärden!$B$2:$H$2,0),FALSE),"Saknas")</f>
        <v>0</v>
      </c>
      <c r="D270">
        <f>IFERROR(VLOOKUP($B270,Miljövärden!$B$2:$H$551,MATCH(D$2,Miljövärden!$B$2:$H$2,0),FALSE),"Saknas")</f>
        <v>0</v>
      </c>
      <c r="E270">
        <f>IFERROR(VLOOKUP($B270,Miljövärden!$B$2:$H$551,MATCH(E$2,Miljövärden!$B$2:$H$2,0),FALSE),"Saknas")</f>
        <v>0</v>
      </c>
      <c r="F270">
        <f>IFERROR(VLOOKUP($B270,Miljövärden!$B$2:$H$551,MATCH(F$2,Miljövärden!$B$2:$H$2,0),FALSE),"Saknas")</f>
        <v>0</v>
      </c>
      <c r="G270" t="str">
        <f>IFERROR(VLOOKUP($B270,Miljövärden!$B$2:$H$551,MATCH(G$2,Miljövärden!$B$2:$H$2,0),FALSE),"Nej, saknas")</f>
        <v>Nej</v>
      </c>
      <c r="H270" s="12" t="str">
        <f>IFERROR(VLOOKUP($B270,Miljövärden!$B$2:$H$551,MATCH(H$2,Miljövärden!$B$2:$H$2,0),FALSE),"Nej, saknas")</f>
        <v>Nej</v>
      </c>
      <c r="P270" s="17" t="str">
        <f t="shared" si="8"/>
        <v>nej</v>
      </c>
      <c r="R270">
        <f t="shared" si="9"/>
        <v>208</v>
      </c>
    </row>
    <row r="271" spans="1:18" x14ac:dyDescent="0.25">
      <c r="A271" s="2" t="s">
        <v>419</v>
      </c>
      <c r="B271" s="2" t="s">
        <v>421</v>
      </c>
      <c r="C271">
        <f>IFERROR(VLOOKUP($B271,Miljövärden!$B$2:$H$551,MATCH(C$2,Miljövärden!$B$2:$H$2,0),FALSE),"Saknas")</f>
        <v>0.119813</v>
      </c>
      <c r="D271">
        <f>IFERROR(VLOOKUP($B271,Miljövärden!$B$2:$H$551,MATCH(D$2,Miljövärden!$B$2:$H$2,0),FALSE),"Saknas")</f>
        <v>26.6877</v>
      </c>
      <c r="E271">
        <f>IFERROR(VLOOKUP($B271,Miljövärden!$B$2:$H$551,MATCH(E$2,Miljövärden!$B$2:$H$2,0),FALSE),"Saknas")</f>
        <v>7.9529199999999998</v>
      </c>
      <c r="F271">
        <f>IFERROR(VLOOKUP($B271,Miljövärden!$B$2:$H$551,MATCH(F$2,Miljövärden!$B$2:$H$2,0),FALSE),"Saknas")</f>
        <v>3.7941000000000003E-2</v>
      </c>
      <c r="G271" t="str">
        <f>IFERROR(VLOOKUP($B271,Miljövärden!$B$2:$H$551,MATCH(G$2,Miljövärden!$B$2:$H$2,0),FALSE),"Nej, saknas")</f>
        <v>Ja</v>
      </c>
      <c r="H271" s="12" t="str">
        <f>IFERROR(VLOOKUP($B271,Miljövärden!$B$2:$H$551,MATCH(H$2,Miljövärden!$B$2:$H$2,0),FALSE),"Nej, saknas")</f>
        <v>Ja</v>
      </c>
      <c r="P271" s="17" t="str">
        <f t="shared" si="8"/>
        <v>ja</v>
      </c>
      <c r="R271">
        <f t="shared" si="9"/>
        <v>209</v>
      </c>
    </row>
    <row r="272" spans="1:18" x14ac:dyDescent="0.25">
      <c r="A272" s="2" t="s">
        <v>419</v>
      </c>
      <c r="B272" s="2" t="s">
        <v>422</v>
      </c>
      <c r="C272">
        <f>IFERROR(VLOOKUP($B272,Miljövärden!$B$2:$H$551,MATCH(C$2,Miljövärden!$B$2:$H$2,0),FALSE),"Saknas")</f>
        <v>0.12689500000000001</v>
      </c>
      <c r="D272">
        <f>IFERROR(VLOOKUP($B272,Miljövärden!$B$2:$H$551,MATCH(D$2,Miljövärden!$B$2:$H$2,0),FALSE),"Saknas")</f>
        <v>26.797899999999998</v>
      </c>
      <c r="E272">
        <f>IFERROR(VLOOKUP($B272,Miljövärden!$B$2:$H$551,MATCH(E$2,Miljövärden!$B$2:$H$2,0),FALSE),"Saknas")</f>
        <v>7.9577900000000001</v>
      </c>
      <c r="F272">
        <f>IFERROR(VLOOKUP($B272,Miljövärden!$B$2:$H$551,MATCH(F$2,Miljövärden!$B$2:$H$2,0),FALSE),"Saknas")</f>
        <v>3.8412300000000003E-2</v>
      </c>
      <c r="G272" t="str">
        <f>IFERROR(VLOOKUP($B272,Miljövärden!$B$2:$H$551,MATCH(G$2,Miljövärden!$B$2:$H$2,0),FALSE),"Nej, saknas")</f>
        <v>Nej</v>
      </c>
      <c r="H272" s="12" t="str">
        <f>IFERROR(VLOOKUP($B272,Miljövärden!$B$2:$H$551,MATCH(H$2,Miljövärden!$B$2:$H$2,0),FALSE),"Nej, saknas")</f>
        <v>Ja</v>
      </c>
      <c r="P272" s="17" t="str">
        <f t="shared" si="8"/>
        <v>ja</v>
      </c>
      <c r="R272">
        <f t="shared" si="9"/>
        <v>210</v>
      </c>
    </row>
    <row r="273" spans="1:18" x14ac:dyDescent="0.25">
      <c r="A273" s="2" t="s">
        <v>419</v>
      </c>
      <c r="B273" s="2" t="s">
        <v>423</v>
      </c>
      <c r="C273">
        <f>IFERROR(VLOOKUP($B273,Miljövärden!$B$2:$H$551,MATCH(C$2,Miljövärden!$B$2:$H$2,0),FALSE),"Saknas")</f>
        <v>9.1040899999999994E-2</v>
      </c>
      <c r="D273">
        <f>IFERROR(VLOOKUP($B273,Miljövärden!$B$2:$H$551,MATCH(D$2,Miljövärden!$B$2:$H$2,0),FALSE),"Saknas")</f>
        <v>16.9085</v>
      </c>
      <c r="E273">
        <f>IFERROR(VLOOKUP($B273,Miljövärden!$B$2:$H$551,MATCH(E$2,Miljövärden!$B$2:$H$2,0),FALSE),"Saknas")</f>
        <v>8.1953499999999995</v>
      </c>
      <c r="F273">
        <f>IFERROR(VLOOKUP($B273,Miljövärden!$B$2:$H$551,MATCH(F$2,Miljövärden!$B$2:$H$2,0),FALSE),"Saknas")</f>
        <v>1.9016600000000002E-2</v>
      </c>
      <c r="G273" t="str">
        <f>IFERROR(VLOOKUP($B273,Miljövärden!$B$2:$H$551,MATCH(G$2,Miljövärden!$B$2:$H$2,0),FALSE),"Nej, saknas")</f>
        <v>Nej</v>
      </c>
      <c r="H273" s="12" t="str">
        <f>IFERROR(VLOOKUP($B273,Miljövärden!$B$2:$H$551,MATCH(H$2,Miljövärden!$B$2:$H$2,0),FALSE),"Nej, saknas")</f>
        <v>Ja</v>
      </c>
      <c r="P273" s="17" t="str">
        <f t="shared" si="8"/>
        <v>ja</v>
      </c>
      <c r="R273">
        <f t="shared" si="9"/>
        <v>211</v>
      </c>
    </row>
    <row r="274" spans="1:18" x14ac:dyDescent="0.25">
      <c r="A274" s="2" t="s">
        <v>419</v>
      </c>
      <c r="B274" s="2" t="s">
        <v>424</v>
      </c>
      <c r="C274">
        <f>IFERROR(VLOOKUP($B274,Miljövärden!$B$2:$H$551,MATCH(C$2,Miljövärden!$B$2:$H$2,0),FALSE),"Saknas")</f>
        <v>7.7184199999999994E-2</v>
      </c>
      <c r="D274">
        <f>IFERROR(VLOOKUP($B274,Miljövärden!$B$2:$H$551,MATCH(D$2,Miljövärden!$B$2:$H$2,0),FALSE),"Saknas")</f>
        <v>13.1357</v>
      </c>
      <c r="E274">
        <f>IFERROR(VLOOKUP($B274,Miljövärden!$B$2:$H$551,MATCH(E$2,Miljövärden!$B$2:$H$2,0),FALSE),"Saknas")</f>
        <v>8.6059400000000004</v>
      </c>
      <c r="F274">
        <f>IFERROR(VLOOKUP($B274,Miljövärden!$B$2:$H$551,MATCH(F$2,Miljövärden!$B$2:$H$2,0),FALSE),"Saknas")</f>
        <v>5.7251899999999998E-3</v>
      </c>
      <c r="G274" t="str">
        <f>IFERROR(VLOOKUP($B274,Miljövärden!$B$2:$H$551,MATCH(G$2,Miljövärden!$B$2:$H$2,0),FALSE),"Nej, saknas")</f>
        <v>Nej</v>
      </c>
      <c r="H274" s="12" t="str">
        <f>IFERROR(VLOOKUP($B274,Miljövärden!$B$2:$H$551,MATCH(H$2,Miljövärden!$B$2:$H$2,0),FALSE),"Nej, saknas")</f>
        <v>Ja</v>
      </c>
      <c r="P274" s="17" t="str">
        <f t="shared" si="8"/>
        <v>ja</v>
      </c>
      <c r="R274">
        <f t="shared" si="9"/>
        <v>212</v>
      </c>
    </row>
    <row r="275" spans="1:18" x14ac:dyDescent="0.25">
      <c r="A275" s="2" t="s">
        <v>419</v>
      </c>
      <c r="B275" s="2" t="s">
        <v>425</v>
      </c>
      <c r="C275">
        <f>IFERROR(VLOOKUP($B275,Miljövärden!$B$2:$H$551,MATCH(C$2,Miljövärden!$B$2:$H$2,0),FALSE),"Saknas")</f>
        <v>8.8631199999999993E-2</v>
      </c>
      <c r="D275">
        <f>IFERROR(VLOOKUP($B275,Miljövärden!$B$2:$H$551,MATCH(D$2,Miljövärden!$B$2:$H$2,0),FALSE),"Saknas")</f>
        <v>16.953600000000002</v>
      </c>
      <c r="E275">
        <f>IFERROR(VLOOKUP($B275,Miljövärden!$B$2:$H$551,MATCH(E$2,Miljövärden!$B$2:$H$2,0),FALSE),"Saknas")</f>
        <v>8.1191999999999993</v>
      </c>
      <c r="F275">
        <f>IFERROR(VLOOKUP($B275,Miljövärden!$B$2:$H$551,MATCH(F$2,Miljövärden!$B$2:$H$2,0),FALSE),"Saknas")</f>
        <v>1.9482300000000001E-2</v>
      </c>
      <c r="G275" t="str">
        <f>IFERROR(VLOOKUP($B275,Miljövärden!$B$2:$H$551,MATCH(G$2,Miljövärden!$B$2:$H$2,0),FALSE),"Nej, saknas")</f>
        <v>Nej</v>
      </c>
      <c r="H275" s="12" t="str">
        <f>IFERROR(VLOOKUP($B275,Miljövärden!$B$2:$H$551,MATCH(H$2,Miljövärden!$B$2:$H$2,0),FALSE),"Nej, saknas")</f>
        <v>Ja</v>
      </c>
      <c r="P275" s="17" t="str">
        <f t="shared" si="8"/>
        <v>ja</v>
      </c>
      <c r="R275">
        <f t="shared" si="9"/>
        <v>213</v>
      </c>
    </row>
    <row r="276" spans="1:18" x14ac:dyDescent="0.25">
      <c r="A276" s="2" t="s">
        <v>419</v>
      </c>
      <c r="B276" s="2" t="s">
        <v>426</v>
      </c>
      <c r="C276">
        <f>IFERROR(VLOOKUP($B276,Miljövärden!$B$2:$H$551,MATCH(C$2,Miljövärden!$B$2:$H$2,0),FALSE),"Saknas")</f>
        <v>0</v>
      </c>
      <c r="D276">
        <f>IFERROR(VLOOKUP($B276,Miljövärden!$B$2:$H$551,MATCH(D$2,Miljövärden!$B$2:$H$2,0),FALSE),"Saknas")</f>
        <v>0</v>
      </c>
      <c r="E276">
        <f>IFERROR(VLOOKUP($B276,Miljövärden!$B$2:$H$551,MATCH(E$2,Miljövärden!$B$2:$H$2,0),FALSE),"Saknas")</f>
        <v>0</v>
      </c>
      <c r="F276">
        <f>IFERROR(VLOOKUP($B276,Miljövärden!$B$2:$H$551,MATCH(F$2,Miljövärden!$B$2:$H$2,0),FALSE),"Saknas")</f>
        <v>0</v>
      </c>
      <c r="G276" t="str">
        <f>IFERROR(VLOOKUP($B276,Miljövärden!$B$2:$H$551,MATCH(G$2,Miljövärden!$B$2:$H$2,0),FALSE),"Nej, saknas")</f>
        <v>Nej</v>
      </c>
      <c r="H276" s="12" t="str">
        <f>IFERROR(VLOOKUP($B276,Miljövärden!$B$2:$H$551,MATCH(H$2,Miljövärden!$B$2:$H$2,0),FALSE),"Nej, saknas")</f>
        <v>Nej</v>
      </c>
      <c r="P276" s="17" t="str">
        <f t="shared" si="8"/>
        <v>nej</v>
      </c>
      <c r="R276">
        <f t="shared" si="9"/>
        <v>213</v>
      </c>
    </row>
    <row r="277" spans="1:18" x14ac:dyDescent="0.25">
      <c r="A277" s="2" t="s">
        <v>419</v>
      </c>
      <c r="B277" s="2" t="s">
        <v>427</v>
      </c>
      <c r="C277">
        <f>IFERROR(VLOOKUP($B277,Miljövärden!$B$2:$H$551,MATCH(C$2,Miljövärden!$B$2:$H$2,0),FALSE),"Saknas")</f>
        <v>0</v>
      </c>
      <c r="D277">
        <f>IFERROR(VLOOKUP($B277,Miljövärden!$B$2:$H$551,MATCH(D$2,Miljövärden!$B$2:$H$2,0),FALSE),"Saknas")</f>
        <v>0</v>
      </c>
      <c r="E277">
        <f>IFERROR(VLOOKUP($B277,Miljövärden!$B$2:$H$551,MATCH(E$2,Miljövärden!$B$2:$H$2,0),FALSE),"Saknas")</f>
        <v>0</v>
      </c>
      <c r="F277">
        <f>IFERROR(VLOOKUP($B277,Miljövärden!$B$2:$H$551,MATCH(F$2,Miljövärden!$B$2:$H$2,0),FALSE),"Saknas")</f>
        <v>0</v>
      </c>
      <c r="G277" t="str">
        <f>IFERROR(VLOOKUP($B277,Miljövärden!$B$2:$H$551,MATCH(G$2,Miljövärden!$B$2:$H$2,0),FALSE),"Nej, saknas")</f>
        <v>Nej</v>
      </c>
      <c r="H277" s="12" t="str">
        <f>IFERROR(VLOOKUP($B277,Miljövärden!$B$2:$H$551,MATCH(H$2,Miljövärden!$B$2:$H$2,0),FALSE),"Nej, saknas")</f>
        <v>Nej</v>
      </c>
      <c r="P277" s="17" t="str">
        <f t="shared" si="8"/>
        <v>nej</v>
      </c>
      <c r="R277">
        <f t="shared" si="9"/>
        <v>213</v>
      </c>
    </row>
    <row r="278" spans="1:18" x14ac:dyDescent="0.25">
      <c r="A278" s="2" t="s">
        <v>419</v>
      </c>
      <c r="B278" s="2" t="s">
        <v>428</v>
      </c>
      <c r="C278">
        <f>IFERROR(VLOOKUP($B278,Miljövärden!$B$2:$H$551,MATCH(C$2,Miljövärden!$B$2:$H$2,0),FALSE),"Saknas")</f>
        <v>6.9521200000000005E-2</v>
      </c>
      <c r="D278">
        <f>IFERROR(VLOOKUP($B278,Miljövärden!$B$2:$H$551,MATCH(D$2,Miljövärden!$B$2:$H$2,0),FALSE),"Saknas")</f>
        <v>12.2614</v>
      </c>
      <c r="E278">
        <f>IFERROR(VLOOKUP($B278,Miljövärden!$B$2:$H$551,MATCH(E$2,Miljövärden!$B$2:$H$2,0),FALSE),"Saknas")</f>
        <v>8.6783400000000004</v>
      </c>
      <c r="F278">
        <f>IFERROR(VLOOKUP($B278,Miljövärden!$B$2:$H$551,MATCH(F$2,Miljövärden!$B$2:$H$2,0),FALSE),"Saknas")</f>
        <v>2.9680399999999999E-3</v>
      </c>
      <c r="G278" t="str">
        <f>IFERROR(VLOOKUP($B278,Miljövärden!$B$2:$H$551,MATCH(G$2,Miljövärden!$B$2:$H$2,0),FALSE),"Nej, saknas")</f>
        <v>Nej</v>
      </c>
      <c r="H278" s="12" t="str">
        <f>IFERROR(VLOOKUP($B278,Miljövärden!$B$2:$H$551,MATCH(H$2,Miljövärden!$B$2:$H$2,0),FALSE),"Nej, saknas")</f>
        <v>Ja</v>
      </c>
      <c r="P278" s="17" t="str">
        <f t="shared" si="8"/>
        <v>ja</v>
      </c>
      <c r="R278">
        <f t="shared" si="9"/>
        <v>214</v>
      </c>
    </row>
    <row r="279" spans="1:18" x14ac:dyDescent="0.25">
      <c r="A279" s="2" t="s">
        <v>419</v>
      </c>
      <c r="B279" s="2" t="s">
        <v>429</v>
      </c>
      <c r="C279">
        <f>IFERROR(VLOOKUP($B279,Miljövärden!$B$2:$H$551,MATCH(C$2,Miljövärden!$B$2:$H$2,0),FALSE),"Saknas")</f>
        <v>0.19268399999999999</v>
      </c>
      <c r="D279">
        <f>IFERROR(VLOOKUP($B279,Miljövärden!$B$2:$H$551,MATCH(D$2,Miljövärden!$B$2:$H$2,0),FALSE),"Saknas")</f>
        <v>43.714500000000001</v>
      </c>
      <c r="E279">
        <f>IFERROR(VLOOKUP($B279,Miljövärden!$B$2:$H$551,MATCH(E$2,Miljövärden!$B$2:$H$2,0),FALSE),"Saknas")</f>
        <v>8.6189499999999999</v>
      </c>
      <c r="F279">
        <f>IFERROR(VLOOKUP($B279,Miljövärden!$B$2:$H$551,MATCH(F$2,Miljövärden!$B$2:$H$2,0),FALSE),"Saknas")</f>
        <v>9.0728000000000003E-2</v>
      </c>
      <c r="G279" t="str">
        <f>IFERROR(VLOOKUP($B279,Miljövärden!$B$2:$H$551,MATCH(G$2,Miljövärden!$B$2:$H$2,0),FALSE),"Nej, saknas")</f>
        <v>Ja</v>
      </c>
      <c r="H279" s="12" t="str">
        <f>IFERROR(VLOOKUP($B279,Miljövärden!$B$2:$H$551,MATCH(H$2,Miljövärden!$B$2:$H$2,0),FALSE),"Nej, saknas")</f>
        <v>Ja</v>
      </c>
      <c r="P279" s="17" t="str">
        <f t="shared" si="8"/>
        <v>ja</v>
      </c>
      <c r="R279">
        <f t="shared" si="9"/>
        <v>215</v>
      </c>
    </row>
    <row r="280" spans="1:18" x14ac:dyDescent="0.25">
      <c r="A280" s="2" t="s">
        <v>419</v>
      </c>
      <c r="B280" s="2" t="s">
        <v>430</v>
      </c>
      <c r="C280">
        <f>IFERROR(VLOOKUP($B280,Miljövärden!$B$2:$H$551,MATCH(C$2,Miljövärden!$B$2:$H$2,0),FALSE),"Saknas")</f>
        <v>0</v>
      </c>
      <c r="D280">
        <f>IFERROR(VLOOKUP($B280,Miljövärden!$B$2:$H$551,MATCH(D$2,Miljövärden!$B$2:$H$2,0),FALSE),"Saknas")</f>
        <v>0</v>
      </c>
      <c r="E280">
        <f>IFERROR(VLOOKUP($B280,Miljövärden!$B$2:$H$551,MATCH(E$2,Miljövärden!$B$2:$H$2,0),FALSE),"Saknas")</f>
        <v>0</v>
      </c>
      <c r="F280">
        <f>IFERROR(VLOOKUP($B280,Miljövärden!$B$2:$H$551,MATCH(F$2,Miljövärden!$B$2:$H$2,0),FALSE),"Saknas")</f>
        <v>0</v>
      </c>
      <c r="G280" t="str">
        <f>IFERROR(VLOOKUP($B280,Miljövärden!$B$2:$H$551,MATCH(G$2,Miljövärden!$B$2:$H$2,0),FALSE),"Nej, saknas")</f>
        <v>Nej</v>
      </c>
      <c r="H280" s="12" t="str">
        <f>IFERROR(VLOOKUP($B280,Miljövärden!$B$2:$H$551,MATCH(H$2,Miljövärden!$B$2:$H$2,0),FALSE),"Nej, saknas")</f>
        <v>Nej</v>
      </c>
      <c r="P280" s="17" t="str">
        <f t="shared" si="8"/>
        <v>nej</v>
      </c>
      <c r="R280">
        <f t="shared" si="9"/>
        <v>215</v>
      </c>
    </row>
    <row r="281" spans="1:18" x14ac:dyDescent="0.25">
      <c r="A281" s="2" t="s">
        <v>419</v>
      </c>
      <c r="B281" s="2" t="s">
        <v>431</v>
      </c>
      <c r="C281">
        <f>IFERROR(VLOOKUP($B281,Miljövärden!$B$2:$H$551,MATCH(C$2,Miljövärden!$B$2:$H$2,0),FALSE),"Saknas")</f>
        <v>0.13386400000000001</v>
      </c>
      <c r="D281">
        <f>IFERROR(VLOOKUP($B281,Miljövärden!$B$2:$H$551,MATCH(D$2,Miljövärden!$B$2:$H$2,0),FALSE),"Saknas")</f>
        <v>29.267499999999998</v>
      </c>
      <c r="E281">
        <f>IFERROR(VLOOKUP($B281,Miljövärden!$B$2:$H$551,MATCH(E$2,Miljövärden!$B$2:$H$2,0),FALSE),"Saknas")</f>
        <v>8.2040900000000008</v>
      </c>
      <c r="F281">
        <f>IFERROR(VLOOKUP($B281,Miljövärden!$B$2:$H$551,MATCH(F$2,Miljövärden!$B$2:$H$2,0),FALSE),"Saknas")</f>
        <v>4.9408199999999999E-2</v>
      </c>
      <c r="G281" t="str">
        <f>IFERROR(VLOOKUP($B281,Miljövärden!$B$2:$H$551,MATCH(G$2,Miljövärden!$B$2:$H$2,0),FALSE),"Nej, saknas")</f>
        <v>Nej</v>
      </c>
      <c r="H281" s="12" t="str">
        <f>IFERROR(VLOOKUP($B281,Miljövärden!$B$2:$H$551,MATCH(H$2,Miljövärden!$B$2:$H$2,0),FALSE),"Nej, saknas")</f>
        <v>Ja</v>
      </c>
      <c r="P281" s="17" t="str">
        <f t="shared" si="8"/>
        <v>ja</v>
      </c>
      <c r="R281">
        <f t="shared" si="9"/>
        <v>216</v>
      </c>
    </row>
    <row r="282" spans="1:18" x14ac:dyDescent="0.25">
      <c r="A282" s="2" t="s">
        <v>419</v>
      </c>
      <c r="B282" s="2" t="s">
        <v>432</v>
      </c>
      <c r="C282">
        <f>IFERROR(VLOOKUP($B282,Miljövärden!$B$2:$H$551,MATCH(C$2,Miljövärden!$B$2:$H$2,0),FALSE),"Saknas")</f>
        <v>0</v>
      </c>
      <c r="D282">
        <f>IFERROR(VLOOKUP($B282,Miljövärden!$B$2:$H$551,MATCH(D$2,Miljövärden!$B$2:$H$2,0),FALSE),"Saknas")</f>
        <v>0</v>
      </c>
      <c r="E282">
        <f>IFERROR(VLOOKUP($B282,Miljövärden!$B$2:$H$551,MATCH(E$2,Miljövärden!$B$2:$H$2,0),FALSE),"Saknas")</f>
        <v>0</v>
      </c>
      <c r="F282">
        <f>IFERROR(VLOOKUP($B282,Miljövärden!$B$2:$H$551,MATCH(F$2,Miljövärden!$B$2:$H$2,0),FALSE),"Saknas")</f>
        <v>0</v>
      </c>
      <c r="G282" t="str">
        <f>IFERROR(VLOOKUP($B282,Miljövärden!$B$2:$H$551,MATCH(G$2,Miljövärden!$B$2:$H$2,0),FALSE),"Nej, saknas")</f>
        <v>Nej</v>
      </c>
      <c r="H282" s="12" t="str">
        <f>IFERROR(VLOOKUP($B282,Miljövärden!$B$2:$H$551,MATCH(H$2,Miljövärden!$B$2:$H$2,0),FALSE),"Nej, saknas")</f>
        <v>Nej</v>
      </c>
      <c r="P282" s="17" t="str">
        <f t="shared" si="8"/>
        <v>nej</v>
      </c>
      <c r="R282">
        <f t="shared" si="9"/>
        <v>216</v>
      </c>
    </row>
    <row r="283" spans="1:18" x14ac:dyDescent="0.25">
      <c r="A283" s="2" t="s">
        <v>419</v>
      </c>
      <c r="B283" s="2" t="s">
        <v>20</v>
      </c>
      <c r="C283">
        <f>IFERROR(VLOOKUP($B283,Miljövärden!$B$2:$H$551,MATCH(C$2,Miljövärden!$B$2:$H$2,0),FALSE),"Saknas")</f>
        <v>0</v>
      </c>
      <c r="D283">
        <f>IFERROR(VLOOKUP($B283,Miljövärden!$B$2:$H$551,MATCH(D$2,Miljövärden!$B$2:$H$2,0),FALSE),"Saknas")</f>
        <v>0</v>
      </c>
      <c r="E283">
        <f>IFERROR(VLOOKUP($B283,Miljövärden!$B$2:$H$551,MATCH(E$2,Miljövärden!$B$2:$H$2,0),FALSE),"Saknas")</f>
        <v>0</v>
      </c>
      <c r="F283">
        <f>IFERROR(VLOOKUP($B283,Miljövärden!$B$2:$H$551,MATCH(F$2,Miljövärden!$B$2:$H$2,0),FALSE),"Saknas")</f>
        <v>0</v>
      </c>
      <c r="G283" t="str">
        <f>IFERROR(VLOOKUP($B283,Miljövärden!$B$2:$H$551,MATCH(G$2,Miljövärden!$B$2:$H$2,0),FALSE),"Nej, saknas")</f>
        <v>Nej</v>
      </c>
      <c r="H283" s="12" t="str">
        <f>IFERROR(VLOOKUP($B283,Miljövärden!$B$2:$H$551,MATCH(H$2,Miljövärden!$B$2:$H$2,0),FALSE),"Nej, saknas")</f>
        <v>Nej</v>
      </c>
      <c r="P283" s="17" t="str">
        <f t="shared" si="8"/>
        <v>nej</v>
      </c>
      <c r="R283">
        <f t="shared" si="9"/>
        <v>216</v>
      </c>
    </row>
    <row r="284" spans="1:18" x14ac:dyDescent="0.25">
      <c r="A284" s="2" t="s">
        <v>732</v>
      </c>
      <c r="B284" s="5" t="s">
        <v>1063</v>
      </c>
      <c r="C284" t="str">
        <f>IFERROR(VLOOKUP($B284,Miljövärden!$B$2:$H$551,MATCH(C$2,Miljövärden!$B$2:$H$2,0),FALSE),"Saknas")</f>
        <v>Saknas</v>
      </c>
      <c r="D284" t="str">
        <f>IFERROR(VLOOKUP($B284,Miljövärden!$B$2:$H$551,MATCH(D$2,Miljövärden!$B$2:$H$2,0),FALSE),"Saknas")</f>
        <v>Saknas</v>
      </c>
      <c r="E284" t="str">
        <f>IFERROR(VLOOKUP($B284,Miljövärden!$B$2:$H$551,MATCH(E$2,Miljövärden!$B$2:$H$2,0),FALSE),"Saknas")</f>
        <v>Saknas</v>
      </c>
      <c r="F284" t="str">
        <f>IFERROR(VLOOKUP($B284,Miljövärden!$B$2:$H$551,MATCH(F$2,Miljövärden!$B$2:$H$2,0),FALSE),"Saknas")</f>
        <v>Saknas</v>
      </c>
      <c r="G284" t="str">
        <f>IFERROR(VLOOKUP($B284,Miljövärden!$B$2:$H$551,MATCH(G$2,Miljövärden!$B$2:$H$2,0),FALSE),"Nej, saknas")</f>
        <v>Nej, saknas</v>
      </c>
      <c r="H284" s="12" t="str">
        <f>IFERROR(VLOOKUP($B284,Miljövärden!$B$2:$H$551,MATCH(H$2,Miljövärden!$B$2:$H$2,0),FALSE),"Nej, saknas")</f>
        <v>Nej, saknas</v>
      </c>
      <c r="P284" s="17" t="str">
        <f t="shared" si="8"/>
        <v>nej</v>
      </c>
      <c r="R284">
        <f t="shared" si="9"/>
        <v>216</v>
      </c>
    </row>
    <row r="285" spans="1:18" x14ac:dyDescent="0.25">
      <c r="A285" s="2" t="s">
        <v>433</v>
      </c>
      <c r="B285" s="2" t="s">
        <v>434</v>
      </c>
      <c r="C285">
        <f>IFERROR(VLOOKUP($B285,Miljövärden!$B$2:$H$551,MATCH(C$2,Miljövärden!$B$2:$H$2,0),FALSE),"Saknas")</f>
        <v>9.3146900000000005E-2</v>
      </c>
      <c r="D285">
        <f>IFERROR(VLOOKUP($B285,Miljövärden!$B$2:$H$551,MATCH(D$2,Miljövärden!$B$2:$H$2,0),FALSE),"Saknas")</f>
        <v>14.3718</v>
      </c>
      <c r="E285">
        <f>IFERROR(VLOOKUP($B285,Miljövärden!$B$2:$H$551,MATCH(E$2,Miljövärden!$B$2:$H$2,0),FALSE),"Saknas")</f>
        <v>10.8348</v>
      </c>
      <c r="F285">
        <f>IFERROR(VLOOKUP($B285,Miljövärden!$B$2:$H$551,MATCH(F$2,Miljövärden!$B$2:$H$2,0),FALSE),"Saknas")</f>
        <v>4.7573700000000003E-3</v>
      </c>
      <c r="G285" t="str">
        <f>IFERROR(VLOOKUP($B285,Miljövärden!$B$2:$H$551,MATCH(G$2,Miljövärden!$B$2:$H$2,0),FALSE),"Nej, saknas")</f>
        <v>Ja</v>
      </c>
      <c r="H285" s="12" t="str">
        <f>IFERROR(VLOOKUP($B285,Miljövärden!$B$2:$H$551,MATCH(H$2,Miljövärden!$B$2:$H$2,0),FALSE),"Nej, saknas")</f>
        <v>Ja</v>
      </c>
      <c r="P285" s="17" t="str">
        <f t="shared" si="8"/>
        <v>ja</v>
      </c>
      <c r="R285">
        <f t="shared" si="9"/>
        <v>217</v>
      </c>
    </row>
    <row r="286" spans="1:18" x14ac:dyDescent="0.25">
      <c r="A286" s="2" t="s">
        <v>433</v>
      </c>
      <c r="B286" s="2" t="s">
        <v>435</v>
      </c>
      <c r="C286">
        <f>IFERROR(VLOOKUP($B286,Miljövärden!$B$2:$H$551,MATCH(C$2,Miljövärden!$B$2:$H$2,0),FALSE),"Saknas")</f>
        <v>0.12703100000000001</v>
      </c>
      <c r="D286">
        <f>IFERROR(VLOOKUP($B286,Miljövärden!$B$2:$H$551,MATCH(D$2,Miljövärden!$B$2:$H$2,0),FALSE),"Saknas")</f>
        <v>16.125299999999999</v>
      </c>
      <c r="E286">
        <f>IFERROR(VLOOKUP($B286,Miljövärden!$B$2:$H$551,MATCH(E$2,Miljövärden!$B$2:$H$2,0),FALSE),"Saknas")</f>
        <v>11.250999999999999</v>
      </c>
      <c r="F286">
        <f>IFERROR(VLOOKUP($B286,Miljövärden!$B$2:$H$551,MATCH(F$2,Miljövärden!$B$2:$H$2,0),FALSE),"Saknas")</f>
        <v>2.3368300000000002E-2</v>
      </c>
      <c r="G286" t="str">
        <f>IFERROR(VLOOKUP($B286,Miljövärden!$B$2:$H$551,MATCH(G$2,Miljövärden!$B$2:$H$2,0),FALSE),"Nej, saknas")</f>
        <v>Ja</v>
      </c>
      <c r="H286" s="12" t="str">
        <f>IFERROR(VLOOKUP($B286,Miljövärden!$B$2:$H$551,MATCH(H$2,Miljövärden!$B$2:$H$2,0),FALSE),"Nej, saknas")</f>
        <v>Ja</v>
      </c>
      <c r="P286" s="17" t="str">
        <f t="shared" si="8"/>
        <v>ja</v>
      </c>
      <c r="R286">
        <f t="shared" si="9"/>
        <v>218</v>
      </c>
    </row>
    <row r="287" spans="1:18" x14ac:dyDescent="0.25">
      <c r="A287" s="2" t="s">
        <v>436</v>
      </c>
      <c r="B287" s="2" t="s">
        <v>437</v>
      </c>
      <c r="C287">
        <f>IFERROR(VLOOKUP($B287,Miljövärden!$B$2:$H$551,MATCH(C$2,Miljövärden!$B$2:$H$2,0),FALSE),"Saknas")</f>
        <v>5.6808999999999998E-2</v>
      </c>
      <c r="D287">
        <f>IFERROR(VLOOKUP($B287,Miljövärden!$B$2:$H$551,MATCH(D$2,Miljövärden!$B$2:$H$2,0),FALSE),"Saknas")</f>
        <v>15.303000000000001</v>
      </c>
      <c r="E287">
        <f>IFERROR(VLOOKUP($B287,Miljövärden!$B$2:$H$551,MATCH(E$2,Miljövärden!$B$2:$H$2,0),FALSE),"Saknas")</f>
        <v>8.3142499999999995</v>
      </c>
      <c r="F287">
        <f>IFERROR(VLOOKUP($B287,Miljövärden!$B$2:$H$551,MATCH(F$2,Miljövärden!$B$2:$H$2,0),FALSE),"Saknas")</f>
        <v>1.3468000000000001E-2</v>
      </c>
      <c r="G287" t="str">
        <f>IFERROR(VLOOKUP($B287,Miljövärden!$B$2:$H$551,MATCH(G$2,Miljövärden!$B$2:$H$2,0),FALSE),"Nej, saknas")</f>
        <v>Ja</v>
      </c>
      <c r="H287" s="12" t="str">
        <f>IFERROR(VLOOKUP($B287,Miljövärden!$B$2:$H$551,MATCH(H$2,Miljövärden!$B$2:$H$2,0),FALSE),"Nej, saknas")</f>
        <v>Ja</v>
      </c>
      <c r="P287" s="17" t="str">
        <f t="shared" si="8"/>
        <v>ja</v>
      </c>
      <c r="R287">
        <f t="shared" si="9"/>
        <v>219</v>
      </c>
    </row>
    <row r="288" spans="1:18" x14ac:dyDescent="0.25">
      <c r="A288" s="2" t="s">
        <v>438</v>
      </c>
      <c r="B288" s="2" t="s">
        <v>439</v>
      </c>
      <c r="C288">
        <f>IFERROR(VLOOKUP($B288,Miljövärden!$B$2:$H$551,MATCH(C$2,Miljövärden!$B$2:$H$2,0),FALSE),"Saknas")</f>
        <v>6.9446400000000005E-2</v>
      </c>
      <c r="D288">
        <f>IFERROR(VLOOKUP($B288,Miljövärden!$B$2:$H$551,MATCH(D$2,Miljövärden!$B$2:$H$2,0),FALSE),"Saknas")</f>
        <v>8.0993399999999998</v>
      </c>
      <c r="E288">
        <f>IFERROR(VLOOKUP($B288,Miljövärden!$B$2:$H$551,MATCH(E$2,Miljövärden!$B$2:$H$2,0),FALSE),"Saknas")</f>
        <v>7.8584100000000001</v>
      </c>
      <c r="F288">
        <f>IFERROR(VLOOKUP($B288,Miljövärden!$B$2:$H$551,MATCH(F$2,Miljövärden!$B$2:$H$2,0),FALSE),"Saknas")</f>
        <v>0</v>
      </c>
      <c r="G288" t="str">
        <f>IFERROR(VLOOKUP($B288,Miljövärden!$B$2:$H$551,MATCH(G$2,Miljövärden!$B$2:$H$2,0),FALSE),"Nej, saknas")</f>
        <v>Ja</v>
      </c>
      <c r="H288" s="12" t="str">
        <f>IFERROR(VLOOKUP($B288,Miljövärden!$B$2:$H$551,MATCH(H$2,Miljövärden!$B$2:$H$2,0),FALSE),"Nej, saknas")</f>
        <v>Ja</v>
      </c>
      <c r="P288" s="17" t="str">
        <f t="shared" si="8"/>
        <v>ja</v>
      </c>
      <c r="R288">
        <f t="shared" si="9"/>
        <v>220</v>
      </c>
    </row>
    <row r="289" spans="1:18" x14ac:dyDescent="0.25">
      <c r="A289" s="2" t="s">
        <v>440</v>
      </c>
      <c r="B289" s="2" t="s">
        <v>441</v>
      </c>
      <c r="C289">
        <f>IFERROR(VLOOKUP($B289,Miljövärden!$B$2:$H$551,MATCH(C$2,Miljövärden!$B$2:$H$2,0),FALSE),"Saknas")</f>
        <v>0.61377300000000001</v>
      </c>
      <c r="D289">
        <f>IFERROR(VLOOKUP($B289,Miljövärden!$B$2:$H$551,MATCH(D$2,Miljövärden!$B$2:$H$2,0),FALSE),"Saknas")</f>
        <v>198.91900000000001</v>
      </c>
      <c r="E289">
        <f>IFERROR(VLOOKUP($B289,Miljövärden!$B$2:$H$551,MATCH(E$2,Miljövärden!$B$2:$H$2,0),FALSE),"Saknas")</f>
        <v>24.434699999999999</v>
      </c>
      <c r="F289">
        <f>IFERROR(VLOOKUP($B289,Miljövärden!$B$2:$H$551,MATCH(F$2,Miljövärden!$B$2:$H$2,0),FALSE),"Saknas")</f>
        <v>3.6050499999999999E-2</v>
      </c>
      <c r="G289" t="str">
        <f>IFERROR(VLOOKUP($B289,Miljövärden!$B$2:$H$551,MATCH(G$2,Miljövärden!$B$2:$H$2,0),FALSE),"Nej, saknas")</f>
        <v>Nej</v>
      </c>
      <c r="H289" s="12" t="str">
        <f>IFERROR(VLOOKUP($B289,Miljövärden!$B$2:$H$551,MATCH(H$2,Miljövärden!$B$2:$H$2,0),FALSE),"Nej, saknas")</f>
        <v>Ja</v>
      </c>
      <c r="P289" s="17" t="str">
        <f t="shared" si="8"/>
        <v>ja</v>
      </c>
      <c r="R289">
        <f t="shared" si="9"/>
        <v>221</v>
      </c>
    </row>
    <row r="290" spans="1:18" x14ac:dyDescent="0.25">
      <c r="A290" s="2" t="s">
        <v>442</v>
      </c>
      <c r="B290" s="2" t="s">
        <v>443</v>
      </c>
      <c r="C290">
        <f>IFERROR(VLOOKUP($B290,Miljövärden!$B$2:$H$551,MATCH(C$2,Miljövärden!$B$2:$H$2,0),FALSE),"Saknas")</f>
        <v>9.7191799999999995E-2</v>
      </c>
      <c r="D290">
        <f>IFERROR(VLOOKUP($B290,Miljövärden!$B$2:$H$551,MATCH(D$2,Miljövärden!$B$2:$H$2,0),FALSE),"Saknas")</f>
        <v>19.7181</v>
      </c>
      <c r="E290">
        <f>IFERROR(VLOOKUP($B290,Miljövärden!$B$2:$H$551,MATCH(E$2,Miljövärden!$B$2:$H$2,0),FALSE),"Saknas")</f>
        <v>7.2034200000000004</v>
      </c>
      <c r="F290">
        <f>IFERROR(VLOOKUP($B290,Miljövärden!$B$2:$H$551,MATCH(F$2,Miljövärden!$B$2:$H$2,0),FALSE),"Saknas")</f>
        <v>1.27516E-2</v>
      </c>
      <c r="G290" t="str">
        <f>IFERROR(VLOOKUP($B290,Miljövärden!$B$2:$H$551,MATCH(G$2,Miljövärden!$B$2:$H$2,0),FALSE),"Nej, saknas")</f>
        <v>Nej</v>
      </c>
      <c r="H290" s="12" t="str">
        <f>IFERROR(VLOOKUP($B290,Miljövärden!$B$2:$H$551,MATCH(H$2,Miljövärden!$B$2:$H$2,0),FALSE),"Nej, saknas")</f>
        <v>Ja</v>
      </c>
      <c r="P290" s="17" t="str">
        <f t="shared" si="8"/>
        <v>ja</v>
      </c>
      <c r="R290">
        <f t="shared" si="9"/>
        <v>222</v>
      </c>
    </row>
    <row r="291" spans="1:18" x14ac:dyDescent="0.25">
      <c r="A291" s="2" t="s">
        <v>444</v>
      </c>
      <c r="B291" s="2" t="s">
        <v>445</v>
      </c>
      <c r="C291">
        <f>IFERROR(VLOOKUP($B291,Miljövärden!$B$2:$H$551,MATCH(C$2,Miljövärden!$B$2:$H$2,0),FALSE),"Saknas")</f>
        <v>0.21717600000000001</v>
      </c>
      <c r="D291">
        <f>IFERROR(VLOOKUP($B291,Miljövärden!$B$2:$H$551,MATCH(D$2,Miljövärden!$B$2:$H$2,0),FALSE),"Saknas")</f>
        <v>18.144200000000001</v>
      </c>
      <c r="E291">
        <f>IFERROR(VLOOKUP($B291,Miljövärden!$B$2:$H$551,MATCH(E$2,Miljövärden!$B$2:$H$2,0),FALSE),"Saknas")</f>
        <v>16.1557</v>
      </c>
      <c r="F291">
        <f>IFERROR(VLOOKUP($B291,Miljövärden!$B$2:$H$551,MATCH(F$2,Miljövärden!$B$2:$H$2,0),FALSE),"Saknas")</f>
        <v>3.3508000000000003E-2</v>
      </c>
      <c r="G291" t="str">
        <f>IFERROR(VLOOKUP($B291,Miljövärden!$B$2:$H$551,MATCH(G$2,Miljövärden!$B$2:$H$2,0),FALSE),"Nej, saknas")</f>
        <v>Ja</v>
      </c>
      <c r="H291" s="12" t="str">
        <f>IFERROR(VLOOKUP($B291,Miljövärden!$B$2:$H$551,MATCH(H$2,Miljövärden!$B$2:$H$2,0),FALSE),"Nej, saknas")</f>
        <v>Ja</v>
      </c>
      <c r="P291" s="17" t="str">
        <f t="shared" si="8"/>
        <v>ja</v>
      </c>
      <c r="R291">
        <f t="shared" si="9"/>
        <v>223</v>
      </c>
    </row>
    <row r="292" spans="1:18" x14ac:dyDescent="0.25">
      <c r="A292" s="2" t="s">
        <v>444</v>
      </c>
      <c r="B292" s="2" t="s">
        <v>446</v>
      </c>
      <c r="C292">
        <f>IFERROR(VLOOKUP($B292,Miljövärden!$B$2:$H$551,MATCH(C$2,Miljövärden!$B$2:$H$2,0),FALSE),"Saknas")</f>
        <v>0.16311600000000001</v>
      </c>
      <c r="D292">
        <f>IFERROR(VLOOKUP($B292,Miljövärden!$B$2:$H$551,MATCH(D$2,Miljövärden!$B$2:$H$2,0),FALSE),"Saknas")</f>
        <v>8.8155300000000008</v>
      </c>
      <c r="E292">
        <f>IFERROR(VLOOKUP($B292,Miljövärden!$B$2:$H$551,MATCH(E$2,Miljövärden!$B$2:$H$2,0),FALSE),"Saknas")</f>
        <v>17.2607</v>
      </c>
      <c r="F292">
        <f>IFERROR(VLOOKUP($B292,Miljövärden!$B$2:$H$551,MATCH(F$2,Miljövärden!$B$2:$H$2,0),FALSE),"Saknas")</f>
        <v>3.1672900000000001E-3</v>
      </c>
      <c r="G292" t="str">
        <f>IFERROR(VLOOKUP($B292,Miljövärden!$B$2:$H$551,MATCH(G$2,Miljövärden!$B$2:$H$2,0),FALSE),"Nej, saknas")</f>
        <v>Ja</v>
      </c>
      <c r="H292" s="12" t="str">
        <f>IFERROR(VLOOKUP($B292,Miljövärden!$B$2:$H$551,MATCH(H$2,Miljövärden!$B$2:$H$2,0),FALSE),"Nej, saknas")</f>
        <v>Ja</v>
      </c>
      <c r="P292" s="17" t="str">
        <f t="shared" si="8"/>
        <v>ja</v>
      </c>
      <c r="R292">
        <f t="shared" si="9"/>
        <v>224</v>
      </c>
    </row>
    <row r="293" spans="1:18" x14ac:dyDescent="0.25">
      <c r="A293" s="2" t="s">
        <v>444</v>
      </c>
      <c r="B293" s="2" t="s">
        <v>447</v>
      </c>
      <c r="C293">
        <f>IFERROR(VLOOKUP($B293,Miljövärden!$B$2:$H$551,MATCH(C$2,Miljövärden!$B$2:$H$2,0),FALSE),"Saknas")</f>
        <v>0.117434</v>
      </c>
      <c r="D293">
        <f>IFERROR(VLOOKUP($B293,Miljövärden!$B$2:$H$551,MATCH(D$2,Miljövärden!$B$2:$H$2,0),FALSE),"Saknas")</f>
        <v>17.4391</v>
      </c>
      <c r="E293">
        <f>IFERROR(VLOOKUP($B293,Miljövärden!$B$2:$H$551,MATCH(E$2,Miljövärden!$B$2:$H$2,0),FALSE),"Saknas")</f>
        <v>11.587199999999999</v>
      </c>
      <c r="F293">
        <f>IFERROR(VLOOKUP($B293,Miljövärden!$B$2:$H$551,MATCH(F$2,Miljövärden!$B$2:$H$2,0),FALSE),"Saknas")</f>
        <v>1.6364299999999998E-2</v>
      </c>
      <c r="G293" t="str">
        <f>IFERROR(VLOOKUP($B293,Miljövärden!$B$2:$H$551,MATCH(G$2,Miljövärden!$B$2:$H$2,0),FALSE),"Nej, saknas")</f>
        <v>Ja</v>
      </c>
      <c r="H293" s="12" t="str">
        <f>IFERROR(VLOOKUP($B293,Miljövärden!$B$2:$H$551,MATCH(H$2,Miljövärden!$B$2:$H$2,0),FALSE),"Nej, saknas")</f>
        <v>Ja</v>
      </c>
      <c r="P293" s="17" t="str">
        <f t="shared" si="8"/>
        <v>ja</v>
      </c>
      <c r="R293">
        <f t="shared" si="9"/>
        <v>225</v>
      </c>
    </row>
    <row r="294" spans="1:18" x14ac:dyDescent="0.25">
      <c r="A294" s="2" t="s">
        <v>444</v>
      </c>
      <c r="B294" s="2" t="s">
        <v>448</v>
      </c>
      <c r="C294">
        <f>IFERROR(VLOOKUP($B294,Miljövärden!$B$2:$H$551,MATCH(C$2,Miljövärden!$B$2:$H$2,0),FALSE),"Saknas")</f>
        <v>0.150173</v>
      </c>
      <c r="D294">
        <f>IFERROR(VLOOKUP($B294,Miljövärden!$B$2:$H$551,MATCH(D$2,Miljövärden!$B$2:$H$2,0),FALSE),"Saknas")</f>
        <v>10.4937</v>
      </c>
      <c r="E294">
        <f>IFERROR(VLOOKUP($B294,Miljövärden!$B$2:$H$551,MATCH(E$2,Miljövärden!$B$2:$H$2,0),FALSE),"Saknas")</f>
        <v>14.876799999999999</v>
      </c>
      <c r="F294">
        <f>IFERROR(VLOOKUP($B294,Miljövärden!$B$2:$H$551,MATCH(F$2,Miljövärden!$B$2:$H$2,0),FALSE),"Saknas")</f>
        <v>1.2917100000000001E-2</v>
      </c>
      <c r="G294" t="str">
        <f>IFERROR(VLOOKUP($B294,Miljövärden!$B$2:$H$551,MATCH(G$2,Miljövärden!$B$2:$H$2,0),FALSE),"Nej, saknas")</f>
        <v>Ja</v>
      </c>
      <c r="H294" s="12" t="str">
        <f>IFERROR(VLOOKUP($B294,Miljövärden!$B$2:$H$551,MATCH(H$2,Miljövärden!$B$2:$H$2,0),FALSE),"Nej, saknas")</f>
        <v>Ja</v>
      </c>
      <c r="P294" s="17" t="str">
        <f t="shared" si="8"/>
        <v>ja</v>
      </c>
      <c r="R294">
        <f t="shared" si="9"/>
        <v>226</v>
      </c>
    </row>
    <row r="295" spans="1:18" x14ac:dyDescent="0.25">
      <c r="A295" s="2" t="s">
        <v>444</v>
      </c>
      <c r="B295" s="2" t="s">
        <v>449</v>
      </c>
      <c r="C295">
        <f>IFERROR(VLOOKUP($B295,Miljövärden!$B$2:$H$551,MATCH(C$2,Miljövärden!$B$2:$H$2,0),FALSE),"Saknas")</f>
        <v>0.19622500000000001</v>
      </c>
      <c r="D295">
        <f>IFERROR(VLOOKUP($B295,Miljövärden!$B$2:$H$551,MATCH(D$2,Miljövärden!$B$2:$H$2,0),FALSE),"Saknas")</f>
        <v>11.2889</v>
      </c>
      <c r="E295">
        <f>IFERROR(VLOOKUP($B295,Miljövärden!$B$2:$H$551,MATCH(E$2,Miljövärden!$B$2:$H$2,0),FALSE),"Saknas")</f>
        <v>19.096499999999999</v>
      </c>
      <c r="F295">
        <f>IFERROR(VLOOKUP($B295,Miljövärden!$B$2:$H$551,MATCH(F$2,Miljövärden!$B$2:$H$2,0),FALSE),"Saknas")</f>
        <v>7.1326699999999998E-3</v>
      </c>
      <c r="G295" t="str">
        <f>IFERROR(VLOOKUP($B295,Miljövärden!$B$2:$H$551,MATCH(G$2,Miljövärden!$B$2:$H$2,0),FALSE),"Nej, saknas")</f>
        <v>Ja</v>
      </c>
      <c r="H295" s="12" t="str">
        <f>IFERROR(VLOOKUP($B295,Miljövärden!$B$2:$H$551,MATCH(H$2,Miljövärden!$B$2:$H$2,0),FALSE),"Nej, saknas")</f>
        <v>Ja</v>
      </c>
      <c r="P295" s="17" t="str">
        <f t="shared" si="8"/>
        <v>ja</v>
      </c>
      <c r="R295">
        <f t="shared" si="9"/>
        <v>227</v>
      </c>
    </row>
    <row r="296" spans="1:18" x14ac:dyDescent="0.25">
      <c r="A296" s="2" t="s">
        <v>444</v>
      </c>
      <c r="B296" s="2" t="s">
        <v>450</v>
      </c>
      <c r="C296">
        <f>IFERROR(VLOOKUP($B296,Miljövärden!$B$2:$H$551,MATCH(C$2,Miljövärden!$B$2:$H$2,0),FALSE),"Saknas")</f>
        <v>0</v>
      </c>
      <c r="D296">
        <f>IFERROR(VLOOKUP($B296,Miljövärden!$B$2:$H$551,MATCH(D$2,Miljövärden!$B$2:$H$2,0),FALSE),"Saknas")</f>
        <v>0</v>
      </c>
      <c r="E296">
        <f>IFERROR(VLOOKUP($B296,Miljövärden!$B$2:$H$551,MATCH(E$2,Miljövärden!$B$2:$H$2,0),FALSE),"Saknas")</f>
        <v>0</v>
      </c>
      <c r="F296">
        <f>IFERROR(VLOOKUP($B296,Miljövärden!$B$2:$H$551,MATCH(F$2,Miljövärden!$B$2:$H$2,0),FALSE),"Saknas")</f>
        <v>0</v>
      </c>
      <c r="G296" t="str">
        <f>IFERROR(VLOOKUP($B296,Miljövärden!$B$2:$H$551,MATCH(G$2,Miljövärden!$B$2:$H$2,0),FALSE),"Nej, saknas")</f>
        <v>Ja</v>
      </c>
      <c r="H296" s="12" t="str">
        <f>IFERROR(VLOOKUP($B296,Miljövärden!$B$2:$H$551,MATCH(H$2,Miljövärden!$B$2:$H$2,0),FALSE),"Nej, saknas")</f>
        <v>Nej</v>
      </c>
      <c r="P296" s="17" t="str">
        <f t="shared" si="8"/>
        <v>nej</v>
      </c>
      <c r="R296">
        <f t="shared" si="9"/>
        <v>227</v>
      </c>
    </row>
    <row r="297" spans="1:18" x14ac:dyDescent="0.25">
      <c r="A297" s="2" t="s">
        <v>444</v>
      </c>
      <c r="B297" s="2" t="s">
        <v>451</v>
      </c>
      <c r="C297">
        <f>IFERROR(VLOOKUP($B297,Miljövärden!$B$2:$H$551,MATCH(C$2,Miljövärden!$B$2:$H$2,0),FALSE),"Saknas")</f>
        <v>0.17806900000000001</v>
      </c>
      <c r="D297">
        <f>IFERROR(VLOOKUP($B297,Miljövärden!$B$2:$H$551,MATCH(D$2,Miljövärden!$B$2:$H$2,0),FALSE),"Saknas")</f>
        <v>8.1090499999999999</v>
      </c>
      <c r="E297">
        <f>IFERROR(VLOOKUP($B297,Miljövärden!$B$2:$H$551,MATCH(E$2,Miljövärden!$B$2:$H$2,0),FALSE),"Saknas")</f>
        <v>17.468</v>
      </c>
      <c r="F297">
        <f>IFERROR(VLOOKUP($B297,Miljövärden!$B$2:$H$551,MATCH(F$2,Miljövärden!$B$2:$H$2,0),FALSE),"Saknas")</f>
        <v>8.4841599999999995E-4</v>
      </c>
      <c r="G297" t="str">
        <f>IFERROR(VLOOKUP($B297,Miljövärden!$B$2:$H$551,MATCH(G$2,Miljövärden!$B$2:$H$2,0),FALSE),"Nej, saknas")</f>
        <v>Ja</v>
      </c>
      <c r="H297" s="12" t="str">
        <f>IFERROR(VLOOKUP($B297,Miljövärden!$B$2:$H$551,MATCH(H$2,Miljövärden!$B$2:$H$2,0),FALSE),"Nej, saknas")</f>
        <v>Ja</v>
      </c>
      <c r="P297" s="17" t="str">
        <f t="shared" si="8"/>
        <v>ja</v>
      </c>
      <c r="R297">
        <f t="shared" si="9"/>
        <v>228</v>
      </c>
    </row>
    <row r="298" spans="1:18" x14ac:dyDescent="0.25">
      <c r="A298" s="2" t="s">
        <v>444</v>
      </c>
      <c r="B298" s="2" t="s">
        <v>452</v>
      </c>
      <c r="C298">
        <f>IFERROR(VLOOKUP($B298,Miljövärden!$B$2:$H$551,MATCH(C$2,Miljövärden!$B$2:$H$2,0),FALSE),"Saknas")</f>
        <v>0.152257</v>
      </c>
      <c r="D298">
        <f>IFERROR(VLOOKUP($B298,Miljövärden!$B$2:$H$551,MATCH(D$2,Miljövärden!$B$2:$H$2,0),FALSE),"Saknas")</f>
        <v>9.4154699999999991</v>
      </c>
      <c r="E298">
        <f>IFERROR(VLOOKUP($B298,Miljövärden!$B$2:$H$551,MATCH(E$2,Miljövärden!$B$2:$H$2,0),FALSE),"Saknas")</f>
        <v>15.527100000000001</v>
      </c>
      <c r="F298">
        <f>IFERROR(VLOOKUP($B298,Miljövärden!$B$2:$H$551,MATCH(F$2,Miljövärden!$B$2:$H$2,0),FALSE),"Saknas")</f>
        <v>7.9388400000000008E-3</v>
      </c>
      <c r="G298" t="str">
        <f>IFERROR(VLOOKUP($B298,Miljövärden!$B$2:$H$551,MATCH(G$2,Miljövärden!$B$2:$H$2,0),FALSE),"Nej, saknas")</f>
        <v>Ja</v>
      </c>
      <c r="H298" s="12" t="str">
        <f>IFERROR(VLOOKUP($B298,Miljövärden!$B$2:$H$551,MATCH(H$2,Miljövärden!$B$2:$H$2,0),FALSE),"Nej, saknas")</f>
        <v>Ja</v>
      </c>
      <c r="P298" s="17" t="str">
        <f t="shared" si="8"/>
        <v>ja</v>
      </c>
      <c r="R298">
        <f t="shared" si="9"/>
        <v>229</v>
      </c>
    </row>
    <row r="299" spans="1:18" x14ac:dyDescent="0.25">
      <c r="A299" s="2" t="s">
        <v>444</v>
      </c>
      <c r="B299" s="2" t="s">
        <v>453</v>
      </c>
      <c r="C299">
        <f>IFERROR(VLOOKUP($B299,Miljövärden!$B$2:$H$551,MATCH(C$2,Miljövärden!$B$2:$H$2,0),FALSE),"Saknas")</f>
        <v>0.25534200000000001</v>
      </c>
      <c r="D299">
        <f>IFERROR(VLOOKUP($B299,Miljövärden!$B$2:$H$551,MATCH(D$2,Miljövärden!$B$2:$H$2,0),FALSE),"Saknas")</f>
        <v>89.656899999999993</v>
      </c>
      <c r="E299">
        <f>IFERROR(VLOOKUP($B299,Miljövärden!$B$2:$H$551,MATCH(E$2,Miljövärden!$B$2:$H$2,0),FALSE),"Saknas")</f>
        <v>13.6096</v>
      </c>
      <c r="F299">
        <f>IFERROR(VLOOKUP($B299,Miljövärden!$B$2:$H$551,MATCH(F$2,Miljövärden!$B$2:$H$2,0),FALSE),"Saknas")</f>
        <v>1.3319299999999999E-2</v>
      </c>
      <c r="G299" t="str">
        <f>IFERROR(VLOOKUP($B299,Miljövärden!$B$2:$H$551,MATCH(G$2,Miljövärden!$B$2:$H$2,0),FALSE),"Nej, saknas")</f>
        <v>Ja</v>
      </c>
      <c r="H299" s="12" t="str">
        <f>IFERROR(VLOOKUP($B299,Miljövärden!$B$2:$H$551,MATCH(H$2,Miljövärden!$B$2:$H$2,0),FALSE),"Nej, saknas")</f>
        <v>Ja</v>
      </c>
      <c r="P299" s="17" t="str">
        <f t="shared" si="8"/>
        <v>ja</v>
      </c>
      <c r="R299">
        <f t="shared" si="9"/>
        <v>230</v>
      </c>
    </row>
    <row r="300" spans="1:18" x14ac:dyDescent="0.25">
      <c r="A300" s="2" t="s">
        <v>444</v>
      </c>
      <c r="B300" s="2" t="s">
        <v>454</v>
      </c>
      <c r="C300">
        <f>IFERROR(VLOOKUP($B300,Miljövärden!$B$2:$H$551,MATCH(C$2,Miljövärden!$B$2:$H$2,0),FALSE),"Saknas")</f>
        <v>0.17913999999999999</v>
      </c>
      <c r="D300">
        <f>IFERROR(VLOOKUP($B300,Miljövärden!$B$2:$H$551,MATCH(D$2,Miljövärden!$B$2:$H$2,0),FALSE),"Saknas")</f>
        <v>11.6248</v>
      </c>
      <c r="E300">
        <f>IFERROR(VLOOKUP($B300,Miljövärden!$B$2:$H$551,MATCH(E$2,Miljövärden!$B$2:$H$2,0),FALSE),"Saknas")</f>
        <v>16.6633</v>
      </c>
      <c r="F300">
        <f>IFERROR(VLOOKUP($B300,Miljövärden!$B$2:$H$551,MATCH(F$2,Miljövärden!$B$2:$H$2,0),FALSE),"Saknas")</f>
        <v>1.2426899999999999E-2</v>
      </c>
      <c r="G300" t="str">
        <f>IFERROR(VLOOKUP($B300,Miljövärden!$B$2:$H$551,MATCH(G$2,Miljövärden!$B$2:$H$2,0),FALSE),"Nej, saknas")</f>
        <v>Ja</v>
      </c>
      <c r="H300" s="12" t="str">
        <f>IFERROR(VLOOKUP($B300,Miljövärden!$B$2:$H$551,MATCH(H$2,Miljövärden!$B$2:$H$2,0),FALSE),"Nej, saknas")</f>
        <v>Ja</v>
      </c>
      <c r="P300" s="17" t="str">
        <f t="shared" si="8"/>
        <v>ja</v>
      </c>
      <c r="R300">
        <f t="shared" si="9"/>
        <v>231</v>
      </c>
    </row>
    <row r="301" spans="1:18" x14ac:dyDescent="0.25">
      <c r="A301" s="2" t="s">
        <v>444</v>
      </c>
      <c r="B301" s="2" t="s">
        <v>455</v>
      </c>
      <c r="C301">
        <f>IFERROR(VLOOKUP($B301,Miljövärden!$B$2:$H$551,MATCH(C$2,Miljövärden!$B$2:$H$2,0),FALSE),"Saknas")</f>
        <v>7.8998399999999996E-2</v>
      </c>
      <c r="D301">
        <f>IFERROR(VLOOKUP($B301,Miljövärden!$B$2:$H$551,MATCH(D$2,Miljövärden!$B$2:$H$2,0),FALSE),"Saknas")</f>
        <v>15.0723</v>
      </c>
      <c r="E301">
        <f>IFERROR(VLOOKUP($B301,Miljövärden!$B$2:$H$551,MATCH(E$2,Miljövärden!$B$2:$H$2,0),FALSE),"Saknas")</f>
        <v>7.77928</v>
      </c>
      <c r="F301">
        <f>IFERROR(VLOOKUP($B301,Miljövärden!$B$2:$H$551,MATCH(F$2,Miljövärden!$B$2:$H$2,0),FALSE),"Saknas")</f>
        <v>2.79236E-2</v>
      </c>
      <c r="G301" t="str">
        <f>IFERROR(VLOOKUP($B301,Miljövärden!$B$2:$H$551,MATCH(G$2,Miljövärden!$B$2:$H$2,0),FALSE),"Nej, saknas")</f>
        <v>Ja</v>
      </c>
      <c r="H301" s="12" t="str">
        <f>IFERROR(VLOOKUP($B301,Miljövärden!$B$2:$H$551,MATCH(H$2,Miljövärden!$B$2:$H$2,0),FALSE),"Nej, saknas")</f>
        <v>Ja</v>
      </c>
      <c r="P301" s="17" t="str">
        <f t="shared" si="8"/>
        <v>ja</v>
      </c>
      <c r="R301">
        <f t="shared" si="9"/>
        <v>232</v>
      </c>
    </row>
    <row r="302" spans="1:18" x14ac:dyDescent="0.25">
      <c r="A302" s="2" t="s">
        <v>444</v>
      </c>
      <c r="B302" s="2" t="s">
        <v>456</v>
      </c>
      <c r="C302">
        <f>IFERROR(VLOOKUP($B302,Miljövärden!$B$2:$H$551,MATCH(C$2,Miljövärden!$B$2:$H$2,0),FALSE),"Saknas")</f>
        <v>0.107805</v>
      </c>
      <c r="D302">
        <f>IFERROR(VLOOKUP($B302,Miljövärden!$B$2:$H$551,MATCH(D$2,Miljövärden!$B$2:$H$2,0),FALSE),"Saknas")</f>
        <v>5.7313799999999997</v>
      </c>
      <c r="E302">
        <f>IFERROR(VLOOKUP($B302,Miljövärden!$B$2:$H$551,MATCH(E$2,Miljövärden!$B$2:$H$2,0),FALSE),"Saknas")</f>
        <v>9.0773499999999991</v>
      </c>
      <c r="F302">
        <f>IFERROR(VLOOKUP($B302,Miljövärden!$B$2:$H$551,MATCH(F$2,Miljövärden!$B$2:$H$2,0),FALSE),"Saknas")</f>
        <v>5.02002E-3</v>
      </c>
      <c r="G302" t="str">
        <f>IFERROR(VLOOKUP($B302,Miljövärden!$B$2:$H$551,MATCH(G$2,Miljövärden!$B$2:$H$2,0),FALSE),"Nej, saknas")</f>
        <v>Ja</v>
      </c>
      <c r="H302" s="12" t="str">
        <f>IFERROR(VLOOKUP($B302,Miljövärden!$B$2:$H$551,MATCH(H$2,Miljövärden!$B$2:$H$2,0),FALSE),"Nej, saknas")</f>
        <v>Ja</v>
      </c>
      <c r="P302" s="17" t="str">
        <f t="shared" si="8"/>
        <v>ja</v>
      </c>
      <c r="R302">
        <f t="shared" si="9"/>
        <v>233</v>
      </c>
    </row>
    <row r="303" spans="1:18" x14ac:dyDescent="0.25">
      <c r="A303" s="2" t="s">
        <v>444</v>
      </c>
      <c r="B303" s="2" t="s">
        <v>457</v>
      </c>
      <c r="C303">
        <f>IFERROR(VLOOKUP($B303,Miljövärden!$B$2:$H$551,MATCH(C$2,Miljövärden!$B$2:$H$2,0),FALSE),"Saknas")</f>
        <v>0.15318599999999999</v>
      </c>
      <c r="D303">
        <f>IFERROR(VLOOKUP($B303,Miljövärden!$B$2:$H$551,MATCH(D$2,Miljövärden!$B$2:$H$2,0),FALSE),"Saknas")</f>
        <v>9.05016</v>
      </c>
      <c r="E303">
        <f>IFERROR(VLOOKUP($B303,Miljövärden!$B$2:$H$551,MATCH(E$2,Miljövärden!$B$2:$H$2,0),FALSE),"Saknas")</f>
        <v>15.9634</v>
      </c>
      <c r="F303">
        <f>IFERROR(VLOOKUP($B303,Miljövärden!$B$2:$H$551,MATCH(F$2,Miljövärden!$B$2:$H$2,0),FALSE),"Saknas")</f>
        <v>5.9718899999999997E-3</v>
      </c>
      <c r="G303" t="str">
        <f>IFERROR(VLOOKUP($B303,Miljövärden!$B$2:$H$551,MATCH(G$2,Miljövärden!$B$2:$H$2,0),FALSE),"Nej, saknas")</f>
        <v>Ja</v>
      </c>
      <c r="H303" s="12" t="str">
        <f>IFERROR(VLOOKUP($B303,Miljövärden!$B$2:$H$551,MATCH(H$2,Miljövärden!$B$2:$H$2,0),FALSE),"Nej, saknas")</f>
        <v>Ja</v>
      </c>
      <c r="P303" s="17" t="str">
        <f t="shared" si="8"/>
        <v>ja</v>
      </c>
      <c r="R303">
        <f t="shared" si="9"/>
        <v>234</v>
      </c>
    </row>
    <row r="304" spans="1:18" x14ac:dyDescent="0.25">
      <c r="A304" s="2" t="s">
        <v>444</v>
      </c>
      <c r="B304" s="2" t="s">
        <v>458</v>
      </c>
      <c r="C304">
        <f>IFERROR(VLOOKUP($B304,Miljövärden!$B$2:$H$551,MATCH(C$2,Miljövärden!$B$2:$H$2,0),FALSE),"Saknas")</f>
        <v>0.14458599999999999</v>
      </c>
      <c r="D304">
        <f>IFERROR(VLOOKUP($B304,Miljövärden!$B$2:$H$551,MATCH(D$2,Miljövärden!$B$2:$H$2,0),FALSE),"Saknas")</f>
        <v>46.445300000000003</v>
      </c>
      <c r="E304">
        <f>IFERROR(VLOOKUP($B304,Miljövärden!$B$2:$H$551,MATCH(E$2,Miljövärden!$B$2:$H$2,0),FALSE),"Saknas")</f>
        <v>8.9793299999999991</v>
      </c>
      <c r="F304">
        <f>IFERROR(VLOOKUP($B304,Miljövärden!$B$2:$H$551,MATCH(F$2,Miljövärden!$B$2:$H$2,0),FALSE),"Saknas")</f>
        <v>1.1843299999999999E-2</v>
      </c>
      <c r="G304" t="str">
        <f>IFERROR(VLOOKUP($B304,Miljövärden!$B$2:$H$551,MATCH(G$2,Miljövärden!$B$2:$H$2,0),FALSE),"Nej, saknas")</f>
        <v>Ja</v>
      </c>
      <c r="H304" s="12" t="str">
        <f>IFERROR(VLOOKUP($B304,Miljövärden!$B$2:$H$551,MATCH(H$2,Miljövärden!$B$2:$H$2,0),FALSE),"Nej, saknas")</f>
        <v>Ja</v>
      </c>
      <c r="P304" s="17" t="str">
        <f t="shared" si="8"/>
        <v>ja</v>
      </c>
      <c r="R304">
        <f t="shared" si="9"/>
        <v>235</v>
      </c>
    </row>
    <row r="305" spans="1:18" x14ac:dyDescent="0.25">
      <c r="A305" s="2" t="s">
        <v>444</v>
      </c>
      <c r="B305" s="2" t="s">
        <v>459</v>
      </c>
      <c r="C305">
        <f>IFERROR(VLOOKUP($B305,Miljövärden!$B$2:$H$551,MATCH(C$2,Miljövärden!$B$2:$H$2,0),FALSE),"Saknas")</f>
        <v>0.21406700000000001</v>
      </c>
      <c r="D305">
        <f>IFERROR(VLOOKUP($B305,Miljövärden!$B$2:$H$551,MATCH(D$2,Miljövärden!$B$2:$H$2,0),FALSE),"Saknas")</f>
        <v>16.008500000000002</v>
      </c>
      <c r="E305">
        <f>IFERROR(VLOOKUP($B305,Miljövärden!$B$2:$H$551,MATCH(E$2,Miljövärden!$B$2:$H$2,0),FALSE),"Saknas")</f>
        <v>19.339300000000001</v>
      </c>
      <c r="F305">
        <f>IFERROR(VLOOKUP($B305,Miljövärden!$B$2:$H$551,MATCH(F$2,Miljövärden!$B$2:$H$2,0),FALSE),"Saknas")</f>
        <v>1.89889E-2</v>
      </c>
      <c r="G305" t="str">
        <f>IFERROR(VLOOKUP($B305,Miljövärden!$B$2:$H$551,MATCH(G$2,Miljövärden!$B$2:$H$2,0),FALSE),"Nej, saknas")</f>
        <v>Ja</v>
      </c>
      <c r="H305" s="12" t="str">
        <f>IFERROR(VLOOKUP($B305,Miljövärden!$B$2:$H$551,MATCH(H$2,Miljövärden!$B$2:$H$2,0),FALSE),"Nej, saknas")</f>
        <v>Ja</v>
      </c>
      <c r="P305" s="17" t="str">
        <f t="shared" si="8"/>
        <v>ja</v>
      </c>
      <c r="R305">
        <f t="shared" si="9"/>
        <v>236</v>
      </c>
    </row>
    <row r="306" spans="1:18" x14ac:dyDescent="0.25">
      <c r="A306" s="2" t="s">
        <v>444</v>
      </c>
      <c r="B306" s="2" t="s">
        <v>460</v>
      </c>
      <c r="C306">
        <f>IFERROR(VLOOKUP($B306,Miljövärden!$B$2:$H$551,MATCH(C$2,Miljövärden!$B$2:$H$2,0),FALSE),"Saknas")</f>
        <v>4.0323900000000001E-4</v>
      </c>
      <c r="D306">
        <f>IFERROR(VLOOKUP($B306,Miljövärden!$B$2:$H$551,MATCH(D$2,Miljövärden!$B$2:$H$2,0),FALSE),"Saknas")</f>
        <v>0</v>
      </c>
      <c r="E306">
        <f>IFERROR(VLOOKUP($B306,Miljövärden!$B$2:$H$551,MATCH(E$2,Miljövärden!$B$2:$H$2,0),FALSE),"Saknas")</f>
        <v>0</v>
      </c>
      <c r="F306">
        <f>IFERROR(VLOOKUP($B306,Miljövärden!$B$2:$H$551,MATCH(F$2,Miljövärden!$B$2:$H$2,0),FALSE),"Saknas")</f>
        <v>0</v>
      </c>
      <c r="G306" t="str">
        <f>IFERROR(VLOOKUP($B306,Miljövärden!$B$2:$H$551,MATCH(G$2,Miljövärden!$B$2:$H$2,0),FALSE),"Nej, saknas")</f>
        <v>Ja</v>
      </c>
      <c r="H306" s="12" t="str">
        <f>IFERROR(VLOOKUP($B306,Miljövärden!$B$2:$H$551,MATCH(H$2,Miljövärden!$B$2:$H$2,0),FALSE),"Nej, saknas")</f>
        <v>Ja</v>
      </c>
      <c r="P306" s="17" t="str">
        <f t="shared" si="8"/>
        <v>ja</v>
      </c>
      <c r="R306">
        <f t="shared" si="9"/>
        <v>237</v>
      </c>
    </row>
    <row r="307" spans="1:18" x14ac:dyDescent="0.25">
      <c r="A307" s="2" t="s">
        <v>444</v>
      </c>
      <c r="B307" s="2" t="s">
        <v>461</v>
      </c>
      <c r="C307">
        <f>IFERROR(VLOOKUP($B307,Miljövärden!$B$2:$H$551,MATCH(C$2,Miljövärden!$B$2:$H$2,0),FALSE),"Saknas")</f>
        <v>0.18523800000000001</v>
      </c>
      <c r="D307">
        <f>IFERROR(VLOOKUP($B307,Miljövärden!$B$2:$H$551,MATCH(D$2,Miljövärden!$B$2:$H$2,0),FALSE),"Saknas")</f>
        <v>13.536300000000001</v>
      </c>
      <c r="E307">
        <f>IFERROR(VLOOKUP($B307,Miljövärden!$B$2:$H$551,MATCH(E$2,Miljövärden!$B$2:$H$2,0),FALSE),"Saknas")</f>
        <v>18.178999999999998</v>
      </c>
      <c r="F307">
        <f>IFERROR(VLOOKUP($B307,Miljövärden!$B$2:$H$551,MATCH(F$2,Miljövärden!$B$2:$H$2,0),FALSE),"Saknas")</f>
        <v>1.49052E-2</v>
      </c>
      <c r="G307" t="str">
        <f>IFERROR(VLOOKUP($B307,Miljövärden!$B$2:$H$551,MATCH(G$2,Miljövärden!$B$2:$H$2,0),FALSE),"Nej, saknas")</f>
        <v>Ja</v>
      </c>
      <c r="H307" s="12" t="str">
        <f>IFERROR(VLOOKUP($B307,Miljövärden!$B$2:$H$551,MATCH(H$2,Miljövärden!$B$2:$H$2,0),FALSE),"Nej, saknas")</f>
        <v>Ja</v>
      </c>
      <c r="P307" s="17" t="str">
        <f t="shared" si="8"/>
        <v>ja</v>
      </c>
      <c r="R307">
        <f t="shared" si="9"/>
        <v>238</v>
      </c>
    </row>
    <row r="308" spans="1:18" x14ac:dyDescent="0.25">
      <c r="A308" s="2" t="s">
        <v>444</v>
      </c>
      <c r="B308" s="2" t="s">
        <v>462</v>
      </c>
      <c r="C308">
        <f>IFERROR(VLOOKUP($B308,Miljövärden!$B$2:$H$551,MATCH(C$2,Miljövärden!$B$2:$H$2,0),FALSE),"Saknas")</f>
        <v>0.190943</v>
      </c>
      <c r="D308">
        <f>IFERROR(VLOOKUP($B308,Miljövärden!$B$2:$H$551,MATCH(D$2,Miljövärden!$B$2:$H$2,0),FALSE),"Saknas")</f>
        <v>12.5733</v>
      </c>
      <c r="E308">
        <f>IFERROR(VLOOKUP($B308,Miljövärden!$B$2:$H$551,MATCH(E$2,Miljövärden!$B$2:$H$2,0),FALSE),"Saknas")</f>
        <v>17.883700000000001</v>
      </c>
      <c r="F308">
        <f>IFERROR(VLOOKUP($B308,Miljövärden!$B$2:$H$551,MATCH(F$2,Miljövärden!$B$2:$H$2,0),FALSE),"Saknas")</f>
        <v>1.27119E-2</v>
      </c>
      <c r="G308" t="str">
        <f>IFERROR(VLOOKUP($B308,Miljövärden!$B$2:$H$551,MATCH(G$2,Miljövärden!$B$2:$H$2,0),FALSE),"Nej, saknas")</f>
        <v>Ja</v>
      </c>
      <c r="H308" s="12" t="str">
        <f>IFERROR(VLOOKUP($B308,Miljövärden!$B$2:$H$551,MATCH(H$2,Miljövärden!$B$2:$H$2,0),FALSE),"Nej, saknas")</f>
        <v>Ja</v>
      </c>
      <c r="P308" s="17" t="str">
        <f t="shared" si="8"/>
        <v>ja</v>
      </c>
      <c r="R308">
        <f t="shared" si="9"/>
        <v>239</v>
      </c>
    </row>
    <row r="309" spans="1:18" x14ac:dyDescent="0.25">
      <c r="A309" s="2" t="s">
        <v>463</v>
      </c>
      <c r="B309" s="2" t="s">
        <v>464</v>
      </c>
      <c r="C309">
        <f>IFERROR(VLOOKUP($B309,Miljövärden!$B$2:$H$551,MATCH(C$2,Miljövärden!$B$2:$H$2,0),FALSE),"Saknas")</f>
        <v>0.179287</v>
      </c>
      <c r="D309">
        <f>IFERROR(VLOOKUP($B309,Miljövärden!$B$2:$H$551,MATCH(D$2,Miljövärden!$B$2:$H$2,0),FALSE),"Saknas")</f>
        <v>13.2668</v>
      </c>
      <c r="E309">
        <f>IFERROR(VLOOKUP($B309,Miljövärden!$B$2:$H$551,MATCH(E$2,Miljövärden!$B$2:$H$2,0),FALSE),"Saknas")</f>
        <v>17.539000000000001</v>
      </c>
      <c r="F309">
        <f>IFERROR(VLOOKUP($B309,Miljövärden!$B$2:$H$551,MATCH(F$2,Miljövärden!$B$2:$H$2,0),FALSE),"Saknas")</f>
        <v>1.5503899999999999E-2</v>
      </c>
      <c r="G309" t="str">
        <f>IFERROR(VLOOKUP($B309,Miljövärden!$B$2:$H$551,MATCH(G$2,Miljövärden!$B$2:$H$2,0),FALSE),"Nej, saknas")</f>
        <v>Ja</v>
      </c>
      <c r="H309" s="12" t="str">
        <f>IFERROR(VLOOKUP($B309,Miljövärden!$B$2:$H$551,MATCH(H$2,Miljövärden!$B$2:$H$2,0),FALSE),"Nej, saknas")</f>
        <v>Ja</v>
      </c>
      <c r="P309" s="17" t="str">
        <f t="shared" si="8"/>
        <v>ja</v>
      </c>
      <c r="R309">
        <f t="shared" si="9"/>
        <v>240</v>
      </c>
    </row>
    <row r="310" spans="1:18" x14ac:dyDescent="0.25">
      <c r="A310" s="2" t="s">
        <v>463</v>
      </c>
      <c r="B310" s="2" t="s">
        <v>465</v>
      </c>
      <c r="C310">
        <f>IFERROR(VLOOKUP($B310,Miljövärden!$B$2:$H$551,MATCH(C$2,Miljövärden!$B$2:$H$2,0),FALSE),"Saknas")</f>
        <v>0.115993</v>
      </c>
      <c r="D310">
        <f>IFERROR(VLOOKUP($B310,Miljövärden!$B$2:$H$551,MATCH(D$2,Miljövärden!$B$2:$H$2,0),FALSE),"Saknas")</f>
        <v>65.421000000000006</v>
      </c>
      <c r="E310">
        <f>IFERROR(VLOOKUP($B310,Miljövärden!$B$2:$H$551,MATCH(E$2,Miljövärden!$B$2:$H$2,0),FALSE),"Saknas")</f>
        <v>6.6481700000000004</v>
      </c>
      <c r="F310">
        <f>IFERROR(VLOOKUP($B310,Miljövärden!$B$2:$H$551,MATCH(F$2,Miljövärden!$B$2:$H$2,0),FALSE),"Saknas")</f>
        <v>2.5087100000000001E-2</v>
      </c>
      <c r="G310" t="str">
        <f>IFERROR(VLOOKUP($B310,Miljövärden!$B$2:$H$551,MATCH(G$2,Miljövärden!$B$2:$H$2,0),FALSE),"Nej, saknas")</f>
        <v>Ja</v>
      </c>
      <c r="H310" s="12" t="str">
        <f>IFERROR(VLOOKUP($B310,Miljövärden!$B$2:$H$551,MATCH(H$2,Miljövärden!$B$2:$H$2,0),FALSE),"Nej, saknas")</f>
        <v>Ja</v>
      </c>
      <c r="P310" s="17" t="str">
        <f t="shared" si="8"/>
        <v>ja</v>
      </c>
      <c r="R310">
        <f t="shared" si="9"/>
        <v>241</v>
      </c>
    </row>
    <row r="311" spans="1:18" x14ac:dyDescent="0.25">
      <c r="A311" s="2" t="s">
        <v>463</v>
      </c>
      <c r="B311" s="2" t="s">
        <v>466</v>
      </c>
      <c r="C311">
        <f>IFERROR(VLOOKUP($B311,Miljövärden!$B$2:$H$551,MATCH(C$2,Miljövärden!$B$2:$H$2,0),FALSE),"Saknas")</f>
        <v>0.17890900000000001</v>
      </c>
      <c r="D311">
        <f>IFERROR(VLOOKUP($B311,Miljövärden!$B$2:$H$551,MATCH(D$2,Miljövärden!$B$2:$H$2,0),FALSE),"Saknas")</f>
        <v>14.752800000000001</v>
      </c>
      <c r="E311">
        <f>IFERROR(VLOOKUP($B311,Miljövärden!$B$2:$H$551,MATCH(E$2,Miljövärden!$B$2:$H$2,0),FALSE),"Saknas")</f>
        <v>16.619599999999998</v>
      </c>
      <c r="F311">
        <f>IFERROR(VLOOKUP($B311,Miljövärden!$B$2:$H$551,MATCH(F$2,Miljövärden!$B$2:$H$2,0),FALSE),"Saknas")</f>
        <v>2.2152999999999999E-2</v>
      </c>
      <c r="G311" t="str">
        <f>IFERROR(VLOOKUP($B311,Miljövärden!$B$2:$H$551,MATCH(G$2,Miljövärden!$B$2:$H$2,0),FALSE),"Nej, saknas")</f>
        <v>Ja</v>
      </c>
      <c r="H311" s="12" t="str">
        <f>IFERROR(VLOOKUP($B311,Miljövärden!$B$2:$H$551,MATCH(H$2,Miljövärden!$B$2:$H$2,0),FALSE),"Nej, saknas")</f>
        <v>Ja</v>
      </c>
      <c r="P311" s="17" t="str">
        <f t="shared" si="8"/>
        <v>ja</v>
      </c>
      <c r="R311">
        <f t="shared" si="9"/>
        <v>242</v>
      </c>
    </row>
    <row r="312" spans="1:18" x14ac:dyDescent="0.25">
      <c r="A312" s="2" t="s">
        <v>463</v>
      </c>
      <c r="B312" s="2" t="s">
        <v>467</v>
      </c>
      <c r="C312">
        <f>IFERROR(VLOOKUP($B312,Miljövärden!$B$2:$H$551,MATCH(C$2,Miljövärden!$B$2:$H$2,0),FALSE),"Saknas")</f>
        <v>0.166683</v>
      </c>
      <c r="D312">
        <f>IFERROR(VLOOKUP($B312,Miljövärden!$B$2:$H$551,MATCH(D$2,Miljövärden!$B$2:$H$2,0),FALSE),"Saknas")</f>
        <v>10.297599999999999</v>
      </c>
      <c r="E312">
        <f>IFERROR(VLOOKUP($B312,Miljövärden!$B$2:$H$551,MATCH(E$2,Miljövärden!$B$2:$H$2,0),FALSE),"Saknas")</f>
        <v>17.355399999999999</v>
      </c>
      <c r="F312">
        <f>IFERROR(VLOOKUP($B312,Miljövärden!$B$2:$H$551,MATCH(F$2,Miljövärden!$B$2:$H$2,0),FALSE),"Saknas")</f>
        <v>7.2992700000000001E-3</v>
      </c>
      <c r="G312" t="str">
        <f>IFERROR(VLOOKUP($B312,Miljövärden!$B$2:$H$551,MATCH(G$2,Miljövärden!$B$2:$H$2,0),FALSE),"Nej, saknas")</f>
        <v>Ja</v>
      </c>
      <c r="H312" s="12" t="str">
        <f>IFERROR(VLOOKUP($B312,Miljövärden!$B$2:$H$551,MATCH(H$2,Miljövärden!$B$2:$H$2,0),FALSE),"Nej, saknas")</f>
        <v>Ja</v>
      </c>
      <c r="P312" s="17" t="str">
        <f t="shared" si="8"/>
        <v>ja</v>
      </c>
      <c r="R312">
        <f t="shared" si="9"/>
        <v>243</v>
      </c>
    </row>
    <row r="313" spans="1:18" x14ac:dyDescent="0.25">
      <c r="A313" s="2" t="s">
        <v>463</v>
      </c>
      <c r="B313" s="2" t="s">
        <v>468</v>
      </c>
      <c r="C313">
        <f>IFERROR(VLOOKUP($B313,Miljövärden!$B$2:$H$551,MATCH(C$2,Miljövärden!$B$2:$H$2,0),FALSE),"Saknas")</f>
        <v>0.176813</v>
      </c>
      <c r="D313">
        <f>IFERROR(VLOOKUP($B313,Miljövärden!$B$2:$H$551,MATCH(D$2,Miljövärden!$B$2:$H$2,0),FALSE),"Saknas")</f>
        <v>12.535</v>
      </c>
      <c r="E313">
        <f>IFERROR(VLOOKUP($B313,Miljövärden!$B$2:$H$551,MATCH(E$2,Miljövärden!$B$2:$H$2,0),FALSE),"Saknas")</f>
        <v>16.6065</v>
      </c>
      <c r="F313">
        <f>IFERROR(VLOOKUP($B313,Miljövärden!$B$2:$H$551,MATCH(F$2,Miljövärden!$B$2:$H$2,0),FALSE),"Saknas")</f>
        <v>1.5345299999999999E-2</v>
      </c>
      <c r="G313" t="str">
        <f>IFERROR(VLOOKUP($B313,Miljövärden!$B$2:$H$551,MATCH(G$2,Miljövärden!$B$2:$H$2,0),FALSE),"Nej, saknas")</f>
        <v>Ja</v>
      </c>
      <c r="H313" s="12" t="str">
        <f>IFERROR(VLOOKUP($B313,Miljövärden!$B$2:$H$551,MATCH(H$2,Miljövärden!$B$2:$H$2,0),FALSE),"Nej, saknas")</f>
        <v>Ja</v>
      </c>
      <c r="P313" s="17" t="str">
        <f t="shared" si="8"/>
        <v>ja</v>
      </c>
      <c r="R313">
        <f t="shared" si="9"/>
        <v>244</v>
      </c>
    </row>
    <row r="314" spans="1:18" x14ac:dyDescent="0.25">
      <c r="A314" s="2" t="s">
        <v>469</v>
      </c>
      <c r="B314" s="2" t="s">
        <v>470</v>
      </c>
      <c r="C314">
        <f>IFERROR(VLOOKUP($B314,Miljövärden!$B$2:$H$551,MATCH(C$2,Miljövärden!$B$2:$H$2,0),FALSE),"Saknas")</f>
        <v>0.36574800000000002</v>
      </c>
      <c r="D314">
        <f>IFERROR(VLOOKUP($B314,Miljövärden!$B$2:$H$551,MATCH(D$2,Miljövärden!$B$2:$H$2,0),FALSE),"Saknas")</f>
        <v>54.727899999999998</v>
      </c>
      <c r="E314">
        <f>IFERROR(VLOOKUP($B314,Miljövärden!$B$2:$H$551,MATCH(E$2,Miljövärden!$B$2:$H$2,0),FALSE),"Saknas")</f>
        <v>4.6231</v>
      </c>
      <c r="F314">
        <f>IFERROR(VLOOKUP($B314,Miljövärden!$B$2:$H$551,MATCH(F$2,Miljövärden!$B$2:$H$2,0),FALSE),"Saknas")</f>
        <v>8.09893E-2</v>
      </c>
      <c r="G314" t="str">
        <f>IFERROR(VLOOKUP($B314,Miljövärden!$B$2:$H$551,MATCH(G$2,Miljövärden!$B$2:$H$2,0),FALSE),"Nej, saknas")</f>
        <v>Nej</v>
      </c>
      <c r="H314" s="12" t="str">
        <f>IFERROR(VLOOKUP($B314,Miljövärden!$B$2:$H$551,MATCH(H$2,Miljövärden!$B$2:$H$2,0),FALSE),"Nej, saknas")</f>
        <v>Ja</v>
      </c>
      <c r="P314" s="17" t="str">
        <f t="shared" si="8"/>
        <v>ja</v>
      </c>
      <c r="R314">
        <f t="shared" si="9"/>
        <v>245</v>
      </c>
    </row>
    <row r="315" spans="1:18" x14ac:dyDescent="0.25">
      <c r="A315" s="2" t="s">
        <v>469</v>
      </c>
      <c r="B315" s="2" t="s">
        <v>471</v>
      </c>
      <c r="C315">
        <f>IFERROR(VLOOKUP($B315,Miljövärden!$B$2:$H$551,MATCH(C$2,Miljövärden!$B$2:$H$2,0),FALSE),"Saknas")</f>
        <v>0.124948</v>
      </c>
      <c r="D315">
        <f>IFERROR(VLOOKUP($B315,Miljövärden!$B$2:$H$551,MATCH(D$2,Miljövärden!$B$2:$H$2,0),FALSE),"Saknas")</f>
        <v>27.645499999999998</v>
      </c>
      <c r="E315">
        <f>IFERROR(VLOOKUP($B315,Miljövärden!$B$2:$H$551,MATCH(E$2,Miljövärden!$B$2:$H$2,0),FALSE),"Saknas")</f>
        <v>9.2721900000000002</v>
      </c>
      <c r="F315">
        <f>IFERROR(VLOOKUP($B315,Miljövärden!$B$2:$H$551,MATCH(F$2,Miljövärden!$B$2:$H$2,0),FALSE),"Saknas")</f>
        <v>3.3813999999999997E-2</v>
      </c>
      <c r="G315" t="str">
        <f>IFERROR(VLOOKUP($B315,Miljövärden!$B$2:$H$551,MATCH(G$2,Miljövärden!$B$2:$H$2,0),FALSE),"Nej, saknas")</f>
        <v>Ja</v>
      </c>
      <c r="H315" s="12" t="str">
        <f>IFERROR(VLOOKUP($B315,Miljövärden!$B$2:$H$551,MATCH(H$2,Miljövärden!$B$2:$H$2,0),FALSE),"Nej, saknas")</f>
        <v>Ja</v>
      </c>
      <c r="P315" s="17" t="str">
        <f t="shared" si="8"/>
        <v>ja</v>
      </c>
      <c r="R315">
        <f t="shared" si="9"/>
        <v>246</v>
      </c>
    </row>
    <row r="316" spans="1:18" x14ac:dyDescent="0.25">
      <c r="A316" s="2" t="s">
        <v>472</v>
      </c>
      <c r="B316" s="2" t="s">
        <v>473</v>
      </c>
      <c r="C316">
        <f>IFERROR(VLOOKUP($B316,Miljövärden!$B$2:$H$551,MATCH(C$2,Miljövärden!$B$2:$H$2,0),FALSE),"Saknas")</f>
        <v>0.170433</v>
      </c>
      <c r="D316">
        <f>IFERROR(VLOOKUP($B316,Miljövärden!$B$2:$H$551,MATCH(D$2,Miljövärden!$B$2:$H$2,0),FALSE),"Saknas")</f>
        <v>76.160899999999998</v>
      </c>
      <c r="E316">
        <f>IFERROR(VLOOKUP($B316,Miljövärden!$B$2:$H$551,MATCH(E$2,Miljövärden!$B$2:$H$2,0),FALSE),"Saknas")</f>
        <v>6.4135499999999999</v>
      </c>
      <c r="F316">
        <f>IFERROR(VLOOKUP($B316,Miljövärden!$B$2:$H$551,MATCH(F$2,Miljövärden!$B$2:$H$2,0),FALSE),"Saknas")</f>
        <v>6.8213200000000002E-2</v>
      </c>
      <c r="G316" t="str">
        <f>IFERROR(VLOOKUP($B316,Miljövärden!$B$2:$H$551,MATCH(G$2,Miljövärden!$B$2:$H$2,0),FALSE),"Nej, saknas")</f>
        <v>Nej</v>
      </c>
      <c r="H316" s="12" t="str">
        <f>IFERROR(VLOOKUP($B316,Miljövärden!$B$2:$H$551,MATCH(H$2,Miljövärden!$B$2:$H$2,0),FALSE),"Nej, saknas")</f>
        <v>Ja</v>
      </c>
      <c r="P316" s="17" t="str">
        <f t="shared" si="8"/>
        <v>ja</v>
      </c>
      <c r="R316">
        <f t="shared" si="9"/>
        <v>247</v>
      </c>
    </row>
    <row r="317" spans="1:18" x14ac:dyDescent="0.25">
      <c r="A317" s="2" t="s">
        <v>474</v>
      </c>
      <c r="B317" s="2" t="s">
        <v>9</v>
      </c>
      <c r="C317">
        <f>IFERROR(VLOOKUP($B317,Miljövärden!$B$2:$H$551,MATCH(C$2,Miljövärden!$B$2:$H$2,0),FALSE),"Saknas")</f>
        <v>0</v>
      </c>
      <c r="D317">
        <f>IFERROR(VLOOKUP($B317,Miljövärden!$B$2:$H$551,MATCH(D$2,Miljövärden!$B$2:$H$2,0),FALSE),"Saknas")</f>
        <v>0</v>
      </c>
      <c r="E317">
        <f>IFERROR(VLOOKUP($B317,Miljövärden!$B$2:$H$551,MATCH(E$2,Miljövärden!$B$2:$H$2,0),FALSE),"Saknas")</f>
        <v>0</v>
      </c>
      <c r="F317">
        <f>IFERROR(VLOOKUP($B317,Miljövärden!$B$2:$H$551,MATCH(F$2,Miljövärden!$B$2:$H$2,0),FALSE),"Saknas")</f>
        <v>0</v>
      </c>
      <c r="G317" t="str">
        <f>IFERROR(VLOOKUP($B317,Miljövärden!$B$2:$H$551,MATCH(G$2,Miljövärden!$B$2:$H$2,0),FALSE),"Nej, saknas")</f>
        <v>Nej</v>
      </c>
      <c r="H317" s="12" t="str">
        <f>IFERROR(VLOOKUP($B317,Miljövärden!$B$2:$H$551,MATCH(H$2,Miljövärden!$B$2:$H$2,0),FALSE),"Nej, saknas")</f>
        <v>Nej</v>
      </c>
      <c r="P317" s="17" t="str">
        <f t="shared" si="8"/>
        <v>nej</v>
      </c>
      <c r="R317">
        <f t="shared" si="9"/>
        <v>247</v>
      </c>
    </row>
    <row r="318" spans="1:18" x14ac:dyDescent="0.25">
      <c r="A318" s="2" t="s">
        <v>474</v>
      </c>
      <c r="B318" s="2" t="s">
        <v>475</v>
      </c>
      <c r="C318">
        <f>IFERROR(VLOOKUP($B318,Miljövärden!$B$2:$H$551,MATCH(C$2,Miljövärden!$B$2:$H$2,0),FALSE),"Saknas")</f>
        <v>0</v>
      </c>
      <c r="D318">
        <f>IFERROR(VLOOKUP($B318,Miljövärden!$B$2:$H$551,MATCH(D$2,Miljövärden!$B$2:$H$2,0),FALSE),"Saknas")</f>
        <v>0</v>
      </c>
      <c r="E318">
        <f>IFERROR(VLOOKUP($B318,Miljövärden!$B$2:$H$551,MATCH(E$2,Miljövärden!$B$2:$H$2,0),FALSE),"Saknas")</f>
        <v>0</v>
      </c>
      <c r="F318">
        <f>IFERROR(VLOOKUP($B318,Miljövärden!$B$2:$H$551,MATCH(F$2,Miljövärden!$B$2:$H$2,0),FALSE),"Saknas")</f>
        <v>0</v>
      </c>
      <c r="G318" t="str">
        <f>IFERROR(VLOOKUP($B318,Miljövärden!$B$2:$H$551,MATCH(G$2,Miljövärden!$B$2:$H$2,0),FALSE),"Nej, saknas")</f>
        <v>Nej</v>
      </c>
      <c r="H318" s="12" t="str">
        <f>IFERROR(VLOOKUP($B318,Miljövärden!$B$2:$H$551,MATCH(H$2,Miljövärden!$B$2:$H$2,0),FALSE),"Nej, saknas")</f>
        <v>Nej</v>
      </c>
      <c r="P318" s="17" t="str">
        <f t="shared" si="8"/>
        <v>nej</v>
      </c>
      <c r="R318">
        <f t="shared" si="9"/>
        <v>247</v>
      </c>
    </row>
    <row r="319" spans="1:18" x14ac:dyDescent="0.25">
      <c r="A319" s="2" t="s">
        <v>474</v>
      </c>
      <c r="B319" s="2" t="s">
        <v>476</v>
      </c>
      <c r="C319">
        <f>IFERROR(VLOOKUP($B319,Miljövärden!$B$2:$H$551,MATCH(C$2,Miljövärden!$B$2:$H$2,0),FALSE),"Saknas")</f>
        <v>0</v>
      </c>
      <c r="D319">
        <f>IFERROR(VLOOKUP($B319,Miljövärden!$B$2:$H$551,MATCH(D$2,Miljövärden!$B$2:$H$2,0),FALSE),"Saknas")</f>
        <v>0</v>
      </c>
      <c r="E319">
        <f>IFERROR(VLOOKUP($B319,Miljövärden!$B$2:$H$551,MATCH(E$2,Miljövärden!$B$2:$H$2,0),FALSE),"Saknas")</f>
        <v>0</v>
      </c>
      <c r="F319">
        <f>IFERROR(VLOOKUP($B319,Miljövärden!$B$2:$H$551,MATCH(F$2,Miljövärden!$B$2:$H$2,0),FALSE),"Saknas")</f>
        <v>0</v>
      </c>
      <c r="G319" t="str">
        <f>IFERROR(VLOOKUP($B319,Miljövärden!$B$2:$H$551,MATCH(G$2,Miljövärden!$B$2:$H$2,0),FALSE),"Nej, saknas")</f>
        <v>Nej</v>
      </c>
      <c r="H319" s="12" t="str">
        <f>IFERROR(VLOOKUP($B319,Miljövärden!$B$2:$H$551,MATCH(H$2,Miljövärden!$B$2:$H$2,0),FALSE),"Nej, saknas")</f>
        <v>Nej</v>
      </c>
      <c r="P319" s="17" t="str">
        <f t="shared" si="8"/>
        <v>nej</v>
      </c>
      <c r="R319">
        <f t="shared" si="9"/>
        <v>247</v>
      </c>
    </row>
    <row r="320" spans="1:18" x14ac:dyDescent="0.25">
      <c r="A320" s="2" t="s">
        <v>474</v>
      </c>
      <c r="B320" s="2" t="s">
        <v>12</v>
      </c>
      <c r="C320">
        <f>IFERROR(VLOOKUP($B320,Miljövärden!$B$2:$H$551,MATCH(C$2,Miljövärden!$B$2:$H$2,0),FALSE),"Saknas")</f>
        <v>0</v>
      </c>
      <c r="D320">
        <f>IFERROR(VLOOKUP($B320,Miljövärden!$B$2:$H$551,MATCH(D$2,Miljövärden!$B$2:$H$2,0),FALSE),"Saknas")</f>
        <v>0</v>
      </c>
      <c r="E320">
        <f>IFERROR(VLOOKUP($B320,Miljövärden!$B$2:$H$551,MATCH(E$2,Miljövärden!$B$2:$H$2,0),FALSE),"Saknas")</f>
        <v>0</v>
      </c>
      <c r="F320">
        <f>IFERROR(VLOOKUP($B320,Miljövärden!$B$2:$H$551,MATCH(F$2,Miljövärden!$B$2:$H$2,0),FALSE),"Saknas")</f>
        <v>0</v>
      </c>
      <c r="G320" t="str">
        <f>IFERROR(VLOOKUP($B320,Miljövärden!$B$2:$H$551,MATCH(G$2,Miljövärden!$B$2:$H$2,0),FALSE),"Nej, saknas")</f>
        <v>Nej</v>
      </c>
      <c r="H320" s="12" t="str">
        <f>IFERROR(VLOOKUP($B320,Miljövärden!$B$2:$H$551,MATCH(H$2,Miljövärden!$B$2:$H$2,0),FALSE),"Nej, saknas")</f>
        <v>Nej</v>
      </c>
      <c r="P320" s="17" t="str">
        <f t="shared" si="8"/>
        <v>nej</v>
      </c>
      <c r="R320">
        <f t="shared" si="9"/>
        <v>247</v>
      </c>
    </row>
    <row r="321" spans="1:18" x14ac:dyDescent="0.25">
      <c r="A321" s="2" t="s">
        <v>474</v>
      </c>
      <c r="B321" s="2" t="s">
        <v>13</v>
      </c>
      <c r="C321">
        <f>IFERROR(VLOOKUP($B321,Miljövärden!$B$2:$H$551,MATCH(C$2,Miljövärden!$B$2:$H$2,0),FALSE),"Saknas")</f>
        <v>0</v>
      </c>
      <c r="D321">
        <f>IFERROR(VLOOKUP($B321,Miljövärden!$B$2:$H$551,MATCH(D$2,Miljövärden!$B$2:$H$2,0),FALSE),"Saknas")</f>
        <v>0</v>
      </c>
      <c r="E321">
        <f>IFERROR(VLOOKUP($B321,Miljövärden!$B$2:$H$551,MATCH(E$2,Miljövärden!$B$2:$H$2,0),FALSE),"Saknas")</f>
        <v>0</v>
      </c>
      <c r="F321">
        <f>IFERROR(VLOOKUP($B321,Miljövärden!$B$2:$H$551,MATCH(F$2,Miljövärden!$B$2:$H$2,0),FALSE),"Saknas")</f>
        <v>0</v>
      </c>
      <c r="G321" t="str">
        <f>IFERROR(VLOOKUP($B321,Miljövärden!$B$2:$H$551,MATCH(G$2,Miljövärden!$B$2:$H$2,0),FALSE),"Nej, saknas")</f>
        <v>Nej</v>
      </c>
      <c r="H321" s="12" t="str">
        <f>IFERROR(VLOOKUP($B321,Miljövärden!$B$2:$H$551,MATCH(H$2,Miljövärden!$B$2:$H$2,0),FALSE),"Nej, saknas")</f>
        <v>Nej</v>
      </c>
      <c r="P321" s="17" t="str">
        <f t="shared" si="8"/>
        <v>nej</v>
      </c>
      <c r="R321">
        <f t="shared" si="9"/>
        <v>247</v>
      </c>
    </row>
    <row r="322" spans="1:18" x14ac:dyDescent="0.25">
      <c r="A322" s="2" t="s">
        <v>474</v>
      </c>
      <c r="B322" s="2" t="s">
        <v>14</v>
      </c>
      <c r="C322">
        <f>IFERROR(VLOOKUP($B322,Miljövärden!$B$2:$H$551,MATCH(C$2,Miljövärden!$B$2:$H$2,0),FALSE),"Saknas")</f>
        <v>0</v>
      </c>
      <c r="D322">
        <f>IFERROR(VLOOKUP($B322,Miljövärden!$B$2:$H$551,MATCH(D$2,Miljövärden!$B$2:$H$2,0),FALSE),"Saknas")</f>
        <v>0</v>
      </c>
      <c r="E322">
        <f>IFERROR(VLOOKUP($B322,Miljövärden!$B$2:$H$551,MATCH(E$2,Miljövärden!$B$2:$H$2,0),FALSE),"Saknas")</f>
        <v>0</v>
      </c>
      <c r="F322">
        <f>IFERROR(VLOOKUP($B322,Miljövärden!$B$2:$H$551,MATCH(F$2,Miljövärden!$B$2:$H$2,0),FALSE),"Saknas")</f>
        <v>0</v>
      </c>
      <c r="G322" t="str">
        <f>IFERROR(VLOOKUP($B322,Miljövärden!$B$2:$H$551,MATCH(G$2,Miljövärden!$B$2:$H$2,0),FALSE),"Nej, saknas")</f>
        <v>Nej</v>
      </c>
      <c r="H322" s="12" t="str">
        <f>IFERROR(VLOOKUP($B322,Miljövärden!$B$2:$H$551,MATCH(H$2,Miljövärden!$B$2:$H$2,0),FALSE),"Nej, saknas")</f>
        <v>Nej</v>
      </c>
      <c r="P322" s="17" t="str">
        <f t="shared" si="8"/>
        <v>nej</v>
      </c>
      <c r="R322">
        <f t="shared" si="9"/>
        <v>247</v>
      </c>
    </row>
    <row r="323" spans="1:18" x14ac:dyDescent="0.25">
      <c r="A323" s="2" t="s">
        <v>474</v>
      </c>
      <c r="B323" s="2" t="s">
        <v>15</v>
      </c>
      <c r="C323">
        <f>IFERROR(VLOOKUP($B323,Miljövärden!$B$2:$H$551,MATCH(C$2,Miljövärden!$B$2:$H$2,0),FALSE),"Saknas")</f>
        <v>0</v>
      </c>
      <c r="D323">
        <f>IFERROR(VLOOKUP($B323,Miljövärden!$B$2:$H$551,MATCH(D$2,Miljövärden!$B$2:$H$2,0),FALSE),"Saknas")</f>
        <v>0</v>
      </c>
      <c r="E323">
        <f>IFERROR(VLOOKUP($B323,Miljövärden!$B$2:$H$551,MATCH(E$2,Miljövärden!$B$2:$H$2,0),FALSE),"Saknas")</f>
        <v>0</v>
      </c>
      <c r="F323">
        <f>IFERROR(VLOOKUP($B323,Miljövärden!$B$2:$H$551,MATCH(F$2,Miljövärden!$B$2:$H$2,0),FALSE),"Saknas")</f>
        <v>0</v>
      </c>
      <c r="G323" t="str">
        <f>IFERROR(VLOOKUP($B323,Miljövärden!$B$2:$H$551,MATCH(G$2,Miljövärden!$B$2:$H$2,0),FALSE),"Nej, saknas")</f>
        <v>Nej</v>
      </c>
      <c r="H323" s="12" t="str">
        <f>IFERROR(VLOOKUP($B323,Miljövärden!$B$2:$H$551,MATCH(H$2,Miljövärden!$B$2:$H$2,0),FALSE),"Nej, saknas")</f>
        <v>Nej</v>
      </c>
      <c r="P323" s="17" t="str">
        <f t="shared" ref="P323:P386" si="10">IF(K323="x","nej",
IF(L323="x","ja",
IF(H323="ja","ja","nej")))</f>
        <v>nej</v>
      </c>
      <c r="R323">
        <f t="shared" si="9"/>
        <v>247</v>
      </c>
    </row>
    <row r="324" spans="1:18" x14ac:dyDescent="0.25">
      <c r="A324" s="2" t="s">
        <v>474</v>
      </c>
      <c r="B324" s="2" t="s">
        <v>16</v>
      </c>
      <c r="C324">
        <f>IFERROR(VLOOKUP($B324,Miljövärden!$B$2:$H$551,MATCH(C$2,Miljövärden!$B$2:$H$2,0),FALSE),"Saknas")</f>
        <v>0</v>
      </c>
      <c r="D324">
        <f>IFERROR(VLOOKUP($B324,Miljövärden!$B$2:$H$551,MATCH(D$2,Miljövärden!$B$2:$H$2,0),FALSE),"Saknas")</f>
        <v>0</v>
      </c>
      <c r="E324">
        <f>IFERROR(VLOOKUP($B324,Miljövärden!$B$2:$H$551,MATCH(E$2,Miljövärden!$B$2:$H$2,0),FALSE),"Saknas")</f>
        <v>0</v>
      </c>
      <c r="F324">
        <f>IFERROR(VLOOKUP($B324,Miljövärden!$B$2:$H$551,MATCH(F$2,Miljövärden!$B$2:$H$2,0),FALSE),"Saknas")</f>
        <v>0</v>
      </c>
      <c r="G324" t="str">
        <f>IFERROR(VLOOKUP($B324,Miljövärden!$B$2:$H$551,MATCH(G$2,Miljövärden!$B$2:$H$2,0),FALSE),"Nej, saknas")</f>
        <v>Nej</v>
      </c>
      <c r="H324" s="12" t="str">
        <f>IFERROR(VLOOKUP($B324,Miljövärden!$B$2:$H$551,MATCH(H$2,Miljövärden!$B$2:$H$2,0),FALSE),"Nej, saknas")</f>
        <v>Nej</v>
      </c>
      <c r="P324" s="17" t="str">
        <f t="shared" si="10"/>
        <v>nej</v>
      </c>
      <c r="R324">
        <f t="shared" si="9"/>
        <v>247</v>
      </c>
    </row>
    <row r="325" spans="1:18" x14ac:dyDescent="0.25">
      <c r="A325" s="2" t="s">
        <v>474</v>
      </c>
      <c r="B325" s="2" t="s">
        <v>17</v>
      </c>
      <c r="C325">
        <f>IFERROR(VLOOKUP($B325,Miljövärden!$B$2:$H$551,MATCH(C$2,Miljövärden!$B$2:$H$2,0),FALSE),"Saknas")</f>
        <v>0</v>
      </c>
      <c r="D325">
        <f>IFERROR(VLOOKUP($B325,Miljövärden!$B$2:$H$551,MATCH(D$2,Miljövärden!$B$2:$H$2,0),FALSE),"Saknas")</f>
        <v>0</v>
      </c>
      <c r="E325">
        <f>IFERROR(VLOOKUP($B325,Miljövärden!$B$2:$H$551,MATCH(E$2,Miljövärden!$B$2:$H$2,0),FALSE),"Saknas")</f>
        <v>0</v>
      </c>
      <c r="F325">
        <f>IFERROR(VLOOKUP($B325,Miljövärden!$B$2:$H$551,MATCH(F$2,Miljövärden!$B$2:$H$2,0),FALSE),"Saknas")</f>
        <v>0</v>
      </c>
      <c r="G325" t="str">
        <f>IFERROR(VLOOKUP($B325,Miljövärden!$B$2:$H$551,MATCH(G$2,Miljövärden!$B$2:$H$2,0),FALSE),"Nej, saknas")</f>
        <v>Nej</v>
      </c>
      <c r="H325" s="12" t="str">
        <f>IFERROR(VLOOKUP($B325,Miljövärden!$B$2:$H$551,MATCH(H$2,Miljövärden!$B$2:$H$2,0),FALSE),"Nej, saknas")</f>
        <v>Nej</v>
      </c>
      <c r="P325" s="17" t="str">
        <f t="shared" si="10"/>
        <v>nej</v>
      </c>
      <c r="R325">
        <f t="shared" ref="R325:R388" si="11">IF(ISERROR(P325),R324,IF(P325="ja",R324+1,R324))</f>
        <v>247</v>
      </c>
    </row>
    <row r="326" spans="1:18" x14ac:dyDescent="0.25">
      <c r="A326" s="2" t="s">
        <v>474</v>
      </c>
      <c r="B326" s="2" t="s">
        <v>18</v>
      </c>
      <c r="C326">
        <f>IFERROR(VLOOKUP($B326,Miljövärden!$B$2:$H$551,MATCH(C$2,Miljövärden!$B$2:$H$2,0),FALSE),"Saknas")</f>
        <v>0</v>
      </c>
      <c r="D326">
        <f>IFERROR(VLOOKUP($B326,Miljövärden!$B$2:$H$551,MATCH(D$2,Miljövärden!$B$2:$H$2,0),FALSE),"Saknas")</f>
        <v>0</v>
      </c>
      <c r="E326">
        <f>IFERROR(VLOOKUP($B326,Miljövärden!$B$2:$H$551,MATCH(E$2,Miljövärden!$B$2:$H$2,0),FALSE),"Saknas")</f>
        <v>0</v>
      </c>
      <c r="F326">
        <f>IFERROR(VLOOKUP($B326,Miljövärden!$B$2:$H$551,MATCH(F$2,Miljövärden!$B$2:$H$2,0),FALSE),"Saknas")</f>
        <v>0</v>
      </c>
      <c r="G326" t="str">
        <f>IFERROR(VLOOKUP($B326,Miljövärden!$B$2:$H$551,MATCH(G$2,Miljövärden!$B$2:$H$2,0),FALSE),"Nej, saknas")</f>
        <v>Nej</v>
      </c>
      <c r="H326" s="12" t="str">
        <f>IFERROR(VLOOKUP($B326,Miljövärden!$B$2:$H$551,MATCH(H$2,Miljövärden!$B$2:$H$2,0),FALSE),"Nej, saknas")</f>
        <v>Nej</v>
      </c>
      <c r="P326" s="17" t="str">
        <f t="shared" si="10"/>
        <v>nej</v>
      </c>
      <c r="R326">
        <f t="shared" si="11"/>
        <v>247</v>
      </c>
    </row>
    <row r="327" spans="1:18" x14ac:dyDescent="0.25">
      <c r="A327" s="2" t="s">
        <v>474</v>
      </c>
      <c r="B327" s="2" t="s">
        <v>19</v>
      </c>
      <c r="C327">
        <f>IFERROR(VLOOKUP($B327,Miljövärden!$B$2:$H$551,MATCH(C$2,Miljövärden!$B$2:$H$2,0),FALSE),"Saknas")</f>
        <v>0</v>
      </c>
      <c r="D327">
        <f>IFERROR(VLOOKUP($B327,Miljövärden!$B$2:$H$551,MATCH(D$2,Miljövärden!$B$2:$H$2,0),FALSE),"Saknas")</f>
        <v>0</v>
      </c>
      <c r="E327">
        <f>IFERROR(VLOOKUP($B327,Miljövärden!$B$2:$H$551,MATCH(E$2,Miljövärden!$B$2:$H$2,0),FALSE),"Saknas")</f>
        <v>0</v>
      </c>
      <c r="F327">
        <f>IFERROR(VLOOKUP($B327,Miljövärden!$B$2:$H$551,MATCH(F$2,Miljövärden!$B$2:$H$2,0),FALSE),"Saknas")</f>
        <v>0</v>
      </c>
      <c r="G327" t="str">
        <f>IFERROR(VLOOKUP($B327,Miljövärden!$B$2:$H$551,MATCH(G$2,Miljövärden!$B$2:$H$2,0),FALSE),"Nej, saknas")</f>
        <v>Nej</v>
      </c>
      <c r="H327" s="12" t="str">
        <f>IFERROR(VLOOKUP($B327,Miljövärden!$B$2:$H$551,MATCH(H$2,Miljövärden!$B$2:$H$2,0),FALSE),"Nej, saknas")</f>
        <v>Nej</v>
      </c>
      <c r="P327" s="17" t="str">
        <f t="shared" si="10"/>
        <v>nej</v>
      </c>
      <c r="R327">
        <f t="shared" si="11"/>
        <v>247</v>
      </c>
    </row>
    <row r="328" spans="1:18" x14ac:dyDescent="0.25">
      <c r="A328" s="2" t="s">
        <v>477</v>
      </c>
      <c r="B328" s="2" t="s">
        <v>478</v>
      </c>
      <c r="C328">
        <f>IFERROR(VLOOKUP($B328,Miljövärden!$B$2:$H$551,MATCH(C$2,Miljövärden!$B$2:$H$2,0),FALSE),"Saknas")</f>
        <v>0.20750199999999999</v>
      </c>
      <c r="D328">
        <f>IFERROR(VLOOKUP($B328,Miljövärden!$B$2:$H$551,MATCH(D$2,Miljövärden!$B$2:$H$2,0),FALSE),"Saknas")</f>
        <v>38.7027</v>
      </c>
      <c r="E328">
        <f>IFERROR(VLOOKUP($B328,Miljövärden!$B$2:$H$551,MATCH(E$2,Miljövärden!$B$2:$H$2,0),FALSE),"Saknas")</f>
        <v>4.4515900000000004</v>
      </c>
      <c r="F328">
        <f>IFERROR(VLOOKUP($B328,Miljövärden!$B$2:$H$551,MATCH(F$2,Miljövärden!$B$2:$H$2,0),FALSE),"Saknas")</f>
        <v>5.25517E-2</v>
      </c>
      <c r="G328" t="str">
        <f>IFERROR(VLOOKUP($B328,Miljövärden!$B$2:$H$551,MATCH(G$2,Miljövärden!$B$2:$H$2,0),FALSE),"Nej, saknas")</f>
        <v>Nej</v>
      </c>
      <c r="H328" s="12" t="str">
        <f>IFERROR(VLOOKUP($B328,Miljövärden!$B$2:$H$551,MATCH(H$2,Miljövärden!$B$2:$H$2,0),FALSE),"Nej, saknas")</f>
        <v>Ja</v>
      </c>
      <c r="P328" s="17" t="str">
        <f t="shared" si="10"/>
        <v>ja</v>
      </c>
      <c r="R328">
        <f t="shared" si="11"/>
        <v>248</v>
      </c>
    </row>
    <row r="329" spans="1:18" x14ac:dyDescent="0.25">
      <c r="A329" s="2" t="s">
        <v>479</v>
      </c>
      <c r="B329" s="2" t="s">
        <v>480</v>
      </c>
      <c r="C329">
        <f>IFERROR(VLOOKUP($B329,Miljövärden!$B$2:$H$551,MATCH(C$2,Miljövärden!$B$2:$H$2,0),FALSE),"Saknas")</f>
        <v>0</v>
      </c>
      <c r="D329">
        <f>IFERROR(VLOOKUP($B329,Miljövärden!$B$2:$H$551,MATCH(D$2,Miljövärden!$B$2:$H$2,0),FALSE),"Saknas")</f>
        <v>0</v>
      </c>
      <c r="E329">
        <f>IFERROR(VLOOKUP($B329,Miljövärden!$B$2:$H$551,MATCH(E$2,Miljövärden!$B$2:$H$2,0),FALSE),"Saknas")</f>
        <v>0</v>
      </c>
      <c r="F329">
        <f>IFERROR(VLOOKUP($B329,Miljövärden!$B$2:$H$551,MATCH(F$2,Miljövärden!$B$2:$H$2,0),FALSE),"Saknas")</f>
        <v>0</v>
      </c>
      <c r="G329" t="str">
        <f>IFERROR(VLOOKUP($B329,Miljövärden!$B$2:$H$551,MATCH(G$2,Miljövärden!$B$2:$H$2,0),FALSE),"Nej, saknas")</f>
        <v>Nej</v>
      </c>
      <c r="H329" s="12" t="str">
        <f>IFERROR(VLOOKUP($B329,Miljövärden!$B$2:$H$551,MATCH(H$2,Miljövärden!$B$2:$H$2,0),FALSE),"Nej, saknas")</f>
        <v>Nej</v>
      </c>
      <c r="P329" s="17" t="str">
        <f t="shared" si="10"/>
        <v>nej</v>
      </c>
      <c r="R329">
        <f t="shared" si="11"/>
        <v>248</v>
      </c>
    </row>
    <row r="330" spans="1:18" x14ac:dyDescent="0.25">
      <c r="A330" s="2" t="s">
        <v>481</v>
      </c>
      <c r="B330" s="2" t="s">
        <v>482</v>
      </c>
      <c r="C330">
        <f>IFERROR(VLOOKUP($B330,Miljövärden!$B$2:$H$551,MATCH(C$2,Miljövärden!$B$2:$H$2,0),FALSE),"Saknas")</f>
        <v>6.3508899999999993E-2</v>
      </c>
      <c r="D330">
        <f>IFERROR(VLOOKUP($B330,Miljövärden!$B$2:$H$551,MATCH(D$2,Miljövärden!$B$2:$H$2,0),FALSE),"Saknas")</f>
        <v>9.6176300000000001</v>
      </c>
      <c r="E330">
        <f>IFERROR(VLOOKUP($B330,Miljövärden!$B$2:$H$551,MATCH(E$2,Miljövärden!$B$2:$H$2,0),FALSE),"Saknas")</f>
        <v>7.41303</v>
      </c>
      <c r="F330">
        <f>IFERROR(VLOOKUP($B330,Miljövärden!$B$2:$H$551,MATCH(F$2,Miljövärden!$B$2:$H$2,0),FALSE),"Saknas")</f>
        <v>0</v>
      </c>
      <c r="G330" t="str">
        <f>IFERROR(VLOOKUP($B330,Miljövärden!$B$2:$H$551,MATCH(G$2,Miljövärden!$B$2:$H$2,0),FALSE),"Nej, saknas")</f>
        <v>Ja</v>
      </c>
      <c r="H330" s="12" t="str">
        <f>IFERROR(VLOOKUP($B330,Miljövärden!$B$2:$H$551,MATCH(H$2,Miljövärden!$B$2:$H$2,0),FALSE),"Nej, saknas")</f>
        <v>Ja</v>
      </c>
      <c r="P330" s="17" t="str">
        <f t="shared" si="10"/>
        <v>ja</v>
      </c>
      <c r="R330">
        <f t="shared" si="11"/>
        <v>249</v>
      </c>
    </row>
    <row r="331" spans="1:18" x14ac:dyDescent="0.25">
      <c r="A331" s="2" t="s">
        <v>481</v>
      </c>
      <c r="B331" s="2" t="s">
        <v>483</v>
      </c>
      <c r="C331">
        <f>IFERROR(VLOOKUP($B331,Miljövärden!$B$2:$H$551,MATCH(C$2,Miljövärden!$B$2:$H$2,0),FALSE),"Saknas")</f>
        <v>6.9174899999999998E-2</v>
      </c>
      <c r="D331">
        <f>IFERROR(VLOOKUP($B331,Miljövärden!$B$2:$H$551,MATCH(D$2,Miljövärden!$B$2:$H$2,0),FALSE),"Saknas")</f>
        <v>9.8763000000000005</v>
      </c>
      <c r="E331">
        <f>IFERROR(VLOOKUP($B331,Miljövärden!$B$2:$H$551,MATCH(E$2,Miljövärden!$B$2:$H$2,0),FALSE),"Saknas")</f>
        <v>7.61639</v>
      </c>
      <c r="F331">
        <f>IFERROR(VLOOKUP($B331,Miljövärden!$B$2:$H$551,MATCH(F$2,Miljövärden!$B$2:$H$2,0),FALSE),"Saknas")</f>
        <v>0</v>
      </c>
      <c r="G331" t="str">
        <f>IFERROR(VLOOKUP($B331,Miljövärden!$B$2:$H$551,MATCH(G$2,Miljövärden!$B$2:$H$2,0),FALSE),"Nej, saknas")</f>
        <v>Ja</v>
      </c>
      <c r="H331" s="12" t="str">
        <f>IFERROR(VLOOKUP($B331,Miljövärden!$B$2:$H$551,MATCH(H$2,Miljövärden!$B$2:$H$2,0),FALSE),"Nej, saknas")</f>
        <v>Ja</v>
      </c>
      <c r="P331" s="17" t="str">
        <f t="shared" si="10"/>
        <v>ja</v>
      </c>
      <c r="R331">
        <f t="shared" si="11"/>
        <v>250</v>
      </c>
    </row>
    <row r="332" spans="1:18" x14ac:dyDescent="0.25">
      <c r="A332" s="2" t="s">
        <v>481</v>
      </c>
      <c r="B332" s="2" t="s">
        <v>484</v>
      </c>
      <c r="C332">
        <f>IFERROR(VLOOKUP($B332,Miljövärden!$B$2:$H$551,MATCH(C$2,Miljövärden!$B$2:$H$2,0),FALSE),"Saknas")</f>
        <v>8.44028E-2</v>
      </c>
      <c r="D332">
        <f>IFERROR(VLOOKUP($B332,Miljövärden!$B$2:$H$551,MATCH(D$2,Miljövärden!$B$2:$H$2,0),FALSE),"Saknas")</f>
        <v>16.594100000000001</v>
      </c>
      <c r="E332">
        <f>IFERROR(VLOOKUP($B332,Miljövärden!$B$2:$H$551,MATCH(E$2,Miljövärden!$B$2:$H$2,0),FALSE),"Saknas")</f>
        <v>8.8767399999999999</v>
      </c>
      <c r="F332">
        <f>IFERROR(VLOOKUP($B332,Miljövärden!$B$2:$H$551,MATCH(F$2,Miljövärden!$B$2:$H$2,0),FALSE),"Saknas")</f>
        <v>1.4563100000000001E-2</v>
      </c>
      <c r="G332" t="str">
        <f>IFERROR(VLOOKUP($B332,Miljövärden!$B$2:$H$551,MATCH(G$2,Miljövärden!$B$2:$H$2,0),FALSE),"Nej, saknas")</f>
        <v>Ja</v>
      </c>
      <c r="H332" s="12" t="str">
        <f>IFERROR(VLOOKUP($B332,Miljövärden!$B$2:$H$551,MATCH(H$2,Miljövärden!$B$2:$H$2,0),FALSE),"Nej, saknas")</f>
        <v>Ja</v>
      </c>
      <c r="P332" s="17" t="str">
        <f t="shared" si="10"/>
        <v>ja</v>
      </c>
      <c r="R332">
        <f t="shared" si="11"/>
        <v>251</v>
      </c>
    </row>
    <row r="333" spans="1:18" x14ac:dyDescent="0.25">
      <c r="A333" s="2" t="s">
        <v>481</v>
      </c>
      <c r="B333" s="2" t="s">
        <v>485</v>
      </c>
      <c r="C333">
        <f>IFERROR(VLOOKUP($B333,Miljövärden!$B$2:$H$551,MATCH(C$2,Miljövärden!$B$2:$H$2,0),FALSE),"Saknas")</f>
        <v>9.2905299999999996E-2</v>
      </c>
      <c r="D333">
        <f>IFERROR(VLOOKUP($B333,Miljövärden!$B$2:$H$551,MATCH(D$2,Miljövärden!$B$2:$H$2,0),FALSE),"Saknas")</f>
        <v>18.513500000000001</v>
      </c>
      <c r="E333">
        <f>IFERROR(VLOOKUP($B333,Miljövärden!$B$2:$H$551,MATCH(E$2,Miljövärden!$B$2:$H$2,0),FALSE),"Saknas")</f>
        <v>8.0745500000000003</v>
      </c>
      <c r="F333">
        <f>IFERROR(VLOOKUP($B333,Miljövärden!$B$2:$H$551,MATCH(F$2,Miljövärden!$B$2:$H$2,0),FALSE),"Saknas")</f>
        <v>2.5408699999999999E-2</v>
      </c>
      <c r="G333" t="str">
        <f>IFERROR(VLOOKUP($B333,Miljövärden!$B$2:$H$551,MATCH(G$2,Miljövärden!$B$2:$H$2,0),FALSE),"Nej, saknas")</f>
        <v>Ja</v>
      </c>
      <c r="H333" s="12" t="str">
        <f>IFERROR(VLOOKUP($B333,Miljövärden!$B$2:$H$551,MATCH(H$2,Miljövärden!$B$2:$H$2,0),FALSE),"Nej, saknas")</f>
        <v>Ja</v>
      </c>
      <c r="P333" s="17" t="str">
        <f t="shared" si="10"/>
        <v>ja</v>
      </c>
      <c r="R333">
        <f t="shared" si="11"/>
        <v>252</v>
      </c>
    </row>
    <row r="334" spans="1:18" x14ac:dyDescent="0.25">
      <c r="A334" s="2" t="s">
        <v>486</v>
      </c>
      <c r="B334" s="2" t="s">
        <v>487</v>
      </c>
      <c r="C334">
        <f>IFERROR(VLOOKUP($B334,Miljövärden!$B$2:$H$551,MATCH(C$2,Miljövärden!$B$2:$H$2,0),FALSE),"Saknas")</f>
        <v>3.8603199999999997E-2</v>
      </c>
      <c r="D334">
        <f>IFERROR(VLOOKUP($B334,Miljövärden!$B$2:$H$551,MATCH(D$2,Miljövärden!$B$2:$H$2,0),FALSE),"Saknas")</f>
        <v>4.6491199999999999</v>
      </c>
      <c r="E334">
        <f>IFERROR(VLOOKUP($B334,Miljövärden!$B$2:$H$551,MATCH(E$2,Miljövärden!$B$2:$H$2,0),FALSE),"Saknas")</f>
        <v>0.88535200000000003</v>
      </c>
      <c r="F334">
        <f>IFERROR(VLOOKUP($B334,Miljövärden!$B$2:$H$551,MATCH(F$2,Miljövärden!$B$2:$H$2,0),FALSE),"Saknas")</f>
        <v>1.81277E-2</v>
      </c>
      <c r="G334" t="str">
        <f>IFERROR(VLOOKUP($B334,Miljövärden!$B$2:$H$551,MATCH(G$2,Miljövärden!$B$2:$H$2,0),FALSE),"Nej, saknas")</f>
        <v>Nej</v>
      </c>
      <c r="H334" s="12" t="str">
        <f>IFERROR(VLOOKUP($B334,Miljövärden!$B$2:$H$551,MATCH(H$2,Miljövärden!$B$2:$H$2,0),FALSE),"Nej, saknas")</f>
        <v>Ja</v>
      </c>
      <c r="P334" s="17" t="str">
        <f t="shared" si="10"/>
        <v>ja</v>
      </c>
      <c r="R334">
        <f t="shared" si="11"/>
        <v>253</v>
      </c>
    </row>
    <row r="335" spans="1:18" x14ac:dyDescent="0.25">
      <c r="A335" s="2" t="s">
        <v>486</v>
      </c>
      <c r="B335" s="2" t="s">
        <v>488</v>
      </c>
      <c r="C335">
        <f>IFERROR(VLOOKUP($B335,Miljövärden!$B$2:$H$551,MATCH(C$2,Miljövärden!$B$2:$H$2,0),FALSE),"Saknas")</f>
        <v>0.30063099999999998</v>
      </c>
      <c r="D335">
        <f>IFERROR(VLOOKUP($B335,Miljövärden!$B$2:$H$551,MATCH(D$2,Miljövärden!$B$2:$H$2,0),FALSE),"Saknas")</f>
        <v>45.655900000000003</v>
      </c>
      <c r="E335">
        <f>IFERROR(VLOOKUP($B335,Miljövärden!$B$2:$H$551,MATCH(E$2,Miljövärden!$B$2:$H$2,0),FALSE),"Saknas")</f>
        <v>14.2438</v>
      </c>
      <c r="F335">
        <f>IFERROR(VLOOKUP($B335,Miljövärden!$B$2:$H$551,MATCH(F$2,Miljövärden!$B$2:$H$2,0),FALSE),"Saknas")</f>
        <v>0.14596899999999999</v>
      </c>
      <c r="G335" t="str">
        <f>IFERROR(VLOOKUP($B335,Miljövärden!$B$2:$H$551,MATCH(G$2,Miljövärden!$B$2:$H$2,0),FALSE),"Nej, saknas")</f>
        <v>Nej</v>
      </c>
      <c r="H335" s="12" t="str">
        <f>IFERROR(VLOOKUP($B335,Miljövärden!$B$2:$H$551,MATCH(H$2,Miljövärden!$B$2:$H$2,0),FALSE),"Nej, saknas")</f>
        <v>Ja</v>
      </c>
      <c r="P335" s="17" t="str">
        <f t="shared" si="10"/>
        <v>ja</v>
      </c>
      <c r="R335">
        <f t="shared" si="11"/>
        <v>254</v>
      </c>
    </row>
    <row r="336" spans="1:18" x14ac:dyDescent="0.25">
      <c r="A336" s="2" t="s">
        <v>489</v>
      </c>
      <c r="B336" s="2" t="s">
        <v>490</v>
      </c>
      <c r="C336">
        <f>IFERROR(VLOOKUP($B336,Miljövärden!$B$2:$H$551,MATCH(C$2,Miljövärden!$B$2:$H$2,0),FALSE),"Saknas")</f>
        <v>0.15311</v>
      </c>
      <c r="D336">
        <f>IFERROR(VLOOKUP($B336,Miljövärden!$B$2:$H$551,MATCH(D$2,Miljövärden!$B$2:$H$2,0),FALSE),"Saknas")</f>
        <v>21.124500000000001</v>
      </c>
      <c r="E336">
        <f>IFERROR(VLOOKUP($B336,Miljövärden!$B$2:$H$551,MATCH(E$2,Miljövärden!$B$2:$H$2,0),FALSE),"Saknas")</f>
        <v>5.59694</v>
      </c>
      <c r="F336">
        <f>IFERROR(VLOOKUP($B336,Miljövärden!$B$2:$H$551,MATCH(F$2,Miljövärden!$B$2:$H$2,0),FALSE),"Saknas")</f>
        <v>2.1402299999999999E-2</v>
      </c>
      <c r="G336" t="str">
        <f>IFERROR(VLOOKUP($B336,Miljövärden!$B$2:$H$551,MATCH(G$2,Miljövärden!$B$2:$H$2,0),FALSE),"Nej, saknas")</f>
        <v>Nej</v>
      </c>
      <c r="H336" s="12" t="str">
        <f>IFERROR(VLOOKUP($B336,Miljövärden!$B$2:$H$551,MATCH(H$2,Miljövärden!$B$2:$H$2,0),FALSE),"Nej, saknas")</f>
        <v>Ja</v>
      </c>
      <c r="P336" s="17" t="str">
        <f t="shared" si="10"/>
        <v>ja</v>
      </c>
      <c r="R336">
        <f t="shared" si="11"/>
        <v>255</v>
      </c>
    </row>
    <row r="337" spans="1:18" x14ac:dyDescent="0.25">
      <c r="A337" s="2" t="s">
        <v>491</v>
      </c>
      <c r="B337" s="2" t="s">
        <v>492</v>
      </c>
      <c r="C337">
        <f>IFERROR(VLOOKUP($B337,Miljövärden!$B$2:$H$551,MATCH(C$2,Miljövärden!$B$2:$H$2,0),FALSE),"Saknas")</f>
        <v>0</v>
      </c>
      <c r="D337">
        <f>IFERROR(VLOOKUP($B337,Miljövärden!$B$2:$H$551,MATCH(D$2,Miljövärden!$B$2:$H$2,0),FALSE),"Saknas")</f>
        <v>0</v>
      </c>
      <c r="E337">
        <f>IFERROR(VLOOKUP($B337,Miljövärden!$B$2:$H$551,MATCH(E$2,Miljövärden!$B$2:$H$2,0),FALSE),"Saknas")</f>
        <v>0</v>
      </c>
      <c r="F337">
        <f>IFERROR(VLOOKUP($B337,Miljövärden!$B$2:$H$551,MATCH(F$2,Miljövärden!$B$2:$H$2,0),FALSE),"Saknas")</f>
        <v>0</v>
      </c>
      <c r="G337" t="str">
        <f>IFERROR(VLOOKUP($B337,Miljövärden!$B$2:$H$551,MATCH(G$2,Miljövärden!$B$2:$H$2,0),FALSE),"Nej, saknas")</f>
        <v>Nej</v>
      </c>
      <c r="H337" s="12" t="str">
        <f>IFERROR(VLOOKUP($B337,Miljövärden!$B$2:$H$551,MATCH(H$2,Miljövärden!$B$2:$H$2,0),FALSE),"Nej, saknas")</f>
        <v>Nej</v>
      </c>
      <c r="P337" s="17" t="str">
        <f t="shared" si="10"/>
        <v>nej</v>
      </c>
      <c r="R337">
        <f t="shared" si="11"/>
        <v>255</v>
      </c>
    </row>
    <row r="338" spans="1:18" x14ac:dyDescent="0.25">
      <c r="A338" s="2" t="s">
        <v>493</v>
      </c>
      <c r="B338" s="2" t="s">
        <v>494</v>
      </c>
      <c r="C338">
        <f>IFERROR(VLOOKUP($B338,Miljövärden!$B$2:$H$551,MATCH(C$2,Miljövärden!$B$2:$H$2,0),FALSE),"Saknas")</f>
        <v>0.27909</v>
      </c>
      <c r="D338">
        <f>IFERROR(VLOOKUP($B338,Miljövärden!$B$2:$H$551,MATCH(D$2,Miljövärden!$B$2:$H$2,0),FALSE),"Saknas")</f>
        <v>64.123599999999996</v>
      </c>
      <c r="E338">
        <f>IFERROR(VLOOKUP($B338,Miljövärden!$B$2:$H$551,MATCH(E$2,Miljövärden!$B$2:$H$2,0),FALSE),"Saknas")</f>
        <v>10.2919</v>
      </c>
      <c r="F338">
        <f>IFERROR(VLOOKUP($B338,Miljövärden!$B$2:$H$551,MATCH(F$2,Miljövärden!$B$2:$H$2,0),FALSE),"Saknas")</f>
        <v>0.12926199999999999</v>
      </c>
      <c r="G338" t="str">
        <f>IFERROR(VLOOKUP($B338,Miljövärden!$B$2:$H$551,MATCH(G$2,Miljövärden!$B$2:$H$2,0),FALSE),"Nej, saknas")</f>
        <v>Ja</v>
      </c>
      <c r="H338" s="12" t="str">
        <f>IFERROR(VLOOKUP($B338,Miljövärden!$B$2:$H$551,MATCH(H$2,Miljövärden!$B$2:$H$2,0),FALSE),"Nej, saknas")</f>
        <v>Ja</v>
      </c>
      <c r="P338" s="17" t="str">
        <f t="shared" si="10"/>
        <v>ja</v>
      </c>
      <c r="R338">
        <f t="shared" si="11"/>
        <v>256</v>
      </c>
    </row>
    <row r="339" spans="1:18" x14ac:dyDescent="0.25">
      <c r="A339" s="2" t="s">
        <v>493</v>
      </c>
      <c r="B339" s="2" t="s">
        <v>495</v>
      </c>
      <c r="C339">
        <f>IFERROR(VLOOKUP($B339,Miljövärden!$B$2:$H$551,MATCH(C$2,Miljövärden!$B$2:$H$2,0),FALSE),"Saknas")</f>
        <v>0.160992</v>
      </c>
      <c r="D339">
        <f>IFERROR(VLOOKUP($B339,Miljövärden!$B$2:$H$551,MATCH(D$2,Miljövärden!$B$2:$H$2,0),FALSE),"Saknas")</f>
        <v>30.767299999999999</v>
      </c>
      <c r="E339">
        <f>IFERROR(VLOOKUP($B339,Miljövärden!$B$2:$H$551,MATCH(E$2,Miljövärden!$B$2:$H$2,0),FALSE),"Saknas")</f>
        <v>6.7035600000000004</v>
      </c>
      <c r="F339">
        <f>IFERROR(VLOOKUP($B339,Miljövärden!$B$2:$H$551,MATCH(F$2,Miljövärden!$B$2:$H$2,0),FALSE),"Saknas")</f>
        <v>4.5905899999999999E-2</v>
      </c>
      <c r="G339" t="str">
        <f>IFERROR(VLOOKUP($B339,Miljövärden!$B$2:$H$551,MATCH(G$2,Miljövärden!$B$2:$H$2,0),FALSE),"Nej, saknas")</f>
        <v>Ja</v>
      </c>
      <c r="H339" s="12" t="str">
        <f>IFERROR(VLOOKUP($B339,Miljövärden!$B$2:$H$551,MATCH(H$2,Miljövärden!$B$2:$H$2,0),FALSE),"Nej, saknas")</f>
        <v>Ja</v>
      </c>
      <c r="P339" s="17" t="str">
        <f t="shared" si="10"/>
        <v>ja</v>
      </c>
      <c r="R339">
        <f t="shared" si="11"/>
        <v>257</v>
      </c>
    </row>
    <row r="340" spans="1:18" x14ac:dyDescent="0.25">
      <c r="A340" s="2" t="s">
        <v>493</v>
      </c>
      <c r="B340" s="2" t="s">
        <v>496</v>
      </c>
      <c r="C340">
        <f>IFERROR(VLOOKUP($B340,Miljövärden!$B$2:$H$551,MATCH(C$2,Miljövärden!$B$2:$H$2,0),FALSE),"Saknas")</f>
        <v>0.15964500000000001</v>
      </c>
      <c r="D340">
        <f>IFERROR(VLOOKUP($B340,Miljövärden!$B$2:$H$551,MATCH(D$2,Miljövärden!$B$2:$H$2,0),FALSE),"Saknas")</f>
        <v>77.882000000000005</v>
      </c>
      <c r="E340">
        <f>IFERROR(VLOOKUP($B340,Miljövärden!$B$2:$H$551,MATCH(E$2,Miljövärden!$B$2:$H$2,0),FALSE),"Saknas")</f>
        <v>5.2887199999999996</v>
      </c>
      <c r="F340">
        <f>IFERROR(VLOOKUP($B340,Miljövärden!$B$2:$H$551,MATCH(F$2,Miljövärden!$B$2:$H$2,0),FALSE),"Saknas")</f>
        <v>2.3108900000000002E-2</v>
      </c>
      <c r="G340" t="str">
        <f>IFERROR(VLOOKUP($B340,Miljövärden!$B$2:$H$551,MATCH(G$2,Miljövärden!$B$2:$H$2,0),FALSE),"Nej, saknas")</f>
        <v>Ja</v>
      </c>
      <c r="H340" s="12" t="str">
        <f>IFERROR(VLOOKUP($B340,Miljövärden!$B$2:$H$551,MATCH(H$2,Miljövärden!$B$2:$H$2,0),FALSE),"Nej, saknas")</f>
        <v>Ja</v>
      </c>
      <c r="P340" s="17" t="str">
        <f t="shared" si="10"/>
        <v>ja</v>
      </c>
      <c r="R340">
        <f t="shared" si="11"/>
        <v>258</v>
      </c>
    </row>
    <row r="341" spans="1:18" x14ac:dyDescent="0.25">
      <c r="A341" s="2" t="s">
        <v>493</v>
      </c>
      <c r="B341" s="2" t="s">
        <v>497</v>
      </c>
      <c r="C341">
        <f>IFERROR(VLOOKUP($B341,Miljövärden!$B$2:$H$551,MATCH(C$2,Miljövärden!$B$2:$H$2,0),FALSE),"Saknas")</f>
        <v>1.14062</v>
      </c>
      <c r="D341">
        <f>IFERROR(VLOOKUP($B341,Miljövärden!$B$2:$H$551,MATCH(D$2,Miljövärden!$B$2:$H$2,0),FALSE),"Saknas")</f>
        <v>225.71299999999999</v>
      </c>
      <c r="E341">
        <f>IFERROR(VLOOKUP($B341,Miljövärden!$B$2:$H$551,MATCH(E$2,Miljövärden!$B$2:$H$2,0),FALSE),"Saknas")</f>
        <v>3.3206799999999999</v>
      </c>
      <c r="F341">
        <f>IFERROR(VLOOKUP($B341,Miljövärden!$B$2:$H$551,MATCH(F$2,Miljövärden!$B$2:$H$2,0),FALSE),"Saknas")</f>
        <v>0.22048699999999999</v>
      </c>
      <c r="G341" t="str">
        <f>IFERROR(VLOOKUP($B341,Miljövärden!$B$2:$H$551,MATCH(G$2,Miljövärden!$B$2:$H$2,0),FALSE),"Nej, saknas")</f>
        <v>Ja</v>
      </c>
      <c r="H341" s="12" t="str">
        <f>IFERROR(VLOOKUP($B341,Miljövärden!$B$2:$H$551,MATCH(H$2,Miljövärden!$B$2:$H$2,0),FALSE),"Nej, saknas")</f>
        <v>Ja</v>
      </c>
      <c r="P341" s="17" t="str">
        <f t="shared" si="10"/>
        <v>ja</v>
      </c>
      <c r="R341">
        <f t="shared" si="11"/>
        <v>259</v>
      </c>
    </row>
    <row r="342" spans="1:18" x14ac:dyDescent="0.25">
      <c r="A342" s="2" t="s">
        <v>493</v>
      </c>
      <c r="B342" s="2" t="s">
        <v>498</v>
      </c>
      <c r="C342">
        <f>IFERROR(VLOOKUP($B342,Miljövärden!$B$2:$H$551,MATCH(C$2,Miljövärden!$B$2:$H$2,0),FALSE),"Saknas")</f>
        <v>0.196163</v>
      </c>
      <c r="D342">
        <f>IFERROR(VLOOKUP($B342,Miljövärden!$B$2:$H$551,MATCH(D$2,Miljövärden!$B$2:$H$2,0),FALSE),"Saknas")</f>
        <v>18.405999999999999</v>
      </c>
      <c r="E342">
        <f>IFERROR(VLOOKUP($B342,Miljövärden!$B$2:$H$551,MATCH(E$2,Miljövärden!$B$2:$H$2,0),FALSE),"Saknas")</f>
        <v>17.165099999999999</v>
      </c>
      <c r="F342">
        <f>IFERROR(VLOOKUP($B342,Miljövärden!$B$2:$H$551,MATCH(F$2,Miljövärden!$B$2:$H$2,0),FALSE),"Saknas")</f>
        <v>3.1515899999999999E-2</v>
      </c>
      <c r="G342" t="str">
        <f>IFERROR(VLOOKUP($B342,Miljövärden!$B$2:$H$551,MATCH(G$2,Miljövärden!$B$2:$H$2,0),FALSE),"Nej, saknas")</f>
        <v>Ja</v>
      </c>
      <c r="H342" s="12" t="str">
        <f>IFERROR(VLOOKUP($B342,Miljövärden!$B$2:$H$551,MATCH(H$2,Miljövärden!$B$2:$H$2,0),FALSE),"Nej, saknas")</f>
        <v>Ja</v>
      </c>
      <c r="P342" s="17" t="str">
        <f t="shared" si="10"/>
        <v>ja</v>
      </c>
      <c r="R342">
        <f t="shared" si="11"/>
        <v>260</v>
      </c>
    </row>
    <row r="343" spans="1:18" x14ac:dyDescent="0.25">
      <c r="A343" s="2" t="s">
        <v>504</v>
      </c>
      <c r="B343" s="2" t="s">
        <v>505</v>
      </c>
      <c r="C343" t="str">
        <f>IFERROR(VLOOKUP($B343,Miljövärden!$B$2:$H$551,MATCH(C$2,Miljövärden!$B$2:$H$2,0),FALSE),"Saknas")</f>
        <v/>
      </c>
      <c r="D343" t="str">
        <f>IFERROR(VLOOKUP($B343,Miljövärden!$B$2:$H$551,MATCH(D$2,Miljövärden!$B$2:$H$2,0),FALSE),"Saknas")</f>
        <v/>
      </c>
      <c r="E343" t="str">
        <f>IFERROR(VLOOKUP($B343,Miljövärden!$B$2:$H$551,MATCH(E$2,Miljövärden!$B$2:$H$2,0),FALSE),"Saknas")</f>
        <v/>
      </c>
      <c r="F343" t="str">
        <f>IFERROR(VLOOKUP($B343,Miljövärden!$B$2:$H$551,MATCH(F$2,Miljövärden!$B$2:$H$2,0),FALSE),"Saknas")</f>
        <v/>
      </c>
      <c r="G343" t="str">
        <f>IFERROR(VLOOKUP($B343,Miljövärden!$B$2:$H$551,MATCH(G$2,Miljövärden!$B$2:$H$2,0),FALSE),"Nej, saknas")</f>
        <v>Nej</v>
      </c>
      <c r="H343" s="12" t="str">
        <f>IFERROR(VLOOKUP($B343,Miljövärden!$B$2:$H$551,MATCH(H$2,Miljövärden!$B$2:$H$2,0),FALSE),"Nej, saknas")</f>
        <v>Nej</v>
      </c>
      <c r="P343" s="17" t="str">
        <f t="shared" si="10"/>
        <v>nej</v>
      </c>
      <c r="R343">
        <f t="shared" si="11"/>
        <v>260</v>
      </c>
    </row>
    <row r="344" spans="1:18" x14ac:dyDescent="0.25">
      <c r="A344" s="2" t="s">
        <v>508</v>
      </c>
      <c r="B344" s="2" t="s">
        <v>509</v>
      </c>
      <c r="C344">
        <f>IFERROR(VLOOKUP($B344,Miljövärden!$B$2:$H$551,MATCH(C$2,Miljövärden!$B$2:$H$2,0),FALSE),"Saknas")</f>
        <v>0</v>
      </c>
      <c r="D344">
        <f>IFERROR(VLOOKUP($B344,Miljövärden!$B$2:$H$551,MATCH(D$2,Miljövärden!$B$2:$H$2,0),FALSE),"Saknas")</f>
        <v>0</v>
      </c>
      <c r="E344">
        <f>IFERROR(VLOOKUP($B344,Miljövärden!$B$2:$H$551,MATCH(E$2,Miljövärden!$B$2:$H$2,0),FALSE),"Saknas")</f>
        <v>0</v>
      </c>
      <c r="F344">
        <f>IFERROR(VLOOKUP($B344,Miljövärden!$B$2:$H$551,MATCH(F$2,Miljövärden!$B$2:$H$2,0),FALSE),"Saknas")</f>
        <v>0</v>
      </c>
      <c r="G344" t="str">
        <f>IFERROR(VLOOKUP($B344,Miljövärden!$B$2:$H$551,MATCH(G$2,Miljövärden!$B$2:$H$2,0),FALSE),"Nej, saknas")</f>
        <v>Nej</v>
      </c>
      <c r="H344" s="12" t="str">
        <f>IFERROR(VLOOKUP($B344,Miljövärden!$B$2:$H$551,MATCH(H$2,Miljövärden!$B$2:$H$2,0),FALSE),"Nej, saknas")</f>
        <v>Nej</v>
      </c>
      <c r="P344" s="17" t="str">
        <f t="shared" si="10"/>
        <v>nej</v>
      </c>
      <c r="R344">
        <f t="shared" si="11"/>
        <v>260</v>
      </c>
    </row>
    <row r="345" spans="1:18" x14ac:dyDescent="0.25">
      <c r="A345" s="2" t="s">
        <v>510</v>
      </c>
      <c r="B345" s="2" t="s">
        <v>511</v>
      </c>
      <c r="C345">
        <f>IFERROR(VLOOKUP($B345,Miljövärden!$B$2:$H$551,MATCH(C$2,Miljövärden!$B$2:$H$2,0),FALSE),"Saknas")</f>
        <v>0.26509300000000002</v>
      </c>
      <c r="D345">
        <f>IFERROR(VLOOKUP($B345,Miljövärden!$B$2:$H$551,MATCH(D$2,Miljövärden!$B$2:$H$2,0),FALSE),"Saknas")</f>
        <v>63.783799999999999</v>
      </c>
      <c r="E345">
        <f>IFERROR(VLOOKUP($B345,Miljövärden!$B$2:$H$551,MATCH(E$2,Miljövärden!$B$2:$H$2,0),FALSE),"Saknas")</f>
        <v>12.6168</v>
      </c>
      <c r="F345">
        <f>IFERROR(VLOOKUP($B345,Miljövärden!$B$2:$H$551,MATCH(F$2,Miljövärden!$B$2:$H$2,0),FALSE),"Saknas")</f>
        <v>0.129606</v>
      </c>
      <c r="G345" t="str">
        <f>IFERROR(VLOOKUP($B345,Miljövärden!$B$2:$H$551,MATCH(G$2,Miljövärden!$B$2:$H$2,0),FALSE),"Nej, saknas")</f>
        <v>Nej</v>
      </c>
      <c r="H345" s="12" t="str">
        <f>IFERROR(VLOOKUP($B345,Miljövärden!$B$2:$H$551,MATCH(H$2,Miljövärden!$B$2:$H$2,0),FALSE),"Nej, saknas")</f>
        <v>Ja</v>
      </c>
      <c r="P345" s="17" t="str">
        <f t="shared" si="10"/>
        <v>ja</v>
      </c>
      <c r="R345">
        <f t="shared" si="11"/>
        <v>261</v>
      </c>
    </row>
    <row r="346" spans="1:18" x14ac:dyDescent="0.25">
      <c r="A346" s="2" t="s">
        <v>510</v>
      </c>
      <c r="B346" s="2" t="s">
        <v>512</v>
      </c>
      <c r="C346">
        <f>IFERROR(VLOOKUP($B346,Miljövärden!$B$2:$H$551,MATCH(C$2,Miljövärden!$B$2:$H$2,0),FALSE),"Saknas")</f>
        <v>1.0681099999999999</v>
      </c>
      <c r="D346">
        <f>IFERROR(VLOOKUP($B346,Miljövärden!$B$2:$H$551,MATCH(D$2,Miljövärden!$B$2:$H$2,0),FALSE),"Saknas")</f>
        <v>2.2411699999999999</v>
      </c>
      <c r="E346">
        <f>IFERROR(VLOOKUP($B346,Miljövärden!$B$2:$H$551,MATCH(E$2,Miljövärden!$B$2:$H$2,0),FALSE),"Saknas")</f>
        <v>5.0146800000000002</v>
      </c>
      <c r="F346">
        <f>IFERROR(VLOOKUP($B346,Miljövärden!$B$2:$H$551,MATCH(F$2,Miljövärden!$B$2:$H$2,0),FALSE),"Saknas")</f>
        <v>0</v>
      </c>
      <c r="G346" t="str">
        <f>IFERROR(VLOOKUP($B346,Miljövärden!$B$2:$H$551,MATCH(G$2,Miljövärden!$B$2:$H$2,0),FALSE),"Nej, saknas")</f>
        <v>Nej</v>
      </c>
      <c r="H346" s="12" t="str">
        <f>IFERROR(VLOOKUP($B346,Miljövärden!$B$2:$H$551,MATCH(H$2,Miljövärden!$B$2:$H$2,0),FALSE),"Nej, saknas")</f>
        <v>Ja</v>
      </c>
      <c r="P346" s="17" t="str">
        <f t="shared" si="10"/>
        <v>ja</v>
      </c>
      <c r="R346">
        <f t="shared" si="11"/>
        <v>262</v>
      </c>
    </row>
    <row r="347" spans="1:18" x14ac:dyDescent="0.25">
      <c r="A347" s="2" t="s">
        <v>510</v>
      </c>
      <c r="B347" s="2" t="s">
        <v>513</v>
      </c>
      <c r="C347">
        <f>IFERROR(VLOOKUP($B347,Miljövärden!$B$2:$H$551,MATCH(C$2,Miljövärden!$B$2:$H$2,0),FALSE),"Saknas")</f>
        <v>0.45160899999999998</v>
      </c>
      <c r="D347">
        <f>IFERROR(VLOOKUP($B347,Miljövärden!$B$2:$H$551,MATCH(D$2,Miljövärden!$B$2:$H$2,0),FALSE),"Saknas")</f>
        <v>72.884600000000006</v>
      </c>
      <c r="E347">
        <f>IFERROR(VLOOKUP($B347,Miljövärden!$B$2:$H$551,MATCH(E$2,Miljövärden!$B$2:$H$2,0),FALSE),"Saknas")</f>
        <v>19.341799999999999</v>
      </c>
      <c r="F347">
        <f>IFERROR(VLOOKUP($B347,Miljövärden!$B$2:$H$551,MATCH(F$2,Miljövärden!$B$2:$H$2,0),FALSE),"Saknas")</f>
        <v>0.17818800000000001</v>
      </c>
      <c r="G347" t="str">
        <f>IFERROR(VLOOKUP($B347,Miljövärden!$B$2:$H$551,MATCH(G$2,Miljövärden!$B$2:$H$2,0),FALSE),"Nej, saknas")</f>
        <v>Nej</v>
      </c>
      <c r="H347" s="12" t="str">
        <f>IFERROR(VLOOKUP($B347,Miljövärden!$B$2:$H$551,MATCH(H$2,Miljövärden!$B$2:$H$2,0),FALSE),"Nej, saknas")</f>
        <v>Ja</v>
      </c>
      <c r="P347" s="17" t="str">
        <f t="shared" si="10"/>
        <v>ja</v>
      </c>
      <c r="R347">
        <f t="shared" si="11"/>
        <v>263</v>
      </c>
    </row>
    <row r="348" spans="1:18" x14ac:dyDescent="0.25">
      <c r="A348" s="2" t="s">
        <v>510</v>
      </c>
      <c r="B348" s="2" t="s">
        <v>514</v>
      </c>
      <c r="C348">
        <f>IFERROR(VLOOKUP($B348,Miljövärden!$B$2:$H$551,MATCH(C$2,Miljövärden!$B$2:$H$2,0),FALSE),"Saknas")</f>
        <v>8.2448900000000006E-2</v>
      </c>
      <c r="D348">
        <f>IFERROR(VLOOKUP($B348,Miljövärden!$B$2:$H$551,MATCH(D$2,Miljövärden!$B$2:$H$2,0),FALSE),"Saknas")</f>
        <v>8.5834399999999995</v>
      </c>
      <c r="E348">
        <f>IFERROR(VLOOKUP($B348,Miljövärden!$B$2:$H$551,MATCH(E$2,Miljövärden!$B$2:$H$2,0),FALSE),"Saknas")</f>
        <v>7.4501499999999998</v>
      </c>
      <c r="F348">
        <f>IFERROR(VLOOKUP($B348,Miljövärden!$B$2:$H$551,MATCH(F$2,Miljövärden!$B$2:$H$2,0),FALSE),"Saknas")</f>
        <v>2.1398799999999998E-3</v>
      </c>
      <c r="G348" t="str">
        <f>IFERROR(VLOOKUP($B348,Miljövärden!$B$2:$H$551,MATCH(G$2,Miljövärden!$B$2:$H$2,0),FALSE),"Nej, saknas")</f>
        <v>Nej</v>
      </c>
      <c r="H348" s="12" t="str">
        <f>IFERROR(VLOOKUP($B348,Miljövärden!$B$2:$H$551,MATCH(H$2,Miljövärden!$B$2:$H$2,0),FALSE),"Nej, saknas")</f>
        <v>Ja</v>
      </c>
      <c r="P348" s="17" t="str">
        <f t="shared" si="10"/>
        <v>ja</v>
      </c>
      <c r="R348">
        <f t="shared" si="11"/>
        <v>264</v>
      </c>
    </row>
    <row r="349" spans="1:18" x14ac:dyDescent="0.25">
      <c r="A349" s="2" t="s">
        <v>515</v>
      </c>
      <c r="B349" s="2" t="s">
        <v>516</v>
      </c>
      <c r="C349">
        <f>IFERROR(VLOOKUP($B349,Miljövärden!$B$2:$H$551,MATCH(C$2,Miljövärden!$B$2:$H$2,0),FALSE),"Saknas")</f>
        <v>0.108339</v>
      </c>
      <c r="D349">
        <f>IFERROR(VLOOKUP($B349,Miljövärden!$B$2:$H$551,MATCH(D$2,Miljövärden!$B$2:$H$2,0),FALSE),"Saknas")</f>
        <v>41.180500000000002</v>
      </c>
      <c r="E349">
        <f>IFERROR(VLOOKUP($B349,Miljövärden!$B$2:$H$551,MATCH(E$2,Miljövärden!$B$2:$H$2,0),FALSE),"Saknas")</f>
        <v>4.63279</v>
      </c>
      <c r="F349">
        <f>IFERROR(VLOOKUP($B349,Miljövärden!$B$2:$H$551,MATCH(F$2,Miljövärden!$B$2:$H$2,0),FALSE),"Saknas")</f>
        <v>3.01757E-2</v>
      </c>
      <c r="G349" t="str">
        <f>IFERROR(VLOOKUP($B349,Miljövärden!$B$2:$H$551,MATCH(G$2,Miljövärden!$B$2:$H$2,0),FALSE),"Nej, saknas")</f>
        <v>Ja</v>
      </c>
      <c r="H349" s="12" t="str">
        <f>IFERROR(VLOOKUP($B349,Miljövärden!$B$2:$H$551,MATCH(H$2,Miljövärden!$B$2:$H$2,0),FALSE),"Nej, saknas")</f>
        <v>Ja</v>
      </c>
      <c r="P349" s="17" t="str">
        <f t="shared" si="10"/>
        <v>ja</v>
      </c>
      <c r="R349">
        <f t="shared" si="11"/>
        <v>265</v>
      </c>
    </row>
    <row r="350" spans="1:18" x14ac:dyDescent="0.25">
      <c r="A350" s="2" t="s">
        <v>517</v>
      </c>
      <c r="B350" s="2" t="s">
        <v>518</v>
      </c>
      <c r="C350">
        <f>IFERROR(VLOOKUP($B350,Miljövärden!$B$2:$H$551,MATCH(C$2,Miljövärden!$B$2:$H$2,0),FALSE),"Saknas")</f>
        <v>0</v>
      </c>
      <c r="D350">
        <f>IFERROR(VLOOKUP($B350,Miljövärden!$B$2:$H$551,MATCH(D$2,Miljövärden!$B$2:$H$2,0),FALSE),"Saknas")</f>
        <v>0</v>
      </c>
      <c r="E350">
        <f>IFERROR(VLOOKUP($B350,Miljövärden!$B$2:$H$551,MATCH(E$2,Miljövärden!$B$2:$H$2,0),FALSE),"Saknas")</f>
        <v>0</v>
      </c>
      <c r="F350">
        <f>IFERROR(VLOOKUP($B350,Miljövärden!$B$2:$H$551,MATCH(F$2,Miljövärden!$B$2:$H$2,0),FALSE),"Saknas")</f>
        <v>0</v>
      </c>
      <c r="G350" t="str">
        <f>IFERROR(VLOOKUP($B350,Miljövärden!$B$2:$H$551,MATCH(G$2,Miljövärden!$B$2:$H$2,0),FALSE),"Nej, saknas")</f>
        <v>Nej</v>
      </c>
      <c r="H350" s="12" t="str">
        <f>IFERROR(VLOOKUP($B350,Miljövärden!$B$2:$H$551,MATCH(H$2,Miljövärden!$B$2:$H$2,0),FALSE),"Nej, saknas")</f>
        <v>Nej</v>
      </c>
      <c r="P350" s="17" t="str">
        <f t="shared" si="10"/>
        <v>nej</v>
      </c>
      <c r="R350">
        <f t="shared" si="11"/>
        <v>265</v>
      </c>
    </row>
    <row r="351" spans="1:18" x14ac:dyDescent="0.25">
      <c r="A351" s="2" t="s">
        <v>521</v>
      </c>
      <c r="B351" s="2" t="s">
        <v>522</v>
      </c>
      <c r="C351">
        <f>IFERROR(VLOOKUP($B351,Miljövärden!$B$2:$H$551,MATCH(C$2,Miljövärden!$B$2:$H$2,0),FALSE),"Saknas")</f>
        <v>5.0334499999999997E-2</v>
      </c>
      <c r="D351">
        <f>IFERROR(VLOOKUP($B351,Miljövärden!$B$2:$H$551,MATCH(D$2,Miljövärden!$B$2:$H$2,0),FALSE),"Saknas")</f>
        <v>14.3192</v>
      </c>
      <c r="E351">
        <f>IFERROR(VLOOKUP($B351,Miljövärden!$B$2:$H$551,MATCH(E$2,Miljövärden!$B$2:$H$2,0),FALSE),"Saknas")</f>
        <v>10.7601</v>
      </c>
      <c r="F351">
        <f>IFERROR(VLOOKUP($B351,Miljövärden!$B$2:$H$551,MATCH(F$2,Miljövärden!$B$2:$H$2,0),FALSE),"Saknas")</f>
        <v>0</v>
      </c>
      <c r="G351" t="str">
        <f>IFERROR(VLOOKUP($B351,Miljövärden!$B$2:$H$551,MATCH(G$2,Miljövärden!$B$2:$H$2,0),FALSE),"Nej, saknas")</f>
        <v>Ja</v>
      </c>
      <c r="H351" s="12" t="str">
        <f>IFERROR(VLOOKUP($B351,Miljövärden!$B$2:$H$551,MATCH(H$2,Miljövärden!$B$2:$H$2,0),FALSE),"Nej, saknas")</f>
        <v>Ja</v>
      </c>
      <c r="P351" s="17" t="str">
        <f t="shared" si="10"/>
        <v>ja</v>
      </c>
      <c r="R351">
        <f t="shared" si="11"/>
        <v>266</v>
      </c>
    </row>
    <row r="352" spans="1:18" x14ac:dyDescent="0.25">
      <c r="A352" s="2" t="s">
        <v>521</v>
      </c>
      <c r="B352" s="2" t="s">
        <v>523</v>
      </c>
      <c r="C352">
        <f>IFERROR(VLOOKUP($B352,Miljövärden!$B$2:$H$551,MATCH(C$2,Miljövärden!$B$2:$H$2,0),FALSE),"Saknas")</f>
        <v>6.60747E-2</v>
      </c>
      <c r="D352">
        <f>IFERROR(VLOOKUP($B352,Miljövärden!$B$2:$H$551,MATCH(D$2,Miljövärden!$B$2:$H$2,0),FALSE),"Saknas")</f>
        <v>12.337300000000001</v>
      </c>
      <c r="E352">
        <f>IFERROR(VLOOKUP($B352,Miljövärden!$B$2:$H$551,MATCH(E$2,Miljövärden!$B$2:$H$2,0),FALSE),"Saknas")</f>
        <v>4.7482800000000003</v>
      </c>
      <c r="F352">
        <f>IFERROR(VLOOKUP($B352,Miljövärden!$B$2:$H$551,MATCH(F$2,Miljövärden!$B$2:$H$2,0),FALSE),"Saknas")</f>
        <v>9.8207899999999994E-3</v>
      </c>
      <c r="G352" t="str">
        <f>IFERROR(VLOOKUP($B352,Miljövärden!$B$2:$H$551,MATCH(G$2,Miljövärden!$B$2:$H$2,0),FALSE),"Nej, saknas")</f>
        <v>Ja</v>
      </c>
      <c r="H352" s="12" t="str">
        <f>IFERROR(VLOOKUP($B352,Miljövärden!$B$2:$H$551,MATCH(H$2,Miljövärden!$B$2:$H$2,0),FALSE),"Nej, saknas")</f>
        <v>Ja</v>
      </c>
      <c r="P352" s="17" t="str">
        <f t="shared" si="10"/>
        <v>ja</v>
      </c>
      <c r="R352">
        <f t="shared" si="11"/>
        <v>267</v>
      </c>
    </row>
    <row r="353" spans="1:18" x14ac:dyDescent="0.25">
      <c r="A353" s="2" t="s">
        <v>521</v>
      </c>
      <c r="B353" s="2" t="s">
        <v>524</v>
      </c>
      <c r="C353">
        <f>IFERROR(VLOOKUP($B353,Miljövärden!$B$2:$H$551,MATCH(C$2,Miljövärden!$B$2:$H$2,0),FALSE),"Saknas")</f>
        <v>0.105008</v>
      </c>
      <c r="D353">
        <f>IFERROR(VLOOKUP($B353,Miljövärden!$B$2:$H$551,MATCH(D$2,Miljövärden!$B$2:$H$2,0),FALSE),"Saknas")</f>
        <v>27.7285</v>
      </c>
      <c r="E353">
        <f>IFERROR(VLOOKUP($B353,Miljövärden!$B$2:$H$551,MATCH(E$2,Miljövärden!$B$2:$H$2,0),FALSE),"Saknas")</f>
        <v>10.437799999999999</v>
      </c>
      <c r="F353">
        <f>IFERROR(VLOOKUP($B353,Miljövärden!$B$2:$H$551,MATCH(F$2,Miljövärden!$B$2:$H$2,0),FALSE),"Saknas")</f>
        <v>4.2312000000000002E-2</v>
      </c>
      <c r="G353" t="str">
        <f>IFERROR(VLOOKUP($B353,Miljövärden!$B$2:$H$551,MATCH(G$2,Miljövärden!$B$2:$H$2,0),FALSE),"Nej, saknas")</f>
        <v>Ja</v>
      </c>
      <c r="H353" s="12" t="str">
        <f>IFERROR(VLOOKUP($B353,Miljövärden!$B$2:$H$551,MATCH(H$2,Miljövärden!$B$2:$H$2,0),FALSE),"Nej, saknas")</f>
        <v>Ja</v>
      </c>
      <c r="P353" s="17" t="str">
        <f t="shared" si="10"/>
        <v>ja</v>
      </c>
      <c r="R353">
        <f t="shared" si="11"/>
        <v>268</v>
      </c>
    </row>
    <row r="354" spans="1:18" x14ac:dyDescent="0.25">
      <c r="A354" s="2" t="s">
        <v>521</v>
      </c>
      <c r="B354" s="2" t="s">
        <v>525</v>
      </c>
      <c r="C354">
        <f>IFERROR(VLOOKUP($B354,Miljövärden!$B$2:$H$551,MATCH(C$2,Miljövärden!$B$2:$H$2,0),FALSE),"Saknas")</f>
        <v>0.13183900000000001</v>
      </c>
      <c r="D354">
        <f>IFERROR(VLOOKUP($B354,Miljövärden!$B$2:$H$551,MATCH(D$2,Miljövärden!$B$2:$H$2,0),FALSE),"Saknas")</f>
        <v>99.825599999999994</v>
      </c>
      <c r="E354">
        <f>IFERROR(VLOOKUP($B354,Miljövärden!$B$2:$H$551,MATCH(E$2,Miljövärden!$B$2:$H$2,0),FALSE),"Saknas")</f>
        <v>5.2412299999999998</v>
      </c>
      <c r="F354">
        <f>IFERROR(VLOOKUP($B354,Miljövärden!$B$2:$H$551,MATCH(F$2,Miljövärden!$B$2:$H$2,0),FALSE),"Saknas")</f>
        <v>6.4340300000000003E-2</v>
      </c>
      <c r="G354" t="str">
        <f>IFERROR(VLOOKUP($B354,Miljövärden!$B$2:$H$551,MATCH(G$2,Miljövärden!$B$2:$H$2,0),FALSE),"Nej, saknas")</f>
        <v>Ja</v>
      </c>
      <c r="H354" s="12" t="str">
        <f>IFERROR(VLOOKUP($B354,Miljövärden!$B$2:$H$551,MATCH(H$2,Miljövärden!$B$2:$H$2,0),FALSE),"Nej, saknas")</f>
        <v>Ja</v>
      </c>
      <c r="P354" s="17" t="str">
        <f t="shared" si="10"/>
        <v>ja</v>
      </c>
      <c r="R354">
        <f t="shared" si="11"/>
        <v>269</v>
      </c>
    </row>
    <row r="355" spans="1:18" x14ac:dyDescent="0.25">
      <c r="A355" s="2" t="s">
        <v>521</v>
      </c>
      <c r="B355" s="2" t="s">
        <v>526</v>
      </c>
      <c r="C355">
        <f>IFERROR(VLOOKUP($B355,Miljövärden!$B$2:$H$551,MATCH(C$2,Miljövärden!$B$2:$H$2,0),FALSE),"Saknas")</f>
        <v>0.23359199999999999</v>
      </c>
      <c r="D355">
        <f>IFERROR(VLOOKUP($B355,Miljövärden!$B$2:$H$551,MATCH(D$2,Miljövärden!$B$2:$H$2,0),FALSE),"Saknas")</f>
        <v>53.944600000000001</v>
      </c>
      <c r="E355">
        <f>IFERROR(VLOOKUP($B355,Miljövärden!$B$2:$H$551,MATCH(E$2,Miljövärden!$B$2:$H$2,0),FALSE),"Saknas")</f>
        <v>6.8156100000000004</v>
      </c>
      <c r="F355">
        <f>IFERROR(VLOOKUP($B355,Miljövärden!$B$2:$H$551,MATCH(F$2,Miljövärden!$B$2:$H$2,0),FALSE),"Saknas")</f>
        <v>0.117386</v>
      </c>
      <c r="G355" t="str">
        <f>IFERROR(VLOOKUP($B355,Miljövärden!$B$2:$H$551,MATCH(G$2,Miljövärden!$B$2:$H$2,0),FALSE),"Nej, saknas")</f>
        <v>Ja</v>
      </c>
      <c r="H355" s="12" t="str">
        <f>IFERROR(VLOOKUP($B355,Miljövärden!$B$2:$H$551,MATCH(H$2,Miljövärden!$B$2:$H$2,0),FALSE),"Nej, saknas")</f>
        <v>Ja</v>
      </c>
      <c r="P355" s="17" t="str">
        <f t="shared" si="10"/>
        <v>ja</v>
      </c>
      <c r="R355">
        <f t="shared" si="11"/>
        <v>270</v>
      </c>
    </row>
    <row r="356" spans="1:18" x14ac:dyDescent="0.25">
      <c r="A356" s="2" t="s">
        <v>521</v>
      </c>
      <c r="B356" s="2" t="s">
        <v>527</v>
      </c>
      <c r="C356">
        <f>IFERROR(VLOOKUP($B356,Miljövärden!$B$2:$H$551,MATCH(C$2,Miljövärden!$B$2:$H$2,0),FALSE),"Saknas")</f>
        <v>0.102269</v>
      </c>
      <c r="D356">
        <f>IFERROR(VLOOKUP($B356,Miljövärden!$B$2:$H$551,MATCH(D$2,Miljövärden!$B$2:$H$2,0),FALSE),"Saknas")</f>
        <v>22.3291</v>
      </c>
      <c r="E356">
        <f>IFERROR(VLOOKUP($B356,Miljövärden!$B$2:$H$551,MATCH(E$2,Miljövärden!$B$2:$H$2,0),FALSE),"Saknas")</f>
        <v>8.1580300000000001</v>
      </c>
      <c r="F356">
        <f>IFERROR(VLOOKUP($B356,Miljövärden!$B$2:$H$551,MATCH(F$2,Miljövärden!$B$2:$H$2,0),FALSE),"Saknas")</f>
        <v>2.5391899999999998E-2</v>
      </c>
      <c r="G356" t="str">
        <f>IFERROR(VLOOKUP($B356,Miljövärden!$B$2:$H$551,MATCH(G$2,Miljövärden!$B$2:$H$2,0),FALSE),"Nej, saknas")</f>
        <v>Ja</v>
      </c>
      <c r="H356" s="12" t="str">
        <f>IFERROR(VLOOKUP($B356,Miljövärden!$B$2:$H$551,MATCH(H$2,Miljövärden!$B$2:$H$2,0),FALSE),"Nej, saknas")</f>
        <v>Ja</v>
      </c>
      <c r="P356" s="17" t="str">
        <f t="shared" si="10"/>
        <v>ja</v>
      </c>
      <c r="R356">
        <f t="shared" si="11"/>
        <v>271</v>
      </c>
    </row>
    <row r="357" spans="1:18" x14ac:dyDescent="0.25">
      <c r="A357" s="2" t="s">
        <v>528</v>
      </c>
      <c r="B357" s="2" t="s">
        <v>529</v>
      </c>
      <c r="C357">
        <f>IFERROR(VLOOKUP($B357,Miljövärden!$B$2:$H$551,MATCH(C$2,Miljövärden!$B$2:$H$2,0),FALSE),"Saknas")</f>
        <v>1.0652699999999999</v>
      </c>
      <c r="D357">
        <f>IFERROR(VLOOKUP($B357,Miljövärden!$B$2:$H$551,MATCH(D$2,Miljövärden!$B$2:$H$2,0),FALSE),"Saknas")</f>
        <v>46.490699999999997</v>
      </c>
      <c r="E357">
        <f>IFERROR(VLOOKUP($B357,Miljövärden!$B$2:$H$551,MATCH(E$2,Miljövärden!$B$2:$H$2,0),FALSE),"Saknas")</f>
        <v>28.623200000000001</v>
      </c>
      <c r="F357">
        <f>IFERROR(VLOOKUP($B357,Miljövärden!$B$2:$H$551,MATCH(F$2,Miljövärden!$B$2:$H$2,0),FALSE),"Saknas")</f>
        <v>0.10620599999999999</v>
      </c>
      <c r="G357" t="str">
        <f>IFERROR(VLOOKUP($B357,Miljövärden!$B$2:$H$551,MATCH(G$2,Miljövärden!$B$2:$H$2,0),FALSE),"Nej, saknas")</f>
        <v>Ja</v>
      </c>
      <c r="H357" s="12" t="str">
        <f>IFERROR(VLOOKUP($B357,Miljövärden!$B$2:$H$551,MATCH(H$2,Miljövärden!$B$2:$H$2,0),FALSE),"Nej, saknas")</f>
        <v>Ja</v>
      </c>
      <c r="P357" s="17" t="str">
        <f t="shared" si="10"/>
        <v>ja</v>
      </c>
      <c r="R357">
        <f t="shared" si="11"/>
        <v>272</v>
      </c>
    </row>
    <row r="358" spans="1:18" x14ac:dyDescent="0.25">
      <c r="A358" s="2" t="s">
        <v>528</v>
      </c>
      <c r="B358" s="2" t="s">
        <v>530</v>
      </c>
      <c r="C358">
        <f>IFERROR(VLOOKUP($B358,Miljövärden!$B$2:$H$551,MATCH(C$2,Miljövärden!$B$2:$H$2,0),FALSE),"Saknas")</f>
        <v>0</v>
      </c>
      <c r="D358">
        <f>IFERROR(VLOOKUP($B358,Miljövärden!$B$2:$H$551,MATCH(D$2,Miljövärden!$B$2:$H$2,0),FALSE),"Saknas")</f>
        <v>0</v>
      </c>
      <c r="E358">
        <f>IFERROR(VLOOKUP($B358,Miljövärden!$B$2:$H$551,MATCH(E$2,Miljövärden!$B$2:$H$2,0),FALSE),"Saknas")</f>
        <v>0</v>
      </c>
      <c r="F358">
        <f>IFERROR(VLOOKUP($B358,Miljövärden!$B$2:$H$551,MATCH(F$2,Miljövärden!$B$2:$H$2,0),FALSE),"Saknas")</f>
        <v>0</v>
      </c>
      <c r="G358" t="str">
        <f>IFERROR(VLOOKUP($B358,Miljövärden!$B$2:$H$551,MATCH(G$2,Miljövärden!$B$2:$H$2,0),FALSE),"Nej, saknas")</f>
        <v>Nej</v>
      </c>
      <c r="H358" s="12" t="str">
        <f>IFERROR(VLOOKUP($B358,Miljövärden!$B$2:$H$551,MATCH(H$2,Miljövärden!$B$2:$H$2,0),FALSE),"Nej, saknas")</f>
        <v>Nej</v>
      </c>
      <c r="P358" s="17" t="str">
        <f t="shared" si="10"/>
        <v>nej</v>
      </c>
      <c r="R358">
        <f t="shared" si="11"/>
        <v>272</v>
      </c>
    </row>
    <row r="359" spans="1:18" x14ac:dyDescent="0.25">
      <c r="A359" s="2" t="s">
        <v>528</v>
      </c>
      <c r="B359" s="2" t="s">
        <v>531</v>
      </c>
      <c r="C359">
        <f>IFERROR(VLOOKUP($B359,Miljövärden!$B$2:$H$551,MATCH(C$2,Miljövärden!$B$2:$H$2,0),FALSE),"Saknas")</f>
        <v>8.43227E-2</v>
      </c>
      <c r="D359">
        <f>IFERROR(VLOOKUP($B359,Miljövärden!$B$2:$H$551,MATCH(D$2,Miljövärden!$B$2:$H$2,0),FALSE),"Saknas")</f>
        <v>41.4345</v>
      </c>
      <c r="E359">
        <f>IFERROR(VLOOKUP($B359,Miljövärden!$B$2:$H$551,MATCH(E$2,Miljövärden!$B$2:$H$2,0),FALSE),"Saknas")</f>
        <v>4.6778199999999996</v>
      </c>
      <c r="F359">
        <f>IFERROR(VLOOKUP($B359,Miljövärden!$B$2:$H$551,MATCH(F$2,Miljövärden!$B$2:$H$2,0),FALSE),"Saknas")</f>
        <v>1.36127E-2</v>
      </c>
      <c r="G359" t="str">
        <f>IFERROR(VLOOKUP($B359,Miljövärden!$B$2:$H$551,MATCH(G$2,Miljövärden!$B$2:$H$2,0),FALSE),"Nej, saknas")</f>
        <v>Ja</v>
      </c>
      <c r="H359" s="12" t="str">
        <f>IFERROR(VLOOKUP($B359,Miljövärden!$B$2:$H$551,MATCH(H$2,Miljövärden!$B$2:$H$2,0),FALSE),"Nej, saknas")</f>
        <v>Ja</v>
      </c>
      <c r="P359" s="17" t="str">
        <f t="shared" si="10"/>
        <v>ja</v>
      </c>
      <c r="R359">
        <f t="shared" si="11"/>
        <v>273</v>
      </c>
    </row>
    <row r="360" spans="1:18" x14ac:dyDescent="0.25">
      <c r="A360" s="2" t="s">
        <v>532</v>
      </c>
      <c r="B360" s="2" t="s">
        <v>533</v>
      </c>
      <c r="C360">
        <f>IFERROR(VLOOKUP($B360,Miljövärden!$B$2:$H$551,MATCH(C$2,Miljövärden!$B$2:$H$2,0),FALSE),"Saknas")</f>
        <v>0.10639899999999999</v>
      </c>
      <c r="D360">
        <f>IFERROR(VLOOKUP($B360,Miljövärden!$B$2:$H$551,MATCH(D$2,Miljövärden!$B$2:$H$2,0),FALSE),"Saknas")</f>
        <v>27.762799999999999</v>
      </c>
      <c r="E360">
        <f>IFERROR(VLOOKUP($B360,Miljövärden!$B$2:$H$551,MATCH(E$2,Miljövärden!$B$2:$H$2,0),FALSE),"Saknas")</f>
        <v>5.5653199999999998</v>
      </c>
      <c r="F360">
        <f>IFERROR(VLOOKUP($B360,Miljövärden!$B$2:$H$551,MATCH(F$2,Miljövärden!$B$2:$H$2,0),FALSE),"Saknas")</f>
        <v>6.5942099999999997E-3</v>
      </c>
      <c r="G360" t="str">
        <f>IFERROR(VLOOKUP($B360,Miljövärden!$B$2:$H$551,MATCH(G$2,Miljövärden!$B$2:$H$2,0),FALSE),"Nej, saknas")</f>
        <v>Nej</v>
      </c>
      <c r="H360" s="12" t="str">
        <f>IFERROR(VLOOKUP($B360,Miljövärden!$B$2:$H$551,MATCH(H$2,Miljövärden!$B$2:$H$2,0),FALSE),"Nej, saknas")</f>
        <v>Ja</v>
      </c>
      <c r="P360" s="17" t="str">
        <f t="shared" si="10"/>
        <v>ja</v>
      </c>
      <c r="R360">
        <f t="shared" si="11"/>
        <v>274</v>
      </c>
    </row>
    <row r="361" spans="1:18" x14ac:dyDescent="0.25">
      <c r="A361" s="2" t="s">
        <v>534</v>
      </c>
      <c r="B361" s="2" t="s">
        <v>535</v>
      </c>
      <c r="C361">
        <f>IFERROR(VLOOKUP($B361,Miljövärden!$B$2:$H$551,MATCH(C$2,Miljövärden!$B$2:$H$2,0),FALSE),"Saknas")</f>
        <v>0.11640499999999999</v>
      </c>
      <c r="D361">
        <f>IFERROR(VLOOKUP($B361,Miljövärden!$B$2:$H$551,MATCH(D$2,Miljövärden!$B$2:$H$2,0),FALSE),"Saknas")</f>
        <v>21.277699999999999</v>
      </c>
      <c r="E361">
        <f>IFERROR(VLOOKUP($B361,Miljövärden!$B$2:$H$551,MATCH(E$2,Miljövärden!$B$2:$H$2,0),FALSE),"Saknas")</f>
        <v>10.199999999999999</v>
      </c>
      <c r="F361">
        <f>IFERROR(VLOOKUP($B361,Miljövärden!$B$2:$H$551,MATCH(F$2,Miljövärden!$B$2:$H$2,0),FALSE),"Saknas")</f>
        <v>1.7777899999999999E-2</v>
      </c>
      <c r="G361" t="str">
        <f>IFERROR(VLOOKUP($B361,Miljövärden!$B$2:$H$551,MATCH(G$2,Miljövärden!$B$2:$H$2,0),FALSE),"Nej, saknas")</f>
        <v>Ja</v>
      </c>
      <c r="H361" s="12" t="str">
        <f>IFERROR(VLOOKUP($B361,Miljövärden!$B$2:$H$551,MATCH(H$2,Miljövärden!$B$2:$H$2,0),FALSE),"Nej, saknas")</f>
        <v>Ja</v>
      </c>
      <c r="P361" s="17" t="str">
        <f t="shared" si="10"/>
        <v>ja</v>
      </c>
      <c r="R361">
        <f t="shared" si="11"/>
        <v>275</v>
      </c>
    </row>
    <row r="362" spans="1:18" x14ac:dyDescent="0.25">
      <c r="A362" s="2" t="s">
        <v>534</v>
      </c>
      <c r="B362" s="2" t="s">
        <v>536</v>
      </c>
      <c r="C362">
        <f>IFERROR(VLOOKUP($B362,Miljövärden!$B$2:$H$551,MATCH(C$2,Miljövärden!$B$2:$H$2,0),FALSE),"Saknas")</f>
        <v>0</v>
      </c>
      <c r="D362">
        <f>IFERROR(VLOOKUP($B362,Miljövärden!$B$2:$H$551,MATCH(D$2,Miljövärden!$B$2:$H$2,0),FALSE),"Saknas")</f>
        <v>0</v>
      </c>
      <c r="E362">
        <f>IFERROR(VLOOKUP($B362,Miljövärden!$B$2:$H$551,MATCH(E$2,Miljövärden!$B$2:$H$2,0),FALSE),"Saknas")</f>
        <v>0</v>
      </c>
      <c r="F362">
        <f>IFERROR(VLOOKUP($B362,Miljövärden!$B$2:$H$551,MATCH(F$2,Miljövärden!$B$2:$H$2,0),FALSE),"Saknas")</f>
        <v>0</v>
      </c>
      <c r="G362" t="str">
        <f>IFERROR(VLOOKUP($B362,Miljövärden!$B$2:$H$551,MATCH(G$2,Miljövärden!$B$2:$H$2,0),FALSE),"Nej, saknas")</f>
        <v>Nej</v>
      </c>
      <c r="H362" s="12" t="str">
        <f>IFERROR(VLOOKUP($B362,Miljövärden!$B$2:$H$551,MATCH(H$2,Miljövärden!$B$2:$H$2,0),FALSE),"Nej, saknas")</f>
        <v>Nej</v>
      </c>
      <c r="P362" s="17" t="str">
        <f t="shared" si="10"/>
        <v>nej</v>
      </c>
      <c r="R362">
        <f t="shared" si="11"/>
        <v>275</v>
      </c>
    </row>
    <row r="363" spans="1:18" x14ac:dyDescent="0.25">
      <c r="A363" s="2" t="s">
        <v>537</v>
      </c>
      <c r="B363" s="2" t="s">
        <v>538</v>
      </c>
      <c r="C363">
        <f>IFERROR(VLOOKUP($B363,Miljövärden!$B$2:$H$551,MATCH(C$2,Miljövärden!$B$2:$H$2,0),FALSE),"Saknas")</f>
        <v>0</v>
      </c>
      <c r="D363">
        <f>IFERROR(VLOOKUP($B363,Miljövärden!$B$2:$H$551,MATCH(D$2,Miljövärden!$B$2:$H$2,0),FALSE),"Saknas")</f>
        <v>0</v>
      </c>
      <c r="E363">
        <f>IFERROR(VLOOKUP($B363,Miljövärden!$B$2:$H$551,MATCH(E$2,Miljövärden!$B$2:$H$2,0),FALSE),"Saknas")</f>
        <v>0</v>
      </c>
      <c r="F363">
        <f>IFERROR(VLOOKUP($B363,Miljövärden!$B$2:$H$551,MATCH(F$2,Miljövärden!$B$2:$H$2,0),FALSE),"Saknas")</f>
        <v>0</v>
      </c>
      <c r="G363" t="str">
        <f>IFERROR(VLOOKUP($B363,Miljövärden!$B$2:$H$551,MATCH(G$2,Miljövärden!$B$2:$H$2,0),FALSE),"Nej, saknas")</f>
        <v>Nej</v>
      </c>
      <c r="H363" s="12" t="str">
        <f>IFERROR(VLOOKUP($B363,Miljövärden!$B$2:$H$551,MATCH(H$2,Miljövärden!$B$2:$H$2,0),FALSE),"Nej, saknas")</f>
        <v>Nej</v>
      </c>
      <c r="P363" s="17" t="str">
        <f t="shared" si="10"/>
        <v>nej</v>
      </c>
      <c r="R363">
        <f t="shared" si="11"/>
        <v>275</v>
      </c>
    </row>
    <row r="364" spans="1:18" x14ac:dyDescent="0.25">
      <c r="A364" s="2" t="s">
        <v>539</v>
      </c>
      <c r="B364" s="2" t="s">
        <v>539</v>
      </c>
      <c r="C364">
        <f>IFERROR(VLOOKUP($B364,Miljövärden!$B$2:$H$551,MATCH(C$2,Miljövärden!$B$2:$H$2,0),FALSE),"Saknas")</f>
        <v>0.35217700000000002</v>
      </c>
      <c r="D364">
        <f>IFERROR(VLOOKUP($B364,Miljövärden!$B$2:$H$551,MATCH(D$2,Miljövärden!$B$2:$H$2,0),FALSE),"Saknas")</f>
        <v>79.999200000000002</v>
      </c>
      <c r="E364">
        <f>IFERROR(VLOOKUP($B364,Miljövärden!$B$2:$H$551,MATCH(E$2,Miljövärden!$B$2:$H$2,0),FALSE),"Saknas")</f>
        <v>14.216100000000001</v>
      </c>
      <c r="F364">
        <f>IFERROR(VLOOKUP($B364,Miljövärden!$B$2:$H$551,MATCH(F$2,Miljövärden!$B$2:$H$2,0),FALSE),"Saknas")</f>
        <v>0.143345</v>
      </c>
      <c r="G364" t="str">
        <f>IFERROR(VLOOKUP($B364,Miljövärden!$B$2:$H$551,MATCH(G$2,Miljövärden!$B$2:$H$2,0),FALSE),"Nej, saknas")</f>
        <v>Nej</v>
      </c>
      <c r="H364" s="12" t="str">
        <f>IFERROR(VLOOKUP($B364,Miljövärden!$B$2:$H$551,MATCH(H$2,Miljövärden!$B$2:$H$2,0),FALSE),"Nej, saknas")</f>
        <v>Ja</v>
      </c>
      <c r="P364" s="17" t="str">
        <f t="shared" si="10"/>
        <v>ja</v>
      </c>
      <c r="R364">
        <f t="shared" si="11"/>
        <v>276</v>
      </c>
    </row>
    <row r="365" spans="1:18" x14ac:dyDescent="0.25">
      <c r="A365" s="2" t="s">
        <v>542</v>
      </c>
      <c r="B365" s="2" t="s">
        <v>541</v>
      </c>
      <c r="C365">
        <f>IFERROR(VLOOKUP($B365,Miljövärden!$B$2:$H$551,MATCH(C$2,Miljövärden!$B$2:$H$2,0),FALSE),"Saknas")</f>
        <v>6.8699999999999997E-2</v>
      </c>
      <c r="D365">
        <f>IFERROR(VLOOKUP($B365,Miljövärden!$B$2:$H$551,MATCH(D$2,Miljövärden!$B$2:$H$2,0),FALSE),"Saknas")</f>
        <v>10.091699999999999</v>
      </c>
      <c r="E365">
        <f>IFERROR(VLOOKUP($B365,Miljövärden!$B$2:$H$551,MATCH(E$2,Miljövärden!$B$2:$H$2,0),FALSE),"Saknas")</f>
        <v>0</v>
      </c>
      <c r="F365">
        <f>IFERROR(VLOOKUP($B365,Miljövärden!$B$2:$H$551,MATCH(F$2,Miljövärden!$B$2:$H$2,0),FALSE),"Saknas")</f>
        <v>8.5281200000000001E-3</v>
      </c>
      <c r="G365" t="str">
        <f>IFERROR(VLOOKUP($B365,Miljövärden!$B$2:$H$551,MATCH(G$2,Miljövärden!$B$2:$H$2,0),FALSE),"Nej, saknas")</f>
        <v>Nej</v>
      </c>
      <c r="H365" s="12" t="str">
        <f>IFERROR(VLOOKUP($B365,Miljövärden!$B$2:$H$551,MATCH(H$2,Miljövärden!$B$2:$H$2,0),FALSE),"Nej, saknas")</f>
        <v>Ja</v>
      </c>
      <c r="P365" s="17" t="str">
        <f t="shared" si="10"/>
        <v>ja</v>
      </c>
      <c r="R365">
        <f t="shared" si="11"/>
        <v>277</v>
      </c>
    </row>
    <row r="366" spans="1:18" x14ac:dyDescent="0.25">
      <c r="A366" s="2" t="s">
        <v>543</v>
      </c>
      <c r="B366" s="2" t="s">
        <v>544</v>
      </c>
      <c r="C366">
        <f>IFERROR(VLOOKUP($B366,Miljövärden!$B$2:$H$551,MATCH(C$2,Miljövärden!$B$2:$H$2,0),FALSE),"Saknas")</f>
        <v>0</v>
      </c>
      <c r="D366">
        <f>IFERROR(VLOOKUP($B366,Miljövärden!$B$2:$H$551,MATCH(D$2,Miljövärden!$B$2:$H$2,0),FALSE),"Saknas")</f>
        <v>0</v>
      </c>
      <c r="E366">
        <f>IFERROR(VLOOKUP($B366,Miljövärden!$B$2:$H$551,MATCH(E$2,Miljövärden!$B$2:$H$2,0),FALSE),"Saknas")</f>
        <v>0</v>
      </c>
      <c r="F366">
        <f>IFERROR(VLOOKUP($B366,Miljövärden!$B$2:$H$551,MATCH(F$2,Miljövärden!$B$2:$H$2,0),FALSE),"Saknas")</f>
        <v>0</v>
      </c>
      <c r="G366" t="str">
        <f>IFERROR(VLOOKUP($B366,Miljövärden!$B$2:$H$551,MATCH(G$2,Miljövärden!$B$2:$H$2,0),FALSE),"Nej, saknas")</f>
        <v>Nej</v>
      </c>
      <c r="H366" s="12" t="str">
        <f>IFERROR(VLOOKUP($B366,Miljövärden!$B$2:$H$551,MATCH(H$2,Miljövärden!$B$2:$H$2,0),FALSE),"Nej, saknas")</f>
        <v>Nej</v>
      </c>
      <c r="P366" s="17" t="str">
        <f t="shared" si="10"/>
        <v>nej</v>
      </c>
      <c r="R366">
        <f t="shared" si="11"/>
        <v>277</v>
      </c>
    </row>
    <row r="367" spans="1:18" x14ac:dyDescent="0.25">
      <c r="A367" s="2" t="s">
        <v>545</v>
      </c>
      <c r="B367" s="2" t="s">
        <v>546</v>
      </c>
      <c r="C367">
        <f>IFERROR(VLOOKUP($B367,Miljövärden!$B$2:$H$551,MATCH(C$2,Miljövärden!$B$2:$H$2,0),FALSE),"Saknas")</f>
        <v>5.5144400000000003E-2</v>
      </c>
      <c r="D367">
        <f>IFERROR(VLOOKUP($B367,Miljövärden!$B$2:$H$551,MATCH(D$2,Miljövärden!$B$2:$H$2,0),FALSE),"Saknas")</f>
        <v>7.6635900000000001</v>
      </c>
      <c r="E367">
        <f>IFERROR(VLOOKUP($B367,Miljövärden!$B$2:$H$551,MATCH(E$2,Miljövärden!$B$2:$H$2,0),FALSE),"Saknas")</f>
        <v>5.8610100000000003</v>
      </c>
      <c r="F367">
        <f>IFERROR(VLOOKUP($B367,Miljövärden!$B$2:$H$551,MATCH(F$2,Miljövärden!$B$2:$H$2,0),FALSE),"Saknas")</f>
        <v>2.81861E-4</v>
      </c>
      <c r="G367" t="str">
        <f>IFERROR(VLOOKUP($B367,Miljövärden!$B$2:$H$551,MATCH(G$2,Miljövärden!$B$2:$H$2,0),FALSE),"Nej, saknas")</f>
        <v>Ja</v>
      </c>
      <c r="H367" s="12" t="str">
        <f>IFERROR(VLOOKUP($B367,Miljövärden!$B$2:$H$551,MATCH(H$2,Miljövärden!$B$2:$H$2,0),FALSE),"Nej, saknas")</f>
        <v>Ja</v>
      </c>
      <c r="P367" s="17" t="str">
        <f t="shared" si="10"/>
        <v>ja</v>
      </c>
      <c r="R367">
        <f t="shared" si="11"/>
        <v>278</v>
      </c>
    </row>
    <row r="368" spans="1:18" x14ac:dyDescent="0.25">
      <c r="A368" s="2" t="s">
        <v>547</v>
      </c>
      <c r="B368" s="2" t="s">
        <v>548</v>
      </c>
      <c r="C368">
        <f>IFERROR(VLOOKUP($B368,Miljövärden!$B$2:$H$551,MATCH(C$2,Miljövärden!$B$2:$H$2,0),FALSE),"Saknas")</f>
        <v>0.10038</v>
      </c>
      <c r="D368">
        <f>IFERROR(VLOOKUP($B368,Miljövärden!$B$2:$H$551,MATCH(D$2,Miljövärden!$B$2:$H$2,0),FALSE),"Saknas")</f>
        <v>16.072900000000001</v>
      </c>
      <c r="E368">
        <f>IFERROR(VLOOKUP($B368,Miljövärden!$B$2:$H$551,MATCH(E$2,Miljövärden!$B$2:$H$2,0),FALSE),"Saknas")</f>
        <v>10.4506</v>
      </c>
      <c r="F368">
        <f>IFERROR(VLOOKUP($B368,Miljövärden!$B$2:$H$551,MATCH(F$2,Miljövärden!$B$2:$H$2,0),FALSE),"Saknas")</f>
        <v>1.5662899999999999E-3</v>
      </c>
      <c r="G368" t="str">
        <f>IFERROR(VLOOKUP($B368,Miljövärden!$B$2:$H$551,MATCH(G$2,Miljövärden!$B$2:$H$2,0),FALSE),"Nej, saknas")</f>
        <v>Ja</v>
      </c>
      <c r="H368" s="12" t="str">
        <f>IFERROR(VLOOKUP($B368,Miljövärden!$B$2:$H$551,MATCH(H$2,Miljövärden!$B$2:$H$2,0),FALSE),"Nej, saknas")</f>
        <v>Ja</v>
      </c>
      <c r="P368" s="17" t="str">
        <f t="shared" si="10"/>
        <v>ja</v>
      </c>
      <c r="R368">
        <f t="shared" si="11"/>
        <v>279</v>
      </c>
    </row>
    <row r="369" spans="1:18" x14ac:dyDescent="0.25">
      <c r="A369" s="2" t="s">
        <v>549</v>
      </c>
      <c r="B369" s="2" t="s">
        <v>550</v>
      </c>
      <c r="C369">
        <f>IFERROR(VLOOKUP($B369,Miljövärden!$B$2:$H$551,MATCH(C$2,Miljövärden!$B$2:$H$2,0),FALSE),"Saknas")</f>
        <v>4.1256300000000003E-2</v>
      </c>
      <c r="D369">
        <f>IFERROR(VLOOKUP($B369,Miljövärden!$B$2:$H$551,MATCH(D$2,Miljövärden!$B$2:$H$2,0),FALSE),"Saknas")</f>
        <v>11.0273</v>
      </c>
      <c r="E369">
        <f>IFERROR(VLOOKUP($B369,Miljövärden!$B$2:$H$551,MATCH(E$2,Miljövärden!$B$2:$H$2,0),FALSE),"Saknas")</f>
        <v>6.9763500000000001</v>
      </c>
      <c r="F369">
        <f>IFERROR(VLOOKUP($B369,Miljövärden!$B$2:$H$551,MATCH(F$2,Miljövärden!$B$2:$H$2,0),FALSE),"Saknas")</f>
        <v>6.3237199999999997E-3</v>
      </c>
      <c r="G369" t="str">
        <f>IFERROR(VLOOKUP($B369,Miljövärden!$B$2:$H$551,MATCH(G$2,Miljövärden!$B$2:$H$2,0),FALSE),"Nej, saknas")</f>
        <v>Ja</v>
      </c>
      <c r="H369" s="12" t="str">
        <f>IFERROR(VLOOKUP($B369,Miljövärden!$B$2:$H$551,MATCH(H$2,Miljövärden!$B$2:$H$2,0),FALSE),"Nej, saknas")</f>
        <v>Ja</v>
      </c>
      <c r="P369" s="17" t="str">
        <f t="shared" si="10"/>
        <v>ja</v>
      </c>
      <c r="R369">
        <f t="shared" si="11"/>
        <v>280</v>
      </c>
    </row>
    <row r="370" spans="1:18" x14ac:dyDescent="0.25">
      <c r="A370" s="2" t="s">
        <v>741</v>
      </c>
      <c r="B370" s="5" t="s">
        <v>1064</v>
      </c>
      <c r="C370" t="str">
        <f>IFERROR(VLOOKUP($B370,Miljövärden!$B$2:$H$551,MATCH(C$2,Miljövärden!$B$2:$H$2,0),FALSE),"Saknas")</f>
        <v>Saknas</v>
      </c>
      <c r="D370" t="str">
        <f>IFERROR(VLOOKUP($B370,Miljövärden!$B$2:$H$551,MATCH(D$2,Miljövärden!$B$2:$H$2,0),FALSE),"Saknas")</f>
        <v>Saknas</v>
      </c>
      <c r="E370" t="str">
        <f>IFERROR(VLOOKUP($B370,Miljövärden!$B$2:$H$551,MATCH(E$2,Miljövärden!$B$2:$H$2,0),FALSE),"Saknas")</f>
        <v>Saknas</v>
      </c>
      <c r="F370" t="str">
        <f>IFERROR(VLOOKUP($B370,Miljövärden!$B$2:$H$551,MATCH(F$2,Miljövärden!$B$2:$H$2,0),FALSE),"Saknas")</f>
        <v>Saknas</v>
      </c>
      <c r="G370" t="str">
        <f>IFERROR(VLOOKUP($B370,Miljövärden!$B$2:$H$551,MATCH(G$2,Miljövärden!$B$2:$H$2,0),FALSE),"Nej, saknas")</f>
        <v>Nej, saknas</v>
      </c>
      <c r="H370" s="12" t="str">
        <f>IFERROR(VLOOKUP($B370,Miljövärden!$B$2:$H$551,MATCH(H$2,Miljövärden!$B$2:$H$2,0),FALSE),"Nej, saknas")</f>
        <v>Nej, saknas</v>
      </c>
      <c r="P370" s="17" t="str">
        <f t="shared" si="10"/>
        <v>nej</v>
      </c>
      <c r="R370">
        <f t="shared" si="11"/>
        <v>280</v>
      </c>
    </row>
    <row r="371" spans="1:18" x14ac:dyDescent="0.25">
      <c r="A371" s="2" t="s">
        <v>551</v>
      </c>
      <c r="B371" s="2" t="s">
        <v>552</v>
      </c>
      <c r="C371">
        <f>IFERROR(VLOOKUP($B371,Miljövärden!$B$2:$H$551,MATCH(C$2,Miljövärden!$B$2:$H$2,0),FALSE),"Saknas")</f>
        <v>0.16262099999999999</v>
      </c>
      <c r="D371">
        <f>IFERROR(VLOOKUP($B371,Miljövärden!$B$2:$H$551,MATCH(D$2,Miljövärden!$B$2:$H$2,0),FALSE),"Saknas")</f>
        <v>16.895099999999999</v>
      </c>
      <c r="E371">
        <f>IFERROR(VLOOKUP($B371,Miljövärden!$B$2:$H$551,MATCH(E$2,Miljövärden!$B$2:$H$2,0),FALSE),"Saknas")</f>
        <v>14.2622</v>
      </c>
      <c r="F371">
        <f>IFERROR(VLOOKUP($B371,Miljövärden!$B$2:$H$551,MATCH(F$2,Miljövärden!$B$2:$H$2,0),FALSE),"Saknas")</f>
        <v>7.2061099999999999E-3</v>
      </c>
      <c r="G371" t="str">
        <f>IFERROR(VLOOKUP($B371,Miljövärden!$B$2:$H$551,MATCH(G$2,Miljövärden!$B$2:$H$2,0),FALSE),"Nej, saknas")</f>
        <v>Nej</v>
      </c>
      <c r="H371" s="12" t="str">
        <f>IFERROR(VLOOKUP($B371,Miljövärden!$B$2:$H$551,MATCH(H$2,Miljövärden!$B$2:$H$2,0),FALSE),"Nej, saknas")</f>
        <v>Ja</v>
      </c>
      <c r="P371" s="17" t="str">
        <f t="shared" si="10"/>
        <v>ja</v>
      </c>
      <c r="R371">
        <f t="shared" si="11"/>
        <v>281</v>
      </c>
    </row>
    <row r="372" spans="1:18" x14ac:dyDescent="0.25">
      <c r="A372" s="2" t="s">
        <v>551</v>
      </c>
      <c r="B372" s="2" t="s">
        <v>553</v>
      </c>
      <c r="C372">
        <f>IFERROR(VLOOKUP($B372,Miljövärden!$B$2:$H$551,MATCH(C$2,Miljövärden!$B$2:$H$2,0),FALSE),"Saknas")</f>
        <v>0.15266199999999999</v>
      </c>
      <c r="D372">
        <f>IFERROR(VLOOKUP($B372,Miljövärden!$B$2:$H$551,MATCH(D$2,Miljövärden!$B$2:$H$2,0),FALSE),"Saknas")</f>
        <v>15.3858</v>
      </c>
      <c r="E372">
        <f>IFERROR(VLOOKUP($B372,Miljövärden!$B$2:$H$551,MATCH(E$2,Miljövärden!$B$2:$H$2,0),FALSE),"Saknas")</f>
        <v>14.3931</v>
      </c>
      <c r="F372">
        <f>IFERROR(VLOOKUP($B372,Miljövärden!$B$2:$H$551,MATCH(F$2,Miljövärden!$B$2:$H$2,0),FALSE),"Saknas")</f>
        <v>5.8285400000000001E-3</v>
      </c>
      <c r="G372" t="str">
        <f>IFERROR(VLOOKUP($B372,Miljövärden!$B$2:$H$551,MATCH(G$2,Miljövärden!$B$2:$H$2,0),FALSE),"Nej, saknas")</f>
        <v>Nej</v>
      </c>
      <c r="H372" s="12" t="str">
        <f>IFERROR(VLOOKUP($B372,Miljövärden!$B$2:$H$551,MATCH(H$2,Miljövärden!$B$2:$H$2,0),FALSE),"Nej, saknas")</f>
        <v>Ja</v>
      </c>
      <c r="P372" s="17" t="str">
        <f t="shared" si="10"/>
        <v>ja</v>
      </c>
      <c r="R372">
        <f t="shared" si="11"/>
        <v>282</v>
      </c>
    </row>
    <row r="373" spans="1:18" x14ac:dyDescent="0.25">
      <c r="A373" s="2" t="s">
        <v>551</v>
      </c>
      <c r="B373" s="2" t="s">
        <v>554</v>
      </c>
      <c r="C373">
        <f>IFERROR(VLOOKUP($B373,Miljövärden!$B$2:$H$551,MATCH(C$2,Miljövärden!$B$2:$H$2,0),FALSE),"Saknas")</f>
        <v>0.18648300000000001</v>
      </c>
      <c r="D373">
        <f>IFERROR(VLOOKUP($B373,Miljövärden!$B$2:$H$551,MATCH(D$2,Miljövärden!$B$2:$H$2,0),FALSE),"Saknas")</f>
        <v>98.8172</v>
      </c>
      <c r="E373">
        <f>IFERROR(VLOOKUP($B373,Miljövärden!$B$2:$H$551,MATCH(E$2,Miljövärden!$B$2:$H$2,0),FALSE),"Saknas")</f>
        <v>5.8232499999999998</v>
      </c>
      <c r="F373">
        <f>IFERROR(VLOOKUP($B373,Miljövärden!$B$2:$H$551,MATCH(F$2,Miljövärden!$B$2:$H$2,0),FALSE),"Saknas")</f>
        <v>1.6162699999999999E-2</v>
      </c>
      <c r="G373" t="str">
        <f>IFERROR(VLOOKUP($B373,Miljövärden!$B$2:$H$551,MATCH(G$2,Miljövärden!$B$2:$H$2,0),FALSE),"Nej, saknas")</f>
        <v>Nej</v>
      </c>
      <c r="H373" s="12" t="str">
        <f>IFERROR(VLOOKUP($B373,Miljövärden!$B$2:$H$551,MATCH(H$2,Miljövärden!$B$2:$H$2,0),FALSE),"Nej, saknas")</f>
        <v>Ja</v>
      </c>
      <c r="P373" s="17" t="str">
        <f t="shared" si="10"/>
        <v>ja</v>
      </c>
      <c r="R373">
        <f t="shared" si="11"/>
        <v>283</v>
      </c>
    </row>
    <row r="374" spans="1:18" x14ac:dyDescent="0.25">
      <c r="A374" s="2" t="s">
        <v>555</v>
      </c>
      <c r="B374" s="2" t="s">
        <v>556</v>
      </c>
      <c r="C374">
        <f>IFERROR(VLOOKUP($B374,Miljövärden!$B$2:$H$551,MATCH(C$2,Miljövärden!$B$2:$H$2,0),FALSE),"Saknas")</f>
        <v>0.19417000000000001</v>
      </c>
      <c r="D374">
        <f>IFERROR(VLOOKUP($B374,Miljövärden!$B$2:$H$551,MATCH(D$2,Miljövärden!$B$2:$H$2,0),FALSE),"Saknas")</f>
        <v>17.7271</v>
      </c>
      <c r="E374">
        <f>IFERROR(VLOOKUP($B374,Miljövärden!$B$2:$H$551,MATCH(E$2,Miljövärden!$B$2:$H$2,0),FALSE),"Saknas")</f>
        <v>16.611899999999999</v>
      </c>
      <c r="F374">
        <f>IFERROR(VLOOKUP($B374,Miljövärden!$B$2:$H$551,MATCH(F$2,Miljövärden!$B$2:$H$2,0),FALSE),"Saknas")</f>
        <v>2.0420600000000001E-2</v>
      </c>
      <c r="G374" t="str">
        <f>IFERROR(VLOOKUP($B374,Miljövärden!$B$2:$H$551,MATCH(G$2,Miljövärden!$B$2:$H$2,0),FALSE),"Nej, saknas")</f>
        <v>Nej</v>
      </c>
      <c r="H374" s="12" t="str">
        <f>IFERROR(VLOOKUP($B374,Miljövärden!$B$2:$H$551,MATCH(H$2,Miljövärden!$B$2:$H$2,0),FALSE),"Nej, saknas")</f>
        <v>Ja</v>
      </c>
      <c r="P374" s="17" t="str">
        <f t="shared" si="10"/>
        <v>ja</v>
      </c>
      <c r="R374">
        <f t="shared" si="11"/>
        <v>284</v>
      </c>
    </row>
    <row r="375" spans="1:18" x14ac:dyDescent="0.25">
      <c r="A375" s="2" t="s">
        <v>555</v>
      </c>
      <c r="B375" s="2" t="s">
        <v>557</v>
      </c>
      <c r="C375">
        <f>IFERROR(VLOOKUP($B375,Miljövärden!$B$2:$H$551,MATCH(C$2,Miljövärden!$B$2:$H$2,0),FALSE),"Saknas")</f>
        <v>0.18578900000000001</v>
      </c>
      <c r="D375">
        <f>IFERROR(VLOOKUP($B375,Miljövärden!$B$2:$H$551,MATCH(D$2,Miljövärden!$B$2:$H$2,0),FALSE),"Saknas")</f>
        <v>13.790900000000001</v>
      </c>
      <c r="E375">
        <f>IFERROR(VLOOKUP($B375,Miljövärden!$B$2:$H$551,MATCH(E$2,Miljövärden!$B$2:$H$2,0),FALSE),"Saknas")</f>
        <v>16.959800000000001</v>
      </c>
      <c r="F375">
        <f>IFERROR(VLOOKUP($B375,Miljövärden!$B$2:$H$551,MATCH(F$2,Miljövärden!$B$2:$H$2,0),FALSE),"Saknas")</f>
        <v>5.8753599999999996E-3</v>
      </c>
      <c r="G375" t="str">
        <f>IFERROR(VLOOKUP($B375,Miljövärden!$B$2:$H$551,MATCH(G$2,Miljövärden!$B$2:$H$2,0),FALSE),"Nej, saknas")</f>
        <v>Nej</v>
      </c>
      <c r="H375" s="12" t="str">
        <f>IFERROR(VLOOKUP($B375,Miljövärden!$B$2:$H$551,MATCH(H$2,Miljövärden!$B$2:$H$2,0),FALSE),"Nej, saknas")</f>
        <v>Ja</v>
      </c>
      <c r="P375" s="17" t="str">
        <f t="shared" si="10"/>
        <v>ja</v>
      </c>
      <c r="R375">
        <f t="shared" si="11"/>
        <v>285</v>
      </c>
    </row>
    <row r="376" spans="1:18" x14ac:dyDescent="0.25">
      <c r="A376" s="2" t="s">
        <v>555</v>
      </c>
      <c r="B376" s="2" t="s">
        <v>558</v>
      </c>
      <c r="C376">
        <f>IFERROR(VLOOKUP($B376,Miljövärden!$B$2:$H$551,MATCH(C$2,Miljövärden!$B$2:$H$2,0),FALSE),"Saknas")</f>
        <v>5.8948100000000003E-2</v>
      </c>
      <c r="D376">
        <f>IFERROR(VLOOKUP($B376,Miljövärden!$B$2:$H$551,MATCH(D$2,Miljövärden!$B$2:$H$2,0),FALSE),"Saknas")</f>
        <v>11.0238</v>
      </c>
      <c r="E376">
        <f>IFERROR(VLOOKUP($B376,Miljövärden!$B$2:$H$551,MATCH(E$2,Miljövärden!$B$2:$H$2,0),FALSE),"Saknas")</f>
        <v>3.95845</v>
      </c>
      <c r="F376">
        <f>IFERROR(VLOOKUP($B376,Miljövärden!$B$2:$H$551,MATCH(F$2,Miljövärden!$B$2:$H$2,0),FALSE),"Saknas")</f>
        <v>1.2418200000000001E-2</v>
      </c>
      <c r="G376" t="str">
        <f>IFERROR(VLOOKUP($B376,Miljövärden!$B$2:$H$551,MATCH(G$2,Miljövärden!$B$2:$H$2,0),FALSE),"Nej, saknas")</f>
        <v>Nej</v>
      </c>
      <c r="H376" s="12" t="str">
        <f>IFERROR(VLOOKUP($B376,Miljövärden!$B$2:$H$551,MATCH(H$2,Miljövärden!$B$2:$H$2,0),FALSE),"Nej, saknas")</f>
        <v>Ja</v>
      </c>
      <c r="P376" s="17" t="str">
        <f t="shared" si="10"/>
        <v>ja</v>
      </c>
      <c r="R376">
        <f t="shared" si="11"/>
        <v>286</v>
      </c>
    </row>
    <row r="377" spans="1:18" x14ac:dyDescent="0.25">
      <c r="A377" s="2" t="s">
        <v>559</v>
      </c>
      <c r="B377" s="2" t="s">
        <v>560</v>
      </c>
      <c r="C377">
        <f>IFERROR(VLOOKUP($B377,Miljövärden!$B$2:$H$551,MATCH(C$2,Miljövärden!$B$2:$H$2,0),FALSE),"Saknas")</f>
        <v>0.33494400000000002</v>
      </c>
      <c r="D377">
        <f>IFERROR(VLOOKUP($B377,Miljövärden!$B$2:$H$551,MATCH(D$2,Miljövärden!$B$2:$H$2,0),FALSE),"Saknas")</f>
        <v>52.792200000000001</v>
      </c>
      <c r="E377">
        <f>IFERROR(VLOOKUP($B377,Miljövärden!$B$2:$H$551,MATCH(E$2,Miljövärden!$B$2:$H$2,0),FALSE),"Saknas")</f>
        <v>17.7882</v>
      </c>
      <c r="F377">
        <f>IFERROR(VLOOKUP($B377,Miljövärden!$B$2:$H$551,MATCH(F$2,Miljövärden!$B$2:$H$2,0),FALSE),"Saknas")</f>
        <v>0.13417999999999999</v>
      </c>
      <c r="G377" t="str">
        <f>IFERROR(VLOOKUP($B377,Miljövärden!$B$2:$H$551,MATCH(G$2,Miljövärden!$B$2:$H$2,0),FALSE),"Nej, saknas")</f>
        <v>Ja</v>
      </c>
      <c r="H377" s="12" t="str">
        <f>IFERROR(VLOOKUP($B377,Miljövärden!$B$2:$H$551,MATCH(H$2,Miljövärden!$B$2:$H$2,0),FALSE),"Nej, saknas")</f>
        <v>Ja</v>
      </c>
      <c r="P377" s="17" t="str">
        <f t="shared" si="10"/>
        <v>ja</v>
      </c>
      <c r="R377">
        <f t="shared" si="11"/>
        <v>287</v>
      </c>
    </row>
    <row r="378" spans="1:18" x14ac:dyDescent="0.25">
      <c r="A378" s="2" t="s">
        <v>559</v>
      </c>
      <c r="B378" s="2" t="s">
        <v>561</v>
      </c>
      <c r="C378">
        <f>IFERROR(VLOOKUP($B378,Miljövärden!$B$2:$H$551,MATCH(C$2,Miljövärden!$B$2:$H$2,0),FALSE),"Saknas")</f>
        <v>0.18788099999999999</v>
      </c>
      <c r="D378">
        <f>IFERROR(VLOOKUP($B378,Miljövärden!$B$2:$H$551,MATCH(D$2,Miljövärden!$B$2:$H$2,0),FALSE),"Saknas")</f>
        <v>8.7337399999999992</v>
      </c>
      <c r="E378">
        <f>IFERROR(VLOOKUP($B378,Miljövärden!$B$2:$H$551,MATCH(E$2,Miljövärden!$B$2:$H$2,0),FALSE),"Saknas")</f>
        <v>18.765799999999999</v>
      </c>
      <c r="F378">
        <f>IFERROR(VLOOKUP($B378,Miljövärden!$B$2:$H$551,MATCH(F$2,Miljövärden!$B$2:$H$2,0),FALSE),"Saknas")</f>
        <v>2.8368799999999998E-4</v>
      </c>
      <c r="G378" t="str">
        <f>IFERROR(VLOOKUP($B378,Miljövärden!$B$2:$H$551,MATCH(G$2,Miljövärden!$B$2:$H$2,0),FALSE),"Nej, saknas")</f>
        <v>Ja</v>
      </c>
      <c r="H378" s="12" t="str">
        <f>IFERROR(VLOOKUP($B378,Miljövärden!$B$2:$H$551,MATCH(H$2,Miljövärden!$B$2:$H$2,0),FALSE),"Nej, saknas")</f>
        <v>Ja</v>
      </c>
      <c r="P378" s="17" t="str">
        <f t="shared" si="10"/>
        <v>ja</v>
      </c>
      <c r="R378">
        <f t="shared" si="11"/>
        <v>288</v>
      </c>
    </row>
    <row r="379" spans="1:18" x14ac:dyDescent="0.25">
      <c r="A379" s="2" t="s">
        <v>559</v>
      </c>
      <c r="B379" s="2" t="s">
        <v>562</v>
      </c>
      <c r="C379">
        <f>IFERROR(VLOOKUP($B379,Miljövärden!$B$2:$H$551,MATCH(C$2,Miljövärden!$B$2:$H$2,0),FALSE),"Saknas")</f>
        <v>0.13692599999999999</v>
      </c>
      <c r="D379">
        <f>IFERROR(VLOOKUP($B379,Miljövärden!$B$2:$H$551,MATCH(D$2,Miljövärden!$B$2:$H$2,0),FALSE),"Saknas")</f>
        <v>33.745699999999999</v>
      </c>
      <c r="E379">
        <f>IFERROR(VLOOKUP($B379,Miljövärden!$B$2:$H$551,MATCH(E$2,Miljövärden!$B$2:$H$2,0),FALSE),"Saknas")</f>
        <v>11.1609</v>
      </c>
      <c r="F379">
        <f>IFERROR(VLOOKUP($B379,Miljövärden!$B$2:$H$551,MATCH(F$2,Miljövärden!$B$2:$H$2,0),FALSE),"Saknas")</f>
        <v>5.4664400000000002E-2</v>
      </c>
      <c r="G379" t="str">
        <f>IFERROR(VLOOKUP($B379,Miljövärden!$B$2:$H$551,MATCH(G$2,Miljövärden!$B$2:$H$2,0),FALSE),"Nej, saknas")</f>
        <v>Ja</v>
      </c>
      <c r="H379" s="12" t="str">
        <f>IFERROR(VLOOKUP($B379,Miljövärden!$B$2:$H$551,MATCH(H$2,Miljövärden!$B$2:$H$2,0),FALSE),"Nej, saknas")</f>
        <v>Ja</v>
      </c>
      <c r="P379" s="17" t="str">
        <f t="shared" si="10"/>
        <v>ja</v>
      </c>
      <c r="R379">
        <f t="shared" si="11"/>
        <v>289</v>
      </c>
    </row>
    <row r="380" spans="1:18" x14ac:dyDescent="0.25">
      <c r="A380" s="2" t="s">
        <v>559</v>
      </c>
      <c r="B380" s="2" t="s">
        <v>563</v>
      </c>
      <c r="C380">
        <f>IFERROR(VLOOKUP($B380,Miljövärden!$B$2:$H$551,MATCH(C$2,Miljövärden!$B$2:$H$2,0),FALSE),"Saknas")</f>
        <v>0.16600599999999999</v>
      </c>
      <c r="D380">
        <f>IFERROR(VLOOKUP($B380,Miljövärden!$B$2:$H$551,MATCH(D$2,Miljövärden!$B$2:$H$2,0),FALSE),"Saknas")</f>
        <v>54.861699999999999</v>
      </c>
      <c r="E380">
        <f>IFERROR(VLOOKUP($B380,Miljövärden!$B$2:$H$551,MATCH(E$2,Miljövärden!$B$2:$H$2,0),FALSE),"Saknas")</f>
        <v>5.6059700000000001</v>
      </c>
      <c r="F380">
        <f>IFERROR(VLOOKUP($B380,Miljövärden!$B$2:$H$551,MATCH(F$2,Miljövärden!$B$2:$H$2,0),FALSE),"Saknas")</f>
        <v>4.1032899999999997E-2</v>
      </c>
      <c r="G380" t="str">
        <f>IFERROR(VLOOKUP($B380,Miljövärden!$B$2:$H$551,MATCH(G$2,Miljövärden!$B$2:$H$2,0),FALSE),"Nej, saknas")</f>
        <v>Ja</v>
      </c>
      <c r="H380" s="12" t="str">
        <f>IFERROR(VLOOKUP($B380,Miljövärden!$B$2:$H$551,MATCH(H$2,Miljövärden!$B$2:$H$2,0),FALSE),"Nej, saknas")</f>
        <v>Ja</v>
      </c>
      <c r="P380" s="17" t="str">
        <f t="shared" si="10"/>
        <v>ja</v>
      </c>
      <c r="R380">
        <f t="shared" si="11"/>
        <v>290</v>
      </c>
    </row>
    <row r="381" spans="1:18" x14ac:dyDescent="0.25">
      <c r="A381" s="2" t="s">
        <v>564</v>
      </c>
      <c r="B381" s="2" t="s">
        <v>565</v>
      </c>
      <c r="C381">
        <f>IFERROR(VLOOKUP($B381,Miljövärden!$B$2:$H$551,MATCH(C$2,Miljövärden!$B$2:$H$2,0),FALSE),"Saknas")</f>
        <v>0.146676</v>
      </c>
      <c r="D381">
        <f>IFERROR(VLOOKUP($B381,Miljövärden!$B$2:$H$551,MATCH(D$2,Miljövärden!$B$2:$H$2,0),FALSE),"Saknas")</f>
        <v>22.087</v>
      </c>
      <c r="E381">
        <f>IFERROR(VLOOKUP($B381,Miljövärden!$B$2:$H$551,MATCH(E$2,Miljövärden!$B$2:$H$2,0),FALSE),"Saknas")</f>
        <v>11.604799999999999</v>
      </c>
      <c r="F381">
        <f>IFERROR(VLOOKUP($B381,Miljövärden!$B$2:$H$551,MATCH(F$2,Miljövärden!$B$2:$H$2,0),FALSE),"Saknas")</f>
        <v>3.2103300000000001E-2</v>
      </c>
      <c r="G381" t="str">
        <f>IFERROR(VLOOKUP($B381,Miljövärden!$B$2:$H$551,MATCH(G$2,Miljövärden!$B$2:$H$2,0),FALSE),"Nej, saknas")</f>
        <v>Ja</v>
      </c>
      <c r="H381" s="12" t="str">
        <f>IFERROR(VLOOKUP($B381,Miljövärden!$B$2:$H$551,MATCH(H$2,Miljövärden!$B$2:$H$2,0),FALSE),"Nej, saknas")</f>
        <v>Ja</v>
      </c>
      <c r="P381" s="17" t="str">
        <f t="shared" si="10"/>
        <v>ja</v>
      </c>
      <c r="R381">
        <f t="shared" si="11"/>
        <v>291</v>
      </c>
    </row>
    <row r="382" spans="1:18" x14ac:dyDescent="0.25">
      <c r="A382" s="2" t="s">
        <v>564</v>
      </c>
      <c r="B382" s="2" t="s">
        <v>566</v>
      </c>
      <c r="C382">
        <f>IFERROR(VLOOKUP($B382,Miljövärden!$B$2:$H$551,MATCH(C$2,Miljövärden!$B$2:$H$2,0),FALSE),"Saknas")</f>
        <v>8.9414199999999999E-2</v>
      </c>
      <c r="D382">
        <f>IFERROR(VLOOKUP($B382,Miljövärden!$B$2:$H$551,MATCH(D$2,Miljövärden!$B$2:$H$2,0),FALSE),"Saknas")</f>
        <v>15.655900000000001</v>
      </c>
      <c r="E382">
        <f>IFERROR(VLOOKUP($B382,Miljövärden!$B$2:$H$551,MATCH(E$2,Miljövärden!$B$2:$H$2,0),FALSE),"Saknas")</f>
        <v>8.4893199999999993</v>
      </c>
      <c r="F382">
        <f>IFERROR(VLOOKUP($B382,Miljövärden!$B$2:$H$551,MATCH(F$2,Miljövärden!$B$2:$H$2,0),FALSE),"Saknas")</f>
        <v>1.41554E-2</v>
      </c>
      <c r="G382" t="str">
        <f>IFERROR(VLOOKUP($B382,Miljövärden!$B$2:$H$551,MATCH(G$2,Miljövärden!$B$2:$H$2,0),FALSE),"Nej, saknas")</f>
        <v>Ja</v>
      </c>
      <c r="H382" s="12" t="str">
        <f>IFERROR(VLOOKUP($B382,Miljövärden!$B$2:$H$551,MATCH(H$2,Miljövärden!$B$2:$H$2,0),FALSE),"Nej, saknas")</f>
        <v>Ja</v>
      </c>
      <c r="P382" s="17" t="str">
        <f t="shared" si="10"/>
        <v>ja</v>
      </c>
      <c r="R382">
        <f t="shared" si="11"/>
        <v>292</v>
      </c>
    </row>
    <row r="383" spans="1:18" x14ac:dyDescent="0.25">
      <c r="A383" s="2" t="s">
        <v>567</v>
      </c>
      <c r="B383" s="2" t="s">
        <v>568</v>
      </c>
      <c r="C383">
        <f>IFERROR(VLOOKUP($B383,Miljövärden!$B$2:$H$551,MATCH(C$2,Miljövärden!$B$2:$H$2,0),FALSE),"Saknas")</f>
        <v>7.7768900000000002E-2</v>
      </c>
      <c r="D383">
        <f>IFERROR(VLOOKUP($B383,Miljövärden!$B$2:$H$551,MATCH(D$2,Miljövärden!$B$2:$H$2,0),FALSE),"Saknas")</f>
        <v>16.881499999999999</v>
      </c>
      <c r="E383">
        <f>IFERROR(VLOOKUP($B383,Miljövärden!$B$2:$H$551,MATCH(E$2,Miljövärden!$B$2:$H$2,0),FALSE),"Saknas")</f>
        <v>8.2631099999999993</v>
      </c>
      <c r="F383">
        <f>IFERROR(VLOOKUP($B383,Miljövärden!$B$2:$H$551,MATCH(F$2,Miljövärden!$B$2:$H$2,0),FALSE),"Saknas")</f>
        <v>5.7919900000000003E-3</v>
      </c>
      <c r="G383" t="str">
        <f>IFERROR(VLOOKUP($B383,Miljövärden!$B$2:$H$551,MATCH(G$2,Miljövärden!$B$2:$H$2,0),FALSE),"Nej, saknas")</f>
        <v>Nej</v>
      </c>
      <c r="H383" s="12" t="str">
        <f>IFERROR(VLOOKUP($B383,Miljövärden!$B$2:$H$551,MATCH(H$2,Miljövärden!$B$2:$H$2,0),FALSE),"Nej, saknas")</f>
        <v>Ja</v>
      </c>
      <c r="P383" s="17" t="str">
        <f t="shared" si="10"/>
        <v>ja</v>
      </c>
      <c r="R383">
        <f t="shared" si="11"/>
        <v>293</v>
      </c>
    </row>
    <row r="384" spans="1:18" x14ac:dyDescent="0.25">
      <c r="A384" s="2" t="s">
        <v>569</v>
      </c>
      <c r="B384" s="2" t="s">
        <v>570</v>
      </c>
      <c r="C384">
        <f>IFERROR(VLOOKUP($B384,Miljövärden!$B$2:$H$551,MATCH(C$2,Miljövärden!$B$2:$H$2,0),FALSE),"Saknas")</f>
        <v>0.28664499999999998</v>
      </c>
      <c r="D384">
        <f>IFERROR(VLOOKUP($B384,Miljövärden!$B$2:$H$551,MATCH(D$2,Miljövärden!$B$2:$H$2,0),FALSE),"Saknas")</f>
        <v>30.8918</v>
      </c>
      <c r="E384">
        <f>IFERROR(VLOOKUP($B384,Miljövärden!$B$2:$H$551,MATCH(E$2,Miljövärden!$B$2:$H$2,0),FALSE),"Saknas")</f>
        <v>17.6022</v>
      </c>
      <c r="F384">
        <f>IFERROR(VLOOKUP($B384,Miljövärden!$B$2:$H$551,MATCH(F$2,Miljövärden!$B$2:$H$2,0),FALSE),"Saknas")</f>
        <v>5.9737999999999999E-2</v>
      </c>
      <c r="G384" t="str">
        <f>IFERROR(VLOOKUP($B384,Miljövärden!$B$2:$H$551,MATCH(G$2,Miljövärden!$B$2:$H$2,0),FALSE),"Nej, saknas")</f>
        <v>Nej</v>
      </c>
      <c r="H384" s="12" t="str">
        <f>IFERROR(VLOOKUP($B384,Miljövärden!$B$2:$H$551,MATCH(H$2,Miljövärden!$B$2:$H$2,0),FALSE),"Nej, saknas")</f>
        <v>Ja</v>
      </c>
      <c r="P384" s="17" t="str">
        <f t="shared" si="10"/>
        <v>ja</v>
      </c>
      <c r="R384">
        <f t="shared" si="11"/>
        <v>294</v>
      </c>
    </row>
    <row r="385" spans="1:18" x14ac:dyDescent="0.25">
      <c r="A385" s="2" t="s">
        <v>569</v>
      </c>
      <c r="B385" s="2" t="s">
        <v>571</v>
      </c>
      <c r="C385">
        <f>IFERROR(VLOOKUP($B385,Miljövärden!$B$2:$H$551,MATCH(C$2,Miljövärden!$B$2:$H$2,0),FALSE),"Saknas")</f>
        <v>4.93626E-2</v>
      </c>
      <c r="D385">
        <f>IFERROR(VLOOKUP($B385,Miljövärden!$B$2:$H$551,MATCH(D$2,Miljövärden!$B$2:$H$2,0),FALSE),"Saknas")</f>
        <v>9.9532000000000007</v>
      </c>
      <c r="E385">
        <f>IFERROR(VLOOKUP($B385,Miljövärden!$B$2:$H$551,MATCH(E$2,Miljövärden!$B$2:$H$2,0),FALSE),"Saknas")</f>
        <v>4.1850100000000001</v>
      </c>
      <c r="F385">
        <f>IFERROR(VLOOKUP($B385,Miljövärden!$B$2:$H$551,MATCH(F$2,Miljövärden!$B$2:$H$2,0),FALSE),"Saknas")</f>
        <v>1.71474E-2</v>
      </c>
      <c r="G385" t="str">
        <f>IFERROR(VLOOKUP($B385,Miljövärden!$B$2:$H$551,MATCH(G$2,Miljövärden!$B$2:$H$2,0),FALSE),"Nej, saknas")</f>
        <v>Nej</v>
      </c>
      <c r="H385" s="12" t="str">
        <f>IFERROR(VLOOKUP($B385,Miljövärden!$B$2:$H$551,MATCH(H$2,Miljövärden!$B$2:$H$2,0),FALSE),"Nej, saknas")</f>
        <v>Ja</v>
      </c>
      <c r="P385" s="17" t="str">
        <f t="shared" si="10"/>
        <v>ja</v>
      </c>
      <c r="R385">
        <f t="shared" si="11"/>
        <v>295</v>
      </c>
    </row>
    <row r="386" spans="1:18" x14ac:dyDescent="0.25">
      <c r="A386" s="2" t="s">
        <v>569</v>
      </c>
      <c r="B386" s="2" t="s">
        <v>572</v>
      </c>
      <c r="C386">
        <f>IFERROR(VLOOKUP($B386,Miljövärden!$B$2:$H$551,MATCH(C$2,Miljövärden!$B$2:$H$2,0),FALSE),"Saknas")</f>
        <v>0.39674999999999999</v>
      </c>
      <c r="D386">
        <f>IFERROR(VLOOKUP($B386,Miljövärden!$B$2:$H$551,MATCH(D$2,Miljövärden!$B$2:$H$2,0),FALSE),"Saknas")</f>
        <v>74.143100000000004</v>
      </c>
      <c r="E386">
        <f>IFERROR(VLOOKUP($B386,Miljövärden!$B$2:$H$551,MATCH(E$2,Miljövärden!$B$2:$H$2,0),FALSE),"Saknas")</f>
        <v>18.270800000000001</v>
      </c>
      <c r="F386">
        <f>IFERROR(VLOOKUP($B386,Miljövärden!$B$2:$H$551,MATCH(F$2,Miljövärden!$B$2:$H$2,0),FALSE),"Saknas")</f>
        <v>0.20069100000000001</v>
      </c>
      <c r="G386" t="str">
        <f>IFERROR(VLOOKUP($B386,Miljövärden!$B$2:$H$551,MATCH(G$2,Miljövärden!$B$2:$H$2,0),FALSE),"Nej, saknas")</f>
        <v>Nej</v>
      </c>
      <c r="H386" s="12" t="str">
        <f>IFERROR(VLOOKUP($B386,Miljövärden!$B$2:$H$551,MATCH(H$2,Miljövärden!$B$2:$H$2,0),FALSE),"Nej, saknas")</f>
        <v>Ja</v>
      </c>
      <c r="P386" s="17" t="str">
        <f t="shared" si="10"/>
        <v>ja</v>
      </c>
      <c r="R386">
        <f t="shared" si="11"/>
        <v>296</v>
      </c>
    </row>
    <row r="387" spans="1:18" x14ac:dyDescent="0.25">
      <c r="A387" s="2" t="s">
        <v>573</v>
      </c>
      <c r="B387" s="2" t="s">
        <v>11</v>
      </c>
      <c r="C387">
        <f>IFERROR(VLOOKUP($B387,Miljövärden!$B$2:$H$551,MATCH(C$2,Miljövärden!$B$2:$H$2,0),FALSE),"Saknas")</f>
        <v>0.18978600000000001</v>
      </c>
      <c r="D387">
        <f>IFERROR(VLOOKUP($B387,Miljövärden!$B$2:$H$551,MATCH(D$2,Miljövärden!$B$2:$H$2,0),FALSE),"Saknas")</f>
        <v>36.714100000000002</v>
      </c>
      <c r="E387">
        <f>IFERROR(VLOOKUP($B387,Miljövärden!$B$2:$H$551,MATCH(E$2,Miljövärden!$B$2:$H$2,0),FALSE),"Saknas")</f>
        <v>7.8706699999999996</v>
      </c>
      <c r="F387">
        <f>IFERROR(VLOOKUP($B387,Miljövärden!$B$2:$H$551,MATCH(F$2,Miljövärden!$B$2:$H$2,0),FALSE),"Saknas")</f>
        <v>4.0527300000000002E-2</v>
      </c>
      <c r="G387" t="str">
        <f>IFERROR(VLOOKUP($B387,Miljövärden!$B$2:$H$551,MATCH(G$2,Miljövärden!$B$2:$H$2,0),FALSE),"Nej, saknas")</f>
        <v>Nej</v>
      </c>
      <c r="H387" s="12" t="str">
        <f>IFERROR(VLOOKUP($B387,Miljövärden!$B$2:$H$551,MATCH(H$2,Miljövärden!$B$2:$H$2,0),FALSE),"Nej, saknas")</f>
        <v>Ja</v>
      </c>
      <c r="P387" s="17" t="str">
        <f t="shared" ref="P387:P450" si="12">IF(K387="x","nej",
IF(L387="x","ja",
IF(H387="ja","ja","nej")))</f>
        <v>ja</v>
      </c>
      <c r="R387">
        <f t="shared" si="11"/>
        <v>297</v>
      </c>
    </row>
    <row r="388" spans="1:18" x14ac:dyDescent="0.25">
      <c r="A388" s="2" t="s">
        <v>573</v>
      </c>
      <c r="B388" s="2" t="s">
        <v>574</v>
      </c>
      <c r="C388">
        <f>IFERROR(VLOOKUP($B388,Miljövärden!$B$2:$H$551,MATCH(C$2,Miljövärden!$B$2:$H$2,0),FALSE),"Saknas")</f>
        <v>0.18947</v>
      </c>
      <c r="D388">
        <f>IFERROR(VLOOKUP($B388,Miljövärden!$B$2:$H$551,MATCH(D$2,Miljövärden!$B$2:$H$2,0),FALSE),"Saknas")</f>
        <v>15.0497</v>
      </c>
      <c r="E388">
        <f>IFERROR(VLOOKUP($B388,Miljövärden!$B$2:$H$551,MATCH(E$2,Miljövärden!$B$2:$H$2,0),FALSE),"Saknas")</f>
        <v>16.494599999999998</v>
      </c>
      <c r="F388">
        <f>IFERROR(VLOOKUP($B388,Miljövärden!$B$2:$H$551,MATCH(F$2,Miljövärden!$B$2:$H$2,0),FALSE),"Saknas")</f>
        <v>8.9373200000000003E-3</v>
      </c>
      <c r="G388" t="str">
        <f>IFERROR(VLOOKUP($B388,Miljövärden!$B$2:$H$551,MATCH(G$2,Miljövärden!$B$2:$H$2,0),FALSE),"Nej, saknas")</f>
        <v>Nej</v>
      </c>
      <c r="H388" s="12" t="str">
        <f>IFERROR(VLOOKUP($B388,Miljövärden!$B$2:$H$551,MATCH(H$2,Miljövärden!$B$2:$H$2,0),FALSE),"Nej, saknas")</f>
        <v>Ja</v>
      </c>
      <c r="P388" s="17" t="str">
        <f t="shared" si="12"/>
        <v>ja</v>
      </c>
      <c r="R388">
        <f t="shared" si="11"/>
        <v>298</v>
      </c>
    </row>
    <row r="389" spans="1:18" x14ac:dyDescent="0.25">
      <c r="A389" s="2" t="s">
        <v>573</v>
      </c>
      <c r="B389" s="2" t="s">
        <v>340</v>
      </c>
      <c r="C389">
        <f>IFERROR(VLOOKUP($B389,Miljövärden!$B$2:$H$551,MATCH(C$2,Miljövärden!$B$2:$H$2,0),FALSE),"Saknas")</f>
        <v>0.1075</v>
      </c>
      <c r="D389">
        <f>IFERROR(VLOOKUP($B389,Miljövärden!$B$2:$H$551,MATCH(D$2,Miljövärden!$B$2:$H$2,0),FALSE),"Saknas")</f>
        <v>22.9267</v>
      </c>
      <c r="E389">
        <f>IFERROR(VLOOKUP($B389,Miljövärden!$B$2:$H$551,MATCH(E$2,Miljövärden!$B$2:$H$2,0),FALSE),"Saknas")</f>
        <v>8.9184900000000003</v>
      </c>
      <c r="F389">
        <f>IFERROR(VLOOKUP($B389,Miljövärden!$B$2:$H$551,MATCH(F$2,Miljövärden!$B$2:$H$2,0),FALSE),"Saknas")</f>
        <v>1.77673E-2</v>
      </c>
      <c r="G389" t="str">
        <f>IFERROR(VLOOKUP($B389,Miljövärden!$B$2:$H$551,MATCH(G$2,Miljövärden!$B$2:$H$2,0),FALSE),"Nej, saknas")</f>
        <v>Nej</v>
      </c>
      <c r="H389" s="12" t="str">
        <f>IFERROR(VLOOKUP($B389,Miljövärden!$B$2:$H$551,MATCH(H$2,Miljövärden!$B$2:$H$2,0),FALSE),"Nej, saknas")</f>
        <v>Ja</v>
      </c>
      <c r="P389" s="17" t="str">
        <f t="shared" si="12"/>
        <v>ja</v>
      </c>
      <c r="R389">
        <f t="shared" ref="R389:R452" si="13">IF(ISERROR(P389),R388,IF(P389="ja",R388+1,R388))</f>
        <v>299</v>
      </c>
    </row>
    <row r="390" spans="1:18" x14ac:dyDescent="0.25">
      <c r="A390" s="2" t="s">
        <v>575</v>
      </c>
      <c r="B390" s="2" t="s">
        <v>576</v>
      </c>
      <c r="C390">
        <f>IFERROR(VLOOKUP($B390,Miljövärden!$B$2:$H$551,MATCH(C$2,Miljövärden!$B$2:$H$2,0),FALSE),"Saknas")</f>
        <v>0.141455</v>
      </c>
      <c r="D390">
        <f>IFERROR(VLOOKUP($B390,Miljövärden!$B$2:$H$551,MATCH(D$2,Miljövärden!$B$2:$H$2,0),FALSE),"Saknas")</f>
        <v>22.2195</v>
      </c>
      <c r="E390">
        <f>IFERROR(VLOOKUP($B390,Miljövärden!$B$2:$H$551,MATCH(E$2,Miljövärden!$B$2:$H$2,0),FALSE),"Saknas")</f>
        <v>8.5145</v>
      </c>
      <c r="F390">
        <f>IFERROR(VLOOKUP($B390,Miljövärden!$B$2:$H$551,MATCH(F$2,Miljövärden!$B$2:$H$2,0),FALSE),"Saknas")</f>
        <v>3.9728600000000003E-2</v>
      </c>
      <c r="G390" t="str">
        <f>IFERROR(VLOOKUP($B390,Miljövärden!$B$2:$H$551,MATCH(G$2,Miljövärden!$B$2:$H$2,0),FALSE),"Nej, saknas")</f>
        <v>Nej</v>
      </c>
      <c r="H390" s="12" t="str">
        <f>IFERROR(VLOOKUP($B390,Miljövärden!$B$2:$H$551,MATCH(H$2,Miljövärden!$B$2:$H$2,0),FALSE),"Nej, saknas")</f>
        <v>Ja</v>
      </c>
      <c r="P390" s="17" t="str">
        <f t="shared" si="12"/>
        <v>ja</v>
      </c>
      <c r="R390">
        <f t="shared" si="13"/>
        <v>300</v>
      </c>
    </row>
    <row r="391" spans="1:18" x14ac:dyDescent="0.25">
      <c r="A391" s="2" t="s">
        <v>575</v>
      </c>
      <c r="B391" s="2" t="s">
        <v>577</v>
      </c>
      <c r="C391">
        <f>IFERROR(VLOOKUP($B391,Miljövärden!$B$2:$H$551,MATCH(C$2,Miljövärden!$B$2:$H$2,0),FALSE),"Saknas")</f>
        <v>8.3341799999999994E-2</v>
      </c>
      <c r="D391">
        <f>IFERROR(VLOOKUP($B391,Miljövärden!$B$2:$H$551,MATCH(D$2,Miljövärden!$B$2:$H$2,0),FALSE),"Saknas")</f>
        <v>7.4860300000000004</v>
      </c>
      <c r="E391">
        <f>IFERROR(VLOOKUP($B391,Miljövärden!$B$2:$H$551,MATCH(E$2,Miljövärden!$B$2:$H$2,0),FALSE),"Saknas")</f>
        <v>7.9560599999999999</v>
      </c>
      <c r="F391">
        <f>IFERROR(VLOOKUP($B391,Miljövärden!$B$2:$H$551,MATCH(F$2,Miljövärden!$B$2:$H$2,0),FALSE),"Saknas")</f>
        <v>0</v>
      </c>
      <c r="G391" t="str">
        <f>IFERROR(VLOOKUP($B391,Miljövärden!$B$2:$H$551,MATCH(G$2,Miljövärden!$B$2:$H$2,0),FALSE),"Nej, saknas")</f>
        <v>Nej</v>
      </c>
      <c r="H391" s="12" t="str">
        <f>IFERROR(VLOOKUP($B391,Miljövärden!$B$2:$H$551,MATCH(H$2,Miljövärden!$B$2:$H$2,0),FALSE),"Nej, saknas")</f>
        <v>Ja</v>
      </c>
      <c r="P391" s="17" t="str">
        <f t="shared" si="12"/>
        <v>ja</v>
      </c>
      <c r="R391">
        <f t="shared" si="13"/>
        <v>301</v>
      </c>
    </row>
    <row r="392" spans="1:18" x14ac:dyDescent="0.25">
      <c r="A392" s="2" t="s">
        <v>575</v>
      </c>
      <c r="B392" s="2" t="s">
        <v>578</v>
      </c>
      <c r="C392">
        <f>IFERROR(VLOOKUP($B392,Miljövärden!$B$2:$H$551,MATCH(C$2,Miljövärden!$B$2:$H$2,0),FALSE),"Saknas")</f>
        <v>0.131304</v>
      </c>
      <c r="D392">
        <f>IFERROR(VLOOKUP($B392,Miljövärden!$B$2:$H$551,MATCH(D$2,Miljövärden!$B$2:$H$2,0),FALSE),"Saknas")</f>
        <v>7.6088100000000001</v>
      </c>
      <c r="E392">
        <f>IFERROR(VLOOKUP($B392,Miljövärden!$B$2:$H$551,MATCH(E$2,Miljövärden!$B$2:$H$2,0),FALSE),"Saknas")</f>
        <v>7.5689299999999999</v>
      </c>
      <c r="F392">
        <f>IFERROR(VLOOKUP($B392,Miljövärden!$B$2:$H$551,MATCH(F$2,Miljövärden!$B$2:$H$2,0),FALSE),"Saknas")</f>
        <v>0</v>
      </c>
      <c r="G392" t="str">
        <f>IFERROR(VLOOKUP($B392,Miljövärden!$B$2:$H$551,MATCH(G$2,Miljövärden!$B$2:$H$2,0),FALSE),"Nej, saknas")</f>
        <v>Nej</v>
      </c>
      <c r="H392" s="12" t="str">
        <f>IFERROR(VLOOKUP($B392,Miljövärden!$B$2:$H$551,MATCH(H$2,Miljövärden!$B$2:$H$2,0),FALSE),"Nej, saknas")</f>
        <v>Ja</v>
      </c>
      <c r="P392" s="17" t="str">
        <f t="shared" si="12"/>
        <v>ja</v>
      </c>
      <c r="R392">
        <f t="shared" si="13"/>
        <v>302</v>
      </c>
    </row>
    <row r="393" spans="1:18" x14ac:dyDescent="0.25">
      <c r="A393" s="2" t="s">
        <v>575</v>
      </c>
      <c r="B393" s="2" t="s">
        <v>579</v>
      </c>
      <c r="C393" t="str">
        <f>IFERROR(VLOOKUP($B393,Miljövärden!$B$2:$H$551,MATCH(C$2,Miljövärden!$B$2:$H$2,0),FALSE),"Saknas")</f>
        <v/>
      </c>
      <c r="D393" t="str">
        <f>IFERROR(VLOOKUP($B393,Miljövärden!$B$2:$H$551,MATCH(D$2,Miljövärden!$B$2:$H$2,0),FALSE),"Saknas")</f>
        <v/>
      </c>
      <c r="E393" t="str">
        <f>IFERROR(VLOOKUP($B393,Miljövärden!$B$2:$H$551,MATCH(E$2,Miljövärden!$B$2:$H$2,0),FALSE),"Saknas")</f>
        <v/>
      </c>
      <c r="F393" t="str">
        <f>IFERROR(VLOOKUP($B393,Miljövärden!$B$2:$H$551,MATCH(F$2,Miljövärden!$B$2:$H$2,0),FALSE),"Saknas")</f>
        <v/>
      </c>
      <c r="G393" t="str">
        <f>IFERROR(VLOOKUP($B393,Miljövärden!$B$2:$H$551,MATCH(G$2,Miljövärden!$B$2:$H$2,0),FALSE),"Nej, saknas")</f>
        <v>Nej</v>
      </c>
      <c r="H393" s="12" t="str">
        <f>IFERROR(VLOOKUP($B393,Miljövärden!$B$2:$H$551,MATCH(H$2,Miljövärden!$B$2:$H$2,0),FALSE),"Nej, saknas")</f>
        <v>Nej</v>
      </c>
      <c r="P393" s="17" t="str">
        <f t="shared" si="12"/>
        <v>nej</v>
      </c>
      <c r="R393">
        <f t="shared" si="13"/>
        <v>302</v>
      </c>
    </row>
    <row r="394" spans="1:18" x14ac:dyDescent="0.25">
      <c r="A394" s="2" t="s">
        <v>575</v>
      </c>
      <c r="B394" s="2" t="s">
        <v>580</v>
      </c>
      <c r="C394">
        <f>IFERROR(VLOOKUP($B394,Miljövärden!$B$2:$H$551,MATCH(C$2,Miljövärden!$B$2:$H$2,0),FALSE),"Saknas")</f>
        <v>0.134687</v>
      </c>
      <c r="D394">
        <f>IFERROR(VLOOKUP($B394,Miljövärden!$B$2:$H$551,MATCH(D$2,Miljövärden!$B$2:$H$2,0),FALSE),"Saknas")</f>
        <v>15.941000000000001</v>
      </c>
      <c r="E394">
        <f>IFERROR(VLOOKUP($B394,Miljövärden!$B$2:$H$551,MATCH(E$2,Miljövärden!$B$2:$H$2,0),FALSE),"Saknas")</f>
        <v>9.9870300000000007</v>
      </c>
      <c r="F394">
        <f>IFERROR(VLOOKUP($B394,Miljövärden!$B$2:$H$551,MATCH(F$2,Miljövärden!$B$2:$H$2,0),FALSE),"Saknas")</f>
        <v>8.5227299999999992E-3</v>
      </c>
      <c r="G394" t="str">
        <f>IFERROR(VLOOKUP($B394,Miljövärden!$B$2:$H$551,MATCH(G$2,Miljövärden!$B$2:$H$2,0),FALSE),"Nej, saknas")</f>
        <v>Nej</v>
      </c>
      <c r="H394" s="12" t="str">
        <f>IFERROR(VLOOKUP($B394,Miljövärden!$B$2:$H$551,MATCH(H$2,Miljövärden!$B$2:$H$2,0),FALSE),"Nej, saknas")</f>
        <v>Ja</v>
      </c>
      <c r="P394" s="17" t="str">
        <f t="shared" si="12"/>
        <v>ja</v>
      </c>
      <c r="R394">
        <f t="shared" si="13"/>
        <v>303</v>
      </c>
    </row>
    <row r="395" spans="1:18" x14ac:dyDescent="0.25">
      <c r="A395" s="2" t="s">
        <v>575</v>
      </c>
      <c r="B395" s="2" t="s">
        <v>581</v>
      </c>
      <c r="C395">
        <f>IFERROR(VLOOKUP($B395,Miljövärden!$B$2:$H$551,MATCH(C$2,Miljövärden!$B$2:$H$2,0),FALSE),"Saknas")</f>
        <v>6.9933899999999993E-2</v>
      </c>
      <c r="D395">
        <f>IFERROR(VLOOKUP($B395,Miljövärden!$B$2:$H$551,MATCH(D$2,Miljövärden!$B$2:$H$2,0),FALSE),"Saknas")</f>
        <v>18.219899999999999</v>
      </c>
      <c r="E395">
        <f>IFERROR(VLOOKUP($B395,Miljövärden!$B$2:$H$551,MATCH(E$2,Miljövärden!$B$2:$H$2,0),FALSE),"Saknas")</f>
        <v>7.2095900000000004</v>
      </c>
      <c r="F395">
        <f>IFERROR(VLOOKUP($B395,Miljövärden!$B$2:$H$551,MATCH(F$2,Miljövärden!$B$2:$H$2,0),FALSE),"Saknas")</f>
        <v>2.9053300000000001E-2</v>
      </c>
      <c r="G395" t="str">
        <f>IFERROR(VLOOKUP($B395,Miljövärden!$B$2:$H$551,MATCH(G$2,Miljövärden!$B$2:$H$2,0),FALSE),"Nej, saknas")</f>
        <v>Nej</v>
      </c>
      <c r="H395" s="12" t="str">
        <f>IFERROR(VLOOKUP($B395,Miljövärden!$B$2:$H$551,MATCH(H$2,Miljövärden!$B$2:$H$2,0),FALSE),"Nej, saknas")</f>
        <v>Ja</v>
      </c>
      <c r="P395" s="17" t="str">
        <f t="shared" si="12"/>
        <v>ja</v>
      </c>
      <c r="R395">
        <f t="shared" si="13"/>
        <v>304</v>
      </c>
    </row>
    <row r="396" spans="1:18" x14ac:dyDescent="0.25">
      <c r="A396" s="2" t="s">
        <v>575</v>
      </c>
      <c r="B396" s="2" t="s">
        <v>582</v>
      </c>
      <c r="C396">
        <f>IFERROR(VLOOKUP($B396,Miljövärden!$B$2:$H$551,MATCH(C$2,Miljövärden!$B$2:$H$2,0),FALSE),"Saknas")</f>
        <v>6.3275999999999999E-2</v>
      </c>
      <c r="D396">
        <f>IFERROR(VLOOKUP($B396,Miljövärden!$B$2:$H$551,MATCH(D$2,Miljövärden!$B$2:$H$2,0),FALSE),"Saknas")</f>
        <v>12.783799999999999</v>
      </c>
      <c r="E396">
        <f>IFERROR(VLOOKUP($B396,Miljövärden!$B$2:$H$551,MATCH(E$2,Miljövärden!$B$2:$H$2,0),FALSE),"Saknas")</f>
        <v>3.8267600000000002</v>
      </c>
      <c r="F396">
        <f>IFERROR(VLOOKUP($B396,Miljövärden!$B$2:$H$551,MATCH(F$2,Miljövärden!$B$2:$H$2,0),FALSE),"Saknas")</f>
        <v>1.72835E-2</v>
      </c>
      <c r="G396" t="str">
        <f>IFERROR(VLOOKUP($B396,Miljövärden!$B$2:$H$551,MATCH(G$2,Miljövärden!$B$2:$H$2,0),FALSE),"Nej, saknas")</f>
        <v>Nej</v>
      </c>
      <c r="H396" s="12" t="str">
        <f>IFERROR(VLOOKUP($B396,Miljövärden!$B$2:$H$551,MATCH(H$2,Miljövärden!$B$2:$H$2,0),FALSE),"Nej, saknas")</f>
        <v>Ja</v>
      </c>
      <c r="P396" s="17" t="str">
        <f t="shared" si="12"/>
        <v>ja</v>
      </c>
      <c r="R396">
        <f t="shared" si="13"/>
        <v>305</v>
      </c>
    </row>
    <row r="397" spans="1:18" x14ac:dyDescent="0.25">
      <c r="A397" s="2" t="s">
        <v>575</v>
      </c>
      <c r="B397" s="2" t="s">
        <v>583</v>
      </c>
      <c r="C397">
        <f>IFERROR(VLOOKUP($B397,Miljövärden!$B$2:$H$551,MATCH(C$2,Miljövärden!$B$2:$H$2,0),FALSE),"Saknas")</f>
        <v>7.6176900000000006E-2</v>
      </c>
      <c r="D397">
        <f>IFERROR(VLOOKUP($B397,Miljövärden!$B$2:$H$551,MATCH(D$2,Miljövärden!$B$2:$H$2,0),FALSE),"Saknas")</f>
        <v>6.3312799999999996</v>
      </c>
      <c r="E397">
        <f>IFERROR(VLOOKUP($B397,Miljövärden!$B$2:$H$551,MATCH(E$2,Miljövärden!$B$2:$H$2,0),FALSE),"Saknas")</f>
        <v>3.9443299999999999</v>
      </c>
      <c r="F397">
        <f>IFERROR(VLOOKUP($B397,Miljövärden!$B$2:$H$551,MATCH(F$2,Miljövärden!$B$2:$H$2,0),FALSE),"Saknas")</f>
        <v>0</v>
      </c>
      <c r="G397" t="str">
        <f>IFERROR(VLOOKUP($B397,Miljövärden!$B$2:$H$551,MATCH(G$2,Miljövärden!$B$2:$H$2,0),FALSE),"Nej, saknas")</f>
        <v>Nej</v>
      </c>
      <c r="H397" s="12" t="str">
        <f>IFERROR(VLOOKUP($B397,Miljövärden!$B$2:$H$551,MATCH(H$2,Miljövärden!$B$2:$H$2,0),FALSE),"Nej, saknas")</f>
        <v>Ja</v>
      </c>
      <c r="P397" s="17" t="str">
        <f t="shared" si="12"/>
        <v>ja</v>
      </c>
      <c r="R397">
        <f t="shared" si="13"/>
        <v>306</v>
      </c>
    </row>
    <row r="398" spans="1:18" x14ac:dyDescent="0.25">
      <c r="A398" s="2" t="s">
        <v>575</v>
      </c>
      <c r="B398" s="2" t="s">
        <v>584</v>
      </c>
      <c r="C398">
        <f>IFERROR(VLOOKUP($B398,Miljövärden!$B$2:$H$551,MATCH(C$2,Miljövärden!$B$2:$H$2,0),FALSE),"Saknas")</f>
        <v>0.19603999999999999</v>
      </c>
      <c r="D398">
        <f>IFERROR(VLOOKUP($B398,Miljövärden!$B$2:$H$551,MATCH(D$2,Miljövärden!$B$2:$H$2,0),FALSE),"Saknas")</f>
        <v>8.9099400000000006</v>
      </c>
      <c r="E398">
        <f>IFERROR(VLOOKUP($B398,Miljövärden!$B$2:$H$551,MATCH(E$2,Miljövärden!$B$2:$H$2,0),FALSE),"Saknas")</f>
        <v>19.935199999999998</v>
      </c>
      <c r="F398">
        <f>IFERROR(VLOOKUP($B398,Miljövärden!$B$2:$H$551,MATCH(F$2,Miljövärden!$B$2:$H$2,0),FALSE),"Saknas")</f>
        <v>0</v>
      </c>
      <c r="G398" t="str">
        <f>IFERROR(VLOOKUP($B398,Miljövärden!$B$2:$H$551,MATCH(G$2,Miljövärden!$B$2:$H$2,0),FALSE),"Nej, saknas")</f>
        <v>Nej</v>
      </c>
      <c r="H398" s="12" t="str">
        <f>IFERROR(VLOOKUP($B398,Miljövärden!$B$2:$H$551,MATCH(H$2,Miljövärden!$B$2:$H$2,0),FALSE),"Nej, saknas")</f>
        <v>Ja</v>
      </c>
      <c r="P398" s="17" t="str">
        <f t="shared" si="12"/>
        <v>ja</v>
      </c>
      <c r="R398">
        <f t="shared" si="13"/>
        <v>307</v>
      </c>
    </row>
    <row r="399" spans="1:18" x14ac:dyDescent="0.25">
      <c r="A399" s="2" t="s">
        <v>575</v>
      </c>
      <c r="B399" s="2" t="s">
        <v>585</v>
      </c>
      <c r="C399">
        <f>IFERROR(VLOOKUP($B399,Miljövärden!$B$2:$H$551,MATCH(C$2,Miljövärden!$B$2:$H$2,0),FALSE),"Saknas")</f>
        <v>0.58023599999999997</v>
      </c>
      <c r="D399">
        <f>IFERROR(VLOOKUP($B399,Miljövärden!$B$2:$H$551,MATCH(D$2,Miljövärden!$B$2:$H$2,0),FALSE),"Saknas")</f>
        <v>181.54</v>
      </c>
      <c r="E399">
        <f>IFERROR(VLOOKUP($B399,Miljövärden!$B$2:$H$551,MATCH(E$2,Miljövärden!$B$2:$H$2,0),FALSE),"Saknas")</f>
        <v>13.856400000000001</v>
      </c>
      <c r="F399">
        <f>IFERROR(VLOOKUP($B399,Miljövärden!$B$2:$H$551,MATCH(F$2,Miljövärden!$B$2:$H$2,0),FALSE),"Saknas")</f>
        <v>2.5477699999999999E-2</v>
      </c>
      <c r="G399" t="str">
        <f>IFERROR(VLOOKUP($B399,Miljövärden!$B$2:$H$551,MATCH(G$2,Miljövärden!$B$2:$H$2,0),FALSE),"Nej, saknas")</f>
        <v>Nej</v>
      </c>
      <c r="H399" s="12" t="str">
        <f>IFERROR(VLOOKUP($B399,Miljövärden!$B$2:$H$551,MATCH(H$2,Miljövärden!$B$2:$H$2,0),FALSE),"Nej, saknas")</f>
        <v>Ja</v>
      </c>
      <c r="P399" s="17" t="str">
        <f t="shared" si="12"/>
        <v>ja</v>
      </c>
      <c r="R399">
        <f t="shared" si="13"/>
        <v>308</v>
      </c>
    </row>
    <row r="400" spans="1:18" x14ac:dyDescent="0.25">
      <c r="A400" s="2" t="s">
        <v>575</v>
      </c>
      <c r="B400" s="2" t="s">
        <v>586</v>
      </c>
      <c r="C400">
        <f>IFERROR(VLOOKUP($B400,Miljövärden!$B$2:$H$551,MATCH(C$2,Miljövärden!$B$2:$H$2,0),FALSE),"Saknas")</f>
        <v>3.6519799999999998E-2</v>
      </c>
      <c r="D400">
        <f>IFERROR(VLOOKUP($B400,Miljövärden!$B$2:$H$551,MATCH(D$2,Miljövärden!$B$2:$H$2,0),FALSE),"Saknas")</f>
        <v>2.85941</v>
      </c>
      <c r="E400">
        <f>IFERROR(VLOOKUP($B400,Miljövärden!$B$2:$H$551,MATCH(E$2,Miljövärden!$B$2:$H$2,0),FALSE),"Saknas")</f>
        <v>1.3573299999999999</v>
      </c>
      <c r="F400">
        <f>IFERROR(VLOOKUP($B400,Miljövärden!$B$2:$H$551,MATCH(F$2,Miljövärden!$B$2:$H$2,0),FALSE),"Saknas")</f>
        <v>2.3738100000000001E-3</v>
      </c>
      <c r="G400" t="str">
        <f>IFERROR(VLOOKUP($B400,Miljövärden!$B$2:$H$551,MATCH(G$2,Miljövärden!$B$2:$H$2,0),FALSE),"Nej, saknas")</f>
        <v>Nej</v>
      </c>
      <c r="H400" s="12" t="str">
        <f>IFERROR(VLOOKUP($B400,Miljövärden!$B$2:$H$551,MATCH(H$2,Miljövärden!$B$2:$H$2,0),FALSE),"Nej, saknas")</f>
        <v>Ja</v>
      </c>
      <c r="P400" s="17" t="str">
        <f t="shared" si="12"/>
        <v>ja</v>
      </c>
      <c r="R400">
        <f t="shared" si="13"/>
        <v>309</v>
      </c>
    </row>
    <row r="401" spans="1:18" x14ac:dyDescent="0.25">
      <c r="A401" s="2" t="s">
        <v>587</v>
      </c>
      <c r="B401" s="2" t="s">
        <v>588</v>
      </c>
      <c r="C401">
        <f>IFERROR(VLOOKUP($B401,Miljövärden!$B$2:$H$551,MATCH(C$2,Miljövärden!$B$2:$H$2,0),FALSE),"Saknas")</f>
        <v>0.79938799999999999</v>
      </c>
      <c r="D401">
        <f>IFERROR(VLOOKUP($B401,Miljövärden!$B$2:$H$551,MATCH(D$2,Miljövärden!$B$2:$H$2,0),FALSE),"Saknas")</f>
        <v>167.93799999999999</v>
      </c>
      <c r="E401">
        <f>IFERROR(VLOOKUP($B401,Miljövärden!$B$2:$H$551,MATCH(E$2,Miljövärden!$B$2:$H$2,0),FALSE),"Saknas")</f>
        <v>26.6647</v>
      </c>
      <c r="F401">
        <f>IFERROR(VLOOKUP($B401,Miljövärden!$B$2:$H$551,MATCH(F$2,Miljövärden!$B$2:$H$2,0),FALSE),"Saknas")</f>
        <v>0.34651500000000002</v>
      </c>
      <c r="G401" t="str">
        <f>IFERROR(VLOOKUP($B401,Miljövärden!$B$2:$H$551,MATCH(G$2,Miljövärden!$B$2:$H$2,0),FALSE),"Nej, saknas")</f>
        <v>Nej</v>
      </c>
      <c r="H401" s="12" t="str">
        <f>IFERROR(VLOOKUP($B401,Miljövärden!$B$2:$H$551,MATCH(H$2,Miljövärden!$B$2:$H$2,0),FALSE),"Nej, saknas")</f>
        <v>Ja</v>
      </c>
      <c r="P401" s="17" t="str">
        <f t="shared" si="12"/>
        <v>ja</v>
      </c>
      <c r="R401">
        <f t="shared" si="13"/>
        <v>310</v>
      </c>
    </row>
    <row r="402" spans="1:18" x14ac:dyDescent="0.25">
      <c r="A402" s="2" t="s">
        <v>587</v>
      </c>
      <c r="B402" s="5" t="s">
        <v>1065</v>
      </c>
      <c r="C402">
        <f>IFERROR(VLOOKUP($B402,Miljövärden!$B$2:$H$551,MATCH(C$2,Miljövärden!$B$2:$H$2,0),FALSE),"Saknas")</f>
        <v>0.30520399999999998</v>
      </c>
      <c r="D402">
        <f>IFERROR(VLOOKUP($B402,Miljövärden!$B$2:$H$551,MATCH(D$2,Miljövärden!$B$2:$H$2,0),FALSE),"Saknas")</f>
        <v>38.780299999999997</v>
      </c>
      <c r="E402">
        <f>IFERROR(VLOOKUP($B402,Miljövärden!$B$2:$H$551,MATCH(E$2,Miljövärden!$B$2:$H$2,0),FALSE),"Saknas")</f>
        <v>21.0334</v>
      </c>
      <c r="F402">
        <f>IFERROR(VLOOKUP($B402,Miljövärden!$B$2:$H$551,MATCH(F$2,Miljövärden!$B$2:$H$2,0),FALSE),"Saknas")</f>
        <v>6.0103999999999998E-2</v>
      </c>
      <c r="G402" t="str">
        <f>IFERROR(VLOOKUP($B402,Miljövärden!$B$2:$H$551,MATCH(G$2,Miljövärden!$B$2:$H$2,0),FALSE),"Nej, saknas")</f>
        <v>Nej</v>
      </c>
      <c r="H402" s="12" t="str">
        <f>IFERROR(VLOOKUP($B402,Miljövärden!$B$2:$H$551,MATCH(H$2,Miljövärden!$B$2:$H$2,0),FALSE),"Nej, saknas")</f>
        <v>Ja</v>
      </c>
      <c r="P402" s="17" t="str">
        <f t="shared" si="12"/>
        <v>ja</v>
      </c>
      <c r="R402">
        <f t="shared" si="13"/>
        <v>311</v>
      </c>
    </row>
    <row r="403" spans="1:18" x14ac:dyDescent="0.25">
      <c r="A403" s="2" t="s">
        <v>592</v>
      </c>
      <c r="B403" s="2" t="s">
        <v>593</v>
      </c>
      <c r="C403">
        <f>IFERROR(VLOOKUP($B403,Miljövärden!$B$2:$H$551,MATCH(C$2,Miljövärden!$B$2:$H$2,0),FALSE),"Saknas")</f>
        <v>7.9924300000000004E-2</v>
      </c>
      <c r="D403">
        <f>IFERROR(VLOOKUP($B403,Miljövärden!$B$2:$H$551,MATCH(D$2,Miljövärden!$B$2:$H$2,0),FALSE),"Saknas")</f>
        <v>13.1227</v>
      </c>
      <c r="E403">
        <f>IFERROR(VLOOKUP($B403,Miljövärden!$B$2:$H$551,MATCH(E$2,Miljövärden!$B$2:$H$2,0),FALSE),"Saknas")</f>
        <v>9.4398999999999997</v>
      </c>
      <c r="F403">
        <f>IFERROR(VLOOKUP($B403,Miljövärden!$B$2:$H$551,MATCH(F$2,Miljövärden!$B$2:$H$2,0),FALSE),"Saknas")</f>
        <v>0</v>
      </c>
      <c r="G403" t="str">
        <f>IFERROR(VLOOKUP($B403,Miljövärden!$B$2:$H$551,MATCH(G$2,Miljövärden!$B$2:$H$2,0),FALSE),"Nej, saknas")</f>
        <v>Ja</v>
      </c>
      <c r="H403" s="12" t="str">
        <f>IFERROR(VLOOKUP($B403,Miljövärden!$B$2:$H$551,MATCH(H$2,Miljövärden!$B$2:$H$2,0),FALSE),"Nej, saknas")</f>
        <v>Ja</v>
      </c>
      <c r="P403" s="17" t="str">
        <f t="shared" si="12"/>
        <v>ja</v>
      </c>
      <c r="R403">
        <f t="shared" si="13"/>
        <v>312</v>
      </c>
    </row>
    <row r="404" spans="1:18" x14ac:dyDescent="0.25">
      <c r="A404" s="2" t="s">
        <v>592</v>
      </c>
      <c r="B404" s="2" t="s">
        <v>594</v>
      </c>
      <c r="C404">
        <f>IFERROR(VLOOKUP($B404,Miljövärden!$B$2:$H$551,MATCH(C$2,Miljövärden!$B$2:$H$2,0),FALSE),"Saknas")</f>
        <v>6.7954399999999998E-2</v>
      </c>
      <c r="D404">
        <f>IFERROR(VLOOKUP($B404,Miljövärden!$B$2:$H$551,MATCH(D$2,Miljövärden!$B$2:$H$2,0),FALSE),"Saknas")</f>
        <v>11.285299999999999</v>
      </c>
      <c r="E404">
        <f>IFERROR(VLOOKUP($B404,Miljövärden!$B$2:$H$551,MATCH(E$2,Miljövärden!$B$2:$H$2,0),FALSE),"Saknas")</f>
        <v>8.6812900000000006</v>
      </c>
      <c r="F404">
        <f>IFERROR(VLOOKUP($B404,Miljövärden!$B$2:$H$551,MATCH(F$2,Miljövärden!$B$2:$H$2,0),FALSE),"Saknas")</f>
        <v>0</v>
      </c>
      <c r="G404" t="str">
        <f>IFERROR(VLOOKUP($B404,Miljövärden!$B$2:$H$551,MATCH(G$2,Miljövärden!$B$2:$H$2,0),FALSE),"Nej, saknas")</f>
        <v>Ja</v>
      </c>
      <c r="H404" s="12" t="str">
        <f>IFERROR(VLOOKUP($B404,Miljövärden!$B$2:$H$551,MATCH(H$2,Miljövärden!$B$2:$H$2,0),FALSE),"Nej, saknas")</f>
        <v>Ja</v>
      </c>
      <c r="P404" s="17" t="str">
        <f t="shared" si="12"/>
        <v>ja</v>
      </c>
      <c r="R404">
        <f t="shared" si="13"/>
        <v>313</v>
      </c>
    </row>
    <row r="405" spans="1:18" x14ac:dyDescent="0.25">
      <c r="A405" s="2" t="s">
        <v>592</v>
      </c>
      <c r="B405" s="2" t="s">
        <v>595</v>
      </c>
      <c r="C405">
        <f>IFERROR(VLOOKUP($B405,Miljövärden!$B$2:$H$551,MATCH(C$2,Miljövärden!$B$2:$H$2,0),FALSE),"Saknas")</f>
        <v>6.8590600000000002E-2</v>
      </c>
      <c r="D405">
        <f>IFERROR(VLOOKUP($B405,Miljövärden!$B$2:$H$551,MATCH(D$2,Miljövärden!$B$2:$H$2,0),FALSE),"Saknas")</f>
        <v>12.3932</v>
      </c>
      <c r="E405">
        <f>IFERROR(VLOOKUP($B405,Miljövärden!$B$2:$H$551,MATCH(E$2,Miljövärden!$B$2:$H$2,0),FALSE),"Saknas")</f>
        <v>9.5593699999999995</v>
      </c>
      <c r="F405">
        <f>IFERROR(VLOOKUP($B405,Miljövärden!$B$2:$H$551,MATCH(F$2,Miljövärden!$B$2:$H$2,0),FALSE),"Saknas")</f>
        <v>0</v>
      </c>
      <c r="G405" t="str">
        <f>IFERROR(VLOOKUP($B405,Miljövärden!$B$2:$H$551,MATCH(G$2,Miljövärden!$B$2:$H$2,0),FALSE),"Nej, saknas")</f>
        <v>Ja</v>
      </c>
      <c r="H405" s="12" t="str">
        <f>IFERROR(VLOOKUP($B405,Miljövärden!$B$2:$H$551,MATCH(H$2,Miljövärden!$B$2:$H$2,0),FALSE),"Nej, saknas")</f>
        <v>Ja</v>
      </c>
      <c r="P405" s="17" t="str">
        <f t="shared" si="12"/>
        <v>ja</v>
      </c>
      <c r="R405">
        <f t="shared" si="13"/>
        <v>314</v>
      </c>
    </row>
    <row r="406" spans="1:18" x14ac:dyDescent="0.25">
      <c r="A406" s="2" t="s">
        <v>592</v>
      </c>
      <c r="B406" s="2" t="s">
        <v>596</v>
      </c>
      <c r="C406">
        <f>IFERROR(VLOOKUP($B406,Miljövärden!$B$2:$H$551,MATCH(C$2,Miljövärden!$B$2:$H$2,0),FALSE),"Saknas")</f>
        <v>5.6272999999999997E-2</v>
      </c>
      <c r="D406">
        <f>IFERROR(VLOOKUP($B406,Miljövärden!$B$2:$H$551,MATCH(D$2,Miljövärden!$B$2:$H$2,0),FALSE),"Saknas")</f>
        <v>10.260400000000001</v>
      </c>
      <c r="E406">
        <f>IFERROR(VLOOKUP($B406,Miljövärden!$B$2:$H$551,MATCH(E$2,Miljövärden!$B$2:$H$2,0),FALSE),"Saknas")</f>
        <v>7.9174100000000003</v>
      </c>
      <c r="F406">
        <f>IFERROR(VLOOKUP($B406,Miljövärden!$B$2:$H$551,MATCH(F$2,Miljövärden!$B$2:$H$2,0),FALSE),"Saknas")</f>
        <v>0</v>
      </c>
      <c r="G406" t="str">
        <f>IFERROR(VLOOKUP($B406,Miljövärden!$B$2:$H$551,MATCH(G$2,Miljövärden!$B$2:$H$2,0),FALSE),"Nej, saknas")</f>
        <v>Ja</v>
      </c>
      <c r="H406" s="12" t="str">
        <f>IFERROR(VLOOKUP($B406,Miljövärden!$B$2:$H$551,MATCH(H$2,Miljövärden!$B$2:$H$2,0),FALSE),"Nej, saknas")</f>
        <v>Ja</v>
      </c>
      <c r="P406" s="17" t="str">
        <f t="shared" si="12"/>
        <v>ja</v>
      </c>
      <c r="R406">
        <f t="shared" si="13"/>
        <v>315</v>
      </c>
    </row>
    <row r="407" spans="1:18" x14ac:dyDescent="0.25">
      <c r="A407" s="2" t="s">
        <v>592</v>
      </c>
      <c r="B407" s="2" t="s">
        <v>597</v>
      </c>
      <c r="C407">
        <f>IFERROR(VLOOKUP($B407,Miljövärden!$B$2:$H$551,MATCH(C$2,Miljövärden!$B$2:$H$2,0),FALSE),"Saknas")</f>
        <v>4.9933499999999999E-2</v>
      </c>
      <c r="D407">
        <f>IFERROR(VLOOKUP($B407,Miljövärden!$B$2:$H$551,MATCH(D$2,Miljövärden!$B$2:$H$2,0),FALSE),"Saknas")</f>
        <v>10.9924</v>
      </c>
      <c r="E407">
        <f>IFERROR(VLOOKUP($B407,Miljövärden!$B$2:$H$551,MATCH(E$2,Miljövärden!$B$2:$H$2,0),FALSE),"Saknas")</f>
        <v>8.1975300000000004</v>
      </c>
      <c r="F407">
        <f>IFERROR(VLOOKUP($B407,Miljövärden!$B$2:$H$551,MATCH(F$2,Miljövärden!$B$2:$H$2,0),FALSE),"Saknas")</f>
        <v>1.4526400000000001E-3</v>
      </c>
      <c r="G407" t="str">
        <f>IFERROR(VLOOKUP($B407,Miljövärden!$B$2:$H$551,MATCH(G$2,Miljövärden!$B$2:$H$2,0),FALSE),"Nej, saknas")</f>
        <v>Ja</v>
      </c>
      <c r="H407" s="12" t="str">
        <f>IFERROR(VLOOKUP($B407,Miljövärden!$B$2:$H$551,MATCH(H$2,Miljövärden!$B$2:$H$2,0),FALSE),"Nej, saknas")</f>
        <v>Ja</v>
      </c>
      <c r="P407" s="17" t="str">
        <f t="shared" si="12"/>
        <v>ja</v>
      </c>
      <c r="R407">
        <f t="shared" si="13"/>
        <v>316</v>
      </c>
    </row>
    <row r="408" spans="1:18" x14ac:dyDescent="0.25">
      <c r="A408" s="2" t="s">
        <v>598</v>
      </c>
      <c r="B408" s="2" t="s">
        <v>599</v>
      </c>
      <c r="C408">
        <f>IFERROR(VLOOKUP($B408,Miljövärden!$B$2:$H$551,MATCH(C$2,Miljövärden!$B$2:$H$2,0),FALSE),"Saknas")</f>
        <v>0.28110000000000002</v>
      </c>
      <c r="D408">
        <f>IFERROR(VLOOKUP($B408,Miljövärden!$B$2:$H$551,MATCH(D$2,Miljövärden!$B$2:$H$2,0),FALSE),"Saknas")</f>
        <v>39.551000000000002</v>
      </c>
      <c r="E408">
        <f>IFERROR(VLOOKUP($B408,Miljövärden!$B$2:$H$551,MATCH(E$2,Miljövärden!$B$2:$H$2,0),FALSE),"Saknas")</f>
        <v>16.196000000000002</v>
      </c>
      <c r="F408">
        <f>IFERROR(VLOOKUP($B408,Miljövärden!$B$2:$H$551,MATCH(F$2,Miljövärden!$B$2:$H$2,0),FALSE),"Saknas")</f>
        <v>0.104212</v>
      </c>
      <c r="G408" t="str">
        <f>IFERROR(VLOOKUP($B408,Miljövärden!$B$2:$H$551,MATCH(G$2,Miljövärden!$B$2:$H$2,0),FALSE),"Nej, saknas")</f>
        <v>Ja</v>
      </c>
      <c r="H408" s="12" t="str">
        <f>IFERROR(VLOOKUP($B408,Miljövärden!$B$2:$H$551,MATCH(H$2,Miljövärden!$B$2:$H$2,0),FALSE),"Nej, saknas")</f>
        <v>Ja</v>
      </c>
      <c r="P408" s="17" t="str">
        <f t="shared" si="12"/>
        <v>ja</v>
      </c>
      <c r="R408">
        <f t="shared" si="13"/>
        <v>317</v>
      </c>
    </row>
    <row r="409" spans="1:18" x14ac:dyDescent="0.25">
      <c r="A409" s="2" t="s">
        <v>598</v>
      </c>
      <c r="B409" s="2" t="s">
        <v>600</v>
      </c>
      <c r="C409">
        <f>IFERROR(VLOOKUP($B409,Miljövärden!$B$2:$H$551,MATCH(C$2,Miljövärden!$B$2:$H$2,0),FALSE),"Saknas")</f>
        <v>4.2417099999999999E-2</v>
      </c>
      <c r="D409">
        <f>IFERROR(VLOOKUP($B409,Miljövärden!$B$2:$H$551,MATCH(D$2,Miljövärden!$B$2:$H$2,0),FALSE),"Saknas")</f>
        <v>7.4332599999999998</v>
      </c>
      <c r="E409">
        <f>IFERROR(VLOOKUP($B409,Miljövärden!$B$2:$H$551,MATCH(E$2,Miljövärden!$B$2:$H$2,0),FALSE),"Saknas")</f>
        <v>2.0783200000000002</v>
      </c>
      <c r="F409">
        <f>IFERROR(VLOOKUP($B409,Miljövärden!$B$2:$H$551,MATCH(F$2,Miljövärden!$B$2:$H$2,0),FALSE),"Saknas")</f>
        <v>0</v>
      </c>
      <c r="G409" t="str">
        <f>IFERROR(VLOOKUP($B409,Miljövärden!$B$2:$H$551,MATCH(G$2,Miljövärden!$B$2:$H$2,0),FALSE),"Nej, saknas")</f>
        <v>Ja</v>
      </c>
      <c r="H409" s="12" t="str">
        <f>IFERROR(VLOOKUP($B409,Miljövärden!$B$2:$H$551,MATCH(H$2,Miljövärden!$B$2:$H$2,0),FALSE),"Nej, saknas")</f>
        <v>Ja</v>
      </c>
      <c r="P409" s="17" t="str">
        <f t="shared" si="12"/>
        <v>ja</v>
      </c>
      <c r="R409">
        <f t="shared" si="13"/>
        <v>318</v>
      </c>
    </row>
    <row r="410" spans="1:18" x14ac:dyDescent="0.25">
      <c r="A410" s="2" t="s">
        <v>598</v>
      </c>
      <c r="B410" s="2" t="s">
        <v>601</v>
      </c>
      <c r="C410">
        <f>IFERROR(VLOOKUP($B410,Miljövärden!$B$2:$H$551,MATCH(C$2,Miljövärden!$B$2:$H$2,0),FALSE),"Saknas")</f>
        <v>6.4558599999999994E-2</v>
      </c>
      <c r="D410">
        <f>IFERROR(VLOOKUP($B410,Miljövärden!$B$2:$H$551,MATCH(D$2,Miljövärden!$B$2:$H$2,0),FALSE),"Saknas")</f>
        <v>10.167299999999999</v>
      </c>
      <c r="E410">
        <f>IFERROR(VLOOKUP($B410,Miljövärden!$B$2:$H$551,MATCH(E$2,Miljövärden!$B$2:$H$2,0),FALSE),"Saknas")</f>
        <v>7.7736400000000003</v>
      </c>
      <c r="F410">
        <f>IFERROR(VLOOKUP($B410,Miljövärden!$B$2:$H$551,MATCH(F$2,Miljövärden!$B$2:$H$2,0),FALSE),"Saknas")</f>
        <v>2.40055E-3</v>
      </c>
      <c r="G410" t="str">
        <f>IFERROR(VLOOKUP($B410,Miljövärden!$B$2:$H$551,MATCH(G$2,Miljövärden!$B$2:$H$2,0),FALSE),"Nej, saknas")</f>
        <v>Ja</v>
      </c>
      <c r="H410" s="12" t="str">
        <f>IFERROR(VLOOKUP($B410,Miljövärden!$B$2:$H$551,MATCH(H$2,Miljövärden!$B$2:$H$2,0),FALSE),"Nej, saknas")</f>
        <v>Ja</v>
      </c>
      <c r="P410" s="17" t="str">
        <f t="shared" si="12"/>
        <v>ja</v>
      </c>
      <c r="R410">
        <f t="shared" si="13"/>
        <v>319</v>
      </c>
    </row>
    <row r="411" spans="1:18" x14ac:dyDescent="0.25">
      <c r="A411" s="2" t="s">
        <v>602</v>
      </c>
      <c r="B411" s="2" t="s">
        <v>603</v>
      </c>
      <c r="C411">
        <f>IFERROR(VLOOKUP($B411,Miljövärden!$B$2:$H$551,MATCH(C$2,Miljövärden!$B$2:$H$2,0),FALSE),"Saknas")</f>
        <v>0.227571</v>
      </c>
      <c r="D411">
        <f>IFERROR(VLOOKUP($B411,Miljövärden!$B$2:$H$551,MATCH(D$2,Miljövärden!$B$2:$H$2,0),FALSE),"Saknas")</f>
        <v>105.761</v>
      </c>
      <c r="E411">
        <f>IFERROR(VLOOKUP($B411,Miljövärden!$B$2:$H$551,MATCH(E$2,Miljövärden!$B$2:$H$2,0),FALSE),"Saknas")</f>
        <v>6.2024400000000002</v>
      </c>
      <c r="F411">
        <f>IFERROR(VLOOKUP($B411,Miljövärden!$B$2:$H$551,MATCH(F$2,Miljövärden!$B$2:$H$2,0),FALSE),"Saknas")</f>
        <v>7.7531199999999995E-2</v>
      </c>
      <c r="G411" t="str">
        <f>IFERROR(VLOOKUP($B411,Miljövärden!$B$2:$H$551,MATCH(G$2,Miljövärden!$B$2:$H$2,0),FALSE),"Nej, saknas")</f>
        <v>Ja</v>
      </c>
      <c r="H411" s="12" t="str">
        <f>IFERROR(VLOOKUP($B411,Miljövärden!$B$2:$H$551,MATCH(H$2,Miljövärden!$B$2:$H$2,0),FALSE),"Nej, saknas")</f>
        <v>Ja</v>
      </c>
      <c r="P411" s="17" t="str">
        <f t="shared" si="12"/>
        <v>ja</v>
      </c>
      <c r="R411">
        <f t="shared" si="13"/>
        <v>320</v>
      </c>
    </row>
    <row r="412" spans="1:18" x14ac:dyDescent="0.25">
      <c r="A412" s="2" t="s">
        <v>602</v>
      </c>
      <c r="B412" s="2" t="s">
        <v>406</v>
      </c>
      <c r="C412">
        <f>IFERROR(VLOOKUP($B412,Miljövärden!$B$2:$H$551,MATCH(C$2,Miljövärden!$B$2:$H$2,0),FALSE),"Saknas")</f>
        <v>0</v>
      </c>
      <c r="D412">
        <f>IFERROR(VLOOKUP($B412,Miljövärden!$B$2:$H$551,MATCH(D$2,Miljövärden!$B$2:$H$2,0),FALSE),"Saknas")</f>
        <v>0</v>
      </c>
      <c r="E412">
        <f>IFERROR(VLOOKUP($B412,Miljövärden!$B$2:$H$551,MATCH(E$2,Miljövärden!$B$2:$H$2,0),FALSE),"Saknas")</f>
        <v>0</v>
      </c>
      <c r="F412">
        <f>IFERROR(VLOOKUP($B412,Miljövärden!$B$2:$H$551,MATCH(F$2,Miljövärden!$B$2:$H$2,0),FALSE),"Saknas")</f>
        <v>0</v>
      </c>
      <c r="G412" t="str">
        <f>IFERROR(VLOOKUP($B412,Miljövärden!$B$2:$H$551,MATCH(G$2,Miljövärden!$B$2:$H$2,0),FALSE),"Nej, saknas")</f>
        <v>Nej</v>
      </c>
      <c r="H412" s="12" t="str">
        <f>IFERROR(VLOOKUP($B412,Miljövärden!$B$2:$H$551,MATCH(H$2,Miljövärden!$B$2:$H$2,0),FALSE),"Nej, saknas")</f>
        <v>Nej</v>
      </c>
      <c r="P412" s="17" t="str">
        <f t="shared" si="12"/>
        <v>nej</v>
      </c>
      <c r="R412">
        <f t="shared" si="13"/>
        <v>320</v>
      </c>
    </row>
    <row r="413" spans="1:18" x14ac:dyDescent="0.25">
      <c r="A413" s="2" t="s">
        <v>602</v>
      </c>
      <c r="B413" s="2" t="s">
        <v>604</v>
      </c>
      <c r="C413">
        <f>IFERROR(VLOOKUP($B413,Miljövärden!$B$2:$H$551,MATCH(C$2,Miljövärden!$B$2:$H$2,0),FALSE),"Saknas")</f>
        <v>0.15307399999999999</v>
      </c>
      <c r="D413">
        <f>IFERROR(VLOOKUP($B413,Miljövärden!$B$2:$H$551,MATCH(D$2,Miljövärden!$B$2:$H$2,0),FALSE),"Saknas")</f>
        <v>24.354399999999998</v>
      </c>
      <c r="E413">
        <f>IFERROR(VLOOKUP($B413,Miljövärden!$B$2:$H$551,MATCH(E$2,Miljövärden!$B$2:$H$2,0),FALSE),"Saknas")</f>
        <v>8.4132400000000001</v>
      </c>
      <c r="F413">
        <f>IFERROR(VLOOKUP($B413,Miljövärden!$B$2:$H$551,MATCH(F$2,Miljövärden!$B$2:$H$2,0),FALSE),"Saknas")</f>
        <v>4.22236E-2</v>
      </c>
      <c r="G413" t="str">
        <f>IFERROR(VLOOKUP($B413,Miljövärden!$B$2:$H$551,MATCH(G$2,Miljövärden!$B$2:$H$2,0),FALSE),"Nej, saknas")</f>
        <v>Ja</v>
      </c>
      <c r="H413" s="12" t="str">
        <f>IFERROR(VLOOKUP($B413,Miljövärden!$B$2:$H$551,MATCH(H$2,Miljövärden!$B$2:$H$2,0),FALSE),"Nej, saknas")</f>
        <v>Ja</v>
      </c>
      <c r="P413" s="17" t="str">
        <f t="shared" si="12"/>
        <v>ja</v>
      </c>
      <c r="R413">
        <f t="shared" si="13"/>
        <v>321</v>
      </c>
    </row>
    <row r="414" spans="1:18" x14ac:dyDescent="0.25">
      <c r="A414" s="2" t="s">
        <v>602</v>
      </c>
      <c r="B414" s="2" t="s">
        <v>605</v>
      </c>
      <c r="C414">
        <f>IFERROR(VLOOKUP($B414,Miljövärden!$B$2:$H$551,MATCH(C$2,Miljövärden!$B$2:$H$2,0),FALSE),"Saknas")</f>
        <v>8.2866599999999999E-2</v>
      </c>
      <c r="D414">
        <f>IFERROR(VLOOKUP($B414,Miljövärden!$B$2:$H$551,MATCH(D$2,Miljövärden!$B$2:$H$2,0),FALSE),"Saknas")</f>
        <v>18.806100000000001</v>
      </c>
      <c r="E414">
        <f>IFERROR(VLOOKUP($B414,Miljövärden!$B$2:$H$551,MATCH(E$2,Miljövärden!$B$2:$H$2,0),FALSE),"Saknas")</f>
        <v>1.93527</v>
      </c>
      <c r="F414">
        <f>IFERROR(VLOOKUP($B414,Miljövärden!$B$2:$H$551,MATCH(F$2,Miljövärden!$B$2:$H$2,0),FALSE),"Saknas")</f>
        <v>5.5286599999999998E-2</v>
      </c>
      <c r="G414" t="str">
        <f>IFERROR(VLOOKUP($B414,Miljövärden!$B$2:$H$551,MATCH(G$2,Miljövärden!$B$2:$H$2,0),FALSE),"Nej, saknas")</f>
        <v>Ja</v>
      </c>
      <c r="H414" s="12" t="str">
        <f>IFERROR(VLOOKUP($B414,Miljövärden!$B$2:$H$551,MATCH(H$2,Miljövärden!$B$2:$H$2,0),FALSE),"Nej, saknas")</f>
        <v>Ja</v>
      </c>
      <c r="P414" s="17" t="str">
        <f t="shared" si="12"/>
        <v>ja</v>
      </c>
      <c r="R414">
        <f t="shared" si="13"/>
        <v>322</v>
      </c>
    </row>
    <row r="415" spans="1:18" x14ac:dyDescent="0.25">
      <c r="A415" s="2" t="s">
        <v>602</v>
      </c>
      <c r="B415" s="2" t="s">
        <v>606</v>
      </c>
      <c r="C415">
        <f>IFERROR(VLOOKUP($B415,Miljövärden!$B$2:$H$551,MATCH(C$2,Miljövärden!$B$2:$H$2,0),FALSE),"Saknas")</f>
        <v>0.39331199999999999</v>
      </c>
      <c r="D415">
        <f>IFERROR(VLOOKUP($B415,Miljövärden!$B$2:$H$551,MATCH(D$2,Miljövärden!$B$2:$H$2,0),FALSE),"Saknas")</f>
        <v>37.699100000000001</v>
      </c>
      <c r="E415">
        <f>IFERROR(VLOOKUP($B415,Miljövärden!$B$2:$H$551,MATCH(E$2,Miljövärden!$B$2:$H$2,0),FALSE),"Saknas")</f>
        <v>19.238800000000001</v>
      </c>
      <c r="F415">
        <f>IFERROR(VLOOKUP($B415,Miljövärden!$B$2:$H$551,MATCH(F$2,Miljövärden!$B$2:$H$2,0),FALSE),"Saknas")</f>
        <v>6.8756700000000004E-2</v>
      </c>
      <c r="G415" t="str">
        <f>IFERROR(VLOOKUP($B415,Miljövärden!$B$2:$H$551,MATCH(G$2,Miljövärden!$B$2:$H$2,0),FALSE),"Nej, saknas")</f>
        <v>Ja</v>
      </c>
      <c r="H415" s="12" t="str">
        <f>IFERROR(VLOOKUP($B415,Miljövärden!$B$2:$H$551,MATCH(H$2,Miljövärden!$B$2:$H$2,0),FALSE),"Nej, saknas")</f>
        <v>Ja</v>
      </c>
      <c r="P415" s="17" t="str">
        <f t="shared" si="12"/>
        <v>ja</v>
      </c>
      <c r="R415">
        <f t="shared" si="13"/>
        <v>323</v>
      </c>
    </row>
    <row r="416" spans="1:18" x14ac:dyDescent="0.25">
      <c r="A416" s="2" t="s">
        <v>602</v>
      </c>
      <c r="B416" s="2" t="s">
        <v>607</v>
      </c>
      <c r="C416">
        <f>IFERROR(VLOOKUP($B416,Miljövärden!$B$2:$H$551,MATCH(C$2,Miljövärden!$B$2:$H$2,0),FALSE),"Saknas")</f>
        <v>9.8141999999999993E-2</v>
      </c>
      <c r="D416">
        <f>IFERROR(VLOOKUP($B416,Miljövärden!$B$2:$H$551,MATCH(D$2,Miljövärden!$B$2:$H$2,0),FALSE),"Saknas")</f>
        <v>5.61693</v>
      </c>
      <c r="E416">
        <f>IFERROR(VLOOKUP($B416,Miljövärden!$B$2:$H$551,MATCH(E$2,Miljövärden!$B$2:$H$2,0),FALSE),"Saknas")</f>
        <v>4.1431399999999998</v>
      </c>
      <c r="F416">
        <f>IFERROR(VLOOKUP($B416,Miljövärden!$B$2:$H$551,MATCH(F$2,Miljövärden!$B$2:$H$2,0),FALSE),"Saknas")</f>
        <v>8.2198600000000003E-4</v>
      </c>
      <c r="G416" t="str">
        <f>IFERROR(VLOOKUP($B416,Miljövärden!$B$2:$H$551,MATCH(G$2,Miljövärden!$B$2:$H$2,0),FALSE),"Nej, saknas")</f>
        <v>Ja</v>
      </c>
      <c r="H416" s="12" t="str">
        <f>IFERROR(VLOOKUP($B416,Miljövärden!$B$2:$H$551,MATCH(H$2,Miljövärden!$B$2:$H$2,0),FALSE),"Nej, saknas")</f>
        <v>Ja</v>
      </c>
      <c r="P416" s="17" t="str">
        <f t="shared" si="12"/>
        <v>ja</v>
      </c>
      <c r="R416">
        <f t="shared" si="13"/>
        <v>324</v>
      </c>
    </row>
    <row r="417" spans="1:18" x14ac:dyDescent="0.25">
      <c r="A417" s="2" t="s">
        <v>602</v>
      </c>
      <c r="B417" s="2" t="s">
        <v>608</v>
      </c>
      <c r="C417">
        <f>IFERROR(VLOOKUP($B417,Miljövärden!$B$2:$H$551,MATCH(C$2,Miljövärden!$B$2:$H$2,0),FALSE),"Saknas")</f>
        <v>9.0529299999999993E-2</v>
      </c>
      <c r="D417">
        <f>IFERROR(VLOOKUP($B417,Miljövärden!$B$2:$H$551,MATCH(D$2,Miljövärden!$B$2:$H$2,0),FALSE),"Saknas")</f>
        <v>8.1923399999999997</v>
      </c>
      <c r="E417">
        <f>IFERROR(VLOOKUP($B417,Miljövärden!$B$2:$H$551,MATCH(E$2,Miljövärden!$B$2:$H$2,0),FALSE),"Saknas")</f>
        <v>5.4553900000000004</v>
      </c>
      <c r="F417">
        <f>IFERROR(VLOOKUP($B417,Miljövärden!$B$2:$H$551,MATCH(F$2,Miljövärden!$B$2:$H$2,0),FALSE),"Saknas")</f>
        <v>5.6424800000000001E-3</v>
      </c>
      <c r="G417" t="str">
        <f>IFERROR(VLOOKUP($B417,Miljövärden!$B$2:$H$551,MATCH(G$2,Miljövärden!$B$2:$H$2,0),FALSE),"Nej, saknas")</f>
        <v>Ja</v>
      </c>
      <c r="H417" s="12" t="str">
        <f>IFERROR(VLOOKUP($B417,Miljövärden!$B$2:$H$551,MATCH(H$2,Miljövärden!$B$2:$H$2,0),FALSE),"Nej, saknas")</f>
        <v>Ja</v>
      </c>
      <c r="P417" s="17" t="str">
        <f t="shared" si="12"/>
        <v>ja</v>
      </c>
      <c r="R417">
        <f t="shared" si="13"/>
        <v>325</v>
      </c>
    </row>
    <row r="418" spans="1:18" x14ac:dyDescent="0.25">
      <c r="A418" s="2" t="s">
        <v>602</v>
      </c>
      <c r="B418" s="2" t="s">
        <v>609</v>
      </c>
      <c r="C418">
        <f>IFERROR(VLOOKUP($B418,Miljövärden!$B$2:$H$551,MATCH(C$2,Miljövärden!$B$2:$H$2,0),FALSE),"Saknas")</f>
        <v>0.27611200000000002</v>
      </c>
      <c r="D418">
        <f>IFERROR(VLOOKUP($B418,Miljövärden!$B$2:$H$551,MATCH(D$2,Miljövärden!$B$2:$H$2,0),FALSE),"Saknas")</f>
        <v>20.3307</v>
      </c>
      <c r="E418">
        <f>IFERROR(VLOOKUP($B418,Miljövärden!$B$2:$H$551,MATCH(E$2,Miljövärden!$B$2:$H$2,0),FALSE),"Saknas")</f>
        <v>8.1533999999999995</v>
      </c>
      <c r="F418">
        <f>IFERROR(VLOOKUP($B418,Miljövärden!$B$2:$H$551,MATCH(F$2,Miljövärden!$B$2:$H$2,0),FALSE),"Saknas")</f>
        <v>2.60833E-2</v>
      </c>
      <c r="G418" t="str">
        <f>IFERROR(VLOOKUP($B418,Miljövärden!$B$2:$H$551,MATCH(G$2,Miljövärden!$B$2:$H$2,0),FALSE),"Nej, saknas")</f>
        <v>Ja</v>
      </c>
      <c r="H418" s="12" t="str">
        <f>IFERROR(VLOOKUP($B418,Miljövärden!$B$2:$H$551,MATCH(H$2,Miljövärden!$B$2:$H$2,0),FALSE),"Nej, saknas")</f>
        <v>Ja</v>
      </c>
      <c r="P418" s="17" t="str">
        <f t="shared" si="12"/>
        <v>ja</v>
      </c>
      <c r="R418">
        <f t="shared" si="13"/>
        <v>326</v>
      </c>
    </row>
    <row r="419" spans="1:18" x14ac:dyDescent="0.25">
      <c r="A419" s="2" t="s">
        <v>602</v>
      </c>
      <c r="B419" s="2" t="s">
        <v>610</v>
      </c>
      <c r="C419">
        <f>IFERROR(VLOOKUP($B419,Miljövärden!$B$2:$H$551,MATCH(C$2,Miljövärden!$B$2:$H$2,0),FALSE),"Saknas")</f>
        <v>6.4517599999999994E-2</v>
      </c>
      <c r="D419">
        <f>IFERROR(VLOOKUP($B419,Miljövärden!$B$2:$H$551,MATCH(D$2,Miljövärden!$B$2:$H$2,0),FALSE),"Saknas")</f>
        <v>15.71</v>
      </c>
      <c r="E419">
        <f>IFERROR(VLOOKUP($B419,Miljövärden!$B$2:$H$551,MATCH(E$2,Miljövärden!$B$2:$H$2,0),FALSE),"Saknas")</f>
        <v>3.0036999999999998</v>
      </c>
      <c r="F419">
        <f>IFERROR(VLOOKUP($B419,Miljövärden!$B$2:$H$551,MATCH(F$2,Miljövärden!$B$2:$H$2,0),FALSE),"Saknas")</f>
        <v>4.1285299999999997E-2</v>
      </c>
      <c r="G419" t="str">
        <f>IFERROR(VLOOKUP($B419,Miljövärden!$B$2:$H$551,MATCH(G$2,Miljövärden!$B$2:$H$2,0),FALSE),"Nej, saknas")</f>
        <v>Ja</v>
      </c>
      <c r="H419" s="12" t="str">
        <f>IFERROR(VLOOKUP($B419,Miljövärden!$B$2:$H$551,MATCH(H$2,Miljövärden!$B$2:$H$2,0),FALSE),"Nej, saknas")</f>
        <v>Ja</v>
      </c>
      <c r="P419" s="17" t="str">
        <f t="shared" si="12"/>
        <v>ja</v>
      </c>
      <c r="R419">
        <f t="shared" si="13"/>
        <v>327</v>
      </c>
    </row>
    <row r="420" spans="1:18" x14ac:dyDescent="0.25">
      <c r="A420" s="2" t="s">
        <v>602</v>
      </c>
      <c r="B420" s="2" t="s">
        <v>611</v>
      </c>
      <c r="C420">
        <f>IFERROR(VLOOKUP($B420,Miljövärden!$B$2:$H$551,MATCH(C$2,Miljövärden!$B$2:$H$2,0),FALSE),"Saknas")</f>
        <v>0.23799400000000001</v>
      </c>
      <c r="D420">
        <f>IFERROR(VLOOKUP($B420,Miljövärden!$B$2:$H$551,MATCH(D$2,Miljövärden!$B$2:$H$2,0),FALSE),"Saknas")</f>
        <v>20.7255</v>
      </c>
      <c r="E420">
        <f>IFERROR(VLOOKUP($B420,Miljövärden!$B$2:$H$551,MATCH(E$2,Miljövärden!$B$2:$H$2,0),FALSE),"Saknas")</f>
        <v>9.4909400000000002</v>
      </c>
      <c r="F420">
        <f>IFERROR(VLOOKUP($B420,Miljövärden!$B$2:$H$551,MATCH(F$2,Miljövärden!$B$2:$H$2,0),FALSE),"Saknas")</f>
        <v>2.7253400000000001E-2</v>
      </c>
      <c r="G420" t="str">
        <f>IFERROR(VLOOKUP($B420,Miljövärden!$B$2:$H$551,MATCH(G$2,Miljövärden!$B$2:$H$2,0),FALSE),"Nej, saknas")</f>
        <v>Ja</v>
      </c>
      <c r="H420" s="12" t="str">
        <f>IFERROR(VLOOKUP($B420,Miljövärden!$B$2:$H$551,MATCH(H$2,Miljövärden!$B$2:$H$2,0),FALSE),"Nej, saknas")</f>
        <v>Ja</v>
      </c>
      <c r="P420" s="17" t="str">
        <f t="shared" si="12"/>
        <v>ja</v>
      </c>
      <c r="R420">
        <f t="shared" si="13"/>
        <v>328</v>
      </c>
    </row>
    <row r="421" spans="1:18" x14ac:dyDescent="0.25">
      <c r="A421" s="2" t="s">
        <v>602</v>
      </c>
      <c r="B421" s="2" t="s">
        <v>612</v>
      </c>
      <c r="C421">
        <f>IFERROR(VLOOKUP($B421,Miljövärden!$B$2:$H$551,MATCH(C$2,Miljövärden!$B$2:$H$2,0),FALSE),"Saknas")</f>
        <v>0.103976</v>
      </c>
      <c r="D421">
        <f>IFERROR(VLOOKUP($B421,Miljövärden!$B$2:$H$551,MATCH(D$2,Miljövärden!$B$2:$H$2,0),FALSE),"Saknas")</f>
        <v>16.072399999999998</v>
      </c>
      <c r="E421">
        <f>IFERROR(VLOOKUP($B421,Miljövärden!$B$2:$H$551,MATCH(E$2,Miljövärden!$B$2:$H$2,0),FALSE),"Saknas")</f>
        <v>7.2025100000000002</v>
      </c>
      <c r="F421">
        <f>IFERROR(VLOOKUP($B421,Miljövärden!$B$2:$H$551,MATCH(F$2,Miljövärden!$B$2:$H$2,0),FALSE),"Saknas")</f>
        <v>2.27546E-2</v>
      </c>
      <c r="G421" t="str">
        <f>IFERROR(VLOOKUP($B421,Miljövärden!$B$2:$H$551,MATCH(G$2,Miljövärden!$B$2:$H$2,0),FALSE),"Nej, saknas")</f>
        <v>Ja</v>
      </c>
      <c r="H421" s="12" t="str">
        <f>IFERROR(VLOOKUP($B421,Miljövärden!$B$2:$H$551,MATCH(H$2,Miljövärden!$B$2:$H$2,0),FALSE),"Nej, saknas")</f>
        <v>Ja</v>
      </c>
      <c r="P421" s="17" t="str">
        <f t="shared" si="12"/>
        <v>ja</v>
      </c>
      <c r="R421">
        <f t="shared" si="13"/>
        <v>329</v>
      </c>
    </row>
    <row r="422" spans="1:18" x14ac:dyDescent="0.25">
      <c r="A422" s="2" t="s">
        <v>602</v>
      </c>
      <c r="B422" s="2" t="s">
        <v>613</v>
      </c>
      <c r="C422">
        <f>IFERROR(VLOOKUP($B422,Miljövärden!$B$2:$H$551,MATCH(C$2,Miljövärden!$B$2:$H$2,0),FALSE),"Saknas")</f>
        <v>6.9449899999999995E-2</v>
      </c>
      <c r="D422">
        <f>IFERROR(VLOOKUP($B422,Miljövärden!$B$2:$H$551,MATCH(D$2,Miljövärden!$B$2:$H$2,0),FALSE),"Saknas")</f>
        <v>4.0171099999999997</v>
      </c>
      <c r="E422">
        <f>IFERROR(VLOOKUP($B422,Miljövärden!$B$2:$H$551,MATCH(E$2,Miljövärden!$B$2:$H$2,0),FALSE),"Saknas")</f>
        <v>0.86470000000000002</v>
      </c>
      <c r="F422">
        <f>IFERROR(VLOOKUP($B422,Miljövärden!$B$2:$H$551,MATCH(F$2,Miljövärden!$B$2:$H$2,0),FALSE),"Saknas")</f>
        <v>7.3446199999999996E-3</v>
      </c>
      <c r="G422" t="str">
        <f>IFERROR(VLOOKUP($B422,Miljövärden!$B$2:$H$551,MATCH(G$2,Miljövärden!$B$2:$H$2,0),FALSE),"Nej, saknas")</f>
        <v>Nej</v>
      </c>
      <c r="H422" s="12" t="str">
        <f>IFERROR(VLOOKUP($B422,Miljövärden!$B$2:$H$551,MATCH(H$2,Miljövärden!$B$2:$H$2,0),FALSE),"Nej, saknas")</f>
        <v>Ja</v>
      </c>
      <c r="P422" s="17" t="str">
        <f t="shared" si="12"/>
        <v>ja</v>
      </c>
      <c r="R422">
        <f t="shared" si="13"/>
        <v>330</v>
      </c>
    </row>
    <row r="423" spans="1:18" x14ac:dyDescent="0.25">
      <c r="A423" s="2" t="s">
        <v>602</v>
      </c>
      <c r="B423" s="2" t="s">
        <v>407</v>
      </c>
      <c r="C423">
        <f>IFERROR(VLOOKUP($B423,Miljövärden!$B$2:$H$551,MATCH(C$2,Miljövärden!$B$2:$H$2,0),FALSE),"Saknas")</f>
        <v>0</v>
      </c>
      <c r="D423">
        <f>IFERROR(VLOOKUP($B423,Miljövärden!$B$2:$H$551,MATCH(D$2,Miljövärden!$B$2:$H$2,0),FALSE),"Saknas")</f>
        <v>0</v>
      </c>
      <c r="E423">
        <f>IFERROR(VLOOKUP($B423,Miljövärden!$B$2:$H$551,MATCH(E$2,Miljövärden!$B$2:$H$2,0),FALSE),"Saknas")</f>
        <v>0</v>
      </c>
      <c r="F423">
        <f>IFERROR(VLOOKUP($B423,Miljövärden!$B$2:$H$551,MATCH(F$2,Miljövärden!$B$2:$H$2,0),FALSE),"Saknas")</f>
        <v>0</v>
      </c>
      <c r="G423" t="str">
        <f>IFERROR(VLOOKUP($B423,Miljövärden!$B$2:$H$551,MATCH(G$2,Miljövärden!$B$2:$H$2,0),FALSE),"Nej, saknas")</f>
        <v>Nej</v>
      </c>
      <c r="H423" s="12" t="str">
        <f>IFERROR(VLOOKUP($B423,Miljövärden!$B$2:$H$551,MATCH(H$2,Miljövärden!$B$2:$H$2,0),FALSE),"Nej, saknas")</f>
        <v>Nej</v>
      </c>
      <c r="P423" s="17" t="str">
        <f t="shared" si="12"/>
        <v>nej</v>
      </c>
      <c r="R423">
        <f t="shared" si="13"/>
        <v>330</v>
      </c>
    </row>
    <row r="424" spans="1:18" x14ac:dyDescent="0.25">
      <c r="A424" s="2" t="s">
        <v>602</v>
      </c>
      <c r="B424" s="2" t="s">
        <v>614</v>
      </c>
      <c r="C424">
        <f>IFERROR(VLOOKUP($B424,Miljövärden!$B$2:$H$551,MATCH(C$2,Miljövärden!$B$2:$H$2,0),FALSE),"Saknas")</f>
        <v>0.25644499999999998</v>
      </c>
      <c r="D424">
        <f>IFERROR(VLOOKUP($B424,Miljövärden!$B$2:$H$551,MATCH(D$2,Miljövärden!$B$2:$H$2,0),FALSE),"Saknas")</f>
        <v>14.487</v>
      </c>
      <c r="E424">
        <f>IFERROR(VLOOKUP($B424,Miljövärden!$B$2:$H$551,MATCH(E$2,Miljövärden!$B$2:$H$2,0),FALSE),"Saknas")</f>
        <v>19.877800000000001</v>
      </c>
      <c r="F424">
        <f>IFERROR(VLOOKUP($B424,Miljövärden!$B$2:$H$551,MATCH(F$2,Miljövärden!$B$2:$H$2,0),FALSE),"Saknas")</f>
        <v>1.3905000000000001E-2</v>
      </c>
      <c r="G424" t="str">
        <f>IFERROR(VLOOKUP($B424,Miljövärden!$B$2:$H$551,MATCH(G$2,Miljövärden!$B$2:$H$2,0),FALSE),"Nej, saknas")</f>
        <v>Ja</v>
      </c>
      <c r="H424" s="12" t="str">
        <f>IFERROR(VLOOKUP($B424,Miljövärden!$B$2:$H$551,MATCH(H$2,Miljövärden!$B$2:$H$2,0),FALSE),"Nej, saknas")</f>
        <v>Ja</v>
      </c>
      <c r="P424" s="17" t="str">
        <f t="shared" si="12"/>
        <v>ja</v>
      </c>
      <c r="R424">
        <f t="shared" si="13"/>
        <v>331</v>
      </c>
    </row>
    <row r="425" spans="1:18" x14ac:dyDescent="0.25">
      <c r="A425" s="2" t="s">
        <v>602</v>
      </c>
      <c r="B425" s="2" t="s">
        <v>615</v>
      </c>
      <c r="C425">
        <f>IFERROR(VLOOKUP($B425,Miljövärden!$B$2:$H$551,MATCH(C$2,Miljövärden!$B$2:$H$2,0),FALSE),"Saknas")</f>
        <v>0.25554900000000003</v>
      </c>
      <c r="D425">
        <f>IFERROR(VLOOKUP($B425,Miljövärden!$B$2:$H$551,MATCH(D$2,Miljövärden!$B$2:$H$2,0),FALSE),"Saknas")</f>
        <v>25.7865</v>
      </c>
      <c r="E425">
        <f>IFERROR(VLOOKUP($B425,Miljövärden!$B$2:$H$551,MATCH(E$2,Miljövärden!$B$2:$H$2,0),FALSE),"Saknas")</f>
        <v>9.7873400000000004</v>
      </c>
      <c r="F425">
        <f>IFERROR(VLOOKUP($B425,Miljövärden!$B$2:$H$551,MATCH(F$2,Miljövärden!$B$2:$H$2,0),FALSE),"Saknas")</f>
        <v>6.2139899999999998E-2</v>
      </c>
      <c r="G425" t="str">
        <f>IFERROR(VLOOKUP($B425,Miljövärden!$B$2:$H$551,MATCH(G$2,Miljövärden!$B$2:$H$2,0),FALSE),"Nej, saknas")</f>
        <v>Ja</v>
      </c>
      <c r="H425" s="12" t="str">
        <f>IFERROR(VLOOKUP($B425,Miljövärden!$B$2:$H$551,MATCH(H$2,Miljövärden!$B$2:$H$2,0),FALSE),"Nej, saknas")</f>
        <v>Ja</v>
      </c>
      <c r="P425" s="17" t="str">
        <f t="shared" si="12"/>
        <v>ja</v>
      </c>
      <c r="R425">
        <f t="shared" si="13"/>
        <v>332</v>
      </c>
    </row>
    <row r="426" spans="1:18" x14ac:dyDescent="0.25">
      <c r="A426" s="2" t="s">
        <v>602</v>
      </c>
      <c r="B426" s="2" t="s">
        <v>616</v>
      </c>
      <c r="C426">
        <f>IFERROR(VLOOKUP($B426,Miljövärden!$B$2:$H$551,MATCH(C$2,Miljövärden!$B$2:$H$2,0),FALSE),"Saknas")</f>
        <v>0.115436</v>
      </c>
      <c r="D426">
        <f>IFERROR(VLOOKUP($B426,Miljövärden!$B$2:$H$551,MATCH(D$2,Miljövärden!$B$2:$H$2,0),FALSE),"Saknas")</f>
        <v>23.261099999999999</v>
      </c>
      <c r="E426">
        <f>IFERROR(VLOOKUP($B426,Miljövärden!$B$2:$H$551,MATCH(E$2,Miljövärden!$B$2:$H$2,0),FALSE),"Saknas")</f>
        <v>9.6545199999999998</v>
      </c>
      <c r="F426">
        <f>IFERROR(VLOOKUP($B426,Miljövärden!$B$2:$H$551,MATCH(F$2,Miljövärden!$B$2:$H$2,0),FALSE),"Saknas")</f>
        <v>3.3770099999999997E-2</v>
      </c>
      <c r="G426" t="str">
        <f>IFERROR(VLOOKUP($B426,Miljövärden!$B$2:$H$551,MATCH(G$2,Miljövärden!$B$2:$H$2,0),FALSE),"Nej, saknas")</f>
        <v>Ja</v>
      </c>
      <c r="H426" s="12" t="str">
        <f>IFERROR(VLOOKUP($B426,Miljövärden!$B$2:$H$551,MATCH(H$2,Miljövärden!$B$2:$H$2,0),FALSE),"Nej, saknas")</f>
        <v>Ja</v>
      </c>
      <c r="P426" s="17" t="str">
        <f t="shared" si="12"/>
        <v>ja</v>
      </c>
      <c r="R426">
        <f t="shared" si="13"/>
        <v>333</v>
      </c>
    </row>
    <row r="427" spans="1:18" x14ac:dyDescent="0.25">
      <c r="A427" s="2" t="s">
        <v>602</v>
      </c>
      <c r="B427" s="2" t="s">
        <v>617</v>
      </c>
      <c r="C427">
        <f>IFERROR(VLOOKUP($B427,Miljövärden!$B$2:$H$551,MATCH(C$2,Miljövärden!$B$2:$H$2,0),FALSE),"Saknas")</f>
        <v>4.27067E-2</v>
      </c>
      <c r="D427">
        <f>IFERROR(VLOOKUP($B427,Miljövärden!$B$2:$H$551,MATCH(D$2,Miljövärden!$B$2:$H$2,0),FALSE),"Saknas")</f>
        <v>11.6944</v>
      </c>
      <c r="E427">
        <f>IFERROR(VLOOKUP($B427,Miljövärden!$B$2:$H$551,MATCH(E$2,Miljövärden!$B$2:$H$2,0),FALSE),"Saknas")</f>
        <v>7.0968499999999999</v>
      </c>
      <c r="F427">
        <f>IFERROR(VLOOKUP($B427,Miljövärden!$B$2:$H$551,MATCH(F$2,Miljövärden!$B$2:$H$2,0),FALSE),"Saknas")</f>
        <v>8.7188500000000002E-3</v>
      </c>
      <c r="G427" t="str">
        <f>IFERROR(VLOOKUP($B427,Miljövärden!$B$2:$H$551,MATCH(G$2,Miljövärden!$B$2:$H$2,0),FALSE),"Nej, saknas")</f>
        <v>Ja</v>
      </c>
      <c r="H427" s="12" t="str">
        <f>IFERROR(VLOOKUP($B427,Miljövärden!$B$2:$H$551,MATCH(H$2,Miljövärden!$B$2:$H$2,0),FALSE),"Nej, saknas")</f>
        <v>Ja</v>
      </c>
      <c r="P427" s="17" t="str">
        <f t="shared" si="12"/>
        <v>ja</v>
      </c>
      <c r="R427">
        <f t="shared" si="13"/>
        <v>334</v>
      </c>
    </row>
    <row r="428" spans="1:18" x14ac:dyDescent="0.25">
      <c r="A428" s="2" t="s">
        <v>602</v>
      </c>
      <c r="B428" s="2" t="s">
        <v>618</v>
      </c>
      <c r="C428">
        <f>IFERROR(VLOOKUP($B428,Miljövärden!$B$2:$H$551,MATCH(C$2,Miljövärden!$B$2:$H$2,0),FALSE),"Saknas")</f>
        <v>0</v>
      </c>
      <c r="D428">
        <f>IFERROR(VLOOKUP($B428,Miljövärden!$B$2:$H$551,MATCH(D$2,Miljövärden!$B$2:$H$2,0),FALSE),"Saknas")</f>
        <v>0</v>
      </c>
      <c r="E428">
        <f>IFERROR(VLOOKUP($B428,Miljövärden!$B$2:$H$551,MATCH(E$2,Miljövärden!$B$2:$H$2,0),FALSE),"Saknas")</f>
        <v>0</v>
      </c>
      <c r="F428">
        <f>IFERROR(VLOOKUP($B428,Miljövärden!$B$2:$H$551,MATCH(F$2,Miljövärden!$B$2:$H$2,0),FALSE),"Saknas")</f>
        <v>0</v>
      </c>
      <c r="G428" t="str">
        <f>IFERROR(VLOOKUP($B428,Miljövärden!$B$2:$H$551,MATCH(G$2,Miljövärden!$B$2:$H$2,0),FALSE),"Nej, saknas")</f>
        <v>Nej</v>
      </c>
      <c r="H428" s="12" t="str">
        <f>IFERROR(VLOOKUP($B428,Miljövärden!$B$2:$H$551,MATCH(H$2,Miljövärden!$B$2:$H$2,0),FALSE),"Nej, saknas")</f>
        <v>Nej</v>
      </c>
      <c r="P428" s="17" t="str">
        <f t="shared" si="12"/>
        <v>nej</v>
      </c>
      <c r="R428">
        <f t="shared" si="13"/>
        <v>334</v>
      </c>
    </row>
    <row r="429" spans="1:18" x14ac:dyDescent="0.25">
      <c r="A429" s="2" t="s">
        <v>619</v>
      </c>
      <c r="B429" s="2" t="s">
        <v>620</v>
      </c>
      <c r="C429">
        <f>IFERROR(VLOOKUP($B429,Miljövärden!$B$2:$H$551,MATCH(C$2,Miljövärden!$B$2:$H$2,0),FALSE),"Saknas")</f>
        <v>0.112193</v>
      </c>
      <c r="D429">
        <f>IFERROR(VLOOKUP($B429,Miljövärden!$B$2:$H$551,MATCH(D$2,Miljövärden!$B$2:$H$2,0),FALSE),"Saknas")</f>
        <v>23.061299999999999</v>
      </c>
      <c r="E429">
        <f>IFERROR(VLOOKUP($B429,Miljövärden!$B$2:$H$551,MATCH(E$2,Miljövärden!$B$2:$H$2,0),FALSE),"Saknas")</f>
        <v>9.9549599999999998</v>
      </c>
      <c r="F429">
        <f>IFERROR(VLOOKUP($B429,Miljövärden!$B$2:$H$551,MATCH(F$2,Miljövärden!$B$2:$H$2,0),FALSE),"Saknas")</f>
        <v>8.8291800000000007E-3</v>
      </c>
      <c r="G429" t="str">
        <f>IFERROR(VLOOKUP($B429,Miljövärden!$B$2:$H$551,MATCH(G$2,Miljövärden!$B$2:$H$2,0),FALSE),"Nej, saknas")</f>
        <v>Nej</v>
      </c>
      <c r="H429" s="12" t="str">
        <f>IFERROR(VLOOKUP($B429,Miljövärden!$B$2:$H$551,MATCH(H$2,Miljövärden!$B$2:$H$2,0),FALSE),"Nej, saknas")</f>
        <v>Ja</v>
      </c>
      <c r="P429" s="17" t="str">
        <f t="shared" si="12"/>
        <v>ja</v>
      </c>
      <c r="R429">
        <f t="shared" si="13"/>
        <v>335</v>
      </c>
    </row>
    <row r="430" spans="1:18" x14ac:dyDescent="0.25">
      <c r="A430" s="2" t="s">
        <v>619</v>
      </c>
      <c r="B430" s="2" t="s">
        <v>621</v>
      </c>
      <c r="C430">
        <f>IFERROR(VLOOKUP($B430,Miljövärden!$B$2:$H$551,MATCH(C$2,Miljövärden!$B$2:$H$2,0),FALSE),"Saknas")</f>
        <v>8.1973799999999999E-2</v>
      </c>
      <c r="D430">
        <f>IFERROR(VLOOKUP($B430,Miljövärden!$B$2:$H$551,MATCH(D$2,Miljövärden!$B$2:$H$2,0),FALSE),"Saknas")</f>
        <v>12.704000000000001</v>
      </c>
      <c r="E430">
        <f>IFERROR(VLOOKUP($B430,Miljövärden!$B$2:$H$551,MATCH(E$2,Miljövärden!$B$2:$H$2,0),FALSE),"Saknas")</f>
        <v>7.3138500000000004</v>
      </c>
      <c r="F430">
        <f>IFERROR(VLOOKUP($B430,Miljövärden!$B$2:$H$551,MATCH(F$2,Miljövärden!$B$2:$H$2,0),FALSE),"Saknas")</f>
        <v>9.9333900000000003E-3</v>
      </c>
      <c r="G430" t="str">
        <f>IFERROR(VLOOKUP($B430,Miljövärden!$B$2:$H$551,MATCH(G$2,Miljövärden!$B$2:$H$2,0),FALSE),"Nej, saknas")</f>
        <v>Nej</v>
      </c>
      <c r="H430" s="12" t="str">
        <f>IFERROR(VLOOKUP($B430,Miljövärden!$B$2:$H$551,MATCH(H$2,Miljövärden!$B$2:$H$2,0),FALSE),"Nej, saknas")</f>
        <v>Ja</v>
      </c>
      <c r="P430" s="17" t="str">
        <f t="shared" si="12"/>
        <v>ja</v>
      </c>
      <c r="R430">
        <f t="shared" si="13"/>
        <v>336</v>
      </c>
    </row>
    <row r="431" spans="1:18" x14ac:dyDescent="0.25">
      <c r="A431" s="2" t="s">
        <v>622</v>
      </c>
      <c r="B431" s="2" t="s">
        <v>623</v>
      </c>
      <c r="C431">
        <f>IFERROR(VLOOKUP($B431,Miljövärden!$B$2:$H$551,MATCH(C$2,Miljövärden!$B$2:$H$2,0),FALSE),"Saknas")</f>
        <v>9.2006099999999993E-2</v>
      </c>
      <c r="D431">
        <f>IFERROR(VLOOKUP($B431,Miljövärden!$B$2:$H$551,MATCH(D$2,Miljövärden!$B$2:$H$2,0),FALSE),"Saknas")</f>
        <v>31.540500000000002</v>
      </c>
      <c r="E431">
        <f>IFERROR(VLOOKUP($B431,Miljövärden!$B$2:$H$551,MATCH(E$2,Miljövärden!$B$2:$H$2,0),FALSE),"Saknas")</f>
        <v>8.2131399999999992</v>
      </c>
      <c r="F431">
        <f>IFERROR(VLOOKUP($B431,Miljövärden!$B$2:$H$551,MATCH(F$2,Miljövärden!$B$2:$H$2,0),FALSE),"Saknas")</f>
        <v>1.6155500000000001E-3</v>
      </c>
      <c r="G431" t="str">
        <f>IFERROR(VLOOKUP($B431,Miljövärden!$B$2:$H$551,MATCH(G$2,Miljövärden!$B$2:$H$2,0),FALSE),"Nej, saknas")</f>
        <v>Ja</v>
      </c>
      <c r="H431" s="12" t="str">
        <f>IFERROR(VLOOKUP($B431,Miljövärden!$B$2:$H$551,MATCH(H$2,Miljövärden!$B$2:$H$2,0),FALSE),"Nej, saknas")</f>
        <v>Ja</v>
      </c>
      <c r="P431" s="17" t="str">
        <f t="shared" si="12"/>
        <v>ja</v>
      </c>
      <c r="R431">
        <f t="shared" si="13"/>
        <v>337</v>
      </c>
    </row>
    <row r="432" spans="1:18" x14ac:dyDescent="0.25">
      <c r="A432" s="2" t="s">
        <v>622</v>
      </c>
      <c r="B432" s="2" t="s">
        <v>624</v>
      </c>
      <c r="C432">
        <f>IFERROR(VLOOKUP($B432,Miljövärden!$B$2:$H$551,MATCH(C$2,Miljövärden!$B$2:$H$2,0),FALSE),"Saknas")</f>
        <v>0.124323</v>
      </c>
      <c r="D432">
        <f>IFERROR(VLOOKUP($B432,Miljövärden!$B$2:$H$551,MATCH(D$2,Miljövärden!$B$2:$H$2,0),FALSE),"Saknas")</f>
        <v>31.800999999999998</v>
      </c>
      <c r="E432">
        <f>IFERROR(VLOOKUP($B432,Miljövärden!$B$2:$H$551,MATCH(E$2,Miljövärden!$B$2:$H$2,0),FALSE),"Saknas")</f>
        <v>9.8265600000000006</v>
      </c>
      <c r="F432">
        <f>IFERROR(VLOOKUP($B432,Miljövärden!$B$2:$H$551,MATCH(F$2,Miljövärden!$B$2:$H$2,0),FALSE),"Saknas")</f>
        <v>6.13048E-2</v>
      </c>
      <c r="G432" t="str">
        <f>IFERROR(VLOOKUP($B432,Miljövärden!$B$2:$H$551,MATCH(G$2,Miljövärden!$B$2:$H$2,0),FALSE),"Nej, saknas")</f>
        <v>Ja</v>
      </c>
      <c r="H432" s="12" t="str">
        <f>IFERROR(VLOOKUP($B432,Miljövärden!$B$2:$H$551,MATCH(H$2,Miljövärden!$B$2:$H$2,0),FALSE),"Nej, saknas")</f>
        <v>Ja</v>
      </c>
      <c r="P432" s="17" t="str">
        <f t="shared" si="12"/>
        <v>ja</v>
      </c>
      <c r="R432">
        <f t="shared" si="13"/>
        <v>338</v>
      </c>
    </row>
    <row r="433" spans="1:18" x14ac:dyDescent="0.25">
      <c r="A433" s="2" t="s">
        <v>622</v>
      </c>
      <c r="B433" s="2" t="s">
        <v>625</v>
      </c>
      <c r="C433">
        <f>IFERROR(VLOOKUP($B433,Miljövärden!$B$2:$H$551,MATCH(C$2,Miljövärden!$B$2:$H$2,0),FALSE),"Saknas")</f>
        <v>6.0387499999999997E-2</v>
      </c>
      <c r="D433">
        <f>IFERROR(VLOOKUP($B433,Miljövärden!$B$2:$H$551,MATCH(D$2,Miljövärden!$B$2:$H$2,0),FALSE),"Saknas")</f>
        <v>12.0806</v>
      </c>
      <c r="E433">
        <f>IFERROR(VLOOKUP($B433,Miljövärden!$B$2:$H$551,MATCH(E$2,Miljövärden!$B$2:$H$2,0),FALSE),"Saknas")</f>
        <v>4.0937700000000001</v>
      </c>
      <c r="F433">
        <f>IFERROR(VLOOKUP($B433,Miljövärden!$B$2:$H$551,MATCH(F$2,Miljövärden!$B$2:$H$2,0),FALSE),"Saknas")</f>
        <v>8.0569999999999999E-3</v>
      </c>
      <c r="G433" t="str">
        <f>IFERROR(VLOOKUP($B433,Miljövärden!$B$2:$H$551,MATCH(G$2,Miljövärden!$B$2:$H$2,0),FALSE),"Nej, saknas")</f>
        <v>Ja</v>
      </c>
      <c r="H433" s="12" t="str">
        <f>IFERROR(VLOOKUP($B433,Miljövärden!$B$2:$H$551,MATCH(H$2,Miljövärden!$B$2:$H$2,0),FALSE),"Nej, saknas")</f>
        <v>Ja</v>
      </c>
      <c r="P433" s="17" t="str">
        <f t="shared" si="12"/>
        <v>ja</v>
      </c>
      <c r="R433">
        <f t="shared" si="13"/>
        <v>339</v>
      </c>
    </row>
    <row r="434" spans="1:18" x14ac:dyDescent="0.25">
      <c r="A434" s="2" t="s">
        <v>622</v>
      </c>
      <c r="B434" s="2" t="s">
        <v>626</v>
      </c>
      <c r="C434">
        <f>IFERROR(VLOOKUP($B434,Miljövärden!$B$2:$H$551,MATCH(C$2,Miljövärden!$B$2:$H$2,0),FALSE),"Saknas")</f>
        <v>9.7659399999999993E-2</v>
      </c>
      <c r="D434">
        <f>IFERROR(VLOOKUP($B434,Miljövärden!$B$2:$H$551,MATCH(D$2,Miljövärden!$B$2:$H$2,0),FALSE),"Saknas")</f>
        <v>15.3299</v>
      </c>
      <c r="E434">
        <f>IFERROR(VLOOKUP($B434,Miljövärden!$B$2:$H$551,MATCH(E$2,Miljövärden!$B$2:$H$2,0),FALSE),"Saknas")</f>
        <v>1.4915</v>
      </c>
      <c r="F434">
        <f>IFERROR(VLOOKUP($B434,Miljövärden!$B$2:$H$551,MATCH(F$2,Miljövärden!$B$2:$H$2,0),FALSE),"Saknas")</f>
        <v>2.5517399999999999E-2</v>
      </c>
      <c r="G434" t="str">
        <f>IFERROR(VLOOKUP($B434,Miljövärden!$B$2:$H$551,MATCH(G$2,Miljövärden!$B$2:$H$2,0),FALSE),"Nej, saknas")</f>
        <v>Ja</v>
      </c>
      <c r="H434" s="12" t="str">
        <f>IFERROR(VLOOKUP($B434,Miljövärden!$B$2:$H$551,MATCH(H$2,Miljövärden!$B$2:$H$2,0),FALSE),"Nej, saknas")</f>
        <v>Ja</v>
      </c>
      <c r="P434" s="17" t="str">
        <f t="shared" si="12"/>
        <v>ja</v>
      </c>
      <c r="R434">
        <f t="shared" si="13"/>
        <v>340</v>
      </c>
    </row>
    <row r="435" spans="1:18" x14ac:dyDescent="0.25">
      <c r="A435" s="2" t="s">
        <v>627</v>
      </c>
      <c r="B435" s="2" t="s">
        <v>628</v>
      </c>
      <c r="C435" t="str">
        <f>IFERROR(VLOOKUP($B435,Miljövärden!$B$2:$H$551,MATCH(C$2,Miljövärden!$B$2:$H$2,0),FALSE),"Saknas")</f>
        <v/>
      </c>
      <c r="D435" t="str">
        <f>IFERROR(VLOOKUP($B435,Miljövärden!$B$2:$H$551,MATCH(D$2,Miljövärden!$B$2:$H$2,0),FALSE),"Saknas")</f>
        <v/>
      </c>
      <c r="E435" t="str">
        <f>IFERROR(VLOOKUP($B435,Miljövärden!$B$2:$H$551,MATCH(E$2,Miljövärden!$B$2:$H$2,0),FALSE),"Saknas")</f>
        <v/>
      </c>
      <c r="F435" t="str">
        <f>IFERROR(VLOOKUP($B435,Miljövärden!$B$2:$H$551,MATCH(F$2,Miljövärden!$B$2:$H$2,0),FALSE),"Saknas")</f>
        <v/>
      </c>
      <c r="G435" t="str">
        <f>IFERROR(VLOOKUP($B435,Miljövärden!$B$2:$H$551,MATCH(G$2,Miljövärden!$B$2:$H$2,0),FALSE),"Nej, saknas")</f>
        <v>Nej</v>
      </c>
      <c r="H435" s="12" t="str">
        <f>IFERROR(VLOOKUP($B435,Miljövärden!$B$2:$H$551,MATCH(H$2,Miljövärden!$B$2:$H$2,0),FALSE),"Nej, saknas")</f>
        <v>Nej</v>
      </c>
      <c r="P435" s="17" t="str">
        <f t="shared" si="12"/>
        <v>nej</v>
      </c>
      <c r="R435">
        <f t="shared" si="13"/>
        <v>340</v>
      </c>
    </row>
    <row r="436" spans="1:18" x14ac:dyDescent="0.25">
      <c r="A436" s="2" t="s">
        <v>627</v>
      </c>
      <c r="B436" s="2" t="s">
        <v>629</v>
      </c>
      <c r="C436" t="str">
        <f>IFERROR(VLOOKUP($B436,Miljövärden!$B$2:$H$551,MATCH(C$2,Miljövärden!$B$2:$H$2,0),FALSE),"Saknas")</f>
        <v/>
      </c>
      <c r="D436" t="str">
        <f>IFERROR(VLOOKUP($B436,Miljövärden!$B$2:$H$551,MATCH(D$2,Miljövärden!$B$2:$H$2,0),FALSE),"Saknas")</f>
        <v/>
      </c>
      <c r="E436" t="str">
        <f>IFERROR(VLOOKUP($B436,Miljövärden!$B$2:$H$551,MATCH(E$2,Miljövärden!$B$2:$H$2,0),FALSE),"Saknas")</f>
        <v/>
      </c>
      <c r="F436" t="str">
        <f>IFERROR(VLOOKUP($B436,Miljövärden!$B$2:$H$551,MATCH(F$2,Miljövärden!$B$2:$H$2,0),FALSE),"Saknas")</f>
        <v/>
      </c>
      <c r="G436" t="str">
        <f>IFERROR(VLOOKUP($B436,Miljövärden!$B$2:$H$551,MATCH(G$2,Miljövärden!$B$2:$H$2,0),FALSE),"Nej, saknas")</f>
        <v>Nej</v>
      </c>
      <c r="H436" s="12" t="str">
        <f>IFERROR(VLOOKUP($B436,Miljövärden!$B$2:$H$551,MATCH(H$2,Miljövärden!$B$2:$H$2,0),FALSE),"Nej, saknas")</f>
        <v>Nej</v>
      </c>
      <c r="P436" s="17" t="str">
        <f t="shared" si="12"/>
        <v>nej</v>
      </c>
      <c r="R436">
        <f t="shared" si="13"/>
        <v>340</v>
      </c>
    </row>
    <row r="437" spans="1:18" x14ac:dyDescent="0.25">
      <c r="A437" s="2" t="s">
        <v>627</v>
      </c>
      <c r="B437" s="2" t="s">
        <v>630</v>
      </c>
      <c r="C437" t="str">
        <f>IFERROR(VLOOKUP($B437,Miljövärden!$B$2:$H$551,MATCH(C$2,Miljövärden!$B$2:$H$2,0),FALSE),"Saknas")</f>
        <v/>
      </c>
      <c r="D437" t="str">
        <f>IFERROR(VLOOKUP($B437,Miljövärden!$B$2:$H$551,MATCH(D$2,Miljövärden!$B$2:$H$2,0),FALSE),"Saknas")</f>
        <v/>
      </c>
      <c r="E437" t="str">
        <f>IFERROR(VLOOKUP($B437,Miljövärden!$B$2:$H$551,MATCH(E$2,Miljövärden!$B$2:$H$2,0),FALSE),"Saknas")</f>
        <v/>
      </c>
      <c r="F437" t="str">
        <f>IFERROR(VLOOKUP($B437,Miljövärden!$B$2:$H$551,MATCH(F$2,Miljövärden!$B$2:$H$2,0),FALSE),"Saknas")</f>
        <v/>
      </c>
      <c r="G437" t="str">
        <f>IFERROR(VLOOKUP($B437,Miljövärden!$B$2:$H$551,MATCH(G$2,Miljövärden!$B$2:$H$2,0),FALSE),"Nej, saknas")</f>
        <v>Nej</v>
      </c>
      <c r="H437" s="12" t="str">
        <f>IFERROR(VLOOKUP($B437,Miljövärden!$B$2:$H$551,MATCH(H$2,Miljövärden!$B$2:$H$2,0),FALSE),"Nej, saknas")</f>
        <v>Nej</v>
      </c>
      <c r="P437" s="17" t="str">
        <f t="shared" si="12"/>
        <v>nej</v>
      </c>
      <c r="R437">
        <f t="shared" si="13"/>
        <v>340</v>
      </c>
    </row>
    <row r="438" spans="1:18" x14ac:dyDescent="0.25">
      <c r="A438" s="2" t="s">
        <v>631</v>
      </c>
      <c r="B438" s="2" t="s">
        <v>632</v>
      </c>
      <c r="C438">
        <f>IFERROR(VLOOKUP($B438,Miljövärden!$B$2:$H$551,MATCH(C$2,Miljövärden!$B$2:$H$2,0),FALSE),"Saknas")</f>
        <v>6.1844200000000002E-2</v>
      </c>
      <c r="D438">
        <f>IFERROR(VLOOKUP($B438,Miljövärden!$B$2:$H$551,MATCH(D$2,Miljövärden!$B$2:$H$2,0),FALSE),"Saknas")</f>
        <v>10.8163</v>
      </c>
      <c r="E438">
        <f>IFERROR(VLOOKUP($B438,Miljövärden!$B$2:$H$551,MATCH(E$2,Miljövärden!$B$2:$H$2,0),FALSE),"Saknas")</f>
        <v>10.4619</v>
      </c>
      <c r="F438">
        <f>IFERROR(VLOOKUP($B438,Miljövärden!$B$2:$H$551,MATCH(F$2,Miljövärden!$B$2:$H$2,0),FALSE),"Saknas")</f>
        <v>0</v>
      </c>
      <c r="G438" t="str">
        <f>IFERROR(VLOOKUP($B438,Miljövärden!$B$2:$H$551,MATCH(G$2,Miljövärden!$B$2:$H$2,0),FALSE),"Nej, saknas")</f>
        <v>Ja</v>
      </c>
      <c r="H438" s="12" t="str">
        <f>IFERROR(VLOOKUP($B438,Miljövärden!$B$2:$H$551,MATCH(H$2,Miljövärden!$B$2:$H$2,0),FALSE),"Nej, saknas")</f>
        <v>Ja</v>
      </c>
      <c r="P438" s="17" t="str">
        <f t="shared" si="12"/>
        <v>ja</v>
      </c>
      <c r="R438">
        <f t="shared" si="13"/>
        <v>341</v>
      </c>
    </row>
    <row r="439" spans="1:18" x14ac:dyDescent="0.25">
      <c r="A439" s="2" t="s">
        <v>631</v>
      </c>
      <c r="B439" s="2" t="s">
        <v>633</v>
      </c>
      <c r="C439">
        <f>IFERROR(VLOOKUP($B439,Miljövärden!$B$2:$H$551,MATCH(C$2,Miljövärden!$B$2:$H$2,0),FALSE),"Saknas")</f>
        <v>7.5818700000000003E-2</v>
      </c>
      <c r="D439">
        <f>IFERROR(VLOOKUP($B439,Miljövärden!$B$2:$H$551,MATCH(D$2,Miljövärden!$B$2:$H$2,0),FALSE),"Saknas")</f>
        <v>11.3428</v>
      </c>
      <c r="E439">
        <f>IFERROR(VLOOKUP($B439,Miljövärden!$B$2:$H$551,MATCH(E$2,Miljövärden!$B$2:$H$2,0),FALSE),"Saknas")</f>
        <v>11.9114</v>
      </c>
      <c r="F439">
        <f>IFERROR(VLOOKUP($B439,Miljövärden!$B$2:$H$551,MATCH(F$2,Miljövärden!$B$2:$H$2,0),FALSE),"Saknas")</f>
        <v>0</v>
      </c>
      <c r="G439" t="str">
        <f>IFERROR(VLOOKUP($B439,Miljövärden!$B$2:$H$551,MATCH(G$2,Miljövärden!$B$2:$H$2,0),FALSE),"Nej, saknas")</f>
        <v>Ja</v>
      </c>
      <c r="H439" s="12" t="str">
        <f>IFERROR(VLOOKUP($B439,Miljövärden!$B$2:$H$551,MATCH(H$2,Miljövärden!$B$2:$H$2,0),FALSE),"Nej, saknas")</f>
        <v>Ja</v>
      </c>
      <c r="P439" s="17" t="str">
        <f t="shared" si="12"/>
        <v>ja</v>
      </c>
      <c r="R439">
        <f t="shared" si="13"/>
        <v>342</v>
      </c>
    </row>
    <row r="440" spans="1:18" x14ac:dyDescent="0.25">
      <c r="A440" s="2" t="s">
        <v>631</v>
      </c>
      <c r="B440" s="2" t="s">
        <v>634</v>
      </c>
      <c r="C440">
        <f>IFERROR(VLOOKUP($B440,Miljövärden!$B$2:$H$551,MATCH(C$2,Miljövärden!$B$2:$H$2,0),FALSE),"Saknas")</f>
        <v>4.4145499999999997E-2</v>
      </c>
      <c r="D440">
        <f>IFERROR(VLOOKUP($B440,Miljövärden!$B$2:$H$551,MATCH(D$2,Miljövärden!$B$2:$H$2,0),FALSE),"Saknas")</f>
        <v>12.206099999999999</v>
      </c>
      <c r="E440">
        <f>IFERROR(VLOOKUP($B440,Miljövärden!$B$2:$H$551,MATCH(E$2,Miljövärden!$B$2:$H$2,0),FALSE),"Saknas")</f>
        <v>9.3409499999999994</v>
      </c>
      <c r="F440">
        <f>IFERROR(VLOOKUP($B440,Miljövärden!$B$2:$H$551,MATCH(F$2,Miljövärden!$B$2:$H$2,0),FALSE),"Saknas")</f>
        <v>0</v>
      </c>
      <c r="G440" t="str">
        <f>IFERROR(VLOOKUP($B440,Miljövärden!$B$2:$H$551,MATCH(G$2,Miljövärden!$B$2:$H$2,0),FALSE),"Nej, saknas")</f>
        <v>Ja</v>
      </c>
      <c r="H440" s="12" t="str">
        <f>IFERROR(VLOOKUP($B440,Miljövärden!$B$2:$H$551,MATCH(H$2,Miljövärden!$B$2:$H$2,0),FALSE),"Nej, saknas")</f>
        <v>Ja</v>
      </c>
      <c r="P440" s="17" t="str">
        <f t="shared" si="12"/>
        <v>ja</v>
      </c>
      <c r="R440">
        <f t="shared" si="13"/>
        <v>343</v>
      </c>
    </row>
    <row r="441" spans="1:18" x14ac:dyDescent="0.25">
      <c r="A441" s="2" t="s">
        <v>631</v>
      </c>
      <c r="B441" s="2" t="s">
        <v>635</v>
      </c>
      <c r="C441">
        <f>IFERROR(VLOOKUP($B441,Miljövärden!$B$2:$H$551,MATCH(C$2,Miljövärden!$B$2:$H$2,0),FALSE),"Saknas")</f>
        <v>6.6449300000000003E-2</v>
      </c>
      <c r="D441">
        <f>IFERROR(VLOOKUP($B441,Miljövärden!$B$2:$H$551,MATCH(D$2,Miljövärden!$B$2:$H$2,0),FALSE),"Saknas")</f>
        <v>21.933599999999998</v>
      </c>
      <c r="E441">
        <f>IFERROR(VLOOKUP($B441,Miljövärden!$B$2:$H$551,MATCH(E$2,Miljövärden!$B$2:$H$2,0),FALSE),"Saknas")</f>
        <v>7.3996199999999996</v>
      </c>
      <c r="F441">
        <f>IFERROR(VLOOKUP($B441,Miljövärden!$B$2:$H$551,MATCH(F$2,Miljövärden!$B$2:$H$2,0),FALSE),"Saknas")</f>
        <v>5.8755400000000003E-3</v>
      </c>
      <c r="G441" t="str">
        <f>IFERROR(VLOOKUP($B441,Miljövärden!$B$2:$H$551,MATCH(G$2,Miljövärden!$B$2:$H$2,0),FALSE),"Nej, saknas")</f>
        <v>Nej</v>
      </c>
      <c r="H441" s="12" t="str">
        <f>IFERROR(VLOOKUP($B441,Miljövärden!$B$2:$H$551,MATCH(H$2,Miljövärden!$B$2:$H$2,0),FALSE),"Nej, saknas")</f>
        <v>Ja</v>
      </c>
      <c r="P441" s="17" t="str">
        <f t="shared" si="12"/>
        <v>ja</v>
      </c>
      <c r="R441">
        <f t="shared" si="13"/>
        <v>344</v>
      </c>
    </row>
    <row r="442" spans="1:18" x14ac:dyDescent="0.25">
      <c r="A442" s="2" t="s">
        <v>636</v>
      </c>
      <c r="B442" s="2" t="s">
        <v>637</v>
      </c>
      <c r="C442">
        <f>IFERROR(VLOOKUP($B442,Miljövärden!$B$2:$H$551,MATCH(C$2,Miljövärden!$B$2:$H$2,0),FALSE),"Saknas")</f>
        <v>0</v>
      </c>
      <c r="D442">
        <f>IFERROR(VLOOKUP($B442,Miljövärden!$B$2:$H$551,MATCH(D$2,Miljövärden!$B$2:$H$2,0),FALSE),"Saknas")</f>
        <v>0</v>
      </c>
      <c r="E442">
        <f>IFERROR(VLOOKUP($B442,Miljövärden!$B$2:$H$551,MATCH(E$2,Miljövärden!$B$2:$H$2,0),FALSE),"Saknas")</f>
        <v>0</v>
      </c>
      <c r="F442">
        <f>IFERROR(VLOOKUP($B442,Miljövärden!$B$2:$H$551,MATCH(F$2,Miljövärden!$B$2:$H$2,0),FALSE),"Saknas")</f>
        <v>0</v>
      </c>
      <c r="G442" t="str">
        <f>IFERROR(VLOOKUP($B442,Miljövärden!$B$2:$H$551,MATCH(G$2,Miljövärden!$B$2:$H$2,0),FALSE),"Nej, saknas")</f>
        <v>Nej</v>
      </c>
      <c r="H442" s="12" t="str">
        <f>IFERROR(VLOOKUP($B442,Miljövärden!$B$2:$H$551,MATCH(H$2,Miljövärden!$B$2:$H$2,0),FALSE),"Nej, saknas")</f>
        <v>Nej</v>
      </c>
      <c r="P442" s="17" t="str">
        <f t="shared" si="12"/>
        <v>nej</v>
      </c>
      <c r="R442">
        <f t="shared" si="13"/>
        <v>344</v>
      </c>
    </row>
    <row r="443" spans="1:18" x14ac:dyDescent="0.25">
      <c r="A443" s="2" t="s">
        <v>638</v>
      </c>
      <c r="B443" s="2" t="s">
        <v>639</v>
      </c>
      <c r="C443">
        <f>IFERROR(VLOOKUP($B443,Miljövärden!$B$2:$H$551,MATCH(C$2,Miljövärden!$B$2:$H$2,0),FALSE),"Saknas")</f>
        <v>0.178647</v>
      </c>
      <c r="D443">
        <f>IFERROR(VLOOKUP($B443,Miljövärden!$B$2:$H$551,MATCH(D$2,Miljövärden!$B$2:$H$2,0),FALSE),"Saknas")</f>
        <v>27.879200000000001</v>
      </c>
      <c r="E443">
        <f>IFERROR(VLOOKUP($B443,Miljövärden!$B$2:$H$551,MATCH(E$2,Miljövärden!$B$2:$H$2,0),FALSE),"Saknas")</f>
        <v>9.7584599999999995</v>
      </c>
      <c r="F443">
        <f>IFERROR(VLOOKUP($B443,Miljövärden!$B$2:$H$551,MATCH(F$2,Miljövärden!$B$2:$H$2,0),FALSE),"Saknas")</f>
        <v>3.1149199999999998E-2</v>
      </c>
      <c r="G443" t="str">
        <f>IFERROR(VLOOKUP($B443,Miljövärden!$B$2:$H$551,MATCH(G$2,Miljövärden!$B$2:$H$2,0),FALSE),"Nej, saknas")</f>
        <v>Ja</v>
      </c>
      <c r="H443" s="12" t="str">
        <f>IFERROR(VLOOKUP($B443,Miljövärden!$B$2:$H$551,MATCH(H$2,Miljövärden!$B$2:$H$2,0),FALSE),"Nej, saknas")</f>
        <v>Ja</v>
      </c>
      <c r="P443" s="17" t="str">
        <f t="shared" si="12"/>
        <v>ja</v>
      </c>
      <c r="R443">
        <f t="shared" si="13"/>
        <v>345</v>
      </c>
    </row>
    <row r="444" spans="1:18" x14ac:dyDescent="0.25">
      <c r="A444" s="2" t="s">
        <v>640</v>
      </c>
      <c r="B444" s="2" t="s">
        <v>641</v>
      </c>
      <c r="C444">
        <f>IFERROR(VLOOKUP($B444,Miljövärden!$B$2:$H$551,MATCH(C$2,Miljövärden!$B$2:$H$2,0),FALSE),"Saknas")</f>
        <v>0.20167099999999999</v>
      </c>
      <c r="D444">
        <f>IFERROR(VLOOKUP($B444,Miljövärden!$B$2:$H$551,MATCH(D$2,Miljövärden!$B$2:$H$2,0),FALSE),"Saknas")</f>
        <v>20.120999999999999</v>
      </c>
      <c r="E444">
        <f>IFERROR(VLOOKUP($B444,Miljövärden!$B$2:$H$551,MATCH(E$2,Miljövärden!$B$2:$H$2,0),FALSE),"Saknas")</f>
        <v>15.9869</v>
      </c>
      <c r="F444">
        <f>IFERROR(VLOOKUP($B444,Miljövärden!$B$2:$H$551,MATCH(F$2,Miljövärden!$B$2:$H$2,0),FALSE),"Saknas")</f>
        <v>2.7476400000000002E-2</v>
      </c>
      <c r="G444" t="str">
        <f>IFERROR(VLOOKUP($B444,Miljövärden!$B$2:$H$551,MATCH(G$2,Miljövärden!$B$2:$H$2,0),FALSE),"Nej, saknas")</f>
        <v>Nej</v>
      </c>
      <c r="H444" s="12" t="str">
        <f>IFERROR(VLOOKUP($B444,Miljövärden!$B$2:$H$551,MATCH(H$2,Miljövärden!$B$2:$H$2,0),FALSE),"Nej, saknas")</f>
        <v>Ja</v>
      </c>
      <c r="P444" s="17" t="str">
        <f t="shared" si="12"/>
        <v>ja</v>
      </c>
      <c r="R444">
        <f t="shared" si="13"/>
        <v>346</v>
      </c>
    </row>
    <row r="445" spans="1:18" x14ac:dyDescent="0.25">
      <c r="A445" s="2" t="s">
        <v>640</v>
      </c>
      <c r="B445" s="2" t="s">
        <v>642</v>
      </c>
      <c r="C445">
        <f>IFERROR(VLOOKUP($B445,Miljövärden!$B$2:$H$551,MATCH(C$2,Miljövärden!$B$2:$H$2,0),FALSE),"Saknas")</f>
        <v>0</v>
      </c>
      <c r="D445">
        <f>IFERROR(VLOOKUP($B445,Miljövärden!$B$2:$H$551,MATCH(D$2,Miljövärden!$B$2:$H$2,0),FALSE),"Saknas")</f>
        <v>0</v>
      </c>
      <c r="E445">
        <f>IFERROR(VLOOKUP($B445,Miljövärden!$B$2:$H$551,MATCH(E$2,Miljövärden!$B$2:$H$2,0),FALSE),"Saknas")</f>
        <v>0</v>
      </c>
      <c r="F445">
        <f>IFERROR(VLOOKUP($B445,Miljövärden!$B$2:$H$551,MATCH(F$2,Miljövärden!$B$2:$H$2,0),FALSE),"Saknas")</f>
        <v>0</v>
      </c>
      <c r="G445" t="str">
        <f>IFERROR(VLOOKUP($B445,Miljövärden!$B$2:$H$551,MATCH(G$2,Miljövärden!$B$2:$H$2,0),FALSE),"Nej, saknas")</f>
        <v>Nej</v>
      </c>
      <c r="H445" s="12" t="str">
        <f>IFERROR(VLOOKUP($B445,Miljövärden!$B$2:$H$551,MATCH(H$2,Miljövärden!$B$2:$H$2,0),FALSE),"Nej, saknas")</f>
        <v>Nej</v>
      </c>
      <c r="P445" s="17" t="str">
        <f t="shared" si="12"/>
        <v>nej</v>
      </c>
      <c r="R445">
        <f t="shared" si="13"/>
        <v>346</v>
      </c>
    </row>
    <row r="446" spans="1:18" x14ac:dyDescent="0.25">
      <c r="A446" s="2" t="s">
        <v>640</v>
      </c>
      <c r="B446" s="2" t="s">
        <v>643</v>
      </c>
      <c r="C446">
        <f>IFERROR(VLOOKUP($B446,Miljövärden!$B$2:$H$551,MATCH(C$2,Miljövärden!$B$2:$H$2,0),FALSE),"Saknas")</f>
        <v>0.101939</v>
      </c>
      <c r="D446">
        <f>IFERROR(VLOOKUP($B446,Miljövärden!$B$2:$H$551,MATCH(D$2,Miljövärden!$B$2:$H$2,0),FALSE),"Saknas")</f>
        <v>15.9368</v>
      </c>
      <c r="E446">
        <f>IFERROR(VLOOKUP($B446,Miljövärden!$B$2:$H$551,MATCH(E$2,Miljövärden!$B$2:$H$2,0),FALSE),"Saknas")</f>
        <v>2.5310199999999998</v>
      </c>
      <c r="F446">
        <f>IFERROR(VLOOKUP($B446,Miljövärden!$B$2:$H$551,MATCH(F$2,Miljövärden!$B$2:$H$2,0),FALSE),"Saknas")</f>
        <v>1.4972900000000001E-2</v>
      </c>
      <c r="G446" t="str">
        <f>IFERROR(VLOOKUP($B446,Miljövärden!$B$2:$H$551,MATCH(G$2,Miljövärden!$B$2:$H$2,0),FALSE),"Nej, saknas")</f>
        <v>Nej</v>
      </c>
      <c r="H446" s="12" t="str">
        <f>IFERROR(VLOOKUP($B446,Miljövärden!$B$2:$H$551,MATCH(H$2,Miljövärden!$B$2:$H$2,0),FALSE),"Nej, saknas")</f>
        <v>Ja</v>
      </c>
      <c r="P446" s="17" t="str">
        <f t="shared" si="12"/>
        <v>ja</v>
      </c>
      <c r="R446">
        <f t="shared" si="13"/>
        <v>347</v>
      </c>
    </row>
    <row r="447" spans="1:18" x14ac:dyDescent="0.25">
      <c r="A447" s="2" t="s">
        <v>644</v>
      </c>
      <c r="B447" s="2" t="s">
        <v>645</v>
      </c>
      <c r="C447">
        <f>IFERROR(VLOOKUP($B447,Miljövärden!$B$2:$H$551,MATCH(C$2,Miljövärden!$B$2:$H$2,0),FALSE),"Saknas")</f>
        <v>0</v>
      </c>
      <c r="D447">
        <f>IFERROR(VLOOKUP($B447,Miljövärden!$B$2:$H$551,MATCH(D$2,Miljövärden!$B$2:$H$2,0),FALSE),"Saknas")</f>
        <v>0</v>
      </c>
      <c r="E447">
        <f>IFERROR(VLOOKUP($B447,Miljövärden!$B$2:$H$551,MATCH(E$2,Miljövärden!$B$2:$H$2,0),FALSE),"Saknas")</f>
        <v>0</v>
      </c>
      <c r="F447">
        <f>IFERROR(VLOOKUP($B447,Miljövärden!$B$2:$H$551,MATCH(F$2,Miljövärden!$B$2:$H$2,0),FALSE),"Saknas")</f>
        <v>0</v>
      </c>
      <c r="G447" t="str">
        <f>IFERROR(VLOOKUP($B447,Miljövärden!$B$2:$H$551,MATCH(G$2,Miljövärden!$B$2:$H$2,0),FALSE),"Nej, saknas")</f>
        <v>Nej</v>
      </c>
      <c r="H447" s="12" t="str">
        <f>IFERROR(VLOOKUP($B447,Miljövärden!$B$2:$H$551,MATCH(H$2,Miljövärden!$B$2:$H$2,0),FALSE),"Nej, saknas")</f>
        <v>Nej</v>
      </c>
      <c r="P447" s="17" t="str">
        <f t="shared" si="12"/>
        <v>nej</v>
      </c>
      <c r="R447">
        <f t="shared" si="13"/>
        <v>347</v>
      </c>
    </row>
    <row r="448" spans="1:18" x14ac:dyDescent="0.25">
      <c r="A448" s="2" t="s">
        <v>647</v>
      </c>
      <c r="B448" s="2" t="s">
        <v>648</v>
      </c>
      <c r="C448">
        <f>IFERROR(VLOOKUP($B448,Miljövärden!$B$2:$H$551,MATCH(C$2,Miljövärden!$B$2:$H$2,0),FALSE),"Saknas")</f>
        <v>0</v>
      </c>
      <c r="D448">
        <f>IFERROR(VLOOKUP($B448,Miljövärden!$B$2:$H$551,MATCH(D$2,Miljövärden!$B$2:$H$2,0),FALSE),"Saknas")</f>
        <v>0</v>
      </c>
      <c r="E448">
        <f>IFERROR(VLOOKUP($B448,Miljövärden!$B$2:$H$551,MATCH(E$2,Miljövärden!$B$2:$H$2,0),FALSE),"Saknas")</f>
        <v>0</v>
      </c>
      <c r="F448">
        <f>IFERROR(VLOOKUP($B448,Miljövärden!$B$2:$H$551,MATCH(F$2,Miljövärden!$B$2:$H$2,0),FALSE),"Saknas")</f>
        <v>0</v>
      </c>
      <c r="G448" t="str">
        <f>IFERROR(VLOOKUP($B448,Miljövärden!$B$2:$H$551,MATCH(G$2,Miljövärden!$B$2:$H$2,0),FALSE),"Nej, saknas")</f>
        <v>Nej</v>
      </c>
      <c r="H448" s="12" t="str">
        <f>IFERROR(VLOOKUP($B448,Miljövärden!$B$2:$H$551,MATCH(H$2,Miljövärden!$B$2:$H$2,0),FALSE),"Nej, saknas")</f>
        <v>Nej</v>
      </c>
      <c r="P448" s="17" t="str">
        <f t="shared" si="12"/>
        <v>nej</v>
      </c>
      <c r="R448">
        <f t="shared" si="13"/>
        <v>347</v>
      </c>
    </row>
    <row r="449" spans="1:18" x14ac:dyDescent="0.25">
      <c r="A449" s="2" t="s">
        <v>650</v>
      </c>
      <c r="B449" s="2" t="s">
        <v>651</v>
      </c>
      <c r="C449">
        <f>IFERROR(VLOOKUP($B449,Miljövärden!$B$2:$H$551,MATCH(C$2,Miljövärden!$B$2:$H$2,0),FALSE),"Saknas")</f>
        <v>0.100579</v>
      </c>
      <c r="D449">
        <f>IFERROR(VLOOKUP($B449,Miljövärden!$B$2:$H$551,MATCH(D$2,Miljövärden!$B$2:$H$2,0),FALSE),"Saknas")</f>
        <v>33.7376</v>
      </c>
      <c r="E449">
        <f>IFERROR(VLOOKUP($B449,Miljövärden!$B$2:$H$551,MATCH(E$2,Miljövärden!$B$2:$H$2,0),FALSE),"Saknas")</f>
        <v>3.67231</v>
      </c>
      <c r="F449">
        <f>IFERROR(VLOOKUP($B449,Miljövärden!$B$2:$H$551,MATCH(F$2,Miljövärden!$B$2:$H$2,0),FALSE),"Saknas")</f>
        <v>4.3821399999999996E-3</v>
      </c>
      <c r="G449" t="str">
        <f>IFERROR(VLOOKUP($B449,Miljövärden!$B$2:$H$551,MATCH(G$2,Miljövärden!$B$2:$H$2,0),FALSE),"Nej, saknas")</f>
        <v>Ja</v>
      </c>
      <c r="H449" s="12" t="str">
        <f>IFERROR(VLOOKUP($B449,Miljövärden!$B$2:$H$551,MATCH(H$2,Miljövärden!$B$2:$H$2,0),FALSE),"Nej, saknas")</f>
        <v>Ja</v>
      </c>
      <c r="P449" s="17" t="str">
        <f t="shared" si="12"/>
        <v>ja</v>
      </c>
      <c r="R449">
        <f t="shared" si="13"/>
        <v>348</v>
      </c>
    </row>
    <row r="450" spans="1:18" x14ac:dyDescent="0.25">
      <c r="A450" s="2" t="s">
        <v>650</v>
      </c>
      <c r="B450" s="2" t="s">
        <v>652</v>
      </c>
      <c r="C450">
        <f>IFERROR(VLOOKUP($B450,Miljövärden!$B$2:$H$551,MATCH(C$2,Miljövärden!$B$2:$H$2,0),FALSE),"Saknas")</f>
        <v>0.20671999999999999</v>
      </c>
      <c r="D450">
        <f>IFERROR(VLOOKUP($B450,Miljövärden!$B$2:$H$551,MATCH(D$2,Miljövärden!$B$2:$H$2,0),FALSE),"Saknas")</f>
        <v>8.8979999999999997</v>
      </c>
      <c r="E450">
        <f>IFERROR(VLOOKUP($B450,Miljövärden!$B$2:$H$551,MATCH(E$2,Miljövärden!$B$2:$H$2,0),FALSE),"Saknas")</f>
        <v>19.909500000000001</v>
      </c>
      <c r="F450">
        <f>IFERROR(VLOOKUP($B450,Miljövärden!$B$2:$H$551,MATCH(F$2,Miljövärden!$B$2:$H$2,0),FALSE),"Saknas")</f>
        <v>0</v>
      </c>
      <c r="G450" t="str">
        <f>IFERROR(VLOOKUP($B450,Miljövärden!$B$2:$H$551,MATCH(G$2,Miljövärden!$B$2:$H$2,0),FALSE),"Nej, saknas")</f>
        <v>Nej</v>
      </c>
      <c r="H450" s="12" t="str">
        <f>IFERROR(VLOOKUP($B450,Miljövärden!$B$2:$H$551,MATCH(H$2,Miljövärden!$B$2:$H$2,0),FALSE),"Nej, saknas")</f>
        <v>Ja</v>
      </c>
      <c r="P450" s="17" t="str">
        <f t="shared" si="12"/>
        <v>ja</v>
      </c>
      <c r="R450">
        <f t="shared" si="13"/>
        <v>349</v>
      </c>
    </row>
    <row r="451" spans="1:18" x14ac:dyDescent="0.25">
      <c r="A451" s="2" t="s">
        <v>650</v>
      </c>
      <c r="B451" s="2" t="s">
        <v>653</v>
      </c>
      <c r="C451">
        <f>IFERROR(VLOOKUP($B451,Miljövärden!$B$2:$H$551,MATCH(C$2,Miljövärden!$B$2:$H$2,0),FALSE),"Saknas")</f>
        <v>0.20658599999999999</v>
      </c>
      <c r="D451">
        <f>IFERROR(VLOOKUP($B451,Miljövärden!$B$2:$H$551,MATCH(D$2,Miljövärden!$B$2:$H$2,0),FALSE),"Saknas")</f>
        <v>10.517099999999999</v>
      </c>
      <c r="E451">
        <f>IFERROR(VLOOKUP($B451,Miljövärden!$B$2:$H$551,MATCH(E$2,Miljövärden!$B$2:$H$2,0),FALSE),"Saknas")</f>
        <v>21.397600000000001</v>
      </c>
      <c r="F451">
        <f>IFERROR(VLOOKUP($B451,Miljövärden!$B$2:$H$551,MATCH(F$2,Miljövärden!$B$2:$H$2,0),FALSE),"Saknas")</f>
        <v>2.2049700000000001E-3</v>
      </c>
      <c r="G451" t="str">
        <f>IFERROR(VLOOKUP($B451,Miljövärden!$B$2:$H$551,MATCH(G$2,Miljövärden!$B$2:$H$2,0),FALSE),"Nej, saknas")</f>
        <v>Ja</v>
      </c>
      <c r="H451" s="12" t="str">
        <f>IFERROR(VLOOKUP($B451,Miljövärden!$B$2:$H$551,MATCH(H$2,Miljövärden!$B$2:$H$2,0),FALSE),"Nej, saknas")</f>
        <v>Ja</v>
      </c>
      <c r="P451" s="17" t="str">
        <f t="shared" ref="P451:P476" si="14">IF(K451="x","nej",
IF(L451="x","ja",
IF(H451="ja","ja","nej")))</f>
        <v>ja</v>
      </c>
      <c r="R451">
        <f t="shared" si="13"/>
        <v>350</v>
      </c>
    </row>
    <row r="452" spans="1:18" x14ac:dyDescent="0.25">
      <c r="A452" s="2" t="s">
        <v>650</v>
      </c>
      <c r="B452" s="2" t="s">
        <v>654</v>
      </c>
      <c r="C452">
        <f>IFERROR(VLOOKUP($B452,Miljövärden!$B$2:$H$551,MATCH(C$2,Miljövärden!$B$2:$H$2,0),FALSE),"Saknas")</f>
        <v>0.13073599999999999</v>
      </c>
      <c r="D452">
        <f>IFERROR(VLOOKUP($B452,Miljövärden!$B$2:$H$551,MATCH(D$2,Miljövärden!$B$2:$H$2,0),FALSE),"Saknas")</f>
        <v>17.548100000000002</v>
      </c>
      <c r="E452">
        <f>IFERROR(VLOOKUP($B452,Miljövärden!$B$2:$H$551,MATCH(E$2,Miljövärden!$B$2:$H$2,0),FALSE),"Saknas")</f>
        <v>4.4289100000000001</v>
      </c>
      <c r="F452">
        <f>IFERROR(VLOOKUP($B452,Miljövärden!$B$2:$H$551,MATCH(F$2,Miljövärden!$B$2:$H$2,0),FALSE),"Saknas")</f>
        <v>1.74128E-3</v>
      </c>
      <c r="G452" t="str">
        <f>IFERROR(VLOOKUP($B452,Miljövärden!$B$2:$H$551,MATCH(G$2,Miljövärden!$B$2:$H$2,0),FALSE),"Nej, saknas")</f>
        <v>Ja</v>
      </c>
      <c r="H452" s="12" t="str">
        <f>IFERROR(VLOOKUP($B452,Miljövärden!$B$2:$H$551,MATCH(H$2,Miljövärden!$B$2:$H$2,0),FALSE),"Nej, saknas")</f>
        <v>Ja</v>
      </c>
      <c r="P452" s="17" t="str">
        <f t="shared" si="14"/>
        <v>ja</v>
      </c>
      <c r="R452">
        <f t="shared" si="13"/>
        <v>351</v>
      </c>
    </row>
    <row r="453" spans="1:18" x14ac:dyDescent="0.25">
      <c r="A453" s="2" t="s">
        <v>655</v>
      </c>
      <c r="B453" s="2" t="s">
        <v>656</v>
      </c>
      <c r="C453">
        <f>IFERROR(VLOOKUP($B453,Miljövärden!$B$2:$H$551,MATCH(C$2,Miljövärden!$B$2:$H$2,0),FALSE),"Saknas")</f>
        <v>0.123978</v>
      </c>
      <c r="D453">
        <f>IFERROR(VLOOKUP($B453,Miljövärden!$B$2:$H$551,MATCH(D$2,Miljövärden!$B$2:$H$2,0),FALSE),"Saknas")</f>
        <v>25.648800000000001</v>
      </c>
      <c r="E453">
        <f>IFERROR(VLOOKUP($B453,Miljövärden!$B$2:$H$551,MATCH(E$2,Miljövärden!$B$2:$H$2,0),FALSE),"Saknas")</f>
        <v>9.1397999999999993</v>
      </c>
      <c r="F453">
        <f>IFERROR(VLOOKUP($B453,Miljövärden!$B$2:$H$551,MATCH(F$2,Miljövärden!$B$2:$H$2,0),FALSE),"Saknas")</f>
        <v>1.89252E-2</v>
      </c>
      <c r="G453" t="str">
        <f>IFERROR(VLOOKUP($B453,Miljövärden!$B$2:$H$551,MATCH(G$2,Miljövärden!$B$2:$H$2,0),FALSE),"Nej, saknas")</f>
        <v>Nej</v>
      </c>
      <c r="H453" s="12" t="str">
        <f>IFERROR(VLOOKUP($B453,Miljövärden!$B$2:$H$551,MATCH(H$2,Miljövärden!$B$2:$H$2,0),FALSE),"Nej, saknas")</f>
        <v>Ja</v>
      </c>
      <c r="P453" s="17" t="str">
        <f t="shared" si="14"/>
        <v>ja</v>
      </c>
      <c r="R453">
        <f t="shared" ref="R453:R476" si="15">IF(ISERROR(P453),R452,IF(P453="ja",R452+1,R452))</f>
        <v>352</v>
      </c>
    </row>
    <row r="454" spans="1:18" x14ac:dyDescent="0.25">
      <c r="A454" s="2" t="s">
        <v>657</v>
      </c>
      <c r="B454" s="2" t="s">
        <v>658</v>
      </c>
      <c r="C454">
        <f>IFERROR(VLOOKUP($B454,Miljövärden!$B$2:$H$551,MATCH(C$2,Miljövärden!$B$2:$H$2,0),FALSE),"Saknas")</f>
        <v>0.167324</v>
      </c>
      <c r="D454">
        <f>IFERROR(VLOOKUP($B454,Miljövärden!$B$2:$H$551,MATCH(D$2,Miljövärden!$B$2:$H$2,0),FALSE),"Saknas")</f>
        <v>33.576300000000003</v>
      </c>
      <c r="E454">
        <f>IFERROR(VLOOKUP($B454,Miljövärden!$B$2:$H$551,MATCH(E$2,Miljövärden!$B$2:$H$2,0),FALSE),"Saknas")</f>
        <v>7.5478199999999998</v>
      </c>
      <c r="F454">
        <f>IFERROR(VLOOKUP($B454,Miljövärden!$B$2:$H$551,MATCH(F$2,Miljövärden!$B$2:$H$2,0),FALSE),"Saknas")</f>
        <v>5.1969500000000002E-2</v>
      </c>
      <c r="G454" t="str">
        <f>IFERROR(VLOOKUP($B454,Miljövärden!$B$2:$H$551,MATCH(G$2,Miljövärden!$B$2:$H$2,0),FALSE),"Nej, saknas")</f>
        <v>Nej</v>
      </c>
      <c r="H454" s="12" t="str">
        <f>IFERROR(VLOOKUP($B454,Miljövärden!$B$2:$H$551,MATCH(H$2,Miljövärden!$B$2:$H$2,0),FALSE),"Nej, saknas")</f>
        <v>Ja</v>
      </c>
      <c r="P454" s="17" t="str">
        <f t="shared" si="14"/>
        <v>ja</v>
      </c>
      <c r="R454">
        <f t="shared" si="15"/>
        <v>353</v>
      </c>
    </row>
    <row r="455" spans="1:18" x14ac:dyDescent="0.25">
      <c r="A455" s="2" t="s">
        <v>659</v>
      </c>
      <c r="B455" s="2" t="s">
        <v>21</v>
      </c>
      <c r="C455">
        <f>IFERROR(VLOOKUP($B455,Miljövärden!$B$2:$H$551,MATCH(C$2,Miljövärden!$B$2:$H$2,0),FALSE),"Saknas")</f>
        <v>0</v>
      </c>
      <c r="D455">
        <f>IFERROR(VLOOKUP($B455,Miljövärden!$B$2:$H$551,MATCH(D$2,Miljövärden!$B$2:$H$2,0),FALSE),"Saknas")</f>
        <v>0</v>
      </c>
      <c r="E455">
        <f>IFERROR(VLOOKUP($B455,Miljövärden!$B$2:$H$551,MATCH(E$2,Miljövärden!$B$2:$H$2,0),FALSE),"Saknas")</f>
        <v>0</v>
      </c>
      <c r="F455">
        <f>IFERROR(VLOOKUP($B455,Miljövärden!$B$2:$H$551,MATCH(F$2,Miljövärden!$B$2:$H$2,0),FALSE),"Saknas")</f>
        <v>0</v>
      </c>
      <c r="G455" t="str">
        <f>IFERROR(VLOOKUP($B455,Miljövärden!$B$2:$H$551,MATCH(G$2,Miljövärden!$B$2:$H$2,0),FALSE),"Nej, saknas")</f>
        <v>Nej</v>
      </c>
      <c r="H455" s="12" t="str">
        <f>IFERROR(VLOOKUP($B455,Miljövärden!$B$2:$H$551,MATCH(H$2,Miljövärden!$B$2:$H$2,0),FALSE),"Nej, saknas")</f>
        <v>Nej</v>
      </c>
      <c r="P455" s="17" t="str">
        <f t="shared" si="14"/>
        <v>nej</v>
      </c>
      <c r="R455">
        <f t="shared" si="15"/>
        <v>353</v>
      </c>
    </row>
    <row r="456" spans="1:18" x14ac:dyDescent="0.25">
      <c r="A456" s="2" t="s">
        <v>661</v>
      </c>
      <c r="B456" s="2" t="s">
        <v>22</v>
      </c>
      <c r="C456">
        <f>IFERROR(VLOOKUP($B456,Miljövärden!$B$2:$H$551,MATCH(C$2,Miljövärden!$B$2:$H$2,0),FALSE),"Saknas")</f>
        <v>0</v>
      </c>
      <c r="D456">
        <f>IFERROR(VLOOKUP($B456,Miljövärden!$B$2:$H$551,MATCH(D$2,Miljövärden!$B$2:$H$2,0),FALSE),"Saknas")</f>
        <v>0</v>
      </c>
      <c r="E456">
        <f>IFERROR(VLOOKUP($B456,Miljövärden!$B$2:$H$551,MATCH(E$2,Miljövärden!$B$2:$H$2,0),FALSE),"Saknas")</f>
        <v>0</v>
      </c>
      <c r="F456">
        <f>IFERROR(VLOOKUP($B456,Miljövärden!$B$2:$H$551,MATCH(F$2,Miljövärden!$B$2:$H$2,0),FALSE),"Saknas")</f>
        <v>0</v>
      </c>
      <c r="G456" t="str">
        <f>IFERROR(VLOOKUP($B456,Miljövärden!$B$2:$H$551,MATCH(G$2,Miljövärden!$B$2:$H$2,0),FALSE),"Nej, saknas")</f>
        <v>Nej</v>
      </c>
      <c r="H456" s="12" t="str">
        <f>IFERROR(VLOOKUP($B456,Miljövärden!$B$2:$H$551,MATCH(H$2,Miljövärden!$B$2:$H$2,0),FALSE),"Nej, saknas")</f>
        <v>Nej</v>
      </c>
      <c r="P456" s="17" t="str">
        <f t="shared" si="14"/>
        <v>nej</v>
      </c>
      <c r="R456">
        <f t="shared" si="15"/>
        <v>353</v>
      </c>
    </row>
    <row r="457" spans="1:18" x14ac:dyDescent="0.25">
      <c r="A457" s="2" t="s">
        <v>662</v>
      </c>
      <c r="B457" s="5" t="s">
        <v>1066</v>
      </c>
      <c r="C457">
        <f>IFERROR(VLOOKUP($B457,Miljövärden!$B$2:$H$551,MATCH(C$2,Miljövärden!$B$2:$H$2,0),FALSE),"Saknas")</f>
        <v>0</v>
      </c>
      <c r="D457">
        <f>IFERROR(VLOOKUP($B457,Miljövärden!$B$2:$H$551,MATCH(D$2,Miljövärden!$B$2:$H$2,0),FALSE),"Saknas")</f>
        <v>0</v>
      </c>
      <c r="E457">
        <f>IFERROR(VLOOKUP($B457,Miljövärden!$B$2:$H$551,MATCH(E$2,Miljövärden!$B$2:$H$2,0),FALSE),"Saknas")</f>
        <v>0</v>
      </c>
      <c r="F457">
        <f>IFERROR(VLOOKUP($B457,Miljövärden!$B$2:$H$551,MATCH(F$2,Miljövärden!$B$2:$H$2,0),FALSE),"Saknas")</f>
        <v>0</v>
      </c>
      <c r="G457" t="str">
        <f>IFERROR(VLOOKUP($B457,Miljövärden!$B$2:$H$551,MATCH(G$2,Miljövärden!$B$2:$H$2,0),FALSE),"Nej, saknas")</f>
        <v>Nej</v>
      </c>
      <c r="H457" s="12" t="str">
        <f>IFERROR(VLOOKUP($B457,Miljövärden!$B$2:$H$551,MATCH(H$2,Miljövärden!$B$2:$H$2,0),FALSE),"Nej, saknas")</f>
        <v>Nej</v>
      </c>
      <c r="P457" s="17" t="str">
        <f t="shared" si="14"/>
        <v>nej</v>
      </c>
      <c r="R457">
        <f t="shared" si="15"/>
        <v>353</v>
      </c>
    </row>
    <row r="458" spans="1:18" x14ac:dyDescent="0.25">
      <c r="A458" s="2" t="s">
        <v>663</v>
      </c>
      <c r="B458" s="2" t="s">
        <v>664</v>
      </c>
      <c r="C458">
        <f>IFERROR(VLOOKUP($B458,Miljövärden!$B$2:$H$551,MATCH(C$2,Miljövärden!$B$2:$H$2,0),FALSE),"Saknas")</f>
        <v>6.0063999999999999E-2</v>
      </c>
      <c r="D458">
        <f>IFERROR(VLOOKUP($B458,Miljövärden!$B$2:$H$551,MATCH(D$2,Miljövärden!$B$2:$H$2,0),FALSE),"Saknas")</f>
        <v>16.982600000000001</v>
      </c>
      <c r="E458">
        <f>IFERROR(VLOOKUP($B458,Miljövärden!$B$2:$H$551,MATCH(E$2,Miljövärden!$B$2:$H$2,0),FALSE),"Saknas")</f>
        <v>8.8548200000000001</v>
      </c>
      <c r="F458">
        <f>IFERROR(VLOOKUP($B458,Miljövärden!$B$2:$H$551,MATCH(F$2,Miljövärden!$B$2:$H$2,0),FALSE),"Saknas")</f>
        <v>1.3801300000000001E-2</v>
      </c>
      <c r="G458" t="str">
        <f>IFERROR(VLOOKUP($B458,Miljövärden!$B$2:$H$551,MATCH(G$2,Miljövärden!$B$2:$H$2,0),FALSE),"Nej, saknas")</f>
        <v>Ja</v>
      </c>
      <c r="H458" s="12" t="str">
        <f>IFERROR(VLOOKUP($B458,Miljövärden!$B$2:$H$551,MATCH(H$2,Miljövärden!$B$2:$H$2,0),FALSE),"Nej, saknas")</f>
        <v>Ja</v>
      </c>
      <c r="P458" s="17" t="str">
        <f t="shared" si="14"/>
        <v>ja</v>
      </c>
      <c r="R458">
        <f t="shared" si="15"/>
        <v>354</v>
      </c>
    </row>
    <row r="459" spans="1:18" x14ac:dyDescent="0.25">
      <c r="A459" s="2" t="s">
        <v>663</v>
      </c>
      <c r="B459" s="2" t="s">
        <v>665</v>
      </c>
      <c r="C459">
        <f>IFERROR(VLOOKUP($B459,Miljövärden!$B$2:$H$551,MATCH(C$2,Miljövärden!$B$2:$H$2,0),FALSE),"Saknas")</f>
        <v>6.2790299999999993E-2</v>
      </c>
      <c r="D459">
        <f>IFERROR(VLOOKUP($B459,Miljövärden!$B$2:$H$551,MATCH(D$2,Miljövärden!$B$2:$H$2,0),FALSE),"Saknas")</f>
        <v>18.128699999999998</v>
      </c>
      <c r="E459">
        <f>IFERROR(VLOOKUP($B459,Miljövärden!$B$2:$H$551,MATCH(E$2,Miljövärden!$B$2:$H$2,0),FALSE),"Saknas")</f>
        <v>7.5651599999999997</v>
      </c>
      <c r="F459">
        <f>IFERROR(VLOOKUP($B459,Miljövärden!$B$2:$H$551,MATCH(F$2,Miljövärden!$B$2:$H$2,0),FALSE),"Saknas")</f>
        <v>2.2851199999999999E-2</v>
      </c>
      <c r="G459" t="str">
        <f>IFERROR(VLOOKUP($B459,Miljövärden!$B$2:$H$551,MATCH(G$2,Miljövärden!$B$2:$H$2,0),FALSE),"Nej, saknas")</f>
        <v>Ja</v>
      </c>
      <c r="H459" s="12" t="str">
        <f>IFERROR(VLOOKUP($B459,Miljövärden!$B$2:$H$551,MATCH(H$2,Miljövärden!$B$2:$H$2,0),FALSE),"Nej, saknas")</f>
        <v>Ja</v>
      </c>
      <c r="P459" s="17" t="str">
        <f t="shared" si="14"/>
        <v>ja</v>
      </c>
      <c r="R459">
        <f t="shared" si="15"/>
        <v>355</v>
      </c>
    </row>
    <row r="460" spans="1:18" x14ac:dyDescent="0.25">
      <c r="A460" s="2" t="s">
        <v>663</v>
      </c>
      <c r="B460" s="2" t="s">
        <v>666</v>
      </c>
      <c r="C460">
        <f>IFERROR(VLOOKUP($B460,Miljövärden!$B$2:$H$551,MATCH(C$2,Miljövärden!$B$2:$H$2,0),FALSE),"Saknas")</f>
        <v>0</v>
      </c>
      <c r="D460">
        <f>IFERROR(VLOOKUP($B460,Miljövärden!$B$2:$H$551,MATCH(D$2,Miljövärden!$B$2:$H$2,0),FALSE),"Saknas")</f>
        <v>0</v>
      </c>
      <c r="E460">
        <f>IFERROR(VLOOKUP($B460,Miljövärden!$B$2:$H$551,MATCH(E$2,Miljövärden!$B$2:$H$2,0),FALSE),"Saknas")</f>
        <v>0</v>
      </c>
      <c r="F460">
        <f>IFERROR(VLOOKUP($B460,Miljövärden!$B$2:$H$551,MATCH(F$2,Miljövärden!$B$2:$H$2,0),FALSE),"Saknas")</f>
        <v>0</v>
      </c>
      <c r="G460" t="str">
        <f>IFERROR(VLOOKUP($B460,Miljövärden!$B$2:$H$551,MATCH(G$2,Miljövärden!$B$2:$H$2,0),FALSE),"Nej, saknas")</f>
        <v>Ja</v>
      </c>
      <c r="H460" s="12" t="str">
        <f>IFERROR(VLOOKUP($B460,Miljövärden!$B$2:$H$551,MATCH(H$2,Miljövärden!$B$2:$H$2,0),FALSE),"Nej, saknas")</f>
        <v>Nej</v>
      </c>
      <c r="P460" s="17" t="str">
        <f t="shared" si="14"/>
        <v>nej</v>
      </c>
      <c r="R460">
        <f t="shared" si="15"/>
        <v>355</v>
      </c>
    </row>
    <row r="461" spans="1:18" x14ac:dyDescent="0.25">
      <c r="A461" s="2" t="s">
        <v>663</v>
      </c>
      <c r="B461" s="2" t="s">
        <v>667</v>
      </c>
      <c r="C461">
        <f>IFERROR(VLOOKUP($B461,Miljövärden!$B$2:$H$551,MATCH(C$2,Miljövärden!$B$2:$H$2,0),FALSE),"Saknas")</f>
        <v>0.19686699999999999</v>
      </c>
      <c r="D461">
        <f>IFERROR(VLOOKUP($B461,Miljövärden!$B$2:$H$551,MATCH(D$2,Miljövärden!$B$2:$H$2,0),FALSE),"Saknas")</f>
        <v>42.857599999999998</v>
      </c>
      <c r="E461">
        <f>IFERROR(VLOOKUP($B461,Miljövärden!$B$2:$H$551,MATCH(E$2,Miljövärden!$B$2:$H$2,0),FALSE),"Saknas")</f>
        <v>7.5149999999999997</v>
      </c>
      <c r="F461">
        <f>IFERROR(VLOOKUP($B461,Miljövärden!$B$2:$H$551,MATCH(F$2,Miljövärden!$B$2:$H$2,0),FALSE),"Saknas")</f>
        <v>8.8065500000000005E-2</v>
      </c>
      <c r="G461" t="str">
        <f>IFERROR(VLOOKUP($B461,Miljövärden!$B$2:$H$551,MATCH(G$2,Miljövärden!$B$2:$H$2,0),FALSE),"Nej, saknas")</f>
        <v>Ja</v>
      </c>
      <c r="H461" s="12" t="str">
        <f>IFERROR(VLOOKUP($B461,Miljövärden!$B$2:$H$551,MATCH(H$2,Miljövärden!$B$2:$H$2,0),FALSE),"Nej, saknas")</f>
        <v>Ja</v>
      </c>
      <c r="P461" s="17" t="str">
        <f t="shared" si="14"/>
        <v>ja</v>
      </c>
      <c r="R461">
        <f t="shared" si="15"/>
        <v>356</v>
      </c>
    </row>
    <row r="462" spans="1:18" x14ac:dyDescent="0.25">
      <c r="A462" s="2" t="s">
        <v>663</v>
      </c>
      <c r="B462" s="2" t="s">
        <v>668</v>
      </c>
      <c r="C462">
        <f>IFERROR(VLOOKUP($B462,Miljövärden!$B$2:$H$551,MATCH(C$2,Miljövärden!$B$2:$H$2,0),FALSE),"Saknas")</f>
        <v>0.200514</v>
      </c>
      <c r="D462">
        <f>IFERROR(VLOOKUP($B462,Miljövärden!$B$2:$H$551,MATCH(D$2,Miljövärden!$B$2:$H$2,0),FALSE),"Saknas")</f>
        <v>22.174800000000001</v>
      </c>
      <c r="E462">
        <f>IFERROR(VLOOKUP($B462,Miljövärden!$B$2:$H$551,MATCH(E$2,Miljövärden!$B$2:$H$2,0),FALSE),"Saknas")</f>
        <v>17.821999999999999</v>
      </c>
      <c r="F462">
        <f>IFERROR(VLOOKUP($B462,Miljövärden!$B$2:$H$551,MATCH(F$2,Miljövärden!$B$2:$H$2,0),FALSE),"Saknas")</f>
        <v>3.9235199999999998E-2</v>
      </c>
      <c r="G462" t="str">
        <f>IFERROR(VLOOKUP($B462,Miljövärden!$B$2:$H$551,MATCH(G$2,Miljövärden!$B$2:$H$2,0),FALSE),"Nej, saknas")</f>
        <v>Ja</v>
      </c>
      <c r="H462" s="12" t="str">
        <f>IFERROR(VLOOKUP($B462,Miljövärden!$B$2:$H$551,MATCH(H$2,Miljövärden!$B$2:$H$2,0),FALSE),"Nej, saknas")</f>
        <v>Ja</v>
      </c>
      <c r="P462" s="17" t="str">
        <f t="shared" si="14"/>
        <v>ja</v>
      </c>
      <c r="R462">
        <f t="shared" si="15"/>
        <v>357</v>
      </c>
    </row>
    <row r="463" spans="1:18" x14ac:dyDescent="0.25">
      <c r="A463" s="2" t="s">
        <v>663</v>
      </c>
      <c r="B463" s="2" t="s">
        <v>669</v>
      </c>
      <c r="C463">
        <f>IFERROR(VLOOKUP($B463,Miljövärden!$B$2:$H$551,MATCH(C$2,Miljövärden!$B$2:$H$2,0),FALSE),"Saknas")</f>
        <v>0.19523699999999999</v>
      </c>
      <c r="D463">
        <f>IFERROR(VLOOKUP($B463,Miljövärden!$B$2:$H$551,MATCH(D$2,Miljövärden!$B$2:$H$2,0),FALSE),"Saknas")</f>
        <v>66.176599999999993</v>
      </c>
      <c r="E463">
        <f>IFERROR(VLOOKUP($B463,Miljövärden!$B$2:$H$551,MATCH(E$2,Miljövärden!$B$2:$H$2,0),FALSE),"Saknas")</f>
        <v>10.7125</v>
      </c>
      <c r="F463">
        <f>IFERROR(VLOOKUP($B463,Miljövärden!$B$2:$H$551,MATCH(F$2,Miljövärden!$B$2:$H$2,0),FALSE),"Saknas")</f>
        <v>5.5573200000000003E-2</v>
      </c>
      <c r="G463" t="str">
        <f>IFERROR(VLOOKUP($B463,Miljövärden!$B$2:$H$551,MATCH(G$2,Miljövärden!$B$2:$H$2,0),FALSE),"Nej, saknas")</f>
        <v>Ja</v>
      </c>
      <c r="H463" s="12" t="str">
        <f>IFERROR(VLOOKUP($B463,Miljövärden!$B$2:$H$551,MATCH(H$2,Miljövärden!$B$2:$H$2,0),FALSE),"Nej, saknas")</f>
        <v>Ja</v>
      </c>
      <c r="P463" s="17" t="str">
        <f t="shared" si="14"/>
        <v>ja</v>
      </c>
      <c r="R463">
        <f t="shared" si="15"/>
        <v>358</v>
      </c>
    </row>
    <row r="464" spans="1:18" x14ac:dyDescent="0.25">
      <c r="A464" s="2" t="s">
        <v>663</v>
      </c>
      <c r="B464" s="2" t="s">
        <v>670</v>
      </c>
      <c r="C464">
        <f>IFERROR(VLOOKUP($B464,Miljövärden!$B$2:$H$551,MATCH(C$2,Miljövärden!$B$2:$H$2,0),FALSE),"Saknas")</f>
        <v>0.119606</v>
      </c>
      <c r="D464">
        <f>IFERROR(VLOOKUP($B464,Miljövärden!$B$2:$H$551,MATCH(D$2,Miljövärden!$B$2:$H$2,0),FALSE),"Saknas")</f>
        <v>43.8123</v>
      </c>
      <c r="E464">
        <f>IFERROR(VLOOKUP($B464,Miljövärden!$B$2:$H$551,MATCH(E$2,Miljövärden!$B$2:$H$2,0),FALSE),"Saknas")</f>
        <v>7.73611</v>
      </c>
      <c r="F464">
        <f>IFERROR(VLOOKUP($B464,Miljövärden!$B$2:$H$551,MATCH(F$2,Miljövärden!$B$2:$H$2,0),FALSE),"Saknas")</f>
        <v>8.2095299999999996E-3</v>
      </c>
      <c r="G464" t="str">
        <f>IFERROR(VLOOKUP($B464,Miljövärden!$B$2:$H$551,MATCH(G$2,Miljövärden!$B$2:$H$2,0),FALSE),"Nej, saknas")</f>
        <v>Ja</v>
      </c>
      <c r="H464" s="12" t="str">
        <f>IFERROR(VLOOKUP($B464,Miljövärden!$B$2:$H$551,MATCH(H$2,Miljövärden!$B$2:$H$2,0),FALSE),"Nej, saknas")</f>
        <v>Ja</v>
      </c>
      <c r="P464" s="17" t="str">
        <f t="shared" si="14"/>
        <v>ja</v>
      </c>
      <c r="R464">
        <f t="shared" si="15"/>
        <v>359</v>
      </c>
    </row>
    <row r="465" spans="16:18" x14ac:dyDescent="0.25">
      <c r="P465" s="17" t="str">
        <f t="shared" si="14"/>
        <v>nej</v>
      </c>
      <c r="R465">
        <f t="shared" si="15"/>
        <v>359</v>
      </c>
    </row>
    <row r="466" spans="16:18" x14ac:dyDescent="0.25">
      <c r="P466" s="17" t="str">
        <f t="shared" si="14"/>
        <v>nej</v>
      </c>
      <c r="R466">
        <f t="shared" si="15"/>
        <v>359</v>
      </c>
    </row>
    <row r="467" spans="16:18" x14ac:dyDescent="0.25">
      <c r="P467" s="17" t="str">
        <f t="shared" si="14"/>
        <v>nej</v>
      </c>
      <c r="R467">
        <f t="shared" si="15"/>
        <v>359</v>
      </c>
    </row>
    <row r="468" spans="16:18" x14ac:dyDescent="0.25">
      <c r="P468" s="17" t="str">
        <f t="shared" si="14"/>
        <v>nej</v>
      </c>
      <c r="R468">
        <f t="shared" si="15"/>
        <v>359</v>
      </c>
    </row>
    <row r="469" spans="16:18" x14ac:dyDescent="0.25">
      <c r="P469" s="17" t="str">
        <f t="shared" si="14"/>
        <v>nej</v>
      </c>
      <c r="R469">
        <f t="shared" si="15"/>
        <v>359</v>
      </c>
    </row>
    <row r="470" spans="16:18" x14ac:dyDescent="0.25">
      <c r="P470" s="17" t="str">
        <f t="shared" si="14"/>
        <v>nej</v>
      </c>
      <c r="R470">
        <f t="shared" si="15"/>
        <v>359</v>
      </c>
    </row>
    <row r="471" spans="16:18" x14ac:dyDescent="0.25">
      <c r="P471" s="17" t="str">
        <f t="shared" si="14"/>
        <v>nej</v>
      </c>
      <c r="R471">
        <f t="shared" si="15"/>
        <v>359</v>
      </c>
    </row>
    <row r="472" spans="16:18" x14ac:dyDescent="0.25">
      <c r="P472" s="17" t="str">
        <f t="shared" si="14"/>
        <v>nej</v>
      </c>
      <c r="R472">
        <f t="shared" si="15"/>
        <v>359</v>
      </c>
    </row>
    <row r="473" spans="16:18" x14ac:dyDescent="0.25">
      <c r="P473" s="17" t="str">
        <f t="shared" si="14"/>
        <v>nej</v>
      </c>
      <c r="R473">
        <f t="shared" si="15"/>
        <v>359</v>
      </c>
    </row>
    <row r="474" spans="16:18" x14ac:dyDescent="0.25">
      <c r="P474" s="17" t="str">
        <f t="shared" si="14"/>
        <v>nej</v>
      </c>
      <c r="R474">
        <f t="shared" si="15"/>
        <v>359</v>
      </c>
    </row>
    <row r="475" spans="16:18" x14ac:dyDescent="0.25">
      <c r="P475" s="17" t="str">
        <f t="shared" si="14"/>
        <v>nej</v>
      </c>
      <c r="R475">
        <f t="shared" si="15"/>
        <v>359</v>
      </c>
    </row>
    <row r="476" spans="16:18" x14ac:dyDescent="0.25">
      <c r="P476" s="17" t="str">
        <f t="shared" si="14"/>
        <v>nej</v>
      </c>
      <c r="R476">
        <f t="shared" si="15"/>
        <v>359</v>
      </c>
    </row>
  </sheetData>
  <sortState ref="A3:B464">
    <sortCondition ref="A3:A464"/>
    <sortCondition ref="B3:B464"/>
  </sortState>
  <mergeCells count="1">
    <mergeCell ref="A1:E1"/>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S487"/>
  <sheetViews>
    <sheetView workbookViewId="0">
      <selection activeCell="B4" sqref="B4:E4"/>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 min="14" max="14" width="32.85546875" customWidth="1"/>
    <col min="16" max="16" width="8.85546875" style="20"/>
    <col min="17" max="17" width="24.85546875" customWidth="1"/>
    <col min="18" max="18" width="28.28515625" customWidth="1"/>
    <col min="19" max="19" width="19.7109375" customWidth="1"/>
  </cols>
  <sheetData>
    <row r="1" spans="1:19" ht="30" x14ac:dyDescent="0.25">
      <c r="A1" s="18"/>
      <c r="B1" s="19" t="s">
        <v>1110</v>
      </c>
      <c r="C1" s="18"/>
      <c r="D1" s="18"/>
      <c r="E1" s="18"/>
      <c r="F1" s="18"/>
      <c r="G1" s="18"/>
      <c r="H1" s="18"/>
      <c r="I1" s="19"/>
      <c r="J1" s="19" t="s">
        <v>1111</v>
      </c>
      <c r="K1" s="18"/>
      <c r="L1" s="18"/>
      <c r="Q1" s="1" t="s">
        <v>1112</v>
      </c>
    </row>
    <row r="2" spans="1:19" ht="30" x14ac:dyDescent="0.25">
      <c r="A2" s="18"/>
      <c r="B2" s="18"/>
      <c r="C2" s="18"/>
      <c r="D2" s="18"/>
      <c r="E2" s="18"/>
      <c r="F2" s="18"/>
      <c r="G2" s="18"/>
      <c r="H2" s="18"/>
      <c r="I2" s="18"/>
      <c r="J2" s="21"/>
      <c r="K2" s="18"/>
      <c r="L2" s="18"/>
      <c r="Q2" s="15" t="s">
        <v>1113</v>
      </c>
      <c r="R2" s="177" t="str">
        <f>'Redovisning för kunder'!B4</f>
        <v>Adven Värme AB.</v>
      </c>
    </row>
    <row r="3" spans="1:19" x14ac:dyDescent="0.25">
      <c r="A3" s="22" t="s">
        <v>1114</v>
      </c>
      <c r="B3" s="18"/>
      <c r="C3" s="18"/>
      <c r="D3" s="18"/>
      <c r="E3" s="18"/>
      <c r="F3" s="18"/>
      <c r="G3" s="18"/>
      <c r="H3" s="22"/>
      <c r="I3" s="18"/>
      <c r="J3" s="21" t="s">
        <v>1115</v>
      </c>
      <c r="K3" s="18"/>
      <c r="L3" s="18"/>
      <c r="M3" t="s">
        <v>1116</v>
      </c>
      <c r="P3" s="20" t="s">
        <v>1117</v>
      </c>
      <c r="Q3" s="23" t="s">
        <v>1118</v>
      </c>
      <c r="R3" s="23"/>
      <c r="S3" t="s">
        <v>1119</v>
      </c>
    </row>
    <row r="4" spans="1:19" ht="30" x14ac:dyDescent="0.25">
      <c r="A4" s="24">
        <v>1</v>
      </c>
      <c r="B4" s="19" t="s">
        <v>0</v>
      </c>
      <c r="C4" s="19" t="s">
        <v>1</v>
      </c>
      <c r="D4" s="25" t="s">
        <v>2</v>
      </c>
      <c r="E4" s="25" t="s">
        <v>3</v>
      </c>
      <c r="F4" s="25" t="s">
        <v>4</v>
      </c>
      <c r="G4" s="25" t="s">
        <v>5</v>
      </c>
      <c r="H4" s="24"/>
      <c r="I4" s="19"/>
      <c r="J4" s="21">
        <v>0</v>
      </c>
      <c r="K4" s="25"/>
      <c r="L4" s="25"/>
      <c r="N4" t="s">
        <v>1120</v>
      </c>
      <c r="P4" s="20">
        <v>0</v>
      </c>
      <c r="Q4" s="15" t="str">
        <f>IF(B4=$R$2,C4,"")</f>
        <v/>
      </c>
      <c r="R4" s="15"/>
      <c r="S4" t="s">
        <v>1121</v>
      </c>
    </row>
    <row r="5" spans="1:19" x14ac:dyDescent="0.25">
      <c r="A5" s="18">
        <v>2</v>
      </c>
      <c r="B5" t="str">
        <f>IFERROR(INDEX('Miljövärden urval för publ'!$A$2:$AA$475,MATCH($A5,'Miljövärden urval för publ'!$R$2:$R$476,0),1),"")</f>
        <v>Adven Värme AB.</v>
      </c>
      <c r="C5" t="str">
        <f>IFERROR(INDEX('Miljövärden urval för publ'!$A$2:$AA$475,MATCH($A5,'Miljövärden urval för publ'!$R$2:$R$476,0),2),"")</f>
        <v>Bollstabruk</v>
      </c>
      <c r="D5">
        <f>IFERROR(VLOOKUP($C5,'Miljövärden urval för publ'!$B$2:$H$490,MATCH(D$4,'Miljövärden urval för publ'!$B$2:$H$2,0),FALSE),"")</f>
        <v>0.11078200000000001</v>
      </c>
      <c r="E5">
        <f>IFERROR(VLOOKUP($C5,'Miljövärden urval för publ'!$B$2:$H$490,MATCH(E$4,'Miljövärden urval för publ'!$B$2:$H$2,0),FALSE),"")</f>
        <v>22.66</v>
      </c>
      <c r="F5">
        <f>IFERROR(VLOOKUP($C5,'Miljövärden urval för publ'!$B$2:$H$490,MATCH(F$4,'Miljövärden urval för publ'!$B$2:$H$2,0),FALSE),"")</f>
        <v>9.7067899999999998</v>
      </c>
      <c r="G5">
        <f>IFERROR(VLOOKUP($C5,'Miljövärden urval för publ'!$B$2:$H$490,MATCH(G$4,'Miljövärden urval för publ'!$B$2:$H$2,0),FALSE),"")</f>
        <v>8.8154300000000008E-3</v>
      </c>
      <c r="J5">
        <f>IF(B5=B4,J4,J4+1)</f>
        <v>1</v>
      </c>
      <c r="M5">
        <v>1</v>
      </c>
      <c r="N5" t="str">
        <f>IFERROR(INDEX($B$4:$J$487,MATCH(M5,$J$4:$J$369,0),1),"")</f>
        <v>Adven Värme AB.</v>
      </c>
      <c r="P5" s="20">
        <f>IF(Q5="",P4,P4+1)</f>
        <v>1</v>
      </c>
      <c r="Q5" s="15" t="str">
        <f t="shared" ref="Q5:Q68" si="0">IF(B5=$R$2,C5,"")</f>
        <v>Bollstabruk</v>
      </c>
      <c r="R5">
        <v>1</v>
      </c>
      <c r="S5" t="str">
        <f>IFERROR(INDEX($P$4:$Q$468,MATCH(R5,$P$4:$P$468,0),2),"")</f>
        <v>Bollstabruk</v>
      </c>
    </row>
    <row r="6" spans="1:19" x14ac:dyDescent="0.25">
      <c r="A6" s="18">
        <v>3</v>
      </c>
      <c r="B6" t="str">
        <f>IFERROR(INDEX('Miljövärden urval för publ'!$A$2:$AA$475,MATCH($A6,'Miljövärden urval för publ'!$R$2:$R$476,0),1),"")</f>
        <v>Adven Värme AB.</v>
      </c>
      <c r="C6" t="str">
        <f>IFERROR(INDEX('Miljövärden urval för publ'!$A$2:$AA$475,MATCH($A6,'Miljövärden urval för publ'!$R$2:$R$476,0),2),"")</f>
        <v>Bräcke, Enycon</v>
      </c>
      <c r="D6">
        <f>IFERROR(VLOOKUP($C6,'Miljövärden urval för publ'!$B$2:$H$490,MATCH(D$4,'Miljövärden urval för publ'!$B$2:$H$2,0),FALSE),"")</f>
        <v>0.136543</v>
      </c>
      <c r="E6">
        <f>IFERROR(VLOOKUP($C6,'Miljövärden urval för publ'!$B$2:$H$490,MATCH(E$4,'Miljövärden urval för publ'!$B$2:$H$2,0),FALSE),"")</f>
        <v>29.906300000000002</v>
      </c>
      <c r="F6">
        <f>IFERROR(VLOOKUP($C6,'Miljövärden urval för publ'!$B$2:$H$490,MATCH(F$4,'Miljövärden urval för publ'!$B$2:$H$2,0),FALSE),"")</f>
        <v>9.76037</v>
      </c>
      <c r="G6">
        <f>IFERROR(VLOOKUP($C6,'Miljövärden urval för publ'!$B$2:$H$490,MATCH(G$4,'Miljövärden urval för publ'!$B$2:$H$2,0),FALSE),"")</f>
        <v>3.4927300000000001E-2</v>
      </c>
      <c r="J6">
        <f t="shared" ref="J6:J69" si="1">IF(B6=B5,J5,J5+1)</f>
        <v>1</v>
      </c>
      <c r="M6">
        <v>2</v>
      </c>
      <c r="N6" t="str">
        <f t="shared" ref="N6:N69" si="2">IFERROR(INDEX($B$4:$J$487,MATCH(M6,$J$4:$J$369,0),1),"")</f>
        <v>Affärsverken Karlskrona AB</v>
      </c>
      <c r="P6" s="20">
        <f t="shared" ref="P6:P69" si="3">IF(Q6="",P5,P5+1)</f>
        <v>2</v>
      </c>
      <c r="Q6" s="15" t="str">
        <f t="shared" si="0"/>
        <v>Bräcke, Enycon</v>
      </c>
      <c r="R6">
        <v>2</v>
      </c>
      <c r="S6" t="str">
        <f t="shared" ref="S6:S34" si="4">IFERROR(INDEX($P$4:$Q$468,MATCH(R6,$P$4:$P$468,0),2),"")</f>
        <v>Bräcke, Enycon</v>
      </c>
    </row>
    <row r="7" spans="1:19" x14ac:dyDescent="0.25">
      <c r="A7" s="18">
        <v>4</v>
      </c>
      <c r="B7" t="str">
        <f>IFERROR(INDEX('Miljövärden urval för publ'!$A$2:$AA$475,MATCH($A7,'Miljövärden urval för publ'!$R$2:$R$476,0),1),"")</f>
        <v>Adven Värme AB.</v>
      </c>
      <c r="C7" t="str">
        <f>IFERROR(INDEX('Miljövärden urval för publ'!$A$2:$AA$475,MATCH($A7,'Miljövärden urval för publ'!$R$2:$R$476,0),2),"")</f>
        <v>Friggesund</v>
      </c>
      <c r="D7">
        <f>IFERROR(VLOOKUP($C7,'Miljövärden urval för publ'!$B$2:$H$490,MATCH(D$4,'Miljövärden urval för publ'!$B$2:$H$2,0),FALSE),"")</f>
        <v>6.5939399999999995E-2</v>
      </c>
      <c r="E7">
        <f>IFERROR(VLOOKUP($C7,'Miljövärden urval för publ'!$B$2:$H$490,MATCH(E$4,'Miljövärden urval för publ'!$B$2:$H$2,0),FALSE),"")</f>
        <v>15.4811</v>
      </c>
      <c r="F7">
        <f>IFERROR(VLOOKUP($C7,'Miljövärden urval för publ'!$B$2:$H$490,MATCH(F$4,'Miljövärden urval för publ'!$B$2:$H$2,0),FALSE),"")</f>
        <v>8.8072700000000008</v>
      </c>
      <c r="G7">
        <f>IFERROR(VLOOKUP($C7,'Miljövärden urval för publ'!$B$2:$H$490,MATCH(G$4,'Miljövärden urval för publ'!$B$2:$H$2,0),FALSE),"")</f>
        <v>3.9716999999999999E-3</v>
      </c>
      <c r="J7">
        <f t="shared" si="1"/>
        <v>1</v>
      </c>
      <c r="M7">
        <v>3</v>
      </c>
      <c r="N7" t="str">
        <f t="shared" si="2"/>
        <v>Alingsås Energi Nät AB</v>
      </c>
      <c r="P7" s="20">
        <f t="shared" si="3"/>
        <v>3</v>
      </c>
      <c r="Q7" s="15" t="str">
        <f t="shared" si="0"/>
        <v>Friggesund</v>
      </c>
      <c r="R7">
        <v>3</v>
      </c>
      <c r="S7" t="str">
        <f t="shared" si="4"/>
        <v>Friggesund</v>
      </c>
    </row>
    <row r="8" spans="1:19" x14ac:dyDescent="0.25">
      <c r="A8" s="18">
        <v>5</v>
      </c>
      <c r="B8" t="str">
        <f>IFERROR(INDEX('Miljövärden urval för publ'!$A$2:$AA$475,MATCH($A8,'Miljövärden urval för publ'!$R$2:$R$476,0),1),"")</f>
        <v>Adven Värme AB.</v>
      </c>
      <c r="C8" t="str">
        <f>IFERROR(INDEX('Miljövärden urval för publ'!$A$2:$AA$475,MATCH($A8,'Miljövärden urval för publ'!$R$2:$R$476,0),2),"")</f>
        <v>Funäsdalen</v>
      </c>
      <c r="D8">
        <f>IFERROR(VLOOKUP($C8,'Miljövärden urval för publ'!$B$2:$H$490,MATCH(D$4,'Miljövärden urval för publ'!$B$2:$H$2,0),FALSE),"")</f>
        <v>8.18966E-2</v>
      </c>
      <c r="E8">
        <f>IFERROR(VLOOKUP($C8,'Miljövärden urval för publ'!$B$2:$H$490,MATCH(E$4,'Miljövärden urval för publ'!$B$2:$H$2,0),FALSE),"")</f>
        <v>18.467400000000001</v>
      </c>
      <c r="F8">
        <f>IFERROR(VLOOKUP($C8,'Miljövärden urval för publ'!$B$2:$H$490,MATCH(F$4,'Miljövärden urval för publ'!$B$2:$H$2,0),FALSE),"")</f>
        <v>9.7834500000000002</v>
      </c>
      <c r="G8">
        <f>IFERROR(VLOOKUP($C8,'Miljövärden urval för publ'!$B$2:$H$490,MATCH(G$4,'Miljövärden urval för publ'!$B$2:$H$2,0),FALSE),"")</f>
        <v>5.0722900000000001E-3</v>
      </c>
      <c r="J8">
        <f t="shared" si="1"/>
        <v>1</v>
      </c>
      <c r="M8">
        <v>4</v>
      </c>
      <c r="N8" t="str">
        <f t="shared" si="2"/>
        <v>Alvesta Energi AB</v>
      </c>
      <c r="P8" s="20">
        <f t="shared" si="3"/>
        <v>4</v>
      </c>
      <c r="Q8" s="15" t="str">
        <f t="shared" si="0"/>
        <v>Funäsdalen</v>
      </c>
      <c r="R8">
        <v>4</v>
      </c>
      <c r="S8" t="str">
        <f t="shared" si="4"/>
        <v>Funäsdalen</v>
      </c>
    </row>
    <row r="9" spans="1:19" x14ac:dyDescent="0.25">
      <c r="A9" s="18">
        <v>6</v>
      </c>
      <c r="B9" t="str">
        <f>IFERROR(INDEX('Miljövärden urval för publ'!$A$2:$AA$475,MATCH($A9,'Miljövärden urval för publ'!$R$2:$R$476,0),1),"")</f>
        <v>Adven Värme AB.</v>
      </c>
      <c r="C9" t="str">
        <f>IFERROR(INDEX('Miljövärden urval för publ'!$A$2:$AA$475,MATCH($A9,'Miljövärden urval för publ'!$R$2:$R$476,0),2),"")</f>
        <v>Hede</v>
      </c>
      <c r="D9">
        <f>IFERROR(VLOOKUP($C9,'Miljövärden urval för publ'!$B$2:$H$490,MATCH(D$4,'Miljövärden urval för publ'!$B$2:$H$2,0),FALSE),"")</f>
        <v>9.17105E-2</v>
      </c>
      <c r="E9">
        <f>IFERROR(VLOOKUP($C9,'Miljövärden urval för publ'!$B$2:$H$490,MATCH(E$4,'Miljövärden urval för publ'!$B$2:$H$2,0),FALSE),"")</f>
        <v>22.0032</v>
      </c>
      <c r="F9">
        <f>IFERROR(VLOOKUP($C9,'Miljövärden urval för publ'!$B$2:$H$490,MATCH(F$4,'Miljövärden urval för publ'!$B$2:$H$2,0),FALSE),"")</f>
        <v>11.1159</v>
      </c>
      <c r="G9">
        <f>IFERROR(VLOOKUP($C9,'Miljövärden urval för publ'!$B$2:$H$490,MATCH(G$4,'Miljövärden urval för publ'!$B$2:$H$2,0),FALSE),"")</f>
        <v>1.17438E-2</v>
      </c>
      <c r="J9">
        <f t="shared" si="1"/>
        <v>1</v>
      </c>
      <c r="M9">
        <v>5</v>
      </c>
      <c r="N9" t="str">
        <f t="shared" si="2"/>
        <v xml:space="preserve">Aneby Miljö &amp; Vatten AB </v>
      </c>
      <c r="P9" s="20">
        <f t="shared" si="3"/>
        <v>5</v>
      </c>
      <c r="Q9" s="15" t="str">
        <f t="shared" si="0"/>
        <v>Hede</v>
      </c>
      <c r="R9">
        <v>5</v>
      </c>
      <c r="S9" t="str">
        <f t="shared" si="4"/>
        <v>Hede</v>
      </c>
    </row>
    <row r="10" spans="1:19" x14ac:dyDescent="0.25">
      <c r="A10" s="18">
        <v>7</v>
      </c>
      <c r="B10" t="str">
        <f>IFERROR(INDEX('Miljövärden urval för publ'!$A$2:$AA$475,MATCH($A10,'Miljövärden urval för publ'!$R$2:$R$476,0),1),"")</f>
        <v>Adven Värme AB.</v>
      </c>
      <c r="C10" t="str">
        <f>IFERROR(INDEX('Miljövärden urval för publ'!$A$2:$AA$475,MATCH($A10,'Miljövärden urval för publ'!$R$2:$R$476,0),2),"")</f>
        <v>Långsele</v>
      </c>
      <c r="D10">
        <f>IFERROR(VLOOKUP($C10,'Miljövärden urval för publ'!$B$2:$H$490,MATCH(D$4,'Miljövärden urval för publ'!$B$2:$H$2,0),FALSE),"")</f>
        <v>0.255857</v>
      </c>
      <c r="E10">
        <f>IFERROR(VLOOKUP($C10,'Miljövärden urval för publ'!$B$2:$H$490,MATCH(E$4,'Miljövärden urval för publ'!$B$2:$H$2,0),FALSE),"")</f>
        <v>35.659199999999998</v>
      </c>
      <c r="F10">
        <f>IFERROR(VLOOKUP($C10,'Miljövärden urval för publ'!$B$2:$H$490,MATCH(F$4,'Miljövärden urval för publ'!$B$2:$H$2,0),FALSE),"")</f>
        <v>17.1981</v>
      </c>
      <c r="G10">
        <f>IFERROR(VLOOKUP($C10,'Miljövärden urval för publ'!$B$2:$H$490,MATCH(G$4,'Miljövärden urval för publ'!$B$2:$H$2,0),FALSE),"")</f>
        <v>7.8059900000000002E-2</v>
      </c>
      <c r="J10">
        <f t="shared" si="1"/>
        <v>1</v>
      </c>
      <c r="M10">
        <v>6</v>
      </c>
      <c r="N10" t="str">
        <f t="shared" si="2"/>
        <v>Arboga Energi AB</v>
      </c>
      <c r="P10" s="20">
        <f t="shared" si="3"/>
        <v>6</v>
      </c>
      <c r="Q10" s="15" t="str">
        <f t="shared" si="0"/>
        <v>Långsele</v>
      </c>
      <c r="R10">
        <v>6</v>
      </c>
      <c r="S10" t="str">
        <f t="shared" si="4"/>
        <v>Långsele</v>
      </c>
    </row>
    <row r="11" spans="1:19" x14ac:dyDescent="0.25">
      <c r="A11" s="18">
        <v>8</v>
      </c>
      <c r="B11" t="str">
        <f>IFERROR(INDEX('Miljövärden urval för publ'!$A$2:$AA$475,MATCH($A11,'Miljövärden urval för publ'!$R$2:$R$476,0),1),"")</f>
        <v>Adven Värme AB.</v>
      </c>
      <c r="C11" t="str">
        <f>IFERROR(INDEX('Miljövärden urval för publ'!$A$2:$AA$475,MATCH($A11,'Miljövärden urval för publ'!$R$2:$R$476,0),2),"")</f>
        <v>Näsåker</v>
      </c>
      <c r="D11">
        <f>IFERROR(VLOOKUP($C11,'Miljövärden urval för publ'!$B$2:$H$490,MATCH(D$4,'Miljövärden urval för publ'!$B$2:$H$2,0),FALSE),"")</f>
        <v>0.239789</v>
      </c>
      <c r="E11">
        <f>IFERROR(VLOOKUP($C11,'Miljövärden urval för publ'!$B$2:$H$490,MATCH(E$4,'Miljövärden urval för publ'!$B$2:$H$2,0),FALSE),"")</f>
        <v>28.305099999999999</v>
      </c>
      <c r="F11">
        <f>IFERROR(VLOOKUP($C11,'Miljövärden urval för publ'!$B$2:$H$490,MATCH(F$4,'Miljövärden urval för publ'!$B$2:$H$2,0),FALSE),"")</f>
        <v>16.859500000000001</v>
      </c>
      <c r="G11">
        <f>IFERROR(VLOOKUP($C11,'Miljövärden urval för publ'!$B$2:$H$490,MATCH(G$4,'Miljövärden urval för publ'!$B$2:$H$2,0),FALSE),"")</f>
        <v>4.7885200000000003E-2</v>
      </c>
      <c r="J11">
        <f t="shared" si="1"/>
        <v>1</v>
      </c>
      <c r="M11">
        <v>7</v>
      </c>
      <c r="N11" t="str">
        <f t="shared" si="2"/>
        <v>Arvika Fjärrvärme AB</v>
      </c>
      <c r="P11" s="20">
        <f t="shared" si="3"/>
        <v>7</v>
      </c>
      <c r="Q11" s="15" t="str">
        <f t="shared" si="0"/>
        <v>Näsåker</v>
      </c>
      <c r="R11">
        <v>7</v>
      </c>
      <c r="S11" t="str">
        <f t="shared" si="4"/>
        <v>Näsåker</v>
      </c>
    </row>
    <row r="12" spans="1:19" x14ac:dyDescent="0.25">
      <c r="A12" s="18">
        <v>9</v>
      </c>
      <c r="B12" t="str">
        <f>IFERROR(INDEX('Miljövärden urval för publ'!$A$2:$AA$475,MATCH($A12,'Miljövärden urval för publ'!$R$2:$R$476,0),1),"")</f>
        <v>Adven Värme AB.</v>
      </c>
      <c r="C12" t="str">
        <f>IFERROR(INDEX('Miljövärden urval för publ'!$A$2:$AA$475,MATCH($A12,'Miljövärden urval för publ'!$R$2:$R$476,0),2),"")</f>
        <v>Ramsele</v>
      </c>
      <c r="D12">
        <f>IFERROR(VLOOKUP($C12,'Miljövärden urval för publ'!$B$2:$H$490,MATCH(D$4,'Miljövärden urval för publ'!$B$2:$H$2,0),FALSE),"")</f>
        <v>0.315</v>
      </c>
      <c r="E12">
        <f>IFERROR(VLOOKUP($C12,'Miljövärden urval för publ'!$B$2:$H$490,MATCH(E$4,'Miljövärden urval för publ'!$B$2:$H$2,0),FALSE),"")</f>
        <v>54.316099999999999</v>
      </c>
      <c r="F12">
        <f>IFERROR(VLOOKUP($C12,'Miljövärden urval för publ'!$B$2:$H$490,MATCH(F$4,'Miljövärden urval för publ'!$B$2:$H$2,0),FALSE),"")</f>
        <v>9.6216699999999999</v>
      </c>
      <c r="G12">
        <f>IFERROR(VLOOKUP($C12,'Miljövärden urval för publ'!$B$2:$H$490,MATCH(G$4,'Miljövärden urval för publ'!$B$2:$H$2,0),FALSE),"")</f>
        <v>4.4632900000000003E-2</v>
      </c>
      <c r="J12">
        <f t="shared" si="1"/>
        <v>1</v>
      </c>
      <c r="M12">
        <v>8</v>
      </c>
      <c r="N12" t="str">
        <f t="shared" si="2"/>
        <v>Bengtsfors Energi</v>
      </c>
      <c r="P12" s="20">
        <f t="shared" si="3"/>
        <v>8</v>
      </c>
      <c r="Q12" s="15" t="str">
        <f t="shared" si="0"/>
        <v>Ramsele</v>
      </c>
      <c r="R12">
        <v>8</v>
      </c>
      <c r="S12" t="str">
        <f t="shared" si="4"/>
        <v>Ramsele</v>
      </c>
    </row>
    <row r="13" spans="1:19" x14ac:dyDescent="0.25">
      <c r="A13" s="18">
        <v>10</v>
      </c>
      <c r="B13" t="str">
        <f>IFERROR(INDEX('Miljövärden urval för publ'!$A$2:$AA$475,MATCH($A13,'Miljövärden urval för publ'!$R$2:$R$476,0),1),"")</f>
        <v>Affärsverken Karlskrona AB</v>
      </c>
      <c r="C13" t="str">
        <f>IFERROR(INDEX('Miljövärden urval för publ'!$A$2:$AA$475,MATCH($A13,'Miljövärden urval för publ'!$R$2:$R$476,0),2),"")</f>
        <v>Fridlevstad</v>
      </c>
      <c r="D13">
        <f>IFERROR(VLOOKUP($C13,'Miljövärden urval för publ'!$B$2:$H$490,MATCH(D$4,'Miljövärden urval för publ'!$B$2:$H$2,0),FALSE),"")</f>
        <v>0.27385300000000001</v>
      </c>
      <c r="E13">
        <f>IFERROR(VLOOKUP($C13,'Miljövärden urval för publ'!$B$2:$H$490,MATCH(E$4,'Miljövärden urval för publ'!$B$2:$H$2,0),FALSE),"")</f>
        <v>38.044800000000002</v>
      </c>
      <c r="F13">
        <f>IFERROR(VLOOKUP($C13,'Miljövärden urval för publ'!$B$2:$H$490,MATCH(F$4,'Miljövärden urval för publ'!$B$2:$H$2,0),FALSE),"")</f>
        <v>20.0869</v>
      </c>
      <c r="G13">
        <f>IFERROR(VLOOKUP($C13,'Miljövärden urval för publ'!$B$2:$H$490,MATCH(G$4,'Miljövärden urval för publ'!$B$2:$H$2,0),FALSE),"")</f>
        <v>7.4334899999999995E-2</v>
      </c>
      <c r="J13">
        <f t="shared" si="1"/>
        <v>2</v>
      </c>
      <c r="M13">
        <v>9</v>
      </c>
      <c r="N13" t="str">
        <f t="shared" si="2"/>
        <v>Bionär Närvärme AB</v>
      </c>
      <c r="P13" s="20">
        <f t="shared" si="3"/>
        <v>8</v>
      </c>
      <c r="Q13" s="15" t="str">
        <f t="shared" si="0"/>
        <v/>
      </c>
      <c r="R13">
        <v>9</v>
      </c>
      <c r="S13" t="str">
        <f t="shared" si="4"/>
        <v/>
      </c>
    </row>
    <row r="14" spans="1:19" x14ac:dyDescent="0.25">
      <c r="A14" s="18">
        <v>11</v>
      </c>
      <c r="B14" t="str">
        <f>IFERROR(INDEX('Miljövärden urval för publ'!$A$2:$AA$475,MATCH($A14,'Miljövärden urval för publ'!$R$2:$R$476,0),1),"")</f>
        <v>Affärsverken Karlskrona AB</v>
      </c>
      <c r="C14" t="str">
        <f>IFERROR(INDEX('Miljövärden urval för publ'!$A$2:$AA$475,MATCH($A14,'Miljövärden urval för publ'!$R$2:$R$476,0),2),"")</f>
        <v>Jämjö</v>
      </c>
      <c r="D14">
        <f>IFERROR(VLOOKUP($C14,'Miljövärden urval för publ'!$B$2:$H$490,MATCH(D$4,'Miljövärden urval för publ'!$B$2:$H$2,0),FALSE),"")</f>
        <v>0.20702799999999999</v>
      </c>
      <c r="E14">
        <f>IFERROR(VLOOKUP($C14,'Miljövärden urval för publ'!$B$2:$H$490,MATCH(E$4,'Miljövärden urval för publ'!$B$2:$H$2,0),FALSE),"")</f>
        <v>15.0175</v>
      </c>
      <c r="F14">
        <f>IFERROR(VLOOKUP($C14,'Miljövärden urval för publ'!$B$2:$H$490,MATCH(F$4,'Miljövärden urval för publ'!$B$2:$H$2,0),FALSE),"")</f>
        <v>18.927199999999999</v>
      </c>
      <c r="G14">
        <f>IFERROR(VLOOKUP($C14,'Miljövärden urval för publ'!$B$2:$H$490,MATCH(G$4,'Miljövärden urval för publ'!$B$2:$H$2,0),FALSE),"")</f>
        <v>1.7259300000000002E-2</v>
      </c>
      <c r="J14">
        <f t="shared" si="1"/>
        <v>2</v>
      </c>
      <c r="M14">
        <v>10</v>
      </c>
      <c r="N14" t="str">
        <f t="shared" si="2"/>
        <v>Bollnäs Energi AB</v>
      </c>
      <c r="P14" s="20">
        <f t="shared" si="3"/>
        <v>8</v>
      </c>
      <c r="Q14" s="15" t="str">
        <f t="shared" si="0"/>
        <v/>
      </c>
      <c r="R14">
        <v>10</v>
      </c>
      <c r="S14" t="str">
        <f t="shared" si="4"/>
        <v/>
      </c>
    </row>
    <row r="15" spans="1:19" x14ac:dyDescent="0.25">
      <c r="A15" s="18">
        <v>12</v>
      </c>
      <c r="B15" t="str">
        <f>IFERROR(INDEX('Miljövärden urval för publ'!$A$2:$AA$475,MATCH($A15,'Miljövärden urval för publ'!$R$2:$R$476,0),1),"")</f>
        <v>Affärsverken Karlskrona AB</v>
      </c>
      <c r="C15" t="str">
        <f>IFERROR(INDEX('Miljövärden urval för publ'!$A$2:$AA$475,MATCH($A15,'Miljövärden urval för publ'!$R$2:$R$476,0),2),"")</f>
        <v>Karlskrona</v>
      </c>
      <c r="D15">
        <f>IFERROR(VLOOKUP($C15,'Miljövärden urval för publ'!$B$2:$H$490,MATCH(D$4,'Miljövärden urval för publ'!$B$2:$H$2,0),FALSE),"")</f>
        <v>6.7576600000000001E-2</v>
      </c>
      <c r="E15">
        <f>IFERROR(VLOOKUP($C15,'Miljövärden urval för publ'!$B$2:$H$490,MATCH(E$4,'Miljövärden urval för publ'!$B$2:$H$2,0),FALSE),"")</f>
        <v>8.9083299999999994</v>
      </c>
      <c r="F15">
        <f>IFERROR(VLOOKUP($C15,'Miljövärden urval för publ'!$B$2:$H$490,MATCH(F$4,'Miljövärden urval för publ'!$B$2:$H$2,0),FALSE),"")</f>
        <v>6.3284000000000002</v>
      </c>
      <c r="G15">
        <f>IFERROR(VLOOKUP($C15,'Miljövärden urval för publ'!$B$2:$H$490,MATCH(G$4,'Miljövärden urval för publ'!$B$2:$H$2,0),FALSE),"")</f>
        <v>7.5464800000000002E-4</v>
      </c>
      <c r="J15">
        <f t="shared" si="1"/>
        <v>2</v>
      </c>
      <c r="M15">
        <v>11</v>
      </c>
      <c r="N15" t="str">
        <f t="shared" si="2"/>
        <v>Borgholm Energi AB</v>
      </c>
      <c r="P15" s="20">
        <f t="shared" si="3"/>
        <v>8</v>
      </c>
      <c r="Q15" s="15" t="str">
        <f t="shared" si="0"/>
        <v/>
      </c>
      <c r="R15">
        <v>11</v>
      </c>
      <c r="S15" t="str">
        <f t="shared" si="4"/>
        <v/>
      </c>
    </row>
    <row r="16" spans="1:19" x14ac:dyDescent="0.25">
      <c r="A16" s="18">
        <v>13</v>
      </c>
      <c r="B16" t="str">
        <f>IFERROR(INDEX('Miljövärden urval för publ'!$A$2:$AA$475,MATCH($A16,'Miljövärden urval för publ'!$R$2:$R$476,0),1),"")</f>
        <v>Affärsverken Karlskrona AB</v>
      </c>
      <c r="C16" t="str">
        <f>IFERROR(INDEX('Miljövärden urval för publ'!$A$2:$AA$475,MATCH($A16,'Miljövärden urval för publ'!$R$2:$R$476,0),2),"")</f>
        <v>Nättraby</v>
      </c>
      <c r="D16">
        <f>IFERROR(VLOOKUP($C16,'Miljövärden urval för publ'!$B$2:$H$490,MATCH(D$4,'Miljövärden urval för publ'!$B$2:$H$2,0),FALSE),"")</f>
        <v>0.2034</v>
      </c>
      <c r="E16">
        <f>IFERROR(VLOOKUP($C16,'Miljövärden urval för publ'!$B$2:$H$490,MATCH(E$4,'Miljövärden urval för publ'!$B$2:$H$2,0),FALSE),"")</f>
        <v>14.027100000000001</v>
      </c>
      <c r="F16">
        <f>IFERROR(VLOOKUP($C16,'Miljövärden urval för publ'!$B$2:$H$490,MATCH(F$4,'Miljövärden urval för publ'!$B$2:$H$2,0),FALSE),"")</f>
        <v>18.0016</v>
      </c>
      <c r="G16">
        <f>IFERROR(VLOOKUP($C16,'Miljövärden urval för publ'!$B$2:$H$490,MATCH(G$4,'Miljövärden urval för publ'!$B$2:$H$2,0),FALSE),"")</f>
        <v>1.64639E-2</v>
      </c>
      <c r="J16">
        <f t="shared" si="1"/>
        <v>2</v>
      </c>
      <c r="M16">
        <v>12</v>
      </c>
      <c r="N16" t="str">
        <f t="shared" si="2"/>
        <v>Borlänge Energi AB</v>
      </c>
      <c r="P16" s="20">
        <f t="shared" si="3"/>
        <v>8</v>
      </c>
      <c r="Q16" s="15" t="str">
        <f t="shared" si="0"/>
        <v/>
      </c>
      <c r="R16">
        <v>12</v>
      </c>
      <c r="S16" t="str">
        <f t="shared" si="4"/>
        <v/>
      </c>
    </row>
    <row r="17" spans="1:19" x14ac:dyDescent="0.25">
      <c r="A17" s="18">
        <v>14</v>
      </c>
      <c r="B17" t="str">
        <f>IFERROR(INDEX('Miljövärden urval för publ'!$A$2:$AA$475,MATCH($A17,'Miljövärden urval för publ'!$R$2:$R$476,0),1),"")</f>
        <v>Affärsverken Karlskrona AB</v>
      </c>
      <c r="C17" t="str">
        <f>IFERROR(INDEX('Miljövärden urval för publ'!$A$2:$AA$475,MATCH($A17,'Miljövärden urval för publ'!$R$2:$R$476,0),2),"")</f>
        <v>Sturkö</v>
      </c>
      <c r="D17">
        <f>IFERROR(VLOOKUP($C17,'Miljövärden urval för publ'!$B$2:$H$490,MATCH(D$4,'Miljövärden urval för publ'!$B$2:$H$2,0),FALSE),"")</f>
        <v>0.37295200000000001</v>
      </c>
      <c r="E17">
        <f>IFERROR(VLOOKUP($C17,'Miljövärden urval för publ'!$B$2:$H$490,MATCH(E$4,'Miljövärden urval för publ'!$B$2:$H$2,0),FALSE),"")</f>
        <v>55.314399999999999</v>
      </c>
      <c r="F17">
        <f>IFERROR(VLOOKUP($C17,'Miljövärden urval för publ'!$B$2:$H$490,MATCH(F$4,'Miljövärden urval för publ'!$B$2:$H$2,0),FALSE),"")</f>
        <v>17.468299999999999</v>
      </c>
      <c r="G17">
        <f>IFERROR(VLOOKUP($C17,'Miljövärden urval för publ'!$B$2:$H$490,MATCH(G$4,'Miljövärden urval för publ'!$B$2:$H$2,0),FALSE),"")</f>
        <v>0.143096</v>
      </c>
      <c r="J17">
        <f t="shared" si="1"/>
        <v>2</v>
      </c>
      <c r="M17">
        <v>13</v>
      </c>
      <c r="N17" t="str">
        <f t="shared" si="2"/>
        <v>Borås Energi och Miljö AB</v>
      </c>
      <c r="P17" s="20">
        <f t="shared" si="3"/>
        <v>8</v>
      </c>
      <c r="Q17" s="15" t="str">
        <f t="shared" si="0"/>
        <v/>
      </c>
      <c r="R17">
        <v>13</v>
      </c>
      <c r="S17" t="str">
        <f t="shared" si="4"/>
        <v/>
      </c>
    </row>
    <row r="18" spans="1:19" x14ac:dyDescent="0.25">
      <c r="A18" s="18">
        <v>15</v>
      </c>
      <c r="B18" t="str">
        <f>IFERROR(INDEX('Miljövärden urval för publ'!$A$2:$AA$475,MATCH($A18,'Miljövärden urval för publ'!$R$2:$R$476,0),1),"")</f>
        <v>Alingsås Energi Nät AB</v>
      </c>
      <c r="C18" t="str">
        <f>IFERROR(INDEX('Miljövärden urval för publ'!$A$2:$AA$475,MATCH($A18,'Miljövärden urval för publ'!$R$2:$R$476,0),2),"")</f>
        <v>Alingsås</v>
      </c>
      <c r="D18">
        <f>IFERROR(VLOOKUP($C18,'Miljövärden urval för publ'!$B$2:$H$490,MATCH(D$4,'Miljövärden urval för publ'!$B$2:$H$2,0),FALSE),"")</f>
        <v>7.1898699999999996E-2</v>
      </c>
      <c r="E18">
        <f>IFERROR(VLOOKUP($C18,'Miljövärden urval för publ'!$B$2:$H$490,MATCH(E$4,'Miljövärden urval för publ'!$B$2:$H$2,0),FALSE),"")</f>
        <v>11.838100000000001</v>
      </c>
      <c r="F18">
        <f>IFERROR(VLOOKUP($C18,'Miljövärden urval för publ'!$B$2:$H$490,MATCH(F$4,'Miljövärden urval för publ'!$B$2:$H$2,0),FALSE),"")</f>
        <v>6.3684700000000003</v>
      </c>
      <c r="G18">
        <f>IFERROR(VLOOKUP($C18,'Miljövärden urval för publ'!$B$2:$H$490,MATCH(G$4,'Miljövärden urval för publ'!$B$2:$H$2,0),FALSE),"")</f>
        <v>1.26179E-2</v>
      </c>
      <c r="J18">
        <f t="shared" si="1"/>
        <v>3</v>
      </c>
      <c r="M18">
        <v>14</v>
      </c>
      <c r="N18" t="str">
        <f t="shared" si="2"/>
        <v>Bromölla Fjärrvärme AB</v>
      </c>
      <c r="P18" s="20">
        <f t="shared" si="3"/>
        <v>8</v>
      </c>
      <c r="Q18" s="15" t="str">
        <f t="shared" si="0"/>
        <v/>
      </c>
      <c r="R18">
        <v>14</v>
      </c>
      <c r="S18" t="str">
        <f t="shared" si="4"/>
        <v/>
      </c>
    </row>
    <row r="19" spans="1:19" x14ac:dyDescent="0.25">
      <c r="A19" s="18">
        <v>16</v>
      </c>
      <c r="B19" t="str">
        <f>IFERROR(INDEX('Miljövärden urval för publ'!$A$2:$AA$475,MATCH($A19,'Miljövärden urval för publ'!$R$2:$R$476,0),1),"")</f>
        <v>Alvesta Energi AB</v>
      </c>
      <c r="C19" t="str">
        <f>IFERROR(INDEX('Miljövärden urval för publ'!$A$2:$AA$475,MATCH($A19,'Miljövärden urval för publ'!$R$2:$R$476,0),2),"")</f>
        <v>Alvesta</v>
      </c>
      <c r="D19">
        <f>IFERROR(VLOOKUP($C19,'Miljövärden urval för publ'!$B$2:$H$490,MATCH(D$4,'Miljövärden urval för publ'!$B$2:$H$2,0),FALSE),"")</f>
        <v>9.7989499999999993E-2</v>
      </c>
      <c r="E19">
        <f>IFERROR(VLOOKUP($C19,'Miljövärden urval för publ'!$B$2:$H$490,MATCH(E$4,'Miljövärden urval för publ'!$B$2:$H$2,0),FALSE),"")</f>
        <v>20.506</v>
      </c>
      <c r="F19">
        <f>IFERROR(VLOOKUP($C19,'Miljövärden urval för publ'!$B$2:$H$490,MATCH(F$4,'Miljövärden urval för publ'!$B$2:$H$2,0),FALSE),"")</f>
        <v>8.5171899999999994</v>
      </c>
      <c r="G19">
        <f>IFERROR(VLOOKUP($C19,'Miljövärden urval för publ'!$B$2:$H$490,MATCH(G$4,'Miljövärden urval för publ'!$B$2:$H$2,0),FALSE),"")</f>
        <v>1.2615100000000001E-2</v>
      </c>
      <c r="J19">
        <f t="shared" si="1"/>
        <v>4</v>
      </c>
      <c r="M19">
        <v>15</v>
      </c>
      <c r="N19" t="str">
        <f t="shared" si="2"/>
        <v>C4 Energi AB</v>
      </c>
      <c r="P19" s="20">
        <f t="shared" si="3"/>
        <v>8</v>
      </c>
      <c r="Q19" s="15" t="str">
        <f t="shared" si="0"/>
        <v/>
      </c>
      <c r="R19">
        <v>15</v>
      </c>
      <c r="S19" t="str">
        <f t="shared" si="4"/>
        <v/>
      </c>
    </row>
    <row r="20" spans="1:19" x14ac:dyDescent="0.25">
      <c r="A20" s="18">
        <v>17</v>
      </c>
      <c r="B20" t="str">
        <f>IFERROR(INDEX('Miljövärden urval för publ'!$A$2:$AA$475,MATCH($A20,'Miljövärden urval för publ'!$R$2:$R$476,0),1),"")</f>
        <v>Alvesta Energi AB</v>
      </c>
      <c r="C20" t="str">
        <f>IFERROR(INDEX('Miljövärden urval för publ'!$A$2:$AA$475,MATCH($A20,'Miljövärden urval för publ'!$R$2:$R$476,0),2),"")</f>
        <v>Moheda</v>
      </c>
      <c r="D20">
        <f>IFERROR(VLOOKUP($C20,'Miljövärden urval för publ'!$B$2:$H$490,MATCH(D$4,'Miljövärden urval för publ'!$B$2:$H$2,0),FALSE),"")</f>
        <v>0.129885</v>
      </c>
      <c r="E20">
        <f>IFERROR(VLOOKUP($C20,'Miljövärden urval för publ'!$B$2:$H$490,MATCH(E$4,'Miljövärden urval för publ'!$B$2:$H$2,0),FALSE),"")</f>
        <v>27.0215</v>
      </c>
      <c r="F20">
        <f>IFERROR(VLOOKUP($C20,'Miljövärden urval för publ'!$B$2:$H$490,MATCH(F$4,'Miljövärden urval för publ'!$B$2:$H$2,0),FALSE),"")</f>
        <v>9.1509</v>
      </c>
      <c r="G20">
        <f>IFERROR(VLOOKUP($C20,'Miljövärden urval för publ'!$B$2:$H$490,MATCH(G$4,'Miljövärden urval för publ'!$B$2:$H$2,0),FALSE),"")</f>
        <v>2.5558399999999998E-2</v>
      </c>
      <c r="J20">
        <f t="shared" si="1"/>
        <v>4</v>
      </c>
      <c r="M20">
        <v>16</v>
      </c>
      <c r="N20" t="str">
        <f t="shared" si="2"/>
        <v>Dala Energi Värme AB</v>
      </c>
      <c r="P20" s="20">
        <f t="shared" si="3"/>
        <v>8</v>
      </c>
      <c r="Q20" s="15" t="str">
        <f t="shared" si="0"/>
        <v/>
      </c>
      <c r="R20">
        <v>16</v>
      </c>
      <c r="S20" t="str">
        <f t="shared" si="4"/>
        <v/>
      </c>
    </row>
    <row r="21" spans="1:19" x14ac:dyDescent="0.25">
      <c r="A21" s="18">
        <v>18</v>
      </c>
      <c r="B21" t="str">
        <f>IFERROR(INDEX('Miljövärden urval för publ'!$A$2:$AA$475,MATCH($A21,'Miljövärden urval för publ'!$R$2:$R$476,0),1),"")</f>
        <v>Alvesta Energi AB</v>
      </c>
      <c r="C21" t="str">
        <f>IFERROR(INDEX('Miljövärden urval för publ'!$A$2:$AA$475,MATCH($A21,'Miljövärden urval för publ'!$R$2:$R$476,0),2),"")</f>
        <v>Vislanda</v>
      </c>
      <c r="D21">
        <f>IFERROR(VLOOKUP($C21,'Miljövärden urval för publ'!$B$2:$H$490,MATCH(D$4,'Miljövärden urval för publ'!$B$2:$H$2,0),FALSE),"")</f>
        <v>8.5138099999999994E-2</v>
      </c>
      <c r="E21">
        <f>IFERROR(VLOOKUP($C21,'Miljövärden urval för publ'!$B$2:$H$490,MATCH(E$4,'Miljövärden urval för publ'!$B$2:$H$2,0),FALSE),"")</f>
        <v>17.771799999999999</v>
      </c>
      <c r="F21">
        <f>IFERROR(VLOOKUP($C21,'Miljövärden urval för publ'!$B$2:$H$490,MATCH(F$4,'Miljövärden urval för publ'!$B$2:$H$2,0),FALSE),"")</f>
        <v>7.6729399999999996</v>
      </c>
      <c r="G21">
        <f>IFERROR(VLOOKUP($C21,'Miljövärden urval för publ'!$B$2:$H$490,MATCH(G$4,'Miljövärden urval för publ'!$B$2:$H$2,0),FALSE),"")</f>
        <v>1.0166400000000001E-2</v>
      </c>
      <c r="J21">
        <f t="shared" si="1"/>
        <v>4</v>
      </c>
      <c r="M21">
        <v>17</v>
      </c>
      <c r="N21" t="str">
        <f t="shared" si="2"/>
        <v>Degerfors Energi AB</v>
      </c>
      <c r="P21" s="20">
        <f t="shared" si="3"/>
        <v>8</v>
      </c>
      <c r="Q21" s="15" t="str">
        <f t="shared" si="0"/>
        <v/>
      </c>
      <c r="R21">
        <v>17</v>
      </c>
      <c r="S21" t="str">
        <f t="shared" si="4"/>
        <v/>
      </c>
    </row>
    <row r="22" spans="1:19" x14ac:dyDescent="0.25">
      <c r="A22" s="18">
        <v>19</v>
      </c>
      <c r="B22" t="str">
        <f>IFERROR(INDEX('Miljövärden urval för publ'!$A$2:$AA$475,MATCH($A22,'Miljövärden urval för publ'!$R$2:$R$476,0),1),"")</f>
        <v xml:space="preserve">Aneby Miljö &amp; Vatten AB </v>
      </c>
      <c r="C22" t="str">
        <f>IFERROR(INDEX('Miljövärden urval för publ'!$A$2:$AA$475,MATCH($A22,'Miljövärden urval för publ'!$R$2:$R$476,0),2),"")</f>
        <v xml:space="preserve">Aneby </v>
      </c>
      <c r="D22">
        <f>IFERROR(VLOOKUP($C22,'Miljövärden urval för publ'!$B$2:$H$490,MATCH(D$4,'Miljövärden urval för publ'!$B$2:$H$2,0),FALSE),"")</f>
        <v>9.6653600000000006E-2</v>
      </c>
      <c r="E22">
        <f>IFERROR(VLOOKUP($C22,'Miljövärden urval för publ'!$B$2:$H$490,MATCH(E$4,'Miljövärden urval för publ'!$B$2:$H$2,0),FALSE),"")</f>
        <v>11.761799999999999</v>
      </c>
      <c r="F22">
        <f>IFERROR(VLOOKUP($C22,'Miljövärden urval för publ'!$B$2:$H$490,MATCH(F$4,'Miljövärden urval för publ'!$B$2:$H$2,0),FALSE),"")</f>
        <v>11.3659</v>
      </c>
      <c r="G22">
        <f>IFERROR(VLOOKUP($C22,'Miljövärden urval för publ'!$B$2:$H$490,MATCH(G$4,'Miljövärden urval för publ'!$B$2:$H$2,0),FALSE),"")</f>
        <v>0</v>
      </c>
      <c r="J22">
        <f t="shared" si="1"/>
        <v>5</v>
      </c>
      <c r="M22">
        <v>18</v>
      </c>
      <c r="N22" t="str">
        <f t="shared" si="2"/>
        <v>E.ON Värme Sverige AB</v>
      </c>
      <c r="P22" s="20">
        <f t="shared" si="3"/>
        <v>8</v>
      </c>
      <c r="Q22" s="15" t="str">
        <f t="shared" si="0"/>
        <v/>
      </c>
      <c r="R22">
        <v>18</v>
      </c>
      <c r="S22" t="str">
        <f t="shared" si="4"/>
        <v/>
      </c>
    </row>
    <row r="23" spans="1:19" x14ac:dyDescent="0.25">
      <c r="A23" s="18">
        <v>20</v>
      </c>
      <c r="B23" t="str">
        <f>IFERROR(INDEX('Miljövärden urval för publ'!$A$2:$AA$475,MATCH($A23,'Miljövärden urval för publ'!$R$2:$R$476,0),1),"")</f>
        <v>Arboga Energi AB</v>
      </c>
      <c r="C23" t="str">
        <f>IFERROR(INDEX('Miljövärden urval för publ'!$A$2:$AA$475,MATCH($A23,'Miljövärden urval för publ'!$R$2:$R$476,0),2),"")</f>
        <v>Arboga</v>
      </c>
      <c r="D23">
        <f>IFERROR(VLOOKUP($C23,'Miljövärden urval för publ'!$B$2:$H$490,MATCH(D$4,'Miljövärden urval för publ'!$B$2:$H$2,0),FALSE),"")</f>
        <v>0.10826</v>
      </c>
      <c r="E23">
        <f>IFERROR(VLOOKUP($C23,'Miljövärden urval för publ'!$B$2:$H$490,MATCH(E$4,'Miljövärden urval för publ'!$B$2:$H$2,0),FALSE),"")</f>
        <v>18.654199999999999</v>
      </c>
      <c r="F23">
        <f>IFERROR(VLOOKUP($C23,'Miljövärden urval för publ'!$B$2:$H$490,MATCH(F$4,'Miljövärden urval för publ'!$B$2:$H$2,0),FALSE),"")</f>
        <v>9.2515699999999992</v>
      </c>
      <c r="G23">
        <f>IFERROR(VLOOKUP($C23,'Miljövärden urval för publ'!$B$2:$H$490,MATCH(G$4,'Miljövärden urval för publ'!$B$2:$H$2,0),FALSE),"")</f>
        <v>7.4352100000000003E-3</v>
      </c>
      <c r="J23">
        <f t="shared" si="1"/>
        <v>6</v>
      </c>
      <c r="M23">
        <v>19</v>
      </c>
      <c r="N23" t="str">
        <f t="shared" si="2"/>
        <v>Eksjö Energi AB</v>
      </c>
      <c r="P23" s="20">
        <f t="shared" si="3"/>
        <v>8</v>
      </c>
      <c r="Q23" s="15" t="str">
        <f t="shared" si="0"/>
        <v/>
      </c>
      <c r="R23">
        <v>19</v>
      </c>
      <c r="S23" t="str">
        <f t="shared" si="4"/>
        <v/>
      </c>
    </row>
    <row r="24" spans="1:19" x14ac:dyDescent="0.25">
      <c r="A24" s="18">
        <v>21</v>
      </c>
      <c r="B24" t="str">
        <f>IFERROR(INDEX('Miljövärden urval för publ'!$A$2:$AA$475,MATCH($A24,'Miljövärden urval för publ'!$R$2:$R$476,0),1),"")</f>
        <v>Arvika Fjärrvärme AB</v>
      </c>
      <c r="C24" t="str">
        <f>IFERROR(INDEX('Miljövärden urval för publ'!$A$2:$AA$475,MATCH($A24,'Miljövärden urval för publ'!$R$2:$R$476,0),2),"")</f>
        <v>Arvika</v>
      </c>
      <c r="D24">
        <f>IFERROR(VLOOKUP($C24,'Miljövärden urval för publ'!$B$2:$H$490,MATCH(D$4,'Miljövärden urval för publ'!$B$2:$H$2,0),FALSE),"")</f>
        <v>0.126805</v>
      </c>
      <c r="E24">
        <f>IFERROR(VLOOKUP($C24,'Miljövärden urval för publ'!$B$2:$H$490,MATCH(E$4,'Miljövärden urval för publ'!$B$2:$H$2,0),FALSE),"")</f>
        <v>21.2453</v>
      </c>
      <c r="F24">
        <f>IFERROR(VLOOKUP($C24,'Miljövärden urval för publ'!$B$2:$H$490,MATCH(F$4,'Miljövärden urval för publ'!$B$2:$H$2,0),FALSE),"")</f>
        <v>8.2447099999999995</v>
      </c>
      <c r="G24">
        <f>IFERROR(VLOOKUP($C24,'Miljövärden urval för publ'!$B$2:$H$490,MATCH(G$4,'Miljövärden urval för publ'!$B$2:$H$2,0),FALSE),"")</f>
        <v>3.9357999999999997E-2</v>
      </c>
      <c r="J24">
        <f t="shared" si="1"/>
        <v>7</v>
      </c>
      <c r="M24">
        <v>20</v>
      </c>
      <c r="N24" t="str">
        <f t="shared" si="2"/>
        <v>Eksta Bostads AB</v>
      </c>
      <c r="P24" s="20">
        <f t="shared" si="3"/>
        <v>8</v>
      </c>
      <c r="Q24" s="15" t="str">
        <f t="shared" si="0"/>
        <v/>
      </c>
      <c r="R24">
        <v>20</v>
      </c>
      <c r="S24" t="str">
        <f t="shared" si="4"/>
        <v/>
      </c>
    </row>
    <row r="25" spans="1:19" x14ac:dyDescent="0.25">
      <c r="A25" s="18">
        <v>22</v>
      </c>
      <c r="B25" t="str">
        <f>IFERROR(INDEX('Miljövärden urval för publ'!$A$2:$AA$475,MATCH($A25,'Miljövärden urval för publ'!$R$2:$R$476,0),1),"")</f>
        <v>Bengtsfors Energi</v>
      </c>
      <c r="C25" t="str">
        <f>IFERROR(INDEX('Miljövärden urval för publ'!$A$2:$AA$475,MATCH($A25,'Miljövärden urval för publ'!$R$2:$R$476,0),2),"")</f>
        <v>Bengtsfors</v>
      </c>
      <c r="D25">
        <f>IFERROR(VLOOKUP($C25,'Miljövärden urval för publ'!$B$2:$H$490,MATCH(D$4,'Miljövärden urval för publ'!$B$2:$H$2,0),FALSE),"")</f>
        <v>0.16586200000000001</v>
      </c>
      <c r="E25">
        <f>IFERROR(VLOOKUP($C25,'Miljövärden urval för publ'!$B$2:$H$490,MATCH(E$4,'Miljövärden urval för publ'!$B$2:$H$2,0),FALSE),"")</f>
        <v>13.152799999999999</v>
      </c>
      <c r="F25">
        <f>IFERROR(VLOOKUP($C25,'Miljövärden urval för publ'!$B$2:$H$490,MATCH(F$4,'Miljövärden urval för publ'!$B$2:$H$2,0),FALSE),"")</f>
        <v>15.8811</v>
      </c>
      <c r="G25">
        <f>IFERROR(VLOOKUP($C25,'Miljövärden urval för publ'!$B$2:$H$490,MATCH(G$4,'Miljövärden urval för publ'!$B$2:$H$2,0),FALSE),"")</f>
        <v>1.89036E-2</v>
      </c>
      <c r="J25">
        <f t="shared" si="1"/>
        <v>8</v>
      </c>
      <c r="M25">
        <v>21</v>
      </c>
      <c r="N25" t="str">
        <f t="shared" si="2"/>
        <v>Elektra Värme AB</v>
      </c>
      <c r="P25" s="20">
        <f t="shared" si="3"/>
        <v>8</v>
      </c>
      <c r="Q25" s="15" t="str">
        <f t="shared" si="0"/>
        <v/>
      </c>
      <c r="R25">
        <v>21</v>
      </c>
      <c r="S25" t="str">
        <f t="shared" si="4"/>
        <v/>
      </c>
    </row>
    <row r="26" spans="1:19" x14ac:dyDescent="0.25">
      <c r="A26" s="18">
        <v>23</v>
      </c>
      <c r="B26" t="str">
        <f>IFERROR(INDEX('Miljövärden urval för publ'!$A$2:$AA$475,MATCH($A26,'Miljövärden urval för publ'!$R$2:$R$476,0),1),"")</f>
        <v>Bionär Närvärme AB</v>
      </c>
      <c r="C26" t="str">
        <f>IFERROR(INDEX('Miljövärden urval för publ'!$A$2:$AA$475,MATCH($A26,'Miljövärden urval för publ'!$R$2:$R$476,0),2),"")</f>
        <v>Bergby</v>
      </c>
      <c r="D26">
        <f>IFERROR(VLOOKUP($C26,'Miljövärden urval för publ'!$B$2:$H$490,MATCH(D$4,'Miljövärden urval för publ'!$B$2:$H$2,0),FALSE),"")</f>
        <v>0.169236</v>
      </c>
      <c r="E26">
        <f>IFERROR(VLOOKUP($C26,'Miljövärden urval för publ'!$B$2:$H$490,MATCH(E$4,'Miljövärden urval för publ'!$B$2:$H$2,0),FALSE),"")</f>
        <v>16.9788</v>
      </c>
      <c r="F26">
        <f>IFERROR(VLOOKUP($C26,'Miljövärden urval för publ'!$B$2:$H$490,MATCH(F$4,'Miljövärden urval för publ'!$B$2:$H$2,0),FALSE),"")</f>
        <v>15.344099999999999</v>
      </c>
      <c r="G26">
        <f>IFERROR(VLOOKUP($C26,'Miljövärden urval för publ'!$B$2:$H$490,MATCH(G$4,'Miljövärden urval för publ'!$B$2:$H$2,0),FALSE),"")</f>
        <v>3.3218499999999998E-2</v>
      </c>
      <c r="J26">
        <f t="shared" si="1"/>
        <v>9</v>
      </c>
      <c r="M26">
        <v>22</v>
      </c>
      <c r="N26" t="str">
        <f t="shared" si="2"/>
        <v>Emmaboda Energi &amp; Miljö AB</v>
      </c>
      <c r="P26" s="20">
        <f t="shared" si="3"/>
        <v>8</v>
      </c>
      <c r="Q26" s="15" t="str">
        <f t="shared" si="0"/>
        <v/>
      </c>
      <c r="R26">
        <v>22</v>
      </c>
      <c r="S26" t="str">
        <f t="shared" si="4"/>
        <v/>
      </c>
    </row>
    <row r="27" spans="1:19" x14ac:dyDescent="0.25">
      <c r="A27" s="18">
        <v>24</v>
      </c>
      <c r="B27" t="str">
        <f>IFERROR(INDEX('Miljövärden urval för publ'!$A$2:$AA$475,MATCH($A27,'Miljövärden urval för publ'!$R$2:$R$476,0),1),"")</f>
        <v>Bionär Närvärme AB</v>
      </c>
      <c r="C27" t="str">
        <f>IFERROR(INDEX('Miljövärden urval för publ'!$A$2:$AA$475,MATCH($A27,'Miljövärden urval för publ'!$R$2:$R$476,0),2),"")</f>
        <v>Bällinge</v>
      </c>
      <c r="D27">
        <f>IFERROR(VLOOKUP($C27,'Miljövärden urval för publ'!$B$2:$H$490,MATCH(D$4,'Miljövärden urval för publ'!$B$2:$H$2,0),FALSE),"")</f>
        <v>0.13567399999999999</v>
      </c>
      <c r="E27">
        <f>IFERROR(VLOOKUP($C27,'Miljövärden urval för publ'!$B$2:$H$490,MATCH(E$4,'Miljövärden urval för publ'!$B$2:$H$2,0),FALSE),"")</f>
        <v>8.6050900000000006</v>
      </c>
      <c r="F27">
        <f>IFERROR(VLOOKUP($C27,'Miljövärden urval för publ'!$B$2:$H$490,MATCH(F$4,'Miljövärden urval för publ'!$B$2:$H$2,0),FALSE),"")</f>
        <v>15.2682</v>
      </c>
      <c r="G27">
        <f>IFERROR(VLOOKUP($C27,'Miljövärden urval för publ'!$B$2:$H$490,MATCH(G$4,'Miljövärden urval för publ'!$B$2:$H$2,0),FALSE),"")</f>
        <v>5.8507999999999998E-3</v>
      </c>
      <c r="J27">
        <f t="shared" si="1"/>
        <v>9</v>
      </c>
      <c r="M27">
        <v>23</v>
      </c>
      <c r="N27" t="str">
        <f t="shared" si="2"/>
        <v>Ena Energi AB</v>
      </c>
      <c r="P27" s="20">
        <f t="shared" si="3"/>
        <v>8</v>
      </c>
      <c r="Q27" s="15" t="str">
        <f t="shared" si="0"/>
        <v/>
      </c>
      <c r="R27">
        <v>23</v>
      </c>
      <c r="S27" t="str">
        <f t="shared" si="4"/>
        <v/>
      </c>
    </row>
    <row r="28" spans="1:19" x14ac:dyDescent="0.25">
      <c r="A28" s="18">
        <v>25</v>
      </c>
      <c r="B28" t="str">
        <f>IFERROR(INDEX('Miljövärden urval för publ'!$A$2:$AA$475,MATCH($A28,'Miljövärden urval för publ'!$R$2:$R$476,0),1),"")</f>
        <v>Bionär Närvärme AB</v>
      </c>
      <c r="C28" t="str">
        <f>IFERROR(INDEX('Miljövärden urval för publ'!$A$2:$AA$475,MATCH($A28,'Miljövärden urval för publ'!$R$2:$R$476,0),2),"")</f>
        <v>Forsbacka</v>
      </c>
      <c r="D28">
        <f>IFERROR(VLOOKUP($C28,'Miljövärden urval för publ'!$B$2:$H$490,MATCH(D$4,'Miljövärden urval för publ'!$B$2:$H$2,0),FALSE),"")</f>
        <v>0.166766</v>
      </c>
      <c r="E28">
        <f>IFERROR(VLOOKUP($C28,'Miljövärden urval för publ'!$B$2:$H$490,MATCH(E$4,'Miljövärden urval för publ'!$B$2:$H$2,0),FALSE),"")</f>
        <v>27.768699999999999</v>
      </c>
      <c r="F28">
        <f>IFERROR(VLOOKUP($C28,'Miljövärden urval för publ'!$B$2:$H$490,MATCH(F$4,'Miljövärden urval för publ'!$B$2:$H$2,0),FALSE),"")</f>
        <v>10.7385</v>
      </c>
      <c r="G28">
        <f>IFERROR(VLOOKUP($C28,'Miljövärden urval för publ'!$B$2:$H$490,MATCH(G$4,'Miljövärden urval för publ'!$B$2:$H$2,0),FALSE),"")</f>
        <v>4.5727799999999999E-2</v>
      </c>
      <c r="J28">
        <f t="shared" si="1"/>
        <v>9</v>
      </c>
      <c r="M28">
        <v>24</v>
      </c>
      <c r="N28" t="str">
        <f t="shared" si="2"/>
        <v>Eskilstuna Energi &amp; Miljö AB</v>
      </c>
      <c r="P28" s="20">
        <f t="shared" si="3"/>
        <v>8</v>
      </c>
      <c r="Q28" s="15" t="str">
        <f t="shared" si="0"/>
        <v/>
      </c>
      <c r="R28">
        <v>24</v>
      </c>
      <c r="S28" t="str">
        <f t="shared" si="4"/>
        <v/>
      </c>
    </row>
    <row r="29" spans="1:19" x14ac:dyDescent="0.25">
      <c r="A29" s="18">
        <v>26</v>
      </c>
      <c r="B29" t="str">
        <f>IFERROR(INDEX('Miljövärden urval för publ'!$A$2:$AA$475,MATCH($A29,'Miljövärden urval för publ'!$R$2:$R$476,0),1),"")</f>
        <v>Bionär Närvärme AB</v>
      </c>
      <c r="C29" t="str">
        <f>IFERROR(INDEX('Miljövärden urval för publ'!$A$2:$AA$475,MATCH($A29,'Miljövärden urval för publ'!$R$2:$R$476,0),2),"")</f>
        <v>Hedesunda</v>
      </c>
      <c r="D29">
        <f>IFERROR(VLOOKUP($C29,'Miljövärden urval för publ'!$B$2:$H$490,MATCH(D$4,'Miljövärden urval för publ'!$B$2:$H$2,0),FALSE),"")</f>
        <v>0.210621</v>
      </c>
      <c r="E29">
        <f>IFERROR(VLOOKUP($C29,'Miljövärden urval för publ'!$B$2:$H$490,MATCH(E$4,'Miljövärden urval för publ'!$B$2:$H$2,0),FALSE),"")</f>
        <v>21.558499999999999</v>
      </c>
      <c r="F29">
        <f>IFERROR(VLOOKUP($C29,'Miljövärden urval för publ'!$B$2:$H$490,MATCH(F$4,'Miljövärden urval för publ'!$B$2:$H$2,0),FALSE),"")</f>
        <v>18.935600000000001</v>
      </c>
      <c r="G29">
        <f>IFERROR(VLOOKUP($C29,'Miljövärden urval för publ'!$B$2:$H$490,MATCH(G$4,'Miljövärden urval för publ'!$B$2:$H$2,0),FALSE),"")</f>
        <v>3.4912199999999997E-2</v>
      </c>
      <c r="J29">
        <f t="shared" si="1"/>
        <v>9</v>
      </c>
      <c r="M29">
        <v>25</v>
      </c>
      <c r="N29" t="str">
        <f t="shared" si="2"/>
        <v>Falbygdens Energi AB</v>
      </c>
      <c r="P29" s="20">
        <f t="shared" si="3"/>
        <v>8</v>
      </c>
      <c r="Q29" s="15" t="str">
        <f t="shared" si="0"/>
        <v/>
      </c>
      <c r="R29">
        <v>25</v>
      </c>
      <c r="S29" t="str">
        <f t="shared" si="4"/>
        <v/>
      </c>
    </row>
    <row r="30" spans="1:19" x14ac:dyDescent="0.25">
      <c r="A30" s="18">
        <v>27</v>
      </c>
      <c r="B30" t="str">
        <f>IFERROR(INDEX('Miljövärden urval för publ'!$A$2:$AA$475,MATCH($A30,'Miljövärden urval för publ'!$R$2:$R$476,0),1),"")</f>
        <v>Bionär Närvärme AB</v>
      </c>
      <c r="C30" t="str">
        <f>IFERROR(INDEX('Miljövärden urval för publ'!$A$2:$AA$475,MATCH($A30,'Miljövärden urval för publ'!$R$2:$R$476,0),2),"")</f>
        <v>Norrsundet</v>
      </c>
      <c r="D30">
        <f>IFERROR(VLOOKUP($C30,'Miljövärden urval för publ'!$B$2:$H$490,MATCH(D$4,'Miljövärden urval för publ'!$B$2:$H$2,0),FALSE),"")</f>
        <v>0.195072</v>
      </c>
      <c r="E30">
        <f>IFERROR(VLOOKUP($C30,'Miljövärden urval för publ'!$B$2:$H$490,MATCH(E$4,'Miljövärden urval för publ'!$B$2:$H$2,0),FALSE),"")</f>
        <v>23.5961</v>
      </c>
      <c r="F30">
        <f>IFERROR(VLOOKUP($C30,'Miljövärden urval för publ'!$B$2:$H$490,MATCH(F$4,'Miljövärden urval för publ'!$B$2:$H$2,0),FALSE),"")</f>
        <v>16.0488</v>
      </c>
      <c r="G30">
        <f>IFERROR(VLOOKUP($C30,'Miljövärden urval för publ'!$B$2:$H$490,MATCH(G$4,'Miljövärden urval för publ'!$B$2:$H$2,0),FALSE),"")</f>
        <v>5.2758399999999997E-2</v>
      </c>
      <c r="J30">
        <f t="shared" si="1"/>
        <v>9</v>
      </c>
      <c r="M30">
        <v>26</v>
      </c>
      <c r="N30" t="str">
        <f t="shared" si="2"/>
        <v>Falkenberg Energi AB</v>
      </c>
      <c r="P30" s="20">
        <f t="shared" si="3"/>
        <v>8</v>
      </c>
      <c r="Q30" s="15" t="str">
        <f t="shared" si="0"/>
        <v/>
      </c>
      <c r="R30">
        <v>26</v>
      </c>
      <c r="S30" t="str">
        <f t="shared" si="4"/>
        <v/>
      </c>
    </row>
    <row r="31" spans="1:19" x14ac:dyDescent="0.25">
      <c r="A31" s="18">
        <v>28</v>
      </c>
      <c r="B31" t="str">
        <f>IFERROR(INDEX('Miljövärden urval för publ'!$A$2:$AA$475,MATCH($A31,'Miljövärden urval för publ'!$R$2:$R$476,0),1),"")</f>
        <v>Bionär Närvärme AB</v>
      </c>
      <c r="C31" t="str">
        <f>IFERROR(INDEX('Miljövärden urval för publ'!$A$2:$AA$475,MATCH($A31,'Miljövärden urval för publ'!$R$2:$R$476,0),2),"")</f>
        <v>Ockelbo</v>
      </c>
      <c r="D31">
        <f>IFERROR(VLOOKUP($C31,'Miljövärden urval för publ'!$B$2:$H$490,MATCH(D$4,'Miljövärden urval för publ'!$B$2:$H$2,0),FALSE),"")</f>
        <v>7.8305200000000005E-2</v>
      </c>
      <c r="E31">
        <f>IFERROR(VLOOKUP($C31,'Miljövärden urval för publ'!$B$2:$H$490,MATCH(E$4,'Miljövärden urval för publ'!$B$2:$H$2,0),FALSE),"")</f>
        <v>17.921500000000002</v>
      </c>
      <c r="F31">
        <f>IFERROR(VLOOKUP($C31,'Miljövärden urval för publ'!$B$2:$H$490,MATCH(F$4,'Miljövärden urval för publ'!$B$2:$H$2,0),FALSE),"")</f>
        <v>8.4020100000000006</v>
      </c>
      <c r="G31">
        <f>IFERROR(VLOOKUP($C31,'Miljövärden urval för publ'!$B$2:$H$490,MATCH(G$4,'Miljövärden urval för publ'!$B$2:$H$2,0),FALSE),"")</f>
        <v>2.3934299999999999E-2</v>
      </c>
      <c r="J31">
        <f t="shared" si="1"/>
        <v>9</v>
      </c>
      <c r="M31">
        <v>27</v>
      </c>
      <c r="N31" t="str">
        <f t="shared" si="2"/>
        <v>Falu Energi &amp; Vatten AB</v>
      </c>
      <c r="P31" s="20">
        <f t="shared" si="3"/>
        <v>8</v>
      </c>
      <c r="Q31" s="15" t="str">
        <f t="shared" si="0"/>
        <v/>
      </c>
      <c r="R31">
        <v>27</v>
      </c>
      <c r="S31" t="str">
        <f t="shared" si="4"/>
        <v/>
      </c>
    </row>
    <row r="32" spans="1:19" x14ac:dyDescent="0.25">
      <c r="A32" s="18">
        <v>29</v>
      </c>
      <c r="B32" t="str">
        <f>IFERROR(INDEX('Miljövärden urval för publ'!$A$2:$AA$475,MATCH($A32,'Miljövärden urval för publ'!$R$2:$R$476,0),1),"")</f>
        <v>Bionär Närvärme AB</v>
      </c>
      <c r="C32" t="str">
        <f>IFERROR(INDEX('Miljövärden urval för publ'!$A$2:$AA$475,MATCH($A32,'Miljövärden urval för publ'!$R$2:$R$476,0),2),"")</f>
        <v>Skutskär</v>
      </c>
      <c r="D32">
        <f>IFERROR(VLOOKUP($C32,'Miljövärden urval för publ'!$B$2:$H$490,MATCH(D$4,'Miljövärden urval för publ'!$B$2:$H$2,0),FALSE),"")</f>
        <v>2.4391700000000001E-3</v>
      </c>
      <c r="E32">
        <f>IFERROR(VLOOKUP($C32,'Miljövärden urval för publ'!$B$2:$H$490,MATCH(E$4,'Miljövärden urval för publ'!$B$2:$H$2,0),FALSE),"")</f>
        <v>0.26524199999999998</v>
      </c>
      <c r="F32">
        <f>IFERROR(VLOOKUP($C32,'Miljövärden urval för publ'!$B$2:$H$490,MATCH(F$4,'Miljövärden urval för publ'!$B$2:$H$2,0),FALSE),"")</f>
        <v>0.16525500000000001</v>
      </c>
      <c r="G32">
        <f>IFERROR(VLOOKUP($C32,'Miljövärden urval för publ'!$B$2:$H$490,MATCH(G$4,'Miljövärden urval för publ'!$B$2:$H$2,0),FALSE),"")</f>
        <v>0</v>
      </c>
      <c r="J32">
        <f t="shared" si="1"/>
        <v>9</v>
      </c>
      <c r="M32">
        <v>28</v>
      </c>
      <c r="N32" t="str">
        <f t="shared" si="2"/>
        <v>Finspångs Tekniska Verk AB</v>
      </c>
      <c r="P32" s="20">
        <f t="shared" si="3"/>
        <v>8</v>
      </c>
      <c r="Q32" s="15" t="str">
        <f t="shared" si="0"/>
        <v/>
      </c>
      <c r="R32">
        <v>28</v>
      </c>
      <c r="S32" t="str">
        <f t="shared" si="4"/>
        <v/>
      </c>
    </row>
    <row r="33" spans="1:19" x14ac:dyDescent="0.25">
      <c r="A33" s="18">
        <v>30</v>
      </c>
      <c r="B33" t="str">
        <f>IFERROR(INDEX('Miljövärden urval för publ'!$A$2:$AA$475,MATCH($A33,'Miljövärden urval för publ'!$R$2:$R$476,0),1),"")</f>
        <v>Bionär Närvärme AB</v>
      </c>
      <c r="C33" t="str">
        <f>IFERROR(INDEX('Miljövärden urval för publ'!$A$2:$AA$475,MATCH($A33,'Miljövärden urval för publ'!$R$2:$R$476,0),2),"")</f>
        <v>Söderfors</v>
      </c>
      <c r="D33">
        <f>IFERROR(VLOOKUP($C33,'Miljövärden urval för publ'!$B$2:$H$490,MATCH(D$4,'Miljövärden urval för publ'!$B$2:$H$2,0),FALSE),"")</f>
        <v>0.15599399999999999</v>
      </c>
      <c r="E33">
        <f>IFERROR(VLOOKUP($C33,'Miljövärden urval för publ'!$B$2:$H$490,MATCH(E$4,'Miljövärden urval för publ'!$B$2:$H$2,0),FALSE),"")</f>
        <v>13.769600000000001</v>
      </c>
      <c r="F33">
        <f>IFERROR(VLOOKUP($C33,'Miljövärden urval för publ'!$B$2:$H$490,MATCH(F$4,'Miljövärden urval för publ'!$B$2:$H$2,0),FALSE),"")</f>
        <v>15.168900000000001</v>
      </c>
      <c r="G33">
        <f>IFERROR(VLOOKUP($C33,'Miljövärden urval för publ'!$B$2:$H$490,MATCH(G$4,'Miljövärden urval för publ'!$B$2:$H$2,0),FALSE),"")</f>
        <v>2.3112500000000001E-2</v>
      </c>
      <c r="J33">
        <f t="shared" si="1"/>
        <v>9</v>
      </c>
      <c r="M33">
        <v>29</v>
      </c>
      <c r="N33" t="str">
        <f t="shared" si="2"/>
        <v>Fortum Värme,  AB s.m. Stockholms stad</v>
      </c>
      <c r="P33" s="20">
        <f t="shared" si="3"/>
        <v>8</v>
      </c>
      <c r="Q33" s="15" t="str">
        <f t="shared" si="0"/>
        <v/>
      </c>
      <c r="R33">
        <v>29</v>
      </c>
      <c r="S33" t="str">
        <f t="shared" si="4"/>
        <v/>
      </c>
    </row>
    <row r="34" spans="1:19" x14ac:dyDescent="0.25">
      <c r="A34" s="18">
        <v>31</v>
      </c>
      <c r="B34" t="str">
        <f>IFERROR(INDEX('Miljövärden urval för publ'!$A$2:$AA$475,MATCH($A34,'Miljövärden urval för publ'!$R$2:$R$476,0),1),"")</f>
        <v>Bionär Närvärme AB</v>
      </c>
      <c r="C34" t="str">
        <f>IFERROR(INDEX('Miljövärden urval för publ'!$A$2:$AA$475,MATCH($A34,'Miljövärden urval för publ'!$R$2:$R$476,0),2),"")</f>
        <v>Vänge</v>
      </c>
      <c r="D34">
        <f>IFERROR(VLOOKUP($C34,'Miljövärden urval för publ'!$B$2:$H$490,MATCH(D$4,'Miljövärden urval för publ'!$B$2:$H$2,0),FALSE),"")</f>
        <v>0.157414</v>
      </c>
      <c r="E34">
        <f>IFERROR(VLOOKUP($C34,'Miljövärden urval för publ'!$B$2:$H$490,MATCH(E$4,'Miljövärden urval för publ'!$B$2:$H$2,0),FALSE),"")</f>
        <v>11.1967</v>
      </c>
      <c r="F34">
        <f>IFERROR(VLOOKUP($C34,'Miljövärden urval för publ'!$B$2:$H$490,MATCH(F$4,'Miljövärden urval för publ'!$B$2:$H$2,0),FALSE),"")</f>
        <v>16.5166</v>
      </c>
      <c r="G34">
        <f>IFERROR(VLOOKUP($C34,'Miljövärden urval för publ'!$B$2:$H$490,MATCH(G$4,'Miljövärden urval för publ'!$B$2:$H$2,0),FALSE),"")</f>
        <v>1.14491E-2</v>
      </c>
      <c r="J34">
        <f t="shared" si="1"/>
        <v>9</v>
      </c>
      <c r="M34">
        <v>30</v>
      </c>
      <c r="N34" t="str">
        <f t="shared" si="2"/>
        <v>Gislaved Energi AB</v>
      </c>
      <c r="P34" s="20">
        <f t="shared" si="3"/>
        <v>8</v>
      </c>
      <c r="Q34" s="15" t="str">
        <f t="shared" si="0"/>
        <v/>
      </c>
      <c r="R34">
        <v>30</v>
      </c>
      <c r="S34" t="str">
        <f t="shared" si="4"/>
        <v/>
      </c>
    </row>
    <row r="35" spans="1:19" x14ac:dyDescent="0.25">
      <c r="A35" s="18">
        <v>32</v>
      </c>
      <c r="B35" t="str">
        <f>IFERROR(INDEX('Miljövärden urval för publ'!$A$2:$AA$475,MATCH($A35,'Miljövärden urval för publ'!$R$2:$R$476,0),1),"")</f>
        <v>Bionär Närvärme AB</v>
      </c>
      <c r="C35" t="str">
        <f>IFERROR(INDEX('Miljövärden urval för publ'!$A$2:$AA$475,MATCH($A35,'Miljövärden urval för publ'!$R$2:$R$476,0),2),"")</f>
        <v>Älvkarleby</v>
      </c>
      <c r="D35">
        <f>IFERROR(VLOOKUP($C35,'Miljövärden urval för publ'!$B$2:$H$490,MATCH(D$4,'Miljövärden urval för publ'!$B$2:$H$2,0),FALSE),"")</f>
        <v>0.30310700000000002</v>
      </c>
      <c r="E35">
        <f>IFERROR(VLOOKUP($C35,'Miljövärden urval för publ'!$B$2:$H$490,MATCH(E$4,'Miljövärden urval för publ'!$B$2:$H$2,0),FALSE),"")</f>
        <v>49.116900000000001</v>
      </c>
      <c r="F35">
        <f>IFERROR(VLOOKUP($C35,'Miljövärden urval för publ'!$B$2:$H$490,MATCH(F$4,'Miljövärden urval för publ'!$B$2:$H$2,0),FALSE),"")</f>
        <v>17.987100000000002</v>
      </c>
      <c r="G35">
        <f>IFERROR(VLOOKUP($C35,'Miljövärden urval för publ'!$B$2:$H$490,MATCH(G$4,'Miljövärden urval för publ'!$B$2:$H$2,0),FALSE),"")</f>
        <v>0.121227</v>
      </c>
      <c r="J35">
        <f t="shared" si="1"/>
        <v>9</v>
      </c>
      <c r="M35">
        <v>31</v>
      </c>
      <c r="N35" t="str">
        <f t="shared" si="2"/>
        <v>Gotlands Energi AB</v>
      </c>
      <c r="P35" s="20">
        <f t="shared" si="3"/>
        <v>8</v>
      </c>
      <c r="Q35" s="15" t="str">
        <f t="shared" si="0"/>
        <v/>
      </c>
    </row>
    <row r="36" spans="1:19" x14ac:dyDescent="0.25">
      <c r="A36" s="18">
        <v>33</v>
      </c>
      <c r="B36" t="str">
        <f>IFERROR(INDEX('Miljövärden urval för publ'!$A$2:$AA$475,MATCH($A36,'Miljövärden urval för publ'!$R$2:$R$476,0),1),"")</f>
        <v>Bollnäs Energi AB</v>
      </c>
      <c r="C36" t="str">
        <f>IFERROR(INDEX('Miljövärden urval för publ'!$A$2:$AA$475,MATCH($A36,'Miljövärden urval för publ'!$R$2:$R$476,0),2),"")</f>
        <v>Arbrå</v>
      </c>
      <c r="D36">
        <f>IFERROR(VLOOKUP($C36,'Miljövärden urval för publ'!$B$2:$H$490,MATCH(D$4,'Miljövärden urval för publ'!$B$2:$H$2,0),FALSE),"")</f>
        <v>0.10868</v>
      </c>
      <c r="E36">
        <f>IFERROR(VLOOKUP($C36,'Miljövärden urval för publ'!$B$2:$H$490,MATCH(E$4,'Miljövärden urval för publ'!$B$2:$H$2,0),FALSE),"")</f>
        <v>22.413699999999999</v>
      </c>
      <c r="F36">
        <f>IFERROR(VLOOKUP($C36,'Miljövärden urval för publ'!$B$2:$H$490,MATCH(F$4,'Miljövärden urval för publ'!$B$2:$H$2,0),FALSE),"")</f>
        <v>9.1253499999999992</v>
      </c>
      <c r="G36">
        <f>IFERROR(VLOOKUP($C36,'Miljövärden urval för publ'!$B$2:$H$490,MATCH(G$4,'Miljövärden urval för publ'!$B$2:$H$2,0),FALSE),"")</f>
        <v>3.2276899999999997E-2</v>
      </c>
      <c r="J36">
        <f t="shared" si="1"/>
        <v>10</v>
      </c>
      <c r="M36">
        <v>32</v>
      </c>
      <c r="N36" t="str">
        <f t="shared" si="2"/>
        <v>Gällivare Energi AB</v>
      </c>
      <c r="P36" s="20">
        <f t="shared" si="3"/>
        <v>8</v>
      </c>
      <c r="Q36" s="15" t="str">
        <f t="shared" si="0"/>
        <v/>
      </c>
    </row>
    <row r="37" spans="1:19" x14ac:dyDescent="0.25">
      <c r="A37" s="18">
        <v>34</v>
      </c>
      <c r="B37" t="str">
        <f>IFERROR(INDEX('Miljövärden urval för publ'!$A$2:$AA$475,MATCH($A37,'Miljövärden urval för publ'!$R$2:$R$476,0),1),"")</f>
        <v>Bollnäs Energi AB</v>
      </c>
      <c r="C37" t="str">
        <f>IFERROR(INDEX('Miljövärden urval för publ'!$A$2:$AA$475,MATCH($A37,'Miljövärden urval för publ'!$R$2:$R$476,0),2),"")</f>
        <v>Bollnäs</v>
      </c>
      <c r="D37">
        <f>IFERROR(VLOOKUP($C37,'Miljövärden urval för publ'!$B$2:$H$490,MATCH(D$4,'Miljövärden urval för publ'!$B$2:$H$2,0),FALSE),"")</f>
        <v>0.105444</v>
      </c>
      <c r="E37">
        <f>IFERROR(VLOOKUP($C37,'Miljövärden urval för publ'!$B$2:$H$490,MATCH(E$4,'Miljövärden urval för publ'!$B$2:$H$2,0),FALSE),"")</f>
        <v>74.263099999999994</v>
      </c>
      <c r="F37">
        <f>IFERROR(VLOOKUP($C37,'Miljövärden urval för publ'!$B$2:$H$490,MATCH(F$4,'Miljövärden urval för publ'!$B$2:$H$2,0),FALSE),"")</f>
        <v>3.7684799999999998</v>
      </c>
      <c r="G37">
        <f>IFERROR(VLOOKUP($C37,'Miljövärden urval för publ'!$B$2:$H$490,MATCH(G$4,'Miljövärden urval för publ'!$B$2:$H$2,0),FALSE),"")</f>
        <v>7.5263600000000002E-3</v>
      </c>
      <c r="J37">
        <f t="shared" si="1"/>
        <v>10</v>
      </c>
      <c r="M37">
        <v>33</v>
      </c>
      <c r="N37" t="str">
        <f t="shared" si="2"/>
        <v>Gävle Energi AB</v>
      </c>
      <c r="P37" s="20">
        <f t="shared" si="3"/>
        <v>8</v>
      </c>
      <c r="Q37" s="15" t="str">
        <f t="shared" si="0"/>
        <v/>
      </c>
    </row>
    <row r="38" spans="1:19" x14ac:dyDescent="0.25">
      <c r="A38" s="18">
        <v>35</v>
      </c>
      <c r="B38" t="str">
        <f>IFERROR(INDEX('Miljövärden urval för publ'!$A$2:$AA$475,MATCH($A38,'Miljövärden urval för publ'!$R$2:$R$476,0),1),"")</f>
        <v>Bollnäs Energi AB</v>
      </c>
      <c r="C38" t="str">
        <f>IFERROR(INDEX('Miljövärden urval för publ'!$A$2:$AA$475,MATCH($A38,'Miljövärden urval för publ'!$R$2:$R$476,0),2),"")</f>
        <v>Kilafors</v>
      </c>
      <c r="D38">
        <f>IFERROR(VLOOKUP($C38,'Miljövärden urval för publ'!$B$2:$H$490,MATCH(D$4,'Miljövärden urval för publ'!$B$2:$H$2,0),FALSE),"")</f>
        <v>7.2188799999999997E-2</v>
      </c>
      <c r="E38">
        <f>IFERROR(VLOOKUP($C38,'Miljövärden urval för publ'!$B$2:$H$490,MATCH(E$4,'Miljövärden urval för publ'!$B$2:$H$2,0),FALSE),"")</f>
        <v>12.586399999999999</v>
      </c>
      <c r="F38">
        <f>IFERROR(VLOOKUP($C38,'Miljövärden urval för publ'!$B$2:$H$490,MATCH(F$4,'Miljövärden urval för publ'!$B$2:$H$2,0),FALSE),"")</f>
        <v>8.0273500000000002</v>
      </c>
      <c r="G38">
        <f>IFERROR(VLOOKUP($C38,'Miljövärden urval för publ'!$B$2:$H$490,MATCH(G$4,'Miljövärden urval för publ'!$B$2:$H$2,0),FALSE),"")</f>
        <v>6.855E-3</v>
      </c>
      <c r="J38">
        <f t="shared" si="1"/>
        <v>10</v>
      </c>
      <c r="M38">
        <v>34</v>
      </c>
      <c r="N38" t="str">
        <f t="shared" si="2"/>
        <v>Göteborg Energi AB</v>
      </c>
      <c r="P38" s="20">
        <f t="shared" si="3"/>
        <v>8</v>
      </c>
      <c r="Q38" s="15" t="str">
        <f t="shared" si="0"/>
        <v/>
      </c>
    </row>
    <row r="39" spans="1:19" x14ac:dyDescent="0.25">
      <c r="A39" s="18">
        <v>36</v>
      </c>
      <c r="B39" t="str">
        <f>IFERROR(INDEX('Miljövärden urval för publ'!$A$2:$AA$475,MATCH($A39,'Miljövärden urval för publ'!$R$2:$R$476,0),1),"")</f>
        <v>Borgholm Energi AB</v>
      </c>
      <c r="C39" t="str">
        <f>IFERROR(INDEX('Miljövärden urval för publ'!$A$2:$AA$475,MATCH($A39,'Miljövärden urval för publ'!$R$2:$R$476,0),2),"")</f>
        <v>Borgholm</v>
      </c>
      <c r="D39">
        <f>IFERROR(VLOOKUP($C39,'Miljövärden urval för publ'!$B$2:$H$490,MATCH(D$4,'Miljövärden urval för publ'!$B$2:$H$2,0),FALSE),"")</f>
        <v>0.109096</v>
      </c>
      <c r="E39">
        <f>IFERROR(VLOOKUP($C39,'Miljövärden urval för publ'!$B$2:$H$490,MATCH(E$4,'Miljövärden urval för publ'!$B$2:$H$2,0),FALSE),"")</f>
        <v>21.9163</v>
      </c>
      <c r="F39">
        <f>IFERROR(VLOOKUP($C39,'Miljövärden urval för publ'!$B$2:$H$490,MATCH(F$4,'Miljövärden urval för publ'!$B$2:$H$2,0),FALSE),"")</f>
        <v>8.4071800000000003</v>
      </c>
      <c r="G39">
        <f>IFERROR(VLOOKUP($C39,'Miljövärden urval för publ'!$B$2:$H$490,MATCH(G$4,'Miljövärden urval för publ'!$B$2:$H$2,0),FALSE),"")</f>
        <v>1.1633599999999999E-2</v>
      </c>
      <c r="J39">
        <f t="shared" si="1"/>
        <v>11</v>
      </c>
      <c r="M39">
        <v>35</v>
      </c>
      <c r="N39" t="str">
        <f t="shared" si="2"/>
        <v>Götene Vatten &amp; Värme AB</v>
      </c>
      <c r="P39" s="20">
        <f t="shared" si="3"/>
        <v>8</v>
      </c>
      <c r="Q39" s="15" t="str">
        <f t="shared" si="0"/>
        <v/>
      </c>
    </row>
    <row r="40" spans="1:19" x14ac:dyDescent="0.25">
      <c r="A40" s="18">
        <v>37</v>
      </c>
      <c r="B40" t="str">
        <f>IFERROR(INDEX('Miljövärden urval för publ'!$A$2:$AA$475,MATCH($A40,'Miljövärden urval för publ'!$R$2:$R$476,0),1),"")</f>
        <v>Borgholm Energi AB</v>
      </c>
      <c r="C40" t="str">
        <f>IFERROR(INDEX('Miljövärden urval för publ'!$A$2:$AA$475,MATCH($A40,'Miljövärden urval för publ'!$R$2:$R$476,0),2),"")</f>
        <v>Löttorp</v>
      </c>
      <c r="D40">
        <f>IFERROR(VLOOKUP($C40,'Miljövärden urval för publ'!$B$2:$H$490,MATCH(D$4,'Miljövärden urval för publ'!$B$2:$H$2,0),FALSE),"")</f>
        <v>0.166801</v>
      </c>
      <c r="E40">
        <f>IFERROR(VLOOKUP($C40,'Miljövärden urval för publ'!$B$2:$H$490,MATCH(E$4,'Miljövärden urval för publ'!$B$2:$H$2,0),FALSE),"")</f>
        <v>36.125999999999998</v>
      </c>
      <c r="F40">
        <f>IFERROR(VLOOKUP($C40,'Miljövärden urval för publ'!$B$2:$H$490,MATCH(F$4,'Miljövärden urval för publ'!$B$2:$H$2,0),FALSE),"")</f>
        <v>10.249499999999999</v>
      </c>
      <c r="G40">
        <f>IFERROR(VLOOKUP($C40,'Miljövärden urval för publ'!$B$2:$H$490,MATCH(G$4,'Miljövärden urval för publ'!$B$2:$H$2,0),FALSE),"")</f>
        <v>4.66513E-2</v>
      </c>
      <c r="J40">
        <f t="shared" si="1"/>
        <v>11</v>
      </c>
      <c r="M40">
        <v>36</v>
      </c>
      <c r="N40" t="str">
        <f t="shared" si="2"/>
        <v>Habo Energi AB</v>
      </c>
      <c r="P40" s="20">
        <f t="shared" si="3"/>
        <v>8</v>
      </c>
      <c r="Q40" s="15" t="str">
        <f t="shared" si="0"/>
        <v/>
      </c>
    </row>
    <row r="41" spans="1:19" x14ac:dyDescent="0.25">
      <c r="A41" s="18">
        <v>38</v>
      </c>
      <c r="B41" t="str">
        <f>IFERROR(INDEX('Miljövärden urval för publ'!$A$2:$AA$475,MATCH($A41,'Miljövärden urval för publ'!$R$2:$R$476,0),1),"")</f>
        <v>Borlänge Energi AB</v>
      </c>
      <c r="C41" t="str">
        <f>IFERROR(INDEX('Miljövärden urval för publ'!$A$2:$AA$475,MATCH($A41,'Miljövärden urval för publ'!$R$2:$R$476,0),2),"")</f>
        <v>Borlänge</v>
      </c>
      <c r="D41">
        <f>IFERROR(VLOOKUP($C41,'Miljövärden urval för publ'!$B$2:$H$490,MATCH(D$4,'Miljövärden urval för publ'!$B$2:$H$2,0),FALSE),"")</f>
        <v>7.7352099999999993E-2</v>
      </c>
      <c r="E41">
        <f>IFERROR(VLOOKUP($C41,'Miljövärden urval för publ'!$B$2:$H$490,MATCH(E$4,'Miljövärden urval för publ'!$B$2:$H$2,0),FALSE),"")</f>
        <v>61.987499999999997</v>
      </c>
      <c r="F41">
        <f>IFERROR(VLOOKUP($C41,'Miljövärden urval för publ'!$B$2:$H$490,MATCH(F$4,'Miljövärden urval för publ'!$B$2:$H$2,0),FALSE),"")</f>
        <v>4.2830899999999996</v>
      </c>
      <c r="G41">
        <f>IFERROR(VLOOKUP($C41,'Miljövärden urval för publ'!$B$2:$H$490,MATCH(G$4,'Miljövärden urval för publ'!$B$2:$H$2,0),FALSE),"")</f>
        <v>1.2068300000000001E-2</v>
      </c>
      <c r="J41">
        <f t="shared" si="1"/>
        <v>12</v>
      </c>
      <c r="M41">
        <v>37</v>
      </c>
      <c r="N41" t="str">
        <f t="shared" si="2"/>
        <v>Hagfors Energi AB</v>
      </c>
      <c r="P41" s="20">
        <f t="shared" si="3"/>
        <v>8</v>
      </c>
      <c r="Q41" s="15" t="str">
        <f t="shared" si="0"/>
        <v/>
      </c>
    </row>
    <row r="42" spans="1:19" x14ac:dyDescent="0.25">
      <c r="A42" s="18">
        <v>39</v>
      </c>
      <c r="B42" t="str">
        <f>IFERROR(INDEX('Miljövärden urval för publ'!$A$2:$AA$475,MATCH($A42,'Miljövärden urval för publ'!$R$2:$R$476,0),1),"")</f>
        <v>Borlänge Energi AB</v>
      </c>
      <c r="C42" t="str">
        <f>IFERROR(INDEX('Miljövärden urval för publ'!$A$2:$AA$475,MATCH($A42,'Miljövärden urval för publ'!$R$2:$R$476,0),2),"")</f>
        <v>Ornäs</v>
      </c>
      <c r="D42">
        <f>IFERROR(VLOOKUP($C42,'Miljövärden urval för publ'!$B$2:$H$490,MATCH(D$4,'Miljövärden urval för publ'!$B$2:$H$2,0),FALSE),"")</f>
        <v>0.16683600000000001</v>
      </c>
      <c r="E42">
        <f>IFERROR(VLOOKUP($C42,'Miljövärden urval för publ'!$B$2:$H$490,MATCH(E$4,'Miljövärden urval för publ'!$B$2:$H$2,0),FALSE),"")</f>
        <v>8.8450299999999995</v>
      </c>
      <c r="F42">
        <f>IFERROR(VLOOKUP($C42,'Miljövärden urval för publ'!$B$2:$H$490,MATCH(F$4,'Miljövärden urval för publ'!$B$2:$H$2,0),FALSE),"")</f>
        <v>19.167899999999999</v>
      </c>
      <c r="G42">
        <f>IFERROR(VLOOKUP($C42,'Miljövärden urval för publ'!$B$2:$H$490,MATCH(G$4,'Miljövärden urval för publ'!$B$2:$H$2,0),FALSE),"")</f>
        <v>7.2484800000000005E-4</v>
      </c>
      <c r="J42">
        <f t="shared" si="1"/>
        <v>12</v>
      </c>
      <c r="M42">
        <v>38</v>
      </c>
      <c r="N42" t="str">
        <f t="shared" si="2"/>
        <v>Halmstads Energi och Miljö AB</v>
      </c>
      <c r="P42" s="20">
        <f t="shared" si="3"/>
        <v>8</v>
      </c>
      <c r="Q42" s="15" t="str">
        <f t="shared" si="0"/>
        <v/>
      </c>
    </row>
    <row r="43" spans="1:19" x14ac:dyDescent="0.25">
      <c r="A43" s="18">
        <v>40</v>
      </c>
      <c r="B43" t="str">
        <f>IFERROR(INDEX('Miljövärden urval för publ'!$A$2:$AA$475,MATCH($A43,'Miljövärden urval för publ'!$R$2:$R$476,0),1),"")</f>
        <v>Borlänge Energi AB</v>
      </c>
      <c r="C43" t="str">
        <f>IFERROR(INDEX('Miljövärden urval för publ'!$A$2:$AA$475,MATCH($A43,'Miljövärden urval för publ'!$R$2:$R$476,0),2),"")</f>
        <v>Torsång</v>
      </c>
      <c r="D43">
        <f>IFERROR(VLOOKUP($C43,'Miljövärden urval för publ'!$B$2:$H$490,MATCH(D$4,'Miljövärden urval för publ'!$B$2:$H$2,0),FALSE),"")</f>
        <v>0.28858400000000001</v>
      </c>
      <c r="E43">
        <f>IFERROR(VLOOKUP($C43,'Miljövärden urval för publ'!$B$2:$H$490,MATCH(E$4,'Miljövärden urval för publ'!$B$2:$H$2,0),FALSE),"")</f>
        <v>6.3357299999999999</v>
      </c>
      <c r="F43">
        <f>IFERROR(VLOOKUP($C43,'Miljövärden urval för publ'!$B$2:$H$490,MATCH(F$4,'Miljövärden urval för publ'!$B$2:$H$2,0),FALSE),"")</f>
        <v>14.176399999999999</v>
      </c>
      <c r="G43">
        <f>IFERROR(VLOOKUP($C43,'Miljövärden urval för publ'!$B$2:$H$490,MATCH(G$4,'Miljövärden urval för publ'!$B$2:$H$2,0),FALSE),"")</f>
        <v>0</v>
      </c>
      <c r="J43">
        <f t="shared" si="1"/>
        <v>12</v>
      </c>
      <c r="M43">
        <v>39</v>
      </c>
      <c r="N43" t="str">
        <f t="shared" si="2"/>
        <v>Hammarö Energi AB</v>
      </c>
      <c r="P43" s="20">
        <f t="shared" si="3"/>
        <v>8</v>
      </c>
      <c r="Q43" s="15" t="str">
        <f t="shared" si="0"/>
        <v/>
      </c>
    </row>
    <row r="44" spans="1:19" x14ac:dyDescent="0.25">
      <c r="A44" s="18">
        <v>41</v>
      </c>
      <c r="B44" t="str">
        <f>IFERROR(INDEX('Miljövärden urval för publ'!$A$2:$AA$475,MATCH($A44,'Miljövärden urval för publ'!$R$2:$R$476,0),1),"")</f>
        <v>Borås Energi och Miljö AB</v>
      </c>
      <c r="C44" t="str">
        <f>IFERROR(INDEX('Miljövärden urval för publ'!$A$2:$AA$475,MATCH($A44,'Miljövärden urval för publ'!$R$2:$R$476,0),2),"")</f>
        <v>Borås</v>
      </c>
      <c r="D44">
        <f>IFERROR(VLOOKUP($C44,'Miljövärden urval för publ'!$B$2:$H$490,MATCH(D$4,'Miljövärden urval för publ'!$B$2:$H$2,0),FALSE),"")</f>
        <v>0.12904599999999999</v>
      </c>
      <c r="E44">
        <f>IFERROR(VLOOKUP($C44,'Miljövärden urval för publ'!$B$2:$H$490,MATCH(E$4,'Miljövärden urval för publ'!$B$2:$H$2,0),FALSE),"")</f>
        <v>44.521700000000003</v>
      </c>
      <c r="F44">
        <f>IFERROR(VLOOKUP($C44,'Miljövärden urval för publ'!$B$2:$H$490,MATCH(F$4,'Miljövärden urval för publ'!$B$2:$H$2,0),FALSE),"")</f>
        <v>6.5181699999999996</v>
      </c>
      <c r="G44">
        <f>IFERROR(VLOOKUP($C44,'Miljövärden urval för publ'!$B$2:$H$490,MATCH(G$4,'Miljövärden urval för publ'!$B$2:$H$2,0),FALSE),"")</f>
        <v>1.47679E-2</v>
      </c>
      <c r="J44">
        <f t="shared" si="1"/>
        <v>13</v>
      </c>
      <c r="M44">
        <v>40</v>
      </c>
      <c r="N44" t="str">
        <f t="shared" si="2"/>
        <v>Hedemora Energi AB</v>
      </c>
      <c r="P44" s="20">
        <f t="shared" si="3"/>
        <v>8</v>
      </c>
      <c r="Q44" s="15" t="str">
        <f t="shared" si="0"/>
        <v/>
      </c>
    </row>
    <row r="45" spans="1:19" x14ac:dyDescent="0.25">
      <c r="A45" s="18">
        <v>42</v>
      </c>
      <c r="B45" t="str">
        <f>IFERROR(INDEX('Miljövärden urval för publ'!$A$2:$AA$475,MATCH($A45,'Miljövärden urval för publ'!$R$2:$R$476,0),1),"")</f>
        <v>Borås Energi och Miljö AB</v>
      </c>
      <c r="C45" t="str">
        <f>IFERROR(INDEX('Miljövärden urval för publ'!$A$2:$AA$475,MATCH($A45,'Miljövärden urval för publ'!$R$2:$R$476,0),2),"")</f>
        <v>Fristad</v>
      </c>
      <c r="D45">
        <f>IFERROR(VLOOKUP($C45,'Miljövärden urval för publ'!$B$2:$H$490,MATCH(D$4,'Miljövärden urval för publ'!$B$2:$H$2,0),FALSE),"")</f>
        <v>0.25295600000000001</v>
      </c>
      <c r="E45">
        <f>IFERROR(VLOOKUP($C45,'Miljövärden urval för publ'!$B$2:$H$490,MATCH(E$4,'Miljövärden urval för publ'!$B$2:$H$2,0),FALSE),"")</f>
        <v>29.493099999999998</v>
      </c>
      <c r="F45">
        <f>IFERROR(VLOOKUP($C45,'Miljövärden urval för publ'!$B$2:$H$490,MATCH(F$4,'Miljövärden urval för publ'!$B$2:$H$2,0),FALSE),"")</f>
        <v>18.078900000000001</v>
      </c>
      <c r="G45">
        <f>IFERROR(VLOOKUP($C45,'Miljövärden urval för publ'!$B$2:$H$490,MATCH(G$4,'Miljövärden urval för publ'!$B$2:$H$2,0),FALSE),"")</f>
        <v>6.0528100000000001E-2</v>
      </c>
      <c r="J45">
        <f t="shared" si="1"/>
        <v>13</v>
      </c>
      <c r="M45">
        <v>41</v>
      </c>
      <c r="N45" t="str">
        <f t="shared" si="2"/>
        <v>Hjo Energi AB</v>
      </c>
      <c r="P45" s="20">
        <f t="shared" si="3"/>
        <v>8</v>
      </c>
      <c r="Q45" s="15" t="str">
        <f t="shared" si="0"/>
        <v/>
      </c>
    </row>
    <row r="46" spans="1:19" x14ac:dyDescent="0.25">
      <c r="A46" s="18">
        <v>43</v>
      </c>
      <c r="B46" t="str">
        <f>IFERROR(INDEX('Miljövärden urval för publ'!$A$2:$AA$475,MATCH($A46,'Miljövärden urval för publ'!$R$2:$R$476,0),1),"")</f>
        <v>Bromölla Fjärrvärme AB</v>
      </c>
      <c r="C46" t="str">
        <f>IFERROR(INDEX('Miljövärden urval för publ'!$A$2:$AA$475,MATCH($A46,'Miljövärden urval för publ'!$R$2:$R$476,0),2),"")</f>
        <v>Bromölla</v>
      </c>
      <c r="D46">
        <f>IFERROR(VLOOKUP($C46,'Miljövärden urval för publ'!$B$2:$H$490,MATCH(D$4,'Miljövärden urval för publ'!$B$2:$H$2,0),FALSE),"")</f>
        <v>0.29018699999999997</v>
      </c>
      <c r="E46">
        <f>IFERROR(VLOOKUP($C46,'Miljövärden urval för publ'!$B$2:$H$490,MATCH(E$4,'Miljövärden urval för publ'!$B$2:$H$2,0),FALSE),"")</f>
        <v>70.098500000000001</v>
      </c>
      <c r="F46">
        <f>IFERROR(VLOOKUP($C46,'Miljövärden urval för publ'!$B$2:$H$490,MATCH(F$4,'Miljövärden urval för publ'!$B$2:$H$2,0),FALSE),"")</f>
        <v>9.2840600000000002</v>
      </c>
      <c r="G46">
        <f>IFERROR(VLOOKUP($C46,'Miljövärden urval för publ'!$B$2:$H$490,MATCH(G$4,'Miljövärden urval för publ'!$B$2:$H$2,0),FALSE),"")</f>
        <v>0.145872</v>
      </c>
      <c r="J46">
        <f t="shared" si="1"/>
        <v>14</v>
      </c>
      <c r="M46">
        <v>42</v>
      </c>
      <c r="N46" t="str">
        <f t="shared" si="2"/>
        <v>Härnösand Energi &amp; Miljö AB</v>
      </c>
      <c r="P46" s="20">
        <f t="shared" si="3"/>
        <v>8</v>
      </c>
      <c r="Q46" s="15" t="str">
        <f t="shared" si="0"/>
        <v/>
      </c>
    </row>
    <row r="47" spans="1:19" x14ac:dyDescent="0.25">
      <c r="A47" s="18">
        <v>44</v>
      </c>
      <c r="B47" t="str">
        <f>IFERROR(INDEX('Miljövärden urval för publ'!$A$2:$AA$475,MATCH($A47,'Miljövärden urval för publ'!$R$2:$R$476,0),1),"")</f>
        <v>C4 Energi AB</v>
      </c>
      <c r="C47" t="str">
        <f>IFERROR(INDEX('Miljövärden urval för publ'!$A$2:$AA$475,MATCH($A47,'Miljövärden urval för publ'!$R$2:$R$476,0),2),"")</f>
        <v>Fjälkinge</v>
      </c>
      <c r="D47">
        <f>IFERROR(VLOOKUP($C47,'Miljövärden urval för publ'!$B$2:$H$490,MATCH(D$4,'Miljövärden urval för publ'!$B$2:$H$2,0),FALSE),"")</f>
        <v>0.119578</v>
      </c>
      <c r="E47">
        <f>IFERROR(VLOOKUP($C47,'Miljövärden urval för publ'!$B$2:$H$490,MATCH(E$4,'Miljövärden urval för publ'!$B$2:$H$2,0),FALSE),"")</f>
        <v>24.260999999999999</v>
      </c>
      <c r="F47">
        <f>IFERROR(VLOOKUP($C47,'Miljövärden urval för publ'!$B$2:$H$490,MATCH(F$4,'Miljövärden urval för publ'!$B$2:$H$2,0),FALSE),"")</f>
        <v>10.412800000000001</v>
      </c>
      <c r="G47">
        <f>IFERROR(VLOOKUP($C47,'Miljövärden urval för publ'!$B$2:$H$490,MATCH(G$4,'Miljövärden urval för publ'!$B$2:$H$2,0),FALSE),"")</f>
        <v>9.2574800000000002E-3</v>
      </c>
      <c r="J47">
        <f t="shared" si="1"/>
        <v>15</v>
      </c>
      <c r="M47">
        <v>43</v>
      </c>
      <c r="N47" t="str">
        <f t="shared" si="2"/>
        <v>Hässleholm Miljö AB</v>
      </c>
      <c r="P47" s="20">
        <f t="shared" si="3"/>
        <v>8</v>
      </c>
      <c r="Q47" s="15" t="str">
        <f t="shared" si="0"/>
        <v/>
      </c>
    </row>
    <row r="48" spans="1:19" x14ac:dyDescent="0.25">
      <c r="A48" s="18">
        <v>45</v>
      </c>
      <c r="B48" t="str">
        <f>IFERROR(INDEX('Miljövärden urval för publ'!$A$2:$AA$475,MATCH($A48,'Miljövärden urval för publ'!$R$2:$R$476,0),1),"")</f>
        <v>C4 Energi AB</v>
      </c>
      <c r="C48" t="str">
        <f>IFERROR(INDEX('Miljövärden urval för publ'!$A$2:$AA$475,MATCH($A48,'Miljövärden urval för publ'!$R$2:$R$476,0),2),"")</f>
        <v>Kristianstad</v>
      </c>
      <c r="D48">
        <f>IFERROR(VLOOKUP($C48,'Miljövärden urval för publ'!$B$2:$H$490,MATCH(D$4,'Miljövärden urval för publ'!$B$2:$H$2,0),FALSE),"")</f>
        <v>3.5002800000000001E-2</v>
      </c>
      <c r="E48">
        <f>IFERROR(VLOOKUP($C48,'Miljövärden urval för publ'!$B$2:$H$490,MATCH(E$4,'Miljövärden urval för publ'!$B$2:$H$2,0),FALSE),"")</f>
        <v>8.3129000000000008</v>
      </c>
      <c r="F48">
        <f>IFERROR(VLOOKUP($C48,'Miljövärden urval för publ'!$B$2:$H$490,MATCH(F$4,'Miljövärden urval för publ'!$B$2:$H$2,0),FALSE),"")</f>
        <v>5.6231200000000001</v>
      </c>
      <c r="G48">
        <f>IFERROR(VLOOKUP($C48,'Miljövärden urval för publ'!$B$2:$H$490,MATCH(G$4,'Miljövärden urval för publ'!$B$2:$H$2,0),FALSE),"")</f>
        <v>3.5220799999999999E-3</v>
      </c>
      <c r="J48">
        <f t="shared" si="1"/>
        <v>15</v>
      </c>
      <c r="M48">
        <v>44</v>
      </c>
      <c r="N48" t="str">
        <f t="shared" si="2"/>
        <v>Höganäs Energi AB</v>
      </c>
      <c r="P48" s="20">
        <f t="shared" si="3"/>
        <v>8</v>
      </c>
      <c r="Q48" s="15" t="str">
        <f t="shared" si="0"/>
        <v/>
      </c>
    </row>
    <row r="49" spans="1:17" x14ac:dyDescent="0.25">
      <c r="A49" s="18">
        <v>46</v>
      </c>
      <c r="B49" t="str">
        <f>IFERROR(INDEX('Miljövärden urval för publ'!$A$2:$AA$475,MATCH($A49,'Miljövärden urval för publ'!$R$2:$R$476,0),1),"")</f>
        <v>Dala Energi Värme AB</v>
      </c>
      <c r="C49" t="str">
        <f>IFERROR(INDEX('Miljövärden urval för publ'!$A$2:$AA$475,MATCH($A49,'Miljövärden urval för publ'!$R$2:$R$476,0),2),"")</f>
        <v>Insjön</v>
      </c>
      <c r="D49">
        <f>IFERROR(VLOOKUP($C49,'Miljövärden urval för publ'!$B$2:$H$490,MATCH(D$4,'Miljövärden urval för publ'!$B$2:$H$2,0),FALSE),"")</f>
        <v>9.4948699999999997E-2</v>
      </c>
      <c r="E49">
        <f>IFERROR(VLOOKUP($C49,'Miljövärden urval för publ'!$B$2:$H$490,MATCH(E$4,'Miljövärden urval för publ'!$B$2:$H$2,0),FALSE),"")</f>
        <v>15.3992</v>
      </c>
      <c r="F49">
        <f>IFERROR(VLOOKUP($C49,'Miljövärden urval för publ'!$B$2:$H$490,MATCH(F$4,'Miljövärden urval för publ'!$B$2:$H$2,0),FALSE),"")</f>
        <v>12.6875</v>
      </c>
      <c r="G49">
        <f>IFERROR(VLOOKUP($C49,'Miljövärden urval för publ'!$B$2:$H$490,MATCH(G$4,'Miljövärden urval för publ'!$B$2:$H$2,0),FALSE),"")</f>
        <v>4.9357300000000002E-3</v>
      </c>
      <c r="J49">
        <f t="shared" si="1"/>
        <v>16</v>
      </c>
      <c r="M49">
        <v>45</v>
      </c>
      <c r="N49" t="str">
        <f t="shared" si="2"/>
        <v>Jokkmokks Värmeverk AB</v>
      </c>
      <c r="P49" s="20">
        <f t="shared" si="3"/>
        <v>8</v>
      </c>
      <c r="Q49" s="15" t="str">
        <f t="shared" si="0"/>
        <v/>
      </c>
    </row>
    <row r="50" spans="1:17" x14ac:dyDescent="0.25">
      <c r="A50" s="18">
        <v>47</v>
      </c>
      <c r="B50" t="str">
        <f>IFERROR(INDEX('Miljövärden urval för publ'!$A$2:$AA$475,MATCH($A50,'Miljövärden urval för publ'!$R$2:$R$476,0),1),"")</f>
        <v>Dala Energi Värme AB</v>
      </c>
      <c r="C50" t="str">
        <f>IFERROR(INDEX('Miljövärden urval för publ'!$A$2:$AA$475,MATCH($A50,'Miljövärden urval för publ'!$R$2:$R$476,0),2),"")</f>
        <v>Leksand</v>
      </c>
      <c r="D50">
        <f>IFERROR(VLOOKUP($C50,'Miljövärden urval för publ'!$B$2:$H$490,MATCH(D$4,'Miljövärden urval för publ'!$B$2:$H$2,0),FALSE),"")</f>
        <v>7.7503600000000006E-2</v>
      </c>
      <c r="E50">
        <f>IFERROR(VLOOKUP($C50,'Miljövärden urval för publ'!$B$2:$H$490,MATCH(E$4,'Miljövärden urval för publ'!$B$2:$H$2,0),FALSE),"")</f>
        <v>11.454800000000001</v>
      </c>
      <c r="F50">
        <f>IFERROR(VLOOKUP($C50,'Miljövärden urval för publ'!$B$2:$H$490,MATCH(F$4,'Miljövärden urval för publ'!$B$2:$H$2,0),FALSE),"")</f>
        <v>8.6318199999999994</v>
      </c>
      <c r="G50">
        <f>IFERROR(VLOOKUP($C50,'Miljövärden urval för publ'!$B$2:$H$490,MATCH(G$4,'Miljövärden urval för publ'!$B$2:$H$2,0),FALSE),"")</f>
        <v>7.9525400000000001E-4</v>
      </c>
      <c r="J50">
        <f t="shared" si="1"/>
        <v>16</v>
      </c>
      <c r="M50">
        <v>46</v>
      </c>
      <c r="N50" t="str">
        <f t="shared" si="2"/>
        <v>Jämtkraft AB</v>
      </c>
      <c r="P50" s="20">
        <f t="shared" si="3"/>
        <v>8</v>
      </c>
      <c r="Q50" s="15" t="str">
        <f t="shared" si="0"/>
        <v/>
      </c>
    </row>
    <row r="51" spans="1:17" x14ac:dyDescent="0.25">
      <c r="A51" s="18">
        <v>48</v>
      </c>
      <c r="B51" t="str">
        <f>IFERROR(INDEX('Miljövärden urval för publ'!$A$2:$AA$475,MATCH($A51,'Miljövärden urval för publ'!$R$2:$R$476,0),1),"")</f>
        <v>Degerfors Energi AB</v>
      </c>
      <c r="C51" t="str">
        <f>IFERROR(INDEX('Miljövärden urval för publ'!$A$2:$AA$475,MATCH($A51,'Miljövärden urval för publ'!$R$2:$R$476,0),2),"")</f>
        <v>HVC Degerfors</v>
      </c>
      <c r="D51">
        <f>IFERROR(VLOOKUP($C51,'Miljövärden urval för publ'!$B$2:$H$490,MATCH(D$4,'Miljövärden urval för publ'!$B$2:$H$2,0),FALSE),"")</f>
        <v>0.112633</v>
      </c>
      <c r="E51">
        <f>IFERROR(VLOOKUP($C51,'Miljövärden urval för publ'!$B$2:$H$490,MATCH(E$4,'Miljövärden urval för publ'!$B$2:$H$2,0),FALSE),"")</f>
        <v>12.8817</v>
      </c>
      <c r="F51">
        <f>IFERROR(VLOOKUP($C51,'Miljövärden urval för publ'!$B$2:$H$490,MATCH(F$4,'Miljövärden urval för publ'!$B$2:$H$2,0),FALSE),"")</f>
        <v>12.464700000000001</v>
      </c>
      <c r="G51">
        <f>IFERROR(VLOOKUP($C51,'Miljövärden urval för publ'!$B$2:$H$490,MATCH(G$4,'Miljövärden urval för publ'!$B$2:$H$2,0),FALSE),"")</f>
        <v>6.8475200000000002E-3</v>
      </c>
      <c r="J51">
        <f t="shared" si="1"/>
        <v>17</v>
      </c>
      <c r="M51">
        <v>47</v>
      </c>
      <c r="N51" t="str">
        <f t="shared" si="2"/>
        <v>Jönköping Energi AB</v>
      </c>
      <c r="P51" s="20">
        <f t="shared" si="3"/>
        <v>8</v>
      </c>
      <c r="Q51" s="15" t="str">
        <f t="shared" si="0"/>
        <v/>
      </c>
    </row>
    <row r="52" spans="1:17" x14ac:dyDescent="0.25">
      <c r="A52" s="18">
        <v>49</v>
      </c>
      <c r="B52" t="str">
        <f>IFERROR(INDEX('Miljövärden urval för publ'!$A$2:$AA$475,MATCH($A52,'Miljövärden urval för publ'!$R$2:$R$476,0),1),"")</f>
        <v>Degerfors Energi AB</v>
      </c>
      <c r="C52" t="str">
        <f>IFERROR(INDEX('Miljövärden urval för publ'!$A$2:$AA$475,MATCH($A52,'Miljövärden urval för publ'!$R$2:$R$476,0),2),"")</f>
        <v>Kvarnberg</v>
      </c>
      <c r="D52">
        <f>IFERROR(VLOOKUP($C52,'Miljövärden urval för publ'!$B$2:$H$490,MATCH(D$4,'Miljövärden urval för publ'!$B$2:$H$2,0),FALSE),"")</f>
        <v>0.27846300000000002</v>
      </c>
      <c r="E52">
        <f>IFERROR(VLOOKUP($C52,'Miljövärden urval för publ'!$B$2:$H$490,MATCH(E$4,'Miljövärden urval för publ'!$B$2:$H$2,0),FALSE),"")</f>
        <v>33.6096</v>
      </c>
      <c r="F52">
        <f>IFERROR(VLOOKUP($C52,'Miljövärden urval för publ'!$B$2:$H$490,MATCH(F$4,'Miljövärden urval för publ'!$B$2:$H$2,0),FALSE),"")</f>
        <v>18.1417</v>
      </c>
      <c r="G52">
        <f>IFERROR(VLOOKUP($C52,'Miljövärden urval för publ'!$B$2:$H$490,MATCH(G$4,'Miljövärden urval för publ'!$B$2:$H$2,0),FALSE),"")</f>
        <v>7.1917800000000004E-2</v>
      </c>
      <c r="J52">
        <f t="shared" si="1"/>
        <v>17</v>
      </c>
      <c r="M52">
        <v>48</v>
      </c>
      <c r="N52" t="str">
        <f t="shared" si="2"/>
        <v>Kalmar Energi Värme AB</v>
      </c>
      <c r="P52" s="20">
        <f t="shared" si="3"/>
        <v>8</v>
      </c>
      <c r="Q52" s="15" t="str">
        <f t="shared" si="0"/>
        <v/>
      </c>
    </row>
    <row r="53" spans="1:17" x14ac:dyDescent="0.25">
      <c r="A53" s="18">
        <v>50</v>
      </c>
      <c r="B53" t="str">
        <f>IFERROR(INDEX('Miljövärden urval för publ'!$A$2:$AA$475,MATCH($A53,'Miljövärden urval för publ'!$R$2:$R$476,0),1),"")</f>
        <v>Degerfors Energi AB</v>
      </c>
      <c r="C53" t="str">
        <f>IFERROR(INDEX('Miljövärden urval för publ'!$A$2:$AA$475,MATCH($A53,'Miljövärden urval för publ'!$R$2:$R$476,0),2),"")</f>
        <v>Svartå</v>
      </c>
      <c r="D53">
        <f>IFERROR(VLOOKUP($C53,'Miljövärden urval för publ'!$B$2:$H$490,MATCH(D$4,'Miljövärden urval för publ'!$B$2:$H$2,0),FALSE),"")</f>
        <v>0.22662399999999999</v>
      </c>
      <c r="E53">
        <f>IFERROR(VLOOKUP($C53,'Miljövärden urval för publ'!$B$2:$H$490,MATCH(E$4,'Miljövärden urval för publ'!$B$2:$H$2,0),FALSE),"")</f>
        <v>14.4931</v>
      </c>
      <c r="F53">
        <f>IFERROR(VLOOKUP($C53,'Miljövärden urval för publ'!$B$2:$H$490,MATCH(F$4,'Miljövärden urval för publ'!$B$2:$H$2,0),FALSE),"")</f>
        <v>18.662600000000001</v>
      </c>
      <c r="G53">
        <f>IFERROR(VLOOKUP($C53,'Miljövärden urval för publ'!$B$2:$H$490,MATCH(G$4,'Miljövärden urval för publ'!$B$2:$H$2,0),FALSE),"")</f>
        <v>1.6170500000000001E-2</v>
      </c>
      <c r="J53">
        <f t="shared" si="1"/>
        <v>17</v>
      </c>
      <c r="M53">
        <v>49</v>
      </c>
      <c r="N53" t="str">
        <f t="shared" si="2"/>
        <v>Karlshamn Energi AB</v>
      </c>
      <c r="P53" s="20">
        <f t="shared" si="3"/>
        <v>8</v>
      </c>
      <c r="Q53" s="15" t="str">
        <f t="shared" si="0"/>
        <v/>
      </c>
    </row>
    <row r="54" spans="1:17" x14ac:dyDescent="0.25">
      <c r="A54" s="18">
        <v>51</v>
      </c>
      <c r="B54" t="str">
        <f>IFERROR(INDEX('Miljövärden urval för publ'!$A$2:$AA$475,MATCH($A54,'Miljövärden urval för publ'!$R$2:$R$476,0),1),"")</f>
        <v>Degerfors Energi AB</v>
      </c>
      <c r="C54" t="str">
        <f>IFERROR(INDEX('Miljövärden urval för publ'!$A$2:$AA$475,MATCH($A54,'Miljövärden urval för publ'!$R$2:$R$476,0),2),"")</f>
        <v>Åtorp</v>
      </c>
      <c r="D54">
        <f>IFERROR(VLOOKUP($C54,'Miljövärden urval för publ'!$B$2:$H$490,MATCH(D$4,'Miljövärden urval för publ'!$B$2:$H$2,0),FALSE),"")</f>
        <v>0.18538399999999999</v>
      </c>
      <c r="E54">
        <f>IFERROR(VLOOKUP($C54,'Miljövärden urval för publ'!$B$2:$H$490,MATCH(E$4,'Miljövärden urval för publ'!$B$2:$H$2,0),FALSE),"")</f>
        <v>21.342700000000001</v>
      </c>
      <c r="F54">
        <f>IFERROR(VLOOKUP($C54,'Miljövärden urval för publ'!$B$2:$H$490,MATCH(F$4,'Miljövärden urval för publ'!$B$2:$H$2,0),FALSE),"")</f>
        <v>16.3416</v>
      </c>
      <c r="G54">
        <f>IFERROR(VLOOKUP($C54,'Miljövärden urval för publ'!$B$2:$H$490,MATCH(G$4,'Miljövärden urval för publ'!$B$2:$H$2,0),FALSE),"")</f>
        <v>2.1770999999999999E-2</v>
      </c>
      <c r="J54">
        <f t="shared" si="1"/>
        <v>17</v>
      </c>
      <c r="M54">
        <v>50</v>
      </c>
      <c r="N54" t="str">
        <f t="shared" si="2"/>
        <v>Karlskoga Energi och Miljö AB</v>
      </c>
      <c r="P54" s="20">
        <f t="shared" si="3"/>
        <v>8</v>
      </c>
      <c r="Q54" s="15" t="str">
        <f t="shared" si="0"/>
        <v/>
      </c>
    </row>
    <row r="55" spans="1:17" x14ac:dyDescent="0.25">
      <c r="A55" s="18">
        <v>52</v>
      </c>
      <c r="B55" t="str">
        <f>IFERROR(INDEX('Miljövärden urval för publ'!$A$2:$AA$475,MATCH($A55,'Miljövärden urval för publ'!$R$2:$R$476,0),1),"")</f>
        <v>E.ON Värme Sverige AB</v>
      </c>
      <c r="C55" t="str">
        <f>IFERROR(INDEX('Miljövärden urval för publ'!$A$2:$AA$475,MATCH($A55,'Miljövärden urval för publ'!$R$2:$R$476,0),2),"")</f>
        <v>Bara</v>
      </c>
      <c r="D55">
        <f>IFERROR(VLOOKUP($C55,'Miljövärden urval för publ'!$B$2:$H$490,MATCH(D$4,'Miljövärden urval för publ'!$B$2:$H$2,0),FALSE),"")</f>
        <v>0.16592199999999999</v>
      </c>
      <c r="E55">
        <f>IFERROR(VLOOKUP($C55,'Miljövärden urval för publ'!$B$2:$H$490,MATCH(E$4,'Miljövärden urval för publ'!$B$2:$H$2,0),FALSE),"")</f>
        <v>12.5791</v>
      </c>
      <c r="F55">
        <f>IFERROR(VLOOKUP($C55,'Miljövärden urval för publ'!$B$2:$H$490,MATCH(F$4,'Miljövärden urval för publ'!$B$2:$H$2,0),FALSE),"")</f>
        <v>15.8863</v>
      </c>
      <c r="G55">
        <f>IFERROR(VLOOKUP($C55,'Miljövärden urval för publ'!$B$2:$H$490,MATCH(G$4,'Miljövärden urval för publ'!$B$2:$H$2,0),FALSE),"")</f>
        <v>1.40745E-2</v>
      </c>
      <c r="J55">
        <f t="shared" si="1"/>
        <v>18</v>
      </c>
      <c r="M55">
        <v>51</v>
      </c>
      <c r="N55" t="str">
        <f t="shared" si="2"/>
        <v>Karlstads Energi AB</v>
      </c>
      <c r="P55" s="20">
        <f t="shared" si="3"/>
        <v>8</v>
      </c>
      <c r="Q55" s="15" t="str">
        <f t="shared" si="0"/>
        <v/>
      </c>
    </row>
    <row r="56" spans="1:17" x14ac:dyDescent="0.25">
      <c r="A56" s="18">
        <v>53</v>
      </c>
      <c r="B56" t="str">
        <f>IFERROR(INDEX('Miljövärden urval för publ'!$A$2:$AA$475,MATCH($A56,'Miljövärden urval för publ'!$R$2:$R$476,0),1),"")</f>
        <v>E.ON Värme Sverige AB</v>
      </c>
      <c r="C56" t="str">
        <f>IFERROR(INDEX('Miljövärden urval för publ'!$A$2:$AA$475,MATCH($A56,'Miljövärden urval för publ'!$R$2:$R$476,0),2),"")</f>
        <v>Boxholm</v>
      </c>
      <c r="D56">
        <f>IFERROR(VLOOKUP($C56,'Miljövärden urval för publ'!$B$2:$H$490,MATCH(D$4,'Miljövärden urval för publ'!$B$2:$H$2,0),FALSE),"")</f>
        <v>0.119362</v>
      </c>
      <c r="E56">
        <f>IFERROR(VLOOKUP($C56,'Miljövärden urval för publ'!$B$2:$H$490,MATCH(E$4,'Miljövärden urval för publ'!$B$2:$H$2,0),FALSE),"")</f>
        <v>25.462599999999998</v>
      </c>
      <c r="F56">
        <f>IFERROR(VLOOKUP($C56,'Miljövärden urval för publ'!$B$2:$H$490,MATCH(F$4,'Miljövärden urval för publ'!$B$2:$H$2,0),FALSE),"")</f>
        <v>8.8030000000000008</v>
      </c>
      <c r="G56">
        <f>IFERROR(VLOOKUP($C56,'Miljövärden urval för publ'!$B$2:$H$490,MATCH(G$4,'Miljövärden urval för publ'!$B$2:$H$2,0),FALSE),"")</f>
        <v>2.6978800000000001E-2</v>
      </c>
      <c r="J56">
        <f t="shared" si="1"/>
        <v>18</v>
      </c>
      <c r="M56">
        <v>52</v>
      </c>
      <c r="N56" t="str">
        <f t="shared" si="2"/>
        <v>Kils Energi AB</v>
      </c>
      <c r="P56" s="20">
        <f t="shared" si="3"/>
        <v>8</v>
      </c>
      <c r="Q56" s="15" t="str">
        <f t="shared" si="0"/>
        <v/>
      </c>
    </row>
    <row r="57" spans="1:17" x14ac:dyDescent="0.25">
      <c r="A57" s="18">
        <v>54</v>
      </c>
      <c r="B57" t="str">
        <f>IFERROR(INDEX('Miljövärden urval för publ'!$A$2:$AA$475,MATCH($A57,'Miljövärden urval för publ'!$R$2:$R$476,0),1),"")</f>
        <v>E.ON Värme Sverige AB</v>
      </c>
      <c r="C57" t="str">
        <f>IFERROR(INDEX('Miljövärden urval för publ'!$A$2:$AA$475,MATCH($A57,'Miljövärden urval för publ'!$R$2:$R$476,0),2),"")</f>
        <v>Bro</v>
      </c>
      <c r="D57">
        <f>IFERROR(VLOOKUP($C57,'Miljövärden urval för publ'!$B$2:$H$490,MATCH(D$4,'Miljövärden urval för publ'!$B$2:$H$2,0),FALSE),"")</f>
        <v>4.6358499999999997E-2</v>
      </c>
      <c r="E57">
        <f>IFERROR(VLOOKUP($C57,'Miljövärden urval för publ'!$B$2:$H$490,MATCH(E$4,'Miljövärden urval för publ'!$B$2:$H$2,0),FALSE),"")</f>
        <v>3.1539299999999999</v>
      </c>
      <c r="F57">
        <f>IFERROR(VLOOKUP($C57,'Miljövärden urval för publ'!$B$2:$H$490,MATCH(F$4,'Miljövärden urval för publ'!$B$2:$H$2,0),FALSE),"")</f>
        <v>1.9670000000000001</v>
      </c>
      <c r="G57">
        <f>IFERROR(VLOOKUP($C57,'Miljövärden urval för publ'!$B$2:$H$490,MATCH(G$4,'Miljövärden urval för publ'!$B$2:$H$2,0),FALSE),"")</f>
        <v>1.3251799999999999E-2</v>
      </c>
      <c r="J57">
        <f t="shared" si="1"/>
        <v>18</v>
      </c>
      <c r="M57">
        <v>53</v>
      </c>
      <c r="N57" t="str">
        <f t="shared" si="2"/>
        <v>Kiruna Kraft AB</v>
      </c>
      <c r="P57" s="20">
        <f t="shared" si="3"/>
        <v>8</v>
      </c>
      <c r="Q57" s="15" t="str">
        <f t="shared" si="0"/>
        <v/>
      </c>
    </row>
    <row r="58" spans="1:17" x14ac:dyDescent="0.25">
      <c r="A58" s="18">
        <v>55</v>
      </c>
      <c r="B58" t="str">
        <f>IFERROR(INDEX('Miljövärden urval för publ'!$A$2:$AA$475,MATCH($A58,'Miljövärden urval för publ'!$R$2:$R$476,0),1),"")</f>
        <v>E.ON Värme Sverige AB</v>
      </c>
      <c r="C58" t="str">
        <f>IFERROR(INDEX('Miljövärden urval för publ'!$A$2:$AA$475,MATCH($A58,'Miljövärden urval för publ'!$R$2:$R$476,0),2),"")</f>
        <v>Bålsta</v>
      </c>
      <c r="D58">
        <f>IFERROR(VLOOKUP($C58,'Miljövärden urval för publ'!$B$2:$H$490,MATCH(D$4,'Miljövärden urval för publ'!$B$2:$H$2,0),FALSE),"")</f>
        <v>0.13600899999999999</v>
      </c>
      <c r="E58">
        <f>IFERROR(VLOOKUP($C58,'Miljövärden urval för publ'!$B$2:$H$490,MATCH(E$4,'Miljövärden urval för publ'!$B$2:$H$2,0),FALSE),"")</f>
        <v>22.375399999999999</v>
      </c>
      <c r="F58">
        <f>IFERROR(VLOOKUP($C58,'Miljövärden urval för publ'!$B$2:$H$490,MATCH(F$4,'Miljövärden urval för publ'!$B$2:$H$2,0),FALSE),"")</f>
        <v>7.8488300000000004</v>
      </c>
      <c r="G58">
        <f>IFERROR(VLOOKUP($C58,'Miljövärden urval för publ'!$B$2:$H$490,MATCH(G$4,'Miljövärden urval för publ'!$B$2:$H$2,0),FALSE),"")</f>
        <v>2.5756299999999999E-2</v>
      </c>
      <c r="J58">
        <f t="shared" si="1"/>
        <v>18</v>
      </c>
      <c r="M58">
        <v>54</v>
      </c>
      <c r="N58" t="str">
        <f t="shared" si="2"/>
        <v>Kraftringen Energi AB (publ)</v>
      </c>
      <c r="P58" s="20">
        <f t="shared" si="3"/>
        <v>8</v>
      </c>
      <c r="Q58" s="15" t="str">
        <f t="shared" si="0"/>
        <v/>
      </c>
    </row>
    <row r="59" spans="1:17" x14ac:dyDescent="0.25">
      <c r="A59" s="18">
        <v>56</v>
      </c>
      <c r="B59" t="str">
        <f>IFERROR(INDEX('Miljövärden urval för publ'!$A$2:$AA$475,MATCH($A59,'Miljövärden urval för publ'!$R$2:$R$476,0),1),"")</f>
        <v>E.ON Värme Sverige AB</v>
      </c>
      <c r="C59" t="str">
        <f>IFERROR(INDEX('Miljövärden urval för publ'!$A$2:$AA$475,MATCH($A59,'Miljövärden urval för publ'!$R$2:$R$476,0),2),"")</f>
        <v>Coop</v>
      </c>
      <c r="D59">
        <f>IFERROR(VLOOKUP($C59,'Miljövärden urval för publ'!$B$2:$H$490,MATCH(D$4,'Miljövärden urval för publ'!$B$2:$H$2,0),FALSE),"")</f>
        <v>0.23333300000000001</v>
      </c>
      <c r="E59">
        <f>IFERROR(VLOOKUP($C59,'Miljövärden urval för publ'!$B$2:$H$490,MATCH(E$4,'Miljövärden urval för publ'!$B$2:$H$2,0),FALSE),"")</f>
        <v>27.130800000000001</v>
      </c>
      <c r="F59">
        <f>IFERROR(VLOOKUP($C59,'Miljövärden urval för publ'!$B$2:$H$490,MATCH(F$4,'Miljövärden urval för publ'!$B$2:$H$2,0),FALSE),"")</f>
        <v>28.414899999999999</v>
      </c>
      <c r="G59">
        <f>IFERROR(VLOOKUP($C59,'Miljövärden urval för publ'!$B$2:$H$490,MATCH(G$4,'Miljövärden urval för publ'!$B$2:$H$2,0),FALSE),"")</f>
        <v>2.3169000000000002E-3</v>
      </c>
      <c r="J59">
        <f t="shared" si="1"/>
        <v>18</v>
      </c>
      <c r="M59">
        <v>55</v>
      </c>
      <c r="N59" t="str">
        <f t="shared" si="2"/>
        <v>Kungälv Energi AB</v>
      </c>
      <c r="P59" s="20">
        <f t="shared" si="3"/>
        <v>8</v>
      </c>
      <c r="Q59" s="15" t="str">
        <f t="shared" si="0"/>
        <v/>
      </c>
    </row>
    <row r="60" spans="1:17" x14ac:dyDescent="0.25">
      <c r="A60" s="18">
        <v>57</v>
      </c>
      <c r="B60" t="str">
        <f>IFERROR(INDEX('Miljövärden urval för publ'!$A$2:$AA$475,MATCH($A60,'Miljövärden urval för publ'!$R$2:$R$476,0),1),"")</f>
        <v>E.ON Värme Sverige AB</v>
      </c>
      <c r="C60" t="str">
        <f>IFERROR(INDEX('Miljövärden urval för publ'!$A$2:$AA$475,MATCH($A60,'Miljövärden urval för publ'!$R$2:$R$476,0),2),"")</f>
        <v>HÖK</v>
      </c>
      <c r="D60">
        <f>IFERROR(VLOOKUP($C60,'Miljövärden urval för publ'!$B$2:$H$490,MATCH(D$4,'Miljövärden urval för publ'!$B$2:$H$2,0),FALSE),"")</f>
        <v>0.439471</v>
      </c>
      <c r="E60">
        <f>IFERROR(VLOOKUP($C60,'Miljövärden urval för publ'!$B$2:$H$490,MATCH(E$4,'Miljövärden urval för publ'!$B$2:$H$2,0),FALSE),"")</f>
        <v>113.21899999999999</v>
      </c>
      <c r="F60">
        <f>IFERROR(VLOOKUP($C60,'Miljövärden urval för publ'!$B$2:$H$490,MATCH(F$4,'Miljövärden urval för publ'!$B$2:$H$2,0),FALSE),"")</f>
        <v>9.0111000000000008</v>
      </c>
      <c r="G60">
        <f>IFERROR(VLOOKUP($C60,'Miljövärden urval för publ'!$B$2:$H$490,MATCH(G$4,'Miljövärden urval för publ'!$B$2:$H$2,0),FALSE),"")</f>
        <v>0.18173600000000001</v>
      </c>
      <c r="J60">
        <f t="shared" si="1"/>
        <v>18</v>
      </c>
      <c r="M60">
        <v>56</v>
      </c>
      <c r="N60" t="str">
        <f t="shared" si="2"/>
        <v>Köpings kommun</v>
      </c>
      <c r="P60" s="20">
        <f t="shared" si="3"/>
        <v>8</v>
      </c>
      <c r="Q60" s="15" t="str">
        <f t="shared" si="0"/>
        <v/>
      </c>
    </row>
    <row r="61" spans="1:17" x14ac:dyDescent="0.25">
      <c r="A61" s="18">
        <v>58</v>
      </c>
      <c r="B61" t="str">
        <f>IFERROR(INDEX('Miljövärden urval för publ'!$A$2:$AA$475,MATCH($A61,'Miljövärden urval för publ'!$R$2:$R$476,0),1),"")</f>
        <v>E.ON Värme Sverige AB</v>
      </c>
      <c r="C61" t="str">
        <f>IFERROR(INDEX('Miljövärden urval för publ'!$A$2:$AA$475,MATCH($A61,'Miljövärden urval för publ'!$R$2:$R$476,0),2),"")</f>
        <v>Järfälla</v>
      </c>
      <c r="D61">
        <f>IFERROR(VLOOKUP($C61,'Miljövärden urval för publ'!$B$2:$H$490,MATCH(D$4,'Miljövärden urval för publ'!$B$2:$H$2,0),FALSE),"")</f>
        <v>0.15210399999999999</v>
      </c>
      <c r="E61">
        <f>IFERROR(VLOOKUP($C61,'Miljövärden urval för publ'!$B$2:$H$490,MATCH(E$4,'Miljövärden urval för publ'!$B$2:$H$2,0),FALSE),"")</f>
        <v>18.746500000000001</v>
      </c>
      <c r="F61">
        <f>IFERROR(VLOOKUP($C61,'Miljövärden urval för publ'!$B$2:$H$490,MATCH(F$4,'Miljövärden urval för publ'!$B$2:$H$2,0),FALSE),"")</f>
        <v>2.2798400000000001</v>
      </c>
      <c r="G61">
        <f>IFERROR(VLOOKUP($C61,'Miljövärden urval för publ'!$B$2:$H$490,MATCH(G$4,'Miljövärden urval för publ'!$B$2:$H$2,0),FALSE),"")</f>
        <v>8.7829599999999994E-3</v>
      </c>
      <c r="J61">
        <f t="shared" si="1"/>
        <v>18</v>
      </c>
      <c r="M61">
        <v>57</v>
      </c>
      <c r="N61" t="str">
        <f t="shared" si="2"/>
        <v>Landskrona Energi AB</v>
      </c>
      <c r="P61" s="20">
        <f t="shared" si="3"/>
        <v>8</v>
      </c>
      <c r="Q61" s="15" t="str">
        <f t="shared" si="0"/>
        <v/>
      </c>
    </row>
    <row r="62" spans="1:17" x14ac:dyDescent="0.25">
      <c r="A62" s="18">
        <v>59</v>
      </c>
      <c r="B62" t="str">
        <f>IFERROR(INDEX('Miljövärden urval för publ'!$A$2:$AA$475,MATCH($A62,'Miljövärden urval för publ'!$R$2:$R$476,0),1),"")</f>
        <v>E.ON Värme Sverige AB</v>
      </c>
      <c r="C62" t="str">
        <f>IFERROR(INDEX('Miljövärden urval för publ'!$A$2:$AA$475,MATCH($A62,'Miljövärden urval för publ'!$R$2:$R$476,0),2),"")</f>
        <v>Kungsängen</v>
      </c>
      <c r="D62">
        <f>IFERROR(VLOOKUP($C62,'Miljövärden urval för publ'!$B$2:$H$490,MATCH(D$4,'Miljövärden urval för publ'!$B$2:$H$2,0),FALSE),"")</f>
        <v>0.46335399999999999</v>
      </c>
      <c r="E62">
        <f>IFERROR(VLOOKUP($C62,'Miljövärden urval för publ'!$B$2:$H$490,MATCH(E$4,'Miljövärden urval för publ'!$B$2:$H$2,0),FALSE),"")</f>
        <v>60.531399999999998</v>
      </c>
      <c r="F62">
        <f>IFERROR(VLOOKUP($C62,'Miljövärden urval för publ'!$B$2:$H$490,MATCH(F$4,'Miljövärden urval för publ'!$B$2:$H$2,0),FALSE),"")</f>
        <v>11.2689</v>
      </c>
      <c r="G62">
        <f>IFERROR(VLOOKUP($C62,'Miljövärden urval för publ'!$B$2:$H$490,MATCH(G$4,'Miljövärden urval för publ'!$B$2:$H$2,0),FALSE),"")</f>
        <v>5.7590200000000001E-2</v>
      </c>
      <c r="J62">
        <f t="shared" si="1"/>
        <v>18</v>
      </c>
      <c r="M62">
        <v>58</v>
      </c>
      <c r="N62" t="str">
        <f t="shared" si="2"/>
        <v>Lantmännen Agrovärme AB</v>
      </c>
      <c r="P62" s="20">
        <f t="shared" si="3"/>
        <v>8</v>
      </c>
      <c r="Q62" s="15" t="str">
        <f t="shared" si="0"/>
        <v/>
      </c>
    </row>
    <row r="63" spans="1:17" x14ac:dyDescent="0.25">
      <c r="A63" s="18">
        <v>60</v>
      </c>
      <c r="B63" t="str">
        <f>IFERROR(INDEX('Miljövärden urval för publ'!$A$2:$AA$475,MATCH($A63,'Miljövärden urval för publ'!$R$2:$R$476,0),1),"")</f>
        <v>E.ON Värme Sverige AB</v>
      </c>
      <c r="C63" t="str">
        <f>IFERROR(INDEX('Miljövärden urval för publ'!$A$2:$AA$475,MATCH($A63,'Miljövärden urval för publ'!$R$2:$R$476,0),2),"")</f>
        <v>Malmö</v>
      </c>
      <c r="D63">
        <f>IFERROR(VLOOKUP($C63,'Miljövärden urval för publ'!$B$2:$H$490,MATCH(D$4,'Miljövärden urval för publ'!$B$2:$H$2,0),FALSE),"")</f>
        <v>0.55678899999999998</v>
      </c>
      <c r="E63">
        <f>IFERROR(VLOOKUP($C63,'Miljövärden urval för publ'!$B$2:$H$490,MATCH(E$4,'Miljövärden urval för publ'!$B$2:$H$2,0),FALSE),"")</f>
        <v>135.01599999999999</v>
      </c>
      <c r="F63">
        <f>IFERROR(VLOOKUP($C63,'Miljövärden urval för publ'!$B$2:$H$490,MATCH(F$4,'Miljövärden urval för publ'!$B$2:$H$2,0),FALSE),"")</f>
        <v>20.254100000000001</v>
      </c>
      <c r="G63">
        <f>IFERROR(VLOOKUP($C63,'Miljövärden urval för publ'!$B$2:$H$490,MATCH(G$4,'Miljövärden urval för publ'!$B$2:$H$2,0),FALSE),"")</f>
        <v>0.50601099999999999</v>
      </c>
      <c r="J63">
        <f t="shared" si="1"/>
        <v>18</v>
      </c>
      <c r="M63">
        <v>59</v>
      </c>
      <c r="N63" t="str">
        <f t="shared" si="2"/>
        <v>Laxå Värme AB</v>
      </c>
      <c r="P63" s="20">
        <f t="shared" si="3"/>
        <v>8</v>
      </c>
      <c r="Q63" s="15" t="str">
        <f t="shared" si="0"/>
        <v/>
      </c>
    </row>
    <row r="64" spans="1:17" x14ac:dyDescent="0.25">
      <c r="A64" s="18">
        <v>61</v>
      </c>
      <c r="B64" t="str">
        <f>IFERROR(INDEX('Miljövärden urval för publ'!$A$2:$AA$475,MATCH($A64,'Miljövärden urval för publ'!$R$2:$R$476,0),1),"")</f>
        <v>E.ON Värme Sverige AB</v>
      </c>
      <c r="C64" t="str">
        <f>IFERROR(INDEX('Miljövärden urval för publ'!$A$2:$AA$475,MATCH($A64,'Miljövärden urval för publ'!$R$2:$R$476,0),2),"")</f>
        <v>Mora</v>
      </c>
      <c r="D64">
        <f>IFERROR(VLOOKUP($C64,'Miljövärden urval för publ'!$B$2:$H$490,MATCH(D$4,'Miljövärden urval för publ'!$B$2:$H$2,0),FALSE),"")</f>
        <v>0.16828099999999999</v>
      </c>
      <c r="E64">
        <f>IFERROR(VLOOKUP($C64,'Miljövärden urval för publ'!$B$2:$H$490,MATCH(E$4,'Miljövärden urval för publ'!$B$2:$H$2,0),FALSE),"")</f>
        <v>83.078199999999995</v>
      </c>
      <c r="F64">
        <f>IFERROR(VLOOKUP($C64,'Miljövärden urval för publ'!$B$2:$H$490,MATCH(F$4,'Miljövärden urval för publ'!$B$2:$H$2,0),FALSE),"")</f>
        <v>7.4110899999999997</v>
      </c>
      <c r="G64">
        <f>IFERROR(VLOOKUP($C64,'Miljövärden urval för publ'!$B$2:$H$490,MATCH(G$4,'Miljövärden urval för publ'!$B$2:$H$2,0),FALSE),"")</f>
        <v>4.5445800000000001E-2</v>
      </c>
      <c r="J64">
        <f t="shared" si="1"/>
        <v>18</v>
      </c>
      <c r="M64">
        <v>60</v>
      </c>
      <c r="N64" t="str">
        <f t="shared" si="2"/>
        <v>Lerum Fjärrvärme AB</v>
      </c>
      <c r="P64" s="20">
        <f t="shared" si="3"/>
        <v>8</v>
      </c>
      <c r="Q64" s="15" t="str">
        <f t="shared" si="0"/>
        <v/>
      </c>
    </row>
    <row r="65" spans="1:17" x14ac:dyDescent="0.25">
      <c r="A65" s="18">
        <v>62</v>
      </c>
      <c r="B65" t="str">
        <f>IFERROR(INDEX('Miljövärden urval för publ'!$A$2:$AA$475,MATCH($A65,'Miljövärden urval för publ'!$R$2:$R$476,0),1),"")</f>
        <v>E.ON Värme Sverige AB</v>
      </c>
      <c r="C65" t="str">
        <f>IFERROR(INDEX('Miljövärden urval för publ'!$A$2:$AA$475,MATCH($A65,'Miljövärden urval för publ'!$R$2:$R$476,0),2),"")</f>
        <v>Norrköping - Söderköping</v>
      </c>
      <c r="D65">
        <f>IFERROR(VLOOKUP($C65,'Miljövärden urval för publ'!$B$2:$H$490,MATCH(D$4,'Miljövärden urval för publ'!$B$2:$H$2,0),FALSE),"")</f>
        <v>0.23864199999999999</v>
      </c>
      <c r="E65">
        <f>IFERROR(VLOOKUP($C65,'Miljövärden urval för publ'!$B$2:$H$490,MATCH(E$4,'Miljövärden urval för publ'!$B$2:$H$2,0),FALSE),"")</f>
        <v>109.831</v>
      </c>
      <c r="F65">
        <f>IFERROR(VLOOKUP($C65,'Miljövärden urval för publ'!$B$2:$H$490,MATCH(F$4,'Miljövärden urval för publ'!$B$2:$H$2,0),FALSE),"")</f>
        <v>6.2699600000000002</v>
      </c>
      <c r="G65">
        <f>IFERROR(VLOOKUP($C65,'Miljövärden urval för publ'!$B$2:$H$490,MATCH(G$4,'Miljövärden urval för publ'!$B$2:$H$2,0),FALSE),"")</f>
        <v>0.116635</v>
      </c>
      <c r="J65">
        <f t="shared" si="1"/>
        <v>18</v>
      </c>
      <c r="M65">
        <v>61</v>
      </c>
      <c r="N65" t="str">
        <f t="shared" si="2"/>
        <v>LEVA i Lysekil AB</v>
      </c>
      <c r="P65" s="20">
        <f t="shared" si="3"/>
        <v>8</v>
      </c>
      <c r="Q65" s="15" t="str">
        <f t="shared" si="0"/>
        <v/>
      </c>
    </row>
    <row r="66" spans="1:17" x14ac:dyDescent="0.25">
      <c r="A66" s="18">
        <v>63</v>
      </c>
      <c r="B66" t="str">
        <f>IFERROR(INDEX('Miljövärden urval för publ'!$A$2:$AA$475,MATCH($A66,'Miljövärden urval för publ'!$R$2:$R$476,0),1),"")</f>
        <v>E.ON Värme Sverige AB</v>
      </c>
      <c r="C66" t="str">
        <f>IFERROR(INDEX('Miljövärden urval för publ'!$A$2:$AA$475,MATCH($A66,'Miljövärden urval för publ'!$R$2:$R$476,0),2),"")</f>
        <v>Orsa</v>
      </c>
      <c r="D66">
        <f>IFERROR(VLOOKUP($C66,'Miljövärden urval för publ'!$B$2:$H$490,MATCH(D$4,'Miljövärden urval för publ'!$B$2:$H$2,0),FALSE),"")</f>
        <v>7.2979199999999994E-2</v>
      </c>
      <c r="E66">
        <f>IFERROR(VLOOKUP($C66,'Miljövärden urval för publ'!$B$2:$H$490,MATCH(E$4,'Miljövärden urval för publ'!$B$2:$H$2,0),FALSE),"")</f>
        <v>15.8749</v>
      </c>
      <c r="F66">
        <f>IFERROR(VLOOKUP($C66,'Miljövärden urval för publ'!$B$2:$H$490,MATCH(F$4,'Miljövärden urval för publ'!$B$2:$H$2,0),FALSE),"")</f>
        <v>7.5411000000000001</v>
      </c>
      <c r="G66">
        <f>IFERROR(VLOOKUP($C66,'Miljövärden urval för publ'!$B$2:$H$490,MATCH(G$4,'Miljövärden urval för publ'!$B$2:$H$2,0),FALSE),"")</f>
        <v>7.2921499999999998E-3</v>
      </c>
      <c r="J66">
        <f t="shared" si="1"/>
        <v>18</v>
      </c>
      <c r="M66">
        <v>62</v>
      </c>
      <c r="N66" t="str">
        <f t="shared" si="2"/>
        <v>Lidköpings Värmeverk AB</v>
      </c>
      <c r="P66" s="20">
        <f t="shared" si="3"/>
        <v>8</v>
      </c>
      <c r="Q66" s="15" t="str">
        <f t="shared" si="0"/>
        <v/>
      </c>
    </row>
    <row r="67" spans="1:17" x14ac:dyDescent="0.25">
      <c r="A67" s="18">
        <v>64</v>
      </c>
      <c r="B67" t="str">
        <f>IFERROR(INDEX('Miljövärden urval för publ'!$A$2:$AA$475,MATCH($A67,'Miljövärden urval för publ'!$R$2:$R$476,0),1),"")</f>
        <v>E.ON Värme Sverige AB</v>
      </c>
      <c r="C67" t="str">
        <f>IFERROR(INDEX('Miljövärden urval för publ'!$A$2:$AA$475,MATCH($A67,'Miljövärden urval för publ'!$R$2:$R$476,0),2),"")</f>
        <v>Sollefteå</v>
      </c>
      <c r="D67">
        <f>IFERROR(VLOOKUP($C67,'Miljövärden urval för publ'!$B$2:$H$490,MATCH(D$4,'Miljövärden urval för publ'!$B$2:$H$2,0),FALSE),"")</f>
        <v>0.21329500000000001</v>
      </c>
      <c r="E67">
        <f>IFERROR(VLOOKUP($C67,'Miljövärden urval för publ'!$B$2:$H$490,MATCH(E$4,'Miljövärden urval för publ'!$B$2:$H$2,0),FALSE),"")</f>
        <v>45.435000000000002</v>
      </c>
      <c r="F67">
        <f>IFERROR(VLOOKUP($C67,'Miljövärden urval för publ'!$B$2:$H$490,MATCH(F$4,'Miljövärden urval för publ'!$B$2:$H$2,0),FALSE),"")</f>
        <v>9.8512400000000007</v>
      </c>
      <c r="G67">
        <f>IFERROR(VLOOKUP($C67,'Miljövärden urval för publ'!$B$2:$H$490,MATCH(G$4,'Miljövärden urval för publ'!$B$2:$H$2,0),FALSE),"")</f>
        <v>6.7898700000000006E-2</v>
      </c>
      <c r="J67">
        <f t="shared" si="1"/>
        <v>18</v>
      </c>
      <c r="M67">
        <v>63</v>
      </c>
      <c r="N67" t="str">
        <f t="shared" si="2"/>
        <v>Lilla Edets Fjärrvärme AB</v>
      </c>
      <c r="P67" s="20">
        <f t="shared" si="3"/>
        <v>8</v>
      </c>
      <c r="Q67" s="15" t="str">
        <f t="shared" si="0"/>
        <v/>
      </c>
    </row>
    <row r="68" spans="1:17" x14ac:dyDescent="0.25">
      <c r="A68" s="18">
        <v>65</v>
      </c>
      <c r="B68" t="str">
        <f>IFERROR(INDEX('Miljövärden urval för publ'!$A$2:$AA$475,MATCH($A68,'Miljövärden urval för publ'!$R$2:$R$476,0),1),"")</f>
        <v>E.ON Värme Sverige AB</v>
      </c>
      <c r="C68" t="str">
        <f>IFERROR(INDEX('Miljövärden urval för publ'!$A$2:$AA$475,MATCH($A68,'Miljövärden urval för publ'!$R$2:$R$476,0),2),"")</f>
        <v>Staffanstorp</v>
      </c>
      <c r="D68">
        <f>IFERROR(VLOOKUP($C68,'Miljövärden urval för publ'!$B$2:$H$490,MATCH(D$4,'Miljövärden urval för publ'!$B$2:$H$2,0),FALSE),"")</f>
        <v>0.16333300000000001</v>
      </c>
      <c r="E68">
        <f>IFERROR(VLOOKUP($C68,'Miljövärden urval för publ'!$B$2:$H$490,MATCH(E$4,'Miljövärden urval för publ'!$B$2:$H$2,0),FALSE),"")</f>
        <v>31.260200000000001</v>
      </c>
      <c r="F68">
        <f>IFERROR(VLOOKUP($C68,'Miljövärden urval för publ'!$B$2:$H$490,MATCH(F$4,'Miljövärden urval för publ'!$B$2:$H$2,0),FALSE),"")</f>
        <v>9.5071700000000003</v>
      </c>
      <c r="G68">
        <f>IFERROR(VLOOKUP($C68,'Miljövärden urval för publ'!$B$2:$H$490,MATCH(G$4,'Miljövärden urval för publ'!$B$2:$H$2,0),FALSE),"")</f>
        <v>4.9574199999999999E-2</v>
      </c>
      <c r="J68">
        <f t="shared" si="1"/>
        <v>18</v>
      </c>
      <c r="M68">
        <v>64</v>
      </c>
      <c r="N68" t="str">
        <f t="shared" si="2"/>
        <v>Linde Energi AB</v>
      </c>
      <c r="P68" s="20">
        <f t="shared" si="3"/>
        <v>8</v>
      </c>
      <c r="Q68" s="15" t="str">
        <f t="shared" si="0"/>
        <v/>
      </c>
    </row>
    <row r="69" spans="1:17" x14ac:dyDescent="0.25">
      <c r="A69" s="18">
        <v>66</v>
      </c>
      <c r="B69" t="str">
        <f>IFERROR(INDEX('Miljövärden urval för publ'!$A$2:$AA$475,MATCH($A69,'Miljövärden urval för publ'!$R$2:$R$476,0),1),"")</f>
        <v>E.ON Värme Sverige AB</v>
      </c>
      <c r="C69" t="str">
        <f>IFERROR(INDEX('Miljövärden urval för publ'!$A$2:$AA$475,MATCH($A69,'Miljövärden urval för publ'!$R$2:$R$476,0),2),"")</f>
        <v>Timrå</v>
      </c>
      <c r="D69">
        <f>IFERROR(VLOOKUP($C69,'Miljövärden urval för publ'!$B$2:$H$490,MATCH(D$4,'Miljövärden urval för publ'!$B$2:$H$2,0),FALSE),"")</f>
        <v>8.6043800000000004E-2</v>
      </c>
      <c r="E69">
        <f>IFERROR(VLOOKUP($C69,'Miljövärden urval för publ'!$B$2:$H$490,MATCH(E$4,'Miljövärden urval för publ'!$B$2:$H$2,0),FALSE),"")</f>
        <v>14.304399999999999</v>
      </c>
      <c r="F69">
        <f>IFERROR(VLOOKUP($C69,'Miljövärden urval för publ'!$B$2:$H$490,MATCH(F$4,'Miljövärden urval för publ'!$B$2:$H$2,0),FALSE),"")</f>
        <v>0.33328099999999999</v>
      </c>
      <c r="G69">
        <f>IFERROR(VLOOKUP($C69,'Miljövärden urval för publ'!$B$2:$H$490,MATCH(G$4,'Miljövärden urval för publ'!$B$2:$H$2,0),FALSE),"")</f>
        <v>2.32074E-2</v>
      </c>
      <c r="J69">
        <f t="shared" si="1"/>
        <v>18</v>
      </c>
      <c r="M69">
        <v>65</v>
      </c>
      <c r="N69" t="str">
        <f t="shared" si="2"/>
        <v>Ljungby Energi AB</v>
      </c>
      <c r="P69" s="20">
        <f t="shared" si="3"/>
        <v>8</v>
      </c>
      <c r="Q69" s="15" t="str">
        <f t="shared" ref="Q69:Q132" si="5">IF(B69=$R$2,C69,"")</f>
        <v/>
      </c>
    </row>
    <row r="70" spans="1:17" x14ac:dyDescent="0.25">
      <c r="A70" s="18">
        <v>67</v>
      </c>
      <c r="B70" t="str">
        <f>IFERROR(INDEX('Miljövärden urval för publ'!$A$2:$AA$475,MATCH($A70,'Miljövärden urval för publ'!$R$2:$R$476,0),1),"")</f>
        <v>E.ON Värme Sverige AB</v>
      </c>
      <c r="C70" t="str">
        <f>IFERROR(INDEX('Miljövärden urval för publ'!$A$2:$AA$475,MATCH($A70,'Miljövärden urval för publ'!$R$2:$R$476,0),2),"")</f>
        <v>Täby E.ON.</v>
      </c>
      <c r="D70">
        <f>IFERROR(VLOOKUP($C70,'Miljövärden urval för publ'!$B$2:$H$490,MATCH(D$4,'Miljövärden urval för publ'!$B$2:$H$2,0),FALSE),"")</f>
        <v>0.26640900000000001</v>
      </c>
      <c r="E70">
        <f>IFERROR(VLOOKUP($C70,'Miljövärden urval för publ'!$B$2:$H$490,MATCH(E$4,'Miljövärden urval för publ'!$B$2:$H$2,0),FALSE),"")</f>
        <v>41.090499999999999</v>
      </c>
      <c r="F70">
        <f>IFERROR(VLOOKUP($C70,'Miljövärden urval för publ'!$B$2:$H$490,MATCH(F$4,'Miljövärden urval för publ'!$B$2:$H$2,0),FALSE),"")</f>
        <v>14.7338</v>
      </c>
      <c r="G70">
        <f>IFERROR(VLOOKUP($C70,'Miljövärden urval för publ'!$B$2:$H$490,MATCH(G$4,'Miljövärden urval för publ'!$B$2:$H$2,0),FALSE),"")</f>
        <v>8.8545600000000002E-2</v>
      </c>
      <c r="J70">
        <f t="shared" ref="J70:J133" si="6">IF(B70=B69,J69,J69+1)</f>
        <v>18</v>
      </c>
      <c r="M70">
        <v>66</v>
      </c>
      <c r="N70" t="str">
        <f t="shared" ref="N70:N133" si="7">IFERROR(INDEX($B$4:$J$487,MATCH(M70,$J$4:$J$369,0),1),"")</f>
        <v>Ljusdal Energi AB</v>
      </c>
      <c r="P70" s="20">
        <f t="shared" ref="P70:P133" si="8">IF(Q70="",P69,P69+1)</f>
        <v>8</v>
      </c>
      <c r="Q70" s="15" t="str">
        <f t="shared" si="5"/>
        <v/>
      </c>
    </row>
    <row r="71" spans="1:17" x14ac:dyDescent="0.25">
      <c r="A71" s="18">
        <v>68</v>
      </c>
      <c r="B71" t="str">
        <f>IFERROR(INDEX('Miljövärden urval för publ'!$A$2:$AA$475,MATCH($A71,'Miljövärden urval för publ'!$R$2:$R$476,0),1),"")</f>
        <v>E.ON Värme Sverige AB</v>
      </c>
      <c r="C71" t="str">
        <f>IFERROR(INDEX('Miljövärden urval för publ'!$A$2:$AA$475,MATCH($A71,'Miljövärden urval för publ'!$R$2:$R$476,0),2),"")</f>
        <v>Vallentuna</v>
      </c>
      <c r="D71">
        <f>IFERROR(VLOOKUP($C71,'Miljövärden urval för publ'!$B$2:$H$490,MATCH(D$4,'Miljövärden urval för publ'!$B$2:$H$2,0),FALSE),"")</f>
        <v>0.605437</v>
      </c>
      <c r="E71">
        <f>IFERROR(VLOOKUP($C71,'Miljövärden urval för publ'!$B$2:$H$490,MATCH(E$4,'Miljövärden urval för publ'!$B$2:$H$2,0),FALSE),"")</f>
        <v>92.003399999999999</v>
      </c>
      <c r="F71">
        <f>IFERROR(VLOOKUP($C71,'Miljövärden urval för publ'!$B$2:$H$490,MATCH(F$4,'Miljövärden urval för publ'!$B$2:$H$2,0),FALSE),"")</f>
        <v>4.7277500000000003</v>
      </c>
      <c r="G71">
        <f>IFERROR(VLOOKUP($C71,'Miljövärden urval för publ'!$B$2:$H$490,MATCH(G$4,'Miljövärden urval för publ'!$B$2:$H$2,0),FALSE),"")</f>
        <v>8.6323999999999998E-2</v>
      </c>
      <c r="J71">
        <f t="shared" si="6"/>
        <v>18</v>
      </c>
      <c r="M71">
        <v>67</v>
      </c>
      <c r="N71" t="str">
        <f t="shared" si="7"/>
        <v>Luleå Energi AB</v>
      </c>
      <c r="P71" s="20">
        <f t="shared" si="8"/>
        <v>8</v>
      </c>
      <c r="Q71" s="15" t="str">
        <f t="shared" si="5"/>
        <v/>
      </c>
    </row>
    <row r="72" spans="1:17" x14ac:dyDescent="0.25">
      <c r="A72" s="18">
        <v>69</v>
      </c>
      <c r="B72" t="str">
        <f>IFERROR(INDEX('Miljövärden urval för publ'!$A$2:$AA$475,MATCH($A72,'Miljövärden urval för publ'!$R$2:$R$476,0),1),"")</f>
        <v>E.ON Värme Sverige AB</v>
      </c>
      <c r="C72" t="str">
        <f>IFERROR(INDEX('Miljövärden urval för publ'!$A$2:$AA$475,MATCH($A72,'Miljövärden urval för publ'!$R$2:$R$476,0),2),"")</f>
        <v>Vaxholm</v>
      </c>
      <c r="D72">
        <f>IFERROR(VLOOKUP($C72,'Miljövärden urval för publ'!$B$2:$H$490,MATCH(D$4,'Miljövärden urval för publ'!$B$2:$H$2,0),FALSE),"")</f>
        <v>0.176317</v>
      </c>
      <c r="E72">
        <f>IFERROR(VLOOKUP($C72,'Miljövärden urval för publ'!$B$2:$H$490,MATCH(E$4,'Miljövärden urval för publ'!$B$2:$H$2,0),FALSE),"")</f>
        <v>34.583799999999997</v>
      </c>
      <c r="F72">
        <f>IFERROR(VLOOKUP($C72,'Miljövärden urval för publ'!$B$2:$H$490,MATCH(F$4,'Miljövärden urval för publ'!$B$2:$H$2,0),FALSE),"")</f>
        <v>9.2127599999999994</v>
      </c>
      <c r="G72">
        <f>IFERROR(VLOOKUP($C72,'Miljövärden urval för publ'!$B$2:$H$490,MATCH(G$4,'Miljövärden urval för publ'!$B$2:$H$2,0),FALSE),"")</f>
        <v>3.67508E-2</v>
      </c>
      <c r="J72">
        <f t="shared" si="6"/>
        <v>18</v>
      </c>
      <c r="M72">
        <v>68</v>
      </c>
      <c r="N72" t="str">
        <f t="shared" si="7"/>
        <v>Mark Kraftvärme AB</v>
      </c>
      <c r="P72" s="20">
        <f t="shared" si="8"/>
        <v>8</v>
      </c>
      <c r="Q72" s="15" t="str">
        <f t="shared" si="5"/>
        <v/>
      </c>
    </row>
    <row r="73" spans="1:17" x14ac:dyDescent="0.25">
      <c r="A73" s="18">
        <v>70</v>
      </c>
      <c r="B73" t="str">
        <f>IFERROR(INDEX('Miljövärden urval för publ'!$A$2:$AA$475,MATCH($A73,'Miljövärden urval för publ'!$R$2:$R$476,0),1),"")</f>
        <v>E.ON Värme Sverige AB</v>
      </c>
      <c r="C73" t="str">
        <f>IFERROR(INDEX('Miljövärden urval för publ'!$A$2:$AA$475,MATCH($A73,'Miljövärden urval för publ'!$R$2:$R$476,0),2),"")</f>
        <v>Älmhult</v>
      </c>
      <c r="D73">
        <f>IFERROR(VLOOKUP($C73,'Miljövärden urval för publ'!$B$2:$H$490,MATCH(D$4,'Miljövärden urval för publ'!$B$2:$H$2,0),FALSE),"")</f>
        <v>8.3045999999999995E-2</v>
      </c>
      <c r="E73">
        <f>IFERROR(VLOOKUP($C73,'Miljövärden urval för publ'!$B$2:$H$490,MATCH(E$4,'Miljövärden urval för publ'!$B$2:$H$2,0),FALSE),"")</f>
        <v>16.673300000000001</v>
      </c>
      <c r="F73">
        <f>IFERROR(VLOOKUP($C73,'Miljövärden urval för publ'!$B$2:$H$490,MATCH(F$4,'Miljövärden urval för publ'!$B$2:$H$2,0),FALSE),"")</f>
        <v>8.0934799999999996</v>
      </c>
      <c r="G73">
        <f>IFERROR(VLOOKUP($C73,'Miljövärden urval för publ'!$B$2:$H$490,MATCH(G$4,'Miljövärden urval för publ'!$B$2:$H$2,0),FALSE),"")</f>
        <v>1.3881900000000001E-2</v>
      </c>
      <c r="J73">
        <f t="shared" si="6"/>
        <v>18</v>
      </c>
      <c r="M73">
        <v>69</v>
      </c>
      <c r="N73" t="str">
        <f t="shared" si="7"/>
        <v>Mjölby-Svartådalen Energi AB</v>
      </c>
      <c r="P73" s="20">
        <f t="shared" si="8"/>
        <v>8</v>
      </c>
      <c r="Q73" s="15" t="str">
        <f t="shared" si="5"/>
        <v/>
      </c>
    </row>
    <row r="74" spans="1:17" x14ac:dyDescent="0.25">
      <c r="A74" s="18">
        <v>71</v>
      </c>
      <c r="B74" t="str">
        <f>IFERROR(INDEX('Miljövärden urval för publ'!$A$2:$AA$475,MATCH($A74,'Miljövärden urval för publ'!$R$2:$R$476,0),1),"")</f>
        <v>E.ON Värme Sverige AB</v>
      </c>
      <c r="C74" t="str">
        <f>IFERROR(INDEX('Miljövärden urval för publ'!$A$2:$AA$475,MATCH($A74,'Miljövärden urval för publ'!$R$2:$R$476,0),2),"")</f>
        <v>Österåker</v>
      </c>
      <c r="D74">
        <f>IFERROR(VLOOKUP($C74,'Miljövärden urval för publ'!$B$2:$H$490,MATCH(D$4,'Miljövärden urval för publ'!$B$2:$H$2,0),FALSE),"")</f>
        <v>0.151001</v>
      </c>
      <c r="E74">
        <f>IFERROR(VLOOKUP($C74,'Miljövärden urval för publ'!$B$2:$H$490,MATCH(E$4,'Miljövärden urval för publ'!$B$2:$H$2,0),FALSE),"")</f>
        <v>27.946000000000002</v>
      </c>
      <c r="F74">
        <f>IFERROR(VLOOKUP($C74,'Miljövärden urval för publ'!$B$2:$H$490,MATCH(F$4,'Miljövärden urval för publ'!$B$2:$H$2,0),FALSE),"")</f>
        <v>8.8844899999999996</v>
      </c>
      <c r="G74">
        <f>IFERROR(VLOOKUP($C74,'Miljövärden urval för publ'!$B$2:$H$490,MATCH(G$4,'Miljövärden urval för publ'!$B$2:$H$2,0),FALSE),"")</f>
        <v>4.1761399999999997E-2</v>
      </c>
      <c r="J74">
        <f t="shared" si="6"/>
        <v>18</v>
      </c>
      <c r="M74">
        <v>70</v>
      </c>
      <c r="N74" t="str">
        <f t="shared" si="7"/>
        <v>Mullsjö Energi &amp; Miljö AB</v>
      </c>
      <c r="P74" s="20">
        <f t="shared" si="8"/>
        <v>8</v>
      </c>
      <c r="Q74" s="15" t="str">
        <f t="shared" si="5"/>
        <v/>
      </c>
    </row>
    <row r="75" spans="1:17" x14ac:dyDescent="0.25">
      <c r="A75" s="18">
        <v>72</v>
      </c>
      <c r="B75" t="str">
        <f>IFERROR(INDEX('Miljövärden urval för publ'!$A$2:$AA$475,MATCH($A75,'Miljövärden urval för publ'!$R$2:$R$476,0),1),"")</f>
        <v>Eksjö Energi AB</v>
      </c>
      <c r="C75" t="str">
        <f>IFERROR(INDEX('Miljövärden urval för publ'!$A$2:$AA$475,MATCH($A75,'Miljövärden urval för publ'!$R$2:$R$476,0),2),"")</f>
        <v>Eksjö</v>
      </c>
      <c r="D75">
        <f>IFERROR(VLOOKUP($C75,'Miljövärden urval för publ'!$B$2:$H$490,MATCH(D$4,'Miljövärden urval för publ'!$B$2:$H$2,0),FALSE),"")</f>
        <v>0.120499</v>
      </c>
      <c r="E75">
        <f>IFERROR(VLOOKUP($C75,'Miljövärden urval för publ'!$B$2:$H$490,MATCH(E$4,'Miljövärden urval för publ'!$B$2:$H$2,0),FALSE),"")</f>
        <v>119.10899999999999</v>
      </c>
      <c r="F75">
        <f>IFERROR(VLOOKUP($C75,'Miljövärden urval för publ'!$B$2:$H$490,MATCH(F$4,'Miljövärden urval för publ'!$B$2:$H$2,0),FALSE),"")</f>
        <v>5.6964100000000002</v>
      </c>
      <c r="G75">
        <f>IFERROR(VLOOKUP($C75,'Miljövärden urval för publ'!$B$2:$H$490,MATCH(G$4,'Miljövärden urval för publ'!$B$2:$H$2,0),FALSE),"")</f>
        <v>8.47615E-3</v>
      </c>
      <c r="J75">
        <f t="shared" si="6"/>
        <v>19</v>
      </c>
      <c r="M75">
        <v>71</v>
      </c>
      <c r="N75" t="str">
        <f t="shared" si="7"/>
        <v>Mälarenergi AB</v>
      </c>
      <c r="P75" s="20">
        <f t="shared" si="8"/>
        <v>8</v>
      </c>
      <c r="Q75" s="15" t="str">
        <f t="shared" si="5"/>
        <v/>
      </c>
    </row>
    <row r="76" spans="1:17" x14ac:dyDescent="0.25">
      <c r="A76" s="18">
        <v>73</v>
      </c>
      <c r="B76" t="str">
        <f>IFERROR(INDEX('Miljövärden urval för publ'!$A$2:$AA$475,MATCH($A76,'Miljövärden urval för publ'!$R$2:$R$476,0),1),"")</f>
        <v>Eksjö Energi AB</v>
      </c>
      <c r="C76" t="str">
        <f>IFERROR(INDEX('Miljövärden urval för publ'!$A$2:$AA$475,MATCH($A76,'Miljövärden urval för publ'!$R$2:$R$476,0),2),"")</f>
        <v>Ingatorp</v>
      </c>
      <c r="D76">
        <f>IFERROR(VLOOKUP($C76,'Miljövärden urval för publ'!$B$2:$H$490,MATCH(D$4,'Miljövärden urval för publ'!$B$2:$H$2,0),FALSE),"")</f>
        <v>0.117697</v>
      </c>
      <c r="E76">
        <f>IFERROR(VLOOKUP($C76,'Miljövärden urval för publ'!$B$2:$H$490,MATCH(E$4,'Miljövärden urval för publ'!$B$2:$H$2,0),FALSE),"")</f>
        <v>24.389700000000001</v>
      </c>
      <c r="F76">
        <f>IFERROR(VLOOKUP($C76,'Miljövärden urval för publ'!$B$2:$H$490,MATCH(F$4,'Miljövärden urval för publ'!$B$2:$H$2,0),FALSE),"")</f>
        <v>10.996499999999999</v>
      </c>
      <c r="G76">
        <f>IFERROR(VLOOKUP($C76,'Miljövärden urval för publ'!$B$2:$H$490,MATCH(G$4,'Miljövärden urval för publ'!$B$2:$H$2,0),FALSE),"")</f>
        <v>7.6767600000000004E-3</v>
      </c>
      <c r="J76">
        <f t="shared" si="6"/>
        <v>19</v>
      </c>
      <c r="M76">
        <v>72</v>
      </c>
      <c r="N76" t="str">
        <f t="shared" si="7"/>
        <v>Mölndal Energi AB</v>
      </c>
      <c r="P76" s="20">
        <f t="shared" si="8"/>
        <v>8</v>
      </c>
      <c r="Q76" s="15" t="str">
        <f t="shared" si="5"/>
        <v/>
      </c>
    </row>
    <row r="77" spans="1:17" x14ac:dyDescent="0.25">
      <c r="A77" s="18">
        <v>74</v>
      </c>
      <c r="B77" t="str">
        <f>IFERROR(INDEX('Miljövärden urval för publ'!$A$2:$AA$475,MATCH($A77,'Miljövärden urval för publ'!$R$2:$R$476,0),1),"")</f>
        <v>Eksjö Energi AB</v>
      </c>
      <c r="C77" t="str">
        <f>IFERROR(INDEX('Miljövärden urval för publ'!$A$2:$AA$475,MATCH($A77,'Miljövärden urval för publ'!$R$2:$R$476,0),2),"")</f>
        <v>Mariannelund</v>
      </c>
      <c r="D77">
        <f>IFERROR(VLOOKUP($C77,'Miljövärden urval för publ'!$B$2:$H$490,MATCH(D$4,'Miljövärden urval för publ'!$B$2:$H$2,0),FALSE),"")</f>
        <v>0.115908</v>
      </c>
      <c r="E77">
        <f>IFERROR(VLOOKUP($C77,'Miljövärden urval för publ'!$B$2:$H$490,MATCH(E$4,'Miljövärden urval för publ'!$B$2:$H$2,0),FALSE),"")</f>
        <v>24.1494</v>
      </c>
      <c r="F77">
        <f>IFERROR(VLOOKUP($C77,'Miljövärden urval för publ'!$B$2:$H$490,MATCH(F$4,'Miljövärden urval för publ'!$B$2:$H$2,0),FALSE),"")</f>
        <v>10.8514</v>
      </c>
      <c r="G77">
        <f>IFERROR(VLOOKUP($C77,'Miljövärden urval för publ'!$B$2:$H$490,MATCH(G$4,'Miljövärden urval för publ'!$B$2:$H$2,0),FALSE),"")</f>
        <v>7.8870499999999996E-3</v>
      </c>
      <c r="J77">
        <f t="shared" si="6"/>
        <v>19</v>
      </c>
      <c r="M77">
        <v>73</v>
      </c>
      <c r="N77" t="str">
        <f t="shared" si="7"/>
        <v>Njudung Energi Sävsjö AB</v>
      </c>
      <c r="P77" s="20">
        <f t="shared" si="8"/>
        <v>8</v>
      </c>
      <c r="Q77" s="15" t="str">
        <f t="shared" si="5"/>
        <v/>
      </c>
    </row>
    <row r="78" spans="1:17" x14ac:dyDescent="0.25">
      <c r="A78" s="18">
        <v>75</v>
      </c>
      <c r="B78" t="str">
        <f>IFERROR(INDEX('Miljövärden urval för publ'!$A$2:$AA$475,MATCH($A78,'Miljövärden urval för publ'!$R$2:$R$476,0),1),"")</f>
        <v>Eksta Bostads AB</v>
      </c>
      <c r="C78" t="str">
        <f>IFERROR(INDEX('Miljövärden urval för publ'!$A$2:$AA$475,MATCH($A78,'Miljövärden urval för publ'!$R$2:$R$476,0),2),"")</f>
        <v>Eksta</v>
      </c>
      <c r="D78">
        <f>IFERROR(VLOOKUP($C78,'Miljövärden urval för publ'!$B$2:$H$490,MATCH(D$4,'Miljövärden urval för publ'!$B$2:$H$2,0),FALSE),"")</f>
        <v>0.81604600000000005</v>
      </c>
      <c r="E78">
        <f>IFERROR(VLOOKUP($C78,'Miljövärden urval för publ'!$B$2:$H$490,MATCH(E$4,'Miljövärden urval för publ'!$B$2:$H$2,0),FALSE),"")</f>
        <v>43.957900000000002</v>
      </c>
      <c r="F78">
        <f>IFERROR(VLOOKUP($C78,'Miljövärden urval för publ'!$B$2:$H$490,MATCH(F$4,'Miljövärden urval för publ'!$B$2:$H$2,0),FALSE),"")</f>
        <v>29.8216</v>
      </c>
      <c r="G78">
        <f>IFERROR(VLOOKUP($C78,'Miljövärden urval för publ'!$B$2:$H$490,MATCH(G$4,'Miljövärden urval för publ'!$B$2:$H$2,0),FALSE),"")</f>
        <v>5.4583899999999998E-2</v>
      </c>
      <c r="J78">
        <f t="shared" si="6"/>
        <v>20</v>
      </c>
      <c r="M78">
        <v>74</v>
      </c>
      <c r="N78" t="str">
        <f t="shared" si="7"/>
        <v>Njudung Energi Vetlanda AB</v>
      </c>
      <c r="P78" s="20">
        <f t="shared" si="8"/>
        <v>8</v>
      </c>
      <c r="Q78" s="15" t="str">
        <f t="shared" si="5"/>
        <v/>
      </c>
    </row>
    <row r="79" spans="1:17" x14ac:dyDescent="0.25">
      <c r="A79" s="18">
        <v>76</v>
      </c>
      <c r="B79" t="str">
        <f>IFERROR(INDEX('Miljövärden urval för publ'!$A$2:$AA$475,MATCH($A79,'Miljövärden urval för publ'!$R$2:$R$476,0),1),"")</f>
        <v>Elektra Värme AB</v>
      </c>
      <c r="C79" t="str">
        <f>IFERROR(INDEX('Miljövärden urval för publ'!$A$2:$AA$475,MATCH($A79,'Miljövärden urval för publ'!$R$2:$R$476,0),2),"")</f>
        <v>Alfta</v>
      </c>
      <c r="D79">
        <f>IFERROR(VLOOKUP($C79,'Miljövärden urval för publ'!$B$2:$H$490,MATCH(D$4,'Miljövärden urval för publ'!$B$2:$H$2,0),FALSE),"")</f>
        <v>0.114616</v>
      </c>
      <c r="E79">
        <f>IFERROR(VLOOKUP($C79,'Miljövärden urval för publ'!$B$2:$H$490,MATCH(E$4,'Miljövärden urval för publ'!$B$2:$H$2,0),FALSE),"")</f>
        <v>23.092700000000001</v>
      </c>
      <c r="F79">
        <f>IFERROR(VLOOKUP($C79,'Miljövärden urval för publ'!$B$2:$H$490,MATCH(F$4,'Miljövärden urval för publ'!$B$2:$H$2,0),FALSE),"")</f>
        <v>8.8082499999999992</v>
      </c>
      <c r="G79">
        <f>IFERROR(VLOOKUP($C79,'Miljövärden urval för publ'!$B$2:$H$490,MATCH(G$4,'Miljövärden urval för publ'!$B$2:$H$2,0),FALSE),"")</f>
        <v>3.6794199999999999E-2</v>
      </c>
      <c r="J79">
        <f t="shared" si="6"/>
        <v>21</v>
      </c>
      <c r="M79">
        <v>75</v>
      </c>
      <c r="N79" t="str">
        <f t="shared" si="7"/>
        <v>Norrenergi AB</v>
      </c>
      <c r="P79" s="20">
        <f t="shared" si="8"/>
        <v>8</v>
      </c>
      <c r="Q79" s="15" t="str">
        <f t="shared" si="5"/>
        <v/>
      </c>
    </row>
    <row r="80" spans="1:17" x14ac:dyDescent="0.25">
      <c r="A80" s="18">
        <v>77</v>
      </c>
      <c r="B80" t="str">
        <f>IFERROR(INDEX('Miljövärden urval för publ'!$A$2:$AA$475,MATCH($A80,'Miljövärden urval för publ'!$R$2:$R$476,0),1),"")</f>
        <v>Elektra Värme AB</v>
      </c>
      <c r="C80" t="str">
        <f>IFERROR(INDEX('Miljövärden urval för publ'!$A$2:$AA$475,MATCH($A80,'Miljövärden urval för publ'!$R$2:$R$476,0),2),"")</f>
        <v>Edsbyn</v>
      </c>
      <c r="D80">
        <f>IFERROR(VLOOKUP($C80,'Miljövärden urval för publ'!$B$2:$H$490,MATCH(D$4,'Miljövärden urval för publ'!$B$2:$H$2,0),FALSE),"")</f>
        <v>4.7862799999999997E-2</v>
      </c>
      <c r="E80">
        <f>IFERROR(VLOOKUP($C80,'Miljövärden urval för publ'!$B$2:$H$490,MATCH(E$4,'Miljövärden urval för publ'!$B$2:$H$2,0),FALSE),"")</f>
        <v>12.962999999999999</v>
      </c>
      <c r="F80">
        <f>IFERROR(VLOOKUP($C80,'Miljövärden urval för publ'!$B$2:$H$490,MATCH(F$4,'Miljövärden urval för publ'!$B$2:$H$2,0),FALSE),"")</f>
        <v>9.2843699999999991</v>
      </c>
      <c r="G80">
        <f>IFERROR(VLOOKUP($C80,'Miljövärden urval för publ'!$B$2:$H$490,MATCH(G$4,'Miljövärden urval för publ'!$B$2:$H$2,0),FALSE),"")</f>
        <v>2.8119600000000001E-3</v>
      </c>
      <c r="J80">
        <f t="shared" si="6"/>
        <v>21</v>
      </c>
      <c r="M80">
        <v>76</v>
      </c>
      <c r="N80" t="str">
        <f t="shared" si="7"/>
        <v>Norrtälje Energi AB</v>
      </c>
      <c r="P80" s="20">
        <f t="shared" si="8"/>
        <v>8</v>
      </c>
      <c r="Q80" s="15" t="str">
        <f t="shared" si="5"/>
        <v/>
      </c>
    </row>
    <row r="81" spans="1:17" x14ac:dyDescent="0.25">
      <c r="A81" s="18">
        <v>78</v>
      </c>
      <c r="B81" t="str">
        <f>IFERROR(INDEX('Miljövärden urval för publ'!$A$2:$AA$475,MATCH($A81,'Miljövärden urval för publ'!$R$2:$R$476,0),1),"")</f>
        <v>Emmaboda Energi &amp; Miljö AB</v>
      </c>
      <c r="C81" t="str">
        <f>IFERROR(INDEX('Miljövärden urval för publ'!$A$2:$AA$475,MATCH($A81,'Miljövärden urval för publ'!$R$2:$R$476,0),2),"")</f>
        <v>Emmaboda</v>
      </c>
      <c r="D81">
        <f>IFERROR(VLOOKUP($C81,'Miljövärden urval för publ'!$B$2:$H$490,MATCH(D$4,'Miljövärden urval för publ'!$B$2:$H$2,0),FALSE),"")</f>
        <v>0.10719099999999999</v>
      </c>
      <c r="E81">
        <f>IFERROR(VLOOKUP($C81,'Miljövärden urval för publ'!$B$2:$H$490,MATCH(E$4,'Miljövärden urval för publ'!$B$2:$H$2,0),FALSE),"")</f>
        <v>17.046900000000001</v>
      </c>
      <c r="F81">
        <f>IFERROR(VLOOKUP($C81,'Miljövärden urval för publ'!$B$2:$H$490,MATCH(F$4,'Miljövärden urval för publ'!$B$2:$H$2,0),FALSE),"")</f>
        <v>9.43506</v>
      </c>
      <c r="G81">
        <f>IFERROR(VLOOKUP($C81,'Miljövärden urval för publ'!$B$2:$H$490,MATCH(G$4,'Miljövärden urval för publ'!$B$2:$H$2,0),FALSE),"")</f>
        <v>1.72572E-2</v>
      </c>
      <c r="J81">
        <f t="shared" si="6"/>
        <v>22</v>
      </c>
      <c r="M81">
        <v>77</v>
      </c>
      <c r="N81" t="str">
        <f t="shared" si="7"/>
        <v>Nossebro Energi</v>
      </c>
      <c r="P81" s="20">
        <f t="shared" si="8"/>
        <v>8</v>
      </c>
      <c r="Q81" s="15" t="str">
        <f t="shared" si="5"/>
        <v/>
      </c>
    </row>
    <row r="82" spans="1:17" x14ac:dyDescent="0.25">
      <c r="A82" s="18">
        <v>79</v>
      </c>
      <c r="B82" t="str">
        <f>IFERROR(INDEX('Miljövärden urval för publ'!$A$2:$AA$475,MATCH($A82,'Miljövärden urval för publ'!$R$2:$R$476,0),1),"")</f>
        <v>Ena Energi AB</v>
      </c>
      <c r="C82" t="str">
        <f>IFERROR(INDEX('Miljövärden urval för publ'!$A$2:$AA$475,MATCH($A82,'Miljövärden urval för publ'!$R$2:$R$476,0),2),"")</f>
        <v>Enköping</v>
      </c>
      <c r="D82">
        <f>IFERROR(VLOOKUP($C82,'Miljövärden urval för publ'!$B$2:$H$490,MATCH(D$4,'Miljövärden urval för publ'!$B$2:$H$2,0),FALSE),"")</f>
        <v>8.8572999999999999E-2</v>
      </c>
      <c r="E82">
        <f>IFERROR(VLOOKUP($C82,'Miljövärden urval för publ'!$B$2:$H$490,MATCH(E$4,'Miljövärden urval för publ'!$B$2:$H$2,0),FALSE),"")</f>
        <v>10.974299999999999</v>
      </c>
      <c r="F82">
        <f>IFERROR(VLOOKUP($C82,'Miljövärden urval för publ'!$B$2:$H$490,MATCH(F$4,'Miljövärden urval för publ'!$B$2:$H$2,0),FALSE),"")</f>
        <v>5.17502</v>
      </c>
      <c r="G82">
        <f>IFERROR(VLOOKUP($C82,'Miljövärden urval för publ'!$B$2:$H$490,MATCH(G$4,'Miljövärden urval för publ'!$B$2:$H$2,0),FALSE),"")</f>
        <v>6.7091399999999997E-3</v>
      </c>
      <c r="J82">
        <f t="shared" si="6"/>
        <v>23</v>
      </c>
      <c r="M82">
        <v>78</v>
      </c>
      <c r="N82" t="str">
        <f t="shared" si="7"/>
        <v>Nybro Energi AB</v>
      </c>
      <c r="P82" s="20">
        <f t="shared" si="8"/>
        <v>8</v>
      </c>
      <c r="Q82" s="15" t="str">
        <f t="shared" si="5"/>
        <v/>
      </c>
    </row>
    <row r="83" spans="1:17" x14ac:dyDescent="0.25">
      <c r="A83" s="18">
        <v>80</v>
      </c>
      <c r="B83" t="str">
        <f>IFERROR(INDEX('Miljövärden urval för publ'!$A$2:$AA$475,MATCH($A83,'Miljövärden urval för publ'!$R$2:$R$476,0),1),"")</f>
        <v>Eskilstuna Energi &amp; Miljö AB</v>
      </c>
      <c r="C83" t="str">
        <f>IFERROR(INDEX('Miljövärden urval för publ'!$A$2:$AA$475,MATCH($A83,'Miljövärden urval för publ'!$R$2:$R$476,0),2),"")</f>
        <v>Eskilstuna-Torshälla</v>
      </c>
      <c r="D83">
        <f>IFERROR(VLOOKUP($C83,'Miljövärden urval för publ'!$B$2:$H$490,MATCH(D$4,'Miljövärden urval för publ'!$B$2:$H$2,0),FALSE),"")</f>
        <v>0.13245599999999999</v>
      </c>
      <c r="E83">
        <f>IFERROR(VLOOKUP($C83,'Miljövärden urval för publ'!$B$2:$H$490,MATCH(E$4,'Miljövärden urval för publ'!$B$2:$H$2,0),FALSE),"")</f>
        <v>13.4198</v>
      </c>
      <c r="F83">
        <f>IFERROR(VLOOKUP($C83,'Miljövärden urval för publ'!$B$2:$H$490,MATCH(F$4,'Miljövärden urval för publ'!$B$2:$H$2,0),FALSE),"")</f>
        <v>6.37852</v>
      </c>
      <c r="G83">
        <f>IFERROR(VLOOKUP($C83,'Miljövärden urval för publ'!$B$2:$H$490,MATCH(G$4,'Miljövärden urval för publ'!$B$2:$H$2,0),FALSE),"")</f>
        <v>1.7622599999999999E-2</v>
      </c>
      <c r="J83">
        <f t="shared" si="6"/>
        <v>24</v>
      </c>
      <c r="M83">
        <v>79</v>
      </c>
      <c r="N83" t="str">
        <f t="shared" si="7"/>
        <v>Nässjö Affärsverk AB</v>
      </c>
      <c r="P83" s="20">
        <f t="shared" si="8"/>
        <v>8</v>
      </c>
      <c r="Q83" s="15" t="str">
        <f t="shared" si="5"/>
        <v/>
      </c>
    </row>
    <row r="84" spans="1:17" x14ac:dyDescent="0.25">
      <c r="A84" s="18">
        <v>81</v>
      </c>
      <c r="B84" t="str">
        <f>IFERROR(INDEX('Miljövärden urval för publ'!$A$2:$AA$475,MATCH($A84,'Miljövärden urval för publ'!$R$2:$R$476,0),1),"")</f>
        <v>Eskilstuna Energi &amp; Miljö AB</v>
      </c>
      <c r="C84" t="str">
        <f>IFERROR(INDEX('Miljövärden urval för publ'!$A$2:$AA$475,MATCH($A84,'Miljövärden urval för publ'!$R$2:$R$476,0),2),"")</f>
        <v>Kvicksund</v>
      </c>
      <c r="D84">
        <f>IFERROR(VLOOKUP($C84,'Miljövärden urval för publ'!$B$2:$H$490,MATCH(D$4,'Miljövärden urval för publ'!$B$2:$H$2,0),FALSE),"")</f>
        <v>0.34521299999999999</v>
      </c>
      <c r="E84">
        <f>IFERROR(VLOOKUP($C84,'Miljövärden urval för publ'!$B$2:$H$490,MATCH(E$4,'Miljövärden urval för publ'!$B$2:$H$2,0),FALSE),"")</f>
        <v>45.525100000000002</v>
      </c>
      <c r="F84">
        <f>IFERROR(VLOOKUP($C84,'Miljövärden urval för publ'!$B$2:$H$490,MATCH(F$4,'Miljövärden urval för publ'!$B$2:$H$2,0),FALSE),"")</f>
        <v>18.211200000000002</v>
      </c>
      <c r="G84">
        <f>IFERROR(VLOOKUP($C84,'Miljövärden urval för publ'!$B$2:$H$490,MATCH(G$4,'Miljövärden urval för publ'!$B$2:$H$2,0),FALSE),"")</f>
        <v>0.107477</v>
      </c>
      <c r="J84">
        <f t="shared" si="6"/>
        <v>24</v>
      </c>
      <c r="M84">
        <v>80</v>
      </c>
      <c r="N84" t="str">
        <f t="shared" si="7"/>
        <v>Olofströms Kraft AB</v>
      </c>
      <c r="P84" s="20">
        <f t="shared" si="8"/>
        <v>8</v>
      </c>
      <c r="Q84" s="15" t="str">
        <f t="shared" si="5"/>
        <v/>
      </c>
    </row>
    <row r="85" spans="1:17" x14ac:dyDescent="0.25">
      <c r="A85" s="18">
        <v>82</v>
      </c>
      <c r="B85" t="str">
        <f>IFERROR(INDEX('Miljövärden urval för publ'!$A$2:$AA$475,MATCH($A85,'Miljövärden urval för publ'!$R$2:$R$476,0),1),"")</f>
        <v>Eskilstuna Energi &amp; Miljö AB</v>
      </c>
      <c r="C85" t="str">
        <f>IFERROR(INDEX('Miljövärden urval för publ'!$A$2:$AA$475,MATCH($A85,'Miljövärden urval för publ'!$R$2:$R$476,0),2),"")</f>
        <v>Ärla</v>
      </c>
      <c r="D85">
        <f>IFERROR(VLOOKUP($C85,'Miljövärden urval för publ'!$B$2:$H$490,MATCH(D$4,'Miljövärden urval för publ'!$B$2:$H$2,0),FALSE),"")</f>
        <v>0.19986799999999999</v>
      </c>
      <c r="E85">
        <f>IFERROR(VLOOKUP($C85,'Miljövärden urval för publ'!$B$2:$H$490,MATCH(E$4,'Miljövärden urval för publ'!$B$2:$H$2,0),FALSE),"")</f>
        <v>8.8491599999999995</v>
      </c>
      <c r="F85">
        <f>IFERROR(VLOOKUP($C85,'Miljövärden urval för publ'!$B$2:$H$490,MATCH(F$4,'Miljövärden urval för publ'!$B$2:$H$2,0),FALSE),"")</f>
        <v>14.687799999999999</v>
      </c>
      <c r="G85">
        <f>IFERROR(VLOOKUP($C85,'Miljövärden urval för publ'!$B$2:$H$490,MATCH(G$4,'Miljövärden urval för publ'!$B$2:$H$2,0),FALSE),"")</f>
        <v>0</v>
      </c>
      <c r="J85">
        <f t="shared" si="6"/>
        <v>24</v>
      </c>
      <c r="M85">
        <v>81</v>
      </c>
      <c r="N85" t="str">
        <f t="shared" si="7"/>
        <v>Orust Kommun</v>
      </c>
      <c r="P85" s="20">
        <f t="shared" si="8"/>
        <v>8</v>
      </c>
      <c r="Q85" s="15" t="str">
        <f t="shared" si="5"/>
        <v/>
      </c>
    </row>
    <row r="86" spans="1:17" x14ac:dyDescent="0.25">
      <c r="A86" s="18">
        <v>83</v>
      </c>
      <c r="B86" t="str">
        <f>IFERROR(INDEX('Miljövärden urval för publ'!$A$2:$AA$475,MATCH($A86,'Miljövärden urval för publ'!$R$2:$R$476,0),1),"")</f>
        <v>Falbygdens Energi AB</v>
      </c>
      <c r="C86" t="str">
        <f>IFERROR(INDEX('Miljövärden urval för publ'!$A$2:$AA$475,MATCH($A86,'Miljövärden urval för publ'!$R$2:$R$476,0),2),"")</f>
        <v>Falköping</v>
      </c>
      <c r="D86">
        <f>IFERROR(VLOOKUP($C86,'Miljövärden urval för publ'!$B$2:$H$490,MATCH(D$4,'Miljövärden urval för publ'!$B$2:$H$2,0),FALSE),"")</f>
        <v>6.5175499999999997E-2</v>
      </c>
      <c r="E86">
        <f>IFERROR(VLOOKUP($C86,'Miljövärden urval för publ'!$B$2:$H$490,MATCH(E$4,'Miljövärden urval för publ'!$B$2:$H$2,0),FALSE),"")</f>
        <v>8.7603399999999993</v>
      </c>
      <c r="F86">
        <f>IFERROR(VLOOKUP($C86,'Miljövärden urval för publ'!$B$2:$H$490,MATCH(F$4,'Miljövärden urval för publ'!$B$2:$H$2,0),FALSE),"")</f>
        <v>6.9671099999999999</v>
      </c>
      <c r="G86">
        <f>IFERROR(VLOOKUP($C86,'Miljövärden urval för publ'!$B$2:$H$490,MATCH(G$4,'Miljövärden urval för publ'!$B$2:$H$2,0),FALSE),"")</f>
        <v>0</v>
      </c>
      <c r="J86">
        <f t="shared" si="6"/>
        <v>25</v>
      </c>
      <c r="M86">
        <v>82</v>
      </c>
      <c r="N86" t="str">
        <f t="shared" si="7"/>
        <v>Oskarshamn Energi AB</v>
      </c>
      <c r="P86" s="20">
        <f t="shared" si="8"/>
        <v>8</v>
      </c>
      <c r="Q86" s="15" t="str">
        <f t="shared" si="5"/>
        <v/>
      </c>
    </row>
    <row r="87" spans="1:17" x14ac:dyDescent="0.25">
      <c r="A87" s="18">
        <v>84</v>
      </c>
      <c r="B87" t="str">
        <f>IFERROR(INDEX('Miljövärden urval för publ'!$A$2:$AA$475,MATCH($A87,'Miljövärden urval för publ'!$R$2:$R$476,0),1),"")</f>
        <v>Falbygdens Energi AB</v>
      </c>
      <c r="C87" t="str">
        <f>IFERROR(INDEX('Miljövärden urval för publ'!$A$2:$AA$475,MATCH($A87,'Miljövärden urval för publ'!$R$2:$R$476,0),2),"")</f>
        <v>Floby</v>
      </c>
      <c r="D87">
        <f>IFERROR(VLOOKUP($C87,'Miljövärden urval för publ'!$B$2:$H$490,MATCH(D$4,'Miljövärden urval för publ'!$B$2:$H$2,0),FALSE),"")</f>
        <v>0.13029499999999999</v>
      </c>
      <c r="E87">
        <f>IFERROR(VLOOKUP($C87,'Miljövärden urval för publ'!$B$2:$H$490,MATCH(E$4,'Miljövärden urval för publ'!$B$2:$H$2,0),FALSE),"")</f>
        <v>6.3901700000000003</v>
      </c>
      <c r="F87">
        <f>IFERROR(VLOOKUP($C87,'Miljövärden urval för publ'!$B$2:$H$490,MATCH(F$4,'Miljövärden urval för publ'!$B$2:$H$2,0),FALSE),"")</f>
        <v>14.0448</v>
      </c>
      <c r="G87">
        <f>IFERROR(VLOOKUP($C87,'Miljövärden urval för publ'!$B$2:$H$490,MATCH(G$4,'Miljövärden urval för publ'!$B$2:$H$2,0),FALSE),"")</f>
        <v>0</v>
      </c>
      <c r="J87">
        <f t="shared" si="6"/>
        <v>25</v>
      </c>
      <c r="M87">
        <v>83</v>
      </c>
      <c r="N87" t="str">
        <f t="shared" si="7"/>
        <v>Oxelö Energi AB</v>
      </c>
      <c r="P87" s="20">
        <f t="shared" si="8"/>
        <v>8</v>
      </c>
      <c r="Q87" s="15" t="str">
        <f t="shared" si="5"/>
        <v/>
      </c>
    </row>
    <row r="88" spans="1:17" x14ac:dyDescent="0.25">
      <c r="A88" s="18">
        <v>85</v>
      </c>
      <c r="B88" t="str">
        <f>IFERROR(INDEX('Miljövärden urval för publ'!$A$2:$AA$475,MATCH($A88,'Miljövärden urval för publ'!$R$2:$R$476,0),1),"")</f>
        <v>Falbygdens Energi AB</v>
      </c>
      <c r="C88" t="str">
        <f>IFERROR(INDEX('Miljövärden urval för publ'!$A$2:$AA$475,MATCH($A88,'Miljövärden urval för publ'!$R$2:$R$476,0),2),"")</f>
        <v>Stenstorp</v>
      </c>
      <c r="D88">
        <f>IFERROR(VLOOKUP($C88,'Miljövärden urval för publ'!$B$2:$H$490,MATCH(D$4,'Miljövärden urval för publ'!$B$2:$H$2,0),FALSE),"")</f>
        <v>0.242538</v>
      </c>
      <c r="E88">
        <f>IFERROR(VLOOKUP($C88,'Miljövärden urval för publ'!$B$2:$H$490,MATCH(E$4,'Miljövärden urval för publ'!$B$2:$H$2,0),FALSE),"")</f>
        <v>6.7333999999999996</v>
      </c>
      <c r="F88">
        <f>IFERROR(VLOOKUP($C88,'Miljövärden urval för publ'!$B$2:$H$490,MATCH(F$4,'Miljövärden urval för publ'!$B$2:$H$2,0),FALSE),"")</f>
        <v>13.7858</v>
      </c>
      <c r="G88">
        <f>IFERROR(VLOOKUP($C88,'Miljövärden urval för publ'!$B$2:$H$490,MATCH(G$4,'Miljövärden urval för publ'!$B$2:$H$2,0),FALSE),"")</f>
        <v>0</v>
      </c>
      <c r="J88">
        <f t="shared" si="6"/>
        <v>25</v>
      </c>
      <c r="M88">
        <v>84</v>
      </c>
      <c r="N88" t="str">
        <f t="shared" si="7"/>
        <v>Perstorps Fjärrvärme AB</v>
      </c>
      <c r="P88" s="20">
        <f t="shared" si="8"/>
        <v>8</v>
      </c>
      <c r="Q88" s="15" t="str">
        <f t="shared" si="5"/>
        <v/>
      </c>
    </row>
    <row r="89" spans="1:17" x14ac:dyDescent="0.25">
      <c r="A89" s="18">
        <v>86</v>
      </c>
      <c r="B89" t="str">
        <f>IFERROR(INDEX('Miljövärden urval för publ'!$A$2:$AA$475,MATCH($A89,'Miljövärden urval för publ'!$R$2:$R$476,0),1),"")</f>
        <v>Falkenberg Energi AB</v>
      </c>
      <c r="C89" t="str">
        <f>IFERROR(INDEX('Miljövärden urval för publ'!$A$2:$AA$475,MATCH($A89,'Miljövärden urval för publ'!$R$2:$R$476,0),2),"")</f>
        <v>Falkenberg</v>
      </c>
      <c r="D89">
        <f>IFERROR(VLOOKUP($C89,'Miljövärden urval för publ'!$B$2:$H$490,MATCH(D$4,'Miljövärden urval för publ'!$B$2:$H$2,0),FALSE),"")</f>
        <v>5.8852300000000003E-2</v>
      </c>
      <c r="E89">
        <f>IFERROR(VLOOKUP($C89,'Miljövärden urval för publ'!$B$2:$H$490,MATCH(E$4,'Miljövärden urval för publ'!$B$2:$H$2,0),FALSE),"")</f>
        <v>14.127000000000001</v>
      </c>
      <c r="F89">
        <f>IFERROR(VLOOKUP($C89,'Miljövärden urval för publ'!$B$2:$H$490,MATCH(F$4,'Miljövärden urval för publ'!$B$2:$H$2,0),FALSE),"")</f>
        <v>8.4080200000000005</v>
      </c>
      <c r="G89">
        <f>IFERROR(VLOOKUP($C89,'Miljövärden urval för publ'!$B$2:$H$490,MATCH(G$4,'Miljövärden urval för publ'!$B$2:$H$2,0),FALSE),"")</f>
        <v>1.4815699999999999E-2</v>
      </c>
      <c r="J89">
        <f t="shared" si="6"/>
        <v>26</v>
      </c>
      <c r="M89">
        <v>85</v>
      </c>
      <c r="N89" t="str">
        <f t="shared" si="7"/>
        <v>PiteEnergi AB</v>
      </c>
      <c r="P89" s="20">
        <f t="shared" si="8"/>
        <v>8</v>
      </c>
      <c r="Q89" s="15" t="str">
        <f t="shared" si="5"/>
        <v/>
      </c>
    </row>
    <row r="90" spans="1:17" x14ac:dyDescent="0.25">
      <c r="A90" s="18">
        <v>87</v>
      </c>
      <c r="B90" t="str">
        <f>IFERROR(INDEX('Miljövärden urval för publ'!$A$2:$AA$475,MATCH($A90,'Miljövärden urval för publ'!$R$2:$R$476,0),1),"")</f>
        <v>Falkenberg Energi AB</v>
      </c>
      <c r="C90" t="str">
        <f>IFERROR(INDEX('Miljövärden urval för publ'!$A$2:$AA$475,MATCH($A90,'Miljövärden urval för publ'!$R$2:$R$476,0),2),"")</f>
        <v>Ullared-närvärme</v>
      </c>
      <c r="D90">
        <f>IFERROR(VLOOKUP($C90,'Miljövärden urval för publ'!$B$2:$H$490,MATCH(D$4,'Miljövärden urval för publ'!$B$2:$H$2,0),FALSE),"")</f>
        <v>0.157586</v>
      </c>
      <c r="E90">
        <f>IFERROR(VLOOKUP($C90,'Miljövärden urval för publ'!$B$2:$H$490,MATCH(E$4,'Miljövärden urval för publ'!$B$2:$H$2,0),FALSE),"")</f>
        <v>12.5015</v>
      </c>
      <c r="F90">
        <f>IFERROR(VLOOKUP($C90,'Miljövärden urval för publ'!$B$2:$H$490,MATCH(F$4,'Miljövärden urval för publ'!$B$2:$H$2,0),FALSE),"")</f>
        <v>16.206800000000001</v>
      </c>
      <c r="G90">
        <f>IFERROR(VLOOKUP($C90,'Miljövärden urval för publ'!$B$2:$H$490,MATCH(G$4,'Miljövärden urval för publ'!$B$2:$H$2,0),FALSE),"")</f>
        <v>1.6170799999999999E-2</v>
      </c>
      <c r="J90">
        <f t="shared" si="6"/>
        <v>26</v>
      </c>
      <c r="M90">
        <v>86</v>
      </c>
      <c r="N90" t="str">
        <f t="shared" si="7"/>
        <v>Ragunda Energi och Teknik AB</v>
      </c>
      <c r="P90" s="20">
        <f t="shared" si="8"/>
        <v>8</v>
      </c>
      <c r="Q90" s="15" t="str">
        <f t="shared" si="5"/>
        <v/>
      </c>
    </row>
    <row r="91" spans="1:17" x14ac:dyDescent="0.25">
      <c r="A91" s="18">
        <v>88</v>
      </c>
      <c r="B91" t="str">
        <f>IFERROR(INDEX('Miljövärden urval för publ'!$A$2:$AA$475,MATCH($A91,'Miljövärden urval för publ'!$R$2:$R$476,0),1),"")</f>
        <v>Falkenberg Energi AB</v>
      </c>
      <c r="C91" t="str">
        <f>IFERROR(INDEX('Miljövärden urval för publ'!$A$2:$AA$475,MATCH($A91,'Miljövärden urval för publ'!$R$2:$R$476,0),2),"")</f>
        <v>Vessigebro-närvärme</v>
      </c>
      <c r="D91">
        <f>IFERROR(VLOOKUP($C91,'Miljövärden urval för publ'!$B$2:$H$490,MATCH(D$4,'Miljövärden urval för publ'!$B$2:$H$2,0),FALSE),"")</f>
        <v>0.17791299999999999</v>
      </c>
      <c r="E91">
        <f>IFERROR(VLOOKUP($C91,'Miljövärden urval för publ'!$B$2:$H$490,MATCH(E$4,'Miljövärden urval för publ'!$B$2:$H$2,0),FALSE),"")</f>
        <v>15.8118</v>
      </c>
      <c r="F91">
        <f>IFERROR(VLOOKUP($C91,'Miljövärden urval för publ'!$B$2:$H$490,MATCH(F$4,'Miljövärden urval för publ'!$B$2:$H$2,0),FALSE),"")</f>
        <v>15.801299999999999</v>
      </c>
      <c r="G91">
        <f>IFERROR(VLOOKUP($C91,'Miljövärden urval för publ'!$B$2:$H$490,MATCH(G$4,'Miljövärden urval för publ'!$B$2:$H$2,0),FALSE),"")</f>
        <v>2.7903799999999999E-2</v>
      </c>
      <c r="J91">
        <f t="shared" si="6"/>
        <v>26</v>
      </c>
      <c r="M91">
        <v>87</v>
      </c>
      <c r="N91" t="str">
        <f t="shared" si="7"/>
        <v>Rindi Energi AB</v>
      </c>
      <c r="P91" s="20">
        <f t="shared" si="8"/>
        <v>8</v>
      </c>
      <c r="Q91" s="15" t="str">
        <f t="shared" si="5"/>
        <v/>
      </c>
    </row>
    <row r="92" spans="1:17" x14ac:dyDescent="0.25">
      <c r="A92" s="18">
        <v>89</v>
      </c>
      <c r="B92" t="str">
        <f>IFERROR(INDEX('Miljövärden urval för publ'!$A$2:$AA$475,MATCH($A92,'Miljövärden urval för publ'!$R$2:$R$476,0),1),"")</f>
        <v>Falu Energi &amp; Vatten AB</v>
      </c>
      <c r="C92" t="str">
        <f>IFERROR(INDEX('Miljövärden urval för publ'!$A$2:$AA$475,MATCH($A92,'Miljövärden urval för publ'!$R$2:$R$476,0),2),"")</f>
        <v>Bjursås</v>
      </c>
      <c r="D92">
        <f>IFERROR(VLOOKUP($C92,'Miljövärden urval för publ'!$B$2:$H$490,MATCH(D$4,'Miljövärden urval för publ'!$B$2:$H$2,0),FALSE),"")</f>
        <v>0.18598600000000001</v>
      </c>
      <c r="E92">
        <f>IFERROR(VLOOKUP($C92,'Miljövärden urval för publ'!$B$2:$H$490,MATCH(E$4,'Miljövärden urval för publ'!$B$2:$H$2,0),FALSE),"")</f>
        <v>13.100300000000001</v>
      </c>
      <c r="F92">
        <f>IFERROR(VLOOKUP($C92,'Miljövärden urval för publ'!$B$2:$H$490,MATCH(F$4,'Miljövärden urval för publ'!$B$2:$H$2,0),FALSE),"")</f>
        <v>20.274100000000001</v>
      </c>
      <c r="G92">
        <f>IFERROR(VLOOKUP($C92,'Miljövärden urval för publ'!$B$2:$H$490,MATCH(G$4,'Miljövärden urval för publ'!$B$2:$H$2,0),FALSE),"")</f>
        <v>9.9182200000000002E-3</v>
      </c>
      <c r="J92">
        <f t="shared" si="6"/>
        <v>27</v>
      </c>
      <c r="M92">
        <v>88</v>
      </c>
      <c r="N92" t="str">
        <f t="shared" si="7"/>
        <v>Ronneby Miljö och Teknik AB</v>
      </c>
      <c r="P92" s="20">
        <f t="shared" si="8"/>
        <v>8</v>
      </c>
      <c r="Q92" s="15" t="str">
        <f t="shared" si="5"/>
        <v/>
      </c>
    </row>
    <row r="93" spans="1:17" x14ac:dyDescent="0.25">
      <c r="A93" s="18">
        <v>90</v>
      </c>
      <c r="B93" t="str">
        <f>IFERROR(INDEX('Miljövärden urval för publ'!$A$2:$AA$475,MATCH($A93,'Miljövärden urval för publ'!$R$2:$R$476,0),1),"")</f>
        <v>Falu Energi &amp; Vatten AB</v>
      </c>
      <c r="C93" t="str">
        <f>IFERROR(INDEX('Miljövärden urval för publ'!$A$2:$AA$475,MATCH($A93,'Miljövärden urval för publ'!$R$2:$R$476,0),2),"")</f>
        <v>Falun</v>
      </c>
      <c r="D93">
        <f>IFERROR(VLOOKUP($C93,'Miljövärden urval för publ'!$B$2:$H$490,MATCH(D$4,'Miljövärden urval för publ'!$B$2:$H$2,0),FALSE),"")</f>
        <v>7.5451299999999999E-2</v>
      </c>
      <c r="E93">
        <f>IFERROR(VLOOKUP($C93,'Miljövärden urval för publ'!$B$2:$H$490,MATCH(E$4,'Miljövärden urval för publ'!$B$2:$H$2,0),FALSE),"")</f>
        <v>18.2989</v>
      </c>
      <c r="F93">
        <f>IFERROR(VLOOKUP($C93,'Miljövärden urval för publ'!$B$2:$H$490,MATCH(F$4,'Miljövärden urval för publ'!$B$2:$H$2,0),FALSE),"")</f>
        <v>6.0222199999999999</v>
      </c>
      <c r="G93">
        <f>IFERROR(VLOOKUP($C93,'Miljövärden urval för publ'!$B$2:$H$490,MATCH(G$4,'Miljövärden urval för publ'!$B$2:$H$2,0),FALSE),"")</f>
        <v>3.8198799999999998E-2</v>
      </c>
      <c r="J93">
        <f t="shared" si="6"/>
        <v>27</v>
      </c>
      <c r="M93">
        <v>89</v>
      </c>
      <c r="N93" t="str">
        <f t="shared" si="7"/>
        <v>Rättviks Teknik AB</v>
      </c>
      <c r="P93" s="20">
        <f t="shared" si="8"/>
        <v>8</v>
      </c>
      <c r="Q93" s="15" t="str">
        <f t="shared" si="5"/>
        <v/>
      </c>
    </row>
    <row r="94" spans="1:17" x14ac:dyDescent="0.25">
      <c r="A94" s="18">
        <v>91</v>
      </c>
      <c r="B94" t="str">
        <f>IFERROR(INDEX('Miljövärden urval för publ'!$A$2:$AA$475,MATCH($A94,'Miljövärden urval för publ'!$R$2:$R$476,0),1),"")</f>
        <v>Falu Energi &amp; Vatten AB</v>
      </c>
      <c r="C94" t="str">
        <f>IFERROR(INDEX('Miljövärden urval för publ'!$A$2:$AA$475,MATCH($A94,'Miljövärden urval för publ'!$R$2:$R$476,0),2),"")</f>
        <v>Grycksbo</v>
      </c>
      <c r="D94">
        <f>IFERROR(VLOOKUP($C94,'Miljövärden urval för publ'!$B$2:$H$490,MATCH(D$4,'Miljövärden urval för publ'!$B$2:$H$2,0),FALSE),"")</f>
        <v>0.16016900000000001</v>
      </c>
      <c r="E94">
        <f>IFERROR(VLOOKUP($C94,'Miljövärden urval för publ'!$B$2:$H$490,MATCH(E$4,'Miljövärden urval för publ'!$B$2:$H$2,0),FALSE),"")</f>
        <v>14.2462</v>
      </c>
      <c r="F94">
        <f>IFERROR(VLOOKUP($C94,'Miljövärden urval för publ'!$B$2:$H$490,MATCH(F$4,'Miljövärden urval för publ'!$B$2:$H$2,0),FALSE),"")</f>
        <v>15.9162</v>
      </c>
      <c r="G94">
        <f>IFERROR(VLOOKUP($C94,'Miljövärden urval för publ'!$B$2:$H$490,MATCH(G$4,'Miljövärden urval för publ'!$B$2:$H$2,0),FALSE),"")</f>
        <v>2.25303E-2</v>
      </c>
      <c r="J94">
        <f t="shared" si="6"/>
        <v>27</v>
      </c>
      <c r="M94">
        <v>90</v>
      </c>
      <c r="N94" t="str">
        <f t="shared" si="7"/>
        <v>Sala-Heby Energi AB</v>
      </c>
      <c r="P94" s="20">
        <f t="shared" si="8"/>
        <v>8</v>
      </c>
      <c r="Q94" s="15" t="str">
        <f t="shared" si="5"/>
        <v/>
      </c>
    </row>
    <row r="95" spans="1:17" x14ac:dyDescent="0.25">
      <c r="A95" s="18">
        <v>92</v>
      </c>
      <c r="B95" t="str">
        <f>IFERROR(INDEX('Miljövärden urval för publ'!$A$2:$AA$475,MATCH($A95,'Miljövärden urval för publ'!$R$2:$R$476,0),1),"")</f>
        <v>Falu Energi &amp; Vatten AB</v>
      </c>
      <c r="C95" t="str">
        <f>IFERROR(INDEX('Miljövärden urval för publ'!$A$2:$AA$475,MATCH($A95,'Miljövärden urval för publ'!$R$2:$R$476,0),2),"")</f>
        <v>Svärdsjö</v>
      </c>
      <c r="D95">
        <f>IFERROR(VLOOKUP($C95,'Miljövärden urval för publ'!$B$2:$H$490,MATCH(D$4,'Miljövärden urval för publ'!$B$2:$H$2,0),FALSE),"")</f>
        <v>0.13813900000000001</v>
      </c>
      <c r="E95">
        <f>IFERROR(VLOOKUP($C95,'Miljövärden urval för publ'!$B$2:$H$490,MATCH(E$4,'Miljövärden urval för publ'!$B$2:$H$2,0),FALSE),"")</f>
        <v>8.2095699999999994</v>
      </c>
      <c r="F95">
        <f>IFERROR(VLOOKUP($C95,'Miljövärden urval för publ'!$B$2:$H$490,MATCH(F$4,'Miljövärden urval för publ'!$B$2:$H$2,0),FALSE),"")</f>
        <v>15.8499</v>
      </c>
      <c r="G95">
        <f>IFERROR(VLOOKUP($C95,'Miljövärden urval för publ'!$B$2:$H$490,MATCH(G$4,'Miljövärden urval för publ'!$B$2:$H$2,0),FALSE),"")</f>
        <v>3.4965E-3</v>
      </c>
      <c r="J95">
        <f t="shared" si="6"/>
        <v>27</v>
      </c>
      <c r="M95">
        <v>91</v>
      </c>
      <c r="N95" t="str">
        <f t="shared" si="7"/>
        <v>Sandviken Energi AB</v>
      </c>
      <c r="P95" s="20">
        <f t="shared" si="8"/>
        <v>8</v>
      </c>
      <c r="Q95" s="15" t="str">
        <f t="shared" si="5"/>
        <v/>
      </c>
    </row>
    <row r="96" spans="1:17" x14ac:dyDescent="0.25">
      <c r="A96" s="18">
        <v>93</v>
      </c>
      <c r="B96" t="str">
        <f>IFERROR(INDEX('Miljövärden urval för publ'!$A$2:$AA$475,MATCH($A96,'Miljövärden urval för publ'!$R$2:$R$476,0),1),"")</f>
        <v>Finspångs Tekniska Verk AB</v>
      </c>
      <c r="C96" t="str">
        <f>IFERROR(INDEX('Miljövärden urval för publ'!$A$2:$AA$475,MATCH($A96,'Miljövärden urval för publ'!$R$2:$R$476,0),2),"")</f>
        <v>Finspång</v>
      </c>
      <c r="D96">
        <f>IFERROR(VLOOKUP($C96,'Miljövärden urval för publ'!$B$2:$H$490,MATCH(D$4,'Miljövärden urval för publ'!$B$2:$H$2,0),FALSE),"")</f>
        <v>0.111054</v>
      </c>
      <c r="E96">
        <f>IFERROR(VLOOKUP($C96,'Miljövärden urval för publ'!$B$2:$H$490,MATCH(E$4,'Miljövärden urval för publ'!$B$2:$H$2,0),FALSE),"")</f>
        <v>65.975200000000001</v>
      </c>
      <c r="F96">
        <f>IFERROR(VLOOKUP($C96,'Miljövärden urval för publ'!$B$2:$H$490,MATCH(F$4,'Miljövärden urval för publ'!$B$2:$H$2,0),FALSE),"")</f>
        <v>5.6800300000000004</v>
      </c>
      <c r="G96">
        <f>IFERROR(VLOOKUP($C96,'Miljövärden urval för publ'!$B$2:$H$490,MATCH(G$4,'Miljövärden urval för publ'!$B$2:$H$2,0),FALSE),"")</f>
        <v>2.9148299999999999E-2</v>
      </c>
      <c r="J96">
        <f t="shared" si="6"/>
        <v>28</v>
      </c>
      <c r="M96">
        <v>92</v>
      </c>
      <c r="N96" t="str">
        <f t="shared" si="7"/>
        <v>Skara Energi AB</v>
      </c>
      <c r="P96" s="20">
        <f t="shared" si="8"/>
        <v>8</v>
      </c>
      <c r="Q96" s="15" t="str">
        <f t="shared" si="5"/>
        <v/>
      </c>
    </row>
    <row r="97" spans="1:17" x14ac:dyDescent="0.25">
      <c r="A97" s="18">
        <v>94</v>
      </c>
      <c r="B97" t="str">
        <f>IFERROR(INDEX('Miljövärden urval för publ'!$A$2:$AA$475,MATCH($A97,'Miljövärden urval för publ'!$R$2:$R$476,0),1),"")</f>
        <v>Fortum Värme,  AB s.m. Stockholms stad</v>
      </c>
      <c r="C97" t="str">
        <f>IFERROR(INDEX('Miljövärden urval för publ'!$A$2:$AA$475,MATCH($A97,'Miljövärden urval för publ'!$R$2:$R$476,0),2),"")</f>
        <v>Stockholm</v>
      </c>
      <c r="D97">
        <f>IFERROR(VLOOKUP($C97,'Miljövärden urval för publ'!$B$2:$H$490,MATCH(D$4,'Miljövärden urval för publ'!$B$2:$H$2,0),FALSE),"")</f>
        <v>0.14845</v>
      </c>
      <c r="E97">
        <f>IFERROR(VLOOKUP($C97,'Miljövärden urval för publ'!$B$2:$H$490,MATCH(E$4,'Miljövärden urval för publ'!$B$2:$H$2,0),FALSE),"")</f>
        <v>63.952199999999998</v>
      </c>
      <c r="F97">
        <f>IFERROR(VLOOKUP($C97,'Miljövärden urval för publ'!$B$2:$H$490,MATCH(F$4,'Miljövärden urval för publ'!$B$2:$H$2,0),FALSE),"")</f>
        <v>6.1390099999999999</v>
      </c>
      <c r="G97">
        <f>IFERROR(VLOOKUP($C97,'Miljövärden urval för publ'!$B$2:$H$490,MATCH(G$4,'Miljövärden urval för publ'!$B$2:$H$2,0),FALSE),"")</f>
        <v>9.4647999999999996E-2</v>
      </c>
      <c r="J97">
        <f t="shared" si="6"/>
        <v>29</v>
      </c>
      <c r="M97">
        <v>93</v>
      </c>
      <c r="N97" t="str">
        <f t="shared" si="7"/>
        <v>Skellefteå Kraft AB</v>
      </c>
      <c r="P97" s="20">
        <f t="shared" si="8"/>
        <v>8</v>
      </c>
      <c r="Q97" s="15" t="str">
        <f t="shared" si="5"/>
        <v/>
      </c>
    </row>
    <row r="98" spans="1:17" x14ac:dyDescent="0.25">
      <c r="A98" s="18">
        <v>95</v>
      </c>
      <c r="B98" t="str">
        <f>IFERROR(INDEX('Miljövärden urval för publ'!$A$2:$AA$475,MATCH($A98,'Miljövärden urval för publ'!$R$2:$R$476,0),1),"")</f>
        <v>Fortum Värme,  AB s.m. Stockholms stad</v>
      </c>
      <c r="C98" t="str">
        <f>IFERROR(INDEX('Miljövärden urval för publ'!$A$2:$AA$475,MATCH($A98,'Miljövärden urval för publ'!$R$2:$R$476,0),2),"")</f>
        <v>Täby</v>
      </c>
      <c r="D98">
        <f>IFERROR(VLOOKUP($C98,'Miljövärden urval för publ'!$B$2:$H$490,MATCH(D$4,'Miljövärden urval för publ'!$B$2:$H$2,0),FALSE),"")</f>
        <v>0.34298299999999998</v>
      </c>
      <c r="E98">
        <f>IFERROR(VLOOKUP($C98,'Miljövärden urval för publ'!$B$2:$H$490,MATCH(E$4,'Miljövärden urval för publ'!$B$2:$H$2,0),FALSE),"")</f>
        <v>58.050199999999997</v>
      </c>
      <c r="F98">
        <f>IFERROR(VLOOKUP($C98,'Miljövärden urval för publ'!$B$2:$H$490,MATCH(F$4,'Miljövärden urval för publ'!$B$2:$H$2,0),FALSE),"")</f>
        <v>6.1452299999999997</v>
      </c>
      <c r="G98">
        <f>IFERROR(VLOOKUP($C98,'Miljövärden urval för publ'!$B$2:$H$490,MATCH(G$4,'Miljövärden urval för publ'!$B$2:$H$2,0),FALSE),"")</f>
        <v>0.108615</v>
      </c>
      <c r="J98">
        <f t="shared" si="6"/>
        <v>29</v>
      </c>
      <c r="M98">
        <v>94</v>
      </c>
      <c r="N98" t="str">
        <f t="shared" si="7"/>
        <v>Skövde Värmeverk AB</v>
      </c>
      <c r="P98" s="20">
        <f t="shared" si="8"/>
        <v>8</v>
      </c>
      <c r="Q98" s="15" t="str">
        <f t="shared" si="5"/>
        <v/>
      </c>
    </row>
    <row r="99" spans="1:17" x14ac:dyDescent="0.25">
      <c r="A99" s="18">
        <v>96</v>
      </c>
      <c r="B99" t="str">
        <f>IFERROR(INDEX('Miljövärden urval för publ'!$A$2:$AA$475,MATCH($A99,'Miljövärden urval för publ'!$R$2:$R$476,0),1),"")</f>
        <v>Gislaved Energi AB</v>
      </c>
      <c r="C99" t="str">
        <f>IFERROR(INDEX('Miljövärden urval för publ'!$A$2:$AA$475,MATCH($A99,'Miljövärden urval för publ'!$R$2:$R$476,0),2),"")</f>
        <v>Gislaved</v>
      </c>
      <c r="D99">
        <f>IFERROR(VLOOKUP($C99,'Miljövärden urval för publ'!$B$2:$H$490,MATCH(D$4,'Miljövärden urval för publ'!$B$2:$H$2,0),FALSE),"")</f>
        <v>0.19266</v>
      </c>
      <c r="E99">
        <f>IFERROR(VLOOKUP($C99,'Miljövärden urval för publ'!$B$2:$H$490,MATCH(E$4,'Miljövärden urval för publ'!$B$2:$H$2,0),FALSE),"")</f>
        <v>30.095300000000002</v>
      </c>
      <c r="F99">
        <f>IFERROR(VLOOKUP($C99,'Miljövärden urval för publ'!$B$2:$H$490,MATCH(F$4,'Miljövärden urval för publ'!$B$2:$H$2,0),FALSE),"")</f>
        <v>13.2281</v>
      </c>
      <c r="G99">
        <f>IFERROR(VLOOKUP($C99,'Miljövärden urval för publ'!$B$2:$H$490,MATCH(G$4,'Miljövärden urval för publ'!$B$2:$H$2,0),FALSE),"")</f>
        <v>5.2279800000000001E-2</v>
      </c>
      <c r="J99">
        <f t="shared" si="6"/>
        <v>30</v>
      </c>
      <c r="M99">
        <v>95</v>
      </c>
      <c r="N99" t="str">
        <f t="shared" si="7"/>
        <v>Smedjebacken Energi AB</v>
      </c>
      <c r="P99" s="20">
        <f t="shared" si="8"/>
        <v>8</v>
      </c>
      <c r="Q99" s="15" t="str">
        <f t="shared" si="5"/>
        <v/>
      </c>
    </row>
    <row r="100" spans="1:17" x14ac:dyDescent="0.25">
      <c r="A100" s="18">
        <v>97</v>
      </c>
      <c r="B100" t="str">
        <f>IFERROR(INDEX('Miljövärden urval för publ'!$A$2:$AA$475,MATCH($A100,'Miljövärden urval för publ'!$R$2:$R$476,0),1),"")</f>
        <v>Gislaved Energi AB</v>
      </c>
      <c r="C100" t="str">
        <f>IFERROR(INDEX('Miljövärden urval för publ'!$A$2:$AA$475,MATCH($A100,'Miljövärden urval för publ'!$R$2:$R$476,0),2),"")</f>
        <v>Hestra</v>
      </c>
      <c r="D100">
        <f>IFERROR(VLOOKUP($C100,'Miljövärden urval för publ'!$B$2:$H$490,MATCH(D$4,'Miljövärden urval för publ'!$B$2:$H$2,0),FALSE),"")</f>
        <v>0.10932</v>
      </c>
      <c r="E100">
        <f>IFERROR(VLOOKUP($C100,'Miljövärden urval för publ'!$B$2:$H$490,MATCH(E$4,'Miljövärden urval för publ'!$B$2:$H$2,0),FALSE),"")</f>
        <v>22.223400000000002</v>
      </c>
      <c r="F100">
        <f>IFERROR(VLOOKUP($C100,'Miljövärden urval för publ'!$B$2:$H$490,MATCH(F$4,'Miljövärden urval för publ'!$B$2:$H$2,0),FALSE),"")</f>
        <v>9.3696099999999998</v>
      </c>
      <c r="G100">
        <f>IFERROR(VLOOKUP($C100,'Miljövärden urval för publ'!$B$2:$H$490,MATCH(G$4,'Miljövärden urval för publ'!$B$2:$H$2,0),FALSE),"")</f>
        <v>9.12578E-3</v>
      </c>
      <c r="J100">
        <f t="shared" si="6"/>
        <v>30</v>
      </c>
      <c r="M100">
        <v>96</v>
      </c>
      <c r="N100" t="str">
        <f t="shared" si="7"/>
        <v>Sollentuna Energi och Miljö AB</v>
      </c>
      <c r="P100" s="20">
        <f t="shared" si="8"/>
        <v>8</v>
      </c>
      <c r="Q100" s="15" t="str">
        <f t="shared" si="5"/>
        <v/>
      </c>
    </row>
    <row r="101" spans="1:17" x14ac:dyDescent="0.25">
      <c r="A101" s="18">
        <v>98</v>
      </c>
      <c r="B101" t="str">
        <f>IFERROR(INDEX('Miljövärden urval för publ'!$A$2:$AA$475,MATCH($A101,'Miljövärden urval för publ'!$R$2:$R$476,0),1),"")</f>
        <v>Gislaved Energi AB</v>
      </c>
      <c r="C101" t="str">
        <f>IFERROR(INDEX('Miljövärden urval för publ'!$A$2:$AA$475,MATCH($A101,'Miljövärden urval för publ'!$R$2:$R$476,0),2),"")</f>
        <v>Reftele</v>
      </c>
      <c r="D101">
        <f>IFERROR(VLOOKUP($C101,'Miljövärden urval för publ'!$B$2:$H$490,MATCH(D$4,'Miljövärden urval för publ'!$B$2:$H$2,0),FALSE),"")</f>
        <v>0.16770199999999999</v>
      </c>
      <c r="E101">
        <f>IFERROR(VLOOKUP($C101,'Miljövärden urval för publ'!$B$2:$H$490,MATCH(E$4,'Miljövärden urval för publ'!$B$2:$H$2,0),FALSE),"")</f>
        <v>6.7340299999999997</v>
      </c>
      <c r="F101">
        <f>IFERROR(VLOOKUP($C101,'Miljövärden urval för publ'!$B$2:$H$490,MATCH(F$4,'Miljövärden urval för publ'!$B$2:$H$2,0),FALSE),"")</f>
        <v>15.067500000000001</v>
      </c>
      <c r="G101">
        <f>IFERROR(VLOOKUP($C101,'Miljövärden urval för publ'!$B$2:$H$490,MATCH(G$4,'Miljövärden urval för publ'!$B$2:$H$2,0),FALSE),"")</f>
        <v>0</v>
      </c>
      <c r="J101">
        <f t="shared" si="6"/>
        <v>30</v>
      </c>
      <c r="M101">
        <v>97</v>
      </c>
      <c r="N101" t="str">
        <f t="shared" si="7"/>
        <v>Solör Bioenergi Svenljunga AB</v>
      </c>
      <c r="P101" s="20">
        <f t="shared" si="8"/>
        <v>8</v>
      </c>
      <c r="Q101" s="15" t="str">
        <f t="shared" si="5"/>
        <v/>
      </c>
    </row>
    <row r="102" spans="1:17" x14ac:dyDescent="0.25">
      <c r="A102" s="18">
        <v>99</v>
      </c>
      <c r="B102" t="str">
        <f>IFERROR(INDEX('Miljövärden urval för publ'!$A$2:$AA$475,MATCH($A102,'Miljövärden urval för publ'!$R$2:$R$476,0),1),"")</f>
        <v>Gotlands Energi AB</v>
      </c>
      <c r="C102" t="str">
        <f>IFERROR(INDEX('Miljövärden urval för publ'!$A$2:$AA$475,MATCH($A102,'Miljövärden urval för publ'!$R$2:$R$476,0),2),"")</f>
        <v>Hemse</v>
      </c>
      <c r="D102">
        <f>IFERROR(VLOOKUP($C102,'Miljövärden urval för publ'!$B$2:$H$490,MATCH(D$4,'Miljövärden urval för publ'!$B$2:$H$2,0),FALSE),"")</f>
        <v>0.130937</v>
      </c>
      <c r="E102">
        <f>IFERROR(VLOOKUP($C102,'Miljövärden urval för publ'!$B$2:$H$490,MATCH(E$4,'Miljövärden urval för publ'!$B$2:$H$2,0),FALSE),"")</f>
        <v>27.088899999999999</v>
      </c>
      <c r="F102">
        <f>IFERROR(VLOOKUP($C102,'Miljövärden urval för publ'!$B$2:$H$490,MATCH(F$4,'Miljövärden urval för publ'!$B$2:$H$2,0),FALSE),"")</f>
        <v>8.3250600000000006</v>
      </c>
      <c r="G102">
        <f>IFERROR(VLOOKUP($C102,'Miljövärden urval för publ'!$B$2:$H$490,MATCH(G$4,'Miljövärden urval för publ'!$B$2:$H$2,0),FALSE),"")</f>
        <v>3.2491600000000002E-2</v>
      </c>
      <c r="J102">
        <f t="shared" si="6"/>
        <v>31</v>
      </c>
      <c r="M102">
        <v>98</v>
      </c>
      <c r="N102" t="str">
        <f t="shared" si="7"/>
        <v>Statkraft Värme AB</v>
      </c>
      <c r="P102" s="20">
        <f t="shared" si="8"/>
        <v>8</v>
      </c>
      <c r="Q102" s="15" t="str">
        <f t="shared" si="5"/>
        <v/>
      </c>
    </row>
    <row r="103" spans="1:17" x14ac:dyDescent="0.25">
      <c r="A103" s="18">
        <v>100</v>
      </c>
      <c r="B103" t="str">
        <f>IFERROR(INDEX('Miljövärden urval för publ'!$A$2:$AA$475,MATCH($A103,'Miljövärden urval för publ'!$R$2:$R$476,0),1),"")</f>
        <v>Gotlands Energi AB</v>
      </c>
      <c r="C103" t="str">
        <f>IFERROR(INDEX('Miljövärden urval för publ'!$A$2:$AA$475,MATCH($A103,'Miljövärden urval för publ'!$R$2:$R$476,0),2),"")</f>
        <v>Klintehamn</v>
      </c>
      <c r="D103">
        <f>IFERROR(VLOOKUP($C103,'Miljövärden urval för publ'!$B$2:$H$490,MATCH(D$4,'Miljövärden urval för publ'!$B$2:$H$2,0),FALSE),"")</f>
        <v>1.30532</v>
      </c>
      <c r="E103">
        <f>IFERROR(VLOOKUP($C103,'Miljövärden urval för publ'!$B$2:$H$490,MATCH(E$4,'Miljövärden urval för publ'!$B$2:$H$2,0),FALSE),"")</f>
        <v>33.5259</v>
      </c>
      <c r="F103">
        <f>IFERROR(VLOOKUP($C103,'Miljövärden urval för publ'!$B$2:$H$490,MATCH(F$4,'Miljövärden urval för publ'!$B$2:$H$2,0),FALSE),"")</f>
        <v>32.750599999999999</v>
      </c>
      <c r="G103">
        <f>IFERROR(VLOOKUP($C103,'Miljövärden urval för publ'!$B$2:$H$490,MATCH(G$4,'Miljövärden urval för publ'!$B$2:$H$2,0),FALSE),"")</f>
        <v>5.0576700000000002E-2</v>
      </c>
      <c r="J103">
        <f t="shared" si="6"/>
        <v>31</v>
      </c>
      <c r="M103">
        <v>99</v>
      </c>
      <c r="N103" t="str">
        <f t="shared" si="7"/>
        <v>Stenungsunds Energi &amp; Miljö AB</v>
      </c>
      <c r="P103" s="20">
        <f t="shared" si="8"/>
        <v>8</v>
      </c>
      <c r="Q103" s="15" t="str">
        <f t="shared" si="5"/>
        <v/>
      </c>
    </row>
    <row r="104" spans="1:17" x14ac:dyDescent="0.25">
      <c r="A104" s="18">
        <v>101</v>
      </c>
      <c r="B104" t="str">
        <f>IFERROR(INDEX('Miljövärden urval för publ'!$A$2:$AA$475,MATCH($A104,'Miljövärden urval för publ'!$R$2:$R$476,0),1),"")</f>
        <v>Gotlands Energi AB</v>
      </c>
      <c r="C104" t="str">
        <f>IFERROR(INDEX('Miljövärden urval för publ'!$A$2:$AA$475,MATCH($A104,'Miljövärden urval för publ'!$R$2:$R$476,0),2),"")</f>
        <v>Slite</v>
      </c>
      <c r="D104">
        <f>IFERROR(VLOOKUP($C104,'Miljövärden urval för publ'!$B$2:$H$490,MATCH(D$4,'Miljövärden urval för publ'!$B$2:$H$2,0),FALSE),"")</f>
        <v>0.10670200000000001</v>
      </c>
      <c r="E104">
        <f>IFERROR(VLOOKUP($C104,'Miljövärden urval för publ'!$B$2:$H$490,MATCH(E$4,'Miljövärden urval för publ'!$B$2:$H$2,0),FALSE),"")</f>
        <v>18.632200000000001</v>
      </c>
      <c r="F104">
        <f>IFERROR(VLOOKUP($C104,'Miljövärden urval för publ'!$B$2:$H$490,MATCH(F$4,'Miljövärden urval för publ'!$B$2:$H$2,0),FALSE),"")</f>
        <v>1.2829299999999999</v>
      </c>
      <c r="G104">
        <f>IFERROR(VLOOKUP($C104,'Miljövärden urval för publ'!$B$2:$H$490,MATCH(G$4,'Miljövärden urval för publ'!$B$2:$H$2,0),FALSE),"")</f>
        <v>3.5733000000000001E-2</v>
      </c>
      <c r="J104">
        <f t="shared" si="6"/>
        <v>31</v>
      </c>
      <c r="M104">
        <v>100</v>
      </c>
      <c r="N104" t="str">
        <f t="shared" si="7"/>
        <v>Strängnäs Energi AB, SEVAB</v>
      </c>
      <c r="P104" s="20">
        <f t="shared" si="8"/>
        <v>8</v>
      </c>
      <c r="Q104" s="15" t="str">
        <f t="shared" si="5"/>
        <v/>
      </c>
    </row>
    <row r="105" spans="1:17" x14ac:dyDescent="0.25">
      <c r="A105" s="18">
        <v>102</v>
      </c>
      <c r="B105" t="str">
        <f>IFERROR(INDEX('Miljövärden urval för publ'!$A$2:$AA$475,MATCH($A105,'Miljövärden urval för publ'!$R$2:$R$476,0),1),"")</f>
        <v>Gotlands Energi AB</v>
      </c>
      <c r="C105" t="str">
        <f>IFERROR(INDEX('Miljövärden urval för publ'!$A$2:$AA$475,MATCH($A105,'Miljövärden urval för publ'!$R$2:$R$476,0),2),"")</f>
        <v>Visby</v>
      </c>
      <c r="D105">
        <f>IFERROR(VLOOKUP($C105,'Miljövärden urval för publ'!$B$2:$H$490,MATCH(D$4,'Miljövärden urval för publ'!$B$2:$H$2,0),FALSE),"")</f>
        <v>0.29947400000000002</v>
      </c>
      <c r="E105">
        <f>IFERROR(VLOOKUP($C105,'Miljövärden urval för publ'!$B$2:$H$490,MATCH(E$4,'Miljövärden urval för publ'!$B$2:$H$2,0),FALSE),"")</f>
        <v>46.613</v>
      </c>
      <c r="F105">
        <f>IFERROR(VLOOKUP($C105,'Miljövärden urval för publ'!$B$2:$H$490,MATCH(F$4,'Miljövärden urval för publ'!$B$2:$H$2,0),FALSE),"")</f>
        <v>4.7104499999999998</v>
      </c>
      <c r="G105">
        <f>IFERROR(VLOOKUP($C105,'Miljövärden urval för publ'!$B$2:$H$490,MATCH(G$4,'Miljövärden urval för publ'!$B$2:$H$2,0),FALSE),"")</f>
        <v>4.3121699999999999E-2</v>
      </c>
      <c r="J105">
        <f t="shared" si="6"/>
        <v>31</v>
      </c>
      <c r="M105">
        <v>101</v>
      </c>
      <c r="N105" t="str">
        <f t="shared" si="7"/>
        <v>Sundsvall Energi AB</v>
      </c>
      <c r="P105" s="20">
        <f t="shared" si="8"/>
        <v>8</v>
      </c>
      <c r="Q105" s="15" t="str">
        <f t="shared" si="5"/>
        <v/>
      </c>
    </row>
    <row r="106" spans="1:17" x14ac:dyDescent="0.25">
      <c r="A106" s="18">
        <v>103</v>
      </c>
      <c r="B106" t="str">
        <f>IFERROR(INDEX('Miljövärden urval för publ'!$A$2:$AA$475,MATCH($A106,'Miljövärden urval för publ'!$R$2:$R$476,0),1),"")</f>
        <v>Gällivare Energi AB</v>
      </c>
      <c r="C106" t="str">
        <f>IFERROR(INDEX('Miljövärden urval för publ'!$A$2:$AA$475,MATCH($A106,'Miljövärden urval för publ'!$R$2:$R$476,0),2),"")</f>
        <v>Gällivare-Malmberget</v>
      </c>
      <c r="D106">
        <f>IFERROR(VLOOKUP($C106,'Miljövärden urval för publ'!$B$2:$H$490,MATCH(D$4,'Miljövärden urval för publ'!$B$2:$H$2,0),FALSE),"")</f>
        <v>0.52725200000000005</v>
      </c>
      <c r="E106">
        <f>IFERROR(VLOOKUP($C106,'Miljövärden urval för publ'!$B$2:$H$490,MATCH(E$4,'Miljövärden urval för publ'!$B$2:$H$2,0),FALSE),"")</f>
        <v>193.55500000000001</v>
      </c>
      <c r="F106">
        <f>IFERROR(VLOOKUP($C106,'Miljövärden urval för publ'!$B$2:$H$490,MATCH(F$4,'Miljövärden urval för publ'!$B$2:$H$2,0),FALSE),"")</f>
        <v>22.861899999999999</v>
      </c>
      <c r="G106">
        <f>IFERROR(VLOOKUP($C106,'Miljövärden urval för publ'!$B$2:$H$490,MATCH(G$4,'Miljövärden urval för publ'!$B$2:$H$2,0),FALSE),"")</f>
        <v>1.2388100000000001E-2</v>
      </c>
      <c r="J106">
        <f t="shared" si="6"/>
        <v>32</v>
      </c>
      <c r="M106">
        <v>102</v>
      </c>
      <c r="N106" t="str">
        <f t="shared" si="7"/>
        <v>Söderhamn Nära AB</v>
      </c>
      <c r="P106" s="20">
        <f t="shared" si="8"/>
        <v>8</v>
      </c>
      <c r="Q106" s="15" t="str">
        <f t="shared" si="5"/>
        <v/>
      </c>
    </row>
    <row r="107" spans="1:17" x14ac:dyDescent="0.25">
      <c r="A107" s="18">
        <v>104</v>
      </c>
      <c r="B107" t="str">
        <f>IFERROR(INDEX('Miljövärden urval för publ'!$A$2:$AA$475,MATCH($A107,'Miljövärden urval för publ'!$R$2:$R$476,0),1),"")</f>
        <v>Gävle Energi AB</v>
      </c>
      <c r="C107" t="str">
        <f>IFERROR(INDEX('Miljövärden urval för publ'!$A$2:$AA$475,MATCH($A107,'Miljövärden urval för publ'!$R$2:$R$476,0),2),"")</f>
        <v>Gävle</v>
      </c>
      <c r="D107">
        <f>IFERROR(VLOOKUP($C107,'Miljövärden urval för publ'!$B$2:$H$490,MATCH(D$4,'Miljövärden urval för publ'!$B$2:$H$2,0),FALSE),"")</f>
        <v>2.46398E-2</v>
      </c>
      <c r="E107">
        <f>IFERROR(VLOOKUP($C107,'Miljövärden urval för publ'!$B$2:$H$490,MATCH(E$4,'Miljövärden urval för publ'!$B$2:$H$2,0),FALSE),"")</f>
        <v>5.4653600000000004</v>
      </c>
      <c r="F107">
        <f>IFERROR(VLOOKUP($C107,'Miljövärden urval för publ'!$B$2:$H$490,MATCH(F$4,'Miljövärden urval för publ'!$B$2:$H$2,0),FALSE),"")</f>
        <v>2.3561999999999999</v>
      </c>
      <c r="G107">
        <f>IFERROR(VLOOKUP($C107,'Miljövärden urval för publ'!$B$2:$H$490,MATCH(G$4,'Miljövärden urval för publ'!$B$2:$H$2,0),FALSE),"")</f>
        <v>6.5932200000000003E-3</v>
      </c>
      <c r="J107">
        <f t="shared" si="6"/>
        <v>33</v>
      </c>
      <c r="M107">
        <v>103</v>
      </c>
      <c r="N107" t="str">
        <f t="shared" si="7"/>
        <v>Södertörns Fjärrvärme AB</v>
      </c>
      <c r="P107" s="20">
        <f t="shared" si="8"/>
        <v>8</v>
      </c>
      <c r="Q107" s="15" t="str">
        <f t="shared" si="5"/>
        <v/>
      </c>
    </row>
    <row r="108" spans="1:17" x14ac:dyDescent="0.25">
      <c r="A108" s="18">
        <v>105</v>
      </c>
      <c r="B108" t="str">
        <f>IFERROR(INDEX('Miljövärden urval för publ'!$A$2:$AA$475,MATCH($A108,'Miljövärden urval för publ'!$R$2:$R$476,0),1),"")</f>
        <v>Göteborg Energi AB</v>
      </c>
      <c r="C108" t="str">
        <f>IFERROR(INDEX('Miljövärden urval för publ'!$A$2:$AA$475,MATCH($A108,'Miljövärden urval för publ'!$R$2:$R$476,0),2),"")</f>
        <v>Göteborg Ale och Partille</v>
      </c>
      <c r="D108">
        <f>IFERROR(VLOOKUP($C108,'Miljövärden urval för publ'!$B$2:$H$490,MATCH(D$4,'Miljövärden urval för publ'!$B$2:$H$2,0),FALSE),"")</f>
        <v>0.28639900000000001</v>
      </c>
      <c r="E108">
        <f>IFERROR(VLOOKUP($C108,'Miljövärden urval för publ'!$B$2:$H$490,MATCH(E$4,'Miljövärden urval för publ'!$B$2:$H$2,0),FALSE),"")</f>
        <v>68.636499999999998</v>
      </c>
      <c r="F108">
        <f>IFERROR(VLOOKUP($C108,'Miljövärden urval för publ'!$B$2:$H$490,MATCH(F$4,'Miljövärden urval för publ'!$B$2:$H$2,0),FALSE),"")</f>
        <v>9.6075300000000006</v>
      </c>
      <c r="G108">
        <f>IFERROR(VLOOKUP($C108,'Miljövärden urval för publ'!$B$2:$H$490,MATCH(G$4,'Miljövärden urval för publ'!$B$2:$H$2,0),FALSE),"")</f>
        <v>0.18052699999999999</v>
      </c>
      <c r="J108">
        <f t="shared" si="6"/>
        <v>34</v>
      </c>
      <c r="M108">
        <v>104</v>
      </c>
      <c r="N108" t="str">
        <f t="shared" si="7"/>
        <v>Tekniska Verken i Linköping AB</v>
      </c>
      <c r="P108" s="20">
        <f t="shared" si="8"/>
        <v>8</v>
      </c>
      <c r="Q108" s="15" t="str">
        <f t="shared" si="5"/>
        <v/>
      </c>
    </row>
    <row r="109" spans="1:17" x14ac:dyDescent="0.25">
      <c r="A109" s="18">
        <v>106</v>
      </c>
      <c r="B109" t="str">
        <f>IFERROR(INDEX('Miljövärden urval för publ'!$A$2:$AA$475,MATCH($A109,'Miljövärden urval för publ'!$R$2:$R$476,0),1),"")</f>
        <v>Göteborg Energi AB</v>
      </c>
      <c r="C109" t="str">
        <f>IFERROR(INDEX('Miljövärden urval för publ'!$A$2:$AA$475,MATCH($A109,'Miljövärden urval för publ'!$R$2:$R$476,0),2),"")</f>
        <v>Göteborg Ale och Partille Bra Miljöval</v>
      </c>
      <c r="D109">
        <f>IFERROR(VLOOKUP($C109,'Miljövärden urval för publ'!$B$2:$H$490,MATCH(D$4,'Miljövärden urval för publ'!$B$2:$H$2,0),FALSE),"")</f>
        <v>7.7608200000000002E-2</v>
      </c>
      <c r="E109">
        <f>IFERROR(VLOOKUP($C109,'Miljövärden urval för publ'!$B$2:$H$490,MATCH(E$4,'Miljövärden urval för publ'!$B$2:$H$2,0),FALSE),"")</f>
        <v>7.5568400000000002</v>
      </c>
      <c r="F109">
        <f>IFERROR(VLOOKUP($C109,'Miljövärden urval för publ'!$B$2:$H$490,MATCH(F$4,'Miljövärden urval för publ'!$B$2:$H$2,0),FALSE),"")</f>
        <v>5.6479200000000001</v>
      </c>
      <c r="G109">
        <f>IFERROR(VLOOKUP($C109,'Miljövärden urval för publ'!$B$2:$H$490,MATCH(G$4,'Miljövärden urval för publ'!$B$2:$H$2,0),FALSE),"")</f>
        <v>0</v>
      </c>
      <c r="J109">
        <f t="shared" si="6"/>
        <v>34</v>
      </c>
      <c r="M109">
        <v>105</v>
      </c>
      <c r="N109" t="str">
        <f t="shared" si="7"/>
        <v>Telge Nät AB</v>
      </c>
      <c r="P109" s="20">
        <f t="shared" si="8"/>
        <v>8</v>
      </c>
      <c r="Q109" s="15" t="str">
        <f t="shared" si="5"/>
        <v/>
      </c>
    </row>
    <row r="110" spans="1:17" x14ac:dyDescent="0.25">
      <c r="A110" s="18">
        <v>107</v>
      </c>
      <c r="B110" t="str">
        <f>IFERROR(INDEX('Miljövärden urval för publ'!$A$2:$AA$475,MATCH($A110,'Miljövärden urval för publ'!$R$2:$R$476,0),1),"")</f>
        <v>Götene Vatten &amp; Värme AB</v>
      </c>
      <c r="C110" t="str">
        <f>IFERROR(INDEX('Miljövärden urval för publ'!$A$2:$AA$475,MATCH($A110,'Miljövärden urval för publ'!$R$2:$R$476,0),2),"")</f>
        <v>Götene</v>
      </c>
      <c r="D110">
        <f>IFERROR(VLOOKUP($C110,'Miljövärden urval för publ'!$B$2:$H$490,MATCH(D$4,'Miljövärden urval för publ'!$B$2:$H$2,0),FALSE),"")</f>
        <v>0.14668</v>
      </c>
      <c r="E110">
        <f>IFERROR(VLOOKUP($C110,'Miljövärden urval för publ'!$B$2:$H$490,MATCH(E$4,'Miljövärden urval för publ'!$B$2:$H$2,0),FALSE),"")</f>
        <v>29.027000000000001</v>
      </c>
      <c r="F110">
        <f>IFERROR(VLOOKUP($C110,'Miljövärden urval för publ'!$B$2:$H$490,MATCH(F$4,'Miljövärden urval för publ'!$B$2:$H$2,0),FALSE),"")</f>
        <v>9.2130500000000008</v>
      </c>
      <c r="G110">
        <f>IFERROR(VLOOKUP($C110,'Miljövärden urval för publ'!$B$2:$H$490,MATCH(G$4,'Miljövärden urval för publ'!$B$2:$H$2,0),FALSE),"")</f>
        <v>5.3574799999999999E-2</v>
      </c>
      <c r="J110">
        <f t="shared" si="6"/>
        <v>35</v>
      </c>
      <c r="M110">
        <v>106</v>
      </c>
      <c r="N110" t="str">
        <f t="shared" si="7"/>
        <v>Tidaholms Energi AB</v>
      </c>
      <c r="P110" s="20">
        <f t="shared" si="8"/>
        <v>8</v>
      </c>
      <c r="Q110" s="15" t="str">
        <f t="shared" si="5"/>
        <v/>
      </c>
    </row>
    <row r="111" spans="1:17" x14ac:dyDescent="0.25">
      <c r="A111" s="18">
        <v>108</v>
      </c>
      <c r="B111" t="str">
        <f>IFERROR(INDEX('Miljövärden urval för publ'!$A$2:$AA$475,MATCH($A111,'Miljövärden urval för publ'!$R$2:$R$476,0),1),"")</f>
        <v>Götene Vatten &amp; Värme AB</v>
      </c>
      <c r="C111" t="str">
        <f>IFERROR(INDEX('Miljövärden urval för publ'!$A$2:$AA$475,MATCH($A111,'Miljövärden urval för publ'!$R$2:$R$476,0),2),"")</f>
        <v>Hällekis</v>
      </c>
      <c r="D111">
        <f>IFERROR(VLOOKUP($C111,'Miljövärden urval för publ'!$B$2:$H$490,MATCH(D$4,'Miljövärden urval för publ'!$B$2:$H$2,0),FALSE),"")</f>
        <v>0.109845</v>
      </c>
      <c r="E111">
        <f>IFERROR(VLOOKUP($C111,'Miljövärden urval för publ'!$B$2:$H$490,MATCH(E$4,'Miljövärden urval för publ'!$B$2:$H$2,0),FALSE),"")</f>
        <v>11.0488</v>
      </c>
      <c r="F111">
        <f>IFERROR(VLOOKUP($C111,'Miljövärden urval för publ'!$B$2:$H$490,MATCH(F$4,'Miljövärden urval för publ'!$B$2:$H$2,0),FALSE),"")</f>
        <v>5.5391300000000001</v>
      </c>
      <c r="G111">
        <f>IFERROR(VLOOKUP($C111,'Miljövärden urval för publ'!$B$2:$H$490,MATCH(G$4,'Miljövärden urval för publ'!$B$2:$H$2,0),FALSE),"")</f>
        <v>2.4076899999999998E-2</v>
      </c>
      <c r="J111">
        <f t="shared" si="6"/>
        <v>35</v>
      </c>
      <c r="M111">
        <v>107</v>
      </c>
      <c r="N111" t="str">
        <f t="shared" si="7"/>
        <v>Tierps Fjärrvärme AB</v>
      </c>
      <c r="P111" s="20">
        <f t="shared" si="8"/>
        <v>8</v>
      </c>
      <c r="Q111" s="15" t="str">
        <f t="shared" si="5"/>
        <v/>
      </c>
    </row>
    <row r="112" spans="1:17" x14ac:dyDescent="0.25">
      <c r="A112" s="18">
        <v>109</v>
      </c>
      <c r="B112" t="str">
        <f>IFERROR(INDEX('Miljövärden urval för publ'!$A$2:$AA$475,MATCH($A112,'Miljövärden urval för publ'!$R$2:$R$476,0),1),"")</f>
        <v>Habo Energi AB</v>
      </c>
      <c r="C112" t="str">
        <f>IFERROR(INDEX('Miljövärden urval för publ'!$A$2:$AA$475,MATCH($A112,'Miljövärden urval för publ'!$R$2:$R$476,0),2),"")</f>
        <v>Habo</v>
      </c>
      <c r="D112">
        <f>IFERROR(VLOOKUP($C112,'Miljövärden urval för publ'!$B$2:$H$490,MATCH(D$4,'Miljövärden urval för publ'!$B$2:$H$2,0),FALSE),"")</f>
        <v>6.9257399999999997E-2</v>
      </c>
      <c r="E112">
        <f>IFERROR(VLOOKUP($C112,'Miljövärden urval för publ'!$B$2:$H$490,MATCH(E$4,'Miljövärden urval för publ'!$B$2:$H$2,0),FALSE),"")</f>
        <v>15.5505</v>
      </c>
      <c r="F112">
        <f>IFERROR(VLOOKUP($C112,'Miljövärden urval för publ'!$B$2:$H$490,MATCH(F$4,'Miljövärden urval för publ'!$B$2:$H$2,0),FALSE),"")</f>
        <v>11.8406</v>
      </c>
      <c r="G112">
        <f>IFERROR(VLOOKUP($C112,'Miljövärden urval för publ'!$B$2:$H$490,MATCH(G$4,'Miljövärden urval för publ'!$B$2:$H$2,0),FALSE),"")</f>
        <v>0</v>
      </c>
      <c r="J112">
        <f t="shared" si="6"/>
        <v>36</v>
      </c>
      <c r="M112">
        <v>108</v>
      </c>
      <c r="N112" t="str">
        <f t="shared" si="7"/>
        <v>Torsby kommun</v>
      </c>
      <c r="P112" s="20">
        <f t="shared" si="8"/>
        <v>8</v>
      </c>
      <c r="Q112" s="15" t="str">
        <f t="shared" si="5"/>
        <v/>
      </c>
    </row>
    <row r="113" spans="1:17" x14ac:dyDescent="0.25">
      <c r="A113" s="18">
        <v>110</v>
      </c>
      <c r="B113" t="str">
        <f>IFERROR(INDEX('Miljövärden urval för publ'!$A$2:$AA$475,MATCH($A113,'Miljövärden urval för publ'!$R$2:$R$476,0),1),"")</f>
        <v>Hagfors Energi AB</v>
      </c>
      <c r="C113" t="str">
        <f>IFERROR(INDEX('Miljövärden urval för publ'!$A$2:$AA$475,MATCH($A113,'Miljövärden urval för publ'!$R$2:$R$476,0),2),"")</f>
        <v>Ekshärad</v>
      </c>
      <c r="D113">
        <f>IFERROR(VLOOKUP($C113,'Miljövärden urval för publ'!$B$2:$H$490,MATCH(D$4,'Miljövärden urval för publ'!$B$2:$H$2,0),FALSE),"")</f>
        <v>0.24290999999999999</v>
      </c>
      <c r="E113">
        <f>IFERROR(VLOOKUP($C113,'Miljövärden urval för publ'!$B$2:$H$490,MATCH(E$4,'Miljövärden urval för publ'!$B$2:$H$2,0),FALSE),"")</f>
        <v>54.309399999999997</v>
      </c>
      <c r="F113">
        <f>IFERROR(VLOOKUP($C113,'Miljövärden urval för publ'!$B$2:$H$490,MATCH(F$4,'Miljövärden urval för publ'!$B$2:$H$2,0),FALSE),"")</f>
        <v>10.564500000000001</v>
      </c>
      <c r="G113">
        <f>IFERROR(VLOOKUP($C113,'Miljövärden urval för publ'!$B$2:$H$490,MATCH(G$4,'Miljövärden urval för publ'!$B$2:$H$2,0),FALSE),"")</f>
        <v>9.0244900000000003E-2</v>
      </c>
      <c r="J113">
        <f t="shared" si="6"/>
        <v>37</v>
      </c>
      <c r="M113">
        <v>109</v>
      </c>
      <c r="N113" t="str">
        <f t="shared" si="7"/>
        <v>Torsås fjärrvärmenät AB</v>
      </c>
      <c r="P113" s="20">
        <f t="shared" si="8"/>
        <v>8</v>
      </c>
      <c r="Q113" s="15" t="str">
        <f t="shared" si="5"/>
        <v/>
      </c>
    </row>
    <row r="114" spans="1:17" x14ac:dyDescent="0.25">
      <c r="A114" s="18">
        <v>111</v>
      </c>
      <c r="B114" t="str">
        <f>IFERROR(INDEX('Miljövärden urval för publ'!$A$2:$AA$475,MATCH($A114,'Miljövärden urval för publ'!$R$2:$R$476,0),1),"")</f>
        <v>Hagfors Energi AB</v>
      </c>
      <c r="C114" t="str">
        <f>IFERROR(INDEX('Miljövärden urval för publ'!$A$2:$AA$475,MATCH($A114,'Miljövärden urval för publ'!$R$2:$R$476,0),2),"")</f>
        <v>Hagfors</v>
      </c>
      <c r="D114">
        <f>IFERROR(VLOOKUP($C114,'Miljövärden urval för publ'!$B$2:$H$490,MATCH(D$4,'Miljövärden urval för publ'!$B$2:$H$2,0),FALSE),"")</f>
        <v>0.20555599999999999</v>
      </c>
      <c r="E114">
        <f>IFERROR(VLOOKUP($C114,'Miljövärden urval för publ'!$B$2:$H$490,MATCH(E$4,'Miljövärden urval för publ'!$B$2:$H$2,0),FALSE),"")</f>
        <v>40.327599999999997</v>
      </c>
      <c r="F114">
        <f>IFERROR(VLOOKUP($C114,'Miljövärden urval för publ'!$B$2:$H$490,MATCH(F$4,'Miljövärden urval för publ'!$B$2:$H$2,0),FALSE),"")</f>
        <v>10.8019</v>
      </c>
      <c r="G114">
        <f>IFERROR(VLOOKUP($C114,'Miljövärden urval för publ'!$B$2:$H$490,MATCH(G$4,'Miljövärden urval för publ'!$B$2:$H$2,0),FALSE),"")</f>
        <v>8.08474E-2</v>
      </c>
      <c r="J114">
        <f t="shared" si="6"/>
        <v>37</v>
      </c>
      <c r="M114">
        <v>110</v>
      </c>
      <c r="N114" t="str">
        <f t="shared" si="7"/>
        <v>Tranås Energi AB</v>
      </c>
      <c r="P114" s="20">
        <f t="shared" si="8"/>
        <v>8</v>
      </c>
      <c r="Q114" s="15" t="str">
        <f t="shared" si="5"/>
        <v/>
      </c>
    </row>
    <row r="115" spans="1:17" x14ac:dyDescent="0.25">
      <c r="A115" s="18">
        <v>112</v>
      </c>
      <c r="B115" t="str">
        <f>IFERROR(INDEX('Miljövärden urval för publ'!$A$2:$AA$475,MATCH($A115,'Miljövärden urval för publ'!$R$2:$R$476,0),1),"")</f>
        <v>Hagfors Energi AB</v>
      </c>
      <c r="C115" t="str">
        <f>IFERROR(INDEX('Miljövärden urval för publ'!$A$2:$AA$475,MATCH($A115,'Miljövärden urval för publ'!$R$2:$R$476,0),2),"")</f>
        <v>Sunnemo</v>
      </c>
      <c r="D115">
        <f>IFERROR(VLOOKUP($C115,'Miljövärden urval för publ'!$B$2:$H$490,MATCH(D$4,'Miljövärden urval för publ'!$B$2:$H$2,0),FALSE),"")</f>
        <v>0.249224</v>
      </c>
      <c r="E115">
        <f>IFERROR(VLOOKUP($C115,'Miljövärden urval för publ'!$B$2:$H$490,MATCH(E$4,'Miljövärden urval för publ'!$B$2:$H$2,0),FALSE),"")</f>
        <v>28.9847</v>
      </c>
      <c r="F115">
        <f>IFERROR(VLOOKUP($C115,'Miljövärden urval för publ'!$B$2:$H$490,MATCH(F$4,'Miljövärden urval för publ'!$B$2:$H$2,0),FALSE),"")</f>
        <v>16.462199999999999</v>
      </c>
      <c r="G115">
        <f>IFERROR(VLOOKUP($C115,'Miljövärden urval för publ'!$B$2:$H$490,MATCH(G$4,'Miljövärden urval för publ'!$B$2:$H$2,0),FALSE),"")</f>
        <v>4.4943999999999998E-2</v>
      </c>
      <c r="J115">
        <f t="shared" si="6"/>
        <v>37</v>
      </c>
      <c r="M115">
        <v>111</v>
      </c>
      <c r="N115" t="str">
        <f t="shared" si="7"/>
        <v>Trelleborgs Fjärrvärme AB</v>
      </c>
      <c r="P115" s="20">
        <f t="shared" si="8"/>
        <v>8</v>
      </c>
      <c r="Q115" s="15" t="str">
        <f t="shared" si="5"/>
        <v/>
      </c>
    </row>
    <row r="116" spans="1:17" x14ac:dyDescent="0.25">
      <c r="A116" s="18">
        <v>113</v>
      </c>
      <c r="B116" t="str">
        <f>IFERROR(INDEX('Miljövärden urval för publ'!$A$2:$AA$475,MATCH($A116,'Miljövärden urval för publ'!$R$2:$R$476,0),1),"")</f>
        <v>Halmstads Energi och Miljö AB</v>
      </c>
      <c r="C116" t="str">
        <f>IFERROR(INDEX('Miljövärden urval för publ'!$A$2:$AA$475,MATCH($A116,'Miljövärden urval för publ'!$R$2:$R$476,0),2),"")</f>
        <v>Halmstad</v>
      </c>
      <c r="D116">
        <f>IFERROR(VLOOKUP($C116,'Miljövärden urval för publ'!$B$2:$H$490,MATCH(D$4,'Miljövärden urval för publ'!$B$2:$H$2,0),FALSE),"")</f>
        <v>0.14075699999999999</v>
      </c>
      <c r="E116">
        <f>IFERROR(VLOOKUP($C116,'Miljövärden urval för publ'!$B$2:$H$490,MATCH(E$4,'Miljövärden urval för publ'!$B$2:$H$2,0),FALSE),"")</f>
        <v>80.767300000000006</v>
      </c>
      <c r="F116">
        <f>IFERROR(VLOOKUP($C116,'Miljövärden urval för publ'!$B$2:$H$490,MATCH(F$4,'Miljövärden urval för publ'!$B$2:$H$2,0),FALSE),"")</f>
        <v>6.5170700000000004</v>
      </c>
      <c r="G116">
        <f>IFERROR(VLOOKUP($C116,'Miljövärden urval för publ'!$B$2:$H$490,MATCH(G$4,'Miljövärden urval för publ'!$B$2:$H$2,0),FALSE),"")</f>
        <v>4.5966899999999998E-2</v>
      </c>
      <c r="J116">
        <f t="shared" si="6"/>
        <v>38</v>
      </c>
      <c r="M116">
        <v>112</v>
      </c>
      <c r="N116" t="str">
        <f t="shared" si="7"/>
        <v>Trollhättan Energi AB</v>
      </c>
      <c r="P116" s="20">
        <f t="shared" si="8"/>
        <v>8</v>
      </c>
      <c r="Q116" s="15" t="str">
        <f t="shared" si="5"/>
        <v/>
      </c>
    </row>
    <row r="117" spans="1:17" x14ac:dyDescent="0.25">
      <c r="A117" s="18">
        <v>114</v>
      </c>
      <c r="B117" t="str">
        <f>IFERROR(INDEX('Miljövärden urval för publ'!$A$2:$AA$475,MATCH($A117,'Miljövärden urval för publ'!$R$2:$R$476,0),1),"")</f>
        <v>Hammarö Energi AB</v>
      </c>
      <c r="C117" t="str">
        <f>IFERROR(INDEX('Miljövärden urval för publ'!$A$2:$AA$475,MATCH($A117,'Miljövärden urval för publ'!$R$2:$R$476,0),2),"")</f>
        <v>Skoghall</v>
      </c>
      <c r="D117">
        <f>IFERROR(VLOOKUP($C117,'Miljövärden urval för publ'!$B$2:$H$490,MATCH(D$4,'Miljövärden urval för publ'!$B$2:$H$2,0),FALSE),"")</f>
        <v>0.20841399999999999</v>
      </c>
      <c r="E117">
        <f>IFERROR(VLOOKUP($C117,'Miljövärden urval för publ'!$B$2:$H$490,MATCH(E$4,'Miljövärden urval för publ'!$B$2:$H$2,0),FALSE),"")</f>
        <v>56.047600000000003</v>
      </c>
      <c r="F117">
        <f>IFERROR(VLOOKUP($C117,'Miljövärden urval för publ'!$B$2:$H$490,MATCH(F$4,'Miljövärden urval för publ'!$B$2:$H$2,0),FALSE),"")</f>
        <v>7.5607600000000001</v>
      </c>
      <c r="G117">
        <f>IFERROR(VLOOKUP($C117,'Miljövärden urval för publ'!$B$2:$H$490,MATCH(G$4,'Miljövärden urval för publ'!$B$2:$H$2,0),FALSE),"")</f>
        <v>2.9706400000000001E-2</v>
      </c>
      <c r="J117">
        <f t="shared" si="6"/>
        <v>39</v>
      </c>
      <c r="M117">
        <v>113</v>
      </c>
      <c r="N117" t="str">
        <f t="shared" si="7"/>
        <v>Uddevalla Energi AB</v>
      </c>
      <c r="P117" s="20">
        <f t="shared" si="8"/>
        <v>8</v>
      </c>
      <c r="Q117" s="15" t="str">
        <f t="shared" si="5"/>
        <v/>
      </c>
    </row>
    <row r="118" spans="1:17" x14ac:dyDescent="0.25">
      <c r="A118" s="18">
        <v>115</v>
      </c>
      <c r="B118" t="str">
        <f>IFERROR(INDEX('Miljövärden urval för publ'!$A$2:$AA$475,MATCH($A118,'Miljövärden urval för publ'!$R$2:$R$476,0),1),"")</f>
        <v>Hedemora Energi AB</v>
      </c>
      <c r="C118" t="str">
        <f>IFERROR(INDEX('Miljövärden urval för publ'!$A$2:$AA$475,MATCH($A118,'Miljövärden urval för publ'!$R$2:$R$476,0),2),"")</f>
        <v>Hedemora</v>
      </c>
      <c r="D118">
        <f>IFERROR(VLOOKUP($C118,'Miljövärden urval för publ'!$B$2:$H$490,MATCH(D$4,'Miljövärden urval för publ'!$B$2:$H$2,0),FALSE),"")</f>
        <v>0.124551</v>
      </c>
      <c r="E118">
        <f>IFERROR(VLOOKUP($C118,'Miljövärden urval för publ'!$B$2:$H$490,MATCH(E$4,'Miljövärden urval för publ'!$B$2:$H$2,0),FALSE),"")</f>
        <v>24.613099999999999</v>
      </c>
      <c r="F118">
        <f>IFERROR(VLOOKUP($C118,'Miljövärden urval för publ'!$B$2:$H$490,MATCH(F$4,'Miljövärden urval för publ'!$B$2:$H$2,0),FALSE),"")</f>
        <v>6.6344900000000004</v>
      </c>
      <c r="G118">
        <f>IFERROR(VLOOKUP($C118,'Miljövärden urval för publ'!$B$2:$H$490,MATCH(G$4,'Miljövärden urval för publ'!$B$2:$H$2,0),FALSE),"")</f>
        <v>3.04613E-2</v>
      </c>
      <c r="J118">
        <f t="shared" si="6"/>
        <v>40</v>
      </c>
      <c r="M118">
        <v>114</v>
      </c>
      <c r="N118" t="str">
        <f t="shared" si="7"/>
        <v>Ulricehamns Energi AB</v>
      </c>
      <c r="P118" s="20">
        <f t="shared" si="8"/>
        <v>8</v>
      </c>
      <c r="Q118" s="15" t="str">
        <f t="shared" si="5"/>
        <v/>
      </c>
    </row>
    <row r="119" spans="1:17" x14ac:dyDescent="0.25">
      <c r="A119" s="18">
        <v>116</v>
      </c>
      <c r="B119" t="str">
        <f>IFERROR(INDEX('Miljövärden urval för publ'!$A$2:$AA$475,MATCH($A119,'Miljövärden urval för publ'!$R$2:$R$476,0),1),"")</f>
        <v>Hedemora Energi AB</v>
      </c>
      <c r="C119" t="str">
        <f>IFERROR(INDEX('Miljövärden urval för publ'!$A$2:$AA$475,MATCH($A119,'Miljövärden urval för publ'!$R$2:$R$476,0),2),"")</f>
        <v>Långshyttan</v>
      </c>
      <c r="D119">
        <f>IFERROR(VLOOKUP($C119,'Miljövärden urval för publ'!$B$2:$H$490,MATCH(D$4,'Miljövärden urval för publ'!$B$2:$H$2,0),FALSE),"")</f>
        <v>0.149173</v>
      </c>
      <c r="E119">
        <f>IFERROR(VLOOKUP($C119,'Miljövärden urval för publ'!$B$2:$H$490,MATCH(E$4,'Miljövärden urval för publ'!$B$2:$H$2,0),FALSE),"")</f>
        <v>32.055300000000003</v>
      </c>
      <c r="F119">
        <f>IFERROR(VLOOKUP($C119,'Miljövärden urval för publ'!$B$2:$H$490,MATCH(F$4,'Miljövärden urval för publ'!$B$2:$H$2,0),FALSE),"")</f>
        <v>9.1837800000000005</v>
      </c>
      <c r="G119">
        <f>IFERROR(VLOOKUP($C119,'Miljövärden urval för publ'!$B$2:$H$490,MATCH(G$4,'Miljövärden urval för publ'!$B$2:$H$2,0),FALSE),"")</f>
        <v>4.4443299999999998E-2</v>
      </c>
      <c r="J119">
        <f t="shared" si="6"/>
        <v>40</v>
      </c>
      <c r="M119">
        <v>115</v>
      </c>
      <c r="N119" t="str">
        <f t="shared" si="7"/>
        <v>Umeå Energi AB</v>
      </c>
      <c r="P119" s="20">
        <f t="shared" si="8"/>
        <v>8</v>
      </c>
      <c r="Q119" s="15" t="str">
        <f t="shared" si="5"/>
        <v/>
      </c>
    </row>
    <row r="120" spans="1:17" x14ac:dyDescent="0.25">
      <c r="A120" s="18">
        <v>117</v>
      </c>
      <c r="B120" t="str">
        <f>IFERROR(INDEX('Miljövärden urval för publ'!$A$2:$AA$475,MATCH($A120,'Miljövärden urval för publ'!$R$2:$R$476,0),1),"")</f>
        <v>Hedemora Energi AB</v>
      </c>
      <c r="C120" t="str">
        <f>IFERROR(INDEX('Miljövärden urval för publ'!$A$2:$AA$475,MATCH($A120,'Miljövärden urval för publ'!$R$2:$R$476,0),2),"")</f>
        <v>St Skedvi</v>
      </c>
      <c r="D120">
        <f>IFERROR(VLOOKUP($C120,'Miljövärden urval för publ'!$B$2:$H$490,MATCH(D$4,'Miljövärden urval för publ'!$B$2:$H$2,0),FALSE),"")</f>
        <v>0.124365</v>
      </c>
      <c r="E120">
        <f>IFERROR(VLOOKUP($C120,'Miljövärden urval för publ'!$B$2:$H$490,MATCH(E$4,'Miljövärden urval för publ'!$B$2:$H$2,0),FALSE),"")</f>
        <v>26.658200000000001</v>
      </c>
      <c r="F120">
        <f>IFERROR(VLOOKUP($C120,'Miljövärden urval för publ'!$B$2:$H$490,MATCH(F$4,'Miljövärden urval för publ'!$B$2:$H$2,0),FALSE),"")</f>
        <v>9.20364</v>
      </c>
      <c r="G120">
        <f>IFERROR(VLOOKUP($C120,'Miljövärden urval för publ'!$B$2:$H$490,MATCH(G$4,'Miljövärden urval för publ'!$B$2:$H$2,0),FALSE),"")</f>
        <v>2.76519E-2</v>
      </c>
      <c r="J120">
        <f t="shared" si="6"/>
        <v>40</v>
      </c>
      <c r="M120">
        <v>116</v>
      </c>
      <c r="N120" t="str">
        <f t="shared" si="7"/>
        <v>Vaggeryds Energi AB</v>
      </c>
      <c r="P120" s="20">
        <f t="shared" si="8"/>
        <v>8</v>
      </c>
      <c r="Q120" s="15" t="str">
        <f t="shared" si="5"/>
        <v/>
      </c>
    </row>
    <row r="121" spans="1:17" x14ac:dyDescent="0.25">
      <c r="A121" s="18">
        <v>118</v>
      </c>
      <c r="B121" t="str">
        <f>IFERROR(INDEX('Miljövärden urval för publ'!$A$2:$AA$475,MATCH($A121,'Miljövärden urval för publ'!$R$2:$R$476,0),1),"")</f>
        <v>Hedemora Energi AB</v>
      </c>
      <c r="C121" t="str">
        <f>IFERROR(INDEX('Miljövärden urval för publ'!$A$2:$AA$475,MATCH($A121,'Miljövärden urval för publ'!$R$2:$R$476,0),2),"")</f>
        <v>Säter</v>
      </c>
      <c r="D121">
        <f>IFERROR(VLOOKUP($C121,'Miljövärden urval för publ'!$B$2:$H$490,MATCH(D$4,'Miljövärden urval för publ'!$B$2:$H$2,0),FALSE),"")</f>
        <v>0.14919399999999999</v>
      </c>
      <c r="E121">
        <f>IFERROR(VLOOKUP($C121,'Miljövärden urval för publ'!$B$2:$H$490,MATCH(E$4,'Miljövärden urval för publ'!$B$2:$H$2,0),FALSE),"")</f>
        <v>28.668600000000001</v>
      </c>
      <c r="F121">
        <f>IFERROR(VLOOKUP($C121,'Miljövärden urval för publ'!$B$2:$H$490,MATCH(F$4,'Miljövärden urval för publ'!$B$2:$H$2,0),FALSE),"")</f>
        <v>7.56996</v>
      </c>
      <c r="G121">
        <f>IFERROR(VLOOKUP($C121,'Miljövärden urval för publ'!$B$2:$H$490,MATCH(G$4,'Miljövärden urval för publ'!$B$2:$H$2,0),FALSE),"")</f>
        <v>2.9206900000000001E-2</v>
      </c>
      <c r="J121">
        <f t="shared" si="6"/>
        <v>40</v>
      </c>
      <c r="M121">
        <v>117</v>
      </c>
      <c r="N121" t="str">
        <f t="shared" si="7"/>
        <v>Vara Energi Värme AB</v>
      </c>
      <c r="P121" s="20">
        <f t="shared" si="8"/>
        <v>8</v>
      </c>
      <c r="Q121" s="15" t="str">
        <f t="shared" si="5"/>
        <v/>
      </c>
    </row>
    <row r="122" spans="1:17" x14ac:dyDescent="0.25">
      <c r="A122" s="18">
        <v>119</v>
      </c>
      <c r="B122" t="str">
        <f>IFERROR(INDEX('Miljövärden urval för publ'!$A$2:$AA$475,MATCH($A122,'Miljövärden urval för publ'!$R$2:$R$476,0),1),"")</f>
        <v>Hjo Energi AB</v>
      </c>
      <c r="C122" t="str">
        <f>IFERROR(INDEX('Miljövärden urval för publ'!$A$2:$AA$475,MATCH($A122,'Miljövärden urval för publ'!$R$2:$R$476,0),2),"")</f>
        <v>Hjo</v>
      </c>
      <c r="D122">
        <f>IFERROR(VLOOKUP($C122,'Miljövärden urval för publ'!$B$2:$H$490,MATCH(D$4,'Miljövärden urval för publ'!$B$2:$H$2,0),FALSE),"")</f>
        <v>7.3552099999999995E-2</v>
      </c>
      <c r="E122">
        <f>IFERROR(VLOOKUP($C122,'Miljövärden urval för publ'!$B$2:$H$490,MATCH(E$4,'Miljövärden urval för publ'!$B$2:$H$2,0),FALSE),"")</f>
        <v>12.845700000000001</v>
      </c>
      <c r="F122">
        <f>IFERROR(VLOOKUP($C122,'Miljövärden urval för publ'!$B$2:$H$490,MATCH(F$4,'Miljövärden urval för publ'!$B$2:$H$2,0),FALSE),"")</f>
        <v>8.8142200000000006</v>
      </c>
      <c r="G122">
        <f>IFERROR(VLOOKUP($C122,'Miljövärden urval för publ'!$B$2:$H$490,MATCH(G$4,'Miljövärden urval för publ'!$B$2:$H$2,0),FALSE),"")</f>
        <v>4.0650399999999998E-3</v>
      </c>
      <c r="J122">
        <f t="shared" si="6"/>
        <v>41</v>
      </c>
      <c r="M122">
        <v>118</v>
      </c>
      <c r="N122" t="str">
        <f t="shared" si="7"/>
        <v>Varberg Energi AB</v>
      </c>
      <c r="P122" s="20">
        <f t="shared" si="8"/>
        <v>8</v>
      </c>
      <c r="Q122" s="15" t="str">
        <f t="shared" si="5"/>
        <v/>
      </c>
    </row>
    <row r="123" spans="1:17" x14ac:dyDescent="0.25">
      <c r="A123" s="18">
        <v>120</v>
      </c>
      <c r="B123" t="str">
        <f>IFERROR(INDEX('Miljövärden urval för publ'!$A$2:$AA$475,MATCH($A123,'Miljövärden urval för publ'!$R$2:$R$476,0),1),"")</f>
        <v>Härnösand Energi &amp; Miljö AB</v>
      </c>
      <c r="C123" t="str">
        <f>IFERROR(INDEX('Miljövärden urval för publ'!$A$2:$AA$475,MATCH($A123,'Miljövärden urval för publ'!$R$2:$R$476,0),2),"")</f>
        <v>Härnösand</v>
      </c>
      <c r="D123">
        <f>IFERROR(VLOOKUP($C123,'Miljövärden urval för publ'!$B$2:$H$490,MATCH(D$4,'Miljövärden urval för publ'!$B$2:$H$2,0),FALSE),"")</f>
        <v>0.12875800000000001</v>
      </c>
      <c r="E123">
        <f>IFERROR(VLOOKUP($C123,'Miljövärden urval för publ'!$B$2:$H$490,MATCH(E$4,'Miljövärden urval för publ'!$B$2:$H$2,0),FALSE),"")</f>
        <v>45.555599999999998</v>
      </c>
      <c r="F123">
        <f>IFERROR(VLOOKUP($C123,'Miljövärden urval för publ'!$B$2:$H$490,MATCH(F$4,'Miljövärden urval för publ'!$B$2:$H$2,0),FALSE),"")</f>
        <v>7.9465599999999998</v>
      </c>
      <c r="G123">
        <f>IFERROR(VLOOKUP($C123,'Miljövärden urval för publ'!$B$2:$H$490,MATCH(G$4,'Miljövärden urval för publ'!$B$2:$H$2,0),FALSE),"")</f>
        <v>7.3747400000000003E-3</v>
      </c>
      <c r="J123">
        <f t="shared" si="6"/>
        <v>42</v>
      </c>
      <c r="M123">
        <v>119</v>
      </c>
      <c r="N123" t="str">
        <f t="shared" si="7"/>
        <v>Vasa Värme Holding AB</v>
      </c>
      <c r="P123" s="20">
        <f t="shared" si="8"/>
        <v>8</v>
      </c>
      <c r="Q123" s="15" t="str">
        <f t="shared" si="5"/>
        <v/>
      </c>
    </row>
    <row r="124" spans="1:17" x14ac:dyDescent="0.25">
      <c r="A124" s="18">
        <v>121</v>
      </c>
      <c r="B124" t="str">
        <f>IFERROR(INDEX('Miljövärden urval för publ'!$A$2:$AA$475,MATCH($A124,'Miljövärden urval för publ'!$R$2:$R$476,0),1),"")</f>
        <v>Hässleholm Miljö AB</v>
      </c>
      <c r="C124" t="str">
        <f>IFERROR(INDEX('Miljövärden urval för publ'!$A$2:$AA$475,MATCH($A124,'Miljövärden urval för publ'!$R$2:$R$476,0),2),"")</f>
        <v>Hässleholm</v>
      </c>
      <c r="D124">
        <f>IFERROR(VLOOKUP($C124,'Miljövärden urval för publ'!$B$2:$H$490,MATCH(D$4,'Miljövärden urval för publ'!$B$2:$H$2,0),FALSE),"")</f>
        <v>9.0892100000000003E-2</v>
      </c>
      <c r="E124">
        <f>IFERROR(VLOOKUP($C124,'Miljövärden urval för publ'!$B$2:$H$490,MATCH(E$4,'Miljövärden urval för publ'!$B$2:$H$2,0),FALSE),"")</f>
        <v>66.146199999999993</v>
      </c>
      <c r="F124">
        <f>IFERROR(VLOOKUP($C124,'Miljövärden urval för publ'!$B$2:$H$490,MATCH(F$4,'Miljövärden urval för publ'!$B$2:$H$2,0),FALSE),"")</f>
        <v>6.1808699999999996</v>
      </c>
      <c r="G124">
        <f>IFERROR(VLOOKUP($C124,'Miljövärden urval för publ'!$B$2:$H$490,MATCH(G$4,'Miljövärden urval för publ'!$B$2:$H$2,0),FALSE),"")</f>
        <v>4.0871800000000002E-3</v>
      </c>
      <c r="J124">
        <f t="shared" si="6"/>
        <v>43</v>
      </c>
      <c r="M124">
        <v>120</v>
      </c>
      <c r="N124" t="str">
        <f t="shared" si="7"/>
        <v>Vattenfall AB Värme</v>
      </c>
      <c r="P124" s="20">
        <f t="shared" si="8"/>
        <v>8</v>
      </c>
      <c r="Q124" s="15" t="str">
        <f t="shared" si="5"/>
        <v/>
      </c>
    </row>
    <row r="125" spans="1:17" x14ac:dyDescent="0.25">
      <c r="A125" s="18">
        <v>122</v>
      </c>
      <c r="B125" t="str">
        <f>IFERROR(INDEX('Miljövärden urval för publ'!$A$2:$AA$475,MATCH($A125,'Miljövärden urval för publ'!$R$2:$R$476,0),1),"")</f>
        <v>Hässleholm Miljö AB</v>
      </c>
      <c r="C125" t="str">
        <f>IFERROR(INDEX('Miljövärden urval för publ'!$A$2:$AA$475,MATCH($A125,'Miljövärden urval för publ'!$R$2:$R$476,0),2),"")</f>
        <v>Tyringe</v>
      </c>
      <c r="D125">
        <f>IFERROR(VLOOKUP($C125,'Miljövärden urval för publ'!$B$2:$H$490,MATCH(D$4,'Miljövärden urval för publ'!$B$2:$H$2,0),FALSE),"")</f>
        <v>9.2982400000000007E-2</v>
      </c>
      <c r="E125">
        <f>IFERROR(VLOOKUP($C125,'Miljövärden urval för publ'!$B$2:$H$490,MATCH(E$4,'Miljövärden urval för publ'!$B$2:$H$2,0),FALSE),"")</f>
        <v>15.557</v>
      </c>
      <c r="F125">
        <f>IFERROR(VLOOKUP($C125,'Miljövärden urval för publ'!$B$2:$H$490,MATCH(F$4,'Miljövärden urval för publ'!$B$2:$H$2,0),FALSE),"")</f>
        <v>10.1455</v>
      </c>
      <c r="G125">
        <f>IFERROR(VLOOKUP($C125,'Miljövärden urval för publ'!$B$2:$H$490,MATCH(G$4,'Miljövärden urval för publ'!$B$2:$H$2,0),FALSE),"")</f>
        <v>6.75407E-3</v>
      </c>
      <c r="J125">
        <f t="shared" si="6"/>
        <v>43</v>
      </c>
      <c r="M125">
        <v>121</v>
      </c>
      <c r="N125" t="str">
        <f t="shared" si="7"/>
        <v>Veolia</v>
      </c>
      <c r="P125" s="20">
        <f t="shared" si="8"/>
        <v>8</v>
      </c>
      <c r="Q125" s="15" t="str">
        <f t="shared" si="5"/>
        <v/>
      </c>
    </row>
    <row r="126" spans="1:17" x14ac:dyDescent="0.25">
      <c r="A126" s="18">
        <v>123</v>
      </c>
      <c r="B126" t="str">
        <f>IFERROR(INDEX('Miljövärden urval för publ'!$A$2:$AA$475,MATCH($A126,'Miljövärden urval för publ'!$R$2:$R$476,0),1),"")</f>
        <v>Höganäs Energi AB</v>
      </c>
      <c r="C126" t="str">
        <f>IFERROR(INDEX('Miljövärden urval för publ'!$A$2:$AA$475,MATCH($A126,'Miljövärden urval för publ'!$R$2:$R$476,0),2),"")</f>
        <v>Höganäs</v>
      </c>
      <c r="D126">
        <f>IFERROR(VLOOKUP($C126,'Miljövärden urval för publ'!$B$2:$H$490,MATCH(D$4,'Miljövärden urval för publ'!$B$2:$H$2,0),FALSE),"")</f>
        <v>5.9779699999999998E-2</v>
      </c>
      <c r="E126">
        <f>IFERROR(VLOOKUP($C126,'Miljövärden urval för publ'!$B$2:$H$490,MATCH(E$4,'Miljövärden urval för publ'!$B$2:$H$2,0),FALSE),"")</f>
        <v>9.2437699999999996</v>
      </c>
      <c r="F126">
        <f>IFERROR(VLOOKUP($C126,'Miljövärden urval för publ'!$B$2:$H$490,MATCH(F$4,'Miljövärden urval för publ'!$B$2:$H$2,0),FALSE),"")</f>
        <v>2.2734700000000001</v>
      </c>
      <c r="G126">
        <f>IFERROR(VLOOKUP($C126,'Miljövärden urval för publ'!$B$2:$H$490,MATCH(G$4,'Miljövärden urval för publ'!$B$2:$H$2,0),FALSE),"")</f>
        <v>3.5901200000000001E-2</v>
      </c>
      <c r="J126">
        <f t="shared" si="6"/>
        <v>44</v>
      </c>
      <c r="M126">
        <v>122</v>
      </c>
      <c r="N126" t="str">
        <f t="shared" si="7"/>
        <v>Vimmerby Energi &amp; Miljö AB</v>
      </c>
      <c r="P126" s="20">
        <f t="shared" si="8"/>
        <v>8</v>
      </c>
      <c r="Q126" s="15" t="str">
        <f t="shared" si="5"/>
        <v/>
      </c>
    </row>
    <row r="127" spans="1:17" x14ac:dyDescent="0.25">
      <c r="A127" s="18">
        <v>124</v>
      </c>
      <c r="B127" t="str">
        <f>IFERROR(INDEX('Miljövärden urval för publ'!$A$2:$AA$475,MATCH($A127,'Miljövärden urval för publ'!$R$2:$R$476,0),1),"")</f>
        <v>Jokkmokks Värmeverk AB</v>
      </c>
      <c r="C127" t="str">
        <f>IFERROR(INDEX('Miljövärden urval för publ'!$A$2:$AA$475,MATCH($A127,'Miljövärden urval för publ'!$R$2:$R$476,0),2),"")</f>
        <v>Jokkmokk</v>
      </c>
      <c r="D127">
        <f>IFERROR(VLOOKUP($C127,'Miljövärden urval för publ'!$B$2:$H$490,MATCH(D$4,'Miljövärden urval för publ'!$B$2:$H$2,0),FALSE),"")</f>
        <v>0.108</v>
      </c>
      <c r="E127">
        <f>IFERROR(VLOOKUP($C127,'Miljövärden urval för publ'!$B$2:$H$490,MATCH(E$4,'Miljövärden urval för publ'!$B$2:$H$2,0),FALSE),"")</f>
        <v>12.454499999999999</v>
      </c>
      <c r="F127">
        <f>IFERROR(VLOOKUP($C127,'Miljövärden urval för publ'!$B$2:$H$490,MATCH(F$4,'Miljövärden urval för publ'!$B$2:$H$2,0),FALSE),"")</f>
        <v>9.77135</v>
      </c>
      <c r="G127">
        <f>IFERROR(VLOOKUP($C127,'Miljövärden urval för publ'!$B$2:$H$490,MATCH(G$4,'Miljövärden urval för publ'!$B$2:$H$2,0),FALSE),"")</f>
        <v>3.9370100000000003E-3</v>
      </c>
      <c r="J127">
        <f t="shared" si="6"/>
        <v>45</v>
      </c>
      <c r="M127">
        <v>123</v>
      </c>
      <c r="N127" t="str">
        <f t="shared" si="7"/>
        <v>Väner Energi AB</v>
      </c>
      <c r="P127" s="20">
        <f t="shared" si="8"/>
        <v>8</v>
      </c>
      <c r="Q127" s="15" t="str">
        <f t="shared" si="5"/>
        <v/>
      </c>
    </row>
    <row r="128" spans="1:17" x14ac:dyDescent="0.25">
      <c r="A128" s="18">
        <v>125</v>
      </c>
      <c r="B128" t="str">
        <f>IFERROR(INDEX('Miljövärden urval för publ'!$A$2:$AA$475,MATCH($A128,'Miljövärden urval för publ'!$R$2:$R$476,0),1),"")</f>
        <v>Jämtkraft AB</v>
      </c>
      <c r="C128" t="str">
        <f>IFERROR(INDEX('Miljövärden urval för publ'!$A$2:$AA$475,MATCH($A128,'Miljövärden urval för publ'!$R$2:$R$476,0),2),"")</f>
        <v>Krokom</v>
      </c>
      <c r="D128">
        <f>IFERROR(VLOOKUP($C128,'Miljövärden urval för publ'!$B$2:$H$490,MATCH(D$4,'Miljövärden urval för publ'!$B$2:$H$2,0),FALSE),"")</f>
        <v>0.171073</v>
      </c>
      <c r="E128">
        <f>IFERROR(VLOOKUP($C128,'Miljövärden urval för publ'!$B$2:$H$490,MATCH(E$4,'Miljövärden urval för publ'!$B$2:$H$2,0),FALSE),"")</f>
        <v>19.189800000000002</v>
      </c>
      <c r="F128">
        <f>IFERROR(VLOOKUP($C128,'Miljövärden urval för publ'!$B$2:$H$490,MATCH(F$4,'Miljövärden urval för publ'!$B$2:$H$2,0),FALSE),"")</f>
        <v>11.753299999999999</v>
      </c>
      <c r="G128">
        <f>IFERROR(VLOOKUP($C128,'Miljövärden urval för publ'!$B$2:$H$490,MATCH(G$4,'Miljövärden urval för publ'!$B$2:$H$2,0),FALSE),"")</f>
        <v>2.3375699999999999E-2</v>
      </c>
      <c r="J128">
        <f t="shared" si="6"/>
        <v>46</v>
      </c>
      <c r="M128">
        <v>124</v>
      </c>
      <c r="N128" t="str">
        <f t="shared" si="7"/>
        <v>Värmevärden AB</v>
      </c>
      <c r="P128" s="20">
        <f t="shared" si="8"/>
        <v>8</v>
      </c>
      <c r="Q128" s="15" t="str">
        <f t="shared" si="5"/>
        <v/>
      </c>
    </row>
    <row r="129" spans="1:17" x14ac:dyDescent="0.25">
      <c r="A129" s="18">
        <v>126</v>
      </c>
      <c r="B129" t="str">
        <f>IFERROR(INDEX('Miljövärden urval för publ'!$A$2:$AA$475,MATCH($A129,'Miljövärden urval för publ'!$R$2:$R$476,0),1),"")</f>
        <v>Jämtkraft AB</v>
      </c>
      <c r="C129" t="str">
        <f>IFERROR(INDEX('Miljövärden urval för publ'!$A$2:$AA$475,MATCH($A129,'Miljövärden urval för publ'!$R$2:$R$476,0),2),"")</f>
        <v>Åre</v>
      </c>
      <c r="D129">
        <f>IFERROR(VLOOKUP($C129,'Miljövärden urval för publ'!$B$2:$H$490,MATCH(D$4,'Miljövärden urval för publ'!$B$2:$H$2,0),FALSE),"")</f>
        <v>0.175231</v>
      </c>
      <c r="E129">
        <f>IFERROR(VLOOKUP($C129,'Miljövärden urval för publ'!$B$2:$H$490,MATCH(E$4,'Miljövärden urval för publ'!$B$2:$H$2,0),FALSE),"")</f>
        <v>27.9864</v>
      </c>
      <c r="F129">
        <f>IFERROR(VLOOKUP($C129,'Miljövärden urval för publ'!$B$2:$H$490,MATCH(F$4,'Miljövärden urval för publ'!$B$2:$H$2,0),FALSE),"")</f>
        <v>11.6585</v>
      </c>
      <c r="G129">
        <f>IFERROR(VLOOKUP($C129,'Miljövärden urval för publ'!$B$2:$H$490,MATCH(G$4,'Miljövärden urval för publ'!$B$2:$H$2,0),FALSE),"")</f>
        <v>4.3510500000000001E-2</v>
      </c>
      <c r="J129">
        <f t="shared" si="6"/>
        <v>46</v>
      </c>
      <c r="M129">
        <v>125</v>
      </c>
      <c r="N129" t="str">
        <f t="shared" si="7"/>
        <v>Värnamo Energi AB</v>
      </c>
      <c r="P129" s="20">
        <f t="shared" si="8"/>
        <v>8</v>
      </c>
      <c r="Q129" s="15" t="str">
        <f t="shared" si="5"/>
        <v/>
      </c>
    </row>
    <row r="130" spans="1:17" x14ac:dyDescent="0.25">
      <c r="A130" s="18">
        <v>127</v>
      </c>
      <c r="B130" t="str">
        <f>IFERROR(INDEX('Miljövärden urval för publ'!$A$2:$AA$475,MATCH($A130,'Miljövärden urval för publ'!$R$2:$R$476,0),1),"")</f>
        <v>Jämtkraft AB</v>
      </c>
      <c r="C130" t="str">
        <f>IFERROR(INDEX('Miljövärden urval för publ'!$A$2:$AA$475,MATCH($A130,'Miljövärden urval för publ'!$R$2:$R$476,0),2),"")</f>
        <v>Östersund</v>
      </c>
      <c r="D130">
        <f>IFERROR(VLOOKUP($C130,'Miljövärden urval för publ'!$B$2:$H$490,MATCH(D$4,'Miljövärden urval för publ'!$B$2:$H$2,0),FALSE),"")</f>
        <v>0.102419</v>
      </c>
      <c r="E130">
        <f>IFERROR(VLOOKUP($C130,'Miljövärden urval för publ'!$B$2:$H$490,MATCH(E$4,'Miljövärden urval för publ'!$B$2:$H$2,0),FALSE),"")</f>
        <v>23.555399999999999</v>
      </c>
      <c r="F130">
        <f>IFERROR(VLOOKUP($C130,'Miljövärden urval för publ'!$B$2:$H$490,MATCH(F$4,'Miljövärden urval för publ'!$B$2:$H$2,0),FALSE),"")</f>
        <v>5.8405899999999997</v>
      </c>
      <c r="G130">
        <f>IFERROR(VLOOKUP($C130,'Miljövärden urval för publ'!$B$2:$H$490,MATCH(G$4,'Miljövärden urval för publ'!$B$2:$H$2,0),FALSE),"")</f>
        <v>4.7579600000000003E-3</v>
      </c>
      <c r="J130">
        <f t="shared" si="6"/>
        <v>46</v>
      </c>
      <c r="M130">
        <v>126</v>
      </c>
      <c r="N130" t="str">
        <f t="shared" si="7"/>
        <v>Västerbergslagens Energi AB</v>
      </c>
      <c r="P130" s="20">
        <f t="shared" si="8"/>
        <v>8</v>
      </c>
      <c r="Q130" s="15" t="str">
        <f t="shared" si="5"/>
        <v/>
      </c>
    </row>
    <row r="131" spans="1:17" x14ac:dyDescent="0.25">
      <c r="A131" s="18">
        <v>128</v>
      </c>
      <c r="B131" t="str">
        <f>IFERROR(INDEX('Miljövärden urval för publ'!$A$2:$AA$475,MATCH($A131,'Miljövärden urval för publ'!$R$2:$R$476,0),1),"")</f>
        <v>Jönköping Energi AB</v>
      </c>
      <c r="C131" t="str">
        <f>IFERROR(INDEX('Miljövärden urval för publ'!$A$2:$AA$475,MATCH($A131,'Miljövärden urval för publ'!$R$2:$R$476,0),2),"")</f>
        <v>Gränna</v>
      </c>
      <c r="D131">
        <f>IFERROR(VLOOKUP($C131,'Miljövärden urval för publ'!$B$2:$H$490,MATCH(D$4,'Miljövärden urval för publ'!$B$2:$H$2,0),FALSE),"")</f>
        <v>0.13211300000000001</v>
      </c>
      <c r="E131">
        <f>IFERROR(VLOOKUP($C131,'Miljövärden urval för publ'!$B$2:$H$490,MATCH(E$4,'Miljövärden urval för publ'!$B$2:$H$2,0),FALSE),"")</f>
        <v>25.6675</v>
      </c>
      <c r="F131">
        <f>IFERROR(VLOOKUP($C131,'Miljövärden urval för publ'!$B$2:$H$490,MATCH(F$4,'Miljövärden urval för publ'!$B$2:$H$2,0),FALSE),"")</f>
        <v>9.5279000000000007</v>
      </c>
      <c r="G131">
        <f>IFERROR(VLOOKUP($C131,'Miljövärden urval för publ'!$B$2:$H$490,MATCH(G$4,'Miljövärden urval för publ'!$B$2:$H$2,0),FALSE),"")</f>
        <v>3.7883E-2</v>
      </c>
      <c r="J131">
        <f t="shared" si="6"/>
        <v>47</v>
      </c>
      <c r="M131">
        <v>127</v>
      </c>
      <c r="N131" t="str">
        <f t="shared" si="7"/>
        <v>Växjö Energi AB</v>
      </c>
      <c r="P131" s="20">
        <f t="shared" si="8"/>
        <v>8</v>
      </c>
      <c r="Q131" s="15" t="str">
        <f t="shared" si="5"/>
        <v/>
      </c>
    </row>
    <row r="132" spans="1:17" x14ac:dyDescent="0.25">
      <c r="A132" s="18">
        <v>129</v>
      </c>
      <c r="B132" t="str">
        <f>IFERROR(INDEX('Miljövärden urval för publ'!$A$2:$AA$475,MATCH($A132,'Miljövärden urval för publ'!$R$2:$R$476,0),1),"")</f>
        <v>Jönköping Energi AB</v>
      </c>
      <c r="C132" t="str">
        <f>IFERROR(INDEX('Miljövärden urval för publ'!$A$2:$AA$475,MATCH($A132,'Miljövärden urval för publ'!$R$2:$R$476,0),2),"")</f>
        <v>Jönköping</v>
      </c>
      <c r="D132">
        <f>IFERROR(VLOOKUP($C132,'Miljövärden urval för publ'!$B$2:$H$490,MATCH(D$4,'Miljövärden urval för publ'!$B$2:$H$2,0),FALSE),"")</f>
        <v>0.137269</v>
      </c>
      <c r="E132">
        <f>IFERROR(VLOOKUP($C132,'Miljövärden urval för publ'!$B$2:$H$490,MATCH(E$4,'Miljövärden urval för publ'!$B$2:$H$2,0),FALSE),"")</f>
        <v>44.188499999999998</v>
      </c>
      <c r="F132">
        <f>IFERROR(VLOOKUP($C132,'Miljövärden urval för publ'!$B$2:$H$490,MATCH(F$4,'Miljövärden urval för publ'!$B$2:$H$2,0),FALSE),"")</f>
        <v>5.93309</v>
      </c>
      <c r="G132">
        <f>IFERROR(VLOOKUP($C132,'Miljövärden urval för publ'!$B$2:$H$490,MATCH(G$4,'Miljövärden urval för publ'!$B$2:$H$2,0),FALSE),"")</f>
        <v>3.1717099999999998E-2</v>
      </c>
      <c r="J132">
        <f t="shared" si="6"/>
        <v>47</v>
      </c>
      <c r="M132">
        <v>128</v>
      </c>
      <c r="N132" t="str">
        <f t="shared" si="7"/>
        <v>Ystad Energi AB</v>
      </c>
      <c r="P132" s="20">
        <f t="shared" si="8"/>
        <v>8</v>
      </c>
      <c r="Q132" s="15" t="str">
        <f t="shared" si="5"/>
        <v/>
      </c>
    </row>
    <row r="133" spans="1:17" x14ac:dyDescent="0.25">
      <c r="A133" s="18">
        <v>130</v>
      </c>
      <c r="B133" t="str">
        <f>IFERROR(INDEX('Miljövärden urval för publ'!$A$2:$AA$475,MATCH($A133,'Miljövärden urval för publ'!$R$2:$R$476,0),1),"")</f>
        <v>Jönköping Energi AB</v>
      </c>
      <c r="C133" t="str">
        <f>IFERROR(INDEX('Miljövärden urval för publ'!$A$2:$AA$475,MATCH($A133,'Miljövärden urval för publ'!$R$2:$R$476,0),2),"")</f>
        <v>Stigamo</v>
      </c>
      <c r="D133">
        <f>IFERROR(VLOOKUP($C133,'Miljövärden urval för publ'!$B$2:$H$490,MATCH(D$4,'Miljövärden urval för publ'!$B$2:$H$2,0),FALSE),"")</f>
        <v>0.81693899999999997</v>
      </c>
      <c r="E133">
        <f>IFERROR(VLOOKUP($C133,'Miljövärden urval för publ'!$B$2:$H$490,MATCH(E$4,'Miljövärden urval för publ'!$B$2:$H$2,0),FALSE),"")</f>
        <v>30.424800000000001</v>
      </c>
      <c r="F133">
        <f>IFERROR(VLOOKUP($C133,'Miljövärden urval för publ'!$B$2:$H$490,MATCH(F$4,'Miljövärden urval för publ'!$B$2:$H$2,0),FALSE),"")</f>
        <v>32.807899999999997</v>
      </c>
      <c r="G133">
        <f>IFERROR(VLOOKUP($C133,'Miljövärden urval för publ'!$B$2:$H$490,MATCH(G$4,'Miljövärden urval för publ'!$B$2:$H$2,0),FALSE),"")</f>
        <v>2.0727499999999999E-2</v>
      </c>
      <c r="J133">
        <f t="shared" si="6"/>
        <v>47</v>
      </c>
      <c r="M133">
        <v>129</v>
      </c>
      <c r="N133" t="str">
        <f t="shared" si="7"/>
        <v>Ånge Energi AB</v>
      </c>
      <c r="P133" s="20">
        <f t="shared" si="8"/>
        <v>8</v>
      </c>
      <c r="Q133" s="15" t="str">
        <f t="shared" ref="Q133:Q196" si="9">IF(B133=$R$2,C133,"")</f>
        <v/>
      </c>
    </row>
    <row r="134" spans="1:17" x14ac:dyDescent="0.25">
      <c r="A134" s="18">
        <v>131</v>
      </c>
      <c r="B134" t="str">
        <f>IFERROR(INDEX('Miljövärden urval för publ'!$A$2:$AA$475,MATCH($A134,'Miljövärden urval för publ'!$R$2:$R$476,0),1),"")</f>
        <v>Kalmar Energi Värme AB</v>
      </c>
      <c r="C134" t="str">
        <f>IFERROR(INDEX('Miljövärden urval för publ'!$A$2:$AA$475,MATCH($A134,'Miljövärden urval för publ'!$R$2:$R$476,0),2),"")</f>
        <v>Kalmar</v>
      </c>
      <c r="D134">
        <f>IFERROR(VLOOKUP($C134,'Miljövärden urval för publ'!$B$2:$H$490,MATCH(D$4,'Miljövärden urval för publ'!$B$2:$H$2,0),FALSE),"")</f>
        <v>8.5440500000000003E-2</v>
      </c>
      <c r="E134">
        <f>IFERROR(VLOOKUP($C134,'Miljövärden urval för publ'!$B$2:$H$490,MATCH(E$4,'Miljövärden urval för publ'!$B$2:$H$2,0),FALSE),"")</f>
        <v>7.4374599999999997</v>
      </c>
      <c r="F134">
        <f>IFERROR(VLOOKUP($C134,'Miljövärden urval för publ'!$B$2:$H$490,MATCH(F$4,'Miljövärden urval för publ'!$B$2:$H$2,0),FALSE),"")</f>
        <v>6.0766900000000001</v>
      </c>
      <c r="G134">
        <f>IFERROR(VLOOKUP($C134,'Miljövärden urval för publ'!$B$2:$H$490,MATCH(G$4,'Miljövärden urval för publ'!$B$2:$H$2,0),FALSE),"")</f>
        <v>4.2872600000000002E-3</v>
      </c>
      <c r="J134">
        <f t="shared" ref="J134:J197" si="10">IF(B134=B133,J133,J133+1)</f>
        <v>48</v>
      </c>
      <c r="M134">
        <v>130</v>
      </c>
      <c r="N134" t="str">
        <f t="shared" ref="N134:N197" si="11">IFERROR(INDEX($B$4:$J$487,MATCH(M134,$J$4:$J$369,0),1),"")</f>
        <v>Öresundskraft AB</v>
      </c>
      <c r="P134" s="20">
        <f t="shared" ref="P134:P197" si="12">IF(Q134="",P133,P133+1)</f>
        <v>8</v>
      </c>
      <c r="Q134" s="15" t="str">
        <f t="shared" si="9"/>
        <v/>
      </c>
    </row>
    <row r="135" spans="1:17" x14ac:dyDescent="0.25">
      <c r="A135" s="18">
        <v>132</v>
      </c>
      <c r="B135" t="str">
        <f>IFERROR(INDEX('Miljövärden urval för publ'!$A$2:$AA$475,MATCH($A135,'Miljövärden urval för publ'!$R$2:$R$476,0),1),"")</f>
        <v>Karlshamn Energi AB</v>
      </c>
      <c r="C135" t="str">
        <f>IFERROR(INDEX('Miljövärden urval för publ'!$A$2:$AA$475,MATCH($A135,'Miljövärden urval för publ'!$R$2:$R$476,0),2),"")</f>
        <v>Karlshamn</v>
      </c>
      <c r="D135">
        <f>IFERROR(VLOOKUP($C135,'Miljövärden urval för publ'!$B$2:$H$490,MATCH(D$4,'Miljövärden urval för publ'!$B$2:$H$2,0),FALSE),"")</f>
        <v>0.10199900000000001</v>
      </c>
      <c r="E135">
        <f>IFERROR(VLOOKUP($C135,'Miljövärden urval för publ'!$B$2:$H$490,MATCH(E$4,'Miljövärden urval för publ'!$B$2:$H$2,0),FALSE),"")</f>
        <v>20.738499999999998</v>
      </c>
      <c r="F135">
        <f>IFERROR(VLOOKUP($C135,'Miljövärden urval för publ'!$B$2:$H$490,MATCH(F$4,'Miljövärden urval för publ'!$B$2:$H$2,0),FALSE),"")</f>
        <v>3.5297000000000001</v>
      </c>
      <c r="G135">
        <f>IFERROR(VLOOKUP($C135,'Miljövärden urval för publ'!$B$2:$H$490,MATCH(G$4,'Miljövärden urval för publ'!$B$2:$H$2,0),FALSE),"")</f>
        <v>6.3836100000000007E-2</v>
      </c>
      <c r="J135">
        <f t="shared" si="10"/>
        <v>49</v>
      </c>
      <c r="M135">
        <v>131</v>
      </c>
      <c r="N135" t="str">
        <f t="shared" si="11"/>
        <v>Örkelljunga Fjärrvärmeverk AB</v>
      </c>
      <c r="P135" s="20">
        <f t="shared" si="12"/>
        <v>8</v>
      </c>
      <c r="Q135" s="15" t="str">
        <f t="shared" si="9"/>
        <v/>
      </c>
    </row>
    <row r="136" spans="1:17" x14ac:dyDescent="0.25">
      <c r="A136" s="18">
        <v>133</v>
      </c>
      <c r="B136" t="str">
        <f>IFERROR(INDEX('Miljövärden urval för publ'!$A$2:$AA$475,MATCH($A136,'Miljövärden urval för publ'!$R$2:$R$476,0),1),"")</f>
        <v>Karlskoga Energi och Miljö AB</v>
      </c>
      <c r="C136" t="str">
        <f>IFERROR(INDEX('Miljövärden urval för publ'!$A$2:$AA$475,MATCH($A136,'Miljövärden urval för publ'!$R$2:$R$476,0),2),"")</f>
        <v>Karlskoga</v>
      </c>
      <c r="D136">
        <f>IFERROR(VLOOKUP($C136,'Miljövärden urval för publ'!$B$2:$H$490,MATCH(D$4,'Miljövärden urval för publ'!$B$2:$H$2,0),FALSE),"")</f>
        <v>0.47593000000000002</v>
      </c>
      <c r="E136">
        <f>IFERROR(VLOOKUP($C136,'Miljövärden urval för publ'!$B$2:$H$490,MATCH(E$4,'Miljövärden urval för publ'!$B$2:$H$2,0),FALSE),"")</f>
        <v>152.56200000000001</v>
      </c>
      <c r="F136">
        <f>IFERROR(VLOOKUP($C136,'Miljövärden urval för publ'!$B$2:$H$490,MATCH(F$4,'Miljövärden urval för publ'!$B$2:$H$2,0),FALSE),"")</f>
        <v>13.4109</v>
      </c>
      <c r="G136">
        <f>IFERROR(VLOOKUP($C136,'Miljövärden urval för publ'!$B$2:$H$490,MATCH(G$4,'Miljövärden urval för publ'!$B$2:$H$2,0),FALSE),"")</f>
        <v>0.155388</v>
      </c>
      <c r="J136">
        <f t="shared" si="10"/>
        <v>50</v>
      </c>
      <c r="M136">
        <v>132</v>
      </c>
      <c r="N136" t="str">
        <f t="shared" si="11"/>
        <v>Österlens Kraft AB</v>
      </c>
      <c r="P136" s="20">
        <f t="shared" si="12"/>
        <v>8</v>
      </c>
      <c r="Q136" s="15" t="str">
        <f t="shared" si="9"/>
        <v/>
      </c>
    </row>
    <row r="137" spans="1:17" x14ac:dyDescent="0.25">
      <c r="A137" s="18">
        <v>134</v>
      </c>
      <c r="B137" t="str">
        <f>IFERROR(INDEX('Miljövärden urval för publ'!$A$2:$AA$475,MATCH($A137,'Miljövärden urval för publ'!$R$2:$R$476,0),1),"")</f>
        <v>Karlstads Energi AB</v>
      </c>
      <c r="C137" t="str">
        <f>IFERROR(INDEX('Miljövärden urval för publ'!$A$2:$AA$475,MATCH($A137,'Miljövärden urval för publ'!$R$2:$R$476,0),2),"")</f>
        <v>Karlstad</v>
      </c>
      <c r="D137">
        <f>IFERROR(VLOOKUP($C137,'Miljövärden urval för publ'!$B$2:$H$490,MATCH(D$4,'Miljövärden urval för publ'!$B$2:$H$2,0),FALSE),"")</f>
        <v>0.111084</v>
      </c>
      <c r="E137">
        <f>IFERROR(VLOOKUP($C137,'Miljövärden urval för publ'!$B$2:$H$490,MATCH(E$4,'Miljövärden urval för publ'!$B$2:$H$2,0),FALSE),"")</f>
        <v>38.420299999999997</v>
      </c>
      <c r="F137">
        <f>IFERROR(VLOOKUP($C137,'Miljövärden urval för publ'!$B$2:$H$490,MATCH(F$4,'Miljövärden urval för publ'!$B$2:$H$2,0),FALSE),"")</f>
        <v>5.5420600000000002</v>
      </c>
      <c r="G137">
        <f>IFERROR(VLOOKUP($C137,'Miljövärden urval för publ'!$B$2:$H$490,MATCH(G$4,'Miljövärden urval för publ'!$B$2:$H$2,0),FALSE),"")</f>
        <v>1.8631000000000002E-2</v>
      </c>
      <c r="J137">
        <f t="shared" si="10"/>
        <v>51</v>
      </c>
      <c r="M137">
        <v>133</v>
      </c>
      <c r="N137" t="str">
        <f t="shared" si="11"/>
        <v>Övik Energi AB</v>
      </c>
      <c r="P137" s="20">
        <f t="shared" si="12"/>
        <v>8</v>
      </c>
      <c r="Q137" s="15" t="str">
        <f t="shared" si="9"/>
        <v/>
      </c>
    </row>
    <row r="138" spans="1:17" x14ac:dyDescent="0.25">
      <c r="A138" s="18">
        <v>135</v>
      </c>
      <c r="B138" t="str">
        <f>IFERROR(INDEX('Miljövärden urval för publ'!$A$2:$AA$475,MATCH($A138,'Miljövärden urval för publ'!$R$2:$R$476,0),1),"")</f>
        <v>Kils Energi AB</v>
      </c>
      <c r="C138" t="str">
        <f>IFERROR(INDEX('Miljövärden urval för publ'!$A$2:$AA$475,MATCH($A138,'Miljövärden urval för publ'!$R$2:$R$476,0),2),"")</f>
        <v>Kil</v>
      </c>
      <c r="D138">
        <f>IFERROR(VLOOKUP($C138,'Miljövärden urval för publ'!$B$2:$H$490,MATCH(D$4,'Miljövärden urval för publ'!$B$2:$H$2,0),FALSE),"")</f>
        <v>0.152861</v>
      </c>
      <c r="E138">
        <f>IFERROR(VLOOKUP($C138,'Miljövärden urval för publ'!$B$2:$H$490,MATCH(E$4,'Miljövärden urval för publ'!$B$2:$H$2,0),FALSE),"")</f>
        <v>16.8127</v>
      </c>
      <c r="F138">
        <f>IFERROR(VLOOKUP($C138,'Miljövärden urval för publ'!$B$2:$H$490,MATCH(F$4,'Miljövärden urval för publ'!$B$2:$H$2,0),FALSE),"")</f>
        <v>4.5816400000000002</v>
      </c>
      <c r="G138">
        <f>IFERROR(VLOOKUP($C138,'Miljövärden urval för publ'!$B$2:$H$490,MATCH(G$4,'Miljövärden urval för publ'!$B$2:$H$2,0),FALSE),"")</f>
        <v>1.6450800000000002E-2</v>
      </c>
      <c r="J138">
        <f t="shared" si="10"/>
        <v>52</v>
      </c>
      <c r="M138">
        <v>134</v>
      </c>
      <c r="N138" t="str">
        <f t="shared" si="11"/>
        <v/>
      </c>
      <c r="P138" s="20">
        <f t="shared" si="12"/>
        <v>8</v>
      </c>
      <c r="Q138" s="15" t="str">
        <f t="shared" si="9"/>
        <v/>
      </c>
    </row>
    <row r="139" spans="1:17" x14ac:dyDescent="0.25">
      <c r="A139" s="18">
        <v>136</v>
      </c>
      <c r="B139" t="str">
        <f>IFERROR(INDEX('Miljövärden urval för publ'!$A$2:$AA$475,MATCH($A139,'Miljövärden urval för publ'!$R$2:$R$476,0),1),"")</f>
        <v>Kiruna Kraft AB</v>
      </c>
      <c r="C139" t="str">
        <f>IFERROR(INDEX('Miljövärden urval för publ'!$A$2:$AA$475,MATCH($A139,'Miljövärden urval för publ'!$R$2:$R$476,0),2),"")</f>
        <v>Kiruna C</v>
      </c>
      <c r="D139">
        <f>IFERROR(VLOOKUP($C139,'Miljövärden urval för publ'!$B$2:$H$490,MATCH(D$4,'Miljövärden urval för publ'!$B$2:$H$2,0),FALSE),"")</f>
        <v>0.39961400000000002</v>
      </c>
      <c r="E139">
        <f>IFERROR(VLOOKUP($C139,'Miljövärden urval för publ'!$B$2:$H$490,MATCH(E$4,'Miljövärden urval för publ'!$B$2:$H$2,0),FALSE),"")</f>
        <v>91.476100000000002</v>
      </c>
      <c r="F139">
        <f>IFERROR(VLOOKUP($C139,'Miljövärden urval för publ'!$B$2:$H$490,MATCH(F$4,'Miljövärden urval för publ'!$B$2:$H$2,0),FALSE),"")</f>
        <v>3.9195199999999999</v>
      </c>
      <c r="G139">
        <f>IFERROR(VLOOKUP($C139,'Miljövärden urval för publ'!$B$2:$H$490,MATCH(G$4,'Miljövärden urval för publ'!$B$2:$H$2,0),FALSE),"")</f>
        <v>8.5556999999999994E-2</v>
      </c>
      <c r="J139">
        <f t="shared" si="10"/>
        <v>53</v>
      </c>
      <c r="M139">
        <v>135</v>
      </c>
      <c r="N139" t="str">
        <f t="shared" si="11"/>
        <v/>
      </c>
      <c r="P139" s="20">
        <f t="shared" si="12"/>
        <v>8</v>
      </c>
      <c r="Q139" s="15" t="str">
        <f t="shared" si="9"/>
        <v/>
      </c>
    </row>
    <row r="140" spans="1:17" x14ac:dyDescent="0.25">
      <c r="A140" s="18">
        <v>137</v>
      </c>
      <c r="B140" t="str">
        <f>IFERROR(INDEX('Miljövärden urval för publ'!$A$2:$AA$475,MATCH($A140,'Miljövärden urval för publ'!$R$2:$R$476,0),1),"")</f>
        <v>Kiruna Kraft AB</v>
      </c>
      <c r="C140" t="str">
        <f>IFERROR(INDEX('Miljövärden urval för publ'!$A$2:$AA$475,MATCH($A140,'Miljövärden urval för publ'!$R$2:$R$476,0),2),"")</f>
        <v>Vittangi</v>
      </c>
      <c r="D140">
        <f>IFERROR(VLOOKUP($C140,'Miljövärden urval för publ'!$B$2:$H$490,MATCH(D$4,'Miljövärden urval för publ'!$B$2:$H$2,0),FALSE),"")</f>
        <v>0.708677</v>
      </c>
      <c r="E140">
        <f>IFERROR(VLOOKUP($C140,'Miljövärden urval för publ'!$B$2:$H$490,MATCH(E$4,'Miljövärden urval för publ'!$B$2:$H$2,0),FALSE),"")</f>
        <v>47.165399999999998</v>
      </c>
      <c r="F140">
        <f>IFERROR(VLOOKUP($C140,'Miljövärden urval för publ'!$B$2:$H$490,MATCH(F$4,'Miljövärden urval för publ'!$B$2:$H$2,0),FALSE),"")</f>
        <v>11.1167</v>
      </c>
      <c r="G140">
        <f>IFERROR(VLOOKUP($C140,'Miljövärden urval för publ'!$B$2:$H$490,MATCH(G$4,'Miljövärden urval för publ'!$B$2:$H$2,0),FALSE),"")</f>
        <v>0.120016</v>
      </c>
      <c r="J140">
        <f t="shared" si="10"/>
        <v>53</v>
      </c>
      <c r="M140">
        <v>136</v>
      </c>
      <c r="N140" t="str">
        <f t="shared" si="11"/>
        <v/>
      </c>
      <c r="P140" s="20">
        <f t="shared" si="12"/>
        <v>8</v>
      </c>
      <c r="Q140" s="15" t="str">
        <f t="shared" si="9"/>
        <v/>
      </c>
    </row>
    <row r="141" spans="1:17" x14ac:dyDescent="0.25">
      <c r="A141" s="18">
        <v>138</v>
      </c>
      <c r="B141" t="str">
        <f>IFERROR(INDEX('Miljövärden urval för publ'!$A$2:$AA$475,MATCH($A141,'Miljövärden urval för publ'!$R$2:$R$476,0),1),"")</f>
        <v>Kraftringen Energi AB (publ)</v>
      </c>
      <c r="C141" t="str">
        <f>IFERROR(INDEX('Miljövärden urval för publ'!$A$2:$AA$475,MATCH($A141,'Miljövärden urval för publ'!$R$2:$R$476,0),2),"")</f>
        <v>Eslöv-Lund-Lomma m fl</v>
      </c>
      <c r="D141">
        <f>IFERROR(VLOOKUP($C141,'Miljövärden urval för publ'!$B$2:$H$490,MATCH(D$4,'Miljövärden urval för publ'!$B$2:$H$2,0),FALSE),"")</f>
        <v>0.347271</v>
      </c>
      <c r="E141">
        <f>IFERROR(VLOOKUP($C141,'Miljövärden urval för publ'!$B$2:$H$490,MATCH(E$4,'Miljövärden urval för publ'!$B$2:$H$2,0),FALSE),"")</f>
        <v>32.439100000000003</v>
      </c>
      <c r="F141">
        <f>IFERROR(VLOOKUP($C141,'Miljövärden urval för publ'!$B$2:$H$490,MATCH(F$4,'Miljövärden urval för publ'!$B$2:$H$2,0),FALSE),"")</f>
        <v>5.8</v>
      </c>
      <c r="G141">
        <f>IFERROR(VLOOKUP($C141,'Miljövärden urval för publ'!$B$2:$H$490,MATCH(G$4,'Miljövärden urval för publ'!$B$2:$H$2,0),FALSE),"")</f>
        <v>2.4058800000000002E-2</v>
      </c>
      <c r="J141">
        <f t="shared" si="10"/>
        <v>54</v>
      </c>
      <c r="M141">
        <v>137</v>
      </c>
      <c r="N141" t="str">
        <f t="shared" si="11"/>
        <v/>
      </c>
      <c r="P141" s="20">
        <f t="shared" si="12"/>
        <v>8</v>
      </c>
      <c r="Q141" s="15" t="str">
        <f t="shared" si="9"/>
        <v/>
      </c>
    </row>
    <row r="142" spans="1:17" x14ac:dyDescent="0.25">
      <c r="A142" s="18">
        <v>139</v>
      </c>
      <c r="B142" t="str">
        <f>IFERROR(INDEX('Miljövärden urval för publ'!$A$2:$AA$475,MATCH($A142,'Miljövärden urval för publ'!$R$2:$R$476,0),1),"")</f>
        <v>Kraftringen Energi AB (publ)</v>
      </c>
      <c r="C142" t="str">
        <f>IFERROR(INDEX('Miljövärden urval för publ'!$A$2:$AA$475,MATCH($A142,'Miljövärden urval för publ'!$R$2:$R$476,0),2),"")</f>
        <v>Klippan-Ljungbyhed-Östra Ljungby</v>
      </c>
      <c r="D142">
        <f>IFERROR(VLOOKUP($C142,'Miljövärden urval för publ'!$B$2:$H$490,MATCH(D$4,'Miljövärden urval för publ'!$B$2:$H$2,0),FALSE),"")</f>
        <v>0.29987000000000003</v>
      </c>
      <c r="E142">
        <f>IFERROR(VLOOKUP($C142,'Miljövärden urval för publ'!$B$2:$H$490,MATCH(E$4,'Miljövärden urval för publ'!$B$2:$H$2,0),FALSE),"")</f>
        <v>42.351999999999997</v>
      </c>
      <c r="F142">
        <f>IFERROR(VLOOKUP($C142,'Miljövärden urval för publ'!$B$2:$H$490,MATCH(F$4,'Miljövärden urval för publ'!$B$2:$H$2,0),FALSE),"")</f>
        <v>14.975</v>
      </c>
      <c r="G142">
        <f>IFERROR(VLOOKUP($C142,'Miljövärden urval för publ'!$B$2:$H$490,MATCH(G$4,'Miljövärden urval för publ'!$B$2:$H$2,0),FALSE),"")</f>
        <v>0.119467</v>
      </c>
      <c r="J142">
        <f t="shared" si="10"/>
        <v>54</v>
      </c>
      <c r="M142">
        <v>138</v>
      </c>
      <c r="N142" t="str">
        <f t="shared" si="11"/>
        <v/>
      </c>
      <c r="P142" s="20">
        <f t="shared" si="12"/>
        <v>8</v>
      </c>
      <c r="Q142" s="15" t="str">
        <f t="shared" si="9"/>
        <v/>
      </c>
    </row>
    <row r="143" spans="1:17" x14ac:dyDescent="0.25">
      <c r="A143" s="18">
        <v>140</v>
      </c>
      <c r="B143" t="str">
        <f>IFERROR(INDEX('Miljövärden urval för publ'!$A$2:$AA$475,MATCH($A143,'Miljövärden urval för publ'!$R$2:$R$476,0),1),"")</f>
        <v>Kungälv Energi AB</v>
      </c>
      <c r="C143" t="str">
        <f>IFERROR(INDEX('Miljövärden urval för publ'!$A$2:$AA$475,MATCH($A143,'Miljövärden urval för publ'!$R$2:$R$476,0),2),"")</f>
        <v>HVC Kode</v>
      </c>
      <c r="D143">
        <f>IFERROR(VLOOKUP($C143,'Miljövärden urval för publ'!$B$2:$H$490,MATCH(D$4,'Miljövärden urval för publ'!$B$2:$H$2,0),FALSE),"")</f>
        <v>0.17708699999999999</v>
      </c>
      <c r="E143">
        <f>IFERROR(VLOOKUP($C143,'Miljövärden urval för publ'!$B$2:$H$490,MATCH(E$4,'Miljövärden urval för publ'!$B$2:$H$2,0),FALSE),"")</f>
        <v>10.7918</v>
      </c>
      <c r="F143">
        <f>IFERROR(VLOOKUP($C143,'Miljövärden urval för publ'!$B$2:$H$490,MATCH(F$4,'Miljövärden urval för publ'!$B$2:$H$2,0),FALSE),"")</f>
        <v>16.5565</v>
      </c>
      <c r="G143">
        <f>IFERROR(VLOOKUP($C143,'Miljövärden urval för publ'!$B$2:$H$490,MATCH(G$4,'Miljövärden urval för publ'!$B$2:$H$2,0),FALSE),"")</f>
        <v>1.01283E-2</v>
      </c>
      <c r="J143">
        <f t="shared" si="10"/>
        <v>55</v>
      </c>
      <c r="M143">
        <v>139</v>
      </c>
      <c r="N143" t="str">
        <f t="shared" si="11"/>
        <v/>
      </c>
      <c r="P143" s="20">
        <f t="shared" si="12"/>
        <v>8</v>
      </c>
      <c r="Q143" s="15" t="str">
        <f t="shared" si="9"/>
        <v/>
      </c>
    </row>
    <row r="144" spans="1:17" x14ac:dyDescent="0.25">
      <c r="A144" s="18">
        <v>141</v>
      </c>
      <c r="B144" t="str">
        <f>IFERROR(INDEX('Miljövärden urval för publ'!$A$2:$AA$475,MATCH($A144,'Miljövärden urval för publ'!$R$2:$R$476,0),1),"")</f>
        <v>Kungälv Energi AB</v>
      </c>
      <c r="C144" t="str">
        <f>IFERROR(INDEX('Miljövärden urval för publ'!$A$2:$AA$475,MATCH($A144,'Miljövärden urval för publ'!$R$2:$R$476,0),2),"")</f>
        <v>HVC Kärna</v>
      </c>
      <c r="D144">
        <f>IFERROR(VLOOKUP($C144,'Miljövärden urval för publ'!$B$2:$H$490,MATCH(D$4,'Miljövärden urval för publ'!$B$2:$H$2,0),FALSE),"")</f>
        <v>0.19797799999999999</v>
      </c>
      <c r="E144">
        <f>IFERROR(VLOOKUP($C144,'Miljövärden urval för publ'!$B$2:$H$490,MATCH(E$4,'Miljövärden urval för publ'!$B$2:$H$2,0),FALSE),"")</f>
        <v>13.3048</v>
      </c>
      <c r="F144">
        <f>IFERROR(VLOOKUP($C144,'Miljövärden urval för publ'!$B$2:$H$490,MATCH(F$4,'Miljövärden urval för publ'!$B$2:$H$2,0),FALSE),"")</f>
        <v>16.692799999999998</v>
      </c>
      <c r="G144">
        <f>IFERROR(VLOOKUP($C144,'Miljövärden urval för publ'!$B$2:$H$490,MATCH(G$4,'Miljövärden urval för publ'!$B$2:$H$2,0),FALSE),"")</f>
        <v>1.7256299999999999E-2</v>
      </c>
      <c r="J144">
        <f t="shared" si="10"/>
        <v>55</v>
      </c>
      <c r="M144">
        <v>140</v>
      </c>
      <c r="N144" t="str">
        <f t="shared" si="11"/>
        <v/>
      </c>
      <c r="P144" s="20">
        <f t="shared" si="12"/>
        <v>8</v>
      </c>
      <c r="Q144" s="15" t="str">
        <f t="shared" si="9"/>
        <v/>
      </c>
    </row>
    <row r="145" spans="1:17" x14ac:dyDescent="0.25">
      <c r="A145" s="18">
        <v>142</v>
      </c>
      <c r="B145" t="str">
        <f>IFERROR(INDEX('Miljövärden urval för publ'!$A$2:$AA$475,MATCH($A145,'Miljövärden urval för publ'!$R$2:$R$476,0),1),"")</f>
        <v>Kungälv Energi AB</v>
      </c>
      <c r="C145" t="str">
        <f>IFERROR(INDEX('Miljövärden urval för publ'!$A$2:$AA$475,MATCH($A145,'Miljövärden urval för publ'!$R$2:$R$476,0),2),"")</f>
        <v>HVC Stålkullen</v>
      </c>
      <c r="D145">
        <f>IFERROR(VLOOKUP($C145,'Miljövärden urval för publ'!$B$2:$H$490,MATCH(D$4,'Miljövärden urval för publ'!$B$2:$H$2,0),FALSE),"")</f>
        <v>0.15751000000000001</v>
      </c>
      <c r="E145">
        <f>IFERROR(VLOOKUP($C145,'Miljövärden urval för publ'!$B$2:$H$490,MATCH(E$4,'Miljövärden urval för publ'!$B$2:$H$2,0),FALSE),"")</f>
        <v>9.3347200000000008</v>
      </c>
      <c r="F145">
        <f>IFERROR(VLOOKUP($C145,'Miljövärden urval för publ'!$B$2:$H$490,MATCH(F$4,'Miljövärden urval för publ'!$B$2:$H$2,0),FALSE),"")</f>
        <v>15.268000000000001</v>
      </c>
      <c r="G145">
        <f>IFERROR(VLOOKUP($C145,'Miljövärden urval för publ'!$B$2:$H$490,MATCH(G$4,'Miljövärden urval för publ'!$B$2:$H$2,0),FALSE),"")</f>
        <v>8.1419000000000005E-3</v>
      </c>
      <c r="J145">
        <f t="shared" si="10"/>
        <v>55</v>
      </c>
      <c r="M145">
        <v>141</v>
      </c>
      <c r="N145" t="str">
        <f t="shared" si="11"/>
        <v/>
      </c>
      <c r="P145" s="20">
        <f t="shared" si="12"/>
        <v>8</v>
      </c>
      <c r="Q145" s="15" t="str">
        <f t="shared" si="9"/>
        <v/>
      </c>
    </row>
    <row r="146" spans="1:17" x14ac:dyDescent="0.25">
      <c r="A146" s="18">
        <v>143</v>
      </c>
      <c r="B146" t="str">
        <f>IFERROR(INDEX('Miljövärden urval för publ'!$A$2:$AA$475,MATCH($A146,'Miljövärden urval för publ'!$R$2:$R$476,0),1),"")</f>
        <v>Kungälv Energi AB</v>
      </c>
      <c r="C146" t="str">
        <f>IFERROR(INDEX('Miljövärden urval för publ'!$A$2:$AA$475,MATCH($A146,'Miljövärden urval för publ'!$R$2:$R$476,0),2),"")</f>
        <v>Kungälv</v>
      </c>
      <c r="D146">
        <f>IFERROR(VLOOKUP($C146,'Miljövärden urval för publ'!$B$2:$H$490,MATCH(D$4,'Miljövärden urval för publ'!$B$2:$H$2,0),FALSE),"")</f>
        <v>0.13275300000000001</v>
      </c>
      <c r="E146">
        <f>IFERROR(VLOOKUP($C146,'Miljövärden urval för publ'!$B$2:$H$490,MATCH(E$4,'Miljövärden urval för publ'!$B$2:$H$2,0),FALSE),"")</f>
        <v>23.9312</v>
      </c>
      <c r="F146">
        <f>IFERROR(VLOOKUP($C146,'Miljövärden urval för publ'!$B$2:$H$490,MATCH(F$4,'Miljövärden urval för publ'!$B$2:$H$2,0),FALSE),"")</f>
        <v>7.4451700000000001</v>
      </c>
      <c r="G146">
        <f>IFERROR(VLOOKUP($C146,'Miljövärden urval för publ'!$B$2:$H$490,MATCH(G$4,'Miljövärden urval för publ'!$B$2:$H$2,0),FALSE),"")</f>
        <v>2.6734899999999999E-2</v>
      </c>
      <c r="J146">
        <f t="shared" si="10"/>
        <v>55</v>
      </c>
      <c r="M146">
        <v>142</v>
      </c>
      <c r="N146" t="str">
        <f t="shared" si="11"/>
        <v/>
      </c>
      <c r="P146" s="20">
        <f t="shared" si="12"/>
        <v>8</v>
      </c>
      <c r="Q146" s="15" t="str">
        <f t="shared" si="9"/>
        <v/>
      </c>
    </row>
    <row r="147" spans="1:17" x14ac:dyDescent="0.25">
      <c r="A147" s="18">
        <v>144</v>
      </c>
      <c r="B147" t="str">
        <f>IFERROR(INDEX('Miljövärden urval för publ'!$A$2:$AA$475,MATCH($A147,'Miljövärden urval för publ'!$R$2:$R$476,0),1),"")</f>
        <v>Köpings kommun</v>
      </c>
      <c r="C147" t="str">
        <f>IFERROR(INDEX('Miljövärden urval för publ'!$A$2:$AA$475,MATCH($A147,'Miljövärden urval för publ'!$R$2:$R$476,0),2),"")</f>
        <v>Kolsva</v>
      </c>
      <c r="D147">
        <f>IFERROR(VLOOKUP($C147,'Miljövärden urval för publ'!$B$2:$H$490,MATCH(D$4,'Miljövärden urval för publ'!$B$2:$H$2,0),FALSE),"")</f>
        <v>0.172185</v>
      </c>
      <c r="E147">
        <f>IFERROR(VLOOKUP($C147,'Miljövärden urval för publ'!$B$2:$H$490,MATCH(E$4,'Miljövärden urval för publ'!$B$2:$H$2,0),FALSE),"")</f>
        <v>7.53965</v>
      </c>
      <c r="F147">
        <f>IFERROR(VLOOKUP($C147,'Miljövärden urval för publ'!$B$2:$H$490,MATCH(F$4,'Miljövärden urval för publ'!$B$2:$H$2,0),FALSE),"")</f>
        <v>16.388999999999999</v>
      </c>
      <c r="G147">
        <f>IFERROR(VLOOKUP($C147,'Miljövärden urval för publ'!$B$2:$H$490,MATCH(G$4,'Miljövärden urval för publ'!$B$2:$H$2,0),FALSE),"")</f>
        <v>0</v>
      </c>
      <c r="J147">
        <f t="shared" si="10"/>
        <v>56</v>
      </c>
      <c r="M147">
        <v>143</v>
      </c>
      <c r="N147" t="str">
        <f t="shared" si="11"/>
        <v/>
      </c>
      <c r="P147" s="20">
        <f t="shared" si="12"/>
        <v>8</v>
      </c>
      <c r="Q147" s="15" t="str">
        <f t="shared" si="9"/>
        <v/>
      </c>
    </row>
    <row r="148" spans="1:17" x14ac:dyDescent="0.25">
      <c r="A148" s="18">
        <v>145</v>
      </c>
      <c r="B148" t="str">
        <f>IFERROR(INDEX('Miljövärden urval för publ'!$A$2:$AA$475,MATCH($A148,'Miljövärden urval för publ'!$R$2:$R$476,0),1),"")</f>
        <v>Köpings kommun</v>
      </c>
      <c r="C148" t="str">
        <f>IFERROR(INDEX('Miljövärden urval för publ'!$A$2:$AA$475,MATCH($A148,'Miljövärden urval för publ'!$R$2:$R$476,0),2),"")</f>
        <v>Köping</v>
      </c>
      <c r="D148">
        <f>IFERROR(VLOOKUP($C148,'Miljövärden urval för publ'!$B$2:$H$490,MATCH(D$4,'Miljövärden urval för publ'!$B$2:$H$2,0),FALSE),"")</f>
        <v>3.5433899999999997E-2</v>
      </c>
      <c r="E148">
        <f>IFERROR(VLOOKUP($C148,'Miljövärden urval för publ'!$B$2:$H$490,MATCH(E$4,'Miljövärden urval för publ'!$B$2:$H$2,0),FALSE),"")</f>
        <v>37.458300000000001</v>
      </c>
      <c r="F148">
        <f>IFERROR(VLOOKUP($C148,'Miljövärden urval för publ'!$B$2:$H$490,MATCH(F$4,'Miljövärden urval för publ'!$B$2:$H$2,0),FALSE),"")</f>
        <v>2.22925</v>
      </c>
      <c r="G148">
        <f>IFERROR(VLOOKUP($C148,'Miljövärden urval för publ'!$B$2:$H$490,MATCH(G$4,'Miljövärden urval för publ'!$B$2:$H$2,0),FALSE),"")</f>
        <v>1.8159799999999999E-4</v>
      </c>
      <c r="J148">
        <f t="shared" si="10"/>
        <v>56</v>
      </c>
      <c r="M148">
        <v>144</v>
      </c>
      <c r="N148" t="str">
        <f t="shared" si="11"/>
        <v/>
      </c>
      <c r="P148" s="20">
        <f t="shared" si="12"/>
        <v>8</v>
      </c>
      <c r="Q148" s="15" t="str">
        <f t="shared" si="9"/>
        <v/>
      </c>
    </row>
    <row r="149" spans="1:17" x14ac:dyDescent="0.25">
      <c r="A149" s="18">
        <v>146</v>
      </c>
      <c r="B149" t="str">
        <f>IFERROR(INDEX('Miljövärden urval för publ'!$A$2:$AA$475,MATCH($A149,'Miljövärden urval för publ'!$R$2:$R$476,0),1),"")</f>
        <v>Landskrona Energi AB</v>
      </c>
      <c r="C149" t="str">
        <f>IFERROR(INDEX('Miljövärden urval för publ'!$A$2:$AA$475,MATCH($A149,'Miljövärden urval för publ'!$R$2:$R$476,0),2),"")</f>
        <v>Landskrona</v>
      </c>
      <c r="D149">
        <f>IFERROR(VLOOKUP($C149,'Miljövärden urval för publ'!$B$2:$H$490,MATCH(D$4,'Miljövärden urval för publ'!$B$2:$H$2,0),FALSE),"")</f>
        <v>8.4973900000000005E-2</v>
      </c>
      <c r="E149">
        <f>IFERROR(VLOOKUP($C149,'Miljövärden urval för publ'!$B$2:$H$490,MATCH(E$4,'Miljövärden urval för publ'!$B$2:$H$2,0),FALSE),"")</f>
        <v>46.208599999999997</v>
      </c>
      <c r="F149">
        <f>IFERROR(VLOOKUP($C149,'Miljövärden urval för publ'!$B$2:$H$490,MATCH(F$4,'Miljövärden urval för publ'!$B$2:$H$2,0),FALSE),"")</f>
        <v>3.94814</v>
      </c>
      <c r="G149">
        <f>IFERROR(VLOOKUP($C149,'Miljövärden urval för publ'!$B$2:$H$490,MATCH(G$4,'Miljövärden urval för publ'!$B$2:$H$2,0),FALSE),"")</f>
        <v>6.1553500000000004E-3</v>
      </c>
      <c r="J149">
        <f t="shared" si="10"/>
        <v>57</v>
      </c>
      <c r="M149">
        <v>145</v>
      </c>
      <c r="N149" t="str">
        <f t="shared" si="11"/>
        <v/>
      </c>
      <c r="P149" s="20">
        <f t="shared" si="12"/>
        <v>8</v>
      </c>
      <c r="Q149" s="15" t="str">
        <f t="shared" si="9"/>
        <v/>
      </c>
    </row>
    <row r="150" spans="1:17" x14ac:dyDescent="0.25">
      <c r="A150" s="18">
        <v>147</v>
      </c>
      <c r="B150" t="str">
        <f>IFERROR(INDEX('Miljövärden urval för publ'!$A$2:$AA$475,MATCH($A150,'Miljövärden urval för publ'!$R$2:$R$476,0),1),"")</f>
        <v>Lantmännen Agrovärme AB</v>
      </c>
      <c r="C150" t="str">
        <f>IFERROR(INDEX('Miljövärden urval för publ'!$A$2:$AA$475,MATCH($A150,'Miljövärden urval för publ'!$R$2:$R$476,0),2),"")</f>
        <v>Bjärnum</v>
      </c>
      <c r="D150">
        <f>IFERROR(VLOOKUP($C150,'Miljövärden urval för publ'!$B$2:$H$490,MATCH(D$4,'Miljövärden urval för publ'!$B$2:$H$2,0),FALSE),"")</f>
        <v>0.341146</v>
      </c>
      <c r="E150">
        <f>IFERROR(VLOOKUP($C150,'Miljövärden urval för publ'!$B$2:$H$490,MATCH(E$4,'Miljövärden urval för publ'!$B$2:$H$2,0),FALSE),"")</f>
        <v>55.616300000000003</v>
      </c>
      <c r="F150">
        <f>IFERROR(VLOOKUP($C150,'Miljövärden urval för publ'!$B$2:$H$490,MATCH(F$4,'Miljövärden urval för publ'!$B$2:$H$2,0),FALSE),"")</f>
        <v>17.714600000000001</v>
      </c>
      <c r="G150">
        <f>IFERROR(VLOOKUP($C150,'Miljövärden urval för publ'!$B$2:$H$490,MATCH(G$4,'Miljövärden urval för publ'!$B$2:$H$2,0),FALSE),"")</f>
        <v>0.13025800000000001</v>
      </c>
      <c r="J150">
        <f t="shared" si="10"/>
        <v>58</v>
      </c>
      <c r="M150">
        <v>146</v>
      </c>
      <c r="N150" t="str">
        <f t="shared" si="11"/>
        <v/>
      </c>
      <c r="P150" s="20">
        <f t="shared" si="12"/>
        <v>8</v>
      </c>
      <c r="Q150" s="15" t="str">
        <f t="shared" si="9"/>
        <v/>
      </c>
    </row>
    <row r="151" spans="1:17" x14ac:dyDescent="0.25">
      <c r="A151" s="18">
        <v>148</v>
      </c>
      <c r="B151" t="str">
        <f>IFERROR(INDEX('Miljövärden urval för publ'!$A$2:$AA$475,MATCH($A151,'Miljövärden urval för publ'!$R$2:$R$476,0),1),"")</f>
        <v>Lantmännen Agrovärme AB</v>
      </c>
      <c r="C151" t="str">
        <f>IFERROR(INDEX('Miljövärden urval för publ'!$A$2:$AA$475,MATCH($A151,'Miljövärden urval för publ'!$R$2:$R$476,0),2),"")</f>
        <v>Ed</v>
      </c>
      <c r="D151">
        <f>IFERROR(VLOOKUP($C151,'Miljövärden urval för publ'!$B$2:$H$490,MATCH(D$4,'Miljövärden urval för publ'!$B$2:$H$2,0),FALSE),"")</f>
        <v>0.13800899999999999</v>
      </c>
      <c r="E151">
        <f>IFERROR(VLOOKUP($C151,'Miljövärden urval för publ'!$B$2:$H$490,MATCH(E$4,'Miljövärden urval för publ'!$B$2:$H$2,0),FALSE),"")</f>
        <v>30.890899999999998</v>
      </c>
      <c r="F151">
        <f>IFERROR(VLOOKUP($C151,'Miljövärden urval för publ'!$B$2:$H$490,MATCH(F$4,'Miljövärden urval för publ'!$B$2:$H$2,0),FALSE),"")</f>
        <v>10.648400000000001</v>
      </c>
      <c r="G151">
        <f>IFERROR(VLOOKUP($C151,'Miljövärden urval för publ'!$B$2:$H$490,MATCH(G$4,'Miljövärden urval för publ'!$B$2:$H$2,0),FALSE),"")</f>
        <v>4.9611799999999998E-2</v>
      </c>
      <c r="J151">
        <f t="shared" si="10"/>
        <v>58</v>
      </c>
      <c r="M151">
        <v>147</v>
      </c>
      <c r="N151" t="str">
        <f t="shared" si="11"/>
        <v/>
      </c>
      <c r="P151" s="20">
        <f t="shared" si="12"/>
        <v>8</v>
      </c>
      <c r="Q151" s="15" t="str">
        <f t="shared" si="9"/>
        <v/>
      </c>
    </row>
    <row r="152" spans="1:17" x14ac:dyDescent="0.25">
      <c r="A152" s="18">
        <v>149</v>
      </c>
      <c r="B152" t="str">
        <f>IFERROR(INDEX('Miljövärden urval för publ'!$A$2:$AA$475,MATCH($A152,'Miljövärden urval för publ'!$R$2:$R$476,0),1),"")</f>
        <v>Lantmännen Agrovärme AB</v>
      </c>
      <c r="C152" t="str">
        <f>IFERROR(INDEX('Miljövärden urval för publ'!$A$2:$AA$475,MATCH($A152,'Miljövärden urval för publ'!$R$2:$R$476,0),2),"")</f>
        <v>Grästorp</v>
      </c>
      <c r="D152">
        <f>IFERROR(VLOOKUP($C152,'Miljövärden urval för publ'!$B$2:$H$490,MATCH(D$4,'Miljövärden urval för publ'!$B$2:$H$2,0),FALSE),"")</f>
        <v>0.44703500000000002</v>
      </c>
      <c r="E152">
        <f>IFERROR(VLOOKUP($C152,'Miljövärden urval för publ'!$B$2:$H$490,MATCH(E$4,'Miljövärden urval för publ'!$B$2:$H$2,0),FALSE),"")</f>
        <v>22.344200000000001</v>
      </c>
      <c r="F152">
        <f>IFERROR(VLOOKUP($C152,'Miljövärden urval för publ'!$B$2:$H$490,MATCH(F$4,'Miljövärden urval för publ'!$B$2:$H$2,0),FALSE),"")</f>
        <v>16.915199999999999</v>
      </c>
      <c r="G152">
        <f>IFERROR(VLOOKUP($C152,'Miljövärden urval för publ'!$B$2:$H$490,MATCH(G$4,'Miljövärden urval för publ'!$B$2:$H$2,0),FALSE),"")</f>
        <v>2.87631E-2</v>
      </c>
      <c r="J152">
        <f t="shared" si="10"/>
        <v>58</v>
      </c>
      <c r="M152">
        <v>148</v>
      </c>
      <c r="N152" t="str">
        <f t="shared" si="11"/>
        <v/>
      </c>
      <c r="P152" s="20">
        <f t="shared" si="12"/>
        <v>8</v>
      </c>
      <c r="Q152" s="15" t="str">
        <f t="shared" si="9"/>
        <v/>
      </c>
    </row>
    <row r="153" spans="1:17" x14ac:dyDescent="0.25">
      <c r="A153" s="18">
        <v>150</v>
      </c>
      <c r="B153" t="str">
        <f>IFERROR(INDEX('Miljövärden urval för publ'!$A$2:$AA$475,MATCH($A153,'Miljövärden urval för publ'!$R$2:$R$476,0),1),"")</f>
        <v>Lantmännen Agrovärme AB</v>
      </c>
      <c r="C153" t="str">
        <f>IFERROR(INDEX('Miljövärden urval för publ'!$A$2:$AA$475,MATCH($A153,'Miljövärden urval för publ'!$R$2:$R$476,0),2),"")</f>
        <v>Horred</v>
      </c>
      <c r="D153">
        <f>IFERROR(VLOOKUP($C153,'Miljövärden urval för publ'!$B$2:$H$490,MATCH(D$4,'Miljövärden urval för publ'!$B$2:$H$2,0),FALSE),"")</f>
        <v>0.220247</v>
      </c>
      <c r="E153">
        <f>IFERROR(VLOOKUP($C153,'Miljövärden urval för publ'!$B$2:$H$490,MATCH(E$4,'Miljövärden urval för publ'!$B$2:$H$2,0),FALSE),"")</f>
        <v>19.9587</v>
      </c>
      <c r="F153">
        <f>IFERROR(VLOOKUP($C153,'Miljövärden urval för publ'!$B$2:$H$490,MATCH(F$4,'Miljövärden urval för publ'!$B$2:$H$2,0),FALSE),"")</f>
        <v>19.035299999999999</v>
      </c>
      <c r="G153">
        <f>IFERROR(VLOOKUP($C153,'Miljövärden urval för publ'!$B$2:$H$490,MATCH(G$4,'Miljövärden urval för publ'!$B$2:$H$2,0),FALSE),"")</f>
        <v>2.9919000000000001E-2</v>
      </c>
      <c r="J153">
        <f t="shared" si="10"/>
        <v>58</v>
      </c>
      <c r="M153">
        <v>149</v>
      </c>
      <c r="N153" t="str">
        <f t="shared" si="11"/>
        <v/>
      </c>
      <c r="P153" s="20">
        <f t="shared" si="12"/>
        <v>8</v>
      </c>
      <c r="Q153" s="15" t="str">
        <f t="shared" si="9"/>
        <v/>
      </c>
    </row>
    <row r="154" spans="1:17" x14ac:dyDescent="0.25">
      <c r="A154" s="18">
        <v>151</v>
      </c>
      <c r="B154" t="str">
        <f>IFERROR(INDEX('Miljövärden urval för publ'!$A$2:$AA$475,MATCH($A154,'Miljövärden urval för publ'!$R$2:$R$476,0),1),"")</f>
        <v>Lantmännen Agrovärme AB</v>
      </c>
      <c r="C154" t="str">
        <f>IFERROR(INDEX('Miljövärden urval för publ'!$A$2:$AA$475,MATCH($A154,'Miljövärden urval för publ'!$R$2:$R$476,0),2),"")</f>
        <v>Kvänum</v>
      </c>
      <c r="D154">
        <f>IFERROR(VLOOKUP($C154,'Miljövärden urval för publ'!$B$2:$H$490,MATCH(D$4,'Miljövärden urval för publ'!$B$2:$H$2,0),FALSE),"")</f>
        <v>0.69810899999999998</v>
      </c>
      <c r="E154">
        <f>IFERROR(VLOOKUP($C154,'Miljövärden urval för publ'!$B$2:$H$490,MATCH(E$4,'Miljövärden urval för publ'!$B$2:$H$2,0),FALSE),"")</f>
        <v>9.2657299999999996</v>
      </c>
      <c r="F154">
        <f>IFERROR(VLOOKUP($C154,'Miljövärden urval för publ'!$B$2:$H$490,MATCH(F$4,'Miljövärden urval för publ'!$B$2:$H$2,0),FALSE),"")</f>
        <v>24.616900000000001</v>
      </c>
      <c r="G154">
        <f>IFERROR(VLOOKUP($C154,'Miljövärden urval för publ'!$B$2:$H$490,MATCH(G$4,'Miljövärden urval för publ'!$B$2:$H$2,0),FALSE),"")</f>
        <v>3.0809000000000001E-4</v>
      </c>
      <c r="J154">
        <f t="shared" si="10"/>
        <v>58</v>
      </c>
      <c r="M154">
        <v>150</v>
      </c>
      <c r="N154" t="str">
        <f t="shared" si="11"/>
        <v/>
      </c>
      <c r="P154" s="20">
        <f t="shared" si="12"/>
        <v>8</v>
      </c>
      <c r="Q154" s="15" t="str">
        <f t="shared" si="9"/>
        <v/>
      </c>
    </row>
    <row r="155" spans="1:17" x14ac:dyDescent="0.25">
      <c r="A155" s="18">
        <v>152</v>
      </c>
      <c r="B155" t="str">
        <f>IFERROR(INDEX('Miljövärden urval för publ'!$A$2:$AA$475,MATCH($A155,'Miljövärden urval för publ'!$R$2:$R$476,0),1),"")</f>
        <v>Lantmännen Agrovärme AB</v>
      </c>
      <c r="C155" t="str">
        <f>IFERROR(INDEX('Miljövärden urval för publ'!$A$2:$AA$475,MATCH($A155,'Miljövärden urval för publ'!$R$2:$R$476,0),2),"")</f>
        <v>Skurup</v>
      </c>
      <c r="D155">
        <f>IFERROR(VLOOKUP($C155,'Miljövärden urval för publ'!$B$2:$H$490,MATCH(D$4,'Miljövärden urval för publ'!$B$2:$H$2,0),FALSE),"")</f>
        <v>1.0778000000000001</v>
      </c>
      <c r="E155">
        <f>IFERROR(VLOOKUP($C155,'Miljövärden urval för publ'!$B$2:$H$490,MATCH(E$4,'Miljövärden urval för publ'!$B$2:$H$2,0),FALSE),"")</f>
        <v>14.332100000000001</v>
      </c>
      <c r="F155">
        <f>IFERROR(VLOOKUP($C155,'Miljövärden urval för publ'!$B$2:$H$490,MATCH(F$4,'Miljövärden urval för publ'!$B$2:$H$2,0),FALSE),"")</f>
        <v>30.5671</v>
      </c>
      <c r="G155">
        <f>IFERROR(VLOOKUP($C155,'Miljövärden urval för publ'!$B$2:$H$490,MATCH(G$4,'Miljövärden urval för publ'!$B$2:$H$2,0),FALSE),"")</f>
        <v>1.2304900000000001E-2</v>
      </c>
      <c r="J155">
        <f t="shared" si="10"/>
        <v>58</v>
      </c>
      <c r="M155">
        <v>151</v>
      </c>
      <c r="N155" t="str">
        <f t="shared" si="11"/>
        <v/>
      </c>
      <c r="P155" s="20">
        <f t="shared" si="12"/>
        <v>8</v>
      </c>
      <c r="Q155" s="15" t="str">
        <f t="shared" si="9"/>
        <v/>
      </c>
    </row>
    <row r="156" spans="1:17" x14ac:dyDescent="0.25">
      <c r="A156" s="18">
        <v>153</v>
      </c>
      <c r="B156" t="str">
        <f>IFERROR(INDEX('Miljövärden urval för publ'!$A$2:$AA$475,MATCH($A156,'Miljövärden urval för publ'!$R$2:$R$476,0),1),"")</f>
        <v>Lantmännen Agrovärme AB</v>
      </c>
      <c r="C156" t="str">
        <f>IFERROR(INDEX('Miljövärden urval för publ'!$A$2:$AA$475,MATCH($A156,'Miljövärden urval för publ'!$R$2:$R$476,0),2),"")</f>
        <v>Ödeshög</v>
      </c>
      <c r="D156">
        <f>IFERROR(VLOOKUP($C156,'Miljövärden urval för publ'!$B$2:$H$490,MATCH(D$4,'Miljövärden urval för publ'!$B$2:$H$2,0),FALSE),"")</f>
        <v>8.4681000000000006E-2</v>
      </c>
      <c r="E156">
        <f>IFERROR(VLOOKUP($C156,'Miljövärden urval för publ'!$B$2:$H$490,MATCH(E$4,'Miljövärden urval för publ'!$B$2:$H$2,0),FALSE),"")</f>
        <v>17.378599999999999</v>
      </c>
      <c r="F156">
        <f>IFERROR(VLOOKUP($C156,'Miljövärden urval för publ'!$B$2:$H$490,MATCH(F$4,'Miljövärden urval för publ'!$B$2:$H$2,0),FALSE),"")</f>
        <v>8.9163599999999992</v>
      </c>
      <c r="G156">
        <f>IFERROR(VLOOKUP($C156,'Miljövärden urval för publ'!$B$2:$H$490,MATCH(G$4,'Miljövärden urval för publ'!$B$2:$H$2,0),FALSE),"")</f>
        <v>1.80197E-2</v>
      </c>
      <c r="J156">
        <f t="shared" si="10"/>
        <v>58</v>
      </c>
      <c r="M156">
        <v>152</v>
      </c>
      <c r="N156" t="str">
        <f t="shared" si="11"/>
        <v/>
      </c>
      <c r="P156" s="20">
        <f t="shared" si="12"/>
        <v>8</v>
      </c>
      <c r="Q156" s="15" t="str">
        <f t="shared" si="9"/>
        <v/>
      </c>
    </row>
    <row r="157" spans="1:17" x14ac:dyDescent="0.25">
      <c r="A157" s="18">
        <v>154</v>
      </c>
      <c r="B157" t="str">
        <f>IFERROR(INDEX('Miljövärden urval för publ'!$A$2:$AA$475,MATCH($A157,'Miljövärden urval för publ'!$R$2:$R$476,0),1),"")</f>
        <v>Lantmännen Agrovärme AB</v>
      </c>
      <c r="C157" t="str">
        <f>IFERROR(INDEX('Miljövärden urval för publ'!$A$2:$AA$475,MATCH($A157,'Miljövärden urval för publ'!$R$2:$R$476,0),2),"")</f>
        <v>Örsundsbro</v>
      </c>
      <c r="D157">
        <f>IFERROR(VLOOKUP($C157,'Miljövärden urval för publ'!$B$2:$H$490,MATCH(D$4,'Miljövärden urval för publ'!$B$2:$H$2,0),FALSE),"")</f>
        <v>0.114049</v>
      </c>
      <c r="E157">
        <f>IFERROR(VLOOKUP($C157,'Miljövärden urval för publ'!$B$2:$H$490,MATCH(E$4,'Miljövärden urval för publ'!$B$2:$H$2,0),FALSE),"")</f>
        <v>22.972799999999999</v>
      </c>
      <c r="F157">
        <f>IFERROR(VLOOKUP($C157,'Miljövärden urval för publ'!$B$2:$H$490,MATCH(F$4,'Miljövärden urval för publ'!$B$2:$H$2,0),FALSE),"")</f>
        <v>10.521800000000001</v>
      </c>
      <c r="G157">
        <f>IFERROR(VLOOKUP($C157,'Miljövärden urval för publ'!$B$2:$H$490,MATCH(G$4,'Miljövärden urval för publ'!$B$2:$H$2,0),FALSE),"")</f>
        <v>2.5654699999999999E-2</v>
      </c>
      <c r="J157">
        <f t="shared" si="10"/>
        <v>58</v>
      </c>
      <c r="M157">
        <v>153</v>
      </c>
      <c r="N157" t="str">
        <f t="shared" si="11"/>
        <v/>
      </c>
      <c r="P157" s="20">
        <f t="shared" si="12"/>
        <v>8</v>
      </c>
      <c r="Q157" s="15" t="str">
        <f t="shared" si="9"/>
        <v/>
      </c>
    </row>
    <row r="158" spans="1:17" x14ac:dyDescent="0.25">
      <c r="A158" s="18">
        <v>155</v>
      </c>
      <c r="B158" t="str">
        <f>IFERROR(INDEX('Miljövärden urval för publ'!$A$2:$AA$475,MATCH($A158,'Miljövärden urval för publ'!$R$2:$R$476,0),1),"")</f>
        <v>Laxå Värme AB</v>
      </c>
      <c r="C158" t="str">
        <f>IFERROR(INDEX('Miljövärden urval för publ'!$A$2:$AA$475,MATCH($A158,'Miljövärden urval för publ'!$R$2:$R$476,0),2),"")</f>
        <v>Laxå</v>
      </c>
      <c r="D158">
        <f>IFERROR(VLOOKUP($C158,'Miljövärden urval för publ'!$B$2:$H$490,MATCH(D$4,'Miljövärden urval för publ'!$B$2:$H$2,0),FALSE),"")</f>
        <v>0.18617400000000001</v>
      </c>
      <c r="E158">
        <f>IFERROR(VLOOKUP($C158,'Miljövärden urval för publ'!$B$2:$H$490,MATCH(E$4,'Miljövärden urval för publ'!$B$2:$H$2,0),FALSE),"")</f>
        <v>15.876300000000001</v>
      </c>
      <c r="F158">
        <f>IFERROR(VLOOKUP($C158,'Miljövärden urval för publ'!$B$2:$H$490,MATCH(F$4,'Miljövärden urval för publ'!$B$2:$H$2,0),FALSE),"")</f>
        <v>16.331600000000002</v>
      </c>
      <c r="G158">
        <f>IFERROR(VLOOKUP($C158,'Miljövärden urval för publ'!$B$2:$H$490,MATCH(G$4,'Miljövärden urval för publ'!$B$2:$H$2,0),FALSE),"")</f>
        <v>1.7156899999999999E-2</v>
      </c>
      <c r="J158">
        <f t="shared" si="10"/>
        <v>59</v>
      </c>
      <c r="M158">
        <v>154</v>
      </c>
      <c r="N158" t="str">
        <f t="shared" si="11"/>
        <v/>
      </c>
      <c r="P158" s="20">
        <f t="shared" si="12"/>
        <v>8</v>
      </c>
      <c r="Q158" s="15" t="str">
        <f t="shared" si="9"/>
        <v/>
      </c>
    </row>
    <row r="159" spans="1:17" x14ac:dyDescent="0.25">
      <c r="A159" s="18">
        <v>156</v>
      </c>
      <c r="B159" t="str">
        <f>IFERROR(INDEX('Miljövärden urval för publ'!$A$2:$AA$475,MATCH($A159,'Miljövärden urval för publ'!$R$2:$R$476,0),1),"")</f>
        <v>Lerum Fjärrvärme AB</v>
      </c>
      <c r="C159" t="str">
        <f>IFERROR(INDEX('Miljövärden urval för publ'!$A$2:$AA$475,MATCH($A159,'Miljövärden urval för publ'!$R$2:$R$476,0),2),"")</f>
        <v>Floda</v>
      </c>
      <c r="D159">
        <f>IFERROR(VLOOKUP($C159,'Miljövärden urval för publ'!$B$2:$H$490,MATCH(D$4,'Miljövärden urval för publ'!$B$2:$H$2,0),FALSE),"")</f>
        <v>0.120217</v>
      </c>
      <c r="E159">
        <f>IFERROR(VLOOKUP($C159,'Miljövärden urval för publ'!$B$2:$H$490,MATCH(E$4,'Miljövärden urval för publ'!$B$2:$H$2,0),FALSE),"")</f>
        <v>24.6206</v>
      </c>
      <c r="F159">
        <f>IFERROR(VLOOKUP($C159,'Miljövärden urval för publ'!$B$2:$H$490,MATCH(F$4,'Miljövärden urval för publ'!$B$2:$H$2,0),FALSE),"")</f>
        <v>8.6327400000000001</v>
      </c>
      <c r="G159">
        <f>IFERROR(VLOOKUP($C159,'Miljövärden urval för publ'!$B$2:$H$490,MATCH(G$4,'Miljövärden urval för publ'!$B$2:$H$2,0),FALSE),"")</f>
        <v>2.1205499999999999E-2</v>
      </c>
      <c r="J159">
        <f t="shared" si="10"/>
        <v>60</v>
      </c>
      <c r="M159">
        <v>155</v>
      </c>
      <c r="N159" t="str">
        <f t="shared" si="11"/>
        <v/>
      </c>
      <c r="P159" s="20">
        <f t="shared" si="12"/>
        <v>8</v>
      </c>
      <c r="Q159" s="15" t="str">
        <f t="shared" si="9"/>
        <v/>
      </c>
    </row>
    <row r="160" spans="1:17" x14ac:dyDescent="0.25">
      <c r="A160" s="18">
        <v>157</v>
      </c>
      <c r="B160" t="str">
        <f>IFERROR(INDEX('Miljövärden urval för publ'!$A$2:$AA$475,MATCH($A160,'Miljövärden urval för publ'!$R$2:$R$476,0),1),"")</f>
        <v>Lerum Fjärrvärme AB</v>
      </c>
      <c r="C160" t="str">
        <f>IFERROR(INDEX('Miljövärden urval för publ'!$A$2:$AA$475,MATCH($A160,'Miljövärden urval för publ'!$R$2:$R$476,0),2),"")</f>
        <v>Gråbo</v>
      </c>
      <c r="D160">
        <f>IFERROR(VLOOKUP($C160,'Miljövärden urval för publ'!$B$2:$H$490,MATCH(D$4,'Miljövärden urval för publ'!$B$2:$H$2,0),FALSE),"")</f>
        <v>0.159667</v>
      </c>
      <c r="E160">
        <f>IFERROR(VLOOKUP($C160,'Miljövärden urval för publ'!$B$2:$H$490,MATCH(E$4,'Miljövärden urval för publ'!$B$2:$H$2,0),FALSE),"")</f>
        <v>11.216100000000001</v>
      </c>
      <c r="F160">
        <f>IFERROR(VLOOKUP($C160,'Miljövärden urval för publ'!$B$2:$H$490,MATCH(F$4,'Miljövärden urval för publ'!$B$2:$H$2,0),FALSE),"")</f>
        <v>17.215900000000001</v>
      </c>
      <c r="G160">
        <f>IFERROR(VLOOKUP($C160,'Miljövärden urval för publ'!$B$2:$H$490,MATCH(G$4,'Miljövärden urval för publ'!$B$2:$H$2,0),FALSE),"")</f>
        <v>1.01841E-2</v>
      </c>
      <c r="J160">
        <f t="shared" si="10"/>
        <v>60</v>
      </c>
      <c r="M160">
        <v>156</v>
      </c>
      <c r="N160" t="str">
        <f t="shared" si="11"/>
        <v/>
      </c>
      <c r="P160" s="20">
        <f t="shared" si="12"/>
        <v>8</v>
      </c>
      <c r="Q160" s="15" t="str">
        <f t="shared" si="9"/>
        <v/>
      </c>
    </row>
    <row r="161" spans="1:17" x14ac:dyDescent="0.25">
      <c r="A161" s="18">
        <v>158</v>
      </c>
      <c r="B161" t="str">
        <f>IFERROR(INDEX('Miljövärden urval för publ'!$A$2:$AA$475,MATCH($A161,'Miljövärden urval för publ'!$R$2:$R$476,0),1),"")</f>
        <v>Lerum Fjärrvärme AB</v>
      </c>
      <c r="C161" t="str">
        <f>IFERROR(INDEX('Miljövärden urval för publ'!$A$2:$AA$475,MATCH($A161,'Miljövärden urval för publ'!$R$2:$R$476,0),2),"")</f>
        <v>Lerum</v>
      </c>
      <c r="D161">
        <f>IFERROR(VLOOKUP($C161,'Miljövärden urval för publ'!$B$2:$H$490,MATCH(D$4,'Miljövärden urval för publ'!$B$2:$H$2,0),FALSE),"")</f>
        <v>0.10098699999999999</v>
      </c>
      <c r="E161">
        <f>IFERROR(VLOOKUP($C161,'Miljövärden urval för publ'!$B$2:$H$490,MATCH(E$4,'Miljövärden urval för publ'!$B$2:$H$2,0),FALSE),"")</f>
        <v>17.2438</v>
      </c>
      <c r="F161">
        <f>IFERROR(VLOOKUP($C161,'Miljövärden urval för publ'!$B$2:$H$490,MATCH(F$4,'Miljövärden urval för publ'!$B$2:$H$2,0),FALSE),"")</f>
        <v>10.975899999999999</v>
      </c>
      <c r="G161">
        <f>IFERROR(VLOOKUP($C161,'Miljövärden urval för publ'!$B$2:$H$490,MATCH(G$4,'Miljövärden urval för publ'!$B$2:$H$2,0),FALSE),"")</f>
        <v>2.9508699999999999E-2</v>
      </c>
      <c r="J161">
        <f t="shared" si="10"/>
        <v>60</v>
      </c>
      <c r="M161">
        <v>157</v>
      </c>
      <c r="N161" t="str">
        <f t="shared" si="11"/>
        <v/>
      </c>
      <c r="P161" s="20">
        <f t="shared" si="12"/>
        <v>8</v>
      </c>
      <c r="Q161" s="15" t="str">
        <f t="shared" si="9"/>
        <v/>
      </c>
    </row>
    <row r="162" spans="1:17" x14ac:dyDescent="0.25">
      <c r="A162" s="18">
        <v>159</v>
      </c>
      <c r="B162" t="str">
        <f>IFERROR(INDEX('Miljövärden urval för publ'!$A$2:$AA$475,MATCH($A162,'Miljövärden urval för publ'!$R$2:$R$476,0),1),"")</f>
        <v>Lerum Fjärrvärme AB</v>
      </c>
      <c r="C162" t="str">
        <f>IFERROR(INDEX('Miljövärden urval för publ'!$A$2:$AA$475,MATCH($A162,'Miljövärden urval för publ'!$R$2:$R$476,0),2),"")</f>
        <v>Stenkullen</v>
      </c>
      <c r="D162">
        <f>IFERROR(VLOOKUP($C162,'Miljövärden urval för publ'!$B$2:$H$490,MATCH(D$4,'Miljövärden urval för publ'!$B$2:$H$2,0),FALSE),"")</f>
        <v>0.175708</v>
      </c>
      <c r="E162">
        <f>IFERROR(VLOOKUP($C162,'Miljövärden urval för publ'!$B$2:$H$490,MATCH(E$4,'Miljövärden urval för publ'!$B$2:$H$2,0),FALSE),"")</f>
        <v>19.774699999999999</v>
      </c>
      <c r="F162">
        <f>IFERROR(VLOOKUP($C162,'Miljövärden urval för publ'!$B$2:$H$490,MATCH(F$4,'Miljövärden urval för publ'!$B$2:$H$2,0),FALSE),"")</f>
        <v>15.149800000000001</v>
      </c>
      <c r="G162">
        <f>IFERROR(VLOOKUP($C162,'Miljövärden urval för publ'!$B$2:$H$490,MATCH(G$4,'Miljövärden urval för publ'!$B$2:$H$2,0),FALSE),"")</f>
        <v>4.3715799999999999E-2</v>
      </c>
      <c r="J162">
        <f t="shared" si="10"/>
        <v>60</v>
      </c>
      <c r="M162">
        <v>158</v>
      </c>
      <c r="N162" t="str">
        <f t="shared" si="11"/>
        <v/>
      </c>
      <c r="P162" s="20">
        <f t="shared" si="12"/>
        <v>8</v>
      </c>
      <c r="Q162" s="15" t="str">
        <f t="shared" si="9"/>
        <v/>
      </c>
    </row>
    <row r="163" spans="1:17" x14ac:dyDescent="0.25">
      <c r="A163" s="18">
        <v>160</v>
      </c>
      <c r="B163" t="str">
        <f>IFERROR(INDEX('Miljövärden urval för publ'!$A$2:$AA$475,MATCH($A163,'Miljövärden urval för publ'!$R$2:$R$476,0),1),"")</f>
        <v>LEVA i Lysekil AB</v>
      </c>
      <c r="C163" t="str">
        <f>IFERROR(INDEX('Miljövärden urval för publ'!$A$2:$AA$475,MATCH($A163,'Miljövärden urval för publ'!$R$2:$R$476,0),2),"")</f>
        <v>Lysekil</v>
      </c>
      <c r="D163">
        <f>IFERROR(VLOOKUP($C163,'Miljövärden urval för publ'!$B$2:$H$490,MATCH(D$4,'Miljövärden urval för publ'!$B$2:$H$2,0),FALSE),"")</f>
        <v>0.113789</v>
      </c>
      <c r="E163">
        <f>IFERROR(VLOOKUP($C163,'Miljövärden urval för publ'!$B$2:$H$490,MATCH(E$4,'Miljövärden urval för publ'!$B$2:$H$2,0),FALSE),"")</f>
        <v>21.043399999999998</v>
      </c>
      <c r="F163">
        <f>IFERROR(VLOOKUP($C163,'Miljövärden urval för publ'!$B$2:$H$490,MATCH(F$4,'Miljövärden urval för publ'!$B$2:$H$2,0),FALSE),"")</f>
        <v>0.86643899999999996</v>
      </c>
      <c r="G163">
        <f>IFERROR(VLOOKUP($C163,'Miljövärden urval för publ'!$B$2:$H$490,MATCH(G$4,'Miljövärden urval för publ'!$B$2:$H$2,0),FALSE),"")</f>
        <v>3.9929800000000001E-2</v>
      </c>
      <c r="J163">
        <f t="shared" si="10"/>
        <v>61</v>
      </c>
      <c r="M163">
        <v>159</v>
      </c>
      <c r="N163" t="str">
        <f t="shared" si="11"/>
        <v/>
      </c>
      <c r="P163" s="20">
        <f t="shared" si="12"/>
        <v>8</v>
      </c>
      <c r="Q163" s="15" t="str">
        <f t="shared" si="9"/>
        <v/>
      </c>
    </row>
    <row r="164" spans="1:17" x14ac:dyDescent="0.25">
      <c r="A164" s="18">
        <v>161</v>
      </c>
      <c r="B164" t="str">
        <f>IFERROR(INDEX('Miljövärden urval för publ'!$A$2:$AA$475,MATCH($A164,'Miljövärden urval för publ'!$R$2:$R$476,0),1),"")</f>
        <v>Lidköpings Värmeverk AB</v>
      </c>
      <c r="C164" t="str">
        <f>IFERROR(INDEX('Miljövärden urval för publ'!$A$2:$AA$475,MATCH($A164,'Miljövärden urval för publ'!$R$2:$R$476,0),2),"")</f>
        <v>Lidköping</v>
      </c>
      <c r="D164">
        <f>IFERROR(VLOOKUP($C164,'Miljövärden urval för publ'!$B$2:$H$490,MATCH(D$4,'Miljövärden urval för publ'!$B$2:$H$2,0),FALSE),"")</f>
        <v>0.15065000000000001</v>
      </c>
      <c r="E164">
        <f>IFERROR(VLOOKUP($C164,'Miljövärden urval för publ'!$B$2:$H$490,MATCH(E$4,'Miljövärden urval för publ'!$B$2:$H$2,0),FALSE),"")</f>
        <v>104.256</v>
      </c>
      <c r="F164">
        <f>IFERROR(VLOOKUP($C164,'Miljövärden urval för publ'!$B$2:$H$490,MATCH(F$4,'Miljövärden urval för publ'!$B$2:$H$2,0),FALSE),"")</f>
        <v>4.1496399999999998</v>
      </c>
      <c r="G164">
        <f>IFERROR(VLOOKUP($C164,'Miljövärden urval för publ'!$B$2:$H$490,MATCH(G$4,'Miljövärden urval för publ'!$B$2:$H$2,0),FALSE),"")</f>
        <v>1.29179E-2</v>
      </c>
      <c r="J164">
        <f t="shared" si="10"/>
        <v>62</v>
      </c>
      <c r="M164">
        <v>160</v>
      </c>
      <c r="N164" t="str">
        <f t="shared" si="11"/>
        <v/>
      </c>
      <c r="P164" s="20">
        <f t="shared" si="12"/>
        <v>8</v>
      </c>
      <c r="Q164" s="15" t="str">
        <f t="shared" si="9"/>
        <v/>
      </c>
    </row>
    <row r="165" spans="1:17" x14ac:dyDescent="0.25">
      <c r="A165" s="18">
        <v>162</v>
      </c>
      <c r="B165" t="str">
        <f>IFERROR(INDEX('Miljövärden urval för publ'!$A$2:$AA$475,MATCH($A165,'Miljövärden urval för publ'!$R$2:$R$476,0),1),"")</f>
        <v>Lilla Edets Fjärrvärme AB</v>
      </c>
      <c r="C165" t="str">
        <f>IFERROR(INDEX('Miljövärden urval för publ'!$A$2:$AA$475,MATCH($A165,'Miljövärden urval för publ'!$R$2:$R$476,0),2),"")</f>
        <v>Lilla Edet</v>
      </c>
      <c r="D165">
        <f>IFERROR(VLOOKUP($C165,'Miljövärden urval för publ'!$B$2:$H$490,MATCH(D$4,'Miljövärden urval för publ'!$B$2:$H$2,0),FALSE),"")</f>
        <v>0.123187</v>
      </c>
      <c r="E165">
        <f>IFERROR(VLOOKUP($C165,'Miljövärden urval för publ'!$B$2:$H$490,MATCH(E$4,'Miljövärden urval för publ'!$B$2:$H$2,0),FALSE),"")</f>
        <v>25.527200000000001</v>
      </c>
      <c r="F165">
        <f>IFERROR(VLOOKUP($C165,'Miljövärden urval för publ'!$B$2:$H$490,MATCH(F$4,'Miljövärden urval för publ'!$B$2:$H$2,0),FALSE),"")</f>
        <v>9.3915199999999999</v>
      </c>
      <c r="G165">
        <f>IFERROR(VLOOKUP($C165,'Miljövärden urval för publ'!$B$2:$H$490,MATCH(G$4,'Miljövärden urval för publ'!$B$2:$H$2,0),FALSE),"")</f>
        <v>1.9253599999999999E-2</v>
      </c>
      <c r="J165">
        <f t="shared" si="10"/>
        <v>63</v>
      </c>
      <c r="M165">
        <v>161</v>
      </c>
      <c r="N165" t="str">
        <f t="shared" si="11"/>
        <v/>
      </c>
      <c r="P165" s="20">
        <f t="shared" si="12"/>
        <v>8</v>
      </c>
      <c r="Q165" s="15" t="str">
        <f t="shared" si="9"/>
        <v/>
      </c>
    </row>
    <row r="166" spans="1:17" x14ac:dyDescent="0.25">
      <c r="A166" s="18">
        <v>163</v>
      </c>
      <c r="B166" t="str">
        <f>IFERROR(INDEX('Miljövärden urval för publ'!$A$2:$AA$475,MATCH($A166,'Miljövärden urval för publ'!$R$2:$R$476,0),1),"")</f>
        <v>Linde Energi AB</v>
      </c>
      <c r="C166" t="str">
        <f>IFERROR(INDEX('Miljövärden urval för publ'!$A$2:$AA$475,MATCH($A166,'Miljövärden urval för publ'!$R$2:$R$476,0),2),"")</f>
        <v>Frövi</v>
      </c>
      <c r="D166">
        <f>IFERROR(VLOOKUP($C166,'Miljövärden urval för publ'!$B$2:$H$490,MATCH(D$4,'Miljövärden urval för publ'!$B$2:$H$2,0),FALSE),"")</f>
        <v>4.0744099999999998E-2</v>
      </c>
      <c r="E166">
        <f>IFERROR(VLOOKUP($C166,'Miljövärden urval för publ'!$B$2:$H$490,MATCH(E$4,'Miljövärden urval för publ'!$B$2:$H$2,0),FALSE),"")</f>
        <v>8.2168500000000009</v>
      </c>
      <c r="F166">
        <f>IFERROR(VLOOKUP($C166,'Miljövärden urval för publ'!$B$2:$H$490,MATCH(F$4,'Miljövärden urval för publ'!$B$2:$H$2,0),FALSE),"")</f>
        <v>0.67235699999999998</v>
      </c>
      <c r="G166">
        <f>IFERROR(VLOOKUP($C166,'Miljövärden urval för publ'!$B$2:$H$490,MATCH(G$4,'Miljövärden urval för publ'!$B$2:$H$2,0),FALSE),"")</f>
        <v>2.4401300000000001E-2</v>
      </c>
      <c r="J166">
        <f t="shared" si="10"/>
        <v>64</v>
      </c>
      <c r="M166">
        <v>162</v>
      </c>
      <c r="N166" t="str">
        <f t="shared" si="11"/>
        <v/>
      </c>
      <c r="P166" s="20">
        <f t="shared" si="12"/>
        <v>8</v>
      </c>
      <c r="Q166" s="15" t="str">
        <f t="shared" si="9"/>
        <v/>
      </c>
    </row>
    <row r="167" spans="1:17" x14ac:dyDescent="0.25">
      <c r="A167" s="18">
        <v>164</v>
      </c>
      <c r="B167" t="str">
        <f>IFERROR(INDEX('Miljövärden urval för publ'!$A$2:$AA$475,MATCH($A167,'Miljövärden urval för publ'!$R$2:$R$476,0),1),"")</f>
        <v>Linde Energi AB</v>
      </c>
      <c r="C167" t="str">
        <f>IFERROR(INDEX('Miljövärden urval för publ'!$A$2:$AA$475,MATCH($A167,'Miljövärden urval för publ'!$R$2:$R$476,0),2),"")</f>
        <v>Lindesberg</v>
      </c>
      <c r="D167">
        <f>IFERROR(VLOOKUP($C167,'Miljövärden urval för publ'!$B$2:$H$490,MATCH(D$4,'Miljövärden urval för publ'!$B$2:$H$2,0),FALSE),"")</f>
        <v>0.28012700000000001</v>
      </c>
      <c r="E167">
        <f>IFERROR(VLOOKUP($C167,'Miljövärden urval för publ'!$B$2:$H$490,MATCH(E$4,'Miljövärden urval för publ'!$B$2:$H$2,0),FALSE),"")</f>
        <v>10.991899999999999</v>
      </c>
      <c r="F167">
        <f>IFERROR(VLOOKUP($C167,'Miljövärden urval för publ'!$B$2:$H$490,MATCH(F$4,'Miljövärden urval för publ'!$B$2:$H$2,0),FALSE),"")</f>
        <v>3.26213</v>
      </c>
      <c r="G167">
        <f>IFERROR(VLOOKUP($C167,'Miljövärden urval för publ'!$B$2:$H$490,MATCH(G$4,'Miljövärden urval för publ'!$B$2:$H$2,0),FALSE),"")</f>
        <v>3.3004100000000001E-2</v>
      </c>
      <c r="J167">
        <f t="shared" si="10"/>
        <v>64</v>
      </c>
      <c r="M167">
        <v>163</v>
      </c>
      <c r="N167" t="str">
        <f t="shared" si="11"/>
        <v/>
      </c>
      <c r="P167" s="20">
        <f t="shared" si="12"/>
        <v>8</v>
      </c>
      <c r="Q167" s="15" t="str">
        <f t="shared" si="9"/>
        <v/>
      </c>
    </row>
    <row r="168" spans="1:17" x14ac:dyDescent="0.25">
      <c r="A168" s="18">
        <v>165</v>
      </c>
      <c r="B168" t="str">
        <f>IFERROR(INDEX('Miljövärden urval för publ'!$A$2:$AA$475,MATCH($A168,'Miljövärden urval för publ'!$R$2:$R$476,0),1),"")</f>
        <v>Linde Energi AB</v>
      </c>
      <c r="C168" t="str">
        <f>IFERROR(INDEX('Miljövärden urval för publ'!$A$2:$AA$475,MATCH($A168,'Miljövärden urval för publ'!$R$2:$R$476,0),2),"")</f>
        <v>Vedevåg</v>
      </c>
      <c r="D168">
        <f>IFERROR(VLOOKUP($C168,'Miljövärden urval för publ'!$B$2:$H$490,MATCH(D$4,'Miljövärden urval för publ'!$B$2:$H$2,0),FALSE),"")</f>
        <v>0.244891</v>
      </c>
      <c r="E168">
        <f>IFERROR(VLOOKUP($C168,'Miljövärden urval för publ'!$B$2:$H$490,MATCH(E$4,'Miljövärden urval för publ'!$B$2:$H$2,0),FALSE),"")</f>
        <v>34.630000000000003</v>
      </c>
      <c r="F168">
        <f>IFERROR(VLOOKUP($C168,'Miljövärden urval för publ'!$B$2:$H$490,MATCH(F$4,'Miljövärden urval för publ'!$B$2:$H$2,0),FALSE),"")</f>
        <v>5.2238300000000004</v>
      </c>
      <c r="G168">
        <f>IFERROR(VLOOKUP($C168,'Miljövärden urval för publ'!$B$2:$H$490,MATCH(G$4,'Miljövärden urval för publ'!$B$2:$H$2,0),FALSE),"")</f>
        <v>8.6423299999999995E-2</v>
      </c>
      <c r="J168">
        <f t="shared" si="10"/>
        <v>64</v>
      </c>
      <c r="M168">
        <v>164</v>
      </c>
      <c r="N168" t="str">
        <f t="shared" si="11"/>
        <v/>
      </c>
      <c r="P168" s="20">
        <f t="shared" si="12"/>
        <v>8</v>
      </c>
      <c r="Q168" s="15" t="str">
        <f t="shared" si="9"/>
        <v/>
      </c>
    </row>
    <row r="169" spans="1:17" x14ac:dyDescent="0.25">
      <c r="A169" s="18">
        <v>166</v>
      </c>
      <c r="B169" t="str">
        <f>IFERROR(INDEX('Miljövärden urval för publ'!$A$2:$AA$475,MATCH($A169,'Miljövärden urval för publ'!$R$2:$R$476,0),1),"")</f>
        <v>Ljungby Energi AB</v>
      </c>
      <c r="C169" t="str">
        <f>IFERROR(INDEX('Miljövärden urval för publ'!$A$2:$AA$475,MATCH($A169,'Miljövärden urval för publ'!$R$2:$R$476,0),2),"")</f>
        <v>Ljungby</v>
      </c>
      <c r="D169">
        <f>IFERROR(VLOOKUP($C169,'Miljövärden urval för publ'!$B$2:$H$490,MATCH(D$4,'Miljövärden urval för publ'!$B$2:$H$2,0),FALSE),"")</f>
        <v>0.337918</v>
      </c>
      <c r="E169">
        <f>IFERROR(VLOOKUP($C169,'Miljövärden urval för publ'!$B$2:$H$490,MATCH(E$4,'Miljövärden urval för publ'!$B$2:$H$2,0),FALSE),"")</f>
        <v>179.38399999999999</v>
      </c>
      <c r="F169">
        <f>IFERROR(VLOOKUP($C169,'Miljövärden urval för publ'!$B$2:$H$490,MATCH(F$4,'Miljövärden urval för publ'!$B$2:$H$2,0),FALSE),"")</f>
        <v>13.7248</v>
      </c>
      <c r="G169">
        <f>IFERROR(VLOOKUP($C169,'Miljövärden urval för publ'!$B$2:$H$490,MATCH(G$4,'Miljövärden urval för publ'!$B$2:$H$2,0),FALSE),"")</f>
        <v>1.4308899999999999E-2</v>
      </c>
      <c r="J169">
        <f t="shared" si="10"/>
        <v>65</v>
      </c>
      <c r="M169">
        <v>165</v>
      </c>
      <c r="N169" t="str">
        <f t="shared" si="11"/>
        <v/>
      </c>
      <c r="P169" s="20">
        <f t="shared" si="12"/>
        <v>8</v>
      </c>
      <c r="Q169" s="15" t="str">
        <f t="shared" si="9"/>
        <v/>
      </c>
    </row>
    <row r="170" spans="1:17" x14ac:dyDescent="0.25">
      <c r="A170" s="18">
        <v>167</v>
      </c>
      <c r="B170" t="str">
        <f>IFERROR(INDEX('Miljövärden urval för publ'!$A$2:$AA$475,MATCH($A170,'Miljövärden urval för publ'!$R$2:$R$476,0),1),"")</f>
        <v>Ljusdal Energi AB</v>
      </c>
      <c r="C170" t="str">
        <f>IFERROR(INDEX('Miljövärden urval för publ'!$A$2:$AA$475,MATCH($A170,'Miljövärden urval för publ'!$R$2:$R$476,0),2),"")</f>
        <v>Färila</v>
      </c>
      <c r="D170">
        <f>IFERROR(VLOOKUP($C170,'Miljövärden urval för publ'!$B$2:$H$490,MATCH(D$4,'Miljövärden urval för publ'!$B$2:$H$2,0),FALSE),"")</f>
        <v>0.1055</v>
      </c>
      <c r="E170">
        <f>IFERROR(VLOOKUP($C170,'Miljövärden urval för publ'!$B$2:$H$490,MATCH(E$4,'Miljövärden urval för publ'!$B$2:$H$2,0),FALSE),"")</f>
        <v>17.077100000000002</v>
      </c>
      <c r="F170">
        <f>IFERROR(VLOOKUP($C170,'Miljövärden urval för publ'!$B$2:$H$490,MATCH(F$4,'Miljövärden urval för publ'!$B$2:$H$2,0),FALSE),"")</f>
        <v>11.2393</v>
      </c>
      <c r="G170">
        <f>IFERROR(VLOOKUP($C170,'Miljövärden urval för publ'!$B$2:$H$490,MATCH(G$4,'Miljövärden urval för publ'!$B$2:$H$2,0),FALSE),"")</f>
        <v>1.5269899999999999E-2</v>
      </c>
      <c r="J170">
        <f t="shared" si="10"/>
        <v>66</v>
      </c>
      <c r="M170">
        <v>166</v>
      </c>
      <c r="N170" t="str">
        <f t="shared" si="11"/>
        <v/>
      </c>
      <c r="P170" s="20">
        <f t="shared" si="12"/>
        <v>8</v>
      </c>
      <c r="Q170" s="15" t="str">
        <f t="shared" si="9"/>
        <v/>
      </c>
    </row>
    <row r="171" spans="1:17" x14ac:dyDescent="0.25">
      <c r="A171" s="18">
        <v>168</v>
      </c>
      <c r="B171" t="str">
        <f>IFERROR(INDEX('Miljövärden urval för publ'!$A$2:$AA$475,MATCH($A171,'Miljövärden urval för publ'!$R$2:$R$476,0),1),"")</f>
        <v>Ljusdal Energi AB</v>
      </c>
      <c r="C171" t="str">
        <f>IFERROR(INDEX('Miljövärden urval för publ'!$A$2:$AA$475,MATCH($A171,'Miljövärden urval för publ'!$R$2:$R$476,0),2),"")</f>
        <v>Järvsö</v>
      </c>
      <c r="D171">
        <f>IFERROR(VLOOKUP($C171,'Miljövärden urval för publ'!$B$2:$H$490,MATCH(D$4,'Miljövärden urval för publ'!$B$2:$H$2,0),FALSE),"")</f>
        <v>0.116671</v>
      </c>
      <c r="E171">
        <f>IFERROR(VLOOKUP($C171,'Miljövärden urval för publ'!$B$2:$H$490,MATCH(E$4,'Miljövärden urval för publ'!$B$2:$H$2,0),FALSE),"")</f>
        <v>22.261900000000001</v>
      </c>
      <c r="F171">
        <f>IFERROR(VLOOKUP($C171,'Miljövärden urval för publ'!$B$2:$H$490,MATCH(F$4,'Miljövärden urval för publ'!$B$2:$H$2,0),FALSE),"")</f>
        <v>8.4947900000000001</v>
      </c>
      <c r="G171">
        <f>IFERROR(VLOOKUP($C171,'Miljövärden urval för publ'!$B$2:$H$490,MATCH(G$4,'Miljövärden urval för publ'!$B$2:$H$2,0),FALSE),"")</f>
        <v>3.5384400000000003E-2</v>
      </c>
      <c r="J171">
        <f t="shared" si="10"/>
        <v>66</v>
      </c>
      <c r="M171">
        <v>167</v>
      </c>
      <c r="N171" t="str">
        <f t="shared" si="11"/>
        <v/>
      </c>
      <c r="P171" s="20">
        <f t="shared" si="12"/>
        <v>8</v>
      </c>
      <c r="Q171" s="15" t="str">
        <f t="shared" si="9"/>
        <v/>
      </c>
    </row>
    <row r="172" spans="1:17" x14ac:dyDescent="0.25">
      <c r="A172" s="18">
        <v>169</v>
      </c>
      <c r="B172" t="str">
        <f>IFERROR(INDEX('Miljövärden urval för publ'!$A$2:$AA$475,MATCH($A172,'Miljövärden urval för publ'!$R$2:$R$476,0),1),"")</f>
        <v>Ljusdal Energi AB</v>
      </c>
      <c r="C172" t="str">
        <f>IFERROR(INDEX('Miljövärden urval för publ'!$A$2:$AA$475,MATCH($A172,'Miljövärden urval för publ'!$R$2:$R$476,0),2),"")</f>
        <v>Ljusdal</v>
      </c>
      <c r="D172">
        <f>IFERROR(VLOOKUP($C172,'Miljövärden urval för publ'!$B$2:$H$490,MATCH(D$4,'Miljövärden urval för publ'!$B$2:$H$2,0),FALSE),"")</f>
        <v>7.8770300000000001E-2</v>
      </c>
      <c r="E172">
        <f>IFERROR(VLOOKUP($C172,'Miljövärden urval för publ'!$B$2:$H$490,MATCH(E$4,'Miljövärden urval för publ'!$B$2:$H$2,0),FALSE),"")</f>
        <v>11.2182</v>
      </c>
      <c r="F172">
        <f>IFERROR(VLOOKUP($C172,'Miljövärden urval för publ'!$B$2:$H$490,MATCH(F$4,'Miljövärden urval för publ'!$B$2:$H$2,0),FALSE),"")</f>
        <v>7.5450100000000004</v>
      </c>
      <c r="G172">
        <f>IFERROR(VLOOKUP($C172,'Miljövärden urval för publ'!$B$2:$H$490,MATCH(G$4,'Miljövärden urval för publ'!$B$2:$H$2,0),FALSE),"")</f>
        <v>4.5373999999999996E-3</v>
      </c>
      <c r="J172">
        <f t="shared" si="10"/>
        <v>66</v>
      </c>
      <c r="M172">
        <v>168</v>
      </c>
      <c r="N172" t="str">
        <f t="shared" si="11"/>
        <v/>
      </c>
      <c r="P172" s="20">
        <f t="shared" si="12"/>
        <v>8</v>
      </c>
      <c r="Q172" s="15" t="str">
        <f t="shared" si="9"/>
        <v/>
      </c>
    </row>
    <row r="173" spans="1:17" x14ac:dyDescent="0.25">
      <c r="A173" s="18">
        <v>170</v>
      </c>
      <c r="B173" t="str">
        <f>IFERROR(INDEX('Miljövärden urval för publ'!$A$2:$AA$475,MATCH($A173,'Miljövärden urval för publ'!$R$2:$R$476,0),1),"")</f>
        <v>Luleå Energi AB</v>
      </c>
      <c r="C173" t="str">
        <f>IFERROR(INDEX('Miljövärden urval för publ'!$A$2:$AA$475,MATCH($A173,'Miljövärden urval för publ'!$R$2:$R$476,0),2),"")</f>
        <v>Luleå</v>
      </c>
      <c r="D173">
        <f>IFERROR(VLOOKUP($C173,'Miljövärden urval för publ'!$B$2:$H$490,MATCH(D$4,'Miljövärden urval för publ'!$B$2:$H$2,0),FALSE),"")</f>
        <v>9.2036499999999993E-2</v>
      </c>
      <c r="E173">
        <f>IFERROR(VLOOKUP($C173,'Miljövärden urval för publ'!$B$2:$H$490,MATCH(E$4,'Miljövärden urval för publ'!$B$2:$H$2,0),FALSE),"")</f>
        <v>22.311</v>
      </c>
      <c r="F173">
        <f>IFERROR(VLOOKUP($C173,'Miljövärden urval för publ'!$B$2:$H$490,MATCH(F$4,'Miljövärden urval för publ'!$B$2:$H$2,0),FALSE),"")</f>
        <v>2.0082300000000002</v>
      </c>
      <c r="G173">
        <f>IFERROR(VLOOKUP($C173,'Miljövärden urval för publ'!$B$2:$H$490,MATCH(G$4,'Miljövärden urval för publ'!$B$2:$H$2,0),FALSE),"")</f>
        <v>7.1843000000000004E-2</v>
      </c>
      <c r="J173">
        <f t="shared" si="10"/>
        <v>67</v>
      </c>
      <c r="M173">
        <v>169</v>
      </c>
      <c r="N173" t="str">
        <f t="shared" si="11"/>
        <v/>
      </c>
      <c r="P173" s="20">
        <f t="shared" si="12"/>
        <v>8</v>
      </c>
      <c r="Q173" s="15" t="str">
        <f t="shared" si="9"/>
        <v/>
      </c>
    </row>
    <row r="174" spans="1:17" x14ac:dyDescent="0.25">
      <c r="A174" s="18">
        <v>171</v>
      </c>
      <c r="B174" t="str">
        <f>IFERROR(INDEX('Miljövärden urval för publ'!$A$2:$AA$475,MATCH($A174,'Miljövärden urval för publ'!$R$2:$R$476,0),1),"")</f>
        <v>Luleå Energi AB</v>
      </c>
      <c r="C174" t="str">
        <f>IFERROR(INDEX('Miljövärden urval för publ'!$A$2:$AA$475,MATCH($A174,'Miljövärden urval för publ'!$R$2:$R$476,0),2),"")</f>
        <v>Luleå Klimatneutral</v>
      </c>
      <c r="D174">
        <f>IFERROR(VLOOKUP($C174,'Miljövärden urval för publ'!$B$2:$H$490,MATCH(D$4,'Miljövärden urval för publ'!$B$2:$H$2,0),FALSE),"")</f>
        <v>6.1820099999999999E-3</v>
      </c>
      <c r="E174">
        <f>IFERROR(VLOOKUP($C174,'Miljövärden urval för publ'!$B$2:$H$490,MATCH(E$4,'Miljövärden urval för publ'!$B$2:$H$2,0),FALSE),"")</f>
        <v>0.19905800000000001</v>
      </c>
      <c r="F174">
        <f>IFERROR(VLOOKUP($C174,'Miljövärden urval för publ'!$B$2:$H$490,MATCH(F$4,'Miljövärden urval för publ'!$B$2:$H$2,0),FALSE),"")</f>
        <v>0.44539600000000001</v>
      </c>
      <c r="G174">
        <f>IFERROR(VLOOKUP($C174,'Miljövärden urval för publ'!$B$2:$H$490,MATCH(G$4,'Miljövärden urval för publ'!$B$2:$H$2,0),FALSE),"")</f>
        <v>0</v>
      </c>
      <c r="J174">
        <f t="shared" si="10"/>
        <v>67</v>
      </c>
      <c r="M174">
        <v>170</v>
      </c>
      <c r="N174" t="str">
        <f t="shared" si="11"/>
        <v/>
      </c>
      <c r="P174" s="20">
        <f t="shared" si="12"/>
        <v>8</v>
      </c>
      <c r="Q174" s="15" t="str">
        <f t="shared" si="9"/>
        <v/>
      </c>
    </row>
    <row r="175" spans="1:17" x14ac:dyDescent="0.25">
      <c r="A175" s="18">
        <v>172</v>
      </c>
      <c r="B175" t="str">
        <f>IFERROR(INDEX('Miljövärden urval för publ'!$A$2:$AA$475,MATCH($A175,'Miljövärden urval för publ'!$R$2:$R$476,0),1),"")</f>
        <v>Luleå Energi AB</v>
      </c>
      <c r="C175" t="str">
        <f>IFERROR(INDEX('Miljövärden urval för publ'!$A$2:$AA$475,MATCH($A175,'Miljövärden urval för publ'!$R$2:$R$476,0),2),"")</f>
        <v>Råneå</v>
      </c>
      <c r="D175">
        <f>IFERROR(VLOOKUP($C175,'Miljövärden urval för publ'!$B$2:$H$490,MATCH(D$4,'Miljövärden urval för publ'!$B$2:$H$2,0),FALSE),"")</f>
        <v>0.145901</v>
      </c>
      <c r="E175">
        <f>IFERROR(VLOOKUP($C175,'Miljövärden urval för publ'!$B$2:$H$490,MATCH(E$4,'Miljövärden urval för publ'!$B$2:$H$2,0),FALSE),"")</f>
        <v>23.16</v>
      </c>
      <c r="F175">
        <f>IFERROR(VLOOKUP($C175,'Miljövärden urval för publ'!$B$2:$H$490,MATCH(F$4,'Miljövärden urval för publ'!$B$2:$H$2,0),FALSE),"")</f>
        <v>13.879799999999999</v>
      </c>
      <c r="G175">
        <f>IFERROR(VLOOKUP($C175,'Miljövärden urval för publ'!$B$2:$H$490,MATCH(G$4,'Miljövärden urval för publ'!$B$2:$H$2,0),FALSE),"")</f>
        <v>3.5842300000000001E-2</v>
      </c>
      <c r="J175">
        <f t="shared" si="10"/>
        <v>67</v>
      </c>
      <c r="M175">
        <v>171</v>
      </c>
      <c r="N175" t="str">
        <f t="shared" si="11"/>
        <v/>
      </c>
      <c r="P175" s="20">
        <f t="shared" si="12"/>
        <v>8</v>
      </c>
      <c r="Q175" s="15" t="str">
        <f t="shared" si="9"/>
        <v/>
      </c>
    </row>
    <row r="176" spans="1:17" x14ac:dyDescent="0.25">
      <c r="A176" s="18">
        <v>173</v>
      </c>
      <c r="B176" t="str">
        <f>IFERROR(INDEX('Miljövärden urval för publ'!$A$2:$AA$475,MATCH($A176,'Miljövärden urval för publ'!$R$2:$R$476,0),1),"")</f>
        <v>Mark Kraftvärme AB</v>
      </c>
      <c r="C176" t="str">
        <f>IFERROR(INDEX('Miljövärden urval för publ'!$A$2:$AA$475,MATCH($A176,'Miljövärden urval för publ'!$R$2:$R$476,0),2),"")</f>
        <v>Assbergs nätet</v>
      </c>
      <c r="D176">
        <f>IFERROR(VLOOKUP($C176,'Miljövärden urval för publ'!$B$2:$H$490,MATCH(D$4,'Miljövärden urval för publ'!$B$2:$H$2,0),FALSE),"")</f>
        <v>6.0521600000000002E-2</v>
      </c>
      <c r="E176">
        <f>IFERROR(VLOOKUP($C176,'Miljövärden urval för publ'!$B$2:$H$490,MATCH(E$4,'Miljövärden urval för publ'!$B$2:$H$2,0),FALSE),"")</f>
        <v>15.8011</v>
      </c>
      <c r="F176">
        <f>IFERROR(VLOOKUP($C176,'Miljövärden urval för publ'!$B$2:$H$490,MATCH(F$4,'Miljövärden urval för publ'!$B$2:$H$2,0),FALSE),"")</f>
        <v>8.6148699999999998</v>
      </c>
      <c r="G176">
        <f>IFERROR(VLOOKUP($C176,'Miljövärden urval för publ'!$B$2:$H$490,MATCH(G$4,'Miljövärden urval för publ'!$B$2:$H$2,0),FALSE),"")</f>
        <v>1.44066E-2</v>
      </c>
      <c r="J176">
        <f t="shared" si="10"/>
        <v>68</v>
      </c>
      <c r="M176">
        <v>172</v>
      </c>
      <c r="N176" t="str">
        <f t="shared" si="11"/>
        <v/>
      </c>
      <c r="P176" s="20">
        <f t="shared" si="12"/>
        <v>8</v>
      </c>
      <c r="Q176" s="15" t="str">
        <f t="shared" si="9"/>
        <v/>
      </c>
    </row>
    <row r="177" spans="1:17" x14ac:dyDescent="0.25">
      <c r="A177" s="18">
        <v>174</v>
      </c>
      <c r="B177" t="str">
        <f>IFERROR(INDEX('Miljövärden urval för publ'!$A$2:$AA$475,MATCH($A177,'Miljövärden urval för publ'!$R$2:$R$476,0),1),"")</f>
        <v>Mark Kraftvärme AB</v>
      </c>
      <c r="C177" t="str">
        <f>IFERROR(INDEX('Miljövärden urval för publ'!$A$2:$AA$475,MATCH($A177,'Miljövärden urval för publ'!$R$2:$R$476,0),2),"")</f>
        <v>Fritsla</v>
      </c>
      <c r="D177">
        <f>IFERROR(VLOOKUP($C177,'Miljövärden urval för publ'!$B$2:$H$490,MATCH(D$4,'Miljövärden urval för publ'!$B$2:$H$2,0),FALSE),"")</f>
        <v>9.7799999999999998E-2</v>
      </c>
      <c r="E177">
        <f>IFERROR(VLOOKUP($C177,'Miljövärden urval för publ'!$B$2:$H$490,MATCH(E$4,'Miljövärden urval för publ'!$B$2:$H$2,0),FALSE),"")</f>
        <v>17.8719</v>
      </c>
      <c r="F177">
        <f>IFERROR(VLOOKUP($C177,'Miljövärden urval för publ'!$B$2:$H$490,MATCH(F$4,'Miljövärden urval för publ'!$B$2:$H$2,0),FALSE),"")</f>
        <v>13.9581</v>
      </c>
      <c r="G177">
        <f>IFERROR(VLOOKUP($C177,'Miljövärden urval för publ'!$B$2:$H$490,MATCH(G$4,'Miljövärden urval för publ'!$B$2:$H$2,0),FALSE),"")</f>
        <v>9.7014900000000001E-3</v>
      </c>
      <c r="J177">
        <f t="shared" si="10"/>
        <v>68</v>
      </c>
      <c r="M177">
        <v>173</v>
      </c>
      <c r="N177" t="str">
        <f t="shared" si="11"/>
        <v/>
      </c>
      <c r="P177" s="20">
        <f t="shared" si="12"/>
        <v>8</v>
      </c>
      <c r="Q177" s="15" t="str">
        <f t="shared" si="9"/>
        <v/>
      </c>
    </row>
    <row r="178" spans="1:17" x14ac:dyDescent="0.25">
      <c r="A178" s="18">
        <v>175</v>
      </c>
      <c r="B178" t="str">
        <f>IFERROR(INDEX('Miljövärden urval för publ'!$A$2:$AA$475,MATCH($A178,'Miljövärden urval för publ'!$R$2:$R$476,0),1),"")</f>
        <v>Mark Kraftvärme AB</v>
      </c>
      <c r="C178" t="str">
        <f>IFERROR(INDEX('Miljövärden urval för publ'!$A$2:$AA$475,MATCH($A178,'Miljövärden urval för publ'!$R$2:$R$476,0),2),"")</f>
        <v>Hyssna</v>
      </c>
      <c r="D178">
        <f>IFERROR(VLOOKUP($C178,'Miljövärden urval för publ'!$B$2:$H$490,MATCH(D$4,'Miljövärden urval för publ'!$B$2:$H$2,0),FALSE),"")</f>
        <v>0.17091999999999999</v>
      </c>
      <c r="E178">
        <f>IFERROR(VLOOKUP($C178,'Miljövärden urval för publ'!$B$2:$H$490,MATCH(E$4,'Miljövärden urval för publ'!$B$2:$H$2,0),FALSE),"")</f>
        <v>13.4754</v>
      </c>
      <c r="F178">
        <f>IFERROR(VLOOKUP($C178,'Miljövärden urval för publ'!$B$2:$H$490,MATCH(F$4,'Miljövärden urval för publ'!$B$2:$H$2,0),FALSE),"")</f>
        <v>17.756</v>
      </c>
      <c r="G178">
        <f>IFERROR(VLOOKUP($C178,'Miljövärden urval för publ'!$B$2:$H$490,MATCH(G$4,'Miljövärden urval för publ'!$B$2:$H$2,0),FALSE),"")</f>
        <v>1.5419E-2</v>
      </c>
      <c r="J178">
        <f t="shared" si="10"/>
        <v>68</v>
      </c>
      <c r="M178">
        <v>174</v>
      </c>
      <c r="N178" t="str">
        <f t="shared" si="11"/>
        <v/>
      </c>
      <c r="P178" s="20">
        <f t="shared" si="12"/>
        <v>8</v>
      </c>
      <c r="Q178" s="15" t="str">
        <f t="shared" si="9"/>
        <v/>
      </c>
    </row>
    <row r="179" spans="1:17" x14ac:dyDescent="0.25">
      <c r="A179" s="18">
        <v>176</v>
      </c>
      <c r="B179" t="str">
        <f>IFERROR(INDEX('Miljövärden urval för publ'!$A$2:$AA$475,MATCH($A179,'Miljövärden urval för publ'!$R$2:$R$476,0),1),"")</f>
        <v>Mjölby-Svartådalen Energi AB</v>
      </c>
      <c r="C179" t="str">
        <f>IFERROR(INDEX('Miljövärden urval för publ'!$A$2:$AA$475,MATCH($A179,'Miljövärden urval för publ'!$R$2:$R$476,0),2),"")</f>
        <v>Mjölby</v>
      </c>
      <c r="D179">
        <f>IFERROR(VLOOKUP($C179,'Miljövärden urval för publ'!$B$2:$H$490,MATCH(D$4,'Miljövärden urval för publ'!$B$2:$H$2,0),FALSE),"")</f>
        <v>0.150644</v>
      </c>
      <c r="E179">
        <f>IFERROR(VLOOKUP($C179,'Miljövärden urval för publ'!$B$2:$H$490,MATCH(E$4,'Miljövärden urval för publ'!$B$2:$H$2,0),FALSE),"")</f>
        <v>58.787500000000001</v>
      </c>
      <c r="F179">
        <f>IFERROR(VLOOKUP($C179,'Miljövärden urval för publ'!$B$2:$H$490,MATCH(F$4,'Miljövärden urval för publ'!$B$2:$H$2,0),FALSE),"")</f>
        <v>7.6830999999999996</v>
      </c>
      <c r="G179">
        <f>IFERROR(VLOOKUP($C179,'Miljövärden urval för publ'!$B$2:$H$490,MATCH(G$4,'Miljövärden urval för publ'!$B$2:$H$2,0),FALSE),"")</f>
        <v>4.5845400000000001E-2</v>
      </c>
      <c r="J179">
        <f t="shared" si="10"/>
        <v>69</v>
      </c>
      <c r="M179">
        <v>175</v>
      </c>
      <c r="N179" t="str">
        <f t="shared" si="11"/>
        <v/>
      </c>
      <c r="P179" s="20">
        <f t="shared" si="12"/>
        <v>8</v>
      </c>
      <c r="Q179" s="15" t="str">
        <f t="shared" si="9"/>
        <v/>
      </c>
    </row>
    <row r="180" spans="1:17" x14ac:dyDescent="0.25">
      <c r="A180" s="18">
        <v>177</v>
      </c>
      <c r="B180" t="str">
        <f>IFERROR(INDEX('Miljövärden urval för publ'!$A$2:$AA$475,MATCH($A180,'Miljövärden urval för publ'!$R$2:$R$476,0),1),"")</f>
        <v>Mullsjö Energi &amp; Miljö AB</v>
      </c>
      <c r="C180" t="str">
        <f>IFERROR(INDEX('Miljövärden urval för publ'!$A$2:$AA$475,MATCH($A180,'Miljövärden urval för publ'!$R$2:$R$476,0),2),"")</f>
        <v>Mullsjö</v>
      </c>
      <c r="D180">
        <f>IFERROR(VLOOKUP($C180,'Miljövärden urval för publ'!$B$2:$H$490,MATCH(D$4,'Miljövärden urval för publ'!$B$2:$H$2,0),FALSE),"")</f>
        <v>8.6715100000000003E-2</v>
      </c>
      <c r="E180">
        <f>IFERROR(VLOOKUP($C180,'Miljövärden urval för publ'!$B$2:$H$490,MATCH(E$4,'Miljövärden urval för publ'!$B$2:$H$2,0),FALSE),"")</f>
        <v>16.6586</v>
      </c>
      <c r="F180">
        <f>IFERROR(VLOOKUP($C180,'Miljövärden urval för publ'!$B$2:$H$490,MATCH(F$4,'Miljövärden urval för publ'!$B$2:$H$2,0),FALSE),"")</f>
        <v>11.418699999999999</v>
      </c>
      <c r="G180">
        <f>IFERROR(VLOOKUP($C180,'Miljövärden urval för publ'!$B$2:$H$490,MATCH(G$4,'Miljövärden urval för publ'!$B$2:$H$2,0),FALSE),"")</f>
        <v>3.9143499999999996E-3</v>
      </c>
      <c r="J180">
        <f t="shared" si="10"/>
        <v>70</v>
      </c>
      <c r="M180">
        <v>176</v>
      </c>
      <c r="N180" t="str">
        <f t="shared" si="11"/>
        <v/>
      </c>
      <c r="P180" s="20">
        <f t="shared" si="12"/>
        <v>8</v>
      </c>
      <c r="Q180" s="15" t="str">
        <f t="shared" si="9"/>
        <v/>
      </c>
    </row>
    <row r="181" spans="1:17" x14ac:dyDescent="0.25">
      <c r="A181" s="18">
        <v>178</v>
      </c>
      <c r="B181" t="str">
        <f>IFERROR(INDEX('Miljövärden urval för publ'!$A$2:$AA$475,MATCH($A181,'Miljövärden urval för publ'!$R$2:$R$476,0),1),"")</f>
        <v>Mälarenergi AB</v>
      </c>
      <c r="C181" t="str">
        <f>IFERROR(INDEX('Miljövärden urval för publ'!$A$2:$AA$475,MATCH($A181,'Miljövärden urval för publ'!$R$2:$R$476,0),2),"")</f>
        <v>Kungsör</v>
      </c>
      <c r="D181">
        <f>IFERROR(VLOOKUP($C181,'Miljövärden urval för publ'!$B$2:$H$490,MATCH(D$4,'Miljövärden urval för publ'!$B$2:$H$2,0),FALSE),"")</f>
        <v>0.16245899999999999</v>
      </c>
      <c r="E181">
        <f>IFERROR(VLOOKUP($C181,'Miljövärden urval för publ'!$B$2:$H$490,MATCH(E$4,'Miljövärden urval för publ'!$B$2:$H$2,0),FALSE),"")</f>
        <v>30.225300000000001</v>
      </c>
      <c r="F181">
        <f>IFERROR(VLOOKUP($C181,'Miljövärden urval för publ'!$B$2:$H$490,MATCH(F$4,'Miljövärden urval för publ'!$B$2:$H$2,0),FALSE),"")</f>
        <v>10.7012</v>
      </c>
      <c r="G181">
        <f>IFERROR(VLOOKUP($C181,'Miljövärden urval för publ'!$B$2:$H$490,MATCH(G$4,'Miljövärden urval för publ'!$B$2:$H$2,0),FALSE),"")</f>
        <v>3.7919799999999997E-2</v>
      </c>
      <c r="J181">
        <f t="shared" si="10"/>
        <v>71</v>
      </c>
      <c r="M181">
        <v>177</v>
      </c>
      <c r="N181" t="str">
        <f t="shared" si="11"/>
        <v/>
      </c>
      <c r="P181" s="20">
        <f t="shared" si="12"/>
        <v>8</v>
      </c>
      <c r="Q181" s="15" t="str">
        <f t="shared" si="9"/>
        <v/>
      </c>
    </row>
    <row r="182" spans="1:17" x14ac:dyDescent="0.25">
      <c r="A182" s="18">
        <v>179</v>
      </c>
      <c r="B182" t="str">
        <f>IFERROR(INDEX('Miljövärden urval för publ'!$A$2:$AA$475,MATCH($A182,'Miljövärden urval för publ'!$R$2:$R$476,0),1),"")</f>
        <v>Mälarenergi AB</v>
      </c>
      <c r="C182" t="str">
        <f>IFERROR(INDEX('Miljövärden urval för publ'!$A$2:$AA$475,MATCH($A182,'Miljövärden urval för publ'!$R$2:$R$476,0),2),"")</f>
        <v>Surahammar</v>
      </c>
      <c r="D182">
        <f>IFERROR(VLOOKUP($C182,'Miljövärden urval för publ'!$B$2:$H$490,MATCH(D$4,'Miljövärden urval för publ'!$B$2:$H$2,0),FALSE),"")</f>
        <v>0.42548799999999998</v>
      </c>
      <c r="E182">
        <f>IFERROR(VLOOKUP($C182,'Miljövärden urval för publ'!$B$2:$H$490,MATCH(E$4,'Miljövärden urval för publ'!$B$2:$H$2,0),FALSE),"")</f>
        <v>125.333</v>
      </c>
      <c r="F182">
        <f>IFERROR(VLOOKUP($C182,'Miljövärden urval för publ'!$B$2:$H$490,MATCH(F$4,'Miljövärden urval för publ'!$B$2:$H$2,0),FALSE),"")</f>
        <v>17.389900000000001</v>
      </c>
      <c r="G182">
        <f>IFERROR(VLOOKUP($C182,'Miljövärden urval för publ'!$B$2:$H$490,MATCH(G$4,'Miljövärden urval för publ'!$B$2:$H$2,0),FALSE),"")</f>
        <v>6.7369999999999999E-2</v>
      </c>
      <c r="J182">
        <f t="shared" si="10"/>
        <v>71</v>
      </c>
      <c r="M182">
        <v>178</v>
      </c>
      <c r="N182" t="str">
        <f t="shared" si="11"/>
        <v/>
      </c>
      <c r="P182" s="20">
        <f t="shared" si="12"/>
        <v>8</v>
      </c>
      <c r="Q182" s="15" t="str">
        <f t="shared" si="9"/>
        <v/>
      </c>
    </row>
    <row r="183" spans="1:17" x14ac:dyDescent="0.25">
      <c r="A183" s="18">
        <v>180</v>
      </c>
      <c r="B183" t="str">
        <f>IFERROR(INDEX('Miljövärden urval för publ'!$A$2:$AA$475,MATCH($A183,'Miljövärden urval för publ'!$R$2:$R$476,0),1),"")</f>
        <v>Mälarenergi AB</v>
      </c>
      <c r="C183" t="str">
        <f>IFERROR(INDEX('Miljövärden urval för publ'!$A$2:$AA$475,MATCH($A183,'Miljövärden urval för publ'!$R$2:$R$476,0),2),"")</f>
        <v>Västerås</v>
      </c>
      <c r="D183">
        <f>IFERROR(VLOOKUP($C183,'Miljövärden urval för publ'!$B$2:$H$490,MATCH(D$4,'Miljövärden urval för publ'!$B$2:$H$2,0),FALSE),"")</f>
        <v>0.25384699999999999</v>
      </c>
      <c r="E183">
        <f>IFERROR(VLOOKUP($C183,'Miljövärden urval för publ'!$B$2:$H$490,MATCH(E$4,'Miljövärden urval för publ'!$B$2:$H$2,0),FALSE),"")</f>
        <v>111.47199999999999</v>
      </c>
      <c r="F183">
        <f>IFERROR(VLOOKUP($C183,'Miljövärden urval för publ'!$B$2:$H$490,MATCH(F$4,'Miljövärden urval för publ'!$B$2:$H$2,0),FALSE),"")</f>
        <v>7.6151900000000001</v>
      </c>
      <c r="G183">
        <f>IFERROR(VLOOKUP($C183,'Miljövärden urval för publ'!$B$2:$H$490,MATCH(G$4,'Miljövärden urval för publ'!$B$2:$H$2,0),FALSE),"")</f>
        <v>5.6054899999999998E-2</v>
      </c>
      <c r="J183">
        <f t="shared" si="10"/>
        <v>71</v>
      </c>
      <c r="M183">
        <v>179</v>
      </c>
      <c r="N183" t="str">
        <f t="shared" si="11"/>
        <v/>
      </c>
      <c r="P183" s="20">
        <f t="shared" si="12"/>
        <v>8</v>
      </c>
      <c r="Q183" s="15" t="str">
        <f t="shared" si="9"/>
        <v/>
      </c>
    </row>
    <row r="184" spans="1:17" x14ac:dyDescent="0.25">
      <c r="A184" s="18">
        <v>181</v>
      </c>
      <c r="B184" t="str">
        <f>IFERROR(INDEX('Miljövärden urval för publ'!$A$2:$AA$475,MATCH($A184,'Miljövärden urval för publ'!$R$2:$R$476,0),1),"")</f>
        <v>Mälarenergi AB</v>
      </c>
      <c r="C184" t="str">
        <f>IFERROR(INDEX('Miljövärden urval för publ'!$A$2:$AA$475,MATCH($A184,'Miljövärden urval för publ'!$R$2:$R$476,0),2),"")</f>
        <v>Västerås Miljömärkt</v>
      </c>
      <c r="D184">
        <f>IFERROR(VLOOKUP($C184,'Miljövärden urval för publ'!$B$2:$H$490,MATCH(D$4,'Miljövärden urval för publ'!$B$2:$H$2,0),FALSE),"")</f>
        <v>0.23199</v>
      </c>
      <c r="E184">
        <f>IFERROR(VLOOKUP($C184,'Miljövärden urval för publ'!$B$2:$H$490,MATCH(E$4,'Miljövärden urval för publ'!$B$2:$H$2,0),FALSE),"")</f>
        <v>80.005499999999998</v>
      </c>
      <c r="F184">
        <f>IFERROR(VLOOKUP($C184,'Miljövärden urval för publ'!$B$2:$H$490,MATCH(F$4,'Miljövärden urval för publ'!$B$2:$H$2,0),FALSE),"")</f>
        <v>5.31433</v>
      </c>
      <c r="G184">
        <f>IFERROR(VLOOKUP($C184,'Miljövärden urval för publ'!$B$2:$H$490,MATCH(G$4,'Miljövärden urval för publ'!$B$2:$H$2,0),FALSE),"")</f>
        <v>5.4614599999999999E-2</v>
      </c>
      <c r="J184">
        <f t="shared" si="10"/>
        <v>71</v>
      </c>
      <c r="M184">
        <v>180</v>
      </c>
      <c r="N184" t="str">
        <f t="shared" si="11"/>
        <v/>
      </c>
      <c r="P184" s="20">
        <f t="shared" si="12"/>
        <v>8</v>
      </c>
      <c r="Q184" s="15" t="str">
        <f t="shared" si="9"/>
        <v/>
      </c>
    </row>
    <row r="185" spans="1:17" x14ac:dyDescent="0.25">
      <c r="A185" s="18">
        <v>182</v>
      </c>
      <c r="B185" t="str">
        <f>IFERROR(INDEX('Miljövärden urval för publ'!$A$2:$AA$475,MATCH($A185,'Miljövärden urval för publ'!$R$2:$R$476,0),1),"")</f>
        <v>Mölndal Energi AB</v>
      </c>
      <c r="C185" t="str">
        <f>IFERROR(INDEX('Miljövärden urval för publ'!$A$2:$AA$475,MATCH($A185,'Miljövärden urval för publ'!$R$2:$R$476,0),2),"")</f>
        <v>Mölndal</v>
      </c>
      <c r="D185">
        <f>IFERROR(VLOOKUP($C185,'Miljövärden urval för publ'!$B$2:$H$490,MATCH(D$4,'Miljövärden urval för publ'!$B$2:$H$2,0),FALSE),"")</f>
        <v>0.14586299999999999</v>
      </c>
      <c r="E185">
        <f>IFERROR(VLOOKUP($C185,'Miljövärden urval för publ'!$B$2:$H$490,MATCH(E$4,'Miljövärden urval för publ'!$B$2:$H$2,0),FALSE),"")</f>
        <v>53.758400000000002</v>
      </c>
      <c r="F185">
        <f>IFERROR(VLOOKUP($C185,'Miljövärden urval för publ'!$B$2:$H$490,MATCH(F$4,'Miljövärden urval för publ'!$B$2:$H$2,0),FALSE),"")</f>
        <v>7.0221900000000002</v>
      </c>
      <c r="G185">
        <f>IFERROR(VLOOKUP($C185,'Miljövärden urval för publ'!$B$2:$H$490,MATCH(G$4,'Miljövärden urval för publ'!$B$2:$H$2,0),FALSE),"")</f>
        <v>4.3844299999999999E-3</v>
      </c>
      <c r="J185">
        <f t="shared" si="10"/>
        <v>72</v>
      </c>
      <c r="M185">
        <v>181</v>
      </c>
      <c r="N185" t="str">
        <f t="shared" si="11"/>
        <v/>
      </c>
      <c r="P185" s="20">
        <f t="shared" si="12"/>
        <v>8</v>
      </c>
      <c r="Q185" s="15" t="str">
        <f t="shared" si="9"/>
        <v/>
      </c>
    </row>
    <row r="186" spans="1:17" x14ac:dyDescent="0.25">
      <c r="A186" s="18">
        <v>183</v>
      </c>
      <c r="B186" t="str">
        <f>IFERROR(INDEX('Miljövärden urval för publ'!$A$2:$AA$475,MATCH($A186,'Miljövärden urval för publ'!$R$2:$R$476,0),1),"")</f>
        <v>Mölndal Energi AB</v>
      </c>
      <c r="C186" t="str">
        <f>IFERROR(INDEX('Miljövärden urval för publ'!$A$2:$AA$475,MATCH($A186,'Miljövärden urval för publ'!$R$2:$R$476,0),2),"")</f>
        <v>Mölndal Biovärmepaket</v>
      </c>
      <c r="D186">
        <f>IFERROR(VLOOKUP($C186,'Miljövärden urval för publ'!$B$2:$H$490,MATCH(D$4,'Miljövärden urval för publ'!$B$2:$H$2,0),FALSE),"")</f>
        <v>2.2441300000000001E-2</v>
      </c>
      <c r="E186">
        <f>IFERROR(VLOOKUP($C186,'Miljövärden urval för publ'!$B$2:$H$490,MATCH(E$4,'Miljövärden urval för publ'!$B$2:$H$2,0),FALSE),"")</f>
        <v>5.4429999999999996</v>
      </c>
      <c r="F186">
        <f>IFERROR(VLOOKUP($C186,'Miljövärden urval för publ'!$B$2:$H$490,MATCH(F$4,'Miljövärden urval för publ'!$B$2:$H$2,0),FALSE),"")</f>
        <v>4.2037399999999998</v>
      </c>
      <c r="G186">
        <f>IFERROR(VLOOKUP($C186,'Miljövärden urval för publ'!$B$2:$H$490,MATCH(G$4,'Miljövärden urval för publ'!$B$2:$H$2,0),FALSE),"")</f>
        <v>0</v>
      </c>
      <c r="J186">
        <f t="shared" si="10"/>
        <v>72</v>
      </c>
      <c r="M186">
        <v>182</v>
      </c>
      <c r="N186" t="str">
        <f t="shared" si="11"/>
        <v/>
      </c>
      <c r="P186" s="20">
        <f t="shared" si="12"/>
        <v>8</v>
      </c>
      <c r="Q186" s="15" t="str">
        <f t="shared" si="9"/>
        <v/>
      </c>
    </row>
    <row r="187" spans="1:17" x14ac:dyDescent="0.25">
      <c r="A187" s="18">
        <v>184</v>
      </c>
      <c r="B187" t="str">
        <f>IFERROR(INDEX('Miljövärden urval för publ'!$A$2:$AA$475,MATCH($A187,'Miljövärden urval för publ'!$R$2:$R$476,0),1),"")</f>
        <v>Mölndal Energi AB</v>
      </c>
      <c r="C187" t="str">
        <f>IFERROR(INDEX('Miljövärden urval för publ'!$A$2:$AA$475,MATCH($A187,'Miljövärden urval för publ'!$R$2:$R$476,0),2),"")</f>
        <v>Mölndal Bra Miljöval</v>
      </c>
      <c r="D187">
        <f>IFERROR(VLOOKUP($C187,'Miljövärden urval för publ'!$B$2:$H$490,MATCH(D$4,'Miljövärden urval för publ'!$B$2:$H$2,0),FALSE),"")</f>
        <v>2.2449899999999998E-2</v>
      </c>
      <c r="E187">
        <f>IFERROR(VLOOKUP($C187,'Miljövärden urval för publ'!$B$2:$H$490,MATCH(E$4,'Miljövärden urval för publ'!$B$2:$H$2,0),FALSE),"")</f>
        <v>5.4434399999999998</v>
      </c>
      <c r="F187">
        <f>IFERROR(VLOOKUP($C187,'Miljövärden urval för publ'!$B$2:$H$490,MATCH(F$4,'Miljövärden urval för publ'!$B$2:$H$2,0),FALSE),"")</f>
        <v>4.2040899999999999</v>
      </c>
      <c r="G187">
        <f>IFERROR(VLOOKUP($C187,'Miljövärden urval för publ'!$B$2:$H$490,MATCH(G$4,'Miljövärden urval för publ'!$B$2:$H$2,0),FALSE),"")</f>
        <v>0</v>
      </c>
      <c r="J187">
        <f t="shared" si="10"/>
        <v>72</v>
      </c>
      <c r="M187">
        <v>183</v>
      </c>
      <c r="N187" t="str">
        <f t="shared" si="11"/>
        <v/>
      </c>
      <c r="P187" s="20">
        <f t="shared" si="12"/>
        <v>8</v>
      </c>
      <c r="Q187" s="15" t="str">
        <f t="shared" si="9"/>
        <v/>
      </c>
    </row>
    <row r="188" spans="1:17" x14ac:dyDescent="0.25">
      <c r="A188" s="18">
        <v>185</v>
      </c>
      <c r="B188" t="str">
        <f>IFERROR(INDEX('Miljövärden urval för publ'!$A$2:$AA$475,MATCH($A188,'Miljövärden urval för publ'!$R$2:$R$476,0),1),"")</f>
        <v>Njudung Energi Sävsjö AB</v>
      </c>
      <c r="C188" t="str">
        <f>IFERROR(INDEX('Miljövärden urval för publ'!$A$2:$AA$475,MATCH($A188,'Miljövärden urval för publ'!$R$2:$R$476,0),2),"")</f>
        <v>Rörvik</v>
      </c>
      <c r="D188">
        <f>IFERROR(VLOOKUP($C188,'Miljövärden urval för publ'!$B$2:$H$490,MATCH(D$4,'Miljövärden urval för publ'!$B$2:$H$2,0),FALSE),"")</f>
        <v>0.113533</v>
      </c>
      <c r="E188">
        <f>IFERROR(VLOOKUP($C188,'Miljövärden urval för publ'!$B$2:$H$490,MATCH(E$4,'Miljövärden urval för publ'!$B$2:$H$2,0),FALSE),"")</f>
        <v>23.4818</v>
      </c>
      <c r="F188">
        <f>IFERROR(VLOOKUP($C188,'Miljövärden urval för publ'!$B$2:$H$490,MATCH(F$4,'Miljövärden urval för publ'!$B$2:$H$2,0),FALSE),"")</f>
        <v>10.3415</v>
      </c>
      <c r="G188">
        <f>IFERROR(VLOOKUP($C188,'Miljövärden urval för publ'!$B$2:$H$490,MATCH(G$4,'Miljövärden urval för publ'!$B$2:$H$2,0),FALSE),"")</f>
        <v>8.2850400000000005E-3</v>
      </c>
      <c r="J188">
        <f t="shared" si="10"/>
        <v>73</v>
      </c>
      <c r="M188">
        <v>184</v>
      </c>
      <c r="N188" t="str">
        <f t="shared" si="11"/>
        <v/>
      </c>
      <c r="P188" s="20">
        <f t="shared" si="12"/>
        <v>8</v>
      </c>
      <c r="Q188" s="15" t="str">
        <f t="shared" si="9"/>
        <v/>
      </c>
    </row>
    <row r="189" spans="1:17" x14ac:dyDescent="0.25">
      <c r="A189" s="18">
        <v>186</v>
      </c>
      <c r="B189" t="str">
        <f>IFERROR(INDEX('Miljövärden urval för publ'!$A$2:$AA$475,MATCH($A189,'Miljövärden urval för publ'!$R$2:$R$476,0),1),"")</f>
        <v>Njudung Energi Sävsjö AB</v>
      </c>
      <c r="C189" t="str">
        <f>IFERROR(INDEX('Miljövärden urval för publ'!$A$2:$AA$475,MATCH($A189,'Miljövärden urval för publ'!$R$2:$R$476,0),2),"")</f>
        <v>Sävsjö</v>
      </c>
      <c r="D189">
        <f>IFERROR(VLOOKUP($C189,'Miljövärden urval för publ'!$B$2:$H$490,MATCH(D$4,'Miljövärden urval för publ'!$B$2:$H$2,0),FALSE),"")</f>
        <v>0.22514500000000001</v>
      </c>
      <c r="E189">
        <f>IFERROR(VLOOKUP($C189,'Miljövärden urval för publ'!$B$2:$H$490,MATCH(E$4,'Miljövärden urval för publ'!$B$2:$H$2,0),FALSE),"")</f>
        <v>36.327300000000001</v>
      </c>
      <c r="F189">
        <f>IFERROR(VLOOKUP($C189,'Miljövärden urval för publ'!$B$2:$H$490,MATCH(F$4,'Miljövärden urval för publ'!$B$2:$H$2,0),FALSE),"")</f>
        <v>13.690799999999999</v>
      </c>
      <c r="G189">
        <f>IFERROR(VLOOKUP($C189,'Miljövärden urval för publ'!$B$2:$H$490,MATCH(G$4,'Miljövärden urval för publ'!$B$2:$H$2,0),FALSE),"")</f>
        <v>5.3108599999999999E-2</v>
      </c>
      <c r="J189">
        <f t="shared" si="10"/>
        <v>73</v>
      </c>
      <c r="M189">
        <v>185</v>
      </c>
      <c r="N189" t="str">
        <f t="shared" si="11"/>
        <v/>
      </c>
      <c r="P189" s="20">
        <f t="shared" si="12"/>
        <v>8</v>
      </c>
      <c r="Q189" s="15" t="str">
        <f t="shared" si="9"/>
        <v/>
      </c>
    </row>
    <row r="190" spans="1:17" x14ac:dyDescent="0.25">
      <c r="A190" s="18">
        <v>187</v>
      </c>
      <c r="B190" t="str">
        <f>IFERROR(INDEX('Miljövärden urval för publ'!$A$2:$AA$475,MATCH($A190,'Miljövärden urval för publ'!$R$2:$R$476,0),1),"")</f>
        <v>Njudung Energi Vetlanda AB</v>
      </c>
      <c r="C190" t="str">
        <f>IFERROR(INDEX('Miljövärden urval för publ'!$A$2:$AA$475,MATCH($A190,'Miljövärden urval för publ'!$R$2:$R$476,0),2),"")</f>
        <v>Holsby</v>
      </c>
      <c r="D190">
        <f>IFERROR(VLOOKUP($C190,'Miljövärden urval för publ'!$B$2:$H$490,MATCH(D$4,'Miljövärden urval för publ'!$B$2:$H$2,0),FALSE),"")</f>
        <v>0.215641</v>
      </c>
      <c r="E190">
        <f>IFERROR(VLOOKUP($C190,'Miljövärden urval för publ'!$B$2:$H$490,MATCH(E$4,'Miljövärden urval för publ'!$B$2:$H$2,0),FALSE),"")</f>
        <v>49.143300000000004</v>
      </c>
      <c r="F190">
        <f>IFERROR(VLOOKUP($C190,'Miljövärden urval för publ'!$B$2:$H$490,MATCH(F$4,'Miljövärden urval för publ'!$B$2:$H$2,0),FALSE),"")</f>
        <v>12.1241</v>
      </c>
      <c r="G190">
        <f>IFERROR(VLOOKUP($C190,'Miljövärden urval för publ'!$B$2:$H$490,MATCH(G$4,'Miljövärden urval för publ'!$B$2:$H$2,0),FALSE),"")</f>
        <v>7.2475399999999995E-2</v>
      </c>
      <c r="J190">
        <f t="shared" si="10"/>
        <v>74</v>
      </c>
      <c r="M190">
        <v>186</v>
      </c>
      <c r="N190" t="str">
        <f t="shared" si="11"/>
        <v/>
      </c>
      <c r="P190" s="20">
        <f t="shared" si="12"/>
        <v>8</v>
      </c>
      <c r="Q190" s="15" t="str">
        <f t="shared" si="9"/>
        <v/>
      </c>
    </row>
    <row r="191" spans="1:17" x14ac:dyDescent="0.25">
      <c r="A191" s="18">
        <v>188</v>
      </c>
      <c r="B191" t="str">
        <f>IFERROR(INDEX('Miljövärden urval för publ'!$A$2:$AA$475,MATCH($A191,'Miljövärden urval för publ'!$R$2:$R$476,0),1),"")</f>
        <v>Njudung Energi Vetlanda AB</v>
      </c>
      <c r="C191" t="str">
        <f>IFERROR(INDEX('Miljövärden urval för publ'!$A$2:$AA$475,MATCH($A191,'Miljövärden urval för publ'!$R$2:$R$476,0),2),"")</f>
        <v>Vetlanda</v>
      </c>
      <c r="D191">
        <f>IFERROR(VLOOKUP($C191,'Miljövärden urval för publ'!$B$2:$H$490,MATCH(D$4,'Miljövärden urval för publ'!$B$2:$H$2,0),FALSE),"")</f>
        <v>0.186305</v>
      </c>
      <c r="E191">
        <f>IFERROR(VLOOKUP($C191,'Miljövärden urval för publ'!$B$2:$H$490,MATCH(E$4,'Miljövärden urval för publ'!$B$2:$H$2,0),FALSE),"")</f>
        <v>41.0032</v>
      </c>
      <c r="F191">
        <f>IFERROR(VLOOKUP($C191,'Miljövärden urval för publ'!$B$2:$H$490,MATCH(F$4,'Miljövärden urval för publ'!$B$2:$H$2,0),FALSE),"")</f>
        <v>6.8898900000000003</v>
      </c>
      <c r="G191">
        <f>IFERROR(VLOOKUP($C191,'Miljövärden urval för publ'!$B$2:$H$490,MATCH(G$4,'Miljövärden urval för publ'!$B$2:$H$2,0),FALSE),"")</f>
        <v>5.78457E-2</v>
      </c>
      <c r="J191">
        <f t="shared" si="10"/>
        <v>74</v>
      </c>
      <c r="M191">
        <v>187</v>
      </c>
      <c r="N191" t="str">
        <f t="shared" si="11"/>
        <v/>
      </c>
      <c r="P191" s="20">
        <f t="shared" si="12"/>
        <v>8</v>
      </c>
      <c r="Q191" s="15" t="str">
        <f t="shared" si="9"/>
        <v/>
      </c>
    </row>
    <row r="192" spans="1:17" x14ac:dyDescent="0.25">
      <c r="A192" s="18">
        <v>189</v>
      </c>
      <c r="B192" t="str">
        <f>IFERROR(INDEX('Miljövärden urval för publ'!$A$2:$AA$475,MATCH($A192,'Miljövärden urval för publ'!$R$2:$R$476,0),1),"")</f>
        <v>Norrenergi AB</v>
      </c>
      <c r="C192" t="str">
        <f>IFERROR(INDEX('Miljövärden urval för publ'!$A$2:$AA$475,MATCH($A192,'Miljövärden urval för publ'!$R$2:$R$476,0),2),"")</f>
        <v>Sundbyberg-Solna</v>
      </c>
      <c r="D192">
        <f>IFERROR(VLOOKUP($C192,'Miljövärden urval för publ'!$B$2:$H$490,MATCH(D$4,'Miljövärden urval för publ'!$B$2:$H$2,0),FALSE),"")</f>
        <v>0.35920299999999999</v>
      </c>
      <c r="E192">
        <f>IFERROR(VLOOKUP($C192,'Miljövärden urval för publ'!$B$2:$H$490,MATCH(E$4,'Miljövärden urval för publ'!$B$2:$H$2,0),FALSE),"")</f>
        <v>11.811999999999999</v>
      </c>
      <c r="F192">
        <f>IFERROR(VLOOKUP($C192,'Miljövärden urval för publ'!$B$2:$H$490,MATCH(F$4,'Miljövärden urval för publ'!$B$2:$H$2,0),FALSE),"")</f>
        <v>4.5804900000000002</v>
      </c>
      <c r="G192">
        <f>IFERROR(VLOOKUP($C192,'Miljövärden urval för publ'!$B$2:$H$490,MATCH(G$4,'Miljövärden urval för publ'!$B$2:$H$2,0),FALSE),"")</f>
        <v>3.3488799999999999E-2</v>
      </c>
      <c r="J192">
        <f t="shared" si="10"/>
        <v>75</v>
      </c>
      <c r="M192">
        <v>188</v>
      </c>
      <c r="N192" t="str">
        <f t="shared" si="11"/>
        <v/>
      </c>
      <c r="P192" s="20">
        <f t="shared" si="12"/>
        <v>8</v>
      </c>
      <c r="Q192" s="15" t="str">
        <f t="shared" si="9"/>
        <v/>
      </c>
    </row>
    <row r="193" spans="1:17" x14ac:dyDescent="0.25">
      <c r="A193" s="18">
        <v>190</v>
      </c>
      <c r="B193" t="str">
        <f>IFERROR(INDEX('Miljövärden urval för publ'!$A$2:$AA$475,MATCH($A193,'Miljövärden urval för publ'!$R$2:$R$476,0),1),"")</f>
        <v>Norrtälje Energi AB</v>
      </c>
      <c r="C193" t="str">
        <f>IFERROR(INDEX('Miljövärden urval för publ'!$A$2:$AA$475,MATCH($A193,'Miljövärden urval för publ'!$R$2:$R$476,0),2),"")</f>
        <v>Hallstavik</v>
      </c>
      <c r="D193">
        <f>IFERROR(VLOOKUP($C193,'Miljövärden urval för publ'!$B$2:$H$490,MATCH(D$4,'Miljövärden urval för publ'!$B$2:$H$2,0),FALSE),"")</f>
        <v>0.180641</v>
      </c>
      <c r="E193">
        <f>IFERROR(VLOOKUP($C193,'Miljövärden urval för publ'!$B$2:$H$490,MATCH(E$4,'Miljövärden urval för publ'!$B$2:$H$2,0),FALSE),"")</f>
        <v>16.267199999999999</v>
      </c>
      <c r="F193">
        <f>IFERROR(VLOOKUP($C193,'Miljövärden urval för publ'!$B$2:$H$490,MATCH(F$4,'Miljövärden urval för publ'!$B$2:$H$2,0),FALSE),"")</f>
        <v>12.899100000000001</v>
      </c>
      <c r="G193">
        <f>IFERROR(VLOOKUP($C193,'Miljövärden urval för publ'!$B$2:$H$490,MATCH(G$4,'Miljövärden urval för publ'!$B$2:$H$2,0),FALSE),"")</f>
        <v>1.0429799999999999E-2</v>
      </c>
      <c r="J193">
        <f t="shared" si="10"/>
        <v>76</v>
      </c>
      <c r="M193">
        <v>189</v>
      </c>
      <c r="N193" t="str">
        <f t="shared" si="11"/>
        <v/>
      </c>
      <c r="P193" s="20">
        <f t="shared" si="12"/>
        <v>8</v>
      </c>
      <c r="Q193" s="15" t="str">
        <f t="shared" si="9"/>
        <v/>
      </c>
    </row>
    <row r="194" spans="1:17" x14ac:dyDescent="0.25">
      <c r="A194" s="18">
        <v>191</v>
      </c>
      <c r="B194" t="str">
        <f>IFERROR(INDEX('Miljövärden urval för publ'!$A$2:$AA$475,MATCH($A194,'Miljövärden urval för publ'!$R$2:$R$476,0),1),"")</f>
        <v>Norrtälje Energi AB</v>
      </c>
      <c r="C194" t="str">
        <f>IFERROR(INDEX('Miljövärden urval för publ'!$A$2:$AA$475,MATCH($A194,'Miljövärden urval för publ'!$R$2:$R$476,0),2),"")</f>
        <v>Norrtälje</v>
      </c>
      <c r="D194">
        <f>IFERROR(VLOOKUP($C194,'Miljövärden urval för publ'!$B$2:$H$490,MATCH(D$4,'Miljövärden urval för publ'!$B$2:$H$2,0),FALSE),"")</f>
        <v>0.123459</v>
      </c>
      <c r="E194">
        <f>IFERROR(VLOOKUP($C194,'Miljövärden urval för publ'!$B$2:$H$490,MATCH(E$4,'Miljövärden urval för publ'!$B$2:$H$2,0),FALSE),"")</f>
        <v>23.605399999999999</v>
      </c>
      <c r="F194">
        <f>IFERROR(VLOOKUP($C194,'Miljövärden urval för publ'!$B$2:$H$490,MATCH(F$4,'Miljövärden urval för publ'!$B$2:$H$2,0),FALSE),"")</f>
        <v>7.3959000000000001</v>
      </c>
      <c r="G194">
        <f>IFERROR(VLOOKUP($C194,'Miljövärden urval för publ'!$B$2:$H$490,MATCH(G$4,'Miljövärden urval för publ'!$B$2:$H$2,0),FALSE),"")</f>
        <v>1.67554E-2</v>
      </c>
      <c r="J194">
        <f t="shared" si="10"/>
        <v>76</v>
      </c>
      <c r="M194">
        <v>190</v>
      </c>
      <c r="N194" t="str">
        <f t="shared" si="11"/>
        <v/>
      </c>
      <c r="P194" s="20">
        <f t="shared" si="12"/>
        <v>8</v>
      </c>
      <c r="Q194" s="15" t="str">
        <f t="shared" si="9"/>
        <v/>
      </c>
    </row>
    <row r="195" spans="1:17" x14ac:dyDescent="0.25">
      <c r="A195" s="18">
        <v>192</v>
      </c>
      <c r="B195" t="str">
        <f>IFERROR(INDEX('Miljövärden urval för publ'!$A$2:$AA$475,MATCH($A195,'Miljövärden urval för publ'!$R$2:$R$476,0),1),"")</f>
        <v>Norrtälje Energi AB</v>
      </c>
      <c r="C195" t="str">
        <f>IFERROR(INDEX('Miljövärden urval för publ'!$A$2:$AA$475,MATCH($A195,'Miljövärden urval för publ'!$R$2:$R$476,0),2),"")</f>
        <v>Rimbo</v>
      </c>
      <c r="D195">
        <f>IFERROR(VLOOKUP($C195,'Miljövärden urval för publ'!$B$2:$H$490,MATCH(D$4,'Miljövärden urval för publ'!$B$2:$H$2,0),FALSE),"")</f>
        <v>0.296462</v>
      </c>
      <c r="E195">
        <f>IFERROR(VLOOKUP($C195,'Miljövärden urval för publ'!$B$2:$H$490,MATCH(E$4,'Miljövärden urval för publ'!$B$2:$H$2,0),FALSE),"")</f>
        <v>57.039400000000001</v>
      </c>
      <c r="F195">
        <f>IFERROR(VLOOKUP($C195,'Miljövärden urval för publ'!$B$2:$H$490,MATCH(F$4,'Miljövärden urval för publ'!$B$2:$H$2,0),FALSE),"")</f>
        <v>9.9936799999999995</v>
      </c>
      <c r="G195">
        <f>IFERROR(VLOOKUP($C195,'Miljövärden urval för publ'!$B$2:$H$490,MATCH(G$4,'Miljövärden urval för publ'!$B$2:$H$2,0),FALSE),"")</f>
        <v>6.94047E-2</v>
      </c>
      <c r="J195">
        <f t="shared" si="10"/>
        <v>76</v>
      </c>
      <c r="M195">
        <v>191</v>
      </c>
      <c r="N195" t="str">
        <f t="shared" si="11"/>
        <v/>
      </c>
      <c r="P195" s="20">
        <f t="shared" si="12"/>
        <v>8</v>
      </c>
      <c r="Q195" s="15" t="str">
        <f t="shared" si="9"/>
        <v/>
      </c>
    </row>
    <row r="196" spans="1:17" x14ac:dyDescent="0.25">
      <c r="A196" s="18">
        <v>193</v>
      </c>
      <c r="B196" t="str">
        <f>IFERROR(INDEX('Miljövärden urval för publ'!$A$2:$AA$475,MATCH($A196,'Miljövärden urval för publ'!$R$2:$R$476,0),1),"")</f>
        <v>Nossebro Energi</v>
      </c>
      <c r="C196" t="str">
        <f>IFERROR(INDEX('Miljövärden urval för publ'!$A$2:$AA$475,MATCH($A196,'Miljövärden urval för publ'!$R$2:$R$476,0),2),"")</f>
        <v>Essunga</v>
      </c>
      <c r="D196">
        <f>IFERROR(VLOOKUP($C196,'Miljövärden urval för publ'!$B$2:$H$490,MATCH(D$4,'Miljövärden urval för publ'!$B$2:$H$2,0),FALSE),"")</f>
        <v>0.12264700000000001</v>
      </c>
      <c r="E196">
        <f>IFERROR(VLOOKUP($C196,'Miljövärden urval för publ'!$B$2:$H$490,MATCH(E$4,'Miljövärden urval för publ'!$B$2:$H$2,0),FALSE),"")</f>
        <v>21.578099999999999</v>
      </c>
      <c r="F196">
        <f>IFERROR(VLOOKUP($C196,'Miljövärden urval för publ'!$B$2:$H$490,MATCH(F$4,'Miljövärden urval för publ'!$B$2:$H$2,0),FALSE),"")</f>
        <v>10.327400000000001</v>
      </c>
      <c r="G196">
        <f>IFERROR(VLOOKUP($C196,'Miljövärden urval för publ'!$B$2:$H$490,MATCH(G$4,'Miljövärden urval för publ'!$B$2:$H$2,0),FALSE),"")</f>
        <v>9.2048300000000007E-3</v>
      </c>
      <c r="J196">
        <f t="shared" si="10"/>
        <v>77</v>
      </c>
      <c r="M196">
        <v>192</v>
      </c>
      <c r="N196" t="str">
        <f t="shared" si="11"/>
        <v/>
      </c>
      <c r="P196" s="20">
        <f t="shared" si="12"/>
        <v>8</v>
      </c>
      <c r="Q196" s="15" t="str">
        <f t="shared" si="9"/>
        <v/>
      </c>
    </row>
    <row r="197" spans="1:17" x14ac:dyDescent="0.25">
      <c r="A197" s="18">
        <v>194</v>
      </c>
      <c r="B197" t="str">
        <f>IFERROR(INDEX('Miljövärden urval för publ'!$A$2:$AA$475,MATCH($A197,'Miljövärden urval för publ'!$R$2:$R$476,0),1),"")</f>
        <v>Nybro Energi AB</v>
      </c>
      <c r="C197" t="str">
        <f>IFERROR(INDEX('Miljövärden urval för publ'!$A$2:$AA$475,MATCH($A197,'Miljövärden urval för publ'!$R$2:$R$476,0),2),"")</f>
        <v>Nybro stadsnät</v>
      </c>
      <c r="D197">
        <f>IFERROR(VLOOKUP($C197,'Miljövärden urval för publ'!$B$2:$H$490,MATCH(D$4,'Miljövärden urval för publ'!$B$2:$H$2,0),FALSE),"")</f>
        <v>0.16075999999999999</v>
      </c>
      <c r="E197">
        <f>IFERROR(VLOOKUP($C197,'Miljövärden urval för publ'!$B$2:$H$490,MATCH(E$4,'Miljövärden urval för publ'!$B$2:$H$2,0),FALSE),"")</f>
        <v>68.539000000000001</v>
      </c>
      <c r="F197">
        <f>IFERROR(VLOOKUP($C197,'Miljövärden urval för publ'!$B$2:$H$490,MATCH(F$4,'Miljövärden urval för publ'!$B$2:$H$2,0),FALSE),"")</f>
        <v>8.1082000000000001</v>
      </c>
      <c r="G197">
        <f>IFERROR(VLOOKUP($C197,'Miljövärden urval för publ'!$B$2:$H$490,MATCH(G$4,'Miljövärden urval för publ'!$B$2:$H$2,0),FALSE),"")</f>
        <v>6.5645099999999998E-2</v>
      </c>
      <c r="J197">
        <f t="shared" si="10"/>
        <v>78</v>
      </c>
      <c r="M197">
        <v>193</v>
      </c>
      <c r="N197" t="str">
        <f t="shared" si="11"/>
        <v/>
      </c>
      <c r="P197" s="20">
        <f t="shared" si="12"/>
        <v>8</v>
      </c>
      <c r="Q197" s="15" t="str">
        <f t="shared" ref="Q197:Q260" si="13">IF(B197=$R$2,C197,"")</f>
        <v/>
      </c>
    </row>
    <row r="198" spans="1:17" x14ac:dyDescent="0.25">
      <c r="A198" s="18">
        <v>195</v>
      </c>
      <c r="B198" t="str">
        <f>IFERROR(INDEX('Miljövärden urval för publ'!$A$2:$AA$475,MATCH($A198,'Miljövärden urval för publ'!$R$2:$R$476,0),1),"")</f>
        <v>Nässjö Affärsverk AB</v>
      </c>
      <c r="C198" t="str">
        <f>IFERROR(INDEX('Miljövärden urval för publ'!$A$2:$AA$475,MATCH($A198,'Miljövärden urval för publ'!$R$2:$R$476,0),2),"")</f>
        <v>Anneberg</v>
      </c>
      <c r="D198">
        <f>IFERROR(VLOOKUP($C198,'Miljövärden urval för publ'!$B$2:$H$490,MATCH(D$4,'Miljövärden urval för publ'!$B$2:$H$2,0),FALSE),"")</f>
        <v>0.22758500000000001</v>
      </c>
      <c r="E198">
        <f>IFERROR(VLOOKUP($C198,'Miljövärden urval för publ'!$B$2:$H$490,MATCH(E$4,'Miljövärden urval för publ'!$B$2:$H$2,0),FALSE),"")</f>
        <v>18.8277</v>
      </c>
      <c r="F198">
        <f>IFERROR(VLOOKUP($C198,'Miljövärden urval för publ'!$B$2:$H$490,MATCH(F$4,'Miljövärden urval för publ'!$B$2:$H$2,0),FALSE),"")</f>
        <v>16.224399999999999</v>
      </c>
      <c r="G198">
        <f>IFERROR(VLOOKUP($C198,'Miljövärden urval för publ'!$B$2:$H$490,MATCH(G$4,'Miljövärden urval för publ'!$B$2:$H$2,0),FALSE),"")</f>
        <v>3.5889900000000002E-2</v>
      </c>
      <c r="J198">
        <f t="shared" ref="J198:J261" si="14">IF(B198=B197,J197,J197+1)</f>
        <v>79</v>
      </c>
      <c r="M198">
        <v>194</v>
      </c>
      <c r="N198" t="str">
        <f t="shared" ref="N198:N261" si="15">IFERROR(INDEX($B$4:$J$487,MATCH(M198,$J$4:$J$369,0),1),"")</f>
        <v/>
      </c>
      <c r="P198" s="20">
        <f t="shared" ref="P198:P261" si="16">IF(Q198="",P197,P197+1)</f>
        <v>8</v>
      </c>
      <c r="Q198" s="15" t="str">
        <f t="shared" si="13"/>
        <v/>
      </c>
    </row>
    <row r="199" spans="1:17" x14ac:dyDescent="0.25">
      <c r="A199" s="18">
        <v>196</v>
      </c>
      <c r="B199" t="str">
        <f>IFERROR(INDEX('Miljövärden urval för publ'!$A$2:$AA$475,MATCH($A199,'Miljövärden urval för publ'!$R$2:$R$476,0),1),"")</f>
        <v>Nässjö Affärsverk AB</v>
      </c>
      <c r="C199" t="str">
        <f>IFERROR(INDEX('Miljövärden urval för publ'!$A$2:$AA$475,MATCH($A199,'Miljövärden urval för publ'!$R$2:$R$476,0),2),"")</f>
        <v>Bodafors</v>
      </c>
      <c r="D199">
        <f>IFERROR(VLOOKUP($C199,'Miljövärden urval för publ'!$B$2:$H$490,MATCH(D$4,'Miljövärden urval för publ'!$B$2:$H$2,0),FALSE),"")</f>
        <v>0.29069800000000001</v>
      </c>
      <c r="E199">
        <f>IFERROR(VLOOKUP($C199,'Miljövärden urval för publ'!$B$2:$H$490,MATCH(E$4,'Miljövärden urval för publ'!$B$2:$H$2,0),FALSE),"")</f>
        <v>59.2727</v>
      </c>
      <c r="F199">
        <f>IFERROR(VLOOKUP($C199,'Miljövärden urval för publ'!$B$2:$H$490,MATCH(F$4,'Miljövärden urval för publ'!$B$2:$H$2,0),FALSE),"")</f>
        <v>11.703200000000001</v>
      </c>
      <c r="G199">
        <f>IFERROR(VLOOKUP($C199,'Miljövärden urval för publ'!$B$2:$H$490,MATCH(G$4,'Miljövärden urval för publ'!$B$2:$H$2,0),FALSE),"")</f>
        <v>0.127586</v>
      </c>
      <c r="J199">
        <f t="shared" si="14"/>
        <v>79</v>
      </c>
      <c r="M199">
        <v>195</v>
      </c>
      <c r="N199" t="str">
        <f t="shared" si="15"/>
        <v/>
      </c>
      <c r="P199" s="20">
        <f t="shared" si="16"/>
        <v>8</v>
      </c>
      <c r="Q199" s="15" t="str">
        <f t="shared" si="13"/>
        <v/>
      </c>
    </row>
    <row r="200" spans="1:17" x14ac:dyDescent="0.25">
      <c r="A200" s="18">
        <v>197</v>
      </c>
      <c r="B200" t="str">
        <f>IFERROR(INDEX('Miljövärden urval för publ'!$A$2:$AA$475,MATCH($A200,'Miljövärden urval för publ'!$R$2:$R$476,0),1),"")</f>
        <v>Nässjö Affärsverk AB</v>
      </c>
      <c r="C200" t="str">
        <f>IFERROR(INDEX('Miljövärden urval för publ'!$A$2:$AA$475,MATCH($A200,'Miljövärden urval för publ'!$R$2:$R$476,0),2),"")</f>
        <v>Nässjö</v>
      </c>
      <c r="D200">
        <f>IFERROR(VLOOKUP($C200,'Miljövärden urval för publ'!$B$2:$H$490,MATCH(D$4,'Miljövärden urval för publ'!$B$2:$H$2,0),FALSE),"")</f>
        <v>0.18796099999999999</v>
      </c>
      <c r="E200">
        <f>IFERROR(VLOOKUP($C200,'Miljövärden urval för publ'!$B$2:$H$490,MATCH(E$4,'Miljövärden urval för publ'!$B$2:$H$2,0),FALSE),"")</f>
        <v>31.2546</v>
      </c>
      <c r="F200">
        <f>IFERROR(VLOOKUP($C200,'Miljövärden urval för publ'!$B$2:$H$490,MATCH(F$4,'Miljövärden urval för publ'!$B$2:$H$2,0),FALSE),"")</f>
        <v>7.1031300000000002</v>
      </c>
      <c r="G200">
        <f>IFERROR(VLOOKUP($C200,'Miljövärden urval för publ'!$B$2:$H$490,MATCH(G$4,'Miljövärden urval för publ'!$B$2:$H$2,0),FALSE),"")</f>
        <v>8.6054800000000001E-2</v>
      </c>
      <c r="J200">
        <f t="shared" si="14"/>
        <v>79</v>
      </c>
      <c r="M200">
        <v>196</v>
      </c>
      <c r="N200" t="str">
        <f t="shared" si="15"/>
        <v/>
      </c>
      <c r="P200" s="20">
        <f t="shared" si="16"/>
        <v>8</v>
      </c>
      <c r="Q200" s="15" t="str">
        <f t="shared" si="13"/>
        <v/>
      </c>
    </row>
    <row r="201" spans="1:17" x14ac:dyDescent="0.25">
      <c r="A201" s="18">
        <v>198</v>
      </c>
      <c r="B201" t="str">
        <f>IFERROR(INDEX('Miljövärden urval för publ'!$A$2:$AA$475,MATCH($A201,'Miljövärden urval för publ'!$R$2:$R$476,0),1),"")</f>
        <v>Olofströms Kraft AB</v>
      </c>
      <c r="C201" t="str">
        <f>IFERROR(INDEX('Miljövärden urval för publ'!$A$2:$AA$475,MATCH($A201,'Miljövärden urval för publ'!$R$2:$R$476,0),2),"")</f>
        <v>Olofström</v>
      </c>
      <c r="D201">
        <f>IFERROR(VLOOKUP($C201,'Miljövärden urval för publ'!$B$2:$H$490,MATCH(D$4,'Miljövärden urval för publ'!$B$2:$H$2,0),FALSE),"")</f>
        <v>0.18301400000000001</v>
      </c>
      <c r="E201">
        <f>IFERROR(VLOOKUP($C201,'Miljövärden urval för publ'!$B$2:$H$490,MATCH(E$4,'Miljövärden urval för publ'!$B$2:$H$2,0),FALSE),"")</f>
        <v>34.3583</v>
      </c>
      <c r="F201">
        <f>IFERROR(VLOOKUP($C201,'Miljövärden urval för publ'!$B$2:$H$490,MATCH(F$4,'Miljövärden urval för publ'!$B$2:$H$2,0),FALSE),"")</f>
        <v>9.2638800000000003</v>
      </c>
      <c r="G201">
        <f>IFERROR(VLOOKUP($C201,'Miljövärden urval för publ'!$B$2:$H$490,MATCH(G$4,'Miljövärden urval för publ'!$B$2:$H$2,0),FALSE),"")</f>
        <v>4.4262299999999997E-2</v>
      </c>
      <c r="J201">
        <f t="shared" si="14"/>
        <v>80</v>
      </c>
      <c r="M201">
        <v>197</v>
      </c>
      <c r="N201" t="str">
        <f t="shared" si="15"/>
        <v/>
      </c>
      <c r="P201" s="20">
        <f t="shared" si="16"/>
        <v>8</v>
      </c>
      <c r="Q201" s="15" t="str">
        <f t="shared" si="13"/>
        <v/>
      </c>
    </row>
    <row r="202" spans="1:17" x14ac:dyDescent="0.25">
      <c r="A202" s="18">
        <v>199</v>
      </c>
      <c r="B202" t="str">
        <f>IFERROR(INDEX('Miljövärden urval för publ'!$A$2:$AA$475,MATCH($A202,'Miljövärden urval för publ'!$R$2:$R$476,0),1),"")</f>
        <v>Orust Kommun</v>
      </c>
      <c r="C202" t="str">
        <f>IFERROR(INDEX('Miljövärden urval för publ'!$A$2:$AA$475,MATCH($A202,'Miljövärden urval för publ'!$R$2:$R$476,0),2),"")</f>
        <v>Ellös fjärrvärmenät</v>
      </c>
      <c r="D202">
        <f>IFERROR(VLOOKUP($C202,'Miljövärden urval för publ'!$B$2:$H$490,MATCH(D$4,'Miljövärden urval för publ'!$B$2:$H$2,0),FALSE),"")</f>
        <v>0.274561</v>
      </c>
      <c r="E202">
        <f>IFERROR(VLOOKUP($C202,'Miljövärden urval för publ'!$B$2:$H$490,MATCH(E$4,'Miljövärden urval för publ'!$B$2:$H$2,0),FALSE),"")</f>
        <v>49.342599999999997</v>
      </c>
      <c r="F202">
        <f>IFERROR(VLOOKUP($C202,'Miljövärden urval för publ'!$B$2:$H$490,MATCH(F$4,'Miljövärden urval för publ'!$B$2:$H$2,0),FALSE),"")</f>
        <v>8.7610499999999991</v>
      </c>
      <c r="G202">
        <f>IFERROR(VLOOKUP($C202,'Miljövärden urval för publ'!$B$2:$H$490,MATCH(G$4,'Miljövärden urval för publ'!$B$2:$H$2,0),FALSE),"")</f>
        <v>5.6232900000000002E-2</v>
      </c>
      <c r="J202">
        <f t="shared" si="14"/>
        <v>81</v>
      </c>
      <c r="M202">
        <v>198</v>
      </c>
      <c r="N202" t="str">
        <f t="shared" si="15"/>
        <v/>
      </c>
      <c r="P202" s="20">
        <f t="shared" si="16"/>
        <v>8</v>
      </c>
      <c r="Q202" s="15" t="str">
        <f t="shared" si="13"/>
        <v/>
      </c>
    </row>
    <row r="203" spans="1:17" x14ac:dyDescent="0.25">
      <c r="A203" s="18">
        <v>200</v>
      </c>
      <c r="B203" t="str">
        <f>IFERROR(INDEX('Miljövärden urval för publ'!$A$2:$AA$475,MATCH($A203,'Miljövärden urval för publ'!$R$2:$R$476,0),1),"")</f>
        <v>Orust Kommun</v>
      </c>
      <c r="C203" t="str">
        <f>IFERROR(INDEX('Miljövärden urval för publ'!$A$2:$AA$475,MATCH($A203,'Miljövärden urval för publ'!$R$2:$R$476,0),2),"")</f>
        <v>Henåns fjärrvärmenät</v>
      </c>
      <c r="D203">
        <f>IFERROR(VLOOKUP($C203,'Miljövärden urval för publ'!$B$2:$H$490,MATCH(D$4,'Miljövärden urval för publ'!$B$2:$H$2,0),FALSE),"")</f>
        <v>0.19867599999999999</v>
      </c>
      <c r="E203">
        <f>IFERROR(VLOOKUP($C203,'Miljövärden urval för publ'!$B$2:$H$490,MATCH(E$4,'Miljövärden urval för publ'!$B$2:$H$2,0),FALSE),"")</f>
        <v>21.436199999999999</v>
      </c>
      <c r="F203">
        <f>IFERROR(VLOOKUP($C203,'Miljövärden urval för publ'!$B$2:$H$490,MATCH(F$4,'Miljövärden urval för publ'!$B$2:$H$2,0),FALSE),"")</f>
        <v>13.9278</v>
      </c>
      <c r="G203">
        <f>IFERROR(VLOOKUP($C203,'Miljövärden urval för publ'!$B$2:$H$490,MATCH(G$4,'Miljövärden urval för publ'!$B$2:$H$2,0),FALSE),"")</f>
        <v>3.4558899999999997E-2</v>
      </c>
      <c r="J203">
        <f t="shared" si="14"/>
        <v>81</v>
      </c>
      <c r="M203">
        <v>199</v>
      </c>
      <c r="N203" t="str">
        <f t="shared" si="15"/>
        <v/>
      </c>
      <c r="P203" s="20">
        <f t="shared" si="16"/>
        <v>8</v>
      </c>
      <c r="Q203" s="15" t="str">
        <f t="shared" si="13"/>
        <v/>
      </c>
    </row>
    <row r="204" spans="1:17" x14ac:dyDescent="0.25">
      <c r="A204" s="18">
        <v>201</v>
      </c>
      <c r="B204" t="str">
        <f>IFERROR(INDEX('Miljövärden urval för publ'!$A$2:$AA$475,MATCH($A204,'Miljövärden urval för publ'!$R$2:$R$476,0),1),"")</f>
        <v>Oskarshamn Energi AB</v>
      </c>
      <c r="C204" t="str">
        <f>IFERROR(INDEX('Miljövärden urval för publ'!$A$2:$AA$475,MATCH($A204,'Miljövärden urval för publ'!$R$2:$R$476,0),2),"")</f>
        <v>Oskarshamn</v>
      </c>
      <c r="D204">
        <f>IFERROR(VLOOKUP($C204,'Miljövärden urval för publ'!$B$2:$H$490,MATCH(D$4,'Miljövärden urval för publ'!$B$2:$H$2,0),FALSE),"")</f>
        <v>3.4856999999999999E-2</v>
      </c>
      <c r="E204">
        <f>IFERROR(VLOOKUP($C204,'Miljövärden urval för publ'!$B$2:$H$490,MATCH(E$4,'Miljövärden urval för publ'!$B$2:$H$2,0),FALSE),"")</f>
        <v>9.0094899999999996</v>
      </c>
      <c r="F204">
        <f>IFERROR(VLOOKUP($C204,'Miljövärden urval för publ'!$B$2:$H$490,MATCH(F$4,'Miljövärden urval för publ'!$B$2:$H$2,0),FALSE),"")</f>
        <v>6.5952999999999999</v>
      </c>
      <c r="G204">
        <f>IFERROR(VLOOKUP($C204,'Miljövärden urval för publ'!$B$2:$H$490,MATCH(G$4,'Miljövärden urval för publ'!$B$2:$H$2,0),FALSE),"")</f>
        <v>2.3661899999999998E-3</v>
      </c>
      <c r="J204">
        <f t="shared" si="14"/>
        <v>82</v>
      </c>
      <c r="M204">
        <v>200</v>
      </c>
      <c r="N204" t="str">
        <f t="shared" si="15"/>
        <v/>
      </c>
      <c r="P204" s="20">
        <f t="shared" si="16"/>
        <v>8</v>
      </c>
      <c r="Q204" s="15" t="str">
        <f t="shared" si="13"/>
        <v/>
      </c>
    </row>
    <row r="205" spans="1:17" x14ac:dyDescent="0.25">
      <c r="A205" s="18">
        <v>202</v>
      </c>
      <c r="B205" t="str">
        <f>IFERROR(INDEX('Miljövärden urval för publ'!$A$2:$AA$475,MATCH($A205,'Miljövärden urval för publ'!$R$2:$R$476,0),1),"")</f>
        <v>Oxelö Energi AB</v>
      </c>
      <c r="C205" t="str">
        <f>IFERROR(INDEX('Miljövärden urval för publ'!$A$2:$AA$475,MATCH($A205,'Miljövärden urval för publ'!$R$2:$R$476,0),2),"")</f>
        <v>Oxelösund</v>
      </c>
      <c r="D205">
        <f>IFERROR(VLOOKUP($C205,'Miljövärden urval för publ'!$B$2:$H$490,MATCH(D$4,'Miljövärden urval för publ'!$B$2:$H$2,0),FALSE),"")</f>
        <v>8.4324200000000002E-2</v>
      </c>
      <c r="E205">
        <f>IFERROR(VLOOKUP($C205,'Miljövärden urval för publ'!$B$2:$H$490,MATCH(E$4,'Miljövärden urval för publ'!$B$2:$H$2,0),FALSE),"")</f>
        <v>13.886699999999999</v>
      </c>
      <c r="F205">
        <f>IFERROR(VLOOKUP($C205,'Miljövärden urval för publ'!$B$2:$H$490,MATCH(F$4,'Miljövärden urval för publ'!$B$2:$H$2,0),FALSE),"")</f>
        <v>0.30023899999999998</v>
      </c>
      <c r="G205">
        <f>IFERROR(VLOOKUP($C205,'Miljövärden urval för publ'!$B$2:$H$490,MATCH(G$4,'Miljövärden urval för publ'!$B$2:$H$2,0),FALSE),"")</f>
        <v>2.18841E-2</v>
      </c>
      <c r="J205">
        <f t="shared" si="14"/>
        <v>83</v>
      </c>
      <c r="M205">
        <v>201</v>
      </c>
      <c r="N205" t="str">
        <f t="shared" si="15"/>
        <v/>
      </c>
      <c r="P205" s="20">
        <f t="shared" si="16"/>
        <v>8</v>
      </c>
      <c r="Q205" s="15" t="str">
        <f t="shared" si="13"/>
        <v/>
      </c>
    </row>
    <row r="206" spans="1:17" x14ac:dyDescent="0.25">
      <c r="A206" s="18">
        <v>203</v>
      </c>
      <c r="B206" t="str">
        <f>IFERROR(INDEX('Miljövärden urval för publ'!$A$2:$AA$475,MATCH($A206,'Miljövärden urval för publ'!$R$2:$R$476,0),1),"")</f>
        <v>Perstorps Fjärrvärme AB</v>
      </c>
      <c r="C206" t="str">
        <f>IFERROR(INDEX('Miljövärden urval för publ'!$A$2:$AA$475,MATCH($A206,'Miljövärden urval för publ'!$R$2:$R$476,0),2),"")</f>
        <v>Perstorp</v>
      </c>
      <c r="D206">
        <f>IFERROR(VLOOKUP($C206,'Miljövärden urval för publ'!$B$2:$H$490,MATCH(D$4,'Miljövärden urval för publ'!$B$2:$H$2,0),FALSE),"")</f>
        <v>2.8405199999999999E-2</v>
      </c>
      <c r="E206">
        <f>IFERROR(VLOOKUP($C206,'Miljövärden urval för publ'!$B$2:$H$490,MATCH(E$4,'Miljövärden urval för publ'!$B$2:$H$2,0),FALSE),"")</f>
        <v>7.1430999999999996</v>
      </c>
      <c r="F206">
        <f>IFERROR(VLOOKUP($C206,'Miljövärden urval för publ'!$B$2:$H$490,MATCH(F$4,'Miljövärden urval för publ'!$B$2:$H$2,0),FALSE),"")</f>
        <v>5.69339</v>
      </c>
      <c r="G206">
        <f>IFERROR(VLOOKUP($C206,'Miljövärden urval för publ'!$B$2:$H$490,MATCH(G$4,'Miljövärden urval för publ'!$B$2:$H$2,0),FALSE),"")</f>
        <v>1.7775899999999999E-4</v>
      </c>
      <c r="J206">
        <f t="shared" si="14"/>
        <v>84</v>
      </c>
      <c r="M206">
        <v>202</v>
      </c>
      <c r="N206" t="str">
        <f t="shared" si="15"/>
        <v/>
      </c>
      <c r="P206" s="20">
        <f t="shared" si="16"/>
        <v>8</v>
      </c>
      <c r="Q206" s="15" t="str">
        <f t="shared" si="13"/>
        <v/>
      </c>
    </row>
    <row r="207" spans="1:17" x14ac:dyDescent="0.25">
      <c r="A207" s="18">
        <v>204</v>
      </c>
      <c r="B207" t="str">
        <f>IFERROR(INDEX('Miljövärden urval för publ'!$A$2:$AA$475,MATCH($A207,'Miljövärden urval för publ'!$R$2:$R$476,0),1),"")</f>
        <v>PiteEnergi AB</v>
      </c>
      <c r="C207" t="str">
        <f>IFERROR(INDEX('Miljövärden urval för publ'!$A$2:$AA$475,MATCH($A207,'Miljövärden urval för publ'!$R$2:$R$476,0),2),"")</f>
        <v>Norrfjärden</v>
      </c>
      <c r="D207">
        <f>IFERROR(VLOOKUP($C207,'Miljövärden urval för publ'!$B$2:$H$490,MATCH(D$4,'Miljövärden urval för publ'!$B$2:$H$2,0),FALSE),"")</f>
        <v>0.30324800000000002</v>
      </c>
      <c r="E207">
        <f>IFERROR(VLOOKUP($C207,'Miljövärden urval för publ'!$B$2:$H$490,MATCH(E$4,'Miljövärden urval för publ'!$B$2:$H$2,0),FALSE),"")</f>
        <v>8.6729099999999999</v>
      </c>
      <c r="F207">
        <f>IFERROR(VLOOKUP($C207,'Miljövärden urval för publ'!$B$2:$H$490,MATCH(F$4,'Miljövärden urval för publ'!$B$2:$H$2,0),FALSE),"")</f>
        <v>15.558400000000001</v>
      </c>
      <c r="G207">
        <f>IFERROR(VLOOKUP($C207,'Miljövärden urval för publ'!$B$2:$H$490,MATCH(G$4,'Miljövärden urval för publ'!$B$2:$H$2,0),FALSE),"")</f>
        <v>4.9230799999999998E-3</v>
      </c>
      <c r="J207">
        <f t="shared" si="14"/>
        <v>85</v>
      </c>
      <c r="M207">
        <v>203</v>
      </c>
      <c r="N207" t="str">
        <f t="shared" si="15"/>
        <v/>
      </c>
      <c r="P207" s="20">
        <f t="shared" si="16"/>
        <v>8</v>
      </c>
      <c r="Q207" s="15" t="str">
        <f t="shared" si="13"/>
        <v/>
      </c>
    </row>
    <row r="208" spans="1:17" x14ac:dyDescent="0.25">
      <c r="A208" s="18">
        <v>205</v>
      </c>
      <c r="B208" t="str">
        <f>IFERROR(INDEX('Miljövärden urval för publ'!$A$2:$AA$475,MATCH($A208,'Miljövärden urval för publ'!$R$2:$R$476,0),1),"")</f>
        <v>PiteEnergi AB</v>
      </c>
      <c r="C208" t="str">
        <f>IFERROR(INDEX('Miljövärden urval för publ'!$A$2:$AA$475,MATCH($A208,'Miljövärden urval för publ'!$R$2:$R$476,0),2),"")</f>
        <v>Piteå</v>
      </c>
      <c r="D208">
        <f>IFERROR(VLOOKUP($C208,'Miljövärden urval för publ'!$B$2:$H$490,MATCH(D$4,'Miljövärden urval för publ'!$B$2:$H$2,0),FALSE),"")</f>
        <v>2.5015699999999998E-2</v>
      </c>
      <c r="E208">
        <f>IFERROR(VLOOKUP($C208,'Miljövärden urval för publ'!$B$2:$H$490,MATCH(E$4,'Miljövärden urval för publ'!$B$2:$H$2,0),FALSE),"")</f>
        <v>3.9298700000000002</v>
      </c>
      <c r="F208">
        <f>IFERROR(VLOOKUP($C208,'Miljövärden urval för publ'!$B$2:$H$490,MATCH(F$4,'Miljövärden urval för publ'!$B$2:$H$2,0),FALSE),"")</f>
        <v>0.30315300000000001</v>
      </c>
      <c r="G208">
        <f>IFERROR(VLOOKUP($C208,'Miljövärden urval för publ'!$B$2:$H$490,MATCH(G$4,'Miljövärden urval för publ'!$B$2:$H$2,0),FALSE),"")</f>
        <v>1.2283799999999999E-2</v>
      </c>
      <c r="J208">
        <f t="shared" si="14"/>
        <v>85</v>
      </c>
      <c r="M208">
        <v>204</v>
      </c>
      <c r="N208" t="str">
        <f t="shared" si="15"/>
        <v/>
      </c>
      <c r="P208" s="20">
        <f t="shared" si="16"/>
        <v>8</v>
      </c>
      <c r="Q208" s="15" t="str">
        <f t="shared" si="13"/>
        <v/>
      </c>
    </row>
    <row r="209" spans="1:17" x14ac:dyDescent="0.25">
      <c r="A209" s="18">
        <v>206</v>
      </c>
      <c r="B209" t="str">
        <f>IFERROR(INDEX('Miljövärden urval för publ'!$A$2:$AA$475,MATCH($A209,'Miljövärden urval för publ'!$R$2:$R$476,0),1),"")</f>
        <v>PiteEnergi AB</v>
      </c>
      <c r="C209" t="str">
        <f>IFERROR(INDEX('Miljövärden urval för publ'!$A$2:$AA$475,MATCH($A209,'Miljövärden urval för publ'!$R$2:$R$476,0),2),"")</f>
        <v>Rosvik</v>
      </c>
      <c r="D209">
        <f>IFERROR(VLOOKUP($C209,'Miljövärden urval för publ'!$B$2:$H$490,MATCH(D$4,'Miljövärden urval för publ'!$B$2:$H$2,0),FALSE),"")</f>
        <v>7.5502E-2</v>
      </c>
      <c r="E209">
        <f>IFERROR(VLOOKUP($C209,'Miljövärden urval för publ'!$B$2:$H$490,MATCH(E$4,'Miljövärden urval för publ'!$B$2:$H$2,0),FALSE),"")</f>
        <v>12.693899999999999</v>
      </c>
      <c r="F209">
        <f>IFERROR(VLOOKUP($C209,'Miljövärden urval för publ'!$B$2:$H$490,MATCH(F$4,'Miljövärden urval för publ'!$B$2:$H$2,0),FALSE),"")</f>
        <v>9.8038000000000007</v>
      </c>
      <c r="G209">
        <f>IFERROR(VLOOKUP($C209,'Miljövärden urval för publ'!$B$2:$H$490,MATCH(G$4,'Miljövärden urval för publ'!$B$2:$H$2,0),FALSE),"")</f>
        <v>0</v>
      </c>
      <c r="J209">
        <f t="shared" si="14"/>
        <v>85</v>
      </c>
      <c r="M209">
        <v>205</v>
      </c>
      <c r="N209" t="str">
        <f t="shared" si="15"/>
        <v/>
      </c>
      <c r="P209" s="20">
        <f t="shared" si="16"/>
        <v>8</v>
      </c>
      <c r="Q209" s="15" t="str">
        <f t="shared" si="13"/>
        <v/>
      </c>
    </row>
    <row r="210" spans="1:17" x14ac:dyDescent="0.25">
      <c r="A210" s="18">
        <v>207</v>
      </c>
      <c r="B210" t="str">
        <f>IFERROR(INDEX('Miljövärden urval för publ'!$A$2:$AA$475,MATCH($A210,'Miljövärden urval för publ'!$R$2:$R$476,0),1),"")</f>
        <v>PiteEnergi AB</v>
      </c>
      <c r="C210" t="str">
        <f>IFERROR(INDEX('Miljövärden urval för publ'!$A$2:$AA$475,MATCH($A210,'Miljövärden urval för publ'!$R$2:$R$476,0),2),"")</f>
        <v>Sjulnäs</v>
      </c>
      <c r="D210">
        <f>IFERROR(VLOOKUP($C210,'Miljövärden urval för publ'!$B$2:$H$490,MATCH(D$4,'Miljövärden urval för publ'!$B$2:$H$2,0),FALSE),"")</f>
        <v>0.42031200000000002</v>
      </c>
      <c r="E210">
        <f>IFERROR(VLOOKUP($C210,'Miljövärden urval för publ'!$B$2:$H$490,MATCH(E$4,'Miljövärden urval för publ'!$B$2:$H$2,0),FALSE),"")</f>
        <v>17.78</v>
      </c>
      <c r="F210">
        <f>IFERROR(VLOOKUP($C210,'Miljövärden urval för publ'!$B$2:$H$490,MATCH(F$4,'Miljövärden urval för publ'!$B$2:$H$2,0),FALSE),"")</f>
        <v>15.9399</v>
      </c>
      <c r="G210">
        <f>IFERROR(VLOOKUP($C210,'Miljövärden urval för publ'!$B$2:$H$490,MATCH(G$4,'Miljövärden urval för publ'!$B$2:$H$2,0),FALSE),"")</f>
        <v>2.8757899999999999E-2</v>
      </c>
      <c r="J210">
        <f t="shared" si="14"/>
        <v>85</v>
      </c>
      <c r="M210">
        <v>206</v>
      </c>
      <c r="N210" t="str">
        <f t="shared" si="15"/>
        <v/>
      </c>
      <c r="P210" s="20">
        <f t="shared" si="16"/>
        <v>8</v>
      </c>
      <c r="Q210" s="15" t="str">
        <f t="shared" si="13"/>
        <v/>
      </c>
    </row>
    <row r="211" spans="1:17" x14ac:dyDescent="0.25">
      <c r="A211" s="18">
        <v>208</v>
      </c>
      <c r="B211" t="str">
        <f>IFERROR(INDEX('Miljövärden urval för publ'!$A$2:$AA$475,MATCH($A211,'Miljövärden urval för publ'!$R$2:$R$476,0),1),"")</f>
        <v>Ragunda Energi och Teknik AB</v>
      </c>
      <c r="C211" t="str">
        <f>IFERROR(INDEX('Miljövärden urval för publ'!$A$2:$AA$475,MATCH($A211,'Miljövärden urval för publ'!$R$2:$R$476,0),2),"")</f>
        <v>Hammarstrand</v>
      </c>
      <c r="D211">
        <f>IFERROR(VLOOKUP($C211,'Miljövärden urval för publ'!$B$2:$H$490,MATCH(D$4,'Miljövärden urval för publ'!$B$2:$H$2,0),FALSE),"")</f>
        <v>0.29830000000000001</v>
      </c>
      <c r="E211">
        <f>IFERROR(VLOOKUP($C211,'Miljövärden urval för publ'!$B$2:$H$490,MATCH(E$4,'Miljövärden urval för publ'!$B$2:$H$2,0),FALSE),"")</f>
        <v>46.964300000000001</v>
      </c>
      <c r="F211">
        <f>IFERROR(VLOOKUP($C211,'Miljövärden urval för publ'!$B$2:$H$490,MATCH(F$4,'Miljövärden urval för publ'!$B$2:$H$2,0),FALSE),"")</f>
        <v>13.089</v>
      </c>
      <c r="G211">
        <f>IFERROR(VLOOKUP($C211,'Miljövärden urval för publ'!$B$2:$H$490,MATCH(G$4,'Miljövärden urval för publ'!$B$2:$H$2,0),FALSE),"")</f>
        <v>4.2750299999999998E-2</v>
      </c>
      <c r="J211">
        <f t="shared" si="14"/>
        <v>86</v>
      </c>
      <c r="M211">
        <v>207</v>
      </c>
      <c r="N211" t="str">
        <f t="shared" si="15"/>
        <v/>
      </c>
      <c r="P211" s="20">
        <f t="shared" si="16"/>
        <v>8</v>
      </c>
      <c r="Q211" s="15" t="str">
        <f t="shared" si="13"/>
        <v/>
      </c>
    </row>
    <row r="212" spans="1:17" x14ac:dyDescent="0.25">
      <c r="A212" s="18">
        <v>209</v>
      </c>
      <c r="B212" t="str">
        <f>IFERROR(INDEX('Miljövärden urval för publ'!$A$2:$AA$475,MATCH($A212,'Miljövärden urval för publ'!$R$2:$R$476,0),1),"")</f>
        <v>Rindi Energi AB</v>
      </c>
      <c r="C212" t="str">
        <f>IFERROR(INDEX('Miljövärden urval för publ'!$A$2:$AA$475,MATCH($A212,'Miljövärden urval för publ'!$R$2:$R$476,0),2),"")</f>
        <v>Flen</v>
      </c>
      <c r="D212">
        <f>IFERROR(VLOOKUP($C212,'Miljövärden urval för publ'!$B$2:$H$490,MATCH(D$4,'Miljövärden urval för publ'!$B$2:$H$2,0),FALSE),"")</f>
        <v>0.119813</v>
      </c>
      <c r="E212">
        <f>IFERROR(VLOOKUP($C212,'Miljövärden urval för publ'!$B$2:$H$490,MATCH(E$4,'Miljövärden urval för publ'!$B$2:$H$2,0),FALSE),"")</f>
        <v>26.6877</v>
      </c>
      <c r="F212">
        <f>IFERROR(VLOOKUP($C212,'Miljövärden urval för publ'!$B$2:$H$490,MATCH(F$4,'Miljövärden urval för publ'!$B$2:$H$2,0),FALSE),"")</f>
        <v>7.9529199999999998</v>
      </c>
      <c r="G212">
        <f>IFERROR(VLOOKUP($C212,'Miljövärden urval för publ'!$B$2:$H$490,MATCH(G$4,'Miljövärden urval för publ'!$B$2:$H$2,0),FALSE),"")</f>
        <v>3.7941000000000003E-2</v>
      </c>
      <c r="J212">
        <f t="shared" si="14"/>
        <v>87</v>
      </c>
      <c r="M212">
        <v>208</v>
      </c>
      <c r="N212" t="str">
        <f t="shared" si="15"/>
        <v/>
      </c>
      <c r="P212" s="20">
        <f t="shared" si="16"/>
        <v>8</v>
      </c>
      <c r="Q212" s="15" t="str">
        <f t="shared" si="13"/>
        <v/>
      </c>
    </row>
    <row r="213" spans="1:17" x14ac:dyDescent="0.25">
      <c r="A213" s="18">
        <v>210</v>
      </c>
      <c r="B213" t="str">
        <f>IFERROR(INDEX('Miljövärden urval för publ'!$A$2:$AA$475,MATCH($A213,'Miljövärden urval för publ'!$R$2:$R$476,0),1),"")</f>
        <v>Rindi Energi AB</v>
      </c>
      <c r="C213" t="str">
        <f>IFERROR(INDEX('Miljövärden urval för publ'!$A$2:$AA$475,MATCH($A213,'Miljövärden urval för publ'!$R$2:$R$476,0),2),"")</f>
        <v>Gnesta</v>
      </c>
      <c r="D213">
        <f>IFERROR(VLOOKUP($C213,'Miljövärden urval för publ'!$B$2:$H$490,MATCH(D$4,'Miljövärden urval för publ'!$B$2:$H$2,0),FALSE),"")</f>
        <v>0.12689500000000001</v>
      </c>
      <c r="E213">
        <f>IFERROR(VLOOKUP($C213,'Miljövärden urval för publ'!$B$2:$H$490,MATCH(E$4,'Miljövärden urval för publ'!$B$2:$H$2,0),FALSE),"")</f>
        <v>26.797899999999998</v>
      </c>
      <c r="F213">
        <f>IFERROR(VLOOKUP($C213,'Miljövärden urval för publ'!$B$2:$H$490,MATCH(F$4,'Miljövärden urval för publ'!$B$2:$H$2,0),FALSE),"")</f>
        <v>7.9577900000000001</v>
      </c>
      <c r="G213">
        <f>IFERROR(VLOOKUP($C213,'Miljövärden urval för publ'!$B$2:$H$490,MATCH(G$4,'Miljövärden urval för publ'!$B$2:$H$2,0),FALSE),"")</f>
        <v>3.8412300000000003E-2</v>
      </c>
      <c r="J213">
        <f t="shared" si="14"/>
        <v>87</v>
      </c>
      <c r="M213">
        <v>209</v>
      </c>
      <c r="N213" t="str">
        <f t="shared" si="15"/>
        <v/>
      </c>
      <c r="P213" s="20">
        <f t="shared" si="16"/>
        <v>8</v>
      </c>
      <c r="Q213" s="15" t="str">
        <f t="shared" si="13"/>
        <v/>
      </c>
    </row>
    <row r="214" spans="1:17" x14ac:dyDescent="0.25">
      <c r="A214" s="18">
        <v>211</v>
      </c>
      <c r="B214" t="str">
        <f>IFERROR(INDEX('Miljövärden urval för publ'!$A$2:$AA$475,MATCH($A214,'Miljövärden urval för publ'!$R$2:$R$476,0),1),"")</f>
        <v>Rindi Energi AB</v>
      </c>
      <c r="C214" t="str">
        <f>IFERROR(INDEX('Miljövärden urval för publ'!$A$2:$AA$475,MATCH($A214,'Miljövärden urval för publ'!$R$2:$R$476,0),2),"")</f>
        <v>Hörby</v>
      </c>
      <c r="D214">
        <f>IFERROR(VLOOKUP($C214,'Miljövärden urval för publ'!$B$2:$H$490,MATCH(D$4,'Miljövärden urval för publ'!$B$2:$H$2,0),FALSE),"")</f>
        <v>9.1040899999999994E-2</v>
      </c>
      <c r="E214">
        <f>IFERROR(VLOOKUP($C214,'Miljövärden urval för publ'!$B$2:$H$490,MATCH(E$4,'Miljövärden urval för publ'!$B$2:$H$2,0),FALSE),"")</f>
        <v>16.9085</v>
      </c>
      <c r="F214">
        <f>IFERROR(VLOOKUP($C214,'Miljövärden urval för publ'!$B$2:$H$490,MATCH(F$4,'Miljövärden urval för publ'!$B$2:$H$2,0),FALSE),"")</f>
        <v>8.1953499999999995</v>
      </c>
      <c r="G214">
        <f>IFERROR(VLOOKUP($C214,'Miljövärden urval för publ'!$B$2:$H$490,MATCH(G$4,'Miljövärden urval för publ'!$B$2:$H$2,0),FALSE),"")</f>
        <v>1.9016600000000002E-2</v>
      </c>
      <c r="J214">
        <f t="shared" si="14"/>
        <v>87</v>
      </c>
      <c r="M214">
        <v>210</v>
      </c>
      <c r="N214" t="str">
        <f t="shared" si="15"/>
        <v/>
      </c>
      <c r="P214" s="20">
        <f t="shared" si="16"/>
        <v>8</v>
      </c>
      <c r="Q214" s="15" t="str">
        <f t="shared" si="13"/>
        <v/>
      </c>
    </row>
    <row r="215" spans="1:17" x14ac:dyDescent="0.25">
      <c r="A215" s="18">
        <v>212</v>
      </c>
      <c r="B215" t="str">
        <f>IFERROR(INDEX('Miljövärden urval för publ'!$A$2:$AA$475,MATCH($A215,'Miljövärden urval för publ'!$R$2:$R$476,0),1),"")</f>
        <v>Rindi Energi AB</v>
      </c>
      <c r="C215" t="str">
        <f>IFERROR(INDEX('Miljövärden urval för publ'!$A$2:$AA$475,MATCH($A215,'Miljövärden urval för publ'!$R$2:$R$476,0),2),"")</f>
        <v>Höör</v>
      </c>
      <c r="D215">
        <f>IFERROR(VLOOKUP($C215,'Miljövärden urval för publ'!$B$2:$H$490,MATCH(D$4,'Miljövärden urval för publ'!$B$2:$H$2,0),FALSE),"")</f>
        <v>7.7184199999999994E-2</v>
      </c>
      <c r="E215">
        <f>IFERROR(VLOOKUP($C215,'Miljövärden urval för publ'!$B$2:$H$490,MATCH(E$4,'Miljövärden urval för publ'!$B$2:$H$2,0),FALSE),"")</f>
        <v>13.1357</v>
      </c>
      <c r="F215">
        <f>IFERROR(VLOOKUP($C215,'Miljövärden urval för publ'!$B$2:$H$490,MATCH(F$4,'Miljövärden urval för publ'!$B$2:$H$2,0),FALSE),"")</f>
        <v>8.6059400000000004</v>
      </c>
      <c r="G215">
        <f>IFERROR(VLOOKUP($C215,'Miljövärden urval för publ'!$B$2:$H$490,MATCH(G$4,'Miljövärden urval för publ'!$B$2:$H$2,0),FALSE),"")</f>
        <v>5.7251899999999998E-3</v>
      </c>
      <c r="J215">
        <f t="shared" si="14"/>
        <v>87</v>
      </c>
      <c r="M215">
        <v>211</v>
      </c>
      <c r="N215" t="str">
        <f t="shared" si="15"/>
        <v/>
      </c>
      <c r="P215" s="20">
        <f t="shared" si="16"/>
        <v>8</v>
      </c>
      <c r="Q215" s="15" t="str">
        <f t="shared" si="13"/>
        <v/>
      </c>
    </row>
    <row r="216" spans="1:17" x14ac:dyDescent="0.25">
      <c r="A216" s="18">
        <v>213</v>
      </c>
      <c r="B216" t="str">
        <f>IFERROR(INDEX('Miljövärden urval för publ'!$A$2:$AA$475,MATCH($A216,'Miljövärden urval för publ'!$R$2:$R$476,0),1),"")</f>
        <v>Rindi Energi AB</v>
      </c>
      <c r="C216" t="str">
        <f>IFERROR(INDEX('Miljövärden urval för publ'!$A$2:$AA$475,MATCH($A216,'Miljövärden urval för publ'!$R$2:$R$476,0),2),"")</f>
        <v>Sjöbo</v>
      </c>
      <c r="D216">
        <f>IFERROR(VLOOKUP($C216,'Miljövärden urval för publ'!$B$2:$H$490,MATCH(D$4,'Miljövärden urval för publ'!$B$2:$H$2,0),FALSE),"")</f>
        <v>8.8631199999999993E-2</v>
      </c>
      <c r="E216">
        <f>IFERROR(VLOOKUP($C216,'Miljövärden urval för publ'!$B$2:$H$490,MATCH(E$4,'Miljövärden urval för publ'!$B$2:$H$2,0),FALSE),"")</f>
        <v>16.953600000000002</v>
      </c>
      <c r="F216">
        <f>IFERROR(VLOOKUP($C216,'Miljövärden urval för publ'!$B$2:$H$490,MATCH(F$4,'Miljövärden urval för publ'!$B$2:$H$2,0),FALSE),"")</f>
        <v>8.1191999999999993</v>
      </c>
      <c r="G216">
        <f>IFERROR(VLOOKUP($C216,'Miljövärden urval för publ'!$B$2:$H$490,MATCH(G$4,'Miljövärden urval för publ'!$B$2:$H$2,0),FALSE),"")</f>
        <v>1.9482300000000001E-2</v>
      </c>
      <c r="J216">
        <f t="shared" si="14"/>
        <v>87</v>
      </c>
      <c r="M216">
        <v>212</v>
      </c>
      <c r="N216" t="str">
        <f t="shared" si="15"/>
        <v/>
      </c>
      <c r="P216" s="20">
        <f t="shared" si="16"/>
        <v>8</v>
      </c>
      <c r="Q216" s="15" t="str">
        <f t="shared" si="13"/>
        <v/>
      </c>
    </row>
    <row r="217" spans="1:17" x14ac:dyDescent="0.25">
      <c r="A217" s="18">
        <v>214</v>
      </c>
      <c r="B217" t="str">
        <f>IFERROR(INDEX('Miljövärden urval för publ'!$A$2:$AA$475,MATCH($A217,'Miljövärden urval för publ'!$R$2:$R$476,0),1),"")</f>
        <v>Rindi Energi AB</v>
      </c>
      <c r="C217" t="str">
        <f>IFERROR(INDEX('Miljövärden urval för publ'!$A$2:$AA$475,MATCH($A217,'Miljövärden urval för publ'!$R$2:$R$476,0),2),"")</f>
        <v>Tomelilla</v>
      </c>
      <c r="D217">
        <f>IFERROR(VLOOKUP($C217,'Miljövärden urval för publ'!$B$2:$H$490,MATCH(D$4,'Miljövärden urval för publ'!$B$2:$H$2,0),FALSE),"")</f>
        <v>6.9521200000000005E-2</v>
      </c>
      <c r="E217">
        <f>IFERROR(VLOOKUP($C217,'Miljövärden urval för publ'!$B$2:$H$490,MATCH(E$4,'Miljövärden urval för publ'!$B$2:$H$2,0),FALSE),"")</f>
        <v>12.2614</v>
      </c>
      <c r="F217">
        <f>IFERROR(VLOOKUP($C217,'Miljövärden urval för publ'!$B$2:$H$490,MATCH(F$4,'Miljövärden urval för publ'!$B$2:$H$2,0),FALSE),"")</f>
        <v>8.6783400000000004</v>
      </c>
      <c r="G217">
        <f>IFERROR(VLOOKUP($C217,'Miljövärden urval för publ'!$B$2:$H$490,MATCH(G$4,'Miljövärden urval för publ'!$B$2:$H$2,0),FALSE),"")</f>
        <v>2.9680399999999999E-3</v>
      </c>
      <c r="J217">
        <f t="shared" si="14"/>
        <v>87</v>
      </c>
      <c r="M217">
        <v>213</v>
      </c>
      <c r="N217" t="str">
        <f t="shared" si="15"/>
        <v/>
      </c>
      <c r="P217" s="20">
        <f t="shared" si="16"/>
        <v>8</v>
      </c>
      <c r="Q217" s="15" t="str">
        <f t="shared" si="13"/>
        <v/>
      </c>
    </row>
    <row r="218" spans="1:17" x14ac:dyDescent="0.25">
      <c r="A218" s="18">
        <v>215</v>
      </c>
      <c r="B218" t="str">
        <f>IFERROR(INDEX('Miljövärden urval för publ'!$A$2:$AA$475,MATCH($A218,'Miljövärden urval för publ'!$R$2:$R$476,0),1),"")</f>
        <v>Rindi Energi AB</v>
      </c>
      <c r="C218" t="str">
        <f>IFERROR(INDEX('Miljövärden urval för publ'!$A$2:$AA$475,MATCH($A218,'Miljövärden urval för publ'!$R$2:$R$476,0),2),"")</f>
        <v>Vadstena</v>
      </c>
      <c r="D218">
        <f>IFERROR(VLOOKUP($C218,'Miljövärden urval för publ'!$B$2:$H$490,MATCH(D$4,'Miljövärden urval för publ'!$B$2:$H$2,0),FALSE),"")</f>
        <v>0.19268399999999999</v>
      </c>
      <c r="E218">
        <f>IFERROR(VLOOKUP($C218,'Miljövärden urval för publ'!$B$2:$H$490,MATCH(E$4,'Miljövärden urval för publ'!$B$2:$H$2,0),FALSE),"")</f>
        <v>43.714500000000001</v>
      </c>
      <c r="F218">
        <f>IFERROR(VLOOKUP($C218,'Miljövärden urval för publ'!$B$2:$H$490,MATCH(F$4,'Miljövärden urval för publ'!$B$2:$H$2,0),FALSE),"")</f>
        <v>8.6189499999999999</v>
      </c>
      <c r="G218">
        <f>IFERROR(VLOOKUP($C218,'Miljövärden urval för publ'!$B$2:$H$490,MATCH(G$4,'Miljövärden urval för publ'!$B$2:$H$2,0),FALSE),"")</f>
        <v>9.0728000000000003E-2</v>
      </c>
      <c r="J218">
        <f t="shared" si="14"/>
        <v>87</v>
      </c>
      <c r="M218">
        <v>214</v>
      </c>
      <c r="N218" t="str">
        <f t="shared" si="15"/>
        <v/>
      </c>
      <c r="P218" s="20">
        <f t="shared" si="16"/>
        <v>8</v>
      </c>
      <c r="Q218" s="15" t="str">
        <f t="shared" si="13"/>
        <v/>
      </c>
    </row>
    <row r="219" spans="1:17" x14ac:dyDescent="0.25">
      <c r="A219" s="18">
        <v>216</v>
      </c>
      <c r="B219" t="str">
        <f>IFERROR(INDEX('Miljövärden urval för publ'!$A$2:$AA$475,MATCH($A219,'Miljövärden urval för publ'!$R$2:$R$476,0),1),"")</f>
        <v>Rindi Energi AB</v>
      </c>
      <c r="C219" t="str">
        <f>IFERROR(INDEX('Miljövärden urval för publ'!$A$2:$AA$475,MATCH($A219,'Miljövärden urval för publ'!$R$2:$R$476,0),2),"")</f>
        <v>Vingåker</v>
      </c>
      <c r="D219">
        <f>IFERROR(VLOOKUP($C219,'Miljövärden urval för publ'!$B$2:$H$490,MATCH(D$4,'Miljövärden urval för publ'!$B$2:$H$2,0),FALSE),"")</f>
        <v>0.13386400000000001</v>
      </c>
      <c r="E219">
        <f>IFERROR(VLOOKUP($C219,'Miljövärden urval för publ'!$B$2:$H$490,MATCH(E$4,'Miljövärden urval för publ'!$B$2:$H$2,0),FALSE),"")</f>
        <v>29.267499999999998</v>
      </c>
      <c r="F219">
        <f>IFERROR(VLOOKUP($C219,'Miljövärden urval för publ'!$B$2:$H$490,MATCH(F$4,'Miljövärden urval för publ'!$B$2:$H$2,0),FALSE),"")</f>
        <v>8.2040900000000008</v>
      </c>
      <c r="G219">
        <f>IFERROR(VLOOKUP($C219,'Miljövärden urval för publ'!$B$2:$H$490,MATCH(G$4,'Miljövärden urval för publ'!$B$2:$H$2,0),FALSE),"")</f>
        <v>4.9408199999999999E-2</v>
      </c>
      <c r="J219">
        <f t="shared" si="14"/>
        <v>87</v>
      </c>
      <c r="M219">
        <v>215</v>
      </c>
      <c r="N219" t="str">
        <f t="shared" si="15"/>
        <v/>
      </c>
      <c r="P219" s="20">
        <f t="shared" si="16"/>
        <v>8</v>
      </c>
      <c r="Q219" s="15" t="str">
        <f t="shared" si="13"/>
        <v/>
      </c>
    </row>
    <row r="220" spans="1:17" x14ac:dyDescent="0.25">
      <c r="A220" s="18">
        <v>217</v>
      </c>
      <c r="B220" t="str">
        <f>IFERROR(INDEX('Miljövärden urval för publ'!$A$2:$AA$475,MATCH($A220,'Miljövärden urval för publ'!$R$2:$R$476,0),1),"")</f>
        <v>Ronneby Miljö och Teknik AB</v>
      </c>
      <c r="C220" t="str">
        <f>IFERROR(INDEX('Miljövärden urval för publ'!$A$2:$AA$475,MATCH($A220,'Miljövärden urval för publ'!$R$2:$R$476,0),2),"")</f>
        <v>Bräkne-Hoby</v>
      </c>
      <c r="D220">
        <f>IFERROR(VLOOKUP($C220,'Miljövärden urval för publ'!$B$2:$H$490,MATCH(D$4,'Miljövärden urval för publ'!$B$2:$H$2,0),FALSE),"")</f>
        <v>9.3146900000000005E-2</v>
      </c>
      <c r="E220">
        <f>IFERROR(VLOOKUP($C220,'Miljövärden urval för publ'!$B$2:$H$490,MATCH(E$4,'Miljövärden urval för publ'!$B$2:$H$2,0),FALSE),"")</f>
        <v>14.3718</v>
      </c>
      <c r="F220">
        <f>IFERROR(VLOOKUP($C220,'Miljövärden urval för publ'!$B$2:$H$490,MATCH(F$4,'Miljövärden urval för publ'!$B$2:$H$2,0),FALSE),"")</f>
        <v>10.8348</v>
      </c>
      <c r="G220">
        <f>IFERROR(VLOOKUP($C220,'Miljövärden urval för publ'!$B$2:$H$490,MATCH(G$4,'Miljövärden urval för publ'!$B$2:$H$2,0),FALSE),"")</f>
        <v>4.7573700000000003E-3</v>
      </c>
      <c r="J220">
        <f t="shared" si="14"/>
        <v>88</v>
      </c>
      <c r="M220">
        <v>216</v>
      </c>
      <c r="N220" t="str">
        <f t="shared" si="15"/>
        <v/>
      </c>
      <c r="P220" s="20">
        <f t="shared" si="16"/>
        <v>8</v>
      </c>
      <c r="Q220" s="15" t="str">
        <f t="shared" si="13"/>
        <v/>
      </c>
    </row>
    <row r="221" spans="1:17" x14ac:dyDescent="0.25">
      <c r="A221" s="18">
        <v>218</v>
      </c>
      <c r="B221" t="str">
        <f>IFERROR(INDEX('Miljövärden urval för publ'!$A$2:$AA$475,MATCH($A221,'Miljövärden urval för publ'!$R$2:$R$476,0),1),"")</f>
        <v>Ronneby Miljö och Teknik AB</v>
      </c>
      <c r="C221" t="str">
        <f>IFERROR(INDEX('Miljövärden urval för publ'!$A$2:$AA$475,MATCH($A221,'Miljövärden urval för publ'!$R$2:$R$476,0),2),"")</f>
        <v>Ronneby-Kallinge</v>
      </c>
      <c r="D221">
        <f>IFERROR(VLOOKUP($C221,'Miljövärden urval för publ'!$B$2:$H$490,MATCH(D$4,'Miljövärden urval för publ'!$B$2:$H$2,0),FALSE),"")</f>
        <v>0.12703100000000001</v>
      </c>
      <c r="E221">
        <f>IFERROR(VLOOKUP($C221,'Miljövärden urval för publ'!$B$2:$H$490,MATCH(E$4,'Miljövärden urval för publ'!$B$2:$H$2,0),FALSE),"")</f>
        <v>16.125299999999999</v>
      </c>
      <c r="F221">
        <f>IFERROR(VLOOKUP($C221,'Miljövärden urval för publ'!$B$2:$H$490,MATCH(F$4,'Miljövärden urval för publ'!$B$2:$H$2,0),FALSE),"")</f>
        <v>11.250999999999999</v>
      </c>
      <c r="G221">
        <f>IFERROR(VLOOKUP($C221,'Miljövärden urval för publ'!$B$2:$H$490,MATCH(G$4,'Miljövärden urval för publ'!$B$2:$H$2,0),FALSE),"")</f>
        <v>2.3368300000000002E-2</v>
      </c>
      <c r="J221">
        <f t="shared" si="14"/>
        <v>88</v>
      </c>
      <c r="M221">
        <v>217</v>
      </c>
      <c r="N221" t="str">
        <f t="shared" si="15"/>
        <v/>
      </c>
      <c r="P221" s="20">
        <f t="shared" si="16"/>
        <v>8</v>
      </c>
      <c r="Q221" s="15" t="str">
        <f t="shared" si="13"/>
        <v/>
      </c>
    </row>
    <row r="222" spans="1:17" x14ac:dyDescent="0.25">
      <c r="A222" s="18">
        <v>219</v>
      </c>
      <c r="B222" t="str">
        <f>IFERROR(INDEX('Miljövärden urval för publ'!$A$2:$AA$475,MATCH($A222,'Miljövärden urval för publ'!$R$2:$R$476,0),1),"")</f>
        <v>Rättviks Teknik AB</v>
      </c>
      <c r="C222" t="str">
        <f>IFERROR(INDEX('Miljövärden urval för publ'!$A$2:$AA$475,MATCH($A222,'Miljövärden urval för publ'!$R$2:$R$476,0),2),"")</f>
        <v>Rättvik</v>
      </c>
      <c r="D222">
        <f>IFERROR(VLOOKUP($C222,'Miljövärden urval för publ'!$B$2:$H$490,MATCH(D$4,'Miljövärden urval för publ'!$B$2:$H$2,0),FALSE),"")</f>
        <v>5.6808999999999998E-2</v>
      </c>
      <c r="E222">
        <f>IFERROR(VLOOKUP($C222,'Miljövärden urval för publ'!$B$2:$H$490,MATCH(E$4,'Miljövärden urval för publ'!$B$2:$H$2,0),FALSE),"")</f>
        <v>15.303000000000001</v>
      </c>
      <c r="F222">
        <f>IFERROR(VLOOKUP($C222,'Miljövärden urval för publ'!$B$2:$H$490,MATCH(F$4,'Miljövärden urval för publ'!$B$2:$H$2,0),FALSE),"")</f>
        <v>8.3142499999999995</v>
      </c>
      <c r="G222">
        <f>IFERROR(VLOOKUP($C222,'Miljövärden urval för publ'!$B$2:$H$490,MATCH(G$4,'Miljövärden urval för publ'!$B$2:$H$2,0),FALSE),"")</f>
        <v>1.3468000000000001E-2</v>
      </c>
      <c r="J222">
        <f t="shared" si="14"/>
        <v>89</v>
      </c>
      <c r="M222">
        <v>218</v>
      </c>
      <c r="N222" t="str">
        <f t="shared" si="15"/>
        <v/>
      </c>
      <c r="P222" s="20">
        <f t="shared" si="16"/>
        <v>8</v>
      </c>
      <c r="Q222" s="15" t="str">
        <f t="shared" si="13"/>
        <v/>
      </c>
    </row>
    <row r="223" spans="1:17" x14ac:dyDescent="0.25">
      <c r="A223" s="18">
        <v>220</v>
      </c>
      <c r="B223" t="str">
        <f>IFERROR(INDEX('Miljövärden urval för publ'!$A$2:$AA$475,MATCH($A223,'Miljövärden urval för publ'!$R$2:$R$476,0),1),"")</f>
        <v>Sala-Heby Energi AB</v>
      </c>
      <c r="C223" t="str">
        <f>IFERROR(INDEX('Miljövärden urval för publ'!$A$2:$AA$475,MATCH($A223,'Miljövärden urval för publ'!$R$2:$R$476,0),2),"")</f>
        <v>Sala-Heby</v>
      </c>
      <c r="D223">
        <f>IFERROR(VLOOKUP($C223,'Miljövärden urval för publ'!$B$2:$H$490,MATCH(D$4,'Miljövärden urval för publ'!$B$2:$H$2,0),FALSE),"")</f>
        <v>6.9446400000000005E-2</v>
      </c>
      <c r="E223">
        <f>IFERROR(VLOOKUP($C223,'Miljövärden urval för publ'!$B$2:$H$490,MATCH(E$4,'Miljövärden urval för publ'!$B$2:$H$2,0),FALSE),"")</f>
        <v>8.0993399999999998</v>
      </c>
      <c r="F223">
        <f>IFERROR(VLOOKUP($C223,'Miljövärden urval för publ'!$B$2:$H$490,MATCH(F$4,'Miljövärden urval för publ'!$B$2:$H$2,0),FALSE),"")</f>
        <v>7.8584100000000001</v>
      </c>
      <c r="G223">
        <f>IFERROR(VLOOKUP($C223,'Miljövärden urval för publ'!$B$2:$H$490,MATCH(G$4,'Miljövärden urval för publ'!$B$2:$H$2,0),FALSE),"")</f>
        <v>0</v>
      </c>
      <c r="J223">
        <f t="shared" si="14"/>
        <v>90</v>
      </c>
      <c r="M223">
        <v>219</v>
      </c>
      <c r="N223" t="str">
        <f t="shared" si="15"/>
        <v/>
      </c>
      <c r="P223" s="20">
        <f t="shared" si="16"/>
        <v>8</v>
      </c>
      <c r="Q223" s="15" t="str">
        <f t="shared" si="13"/>
        <v/>
      </c>
    </row>
    <row r="224" spans="1:17" x14ac:dyDescent="0.25">
      <c r="A224" s="18">
        <v>221</v>
      </c>
      <c r="B224" t="str">
        <f>IFERROR(INDEX('Miljövärden urval för publ'!$A$2:$AA$475,MATCH($A224,'Miljövärden urval för publ'!$R$2:$R$476,0),1),"")</f>
        <v>Sandviken Energi AB</v>
      </c>
      <c r="C224" t="str">
        <f>IFERROR(INDEX('Miljövärden urval för publ'!$A$2:$AA$475,MATCH($A224,'Miljövärden urval för publ'!$R$2:$R$476,0),2),"")</f>
        <v>Sandviken</v>
      </c>
      <c r="D224">
        <f>IFERROR(VLOOKUP($C224,'Miljövärden urval för publ'!$B$2:$H$490,MATCH(D$4,'Miljövärden urval för publ'!$B$2:$H$2,0),FALSE),"")</f>
        <v>0.61377300000000001</v>
      </c>
      <c r="E224">
        <f>IFERROR(VLOOKUP($C224,'Miljövärden urval för publ'!$B$2:$H$490,MATCH(E$4,'Miljövärden urval för publ'!$B$2:$H$2,0),FALSE),"")</f>
        <v>198.91900000000001</v>
      </c>
      <c r="F224">
        <f>IFERROR(VLOOKUP($C224,'Miljövärden urval för publ'!$B$2:$H$490,MATCH(F$4,'Miljövärden urval för publ'!$B$2:$H$2,0),FALSE),"")</f>
        <v>24.434699999999999</v>
      </c>
      <c r="G224">
        <f>IFERROR(VLOOKUP($C224,'Miljövärden urval för publ'!$B$2:$H$490,MATCH(G$4,'Miljövärden urval för publ'!$B$2:$H$2,0),FALSE),"")</f>
        <v>3.6050499999999999E-2</v>
      </c>
      <c r="J224">
        <f t="shared" si="14"/>
        <v>91</v>
      </c>
      <c r="M224">
        <v>220</v>
      </c>
      <c r="N224" t="str">
        <f t="shared" si="15"/>
        <v/>
      </c>
      <c r="P224" s="20">
        <f t="shared" si="16"/>
        <v>8</v>
      </c>
      <c r="Q224" s="15" t="str">
        <f t="shared" si="13"/>
        <v/>
      </c>
    </row>
    <row r="225" spans="1:17" x14ac:dyDescent="0.25">
      <c r="A225" s="18">
        <v>222</v>
      </c>
      <c r="B225" t="str">
        <f>IFERROR(INDEX('Miljövärden urval för publ'!$A$2:$AA$475,MATCH($A225,'Miljövärden urval för publ'!$R$2:$R$476,0),1),"")</f>
        <v>Skara Energi AB</v>
      </c>
      <c r="C225" t="str">
        <f>IFERROR(INDEX('Miljövärden urval för publ'!$A$2:$AA$475,MATCH($A225,'Miljövärden urval för publ'!$R$2:$R$476,0),2),"")</f>
        <v>Skara</v>
      </c>
      <c r="D225">
        <f>IFERROR(VLOOKUP($C225,'Miljövärden urval för publ'!$B$2:$H$490,MATCH(D$4,'Miljövärden urval för publ'!$B$2:$H$2,0),FALSE),"")</f>
        <v>9.7191799999999995E-2</v>
      </c>
      <c r="E225">
        <f>IFERROR(VLOOKUP($C225,'Miljövärden urval för publ'!$B$2:$H$490,MATCH(E$4,'Miljövärden urval för publ'!$B$2:$H$2,0),FALSE),"")</f>
        <v>19.7181</v>
      </c>
      <c r="F225">
        <f>IFERROR(VLOOKUP($C225,'Miljövärden urval för publ'!$B$2:$H$490,MATCH(F$4,'Miljövärden urval för publ'!$B$2:$H$2,0),FALSE),"")</f>
        <v>7.2034200000000004</v>
      </c>
      <c r="G225">
        <f>IFERROR(VLOOKUP($C225,'Miljövärden urval för publ'!$B$2:$H$490,MATCH(G$4,'Miljövärden urval för publ'!$B$2:$H$2,0),FALSE),"")</f>
        <v>1.27516E-2</v>
      </c>
      <c r="J225">
        <f t="shared" si="14"/>
        <v>92</v>
      </c>
      <c r="M225">
        <v>221</v>
      </c>
      <c r="N225" t="str">
        <f t="shared" si="15"/>
        <v/>
      </c>
      <c r="P225" s="20">
        <f t="shared" si="16"/>
        <v>8</v>
      </c>
      <c r="Q225" s="15" t="str">
        <f t="shared" si="13"/>
        <v/>
      </c>
    </row>
    <row r="226" spans="1:17" x14ac:dyDescent="0.25">
      <c r="A226" s="18">
        <v>223</v>
      </c>
      <c r="B226" t="str">
        <f>IFERROR(INDEX('Miljövärden urval för publ'!$A$2:$AA$475,MATCH($A226,'Miljövärden urval för publ'!$R$2:$R$476,0),1),"")</f>
        <v>Skellefteå Kraft AB</v>
      </c>
      <c r="C226" t="str">
        <f>IFERROR(INDEX('Miljövärden urval för publ'!$A$2:$AA$475,MATCH($A226,'Miljövärden urval för publ'!$R$2:$R$476,0),2),"")</f>
        <v>Boliden</v>
      </c>
      <c r="D226">
        <f>IFERROR(VLOOKUP($C226,'Miljövärden urval för publ'!$B$2:$H$490,MATCH(D$4,'Miljövärden urval för publ'!$B$2:$H$2,0),FALSE),"")</f>
        <v>0.21717600000000001</v>
      </c>
      <c r="E226">
        <f>IFERROR(VLOOKUP($C226,'Miljövärden urval för publ'!$B$2:$H$490,MATCH(E$4,'Miljövärden urval för publ'!$B$2:$H$2,0),FALSE),"")</f>
        <v>18.144200000000001</v>
      </c>
      <c r="F226">
        <f>IFERROR(VLOOKUP($C226,'Miljövärden urval för publ'!$B$2:$H$490,MATCH(F$4,'Miljövärden urval för publ'!$B$2:$H$2,0),FALSE),"")</f>
        <v>16.1557</v>
      </c>
      <c r="G226">
        <f>IFERROR(VLOOKUP($C226,'Miljövärden urval för publ'!$B$2:$H$490,MATCH(G$4,'Miljövärden urval för publ'!$B$2:$H$2,0),FALSE),"")</f>
        <v>3.3508000000000003E-2</v>
      </c>
      <c r="J226">
        <f t="shared" si="14"/>
        <v>93</v>
      </c>
      <c r="M226">
        <v>222</v>
      </c>
      <c r="N226" t="str">
        <f t="shared" si="15"/>
        <v/>
      </c>
      <c r="P226" s="20">
        <f t="shared" si="16"/>
        <v>8</v>
      </c>
      <c r="Q226" s="15" t="str">
        <f t="shared" si="13"/>
        <v/>
      </c>
    </row>
    <row r="227" spans="1:17" x14ac:dyDescent="0.25">
      <c r="A227" s="18">
        <v>224</v>
      </c>
      <c r="B227" t="str">
        <f>IFERROR(INDEX('Miljövärden urval för publ'!$A$2:$AA$475,MATCH($A227,'Miljövärden urval för publ'!$R$2:$R$476,0),1),"")</f>
        <v>Skellefteå Kraft AB</v>
      </c>
      <c r="C227" t="str">
        <f>IFERROR(INDEX('Miljövärden urval för publ'!$A$2:$AA$475,MATCH($A227,'Miljövärden urval för publ'!$R$2:$R$476,0),2),"")</f>
        <v>Bureå</v>
      </c>
      <c r="D227">
        <f>IFERROR(VLOOKUP($C227,'Miljövärden urval för publ'!$B$2:$H$490,MATCH(D$4,'Miljövärden urval för publ'!$B$2:$H$2,0),FALSE),"")</f>
        <v>0.16311600000000001</v>
      </c>
      <c r="E227">
        <f>IFERROR(VLOOKUP($C227,'Miljövärden urval för publ'!$B$2:$H$490,MATCH(E$4,'Miljövärden urval för publ'!$B$2:$H$2,0),FALSE),"")</f>
        <v>8.8155300000000008</v>
      </c>
      <c r="F227">
        <f>IFERROR(VLOOKUP($C227,'Miljövärden urval för publ'!$B$2:$H$490,MATCH(F$4,'Miljövärden urval för publ'!$B$2:$H$2,0),FALSE),"")</f>
        <v>17.2607</v>
      </c>
      <c r="G227">
        <f>IFERROR(VLOOKUP($C227,'Miljövärden urval för publ'!$B$2:$H$490,MATCH(G$4,'Miljövärden urval för publ'!$B$2:$H$2,0),FALSE),"")</f>
        <v>3.1672900000000001E-3</v>
      </c>
      <c r="J227">
        <f t="shared" si="14"/>
        <v>93</v>
      </c>
      <c r="M227">
        <v>223</v>
      </c>
      <c r="N227" t="str">
        <f t="shared" si="15"/>
        <v/>
      </c>
      <c r="P227" s="20">
        <f t="shared" si="16"/>
        <v>8</v>
      </c>
      <c r="Q227" s="15" t="str">
        <f t="shared" si="13"/>
        <v/>
      </c>
    </row>
    <row r="228" spans="1:17" x14ac:dyDescent="0.25">
      <c r="A228" s="18">
        <v>225</v>
      </c>
      <c r="B228" t="str">
        <f>IFERROR(INDEX('Miljövärden urval för publ'!$A$2:$AA$475,MATCH($A228,'Miljövärden urval för publ'!$R$2:$R$476,0),1),"")</f>
        <v>Skellefteå Kraft AB</v>
      </c>
      <c r="C228" t="str">
        <f>IFERROR(INDEX('Miljövärden urval för publ'!$A$2:$AA$475,MATCH($A228,'Miljövärden urval för publ'!$R$2:$R$476,0),2),"")</f>
        <v>Burträsk</v>
      </c>
      <c r="D228">
        <f>IFERROR(VLOOKUP($C228,'Miljövärden urval för publ'!$B$2:$H$490,MATCH(D$4,'Miljövärden urval för publ'!$B$2:$H$2,0),FALSE),"")</f>
        <v>0.117434</v>
      </c>
      <c r="E228">
        <f>IFERROR(VLOOKUP($C228,'Miljövärden urval för publ'!$B$2:$H$490,MATCH(E$4,'Miljövärden urval för publ'!$B$2:$H$2,0),FALSE),"")</f>
        <v>17.4391</v>
      </c>
      <c r="F228">
        <f>IFERROR(VLOOKUP($C228,'Miljövärden urval för publ'!$B$2:$H$490,MATCH(F$4,'Miljövärden urval för publ'!$B$2:$H$2,0),FALSE),"")</f>
        <v>11.587199999999999</v>
      </c>
      <c r="G228">
        <f>IFERROR(VLOOKUP($C228,'Miljövärden urval för publ'!$B$2:$H$490,MATCH(G$4,'Miljövärden urval för publ'!$B$2:$H$2,0),FALSE),"")</f>
        <v>1.6364299999999998E-2</v>
      </c>
      <c r="J228">
        <f t="shared" si="14"/>
        <v>93</v>
      </c>
      <c r="M228">
        <v>224</v>
      </c>
      <c r="N228" t="str">
        <f t="shared" si="15"/>
        <v/>
      </c>
      <c r="P228" s="20">
        <f t="shared" si="16"/>
        <v>8</v>
      </c>
      <c r="Q228" s="15" t="str">
        <f t="shared" si="13"/>
        <v/>
      </c>
    </row>
    <row r="229" spans="1:17" x14ac:dyDescent="0.25">
      <c r="A229" s="18">
        <v>226</v>
      </c>
      <c r="B229" t="str">
        <f>IFERROR(INDEX('Miljövärden urval för publ'!$A$2:$AA$475,MATCH($A229,'Miljövärden urval för publ'!$R$2:$R$476,0),1),"")</f>
        <v>Skellefteå Kraft AB</v>
      </c>
      <c r="C229" t="str">
        <f>IFERROR(INDEX('Miljövärden urval för publ'!$A$2:$AA$475,MATCH($A229,'Miljövärden urval för publ'!$R$2:$R$476,0),2),"")</f>
        <v>Byske</v>
      </c>
      <c r="D229">
        <f>IFERROR(VLOOKUP($C229,'Miljövärden urval för publ'!$B$2:$H$490,MATCH(D$4,'Miljövärden urval för publ'!$B$2:$H$2,0),FALSE),"")</f>
        <v>0.150173</v>
      </c>
      <c r="E229">
        <f>IFERROR(VLOOKUP($C229,'Miljövärden urval för publ'!$B$2:$H$490,MATCH(E$4,'Miljövärden urval för publ'!$B$2:$H$2,0),FALSE),"")</f>
        <v>10.4937</v>
      </c>
      <c r="F229">
        <f>IFERROR(VLOOKUP($C229,'Miljövärden urval för publ'!$B$2:$H$490,MATCH(F$4,'Miljövärden urval för publ'!$B$2:$H$2,0),FALSE),"")</f>
        <v>14.876799999999999</v>
      </c>
      <c r="G229">
        <f>IFERROR(VLOOKUP($C229,'Miljövärden urval för publ'!$B$2:$H$490,MATCH(G$4,'Miljövärden urval för publ'!$B$2:$H$2,0),FALSE),"")</f>
        <v>1.2917100000000001E-2</v>
      </c>
      <c r="J229">
        <f t="shared" si="14"/>
        <v>93</v>
      </c>
      <c r="M229">
        <v>225</v>
      </c>
      <c r="N229" t="str">
        <f t="shared" si="15"/>
        <v/>
      </c>
      <c r="P229" s="20">
        <f t="shared" si="16"/>
        <v>8</v>
      </c>
      <c r="Q229" s="15" t="str">
        <f t="shared" si="13"/>
        <v/>
      </c>
    </row>
    <row r="230" spans="1:17" x14ac:dyDescent="0.25">
      <c r="A230" s="18">
        <v>227</v>
      </c>
      <c r="B230" t="str">
        <f>IFERROR(INDEX('Miljövärden urval för publ'!$A$2:$AA$475,MATCH($A230,'Miljövärden urval för publ'!$R$2:$R$476,0),1),"")</f>
        <v>Skellefteå Kraft AB</v>
      </c>
      <c r="C230" t="str">
        <f>IFERROR(INDEX('Miljövärden urval för publ'!$A$2:$AA$475,MATCH($A230,'Miljövärden urval för publ'!$R$2:$R$476,0),2),"")</f>
        <v>Jörn</v>
      </c>
      <c r="D230">
        <f>IFERROR(VLOOKUP($C230,'Miljövärden urval för publ'!$B$2:$H$490,MATCH(D$4,'Miljövärden urval för publ'!$B$2:$H$2,0),FALSE),"")</f>
        <v>0.19622500000000001</v>
      </c>
      <c r="E230">
        <f>IFERROR(VLOOKUP($C230,'Miljövärden urval för publ'!$B$2:$H$490,MATCH(E$4,'Miljövärden urval för publ'!$B$2:$H$2,0),FALSE),"")</f>
        <v>11.2889</v>
      </c>
      <c r="F230">
        <f>IFERROR(VLOOKUP($C230,'Miljövärden urval för publ'!$B$2:$H$490,MATCH(F$4,'Miljövärden urval för publ'!$B$2:$H$2,0),FALSE),"")</f>
        <v>19.096499999999999</v>
      </c>
      <c r="G230">
        <f>IFERROR(VLOOKUP($C230,'Miljövärden urval för publ'!$B$2:$H$490,MATCH(G$4,'Miljövärden urval för publ'!$B$2:$H$2,0),FALSE),"")</f>
        <v>7.1326699999999998E-3</v>
      </c>
      <c r="J230">
        <f t="shared" si="14"/>
        <v>93</v>
      </c>
      <c r="M230">
        <v>226</v>
      </c>
      <c r="N230" t="str">
        <f t="shared" si="15"/>
        <v/>
      </c>
      <c r="P230" s="20">
        <f t="shared" si="16"/>
        <v>8</v>
      </c>
      <c r="Q230" s="15" t="str">
        <f t="shared" si="13"/>
        <v/>
      </c>
    </row>
    <row r="231" spans="1:17" x14ac:dyDescent="0.25">
      <c r="A231" s="18">
        <v>228</v>
      </c>
      <c r="B231" t="str">
        <f>IFERROR(INDEX('Miljövärden urval för publ'!$A$2:$AA$475,MATCH($A231,'Miljövärden urval för publ'!$R$2:$R$476,0),1),"")</f>
        <v>Skellefteå Kraft AB</v>
      </c>
      <c r="C231" t="str">
        <f>IFERROR(INDEX('Miljövärden urval för publ'!$A$2:$AA$475,MATCH($A231,'Miljövärden urval för publ'!$R$2:$R$476,0),2),"")</f>
        <v>Kåge</v>
      </c>
      <c r="D231">
        <f>IFERROR(VLOOKUP($C231,'Miljövärden urval för publ'!$B$2:$H$490,MATCH(D$4,'Miljövärden urval för publ'!$B$2:$H$2,0),FALSE),"")</f>
        <v>0.17806900000000001</v>
      </c>
      <c r="E231">
        <f>IFERROR(VLOOKUP($C231,'Miljövärden urval för publ'!$B$2:$H$490,MATCH(E$4,'Miljövärden urval för publ'!$B$2:$H$2,0),FALSE),"")</f>
        <v>8.1090499999999999</v>
      </c>
      <c r="F231">
        <f>IFERROR(VLOOKUP($C231,'Miljövärden urval för publ'!$B$2:$H$490,MATCH(F$4,'Miljövärden urval för publ'!$B$2:$H$2,0),FALSE),"")</f>
        <v>17.468</v>
      </c>
      <c r="G231">
        <f>IFERROR(VLOOKUP($C231,'Miljövärden urval för publ'!$B$2:$H$490,MATCH(G$4,'Miljövärden urval för publ'!$B$2:$H$2,0),FALSE),"")</f>
        <v>8.4841599999999995E-4</v>
      </c>
      <c r="J231">
        <f t="shared" si="14"/>
        <v>93</v>
      </c>
      <c r="M231">
        <v>227</v>
      </c>
      <c r="N231" t="str">
        <f t="shared" si="15"/>
        <v/>
      </c>
      <c r="P231" s="20">
        <f t="shared" si="16"/>
        <v>8</v>
      </c>
      <c r="Q231" s="15" t="str">
        <f t="shared" si="13"/>
        <v/>
      </c>
    </row>
    <row r="232" spans="1:17" x14ac:dyDescent="0.25">
      <c r="A232" s="18">
        <v>229</v>
      </c>
      <c r="B232" t="str">
        <f>IFERROR(INDEX('Miljövärden urval för publ'!$A$2:$AA$475,MATCH($A232,'Miljövärden urval för publ'!$R$2:$R$476,0),1),"")</f>
        <v>Skellefteå Kraft AB</v>
      </c>
      <c r="C232" t="str">
        <f>IFERROR(INDEX('Miljövärden urval för publ'!$A$2:$AA$475,MATCH($A232,'Miljövärden urval för publ'!$R$2:$R$476,0),2),"")</f>
        <v>Lidbacken</v>
      </c>
      <c r="D232">
        <f>IFERROR(VLOOKUP($C232,'Miljövärden urval för publ'!$B$2:$H$490,MATCH(D$4,'Miljövärden urval för publ'!$B$2:$H$2,0),FALSE),"")</f>
        <v>0.152257</v>
      </c>
      <c r="E232">
        <f>IFERROR(VLOOKUP($C232,'Miljövärden urval för publ'!$B$2:$H$490,MATCH(E$4,'Miljövärden urval för publ'!$B$2:$H$2,0),FALSE),"")</f>
        <v>9.4154699999999991</v>
      </c>
      <c r="F232">
        <f>IFERROR(VLOOKUP($C232,'Miljövärden urval för publ'!$B$2:$H$490,MATCH(F$4,'Miljövärden urval för publ'!$B$2:$H$2,0),FALSE),"")</f>
        <v>15.527100000000001</v>
      </c>
      <c r="G232">
        <f>IFERROR(VLOOKUP($C232,'Miljövärden urval för publ'!$B$2:$H$490,MATCH(G$4,'Miljövärden urval för publ'!$B$2:$H$2,0),FALSE),"")</f>
        <v>7.9388400000000008E-3</v>
      </c>
      <c r="J232">
        <f t="shared" si="14"/>
        <v>93</v>
      </c>
      <c r="M232">
        <v>228</v>
      </c>
      <c r="N232" t="str">
        <f t="shared" si="15"/>
        <v/>
      </c>
      <c r="P232" s="20">
        <f t="shared" si="16"/>
        <v>8</v>
      </c>
      <c r="Q232" s="15" t="str">
        <f t="shared" si="13"/>
        <v/>
      </c>
    </row>
    <row r="233" spans="1:17" x14ac:dyDescent="0.25">
      <c r="A233" s="18">
        <v>230</v>
      </c>
      <c r="B233" t="str">
        <f>IFERROR(INDEX('Miljövärden urval för publ'!$A$2:$AA$475,MATCH($A233,'Miljövärden urval för publ'!$R$2:$R$476,0),1),"")</f>
        <v>Skellefteå Kraft AB</v>
      </c>
      <c r="C233" t="str">
        <f>IFERROR(INDEX('Miljövärden urval för publ'!$A$2:$AA$475,MATCH($A233,'Miljövärden urval för publ'!$R$2:$R$476,0),2),"")</f>
        <v>Lycksele</v>
      </c>
      <c r="D233">
        <f>IFERROR(VLOOKUP($C233,'Miljövärden urval för publ'!$B$2:$H$490,MATCH(D$4,'Miljövärden urval för publ'!$B$2:$H$2,0),FALSE),"")</f>
        <v>0.25534200000000001</v>
      </c>
      <c r="E233">
        <f>IFERROR(VLOOKUP($C233,'Miljövärden urval för publ'!$B$2:$H$490,MATCH(E$4,'Miljövärden urval för publ'!$B$2:$H$2,0),FALSE),"")</f>
        <v>89.656899999999993</v>
      </c>
      <c r="F233">
        <f>IFERROR(VLOOKUP($C233,'Miljövärden urval för publ'!$B$2:$H$490,MATCH(F$4,'Miljövärden urval för publ'!$B$2:$H$2,0),FALSE),"")</f>
        <v>13.6096</v>
      </c>
      <c r="G233">
        <f>IFERROR(VLOOKUP($C233,'Miljövärden urval för publ'!$B$2:$H$490,MATCH(G$4,'Miljövärden urval för publ'!$B$2:$H$2,0),FALSE),"")</f>
        <v>1.3319299999999999E-2</v>
      </c>
      <c r="J233">
        <f t="shared" si="14"/>
        <v>93</v>
      </c>
      <c r="M233">
        <v>229</v>
      </c>
      <c r="N233" t="str">
        <f t="shared" si="15"/>
        <v/>
      </c>
      <c r="P233" s="20">
        <f t="shared" si="16"/>
        <v>8</v>
      </c>
      <c r="Q233" s="15" t="str">
        <f t="shared" si="13"/>
        <v/>
      </c>
    </row>
    <row r="234" spans="1:17" x14ac:dyDescent="0.25">
      <c r="A234" s="18">
        <v>231</v>
      </c>
      <c r="B234" t="str">
        <f>IFERROR(INDEX('Miljövärden urval för publ'!$A$2:$AA$475,MATCH($A234,'Miljövärden urval för publ'!$R$2:$R$476,0),1),"")</f>
        <v>Skellefteå Kraft AB</v>
      </c>
      <c r="C234" t="str">
        <f>IFERROR(INDEX('Miljövärden urval för publ'!$A$2:$AA$475,MATCH($A234,'Miljövärden urval för publ'!$R$2:$R$476,0),2),"")</f>
        <v>Lövånger</v>
      </c>
      <c r="D234">
        <f>IFERROR(VLOOKUP($C234,'Miljövärden urval för publ'!$B$2:$H$490,MATCH(D$4,'Miljövärden urval för publ'!$B$2:$H$2,0),FALSE),"")</f>
        <v>0.17913999999999999</v>
      </c>
      <c r="E234">
        <f>IFERROR(VLOOKUP($C234,'Miljövärden urval för publ'!$B$2:$H$490,MATCH(E$4,'Miljövärden urval för publ'!$B$2:$H$2,0),FALSE),"")</f>
        <v>11.6248</v>
      </c>
      <c r="F234">
        <f>IFERROR(VLOOKUP($C234,'Miljövärden urval för publ'!$B$2:$H$490,MATCH(F$4,'Miljövärden urval för publ'!$B$2:$H$2,0),FALSE),"")</f>
        <v>16.6633</v>
      </c>
      <c r="G234">
        <f>IFERROR(VLOOKUP($C234,'Miljövärden urval för publ'!$B$2:$H$490,MATCH(G$4,'Miljövärden urval för publ'!$B$2:$H$2,0),FALSE),"")</f>
        <v>1.2426899999999999E-2</v>
      </c>
      <c r="J234">
        <f t="shared" si="14"/>
        <v>93</v>
      </c>
      <c r="M234">
        <v>230</v>
      </c>
      <c r="N234" t="str">
        <f t="shared" si="15"/>
        <v/>
      </c>
      <c r="P234" s="20">
        <f t="shared" si="16"/>
        <v>8</v>
      </c>
      <c r="Q234" s="15" t="str">
        <f t="shared" si="13"/>
        <v/>
      </c>
    </row>
    <row r="235" spans="1:17" x14ac:dyDescent="0.25">
      <c r="A235" s="18">
        <v>232</v>
      </c>
      <c r="B235" t="str">
        <f>IFERROR(INDEX('Miljövärden urval för publ'!$A$2:$AA$475,MATCH($A235,'Miljövärden urval för publ'!$R$2:$R$476,0),1),"")</f>
        <v>Skellefteå Kraft AB</v>
      </c>
      <c r="C235" t="str">
        <f>IFERROR(INDEX('Miljövärden urval för publ'!$A$2:$AA$475,MATCH($A235,'Miljövärden urval för publ'!$R$2:$R$476,0),2),"")</f>
        <v>Malå</v>
      </c>
      <c r="D235">
        <f>IFERROR(VLOOKUP($C235,'Miljövärden urval för publ'!$B$2:$H$490,MATCH(D$4,'Miljövärden urval för publ'!$B$2:$H$2,0),FALSE),"")</f>
        <v>7.8998399999999996E-2</v>
      </c>
      <c r="E235">
        <f>IFERROR(VLOOKUP($C235,'Miljövärden urval för publ'!$B$2:$H$490,MATCH(E$4,'Miljövärden urval för publ'!$B$2:$H$2,0),FALSE),"")</f>
        <v>15.0723</v>
      </c>
      <c r="F235">
        <f>IFERROR(VLOOKUP($C235,'Miljövärden urval för publ'!$B$2:$H$490,MATCH(F$4,'Miljövärden urval för publ'!$B$2:$H$2,0),FALSE),"")</f>
        <v>7.77928</v>
      </c>
      <c r="G235">
        <f>IFERROR(VLOOKUP($C235,'Miljövärden urval för publ'!$B$2:$H$490,MATCH(G$4,'Miljövärden urval för publ'!$B$2:$H$2,0),FALSE),"")</f>
        <v>2.79236E-2</v>
      </c>
      <c r="J235">
        <f t="shared" si="14"/>
        <v>93</v>
      </c>
      <c r="M235">
        <v>231</v>
      </c>
      <c r="N235" t="str">
        <f t="shared" si="15"/>
        <v/>
      </c>
      <c r="P235" s="20">
        <f t="shared" si="16"/>
        <v>8</v>
      </c>
      <c r="Q235" s="15" t="str">
        <f t="shared" si="13"/>
        <v/>
      </c>
    </row>
    <row r="236" spans="1:17" x14ac:dyDescent="0.25">
      <c r="A236" s="18">
        <v>233</v>
      </c>
      <c r="B236" t="str">
        <f>IFERROR(INDEX('Miljövärden urval för publ'!$A$2:$AA$475,MATCH($A236,'Miljövärden urval för publ'!$R$2:$R$476,0),1),"")</f>
        <v>Skellefteå Kraft AB</v>
      </c>
      <c r="C236" t="str">
        <f>IFERROR(INDEX('Miljövärden urval för publ'!$A$2:$AA$475,MATCH($A236,'Miljövärden urval för publ'!$R$2:$R$476,0),2),"")</f>
        <v>Norsjö</v>
      </c>
      <c r="D236">
        <f>IFERROR(VLOOKUP($C236,'Miljövärden urval för publ'!$B$2:$H$490,MATCH(D$4,'Miljövärden urval för publ'!$B$2:$H$2,0),FALSE),"")</f>
        <v>0.107805</v>
      </c>
      <c r="E236">
        <f>IFERROR(VLOOKUP($C236,'Miljövärden urval för publ'!$B$2:$H$490,MATCH(E$4,'Miljövärden urval för publ'!$B$2:$H$2,0),FALSE),"")</f>
        <v>5.7313799999999997</v>
      </c>
      <c r="F236">
        <f>IFERROR(VLOOKUP($C236,'Miljövärden urval för publ'!$B$2:$H$490,MATCH(F$4,'Miljövärden urval för publ'!$B$2:$H$2,0),FALSE),"")</f>
        <v>9.0773499999999991</v>
      </c>
      <c r="G236">
        <f>IFERROR(VLOOKUP($C236,'Miljövärden urval för publ'!$B$2:$H$490,MATCH(G$4,'Miljövärden urval för publ'!$B$2:$H$2,0),FALSE),"")</f>
        <v>5.02002E-3</v>
      </c>
      <c r="J236">
        <f t="shared" si="14"/>
        <v>93</v>
      </c>
      <c r="M236">
        <v>232</v>
      </c>
      <c r="N236" t="str">
        <f t="shared" si="15"/>
        <v/>
      </c>
      <c r="P236" s="20">
        <f t="shared" si="16"/>
        <v>8</v>
      </c>
      <c r="Q236" s="15" t="str">
        <f t="shared" si="13"/>
        <v/>
      </c>
    </row>
    <row r="237" spans="1:17" x14ac:dyDescent="0.25">
      <c r="A237" s="18">
        <v>234</v>
      </c>
      <c r="B237" t="str">
        <f>IFERROR(INDEX('Miljövärden urval för publ'!$A$2:$AA$475,MATCH($A237,'Miljövärden urval för publ'!$R$2:$R$476,0),1),"")</f>
        <v>Skellefteå Kraft AB</v>
      </c>
      <c r="C237" t="str">
        <f>IFERROR(INDEX('Miljövärden urval för publ'!$A$2:$AA$475,MATCH($A237,'Miljövärden urval för publ'!$R$2:$R$476,0),2),"")</f>
        <v>Robertsfors</v>
      </c>
      <c r="D237">
        <f>IFERROR(VLOOKUP($C237,'Miljövärden urval för publ'!$B$2:$H$490,MATCH(D$4,'Miljövärden urval för publ'!$B$2:$H$2,0),FALSE),"")</f>
        <v>0.15318599999999999</v>
      </c>
      <c r="E237">
        <f>IFERROR(VLOOKUP($C237,'Miljövärden urval för publ'!$B$2:$H$490,MATCH(E$4,'Miljövärden urval för publ'!$B$2:$H$2,0),FALSE),"")</f>
        <v>9.05016</v>
      </c>
      <c r="F237">
        <f>IFERROR(VLOOKUP($C237,'Miljövärden urval för publ'!$B$2:$H$490,MATCH(F$4,'Miljövärden urval för publ'!$B$2:$H$2,0),FALSE),"")</f>
        <v>15.9634</v>
      </c>
      <c r="G237">
        <f>IFERROR(VLOOKUP($C237,'Miljövärden urval för publ'!$B$2:$H$490,MATCH(G$4,'Miljövärden urval för publ'!$B$2:$H$2,0),FALSE),"")</f>
        <v>5.9718899999999997E-3</v>
      </c>
      <c r="J237">
        <f t="shared" si="14"/>
        <v>93</v>
      </c>
      <c r="M237">
        <v>233</v>
      </c>
      <c r="N237" t="str">
        <f t="shared" si="15"/>
        <v/>
      </c>
      <c r="P237" s="20">
        <f t="shared" si="16"/>
        <v>8</v>
      </c>
      <c r="Q237" s="15" t="str">
        <f t="shared" si="13"/>
        <v/>
      </c>
    </row>
    <row r="238" spans="1:17" x14ac:dyDescent="0.25">
      <c r="A238" s="18">
        <v>235</v>
      </c>
      <c r="B238" t="str">
        <f>IFERROR(INDEX('Miljövärden urval för publ'!$A$2:$AA$475,MATCH($A238,'Miljövärden urval för publ'!$R$2:$R$476,0),1),"")</f>
        <v>Skellefteå Kraft AB</v>
      </c>
      <c r="C238" t="str">
        <f>IFERROR(INDEX('Miljövärden urval för publ'!$A$2:$AA$475,MATCH($A238,'Miljövärden urval för publ'!$R$2:$R$476,0),2),"")</f>
        <v>Skellefteå</v>
      </c>
      <c r="D238">
        <f>IFERROR(VLOOKUP($C238,'Miljövärden urval för publ'!$B$2:$H$490,MATCH(D$4,'Miljövärden urval för publ'!$B$2:$H$2,0),FALSE),"")</f>
        <v>0.14458599999999999</v>
      </c>
      <c r="E238">
        <f>IFERROR(VLOOKUP($C238,'Miljövärden urval för publ'!$B$2:$H$490,MATCH(E$4,'Miljövärden urval för publ'!$B$2:$H$2,0),FALSE),"")</f>
        <v>46.445300000000003</v>
      </c>
      <c r="F238">
        <f>IFERROR(VLOOKUP($C238,'Miljövärden urval för publ'!$B$2:$H$490,MATCH(F$4,'Miljövärden urval för publ'!$B$2:$H$2,0),FALSE),"")</f>
        <v>8.9793299999999991</v>
      </c>
      <c r="G238">
        <f>IFERROR(VLOOKUP($C238,'Miljövärden urval för publ'!$B$2:$H$490,MATCH(G$4,'Miljövärden urval för publ'!$B$2:$H$2,0),FALSE),"")</f>
        <v>1.1843299999999999E-2</v>
      </c>
      <c r="J238">
        <f t="shared" si="14"/>
        <v>93</v>
      </c>
      <c r="M238">
        <v>234</v>
      </c>
      <c r="N238" t="str">
        <f t="shared" si="15"/>
        <v/>
      </c>
      <c r="P238" s="20">
        <f t="shared" si="16"/>
        <v>8</v>
      </c>
      <c r="Q238" s="15" t="str">
        <f t="shared" si="13"/>
        <v/>
      </c>
    </row>
    <row r="239" spans="1:17" x14ac:dyDescent="0.25">
      <c r="A239" s="18">
        <v>236</v>
      </c>
      <c r="B239" t="str">
        <f>IFERROR(INDEX('Miljövärden urval för publ'!$A$2:$AA$475,MATCH($A239,'Miljövärden urval för publ'!$R$2:$R$476,0),1),"")</f>
        <v>Skellefteå Kraft AB</v>
      </c>
      <c r="C239" t="str">
        <f>IFERROR(INDEX('Miljövärden urval för publ'!$A$2:$AA$475,MATCH($A239,'Miljövärden urval för publ'!$R$2:$R$476,0),2),"")</f>
        <v>Storuman</v>
      </c>
      <c r="D239">
        <f>IFERROR(VLOOKUP($C239,'Miljövärden urval för publ'!$B$2:$H$490,MATCH(D$4,'Miljövärden urval för publ'!$B$2:$H$2,0),FALSE),"")</f>
        <v>0.21406700000000001</v>
      </c>
      <c r="E239">
        <f>IFERROR(VLOOKUP($C239,'Miljövärden urval för publ'!$B$2:$H$490,MATCH(E$4,'Miljövärden urval för publ'!$B$2:$H$2,0),FALSE),"")</f>
        <v>16.008500000000002</v>
      </c>
      <c r="F239">
        <f>IFERROR(VLOOKUP($C239,'Miljövärden urval för publ'!$B$2:$H$490,MATCH(F$4,'Miljövärden urval för publ'!$B$2:$H$2,0),FALSE),"")</f>
        <v>19.339300000000001</v>
      </c>
      <c r="G239">
        <f>IFERROR(VLOOKUP($C239,'Miljövärden urval för publ'!$B$2:$H$490,MATCH(G$4,'Miljövärden urval för publ'!$B$2:$H$2,0),FALSE),"")</f>
        <v>1.89889E-2</v>
      </c>
      <c r="J239">
        <f t="shared" si="14"/>
        <v>93</v>
      </c>
      <c r="M239">
        <v>235</v>
      </c>
      <c r="N239" t="str">
        <f t="shared" si="15"/>
        <v/>
      </c>
      <c r="P239" s="20">
        <f t="shared" si="16"/>
        <v>8</v>
      </c>
      <c r="Q239" s="15" t="str">
        <f t="shared" si="13"/>
        <v/>
      </c>
    </row>
    <row r="240" spans="1:17" x14ac:dyDescent="0.25">
      <c r="A240" s="18">
        <v>237</v>
      </c>
      <c r="B240" t="str">
        <f>IFERROR(INDEX('Miljövärden urval för publ'!$A$2:$AA$475,MATCH($A240,'Miljövärden urval för publ'!$R$2:$R$476,0),1),"")</f>
        <v>Skellefteå Kraft AB</v>
      </c>
      <c r="C240" t="str">
        <f>IFERROR(INDEX('Miljövärden urval för publ'!$A$2:$AA$475,MATCH($A240,'Miljövärden urval för publ'!$R$2:$R$476,0),2),"")</f>
        <v>Ursviken-Skelleftehamn</v>
      </c>
      <c r="D240">
        <f>IFERROR(VLOOKUP($C240,'Miljövärden urval för publ'!$B$2:$H$490,MATCH(D$4,'Miljövärden urval för publ'!$B$2:$H$2,0),FALSE),"")</f>
        <v>4.0323900000000001E-4</v>
      </c>
      <c r="E240">
        <f>IFERROR(VLOOKUP($C240,'Miljövärden urval för publ'!$B$2:$H$490,MATCH(E$4,'Miljövärden urval för publ'!$B$2:$H$2,0),FALSE),"")</f>
        <v>0</v>
      </c>
      <c r="F240">
        <f>IFERROR(VLOOKUP($C240,'Miljövärden urval för publ'!$B$2:$H$490,MATCH(F$4,'Miljövärden urval för publ'!$B$2:$H$2,0),FALSE),"")</f>
        <v>0</v>
      </c>
      <c r="G240">
        <f>IFERROR(VLOOKUP($C240,'Miljövärden urval för publ'!$B$2:$H$490,MATCH(G$4,'Miljövärden urval för publ'!$B$2:$H$2,0),FALSE),"")</f>
        <v>0</v>
      </c>
      <c r="J240">
        <f t="shared" si="14"/>
        <v>93</v>
      </c>
      <c r="M240">
        <v>236</v>
      </c>
      <c r="N240" t="str">
        <f t="shared" si="15"/>
        <v/>
      </c>
      <c r="P240" s="20">
        <f t="shared" si="16"/>
        <v>8</v>
      </c>
      <c r="Q240" s="15" t="str">
        <f t="shared" si="13"/>
        <v/>
      </c>
    </row>
    <row r="241" spans="1:17" x14ac:dyDescent="0.25">
      <c r="A241" s="18">
        <v>238</v>
      </c>
      <c r="B241" t="str">
        <f>IFERROR(INDEX('Miljövärden urval för publ'!$A$2:$AA$475,MATCH($A241,'Miljövärden urval för publ'!$R$2:$R$476,0),1),"")</f>
        <v>Skellefteå Kraft AB</v>
      </c>
      <c r="C241" t="str">
        <f>IFERROR(INDEX('Miljövärden urval för publ'!$A$2:$AA$475,MATCH($A241,'Miljövärden urval för publ'!$R$2:$R$476,0),2),"")</f>
        <v>Vindeln</v>
      </c>
      <c r="D241">
        <f>IFERROR(VLOOKUP($C241,'Miljövärden urval för publ'!$B$2:$H$490,MATCH(D$4,'Miljövärden urval för publ'!$B$2:$H$2,0),FALSE),"")</f>
        <v>0.18523800000000001</v>
      </c>
      <c r="E241">
        <f>IFERROR(VLOOKUP($C241,'Miljövärden urval för publ'!$B$2:$H$490,MATCH(E$4,'Miljövärden urval för publ'!$B$2:$H$2,0),FALSE),"")</f>
        <v>13.536300000000001</v>
      </c>
      <c r="F241">
        <f>IFERROR(VLOOKUP($C241,'Miljövärden urval för publ'!$B$2:$H$490,MATCH(F$4,'Miljövärden urval för publ'!$B$2:$H$2,0),FALSE),"")</f>
        <v>18.178999999999998</v>
      </c>
      <c r="G241">
        <f>IFERROR(VLOOKUP($C241,'Miljövärden urval för publ'!$B$2:$H$490,MATCH(G$4,'Miljövärden urval för publ'!$B$2:$H$2,0),FALSE),"")</f>
        <v>1.49052E-2</v>
      </c>
      <c r="J241">
        <f t="shared" si="14"/>
        <v>93</v>
      </c>
      <c r="M241">
        <v>237</v>
      </c>
      <c r="N241" t="str">
        <f t="shared" si="15"/>
        <v/>
      </c>
      <c r="P241" s="20">
        <f t="shared" si="16"/>
        <v>8</v>
      </c>
      <c r="Q241" s="15" t="str">
        <f t="shared" si="13"/>
        <v/>
      </c>
    </row>
    <row r="242" spans="1:17" x14ac:dyDescent="0.25">
      <c r="A242" s="18">
        <v>239</v>
      </c>
      <c r="B242" t="str">
        <f>IFERROR(INDEX('Miljövärden urval för publ'!$A$2:$AA$475,MATCH($A242,'Miljövärden urval för publ'!$R$2:$R$476,0),1),"")</f>
        <v>Skellefteå Kraft AB</v>
      </c>
      <c r="C242" t="str">
        <f>IFERROR(INDEX('Miljövärden urval för publ'!$A$2:$AA$475,MATCH($A242,'Miljövärden urval för publ'!$R$2:$R$476,0),2),"")</f>
        <v>Ånäset</v>
      </c>
      <c r="D242">
        <f>IFERROR(VLOOKUP($C242,'Miljövärden urval för publ'!$B$2:$H$490,MATCH(D$4,'Miljövärden urval för publ'!$B$2:$H$2,0),FALSE),"")</f>
        <v>0.190943</v>
      </c>
      <c r="E242">
        <f>IFERROR(VLOOKUP($C242,'Miljövärden urval för publ'!$B$2:$H$490,MATCH(E$4,'Miljövärden urval för publ'!$B$2:$H$2,0),FALSE),"")</f>
        <v>12.5733</v>
      </c>
      <c r="F242">
        <f>IFERROR(VLOOKUP($C242,'Miljövärden urval för publ'!$B$2:$H$490,MATCH(F$4,'Miljövärden urval för publ'!$B$2:$H$2,0),FALSE),"")</f>
        <v>17.883700000000001</v>
      </c>
      <c r="G242">
        <f>IFERROR(VLOOKUP($C242,'Miljövärden urval för publ'!$B$2:$H$490,MATCH(G$4,'Miljövärden urval för publ'!$B$2:$H$2,0),FALSE),"")</f>
        <v>1.27119E-2</v>
      </c>
      <c r="J242">
        <f t="shared" si="14"/>
        <v>93</v>
      </c>
      <c r="M242">
        <v>238</v>
      </c>
      <c r="N242" t="str">
        <f t="shared" si="15"/>
        <v/>
      </c>
      <c r="P242" s="20">
        <f t="shared" si="16"/>
        <v>8</v>
      </c>
      <c r="Q242" s="15" t="str">
        <f t="shared" si="13"/>
        <v/>
      </c>
    </row>
    <row r="243" spans="1:17" x14ac:dyDescent="0.25">
      <c r="A243" s="18">
        <v>240</v>
      </c>
      <c r="B243" t="str">
        <f>IFERROR(INDEX('Miljövärden urval för publ'!$A$2:$AA$475,MATCH($A243,'Miljövärden urval för publ'!$R$2:$R$476,0),1),"")</f>
        <v>Skövde Värmeverk AB</v>
      </c>
      <c r="C243" t="str">
        <f>IFERROR(INDEX('Miljövärden urval för publ'!$A$2:$AA$475,MATCH($A243,'Miljövärden urval för publ'!$R$2:$R$476,0),2),"")</f>
        <v>Skultorp</v>
      </c>
      <c r="D243">
        <f>IFERROR(VLOOKUP($C243,'Miljövärden urval för publ'!$B$2:$H$490,MATCH(D$4,'Miljövärden urval för publ'!$B$2:$H$2,0),FALSE),"")</f>
        <v>0.179287</v>
      </c>
      <c r="E243">
        <f>IFERROR(VLOOKUP($C243,'Miljövärden urval för publ'!$B$2:$H$490,MATCH(E$4,'Miljövärden urval för publ'!$B$2:$H$2,0),FALSE),"")</f>
        <v>13.2668</v>
      </c>
      <c r="F243">
        <f>IFERROR(VLOOKUP($C243,'Miljövärden urval för publ'!$B$2:$H$490,MATCH(F$4,'Miljövärden urval för publ'!$B$2:$H$2,0),FALSE),"")</f>
        <v>17.539000000000001</v>
      </c>
      <c r="G243">
        <f>IFERROR(VLOOKUP($C243,'Miljövärden urval för publ'!$B$2:$H$490,MATCH(G$4,'Miljövärden urval för publ'!$B$2:$H$2,0),FALSE),"")</f>
        <v>1.5503899999999999E-2</v>
      </c>
      <c r="J243">
        <f t="shared" si="14"/>
        <v>94</v>
      </c>
      <c r="M243">
        <v>239</v>
      </c>
      <c r="N243" t="str">
        <f t="shared" si="15"/>
        <v/>
      </c>
      <c r="P243" s="20">
        <f t="shared" si="16"/>
        <v>8</v>
      </c>
      <c r="Q243" s="15" t="str">
        <f t="shared" si="13"/>
        <v/>
      </c>
    </row>
    <row r="244" spans="1:17" x14ac:dyDescent="0.25">
      <c r="A244" s="18">
        <v>241</v>
      </c>
      <c r="B244" t="str">
        <f>IFERROR(INDEX('Miljövärden urval för publ'!$A$2:$AA$475,MATCH($A244,'Miljövärden urval för publ'!$R$2:$R$476,0),1),"")</f>
        <v>Skövde Värmeverk AB</v>
      </c>
      <c r="C244" t="str">
        <f>IFERROR(INDEX('Miljövärden urval för publ'!$A$2:$AA$475,MATCH($A244,'Miljövärden urval för publ'!$R$2:$R$476,0),2),"")</f>
        <v>Skövde</v>
      </c>
      <c r="D244">
        <f>IFERROR(VLOOKUP($C244,'Miljövärden urval för publ'!$B$2:$H$490,MATCH(D$4,'Miljövärden urval för publ'!$B$2:$H$2,0),FALSE),"")</f>
        <v>0.115993</v>
      </c>
      <c r="E244">
        <f>IFERROR(VLOOKUP($C244,'Miljövärden urval för publ'!$B$2:$H$490,MATCH(E$4,'Miljövärden urval för publ'!$B$2:$H$2,0),FALSE),"")</f>
        <v>65.421000000000006</v>
      </c>
      <c r="F244">
        <f>IFERROR(VLOOKUP($C244,'Miljövärden urval för publ'!$B$2:$H$490,MATCH(F$4,'Miljövärden urval för publ'!$B$2:$H$2,0),FALSE),"")</f>
        <v>6.6481700000000004</v>
      </c>
      <c r="G244">
        <f>IFERROR(VLOOKUP($C244,'Miljövärden urval för publ'!$B$2:$H$490,MATCH(G$4,'Miljövärden urval för publ'!$B$2:$H$2,0),FALSE),"")</f>
        <v>2.5087100000000001E-2</v>
      </c>
      <c r="J244">
        <f t="shared" si="14"/>
        <v>94</v>
      </c>
      <c r="M244">
        <v>240</v>
      </c>
      <c r="N244" t="str">
        <f t="shared" si="15"/>
        <v/>
      </c>
      <c r="P244" s="20">
        <f t="shared" si="16"/>
        <v>8</v>
      </c>
      <c r="Q244" s="15" t="str">
        <f t="shared" si="13"/>
        <v/>
      </c>
    </row>
    <row r="245" spans="1:17" x14ac:dyDescent="0.25">
      <c r="A245" s="18">
        <v>242</v>
      </c>
      <c r="B245" t="str">
        <f>IFERROR(INDEX('Miljövärden urval för publ'!$A$2:$AA$475,MATCH($A245,'Miljövärden urval för publ'!$R$2:$R$476,0),1),"")</f>
        <v>Skövde Värmeverk AB</v>
      </c>
      <c r="C245" t="str">
        <f>IFERROR(INDEX('Miljövärden urval för publ'!$A$2:$AA$475,MATCH($A245,'Miljövärden urval för publ'!$R$2:$R$476,0),2),"")</f>
        <v>Stöpen</v>
      </c>
      <c r="D245">
        <f>IFERROR(VLOOKUP($C245,'Miljövärden urval för publ'!$B$2:$H$490,MATCH(D$4,'Miljövärden urval för publ'!$B$2:$H$2,0),FALSE),"")</f>
        <v>0.17890900000000001</v>
      </c>
      <c r="E245">
        <f>IFERROR(VLOOKUP($C245,'Miljövärden urval för publ'!$B$2:$H$490,MATCH(E$4,'Miljövärden urval för publ'!$B$2:$H$2,0),FALSE),"")</f>
        <v>14.752800000000001</v>
      </c>
      <c r="F245">
        <f>IFERROR(VLOOKUP($C245,'Miljövärden urval för publ'!$B$2:$H$490,MATCH(F$4,'Miljövärden urval för publ'!$B$2:$H$2,0),FALSE),"")</f>
        <v>16.619599999999998</v>
      </c>
      <c r="G245">
        <f>IFERROR(VLOOKUP($C245,'Miljövärden urval för publ'!$B$2:$H$490,MATCH(G$4,'Miljövärden urval för publ'!$B$2:$H$2,0),FALSE),"")</f>
        <v>2.2152999999999999E-2</v>
      </c>
      <c r="J245">
        <f t="shared" si="14"/>
        <v>94</v>
      </c>
      <c r="M245">
        <v>241</v>
      </c>
      <c r="N245" t="str">
        <f t="shared" si="15"/>
        <v/>
      </c>
      <c r="P245" s="20">
        <f t="shared" si="16"/>
        <v>8</v>
      </c>
      <c r="Q245" s="15" t="str">
        <f t="shared" si="13"/>
        <v/>
      </c>
    </row>
    <row r="246" spans="1:17" x14ac:dyDescent="0.25">
      <c r="A246" s="18">
        <v>243</v>
      </c>
      <c r="B246" t="str">
        <f>IFERROR(INDEX('Miljövärden urval för publ'!$A$2:$AA$475,MATCH($A246,'Miljövärden urval för publ'!$R$2:$R$476,0),1),"")</f>
        <v>Skövde Värmeverk AB</v>
      </c>
      <c r="C246" t="str">
        <f>IFERROR(INDEX('Miljövärden urval för publ'!$A$2:$AA$475,MATCH($A246,'Miljövärden urval för publ'!$R$2:$R$476,0),2),"")</f>
        <v>Tidan</v>
      </c>
      <c r="D246">
        <f>IFERROR(VLOOKUP($C246,'Miljövärden urval för publ'!$B$2:$H$490,MATCH(D$4,'Miljövärden urval för publ'!$B$2:$H$2,0),FALSE),"")</f>
        <v>0.166683</v>
      </c>
      <c r="E246">
        <f>IFERROR(VLOOKUP($C246,'Miljövärden urval för publ'!$B$2:$H$490,MATCH(E$4,'Miljövärden urval för publ'!$B$2:$H$2,0),FALSE),"")</f>
        <v>10.297599999999999</v>
      </c>
      <c r="F246">
        <f>IFERROR(VLOOKUP($C246,'Miljövärden urval för publ'!$B$2:$H$490,MATCH(F$4,'Miljövärden urval för publ'!$B$2:$H$2,0),FALSE),"")</f>
        <v>17.355399999999999</v>
      </c>
      <c r="G246">
        <f>IFERROR(VLOOKUP($C246,'Miljövärden urval för publ'!$B$2:$H$490,MATCH(G$4,'Miljövärden urval för publ'!$B$2:$H$2,0),FALSE),"")</f>
        <v>7.2992700000000001E-3</v>
      </c>
      <c r="J246">
        <f t="shared" si="14"/>
        <v>94</v>
      </c>
      <c r="M246">
        <v>242</v>
      </c>
      <c r="N246" t="str">
        <f t="shared" si="15"/>
        <v/>
      </c>
      <c r="P246" s="20">
        <f t="shared" si="16"/>
        <v>8</v>
      </c>
      <c r="Q246" s="15" t="str">
        <f t="shared" si="13"/>
        <v/>
      </c>
    </row>
    <row r="247" spans="1:17" x14ac:dyDescent="0.25">
      <c r="A247" s="18">
        <v>244</v>
      </c>
      <c r="B247" t="str">
        <f>IFERROR(INDEX('Miljövärden urval för publ'!$A$2:$AA$475,MATCH($A247,'Miljövärden urval för publ'!$R$2:$R$476,0),1),"")</f>
        <v>Skövde Värmeverk AB</v>
      </c>
      <c r="C247" t="str">
        <f>IFERROR(INDEX('Miljövärden urval för publ'!$A$2:$AA$475,MATCH($A247,'Miljövärden urval för publ'!$R$2:$R$476,0),2),"")</f>
        <v>Timmersdala</v>
      </c>
      <c r="D247">
        <f>IFERROR(VLOOKUP($C247,'Miljövärden urval för publ'!$B$2:$H$490,MATCH(D$4,'Miljövärden urval för publ'!$B$2:$H$2,0),FALSE),"")</f>
        <v>0.176813</v>
      </c>
      <c r="E247">
        <f>IFERROR(VLOOKUP($C247,'Miljövärden urval för publ'!$B$2:$H$490,MATCH(E$4,'Miljövärden urval för publ'!$B$2:$H$2,0),FALSE),"")</f>
        <v>12.535</v>
      </c>
      <c r="F247">
        <f>IFERROR(VLOOKUP($C247,'Miljövärden urval för publ'!$B$2:$H$490,MATCH(F$4,'Miljövärden urval för publ'!$B$2:$H$2,0),FALSE),"")</f>
        <v>16.6065</v>
      </c>
      <c r="G247">
        <f>IFERROR(VLOOKUP($C247,'Miljövärden urval för publ'!$B$2:$H$490,MATCH(G$4,'Miljövärden urval för publ'!$B$2:$H$2,0),FALSE),"")</f>
        <v>1.5345299999999999E-2</v>
      </c>
      <c r="J247">
        <f t="shared" si="14"/>
        <v>94</v>
      </c>
      <c r="M247">
        <v>243</v>
      </c>
      <c r="N247" t="str">
        <f t="shared" si="15"/>
        <v/>
      </c>
      <c r="P247" s="20">
        <f t="shared" si="16"/>
        <v>8</v>
      </c>
      <c r="Q247" s="15" t="str">
        <f t="shared" si="13"/>
        <v/>
      </c>
    </row>
    <row r="248" spans="1:17" x14ac:dyDescent="0.25">
      <c r="A248" s="18">
        <v>245</v>
      </c>
      <c r="B248" t="str">
        <f>IFERROR(INDEX('Miljövärden urval för publ'!$A$2:$AA$475,MATCH($A248,'Miljövärden urval för publ'!$R$2:$R$476,0),1),"")</f>
        <v>Smedjebacken Energi AB</v>
      </c>
      <c r="C248" t="str">
        <f>IFERROR(INDEX('Miljövärden urval för publ'!$A$2:$AA$475,MATCH($A248,'Miljövärden urval för publ'!$R$2:$R$476,0),2),"")</f>
        <v>Smedjebacken</v>
      </c>
      <c r="D248">
        <f>IFERROR(VLOOKUP($C248,'Miljövärden urval för publ'!$B$2:$H$490,MATCH(D$4,'Miljövärden urval för publ'!$B$2:$H$2,0),FALSE),"")</f>
        <v>0.36574800000000002</v>
      </c>
      <c r="E248">
        <f>IFERROR(VLOOKUP($C248,'Miljövärden urval för publ'!$B$2:$H$490,MATCH(E$4,'Miljövärden urval för publ'!$B$2:$H$2,0),FALSE),"")</f>
        <v>54.727899999999998</v>
      </c>
      <c r="F248">
        <f>IFERROR(VLOOKUP($C248,'Miljövärden urval för publ'!$B$2:$H$490,MATCH(F$4,'Miljövärden urval för publ'!$B$2:$H$2,0),FALSE),"")</f>
        <v>4.6231</v>
      </c>
      <c r="G248">
        <f>IFERROR(VLOOKUP($C248,'Miljövärden urval för publ'!$B$2:$H$490,MATCH(G$4,'Miljövärden urval för publ'!$B$2:$H$2,0),FALSE),"")</f>
        <v>8.09893E-2</v>
      </c>
      <c r="J248">
        <f t="shared" si="14"/>
        <v>95</v>
      </c>
      <c r="M248">
        <v>244</v>
      </c>
      <c r="N248" t="str">
        <f t="shared" si="15"/>
        <v/>
      </c>
      <c r="P248" s="20">
        <f t="shared" si="16"/>
        <v>8</v>
      </c>
      <c r="Q248" s="15" t="str">
        <f t="shared" si="13"/>
        <v/>
      </c>
    </row>
    <row r="249" spans="1:17" x14ac:dyDescent="0.25">
      <c r="A249" s="18">
        <v>246</v>
      </c>
      <c r="B249" t="str">
        <f>IFERROR(INDEX('Miljövärden urval för publ'!$A$2:$AA$475,MATCH($A249,'Miljövärden urval för publ'!$R$2:$R$476,0),1),"")</f>
        <v>Smedjebacken Energi AB</v>
      </c>
      <c r="C249" t="str">
        <f>IFERROR(INDEX('Miljövärden urval för publ'!$A$2:$AA$475,MATCH($A249,'Miljövärden urval för publ'!$R$2:$R$476,0),2),"")</f>
        <v>Söderbärke</v>
      </c>
      <c r="D249">
        <f>IFERROR(VLOOKUP($C249,'Miljövärden urval för publ'!$B$2:$H$490,MATCH(D$4,'Miljövärden urval för publ'!$B$2:$H$2,0),FALSE),"")</f>
        <v>0.124948</v>
      </c>
      <c r="E249">
        <f>IFERROR(VLOOKUP($C249,'Miljövärden urval för publ'!$B$2:$H$490,MATCH(E$4,'Miljövärden urval för publ'!$B$2:$H$2,0),FALSE),"")</f>
        <v>27.645499999999998</v>
      </c>
      <c r="F249">
        <f>IFERROR(VLOOKUP($C249,'Miljövärden urval för publ'!$B$2:$H$490,MATCH(F$4,'Miljövärden urval för publ'!$B$2:$H$2,0),FALSE),"")</f>
        <v>9.2721900000000002</v>
      </c>
      <c r="G249">
        <f>IFERROR(VLOOKUP($C249,'Miljövärden urval för publ'!$B$2:$H$490,MATCH(G$4,'Miljövärden urval för publ'!$B$2:$H$2,0),FALSE),"")</f>
        <v>3.3813999999999997E-2</v>
      </c>
      <c r="J249">
        <f t="shared" si="14"/>
        <v>95</v>
      </c>
      <c r="M249">
        <v>245</v>
      </c>
      <c r="N249" t="str">
        <f t="shared" si="15"/>
        <v/>
      </c>
      <c r="P249" s="20">
        <f t="shared" si="16"/>
        <v>8</v>
      </c>
      <c r="Q249" s="15" t="str">
        <f t="shared" si="13"/>
        <v/>
      </c>
    </row>
    <row r="250" spans="1:17" x14ac:dyDescent="0.25">
      <c r="A250" s="18">
        <v>247</v>
      </c>
      <c r="B250" t="str">
        <f>IFERROR(INDEX('Miljövärden urval för publ'!$A$2:$AA$475,MATCH($A250,'Miljövärden urval för publ'!$R$2:$R$476,0),1),"")</f>
        <v>Sollentuna Energi och Miljö AB</v>
      </c>
      <c r="C250" t="str">
        <f>IFERROR(INDEX('Miljövärden urval för publ'!$A$2:$AA$475,MATCH($A250,'Miljövärden urval för publ'!$R$2:$R$476,0),2),"")</f>
        <v>Sollentuna</v>
      </c>
      <c r="D250">
        <f>IFERROR(VLOOKUP($C250,'Miljövärden urval för publ'!$B$2:$H$490,MATCH(D$4,'Miljövärden urval för publ'!$B$2:$H$2,0),FALSE),"")</f>
        <v>0.170433</v>
      </c>
      <c r="E250">
        <f>IFERROR(VLOOKUP($C250,'Miljövärden urval för publ'!$B$2:$H$490,MATCH(E$4,'Miljövärden urval för publ'!$B$2:$H$2,0),FALSE),"")</f>
        <v>76.160899999999998</v>
      </c>
      <c r="F250">
        <f>IFERROR(VLOOKUP($C250,'Miljövärden urval för publ'!$B$2:$H$490,MATCH(F$4,'Miljövärden urval för publ'!$B$2:$H$2,0),FALSE),"")</f>
        <v>6.4135499999999999</v>
      </c>
      <c r="G250">
        <f>IFERROR(VLOOKUP($C250,'Miljövärden urval för publ'!$B$2:$H$490,MATCH(G$4,'Miljövärden urval för publ'!$B$2:$H$2,0),FALSE),"")</f>
        <v>6.8213200000000002E-2</v>
      </c>
      <c r="J250">
        <f t="shared" si="14"/>
        <v>96</v>
      </c>
      <c r="M250">
        <v>246</v>
      </c>
      <c r="N250" t="str">
        <f t="shared" si="15"/>
        <v/>
      </c>
      <c r="P250" s="20">
        <f t="shared" si="16"/>
        <v>8</v>
      </c>
      <c r="Q250" s="15" t="str">
        <f t="shared" si="13"/>
        <v/>
      </c>
    </row>
    <row r="251" spans="1:17" x14ac:dyDescent="0.25">
      <c r="A251" s="18">
        <v>248</v>
      </c>
      <c r="B251" t="str">
        <f>IFERROR(INDEX('Miljövärden urval för publ'!$A$2:$AA$475,MATCH($A251,'Miljövärden urval för publ'!$R$2:$R$476,0),1),"")</f>
        <v>Solör Bioenergi Svenljunga AB</v>
      </c>
      <c r="C251" t="str">
        <f>IFERROR(INDEX('Miljövärden urval för publ'!$A$2:$AA$475,MATCH($A251,'Miljövärden urval för publ'!$R$2:$R$476,0),2),"")</f>
        <v>Svenljunga</v>
      </c>
      <c r="D251">
        <f>IFERROR(VLOOKUP($C251,'Miljövärden urval för publ'!$B$2:$H$490,MATCH(D$4,'Miljövärden urval för publ'!$B$2:$H$2,0),FALSE),"")</f>
        <v>0.20750199999999999</v>
      </c>
      <c r="E251">
        <f>IFERROR(VLOOKUP($C251,'Miljövärden urval för publ'!$B$2:$H$490,MATCH(E$4,'Miljövärden urval för publ'!$B$2:$H$2,0),FALSE),"")</f>
        <v>38.7027</v>
      </c>
      <c r="F251">
        <f>IFERROR(VLOOKUP($C251,'Miljövärden urval för publ'!$B$2:$H$490,MATCH(F$4,'Miljövärden urval för publ'!$B$2:$H$2,0),FALSE),"")</f>
        <v>4.4515900000000004</v>
      </c>
      <c r="G251">
        <f>IFERROR(VLOOKUP($C251,'Miljövärden urval för publ'!$B$2:$H$490,MATCH(G$4,'Miljövärden urval för publ'!$B$2:$H$2,0),FALSE),"")</f>
        <v>5.25517E-2</v>
      </c>
      <c r="J251">
        <f t="shared" si="14"/>
        <v>97</v>
      </c>
      <c r="M251">
        <v>247</v>
      </c>
      <c r="N251" t="str">
        <f t="shared" si="15"/>
        <v/>
      </c>
      <c r="P251" s="20">
        <f t="shared" si="16"/>
        <v>8</v>
      </c>
      <c r="Q251" s="15" t="str">
        <f t="shared" si="13"/>
        <v/>
      </c>
    </row>
    <row r="252" spans="1:17" x14ac:dyDescent="0.25">
      <c r="A252" s="18">
        <v>249</v>
      </c>
      <c r="B252" t="str">
        <f>IFERROR(INDEX('Miljövärden urval för publ'!$A$2:$AA$475,MATCH($A252,'Miljövärden urval för publ'!$R$2:$R$476,0),1),"")</f>
        <v>Statkraft Värme AB</v>
      </c>
      <c r="C252" t="str">
        <f>IFERROR(INDEX('Miljövärden urval för publ'!$A$2:$AA$475,MATCH($A252,'Miljövärden urval för publ'!$R$2:$R$476,0),2),"")</f>
        <v>Kungsbacka</v>
      </c>
      <c r="D252">
        <f>IFERROR(VLOOKUP($C252,'Miljövärden urval för publ'!$B$2:$H$490,MATCH(D$4,'Miljövärden urval för publ'!$B$2:$H$2,0),FALSE),"")</f>
        <v>6.3508899999999993E-2</v>
      </c>
      <c r="E252">
        <f>IFERROR(VLOOKUP($C252,'Miljövärden urval för publ'!$B$2:$H$490,MATCH(E$4,'Miljövärden urval för publ'!$B$2:$H$2,0),FALSE),"")</f>
        <v>9.6176300000000001</v>
      </c>
      <c r="F252">
        <f>IFERROR(VLOOKUP($C252,'Miljövärden urval för publ'!$B$2:$H$490,MATCH(F$4,'Miljövärden urval för publ'!$B$2:$H$2,0),FALSE),"")</f>
        <v>7.41303</v>
      </c>
      <c r="G252">
        <f>IFERROR(VLOOKUP($C252,'Miljövärden urval för publ'!$B$2:$H$490,MATCH(G$4,'Miljövärden urval för publ'!$B$2:$H$2,0),FALSE),"")</f>
        <v>0</v>
      </c>
      <c r="J252">
        <f t="shared" si="14"/>
        <v>98</v>
      </c>
      <c r="M252">
        <v>248</v>
      </c>
      <c r="N252" t="str">
        <f t="shared" si="15"/>
        <v/>
      </c>
      <c r="P252" s="20">
        <f t="shared" si="16"/>
        <v>8</v>
      </c>
      <c r="Q252" s="15" t="str">
        <f t="shared" si="13"/>
        <v/>
      </c>
    </row>
    <row r="253" spans="1:17" x14ac:dyDescent="0.25">
      <c r="A253" s="18">
        <v>250</v>
      </c>
      <c r="B253" t="str">
        <f>IFERROR(INDEX('Miljövärden urval för publ'!$A$2:$AA$475,MATCH($A253,'Miljövärden urval för publ'!$R$2:$R$476,0),1),"")</f>
        <v>Statkraft Värme AB</v>
      </c>
      <c r="C253" t="str">
        <f>IFERROR(INDEX('Miljövärden urval för publ'!$A$2:$AA$475,MATCH($A253,'Miljövärden urval för publ'!$R$2:$R$476,0),2),"")</f>
        <v>Trosa</v>
      </c>
      <c r="D253">
        <f>IFERROR(VLOOKUP($C253,'Miljövärden urval för publ'!$B$2:$H$490,MATCH(D$4,'Miljövärden urval för publ'!$B$2:$H$2,0),FALSE),"")</f>
        <v>6.9174899999999998E-2</v>
      </c>
      <c r="E253">
        <f>IFERROR(VLOOKUP($C253,'Miljövärden urval för publ'!$B$2:$H$490,MATCH(E$4,'Miljövärden urval för publ'!$B$2:$H$2,0),FALSE),"")</f>
        <v>9.8763000000000005</v>
      </c>
      <c r="F253">
        <f>IFERROR(VLOOKUP($C253,'Miljövärden urval för publ'!$B$2:$H$490,MATCH(F$4,'Miljövärden urval för publ'!$B$2:$H$2,0),FALSE),"")</f>
        <v>7.61639</v>
      </c>
      <c r="G253">
        <f>IFERROR(VLOOKUP($C253,'Miljövärden urval för publ'!$B$2:$H$490,MATCH(G$4,'Miljövärden urval för publ'!$B$2:$H$2,0),FALSE),"")</f>
        <v>0</v>
      </c>
      <c r="J253">
        <f t="shared" si="14"/>
        <v>98</v>
      </c>
      <c r="M253">
        <v>249</v>
      </c>
      <c r="N253" t="str">
        <f t="shared" si="15"/>
        <v/>
      </c>
      <c r="P253" s="20">
        <f t="shared" si="16"/>
        <v>8</v>
      </c>
      <c r="Q253" s="15" t="str">
        <f t="shared" si="13"/>
        <v/>
      </c>
    </row>
    <row r="254" spans="1:17" x14ac:dyDescent="0.25">
      <c r="A254" s="18">
        <v>251</v>
      </c>
      <c r="B254" t="str">
        <f>IFERROR(INDEX('Miljövärden urval för publ'!$A$2:$AA$475,MATCH($A254,'Miljövärden urval för publ'!$R$2:$R$476,0),1),"")</f>
        <v>Statkraft Värme AB</v>
      </c>
      <c r="C254" t="str">
        <f>IFERROR(INDEX('Miljövärden urval för publ'!$A$2:$AA$475,MATCH($A254,'Miljövärden urval för publ'!$R$2:$R$476,0),2),"")</f>
        <v>Vagnhärad</v>
      </c>
      <c r="D254">
        <f>IFERROR(VLOOKUP($C254,'Miljövärden urval för publ'!$B$2:$H$490,MATCH(D$4,'Miljövärden urval för publ'!$B$2:$H$2,0),FALSE),"")</f>
        <v>8.44028E-2</v>
      </c>
      <c r="E254">
        <f>IFERROR(VLOOKUP($C254,'Miljövärden urval för publ'!$B$2:$H$490,MATCH(E$4,'Miljövärden urval för publ'!$B$2:$H$2,0),FALSE),"")</f>
        <v>16.594100000000001</v>
      </c>
      <c r="F254">
        <f>IFERROR(VLOOKUP($C254,'Miljövärden urval för publ'!$B$2:$H$490,MATCH(F$4,'Miljövärden urval för publ'!$B$2:$H$2,0),FALSE),"")</f>
        <v>8.8767399999999999</v>
      </c>
      <c r="G254">
        <f>IFERROR(VLOOKUP($C254,'Miljövärden urval för publ'!$B$2:$H$490,MATCH(G$4,'Miljövärden urval för publ'!$B$2:$H$2,0),FALSE),"")</f>
        <v>1.4563100000000001E-2</v>
      </c>
      <c r="J254">
        <f t="shared" si="14"/>
        <v>98</v>
      </c>
      <c r="M254">
        <v>250</v>
      </c>
      <c r="N254" t="str">
        <f t="shared" si="15"/>
        <v/>
      </c>
      <c r="P254" s="20">
        <f t="shared" si="16"/>
        <v>8</v>
      </c>
      <c r="Q254" s="15" t="str">
        <f t="shared" si="13"/>
        <v/>
      </c>
    </row>
    <row r="255" spans="1:17" x14ac:dyDescent="0.25">
      <c r="A255" s="18">
        <v>252</v>
      </c>
      <c r="B255" t="str">
        <f>IFERROR(INDEX('Miljövärden urval för publ'!$A$2:$AA$475,MATCH($A255,'Miljövärden urval för publ'!$R$2:$R$476,0),1),"")</f>
        <v>Statkraft Värme AB</v>
      </c>
      <c r="C255" t="str">
        <f>IFERROR(INDEX('Miljövärden urval för publ'!$A$2:$AA$475,MATCH($A255,'Miljövärden urval för publ'!$R$2:$R$476,0),2),"")</f>
        <v>Åmål</v>
      </c>
      <c r="D255">
        <f>IFERROR(VLOOKUP($C255,'Miljövärden urval för publ'!$B$2:$H$490,MATCH(D$4,'Miljövärden urval för publ'!$B$2:$H$2,0),FALSE),"")</f>
        <v>9.2905299999999996E-2</v>
      </c>
      <c r="E255">
        <f>IFERROR(VLOOKUP($C255,'Miljövärden urval för publ'!$B$2:$H$490,MATCH(E$4,'Miljövärden urval för publ'!$B$2:$H$2,0),FALSE),"")</f>
        <v>18.513500000000001</v>
      </c>
      <c r="F255">
        <f>IFERROR(VLOOKUP($C255,'Miljövärden urval för publ'!$B$2:$H$490,MATCH(F$4,'Miljövärden urval för publ'!$B$2:$H$2,0),FALSE),"")</f>
        <v>8.0745500000000003</v>
      </c>
      <c r="G255">
        <f>IFERROR(VLOOKUP($C255,'Miljövärden urval för publ'!$B$2:$H$490,MATCH(G$4,'Miljövärden urval för publ'!$B$2:$H$2,0),FALSE),"")</f>
        <v>2.5408699999999999E-2</v>
      </c>
      <c r="J255">
        <f t="shared" si="14"/>
        <v>98</v>
      </c>
      <c r="M255">
        <v>251</v>
      </c>
      <c r="N255" t="str">
        <f t="shared" si="15"/>
        <v/>
      </c>
      <c r="P255" s="20">
        <f t="shared" si="16"/>
        <v>8</v>
      </c>
      <c r="Q255" s="15" t="str">
        <f t="shared" si="13"/>
        <v/>
      </c>
    </row>
    <row r="256" spans="1:17" x14ac:dyDescent="0.25">
      <c r="A256" s="18">
        <v>253</v>
      </c>
      <c r="B256" t="str">
        <f>IFERROR(INDEX('Miljövärden urval för publ'!$A$2:$AA$475,MATCH($A256,'Miljövärden urval för publ'!$R$2:$R$476,0),1),"")</f>
        <v>Stenungsunds Energi &amp; Miljö AB</v>
      </c>
      <c r="C256" t="str">
        <f>IFERROR(INDEX('Miljövärden urval för publ'!$A$2:$AA$475,MATCH($A256,'Miljövärden urval för publ'!$R$2:$R$476,0),2),"")</f>
        <v>Stenungsund</v>
      </c>
      <c r="D256">
        <f>IFERROR(VLOOKUP($C256,'Miljövärden urval för publ'!$B$2:$H$490,MATCH(D$4,'Miljövärden urval för publ'!$B$2:$H$2,0),FALSE),"")</f>
        <v>3.8603199999999997E-2</v>
      </c>
      <c r="E256">
        <f>IFERROR(VLOOKUP($C256,'Miljövärden urval för publ'!$B$2:$H$490,MATCH(E$4,'Miljövärden urval för publ'!$B$2:$H$2,0),FALSE),"")</f>
        <v>4.6491199999999999</v>
      </c>
      <c r="F256">
        <f>IFERROR(VLOOKUP($C256,'Miljövärden urval för publ'!$B$2:$H$490,MATCH(F$4,'Miljövärden urval för publ'!$B$2:$H$2,0),FALSE),"")</f>
        <v>0.88535200000000003</v>
      </c>
      <c r="G256">
        <f>IFERROR(VLOOKUP($C256,'Miljövärden urval för publ'!$B$2:$H$490,MATCH(G$4,'Miljövärden urval för publ'!$B$2:$H$2,0),FALSE),"")</f>
        <v>1.81277E-2</v>
      </c>
      <c r="J256">
        <f t="shared" si="14"/>
        <v>99</v>
      </c>
      <c r="M256">
        <v>252</v>
      </c>
      <c r="N256" t="str">
        <f t="shared" si="15"/>
        <v/>
      </c>
      <c r="P256" s="20">
        <f t="shared" si="16"/>
        <v>8</v>
      </c>
      <c r="Q256" s="15" t="str">
        <f t="shared" si="13"/>
        <v/>
      </c>
    </row>
    <row r="257" spans="1:17" x14ac:dyDescent="0.25">
      <c r="A257" s="18">
        <v>254</v>
      </c>
      <c r="B257" t="str">
        <f>IFERROR(INDEX('Miljövärden urval för publ'!$A$2:$AA$475,MATCH($A257,'Miljövärden urval för publ'!$R$2:$R$476,0),1),"")</f>
        <v>Stenungsunds Energi &amp; Miljö AB</v>
      </c>
      <c r="C257" t="str">
        <f>IFERROR(INDEX('Miljövärden urval för publ'!$A$2:$AA$475,MATCH($A257,'Miljövärden urval för publ'!$R$2:$R$476,0),2),"")</f>
        <v>Stora Höga</v>
      </c>
      <c r="D257">
        <f>IFERROR(VLOOKUP($C257,'Miljövärden urval för publ'!$B$2:$H$490,MATCH(D$4,'Miljövärden urval för publ'!$B$2:$H$2,0),FALSE),"")</f>
        <v>0.30063099999999998</v>
      </c>
      <c r="E257">
        <f>IFERROR(VLOOKUP($C257,'Miljövärden urval för publ'!$B$2:$H$490,MATCH(E$4,'Miljövärden urval för publ'!$B$2:$H$2,0),FALSE),"")</f>
        <v>45.655900000000003</v>
      </c>
      <c r="F257">
        <f>IFERROR(VLOOKUP($C257,'Miljövärden urval för publ'!$B$2:$H$490,MATCH(F$4,'Miljövärden urval för publ'!$B$2:$H$2,0),FALSE),"")</f>
        <v>14.2438</v>
      </c>
      <c r="G257">
        <f>IFERROR(VLOOKUP($C257,'Miljövärden urval för publ'!$B$2:$H$490,MATCH(G$4,'Miljövärden urval för publ'!$B$2:$H$2,0),FALSE),"")</f>
        <v>0.14596899999999999</v>
      </c>
      <c r="J257">
        <f t="shared" si="14"/>
        <v>99</v>
      </c>
      <c r="M257">
        <v>253</v>
      </c>
      <c r="N257" t="str">
        <f t="shared" si="15"/>
        <v/>
      </c>
      <c r="P257" s="20">
        <f t="shared" si="16"/>
        <v>8</v>
      </c>
      <c r="Q257" s="15" t="str">
        <f t="shared" si="13"/>
        <v/>
      </c>
    </row>
    <row r="258" spans="1:17" x14ac:dyDescent="0.25">
      <c r="A258" s="18">
        <v>255</v>
      </c>
      <c r="B258" t="str">
        <f>IFERROR(INDEX('Miljövärden urval för publ'!$A$2:$AA$475,MATCH($A258,'Miljövärden urval för publ'!$R$2:$R$476,0),1),"")</f>
        <v>Strängnäs Energi AB, SEVAB</v>
      </c>
      <c r="C258" t="str">
        <f>IFERROR(INDEX('Miljövärden urval för publ'!$A$2:$AA$475,MATCH($A258,'Miljövärden urval för publ'!$R$2:$R$476,0),2),"")</f>
        <v>Strängnäs</v>
      </c>
      <c r="D258">
        <f>IFERROR(VLOOKUP($C258,'Miljövärden urval för publ'!$B$2:$H$490,MATCH(D$4,'Miljövärden urval för publ'!$B$2:$H$2,0),FALSE),"")</f>
        <v>0.15311</v>
      </c>
      <c r="E258">
        <f>IFERROR(VLOOKUP($C258,'Miljövärden urval för publ'!$B$2:$H$490,MATCH(E$4,'Miljövärden urval för publ'!$B$2:$H$2,0),FALSE),"")</f>
        <v>21.124500000000001</v>
      </c>
      <c r="F258">
        <f>IFERROR(VLOOKUP($C258,'Miljövärden urval för publ'!$B$2:$H$490,MATCH(F$4,'Miljövärden urval för publ'!$B$2:$H$2,0),FALSE),"")</f>
        <v>5.59694</v>
      </c>
      <c r="G258">
        <f>IFERROR(VLOOKUP($C258,'Miljövärden urval för publ'!$B$2:$H$490,MATCH(G$4,'Miljövärden urval för publ'!$B$2:$H$2,0),FALSE),"")</f>
        <v>2.1402299999999999E-2</v>
      </c>
      <c r="J258">
        <f t="shared" si="14"/>
        <v>100</v>
      </c>
      <c r="M258">
        <v>254</v>
      </c>
      <c r="N258" t="str">
        <f t="shared" si="15"/>
        <v/>
      </c>
      <c r="P258" s="20">
        <f t="shared" si="16"/>
        <v>8</v>
      </c>
      <c r="Q258" s="15" t="str">
        <f t="shared" si="13"/>
        <v/>
      </c>
    </row>
    <row r="259" spans="1:17" x14ac:dyDescent="0.25">
      <c r="A259" s="18">
        <v>256</v>
      </c>
      <c r="B259" t="str">
        <f>IFERROR(INDEX('Miljövärden urval för publ'!$A$2:$AA$475,MATCH($A259,'Miljövärden urval för publ'!$R$2:$R$476,0),1),"")</f>
        <v>Sundsvall Energi AB</v>
      </c>
      <c r="C259" t="str">
        <f>IFERROR(INDEX('Miljövärden urval för publ'!$A$2:$AA$475,MATCH($A259,'Miljövärden urval för publ'!$R$2:$R$476,0),2),"")</f>
        <v>Kvissleby</v>
      </c>
      <c r="D259">
        <f>IFERROR(VLOOKUP($C259,'Miljövärden urval för publ'!$B$2:$H$490,MATCH(D$4,'Miljövärden urval för publ'!$B$2:$H$2,0),FALSE),"")</f>
        <v>0.27909</v>
      </c>
      <c r="E259">
        <f>IFERROR(VLOOKUP($C259,'Miljövärden urval för publ'!$B$2:$H$490,MATCH(E$4,'Miljövärden urval för publ'!$B$2:$H$2,0),FALSE),"")</f>
        <v>64.123599999999996</v>
      </c>
      <c r="F259">
        <f>IFERROR(VLOOKUP($C259,'Miljövärden urval för publ'!$B$2:$H$490,MATCH(F$4,'Miljövärden urval för publ'!$B$2:$H$2,0),FALSE),"")</f>
        <v>10.2919</v>
      </c>
      <c r="G259">
        <f>IFERROR(VLOOKUP($C259,'Miljövärden urval för publ'!$B$2:$H$490,MATCH(G$4,'Miljövärden urval för publ'!$B$2:$H$2,0),FALSE),"")</f>
        <v>0.12926199999999999</v>
      </c>
      <c r="J259">
        <f t="shared" si="14"/>
        <v>101</v>
      </c>
      <c r="M259">
        <v>255</v>
      </c>
      <c r="N259" t="str">
        <f t="shared" si="15"/>
        <v/>
      </c>
      <c r="P259" s="20">
        <f t="shared" si="16"/>
        <v>8</v>
      </c>
      <c r="Q259" s="15" t="str">
        <f t="shared" si="13"/>
        <v/>
      </c>
    </row>
    <row r="260" spans="1:17" x14ac:dyDescent="0.25">
      <c r="A260" s="18">
        <v>257</v>
      </c>
      <c r="B260" t="str">
        <f>IFERROR(INDEX('Miljövärden urval för publ'!$A$2:$AA$475,MATCH($A260,'Miljövärden urval för publ'!$R$2:$R$476,0),1),"")</f>
        <v>Sundsvall Energi AB</v>
      </c>
      <c r="C260" t="str">
        <f>IFERROR(INDEX('Miljövärden urval för publ'!$A$2:$AA$475,MATCH($A260,'Miljövärden urval för publ'!$R$2:$R$476,0),2),"")</f>
        <v>Matfors</v>
      </c>
      <c r="D260">
        <f>IFERROR(VLOOKUP($C260,'Miljövärden urval för publ'!$B$2:$H$490,MATCH(D$4,'Miljövärden urval för publ'!$B$2:$H$2,0),FALSE),"")</f>
        <v>0.160992</v>
      </c>
      <c r="E260">
        <f>IFERROR(VLOOKUP($C260,'Miljövärden urval för publ'!$B$2:$H$490,MATCH(E$4,'Miljövärden urval för publ'!$B$2:$H$2,0),FALSE),"")</f>
        <v>30.767299999999999</v>
      </c>
      <c r="F260">
        <f>IFERROR(VLOOKUP($C260,'Miljövärden urval för publ'!$B$2:$H$490,MATCH(F$4,'Miljövärden urval för publ'!$B$2:$H$2,0),FALSE),"")</f>
        <v>6.7035600000000004</v>
      </c>
      <c r="G260">
        <f>IFERROR(VLOOKUP($C260,'Miljövärden urval för publ'!$B$2:$H$490,MATCH(G$4,'Miljövärden urval för publ'!$B$2:$H$2,0),FALSE),"")</f>
        <v>4.5905899999999999E-2</v>
      </c>
      <c r="J260">
        <f t="shared" si="14"/>
        <v>101</v>
      </c>
      <c r="M260">
        <v>256</v>
      </c>
      <c r="N260" t="str">
        <f t="shared" si="15"/>
        <v/>
      </c>
      <c r="P260" s="20">
        <f t="shared" si="16"/>
        <v>8</v>
      </c>
      <c r="Q260" s="15" t="str">
        <f t="shared" si="13"/>
        <v/>
      </c>
    </row>
    <row r="261" spans="1:17" x14ac:dyDescent="0.25">
      <c r="A261" s="18">
        <v>258</v>
      </c>
      <c r="B261" t="str">
        <f>IFERROR(INDEX('Miljövärden urval för publ'!$A$2:$AA$475,MATCH($A261,'Miljövärden urval för publ'!$R$2:$R$476,0),1),"")</f>
        <v>Sundsvall Energi AB</v>
      </c>
      <c r="C261" t="str">
        <f>IFERROR(INDEX('Miljövärden urval för publ'!$A$2:$AA$475,MATCH($A261,'Miljövärden urval för publ'!$R$2:$R$476,0),2),"")</f>
        <v>Sundsvall</v>
      </c>
      <c r="D261">
        <f>IFERROR(VLOOKUP($C261,'Miljövärden urval för publ'!$B$2:$H$490,MATCH(D$4,'Miljövärden urval för publ'!$B$2:$H$2,0),FALSE),"")</f>
        <v>0.15964500000000001</v>
      </c>
      <c r="E261">
        <f>IFERROR(VLOOKUP($C261,'Miljövärden urval för publ'!$B$2:$H$490,MATCH(E$4,'Miljövärden urval för publ'!$B$2:$H$2,0),FALSE),"")</f>
        <v>77.882000000000005</v>
      </c>
      <c r="F261">
        <f>IFERROR(VLOOKUP($C261,'Miljövärden urval för publ'!$B$2:$H$490,MATCH(F$4,'Miljövärden urval för publ'!$B$2:$H$2,0),FALSE),"")</f>
        <v>5.2887199999999996</v>
      </c>
      <c r="G261">
        <f>IFERROR(VLOOKUP($C261,'Miljövärden urval för publ'!$B$2:$H$490,MATCH(G$4,'Miljövärden urval för publ'!$B$2:$H$2,0),FALSE),"")</f>
        <v>2.3108900000000002E-2</v>
      </c>
      <c r="J261">
        <f t="shared" si="14"/>
        <v>101</v>
      </c>
      <c r="M261">
        <v>257</v>
      </c>
      <c r="N261" t="str">
        <f t="shared" si="15"/>
        <v/>
      </c>
      <c r="P261" s="20">
        <f t="shared" si="16"/>
        <v>8</v>
      </c>
      <c r="Q261" s="15" t="str">
        <f t="shared" ref="Q261:Q324" si="17">IF(B261=$R$2,C261,"")</f>
        <v/>
      </c>
    </row>
    <row r="262" spans="1:17" x14ac:dyDescent="0.25">
      <c r="A262" s="18">
        <v>259</v>
      </c>
      <c r="B262" t="str">
        <f>IFERROR(INDEX('Miljövärden urval för publ'!$A$2:$AA$475,MATCH($A262,'Miljövärden urval för publ'!$R$2:$R$476,0),1),"")</f>
        <v>Sundsvall Energi AB</v>
      </c>
      <c r="C262" t="str">
        <f>IFERROR(INDEX('Miljövärden urval för publ'!$A$2:$AA$475,MATCH($A262,'Miljövärden urval för publ'!$R$2:$R$476,0),2),"")</f>
        <v>Tunadal</v>
      </c>
      <c r="D262">
        <f>IFERROR(VLOOKUP($C262,'Miljövärden urval för publ'!$B$2:$H$490,MATCH(D$4,'Miljövärden urval för publ'!$B$2:$H$2,0),FALSE),"")</f>
        <v>1.14062</v>
      </c>
      <c r="E262">
        <f>IFERROR(VLOOKUP($C262,'Miljövärden urval för publ'!$B$2:$H$490,MATCH(E$4,'Miljövärden urval för publ'!$B$2:$H$2,0),FALSE),"")</f>
        <v>225.71299999999999</v>
      </c>
      <c r="F262">
        <f>IFERROR(VLOOKUP($C262,'Miljövärden urval för publ'!$B$2:$H$490,MATCH(F$4,'Miljövärden urval för publ'!$B$2:$H$2,0),FALSE),"")</f>
        <v>3.3206799999999999</v>
      </c>
      <c r="G262">
        <f>IFERROR(VLOOKUP($C262,'Miljövärden urval för publ'!$B$2:$H$490,MATCH(G$4,'Miljövärden urval för publ'!$B$2:$H$2,0),FALSE),"")</f>
        <v>0.22048699999999999</v>
      </c>
      <c r="J262">
        <f t="shared" ref="J262:J325" si="18">IF(B262=B261,J261,J261+1)</f>
        <v>101</v>
      </c>
      <c r="M262">
        <v>258</v>
      </c>
      <c r="N262" t="str">
        <f t="shared" ref="N262:N325" si="19">IFERROR(INDEX($B$4:$J$487,MATCH(M262,$J$4:$J$369,0),1),"")</f>
        <v/>
      </c>
      <c r="P262" s="20">
        <f t="shared" ref="P262:P325" si="20">IF(Q262="",P261,P261+1)</f>
        <v>8</v>
      </c>
      <c r="Q262" s="15" t="str">
        <f t="shared" si="17"/>
        <v/>
      </c>
    </row>
    <row r="263" spans="1:17" x14ac:dyDescent="0.25">
      <c r="A263" s="18">
        <v>260</v>
      </c>
      <c r="B263" t="str">
        <f>IFERROR(INDEX('Miljövärden urval för publ'!$A$2:$AA$475,MATCH($A263,'Miljövärden urval för publ'!$R$2:$R$476,0),1),"")</f>
        <v>Sundsvall Energi AB</v>
      </c>
      <c r="C263" t="str">
        <f>IFERROR(INDEX('Miljövärden urval för publ'!$A$2:$AA$475,MATCH($A263,'Miljövärden urval för publ'!$R$2:$R$476,0),2),"")</f>
        <v>Övriga nät Sundsvall energi</v>
      </c>
      <c r="D263">
        <f>IFERROR(VLOOKUP($C263,'Miljövärden urval för publ'!$B$2:$H$490,MATCH(D$4,'Miljövärden urval för publ'!$B$2:$H$2,0),FALSE),"")</f>
        <v>0.196163</v>
      </c>
      <c r="E263">
        <f>IFERROR(VLOOKUP($C263,'Miljövärden urval för publ'!$B$2:$H$490,MATCH(E$4,'Miljövärden urval för publ'!$B$2:$H$2,0),FALSE),"")</f>
        <v>18.405999999999999</v>
      </c>
      <c r="F263">
        <f>IFERROR(VLOOKUP($C263,'Miljövärden urval för publ'!$B$2:$H$490,MATCH(F$4,'Miljövärden urval för publ'!$B$2:$H$2,0),FALSE),"")</f>
        <v>17.165099999999999</v>
      </c>
      <c r="G263">
        <f>IFERROR(VLOOKUP($C263,'Miljövärden urval för publ'!$B$2:$H$490,MATCH(G$4,'Miljövärden urval för publ'!$B$2:$H$2,0),FALSE),"")</f>
        <v>3.1515899999999999E-2</v>
      </c>
      <c r="J263">
        <f t="shared" si="18"/>
        <v>101</v>
      </c>
      <c r="M263">
        <v>259</v>
      </c>
      <c r="N263" t="str">
        <f t="shared" si="19"/>
        <v/>
      </c>
      <c r="P263" s="20">
        <f t="shared" si="20"/>
        <v>8</v>
      </c>
      <c r="Q263" s="15" t="str">
        <f t="shared" si="17"/>
        <v/>
      </c>
    </row>
    <row r="264" spans="1:17" x14ac:dyDescent="0.25">
      <c r="A264" s="18">
        <v>261</v>
      </c>
      <c r="B264" t="str">
        <f>IFERROR(INDEX('Miljövärden urval för publ'!$A$2:$AA$475,MATCH($A264,'Miljövärden urval för publ'!$R$2:$R$476,0),1),"")</f>
        <v>Söderhamn Nära AB</v>
      </c>
      <c r="C264" t="str">
        <f>IFERROR(INDEX('Miljövärden urval för publ'!$A$2:$AA$475,MATCH($A264,'Miljövärden urval för publ'!$R$2:$R$476,0),2),"")</f>
        <v>Ljusne</v>
      </c>
      <c r="D264">
        <f>IFERROR(VLOOKUP($C264,'Miljövärden urval för publ'!$B$2:$H$490,MATCH(D$4,'Miljövärden urval för publ'!$B$2:$H$2,0),FALSE),"")</f>
        <v>0.26509300000000002</v>
      </c>
      <c r="E264">
        <f>IFERROR(VLOOKUP($C264,'Miljövärden urval för publ'!$B$2:$H$490,MATCH(E$4,'Miljövärden urval för publ'!$B$2:$H$2,0),FALSE),"")</f>
        <v>63.783799999999999</v>
      </c>
      <c r="F264">
        <f>IFERROR(VLOOKUP($C264,'Miljövärden urval för publ'!$B$2:$H$490,MATCH(F$4,'Miljövärden urval för publ'!$B$2:$H$2,0),FALSE),"")</f>
        <v>12.6168</v>
      </c>
      <c r="G264">
        <f>IFERROR(VLOOKUP($C264,'Miljövärden urval för publ'!$B$2:$H$490,MATCH(G$4,'Miljövärden urval för publ'!$B$2:$H$2,0),FALSE),"")</f>
        <v>0.129606</v>
      </c>
      <c r="J264">
        <f t="shared" si="18"/>
        <v>102</v>
      </c>
      <c r="M264">
        <v>260</v>
      </c>
      <c r="N264" t="str">
        <f t="shared" si="19"/>
        <v/>
      </c>
      <c r="P264" s="20">
        <f t="shared" si="20"/>
        <v>8</v>
      </c>
      <c r="Q264" s="15" t="str">
        <f t="shared" si="17"/>
        <v/>
      </c>
    </row>
    <row r="265" spans="1:17" x14ac:dyDescent="0.25">
      <c r="A265" s="18">
        <v>262</v>
      </c>
      <c r="B265" t="str">
        <f>IFERROR(INDEX('Miljövärden urval för publ'!$A$2:$AA$475,MATCH($A265,'Miljövärden urval för publ'!$R$2:$R$476,0),1),"")</f>
        <v>Söderhamn Nära AB</v>
      </c>
      <c r="C265" t="str">
        <f>IFERROR(INDEX('Miljövärden urval för publ'!$A$2:$AA$475,MATCH($A265,'Miljövärden urval för publ'!$R$2:$R$476,0),2),"")</f>
        <v>Mohed</v>
      </c>
      <c r="D265">
        <f>IFERROR(VLOOKUP($C265,'Miljövärden urval för publ'!$B$2:$H$490,MATCH(D$4,'Miljövärden urval för publ'!$B$2:$H$2,0),FALSE),"")</f>
        <v>1.0681099999999999</v>
      </c>
      <c r="E265">
        <f>IFERROR(VLOOKUP($C265,'Miljövärden urval för publ'!$B$2:$H$490,MATCH(E$4,'Miljövärden urval för publ'!$B$2:$H$2,0),FALSE),"")</f>
        <v>2.2411699999999999</v>
      </c>
      <c r="F265">
        <f>IFERROR(VLOOKUP($C265,'Miljövärden urval för publ'!$B$2:$H$490,MATCH(F$4,'Miljövärden urval för publ'!$B$2:$H$2,0),FALSE),"")</f>
        <v>5.0146800000000002</v>
      </c>
      <c r="G265">
        <f>IFERROR(VLOOKUP($C265,'Miljövärden urval för publ'!$B$2:$H$490,MATCH(G$4,'Miljövärden urval för publ'!$B$2:$H$2,0),FALSE),"")</f>
        <v>0</v>
      </c>
      <c r="J265">
        <f t="shared" si="18"/>
        <v>102</v>
      </c>
      <c r="M265">
        <v>261</v>
      </c>
      <c r="N265" t="str">
        <f t="shared" si="19"/>
        <v/>
      </c>
      <c r="P265" s="20">
        <f t="shared" si="20"/>
        <v>8</v>
      </c>
      <c r="Q265" s="15" t="str">
        <f t="shared" si="17"/>
        <v/>
      </c>
    </row>
    <row r="266" spans="1:17" x14ac:dyDescent="0.25">
      <c r="A266" s="18">
        <v>263</v>
      </c>
      <c r="B266" t="str">
        <f>IFERROR(INDEX('Miljövärden urval för publ'!$A$2:$AA$475,MATCH($A266,'Miljövärden urval för publ'!$R$2:$R$476,0),1),"")</f>
        <v>Söderhamn Nära AB</v>
      </c>
      <c r="C266" t="str">
        <f>IFERROR(INDEX('Miljövärden urval för publ'!$A$2:$AA$475,MATCH($A266,'Miljövärden urval för publ'!$R$2:$R$476,0),2),"")</f>
        <v>Sandarne</v>
      </c>
      <c r="D266">
        <f>IFERROR(VLOOKUP($C266,'Miljövärden urval för publ'!$B$2:$H$490,MATCH(D$4,'Miljövärden urval för publ'!$B$2:$H$2,0),FALSE),"")</f>
        <v>0.45160899999999998</v>
      </c>
      <c r="E266">
        <f>IFERROR(VLOOKUP($C266,'Miljövärden urval för publ'!$B$2:$H$490,MATCH(E$4,'Miljövärden urval för publ'!$B$2:$H$2,0),FALSE),"")</f>
        <v>72.884600000000006</v>
      </c>
      <c r="F266">
        <f>IFERROR(VLOOKUP($C266,'Miljövärden urval för publ'!$B$2:$H$490,MATCH(F$4,'Miljövärden urval för publ'!$B$2:$H$2,0),FALSE),"")</f>
        <v>19.341799999999999</v>
      </c>
      <c r="G266">
        <f>IFERROR(VLOOKUP($C266,'Miljövärden urval för publ'!$B$2:$H$490,MATCH(G$4,'Miljövärden urval för publ'!$B$2:$H$2,0),FALSE),"")</f>
        <v>0.17818800000000001</v>
      </c>
      <c r="J266">
        <f t="shared" si="18"/>
        <v>102</v>
      </c>
      <c r="M266">
        <v>262</v>
      </c>
      <c r="N266" t="str">
        <f t="shared" si="19"/>
        <v/>
      </c>
      <c r="P266" s="20">
        <f t="shared" si="20"/>
        <v>8</v>
      </c>
      <c r="Q266" s="15" t="str">
        <f t="shared" si="17"/>
        <v/>
      </c>
    </row>
    <row r="267" spans="1:17" x14ac:dyDescent="0.25">
      <c r="A267" s="18">
        <v>264</v>
      </c>
      <c r="B267" t="str">
        <f>IFERROR(INDEX('Miljövärden urval för publ'!$A$2:$AA$475,MATCH($A267,'Miljövärden urval för publ'!$R$2:$R$476,0),1),"")</f>
        <v>Söderhamn Nära AB</v>
      </c>
      <c r="C267" t="str">
        <f>IFERROR(INDEX('Miljövärden urval för publ'!$A$2:$AA$475,MATCH($A267,'Miljövärden urval för publ'!$R$2:$R$476,0),2),"")</f>
        <v>Söderhamn</v>
      </c>
      <c r="D267">
        <f>IFERROR(VLOOKUP($C267,'Miljövärden urval för publ'!$B$2:$H$490,MATCH(D$4,'Miljövärden urval för publ'!$B$2:$H$2,0),FALSE),"")</f>
        <v>8.2448900000000006E-2</v>
      </c>
      <c r="E267">
        <f>IFERROR(VLOOKUP($C267,'Miljövärden urval för publ'!$B$2:$H$490,MATCH(E$4,'Miljövärden urval för publ'!$B$2:$H$2,0),FALSE),"")</f>
        <v>8.5834399999999995</v>
      </c>
      <c r="F267">
        <f>IFERROR(VLOOKUP($C267,'Miljövärden urval för publ'!$B$2:$H$490,MATCH(F$4,'Miljövärden urval för publ'!$B$2:$H$2,0),FALSE),"")</f>
        <v>7.4501499999999998</v>
      </c>
      <c r="G267">
        <f>IFERROR(VLOOKUP($C267,'Miljövärden urval för publ'!$B$2:$H$490,MATCH(G$4,'Miljövärden urval för publ'!$B$2:$H$2,0),FALSE),"")</f>
        <v>2.1398799999999998E-3</v>
      </c>
      <c r="J267">
        <f t="shared" si="18"/>
        <v>102</v>
      </c>
      <c r="M267">
        <v>263</v>
      </c>
      <c r="N267" t="str">
        <f t="shared" si="19"/>
        <v/>
      </c>
      <c r="P267" s="20">
        <f t="shared" si="20"/>
        <v>8</v>
      </c>
      <c r="Q267" s="15" t="str">
        <f t="shared" si="17"/>
        <v/>
      </c>
    </row>
    <row r="268" spans="1:17" x14ac:dyDescent="0.25">
      <c r="A268" s="18">
        <v>265</v>
      </c>
      <c r="B268" t="str">
        <f>IFERROR(INDEX('Miljövärden urval för publ'!$A$2:$AA$475,MATCH($A268,'Miljövärden urval för publ'!$R$2:$R$476,0),1),"")</f>
        <v>Södertörns Fjärrvärme AB</v>
      </c>
      <c r="C268" t="str">
        <f>IFERROR(INDEX('Miljövärden urval för publ'!$A$2:$AA$475,MATCH($A268,'Miljövärden urval för publ'!$R$2:$R$476,0),2),"")</f>
        <v>Södertörn Fjärrvärme Totalt</v>
      </c>
      <c r="D268">
        <f>IFERROR(VLOOKUP($C268,'Miljövärden urval för publ'!$B$2:$H$490,MATCH(D$4,'Miljövärden urval för publ'!$B$2:$H$2,0),FALSE),"")</f>
        <v>0.108339</v>
      </c>
      <c r="E268">
        <f>IFERROR(VLOOKUP($C268,'Miljövärden urval för publ'!$B$2:$H$490,MATCH(E$4,'Miljövärden urval för publ'!$B$2:$H$2,0),FALSE),"")</f>
        <v>41.180500000000002</v>
      </c>
      <c r="F268">
        <f>IFERROR(VLOOKUP($C268,'Miljövärden urval för publ'!$B$2:$H$490,MATCH(F$4,'Miljövärden urval för publ'!$B$2:$H$2,0),FALSE),"")</f>
        <v>4.63279</v>
      </c>
      <c r="G268">
        <f>IFERROR(VLOOKUP($C268,'Miljövärden urval för publ'!$B$2:$H$490,MATCH(G$4,'Miljövärden urval för publ'!$B$2:$H$2,0),FALSE),"")</f>
        <v>3.01757E-2</v>
      </c>
      <c r="J268">
        <f t="shared" si="18"/>
        <v>103</v>
      </c>
      <c r="M268">
        <v>264</v>
      </c>
      <c r="N268" t="str">
        <f t="shared" si="19"/>
        <v/>
      </c>
      <c r="P268" s="20">
        <f t="shared" si="20"/>
        <v>8</v>
      </c>
      <c r="Q268" s="15" t="str">
        <f t="shared" si="17"/>
        <v/>
      </c>
    </row>
    <row r="269" spans="1:17" x14ac:dyDescent="0.25">
      <c r="A269" s="18">
        <v>266</v>
      </c>
      <c r="B269" t="str">
        <f>IFERROR(INDEX('Miljövärden urval för publ'!$A$2:$AA$475,MATCH($A269,'Miljövärden urval för publ'!$R$2:$R$476,0),1),"")</f>
        <v>Tekniska Verken i Linköping AB</v>
      </c>
      <c r="C269" t="str">
        <f>IFERROR(INDEX('Miljövärden urval för publ'!$A$2:$AA$475,MATCH($A269,'Miljövärden urval för publ'!$R$2:$R$476,0),2),"")</f>
        <v>Borensberg</v>
      </c>
      <c r="D269">
        <f>IFERROR(VLOOKUP($C269,'Miljövärden urval för publ'!$B$2:$H$490,MATCH(D$4,'Miljövärden urval för publ'!$B$2:$H$2,0),FALSE),"")</f>
        <v>5.0334499999999997E-2</v>
      </c>
      <c r="E269">
        <f>IFERROR(VLOOKUP($C269,'Miljövärden urval för publ'!$B$2:$H$490,MATCH(E$4,'Miljövärden urval för publ'!$B$2:$H$2,0),FALSE),"")</f>
        <v>14.3192</v>
      </c>
      <c r="F269">
        <f>IFERROR(VLOOKUP($C269,'Miljövärden urval för publ'!$B$2:$H$490,MATCH(F$4,'Miljövärden urval för publ'!$B$2:$H$2,0),FALSE),"")</f>
        <v>10.7601</v>
      </c>
      <c r="G269">
        <f>IFERROR(VLOOKUP($C269,'Miljövärden urval för publ'!$B$2:$H$490,MATCH(G$4,'Miljövärden urval för publ'!$B$2:$H$2,0),FALSE),"")</f>
        <v>0</v>
      </c>
      <c r="J269">
        <f t="shared" si="18"/>
        <v>104</v>
      </c>
      <c r="M269">
        <v>265</v>
      </c>
      <c r="N269" t="str">
        <f t="shared" si="19"/>
        <v/>
      </c>
      <c r="P269" s="20">
        <f t="shared" si="20"/>
        <v>8</v>
      </c>
      <c r="Q269" s="15" t="str">
        <f t="shared" si="17"/>
        <v/>
      </c>
    </row>
    <row r="270" spans="1:17" x14ac:dyDescent="0.25">
      <c r="A270" s="18">
        <v>267</v>
      </c>
      <c r="B270" t="str">
        <f>IFERROR(INDEX('Miljövärden urval för publ'!$A$2:$AA$475,MATCH($A270,'Miljövärden urval för publ'!$R$2:$R$476,0),1),"")</f>
        <v>Tekniska Verken i Linköping AB</v>
      </c>
      <c r="C270" t="str">
        <f>IFERROR(INDEX('Miljövärden urval för publ'!$A$2:$AA$475,MATCH($A270,'Miljövärden urval för publ'!$R$2:$R$476,0),2),"")</f>
        <v>Katrineholm</v>
      </c>
      <c r="D270">
        <f>IFERROR(VLOOKUP($C270,'Miljövärden urval för publ'!$B$2:$H$490,MATCH(D$4,'Miljövärden urval för publ'!$B$2:$H$2,0),FALSE),"")</f>
        <v>6.60747E-2</v>
      </c>
      <c r="E270">
        <f>IFERROR(VLOOKUP($C270,'Miljövärden urval för publ'!$B$2:$H$490,MATCH(E$4,'Miljövärden urval för publ'!$B$2:$H$2,0),FALSE),"")</f>
        <v>12.337300000000001</v>
      </c>
      <c r="F270">
        <f>IFERROR(VLOOKUP($C270,'Miljövärden urval för publ'!$B$2:$H$490,MATCH(F$4,'Miljövärden urval för publ'!$B$2:$H$2,0),FALSE),"")</f>
        <v>4.7482800000000003</v>
      </c>
      <c r="G270">
        <f>IFERROR(VLOOKUP($C270,'Miljövärden urval för publ'!$B$2:$H$490,MATCH(G$4,'Miljövärden urval för publ'!$B$2:$H$2,0),FALSE),"")</f>
        <v>9.8207899999999994E-3</v>
      </c>
      <c r="J270">
        <f t="shared" si="18"/>
        <v>104</v>
      </c>
      <c r="M270">
        <v>266</v>
      </c>
      <c r="N270" t="str">
        <f t="shared" si="19"/>
        <v/>
      </c>
      <c r="P270" s="20">
        <f t="shared" si="20"/>
        <v>8</v>
      </c>
      <c r="Q270" s="15" t="str">
        <f t="shared" si="17"/>
        <v/>
      </c>
    </row>
    <row r="271" spans="1:17" x14ac:dyDescent="0.25">
      <c r="A271" s="18">
        <v>268</v>
      </c>
      <c r="B271" t="str">
        <f>IFERROR(INDEX('Miljövärden urval för publ'!$A$2:$AA$475,MATCH($A271,'Miljövärden urval för publ'!$R$2:$R$476,0),1),"")</f>
        <v>Tekniska Verken i Linköping AB</v>
      </c>
      <c r="C271" t="str">
        <f>IFERROR(INDEX('Miljövärden urval för publ'!$A$2:$AA$475,MATCH($A271,'Miljövärden urval för publ'!$R$2:$R$476,0),2),"")</f>
        <v>Kisa</v>
      </c>
      <c r="D271">
        <f>IFERROR(VLOOKUP($C271,'Miljövärden urval för publ'!$B$2:$H$490,MATCH(D$4,'Miljövärden urval för publ'!$B$2:$H$2,0),FALSE),"")</f>
        <v>0.105008</v>
      </c>
      <c r="E271">
        <f>IFERROR(VLOOKUP($C271,'Miljövärden urval för publ'!$B$2:$H$490,MATCH(E$4,'Miljövärden urval för publ'!$B$2:$H$2,0),FALSE),"")</f>
        <v>27.7285</v>
      </c>
      <c r="F271">
        <f>IFERROR(VLOOKUP($C271,'Miljövärden urval för publ'!$B$2:$H$490,MATCH(F$4,'Miljövärden urval för publ'!$B$2:$H$2,0),FALSE),"")</f>
        <v>10.437799999999999</v>
      </c>
      <c r="G271">
        <f>IFERROR(VLOOKUP($C271,'Miljövärden urval för publ'!$B$2:$H$490,MATCH(G$4,'Miljövärden urval för publ'!$B$2:$H$2,0),FALSE),"")</f>
        <v>4.2312000000000002E-2</v>
      </c>
      <c r="J271">
        <f t="shared" si="18"/>
        <v>104</v>
      </c>
      <c r="M271">
        <v>267</v>
      </c>
      <c r="N271" t="str">
        <f t="shared" si="19"/>
        <v/>
      </c>
      <c r="P271" s="20">
        <f t="shared" si="20"/>
        <v>8</v>
      </c>
      <c r="Q271" s="15" t="str">
        <f t="shared" si="17"/>
        <v/>
      </c>
    </row>
    <row r="272" spans="1:17" x14ac:dyDescent="0.25">
      <c r="A272" s="18">
        <v>269</v>
      </c>
      <c r="B272" t="str">
        <f>IFERROR(INDEX('Miljövärden urval för publ'!$A$2:$AA$475,MATCH($A272,'Miljövärden urval för publ'!$R$2:$R$476,0),1),"")</f>
        <v>Tekniska Verken i Linköping AB</v>
      </c>
      <c r="C272" t="str">
        <f>IFERROR(INDEX('Miljövärden urval för publ'!$A$2:$AA$475,MATCH($A272,'Miljövärden urval för publ'!$R$2:$R$476,0),2),"")</f>
        <v>Linköping</v>
      </c>
      <c r="D272">
        <f>IFERROR(VLOOKUP($C272,'Miljövärden urval för publ'!$B$2:$H$490,MATCH(D$4,'Miljövärden urval för publ'!$B$2:$H$2,0),FALSE),"")</f>
        <v>0.13183900000000001</v>
      </c>
      <c r="E272">
        <f>IFERROR(VLOOKUP($C272,'Miljövärden urval för publ'!$B$2:$H$490,MATCH(E$4,'Miljövärden urval för publ'!$B$2:$H$2,0),FALSE),"")</f>
        <v>99.825599999999994</v>
      </c>
      <c r="F272">
        <f>IFERROR(VLOOKUP($C272,'Miljövärden urval för publ'!$B$2:$H$490,MATCH(F$4,'Miljövärden urval för publ'!$B$2:$H$2,0),FALSE),"")</f>
        <v>5.2412299999999998</v>
      </c>
      <c r="G272">
        <f>IFERROR(VLOOKUP($C272,'Miljövärden urval för publ'!$B$2:$H$490,MATCH(G$4,'Miljövärden urval för publ'!$B$2:$H$2,0),FALSE),"")</f>
        <v>6.4340300000000003E-2</v>
      </c>
      <c r="J272">
        <f t="shared" si="18"/>
        <v>104</v>
      </c>
      <c r="M272">
        <v>268</v>
      </c>
      <c r="N272" t="str">
        <f t="shared" si="19"/>
        <v/>
      </c>
      <c r="P272" s="20">
        <f t="shared" si="20"/>
        <v>8</v>
      </c>
      <c r="Q272" s="15" t="str">
        <f t="shared" si="17"/>
        <v/>
      </c>
    </row>
    <row r="273" spans="1:17" x14ac:dyDescent="0.25">
      <c r="A273" s="18">
        <v>270</v>
      </c>
      <c r="B273" t="str">
        <f>IFERROR(INDEX('Miljövärden urval för publ'!$A$2:$AA$475,MATCH($A273,'Miljövärden urval för publ'!$R$2:$R$476,0),1),"")</f>
        <v>Tekniska Verken i Linköping AB</v>
      </c>
      <c r="C273" t="str">
        <f>IFERROR(INDEX('Miljövärden urval för publ'!$A$2:$AA$475,MATCH($A273,'Miljövärden urval för publ'!$R$2:$R$476,0),2),"")</f>
        <v>Skärblacka</v>
      </c>
      <c r="D273">
        <f>IFERROR(VLOOKUP($C273,'Miljövärden urval för publ'!$B$2:$H$490,MATCH(D$4,'Miljövärden urval för publ'!$B$2:$H$2,0),FALSE),"")</f>
        <v>0.23359199999999999</v>
      </c>
      <c r="E273">
        <f>IFERROR(VLOOKUP($C273,'Miljövärden urval för publ'!$B$2:$H$490,MATCH(E$4,'Miljövärden urval för publ'!$B$2:$H$2,0),FALSE),"")</f>
        <v>53.944600000000001</v>
      </c>
      <c r="F273">
        <f>IFERROR(VLOOKUP($C273,'Miljövärden urval för publ'!$B$2:$H$490,MATCH(F$4,'Miljövärden urval för publ'!$B$2:$H$2,0),FALSE),"")</f>
        <v>6.8156100000000004</v>
      </c>
      <c r="G273">
        <f>IFERROR(VLOOKUP($C273,'Miljövärden urval för publ'!$B$2:$H$490,MATCH(G$4,'Miljövärden urval för publ'!$B$2:$H$2,0),FALSE),"")</f>
        <v>0.117386</v>
      </c>
      <c r="J273">
        <f t="shared" si="18"/>
        <v>104</v>
      </c>
      <c r="M273">
        <v>269</v>
      </c>
      <c r="N273" t="str">
        <f t="shared" si="19"/>
        <v/>
      </c>
      <c r="P273" s="20">
        <f t="shared" si="20"/>
        <v>8</v>
      </c>
      <c r="Q273" s="15" t="str">
        <f t="shared" si="17"/>
        <v/>
      </c>
    </row>
    <row r="274" spans="1:17" x14ac:dyDescent="0.25">
      <c r="A274" s="18">
        <v>271</v>
      </c>
      <c r="B274" t="str">
        <f>IFERROR(INDEX('Miljövärden urval för publ'!$A$2:$AA$475,MATCH($A274,'Miljövärden urval för publ'!$R$2:$R$476,0),1),"")</f>
        <v>Tekniska Verken i Linköping AB</v>
      </c>
      <c r="C274" t="str">
        <f>IFERROR(INDEX('Miljövärden urval för publ'!$A$2:$AA$475,MATCH($A274,'Miljövärden urval för publ'!$R$2:$R$476,0),2),"")</f>
        <v>Åtvidaberg</v>
      </c>
      <c r="D274">
        <f>IFERROR(VLOOKUP($C274,'Miljövärden urval för publ'!$B$2:$H$490,MATCH(D$4,'Miljövärden urval för publ'!$B$2:$H$2,0),FALSE),"")</f>
        <v>0.102269</v>
      </c>
      <c r="E274">
        <f>IFERROR(VLOOKUP($C274,'Miljövärden urval för publ'!$B$2:$H$490,MATCH(E$4,'Miljövärden urval för publ'!$B$2:$H$2,0),FALSE),"")</f>
        <v>22.3291</v>
      </c>
      <c r="F274">
        <f>IFERROR(VLOOKUP($C274,'Miljövärden urval för publ'!$B$2:$H$490,MATCH(F$4,'Miljövärden urval för publ'!$B$2:$H$2,0),FALSE),"")</f>
        <v>8.1580300000000001</v>
      </c>
      <c r="G274">
        <f>IFERROR(VLOOKUP($C274,'Miljövärden urval för publ'!$B$2:$H$490,MATCH(G$4,'Miljövärden urval för publ'!$B$2:$H$2,0),FALSE),"")</f>
        <v>2.5391899999999998E-2</v>
      </c>
      <c r="J274">
        <f t="shared" si="18"/>
        <v>104</v>
      </c>
      <c r="M274">
        <v>270</v>
      </c>
      <c r="N274" t="str">
        <f t="shared" si="19"/>
        <v/>
      </c>
      <c r="P274" s="20">
        <f t="shared" si="20"/>
        <v>8</v>
      </c>
      <c r="Q274" s="15" t="str">
        <f t="shared" si="17"/>
        <v/>
      </c>
    </row>
    <row r="275" spans="1:17" x14ac:dyDescent="0.25">
      <c r="A275" s="18">
        <v>272</v>
      </c>
      <c r="B275" t="str">
        <f>IFERROR(INDEX('Miljövärden urval för publ'!$A$2:$AA$475,MATCH($A275,'Miljövärden urval för publ'!$R$2:$R$476,0),1),"")</f>
        <v>Telge Nät AB</v>
      </c>
      <c r="C275" t="str">
        <f>IFERROR(INDEX('Miljövärden urval för publ'!$A$2:$AA$475,MATCH($A275,'Miljövärden urval för publ'!$R$2:$R$476,0),2),"")</f>
        <v>Järna</v>
      </c>
      <c r="D275">
        <f>IFERROR(VLOOKUP($C275,'Miljövärden urval för publ'!$B$2:$H$490,MATCH(D$4,'Miljövärden urval för publ'!$B$2:$H$2,0),FALSE),"")</f>
        <v>1.0652699999999999</v>
      </c>
      <c r="E275">
        <f>IFERROR(VLOOKUP($C275,'Miljövärden urval för publ'!$B$2:$H$490,MATCH(E$4,'Miljövärden urval för publ'!$B$2:$H$2,0),FALSE),"")</f>
        <v>46.490699999999997</v>
      </c>
      <c r="F275">
        <f>IFERROR(VLOOKUP($C275,'Miljövärden urval för publ'!$B$2:$H$490,MATCH(F$4,'Miljövärden urval för publ'!$B$2:$H$2,0),FALSE),"")</f>
        <v>28.623200000000001</v>
      </c>
      <c r="G275">
        <f>IFERROR(VLOOKUP($C275,'Miljövärden urval för publ'!$B$2:$H$490,MATCH(G$4,'Miljövärden urval för publ'!$B$2:$H$2,0),FALSE),"")</f>
        <v>0.10620599999999999</v>
      </c>
      <c r="J275">
        <f t="shared" si="18"/>
        <v>105</v>
      </c>
      <c r="M275">
        <v>271</v>
      </c>
      <c r="N275" t="str">
        <f t="shared" si="19"/>
        <v/>
      </c>
      <c r="P275" s="20">
        <f t="shared" si="20"/>
        <v>8</v>
      </c>
      <c r="Q275" s="15" t="str">
        <f t="shared" si="17"/>
        <v/>
      </c>
    </row>
    <row r="276" spans="1:17" x14ac:dyDescent="0.25">
      <c r="A276" s="18">
        <v>273</v>
      </c>
      <c r="B276" t="str">
        <f>IFERROR(INDEX('Miljövärden urval för publ'!$A$2:$AA$475,MATCH($A276,'Miljövärden urval för publ'!$R$2:$R$476,0),1),"")</f>
        <v>Telge Nät AB</v>
      </c>
      <c r="C276" t="str">
        <f>IFERROR(INDEX('Miljövärden urval för publ'!$A$2:$AA$475,MATCH($A276,'Miljövärden urval för publ'!$R$2:$R$476,0),2),"")</f>
        <v>Södertälje</v>
      </c>
      <c r="D276">
        <f>IFERROR(VLOOKUP($C276,'Miljövärden urval för publ'!$B$2:$H$490,MATCH(D$4,'Miljövärden urval för publ'!$B$2:$H$2,0),FALSE),"")</f>
        <v>8.43227E-2</v>
      </c>
      <c r="E276">
        <f>IFERROR(VLOOKUP($C276,'Miljövärden urval för publ'!$B$2:$H$490,MATCH(E$4,'Miljövärden urval för publ'!$B$2:$H$2,0),FALSE),"")</f>
        <v>41.4345</v>
      </c>
      <c r="F276">
        <f>IFERROR(VLOOKUP($C276,'Miljövärden urval för publ'!$B$2:$H$490,MATCH(F$4,'Miljövärden urval för publ'!$B$2:$H$2,0),FALSE),"")</f>
        <v>4.6778199999999996</v>
      </c>
      <c r="G276">
        <f>IFERROR(VLOOKUP($C276,'Miljövärden urval för publ'!$B$2:$H$490,MATCH(G$4,'Miljövärden urval för publ'!$B$2:$H$2,0),FALSE),"")</f>
        <v>1.36127E-2</v>
      </c>
      <c r="J276">
        <f t="shared" si="18"/>
        <v>105</v>
      </c>
      <c r="M276">
        <v>272</v>
      </c>
      <c r="N276" t="str">
        <f t="shared" si="19"/>
        <v/>
      </c>
      <c r="P276" s="20">
        <f t="shared" si="20"/>
        <v>8</v>
      </c>
      <c r="Q276" s="15" t="str">
        <f t="shared" si="17"/>
        <v/>
      </c>
    </row>
    <row r="277" spans="1:17" x14ac:dyDescent="0.25">
      <c r="A277" s="18">
        <v>274</v>
      </c>
      <c r="B277" t="str">
        <f>IFERROR(INDEX('Miljövärden urval för publ'!$A$2:$AA$475,MATCH($A277,'Miljövärden urval för publ'!$R$2:$R$476,0),1),"")</f>
        <v>Tidaholms Energi AB</v>
      </c>
      <c r="C277" t="str">
        <f>IFERROR(INDEX('Miljövärden urval för publ'!$A$2:$AA$475,MATCH($A277,'Miljövärden urval för publ'!$R$2:$R$476,0),2),"")</f>
        <v>Tidaholm</v>
      </c>
      <c r="D277">
        <f>IFERROR(VLOOKUP($C277,'Miljövärden urval för publ'!$B$2:$H$490,MATCH(D$4,'Miljövärden urval för publ'!$B$2:$H$2,0),FALSE),"")</f>
        <v>0.10639899999999999</v>
      </c>
      <c r="E277">
        <f>IFERROR(VLOOKUP($C277,'Miljövärden urval för publ'!$B$2:$H$490,MATCH(E$4,'Miljövärden urval för publ'!$B$2:$H$2,0),FALSE),"")</f>
        <v>27.762799999999999</v>
      </c>
      <c r="F277">
        <f>IFERROR(VLOOKUP($C277,'Miljövärden urval för publ'!$B$2:$H$490,MATCH(F$4,'Miljövärden urval för publ'!$B$2:$H$2,0),FALSE),"")</f>
        <v>5.5653199999999998</v>
      </c>
      <c r="G277">
        <f>IFERROR(VLOOKUP($C277,'Miljövärden urval för publ'!$B$2:$H$490,MATCH(G$4,'Miljövärden urval för publ'!$B$2:$H$2,0),FALSE),"")</f>
        <v>6.5942099999999997E-3</v>
      </c>
      <c r="J277">
        <f t="shared" si="18"/>
        <v>106</v>
      </c>
      <c r="M277">
        <v>273</v>
      </c>
      <c r="N277" t="str">
        <f t="shared" si="19"/>
        <v/>
      </c>
      <c r="P277" s="20">
        <f t="shared" si="20"/>
        <v>8</v>
      </c>
      <c r="Q277" s="15" t="str">
        <f t="shared" si="17"/>
        <v/>
      </c>
    </row>
    <row r="278" spans="1:17" x14ac:dyDescent="0.25">
      <c r="A278" s="18">
        <v>275</v>
      </c>
      <c r="B278" t="str">
        <f>IFERROR(INDEX('Miljövärden urval för publ'!$A$2:$AA$475,MATCH($A278,'Miljövärden urval för publ'!$R$2:$R$476,0),1),"")</f>
        <v>Tierps Fjärrvärme AB</v>
      </c>
      <c r="C278" t="str">
        <f>IFERROR(INDEX('Miljövärden urval för publ'!$A$2:$AA$475,MATCH($A278,'Miljövärden urval för publ'!$R$2:$R$476,0),2),"")</f>
        <v>Tierp</v>
      </c>
      <c r="D278">
        <f>IFERROR(VLOOKUP($C278,'Miljövärden urval för publ'!$B$2:$H$490,MATCH(D$4,'Miljövärden urval för publ'!$B$2:$H$2,0),FALSE),"")</f>
        <v>0.11640499999999999</v>
      </c>
      <c r="E278">
        <f>IFERROR(VLOOKUP($C278,'Miljövärden urval för publ'!$B$2:$H$490,MATCH(E$4,'Miljövärden urval för publ'!$B$2:$H$2,0),FALSE),"")</f>
        <v>21.277699999999999</v>
      </c>
      <c r="F278">
        <f>IFERROR(VLOOKUP($C278,'Miljövärden urval för publ'!$B$2:$H$490,MATCH(F$4,'Miljövärden urval för publ'!$B$2:$H$2,0),FALSE),"")</f>
        <v>10.199999999999999</v>
      </c>
      <c r="G278">
        <f>IFERROR(VLOOKUP($C278,'Miljövärden urval för publ'!$B$2:$H$490,MATCH(G$4,'Miljövärden urval för publ'!$B$2:$H$2,0),FALSE),"")</f>
        <v>1.7777899999999999E-2</v>
      </c>
      <c r="J278">
        <f t="shared" si="18"/>
        <v>107</v>
      </c>
      <c r="M278">
        <v>274</v>
      </c>
      <c r="N278" t="str">
        <f t="shared" si="19"/>
        <v/>
      </c>
      <c r="P278" s="20">
        <f t="shared" si="20"/>
        <v>8</v>
      </c>
      <c r="Q278" s="15" t="str">
        <f t="shared" si="17"/>
        <v/>
      </c>
    </row>
    <row r="279" spans="1:17" x14ac:dyDescent="0.25">
      <c r="A279" s="18">
        <v>276</v>
      </c>
      <c r="B279" t="str">
        <f>IFERROR(INDEX('Miljövärden urval för publ'!$A$2:$AA$475,MATCH($A279,'Miljövärden urval för publ'!$R$2:$R$476,0),1),"")</f>
        <v>Torsby kommun</v>
      </c>
      <c r="C279" t="str">
        <f>IFERROR(INDEX('Miljövärden urval för publ'!$A$2:$AA$475,MATCH($A279,'Miljövärden urval för publ'!$R$2:$R$476,0),2),"")</f>
        <v>Torsby kommun</v>
      </c>
      <c r="D279">
        <f>IFERROR(VLOOKUP($C279,'Miljövärden urval för publ'!$B$2:$H$490,MATCH(D$4,'Miljövärden urval för publ'!$B$2:$H$2,0),FALSE),"")</f>
        <v>0.35217700000000002</v>
      </c>
      <c r="E279">
        <f>IFERROR(VLOOKUP($C279,'Miljövärden urval för publ'!$B$2:$H$490,MATCH(E$4,'Miljövärden urval för publ'!$B$2:$H$2,0),FALSE),"")</f>
        <v>79.999200000000002</v>
      </c>
      <c r="F279">
        <f>IFERROR(VLOOKUP($C279,'Miljövärden urval för publ'!$B$2:$H$490,MATCH(F$4,'Miljövärden urval för publ'!$B$2:$H$2,0),FALSE),"")</f>
        <v>14.216100000000001</v>
      </c>
      <c r="G279">
        <f>IFERROR(VLOOKUP($C279,'Miljövärden urval för publ'!$B$2:$H$490,MATCH(G$4,'Miljövärden urval för publ'!$B$2:$H$2,0),FALSE),"")</f>
        <v>0.143345</v>
      </c>
      <c r="J279">
        <f t="shared" si="18"/>
        <v>108</v>
      </c>
      <c r="M279">
        <v>275</v>
      </c>
      <c r="N279" t="str">
        <f t="shared" si="19"/>
        <v/>
      </c>
      <c r="P279" s="20">
        <f t="shared" si="20"/>
        <v>8</v>
      </c>
      <c r="Q279" s="15" t="str">
        <f t="shared" si="17"/>
        <v/>
      </c>
    </row>
    <row r="280" spans="1:17" x14ac:dyDescent="0.25">
      <c r="A280" s="18">
        <v>277</v>
      </c>
      <c r="B280" t="str">
        <f>IFERROR(INDEX('Miljövärden urval för publ'!$A$2:$AA$475,MATCH($A280,'Miljövärden urval för publ'!$R$2:$R$476,0),1),"")</f>
        <v>Torsås fjärrvärmenät AB</v>
      </c>
      <c r="C280" t="str">
        <f>IFERROR(INDEX('Miljövärden urval för publ'!$A$2:$AA$475,MATCH($A280,'Miljövärden urval för publ'!$R$2:$R$476,0),2),"")</f>
        <v>Torsås</v>
      </c>
      <c r="D280">
        <f>IFERROR(VLOOKUP($C280,'Miljövärden urval för publ'!$B$2:$H$490,MATCH(D$4,'Miljövärden urval för publ'!$B$2:$H$2,0),FALSE),"")</f>
        <v>6.8699999999999997E-2</v>
      </c>
      <c r="E280">
        <f>IFERROR(VLOOKUP($C280,'Miljövärden urval för publ'!$B$2:$H$490,MATCH(E$4,'Miljövärden urval för publ'!$B$2:$H$2,0),FALSE),"")</f>
        <v>10.091699999999999</v>
      </c>
      <c r="F280">
        <f>IFERROR(VLOOKUP($C280,'Miljövärden urval för publ'!$B$2:$H$490,MATCH(F$4,'Miljövärden urval för publ'!$B$2:$H$2,0),FALSE),"")</f>
        <v>0</v>
      </c>
      <c r="G280">
        <f>IFERROR(VLOOKUP($C280,'Miljövärden urval för publ'!$B$2:$H$490,MATCH(G$4,'Miljövärden urval för publ'!$B$2:$H$2,0),FALSE),"")</f>
        <v>8.5281200000000001E-3</v>
      </c>
      <c r="J280">
        <f t="shared" si="18"/>
        <v>109</v>
      </c>
      <c r="M280">
        <v>276</v>
      </c>
      <c r="N280" t="str">
        <f t="shared" si="19"/>
        <v/>
      </c>
      <c r="P280" s="20">
        <f t="shared" si="20"/>
        <v>8</v>
      </c>
      <c r="Q280" s="15" t="str">
        <f t="shared" si="17"/>
        <v/>
      </c>
    </row>
    <row r="281" spans="1:17" x14ac:dyDescent="0.25">
      <c r="A281" s="18">
        <v>278</v>
      </c>
      <c r="B281" t="str">
        <f>IFERROR(INDEX('Miljövärden urval för publ'!$A$2:$AA$475,MATCH($A281,'Miljövärden urval för publ'!$R$2:$R$476,0),1),"")</f>
        <v>Tranås Energi AB</v>
      </c>
      <c r="C281" t="str">
        <f>IFERROR(INDEX('Miljövärden urval för publ'!$A$2:$AA$475,MATCH($A281,'Miljövärden urval för publ'!$R$2:$R$476,0),2),"")</f>
        <v>Tranås</v>
      </c>
      <c r="D281">
        <f>IFERROR(VLOOKUP($C281,'Miljövärden urval för publ'!$B$2:$H$490,MATCH(D$4,'Miljövärden urval för publ'!$B$2:$H$2,0),FALSE),"")</f>
        <v>5.5144400000000003E-2</v>
      </c>
      <c r="E281">
        <f>IFERROR(VLOOKUP($C281,'Miljövärden urval för publ'!$B$2:$H$490,MATCH(E$4,'Miljövärden urval för publ'!$B$2:$H$2,0),FALSE),"")</f>
        <v>7.6635900000000001</v>
      </c>
      <c r="F281">
        <f>IFERROR(VLOOKUP($C281,'Miljövärden urval för publ'!$B$2:$H$490,MATCH(F$4,'Miljövärden urval för publ'!$B$2:$H$2,0),FALSE),"")</f>
        <v>5.8610100000000003</v>
      </c>
      <c r="G281">
        <f>IFERROR(VLOOKUP($C281,'Miljövärden urval för publ'!$B$2:$H$490,MATCH(G$4,'Miljövärden urval för publ'!$B$2:$H$2,0),FALSE),"")</f>
        <v>2.81861E-4</v>
      </c>
      <c r="J281">
        <f t="shared" si="18"/>
        <v>110</v>
      </c>
      <c r="M281">
        <v>277</v>
      </c>
      <c r="N281" t="str">
        <f t="shared" si="19"/>
        <v/>
      </c>
      <c r="P281" s="20">
        <f t="shared" si="20"/>
        <v>8</v>
      </c>
      <c r="Q281" s="15" t="str">
        <f t="shared" si="17"/>
        <v/>
      </c>
    </row>
    <row r="282" spans="1:17" x14ac:dyDescent="0.25">
      <c r="A282" s="18">
        <v>279</v>
      </c>
      <c r="B282" t="str">
        <f>IFERROR(INDEX('Miljövärden urval för publ'!$A$2:$AA$475,MATCH($A282,'Miljövärden urval för publ'!$R$2:$R$476,0),1),"")</f>
        <v>Trelleborgs Fjärrvärme AB</v>
      </c>
      <c r="C282" t="str">
        <f>IFERROR(INDEX('Miljövärden urval för publ'!$A$2:$AA$475,MATCH($A282,'Miljövärden urval för publ'!$R$2:$R$476,0),2),"")</f>
        <v>Trelleborg</v>
      </c>
      <c r="D282">
        <f>IFERROR(VLOOKUP($C282,'Miljövärden urval för publ'!$B$2:$H$490,MATCH(D$4,'Miljövärden urval för publ'!$B$2:$H$2,0),FALSE),"")</f>
        <v>0.10038</v>
      </c>
      <c r="E282">
        <f>IFERROR(VLOOKUP($C282,'Miljövärden urval för publ'!$B$2:$H$490,MATCH(E$4,'Miljövärden urval för publ'!$B$2:$H$2,0),FALSE),"")</f>
        <v>16.072900000000001</v>
      </c>
      <c r="F282">
        <f>IFERROR(VLOOKUP($C282,'Miljövärden urval för publ'!$B$2:$H$490,MATCH(F$4,'Miljövärden urval för publ'!$B$2:$H$2,0),FALSE),"")</f>
        <v>10.4506</v>
      </c>
      <c r="G282">
        <f>IFERROR(VLOOKUP($C282,'Miljövärden urval för publ'!$B$2:$H$490,MATCH(G$4,'Miljövärden urval för publ'!$B$2:$H$2,0),FALSE),"")</f>
        <v>1.5662899999999999E-3</v>
      </c>
      <c r="J282">
        <f t="shared" si="18"/>
        <v>111</v>
      </c>
      <c r="M282">
        <v>278</v>
      </c>
      <c r="N282" t="str">
        <f t="shared" si="19"/>
        <v/>
      </c>
      <c r="P282" s="20">
        <f t="shared" si="20"/>
        <v>8</v>
      </c>
      <c r="Q282" s="15" t="str">
        <f t="shared" si="17"/>
        <v/>
      </c>
    </row>
    <row r="283" spans="1:17" x14ac:dyDescent="0.25">
      <c r="A283" s="18">
        <v>280</v>
      </c>
      <c r="B283" t="str">
        <f>IFERROR(INDEX('Miljövärden urval för publ'!$A$2:$AA$475,MATCH($A283,'Miljövärden urval för publ'!$R$2:$R$476,0),1),"")</f>
        <v>Trollhättan Energi AB</v>
      </c>
      <c r="C283" t="str">
        <f>IFERROR(INDEX('Miljövärden urval för publ'!$A$2:$AA$475,MATCH($A283,'Miljövärden urval för publ'!$R$2:$R$476,0),2),"")</f>
        <v>Trollhättan</v>
      </c>
      <c r="D283">
        <f>IFERROR(VLOOKUP($C283,'Miljövärden urval för publ'!$B$2:$H$490,MATCH(D$4,'Miljövärden urval för publ'!$B$2:$H$2,0),FALSE),"")</f>
        <v>4.1256300000000003E-2</v>
      </c>
      <c r="E283">
        <f>IFERROR(VLOOKUP($C283,'Miljövärden urval för publ'!$B$2:$H$490,MATCH(E$4,'Miljövärden urval för publ'!$B$2:$H$2,0),FALSE),"")</f>
        <v>11.0273</v>
      </c>
      <c r="F283">
        <f>IFERROR(VLOOKUP($C283,'Miljövärden urval för publ'!$B$2:$H$490,MATCH(F$4,'Miljövärden urval för publ'!$B$2:$H$2,0),FALSE),"")</f>
        <v>6.9763500000000001</v>
      </c>
      <c r="G283">
        <f>IFERROR(VLOOKUP($C283,'Miljövärden urval för publ'!$B$2:$H$490,MATCH(G$4,'Miljövärden urval för publ'!$B$2:$H$2,0),FALSE),"")</f>
        <v>6.3237199999999997E-3</v>
      </c>
      <c r="J283">
        <f t="shared" si="18"/>
        <v>112</v>
      </c>
      <c r="M283">
        <v>279</v>
      </c>
      <c r="N283" t="str">
        <f t="shared" si="19"/>
        <v/>
      </c>
      <c r="P283" s="20">
        <f t="shared" si="20"/>
        <v>8</v>
      </c>
      <c r="Q283" s="15" t="str">
        <f t="shared" si="17"/>
        <v/>
      </c>
    </row>
    <row r="284" spans="1:17" x14ac:dyDescent="0.25">
      <c r="A284" s="18">
        <v>281</v>
      </c>
      <c r="B284" t="str">
        <f>IFERROR(INDEX('Miljövärden urval för publ'!$A$2:$AA$475,MATCH($A284,'Miljövärden urval för publ'!$R$2:$R$476,0),1),"")</f>
        <v>Uddevalla Energi AB</v>
      </c>
      <c r="C284" t="str">
        <f>IFERROR(INDEX('Miljövärden urval för publ'!$A$2:$AA$475,MATCH($A284,'Miljövärden urval för publ'!$R$2:$R$476,0),2),"")</f>
        <v>Ljungskile</v>
      </c>
      <c r="D284">
        <f>IFERROR(VLOOKUP($C284,'Miljövärden urval för publ'!$B$2:$H$490,MATCH(D$4,'Miljövärden urval för publ'!$B$2:$H$2,0),FALSE),"")</f>
        <v>0.16262099999999999</v>
      </c>
      <c r="E284">
        <f>IFERROR(VLOOKUP($C284,'Miljövärden urval för publ'!$B$2:$H$490,MATCH(E$4,'Miljövärden urval för publ'!$B$2:$H$2,0),FALSE),"")</f>
        <v>16.895099999999999</v>
      </c>
      <c r="F284">
        <f>IFERROR(VLOOKUP($C284,'Miljövärden urval för publ'!$B$2:$H$490,MATCH(F$4,'Miljövärden urval för publ'!$B$2:$H$2,0),FALSE),"")</f>
        <v>14.2622</v>
      </c>
      <c r="G284">
        <f>IFERROR(VLOOKUP($C284,'Miljövärden urval för publ'!$B$2:$H$490,MATCH(G$4,'Miljövärden urval för publ'!$B$2:$H$2,0),FALSE),"")</f>
        <v>7.2061099999999999E-3</v>
      </c>
      <c r="J284">
        <f t="shared" si="18"/>
        <v>113</v>
      </c>
      <c r="M284">
        <v>280</v>
      </c>
      <c r="N284" t="str">
        <f t="shared" si="19"/>
        <v/>
      </c>
      <c r="P284" s="20">
        <f t="shared" si="20"/>
        <v>8</v>
      </c>
      <c r="Q284" s="15" t="str">
        <f t="shared" si="17"/>
        <v/>
      </c>
    </row>
    <row r="285" spans="1:17" x14ac:dyDescent="0.25">
      <c r="A285" s="18">
        <v>282</v>
      </c>
      <c r="B285" t="str">
        <f>IFERROR(INDEX('Miljövärden urval för publ'!$A$2:$AA$475,MATCH($A285,'Miljövärden urval för publ'!$R$2:$R$476,0),1),"")</f>
        <v>Uddevalla Energi AB</v>
      </c>
      <c r="C285" t="str">
        <f>IFERROR(INDEX('Miljövärden urval för publ'!$A$2:$AA$475,MATCH($A285,'Miljövärden urval för publ'!$R$2:$R$476,0),2),"")</f>
        <v>Munkedal</v>
      </c>
      <c r="D285">
        <f>IFERROR(VLOOKUP($C285,'Miljövärden urval för publ'!$B$2:$H$490,MATCH(D$4,'Miljövärden urval för publ'!$B$2:$H$2,0),FALSE),"")</f>
        <v>0.15266199999999999</v>
      </c>
      <c r="E285">
        <f>IFERROR(VLOOKUP($C285,'Miljövärden urval för publ'!$B$2:$H$490,MATCH(E$4,'Miljövärden urval för publ'!$B$2:$H$2,0),FALSE),"")</f>
        <v>15.3858</v>
      </c>
      <c r="F285">
        <f>IFERROR(VLOOKUP($C285,'Miljövärden urval för publ'!$B$2:$H$490,MATCH(F$4,'Miljövärden urval för publ'!$B$2:$H$2,0),FALSE),"")</f>
        <v>14.3931</v>
      </c>
      <c r="G285">
        <f>IFERROR(VLOOKUP($C285,'Miljövärden urval för publ'!$B$2:$H$490,MATCH(G$4,'Miljövärden urval för publ'!$B$2:$H$2,0),FALSE),"")</f>
        <v>5.8285400000000001E-3</v>
      </c>
      <c r="J285">
        <f t="shared" si="18"/>
        <v>113</v>
      </c>
      <c r="M285">
        <v>281</v>
      </c>
      <c r="N285" t="str">
        <f t="shared" si="19"/>
        <v/>
      </c>
      <c r="P285" s="20">
        <f t="shared" si="20"/>
        <v>8</v>
      </c>
      <c r="Q285" s="15" t="str">
        <f t="shared" si="17"/>
        <v/>
      </c>
    </row>
    <row r="286" spans="1:17" x14ac:dyDescent="0.25">
      <c r="A286" s="18">
        <v>283</v>
      </c>
      <c r="B286" t="str">
        <f>IFERROR(INDEX('Miljövärden urval för publ'!$A$2:$AA$475,MATCH($A286,'Miljövärden urval för publ'!$R$2:$R$476,0),1),"")</f>
        <v>Uddevalla Energi AB</v>
      </c>
      <c r="C286" t="str">
        <f>IFERROR(INDEX('Miljövärden urval för publ'!$A$2:$AA$475,MATCH($A286,'Miljövärden urval för publ'!$R$2:$R$476,0),2),"")</f>
        <v>Uddevalla</v>
      </c>
      <c r="D286">
        <f>IFERROR(VLOOKUP($C286,'Miljövärden urval för publ'!$B$2:$H$490,MATCH(D$4,'Miljövärden urval för publ'!$B$2:$H$2,0),FALSE),"")</f>
        <v>0.18648300000000001</v>
      </c>
      <c r="E286">
        <f>IFERROR(VLOOKUP($C286,'Miljövärden urval för publ'!$B$2:$H$490,MATCH(E$4,'Miljövärden urval för publ'!$B$2:$H$2,0),FALSE),"")</f>
        <v>98.8172</v>
      </c>
      <c r="F286">
        <f>IFERROR(VLOOKUP($C286,'Miljövärden urval för publ'!$B$2:$H$490,MATCH(F$4,'Miljövärden urval för publ'!$B$2:$H$2,0),FALSE),"")</f>
        <v>5.8232499999999998</v>
      </c>
      <c r="G286">
        <f>IFERROR(VLOOKUP($C286,'Miljövärden urval för publ'!$B$2:$H$490,MATCH(G$4,'Miljövärden urval för publ'!$B$2:$H$2,0),FALSE),"")</f>
        <v>1.6162699999999999E-2</v>
      </c>
      <c r="J286">
        <f t="shared" si="18"/>
        <v>113</v>
      </c>
      <c r="M286">
        <v>282</v>
      </c>
      <c r="N286" t="str">
        <f t="shared" si="19"/>
        <v/>
      </c>
      <c r="P286" s="20">
        <f t="shared" si="20"/>
        <v>8</v>
      </c>
      <c r="Q286" s="15" t="str">
        <f t="shared" si="17"/>
        <v/>
      </c>
    </row>
    <row r="287" spans="1:17" x14ac:dyDescent="0.25">
      <c r="A287" s="18">
        <v>284</v>
      </c>
      <c r="B287" t="str">
        <f>IFERROR(INDEX('Miljövärden urval för publ'!$A$2:$AA$475,MATCH($A287,'Miljövärden urval för publ'!$R$2:$R$476,0),1),"")</f>
        <v>Ulricehamns Energi AB</v>
      </c>
      <c r="C287" t="str">
        <f>IFERROR(INDEX('Miljövärden urval för publ'!$A$2:$AA$475,MATCH($A287,'Miljövärden urval för publ'!$R$2:$R$476,0),2),"")</f>
        <v>Gällstad</v>
      </c>
      <c r="D287">
        <f>IFERROR(VLOOKUP($C287,'Miljövärden urval för publ'!$B$2:$H$490,MATCH(D$4,'Miljövärden urval för publ'!$B$2:$H$2,0),FALSE),"")</f>
        <v>0.19417000000000001</v>
      </c>
      <c r="E287">
        <f>IFERROR(VLOOKUP($C287,'Miljövärden urval för publ'!$B$2:$H$490,MATCH(E$4,'Miljövärden urval för publ'!$B$2:$H$2,0),FALSE),"")</f>
        <v>17.7271</v>
      </c>
      <c r="F287">
        <f>IFERROR(VLOOKUP($C287,'Miljövärden urval för publ'!$B$2:$H$490,MATCH(F$4,'Miljövärden urval för publ'!$B$2:$H$2,0),FALSE),"")</f>
        <v>16.611899999999999</v>
      </c>
      <c r="G287">
        <f>IFERROR(VLOOKUP($C287,'Miljövärden urval för publ'!$B$2:$H$490,MATCH(G$4,'Miljövärden urval för publ'!$B$2:$H$2,0),FALSE),"")</f>
        <v>2.0420600000000001E-2</v>
      </c>
      <c r="J287">
        <f t="shared" si="18"/>
        <v>114</v>
      </c>
      <c r="M287">
        <v>283</v>
      </c>
      <c r="N287" t="str">
        <f t="shared" si="19"/>
        <v/>
      </c>
      <c r="P287" s="20">
        <f t="shared" si="20"/>
        <v>8</v>
      </c>
      <c r="Q287" s="15" t="str">
        <f t="shared" si="17"/>
        <v/>
      </c>
    </row>
    <row r="288" spans="1:17" x14ac:dyDescent="0.25">
      <c r="A288" s="18">
        <v>285</v>
      </c>
      <c r="B288" t="str">
        <f>IFERROR(INDEX('Miljövärden urval för publ'!$A$2:$AA$475,MATCH($A288,'Miljövärden urval för publ'!$R$2:$R$476,0),1),"")</f>
        <v>Ulricehamns Energi AB</v>
      </c>
      <c r="C288" t="str">
        <f>IFERROR(INDEX('Miljövärden urval för publ'!$A$2:$AA$475,MATCH($A288,'Miljövärden urval för publ'!$R$2:$R$476,0),2),"")</f>
        <v>Timmele</v>
      </c>
      <c r="D288">
        <f>IFERROR(VLOOKUP($C288,'Miljövärden urval för publ'!$B$2:$H$490,MATCH(D$4,'Miljövärden urval för publ'!$B$2:$H$2,0),FALSE),"")</f>
        <v>0.18578900000000001</v>
      </c>
      <c r="E288">
        <f>IFERROR(VLOOKUP($C288,'Miljövärden urval för publ'!$B$2:$H$490,MATCH(E$4,'Miljövärden urval för publ'!$B$2:$H$2,0),FALSE),"")</f>
        <v>13.790900000000001</v>
      </c>
      <c r="F288">
        <f>IFERROR(VLOOKUP($C288,'Miljövärden urval för publ'!$B$2:$H$490,MATCH(F$4,'Miljövärden urval för publ'!$B$2:$H$2,0),FALSE),"")</f>
        <v>16.959800000000001</v>
      </c>
      <c r="G288">
        <f>IFERROR(VLOOKUP($C288,'Miljövärden urval för publ'!$B$2:$H$490,MATCH(G$4,'Miljövärden urval för publ'!$B$2:$H$2,0),FALSE),"")</f>
        <v>5.8753599999999996E-3</v>
      </c>
      <c r="J288">
        <f t="shared" si="18"/>
        <v>114</v>
      </c>
      <c r="M288">
        <v>284</v>
      </c>
      <c r="N288" t="str">
        <f t="shared" si="19"/>
        <v/>
      </c>
      <c r="P288" s="20">
        <f t="shared" si="20"/>
        <v>8</v>
      </c>
      <c r="Q288" s="15" t="str">
        <f t="shared" si="17"/>
        <v/>
      </c>
    </row>
    <row r="289" spans="1:17" x14ac:dyDescent="0.25">
      <c r="A289" s="18">
        <v>286</v>
      </c>
      <c r="B289" t="str">
        <f>IFERROR(INDEX('Miljövärden urval för publ'!$A$2:$AA$475,MATCH($A289,'Miljövärden urval för publ'!$R$2:$R$476,0),1),"")</f>
        <v>Ulricehamns Energi AB</v>
      </c>
      <c r="C289" t="str">
        <f>IFERROR(INDEX('Miljövärden urval för publ'!$A$2:$AA$475,MATCH($A289,'Miljövärden urval för publ'!$R$2:$R$476,0),2),"")</f>
        <v>Ulricehamn</v>
      </c>
      <c r="D289">
        <f>IFERROR(VLOOKUP($C289,'Miljövärden urval för publ'!$B$2:$H$490,MATCH(D$4,'Miljövärden urval för publ'!$B$2:$H$2,0),FALSE),"")</f>
        <v>5.8948100000000003E-2</v>
      </c>
      <c r="E289">
        <f>IFERROR(VLOOKUP($C289,'Miljövärden urval för publ'!$B$2:$H$490,MATCH(E$4,'Miljövärden urval för publ'!$B$2:$H$2,0),FALSE),"")</f>
        <v>11.0238</v>
      </c>
      <c r="F289">
        <f>IFERROR(VLOOKUP($C289,'Miljövärden urval för publ'!$B$2:$H$490,MATCH(F$4,'Miljövärden urval för publ'!$B$2:$H$2,0),FALSE),"")</f>
        <v>3.95845</v>
      </c>
      <c r="G289">
        <f>IFERROR(VLOOKUP($C289,'Miljövärden urval för publ'!$B$2:$H$490,MATCH(G$4,'Miljövärden urval för publ'!$B$2:$H$2,0),FALSE),"")</f>
        <v>1.2418200000000001E-2</v>
      </c>
      <c r="J289">
        <f t="shared" si="18"/>
        <v>114</v>
      </c>
      <c r="M289">
        <v>285</v>
      </c>
      <c r="N289" t="str">
        <f t="shared" si="19"/>
        <v/>
      </c>
      <c r="P289" s="20">
        <f t="shared" si="20"/>
        <v>8</v>
      </c>
      <c r="Q289" s="15" t="str">
        <f t="shared" si="17"/>
        <v/>
      </c>
    </row>
    <row r="290" spans="1:17" x14ac:dyDescent="0.25">
      <c r="A290" s="18">
        <v>287</v>
      </c>
      <c r="B290" t="str">
        <f>IFERROR(INDEX('Miljövärden urval för publ'!$A$2:$AA$475,MATCH($A290,'Miljövärden urval för publ'!$R$2:$R$476,0),1),"")</f>
        <v>Umeå Energi AB</v>
      </c>
      <c r="C290" t="str">
        <f>IFERROR(INDEX('Miljövärden urval för publ'!$A$2:$AA$475,MATCH($A290,'Miljövärden urval för publ'!$R$2:$R$476,0),2),"")</f>
        <v>Bjurholm</v>
      </c>
      <c r="D290">
        <f>IFERROR(VLOOKUP($C290,'Miljövärden urval för publ'!$B$2:$H$490,MATCH(D$4,'Miljövärden urval för publ'!$B$2:$H$2,0),FALSE),"")</f>
        <v>0.33494400000000002</v>
      </c>
      <c r="E290">
        <f>IFERROR(VLOOKUP($C290,'Miljövärden urval för publ'!$B$2:$H$490,MATCH(E$4,'Miljövärden urval för publ'!$B$2:$H$2,0),FALSE),"")</f>
        <v>52.792200000000001</v>
      </c>
      <c r="F290">
        <f>IFERROR(VLOOKUP($C290,'Miljövärden urval för publ'!$B$2:$H$490,MATCH(F$4,'Miljövärden urval för publ'!$B$2:$H$2,0),FALSE),"")</f>
        <v>17.7882</v>
      </c>
      <c r="G290">
        <f>IFERROR(VLOOKUP($C290,'Miljövärden urval för publ'!$B$2:$H$490,MATCH(G$4,'Miljövärden urval för publ'!$B$2:$H$2,0),FALSE),"")</f>
        <v>0.13417999999999999</v>
      </c>
      <c r="J290">
        <f t="shared" si="18"/>
        <v>115</v>
      </c>
      <c r="M290">
        <v>286</v>
      </c>
      <c r="N290" t="str">
        <f t="shared" si="19"/>
        <v/>
      </c>
      <c r="P290" s="20">
        <f t="shared" si="20"/>
        <v>8</v>
      </c>
      <c r="Q290" s="15" t="str">
        <f t="shared" si="17"/>
        <v/>
      </c>
    </row>
    <row r="291" spans="1:17" x14ac:dyDescent="0.25">
      <c r="A291" s="18">
        <v>288</v>
      </c>
      <c r="B291" t="str">
        <f>IFERROR(INDEX('Miljövärden urval för publ'!$A$2:$AA$475,MATCH($A291,'Miljövärden urval för publ'!$R$2:$R$476,0),1),"")</f>
        <v>Umeå Energi AB</v>
      </c>
      <c r="C291" t="str">
        <f>IFERROR(INDEX('Miljövärden urval för publ'!$A$2:$AA$475,MATCH($A291,'Miljövärden urval för publ'!$R$2:$R$476,0),2),"")</f>
        <v>Hörnefors</v>
      </c>
      <c r="D291">
        <f>IFERROR(VLOOKUP($C291,'Miljövärden urval för publ'!$B$2:$H$490,MATCH(D$4,'Miljövärden urval för publ'!$B$2:$H$2,0),FALSE),"")</f>
        <v>0.18788099999999999</v>
      </c>
      <c r="E291">
        <f>IFERROR(VLOOKUP($C291,'Miljövärden urval för publ'!$B$2:$H$490,MATCH(E$4,'Miljövärden urval för publ'!$B$2:$H$2,0),FALSE),"")</f>
        <v>8.7337399999999992</v>
      </c>
      <c r="F291">
        <f>IFERROR(VLOOKUP($C291,'Miljövärden urval för publ'!$B$2:$H$490,MATCH(F$4,'Miljövärden urval för publ'!$B$2:$H$2,0),FALSE),"")</f>
        <v>18.765799999999999</v>
      </c>
      <c r="G291">
        <f>IFERROR(VLOOKUP($C291,'Miljövärden urval för publ'!$B$2:$H$490,MATCH(G$4,'Miljövärden urval för publ'!$B$2:$H$2,0),FALSE),"")</f>
        <v>2.8368799999999998E-4</v>
      </c>
      <c r="J291">
        <f t="shared" si="18"/>
        <v>115</v>
      </c>
      <c r="M291">
        <v>287</v>
      </c>
      <c r="N291" t="str">
        <f t="shared" si="19"/>
        <v/>
      </c>
      <c r="P291" s="20">
        <f t="shared" si="20"/>
        <v>8</v>
      </c>
      <c r="Q291" s="15" t="str">
        <f t="shared" si="17"/>
        <v/>
      </c>
    </row>
    <row r="292" spans="1:17" x14ac:dyDescent="0.25">
      <c r="A292" s="18">
        <v>289</v>
      </c>
      <c r="B292" t="str">
        <f>IFERROR(INDEX('Miljövärden urval för publ'!$A$2:$AA$475,MATCH($A292,'Miljövärden urval för publ'!$R$2:$R$476,0),1),"")</f>
        <v>Umeå Energi AB</v>
      </c>
      <c r="C292" t="str">
        <f>IFERROR(INDEX('Miljövärden urval för publ'!$A$2:$AA$475,MATCH($A292,'Miljövärden urval för publ'!$R$2:$R$476,0),2),"")</f>
        <v>Sävar</v>
      </c>
      <c r="D292">
        <f>IFERROR(VLOOKUP($C292,'Miljövärden urval för publ'!$B$2:$H$490,MATCH(D$4,'Miljövärden urval för publ'!$B$2:$H$2,0),FALSE),"")</f>
        <v>0.13692599999999999</v>
      </c>
      <c r="E292">
        <f>IFERROR(VLOOKUP($C292,'Miljövärden urval för publ'!$B$2:$H$490,MATCH(E$4,'Miljövärden urval för publ'!$B$2:$H$2,0),FALSE),"")</f>
        <v>33.745699999999999</v>
      </c>
      <c r="F292">
        <f>IFERROR(VLOOKUP($C292,'Miljövärden urval för publ'!$B$2:$H$490,MATCH(F$4,'Miljövärden urval för publ'!$B$2:$H$2,0),FALSE),"")</f>
        <v>11.1609</v>
      </c>
      <c r="G292">
        <f>IFERROR(VLOOKUP($C292,'Miljövärden urval för publ'!$B$2:$H$490,MATCH(G$4,'Miljövärden urval för publ'!$B$2:$H$2,0),FALSE),"")</f>
        <v>5.4664400000000002E-2</v>
      </c>
      <c r="J292">
        <f t="shared" si="18"/>
        <v>115</v>
      </c>
      <c r="M292">
        <v>288</v>
      </c>
      <c r="N292" t="str">
        <f t="shared" si="19"/>
        <v/>
      </c>
      <c r="P292" s="20">
        <f t="shared" si="20"/>
        <v>8</v>
      </c>
      <c r="Q292" s="15" t="str">
        <f t="shared" si="17"/>
        <v/>
      </c>
    </row>
    <row r="293" spans="1:17" x14ac:dyDescent="0.25">
      <c r="A293" s="18">
        <v>290</v>
      </c>
      <c r="B293" t="str">
        <f>IFERROR(INDEX('Miljövärden urval för publ'!$A$2:$AA$475,MATCH($A293,'Miljövärden urval för publ'!$R$2:$R$476,0),1),"")</f>
        <v>Umeå Energi AB</v>
      </c>
      <c r="C293" t="str">
        <f>IFERROR(INDEX('Miljövärden urval för publ'!$A$2:$AA$475,MATCH($A293,'Miljövärden urval för publ'!$R$2:$R$476,0),2),"")</f>
        <v>Umeå</v>
      </c>
      <c r="D293">
        <f>IFERROR(VLOOKUP($C293,'Miljövärden urval för publ'!$B$2:$H$490,MATCH(D$4,'Miljövärden urval för publ'!$B$2:$H$2,0),FALSE),"")</f>
        <v>0.16600599999999999</v>
      </c>
      <c r="E293">
        <f>IFERROR(VLOOKUP($C293,'Miljövärden urval för publ'!$B$2:$H$490,MATCH(E$4,'Miljövärden urval för publ'!$B$2:$H$2,0),FALSE),"")</f>
        <v>54.861699999999999</v>
      </c>
      <c r="F293">
        <f>IFERROR(VLOOKUP($C293,'Miljövärden urval för publ'!$B$2:$H$490,MATCH(F$4,'Miljövärden urval för publ'!$B$2:$H$2,0),FALSE),"")</f>
        <v>5.6059700000000001</v>
      </c>
      <c r="G293">
        <f>IFERROR(VLOOKUP($C293,'Miljövärden urval för publ'!$B$2:$H$490,MATCH(G$4,'Miljövärden urval för publ'!$B$2:$H$2,0),FALSE),"")</f>
        <v>4.1032899999999997E-2</v>
      </c>
      <c r="J293">
        <f t="shared" si="18"/>
        <v>115</v>
      </c>
      <c r="M293">
        <v>289</v>
      </c>
      <c r="N293" t="str">
        <f t="shared" si="19"/>
        <v/>
      </c>
      <c r="P293" s="20">
        <f t="shared" si="20"/>
        <v>8</v>
      </c>
      <c r="Q293" s="15" t="str">
        <f t="shared" si="17"/>
        <v/>
      </c>
    </row>
    <row r="294" spans="1:17" x14ac:dyDescent="0.25">
      <c r="A294" s="18">
        <v>291</v>
      </c>
      <c r="B294" t="str">
        <f>IFERROR(INDEX('Miljövärden urval för publ'!$A$2:$AA$475,MATCH($A294,'Miljövärden urval för publ'!$R$2:$R$476,0),1),"")</f>
        <v>Vaggeryds Energi AB</v>
      </c>
      <c r="C294" t="str">
        <f>IFERROR(INDEX('Miljövärden urval för publ'!$A$2:$AA$475,MATCH($A294,'Miljövärden urval för publ'!$R$2:$R$476,0),2),"")</f>
        <v>Skillingaryd</v>
      </c>
      <c r="D294">
        <f>IFERROR(VLOOKUP($C294,'Miljövärden urval för publ'!$B$2:$H$490,MATCH(D$4,'Miljövärden urval för publ'!$B$2:$H$2,0),FALSE),"")</f>
        <v>0.146676</v>
      </c>
      <c r="E294">
        <f>IFERROR(VLOOKUP($C294,'Miljövärden urval för publ'!$B$2:$H$490,MATCH(E$4,'Miljövärden urval för publ'!$B$2:$H$2,0),FALSE),"")</f>
        <v>22.087</v>
      </c>
      <c r="F294">
        <f>IFERROR(VLOOKUP($C294,'Miljövärden urval för publ'!$B$2:$H$490,MATCH(F$4,'Miljövärden urval för publ'!$B$2:$H$2,0),FALSE),"")</f>
        <v>11.604799999999999</v>
      </c>
      <c r="G294">
        <f>IFERROR(VLOOKUP($C294,'Miljövärden urval för publ'!$B$2:$H$490,MATCH(G$4,'Miljövärden urval för publ'!$B$2:$H$2,0),FALSE),"")</f>
        <v>3.2103300000000001E-2</v>
      </c>
      <c r="J294">
        <f t="shared" si="18"/>
        <v>116</v>
      </c>
      <c r="M294">
        <v>290</v>
      </c>
      <c r="N294" t="str">
        <f t="shared" si="19"/>
        <v/>
      </c>
      <c r="P294" s="20">
        <f t="shared" si="20"/>
        <v>8</v>
      </c>
      <c r="Q294" s="15" t="str">
        <f t="shared" si="17"/>
        <v/>
      </c>
    </row>
    <row r="295" spans="1:17" x14ac:dyDescent="0.25">
      <c r="A295" s="18">
        <v>292</v>
      </c>
      <c r="B295" t="str">
        <f>IFERROR(INDEX('Miljövärden urval för publ'!$A$2:$AA$475,MATCH($A295,'Miljövärden urval för publ'!$R$2:$R$476,0),1),"")</f>
        <v>Vaggeryds Energi AB</v>
      </c>
      <c r="C295" t="str">
        <f>IFERROR(INDEX('Miljövärden urval för publ'!$A$2:$AA$475,MATCH($A295,'Miljövärden urval för publ'!$R$2:$R$476,0),2),"")</f>
        <v>Vaggeryd</v>
      </c>
      <c r="D295">
        <f>IFERROR(VLOOKUP($C295,'Miljövärden urval för publ'!$B$2:$H$490,MATCH(D$4,'Miljövärden urval för publ'!$B$2:$H$2,0),FALSE),"")</f>
        <v>8.9414199999999999E-2</v>
      </c>
      <c r="E295">
        <f>IFERROR(VLOOKUP($C295,'Miljövärden urval för publ'!$B$2:$H$490,MATCH(E$4,'Miljövärden urval för publ'!$B$2:$H$2,0),FALSE),"")</f>
        <v>15.655900000000001</v>
      </c>
      <c r="F295">
        <f>IFERROR(VLOOKUP($C295,'Miljövärden urval för publ'!$B$2:$H$490,MATCH(F$4,'Miljövärden urval för publ'!$B$2:$H$2,0),FALSE),"")</f>
        <v>8.4893199999999993</v>
      </c>
      <c r="G295">
        <f>IFERROR(VLOOKUP($C295,'Miljövärden urval för publ'!$B$2:$H$490,MATCH(G$4,'Miljövärden urval för publ'!$B$2:$H$2,0),FALSE),"")</f>
        <v>1.41554E-2</v>
      </c>
      <c r="J295">
        <f t="shared" si="18"/>
        <v>116</v>
      </c>
      <c r="M295">
        <v>291</v>
      </c>
      <c r="N295" t="str">
        <f t="shared" si="19"/>
        <v/>
      </c>
      <c r="P295" s="20">
        <f t="shared" si="20"/>
        <v>8</v>
      </c>
      <c r="Q295" s="15" t="str">
        <f t="shared" si="17"/>
        <v/>
      </c>
    </row>
    <row r="296" spans="1:17" x14ac:dyDescent="0.25">
      <c r="A296" s="18">
        <v>293</v>
      </c>
      <c r="B296" t="str">
        <f>IFERROR(INDEX('Miljövärden urval för publ'!$A$2:$AA$475,MATCH($A296,'Miljövärden urval för publ'!$R$2:$R$476,0),1),"")</f>
        <v>Vara Energi Värme AB</v>
      </c>
      <c r="C296" t="str">
        <f>IFERROR(INDEX('Miljövärden urval för publ'!$A$2:$AA$475,MATCH($A296,'Miljövärden urval för publ'!$R$2:$R$476,0),2),"")</f>
        <v>Vara</v>
      </c>
      <c r="D296">
        <f>IFERROR(VLOOKUP($C296,'Miljövärden urval för publ'!$B$2:$H$490,MATCH(D$4,'Miljövärden urval för publ'!$B$2:$H$2,0),FALSE),"")</f>
        <v>7.7768900000000002E-2</v>
      </c>
      <c r="E296">
        <f>IFERROR(VLOOKUP($C296,'Miljövärden urval för publ'!$B$2:$H$490,MATCH(E$4,'Miljövärden urval för publ'!$B$2:$H$2,0),FALSE),"")</f>
        <v>16.881499999999999</v>
      </c>
      <c r="F296">
        <f>IFERROR(VLOOKUP($C296,'Miljövärden urval för publ'!$B$2:$H$490,MATCH(F$4,'Miljövärden urval för publ'!$B$2:$H$2,0),FALSE),"")</f>
        <v>8.2631099999999993</v>
      </c>
      <c r="G296">
        <f>IFERROR(VLOOKUP($C296,'Miljövärden urval för publ'!$B$2:$H$490,MATCH(G$4,'Miljövärden urval för publ'!$B$2:$H$2,0),FALSE),"")</f>
        <v>5.7919900000000003E-3</v>
      </c>
      <c r="J296">
        <f t="shared" si="18"/>
        <v>117</v>
      </c>
      <c r="M296">
        <v>292</v>
      </c>
      <c r="N296" t="str">
        <f t="shared" si="19"/>
        <v/>
      </c>
      <c r="P296" s="20">
        <f t="shared" si="20"/>
        <v>8</v>
      </c>
      <c r="Q296" s="15" t="str">
        <f t="shared" si="17"/>
        <v/>
      </c>
    </row>
    <row r="297" spans="1:17" x14ac:dyDescent="0.25">
      <c r="A297" s="18">
        <v>294</v>
      </c>
      <c r="B297" t="str">
        <f>IFERROR(INDEX('Miljövärden urval för publ'!$A$2:$AA$475,MATCH($A297,'Miljövärden urval för publ'!$R$2:$R$476,0),1),"")</f>
        <v>Varberg Energi AB</v>
      </c>
      <c r="C297" t="str">
        <f>IFERROR(INDEX('Miljövärden urval för publ'!$A$2:$AA$475,MATCH($A297,'Miljövärden urval för publ'!$R$2:$R$476,0),2),"")</f>
        <v>Tvååker (Närv)</v>
      </c>
      <c r="D297">
        <f>IFERROR(VLOOKUP($C297,'Miljövärden urval för publ'!$B$2:$H$490,MATCH(D$4,'Miljövärden urval för publ'!$B$2:$H$2,0),FALSE),"")</f>
        <v>0.28664499999999998</v>
      </c>
      <c r="E297">
        <f>IFERROR(VLOOKUP($C297,'Miljövärden urval för publ'!$B$2:$H$490,MATCH(E$4,'Miljövärden urval för publ'!$B$2:$H$2,0),FALSE),"")</f>
        <v>30.8918</v>
      </c>
      <c r="F297">
        <f>IFERROR(VLOOKUP($C297,'Miljövärden urval för publ'!$B$2:$H$490,MATCH(F$4,'Miljövärden urval för publ'!$B$2:$H$2,0),FALSE),"")</f>
        <v>17.6022</v>
      </c>
      <c r="G297">
        <f>IFERROR(VLOOKUP($C297,'Miljövärden urval för publ'!$B$2:$H$490,MATCH(G$4,'Miljövärden urval för publ'!$B$2:$H$2,0),FALSE),"")</f>
        <v>5.9737999999999999E-2</v>
      </c>
      <c r="J297">
        <f t="shared" si="18"/>
        <v>118</v>
      </c>
      <c r="M297">
        <v>293</v>
      </c>
      <c r="N297" t="str">
        <f t="shared" si="19"/>
        <v/>
      </c>
      <c r="P297" s="20">
        <f t="shared" si="20"/>
        <v>8</v>
      </c>
      <c r="Q297" s="15" t="str">
        <f t="shared" si="17"/>
        <v/>
      </c>
    </row>
    <row r="298" spans="1:17" x14ac:dyDescent="0.25">
      <c r="A298" s="18">
        <v>295</v>
      </c>
      <c r="B298" t="str">
        <f>IFERROR(INDEX('Miljövärden urval för publ'!$A$2:$AA$475,MATCH($A298,'Miljövärden urval för publ'!$R$2:$R$476,0),1),"")</f>
        <v>Varberg Energi AB</v>
      </c>
      <c r="C298" t="str">
        <f>IFERROR(INDEX('Miljövärden urval för publ'!$A$2:$AA$475,MATCH($A298,'Miljövärden urval för publ'!$R$2:$R$476,0),2),"")</f>
        <v>Varberg (Fjv)</v>
      </c>
      <c r="D298">
        <f>IFERROR(VLOOKUP($C298,'Miljövärden urval för publ'!$B$2:$H$490,MATCH(D$4,'Miljövärden urval för publ'!$B$2:$H$2,0),FALSE),"")</f>
        <v>4.93626E-2</v>
      </c>
      <c r="E298">
        <f>IFERROR(VLOOKUP($C298,'Miljövärden urval för publ'!$B$2:$H$490,MATCH(E$4,'Miljövärden urval för publ'!$B$2:$H$2,0),FALSE),"")</f>
        <v>9.9532000000000007</v>
      </c>
      <c r="F298">
        <f>IFERROR(VLOOKUP($C298,'Miljövärden urval för publ'!$B$2:$H$490,MATCH(F$4,'Miljövärden urval för publ'!$B$2:$H$2,0),FALSE),"")</f>
        <v>4.1850100000000001</v>
      </c>
      <c r="G298">
        <f>IFERROR(VLOOKUP($C298,'Miljövärden urval för publ'!$B$2:$H$490,MATCH(G$4,'Miljövärden urval för publ'!$B$2:$H$2,0),FALSE),"")</f>
        <v>1.71474E-2</v>
      </c>
      <c r="J298">
        <f t="shared" si="18"/>
        <v>118</v>
      </c>
      <c r="M298">
        <v>294</v>
      </c>
      <c r="N298" t="str">
        <f t="shared" si="19"/>
        <v/>
      </c>
      <c r="P298" s="20">
        <f t="shared" si="20"/>
        <v>8</v>
      </c>
      <c r="Q298" s="15" t="str">
        <f t="shared" si="17"/>
        <v/>
      </c>
    </row>
    <row r="299" spans="1:17" x14ac:dyDescent="0.25">
      <c r="A299" s="18">
        <v>296</v>
      </c>
      <c r="B299" t="str">
        <f>IFERROR(INDEX('Miljövärden urval för publ'!$A$2:$AA$475,MATCH($A299,'Miljövärden urval för publ'!$R$2:$R$476,0),1),"")</f>
        <v>Varberg Energi AB</v>
      </c>
      <c r="C299" t="str">
        <f>IFERROR(INDEX('Miljövärden urval för publ'!$A$2:$AA$475,MATCH($A299,'Miljövärden urval för publ'!$R$2:$R$476,0),2),"")</f>
        <v>Veddige</v>
      </c>
      <c r="D299">
        <f>IFERROR(VLOOKUP($C299,'Miljövärden urval för publ'!$B$2:$H$490,MATCH(D$4,'Miljövärden urval för publ'!$B$2:$H$2,0),FALSE),"")</f>
        <v>0.39674999999999999</v>
      </c>
      <c r="E299">
        <f>IFERROR(VLOOKUP($C299,'Miljövärden urval för publ'!$B$2:$H$490,MATCH(E$4,'Miljövärden urval för publ'!$B$2:$H$2,0),FALSE),"")</f>
        <v>74.143100000000004</v>
      </c>
      <c r="F299">
        <f>IFERROR(VLOOKUP($C299,'Miljövärden urval för publ'!$B$2:$H$490,MATCH(F$4,'Miljövärden urval för publ'!$B$2:$H$2,0),FALSE),"")</f>
        <v>18.270800000000001</v>
      </c>
      <c r="G299">
        <f>IFERROR(VLOOKUP($C299,'Miljövärden urval för publ'!$B$2:$H$490,MATCH(G$4,'Miljövärden urval för publ'!$B$2:$H$2,0),FALSE),"")</f>
        <v>0.20069100000000001</v>
      </c>
      <c r="J299">
        <f t="shared" si="18"/>
        <v>118</v>
      </c>
      <c r="M299">
        <v>295</v>
      </c>
      <c r="N299" t="str">
        <f t="shared" si="19"/>
        <v/>
      </c>
      <c r="P299" s="20">
        <f t="shared" si="20"/>
        <v>8</v>
      </c>
      <c r="Q299" s="15" t="str">
        <f t="shared" si="17"/>
        <v/>
      </c>
    </row>
    <row r="300" spans="1:17" x14ac:dyDescent="0.25">
      <c r="A300" s="18">
        <v>297</v>
      </c>
      <c r="B300" t="str">
        <f>IFERROR(INDEX('Miljövärden urval för publ'!$A$2:$AA$475,MATCH($A300,'Miljövärden urval för publ'!$R$2:$R$476,0),1),"")</f>
        <v>Vasa Värme Holding AB</v>
      </c>
      <c r="C300" t="str">
        <f>IFERROR(INDEX('Miljövärden urval för publ'!$A$2:$AA$475,MATCH($A300,'Miljövärden urval för publ'!$R$2:$R$476,0),2),"")</f>
        <v>Kalix</v>
      </c>
      <c r="D300">
        <f>IFERROR(VLOOKUP($C300,'Miljövärden urval för publ'!$B$2:$H$490,MATCH(D$4,'Miljövärden urval för publ'!$B$2:$H$2,0),FALSE),"")</f>
        <v>0.18978600000000001</v>
      </c>
      <c r="E300">
        <f>IFERROR(VLOOKUP($C300,'Miljövärden urval för publ'!$B$2:$H$490,MATCH(E$4,'Miljövärden urval för publ'!$B$2:$H$2,0),FALSE),"")</f>
        <v>36.714100000000002</v>
      </c>
      <c r="F300">
        <f>IFERROR(VLOOKUP($C300,'Miljövärden urval för publ'!$B$2:$H$490,MATCH(F$4,'Miljövärden urval för publ'!$B$2:$H$2,0),FALSE),"")</f>
        <v>7.8706699999999996</v>
      </c>
      <c r="G300">
        <f>IFERROR(VLOOKUP($C300,'Miljövärden urval för publ'!$B$2:$H$490,MATCH(G$4,'Miljövärden urval för publ'!$B$2:$H$2,0),FALSE),"")</f>
        <v>4.0527300000000002E-2</v>
      </c>
      <c r="J300">
        <f t="shared" si="18"/>
        <v>119</v>
      </c>
      <c r="M300">
        <v>296</v>
      </c>
      <c r="N300" t="str">
        <f t="shared" si="19"/>
        <v/>
      </c>
      <c r="P300" s="20">
        <f t="shared" si="20"/>
        <v>8</v>
      </c>
      <c r="Q300" s="15" t="str">
        <f t="shared" si="17"/>
        <v/>
      </c>
    </row>
    <row r="301" spans="1:17" x14ac:dyDescent="0.25">
      <c r="A301" s="18">
        <v>298</v>
      </c>
      <c r="B301" t="str">
        <f>IFERROR(INDEX('Miljövärden urval för publ'!$A$2:$AA$475,MATCH($A301,'Miljövärden urval för publ'!$R$2:$R$476,0),1),"")</f>
        <v>Vasa Värme Holding AB</v>
      </c>
      <c r="C301" t="str">
        <f>IFERROR(INDEX('Miljövärden urval för publ'!$A$2:$AA$475,MATCH($A301,'Miljövärden urval för publ'!$R$2:$R$476,0),2),"")</f>
        <v>Krokek</v>
      </c>
      <c r="D301">
        <f>IFERROR(VLOOKUP($C301,'Miljövärden urval för publ'!$B$2:$H$490,MATCH(D$4,'Miljövärden urval för publ'!$B$2:$H$2,0),FALSE),"")</f>
        <v>0.18947</v>
      </c>
      <c r="E301">
        <f>IFERROR(VLOOKUP($C301,'Miljövärden urval för publ'!$B$2:$H$490,MATCH(E$4,'Miljövärden urval för publ'!$B$2:$H$2,0),FALSE),"")</f>
        <v>15.0497</v>
      </c>
      <c r="F301">
        <f>IFERROR(VLOOKUP($C301,'Miljövärden urval för publ'!$B$2:$H$490,MATCH(F$4,'Miljövärden urval för publ'!$B$2:$H$2,0),FALSE),"")</f>
        <v>16.494599999999998</v>
      </c>
      <c r="G301">
        <f>IFERROR(VLOOKUP($C301,'Miljövärden urval för publ'!$B$2:$H$490,MATCH(G$4,'Miljövärden urval för publ'!$B$2:$H$2,0),FALSE),"")</f>
        <v>8.9373200000000003E-3</v>
      </c>
      <c r="J301">
        <f t="shared" si="18"/>
        <v>119</v>
      </c>
      <c r="M301">
        <v>297</v>
      </c>
      <c r="N301" t="str">
        <f t="shared" si="19"/>
        <v/>
      </c>
      <c r="P301" s="20">
        <f t="shared" si="20"/>
        <v>8</v>
      </c>
      <c r="Q301" s="15" t="str">
        <f t="shared" si="17"/>
        <v/>
      </c>
    </row>
    <row r="302" spans="1:17" x14ac:dyDescent="0.25">
      <c r="A302" s="18">
        <v>299</v>
      </c>
      <c r="B302" t="str">
        <f>IFERROR(INDEX('Miljövärden urval för publ'!$A$2:$AA$475,MATCH($A302,'Miljövärden urval för publ'!$R$2:$R$476,0),1),"")</f>
        <v>Vasa Värme Holding AB</v>
      </c>
      <c r="C302" t="str">
        <f>IFERROR(INDEX('Miljövärden urval för publ'!$A$2:$AA$475,MATCH($A302,'Miljövärden urval för publ'!$R$2:$R$476,0),2),"")</f>
        <v>Malmköping</v>
      </c>
      <c r="D302">
        <f>IFERROR(VLOOKUP($C302,'Miljövärden urval för publ'!$B$2:$H$490,MATCH(D$4,'Miljövärden urval för publ'!$B$2:$H$2,0),FALSE),"")</f>
        <v>0.1075</v>
      </c>
      <c r="E302">
        <f>IFERROR(VLOOKUP($C302,'Miljövärden urval för publ'!$B$2:$H$490,MATCH(E$4,'Miljövärden urval för publ'!$B$2:$H$2,0),FALSE),"")</f>
        <v>22.9267</v>
      </c>
      <c r="F302">
        <f>IFERROR(VLOOKUP($C302,'Miljövärden urval för publ'!$B$2:$H$490,MATCH(F$4,'Miljövärden urval för publ'!$B$2:$H$2,0),FALSE),"")</f>
        <v>8.9184900000000003</v>
      </c>
      <c r="G302">
        <f>IFERROR(VLOOKUP($C302,'Miljövärden urval för publ'!$B$2:$H$490,MATCH(G$4,'Miljövärden urval för publ'!$B$2:$H$2,0),FALSE),"")</f>
        <v>1.77673E-2</v>
      </c>
      <c r="J302">
        <f t="shared" si="18"/>
        <v>119</v>
      </c>
      <c r="M302">
        <v>298</v>
      </c>
      <c r="N302" t="str">
        <f t="shared" si="19"/>
        <v/>
      </c>
      <c r="P302" s="20">
        <f t="shared" si="20"/>
        <v>8</v>
      </c>
      <c r="Q302" s="15" t="str">
        <f t="shared" si="17"/>
        <v/>
      </c>
    </row>
    <row r="303" spans="1:17" x14ac:dyDescent="0.25">
      <c r="A303" s="18">
        <v>300</v>
      </c>
      <c r="B303" t="str">
        <f>IFERROR(INDEX('Miljövärden urval för publ'!$A$2:$AA$475,MATCH($A303,'Miljövärden urval för publ'!$R$2:$R$476,0),1),"")</f>
        <v>Vattenfall AB Värme</v>
      </c>
      <c r="C303" t="str">
        <f>IFERROR(INDEX('Miljövärden urval för publ'!$A$2:$AA$475,MATCH($A303,'Miljövärden urval för publ'!$R$2:$R$476,0),2),"")</f>
        <v>Askersund</v>
      </c>
      <c r="D303">
        <f>IFERROR(VLOOKUP($C303,'Miljövärden urval för publ'!$B$2:$H$490,MATCH(D$4,'Miljövärden urval för publ'!$B$2:$H$2,0),FALSE),"")</f>
        <v>0.141455</v>
      </c>
      <c r="E303">
        <f>IFERROR(VLOOKUP($C303,'Miljövärden urval för publ'!$B$2:$H$490,MATCH(E$4,'Miljövärden urval för publ'!$B$2:$H$2,0),FALSE),"")</f>
        <v>22.2195</v>
      </c>
      <c r="F303">
        <f>IFERROR(VLOOKUP($C303,'Miljövärden urval för publ'!$B$2:$H$490,MATCH(F$4,'Miljövärden urval för publ'!$B$2:$H$2,0),FALSE),"")</f>
        <v>8.5145</v>
      </c>
      <c r="G303">
        <f>IFERROR(VLOOKUP($C303,'Miljövärden urval för publ'!$B$2:$H$490,MATCH(G$4,'Miljövärden urval för publ'!$B$2:$H$2,0),FALSE),"")</f>
        <v>3.9728600000000003E-2</v>
      </c>
      <c r="J303">
        <f t="shared" si="18"/>
        <v>120</v>
      </c>
      <c r="M303">
        <v>299</v>
      </c>
      <c r="N303" t="str">
        <f t="shared" si="19"/>
        <v/>
      </c>
      <c r="P303" s="20">
        <f t="shared" si="20"/>
        <v>8</v>
      </c>
      <c r="Q303" s="15" t="str">
        <f t="shared" si="17"/>
        <v/>
      </c>
    </row>
    <row r="304" spans="1:17" x14ac:dyDescent="0.25">
      <c r="A304" s="18">
        <v>301</v>
      </c>
      <c r="B304" t="str">
        <f>IFERROR(INDEX('Miljövärden urval för publ'!$A$2:$AA$475,MATCH($A304,'Miljövärden urval för publ'!$R$2:$R$476,0),1),"")</f>
        <v>Vattenfall AB Värme</v>
      </c>
      <c r="C304" t="str">
        <f>IFERROR(INDEX('Miljövärden urval för publ'!$A$2:$AA$475,MATCH($A304,'Miljövärden urval för publ'!$R$2:$R$476,0),2),"")</f>
        <v>Drefviken</v>
      </c>
      <c r="D304">
        <f>IFERROR(VLOOKUP($C304,'Miljövärden urval för publ'!$B$2:$H$490,MATCH(D$4,'Miljövärden urval för publ'!$B$2:$H$2,0),FALSE),"")</f>
        <v>8.3341799999999994E-2</v>
      </c>
      <c r="E304">
        <f>IFERROR(VLOOKUP($C304,'Miljövärden urval för publ'!$B$2:$H$490,MATCH(E$4,'Miljövärden urval för publ'!$B$2:$H$2,0),FALSE),"")</f>
        <v>7.4860300000000004</v>
      </c>
      <c r="F304">
        <f>IFERROR(VLOOKUP($C304,'Miljövärden urval för publ'!$B$2:$H$490,MATCH(F$4,'Miljövärden urval för publ'!$B$2:$H$2,0),FALSE),"")</f>
        <v>7.9560599999999999</v>
      </c>
      <c r="G304">
        <f>IFERROR(VLOOKUP($C304,'Miljövärden urval för publ'!$B$2:$H$490,MATCH(G$4,'Miljövärden urval för publ'!$B$2:$H$2,0),FALSE),"")</f>
        <v>0</v>
      </c>
      <c r="J304">
        <f t="shared" si="18"/>
        <v>120</v>
      </c>
      <c r="M304">
        <v>300</v>
      </c>
      <c r="N304" t="str">
        <f t="shared" si="19"/>
        <v/>
      </c>
      <c r="P304" s="20">
        <f t="shared" si="20"/>
        <v>8</v>
      </c>
      <c r="Q304" s="15" t="str">
        <f t="shared" si="17"/>
        <v/>
      </c>
    </row>
    <row r="305" spans="1:17" x14ac:dyDescent="0.25">
      <c r="A305" s="18">
        <v>302</v>
      </c>
      <c r="B305" t="str">
        <f>IFERROR(INDEX('Miljövärden urval för publ'!$A$2:$AA$475,MATCH($A305,'Miljövärden urval för publ'!$R$2:$R$476,0),1),"")</f>
        <v>Vattenfall AB Värme</v>
      </c>
      <c r="C305" t="str">
        <f>IFERROR(INDEX('Miljövärden urval för publ'!$A$2:$AA$475,MATCH($A305,'Miljövärden urval för publ'!$R$2:$R$476,0),2),"")</f>
        <v>Gustavsberg</v>
      </c>
      <c r="D305">
        <f>IFERROR(VLOOKUP($C305,'Miljövärden urval för publ'!$B$2:$H$490,MATCH(D$4,'Miljövärden urval för publ'!$B$2:$H$2,0),FALSE),"")</f>
        <v>0.131304</v>
      </c>
      <c r="E305">
        <f>IFERROR(VLOOKUP($C305,'Miljövärden urval för publ'!$B$2:$H$490,MATCH(E$4,'Miljövärden urval för publ'!$B$2:$H$2,0),FALSE),"")</f>
        <v>7.6088100000000001</v>
      </c>
      <c r="F305">
        <f>IFERROR(VLOOKUP($C305,'Miljövärden urval för publ'!$B$2:$H$490,MATCH(F$4,'Miljövärden urval för publ'!$B$2:$H$2,0),FALSE),"")</f>
        <v>7.5689299999999999</v>
      </c>
      <c r="G305">
        <f>IFERROR(VLOOKUP($C305,'Miljövärden urval för publ'!$B$2:$H$490,MATCH(G$4,'Miljövärden urval för publ'!$B$2:$H$2,0),FALSE),"")</f>
        <v>0</v>
      </c>
      <c r="J305">
        <f t="shared" si="18"/>
        <v>120</v>
      </c>
      <c r="M305">
        <v>301</v>
      </c>
      <c r="N305" t="str">
        <f t="shared" si="19"/>
        <v/>
      </c>
      <c r="P305" s="20">
        <f t="shared" si="20"/>
        <v>8</v>
      </c>
      <c r="Q305" s="15" t="str">
        <f t="shared" si="17"/>
        <v/>
      </c>
    </row>
    <row r="306" spans="1:17" x14ac:dyDescent="0.25">
      <c r="A306" s="18">
        <v>303</v>
      </c>
      <c r="B306" t="str">
        <f>IFERROR(INDEX('Miljövärden urval för publ'!$A$2:$AA$475,MATCH($A306,'Miljövärden urval för publ'!$R$2:$R$476,0),1),"")</f>
        <v>Vattenfall AB Värme</v>
      </c>
      <c r="C306" t="str">
        <f>IFERROR(INDEX('Miljövärden urval för publ'!$A$2:$AA$475,MATCH($A306,'Miljövärden urval för publ'!$R$2:$R$476,0),2),"")</f>
        <v>Knivsta</v>
      </c>
      <c r="D306">
        <f>IFERROR(VLOOKUP($C306,'Miljövärden urval för publ'!$B$2:$H$490,MATCH(D$4,'Miljövärden urval för publ'!$B$2:$H$2,0),FALSE),"")</f>
        <v>0.134687</v>
      </c>
      <c r="E306">
        <f>IFERROR(VLOOKUP($C306,'Miljövärden urval för publ'!$B$2:$H$490,MATCH(E$4,'Miljövärden urval för publ'!$B$2:$H$2,0),FALSE),"")</f>
        <v>15.941000000000001</v>
      </c>
      <c r="F306">
        <f>IFERROR(VLOOKUP($C306,'Miljövärden urval för publ'!$B$2:$H$490,MATCH(F$4,'Miljövärden urval för publ'!$B$2:$H$2,0),FALSE),"")</f>
        <v>9.9870300000000007</v>
      </c>
      <c r="G306">
        <f>IFERROR(VLOOKUP($C306,'Miljövärden urval för publ'!$B$2:$H$490,MATCH(G$4,'Miljövärden urval för publ'!$B$2:$H$2,0),FALSE),"")</f>
        <v>8.5227299999999992E-3</v>
      </c>
      <c r="J306">
        <f t="shared" si="18"/>
        <v>120</v>
      </c>
      <c r="M306">
        <v>302</v>
      </c>
      <c r="N306" t="str">
        <f t="shared" si="19"/>
        <v/>
      </c>
      <c r="P306" s="20">
        <f t="shared" si="20"/>
        <v>8</v>
      </c>
      <c r="Q306" s="15" t="str">
        <f t="shared" si="17"/>
        <v/>
      </c>
    </row>
    <row r="307" spans="1:17" x14ac:dyDescent="0.25">
      <c r="A307" s="18">
        <v>304</v>
      </c>
      <c r="B307" t="str">
        <f>IFERROR(INDEX('Miljövärden urval för publ'!$A$2:$AA$475,MATCH($A307,'Miljövärden urval för publ'!$R$2:$R$476,0),1),"")</f>
        <v>Vattenfall AB Värme</v>
      </c>
      <c r="C307" t="str">
        <f>IFERROR(INDEX('Miljövärden urval för publ'!$A$2:$AA$475,MATCH($A307,'Miljövärden urval för publ'!$R$2:$R$476,0),2),"")</f>
        <v>Motala</v>
      </c>
      <c r="D307">
        <f>IFERROR(VLOOKUP($C307,'Miljövärden urval för publ'!$B$2:$H$490,MATCH(D$4,'Miljövärden urval för publ'!$B$2:$H$2,0),FALSE),"")</f>
        <v>6.9933899999999993E-2</v>
      </c>
      <c r="E307">
        <f>IFERROR(VLOOKUP($C307,'Miljövärden urval för publ'!$B$2:$H$490,MATCH(E$4,'Miljövärden urval för publ'!$B$2:$H$2,0),FALSE),"")</f>
        <v>18.219899999999999</v>
      </c>
      <c r="F307">
        <f>IFERROR(VLOOKUP($C307,'Miljövärden urval för publ'!$B$2:$H$490,MATCH(F$4,'Miljövärden urval för publ'!$B$2:$H$2,0),FALSE),"")</f>
        <v>7.2095900000000004</v>
      </c>
      <c r="G307">
        <f>IFERROR(VLOOKUP($C307,'Miljövärden urval för publ'!$B$2:$H$490,MATCH(G$4,'Miljövärden urval för publ'!$B$2:$H$2,0),FALSE),"")</f>
        <v>2.9053300000000001E-2</v>
      </c>
      <c r="J307">
        <f t="shared" si="18"/>
        <v>120</v>
      </c>
      <c r="M307">
        <v>303</v>
      </c>
      <c r="N307" t="str">
        <f t="shared" si="19"/>
        <v/>
      </c>
      <c r="P307" s="20">
        <f t="shared" si="20"/>
        <v>8</v>
      </c>
      <c r="Q307" s="15" t="str">
        <f t="shared" si="17"/>
        <v/>
      </c>
    </row>
    <row r="308" spans="1:17" x14ac:dyDescent="0.25">
      <c r="A308" s="18">
        <v>305</v>
      </c>
      <c r="B308" t="str">
        <f>IFERROR(INDEX('Miljövärden urval för publ'!$A$2:$AA$475,MATCH($A308,'Miljövärden urval för publ'!$R$2:$R$476,0),1),"")</f>
        <v>Vattenfall AB Värme</v>
      </c>
      <c r="C308" t="str">
        <f>IFERROR(INDEX('Miljövärden urval för publ'!$A$2:$AA$475,MATCH($A308,'Miljövärden urval för publ'!$R$2:$R$476,0),2),"")</f>
        <v>Nyköping</v>
      </c>
      <c r="D308">
        <f>IFERROR(VLOOKUP($C308,'Miljövärden urval för publ'!$B$2:$H$490,MATCH(D$4,'Miljövärden urval för publ'!$B$2:$H$2,0),FALSE),"")</f>
        <v>6.3275999999999999E-2</v>
      </c>
      <c r="E308">
        <f>IFERROR(VLOOKUP($C308,'Miljövärden urval för publ'!$B$2:$H$490,MATCH(E$4,'Miljövärden urval för publ'!$B$2:$H$2,0),FALSE),"")</f>
        <v>12.783799999999999</v>
      </c>
      <c r="F308">
        <f>IFERROR(VLOOKUP($C308,'Miljövärden urval för publ'!$B$2:$H$490,MATCH(F$4,'Miljövärden urval för publ'!$B$2:$H$2,0),FALSE),"")</f>
        <v>3.8267600000000002</v>
      </c>
      <c r="G308">
        <f>IFERROR(VLOOKUP($C308,'Miljövärden urval för publ'!$B$2:$H$490,MATCH(G$4,'Miljövärden urval för publ'!$B$2:$H$2,0),FALSE),"")</f>
        <v>1.72835E-2</v>
      </c>
      <c r="J308">
        <f t="shared" si="18"/>
        <v>120</v>
      </c>
      <c r="M308">
        <v>304</v>
      </c>
      <c r="N308" t="str">
        <f t="shared" si="19"/>
        <v/>
      </c>
      <c r="P308" s="20">
        <f t="shared" si="20"/>
        <v>8</v>
      </c>
      <c r="Q308" s="15" t="str">
        <f t="shared" si="17"/>
        <v/>
      </c>
    </row>
    <row r="309" spans="1:17" x14ac:dyDescent="0.25">
      <c r="A309" s="18">
        <v>306</v>
      </c>
      <c r="B309" t="str">
        <f>IFERROR(INDEX('Miljövärden urval för publ'!$A$2:$AA$475,MATCH($A309,'Miljövärden urval för publ'!$R$2:$R$476,0),1),"")</f>
        <v>Vattenfall AB Värme</v>
      </c>
      <c r="C309" t="str">
        <f>IFERROR(INDEX('Miljövärden urval för publ'!$A$2:$AA$475,MATCH($A309,'Miljövärden urval för publ'!$R$2:$R$476,0),2),"")</f>
        <v>Saltsjöbaden</v>
      </c>
      <c r="D309">
        <f>IFERROR(VLOOKUP($C309,'Miljövärden urval för publ'!$B$2:$H$490,MATCH(D$4,'Miljövärden urval för publ'!$B$2:$H$2,0),FALSE),"")</f>
        <v>7.6176900000000006E-2</v>
      </c>
      <c r="E309">
        <f>IFERROR(VLOOKUP($C309,'Miljövärden urval för publ'!$B$2:$H$490,MATCH(E$4,'Miljövärden urval för publ'!$B$2:$H$2,0),FALSE),"")</f>
        <v>6.3312799999999996</v>
      </c>
      <c r="F309">
        <f>IFERROR(VLOOKUP($C309,'Miljövärden urval för publ'!$B$2:$H$490,MATCH(F$4,'Miljövärden urval för publ'!$B$2:$H$2,0),FALSE),"")</f>
        <v>3.9443299999999999</v>
      </c>
      <c r="G309">
        <f>IFERROR(VLOOKUP($C309,'Miljövärden urval för publ'!$B$2:$H$490,MATCH(G$4,'Miljövärden urval för publ'!$B$2:$H$2,0),FALSE),"")</f>
        <v>0</v>
      </c>
      <c r="J309">
        <f t="shared" si="18"/>
        <v>120</v>
      </c>
      <c r="M309">
        <v>305</v>
      </c>
      <c r="N309" t="str">
        <f t="shared" si="19"/>
        <v/>
      </c>
      <c r="P309" s="20">
        <f t="shared" si="20"/>
        <v>8</v>
      </c>
      <c r="Q309" s="15" t="str">
        <f t="shared" si="17"/>
        <v/>
      </c>
    </row>
    <row r="310" spans="1:17" x14ac:dyDescent="0.25">
      <c r="A310" s="18">
        <v>307</v>
      </c>
      <c r="B310" t="str">
        <f>IFERROR(INDEX('Miljövärden urval för publ'!$A$2:$AA$475,MATCH($A310,'Miljövärden urval för publ'!$R$2:$R$476,0),1),"")</f>
        <v>Vattenfall AB Värme</v>
      </c>
      <c r="C310" t="str">
        <f>IFERROR(INDEX('Miljövärden urval för publ'!$A$2:$AA$475,MATCH($A310,'Miljövärden urval för publ'!$R$2:$R$476,0),2),"")</f>
        <v>Storvreta</v>
      </c>
      <c r="D310">
        <f>IFERROR(VLOOKUP($C310,'Miljövärden urval för publ'!$B$2:$H$490,MATCH(D$4,'Miljövärden urval för publ'!$B$2:$H$2,0),FALSE),"")</f>
        <v>0.19603999999999999</v>
      </c>
      <c r="E310">
        <f>IFERROR(VLOOKUP($C310,'Miljövärden urval för publ'!$B$2:$H$490,MATCH(E$4,'Miljövärden urval för publ'!$B$2:$H$2,0),FALSE),"")</f>
        <v>8.9099400000000006</v>
      </c>
      <c r="F310">
        <f>IFERROR(VLOOKUP($C310,'Miljövärden urval för publ'!$B$2:$H$490,MATCH(F$4,'Miljövärden urval för publ'!$B$2:$H$2,0),FALSE),"")</f>
        <v>19.935199999999998</v>
      </c>
      <c r="G310">
        <f>IFERROR(VLOOKUP($C310,'Miljövärden urval för publ'!$B$2:$H$490,MATCH(G$4,'Miljövärden urval för publ'!$B$2:$H$2,0),FALSE),"")</f>
        <v>0</v>
      </c>
      <c r="J310">
        <f t="shared" si="18"/>
        <v>120</v>
      </c>
      <c r="M310">
        <v>306</v>
      </c>
      <c r="N310" t="str">
        <f t="shared" si="19"/>
        <v/>
      </c>
      <c r="P310" s="20">
        <f t="shared" si="20"/>
        <v>8</v>
      </c>
      <c r="Q310" s="15" t="str">
        <f t="shared" si="17"/>
        <v/>
      </c>
    </row>
    <row r="311" spans="1:17" x14ac:dyDescent="0.25">
      <c r="A311" s="18">
        <v>308</v>
      </c>
      <c r="B311" t="str">
        <f>IFERROR(INDEX('Miljövärden urval för publ'!$A$2:$AA$475,MATCH($A311,'Miljövärden urval för publ'!$R$2:$R$476,0),1),"")</f>
        <v>Vattenfall AB Värme</v>
      </c>
      <c r="C311" t="str">
        <f>IFERROR(INDEX('Miljövärden urval för publ'!$A$2:$AA$475,MATCH($A311,'Miljövärden urval för publ'!$R$2:$R$476,0),2),"")</f>
        <v>Uppsala</v>
      </c>
      <c r="D311">
        <f>IFERROR(VLOOKUP($C311,'Miljövärden urval för publ'!$B$2:$H$490,MATCH(D$4,'Miljövärden urval för publ'!$B$2:$H$2,0),FALSE),"")</f>
        <v>0.58023599999999997</v>
      </c>
      <c r="E311">
        <f>IFERROR(VLOOKUP($C311,'Miljövärden urval för publ'!$B$2:$H$490,MATCH(E$4,'Miljövärden urval för publ'!$B$2:$H$2,0),FALSE),"")</f>
        <v>181.54</v>
      </c>
      <c r="F311">
        <f>IFERROR(VLOOKUP($C311,'Miljövärden urval för publ'!$B$2:$H$490,MATCH(F$4,'Miljövärden urval för publ'!$B$2:$H$2,0),FALSE),"")</f>
        <v>13.856400000000001</v>
      </c>
      <c r="G311">
        <f>IFERROR(VLOOKUP($C311,'Miljövärden urval för publ'!$B$2:$H$490,MATCH(G$4,'Miljövärden urval för publ'!$B$2:$H$2,0),FALSE),"")</f>
        <v>2.5477699999999999E-2</v>
      </c>
      <c r="J311">
        <f t="shared" si="18"/>
        <v>120</v>
      </c>
      <c r="M311">
        <v>307</v>
      </c>
      <c r="N311" t="str">
        <f t="shared" si="19"/>
        <v/>
      </c>
      <c r="P311" s="20">
        <f t="shared" si="20"/>
        <v>8</v>
      </c>
      <c r="Q311" s="15" t="str">
        <f t="shared" si="17"/>
        <v/>
      </c>
    </row>
    <row r="312" spans="1:17" x14ac:dyDescent="0.25">
      <c r="A312" s="18">
        <v>309</v>
      </c>
      <c r="B312" t="str">
        <f>IFERROR(INDEX('Miljövärden urval för publ'!$A$2:$AA$475,MATCH($A312,'Miljövärden urval för publ'!$R$2:$R$476,0),1),"")</f>
        <v>Vattenfall AB Värme</v>
      </c>
      <c r="C312" t="str">
        <f>IFERROR(INDEX('Miljövärden urval för publ'!$A$2:$AA$475,MATCH($A312,'Miljövärden urval för publ'!$R$2:$R$476,0),2),"")</f>
        <v>Vänersborg</v>
      </c>
      <c r="D312">
        <f>IFERROR(VLOOKUP($C312,'Miljövärden urval för publ'!$B$2:$H$490,MATCH(D$4,'Miljövärden urval för publ'!$B$2:$H$2,0),FALSE),"")</f>
        <v>3.6519799999999998E-2</v>
      </c>
      <c r="E312">
        <f>IFERROR(VLOOKUP($C312,'Miljövärden urval för publ'!$B$2:$H$490,MATCH(E$4,'Miljövärden urval för publ'!$B$2:$H$2,0),FALSE),"")</f>
        <v>2.85941</v>
      </c>
      <c r="F312">
        <f>IFERROR(VLOOKUP($C312,'Miljövärden urval för publ'!$B$2:$H$490,MATCH(F$4,'Miljövärden urval för publ'!$B$2:$H$2,0),FALSE),"")</f>
        <v>1.3573299999999999</v>
      </c>
      <c r="G312">
        <f>IFERROR(VLOOKUP($C312,'Miljövärden urval för publ'!$B$2:$H$490,MATCH(G$4,'Miljövärden urval för publ'!$B$2:$H$2,0),FALSE),"")</f>
        <v>2.3738100000000001E-3</v>
      </c>
      <c r="J312">
        <f t="shared" si="18"/>
        <v>120</v>
      </c>
      <c r="M312">
        <v>308</v>
      </c>
      <c r="N312" t="str">
        <f t="shared" si="19"/>
        <v/>
      </c>
      <c r="P312" s="20">
        <f t="shared" si="20"/>
        <v>8</v>
      </c>
      <c r="Q312" s="15" t="str">
        <f t="shared" si="17"/>
        <v/>
      </c>
    </row>
    <row r="313" spans="1:17" x14ac:dyDescent="0.25">
      <c r="A313" s="18">
        <v>310</v>
      </c>
      <c r="B313" t="str">
        <f>IFERROR(INDEX('Miljövärden urval för publ'!$A$2:$AA$475,MATCH($A313,'Miljövärden urval för publ'!$R$2:$R$476,0),1),"")</f>
        <v>Veolia</v>
      </c>
      <c r="C313" t="str">
        <f>IFERROR(INDEX('Miljövärden urval för publ'!$A$2:$AA$475,MATCH($A313,'Miljövärden urval för publ'!$R$2:$R$476,0),2),"")</f>
        <v>Ekerö</v>
      </c>
      <c r="D313">
        <f>IFERROR(VLOOKUP($C313,'Miljövärden urval för publ'!$B$2:$H$490,MATCH(D$4,'Miljövärden urval för publ'!$B$2:$H$2,0),FALSE),"")</f>
        <v>0.79938799999999999</v>
      </c>
      <c r="E313">
        <f>IFERROR(VLOOKUP($C313,'Miljövärden urval för publ'!$B$2:$H$490,MATCH(E$4,'Miljövärden urval för publ'!$B$2:$H$2,0),FALSE),"")</f>
        <v>167.93799999999999</v>
      </c>
      <c r="F313">
        <f>IFERROR(VLOOKUP($C313,'Miljövärden urval för publ'!$B$2:$H$490,MATCH(F$4,'Miljövärden urval för publ'!$B$2:$H$2,0),FALSE),"")</f>
        <v>26.6647</v>
      </c>
      <c r="G313">
        <f>IFERROR(VLOOKUP($C313,'Miljövärden urval för publ'!$B$2:$H$490,MATCH(G$4,'Miljövärden urval för publ'!$B$2:$H$2,0),FALSE),"")</f>
        <v>0.34651500000000002</v>
      </c>
      <c r="J313">
        <f t="shared" si="18"/>
        <v>121</v>
      </c>
      <c r="M313">
        <v>309</v>
      </c>
      <c r="N313" t="str">
        <f t="shared" si="19"/>
        <v/>
      </c>
      <c r="P313" s="20">
        <f t="shared" si="20"/>
        <v>8</v>
      </c>
      <c r="Q313" s="15" t="str">
        <f t="shared" si="17"/>
        <v/>
      </c>
    </row>
    <row r="314" spans="1:17" x14ac:dyDescent="0.25">
      <c r="A314" s="18">
        <v>311</v>
      </c>
      <c r="B314" t="str">
        <f>IFERROR(INDEX('Miljövärden urval för publ'!$A$2:$AA$475,MATCH($A314,'Miljövärden urval för publ'!$R$2:$R$476,0),1),"")</f>
        <v>Veolia</v>
      </c>
      <c r="C314" t="str">
        <f>IFERROR(INDEX('Miljövärden urval för publ'!$A$2:$AA$475,MATCH($A314,'Miljövärden urval för publ'!$R$2:$R$476,0),2),"")</f>
        <v>Knivsta (Veolia)</v>
      </c>
      <c r="D314">
        <f>IFERROR(VLOOKUP($C314,'Miljövärden urval för publ'!$B$2:$H$490,MATCH(D$4,'Miljövärden urval för publ'!$B$2:$H$2,0),FALSE),"")</f>
        <v>0.30520399999999998</v>
      </c>
      <c r="E314">
        <f>IFERROR(VLOOKUP($C314,'Miljövärden urval för publ'!$B$2:$H$490,MATCH(E$4,'Miljövärden urval för publ'!$B$2:$H$2,0),FALSE),"")</f>
        <v>38.780299999999997</v>
      </c>
      <c r="F314">
        <f>IFERROR(VLOOKUP($C314,'Miljövärden urval för publ'!$B$2:$H$490,MATCH(F$4,'Miljövärden urval för publ'!$B$2:$H$2,0),FALSE),"")</f>
        <v>21.0334</v>
      </c>
      <c r="G314">
        <f>IFERROR(VLOOKUP($C314,'Miljövärden urval för publ'!$B$2:$H$490,MATCH(G$4,'Miljövärden urval för publ'!$B$2:$H$2,0),FALSE),"")</f>
        <v>6.0103999999999998E-2</v>
      </c>
      <c r="J314">
        <f t="shared" si="18"/>
        <v>121</v>
      </c>
      <c r="M314">
        <v>310</v>
      </c>
      <c r="N314" t="str">
        <f t="shared" si="19"/>
        <v/>
      </c>
      <c r="P314" s="20">
        <f t="shared" si="20"/>
        <v>8</v>
      </c>
      <c r="Q314" s="15" t="str">
        <f t="shared" si="17"/>
        <v/>
      </c>
    </row>
    <row r="315" spans="1:17" x14ac:dyDescent="0.25">
      <c r="A315" s="18">
        <v>312</v>
      </c>
      <c r="B315" t="str">
        <f>IFERROR(INDEX('Miljövärden urval för publ'!$A$2:$AA$475,MATCH($A315,'Miljövärden urval för publ'!$R$2:$R$476,0),1),"")</f>
        <v>Vimmerby Energi &amp; Miljö AB</v>
      </c>
      <c r="C315" t="str">
        <f>IFERROR(INDEX('Miljövärden urval för publ'!$A$2:$AA$475,MATCH($A315,'Miljövärden urval för publ'!$R$2:$R$476,0),2),"")</f>
        <v>Frödinge</v>
      </c>
      <c r="D315">
        <f>IFERROR(VLOOKUP($C315,'Miljövärden urval för publ'!$B$2:$H$490,MATCH(D$4,'Miljövärden urval för publ'!$B$2:$H$2,0),FALSE),"")</f>
        <v>7.9924300000000004E-2</v>
      </c>
      <c r="E315">
        <f>IFERROR(VLOOKUP($C315,'Miljövärden urval för publ'!$B$2:$H$490,MATCH(E$4,'Miljövärden urval för publ'!$B$2:$H$2,0),FALSE),"")</f>
        <v>13.1227</v>
      </c>
      <c r="F315">
        <f>IFERROR(VLOOKUP($C315,'Miljövärden urval för publ'!$B$2:$H$490,MATCH(F$4,'Miljövärden urval för publ'!$B$2:$H$2,0),FALSE),"")</f>
        <v>9.4398999999999997</v>
      </c>
      <c r="G315">
        <f>IFERROR(VLOOKUP($C315,'Miljövärden urval för publ'!$B$2:$H$490,MATCH(G$4,'Miljövärden urval för publ'!$B$2:$H$2,0),FALSE),"")</f>
        <v>0</v>
      </c>
      <c r="J315">
        <f t="shared" si="18"/>
        <v>122</v>
      </c>
      <c r="M315">
        <v>311</v>
      </c>
      <c r="N315" t="str">
        <f t="shared" si="19"/>
        <v/>
      </c>
      <c r="P315" s="20">
        <f t="shared" si="20"/>
        <v>8</v>
      </c>
      <c r="Q315" s="15" t="str">
        <f t="shared" si="17"/>
        <v/>
      </c>
    </row>
    <row r="316" spans="1:17" x14ac:dyDescent="0.25">
      <c r="A316" s="18">
        <v>313</v>
      </c>
      <c r="B316" t="str">
        <f>IFERROR(INDEX('Miljövärden urval för publ'!$A$2:$AA$475,MATCH($A316,'Miljövärden urval för publ'!$R$2:$R$476,0),1),"")</f>
        <v>Vimmerby Energi &amp; Miljö AB</v>
      </c>
      <c r="C316" t="str">
        <f>IFERROR(INDEX('Miljövärden urval för publ'!$A$2:$AA$475,MATCH($A316,'Miljövärden urval för publ'!$R$2:$R$476,0),2),"")</f>
        <v>Gullringen</v>
      </c>
      <c r="D316">
        <f>IFERROR(VLOOKUP($C316,'Miljövärden urval för publ'!$B$2:$H$490,MATCH(D$4,'Miljövärden urval för publ'!$B$2:$H$2,0),FALSE),"")</f>
        <v>6.7954399999999998E-2</v>
      </c>
      <c r="E316">
        <f>IFERROR(VLOOKUP($C316,'Miljövärden urval för publ'!$B$2:$H$490,MATCH(E$4,'Miljövärden urval för publ'!$B$2:$H$2,0),FALSE),"")</f>
        <v>11.285299999999999</v>
      </c>
      <c r="F316">
        <f>IFERROR(VLOOKUP($C316,'Miljövärden urval för publ'!$B$2:$H$490,MATCH(F$4,'Miljövärden urval för publ'!$B$2:$H$2,0),FALSE),"")</f>
        <v>8.6812900000000006</v>
      </c>
      <c r="G316">
        <f>IFERROR(VLOOKUP($C316,'Miljövärden urval för publ'!$B$2:$H$490,MATCH(G$4,'Miljövärden urval för publ'!$B$2:$H$2,0),FALSE),"")</f>
        <v>0</v>
      </c>
      <c r="J316">
        <f t="shared" si="18"/>
        <v>122</v>
      </c>
      <c r="M316">
        <v>312</v>
      </c>
      <c r="N316" t="str">
        <f t="shared" si="19"/>
        <v/>
      </c>
      <c r="P316" s="20">
        <f t="shared" si="20"/>
        <v>8</v>
      </c>
      <c r="Q316" s="15" t="str">
        <f t="shared" si="17"/>
        <v/>
      </c>
    </row>
    <row r="317" spans="1:17" x14ac:dyDescent="0.25">
      <c r="A317" s="18">
        <v>314</v>
      </c>
      <c r="B317" t="str">
        <f>IFERROR(INDEX('Miljövärden urval för publ'!$A$2:$AA$475,MATCH($A317,'Miljövärden urval för publ'!$R$2:$R$476,0),1),"")</f>
        <v>Vimmerby Energi &amp; Miljö AB</v>
      </c>
      <c r="C317" t="str">
        <f>IFERROR(INDEX('Miljövärden urval för publ'!$A$2:$AA$475,MATCH($A317,'Miljövärden urval för publ'!$R$2:$R$476,0),2),"")</f>
        <v>Storebro</v>
      </c>
      <c r="D317">
        <f>IFERROR(VLOOKUP($C317,'Miljövärden urval för publ'!$B$2:$H$490,MATCH(D$4,'Miljövärden urval för publ'!$B$2:$H$2,0),FALSE),"")</f>
        <v>6.8590600000000002E-2</v>
      </c>
      <c r="E317">
        <f>IFERROR(VLOOKUP($C317,'Miljövärden urval för publ'!$B$2:$H$490,MATCH(E$4,'Miljövärden urval för publ'!$B$2:$H$2,0),FALSE),"")</f>
        <v>12.3932</v>
      </c>
      <c r="F317">
        <f>IFERROR(VLOOKUP($C317,'Miljövärden urval för publ'!$B$2:$H$490,MATCH(F$4,'Miljövärden urval för publ'!$B$2:$H$2,0),FALSE),"")</f>
        <v>9.5593699999999995</v>
      </c>
      <c r="G317">
        <f>IFERROR(VLOOKUP($C317,'Miljövärden urval för publ'!$B$2:$H$490,MATCH(G$4,'Miljövärden urval för publ'!$B$2:$H$2,0),FALSE),"")</f>
        <v>0</v>
      </c>
      <c r="J317">
        <f t="shared" si="18"/>
        <v>122</v>
      </c>
      <c r="M317">
        <v>313</v>
      </c>
      <c r="N317" t="str">
        <f t="shared" si="19"/>
        <v/>
      </c>
      <c r="P317" s="20">
        <f t="shared" si="20"/>
        <v>8</v>
      </c>
      <c r="Q317" s="15" t="str">
        <f t="shared" si="17"/>
        <v/>
      </c>
    </row>
    <row r="318" spans="1:17" x14ac:dyDescent="0.25">
      <c r="A318" s="18">
        <v>315</v>
      </c>
      <c r="B318" t="str">
        <f>IFERROR(INDEX('Miljövärden urval för publ'!$A$2:$AA$475,MATCH($A318,'Miljövärden urval för publ'!$R$2:$R$476,0),1),"")</f>
        <v>Vimmerby Energi &amp; Miljö AB</v>
      </c>
      <c r="C318" t="str">
        <f>IFERROR(INDEX('Miljövärden urval för publ'!$A$2:$AA$475,MATCH($A318,'Miljövärden urval för publ'!$R$2:$R$476,0),2),"")</f>
        <v>Södra Vi</v>
      </c>
      <c r="D318">
        <f>IFERROR(VLOOKUP($C318,'Miljövärden urval för publ'!$B$2:$H$490,MATCH(D$4,'Miljövärden urval för publ'!$B$2:$H$2,0),FALSE),"")</f>
        <v>5.6272999999999997E-2</v>
      </c>
      <c r="E318">
        <f>IFERROR(VLOOKUP($C318,'Miljövärden urval för publ'!$B$2:$H$490,MATCH(E$4,'Miljövärden urval för publ'!$B$2:$H$2,0),FALSE),"")</f>
        <v>10.260400000000001</v>
      </c>
      <c r="F318">
        <f>IFERROR(VLOOKUP($C318,'Miljövärden urval för publ'!$B$2:$H$490,MATCH(F$4,'Miljövärden urval för publ'!$B$2:$H$2,0),FALSE),"")</f>
        <v>7.9174100000000003</v>
      </c>
      <c r="G318">
        <f>IFERROR(VLOOKUP($C318,'Miljövärden urval för publ'!$B$2:$H$490,MATCH(G$4,'Miljövärden urval för publ'!$B$2:$H$2,0),FALSE),"")</f>
        <v>0</v>
      </c>
      <c r="J318">
        <f t="shared" si="18"/>
        <v>122</v>
      </c>
      <c r="M318">
        <v>314</v>
      </c>
      <c r="N318" t="str">
        <f t="shared" si="19"/>
        <v/>
      </c>
      <c r="P318" s="20">
        <f t="shared" si="20"/>
        <v>8</v>
      </c>
      <c r="Q318" s="15" t="str">
        <f t="shared" si="17"/>
        <v/>
      </c>
    </row>
    <row r="319" spans="1:17" x14ac:dyDescent="0.25">
      <c r="A319" s="18">
        <v>316</v>
      </c>
      <c r="B319" t="str">
        <f>IFERROR(INDEX('Miljövärden urval för publ'!$A$2:$AA$475,MATCH($A319,'Miljövärden urval för publ'!$R$2:$R$476,0),1),"")</f>
        <v>Vimmerby Energi &amp; Miljö AB</v>
      </c>
      <c r="C319" t="str">
        <f>IFERROR(INDEX('Miljövärden urval för publ'!$A$2:$AA$475,MATCH($A319,'Miljövärden urval för publ'!$R$2:$R$476,0),2),"")</f>
        <v>Vimmerby</v>
      </c>
      <c r="D319">
        <f>IFERROR(VLOOKUP($C319,'Miljövärden urval för publ'!$B$2:$H$490,MATCH(D$4,'Miljövärden urval för publ'!$B$2:$H$2,0),FALSE),"")</f>
        <v>4.9933499999999999E-2</v>
      </c>
      <c r="E319">
        <f>IFERROR(VLOOKUP($C319,'Miljövärden urval för publ'!$B$2:$H$490,MATCH(E$4,'Miljövärden urval för publ'!$B$2:$H$2,0),FALSE),"")</f>
        <v>10.9924</v>
      </c>
      <c r="F319">
        <f>IFERROR(VLOOKUP($C319,'Miljövärden urval för publ'!$B$2:$H$490,MATCH(F$4,'Miljövärden urval för publ'!$B$2:$H$2,0),FALSE),"")</f>
        <v>8.1975300000000004</v>
      </c>
      <c r="G319">
        <f>IFERROR(VLOOKUP($C319,'Miljövärden urval för publ'!$B$2:$H$490,MATCH(G$4,'Miljövärden urval för publ'!$B$2:$H$2,0),FALSE),"")</f>
        <v>1.4526400000000001E-3</v>
      </c>
      <c r="J319">
        <f t="shared" si="18"/>
        <v>122</v>
      </c>
      <c r="M319">
        <v>315</v>
      </c>
      <c r="N319" t="str">
        <f t="shared" si="19"/>
        <v/>
      </c>
      <c r="P319" s="20">
        <f t="shared" si="20"/>
        <v>8</v>
      </c>
      <c r="Q319" s="15" t="str">
        <f t="shared" si="17"/>
        <v/>
      </c>
    </row>
    <row r="320" spans="1:17" x14ac:dyDescent="0.25">
      <c r="A320" s="18">
        <v>317</v>
      </c>
      <c r="B320" t="str">
        <f>IFERROR(INDEX('Miljövärden urval för publ'!$A$2:$AA$475,MATCH($A320,'Miljövärden urval för publ'!$R$2:$R$476,0),1),"")</f>
        <v>Väner Energi AB</v>
      </c>
      <c r="C320" t="str">
        <f>IFERROR(INDEX('Miljövärden urval för publ'!$A$2:$AA$475,MATCH($A320,'Miljövärden urval för publ'!$R$2:$R$476,0),2),"")</f>
        <v>Lyrestad</v>
      </c>
      <c r="D320">
        <f>IFERROR(VLOOKUP($C320,'Miljövärden urval för publ'!$B$2:$H$490,MATCH(D$4,'Miljövärden urval för publ'!$B$2:$H$2,0),FALSE),"")</f>
        <v>0.28110000000000002</v>
      </c>
      <c r="E320">
        <f>IFERROR(VLOOKUP($C320,'Miljövärden urval för publ'!$B$2:$H$490,MATCH(E$4,'Miljövärden urval för publ'!$B$2:$H$2,0),FALSE),"")</f>
        <v>39.551000000000002</v>
      </c>
      <c r="F320">
        <f>IFERROR(VLOOKUP($C320,'Miljövärden urval för publ'!$B$2:$H$490,MATCH(F$4,'Miljövärden urval för publ'!$B$2:$H$2,0),FALSE),"")</f>
        <v>16.196000000000002</v>
      </c>
      <c r="G320">
        <f>IFERROR(VLOOKUP($C320,'Miljövärden urval för publ'!$B$2:$H$490,MATCH(G$4,'Miljövärden urval för publ'!$B$2:$H$2,0),FALSE),"")</f>
        <v>0.104212</v>
      </c>
      <c r="J320">
        <f t="shared" si="18"/>
        <v>123</v>
      </c>
      <c r="M320">
        <v>316</v>
      </c>
      <c r="N320" t="str">
        <f t="shared" si="19"/>
        <v/>
      </c>
      <c r="P320" s="20">
        <f t="shared" si="20"/>
        <v>8</v>
      </c>
      <c r="Q320" s="15" t="str">
        <f t="shared" si="17"/>
        <v/>
      </c>
    </row>
    <row r="321" spans="1:17" x14ac:dyDescent="0.25">
      <c r="A321" s="18">
        <v>318</v>
      </c>
      <c r="B321" t="str">
        <f>IFERROR(INDEX('Miljövärden urval för publ'!$A$2:$AA$475,MATCH($A321,'Miljövärden urval för publ'!$R$2:$R$476,0),1),"")</f>
        <v>Väner Energi AB</v>
      </c>
      <c r="C321" t="str">
        <f>IFERROR(INDEX('Miljövärden urval för publ'!$A$2:$AA$475,MATCH($A321,'Miljövärden urval för publ'!$R$2:$R$476,0),2),"")</f>
        <v>Mariestad</v>
      </c>
      <c r="D321">
        <f>IFERROR(VLOOKUP($C321,'Miljövärden urval för publ'!$B$2:$H$490,MATCH(D$4,'Miljövärden urval för publ'!$B$2:$H$2,0),FALSE),"")</f>
        <v>4.2417099999999999E-2</v>
      </c>
      <c r="E321">
        <f>IFERROR(VLOOKUP($C321,'Miljövärden urval för publ'!$B$2:$H$490,MATCH(E$4,'Miljövärden urval för publ'!$B$2:$H$2,0),FALSE),"")</f>
        <v>7.4332599999999998</v>
      </c>
      <c r="F321">
        <f>IFERROR(VLOOKUP($C321,'Miljövärden urval för publ'!$B$2:$H$490,MATCH(F$4,'Miljövärden urval för publ'!$B$2:$H$2,0),FALSE),"")</f>
        <v>2.0783200000000002</v>
      </c>
      <c r="G321">
        <f>IFERROR(VLOOKUP($C321,'Miljövärden urval för publ'!$B$2:$H$490,MATCH(G$4,'Miljövärden urval för publ'!$B$2:$H$2,0),FALSE),"")</f>
        <v>0</v>
      </c>
      <c r="J321">
        <f t="shared" si="18"/>
        <v>123</v>
      </c>
      <c r="M321">
        <v>317</v>
      </c>
      <c r="N321" t="str">
        <f t="shared" si="19"/>
        <v/>
      </c>
      <c r="P321" s="20">
        <f t="shared" si="20"/>
        <v>8</v>
      </c>
      <c r="Q321" s="15" t="str">
        <f t="shared" si="17"/>
        <v/>
      </c>
    </row>
    <row r="322" spans="1:17" x14ac:dyDescent="0.25">
      <c r="A322" s="18">
        <v>319</v>
      </c>
      <c r="B322" t="str">
        <f>IFERROR(INDEX('Miljövärden urval för publ'!$A$2:$AA$475,MATCH($A322,'Miljövärden urval för publ'!$R$2:$R$476,0),1),"")</f>
        <v>Väner Energi AB</v>
      </c>
      <c r="C322" t="str">
        <f>IFERROR(INDEX('Miljövärden urval för publ'!$A$2:$AA$475,MATCH($A322,'Miljövärden urval för publ'!$R$2:$R$476,0),2),"")</f>
        <v>Töreboda</v>
      </c>
      <c r="D322">
        <f>IFERROR(VLOOKUP($C322,'Miljövärden urval för publ'!$B$2:$H$490,MATCH(D$4,'Miljövärden urval för publ'!$B$2:$H$2,0),FALSE),"")</f>
        <v>6.4558599999999994E-2</v>
      </c>
      <c r="E322">
        <f>IFERROR(VLOOKUP($C322,'Miljövärden urval för publ'!$B$2:$H$490,MATCH(E$4,'Miljövärden urval för publ'!$B$2:$H$2,0),FALSE),"")</f>
        <v>10.167299999999999</v>
      </c>
      <c r="F322">
        <f>IFERROR(VLOOKUP($C322,'Miljövärden urval för publ'!$B$2:$H$490,MATCH(F$4,'Miljövärden urval för publ'!$B$2:$H$2,0),FALSE),"")</f>
        <v>7.7736400000000003</v>
      </c>
      <c r="G322">
        <f>IFERROR(VLOOKUP($C322,'Miljövärden urval för publ'!$B$2:$H$490,MATCH(G$4,'Miljövärden urval för publ'!$B$2:$H$2,0),FALSE),"")</f>
        <v>2.40055E-3</v>
      </c>
      <c r="J322">
        <f t="shared" si="18"/>
        <v>123</v>
      </c>
      <c r="M322">
        <v>318</v>
      </c>
      <c r="N322" t="str">
        <f t="shared" si="19"/>
        <v/>
      </c>
      <c r="P322" s="20">
        <f t="shared" si="20"/>
        <v>8</v>
      </c>
      <c r="Q322" s="15" t="str">
        <f t="shared" si="17"/>
        <v/>
      </c>
    </row>
    <row r="323" spans="1:17" x14ac:dyDescent="0.25">
      <c r="A323" s="18">
        <v>320</v>
      </c>
      <c r="B323" t="str">
        <f>IFERROR(INDEX('Miljövärden urval för publ'!$A$2:$AA$475,MATCH($A323,'Miljövärden urval för publ'!$R$2:$R$476,0),1),"")</f>
        <v>Värmevärden AB</v>
      </c>
      <c r="C323" t="str">
        <f>IFERROR(INDEX('Miljövärden urval för publ'!$A$2:$AA$475,MATCH($A323,'Miljövärden urval för publ'!$R$2:$R$476,0),2),"")</f>
        <v>Avesta</v>
      </c>
      <c r="D323">
        <f>IFERROR(VLOOKUP($C323,'Miljövärden urval för publ'!$B$2:$H$490,MATCH(D$4,'Miljövärden urval för publ'!$B$2:$H$2,0),FALSE),"")</f>
        <v>0.227571</v>
      </c>
      <c r="E323">
        <f>IFERROR(VLOOKUP($C323,'Miljövärden urval för publ'!$B$2:$H$490,MATCH(E$4,'Miljövärden urval för publ'!$B$2:$H$2,0),FALSE),"")</f>
        <v>105.761</v>
      </c>
      <c r="F323">
        <f>IFERROR(VLOOKUP($C323,'Miljövärden urval för publ'!$B$2:$H$490,MATCH(F$4,'Miljövärden urval för publ'!$B$2:$H$2,0),FALSE),"")</f>
        <v>6.2024400000000002</v>
      </c>
      <c r="G323">
        <f>IFERROR(VLOOKUP($C323,'Miljövärden urval för publ'!$B$2:$H$490,MATCH(G$4,'Miljövärden urval för publ'!$B$2:$H$2,0),FALSE),"")</f>
        <v>7.7531199999999995E-2</v>
      </c>
      <c r="J323">
        <f t="shared" si="18"/>
        <v>124</v>
      </c>
      <c r="M323">
        <v>319</v>
      </c>
      <c r="N323" t="str">
        <f t="shared" si="19"/>
        <v/>
      </c>
      <c r="P323" s="20">
        <f t="shared" si="20"/>
        <v>8</v>
      </c>
      <c r="Q323" s="15" t="str">
        <f t="shared" si="17"/>
        <v/>
      </c>
    </row>
    <row r="324" spans="1:17" x14ac:dyDescent="0.25">
      <c r="A324" s="18">
        <v>321</v>
      </c>
      <c r="B324" t="str">
        <f>IFERROR(INDEX('Miljövärden urval för publ'!$A$2:$AA$475,MATCH($A324,'Miljövärden urval för publ'!$R$2:$R$476,0),1),"")</f>
        <v>Värmevärden AB</v>
      </c>
      <c r="C324" t="str">
        <f>IFERROR(INDEX('Miljövärden urval för publ'!$A$2:$AA$475,MATCH($A324,'Miljövärden urval för publ'!$R$2:$R$476,0),2),"")</f>
        <v>Delsbo</v>
      </c>
      <c r="D324">
        <f>IFERROR(VLOOKUP($C324,'Miljövärden urval för publ'!$B$2:$H$490,MATCH(D$4,'Miljövärden urval för publ'!$B$2:$H$2,0),FALSE),"")</f>
        <v>0.15307399999999999</v>
      </c>
      <c r="E324">
        <f>IFERROR(VLOOKUP($C324,'Miljövärden urval för publ'!$B$2:$H$490,MATCH(E$4,'Miljövärden urval för publ'!$B$2:$H$2,0),FALSE),"")</f>
        <v>24.354399999999998</v>
      </c>
      <c r="F324">
        <f>IFERROR(VLOOKUP($C324,'Miljövärden urval för publ'!$B$2:$H$490,MATCH(F$4,'Miljövärden urval för publ'!$B$2:$H$2,0),FALSE),"")</f>
        <v>8.4132400000000001</v>
      </c>
      <c r="G324">
        <f>IFERROR(VLOOKUP($C324,'Miljövärden urval för publ'!$B$2:$H$490,MATCH(G$4,'Miljövärden urval för publ'!$B$2:$H$2,0),FALSE),"")</f>
        <v>4.22236E-2</v>
      </c>
      <c r="J324">
        <f t="shared" si="18"/>
        <v>124</v>
      </c>
      <c r="M324">
        <v>320</v>
      </c>
      <c r="N324" t="str">
        <f t="shared" si="19"/>
        <v/>
      </c>
      <c r="P324" s="20">
        <f t="shared" si="20"/>
        <v>8</v>
      </c>
      <c r="Q324" s="15" t="str">
        <f t="shared" si="17"/>
        <v/>
      </c>
    </row>
    <row r="325" spans="1:17" x14ac:dyDescent="0.25">
      <c r="A325" s="18">
        <v>322</v>
      </c>
      <c r="B325" t="str">
        <f>IFERROR(INDEX('Miljövärden urval för publ'!$A$2:$AA$475,MATCH($A325,'Miljövärden urval för publ'!$R$2:$R$476,0),1),"")</f>
        <v>Värmevärden AB</v>
      </c>
      <c r="C325" t="str">
        <f>IFERROR(INDEX('Miljövärden urval för publ'!$A$2:$AA$475,MATCH($A325,'Miljövärden urval för publ'!$R$2:$R$476,0),2),"")</f>
        <v>Grums</v>
      </c>
      <c r="D325">
        <f>IFERROR(VLOOKUP($C325,'Miljövärden urval för publ'!$B$2:$H$490,MATCH(D$4,'Miljövärden urval för publ'!$B$2:$H$2,0),FALSE),"")</f>
        <v>8.2866599999999999E-2</v>
      </c>
      <c r="E325">
        <f>IFERROR(VLOOKUP($C325,'Miljövärden urval för publ'!$B$2:$H$490,MATCH(E$4,'Miljövärden urval för publ'!$B$2:$H$2,0),FALSE),"")</f>
        <v>18.806100000000001</v>
      </c>
      <c r="F325">
        <f>IFERROR(VLOOKUP($C325,'Miljövärden urval för publ'!$B$2:$H$490,MATCH(F$4,'Miljövärden urval för publ'!$B$2:$H$2,0),FALSE),"")</f>
        <v>1.93527</v>
      </c>
      <c r="G325">
        <f>IFERROR(VLOOKUP($C325,'Miljövärden urval för publ'!$B$2:$H$490,MATCH(G$4,'Miljövärden urval för publ'!$B$2:$H$2,0),FALSE),"")</f>
        <v>5.5286599999999998E-2</v>
      </c>
      <c r="J325">
        <f t="shared" si="18"/>
        <v>124</v>
      </c>
      <c r="M325">
        <v>321</v>
      </c>
      <c r="N325" t="str">
        <f t="shared" si="19"/>
        <v/>
      </c>
      <c r="P325" s="20">
        <f t="shared" si="20"/>
        <v>8</v>
      </c>
      <c r="Q325" s="15" t="str">
        <f t="shared" ref="Q325:Q388" si="21">IF(B325=$R$2,C325,"")</f>
        <v/>
      </c>
    </row>
    <row r="326" spans="1:17" x14ac:dyDescent="0.25">
      <c r="A326" s="18">
        <v>323</v>
      </c>
      <c r="B326" t="str">
        <f>IFERROR(INDEX('Miljövärden urval för publ'!$A$2:$AA$475,MATCH($A326,'Miljövärden urval för publ'!$R$2:$R$476,0),1),"")</f>
        <v>Värmevärden AB</v>
      </c>
      <c r="C326" t="str">
        <f>IFERROR(INDEX('Miljövärden urval för publ'!$A$2:$AA$475,MATCH($A326,'Miljövärden urval för publ'!$R$2:$R$476,0),2),"")</f>
        <v>Grythyttan</v>
      </c>
      <c r="D326">
        <f>IFERROR(VLOOKUP($C326,'Miljövärden urval för publ'!$B$2:$H$490,MATCH(D$4,'Miljövärden urval för publ'!$B$2:$H$2,0),FALSE),"")</f>
        <v>0.39331199999999999</v>
      </c>
      <c r="E326">
        <f>IFERROR(VLOOKUP($C326,'Miljövärden urval för publ'!$B$2:$H$490,MATCH(E$4,'Miljövärden urval för publ'!$B$2:$H$2,0),FALSE),"")</f>
        <v>37.699100000000001</v>
      </c>
      <c r="F326">
        <f>IFERROR(VLOOKUP($C326,'Miljövärden urval för publ'!$B$2:$H$490,MATCH(F$4,'Miljövärden urval för publ'!$B$2:$H$2,0),FALSE),"")</f>
        <v>19.238800000000001</v>
      </c>
      <c r="G326">
        <f>IFERROR(VLOOKUP($C326,'Miljövärden urval för publ'!$B$2:$H$490,MATCH(G$4,'Miljövärden urval för publ'!$B$2:$H$2,0),FALSE),"")</f>
        <v>6.8756700000000004E-2</v>
      </c>
      <c r="J326">
        <f t="shared" ref="J326:J369" si="22">IF(B326=B325,J325,J325+1)</f>
        <v>124</v>
      </c>
      <c r="M326">
        <v>322</v>
      </c>
      <c r="N326" t="str">
        <f t="shared" ref="N326:N389" si="23">IFERROR(INDEX($B$4:$J$487,MATCH(M326,$J$4:$J$369,0),1),"")</f>
        <v/>
      </c>
      <c r="P326" s="20">
        <f t="shared" ref="P326:P389" si="24">IF(Q326="",P325,P325+1)</f>
        <v>8</v>
      </c>
      <c r="Q326" s="15" t="str">
        <f t="shared" si="21"/>
        <v/>
      </c>
    </row>
    <row r="327" spans="1:17" x14ac:dyDescent="0.25">
      <c r="A327" s="18">
        <v>324</v>
      </c>
      <c r="B327" t="str">
        <f>IFERROR(INDEX('Miljövärden urval för publ'!$A$2:$AA$475,MATCH($A327,'Miljövärden urval för publ'!$R$2:$R$476,0),1),"")</f>
        <v>Värmevärden AB</v>
      </c>
      <c r="C327" t="str">
        <f>IFERROR(INDEX('Miljövärden urval för publ'!$A$2:$AA$475,MATCH($A327,'Miljövärden urval för publ'!$R$2:$R$476,0),2),"")</f>
        <v>Hofors(Värmevärden)</v>
      </c>
      <c r="D327">
        <f>IFERROR(VLOOKUP($C327,'Miljövärden urval för publ'!$B$2:$H$490,MATCH(D$4,'Miljövärden urval för publ'!$B$2:$H$2,0),FALSE),"")</f>
        <v>9.8141999999999993E-2</v>
      </c>
      <c r="E327">
        <f>IFERROR(VLOOKUP($C327,'Miljövärden urval för publ'!$B$2:$H$490,MATCH(E$4,'Miljövärden urval för publ'!$B$2:$H$2,0),FALSE),"")</f>
        <v>5.61693</v>
      </c>
      <c r="F327">
        <f>IFERROR(VLOOKUP($C327,'Miljövärden urval för publ'!$B$2:$H$490,MATCH(F$4,'Miljövärden urval för publ'!$B$2:$H$2,0),FALSE),"")</f>
        <v>4.1431399999999998</v>
      </c>
      <c r="G327">
        <f>IFERROR(VLOOKUP($C327,'Miljövärden urval för publ'!$B$2:$H$490,MATCH(G$4,'Miljövärden urval för publ'!$B$2:$H$2,0),FALSE),"")</f>
        <v>8.2198600000000003E-4</v>
      </c>
      <c r="J327">
        <f t="shared" si="22"/>
        <v>124</v>
      </c>
      <c r="M327">
        <v>323</v>
      </c>
      <c r="N327" t="str">
        <f t="shared" si="23"/>
        <v/>
      </c>
      <c r="P327" s="20">
        <f t="shared" si="24"/>
        <v>8</v>
      </c>
      <c r="Q327" s="15" t="str">
        <f t="shared" si="21"/>
        <v/>
      </c>
    </row>
    <row r="328" spans="1:17" x14ac:dyDescent="0.25">
      <c r="A328" s="18">
        <v>325</v>
      </c>
      <c r="B328" t="str">
        <f>IFERROR(INDEX('Miljövärden urval för publ'!$A$2:$AA$475,MATCH($A328,'Miljövärden urval för publ'!$R$2:$R$476,0),1),"")</f>
        <v>Värmevärden AB</v>
      </c>
      <c r="C328" t="str">
        <f>IFERROR(INDEX('Miljövärden urval för publ'!$A$2:$AA$475,MATCH($A328,'Miljövärden urval för publ'!$R$2:$R$476,0),2),"")</f>
        <v>Hudiksvall</v>
      </c>
      <c r="D328">
        <f>IFERROR(VLOOKUP($C328,'Miljövärden urval för publ'!$B$2:$H$490,MATCH(D$4,'Miljövärden urval för publ'!$B$2:$H$2,0),FALSE),"")</f>
        <v>9.0529299999999993E-2</v>
      </c>
      <c r="E328">
        <f>IFERROR(VLOOKUP($C328,'Miljövärden urval för publ'!$B$2:$H$490,MATCH(E$4,'Miljövärden urval för publ'!$B$2:$H$2,0),FALSE),"")</f>
        <v>8.1923399999999997</v>
      </c>
      <c r="F328">
        <f>IFERROR(VLOOKUP($C328,'Miljövärden urval för publ'!$B$2:$H$490,MATCH(F$4,'Miljövärden urval för publ'!$B$2:$H$2,0),FALSE),"")</f>
        <v>5.4553900000000004</v>
      </c>
      <c r="G328">
        <f>IFERROR(VLOOKUP($C328,'Miljövärden urval för publ'!$B$2:$H$490,MATCH(G$4,'Miljövärden urval för publ'!$B$2:$H$2,0),FALSE),"")</f>
        <v>5.6424800000000001E-3</v>
      </c>
      <c r="J328">
        <f t="shared" si="22"/>
        <v>124</v>
      </c>
      <c r="M328">
        <v>324</v>
      </c>
      <c r="N328" t="str">
        <f t="shared" si="23"/>
        <v/>
      </c>
      <c r="P328" s="20">
        <f t="shared" si="24"/>
        <v>8</v>
      </c>
      <c r="Q328" s="15" t="str">
        <f t="shared" si="21"/>
        <v/>
      </c>
    </row>
    <row r="329" spans="1:17" x14ac:dyDescent="0.25">
      <c r="A329" s="18">
        <v>326</v>
      </c>
      <c r="B329" t="str">
        <f>IFERROR(INDEX('Miljövärden urval för publ'!$A$2:$AA$475,MATCH($A329,'Miljövärden urval för publ'!$R$2:$R$476,0),1),"")</f>
        <v>Värmevärden AB</v>
      </c>
      <c r="C329" t="str">
        <f>IFERROR(INDEX('Miljövärden urval för publ'!$A$2:$AA$475,MATCH($A329,'Miljövärden urval för publ'!$R$2:$R$476,0),2),"")</f>
        <v>Hällefors</v>
      </c>
      <c r="D329">
        <f>IFERROR(VLOOKUP($C329,'Miljövärden urval för publ'!$B$2:$H$490,MATCH(D$4,'Miljövärden urval för publ'!$B$2:$H$2,0),FALSE),"")</f>
        <v>0.27611200000000002</v>
      </c>
      <c r="E329">
        <f>IFERROR(VLOOKUP($C329,'Miljövärden urval för publ'!$B$2:$H$490,MATCH(E$4,'Miljövärden urval för publ'!$B$2:$H$2,0),FALSE),"")</f>
        <v>20.3307</v>
      </c>
      <c r="F329">
        <f>IFERROR(VLOOKUP($C329,'Miljövärden urval för publ'!$B$2:$H$490,MATCH(F$4,'Miljövärden urval för publ'!$B$2:$H$2,0),FALSE),"")</f>
        <v>8.1533999999999995</v>
      </c>
      <c r="G329">
        <f>IFERROR(VLOOKUP($C329,'Miljövärden urval för publ'!$B$2:$H$490,MATCH(G$4,'Miljövärden urval för publ'!$B$2:$H$2,0),FALSE),"")</f>
        <v>2.60833E-2</v>
      </c>
      <c r="J329">
        <f t="shared" si="22"/>
        <v>124</v>
      </c>
      <c r="M329">
        <v>325</v>
      </c>
      <c r="N329" t="str">
        <f t="shared" si="23"/>
        <v/>
      </c>
      <c r="P329" s="20">
        <f t="shared" si="24"/>
        <v>8</v>
      </c>
      <c r="Q329" s="15" t="str">
        <f t="shared" si="21"/>
        <v/>
      </c>
    </row>
    <row r="330" spans="1:17" x14ac:dyDescent="0.25">
      <c r="A330" s="18">
        <v>327</v>
      </c>
      <c r="B330" t="str">
        <f>IFERROR(INDEX('Miljövärden urval för publ'!$A$2:$AA$475,MATCH($A330,'Miljövärden urval för publ'!$R$2:$R$476,0),1),"")</f>
        <v>Värmevärden AB</v>
      </c>
      <c r="C330" t="str">
        <f>IFERROR(INDEX('Miljövärden urval för publ'!$A$2:$AA$475,MATCH($A330,'Miljövärden urval för publ'!$R$2:$R$476,0),2),"")</f>
        <v>Iggesund</v>
      </c>
      <c r="D330">
        <f>IFERROR(VLOOKUP($C330,'Miljövärden urval för publ'!$B$2:$H$490,MATCH(D$4,'Miljövärden urval för publ'!$B$2:$H$2,0),FALSE),"")</f>
        <v>6.4517599999999994E-2</v>
      </c>
      <c r="E330">
        <f>IFERROR(VLOOKUP($C330,'Miljövärden urval för publ'!$B$2:$H$490,MATCH(E$4,'Miljövärden urval för publ'!$B$2:$H$2,0),FALSE),"")</f>
        <v>15.71</v>
      </c>
      <c r="F330">
        <f>IFERROR(VLOOKUP($C330,'Miljövärden urval för publ'!$B$2:$H$490,MATCH(F$4,'Miljövärden urval för publ'!$B$2:$H$2,0),FALSE),"")</f>
        <v>3.0036999999999998</v>
      </c>
      <c r="G330">
        <f>IFERROR(VLOOKUP($C330,'Miljövärden urval för publ'!$B$2:$H$490,MATCH(G$4,'Miljövärden urval för publ'!$B$2:$H$2,0),FALSE),"")</f>
        <v>4.1285299999999997E-2</v>
      </c>
      <c r="J330">
        <f t="shared" si="22"/>
        <v>124</v>
      </c>
      <c r="M330">
        <v>326</v>
      </c>
      <c r="N330" t="str">
        <f t="shared" si="23"/>
        <v/>
      </c>
      <c r="P330" s="20">
        <f t="shared" si="24"/>
        <v>8</v>
      </c>
      <c r="Q330" s="15" t="str">
        <f t="shared" si="21"/>
        <v/>
      </c>
    </row>
    <row r="331" spans="1:17" x14ac:dyDescent="0.25">
      <c r="A331" s="18">
        <v>328</v>
      </c>
      <c r="B331" t="str">
        <f>IFERROR(INDEX('Miljövärden urval för publ'!$A$2:$AA$475,MATCH($A331,'Miljövärden urval för publ'!$R$2:$R$476,0),1),"")</f>
        <v>Värmevärden AB</v>
      </c>
      <c r="C331" t="str">
        <f>IFERROR(INDEX('Miljövärden urval för publ'!$A$2:$AA$475,MATCH($A331,'Miljövärden urval för publ'!$R$2:$R$476,0),2),"")</f>
        <v>Kopparberg</v>
      </c>
      <c r="D331">
        <f>IFERROR(VLOOKUP($C331,'Miljövärden urval för publ'!$B$2:$H$490,MATCH(D$4,'Miljövärden urval för publ'!$B$2:$H$2,0),FALSE),"")</f>
        <v>0.23799400000000001</v>
      </c>
      <c r="E331">
        <f>IFERROR(VLOOKUP($C331,'Miljövärden urval för publ'!$B$2:$H$490,MATCH(E$4,'Miljövärden urval för publ'!$B$2:$H$2,0),FALSE),"")</f>
        <v>20.7255</v>
      </c>
      <c r="F331">
        <f>IFERROR(VLOOKUP($C331,'Miljövärden urval för publ'!$B$2:$H$490,MATCH(F$4,'Miljövärden urval för publ'!$B$2:$H$2,0),FALSE),"")</f>
        <v>9.4909400000000002</v>
      </c>
      <c r="G331">
        <f>IFERROR(VLOOKUP($C331,'Miljövärden urval för publ'!$B$2:$H$490,MATCH(G$4,'Miljövärden urval för publ'!$B$2:$H$2,0),FALSE),"")</f>
        <v>2.7253400000000001E-2</v>
      </c>
      <c r="J331">
        <f t="shared" si="22"/>
        <v>124</v>
      </c>
      <c r="M331">
        <v>327</v>
      </c>
      <c r="N331" t="str">
        <f t="shared" si="23"/>
        <v/>
      </c>
      <c r="P331" s="20">
        <f t="shared" si="24"/>
        <v>8</v>
      </c>
      <c r="Q331" s="15" t="str">
        <f t="shared" si="21"/>
        <v/>
      </c>
    </row>
    <row r="332" spans="1:17" x14ac:dyDescent="0.25">
      <c r="A332" s="18">
        <v>329</v>
      </c>
      <c r="B332" t="str">
        <f>IFERROR(INDEX('Miljövärden urval för publ'!$A$2:$AA$475,MATCH($A332,'Miljövärden urval för publ'!$R$2:$R$476,0),1),"")</f>
        <v>Värmevärden AB</v>
      </c>
      <c r="C332" t="str">
        <f>IFERROR(INDEX('Miljövärden urval för publ'!$A$2:$AA$475,MATCH($A332,'Miljövärden urval för publ'!$R$2:$R$476,0),2),"")</f>
        <v>Kristinehamn(Värmevärden)</v>
      </c>
      <c r="D332">
        <f>IFERROR(VLOOKUP($C332,'Miljövärden urval för publ'!$B$2:$H$490,MATCH(D$4,'Miljövärden urval för publ'!$B$2:$H$2,0),FALSE),"")</f>
        <v>0.103976</v>
      </c>
      <c r="E332">
        <f>IFERROR(VLOOKUP($C332,'Miljövärden urval för publ'!$B$2:$H$490,MATCH(E$4,'Miljövärden urval för publ'!$B$2:$H$2,0),FALSE),"")</f>
        <v>16.072399999999998</v>
      </c>
      <c r="F332">
        <f>IFERROR(VLOOKUP($C332,'Miljövärden urval för publ'!$B$2:$H$490,MATCH(F$4,'Miljövärden urval för publ'!$B$2:$H$2,0),FALSE),"")</f>
        <v>7.2025100000000002</v>
      </c>
      <c r="G332">
        <f>IFERROR(VLOOKUP($C332,'Miljövärden urval för publ'!$B$2:$H$490,MATCH(G$4,'Miljövärden urval för publ'!$B$2:$H$2,0),FALSE),"")</f>
        <v>2.27546E-2</v>
      </c>
      <c r="J332">
        <f t="shared" si="22"/>
        <v>124</v>
      </c>
      <c r="M332">
        <v>328</v>
      </c>
      <c r="N332" t="str">
        <f t="shared" si="23"/>
        <v/>
      </c>
      <c r="P332" s="20">
        <f t="shared" si="24"/>
        <v>8</v>
      </c>
      <c r="Q332" s="15" t="str">
        <f t="shared" si="21"/>
        <v/>
      </c>
    </row>
    <row r="333" spans="1:17" x14ac:dyDescent="0.25">
      <c r="A333" s="18">
        <v>330</v>
      </c>
      <c r="B333" t="str">
        <f>IFERROR(INDEX('Miljövärden urval för publ'!$A$2:$AA$475,MATCH($A333,'Miljövärden urval för publ'!$R$2:$R$476,0),1),"")</f>
        <v>Värmevärden AB</v>
      </c>
      <c r="C333" t="str">
        <f>IFERROR(INDEX('Miljövärden urval för publ'!$A$2:$AA$475,MATCH($A333,'Miljövärden urval för publ'!$R$2:$R$476,0),2),"")</f>
        <v>Nynäshamn</v>
      </c>
      <c r="D333">
        <f>IFERROR(VLOOKUP($C333,'Miljövärden urval för publ'!$B$2:$H$490,MATCH(D$4,'Miljövärden urval för publ'!$B$2:$H$2,0),FALSE),"")</f>
        <v>6.9449899999999995E-2</v>
      </c>
      <c r="E333">
        <f>IFERROR(VLOOKUP($C333,'Miljövärden urval för publ'!$B$2:$H$490,MATCH(E$4,'Miljövärden urval för publ'!$B$2:$H$2,0),FALSE),"")</f>
        <v>4.0171099999999997</v>
      </c>
      <c r="F333">
        <f>IFERROR(VLOOKUP($C333,'Miljövärden urval för publ'!$B$2:$H$490,MATCH(F$4,'Miljövärden urval för publ'!$B$2:$H$2,0),FALSE),"")</f>
        <v>0.86470000000000002</v>
      </c>
      <c r="G333">
        <f>IFERROR(VLOOKUP($C333,'Miljövärden urval för publ'!$B$2:$H$490,MATCH(G$4,'Miljövärden urval för publ'!$B$2:$H$2,0),FALSE),"")</f>
        <v>7.3446199999999996E-3</v>
      </c>
      <c r="J333">
        <f t="shared" si="22"/>
        <v>124</v>
      </c>
      <c r="M333">
        <v>329</v>
      </c>
      <c r="N333" t="str">
        <f t="shared" si="23"/>
        <v/>
      </c>
      <c r="P333" s="20">
        <f t="shared" si="24"/>
        <v>8</v>
      </c>
      <c r="Q333" s="15" t="str">
        <f t="shared" si="21"/>
        <v/>
      </c>
    </row>
    <row r="334" spans="1:17" x14ac:dyDescent="0.25">
      <c r="A334" s="18">
        <v>331</v>
      </c>
      <c r="B334" t="str">
        <f>IFERROR(INDEX('Miljövärden urval för publ'!$A$2:$AA$475,MATCH($A334,'Miljövärden urval för publ'!$R$2:$R$476,0),1),"")</f>
        <v>Värmevärden AB</v>
      </c>
      <c r="C334" t="str">
        <f>IFERROR(INDEX('Miljövärden urval för publ'!$A$2:$AA$475,MATCH($A334,'Miljövärden urval för publ'!$R$2:$R$476,0),2),"")</f>
        <v>Stöllet</v>
      </c>
      <c r="D334">
        <f>IFERROR(VLOOKUP($C334,'Miljövärden urval för publ'!$B$2:$H$490,MATCH(D$4,'Miljövärden urval för publ'!$B$2:$H$2,0),FALSE),"")</f>
        <v>0.25644499999999998</v>
      </c>
      <c r="E334">
        <f>IFERROR(VLOOKUP($C334,'Miljövärden urval för publ'!$B$2:$H$490,MATCH(E$4,'Miljövärden urval för publ'!$B$2:$H$2,0),FALSE),"")</f>
        <v>14.487</v>
      </c>
      <c r="F334">
        <f>IFERROR(VLOOKUP($C334,'Miljövärden urval för publ'!$B$2:$H$490,MATCH(F$4,'Miljövärden urval för publ'!$B$2:$H$2,0),FALSE),"")</f>
        <v>19.877800000000001</v>
      </c>
      <c r="G334">
        <f>IFERROR(VLOOKUP($C334,'Miljövärden urval för publ'!$B$2:$H$490,MATCH(G$4,'Miljövärden urval för publ'!$B$2:$H$2,0),FALSE),"")</f>
        <v>1.3905000000000001E-2</v>
      </c>
      <c r="J334">
        <f t="shared" si="22"/>
        <v>124</v>
      </c>
      <c r="M334">
        <v>330</v>
      </c>
      <c r="N334" t="str">
        <f t="shared" si="23"/>
        <v/>
      </c>
      <c r="P334" s="20">
        <f t="shared" si="24"/>
        <v>8</v>
      </c>
      <c r="Q334" s="15" t="str">
        <f t="shared" si="21"/>
        <v/>
      </c>
    </row>
    <row r="335" spans="1:17" x14ac:dyDescent="0.25">
      <c r="A335" s="18">
        <v>332</v>
      </c>
      <c r="B335" t="str">
        <f>IFERROR(INDEX('Miljövärden urval för publ'!$A$2:$AA$475,MATCH($A335,'Miljövärden urval för publ'!$R$2:$R$476,0),1),"")</f>
        <v>Värmevärden AB</v>
      </c>
      <c r="C335" t="str">
        <f>IFERROR(INDEX('Miljövärden urval för publ'!$A$2:$AA$475,MATCH($A335,'Miljövärden urval för publ'!$R$2:$R$476,0),2),"")</f>
        <v xml:space="preserve">Säffle </v>
      </c>
      <c r="D335">
        <f>IFERROR(VLOOKUP($C335,'Miljövärden urval för publ'!$B$2:$H$490,MATCH(D$4,'Miljövärden urval för publ'!$B$2:$H$2,0),FALSE),"")</f>
        <v>0.25554900000000003</v>
      </c>
      <c r="E335">
        <f>IFERROR(VLOOKUP($C335,'Miljövärden urval för publ'!$B$2:$H$490,MATCH(E$4,'Miljövärden urval för publ'!$B$2:$H$2,0),FALSE),"")</f>
        <v>25.7865</v>
      </c>
      <c r="F335">
        <f>IFERROR(VLOOKUP($C335,'Miljövärden urval för publ'!$B$2:$H$490,MATCH(F$4,'Miljövärden urval för publ'!$B$2:$H$2,0),FALSE),"")</f>
        <v>9.7873400000000004</v>
      </c>
      <c r="G335">
        <f>IFERROR(VLOOKUP($C335,'Miljövärden urval för publ'!$B$2:$H$490,MATCH(G$4,'Miljövärden urval för publ'!$B$2:$H$2,0),FALSE),"")</f>
        <v>6.2139899999999998E-2</v>
      </c>
      <c r="J335">
        <f t="shared" si="22"/>
        <v>124</v>
      </c>
      <c r="M335">
        <v>331</v>
      </c>
      <c r="N335" t="str">
        <f t="shared" si="23"/>
        <v/>
      </c>
      <c r="P335" s="20">
        <f t="shared" si="24"/>
        <v>8</v>
      </c>
      <c r="Q335" s="15" t="str">
        <f t="shared" si="21"/>
        <v/>
      </c>
    </row>
    <row r="336" spans="1:17" x14ac:dyDescent="0.25">
      <c r="A336" s="18">
        <v>333</v>
      </c>
      <c r="B336" t="str">
        <f>IFERROR(INDEX('Miljövärden urval för publ'!$A$2:$AA$475,MATCH($A336,'Miljövärden urval för publ'!$R$2:$R$476,0),1),"")</f>
        <v>Värmevärden AB</v>
      </c>
      <c r="C336" t="str">
        <f>IFERROR(INDEX('Miljövärden urval för publ'!$A$2:$AA$475,MATCH($A336,'Miljövärden urval för publ'!$R$2:$R$476,0),2),"")</f>
        <v>Sörforsa</v>
      </c>
      <c r="D336">
        <f>IFERROR(VLOOKUP($C336,'Miljövärden urval för publ'!$B$2:$H$490,MATCH(D$4,'Miljövärden urval för publ'!$B$2:$H$2,0),FALSE),"")</f>
        <v>0.115436</v>
      </c>
      <c r="E336">
        <f>IFERROR(VLOOKUP($C336,'Miljövärden urval för publ'!$B$2:$H$490,MATCH(E$4,'Miljövärden urval för publ'!$B$2:$H$2,0),FALSE),"")</f>
        <v>23.261099999999999</v>
      </c>
      <c r="F336">
        <f>IFERROR(VLOOKUP($C336,'Miljövärden urval för publ'!$B$2:$H$490,MATCH(F$4,'Miljövärden urval för publ'!$B$2:$H$2,0),FALSE),"")</f>
        <v>9.6545199999999998</v>
      </c>
      <c r="G336">
        <f>IFERROR(VLOOKUP($C336,'Miljövärden urval för publ'!$B$2:$H$490,MATCH(G$4,'Miljövärden urval för publ'!$B$2:$H$2,0),FALSE),"")</f>
        <v>3.3770099999999997E-2</v>
      </c>
      <c r="J336">
        <f t="shared" si="22"/>
        <v>124</v>
      </c>
      <c r="M336">
        <v>332</v>
      </c>
      <c r="N336" t="str">
        <f t="shared" si="23"/>
        <v/>
      </c>
      <c r="P336" s="20">
        <f t="shared" si="24"/>
        <v>8</v>
      </c>
      <c r="Q336" s="15" t="str">
        <f t="shared" si="21"/>
        <v/>
      </c>
    </row>
    <row r="337" spans="1:17" x14ac:dyDescent="0.25">
      <c r="A337" s="18">
        <v>334</v>
      </c>
      <c r="B337" t="str">
        <f>IFERROR(INDEX('Miljövärden urval för publ'!$A$2:$AA$475,MATCH($A337,'Miljövärden urval för publ'!$R$2:$R$476,0),1),"")</f>
        <v>Värmevärden AB</v>
      </c>
      <c r="C337" t="str">
        <f>IFERROR(INDEX('Miljövärden urval för publ'!$A$2:$AA$475,MATCH($A337,'Miljövärden urval för publ'!$R$2:$R$476,0),2),"")</f>
        <v>Torsby</v>
      </c>
      <c r="D337">
        <f>IFERROR(VLOOKUP($C337,'Miljövärden urval för publ'!$B$2:$H$490,MATCH(D$4,'Miljövärden urval för publ'!$B$2:$H$2,0),FALSE),"")</f>
        <v>4.27067E-2</v>
      </c>
      <c r="E337">
        <f>IFERROR(VLOOKUP($C337,'Miljövärden urval för publ'!$B$2:$H$490,MATCH(E$4,'Miljövärden urval för publ'!$B$2:$H$2,0),FALSE),"")</f>
        <v>11.6944</v>
      </c>
      <c r="F337">
        <f>IFERROR(VLOOKUP($C337,'Miljövärden urval för publ'!$B$2:$H$490,MATCH(F$4,'Miljövärden urval för publ'!$B$2:$H$2,0),FALSE),"")</f>
        <v>7.0968499999999999</v>
      </c>
      <c r="G337">
        <f>IFERROR(VLOOKUP($C337,'Miljövärden urval för publ'!$B$2:$H$490,MATCH(G$4,'Miljövärden urval för publ'!$B$2:$H$2,0),FALSE),"")</f>
        <v>8.7188500000000002E-3</v>
      </c>
      <c r="J337">
        <f t="shared" si="22"/>
        <v>124</v>
      </c>
      <c r="M337">
        <v>333</v>
      </c>
      <c r="N337" t="str">
        <f t="shared" si="23"/>
        <v/>
      </c>
      <c r="P337" s="20">
        <f t="shared" si="24"/>
        <v>8</v>
      </c>
      <c r="Q337" s="15" t="str">
        <f t="shared" si="21"/>
        <v/>
      </c>
    </row>
    <row r="338" spans="1:17" x14ac:dyDescent="0.25">
      <c r="A338" s="18">
        <v>335</v>
      </c>
      <c r="B338" t="str">
        <f>IFERROR(INDEX('Miljövärden urval för publ'!$A$2:$AA$475,MATCH($A338,'Miljövärden urval för publ'!$R$2:$R$476,0),1),"")</f>
        <v>Värnamo Energi AB</v>
      </c>
      <c r="C338" t="str">
        <f>IFERROR(INDEX('Miljövärden urval för publ'!$A$2:$AA$475,MATCH($A338,'Miljövärden urval för publ'!$R$2:$R$476,0),2),"")</f>
        <v>Rydaholm</v>
      </c>
      <c r="D338">
        <f>IFERROR(VLOOKUP($C338,'Miljövärden urval för publ'!$B$2:$H$490,MATCH(D$4,'Miljövärden urval för publ'!$B$2:$H$2,0),FALSE),"")</f>
        <v>0.112193</v>
      </c>
      <c r="E338">
        <f>IFERROR(VLOOKUP($C338,'Miljövärden urval för publ'!$B$2:$H$490,MATCH(E$4,'Miljövärden urval för publ'!$B$2:$H$2,0),FALSE),"")</f>
        <v>23.061299999999999</v>
      </c>
      <c r="F338">
        <f>IFERROR(VLOOKUP($C338,'Miljövärden urval för publ'!$B$2:$H$490,MATCH(F$4,'Miljövärden urval för publ'!$B$2:$H$2,0),FALSE),"")</f>
        <v>9.9549599999999998</v>
      </c>
      <c r="G338">
        <f>IFERROR(VLOOKUP($C338,'Miljövärden urval för publ'!$B$2:$H$490,MATCH(G$4,'Miljövärden urval för publ'!$B$2:$H$2,0),FALSE),"")</f>
        <v>8.8291800000000007E-3</v>
      </c>
      <c r="J338">
        <f t="shared" si="22"/>
        <v>125</v>
      </c>
      <c r="M338">
        <v>334</v>
      </c>
      <c r="N338" t="str">
        <f t="shared" si="23"/>
        <v/>
      </c>
      <c r="P338" s="20">
        <f t="shared" si="24"/>
        <v>8</v>
      </c>
      <c r="Q338" s="15" t="str">
        <f t="shared" si="21"/>
        <v/>
      </c>
    </row>
    <row r="339" spans="1:17" x14ac:dyDescent="0.25">
      <c r="A339" s="18">
        <v>336</v>
      </c>
      <c r="B339" t="str">
        <f>IFERROR(INDEX('Miljövärden urval för publ'!$A$2:$AA$475,MATCH($A339,'Miljövärden urval för publ'!$R$2:$R$476,0),1),"")</f>
        <v>Värnamo Energi AB</v>
      </c>
      <c r="C339" t="str">
        <f>IFERROR(INDEX('Miljövärden urval för publ'!$A$2:$AA$475,MATCH($A339,'Miljövärden urval för publ'!$R$2:$R$476,0),2),"")</f>
        <v>Värnamo</v>
      </c>
      <c r="D339">
        <f>IFERROR(VLOOKUP($C339,'Miljövärden urval för publ'!$B$2:$H$490,MATCH(D$4,'Miljövärden urval för publ'!$B$2:$H$2,0),FALSE),"")</f>
        <v>8.1973799999999999E-2</v>
      </c>
      <c r="E339">
        <f>IFERROR(VLOOKUP($C339,'Miljövärden urval för publ'!$B$2:$H$490,MATCH(E$4,'Miljövärden urval för publ'!$B$2:$H$2,0),FALSE),"")</f>
        <v>12.704000000000001</v>
      </c>
      <c r="F339">
        <f>IFERROR(VLOOKUP($C339,'Miljövärden urval för publ'!$B$2:$H$490,MATCH(F$4,'Miljövärden urval för publ'!$B$2:$H$2,0),FALSE),"")</f>
        <v>7.3138500000000004</v>
      </c>
      <c r="G339">
        <f>IFERROR(VLOOKUP($C339,'Miljövärden urval för publ'!$B$2:$H$490,MATCH(G$4,'Miljövärden urval för publ'!$B$2:$H$2,0),FALSE),"")</f>
        <v>9.9333900000000003E-3</v>
      </c>
      <c r="J339">
        <f t="shared" si="22"/>
        <v>125</v>
      </c>
      <c r="M339">
        <v>335</v>
      </c>
      <c r="N339" t="str">
        <f t="shared" si="23"/>
        <v/>
      </c>
      <c r="P339" s="20">
        <f t="shared" si="24"/>
        <v>8</v>
      </c>
      <c r="Q339" s="15" t="str">
        <f t="shared" si="21"/>
        <v/>
      </c>
    </row>
    <row r="340" spans="1:17" x14ac:dyDescent="0.25">
      <c r="A340" s="18">
        <v>337</v>
      </c>
      <c r="B340" t="str">
        <f>IFERROR(INDEX('Miljövärden urval för publ'!$A$2:$AA$475,MATCH($A340,'Miljövärden urval för publ'!$R$2:$R$476,0),1),"")</f>
        <v>Västerbergslagens Energi AB</v>
      </c>
      <c r="C340" t="str">
        <f>IFERROR(INDEX('Miljövärden urval för publ'!$A$2:$AA$475,MATCH($A340,'Miljövärden urval för publ'!$R$2:$R$476,0),2),"")</f>
        <v>Fagersta</v>
      </c>
      <c r="D340">
        <f>IFERROR(VLOOKUP($C340,'Miljövärden urval för publ'!$B$2:$H$490,MATCH(D$4,'Miljövärden urval för publ'!$B$2:$H$2,0),FALSE),"")</f>
        <v>9.2006099999999993E-2</v>
      </c>
      <c r="E340">
        <f>IFERROR(VLOOKUP($C340,'Miljövärden urval för publ'!$B$2:$H$490,MATCH(E$4,'Miljövärden urval för publ'!$B$2:$H$2,0),FALSE),"")</f>
        <v>31.540500000000002</v>
      </c>
      <c r="F340">
        <f>IFERROR(VLOOKUP($C340,'Miljövärden urval för publ'!$B$2:$H$490,MATCH(F$4,'Miljövärden urval för publ'!$B$2:$H$2,0),FALSE),"")</f>
        <v>8.2131399999999992</v>
      </c>
      <c r="G340">
        <f>IFERROR(VLOOKUP($C340,'Miljövärden urval för publ'!$B$2:$H$490,MATCH(G$4,'Miljövärden urval för publ'!$B$2:$H$2,0),FALSE),"")</f>
        <v>1.6155500000000001E-3</v>
      </c>
      <c r="J340">
        <f t="shared" si="22"/>
        <v>126</v>
      </c>
      <c r="M340">
        <v>336</v>
      </c>
      <c r="N340" t="str">
        <f t="shared" si="23"/>
        <v/>
      </c>
      <c r="P340" s="20">
        <f t="shared" si="24"/>
        <v>8</v>
      </c>
      <c r="Q340" s="15" t="str">
        <f t="shared" si="21"/>
        <v/>
      </c>
    </row>
    <row r="341" spans="1:17" x14ac:dyDescent="0.25">
      <c r="A341" s="18">
        <v>338</v>
      </c>
      <c r="B341" t="str">
        <f>IFERROR(INDEX('Miljövärden urval för publ'!$A$2:$AA$475,MATCH($A341,'Miljövärden urval för publ'!$R$2:$R$476,0),1),"")</f>
        <v>Västerbergslagens Energi AB</v>
      </c>
      <c r="C341" t="str">
        <f>IFERROR(INDEX('Miljövärden urval för publ'!$A$2:$AA$475,MATCH($A341,'Miljövärden urval för publ'!$R$2:$R$476,0),2),"")</f>
        <v>Grängesberg</v>
      </c>
      <c r="D341">
        <f>IFERROR(VLOOKUP($C341,'Miljövärden urval för publ'!$B$2:$H$490,MATCH(D$4,'Miljövärden urval för publ'!$B$2:$H$2,0),FALSE),"")</f>
        <v>0.124323</v>
      </c>
      <c r="E341">
        <f>IFERROR(VLOOKUP($C341,'Miljövärden urval för publ'!$B$2:$H$490,MATCH(E$4,'Miljövärden urval för publ'!$B$2:$H$2,0),FALSE),"")</f>
        <v>31.800999999999998</v>
      </c>
      <c r="F341">
        <f>IFERROR(VLOOKUP($C341,'Miljövärden urval för publ'!$B$2:$H$490,MATCH(F$4,'Miljövärden urval för publ'!$B$2:$H$2,0),FALSE),"")</f>
        <v>9.8265600000000006</v>
      </c>
      <c r="G341">
        <f>IFERROR(VLOOKUP($C341,'Miljövärden urval för publ'!$B$2:$H$490,MATCH(G$4,'Miljövärden urval för publ'!$B$2:$H$2,0),FALSE),"")</f>
        <v>6.13048E-2</v>
      </c>
      <c r="J341">
        <f t="shared" si="22"/>
        <v>126</v>
      </c>
      <c r="M341">
        <v>337</v>
      </c>
      <c r="N341" t="str">
        <f t="shared" si="23"/>
        <v/>
      </c>
      <c r="P341" s="20">
        <f t="shared" si="24"/>
        <v>8</v>
      </c>
      <c r="Q341" s="15" t="str">
        <f t="shared" si="21"/>
        <v/>
      </c>
    </row>
    <row r="342" spans="1:17" x14ac:dyDescent="0.25">
      <c r="A342" s="18">
        <v>339</v>
      </c>
      <c r="B342" t="str">
        <f>IFERROR(INDEX('Miljövärden urval för publ'!$A$2:$AA$475,MATCH($A342,'Miljövärden urval för publ'!$R$2:$R$476,0),1),"")</f>
        <v>Västerbergslagens Energi AB</v>
      </c>
      <c r="C342" t="str">
        <f>IFERROR(INDEX('Miljövärden urval för publ'!$A$2:$AA$475,MATCH($A342,'Miljövärden urval för publ'!$R$2:$R$476,0),2),"")</f>
        <v>Ludvika</v>
      </c>
      <c r="D342">
        <f>IFERROR(VLOOKUP($C342,'Miljövärden urval för publ'!$B$2:$H$490,MATCH(D$4,'Miljövärden urval för publ'!$B$2:$H$2,0),FALSE),"")</f>
        <v>6.0387499999999997E-2</v>
      </c>
      <c r="E342">
        <f>IFERROR(VLOOKUP($C342,'Miljövärden urval för publ'!$B$2:$H$490,MATCH(E$4,'Miljövärden urval för publ'!$B$2:$H$2,0),FALSE),"")</f>
        <v>12.0806</v>
      </c>
      <c r="F342">
        <f>IFERROR(VLOOKUP($C342,'Miljövärden urval för publ'!$B$2:$H$490,MATCH(F$4,'Miljövärden urval för publ'!$B$2:$H$2,0),FALSE),"")</f>
        <v>4.0937700000000001</v>
      </c>
      <c r="G342">
        <f>IFERROR(VLOOKUP($C342,'Miljövärden urval för publ'!$B$2:$H$490,MATCH(G$4,'Miljövärden urval för publ'!$B$2:$H$2,0),FALSE),"")</f>
        <v>8.0569999999999999E-3</v>
      </c>
      <c r="J342">
        <f t="shared" si="22"/>
        <v>126</v>
      </c>
      <c r="M342">
        <v>338</v>
      </c>
      <c r="N342" t="str">
        <f t="shared" si="23"/>
        <v/>
      </c>
      <c r="P342" s="20">
        <f t="shared" si="24"/>
        <v>8</v>
      </c>
      <c r="Q342" s="15" t="str">
        <f t="shared" si="21"/>
        <v/>
      </c>
    </row>
    <row r="343" spans="1:17" x14ac:dyDescent="0.25">
      <c r="A343" s="18">
        <v>340</v>
      </c>
      <c r="B343" t="str">
        <f>IFERROR(INDEX('Miljövärden urval för publ'!$A$2:$AA$475,MATCH($A343,'Miljövärden urval för publ'!$R$2:$R$476,0),1),"")</f>
        <v>Västerbergslagens Energi AB</v>
      </c>
      <c r="C343" t="str">
        <f>IFERROR(INDEX('Miljövärden urval för publ'!$A$2:$AA$475,MATCH($A343,'Miljövärden urval för publ'!$R$2:$R$476,0),2),"")</f>
        <v>Norberg</v>
      </c>
      <c r="D343">
        <f>IFERROR(VLOOKUP($C343,'Miljövärden urval för publ'!$B$2:$H$490,MATCH(D$4,'Miljövärden urval för publ'!$B$2:$H$2,0),FALSE),"")</f>
        <v>9.7659399999999993E-2</v>
      </c>
      <c r="E343">
        <f>IFERROR(VLOOKUP($C343,'Miljövärden urval för publ'!$B$2:$H$490,MATCH(E$4,'Miljövärden urval för publ'!$B$2:$H$2,0),FALSE),"")</f>
        <v>15.3299</v>
      </c>
      <c r="F343">
        <f>IFERROR(VLOOKUP($C343,'Miljövärden urval för publ'!$B$2:$H$490,MATCH(F$4,'Miljövärden urval för publ'!$B$2:$H$2,0),FALSE),"")</f>
        <v>1.4915</v>
      </c>
      <c r="G343">
        <f>IFERROR(VLOOKUP($C343,'Miljövärden urval för publ'!$B$2:$H$490,MATCH(G$4,'Miljövärden urval för publ'!$B$2:$H$2,0),FALSE),"")</f>
        <v>2.5517399999999999E-2</v>
      </c>
      <c r="J343">
        <f t="shared" si="22"/>
        <v>126</v>
      </c>
      <c r="M343">
        <v>339</v>
      </c>
      <c r="N343" t="str">
        <f t="shared" si="23"/>
        <v/>
      </c>
      <c r="P343" s="20">
        <f t="shared" si="24"/>
        <v>8</v>
      </c>
      <c r="Q343" s="15" t="str">
        <f t="shared" si="21"/>
        <v/>
      </c>
    </row>
    <row r="344" spans="1:17" x14ac:dyDescent="0.25">
      <c r="A344" s="18">
        <v>341</v>
      </c>
      <c r="B344" t="str">
        <f>IFERROR(INDEX('Miljövärden urval för publ'!$A$2:$AA$475,MATCH($A344,'Miljövärden urval för publ'!$R$2:$R$476,0),1),"")</f>
        <v>Växjö Energi AB</v>
      </c>
      <c r="C344" t="str">
        <f>IFERROR(INDEX('Miljövärden urval för publ'!$A$2:$AA$475,MATCH($A344,'Miljövärden urval för publ'!$R$2:$R$476,0),2),"")</f>
        <v>Braås</v>
      </c>
      <c r="D344">
        <f>IFERROR(VLOOKUP($C344,'Miljövärden urval för publ'!$B$2:$H$490,MATCH(D$4,'Miljövärden urval för publ'!$B$2:$H$2,0),FALSE),"")</f>
        <v>6.1844200000000002E-2</v>
      </c>
      <c r="E344">
        <f>IFERROR(VLOOKUP($C344,'Miljövärden urval för publ'!$B$2:$H$490,MATCH(E$4,'Miljövärden urval för publ'!$B$2:$H$2,0),FALSE),"")</f>
        <v>10.8163</v>
      </c>
      <c r="F344">
        <f>IFERROR(VLOOKUP($C344,'Miljövärden urval för publ'!$B$2:$H$490,MATCH(F$4,'Miljövärden urval för publ'!$B$2:$H$2,0),FALSE),"")</f>
        <v>10.4619</v>
      </c>
      <c r="G344">
        <f>IFERROR(VLOOKUP($C344,'Miljövärden urval för publ'!$B$2:$H$490,MATCH(G$4,'Miljövärden urval för publ'!$B$2:$H$2,0),FALSE),"")</f>
        <v>0</v>
      </c>
      <c r="J344">
        <f t="shared" si="22"/>
        <v>127</v>
      </c>
      <c r="M344">
        <v>340</v>
      </c>
      <c r="N344" t="str">
        <f t="shared" si="23"/>
        <v/>
      </c>
      <c r="P344" s="20">
        <f t="shared" si="24"/>
        <v>8</v>
      </c>
      <c r="Q344" s="15" t="str">
        <f t="shared" si="21"/>
        <v/>
      </c>
    </row>
    <row r="345" spans="1:17" x14ac:dyDescent="0.25">
      <c r="A345" s="18">
        <v>342</v>
      </c>
      <c r="B345" t="str">
        <f>IFERROR(INDEX('Miljövärden urval för publ'!$A$2:$AA$475,MATCH($A345,'Miljövärden urval för publ'!$R$2:$R$476,0),1),"")</f>
        <v>Växjö Energi AB</v>
      </c>
      <c r="C345" t="str">
        <f>IFERROR(INDEX('Miljövärden urval för publ'!$A$2:$AA$475,MATCH($A345,'Miljövärden urval för publ'!$R$2:$R$476,0),2),"")</f>
        <v>Ingelstad</v>
      </c>
      <c r="D345">
        <f>IFERROR(VLOOKUP($C345,'Miljövärden urval för publ'!$B$2:$H$490,MATCH(D$4,'Miljövärden urval för publ'!$B$2:$H$2,0),FALSE),"")</f>
        <v>7.5818700000000003E-2</v>
      </c>
      <c r="E345">
        <f>IFERROR(VLOOKUP($C345,'Miljövärden urval för publ'!$B$2:$H$490,MATCH(E$4,'Miljövärden urval för publ'!$B$2:$H$2,0),FALSE),"")</f>
        <v>11.3428</v>
      </c>
      <c r="F345">
        <f>IFERROR(VLOOKUP($C345,'Miljövärden urval för publ'!$B$2:$H$490,MATCH(F$4,'Miljövärden urval för publ'!$B$2:$H$2,0),FALSE),"")</f>
        <v>11.9114</v>
      </c>
      <c r="G345">
        <f>IFERROR(VLOOKUP($C345,'Miljövärden urval för publ'!$B$2:$H$490,MATCH(G$4,'Miljövärden urval för publ'!$B$2:$H$2,0),FALSE),"")</f>
        <v>0</v>
      </c>
      <c r="J345">
        <f t="shared" si="22"/>
        <v>127</v>
      </c>
      <c r="M345">
        <v>341</v>
      </c>
      <c r="N345" t="str">
        <f t="shared" si="23"/>
        <v/>
      </c>
      <c r="P345" s="20">
        <f t="shared" si="24"/>
        <v>8</v>
      </c>
      <c r="Q345" s="15" t="str">
        <f t="shared" si="21"/>
        <v/>
      </c>
    </row>
    <row r="346" spans="1:17" x14ac:dyDescent="0.25">
      <c r="A346" s="18">
        <v>343</v>
      </c>
      <c r="B346" t="str">
        <f>IFERROR(INDEX('Miljövärden urval för publ'!$A$2:$AA$475,MATCH($A346,'Miljövärden urval för publ'!$R$2:$R$476,0),1),"")</f>
        <v>Växjö Energi AB</v>
      </c>
      <c r="C346" t="str">
        <f>IFERROR(INDEX('Miljövärden urval för publ'!$A$2:$AA$475,MATCH($A346,'Miljövärden urval för publ'!$R$2:$R$476,0),2),"")</f>
        <v>Rottne</v>
      </c>
      <c r="D346">
        <f>IFERROR(VLOOKUP($C346,'Miljövärden urval för publ'!$B$2:$H$490,MATCH(D$4,'Miljövärden urval för publ'!$B$2:$H$2,0),FALSE),"")</f>
        <v>4.4145499999999997E-2</v>
      </c>
      <c r="E346">
        <f>IFERROR(VLOOKUP($C346,'Miljövärden urval för publ'!$B$2:$H$490,MATCH(E$4,'Miljövärden urval för publ'!$B$2:$H$2,0),FALSE),"")</f>
        <v>12.206099999999999</v>
      </c>
      <c r="F346">
        <f>IFERROR(VLOOKUP($C346,'Miljövärden urval för publ'!$B$2:$H$490,MATCH(F$4,'Miljövärden urval för publ'!$B$2:$H$2,0),FALSE),"")</f>
        <v>9.3409499999999994</v>
      </c>
      <c r="G346">
        <f>IFERROR(VLOOKUP($C346,'Miljövärden urval för publ'!$B$2:$H$490,MATCH(G$4,'Miljövärden urval för publ'!$B$2:$H$2,0),FALSE),"")</f>
        <v>0</v>
      </c>
      <c r="J346">
        <f t="shared" si="22"/>
        <v>127</v>
      </c>
      <c r="M346">
        <v>342</v>
      </c>
      <c r="N346" t="str">
        <f t="shared" si="23"/>
        <v/>
      </c>
      <c r="P346" s="20">
        <f t="shared" si="24"/>
        <v>8</v>
      </c>
      <c r="Q346" s="15" t="str">
        <f t="shared" si="21"/>
        <v/>
      </c>
    </row>
    <row r="347" spans="1:17" x14ac:dyDescent="0.25">
      <c r="A347" s="18">
        <v>344</v>
      </c>
      <c r="B347" t="str">
        <f>IFERROR(INDEX('Miljövärden urval för publ'!$A$2:$AA$475,MATCH($A347,'Miljövärden urval för publ'!$R$2:$R$476,0),1),"")</f>
        <v>Växjö Energi AB</v>
      </c>
      <c r="C347" t="str">
        <f>IFERROR(INDEX('Miljövärden urval för publ'!$A$2:$AA$475,MATCH($A347,'Miljövärden urval för publ'!$R$2:$R$476,0),2),"")</f>
        <v>Växjö</v>
      </c>
      <c r="D347">
        <f>IFERROR(VLOOKUP($C347,'Miljövärden urval för publ'!$B$2:$H$490,MATCH(D$4,'Miljövärden urval för publ'!$B$2:$H$2,0),FALSE),"")</f>
        <v>6.6449300000000003E-2</v>
      </c>
      <c r="E347">
        <f>IFERROR(VLOOKUP($C347,'Miljövärden urval för publ'!$B$2:$H$490,MATCH(E$4,'Miljövärden urval för publ'!$B$2:$H$2,0),FALSE),"")</f>
        <v>21.933599999999998</v>
      </c>
      <c r="F347">
        <f>IFERROR(VLOOKUP($C347,'Miljövärden urval för publ'!$B$2:$H$490,MATCH(F$4,'Miljövärden urval för publ'!$B$2:$H$2,0),FALSE),"")</f>
        <v>7.3996199999999996</v>
      </c>
      <c r="G347">
        <f>IFERROR(VLOOKUP($C347,'Miljövärden urval för publ'!$B$2:$H$490,MATCH(G$4,'Miljövärden urval för publ'!$B$2:$H$2,0),FALSE),"")</f>
        <v>5.8755400000000003E-3</v>
      </c>
      <c r="J347">
        <f t="shared" si="22"/>
        <v>127</v>
      </c>
      <c r="M347">
        <v>343</v>
      </c>
      <c r="N347" t="str">
        <f t="shared" si="23"/>
        <v/>
      </c>
      <c r="P347" s="20">
        <f t="shared" si="24"/>
        <v>8</v>
      </c>
      <c r="Q347" s="15" t="str">
        <f t="shared" si="21"/>
        <v/>
      </c>
    </row>
    <row r="348" spans="1:17" x14ac:dyDescent="0.25">
      <c r="A348" s="18">
        <v>345</v>
      </c>
      <c r="B348" t="str">
        <f>IFERROR(INDEX('Miljövärden urval för publ'!$A$2:$AA$475,MATCH($A348,'Miljövärden urval för publ'!$R$2:$R$476,0),1),"")</f>
        <v>Ystad Energi AB</v>
      </c>
      <c r="C348" t="str">
        <f>IFERROR(INDEX('Miljövärden urval för publ'!$A$2:$AA$475,MATCH($A348,'Miljövärden urval för publ'!$R$2:$R$476,0),2),"")</f>
        <v>Ystad</v>
      </c>
      <c r="D348">
        <f>IFERROR(VLOOKUP($C348,'Miljövärden urval för publ'!$B$2:$H$490,MATCH(D$4,'Miljövärden urval för publ'!$B$2:$H$2,0),FALSE),"")</f>
        <v>0.178647</v>
      </c>
      <c r="E348">
        <f>IFERROR(VLOOKUP($C348,'Miljövärden urval för publ'!$B$2:$H$490,MATCH(E$4,'Miljövärden urval för publ'!$B$2:$H$2,0),FALSE),"")</f>
        <v>27.879200000000001</v>
      </c>
      <c r="F348">
        <f>IFERROR(VLOOKUP($C348,'Miljövärden urval för publ'!$B$2:$H$490,MATCH(F$4,'Miljövärden urval för publ'!$B$2:$H$2,0),FALSE),"")</f>
        <v>9.7584599999999995</v>
      </c>
      <c r="G348">
        <f>IFERROR(VLOOKUP($C348,'Miljövärden urval för publ'!$B$2:$H$490,MATCH(G$4,'Miljövärden urval för publ'!$B$2:$H$2,0),FALSE),"")</f>
        <v>3.1149199999999998E-2</v>
      </c>
      <c r="J348">
        <f t="shared" si="22"/>
        <v>128</v>
      </c>
      <c r="M348">
        <v>344</v>
      </c>
      <c r="N348" t="str">
        <f t="shared" si="23"/>
        <v/>
      </c>
      <c r="P348" s="20">
        <f t="shared" si="24"/>
        <v>8</v>
      </c>
      <c r="Q348" s="15" t="str">
        <f t="shared" si="21"/>
        <v/>
      </c>
    </row>
    <row r="349" spans="1:17" x14ac:dyDescent="0.25">
      <c r="A349" s="18">
        <v>346</v>
      </c>
      <c r="B349" t="str">
        <f>IFERROR(INDEX('Miljövärden urval för publ'!$A$2:$AA$475,MATCH($A349,'Miljövärden urval för publ'!$R$2:$R$476,0),1),"")</f>
        <v>Ånge Energi AB</v>
      </c>
      <c r="C349" t="str">
        <f>IFERROR(INDEX('Miljövärden urval för publ'!$A$2:$AA$475,MATCH($A349,'Miljövärden urval för publ'!$R$2:$R$476,0),2),"")</f>
        <v>Fränsta</v>
      </c>
      <c r="D349">
        <f>IFERROR(VLOOKUP($C349,'Miljövärden urval för publ'!$B$2:$H$490,MATCH(D$4,'Miljövärden urval för publ'!$B$2:$H$2,0),FALSE),"")</f>
        <v>0.20167099999999999</v>
      </c>
      <c r="E349">
        <f>IFERROR(VLOOKUP($C349,'Miljövärden urval för publ'!$B$2:$H$490,MATCH(E$4,'Miljövärden urval för publ'!$B$2:$H$2,0),FALSE),"")</f>
        <v>20.120999999999999</v>
      </c>
      <c r="F349">
        <f>IFERROR(VLOOKUP($C349,'Miljövärden urval för publ'!$B$2:$H$490,MATCH(F$4,'Miljövärden urval för publ'!$B$2:$H$2,0),FALSE),"")</f>
        <v>15.9869</v>
      </c>
      <c r="G349">
        <f>IFERROR(VLOOKUP($C349,'Miljövärden urval för publ'!$B$2:$H$490,MATCH(G$4,'Miljövärden urval för publ'!$B$2:$H$2,0),FALSE),"")</f>
        <v>2.7476400000000002E-2</v>
      </c>
      <c r="J349">
        <f t="shared" si="22"/>
        <v>129</v>
      </c>
      <c r="M349">
        <v>345</v>
      </c>
      <c r="N349" t="str">
        <f t="shared" si="23"/>
        <v/>
      </c>
      <c r="P349" s="20">
        <f t="shared" si="24"/>
        <v>8</v>
      </c>
      <c r="Q349" s="15" t="str">
        <f t="shared" si="21"/>
        <v/>
      </c>
    </row>
    <row r="350" spans="1:17" x14ac:dyDescent="0.25">
      <c r="A350" s="18">
        <v>347</v>
      </c>
      <c r="B350" t="str">
        <f>IFERROR(INDEX('Miljövärden urval för publ'!$A$2:$AA$475,MATCH($A350,'Miljövärden urval för publ'!$R$2:$R$476,0),1),"")</f>
        <v>Ånge Energi AB</v>
      </c>
      <c r="C350" t="str">
        <f>IFERROR(INDEX('Miljövärden urval för publ'!$A$2:$AA$475,MATCH($A350,'Miljövärden urval för publ'!$R$2:$R$476,0),2),"")</f>
        <v>Ånge</v>
      </c>
      <c r="D350">
        <f>IFERROR(VLOOKUP($C350,'Miljövärden urval för publ'!$B$2:$H$490,MATCH(D$4,'Miljövärden urval för publ'!$B$2:$H$2,0),FALSE),"")</f>
        <v>0.101939</v>
      </c>
      <c r="E350">
        <f>IFERROR(VLOOKUP($C350,'Miljövärden urval för publ'!$B$2:$H$490,MATCH(E$4,'Miljövärden urval för publ'!$B$2:$H$2,0),FALSE),"")</f>
        <v>15.9368</v>
      </c>
      <c r="F350">
        <f>IFERROR(VLOOKUP($C350,'Miljövärden urval för publ'!$B$2:$H$490,MATCH(F$4,'Miljövärden urval för publ'!$B$2:$H$2,0),FALSE),"")</f>
        <v>2.5310199999999998</v>
      </c>
      <c r="G350">
        <f>IFERROR(VLOOKUP($C350,'Miljövärden urval för publ'!$B$2:$H$490,MATCH(G$4,'Miljövärden urval för publ'!$B$2:$H$2,0),FALSE),"")</f>
        <v>1.4972900000000001E-2</v>
      </c>
      <c r="J350">
        <f t="shared" si="22"/>
        <v>129</v>
      </c>
      <c r="M350">
        <v>346</v>
      </c>
      <c r="N350" t="str">
        <f t="shared" si="23"/>
        <v/>
      </c>
      <c r="P350" s="20">
        <f t="shared" si="24"/>
        <v>8</v>
      </c>
      <c r="Q350" s="15" t="str">
        <f t="shared" si="21"/>
        <v/>
      </c>
    </row>
    <row r="351" spans="1:17" x14ac:dyDescent="0.25">
      <c r="A351" s="18">
        <v>348</v>
      </c>
      <c r="B351" t="str">
        <f>IFERROR(INDEX('Miljövärden urval för publ'!$A$2:$AA$475,MATCH($A351,'Miljövärden urval för publ'!$R$2:$R$476,0),1),"")</f>
        <v>Öresundskraft AB</v>
      </c>
      <c r="C351" t="str">
        <f>IFERROR(INDEX('Miljövärden urval för publ'!$A$2:$AA$475,MATCH($A351,'Miljövärden urval för publ'!$R$2:$R$476,0),2),"")</f>
        <v>Helsingborg</v>
      </c>
      <c r="D351">
        <f>IFERROR(VLOOKUP($C351,'Miljövärden urval för publ'!$B$2:$H$490,MATCH(D$4,'Miljövärden urval för publ'!$B$2:$H$2,0),FALSE),"")</f>
        <v>0.100579</v>
      </c>
      <c r="E351">
        <f>IFERROR(VLOOKUP($C351,'Miljövärden urval för publ'!$B$2:$H$490,MATCH(E$4,'Miljövärden urval för publ'!$B$2:$H$2,0),FALSE),"")</f>
        <v>33.7376</v>
      </c>
      <c r="F351">
        <f>IFERROR(VLOOKUP($C351,'Miljövärden urval för publ'!$B$2:$H$490,MATCH(F$4,'Miljövärden urval för publ'!$B$2:$H$2,0),FALSE),"")</f>
        <v>3.67231</v>
      </c>
      <c r="G351">
        <f>IFERROR(VLOOKUP($C351,'Miljövärden urval för publ'!$B$2:$H$490,MATCH(G$4,'Miljövärden urval för publ'!$B$2:$H$2,0),FALSE),"")</f>
        <v>4.3821399999999996E-3</v>
      </c>
      <c r="J351">
        <f t="shared" si="22"/>
        <v>130</v>
      </c>
      <c r="M351">
        <v>347</v>
      </c>
      <c r="N351" t="str">
        <f t="shared" si="23"/>
        <v/>
      </c>
      <c r="P351" s="20">
        <f t="shared" si="24"/>
        <v>8</v>
      </c>
      <c r="Q351" s="15" t="str">
        <f t="shared" si="21"/>
        <v/>
      </c>
    </row>
    <row r="352" spans="1:17" x14ac:dyDescent="0.25">
      <c r="A352" s="18">
        <v>349</v>
      </c>
      <c r="B352" t="str">
        <f>IFERROR(INDEX('Miljövärden urval för publ'!$A$2:$AA$475,MATCH($A352,'Miljövärden urval för publ'!$R$2:$R$476,0),1),"")</f>
        <v>Öresundskraft AB</v>
      </c>
      <c r="C352" t="str">
        <f>IFERROR(INDEX('Miljövärden urval för publ'!$A$2:$AA$475,MATCH($A352,'Miljövärden urval för publ'!$R$2:$R$476,0),2),"")</f>
        <v>Hjärnarp</v>
      </c>
      <c r="D352">
        <f>IFERROR(VLOOKUP($C352,'Miljövärden urval för publ'!$B$2:$H$490,MATCH(D$4,'Miljövärden urval för publ'!$B$2:$H$2,0),FALSE),"")</f>
        <v>0.20671999999999999</v>
      </c>
      <c r="E352">
        <f>IFERROR(VLOOKUP($C352,'Miljövärden urval för publ'!$B$2:$H$490,MATCH(E$4,'Miljövärden urval för publ'!$B$2:$H$2,0),FALSE),"")</f>
        <v>8.8979999999999997</v>
      </c>
      <c r="F352">
        <f>IFERROR(VLOOKUP($C352,'Miljövärden urval för publ'!$B$2:$H$490,MATCH(F$4,'Miljövärden urval för publ'!$B$2:$H$2,0),FALSE),"")</f>
        <v>19.909500000000001</v>
      </c>
      <c r="G352">
        <f>IFERROR(VLOOKUP($C352,'Miljövärden urval för publ'!$B$2:$H$490,MATCH(G$4,'Miljövärden urval för publ'!$B$2:$H$2,0),FALSE),"")</f>
        <v>0</v>
      </c>
      <c r="J352">
        <f t="shared" si="22"/>
        <v>130</v>
      </c>
      <c r="M352">
        <v>348</v>
      </c>
      <c r="N352" t="str">
        <f t="shared" si="23"/>
        <v/>
      </c>
      <c r="P352" s="20">
        <f t="shared" si="24"/>
        <v>8</v>
      </c>
      <c r="Q352" s="15" t="str">
        <f t="shared" si="21"/>
        <v/>
      </c>
    </row>
    <row r="353" spans="1:17" x14ac:dyDescent="0.25">
      <c r="A353" s="18">
        <v>350</v>
      </c>
      <c r="B353" t="str">
        <f>IFERROR(INDEX('Miljövärden urval för publ'!$A$2:$AA$475,MATCH($A353,'Miljövärden urval för publ'!$R$2:$R$476,0),1),"")</f>
        <v>Öresundskraft AB</v>
      </c>
      <c r="C353" t="str">
        <f>IFERROR(INDEX('Miljövärden urval för publ'!$A$2:$AA$475,MATCH($A353,'Miljövärden urval för publ'!$R$2:$R$476,0),2),"")</f>
        <v>Vejbystrand</v>
      </c>
      <c r="D353">
        <f>IFERROR(VLOOKUP($C353,'Miljövärden urval för publ'!$B$2:$H$490,MATCH(D$4,'Miljövärden urval för publ'!$B$2:$H$2,0),FALSE),"")</f>
        <v>0.20658599999999999</v>
      </c>
      <c r="E353">
        <f>IFERROR(VLOOKUP($C353,'Miljövärden urval för publ'!$B$2:$H$490,MATCH(E$4,'Miljövärden urval för publ'!$B$2:$H$2,0),FALSE),"")</f>
        <v>10.517099999999999</v>
      </c>
      <c r="F353">
        <f>IFERROR(VLOOKUP($C353,'Miljövärden urval för publ'!$B$2:$H$490,MATCH(F$4,'Miljövärden urval för publ'!$B$2:$H$2,0),FALSE),"")</f>
        <v>21.397600000000001</v>
      </c>
      <c r="G353">
        <f>IFERROR(VLOOKUP($C353,'Miljövärden urval för publ'!$B$2:$H$490,MATCH(G$4,'Miljövärden urval för publ'!$B$2:$H$2,0),FALSE),"")</f>
        <v>2.2049700000000001E-3</v>
      </c>
      <c r="J353">
        <f t="shared" si="22"/>
        <v>130</v>
      </c>
      <c r="M353">
        <v>349</v>
      </c>
      <c r="N353" t="str">
        <f t="shared" si="23"/>
        <v/>
      </c>
      <c r="P353" s="20">
        <f t="shared" si="24"/>
        <v>8</v>
      </c>
      <c r="Q353" s="15" t="str">
        <f t="shared" si="21"/>
        <v/>
      </c>
    </row>
    <row r="354" spans="1:17" x14ac:dyDescent="0.25">
      <c r="A354" s="18">
        <v>351</v>
      </c>
      <c r="B354" t="str">
        <f>IFERROR(INDEX('Miljövärden urval för publ'!$A$2:$AA$475,MATCH($A354,'Miljövärden urval för publ'!$R$2:$R$476,0),1),"")</f>
        <v>Öresundskraft AB</v>
      </c>
      <c r="C354" t="str">
        <f>IFERROR(INDEX('Miljövärden urval för publ'!$A$2:$AA$475,MATCH($A354,'Miljövärden urval för publ'!$R$2:$R$476,0),2),"")</f>
        <v>Ängelholm</v>
      </c>
      <c r="D354">
        <f>IFERROR(VLOOKUP($C354,'Miljövärden urval för publ'!$B$2:$H$490,MATCH(D$4,'Miljövärden urval för publ'!$B$2:$H$2,0),FALSE),"")</f>
        <v>0.13073599999999999</v>
      </c>
      <c r="E354">
        <f>IFERROR(VLOOKUP($C354,'Miljövärden urval för publ'!$B$2:$H$490,MATCH(E$4,'Miljövärden urval för publ'!$B$2:$H$2,0),FALSE),"")</f>
        <v>17.548100000000002</v>
      </c>
      <c r="F354">
        <f>IFERROR(VLOOKUP($C354,'Miljövärden urval för publ'!$B$2:$H$490,MATCH(F$4,'Miljövärden urval för publ'!$B$2:$H$2,0),FALSE),"")</f>
        <v>4.4289100000000001</v>
      </c>
      <c r="G354">
        <f>IFERROR(VLOOKUP($C354,'Miljövärden urval för publ'!$B$2:$H$490,MATCH(G$4,'Miljövärden urval för publ'!$B$2:$H$2,0),FALSE),"")</f>
        <v>1.74128E-3</v>
      </c>
      <c r="J354">
        <f t="shared" si="22"/>
        <v>130</v>
      </c>
      <c r="M354">
        <v>350</v>
      </c>
      <c r="N354" t="str">
        <f t="shared" si="23"/>
        <v/>
      </c>
      <c r="P354" s="20">
        <f t="shared" si="24"/>
        <v>8</v>
      </c>
      <c r="Q354" s="15" t="str">
        <f t="shared" si="21"/>
        <v/>
      </c>
    </row>
    <row r="355" spans="1:17" x14ac:dyDescent="0.25">
      <c r="A355" s="18">
        <v>352</v>
      </c>
      <c r="B355" t="str">
        <f>IFERROR(INDEX('Miljövärden urval för publ'!$A$2:$AA$475,MATCH($A355,'Miljövärden urval för publ'!$R$2:$R$476,0),1),"")</f>
        <v>Örkelljunga Fjärrvärmeverk AB</v>
      </c>
      <c r="C355" t="str">
        <f>IFERROR(INDEX('Miljövärden urval för publ'!$A$2:$AA$475,MATCH($A355,'Miljövärden urval för publ'!$R$2:$R$476,0),2),"")</f>
        <v>Örkelljunga</v>
      </c>
      <c r="D355">
        <f>IFERROR(VLOOKUP($C355,'Miljövärden urval för publ'!$B$2:$H$490,MATCH(D$4,'Miljövärden urval för publ'!$B$2:$H$2,0),FALSE),"")</f>
        <v>0.123978</v>
      </c>
      <c r="E355">
        <f>IFERROR(VLOOKUP($C355,'Miljövärden urval för publ'!$B$2:$H$490,MATCH(E$4,'Miljövärden urval för publ'!$B$2:$H$2,0),FALSE),"")</f>
        <v>25.648800000000001</v>
      </c>
      <c r="F355">
        <f>IFERROR(VLOOKUP($C355,'Miljövärden urval för publ'!$B$2:$H$490,MATCH(F$4,'Miljövärden urval för publ'!$B$2:$H$2,0),FALSE),"")</f>
        <v>9.1397999999999993</v>
      </c>
      <c r="G355">
        <f>IFERROR(VLOOKUP($C355,'Miljövärden urval för publ'!$B$2:$H$490,MATCH(G$4,'Miljövärden urval för publ'!$B$2:$H$2,0),FALSE),"")</f>
        <v>1.89252E-2</v>
      </c>
      <c r="J355">
        <f t="shared" si="22"/>
        <v>131</v>
      </c>
      <c r="M355">
        <v>351</v>
      </c>
      <c r="N355" t="str">
        <f t="shared" si="23"/>
        <v/>
      </c>
      <c r="P355" s="20">
        <f t="shared" si="24"/>
        <v>8</v>
      </c>
      <c r="Q355" s="15" t="str">
        <f t="shared" si="21"/>
        <v/>
      </c>
    </row>
    <row r="356" spans="1:17" x14ac:dyDescent="0.25">
      <c r="A356" s="18">
        <v>353</v>
      </c>
      <c r="B356" t="str">
        <f>IFERROR(INDEX('Miljövärden urval för publ'!$A$2:$AA$475,MATCH($A356,'Miljövärden urval för publ'!$R$2:$R$476,0),1),"")</f>
        <v>Österlens Kraft AB</v>
      </c>
      <c r="C356" t="str">
        <f>IFERROR(INDEX('Miljövärden urval för publ'!$A$2:$AA$475,MATCH($A356,'Miljövärden urval för publ'!$R$2:$R$476,0),2),"")</f>
        <v>Simrishamn</v>
      </c>
      <c r="D356">
        <f>IFERROR(VLOOKUP($C356,'Miljövärden urval för publ'!$B$2:$H$490,MATCH(D$4,'Miljövärden urval för publ'!$B$2:$H$2,0),FALSE),"")</f>
        <v>0.167324</v>
      </c>
      <c r="E356">
        <f>IFERROR(VLOOKUP($C356,'Miljövärden urval för publ'!$B$2:$H$490,MATCH(E$4,'Miljövärden urval för publ'!$B$2:$H$2,0),FALSE),"")</f>
        <v>33.576300000000003</v>
      </c>
      <c r="F356">
        <f>IFERROR(VLOOKUP($C356,'Miljövärden urval för publ'!$B$2:$H$490,MATCH(F$4,'Miljövärden urval för publ'!$B$2:$H$2,0),FALSE),"")</f>
        <v>7.5478199999999998</v>
      </c>
      <c r="G356">
        <f>IFERROR(VLOOKUP($C356,'Miljövärden urval för publ'!$B$2:$H$490,MATCH(G$4,'Miljövärden urval för publ'!$B$2:$H$2,0),FALSE),"")</f>
        <v>5.1969500000000002E-2</v>
      </c>
      <c r="J356">
        <f t="shared" si="22"/>
        <v>132</v>
      </c>
      <c r="M356">
        <v>352</v>
      </c>
      <c r="N356" t="str">
        <f t="shared" si="23"/>
        <v/>
      </c>
      <c r="P356" s="20">
        <f t="shared" si="24"/>
        <v>8</v>
      </c>
      <c r="Q356" s="15" t="str">
        <f t="shared" si="21"/>
        <v/>
      </c>
    </row>
    <row r="357" spans="1:17" x14ac:dyDescent="0.25">
      <c r="A357" s="18">
        <v>354</v>
      </c>
      <c r="B357" t="str">
        <f>IFERROR(INDEX('Miljövärden urval för publ'!$A$2:$AA$475,MATCH($A357,'Miljövärden urval för publ'!$R$2:$R$476,0),1),"")</f>
        <v>Övik Energi AB</v>
      </c>
      <c r="C357" t="str">
        <f>IFERROR(INDEX('Miljövärden urval för publ'!$A$2:$AA$475,MATCH($A357,'Miljövärden urval för publ'!$R$2:$R$476,0),2),"")</f>
        <v>Bjästa</v>
      </c>
      <c r="D357">
        <f>IFERROR(VLOOKUP($C357,'Miljövärden urval för publ'!$B$2:$H$490,MATCH(D$4,'Miljövärden urval för publ'!$B$2:$H$2,0),FALSE),"")</f>
        <v>6.0063999999999999E-2</v>
      </c>
      <c r="E357">
        <f>IFERROR(VLOOKUP($C357,'Miljövärden urval för publ'!$B$2:$H$490,MATCH(E$4,'Miljövärden urval för publ'!$B$2:$H$2,0),FALSE),"")</f>
        <v>16.982600000000001</v>
      </c>
      <c r="F357">
        <f>IFERROR(VLOOKUP($C357,'Miljövärden urval för publ'!$B$2:$H$490,MATCH(F$4,'Miljövärden urval för publ'!$B$2:$H$2,0),FALSE),"")</f>
        <v>8.8548200000000001</v>
      </c>
      <c r="G357">
        <f>IFERROR(VLOOKUP($C357,'Miljövärden urval för publ'!$B$2:$H$490,MATCH(G$4,'Miljövärden urval för publ'!$B$2:$H$2,0),FALSE),"")</f>
        <v>1.3801300000000001E-2</v>
      </c>
      <c r="J357">
        <f t="shared" si="22"/>
        <v>133</v>
      </c>
      <c r="M357">
        <v>353</v>
      </c>
      <c r="N357" t="str">
        <f t="shared" si="23"/>
        <v/>
      </c>
      <c r="P357" s="20">
        <f t="shared" si="24"/>
        <v>8</v>
      </c>
      <c r="Q357" s="15" t="str">
        <f t="shared" si="21"/>
        <v/>
      </c>
    </row>
    <row r="358" spans="1:17" x14ac:dyDescent="0.25">
      <c r="A358" s="18">
        <v>355</v>
      </c>
      <c r="B358" t="str">
        <f>IFERROR(INDEX('Miljövärden urval för publ'!$A$2:$AA$475,MATCH($A358,'Miljövärden urval för publ'!$R$2:$R$476,0),1),"")</f>
        <v>Övik Energi AB</v>
      </c>
      <c r="C358" t="str">
        <f>IFERROR(INDEX('Miljövärden urval för publ'!$A$2:$AA$475,MATCH($A358,'Miljövärden urval för publ'!$R$2:$R$476,0),2),"")</f>
        <v>Bredbyn</v>
      </c>
      <c r="D358">
        <f>IFERROR(VLOOKUP($C358,'Miljövärden urval för publ'!$B$2:$H$490,MATCH(D$4,'Miljövärden urval för publ'!$B$2:$H$2,0),FALSE),"")</f>
        <v>6.2790299999999993E-2</v>
      </c>
      <c r="E358">
        <f>IFERROR(VLOOKUP($C358,'Miljövärden urval för publ'!$B$2:$H$490,MATCH(E$4,'Miljövärden urval för publ'!$B$2:$H$2,0),FALSE),"")</f>
        <v>18.128699999999998</v>
      </c>
      <c r="F358">
        <f>IFERROR(VLOOKUP($C358,'Miljövärden urval för publ'!$B$2:$H$490,MATCH(F$4,'Miljövärden urval för publ'!$B$2:$H$2,0),FALSE),"")</f>
        <v>7.5651599999999997</v>
      </c>
      <c r="G358">
        <f>IFERROR(VLOOKUP($C358,'Miljövärden urval för publ'!$B$2:$H$490,MATCH(G$4,'Miljövärden urval för publ'!$B$2:$H$2,0),FALSE),"")</f>
        <v>2.2851199999999999E-2</v>
      </c>
      <c r="J358">
        <f t="shared" si="22"/>
        <v>133</v>
      </c>
      <c r="M358">
        <v>354</v>
      </c>
      <c r="N358" t="str">
        <f t="shared" si="23"/>
        <v/>
      </c>
      <c r="P358" s="20">
        <f t="shared" si="24"/>
        <v>8</v>
      </c>
      <c r="Q358" s="15" t="str">
        <f t="shared" si="21"/>
        <v/>
      </c>
    </row>
    <row r="359" spans="1:17" x14ac:dyDescent="0.25">
      <c r="A359" s="18">
        <v>356</v>
      </c>
      <c r="B359" t="str">
        <f>IFERROR(INDEX('Miljövärden urval för publ'!$A$2:$AA$475,MATCH($A359,'Miljövärden urval för publ'!$R$2:$R$476,0),1),"")</f>
        <v>Övik Energi AB</v>
      </c>
      <c r="C359" t="str">
        <f>IFERROR(INDEX('Miljövärden urval för publ'!$A$2:$AA$475,MATCH($A359,'Miljövärden urval för publ'!$R$2:$R$476,0),2),"")</f>
        <v>Husum</v>
      </c>
      <c r="D359">
        <f>IFERROR(VLOOKUP($C359,'Miljövärden urval för publ'!$B$2:$H$490,MATCH(D$4,'Miljövärden urval för publ'!$B$2:$H$2,0),FALSE),"")</f>
        <v>0.19686699999999999</v>
      </c>
      <c r="E359">
        <f>IFERROR(VLOOKUP($C359,'Miljövärden urval för publ'!$B$2:$H$490,MATCH(E$4,'Miljövärden urval för publ'!$B$2:$H$2,0),FALSE),"")</f>
        <v>42.857599999999998</v>
      </c>
      <c r="F359">
        <f>IFERROR(VLOOKUP($C359,'Miljövärden urval för publ'!$B$2:$H$490,MATCH(F$4,'Miljövärden urval för publ'!$B$2:$H$2,0),FALSE),"")</f>
        <v>7.5149999999999997</v>
      </c>
      <c r="G359">
        <f>IFERROR(VLOOKUP($C359,'Miljövärden urval för publ'!$B$2:$H$490,MATCH(G$4,'Miljövärden urval för publ'!$B$2:$H$2,0),FALSE),"")</f>
        <v>8.8065500000000005E-2</v>
      </c>
      <c r="J359">
        <f t="shared" si="22"/>
        <v>133</v>
      </c>
      <c r="M359">
        <v>355</v>
      </c>
      <c r="N359" t="str">
        <f t="shared" si="23"/>
        <v/>
      </c>
      <c r="P359" s="20">
        <f t="shared" si="24"/>
        <v>8</v>
      </c>
      <c r="Q359" s="15" t="str">
        <f t="shared" si="21"/>
        <v/>
      </c>
    </row>
    <row r="360" spans="1:17" x14ac:dyDescent="0.25">
      <c r="A360" s="18">
        <v>357</v>
      </c>
      <c r="B360" t="str">
        <f>IFERROR(INDEX('Miljövärden urval för publ'!$A$2:$AA$475,MATCH($A360,'Miljövärden urval för publ'!$R$2:$R$476,0),1),"")</f>
        <v>Övik Energi AB</v>
      </c>
      <c r="C360" t="str">
        <f>IFERROR(INDEX('Miljövärden urval för publ'!$A$2:$AA$475,MATCH($A360,'Miljövärden urval för publ'!$R$2:$R$476,0),2),"")</f>
        <v>Moliden</v>
      </c>
      <c r="D360">
        <f>IFERROR(VLOOKUP($C360,'Miljövärden urval för publ'!$B$2:$H$490,MATCH(D$4,'Miljövärden urval för publ'!$B$2:$H$2,0),FALSE),"")</f>
        <v>0.200514</v>
      </c>
      <c r="E360">
        <f>IFERROR(VLOOKUP($C360,'Miljövärden urval för publ'!$B$2:$H$490,MATCH(E$4,'Miljövärden urval för publ'!$B$2:$H$2,0),FALSE),"")</f>
        <v>22.174800000000001</v>
      </c>
      <c r="F360">
        <f>IFERROR(VLOOKUP($C360,'Miljövärden urval för publ'!$B$2:$H$490,MATCH(F$4,'Miljövärden urval för publ'!$B$2:$H$2,0),FALSE),"")</f>
        <v>17.821999999999999</v>
      </c>
      <c r="G360">
        <f>IFERROR(VLOOKUP($C360,'Miljövärden urval för publ'!$B$2:$H$490,MATCH(G$4,'Miljövärden urval för publ'!$B$2:$H$2,0),FALSE),"")</f>
        <v>3.9235199999999998E-2</v>
      </c>
      <c r="J360">
        <f t="shared" si="22"/>
        <v>133</v>
      </c>
      <c r="M360">
        <v>356</v>
      </c>
      <c r="N360" t="str">
        <f t="shared" si="23"/>
        <v/>
      </c>
      <c r="P360" s="20">
        <f t="shared" si="24"/>
        <v>8</v>
      </c>
      <c r="Q360" s="15" t="str">
        <f t="shared" si="21"/>
        <v/>
      </c>
    </row>
    <row r="361" spans="1:17" x14ac:dyDescent="0.25">
      <c r="A361" s="18">
        <v>358</v>
      </c>
      <c r="B361" t="str">
        <f>IFERROR(INDEX('Miljövärden urval för publ'!$A$2:$AA$475,MATCH($A361,'Miljövärden urval för publ'!$R$2:$R$476,0),1),"")</f>
        <v>Övik Energi AB</v>
      </c>
      <c r="C361" t="str">
        <f>IFERROR(INDEX('Miljövärden urval för publ'!$A$2:$AA$475,MATCH($A361,'Miljövärden urval för publ'!$R$2:$R$476,0),2),"")</f>
        <v>Processånga</v>
      </c>
      <c r="D361">
        <f>IFERROR(VLOOKUP($C361,'Miljövärden urval för publ'!$B$2:$H$490,MATCH(D$4,'Miljövärden urval för publ'!$B$2:$H$2,0),FALSE),"")</f>
        <v>0.19523699999999999</v>
      </c>
      <c r="E361">
        <f>IFERROR(VLOOKUP($C361,'Miljövärden urval för publ'!$B$2:$H$490,MATCH(E$4,'Miljövärden urval för publ'!$B$2:$H$2,0),FALSE),"")</f>
        <v>66.176599999999993</v>
      </c>
      <c r="F361">
        <f>IFERROR(VLOOKUP($C361,'Miljövärden urval för publ'!$B$2:$H$490,MATCH(F$4,'Miljövärden urval för publ'!$B$2:$H$2,0),FALSE),"")</f>
        <v>10.7125</v>
      </c>
      <c r="G361">
        <f>IFERROR(VLOOKUP($C361,'Miljövärden urval för publ'!$B$2:$H$490,MATCH(G$4,'Miljövärden urval för publ'!$B$2:$H$2,0),FALSE),"")</f>
        <v>5.5573200000000003E-2</v>
      </c>
      <c r="J361">
        <f t="shared" si="22"/>
        <v>133</v>
      </c>
      <c r="M361">
        <v>357</v>
      </c>
      <c r="N361" t="str">
        <f t="shared" si="23"/>
        <v/>
      </c>
      <c r="P361" s="20">
        <f t="shared" si="24"/>
        <v>8</v>
      </c>
      <c r="Q361" s="15" t="str">
        <f t="shared" si="21"/>
        <v/>
      </c>
    </row>
    <row r="362" spans="1:17" x14ac:dyDescent="0.25">
      <c r="A362" s="18">
        <v>359</v>
      </c>
      <c r="B362" t="str">
        <f>IFERROR(INDEX('Miljövärden urval för publ'!$A$2:$AA$475,MATCH($A362,'Miljövärden urval för publ'!$R$2:$R$476,0),1),"")</f>
        <v>Övik Energi AB</v>
      </c>
      <c r="C362" t="str">
        <f>IFERROR(INDEX('Miljövärden urval för publ'!$A$2:$AA$475,MATCH($A362,'Miljövärden urval för publ'!$R$2:$R$476,0),2),"")</f>
        <v>Örnsköldsvik</v>
      </c>
      <c r="D362">
        <f>IFERROR(VLOOKUP($C362,'Miljövärden urval för publ'!$B$2:$H$490,MATCH(D$4,'Miljövärden urval för publ'!$B$2:$H$2,0),FALSE),"")</f>
        <v>0.119606</v>
      </c>
      <c r="E362">
        <f>IFERROR(VLOOKUP($C362,'Miljövärden urval för publ'!$B$2:$H$490,MATCH(E$4,'Miljövärden urval för publ'!$B$2:$H$2,0),FALSE),"")</f>
        <v>43.8123</v>
      </c>
      <c r="F362">
        <f>IFERROR(VLOOKUP($C362,'Miljövärden urval för publ'!$B$2:$H$490,MATCH(F$4,'Miljövärden urval för publ'!$B$2:$H$2,0),FALSE),"")</f>
        <v>7.73611</v>
      </c>
      <c r="G362">
        <f>IFERROR(VLOOKUP($C362,'Miljövärden urval för publ'!$B$2:$H$490,MATCH(G$4,'Miljövärden urval för publ'!$B$2:$H$2,0),FALSE),"")</f>
        <v>8.2095299999999996E-3</v>
      </c>
      <c r="J362">
        <f t="shared" si="22"/>
        <v>133</v>
      </c>
      <c r="M362">
        <v>358</v>
      </c>
      <c r="N362" t="str">
        <f t="shared" si="23"/>
        <v/>
      </c>
      <c r="P362" s="20">
        <f t="shared" si="24"/>
        <v>8</v>
      </c>
      <c r="Q362" s="15" t="str">
        <f t="shared" si="21"/>
        <v/>
      </c>
    </row>
    <row r="363" spans="1:17" x14ac:dyDescent="0.25">
      <c r="A363" s="18">
        <v>360</v>
      </c>
      <c r="B363" t="str">
        <f>IFERROR(INDEX('Miljövärden urval för publ'!$A$2:$AA$475,MATCH($A363,'Miljövärden urval för publ'!$R$2:$R$476,0),1),"")</f>
        <v/>
      </c>
      <c r="C363" t="str">
        <f>IFERROR(INDEX('Miljövärden urval för publ'!$A$2:$AA$475,MATCH($A363,'Miljövärden urval för publ'!$R$2:$R$476,0),2),"")</f>
        <v/>
      </c>
      <c r="D363" t="str">
        <f>IFERROR(VLOOKUP($C363,'Miljövärden urval för publ'!$B$2:$H$490,MATCH(D$4,'Miljövärden urval för publ'!$B$2:$H$2,0),FALSE),"")</f>
        <v/>
      </c>
      <c r="E363" t="str">
        <f>IFERROR(VLOOKUP($C363,'Miljövärden urval för publ'!$B$2:$H$490,MATCH(E$4,'Miljövärden urval för publ'!$B$2:$H$2,0),FALSE),"")</f>
        <v/>
      </c>
      <c r="F363" t="str">
        <f>IFERROR(VLOOKUP($C363,'Miljövärden urval för publ'!$B$2:$H$490,MATCH(F$4,'Miljövärden urval för publ'!$B$2:$H$2,0),FALSE),"")</f>
        <v/>
      </c>
      <c r="G363" t="str">
        <f>IFERROR(VLOOKUP($C363,'Miljövärden urval för publ'!$B$2:$H$490,MATCH(G$4,'Miljövärden urval för publ'!$B$2:$H$2,0),FALSE),"")</f>
        <v/>
      </c>
      <c r="J363">
        <f t="shared" si="22"/>
        <v>134</v>
      </c>
      <c r="M363">
        <v>359</v>
      </c>
      <c r="N363" t="str">
        <f t="shared" si="23"/>
        <v/>
      </c>
      <c r="P363" s="20">
        <f t="shared" si="24"/>
        <v>8</v>
      </c>
      <c r="Q363" s="15" t="str">
        <f t="shared" si="21"/>
        <v/>
      </c>
    </row>
    <row r="364" spans="1:17" x14ac:dyDescent="0.25">
      <c r="A364" s="18">
        <v>361</v>
      </c>
      <c r="B364" t="str">
        <f>IFERROR(INDEX('Miljövärden urval för publ'!$A$2:$AA$475,MATCH($A364,'Miljövärden urval för publ'!$R$2:$R$476,0),1),"")</f>
        <v/>
      </c>
      <c r="C364" t="str">
        <f>IFERROR(INDEX('Miljövärden urval för publ'!$A$2:$AA$475,MATCH($A364,'Miljövärden urval för publ'!$R$2:$R$476,0),2),"")</f>
        <v/>
      </c>
      <c r="D364" t="str">
        <f>IFERROR(VLOOKUP($C364,'Miljövärden urval för publ'!$B$2:$H$490,MATCH(D$4,'Miljövärden urval för publ'!$B$2:$H$2,0),FALSE),"")</f>
        <v/>
      </c>
      <c r="E364" t="str">
        <f>IFERROR(VLOOKUP($C364,'Miljövärden urval för publ'!$B$2:$H$490,MATCH(E$4,'Miljövärden urval för publ'!$B$2:$H$2,0),FALSE),"")</f>
        <v/>
      </c>
      <c r="F364" t="str">
        <f>IFERROR(VLOOKUP($C364,'Miljövärden urval för publ'!$B$2:$H$490,MATCH(F$4,'Miljövärden urval för publ'!$B$2:$H$2,0),FALSE),"")</f>
        <v/>
      </c>
      <c r="G364" t="str">
        <f>IFERROR(VLOOKUP($C364,'Miljövärden urval för publ'!$B$2:$H$490,MATCH(G$4,'Miljövärden urval för publ'!$B$2:$H$2,0),FALSE),"")</f>
        <v/>
      </c>
      <c r="J364">
        <f t="shared" si="22"/>
        <v>134</v>
      </c>
      <c r="M364">
        <v>360</v>
      </c>
      <c r="N364" t="str">
        <f t="shared" si="23"/>
        <v/>
      </c>
      <c r="P364" s="20">
        <f t="shared" si="24"/>
        <v>8</v>
      </c>
      <c r="Q364" s="15" t="str">
        <f t="shared" si="21"/>
        <v/>
      </c>
    </row>
    <row r="365" spans="1:17" x14ac:dyDescent="0.25">
      <c r="A365" s="18">
        <v>362</v>
      </c>
      <c r="B365" t="str">
        <f>IFERROR(INDEX('Miljövärden urval för publ'!$A$2:$AA$475,MATCH($A365,'Miljövärden urval för publ'!$R$2:$R$476,0),1),"")</f>
        <v/>
      </c>
      <c r="C365" t="str">
        <f>IFERROR(INDEX('Miljövärden urval för publ'!$A$2:$AA$475,MATCH($A365,'Miljövärden urval för publ'!$R$2:$R$476,0),2),"")</f>
        <v/>
      </c>
      <c r="D365" t="str">
        <f>IFERROR(VLOOKUP($C365,'Miljövärden urval för publ'!$B$2:$H$490,MATCH(D$4,'Miljövärden urval för publ'!$B$2:$H$2,0),FALSE),"")</f>
        <v/>
      </c>
      <c r="E365" t="str">
        <f>IFERROR(VLOOKUP($C365,'Miljövärden urval för publ'!$B$2:$H$490,MATCH(E$4,'Miljövärden urval för publ'!$B$2:$H$2,0),FALSE),"")</f>
        <v/>
      </c>
      <c r="F365" t="str">
        <f>IFERROR(VLOOKUP($C365,'Miljövärden urval för publ'!$B$2:$H$490,MATCH(F$4,'Miljövärden urval för publ'!$B$2:$H$2,0),FALSE),"")</f>
        <v/>
      </c>
      <c r="G365" t="str">
        <f>IFERROR(VLOOKUP($C365,'Miljövärden urval för publ'!$B$2:$H$490,MATCH(G$4,'Miljövärden urval för publ'!$B$2:$H$2,0),FALSE),"")</f>
        <v/>
      </c>
      <c r="J365">
        <f t="shared" si="22"/>
        <v>134</v>
      </c>
      <c r="M365">
        <v>361</v>
      </c>
      <c r="N365" t="str">
        <f t="shared" si="23"/>
        <v/>
      </c>
      <c r="P365" s="20">
        <f t="shared" si="24"/>
        <v>8</v>
      </c>
      <c r="Q365" s="15" t="str">
        <f t="shared" si="21"/>
        <v/>
      </c>
    </row>
    <row r="366" spans="1:17" x14ac:dyDescent="0.25">
      <c r="A366" s="18">
        <v>363</v>
      </c>
      <c r="B366" t="str">
        <f>IFERROR(INDEX('Miljövärden urval för publ'!$A$2:$AA$475,MATCH($A366,'Miljövärden urval för publ'!$R$2:$R$476,0),1),"")</f>
        <v/>
      </c>
      <c r="C366" t="str">
        <f>IFERROR(INDEX('Miljövärden urval för publ'!$A$2:$AA$475,MATCH($A366,'Miljövärden urval för publ'!$R$2:$R$476,0),2),"")</f>
        <v/>
      </c>
      <c r="D366" t="str">
        <f>IFERROR(VLOOKUP($C366,'Miljövärden urval för publ'!$B$2:$H$490,MATCH(D$4,'Miljövärden urval för publ'!$B$2:$H$2,0),FALSE),"")</f>
        <v/>
      </c>
      <c r="E366" t="str">
        <f>IFERROR(VLOOKUP($C366,'Miljövärden urval för publ'!$B$2:$H$490,MATCH(E$4,'Miljövärden urval för publ'!$B$2:$H$2,0),FALSE),"")</f>
        <v/>
      </c>
      <c r="F366" t="str">
        <f>IFERROR(VLOOKUP($C366,'Miljövärden urval för publ'!$B$2:$H$490,MATCH(F$4,'Miljövärden urval för publ'!$B$2:$H$2,0),FALSE),"")</f>
        <v/>
      </c>
      <c r="G366" t="str">
        <f>IFERROR(VLOOKUP($C366,'Miljövärden urval för publ'!$B$2:$H$490,MATCH(G$4,'Miljövärden urval för publ'!$B$2:$H$2,0),FALSE),"")</f>
        <v/>
      </c>
      <c r="J366">
        <f t="shared" si="22"/>
        <v>134</v>
      </c>
      <c r="M366">
        <v>362</v>
      </c>
      <c r="N366" t="str">
        <f t="shared" si="23"/>
        <v/>
      </c>
      <c r="P366" s="20">
        <f t="shared" si="24"/>
        <v>8</v>
      </c>
      <c r="Q366" s="15" t="str">
        <f t="shared" si="21"/>
        <v/>
      </c>
    </row>
    <row r="367" spans="1:17" x14ac:dyDescent="0.25">
      <c r="A367" s="18">
        <v>364</v>
      </c>
      <c r="B367" t="str">
        <f>IFERROR(INDEX('Miljövärden urval för publ'!$A$2:$AA$475,MATCH($A367,'Miljövärden urval för publ'!$R$2:$R$476,0),1),"")</f>
        <v/>
      </c>
      <c r="C367" t="str">
        <f>IFERROR(INDEX('Miljövärden urval för publ'!$A$2:$AA$475,MATCH($A367,'Miljövärden urval för publ'!$R$2:$R$476,0),2),"")</f>
        <v/>
      </c>
      <c r="D367" t="str">
        <f>IFERROR(VLOOKUP($C367,'Miljövärden urval för publ'!$B$2:$H$490,MATCH(D$4,'Miljövärden urval för publ'!$B$2:$H$2,0),FALSE),"")</f>
        <v/>
      </c>
      <c r="E367" t="str">
        <f>IFERROR(VLOOKUP($C367,'Miljövärden urval för publ'!$B$2:$H$490,MATCH(E$4,'Miljövärden urval för publ'!$B$2:$H$2,0),FALSE),"")</f>
        <v/>
      </c>
      <c r="F367" t="str">
        <f>IFERROR(VLOOKUP($C367,'Miljövärden urval för publ'!$B$2:$H$490,MATCH(F$4,'Miljövärden urval för publ'!$B$2:$H$2,0),FALSE),"")</f>
        <v/>
      </c>
      <c r="G367" t="str">
        <f>IFERROR(VLOOKUP($C367,'Miljövärden urval för publ'!$B$2:$H$490,MATCH(G$4,'Miljövärden urval för publ'!$B$2:$H$2,0),FALSE),"")</f>
        <v/>
      </c>
      <c r="J367">
        <f t="shared" si="22"/>
        <v>134</v>
      </c>
      <c r="M367">
        <v>363</v>
      </c>
      <c r="N367" t="str">
        <f t="shared" si="23"/>
        <v/>
      </c>
      <c r="P367" s="20">
        <f t="shared" si="24"/>
        <v>8</v>
      </c>
      <c r="Q367" s="15" t="str">
        <f t="shared" si="21"/>
        <v/>
      </c>
    </row>
    <row r="368" spans="1:17" x14ac:dyDescent="0.25">
      <c r="A368" s="18">
        <v>365</v>
      </c>
      <c r="B368" t="str">
        <f>IFERROR(INDEX('Miljövärden urval för publ'!$A$2:$AA$475,MATCH($A368,'Miljövärden urval för publ'!$R$2:$R$476,0),1),"")</f>
        <v/>
      </c>
      <c r="C368" t="str">
        <f>IFERROR(INDEX('Miljövärden urval för publ'!$A$2:$AA$475,MATCH($A368,'Miljövärden urval för publ'!$R$2:$R$476,0),2),"")</f>
        <v/>
      </c>
      <c r="D368" t="str">
        <f>IFERROR(VLOOKUP($C368,'Miljövärden urval för publ'!$B$2:$H$490,MATCH(D$4,'Miljövärden urval för publ'!$B$2:$H$2,0),FALSE),"")</f>
        <v/>
      </c>
      <c r="E368" t="str">
        <f>IFERROR(VLOOKUP($C368,'Miljövärden urval för publ'!$B$2:$H$490,MATCH(E$4,'Miljövärden urval för publ'!$B$2:$H$2,0),FALSE),"")</f>
        <v/>
      </c>
      <c r="F368" t="str">
        <f>IFERROR(VLOOKUP($C368,'Miljövärden urval för publ'!$B$2:$H$490,MATCH(F$4,'Miljövärden urval för publ'!$B$2:$H$2,0),FALSE),"")</f>
        <v/>
      </c>
      <c r="G368" t="str">
        <f>IFERROR(VLOOKUP($C368,'Miljövärden urval för publ'!$B$2:$H$490,MATCH(G$4,'Miljövärden urval för publ'!$B$2:$H$2,0),FALSE),"")</f>
        <v/>
      </c>
      <c r="J368">
        <f t="shared" si="22"/>
        <v>134</v>
      </c>
      <c r="M368">
        <v>364</v>
      </c>
      <c r="N368" t="str">
        <f t="shared" si="23"/>
        <v/>
      </c>
      <c r="P368" s="20">
        <f t="shared" si="24"/>
        <v>8</v>
      </c>
      <c r="Q368" s="15" t="str">
        <f t="shared" si="21"/>
        <v/>
      </c>
    </row>
    <row r="369" spans="1:17" x14ac:dyDescent="0.25">
      <c r="A369" s="18">
        <v>366</v>
      </c>
      <c r="B369" t="str">
        <f>IFERROR(INDEX('Miljövärden urval för publ'!$A$2:$AA$475,MATCH($A369,'Miljövärden urval för publ'!$R$2:$R$476,0),1),"")</f>
        <v/>
      </c>
      <c r="C369" t="str">
        <f>IFERROR(INDEX('Miljövärden urval för publ'!$A$2:$AA$475,MATCH($A369,'Miljövärden urval för publ'!$R$2:$R$476,0),2),"")</f>
        <v/>
      </c>
      <c r="D369" t="str">
        <f>IFERROR(VLOOKUP($C369,'Miljövärden urval för publ'!$B$2:$H$490,MATCH(D$4,'Miljövärden urval för publ'!$B$2:$H$2,0),FALSE),"")</f>
        <v/>
      </c>
      <c r="E369" t="str">
        <f>IFERROR(VLOOKUP($C369,'Miljövärden urval för publ'!$B$2:$H$490,MATCH(E$4,'Miljövärden urval för publ'!$B$2:$H$2,0),FALSE),"")</f>
        <v/>
      </c>
      <c r="F369" t="str">
        <f>IFERROR(VLOOKUP($C369,'Miljövärden urval för publ'!$B$2:$H$490,MATCH(F$4,'Miljövärden urval för publ'!$B$2:$H$2,0),FALSE),"")</f>
        <v/>
      </c>
      <c r="G369" t="str">
        <f>IFERROR(VLOOKUP($C369,'Miljövärden urval för publ'!$B$2:$H$490,MATCH(G$4,'Miljövärden urval för publ'!$B$2:$H$2,0),FALSE),"")</f>
        <v/>
      </c>
      <c r="J369">
        <f t="shared" si="22"/>
        <v>134</v>
      </c>
      <c r="M369">
        <v>365</v>
      </c>
      <c r="N369" t="str">
        <f t="shared" si="23"/>
        <v/>
      </c>
      <c r="P369" s="20">
        <f t="shared" si="24"/>
        <v>8</v>
      </c>
      <c r="Q369" s="15" t="str">
        <f t="shared" si="21"/>
        <v/>
      </c>
    </row>
    <row r="370" spans="1:17" x14ac:dyDescent="0.25">
      <c r="A370" s="18">
        <v>367</v>
      </c>
      <c r="B370" t="str">
        <f>IFERROR(INDEX('Miljövärden urval för publ'!$A$2:$AA$475,MATCH($A370,'Miljövärden urval för publ'!$R$2:$R$476,0),1),"")</f>
        <v/>
      </c>
      <c r="C370" t="str">
        <f>IFERROR(INDEX('Miljövärden urval för publ'!$A$2:$AA$475,MATCH($A370,'Miljövärden urval för publ'!$R$2:$R$476,0),2),"")</f>
        <v/>
      </c>
      <c r="D370" t="str">
        <f>IFERROR(VLOOKUP($C370,'Miljövärden urval för publ'!$B$2:$H$490,MATCH(D$4,'Miljövärden urval för publ'!$B$2:$H$2,0),FALSE),"")</f>
        <v/>
      </c>
      <c r="E370" t="str">
        <f>IFERROR(VLOOKUP($C370,'Miljövärden urval för publ'!$B$2:$H$490,MATCH(E$4,'Miljövärden urval för publ'!$B$2:$H$2,0),FALSE),"")</f>
        <v/>
      </c>
      <c r="F370" t="str">
        <f>IFERROR(VLOOKUP($C370,'Miljövärden urval för publ'!$B$2:$H$490,MATCH(F$4,'Miljövärden urval för publ'!$B$2:$H$2,0),FALSE),"")</f>
        <v/>
      </c>
      <c r="G370" t="str">
        <f>IFERROR(VLOOKUP($C370,'Miljövärden urval för publ'!$B$2:$H$490,MATCH(G$4,'Miljövärden urval för publ'!$B$2:$H$2,0),FALSE),"")</f>
        <v/>
      </c>
      <c r="M370">
        <v>366</v>
      </c>
      <c r="N370" t="str">
        <f t="shared" si="23"/>
        <v/>
      </c>
      <c r="P370" s="20">
        <f t="shared" si="24"/>
        <v>8</v>
      </c>
      <c r="Q370" s="15" t="str">
        <f t="shared" si="21"/>
        <v/>
      </c>
    </row>
    <row r="371" spans="1:17" x14ac:dyDescent="0.25">
      <c r="A371" s="18">
        <v>368</v>
      </c>
      <c r="B371" t="str">
        <f>IFERROR(INDEX('Miljövärden urval för publ'!$A$2:$AA$475,MATCH($A371,'Miljövärden urval för publ'!$R$2:$R$476,0),1),"")</f>
        <v/>
      </c>
      <c r="C371" t="str">
        <f>IFERROR(INDEX('Miljövärden urval för publ'!$A$2:$AA$475,MATCH($A371,'Miljövärden urval för publ'!$R$2:$R$476,0),2),"")</f>
        <v/>
      </c>
      <c r="D371" t="str">
        <f>IFERROR(VLOOKUP($C371,'Miljövärden urval för publ'!$B$2:$H$490,MATCH(D$4,'Miljövärden urval för publ'!$B$2:$H$2,0),FALSE),"")</f>
        <v/>
      </c>
      <c r="E371" t="str">
        <f>IFERROR(VLOOKUP($C371,'Miljövärden urval för publ'!$B$2:$H$490,MATCH(E$4,'Miljövärden urval för publ'!$B$2:$H$2,0),FALSE),"")</f>
        <v/>
      </c>
      <c r="F371" t="str">
        <f>IFERROR(VLOOKUP($C371,'Miljövärden urval för publ'!$B$2:$H$490,MATCH(F$4,'Miljövärden urval för publ'!$B$2:$H$2,0),FALSE),"")</f>
        <v/>
      </c>
      <c r="G371" t="str">
        <f>IFERROR(VLOOKUP($C371,'Miljövärden urval för publ'!$B$2:$H$490,MATCH(G$4,'Miljövärden urval för publ'!$B$2:$H$2,0),FALSE),"")</f>
        <v/>
      </c>
      <c r="M371">
        <v>367</v>
      </c>
      <c r="N371" t="str">
        <f t="shared" si="23"/>
        <v/>
      </c>
      <c r="P371" s="20">
        <f t="shared" si="24"/>
        <v>8</v>
      </c>
      <c r="Q371" s="15" t="str">
        <f t="shared" si="21"/>
        <v/>
      </c>
    </row>
    <row r="372" spans="1:17" x14ac:dyDescent="0.25">
      <c r="A372" s="18">
        <v>369</v>
      </c>
      <c r="B372" t="str">
        <f>IFERROR(INDEX('Miljövärden urval för publ'!$A$2:$AA$475,MATCH($A372,'Miljövärden urval för publ'!$R$2:$R$476,0),1),"")</f>
        <v/>
      </c>
      <c r="C372" t="str">
        <f>IFERROR(INDEX('Miljövärden urval för publ'!$A$2:$AA$475,MATCH($A372,'Miljövärden urval för publ'!$R$2:$R$476,0),2),"")</f>
        <v/>
      </c>
      <c r="D372" t="str">
        <f>IFERROR(VLOOKUP($C372,'Miljövärden urval för publ'!$B$2:$H$490,MATCH(D$4,'Miljövärden urval för publ'!$B$2:$H$2,0),FALSE),"")</f>
        <v/>
      </c>
      <c r="E372" t="str">
        <f>IFERROR(VLOOKUP($C372,'Miljövärden urval för publ'!$B$2:$H$490,MATCH(E$4,'Miljövärden urval för publ'!$B$2:$H$2,0),FALSE),"")</f>
        <v/>
      </c>
      <c r="F372" t="str">
        <f>IFERROR(VLOOKUP($C372,'Miljövärden urval för publ'!$B$2:$H$490,MATCH(F$4,'Miljövärden urval för publ'!$B$2:$H$2,0),FALSE),"")</f>
        <v/>
      </c>
      <c r="G372" t="str">
        <f>IFERROR(VLOOKUP($C372,'Miljövärden urval för publ'!$B$2:$H$490,MATCH(G$4,'Miljövärden urval för publ'!$B$2:$H$2,0),FALSE),"")</f>
        <v/>
      </c>
      <c r="M372">
        <v>368</v>
      </c>
      <c r="N372" t="str">
        <f t="shared" si="23"/>
        <v/>
      </c>
      <c r="P372" s="20">
        <f t="shared" si="24"/>
        <v>8</v>
      </c>
      <c r="Q372" s="15" t="str">
        <f t="shared" si="21"/>
        <v/>
      </c>
    </row>
    <row r="373" spans="1:17" x14ac:dyDescent="0.25">
      <c r="A373" s="18">
        <v>370</v>
      </c>
      <c r="B373" t="str">
        <f>IFERROR(INDEX('Miljövärden urval för publ'!$A$2:$AA$475,MATCH($A373,'Miljövärden urval för publ'!$R$2:$R$476,0),1),"")</f>
        <v/>
      </c>
      <c r="C373" t="str">
        <f>IFERROR(INDEX('Miljövärden urval för publ'!$A$2:$AA$475,MATCH($A373,'Miljövärden urval för publ'!$R$2:$R$476,0),2),"")</f>
        <v/>
      </c>
      <c r="D373" t="str">
        <f>IFERROR(VLOOKUP($C373,'Miljövärden urval för publ'!$B$2:$H$490,MATCH(D$4,'Miljövärden urval för publ'!$B$2:$H$2,0),FALSE),"")</f>
        <v/>
      </c>
      <c r="E373" t="str">
        <f>IFERROR(VLOOKUP($C373,'Miljövärden urval för publ'!$B$2:$H$490,MATCH(E$4,'Miljövärden urval för publ'!$B$2:$H$2,0),FALSE),"")</f>
        <v/>
      </c>
      <c r="F373" t="str">
        <f>IFERROR(VLOOKUP($C373,'Miljövärden urval för publ'!$B$2:$H$490,MATCH(F$4,'Miljövärden urval för publ'!$B$2:$H$2,0),FALSE),"")</f>
        <v/>
      </c>
      <c r="G373" t="str">
        <f>IFERROR(VLOOKUP($C373,'Miljövärden urval för publ'!$B$2:$H$490,MATCH(G$4,'Miljövärden urval för publ'!$B$2:$H$2,0),FALSE),"")</f>
        <v/>
      </c>
      <c r="M373">
        <v>369</v>
      </c>
      <c r="N373" t="str">
        <f t="shared" si="23"/>
        <v/>
      </c>
      <c r="P373" s="20">
        <f t="shared" si="24"/>
        <v>8</v>
      </c>
      <c r="Q373" s="15" t="str">
        <f t="shared" si="21"/>
        <v/>
      </c>
    </row>
    <row r="374" spans="1:17" x14ac:dyDescent="0.25">
      <c r="A374" s="18">
        <v>371</v>
      </c>
      <c r="B374" t="str">
        <f>IFERROR(INDEX('Miljövärden urval för publ'!$A$2:$AA$475,MATCH($A374,'Miljövärden urval för publ'!$R$2:$R$476,0),1),"")</f>
        <v/>
      </c>
      <c r="C374" t="str">
        <f>IFERROR(INDEX('Miljövärden urval för publ'!$A$2:$AA$475,MATCH($A374,'Miljövärden urval för publ'!$R$2:$R$476,0),2),"")</f>
        <v/>
      </c>
      <c r="D374" t="str">
        <f>IFERROR(VLOOKUP($C374,'Miljövärden urval för publ'!$B$2:$H$490,MATCH(D$4,'Miljövärden urval för publ'!$B$2:$H$2,0),FALSE),"")</f>
        <v/>
      </c>
      <c r="E374" t="str">
        <f>IFERROR(VLOOKUP($C374,'Miljövärden urval för publ'!$B$2:$H$490,MATCH(E$4,'Miljövärden urval för publ'!$B$2:$H$2,0),FALSE),"")</f>
        <v/>
      </c>
      <c r="F374" t="str">
        <f>IFERROR(VLOOKUP($C374,'Miljövärden urval för publ'!$B$2:$H$490,MATCH(F$4,'Miljövärden urval för publ'!$B$2:$H$2,0),FALSE),"")</f>
        <v/>
      </c>
      <c r="G374" t="str">
        <f>IFERROR(VLOOKUP($C374,'Miljövärden urval för publ'!$B$2:$H$490,MATCH(G$4,'Miljövärden urval för publ'!$B$2:$H$2,0),FALSE),"")</f>
        <v/>
      </c>
      <c r="M374">
        <v>370</v>
      </c>
      <c r="N374" t="str">
        <f t="shared" si="23"/>
        <v/>
      </c>
      <c r="P374" s="20">
        <f t="shared" si="24"/>
        <v>8</v>
      </c>
      <c r="Q374" s="15" t="str">
        <f t="shared" si="21"/>
        <v/>
      </c>
    </row>
    <row r="375" spans="1:17" x14ac:dyDescent="0.25">
      <c r="A375" s="18">
        <v>372</v>
      </c>
      <c r="B375" t="str">
        <f>IFERROR(INDEX('Miljövärden urval för publ'!$A$2:$AA$475,MATCH($A375,'Miljövärden urval för publ'!$R$2:$R$476,0),1),"")</f>
        <v/>
      </c>
      <c r="C375" t="str">
        <f>IFERROR(INDEX('Miljövärden urval för publ'!$A$2:$AA$475,MATCH($A375,'Miljövärden urval för publ'!$R$2:$R$476,0),2),"")</f>
        <v/>
      </c>
      <c r="D375" t="str">
        <f>IFERROR(VLOOKUP($C375,'Miljövärden urval för publ'!$B$2:$H$490,MATCH(D$4,'Miljövärden urval för publ'!$B$2:$H$2,0),FALSE),"")</f>
        <v/>
      </c>
      <c r="E375" t="str">
        <f>IFERROR(VLOOKUP($C375,'Miljövärden urval för publ'!$B$2:$H$490,MATCH(E$4,'Miljövärden urval för publ'!$B$2:$H$2,0),FALSE),"")</f>
        <v/>
      </c>
      <c r="F375" t="str">
        <f>IFERROR(VLOOKUP($C375,'Miljövärden urval för publ'!$B$2:$H$490,MATCH(F$4,'Miljövärden urval för publ'!$B$2:$H$2,0),FALSE),"")</f>
        <v/>
      </c>
      <c r="G375" t="str">
        <f>IFERROR(VLOOKUP($C375,'Miljövärden urval för publ'!$B$2:$H$490,MATCH(G$4,'Miljövärden urval för publ'!$B$2:$H$2,0),FALSE),"")</f>
        <v/>
      </c>
      <c r="M375">
        <v>371</v>
      </c>
      <c r="N375" t="str">
        <f t="shared" si="23"/>
        <v/>
      </c>
      <c r="P375" s="20">
        <f t="shared" si="24"/>
        <v>8</v>
      </c>
      <c r="Q375" s="15" t="str">
        <f t="shared" si="21"/>
        <v/>
      </c>
    </row>
    <row r="376" spans="1:17" x14ac:dyDescent="0.25">
      <c r="A376" s="18">
        <v>373</v>
      </c>
      <c r="B376" t="str">
        <f>IFERROR(INDEX('Miljövärden urval för publ'!$A$2:$AA$475,MATCH($A376,'Miljövärden urval för publ'!$R$2:$R$476,0),1),"")</f>
        <v/>
      </c>
      <c r="C376" t="str">
        <f>IFERROR(INDEX('Miljövärden urval för publ'!$A$2:$AA$475,MATCH($A376,'Miljövärden urval för publ'!$R$2:$R$476,0),2),"")</f>
        <v/>
      </c>
      <c r="D376" t="str">
        <f>IFERROR(VLOOKUP($C376,'Miljövärden urval för publ'!$B$2:$H$490,MATCH(D$4,'Miljövärden urval för publ'!$B$2:$H$2,0),FALSE),"")</f>
        <v/>
      </c>
      <c r="E376" t="str">
        <f>IFERROR(VLOOKUP($C376,'Miljövärden urval för publ'!$B$2:$H$490,MATCH(E$4,'Miljövärden urval för publ'!$B$2:$H$2,0),FALSE),"")</f>
        <v/>
      </c>
      <c r="F376" t="str">
        <f>IFERROR(VLOOKUP($C376,'Miljövärden urval för publ'!$B$2:$H$490,MATCH(F$4,'Miljövärden urval för publ'!$B$2:$H$2,0),FALSE),"")</f>
        <v/>
      </c>
      <c r="G376" t="str">
        <f>IFERROR(VLOOKUP($C376,'Miljövärden urval för publ'!$B$2:$H$490,MATCH(G$4,'Miljövärden urval för publ'!$B$2:$H$2,0),FALSE),"")</f>
        <v/>
      </c>
      <c r="M376">
        <v>372</v>
      </c>
      <c r="N376" t="str">
        <f t="shared" si="23"/>
        <v/>
      </c>
      <c r="P376" s="20">
        <f t="shared" si="24"/>
        <v>8</v>
      </c>
      <c r="Q376" s="15" t="str">
        <f t="shared" si="21"/>
        <v/>
      </c>
    </row>
    <row r="377" spans="1:17" x14ac:dyDescent="0.25">
      <c r="A377" s="18">
        <v>374</v>
      </c>
      <c r="B377" t="str">
        <f>IFERROR(INDEX('Miljövärden urval för publ'!$A$2:$AA$475,MATCH($A377,'Miljövärden urval för publ'!$R$2:$R$476,0),1),"")</f>
        <v/>
      </c>
      <c r="C377" t="str">
        <f>IFERROR(INDEX('Miljövärden urval för publ'!$A$2:$AA$475,MATCH($A377,'Miljövärden urval för publ'!$R$2:$R$476,0),2),"")</f>
        <v/>
      </c>
      <c r="D377" t="str">
        <f>IFERROR(VLOOKUP($C377,'Miljövärden urval för publ'!$B$2:$H$490,MATCH(D$4,'Miljövärden urval för publ'!$B$2:$H$2,0),FALSE),"")</f>
        <v/>
      </c>
      <c r="E377" t="str">
        <f>IFERROR(VLOOKUP($C377,'Miljövärden urval för publ'!$B$2:$H$490,MATCH(E$4,'Miljövärden urval för publ'!$B$2:$H$2,0),FALSE),"")</f>
        <v/>
      </c>
      <c r="F377" t="str">
        <f>IFERROR(VLOOKUP($C377,'Miljövärden urval för publ'!$B$2:$H$490,MATCH(F$4,'Miljövärden urval för publ'!$B$2:$H$2,0),FALSE),"")</f>
        <v/>
      </c>
      <c r="G377" t="str">
        <f>IFERROR(VLOOKUP($C377,'Miljövärden urval för publ'!$B$2:$H$490,MATCH(G$4,'Miljövärden urval för publ'!$B$2:$H$2,0),FALSE),"")</f>
        <v/>
      </c>
      <c r="M377">
        <v>373</v>
      </c>
      <c r="N377" t="str">
        <f t="shared" si="23"/>
        <v/>
      </c>
      <c r="P377" s="20">
        <f t="shared" si="24"/>
        <v>8</v>
      </c>
      <c r="Q377" s="15" t="str">
        <f t="shared" si="21"/>
        <v/>
      </c>
    </row>
    <row r="378" spans="1:17" x14ac:dyDescent="0.25">
      <c r="A378" s="18">
        <v>375</v>
      </c>
      <c r="B378" t="str">
        <f>IFERROR(INDEX('Miljövärden urval för publ'!$A$2:$AA$475,MATCH($A378,'Miljövärden urval för publ'!$R$2:$R$476,0),1),"")</f>
        <v/>
      </c>
      <c r="C378" t="str">
        <f>IFERROR(INDEX('Miljövärden urval för publ'!$A$2:$AA$475,MATCH($A378,'Miljövärden urval för publ'!$R$2:$R$476,0),2),"")</f>
        <v/>
      </c>
      <c r="D378" t="str">
        <f>IFERROR(VLOOKUP($C378,'Miljövärden urval för publ'!$B$2:$H$490,MATCH(D$4,'Miljövärden urval för publ'!$B$2:$H$2,0),FALSE),"")</f>
        <v/>
      </c>
      <c r="E378" t="str">
        <f>IFERROR(VLOOKUP($C378,'Miljövärden urval för publ'!$B$2:$H$490,MATCH(E$4,'Miljövärden urval för publ'!$B$2:$H$2,0),FALSE),"")</f>
        <v/>
      </c>
      <c r="F378" t="str">
        <f>IFERROR(VLOOKUP($C378,'Miljövärden urval för publ'!$B$2:$H$490,MATCH(F$4,'Miljövärden urval för publ'!$B$2:$H$2,0),FALSE),"")</f>
        <v/>
      </c>
      <c r="G378" t="str">
        <f>IFERROR(VLOOKUP($C378,'Miljövärden urval för publ'!$B$2:$H$490,MATCH(G$4,'Miljövärden urval för publ'!$B$2:$H$2,0),FALSE),"")</f>
        <v/>
      </c>
      <c r="M378">
        <v>374</v>
      </c>
      <c r="N378" t="str">
        <f t="shared" si="23"/>
        <v/>
      </c>
      <c r="P378" s="20">
        <f t="shared" si="24"/>
        <v>8</v>
      </c>
      <c r="Q378" s="15" t="str">
        <f t="shared" si="21"/>
        <v/>
      </c>
    </row>
    <row r="379" spans="1:17" x14ac:dyDescent="0.25">
      <c r="A379" s="18">
        <v>376</v>
      </c>
      <c r="B379" t="str">
        <f>IFERROR(INDEX('Miljövärden urval för publ'!$A$2:$AA$475,MATCH($A379,'Miljövärden urval för publ'!$R$2:$R$476,0),1),"")</f>
        <v/>
      </c>
      <c r="C379" t="str">
        <f>IFERROR(INDEX('Miljövärden urval för publ'!$A$2:$AA$475,MATCH($A379,'Miljövärden urval för publ'!$R$2:$R$476,0),2),"")</f>
        <v/>
      </c>
      <c r="D379" t="str">
        <f>IFERROR(VLOOKUP($C379,'Miljövärden urval för publ'!$B$2:$H$490,MATCH(D$4,'Miljövärden urval för publ'!$B$2:$H$2,0),FALSE),"")</f>
        <v/>
      </c>
      <c r="E379" t="str">
        <f>IFERROR(VLOOKUP($C379,'Miljövärden urval för publ'!$B$2:$H$490,MATCH(E$4,'Miljövärden urval för publ'!$B$2:$H$2,0),FALSE),"")</f>
        <v/>
      </c>
      <c r="F379" t="str">
        <f>IFERROR(VLOOKUP($C379,'Miljövärden urval för publ'!$B$2:$H$490,MATCH(F$4,'Miljövärden urval för publ'!$B$2:$H$2,0),FALSE),"")</f>
        <v/>
      </c>
      <c r="G379" t="str">
        <f>IFERROR(VLOOKUP($C379,'Miljövärden urval för publ'!$B$2:$H$490,MATCH(G$4,'Miljövärden urval för publ'!$B$2:$H$2,0),FALSE),"")</f>
        <v/>
      </c>
      <c r="M379">
        <v>375</v>
      </c>
      <c r="N379" t="str">
        <f t="shared" si="23"/>
        <v/>
      </c>
      <c r="P379" s="20">
        <f t="shared" si="24"/>
        <v>8</v>
      </c>
      <c r="Q379" s="15" t="str">
        <f t="shared" si="21"/>
        <v/>
      </c>
    </row>
    <row r="380" spans="1:17" x14ac:dyDescent="0.25">
      <c r="A380" s="18">
        <v>377</v>
      </c>
      <c r="B380" t="str">
        <f>IFERROR(INDEX('Miljövärden urval för publ'!$A$2:$AA$475,MATCH($A380,'Miljövärden urval för publ'!$R$2:$R$476,0),1),"")</f>
        <v/>
      </c>
      <c r="C380" t="str">
        <f>IFERROR(INDEX('Miljövärden urval för publ'!$A$2:$AA$475,MATCH($A380,'Miljövärden urval för publ'!$R$2:$R$476,0),2),"")</f>
        <v/>
      </c>
      <c r="D380" t="str">
        <f>IFERROR(VLOOKUP($C380,'Miljövärden urval för publ'!$B$2:$H$490,MATCH(D$4,'Miljövärden urval för publ'!$B$2:$H$2,0),FALSE),"")</f>
        <v/>
      </c>
      <c r="E380" t="str">
        <f>IFERROR(VLOOKUP($C380,'Miljövärden urval för publ'!$B$2:$H$490,MATCH(E$4,'Miljövärden urval för publ'!$B$2:$H$2,0),FALSE),"")</f>
        <v/>
      </c>
      <c r="F380" t="str">
        <f>IFERROR(VLOOKUP($C380,'Miljövärden urval för publ'!$B$2:$H$490,MATCH(F$4,'Miljövärden urval för publ'!$B$2:$H$2,0),FALSE),"")</f>
        <v/>
      </c>
      <c r="G380" t="str">
        <f>IFERROR(VLOOKUP($C380,'Miljövärden urval för publ'!$B$2:$H$490,MATCH(G$4,'Miljövärden urval för publ'!$B$2:$H$2,0),FALSE),"")</f>
        <v/>
      </c>
      <c r="M380">
        <v>376</v>
      </c>
      <c r="N380" t="str">
        <f t="shared" si="23"/>
        <v/>
      </c>
      <c r="P380" s="20">
        <f t="shared" si="24"/>
        <v>8</v>
      </c>
      <c r="Q380" s="15" t="str">
        <f t="shared" si="21"/>
        <v/>
      </c>
    </row>
    <row r="381" spans="1:17" x14ac:dyDescent="0.25">
      <c r="A381" s="18">
        <v>378</v>
      </c>
      <c r="B381" t="str">
        <f>IFERROR(INDEX('Miljövärden urval för publ'!$A$2:$AA$475,MATCH($A381,'Miljövärden urval för publ'!$R$2:$R$476,0),1),"")</f>
        <v/>
      </c>
      <c r="C381" t="str">
        <f>IFERROR(INDEX('Miljövärden urval för publ'!$A$2:$AA$475,MATCH($A381,'Miljövärden urval för publ'!$R$2:$R$476,0),2),"")</f>
        <v/>
      </c>
      <c r="D381" t="str">
        <f>IFERROR(VLOOKUP($C381,'Miljövärden urval för publ'!$B$2:$H$490,MATCH(D$4,'Miljövärden urval för publ'!$B$2:$H$2,0),FALSE),"")</f>
        <v/>
      </c>
      <c r="E381" t="str">
        <f>IFERROR(VLOOKUP($C381,'Miljövärden urval för publ'!$B$2:$H$490,MATCH(E$4,'Miljövärden urval för publ'!$B$2:$H$2,0),FALSE),"")</f>
        <v/>
      </c>
      <c r="F381" t="str">
        <f>IFERROR(VLOOKUP($C381,'Miljövärden urval för publ'!$B$2:$H$490,MATCH(F$4,'Miljövärden urval för publ'!$B$2:$H$2,0),FALSE),"")</f>
        <v/>
      </c>
      <c r="G381" t="str">
        <f>IFERROR(VLOOKUP($C381,'Miljövärden urval för publ'!$B$2:$H$490,MATCH(G$4,'Miljövärden urval för publ'!$B$2:$H$2,0),FALSE),"")</f>
        <v/>
      </c>
      <c r="M381">
        <v>377</v>
      </c>
      <c r="N381" t="str">
        <f t="shared" si="23"/>
        <v/>
      </c>
      <c r="P381" s="20">
        <f t="shared" si="24"/>
        <v>8</v>
      </c>
      <c r="Q381" s="15" t="str">
        <f t="shared" si="21"/>
        <v/>
      </c>
    </row>
    <row r="382" spans="1:17" x14ac:dyDescent="0.25">
      <c r="A382" s="18">
        <v>379</v>
      </c>
      <c r="B382" t="str">
        <f>IFERROR(INDEX('Miljövärden urval för publ'!$A$2:$AA$475,MATCH($A382,'Miljövärden urval för publ'!$R$2:$R$476,0),1),"")</f>
        <v/>
      </c>
      <c r="C382" t="str">
        <f>IFERROR(INDEX('Miljövärden urval för publ'!$A$2:$AA$475,MATCH($A382,'Miljövärden urval för publ'!$R$2:$R$476,0),2),"")</f>
        <v/>
      </c>
      <c r="D382" t="str">
        <f>IFERROR(VLOOKUP($C382,'Miljövärden urval för publ'!$B$2:$H$490,MATCH(D$4,'Miljövärden urval för publ'!$B$2:$H$2,0),FALSE),"")</f>
        <v/>
      </c>
      <c r="E382" t="str">
        <f>IFERROR(VLOOKUP($C382,'Miljövärden urval för publ'!$B$2:$H$490,MATCH(E$4,'Miljövärden urval för publ'!$B$2:$H$2,0),FALSE),"")</f>
        <v/>
      </c>
      <c r="F382" t="str">
        <f>IFERROR(VLOOKUP($C382,'Miljövärden urval för publ'!$B$2:$H$490,MATCH(F$4,'Miljövärden urval för publ'!$B$2:$H$2,0),FALSE),"")</f>
        <v/>
      </c>
      <c r="G382" t="str">
        <f>IFERROR(VLOOKUP($C382,'Miljövärden urval för publ'!$B$2:$H$490,MATCH(G$4,'Miljövärden urval för publ'!$B$2:$H$2,0),FALSE),"")</f>
        <v/>
      </c>
      <c r="M382">
        <v>378</v>
      </c>
      <c r="N382" t="str">
        <f t="shared" si="23"/>
        <v/>
      </c>
      <c r="P382" s="20">
        <f t="shared" si="24"/>
        <v>8</v>
      </c>
      <c r="Q382" s="15" t="str">
        <f t="shared" si="21"/>
        <v/>
      </c>
    </row>
    <row r="383" spans="1:17" x14ac:dyDescent="0.25">
      <c r="A383" s="18">
        <v>380</v>
      </c>
      <c r="B383" t="str">
        <f>IFERROR(INDEX('Miljövärden urval för publ'!$A$2:$AA$475,MATCH($A383,'Miljövärden urval för publ'!$R$2:$R$476,0),1),"")</f>
        <v/>
      </c>
      <c r="C383" t="str">
        <f>IFERROR(INDEX('Miljövärden urval för publ'!$A$2:$AA$475,MATCH($A383,'Miljövärden urval för publ'!$R$2:$R$476,0),2),"")</f>
        <v/>
      </c>
      <c r="D383" t="str">
        <f>IFERROR(VLOOKUP($C383,'Miljövärden urval för publ'!$B$2:$H$490,MATCH(D$4,'Miljövärden urval för publ'!$B$2:$H$2,0),FALSE),"")</f>
        <v/>
      </c>
      <c r="E383" t="str">
        <f>IFERROR(VLOOKUP($C383,'Miljövärden urval för publ'!$B$2:$H$490,MATCH(E$4,'Miljövärden urval för publ'!$B$2:$H$2,0),FALSE),"")</f>
        <v/>
      </c>
      <c r="F383" t="str">
        <f>IFERROR(VLOOKUP($C383,'Miljövärden urval för publ'!$B$2:$H$490,MATCH(F$4,'Miljövärden urval för publ'!$B$2:$H$2,0),FALSE),"")</f>
        <v/>
      </c>
      <c r="G383" t="str">
        <f>IFERROR(VLOOKUP($C383,'Miljövärden urval för publ'!$B$2:$H$490,MATCH(G$4,'Miljövärden urval för publ'!$B$2:$H$2,0),FALSE),"")</f>
        <v/>
      </c>
      <c r="M383">
        <v>379</v>
      </c>
      <c r="N383" t="str">
        <f t="shared" si="23"/>
        <v/>
      </c>
      <c r="P383" s="20">
        <f t="shared" si="24"/>
        <v>8</v>
      </c>
      <c r="Q383" s="15" t="str">
        <f t="shared" si="21"/>
        <v/>
      </c>
    </row>
    <row r="384" spans="1:17" x14ac:dyDescent="0.25">
      <c r="A384" s="18">
        <v>381</v>
      </c>
      <c r="B384" t="str">
        <f>IFERROR(INDEX('Miljövärden urval för publ'!$A$2:$AA$475,MATCH($A384,'Miljövärden urval för publ'!$R$2:$R$476,0),1),"")</f>
        <v/>
      </c>
      <c r="C384" t="str">
        <f>IFERROR(INDEX('Miljövärden urval för publ'!$A$2:$AA$475,MATCH($A384,'Miljövärden urval för publ'!$R$2:$R$476,0),2),"")</f>
        <v/>
      </c>
      <c r="D384" t="str">
        <f>IFERROR(VLOOKUP($C384,'Miljövärden urval för publ'!$B$2:$H$490,MATCH(D$4,'Miljövärden urval för publ'!$B$2:$H$2,0),FALSE),"")</f>
        <v/>
      </c>
      <c r="E384" t="str">
        <f>IFERROR(VLOOKUP($C384,'Miljövärden urval för publ'!$B$2:$H$490,MATCH(E$4,'Miljövärden urval för publ'!$B$2:$H$2,0),FALSE),"")</f>
        <v/>
      </c>
      <c r="F384" t="str">
        <f>IFERROR(VLOOKUP($C384,'Miljövärden urval för publ'!$B$2:$H$490,MATCH(F$4,'Miljövärden urval för publ'!$B$2:$H$2,0),FALSE),"")</f>
        <v/>
      </c>
      <c r="G384" t="str">
        <f>IFERROR(VLOOKUP($C384,'Miljövärden urval för publ'!$B$2:$H$490,MATCH(G$4,'Miljövärden urval för publ'!$B$2:$H$2,0),FALSE),"")</f>
        <v/>
      </c>
      <c r="M384">
        <v>380</v>
      </c>
      <c r="N384" t="str">
        <f t="shared" si="23"/>
        <v/>
      </c>
      <c r="P384" s="20">
        <f t="shared" si="24"/>
        <v>8</v>
      </c>
      <c r="Q384" s="15" t="str">
        <f t="shared" si="21"/>
        <v/>
      </c>
    </row>
    <row r="385" spans="1:17" x14ac:dyDescent="0.25">
      <c r="A385" s="18">
        <v>382</v>
      </c>
      <c r="B385" t="str">
        <f>IFERROR(INDEX('Miljövärden urval för publ'!$A$2:$AA$475,MATCH($A385,'Miljövärden urval för publ'!$R$2:$R$476,0),1),"")</f>
        <v/>
      </c>
      <c r="C385" t="str">
        <f>IFERROR(INDEX('Miljövärden urval för publ'!$A$2:$AA$475,MATCH($A385,'Miljövärden urval för publ'!$R$2:$R$476,0),2),"")</f>
        <v/>
      </c>
      <c r="D385" t="str">
        <f>IFERROR(VLOOKUP($C385,'Miljövärden urval för publ'!$B$2:$H$490,MATCH(D$4,'Miljövärden urval för publ'!$B$2:$H$2,0),FALSE),"")</f>
        <v/>
      </c>
      <c r="E385" t="str">
        <f>IFERROR(VLOOKUP($C385,'Miljövärden urval för publ'!$B$2:$H$490,MATCH(E$4,'Miljövärden urval för publ'!$B$2:$H$2,0),FALSE),"")</f>
        <v/>
      </c>
      <c r="F385" t="str">
        <f>IFERROR(VLOOKUP($C385,'Miljövärden urval för publ'!$B$2:$H$490,MATCH(F$4,'Miljövärden urval för publ'!$B$2:$H$2,0),FALSE),"")</f>
        <v/>
      </c>
      <c r="G385" t="str">
        <f>IFERROR(VLOOKUP($C385,'Miljövärden urval för publ'!$B$2:$H$490,MATCH(G$4,'Miljövärden urval för publ'!$B$2:$H$2,0),FALSE),"")</f>
        <v/>
      </c>
      <c r="M385">
        <v>381</v>
      </c>
      <c r="N385" t="str">
        <f t="shared" si="23"/>
        <v/>
      </c>
      <c r="P385" s="20">
        <f t="shared" si="24"/>
        <v>8</v>
      </c>
      <c r="Q385" s="15" t="str">
        <f t="shared" si="21"/>
        <v/>
      </c>
    </row>
    <row r="386" spans="1:17" x14ac:dyDescent="0.25">
      <c r="A386" s="18">
        <v>383</v>
      </c>
      <c r="B386" t="str">
        <f>IFERROR(INDEX('Miljövärden urval för publ'!$A$2:$AA$475,MATCH($A386,'Miljövärden urval för publ'!$R$2:$R$476,0),1),"")</f>
        <v/>
      </c>
      <c r="C386" t="str">
        <f>IFERROR(INDEX('Miljövärden urval för publ'!$A$2:$AA$475,MATCH($A386,'Miljövärden urval för publ'!$R$2:$R$476,0),2),"")</f>
        <v/>
      </c>
      <c r="D386" t="str">
        <f>IFERROR(VLOOKUP($C386,'Miljövärden urval för publ'!$B$2:$H$490,MATCH(D$4,'Miljövärden urval för publ'!$B$2:$H$2,0),FALSE),"")</f>
        <v/>
      </c>
      <c r="E386" t="str">
        <f>IFERROR(VLOOKUP($C386,'Miljövärden urval för publ'!$B$2:$H$490,MATCH(E$4,'Miljövärden urval för publ'!$B$2:$H$2,0),FALSE),"")</f>
        <v/>
      </c>
      <c r="F386" t="str">
        <f>IFERROR(VLOOKUP($C386,'Miljövärden urval för publ'!$B$2:$H$490,MATCH(F$4,'Miljövärden urval för publ'!$B$2:$H$2,0),FALSE),"")</f>
        <v/>
      </c>
      <c r="G386" t="str">
        <f>IFERROR(VLOOKUP($C386,'Miljövärden urval för publ'!$B$2:$H$490,MATCH(G$4,'Miljövärden urval för publ'!$B$2:$H$2,0),FALSE),"")</f>
        <v/>
      </c>
      <c r="M386">
        <v>382</v>
      </c>
      <c r="N386" t="str">
        <f t="shared" si="23"/>
        <v/>
      </c>
      <c r="P386" s="20">
        <f t="shared" si="24"/>
        <v>8</v>
      </c>
      <c r="Q386" s="15" t="str">
        <f t="shared" si="21"/>
        <v/>
      </c>
    </row>
    <row r="387" spans="1:17" x14ac:dyDescent="0.25">
      <c r="A387" s="18">
        <v>384</v>
      </c>
      <c r="B387" t="str">
        <f>IFERROR(INDEX('Miljövärden urval för publ'!$A$2:$AA$475,MATCH($A387,'Miljövärden urval för publ'!$R$2:$R$476,0),1),"")</f>
        <v/>
      </c>
      <c r="C387" t="str">
        <f>IFERROR(INDEX('Miljövärden urval för publ'!$A$2:$AA$475,MATCH($A387,'Miljövärden urval för publ'!$R$2:$R$476,0),2),"")</f>
        <v/>
      </c>
      <c r="D387" t="str">
        <f>IFERROR(VLOOKUP($C387,'Miljövärden urval för publ'!$B$2:$H$490,MATCH(D$4,'Miljövärden urval för publ'!$B$2:$H$2,0),FALSE),"")</f>
        <v/>
      </c>
      <c r="E387" t="str">
        <f>IFERROR(VLOOKUP($C387,'Miljövärden urval för publ'!$B$2:$H$490,MATCH(E$4,'Miljövärden urval för publ'!$B$2:$H$2,0),FALSE),"")</f>
        <v/>
      </c>
      <c r="F387" t="str">
        <f>IFERROR(VLOOKUP($C387,'Miljövärden urval för publ'!$B$2:$H$490,MATCH(F$4,'Miljövärden urval för publ'!$B$2:$H$2,0),FALSE),"")</f>
        <v/>
      </c>
      <c r="G387" t="str">
        <f>IFERROR(VLOOKUP($C387,'Miljövärden urval för publ'!$B$2:$H$490,MATCH(G$4,'Miljövärden urval för publ'!$B$2:$H$2,0),FALSE),"")</f>
        <v/>
      </c>
      <c r="M387">
        <v>383</v>
      </c>
      <c r="N387" t="str">
        <f t="shared" si="23"/>
        <v/>
      </c>
      <c r="P387" s="20">
        <f t="shared" si="24"/>
        <v>8</v>
      </c>
      <c r="Q387" s="15" t="str">
        <f t="shared" si="21"/>
        <v/>
      </c>
    </row>
    <row r="388" spans="1:17" x14ac:dyDescent="0.25">
      <c r="A388" s="18">
        <v>385</v>
      </c>
      <c r="B388" t="str">
        <f>IFERROR(INDEX('Miljövärden urval för publ'!$A$2:$AA$475,MATCH($A388,'Miljövärden urval för publ'!$R$2:$R$476,0),1),"")</f>
        <v/>
      </c>
      <c r="C388" t="str">
        <f>IFERROR(INDEX('Miljövärden urval för publ'!$A$2:$AA$475,MATCH($A388,'Miljövärden urval för publ'!$R$2:$R$476,0),2),"")</f>
        <v/>
      </c>
      <c r="D388" t="str">
        <f>IFERROR(VLOOKUP($C388,'Miljövärden urval för publ'!$B$2:$H$490,MATCH(D$4,'Miljövärden urval för publ'!$B$2:$H$2,0),FALSE),"")</f>
        <v/>
      </c>
      <c r="E388" t="str">
        <f>IFERROR(VLOOKUP($C388,'Miljövärden urval för publ'!$B$2:$H$490,MATCH(E$4,'Miljövärden urval för publ'!$B$2:$H$2,0),FALSE),"")</f>
        <v/>
      </c>
      <c r="F388" t="str">
        <f>IFERROR(VLOOKUP($C388,'Miljövärden urval för publ'!$B$2:$H$490,MATCH(F$4,'Miljövärden urval för publ'!$B$2:$H$2,0),FALSE),"")</f>
        <v/>
      </c>
      <c r="G388" t="str">
        <f>IFERROR(VLOOKUP($C388,'Miljövärden urval för publ'!$B$2:$H$490,MATCH(G$4,'Miljövärden urval för publ'!$B$2:$H$2,0),FALSE),"")</f>
        <v/>
      </c>
      <c r="M388">
        <v>384</v>
      </c>
      <c r="N388" t="str">
        <f t="shared" si="23"/>
        <v/>
      </c>
      <c r="P388" s="20">
        <f t="shared" si="24"/>
        <v>8</v>
      </c>
      <c r="Q388" s="15" t="str">
        <f t="shared" si="21"/>
        <v/>
      </c>
    </row>
    <row r="389" spans="1:17" x14ac:dyDescent="0.25">
      <c r="A389" s="18">
        <v>386</v>
      </c>
      <c r="B389" t="str">
        <f>IFERROR(INDEX('Miljövärden urval för publ'!$A$2:$AA$475,MATCH($A389,'Miljövärden urval för publ'!$R$2:$R$476,0),1),"")</f>
        <v/>
      </c>
      <c r="C389" t="str">
        <f>IFERROR(INDEX('Miljövärden urval för publ'!$A$2:$AA$475,MATCH($A389,'Miljövärden urval för publ'!$R$2:$R$476,0),2),"")</f>
        <v/>
      </c>
      <c r="D389" t="str">
        <f>IFERROR(VLOOKUP($C389,'Miljövärden urval för publ'!$B$2:$H$490,MATCH(D$4,'Miljövärden urval för publ'!$B$2:$H$2,0),FALSE),"")</f>
        <v/>
      </c>
      <c r="E389" t="str">
        <f>IFERROR(VLOOKUP($C389,'Miljövärden urval för publ'!$B$2:$H$490,MATCH(E$4,'Miljövärden urval för publ'!$B$2:$H$2,0),FALSE),"")</f>
        <v/>
      </c>
      <c r="F389" t="str">
        <f>IFERROR(VLOOKUP($C389,'Miljövärden urval för publ'!$B$2:$H$490,MATCH(F$4,'Miljövärden urval för publ'!$B$2:$H$2,0),FALSE),"")</f>
        <v/>
      </c>
      <c r="G389" t="str">
        <f>IFERROR(VLOOKUP($C389,'Miljövärden urval för publ'!$B$2:$H$490,MATCH(G$4,'Miljövärden urval för publ'!$B$2:$H$2,0),FALSE),"")</f>
        <v/>
      </c>
      <c r="M389">
        <v>385</v>
      </c>
      <c r="N389" t="str">
        <f t="shared" si="23"/>
        <v/>
      </c>
      <c r="P389" s="20">
        <f t="shared" si="24"/>
        <v>8</v>
      </c>
      <c r="Q389" s="15" t="str">
        <f t="shared" ref="Q389:Q452" si="25">IF(B389=$R$2,C389,"")</f>
        <v/>
      </c>
    </row>
    <row r="390" spans="1:17" x14ac:dyDescent="0.25">
      <c r="A390" s="18">
        <v>387</v>
      </c>
      <c r="B390" t="str">
        <f>IFERROR(INDEX('Miljövärden urval för publ'!$A$2:$AA$475,MATCH($A390,'Miljövärden urval för publ'!$R$2:$R$476,0),1),"")</f>
        <v/>
      </c>
      <c r="C390" t="str">
        <f>IFERROR(INDEX('Miljövärden urval för publ'!$A$2:$AA$475,MATCH($A390,'Miljövärden urval för publ'!$R$2:$R$476,0),2),"")</f>
        <v/>
      </c>
      <c r="D390" t="str">
        <f>IFERROR(VLOOKUP($C390,'Miljövärden urval för publ'!$B$2:$H$490,MATCH(D$4,'Miljövärden urval för publ'!$B$2:$H$2,0),FALSE),"")</f>
        <v/>
      </c>
      <c r="E390" t="str">
        <f>IFERROR(VLOOKUP($C390,'Miljövärden urval för publ'!$B$2:$H$490,MATCH(E$4,'Miljövärden urval för publ'!$B$2:$H$2,0),FALSE),"")</f>
        <v/>
      </c>
      <c r="F390" t="str">
        <f>IFERROR(VLOOKUP($C390,'Miljövärden urval för publ'!$B$2:$H$490,MATCH(F$4,'Miljövärden urval för publ'!$B$2:$H$2,0),FALSE),"")</f>
        <v/>
      </c>
      <c r="G390" t="str">
        <f>IFERROR(VLOOKUP($C390,'Miljövärden urval för publ'!$B$2:$H$490,MATCH(G$4,'Miljövärden urval för publ'!$B$2:$H$2,0),FALSE),"")</f>
        <v/>
      </c>
      <c r="M390">
        <v>386</v>
      </c>
      <c r="N390" t="str">
        <f t="shared" ref="N390:N411" si="26">IFERROR(INDEX($B$4:$J$487,MATCH(M390,$J$4:$J$369,0),1),"")</f>
        <v/>
      </c>
      <c r="P390" s="20">
        <f t="shared" ref="P390:P453" si="27">IF(Q390="",P389,P389+1)</f>
        <v>8</v>
      </c>
      <c r="Q390" s="15" t="str">
        <f t="shared" si="25"/>
        <v/>
      </c>
    </row>
    <row r="391" spans="1:17" x14ac:dyDescent="0.25">
      <c r="A391" s="18">
        <v>388</v>
      </c>
      <c r="B391" t="str">
        <f>IFERROR(INDEX('Miljövärden urval för publ'!$A$2:$AA$475,MATCH($A391,'Miljövärden urval för publ'!$R$2:$R$476,0),1),"")</f>
        <v/>
      </c>
      <c r="C391" t="str">
        <f>IFERROR(INDEX('Miljövärden urval för publ'!$A$2:$AA$475,MATCH($A391,'Miljövärden urval för publ'!$R$2:$R$476,0),2),"")</f>
        <v/>
      </c>
      <c r="D391" t="str">
        <f>IFERROR(VLOOKUP($C391,'Miljövärden urval för publ'!$B$2:$H$490,MATCH(D$4,'Miljövärden urval för publ'!$B$2:$H$2,0),FALSE),"")</f>
        <v/>
      </c>
      <c r="E391" t="str">
        <f>IFERROR(VLOOKUP($C391,'Miljövärden urval för publ'!$B$2:$H$490,MATCH(E$4,'Miljövärden urval för publ'!$B$2:$H$2,0),FALSE),"")</f>
        <v/>
      </c>
      <c r="F391" t="str">
        <f>IFERROR(VLOOKUP($C391,'Miljövärden urval för publ'!$B$2:$H$490,MATCH(F$4,'Miljövärden urval för publ'!$B$2:$H$2,0),FALSE),"")</f>
        <v/>
      </c>
      <c r="G391" t="str">
        <f>IFERROR(VLOOKUP($C391,'Miljövärden urval för publ'!$B$2:$H$490,MATCH(G$4,'Miljövärden urval för publ'!$B$2:$H$2,0),FALSE),"")</f>
        <v/>
      </c>
      <c r="M391">
        <v>387</v>
      </c>
      <c r="N391" t="str">
        <f t="shared" si="26"/>
        <v/>
      </c>
      <c r="P391" s="20">
        <f t="shared" si="27"/>
        <v>8</v>
      </c>
      <c r="Q391" s="15" t="str">
        <f t="shared" si="25"/>
        <v/>
      </c>
    </row>
    <row r="392" spans="1:17" x14ac:dyDescent="0.25">
      <c r="A392" s="18">
        <v>389</v>
      </c>
      <c r="B392" t="str">
        <f>IFERROR(INDEX('Miljövärden urval för publ'!$A$2:$AA$475,MATCH($A392,'Miljövärden urval för publ'!$R$2:$R$476,0),1),"")</f>
        <v/>
      </c>
      <c r="C392" t="str">
        <f>IFERROR(INDEX('Miljövärden urval för publ'!$A$2:$AA$475,MATCH($A392,'Miljövärden urval för publ'!$R$2:$R$476,0),2),"")</f>
        <v/>
      </c>
      <c r="D392" t="str">
        <f>IFERROR(VLOOKUP($C392,'Miljövärden urval för publ'!$B$2:$H$490,MATCH(D$4,'Miljövärden urval för publ'!$B$2:$H$2,0),FALSE),"")</f>
        <v/>
      </c>
      <c r="E392" t="str">
        <f>IFERROR(VLOOKUP($C392,'Miljövärden urval för publ'!$B$2:$H$490,MATCH(E$4,'Miljövärden urval för publ'!$B$2:$H$2,0),FALSE),"")</f>
        <v/>
      </c>
      <c r="F392" t="str">
        <f>IFERROR(VLOOKUP($C392,'Miljövärden urval för publ'!$B$2:$H$490,MATCH(F$4,'Miljövärden urval för publ'!$B$2:$H$2,0),FALSE),"")</f>
        <v/>
      </c>
      <c r="G392" t="str">
        <f>IFERROR(VLOOKUP($C392,'Miljövärden urval för publ'!$B$2:$H$490,MATCH(G$4,'Miljövärden urval för publ'!$B$2:$H$2,0),FALSE),"")</f>
        <v/>
      </c>
      <c r="M392">
        <v>388</v>
      </c>
      <c r="N392" t="str">
        <f t="shared" si="26"/>
        <v/>
      </c>
      <c r="P392" s="20">
        <f t="shared" si="27"/>
        <v>8</v>
      </c>
      <c r="Q392" s="15" t="str">
        <f t="shared" si="25"/>
        <v/>
      </c>
    </row>
    <row r="393" spans="1:17" x14ac:dyDescent="0.25">
      <c r="A393" s="18">
        <v>390</v>
      </c>
      <c r="B393" t="str">
        <f>IFERROR(INDEX('Miljövärden urval för publ'!$A$2:$AA$475,MATCH($A393,'Miljövärden urval för publ'!$R$2:$R$476,0),1),"")</f>
        <v/>
      </c>
      <c r="C393" t="str">
        <f>IFERROR(INDEX('Miljövärden urval för publ'!$A$2:$AA$475,MATCH($A393,'Miljövärden urval för publ'!$R$2:$R$476,0),2),"")</f>
        <v/>
      </c>
      <c r="D393" t="str">
        <f>IFERROR(VLOOKUP($C393,'Miljövärden urval för publ'!$B$2:$H$490,MATCH(D$4,'Miljövärden urval för publ'!$B$2:$H$2,0),FALSE),"")</f>
        <v/>
      </c>
      <c r="E393" t="str">
        <f>IFERROR(VLOOKUP($C393,'Miljövärden urval för publ'!$B$2:$H$490,MATCH(E$4,'Miljövärden urval för publ'!$B$2:$H$2,0),FALSE),"")</f>
        <v/>
      </c>
      <c r="F393" t="str">
        <f>IFERROR(VLOOKUP($C393,'Miljövärden urval för publ'!$B$2:$H$490,MATCH(F$4,'Miljövärden urval för publ'!$B$2:$H$2,0),FALSE),"")</f>
        <v/>
      </c>
      <c r="G393" t="str">
        <f>IFERROR(VLOOKUP($C393,'Miljövärden urval för publ'!$B$2:$H$490,MATCH(G$4,'Miljövärden urval för publ'!$B$2:$H$2,0),FALSE),"")</f>
        <v/>
      </c>
      <c r="M393">
        <v>389</v>
      </c>
      <c r="N393" t="str">
        <f t="shared" si="26"/>
        <v/>
      </c>
      <c r="P393" s="20">
        <f t="shared" si="27"/>
        <v>8</v>
      </c>
      <c r="Q393" s="15" t="str">
        <f t="shared" si="25"/>
        <v/>
      </c>
    </row>
    <row r="394" spans="1:17" x14ac:dyDescent="0.25">
      <c r="A394" s="18">
        <v>391</v>
      </c>
      <c r="B394" t="str">
        <f>IFERROR(INDEX('Miljövärden urval för publ'!$A$2:$AA$475,MATCH($A394,'Miljövärden urval för publ'!$R$2:$R$476,0),1),"")</f>
        <v/>
      </c>
      <c r="C394" t="str">
        <f>IFERROR(INDEX('Miljövärden urval för publ'!$A$2:$AA$475,MATCH($A394,'Miljövärden urval för publ'!$R$2:$R$476,0),2),"")</f>
        <v/>
      </c>
      <c r="D394" t="str">
        <f>IFERROR(VLOOKUP($C394,'Miljövärden urval för publ'!$B$2:$H$490,MATCH(D$4,'Miljövärden urval för publ'!$B$2:$H$2,0),FALSE),"")</f>
        <v/>
      </c>
      <c r="E394" t="str">
        <f>IFERROR(VLOOKUP($C394,'Miljövärden urval för publ'!$B$2:$H$490,MATCH(E$4,'Miljövärden urval för publ'!$B$2:$H$2,0),FALSE),"")</f>
        <v/>
      </c>
      <c r="F394" t="str">
        <f>IFERROR(VLOOKUP($C394,'Miljövärden urval för publ'!$B$2:$H$490,MATCH(F$4,'Miljövärden urval för publ'!$B$2:$H$2,0),FALSE),"")</f>
        <v/>
      </c>
      <c r="G394" t="str">
        <f>IFERROR(VLOOKUP($C394,'Miljövärden urval för publ'!$B$2:$H$490,MATCH(G$4,'Miljövärden urval för publ'!$B$2:$H$2,0),FALSE),"")</f>
        <v/>
      </c>
      <c r="M394">
        <v>390</v>
      </c>
      <c r="N394" t="str">
        <f t="shared" si="26"/>
        <v/>
      </c>
      <c r="P394" s="20">
        <f t="shared" si="27"/>
        <v>8</v>
      </c>
      <c r="Q394" s="15" t="str">
        <f t="shared" si="25"/>
        <v/>
      </c>
    </row>
    <row r="395" spans="1:17" x14ac:dyDescent="0.25">
      <c r="A395" s="18">
        <v>392</v>
      </c>
      <c r="B395" t="str">
        <f>IFERROR(INDEX('Miljövärden urval för publ'!$A$2:$AA$475,MATCH($A395,'Miljövärden urval för publ'!$R$2:$R$476,0),1),"")</f>
        <v/>
      </c>
      <c r="C395" t="str">
        <f>IFERROR(INDEX('Miljövärden urval för publ'!$A$2:$AA$475,MATCH($A395,'Miljövärden urval för publ'!$R$2:$R$476,0),2),"")</f>
        <v/>
      </c>
      <c r="D395" t="str">
        <f>IFERROR(VLOOKUP($C395,'Miljövärden urval för publ'!$B$2:$H$490,MATCH(D$4,'Miljövärden urval för publ'!$B$2:$H$2,0),FALSE),"")</f>
        <v/>
      </c>
      <c r="E395" t="str">
        <f>IFERROR(VLOOKUP($C395,'Miljövärden urval för publ'!$B$2:$H$490,MATCH(E$4,'Miljövärden urval för publ'!$B$2:$H$2,0),FALSE),"")</f>
        <v/>
      </c>
      <c r="F395" t="str">
        <f>IFERROR(VLOOKUP($C395,'Miljövärden urval för publ'!$B$2:$H$490,MATCH(F$4,'Miljövärden urval för publ'!$B$2:$H$2,0),FALSE),"")</f>
        <v/>
      </c>
      <c r="G395" t="str">
        <f>IFERROR(VLOOKUP($C395,'Miljövärden urval för publ'!$B$2:$H$490,MATCH(G$4,'Miljövärden urval för publ'!$B$2:$H$2,0),FALSE),"")</f>
        <v/>
      </c>
      <c r="M395">
        <v>391</v>
      </c>
      <c r="N395" t="str">
        <f t="shared" si="26"/>
        <v/>
      </c>
      <c r="P395" s="20">
        <f t="shared" si="27"/>
        <v>8</v>
      </c>
      <c r="Q395" s="15" t="str">
        <f t="shared" si="25"/>
        <v/>
      </c>
    </row>
    <row r="396" spans="1:17" x14ac:dyDescent="0.25">
      <c r="A396" s="18">
        <v>393</v>
      </c>
      <c r="B396" t="str">
        <f>IFERROR(INDEX('Miljövärden urval för publ'!$A$2:$AA$475,MATCH($A396,'Miljövärden urval för publ'!$R$2:$R$476,0),1),"")</f>
        <v/>
      </c>
      <c r="C396" t="str">
        <f>IFERROR(INDEX('Miljövärden urval för publ'!$A$2:$AA$475,MATCH($A396,'Miljövärden urval för publ'!$R$2:$R$476,0),2),"")</f>
        <v/>
      </c>
      <c r="D396" t="str">
        <f>IFERROR(VLOOKUP($C396,'Miljövärden urval för publ'!$B$2:$H$490,MATCH(D$4,'Miljövärden urval för publ'!$B$2:$H$2,0),FALSE),"")</f>
        <v/>
      </c>
      <c r="E396" t="str">
        <f>IFERROR(VLOOKUP($C396,'Miljövärden urval för publ'!$B$2:$H$490,MATCH(E$4,'Miljövärden urval för publ'!$B$2:$H$2,0),FALSE),"")</f>
        <v/>
      </c>
      <c r="F396" t="str">
        <f>IFERROR(VLOOKUP($C396,'Miljövärden urval för publ'!$B$2:$H$490,MATCH(F$4,'Miljövärden urval för publ'!$B$2:$H$2,0),FALSE),"")</f>
        <v/>
      </c>
      <c r="G396" t="str">
        <f>IFERROR(VLOOKUP($C396,'Miljövärden urval för publ'!$B$2:$H$490,MATCH(G$4,'Miljövärden urval för publ'!$B$2:$H$2,0),FALSE),"")</f>
        <v/>
      </c>
      <c r="M396">
        <v>392</v>
      </c>
      <c r="N396" t="str">
        <f t="shared" si="26"/>
        <v/>
      </c>
      <c r="P396" s="20">
        <f t="shared" si="27"/>
        <v>8</v>
      </c>
      <c r="Q396" s="15" t="str">
        <f t="shared" si="25"/>
        <v/>
      </c>
    </row>
    <row r="397" spans="1:17" x14ac:dyDescent="0.25">
      <c r="A397" s="18">
        <v>394</v>
      </c>
      <c r="B397" t="str">
        <f>IFERROR(INDEX('Miljövärden urval för publ'!$A$2:$AA$475,MATCH($A397,'Miljövärden urval för publ'!$R$2:$R$476,0),1),"")</f>
        <v/>
      </c>
      <c r="C397" t="str">
        <f>IFERROR(INDEX('Miljövärden urval för publ'!$A$2:$AA$475,MATCH($A397,'Miljövärden urval för publ'!$R$2:$R$476,0),2),"")</f>
        <v/>
      </c>
      <c r="D397" t="str">
        <f>IFERROR(VLOOKUP($C397,'Miljövärden urval för publ'!$B$2:$H$490,MATCH(D$4,'Miljövärden urval för publ'!$B$2:$H$2,0),FALSE),"")</f>
        <v/>
      </c>
      <c r="E397" t="str">
        <f>IFERROR(VLOOKUP($C397,'Miljövärden urval för publ'!$B$2:$H$490,MATCH(E$4,'Miljövärden urval för publ'!$B$2:$H$2,0),FALSE),"")</f>
        <v/>
      </c>
      <c r="F397" t="str">
        <f>IFERROR(VLOOKUP($C397,'Miljövärden urval för publ'!$B$2:$H$490,MATCH(F$4,'Miljövärden urval för publ'!$B$2:$H$2,0),FALSE),"")</f>
        <v/>
      </c>
      <c r="G397" t="str">
        <f>IFERROR(VLOOKUP($C397,'Miljövärden urval för publ'!$B$2:$H$490,MATCH(G$4,'Miljövärden urval för publ'!$B$2:$H$2,0),FALSE),"")</f>
        <v/>
      </c>
      <c r="M397">
        <v>393</v>
      </c>
      <c r="N397" t="str">
        <f t="shared" si="26"/>
        <v/>
      </c>
      <c r="P397" s="20">
        <f t="shared" si="27"/>
        <v>8</v>
      </c>
      <c r="Q397" s="15" t="str">
        <f t="shared" si="25"/>
        <v/>
      </c>
    </row>
    <row r="398" spans="1:17" x14ac:dyDescent="0.25">
      <c r="A398" s="18">
        <v>395</v>
      </c>
      <c r="B398" t="str">
        <f>IFERROR(INDEX('Miljövärden urval för publ'!$A$2:$AA$475,MATCH($A398,'Miljövärden urval för publ'!$R$2:$R$476,0),1),"")</f>
        <v/>
      </c>
      <c r="C398" t="str">
        <f>IFERROR(INDEX('Miljövärden urval för publ'!$A$2:$AA$475,MATCH($A398,'Miljövärden urval för publ'!$R$2:$R$476,0),2),"")</f>
        <v/>
      </c>
      <c r="D398" t="str">
        <f>IFERROR(VLOOKUP($C398,'Miljövärden urval för publ'!$B$2:$H$490,MATCH(D$4,'Miljövärden urval för publ'!$B$2:$H$2,0),FALSE),"")</f>
        <v/>
      </c>
      <c r="E398" t="str">
        <f>IFERROR(VLOOKUP($C398,'Miljövärden urval för publ'!$B$2:$H$490,MATCH(E$4,'Miljövärden urval för publ'!$B$2:$H$2,0),FALSE),"")</f>
        <v/>
      </c>
      <c r="F398" t="str">
        <f>IFERROR(VLOOKUP($C398,'Miljövärden urval för publ'!$B$2:$H$490,MATCH(F$4,'Miljövärden urval för publ'!$B$2:$H$2,0),FALSE),"")</f>
        <v/>
      </c>
      <c r="G398" t="str">
        <f>IFERROR(VLOOKUP($C398,'Miljövärden urval för publ'!$B$2:$H$490,MATCH(G$4,'Miljövärden urval för publ'!$B$2:$H$2,0),FALSE),"")</f>
        <v/>
      </c>
      <c r="M398">
        <v>394</v>
      </c>
      <c r="N398" t="str">
        <f t="shared" si="26"/>
        <v/>
      </c>
      <c r="P398" s="20">
        <f t="shared" si="27"/>
        <v>8</v>
      </c>
      <c r="Q398" s="15" t="str">
        <f t="shared" si="25"/>
        <v/>
      </c>
    </row>
    <row r="399" spans="1:17" x14ac:dyDescent="0.25">
      <c r="A399" s="18">
        <v>396</v>
      </c>
      <c r="B399" t="str">
        <f>IFERROR(INDEX('Miljövärden urval för publ'!$A$2:$AA$475,MATCH($A399,'Miljövärden urval för publ'!$R$2:$R$476,0),1),"")</f>
        <v/>
      </c>
      <c r="C399" t="str">
        <f>IFERROR(INDEX('Miljövärden urval för publ'!$A$2:$AA$475,MATCH($A399,'Miljövärden urval för publ'!$R$2:$R$476,0),2),"")</f>
        <v/>
      </c>
      <c r="D399" t="str">
        <f>IFERROR(VLOOKUP($C399,'Miljövärden urval för publ'!$B$2:$H$490,MATCH(D$4,'Miljövärden urval för publ'!$B$2:$H$2,0),FALSE),"")</f>
        <v/>
      </c>
      <c r="E399" t="str">
        <f>IFERROR(VLOOKUP($C399,'Miljövärden urval för publ'!$B$2:$H$490,MATCH(E$4,'Miljövärden urval för publ'!$B$2:$H$2,0),FALSE),"")</f>
        <v/>
      </c>
      <c r="F399" t="str">
        <f>IFERROR(VLOOKUP($C399,'Miljövärden urval för publ'!$B$2:$H$490,MATCH(F$4,'Miljövärden urval för publ'!$B$2:$H$2,0),FALSE),"")</f>
        <v/>
      </c>
      <c r="G399" t="str">
        <f>IFERROR(VLOOKUP($C399,'Miljövärden urval för publ'!$B$2:$H$490,MATCH(G$4,'Miljövärden urval för publ'!$B$2:$H$2,0),FALSE),"")</f>
        <v/>
      </c>
      <c r="M399">
        <v>395</v>
      </c>
      <c r="N399" t="str">
        <f t="shared" si="26"/>
        <v/>
      </c>
      <c r="P399" s="20">
        <f t="shared" si="27"/>
        <v>8</v>
      </c>
      <c r="Q399" s="15" t="str">
        <f t="shared" si="25"/>
        <v/>
      </c>
    </row>
    <row r="400" spans="1:17" x14ac:dyDescent="0.25">
      <c r="A400" s="18">
        <v>397</v>
      </c>
      <c r="B400" t="str">
        <f>IFERROR(INDEX('Miljövärden urval för publ'!$A$2:$AA$475,MATCH($A400,'Miljövärden urval för publ'!$R$2:$R$476,0),1),"")</f>
        <v/>
      </c>
      <c r="C400" t="str">
        <f>IFERROR(INDEX('Miljövärden urval för publ'!$A$2:$AA$475,MATCH($A400,'Miljövärden urval för publ'!$R$2:$R$476,0),2),"")</f>
        <v/>
      </c>
      <c r="D400" t="str">
        <f>IFERROR(VLOOKUP($C400,'Miljövärden urval för publ'!$B$2:$H$490,MATCH(D$4,'Miljövärden urval för publ'!$B$2:$H$2,0),FALSE),"")</f>
        <v/>
      </c>
      <c r="E400" t="str">
        <f>IFERROR(VLOOKUP($C400,'Miljövärden urval för publ'!$B$2:$H$490,MATCH(E$4,'Miljövärden urval för publ'!$B$2:$H$2,0),FALSE),"")</f>
        <v/>
      </c>
      <c r="F400" t="str">
        <f>IFERROR(VLOOKUP($C400,'Miljövärden urval för publ'!$B$2:$H$490,MATCH(F$4,'Miljövärden urval för publ'!$B$2:$H$2,0),FALSE),"")</f>
        <v/>
      </c>
      <c r="G400" t="str">
        <f>IFERROR(VLOOKUP($C400,'Miljövärden urval för publ'!$B$2:$H$490,MATCH(G$4,'Miljövärden urval för publ'!$B$2:$H$2,0),FALSE),"")</f>
        <v/>
      </c>
      <c r="M400">
        <v>396</v>
      </c>
      <c r="N400" t="str">
        <f t="shared" si="26"/>
        <v/>
      </c>
      <c r="P400" s="20">
        <f t="shared" si="27"/>
        <v>8</v>
      </c>
      <c r="Q400" s="15" t="str">
        <f t="shared" si="25"/>
        <v/>
      </c>
    </row>
    <row r="401" spans="1:17" x14ac:dyDescent="0.25">
      <c r="A401" s="18">
        <v>398</v>
      </c>
      <c r="B401" t="str">
        <f>IFERROR(INDEX('Miljövärden urval för publ'!$A$2:$AA$475,MATCH($A401,'Miljövärden urval för publ'!$R$2:$R$476,0),1),"")</f>
        <v/>
      </c>
      <c r="C401" t="str">
        <f>IFERROR(INDEX('Miljövärden urval för publ'!$A$2:$AA$475,MATCH($A401,'Miljövärden urval för publ'!$R$2:$R$476,0),2),"")</f>
        <v/>
      </c>
      <c r="D401" t="str">
        <f>IFERROR(VLOOKUP($C401,'Miljövärden urval för publ'!$B$2:$H$490,MATCH(D$4,'Miljövärden urval för publ'!$B$2:$H$2,0),FALSE),"")</f>
        <v/>
      </c>
      <c r="E401" t="str">
        <f>IFERROR(VLOOKUP($C401,'Miljövärden urval för publ'!$B$2:$H$490,MATCH(E$4,'Miljövärden urval för publ'!$B$2:$H$2,0),FALSE),"")</f>
        <v/>
      </c>
      <c r="F401" t="str">
        <f>IFERROR(VLOOKUP($C401,'Miljövärden urval för publ'!$B$2:$H$490,MATCH(F$4,'Miljövärden urval för publ'!$B$2:$H$2,0),FALSE),"")</f>
        <v/>
      </c>
      <c r="G401" t="str">
        <f>IFERROR(VLOOKUP($C401,'Miljövärden urval för publ'!$B$2:$H$490,MATCH(G$4,'Miljövärden urval för publ'!$B$2:$H$2,0),FALSE),"")</f>
        <v/>
      </c>
      <c r="M401">
        <v>397</v>
      </c>
      <c r="N401" t="str">
        <f t="shared" si="26"/>
        <v/>
      </c>
      <c r="P401" s="20">
        <f t="shared" si="27"/>
        <v>8</v>
      </c>
      <c r="Q401" s="15" t="str">
        <f t="shared" si="25"/>
        <v/>
      </c>
    </row>
    <row r="402" spans="1:17" x14ac:dyDescent="0.25">
      <c r="A402" s="18">
        <v>399</v>
      </c>
      <c r="B402" t="str">
        <f>IFERROR(INDEX('Miljövärden urval för publ'!$A$2:$AA$475,MATCH($A402,'Miljövärden urval för publ'!$R$2:$R$476,0),1),"")</f>
        <v/>
      </c>
      <c r="C402" t="str">
        <f>IFERROR(INDEX('Miljövärden urval för publ'!$A$2:$AA$475,MATCH($A402,'Miljövärden urval för publ'!$R$2:$R$476,0),2),"")</f>
        <v/>
      </c>
      <c r="D402" t="str">
        <f>IFERROR(VLOOKUP($C402,'Miljövärden urval för publ'!$B$2:$H$490,MATCH(D$4,'Miljövärden urval för publ'!$B$2:$H$2,0),FALSE),"")</f>
        <v/>
      </c>
      <c r="E402" t="str">
        <f>IFERROR(VLOOKUP($C402,'Miljövärden urval för publ'!$B$2:$H$490,MATCH(E$4,'Miljövärden urval för publ'!$B$2:$H$2,0),FALSE),"")</f>
        <v/>
      </c>
      <c r="F402" t="str">
        <f>IFERROR(VLOOKUP($C402,'Miljövärden urval för publ'!$B$2:$H$490,MATCH(F$4,'Miljövärden urval för publ'!$B$2:$H$2,0),FALSE),"")</f>
        <v/>
      </c>
      <c r="G402" t="str">
        <f>IFERROR(VLOOKUP($C402,'Miljövärden urval för publ'!$B$2:$H$490,MATCH(G$4,'Miljövärden urval för publ'!$B$2:$H$2,0),FALSE),"")</f>
        <v/>
      </c>
      <c r="M402">
        <v>398</v>
      </c>
      <c r="N402" t="str">
        <f t="shared" si="26"/>
        <v/>
      </c>
      <c r="P402" s="20">
        <f t="shared" si="27"/>
        <v>8</v>
      </c>
      <c r="Q402" s="15" t="str">
        <f t="shared" si="25"/>
        <v/>
      </c>
    </row>
    <row r="403" spans="1:17" x14ac:dyDescent="0.25">
      <c r="A403" s="18">
        <v>400</v>
      </c>
      <c r="B403" t="str">
        <f>IFERROR(INDEX('Miljövärden urval för publ'!$A$2:$AA$475,MATCH($A403,'Miljövärden urval för publ'!$R$2:$R$476,0),1),"")</f>
        <v/>
      </c>
      <c r="C403" t="str">
        <f>IFERROR(INDEX('Miljövärden urval för publ'!$A$2:$AA$475,MATCH($A403,'Miljövärden urval för publ'!$R$2:$R$476,0),2),"")</f>
        <v/>
      </c>
      <c r="D403" t="str">
        <f>IFERROR(VLOOKUP($C403,'Miljövärden urval för publ'!$B$2:$H$490,MATCH(D$4,'Miljövärden urval för publ'!$B$2:$H$2,0),FALSE),"")</f>
        <v/>
      </c>
      <c r="E403" t="str">
        <f>IFERROR(VLOOKUP($C403,'Miljövärden urval för publ'!$B$2:$H$490,MATCH(E$4,'Miljövärden urval för publ'!$B$2:$H$2,0),FALSE),"")</f>
        <v/>
      </c>
      <c r="F403" t="str">
        <f>IFERROR(VLOOKUP($C403,'Miljövärden urval för publ'!$B$2:$H$490,MATCH(F$4,'Miljövärden urval för publ'!$B$2:$H$2,0),FALSE),"")</f>
        <v/>
      </c>
      <c r="G403" t="str">
        <f>IFERROR(VLOOKUP($C403,'Miljövärden urval för publ'!$B$2:$H$490,MATCH(G$4,'Miljövärden urval för publ'!$B$2:$H$2,0),FALSE),"")</f>
        <v/>
      </c>
      <c r="M403">
        <v>399</v>
      </c>
      <c r="N403" t="str">
        <f t="shared" si="26"/>
        <v/>
      </c>
      <c r="P403" s="20">
        <f t="shared" si="27"/>
        <v>8</v>
      </c>
      <c r="Q403" s="15" t="str">
        <f t="shared" si="25"/>
        <v/>
      </c>
    </row>
    <row r="404" spans="1:17" x14ac:dyDescent="0.25">
      <c r="A404" s="18">
        <v>401</v>
      </c>
      <c r="B404" t="str">
        <f>IFERROR(INDEX('Miljövärden urval för publ'!$A$2:$AA$475,MATCH($A404,'Miljövärden urval för publ'!$R$2:$R$476,0),1),"")</f>
        <v/>
      </c>
      <c r="C404" t="str">
        <f>IFERROR(INDEX('Miljövärden urval för publ'!$A$2:$AA$475,MATCH($A404,'Miljövärden urval för publ'!$R$2:$R$476,0),2),"")</f>
        <v/>
      </c>
      <c r="D404" t="str">
        <f>IFERROR(VLOOKUP($C404,'Miljövärden urval för publ'!$B$2:$H$490,MATCH(D$4,'Miljövärden urval för publ'!$B$2:$H$2,0),FALSE),"")</f>
        <v/>
      </c>
      <c r="E404" t="str">
        <f>IFERROR(VLOOKUP($C404,'Miljövärden urval för publ'!$B$2:$H$490,MATCH(E$4,'Miljövärden urval för publ'!$B$2:$H$2,0),FALSE),"")</f>
        <v/>
      </c>
      <c r="F404" t="str">
        <f>IFERROR(VLOOKUP($C404,'Miljövärden urval för publ'!$B$2:$H$490,MATCH(F$4,'Miljövärden urval för publ'!$B$2:$H$2,0),FALSE),"")</f>
        <v/>
      </c>
      <c r="G404" t="str">
        <f>IFERROR(VLOOKUP($C404,'Miljövärden urval för publ'!$B$2:$H$490,MATCH(G$4,'Miljövärden urval för publ'!$B$2:$H$2,0),FALSE),"")</f>
        <v/>
      </c>
      <c r="M404">
        <v>400</v>
      </c>
      <c r="N404" t="str">
        <f t="shared" si="26"/>
        <v/>
      </c>
      <c r="P404" s="20">
        <f t="shared" si="27"/>
        <v>8</v>
      </c>
      <c r="Q404" s="15" t="str">
        <f t="shared" si="25"/>
        <v/>
      </c>
    </row>
    <row r="405" spans="1:17" x14ac:dyDescent="0.25">
      <c r="A405" s="18">
        <v>402</v>
      </c>
      <c r="B405" t="str">
        <f>IFERROR(INDEX('Miljövärden urval för publ'!$A$2:$AA$475,MATCH($A405,'Miljövärden urval för publ'!$R$2:$R$476,0),1),"")</f>
        <v/>
      </c>
      <c r="C405" t="str">
        <f>IFERROR(INDEX('Miljövärden urval för publ'!$A$2:$AA$475,MATCH($A405,'Miljövärden urval för publ'!$R$2:$R$476,0),2),"")</f>
        <v/>
      </c>
      <c r="D405" t="str">
        <f>IFERROR(VLOOKUP($C405,'Miljövärden urval för publ'!$B$2:$H$490,MATCH(D$4,'Miljövärden urval för publ'!$B$2:$H$2,0),FALSE),"")</f>
        <v/>
      </c>
      <c r="E405" t="str">
        <f>IFERROR(VLOOKUP($C405,'Miljövärden urval för publ'!$B$2:$H$490,MATCH(E$4,'Miljövärden urval för publ'!$B$2:$H$2,0),FALSE),"")</f>
        <v/>
      </c>
      <c r="F405" t="str">
        <f>IFERROR(VLOOKUP($C405,'Miljövärden urval för publ'!$B$2:$H$490,MATCH(F$4,'Miljövärden urval för publ'!$B$2:$H$2,0),FALSE),"")</f>
        <v/>
      </c>
      <c r="G405" t="str">
        <f>IFERROR(VLOOKUP($C405,'Miljövärden urval för publ'!$B$2:$H$490,MATCH(G$4,'Miljövärden urval för publ'!$B$2:$H$2,0),FALSE),"")</f>
        <v/>
      </c>
      <c r="M405">
        <v>401</v>
      </c>
      <c r="N405" t="str">
        <f t="shared" si="26"/>
        <v/>
      </c>
      <c r="P405" s="20">
        <f t="shared" si="27"/>
        <v>8</v>
      </c>
      <c r="Q405" s="15" t="str">
        <f t="shared" si="25"/>
        <v/>
      </c>
    </row>
    <row r="406" spans="1:17" x14ac:dyDescent="0.25">
      <c r="A406" s="18">
        <v>403</v>
      </c>
      <c r="B406" t="str">
        <f>IFERROR(INDEX('Miljövärden urval för publ'!$A$2:$AA$475,MATCH($A406,'Miljövärden urval för publ'!$R$2:$R$476,0),1),"")</f>
        <v/>
      </c>
      <c r="C406" t="str">
        <f>IFERROR(INDEX('Miljövärden urval för publ'!$A$2:$AA$475,MATCH($A406,'Miljövärden urval för publ'!$R$2:$R$476,0),2),"")</f>
        <v/>
      </c>
      <c r="D406" t="str">
        <f>IFERROR(VLOOKUP($C406,'Miljövärden urval för publ'!$B$2:$H$490,MATCH(D$4,'Miljövärden urval för publ'!$B$2:$H$2,0),FALSE),"")</f>
        <v/>
      </c>
      <c r="E406" t="str">
        <f>IFERROR(VLOOKUP($C406,'Miljövärden urval för publ'!$B$2:$H$490,MATCH(E$4,'Miljövärden urval för publ'!$B$2:$H$2,0),FALSE),"")</f>
        <v/>
      </c>
      <c r="F406" t="str">
        <f>IFERROR(VLOOKUP($C406,'Miljövärden urval för publ'!$B$2:$H$490,MATCH(F$4,'Miljövärden urval för publ'!$B$2:$H$2,0),FALSE),"")</f>
        <v/>
      </c>
      <c r="G406" t="str">
        <f>IFERROR(VLOOKUP($C406,'Miljövärden urval för publ'!$B$2:$H$490,MATCH(G$4,'Miljövärden urval för publ'!$B$2:$H$2,0),FALSE),"")</f>
        <v/>
      </c>
      <c r="M406">
        <v>402</v>
      </c>
      <c r="N406" t="str">
        <f t="shared" si="26"/>
        <v/>
      </c>
      <c r="P406" s="20">
        <f t="shared" si="27"/>
        <v>8</v>
      </c>
      <c r="Q406" s="15" t="str">
        <f t="shared" si="25"/>
        <v/>
      </c>
    </row>
    <row r="407" spans="1:17" x14ac:dyDescent="0.25">
      <c r="A407" s="18">
        <v>404</v>
      </c>
      <c r="B407" t="str">
        <f>IFERROR(INDEX('Miljövärden urval för publ'!$A$2:$AA$475,MATCH($A407,'Miljövärden urval för publ'!$R$2:$R$476,0),1),"")</f>
        <v/>
      </c>
      <c r="C407" t="str">
        <f>IFERROR(INDEX('Miljövärden urval för publ'!$A$2:$AA$475,MATCH($A407,'Miljövärden urval för publ'!$R$2:$R$476,0),2),"")</f>
        <v/>
      </c>
      <c r="D407" t="str">
        <f>IFERROR(VLOOKUP($C407,'Miljövärden urval för publ'!$B$2:$H$490,MATCH(D$4,'Miljövärden urval för publ'!$B$2:$H$2,0),FALSE),"")</f>
        <v/>
      </c>
      <c r="E407" t="str">
        <f>IFERROR(VLOOKUP($C407,'Miljövärden urval för publ'!$B$2:$H$490,MATCH(E$4,'Miljövärden urval för publ'!$B$2:$H$2,0),FALSE),"")</f>
        <v/>
      </c>
      <c r="F407" t="str">
        <f>IFERROR(VLOOKUP($C407,'Miljövärden urval för publ'!$B$2:$H$490,MATCH(F$4,'Miljövärden urval för publ'!$B$2:$H$2,0),FALSE),"")</f>
        <v/>
      </c>
      <c r="G407" t="str">
        <f>IFERROR(VLOOKUP($C407,'Miljövärden urval för publ'!$B$2:$H$490,MATCH(G$4,'Miljövärden urval för publ'!$B$2:$H$2,0),FALSE),"")</f>
        <v/>
      </c>
      <c r="M407">
        <v>403</v>
      </c>
      <c r="N407" t="str">
        <f t="shared" si="26"/>
        <v/>
      </c>
      <c r="P407" s="20">
        <f t="shared" si="27"/>
        <v>8</v>
      </c>
      <c r="Q407" s="15" t="str">
        <f t="shared" si="25"/>
        <v/>
      </c>
    </row>
    <row r="408" spans="1:17" x14ac:dyDescent="0.25">
      <c r="A408" s="18">
        <v>405</v>
      </c>
      <c r="B408" t="str">
        <f>IFERROR(INDEX('Miljövärden urval för publ'!$A$2:$AA$475,MATCH($A408,'Miljövärden urval för publ'!$R$2:$R$476,0),1),"")</f>
        <v/>
      </c>
      <c r="C408" t="str">
        <f>IFERROR(INDEX('Miljövärden urval för publ'!$A$2:$AA$475,MATCH($A408,'Miljövärden urval för publ'!$R$2:$R$476,0),2),"")</f>
        <v/>
      </c>
      <c r="D408" t="str">
        <f>IFERROR(VLOOKUP($C408,'Miljövärden urval för publ'!$B$2:$H$490,MATCH(D$4,'Miljövärden urval för publ'!$B$2:$H$2,0),FALSE),"")</f>
        <v/>
      </c>
      <c r="E408" t="str">
        <f>IFERROR(VLOOKUP($C408,'Miljövärden urval för publ'!$B$2:$H$490,MATCH(E$4,'Miljövärden urval för publ'!$B$2:$H$2,0),FALSE),"")</f>
        <v/>
      </c>
      <c r="F408" t="str">
        <f>IFERROR(VLOOKUP($C408,'Miljövärden urval för publ'!$B$2:$H$490,MATCH(F$4,'Miljövärden urval för publ'!$B$2:$H$2,0),FALSE),"")</f>
        <v/>
      </c>
      <c r="G408" t="str">
        <f>IFERROR(VLOOKUP($C408,'Miljövärden urval för publ'!$B$2:$H$490,MATCH(G$4,'Miljövärden urval för publ'!$B$2:$H$2,0),FALSE),"")</f>
        <v/>
      </c>
      <c r="M408">
        <v>404</v>
      </c>
      <c r="N408" t="str">
        <f t="shared" si="26"/>
        <v/>
      </c>
      <c r="P408" s="20">
        <f t="shared" si="27"/>
        <v>8</v>
      </c>
      <c r="Q408" s="15" t="str">
        <f t="shared" si="25"/>
        <v/>
      </c>
    </row>
    <row r="409" spans="1:17" x14ac:dyDescent="0.25">
      <c r="A409" s="18">
        <v>406</v>
      </c>
      <c r="B409" t="str">
        <f>IFERROR(INDEX('Miljövärden urval för publ'!$A$2:$AA$475,MATCH($A409,'Miljövärden urval för publ'!$R$2:$R$476,0),1),"")</f>
        <v/>
      </c>
      <c r="C409" t="str">
        <f>IFERROR(INDEX('Miljövärden urval för publ'!$A$2:$AA$475,MATCH($A409,'Miljövärden urval för publ'!$R$2:$R$476,0),2),"")</f>
        <v/>
      </c>
      <c r="D409" t="str">
        <f>IFERROR(VLOOKUP($C409,'Miljövärden urval för publ'!$B$2:$H$490,MATCH(D$4,'Miljövärden urval för publ'!$B$2:$H$2,0),FALSE),"")</f>
        <v/>
      </c>
      <c r="E409" t="str">
        <f>IFERROR(VLOOKUP($C409,'Miljövärden urval för publ'!$B$2:$H$490,MATCH(E$4,'Miljövärden urval för publ'!$B$2:$H$2,0),FALSE),"")</f>
        <v/>
      </c>
      <c r="F409" t="str">
        <f>IFERROR(VLOOKUP($C409,'Miljövärden urval för publ'!$B$2:$H$490,MATCH(F$4,'Miljövärden urval för publ'!$B$2:$H$2,0),FALSE),"")</f>
        <v/>
      </c>
      <c r="G409" t="str">
        <f>IFERROR(VLOOKUP($C409,'Miljövärden urval för publ'!$B$2:$H$490,MATCH(G$4,'Miljövärden urval för publ'!$B$2:$H$2,0),FALSE),"")</f>
        <v/>
      </c>
      <c r="M409">
        <v>405</v>
      </c>
      <c r="N409" t="str">
        <f t="shared" si="26"/>
        <v/>
      </c>
      <c r="P409" s="20">
        <f t="shared" si="27"/>
        <v>8</v>
      </c>
      <c r="Q409" s="15" t="str">
        <f t="shared" si="25"/>
        <v/>
      </c>
    </row>
    <row r="410" spans="1:17" x14ac:dyDescent="0.25">
      <c r="A410" s="18">
        <v>407</v>
      </c>
      <c r="B410" t="str">
        <f>IFERROR(INDEX('Miljövärden urval för publ'!$A$2:$AA$475,MATCH($A410,'Miljövärden urval för publ'!$R$2:$R$476,0),1),"")</f>
        <v/>
      </c>
      <c r="C410" t="str">
        <f>IFERROR(INDEX('Miljövärden urval för publ'!$A$2:$AA$475,MATCH($A410,'Miljövärden urval för publ'!$R$2:$R$476,0),2),"")</f>
        <v/>
      </c>
      <c r="D410" t="str">
        <f>IFERROR(VLOOKUP($C410,'Miljövärden urval för publ'!$B$2:$H$490,MATCH(D$4,'Miljövärden urval för publ'!$B$2:$H$2,0),FALSE),"")</f>
        <v/>
      </c>
      <c r="E410" t="str">
        <f>IFERROR(VLOOKUP($C410,'Miljövärden urval för publ'!$B$2:$H$490,MATCH(E$4,'Miljövärden urval för publ'!$B$2:$H$2,0),FALSE),"")</f>
        <v/>
      </c>
      <c r="F410" t="str">
        <f>IFERROR(VLOOKUP($C410,'Miljövärden urval för publ'!$B$2:$H$490,MATCH(F$4,'Miljövärden urval för publ'!$B$2:$H$2,0),FALSE),"")</f>
        <v/>
      </c>
      <c r="G410" t="str">
        <f>IFERROR(VLOOKUP($C410,'Miljövärden urval för publ'!$B$2:$H$490,MATCH(G$4,'Miljövärden urval för publ'!$B$2:$H$2,0),FALSE),"")</f>
        <v/>
      </c>
      <c r="M410">
        <v>406</v>
      </c>
      <c r="N410" t="str">
        <f t="shared" si="26"/>
        <v/>
      </c>
      <c r="P410" s="20">
        <f t="shared" si="27"/>
        <v>8</v>
      </c>
      <c r="Q410" s="15" t="str">
        <f t="shared" si="25"/>
        <v/>
      </c>
    </row>
    <row r="411" spans="1:17" x14ac:dyDescent="0.25">
      <c r="A411" s="18">
        <v>408</v>
      </c>
      <c r="B411" t="str">
        <f>IFERROR(INDEX('Miljövärden urval för publ'!$A$2:$AA$475,MATCH($A411,'Miljövärden urval för publ'!$R$2:$R$476,0),1),"")</f>
        <v/>
      </c>
      <c r="C411" t="str">
        <f>IFERROR(INDEX('Miljövärden urval för publ'!$A$2:$AA$475,MATCH($A411,'Miljövärden urval för publ'!$R$2:$R$476,0),2),"")</f>
        <v/>
      </c>
      <c r="D411" t="str">
        <f>IFERROR(VLOOKUP($C411,'Miljövärden urval för publ'!$B$2:$H$490,MATCH(D$4,'Miljövärden urval för publ'!$B$2:$H$2,0),FALSE),"")</f>
        <v/>
      </c>
      <c r="E411" t="str">
        <f>IFERROR(VLOOKUP($C411,'Miljövärden urval för publ'!$B$2:$H$490,MATCH(E$4,'Miljövärden urval för publ'!$B$2:$H$2,0),FALSE),"")</f>
        <v/>
      </c>
      <c r="F411" t="str">
        <f>IFERROR(VLOOKUP($C411,'Miljövärden urval för publ'!$B$2:$H$490,MATCH(F$4,'Miljövärden urval för publ'!$B$2:$H$2,0),FALSE),"")</f>
        <v/>
      </c>
      <c r="G411" t="str">
        <f>IFERROR(VLOOKUP($C411,'Miljövärden urval för publ'!$B$2:$H$490,MATCH(G$4,'Miljövärden urval för publ'!$B$2:$H$2,0),FALSE),"")</f>
        <v/>
      </c>
      <c r="M411">
        <v>407</v>
      </c>
      <c r="N411" t="str">
        <f t="shared" si="26"/>
        <v/>
      </c>
      <c r="P411" s="20">
        <f t="shared" si="27"/>
        <v>8</v>
      </c>
      <c r="Q411" s="15" t="str">
        <f t="shared" si="25"/>
        <v/>
      </c>
    </row>
    <row r="412" spans="1:17" x14ac:dyDescent="0.25">
      <c r="A412" s="18">
        <v>409</v>
      </c>
      <c r="B412" t="str">
        <f>IFERROR(INDEX('Miljövärden urval för publ'!$A$2:$AA$475,MATCH($A412,'Miljövärden urval för publ'!$R$2:$R$476,0),1),"")</f>
        <v/>
      </c>
      <c r="C412" t="str">
        <f>IFERROR(INDEX('Miljövärden urval för publ'!$A$2:$AA$475,MATCH($A412,'Miljövärden urval för publ'!$R$2:$R$476,0),2),"")</f>
        <v/>
      </c>
      <c r="D412" t="str">
        <f>IFERROR(VLOOKUP($C412,'Miljövärden urval för publ'!$B$2:$H$490,MATCH(D$4,'Miljövärden urval för publ'!$B$2:$H$2,0),FALSE),"")</f>
        <v/>
      </c>
      <c r="E412" t="str">
        <f>IFERROR(VLOOKUP($C412,'Miljövärden urval för publ'!$B$2:$H$490,MATCH(E$4,'Miljövärden urval för publ'!$B$2:$H$2,0),FALSE),"")</f>
        <v/>
      </c>
      <c r="F412" t="str">
        <f>IFERROR(VLOOKUP($C412,'Miljövärden urval för publ'!$B$2:$H$490,MATCH(F$4,'Miljövärden urval för publ'!$B$2:$H$2,0),FALSE),"")</f>
        <v/>
      </c>
      <c r="G412" t="str">
        <f>IFERROR(VLOOKUP($C412,'Miljövärden urval för publ'!$B$2:$H$490,MATCH(G$4,'Miljövärden urval för publ'!$B$2:$H$2,0),FALSE),"")</f>
        <v/>
      </c>
      <c r="P412" s="20">
        <f t="shared" si="27"/>
        <v>8</v>
      </c>
      <c r="Q412" s="15" t="str">
        <f t="shared" si="25"/>
        <v/>
      </c>
    </row>
    <row r="413" spans="1:17" x14ac:dyDescent="0.25">
      <c r="A413" s="18">
        <v>410</v>
      </c>
      <c r="B413" t="str">
        <f>IFERROR(INDEX('Miljövärden urval för publ'!$A$2:$AA$475,MATCH($A413,'Miljövärden urval för publ'!$R$2:$R$476,0),1),"")</f>
        <v/>
      </c>
      <c r="C413" t="str">
        <f>IFERROR(INDEX('Miljövärden urval för publ'!$A$2:$AA$475,MATCH($A413,'Miljövärden urval för publ'!$R$2:$R$476,0),2),"")</f>
        <v/>
      </c>
      <c r="D413" t="str">
        <f>IFERROR(VLOOKUP($C413,'Miljövärden urval för publ'!$B$2:$H$490,MATCH(D$4,'Miljövärden urval för publ'!$B$2:$H$2,0),FALSE),"")</f>
        <v/>
      </c>
      <c r="E413" t="str">
        <f>IFERROR(VLOOKUP($C413,'Miljövärden urval för publ'!$B$2:$H$490,MATCH(E$4,'Miljövärden urval för publ'!$B$2:$H$2,0),FALSE),"")</f>
        <v/>
      </c>
      <c r="F413" t="str">
        <f>IFERROR(VLOOKUP($C413,'Miljövärden urval för publ'!$B$2:$H$490,MATCH(F$4,'Miljövärden urval för publ'!$B$2:$H$2,0),FALSE),"")</f>
        <v/>
      </c>
      <c r="G413" t="str">
        <f>IFERROR(VLOOKUP($C413,'Miljövärden urval för publ'!$B$2:$H$490,MATCH(G$4,'Miljövärden urval för publ'!$B$2:$H$2,0),FALSE),"")</f>
        <v/>
      </c>
      <c r="P413" s="20">
        <f t="shared" si="27"/>
        <v>8</v>
      </c>
      <c r="Q413" s="15" t="str">
        <f t="shared" si="25"/>
        <v/>
      </c>
    </row>
    <row r="414" spans="1:17" x14ac:dyDescent="0.25">
      <c r="A414" s="18">
        <v>411</v>
      </c>
      <c r="B414" t="str">
        <f>IFERROR(INDEX('Miljövärden urval för publ'!$A$2:$AA$475,MATCH($A414,'Miljövärden urval för publ'!$R$2:$R$476,0),1),"")</f>
        <v/>
      </c>
      <c r="C414" t="str">
        <f>IFERROR(INDEX('Miljövärden urval för publ'!$A$2:$AA$475,MATCH($A414,'Miljövärden urval för publ'!$R$2:$R$476,0),2),"")</f>
        <v/>
      </c>
      <c r="D414" t="str">
        <f>IFERROR(VLOOKUP($C414,'Miljövärden urval för publ'!$B$2:$H$490,MATCH(D$4,'Miljövärden urval för publ'!$B$2:$H$2,0),FALSE),"")</f>
        <v/>
      </c>
      <c r="E414" t="str">
        <f>IFERROR(VLOOKUP($C414,'Miljövärden urval för publ'!$B$2:$H$490,MATCH(E$4,'Miljövärden urval för publ'!$B$2:$H$2,0),FALSE),"")</f>
        <v/>
      </c>
      <c r="F414" t="str">
        <f>IFERROR(VLOOKUP($C414,'Miljövärden urval för publ'!$B$2:$H$490,MATCH(F$4,'Miljövärden urval för publ'!$B$2:$H$2,0),FALSE),"")</f>
        <v/>
      </c>
      <c r="G414" t="str">
        <f>IFERROR(VLOOKUP($C414,'Miljövärden urval för publ'!$B$2:$H$490,MATCH(G$4,'Miljövärden urval för publ'!$B$2:$H$2,0),FALSE),"")</f>
        <v/>
      </c>
      <c r="P414" s="20">
        <f t="shared" si="27"/>
        <v>8</v>
      </c>
      <c r="Q414" s="15" t="str">
        <f t="shared" si="25"/>
        <v/>
      </c>
    </row>
    <row r="415" spans="1:17" x14ac:dyDescent="0.25">
      <c r="A415" s="18">
        <v>412</v>
      </c>
      <c r="B415" t="str">
        <f>IFERROR(INDEX('Miljövärden urval för publ'!$A$2:$AA$475,MATCH($A415,'Miljövärden urval för publ'!$R$2:$R$476,0),1),"")</f>
        <v/>
      </c>
      <c r="C415" t="str">
        <f>IFERROR(INDEX('Miljövärden urval för publ'!$A$2:$AA$475,MATCH($A415,'Miljövärden urval för publ'!$R$2:$R$476,0),2),"")</f>
        <v/>
      </c>
      <c r="D415" t="str">
        <f>IFERROR(VLOOKUP($C415,'Miljövärden urval för publ'!$B$2:$H$490,MATCH(D$4,'Miljövärden urval för publ'!$B$2:$H$2,0),FALSE),"")</f>
        <v/>
      </c>
      <c r="E415" t="str">
        <f>IFERROR(VLOOKUP($C415,'Miljövärden urval för publ'!$B$2:$H$490,MATCH(E$4,'Miljövärden urval för publ'!$B$2:$H$2,0),FALSE),"")</f>
        <v/>
      </c>
      <c r="F415" t="str">
        <f>IFERROR(VLOOKUP($C415,'Miljövärden urval för publ'!$B$2:$H$490,MATCH(F$4,'Miljövärden urval för publ'!$B$2:$H$2,0),FALSE),"")</f>
        <v/>
      </c>
      <c r="G415" t="str">
        <f>IFERROR(VLOOKUP($C415,'Miljövärden urval för publ'!$B$2:$H$490,MATCH(G$4,'Miljövärden urval för publ'!$B$2:$H$2,0),FALSE),"")</f>
        <v/>
      </c>
      <c r="P415" s="20">
        <f t="shared" si="27"/>
        <v>8</v>
      </c>
      <c r="Q415" s="15" t="str">
        <f t="shared" si="25"/>
        <v/>
      </c>
    </row>
    <row r="416" spans="1:17" x14ac:dyDescent="0.25">
      <c r="A416" s="18">
        <v>413</v>
      </c>
      <c r="B416" t="str">
        <f>IFERROR(INDEX('Miljövärden urval för publ'!$A$2:$AA$475,MATCH($A416,'Miljövärden urval för publ'!$R$2:$R$476,0),1),"")</f>
        <v/>
      </c>
      <c r="C416" t="str">
        <f>IFERROR(INDEX('Miljövärden urval för publ'!$A$2:$AA$475,MATCH($A416,'Miljövärden urval för publ'!$R$2:$R$476,0),2),"")</f>
        <v/>
      </c>
      <c r="D416" t="str">
        <f>IFERROR(VLOOKUP($C416,'Miljövärden urval för publ'!$B$2:$H$490,MATCH(D$4,'Miljövärden urval för publ'!$B$2:$H$2,0),FALSE),"")</f>
        <v/>
      </c>
      <c r="E416" t="str">
        <f>IFERROR(VLOOKUP($C416,'Miljövärden urval för publ'!$B$2:$H$490,MATCH(E$4,'Miljövärden urval för publ'!$B$2:$H$2,0),FALSE),"")</f>
        <v/>
      </c>
      <c r="F416" t="str">
        <f>IFERROR(VLOOKUP($C416,'Miljövärden urval för publ'!$B$2:$H$490,MATCH(F$4,'Miljövärden urval för publ'!$B$2:$H$2,0),FALSE),"")</f>
        <v/>
      </c>
      <c r="G416" t="str">
        <f>IFERROR(VLOOKUP($C416,'Miljövärden urval för publ'!$B$2:$H$490,MATCH(G$4,'Miljövärden urval för publ'!$B$2:$H$2,0),FALSE),"")</f>
        <v/>
      </c>
      <c r="P416" s="20">
        <f t="shared" si="27"/>
        <v>8</v>
      </c>
      <c r="Q416" s="15" t="str">
        <f t="shared" si="25"/>
        <v/>
      </c>
    </row>
    <row r="417" spans="1:17" x14ac:dyDescent="0.25">
      <c r="A417" s="18">
        <v>414</v>
      </c>
      <c r="B417" t="str">
        <f>IFERROR(INDEX('Miljövärden urval för publ'!$A$2:$AA$475,MATCH($A417,'Miljövärden urval för publ'!$R$2:$R$476,0),1),"")</f>
        <v/>
      </c>
      <c r="C417" t="str">
        <f>IFERROR(INDEX('Miljövärden urval för publ'!$A$2:$AA$475,MATCH($A417,'Miljövärden urval för publ'!$R$2:$R$476,0),2),"")</f>
        <v/>
      </c>
      <c r="D417" t="str">
        <f>IFERROR(VLOOKUP($C417,'Miljövärden urval för publ'!$B$2:$H$490,MATCH(D$4,'Miljövärden urval för publ'!$B$2:$H$2,0),FALSE),"")</f>
        <v/>
      </c>
      <c r="E417" t="str">
        <f>IFERROR(VLOOKUP($C417,'Miljövärden urval för publ'!$B$2:$H$490,MATCH(E$4,'Miljövärden urval för publ'!$B$2:$H$2,0),FALSE),"")</f>
        <v/>
      </c>
      <c r="F417" t="str">
        <f>IFERROR(VLOOKUP($C417,'Miljövärden urval för publ'!$B$2:$H$490,MATCH(F$4,'Miljövärden urval för publ'!$B$2:$H$2,0),FALSE),"")</f>
        <v/>
      </c>
      <c r="G417" t="str">
        <f>IFERROR(VLOOKUP($C417,'Miljövärden urval för publ'!$B$2:$H$490,MATCH(G$4,'Miljövärden urval för publ'!$B$2:$H$2,0),FALSE),"")</f>
        <v/>
      </c>
      <c r="P417" s="20">
        <f t="shared" si="27"/>
        <v>8</v>
      </c>
      <c r="Q417" s="15" t="str">
        <f t="shared" si="25"/>
        <v/>
      </c>
    </row>
    <row r="418" spans="1:17" x14ac:dyDescent="0.25">
      <c r="A418" s="18">
        <v>415</v>
      </c>
      <c r="B418" t="str">
        <f>IFERROR(INDEX('Miljövärden urval för publ'!$A$2:$AA$475,MATCH($A418,'Miljövärden urval för publ'!$R$2:$R$476,0),1),"")</f>
        <v/>
      </c>
      <c r="C418" t="str">
        <f>IFERROR(INDEX('Miljövärden urval för publ'!$A$2:$AA$475,MATCH($A418,'Miljövärden urval för publ'!$R$2:$R$476,0),2),"")</f>
        <v/>
      </c>
      <c r="D418" t="str">
        <f>IFERROR(VLOOKUP($C418,'Miljövärden urval för publ'!$B$2:$H$490,MATCH(D$4,'Miljövärden urval för publ'!$B$2:$H$2,0),FALSE),"")</f>
        <v/>
      </c>
      <c r="E418" t="str">
        <f>IFERROR(VLOOKUP($C418,'Miljövärden urval för publ'!$B$2:$H$490,MATCH(E$4,'Miljövärden urval för publ'!$B$2:$H$2,0),FALSE),"")</f>
        <v/>
      </c>
      <c r="F418" t="str">
        <f>IFERROR(VLOOKUP($C418,'Miljövärden urval för publ'!$B$2:$H$490,MATCH(F$4,'Miljövärden urval för publ'!$B$2:$H$2,0),FALSE),"")</f>
        <v/>
      </c>
      <c r="G418" t="str">
        <f>IFERROR(VLOOKUP($C418,'Miljövärden urval för publ'!$B$2:$H$490,MATCH(G$4,'Miljövärden urval för publ'!$B$2:$H$2,0),FALSE),"")</f>
        <v/>
      </c>
      <c r="P418" s="20">
        <f t="shared" si="27"/>
        <v>8</v>
      </c>
      <c r="Q418" s="15" t="str">
        <f t="shared" si="25"/>
        <v/>
      </c>
    </row>
    <row r="419" spans="1:17" x14ac:dyDescent="0.25">
      <c r="A419" s="18">
        <v>416</v>
      </c>
      <c r="B419" t="str">
        <f>IFERROR(INDEX('Miljövärden urval för publ'!$A$2:$AA$475,MATCH($A419,'Miljövärden urval för publ'!$R$2:$R$476,0),1),"")</f>
        <v/>
      </c>
      <c r="C419" t="str">
        <f>IFERROR(INDEX('Miljövärden urval för publ'!$A$2:$AA$475,MATCH($A419,'Miljövärden urval för publ'!$R$2:$R$476,0),2),"")</f>
        <v/>
      </c>
      <c r="D419" t="str">
        <f>IFERROR(VLOOKUP($C419,'Miljövärden urval för publ'!$B$2:$H$490,MATCH(D$4,'Miljövärden urval för publ'!$B$2:$H$2,0),FALSE),"")</f>
        <v/>
      </c>
      <c r="E419" t="str">
        <f>IFERROR(VLOOKUP($C419,'Miljövärden urval för publ'!$B$2:$H$490,MATCH(E$4,'Miljövärden urval för publ'!$B$2:$H$2,0),FALSE),"")</f>
        <v/>
      </c>
      <c r="F419" t="str">
        <f>IFERROR(VLOOKUP($C419,'Miljövärden urval för publ'!$B$2:$H$490,MATCH(F$4,'Miljövärden urval för publ'!$B$2:$H$2,0),FALSE),"")</f>
        <v/>
      </c>
      <c r="G419" t="str">
        <f>IFERROR(VLOOKUP($C419,'Miljövärden urval för publ'!$B$2:$H$490,MATCH(G$4,'Miljövärden urval för publ'!$B$2:$H$2,0),FALSE),"")</f>
        <v/>
      </c>
      <c r="P419" s="20">
        <f t="shared" si="27"/>
        <v>8</v>
      </c>
      <c r="Q419" s="15" t="str">
        <f t="shared" si="25"/>
        <v/>
      </c>
    </row>
    <row r="420" spans="1:17" x14ac:dyDescent="0.25">
      <c r="A420" s="18">
        <v>417</v>
      </c>
      <c r="B420" t="str">
        <f>IFERROR(INDEX('Miljövärden urval för publ'!$A$2:$AA$475,MATCH($A420,'Miljövärden urval för publ'!$R$2:$R$476,0),1),"")</f>
        <v/>
      </c>
      <c r="C420" t="str">
        <f>IFERROR(INDEX('Miljövärden urval för publ'!$A$2:$AA$475,MATCH($A420,'Miljövärden urval för publ'!$R$2:$R$476,0),2),"")</f>
        <v/>
      </c>
      <c r="D420" t="str">
        <f>IFERROR(VLOOKUP($C420,'Miljövärden urval för publ'!$B$2:$H$490,MATCH(D$4,'Miljövärden urval för publ'!$B$2:$H$2,0),FALSE),"")</f>
        <v/>
      </c>
      <c r="E420" t="str">
        <f>IFERROR(VLOOKUP($C420,'Miljövärden urval för publ'!$B$2:$H$490,MATCH(E$4,'Miljövärden urval för publ'!$B$2:$H$2,0),FALSE),"")</f>
        <v/>
      </c>
      <c r="F420" t="str">
        <f>IFERROR(VLOOKUP($C420,'Miljövärden urval för publ'!$B$2:$H$490,MATCH(F$4,'Miljövärden urval för publ'!$B$2:$H$2,0),FALSE),"")</f>
        <v/>
      </c>
      <c r="G420" t="str">
        <f>IFERROR(VLOOKUP($C420,'Miljövärden urval för publ'!$B$2:$H$490,MATCH(G$4,'Miljövärden urval för publ'!$B$2:$H$2,0),FALSE),"")</f>
        <v/>
      </c>
      <c r="P420" s="20">
        <f t="shared" si="27"/>
        <v>8</v>
      </c>
      <c r="Q420" s="15" t="str">
        <f t="shared" si="25"/>
        <v/>
      </c>
    </row>
    <row r="421" spans="1:17" x14ac:dyDescent="0.25">
      <c r="A421" s="18">
        <v>418</v>
      </c>
      <c r="B421" t="str">
        <f>IFERROR(INDEX('Miljövärden urval för publ'!$A$2:$AA$475,MATCH($A421,'Miljövärden urval för publ'!$R$2:$R$476,0),1),"")</f>
        <v/>
      </c>
      <c r="C421" t="str">
        <f>IFERROR(INDEX('Miljövärden urval för publ'!$A$2:$AA$475,MATCH($A421,'Miljövärden urval för publ'!$R$2:$R$476,0),2),"")</f>
        <v/>
      </c>
      <c r="D421" t="str">
        <f>IFERROR(VLOOKUP($C421,'Miljövärden urval för publ'!$B$2:$H$490,MATCH(D$4,'Miljövärden urval för publ'!$B$2:$H$2,0),FALSE),"")</f>
        <v/>
      </c>
      <c r="E421" t="str">
        <f>IFERROR(VLOOKUP($C421,'Miljövärden urval för publ'!$B$2:$H$490,MATCH(E$4,'Miljövärden urval för publ'!$B$2:$H$2,0),FALSE),"")</f>
        <v/>
      </c>
      <c r="F421" t="str">
        <f>IFERROR(VLOOKUP($C421,'Miljövärden urval för publ'!$B$2:$H$490,MATCH(F$4,'Miljövärden urval för publ'!$B$2:$H$2,0),FALSE),"")</f>
        <v/>
      </c>
      <c r="G421" t="str">
        <f>IFERROR(VLOOKUP($C421,'Miljövärden urval för publ'!$B$2:$H$490,MATCH(G$4,'Miljövärden urval för publ'!$B$2:$H$2,0),FALSE),"")</f>
        <v/>
      </c>
      <c r="P421" s="20">
        <f t="shared" si="27"/>
        <v>8</v>
      </c>
      <c r="Q421" s="15" t="str">
        <f t="shared" si="25"/>
        <v/>
      </c>
    </row>
    <row r="422" spans="1:17" x14ac:dyDescent="0.25">
      <c r="A422" s="18">
        <v>419</v>
      </c>
      <c r="B422" t="str">
        <f>IFERROR(INDEX('Miljövärden urval för publ'!$A$2:$AA$475,MATCH($A422,'Miljövärden urval för publ'!$R$2:$R$476,0),1),"")</f>
        <v/>
      </c>
      <c r="C422" t="str">
        <f>IFERROR(INDEX('Miljövärden urval för publ'!$A$2:$AA$475,MATCH($A422,'Miljövärden urval för publ'!$R$2:$R$476,0),2),"")</f>
        <v/>
      </c>
      <c r="D422" t="str">
        <f>IFERROR(VLOOKUP($C422,'Miljövärden urval för publ'!$B$2:$H$490,MATCH(D$4,'Miljövärden urval för publ'!$B$2:$H$2,0),FALSE),"")</f>
        <v/>
      </c>
      <c r="E422" t="str">
        <f>IFERROR(VLOOKUP($C422,'Miljövärden urval för publ'!$B$2:$H$490,MATCH(E$4,'Miljövärden urval för publ'!$B$2:$H$2,0),FALSE),"")</f>
        <v/>
      </c>
      <c r="F422" t="str">
        <f>IFERROR(VLOOKUP($C422,'Miljövärden urval för publ'!$B$2:$H$490,MATCH(F$4,'Miljövärden urval för publ'!$B$2:$H$2,0),FALSE),"")</f>
        <v/>
      </c>
      <c r="G422" t="str">
        <f>IFERROR(VLOOKUP($C422,'Miljövärden urval för publ'!$B$2:$H$490,MATCH(G$4,'Miljövärden urval för publ'!$B$2:$H$2,0),FALSE),"")</f>
        <v/>
      </c>
      <c r="P422" s="20">
        <f t="shared" si="27"/>
        <v>8</v>
      </c>
      <c r="Q422" s="15" t="str">
        <f t="shared" si="25"/>
        <v/>
      </c>
    </row>
    <row r="423" spans="1:17" x14ac:dyDescent="0.25">
      <c r="A423" s="18">
        <v>420</v>
      </c>
      <c r="B423" t="str">
        <f>IFERROR(INDEX('Miljövärden urval för publ'!$A$2:$AA$475,MATCH($A423,'Miljövärden urval för publ'!$R$2:$R$476,0),1),"")</f>
        <v/>
      </c>
      <c r="C423" t="str">
        <f>IFERROR(INDEX('Miljövärden urval för publ'!$A$2:$AA$475,MATCH($A423,'Miljövärden urval för publ'!$R$2:$R$476,0),2),"")</f>
        <v/>
      </c>
      <c r="D423" t="str">
        <f>IFERROR(VLOOKUP($C423,'Miljövärden urval för publ'!$B$2:$H$490,MATCH(D$4,'Miljövärden urval för publ'!$B$2:$H$2,0),FALSE),"")</f>
        <v/>
      </c>
      <c r="E423" t="str">
        <f>IFERROR(VLOOKUP($C423,'Miljövärden urval för publ'!$B$2:$H$490,MATCH(E$4,'Miljövärden urval för publ'!$B$2:$H$2,0),FALSE),"")</f>
        <v/>
      </c>
      <c r="F423" t="str">
        <f>IFERROR(VLOOKUP($C423,'Miljövärden urval för publ'!$B$2:$H$490,MATCH(F$4,'Miljövärden urval för publ'!$B$2:$H$2,0),FALSE),"")</f>
        <v/>
      </c>
      <c r="G423" t="str">
        <f>IFERROR(VLOOKUP($C423,'Miljövärden urval för publ'!$B$2:$H$490,MATCH(G$4,'Miljövärden urval för publ'!$B$2:$H$2,0),FALSE),"")</f>
        <v/>
      </c>
      <c r="P423" s="20">
        <f t="shared" si="27"/>
        <v>8</v>
      </c>
      <c r="Q423" s="15" t="str">
        <f t="shared" si="25"/>
        <v/>
      </c>
    </row>
    <row r="424" spans="1:17" x14ac:dyDescent="0.25">
      <c r="A424" s="18">
        <v>421</v>
      </c>
      <c r="B424" t="str">
        <f>IFERROR(INDEX('Miljövärden urval för publ'!$A$2:$AA$475,MATCH($A424,'Miljövärden urval för publ'!$R$2:$R$476,0),1),"")</f>
        <v/>
      </c>
      <c r="C424" t="str">
        <f>IFERROR(INDEX('Miljövärden urval för publ'!$A$2:$AA$475,MATCH($A424,'Miljövärden urval för publ'!$R$2:$R$476,0),2),"")</f>
        <v/>
      </c>
      <c r="D424" t="str">
        <f>IFERROR(VLOOKUP($C424,'Miljövärden urval för publ'!$B$2:$H$490,MATCH(D$4,'Miljövärden urval för publ'!$B$2:$H$2,0),FALSE),"")</f>
        <v/>
      </c>
      <c r="E424" t="str">
        <f>IFERROR(VLOOKUP($C424,'Miljövärden urval för publ'!$B$2:$H$490,MATCH(E$4,'Miljövärden urval för publ'!$B$2:$H$2,0),FALSE),"")</f>
        <v/>
      </c>
      <c r="F424" t="str">
        <f>IFERROR(VLOOKUP($C424,'Miljövärden urval för publ'!$B$2:$H$490,MATCH(F$4,'Miljövärden urval för publ'!$B$2:$H$2,0),FALSE),"")</f>
        <v/>
      </c>
      <c r="G424" t="str">
        <f>IFERROR(VLOOKUP($C424,'Miljövärden urval för publ'!$B$2:$H$490,MATCH(G$4,'Miljövärden urval för publ'!$B$2:$H$2,0),FALSE),"")</f>
        <v/>
      </c>
      <c r="P424" s="20">
        <f t="shared" si="27"/>
        <v>8</v>
      </c>
      <c r="Q424" s="15" t="str">
        <f t="shared" si="25"/>
        <v/>
      </c>
    </row>
    <row r="425" spans="1:17" x14ac:dyDescent="0.25">
      <c r="A425" s="18">
        <v>422</v>
      </c>
      <c r="B425" t="str">
        <f>IFERROR(INDEX('Miljövärden urval för publ'!$A$2:$AA$475,MATCH($A425,'Miljövärden urval för publ'!$R$2:$R$476,0),1),"")</f>
        <v/>
      </c>
      <c r="C425" t="str">
        <f>IFERROR(INDEX('Miljövärden urval för publ'!$A$2:$AA$475,MATCH($A425,'Miljövärden urval för publ'!$R$2:$R$476,0),2),"")</f>
        <v/>
      </c>
      <c r="D425" t="str">
        <f>IFERROR(VLOOKUP($C425,'Miljövärden urval för publ'!$B$2:$H$490,MATCH(D$4,'Miljövärden urval för publ'!$B$2:$H$2,0),FALSE),"")</f>
        <v/>
      </c>
      <c r="E425" t="str">
        <f>IFERROR(VLOOKUP($C425,'Miljövärden urval för publ'!$B$2:$H$490,MATCH(E$4,'Miljövärden urval för publ'!$B$2:$H$2,0),FALSE),"")</f>
        <v/>
      </c>
      <c r="F425" t="str">
        <f>IFERROR(VLOOKUP($C425,'Miljövärden urval för publ'!$B$2:$H$490,MATCH(F$4,'Miljövärden urval för publ'!$B$2:$H$2,0),FALSE),"")</f>
        <v/>
      </c>
      <c r="G425" t="str">
        <f>IFERROR(VLOOKUP($C425,'Miljövärden urval för publ'!$B$2:$H$490,MATCH(G$4,'Miljövärden urval för publ'!$B$2:$H$2,0),FALSE),"")</f>
        <v/>
      </c>
      <c r="P425" s="20">
        <f t="shared" si="27"/>
        <v>8</v>
      </c>
      <c r="Q425" s="15" t="str">
        <f t="shared" si="25"/>
        <v/>
      </c>
    </row>
    <row r="426" spans="1:17" x14ac:dyDescent="0.25">
      <c r="A426" s="18">
        <v>423</v>
      </c>
      <c r="B426" t="str">
        <f>IFERROR(INDEX('Miljövärden urval för publ'!$A$2:$AA$475,MATCH($A426,'Miljövärden urval för publ'!$R$2:$R$476,0),1),"")</f>
        <v/>
      </c>
      <c r="C426" t="str">
        <f>IFERROR(INDEX('Miljövärden urval för publ'!$A$2:$AA$475,MATCH($A426,'Miljövärden urval för publ'!$R$2:$R$476,0),2),"")</f>
        <v/>
      </c>
      <c r="D426" t="str">
        <f>IFERROR(VLOOKUP($C426,'Miljövärden urval för publ'!$B$2:$H$490,MATCH(D$4,'Miljövärden urval för publ'!$B$2:$H$2,0),FALSE),"")</f>
        <v/>
      </c>
      <c r="E426" t="str">
        <f>IFERROR(VLOOKUP($C426,'Miljövärden urval för publ'!$B$2:$H$490,MATCH(E$4,'Miljövärden urval för publ'!$B$2:$H$2,0),FALSE),"")</f>
        <v/>
      </c>
      <c r="F426" t="str">
        <f>IFERROR(VLOOKUP($C426,'Miljövärden urval för publ'!$B$2:$H$490,MATCH(F$4,'Miljövärden urval för publ'!$B$2:$H$2,0),FALSE),"")</f>
        <v/>
      </c>
      <c r="G426" t="str">
        <f>IFERROR(VLOOKUP($C426,'Miljövärden urval för publ'!$B$2:$H$490,MATCH(G$4,'Miljövärden urval för publ'!$B$2:$H$2,0),FALSE),"")</f>
        <v/>
      </c>
      <c r="P426" s="20">
        <f t="shared" si="27"/>
        <v>8</v>
      </c>
      <c r="Q426" s="15" t="str">
        <f t="shared" si="25"/>
        <v/>
      </c>
    </row>
    <row r="427" spans="1:17" x14ac:dyDescent="0.25">
      <c r="A427" s="18">
        <v>424</v>
      </c>
      <c r="B427" t="str">
        <f>IFERROR(INDEX('Miljövärden urval för publ'!$A$2:$AA$475,MATCH($A427,'Miljövärden urval för publ'!$R$2:$R$476,0),1),"")</f>
        <v/>
      </c>
      <c r="C427" t="str">
        <f>IFERROR(INDEX('Miljövärden urval för publ'!$A$2:$AA$475,MATCH($A427,'Miljövärden urval för publ'!$R$2:$R$476,0),2),"")</f>
        <v/>
      </c>
      <c r="D427" t="str">
        <f>IFERROR(VLOOKUP($C427,'Miljövärden urval för publ'!$B$2:$H$490,MATCH(D$4,'Miljövärden urval för publ'!$B$2:$H$2,0),FALSE),"")</f>
        <v/>
      </c>
      <c r="E427" t="str">
        <f>IFERROR(VLOOKUP($C427,'Miljövärden urval för publ'!$B$2:$H$490,MATCH(E$4,'Miljövärden urval för publ'!$B$2:$H$2,0),FALSE),"")</f>
        <v/>
      </c>
      <c r="F427" t="str">
        <f>IFERROR(VLOOKUP($C427,'Miljövärden urval för publ'!$B$2:$H$490,MATCH(F$4,'Miljövärden urval för publ'!$B$2:$H$2,0),FALSE),"")</f>
        <v/>
      </c>
      <c r="G427" t="str">
        <f>IFERROR(VLOOKUP($C427,'Miljövärden urval för publ'!$B$2:$H$490,MATCH(G$4,'Miljövärden urval för publ'!$B$2:$H$2,0),FALSE),"")</f>
        <v/>
      </c>
      <c r="P427" s="20">
        <f t="shared" si="27"/>
        <v>8</v>
      </c>
      <c r="Q427" s="15" t="str">
        <f t="shared" si="25"/>
        <v/>
      </c>
    </row>
    <row r="428" spans="1:17" x14ac:dyDescent="0.25">
      <c r="A428" s="18">
        <v>425</v>
      </c>
      <c r="B428" t="str">
        <f>IFERROR(INDEX('Miljövärden urval för publ'!$A$2:$AA$475,MATCH($A428,'Miljövärden urval för publ'!$R$2:$R$476,0),1),"")</f>
        <v/>
      </c>
      <c r="C428" t="str">
        <f>IFERROR(INDEX('Miljövärden urval för publ'!$A$2:$AA$475,MATCH($A428,'Miljövärden urval för publ'!$R$2:$R$476,0),2),"")</f>
        <v/>
      </c>
      <c r="D428" t="str">
        <f>IFERROR(VLOOKUP($C428,'Miljövärden urval för publ'!$B$2:$H$490,MATCH(D$4,'Miljövärden urval för publ'!$B$2:$H$2,0),FALSE),"")</f>
        <v/>
      </c>
      <c r="E428" t="str">
        <f>IFERROR(VLOOKUP($C428,'Miljövärden urval för publ'!$B$2:$H$490,MATCH(E$4,'Miljövärden urval för publ'!$B$2:$H$2,0),FALSE),"")</f>
        <v/>
      </c>
      <c r="F428" t="str">
        <f>IFERROR(VLOOKUP($C428,'Miljövärden urval för publ'!$B$2:$H$490,MATCH(F$4,'Miljövärden urval för publ'!$B$2:$H$2,0),FALSE),"")</f>
        <v/>
      </c>
      <c r="G428" t="str">
        <f>IFERROR(VLOOKUP($C428,'Miljövärden urval för publ'!$B$2:$H$490,MATCH(G$4,'Miljövärden urval för publ'!$B$2:$H$2,0),FALSE),"")</f>
        <v/>
      </c>
      <c r="P428" s="20">
        <f t="shared" si="27"/>
        <v>8</v>
      </c>
      <c r="Q428" s="15" t="str">
        <f t="shared" si="25"/>
        <v/>
      </c>
    </row>
    <row r="429" spans="1:17" x14ac:dyDescent="0.25">
      <c r="A429" s="18">
        <v>426</v>
      </c>
      <c r="B429" t="str">
        <f>IFERROR(INDEX('Miljövärden urval för publ'!$A$2:$AA$475,MATCH($A429,'Miljövärden urval för publ'!$R$2:$R$476,0),1),"")</f>
        <v/>
      </c>
      <c r="C429" t="str">
        <f>IFERROR(INDEX('Miljövärden urval för publ'!$A$2:$AA$475,MATCH($A429,'Miljövärden urval för publ'!$R$2:$R$476,0),2),"")</f>
        <v/>
      </c>
      <c r="D429" t="str">
        <f>IFERROR(VLOOKUP($C429,'Miljövärden urval för publ'!$B$2:$H$490,MATCH(D$4,'Miljövärden urval för publ'!$B$2:$H$2,0),FALSE),"")</f>
        <v/>
      </c>
      <c r="E429" t="str">
        <f>IFERROR(VLOOKUP($C429,'Miljövärden urval för publ'!$B$2:$H$490,MATCH(E$4,'Miljövärden urval för publ'!$B$2:$H$2,0),FALSE),"")</f>
        <v/>
      </c>
      <c r="F429" t="str">
        <f>IFERROR(VLOOKUP($C429,'Miljövärden urval för publ'!$B$2:$H$490,MATCH(F$4,'Miljövärden urval för publ'!$B$2:$H$2,0),FALSE),"")</f>
        <v/>
      </c>
      <c r="G429" t="str">
        <f>IFERROR(VLOOKUP($C429,'Miljövärden urval för publ'!$B$2:$H$490,MATCH(G$4,'Miljövärden urval för publ'!$B$2:$H$2,0),FALSE),"")</f>
        <v/>
      </c>
      <c r="P429" s="20">
        <f t="shared" si="27"/>
        <v>8</v>
      </c>
      <c r="Q429" s="15" t="str">
        <f t="shared" si="25"/>
        <v/>
      </c>
    </row>
    <row r="430" spans="1:17" x14ac:dyDescent="0.25">
      <c r="A430" s="18">
        <v>427</v>
      </c>
      <c r="B430" t="str">
        <f>IFERROR(INDEX('Miljövärden urval för publ'!$A$2:$AA$475,MATCH($A430,'Miljövärden urval för publ'!$R$2:$R$476,0),1),"")</f>
        <v/>
      </c>
      <c r="C430" t="str">
        <f>IFERROR(INDEX('Miljövärden urval för publ'!$A$2:$AA$475,MATCH($A430,'Miljövärden urval för publ'!$R$2:$R$476,0),2),"")</f>
        <v/>
      </c>
      <c r="D430" t="str">
        <f>IFERROR(VLOOKUP($C430,'Miljövärden urval för publ'!$B$2:$H$490,MATCH(D$4,'Miljövärden urval för publ'!$B$2:$H$2,0),FALSE),"")</f>
        <v/>
      </c>
      <c r="E430" t="str">
        <f>IFERROR(VLOOKUP($C430,'Miljövärden urval för publ'!$B$2:$H$490,MATCH(E$4,'Miljövärden urval för publ'!$B$2:$H$2,0),FALSE),"")</f>
        <v/>
      </c>
      <c r="F430" t="str">
        <f>IFERROR(VLOOKUP($C430,'Miljövärden urval för publ'!$B$2:$H$490,MATCH(F$4,'Miljövärden urval för publ'!$B$2:$H$2,0),FALSE),"")</f>
        <v/>
      </c>
      <c r="G430" t="str">
        <f>IFERROR(VLOOKUP($C430,'Miljövärden urval för publ'!$B$2:$H$490,MATCH(G$4,'Miljövärden urval för publ'!$B$2:$H$2,0),FALSE),"")</f>
        <v/>
      </c>
      <c r="P430" s="20">
        <f t="shared" si="27"/>
        <v>8</v>
      </c>
      <c r="Q430" s="15" t="str">
        <f t="shared" si="25"/>
        <v/>
      </c>
    </row>
    <row r="431" spans="1:17" x14ac:dyDescent="0.25">
      <c r="A431" s="18">
        <v>428</v>
      </c>
      <c r="B431" t="str">
        <f>IFERROR(INDEX('Miljövärden urval för publ'!$A$2:$AA$475,MATCH($A431,'Miljövärden urval för publ'!$R$2:$R$476,0),1),"")</f>
        <v/>
      </c>
      <c r="C431" t="str">
        <f>IFERROR(INDEX('Miljövärden urval för publ'!$A$2:$AA$475,MATCH($A431,'Miljövärden urval för publ'!$R$2:$R$476,0),2),"")</f>
        <v/>
      </c>
      <c r="D431" t="str">
        <f>IFERROR(VLOOKUP($C431,'Miljövärden urval för publ'!$B$2:$H$490,MATCH(D$4,'Miljövärden urval för publ'!$B$2:$H$2,0),FALSE),"")</f>
        <v/>
      </c>
      <c r="E431" t="str">
        <f>IFERROR(VLOOKUP($C431,'Miljövärden urval för publ'!$B$2:$H$490,MATCH(E$4,'Miljövärden urval för publ'!$B$2:$H$2,0),FALSE),"")</f>
        <v/>
      </c>
      <c r="F431" t="str">
        <f>IFERROR(VLOOKUP($C431,'Miljövärden urval för publ'!$B$2:$H$490,MATCH(F$4,'Miljövärden urval för publ'!$B$2:$H$2,0),FALSE),"")</f>
        <v/>
      </c>
      <c r="G431" t="str">
        <f>IFERROR(VLOOKUP($C431,'Miljövärden urval för publ'!$B$2:$H$490,MATCH(G$4,'Miljövärden urval för publ'!$B$2:$H$2,0),FALSE),"")</f>
        <v/>
      </c>
      <c r="P431" s="20">
        <f t="shared" si="27"/>
        <v>8</v>
      </c>
      <c r="Q431" s="15" t="str">
        <f t="shared" si="25"/>
        <v/>
      </c>
    </row>
    <row r="432" spans="1:17" x14ac:dyDescent="0.25">
      <c r="A432" s="18">
        <v>429</v>
      </c>
      <c r="B432" t="str">
        <f>IFERROR(INDEX('Miljövärden urval för publ'!$A$2:$AA$475,MATCH($A432,'Miljövärden urval för publ'!$R$2:$R$476,0),1),"")</f>
        <v/>
      </c>
      <c r="C432" t="str">
        <f>IFERROR(INDEX('Miljövärden urval för publ'!$A$2:$AA$475,MATCH($A432,'Miljövärden urval för publ'!$R$2:$R$476,0),2),"")</f>
        <v/>
      </c>
      <c r="D432" t="str">
        <f>IFERROR(VLOOKUP($C432,'Miljövärden urval för publ'!$B$2:$H$490,MATCH(D$4,'Miljövärden urval för publ'!$B$2:$H$2,0),FALSE),"")</f>
        <v/>
      </c>
      <c r="E432" t="str">
        <f>IFERROR(VLOOKUP($C432,'Miljövärden urval för publ'!$B$2:$H$490,MATCH(E$4,'Miljövärden urval för publ'!$B$2:$H$2,0),FALSE),"")</f>
        <v/>
      </c>
      <c r="F432" t="str">
        <f>IFERROR(VLOOKUP($C432,'Miljövärden urval för publ'!$B$2:$H$490,MATCH(F$4,'Miljövärden urval för publ'!$B$2:$H$2,0),FALSE),"")</f>
        <v/>
      </c>
      <c r="G432" t="str">
        <f>IFERROR(VLOOKUP($C432,'Miljövärden urval för publ'!$B$2:$H$490,MATCH(G$4,'Miljövärden urval för publ'!$B$2:$H$2,0),FALSE),"")</f>
        <v/>
      </c>
      <c r="P432" s="20">
        <f t="shared" si="27"/>
        <v>8</v>
      </c>
      <c r="Q432" s="15" t="str">
        <f t="shared" si="25"/>
        <v/>
      </c>
    </row>
    <row r="433" spans="1:17" x14ac:dyDescent="0.25">
      <c r="A433" s="18">
        <v>430</v>
      </c>
      <c r="B433" t="str">
        <f>IFERROR(INDEX('Miljövärden urval för publ'!$A$2:$AA$475,MATCH($A433,'Miljövärden urval för publ'!$R$2:$R$476,0),1),"")</f>
        <v/>
      </c>
      <c r="C433" t="str">
        <f>IFERROR(INDEX('Miljövärden urval för publ'!$A$2:$AA$475,MATCH($A433,'Miljövärden urval för publ'!$R$2:$R$476,0),2),"")</f>
        <v/>
      </c>
      <c r="D433" t="str">
        <f>IFERROR(VLOOKUP($C433,'Miljövärden urval för publ'!$B$2:$H$490,MATCH(D$4,'Miljövärden urval för publ'!$B$2:$H$2,0),FALSE),"")</f>
        <v/>
      </c>
      <c r="E433" t="str">
        <f>IFERROR(VLOOKUP($C433,'Miljövärden urval för publ'!$B$2:$H$490,MATCH(E$4,'Miljövärden urval för publ'!$B$2:$H$2,0),FALSE),"")</f>
        <v/>
      </c>
      <c r="F433" t="str">
        <f>IFERROR(VLOOKUP($C433,'Miljövärden urval för publ'!$B$2:$H$490,MATCH(F$4,'Miljövärden urval för publ'!$B$2:$H$2,0),FALSE),"")</f>
        <v/>
      </c>
      <c r="G433" t="str">
        <f>IFERROR(VLOOKUP($C433,'Miljövärden urval för publ'!$B$2:$H$490,MATCH(G$4,'Miljövärden urval för publ'!$B$2:$H$2,0),FALSE),"")</f>
        <v/>
      </c>
      <c r="P433" s="20">
        <f t="shared" si="27"/>
        <v>8</v>
      </c>
      <c r="Q433" s="15" t="str">
        <f t="shared" si="25"/>
        <v/>
      </c>
    </row>
    <row r="434" spans="1:17" x14ac:dyDescent="0.25">
      <c r="A434" s="18">
        <v>431</v>
      </c>
      <c r="B434" t="str">
        <f>IFERROR(INDEX('Miljövärden urval för publ'!$A$2:$AA$475,MATCH($A434,'Miljövärden urval för publ'!$R$2:$R$476,0),1),"")</f>
        <v/>
      </c>
      <c r="C434" t="str">
        <f>IFERROR(INDEX('Miljövärden urval för publ'!$A$2:$AA$475,MATCH($A434,'Miljövärden urval för publ'!$R$2:$R$476,0),2),"")</f>
        <v/>
      </c>
      <c r="D434" t="str">
        <f>IFERROR(VLOOKUP($C434,'Miljövärden urval för publ'!$B$2:$H$490,MATCH(D$4,'Miljövärden urval för publ'!$B$2:$H$2,0),FALSE),"")</f>
        <v/>
      </c>
      <c r="E434" t="str">
        <f>IFERROR(VLOOKUP($C434,'Miljövärden urval för publ'!$B$2:$H$490,MATCH(E$4,'Miljövärden urval för publ'!$B$2:$H$2,0),FALSE),"")</f>
        <v/>
      </c>
      <c r="F434" t="str">
        <f>IFERROR(VLOOKUP($C434,'Miljövärden urval för publ'!$B$2:$H$490,MATCH(F$4,'Miljövärden urval för publ'!$B$2:$H$2,0),FALSE),"")</f>
        <v/>
      </c>
      <c r="G434" t="str">
        <f>IFERROR(VLOOKUP($C434,'Miljövärden urval för publ'!$B$2:$H$490,MATCH(G$4,'Miljövärden urval för publ'!$B$2:$H$2,0),FALSE),"")</f>
        <v/>
      </c>
      <c r="P434" s="20">
        <f t="shared" si="27"/>
        <v>8</v>
      </c>
      <c r="Q434" s="15" t="str">
        <f t="shared" si="25"/>
        <v/>
      </c>
    </row>
    <row r="435" spans="1:17" x14ac:dyDescent="0.25">
      <c r="A435" s="18">
        <v>432</v>
      </c>
      <c r="B435" t="str">
        <f>IFERROR(INDEX('Miljövärden urval för publ'!$A$2:$AA$475,MATCH($A435,'Miljövärden urval för publ'!$R$2:$R$476,0),1),"")</f>
        <v/>
      </c>
      <c r="C435" t="str">
        <f>IFERROR(INDEX('Miljövärden urval för publ'!$A$2:$AA$475,MATCH($A435,'Miljövärden urval för publ'!$R$2:$R$476,0),2),"")</f>
        <v/>
      </c>
      <c r="D435" t="str">
        <f>IFERROR(VLOOKUP($C435,'Miljövärden urval för publ'!$B$2:$H$490,MATCH(D$4,'Miljövärden urval för publ'!$B$2:$H$2,0),FALSE),"")</f>
        <v/>
      </c>
      <c r="E435" t="str">
        <f>IFERROR(VLOOKUP($C435,'Miljövärden urval för publ'!$B$2:$H$490,MATCH(E$4,'Miljövärden urval för publ'!$B$2:$H$2,0),FALSE),"")</f>
        <v/>
      </c>
      <c r="F435" t="str">
        <f>IFERROR(VLOOKUP($C435,'Miljövärden urval för publ'!$B$2:$H$490,MATCH(F$4,'Miljövärden urval för publ'!$B$2:$H$2,0),FALSE),"")</f>
        <v/>
      </c>
      <c r="G435" t="str">
        <f>IFERROR(VLOOKUP($C435,'Miljövärden urval för publ'!$B$2:$H$490,MATCH(G$4,'Miljövärden urval för publ'!$B$2:$H$2,0),FALSE),"")</f>
        <v/>
      </c>
      <c r="P435" s="20">
        <f t="shared" si="27"/>
        <v>8</v>
      </c>
      <c r="Q435" s="15" t="str">
        <f t="shared" si="25"/>
        <v/>
      </c>
    </row>
    <row r="436" spans="1:17" x14ac:dyDescent="0.25">
      <c r="A436" s="18">
        <v>433</v>
      </c>
      <c r="B436" t="str">
        <f>IFERROR(INDEX('Miljövärden urval för publ'!$A$2:$AA$475,MATCH($A436,'Miljövärden urval för publ'!$R$2:$R$476,0),1),"")</f>
        <v/>
      </c>
      <c r="C436" t="str">
        <f>IFERROR(INDEX('Miljövärden urval för publ'!$A$2:$AA$475,MATCH($A436,'Miljövärden urval för publ'!$R$2:$R$476,0),2),"")</f>
        <v/>
      </c>
      <c r="D436" t="str">
        <f>IFERROR(VLOOKUP($C436,'Miljövärden urval för publ'!$B$2:$H$490,MATCH(D$4,'Miljövärden urval för publ'!$B$2:$H$2,0),FALSE),"")</f>
        <v/>
      </c>
      <c r="E436" t="str">
        <f>IFERROR(VLOOKUP($C436,'Miljövärden urval för publ'!$B$2:$H$490,MATCH(E$4,'Miljövärden urval för publ'!$B$2:$H$2,0),FALSE),"")</f>
        <v/>
      </c>
      <c r="F436" t="str">
        <f>IFERROR(VLOOKUP($C436,'Miljövärden urval för publ'!$B$2:$H$490,MATCH(F$4,'Miljövärden urval för publ'!$B$2:$H$2,0),FALSE),"")</f>
        <v/>
      </c>
      <c r="G436" t="str">
        <f>IFERROR(VLOOKUP($C436,'Miljövärden urval för publ'!$B$2:$H$490,MATCH(G$4,'Miljövärden urval för publ'!$B$2:$H$2,0),FALSE),"")</f>
        <v/>
      </c>
      <c r="P436" s="20">
        <f t="shared" si="27"/>
        <v>8</v>
      </c>
      <c r="Q436" s="15" t="str">
        <f t="shared" si="25"/>
        <v/>
      </c>
    </row>
    <row r="437" spans="1:17" x14ac:dyDescent="0.25">
      <c r="A437" s="18">
        <v>434</v>
      </c>
      <c r="B437" t="str">
        <f>IFERROR(INDEX('Miljövärden urval för publ'!$A$2:$AA$475,MATCH($A437,'Miljövärden urval för publ'!$R$2:$R$476,0),1),"")</f>
        <v/>
      </c>
      <c r="C437" t="str">
        <f>IFERROR(INDEX('Miljövärden urval för publ'!$A$2:$AA$475,MATCH($A437,'Miljövärden urval för publ'!$R$2:$R$476,0),2),"")</f>
        <v/>
      </c>
      <c r="D437" t="str">
        <f>IFERROR(VLOOKUP($C437,'Miljövärden urval för publ'!$B$2:$H$490,MATCH(D$4,'Miljövärden urval för publ'!$B$2:$H$2,0),FALSE),"")</f>
        <v/>
      </c>
      <c r="E437" t="str">
        <f>IFERROR(VLOOKUP($C437,'Miljövärden urval för publ'!$B$2:$H$490,MATCH(E$4,'Miljövärden urval för publ'!$B$2:$H$2,0),FALSE),"")</f>
        <v/>
      </c>
      <c r="F437" t="str">
        <f>IFERROR(VLOOKUP($C437,'Miljövärden urval för publ'!$B$2:$H$490,MATCH(F$4,'Miljövärden urval för publ'!$B$2:$H$2,0),FALSE),"")</f>
        <v/>
      </c>
      <c r="G437" t="str">
        <f>IFERROR(VLOOKUP($C437,'Miljövärden urval för publ'!$B$2:$H$490,MATCH(G$4,'Miljövärden urval för publ'!$B$2:$H$2,0),FALSE),"")</f>
        <v/>
      </c>
      <c r="P437" s="20">
        <f t="shared" si="27"/>
        <v>8</v>
      </c>
      <c r="Q437" s="15" t="str">
        <f t="shared" si="25"/>
        <v/>
      </c>
    </row>
    <row r="438" spans="1:17" x14ac:dyDescent="0.25">
      <c r="A438" s="18">
        <v>435</v>
      </c>
      <c r="B438" t="str">
        <f>IFERROR(INDEX('Miljövärden urval för publ'!$A$2:$AA$475,MATCH($A438,'Miljövärden urval för publ'!$R$2:$R$476,0),1),"")</f>
        <v/>
      </c>
      <c r="C438" t="str">
        <f>IFERROR(INDEX('Miljövärden urval för publ'!$A$2:$AA$475,MATCH($A438,'Miljövärden urval för publ'!$R$2:$R$476,0),2),"")</f>
        <v/>
      </c>
      <c r="D438" t="str">
        <f>IFERROR(VLOOKUP($C438,'Miljövärden urval för publ'!$B$2:$H$490,MATCH(D$4,'Miljövärden urval för publ'!$B$2:$H$2,0),FALSE),"")</f>
        <v/>
      </c>
      <c r="E438" t="str">
        <f>IFERROR(VLOOKUP($C438,'Miljövärden urval för publ'!$B$2:$H$490,MATCH(E$4,'Miljövärden urval för publ'!$B$2:$H$2,0),FALSE),"")</f>
        <v/>
      </c>
      <c r="F438" t="str">
        <f>IFERROR(VLOOKUP($C438,'Miljövärden urval för publ'!$B$2:$H$490,MATCH(F$4,'Miljövärden urval för publ'!$B$2:$H$2,0),FALSE),"")</f>
        <v/>
      </c>
      <c r="G438" t="str">
        <f>IFERROR(VLOOKUP($C438,'Miljövärden urval för publ'!$B$2:$H$490,MATCH(G$4,'Miljövärden urval för publ'!$B$2:$H$2,0),FALSE),"")</f>
        <v/>
      </c>
      <c r="P438" s="20">
        <f t="shared" si="27"/>
        <v>8</v>
      </c>
      <c r="Q438" s="15" t="str">
        <f t="shared" si="25"/>
        <v/>
      </c>
    </row>
    <row r="439" spans="1:17" x14ac:dyDescent="0.25">
      <c r="A439" s="18">
        <v>436</v>
      </c>
      <c r="B439" t="str">
        <f>IFERROR(INDEX('Miljövärden urval för publ'!$A$2:$AA$475,MATCH($A439,'Miljövärden urval för publ'!$R$2:$R$476,0),1),"")</f>
        <v/>
      </c>
      <c r="C439" t="str">
        <f>IFERROR(INDEX('Miljövärden urval för publ'!$A$2:$AA$475,MATCH($A439,'Miljövärden urval för publ'!$R$2:$R$476,0),2),"")</f>
        <v/>
      </c>
      <c r="D439" t="str">
        <f>IFERROR(VLOOKUP($C439,'Miljövärden urval för publ'!$B$2:$H$490,MATCH(D$4,'Miljövärden urval för publ'!$B$2:$H$2,0),FALSE),"")</f>
        <v/>
      </c>
      <c r="E439" t="str">
        <f>IFERROR(VLOOKUP($C439,'Miljövärden urval för publ'!$B$2:$H$490,MATCH(E$4,'Miljövärden urval för publ'!$B$2:$H$2,0),FALSE),"")</f>
        <v/>
      </c>
      <c r="F439" t="str">
        <f>IFERROR(VLOOKUP($C439,'Miljövärden urval för publ'!$B$2:$H$490,MATCH(F$4,'Miljövärden urval för publ'!$B$2:$H$2,0),FALSE),"")</f>
        <v/>
      </c>
      <c r="G439" t="str">
        <f>IFERROR(VLOOKUP($C439,'Miljövärden urval för publ'!$B$2:$H$490,MATCH(G$4,'Miljövärden urval för publ'!$B$2:$H$2,0),FALSE),"")</f>
        <v/>
      </c>
      <c r="P439" s="20">
        <f t="shared" si="27"/>
        <v>8</v>
      </c>
      <c r="Q439" s="15" t="str">
        <f t="shared" si="25"/>
        <v/>
      </c>
    </row>
    <row r="440" spans="1:17" x14ac:dyDescent="0.25">
      <c r="A440" s="18">
        <v>437</v>
      </c>
      <c r="B440" t="str">
        <f>IFERROR(INDEX('Miljövärden urval för publ'!$A$2:$AA$475,MATCH($A440,'Miljövärden urval för publ'!$R$2:$R$476,0),1),"")</f>
        <v/>
      </c>
      <c r="C440" t="str">
        <f>IFERROR(INDEX('Miljövärden urval för publ'!$A$2:$AA$475,MATCH($A440,'Miljövärden urval för publ'!$R$2:$R$476,0),2),"")</f>
        <v/>
      </c>
      <c r="D440" t="str">
        <f>IFERROR(VLOOKUP($C440,'Miljövärden urval för publ'!$B$2:$H$490,MATCH(D$4,'Miljövärden urval för publ'!$B$2:$H$2,0),FALSE),"")</f>
        <v/>
      </c>
      <c r="E440" t="str">
        <f>IFERROR(VLOOKUP($C440,'Miljövärden urval för publ'!$B$2:$H$490,MATCH(E$4,'Miljövärden urval för publ'!$B$2:$H$2,0),FALSE),"")</f>
        <v/>
      </c>
      <c r="F440" t="str">
        <f>IFERROR(VLOOKUP($C440,'Miljövärden urval för publ'!$B$2:$H$490,MATCH(F$4,'Miljövärden urval för publ'!$B$2:$H$2,0),FALSE),"")</f>
        <v/>
      </c>
      <c r="G440" t="str">
        <f>IFERROR(VLOOKUP($C440,'Miljövärden urval för publ'!$B$2:$H$490,MATCH(G$4,'Miljövärden urval för publ'!$B$2:$H$2,0),FALSE),"")</f>
        <v/>
      </c>
      <c r="P440" s="20">
        <f t="shared" si="27"/>
        <v>8</v>
      </c>
      <c r="Q440" s="15" t="str">
        <f t="shared" si="25"/>
        <v/>
      </c>
    </row>
    <row r="441" spans="1:17" x14ac:dyDescent="0.25">
      <c r="A441" s="18">
        <v>438</v>
      </c>
      <c r="B441" t="str">
        <f>IFERROR(INDEX('Miljövärden urval för publ'!$A$2:$AA$475,MATCH($A441,'Miljövärden urval för publ'!$R$2:$R$476,0),1),"")</f>
        <v/>
      </c>
      <c r="C441" t="str">
        <f>IFERROR(INDEX('Miljövärden urval för publ'!$A$2:$AA$475,MATCH($A441,'Miljövärden urval för publ'!$R$2:$R$476,0),2),"")</f>
        <v/>
      </c>
      <c r="D441" t="str">
        <f>IFERROR(VLOOKUP($C441,'Miljövärden urval för publ'!$B$2:$H$490,MATCH(D$4,'Miljövärden urval för publ'!$B$2:$H$2,0),FALSE),"")</f>
        <v/>
      </c>
      <c r="E441" t="str">
        <f>IFERROR(VLOOKUP($C441,'Miljövärden urval för publ'!$B$2:$H$490,MATCH(E$4,'Miljövärden urval för publ'!$B$2:$H$2,0),FALSE),"")</f>
        <v/>
      </c>
      <c r="F441" t="str">
        <f>IFERROR(VLOOKUP($C441,'Miljövärden urval för publ'!$B$2:$H$490,MATCH(F$4,'Miljövärden urval för publ'!$B$2:$H$2,0),FALSE),"")</f>
        <v/>
      </c>
      <c r="G441" t="str">
        <f>IFERROR(VLOOKUP($C441,'Miljövärden urval för publ'!$B$2:$H$490,MATCH(G$4,'Miljövärden urval för publ'!$B$2:$H$2,0),FALSE),"")</f>
        <v/>
      </c>
      <c r="P441" s="20">
        <f t="shared" si="27"/>
        <v>8</v>
      </c>
      <c r="Q441" s="15" t="str">
        <f t="shared" si="25"/>
        <v/>
      </c>
    </row>
    <row r="442" spans="1:17" x14ac:dyDescent="0.25">
      <c r="A442" s="18">
        <v>439</v>
      </c>
      <c r="B442" t="str">
        <f>IFERROR(INDEX('Miljövärden urval för publ'!$A$2:$AA$475,MATCH($A442,'Miljövärden urval för publ'!$R$2:$R$476,0),1),"")</f>
        <v/>
      </c>
      <c r="C442" t="str">
        <f>IFERROR(INDEX('Miljövärden urval för publ'!$A$2:$AA$475,MATCH($A442,'Miljövärden urval för publ'!$R$2:$R$476,0),2),"")</f>
        <v/>
      </c>
      <c r="D442" t="str">
        <f>IFERROR(VLOOKUP($C442,'Miljövärden urval för publ'!$B$2:$H$490,MATCH(D$4,'Miljövärden urval för publ'!$B$2:$H$2,0),FALSE),"")</f>
        <v/>
      </c>
      <c r="E442" t="str">
        <f>IFERROR(VLOOKUP($C442,'Miljövärden urval för publ'!$B$2:$H$490,MATCH(E$4,'Miljövärden urval för publ'!$B$2:$H$2,0),FALSE),"")</f>
        <v/>
      </c>
      <c r="F442" t="str">
        <f>IFERROR(VLOOKUP($C442,'Miljövärden urval för publ'!$B$2:$H$490,MATCH(F$4,'Miljövärden urval för publ'!$B$2:$H$2,0),FALSE),"")</f>
        <v/>
      </c>
      <c r="G442" t="str">
        <f>IFERROR(VLOOKUP($C442,'Miljövärden urval för publ'!$B$2:$H$490,MATCH(G$4,'Miljövärden urval för publ'!$B$2:$H$2,0),FALSE),"")</f>
        <v/>
      </c>
      <c r="P442" s="20">
        <f t="shared" si="27"/>
        <v>8</v>
      </c>
      <c r="Q442" s="15" t="str">
        <f t="shared" si="25"/>
        <v/>
      </c>
    </row>
    <row r="443" spans="1:17" x14ac:dyDescent="0.25">
      <c r="A443" s="18">
        <v>440</v>
      </c>
      <c r="B443" t="str">
        <f>IFERROR(INDEX('Miljövärden urval för publ'!$A$2:$AA$475,MATCH($A443,'Miljövärden urval för publ'!$R$2:$R$476,0),1),"")</f>
        <v/>
      </c>
      <c r="C443" t="str">
        <f>IFERROR(INDEX('Miljövärden urval för publ'!$A$2:$AA$475,MATCH($A443,'Miljövärden urval för publ'!$R$2:$R$476,0),2),"")</f>
        <v/>
      </c>
      <c r="D443" t="str">
        <f>IFERROR(VLOOKUP($C443,'Miljövärden urval för publ'!$B$2:$H$490,MATCH(D$4,'Miljövärden urval för publ'!$B$2:$H$2,0),FALSE),"")</f>
        <v/>
      </c>
      <c r="E443" t="str">
        <f>IFERROR(VLOOKUP($C443,'Miljövärden urval för publ'!$B$2:$H$490,MATCH(E$4,'Miljövärden urval för publ'!$B$2:$H$2,0),FALSE),"")</f>
        <v/>
      </c>
      <c r="F443" t="str">
        <f>IFERROR(VLOOKUP($C443,'Miljövärden urval för publ'!$B$2:$H$490,MATCH(F$4,'Miljövärden urval för publ'!$B$2:$H$2,0),FALSE),"")</f>
        <v/>
      </c>
      <c r="G443" t="str">
        <f>IFERROR(VLOOKUP($C443,'Miljövärden urval för publ'!$B$2:$H$490,MATCH(G$4,'Miljövärden urval för publ'!$B$2:$H$2,0),FALSE),"")</f>
        <v/>
      </c>
      <c r="P443" s="20">
        <f t="shared" si="27"/>
        <v>8</v>
      </c>
      <c r="Q443" s="15" t="str">
        <f t="shared" si="25"/>
        <v/>
      </c>
    </row>
    <row r="444" spans="1:17" x14ac:dyDescent="0.25">
      <c r="A444" s="18">
        <v>441</v>
      </c>
      <c r="B444" t="str">
        <f>IFERROR(INDEX('Miljövärden urval för publ'!$A$2:$AA$475,MATCH($A444,'Miljövärden urval för publ'!$R$2:$R$476,0),1),"")</f>
        <v/>
      </c>
      <c r="C444" t="str">
        <f>IFERROR(INDEX('Miljövärden urval för publ'!$A$2:$AA$475,MATCH($A444,'Miljövärden urval för publ'!$R$2:$R$476,0),2),"")</f>
        <v/>
      </c>
      <c r="D444" t="str">
        <f>IFERROR(VLOOKUP($C444,'Miljövärden urval för publ'!$B$2:$H$490,MATCH(D$4,'Miljövärden urval för publ'!$B$2:$H$2,0),FALSE),"")</f>
        <v/>
      </c>
      <c r="E444" t="str">
        <f>IFERROR(VLOOKUP($C444,'Miljövärden urval för publ'!$B$2:$H$490,MATCH(E$4,'Miljövärden urval för publ'!$B$2:$H$2,0),FALSE),"")</f>
        <v/>
      </c>
      <c r="F444" t="str">
        <f>IFERROR(VLOOKUP($C444,'Miljövärden urval för publ'!$B$2:$H$490,MATCH(F$4,'Miljövärden urval för publ'!$B$2:$H$2,0),FALSE),"")</f>
        <v/>
      </c>
      <c r="G444" t="str">
        <f>IFERROR(VLOOKUP($C444,'Miljövärden urval för publ'!$B$2:$H$490,MATCH(G$4,'Miljövärden urval för publ'!$B$2:$H$2,0),FALSE),"")</f>
        <v/>
      </c>
      <c r="P444" s="20">
        <f t="shared" si="27"/>
        <v>8</v>
      </c>
      <c r="Q444" s="15" t="str">
        <f t="shared" si="25"/>
        <v/>
      </c>
    </row>
    <row r="445" spans="1:17" x14ac:dyDescent="0.25">
      <c r="A445" s="18">
        <v>442</v>
      </c>
      <c r="B445" t="str">
        <f>IFERROR(INDEX('Miljövärden urval för publ'!$A$2:$AA$475,MATCH($A445,'Miljövärden urval för publ'!$R$2:$R$476,0),1),"")</f>
        <v/>
      </c>
      <c r="C445" t="str">
        <f>IFERROR(INDEX('Miljövärden urval för publ'!$A$2:$AA$475,MATCH($A445,'Miljövärden urval för publ'!$R$2:$R$476,0),2),"")</f>
        <v/>
      </c>
      <c r="D445" t="str">
        <f>IFERROR(VLOOKUP($C445,'Miljövärden urval för publ'!$B$2:$H$490,MATCH(D$4,'Miljövärden urval för publ'!$B$2:$H$2,0),FALSE),"")</f>
        <v/>
      </c>
      <c r="E445" t="str">
        <f>IFERROR(VLOOKUP($C445,'Miljövärden urval för publ'!$B$2:$H$490,MATCH(E$4,'Miljövärden urval för publ'!$B$2:$H$2,0),FALSE),"")</f>
        <v/>
      </c>
      <c r="F445" t="str">
        <f>IFERROR(VLOOKUP($C445,'Miljövärden urval för publ'!$B$2:$H$490,MATCH(F$4,'Miljövärden urval för publ'!$B$2:$H$2,0),FALSE),"")</f>
        <v/>
      </c>
      <c r="G445" t="str">
        <f>IFERROR(VLOOKUP($C445,'Miljövärden urval för publ'!$B$2:$H$490,MATCH(G$4,'Miljövärden urval för publ'!$B$2:$H$2,0),FALSE),"")</f>
        <v/>
      </c>
      <c r="P445" s="20">
        <f t="shared" si="27"/>
        <v>8</v>
      </c>
      <c r="Q445" s="15" t="str">
        <f t="shared" si="25"/>
        <v/>
      </c>
    </row>
    <row r="446" spans="1:17" x14ac:dyDescent="0.25">
      <c r="A446" s="18">
        <v>443</v>
      </c>
      <c r="B446" t="str">
        <f>IFERROR(INDEX('Miljövärden urval för publ'!$A$2:$AA$475,MATCH($A446,'Miljövärden urval för publ'!$R$2:$R$476,0),1),"")</f>
        <v/>
      </c>
      <c r="C446" t="str">
        <f>IFERROR(INDEX('Miljövärden urval för publ'!$A$2:$AA$475,MATCH($A446,'Miljövärden urval för publ'!$R$2:$R$476,0),2),"")</f>
        <v/>
      </c>
      <c r="D446" t="str">
        <f>IFERROR(VLOOKUP($C446,'Miljövärden urval för publ'!$B$2:$H$490,MATCH(D$4,'Miljövärden urval för publ'!$B$2:$H$2,0),FALSE),"")</f>
        <v/>
      </c>
      <c r="E446" t="str">
        <f>IFERROR(VLOOKUP($C446,'Miljövärden urval för publ'!$B$2:$H$490,MATCH(E$4,'Miljövärden urval för publ'!$B$2:$H$2,0),FALSE),"")</f>
        <v/>
      </c>
      <c r="F446" t="str">
        <f>IFERROR(VLOOKUP($C446,'Miljövärden urval för publ'!$B$2:$H$490,MATCH(F$4,'Miljövärden urval för publ'!$B$2:$H$2,0),FALSE),"")</f>
        <v/>
      </c>
      <c r="G446" t="str">
        <f>IFERROR(VLOOKUP($C446,'Miljövärden urval för publ'!$B$2:$H$490,MATCH(G$4,'Miljövärden urval för publ'!$B$2:$H$2,0),FALSE),"")</f>
        <v/>
      </c>
      <c r="P446" s="20">
        <f t="shared" si="27"/>
        <v>8</v>
      </c>
      <c r="Q446" s="15" t="str">
        <f t="shared" si="25"/>
        <v/>
      </c>
    </row>
    <row r="447" spans="1:17" x14ac:dyDescent="0.25">
      <c r="A447" s="18">
        <v>444</v>
      </c>
      <c r="B447" t="str">
        <f>IFERROR(INDEX('Miljövärden urval för publ'!$A$2:$AA$475,MATCH($A447,'Miljövärden urval för publ'!$R$2:$R$476,0),1),"")</f>
        <v/>
      </c>
      <c r="C447" t="str">
        <f>IFERROR(INDEX('Miljövärden urval för publ'!$A$2:$AA$475,MATCH($A447,'Miljövärden urval för publ'!$R$2:$R$476,0),2),"")</f>
        <v/>
      </c>
      <c r="D447" t="str">
        <f>IFERROR(VLOOKUP($C447,'Miljövärden urval för publ'!$B$2:$H$490,MATCH(D$4,'Miljövärden urval för publ'!$B$2:$H$2,0),FALSE),"")</f>
        <v/>
      </c>
      <c r="E447" t="str">
        <f>IFERROR(VLOOKUP($C447,'Miljövärden urval för publ'!$B$2:$H$490,MATCH(E$4,'Miljövärden urval för publ'!$B$2:$H$2,0),FALSE),"")</f>
        <v/>
      </c>
      <c r="F447" t="str">
        <f>IFERROR(VLOOKUP($C447,'Miljövärden urval för publ'!$B$2:$H$490,MATCH(F$4,'Miljövärden urval för publ'!$B$2:$H$2,0),FALSE),"")</f>
        <v/>
      </c>
      <c r="G447" t="str">
        <f>IFERROR(VLOOKUP($C447,'Miljövärden urval för publ'!$B$2:$H$490,MATCH(G$4,'Miljövärden urval för publ'!$B$2:$H$2,0),FALSE),"")</f>
        <v/>
      </c>
      <c r="P447" s="20">
        <f t="shared" si="27"/>
        <v>8</v>
      </c>
      <c r="Q447" s="15" t="str">
        <f t="shared" si="25"/>
        <v/>
      </c>
    </row>
    <row r="448" spans="1:17" x14ac:dyDescent="0.25">
      <c r="A448" s="18">
        <v>445</v>
      </c>
      <c r="B448" t="str">
        <f>IFERROR(INDEX('Miljövärden urval för publ'!$A$2:$AA$475,MATCH($A448,'Miljövärden urval för publ'!$R$2:$R$476,0),1),"")</f>
        <v/>
      </c>
      <c r="C448" t="str">
        <f>IFERROR(INDEX('Miljövärden urval för publ'!$A$2:$AA$475,MATCH($A448,'Miljövärden urval för publ'!$R$2:$R$476,0),2),"")</f>
        <v/>
      </c>
      <c r="D448" t="str">
        <f>IFERROR(VLOOKUP($C448,'Miljövärden urval för publ'!$B$2:$H$490,MATCH(D$4,'Miljövärden urval för publ'!$B$2:$H$2,0),FALSE),"")</f>
        <v/>
      </c>
      <c r="E448" t="str">
        <f>IFERROR(VLOOKUP($C448,'Miljövärden urval för publ'!$B$2:$H$490,MATCH(E$4,'Miljövärden urval för publ'!$B$2:$H$2,0),FALSE),"")</f>
        <v/>
      </c>
      <c r="F448" t="str">
        <f>IFERROR(VLOOKUP($C448,'Miljövärden urval för publ'!$B$2:$H$490,MATCH(F$4,'Miljövärden urval för publ'!$B$2:$H$2,0),FALSE),"")</f>
        <v/>
      </c>
      <c r="G448" t="str">
        <f>IFERROR(VLOOKUP($C448,'Miljövärden urval för publ'!$B$2:$H$490,MATCH(G$4,'Miljövärden urval för publ'!$B$2:$H$2,0),FALSE),"")</f>
        <v/>
      </c>
      <c r="P448" s="20">
        <f t="shared" si="27"/>
        <v>8</v>
      </c>
      <c r="Q448" s="15" t="str">
        <f t="shared" si="25"/>
        <v/>
      </c>
    </row>
    <row r="449" spans="1:17" x14ac:dyDescent="0.25">
      <c r="A449" s="18">
        <v>446</v>
      </c>
      <c r="B449" t="str">
        <f>IFERROR(INDEX('Miljövärden urval för publ'!$A$2:$AA$475,MATCH($A449,'Miljövärden urval för publ'!$R$2:$R$476,0),1),"")</f>
        <v/>
      </c>
      <c r="C449" t="str">
        <f>IFERROR(INDEX('Miljövärden urval för publ'!$A$2:$AA$475,MATCH($A449,'Miljövärden urval för publ'!$R$2:$R$476,0),2),"")</f>
        <v/>
      </c>
      <c r="D449" t="str">
        <f>IFERROR(VLOOKUP($C449,'Miljövärden urval för publ'!$B$2:$H$490,MATCH(D$4,'Miljövärden urval för publ'!$B$2:$H$2,0),FALSE),"")</f>
        <v/>
      </c>
      <c r="E449" t="str">
        <f>IFERROR(VLOOKUP($C449,'Miljövärden urval för publ'!$B$2:$H$490,MATCH(E$4,'Miljövärden urval för publ'!$B$2:$H$2,0),FALSE),"")</f>
        <v/>
      </c>
      <c r="F449" t="str">
        <f>IFERROR(VLOOKUP($C449,'Miljövärden urval för publ'!$B$2:$H$490,MATCH(F$4,'Miljövärden urval för publ'!$B$2:$H$2,0),FALSE),"")</f>
        <v/>
      </c>
      <c r="G449" t="str">
        <f>IFERROR(VLOOKUP($C449,'Miljövärden urval för publ'!$B$2:$H$490,MATCH(G$4,'Miljövärden urval för publ'!$B$2:$H$2,0),FALSE),"")</f>
        <v/>
      </c>
      <c r="P449" s="20">
        <f t="shared" si="27"/>
        <v>8</v>
      </c>
      <c r="Q449" s="15" t="str">
        <f t="shared" si="25"/>
        <v/>
      </c>
    </row>
    <row r="450" spans="1:17" x14ac:dyDescent="0.25">
      <c r="A450" s="18">
        <v>447</v>
      </c>
      <c r="B450" t="str">
        <f>IFERROR(INDEX('Miljövärden urval för publ'!$A$2:$AA$475,MATCH($A450,'Miljövärden urval för publ'!$R$2:$R$476,0),1),"")</f>
        <v/>
      </c>
      <c r="C450" t="str">
        <f>IFERROR(INDEX('Miljövärden urval för publ'!$A$2:$AA$475,MATCH($A450,'Miljövärden urval för publ'!$R$2:$R$476,0),2),"")</f>
        <v/>
      </c>
      <c r="D450" t="str">
        <f>IFERROR(VLOOKUP($C450,'Miljövärden urval för publ'!$B$2:$H$490,MATCH(D$4,'Miljövärden urval för publ'!$B$2:$H$2,0),FALSE),"")</f>
        <v/>
      </c>
      <c r="E450" t="str">
        <f>IFERROR(VLOOKUP($C450,'Miljövärden urval för publ'!$B$2:$H$490,MATCH(E$4,'Miljövärden urval för publ'!$B$2:$H$2,0),FALSE),"")</f>
        <v/>
      </c>
      <c r="F450" t="str">
        <f>IFERROR(VLOOKUP($C450,'Miljövärden urval för publ'!$B$2:$H$490,MATCH(F$4,'Miljövärden urval för publ'!$B$2:$H$2,0),FALSE),"")</f>
        <v/>
      </c>
      <c r="G450" t="str">
        <f>IFERROR(VLOOKUP($C450,'Miljövärden urval för publ'!$B$2:$H$490,MATCH(G$4,'Miljövärden urval för publ'!$B$2:$H$2,0),FALSE),"")</f>
        <v/>
      </c>
      <c r="P450" s="20">
        <f t="shared" si="27"/>
        <v>8</v>
      </c>
      <c r="Q450" s="15" t="str">
        <f t="shared" si="25"/>
        <v/>
      </c>
    </row>
    <row r="451" spans="1:17" x14ac:dyDescent="0.25">
      <c r="A451" s="18">
        <v>448</v>
      </c>
      <c r="B451" t="str">
        <f>IFERROR(INDEX('Miljövärden urval för publ'!$A$2:$AA$475,MATCH($A451,'Miljövärden urval för publ'!$R$2:$R$476,0),1),"")</f>
        <v/>
      </c>
      <c r="C451" t="str">
        <f>IFERROR(INDEX('Miljövärden urval för publ'!$A$2:$AA$475,MATCH($A451,'Miljövärden urval för publ'!$R$2:$R$476,0),2),"")</f>
        <v/>
      </c>
      <c r="D451" t="str">
        <f>IFERROR(VLOOKUP($C451,'Miljövärden urval för publ'!$B$2:$H$490,MATCH(D$4,'Miljövärden urval för publ'!$B$2:$H$2,0),FALSE),"")</f>
        <v/>
      </c>
      <c r="E451" t="str">
        <f>IFERROR(VLOOKUP($C451,'Miljövärden urval för publ'!$B$2:$H$490,MATCH(E$4,'Miljövärden urval för publ'!$B$2:$H$2,0),FALSE),"")</f>
        <v/>
      </c>
      <c r="F451" t="str">
        <f>IFERROR(VLOOKUP($C451,'Miljövärden urval för publ'!$B$2:$H$490,MATCH(F$4,'Miljövärden urval för publ'!$B$2:$H$2,0),FALSE),"")</f>
        <v/>
      </c>
      <c r="G451" t="str">
        <f>IFERROR(VLOOKUP($C451,'Miljövärden urval för publ'!$B$2:$H$490,MATCH(G$4,'Miljövärden urval för publ'!$B$2:$H$2,0),FALSE),"")</f>
        <v/>
      </c>
      <c r="P451" s="20">
        <f t="shared" si="27"/>
        <v>8</v>
      </c>
      <c r="Q451" s="15" t="str">
        <f t="shared" si="25"/>
        <v/>
      </c>
    </row>
    <row r="452" spans="1:17" x14ac:dyDescent="0.25">
      <c r="A452" s="18">
        <v>449</v>
      </c>
      <c r="B452" t="str">
        <f>IFERROR(INDEX('Miljövärden urval för publ'!$A$2:$AA$475,MATCH($A452,'Miljövärden urval för publ'!$R$2:$R$476,0),1),"")</f>
        <v/>
      </c>
      <c r="C452" t="str">
        <f>IFERROR(INDEX('Miljövärden urval för publ'!$A$2:$AA$475,MATCH($A452,'Miljövärden urval för publ'!$R$2:$R$476,0),2),"")</f>
        <v/>
      </c>
      <c r="D452" t="str">
        <f>IFERROR(VLOOKUP($C452,'Miljövärden urval för publ'!$B$2:$H$490,MATCH(D$4,'Miljövärden urval för publ'!$B$2:$H$2,0),FALSE),"")</f>
        <v/>
      </c>
      <c r="E452" t="str">
        <f>IFERROR(VLOOKUP($C452,'Miljövärden urval för publ'!$B$2:$H$490,MATCH(E$4,'Miljövärden urval för publ'!$B$2:$H$2,0),FALSE),"")</f>
        <v/>
      </c>
      <c r="F452" t="str">
        <f>IFERROR(VLOOKUP($C452,'Miljövärden urval för publ'!$B$2:$H$490,MATCH(F$4,'Miljövärden urval för publ'!$B$2:$H$2,0),FALSE),"")</f>
        <v/>
      </c>
      <c r="G452" t="str">
        <f>IFERROR(VLOOKUP($C452,'Miljövärden urval för publ'!$B$2:$H$490,MATCH(G$4,'Miljövärden urval för publ'!$B$2:$H$2,0),FALSE),"")</f>
        <v/>
      </c>
      <c r="P452" s="20">
        <f t="shared" si="27"/>
        <v>8</v>
      </c>
      <c r="Q452" s="15" t="str">
        <f t="shared" si="25"/>
        <v/>
      </c>
    </row>
    <row r="453" spans="1:17" x14ac:dyDescent="0.25">
      <c r="A453" s="18">
        <v>450</v>
      </c>
      <c r="B453" t="str">
        <f>IFERROR(INDEX('Miljövärden urval för publ'!$A$2:$AA$475,MATCH($A453,'Miljövärden urval för publ'!$R$2:$R$476,0),1),"")</f>
        <v/>
      </c>
      <c r="C453" t="str">
        <f>IFERROR(INDEX('Miljövärden urval för publ'!$A$2:$AA$475,MATCH($A453,'Miljövärden urval för publ'!$R$2:$R$476,0),2),"")</f>
        <v/>
      </c>
      <c r="D453" t="str">
        <f>IFERROR(VLOOKUP($C453,'Miljövärden urval för publ'!$B$2:$H$490,MATCH(D$4,'Miljövärden urval för publ'!$B$2:$H$2,0),FALSE),"")</f>
        <v/>
      </c>
      <c r="E453" t="str">
        <f>IFERROR(VLOOKUP($C453,'Miljövärden urval för publ'!$B$2:$H$490,MATCH(E$4,'Miljövärden urval för publ'!$B$2:$H$2,0),FALSE),"")</f>
        <v/>
      </c>
      <c r="F453" t="str">
        <f>IFERROR(VLOOKUP($C453,'Miljövärden urval för publ'!$B$2:$H$490,MATCH(F$4,'Miljövärden urval för publ'!$B$2:$H$2,0),FALSE),"")</f>
        <v/>
      </c>
      <c r="G453" t="str">
        <f>IFERROR(VLOOKUP($C453,'Miljövärden urval för publ'!$B$2:$H$490,MATCH(G$4,'Miljövärden urval för publ'!$B$2:$H$2,0),FALSE),"")</f>
        <v/>
      </c>
      <c r="P453" s="20">
        <f t="shared" si="27"/>
        <v>8</v>
      </c>
      <c r="Q453" s="15" t="str">
        <f t="shared" ref="Q453:Q468" si="28">IF(B453=$R$2,C453,"")</f>
        <v/>
      </c>
    </row>
    <row r="454" spans="1:17" x14ac:dyDescent="0.25">
      <c r="A454" s="18">
        <v>451</v>
      </c>
      <c r="B454" t="str">
        <f>IFERROR(INDEX('Miljövärden urval för publ'!$A$2:$AA$475,MATCH($A454,'Miljövärden urval för publ'!$R$2:$R$476,0),1),"")</f>
        <v/>
      </c>
      <c r="C454" t="str">
        <f>IFERROR(INDEX('Miljövärden urval för publ'!$A$2:$AA$475,MATCH($A454,'Miljövärden urval för publ'!$R$2:$R$476,0),2),"")</f>
        <v/>
      </c>
      <c r="D454" t="str">
        <f>IFERROR(VLOOKUP($C454,'Miljövärden urval för publ'!$B$2:$H$490,MATCH(D$4,'Miljövärden urval för publ'!$B$2:$H$2,0),FALSE),"")</f>
        <v/>
      </c>
      <c r="E454" t="str">
        <f>IFERROR(VLOOKUP($C454,'Miljövärden urval för publ'!$B$2:$H$490,MATCH(E$4,'Miljövärden urval för publ'!$B$2:$H$2,0),FALSE),"")</f>
        <v/>
      </c>
      <c r="F454" t="str">
        <f>IFERROR(VLOOKUP($C454,'Miljövärden urval för publ'!$B$2:$H$490,MATCH(F$4,'Miljövärden urval för publ'!$B$2:$H$2,0),FALSE),"")</f>
        <v/>
      </c>
      <c r="G454" t="str">
        <f>IFERROR(VLOOKUP($C454,'Miljövärden urval för publ'!$B$2:$H$490,MATCH(G$4,'Miljövärden urval för publ'!$B$2:$H$2,0),FALSE),"")</f>
        <v/>
      </c>
      <c r="P454" s="20">
        <f t="shared" ref="P454:P468" si="29">IF(Q454="",P453,P453+1)</f>
        <v>8</v>
      </c>
      <c r="Q454" s="15" t="str">
        <f t="shared" si="28"/>
        <v/>
      </c>
    </row>
    <row r="455" spans="1:17" x14ac:dyDescent="0.25">
      <c r="A455" s="18">
        <v>452</v>
      </c>
      <c r="B455" t="str">
        <f>IFERROR(INDEX('Miljövärden urval för publ'!$A$2:$AA$475,MATCH($A455,'Miljövärden urval för publ'!$R$2:$R$476,0),1),"")</f>
        <v/>
      </c>
      <c r="C455" t="str">
        <f>IFERROR(INDEX('Miljövärden urval för publ'!$A$2:$AA$475,MATCH($A455,'Miljövärden urval för publ'!$R$2:$R$476,0),2),"")</f>
        <v/>
      </c>
      <c r="D455" t="str">
        <f>IFERROR(VLOOKUP($C455,'Miljövärden urval för publ'!$B$2:$H$490,MATCH(D$4,'Miljövärden urval för publ'!$B$2:$H$2,0),FALSE),"")</f>
        <v/>
      </c>
      <c r="E455" t="str">
        <f>IFERROR(VLOOKUP($C455,'Miljövärden urval för publ'!$B$2:$H$490,MATCH(E$4,'Miljövärden urval för publ'!$B$2:$H$2,0),FALSE),"")</f>
        <v/>
      </c>
      <c r="F455" t="str">
        <f>IFERROR(VLOOKUP($C455,'Miljövärden urval för publ'!$B$2:$H$490,MATCH(F$4,'Miljövärden urval för publ'!$B$2:$H$2,0),FALSE),"")</f>
        <v/>
      </c>
      <c r="G455" t="str">
        <f>IFERROR(VLOOKUP($C455,'Miljövärden urval för publ'!$B$2:$H$490,MATCH(G$4,'Miljövärden urval för publ'!$B$2:$H$2,0),FALSE),"")</f>
        <v/>
      </c>
      <c r="P455" s="20">
        <f t="shared" si="29"/>
        <v>8</v>
      </c>
      <c r="Q455" s="15" t="str">
        <f t="shared" si="28"/>
        <v/>
      </c>
    </row>
    <row r="456" spans="1:17" x14ac:dyDescent="0.25">
      <c r="A456" s="18">
        <v>453</v>
      </c>
      <c r="B456" t="str">
        <f>IFERROR(INDEX('Miljövärden urval för publ'!$A$2:$AA$475,MATCH($A456,'Miljövärden urval för publ'!$R$2:$R$476,0),1),"")</f>
        <v/>
      </c>
      <c r="C456" t="str">
        <f>IFERROR(INDEX('Miljövärden urval för publ'!$A$2:$AA$475,MATCH($A456,'Miljövärden urval för publ'!$R$2:$R$476,0),2),"")</f>
        <v/>
      </c>
      <c r="D456" t="str">
        <f>IFERROR(VLOOKUP($C456,'Miljövärden urval för publ'!$B$2:$H$490,MATCH(D$4,'Miljövärden urval för publ'!$B$2:$H$2,0),FALSE),"")</f>
        <v/>
      </c>
      <c r="E456" t="str">
        <f>IFERROR(VLOOKUP($C456,'Miljövärden urval för publ'!$B$2:$H$490,MATCH(E$4,'Miljövärden urval för publ'!$B$2:$H$2,0),FALSE),"")</f>
        <v/>
      </c>
      <c r="F456" t="str">
        <f>IFERROR(VLOOKUP($C456,'Miljövärden urval för publ'!$B$2:$H$490,MATCH(F$4,'Miljövärden urval för publ'!$B$2:$H$2,0),FALSE),"")</f>
        <v/>
      </c>
      <c r="G456" t="str">
        <f>IFERROR(VLOOKUP($C456,'Miljövärden urval för publ'!$B$2:$H$490,MATCH(G$4,'Miljövärden urval för publ'!$B$2:$H$2,0),FALSE),"")</f>
        <v/>
      </c>
      <c r="P456" s="20">
        <f t="shared" si="29"/>
        <v>8</v>
      </c>
      <c r="Q456" s="15" t="str">
        <f t="shared" si="28"/>
        <v/>
      </c>
    </row>
    <row r="457" spans="1:17" x14ac:dyDescent="0.25">
      <c r="A457" s="18">
        <v>454</v>
      </c>
      <c r="B457" t="str">
        <f>IFERROR(INDEX('Miljövärden urval för publ'!$A$2:$AA$475,MATCH($A457,'Miljövärden urval för publ'!$R$2:$R$476,0),1),"")</f>
        <v/>
      </c>
      <c r="C457" t="str">
        <f>IFERROR(INDEX('Miljövärden urval för publ'!$A$2:$AA$475,MATCH($A457,'Miljövärden urval för publ'!$R$2:$R$476,0),2),"")</f>
        <v/>
      </c>
      <c r="D457" t="str">
        <f>IFERROR(VLOOKUP($C457,'Miljövärden urval för publ'!$B$2:$H$490,MATCH(D$4,'Miljövärden urval för publ'!$B$2:$H$2,0),FALSE),"")</f>
        <v/>
      </c>
      <c r="E457" t="str">
        <f>IFERROR(VLOOKUP($C457,'Miljövärden urval för publ'!$B$2:$H$490,MATCH(E$4,'Miljövärden urval för publ'!$B$2:$H$2,0),FALSE),"")</f>
        <v/>
      </c>
      <c r="F457" t="str">
        <f>IFERROR(VLOOKUP($C457,'Miljövärden urval för publ'!$B$2:$H$490,MATCH(F$4,'Miljövärden urval för publ'!$B$2:$H$2,0),FALSE),"")</f>
        <v/>
      </c>
      <c r="G457" t="str">
        <f>IFERROR(VLOOKUP($C457,'Miljövärden urval för publ'!$B$2:$H$490,MATCH(G$4,'Miljövärden urval för publ'!$B$2:$H$2,0),FALSE),"")</f>
        <v/>
      </c>
      <c r="P457" s="20">
        <f t="shared" si="29"/>
        <v>8</v>
      </c>
      <c r="Q457" s="15" t="str">
        <f t="shared" si="28"/>
        <v/>
      </c>
    </row>
    <row r="458" spans="1:17" x14ac:dyDescent="0.25">
      <c r="A458" s="18">
        <v>455</v>
      </c>
      <c r="B458" t="str">
        <f>IFERROR(INDEX('Miljövärden urval för publ'!$A$2:$AA$475,MATCH($A458,'Miljövärden urval för publ'!$R$2:$R$476,0),1),"")</f>
        <v/>
      </c>
      <c r="C458" t="str">
        <f>IFERROR(INDEX('Miljövärden urval för publ'!$A$2:$AA$475,MATCH($A458,'Miljövärden urval för publ'!$R$2:$R$476,0),2),"")</f>
        <v/>
      </c>
      <c r="D458" t="str">
        <f>IFERROR(VLOOKUP($C458,'Miljövärden urval för publ'!$B$2:$H$490,MATCH(D$4,'Miljövärden urval för publ'!$B$2:$H$2,0),FALSE),"")</f>
        <v/>
      </c>
      <c r="E458" t="str">
        <f>IFERROR(VLOOKUP($C458,'Miljövärden urval för publ'!$B$2:$H$490,MATCH(E$4,'Miljövärden urval för publ'!$B$2:$H$2,0),FALSE),"")</f>
        <v/>
      </c>
      <c r="F458" t="str">
        <f>IFERROR(VLOOKUP($C458,'Miljövärden urval för publ'!$B$2:$H$490,MATCH(F$4,'Miljövärden urval för publ'!$B$2:$H$2,0),FALSE),"")</f>
        <v/>
      </c>
      <c r="G458" t="str">
        <f>IFERROR(VLOOKUP($C458,'Miljövärden urval för publ'!$B$2:$H$490,MATCH(G$4,'Miljövärden urval för publ'!$B$2:$H$2,0),FALSE),"")</f>
        <v/>
      </c>
      <c r="P458" s="20">
        <f t="shared" si="29"/>
        <v>8</v>
      </c>
      <c r="Q458" s="15" t="str">
        <f t="shared" si="28"/>
        <v/>
      </c>
    </row>
    <row r="459" spans="1:17" x14ac:dyDescent="0.25">
      <c r="A459" s="18">
        <v>456</v>
      </c>
      <c r="B459" t="str">
        <f>IFERROR(INDEX('Miljövärden urval för publ'!$A$2:$AA$475,MATCH($A459,'Miljövärden urval för publ'!$R$2:$R$476,0),1),"")</f>
        <v/>
      </c>
      <c r="C459" t="str">
        <f>IFERROR(INDEX('Miljövärden urval för publ'!$A$2:$AA$475,MATCH($A459,'Miljövärden urval för publ'!$R$2:$R$476,0),2),"")</f>
        <v/>
      </c>
      <c r="D459" t="str">
        <f>IFERROR(VLOOKUP($C459,'Miljövärden urval för publ'!$B$2:$H$490,MATCH(D$4,'Miljövärden urval för publ'!$B$2:$H$2,0),FALSE),"")</f>
        <v/>
      </c>
      <c r="E459" t="str">
        <f>IFERROR(VLOOKUP($C459,'Miljövärden urval för publ'!$B$2:$H$490,MATCH(E$4,'Miljövärden urval för publ'!$B$2:$H$2,0),FALSE),"")</f>
        <v/>
      </c>
      <c r="F459" t="str">
        <f>IFERROR(VLOOKUP($C459,'Miljövärden urval för publ'!$B$2:$H$490,MATCH(F$4,'Miljövärden urval för publ'!$B$2:$H$2,0),FALSE),"")</f>
        <v/>
      </c>
      <c r="G459" t="str">
        <f>IFERROR(VLOOKUP($C459,'Miljövärden urval för publ'!$B$2:$H$490,MATCH(G$4,'Miljövärden urval för publ'!$B$2:$H$2,0),FALSE),"")</f>
        <v/>
      </c>
      <c r="P459" s="20">
        <f t="shared" si="29"/>
        <v>8</v>
      </c>
      <c r="Q459" s="15" t="str">
        <f t="shared" si="28"/>
        <v/>
      </c>
    </row>
    <row r="460" spans="1:17" x14ac:dyDescent="0.25">
      <c r="A460" s="18">
        <v>457</v>
      </c>
      <c r="B460" t="str">
        <f>IFERROR(INDEX('Miljövärden urval för publ'!$A$2:$AA$475,MATCH($A460,'Miljövärden urval för publ'!$R$2:$R$476,0),1),"")</f>
        <v/>
      </c>
      <c r="C460" t="str">
        <f>IFERROR(INDEX('Miljövärden urval för publ'!$A$2:$AA$475,MATCH($A460,'Miljövärden urval för publ'!$R$2:$R$476,0),2),"")</f>
        <v/>
      </c>
      <c r="D460" t="str">
        <f>IFERROR(VLOOKUP($C460,'Miljövärden urval för publ'!$B$2:$H$490,MATCH(D$4,'Miljövärden urval för publ'!$B$2:$H$2,0),FALSE),"")</f>
        <v/>
      </c>
      <c r="E460" t="str">
        <f>IFERROR(VLOOKUP($C460,'Miljövärden urval för publ'!$B$2:$H$490,MATCH(E$4,'Miljövärden urval för publ'!$B$2:$H$2,0),FALSE),"")</f>
        <v/>
      </c>
      <c r="F460" t="str">
        <f>IFERROR(VLOOKUP($C460,'Miljövärden urval för publ'!$B$2:$H$490,MATCH(F$4,'Miljövärden urval för publ'!$B$2:$H$2,0),FALSE),"")</f>
        <v/>
      </c>
      <c r="G460" t="str">
        <f>IFERROR(VLOOKUP($C460,'Miljövärden urval för publ'!$B$2:$H$490,MATCH(G$4,'Miljövärden urval för publ'!$B$2:$H$2,0),FALSE),"")</f>
        <v/>
      </c>
      <c r="P460" s="20">
        <f t="shared" si="29"/>
        <v>8</v>
      </c>
      <c r="Q460" s="15" t="str">
        <f t="shared" si="28"/>
        <v/>
      </c>
    </row>
    <row r="461" spans="1:17" x14ac:dyDescent="0.25">
      <c r="A461" s="18">
        <v>458</v>
      </c>
      <c r="B461" t="str">
        <f>IFERROR(INDEX('Miljövärden urval för publ'!$A$2:$AA$475,MATCH($A461,'Miljövärden urval för publ'!$R$2:$R$476,0),1),"")</f>
        <v/>
      </c>
      <c r="C461" t="str">
        <f>IFERROR(INDEX('Miljövärden urval för publ'!$A$2:$AA$475,MATCH($A461,'Miljövärden urval för publ'!$R$2:$R$476,0),2),"")</f>
        <v/>
      </c>
      <c r="D461" t="str">
        <f>IFERROR(VLOOKUP($C461,'Miljövärden urval för publ'!$B$2:$H$490,MATCH(D$4,'Miljövärden urval för publ'!$B$2:$H$2,0),FALSE),"")</f>
        <v/>
      </c>
      <c r="E461" t="str">
        <f>IFERROR(VLOOKUP($C461,'Miljövärden urval för publ'!$B$2:$H$490,MATCH(E$4,'Miljövärden urval för publ'!$B$2:$H$2,0),FALSE),"")</f>
        <v/>
      </c>
      <c r="F461" t="str">
        <f>IFERROR(VLOOKUP($C461,'Miljövärden urval för publ'!$B$2:$H$490,MATCH(F$4,'Miljövärden urval för publ'!$B$2:$H$2,0),FALSE),"")</f>
        <v/>
      </c>
      <c r="G461" t="str">
        <f>IFERROR(VLOOKUP($C461,'Miljövärden urval för publ'!$B$2:$H$490,MATCH(G$4,'Miljövärden urval för publ'!$B$2:$H$2,0),FALSE),"")</f>
        <v/>
      </c>
      <c r="P461" s="20">
        <f t="shared" si="29"/>
        <v>8</v>
      </c>
      <c r="Q461" s="15" t="str">
        <f t="shared" si="28"/>
        <v/>
      </c>
    </row>
    <row r="462" spans="1:17" x14ac:dyDescent="0.25">
      <c r="A462" s="18">
        <v>459</v>
      </c>
      <c r="B462" t="str">
        <f>IFERROR(INDEX('Miljövärden urval för publ'!$A$2:$AA$475,MATCH($A462,'Miljövärden urval för publ'!$R$2:$R$476,0),1),"")</f>
        <v/>
      </c>
      <c r="C462" t="str">
        <f>IFERROR(INDEX('Miljövärden urval för publ'!$A$2:$AA$475,MATCH($A462,'Miljövärden urval för publ'!$R$2:$R$476,0),2),"")</f>
        <v/>
      </c>
      <c r="D462" t="str">
        <f>IFERROR(VLOOKUP($C462,'Miljövärden urval för publ'!$B$2:$H$490,MATCH(D$4,'Miljövärden urval för publ'!$B$2:$H$2,0),FALSE),"")</f>
        <v/>
      </c>
      <c r="E462" t="str">
        <f>IFERROR(VLOOKUP($C462,'Miljövärden urval för publ'!$B$2:$H$490,MATCH(E$4,'Miljövärden urval för publ'!$B$2:$H$2,0),FALSE),"")</f>
        <v/>
      </c>
      <c r="F462" t="str">
        <f>IFERROR(VLOOKUP($C462,'Miljövärden urval för publ'!$B$2:$H$490,MATCH(F$4,'Miljövärden urval för publ'!$B$2:$H$2,0),FALSE),"")</f>
        <v/>
      </c>
      <c r="G462" t="str">
        <f>IFERROR(VLOOKUP($C462,'Miljövärden urval för publ'!$B$2:$H$490,MATCH(G$4,'Miljövärden urval för publ'!$B$2:$H$2,0),FALSE),"")</f>
        <v/>
      </c>
      <c r="P462" s="20">
        <f t="shared" si="29"/>
        <v>8</v>
      </c>
      <c r="Q462" s="15" t="str">
        <f t="shared" si="28"/>
        <v/>
      </c>
    </row>
    <row r="463" spans="1:17" x14ac:dyDescent="0.25">
      <c r="A463" s="18">
        <v>460</v>
      </c>
      <c r="B463" t="str">
        <f>IFERROR(INDEX('Miljövärden urval för publ'!$A$2:$AA$475,MATCH($A463,'Miljövärden urval för publ'!$R$2:$R$476,0),1),"")</f>
        <v/>
      </c>
      <c r="C463" t="str">
        <f>IFERROR(INDEX('Miljövärden urval för publ'!$A$2:$AA$475,MATCH($A463,'Miljövärden urval för publ'!$R$2:$R$476,0),2),"")</f>
        <v/>
      </c>
      <c r="D463" t="str">
        <f>IFERROR(VLOOKUP($C463,'Miljövärden urval för publ'!$B$2:$H$490,MATCH(D$4,'Miljövärden urval för publ'!$B$2:$H$2,0),FALSE),"")</f>
        <v/>
      </c>
      <c r="E463" t="str">
        <f>IFERROR(VLOOKUP($C463,'Miljövärden urval för publ'!$B$2:$H$490,MATCH(E$4,'Miljövärden urval för publ'!$B$2:$H$2,0),FALSE),"")</f>
        <v/>
      </c>
      <c r="F463" t="str">
        <f>IFERROR(VLOOKUP($C463,'Miljövärden urval för publ'!$B$2:$H$490,MATCH(F$4,'Miljövärden urval för publ'!$B$2:$H$2,0),FALSE),"")</f>
        <v/>
      </c>
      <c r="G463" t="str">
        <f>IFERROR(VLOOKUP($C463,'Miljövärden urval för publ'!$B$2:$H$490,MATCH(G$4,'Miljövärden urval för publ'!$B$2:$H$2,0),FALSE),"")</f>
        <v/>
      </c>
      <c r="P463" s="20">
        <f t="shared" si="29"/>
        <v>8</v>
      </c>
      <c r="Q463" s="15" t="str">
        <f t="shared" si="28"/>
        <v/>
      </c>
    </row>
    <row r="464" spans="1:17" x14ac:dyDescent="0.25">
      <c r="A464" s="18">
        <v>461</v>
      </c>
      <c r="B464" t="str">
        <f>IFERROR(INDEX('Miljövärden urval för publ'!$A$2:$AA$475,MATCH($A464,'Miljövärden urval för publ'!$R$2:$R$476,0),1),"")</f>
        <v/>
      </c>
      <c r="C464" t="str">
        <f>IFERROR(INDEX('Miljövärden urval för publ'!$A$2:$AA$475,MATCH($A464,'Miljövärden urval för publ'!$R$2:$R$476,0),2),"")</f>
        <v/>
      </c>
      <c r="D464" t="str">
        <f>IFERROR(VLOOKUP($C464,'Miljövärden urval för publ'!$B$2:$H$490,MATCH(D$4,'Miljövärden urval för publ'!$B$2:$H$2,0),FALSE),"")</f>
        <v/>
      </c>
      <c r="E464" t="str">
        <f>IFERROR(VLOOKUP($C464,'Miljövärden urval för publ'!$B$2:$H$490,MATCH(E$4,'Miljövärden urval för publ'!$B$2:$H$2,0),FALSE),"")</f>
        <v/>
      </c>
      <c r="F464" t="str">
        <f>IFERROR(VLOOKUP($C464,'Miljövärden urval för publ'!$B$2:$H$490,MATCH(F$4,'Miljövärden urval för publ'!$B$2:$H$2,0),FALSE),"")</f>
        <v/>
      </c>
      <c r="G464" t="str">
        <f>IFERROR(VLOOKUP($C464,'Miljövärden urval för publ'!$B$2:$H$490,MATCH(G$4,'Miljövärden urval för publ'!$B$2:$H$2,0),FALSE),"")</f>
        <v/>
      </c>
      <c r="P464" s="20">
        <f t="shared" si="29"/>
        <v>8</v>
      </c>
      <c r="Q464" s="15" t="str">
        <f t="shared" si="28"/>
        <v/>
      </c>
    </row>
    <row r="465" spans="1:17" x14ac:dyDescent="0.25">
      <c r="A465" s="18">
        <v>462</v>
      </c>
      <c r="B465" t="str">
        <f>IFERROR(INDEX('Miljövärden urval för publ'!$A$2:$AA$475,MATCH($A465,'Miljövärden urval för publ'!$R$2:$R$476,0),1),"")</f>
        <v/>
      </c>
      <c r="C465" t="str">
        <f>IFERROR(INDEX('Miljövärden urval för publ'!$A$2:$AA$475,MATCH($A465,'Miljövärden urval för publ'!$R$2:$R$476,0),2),"")</f>
        <v/>
      </c>
      <c r="D465" t="str">
        <f>IFERROR(VLOOKUP($C465,'Miljövärden urval för publ'!$B$2:$H$490,MATCH(D$4,'Miljövärden urval för publ'!$B$2:$H$2,0),FALSE),"")</f>
        <v/>
      </c>
      <c r="E465" t="str">
        <f>IFERROR(VLOOKUP($C465,'Miljövärden urval för publ'!$B$2:$H$490,MATCH(E$4,'Miljövärden urval för publ'!$B$2:$H$2,0),FALSE),"")</f>
        <v/>
      </c>
      <c r="F465" t="str">
        <f>IFERROR(VLOOKUP($C465,'Miljövärden urval för publ'!$B$2:$H$490,MATCH(F$4,'Miljövärden urval för publ'!$B$2:$H$2,0),FALSE),"")</f>
        <v/>
      </c>
      <c r="G465" t="str">
        <f>IFERROR(VLOOKUP($C465,'Miljövärden urval för publ'!$B$2:$H$490,MATCH(G$4,'Miljövärden urval för publ'!$B$2:$H$2,0),FALSE),"")</f>
        <v/>
      </c>
      <c r="P465" s="20">
        <f t="shared" si="29"/>
        <v>8</v>
      </c>
      <c r="Q465" s="15" t="str">
        <f t="shared" si="28"/>
        <v/>
      </c>
    </row>
    <row r="466" spans="1:17" x14ac:dyDescent="0.25">
      <c r="A466" s="18">
        <v>463</v>
      </c>
      <c r="B466" t="str">
        <f>IFERROR(INDEX('Miljövärden urval för publ'!$A$2:$AA$475,MATCH($A466,'Miljövärden urval för publ'!$R$2:$R$476,0),1),"")</f>
        <v/>
      </c>
      <c r="C466" t="str">
        <f>IFERROR(INDEX('Miljövärden urval för publ'!$A$2:$AA$475,MATCH($A466,'Miljövärden urval för publ'!$R$2:$R$476,0),2),"")</f>
        <v/>
      </c>
      <c r="D466" t="str">
        <f>IFERROR(VLOOKUP($C466,'Miljövärden urval för publ'!$B$2:$H$490,MATCH(D$4,'Miljövärden urval för publ'!$B$2:$H$2,0),FALSE),"")</f>
        <v/>
      </c>
      <c r="E466" t="str">
        <f>IFERROR(VLOOKUP($C466,'Miljövärden urval för publ'!$B$2:$H$490,MATCH(E$4,'Miljövärden urval för publ'!$B$2:$H$2,0),FALSE),"")</f>
        <v/>
      </c>
      <c r="F466" t="str">
        <f>IFERROR(VLOOKUP($C466,'Miljövärden urval för publ'!$B$2:$H$490,MATCH(F$4,'Miljövärden urval för publ'!$B$2:$H$2,0),FALSE),"")</f>
        <v/>
      </c>
      <c r="G466" t="str">
        <f>IFERROR(VLOOKUP($C466,'Miljövärden urval för publ'!$B$2:$H$490,MATCH(G$4,'Miljövärden urval för publ'!$B$2:$H$2,0),FALSE),"")</f>
        <v/>
      </c>
      <c r="P466" s="20">
        <f t="shared" si="29"/>
        <v>8</v>
      </c>
      <c r="Q466" s="15" t="str">
        <f t="shared" si="28"/>
        <v/>
      </c>
    </row>
    <row r="467" spans="1:17" x14ac:dyDescent="0.25">
      <c r="A467" s="18">
        <v>464</v>
      </c>
      <c r="B467" t="str">
        <f>IFERROR(INDEX('Miljövärden urval för publ'!$A$2:$AA$475,MATCH($A467,'Miljövärden urval för publ'!$R$2:$R$476,0),1),"")</f>
        <v/>
      </c>
      <c r="C467" t="str">
        <f>IFERROR(INDEX('Miljövärden urval för publ'!$A$2:$AA$475,MATCH($A467,'Miljövärden urval för publ'!$R$2:$R$476,0),2),"")</f>
        <v/>
      </c>
      <c r="D467" t="str">
        <f>IFERROR(VLOOKUP($C467,'Miljövärden urval för publ'!$B$2:$H$490,MATCH(D$4,'Miljövärden urval för publ'!$B$2:$H$2,0),FALSE),"")</f>
        <v/>
      </c>
      <c r="E467" t="str">
        <f>IFERROR(VLOOKUP($C467,'Miljövärden urval för publ'!$B$2:$H$490,MATCH(E$4,'Miljövärden urval för publ'!$B$2:$H$2,0),FALSE),"")</f>
        <v/>
      </c>
      <c r="F467" t="str">
        <f>IFERROR(VLOOKUP($C467,'Miljövärden urval för publ'!$B$2:$H$490,MATCH(F$4,'Miljövärden urval för publ'!$B$2:$H$2,0),FALSE),"")</f>
        <v/>
      </c>
      <c r="G467" t="str">
        <f>IFERROR(VLOOKUP($C467,'Miljövärden urval för publ'!$B$2:$H$490,MATCH(G$4,'Miljövärden urval för publ'!$B$2:$H$2,0),FALSE),"")</f>
        <v/>
      </c>
      <c r="P467" s="20">
        <f t="shared" si="29"/>
        <v>8</v>
      </c>
      <c r="Q467" s="15" t="str">
        <f t="shared" si="28"/>
        <v/>
      </c>
    </row>
    <row r="468" spans="1:17" x14ac:dyDescent="0.25">
      <c r="A468" s="18">
        <v>465</v>
      </c>
      <c r="B468" t="str">
        <f>IFERROR(INDEX('Miljövärden urval för publ'!$A$2:$AA$475,MATCH($A468,'Miljövärden urval för publ'!$R$2:$R$476,0),1),"")</f>
        <v/>
      </c>
      <c r="C468" t="str">
        <f>IFERROR(INDEX('Miljövärden urval för publ'!$A$2:$AA$475,MATCH($A468,'Miljövärden urval för publ'!$R$2:$R$476,0),2),"")</f>
        <v/>
      </c>
      <c r="D468" t="str">
        <f>IFERROR(VLOOKUP($C468,'Miljövärden urval för publ'!$B$2:$H$490,MATCH(D$4,'Miljövärden urval för publ'!$B$2:$H$2,0),FALSE),"")</f>
        <v/>
      </c>
      <c r="E468" t="str">
        <f>IFERROR(VLOOKUP($C468,'Miljövärden urval för publ'!$B$2:$H$490,MATCH(E$4,'Miljövärden urval för publ'!$B$2:$H$2,0),FALSE),"")</f>
        <v/>
      </c>
      <c r="F468" t="str">
        <f>IFERROR(VLOOKUP($C468,'Miljövärden urval för publ'!$B$2:$H$490,MATCH(F$4,'Miljövärden urval för publ'!$B$2:$H$2,0),FALSE),"")</f>
        <v/>
      </c>
      <c r="G468" t="str">
        <f>IFERROR(VLOOKUP($C468,'Miljövärden urval för publ'!$B$2:$H$490,MATCH(G$4,'Miljövärden urval för publ'!$B$2:$H$2,0),FALSE),"")</f>
        <v/>
      </c>
      <c r="P468" s="20">
        <f t="shared" si="29"/>
        <v>8</v>
      </c>
      <c r="Q468" s="15" t="str">
        <f t="shared" si="28"/>
        <v/>
      </c>
    </row>
    <row r="469" spans="1:17" x14ac:dyDescent="0.25">
      <c r="A469" s="18">
        <v>466</v>
      </c>
      <c r="B469" t="str">
        <f>IFERROR(INDEX('Miljövärden urval för publ'!$A$2:$AA$475,MATCH($A469,'Miljövärden urval för publ'!$R$2:$R$476,0),1),"")</f>
        <v/>
      </c>
      <c r="C469" t="str">
        <f>IFERROR(INDEX('Miljövärden urval för publ'!$A$2:$AA$475,MATCH($A469,'Miljövärden urval för publ'!$R$2:$R$476,0),2),"")</f>
        <v/>
      </c>
      <c r="D469" t="str">
        <f>IFERROR(VLOOKUP($C469,'Miljövärden urval för publ'!$B$2:$H$490,MATCH(D$4,'Miljövärden urval för publ'!$B$2:$H$2,0),FALSE),"")</f>
        <v/>
      </c>
      <c r="E469" t="str">
        <f>IFERROR(VLOOKUP($C469,'Miljövärden urval för publ'!$B$2:$H$490,MATCH(E$4,'Miljövärden urval för publ'!$B$2:$H$2,0),FALSE),"")</f>
        <v/>
      </c>
      <c r="F469" t="str">
        <f>IFERROR(VLOOKUP($C469,'Miljövärden urval för publ'!$B$2:$H$490,MATCH(F$4,'Miljövärden urval för publ'!$B$2:$H$2,0),FALSE),"")</f>
        <v/>
      </c>
      <c r="G469" t="str">
        <f>IFERROR(VLOOKUP($C469,'Miljövärden urval för publ'!$B$2:$H$490,MATCH(G$4,'Miljövärden urval för publ'!$B$2:$H$2,0),FALSE),"")</f>
        <v/>
      </c>
    </row>
    <row r="470" spans="1:17" x14ac:dyDescent="0.25">
      <c r="A470" s="18">
        <v>467</v>
      </c>
      <c r="B470" t="str">
        <f>IFERROR(INDEX('Miljövärden urval för publ'!$A$2:$AA$475,MATCH($A470,'Miljövärden urval för publ'!$R$2:$R$476,0),1),"")</f>
        <v/>
      </c>
      <c r="C470" t="str">
        <f>IFERROR(INDEX('Miljövärden urval för publ'!$A$2:$AA$475,MATCH($A470,'Miljövärden urval för publ'!$R$2:$R$476,0),2),"")</f>
        <v/>
      </c>
      <c r="D470" t="str">
        <f>IFERROR(VLOOKUP($C470,'Miljövärden urval för publ'!$B$2:$H$490,MATCH(D$4,'Miljövärden urval för publ'!$B$2:$H$2,0),FALSE),"")</f>
        <v/>
      </c>
      <c r="E470" t="str">
        <f>IFERROR(VLOOKUP($C470,'Miljövärden urval för publ'!$B$2:$H$490,MATCH(E$4,'Miljövärden urval för publ'!$B$2:$H$2,0),FALSE),"")</f>
        <v/>
      </c>
      <c r="F470" t="str">
        <f>IFERROR(VLOOKUP($C470,'Miljövärden urval för publ'!$B$2:$H$490,MATCH(F$4,'Miljövärden urval för publ'!$B$2:$H$2,0),FALSE),"")</f>
        <v/>
      </c>
      <c r="G470" t="str">
        <f>IFERROR(VLOOKUP($C470,'Miljövärden urval för publ'!$B$2:$H$490,MATCH(G$4,'Miljövärden urval för publ'!$B$2:$H$2,0),FALSE),"")</f>
        <v/>
      </c>
    </row>
    <row r="471" spans="1:17" x14ac:dyDescent="0.25">
      <c r="A471" s="18">
        <v>468</v>
      </c>
      <c r="B471" t="str">
        <f>IFERROR(INDEX('Miljövärden urval för publ'!$A$2:$AA$475,MATCH($A471,'Miljövärden urval för publ'!$R$2:$R$476,0),1),"")</f>
        <v/>
      </c>
      <c r="C471" t="str">
        <f>IFERROR(INDEX('Miljövärden urval för publ'!$A$2:$AA$475,MATCH($A471,'Miljövärden urval för publ'!$R$2:$R$476,0),2),"")</f>
        <v/>
      </c>
      <c r="D471" t="str">
        <f>IFERROR(VLOOKUP($C471,'Miljövärden urval för publ'!$B$2:$H$490,MATCH(D$4,'Miljövärden urval för publ'!$B$2:$H$2,0),FALSE),"")</f>
        <v/>
      </c>
      <c r="E471" t="str">
        <f>IFERROR(VLOOKUP($C471,'Miljövärden urval för publ'!$B$2:$H$490,MATCH(E$4,'Miljövärden urval för publ'!$B$2:$H$2,0),FALSE),"")</f>
        <v/>
      </c>
      <c r="F471" t="str">
        <f>IFERROR(VLOOKUP($C471,'Miljövärden urval för publ'!$B$2:$H$490,MATCH(F$4,'Miljövärden urval för publ'!$B$2:$H$2,0),FALSE),"")</f>
        <v/>
      </c>
      <c r="G471" t="str">
        <f>IFERROR(VLOOKUP($C471,'Miljövärden urval för publ'!$B$2:$H$490,MATCH(G$4,'Miljövärden urval för publ'!$B$2:$H$2,0),FALSE),"")</f>
        <v/>
      </c>
    </row>
    <row r="472" spans="1:17" x14ac:dyDescent="0.25">
      <c r="A472" s="18">
        <v>469</v>
      </c>
      <c r="B472" t="str">
        <f>IFERROR(INDEX('Miljövärden urval för publ'!$A$2:$AA$475,MATCH($A472,'Miljövärden urval för publ'!$R$2:$R$476,0),1),"")</f>
        <v/>
      </c>
      <c r="C472" t="str">
        <f>IFERROR(INDEX('Miljövärden urval för publ'!$A$2:$AA$475,MATCH($A472,'Miljövärden urval för publ'!$R$2:$R$476,0),2),"")</f>
        <v/>
      </c>
      <c r="D472" t="str">
        <f>IFERROR(VLOOKUP($C472,'Miljövärden urval för publ'!$B$2:$H$490,MATCH(D$4,'Miljövärden urval för publ'!$B$2:$H$2,0),FALSE),"")</f>
        <v/>
      </c>
      <c r="E472" t="str">
        <f>IFERROR(VLOOKUP($C472,'Miljövärden urval för publ'!$B$2:$H$490,MATCH(E$4,'Miljövärden urval för publ'!$B$2:$H$2,0),FALSE),"")</f>
        <v/>
      </c>
      <c r="F472" t="str">
        <f>IFERROR(VLOOKUP($C472,'Miljövärden urval för publ'!$B$2:$H$490,MATCH(F$4,'Miljövärden urval för publ'!$B$2:$H$2,0),FALSE),"")</f>
        <v/>
      </c>
      <c r="G472" t="str">
        <f>IFERROR(VLOOKUP($C472,'Miljövärden urval för publ'!$B$2:$H$490,MATCH(G$4,'Miljövärden urval för publ'!$B$2:$H$2,0),FALSE),"")</f>
        <v/>
      </c>
    </row>
    <row r="473" spans="1:17" x14ac:dyDescent="0.25">
      <c r="A473" s="18">
        <v>470</v>
      </c>
      <c r="B473" t="str">
        <f>IFERROR(INDEX('Miljövärden urval för publ'!$A$2:$AA$475,MATCH($A473,'Miljövärden urval för publ'!$R$2:$R$476,0),1),"")</f>
        <v/>
      </c>
      <c r="C473" t="str">
        <f>IFERROR(INDEX('Miljövärden urval för publ'!$A$2:$AA$475,MATCH($A473,'Miljövärden urval för publ'!$R$2:$R$476,0),2),"")</f>
        <v/>
      </c>
      <c r="D473" t="str">
        <f>IFERROR(VLOOKUP($C473,'Miljövärden urval för publ'!$B$2:$H$490,MATCH(D$4,'Miljövärden urval för publ'!$B$2:$H$2,0),FALSE),"")</f>
        <v/>
      </c>
      <c r="E473" t="str">
        <f>IFERROR(VLOOKUP($C473,'Miljövärden urval för publ'!$B$2:$H$490,MATCH(E$4,'Miljövärden urval för publ'!$B$2:$H$2,0),FALSE),"")</f>
        <v/>
      </c>
      <c r="F473" t="str">
        <f>IFERROR(VLOOKUP($C473,'Miljövärden urval för publ'!$B$2:$H$490,MATCH(F$4,'Miljövärden urval för publ'!$B$2:$H$2,0),FALSE),"")</f>
        <v/>
      </c>
      <c r="G473" t="str">
        <f>IFERROR(VLOOKUP($C473,'Miljövärden urval för publ'!$B$2:$H$490,MATCH(G$4,'Miljövärden urval för publ'!$B$2:$H$2,0),FALSE),"")</f>
        <v/>
      </c>
    </row>
    <row r="474" spans="1:17" x14ac:dyDescent="0.25">
      <c r="A474" s="18">
        <v>471</v>
      </c>
      <c r="B474" t="str">
        <f>IFERROR(INDEX('Miljövärden urval för publ'!$A$2:$AA$475,MATCH($A474,'Miljövärden urval för publ'!$R$2:$R$476,0),1),"")</f>
        <v/>
      </c>
      <c r="C474" t="str">
        <f>IFERROR(INDEX('Miljövärden urval för publ'!$A$2:$AA$475,MATCH($A474,'Miljövärden urval för publ'!$R$2:$R$476,0),2),"")</f>
        <v/>
      </c>
      <c r="D474" t="str">
        <f>IFERROR(VLOOKUP($C474,'Miljövärden urval för publ'!$B$2:$H$490,MATCH(D$4,'Miljövärden urval för publ'!$B$2:$H$2,0),FALSE),"")</f>
        <v/>
      </c>
      <c r="E474" t="str">
        <f>IFERROR(VLOOKUP($C474,'Miljövärden urval för publ'!$B$2:$H$490,MATCH(E$4,'Miljövärden urval för publ'!$B$2:$H$2,0),FALSE),"")</f>
        <v/>
      </c>
      <c r="F474" t="str">
        <f>IFERROR(VLOOKUP($C474,'Miljövärden urval för publ'!$B$2:$H$490,MATCH(F$4,'Miljövärden urval för publ'!$B$2:$H$2,0),FALSE),"")</f>
        <v/>
      </c>
      <c r="G474" t="str">
        <f>IFERROR(VLOOKUP($C474,'Miljövärden urval för publ'!$B$2:$H$490,MATCH(G$4,'Miljövärden urval för publ'!$B$2:$H$2,0),FALSE),"")</f>
        <v/>
      </c>
    </row>
    <row r="475" spans="1:17" x14ac:dyDescent="0.25">
      <c r="A475" s="18">
        <v>472</v>
      </c>
      <c r="B475" t="str">
        <f>IFERROR(INDEX('Miljövärden urval för publ'!$A$2:$AA$475,MATCH($A475,'Miljövärden urval för publ'!$R$2:$R$476,0),1),"")</f>
        <v/>
      </c>
      <c r="C475" t="str">
        <f>IFERROR(INDEX('Miljövärden urval för publ'!$A$2:$AA$475,MATCH($A475,'Miljövärden urval för publ'!$R$2:$R$476,0),2),"")</f>
        <v/>
      </c>
      <c r="D475" t="str">
        <f>IFERROR(VLOOKUP($C475,'Miljövärden urval för publ'!$B$2:$H$490,MATCH(D$4,'Miljövärden urval för publ'!$B$2:$H$2,0),FALSE),"")</f>
        <v/>
      </c>
      <c r="E475" t="str">
        <f>IFERROR(VLOOKUP($C475,'Miljövärden urval för publ'!$B$2:$H$490,MATCH(E$4,'Miljövärden urval för publ'!$B$2:$H$2,0),FALSE),"")</f>
        <v/>
      </c>
      <c r="F475" t="str">
        <f>IFERROR(VLOOKUP($C475,'Miljövärden urval för publ'!$B$2:$H$490,MATCH(F$4,'Miljövärden urval för publ'!$B$2:$H$2,0),FALSE),"")</f>
        <v/>
      </c>
      <c r="G475" t="str">
        <f>IFERROR(VLOOKUP($C475,'Miljövärden urval för publ'!$B$2:$H$490,MATCH(G$4,'Miljövärden urval för publ'!$B$2:$H$2,0),FALSE),"")</f>
        <v/>
      </c>
    </row>
    <row r="476" spans="1:17" x14ac:dyDescent="0.25">
      <c r="A476" s="18">
        <v>473</v>
      </c>
      <c r="B476" t="str">
        <f>IFERROR(INDEX('Miljövärden urval för publ'!$A$2:$AA$475,MATCH($A476,'Miljövärden urval för publ'!$R$2:$R$476,0),1),"")</f>
        <v/>
      </c>
      <c r="C476" t="str">
        <f>IFERROR(INDEX('Miljövärden urval för publ'!$A$2:$AA$475,MATCH($A476,'Miljövärden urval för publ'!$R$2:$R$476,0),2),"")</f>
        <v/>
      </c>
      <c r="D476" t="str">
        <f>IFERROR(VLOOKUP($C476,'Miljövärden urval för publ'!$B$2:$H$490,MATCH(D$4,'Miljövärden urval för publ'!$B$2:$H$2,0),FALSE),"")</f>
        <v/>
      </c>
      <c r="E476" t="str">
        <f>IFERROR(VLOOKUP($C476,'Miljövärden urval för publ'!$B$2:$H$490,MATCH(E$4,'Miljövärden urval för publ'!$B$2:$H$2,0),FALSE),"")</f>
        <v/>
      </c>
      <c r="F476" t="str">
        <f>IFERROR(VLOOKUP($C476,'Miljövärden urval för publ'!$B$2:$H$490,MATCH(F$4,'Miljövärden urval för publ'!$B$2:$H$2,0),FALSE),"")</f>
        <v/>
      </c>
      <c r="G476" t="str">
        <f>IFERROR(VLOOKUP($C476,'Miljövärden urval för publ'!$B$2:$H$490,MATCH(G$4,'Miljövärden urval för publ'!$B$2:$H$2,0),FALSE),"")</f>
        <v/>
      </c>
    </row>
    <row r="477" spans="1:17" x14ac:dyDescent="0.25">
      <c r="A477" s="18">
        <v>474</v>
      </c>
      <c r="B477" t="str">
        <f>IFERROR(INDEX('Miljövärden urval för publ'!$A$2:$AA$475,MATCH($A477,'Miljövärden urval för publ'!$R$2:$R$476,0),1),"")</f>
        <v/>
      </c>
      <c r="C477" t="str">
        <f>IFERROR(INDEX('Miljövärden urval för publ'!$A$2:$AA$475,MATCH($A477,'Miljövärden urval för publ'!$R$2:$R$476,0),2),"")</f>
        <v/>
      </c>
      <c r="D477" t="str">
        <f>IFERROR(VLOOKUP($C477,'Miljövärden urval för publ'!$B$2:$H$490,MATCH(D$4,'Miljövärden urval för publ'!$B$2:$H$2,0),FALSE),"")</f>
        <v/>
      </c>
      <c r="E477" t="str">
        <f>IFERROR(VLOOKUP($C477,'Miljövärden urval för publ'!$B$2:$H$490,MATCH(E$4,'Miljövärden urval för publ'!$B$2:$H$2,0),FALSE),"")</f>
        <v/>
      </c>
      <c r="F477" t="str">
        <f>IFERROR(VLOOKUP($C477,'Miljövärden urval för publ'!$B$2:$H$490,MATCH(F$4,'Miljövärden urval för publ'!$B$2:$H$2,0),FALSE),"")</f>
        <v/>
      </c>
      <c r="G477" t="str">
        <f>IFERROR(VLOOKUP($C477,'Miljövärden urval för publ'!$B$2:$H$490,MATCH(G$4,'Miljövärden urval för publ'!$B$2:$H$2,0),FALSE),"")</f>
        <v/>
      </c>
    </row>
    <row r="478" spans="1:17" x14ac:dyDescent="0.25">
      <c r="A478" s="18">
        <v>475</v>
      </c>
      <c r="B478" t="str">
        <f>IFERROR(INDEX('Miljövärden urval för publ'!$A$2:$AA$475,MATCH($A478,'Miljövärden urval för publ'!$R$2:$R$476,0),1),"")</f>
        <v/>
      </c>
      <c r="C478" t="str">
        <f>IFERROR(INDEX('Miljövärden urval för publ'!$A$2:$AA$475,MATCH($A478,'Miljövärden urval för publ'!$R$2:$R$476,0),2),"")</f>
        <v/>
      </c>
      <c r="D478" t="str">
        <f>IFERROR(VLOOKUP($C478,'Miljövärden urval för publ'!$B$2:$H$490,MATCH(D$4,'Miljövärden urval för publ'!$B$2:$H$2,0),FALSE),"")</f>
        <v/>
      </c>
      <c r="E478" t="str">
        <f>IFERROR(VLOOKUP($C478,'Miljövärden urval för publ'!$B$2:$H$490,MATCH(E$4,'Miljövärden urval för publ'!$B$2:$H$2,0),FALSE),"")</f>
        <v/>
      </c>
      <c r="F478" t="str">
        <f>IFERROR(VLOOKUP($C478,'Miljövärden urval för publ'!$B$2:$H$490,MATCH(F$4,'Miljövärden urval för publ'!$B$2:$H$2,0),FALSE),"")</f>
        <v/>
      </c>
      <c r="G478" t="str">
        <f>IFERROR(VLOOKUP($C478,'Miljövärden urval för publ'!$B$2:$H$490,MATCH(G$4,'Miljövärden urval för publ'!$B$2:$H$2,0),FALSE),"")</f>
        <v/>
      </c>
    </row>
    <row r="479" spans="1:17" x14ac:dyDescent="0.25">
      <c r="A479" s="18">
        <v>476</v>
      </c>
      <c r="B479" t="str">
        <f>IFERROR(INDEX('Miljövärden urval för publ'!$A$2:$AA$475,MATCH($A479,'Miljövärden urval för publ'!$R$2:$R$476,0),1),"")</f>
        <v/>
      </c>
      <c r="C479" t="str">
        <f>IFERROR(INDEX('Miljövärden urval för publ'!$A$2:$AA$475,MATCH($A479,'Miljövärden urval för publ'!$R$2:$R$476,0),2),"")</f>
        <v/>
      </c>
      <c r="D479" t="str">
        <f>IFERROR(VLOOKUP($C479,'Miljövärden urval för publ'!$B$2:$H$490,MATCH(D$4,'Miljövärden urval för publ'!$B$2:$H$2,0),FALSE),"")</f>
        <v/>
      </c>
      <c r="E479" t="str">
        <f>IFERROR(VLOOKUP($C479,'Miljövärden urval för publ'!$B$2:$H$490,MATCH(E$4,'Miljövärden urval för publ'!$B$2:$H$2,0),FALSE),"")</f>
        <v/>
      </c>
      <c r="F479" t="str">
        <f>IFERROR(VLOOKUP($C479,'Miljövärden urval för publ'!$B$2:$H$490,MATCH(F$4,'Miljövärden urval för publ'!$B$2:$H$2,0),FALSE),"")</f>
        <v/>
      </c>
      <c r="G479" t="str">
        <f>IFERROR(VLOOKUP($C479,'Miljövärden urval för publ'!$B$2:$H$490,MATCH(G$4,'Miljövärden urval för publ'!$B$2:$H$2,0),FALSE),"")</f>
        <v/>
      </c>
    </row>
    <row r="480" spans="1:17" x14ac:dyDescent="0.25">
      <c r="A480" s="18">
        <v>477</v>
      </c>
      <c r="B480" t="str">
        <f>IFERROR(INDEX('Miljövärden urval för publ'!$A$2:$AA$475,MATCH($A480,'Miljövärden urval för publ'!$R$2:$R$476,0),1),"")</f>
        <v/>
      </c>
      <c r="C480" t="str">
        <f>IFERROR(INDEX('Miljövärden urval för publ'!$A$2:$AA$475,MATCH($A480,'Miljövärden urval för publ'!$R$2:$R$476,0),2),"")</f>
        <v/>
      </c>
      <c r="D480" t="str">
        <f>IFERROR(VLOOKUP($C480,'Miljövärden urval för publ'!$B$2:$H$490,MATCH(D$4,'Miljövärden urval för publ'!$B$2:$H$2,0),FALSE),"")</f>
        <v/>
      </c>
      <c r="E480" t="str">
        <f>IFERROR(VLOOKUP($C480,'Miljövärden urval för publ'!$B$2:$H$490,MATCH(E$4,'Miljövärden urval för publ'!$B$2:$H$2,0),FALSE),"")</f>
        <v/>
      </c>
      <c r="F480" t="str">
        <f>IFERROR(VLOOKUP($C480,'Miljövärden urval för publ'!$B$2:$H$490,MATCH(F$4,'Miljövärden urval för publ'!$B$2:$H$2,0),FALSE),"")</f>
        <v/>
      </c>
      <c r="G480" t="str">
        <f>IFERROR(VLOOKUP($C480,'Miljövärden urval för publ'!$B$2:$H$490,MATCH(G$4,'Miljövärden urval för publ'!$B$2:$H$2,0),FALSE),"")</f>
        <v/>
      </c>
    </row>
    <row r="481" spans="1:7" x14ac:dyDescent="0.25">
      <c r="A481" s="18">
        <v>478</v>
      </c>
      <c r="B481" t="str">
        <f>IFERROR(INDEX('Miljövärden urval för publ'!$A$2:$AA$475,MATCH($A481,'Miljövärden urval för publ'!$R$2:$R$476,0),1),"")</f>
        <v/>
      </c>
      <c r="C481" t="str">
        <f>IFERROR(INDEX('Miljövärden urval för publ'!$A$2:$AA$475,MATCH($A481,'Miljövärden urval för publ'!$R$2:$R$476,0),2),"")</f>
        <v/>
      </c>
      <c r="D481" t="str">
        <f>IFERROR(VLOOKUP($C481,'Miljövärden urval för publ'!$B$2:$H$490,MATCH(D$4,'Miljövärden urval för publ'!$B$2:$H$2,0),FALSE),"")</f>
        <v/>
      </c>
      <c r="E481" t="str">
        <f>IFERROR(VLOOKUP($C481,'Miljövärden urval för publ'!$B$2:$H$490,MATCH(E$4,'Miljövärden urval för publ'!$B$2:$H$2,0),FALSE),"")</f>
        <v/>
      </c>
      <c r="F481" t="str">
        <f>IFERROR(VLOOKUP($C481,'Miljövärden urval för publ'!$B$2:$H$490,MATCH(F$4,'Miljövärden urval för publ'!$B$2:$H$2,0),FALSE),"")</f>
        <v/>
      </c>
      <c r="G481" t="str">
        <f>IFERROR(VLOOKUP($C481,'Miljövärden urval för publ'!$B$2:$H$490,MATCH(G$4,'Miljövärden urval för publ'!$B$2:$H$2,0),FALSE),"")</f>
        <v/>
      </c>
    </row>
    <row r="482" spans="1:7" x14ac:dyDescent="0.25">
      <c r="A482" s="18">
        <v>479</v>
      </c>
      <c r="B482" t="str">
        <f>IFERROR(INDEX('Miljövärden urval för publ'!$A$2:$AA$475,MATCH($A482,'Miljövärden urval för publ'!$R$2:$R$476,0),1),"")</f>
        <v/>
      </c>
      <c r="C482" t="str">
        <f>IFERROR(INDEX('Miljövärden urval för publ'!$A$2:$AA$475,MATCH($A482,'Miljövärden urval för publ'!$R$2:$R$476,0),2),"")</f>
        <v/>
      </c>
      <c r="D482" t="str">
        <f>IFERROR(VLOOKUP($C482,'Miljövärden urval för publ'!$B$2:$H$490,MATCH(D$4,'Miljövärden urval för publ'!$B$2:$H$2,0),FALSE),"")</f>
        <v/>
      </c>
      <c r="E482" t="str">
        <f>IFERROR(VLOOKUP($C482,'Miljövärden urval för publ'!$B$2:$H$490,MATCH(E$4,'Miljövärden urval för publ'!$B$2:$H$2,0),FALSE),"")</f>
        <v/>
      </c>
      <c r="F482" t="str">
        <f>IFERROR(VLOOKUP($C482,'Miljövärden urval för publ'!$B$2:$H$490,MATCH(F$4,'Miljövärden urval för publ'!$B$2:$H$2,0),FALSE),"")</f>
        <v/>
      </c>
      <c r="G482" t="str">
        <f>IFERROR(VLOOKUP($C482,'Miljövärden urval för publ'!$B$2:$H$490,MATCH(G$4,'Miljövärden urval för publ'!$B$2:$H$2,0),FALSE),"")</f>
        <v/>
      </c>
    </row>
    <row r="483" spans="1:7" x14ac:dyDescent="0.25">
      <c r="A483" s="18">
        <v>480</v>
      </c>
      <c r="B483" t="str">
        <f>IFERROR(INDEX('Miljövärden urval för publ'!$A$2:$AA$475,MATCH($A483,'Miljövärden urval för publ'!$R$2:$R$476,0),1),"")</f>
        <v/>
      </c>
      <c r="C483" t="str">
        <f>IFERROR(INDEX('Miljövärden urval för publ'!$A$2:$AA$475,MATCH($A483,'Miljövärden urval för publ'!$R$2:$R$476,0),2),"")</f>
        <v/>
      </c>
      <c r="D483" t="str">
        <f>IFERROR(VLOOKUP($C483,'Miljövärden urval för publ'!$B$2:$H$490,MATCH(D$4,'Miljövärden urval för publ'!$B$2:$H$2,0),FALSE),"")</f>
        <v/>
      </c>
      <c r="E483" t="str">
        <f>IFERROR(VLOOKUP($C483,'Miljövärden urval för publ'!$B$2:$H$490,MATCH(E$4,'Miljövärden urval för publ'!$B$2:$H$2,0),FALSE),"")</f>
        <v/>
      </c>
      <c r="F483" t="str">
        <f>IFERROR(VLOOKUP($C483,'Miljövärden urval för publ'!$B$2:$H$490,MATCH(F$4,'Miljövärden urval för publ'!$B$2:$H$2,0),FALSE),"")</f>
        <v/>
      </c>
      <c r="G483" t="str">
        <f>IFERROR(VLOOKUP($C483,'Miljövärden urval för publ'!$B$2:$H$490,MATCH(G$4,'Miljövärden urval för publ'!$B$2:$H$2,0),FALSE),"")</f>
        <v/>
      </c>
    </row>
    <row r="484" spans="1:7" x14ac:dyDescent="0.25">
      <c r="A484" s="18">
        <v>481</v>
      </c>
      <c r="B484" t="str">
        <f>IFERROR(INDEX('Miljövärden urval för publ'!$A$2:$AA$475,MATCH($A484,'Miljövärden urval för publ'!$R$2:$R$476,0),1),"")</f>
        <v/>
      </c>
      <c r="C484" t="str">
        <f>IFERROR(INDEX('Miljövärden urval för publ'!$A$2:$AA$475,MATCH($A484,'Miljövärden urval för publ'!$R$2:$R$476,0),2),"")</f>
        <v/>
      </c>
      <c r="D484" t="str">
        <f>IFERROR(VLOOKUP($C484,'Miljövärden urval för publ'!$B$2:$H$490,MATCH(D$4,'Miljövärden urval för publ'!$B$2:$H$2,0),FALSE),"")</f>
        <v/>
      </c>
      <c r="E484" t="str">
        <f>IFERROR(VLOOKUP($C484,'Miljövärden urval för publ'!$B$2:$H$490,MATCH(E$4,'Miljövärden urval för publ'!$B$2:$H$2,0),FALSE),"")</f>
        <v/>
      </c>
      <c r="F484" t="str">
        <f>IFERROR(VLOOKUP($C484,'Miljövärden urval för publ'!$B$2:$H$490,MATCH(F$4,'Miljövärden urval för publ'!$B$2:$H$2,0),FALSE),"")</f>
        <v/>
      </c>
      <c r="G484" t="str">
        <f>IFERROR(VLOOKUP($C484,'Miljövärden urval för publ'!$B$2:$H$490,MATCH(G$4,'Miljövärden urval för publ'!$B$2:$H$2,0),FALSE),"")</f>
        <v/>
      </c>
    </row>
    <row r="485" spans="1:7" x14ac:dyDescent="0.25">
      <c r="A485" s="18">
        <v>482</v>
      </c>
      <c r="B485" t="str">
        <f>IFERROR(INDEX('Miljövärden urval för publ'!$A$2:$AA$475,MATCH($A485,'Miljövärden urval för publ'!$R$2:$R$476,0),1),"")</f>
        <v/>
      </c>
      <c r="C485" t="str">
        <f>IFERROR(INDEX('Miljövärden urval för publ'!$A$2:$AA$475,MATCH($A485,'Miljövärden urval för publ'!$R$2:$R$476,0),2),"")</f>
        <v/>
      </c>
      <c r="D485" t="str">
        <f>IFERROR(VLOOKUP($C485,'Miljövärden urval för publ'!$B$2:$H$490,MATCH(D$4,'Miljövärden urval för publ'!$B$2:$H$2,0),FALSE),"")</f>
        <v/>
      </c>
      <c r="E485" t="str">
        <f>IFERROR(VLOOKUP($C485,'Miljövärden urval för publ'!$B$2:$H$490,MATCH(E$4,'Miljövärden urval för publ'!$B$2:$H$2,0),FALSE),"")</f>
        <v/>
      </c>
      <c r="F485" t="str">
        <f>IFERROR(VLOOKUP($C485,'Miljövärden urval för publ'!$B$2:$H$490,MATCH(F$4,'Miljövärden urval för publ'!$B$2:$H$2,0),FALSE),"")</f>
        <v/>
      </c>
      <c r="G485" t="str">
        <f>IFERROR(VLOOKUP($C485,'Miljövärden urval för publ'!$B$2:$H$490,MATCH(G$4,'Miljövärden urval för publ'!$B$2:$H$2,0),FALSE),"")</f>
        <v/>
      </c>
    </row>
    <row r="486" spans="1:7" x14ac:dyDescent="0.25">
      <c r="A486" s="18">
        <v>483</v>
      </c>
      <c r="B486" t="str">
        <f>IFERROR(INDEX('Miljövärden urval för publ'!$A$2:$AA$475,MATCH($A486,'Miljövärden urval för publ'!$R$2:$R$476,0),1),"")</f>
        <v/>
      </c>
      <c r="C486" t="str">
        <f>IFERROR(INDEX('Miljövärden urval för publ'!$A$2:$AA$475,MATCH($A486,'Miljövärden urval för publ'!$R$2:$R$476,0),2),"")</f>
        <v/>
      </c>
      <c r="D486" t="str">
        <f>IFERROR(VLOOKUP($C486,'Miljövärden urval för publ'!$B$2:$H$490,MATCH(D$4,'Miljövärden urval för publ'!$B$2:$H$2,0),FALSE),"")</f>
        <v/>
      </c>
      <c r="E486" t="str">
        <f>IFERROR(VLOOKUP($C486,'Miljövärden urval för publ'!$B$2:$H$490,MATCH(E$4,'Miljövärden urval för publ'!$B$2:$H$2,0),FALSE),"")</f>
        <v/>
      </c>
      <c r="F486" t="str">
        <f>IFERROR(VLOOKUP($C486,'Miljövärden urval för publ'!$B$2:$H$490,MATCH(F$4,'Miljövärden urval för publ'!$B$2:$H$2,0),FALSE),"")</f>
        <v/>
      </c>
      <c r="G486" t="str">
        <f>IFERROR(VLOOKUP($C486,'Miljövärden urval för publ'!$B$2:$H$490,MATCH(G$4,'Miljövärden urval för publ'!$B$2:$H$2,0),FALSE),"")</f>
        <v/>
      </c>
    </row>
    <row r="487" spans="1:7" x14ac:dyDescent="0.25">
      <c r="A487" s="18">
        <v>484</v>
      </c>
      <c r="B487" t="str">
        <f>IFERROR(INDEX('Miljövärden urval för publ'!$A$2:$AA$475,MATCH($A487,'Miljövärden urval för publ'!$R$2:$R$476,0),1),"")</f>
        <v/>
      </c>
      <c r="C487" t="str">
        <f>IFERROR(INDEX('Miljövärden urval för publ'!$A$2:$AA$475,MATCH($A487,'Miljövärden urval för publ'!$R$2:$R$476,0),2),"")</f>
        <v/>
      </c>
      <c r="D487" t="str">
        <f>IFERROR(VLOOKUP($C487,'Miljövärden urval för publ'!$B$2:$H$490,MATCH(D$4,'Miljövärden urval för publ'!$B$2:$H$2,0),FALSE),"")</f>
        <v/>
      </c>
      <c r="E487" t="str">
        <f>IFERROR(VLOOKUP($C487,'Miljövärden urval för publ'!$B$2:$H$490,MATCH(E$4,'Miljövärden urval för publ'!$B$2:$H$2,0),FALSE),"")</f>
        <v/>
      </c>
      <c r="F487" t="str">
        <f>IFERROR(VLOOKUP($C487,'Miljövärden urval för publ'!$B$2:$H$490,MATCH(F$4,'Miljövärden urval för publ'!$B$2:$H$2,0),FALSE),"")</f>
        <v/>
      </c>
      <c r="G487" t="str">
        <f>IFERROR(VLOOKUP($C487,'Miljövärden urval för publ'!$B$2:$H$490,MATCH(G$4,'Miljövärden urval för publ'!$B$2:$H$2,0),FALSE),"")</f>
        <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J463"/>
  <sheetViews>
    <sheetView workbookViewId="0">
      <selection activeCell="B4" sqref="B4:E4"/>
    </sheetView>
  </sheetViews>
  <sheetFormatPr defaultRowHeight="15" x14ac:dyDescent="0.25"/>
  <cols>
    <col min="1" max="1" width="29.5703125" customWidth="1"/>
    <col min="2" max="2" width="29.7109375" customWidth="1"/>
    <col min="3" max="3" width="18.140625" customWidth="1"/>
    <col min="4" max="4" width="28.28515625" customWidth="1"/>
    <col min="5" max="5" width="39.7109375" style="30" customWidth="1"/>
    <col min="6" max="6" width="17.85546875" customWidth="1"/>
    <col min="7" max="7" width="18.42578125" customWidth="1"/>
    <col min="8" max="8" width="23.85546875" customWidth="1"/>
  </cols>
  <sheetData>
    <row r="1" spans="1:10" ht="60.75" thickBot="1" x14ac:dyDescent="0.3">
      <c r="A1" s="3" t="s">
        <v>671</v>
      </c>
      <c r="B1" s="3" t="s">
        <v>1</v>
      </c>
      <c r="C1" s="26" t="s">
        <v>1122</v>
      </c>
      <c r="D1" s="26" t="s">
        <v>1123</v>
      </c>
      <c r="E1" s="26" t="s">
        <v>1124</v>
      </c>
      <c r="F1" s="27" t="s">
        <v>1125</v>
      </c>
      <c r="G1" s="28" t="s">
        <v>1126</v>
      </c>
      <c r="H1" s="29" t="s">
        <v>1127</v>
      </c>
      <c r="I1" s="27"/>
      <c r="J1" s="27" t="s">
        <v>1128</v>
      </c>
    </row>
    <row r="2" spans="1:10" x14ac:dyDescent="0.25">
      <c r="A2" s="2" t="s">
        <v>23</v>
      </c>
      <c r="B2" s="2" t="s">
        <v>24</v>
      </c>
      <c r="D2" t="str">
        <f>IF(ISERROR(1/VLOOKUP($B2,Kraftvärmeprod!$B$1:$D$480,MATCH("Total värmeproduktion i kraftvärmeverk i kombinerad drift (GWh)",Kraftvärmeprod!$B$1:$AV$1,0),FALSE)),"Ej kraftvärme","Alternativproduktionsmetoden")</f>
        <v>Ej kraftvärme</v>
      </c>
      <c r="E2" s="269" t="str">
        <f>IF(ISERROR(1/VLOOKUP($B2,Kraftvärmeprod!$B$1:$BD$480,MATCH("Total värmeproduktion i kraftvärmeverk i kombinerad drift (GWh)",Kraftvärmeprod!$B$1:$AV$1,0),FALSE)),"",VLOOKUP($B2,'Slutlig allokering kvv'!$B$1:$BB$480,MATCH(E$1,'Slutlig allokering kvv'!$B$1:$AT$1,0),FALSE))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23</v>
      </c>
      <c r="B3" s="2" t="s">
        <v>26</v>
      </c>
      <c r="D3" t="str">
        <f>IF(ISERROR(1/VLOOKUP($B3,Kraftvärmeprod!$B$1:$D$480,MATCH("Total värmeproduktion i kraftvärmeverk i kombinerad drift (GWh)",Kraftvärmeprod!$B$1:$AV$1,0),FALSE)),"Ej kraftvärme","Alternativproduktionsmetoden")</f>
        <v>Ej kraftvärme</v>
      </c>
      <c r="E3" s="269" t="str">
        <f>IF(ISERROR(1/VLOOKUP($B3,Kraftvärmeprod!$B$1:$BD$480,MATCH("Total värmeproduktion i kraftvärmeverk i kombinerad drift (GWh)",Kraftvärmeprod!$B$1:$AV$1,0),FALSE)),"",VLOOKUP($B3,'Slutlig allokering kvv'!$B$1:$BB$480,MATCH(E$1,'Slutlig allokering kvv'!$B$1:$AT$1,0),FALSE))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23</v>
      </c>
      <c r="B4" s="2" t="s">
        <v>27</v>
      </c>
      <c r="D4" t="str">
        <f>IF(ISERROR(1/VLOOKUP($B4,Kraftvärmeprod!$B$1:$D$480,MATCH("Total värmeproduktion i kraftvärmeverk i kombinerad drift (GWh)",Kraftvärmeprod!$B$1:$AV$1,0),FALSE)),"Ej kraftvärme","Alternativproduktionsmetoden")</f>
        <v>Ej kraftvärme</v>
      </c>
      <c r="E4" s="269" t="str">
        <f>IF(ISERROR(1/VLOOKUP($B4,Kraftvärmeprod!$B$1:$BD$480,MATCH("Total värmeproduktion i kraftvärmeverk i kombinerad drift (GWh)",Kraftvärmeprod!$B$1:$AV$1,0),FALSE)),"",VLOOKUP($B4,'Slutlig allokering kvv'!$B$1:$BB$480,MATCH(E$1,'Slutlig allokering kvv'!$B$1:$AT$1,0),FALSE))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23</v>
      </c>
      <c r="B5" s="2" t="s">
        <v>28</v>
      </c>
      <c r="D5" t="str">
        <f>IF(ISERROR(1/VLOOKUP($B5,Kraftvärmeprod!$B$1:$D$480,MATCH("Total värmeproduktion i kraftvärmeverk i kombinerad drift (GWh)",Kraftvärmeprod!$B$1:$AV$1,0),FALSE)),"Ej kraftvärme","Alternativproduktionsmetoden")</f>
        <v>Ej kraftvärme</v>
      </c>
      <c r="E5" s="269" t="str">
        <f>IF(ISERROR(1/VLOOKUP($B5,Kraftvärmeprod!$B$1:$BD$480,MATCH("Total värmeproduktion i kraftvärmeverk i kombinerad drift (GWh)",Kraftvärmeprod!$B$1:$AV$1,0),FALSE)),"",VLOOKUP($B5,'Slutlig allokering kvv'!$B$1:$BB$480,MATCH(E$1,'Slutlig allokering kvv'!$B$1:$AT$1,0),FALSE))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23</v>
      </c>
      <c r="B6" s="2" t="s">
        <v>29</v>
      </c>
      <c r="D6" t="str">
        <f>IF(ISERROR(1/VLOOKUP($B6,Kraftvärmeprod!$B$1:$D$480,MATCH("Total värmeproduktion i kraftvärmeverk i kombinerad drift (GWh)",Kraftvärmeprod!$B$1:$AV$1,0),FALSE)),"Ej kraftvärme","Alternativproduktionsmetoden")</f>
        <v>Ej kraftvärme</v>
      </c>
      <c r="E6" s="269" t="str">
        <f>IF(ISERROR(1/VLOOKUP($B6,Kraftvärmeprod!$B$1:$BD$480,MATCH("Total värmeproduktion i kraftvärmeverk i kombinerad drift (GWh)",Kraftvärmeprod!$B$1:$AV$1,0),FALSE)),"",VLOOKUP($B6,'Slutlig allokering kvv'!$B$1:$BB$480,MATCH(E$1,'Slutlig allokering kvv'!$B$1:$AT$1,0),FALSE))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23</v>
      </c>
      <c r="B7" s="2" t="s">
        <v>30</v>
      </c>
      <c r="D7" t="str">
        <f>IF(ISERROR(1/VLOOKUP($B7,Kraftvärmeprod!$B$1:$D$480,MATCH("Total värmeproduktion i kraftvärmeverk i kombinerad drift (GWh)",Kraftvärmeprod!$B$1:$AV$1,0),FALSE)),"Ej kraftvärme","Alternativproduktionsmetoden")</f>
        <v>Ej kraftvärme</v>
      </c>
      <c r="E7" s="269" t="str">
        <f>IF(ISERROR(1/VLOOKUP($B7,Kraftvärmeprod!$B$1:$BD$480,MATCH("Total värmeproduktion i kraftvärmeverk i kombinerad drift (GWh)",Kraftvärmeprod!$B$1:$AV$1,0),FALSE)),"",VLOOKUP($B7,'Slutlig allokering kvv'!$B$1:$BB$480,MATCH(E$1,'Slutlig allokering kvv'!$B$1:$AT$1,0),FALSE))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23</v>
      </c>
      <c r="B8" s="2" t="s">
        <v>31</v>
      </c>
      <c r="D8" t="str">
        <f>IF(ISERROR(1/VLOOKUP($B8,Kraftvärmeprod!$B$1:$D$480,MATCH("Total värmeproduktion i kraftvärmeverk i kombinerad drift (GWh)",Kraftvärmeprod!$B$1:$AV$1,0),FALSE)),"Ej kraftvärme","Alternativproduktionsmetoden")</f>
        <v>Ej kraftvärme</v>
      </c>
      <c r="E8" s="269" t="str">
        <f>IF(ISERROR(1/VLOOKUP($B8,Kraftvärmeprod!$B$1:$BD$480,MATCH("Total värmeproduktion i kraftvärmeverk i kombinerad drift (GWh)",Kraftvärmeprod!$B$1:$AV$1,0),FALSE)),"",VLOOKUP($B8,'Slutlig allokering kvv'!$B$1:$BB$480,MATCH(E$1,'Slutlig allokering kvv'!$B$1:$AT$1,0),FALSE))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23</v>
      </c>
      <c r="B9" s="2" t="s">
        <v>32</v>
      </c>
      <c r="D9" t="str">
        <f>IF(ISERROR(1/VLOOKUP($B9,Kraftvärmeprod!$B$1:$D$480,MATCH("Total värmeproduktion i kraftvärmeverk i kombinerad drift (GWh)",Kraftvärmeprod!$B$1:$AV$1,0),FALSE)),"Ej kraftvärme","Alternativproduktionsmetoden")</f>
        <v>Ej kraftvärme</v>
      </c>
      <c r="E9" s="269" t="str">
        <f>IF(ISERROR(1/VLOOKUP($B9,Kraftvärmeprod!$B$1:$BD$480,MATCH("Total värmeproduktion i kraftvärmeverk i kombinerad drift (GWh)",Kraftvärmeprod!$B$1:$AV$1,0),FALSE)),"",VLOOKUP($B9,'Slutlig allokering kvv'!$B$1:$BB$480,MATCH(E$1,'Slutlig allokering kvv'!$B$1:$AT$1,0),FALSE))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33</v>
      </c>
      <c r="B10" s="2" t="s">
        <v>34</v>
      </c>
      <c r="D10" t="str">
        <f>IF(ISERROR(1/VLOOKUP($B10,Kraftvärmeprod!$B$1:$D$480,MATCH("Total värmeproduktion i kraftvärmeverk i kombinerad drift (GWh)",Kraftvärmeprod!$B$1:$AV$1,0),FALSE)),"Ej kraftvärme","Alternativproduktionsmetoden")</f>
        <v>Ej kraftvärme</v>
      </c>
      <c r="E10" s="269" t="str">
        <f>IF(ISERROR(1/VLOOKUP($B10,Kraftvärmeprod!$B$1:$BD$480,MATCH("Total värmeproduktion i kraftvärmeverk i kombinerad drift (GWh)",Kraftvärmeprod!$B$1:$AV$1,0),FALSE)),"",VLOOKUP($B10,'Slutlig allokering kvv'!$B$1:$BB$480,MATCH(E$1,'Slutlig allokering kvv'!$B$1:$AT$1,0),FALSE))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33</v>
      </c>
      <c r="B11" s="2" t="s">
        <v>35</v>
      </c>
      <c r="D11" t="str">
        <f>IF(ISERROR(1/VLOOKUP($B11,Kraftvärmeprod!$B$1:$D$480,MATCH("Total värmeproduktion i kraftvärmeverk i kombinerad drift (GWh)",Kraftvärmeprod!$B$1:$AV$1,0),FALSE)),"Ej kraftvärme","Alternativproduktionsmetoden")</f>
        <v>Ej kraftvärme</v>
      </c>
      <c r="E11" s="269" t="str">
        <f>IF(ISERROR(1/VLOOKUP($B11,Kraftvärmeprod!$B$1:$BD$480,MATCH("Total värmeproduktion i kraftvärmeverk i kombinerad drift (GWh)",Kraftvärmeprod!$B$1:$AV$1,0),FALSE)),"",VLOOKUP($B11,'Slutlig allokering kvv'!$B$1:$BB$480,MATCH(E$1,'Slutlig allokering kvv'!$B$1:$AT$1,0),FALSE))</f>
        <v/>
      </c>
      <c r="F11" t="str">
        <f>IF(ISERROR(1/VLOOKUP($B11,Kraftvärmeprod!$B$1:$AV$480,MATCH("Producerad elenergi i kraftvärmeverk (GWh)",Kraftvärmeprod!$B$1:$AV$1,0),FALSE)),"",VLOOKUP($B11,Kraftvärmeprod!$B$1:$AV$480,MATCH("Producerad elenergi i kraftvärmeverk (GWh)",Kraftvärmeprod!$B$1:$AV$1,0),FALSE))</f>
        <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33</v>
      </c>
      <c r="B12" s="2" t="s">
        <v>36</v>
      </c>
      <c r="D12" t="str">
        <f>IF(ISERROR(1/VLOOKUP($B12,Kraftvärmeprod!$B$1:$D$480,MATCH("Total värmeproduktion i kraftvärmeverk i kombinerad drift (GWh)",Kraftvärmeprod!$B$1:$AV$1,0),FALSE)),"Ej kraftvärme","Alternativproduktionsmetoden")</f>
        <v>Alternativproduktionsmetoden</v>
      </c>
      <c r="E12" s="269">
        <f>IF(ISERROR(1/VLOOKUP($B12,Kraftvärmeprod!$B$1:$BD$480,MATCH("Total värmeproduktion i kraftvärmeverk i kombinerad drift (GWh)",Kraftvärmeprod!$B$1:$AV$1,0),FALSE)),"",VLOOKUP($B12,'Slutlig allokering kvv'!$B$1:$BB$480,MATCH(E$1,'Slutlig allokering kvv'!$B$1:$AT$1,0),FALSE))</f>
        <v>0.58126673087268776</v>
      </c>
      <c r="F12">
        <f>IF(ISERROR(1/VLOOKUP($B12,Kraftvärmeprod!$B$1:$AV$480,MATCH("Producerad elenergi i kraftvärmeverk (GWh)",Kraftvärmeprod!$B$1:$AV$1,0),FALSE)),"",VLOOKUP($B12,Kraftvärmeprod!$B$1:$AV$480,MATCH("Producerad elenergi i kraftvärmeverk (GWh)",Kraftvärmeprod!$B$1:$AV$1,0),FALSE))</f>
        <v>64.531999999999996</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33</v>
      </c>
      <c r="B13" s="2" t="s">
        <v>37</v>
      </c>
      <c r="D13" t="str">
        <f>IF(ISERROR(1/VLOOKUP($B13,Kraftvärmeprod!$B$1:$D$480,MATCH("Total värmeproduktion i kraftvärmeverk i kombinerad drift (GWh)",Kraftvärmeprod!$B$1:$AV$1,0),FALSE)),"Ej kraftvärme","Alternativproduktionsmetoden")</f>
        <v>Ej kraftvärme</v>
      </c>
      <c r="E13" s="269" t="str">
        <f>IF(ISERROR(1/VLOOKUP($B13,Kraftvärmeprod!$B$1:$BD$480,MATCH("Total värmeproduktion i kraftvärmeverk i kombinerad drift (GWh)",Kraftvärmeprod!$B$1:$AV$1,0),FALSE)),"",VLOOKUP($B13,'Slutlig allokering kvv'!$B$1:$BB$480,MATCH(E$1,'Slutlig allokering kvv'!$B$1:$AT$1,0),FALSE))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33</v>
      </c>
      <c r="B14" s="2" t="s">
        <v>38</v>
      </c>
      <c r="D14" t="str">
        <f>IF(ISERROR(1/VLOOKUP($B14,Kraftvärmeprod!$B$1:$D$480,MATCH("Total värmeproduktion i kraftvärmeverk i kombinerad drift (GWh)",Kraftvärmeprod!$B$1:$AV$1,0),FALSE)),"Ej kraftvärme","Alternativproduktionsmetoden")</f>
        <v>Ej kraftvärme</v>
      </c>
      <c r="E14" s="269" t="str">
        <f>IF(ISERROR(1/VLOOKUP($B14,Kraftvärmeprod!$B$1:$BD$480,MATCH("Total värmeproduktion i kraftvärmeverk i kombinerad drift (GWh)",Kraftvärmeprod!$B$1:$AV$1,0),FALSE)),"",VLOOKUP($B14,'Slutlig allokering kvv'!$B$1:$BB$480,MATCH(E$1,'Slutlig allokering kvv'!$B$1:$AT$1,0),FALSE))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Affärsverken Karlskrona AB</v>
      </c>
    </row>
    <row r="15" spans="1:10" x14ac:dyDescent="0.25">
      <c r="A15" s="2" t="s">
        <v>39</v>
      </c>
      <c r="B15" s="2" t="s">
        <v>40</v>
      </c>
      <c r="D15" t="str">
        <f>IF(ISERROR(1/VLOOKUP($B15,Kraftvärmeprod!$B$1:$D$480,MATCH("Total värmeproduktion i kraftvärmeverk i kombinerad drift (GWh)",Kraftvärmeprod!$B$1:$AV$1,0),FALSE)),"Ej kraftvärme","Alternativproduktionsmetoden")</f>
        <v>Ej kraftvärme</v>
      </c>
      <c r="E15" s="269" t="str">
        <f>IF(ISERROR(1/VLOOKUP($B15,Kraftvärmeprod!$B$1:$BD$480,MATCH("Total värmeproduktion i kraftvärmeverk i kombinerad drift (GWh)",Kraftvärmeprod!$B$1:$AV$1,0),FALSE)),"",VLOOKUP($B15,'Slutlig allokering kvv'!$B$1:$BB$480,MATCH(E$1,'Slutlig allokering kvv'!$B$1:$AT$1,0),FALSE))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Alingsås Energi Nät AB</v>
      </c>
    </row>
    <row r="16" spans="1:10" x14ac:dyDescent="0.25">
      <c r="A16" s="2" t="s">
        <v>41</v>
      </c>
      <c r="B16" s="2" t="s">
        <v>42</v>
      </c>
      <c r="D16" t="str">
        <f>IF(ISERROR(1/VLOOKUP($B16,Kraftvärmeprod!$B$1:$D$480,MATCH("Total värmeproduktion i kraftvärmeverk i kombinerad drift (GWh)",Kraftvärmeprod!$B$1:$AV$1,0),FALSE)),"Ej kraftvärme","Alternativproduktionsmetoden")</f>
        <v>Ej kraftvärme</v>
      </c>
      <c r="E16" s="269" t="str">
        <f>IF(ISERROR(1/VLOOKUP($B16,Kraftvärmeprod!$B$1:$BD$480,MATCH("Total värmeproduktion i kraftvärmeverk i kombinerad drift (GWh)",Kraftvärmeprod!$B$1:$AV$1,0),FALSE)),"",VLOOKUP($B16,'Slutlig allokering kvv'!$B$1:$BB$480,MATCH(E$1,'Slutlig allokering kvv'!$B$1:$AT$1,0),FALSE))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41</v>
      </c>
      <c r="B17" s="2" t="s">
        <v>43</v>
      </c>
      <c r="D17" t="str">
        <f>IF(ISERROR(1/VLOOKUP($B17,Kraftvärmeprod!$B$1:$D$480,MATCH("Total värmeproduktion i kraftvärmeverk i kombinerad drift (GWh)",Kraftvärmeprod!$B$1:$AV$1,0),FALSE)),"Ej kraftvärme","Alternativproduktionsmetoden")</f>
        <v>Ej kraftvärme</v>
      </c>
      <c r="E17" s="269" t="str">
        <f>IF(ISERROR(1/VLOOKUP($B17,Kraftvärmeprod!$B$1:$BD$480,MATCH("Total värmeproduktion i kraftvärmeverk i kombinerad drift (GWh)",Kraftvärmeprod!$B$1:$AV$1,0),FALSE)),"",VLOOKUP($B17,'Slutlig allokering kvv'!$B$1:$BB$480,MATCH(E$1,'Slutlig allokering kvv'!$B$1:$AT$1,0),FALSE))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41</v>
      </c>
      <c r="B18" s="2" t="s">
        <v>44</v>
      </c>
      <c r="D18" t="str">
        <f>IF(ISERROR(1/VLOOKUP($B18,Kraftvärmeprod!$B$1:$D$480,MATCH("Total värmeproduktion i kraftvärmeverk i kombinerad drift (GWh)",Kraftvärmeprod!$B$1:$AV$1,0),FALSE)),"Ej kraftvärme","Alternativproduktionsmetoden")</f>
        <v>Ej kraftvärme</v>
      </c>
      <c r="E18" s="269" t="str">
        <f>IF(ISERROR(1/VLOOKUP($B18,Kraftvärmeprod!$B$1:$BD$480,MATCH("Total värmeproduktion i kraftvärmeverk i kombinerad drift (GWh)",Kraftvärmeprod!$B$1:$AV$1,0),FALSE)),"",VLOOKUP($B18,'Slutlig allokering kvv'!$B$1:$BB$480,MATCH(E$1,'Slutlig allokering kvv'!$B$1:$AT$1,0),FALSE))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Alvesta Energi AB</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269" t="str">
        <f>IF(ISERROR(1/VLOOKUP($B19,Kraftvärmeprod!$B$1:$BD$480,MATCH("Total värmeproduktion i kraftvärmeverk i kombinerad drift (GWh)",Kraftvärmeprod!$B$1:$AV$1,0),FALSE)),"",VLOOKUP($B19,'Slutlig allokering kvv'!$B$1:$BB$480,MATCH(E$1,'Slutlig allokering kvv'!$B$1:$AT$1,0),FALSE))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 xml:space="preserve">Aneby Miljö &amp; Vatten AB </v>
      </c>
    </row>
    <row r="20" spans="1:10" x14ac:dyDescent="0.25">
      <c r="A20" s="2" t="s">
        <v>47</v>
      </c>
      <c r="B20" s="2" t="s">
        <v>48</v>
      </c>
      <c r="D20" t="str">
        <f>IF(ISERROR(1/VLOOKUP($B20,Kraftvärmeprod!$B$1:$D$480,MATCH("Total värmeproduktion i kraftvärmeverk i kombinerad drift (GWh)",Kraftvärmeprod!$B$1:$AV$1,0),FALSE)),"Ej kraftvärme","Alternativproduktionsmetoden")</f>
        <v>Ej kraftvärme</v>
      </c>
      <c r="E20" s="269" t="str">
        <f>IF(ISERROR(1/VLOOKUP($B20,Kraftvärmeprod!$B$1:$BD$480,MATCH("Total värmeproduktion i kraftvärmeverk i kombinerad drift (GWh)",Kraftvärmeprod!$B$1:$AV$1,0),FALSE)),"",VLOOKUP($B20,'Slutlig allokering kvv'!$B$1:$BB$480,MATCH(E$1,'Slutlig allokering kvv'!$B$1:$AT$1,0),FALSE))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Arboga Energi AB</v>
      </c>
    </row>
    <row r="21" spans="1:10" x14ac:dyDescent="0.25">
      <c r="A21" s="2" t="s">
        <v>49</v>
      </c>
      <c r="B21" s="2" t="s">
        <v>50</v>
      </c>
      <c r="D21" t="str">
        <f>IF(ISERROR(1/VLOOKUP($B21,Kraftvärmeprod!$B$1:$D$480,MATCH("Total värmeproduktion i kraftvärmeverk i kombinerad drift (GWh)",Kraftvärmeprod!$B$1:$AV$1,0),FALSE)),"Ej kraftvärme","Alternativproduktionsmetoden")</f>
        <v>Ej kraftvärme</v>
      </c>
      <c r="E21" s="269" t="str">
        <f>IF(ISERROR(1/VLOOKUP($B21,Kraftvärmeprod!$B$1:$BD$480,MATCH("Total värmeproduktion i kraftvärmeverk i kombinerad drift (GWh)",Kraftvärmeprod!$B$1:$AV$1,0),FALSE)),"",VLOOKUP($B21,'Slutlig allokering kvv'!$B$1:$BB$480,MATCH(E$1,'Slutlig allokering kvv'!$B$1:$AT$1,0),FALSE))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Arjeplogs Kommun</v>
      </c>
    </row>
    <row r="22" spans="1:10" x14ac:dyDescent="0.25">
      <c r="A22" s="2" t="s">
        <v>51</v>
      </c>
      <c r="B22" s="2" t="s">
        <v>52</v>
      </c>
      <c r="D22" t="str">
        <f>IF(ISERROR(1/VLOOKUP($B22,Kraftvärmeprod!$B$1:$D$480,MATCH("Total värmeproduktion i kraftvärmeverk i kombinerad drift (GWh)",Kraftvärmeprod!$B$1:$AV$1,0),FALSE)),"Ej kraftvärme","Alternativproduktionsmetoden")</f>
        <v>Ej kraftvärme</v>
      </c>
      <c r="E22" s="269" t="str">
        <f>IF(ISERROR(1/VLOOKUP($B22,Kraftvärmeprod!$B$1:$BD$480,MATCH("Total värmeproduktion i kraftvärmeverk i kombinerad drift (GWh)",Kraftvärmeprod!$B$1:$AV$1,0),FALSE)),"",VLOOKUP($B22,'Slutlig allokering kvv'!$B$1:$BB$480,MATCH(E$1,'Slutlig allokering kvv'!$B$1:$AT$1,0),FALSE))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Arvidsjaur Energi AB</v>
      </c>
    </row>
    <row r="23" spans="1:10" x14ac:dyDescent="0.25">
      <c r="A23" s="2" t="s">
        <v>55</v>
      </c>
      <c r="B23" s="2" t="s">
        <v>56</v>
      </c>
      <c r="D23" t="str">
        <f>IF(ISERROR(1/VLOOKUP($B23,Kraftvärmeprod!$B$1:$D$480,MATCH("Total värmeproduktion i kraftvärmeverk i kombinerad drift (GWh)",Kraftvärmeprod!$B$1:$AV$1,0),FALSE)),"Ej kraftvärme","Alternativproduktionsmetoden")</f>
        <v>Ej kraftvärme</v>
      </c>
      <c r="E23" s="269" t="str">
        <f>IF(ISERROR(1/VLOOKUP($B23,Kraftvärmeprod!$B$1:$BD$480,MATCH("Total värmeproduktion i kraftvärmeverk i kombinerad drift (GWh)",Kraftvärmeprod!$B$1:$AV$1,0),FALSE)),"",VLOOKUP($B23,'Slutlig allokering kvv'!$B$1:$BB$480,MATCH(E$1,'Slutlig allokering kvv'!$B$1:$AT$1,0),FALSE))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Arvika Fjärrvärme AB</v>
      </c>
    </row>
    <row r="24" spans="1:10" x14ac:dyDescent="0.25">
      <c r="A24" s="2" t="s">
        <v>57</v>
      </c>
      <c r="B24" s="2" t="s">
        <v>58</v>
      </c>
      <c r="D24" t="str">
        <f>IF(ISERROR(1/VLOOKUP($B24,Kraftvärmeprod!$B$1:$D$480,MATCH("Total värmeproduktion i kraftvärmeverk i kombinerad drift (GWh)",Kraftvärmeprod!$B$1:$AV$1,0),FALSE)),"Ej kraftvärme","Alternativproduktionsmetoden")</f>
        <v>Ej kraftvärme</v>
      </c>
      <c r="E24" s="269" t="str">
        <f>IF(ISERROR(1/VLOOKUP($B24,Kraftvärmeprod!$B$1:$BD$480,MATCH("Total värmeproduktion i kraftvärmeverk i kombinerad drift (GWh)",Kraftvärmeprod!$B$1:$AV$1,0),FALSE)),"",VLOOKUP($B24,'Slutlig allokering kvv'!$B$1:$BB$480,MATCH(E$1,'Slutlig allokering kvv'!$B$1:$AT$1,0),FALSE))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Bengtsfors Energi</v>
      </c>
    </row>
    <row r="25" spans="1:10" x14ac:dyDescent="0.25">
      <c r="A25" s="2" t="s">
        <v>59</v>
      </c>
      <c r="B25" s="2" t="s">
        <v>60</v>
      </c>
      <c r="D25" t="str">
        <f>IF(ISERROR(1/VLOOKUP($B25,Kraftvärmeprod!$B$1:$D$480,MATCH("Total värmeproduktion i kraftvärmeverk i kombinerad drift (GWh)",Kraftvärmeprod!$B$1:$AV$1,0),FALSE)),"Ej kraftvärme","Alternativproduktionsmetoden")</f>
        <v>Ej kraftvärme</v>
      </c>
      <c r="E25" s="269" t="str">
        <f>IF(ISERROR(1/VLOOKUP($B25,Kraftvärmeprod!$B$1:$BD$480,MATCH("Total värmeproduktion i kraftvärmeverk i kombinerad drift (GWh)",Kraftvärmeprod!$B$1:$AV$1,0),FALSE)),"",VLOOKUP($B25,'Slutlig allokering kvv'!$B$1:$BB$480,MATCH(E$1,'Slutlig allokering kvv'!$B$1:$AT$1,0),FALSE))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59</v>
      </c>
      <c r="B26" s="2" t="s">
        <v>61</v>
      </c>
      <c r="D26" t="str">
        <f>IF(ISERROR(1/VLOOKUP($B26,Kraftvärmeprod!$B$1:$D$480,MATCH("Total värmeproduktion i kraftvärmeverk i kombinerad drift (GWh)",Kraftvärmeprod!$B$1:$AV$1,0),FALSE)),"Ej kraftvärme","Alternativproduktionsmetoden")</f>
        <v>Ej kraftvärme</v>
      </c>
      <c r="E26" s="269" t="str">
        <f>IF(ISERROR(1/VLOOKUP($B26,Kraftvärmeprod!$B$1:$BD$480,MATCH("Total värmeproduktion i kraftvärmeverk i kombinerad drift (GWh)",Kraftvärmeprod!$B$1:$AV$1,0),FALSE)),"",VLOOKUP($B26,'Slutlig allokering kvv'!$B$1:$BB$480,MATCH(E$1,'Slutlig allokering kvv'!$B$1:$AT$1,0),FALSE))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59</v>
      </c>
      <c r="B27" s="2" t="s">
        <v>62</v>
      </c>
      <c r="D27" t="str">
        <f>IF(ISERROR(1/VLOOKUP($B27,Kraftvärmeprod!$B$1:$D$480,MATCH("Total värmeproduktion i kraftvärmeverk i kombinerad drift (GWh)",Kraftvärmeprod!$B$1:$AV$1,0),FALSE)),"Ej kraftvärme","Alternativproduktionsmetoden")</f>
        <v>Ej kraftvärme</v>
      </c>
      <c r="E27" s="269" t="str">
        <f>IF(ISERROR(1/VLOOKUP($B27,Kraftvärmeprod!$B$1:$BD$480,MATCH("Total värmeproduktion i kraftvärmeverk i kombinerad drift (GWh)",Kraftvärmeprod!$B$1:$AV$1,0),FALSE)),"",VLOOKUP($B27,'Slutlig allokering kvv'!$B$1:$BB$480,MATCH(E$1,'Slutlig allokering kvv'!$B$1:$AT$1,0),FALSE))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59</v>
      </c>
      <c r="B28" s="2" t="s">
        <v>63</v>
      </c>
      <c r="D28" t="str">
        <f>IF(ISERROR(1/VLOOKUP($B28,Kraftvärmeprod!$B$1:$D$480,MATCH("Total värmeproduktion i kraftvärmeverk i kombinerad drift (GWh)",Kraftvärmeprod!$B$1:$AV$1,0),FALSE)),"Ej kraftvärme","Alternativproduktionsmetoden")</f>
        <v>Ej kraftvärme</v>
      </c>
      <c r="E28" s="269" t="str">
        <f>IF(ISERROR(1/VLOOKUP($B28,Kraftvärmeprod!$B$1:$BD$480,MATCH("Total värmeproduktion i kraftvärmeverk i kombinerad drift (GWh)",Kraftvärmeprod!$B$1:$AV$1,0),FALSE)),"",VLOOKUP($B28,'Slutlig allokering kvv'!$B$1:$BB$480,MATCH(E$1,'Slutlig allokering kvv'!$B$1:$AT$1,0),FALSE))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59</v>
      </c>
      <c r="B29" s="2" t="s">
        <v>64</v>
      </c>
      <c r="D29" t="str">
        <f>IF(ISERROR(1/VLOOKUP($B29,Kraftvärmeprod!$B$1:$D$480,MATCH("Total värmeproduktion i kraftvärmeverk i kombinerad drift (GWh)",Kraftvärmeprod!$B$1:$AV$1,0),FALSE)),"Ej kraftvärme","Alternativproduktionsmetoden")</f>
        <v>Ej kraftvärme</v>
      </c>
      <c r="E29" s="269" t="str">
        <f>IF(ISERROR(1/VLOOKUP($B29,Kraftvärmeprod!$B$1:$BD$480,MATCH("Total värmeproduktion i kraftvärmeverk i kombinerad drift (GWh)",Kraftvärmeprod!$B$1:$AV$1,0),FALSE)),"",VLOOKUP($B29,'Slutlig allokering kvv'!$B$1:$BB$480,MATCH(E$1,'Slutlig allokering kvv'!$B$1:$AT$1,0),FALSE))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59</v>
      </c>
      <c r="B30" s="2" t="s">
        <v>65</v>
      </c>
      <c r="D30" t="str">
        <f>IF(ISERROR(1/VLOOKUP($B30,Kraftvärmeprod!$B$1:$D$480,MATCH("Total värmeproduktion i kraftvärmeverk i kombinerad drift (GWh)",Kraftvärmeprod!$B$1:$AV$1,0),FALSE)),"Ej kraftvärme","Alternativproduktionsmetoden")</f>
        <v>Ej kraftvärme</v>
      </c>
      <c r="E30" s="269" t="str">
        <f>IF(ISERROR(1/VLOOKUP($B30,Kraftvärmeprod!$B$1:$BD$480,MATCH("Total värmeproduktion i kraftvärmeverk i kombinerad drift (GWh)",Kraftvärmeprod!$B$1:$AV$1,0),FALSE)),"",VLOOKUP($B30,'Slutlig allokering kvv'!$B$1:$BB$480,MATCH(E$1,'Slutlig allokering kvv'!$B$1:$AT$1,0),FALSE))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59</v>
      </c>
      <c r="B31" s="2" t="s">
        <v>66</v>
      </c>
      <c r="D31" t="str">
        <f>IF(ISERROR(1/VLOOKUP($B31,Kraftvärmeprod!$B$1:$D$480,MATCH("Total värmeproduktion i kraftvärmeverk i kombinerad drift (GWh)",Kraftvärmeprod!$B$1:$AV$1,0),FALSE)),"Ej kraftvärme","Alternativproduktionsmetoden")</f>
        <v>Ej kraftvärme</v>
      </c>
      <c r="E31" s="269" t="str">
        <f>IF(ISERROR(1/VLOOKUP($B31,Kraftvärmeprod!$B$1:$BD$480,MATCH("Total värmeproduktion i kraftvärmeverk i kombinerad drift (GWh)",Kraftvärmeprod!$B$1:$AV$1,0),FALSE)),"",VLOOKUP($B31,'Slutlig allokering kvv'!$B$1:$BB$480,MATCH(E$1,'Slutlig allokering kvv'!$B$1:$AT$1,0),FALSE))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59</v>
      </c>
      <c r="B32" s="2" t="s">
        <v>67</v>
      </c>
      <c r="D32" t="str">
        <f>IF(ISERROR(1/VLOOKUP($B32,Kraftvärmeprod!$B$1:$D$480,MATCH("Total värmeproduktion i kraftvärmeverk i kombinerad drift (GWh)",Kraftvärmeprod!$B$1:$AV$1,0),FALSE)),"Ej kraftvärme","Alternativproduktionsmetoden")</f>
        <v>Ej kraftvärme</v>
      </c>
      <c r="E32" s="269" t="str">
        <f>IF(ISERROR(1/VLOOKUP($B32,Kraftvärmeprod!$B$1:$BD$480,MATCH("Total värmeproduktion i kraftvärmeverk i kombinerad drift (GWh)",Kraftvärmeprod!$B$1:$AV$1,0),FALSE)),"",VLOOKUP($B32,'Slutlig allokering kvv'!$B$1:$BB$480,MATCH(E$1,'Slutlig allokering kvv'!$B$1:$AT$1,0),FALSE))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Bionär Närvärme AB</v>
      </c>
    </row>
    <row r="33" spans="1:10" x14ac:dyDescent="0.25">
      <c r="A33" s="2" t="s">
        <v>59</v>
      </c>
      <c r="B33" s="2" t="s">
        <v>68</v>
      </c>
      <c r="D33" t="str">
        <f>IF(ISERROR(1/VLOOKUP($B33,Kraftvärmeprod!$B$1:$D$480,MATCH("Total värmeproduktion i kraftvärmeverk i kombinerad drift (GWh)",Kraftvärmeprod!$B$1:$AV$1,0),FALSE)),"Ej kraftvärme","Alternativproduktionsmetoden")</f>
        <v>Ej kraftvärme</v>
      </c>
      <c r="E33" s="269" t="str">
        <f>IF(ISERROR(1/VLOOKUP($B33,Kraftvärmeprod!$B$1:$BD$480,MATCH("Total värmeproduktion i kraftvärmeverk i kombinerad drift (GWh)",Kraftvärmeprod!$B$1:$AV$1,0),FALSE)),"",VLOOKUP($B33,'Slutlig allokering kvv'!$B$1:$BB$480,MATCH(E$1,'Slutlig allokering kvv'!$B$1:$AT$1,0),FALSE))</f>
        <v/>
      </c>
      <c r="F33" t="str">
        <f>IF(ISERROR(1/VLOOKUP($B33,Kraftvärmeprod!$B$1:$AV$480,MATCH("Producerad elenergi i kraftvärmeverk (GWh)",Kraftvärmeprod!$B$1:$AV$1,0),FALSE)),"",VLOOKUP($B33,Kraftvärmeprod!$B$1:$AV$480,MATCH("Producerad elenergi i kraftvärmeverk (GWh)",Kraftvärmeprod!$B$1:$AV$1,0),FALSE))</f>
        <v/>
      </c>
      <c r="G33" t="str">
        <f>IF(ISERROR(1/VLOOKUP($B33,Miljö!$B$1:$T$480,MATCH("Såld mängd produktionsspecifik fjärrvärme (GWh)",Miljö!$B$1:$T$1,0),FALSE)),"",VLOOKUP($B33,Miljö!$B$1:$T$480,MATCH("Såld mängd produktionsspecifik fjärrvärme (GWh)",Miljö!$B$1:$T$1,0),FALSE))</f>
        <v/>
      </c>
      <c r="J33" t="str">
        <f t="shared" si="0"/>
        <v>Bionär Närvärme AB</v>
      </c>
    </row>
    <row r="34" spans="1:10" x14ac:dyDescent="0.25">
      <c r="A34" s="2" t="s">
        <v>59</v>
      </c>
      <c r="B34" s="2" t="s">
        <v>69</v>
      </c>
      <c r="D34" t="str">
        <f>IF(ISERROR(1/VLOOKUP($B34,Kraftvärmeprod!$B$1:$D$480,MATCH("Total värmeproduktion i kraftvärmeverk i kombinerad drift (GWh)",Kraftvärmeprod!$B$1:$AV$1,0),FALSE)),"Ej kraftvärme","Alternativproduktionsmetoden")</f>
        <v>Ej kraftvärme</v>
      </c>
      <c r="E34" s="269" t="str">
        <f>IF(ISERROR(1/VLOOKUP($B34,Kraftvärmeprod!$B$1:$BD$480,MATCH("Total värmeproduktion i kraftvärmeverk i kombinerad drift (GWh)",Kraftvärmeprod!$B$1:$AV$1,0),FALSE)),"",VLOOKUP($B34,'Slutlig allokering kvv'!$B$1:$BB$480,MATCH(E$1,'Slutlig allokering kvv'!$B$1:$AT$1,0),FALSE))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Bionär Närvärme AB</v>
      </c>
    </row>
    <row r="35" spans="1:10" x14ac:dyDescent="0.25">
      <c r="A35" s="2" t="s">
        <v>70</v>
      </c>
      <c r="B35" s="2" t="s">
        <v>71</v>
      </c>
      <c r="D35" t="str">
        <f>IF(ISERROR(1/VLOOKUP($B35,Kraftvärmeprod!$B$1:$D$480,MATCH("Total värmeproduktion i kraftvärmeverk i kombinerad drift (GWh)",Kraftvärmeprod!$B$1:$AV$1,0),FALSE)),"Ej kraftvärme","Alternativproduktionsmetoden")</f>
        <v>Ej kraftvärme</v>
      </c>
      <c r="E35" s="269" t="str">
        <f>IF(ISERROR(1/VLOOKUP($B35,Kraftvärmeprod!$B$1:$BD$480,MATCH("Total värmeproduktion i kraftvärmeverk i kombinerad drift (GWh)",Kraftvärmeprod!$B$1:$AV$1,0),FALSE)),"",VLOOKUP($B35,'Slutlig allokering kvv'!$B$1:$BB$480,MATCH(E$1,'Slutlig allokering kvv'!$B$1:$AT$1,0),FALSE))</f>
        <v/>
      </c>
      <c r="F35" t="str">
        <f>IF(ISERROR(1/VLOOKUP($B35,Kraftvärmeprod!$B$1:$AV$480,MATCH("Producerad elenergi i kraftvärmeverk (GWh)",Kraftvärmeprod!$B$1:$AV$1,0),FALSE)),"",VLOOKUP($B35,Kraftvärmeprod!$B$1:$AV$480,MATCH("Producerad elenergi i kraftvärmeverk (GWh)",Kraftvärmeprod!$B$1:$AV$1,0),FALSE))</f>
        <v/>
      </c>
      <c r="G35" t="str">
        <f>IF(ISERROR(1/VLOOKUP($B35,Miljö!$B$1:$T$480,MATCH("Såld mängd produktionsspecifik fjärrvärme (GWh)",Miljö!$B$1:$T$1,0),FALSE)),"",VLOOKUP($B35,Miljö!$B$1:$T$480,MATCH("Såld mängd produktionsspecifik fjärrvärme (GWh)",Miljö!$B$1:$T$1,0),FALSE))</f>
        <v/>
      </c>
      <c r="J35" t="str">
        <f t="shared" si="0"/>
        <v>Bodens Energi AB</v>
      </c>
    </row>
    <row r="36" spans="1:10" x14ac:dyDescent="0.25">
      <c r="A36" s="2" t="s">
        <v>74</v>
      </c>
      <c r="B36" s="2" t="s">
        <v>75</v>
      </c>
      <c r="D36" t="str">
        <f>IF(ISERROR(1/VLOOKUP($B36,Kraftvärmeprod!$B$1:$D$480,MATCH("Total värmeproduktion i kraftvärmeverk i kombinerad drift (GWh)",Kraftvärmeprod!$B$1:$AV$1,0),FALSE)),"Ej kraftvärme","Alternativproduktionsmetoden")</f>
        <v>Ej kraftvärme</v>
      </c>
      <c r="E36" s="269" t="str">
        <f>IF(ISERROR(1/VLOOKUP($B36,Kraftvärmeprod!$B$1:$BD$480,MATCH("Total värmeproduktion i kraftvärmeverk i kombinerad drift (GWh)",Kraftvärmeprod!$B$1:$AV$1,0),FALSE)),"",VLOOKUP($B36,'Slutlig allokering kvv'!$B$1:$BB$480,MATCH(E$1,'Slutlig allokering kvv'!$B$1:$AT$1,0),FALSE))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Bollnäs Energi AB</v>
      </c>
    </row>
    <row r="37" spans="1:10" x14ac:dyDescent="0.25">
      <c r="A37" s="2" t="s">
        <v>74</v>
      </c>
      <c r="B37" s="2" t="s">
        <v>76</v>
      </c>
      <c r="D37" t="str">
        <f>IF(ISERROR(1/VLOOKUP($B37,Kraftvärmeprod!$B$1:$D$480,MATCH("Total värmeproduktion i kraftvärmeverk i kombinerad drift (GWh)",Kraftvärmeprod!$B$1:$AV$1,0),FALSE)),"Ej kraftvärme","Alternativproduktionsmetoden")</f>
        <v>Alternativproduktionsmetoden</v>
      </c>
      <c r="E37" s="269">
        <f>IF(ISERROR(1/VLOOKUP($B37,Kraftvärmeprod!$B$1:$BD$480,MATCH("Total värmeproduktion i kraftvärmeverk i kombinerad drift (GWh)",Kraftvärmeprod!$B$1:$AV$1,0),FALSE)),"",VLOOKUP($B37,'Slutlig allokering kvv'!$B$1:$BB$480,MATCH(E$1,'Slutlig allokering kvv'!$B$1:$AT$1,0),FALSE))</f>
        <v>0.58456519582909461</v>
      </c>
      <c r="F37">
        <f>IF(ISERROR(1/VLOOKUP($B37,Kraftvärmeprod!$B$1:$AV$480,MATCH("Producerad elenergi i kraftvärmeverk (GWh)",Kraftvärmeprod!$B$1:$AV$1,0),FALSE)),"",VLOOKUP($B37,Kraftvärmeprod!$B$1:$AV$480,MATCH("Producerad elenergi i kraftvärmeverk (GWh)",Kraftvärmeprod!$B$1:$AV$1,0),FALSE))</f>
        <v>27.98</v>
      </c>
      <c r="G37" t="str">
        <f>IF(ISERROR(1/VLOOKUP($B37,Miljö!$B$1:$T$480,MATCH("Såld mängd produktionsspecifik fjärrvärme (GWh)",Miljö!$B$1:$T$1,0),FALSE)),"",VLOOKUP($B37,Miljö!$B$1:$T$480,MATCH("Såld mängd produktionsspecifik fjärrvärme (GWh)",Miljö!$B$1:$T$1,0),FALSE))</f>
        <v/>
      </c>
      <c r="J37" t="str">
        <f t="shared" si="0"/>
        <v>Bollnäs Energi AB</v>
      </c>
    </row>
    <row r="38" spans="1:10" x14ac:dyDescent="0.25">
      <c r="A38" s="2" t="s">
        <v>74</v>
      </c>
      <c r="B38" s="2" t="s">
        <v>77</v>
      </c>
      <c r="D38" t="str">
        <f>IF(ISERROR(1/VLOOKUP($B38,Kraftvärmeprod!$B$1:$D$480,MATCH("Total värmeproduktion i kraftvärmeverk i kombinerad drift (GWh)",Kraftvärmeprod!$B$1:$AV$1,0),FALSE)),"Ej kraftvärme","Alternativproduktionsmetoden")</f>
        <v>Ej kraftvärme</v>
      </c>
      <c r="E38" s="269" t="str">
        <f>IF(ISERROR(1/VLOOKUP($B38,Kraftvärmeprod!$B$1:$BD$480,MATCH("Total värmeproduktion i kraftvärmeverk i kombinerad drift (GWh)",Kraftvärmeprod!$B$1:$AV$1,0),FALSE)),"",VLOOKUP($B38,'Slutlig allokering kvv'!$B$1:$BB$480,MATCH(E$1,'Slutlig allokering kvv'!$B$1:$AT$1,0),FALSE))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Bollnäs Energi AB</v>
      </c>
    </row>
    <row r="39" spans="1:10" x14ac:dyDescent="0.25">
      <c r="A39" s="2" t="s">
        <v>78</v>
      </c>
      <c r="B39" s="2" t="s">
        <v>79</v>
      </c>
      <c r="D39" t="str">
        <f>IF(ISERROR(1/VLOOKUP($B39,Kraftvärmeprod!$B$1:$D$480,MATCH("Total värmeproduktion i kraftvärmeverk i kombinerad drift (GWh)",Kraftvärmeprod!$B$1:$AV$1,0),FALSE)),"Ej kraftvärme","Alternativproduktionsmetoden")</f>
        <v>Ej kraftvärme</v>
      </c>
      <c r="E39" s="269" t="str">
        <f>IF(ISERROR(1/VLOOKUP($B39,Kraftvärmeprod!$B$1:$BD$480,MATCH("Total värmeproduktion i kraftvärmeverk i kombinerad drift (GWh)",Kraftvärmeprod!$B$1:$AV$1,0),FALSE)),"",VLOOKUP($B39,'Slutlig allokering kvv'!$B$1:$BB$480,MATCH(E$1,'Slutlig allokering kvv'!$B$1:$AT$1,0),FALSE))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Borgholm Energi AB</v>
      </c>
    </row>
    <row r="40" spans="1:10" x14ac:dyDescent="0.25">
      <c r="A40" s="2" t="s">
        <v>78</v>
      </c>
      <c r="B40" s="2" t="s">
        <v>80</v>
      </c>
      <c r="D40" t="str">
        <f>IF(ISERROR(1/VLOOKUP($B40,Kraftvärmeprod!$B$1:$D$480,MATCH("Total värmeproduktion i kraftvärmeverk i kombinerad drift (GWh)",Kraftvärmeprod!$B$1:$AV$1,0),FALSE)),"Ej kraftvärme","Alternativproduktionsmetoden")</f>
        <v>Ej kraftvärme</v>
      </c>
      <c r="E40" s="269" t="str">
        <f>IF(ISERROR(1/VLOOKUP($B40,Kraftvärmeprod!$B$1:$BD$480,MATCH("Total värmeproduktion i kraftvärmeverk i kombinerad drift (GWh)",Kraftvärmeprod!$B$1:$AV$1,0),FALSE)),"",VLOOKUP($B40,'Slutlig allokering kvv'!$B$1:$BB$480,MATCH(E$1,'Slutlig allokering kvv'!$B$1:$AT$1,0),FALSE))</f>
        <v/>
      </c>
      <c r="F40" t="str">
        <f>IF(ISERROR(1/VLOOKUP($B40,Kraftvärmeprod!$B$1:$AV$480,MATCH("Producerad elenergi i kraftvärmeverk (GWh)",Kraftvärmeprod!$B$1:$AV$1,0),FALSE)),"",VLOOKUP($B40,Kraftvärmeprod!$B$1:$AV$480,MATCH("Producerad elenergi i kraftvärmeverk (GWh)",Kraftvärmeprod!$B$1:$AV$1,0),FALSE))</f>
        <v/>
      </c>
      <c r="G40" t="str">
        <f>IF(ISERROR(1/VLOOKUP($B40,Miljö!$B$1:$T$480,MATCH("Såld mängd produktionsspecifik fjärrvärme (GWh)",Miljö!$B$1:$T$1,0),FALSE)),"",VLOOKUP($B40,Miljö!$B$1:$T$480,MATCH("Såld mängd produktionsspecifik fjärrvärme (GWh)",Miljö!$B$1:$T$1,0),FALSE))</f>
        <v/>
      </c>
      <c r="J40" t="str">
        <f t="shared" si="0"/>
        <v>Borgholm Energi AB</v>
      </c>
    </row>
    <row r="41" spans="1:10" x14ac:dyDescent="0.25">
      <c r="A41" s="2" t="s">
        <v>81</v>
      </c>
      <c r="B41" s="2" t="s">
        <v>82</v>
      </c>
      <c r="D41" t="str">
        <f>IF(ISERROR(1/VLOOKUP($B41,Kraftvärmeprod!$B$1:$D$480,MATCH("Total värmeproduktion i kraftvärmeverk i kombinerad drift (GWh)",Kraftvärmeprod!$B$1:$AV$1,0),FALSE)),"Ej kraftvärme","Alternativproduktionsmetoden")</f>
        <v>Alternativproduktionsmetoden</v>
      </c>
      <c r="E41" s="269">
        <f>IF(ISERROR(1/VLOOKUP($B41,Kraftvärmeprod!$B$1:$BD$480,MATCH("Total värmeproduktion i kraftvärmeverk i kombinerad drift (GWh)",Kraftvärmeprod!$B$1:$AV$1,0),FALSE)),"",VLOOKUP($B41,'Slutlig allokering kvv'!$B$1:$BB$480,MATCH(E$1,'Slutlig allokering kvv'!$B$1:$AT$1,0),FALSE))</f>
        <v>0.6225207137567117</v>
      </c>
      <c r="F41">
        <f>IF(ISERROR(1/VLOOKUP($B41,Kraftvärmeprod!$B$1:$AV$480,MATCH("Producerad elenergi i kraftvärmeverk (GWh)",Kraftvärmeprod!$B$1:$AV$1,0),FALSE)),"",VLOOKUP($B41,Kraftvärmeprod!$B$1:$AV$480,MATCH("Producerad elenergi i kraftvärmeverk (GWh)",Kraftvärmeprod!$B$1:$AV$1,0),FALSE))</f>
        <v>37.067999999999998</v>
      </c>
      <c r="G41">
        <f>IF(ISERROR(1/VLOOKUP($B41,Miljö!$B$1:$T$480,MATCH("Såld mängd produktionsspecifik fjärrvärme (GWh)",Miljö!$B$1:$T$1,0),FALSE)),"",VLOOKUP($B41,Miljö!$B$1:$T$480,MATCH("Såld mängd produktionsspecifik fjärrvärme (GWh)",Miljö!$B$1:$T$1,0),FALSE))</f>
        <v>43.737000000000002</v>
      </c>
      <c r="J41" t="str">
        <f t="shared" si="0"/>
        <v>Borlänge Energi AB</v>
      </c>
    </row>
    <row r="42" spans="1:10" x14ac:dyDescent="0.25">
      <c r="A42" s="2" t="s">
        <v>81</v>
      </c>
      <c r="B42" s="2" t="s">
        <v>83</v>
      </c>
      <c r="D42" t="str">
        <f>IF(ISERROR(1/VLOOKUP($B42,Kraftvärmeprod!$B$1:$D$480,MATCH("Total värmeproduktion i kraftvärmeverk i kombinerad drift (GWh)",Kraftvärmeprod!$B$1:$AV$1,0),FALSE)),"Ej kraftvärme","Alternativproduktionsmetoden")</f>
        <v>Ej kraftvärme</v>
      </c>
      <c r="E42" s="269" t="str">
        <f>IF(ISERROR(1/VLOOKUP($B42,Kraftvärmeprod!$B$1:$BD$480,MATCH("Total värmeproduktion i kraftvärmeverk i kombinerad drift (GWh)",Kraftvärmeprod!$B$1:$AV$1,0),FALSE)),"",VLOOKUP($B42,'Slutlig allokering kvv'!$B$1:$BB$480,MATCH(E$1,'Slutlig allokering kvv'!$B$1:$AT$1,0),FALSE))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Borlänge Energi AB</v>
      </c>
    </row>
    <row r="43" spans="1:10" x14ac:dyDescent="0.25">
      <c r="A43" s="2" t="s">
        <v>81</v>
      </c>
      <c r="B43" s="2" t="s">
        <v>84</v>
      </c>
      <c r="D43" t="str">
        <f>IF(ISERROR(1/VLOOKUP($B43,Kraftvärmeprod!$B$1:$D$480,MATCH("Total värmeproduktion i kraftvärmeverk i kombinerad drift (GWh)",Kraftvärmeprod!$B$1:$AV$1,0),FALSE)),"Ej kraftvärme","Alternativproduktionsmetoden")</f>
        <v>Ej kraftvärme</v>
      </c>
      <c r="E43" s="269" t="str">
        <f>IF(ISERROR(1/VLOOKUP($B43,Kraftvärmeprod!$B$1:$BD$480,MATCH("Total värmeproduktion i kraftvärmeverk i kombinerad drift (GWh)",Kraftvärmeprod!$B$1:$AV$1,0),FALSE)),"",VLOOKUP($B43,'Slutlig allokering kvv'!$B$1:$BB$480,MATCH(E$1,'Slutlig allokering kvv'!$B$1:$AT$1,0),FALSE))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Borlänge Energi AB</v>
      </c>
    </row>
    <row r="44" spans="1:10" x14ac:dyDescent="0.25">
      <c r="A44" s="2" t="s">
        <v>85</v>
      </c>
      <c r="B44" s="2" t="s">
        <v>86</v>
      </c>
      <c r="D44" t="str">
        <f>IF(ISERROR(1/VLOOKUP($B44,Kraftvärmeprod!$B$1:$D$480,MATCH("Total värmeproduktion i kraftvärmeverk i kombinerad drift (GWh)",Kraftvärmeprod!$B$1:$AV$1,0),FALSE)),"Ej kraftvärme","Alternativproduktionsmetoden")</f>
        <v>Alternativproduktionsmetoden</v>
      </c>
      <c r="E44" s="269">
        <f>IF(ISERROR(1/VLOOKUP($B44,Kraftvärmeprod!$B$1:$BD$480,MATCH("Total värmeproduktion i kraftvärmeverk i kombinerad drift (GWh)",Kraftvärmeprod!$B$1:$AV$1,0),FALSE)),"",VLOOKUP($B44,'Slutlig allokering kvv'!$B$1:$BB$480,MATCH(E$1,'Slutlig allokering kvv'!$B$1:$AT$1,0),FALSE))</f>
        <v>0.67675793581960109</v>
      </c>
      <c r="F44">
        <f>IF(ISERROR(1/VLOOKUP($B44,Kraftvärmeprod!$B$1:$AV$480,MATCH("Producerad elenergi i kraftvärmeverk (GWh)",Kraftvärmeprod!$B$1:$AV$1,0),FALSE)),"",VLOOKUP($B44,Kraftvärmeprod!$B$1:$AV$480,MATCH("Producerad elenergi i kraftvärmeverk (GWh)",Kraftvärmeprod!$B$1:$AV$1,0),FALSE))</f>
        <v>97.5</v>
      </c>
      <c r="G44" t="str">
        <f>IF(ISERROR(1/VLOOKUP($B44,Miljö!$B$1:$T$480,MATCH("Såld mängd produktionsspecifik fjärrvärme (GWh)",Miljö!$B$1:$T$1,0),FALSE)),"",VLOOKUP($B44,Miljö!$B$1:$T$480,MATCH("Såld mängd produktionsspecifik fjärrvärme (GWh)",Miljö!$B$1:$T$1,0),FALSE))</f>
        <v/>
      </c>
      <c r="J44" t="str">
        <f t="shared" si="0"/>
        <v>Borås Energi och Miljö AB</v>
      </c>
    </row>
    <row r="45" spans="1:10" x14ac:dyDescent="0.25">
      <c r="A45" s="2" t="s">
        <v>85</v>
      </c>
      <c r="B45" s="2" t="s">
        <v>87</v>
      </c>
      <c r="D45" t="str">
        <f>IF(ISERROR(1/VLOOKUP($B45,Kraftvärmeprod!$B$1:$D$480,MATCH("Total värmeproduktion i kraftvärmeverk i kombinerad drift (GWh)",Kraftvärmeprod!$B$1:$AV$1,0),FALSE)),"Ej kraftvärme","Alternativproduktionsmetoden")</f>
        <v>Ej kraftvärme</v>
      </c>
      <c r="E45" s="269" t="str">
        <f>IF(ISERROR(1/VLOOKUP($B45,Kraftvärmeprod!$B$1:$BD$480,MATCH("Total värmeproduktion i kraftvärmeverk i kombinerad drift (GWh)",Kraftvärmeprod!$B$1:$AV$1,0),FALSE)),"",VLOOKUP($B45,'Slutlig allokering kvv'!$B$1:$BB$480,MATCH(E$1,'Slutlig allokering kvv'!$B$1:$AT$1,0),FALSE))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Borås Energi och Miljö AB</v>
      </c>
    </row>
    <row r="46" spans="1:10" x14ac:dyDescent="0.25">
      <c r="A46" s="2" t="s">
        <v>88</v>
      </c>
      <c r="B46" s="5" t="s">
        <v>1057</v>
      </c>
      <c r="D46" t="str">
        <f>IF(ISERROR(1/VLOOKUP($B46,Kraftvärmeprod!$B$1:$D$480,MATCH("Total värmeproduktion i kraftvärmeverk i kombinerad drift (GWh)",Kraftvärmeprod!$B$1:$AV$1,0),FALSE)),"Ej kraftvärme","Alternativproduktionsmetoden")</f>
        <v>Ej kraftvärme</v>
      </c>
      <c r="E46" s="269" t="str">
        <f>IF(ISERROR(1/VLOOKUP($B46,Kraftvärmeprod!$B$1:$BD$480,MATCH("Total värmeproduktion i kraftvärmeverk i kombinerad drift (GWh)",Kraftvärmeprod!$B$1:$AV$1,0),FALSE)),"",VLOOKUP($B46,'Slutlig allokering kvv'!$B$1:$BB$480,MATCH(E$1,'Slutlig allokering kvv'!$B$1:$AT$1,0),FALSE))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Bostadsstiftelsen Hyltebostäder</v>
      </c>
    </row>
    <row r="47" spans="1:10" x14ac:dyDescent="0.25">
      <c r="A47" s="2" t="s">
        <v>90</v>
      </c>
      <c r="B47" s="2" t="s">
        <v>91</v>
      </c>
      <c r="D47" t="str">
        <f>IF(ISERROR(1/VLOOKUP($B47,Kraftvärmeprod!$B$1:$D$480,MATCH("Total värmeproduktion i kraftvärmeverk i kombinerad drift (GWh)",Kraftvärmeprod!$B$1:$AV$1,0),FALSE)),"Ej kraftvärme","Alternativproduktionsmetoden")</f>
        <v>Ej kraftvärme</v>
      </c>
      <c r="E47" s="269" t="str">
        <f>IF(ISERROR(1/VLOOKUP($B47,Kraftvärmeprod!$B$1:$BD$480,MATCH("Total värmeproduktion i kraftvärmeverk i kombinerad drift (GWh)",Kraftvärmeprod!$B$1:$AV$1,0),FALSE)),"",VLOOKUP($B47,'Slutlig allokering kvv'!$B$1:$BB$480,MATCH(E$1,'Slutlig allokering kvv'!$B$1:$AT$1,0),FALSE))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Bromölla Fjärrvärme AB</v>
      </c>
    </row>
    <row r="48" spans="1:10" x14ac:dyDescent="0.25">
      <c r="A48" s="2" t="s">
        <v>95</v>
      </c>
      <c r="B48" s="2" t="s">
        <v>96</v>
      </c>
      <c r="D48" t="str">
        <f>IF(ISERROR(1/VLOOKUP($B48,Kraftvärmeprod!$B$1:$D$480,MATCH("Total värmeproduktion i kraftvärmeverk i kombinerad drift (GWh)",Kraftvärmeprod!$B$1:$AV$1,0),FALSE)),"Ej kraftvärme","Alternativproduktionsmetoden")</f>
        <v>Ej kraftvärme</v>
      </c>
      <c r="E48" s="269" t="str">
        <f>IF(ISERROR(1/VLOOKUP($B48,Kraftvärmeprod!$B$1:$BD$480,MATCH("Total värmeproduktion i kraftvärmeverk i kombinerad drift (GWh)",Kraftvärmeprod!$B$1:$AV$1,0),FALSE)),"",VLOOKUP($B48,'Slutlig allokering kvv'!$B$1:$BB$480,MATCH(E$1,'Slutlig allokering kvv'!$B$1:$AT$1,0),FALSE))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BTEA Energi</v>
      </c>
    </row>
    <row r="49" spans="1:10" x14ac:dyDescent="0.25">
      <c r="A49" s="2" t="s">
        <v>100</v>
      </c>
      <c r="B49" s="2" t="s">
        <v>101</v>
      </c>
      <c r="D49" t="str">
        <f>IF(ISERROR(1/VLOOKUP($B49,Kraftvärmeprod!$B$1:$D$480,MATCH("Total värmeproduktion i kraftvärmeverk i kombinerad drift (GWh)",Kraftvärmeprod!$B$1:$AV$1,0),FALSE)),"Ej kraftvärme","Alternativproduktionsmetoden")</f>
        <v>Ej kraftvärme</v>
      </c>
      <c r="E49" s="269" t="str">
        <f>IF(ISERROR(1/VLOOKUP($B49,Kraftvärmeprod!$B$1:$BD$480,MATCH("Total värmeproduktion i kraftvärmeverk i kombinerad drift (GWh)",Kraftvärmeprod!$B$1:$AV$1,0),FALSE)),"",VLOOKUP($B49,'Slutlig allokering kvv'!$B$1:$BB$480,MATCH(E$1,'Slutlig allokering kvv'!$B$1:$AT$1,0),FALSE))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C4 Energi AB</v>
      </c>
    </row>
    <row r="50" spans="1:10" x14ac:dyDescent="0.25">
      <c r="A50" s="2" t="s">
        <v>100</v>
      </c>
      <c r="B50" s="2" t="s">
        <v>102</v>
      </c>
      <c r="D50" t="str">
        <f>IF(ISERROR(1/VLOOKUP($B50,Kraftvärmeprod!$B$1:$D$480,MATCH("Total värmeproduktion i kraftvärmeverk i kombinerad drift (GWh)",Kraftvärmeprod!$B$1:$AV$1,0),FALSE)),"Ej kraftvärme","Alternativproduktionsmetoden")</f>
        <v>Alternativproduktionsmetoden</v>
      </c>
      <c r="E50" s="269">
        <f>IF(ISERROR(1/VLOOKUP($B50,Kraftvärmeprod!$B$1:$BD$480,MATCH("Total värmeproduktion i kraftvärmeverk i kombinerad drift (GWh)",Kraftvärmeprod!$B$1:$AV$1,0),FALSE)),"",VLOOKUP($B50,'Slutlig allokering kvv'!$B$1:$BB$480,MATCH(E$1,'Slutlig allokering kvv'!$B$1:$AT$1,0),FALSE))</f>
        <v>0.6019474220727129</v>
      </c>
      <c r="F50">
        <f>IF(ISERROR(1/VLOOKUP($B50,Kraftvärmeprod!$B$1:$AV$480,MATCH("Producerad elenergi i kraftvärmeverk (GWh)",Kraftvärmeprod!$B$1:$AV$1,0),FALSE)),"",VLOOKUP($B50,Kraftvärmeprod!$B$1:$AV$480,MATCH("Producerad elenergi i kraftvärmeverk (GWh)",Kraftvärmeprod!$B$1:$AV$1,0),FALSE))</f>
        <v>83.433000000000007</v>
      </c>
      <c r="G50" t="str">
        <f>IF(ISERROR(1/VLOOKUP($B50,Miljö!$B$1:$T$480,MATCH("Såld mängd produktionsspecifik fjärrvärme (GWh)",Miljö!$B$1:$T$1,0),FALSE)),"",VLOOKUP($B50,Miljö!$B$1:$T$480,MATCH("Såld mängd produktionsspecifik fjärrvärme (GWh)",Miljö!$B$1:$T$1,0),FALSE))</f>
        <v/>
      </c>
      <c r="J50" t="str">
        <f t="shared" si="0"/>
        <v>C4 Energi AB</v>
      </c>
    </row>
    <row r="51" spans="1:10" x14ac:dyDescent="0.25">
      <c r="A51" s="2" t="s">
        <v>103</v>
      </c>
      <c r="B51" s="2" t="s">
        <v>104</v>
      </c>
      <c r="D51" t="str">
        <f>IF(ISERROR(1/VLOOKUP($B51,Kraftvärmeprod!$B$1:$D$480,MATCH("Total värmeproduktion i kraftvärmeverk i kombinerad drift (GWh)",Kraftvärmeprod!$B$1:$AV$1,0),FALSE)),"Ej kraftvärme","Alternativproduktionsmetoden")</f>
        <v>Ej kraftvärme</v>
      </c>
      <c r="E51" s="269" t="str">
        <f>IF(ISERROR(1/VLOOKUP($B51,Kraftvärmeprod!$B$1:$BD$480,MATCH("Total värmeproduktion i kraftvärmeverk i kombinerad drift (GWh)",Kraftvärmeprod!$B$1:$AV$1,0),FALSE)),"",VLOOKUP($B51,'Slutlig allokering kvv'!$B$1:$BB$480,MATCH(E$1,'Slutlig allokering kvv'!$B$1:$AT$1,0),FALSE))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Dala Energi Värme AB</v>
      </c>
    </row>
    <row r="52" spans="1:10" x14ac:dyDescent="0.25">
      <c r="A52" s="2" t="s">
        <v>103</v>
      </c>
      <c r="B52" s="2" t="s">
        <v>105</v>
      </c>
      <c r="D52" t="str">
        <f>IF(ISERROR(1/VLOOKUP($B52,Kraftvärmeprod!$B$1:$D$480,MATCH("Total värmeproduktion i kraftvärmeverk i kombinerad drift (GWh)",Kraftvärmeprod!$B$1:$AV$1,0),FALSE)),"Ej kraftvärme","Alternativproduktionsmetoden")</f>
        <v>Ej kraftvärme</v>
      </c>
      <c r="E52" s="269" t="str">
        <f>IF(ISERROR(1/VLOOKUP($B52,Kraftvärmeprod!$B$1:$BD$480,MATCH("Total värmeproduktion i kraftvärmeverk i kombinerad drift (GWh)",Kraftvärmeprod!$B$1:$AV$1,0),FALSE)),"",VLOOKUP($B52,'Slutlig allokering kvv'!$B$1:$BB$480,MATCH(E$1,'Slutlig allokering kvv'!$B$1:$AT$1,0),FALSE))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Dala Energi Värme AB</v>
      </c>
    </row>
    <row r="53" spans="1:10" x14ac:dyDescent="0.25">
      <c r="A53" s="2" t="s">
        <v>106</v>
      </c>
      <c r="B53" s="2" t="s">
        <v>107</v>
      </c>
      <c r="D53" t="str">
        <f>IF(ISERROR(1/VLOOKUP($B53,Kraftvärmeprod!$B$1:$D$480,MATCH("Total värmeproduktion i kraftvärmeverk i kombinerad drift (GWh)",Kraftvärmeprod!$B$1:$AV$1,0),FALSE)),"Ej kraftvärme","Alternativproduktionsmetoden")</f>
        <v>Ej kraftvärme</v>
      </c>
      <c r="E53" s="269" t="str">
        <f>IF(ISERROR(1/VLOOKUP($B53,Kraftvärmeprod!$B$1:$BD$480,MATCH("Total värmeproduktion i kraftvärmeverk i kombinerad drift (GWh)",Kraftvärmeprod!$B$1:$AV$1,0),FALSE)),"",VLOOKUP($B53,'Slutlig allokering kvv'!$B$1:$BB$480,MATCH(E$1,'Slutlig allokering kvv'!$B$1:$AT$1,0),FALSE))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Degerfors Energi AB</v>
      </c>
    </row>
    <row r="54" spans="1:10" x14ac:dyDescent="0.25">
      <c r="A54" s="2" t="s">
        <v>106</v>
      </c>
      <c r="B54" s="2" t="s">
        <v>108</v>
      </c>
      <c r="D54" t="str">
        <f>IF(ISERROR(1/VLOOKUP($B54,Kraftvärmeprod!$B$1:$D$480,MATCH("Total värmeproduktion i kraftvärmeverk i kombinerad drift (GWh)",Kraftvärmeprod!$B$1:$AV$1,0),FALSE)),"Ej kraftvärme","Alternativproduktionsmetoden")</f>
        <v>Ej kraftvärme</v>
      </c>
      <c r="E54" s="269" t="str">
        <f>IF(ISERROR(1/VLOOKUP($B54,Kraftvärmeprod!$B$1:$BD$480,MATCH("Total värmeproduktion i kraftvärmeverk i kombinerad drift (GWh)",Kraftvärmeprod!$B$1:$AV$1,0),FALSE)),"",VLOOKUP($B54,'Slutlig allokering kvv'!$B$1:$BB$480,MATCH(E$1,'Slutlig allokering kvv'!$B$1:$AT$1,0),FALSE))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Degerfors Energi AB</v>
      </c>
    </row>
    <row r="55" spans="1:10" x14ac:dyDescent="0.25">
      <c r="A55" s="2" t="s">
        <v>106</v>
      </c>
      <c r="B55" s="2" t="s">
        <v>109</v>
      </c>
      <c r="D55" t="str">
        <f>IF(ISERROR(1/VLOOKUP($B55,Kraftvärmeprod!$B$1:$D$480,MATCH("Total värmeproduktion i kraftvärmeverk i kombinerad drift (GWh)",Kraftvärmeprod!$B$1:$AV$1,0),FALSE)),"Ej kraftvärme","Alternativproduktionsmetoden")</f>
        <v>Ej kraftvärme</v>
      </c>
      <c r="E55" s="269" t="str">
        <f>IF(ISERROR(1/VLOOKUP($B55,Kraftvärmeprod!$B$1:$BD$480,MATCH("Total värmeproduktion i kraftvärmeverk i kombinerad drift (GWh)",Kraftvärmeprod!$B$1:$AV$1,0),FALSE)),"",VLOOKUP($B55,'Slutlig allokering kvv'!$B$1:$BB$480,MATCH(E$1,'Slutlig allokering kvv'!$B$1:$AT$1,0),FALSE))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Degerfors Energi AB</v>
      </c>
    </row>
    <row r="56" spans="1:10" x14ac:dyDescent="0.25">
      <c r="A56" s="2" t="s">
        <v>106</v>
      </c>
      <c r="B56" s="2" t="s">
        <v>110</v>
      </c>
      <c r="D56" t="str">
        <f>IF(ISERROR(1/VLOOKUP($B56,Kraftvärmeprod!$B$1:$D$480,MATCH("Total värmeproduktion i kraftvärmeverk i kombinerad drift (GWh)",Kraftvärmeprod!$B$1:$AV$1,0),FALSE)),"Ej kraftvärme","Alternativproduktionsmetoden")</f>
        <v>Ej kraftvärme</v>
      </c>
      <c r="E56" s="269" t="str">
        <f>IF(ISERROR(1/VLOOKUP($B56,Kraftvärmeprod!$B$1:$BD$480,MATCH("Total värmeproduktion i kraftvärmeverk i kombinerad drift (GWh)",Kraftvärmeprod!$B$1:$AV$1,0),FALSE)),"",VLOOKUP($B56,'Slutlig allokering kvv'!$B$1:$BB$480,MATCH(E$1,'Slutlig allokering kvv'!$B$1:$AT$1,0),FALSE))</f>
        <v/>
      </c>
      <c r="F56" t="str">
        <f>IF(ISERROR(1/VLOOKUP($B56,Kraftvärmeprod!$B$1:$AV$480,MATCH("Producerad elenergi i kraftvärmeverk (GWh)",Kraftvärmeprod!$B$1:$AV$1,0),FALSE)),"",VLOOKUP($B56,Kraftvärmeprod!$B$1:$AV$480,MATCH("Producerad elenergi i kraftvärmeverk (GWh)",Kraftvärmeprod!$B$1:$AV$1,0),FALSE))</f>
        <v/>
      </c>
      <c r="G56" t="str">
        <f>IF(ISERROR(1/VLOOKUP($B56,Miljö!$B$1:$T$480,MATCH("Såld mängd produktionsspecifik fjärrvärme (GWh)",Miljö!$B$1:$T$1,0),FALSE)),"",VLOOKUP($B56,Miljö!$B$1:$T$480,MATCH("Såld mängd produktionsspecifik fjärrvärme (GWh)",Miljö!$B$1:$T$1,0),FALSE))</f>
        <v/>
      </c>
      <c r="J56" t="str">
        <f t="shared" si="0"/>
        <v>Degerfors Energi AB</v>
      </c>
    </row>
    <row r="57" spans="1:10" x14ac:dyDescent="0.25">
      <c r="A57" s="2" t="s">
        <v>111</v>
      </c>
      <c r="B57" s="2" t="s">
        <v>112</v>
      </c>
      <c r="C57" s="223" t="s">
        <v>1129</v>
      </c>
      <c r="D57" t="str">
        <f>IF(ISERROR(1/VLOOKUP($B57,Kraftvärmeprod!$B$1:$D$480,MATCH("Total värmeproduktion i kraftvärmeverk i kombinerad drift (GWh)",Kraftvärmeprod!$B$1:$AV$1,0),FALSE)),"Ej kraftvärme","Alternativproduktionsmetoden")</f>
        <v>Ej kraftvärme</v>
      </c>
      <c r="E57" s="269" t="str">
        <f>IF(ISERROR(1/VLOOKUP($B57,Kraftvärmeprod!$B$1:$BD$480,MATCH("Total värmeproduktion i kraftvärmeverk i kombinerad drift (GWh)",Kraftvärmeprod!$B$1:$AV$1,0),FALSE)),"",VLOOKUP($B57,'Slutlig allokering kvv'!$B$1:$BB$480,MATCH(E$1,'Slutlig allokering kvv'!$B$1:$AT$1,0),FALSE))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111</v>
      </c>
      <c r="B58" s="2" t="s">
        <v>113</v>
      </c>
      <c r="C58" s="223" t="s">
        <v>1129</v>
      </c>
      <c r="D58" t="str">
        <f>IF(ISERROR(1/VLOOKUP($B58,Kraftvärmeprod!$B$1:$D$480,MATCH("Total värmeproduktion i kraftvärmeverk i kombinerad drift (GWh)",Kraftvärmeprod!$B$1:$AV$1,0),FALSE)),"Ej kraftvärme","Alternativproduktionsmetoden")</f>
        <v>Ej kraftvärme</v>
      </c>
      <c r="E58" s="269" t="str">
        <f>IF(ISERROR(1/VLOOKUP($B58,Kraftvärmeprod!$B$1:$BD$480,MATCH("Total värmeproduktion i kraftvärmeverk i kombinerad drift (GWh)",Kraftvärmeprod!$B$1:$AV$1,0),FALSE)),"",VLOOKUP($B58,'Slutlig allokering kvv'!$B$1:$BB$480,MATCH(E$1,'Slutlig allokering kvv'!$B$1:$AT$1,0),FALSE))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111</v>
      </c>
      <c r="B59" s="2" t="s">
        <v>114</v>
      </c>
      <c r="C59" s="223" t="s">
        <v>1129</v>
      </c>
      <c r="D59" t="str">
        <f>IF(ISERROR(1/VLOOKUP($B59,Kraftvärmeprod!$B$1:$D$480,MATCH("Total värmeproduktion i kraftvärmeverk i kombinerad drift (GWh)",Kraftvärmeprod!$B$1:$AV$1,0),FALSE)),"Ej kraftvärme","Alternativproduktionsmetoden")</f>
        <v>Ej kraftvärme</v>
      </c>
      <c r="E59" s="269" t="str">
        <f>IF(ISERROR(1/VLOOKUP($B59,Kraftvärmeprod!$B$1:$BD$480,MATCH("Total värmeproduktion i kraftvärmeverk i kombinerad drift (GWh)",Kraftvärmeprod!$B$1:$AV$1,0),FALSE)),"",VLOOKUP($B59,'Slutlig allokering kvv'!$B$1:$BB$480,MATCH(E$1,'Slutlig allokering kvv'!$B$1:$AT$1,0),FALSE))</f>
        <v/>
      </c>
      <c r="F59" t="str">
        <f>IF(ISERROR(1/VLOOKUP($B59,Kraftvärmeprod!$B$1:$AV$480,MATCH("Producerad elenergi i kraftvärmeverk (GWh)",Kraftvärmeprod!$B$1:$AV$1,0),FALSE)),"",VLOOKUP($B59,Kraftvärmeprod!$B$1:$AV$480,MATCH("Producerad elenergi i kraftvärmeverk (GWh)",Kraftvärmeprod!$B$1:$AV$1,0),FALSE))</f>
        <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111</v>
      </c>
      <c r="B60" s="2" t="s">
        <v>115</v>
      </c>
      <c r="C60" s="223" t="s">
        <v>1129</v>
      </c>
      <c r="D60" t="str">
        <f>IF(ISERROR(1/VLOOKUP($B60,Kraftvärmeprod!$B$1:$D$480,MATCH("Total värmeproduktion i kraftvärmeverk i kombinerad drift (GWh)",Kraftvärmeprod!$B$1:$AV$1,0),FALSE)),"Ej kraftvärme","Alternativproduktionsmetoden")</f>
        <v>Ej kraftvärme</v>
      </c>
      <c r="E60" s="269" t="str">
        <f>IF(ISERROR(1/VLOOKUP($B60,Kraftvärmeprod!$B$1:$BD$480,MATCH("Total värmeproduktion i kraftvärmeverk i kombinerad drift (GWh)",Kraftvärmeprod!$B$1:$AV$1,0),FALSE)),"",VLOOKUP($B60,'Slutlig allokering kvv'!$B$1:$BB$480,MATCH(E$1,'Slutlig allokering kvv'!$B$1:$AT$1,0),FALSE))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111</v>
      </c>
      <c r="B61" s="2" t="s">
        <v>116</v>
      </c>
      <c r="C61" s="223" t="s">
        <v>1129</v>
      </c>
      <c r="D61" t="str">
        <f>IF(ISERROR(1/VLOOKUP($B61,Kraftvärmeprod!$B$1:$D$480,MATCH("Total värmeproduktion i kraftvärmeverk i kombinerad drift (GWh)",Kraftvärmeprod!$B$1:$AV$1,0),FALSE)),"Ej kraftvärme","Alternativproduktionsmetoden")</f>
        <v>Ej kraftvärme</v>
      </c>
      <c r="E61" s="269" t="str">
        <f>IF(ISERROR(1/VLOOKUP($B61,Kraftvärmeprod!$B$1:$BD$480,MATCH("Total värmeproduktion i kraftvärmeverk i kombinerad drift (GWh)",Kraftvärmeprod!$B$1:$AV$1,0),FALSE)),"",VLOOKUP($B61,'Slutlig allokering kvv'!$B$1:$BB$480,MATCH(E$1,'Slutlig allokering kvv'!$B$1:$AT$1,0),FALSE))</f>
        <v/>
      </c>
      <c r="F61" t="str">
        <f>IF(ISERROR(1/VLOOKUP($B61,Kraftvärmeprod!$B$1:$AV$480,MATCH("Producerad elenergi i kraftvärmeverk (GWh)",Kraftvärmeprod!$B$1:$AV$1,0),FALSE)),"",VLOOKUP($B61,Kraftvärmeprod!$B$1:$AV$480,MATCH("Producerad elenergi i kraftvärmeverk (GWh)",Kraftvärmeprod!$B$1:$AV$1,0),FALSE))</f>
        <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111</v>
      </c>
      <c r="B62" s="2" t="s">
        <v>117</v>
      </c>
      <c r="C62" s="223" t="s">
        <v>1129</v>
      </c>
      <c r="D62" t="str">
        <f>IF(ISERROR(1/VLOOKUP($B62,Kraftvärmeprod!$B$1:$D$480,MATCH("Total värmeproduktion i kraftvärmeverk i kombinerad drift (GWh)",Kraftvärmeprod!$B$1:$AV$1,0),FALSE)),"Ej kraftvärme","Alternativproduktionsmetoden")</f>
        <v>Alternativproduktionsmetoden</v>
      </c>
      <c r="E62" s="269">
        <f>IF(ISERROR(1/VLOOKUP($B62,Kraftvärmeprod!$B$1:$BD$480,MATCH("Total värmeproduktion i kraftvärmeverk i kombinerad drift (GWh)",Kraftvärmeprod!$B$1:$AV$1,0),FALSE)),"",VLOOKUP($B62,'Slutlig allokering kvv'!$B$1:$BB$480,MATCH(E$1,'Slutlig allokering kvv'!$B$1:$AT$1,0),FALSE))</f>
        <v>0.5831837644268244</v>
      </c>
      <c r="F62">
        <f>IF(ISERROR(1/VLOOKUP($B62,Kraftvärmeprod!$B$1:$AV$480,MATCH("Producerad elenergi i kraftvärmeverk (GWh)",Kraftvärmeprod!$B$1:$AV$1,0),FALSE)),"",VLOOKUP($B62,Kraftvärmeprod!$B$1:$AV$480,MATCH("Producerad elenergi i kraftvärmeverk (GWh)",Kraftvärmeprod!$B$1:$AV$1,0),FALSE))</f>
        <v>176.40199999999999</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111</v>
      </c>
      <c r="B63" s="2" t="s">
        <v>118</v>
      </c>
      <c r="C63" s="223" t="s">
        <v>1129</v>
      </c>
      <c r="D63" t="str">
        <f>IF(ISERROR(1/VLOOKUP($B63,Kraftvärmeprod!$B$1:$D$480,MATCH("Total värmeproduktion i kraftvärmeverk i kombinerad drift (GWh)",Kraftvärmeprod!$B$1:$AV$1,0),FALSE)),"Ej kraftvärme","Alternativproduktionsmetoden")</f>
        <v>Ej kraftvärme</v>
      </c>
      <c r="E63" s="269" t="str">
        <f>IF(ISERROR(1/VLOOKUP($B63,Kraftvärmeprod!$B$1:$BD$480,MATCH("Total värmeproduktion i kraftvärmeverk i kombinerad drift (GWh)",Kraftvärmeprod!$B$1:$AV$1,0),FALSE)),"",VLOOKUP($B63,'Slutlig allokering kvv'!$B$1:$BB$480,MATCH(E$1,'Slutlig allokering kvv'!$B$1:$AT$1,0),FALSE))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111</v>
      </c>
      <c r="B64" s="2" t="s">
        <v>119</v>
      </c>
      <c r="C64" s="223" t="s">
        <v>1129</v>
      </c>
      <c r="D64" t="str">
        <f>IF(ISERROR(1/VLOOKUP($B64,Kraftvärmeprod!$B$1:$D$480,MATCH("Total värmeproduktion i kraftvärmeverk i kombinerad drift (GWh)",Kraftvärmeprod!$B$1:$AV$1,0),FALSE)),"Ej kraftvärme","Alternativproduktionsmetoden")</f>
        <v>Ej kraftvärme</v>
      </c>
      <c r="E64" s="269" t="str">
        <f>IF(ISERROR(1/VLOOKUP($B64,Kraftvärmeprod!$B$1:$BD$480,MATCH("Total värmeproduktion i kraftvärmeverk i kombinerad drift (GWh)",Kraftvärmeprod!$B$1:$AV$1,0),FALSE)),"",VLOOKUP($B64,'Slutlig allokering kvv'!$B$1:$BB$480,MATCH(E$1,'Slutlig allokering kvv'!$B$1:$AT$1,0),FALSE))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111</v>
      </c>
      <c r="B65" s="2" t="s">
        <v>120</v>
      </c>
      <c r="C65" s="223" t="s">
        <v>1129</v>
      </c>
      <c r="D65" t="str">
        <f>IF(ISERROR(1/VLOOKUP($B65,Kraftvärmeprod!$B$1:$D$480,MATCH("Total värmeproduktion i kraftvärmeverk i kombinerad drift (GWh)",Kraftvärmeprod!$B$1:$AV$1,0),FALSE)),"Ej kraftvärme","Alternativproduktionsmetoden")</f>
        <v>Alternativproduktionsmetoden</v>
      </c>
      <c r="E65" s="269">
        <f>IF(ISERROR(1/VLOOKUP($B65,Kraftvärmeprod!$B$1:$BD$480,MATCH("Total värmeproduktion i kraftvärmeverk i kombinerad drift (GWh)",Kraftvärmeprod!$B$1:$AV$1,0),FALSE)),"",VLOOKUP($B65,'Slutlig allokering kvv'!$B$1:$BB$480,MATCH(E$1,'Slutlig allokering kvv'!$B$1:$AT$1,0),FALSE))</f>
        <v>0.49884335738892849</v>
      </c>
      <c r="F65">
        <f>IF(ISERROR(1/VLOOKUP($B65,Kraftvärmeprod!$B$1:$AV$480,MATCH("Producerad elenergi i kraftvärmeverk (GWh)",Kraftvärmeprod!$B$1:$AV$1,0),FALSE)),"",VLOOKUP($B65,Kraftvärmeprod!$B$1:$AV$480,MATCH("Producerad elenergi i kraftvärmeverk (GWh)",Kraftvärmeprod!$B$1:$AV$1,0),FALSE))</f>
        <v>904</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111</v>
      </c>
      <c r="B66" s="2" t="s">
        <v>121</v>
      </c>
      <c r="C66" s="223" t="s">
        <v>1129</v>
      </c>
      <c r="D66" t="str">
        <f>IF(ISERROR(1/VLOOKUP($B66,Kraftvärmeprod!$B$1:$D$480,MATCH("Total värmeproduktion i kraftvärmeverk i kombinerad drift (GWh)",Kraftvärmeprod!$B$1:$AV$1,0),FALSE)),"Ej kraftvärme","Alternativproduktionsmetoden")</f>
        <v>Ej kraftvärme</v>
      </c>
      <c r="E66" s="269" t="str">
        <f>IF(ISERROR(1/VLOOKUP($B66,Kraftvärmeprod!$B$1:$BD$480,MATCH("Total värmeproduktion i kraftvärmeverk i kombinerad drift (GWh)",Kraftvärmeprod!$B$1:$AV$1,0),FALSE)),"",VLOOKUP($B66,'Slutlig allokering kvv'!$B$1:$BB$480,MATCH(E$1,'Slutlig allokering kvv'!$B$1:$AT$1,0),FALSE))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111</v>
      </c>
      <c r="B67" s="2" t="s">
        <v>122</v>
      </c>
      <c r="C67" s="223" t="s">
        <v>1129</v>
      </c>
      <c r="D67" t="str">
        <f>IF(ISERROR(1/VLOOKUP($B67,Kraftvärmeprod!$B$1:$D$480,MATCH("Total värmeproduktion i kraftvärmeverk i kombinerad drift (GWh)",Kraftvärmeprod!$B$1:$AV$1,0),FALSE)),"Ej kraftvärme","Alternativproduktionsmetoden")</f>
        <v>Alternativproduktionsmetoden</v>
      </c>
      <c r="E67" s="269">
        <f>IF(ISERROR(1/VLOOKUP($B67,Kraftvärmeprod!$B$1:$BD$480,MATCH("Total värmeproduktion i kraftvärmeverk i kombinerad drift (GWh)",Kraftvärmeprod!$B$1:$AV$1,0),FALSE)),"",VLOOKUP($B67,'Slutlig allokering kvv'!$B$1:$BB$480,MATCH(E$1,'Slutlig allokering kvv'!$B$1:$AT$1,0),FALSE))</f>
        <v>0.4875164155005382</v>
      </c>
      <c r="F67">
        <f>IF(ISERROR(1/VLOOKUP($B67,Kraftvärmeprod!$B$1:$AV$480,MATCH("Producerad elenergi i kraftvärmeverk (GWh)",Kraftvärmeprod!$B$1:$AV$1,0),FALSE)),"",VLOOKUP($B67,Kraftvärmeprod!$B$1:$AV$480,MATCH("Producerad elenergi i kraftvärmeverk (GWh)",Kraftvärmeprod!$B$1:$AV$1,0),FALSE))</f>
        <v>340</v>
      </c>
      <c r="G67" t="str">
        <f>IF(ISERROR(1/VLOOKUP($B67,Miljö!$B$1:$T$480,MATCH("Såld mängd produktionsspecifik fjärrvärme (GWh)",Miljö!$B$1:$T$1,0),FALSE)),"",VLOOKUP($B67,Miljö!$B$1:$T$480,MATCH("Såld mängd produktionsspecifik fjärrvärme (GWh)",Miljö!$B$1:$T$1,0),FALSE))</f>
        <v/>
      </c>
      <c r="J67" t="str">
        <f t="shared" ref="J67:J130" si="1">A67</f>
        <v>E.ON Värme Sverige AB</v>
      </c>
    </row>
    <row r="68" spans="1:10" x14ac:dyDescent="0.25">
      <c r="A68" s="2" t="s">
        <v>111</v>
      </c>
      <c r="B68" s="2" t="s">
        <v>123</v>
      </c>
      <c r="C68" s="223" t="s">
        <v>1129</v>
      </c>
      <c r="D68" t="str">
        <f>IF(ISERROR(1/VLOOKUP($B68,Kraftvärmeprod!$B$1:$D$480,MATCH("Total värmeproduktion i kraftvärmeverk i kombinerad drift (GWh)",Kraftvärmeprod!$B$1:$AV$1,0),FALSE)),"Ej kraftvärme","Alternativproduktionsmetoden")</f>
        <v>Ej kraftvärme</v>
      </c>
      <c r="E68" s="269" t="str">
        <f>IF(ISERROR(1/VLOOKUP($B68,Kraftvärmeprod!$B$1:$BD$480,MATCH("Total värmeproduktion i kraftvärmeverk i kombinerad drift (GWh)",Kraftvärmeprod!$B$1:$AV$1,0),FALSE)),"",VLOOKUP($B68,'Slutlig allokering kvv'!$B$1:$BB$480,MATCH(E$1,'Slutlig allokering kvv'!$B$1:$AT$1,0),FALSE))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111</v>
      </c>
      <c r="B69" s="2" t="s">
        <v>124</v>
      </c>
      <c r="C69" s="223" t="s">
        <v>1129</v>
      </c>
      <c r="D69" t="str">
        <f>IF(ISERROR(1/VLOOKUP($B69,Kraftvärmeprod!$B$1:$D$480,MATCH("Total värmeproduktion i kraftvärmeverk i kombinerad drift (GWh)",Kraftvärmeprod!$B$1:$AV$1,0),FALSE)),"Ej kraftvärme","Alternativproduktionsmetoden")</f>
        <v>Ej kraftvärme</v>
      </c>
      <c r="E69" s="269" t="str">
        <f>IF(ISERROR(1/VLOOKUP($B69,Kraftvärmeprod!$B$1:$BD$480,MATCH("Total värmeproduktion i kraftvärmeverk i kombinerad drift (GWh)",Kraftvärmeprod!$B$1:$AV$1,0),FALSE)),"",VLOOKUP($B69,'Slutlig allokering kvv'!$B$1:$BB$480,MATCH(E$1,'Slutlig allokering kvv'!$B$1:$AT$1,0),FALSE))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111</v>
      </c>
      <c r="B70" s="2" t="s">
        <v>125</v>
      </c>
      <c r="C70" s="223" t="s">
        <v>1129</v>
      </c>
      <c r="D70" t="str">
        <f>IF(ISERROR(1/VLOOKUP($B70,Kraftvärmeprod!$B$1:$D$480,MATCH("Total värmeproduktion i kraftvärmeverk i kombinerad drift (GWh)",Kraftvärmeprod!$B$1:$AV$1,0),FALSE)),"Ej kraftvärme","Alternativproduktionsmetoden")</f>
        <v>Ej kraftvärme</v>
      </c>
      <c r="E70" s="269" t="str">
        <f>IF(ISERROR(1/VLOOKUP($B70,Kraftvärmeprod!$B$1:$BD$480,MATCH("Total värmeproduktion i kraftvärmeverk i kombinerad drift (GWh)",Kraftvärmeprod!$B$1:$AV$1,0),FALSE)),"",VLOOKUP($B70,'Slutlig allokering kvv'!$B$1:$BB$480,MATCH(E$1,'Slutlig allokering kvv'!$B$1:$AT$1,0),FALSE))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111</v>
      </c>
      <c r="B71" s="2" t="s">
        <v>126</v>
      </c>
      <c r="C71" s="223" t="s">
        <v>1129</v>
      </c>
      <c r="D71" t="str">
        <f>IF(ISERROR(1/VLOOKUP($B71,Kraftvärmeprod!$B$1:$D$480,MATCH("Total värmeproduktion i kraftvärmeverk i kombinerad drift (GWh)",Kraftvärmeprod!$B$1:$AV$1,0),FALSE)),"Ej kraftvärme","Alternativproduktionsmetoden")</f>
        <v>Ej kraftvärme</v>
      </c>
      <c r="E71" s="269" t="str">
        <f>IF(ISERROR(1/VLOOKUP($B71,Kraftvärmeprod!$B$1:$BD$480,MATCH("Total värmeproduktion i kraftvärmeverk i kombinerad drift (GWh)",Kraftvärmeprod!$B$1:$AV$1,0),FALSE)),"",VLOOKUP($B71,'Slutlig allokering kvv'!$B$1:$BB$480,MATCH(E$1,'Slutlig allokering kvv'!$B$1:$AT$1,0),FALSE))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E.ON Värme Sverige AB</v>
      </c>
    </row>
    <row r="72" spans="1:10" x14ac:dyDescent="0.25">
      <c r="A72" s="2" t="s">
        <v>111</v>
      </c>
      <c r="B72" s="2" t="s">
        <v>127</v>
      </c>
      <c r="C72" s="223" t="s">
        <v>1129</v>
      </c>
      <c r="D72" t="str">
        <f>IF(ISERROR(1/VLOOKUP($B72,Kraftvärmeprod!$B$1:$D$480,MATCH("Total värmeproduktion i kraftvärmeverk i kombinerad drift (GWh)",Kraftvärmeprod!$B$1:$AV$1,0),FALSE)),"Ej kraftvärme","Alternativproduktionsmetoden")</f>
        <v>Ej kraftvärme</v>
      </c>
      <c r="E72" s="269" t="str">
        <f>IF(ISERROR(1/VLOOKUP($B72,Kraftvärmeprod!$B$1:$BD$480,MATCH("Total värmeproduktion i kraftvärmeverk i kombinerad drift (GWh)",Kraftvärmeprod!$B$1:$AV$1,0),FALSE)),"",VLOOKUP($B72,'Slutlig allokering kvv'!$B$1:$BB$480,MATCH(E$1,'Slutlig allokering kvv'!$B$1:$AT$1,0),FALSE))</f>
        <v/>
      </c>
      <c r="F72" t="str">
        <f>IF(ISERROR(1/VLOOKUP($B72,Kraftvärmeprod!$B$1:$AV$480,MATCH("Producerad elenergi i kraftvärmeverk (GWh)",Kraftvärmeprod!$B$1:$AV$1,0),FALSE)),"",VLOOKUP($B72,Kraftvärmeprod!$B$1:$AV$480,MATCH("Producerad elenergi i kraftvärmeverk (GWh)",Kraftvärmeprod!$B$1:$AV$1,0),FALSE))</f>
        <v/>
      </c>
      <c r="G72" t="str">
        <f>IF(ISERROR(1/VLOOKUP($B72,Miljö!$B$1:$T$480,MATCH("Såld mängd produktionsspecifik fjärrvärme (GWh)",Miljö!$B$1:$T$1,0),FALSE)),"",VLOOKUP($B72,Miljö!$B$1:$T$480,MATCH("Såld mängd produktionsspecifik fjärrvärme (GWh)",Miljö!$B$1:$T$1,0),FALSE))</f>
        <v/>
      </c>
      <c r="J72" t="str">
        <f t="shared" si="1"/>
        <v>E.ON Värme Sverige AB</v>
      </c>
    </row>
    <row r="73" spans="1:10" x14ac:dyDescent="0.25">
      <c r="A73" s="2" t="s">
        <v>111</v>
      </c>
      <c r="B73" s="2" t="s">
        <v>128</v>
      </c>
      <c r="C73" s="223" t="s">
        <v>1129</v>
      </c>
      <c r="D73" t="str">
        <f>IF(ISERROR(1/VLOOKUP($B73,Kraftvärmeprod!$B$1:$D$480,MATCH("Total värmeproduktion i kraftvärmeverk i kombinerad drift (GWh)",Kraftvärmeprod!$B$1:$AV$1,0),FALSE)),"Ej kraftvärme","Alternativproduktionsmetoden")</f>
        <v>Ej kraftvärme</v>
      </c>
      <c r="E73" s="269" t="str">
        <f>IF(ISERROR(1/VLOOKUP($B73,Kraftvärmeprod!$B$1:$BD$480,MATCH("Total värmeproduktion i kraftvärmeverk i kombinerad drift (GWh)",Kraftvärmeprod!$B$1:$AV$1,0),FALSE)),"",VLOOKUP($B73,'Slutlig allokering kvv'!$B$1:$BB$480,MATCH(E$1,'Slutlig allokering kvv'!$B$1:$AT$1,0),FALSE))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E.ON Värme Sverige AB</v>
      </c>
    </row>
    <row r="74" spans="1:10" x14ac:dyDescent="0.25">
      <c r="A74" s="2" t="s">
        <v>111</v>
      </c>
      <c r="B74" s="2" t="s">
        <v>129</v>
      </c>
      <c r="C74" s="223" t="s">
        <v>1129</v>
      </c>
      <c r="D74" t="str">
        <f>IF(ISERROR(1/VLOOKUP($B74,Kraftvärmeprod!$B$1:$D$480,MATCH("Total värmeproduktion i kraftvärmeverk i kombinerad drift (GWh)",Kraftvärmeprod!$B$1:$AV$1,0),FALSE)),"Ej kraftvärme","Alternativproduktionsmetoden")</f>
        <v>Ej kraftvärme</v>
      </c>
      <c r="E74" s="269" t="str">
        <f>IF(ISERROR(1/VLOOKUP($B74,Kraftvärmeprod!$B$1:$BD$480,MATCH("Total värmeproduktion i kraftvärmeverk i kombinerad drift (GWh)",Kraftvärmeprod!$B$1:$AV$1,0),FALSE)),"",VLOOKUP($B74,'Slutlig allokering kvv'!$B$1:$BB$480,MATCH(E$1,'Slutlig allokering kvv'!$B$1:$AT$1,0),FALSE))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E.ON Värme Sverige AB</v>
      </c>
    </row>
    <row r="75" spans="1:10" x14ac:dyDescent="0.25">
      <c r="A75" s="2" t="s">
        <v>111</v>
      </c>
      <c r="B75" s="2" t="s">
        <v>130</v>
      </c>
      <c r="C75" s="223" t="s">
        <v>1129</v>
      </c>
      <c r="D75" t="str">
        <f>IF(ISERROR(1/VLOOKUP($B75,Kraftvärmeprod!$B$1:$D$480,MATCH("Total värmeproduktion i kraftvärmeverk i kombinerad drift (GWh)",Kraftvärmeprod!$B$1:$AV$1,0),FALSE)),"Ej kraftvärme","Alternativproduktionsmetoden")</f>
        <v>Ej kraftvärme</v>
      </c>
      <c r="E75" s="269" t="str">
        <f>IF(ISERROR(1/VLOOKUP($B75,Kraftvärmeprod!$B$1:$BD$480,MATCH("Total värmeproduktion i kraftvärmeverk i kombinerad drift (GWh)",Kraftvärmeprod!$B$1:$AV$1,0),FALSE)),"",VLOOKUP($B75,'Slutlig allokering kvv'!$B$1:$BB$480,MATCH(E$1,'Slutlig allokering kvv'!$B$1:$AT$1,0),FALSE))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E.ON Värme Sverige AB</v>
      </c>
    </row>
    <row r="76" spans="1:10" x14ac:dyDescent="0.25">
      <c r="A76" s="2" t="s">
        <v>111</v>
      </c>
      <c r="B76" s="2" t="s">
        <v>131</v>
      </c>
      <c r="C76" s="223" t="s">
        <v>1129</v>
      </c>
      <c r="D76" t="str">
        <f>IF(ISERROR(1/VLOOKUP($B76,Kraftvärmeprod!$B$1:$D$480,MATCH("Total värmeproduktion i kraftvärmeverk i kombinerad drift (GWh)",Kraftvärmeprod!$B$1:$AV$1,0),FALSE)),"Ej kraftvärme","Alternativproduktionsmetoden")</f>
        <v>Ej kraftvärme</v>
      </c>
      <c r="E76" s="269" t="str">
        <f>IF(ISERROR(1/VLOOKUP($B76,Kraftvärmeprod!$B$1:$BD$480,MATCH("Total värmeproduktion i kraftvärmeverk i kombinerad drift (GWh)",Kraftvärmeprod!$B$1:$AV$1,0),FALSE)),"",VLOOKUP($B76,'Slutlig allokering kvv'!$B$1:$BB$480,MATCH(E$1,'Slutlig allokering kvv'!$B$1:$AT$1,0),FALSE))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E.ON Värme Sverige AB</v>
      </c>
    </row>
    <row r="77" spans="1:10" x14ac:dyDescent="0.25">
      <c r="A77" s="2" t="s">
        <v>111</v>
      </c>
      <c r="B77" s="2" t="s">
        <v>132</v>
      </c>
      <c r="C77" s="223" t="s">
        <v>1129</v>
      </c>
      <c r="D77" t="str">
        <f>IF(ISERROR(1/VLOOKUP($B77,Kraftvärmeprod!$B$1:$D$480,MATCH("Total värmeproduktion i kraftvärmeverk i kombinerad drift (GWh)",Kraftvärmeprod!$B$1:$AV$1,0),FALSE)),"Ej kraftvärme","Alternativproduktionsmetoden")</f>
        <v>Ej kraftvärme</v>
      </c>
      <c r="E77" s="269" t="str">
        <f>IF(ISERROR(1/VLOOKUP($B77,Kraftvärmeprod!$B$1:$BD$480,MATCH("Total värmeproduktion i kraftvärmeverk i kombinerad drift (GWh)",Kraftvärmeprod!$B$1:$AV$1,0),FALSE)),"",VLOOKUP($B77,'Slutlig allokering kvv'!$B$1:$BB$480,MATCH(E$1,'Slutlig allokering kvv'!$B$1:$AT$1,0),FALSE))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E.ON Värme Sverige AB</v>
      </c>
    </row>
    <row r="78" spans="1:10" x14ac:dyDescent="0.25">
      <c r="A78" s="2" t="s">
        <v>133</v>
      </c>
      <c r="B78" s="2" t="s">
        <v>134</v>
      </c>
      <c r="D78" t="str">
        <f>IF(ISERROR(1/VLOOKUP($B78,Kraftvärmeprod!$B$1:$D$480,MATCH("Total värmeproduktion i kraftvärmeverk i kombinerad drift (GWh)",Kraftvärmeprod!$B$1:$AV$1,0),FALSE)),"Ej kraftvärme","Alternativproduktionsmetoden")</f>
        <v>Ej kraftvärme</v>
      </c>
      <c r="E78" s="269" t="str">
        <f>IF(ISERROR(1/VLOOKUP($B78,Kraftvärmeprod!$B$1:$BD$480,MATCH("Total värmeproduktion i kraftvärmeverk i kombinerad drift (GWh)",Kraftvärmeprod!$B$1:$AV$1,0),FALSE)),"",VLOOKUP($B78,'Slutlig allokering kvv'!$B$1:$BB$480,MATCH(E$1,'Slutlig allokering kvv'!$B$1:$AT$1,0),FALSE))</f>
        <v/>
      </c>
      <c r="F78" t="str">
        <f>IF(ISERROR(1/VLOOKUP($B78,Kraftvärmeprod!$B$1:$AV$480,MATCH("Producerad elenergi i kraftvärmeverk (GWh)",Kraftvärmeprod!$B$1:$AV$1,0),FALSE)),"",VLOOKUP($B78,Kraftvärmeprod!$B$1:$AV$480,MATCH("Producerad elenergi i kraftvärmeverk (GWh)",Kraftvärmeprod!$B$1:$AV$1,0),FALSE))</f>
        <v/>
      </c>
      <c r="G78" t="str">
        <f>IF(ISERROR(1/VLOOKUP($B78,Miljö!$B$1:$T$480,MATCH("Såld mängd produktionsspecifik fjärrvärme (GWh)",Miljö!$B$1:$T$1,0),FALSE)),"",VLOOKUP($B78,Miljö!$B$1:$T$480,MATCH("Såld mängd produktionsspecifik fjärrvärme (GWh)",Miljö!$B$1:$T$1,0),FALSE))</f>
        <v/>
      </c>
      <c r="J78" t="str">
        <f t="shared" si="1"/>
        <v>Eda Energi AB</v>
      </c>
    </row>
    <row r="79" spans="1:10" x14ac:dyDescent="0.25">
      <c r="A79" s="2" t="s">
        <v>135</v>
      </c>
      <c r="B79" s="2" t="s">
        <v>136</v>
      </c>
      <c r="D79" t="str">
        <f>IF(ISERROR(1/VLOOKUP($B79,Kraftvärmeprod!$B$1:$D$480,MATCH("Total värmeproduktion i kraftvärmeverk i kombinerad drift (GWh)",Kraftvärmeprod!$B$1:$AV$1,0),FALSE)),"Ej kraftvärme","Alternativproduktionsmetoden")</f>
        <v>Alternativproduktionsmetoden</v>
      </c>
      <c r="E79" s="269">
        <f>IF(ISERROR(1/VLOOKUP($B79,Kraftvärmeprod!$B$1:$BD$480,MATCH("Total värmeproduktion i kraftvärmeverk i kombinerad drift (GWh)",Kraftvärmeprod!$B$1:$AV$1,0),FALSE)),"",VLOOKUP($B79,'Slutlig allokering kvv'!$B$1:$BB$480,MATCH(E$1,'Slutlig allokering kvv'!$B$1:$AT$1,0),FALSE))</f>
        <v>0.73051716393566035</v>
      </c>
      <c r="F79">
        <f>IF(ISERROR(1/VLOOKUP($B79,Kraftvärmeprod!$B$1:$AV$480,MATCH("Producerad elenergi i kraftvärmeverk (GWh)",Kraftvärmeprod!$B$1:$AV$1,0),FALSE)),"",VLOOKUP($B79,Kraftvärmeprod!$B$1:$AV$480,MATCH("Producerad elenergi i kraftvärmeverk (GWh)",Kraftvärmeprod!$B$1:$AV$1,0),FALSE))</f>
        <v>11.635</v>
      </c>
      <c r="G79" t="str">
        <f>IF(ISERROR(1/VLOOKUP($B79,Miljö!$B$1:$T$480,MATCH("Såld mängd produktionsspecifik fjärrvärme (GWh)",Miljö!$B$1:$T$1,0),FALSE)),"",VLOOKUP($B79,Miljö!$B$1:$T$480,MATCH("Såld mängd produktionsspecifik fjärrvärme (GWh)",Miljö!$B$1:$T$1,0),FALSE))</f>
        <v/>
      </c>
      <c r="J79" t="str">
        <f t="shared" si="1"/>
        <v>Eksjö Energi AB</v>
      </c>
    </row>
    <row r="80" spans="1:10" x14ac:dyDescent="0.25">
      <c r="A80" s="2" t="s">
        <v>135</v>
      </c>
      <c r="B80" s="2" t="s">
        <v>137</v>
      </c>
      <c r="D80" t="str">
        <f>IF(ISERROR(1/VLOOKUP($B80,Kraftvärmeprod!$B$1:$D$480,MATCH("Total värmeproduktion i kraftvärmeverk i kombinerad drift (GWh)",Kraftvärmeprod!$B$1:$AV$1,0),FALSE)),"Ej kraftvärme","Alternativproduktionsmetoden")</f>
        <v>Ej kraftvärme</v>
      </c>
      <c r="E80" s="269" t="str">
        <f>IF(ISERROR(1/VLOOKUP($B80,Kraftvärmeprod!$B$1:$BD$480,MATCH("Total värmeproduktion i kraftvärmeverk i kombinerad drift (GWh)",Kraftvärmeprod!$B$1:$AV$1,0),FALSE)),"",VLOOKUP($B80,'Slutlig allokering kvv'!$B$1:$BB$480,MATCH(E$1,'Slutlig allokering kvv'!$B$1:$AT$1,0),FALSE))</f>
        <v/>
      </c>
      <c r="F80" t="str">
        <f>IF(ISERROR(1/VLOOKUP($B80,Kraftvärmeprod!$B$1:$AV$480,MATCH("Producerad elenergi i kraftvärmeverk (GWh)",Kraftvärmeprod!$B$1:$AV$1,0),FALSE)),"",VLOOKUP($B80,Kraftvärmeprod!$B$1:$AV$480,MATCH("Producerad elenergi i kraftvärmeverk (GWh)",Kraftvärmeprod!$B$1:$AV$1,0),FALSE))</f>
        <v/>
      </c>
      <c r="G80" t="str">
        <f>IF(ISERROR(1/VLOOKUP($B80,Miljö!$B$1:$T$480,MATCH("Såld mängd produktionsspecifik fjärrvärme (GWh)",Miljö!$B$1:$T$1,0),FALSE)),"",VLOOKUP($B80,Miljö!$B$1:$T$480,MATCH("Såld mängd produktionsspecifik fjärrvärme (GWh)",Miljö!$B$1:$T$1,0),FALSE))</f>
        <v/>
      </c>
      <c r="J80" t="str">
        <f t="shared" si="1"/>
        <v>Eksjö Energi AB</v>
      </c>
    </row>
    <row r="81" spans="1:10" x14ac:dyDescent="0.25">
      <c r="A81" s="2" t="s">
        <v>135</v>
      </c>
      <c r="B81" s="2" t="s">
        <v>138</v>
      </c>
      <c r="D81" t="str">
        <f>IF(ISERROR(1/VLOOKUP($B81,Kraftvärmeprod!$B$1:$D$480,MATCH("Total värmeproduktion i kraftvärmeverk i kombinerad drift (GWh)",Kraftvärmeprod!$B$1:$AV$1,0),FALSE)),"Ej kraftvärme","Alternativproduktionsmetoden")</f>
        <v>Ej kraftvärme</v>
      </c>
      <c r="E81" s="269" t="str">
        <f>IF(ISERROR(1/VLOOKUP($B81,Kraftvärmeprod!$B$1:$BD$480,MATCH("Total värmeproduktion i kraftvärmeverk i kombinerad drift (GWh)",Kraftvärmeprod!$B$1:$AV$1,0),FALSE)),"",VLOOKUP($B81,'Slutlig allokering kvv'!$B$1:$BB$480,MATCH(E$1,'Slutlig allokering kvv'!$B$1:$AT$1,0),FALSE))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Eksjö Energi AB</v>
      </c>
    </row>
    <row r="82" spans="1:10" x14ac:dyDescent="0.25">
      <c r="A82" s="2" t="s">
        <v>139</v>
      </c>
      <c r="B82" s="2" t="s">
        <v>140</v>
      </c>
      <c r="D82" t="str">
        <f>IF(ISERROR(1/VLOOKUP($B82,Kraftvärmeprod!$B$1:$D$480,MATCH("Total värmeproduktion i kraftvärmeverk i kombinerad drift (GWh)",Kraftvärmeprod!$B$1:$AV$1,0),FALSE)),"Ej kraftvärme","Alternativproduktionsmetoden")</f>
        <v>Ej kraftvärme</v>
      </c>
      <c r="E82" s="269" t="str">
        <f>IF(ISERROR(1/VLOOKUP($B82,Kraftvärmeprod!$B$1:$BD$480,MATCH("Total värmeproduktion i kraftvärmeverk i kombinerad drift (GWh)",Kraftvärmeprod!$B$1:$AV$1,0),FALSE)),"",VLOOKUP($B82,'Slutlig allokering kvv'!$B$1:$BB$480,MATCH(E$1,'Slutlig allokering kvv'!$B$1:$AT$1,0),FALSE))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Eksta Bostads AB</v>
      </c>
    </row>
    <row r="83" spans="1:10" x14ac:dyDescent="0.25">
      <c r="A83" s="2" t="s">
        <v>141</v>
      </c>
      <c r="B83" s="2" t="s">
        <v>142</v>
      </c>
      <c r="D83" t="str">
        <f>IF(ISERROR(1/VLOOKUP($B83,Kraftvärmeprod!$B$1:$D$480,MATCH("Total värmeproduktion i kraftvärmeverk i kombinerad drift (GWh)",Kraftvärmeprod!$B$1:$AV$1,0),FALSE)),"Ej kraftvärme","Alternativproduktionsmetoden")</f>
        <v>Ej kraftvärme</v>
      </c>
      <c r="E83" s="269" t="str">
        <f>IF(ISERROR(1/VLOOKUP($B83,Kraftvärmeprod!$B$1:$BD$480,MATCH("Total värmeproduktion i kraftvärmeverk i kombinerad drift (GWh)",Kraftvärmeprod!$B$1:$AV$1,0),FALSE)),"",VLOOKUP($B83,'Slutlig allokering kvv'!$B$1:$BB$480,MATCH(E$1,'Slutlig allokering kvv'!$B$1:$AT$1,0),FALSE))</f>
        <v/>
      </c>
      <c r="F83" t="str">
        <f>IF(ISERROR(1/VLOOKUP($B83,Kraftvärmeprod!$B$1:$AV$480,MATCH("Producerad elenergi i kraftvärmeverk (GWh)",Kraftvärmeprod!$B$1:$AV$1,0),FALSE)),"",VLOOKUP($B83,Kraftvärmeprod!$B$1:$AV$480,MATCH("Producerad elenergi i kraftvärmeverk (GWh)",Kraftvärmeprod!$B$1:$AV$1,0),FALSE))</f>
        <v/>
      </c>
      <c r="G83" t="str">
        <f>IF(ISERROR(1/VLOOKUP($B83,Miljö!$B$1:$T$480,MATCH("Såld mängd produktionsspecifik fjärrvärme (GWh)",Miljö!$B$1:$T$1,0),FALSE)),"",VLOOKUP($B83,Miljö!$B$1:$T$480,MATCH("Såld mängd produktionsspecifik fjärrvärme (GWh)",Miljö!$B$1:$T$1,0),FALSE))</f>
        <v/>
      </c>
      <c r="J83" t="str">
        <f t="shared" si="1"/>
        <v>Elektra Värme AB</v>
      </c>
    </row>
    <row r="84" spans="1:10" x14ac:dyDescent="0.25">
      <c r="A84" s="2" t="s">
        <v>141</v>
      </c>
      <c r="B84" s="2" t="s">
        <v>143</v>
      </c>
      <c r="D84" t="str">
        <f>IF(ISERROR(1/VLOOKUP($B84,Kraftvärmeprod!$B$1:$D$480,MATCH("Total värmeproduktion i kraftvärmeverk i kombinerad drift (GWh)",Kraftvärmeprod!$B$1:$AV$1,0),FALSE)),"Ej kraftvärme","Alternativproduktionsmetoden")</f>
        <v>Ej kraftvärme</v>
      </c>
      <c r="E84" s="269" t="str">
        <f>IF(ISERROR(1/VLOOKUP($B84,Kraftvärmeprod!$B$1:$BD$480,MATCH("Total värmeproduktion i kraftvärmeverk i kombinerad drift (GWh)",Kraftvärmeprod!$B$1:$AV$1,0),FALSE)),"",VLOOKUP($B84,'Slutlig allokering kvv'!$B$1:$BB$480,MATCH(E$1,'Slutlig allokering kvv'!$B$1:$AT$1,0),FALSE))</f>
        <v/>
      </c>
      <c r="F84" t="str">
        <f>IF(ISERROR(1/VLOOKUP($B84,Kraftvärmeprod!$B$1:$AV$480,MATCH("Producerad elenergi i kraftvärmeverk (GWh)",Kraftvärmeprod!$B$1:$AV$1,0),FALSE)),"",VLOOKUP($B84,Kraftvärmeprod!$B$1:$AV$480,MATCH("Producerad elenergi i kraftvärmeverk (GWh)",Kraftvärmeprod!$B$1:$AV$1,0),FALSE))</f>
        <v/>
      </c>
      <c r="G84" t="str">
        <f>IF(ISERROR(1/VLOOKUP($B84,Miljö!$B$1:$T$480,MATCH("Såld mängd produktionsspecifik fjärrvärme (GWh)",Miljö!$B$1:$T$1,0),FALSE)),"",VLOOKUP($B84,Miljö!$B$1:$T$480,MATCH("Såld mängd produktionsspecifik fjärrvärme (GWh)",Miljö!$B$1:$T$1,0),FALSE))</f>
        <v/>
      </c>
      <c r="J84" t="str">
        <f t="shared" si="1"/>
        <v>Elektra Värme AB</v>
      </c>
    </row>
    <row r="85" spans="1:10" x14ac:dyDescent="0.25">
      <c r="A85" s="2" t="s">
        <v>144</v>
      </c>
      <c r="B85" s="2" t="s">
        <v>145</v>
      </c>
      <c r="D85" t="str">
        <f>IF(ISERROR(1/VLOOKUP($B85,Kraftvärmeprod!$B$1:$D$480,MATCH("Total värmeproduktion i kraftvärmeverk i kombinerad drift (GWh)",Kraftvärmeprod!$B$1:$AV$1,0),FALSE)),"Ej kraftvärme","Alternativproduktionsmetoden")</f>
        <v>Ej kraftvärme</v>
      </c>
      <c r="E85" s="269" t="str">
        <f>IF(ISERROR(1/VLOOKUP($B85,Kraftvärmeprod!$B$1:$BD$480,MATCH("Total värmeproduktion i kraftvärmeverk i kombinerad drift (GWh)",Kraftvärmeprod!$B$1:$AV$1,0),FALSE)),"",VLOOKUP($B85,'Slutlig allokering kvv'!$B$1:$BB$480,MATCH(E$1,'Slutlig allokering kvv'!$B$1:$AT$1,0),FALSE))</f>
        <v/>
      </c>
      <c r="F85" t="str">
        <f>IF(ISERROR(1/VLOOKUP($B85,Kraftvärmeprod!$B$1:$AV$480,MATCH("Producerad elenergi i kraftvärmeverk (GWh)",Kraftvärmeprod!$B$1:$AV$1,0),FALSE)),"",VLOOKUP($B85,Kraftvärmeprod!$B$1:$AV$480,MATCH("Producerad elenergi i kraftvärmeverk (GWh)",Kraftvärmeprod!$B$1:$AV$1,0),FALSE))</f>
        <v/>
      </c>
      <c r="G85" t="str">
        <f>IF(ISERROR(1/VLOOKUP($B85,Miljö!$B$1:$T$480,MATCH("Såld mängd produktionsspecifik fjärrvärme (GWh)",Miljö!$B$1:$T$1,0),FALSE)),"",VLOOKUP($B85,Miljö!$B$1:$T$480,MATCH("Såld mängd produktionsspecifik fjärrvärme (GWh)",Miljö!$B$1:$T$1,0),FALSE))</f>
        <v/>
      </c>
      <c r="J85" t="str">
        <f t="shared" si="1"/>
        <v>Emmaboda Energi &amp; Miljö AB</v>
      </c>
    </row>
    <row r="86" spans="1:10" x14ac:dyDescent="0.25">
      <c r="A86" s="2" t="s">
        <v>146</v>
      </c>
      <c r="B86" s="2" t="s">
        <v>147</v>
      </c>
      <c r="D86" t="str">
        <f>IF(ISERROR(1/VLOOKUP($B86,Kraftvärmeprod!$B$1:$D$480,MATCH("Total värmeproduktion i kraftvärmeverk i kombinerad drift (GWh)",Kraftvärmeprod!$B$1:$AV$1,0),FALSE)),"Ej kraftvärme","Alternativproduktionsmetoden")</f>
        <v>Alternativproduktionsmetoden</v>
      </c>
      <c r="E86" s="269">
        <f>IF(ISERROR(1/VLOOKUP($B86,Kraftvärmeprod!$B$1:$BD$480,MATCH("Total värmeproduktion i kraftvärmeverk i kombinerad drift (GWh)",Kraftvärmeprod!$B$1:$AV$1,0),FALSE)),"",VLOOKUP($B86,'Slutlig allokering kvv'!$B$1:$BB$480,MATCH(E$1,'Slutlig allokering kvv'!$B$1:$AT$1,0),FALSE))</f>
        <v>0.60860905024311185</v>
      </c>
      <c r="F86">
        <f>IF(ISERROR(1/VLOOKUP($B86,Kraftvärmeprod!$B$1:$AV$480,MATCH("Producerad elenergi i kraftvärmeverk (GWh)",Kraftvärmeprod!$B$1:$AV$1,0),FALSE)),"",VLOOKUP($B86,Kraftvärmeprod!$B$1:$AV$480,MATCH("Producerad elenergi i kraftvärmeverk (GWh)",Kraftvärmeprod!$B$1:$AV$1,0),FALSE))</f>
        <v>53</v>
      </c>
      <c r="G86" t="str">
        <f>IF(ISERROR(1/VLOOKUP($B86,Miljö!$B$1:$T$480,MATCH("Såld mängd produktionsspecifik fjärrvärme (GWh)",Miljö!$B$1:$T$1,0),FALSE)),"",VLOOKUP($B86,Miljö!$B$1:$T$480,MATCH("Såld mängd produktionsspecifik fjärrvärme (GWh)",Miljö!$B$1:$T$1,0),FALSE))</f>
        <v/>
      </c>
      <c r="J86" t="str">
        <f t="shared" si="1"/>
        <v>Ena Energi AB</v>
      </c>
    </row>
    <row r="87" spans="1:10" x14ac:dyDescent="0.25">
      <c r="A87" s="2" t="s">
        <v>148</v>
      </c>
      <c r="B87" s="2" t="s">
        <v>149</v>
      </c>
      <c r="D87" t="str">
        <f>IF(ISERROR(1/VLOOKUP($B87,Kraftvärmeprod!$B$1:$D$480,MATCH("Total värmeproduktion i kraftvärmeverk i kombinerad drift (GWh)",Kraftvärmeprod!$B$1:$AV$1,0),FALSE)),"Ej kraftvärme","Alternativproduktionsmetoden")</f>
        <v>Alternativproduktionsmetoden</v>
      </c>
      <c r="E87" s="269">
        <f>IF(ISERROR(1/VLOOKUP($B87,Kraftvärmeprod!$B$1:$BD$480,MATCH("Total värmeproduktion i kraftvärmeverk i kombinerad drift (GWh)",Kraftvärmeprod!$B$1:$AV$1,0),FALSE)),"",VLOOKUP($B87,'Slutlig allokering kvv'!$B$1:$BB$480,MATCH(E$1,'Slutlig allokering kvv'!$B$1:$AT$1,0),FALSE))</f>
        <v>0.54370963383237958</v>
      </c>
      <c r="F87">
        <f>IF(ISERROR(1/VLOOKUP($B87,Kraftvärmeprod!$B$1:$AV$480,MATCH("Producerad elenergi i kraftvärmeverk (GWh)",Kraftvärmeprod!$B$1:$AV$1,0),FALSE)),"",VLOOKUP($B87,Kraftvärmeprod!$B$1:$AV$480,MATCH("Producerad elenergi i kraftvärmeverk (GWh)",Kraftvärmeprod!$B$1:$AV$1,0),FALSE))</f>
        <v>163</v>
      </c>
      <c r="G87" t="str">
        <f>IF(ISERROR(1/VLOOKUP($B87,Miljö!$B$1:$T$480,MATCH("Såld mängd produktionsspecifik fjärrvärme (GWh)",Miljö!$B$1:$T$1,0),FALSE)),"",VLOOKUP($B87,Miljö!$B$1:$T$480,MATCH("Såld mängd produktionsspecifik fjärrvärme (GWh)",Miljö!$B$1:$T$1,0),FALSE))</f>
        <v/>
      </c>
      <c r="J87" t="str">
        <f t="shared" si="1"/>
        <v>Eskilstuna Energi &amp; Miljö AB</v>
      </c>
    </row>
    <row r="88" spans="1:10" x14ac:dyDescent="0.25">
      <c r="A88" s="2" t="s">
        <v>148</v>
      </c>
      <c r="B88" s="2" t="s">
        <v>150</v>
      </c>
      <c r="D88" t="str">
        <f>IF(ISERROR(1/VLOOKUP($B88,Kraftvärmeprod!$B$1:$D$480,MATCH("Total värmeproduktion i kraftvärmeverk i kombinerad drift (GWh)",Kraftvärmeprod!$B$1:$AV$1,0),FALSE)),"Ej kraftvärme","Alternativproduktionsmetoden")</f>
        <v>Ej kraftvärme</v>
      </c>
      <c r="E88" s="269" t="str">
        <f>IF(ISERROR(1/VLOOKUP($B88,Kraftvärmeprod!$B$1:$BD$480,MATCH("Total värmeproduktion i kraftvärmeverk i kombinerad drift (GWh)",Kraftvärmeprod!$B$1:$AV$1,0),FALSE)),"",VLOOKUP($B88,'Slutlig allokering kvv'!$B$1:$BB$480,MATCH(E$1,'Slutlig allokering kvv'!$B$1:$AT$1,0),FALSE))</f>
        <v/>
      </c>
      <c r="F88" t="str">
        <f>IF(ISERROR(1/VLOOKUP($B88,Kraftvärmeprod!$B$1:$AV$480,MATCH("Producerad elenergi i kraftvärmeverk (GWh)",Kraftvärmeprod!$B$1:$AV$1,0),FALSE)),"",VLOOKUP($B88,Kraftvärmeprod!$B$1:$AV$480,MATCH("Producerad elenergi i kraftvärmeverk (GWh)",Kraftvärmeprod!$B$1:$AV$1,0),FALSE))</f>
        <v/>
      </c>
      <c r="G88" t="str">
        <f>IF(ISERROR(1/VLOOKUP($B88,Miljö!$B$1:$T$480,MATCH("Såld mängd produktionsspecifik fjärrvärme (GWh)",Miljö!$B$1:$T$1,0),FALSE)),"",VLOOKUP($B88,Miljö!$B$1:$T$480,MATCH("Såld mängd produktionsspecifik fjärrvärme (GWh)",Miljö!$B$1:$T$1,0),FALSE))</f>
        <v/>
      </c>
      <c r="J88" t="str">
        <f t="shared" si="1"/>
        <v>Eskilstuna Energi &amp; Miljö AB</v>
      </c>
    </row>
    <row r="89" spans="1:10" x14ac:dyDescent="0.25">
      <c r="A89" s="2" t="s">
        <v>148</v>
      </c>
      <c r="B89" s="2" t="s">
        <v>151</v>
      </c>
      <c r="D89" t="str">
        <f>IF(ISERROR(1/VLOOKUP($B89,Kraftvärmeprod!$B$1:$D$480,MATCH("Total värmeproduktion i kraftvärmeverk i kombinerad drift (GWh)",Kraftvärmeprod!$B$1:$AV$1,0),FALSE)),"Ej kraftvärme","Alternativproduktionsmetoden")</f>
        <v>Ej kraftvärme</v>
      </c>
      <c r="E89" s="269" t="str">
        <f>IF(ISERROR(1/VLOOKUP($B89,Kraftvärmeprod!$B$1:$BD$480,MATCH("Total värmeproduktion i kraftvärmeverk i kombinerad drift (GWh)",Kraftvärmeprod!$B$1:$AV$1,0),FALSE)),"",VLOOKUP($B89,'Slutlig allokering kvv'!$B$1:$BB$480,MATCH(E$1,'Slutlig allokering kvv'!$B$1:$AT$1,0),FALSE))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Eskilstuna Energi &amp; Miljö AB</v>
      </c>
    </row>
    <row r="90" spans="1:10" x14ac:dyDescent="0.25">
      <c r="A90" s="2" t="s">
        <v>152</v>
      </c>
      <c r="B90" s="2" t="s">
        <v>153</v>
      </c>
      <c r="D90" t="str">
        <f>IF(ISERROR(1/VLOOKUP($B90,Kraftvärmeprod!$B$1:$D$480,MATCH("Total värmeproduktion i kraftvärmeverk i kombinerad drift (GWh)",Kraftvärmeprod!$B$1:$AV$1,0),FALSE)),"Ej kraftvärme","Alternativproduktionsmetoden")</f>
        <v>Alternativproduktionsmetoden</v>
      </c>
      <c r="E90" s="269">
        <f>IF(ISERROR(1/VLOOKUP($B90,Kraftvärmeprod!$B$1:$BD$480,MATCH("Total värmeproduktion i kraftvärmeverk i kombinerad drift (GWh)",Kraftvärmeprod!$B$1:$AV$1,0),FALSE)),"",VLOOKUP($B90,'Slutlig allokering kvv'!$B$1:$BB$480,MATCH(E$1,'Slutlig allokering kvv'!$B$1:$AT$1,0),FALSE))</f>
        <v>0.75353784130336399</v>
      </c>
      <c r="F90">
        <f>IF(ISERROR(1/VLOOKUP($B90,Kraftvärmeprod!$B$1:$AV$480,MATCH("Producerad elenergi i kraftvärmeverk (GWh)",Kraftvärmeprod!$B$1:$AV$1,0),FALSE)),"",VLOOKUP($B90,Kraftvärmeprod!$B$1:$AV$480,MATCH("Producerad elenergi i kraftvärmeverk (GWh)",Kraftvärmeprod!$B$1:$AV$1,0),FALSE))</f>
        <v>11.5</v>
      </c>
      <c r="G90" t="str">
        <f>IF(ISERROR(1/VLOOKUP($B90,Miljö!$B$1:$T$480,MATCH("Såld mängd produktionsspecifik fjärrvärme (GWh)",Miljö!$B$1:$T$1,0),FALSE)),"",VLOOKUP($B90,Miljö!$B$1:$T$480,MATCH("Såld mängd produktionsspecifik fjärrvärme (GWh)",Miljö!$B$1:$T$1,0),FALSE))</f>
        <v/>
      </c>
      <c r="J90" t="str">
        <f t="shared" si="1"/>
        <v>Falbygdens Energi AB</v>
      </c>
    </row>
    <row r="91" spans="1:10" x14ac:dyDescent="0.25">
      <c r="A91" s="2" t="s">
        <v>152</v>
      </c>
      <c r="B91" s="2" t="s">
        <v>154</v>
      </c>
      <c r="D91" t="str">
        <f>IF(ISERROR(1/VLOOKUP($B91,Kraftvärmeprod!$B$1:$D$480,MATCH("Total värmeproduktion i kraftvärmeverk i kombinerad drift (GWh)",Kraftvärmeprod!$B$1:$AV$1,0),FALSE)),"Ej kraftvärme","Alternativproduktionsmetoden")</f>
        <v>Ej kraftvärme</v>
      </c>
      <c r="E91" s="269" t="str">
        <f>IF(ISERROR(1/VLOOKUP($B91,Kraftvärmeprod!$B$1:$BD$480,MATCH("Total värmeproduktion i kraftvärmeverk i kombinerad drift (GWh)",Kraftvärmeprod!$B$1:$AV$1,0),FALSE)),"",VLOOKUP($B91,'Slutlig allokering kvv'!$B$1:$BB$480,MATCH(E$1,'Slutlig allokering kvv'!$B$1:$AT$1,0),FALSE))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Falbygdens Energi AB</v>
      </c>
    </row>
    <row r="92" spans="1:10" x14ac:dyDescent="0.25">
      <c r="A92" s="2" t="s">
        <v>152</v>
      </c>
      <c r="B92" s="2" t="s">
        <v>155</v>
      </c>
      <c r="D92" t="str">
        <f>IF(ISERROR(1/VLOOKUP($B92,Kraftvärmeprod!$B$1:$D$480,MATCH("Total värmeproduktion i kraftvärmeverk i kombinerad drift (GWh)",Kraftvärmeprod!$B$1:$AV$1,0),FALSE)),"Ej kraftvärme","Alternativproduktionsmetoden")</f>
        <v>Ej kraftvärme</v>
      </c>
      <c r="E92" s="269" t="str">
        <f>IF(ISERROR(1/VLOOKUP($B92,Kraftvärmeprod!$B$1:$BD$480,MATCH("Total värmeproduktion i kraftvärmeverk i kombinerad drift (GWh)",Kraftvärmeprod!$B$1:$AV$1,0),FALSE)),"",VLOOKUP($B92,'Slutlig allokering kvv'!$B$1:$BB$480,MATCH(E$1,'Slutlig allokering kvv'!$B$1:$AT$1,0),FALSE))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Falbygdens Energi AB</v>
      </c>
    </row>
    <row r="93" spans="1:10" x14ac:dyDescent="0.25">
      <c r="A93" s="2" t="s">
        <v>156</v>
      </c>
      <c r="B93" s="2" t="s">
        <v>157</v>
      </c>
      <c r="D93" t="str">
        <f>IF(ISERROR(1/VLOOKUP($B93,Kraftvärmeprod!$B$1:$D$480,MATCH("Total värmeproduktion i kraftvärmeverk i kombinerad drift (GWh)",Kraftvärmeprod!$B$1:$AV$1,0),FALSE)),"Ej kraftvärme","Alternativproduktionsmetoden")</f>
        <v>Ej kraftvärme</v>
      </c>
      <c r="E93" s="269" t="str">
        <f>IF(ISERROR(1/VLOOKUP($B93,Kraftvärmeprod!$B$1:$BD$480,MATCH("Total värmeproduktion i kraftvärmeverk i kombinerad drift (GWh)",Kraftvärmeprod!$B$1:$AV$1,0),FALSE)),"",VLOOKUP($B93,'Slutlig allokering kvv'!$B$1:$BB$480,MATCH(E$1,'Slutlig allokering kvv'!$B$1:$AT$1,0),FALSE))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Falkenberg Energi AB</v>
      </c>
    </row>
    <row r="94" spans="1:10" x14ac:dyDescent="0.25">
      <c r="A94" s="2" t="s">
        <v>156</v>
      </c>
      <c r="B94" s="2" t="s">
        <v>158</v>
      </c>
      <c r="D94" t="str">
        <f>IF(ISERROR(1/VLOOKUP($B94,Kraftvärmeprod!$B$1:$D$480,MATCH("Total värmeproduktion i kraftvärmeverk i kombinerad drift (GWh)",Kraftvärmeprod!$B$1:$AV$1,0),FALSE)),"Ej kraftvärme","Alternativproduktionsmetoden")</f>
        <v>Ej kraftvärme</v>
      </c>
      <c r="E94" s="269" t="str">
        <f>IF(ISERROR(1/VLOOKUP($B94,Kraftvärmeprod!$B$1:$BD$480,MATCH("Total värmeproduktion i kraftvärmeverk i kombinerad drift (GWh)",Kraftvärmeprod!$B$1:$AV$1,0),FALSE)),"",VLOOKUP($B94,'Slutlig allokering kvv'!$B$1:$BB$480,MATCH(E$1,'Slutlig allokering kvv'!$B$1:$AT$1,0),FALSE))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Falkenberg Energi AB</v>
      </c>
    </row>
    <row r="95" spans="1:10" x14ac:dyDescent="0.25">
      <c r="A95" s="2" t="s">
        <v>156</v>
      </c>
      <c r="B95" s="2" t="s">
        <v>159</v>
      </c>
      <c r="D95" t="str">
        <f>IF(ISERROR(1/VLOOKUP($B95,Kraftvärmeprod!$B$1:$D$480,MATCH("Total värmeproduktion i kraftvärmeverk i kombinerad drift (GWh)",Kraftvärmeprod!$B$1:$AV$1,0),FALSE)),"Ej kraftvärme","Alternativproduktionsmetoden")</f>
        <v>Ej kraftvärme</v>
      </c>
      <c r="E95" s="269" t="str">
        <f>IF(ISERROR(1/VLOOKUP($B95,Kraftvärmeprod!$B$1:$BD$480,MATCH("Total värmeproduktion i kraftvärmeverk i kombinerad drift (GWh)",Kraftvärmeprod!$B$1:$AV$1,0),FALSE)),"",VLOOKUP($B95,'Slutlig allokering kvv'!$B$1:$BB$480,MATCH(E$1,'Slutlig allokering kvv'!$B$1:$AT$1,0),FALSE))</f>
        <v/>
      </c>
      <c r="F95" t="str">
        <f>IF(ISERROR(1/VLOOKUP($B95,Kraftvärmeprod!$B$1:$AV$480,MATCH("Producerad elenergi i kraftvärmeverk (GWh)",Kraftvärmeprod!$B$1:$AV$1,0),FALSE)),"",VLOOKUP($B95,Kraftvärmeprod!$B$1:$AV$480,MATCH("Producerad elenergi i kraftvärmeverk (GWh)",Kraftvärmeprod!$B$1:$AV$1,0),FALSE))</f>
        <v/>
      </c>
      <c r="G95" t="str">
        <f>IF(ISERROR(1/VLOOKUP($B95,Miljö!$B$1:$T$480,MATCH("Såld mängd produktionsspecifik fjärrvärme (GWh)",Miljö!$B$1:$T$1,0),FALSE)),"",VLOOKUP($B95,Miljö!$B$1:$T$480,MATCH("Såld mängd produktionsspecifik fjärrvärme (GWh)",Miljö!$B$1:$T$1,0),FALSE))</f>
        <v/>
      </c>
      <c r="J95" t="str">
        <f t="shared" si="1"/>
        <v>Falkenberg Energi AB</v>
      </c>
    </row>
    <row r="96" spans="1:10" x14ac:dyDescent="0.25">
      <c r="A96" s="2" t="s">
        <v>160</v>
      </c>
      <c r="B96" s="2" t="s">
        <v>161</v>
      </c>
      <c r="D96" t="str">
        <f>IF(ISERROR(1/VLOOKUP($B96,Kraftvärmeprod!$B$1:$D$480,MATCH("Total värmeproduktion i kraftvärmeverk i kombinerad drift (GWh)",Kraftvärmeprod!$B$1:$AV$1,0),FALSE)),"Ej kraftvärme","Alternativproduktionsmetoden")</f>
        <v>Ej kraftvärme</v>
      </c>
      <c r="E96" s="269" t="str">
        <f>IF(ISERROR(1/VLOOKUP($B96,Kraftvärmeprod!$B$1:$BD$480,MATCH("Total värmeproduktion i kraftvärmeverk i kombinerad drift (GWh)",Kraftvärmeprod!$B$1:$AV$1,0),FALSE)),"",VLOOKUP($B96,'Slutlig allokering kvv'!$B$1:$BB$480,MATCH(E$1,'Slutlig allokering kvv'!$B$1:$AT$1,0),FALSE))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Falu Energi &amp; Vatten AB</v>
      </c>
    </row>
    <row r="97" spans="1:10" x14ac:dyDescent="0.25">
      <c r="A97" s="2" t="s">
        <v>160</v>
      </c>
      <c r="B97" s="2" t="s">
        <v>162</v>
      </c>
      <c r="D97" t="str">
        <f>IF(ISERROR(1/VLOOKUP($B97,Kraftvärmeprod!$B$1:$D$480,MATCH("Total värmeproduktion i kraftvärmeverk i kombinerad drift (GWh)",Kraftvärmeprod!$B$1:$AV$1,0),FALSE)),"Ej kraftvärme","Alternativproduktionsmetoden")</f>
        <v>Alternativproduktionsmetoden</v>
      </c>
      <c r="E97" s="269">
        <f>IF(ISERROR(1/VLOOKUP($B97,Kraftvärmeprod!$B$1:$BD$480,MATCH("Total värmeproduktion i kraftvärmeverk i kombinerad drift (GWh)",Kraftvärmeprod!$B$1:$AV$1,0),FALSE)),"",VLOOKUP($B97,'Slutlig allokering kvv'!$B$1:$BB$480,MATCH(E$1,'Slutlig allokering kvv'!$B$1:$AT$1,0),FALSE))</f>
        <v>0.55907517220622871</v>
      </c>
      <c r="F97">
        <f>IF(ISERROR(1/VLOOKUP($B97,Kraftvärmeprod!$B$1:$AV$480,MATCH("Producerad elenergi i kraftvärmeverk (GWh)",Kraftvärmeprod!$B$1:$AV$1,0),FALSE)),"",VLOOKUP($B97,Kraftvärmeprod!$B$1:$AV$480,MATCH("Producerad elenergi i kraftvärmeverk (GWh)",Kraftvärmeprod!$B$1:$AV$1,0),FALSE))</f>
        <v>77.3</v>
      </c>
      <c r="G97" t="str">
        <f>IF(ISERROR(1/VLOOKUP($B97,Miljö!$B$1:$T$480,MATCH("Såld mängd produktionsspecifik fjärrvärme (GWh)",Miljö!$B$1:$T$1,0),FALSE)),"",VLOOKUP($B97,Miljö!$B$1:$T$480,MATCH("Såld mängd produktionsspecifik fjärrvärme (GWh)",Miljö!$B$1:$T$1,0),FALSE))</f>
        <v/>
      </c>
      <c r="J97" t="str">
        <f t="shared" si="1"/>
        <v>Falu Energi &amp; Vatten AB</v>
      </c>
    </row>
    <row r="98" spans="1:10" x14ac:dyDescent="0.25">
      <c r="A98" s="2" t="s">
        <v>160</v>
      </c>
      <c r="B98" s="2" t="s">
        <v>163</v>
      </c>
      <c r="D98" t="str">
        <f>IF(ISERROR(1/VLOOKUP($B98,Kraftvärmeprod!$B$1:$D$480,MATCH("Total värmeproduktion i kraftvärmeverk i kombinerad drift (GWh)",Kraftvärmeprod!$B$1:$AV$1,0),FALSE)),"Ej kraftvärme","Alternativproduktionsmetoden")</f>
        <v>Ej kraftvärme</v>
      </c>
      <c r="E98" s="269" t="str">
        <f>IF(ISERROR(1/VLOOKUP($B98,Kraftvärmeprod!$B$1:$BD$480,MATCH("Total värmeproduktion i kraftvärmeverk i kombinerad drift (GWh)",Kraftvärmeprod!$B$1:$AV$1,0),FALSE)),"",VLOOKUP($B98,'Slutlig allokering kvv'!$B$1:$BB$480,MATCH(E$1,'Slutlig allokering kvv'!$B$1:$AT$1,0),FALSE))</f>
        <v/>
      </c>
      <c r="F98" t="str">
        <f>IF(ISERROR(1/VLOOKUP($B98,Kraftvärmeprod!$B$1:$AV$480,MATCH("Producerad elenergi i kraftvärmeverk (GWh)",Kraftvärmeprod!$B$1:$AV$1,0),FALSE)),"",VLOOKUP($B98,Kraftvärmeprod!$B$1:$AV$480,MATCH("Producerad elenergi i kraftvärmeverk (GWh)",Kraftvärmeprod!$B$1:$AV$1,0),FALSE))</f>
        <v/>
      </c>
      <c r="G98" t="str">
        <f>IF(ISERROR(1/VLOOKUP($B98,Miljö!$B$1:$T$480,MATCH("Såld mängd produktionsspecifik fjärrvärme (GWh)",Miljö!$B$1:$T$1,0),FALSE)),"",VLOOKUP($B98,Miljö!$B$1:$T$480,MATCH("Såld mängd produktionsspecifik fjärrvärme (GWh)",Miljö!$B$1:$T$1,0),FALSE))</f>
        <v/>
      </c>
      <c r="J98" t="str">
        <f t="shared" si="1"/>
        <v>Falu Energi &amp; Vatten AB</v>
      </c>
    </row>
    <row r="99" spans="1:10" x14ac:dyDescent="0.25">
      <c r="A99" s="2" t="s">
        <v>160</v>
      </c>
      <c r="B99" s="2" t="s">
        <v>164</v>
      </c>
      <c r="D99" t="str">
        <f>IF(ISERROR(1/VLOOKUP($B99,Kraftvärmeprod!$B$1:$D$480,MATCH("Total värmeproduktion i kraftvärmeverk i kombinerad drift (GWh)",Kraftvärmeprod!$B$1:$AV$1,0),FALSE)),"Ej kraftvärme","Alternativproduktionsmetoden")</f>
        <v>Ej kraftvärme</v>
      </c>
      <c r="E99" s="269" t="str">
        <f>IF(ISERROR(1/VLOOKUP($B99,Kraftvärmeprod!$B$1:$BD$480,MATCH("Total värmeproduktion i kraftvärmeverk i kombinerad drift (GWh)",Kraftvärmeprod!$B$1:$AV$1,0),FALSE)),"",VLOOKUP($B99,'Slutlig allokering kvv'!$B$1:$BB$480,MATCH(E$1,'Slutlig allokering kvv'!$B$1:$AT$1,0),FALSE))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Falu Energi &amp; Vatten AB</v>
      </c>
    </row>
    <row r="100" spans="1:10" x14ac:dyDescent="0.25">
      <c r="A100" s="2" t="s">
        <v>165</v>
      </c>
      <c r="B100" s="2" t="s">
        <v>166</v>
      </c>
      <c r="D100" t="str">
        <f>IF(ISERROR(1/VLOOKUP($B100,Kraftvärmeprod!$B$1:$D$480,MATCH("Total värmeproduktion i kraftvärmeverk i kombinerad drift (GWh)",Kraftvärmeprod!$B$1:$AV$1,0),FALSE)),"Ej kraftvärme","Alternativproduktionsmetoden")</f>
        <v>Ej kraftvärme</v>
      </c>
      <c r="E100" s="269" t="str">
        <f>IF(ISERROR(1/VLOOKUP($B100,Kraftvärmeprod!$B$1:$BD$480,MATCH("Total värmeproduktion i kraftvärmeverk i kombinerad drift (GWh)",Kraftvärmeprod!$B$1:$AV$1,0),FALSE)),"",VLOOKUP($B100,'Slutlig allokering kvv'!$B$1:$BB$480,MATCH(E$1,'Slutlig allokering kvv'!$B$1:$AT$1,0),FALSE))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Finspångs Tekniska Verk AB</v>
      </c>
    </row>
    <row r="101" spans="1:10" x14ac:dyDescent="0.25">
      <c r="A101" s="2" t="s">
        <v>169</v>
      </c>
      <c r="B101" s="2" t="s">
        <v>168</v>
      </c>
      <c r="D101" t="str">
        <f>IF(ISERROR(1/VLOOKUP($B101,Kraftvärmeprod!$B$1:$D$480,MATCH("Total värmeproduktion i kraftvärmeverk i kombinerad drift (GWh)",Kraftvärmeprod!$B$1:$AV$1,0),FALSE)),"Ej kraftvärme","Alternativproduktionsmetoden")</f>
        <v>Ej kraftvärme</v>
      </c>
      <c r="E101" s="269" t="str">
        <f>IF(ISERROR(1/VLOOKUP($B101,Kraftvärmeprod!$B$1:$BD$480,MATCH("Total värmeproduktion i kraftvärmeverk i kombinerad drift (GWh)",Kraftvärmeprod!$B$1:$AV$1,0),FALSE)),"",VLOOKUP($B101,'Slutlig allokering kvv'!$B$1:$BB$480,MATCH(E$1,'Slutlig allokering kvv'!$B$1:$AT$1,0),FALSE))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Fjärrvärme Osby AB</v>
      </c>
    </row>
    <row r="102" spans="1:10" x14ac:dyDescent="0.25">
      <c r="A102" s="2" t="s">
        <v>174</v>
      </c>
      <c r="B102" s="2" t="s">
        <v>171</v>
      </c>
      <c r="D102" t="str">
        <f>IF(ISERROR(1/VLOOKUP($B102,Kraftvärmeprod!$B$1:$D$480,MATCH("Total värmeproduktion i kraftvärmeverk i kombinerad drift (GWh)",Kraftvärmeprod!$B$1:$AV$1,0),FALSE)),"Ej kraftvärme","Alternativproduktionsmetoden")</f>
        <v>Ej kraftvärme</v>
      </c>
      <c r="E102" s="269" t="str">
        <f>IF(ISERROR(1/VLOOKUP($B102,Kraftvärmeprod!$B$1:$BD$480,MATCH("Total värmeproduktion i kraftvärmeverk i kombinerad drift (GWh)",Kraftvärmeprod!$B$1:$AV$1,0),FALSE)),"",VLOOKUP($B102,'Slutlig allokering kvv'!$B$1:$BB$480,MATCH(E$1,'Slutlig allokering kvv'!$B$1:$AT$1,0),FALSE))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Forshaga Energi AB</v>
      </c>
    </row>
    <row r="103" spans="1:10" x14ac:dyDescent="0.25">
      <c r="A103" s="2" t="s">
        <v>175</v>
      </c>
      <c r="B103" s="2" t="s">
        <v>176</v>
      </c>
      <c r="D103" t="str">
        <f>IF(ISERROR(1/VLOOKUP($B103,Kraftvärmeprod!$B$1:$D$480,MATCH("Total värmeproduktion i kraftvärmeverk i kombinerad drift (GWh)",Kraftvärmeprod!$B$1:$AV$1,0),FALSE)),"Ej kraftvärme","Alternativproduktionsmetoden")</f>
        <v>Ej kraftvärme</v>
      </c>
      <c r="E103" s="269" t="str">
        <f>IF(ISERROR(1/VLOOKUP($B103,Kraftvärmeprod!$B$1:$BD$480,MATCH("Total värmeproduktion i kraftvärmeverk i kombinerad drift (GWh)",Kraftvärmeprod!$B$1:$AV$1,0),FALSE)),"",VLOOKUP($B103,'Slutlig allokering kvv'!$B$1:$BB$480,MATCH(E$1,'Slutlig allokering kvv'!$B$1:$AT$1,0),FALSE))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Fortum Värme,  AB s.m. Stockholms stad</v>
      </c>
    </row>
    <row r="104" spans="1:10" x14ac:dyDescent="0.25">
      <c r="A104" s="2" t="s">
        <v>175</v>
      </c>
      <c r="B104" s="2" t="s">
        <v>177</v>
      </c>
      <c r="D104" t="str">
        <f>IF(ISERROR(1/VLOOKUP($B104,Kraftvärmeprod!$B$1:$D$480,MATCH("Total värmeproduktion i kraftvärmeverk i kombinerad drift (GWh)",Kraftvärmeprod!$B$1:$AV$1,0),FALSE)),"Ej kraftvärme","Alternativproduktionsmetoden")</f>
        <v>Ej kraftvärme</v>
      </c>
      <c r="E104" s="269" t="str">
        <f>IF(ISERROR(1/VLOOKUP($B104,Kraftvärmeprod!$B$1:$BD$480,MATCH("Total värmeproduktion i kraftvärmeverk i kombinerad drift (GWh)",Kraftvärmeprod!$B$1:$AV$1,0),FALSE)),"",VLOOKUP($B104,'Slutlig allokering kvv'!$B$1:$BB$480,MATCH(E$1,'Slutlig allokering kvv'!$B$1:$AT$1,0),FALSE))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Fortum Värme,  AB s.m. Stockholms stad</v>
      </c>
    </row>
    <row r="105" spans="1:10" x14ac:dyDescent="0.25">
      <c r="A105" s="2" t="s">
        <v>175</v>
      </c>
      <c r="B105" s="2" t="s">
        <v>178</v>
      </c>
      <c r="D105" t="str">
        <f>IF(ISERROR(1/VLOOKUP($B105,Kraftvärmeprod!$B$1:$D$480,MATCH("Total värmeproduktion i kraftvärmeverk i kombinerad drift (GWh)",Kraftvärmeprod!$B$1:$AV$1,0),FALSE)),"Ej kraftvärme","Alternativproduktionsmetoden")</f>
        <v>Ej kraftvärme</v>
      </c>
      <c r="E105" s="269" t="str">
        <f>IF(ISERROR(1/VLOOKUP($B105,Kraftvärmeprod!$B$1:$BD$480,MATCH("Total värmeproduktion i kraftvärmeverk i kombinerad drift (GWh)",Kraftvärmeprod!$B$1:$AV$1,0),FALSE)),"",VLOOKUP($B105,'Slutlig allokering kvv'!$B$1:$BB$480,MATCH(E$1,'Slutlig allokering kvv'!$B$1:$AT$1,0),FALSE))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Fortum Värme,  AB s.m. Stockholms stad</v>
      </c>
    </row>
    <row r="106" spans="1:10" x14ac:dyDescent="0.25">
      <c r="A106" s="2" t="s">
        <v>175</v>
      </c>
      <c r="B106" s="2" t="s">
        <v>179</v>
      </c>
      <c r="D106" t="str">
        <f>IF(ISERROR(1/VLOOKUP($B106,Kraftvärmeprod!$B$1:$D$480,MATCH("Total värmeproduktion i kraftvärmeverk i kombinerad drift (GWh)",Kraftvärmeprod!$B$1:$AV$1,0),FALSE)),"Ej kraftvärme","Alternativproduktionsmetoden")</f>
        <v>Alternativproduktionsmetoden</v>
      </c>
      <c r="E106" s="269">
        <f>IF(ISERROR(1/VLOOKUP($B106,Kraftvärmeprod!$B$1:$BD$480,MATCH("Total värmeproduktion i kraftvärmeverk i kombinerad drift (GWh)",Kraftvärmeprod!$B$1:$AV$1,0),FALSE)),"",VLOOKUP($B106,'Slutlig allokering kvv'!$B$1:$BB$480,MATCH(E$1,'Slutlig allokering kvv'!$B$1:$AT$1,0),FALSE))</f>
        <v>0.477905811955606</v>
      </c>
      <c r="F106">
        <f>IF(ISERROR(1/VLOOKUP($B106,Kraftvärmeprod!$B$1:$AV$480,MATCH("Producerad elenergi i kraftvärmeverk (GWh)",Kraftvärmeprod!$B$1:$AV$1,0),FALSE)),"",VLOOKUP($B106,Kraftvärmeprod!$B$1:$AV$480,MATCH("Producerad elenergi i kraftvärmeverk (GWh)",Kraftvärmeprod!$B$1:$AV$1,0),FALSE))</f>
        <v>1179.9849999999999</v>
      </c>
      <c r="G106">
        <f>IF(ISERROR(1/VLOOKUP($B106,Miljö!$B$1:$T$480,MATCH("Såld mängd produktionsspecifik fjärrvärme (GWh)",Miljö!$B$1:$T$1,0),FALSE)),"",VLOOKUP($B106,Miljö!$B$1:$T$480,MATCH("Såld mängd produktionsspecifik fjärrvärme (GWh)",Miljö!$B$1:$T$1,0),FALSE))</f>
        <v>608.26700000000005</v>
      </c>
      <c r="J106" t="str">
        <f t="shared" si="1"/>
        <v>Fortum Värme,  AB s.m. Stockholms stad</v>
      </c>
    </row>
    <row r="107" spans="1:10" x14ac:dyDescent="0.25">
      <c r="A107" s="2" t="s">
        <v>175</v>
      </c>
      <c r="B107" s="2" t="s">
        <v>180</v>
      </c>
      <c r="D107" t="str">
        <f>IF(ISERROR(1/VLOOKUP($B107,Kraftvärmeprod!$B$1:$D$480,MATCH("Total värmeproduktion i kraftvärmeverk i kombinerad drift (GWh)",Kraftvärmeprod!$B$1:$AV$1,0),FALSE)),"Ej kraftvärme","Alternativproduktionsmetoden")</f>
        <v>Ej kraftvärme</v>
      </c>
      <c r="E107" s="269" t="str">
        <f>IF(ISERROR(1/VLOOKUP($B107,Kraftvärmeprod!$B$1:$BD$480,MATCH("Total värmeproduktion i kraftvärmeverk i kombinerad drift (GWh)",Kraftvärmeprod!$B$1:$AV$1,0),FALSE)),"",VLOOKUP($B107,'Slutlig allokering kvv'!$B$1:$BB$480,MATCH(E$1,'Slutlig allokering kvv'!$B$1:$AT$1,0),FALSE))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Fortum Värme,  AB s.m. Stockholms stad</v>
      </c>
    </row>
    <row r="108" spans="1:10" x14ac:dyDescent="0.25">
      <c r="A108" s="2" t="s">
        <v>175</v>
      </c>
      <c r="B108" s="2" t="s">
        <v>181</v>
      </c>
      <c r="D108" t="str">
        <f>IF(ISERROR(1/VLOOKUP($B108,Kraftvärmeprod!$B$1:$D$480,MATCH("Total värmeproduktion i kraftvärmeverk i kombinerad drift (GWh)",Kraftvärmeprod!$B$1:$AV$1,0),FALSE)),"Ej kraftvärme","Alternativproduktionsmetoden")</f>
        <v>Ej kraftvärme</v>
      </c>
      <c r="E108" s="269" t="str">
        <f>IF(ISERROR(1/VLOOKUP($B108,Kraftvärmeprod!$B$1:$BD$480,MATCH("Total värmeproduktion i kraftvärmeverk i kombinerad drift (GWh)",Kraftvärmeprod!$B$1:$AV$1,0),FALSE)),"",VLOOKUP($B108,'Slutlig allokering kvv'!$B$1:$BB$480,MATCH(E$1,'Slutlig allokering kvv'!$B$1:$AT$1,0),FALSE))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Fortum Värme,  AB s.m. Stockholms stad</v>
      </c>
    </row>
    <row r="109" spans="1:10" x14ac:dyDescent="0.25">
      <c r="A109" s="2" t="s">
        <v>175</v>
      </c>
      <c r="B109" s="2" t="s">
        <v>182</v>
      </c>
      <c r="D109" t="str">
        <f>IF(ISERROR(1/VLOOKUP($B109,Kraftvärmeprod!$B$1:$D$480,MATCH("Total värmeproduktion i kraftvärmeverk i kombinerad drift (GWh)",Kraftvärmeprod!$B$1:$AV$1,0),FALSE)),"Ej kraftvärme","Alternativproduktionsmetoden")</f>
        <v>Ej kraftvärme</v>
      </c>
      <c r="E109" s="269" t="str">
        <f>IF(ISERROR(1/VLOOKUP($B109,Kraftvärmeprod!$B$1:$BD$480,MATCH("Total värmeproduktion i kraftvärmeverk i kombinerad drift (GWh)",Kraftvärmeprod!$B$1:$AV$1,0),FALSE)),"",VLOOKUP($B109,'Slutlig allokering kvv'!$B$1:$BB$480,MATCH(E$1,'Slutlig allokering kvv'!$B$1:$AT$1,0),FALSE))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Fortum Värme,  AB s.m. Stockholms stad</v>
      </c>
    </row>
    <row r="110" spans="1:10" x14ac:dyDescent="0.25">
      <c r="A110" s="2" t="s">
        <v>175</v>
      </c>
      <c r="B110" s="2" t="s">
        <v>183</v>
      </c>
      <c r="D110" t="str">
        <f>IF(ISERROR(1/VLOOKUP($B110,Kraftvärmeprod!$B$1:$D$480,MATCH("Total värmeproduktion i kraftvärmeverk i kombinerad drift (GWh)",Kraftvärmeprod!$B$1:$AV$1,0),FALSE)),"Ej kraftvärme","Alternativproduktionsmetoden")</f>
        <v>Ej kraftvärme</v>
      </c>
      <c r="E110" s="269" t="str">
        <f>IF(ISERROR(1/VLOOKUP($B110,Kraftvärmeprod!$B$1:$BD$480,MATCH("Total värmeproduktion i kraftvärmeverk i kombinerad drift (GWh)",Kraftvärmeprod!$B$1:$AV$1,0),FALSE)),"",VLOOKUP($B110,'Slutlig allokering kvv'!$B$1:$BB$480,MATCH(E$1,'Slutlig allokering kvv'!$B$1:$AT$1,0),FALSE))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Fortum Värme,  AB s.m. Stockholms stad</v>
      </c>
    </row>
    <row r="111" spans="1:10" x14ac:dyDescent="0.25">
      <c r="A111" s="2" t="s">
        <v>175</v>
      </c>
      <c r="B111" s="2" t="s">
        <v>184</v>
      </c>
      <c r="D111" t="str">
        <f>IF(ISERROR(1/VLOOKUP($B111,Kraftvärmeprod!$B$1:$D$480,MATCH("Total värmeproduktion i kraftvärmeverk i kombinerad drift (GWh)",Kraftvärmeprod!$B$1:$AV$1,0),FALSE)),"Ej kraftvärme","Alternativproduktionsmetoden")</f>
        <v>Ej kraftvärme</v>
      </c>
      <c r="E111" s="269" t="str">
        <f>IF(ISERROR(1/VLOOKUP($B111,Kraftvärmeprod!$B$1:$BD$480,MATCH("Total värmeproduktion i kraftvärmeverk i kombinerad drift (GWh)",Kraftvärmeprod!$B$1:$AV$1,0),FALSE)),"",VLOOKUP($B111,'Slutlig allokering kvv'!$B$1:$BB$480,MATCH(E$1,'Slutlig allokering kvv'!$B$1:$AT$1,0),FALSE))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Fortum Värme,  AB s.m. Stockholms stad</v>
      </c>
    </row>
    <row r="112" spans="1:10" x14ac:dyDescent="0.25">
      <c r="A112" s="2" t="s">
        <v>185</v>
      </c>
      <c r="B112" s="2" t="s">
        <v>186</v>
      </c>
      <c r="D112" t="str">
        <f>IF(ISERROR(1/VLOOKUP($B112,Kraftvärmeprod!$B$1:$D$480,MATCH("Total värmeproduktion i kraftvärmeverk i kombinerad drift (GWh)",Kraftvärmeprod!$B$1:$AV$1,0),FALSE)),"Ej kraftvärme","Alternativproduktionsmetoden")</f>
        <v>Ej kraftvärme</v>
      </c>
      <c r="E112" s="269" t="str">
        <f>IF(ISERROR(1/VLOOKUP($B112,Kraftvärmeprod!$B$1:$BD$480,MATCH("Total värmeproduktion i kraftvärmeverk i kombinerad drift (GWh)",Kraftvärmeprod!$B$1:$AV$1,0),FALSE)),"",VLOOKUP($B112,'Slutlig allokering kvv'!$B$1:$BB$480,MATCH(E$1,'Slutlig allokering kvv'!$B$1:$AT$1,0),FALSE))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Gimmersta Energi AB</v>
      </c>
    </row>
    <row r="113" spans="1:10" x14ac:dyDescent="0.25">
      <c r="A113" s="2" t="s">
        <v>185</v>
      </c>
      <c r="B113" s="2" t="s">
        <v>188</v>
      </c>
      <c r="D113" t="str">
        <f>IF(ISERROR(1/VLOOKUP($B113,Kraftvärmeprod!$B$1:$D$480,MATCH("Total värmeproduktion i kraftvärmeverk i kombinerad drift (GWh)",Kraftvärmeprod!$B$1:$AV$1,0),FALSE)),"Ej kraftvärme","Alternativproduktionsmetoden")</f>
        <v>Ej kraftvärme</v>
      </c>
      <c r="E113" s="269" t="str">
        <f>IF(ISERROR(1/VLOOKUP($B113,Kraftvärmeprod!$B$1:$BD$480,MATCH("Total värmeproduktion i kraftvärmeverk i kombinerad drift (GWh)",Kraftvärmeprod!$B$1:$AV$1,0),FALSE)),"",VLOOKUP($B113,'Slutlig allokering kvv'!$B$1:$BB$480,MATCH(E$1,'Slutlig allokering kvv'!$B$1:$AT$1,0),FALSE))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Gimmersta Energi AB</v>
      </c>
    </row>
    <row r="114" spans="1:10" x14ac:dyDescent="0.25">
      <c r="A114" s="2" t="s">
        <v>185</v>
      </c>
      <c r="B114" s="2" t="s">
        <v>189</v>
      </c>
      <c r="D114" t="str">
        <f>IF(ISERROR(1/VLOOKUP($B114,Kraftvärmeprod!$B$1:$D$480,MATCH("Total värmeproduktion i kraftvärmeverk i kombinerad drift (GWh)",Kraftvärmeprod!$B$1:$AV$1,0),FALSE)),"Ej kraftvärme","Alternativproduktionsmetoden")</f>
        <v>Ej kraftvärme</v>
      </c>
      <c r="E114" s="269" t="str">
        <f>IF(ISERROR(1/VLOOKUP($B114,Kraftvärmeprod!$B$1:$BD$480,MATCH("Total värmeproduktion i kraftvärmeverk i kombinerad drift (GWh)",Kraftvärmeprod!$B$1:$AV$1,0),FALSE)),"",VLOOKUP($B114,'Slutlig allokering kvv'!$B$1:$BB$480,MATCH(E$1,'Slutlig allokering kvv'!$B$1:$AT$1,0),FALSE))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Gimmersta Energi AB</v>
      </c>
    </row>
    <row r="115" spans="1:10" x14ac:dyDescent="0.25">
      <c r="A115" s="2" t="s">
        <v>185</v>
      </c>
      <c r="B115" s="2" t="s">
        <v>190</v>
      </c>
      <c r="D115" t="str">
        <f>IF(ISERROR(1/VLOOKUP($B115,Kraftvärmeprod!$B$1:$D$480,MATCH("Total värmeproduktion i kraftvärmeverk i kombinerad drift (GWh)",Kraftvärmeprod!$B$1:$AV$1,0),FALSE)),"Ej kraftvärme","Alternativproduktionsmetoden")</f>
        <v>Ej kraftvärme</v>
      </c>
      <c r="E115" s="269" t="str">
        <f>IF(ISERROR(1/VLOOKUP($B115,Kraftvärmeprod!$B$1:$BD$480,MATCH("Total värmeproduktion i kraftvärmeverk i kombinerad drift (GWh)",Kraftvärmeprod!$B$1:$AV$1,0),FALSE)),"",VLOOKUP($B115,'Slutlig allokering kvv'!$B$1:$BB$480,MATCH(E$1,'Slutlig allokering kvv'!$B$1:$AT$1,0),FALSE))</f>
        <v/>
      </c>
      <c r="F115" t="str">
        <f>IF(ISERROR(1/VLOOKUP($B115,Kraftvärmeprod!$B$1:$AV$480,MATCH("Producerad elenergi i kraftvärmeverk (GWh)",Kraftvärmeprod!$B$1:$AV$1,0),FALSE)),"",VLOOKUP($B115,Kraftvärmeprod!$B$1:$AV$480,MATCH("Producerad elenergi i kraftvärmeverk (GWh)",Kraftvärmeprod!$B$1:$AV$1,0),FALSE))</f>
        <v/>
      </c>
      <c r="G115" t="str">
        <f>IF(ISERROR(1/VLOOKUP($B115,Miljö!$B$1:$T$480,MATCH("Såld mängd produktionsspecifik fjärrvärme (GWh)",Miljö!$B$1:$T$1,0),FALSE)),"",VLOOKUP($B115,Miljö!$B$1:$T$480,MATCH("Såld mängd produktionsspecifik fjärrvärme (GWh)",Miljö!$B$1:$T$1,0),FALSE))</f>
        <v/>
      </c>
      <c r="J115" t="str">
        <f t="shared" si="1"/>
        <v>Gimmersta Energi AB</v>
      </c>
    </row>
    <row r="116" spans="1:10" x14ac:dyDescent="0.25">
      <c r="A116" s="2" t="s">
        <v>185</v>
      </c>
      <c r="B116" s="2" t="s">
        <v>191</v>
      </c>
      <c r="D116" t="str">
        <f>IF(ISERROR(1/VLOOKUP($B116,Kraftvärmeprod!$B$1:$D$480,MATCH("Total värmeproduktion i kraftvärmeverk i kombinerad drift (GWh)",Kraftvärmeprod!$B$1:$AV$1,0),FALSE)),"Ej kraftvärme","Alternativproduktionsmetoden")</f>
        <v>Ej kraftvärme</v>
      </c>
      <c r="E116" s="269" t="str">
        <f>IF(ISERROR(1/VLOOKUP($B116,Kraftvärmeprod!$B$1:$BD$480,MATCH("Total värmeproduktion i kraftvärmeverk i kombinerad drift (GWh)",Kraftvärmeprod!$B$1:$AV$1,0),FALSE)),"",VLOOKUP($B116,'Slutlig allokering kvv'!$B$1:$BB$480,MATCH(E$1,'Slutlig allokering kvv'!$B$1:$AT$1,0),FALSE))</f>
        <v/>
      </c>
      <c r="F116" t="str">
        <f>IF(ISERROR(1/VLOOKUP($B116,Kraftvärmeprod!$B$1:$AV$480,MATCH("Producerad elenergi i kraftvärmeverk (GWh)",Kraftvärmeprod!$B$1:$AV$1,0),FALSE)),"",VLOOKUP($B116,Kraftvärmeprod!$B$1:$AV$480,MATCH("Producerad elenergi i kraftvärmeverk (GWh)",Kraftvärmeprod!$B$1:$AV$1,0),FALSE))</f>
        <v/>
      </c>
      <c r="G116" t="str">
        <f>IF(ISERROR(1/VLOOKUP($B116,Miljö!$B$1:$T$480,MATCH("Såld mängd produktionsspecifik fjärrvärme (GWh)",Miljö!$B$1:$T$1,0),FALSE)),"",VLOOKUP($B116,Miljö!$B$1:$T$480,MATCH("Såld mängd produktionsspecifik fjärrvärme (GWh)",Miljö!$B$1:$T$1,0),FALSE))</f>
        <v/>
      </c>
      <c r="J116" t="str">
        <f t="shared" si="1"/>
        <v>Gimmersta Energi AB</v>
      </c>
    </row>
    <row r="117" spans="1:10" x14ac:dyDescent="0.25">
      <c r="A117" s="2" t="s">
        <v>185</v>
      </c>
      <c r="B117" s="2" t="s">
        <v>192</v>
      </c>
      <c r="D117" t="str">
        <f>IF(ISERROR(1/VLOOKUP($B117,Kraftvärmeprod!$B$1:$D$480,MATCH("Total värmeproduktion i kraftvärmeverk i kombinerad drift (GWh)",Kraftvärmeprod!$B$1:$AV$1,0),FALSE)),"Ej kraftvärme","Alternativproduktionsmetoden")</f>
        <v>Ej kraftvärme</v>
      </c>
      <c r="E117" s="269" t="str">
        <f>IF(ISERROR(1/VLOOKUP($B117,Kraftvärmeprod!$B$1:$BD$480,MATCH("Total värmeproduktion i kraftvärmeverk i kombinerad drift (GWh)",Kraftvärmeprod!$B$1:$AV$1,0),FALSE)),"",VLOOKUP($B117,'Slutlig allokering kvv'!$B$1:$BB$480,MATCH(E$1,'Slutlig allokering kvv'!$B$1:$AT$1,0),FALSE))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Gimmersta Energi AB</v>
      </c>
    </row>
    <row r="118" spans="1:10" x14ac:dyDescent="0.25">
      <c r="A118" s="2" t="s">
        <v>185</v>
      </c>
      <c r="B118" s="2" t="s">
        <v>193</v>
      </c>
      <c r="D118" t="str">
        <f>IF(ISERROR(1/VLOOKUP($B118,Kraftvärmeprod!$B$1:$D$480,MATCH("Total värmeproduktion i kraftvärmeverk i kombinerad drift (GWh)",Kraftvärmeprod!$B$1:$AV$1,0),FALSE)),"Ej kraftvärme","Alternativproduktionsmetoden")</f>
        <v>Ej kraftvärme</v>
      </c>
      <c r="E118" s="269" t="str">
        <f>IF(ISERROR(1/VLOOKUP($B118,Kraftvärmeprod!$B$1:$BD$480,MATCH("Total värmeproduktion i kraftvärmeverk i kombinerad drift (GWh)",Kraftvärmeprod!$B$1:$AV$1,0),FALSE)),"",VLOOKUP($B118,'Slutlig allokering kvv'!$B$1:$BB$480,MATCH(E$1,'Slutlig allokering kvv'!$B$1:$AT$1,0),FALSE))</f>
        <v/>
      </c>
      <c r="F118" t="str">
        <f>IF(ISERROR(1/VLOOKUP($B118,Kraftvärmeprod!$B$1:$AV$480,MATCH("Producerad elenergi i kraftvärmeverk (GWh)",Kraftvärmeprod!$B$1:$AV$1,0),FALSE)),"",VLOOKUP($B118,Kraftvärmeprod!$B$1:$AV$480,MATCH("Producerad elenergi i kraftvärmeverk (GWh)",Kraftvärmeprod!$B$1:$AV$1,0),FALSE))</f>
        <v/>
      </c>
      <c r="G118" t="str">
        <f>IF(ISERROR(1/VLOOKUP($B118,Miljö!$B$1:$T$480,MATCH("Såld mängd produktionsspecifik fjärrvärme (GWh)",Miljö!$B$1:$T$1,0),FALSE)),"",VLOOKUP($B118,Miljö!$B$1:$T$480,MATCH("Såld mängd produktionsspecifik fjärrvärme (GWh)",Miljö!$B$1:$T$1,0),FALSE))</f>
        <v/>
      </c>
      <c r="J118" t="str">
        <f t="shared" si="1"/>
        <v>Gimmersta Energi AB</v>
      </c>
    </row>
    <row r="119" spans="1:10" x14ac:dyDescent="0.25">
      <c r="A119" s="2" t="s">
        <v>194</v>
      </c>
      <c r="B119" s="2" t="s">
        <v>195</v>
      </c>
      <c r="D119" t="str">
        <f>IF(ISERROR(1/VLOOKUP($B119,Kraftvärmeprod!$B$1:$D$480,MATCH("Total värmeproduktion i kraftvärmeverk i kombinerad drift (GWh)",Kraftvärmeprod!$B$1:$AV$1,0),FALSE)),"Ej kraftvärme","Alternativproduktionsmetoden")</f>
        <v>Ej kraftvärme</v>
      </c>
      <c r="E119" s="269" t="str">
        <f>IF(ISERROR(1/VLOOKUP($B119,Kraftvärmeprod!$B$1:$BD$480,MATCH("Total värmeproduktion i kraftvärmeverk i kombinerad drift (GWh)",Kraftvärmeprod!$B$1:$AV$1,0),FALSE)),"",VLOOKUP($B119,'Slutlig allokering kvv'!$B$1:$BB$480,MATCH(E$1,'Slutlig allokering kvv'!$B$1:$AT$1,0),FALSE))</f>
        <v/>
      </c>
      <c r="F119" t="str">
        <f>IF(ISERROR(1/VLOOKUP($B119,Kraftvärmeprod!$B$1:$AV$480,MATCH("Producerad elenergi i kraftvärmeverk (GWh)",Kraftvärmeprod!$B$1:$AV$1,0),FALSE)),"",VLOOKUP($B119,Kraftvärmeprod!$B$1:$AV$480,MATCH("Producerad elenergi i kraftvärmeverk (GWh)",Kraftvärmeprod!$B$1:$AV$1,0),FALSE))</f>
        <v/>
      </c>
      <c r="G119" t="str">
        <f>IF(ISERROR(1/VLOOKUP($B119,Miljö!$B$1:$T$480,MATCH("Såld mängd produktionsspecifik fjärrvärme (GWh)",Miljö!$B$1:$T$1,0),FALSE)),"",VLOOKUP($B119,Miljö!$B$1:$T$480,MATCH("Såld mängd produktionsspecifik fjärrvärme (GWh)",Miljö!$B$1:$T$1,0),FALSE))</f>
        <v/>
      </c>
      <c r="J119" t="str">
        <f t="shared" si="1"/>
        <v>Gislaved Energi AB</v>
      </c>
    </row>
    <row r="120" spans="1:10" x14ac:dyDescent="0.25">
      <c r="A120" s="2" t="s">
        <v>194</v>
      </c>
      <c r="B120" s="2" t="s">
        <v>196</v>
      </c>
      <c r="D120" t="str">
        <f>IF(ISERROR(1/VLOOKUP($B120,Kraftvärmeprod!$B$1:$D$480,MATCH("Total värmeproduktion i kraftvärmeverk i kombinerad drift (GWh)",Kraftvärmeprod!$B$1:$AV$1,0),FALSE)),"Ej kraftvärme","Alternativproduktionsmetoden")</f>
        <v>Ej kraftvärme</v>
      </c>
      <c r="E120" s="269" t="str">
        <f>IF(ISERROR(1/VLOOKUP($B120,Kraftvärmeprod!$B$1:$BD$480,MATCH("Total värmeproduktion i kraftvärmeverk i kombinerad drift (GWh)",Kraftvärmeprod!$B$1:$AV$1,0),FALSE)),"",VLOOKUP($B120,'Slutlig allokering kvv'!$B$1:$BB$480,MATCH(E$1,'Slutlig allokering kvv'!$B$1:$AT$1,0),FALSE))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Gislaved Energi AB</v>
      </c>
    </row>
    <row r="121" spans="1:10" x14ac:dyDescent="0.25">
      <c r="A121" s="2" t="s">
        <v>194</v>
      </c>
      <c r="B121" s="2" t="s">
        <v>197</v>
      </c>
      <c r="D121" t="str">
        <f>IF(ISERROR(1/VLOOKUP($B121,Kraftvärmeprod!$B$1:$D$480,MATCH("Total värmeproduktion i kraftvärmeverk i kombinerad drift (GWh)",Kraftvärmeprod!$B$1:$AV$1,0),FALSE)),"Ej kraftvärme","Alternativproduktionsmetoden")</f>
        <v>Ej kraftvärme</v>
      </c>
      <c r="E121" s="269" t="str">
        <f>IF(ISERROR(1/VLOOKUP($B121,Kraftvärmeprod!$B$1:$BD$480,MATCH("Total värmeproduktion i kraftvärmeverk i kombinerad drift (GWh)",Kraftvärmeprod!$B$1:$AV$1,0),FALSE)),"",VLOOKUP($B121,'Slutlig allokering kvv'!$B$1:$BB$480,MATCH(E$1,'Slutlig allokering kvv'!$B$1:$AT$1,0),FALSE))</f>
        <v/>
      </c>
      <c r="F121" t="str">
        <f>IF(ISERROR(1/VLOOKUP($B121,Kraftvärmeprod!$B$1:$AV$480,MATCH("Producerad elenergi i kraftvärmeverk (GWh)",Kraftvärmeprod!$B$1:$AV$1,0),FALSE)),"",VLOOKUP($B121,Kraftvärmeprod!$B$1:$AV$480,MATCH("Producerad elenergi i kraftvärmeverk (GWh)",Kraftvärmeprod!$B$1:$AV$1,0),FALSE))</f>
        <v/>
      </c>
      <c r="G121" t="str">
        <f>IF(ISERROR(1/VLOOKUP($B121,Miljö!$B$1:$T$480,MATCH("Såld mängd produktionsspecifik fjärrvärme (GWh)",Miljö!$B$1:$T$1,0),FALSE)),"",VLOOKUP($B121,Miljö!$B$1:$T$480,MATCH("Såld mängd produktionsspecifik fjärrvärme (GWh)",Miljö!$B$1:$T$1,0),FALSE))</f>
        <v/>
      </c>
      <c r="J121" t="str">
        <f t="shared" si="1"/>
        <v>Gislaved Energi AB</v>
      </c>
    </row>
    <row r="122" spans="1:10" x14ac:dyDescent="0.25">
      <c r="A122" s="2" t="s">
        <v>198</v>
      </c>
      <c r="B122" s="2" t="s">
        <v>199</v>
      </c>
      <c r="D122" t="str">
        <f>IF(ISERROR(1/VLOOKUP($B122,Kraftvärmeprod!$B$1:$D$480,MATCH("Total värmeproduktion i kraftvärmeverk i kombinerad drift (GWh)",Kraftvärmeprod!$B$1:$AV$1,0),FALSE)),"Ej kraftvärme","Alternativproduktionsmetoden")</f>
        <v>Ej kraftvärme</v>
      </c>
      <c r="E122" s="269" t="str">
        <f>IF(ISERROR(1/VLOOKUP($B122,Kraftvärmeprod!$B$1:$BD$480,MATCH("Total värmeproduktion i kraftvärmeverk i kombinerad drift (GWh)",Kraftvärmeprod!$B$1:$AV$1,0),FALSE)),"",VLOOKUP($B122,'Slutlig allokering kvv'!$B$1:$BB$480,MATCH(E$1,'Slutlig allokering kvv'!$B$1:$AT$1,0),FALSE))</f>
        <v/>
      </c>
      <c r="F122" t="str">
        <f>IF(ISERROR(1/VLOOKUP($B122,Kraftvärmeprod!$B$1:$AV$480,MATCH("Producerad elenergi i kraftvärmeverk (GWh)",Kraftvärmeprod!$B$1:$AV$1,0),FALSE)),"",VLOOKUP($B122,Kraftvärmeprod!$B$1:$AV$480,MATCH("Producerad elenergi i kraftvärmeverk (GWh)",Kraftvärmeprod!$B$1:$AV$1,0),FALSE))</f>
        <v/>
      </c>
      <c r="G122" t="str">
        <f>IF(ISERROR(1/VLOOKUP($B122,Miljö!$B$1:$T$480,MATCH("Såld mängd produktionsspecifik fjärrvärme (GWh)",Miljö!$B$1:$T$1,0),FALSE)),"",VLOOKUP($B122,Miljö!$B$1:$T$480,MATCH("Såld mängd produktionsspecifik fjärrvärme (GWh)",Miljö!$B$1:$T$1,0),FALSE))</f>
        <v/>
      </c>
      <c r="J122" t="str">
        <f t="shared" si="1"/>
        <v>Gotlands Energi AB</v>
      </c>
    </row>
    <row r="123" spans="1:10" x14ac:dyDescent="0.25">
      <c r="A123" s="2" t="s">
        <v>198</v>
      </c>
      <c r="B123" s="2" t="s">
        <v>200</v>
      </c>
      <c r="D123" t="str">
        <f>IF(ISERROR(1/VLOOKUP($B123,Kraftvärmeprod!$B$1:$D$480,MATCH("Total värmeproduktion i kraftvärmeverk i kombinerad drift (GWh)",Kraftvärmeprod!$B$1:$AV$1,0),FALSE)),"Ej kraftvärme","Alternativproduktionsmetoden")</f>
        <v>Ej kraftvärme</v>
      </c>
      <c r="E123" s="269" t="str">
        <f>IF(ISERROR(1/VLOOKUP($B123,Kraftvärmeprod!$B$1:$BD$480,MATCH("Total värmeproduktion i kraftvärmeverk i kombinerad drift (GWh)",Kraftvärmeprod!$B$1:$AV$1,0),FALSE)),"",VLOOKUP($B123,'Slutlig allokering kvv'!$B$1:$BB$480,MATCH(E$1,'Slutlig allokering kvv'!$B$1:$AT$1,0),FALSE))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Gotlands Energi AB</v>
      </c>
    </row>
    <row r="124" spans="1:10" x14ac:dyDescent="0.25">
      <c r="A124" s="2" t="s">
        <v>198</v>
      </c>
      <c r="B124" s="2" t="s">
        <v>201</v>
      </c>
      <c r="D124" t="str">
        <f>IF(ISERROR(1/VLOOKUP($B124,Kraftvärmeprod!$B$1:$D$480,MATCH("Total värmeproduktion i kraftvärmeverk i kombinerad drift (GWh)",Kraftvärmeprod!$B$1:$AV$1,0),FALSE)),"Ej kraftvärme","Alternativproduktionsmetoden")</f>
        <v>Ej kraftvärme</v>
      </c>
      <c r="E124" s="269" t="str">
        <f>IF(ISERROR(1/VLOOKUP($B124,Kraftvärmeprod!$B$1:$BD$480,MATCH("Total värmeproduktion i kraftvärmeverk i kombinerad drift (GWh)",Kraftvärmeprod!$B$1:$AV$1,0),FALSE)),"",VLOOKUP($B124,'Slutlig allokering kvv'!$B$1:$BB$480,MATCH(E$1,'Slutlig allokering kvv'!$B$1:$AT$1,0),FALSE))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Gotlands Energi AB</v>
      </c>
    </row>
    <row r="125" spans="1:10" x14ac:dyDescent="0.25">
      <c r="A125" s="2" t="s">
        <v>198</v>
      </c>
      <c r="B125" s="2" t="s">
        <v>202</v>
      </c>
      <c r="D125" t="str">
        <f>IF(ISERROR(1/VLOOKUP($B125,Kraftvärmeprod!$B$1:$D$480,MATCH("Total värmeproduktion i kraftvärmeverk i kombinerad drift (GWh)",Kraftvärmeprod!$B$1:$AV$1,0),FALSE)),"Ej kraftvärme","Alternativproduktionsmetoden")</f>
        <v>Ej kraftvärme</v>
      </c>
      <c r="E125" s="269" t="str">
        <f>IF(ISERROR(1/VLOOKUP($B125,Kraftvärmeprod!$B$1:$BD$480,MATCH("Total värmeproduktion i kraftvärmeverk i kombinerad drift (GWh)",Kraftvärmeprod!$B$1:$AV$1,0),FALSE)),"",VLOOKUP($B125,'Slutlig allokering kvv'!$B$1:$BB$480,MATCH(E$1,'Slutlig allokering kvv'!$B$1:$AT$1,0),FALSE))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Gotlands Energi AB</v>
      </c>
    </row>
    <row r="126" spans="1:10" x14ac:dyDescent="0.25">
      <c r="A126" s="2" t="s">
        <v>203</v>
      </c>
      <c r="B126" s="2" t="s">
        <v>204</v>
      </c>
      <c r="D126" t="str">
        <f>IF(ISERROR(1/VLOOKUP($B126,Kraftvärmeprod!$B$1:$D$480,MATCH("Total värmeproduktion i kraftvärmeverk i kombinerad drift (GWh)",Kraftvärmeprod!$B$1:$AV$1,0),FALSE)),"Ej kraftvärme","Alternativproduktionsmetoden")</f>
        <v>Alternativproduktionsmetoden</v>
      </c>
      <c r="E126" s="269">
        <f>IF(ISERROR(1/VLOOKUP($B126,Kraftvärmeprod!$B$1:$BD$480,MATCH("Total värmeproduktion i kraftvärmeverk i kombinerad drift (GWh)",Kraftvärmeprod!$B$1:$AV$1,0),FALSE)),"",VLOOKUP($B126,'Slutlig allokering kvv'!$B$1:$BB$480,MATCH(E$1,'Slutlig allokering kvv'!$B$1:$AT$1,0),FALSE))</f>
        <v>0.6769359649122807</v>
      </c>
      <c r="F126">
        <f>IF(ISERROR(1/VLOOKUP($B126,Kraftvärmeprod!$B$1:$AV$480,MATCH("Producerad elenergi i kraftvärmeverk (GWh)",Kraftvärmeprod!$B$1:$AV$1,0),FALSE)),"",VLOOKUP($B126,Kraftvärmeprod!$B$1:$AV$480,MATCH("Producerad elenergi i kraftvärmeverk (GWh)",Kraftvärmeprod!$B$1:$AV$1,0),FALSE))</f>
        <v>34</v>
      </c>
      <c r="G126" t="str">
        <f>IF(ISERROR(1/VLOOKUP($B126,Miljö!$B$1:$T$480,MATCH("Såld mängd produktionsspecifik fjärrvärme (GWh)",Miljö!$B$1:$T$1,0),FALSE)),"",VLOOKUP($B126,Miljö!$B$1:$T$480,MATCH("Såld mängd produktionsspecifik fjärrvärme (GWh)",Miljö!$B$1:$T$1,0),FALSE))</f>
        <v/>
      </c>
      <c r="J126" t="str">
        <f t="shared" si="1"/>
        <v>Gällivare Energi AB</v>
      </c>
    </row>
    <row r="127" spans="1:10" x14ac:dyDescent="0.25">
      <c r="A127" s="2" t="s">
        <v>205</v>
      </c>
      <c r="B127" s="2" t="s">
        <v>206</v>
      </c>
      <c r="D127" t="str">
        <f>IF(ISERROR(1/VLOOKUP($B127,Kraftvärmeprod!$B$1:$D$480,MATCH("Total värmeproduktion i kraftvärmeverk i kombinerad drift (GWh)",Kraftvärmeprod!$B$1:$AV$1,0),FALSE)),"Ej kraftvärme","Alternativproduktionsmetoden")</f>
        <v>Alternativproduktionsmetoden</v>
      </c>
      <c r="E127" s="269">
        <f>IF(ISERROR(1/VLOOKUP($B127,Kraftvärmeprod!$B$1:$BD$480,MATCH("Total värmeproduktion i kraftvärmeverk i kombinerad drift (GWh)",Kraftvärmeprod!$B$1:$AV$1,0),FALSE)),"",VLOOKUP($B127,'Slutlig allokering kvv'!$B$1:$BB$480,MATCH(E$1,'Slutlig allokering kvv'!$B$1:$AT$1,0),FALSE))</f>
        <v>0.5447923994283409</v>
      </c>
      <c r="F127">
        <f>IF(ISERROR(1/VLOOKUP($B127,Kraftvärmeprod!$B$1:$AV$480,MATCH("Producerad elenergi i kraftvärmeverk (GWh)",Kraftvärmeprod!$B$1:$AV$1,0),FALSE)),"",VLOOKUP($B127,Kraftvärmeprod!$B$1:$AV$480,MATCH("Producerad elenergi i kraftvärmeverk (GWh)",Kraftvärmeprod!$B$1:$AV$1,0),FALSE))</f>
        <v>65.158000000000001</v>
      </c>
      <c r="G127" t="str">
        <f>IF(ISERROR(1/VLOOKUP($B127,Miljö!$B$1:$T$480,MATCH("Såld mängd produktionsspecifik fjärrvärme (GWh)",Miljö!$B$1:$T$1,0),FALSE)),"",VLOOKUP($B127,Miljö!$B$1:$T$480,MATCH("Såld mängd produktionsspecifik fjärrvärme (GWh)",Miljö!$B$1:$T$1,0),FALSE))</f>
        <v/>
      </c>
      <c r="J127" t="str">
        <f t="shared" si="1"/>
        <v>Gävle Energi AB</v>
      </c>
    </row>
    <row r="128" spans="1:10" x14ac:dyDescent="0.25">
      <c r="A128" s="2" t="s">
        <v>207</v>
      </c>
      <c r="B128" s="2" t="s">
        <v>208</v>
      </c>
      <c r="D128" t="str">
        <f>IF(ISERROR(1/VLOOKUP($B128,Kraftvärmeprod!$B$1:$D$480,MATCH("Total värmeproduktion i kraftvärmeverk i kombinerad drift (GWh)",Kraftvärmeprod!$B$1:$AV$1,0),FALSE)),"Ej kraftvärme","Alternativproduktionsmetoden")</f>
        <v>Ej kraftvärme</v>
      </c>
      <c r="E128" s="269" t="str">
        <f>IF(ISERROR(1/VLOOKUP($B128,Kraftvärmeprod!$B$1:$BD$480,MATCH("Total värmeproduktion i kraftvärmeverk i kombinerad drift (GWh)",Kraftvärmeprod!$B$1:$AV$1,0),FALSE)),"",VLOOKUP($B128,'Slutlig allokering kvv'!$B$1:$BB$480,MATCH(E$1,'Slutlig allokering kvv'!$B$1:$AT$1,0),FALSE))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Göteborg Energi AB</v>
      </c>
    </row>
    <row r="129" spans="1:10" x14ac:dyDescent="0.25">
      <c r="A129" s="2" t="s">
        <v>207</v>
      </c>
      <c r="B129" s="2" t="s">
        <v>209</v>
      </c>
      <c r="D129" t="str">
        <f>IF(ISERROR(1/VLOOKUP($B129,Kraftvärmeprod!$B$1:$D$480,MATCH("Total värmeproduktion i kraftvärmeverk i kombinerad drift (GWh)",Kraftvärmeprod!$B$1:$AV$1,0),FALSE)),"Ej kraftvärme","Alternativproduktionsmetoden")</f>
        <v>Alternativproduktionsmetoden</v>
      </c>
      <c r="E129" s="269">
        <f>IF(ISERROR(1/VLOOKUP($B129,Kraftvärmeprod!$B$1:$BD$480,MATCH("Total värmeproduktion i kraftvärmeverk i kombinerad drift (GWh)",Kraftvärmeprod!$B$1:$AV$1,0),FALSE)),"",VLOOKUP($B129,'Slutlig allokering kvv'!$B$1:$BB$480,MATCH(E$1,'Slutlig allokering kvv'!$B$1:$AT$1,0),FALSE))</f>
        <v>0.45146152870192846</v>
      </c>
      <c r="F129">
        <f>IF(ISERROR(1/VLOOKUP($B129,Kraftvärmeprod!$B$1:$AV$480,MATCH("Producerad elenergi i kraftvärmeverk (GWh)",Kraftvärmeprod!$B$1:$AV$1,0),FALSE)),"",VLOOKUP($B129,Kraftvärmeprod!$B$1:$AV$480,MATCH("Producerad elenergi i kraftvärmeverk (GWh)",Kraftvärmeprod!$B$1:$AV$1,0),FALSE))</f>
        <v>637.995</v>
      </c>
      <c r="G129">
        <f>IF(ISERROR(1/VLOOKUP($B129,Miljö!$B$1:$T$480,MATCH("Såld mängd produktionsspecifik fjärrvärme (GWh)",Miljö!$B$1:$T$1,0),FALSE)),"",VLOOKUP($B129,Miljö!$B$1:$T$480,MATCH("Såld mängd produktionsspecifik fjärrvärme (GWh)",Miljö!$B$1:$T$1,0),FALSE))</f>
        <v>122.45399999999999</v>
      </c>
      <c r="J129" t="str">
        <f t="shared" si="1"/>
        <v>Göteborg Energi AB</v>
      </c>
    </row>
    <row r="130" spans="1:10" x14ac:dyDescent="0.25">
      <c r="A130" s="2" t="s">
        <v>207</v>
      </c>
      <c r="B130" s="2" t="s">
        <v>210</v>
      </c>
      <c r="D130" t="str">
        <f>IF(ISERROR(1/VLOOKUP($B130,Kraftvärmeprod!$B$1:$D$480,MATCH("Total värmeproduktion i kraftvärmeverk i kombinerad drift (GWh)",Kraftvärmeprod!$B$1:$AV$1,0),FALSE)),"Ej kraftvärme","Alternativproduktionsmetoden")</f>
        <v>Alternativproduktionsmetoden</v>
      </c>
      <c r="E130" s="269">
        <f>IF(ISERROR(1/VLOOKUP($B130,Kraftvärmeprod!$B$1:$BD$480,MATCH("Total värmeproduktion i kraftvärmeverk i kombinerad drift (GWh)",Kraftvärmeprod!$B$1:$AV$1,0),FALSE)),"",VLOOKUP($B130,'Slutlig allokering kvv'!$B$1:$BB$480,MATCH(E$1,'Slutlig allokering kvv'!$B$1:$AT$1,0),FALSE))</f>
        <v>0.73476425820927216</v>
      </c>
      <c r="F130">
        <f>IF(ISERROR(1/VLOOKUP($B130,Kraftvärmeprod!$B$1:$AV$480,MATCH("Producerad elenergi i kraftvärmeverk (GWh)",Kraftvärmeprod!$B$1:$AV$1,0),FALSE)),"",VLOOKUP($B130,Kraftvärmeprod!$B$1:$AV$480,MATCH("Producerad elenergi i kraftvärmeverk (GWh)",Kraftvärmeprod!$B$1:$AV$1,0),FALSE))</f>
        <v>17.738</v>
      </c>
      <c r="G130" t="str">
        <f>IF(ISERROR(1/VLOOKUP($B130,Miljö!$B$1:$T$480,MATCH("Såld mängd produktionsspecifik fjärrvärme (GWh)",Miljö!$B$1:$T$1,0),FALSE)),"",VLOOKUP($B130,Miljö!$B$1:$T$480,MATCH("Såld mängd produktionsspecifik fjärrvärme (GWh)",Miljö!$B$1:$T$1,0),FALSE))</f>
        <v/>
      </c>
      <c r="J130" t="str">
        <f t="shared" si="1"/>
        <v>Göteborg Energi AB</v>
      </c>
    </row>
    <row r="131" spans="1:10" x14ac:dyDescent="0.25">
      <c r="A131" s="2" t="s">
        <v>207</v>
      </c>
      <c r="B131" s="2" t="s">
        <v>207</v>
      </c>
      <c r="D131" t="str">
        <f>IF(ISERROR(1/VLOOKUP($B131,Kraftvärmeprod!$B$1:$D$480,MATCH("Total värmeproduktion i kraftvärmeverk i kombinerad drift (GWh)",Kraftvärmeprod!$B$1:$AV$1,0),FALSE)),"Ej kraftvärme","Alternativproduktionsmetoden")</f>
        <v>Ej kraftvärme</v>
      </c>
      <c r="E131" s="269" t="str">
        <f>IF(ISERROR(1/VLOOKUP($B131,Kraftvärmeprod!$B$1:$BD$480,MATCH("Total värmeproduktion i kraftvärmeverk i kombinerad drift (GWh)",Kraftvärmeprod!$B$1:$AV$1,0),FALSE)),"",VLOOKUP($B131,'Slutlig allokering kvv'!$B$1:$BB$480,MATCH(E$1,'Slutlig allokering kvv'!$B$1:$AT$1,0),FALSE))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Göteborg Energi AB</v>
      </c>
    </row>
    <row r="132" spans="1:10" x14ac:dyDescent="0.25">
      <c r="A132" s="2" t="s">
        <v>207</v>
      </c>
      <c r="B132" s="2" t="s">
        <v>211</v>
      </c>
      <c r="D132" t="str">
        <f>IF(ISERROR(1/VLOOKUP($B132,Kraftvärmeprod!$B$1:$D$480,MATCH("Total värmeproduktion i kraftvärmeverk i kombinerad drift (GWh)",Kraftvärmeprod!$B$1:$AV$1,0),FALSE)),"Ej kraftvärme","Alternativproduktionsmetoden")</f>
        <v>Ej kraftvärme</v>
      </c>
      <c r="E132" s="269" t="str">
        <f>IF(ISERROR(1/VLOOKUP($B132,Kraftvärmeprod!$B$1:$BD$480,MATCH("Total värmeproduktion i kraftvärmeverk i kombinerad drift (GWh)",Kraftvärmeprod!$B$1:$AV$1,0),FALSE)),"",VLOOKUP($B132,'Slutlig allokering kvv'!$B$1:$BB$480,MATCH(E$1,'Slutlig allokering kvv'!$B$1:$AT$1,0),FALSE))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Göteborg Energi AB</v>
      </c>
    </row>
    <row r="133" spans="1:10" x14ac:dyDescent="0.25">
      <c r="A133" s="2" t="s">
        <v>207</v>
      </c>
      <c r="B133" s="2" t="s">
        <v>212</v>
      </c>
      <c r="D133" t="str">
        <f>IF(ISERROR(1/VLOOKUP($B133,Kraftvärmeprod!$B$1:$D$480,MATCH("Total värmeproduktion i kraftvärmeverk i kombinerad drift (GWh)",Kraftvärmeprod!$B$1:$AV$1,0),FALSE)),"Ej kraftvärme","Alternativproduktionsmetoden")</f>
        <v>Ej kraftvärme</v>
      </c>
      <c r="E133" s="269" t="str">
        <f>IF(ISERROR(1/VLOOKUP($B133,Kraftvärmeprod!$B$1:$BD$480,MATCH("Total värmeproduktion i kraftvärmeverk i kombinerad drift (GWh)",Kraftvärmeprod!$B$1:$AV$1,0),FALSE)),"",VLOOKUP($B133,'Slutlig allokering kvv'!$B$1:$BB$480,MATCH(E$1,'Slutlig allokering kvv'!$B$1:$AT$1,0),FALSE))</f>
        <v/>
      </c>
      <c r="F133" t="str">
        <f>IF(ISERROR(1/VLOOKUP($B133,Kraftvärmeprod!$B$1:$AV$480,MATCH("Producerad elenergi i kraftvärmeverk (GWh)",Kraftvärmeprod!$B$1:$AV$1,0),FALSE)),"",VLOOKUP($B133,Kraftvärmeprod!$B$1:$AV$480,MATCH("Producerad elenergi i kraftvärmeverk (GWh)",Kraftvärmeprod!$B$1:$AV$1,0),FALSE))</f>
        <v/>
      </c>
      <c r="G133" t="str">
        <f>IF(ISERROR(1/VLOOKUP($B133,Miljö!$B$1:$T$480,MATCH("Såld mängd produktionsspecifik fjärrvärme (GWh)",Miljö!$B$1:$T$1,0),FALSE)),"",VLOOKUP($B133,Miljö!$B$1:$T$480,MATCH("Såld mängd produktionsspecifik fjärrvärme (GWh)",Miljö!$B$1:$T$1,0),FALSE))</f>
        <v/>
      </c>
      <c r="J133" t="str">
        <f t="shared" si="2"/>
        <v>Göteborg Energi AB</v>
      </c>
    </row>
    <row r="134" spans="1:10" x14ac:dyDescent="0.25">
      <c r="A134" s="2" t="s">
        <v>207</v>
      </c>
      <c r="B134" s="2" t="s">
        <v>213</v>
      </c>
      <c r="D134" t="str">
        <f>IF(ISERROR(1/VLOOKUP($B134,Kraftvärmeprod!$B$1:$D$480,MATCH("Total värmeproduktion i kraftvärmeverk i kombinerad drift (GWh)",Kraftvärmeprod!$B$1:$AV$1,0),FALSE)),"Ej kraftvärme","Alternativproduktionsmetoden")</f>
        <v>Ej kraftvärme</v>
      </c>
      <c r="E134" s="269" t="str">
        <f>IF(ISERROR(1/VLOOKUP($B134,Kraftvärmeprod!$B$1:$BD$480,MATCH("Total värmeproduktion i kraftvärmeverk i kombinerad drift (GWh)",Kraftvärmeprod!$B$1:$AV$1,0),FALSE)),"",VLOOKUP($B134,'Slutlig allokering kvv'!$B$1:$BB$480,MATCH(E$1,'Slutlig allokering kvv'!$B$1:$AT$1,0),FALSE))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Göteborg Energi AB</v>
      </c>
    </row>
    <row r="135" spans="1:10" x14ac:dyDescent="0.25">
      <c r="A135" s="2" t="s">
        <v>214</v>
      </c>
      <c r="B135" s="2" t="s">
        <v>215</v>
      </c>
      <c r="D135" t="str">
        <f>IF(ISERROR(1/VLOOKUP($B135,Kraftvärmeprod!$B$1:$D$480,MATCH("Total värmeproduktion i kraftvärmeverk i kombinerad drift (GWh)",Kraftvärmeprod!$B$1:$AV$1,0),FALSE)),"Ej kraftvärme","Alternativproduktionsmetoden")</f>
        <v>Ej kraftvärme</v>
      </c>
      <c r="E135" s="269" t="str">
        <f>IF(ISERROR(1/VLOOKUP($B135,Kraftvärmeprod!$B$1:$BD$480,MATCH("Total värmeproduktion i kraftvärmeverk i kombinerad drift (GWh)",Kraftvärmeprod!$B$1:$AV$1,0),FALSE)),"",VLOOKUP($B135,'Slutlig allokering kvv'!$B$1:$BB$480,MATCH(E$1,'Slutlig allokering kvv'!$B$1:$AT$1,0),FALSE))</f>
        <v/>
      </c>
      <c r="F135" t="str">
        <f>IF(ISERROR(1/VLOOKUP($B135,Kraftvärmeprod!$B$1:$AV$480,MATCH("Producerad elenergi i kraftvärmeverk (GWh)",Kraftvärmeprod!$B$1:$AV$1,0),FALSE)),"",VLOOKUP($B135,Kraftvärmeprod!$B$1:$AV$480,MATCH("Producerad elenergi i kraftvärmeverk (GWh)",Kraftvärmeprod!$B$1:$AV$1,0),FALSE))</f>
        <v/>
      </c>
      <c r="G135" t="str">
        <f>IF(ISERROR(1/VLOOKUP($B135,Miljö!$B$1:$T$480,MATCH("Såld mängd produktionsspecifik fjärrvärme (GWh)",Miljö!$B$1:$T$1,0),FALSE)),"",VLOOKUP($B135,Miljö!$B$1:$T$480,MATCH("Såld mängd produktionsspecifik fjärrvärme (GWh)",Miljö!$B$1:$T$1,0),FALSE))</f>
        <v/>
      </c>
      <c r="J135" t="str">
        <f t="shared" si="2"/>
        <v>Götene Vatten &amp; Värme AB</v>
      </c>
    </row>
    <row r="136" spans="1:10" x14ac:dyDescent="0.25">
      <c r="A136" s="2" t="s">
        <v>214</v>
      </c>
      <c r="B136" s="2" t="s">
        <v>216</v>
      </c>
      <c r="D136" t="str">
        <f>IF(ISERROR(1/VLOOKUP($B136,Kraftvärmeprod!$B$1:$D$480,MATCH("Total värmeproduktion i kraftvärmeverk i kombinerad drift (GWh)",Kraftvärmeprod!$B$1:$AV$1,0),FALSE)),"Ej kraftvärme","Alternativproduktionsmetoden")</f>
        <v>Ej kraftvärme</v>
      </c>
      <c r="E136" s="269" t="str">
        <f>IF(ISERROR(1/VLOOKUP($B136,Kraftvärmeprod!$B$1:$BD$480,MATCH("Total värmeproduktion i kraftvärmeverk i kombinerad drift (GWh)",Kraftvärmeprod!$B$1:$AV$1,0),FALSE)),"",VLOOKUP($B136,'Slutlig allokering kvv'!$B$1:$BB$480,MATCH(E$1,'Slutlig allokering kvv'!$B$1:$AT$1,0),FALSE))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Götene Vatten &amp; Värme AB</v>
      </c>
    </row>
    <row r="137" spans="1:10" x14ac:dyDescent="0.25">
      <c r="A137" s="2" t="s">
        <v>217</v>
      </c>
      <c r="B137" s="2" t="s">
        <v>218</v>
      </c>
      <c r="D137" t="str">
        <f>IF(ISERROR(1/VLOOKUP($B137,Kraftvärmeprod!$B$1:$D$480,MATCH("Total värmeproduktion i kraftvärmeverk i kombinerad drift (GWh)",Kraftvärmeprod!$B$1:$AV$1,0),FALSE)),"Ej kraftvärme","Alternativproduktionsmetoden")</f>
        <v>Ej kraftvärme</v>
      </c>
      <c r="E137" s="269" t="str">
        <f>IF(ISERROR(1/VLOOKUP($B137,Kraftvärmeprod!$B$1:$BD$480,MATCH("Total värmeproduktion i kraftvärmeverk i kombinerad drift (GWh)",Kraftvärmeprod!$B$1:$AV$1,0),FALSE)),"",VLOOKUP($B137,'Slutlig allokering kvv'!$B$1:$BB$480,MATCH(E$1,'Slutlig allokering kvv'!$B$1:$AT$1,0),FALSE))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Habo Energi AB</v>
      </c>
    </row>
    <row r="138" spans="1:10" x14ac:dyDescent="0.25">
      <c r="A138" s="2" t="s">
        <v>219</v>
      </c>
      <c r="B138" s="2" t="s">
        <v>220</v>
      </c>
      <c r="D138" t="str">
        <f>IF(ISERROR(1/VLOOKUP($B138,Kraftvärmeprod!$B$1:$D$480,MATCH("Total värmeproduktion i kraftvärmeverk i kombinerad drift (GWh)",Kraftvärmeprod!$B$1:$AV$1,0),FALSE)),"Ej kraftvärme","Alternativproduktionsmetoden")</f>
        <v>Ej kraftvärme</v>
      </c>
      <c r="E138" s="269" t="str">
        <f>IF(ISERROR(1/VLOOKUP($B138,Kraftvärmeprod!$B$1:$BD$480,MATCH("Total värmeproduktion i kraftvärmeverk i kombinerad drift (GWh)",Kraftvärmeprod!$B$1:$AV$1,0),FALSE)),"",VLOOKUP($B138,'Slutlig allokering kvv'!$B$1:$BB$480,MATCH(E$1,'Slutlig allokering kvv'!$B$1:$AT$1,0),FALSE))</f>
        <v/>
      </c>
      <c r="F138" t="str">
        <f>IF(ISERROR(1/VLOOKUP($B138,Kraftvärmeprod!$B$1:$AV$480,MATCH("Producerad elenergi i kraftvärmeverk (GWh)",Kraftvärmeprod!$B$1:$AV$1,0),FALSE)),"",VLOOKUP($B138,Kraftvärmeprod!$B$1:$AV$480,MATCH("Producerad elenergi i kraftvärmeverk (GWh)",Kraftvärmeprod!$B$1:$AV$1,0),FALSE))</f>
        <v/>
      </c>
      <c r="G138" t="str">
        <f>IF(ISERROR(1/VLOOKUP($B138,Miljö!$B$1:$T$480,MATCH("Såld mängd produktionsspecifik fjärrvärme (GWh)",Miljö!$B$1:$T$1,0),FALSE)),"",VLOOKUP($B138,Miljö!$B$1:$T$480,MATCH("Såld mängd produktionsspecifik fjärrvärme (GWh)",Miljö!$B$1:$T$1,0),FALSE))</f>
        <v/>
      </c>
      <c r="J138" t="str">
        <f t="shared" si="2"/>
        <v>Hagfors Energi AB</v>
      </c>
    </row>
    <row r="139" spans="1:10" x14ac:dyDescent="0.25">
      <c r="A139" s="2" t="s">
        <v>219</v>
      </c>
      <c r="B139" s="2" t="s">
        <v>221</v>
      </c>
      <c r="D139" t="str">
        <f>IF(ISERROR(1/VLOOKUP($B139,Kraftvärmeprod!$B$1:$D$480,MATCH("Total värmeproduktion i kraftvärmeverk i kombinerad drift (GWh)",Kraftvärmeprod!$B$1:$AV$1,0),FALSE)),"Ej kraftvärme","Alternativproduktionsmetoden")</f>
        <v>Ej kraftvärme</v>
      </c>
      <c r="E139" s="269" t="str">
        <f>IF(ISERROR(1/VLOOKUP($B139,Kraftvärmeprod!$B$1:$BD$480,MATCH("Total värmeproduktion i kraftvärmeverk i kombinerad drift (GWh)",Kraftvärmeprod!$B$1:$AV$1,0),FALSE)),"",VLOOKUP($B139,'Slutlig allokering kvv'!$B$1:$BB$480,MATCH(E$1,'Slutlig allokering kvv'!$B$1:$AT$1,0),FALSE))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Hagfors Energi AB</v>
      </c>
    </row>
    <row r="140" spans="1:10" x14ac:dyDescent="0.25">
      <c r="A140" s="2" t="s">
        <v>219</v>
      </c>
      <c r="B140" s="2" t="s">
        <v>222</v>
      </c>
      <c r="D140" t="str">
        <f>IF(ISERROR(1/VLOOKUP($B140,Kraftvärmeprod!$B$1:$D$480,MATCH("Total värmeproduktion i kraftvärmeverk i kombinerad drift (GWh)",Kraftvärmeprod!$B$1:$AV$1,0),FALSE)),"Ej kraftvärme","Alternativproduktionsmetoden")</f>
        <v>Ej kraftvärme</v>
      </c>
      <c r="E140" s="269" t="str">
        <f>IF(ISERROR(1/VLOOKUP($B140,Kraftvärmeprod!$B$1:$BD$480,MATCH("Total värmeproduktion i kraftvärmeverk i kombinerad drift (GWh)",Kraftvärmeprod!$B$1:$AV$1,0),FALSE)),"",VLOOKUP($B140,'Slutlig allokering kvv'!$B$1:$BB$480,MATCH(E$1,'Slutlig allokering kvv'!$B$1:$AT$1,0),FALSE))</f>
        <v/>
      </c>
      <c r="F140" t="str">
        <f>IF(ISERROR(1/VLOOKUP($B140,Kraftvärmeprod!$B$1:$AV$480,MATCH("Producerad elenergi i kraftvärmeverk (GWh)",Kraftvärmeprod!$B$1:$AV$1,0),FALSE)),"",VLOOKUP($B140,Kraftvärmeprod!$B$1:$AV$480,MATCH("Producerad elenergi i kraftvärmeverk (GWh)",Kraftvärmeprod!$B$1:$AV$1,0),FALSE))</f>
        <v/>
      </c>
      <c r="G140" t="str">
        <f>IF(ISERROR(1/VLOOKUP($B140,Miljö!$B$1:$T$480,MATCH("Såld mängd produktionsspecifik fjärrvärme (GWh)",Miljö!$B$1:$T$1,0),FALSE)),"",VLOOKUP($B140,Miljö!$B$1:$T$480,MATCH("Såld mängd produktionsspecifik fjärrvärme (GWh)",Miljö!$B$1:$T$1,0),FALSE))</f>
        <v/>
      </c>
      <c r="J140" t="str">
        <f t="shared" si="2"/>
        <v>Hagfors Energi AB</v>
      </c>
    </row>
    <row r="141" spans="1:10" x14ac:dyDescent="0.25">
      <c r="A141" s="2" t="s">
        <v>223</v>
      </c>
      <c r="B141" s="2" t="s">
        <v>224</v>
      </c>
      <c r="D141" t="str">
        <f>IF(ISERROR(1/VLOOKUP($B141,Kraftvärmeprod!$B$1:$D$480,MATCH("Total värmeproduktion i kraftvärmeverk i kombinerad drift (GWh)",Kraftvärmeprod!$B$1:$AV$1,0),FALSE)),"Ej kraftvärme","Alternativproduktionsmetoden")</f>
        <v>Alternativproduktionsmetoden</v>
      </c>
      <c r="E141" s="269">
        <f>IF(ISERROR(1/VLOOKUP($B141,Kraftvärmeprod!$B$1:$BD$480,MATCH("Total värmeproduktion i kraftvärmeverk i kombinerad drift (GWh)",Kraftvärmeprod!$B$1:$AV$1,0),FALSE)),"",VLOOKUP($B141,'Slutlig allokering kvv'!$B$1:$BB$480,MATCH(E$1,'Slutlig allokering kvv'!$B$1:$AT$1,0),FALSE))</f>
        <v>0.63796372022419434</v>
      </c>
      <c r="F141">
        <f>IF(ISERROR(1/VLOOKUP($B141,Kraftvärmeprod!$B$1:$AV$480,MATCH("Producerad elenergi i kraftvärmeverk (GWh)",Kraftvärmeprod!$B$1:$AV$1,0),FALSE)),"",VLOOKUP($B141,Kraftvärmeprod!$B$1:$AV$480,MATCH("Producerad elenergi i kraftvärmeverk (GWh)",Kraftvärmeprod!$B$1:$AV$1,0),FALSE))</f>
        <v>67</v>
      </c>
      <c r="G141">
        <f>IF(ISERROR(1/VLOOKUP($B141,Miljö!$B$1:$T$480,MATCH("Såld mängd produktionsspecifik fjärrvärme (GWh)",Miljö!$B$1:$T$1,0),FALSE)),"",VLOOKUP($B141,Miljö!$B$1:$T$480,MATCH("Såld mängd produktionsspecifik fjärrvärme (GWh)",Miljö!$B$1:$T$1,0),FALSE))</f>
        <v>1.1000000000000001</v>
      </c>
      <c r="J141" t="str">
        <f t="shared" si="2"/>
        <v>Halmstads Energi och Miljö AB</v>
      </c>
    </row>
    <row r="142" spans="1:10" x14ac:dyDescent="0.25">
      <c r="A142" s="2" t="s">
        <v>225</v>
      </c>
      <c r="B142" s="2" t="s">
        <v>226</v>
      </c>
      <c r="D142" t="str">
        <f>IF(ISERROR(1/VLOOKUP($B142,Kraftvärmeprod!$B$1:$D$480,MATCH("Total värmeproduktion i kraftvärmeverk i kombinerad drift (GWh)",Kraftvärmeprod!$B$1:$AV$1,0),FALSE)),"Ej kraftvärme","Alternativproduktionsmetoden")</f>
        <v>Ej kraftvärme</v>
      </c>
      <c r="E142" s="269" t="str">
        <f>IF(ISERROR(1/VLOOKUP($B142,Kraftvärmeprod!$B$1:$BD$480,MATCH("Total värmeproduktion i kraftvärmeverk i kombinerad drift (GWh)",Kraftvärmeprod!$B$1:$AV$1,0),FALSE)),"",VLOOKUP($B142,'Slutlig allokering kvv'!$B$1:$BB$480,MATCH(E$1,'Slutlig allokering kvv'!$B$1:$AT$1,0),FALSE))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Hammarö Energi AB</v>
      </c>
    </row>
    <row r="143" spans="1:10" x14ac:dyDescent="0.25">
      <c r="A143" s="2" t="s">
        <v>227</v>
      </c>
      <c r="B143" s="2" t="s">
        <v>228</v>
      </c>
      <c r="D143" t="str">
        <f>IF(ISERROR(1/VLOOKUP($B143,Kraftvärmeprod!$B$1:$D$480,MATCH("Total värmeproduktion i kraftvärmeverk i kombinerad drift (GWh)",Kraftvärmeprod!$B$1:$AV$1,0),FALSE)),"Ej kraftvärme","Alternativproduktionsmetoden")</f>
        <v>Alternativproduktionsmetoden</v>
      </c>
      <c r="E143" s="269">
        <f>IF(ISERROR(1/VLOOKUP($B143,Kraftvärmeprod!$B$1:$BD$480,MATCH("Total värmeproduktion i kraftvärmeverk i kombinerad drift (GWh)",Kraftvärmeprod!$B$1:$AV$1,0),FALSE)),"",VLOOKUP($B143,'Slutlig allokering kvv'!$B$1:$BB$480,MATCH(E$1,'Slutlig allokering kvv'!$B$1:$AT$1,0),FALSE))</f>
        <v>0.64070389830508478</v>
      </c>
      <c r="F143">
        <f>IF(ISERROR(1/VLOOKUP($B143,Kraftvärmeprod!$B$1:$AV$480,MATCH("Producerad elenergi i kraftvärmeverk (GWh)",Kraftvärmeprod!$B$1:$AV$1,0),FALSE)),"",VLOOKUP($B143,Kraftvärmeprod!$B$1:$AV$480,MATCH("Producerad elenergi i kraftvärmeverk (GWh)",Kraftvärmeprod!$B$1:$AV$1,0),FALSE))</f>
        <v>8.9</v>
      </c>
      <c r="G143" t="str">
        <f>IF(ISERROR(1/VLOOKUP($B143,Miljö!$B$1:$T$480,MATCH("Såld mängd produktionsspecifik fjärrvärme (GWh)",Miljö!$B$1:$T$1,0),FALSE)),"",VLOOKUP($B143,Miljö!$B$1:$T$480,MATCH("Såld mängd produktionsspecifik fjärrvärme (GWh)",Miljö!$B$1:$T$1,0),FALSE))</f>
        <v/>
      </c>
      <c r="J143" t="str">
        <f t="shared" si="2"/>
        <v>Hedemora Energi AB</v>
      </c>
    </row>
    <row r="144" spans="1:10" x14ac:dyDescent="0.25">
      <c r="A144" s="2" t="s">
        <v>227</v>
      </c>
      <c r="B144" s="2" t="s">
        <v>229</v>
      </c>
      <c r="D144" t="str">
        <f>IF(ISERROR(1/VLOOKUP($B144,Kraftvärmeprod!$B$1:$D$480,MATCH("Total värmeproduktion i kraftvärmeverk i kombinerad drift (GWh)",Kraftvärmeprod!$B$1:$AV$1,0),FALSE)),"Ej kraftvärme","Alternativproduktionsmetoden")</f>
        <v>Ej kraftvärme</v>
      </c>
      <c r="E144" s="269" t="str">
        <f>IF(ISERROR(1/VLOOKUP($B144,Kraftvärmeprod!$B$1:$BD$480,MATCH("Total värmeproduktion i kraftvärmeverk i kombinerad drift (GWh)",Kraftvärmeprod!$B$1:$AV$1,0),FALSE)),"",VLOOKUP($B144,'Slutlig allokering kvv'!$B$1:$BB$480,MATCH(E$1,'Slutlig allokering kvv'!$B$1:$AT$1,0),FALSE))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Hedemora Energi AB</v>
      </c>
    </row>
    <row r="145" spans="1:10" x14ac:dyDescent="0.25">
      <c r="A145" s="2" t="s">
        <v>227</v>
      </c>
      <c r="B145" s="2" t="s">
        <v>230</v>
      </c>
      <c r="D145" t="str">
        <f>IF(ISERROR(1/VLOOKUP($B145,Kraftvärmeprod!$B$1:$D$480,MATCH("Total värmeproduktion i kraftvärmeverk i kombinerad drift (GWh)",Kraftvärmeprod!$B$1:$AV$1,0),FALSE)),"Ej kraftvärme","Alternativproduktionsmetoden")</f>
        <v>Ej kraftvärme</v>
      </c>
      <c r="E145" s="269" t="str">
        <f>IF(ISERROR(1/VLOOKUP($B145,Kraftvärmeprod!$B$1:$BD$480,MATCH("Total värmeproduktion i kraftvärmeverk i kombinerad drift (GWh)",Kraftvärmeprod!$B$1:$AV$1,0),FALSE)),"",VLOOKUP($B145,'Slutlig allokering kvv'!$B$1:$BB$480,MATCH(E$1,'Slutlig allokering kvv'!$B$1:$AT$1,0),FALSE))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Hedemora Energi AB</v>
      </c>
    </row>
    <row r="146" spans="1:10" x14ac:dyDescent="0.25">
      <c r="A146" s="2" t="s">
        <v>227</v>
      </c>
      <c r="B146" s="2" t="s">
        <v>231</v>
      </c>
      <c r="D146" t="str">
        <f>IF(ISERROR(1/VLOOKUP($B146,Kraftvärmeprod!$B$1:$D$480,MATCH("Total värmeproduktion i kraftvärmeverk i kombinerad drift (GWh)",Kraftvärmeprod!$B$1:$AV$1,0),FALSE)),"Ej kraftvärme","Alternativproduktionsmetoden")</f>
        <v>Alternativproduktionsmetoden</v>
      </c>
      <c r="E146" s="269">
        <f>IF(ISERROR(1/VLOOKUP($B146,Kraftvärmeprod!$B$1:$BD$480,MATCH("Total värmeproduktion i kraftvärmeverk i kombinerad drift (GWh)",Kraftvärmeprod!$B$1:$AV$1,0),FALSE)),"",VLOOKUP($B146,'Slutlig allokering kvv'!$B$1:$BB$480,MATCH(E$1,'Slutlig allokering kvv'!$B$1:$AT$1,0),FALSE))</f>
        <v>0.65974558232931746</v>
      </c>
      <c r="F146">
        <f>IF(ISERROR(1/VLOOKUP($B146,Kraftvärmeprod!$B$1:$AV$480,MATCH("Producerad elenergi i kraftvärmeverk (GWh)",Kraftvärmeprod!$B$1:$AV$1,0),FALSE)),"",VLOOKUP($B146,Kraftvärmeprod!$B$1:$AV$480,MATCH("Producerad elenergi i kraftvärmeverk (GWh)",Kraftvärmeprod!$B$1:$AV$1,0),FALSE))</f>
        <v>6.59</v>
      </c>
      <c r="G146" t="str">
        <f>IF(ISERROR(1/VLOOKUP($B146,Miljö!$B$1:$T$480,MATCH("Såld mängd produktionsspecifik fjärrvärme (GWh)",Miljö!$B$1:$T$1,0),FALSE)),"",VLOOKUP($B146,Miljö!$B$1:$T$480,MATCH("Såld mängd produktionsspecifik fjärrvärme (GWh)",Miljö!$B$1:$T$1,0),FALSE))</f>
        <v/>
      </c>
      <c r="J146" t="str">
        <f t="shared" si="2"/>
        <v>Hedemora Energi AB</v>
      </c>
    </row>
    <row r="147" spans="1:10" x14ac:dyDescent="0.25">
      <c r="A147" s="2" t="s">
        <v>232</v>
      </c>
      <c r="B147" s="2" t="s">
        <v>233</v>
      </c>
      <c r="D147" t="str">
        <f>IF(ISERROR(1/VLOOKUP($B147,Kraftvärmeprod!$B$1:$D$480,MATCH("Total värmeproduktion i kraftvärmeverk i kombinerad drift (GWh)",Kraftvärmeprod!$B$1:$AV$1,0),FALSE)),"Ej kraftvärme","Alternativproduktionsmetoden")</f>
        <v>Ej kraftvärme</v>
      </c>
      <c r="E147" s="269" t="str">
        <f>IF(ISERROR(1/VLOOKUP($B147,Kraftvärmeprod!$B$1:$BD$480,MATCH("Total värmeproduktion i kraftvärmeverk i kombinerad drift (GWh)",Kraftvärmeprod!$B$1:$AV$1,0),FALSE)),"",VLOOKUP($B147,'Slutlig allokering kvv'!$B$1:$BB$480,MATCH(E$1,'Slutlig allokering kvv'!$B$1:$AT$1,0),FALSE))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Herrljunga Elektriska AB</v>
      </c>
    </row>
    <row r="148" spans="1:10" x14ac:dyDescent="0.25">
      <c r="A148" s="2" t="s">
        <v>235</v>
      </c>
      <c r="B148" s="2" t="s">
        <v>236</v>
      </c>
      <c r="D148" t="str">
        <f>IF(ISERROR(1/VLOOKUP($B148,Kraftvärmeprod!$B$1:$D$480,MATCH("Total värmeproduktion i kraftvärmeverk i kombinerad drift (GWh)",Kraftvärmeprod!$B$1:$AV$1,0),FALSE)),"Ej kraftvärme","Alternativproduktionsmetoden")</f>
        <v>Ej kraftvärme</v>
      </c>
      <c r="E148" s="269" t="str">
        <f>IF(ISERROR(1/VLOOKUP($B148,Kraftvärmeprod!$B$1:$BD$480,MATCH("Total värmeproduktion i kraftvärmeverk i kombinerad drift (GWh)",Kraftvärmeprod!$B$1:$AV$1,0),FALSE)),"",VLOOKUP($B148,'Slutlig allokering kvv'!$B$1:$BB$480,MATCH(E$1,'Slutlig allokering kvv'!$B$1:$AT$1,0),FALSE))</f>
        <v/>
      </c>
      <c r="F148" t="str">
        <f>IF(ISERROR(1/VLOOKUP($B148,Kraftvärmeprod!$B$1:$AV$480,MATCH("Producerad elenergi i kraftvärmeverk (GWh)",Kraftvärmeprod!$B$1:$AV$1,0),FALSE)),"",VLOOKUP($B148,Kraftvärmeprod!$B$1:$AV$480,MATCH("Producerad elenergi i kraftvärmeverk (GWh)",Kraftvärmeprod!$B$1:$AV$1,0),FALSE))</f>
        <v/>
      </c>
      <c r="G148" t="str">
        <f>IF(ISERROR(1/VLOOKUP($B148,Miljö!$B$1:$T$480,MATCH("Såld mängd produktionsspecifik fjärrvärme (GWh)",Miljö!$B$1:$T$1,0),FALSE)),"",VLOOKUP($B148,Miljö!$B$1:$T$480,MATCH("Såld mängd produktionsspecifik fjärrvärme (GWh)",Miljö!$B$1:$T$1,0),FALSE))</f>
        <v/>
      </c>
      <c r="J148" t="str">
        <f t="shared" si="2"/>
        <v>Hjo Energi AB</v>
      </c>
    </row>
    <row r="149" spans="1:10" x14ac:dyDescent="0.25">
      <c r="A149" s="2" t="s">
        <v>237</v>
      </c>
      <c r="B149" s="2" t="s">
        <v>89</v>
      </c>
      <c r="D149" t="str">
        <f>IF(ISERROR(1/VLOOKUP($B149,Kraftvärmeprod!$B$1:$D$480,MATCH("Total värmeproduktion i kraftvärmeverk i kombinerad drift (GWh)",Kraftvärmeprod!$B$1:$AV$1,0),FALSE)),"Ej kraftvärme","Alternativproduktionsmetoden")</f>
        <v>Ej kraftvärme</v>
      </c>
      <c r="E149" s="269" t="str">
        <f>IF(ISERROR(1/VLOOKUP($B149,Kraftvärmeprod!$B$1:$BD$480,MATCH("Total värmeproduktion i kraftvärmeverk i kombinerad drift (GWh)",Kraftvärmeprod!$B$1:$AV$1,0),FALSE)),"",VLOOKUP($B149,'Slutlig allokering kvv'!$B$1:$BB$480,MATCH(E$1,'Slutlig allokering kvv'!$B$1:$AT$1,0),FALSE))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Hylte Kommun</v>
      </c>
    </row>
    <row r="150" spans="1:10" x14ac:dyDescent="0.25">
      <c r="A150" s="2" t="s">
        <v>238</v>
      </c>
      <c r="B150" s="2" t="s">
        <v>239</v>
      </c>
      <c r="D150" t="str">
        <f>IF(ISERROR(1/VLOOKUP($B150,Kraftvärmeprod!$B$1:$D$480,MATCH("Total värmeproduktion i kraftvärmeverk i kombinerad drift (GWh)",Kraftvärmeprod!$B$1:$AV$1,0),FALSE)),"Ej kraftvärme","Alternativproduktionsmetoden")</f>
        <v>Alternativproduktionsmetoden</v>
      </c>
      <c r="E150" s="269">
        <f>IF(ISERROR(1/VLOOKUP($B150,Kraftvärmeprod!$B$1:$BD$480,MATCH("Total värmeproduktion i kraftvärmeverk i kombinerad drift (GWh)",Kraftvärmeprod!$B$1:$AV$1,0),FALSE)),"",VLOOKUP($B150,'Slutlig allokering kvv'!$B$1:$BB$480,MATCH(E$1,'Slutlig allokering kvv'!$B$1:$AT$1,0),FALSE))</f>
        <v>0.56253147921760394</v>
      </c>
      <c r="F150">
        <f>IF(ISERROR(1/VLOOKUP($B150,Kraftvärmeprod!$B$1:$AV$480,MATCH("Producerad elenergi i kraftvärmeverk (GWh)",Kraftvärmeprod!$B$1:$AV$1,0),FALSE)),"",VLOOKUP($B150,Kraftvärmeprod!$B$1:$AV$480,MATCH("Producerad elenergi i kraftvärmeverk (GWh)",Kraftvärmeprod!$B$1:$AV$1,0),FALSE))</f>
        <v>32.5</v>
      </c>
      <c r="G150" t="str">
        <f>IF(ISERROR(1/VLOOKUP($B150,Miljö!$B$1:$T$480,MATCH("Såld mängd produktionsspecifik fjärrvärme (GWh)",Miljö!$B$1:$T$1,0),FALSE)),"",VLOOKUP($B150,Miljö!$B$1:$T$480,MATCH("Såld mängd produktionsspecifik fjärrvärme (GWh)",Miljö!$B$1:$T$1,0),FALSE))</f>
        <v/>
      </c>
      <c r="J150" t="str">
        <f t="shared" si="2"/>
        <v>Härnösand Energi &amp; Miljö AB</v>
      </c>
    </row>
    <row r="151" spans="1:10" x14ac:dyDescent="0.25">
      <c r="A151" s="2" t="s">
        <v>240</v>
      </c>
      <c r="B151" s="2" t="s">
        <v>241</v>
      </c>
      <c r="D151" t="str">
        <f>IF(ISERROR(1/VLOOKUP($B151,Kraftvärmeprod!$B$1:$D$480,MATCH("Total värmeproduktion i kraftvärmeverk i kombinerad drift (GWh)",Kraftvärmeprod!$B$1:$AV$1,0),FALSE)),"Ej kraftvärme","Alternativproduktionsmetoden")</f>
        <v>Alternativproduktionsmetoden</v>
      </c>
      <c r="E151" s="269">
        <f>IF(ISERROR(1/VLOOKUP($B151,Kraftvärmeprod!$B$1:$BD$480,MATCH("Total värmeproduktion i kraftvärmeverk i kombinerad drift (GWh)",Kraftvärmeprod!$B$1:$AV$1,0),FALSE)),"",VLOOKUP($B151,'Slutlig allokering kvv'!$B$1:$BB$480,MATCH(E$1,'Slutlig allokering kvv'!$B$1:$AT$1,0),FALSE))</f>
        <v>0.77352457784823214</v>
      </c>
      <c r="F151">
        <f>IF(ISERROR(1/VLOOKUP($B151,Kraftvärmeprod!$B$1:$AV$480,MATCH("Producerad elenergi i kraftvärmeverk (GWh)",Kraftvärmeprod!$B$1:$AV$1,0),FALSE)),"",VLOOKUP($B151,Kraftvärmeprod!$B$1:$AV$480,MATCH("Producerad elenergi i kraftvärmeverk (GWh)",Kraftvärmeprod!$B$1:$AV$1,0),FALSE))</f>
        <v>10.1</v>
      </c>
      <c r="G151" t="str">
        <f>IF(ISERROR(1/VLOOKUP($B151,Miljö!$B$1:$T$480,MATCH("Såld mängd produktionsspecifik fjärrvärme (GWh)",Miljö!$B$1:$T$1,0),FALSE)),"",VLOOKUP($B151,Miljö!$B$1:$T$480,MATCH("Såld mängd produktionsspecifik fjärrvärme (GWh)",Miljö!$B$1:$T$1,0),FALSE))</f>
        <v/>
      </c>
      <c r="J151" t="str">
        <f t="shared" si="2"/>
        <v>Hässleholm Miljö AB</v>
      </c>
    </row>
    <row r="152" spans="1:10" x14ac:dyDescent="0.25">
      <c r="A152" s="2" t="s">
        <v>240</v>
      </c>
      <c r="B152" s="2" t="s">
        <v>242</v>
      </c>
      <c r="D152" t="str">
        <f>IF(ISERROR(1/VLOOKUP($B152,Kraftvärmeprod!$B$1:$D$480,MATCH("Total värmeproduktion i kraftvärmeverk i kombinerad drift (GWh)",Kraftvärmeprod!$B$1:$AV$1,0),FALSE)),"Ej kraftvärme","Alternativproduktionsmetoden")</f>
        <v>Ej kraftvärme</v>
      </c>
      <c r="E152" s="269" t="str">
        <f>IF(ISERROR(1/VLOOKUP($B152,Kraftvärmeprod!$B$1:$BD$480,MATCH("Total värmeproduktion i kraftvärmeverk i kombinerad drift (GWh)",Kraftvärmeprod!$B$1:$AV$1,0),FALSE)),"",VLOOKUP($B152,'Slutlig allokering kvv'!$B$1:$BB$480,MATCH(E$1,'Slutlig allokering kvv'!$B$1:$AT$1,0),FALSE))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Hässleholm Miljö AB</v>
      </c>
    </row>
    <row r="153" spans="1:10" x14ac:dyDescent="0.25">
      <c r="A153" s="2" t="s">
        <v>243</v>
      </c>
      <c r="B153" s="2" t="s">
        <v>244</v>
      </c>
      <c r="D153" t="str">
        <f>IF(ISERROR(1/VLOOKUP($B153,Kraftvärmeprod!$B$1:$D$480,MATCH("Total värmeproduktion i kraftvärmeverk i kombinerad drift (GWh)",Kraftvärmeprod!$B$1:$AV$1,0),FALSE)),"Ej kraftvärme","Alternativproduktionsmetoden")</f>
        <v>Ej kraftvärme</v>
      </c>
      <c r="E153" s="269" t="str">
        <f>IF(ISERROR(1/VLOOKUP($B153,Kraftvärmeprod!$B$1:$BD$480,MATCH("Total värmeproduktion i kraftvärmeverk i kombinerad drift (GWh)",Kraftvärmeprod!$B$1:$AV$1,0),FALSE)),"",VLOOKUP($B153,'Slutlig allokering kvv'!$B$1:$BB$480,MATCH(E$1,'Slutlig allokering kvv'!$B$1:$AT$1,0),FALSE))</f>
        <v/>
      </c>
      <c r="F153" t="str">
        <f>IF(ISERROR(1/VLOOKUP($B153,Kraftvärmeprod!$B$1:$AV$480,MATCH("Producerad elenergi i kraftvärmeverk (GWh)",Kraftvärmeprod!$B$1:$AV$1,0),FALSE)),"",VLOOKUP($B153,Kraftvärmeprod!$B$1:$AV$480,MATCH("Producerad elenergi i kraftvärmeverk (GWh)",Kraftvärmeprod!$B$1:$AV$1,0),FALSE))</f>
        <v/>
      </c>
      <c r="G153" t="str">
        <f>IF(ISERROR(1/VLOOKUP($B153,Miljö!$B$1:$T$480,MATCH("Såld mängd produktionsspecifik fjärrvärme (GWh)",Miljö!$B$1:$T$1,0),FALSE)),"",VLOOKUP($B153,Miljö!$B$1:$T$480,MATCH("Såld mängd produktionsspecifik fjärrvärme (GWh)",Miljö!$B$1:$T$1,0),FALSE))</f>
        <v/>
      </c>
      <c r="J153" t="str">
        <f t="shared" si="2"/>
        <v>Höganäs Energi AB</v>
      </c>
    </row>
    <row r="154" spans="1:10" x14ac:dyDescent="0.25">
      <c r="A154" s="2" t="s">
        <v>245</v>
      </c>
      <c r="B154" s="2" t="s">
        <v>246</v>
      </c>
      <c r="D154" t="str">
        <f>IF(ISERROR(1/VLOOKUP($B154,Kraftvärmeprod!$B$1:$D$480,MATCH("Total värmeproduktion i kraftvärmeverk i kombinerad drift (GWh)",Kraftvärmeprod!$B$1:$AV$1,0),FALSE)),"Ej kraftvärme","Alternativproduktionsmetoden")</f>
        <v>Ej kraftvärme</v>
      </c>
      <c r="E154" s="269" t="str">
        <f>IF(ISERROR(1/VLOOKUP($B154,Kraftvärmeprod!$B$1:$BD$480,MATCH("Total värmeproduktion i kraftvärmeverk i kombinerad drift (GWh)",Kraftvärmeprod!$B$1:$AV$1,0),FALSE)),"",VLOOKUP($B154,'Slutlig allokering kvv'!$B$1:$BB$480,MATCH(E$1,'Slutlig allokering kvv'!$B$1:$AT$1,0),FALSE))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Jokkmokks Värmeverk AB</v>
      </c>
    </row>
    <row r="155" spans="1:10" x14ac:dyDescent="0.25">
      <c r="A155" s="2" t="s">
        <v>247</v>
      </c>
      <c r="B155" s="2" t="s">
        <v>248</v>
      </c>
      <c r="D155" t="str">
        <f>IF(ISERROR(1/VLOOKUP($B155,Kraftvärmeprod!$B$1:$D$480,MATCH("Total värmeproduktion i kraftvärmeverk i kombinerad drift (GWh)",Kraftvärmeprod!$B$1:$AV$1,0),FALSE)),"Ej kraftvärme","Alternativproduktionsmetoden")</f>
        <v>Ej kraftvärme</v>
      </c>
      <c r="E155" s="269" t="str">
        <f>IF(ISERROR(1/VLOOKUP($B155,Kraftvärmeprod!$B$1:$BD$480,MATCH("Total värmeproduktion i kraftvärmeverk i kombinerad drift (GWh)",Kraftvärmeprod!$B$1:$AV$1,0),FALSE)),"",VLOOKUP($B155,'Slutlig allokering kvv'!$B$1:$BB$480,MATCH(E$1,'Slutlig allokering kvv'!$B$1:$AT$1,0),FALSE))</f>
        <v/>
      </c>
      <c r="F155" t="str">
        <f>IF(ISERROR(1/VLOOKUP($B155,Kraftvärmeprod!$B$1:$AV$480,MATCH("Producerad elenergi i kraftvärmeverk (GWh)",Kraftvärmeprod!$B$1:$AV$1,0),FALSE)),"",VLOOKUP($B155,Kraftvärmeprod!$B$1:$AV$480,MATCH("Producerad elenergi i kraftvärmeverk (GWh)",Kraftvärmeprod!$B$1:$AV$1,0),FALSE))</f>
        <v/>
      </c>
      <c r="G155" t="str">
        <f>IF(ISERROR(1/VLOOKUP($B155,Miljö!$B$1:$T$480,MATCH("Såld mängd produktionsspecifik fjärrvärme (GWh)",Miljö!$B$1:$T$1,0),FALSE)),"",VLOOKUP($B155,Miljö!$B$1:$T$480,MATCH("Såld mängd produktionsspecifik fjärrvärme (GWh)",Miljö!$B$1:$T$1,0),FALSE))</f>
        <v/>
      </c>
      <c r="J155" t="str">
        <f t="shared" si="2"/>
        <v>Jämtkraft AB</v>
      </c>
    </row>
    <row r="156" spans="1:10" x14ac:dyDescent="0.25">
      <c r="A156" s="2" t="s">
        <v>247</v>
      </c>
      <c r="B156" s="2" t="s">
        <v>249</v>
      </c>
      <c r="D156" t="str">
        <f>IF(ISERROR(1/VLOOKUP($B156,Kraftvärmeprod!$B$1:$D$480,MATCH("Total värmeproduktion i kraftvärmeverk i kombinerad drift (GWh)",Kraftvärmeprod!$B$1:$AV$1,0),FALSE)),"Ej kraftvärme","Alternativproduktionsmetoden")</f>
        <v>Ej kraftvärme</v>
      </c>
      <c r="E156" s="269" t="str">
        <f>IF(ISERROR(1/VLOOKUP($B156,Kraftvärmeprod!$B$1:$BD$480,MATCH("Total värmeproduktion i kraftvärmeverk i kombinerad drift (GWh)",Kraftvärmeprod!$B$1:$AV$1,0),FALSE)),"",VLOOKUP($B156,'Slutlig allokering kvv'!$B$1:$BB$480,MATCH(E$1,'Slutlig allokering kvv'!$B$1:$AT$1,0),FALSE))</f>
        <v/>
      </c>
      <c r="F156" t="str">
        <f>IF(ISERROR(1/VLOOKUP($B156,Kraftvärmeprod!$B$1:$AV$480,MATCH("Producerad elenergi i kraftvärmeverk (GWh)",Kraftvärmeprod!$B$1:$AV$1,0),FALSE)),"",VLOOKUP($B156,Kraftvärmeprod!$B$1:$AV$480,MATCH("Producerad elenergi i kraftvärmeverk (GWh)",Kraftvärmeprod!$B$1:$AV$1,0),FALSE))</f>
        <v/>
      </c>
      <c r="G156" t="str">
        <f>IF(ISERROR(1/VLOOKUP($B156,Miljö!$B$1:$T$480,MATCH("Såld mängd produktionsspecifik fjärrvärme (GWh)",Miljö!$B$1:$T$1,0),FALSE)),"",VLOOKUP($B156,Miljö!$B$1:$T$480,MATCH("Såld mängd produktionsspecifik fjärrvärme (GWh)",Miljö!$B$1:$T$1,0),FALSE))</f>
        <v/>
      </c>
      <c r="J156" t="str">
        <f t="shared" si="2"/>
        <v>Jämtkraft AB</v>
      </c>
    </row>
    <row r="157" spans="1:10" x14ac:dyDescent="0.25">
      <c r="A157" s="2" t="s">
        <v>247</v>
      </c>
      <c r="B157" s="2" t="s">
        <v>250</v>
      </c>
      <c r="D157" t="str">
        <f>IF(ISERROR(1/VLOOKUP($B157,Kraftvärmeprod!$B$1:$D$480,MATCH("Total värmeproduktion i kraftvärmeverk i kombinerad drift (GWh)",Kraftvärmeprod!$B$1:$AV$1,0),FALSE)),"Ej kraftvärme","Alternativproduktionsmetoden")</f>
        <v>Ej kraftvärme</v>
      </c>
      <c r="E157" s="269" t="str">
        <f>IF(ISERROR(1/VLOOKUP($B157,Kraftvärmeprod!$B$1:$BD$480,MATCH("Total värmeproduktion i kraftvärmeverk i kombinerad drift (GWh)",Kraftvärmeprod!$B$1:$AV$1,0),FALSE)),"",VLOOKUP($B157,'Slutlig allokering kvv'!$B$1:$BB$480,MATCH(E$1,'Slutlig allokering kvv'!$B$1:$AT$1,0),FALSE))</f>
        <v/>
      </c>
      <c r="F157" t="str">
        <f>IF(ISERROR(1/VLOOKUP($B157,Kraftvärmeprod!$B$1:$AV$480,MATCH("Producerad elenergi i kraftvärmeverk (GWh)",Kraftvärmeprod!$B$1:$AV$1,0),FALSE)),"",VLOOKUP($B157,Kraftvärmeprod!$B$1:$AV$480,MATCH("Producerad elenergi i kraftvärmeverk (GWh)",Kraftvärmeprod!$B$1:$AV$1,0),FALSE))</f>
        <v/>
      </c>
      <c r="G157" t="str">
        <f>IF(ISERROR(1/VLOOKUP($B157,Miljö!$B$1:$T$480,MATCH("Såld mängd produktionsspecifik fjärrvärme (GWh)",Miljö!$B$1:$T$1,0),FALSE)),"",VLOOKUP($B157,Miljö!$B$1:$T$480,MATCH("Såld mängd produktionsspecifik fjärrvärme (GWh)",Miljö!$B$1:$T$1,0),FALSE))</f>
        <v/>
      </c>
      <c r="J157" t="str">
        <f t="shared" si="2"/>
        <v>Jämtkraft AB</v>
      </c>
    </row>
    <row r="158" spans="1:10" x14ac:dyDescent="0.25">
      <c r="A158" s="2" t="s">
        <v>247</v>
      </c>
      <c r="B158" s="2" t="s">
        <v>251</v>
      </c>
      <c r="D158" t="str">
        <f>IF(ISERROR(1/VLOOKUP($B158,Kraftvärmeprod!$B$1:$D$480,MATCH("Total värmeproduktion i kraftvärmeverk i kombinerad drift (GWh)",Kraftvärmeprod!$B$1:$AV$1,0),FALSE)),"Ej kraftvärme","Alternativproduktionsmetoden")</f>
        <v>Alternativproduktionsmetoden</v>
      </c>
      <c r="E158" s="269">
        <f>IF(ISERROR(1/VLOOKUP($B158,Kraftvärmeprod!$B$1:$BD$480,MATCH("Total värmeproduktion i kraftvärmeverk i kombinerad drift (GWh)",Kraftvärmeprod!$B$1:$AV$1,0),FALSE)),"",VLOOKUP($B158,'Slutlig allokering kvv'!$B$1:$BB$480,MATCH(E$1,'Slutlig allokering kvv'!$B$1:$AT$1,0),FALSE))</f>
        <v>0.42992568752585225</v>
      </c>
      <c r="F158">
        <f>IF(ISERROR(1/VLOOKUP($B158,Kraftvärmeprod!$B$1:$AV$480,MATCH("Producerad elenergi i kraftvärmeverk (GWh)",Kraftvärmeprod!$B$1:$AV$1,0),FALSE)),"",VLOOKUP($B158,Kraftvärmeprod!$B$1:$AV$480,MATCH("Producerad elenergi i kraftvärmeverk (GWh)",Kraftvärmeprod!$B$1:$AV$1,0),FALSE))</f>
        <v>198</v>
      </c>
      <c r="G158">
        <f>IF(ISERROR(1/VLOOKUP($B158,Miljö!$B$1:$T$480,MATCH("Såld mängd produktionsspecifik fjärrvärme (GWh)",Miljö!$B$1:$T$1,0),FALSE)),"",VLOOKUP($B158,Miljö!$B$1:$T$480,MATCH("Såld mängd produktionsspecifik fjärrvärme (GWh)",Miljö!$B$1:$T$1,0),FALSE))</f>
        <v>1.6020000000000001</v>
      </c>
      <c r="J158" t="str">
        <f t="shared" si="2"/>
        <v>Jämtkraft AB</v>
      </c>
    </row>
    <row r="159" spans="1:10" x14ac:dyDescent="0.25">
      <c r="A159" s="2" t="s">
        <v>252</v>
      </c>
      <c r="B159" s="2" t="s">
        <v>253</v>
      </c>
      <c r="D159" t="str">
        <f>IF(ISERROR(1/VLOOKUP($B159,Kraftvärmeprod!$B$1:$D$480,MATCH("Total värmeproduktion i kraftvärmeverk i kombinerad drift (GWh)",Kraftvärmeprod!$B$1:$AV$1,0),FALSE)),"Ej kraftvärme","Alternativproduktionsmetoden")</f>
        <v>Ej kraftvärme</v>
      </c>
      <c r="E159" s="269" t="str">
        <f>IF(ISERROR(1/VLOOKUP($B159,Kraftvärmeprod!$B$1:$BD$480,MATCH("Total värmeproduktion i kraftvärmeverk i kombinerad drift (GWh)",Kraftvärmeprod!$B$1:$AV$1,0),FALSE)),"",VLOOKUP($B159,'Slutlig allokering kvv'!$B$1:$BB$480,MATCH(E$1,'Slutlig allokering kvv'!$B$1:$AT$1,0),FALSE))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 xml:space="preserve">Jämtlandsvärme </v>
      </c>
    </row>
    <row r="160" spans="1:10" x14ac:dyDescent="0.25">
      <c r="A160" s="2" t="s">
        <v>255</v>
      </c>
      <c r="B160" s="2" t="s">
        <v>256</v>
      </c>
      <c r="D160" t="str">
        <f>IF(ISERROR(1/VLOOKUP($B160,Kraftvärmeprod!$B$1:$D$480,MATCH("Total värmeproduktion i kraftvärmeverk i kombinerad drift (GWh)",Kraftvärmeprod!$B$1:$AV$1,0),FALSE)),"Ej kraftvärme","Alternativproduktionsmetoden")</f>
        <v>Ej kraftvärme</v>
      </c>
      <c r="E160" s="269" t="str">
        <f>IF(ISERROR(1/VLOOKUP($B160,Kraftvärmeprod!$B$1:$BD$480,MATCH("Total värmeproduktion i kraftvärmeverk i kombinerad drift (GWh)",Kraftvärmeprod!$B$1:$AV$1,0),FALSE)),"",VLOOKUP($B160,'Slutlig allokering kvv'!$B$1:$BB$480,MATCH(E$1,'Slutlig allokering kvv'!$B$1:$AT$1,0),FALSE))</f>
        <v/>
      </c>
      <c r="F160" t="str">
        <f>IF(ISERROR(1/VLOOKUP($B160,Kraftvärmeprod!$B$1:$AV$480,MATCH("Producerad elenergi i kraftvärmeverk (GWh)",Kraftvärmeprod!$B$1:$AV$1,0),FALSE)),"",VLOOKUP($B160,Kraftvärmeprod!$B$1:$AV$480,MATCH("Producerad elenergi i kraftvärmeverk (GWh)",Kraftvärmeprod!$B$1:$AV$1,0),FALSE))</f>
        <v/>
      </c>
      <c r="G160" t="str">
        <f>IF(ISERROR(1/VLOOKUP($B160,Miljö!$B$1:$T$480,MATCH("Såld mängd produktionsspecifik fjärrvärme (GWh)",Miljö!$B$1:$T$1,0),FALSE)),"",VLOOKUP($B160,Miljö!$B$1:$T$480,MATCH("Såld mängd produktionsspecifik fjärrvärme (GWh)",Miljö!$B$1:$T$1,0),FALSE))</f>
        <v/>
      </c>
      <c r="J160" t="str">
        <f t="shared" si="2"/>
        <v>Jönköping Energi AB</v>
      </c>
    </row>
    <row r="161" spans="1:10" x14ac:dyDescent="0.25">
      <c r="A161" s="2" t="s">
        <v>255</v>
      </c>
      <c r="B161" s="2" t="s">
        <v>257</v>
      </c>
      <c r="D161" t="str">
        <f>IF(ISERROR(1/VLOOKUP($B161,Kraftvärmeprod!$B$1:$D$480,MATCH("Total värmeproduktion i kraftvärmeverk i kombinerad drift (GWh)",Kraftvärmeprod!$B$1:$AV$1,0),FALSE)),"Ej kraftvärme","Alternativproduktionsmetoden")</f>
        <v>Alternativproduktionsmetoden</v>
      </c>
      <c r="E161" s="269">
        <f>IF(ISERROR(1/VLOOKUP($B161,Kraftvärmeprod!$B$1:$BD$480,MATCH("Total värmeproduktion i kraftvärmeverk i kombinerad drift (GWh)",Kraftvärmeprod!$B$1:$AV$1,0),FALSE)),"",VLOOKUP($B161,'Slutlig allokering kvv'!$B$1:$BB$480,MATCH(E$1,'Slutlig allokering kvv'!$B$1:$AT$1,0),FALSE))</f>
        <v>0.55043674990597125</v>
      </c>
      <c r="F161">
        <f>IF(ISERROR(1/VLOOKUP($B161,Kraftvärmeprod!$B$1:$AV$480,MATCH("Producerad elenergi i kraftvärmeverk (GWh)",Kraftvärmeprod!$B$1:$AV$1,0),FALSE)),"",VLOOKUP($B161,Kraftvärmeprod!$B$1:$AV$480,MATCH("Producerad elenergi i kraftvärmeverk (GWh)",Kraftvärmeprod!$B$1:$AV$1,0),FALSE))</f>
        <v>172</v>
      </c>
      <c r="G161">
        <f>IF(ISERROR(1/VLOOKUP($B161,Miljö!$B$1:$T$480,MATCH("Såld mängd produktionsspecifik fjärrvärme (GWh)",Miljö!$B$1:$T$1,0),FALSE)),"",VLOOKUP($B161,Miljö!$B$1:$T$480,MATCH("Såld mängd produktionsspecifik fjärrvärme (GWh)",Miljö!$B$1:$T$1,0),FALSE))</f>
        <v>9.6189999999999998</v>
      </c>
      <c r="J161" t="str">
        <f t="shared" si="2"/>
        <v>Jönköping Energi AB</v>
      </c>
    </row>
    <row r="162" spans="1:10" x14ac:dyDescent="0.25">
      <c r="A162" s="2" t="s">
        <v>255</v>
      </c>
      <c r="B162" s="2" t="s">
        <v>258</v>
      </c>
      <c r="D162" t="str">
        <f>IF(ISERROR(1/VLOOKUP($B162,Kraftvärmeprod!$B$1:$D$480,MATCH("Total värmeproduktion i kraftvärmeverk i kombinerad drift (GWh)",Kraftvärmeprod!$B$1:$AV$1,0),FALSE)),"Ej kraftvärme","Alternativproduktionsmetoden")</f>
        <v>Ej kraftvärme</v>
      </c>
      <c r="E162" s="269" t="str">
        <f>IF(ISERROR(1/VLOOKUP($B162,Kraftvärmeprod!$B$1:$BD$480,MATCH("Total värmeproduktion i kraftvärmeverk i kombinerad drift (GWh)",Kraftvärmeprod!$B$1:$AV$1,0),FALSE)),"",VLOOKUP($B162,'Slutlig allokering kvv'!$B$1:$BB$480,MATCH(E$1,'Slutlig allokering kvv'!$B$1:$AT$1,0),FALSE))</f>
        <v/>
      </c>
      <c r="F162" t="str">
        <f>IF(ISERROR(1/VLOOKUP($B162,Kraftvärmeprod!$B$1:$AV$480,MATCH("Producerad elenergi i kraftvärmeverk (GWh)",Kraftvärmeprod!$B$1:$AV$1,0),FALSE)),"",VLOOKUP($B162,Kraftvärmeprod!$B$1:$AV$480,MATCH("Producerad elenergi i kraftvärmeverk (GWh)",Kraftvärmeprod!$B$1:$AV$1,0),FALSE))</f>
        <v/>
      </c>
      <c r="G162" t="str">
        <f>IF(ISERROR(1/VLOOKUP($B162,Miljö!$B$1:$T$480,MATCH("Såld mängd produktionsspecifik fjärrvärme (GWh)",Miljö!$B$1:$T$1,0),FALSE)),"",VLOOKUP($B162,Miljö!$B$1:$T$480,MATCH("Såld mängd produktionsspecifik fjärrvärme (GWh)",Miljö!$B$1:$T$1,0),FALSE))</f>
        <v/>
      </c>
      <c r="J162" t="str">
        <f t="shared" si="2"/>
        <v>Jönköping Energi AB</v>
      </c>
    </row>
    <row r="163" spans="1:10" x14ac:dyDescent="0.25">
      <c r="A163" s="2" t="s">
        <v>255</v>
      </c>
      <c r="B163" s="2" t="s">
        <v>259</v>
      </c>
      <c r="D163" t="str">
        <f>IF(ISERROR(1/VLOOKUP($B163,Kraftvärmeprod!$B$1:$D$480,MATCH("Total värmeproduktion i kraftvärmeverk i kombinerad drift (GWh)",Kraftvärmeprod!$B$1:$AV$1,0),FALSE)),"Ej kraftvärme","Alternativproduktionsmetoden")</f>
        <v>Ej kraftvärme</v>
      </c>
      <c r="E163" s="269" t="str">
        <f>IF(ISERROR(1/VLOOKUP($B163,Kraftvärmeprod!$B$1:$BD$480,MATCH("Total värmeproduktion i kraftvärmeverk i kombinerad drift (GWh)",Kraftvärmeprod!$B$1:$AV$1,0),FALSE)),"",VLOOKUP($B163,'Slutlig allokering kvv'!$B$1:$BB$480,MATCH(E$1,'Slutlig allokering kvv'!$B$1:$AT$1,0),FALSE))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Jönköping Energi AB</v>
      </c>
    </row>
    <row r="164" spans="1:10" x14ac:dyDescent="0.25">
      <c r="A164" s="2" t="s">
        <v>260</v>
      </c>
      <c r="B164" s="2" t="s">
        <v>261</v>
      </c>
      <c r="D164" t="str">
        <f>IF(ISERROR(1/VLOOKUP($B164,Kraftvärmeprod!$B$1:$D$480,MATCH("Total värmeproduktion i kraftvärmeverk i kombinerad drift (GWh)",Kraftvärmeprod!$B$1:$AV$1,0),FALSE)),"Ej kraftvärme","Alternativproduktionsmetoden")</f>
        <v>Alternativproduktionsmetoden</v>
      </c>
      <c r="E164" s="269">
        <f>IF(ISERROR(1/VLOOKUP($B164,Kraftvärmeprod!$B$1:$BD$480,MATCH("Total värmeproduktion i kraftvärmeverk i kombinerad drift (GWh)",Kraftvärmeprod!$B$1:$AV$1,0),FALSE)),"",VLOOKUP($B164,'Slutlig allokering kvv'!$B$1:$BB$480,MATCH(E$1,'Slutlig allokering kvv'!$B$1:$AT$1,0),FALSE))</f>
        <v>0.45377949834162523</v>
      </c>
      <c r="F164">
        <f>IF(ISERROR(1/VLOOKUP($B164,Kraftvärmeprod!$B$1:$AV$480,MATCH("Producerad elenergi i kraftvärmeverk (GWh)",Kraftvärmeprod!$B$1:$AV$1,0),FALSE)),"",VLOOKUP($B164,Kraftvärmeprod!$B$1:$AV$480,MATCH("Producerad elenergi i kraftvärmeverk (GWh)",Kraftvärmeprod!$B$1:$AV$1,0),FALSE))</f>
        <v>130.9</v>
      </c>
      <c r="G164" t="str">
        <f>IF(ISERROR(1/VLOOKUP($B164,Miljö!$B$1:$T$480,MATCH("Såld mängd produktionsspecifik fjärrvärme (GWh)",Miljö!$B$1:$T$1,0),FALSE)),"",VLOOKUP($B164,Miljö!$B$1:$T$480,MATCH("Såld mängd produktionsspecifik fjärrvärme (GWh)",Miljö!$B$1:$T$1,0),FALSE))</f>
        <v/>
      </c>
      <c r="J164" t="str">
        <f t="shared" si="2"/>
        <v>Kalmar Energi Värme AB</v>
      </c>
    </row>
    <row r="165" spans="1:10" x14ac:dyDescent="0.25">
      <c r="A165" s="2" t="s">
        <v>264</v>
      </c>
      <c r="B165" s="2" t="s">
        <v>265</v>
      </c>
      <c r="D165" t="str">
        <f>IF(ISERROR(1/VLOOKUP($B165,Kraftvärmeprod!$B$1:$D$480,MATCH("Total värmeproduktion i kraftvärmeverk i kombinerad drift (GWh)",Kraftvärmeprod!$B$1:$AV$1,0),FALSE)),"Ej kraftvärme","Alternativproduktionsmetoden")</f>
        <v>Ej kraftvärme</v>
      </c>
      <c r="E165" s="269" t="str">
        <f>IF(ISERROR(1/VLOOKUP($B165,Kraftvärmeprod!$B$1:$BD$480,MATCH("Total värmeproduktion i kraftvärmeverk i kombinerad drift (GWh)",Kraftvärmeprod!$B$1:$AV$1,0),FALSE)),"",VLOOKUP($B165,'Slutlig allokering kvv'!$B$1:$BB$480,MATCH(E$1,'Slutlig allokering kvv'!$B$1:$AT$1,0),FALSE))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Karlsborg Energi AB</v>
      </c>
    </row>
    <row r="166" spans="1:10" x14ac:dyDescent="0.25">
      <c r="A166" s="2" t="s">
        <v>266</v>
      </c>
      <c r="B166" s="2" t="s">
        <v>267</v>
      </c>
      <c r="D166" t="str">
        <f>IF(ISERROR(1/VLOOKUP($B166,Kraftvärmeprod!$B$1:$D$480,MATCH("Total värmeproduktion i kraftvärmeverk i kombinerad drift (GWh)",Kraftvärmeprod!$B$1:$AV$1,0),FALSE)),"Ej kraftvärme","Alternativproduktionsmetoden")</f>
        <v>Ej kraftvärme</v>
      </c>
      <c r="E166" s="269" t="str">
        <f>IF(ISERROR(1/VLOOKUP($B166,Kraftvärmeprod!$B$1:$BD$480,MATCH("Total värmeproduktion i kraftvärmeverk i kombinerad drift (GWh)",Kraftvärmeprod!$B$1:$AV$1,0),FALSE)),"",VLOOKUP($B166,'Slutlig allokering kvv'!$B$1:$BB$480,MATCH(E$1,'Slutlig allokering kvv'!$B$1:$AT$1,0),FALSE))</f>
        <v/>
      </c>
      <c r="F166" t="str">
        <f>IF(ISERROR(1/VLOOKUP($B166,Kraftvärmeprod!$B$1:$AV$480,MATCH("Producerad elenergi i kraftvärmeverk (GWh)",Kraftvärmeprod!$B$1:$AV$1,0),FALSE)),"",VLOOKUP($B166,Kraftvärmeprod!$B$1:$AV$480,MATCH("Producerad elenergi i kraftvärmeverk (GWh)",Kraftvärmeprod!$B$1:$AV$1,0),FALSE))</f>
        <v/>
      </c>
      <c r="G166" t="str">
        <f>IF(ISERROR(1/VLOOKUP($B166,Miljö!$B$1:$T$480,MATCH("Såld mängd produktionsspecifik fjärrvärme (GWh)",Miljö!$B$1:$T$1,0),FALSE)),"",VLOOKUP($B166,Miljö!$B$1:$T$480,MATCH("Såld mängd produktionsspecifik fjärrvärme (GWh)",Miljö!$B$1:$T$1,0),FALSE))</f>
        <v/>
      </c>
      <c r="J166" t="str">
        <f t="shared" si="2"/>
        <v>Karlshamn Energi AB</v>
      </c>
    </row>
    <row r="167" spans="1:10" x14ac:dyDescent="0.25">
      <c r="A167" s="2" t="s">
        <v>270</v>
      </c>
      <c r="B167" s="2" t="s">
        <v>269</v>
      </c>
      <c r="D167" t="str">
        <f>IF(ISERROR(1/VLOOKUP($B167,Kraftvärmeprod!$B$1:$D$480,MATCH("Total värmeproduktion i kraftvärmeverk i kombinerad drift (GWh)",Kraftvärmeprod!$B$1:$AV$1,0),FALSE)),"Ej kraftvärme","Alternativproduktionsmetoden")</f>
        <v>Alternativproduktionsmetoden</v>
      </c>
      <c r="E167" s="269">
        <f>IF(ISERROR(1/VLOOKUP($B167,Kraftvärmeprod!$B$1:$BD$480,MATCH("Total värmeproduktion i kraftvärmeverk i kombinerad drift (GWh)",Kraftvärmeprod!$B$1:$AV$1,0),FALSE)),"",VLOOKUP($B167,'Slutlig allokering kvv'!$B$1:$BB$480,MATCH(E$1,'Slutlig allokering kvv'!$B$1:$AT$1,0),FALSE))</f>
        <v>0.82008050047214354</v>
      </c>
      <c r="F167">
        <f>IF(ISERROR(1/VLOOKUP($B167,Kraftvärmeprod!$B$1:$AV$480,MATCH("Producerad elenergi i kraftvärmeverk (GWh)",Kraftvärmeprod!$B$1:$AV$1,0),FALSE)),"",VLOOKUP($B167,Kraftvärmeprod!$B$1:$AV$480,MATCH("Producerad elenergi i kraftvärmeverk (GWh)",Kraftvärmeprod!$B$1:$AV$1,0),FALSE))</f>
        <v>28.22</v>
      </c>
      <c r="G167" t="str">
        <f>IF(ISERROR(1/VLOOKUP($B167,Miljö!$B$1:$T$480,MATCH("Såld mängd produktionsspecifik fjärrvärme (GWh)",Miljö!$B$1:$T$1,0),FALSE)),"",VLOOKUP($B167,Miljö!$B$1:$T$480,MATCH("Såld mängd produktionsspecifik fjärrvärme (GWh)",Miljö!$B$1:$T$1,0),FALSE))</f>
        <v/>
      </c>
      <c r="J167" t="str">
        <f t="shared" si="2"/>
        <v>Karlskoga Energi och Miljö AB</v>
      </c>
    </row>
    <row r="168" spans="1:10" x14ac:dyDescent="0.25">
      <c r="A168" s="2" t="s">
        <v>270</v>
      </c>
      <c r="B168" s="5" t="s">
        <v>1058</v>
      </c>
      <c r="D168" t="str">
        <f>IF(ISERROR(1/VLOOKUP($B168,Kraftvärmeprod!$B$1:$D$480,MATCH("Total värmeproduktion i kraftvärmeverk i kombinerad drift (GWh)",Kraftvärmeprod!$B$1:$AV$1,0),FALSE)),"Ej kraftvärme","Alternativproduktionsmetoden")</f>
        <v>Ej kraftvärme</v>
      </c>
      <c r="E168" s="269" t="str">
        <f>IF(ISERROR(1/VLOOKUP($B168,Kraftvärmeprod!$B$1:$BD$480,MATCH("Total värmeproduktion i kraftvärmeverk i kombinerad drift (GWh)",Kraftvärmeprod!$B$1:$AV$1,0),FALSE)),"",VLOOKUP($B168,'Slutlig allokering kvv'!$B$1:$BB$480,MATCH(E$1,'Slutlig allokering kvv'!$B$1:$AT$1,0),FALSE))</f>
        <v/>
      </c>
      <c r="F168" t="str">
        <f>IF(ISERROR(1/VLOOKUP($B168,Kraftvärmeprod!$B$1:$AV$480,MATCH("Producerad elenergi i kraftvärmeverk (GWh)",Kraftvärmeprod!$B$1:$AV$1,0),FALSE)),"",VLOOKUP($B168,Kraftvärmeprod!$B$1:$AV$480,MATCH("Producerad elenergi i kraftvärmeverk (GWh)",Kraftvärmeprod!$B$1:$AV$1,0),FALSE))</f>
        <v/>
      </c>
      <c r="G168" t="str">
        <f>IF(ISERROR(1/VLOOKUP($B168,Miljö!$B$1:$T$480,MATCH("Såld mängd produktionsspecifik fjärrvärme (GWh)",Miljö!$B$1:$T$1,0),FALSE)),"",VLOOKUP($B168,Miljö!$B$1:$T$480,MATCH("Såld mängd produktionsspecifik fjärrvärme (GWh)",Miljö!$B$1:$T$1,0),FALSE))</f>
        <v/>
      </c>
      <c r="J168" t="str">
        <f t="shared" si="2"/>
        <v>Karlskoga Energi och Miljö AB</v>
      </c>
    </row>
    <row r="169" spans="1:10" x14ac:dyDescent="0.25">
      <c r="A169" s="2" t="s">
        <v>272</v>
      </c>
      <c r="B169" s="2" t="s">
        <v>273</v>
      </c>
      <c r="D169" t="str">
        <f>IF(ISERROR(1/VLOOKUP($B169,Kraftvärmeprod!$B$1:$D$480,MATCH("Total värmeproduktion i kraftvärmeverk i kombinerad drift (GWh)",Kraftvärmeprod!$B$1:$AV$1,0),FALSE)),"Ej kraftvärme","Alternativproduktionsmetoden")</f>
        <v>Alternativproduktionsmetoden</v>
      </c>
      <c r="E169" s="269">
        <f>IF(ISERROR(1/VLOOKUP($B169,Kraftvärmeprod!$B$1:$BD$480,MATCH("Total värmeproduktion i kraftvärmeverk i kombinerad drift (GWh)",Kraftvärmeprod!$B$1:$AV$1,0),FALSE)),"",VLOOKUP($B169,'Slutlig allokering kvv'!$B$1:$BB$480,MATCH(E$1,'Slutlig allokering kvv'!$B$1:$AT$1,0),FALSE))</f>
        <v>0.56643188511435771</v>
      </c>
      <c r="F169">
        <f>IF(ISERROR(1/VLOOKUP($B169,Kraftvärmeprod!$B$1:$AV$480,MATCH("Producerad elenergi i kraftvärmeverk (GWh)",Kraftvärmeprod!$B$1:$AV$1,0),FALSE)),"",VLOOKUP($B169,Kraftvärmeprod!$B$1:$AV$480,MATCH("Producerad elenergi i kraftvärmeverk (GWh)",Kraftvärmeprod!$B$1:$AV$1,0),FALSE))</f>
        <v>143.446</v>
      </c>
      <c r="G169" t="str">
        <f>IF(ISERROR(1/VLOOKUP($B169,Miljö!$B$1:$T$480,MATCH("Såld mängd produktionsspecifik fjärrvärme (GWh)",Miljö!$B$1:$T$1,0),FALSE)),"",VLOOKUP($B169,Miljö!$B$1:$T$480,MATCH("Såld mängd produktionsspecifik fjärrvärme (GWh)",Miljö!$B$1:$T$1,0),FALSE))</f>
        <v/>
      </c>
      <c r="J169" t="str">
        <f t="shared" si="2"/>
        <v>Karlstads Energi AB</v>
      </c>
    </row>
    <row r="170" spans="1:10" x14ac:dyDescent="0.25">
      <c r="A170" s="2" t="s">
        <v>274</v>
      </c>
      <c r="B170" s="2" t="s">
        <v>275</v>
      </c>
      <c r="D170" t="str">
        <f>IF(ISERROR(1/VLOOKUP($B170,Kraftvärmeprod!$B$1:$D$480,MATCH("Total värmeproduktion i kraftvärmeverk i kombinerad drift (GWh)",Kraftvärmeprod!$B$1:$AV$1,0),FALSE)),"Ej kraftvärme","Alternativproduktionsmetoden")</f>
        <v>Ej kraftvärme</v>
      </c>
      <c r="E170" s="269" t="str">
        <f>IF(ISERROR(1/VLOOKUP($B170,Kraftvärmeprod!$B$1:$BD$480,MATCH("Total värmeproduktion i kraftvärmeverk i kombinerad drift (GWh)",Kraftvärmeprod!$B$1:$AV$1,0),FALSE)),"",VLOOKUP($B170,'Slutlig allokering kvv'!$B$1:$BB$480,MATCH(E$1,'Slutlig allokering kvv'!$B$1:$AT$1,0),FALSE))</f>
        <v/>
      </c>
      <c r="F170" t="str">
        <f>IF(ISERROR(1/VLOOKUP($B170,Kraftvärmeprod!$B$1:$AV$480,MATCH("Producerad elenergi i kraftvärmeverk (GWh)",Kraftvärmeprod!$B$1:$AV$1,0),FALSE)),"",VLOOKUP($B170,Kraftvärmeprod!$B$1:$AV$480,MATCH("Producerad elenergi i kraftvärmeverk (GWh)",Kraftvärmeprod!$B$1:$AV$1,0),FALSE))</f>
        <v/>
      </c>
      <c r="G170" t="str">
        <f>IF(ISERROR(1/VLOOKUP($B170,Miljö!$B$1:$T$480,MATCH("Såld mängd produktionsspecifik fjärrvärme (GWh)",Miljö!$B$1:$T$1,0),FALSE)),"",VLOOKUP($B170,Miljö!$B$1:$T$480,MATCH("Såld mängd produktionsspecifik fjärrvärme (GWh)",Miljö!$B$1:$T$1,0),FALSE))</f>
        <v/>
      </c>
      <c r="J170" t="str">
        <f t="shared" si="2"/>
        <v>Katrinefors Kraftvärme AB</v>
      </c>
    </row>
    <row r="171" spans="1:10" x14ac:dyDescent="0.25">
      <c r="A171" s="2" t="s">
        <v>276</v>
      </c>
      <c r="B171" s="2" t="s">
        <v>277</v>
      </c>
      <c r="D171" t="str">
        <f>IF(ISERROR(1/VLOOKUP($B171,Kraftvärmeprod!$B$1:$D$480,MATCH("Total värmeproduktion i kraftvärmeverk i kombinerad drift (GWh)",Kraftvärmeprod!$B$1:$AV$1,0),FALSE)),"Ej kraftvärme","Alternativproduktionsmetoden")</f>
        <v>Ej kraftvärme</v>
      </c>
      <c r="E171" s="269" t="str">
        <f>IF(ISERROR(1/VLOOKUP($B171,Kraftvärmeprod!$B$1:$BD$480,MATCH("Total värmeproduktion i kraftvärmeverk i kombinerad drift (GWh)",Kraftvärmeprod!$B$1:$AV$1,0),FALSE)),"",VLOOKUP($B171,'Slutlig allokering kvv'!$B$1:$BB$480,MATCH(E$1,'Slutlig allokering kvv'!$B$1:$AT$1,0),FALSE))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Kils Energi AB</v>
      </c>
    </row>
    <row r="172" spans="1:10" x14ac:dyDescent="0.25">
      <c r="A172" s="2" t="s">
        <v>278</v>
      </c>
      <c r="B172" s="2" t="s">
        <v>279</v>
      </c>
      <c r="D172" t="str">
        <f>IF(ISERROR(1/VLOOKUP($B172,Kraftvärmeprod!$B$1:$D$480,MATCH("Total värmeproduktion i kraftvärmeverk i kombinerad drift (GWh)",Kraftvärmeprod!$B$1:$AV$1,0),FALSE)),"Ej kraftvärme","Alternativproduktionsmetoden")</f>
        <v>Alternativproduktionsmetoden</v>
      </c>
      <c r="E172" s="269">
        <f>IF(ISERROR(1/VLOOKUP($B172,Kraftvärmeprod!$B$1:$BD$480,MATCH("Total värmeproduktion i kraftvärmeverk i kombinerad drift (GWh)",Kraftvärmeprod!$B$1:$AV$1,0),FALSE)),"",VLOOKUP($B172,'Slutlig allokering kvv'!$B$1:$BB$480,MATCH(E$1,'Slutlig allokering kvv'!$B$1:$AT$1,0),FALSE))</f>
        <v>0.65466922285816498</v>
      </c>
      <c r="F172">
        <f>IF(ISERROR(1/VLOOKUP($B172,Kraftvärmeprod!$B$1:$AV$480,MATCH("Producerad elenergi i kraftvärmeverk (GWh)",Kraftvärmeprod!$B$1:$AV$1,0),FALSE)),"",VLOOKUP($B172,Kraftvärmeprod!$B$1:$AV$480,MATCH("Producerad elenergi i kraftvärmeverk (GWh)",Kraftvärmeprod!$B$1:$AV$1,0),FALSE))</f>
        <v>21.518999999999998</v>
      </c>
      <c r="G172" t="str">
        <f>IF(ISERROR(1/VLOOKUP($B172,Miljö!$B$1:$T$480,MATCH("Såld mängd produktionsspecifik fjärrvärme (GWh)",Miljö!$B$1:$T$1,0),FALSE)),"",VLOOKUP($B172,Miljö!$B$1:$T$480,MATCH("Såld mängd produktionsspecifik fjärrvärme (GWh)",Miljö!$B$1:$T$1,0),FALSE))</f>
        <v/>
      </c>
      <c r="J172" t="str">
        <f t="shared" si="2"/>
        <v>Kiruna Kraft AB</v>
      </c>
    </row>
    <row r="173" spans="1:10" x14ac:dyDescent="0.25">
      <c r="A173" s="2" t="s">
        <v>278</v>
      </c>
      <c r="B173" s="2" t="s">
        <v>280</v>
      </c>
      <c r="D173" t="str">
        <f>IF(ISERROR(1/VLOOKUP($B173,Kraftvärmeprod!$B$1:$D$480,MATCH("Total värmeproduktion i kraftvärmeverk i kombinerad drift (GWh)",Kraftvärmeprod!$B$1:$AV$1,0),FALSE)),"Ej kraftvärme","Alternativproduktionsmetoden")</f>
        <v>Ej kraftvärme</v>
      </c>
      <c r="E173" s="269" t="str">
        <f>IF(ISERROR(1/VLOOKUP($B173,Kraftvärmeprod!$B$1:$BD$480,MATCH("Total värmeproduktion i kraftvärmeverk i kombinerad drift (GWh)",Kraftvärmeprod!$B$1:$AV$1,0),FALSE)),"",VLOOKUP($B173,'Slutlig allokering kvv'!$B$1:$BB$480,MATCH(E$1,'Slutlig allokering kvv'!$B$1:$AT$1,0),FALSE))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Kiruna Kraft AB</v>
      </c>
    </row>
    <row r="174" spans="1:10" x14ac:dyDescent="0.25">
      <c r="A174" s="2" t="s">
        <v>281</v>
      </c>
      <c r="B174" s="2" t="s">
        <v>282</v>
      </c>
      <c r="D174" t="str">
        <f>IF(ISERROR(1/VLOOKUP($B174,Kraftvärmeprod!$B$1:$D$480,MATCH("Total värmeproduktion i kraftvärmeverk i kombinerad drift (GWh)",Kraftvärmeprod!$B$1:$AV$1,0),FALSE)),"Ej kraftvärme","Alternativproduktionsmetoden")</f>
        <v>Alternativproduktionsmetoden</v>
      </c>
      <c r="E174" s="269">
        <f>IF(ISERROR(1/VLOOKUP($B174,Kraftvärmeprod!$B$1:$BD$480,MATCH("Total värmeproduktion i kraftvärmeverk i kombinerad drift (GWh)",Kraftvärmeprod!$B$1:$AV$1,0),FALSE)),"",VLOOKUP($B174,'Slutlig allokering kvv'!$B$1:$BB$480,MATCH(E$1,'Slutlig allokering kvv'!$B$1:$AT$1,0),FALSE))</f>
        <v>0.51260194443164542</v>
      </c>
      <c r="F174">
        <f>IF(ISERROR(1/VLOOKUP($B174,Kraftvärmeprod!$B$1:$AV$480,MATCH("Producerad elenergi i kraftvärmeverk (GWh)",Kraftvärmeprod!$B$1:$AV$1,0),FALSE)),"",VLOOKUP($B174,Kraftvärmeprod!$B$1:$AV$480,MATCH("Producerad elenergi i kraftvärmeverk (GWh)",Kraftvärmeprod!$B$1:$AV$1,0),FALSE))</f>
        <v>179.72886</v>
      </c>
      <c r="G174">
        <f>IF(ISERROR(1/VLOOKUP($B174,Miljö!$B$1:$T$480,MATCH("Såld mängd produktionsspecifik fjärrvärme (GWh)",Miljö!$B$1:$T$1,0),FALSE)),"",VLOOKUP($B174,Miljö!$B$1:$T$480,MATCH("Såld mängd produktionsspecifik fjärrvärme (GWh)",Miljö!$B$1:$T$1,0),FALSE))</f>
        <v>99.287000000000006</v>
      </c>
      <c r="J174" t="str">
        <f t="shared" si="2"/>
        <v>Kraftringen Energi AB (publ)</v>
      </c>
    </row>
    <row r="175" spans="1:10" x14ac:dyDescent="0.25">
      <c r="A175" s="2" t="s">
        <v>281</v>
      </c>
      <c r="B175" s="2" t="s">
        <v>283</v>
      </c>
      <c r="D175" t="str">
        <f>IF(ISERROR(1/VLOOKUP($B175,Kraftvärmeprod!$B$1:$D$480,MATCH("Total värmeproduktion i kraftvärmeverk i kombinerad drift (GWh)",Kraftvärmeprod!$B$1:$AV$1,0),FALSE)),"Ej kraftvärme","Alternativproduktionsmetoden")</f>
        <v>Ej kraftvärme</v>
      </c>
      <c r="E175" s="269" t="str">
        <f>IF(ISERROR(1/VLOOKUP($B175,Kraftvärmeprod!$B$1:$BD$480,MATCH("Total värmeproduktion i kraftvärmeverk i kombinerad drift (GWh)",Kraftvärmeprod!$B$1:$AV$1,0),FALSE)),"",VLOOKUP($B175,'Slutlig allokering kvv'!$B$1:$BB$480,MATCH(E$1,'Slutlig allokering kvv'!$B$1:$AT$1,0),FALSE))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Kraftringen Energi AB (publ)</v>
      </c>
    </row>
    <row r="176" spans="1:10" x14ac:dyDescent="0.25">
      <c r="A176" s="2" t="s">
        <v>284</v>
      </c>
      <c r="B176" s="2" t="s">
        <v>285</v>
      </c>
      <c r="D176" t="str">
        <f>IF(ISERROR(1/VLOOKUP($B176,Kraftvärmeprod!$B$1:$D$480,MATCH("Total värmeproduktion i kraftvärmeverk i kombinerad drift (GWh)",Kraftvärmeprod!$B$1:$AV$1,0),FALSE)),"Ej kraftvärme","Alternativproduktionsmetoden")</f>
        <v>Ej kraftvärme</v>
      </c>
      <c r="E176" s="269" t="str">
        <f>IF(ISERROR(1/VLOOKUP($B176,Kraftvärmeprod!$B$1:$BD$480,MATCH("Total värmeproduktion i kraftvärmeverk i kombinerad drift (GWh)",Kraftvärmeprod!$B$1:$AV$1,0),FALSE)),"",VLOOKUP($B176,'Slutlig allokering kvv'!$B$1:$BB$480,MATCH(E$1,'Slutlig allokering kvv'!$B$1:$AT$1,0),FALSE))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Kristinehamns Fjärrvärme AB</v>
      </c>
    </row>
    <row r="177" spans="1:10" x14ac:dyDescent="0.25">
      <c r="A177" s="2" t="s">
        <v>286</v>
      </c>
      <c r="B177" s="2" t="s">
        <v>287</v>
      </c>
      <c r="D177" t="str">
        <f>IF(ISERROR(1/VLOOKUP($B177,Kraftvärmeprod!$B$1:$D$480,MATCH("Total värmeproduktion i kraftvärmeverk i kombinerad drift (GWh)",Kraftvärmeprod!$B$1:$AV$1,0),FALSE)),"Ej kraftvärme","Alternativproduktionsmetoden")</f>
        <v>Ej kraftvärme</v>
      </c>
      <c r="E177" s="269" t="str">
        <f>IF(ISERROR(1/VLOOKUP($B177,Kraftvärmeprod!$B$1:$BD$480,MATCH("Total värmeproduktion i kraftvärmeverk i kombinerad drift (GWh)",Kraftvärmeprod!$B$1:$AV$1,0),FALSE)),"",VLOOKUP($B177,'Slutlig allokering kvv'!$B$1:$BB$480,MATCH(E$1,'Slutlig allokering kvv'!$B$1:$AT$1,0),FALSE))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Kungälv Energi AB</v>
      </c>
    </row>
    <row r="178" spans="1:10" x14ac:dyDescent="0.25">
      <c r="A178" s="2" t="s">
        <v>286</v>
      </c>
      <c r="B178" s="2" t="s">
        <v>288</v>
      </c>
      <c r="D178" t="str">
        <f>IF(ISERROR(1/VLOOKUP($B178,Kraftvärmeprod!$B$1:$D$480,MATCH("Total värmeproduktion i kraftvärmeverk i kombinerad drift (GWh)",Kraftvärmeprod!$B$1:$AV$1,0),FALSE)),"Ej kraftvärme","Alternativproduktionsmetoden")</f>
        <v>Ej kraftvärme</v>
      </c>
      <c r="E178" s="269" t="str">
        <f>IF(ISERROR(1/VLOOKUP($B178,Kraftvärmeprod!$B$1:$BD$480,MATCH("Total värmeproduktion i kraftvärmeverk i kombinerad drift (GWh)",Kraftvärmeprod!$B$1:$AV$1,0),FALSE)),"",VLOOKUP($B178,'Slutlig allokering kvv'!$B$1:$BB$480,MATCH(E$1,'Slutlig allokering kvv'!$B$1:$AT$1,0),FALSE))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Kungälv Energi AB</v>
      </c>
    </row>
    <row r="179" spans="1:10" x14ac:dyDescent="0.25">
      <c r="A179" s="2" t="s">
        <v>286</v>
      </c>
      <c r="B179" s="2" t="s">
        <v>289</v>
      </c>
      <c r="D179" t="str">
        <f>IF(ISERROR(1/VLOOKUP($B179,Kraftvärmeprod!$B$1:$D$480,MATCH("Total värmeproduktion i kraftvärmeverk i kombinerad drift (GWh)",Kraftvärmeprod!$B$1:$AV$1,0),FALSE)),"Ej kraftvärme","Alternativproduktionsmetoden")</f>
        <v>Ej kraftvärme</v>
      </c>
      <c r="E179" s="269" t="str">
        <f>IF(ISERROR(1/VLOOKUP($B179,Kraftvärmeprod!$B$1:$BD$480,MATCH("Total värmeproduktion i kraftvärmeverk i kombinerad drift (GWh)",Kraftvärmeprod!$B$1:$AV$1,0),FALSE)),"",VLOOKUP($B179,'Slutlig allokering kvv'!$B$1:$BB$480,MATCH(E$1,'Slutlig allokering kvv'!$B$1:$AT$1,0),FALSE))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Kungälv Energi AB</v>
      </c>
    </row>
    <row r="180" spans="1:10" x14ac:dyDescent="0.25">
      <c r="A180" s="2" t="s">
        <v>286</v>
      </c>
      <c r="B180" s="2" t="s">
        <v>290</v>
      </c>
      <c r="D180" t="str">
        <f>IF(ISERROR(1/VLOOKUP($B180,Kraftvärmeprod!$B$1:$D$480,MATCH("Total värmeproduktion i kraftvärmeverk i kombinerad drift (GWh)",Kraftvärmeprod!$B$1:$AV$1,0),FALSE)),"Ej kraftvärme","Alternativproduktionsmetoden")</f>
        <v>Alternativproduktionsmetoden</v>
      </c>
      <c r="E180" s="269">
        <f>IF(ISERROR(1/VLOOKUP($B180,Kraftvärmeprod!$B$1:$BD$480,MATCH("Total värmeproduktion i kraftvärmeverk i kombinerad drift (GWh)",Kraftvärmeprod!$B$1:$AV$1,0),FALSE)),"",VLOOKUP($B180,'Slutlig allokering kvv'!$B$1:$BB$480,MATCH(E$1,'Slutlig allokering kvv'!$B$1:$AT$1,0),FALSE))</f>
        <v>0.78566277939747309</v>
      </c>
      <c r="F180">
        <f>IF(ISERROR(1/VLOOKUP($B180,Kraftvärmeprod!$B$1:$AV$480,MATCH("Producerad elenergi i kraftvärmeverk (GWh)",Kraftvärmeprod!$B$1:$AV$1,0),FALSE)),"",VLOOKUP($B180,Kraftvärmeprod!$B$1:$AV$480,MATCH("Producerad elenergi i kraftvärmeverk (GWh)",Kraftvärmeprod!$B$1:$AV$1,0),FALSE))</f>
        <v>7.6</v>
      </c>
      <c r="G180" t="str">
        <f>IF(ISERROR(1/VLOOKUP($B180,Miljö!$B$1:$T$480,MATCH("Såld mängd produktionsspecifik fjärrvärme (GWh)",Miljö!$B$1:$T$1,0),FALSE)),"",VLOOKUP($B180,Miljö!$B$1:$T$480,MATCH("Såld mängd produktionsspecifik fjärrvärme (GWh)",Miljö!$B$1:$T$1,0),FALSE))</f>
        <v/>
      </c>
      <c r="J180" t="str">
        <f t="shared" si="2"/>
        <v>Kungälv Energi AB</v>
      </c>
    </row>
    <row r="181" spans="1:10" x14ac:dyDescent="0.25">
      <c r="A181" s="2" t="s">
        <v>291</v>
      </c>
      <c r="B181" s="2" t="s">
        <v>292</v>
      </c>
      <c r="D181" t="str">
        <f>IF(ISERROR(1/VLOOKUP($B181,Kraftvärmeprod!$B$1:$D$480,MATCH("Total värmeproduktion i kraftvärmeverk i kombinerad drift (GWh)",Kraftvärmeprod!$B$1:$AV$1,0),FALSE)),"Ej kraftvärme","Alternativproduktionsmetoden")</f>
        <v>Ej kraftvärme</v>
      </c>
      <c r="E181" s="269" t="str">
        <f>IF(ISERROR(1/VLOOKUP($B181,Kraftvärmeprod!$B$1:$BD$480,MATCH("Total värmeproduktion i kraftvärmeverk i kombinerad drift (GWh)",Kraftvärmeprod!$B$1:$AV$1,0),FALSE)),"",VLOOKUP($B181,'Slutlig allokering kvv'!$B$1:$BB$480,MATCH(E$1,'Slutlig allokering kvv'!$B$1:$AT$1,0),FALSE))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Köpings kommun</v>
      </c>
    </row>
    <row r="182" spans="1:10" x14ac:dyDescent="0.25">
      <c r="A182" s="2" t="s">
        <v>291</v>
      </c>
      <c r="B182" s="2" t="s">
        <v>293</v>
      </c>
      <c r="D182" t="str">
        <f>IF(ISERROR(1/VLOOKUP($B182,Kraftvärmeprod!$B$1:$D$480,MATCH("Total värmeproduktion i kraftvärmeverk i kombinerad drift (GWh)",Kraftvärmeprod!$B$1:$AV$1,0),FALSE)),"Ej kraftvärme","Alternativproduktionsmetoden")</f>
        <v>Ej kraftvärme</v>
      </c>
      <c r="E182" s="269" t="str">
        <f>IF(ISERROR(1/VLOOKUP($B182,Kraftvärmeprod!$B$1:$BD$480,MATCH("Total värmeproduktion i kraftvärmeverk i kombinerad drift (GWh)",Kraftvärmeprod!$B$1:$AV$1,0),FALSE)),"",VLOOKUP($B182,'Slutlig allokering kvv'!$B$1:$BB$480,MATCH(E$1,'Slutlig allokering kvv'!$B$1:$AT$1,0),FALSE))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Köpings kommun</v>
      </c>
    </row>
    <row r="183" spans="1:10" x14ac:dyDescent="0.25">
      <c r="A183" s="2" t="s">
        <v>294</v>
      </c>
      <c r="B183" s="2" t="s">
        <v>295</v>
      </c>
      <c r="D183" t="str">
        <f>IF(ISERROR(1/VLOOKUP($B183,Kraftvärmeprod!$B$1:$D$480,MATCH("Total värmeproduktion i kraftvärmeverk i kombinerad drift (GWh)",Kraftvärmeprod!$B$1:$AV$1,0),FALSE)),"Ej kraftvärme","Alternativproduktionsmetoden")</f>
        <v>Alternativproduktionsmetoden</v>
      </c>
      <c r="E183" s="269">
        <f>IF(ISERROR(1/VLOOKUP($B183,Kraftvärmeprod!$B$1:$BD$480,MATCH("Total värmeproduktion i kraftvärmeverk i kombinerad drift (GWh)",Kraftvärmeprod!$B$1:$AV$1,0),FALSE)),"",VLOOKUP($B183,'Slutlig allokering kvv'!$B$1:$BB$480,MATCH(E$1,'Slutlig allokering kvv'!$B$1:$AT$1,0),FALSE))</f>
        <v>0.62150742192082964</v>
      </c>
      <c r="F183">
        <f>IF(ISERROR(1/VLOOKUP($B183,Kraftvärmeprod!$B$1:$AV$480,MATCH("Producerad elenergi i kraftvärmeverk (GWh)",Kraftvärmeprod!$B$1:$AV$1,0),FALSE)),"",VLOOKUP($B183,Kraftvärmeprod!$B$1:$AV$480,MATCH("Producerad elenergi i kraftvärmeverk (GWh)",Kraftvärmeprod!$B$1:$AV$1,0),FALSE))</f>
        <v>29.538</v>
      </c>
      <c r="G183" t="str">
        <f>IF(ISERROR(1/VLOOKUP($B183,Miljö!$B$1:$T$480,MATCH("Såld mängd produktionsspecifik fjärrvärme (GWh)",Miljö!$B$1:$T$1,0),FALSE)),"",VLOOKUP($B183,Miljö!$B$1:$T$480,MATCH("Såld mängd produktionsspecifik fjärrvärme (GWh)",Miljö!$B$1:$T$1,0),FALSE))</f>
        <v/>
      </c>
      <c r="J183" t="str">
        <f t="shared" si="2"/>
        <v>Landskrona Energi AB</v>
      </c>
    </row>
    <row r="184" spans="1:10" x14ac:dyDescent="0.25">
      <c r="A184" s="2" t="s">
        <v>296</v>
      </c>
      <c r="B184" s="2" t="s">
        <v>297</v>
      </c>
      <c r="D184" t="str">
        <f>IF(ISERROR(1/VLOOKUP($B184,Kraftvärmeprod!$B$1:$D$480,MATCH("Total värmeproduktion i kraftvärmeverk i kombinerad drift (GWh)",Kraftvärmeprod!$B$1:$AV$1,0),FALSE)),"Ej kraftvärme","Alternativproduktionsmetoden")</f>
        <v>Ej kraftvärme</v>
      </c>
      <c r="E184" s="269" t="str">
        <f>IF(ISERROR(1/VLOOKUP($B184,Kraftvärmeprod!$B$1:$BD$480,MATCH("Total värmeproduktion i kraftvärmeverk i kombinerad drift (GWh)",Kraftvärmeprod!$B$1:$AV$1,0),FALSE)),"",VLOOKUP($B184,'Slutlig allokering kvv'!$B$1:$BB$480,MATCH(E$1,'Slutlig allokering kvv'!$B$1:$AT$1,0),FALSE))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Lantmännen Agrovärme AB</v>
      </c>
    </row>
    <row r="185" spans="1:10" x14ac:dyDescent="0.25">
      <c r="A185" s="2" t="s">
        <v>296</v>
      </c>
      <c r="B185" s="2" t="s">
        <v>298</v>
      </c>
      <c r="D185" t="str">
        <f>IF(ISERROR(1/VLOOKUP($B185,Kraftvärmeprod!$B$1:$D$480,MATCH("Total värmeproduktion i kraftvärmeverk i kombinerad drift (GWh)",Kraftvärmeprod!$B$1:$AV$1,0),FALSE)),"Ej kraftvärme","Alternativproduktionsmetoden")</f>
        <v>Ej kraftvärme</v>
      </c>
      <c r="E185" s="269" t="str">
        <f>IF(ISERROR(1/VLOOKUP($B185,Kraftvärmeprod!$B$1:$BD$480,MATCH("Total värmeproduktion i kraftvärmeverk i kombinerad drift (GWh)",Kraftvärmeprod!$B$1:$AV$1,0),FALSE)),"",VLOOKUP($B185,'Slutlig allokering kvv'!$B$1:$BB$480,MATCH(E$1,'Slutlig allokering kvv'!$B$1:$AT$1,0),FALSE))</f>
        <v/>
      </c>
      <c r="F185" t="str">
        <f>IF(ISERROR(1/VLOOKUP($B185,Kraftvärmeprod!$B$1:$AV$480,MATCH("Producerad elenergi i kraftvärmeverk (GWh)",Kraftvärmeprod!$B$1:$AV$1,0),FALSE)),"",VLOOKUP($B185,Kraftvärmeprod!$B$1:$AV$480,MATCH("Producerad elenergi i kraftvärmeverk (GWh)",Kraftvärmeprod!$B$1:$AV$1,0),FALSE))</f>
        <v/>
      </c>
      <c r="G185" t="str">
        <f>IF(ISERROR(1/VLOOKUP($B185,Miljö!$B$1:$T$480,MATCH("Såld mängd produktionsspecifik fjärrvärme (GWh)",Miljö!$B$1:$T$1,0),FALSE)),"",VLOOKUP($B185,Miljö!$B$1:$T$480,MATCH("Såld mängd produktionsspecifik fjärrvärme (GWh)",Miljö!$B$1:$T$1,0),FALSE))</f>
        <v/>
      </c>
      <c r="J185" t="str">
        <f t="shared" si="2"/>
        <v>Lantmännen Agrovärme AB</v>
      </c>
    </row>
    <row r="186" spans="1:10" x14ac:dyDescent="0.25">
      <c r="A186" s="2" t="s">
        <v>296</v>
      </c>
      <c r="B186" s="2" t="s">
        <v>299</v>
      </c>
      <c r="D186" t="str">
        <f>IF(ISERROR(1/VLOOKUP($B186,Kraftvärmeprod!$B$1:$D$480,MATCH("Total värmeproduktion i kraftvärmeverk i kombinerad drift (GWh)",Kraftvärmeprod!$B$1:$AV$1,0),FALSE)),"Ej kraftvärme","Alternativproduktionsmetoden")</f>
        <v>Ej kraftvärme</v>
      </c>
      <c r="E186" s="269" t="str">
        <f>IF(ISERROR(1/VLOOKUP($B186,Kraftvärmeprod!$B$1:$BD$480,MATCH("Total värmeproduktion i kraftvärmeverk i kombinerad drift (GWh)",Kraftvärmeprod!$B$1:$AV$1,0),FALSE)),"",VLOOKUP($B186,'Slutlig allokering kvv'!$B$1:$BB$480,MATCH(E$1,'Slutlig allokering kvv'!$B$1:$AT$1,0),FALSE))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Lantmännen Agrovärme AB</v>
      </c>
    </row>
    <row r="187" spans="1:10" x14ac:dyDescent="0.25">
      <c r="A187" s="2" t="s">
        <v>296</v>
      </c>
      <c r="B187" s="2" t="s">
        <v>300</v>
      </c>
      <c r="D187" t="str">
        <f>IF(ISERROR(1/VLOOKUP($B187,Kraftvärmeprod!$B$1:$D$480,MATCH("Total värmeproduktion i kraftvärmeverk i kombinerad drift (GWh)",Kraftvärmeprod!$B$1:$AV$1,0),FALSE)),"Ej kraftvärme","Alternativproduktionsmetoden")</f>
        <v>Ej kraftvärme</v>
      </c>
      <c r="E187" s="269" t="str">
        <f>IF(ISERROR(1/VLOOKUP($B187,Kraftvärmeprod!$B$1:$BD$480,MATCH("Total värmeproduktion i kraftvärmeverk i kombinerad drift (GWh)",Kraftvärmeprod!$B$1:$AV$1,0),FALSE)),"",VLOOKUP($B187,'Slutlig allokering kvv'!$B$1:$BB$480,MATCH(E$1,'Slutlig allokering kvv'!$B$1:$AT$1,0),FALSE))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Lantmännen Agrovärme AB</v>
      </c>
    </row>
    <row r="188" spans="1:10" x14ac:dyDescent="0.25">
      <c r="A188" s="2" t="s">
        <v>296</v>
      </c>
      <c r="B188" s="2" t="s">
        <v>301</v>
      </c>
      <c r="D188" t="str">
        <f>IF(ISERROR(1/VLOOKUP($B188,Kraftvärmeprod!$B$1:$D$480,MATCH("Total värmeproduktion i kraftvärmeverk i kombinerad drift (GWh)",Kraftvärmeprod!$B$1:$AV$1,0),FALSE)),"Ej kraftvärme","Alternativproduktionsmetoden")</f>
        <v>Ej kraftvärme</v>
      </c>
      <c r="E188" s="269" t="str">
        <f>IF(ISERROR(1/VLOOKUP($B188,Kraftvärmeprod!$B$1:$BD$480,MATCH("Total värmeproduktion i kraftvärmeverk i kombinerad drift (GWh)",Kraftvärmeprod!$B$1:$AV$1,0),FALSE)),"",VLOOKUP($B188,'Slutlig allokering kvv'!$B$1:$BB$480,MATCH(E$1,'Slutlig allokering kvv'!$B$1:$AT$1,0),FALSE))</f>
        <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Lantmännen Agrovärme AB</v>
      </c>
    </row>
    <row r="189" spans="1:10" x14ac:dyDescent="0.25">
      <c r="A189" s="2" t="s">
        <v>296</v>
      </c>
      <c r="B189" s="2" t="s">
        <v>302</v>
      </c>
      <c r="D189" t="str">
        <f>IF(ISERROR(1/VLOOKUP($B189,Kraftvärmeprod!$B$1:$D$480,MATCH("Total värmeproduktion i kraftvärmeverk i kombinerad drift (GWh)",Kraftvärmeprod!$B$1:$AV$1,0),FALSE)),"Ej kraftvärme","Alternativproduktionsmetoden")</f>
        <v>Ej kraftvärme</v>
      </c>
      <c r="E189" s="269" t="str">
        <f>IF(ISERROR(1/VLOOKUP($B189,Kraftvärmeprod!$B$1:$BD$480,MATCH("Total värmeproduktion i kraftvärmeverk i kombinerad drift (GWh)",Kraftvärmeprod!$B$1:$AV$1,0),FALSE)),"",VLOOKUP($B189,'Slutlig allokering kvv'!$B$1:$BB$480,MATCH(E$1,'Slutlig allokering kvv'!$B$1:$AT$1,0),FALSE))</f>
        <v/>
      </c>
      <c r="F189" t="str">
        <f>IF(ISERROR(1/VLOOKUP($B189,Kraftvärmeprod!$B$1:$AV$480,MATCH("Producerad elenergi i kraftvärmeverk (GWh)",Kraftvärmeprod!$B$1:$AV$1,0),FALSE)),"",VLOOKUP($B189,Kraftvärmeprod!$B$1:$AV$480,MATCH("Producerad elenergi i kraftvärmeverk (GWh)",Kraftvärmeprod!$B$1:$AV$1,0),FALSE))</f>
        <v/>
      </c>
      <c r="G189" t="str">
        <f>IF(ISERROR(1/VLOOKUP($B189,Miljö!$B$1:$T$480,MATCH("Såld mängd produktionsspecifik fjärrvärme (GWh)",Miljö!$B$1:$T$1,0),FALSE)),"",VLOOKUP($B189,Miljö!$B$1:$T$480,MATCH("Såld mängd produktionsspecifik fjärrvärme (GWh)",Miljö!$B$1:$T$1,0),FALSE))</f>
        <v/>
      </c>
      <c r="J189" t="str">
        <f t="shared" si="2"/>
        <v>Lantmännen Agrovärme AB</v>
      </c>
    </row>
    <row r="190" spans="1:10" x14ac:dyDescent="0.25">
      <c r="A190" s="2" t="s">
        <v>296</v>
      </c>
      <c r="B190" s="2" t="s">
        <v>303</v>
      </c>
      <c r="D190" t="str">
        <f>IF(ISERROR(1/VLOOKUP($B190,Kraftvärmeprod!$B$1:$D$480,MATCH("Total värmeproduktion i kraftvärmeverk i kombinerad drift (GWh)",Kraftvärmeprod!$B$1:$AV$1,0),FALSE)),"Ej kraftvärme","Alternativproduktionsmetoden")</f>
        <v>Ej kraftvärme</v>
      </c>
      <c r="E190" s="269" t="str">
        <f>IF(ISERROR(1/VLOOKUP($B190,Kraftvärmeprod!$B$1:$BD$480,MATCH("Total värmeproduktion i kraftvärmeverk i kombinerad drift (GWh)",Kraftvärmeprod!$B$1:$AV$1,0),FALSE)),"",VLOOKUP($B190,'Slutlig allokering kvv'!$B$1:$BB$480,MATCH(E$1,'Slutlig allokering kvv'!$B$1:$AT$1,0),FALSE))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Lantmännen Agrovärme AB</v>
      </c>
    </row>
    <row r="191" spans="1:10" x14ac:dyDescent="0.25">
      <c r="A191" s="2" t="s">
        <v>296</v>
      </c>
      <c r="B191" s="2" t="s">
        <v>304</v>
      </c>
      <c r="D191" t="str">
        <f>IF(ISERROR(1/VLOOKUP($B191,Kraftvärmeprod!$B$1:$D$480,MATCH("Total värmeproduktion i kraftvärmeverk i kombinerad drift (GWh)",Kraftvärmeprod!$B$1:$AV$1,0),FALSE)),"Ej kraftvärme","Alternativproduktionsmetoden")</f>
        <v>Ej kraftvärme</v>
      </c>
      <c r="E191" s="269" t="str">
        <f>IF(ISERROR(1/VLOOKUP($B191,Kraftvärmeprod!$B$1:$BD$480,MATCH("Total värmeproduktion i kraftvärmeverk i kombinerad drift (GWh)",Kraftvärmeprod!$B$1:$AV$1,0),FALSE)),"",VLOOKUP($B191,'Slutlig allokering kvv'!$B$1:$BB$480,MATCH(E$1,'Slutlig allokering kvv'!$B$1:$AT$1,0),FALSE))</f>
        <v/>
      </c>
      <c r="F191" t="str">
        <f>IF(ISERROR(1/VLOOKUP($B191,Kraftvärmeprod!$B$1:$AV$480,MATCH("Producerad elenergi i kraftvärmeverk (GWh)",Kraftvärmeprod!$B$1:$AV$1,0),FALSE)),"",VLOOKUP($B191,Kraftvärmeprod!$B$1:$AV$480,MATCH("Producerad elenergi i kraftvärmeverk (GWh)",Kraftvärmeprod!$B$1:$AV$1,0),FALSE))</f>
        <v/>
      </c>
      <c r="G191" t="str">
        <f>IF(ISERROR(1/VLOOKUP($B191,Miljö!$B$1:$T$480,MATCH("Såld mängd produktionsspecifik fjärrvärme (GWh)",Miljö!$B$1:$T$1,0),FALSE)),"",VLOOKUP($B191,Miljö!$B$1:$T$480,MATCH("Såld mängd produktionsspecifik fjärrvärme (GWh)",Miljö!$B$1:$T$1,0),FALSE))</f>
        <v/>
      </c>
      <c r="J191" t="str">
        <f t="shared" si="2"/>
        <v>Lantmännen Agrovärme AB</v>
      </c>
    </row>
    <row r="192" spans="1:10" x14ac:dyDescent="0.25">
      <c r="A192" s="2" t="s">
        <v>305</v>
      </c>
      <c r="B192" s="2" t="s">
        <v>306</v>
      </c>
      <c r="D192" t="str">
        <f>IF(ISERROR(1/VLOOKUP($B192,Kraftvärmeprod!$B$1:$D$480,MATCH("Total värmeproduktion i kraftvärmeverk i kombinerad drift (GWh)",Kraftvärmeprod!$B$1:$AV$1,0),FALSE)),"Ej kraftvärme","Alternativproduktionsmetoden")</f>
        <v>Ej kraftvärme</v>
      </c>
      <c r="E192" s="269" t="str">
        <f>IF(ISERROR(1/VLOOKUP($B192,Kraftvärmeprod!$B$1:$BD$480,MATCH("Total värmeproduktion i kraftvärmeverk i kombinerad drift (GWh)",Kraftvärmeprod!$B$1:$AV$1,0),FALSE)),"",VLOOKUP($B192,'Slutlig allokering kvv'!$B$1:$BB$480,MATCH(E$1,'Slutlig allokering kvv'!$B$1:$AT$1,0),FALSE))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Laxå Värme AB</v>
      </c>
    </row>
    <row r="193" spans="1:10" x14ac:dyDescent="0.25">
      <c r="A193" s="2" t="s">
        <v>307</v>
      </c>
      <c r="B193" s="2" t="s">
        <v>308</v>
      </c>
      <c r="D193" t="str">
        <f>IF(ISERROR(1/VLOOKUP($B193,Kraftvärmeprod!$B$1:$D$480,MATCH("Total värmeproduktion i kraftvärmeverk i kombinerad drift (GWh)",Kraftvärmeprod!$B$1:$AV$1,0),FALSE)),"Ej kraftvärme","Alternativproduktionsmetoden")</f>
        <v>Ej kraftvärme</v>
      </c>
      <c r="E193" s="269" t="str">
        <f>IF(ISERROR(1/VLOOKUP($B193,Kraftvärmeprod!$B$1:$BD$480,MATCH("Total värmeproduktion i kraftvärmeverk i kombinerad drift (GWh)",Kraftvärmeprod!$B$1:$AV$1,0),FALSE)),"",VLOOKUP($B193,'Slutlig allokering kvv'!$B$1:$BB$480,MATCH(E$1,'Slutlig allokering kvv'!$B$1:$AT$1,0),FALSE))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Lekeberg Bioenergi AB</v>
      </c>
    </row>
    <row r="194" spans="1:10" x14ac:dyDescent="0.25">
      <c r="A194" s="2" t="s">
        <v>311</v>
      </c>
      <c r="B194" s="2" t="s">
        <v>10</v>
      </c>
      <c r="D194" t="str">
        <f>IF(ISERROR(1/VLOOKUP($B194,Kraftvärmeprod!$B$1:$D$480,MATCH("Total värmeproduktion i kraftvärmeverk i kombinerad drift (GWh)",Kraftvärmeprod!$B$1:$AV$1,0),FALSE)),"Ej kraftvärme","Alternativproduktionsmetoden")</f>
        <v>Ej kraftvärme</v>
      </c>
      <c r="E194" s="269" t="str">
        <f>IF(ISERROR(1/VLOOKUP($B194,Kraftvärmeprod!$B$1:$BD$480,MATCH("Total värmeproduktion i kraftvärmeverk i kombinerad drift (GWh)",Kraftvärmeprod!$B$1:$AV$1,0),FALSE)),"",VLOOKUP($B194,'Slutlig allokering kvv'!$B$1:$BB$480,MATCH(E$1,'Slutlig allokering kvv'!$B$1:$AT$1,0),FALSE))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Lerum Fjärrvärme AB</v>
      </c>
    </row>
    <row r="195" spans="1:10" x14ac:dyDescent="0.25">
      <c r="A195" s="2" t="s">
        <v>311</v>
      </c>
      <c r="B195" s="2" t="s">
        <v>312</v>
      </c>
      <c r="D195" t="str">
        <f>IF(ISERROR(1/VLOOKUP($B195,Kraftvärmeprod!$B$1:$D$480,MATCH("Total värmeproduktion i kraftvärmeverk i kombinerad drift (GWh)",Kraftvärmeprod!$B$1:$AV$1,0),FALSE)),"Ej kraftvärme","Alternativproduktionsmetoden")</f>
        <v>Ej kraftvärme</v>
      </c>
      <c r="E195" s="269" t="str">
        <f>IF(ISERROR(1/VLOOKUP($B195,Kraftvärmeprod!$B$1:$BD$480,MATCH("Total värmeproduktion i kraftvärmeverk i kombinerad drift (GWh)",Kraftvärmeprod!$B$1:$AV$1,0),FALSE)),"",VLOOKUP($B195,'Slutlig allokering kvv'!$B$1:$BB$480,MATCH(E$1,'Slutlig allokering kvv'!$B$1:$AT$1,0),FALSE))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Lerum Fjärrvärme AB</v>
      </c>
    </row>
    <row r="196" spans="1:10" x14ac:dyDescent="0.25">
      <c r="A196" s="2" t="s">
        <v>311</v>
      </c>
      <c r="B196" s="2" t="s">
        <v>313</v>
      </c>
      <c r="D196" t="str">
        <f>IF(ISERROR(1/VLOOKUP($B196,Kraftvärmeprod!$B$1:$D$480,MATCH("Total värmeproduktion i kraftvärmeverk i kombinerad drift (GWh)",Kraftvärmeprod!$B$1:$AV$1,0),FALSE)),"Ej kraftvärme","Alternativproduktionsmetoden")</f>
        <v>Ej kraftvärme</v>
      </c>
      <c r="E196" s="269" t="str">
        <f>IF(ISERROR(1/VLOOKUP($B196,Kraftvärmeprod!$B$1:$BD$480,MATCH("Total värmeproduktion i kraftvärmeverk i kombinerad drift (GWh)",Kraftvärmeprod!$B$1:$AV$1,0),FALSE)),"",VLOOKUP($B196,'Slutlig allokering kvv'!$B$1:$BB$480,MATCH(E$1,'Slutlig allokering kvv'!$B$1:$AT$1,0),FALSE))</f>
        <v/>
      </c>
      <c r="F196" t="str">
        <f>IF(ISERROR(1/VLOOKUP($B196,Kraftvärmeprod!$B$1:$AV$480,MATCH("Producerad elenergi i kraftvärmeverk (GWh)",Kraftvärmeprod!$B$1:$AV$1,0),FALSE)),"",VLOOKUP($B196,Kraftvärmeprod!$B$1:$AV$480,MATCH("Producerad elenergi i kraftvärmeverk (GWh)",Kraftvärmeprod!$B$1:$AV$1,0),FALSE))</f>
        <v/>
      </c>
      <c r="G196" t="str">
        <f>IF(ISERROR(1/VLOOKUP($B196,Miljö!$B$1:$T$480,MATCH("Såld mängd produktionsspecifik fjärrvärme (GWh)",Miljö!$B$1:$T$1,0),FALSE)),"",VLOOKUP($B196,Miljö!$B$1:$T$480,MATCH("Såld mängd produktionsspecifik fjärrvärme (GWh)",Miljö!$B$1:$T$1,0),FALSE))</f>
        <v/>
      </c>
      <c r="J196" t="str">
        <f t="shared" si="3"/>
        <v>Lerum Fjärrvärme AB</v>
      </c>
    </row>
    <row r="197" spans="1:10" x14ac:dyDescent="0.25">
      <c r="A197" s="2" t="s">
        <v>311</v>
      </c>
      <c r="B197" s="2" t="s">
        <v>314</v>
      </c>
      <c r="D197" t="str">
        <f>IF(ISERROR(1/VLOOKUP($B197,Kraftvärmeprod!$B$1:$D$480,MATCH("Total värmeproduktion i kraftvärmeverk i kombinerad drift (GWh)",Kraftvärmeprod!$B$1:$AV$1,0),FALSE)),"Ej kraftvärme","Alternativproduktionsmetoden")</f>
        <v>Ej kraftvärme</v>
      </c>
      <c r="E197" s="269" t="str">
        <f>IF(ISERROR(1/VLOOKUP($B197,Kraftvärmeprod!$B$1:$BD$480,MATCH("Total värmeproduktion i kraftvärmeverk i kombinerad drift (GWh)",Kraftvärmeprod!$B$1:$AV$1,0),FALSE)),"",VLOOKUP($B197,'Slutlig allokering kvv'!$B$1:$BB$480,MATCH(E$1,'Slutlig allokering kvv'!$B$1:$AT$1,0),FALSE))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Lerum Fjärrvärme AB</v>
      </c>
    </row>
    <row r="198" spans="1:10" x14ac:dyDescent="0.25">
      <c r="A198" s="2" t="s">
        <v>315</v>
      </c>
      <c r="B198" s="2" t="s">
        <v>316</v>
      </c>
      <c r="D198" t="str">
        <f>IF(ISERROR(1/VLOOKUP($B198,Kraftvärmeprod!$B$1:$D$480,MATCH("Total värmeproduktion i kraftvärmeverk i kombinerad drift (GWh)",Kraftvärmeprod!$B$1:$AV$1,0),FALSE)),"Ej kraftvärme","Alternativproduktionsmetoden")</f>
        <v>Ej kraftvärme</v>
      </c>
      <c r="E198" s="269" t="str">
        <f>IF(ISERROR(1/VLOOKUP($B198,Kraftvärmeprod!$B$1:$BD$480,MATCH("Total värmeproduktion i kraftvärmeverk i kombinerad drift (GWh)",Kraftvärmeprod!$B$1:$AV$1,0),FALSE)),"",VLOOKUP($B198,'Slutlig allokering kvv'!$B$1:$BB$480,MATCH(E$1,'Slutlig allokering kvv'!$B$1:$AT$1,0),FALSE))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Lessebo fjärrvärme</v>
      </c>
    </row>
    <row r="199" spans="1:10" x14ac:dyDescent="0.25">
      <c r="A199" s="2" t="s">
        <v>318</v>
      </c>
      <c r="B199" s="2" t="s">
        <v>319</v>
      </c>
      <c r="D199" t="str">
        <f>IF(ISERROR(1/VLOOKUP($B199,Kraftvärmeprod!$B$1:$D$480,MATCH("Total värmeproduktion i kraftvärmeverk i kombinerad drift (GWh)",Kraftvärmeprod!$B$1:$AV$1,0),FALSE)),"Ej kraftvärme","Alternativproduktionsmetoden")</f>
        <v>Ej kraftvärme</v>
      </c>
      <c r="E199" s="269" t="str">
        <f>IF(ISERROR(1/VLOOKUP($B199,Kraftvärmeprod!$B$1:$BD$480,MATCH("Total värmeproduktion i kraftvärmeverk i kombinerad drift (GWh)",Kraftvärmeprod!$B$1:$AV$1,0),FALSE)),"",VLOOKUP($B199,'Slutlig allokering kvv'!$B$1:$BB$480,MATCH(E$1,'Slutlig allokering kvv'!$B$1:$AT$1,0),FALSE))</f>
        <v/>
      </c>
      <c r="F199" t="str">
        <f>IF(ISERROR(1/VLOOKUP($B199,Kraftvärmeprod!$B$1:$AV$480,MATCH("Producerad elenergi i kraftvärmeverk (GWh)",Kraftvärmeprod!$B$1:$AV$1,0),FALSE)),"",VLOOKUP($B199,Kraftvärmeprod!$B$1:$AV$480,MATCH("Producerad elenergi i kraftvärmeverk (GWh)",Kraftvärmeprod!$B$1:$AV$1,0),FALSE))</f>
        <v/>
      </c>
      <c r="G199" t="str">
        <f>IF(ISERROR(1/VLOOKUP($B199,Miljö!$B$1:$T$480,MATCH("Såld mängd produktionsspecifik fjärrvärme (GWh)",Miljö!$B$1:$T$1,0),FALSE)),"",VLOOKUP($B199,Miljö!$B$1:$T$480,MATCH("Såld mängd produktionsspecifik fjärrvärme (GWh)",Miljö!$B$1:$T$1,0),FALSE))</f>
        <v/>
      </c>
      <c r="J199" t="str">
        <f t="shared" si="3"/>
        <v>LEVA i Lysekil AB</v>
      </c>
    </row>
    <row r="200" spans="1:10" x14ac:dyDescent="0.25">
      <c r="A200" s="2" t="s">
        <v>320</v>
      </c>
      <c r="B200" s="2" t="s">
        <v>321</v>
      </c>
      <c r="D200" t="str">
        <f>IF(ISERROR(1/VLOOKUP($B200,Kraftvärmeprod!$B$1:$D$480,MATCH("Total värmeproduktion i kraftvärmeverk i kombinerad drift (GWh)",Kraftvärmeprod!$B$1:$AV$1,0),FALSE)),"Ej kraftvärme","Alternativproduktionsmetoden")</f>
        <v>Alternativproduktionsmetoden</v>
      </c>
      <c r="E200" s="269">
        <f>IF(ISERROR(1/VLOOKUP($B200,Kraftvärmeprod!$B$1:$BD$480,MATCH("Total värmeproduktion i kraftvärmeverk i kombinerad drift (GWh)",Kraftvärmeprod!$B$1:$AV$1,0),FALSE)),"",VLOOKUP($B200,'Slutlig allokering kvv'!$B$1:$BB$480,MATCH(E$1,'Slutlig allokering kvv'!$B$1:$AT$1,0),FALSE))</f>
        <v>0.67186745649759338</v>
      </c>
      <c r="F200">
        <f>IF(ISERROR(1/VLOOKUP($B200,Kraftvärmeprod!$B$1:$AV$480,MATCH("Producerad elenergi i kraftvärmeverk (GWh)",Kraftvärmeprod!$B$1:$AV$1,0),FALSE)),"",VLOOKUP($B200,Kraftvärmeprod!$B$1:$AV$480,MATCH("Producerad elenergi i kraftvärmeverk (GWh)",Kraftvärmeprod!$B$1:$AV$1,0),FALSE))</f>
        <v>16.172999999999998</v>
      </c>
      <c r="G200" t="str">
        <f>IF(ISERROR(1/VLOOKUP($B200,Miljö!$B$1:$T$480,MATCH("Såld mängd produktionsspecifik fjärrvärme (GWh)",Miljö!$B$1:$T$1,0),FALSE)),"",VLOOKUP($B200,Miljö!$B$1:$T$480,MATCH("Såld mängd produktionsspecifik fjärrvärme (GWh)",Miljö!$B$1:$T$1,0),FALSE))</f>
        <v/>
      </c>
      <c r="J200" t="str">
        <f t="shared" si="3"/>
        <v>Lidköpings Värmeverk AB</v>
      </c>
    </row>
    <row r="201" spans="1:10" x14ac:dyDescent="0.25">
      <c r="A201" s="2" t="s">
        <v>322</v>
      </c>
      <c r="B201" s="2" t="s">
        <v>323</v>
      </c>
      <c r="D201" t="str">
        <f>IF(ISERROR(1/VLOOKUP($B201,Kraftvärmeprod!$B$1:$D$480,MATCH("Total värmeproduktion i kraftvärmeverk i kombinerad drift (GWh)",Kraftvärmeprod!$B$1:$AV$1,0),FALSE)),"Ej kraftvärme","Alternativproduktionsmetoden")</f>
        <v>Ej kraftvärme</v>
      </c>
      <c r="E201" s="269" t="str">
        <f>IF(ISERROR(1/VLOOKUP($B201,Kraftvärmeprod!$B$1:$BD$480,MATCH("Total värmeproduktion i kraftvärmeverk i kombinerad drift (GWh)",Kraftvärmeprod!$B$1:$AV$1,0),FALSE)),"",VLOOKUP($B201,'Slutlig allokering kvv'!$B$1:$BB$480,MATCH(E$1,'Slutlig allokering kvv'!$B$1:$AT$1,0),FALSE))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Lilla Edets Fjärrvärme AB</v>
      </c>
    </row>
    <row r="202" spans="1:10" x14ac:dyDescent="0.25">
      <c r="A202" s="2" t="s">
        <v>324</v>
      </c>
      <c r="B202" s="2" t="s">
        <v>325</v>
      </c>
      <c r="D202" t="str">
        <f>IF(ISERROR(1/VLOOKUP($B202,Kraftvärmeprod!$B$1:$D$480,MATCH("Total värmeproduktion i kraftvärmeverk i kombinerad drift (GWh)",Kraftvärmeprod!$B$1:$AV$1,0),FALSE)),"Ej kraftvärme","Alternativproduktionsmetoden")</f>
        <v>Ej kraftvärme</v>
      </c>
      <c r="E202" s="269" t="str">
        <f>IF(ISERROR(1/VLOOKUP($B202,Kraftvärmeprod!$B$1:$BD$480,MATCH("Total värmeproduktion i kraftvärmeverk i kombinerad drift (GWh)",Kraftvärmeprod!$B$1:$AV$1,0),FALSE)),"",VLOOKUP($B202,'Slutlig allokering kvv'!$B$1:$BB$480,MATCH(E$1,'Slutlig allokering kvv'!$B$1:$AT$1,0),FALSE))</f>
        <v/>
      </c>
      <c r="F202" t="str">
        <f>IF(ISERROR(1/VLOOKUP($B202,Kraftvärmeprod!$B$1:$AV$480,MATCH("Producerad elenergi i kraftvärmeverk (GWh)",Kraftvärmeprod!$B$1:$AV$1,0),FALSE)),"",VLOOKUP($B202,Kraftvärmeprod!$B$1:$AV$480,MATCH("Producerad elenergi i kraftvärmeverk (GWh)",Kraftvärmeprod!$B$1:$AV$1,0),FALSE))</f>
        <v/>
      </c>
      <c r="G202" t="str">
        <f>IF(ISERROR(1/VLOOKUP($B202,Miljö!$B$1:$T$480,MATCH("Såld mängd produktionsspecifik fjärrvärme (GWh)",Miljö!$B$1:$T$1,0),FALSE)),"",VLOOKUP($B202,Miljö!$B$1:$T$480,MATCH("Såld mängd produktionsspecifik fjärrvärme (GWh)",Miljö!$B$1:$T$1,0),FALSE))</f>
        <v/>
      </c>
      <c r="J202" t="str">
        <f t="shared" si="3"/>
        <v>Linde Energi AB</v>
      </c>
    </row>
    <row r="203" spans="1:10" x14ac:dyDescent="0.25">
      <c r="A203" s="2" t="s">
        <v>324</v>
      </c>
      <c r="B203" s="2" t="s">
        <v>326</v>
      </c>
      <c r="D203" t="str">
        <f>IF(ISERROR(1/VLOOKUP($B203,Kraftvärmeprod!$B$1:$D$480,MATCH("Total värmeproduktion i kraftvärmeverk i kombinerad drift (GWh)",Kraftvärmeprod!$B$1:$AV$1,0),FALSE)),"Ej kraftvärme","Alternativproduktionsmetoden")</f>
        <v>Ej kraftvärme</v>
      </c>
      <c r="E203" s="269" t="str">
        <f>IF(ISERROR(1/VLOOKUP($B203,Kraftvärmeprod!$B$1:$BD$480,MATCH("Total värmeproduktion i kraftvärmeverk i kombinerad drift (GWh)",Kraftvärmeprod!$B$1:$AV$1,0),FALSE)),"",VLOOKUP($B203,'Slutlig allokering kvv'!$B$1:$BB$480,MATCH(E$1,'Slutlig allokering kvv'!$B$1:$AT$1,0),FALSE))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Linde Energi AB</v>
      </c>
    </row>
    <row r="204" spans="1:10" x14ac:dyDescent="0.25">
      <c r="A204" s="2" t="s">
        <v>324</v>
      </c>
      <c r="B204" s="2" t="s">
        <v>327</v>
      </c>
      <c r="D204" t="str">
        <f>IF(ISERROR(1/VLOOKUP($B204,Kraftvärmeprod!$B$1:$D$480,MATCH("Total värmeproduktion i kraftvärmeverk i kombinerad drift (GWh)",Kraftvärmeprod!$B$1:$AV$1,0),FALSE)),"Ej kraftvärme","Alternativproduktionsmetoden")</f>
        <v>Ej kraftvärme</v>
      </c>
      <c r="E204" s="269" t="str">
        <f>IF(ISERROR(1/VLOOKUP($B204,Kraftvärmeprod!$B$1:$BD$480,MATCH("Total värmeproduktion i kraftvärmeverk i kombinerad drift (GWh)",Kraftvärmeprod!$B$1:$AV$1,0),FALSE)),"",VLOOKUP($B204,'Slutlig allokering kvv'!$B$1:$BB$480,MATCH(E$1,'Slutlig allokering kvv'!$B$1:$AT$1,0),FALSE))</f>
        <v/>
      </c>
      <c r="F204" t="str">
        <f>IF(ISERROR(1/VLOOKUP($B204,Kraftvärmeprod!$B$1:$AV$480,MATCH("Producerad elenergi i kraftvärmeverk (GWh)",Kraftvärmeprod!$B$1:$AV$1,0),FALSE)),"",VLOOKUP($B204,Kraftvärmeprod!$B$1:$AV$480,MATCH("Producerad elenergi i kraftvärmeverk (GWh)",Kraftvärmeprod!$B$1:$AV$1,0),FALSE))</f>
        <v/>
      </c>
      <c r="G204" t="str">
        <f>IF(ISERROR(1/VLOOKUP($B204,Miljö!$B$1:$T$480,MATCH("Såld mängd produktionsspecifik fjärrvärme (GWh)",Miljö!$B$1:$T$1,0),FALSE)),"",VLOOKUP($B204,Miljö!$B$1:$T$480,MATCH("Såld mängd produktionsspecifik fjärrvärme (GWh)",Miljö!$B$1:$T$1,0),FALSE))</f>
        <v/>
      </c>
      <c r="J204" t="str">
        <f t="shared" si="3"/>
        <v>Linde Energi AB</v>
      </c>
    </row>
    <row r="205" spans="1:10" x14ac:dyDescent="0.25">
      <c r="A205" s="2" t="s">
        <v>324</v>
      </c>
      <c r="B205" s="2" t="s">
        <v>328</v>
      </c>
      <c r="D205" t="str">
        <f>IF(ISERROR(1/VLOOKUP($B205,Kraftvärmeprod!$B$1:$D$480,MATCH("Total värmeproduktion i kraftvärmeverk i kombinerad drift (GWh)",Kraftvärmeprod!$B$1:$AV$1,0),FALSE)),"Ej kraftvärme","Alternativproduktionsmetoden")</f>
        <v>Ej kraftvärme</v>
      </c>
      <c r="E205" s="269" t="str">
        <f>IF(ISERROR(1/VLOOKUP($B205,Kraftvärmeprod!$B$1:$BD$480,MATCH("Total värmeproduktion i kraftvärmeverk i kombinerad drift (GWh)",Kraftvärmeprod!$B$1:$AV$1,0),FALSE)),"",VLOOKUP($B205,'Slutlig allokering kvv'!$B$1:$BB$480,MATCH(E$1,'Slutlig allokering kvv'!$B$1:$AT$1,0),FALSE))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Linde Energi AB</v>
      </c>
    </row>
    <row r="206" spans="1:10" x14ac:dyDescent="0.25">
      <c r="A206" s="2" t="s">
        <v>329</v>
      </c>
      <c r="B206" s="2" t="s">
        <v>330</v>
      </c>
      <c r="D206" t="str">
        <f>IF(ISERROR(1/VLOOKUP($B206,Kraftvärmeprod!$B$1:$D$480,MATCH("Total värmeproduktion i kraftvärmeverk i kombinerad drift (GWh)",Kraftvärmeprod!$B$1:$AV$1,0),FALSE)),"Ej kraftvärme","Alternativproduktionsmetoden")</f>
        <v>Alternativproduktionsmetoden</v>
      </c>
      <c r="E206" s="269">
        <f>IF(ISERROR(1/VLOOKUP($B206,Kraftvärmeprod!$B$1:$BD$480,MATCH("Total värmeproduktion i kraftvärmeverk i kombinerad drift (GWh)",Kraftvärmeprod!$B$1:$AV$1,0),FALSE)),"",VLOOKUP($B206,'Slutlig allokering kvv'!$B$1:$BB$480,MATCH(E$1,'Slutlig allokering kvv'!$B$1:$AT$1,0),FALSE))</f>
        <v>0.76516967477825781</v>
      </c>
      <c r="F206">
        <f>IF(ISERROR(1/VLOOKUP($B206,Kraftvärmeprod!$B$1:$AV$480,MATCH("Producerad elenergi i kraftvärmeverk (GWh)",Kraftvärmeprod!$B$1:$AV$1,0),FALSE)),"",VLOOKUP($B206,Kraftvärmeprod!$B$1:$AV$480,MATCH("Producerad elenergi i kraftvärmeverk (GWh)",Kraftvärmeprod!$B$1:$AV$1,0),FALSE))</f>
        <v>20.100000000000001</v>
      </c>
      <c r="G206" t="str">
        <f>IF(ISERROR(1/VLOOKUP($B206,Miljö!$B$1:$T$480,MATCH("Såld mängd produktionsspecifik fjärrvärme (GWh)",Miljö!$B$1:$T$1,0),FALSE)),"",VLOOKUP($B206,Miljö!$B$1:$T$480,MATCH("Såld mängd produktionsspecifik fjärrvärme (GWh)",Miljö!$B$1:$T$1,0),FALSE))</f>
        <v/>
      </c>
      <c r="J206" t="str">
        <f t="shared" si="3"/>
        <v>Ljungby Energi AB</v>
      </c>
    </row>
    <row r="207" spans="1:10" x14ac:dyDescent="0.25">
      <c r="A207" s="2" t="s">
        <v>331</v>
      </c>
      <c r="B207" s="2" t="s">
        <v>332</v>
      </c>
      <c r="D207" t="str">
        <f>IF(ISERROR(1/VLOOKUP($B207,Kraftvärmeprod!$B$1:$D$480,MATCH("Total värmeproduktion i kraftvärmeverk i kombinerad drift (GWh)",Kraftvärmeprod!$B$1:$AV$1,0),FALSE)),"Ej kraftvärme","Alternativproduktionsmetoden")</f>
        <v>Ej kraftvärme</v>
      </c>
      <c r="E207" s="269" t="str">
        <f>IF(ISERROR(1/VLOOKUP($B207,Kraftvärmeprod!$B$1:$BD$480,MATCH("Total värmeproduktion i kraftvärmeverk i kombinerad drift (GWh)",Kraftvärmeprod!$B$1:$AV$1,0),FALSE)),"",VLOOKUP($B207,'Slutlig allokering kvv'!$B$1:$BB$480,MATCH(E$1,'Slutlig allokering kvv'!$B$1:$AT$1,0),FALSE))</f>
        <v/>
      </c>
      <c r="F207" t="str">
        <f>IF(ISERROR(1/VLOOKUP($B207,Kraftvärmeprod!$B$1:$AV$480,MATCH("Producerad elenergi i kraftvärmeverk (GWh)",Kraftvärmeprod!$B$1:$AV$1,0),FALSE)),"",VLOOKUP($B207,Kraftvärmeprod!$B$1:$AV$480,MATCH("Producerad elenergi i kraftvärmeverk (GWh)",Kraftvärmeprod!$B$1:$AV$1,0),FALSE))</f>
        <v/>
      </c>
      <c r="G207" t="str">
        <f>IF(ISERROR(1/VLOOKUP($B207,Miljö!$B$1:$T$480,MATCH("Såld mängd produktionsspecifik fjärrvärme (GWh)",Miljö!$B$1:$T$1,0),FALSE)),"",VLOOKUP($B207,Miljö!$B$1:$T$480,MATCH("Såld mängd produktionsspecifik fjärrvärme (GWh)",Miljö!$B$1:$T$1,0),FALSE))</f>
        <v/>
      </c>
      <c r="J207" t="str">
        <f t="shared" si="3"/>
        <v>Ljusdal Energi AB</v>
      </c>
    </row>
    <row r="208" spans="1:10" x14ac:dyDescent="0.25">
      <c r="A208" s="2" t="s">
        <v>331</v>
      </c>
      <c r="B208" s="2" t="s">
        <v>333</v>
      </c>
      <c r="D208" t="str">
        <f>IF(ISERROR(1/VLOOKUP($B208,Kraftvärmeprod!$B$1:$D$480,MATCH("Total värmeproduktion i kraftvärmeverk i kombinerad drift (GWh)",Kraftvärmeprod!$B$1:$AV$1,0),FALSE)),"Ej kraftvärme","Alternativproduktionsmetoden")</f>
        <v>Ej kraftvärme</v>
      </c>
      <c r="E208" s="269" t="str">
        <f>IF(ISERROR(1/VLOOKUP($B208,Kraftvärmeprod!$B$1:$BD$480,MATCH("Total värmeproduktion i kraftvärmeverk i kombinerad drift (GWh)",Kraftvärmeprod!$B$1:$AV$1,0),FALSE)),"",VLOOKUP($B208,'Slutlig allokering kvv'!$B$1:$BB$480,MATCH(E$1,'Slutlig allokering kvv'!$B$1:$AT$1,0),FALSE))</f>
        <v/>
      </c>
      <c r="F208" t="str">
        <f>IF(ISERROR(1/VLOOKUP($B208,Kraftvärmeprod!$B$1:$AV$480,MATCH("Producerad elenergi i kraftvärmeverk (GWh)",Kraftvärmeprod!$B$1:$AV$1,0),FALSE)),"",VLOOKUP($B208,Kraftvärmeprod!$B$1:$AV$480,MATCH("Producerad elenergi i kraftvärmeverk (GWh)",Kraftvärmeprod!$B$1:$AV$1,0),FALSE))</f>
        <v/>
      </c>
      <c r="G208" t="str">
        <f>IF(ISERROR(1/VLOOKUP($B208,Miljö!$B$1:$T$480,MATCH("Såld mängd produktionsspecifik fjärrvärme (GWh)",Miljö!$B$1:$T$1,0),FALSE)),"",VLOOKUP($B208,Miljö!$B$1:$T$480,MATCH("Såld mängd produktionsspecifik fjärrvärme (GWh)",Miljö!$B$1:$T$1,0),FALSE))</f>
        <v/>
      </c>
      <c r="J208" t="str">
        <f t="shared" si="3"/>
        <v>Ljusdal Energi AB</v>
      </c>
    </row>
    <row r="209" spans="1:10" x14ac:dyDescent="0.25">
      <c r="A209" s="2" t="s">
        <v>331</v>
      </c>
      <c r="B209" s="2" t="s">
        <v>334</v>
      </c>
      <c r="D209" t="str">
        <f>IF(ISERROR(1/VLOOKUP($B209,Kraftvärmeprod!$B$1:$D$480,MATCH("Total värmeproduktion i kraftvärmeverk i kombinerad drift (GWh)",Kraftvärmeprod!$B$1:$AV$1,0),FALSE)),"Ej kraftvärme","Alternativproduktionsmetoden")</f>
        <v>Ej kraftvärme</v>
      </c>
      <c r="E209" s="269" t="str">
        <f>IF(ISERROR(1/VLOOKUP($B209,Kraftvärmeprod!$B$1:$BD$480,MATCH("Total värmeproduktion i kraftvärmeverk i kombinerad drift (GWh)",Kraftvärmeprod!$B$1:$AV$1,0),FALSE)),"",VLOOKUP($B209,'Slutlig allokering kvv'!$B$1:$BB$480,MATCH(E$1,'Slutlig allokering kvv'!$B$1:$AT$1,0),FALSE))</f>
        <v/>
      </c>
      <c r="F209" t="str">
        <f>IF(ISERROR(1/VLOOKUP($B209,Kraftvärmeprod!$B$1:$AV$480,MATCH("Producerad elenergi i kraftvärmeverk (GWh)",Kraftvärmeprod!$B$1:$AV$1,0),FALSE)),"",VLOOKUP($B209,Kraftvärmeprod!$B$1:$AV$480,MATCH("Producerad elenergi i kraftvärmeverk (GWh)",Kraftvärmeprod!$B$1:$AV$1,0),FALSE))</f>
        <v/>
      </c>
      <c r="G209" t="str">
        <f>IF(ISERROR(1/VLOOKUP($B209,Miljö!$B$1:$T$480,MATCH("Såld mängd produktionsspecifik fjärrvärme (GWh)",Miljö!$B$1:$T$1,0),FALSE)),"",VLOOKUP($B209,Miljö!$B$1:$T$480,MATCH("Såld mängd produktionsspecifik fjärrvärme (GWh)",Miljö!$B$1:$T$1,0),FALSE))</f>
        <v/>
      </c>
      <c r="J209" t="str">
        <f t="shared" si="3"/>
        <v>Ljusdal Energi AB</v>
      </c>
    </row>
    <row r="210" spans="1:10" x14ac:dyDescent="0.25">
      <c r="A210" s="2" t="s">
        <v>335</v>
      </c>
      <c r="B210" s="2" t="s">
        <v>336</v>
      </c>
      <c r="D210" t="str">
        <f>IF(ISERROR(1/VLOOKUP($B210,Kraftvärmeprod!$B$1:$D$480,MATCH("Total värmeproduktion i kraftvärmeverk i kombinerad drift (GWh)",Kraftvärmeprod!$B$1:$AV$1,0),FALSE)),"Ej kraftvärme","Alternativproduktionsmetoden")</f>
        <v>Ej kraftvärme</v>
      </c>
      <c r="E210" s="269" t="str">
        <f>IF(ISERROR(1/VLOOKUP($B210,Kraftvärmeprod!$B$1:$BD$480,MATCH("Total värmeproduktion i kraftvärmeverk i kombinerad drift (GWh)",Kraftvärmeprod!$B$1:$AV$1,0),FALSE)),"",VLOOKUP($B210,'Slutlig allokering kvv'!$B$1:$BB$480,MATCH(E$1,'Slutlig allokering kvv'!$B$1:$AT$1,0),FALSE))</f>
        <v/>
      </c>
      <c r="F210" t="str">
        <f>IF(ISERROR(1/VLOOKUP($B210,Kraftvärmeprod!$B$1:$AV$480,MATCH("Producerad elenergi i kraftvärmeverk (GWh)",Kraftvärmeprod!$B$1:$AV$1,0),FALSE)),"",VLOOKUP($B210,Kraftvärmeprod!$B$1:$AV$480,MATCH("Producerad elenergi i kraftvärmeverk (GWh)",Kraftvärmeprod!$B$1:$AV$1,0),FALSE))</f>
        <v/>
      </c>
      <c r="G210" t="str">
        <f>IF(ISERROR(1/VLOOKUP($B210,Miljö!$B$1:$T$480,MATCH("Såld mängd produktionsspecifik fjärrvärme (GWh)",Miljö!$B$1:$T$1,0),FALSE)),"",VLOOKUP($B210,Miljö!$B$1:$T$480,MATCH("Såld mängd produktionsspecifik fjärrvärme (GWh)",Miljö!$B$1:$T$1,0),FALSE))</f>
        <v/>
      </c>
      <c r="J210" t="str">
        <f t="shared" si="3"/>
        <v>Luleå Energi AB</v>
      </c>
    </row>
    <row r="211" spans="1:10" x14ac:dyDescent="0.25">
      <c r="A211" s="2" t="s">
        <v>335</v>
      </c>
      <c r="B211" s="2" t="s">
        <v>337</v>
      </c>
      <c r="D211" t="str">
        <f>IF(ISERROR(1/VLOOKUP($B211,Kraftvärmeprod!$B$1:$D$480,MATCH("Total värmeproduktion i kraftvärmeverk i kombinerad drift (GWh)",Kraftvärmeprod!$B$1:$AV$1,0),FALSE)),"Ej kraftvärme","Alternativproduktionsmetoden")</f>
        <v>Ej kraftvärme</v>
      </c>
      <c r="E211" s="269" t="str">
        <f>IF(ISERROR(1/VLOOKUP($B211,Kraftvärmeprod!$B$1:$BD$480,MATCH("Total värmeproduktion i kraftvärmeverk i kombinerad drift (GWh)",Kraftvärmeprod!$B$1:$AV$1,0),FALSE)),"",VLOOKUP($B211,'Slutlig allokering kvv'!$B$1:$BB$480,MATCH(E$1,'Slutlig allokering kvv'!$B$1:$AT$1,0),FALSE))</f>
        <v/>
      </c>
      <c r="F211" t="str">
        <f>IF(ISERROR(1/VLOOKUP($B211,Kraftvärmeprod!$B$1:$AV$480,MATCH("Producerad elenergi i kraftvärmeverk (GWh)",Kraftvärmeprod!$B$1:$AV$1,0),FALSE)),"",VLOOKUP($B211,Kraftvärmeprod!$B$1:$AV$480,MATCH("Producerad elenergi i kraftvärmeverk (GWh)",Kraftvärmeprod!$B$1:$AV$1,0),FALSE))</f>
        <v/>
      </c>
      <c r="G211" t="str">
        <f>IF(ISERROR(1/VLOOKUP($B211,Miljö!$B$1:$T$480,MATCH("Såld mängd produktionsspecifik fjärrvärme (GWh)",Miljö!$B$1:$T$1,0),FALSE)),"",VLOOKUP($B211,Miljö!$B$1:$T$480,MATCH("Såld mängd produktionsspecifik fjärrvärme (GWh)",Miljö!$B$1:$T$1,0),FALSE))</f>
        <v/>
      </c>
      <c r="J211" t="str">
        <f t="shared" si="3"/>
        <v>Luleå Energi AB</v>
      </c>
    </row>
    <row r="212" spans="1:10" x14ac:dyDescent="0.25">
      <c r="A212" s="2" t="s">
        <v>335</v>
      </c>
      <c r="B212" s="2" t="s">
        <v>338</v>
      </c>
      <c r="D212" t="str">
        <f>IF(ISERROR(1/VLOOKUP($B212,Kraftvärmeprod!$B$1:$D$480,MATCH("Total värmeproduktion i kraftvärmeverk i kombinerad drift (GWh)",Kraftvärmeprod!$B$1:$AV$1,0),FALSE)),"Ej kraftvärme","Alternativproduktionsmetoden")</f>
        <v>Ej kraftvärme</v>
      </c>
      <c r="E212" s="269" t="str">
        <f>IF(ISERROR(1/VLOOKUP($B212,Kraftvärmeprod!$B$1:$BD$480,MATCH("Total värmeproduktion i kraftvärmeverk i kombinerad drift (GWh)",Kraftvärmeprod!$B$1:$AV$1,0),FALSE)),"",VLOOKUP($B212,'Slutlig allokering kvv'!$B$1:$BB$480,MATCH(E$1,'Slutlig allokering kvv'!$B$1:$AT$1,0),FALSE))</f>
        <v/>
      </c>
      <c r="F212" t="str">
        <f>IF(ISERROR(1/VLOOKUP($B212,Kraftvärmeprod!$B$1:$AV$480,MATCH("Producerad elenergi i kraftvärmeverk (GWh)",Kraftvärmeprod!$B$1:$AV$1,0),FALSE)),"",VLOOKUP($B212,Kraftvärmeprod!$B$1:$AV$480,MATCH("Producerad elenergi i kraftvärmeverk (GWh)",Kraftvärmeprod!$B$1:$AV$1,0),FALSE))</f>
        <v/>
      </c>
      <c r="G212" t="str">
        <f>IF(ISERROR(1/VLOOKUP($B212,Miljö!$B$1:$T$480,MATCH("Såld mängd produktionsspecifik fjärrvärme (GWh)",Miljö!$B$1:$T$1,0),FALSE)),"",VLOOKUP($B212,Miljö!$B$1:$T$480,MATCH("Såld mängd produktionsspecifik fjärrvärme (GWh)",Miljö!$B$1:$T$1,0),FALSE))</f>
        <v/>
      </c>
      <c r="J212" t="str">
        <f t="shared" si="3"/>
        <v>Luleå Energi AB</v>
      </c>
    </row>
    <row r="213" spans="1:10" x14ac:dyDescent="0.25">
      <c r="A213" s="2" t="s">
        <v>341</v>
      </c>
      <c r="B213" s="2" t="s">
        <v>342</v>
      </c>
      <c r="D213" t="str">
        <f>IF(ISERROR(1/VLOOKUP($B213,Kraftvärmeprod!$B$1:$D$480,MATCH("Total värmeproduktion i kraftvärmeverk i kombinerad drift (GWh)",Kraftvärmeprod!$B$1:$AV$1,0),FALSE)),"Ej kraftvärme","Alternativproduktionsmetoden")</f>
        <v>Ej kraftvärme</v>
      </c>
      <c r="E213" s="269" t="str">
        <f>IF(ISERROR(1/VLOOKUP($B213,Kraftvärmeprod!$B$1:$BD$480,MATCH("Total värmeproduktion i kraftvärmeverk i kombinerad drift (GWh)",Kraftvärmeprod!$B$1:$AV$1,0),FALSE)),"",VLOOKUP($B213,'Slutlig allokering kvv'!$B$1:$BB$480,MATCH(E$1,'Slutlig allokering kvv'!$B$1:$AT$1,0),FALSE))</f>
        <v/>
      </c>
      <c r="F213" t="str">
        <f>IF(ISERROR(1/VLOOKUP($B213,Kraftvärmeprod!$B$1:$AV$480,MATCH("Producerad elenergi i kraftvärmeverk (GWh)",Kraftvärmeprod!$B$1:$AV$1,0),FALSE)),"",VLOOKUP($B213,Kraftvärmeprod!$B$1:$AV$480,MATCH("Producerad elenergi i kraftvärmeverk (GWh)",Kraftvärmeprod!$B$1:$AV$1,0),FALSE))</f>
        <v/>
      </c>
      <c r="G213" t="str">
        <f>IF(ISERROR(1/VLOOKUP($B213,Miljö!$B$1:$T$480,MATCH("Såld mängd produktionsspecifik fjärrvärme (GWh)",Miljö!$B$1:$T$1,0),FALSE)),"",VLOOKUP($B213,Miljö!$B$1:$T$480,MATCH("Såld mängd produktionsspecifik fjärrvärme (GWh)",Miljö!$B$1:$T$1,0),FALSE))</f>
        <v/>
      </c>
      <c r="J213" t="str">
        <f t="shared" si="3"/>
        <v>Malung-Sälens kommun</v>
      </c>
    </row>
    <row r="214" spans="1:10" x14ac:dyDescent="0.25">
      <c r="A214" s="2" t="s">
        <v>343</v>
      </c>
      <c r="B214" s="2" t="s">
        <v>344</v>
      </c>
      <c r="D214" t="str">
        <f>IF(ISERROR(1/VLOOKUP($B214,Kraftvärmeprod!$B$1:$D$480,MATCH("Total värmeproduktion i kraftvärmeverk i kombinerad drift (GWh)",Kraftvärmeprod!$B$1:$AV$1,0),FALSE)),"Ej kraftvärme","Alternativproduktionsmetoden")</f>
        <v>Alternativproduktionsmetoden</v>
      </c>
      <c r="E214" s="269">
        <f>IF(ISERROR(1/VLOOKUP($B214,Kraftvärmeprod!$B$1:$BD$480,MATCH("Total värmeproduktion i kraftvärmeverk i kombinerad drift (GWh)",Kraftvärmeprod!$B$1:$AV$1,0),FALSE)),"",VLOOKUP($B214,'Slutlig allokering kvv'!$B$1:$BB$480,MATCH(E$1,'Slutlig allokering kvv'!$B$1:$AT$1,0),FALSE))</f>
        <v>0.71775076335877863</v>
      </c>
      <c r="F214">
        <f>IF(ISERROR(1/VLOOKUP($B214,Kraftvärmeprod!$B$1:$AV$480,MATCH("Producerad elenergi i kraftvärmeverk (GWh)",Kraftvärmeprod!$B$1:$AV$1,0),FALSE)),"",VLOOKUP($B214,Kraftvärmeprod!$B$1:$AV$480,MATCH("Producerad elenergi i kraftvärmeverk (GWh)",Kraftvärmeprod!$B$1:$AV$1,0),FALSE))</f>
        <v>11.8</v>
      </c>
      <c r="G214" t="str">
        <f>IF(ISERROR(1/VLOOKUP($B214,Miljö!$B$1:$T$480,MATCH("Såld mängd produktionsspecifik fjärrvärme (GWh)",Miljö!$B$1:$T$1,0),FALSE)),"",VLOOKUP($B214,Miljö!$B$1:$T$480,MATCH("Såld mängd produktionsspecifik fjärrvärme (GWh)",Miljö!$B$1:$T$1,0),FALSE))</f>
        <v/>
      </c>
      <c r="J214" t="str">
        <f t="shared" si="3"/>
        <v>Mark Kraftvärme AB</v>
      </c>
    </row>
    <row r="215" spans="1:10" x14ac:dyDescent="0.25">
      <c r="A215" s="2" t="s">
        <v>343</v>
      </c>
      <c r="B215" s="2" t="s">
        <v>345</v>
      </c>
      <c r="D215" t="str">
        <f>IF(ISERROR(1/VLOOKUP($B215,Kraftvärmeprod!$B$1:$D$480,MATCH("Total värmeproduktion i kraftvärmeverk i kombinerad drift (GWh)",Kraftvärmeprod!$B$1:$AV$1,0),FALSE)),"Ej kraftvärme","Alternativproduktionsmetoden")</f>
        <v>Ej kraftvärme</v>
      </c>
      <c r="E215" s="269" t="str">
        <f>IF(ISERROR(1/VLOOKUP($B215,Kraftvärmeprod!$B$1:$BD$480,MATCH("Total värmeproduktion i kraftvärmeverk i kombinerad drift (GWh)",Kraftvärmeprod!$B$1:$AV$1,0),FALSE)),"",VLOOKUP($B215,'Slutlig allokering kvv'!$B$1:$BB$480,MATCH(E$1,'Slutlig allokering kvv'!$B$1:$AT$1,0),FALSE))</f>
        <v/>
      </c>
      <c r="F215" t="str">
        <f>IF(ISERROR(1/VLOOKUP($B215,Kraftvärmeprod!$B$1:$AV$480,MATCH("Producerad elenergi i kraftvärmeverk (GWh)",Kraftvärmeprod!$B$1:$AV$1,0),FALSE)),"",VLOOKUP($B215,Kraftvärmeprod!$B$1:$AV$480,MATCH("Producerad elenergi i kraftvärmeverk (GWh)",Kraftvärmeprod!$B$1:$AV$1,0),FALSE))</f>
        <v/>
      </c>
      <c r="G215" t="str">
        <f>IF(ISERROR(1/VLOOKUP($B215,Miljö!$B$1:$T$480,MATCH("Såld mängd produktionsspecifik fjärrvärme (GWh)",Miljö!$B$1:$T$1,0),FALSE)),"",VLOOKUP($B215,Miljö!$B$1:$T$480,MATCH("Såld mängd produktionsspecifik fjärrvärme (GWh)",Miljö!$B$1:$T$1,0),FALSE))</f>
        <v/>
      </c>
      <c r="J215" t="str">
        <f t="shared" si="3"/>
        <v>Mark Kraftvärme AB</v>
      </c>
    </row>
    <row r="216" spans="1:10" x14ac:dyDescent="0.25">
      <c r="A216" s="2" t="s">
        <v>343</v>
      </c>
      <c r="B216" s="2" t="s">
        <v>346</v>
      </c>
      <c r="D216" t="str">
        <f>IF(ISERROR(1/VLOOKUP($B216,Kraftvärmeprod!$B$1:$D$480,MATCH("Total värmeproduktion i kraftvärmeverk i kombinerad drift (GWh)",Kraftvärmeprod!$B$1:$AV$1,0),FALSE)),"Ej kraftvärme","Alternativproduktionsmetoden")</f>
        <v>Ej kraftvärme</v>
      </c>
      <c r="E216" s="269" t="str">
        <f>IF(ISERROR(1/VLOOKUP($B216,Kraftvärmeprod!$B$1:$BD$480,MATCH("Total värmeproduktion i kraftvärmeverk i kombinerad drift (GWh)",Kraftvärmeprod!$B$1:$AV$1,0),FALSE)),"",VLOOKUP($B216,'Slutlig allokering kvv'!$B$1:$BB$480,MATCH(E$1,'Slutlig allokering kvv'!$B$1:$AT$1,0),FALSE))</f>
        <v/>
      </c>
      <c r="F216" t="str">
        <f>IF(ISERROR(1/VLOOKUP($B216,Kraftvärmeprod!$B$1:$AV$480,MATCH("Producerad elenergi i kraftvärmeverk (GWh)",Kraftvärmeprod!$B$1:$AV$1,0),FALSE)),"",VLOOKUP($B216,Kraftvärmeprod!$B$1:$AV$480,MATCH("Producerad elenergi i kraftvärmeverk (GWh)",Kraftvärmeprod!$B$1:$AV$1,0),FALSE))</f>
        <v/>
      </c>
      <c r="G216" t="str">
        <f>IF(ISERROR(1/VLOOKUP($B216,Miljö!$B$1:$T$480,MATCH("Såld mängd produktionsspecifik fjärrvärme (GWh)",Miljö!$B$1:$T$1,0),FALSE)),"",VLOOKUP($B216,Miljö!$B$1:$T$480,MATCH("Såld mängd produktionsspecifik fjärrvärme (GWh)",Miljö!$B$1:$T$1,0),FALSE))</f>
        <v/>
      </c>
      <c r="J216" t="str">
        <f t="shared" si="3"/>
        <v>Mark Kraftvärme AB</v>
      </c>
    </row>
    <row r="217" spans="1:10" x14ac:dyDescent="0.25">
      <c r="A217" s="2" t="s">
        <v>349</v>
      </c>
      <c r="B217" s="2" t="s">
        <v>350</v>
      </c>
      <c r="D217" t="str">
        <f>IF(ISERROR(1/VLOOKUP($B217,Kraftvärmeprod!$B$1:$D$480,MATCH("Total värmeproduktion i kraftvärmeverk i kombinerad drift (GWh)",Kraftvärmeprod!$B$1:$AV$1,0),FALSE)),"Ej kraftvärme","Alternativproduktionsmetoden")</f>
        <v>Alternativproduktionsmetoden</v>
      </c>
      <c r="E217" s="269">
        <f>IF(ISERROR(1/VLOOKUP($B217,Kraftvärmeprod!$B$1:$BD$480,MATCH("Total värmeproduktion i kraftvärmeverk i kombinerad drift (GWh)",Kraftvärmeprod!$B$1:$AV$1,0),FALSE)),"",VLOOKUP($B217,'Slutlig allokering kvv'!$B$1:$BB$480,MATCH(E$1,'Slutlig allokering kvv'!$B$1:$AT$1,0),FALSE))</f>
        <v>0.49849770965468637</v>
      </c>
      <c r="F217">
        <f>IF(ISERROR(1/VLOOKUP($B217,Kraftvärmeprod!$B$1:$AV$480,MATCH("Producerad elenergi i kraftvärmeverk (GWh)",Kraftvärmeprod!$B$1:$AV$1,0),FALSE)),"",VLOOKUP($B217,Kraftvärmeprod!$B$1:$AV$480,MATCH("Producerad elenergi i kraftvärmeverk (GWh)",Kraftvärmeprod!$B$1:$AV$1,0),FALSE))</f>
        <v>33.6</v>
      </c>
      <c r="G217" t="str">
        <f>IF(ISERROR(1/VLOOKUP($B217,Miljö!$B$1:$T$480,MATCH("Såld mängd produktionsspecifik fjärrvärme (GWh)",Miljö!$B$1:$T$1,0),FALSE)),"",VLOOKUP($B217,Miljö!$B$1:$T$480,MATCH("Såld mängd produktionsspecifik fjärrvärme (GWh)",Miljö!$B$1:$T$1,0),FALSE))</f>
        <v/>
      </c>
      <c r="J217" t="str">
        <f t="shared" si="3"/>
        <v>Mjölby-Svartådalen Energi AB</v>
      </c>
    </row>
    <row r="218" spans="1:10" x14ac:dyDescent="0.25">
      <c r="A218" s="2" t="s">
        <v>351</v>
      </c>
      <c r="B218" s="2" t="s">
        <v>352</v>
      </c>
      <c r="D218" t="str">
        <f>IF(ISERROR(1/VLOOKUP($B218,Kraftvärmeprod!$B$1:$D$480,MATCH("Total värmeproduktion i kraftvärmeverk i kombinerad drift (GWh)",Kraftvärmeprod!$B$1:$AV$1,0),FALSE)),"Ej kraftvärme","Alternativproduktionsmetoden")</f>
        <v>Ej kraftvärme</v>
      </c>
      <c r="E218" s="269" t="str">
        <f>IF(ISERROR(1/VLOOKUP($B218,Kraftvärmeprod!$B$1:$BD$480,MATCH("Total värmeproduktion i kraftvärmeverk i kombinerad drift (GWh)",Kraftvärmeprod!$B$1:$AV$1,0),FALSE)),"",VLOOKUP($B218,'Slutlig allokering kvv'!$B$1:$BB$480,MATCH(E$1,'Slutlig allokering kvv'!$B$1:$AT$1,0),FALSE))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Mullsjö Energi &amp; Miljö AB</v>
      </c>
    </row>
    <row r="219" spans="1:10" x14ac:dyDescent="0.25">
      <c r="A219" s="2" t="s">
        <v>353</v>
      </c>
      <c r="B219" s="2" t="s">
        <v>354</v>
      </c>
      <c r="D219" t="str">
        <f>IF(ISERROR(1/VLOOKUP($B219,Kraftvärmeprod!$B$1:$D$480,MATCH("Total värmeproduktion i kraftvärmeverk i kombinerad drift (GWh)",Kraftvärmeprod!$B$1:$AV$1,0),FALSE)),"Ej kraftvärme","Alternativproduktionsmetoden")</f>
        <v>Ej kraftvärme</v>
      </c>
      <c r="E219" s="269" t="str">
        <f>IF(ISERROR(1/VLOOKUP($B219,Kraftvärmeprod!$B$1:$BD$480,MATCH("Total värmeproduktion i kraftvärmeverk i kombinerad drift (GWh)",Kraftvärmeprod!$B$1:$AV$1,0),FALSE)),"",VLOOKUP($B219,'Slutlig allokering kvv'!$B$1:$BB$480,MATCH(E$1,'Slutlig allokering kvv'!$B$1:$AT$1,0),FALSE))</f>
        <v/>
      </c>
      <c r="F219" t="str">
        <f>IF(ISERROR(1/VLOOKUP($B219,Kraftvärmeprod!$B$1:$AV$480,MATCH("Producerad elenergi i kraftvärmeverk (GWh)",Kraftvärmeprod!$B$1:$AV$1,0),FALSE)),"",VLOOKUP($B219,Kraftvärmeprod!$B$1:$AV$480,MATCH("Producerad elenergi i kraftvärmeverk (GWh)",Kraftvärmeprod!$B$1:$AV$1,0),FALSE))</f>
        <v/>
      </c>
      <c r="G219" t="str">
        <f>IF(ISERROR(1/VLOOKUP($B219,Miljö!$B$1:$T$480,MATCH("Såld mängd produktionsspecifik fjärrvärme (GWh)",Miljö!$B$1:$T$1,0),FALSE)),"",VLOOKUP($B219,Miljö!$B$1:$T$480,MATCH("Såld mängd produktionsspecifik fjärrvärme (GWh)",Miljö!$B$1:$T$1,0),FALSE))</f>
        <v/>
      </c>
      <c r="J219" t="str">
        <f t="shared" si="3"/>
        <v>Munkfors Energi AB</v>
      </c>
    </row>
    <row r="220" spans="1:10" x14ac:dyDescent="0.25">
      <c r="A220" s="2" t="s">
        <v>355</v>
      </c>
      <c r="B220" s="2" t="s">
        <v>356</v>
      </c>
      <c r="D220" t="str">
        <f>IF(ISERROR(1/VLOOKUP($B220,Kraftvärmeprod!$B$1:$D$480,MATCH("Total värmeproduktion i kraftvärmeverk i kombinerad drift (GWh)",Kraftvärmeprod!$B$1:$AV$1,0),FALSE)),"Ej kraftvärme","Alternativproduktionsmetoden")</f>
        <v>Ej kraftvärme</v>
      </c>
      <c r="E220" s="269" t="str">
        <f>IF(ISERROR(1/VLOOKUP($B220,Kraftvärmeprod!$B$1:$BD$480,MATCH("Total värmeproduktion i kraftvärmeverk i kombinerad drift (GWh)",Kraftvärmeprod!$B$1:$AV$1,0),FALSE)),"",VLOOKUP($B220,'Slutlig allokering kvv'!$B$1:$BB$480,MATCH(E$1,'Slutlig allokering kvv'!$B$1:$AT$1,0),FALSE))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Mälarenergi AB</v>
      </c>
    </row>
    <row r="221" spans="1:10" x14ac:dyDescent="0.25">
      <c r="A221" s="2" t="s">
        <v>355</v>
      </c>
      <c r="B221" s="2" t="s">
        <v>357</v>
      </c>
      <c r="D221" t="str">
        <f>IF(ISERROR(1/VLOOKUP($B221,Kraftvärmeprod!$B$1:$D$480,MATCH("Total värmeproduktion i kraftvärmeverk i kombinerad drift (GWh)",Kraftvärmeprod!$B$1:$AV$1,0),FALSE)),"Ej kraftvärme","Alternativproduktionsmetoden")</f>
        <v>Ej kraftvärme</v>
      </c>
      <c r="E221" s="269" t="str">
        <f>IF(ISERROR(1/VLOOKUP($B221,Kraftvärmeprod!$B$1:$BD$480,MATCH("Total värmeproduktion i kraftvärmeverk i kombinerad drift (GWh)",Kraftvärmeprod!$B$1:$AV$1,0),FALSE)),"",VLOOKUP($B221,'Slutlig allokering kvv'!$B$1:$BB$480,MATCH(E$1,'Slutlig allokering kvv'!$B$1:$AT$1,0),FALSE))</f>
        <v/>
      </c>
      <c r="F221" t="str">
        <f>IF(ISERROR(1/VLOOKUP($B221,Kraftvärmeprod!$B$1:$AV$480,MATCH("Producerad elenergi i kraftvärmeverk (GWh)",Kraftvärmeprod!$B$1:$AV$1,0),FALSE)),"",VLOOKUP($B221,Kraftvärmeprod!$B$1:$AV$480,MATCH("Producerad elenergi i kraftvärmeverk (GWh)",Kraftvärmeprod!$B$1:$AV$1,0),FALSE))</f>
        <v/>
      </c>
      <c r="G221" t="str">
        <f>IF(ISERROR(1/VLOOKUP($B221,Miljö!$B$1:$T$480,MATCH("Såld mängd produktionsspecifik fjärrvärme (GWh)",Miljö!$B$1:$T$1,0),FALSE)),"",VLOOKUP($B221,Miljö!$B$1:$T$480,MATCH("Såld mängd produktionsspecifik fjärrvärme (GWh)",Miljö!$B$1:$T$1,0),FALSE))</f>
        <v/>
      </c>
      <c r="J221" t="str">
        <f t="shared" si="3"/>
        <v>Mälarenergi AB</v>
      </c>
    </row>
    <row r="222" spans="1:10" x14ac:dyDescent="0.25">
      <c r="A222" s="2" t="s">
        <v>355</v>
      </c>
      <c r="B222" s="2" t="s">
        <v>358</v>
      </c>
      <c r="D222" t="str">
        <f>IF(ISERROR(1/VLOOKUP($B222,Kraftvärmeprod!$B$1:$D$480,MATCH("Total värmeproduktion i kraftvärmeverk i kombinerad drift (GWh)",Kraftvärmeprod!$B$1:$AV$1,0),FALSE)),"Ej kraftvärme","Alternativproduktionsmetoden")</f>
        <v>Alternativproduktionsmetoden</v>
      </c>
      <c r="E222" s="269">
        <f>IF(ISERROR(1/VLOOKUP($B222,Kraftvärmeprod!$B$1:$BD$480,MATCH("Total värmeproduktion i kraftvärmeverk i kombinerad drift (GWh)",Kraftvärmeprod!$B$1:$AV$1,0),FALSE)),"",VLOOKUP($B222,'Slutlig allokering kvv'!$B$1:$BB$480,MATCH(E$1,'Slutlig allokering kvv'!$B$1:$AT$1,0),FALSE))</f>
        <v>0.69709069424696302</v>
      </c>
      <c r="F222">
        <f>IF(ISERROR(1/VLOOKUP($B222,Kraftvärmeprod!$B$1:$AV$480,MATCH("Producerad elenergi i kraftvärmeverk (GWh)",Kraftvärmeprod!$B$1:$AV$1,0),FALSE)),"",VLOOKUP($B222,Kraftvärmeprod!$B$1:$AV$480,MATCH("Producerad elenergi i kraftvärmeverk (GWh)",Kraftvärmeprod!$B$1:$AV$1,0),FALSE))</f>
        <v>414.91</v>
      </c>
      <c r="G222" t="str">
        <f>IF(ISERROR(1/VLOOKUP($B222,Miljö!$B$1:$T$480,MATCH("Såld mängd produktionsspecifik fjärrvärme (GWh)",Miljö!$B$1:$T$1,0),FALSE)),"",VLOOKUP($B222,Miljö!$B$1:$T$480,MATCH("Såld mängd produktionsspecifik fjärrvärme (GWh)",Miljö!$B$1:$T$1,0),FALSE))</f>
        <v/>
      </c>
      <c r="J222" t="str">
        <f t="shared" si="3"/>
        <v>Mälarenergi AB</v>
      </c>
    </row>
    <row r="223" spans="1:10" x14ac:dyDescent="0.25">
      <c r="A223" s="2" t="s">
        <v>355</v>
      </c>
      <c r="B223" s="2" t="s">
        <v>359</v>
      </c>
      <c r="D223" t="str">
        <f>IF(ISERROR(1/VLOOKUP($B223,Kraftvärmeprod!$B$1:$D$480,MATCH("Total värmeproduktion i kraftvärmeverk i kombinerad drift (GWh)",Kraftvärmeprod!$B$1:$AV$1,0),FALSE)),"Ej kraftvärme","Alternativproduktionsmetoden")</f>
        <v>Alternativproduktionsmetoden</v>
      </c>
      <c r="E223" s="269">
        <f>IF(ISERROR(1/VLOOKUP($B223,Kraftvärmeprod!$B$1:$BD$480,MATCH("Total värmeproduktion i kraftvärmeverk i kombinerad drift (GWh)",Kraftvärmeprod!$B$1:$AV$1,0),FALSE)),"",VLOOKUP($B223,'Slutlig allokering kvv'!$B$1:$BB$480,MATCH(E$1,'Slutlig allokering kvv'!$B$1:$AT$1,0),FALSE))</f>
        <v>0.46291773780907253</v>
      </c>
      <c r="F223">
        <f>IF(ISERROR(1/VLOOKUP($B223,Kraftvärmeprod!$B$1:$AV$480,MATCH("Producerad elenergi i kraftvärmeverk (GWh)",Kraftvärmeprod!$B$1:$AV$1,0),FALSE)),"",VLOOKUP($B223,Kraftvärmeprod!$B$1:$AV$480,MATCH("Producerad elenergi i kraftvärmeverk (GWh)",Kraftvärmeprod!$B$1:$AV$1,0),FALSE))</f>
        <v>4.9965999999999999</v>
      </c>
      <c r="G223" t="str">
        <f>IF(ISERROR(1/VLOOKUP($B223,Miljö!$B$1:$T$480,MATCH("Såld mängd produktionsspecifik fjärrvärme (GWh)",Miljö!$B$1:$T$1,0),FALSE)),"",VLOOKUP($B223,Miljö!$B$1:$T$480,MATCH("Såld mängd produktionsspecifik fjärrvärme (GWh)",Miljö!$B$1:$T$1,0),FALSE))</f>
        <v/>
      </c>
      <c r="J223" t="str">
        <f t="shared" si="3"/>
        <v>Mälarenergi AB</v>
      </c>
    </row>
    <row r="224" spans="1:10" x14ac:dyDescent="0.25">
      <c r="A224" s="2" t="s">
        <v>360</v>
      </c>
      <c r="B224" s="2" t="s">
        <v>361</v>
      </c>
      <c r="D224" t="str">
        <f>IF(ISERROR(1/VLOOKUP($B224,Kraftvärmeprod!$B$1:$D$480,MATCH("Total värmeproduktion i kraftvärmeverk i kombinerad drift (GWh)",Kraftvärmeprod!$B$1:$AV$1,0),FALSE)),"Ej kraftvärme","Alternativproduktionsmetoden")</f>
        <v>Alternativproduktionsmetoden</v>
      </c>
      <c r="E224" s="269">
        <f>IF(ISERROR(1/VLOOKUP($B224,Kraftvärmeprod!$B$1:$BD$480,MATCH("Total värmeproduktion i kraftvärmeverk i kombinerad drift (GWh)",Kraftvärmeprod!$B$1:$AV$1,0),FALSE)),"",VLOOKUP($B224,'Slutlig allokering kvv'!$B$1:$BB$480,MATCH(E$1,'Slutlig allokering kvv'!$B$1:$AT$1,0),FALSE))</f>
        <v>0.46877847804738587</v>
      </c>
      <c r="F224">
        <f>IF(ISERROR(1/VLOOKUP($B224,Kraftvärmeprod!$B$1:$AV$480,MATCH("Producerad elenergi i kraftvärmeverk (GWh)",Kraftvärmeprod!$B$1:$AV$1,0),FALSE)),"",VLOOKUP($B224,Kraftvärmeprod!$B$1:$AV$480,MATCH("Producerad elenergi i kraftvärmeverk (GWh)",Kraftvärmeprod!$B$1:$AV$1,0),FALSE))</f>
        <v>112.19499999999999</v>
      </c>
      <c r="G224">
        <f>IF(ISERROR(1/VLOOKUP($B224,Miljö!$B$1:$T$480,MATCH("Såld mängd produktionsspecifik fjärrvärme (GWh)",Miljö!$B$1:$T$1,0),FALSE)),"",VLOOKUP($B224,Miljö!$B$1:$T$480,MATCH("Såld mängd produktionsspecifik fjärrvärme (GWh)",Miljö!$B$1:$T$1,0),FALSE))</f>
        <v>75.63</v>
      </c>
      <c r="J224" t="str">
        <f t="shared" si="3"/>
        <v>Mölndal Energi AB</v>
      </c>
    </row>
    <row r="225" spans="1:10" x14ac:dyDescent="0.25">
      <c r="A225" s="2" t="s">
        <v>360</v>
      </c>
      <c r="B225" s="2" t="s">
        <v>362</v>
      </c>
      <c r="D225" t="str">
        <f>IF(ISERROR(1/VLOOKUP($B225,Kraftvärmeprod!$B$1:$D$480,MATCH("Total värmeproduktion i kraftvärmeverk i kombinerad drift (GWh)",Kraftvärmeprod!$B$1:$AV$1,0),FALSE)),"Ej kraftvärme","Alternativproduktionsmetoden")</f>
        <v>Alternativproduktionsmetoden</v>
      </c>
      <c r="E225" s="269">
        <f>IF(ISERROR(1/VLOOKUP($B225,Kraftvärmeprod!$B$1:$BD$480,MATCH("Total värmeproduktion i kraftvärmeverk i kombinerad drift (GWh)",Kraftvärmeprod!$B$1:$AV$1,0),FALSE)),"",VLOOKUP($B225,'Slutlig allokering kvv'!$B$1:$BB$480,MATCH(E$1,'Slutlig allokering kvv'!$B$1:$AT$1,0),FALSE))</f>
        <v>0.46444423937618234</v>
      </c>
      <c r="F225">
        <f>IF(ISERROR(1/VLOOKUP($B225,Kraftvärmeprod!$B$1:$AV$480,MATCH("Producerad elenergi i kraftvärmeverk (GWh)",Kraftvärmeprod!$B$1:$AV$1,0),FALSE)),"",VLOOKUP($B225,Kraftvärmeprod!$B$1:$AV$480,MATCH("Producerad elenergi i kraftvärmeverk (GWh)",Kraftvärmeprod!$B$1:$AV$1,0),FALSE))</f>
        <v>11.053000000000001</v>
      </c>
      <c r="G225" t="str">
        <f>IF(ISERROR(1/VLOOKUP($B225,Miljö!$B$1:$T$480,MATCH("Såld mängd produktionsspecifik fjärrvärme (GWh)",Miljö!$B$1:$T$1,0),FALSE)),"",VLOOKUP($B225,Miljö!$B$1:$T$480,MATCH("Såld mängd produktionsspecifik fjärrvärme (GWh)",Miljö!$B$1:$T$1,0),FALSE))</f>
        <v/>
      </c>
      <c r="J225" t="str">
        <f t="shared" si="3"/>
        <v>Mölndal Energi AB</v>
      </c>
    </row>
    <row r="226" spans="1:10" x14ac:dyDescent="0.25">
      <c r="A226" s="2" t="s">
        <v>360</v>
      </c>
      <c r="B226" s="2" t="s">
        <v>363</v>
      </c>
      <c r="D226" t="str">
        <f>IF(ISERROR(1/VLOOKUP($B226,Kraftvärmeprod!$B$1:$D$480,MATCH("Total värmeproduktion i kraftvärmeverk i kombinerad drift (GWh)",Kraftvärmeprod!$B$1:$AV$1,0),FALSE)),"Ej kraftvärme","Alternativproduktionsmetoden")</f>
        <v>Alternativproduktionsmetoden</v>
      </c>
      <c r="E226" s="269">
        <f>IF(ISERROR(1/VLOOKUP($B226,Kraftvärmeprod!$B$1:$BD$480,MATCH("Total värmeproduktion i kraftvärmeverk i kombinerad drift (GWh)",Kraftvärmeprod!$B$1:$AV$1,0),FALSE)),"",VLOOKUP($B226,'Slutlig allokering kvv'!$B$1:$BB$480,MATCH(E$1,'Slutlig allokering kvv'!$B$1:$AT$1,0),FALSE))</f>
        <v>0.46448405151334027</v>
      </c>
      <c r="F226">
        <f>IF(ISERROR(1/VLOOKUP($B226,Kraftvärmeprod!$B$1:$AV$480,MATCH("Producerad elenergi i kraftvärmeverk (GWh)",Kraftvärmeprod!$B$1:$AV$1,0),FALSE)),"",VLOOKUP($B226,Kraftvärmeprod!$B$1:$AV$480,MATCH("Producerad elenergi i kraftvärmeverk (GWh)",Kraftvärmeprod!$B$1:$AV$1,0),FALSE))</f>
        <v>4.6929999999999996</v>
      </c>
      <c r="G226" t="str">
        <f>IF(ISERROR(1/VLOOKUP($B226,Miljö!$B$1:$T$480,MATCH("Såld mängd produktionsspecifik fjärrvärme (GWh)",Miljö!$B$1:$T$1,0),FALSE)),"",VLOOKUP($B226,Miljö!$B$1:$T$480,MATCH("Såld mängd produktionsspecifik fjärrvärme (GWh)",Miljö!$B$1:$T$1,0),FALSE))</f>
        <v/>
      </c>
      <c r="J226" t="str">
        <f t="shared" si="3"/>
        <v>Mölndal Energi AB</v>
      </c>
    </row>
    <row r="227" spans="1:10" x14ac:dyDescent="0.25">
      <c r="A227" s="2" t="s">
        <v>364</v>
      </c>
      <c r="B227" s="2" t="s">
        <v>365</v>
      </c>
      <c r="D227" t="str">
        <f>IF(ISERROR(1/VLOOKUP($B227,Kraftvärmeprod!$B$1:$D$480,MATCH("Total värmeproduktion i kraftvärmeverk i kombinerad drift (GWh)",Kraftvärmeprod!$B$1:$AV$1,0),FALSE)),"Ej kraftvärme","Alternativproduktionsmetoden")</f>
        <v>Ej kraftvärme</v>
      </c>
      <c r="E227" s="269" t="str">
        <f>IF(ISERROR(1/VLOOKUP($B227,Kraftvärmeprod!$B$1:$BD$480,MATCH("Total värmeproduktion i kraftvärmeverk i kombinerad drift (GWh)",Kraftvärmeprod!$B$1:$AV$1,0),FALSE)),"",VLOOKUP($B227,'Slutlig allokering kvv'!$B$1:$BB$480,MATCH(E$1,'Slutlig allokering kvv'!$B$1:$AT$1,0),FALSE))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Mörbylånga Kommun</v>
      </c>
    </row>
    <row r="228" spans="1:10" x14ac:dyDescent="0.25">
      <c r="A228" s="2" t="s">
        <v>374</v>
      </c>
      <c r="B228" s="2" t="s">
        <v>375</v>
      </c>
      <c r="D228" t="str">
        <f>IF(ISERROR(1/VLOOKUP($B228,Kraftvärmeprod!$B$1:$D$480,MATCH("Total värmeproduktion i kraftvärmeverk i kombinerad drift (GWh)",Kraftvärmeprod!$B$1:$AV$1,0),FALSE)),"Ej kraftvärme","Alternativproduktionsmetoden")</f>
        <v>Ej kraftvärme</v>
      </c>
      <c r="E228" s="269" t="str">
        <f>IF(ISERROR(1/VLOOKUP($B228,Kraftvärmeprod!$B$1:$BD$480,MATCH("Total värmeproduktion i kraftvärmeverk i kombinerad drift (GWh)",Kraftvärmeprod!$B$1:$AV$1,0),FALSE)),"",VLOOKUP($B228,'Slutlig allokering kvv'!$B$1:$BB$480,MATCH(E$1,'Slutlig allokering kvv'!$B$1:$AT$1,0),FALSE))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Neova AB</v>
      </c>
    </row>
    <row r="229" spans="1:10" x14ac:dyDescent="0.25">
      <c r="A229" s="2" t="s">
        <v>374</v>
      </c>
      <c r="B229" s="2" t="s">
        <v>367</v>
      </c>
      <c r="D229" t="str">
        <f>IF(ISERROR(1/VLOOKUP($B229,Kraftvärmeprod!$B$1:$D$480,MATCH("Total värmeproduktion i kraftvärmeverk i kombinerad drift (GWh)",Kraftvärmeprod!$B$1:$AV$1,0),FALSE)),"Ej kraftvärme","Alternativproduktionsmetoden")</f>
        <v>Ej kraftvärme</v>
      </c>
      <c r="E229" s="269" t="str">
        <f>IF(ISERROR(1/VLOOKUP($B229,Kraftvärmeprod!$B$1:$BD$480,MATCH("Total värmeproduktion i kraftvärmeverk i kombinerad drift (GWh)",Kraftvärmeprod!$B$1:$AV$1,0),FALSE)),"",VLOOKUP($B229,'Slutlig allokering kvv'!$B$1:$BB$480,MATCH(E$1,'Slutlig allokering kvv'!$B$1:$AT$1,0),FALSE))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Neova AB</v>
      </c>
    </row>
    <row r="230" spans="1:10" x14ac:dyDescent="0.25">
      <c r="A230" s="2" t="s">
        <v>374</v>
      </c>
      <c r="B230" s="2" t="s">
        <v>368</v>
      </c>
      <c r="D230" t="str">
        <f>IF(ISERROR(1/VLOOKUP($B230,Kraftvärmeprod!$B$1:$D$480,MATCH("Total värmeproduktion i kraftvärmeverk i kombinerad drift (GWh)",Kraftvärmeprod!$B$1:$AV$1,0),FALSE)),"Ej kraftvärme","Alternativproduktionsmetoden")</f>
        <v>Ej kraftvärme</v>
      </c>
      <c r="E230" s="269" t="str">
        <f>IF(ISERROR(1/VLOOKUP($B230,Kraftvärmeprod!$B$1:$BD$480,MATCH("Total värmeproduktion i kraftvärmeverk i kombinerad drift (GWh)",Kraftvärmeprod!$B$1:$AV$1,0),FALSE)),"",VLOOKUP($B230,'Slutlig allokering kvv'!$B$1:$BB$480,MATCH(E$1,'Slutlig allokering kvv'!$B$1:$AT$1,0),FALSE))</f>
        <v/>
      </c>
      <c r="F230" t="str">
        <f>IF(ISERROR(1/VLOOKUP($B230,Kraftvärmeprod!$B$1:$AV$480,MATCH("Producerad elenergi i kraftvärmeverk (GWh)",Kraftvärmeprod!$B$1:$AV$1,0),FALSE)),"",VLOOKUP($B230,Kraftvärmeprod!$B$1:$AV$480,MATCH("Producerad elenergi i kraftvärmeverk (GWh)",Kraftvärmeprod!$B$1:$AV$1,0),FALSE))</f>
        <v/>
      </c>
      <c r="G230" t="str">
        <f>IF(ISERROR(1/VLOOKUP($B230,Miljö!$B$1:$T$480,MATCH("Såld mängd produktionsspecifik fjärrvärme (GWh)",Miljö!$B$1:$T$1,0),FALSE)),"",VLOOKUP($B230,Miljö!$B$1:$T$480,MATCH("Såld mängd produktionsspecifik fjärrvärme (GWh)",Miljö!$B$1:$T$1,0),FALSE))</f>
        <v/>
      </c>
      <c r="J230" t="str">
        <f t="shared" si="3"/>
        <v>Neova AB</v>
      </c>
    </row>
    <row r="231" spans="1:10" x14ac:dyDescent="0.25">
      <c r="A231" s="2" t="s">
        <v>374</v>
      </c>
      <c r="B231" s="2" t="s">
        <v>369</v>
      </c>
      <c r="D231" t="str">
        <f>IF(ISERROR(1/VLOOKUP($B231,Kraftvärmeprod!$B$1:$D$480,MATCH("Total värmeproduktion i kraftvärmeverk i kombinerad drift (GWh)",Kraftvärmeprod!$B$1:$AV$1,0),FALSE)),"Ej kraftvärme","Alternativproduktionsmetoden")</f>
        <v>Ej kraftvärme</v>
      </c>
      <c r="E231" s="269" t="str">
        <f>IF(ISERROR(1/VLOOKUP($B231,Kraftvärmeprod!$B$1:$BD$480,MATCH("Total värmeproduktion i kraftvärmeverk i kombinerad drift (GWh)",Kraftvärmeprod!$B$1:$AV$1,0),FALSE)),"",VLOOKUP($B231,'Slutlig allokering kvv'!$B$1:$BB$480,MATCH(E$1,'Slutlig allokering kvv'!$B$1:$AT$1,0),FALSE))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Neova AB</v>
      </c>
    </row>
    <row r="232" spans="1:10" x14ac:dyDescent="0.25">
      <c r="A232" s="2" t="s">
        <v>374</v>
      </c>
      <c r="B232" s="2" t="s">
        <v>370</v>
      </c>
      <c r="D232" t="str">
        <f>IF(ISERROR(1/VLOOKUP($B232,Kraftvärmeprod!$B$1:$D$480,MATCH("Total värmeproduktion i kraftvärmeverk i kombinerad drift (GWh)",Kraftvärmeprod!$B$1:$AV$1,0),FALSE)),"Ej kraftvärme","Alternativproduktionsmetoden")</f>
        <v>Ej kraftvärme</v>
      </c>
      <c r="E232" s="269" t="str">
        <f>IF(ISERROR(1/VLOOKUP($B232,Kraftvärmeprod!$B$1:$BD$480,MATCH("Total värmeproduktion i kraftvärmeverk i kombinerad drift (GWh)",Kraftvärmeprod!$B$1:$AV$1,0),FALSE)),"",VLOOKUP($B232,'Slutlig allokering kvv'!$B$1:$BB$480,MATCH(E$1,'Slutlig allokering kvv'!$B$1:$AT$1,0),FALSE))</f>
        <v/>
      </c>
      <c r="F232" t="str">
        <f>IF(ISERROR(1/VLOOKUP($B232,Kraftvärmeprod!$B$1:$AV$480,MATCH("Producerad elenergi i kraftvärmeverk (GWh)",Kraftvärmeprod!$B$1:$AV$1,0),FALSE)),"",VLOOKUP($B232,Kraftvärmeprod!$B$1:$AV$480,MATCH("Producerad elenergi i kraftvärmeverk (GWh)",Kraftvärmeprod!$B$1:$AV$1,0),FALSE))</f>
        <v/>
      </c>
      <c r="G232" t="str">
        <f>IF(ISERROR(1/VLOOKUP($B232,Miljö!$B$1:$T$480,MATCH("Såld mängd produktionsspecifik fjärrvärme (GWh)",Miljö!$B$1:$T$1,0),FALSE)),"",VLOOKUP($B232,Miljö!$B$1:$T$480,MATCH("Såld mängd produktionsspecifik fjärrvärme (GWh)",Miljö!$B$1:$T$1,0),FALSE))</f>
        <v/>
      </c>
      <c r="J232" t="str">
        <f t="shared" si="3"/>
        <v>Neova AB</v>
      </c>
    </row>
    <row r="233" spans="1:10" x14ac:dyDescent="0.25">
      <c r="A233" s="2" t="s">
        <v>374</v>
      </c>
      <c r="B233" s="2" t="s">
        <v>371</v>
      </c>
      <c r="D233" t="str">
        <f>IF(ISERROR(1/VLOOKUP($B233,Kraftvärmeprod!$B$1:$D$480,MATCH("Total värmeproduktion i kraftvärmeverk i kombinerad drift (GWh)",Kraftvärmeprod!$B$1:$AV$1,0),FALSE)),"Ej kraftvärme","Alternativproduktionsmetoden")</f>
        <v>Ej kraftvärme</v>
      </c>
      <c r="E233" s="269" t="str">
        <f>IF(ISERROR(1/VLOOKUP($B233,Kraftvärmeprod!$B$1:$BD$480,MATCH("Total värmeproduktion i kraftvärmeverk i kombinerad drift (GWh)",Kraftvärmeprod!$B$1:$AV$1,0),FALSE)),"",VLOOKUP($B233,'Slutlig allokering kvv'!$B$1:$BB$480,MATCH(E$1,'Slutlig allokering kvv'!$B$1:$AT$1,0),FALSE))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Neova AB</v>
      </c>
    </row>
    <row r="234" spans="1:10" x14ac:dyDescent="0.25">
      <c r="A234" s="2" t="s">
        <v>374</v>
      </c>
      <c r="B234" s="2" t="s">
        <v>372</v>
      </c>
      <c r="D234" t="str">
        <f>IF(ISERROR(1/VLOOKUP($B234,Kraftvärmeprod!$B$1:$D$480,MATCH("Total värmeproduktion i kraftvärmeverk i kombinerad drift (GWh)",Kraftvärmeprod!$B$1:$AV$1,0),FALSE)),"Ej kraftvärme","Alternativproduktionsmetoden")</f>
        <v>Ej kraftvärme</v>
      </c>
      <c r="E234" s="269" t="str">
        <f>IF(ISERROR(1/VLOOKUP($B234,Kraftvärmeprod!$B$1:$BD$480,MATCH("Total värmeproduktion i kraftvärmeverk i kombinerad drift (GWh)",Kraftvärmeprod!$B$1:$AV$1,0),FALSE)),"",VLOOKUP($B234,'Slutlig allokering kvv'!$B$1:$BB$480,MATCH(E$1,'Slutlig allokering kvv'!$B$1:$AT$1,0),FALSE))</f>
        <v/>
      </c>
      <c r="F234" t="str">
        <f>IF(ISERROR(1/VLOOKUP($B234,Kraftvärmeprod!$B$1:$AV$480,MATCH("Producerad elenergi i kraftvärmeverk (GWh)",Kraftvärmeprod!$B$1:$AV$1,0),FALSE)),"",VLOOKUP($B234,Kraftvärmeprod!$B$1:$AV$480,MATCH("Producerad elenergi i kraftvärmeverk (GWh)",Kraftvärmeprod!$B$1:$AV$1,0),FALSE))</f>
        <v/>
      </c>
      <c r="G234" t="str">
        <f>IF(ISERROR(1/VLOOKUP($B234,Miljö!$B$1:$T$480,MATCH("Såld mängd produktionsspecifik fjärrvärme (GWh)",Miljö!$B$1:$T$1,0),FALSE)),"",VLOOKUP($B234,Miljö!$B$1:$T$480,MATCH("Såld mängd produktionsspecifik fjärrvärme (GWh)",Miljö!$B$1:$T$1,0),FALSE))</f>
        <v/>
      </c>
      <c r="J234" t="str">
        <f t="shared" si="3"/>
        <v>Neova AB</v>
      </c>
    </row>
    <row r="235" spans="1:10" x14ac:dyDescent="0.25">
      <c r="A235" s="2" t="s">
        <v>374</v>
      </c>
      <c r="B235" s="2" t="s">
        <v>376</v>
      </c>
      <c r="D235" t="str">
        <f>IF(ISERROR(1/VLOOKUP($B235,Kraftvärmeprod!$B$1:$D$480,MATCH("Total värmeproduktion i kraftvärmeverk i kombinerad drift (GWh)",Kraftvärmeprod!$B$1:$AV$1,0),FALSE)),"Ej kraftvärme","Alternativproduktionsmetoden")</f>
        <v>Ej kraftvärme</v>
      </c>
      <c r="E235" s="269" t="str">
        <f>IF(ISERROR(1/VLOOKUP($B235,Kraftvärmeprod!$B$1:$BD$480,MATCH("Total värmeproduktion i kraftvärmeverk i kombinerad drift (GWh)",Kraftvärmeprod!$B$1:$AV$1,0),FALSE)),"",VLOOKUP($B235,'Slutlig allokering kvv'!$B$1:$BB$480,MATCH(E$1,'Slutlig allokering kvv'!$B$1:$AT$1,0),FALSE))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Neova AB</v>
      </c>
    </row>
    <row r="236" spans="1:10" x14ac:dyDescent="0.25">
      <c r="A236" s="2" t="s">
        <v>374</v>
      </c>
      <c r="B236" s="2" t="s">
        <v>373</v>
      </c>
      <c r="D236" t="str">
        <f>IF(ISERROR(1/VLOOKUP($B236,Kraftvärmeprod!$B$1:$D$480,MATCH("Total värmeproduktion i kraftvärmeverk i kombinerad drift (GWh)",Kraftvärmeprod!$B$1:$AV$1,0),FALSE)),"Ej kraftvärme","Alternativproduktionsmetoden")</f>
        <v>Ej kraftvärme</v>
      </c>
      <c r="E236" s="269" t="str">
        <f>IF(ISERROR(1/VLOOKUP($B236,Kraftvärmeprod!$B$1:$BD$480,MATCH("Total värmeproduktion i kraftvärmeverk i kombinerad drift (GWh)",Kraftvärmeprod!$B$1:$AV$1,0),FALSE)),"",VLOOKUP($B236,'Slutlig allokering kvv'!$B$1:$BB$480,MATCH(E$1,'Slutlig allokering kvv'!$B$1:$AT$1,0),FALSE))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Neova AB</v>
      </c>
    </row>
    <row r="237" spans="1:10" x14ac:dyDescent="0.25">
      <c r="A237" s="2" t="s">
        <v>377</v>
      </c>
      <c r="B237" s="2" t="s">
        <v>378</v>
      </c>
      <c r="D237" t="str">
        <f>IF(ISERROR(1/VLOOKUP($B237,Kraftvärmeprod!$B$1:$D$480,MATCH("Total värmeproduktion i kraftvärmeverk i kombinerad drift (GWh)",Kraftvärmeprod!$B$1:$AV$1,0),FALSE)),"Ej kraftvärme","Alternativproduktionsmetoden")</f>
        <v>Ej kraftvärme</v>
      </c>
      <c r="E237" s="269" t="str">
        <f>IF(ISERROR(1/VLOOKUP($B237,Kraftvärmeprod!$B$1:$BD$480,MATCH("Total värmeproduktion i kraftvärmeverk i kombinerad drift (GWh)",Kraftvärmeprod!$B$1:$AV$1,0),FALSE)),"",VLOOKUP($B237,'Slutlig allokering kvv'!$B$1:$BB$480,MATCH(E$1,'Slutlig allokering kvv'!$B$1:$AT$1,0),FALSE))</f>
        <v/>
      </c>
      <c r="F237" t="str">
        <f>IF(ISERROR(1/VLOOKUP($B237,Kraftvärmeprod!$B$1:$AV$480,MATCH("Producerad elenergi i kraftvärmeverk (GWh)",Kraftvärmeprod!$B$1:$AV$1,0),FALSE)),"",VLOOKUP($B237,Kraftvärmeprod!$B$1:$AV$480,MATCH("Producerad elenergi i kraftvärmeverk (GWh)",Kraftvärmeprod!$B$1:$AV$1,0),FALSE))</f>
        <v/>
      </c>
      <c r="G237" t="str">
        <f>IF(ISERROR(1/VLOOKUP($B237,Miljö!$B$1:$T$480,MATCH("Såld mängd produktionsspecifik fjärrvärme (GWh)",Miljö!$B$1:$T$1,0),FALSE)),"",VLOOKUP($B237,Miljö!$B$1:$T$480,MATCH("Såld mängd produktionsspecifik fjärrvärme (GWh)",Miljö!$B$1:$T$1,0),FALSE))</f>
        <v/>
      </c>
      <c r="J237" t="str">
        <f t="shared" si="3"/>
        <v>Nordanstigs Fjärrvärme AB</v>
      </c>
    </row>
    <row r="238" spans="1:10" x14ac:dyDescent="0.25">
      <c r="A238" s="2" t="s">
        <v>379</v>
      </c>
      <c r="B238" s="2" t="s">
        <v>380</v>
      </c>
      <c r="D238" t="str">
        <f>IF(ISERROR(1/VLOOKUP($B238,Kraftvärmeprod!$B$1:$D$480,MATCH("Total värmeproduktion i kraftvärmeverk i kombinerad drift (GWh)",Kraftvärmeprod!$B$1:$AV$1,0),FALSE)),"Ej kraftvärme","Alternativproduktionsmetoden")</f>
        <v>Ej kraftvärme</v>
      </c>
      <c r="E238" s="269" t="str">
        <f>IF(ISERROR(1/VLOOKUP($B238,Kraftvärmeprod!$B$1:$BD$480,MATCH("Total värmeproduktion i kraftvärmeverk i kombinerad drift (GWh)",Kraftvärmeprod!$B$1:$AV$1,0),FALSE)),"",VLOOKUP($B238,'Slutlig allokering kvv'!$B$1:$BB$480,MATCH(E$1,'Slutlig allokering kvv'!$B$1:$AT$1,0),FALSE))</f>
        <v/>
      </c>
      <c r="F238" t="str">
        <f>IF(ISERROR(1/VLOOKUP($B238,Kraftvärmeprod!$B$1:$AV$480,MATCH("Producerad elenergi i kraftvärmeverk (GWh)",Kraftvärmeprod!$B$1:$AV$1,0),FALSE)),"",VLOOKUP($B238,Kraftvärmeprod!$B$1:$AV$480,MATCH("Producerad elenergi i kraftvärmeverk (GWh)",Kraftvärmeprod!$B$1:$AV$1,0),FALSE))</f>
        <v/>
      </c>
      <c r="G238">
        <f>IF(ISERROR(1/VLOOKUP($B238,Miljö!$B$1:$T$480,MATCH("Såld mängd produktionsspecifik fjärrvärme (GWh)",Miljö!$B$1:$T$1,0),FALSE)),"",VLOOKUP($B238,Miljö!$B$1:$T$480,MATCH("Såld mängd produktionsspecifik fjärrvärme (GWh)",Miljö!$B$1:$T$1,0),FALSE))</f>
        <v>4.4050000000000002</v>
      </c>
      <c r="J238" t="str">
        <f t="shared" si="3"/>
        <v>Norrenergi AB</v>
      </c>
    </row>
    <row r="239" spans="1:10" x14ac:dyDescent="0.25">
      <c r="A239" s="2" t="s">
        <v>381</v>
      </c>
      <c r="B239" s="2" t="s">
        <v>382</v>
      </c>
      <c r="D239" t="str">
        <f>IF(ISERROR(1/VLOOKUP($B239,Kraftvärmeprod!$B$1:$D$480,MATCH("Total värmeproduktion i kraftvärmeverk i kombinerad drift (GWh)",Kraftvärmeprod!$B$1:$AV$1,0),FALSE)),"Ej kraftvärme","Alternativproduktionsmetoden")</f>
        <v>Ej kraftvärme</v>
      </c>
      <c r="E239" s="269" t="str">
        <f>IF(ISERROR(1/VLOOKUP($B239,Kraftvärmeprod!$B$1:$BD$480,MATCH("Total värmeproduktion i kraftvärmeverk i kombinerad drift (GWh)",Kraftvärmeprod!$B$1:$AV$1,0),FALSE)),"",VLOOKUP($B239,'Slutlig allokering kvv'!$B$1:$BB$480,MATCH(E$1,'Slutlig allokering kvv'!$B$1:$AT$1,0),FALSE))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Norrtälje Energi AB</v>
      </c>
    </row>
    <row r="240" spans="1:10" x14ac:dyDescent="0.25">
      <c r="A240" s="2" t="s">
        <v>381</v>
      </c>
      <c r="B240" s="2" t="s">
        <v>383</v>
      </c>
      <c r="D240" t="str">
        <f>IF(ISERROR(1/VLOOKUP($B240,Kraftvärmeprod!$B$1:$D$480,MATCH("Total värmeproduktion i kraftvärmeverk i kombinerad drift (GWh)",Kraftvärmeprod!$B$1:$AV$1,0),FALSE)),"Ej kraftvärme","Alternativproduktionsmetoden")</f>
        <v>Alternativproduktionsmetoden</v>
      </c>
      <c r="E240" s="269">
        <f>IF(ISERROR(1/VLOOKUP($B240,Kraftvärmeprod!$B$1:$BD$480,MATCH("Total värmeproduktion i kraftvärmeverk i kombinerad drift (GWh)",Kraftvärmeprod!$B$1:$AV$1,0),FALSE)),"",VLOOKUP($B240,'Slutlig allokering kvv'!$B$1:$BB$480,MATCH(E$1,'Slutlig allokering kvv'!$B$1:$AT$1,0),FALSE))</f>
        <v>0.63788613585549736</v>
      </c>
      <c r="F240">
        <f>IF(ISERROR(1/VLOOKUP($B240,Kraftvärmeprod!$B$1:$AV$480,MATCH("Producerad elenergi i kraftvärmeverk (GWh)",Kraftvärmeprod!$B$1:$AV$1,0),FALSE)),"",VLOOKUP($B240,Kraftvärmeprod!$B$1:$AV$480,MATCH("Producerad elenergi i kraftvärmeverk (GWh)",Kraftvärmeprod!$B$1:$AV$1,0),FALSE))</f>
        <v>19.777000000000001</v>
      </c>
      <c r="G240" t="str">
        <f>IF(ISERROR(1/VLOOKUP($B240,Miljö!$B$1:$T$480,MATCH("Såld mängd produktionsspecifik fjärrvärme (GWh)",Miljö!$B$1:$T$1,0),FALSE)),"",VLOOKUP($B240,Miljö!$B$1:$T$480,MATCH("Såld mängd produktionsspecifik fjärrvärme (GWh)",Miljö!$B$1:$T$1,0),FALSE))</f>
        <v/>
      </c>
      <c r="J240" t="str">
        <f t="shared" si="3"/>
        <v>Norrtälje Energi AB</v>
      </c>
    </row>
    <row r="241" spans="1:10" x14ac:dyDescent="0.25">
      <c r="A241" s="2" t="s">
        <v>381</v>
      </c>
      <c r="B241" s="2" t="s">
        <v>384</v>
      </c>
      <c r="D241" t="str">
        <f>IF(ISERROR(1/VLOOKUP($B241,Kraftvärmeprod!$B$1:$D$480,MATCH("Total värmeproduktion i kraftvärmeverk i kombinerad drift (GWh)",Kraftvärmeprod!$B$1:$AV$1,0),FALSE)),"Ej kraftvärme","Alternativproduktionsmetoden")</f>
        <v>Ej kraftvärme</v>
      </c>
      <c r="E241" s="269" t="str">
        <f>IF(ISERROR(1/VLOOKUP($B241,Kraftvärmeprod!$B$1:$BD$480,MATCH("Total värmeproduktion i kraftvärmeverk i kombinerad drift (GWh)",Kraftvärmeprod!$B$1:$AV$1,0),FALSE)),"",VLOOKUP($B241,'Slutlig allokering kvv'!$B$1:$BB$480,MATCH(E$1,'Slutlig allokering kvv'!$B$1:$AT$1,0),FALSE))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Norrtälje Energi AB</v>
      </c>
    </row>
    <row r="242" spans="1:10" x14ac:dyDescent="0.25">
      <c r="A242" s="2" t="s">
        <v>385</v>
      </c>
      <c r="B242" s="2" t="s">
        <v>386</v>
      </c>
      <c r="D242" t="str">
        <f>IF(ISERROR(1/VLOOKUP($B242,Kraftvärmeprod!$B$1:$D$480,MATCH("Total värmeproduktion i kraftvärmeverk i kombinerad drift (GWh)",Kraftvärmeprod!$B$1:$AV$1,0),FALSE)),"Ej kraftvärme","Alternativproduktionsmetoden")</f>
        <v>Ej kraftvärme</v>
      </c>
      <c r="E242" s="269" t="str">
        <f>IF(ISERROR(1/VLOOKUP($B242,Kraftvärmeprod!$B$1:$BD$480,MATCH("Total värmeproduktion i kraftvärmeverk i kombinerad drift (GWh)",Kraftvärmeprod!$B$1:$AV$1,0),FALSE)),"",VLOOKUP($B242,'Slutlig allokering kvv'!$B$1:$BB$480,MATCH(E$1,'Slutlig allokering kvv'!$B$1:$AT$1,0),FALSE))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Nossebro Energi</v>
      </c>
    </row>
    <row r="243" spans="1:10" x14ac:dyDescent="0.25">
      <c r="A243" s="2" t="s">
        <v>387</v>
      </c>
      <c r="B243" s="2" t="s">
        <v>388</v>
      </c>
      <c r="D243" t="str">
        <f>IF(ISERROR(1/VLOOKUP($B243,Kraftvärmeprod!$B$1:$D$480,MATCH("Total värmeproduktion i kraftvärmeverk i kombinerad drift (GWh)",Kraftvärmeprod!$B$1:$AV$1,0),FALSE)),"Ej kraftvärme","Alternativproduktionsmetoden")</f>
        <v>Alternativproduktionsmetoden</v>
      </c>
      <c r="E243" s="269">
        <f>IF(ISERROR(1/VLOOKUP($B243,Kraftvärmeprod!$B$1:$BD$480,MATCH("Total värmeproduktion i kraftvärmeverk i kombinerad drift (GWh)",Kraftvärmeprod!$B$1:$AV$1,0),FALSE)),"",VLOOKUP($B243,'Slutlig allokering kvv'!$B$1:$BB$480,MATCH(E$1,'Slutlig allokering kvv'!$B$1:$AT$1,0),FALSE))</f>
        <v>0.86083786782440896</v>
      </c>
      <c r="F243">
        <f>IF(ISERROR(1/VLOOKUP($B243,Kraftvärmeprod!$B$1:$AV$480,MATCH("Producerad elenergi i kraftvärmeverk (GWh)",Kraftvärmeprod!$B$1:$AV$1,0),FALSE)),"",VLOOKUP($B243,Kraftvärmeprod!$B$1:$AV$480,MATCH("Producerad elenergi i kraftvärmeverk (GWh)",Kraftvärmeprod!$B$1:$AV$1,0),FALSE))</f>
        <v>8.66</v>
      </c>
      <c r="G243" t="str">
        <f>IF(ISERROR(1/VLOOKUP($B243,Miljö!$B$1:$T$480,MATCH("Såld mängd produktionsspecifik fjärrvärme (GWh)",Miljö!$B$1:$T$1,0),FALSE)),"",VLOOKUP($B243,Miljö!$B$1:$T$480,MATCH("Såld mängd produktionsspecifik fjärrvärme (GWh)",Miljö!$B$1:$T$1,0),FALSE))</f>
        <v/>
      </c>
      <c r="J243" t="str">
        <f t="shared" si="3"/>
        <v>Nybro Energi AB</v>
      </c>
    </row>
    <row r="244" spans="1:10" x14ac:dyDescent="0.25">
      <c r="A244" s="2" t="s">
        <v>389</v>
      </c>
      <c r="B244" s="2" t="s">
        <v>390</v>
      </c>
      <c r="D244" t="str">
        <f>IF(ISERROR(1/VLOOKUP($B244,Kraftvärmeprod!$B$1:$D$480,MATCH("Total värmeproduktion i kraftvärmeverk i kombinerad drift (GWh)",Kraftvärmeprod!$B$1:$AV$1,0),FALSE)),"Ej kraftvärme","Alternativproduktionsmetoden")</f>
        <v>Ej kraftvärme</v>
      </c>
      <c r="E244" s="269" t="str">
        <f>IF(ISERROR(1/VLOOKUP($B244,Kraftvärmeprod!$B$1:$BD$480,MATCH("Total värmeproduktion i kraftvärmeverk i kombinerad drift (GWh)",Kraftvärmeprod!$B$1:$AV$1,0),FALSE)),"",VLOOKUP($B244,'Slutlig allokering kvv'!$B$1:$BB$480,MATCH(E$1,'Slutlig allokering kvv'!$B$1:$AT$1,0),FALSE))</f>
        <v/>
      </c>
      <c r="F244" t="str">
        <f>IF(ISERROR(1/VLOOKUP($B244,Kraftvärmeprod!$B$1:$AV$480,MATCH("Producerad elenergi i kraftvärmeverk (GWh)",Kraftvärmeprod!$B$1:$AV$1,0),FALSE)),"",VLOOKUP($B244,Kraftvärmeprod!$B$1:$AV$480,MATCH("Producerad elenergi i kraftvärmeverk (GWh)",Kraftvärmeprod!$B$1:$AV$1,0),FALSE))</f>
        <v/>
      </c>
      <c r="G244" t="str">
        <f>IF(ISERROR(1/VLOOKUP($B244,Miljö!$B$1:$T$480,MATCH("Såld mängd produktionsspecifik fjärrvärme (GWh)",Miljö!$B$1:$T$1,0),FALSE)),"",VLOOKUP($B244,Miljö!$B$1:$T$480,MATCH("Såld mängd produktionsspecifik fjärrvärme (GWh)",Miljö!$B$1:$T$1,0),FALSE))</f>
        <v/>
      </c>
      <c r="J244" t="str">
        <f t="shared" si="3"/>
        <v>Nässjö Affärsverk AB</v>
      </c>
    </row>
    <row r="245" spans="1:10" x14ac:dyDescent="0.25">
      <c r="A245" s="2" t="s">
        <v>389</v>
      </c>
      <c r="B245" s="2" t="s">
        <v>391</v>
      </c>
      <c r="D245" t="str">
        <f>IF(ISERROR(1/VLOOKUP($B245,Kraftvärmeprod!$B$1:$D$480,MATCH("Total värmeproduktion i kraftvärmeverk i kombinerad drift (GWh)",Kraftvärmeprod!$B$1:$AV$1,0),FALSE)),"Ej kraftvärme","Alternativproduktionsmetoden")</f>
        <v>Ej kraftvärme</v>
      </c>
      <c r="E245" s="269" t="str">
        <f>IF(ISERROR(1/VLOOKUP($B245,Kraftvärmeprod!$B$1:$BD$480,MATCH("Total värmeproduktion i kraftvärmeverk i kombinerad drift (GWh)",Kraftvärmeprod!$B$1:$AV$1,0),FALSE)),"",VLOOKUP($B245,'Slutlig allokering kvv'!$B$1:$BB$480,MATCH(E$1,'Slutlig allokering kvv'!$B$1:$AT$1,0),FALSE))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Nässjö Affärsverk AB</v>
      </c>
    </row>
    <row r="246" spans="1:10" x14ac:dyDescent="0.25">
      <c r="A246" s="2" t="s">
        <v>389</v>
      </c>
      <c r="B246" s="2" t="s">
        <v>392</v>
      </c>
      <c r="D246" t="str">
        <f>IF(ISERROR(1/VLOOKUP($B246,Kraftvärmeprod!$B$1:$D$480,MATCH("Total värmeproduktion i kraftvärmeverk i kombinerad drift (GWh)",Kraftvärmeprod!$B$1:$AV$1,0),FALSE)),"Ej kraftvärme","Alternativproduktionsmetoden")</f>
        <v>Alternativproduktionsmetoden</v>
      </c>
      <c r="E246" s="269">
        <f>IF(ISERROR(1/VLOOKUP($B246,Kraftvärmeprod!$B$1:$BD$480,MATCH("Total värmeproduktion i kraftvärmeverk i kombinerad drift (GWh)",Kraftvärmeprod!$B$1:$AV$1,0),FALSE)),"",VLOOKUP($B246,'Slutlig allokering kvv'!$B$1:$BB$480,MATCH(E$1,'Slutlig allokering kvv'!$B$1:$AT$1,0),FALSE))</f>
        <v>0.57080735294117657</v>
      </c>
      <c r="F246">
        <f>IF(ISERROR(1/VLOOKUP($B246,Kraftvärmeprod!$B$1:$AV$480,MATCH("Producerad elenergi i kraftvärmeverk (GWh)",Kraftvärmeprod!$B$1:$AV$1,0),FALSE)),"",VLOOKUP($B246,Kraftvärmeprod!$B$1:$AV$480,MATCH("Producerad elenergi i kraftvärmeverk (GWh)",Kraftvärmeprod!$B$1:$AV$1,0),FALSE))</f>
        <v>27.9</v>
      </c>
      <c r="G246" t="str">
        <f>IF(ISERROR(1/VLOOKUP($B246,Miljö!$B$1:$T$480,MATCH("Såld mängd produktionsspecifik fjärrvärme (GWh)",Miljö!$B$1:$T$1,0),FALSE)),"",VLOOKUP($B246,Miljö!$B$1:$T$480,MATCH("Såld mängd produktionsspecifik fjärrvärme (GWh)",Miljö!$B$1:$T$1,0),FALSE))</f>
        <v/>
      </c>
      <c r="J246" t="str">
        <f t="shared" si="3"/>
        <v>Nässjö Affärsverk AB</v>
      </c>
    </row>
    <row r="247" spans="1:10" x14ac:dyDescent="0.25">
      <c r="A247" s="2" t="s">
        <v>393</v>
      </c>
      <c r="B247" s="2" t="s">
        <v>394</v>
      </c>
      <c r="D247" t="str">
        <f>IF(ISERROR(1/VLOOKUP($B247,Kraftvärmeprod!$B$1:$D$480,MATCH("Total värmeproduktion i kraftvärmeverk i kombinerad drift (GWh)",Kraftvärmeprod!$B$1:$AV$1,0),FALSE)),"Ej kraftvärme","Alternativproduktionsmetoden")</f>
        <v>Ej kraftvärme</v>
      </c>
      <c r="E247" s="269" t="str">
        <f>IF(ISERROR(1/VLOOKUP($B247,Kraftvärmeprod!$B$1:$BD$480,MATCH("Total värmeproduktion i kraftvärmeverk i kombinerad drift (GWh)",Kraftvärmeprod!$B$1:$AV$1,0),FALSE)),"",VLOOKUP($B247,'Slutlig allokering kvv'!$B$1:$BB$480,MATCH(E$1,'Slutlig allokering kvv'!$B$1:$AT$1,0),FALSE))</f>
        <v/>
      </c>
      <c r="F247" t="str">
        <f>IF(ISERROR(1/VLOOKUP($B247,Kraftvärmeprod!$B$1:$AV$480,MATCH("Producerad elenergi i kraftvärmeverk (GWh)",Kraftvärmeprod!$B$1:$AV$1,0),FALSE)),"",VLOOKUP($B247,Kraftvärmeprod!$B$1:$AV$480,MATCH("Producerad elenergi i kraftvärmeverk (GWh)",Kraftvärmeprod!$B$1:$AV$1,0),FALSE))</f>
        <v/>
      </c>
      <c r="G247" t="str">
        <f>IF(ISERROR(1/VLOOKUP($B247,Miljö!$B$1:$T$480,MATCH("Såld mängd produktionsspecifik fjärrvärme (GWh)",Miljö!$B$1:$T$1,0),FALSE)),"",VLOOKUP($B247,Miljö!$B$1:$T$480,MATCH("Såld mängd produktionsspecifik fjärrvärme (GWh)",Miljö!$B$1:$T$1,0),FALSE))</f>
        <v/>
      </c>
      <c r="J247" t="str">
        <f t="shared" si="3"/>
        <v>Olofströms Kraft AB</v>
      </c>
    </row>
    <row r="248" spans="1:10" x14ac:dyDescent="0.25">
      <c r="A248" s="2" t="s">
        <v>395</v>
      </c>
      <c r="B248" s="2" t="s">
        <v>396</v>
      </c>
      <c r="D248" t="str">
        <f>IF(ISERROR(1/VLOOKUP($B248,Kraftvärmeprod!$B$1:$D$480,MATCH("Total värmeproduktion i kraftvärmeverk i kombinerad drift (GWh)",Kraftvärmeprod!$B$1:$AV$1,0),FALSE)),"Ej kraftvärme","Alternativproduktionsmetoden")</f>
        <v>Ej kraftvärme</v>
      </c>
      <c r="E248" s="269" t="str">
        <f>IF(ISERROR(1/VLOOKUP($B248,Kraftvärmeprod!$B$1:$BD$480,MATCH("Total värmeproduktion i kraftvärmeverk i kombinerad drift (GWh)",Kraftvärmeprod!$B$1:$AV$1,0),FALSE)),"",VLOOKUP($B248,'Slutlig allokering kvv'!$B$1:$BB$480,MATCH(E$1,'Slutlig allokering kvv'!$B$1:$AT$1,0),FALSE))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Orust Kommun</v>
      </c>
    </row>
    <row r="249" spans="1:10" x14ac:dyDescent="0.25">
      <c r="A249" s="2" t="s">
        <v>395</v>
      </c>
      <c r="B249" s="2" t="s">
        <v>397</v>
      </c>
      <c r="D249" t="str">
        <f>IF(ISERROR(1/VLOOKUP($B249,Kraftvärmeprod!$B$1:$D$480,MATCH("Total värmeproduktion i kraftvärmeverk i kombinerad drift (GWh)",Kraftvärmeprod!$B$1:$AV$1,0),FALSE)),"Ej kraftvärme","Alternativproduktionsmetoden")</f>
        <v>Ej kraftvärme</v>
      </c>
      <c r="E249" s="269" t="str">
        <f>IF(ISERROR(1/VLOOKUP($B249,Kraftvärmeprod!$B$1:$BD$480,MATCH("Total värmeproduktion i kraftvärmeverk i kombinerad drift (GWh)",Kraftvärmeprod!$B$1:$AV$1,0),FALSE)),"",VLOOKUP($B249,'Slutlig allokering kvv'!$B$1:$BB$480,MATCH(E$1,'Slutlig allokering kvv'!$B$1:$AT$1,0),FALSE))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Orust Kommun</v>
      </c>
    </row>
    <row r="250" spans="1:10" x14ac:dyDescent="0.25">
      <c r="A250" s="2" t="s">
        <v>398</v>
      </c>
      <c r="B250" s="2" t="s">
        <v>399</v>
      </c>
      <c r="D250" t="str">
        <f>IF(ISERROR(1/VLOOKUP($B250,Kraftvärmeprod!$B$1:$D$480,MATCH("Total värmeproduktion i kraftvärmeverk i kombinerad drift (GWh)",Kraftvärmeprod!$B$1:$AV$1,0),FALSE)),"Ej kraftvärme","Alternativproduktionsmetoden")</f>
        <v>Alternativproduktionsmetoden</v>
      </c>
      <c r="E250" s="269">
        <f>IF(ISERROR(1/VLOOKUP($B250,Kraftvärmeprod!$B$1:$BD$480,MATCH("Total värmeproduktion i kraftvärmeverk i kombinerad drift (GWh)",Kraftvärmeprod!$B$1:$AV$1,0),FALSE)),"",VLOOKUP($B250,'Slutlig allokering kvv'!$B$1:$BB$480,MATCH(E$1,'Slutlig allokering kvv'!$B$1:$AT$1,0),FALSE))</f>
        <v>0.68105058295964127</v>
      </c>
      <c r="F250">
        <f>IF(ISERROR(1/VLOOKUP($B250,Kraftvärmeprod!$B$1:$AV$480,MATCH("Producerad elenergi i kraftvärmeverk (GWh)",Kraftvärmeprod!$B$1:$AV$1,0),FALSE)),"",VLOOKUP($B250,Kraftvärmeprod!$B$1:$AV$480,MATCH("Producerad elenergi i kraftvärmeverk (GWh)",Kraftvärmeprod!$B$1:$AV$1,0),FALSE))</f>
        <v>17</v>
      </c>
      <c r="G250" t="str">
        <f>IF(ISERROR(1/VLOOKUP($B250,Miljö!$B$1:$T$480,MATCH("Såld mängd produktionsspecifik fjärrvärme (GWh)",Miljö!$B$1:$T$1,0),FALSE)),"",VLOOKUP($B250,Miljö!$B$1:$T$480,MATCH("Såld mängd produktionsspecifik fjärrvärme (GWh)",Miljö!$B$1:$T$1,0),FALSE))</f>
        <v/>
      </c>
      <c r="J250" t="str">
        <f t="shared" si="3"/>
        <v>Oskarshamn Energi AB</v>
      </c>
    </row>
    <row r="251" spans="1:10" x14ac:dyDescent="0.25">
      <c r="A251" s="2" t="s">
        <v>400</v>
      </c>
      <c r="B251" s="2" t="s">
        <v>401</v>
      </c>
      <c r="D251" t="str">
        <f>IF(ISERROR(1/VLOOKUP($B251,Kraftvärmeprod!$B$1:$D$480,MATCH("Total värmeproduktion i kraftvärmeverk i kombinerad drift (GWh)",Kraftvärmeprod!$B$1:$AV$1,0),FALSE)),"Ej kraftvärme","Alternativproduktionsmetoden")</f>
        <v>Ej kraftvärme</v>
      </c>
      <c r="E251" s="269" t="str">
        <f>IF(ISERROR(1/VLOOKUP($B251,Kraftvärmeprod!$B$1:$BD$480,MATCH("Total värmeproduktion i kraftvärmeverk i kombinerad drift (GWh)",Kraftvärmeprod!$B$1:$AV$1,0),FALSE)),"",VLOOKUP($B251,'Slutlig allokering kvv'!$B$1:$BB$480,MATCH(E$1,'Slutlig allokering kvv'!$B$1:$AT$1,0),FALSE))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Oxelö Energi AB</v>
      </c>
    </row>
    <row r="252" spans="1:10" x14ac:dyDescent="0.25">
      <c r="A252" s="2" t="s">
        <v>402</v>
      </c>
      <c r="B252" s="2" t="s">
        <v>403</v>
      </c>
      <c r="D252" t="str">
        <f>IF(ISERROR(1/VLOOKUP($B252,Kraftvärmeprod!$B$1:$D$480,MATCH("Total värmeproduktion i kraftvärmeverk i kombinerad drift (GWh)",Kraftvärmeprod!$B$1:$AV$1,0),FALSE)),"Ej kraftvärme","Alternativproduktionsmetoden")</f>
        <v>Ej kraftvärme</v>
      </c>
      <c r="E252" s="269" t="str">
        <f>IF(ISERROR(1/VLOOKUP($B252,Kraftvärmeprod!$B$1:$BD$480,MATCH("Total värmeproduktion i kraftvärmeverk i kombinerad drift (GWh)",Kraftvärmeprod!$B$1:$AV$1,0),FALSE)),"",VLOOKUP($B252,'Slutlig allokering kvv'!$B$1:$BB$480,MATCH(E$1,'Slutlig allokering kvv'!$B$1:$AT$1,0),FALSE))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Pajala Värmeverk AB</v>
      </c>
    </row>
    <row r="253" spans="1:10" x14ac:dyDescent="0.25">
      <c r="A253" s="2" t="s">
        <v>727</v>
      </c>
      <c r="B253" s="5" t="s">
        <v>1059</v>
      </c>
      <c r="D253" t="str">
        <f>IF(ISERROR(1/VLOOKUP($B253,Kraftvärmeprod!$B$1:$D$480,MATCH("Total värmeproduktion i kraftvärmeverk i kombinerad drift (GWh)",Kraftvärmeprod!$B$1:$AV$1,0),FALSE)),"Ej kraftvärme","Alternativproduktionsmetoden")</f>
        <v>Ej kraftvärme</v>
      </c>
      <c r="E253" s="269" t="str">
        <f>IF(ISERROR(1/VLOOKUP($B253,Kraftvärmeprod!$B$1:$BD$480,MATCH("Total värmeproduktion i kraftvärmeverk i kombinerad drift (GWh)",Kraftvärmeprod!$B$1:$AV$1,0),FALSE)),"",VLOOKUP($B253,'Slutlig allokering kvv'!$B$1:$BB$480,MATCH(E$1,'Slutlig allokering kvv'!$B$1:$AT$1,0),FALSE))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Peab Energi AB</v>
      </c>
    </row>
    <row r="254" spans="1:10" x14ac:dyDescent="0.25">
      <c r="A254" s="2" t="s">
        <v>405</v>
      </c>
      <c r="B254" s="5" t="s">
        <v>1060</v>
      </c>
      <c r="D254" t="str">
        <f>IF(ISERROR(1/VLOOKUP($B254,Kraftvärmeprod!$B$1:$D$480,MATCH("Total värmeproduktion i kraftvärmeverk i kombinerad drift (GWh)",Kraftvärmeprod!$B$1:$AV$1,0),FALSE)),"Ej kraftvärme","Alternativproduktionsmetoden")</f>
        <v>Ej kraftvärme</v>
      </c>
      <c r="E254" s="269" t="str">
        <f>IF(ISERROR(1/VLOOKUP($B254,Kraftvärmeprod!$B$1:$BD$480,MATCH("Total värmeproduktion i kraftvärmeverk i kombinerad drift (GWh)",Kraftvärmeprod!$B$1:$AV$1,0),FALSE)),"",VLOOKUP($B254,'Slutlig allokering kvv'!$B$1:$BB$480,MATCH(E$1,'Slutlig allokering kvv'!$B$1:$AT$1,0),FALSE))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Pemco Energi</v>
      </c>
    </row>
    <row r="255" spans="1:10" x14ac:dyDescent="0.25">
      <c r="A255" s="2" t="s">
        <v>405</v>
      </c>
      <c r="B255" s="5" t="s">
        <v>1061</v>
      </c>
      <c r="D255" t="str">
        <f>IF(ISERROR(1/VLOOKUP($B255,Kraftvärmeprod!$B$1:$D$480,MATCH("Total värmeproduktion i kraftvärmeverk i kombinerad drift (GWh)",Kraftvärmeprod!$B$1:$AV$1,0),FALSE)),"Ej kraftvärme","Alternativproduktionsmetoden")</f>
        <v>Ej kraftvärme</v>
      </c>
      <c r="E255" s="269" t="str">
        <f>IF(ISERROR(1/VLOOKUP($B255,Kraftvärmeprod!$B$1:$BD$480,MATCH("Total värmeproduktion i kraftvärmeverk i kombinerad drift (GWh)",Kraftvärmeprod!$B$1:$AV$1,0),FALSE)),"",VLOOKUP($B255,'Slutlig allokering kvv'!$B$1:$BB$480,MATCH(E$1,'Slutlig allokering kvv'!$B$1:$AT$1,0),FALSE))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Pemco Energi</v>
      </c>
    </row>
    <row r="256" spans="1:10" x14ac:dyDescent="0.25">
      <c r="A256" s="2" t="s">
        <v>405</v>
      </c>
      <c r="B256" s="5" t="s">
        <v>1062</v>
      </c>
      <c r="D256" t="str">
        <f>IF(ISERROR(1/VLOOKUP($B256,Kraftvärmeprod!$B$1:$D$480,MATCH("Total värmeproduktion i kraftvärmeverk i kombinerad drift (GWh)",Kraftvärmeprod!$B$1:$AV$1,0),FALSE)),"Ej kraftvärme","Alternativproduktionsmetoden")</f>
        <v>Ej kraftvärme</v>
      </c>
      <c r="E256" s="269" t="str">
        <f>IF(ISERROR(1/VLOOKUP($B256,Kraftvärmeprod!$B$1:$BD$480,MATCH("Total värmeproduktion i kraftvärmeverk i kombinerad drift (GWh)",Kraftvärmeprod!$B$1:$AV$1,0),FALSE)),"",VLOOKUP($B256,'Slutlig allokering kvv'!$B$1:$BB$480,MATCH(E$1,'Slutlig allokering kvv'!$B$1:$AT$1,0),FALSE))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Pemco Energi</v>
      </c>
    </row>
    <row r="257" spans="1:10" x14ac:dyDescent="0.25">
      <c r="A257" s="2" t="s">
        <v>408</v>
      </c>
      <c r="B257" s="2" t="s">
        <v>409</v>
      </c>
      <c r="D257" t="str">
        <f>IF(ISERROR(1/VLOOKUP($B257,Kraftvärmeprod!$B$1:$D$480,MATCH("Total värmeproduktion i kraftvärmeverk i kombinerad drift (GWh)",Kraftvärmeprod!$B$1:$AV$1,0),FALSE)),"Ej kraftvärme","Alternativproduktionsmetoden")</f>
        <v>Ej kraftvärme</v>
      </c>
      <c r="E257" s="269" t="str">
        <f>IF(ISERROR(1/VLOOKUP($B257,Kraftvärmeprod!$B$1:$BD$480,MATCH("Total värmeproduktion i kraftvärmeverk i kombinerad drift (GWh)",Kraftvärmeprod!$B$1:$AV$1,0),FALSE)),"",VLOOKUP($B257,'Slutlig allokering kvv'!$B$1:$BB$480,MATCH(E$1,'Slutlig allokering kvv'!$B$1:$AT$1,0),FALSE))</f>
        <v/>
      </c>
      <c r="F257" t="str">
        <f>IF(ISERROR(1/VLOOKUP($B257,Kraftvärmeprod!$B$1:$AV$480,MATCH("Producerad elenergi i kraftvärmeverk (GWh)",Kraftvärmeprod!$B$1:$AV$1,0),FALSE)),"",VLOOKUP($B257,Kraftvärmeprod!$B$1:$AV$480,MATCH("Producerad elenergi i kraftvärmeverk (GWh)",Kraftvärmeprod!$B$1:$AV$1,0),FALSE))</f>
        <v/>
      </c>
      <c r="G257" t="str">
        <f>IF(ISERROR(1/VLOOKUP($B257,Miljö!$B$1:$T$480,MATCH("Såld mängd produktionsspecifik fjärrvärme (GWh)",Miljö!$B$1:$T$1,0),FALSE)),"",VLOOKUP($B257,Miljö!$B$1:$T$480,MATCH("Såld mängd produktionsspecifik fjärrvärme (GWh)",Miljö!$B$1:$T$1,0),FALSE))</f>
        <v/>
      </c>
      <c r="J257" t="str">
        <f t="shared" si="3"/>
        <v>Perstorps Fjärrvärme AB</v>
      </c>
    </row>
    <row r="258" spans="1:10" x14ac:dyDescent="0.25">
      <c r="A258" s="2" t="s">
        <v>410</v>
      </c>
      <c r="B258" s="2" t="s">
        <v>411</v>
      </c>
      <c r="D258" t="str">
        <f>IF(ISERROR(1/VLOOKUP($B258,Kraftvärmeprod!$B$1:$D$480,MATCH("Total värmeproduktion i kraftvärmeverk i kombinerad drift (GWh)",Kraftvärmeprod!$B$1:$AV$1,0),FALSE)),"Ej kraftvärme","Alternativproduktionsmetoden")</f>
        <v>Ej kraftvärme</v>
      </c>
      <c r="E258" s="269" t="str">
        <f>IF(ISERROR(1/VLOOKUP($B258,Kraftvärmeprod!$B$1:$BD$480,MATCH("Total värmeproduktion i kraftvärmeverk i kombinerad drift (GWh)",Kraftvärmeprod!$B$1:$AV$1,0),FALSE)),"",VLOOKUP($B258,'Slutlig allokering kvv'!$B$1:$BB$480,MATCH(E$1,'Slutlig allokering kvv'!$B$1:$AT$1,0),FALSE))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PiteEnergi AB</v>
      </c>
    </row>
    <row r="259" spans="1:10" x14ac:dyDescent="0.25">
      <c r="A259" s="2" t="s">
        <v>410</v>
      </c>
      <c r="B259" s="2" t="s">
        <v>412</v>
      </c>
      <c r="D259" t="str">
        <f>IF(ISERROR(1/VLOOKUP($B259,Kraftvärmeprod!$B$1:$D$480,MATCH("Total värmeproduktion i kraftvärmeverk i kombinerad drift (GWh)",Kraftvärmeprod!$B$1:$AV$1,0),FALSE)),"Ej kraftvärme","Alternativproduktionsmetoden")</f>
        <v>Ej kraftvärme</v>
      </c>
      <c r="E259" s="269" t="str">
        <f>IF(ISERROR(1/VLOOKUP($B259,Kraftvärmeprod!$B$1:$BD$480,MATCH("Total värmeproduktion i kraftvärmeverk i kombinerad drift (GWh)",Kraftvärmeprod!$B$1:$AV$1,0),FALSE)),"",VLOOKUP($B259,'Slutlig allokering kvv'!$B$1:$BB$480,MATCH(E$1,'Slutlig allokering kvv'!$B$1:$AT$1,0),FALSE))</f>
        <v/>
      </c>
      <c r="F259" t="str">
        <f>IF(ISERROR(1/VLOOKUP($B259,Kraftvärmeprod!$B$1:$AV$480,MATCH("Producerad elenergi i kraftvärmeverk (GWh)",Kraftvärmeprod!$B$1:$AV$1,0),FALSE)),"",VLOOKUP($B259,Kraftvärmeprod!$B$1:$AV$480,MATCH("Producerad elenergi i kraftvärmeverk (GWh)",Kraftvärmeprod!$B$1:$AV$1,0),FALSE))</f>
        <v/>
      </c>
      <c r="G259" t="str">
        <f>IF(ISERROR(1/VLOOKUP($B259,Miljö!$B$1:$T$480,MATCH("Såld mängd produktionsspecifik fjärrvärme (GWh)",Miljö!$B$1:$T$1,0),FALSE)),"",VLOOKUP($B259,Miljö!$B$1:$T$480,MATCH("Såld mängd produktionsspecifik fjärrvärme (GWh)",Miljö!$B$1:$T$1,0),FALSE))</f>
        <v/>
      </c>
      <c r="J259" t="str">
        <f t="shared" ref="J259:J322" si="4">A259</f>
        <v>PiteEnergi AB</v>
      </c>
    </row>
    <row r="260" spans="1:10" x14ac:dyDescent="0.25">
      <c r="A260" s="2" t="s">
        <v>410</v>
      </c>
      <c r="B260" s="2" t="s">
        <v>413</v>
      </c>
      <c r="D260" t="str">
        <f>IF(ISERROR(1/VLOOKUP($B260,Kraftvärmeprod!$B$1:$D$480,MATCH("Total värmeproduktion i kraftvärmeverk i kombinerad drift (GWh)",Kraftvärmeprod!$B$1:$AV$1,0),FALSE)),"Ej kraftvärme","Alternativproduktionsmetoden")</f>
        <v>Ej kraftvärme</v>
      </c>
      <c r="E260" s="269" t="str">
        <f>IF(ISERROR(1/VLOOKUP($B260,Kraftvärmeprod!$B$1:$BD$480,MATCH("Total värmeproduktion i kraftvärmeverk i kombinerad drift (GWh)",Kraftvärmeprod!$B$1:$AV$1,0),FALSE)),"",VLOOKUP($B260,'Slutlig allokering kvv'!$B$1:$BB$480,MATCH(E$1,'Slutlig allokering kvv'!$B$1:$AT$1,0),FALSE))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PiteEnergi AB</v>
      </c>
    </row>
    <row r="261" spans="1:10" x14ac:dyDescent="0.25">
      <c r="A261" s="2" t="s">
        <v>410</v>
      </c>
      <c r="B261" s="2" t="s">
        <v>414</v>
      </c>
      <c r="D261" t="str">
        <f>IF(ISERROR(1/VLOOKUP($B261,Kraftvärmeprod!$B$1:$D$480,MATCH("Total värmeproduktion i kraftvärmeverk i kombinerad drift (GWh)",Kraftvärmeprod!$B$1:$AV$1,0),FALSE)),"Ej kraftvärme","Alternativproduktionsmetoden")</f>
        <v>Ej kraftvärme</v>
      </c>
      <c r="E261" s="269" t="str">
        <f>IF(ISERROR(1/VLOOKUP($B261,Kraftvärmeprod!$B$1:$BD$480,MATCH("Total värmeproduktion i kraftvärmeverk i kombinerad drift (GWh)",Kraftvärmeprod!$B$1:$AV$1,0),FALSE)),"",VLOOKUP($B261,'Slutlig allokering kvv'!$B$1:$BB$480,MATCH(E$1,'Slutlig allokering kvv'!$B$1:$AT$1,0),FALSE))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PiteEnergi AB</v>
      </c>
    </row>
    <row r="262" spans="1:10" x14ac:dyDescent="0.25">
      <c r="A262" s="2" t="s">
        <v>415</v>
      </c>
      <c r="B262" s="2" t="s">
        <v>416</v>
      </c>
      <c r="D262" t="str">
        <f>IF(ISERROR(1/VLOOKUP($B262,Kraftvärmeprod!$B$1:$D$480,MATCH("Total värmeproduktion i kraftvärmeverk i kombinerad drift (GWh)",Kraftvärmeprod!$B$1:$AV$1,0),FALSE)),"Ej kraftvärme","Alternativproduktionsmetoden")</f>
        <v>Ej kraftvärme</v>
      </c>
      <c r="E262" s="269" t="str">
        <f>IF(ISERROR(1/VLOOKUP($B262,Kraftvärmeprod!$B$1:$BD$480,MATCH("Total värmeproduktion i kraftvärmeverk i kombinerad drift (GWh)",Kraftvärmeprod!$B$1:$AV$1,0),FALSE)),"",VLOOKUP($B262,'Slutlig allokering kvv'!$B$1:$BB$480,MATCH(E$1,'Slutlig allokering kvv'!$B$1:$AT$1,0),FALSE))</f>
        <v/>
      </c>
      <c r="F262" t="str">
        <f>IF(ISERROR(1/VLOOKUP($B262,Kraftvärmeprod!$B$1:$AV$480,MATCH("Producerad elenergi i kraftvärmeverk (GWh)",Kraftvärmeprod!$B$1:$AV$1,0),FALSE)),"",VLOOKUP($B262,Kraftvärmeprod!$B$1:$AV$480,MATCH("Producerad elenergi i kraftvärmeverk (GWh)",Kraftvärmeprod!$B$1:$AV$1,0),FALSE))</f>
        <v/>
      </c>
      <c r="G262" t="str">
        <f>IF(ISERROR(1/VLOOKUP($B262,Miljö!$B$1:$T$480,MATCH("Såld mängd produktionsspecifik fjärrvärme (GWh)",Miljö!$B$1:$T$1,0),FALSE)),"",VLOOKUP($B262,Miljö!$B$1:$T$480,MATCH("Såld mängd produktionsspecifik fjärrvärme (GWh)",Miljö!$B$1:$T$1,0),FALSE))</f>
        <v/>
      </c>
      <c r="J262" t="str">
        <f t="shared" si="4"/>
        <v>POB Energi i Aneby AB</v>
      </c>
    </row>
    <row r="263" spans="1:10" x14ac:dyDescent="0.25">
      <c r="A263" s="2" t="s">
        <v>417</v>
      </c>
      <c r="B263" s="2" t="s">
        <v>418</v>
      </c>
      <c r="D263" t="str">
        <f>IF(ISERROR(1/VLOOKUP($B263,Kraftvärmeprod!$B$1:$D$480,MATCH("Total värmeproduktion i kraftvärmeverk i kombinerad drift (GWh)",Kraftvärmeprod!$B$1:$AV$1,0),FALSE)),"Ej kraftvärme","Alternativproduktionsmetoden")</f>
        <v>Ej kraftvärme</v>
      </c>
      <c r="E263" s="269" t="str">
        <f>IF(ISERROR(1/VLOOKUP($B263,Kraftvärmeprod!$B$1:$BD$480,MATCH("Total värmeproduktion i kraftvärmeverk i kombinerad drift (GWh)",Kraftvärmeprod!$B$1:$AV$1,0),FALSE)),"",VLOOKUP($B263,'Slutlig allokering kvv'!$B$1:$BB$480,MATCH(E$1,'Slutlig allokering kvv'!$B$1:$AT$1,0),FALSE))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Ragunda Energi och Teknik AB</v>
      </c>
    </row>
    <row r="264" spans="1:10" x14ac:dyDescent="0.25">
      <c r="A264" s="2" t="s">
        <v>419</v>
      </c>
      <c r="B264" s="2" t="s">
        <v>420</v>
      </c>
      <c r="D264" t="str">
        <f>IF(ISERROR(1/VLOOKUP($B264,Kraftvärmeprod!$B$1:$D$480,MATCH("Total värmeproduktion i kraftvärmeverk i kombinerad drift (GWh)",Kraftvärmeprod!$B$1:$AV$1,0),FALSE)),"Ej kraftvärme","Alternativproduktionsmetoden")</f>
        <v>Ej kraftvärme</v>
      </c>
      <c r="E264" s="269" t="str">
        <f>IF(ISERROR(1/VLOOKUP($B264,Kraftvärmeprod!$B$1:$BD$480,MATCH("Total värmeproduktion i kraftvärmeverk i kombinerad drift (GWh)",Kraftvärmeprod!$B$1:$AV$1,0),FALSE)),"",VLOOKUP($B264,'Slutlig allokering kvv'!$B$1:$BB$480,MATCH(E$1,'Slutlig allokering kvv'!$B$1:$AT$1,0),FALSE))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Rindi Energi AB</v>
      </c>
    </row>
    <row r="265" spans="1:10" x14ac:dyDescent="0.25">
      <c r="A265" s="2" t="s">
        <v>419</v>
      </c>
      <c r="B265" s="2" t="s">
        <v>421</v>
      </c>
      <c r="D265" t="str">
        <f>IF(ISERROR(1/VLOOKUP($B265,Kraftvärmeprod!$B$1:$D$480,MATCH("Total värmeproduktion i kraftvärmeverk i kombinerad drift (GWh)",Kraftvärmeprod!$B$1:$AV$1,0),FALSE)),"Ej kraftvärme","Alternativproduktionsmetoden")</f>
        <v>Ej kraftvärme</v>
      </c>
      <c r="E265" s="269" t="str">
        <f>IF(ISERROR(1/VLOOKUP($B265,Kraftvärmeprod!$B$1:$BD$480,MATCH("Total värmeproduktion i kraftvärmeverk i kombinerad drift (GWh)",Kraftvärmeprod!$B$1:$AV$1,0),FALSE)),"",VLOOKUP($B265,'Slutlig allokering kvv'!$B$1:$BB$480,MATCH(E$1,'Slutlig allokering kvv'!$B$1:$AT$1,0),FALSE))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Rindi Energi AB</v>
      </c>
    </row>
    <row r="266" spans="1:10" x14ac:dyDescent="0.25">
      <c r="A266" s="2" t="s">
        <v>419</v>
      </c>
      <c r="B266" s="2" t="s">
        <v>422</v>
      </c>
      <c r="D266" t="str">
        <f>IF(ISERROR(1/VLOOKUP($B266,Kraftvärmeprod!$B$1:$D$480,MATCH("Total värmeproduktion i kraftvärmeverk i kombinerad drift (GWh)",Kraftvärmeprod!$B$1:$AV$1,0),FALSE)),"Ej kraftvärme","Alternativproduktionsmetoden")</f>
        <v>Ej kraftvärme</v>
      </c>
      <c r="E266" s="269" t="str">
        <f>IF(ISERROR(1/VLOOKUP($B266,Kraftvärmeprod!$B$1:$BD$480,MATCH("Total värmeproduktion i kraftvärmeverk i kombinerad drift (GWh)",Kraftvärmeprod!$B$1:$AV$1,0),FALSE)),"",VLOOKUP($B266,'Slutlig allokering kvv'!$B$1:$BB$480,MATCH(E$1,'Slutlig allokering kvv'!$B$1:$AT$1,0),FALSE))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Rindi Energi AB</v>
      </c>
    </row>
    <row r="267" spans="1:10" x14ac:dyDescent="0.25">
      <c r="A267" s="2" t="s">
        <v>419</v>
      </c>
      <c r="B267" s="2" t="s">
        <v>423</v>
      </c>
      <c r="D267" t="str">
        <f>IF(ISERROR(1/VLOOKUP($B267,Kraftvärmeprod!$B$1:$D$480,MATCH("Total värmeproduktion i kraftvärmeverk i kombinerad drift (GWh)",Kraftvärmeprod!$B$1:$AV$1,0),FALSE)),"Ej kraftvärme","Alternativproduktionsmetoden")</f>
        <v>Ej kraftvärme</v>
      </c>
      <c r="E267" s="269" t="str">
        <f>IF(ISERROR(1/VLOOKUP($B267,Kraftvärmeprod!$B$1:$BD$480,MATCH("Total värmeproduktion i kraftvärmeverk i kombinerad drift (GWh)",Kraftvärmeprod!$B$1:$AV$1,0),FALSE)),"",VLOOKUP($B267,'Slutlig allokering kvv'!$B$1:$BB$480,MATCH(E$1,'Slutlig allokering kvv'!$B$1:$AT$1,0),FALSE))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Rindi Energi AB</v>
      </c>
    </row>
    <row r="268" spans="1:10" x14ac:dyDescent="0.25">
      <c r="A268" s="2" t="s">
        <v>419</v>
      </c>
      <c r="B268" s="2" t="s">
        <v>424</v>
      </c>
      <c r="D268" t="str">
        <f>IF(ISERROR(1/VLOOKUP($B268,Kraftvärmeprod!$B$1:$D$480,MATCH("Total värmeproduktion i kraftvärmeverk i kombinerad drift (GWh)",Kraftvärmeprod!$B$1:$AV$1,0),FALSE)),"Ej kraftvärme","Alternativproduktionsmetoden")</f>
        <v>Ej kraftvärme</v>
      </c>
      <c r="E268" s="269" t="str">
        <f>IF(ISERROR(1/VLOOKUP($B268,Kraftvärmeprod!$B$1:$BD$480,MATCH("Total värmeproduktion i kraftvärmeverk i kombinerad drift (GWh)",Kraftvärmeprod!$B$1:$AV$1,0),FALSE)),"",VLOOKUP($B268,'Slutlig allokering kvv'!$B$1:$BB$480,MATCH(E$1,'Slutlig allokering kvv'!$B$1:$AT$1,0),FALSE))</f>
        <v/>
      </c>
      <c r="F268" t="str">
        <f>IF(ISERROR(1/VLOOKUP($B268,Kraftvärmeprod!$B$1:$AV$480,MATCH("Producerad elenergi i kraftvärmeverk (GWh)",Kraftvärmeprod!$B$1:$AV$1,0),FALSE)),"",VLOOKUP($B268,Kraftvärmeprod!$B$1:$AV$480,MATCH("Producerad elenergi i kraftvärmeverk (GWh)",Kraftvärmeprod!$B$1:$AV$1,0),FALSE))</f>
        <v/>
      </c>
      <c r="G268" t="str">
        <f>IF(ISERROR(1/VLOOKUP($B268,Miljö!$B$1:$T$480,MATCH("Såld mängd produktionsspecifik fjärrvärme (GWh)",Miljö!$B$1:$T$1,0),FALSE)),"",VLOOKUP($B268,Miljö!$B$1:$T$480,MATCH("Såld mängd produktionsspecifik fjärrvärme (GWh)",Miljö!$B$1:$T$1,0),FALSE))</f>
        <v/>
      </c>
      <c r="J268" t="str">
        <f t="shared" si="4"/>
        <v>Rindi Energi AB</v>
      </c>
    </row>
    <row r="269" spans="1:10" x14ac:dyDescent="0.25">
      <c r="A269" s="2" t="s">
        <v>419</v>
      </c>
      <c r="B269" s="2" t="s">
        <v>425</v>
      </c>
      <c r="D269" t="str">
        <f>IF(ISERROR(1/VLOOKUP($B269,Kraftvärmeprod!$B$1:$D$480,MATCH("Total värmeproduktion i kraftvärmeverk i kombinerad drift (GWh)",Kraftvärmeprod!$B$1:$AV$1,0),FALSE)),"Ej kraftvärme","Alternativproduktionsmetoden")</f>
        <v>Ej kraftvärme</v>
      </c>
      <c r="E269" s="269" t="str">
        <f>IF(ISERROR(1/VLOOKUP($B269,Kraftvärmeprod!$B$1:$BD$480,MATCH("Total värmeproduktion i kraftvärmeverk i kombinerad drift (GWh)",Kraftvärmeprod!$B$1:$AV$1,0),FALSE)),"",VLOOKUP($B269,'Slutlig allokering kvv'!$B$1:$BB$480,MATCH(E$1,'Slutlig allokering kvv'!$B$1:$AT$1,0),FALSE))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Rindi Energi AB</v>
      </c>
    </row>
    <row r="270" spans="1:10" x14ac:dyDescent="0.25">
      <c r="A270" s="2" t="s">
        <v>419</v>
      </c>
      <c r="B270" s="2" t="s">
        <v>426</v>
      </c>
      <c r="D270" t="str">
        <f>IF(ISERROR(1/VLOOKUP($B270,Kraftvärmeprod!$B$1:$D$480,MATCH("Total värmeproduktion i kraftvärmeverk i kombinerad drift (GWh)",Kraftvärmeprod!$B$1:$AV$1,0),FALSE)),"Ej kraftvärme","Alternativproduktionsmetoden")</f>
        <v>Ej kraftvärme</v>
      </c>
      <c r="E270" s="269" t="str">
        <f>IF(ISERROR(1/VLOOKUP($B270,Kraftvärmeprod!$B$1:$BD$480,MATCH("Total värmeproduktion i kraftvärmeverk i kombinerad drift (GWh)",Kraftvärmeprod!$B$1:$AV$1,0),FALSE)),"",VLOOKUP($B270,'Slutlig allokering kvv'!$B$1:$BB$480,MATCH(E$1,'Slutlig allokering kvv'!$B$1:$AT$1,0),FALSE))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Rindi Energi AB</v>
      </c>
    </row>
    <row r="271" spans="1:10" x14ac:dyDescent="0.25">
      <c r="A271" s="2" t="s">
        <v>419</v>
      </c>
      <c r="B271" s="2" t="s">
        <v>427</v>
      </c>
      <c r="D271" t="str">
        <f>IF(ISERROR(1/VLOOKUP($B271,Kraftvärmeprod!$B$1:$D$480,MATCH("Total värmeproduktion i kraftvärmeverk i kombinerad drift (GWh)",Kraftvärmeprod!$B$1:$AV$1,0),FALSE)),"Ej kraftvärme","Alternativproduktionsmetoden")</f>
        <v>Ej kraftvärme</v>
      </c>
      <c r="E271" s="269" t="str">
        <f>IF(ISERROR(1/VLOOKUP($B271,Kraftvärmeprod!$B$1:$BD$480,MATCH("Total värmeproduktion i kraftvärmeverk i kombinerad drift (GWh)",Kraftvärmeprod!$B$1:$AV$1,0),FALSE)),"",VLOOKUP($B271,'Slutlig allokering kvv'!$B$1:$BB$480,MATCH(E$1,'Slutlig allokering kvv'!$B$1:$AT$1,0),FALSE))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Rindi Energi AB</v>
      </c>
    </row>
    <row r="272" spans="1:10" x14ac:dyDescent="0.25">
      <c r="A272" s="2" t="s">
        <v>419</v>
      </c>
      <c r="B272" s="2" t="s">
        <v>428</v>
      </c>
      <c r="D272" t="str">
        <f>IF(ISERROR(1/VLOOKUP($B272,Kraftvärmeprod!$B$1:$D$480,MATCH("Total värmeproduktion i kraftvärmeverk i kombinerad drift (GWh)",Kraftvärmeprod!$B$1:$AV$1,0),FALSE)),"Ej kraftvärme","Alternativproduktionsmetoden")</f>
        <v>Ej kraftvärme</v>
      </c>
      <c r="E272" s="269" t="str">
        <f>IF(ISERROR(1/VLOOKUP($B272,Kraftvärmeprod!$B$1:$BD$480,MATCH("Total värmeproduktion i kraftvärmeverk i kombinerad drift (GWh)",Kraftvärmeprod!$B$1:$AV$1,0),FALSE)),"",VLOOKUP($B272,'Slutlig allokering kvv'!$B$1:$BB$480,MATCH(E$1,'Slutlig allokering kvv'!$B$1:$AT$1,0),FALSE))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Rindi Energi AB</v>
      </c>
    </row>
    <row r="273" spans="1:10" x14ac:dyDescent="0.25">
      <c r="A273" s="2" t="s">
        <v>419</v>
      </c>
      <c r="B273" s="2" t="s">
        <v>429</v>
      </c>
      <c r="D273" t="str">
        <f>IF(ISERROR(1/VLOOKUP($B273,Kraftvärmeprod!$B$1:$D$480,MATCH("Total värmeproduktion i kraftvärmeverk i kombinerad drift (GWh)",Kraftvärmeprod!$B$1:$AV$1,0),FALSE)),"Ej kraftvärme","Alternativproduktionsmetoden")</f>
        <v>Ej kraftvärme</v>
      </c>
      <c r="E273" s="269" t="str">
        <f>IF(ISERROR(1/VLOOKUP($B273,Kraftvärmeprod!$B$1:$BD$480,MATCH("Total värmeproduktion i kraftvärmeverk i kombinerad drift (GWh)",Kraftvärmeprod!$B$1:$AV$1,0),FALSE)),"",VLOOKUP($B273,'Slutlig allokering kvv'!$B$1:$BB$480,MATCH(E$1,'Slutlig allokering kvv'!$B$1:$AT$1,0),FALSE))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Rindi Energi AB</v>
      </c>
    </row>
    <row r="274" spans="1:10" x14ac:dyDescent="0.25">
      <c r="A274" s="2" t="s">
        <v>419</v>
      </c>
      <c r="B274" s="2" t="s">
        <v>430</v>
      </c>
      <c r="D274" t="str">
        <f>IF(ISERROR(1/VLOOKUP($B274,Kraftvärmeprod!$B$1:$D$480,MATCH("Total värmeproduktion i kraftvärmeverk i kombinerad drift (GWh)",Kraftvärmeprod!$B$1:$AV$1,0),FALSE)),"Ej kraftvärme","Alternativproduktionsmetoden")</f>
        <v>Ej kraftvärme</v>
      </c>
      <c r="E274" s="269" t="str">
        <f>IF(ISERROR(1/VLOOKUP($B274,Kraftvärmeprod!$B$1:$BD$480,MATCH("Total värmeproduktion i kraftvärmeverk i kombinerad drift (GWh)",Kraftvärmeprod!$B$1:$AV$1,0),FALSE)),"",VLOOKUP($B274,'Slutlig allokering kvv'!$B$1:$BB$480,MATCH(E$1,'Slutlig allokering kvv'!$B$1:$AT$1,0),FALSE))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J274" t="str">
        <f t="shared" si="4"/>
        <v>Rindi Energi AB</v>
      </c>
    </row>
    <row r="275" spans="1:10" x14ac:dyDescent="0.25">
      <c r="A275" s="2" t="s">
        <v>419</v>
      </c>
      <c r="B275" s="2" t="s">
        <v>431</v>
      </c>
      <c r="D275" t="str">
        <f>IF(ISERROR(1/VLOOKUP($B275,Kraftvärmeprod!$B$1:$D$480,MATCH("Total värmeproduktion i kraftvärmeverk i kombinerad drift (GWh)",Kraftvärmeprod!$B$1:$AV$1,0),FALSE)),"Ej kraftvärme","Alternativproduktionsmetoden")</f>
        <v>Ej kraftvärme</v>
      </c>
      <c r="E275" s="269" t="str">
        <f>IF(ISERROR(1/VLOOKUP($B275,Kraftvärmeprod!$B$1:$BD$480,MATCH("Total värmeproduktion i kraftvärmeverk i kombinerad drift (GWh)",Kraftvärmeprod!$B$1:$AV$1,0),FALSE)),"",VLOOKUP($B275,'Slutlig allokering kvv'!$B$1:$BB$480,MATCH(E$1,'Slutlig allokering kvv'!$B$1:$AT$1,0),FALSE))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Rindi Energi AB</v>
      </c>
    </row>
    <row r="276" spans="1:10" x14ac:dyDescent="0.25">
      <c r="A276" s="2" t="s">
        <v>419</v>
      </c>
      <c r="B276" s="2" t="s">
        <v>432</v>
      </c>
      <c r="D276" t="str">
        <f>IF(ISERROR(1/VLOOKUP($B276,Kraftvärmeprod!$B$1:$D$480,MATCH("Total värmeproduktion i kraftvärmeverk i kombinerad drift (GWh)",Kraftvärmeprod!$B$1:$AV$1,0),FALSE)),"Ej kraftvärme","Alternativproduktionsmetoden")</f>
        <v>Ej kraftvärme</v>
      </c>
      <c r="E276" s="269" t="str">
        <f>IF(ISERROR(1/VLOOKUP($B276,Kraftvärmeprod!$B$1:$BD$480,MATCH("Total värmeproduktion i kraftvärmeverk i kombinerad drift (GWh)",Kraftvärmeprod!$B$1:$AV$1,0),FALSE)),"",VLOOKUP($B276,'Slutlig allokering kvv'!$B$1:$BB$480,MATCH(E$1,'Slutlig allokering kvv'!$B$1:$AT$1,0),FALSE))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Rindi Energi AB</v>
      </c>
    </row>
    <row r="277" spans="1:10" x14ac:dyDescent="0.25">
      <c r="A277" s="2" t="s">
        <v>419</v>
      </c>
      <c r="B277" s="2" t="s">
        <v>20</v>
      </c>
      <c r="D277" t="str">
        <f>IF(ISERROR(1/VLOOKUP($B277,Kraftvärmeprod!$B$1:$D$480,MATCH("Total värmeproduktion i kraftvärmeverk i kombinerad drift (GWh)",Kraftvärmeprod!$B$1:$AV$1,0),FALSE)),"Ej kraftvärme","Alternativproduktionsmetoden")</f>
        <v>Ej kraftvärme</v>
      </c>
      <c r="E277" s="269" t="str">
        <f>IF(ISERROR(1/VLOOKUP($B277,Kraftvärmeprod!$B$1:$BD$480,MATCH("Total värmeproduktion i kraftvärmeverk i kombinerad drift (GWh)",Kraftvärmeprod!$B$1:$AV$1,0),FALSE)),"",VLOOKUP($B277,'Slutlig allokering kvv'!$B$1:$BB$480,MATCH(E$1,'Slutlig allokering kvv'!$B$1:$AT$1,0),FALSE))</f>
        <v/>
      </c>
      <c r="F277" t="str">
        <f>IF(ISERROR(1/VLOOKUP($B277,Kraftvärmeprod!$B$1:$AV$480,MATCH("Producerad elenergi i kraftvärmeverk (GWh)",Kraftvärmeprod!$B$1:$AV$1,0),FALSE)),"",VLOOKUP($B277,Kraftvärmeprod!$B$1:$AV$480,MATCH("Producerad elenergi i kraftvärmeverk (GWh)",Kraftvärmeprod!$B$1:$AV$1,0),FALSE))</f>
        <v/>
      </c>
      <c r="G277" t="str">
        <f>IF(ISERROR(1/VLOOKUP($B277,Miljö!$B$1:$T$480,MATCH("Såld mängd produktionsspecifik fjärrvärme (GWh)",Miljö!$B$1:$T$1,0),FALSE)),"",VLOOKUP($B277,Miljö!$B$1:$T$480,MATCH("Såld mängd produktionsspecifik fjärrvärme (GWh)",Miljö!$B$1:$T$1,0),FALSE))</f>
        <v/>
      </c>
      <c r="J277" t="str">
        <f t="shared" si="4"/>
        <v>Rindi Energi AB</v>
      </c>
    </row>
    <row r="278" spans="1:10" x14ac:dyDescent="0.25">
      <c r="A278" s="2" t="s">
        <v>732</v>
      </c>
      <c r="B278" s="5" t="s">
        <v>1063</v>
      </c>
      <c r="D278" t="str">
        <f>IF(ISERROR(1/VLOOKUP($B278,Kraftvärmeprod!$B$1:$D$480,MATCH("Total värmeproduktion i kraftvärmeverk i kombinerad drift (GWh)",Kraftvärmeprod!$B$1:$AV$1,0),FALSE)),"Ej kraftvärme","Alternativproduktionsmetoden")</f>
        <v>Ej kraftvärme</v>
      </c>
      <c r="E278" s="269" t="str">
        <f>IF(ISERROR(1/VLOOKUP($B278,Kraftvärmeprod!$B$1:$BD$480,MATCH("Total värmeproduktion i kraftvärmeverk i kombinerad drift (GWh)",Kraftvärmeprod!$B$1:$AV$1,0),FALSE)),"",VLOOKUP($B278,'Slutlig allokering kvv'!$B$1:$BB$480,MATCH(E$1,'Slutlig allokering kvv'!$B$1:$AT$1,0),FALSE))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 xml:space="preserve">Rindi Energi AB Filipstad </v>
      </c>
    </row>
    <row r="279" spans="1:10" x14ac:dyDescent="0.25">
      <c r="A279" s="2" t="s">
        <v>433</v>
      </c>
      <c r="B279" s="2" t="s">
        <v>434</v>
      </c>
      <c r="D279" t="str">
        <f>IF(ISERROR(1/VLOOKUP($B279,Kraftvärmeprod!$B$1:$D$480,MATCH("Total värmeproduktion i kraftvärmeverk i kombinerad drift (GWh)",Kraftvärmeprod!$B$1:$AV$1,0),FALSE)),"Ej kraftvärme","Alternativproduktionsmetoden")</f>
        <v>Ej kraftvärme</v>
      </c>
      <c r="E279" s="269" t="str">
        <f>IF(ISERROR(1/VLOOKUP($B279,Kraftvärmeprod!$B$1:$BD$480,MATCH("Total värmeproduktion i kraftvärmeverk i kombinerad drift (GWh)",Kraftvärmeprod!$B$1:$AV$1,0),FALSE)),"",VLOOKUP($B279,'Slutlig allokering kvv'!$B$1:$BB$480,MATCH(E$1,'Slutlig allokering kvv'!$B$1:$AT$1,0),FALSE))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Ronneby Miljö och Teknik AB</v>
      </c>
    </row>
    <row r="280" spans="1:10" x14ac:dyDescent="0.25">
      <c r="A280" s="2" t="s">
        <v>433</v>
      </c>
      <c r="B280" s="2" t="s">
        <v>435</v>
      </c>
      <c r="D280" t="str">
        <f>IF(ISERROR(1/VLOOKUP($B280,Kraftvärmeprod!$B$1:$D$480,MATCH("Total värmeproduktion i kraftvärmeverk i kombinerad drift (GWh)",Kraftvärmeprod!$B$1:$AV$1,0),FALSE)),"Ej kraftvärme","Alternativproduktionsmetoden")</f>
        <v>Ej kraftvärme</v>
      </c>
      <c r="E280" s="269" t="str">
        <f>IF(ISERROR(1/VLOOKUP($B280,Kraftvärmeprod!$B$1:$BD$480,MATCH("Total värmeproduktion i kraftvärmeverk i kombinerad drift (GWh)",Kraftvärmeprod!$B$1:$AV$1,0),FALSE)),"",VLOOKUP($B280,'Slutlig allokering kvv'!$B$1:$BB$480,MATCH(E$1,'Slutlig allokering kvv'!$B$1:$AT$1,0),FALSE))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Ronneby Miljö och Teknik AB</v>
      </c>
    </row>
    <row r="281" spans="1:10" x14ac:dyDescent="0.25">
      <c r="A281" s="2" t="s">
        <v>436</v>
      </c>
      <c r="B281" s="2" t="s">
        <v>437</v>
      </c>
      <c r="D281" t="str">
        <f>IF(ISERROR(1/VLOOKUP($B281,Kraftvärmeprod!$B$1:$D$480,MATCH("Total värmeproduktion i kraftvärmeverk i kombinerad drift (GWh)",Kraftvärmeprod!$B$1:$AV$1,0),FALSE)),"Ej kraftvärme","Alternativproduktionsmetoden")</f>
        <v>Ej kraftvärme</v>
      </c>
      <c r="E281" s="269" t="str">
        <f>IF(ISERROR(1/VLOOKUP($B281,Kraftvärmeprod!$B$1:$BD$480,MATCH("Total värmeproduktion i kraftvärmeverk i kombinerad drift (GWh)",Kraftvärmeprod!$B$1:$AV$1,0),FALSE)),"",VLOOKUP($B281,'Slutlig allokering kvv'!$B$1:$BB$480,MATCH(E$1,'Slutlig allokering kvv'!$B$1:$AT$1,0),FALSE))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Rättviks Teknik AB</v>
      </c>
    </row>
    <row r="282" spans="1:10" x14ac:dyDescent="0.25">
      <c r="A282" s="2" t="s">
        <v>438</v>
      </c>
      <c r="B282" s="2" t="s">
        <v>439</v>
      </c>
      <c r="D282" t="str">
        <f>IF(ISERROR(1/VLOOKUP($B282,Kraftvärmeprod!$B$1:$D$480,MATCH("Total värmeproduktion i kraftvärmeverk i kombinerad drift (GWh)",Kraftvärmeprod!$B$1:$AV$1,0),FALSE)),"Ej kraftvärme","Alternativproduktionsmetoden")</f>
        <v>Alternativproduktionsmetoden</v>
      </c>
      <c r="E282" s="269">
        <f>IF(ISERROR(1/VLOOKUP($B282,Kraftvärmeprod!$B$1:$BD$480,MATCH("Total värmeproduktion i kraftvärmeverk i kombinerad drift (GWh)",Kraftvärmeprod!$B$1:$AV$1,0),FALSE)),"",VLOOKUP($B282,'Slutlig allokering kvv'!$B$1:$BB$480,MATCH(E$1,'Slutlig allokering kvv'!$B$1:$AT$1,0),FALSE))</f>
        <v>0.65013092416415386</v>
      </c>
      <c r="F282">
        <f>IF(ISERROR(1/VLOOKUP($B282,Kraftvärmeprod!$B$1:$AV$480,MATCH("Producerad elenergi i kraftvärmeverk (GWh)",Kraftvärmeprod!$B$1:$AV$1,0),FALSE)),"",VLOOKUP($B282,Kraftvärmeprod!$B$1:$AV$480,MATCH("Producerad elenergi i kraftvärmeverk (GWh)",Kraftvärmeprod!$B$1:$AV$1,0),FALSE))</f>
        <v>19.14</v>
      </c>
      <c r="G282" t="str">
        <f>IF(ISERROR(1/VLOOKUP($B282,Miljö!$B$1:$T$480,MATCH("Såld mängd produktionsspecifik fjärrvärme (GWh)",Miljö!$B$1:$T$1,0),FALSE)),"",VLOOKUP($B282,Miljö!$B$1:$T$480,MATCH("Såld mängd produktionsspecifik fjärrvärme (GWh)",Miljö!$B$1:$T$1,0),FALSE))</f>
        <v/>
      </c>
      <c r="J282" t="str">
        <f t="shared" si="4"/>
        <v>Sala-Heby Energi AB</v>
      </c>
    </row>
    <row r="283" spans="1:10" x14ac:dyDescent="0.25">
      <c r="A283" s="2" t="s">
        <v>440</v>
      </c>
      <c r="B283" s="2" t="s">
        <v>441</v>
      </c>
      <c r="D283" t="str">
        <f>IF(ISERROR(1/VLOOKUP($B283,Kraftvärmeprod!$B$1:$D$480,MATCH("Total värmeproduktion i kraftvärmeverk i kombinerad drift (GWh)",Kraftvärmeprod!$B$1:$AV$1,0),FALSE)),"Ej kraftvärme","Alternativproduktionsmetoden")</f>
        <v>Ej kraftvärme</v>
      </c>
      <c r="E283" s="269" t="str">
        <f>IF(ISERROR(1/VLOOKUP($B283,Kraftvärmeprod!$B$1:$BD$480,MATCH("Total värmeproduktion i kraftvärmeverk i kombinerad drift (GWh)",Kraftvärmeprod!$B$1:$AV$1,0),FALSE)),"",VLOOKUP($B283,'Slutlig allokering kvv'!$B$1:$BB$480,MATCH(E$1,'Slutlig allokering kvv'!$B$1:$AT$1,0),FALSE))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Sandviken Energi AB</v>
      </c>
    </row>
    <row r="284" spans="1:10" x14ac:dyDescent="0.25">
      <c r="A284" s="2" t="s">
        <v>442</v>
      </c>
      <c r="B284" s="2" t="s">
        <v>443</v>
      </c>
      <c r="D284" t="str">
        <f>IF(ISERROR(1/VLOOKUP($B284,Kraftvärmeprod!$B$1:$D$480,MATCH("Total värmeproduktion i kraftvärmeverk i kombinerad drift (GWh)",Kraftvärmeprod!$B$1:$AV$1,0),FALSE)),"Ej kraftvärme","Alternativproduktionsmetoden")</f>
        <v>Ej kraftvärme</v>
      </c>
      <c r="E284" s="269" t="str">
        <f>IF(ISERROR(1/VLOOKUP($B284,Kraftvärmeprod!$B$1:$BD$480,MATCH("Total värmeproduktion i kraftvärmeverk i kombinerad drift (GWh)",Kraftvärmeprod!$B$1:$AV$1,0),FALSE)),"",VLOOKUP($B284,'Slutlig allokering kvv'!$B$1:$BB$480,MATCH(E$1,'Slutlig allokering kvv'!$B$1:$AT$1,0),FALSE))</f>
        <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Skara Energi AB</v>
      </c>
    </row>
    <row r="285" spans="1:10" x14ac:dyDescent="0.25">
      <c r="A285" s="2" t="s">
        <v>444</v>
      </c>
      <c r="B285" s="2" t="s">
        <v>445</v>
      </c>
      <c r="D285" t="str">
        <f>IF(ISERROR(1/VLOOKUP($B285,Kraftvärmeprod!$B$1:$D$480,MATCH("Total värmeproduktion i kraftvärmeverk i kombinerad drift (GWh)",Kraftvärmeprod!$B$1:$AV$1,0),FALSE)),"Ej kraftvärme","Alternativproduktionsmetoden")</f>
        <v>Ej kraftvärme</v>
      </c>
      <c r="E285" s="269" t="str">
        <f>IF(ISERROR(1/VLOOKUP($B285,Kraftvärmeprod!$B$1:$BD$480,MATCH("Total värmeproduktion i kraftvärmeverk i kombinerad drift (GWh)",Kraftvärmeprod!$B$1:$AV$1,0),FALSE)),"",VLOOKUP($B285,'Slutlig allokering kvv'!$B$1:$BB$480,MATCH(E$1,'Slutlig allokering kvv'!$B$1:$AT$1,0),FALSE))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Skellefteå Kraft AB</v>
      </c>
    </row>
    <row r="286" spans="1:10" x14ac:dyDescent="0.25">
      <c r="A286" s="2" t="s">
        <v>444</v>
      </c>
      <c r="B286" s="2" t="s">
        <v>446</v>
      </c>
      <c r="D286" t="str">
        <f>IF(ISERROR(1/VLOOKUP($B286,Kraftvärmeprod!$B$1:$D$480,MATCH("Total värmeproduktion i kraftvärmeverk i kombinerad drift (GWh)",Kraftvärmeprod!$B$1:$AV$1,0),FALSE)),"Ej kraftvärme","Alternativproduktionsmetoden")</f>
        <v>Ej kraftvärme</v>
      </c>
      <c r="E286" s="269" t="str">
        <f>IF(ISERROR(1/VLOOKUP($B286,Kraftvärmeprod!$B$1:$BD$480,MATCH("Total värmeproduktion i kraftvärmeverk i kombinerad drift (GWh)",Kraftvärmeprod!$B$1:$AV$1,0),FALSE)),"",VLOOKUP($B286,'Slutlig allokering kvv'!$B$1:$BB$480,MATCH(E$1,'Slutlig allokering kvv'!$B$1:$AT$1,0),FALSE))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Skellefteå Kraft AB</v>
      </c>
    </row>
    <row r="287" spans="1:10" x14ac:dyDescent="0.25">
      <c r="A287" s="2" t="s">
        <v>444</v>
      </c>
      <c r="B287" s="2" t="s">
        <v>447</v>
      </c>
      <c r="D287" t="str">
        <f>IF(ISERROR(1/VLOOKUP($B287,Kraftvärmeprod!$B$1:$D$480,MATCH("Total värmeproduktion i kraftvärmeverk i kombinerad drift (GWh)",Kraftvärmeprod!$B$1:$AV$1,0),FALSE)),"Ej kraftvärme","Alternativproduktionsmetoden")</f>
        <v>Ej kraftvärme</v>
      </c>
      <c r="E287" s="269" t="str">
        <f>IF(ISERROR(1/VLOOKUP($B287,Kraftvärmeprod!$B$1:$BD$480,MATCH("Total värmeproduktion i kraftvärmeverk i kombinerad drift (GWh)",Kraftvärmeprod!$B$1:$AV$1,0),FALSE)),"",VLOOKUP($B287,'Slutlig allokering kvv'!$B$1:$BB$480,MATCH(E$1,'Slutlig allokering kvv'!$B$1:$AT$1,0),FALSE))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Skellefteå Kraft AB</v>
      </c>
    </row>
    <row r="288" spans="1:10" x14ac:dyDescent="0.25">
      <c r="A288" s="2" t="s">
        <v>444</v>
      </c>
      <c r="B288" s="2" t="s">
        <v>448</v>
      </c>
      <c r="D288" t="str">
        <f>IF(ISERROR(1/VLOOKUP($B288,Kraftvärmeprod!$B$1:$D$480,MATCH("Total värmeproduktion i kraftvärmeverk i kombinerad drift (GWh)",Kraftvärmeprod!$B$1:$AV$1,0),FALSE)),"Ej kraftvärme","Alternativproduktionsmetoden")</f>
        <v>Ej kraftvärme</v>
      </c>
      <c r="E288" s="269" t="str">
        <f>IF(ISERROR(1/VLOOKUP($B288,Kraftvärmeprod!$B$1:$BD$480,MATCH("Total värmeproduktion i kraftvärmeverk i kombinerad drift (GWh)",Kraftvärmeprod!$B$1:$AV$1,0),FALSE)),"",VLOOKUP($B288,'Slutlig allokering kvv'!$B$1:$BB$480,MATCH(E$1,'Slutlig allokering kvv'!$B$1:$AT$1,0),FALSE))</f>
        <v/>
      </c>
      <c r="F288" t="str">
        <f>IF(ISERROR(1/VLOOKUP($B288,Kraftvärmeprod!$B$1:$AV$480,MATCH("Producerad elenergi i kraftvärmeverk (GWh)",Kraftvärmeprod!$B$1:$AV$1,0),FALSE)),"",VLOOKUP($B288,Kraftvärmeprod!$B$1:$AV$480,MATCH("Producerad elenergi i kraftvärmeverk (GWh)",Kraftvärmeprod!$B$1:$AV$1,0),FALSE))</f>
        <v/>
      </c>
      <c r="G288" t="str">
        <f>IF(ISERROR(1/VLOOKUP($B288,Miljö!$B$1:$T$480,MATCH("Såld mängd produktionsspecifik fjärrvärme (GWh)",Miljö!$B$1:$T$1,0),FALSE)),"",VLOOKUP($B288,Miljö!$B$1:$T$480,MATCH("Såld mängd produktionsspecifik fjärrvärme (GWh)",Miljö!$B$1:$T$1,0),FALSE))</f>
        <v/>
      </c>
      <c r="J288" t="str">
        <f t="shared" si="4"/>
        <v>Skellefteå Kraft AB</v>
      </c>
    </row>
    <row r="289" spans="1:10" x14ac:dyDescent="0.25">
      <c r="A289" s="2" t="s">
        <v>444</v>
      </c>
      <c r="B289" s="2" t="s">
        <v>449</v>
      </c>
      <c r="D289" t="str">
        <f>IF(ISERROR(1/VLOOKUP($B289,Kraftvärmeprod!$B$1:$D$480,MATCH("Total värmeproduktion i kraftvärmeverk i kombinerad drift (GWh)",Kraftvärmeprod!$B$1:$AV$1,0),FALSE)),"Ej kraftvärme","Alternativproduktionsmetoden")</f>
        <v>Ej kraftvärme</v>
      </c>
      <c r="E289" s="269" t="str">
        <f>IF(ISERROR(1/VLOOKUP($B289,Kraftvärmeprod!$B$1:$BD$480,MATCH("Total värmeproduktion i kraftvärmeverk i kombinerad drift (GWh)",Kraftvärmeprod!$B$1:$AV$1,0),FALSE)),"",VLOOKUP($B289,'Slutlig allokering kvv'!$B$1:$BB$480,MATCH(E$1,'Slutlig allokering kvv'!$B$1:$AT$1,0),FALSE))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Skellefteå Kraft AB</v>
      </c>
    </row>
    <row r="290" spans="1:10" x14ac:dyDescent="0.25">
      <c r="A290" s="2" t="s">
        <v>444</v>
      </c>
      <c r="B290" s="2" t="s">
        <v>450</v>
      </c>
      <c r="D290" t="str">
        <f>IF(ISERROR(1/VLOOKUP($B290,Kraftvärmeprod!$B$1:$D$480,MATCH("Total värmeproduktion i kraftvärmeverk i kombinerad drift (GWh)",Kraftvärmeprod!$B$1:$AV$1,0),FALSE)),"Ej kraftvärme","Alternativproduktionsmetoden")</f>
        <v>Ej kraftvärme</v>
      </c>
      <c r="E290" s="269" t="str">
        <f>IF(ISERROR(1/VLOOKUP($B290,Kraftvärmeprod!$B$1:$BD$480,MATCH("Total värmeproduktion i kraftvärmeverk i kombinerad drift (GWh)",Kraftvärmeprod!$B$1:$AV$1,0),FALSE)),"",VLOOKUP($B290,'Slutlig allokering kvv'!$B$1:$BB$480,MATCH(E$1,'Slutlig allokering kvv'!$B$1:$AT$1,0),FALSE))</f>
        <v/>
      </c>
      <c r="F290" t="str">
        <f>IF(ISERROR(1/VLOOKUP($B290,Kraftvärmeprod!$B$1:$AV$480,MATCH("Producerad elenergi i kraftvärmeverk (GWh)",Kraftvärmeprod!$B$1:$AV$1,0),FALSE)),"",VLOOKUP($B290,Kraftvärmeprod!$B$1:$AV$480,MATCH("Producerad elenergi i kraftvärmeverk (GWh)",Kraftvärmeprod!$B$1:$AV$1,0),FALSE))</f>
        <v/>
      </c>
      <c r="G290" t="str">
        <f>IF(ISERROR(1/VLOOKUP($B290,Miljö!$B$1:$T$480,MATCH("Såld mängd produktionsspecifik fjärrvärme (GWh)",Miljö!$B$1:$T$1,0),FALSE)),"",VLOOKUP($B290,Miljö!$B$1:$T$480,MATCH("Såld mängd produktionsspecifik fjärrvärme (GWh)",Miljö!$B$1:$T$1,0),FALSE))</f>
        <v/>
      </c>
      <c r="J290" t="str">
        <f t="shared" si="4"/>
        <v>Skellefteå Kraft AB</v>
      </c>
    </row>
    <row r="291" spans="1:10" x14ac:dyDescent="0.25">
      <c r="A291" s="2" t="s">
        <v>444</v>
      </c>
      <c r="B291" s="2" t="s">
        <v>451</v>
      </c>
      <c r="D291" t="str">
        <f>IF(ISERROR(1/VLOOKUP($B291,Kraftvärmeprod!$B$1:$D$480,MATCH("Total värmeproduktion i kraftvärmeverk i kombinerad drift (GWh)",Kraftvärmeprod!$B$1:$AV$1,0),FALSE)),"Ej kraftvärme","Alternativproduktionsmetoden")</f>
        <v>Ej kraftvärme</v>
      </c>
      <c r="E291" s="269" t="str">
        <f>IF(ISERROR(1/VLOOKUP($B291,Kraftvärmeprod!$B$1:$BD$480,MATCH("Total värmeproduktion i kraftvärmeverk i kombinerad drift (GWh)",Kraftvärmeprod!$B$1:$AV$1,0),FALSE)),"",VLOOKUP($B291,'Slutlig allokering kvv'!$B$1:$BB$480,MATCH(E$1,'Slutlig allokering kvv'!$B$1:$AT$1,0),FALSE))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Skellefteå Kraft AB</v>
      </c>
    </row>
    <row r="292" spans="1:10" x14ac:dyDescent="0.25">
      <c r="A292" s="2" t="s">
        <v>444</v>
      </c>
      <c r="B292" s="2" t="s">
        <v>452</v>
      </c>
      <c r="D292" t="str">
        <f>IF(ISERROR(1/VLOOKUP($B292,Kraftvärmeprod!$B$1:$D$480,MATCH("Total värmeproduktion i kraftvärmeverk i kombinerad drift (GWh)",Kraftvärmeprod!$B$1:$AV$1,0),FALSE)),"Ej kraftvärme","Alternativproduktionsmetoden")</f>
        <v>Ej kraftvärme</v>
      </c>
      <c r="E292" s="269" t="str">
        <f>IF(ISERROR(1/VLOOKUP($B292,Kraftvärmeprod!$B$1:$BD$480,MATCH("Total värmeproduktion i kraftvärmeverk i kombinerad drift (GWh)",Kraftvärmeprod!$B$1:$AV$1,0),FALSE)),"",VLOOKUP($B292,'Slutlig allokering kvv'!$B$1:$BB$480,MATCH(E$1,'Slutlig allokering kvv'!$B$1:$AT$1,0),FALSE))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Skellefteå Kraft AB</v>
      </c>
    </row>
    <row r="293" spans="1:10" x14ac:dyDescent="0.25">
      <c r="A293" s="2" t="s">
        <v>444</v>
      </c>
      <c r="B293" s="2" t="s">
        <v>453</v>
      </c>
      <c r="D293" t="str">
        <f>IF(ISERROR(1/VLOOKUP($B293,Kraftvärmeprod!$B$1:$D$480,MATCH("Total värmeproduktion i kraftvärmeverk i kombinerad drift (GWh)",Kraftvärmeprod!$B$1:$AV$1,0),FALSE)),"Ej kraftvärme","Alternativproduktionsmetoden")</f>
        <v>Alternativproduktionsmetoden</v>
      </c>
      <c r="E293" s="269">
        <f>IF(ISERROR(1/VLOOKUP($B293,Kraftvärmeprod!$B$1:$BD$480,MATCH("Total värmeproduktion i kraftvärmeverk i kombinerad drift (GWh)",Kraftvärmeprod!$B$1:$AV$1,0),FALSE)),"",VLOOKUP($B293,'Slutlig allokering kvv'!$B$1:$BB$480,MATCH(E$1,'Slutlig allokering kvv'!$B$1:$AT$1,0),FALSE))</f>
        <v>0.504613481059213</v>
      </c>
      <c r="F293">
        <f>IF(ISERROR(1/VLOOKUP($B293,Kraftvärmeprod!$B$1:$AV$480,MATCH("Producerad elenergi i kraftvärmeverk (GWh)",Kraftvärmeprod!$B$1:$AV$1,0),FALSE)),"",VLOOKUP($B293,Kraftvärmeprod!$B$1:$AV$480,MATCH("Producerad elenergi i kraftvärmeverk (GWh)",Kraftvärmeprod!$B$1:$AV$1,0),FALSE))</f>
        <v>41.593000000000004</v>
      </c>
      <c r="G293" t="str">
        <f>IF(ISERROR(1/VLOOKUP($B293,Miljö!$B$1:$T$480,MATCH("Såld mängd produktionsspecifik fjärrvärme (GWh)",Miljö!$B$1:$T$1,0),FALSE)),"",VLOOKUP($B293,Miljö!$B$1:$T$480,MATCH("Såld mängd produktionsspecifik fjärrvärme (GWh)",Miljö!$B$1:$T$1,0),FALSE))</f>
        <v/>
      </c>
      <c r="J293" t="str">
        <f t="shared" si="4"/>
        <v>Skellefteå Kraft AB</v>
      </c>
    </row>
    <row r="294" spans="1:10" x14ac:dyDescent="0.25">
      <c r="A294" s="2" t="s">
        <v>444</v>
      </c>
      <c r="B294" s="2" t="s">
        <v>454</v>
      </c>
      <c r="D294" t="str">
        <f>IF(ISERROR(1/VLOOKUP($B294,Kraftvärmeprod!$B$1:$D$480,MATCH("Total värmeproduktion i kraftvärmeverk i kombinerad drift (GWh)",Kraftvärmeprod!$B$1:$AV$1,0),FALSE)),"Ej kraftvärme","Alternativproduktionsmetoden")</f>
        <v>Ej kraftvärme</v>
      </c>
      <c r="E294" s="269" t="str">
        <f>IF(ISERROR(1/VLOOKUP($B294,Kraftvärmeprod!$B$1:$BD$480,MATCH("Total värmeproduktion i kraftvärmeverk i kombinerad drift (GWh)",Kraftvärmeprod!$B$1:$AV$1,0),FALSE)),"",VLOOKUP($B294,'Slutlig allokering kvv'!$B$1:$BB$480,MATCH(E$1,'Slutlig allokering kvv'!$B$1:$AT$1,0),FALSE))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Skellefteå Kraft AB</v>
      </c>
    </row>
    <row r="295" spans="1:10" x14ac:dyDescent="0.25">
      <c r="A295" s="2" t="s">
        <v>444</v>
      </c>
      <c r="B295" s="2" t="s">
        <v>455</v>
      </c>
      <c r="D295" t="str">
        <f>IF(ISERROR(1/VLOOKUP($B295,Kraftvärmeprod!$B$1:$D$480,MATCH("Total värmeproduktion i kraftvärmeverk i kombinerad drift (GWh)",Kraftvärmeprod!$B$1:$AV$1,0),FALSE)),"Ej kraftvärme","Alternativproduktionsmetoden")</f>
        <v>Alternativproduktionsmetoden</v>
      </c>
      <c r="E295" s="269">
        <f>IF(ISERROR(1/VLOOKUP($B295,Kraftvärmeprod!$B$1:$BD$480,MATCH("Total värmeproduktion i kraftvärmeverk i kombinerad drift (GWh)",Kraftvärmeprod!$B$1:$AV$1,0),FALSE)),"",VLOOKUP($B295,'Slutlig allokering kvv'!$B$1:$BB$480,MATCH(E$1,'Slutlig allokering kvv'!$B$1:$AT$1,0),FALSE))</f>
        <v>0.65616002013235952</v>
      </c>
      <c r="F295">
        <f>IF(ISERROR(1/VLOOKUP($B295,Kraftvärmeprod!$B$1:$AV$480,MATCH("Producerad elenergi i kraftvärmeverk (GWh)",Kraftvärmeprod!$B$1:$AV$1,0),FALSE)),"",VLOOKUP($B295,Kraftvärmeprod!$B$1:$AV$480,MATCH("Producerad elenergi i kraftvärmeverk (GWh)",Kraftvärmeprod!$B$1:$AV$1,0),FALSE))</f>
        <v>14.281000000000001</v>
      </c>
      <c r="G295" t="str">
        <f>IF(ISERROR(1/VLOOKUP($B295,Miljö!$B$1:$T$480,MATCH("Såld mängd produktionsspecifik fjärrvärme (GWh)",Miljö!$B$1:$T$1,0),FALSE)),"",VLOOKUP($B295,Miljö!$B$1:$T$480,MATCH("Såld mängd produktionsspecifik fjärrvärme (GWh)",Miljö!$B$1:$T$1,0),FALSE))</f>
        <v/>
      </c>
      <c r="J295" t="str">
        <f t="shared" si="4"/>
        <v>Skellefteå Kraft AB</v>
      </c>
    </row>
    <row r="296" spans="1:10" x14ac:dyDescent="0.25">
      <c r="A296" s="2" t="s">
        <v>444</v>
      </c>
      <c r="B296" s="2" t="s">
        <v>456</v>
      </c>
      <c r="D296" t="str">
        <f>IF(ISERROR(1/VLOOKUP($B296,Kraftvärmeprod!$B$1:$D$480,MATCH("Total värmeproduktion i kraftvärmeverk i kombinerad drift (GWh)",Kraftvärmeprod!$B$1:$AV$1,0),FALSE)),"Ej kraftvärme","Alternativproduktionsmetoden")</f>
        <v>Ej kraftvärme</v>
      </c>
      <c r="E296" s="269" t="str">
        <f>IF(ISERROR(1/VLOOKUP($B296,Kraftvärmeprod!$B$1:$BD$480,MATCH("Total värmeproduktion i kraftvärmeverk i kombinerad drift (GWh)",Kraftvärmeprod!$B$1:$AV$1,0),FALSE)),"",VLOOKUP($B296,'Slutlig allokering kvv'!$B$1:$BB$480,MATCH(E$1,'Slutlig allokering kvv'!$B$1:$AT$1,0),FALSE))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Skellefteå Kraft AB</v>
      </c>
    </row>
    <row r="297" spans="1:10" x14ac:dyDescent="0.25">
      <c r="A297" s="2" t="s">
        <v>444</v>
      </c>
      <c r="B297" s="2" t="s">
        <v>457</v>
      </c>
      <c r="D297" t="str">
        <f>IF(ISERROR(1/VLOOKUP($B297,Kraftvärmeprod!$B$1:$D$480,MATCH("Total värmeproduktion i kraftvärmeverk i kombinerad drift (GWh)",Kraftvärmeprod!$B$1:$AV$1,0),FALSE)),"Ej kraftvärme","Alternativproduktionsmetoden")</f>
        <v>Ej kraftvärme</v>
      </c>
      <c r="E297" s="269" t="str">
        <f>IF(ISERROR(1/VLOOKUP($B297,Kraftvärmeprod!$B$1:$BD$480,MATCH("Total värmeproduktion i kraftvärmeverk i kombinerad drift (GWh)",Kraftvärmeprod!$B$1:$AV$1,0),FALSE)),"",VLOOKUP($B297,'Slutlig allokering kvv'!$B$1:$BB$480,MATCH(E$1,'Slutlig allokering kvv'!$B$1:$AT$1,0),FALSE))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Skellefteå Kraft AB</v>
      </c>
    </row>
    <row r="298" spans="1:10" x14ac:dyDescent="0.25">
      <c r="A298" s="2" t="s">
        <v>444</v>
      </c>
      <c r="B298" s="2" t="s">
        <v>458</v>
      </c>
      <c r="D298" t="str">
        <f>IF(ISERROR(1/VLOOKUP($B298,Kraftvärmeprod!$B$1:$D$480,MATCH("Total värmeproduktion i kraftvärmeverk i kombinerad drift (GWh)",Kraftvärmeprod!$B$1:$AV$1,0),FALSE)),"Ej kraftvärme","Alternativproduktionsmetoden")</f>
        <v>Alternativproduktionsmetoden</v>
      </c>
      <c r="E298" s="269">
        <f>IF(ISERROR(1/VLOOKUP($B298,Kraftvärmeprod!$B$1:$BD$480,MATCH("Total värmeproduktion i kraftvärmeverk i kombinerad drift (GWh)",Kraftvärmeprod!$B$1:$AV$1,0),FALSE)),"",VLOOKUP($B298,'Slutlig allokering kvv'!$B$1:$BB$480,MATCH(E$1,'Slutlig allokering kvv'!$B$1:$AT$1,0),FALSE))</f>
        <v>0.51107314024938699</v>
      </c>
      <c r="F298">
        <f>IF(ISERROR(1/VLOOKUP($B298,Kraftvärmeprod!$B$1:$AV$480,MATCH("Producerad elenergi i kraftvärmeverk (GWh)",Kraftvärmeprod!$B$1:$AV$1,0),FALSE)),"",VLOOKUP($B298,Kraftvärmeprod!$B$1:$AV$480,MATCH("Producerad elenergi i kraftvärmeverk (GWh)",Kraftvärmeprod!$B$1:$AV$1,0),FALSE))</f>
        <v>110.295</v>
      </c>
      <c r="G298" t="str">
        <f>IF(ISERROR(1/VLOOKUP($B298,Miljö!$B$1:$T$480,MATCH("Såld mängd produktionsspecifik fjärrvärme (GWh)",Miljö!$B$1:$T$1,0),FALSE)),"",VLOOKUP($B298,Miljö!$B$1:$T$480,MATCH("Såld mängd produktionsspecifik fjärrvärme (GWh)",Miljö!$B$1:$T$1,0),FALSE))</f>
        <v/>
      </c>
      <c r="J298" t="str">
        <f t="shared" si="4"/>
        <v>Skellefteå Kraft AB</v>
      </c>
    </row>
    <row r="299" spans="1:10" x14ac:dyDescent="0.25">
      <c r="A299" s="2" t="s">
        <v>444</v>
      </c>
      <c r="B299" s="2" t="s">
        <v>459</v>
      </c>
      <c r="D299" t="str">
        <f>IF(ISERROR(1/VLOOKUP($B299,Kraftvärmeprod!$B$1:$D$480,MATCH("Total värmeproduktion i kraftvärmeverk i kombinerad drift (GWh)",Kraftvärmeprod!$B$1:$AV$1,0),FALSE)),"Ej kraftvärme","Alternativproduktionsmetoden")</f>
        <v>Ej kraftvärme</v>
      </c>
      <c r="E299" s="269" t="str">
        <f>IF(ISERROR(1/VLOOKUP($B299,Kraftvärmeprod!$B$1:$BD$480,MATCH("Total värmeproduktion i kraftvärmeverk i kombinerad drift (GWh)",Kraftvärmeprod!$B$1:$AV$1,0),FALSE)),"",VLOOKUP($B299,'Slutlig allokering kvv'!$B$1:$BB$480,MATCH(E$1,'Slutlig allokering kvv'!$B$1:$AT$1,0),FALSE))</f>
        <v/>
      </c>
      <c r="F299" t="str">
        <f>IF(ISERROR(1/VLOOKUP($B299,Kraftvärmeprod!$B$1:$AV$480,MATCH("Producerad elenergi i kraftvärmeverk (GWh)",Kraftvärmeprod!$B$1:$AV$1,0),FALSE)),"",VLOOKUP($B299,Kraftvärmeprod!$B$1:$AV$480,MATCH("Producerad elenergi i kraftvärmeverk (GWh)",Kraftvärmeprod!$B$1:$AV$1,0),FALSE))</f>
        <v/>
      </c>
      <c r="G299" t="str">
        <f>IF(ISERROR(1/VLOOKUP($B299,Miljö!$B$1:$T$480,MATCH("Såld mängd produktionsspecifik fjärrvärme (GWh)",Miljö!$B$1:$T$1,0),FALSE)),"",VLOOKUP($B299,Miljö!$B$1:$T$480,MATCH("Såld mängd produktionsspecifik fjärrvärme (GWh)",Miljö!$B$1:$T$1,0),FALSE))</f>
        <v/>
      </c>
      <c r="J299" t="str">
        <f t="shared" si="4"/>
        <v>Skellefteå Kraft AB</v>
      </c>
    </row>
    <row r="300" spans="1:10" x14ac:dyDescent="0.25">
      <c r="A300" s="2" t="s">
        <v>444</v>
      </c>
      <c r="B300" s="2" t="s">
        <v>460</v>
      </c>
      <c r="D300" t="str">
        <f>IF(ISERROR(1/VLOOKUP($B300,Kraftvärmeprod!$B$1:$D$480,MATCH("Total värmeproduktion i kraftvärmeverk i kombinerad drift (GWh)",Kraftvärmeprod!$B$1:$AV$1,0),FALSE)),"Ej kraftvärme","Alternativproduktionsmetoden")</f>
        <v>Ej kraftvärme</v>
      </c>
      <c r="E300" s="269" t="str">
        <f>IF(ISERROR(1/VLOOKUP($B300,Kraftvärmeprod!$B$1:$BD$480,MATCH("Total värmeproduktion i kraftvärmeverk i kombinerad drift (GWh)",Kraftvärmeprod!$B$1:$AV$1,0),FALSE)),"",VLOOKUP($B300,'Slutlig allokering kvv'!$B$1:$BB$480,MATCH(E$1,'Slutlig allokering kvv'!$B$1:$AT$1,0),FALSE))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Skellefteå Kraft AB</v>
      </c>
    </row>
    <row r="301" spans="1:10" x14ac:dyDescent="0.25">
      <c r="A301" s="2" t="s">
        <v>444</v>
      </c>
      <c r="B301" s="2" t="s">
        <v>461</v>
      </c>
      <c r="D301" t="str">
        <f>IF(ISERROR(1/VLOOKUP($B301,Kraftvärmeprod!$B$1:$D$480,MATCH("Total värmeproduktion i kraftvärmeverk i kombinerad drift (GWh)",Kraftvärmeprod!$B$1:$AV$1,0),FALSE)),"Ej kraftvärme","Alternativproduktionsmetoden")</f>
        <v>Ej kraftvärme</v>
      </c>
      <c r="E301" s="269" t="str">
        <f>IF(ISERROR(1/VLOOKUP($B301,Kraftvärmeprod!$B$1:$BD$480,MATCH("Total värmeproduktion i kraftvärmeverk i kombinerad drift (GWh)",Kraftvärmeprod!$B$1:$AV$1,0),FALSE)),"",VLOOKUP($B301,'Slutlig allokering kvv'!$B$1:$BB$480,MATCH(E$1,'Slutlig allokering kvv'!$B$1:$AT$1,0),FALSE))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Skellefteå Kraft AB</v>
      </c>
    </row>
    <row r="302" spans="1:10" x14ac:dyDescent="0.25">
      <c r="A302" s="2" t="s">
        <v>444</v>
      </c>
      <c r="B302" s="2" t="s">
        <v>462</v>
      </c>
      <c r="D302" t="str">
        <f>IF(ISERROR(1/VLOOKUP($B302,Kraftvärmeprod!$B$1:$D$480,MATCH("Total värmeproduktion i kraftvärmeverk i kombinerad drift (GWh)",Kraftvärmeprod!$B$1:$AV$1,0),FALSE)),"Ej kraftvärme","Alternativproduktionsmetoden")</f>
        <v>Ej kraftvärme</v>
      </c>
      <c r="E302" s="269" t="str">
        <f>IF(ISERROR(1/VLOOKUP($B302,Kraftvärmeprod!$B$1:$BD$480,MATCH("Total värmeproduktion i kraftvärmeverk i kombinerad drift (GWh)",Kraftvärmeprod!$B$1:$AV$1,0),FALSE)),"",VLOOKUP($B302,'Slutlig allokering kvv'!$B$1:$BB$480,MATCH(E$1,'Slutlig allokering kvv'!$B$1:$AT$1,0),FALSE))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Skellefteå Kraft AB</v>
      </c>
    </row>
    <row r="303" spans="1:10" x14ac:dyDescent="0.25">
      <c r="A303" s="2" t="s">
        <v>463</v>
      </c>
      <c r="B303" s="2" t="s">
        <v>464</v>
      </c>
      <c r="D303" t="str">
        <f>IF(ISERROR(1/VLOOKUP($B303,Kraftvärmeprod!$B$1:$D$480,MATCH("Total värmeproduktion i kraftvärmeverk i kombinerad drift (GWh)",Kraftvärmeprod!$B$1:$AV$1,0),FALSE)),"Ej kraftvärme","Alternativproduktionsmetoden")</f>
        <v>Ej kraftvärme</v>
      </c>
      <c r="E303" s="269" t="str">
        <f>IF(ISERROR(1/VLOOKUP($B303,Kraftvärmeprod!$B$1:$BD$480,MATCH("Total värmeproduktion i kraftvärmeverk i kombinerad drift (GWh)",Kraftvärmeprod!$B$1:$AV$1,0),FALSE)),"",VLOOKUP($B303,'Slutlig allokering kvv'!$B$1:$BB$480,MATCH(E$1,'Slutlig allokering kvv'!$B$1:$AT$1,0),FALSE))</f>
        <v/>
      </c>
      <c r="F303" t="str">
        <f>IF(ISERROR(1/VLOOKUP($B303,Kraftvärmeprod!$B$1:$AV$480,MATCH("Producerad elenergi i kraftvärmeverk (GWh)",Kraftvärmeprod!$B$1:$AV$1,0),FALSE)),"",VLOOKUP($B303,Kraftvärmeprod!$B$1:$AV$480,MATCH("Producerad elenergi i kraftvärmeverk (GWh)",Kraftvärmeprod!$B$1:$AV$1,0),FALSE))</f>
        <v/>
      </c>
      <c r="G303" t="str">
        <f>IF(ISERROR(1/VLOOKUP($B303,Miljö!$B$1:$T$480,MATCH("Såld mängd produktionsspecifik fjärrvärme (GWh)",Miljö!$B$1:$T$1,0),FALSE)),"",VLOOKUP($B303,Miljö!$B$1:$T$480,MATCH("Såld mängd produktionsspecifik fjärrvärme (GWh)",Miljö!$B$1:$T$1,0),FALSE))</f>
        <v/>
      </c>
      <c r="J303" t="str">
        <f t="shared" si="4"/>
        <v>Skövde Värmeverk AB</v>
      </c>
    </row>
    <row r="304" spans="1:10" x14ac:dyDescent="0.25">
      <c r="A304" s="2" t="s">
        <v>463</v>
      </c>
      <c r="B304" s="2" t="s">
        <v>465</v>
      </c>
      <c r="D304" t="str">
        <f>IF(ISERROR(1/VLOOKUP($B304,Kraftvärmeprod!$B$1:$D$480,MATCH("Total värmeproduktion i kraftvärmeverk i kombinerad drift (GWh)",Kraftvärmeprod!$B$1:$AV$1,0),FALSE)),"Ej kraftvärme","Alternativproduktionsmetoden")</f>
        <v>Alternativproduktionsmetoden</v>
      </c>
      <c r="E304" s="269">
        <f>IF(ISERROR(1/VLOOKUP($B304,Kraftvärmeprod!$B$1:$BD$480,MATCH("Total värmeproduktion i kraftvärmeverk i kombinerad drift (GWh)",Kraftvärmeprod!$B$1:$AV$1,0),FALSE)),"",VLOOKUP($B304,'Slutlig allokering kvv'!$B$1:$BB$480,MATCH(E$1,'Slutlig allokering kvv'!$B$1:$AT$1,0),FALSE))</f>
        <v>0.91470546528803542</v>
      </c>
      <c r="F304">
        <f>IF(ISERROR(1/VLOOKUP($B304,Kraftvärmeprod!$B$1:$AV$480,MATCH("Producerad elenergi i kraftvärmeverk (GWh)",Kraftvärmeprod!$B$1:$AV$1,0),FALSE)),"",VLOOKUP($B304,Kraftvärmeprod!$B$1:$AV$480,MATCH("Producerad elenergi i kraftvärmeverk (GWh)",Kraftvärmeprod!$B$1:$AV$1,0),FALSE))</f>
        <v>9.9</v>
      </c>
      <c r="G304" t="str">
        <f>IF(ISERROR(1/VLOOKUP($B304,Miljö!$B$1:$T$480,MATCH("Såld mängd produktionsspecifik fjärrvärme (GWh)",Miljö!$B$1:$T$1,0),FALSE)),"",VLOOKUP($B304,Miljö!$B$1:$T$480,MATCH("Såld mängd produktionsspecifik fjärrvärme (GWh)",Miljö!$B$1:$T$1,0),FALSE))</f>
        <v/>
      </c>
      <c r="J304" t="str">
        <f t="shared" si="4"/>
        <v>Skövde Värmeverk AB</v>
      </c>
    </row>
    <row r="305" spans="1:10" x14ac:dyDescent="0.25">
      <c r="A305" s="2" t="s">
        <v>463</v>
      </c>
      <c r="B305" s="2" t="s">
        <v>466</v>
      </c>
      <c r="D305" t="str">
        <f>IF(ISERROR(1/VLOOKUP($B305,Kraftvärmeprod!$B$1:$D$480,MATCH("Total värmeproduktion i kraftvärmeverk i kombinerad drift (GWh)",Kraftvärmeprod!$B$1:$AV$1,0),FALSE)),"Ej kraftvärme","Alternativproduktionsmetoden")</f>
        <v>Ej kraftvärme</v>
      </c>
      <c r="E305" s="269" t="str">
        <f>IF(ISERROR(1/VLOOKUP($B305,Kraftvärmeprod!$B$1:$BD$480,MATCH("Total värmeproduktion i kraftvärmeverk i kombinerad drift (GWh)",Kraftvärmeprod!$B$1:$AV$1,0),FALSE)),"",VLOOKUP($B305,'Slutlig allokering kvv'!$B$1:$BB$480,MATCH(E$1,'Slutlig allokering kvv'!$B$1:$AT$1,0),FALSE))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Skövde Värmeverk AB</v>
      </c>
    </row>
    <row r="306" spans="1:10" x14ac:dyDescent="0.25">
      <c r="A306" s="2" t="s">
        <v>463</v>
      </c>
      <c r="B306" s="2" t="s">
        <v>467</v>
      </c>
      <c r="D306" t="str">
        <f>IF(ISERROR(1/VLOOKUP($B306,Kraftvärmeprod!$B$1:$D$480,MATCH("Total värmeproduktion i kraftvärmeverk i kombinerad drift (GWh)",Kraftvärmeprod!$B$1:$AV$1,0),FALSE)),"Ej kraftvärme","Alternativproduktionsmetoden")</f>
        <v>Ej kraftvärme</v>
      </c>
      <c r="E306" s="269" t="str">
        <f>IF(ISERROR(1/VLOOKUP($B306,Kraftvärmeprod!$B$1:$BD$480,MATCH("Total värmeproduktion i kraftvärmeverk i kombinerad drift (GWh)",Kraftvärmeprod!$B$1:$AV$1,0),FALSE)),"",VLOOKUP($B306,'Slutlig allokering kvv'!$B$1:$BB$480,MATCH(E$1,'Slutlig allokering kvv'!$B$1:$AT$1,0),FALSE))</f>
        <v/>
      </c>
      <c r="F306" t="str">
        <f>IF(ISERROR(1/VLOOKUP($B306,Kraftvärmeprod!$B$1:$AV$480,MATCH("Producerad elenergi i kraftvärmeverk (GWh)",Kraftvärmeprod!$B$1:$AV$1,0),FALSE)),"",VLOOKUP($B306,Kraftvärmeprod!$B$1:$AV$480,MATCH("Producerad elenergi i kraftvärmeverk (GWh)",Kraftvärmeprod!$B$1:$AV$1,0),FALSE))</f>
        <v/>
      </c>
      <c r="G306" t="str">
        <f>IF(ISERROR(1/VLOOKUP($B306,Miljö!$B$1:$T$480,MATCH("Såld mängd produktionsspecifik fjärrvärme (GWh)",Miljö!$B$1:$T$1,0),FALSE)),"",VLOOKUP($B306,Miljö!$B$1:$T$480,MATCH("Såld mängd produktionsspecifik fjärrvärme (GWh)",Miljö!$B$1:$T$1,0),FALSE))</f>
        <v/>
      </c>
      <c r="J306" t="str">
        <f t="shared" si="4"/>
        <v>Skövde Värmeverk AB</v>
      </c>
    </row>
    <row r="307" spans="1:10" x14ac:dyDescent="0.25">
      <c r="A307" s="2" t="s">
        <v>463</v>
      </c>
      <c r="B307" s="2" t="s">
        <v>468</v>
      </c>
      <c r="D307" t="str">
        <f>IF(ISERROR(1/VLOOKUP($B307,Kraftvärmeprod!$B$1:$D$480,MATCH("Total värmeproduktion i kraftvärmeverk i kombinerad drift (GWh)",Kraftvärmeprod!$B$1:$AV$1,0),FALSE)),"Ej kraftvärme","Alternativproduktionsmetoden")</f>
        <v>Ej kraftvärme</v>
      </c>
      <c r="E307" s="269" t="str">
        <f>IF(ISERROR(1/VLOOKUP($B307,Kraftvärmeprod!$B$1:$BD$480,MATCH("Total värmeproduktion i kraftvärmeverk i kombinerad drift (GWh)",Kraftvärmeprod!$B$1:$AV$1,0),FALSE)),"",VLOOKUP($B307,'Slutlig allokering kvv'!$B$1:$BB$480,MATCH(E$1,'Slutlig allokering kvv'!$B$1:$AT$1,0),FALSE))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Skövde Värmeverk AB</v>
      </c>
    </row>
    <row r="308" spans="1:10" x14ac:dyDescent="0.25">
      <c r="A308" s="2" t="s">
        <v>469</v>
      </c>
      <c r="B308" s="2" t="s">
        <v>470</v>
      </c>
      <c r="D308" t="str">
        <f>IF(ISERROR(1/VLOOKUP($B308,Kraftvärmeprod!$B$1:$D$480,MATCH("Total värmeproduktion i kraftvärmeverk i kombinerad drift (GWh)",Kraftvärmeprod!$B$1:$AV$1,0),FALSE)),"Ej kraftvärme","Alternativproduktionsmetoden")</f>
        <v>Ej kraftvärme</v>
      </c>
      <c r="E308" s="269" t="str">
        <f>IF(ISERROR(1/VLOOKUP($B308,Kraftvärmeprod!$B$1:$BD$480,MATCH("Total värmeproduktion i kraftvärmeverk i kombinerad drift (GWh)",Kraftvärmeprod!$B$1:$AV$1,0),FALSE)),"",VLOOKUP($B308,'Slutlig allokering kvv'!$B$1:$BB$480,MATCH(E$1,'Slutlig allokering kvv'!$B$1:$AT$1,0),FALSE))</f>
        <v/>
      </c>
      <c r="F308" t="str">
        <f>IF(ISERROR(1/VLOOKUP($B308,Kraftvärmeprod!$B$1:$AV$480,MATCH("Producerad elenergi i kraftvärmeverk (GWh)",Kraftvärmeprod!$B$1:$AV$1,0),FALSE)),"",VLOOKUP($B308,Kraftvärmeprod!$B$1:$AV$480,MATCH("Producerad elenergi i kraftvärmeverk (GWh)",Kraftvärmeprod!$B$1:$AV$1,0),FALSE))</f>
        <v/>
      </c>
      <c r="G308" t="str">
        <f>IF(ISERROR(1/VLOOKUP($B308,Miljö!$B$1:$T$480,MATCH("Såld mängd produktionsspecifik fjärrvärme (GWh)",Miljö!$B$1:$T$1,0),FALSE)),"",VLOOKUP($B308,Miljö!$B$1:$T$480,MATCH("Såld mängd produktionsspecifik fjärrvärme (GWh)",Miljö!$B$1:$T$1,0),FALSE))</f>
        <v/>
      </c>
      <c r="J308" t="str">
        <f t="shared" si="4"/>
        <v>Smedjebacken Energi AB</v>
      </c>
    </row>
    <row r="309" spans="1:10" x14ac:dyDescent="0.25">
      <c r="A309" s="2" t="s">
        <v>469</v>
      </c>
      <c r="B309" s="2" t="s">
        <v>471</v>
      </c>
      <c r="D309" t="str">
        <f>IF(ISERROR(1/VLOOKUP($B309,Kraftvärmeprod!$B$1:$D$480,MATCH("Total värmeproduktion i kraftvärmeverk i kombinerad drift (GWh)",Kraftvärmeprod!$B$1:$AV$1,0),FALSE)),"Ej kraftvärme","Alternativproduktionsmetoden")</f>
        <v>Ej kraftvärme</v>
      </c>
      <c r="E309" s="269" t="str">
        <f>IF(ISERROR(1/VLOOKUP($B309,Kraftvärmeprod!$B$1:$BD$480,MATCH("Total värmeproduktion i kraftvärmeverk i kombinerad drift (GWh)",Kraftvärmeprod!$B$1:$AV$1,0),FALSE)),"",VLOOKUP($B309,'Slutlig allokering kvv'!$B$1:$BB$480,MATCH(E$1,'Slutlig allokering kvv'!$B$1:$AT$1,0),FALSE))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Smedjebacken Energi AB</v>
      </c>
    </row>
    <row r="310" spans="1:10" x14ac:dyDescent="0.25">
      <c r="A310" s="2" t="s">
        <v>472</v>
      </c>
      <c r="B310" s="2" t="s">
        <v>473</v>
      </c>
      <c r="D310" t="str">
        <f>IF(ISERROR(1/VLOOKUP($B310,Kraftvärmeprod!$B$1:$D$480,MATCH("Total värmeproduktion i kraftvärmeverk i kombinerad drift (GWh)",Kraftvärmeprod!$B$1:$AV$1,0),FALSE)),"Ej kraftvärme","Alternativproduktionsmetoden")</f>
        <v>Ej kraftvärme</v>
      </c>
      <c r="E310" s="269" t="str">
        <f>IF(ISERROR(1/VLOOKUP($B310,Kraftvärmeprod!$B$1:$BD$480,MATCH("Total värmeproduktion i kraftvärmeverk i kombinerad drift (GWh)",Kraftvärmeprod!$B$1:$AV$1,0),FALSE)),"",VLOOKUP($B310,'Slutlig allokering kvv'!$B$1:$BB$480,MATCH(E$1,'Slutlig allokering kvv'!$B$1:$AT$1,0),FALSE))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Sollentuna Energi och Miljö AB</v>
      </c>
    </row>
    <row r="311" spans="1:10" x14ac:dyDescent="0.25">
      <c r="A311" s="2" t="s">
        <v>474</v>
      </c>
      <c r="B311" s="2" t="s">
        <v>9</v>
      </c>
      <c r="D311" t="str">
        <f>IF(ISERROR(1/VLOOKUP($B311,Kraftvärmeprod!$B$1:$D$480,MATCH("Total värmeproduktion i kraftvärmeverk i kombinerad drift (GWh)",Kraftvärmeprod!$B$1:$AV$1,0),FALSE)),"Ej kraftvärme","Alternativproduktionsmetoden")</f>
        <v>Ej kraftvärme</v>
      </c>
      <c r="E311" s="269" t="str">
        <f>IF(ISERROR(1/VLOOKUP($B311,Kraftvärmeprod!$B$1:$BD$480,MATCH("Total värmeproduktion i kraftvärmeverk i kombinerad drift (GWh)",Kraftvärmeprod!$B$1:$AV$1,0),FALSE)),"",VLOOKUP($B311,'Slutlig allokering kvv'!$B$1:$BB$480,MATCH(E$1,'Slutlig allokering kvv'!$B$1:$AT$1,0),FALSE))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Solör Bioenergi Fjärrvärme AB (ej medlem)</v>
      </c>
    </row>
    <row r="312" spans="1:10" x14ac:dyDescent="0.25">
      <c r="A312" s="2" t="s">
        <v>474</v>
      </c>
      <c r="B312" s="2" t="s">
        <v>475</v>
      </c>
      <c r="D312" t="str">
        <f>IF(ISERROR(1/VLOOKUP($B312,Kraftvärmeprod!$B$1:$D$480,MATCH("Total värmeproduktion i kraftvärmeverk i kombinerad drift (GWh)",Kraftvärmeprod!$B$1:$AV$1,0),FALSE)),"Ej kraftvärme","Alternativproduktionsmetoden")</f>
        <v>Ej kraftvärme</v>
      </c>
      <c r="E312" s="269" t="str">
        <f>IF(ISERROR(1/VLOOKUP($B312,Kraftvärmeprod!$B$1:$BD$480,MATCH("Total värmeproduktion i kraftvärmeverk i kombinerad drift (GWh)",Kraftvärmeprod!$B$1:$AV$1,0),FALSE)),"",VLOOKUP($B312,'Slutlig allokering kvv'!$B$1:$BB$480,MATCH(E$1,'Slutlig allokering kvv'!$B$1:$AT$1,0),FALSE))</f>
        <v/>
      </c>
      <c r="F312" t="str">
        <f>IF(ISERROR(1/VLOOKUP($B312,Kraftvärmeprod!$B$1:$AV$480,MATCH("Producerad elenergi i kraftvärmeverk (GWh)",Kraftvärmeprod!$B$1:$AV$1,0),FALSE)),"",VLOOKUP($B312,Kraftvärmeprod!$B$1:$AV$480,MATCH("Producerad elenergi i kraftvärmeverk (GWh)",Kraftvärmeprod!$B$1:$AV$1,0),FALSE))</f>
        <v/>
      </c>
      <c r="G312" t="str">
        <f>IF(ISERROR(1/VLOOKUP($B312,Miljö!$B$1:$T$480,MATCH("Såld mängd produktionsspecifik fjärrvärme (GWh)",Miljö!$B$1:$T$1,0),FALSE)),"",VLOOKUP($B312,Miljö!$B$1:$T$480,MATCH("Såld mängd produktionsspecifik fjärrvärme (GWh)",Miljö!$B$1:$T$1,0),FALSE))</f>
        <v/>
      </c>
      <c r="J312" t="str">
        <f t="shared" si="4"/>
        <v>Solör Bioenergi Fjärrvärme AB (ej medlem)</v>
      </c>
    </row>
    <row r="313" spans="1:10" x14ac:dyDescent="0.25">
      <c r="A313" s="2" t="s">
        <v>474</v>
      </c>
      <c r="B313" s="2" t="s">
        <v>476</v>
      </c>
      <c r="D313" t="str">
        <f>IF(ISERROR(1/VLOOKUP($B313,Kraftvärmeprod!$B$1:$D$480,MATCH("Total värmeproduktion i kraftvärmeverk i kombinerad drift (GWh)",Kraftvärmeprod!$B$1:$AV$1,0),FALSE)),"Ej kraftvärme","Alternativproduktionsmetoden")</f>
        <v>Ej kraftvärme</v>
      </c>
      <c r="E313" s="269" t="str">
        <f>IF(ISERROR(1/VLOOKUP($B313,Kraftvärmeprod!$B$1:$BD$480,MATCH("Total värmeproduktion i kraftvärmeverk i kombinerad drift (GWh)",Kraftvärmeprod!$B$1:$AV$1,0),FALSE)),"",VLOOKUP($B313,'Slutlig allokering kvv'!$B$1:$BB$480,MATCH(E$1,'Slutlig allokering kvv'!$B$1:$AT$1,0),FALSE))</f>
        <v/>
      </c>
      <c r="F313" t="str">
        <f>IF(ISERROR(1/VLOOKUP($B313,Kraftvärmeprod!$B$1:$AV$480,MATCH("Producerad elenergi i kraftvärmeverk (GWh)",Kraftvärmeprod!$B$1:$AV$1,0),FALSE)),"",VLOOKUP($B313,Kraftvärmeprod!$B$1:$AV$480,MATCH("Producerad elenergi i kraftvärmeverk (GWh)",Kraftvärmeprod!$B$1:$AV$1,0),FALSE))</f>
        <v/>
      </c>
      <c r="G313" t="str">
        <f>IF(ISERROR(1/VLOOKUP($B313,Miljö!$B$1:$T$480,MATCH("Såld mängd produktionsspecifik fjärrvärme (GWh)",Miljö!$B$1:$T$1,0),FALSE)),"",VLOOKUP($B313,Miljö!$B$1:$T$480,MATCH("Såld mängd produktionsspecifik fjärrvärme (GWh)",Miljö!$B$1:$T$1,0),FALSE))</f>
        <v/>
      </c>
      <c r="J313" t="str">
        <f t="shared" si="4"/>
        <v>Solör Bioenergi Fjärrvärme AB (ej medlem)</v>
      </c>
    </row>
    <row r="314" spans="1:10" x14ac:dyDescent="0.25">
      <c r="A314" s="2" t="s">
        <v>474</v>
      </c>
      <c r="B314" s="2" t="s">
        <v>12</v>
      </c>
      <c r="D314" t="str">
        <f>IF(ISERROR(1/VLOOKUP($B314,Kraftvärmeprod!$B$1:$D$480,MATCH("Total värmeproduktion i kraftvärmeverk i kombinerad drift (GWh)",Kraftvärmeprod!$B$1:$AV$1,0),FALSE)),"Ej kraftvärme","Alternativproduktionsmetoden")</f>
        <v>Ej kraftvärme</v>
      </c>
      <c r="E314" s="269" t="str">
        <f>IF(ISERROR(1/VLOOKUP($B314,Kraftvärmeprod!$B$1:$BD$480,MATCH("Total värmeproduktion i kraftvärmeverk i kombinerad drift (GWh)",Kraftvärmeprod!$B$1:$AV$1,0),FALSE)),"",VLOOKUP($B314,'Slutlig allokering kvv'!$B$1:$BB$480,MATCH(E$1,'Slutlig allokering kvv'!$B$1:$AT$1,0),FALSE))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Solör Bioenergi Fjärrvärme AB (ej medlem)</v>
      </c>
    </row>
    <row r="315" spans="1:10" x14ac:dyDescent="0.25">
      <c r="A315" s="2" t="s">
        <v>474</v>
      </c>
      <c r="B315" s="2" t="s">
        <v>13</v>
      </c>
      <c r="D315" t="str">
        <f>IF(ISERROR(1/VLOOKUP($B315,Kraftvärmeprod!$B$1:$D$480,MATCH("Total värmeproduktion i kraftvärmeverk i kombinerad drift (GWh)",Kraftvärmeprod!$B$1:$AV$1,0),FALSE)),"Ej kraftvärme","Alternativproduktionsmetoden")</f>
        <v>Ej kraftvärme</v>
      </c>
      <c r="E315" s="269" t="str">
        <f>IF(ISERROR(1/VLOOKUP($B315,Kraftvärmeprod!$B$1:$BD$480,MATCH("Total värmeproduktion i kraftvärmeverk i kombinerad drift (GWh)",Kraftvärmeprod!$B$1:$AV$1,0),FALSE)),"",VLOOKUP($B315,'Slutlig allokering kvv'!$B$1:$BB$480,MATCH(E$1,'Slutlig allokering kvv'!$B$1:$AT$1,0),FALSE))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Solör Bioenergi Fjärrvärme AB (ej medlem)</v>
      </c>
    </row>
    <row r="316" spans="1:10" x14ac:dyDescent="0.25">
      <c r="A316" s="2" t="s">
        <v>474</v>
      </c>
      <c r="B316" s="2" t="s">
        <v>14</v>
      </c>
      <c r="D316" t="str">
        <f>IF(ISERROR(1/VLOOKUP($B316,Kraftvärmeprod!$B$1:$D$480,MATCH("Total värmeproduktion i kraftvärmeverk i kombinerad drift (GWh)",Kraftvärmeprod!$B$1:$AV$1,0),FALSE)),"Ej kraftvärme","Alternativproduktionsmetoden")</f>
        <v>Ej kraftvärme</v>
      </c>
      <c r="E316" s="269" t="str">
        <f>IF(ISERROR(1/VLOOKUP($B316,Kraftvärmeprod!$B$1:$BD$480,MATCH("Total värmeproduktion i kraftvärmeverk i kombinerad drift (GWh)",Kraftvärmeprod!$B$1:$AV$1,0),FALSE)),"",VLOOKUP($B316,'Slutlig allokering kvv'!$B$1:$BB$480,MATCH(E$1,'Slutlig allokering kvv'!$B$1:$AT$1,0),FALSE))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Solör Bioenergi Fjärrvärme AB (ej medlem)</v>
      </c>
    </row>
    <row r="317" spans="1:10" x14ac:dyDescent="0.25">
      <c r="A317" s="2" t="s">
        <v>474</v>
      </c>
      <c r="B317" s="2" t="s">
        <v>15</v>
      </c>
      <c r="D317" t="str">
        <f>IF(ISERROR(1/VLOOKUP($B317,Kraftvärmeprod!$B$1:$D$480,MATCH("Total värmeproduktion i kraftvärmeverk i kombinerad drift (GWh)",Kraftvärmeprod!$B$1:$AV$1,0),FALSE)),"Ej kraftvärme","Alternativproduktionsmetoden")</f>
        <v>Ej kraftvärme</v>
      </c>
      <c r="E317" s="269" t="str">
        <f>IF(ISERROR(1/VLOOKUP($B317,Kraftvärmeprod!$B$1:$BD$480,MATCH("Total värmeproduktion i kraftvärmeverk i kombinerad drift (GWh)",Kraftvärmeprod!$B$1:$AV$1,0),FALSE)),"",VLOOKUP($B317,'Slutlig allokering kvv'!$B$1:$BB$480,MATCH(E$1,'Slutlig allokering kvv'!$B$1:$AT$1,0),FALSE))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Solör Bioenergi Fjärrvärme AB (ej medlem)</v>
      </c>
    </row>
    <row r="318" spans="1:10" x14ac:dyDescent="0.25">
      <c r="A318" s="2" t="s">
        <v>474</v>
      </c>
      <c r="B318" s="2" t="s">
        <v>16</v>
      </c>
      <c r="D318" t="str">
        <f>IF(ISERROR(1/VLOOKUP($B318,Kraftvärmeprod!$B$1:$D$480,MATCH("Total värmeproduktion i kraftvärmeverk i kombinerad drift (GWh)",Kraftvärmeprod!$B$1:$AV$1,0),FALSE)),"Ej kraftvärme","Alternativproduktionsmetoden")</f>
        <v>Ej kraftvärme</v>
      </c>
      <c r="E318" s="269" t="str">
        <f>IF(ISERROR(1/VLOOKUP($B318,Kraftvärmeprod!$B$1:$BD$480,MATCH("Total värmeproduktion i kraftvärmeverk i kombinerad drift (GWh)",Kraftvärmeprod!$B$1:$AV$1,0),FALSE)),"",VLOOKUP($B318,'Slutlig allokering kvv'!$B$1:$BB$480,MATCH(E$1,'Slutlig allokering kvv'!$B$1:$AT$1,0),FALSE))</f>
        <v/>
      </c>
      <c r="F318" t="str">
        <f>IF(ISERROR(1/VLOOKUP($B318,Kraftvärmeprod!$B$1:$AV$480,MATCH("Producerad elenergi i kraftvärmeverk (GWh)",Kraftvärmeprod!$B$1:$AV$1,0),FALSE)),"",VLOOKUP($B318,Kraftvärmeprod!$B$1:$AV$480,MATCH("Producerad elenergi i kraftvärmeverk (GWh)",Kraftvärmeprod!$B$1:$AV$1,0),FALSE))</f>
        <v/>
      </c>
      <c r="G318" t="str">
        <f>IF(ISERROR(1/VLOOKUP($B318,Miljö!$B$1:$T$480,MATCH("Såld mängd produktionsspecifik fjärrvärme (GWh)",Miljö!$B$1:$T$1,0),FALSE)),"",VLOOKUP($B318,Miljö!$B$1:$T$480,MATCH("Såld mängd produktionsspecifik fjärrvärme (GWh)",Miljö!$B$1:$T$1,0),FALSE))</f>
        <v/>
      </c>
      <c r="J318" t="str">
        <f t="shared" si="4"/>
        <v>Solör Bioenergi Fjärrvärme AB (ej medlem)</v>
      </c>
    </row>
    <row r="319" spans="1:10" x14ac:dyDescent="0.25">
      <c r="A319" s="2" t="s">
        <v>474</v>
      </c>
      <c r="B319" s="2" t="s">
        <v>17</v>
      </c>
      <c r="D319" t="str">
        <f>IF(ISERROR(1/VLOOKUP($B319,Kraftvärmeprod!$B$1:$D$480,MATCH("Total värmeproduktion i kraftvärmeverk i kombinerad drift (GWh)",Kraftvärmeprod!$B$1:$AV$1,0),FALSE)),"Ej kraftvärme","Alternativproduktionsmetoden")</f>
        <v>Ej kraftvärme</v>
      </c>
      <c r="E319" s="269" t="str">
        <f>IF(ISERROR(1/VLOOKUP($B319,Kraftvärmeprod!$B$1:$BD$480,MATCH("Total värmeproduktion i kraftvärmeverk i kombinerad drift (GWh)",Kraftvärmeprod!$B$1:$AV$1,0),FALSE)),"",VLOOKUP($B319,'Slutlig allokering kvv'!$B$1:$BB$480,MATCH(E$1,'Slutlig allokering kvv'!$B$1:$AT$1,0),FALSE))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Solör Bioenergi Fjärrvärme AB (ej medlem)</v>
      </c>
    </row>
    <row r="320" spans="1:10" x14ac:dyDescent="0.25">
      <c r="A320" s="2" t="s">
        <v>474</v>
      </c>
      <c r="B320" s="2" t="s">
        <v>18</v>
      </c>
      <c r="D320" t="str">
        <f>IF(ISERROR(1/VLOOKUP($B320,Kraftvärmeprod!$B$1:$D$480,MATCH("Total värmeproduktion i kraftvärmeverk i kombinerad drift (GWh)",Kraftvärmeprod!$B$1:$AV$1,0),FALSE)),"Ej kraftvärme","Alternativproduktionsmetoden")</f>
        <v>Ej kraftvärme</v>
      </c>
      <c r="E320" s="269" t="str">
        <f>IF(ISERROR(1/VLOOKUP($B320,Kraftvärmeprod!$B$1:$BD$480,MATCH("Total värmeproduktion i kraftvärmeverk i kombinerad drift (GWh)",Kraftvärmeprod!$B$1:$AV$1,0),FALSE)),"",VLOOKUP($B320,'Slutlig allokering kvv'!$B$1:$BB$480,MATCH(E$1,'Slutlig allokering kvv'!$B$1:$AT$1,0),FALSE))</f>
        <v/>
      </c>
      <c r="F320" t="str">
        <f>IF(ISERROR(1/VLOOKUP($B320,Kraftvärmeprod!$B$1:$AV$480,MATCH("Producerad elenergi i kraftvärmeverk (GWh)",Kraftvärmeprod!$B$1:$AV$1,0),FALSE)),"",VLOOKUP($B320,Kraftvärmeprod!$B$1:$AV$480,MATCH("Producerad elenergi i kraftvärmeverk (GWh)",Kraftvärmeprod!$B$1:$AV$1,0),FALSE))</f>
        <v/>
      </c>
      <c r="G320" t="str">
        <f>IF(ISERROR(1/VLOOKUP($B320,Miljö!$B$1:$T$480,MATCH("Såld mängd produktionsspecifik fjärrvärme (GWh)",Miljö!$B$1:$T$1,0),FALSE)),"",VLOOKUP($B320,Miljö!$B$1:$T$480,MATCH("Såld mängd produktionsspecifik fjärrvärme (GWh)",Miljö!$B$1:$T$1,0),FALSE))</f>
        <v/>
      </c>
      <c r="J320" t="str">
        <f t="shared" si="4"/>
        <v>Solör Bioenergi Fjärrvärme AB (ej medlem)</v>
      </c>
    </row>
    <row r="321" spans="1:10" x14ac:dyDescent="0.25">
      <c r="A321" s="2" t="s">
        <v>474</v>
      </c>
      <c r="B321" s="2" t="s">
        <v>19</v>
      </c>
      <c r="D321" t="str">
        <f>IF(ISERROR(1/VLOOKUP($B321,Kraftvärmeprod!$B$1:$D$480,MATCH("Total värmeproduktion i kraftvärmeverk i kombinerad drift (GWh)",Kraftvärmeprod!$B$1:$AV$1,0),FALSE)),"Ej kraftvärme","Alternativproduktionsmetoden")</f>
        <v>Ej kraftvärme</v>
      </c>
      <c r="E321" s="269" t="str">
        <f>IF(ISERROR(1/VLOOKUP($B321,Kraftvärmeprod!$B$1:$BD$480,MATCH("Total värmeproduktion i kraftvärmeverk i kombinerad drift (GWh)",Kraftvärmeprod!$B$1:$AV$1,0),FALSE)),"",VLOOKUP($B321,'Slutlig allokering kvv'!$B$1:$BB$480,MATCH(E$1,'Slutlig allokering kvv'!$B$1:$AT$1,0),FALSE))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Solör Bioenergi Fjärrvärme AB (ej medlem)</v>
      </c>
    </row>
    <row r="322" spans="1:10" x14ac:dyDescent="0.25">
      <c r="A322" s="2" t="s">
        <v>477</v>
      </c>
      <c r="B322" s="2" t="s">
        <v>478</v>
      </c>
      <c r="D322" t="str">
        <f>IF(ISERROR(1/VLOOKUP($B322,Kraftvärmeprod!$B$1:$D$480,MATCH("Total värmeproduktion i kraftvärmeverk i kombinerad drift (GWh)",Kraftvärmeprod!$B$1:$AV$1,0),FALSE)),"Ej kraftvärme","Alternativproduktionsmetoden")</f>
        <v>Ej kraftvärme</v>
      </c>
      <c r="E322" s="269" t="str">
        <f>IF(ISERROR(1/VLOOKUP($B322,Kraftvärmeprod!$B$1:$BD$480,MATCH("Total värmeproduktion i kraftvärmeverk i kombinerad drift (GWh)",Kraftvärmeprod!$B$1:$AV$1,0),FALSE)),"",VLOOKUP($B322,'Slutlig allokering kvv'!$B$1:$BB$480,MATCH(E$1,'Slutlig allokering kvv'!$B$1:$AT$1,0),FALSE))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Solör Bioenergi Svenljunga AB</v>
      </c>
    </row>
    <row r="323" spans="1:10" x14ac:dyDescent="0.25">
      <c r="A323" s="2" t="s">
        <v>479</v>
      </c>
      <c r="B323" s="2" t="s">
        <v>480</v>
      </c>
      <c r="D323" t="str">
        <f>IF(ISERROR(1/VLOOKUP($B323,Kraftvärmeprod!$B$1:$D$480,MATCH("Total värmeproduktion i kraftvärmeverk i kombinerad drift (GWh)",Kraftvärmeprod!$B$1:$AV$1,0),FALSE)),"Ej kraftvärme","Alternativproduktionsmetoden")</f>
        <v>Ej kraftvärme</v>
      </c>
      <c r="E323" s="269" t="str">
        <f>IF(ISERROR(1/VLOOKUP($B323,Kraftvärmeprod!$B$1:$BD$480,MATCH("Total värmeproduktion i kraftvärmeverk i kombinerad drift (GWh)",Kraftvärmeprod!$B$1:$AV$1,0),FALSE)),"",VLOOKUP($B323,'Slutlig allokering kvv'!$B$1:$BB$480,MATCH(E$1,'Slutlig allokering kvv'!$B$1:$AT$1,0),FALSE))</f>
        <v/>
      </c>
      <c r="F323" t="str">
        <f>IF(ISERROR(1/VLOOKUP($B323,Kraftvärmeprod!$B$1:$AV$480,MATCH("Producerad elenergi i kraftvärmeverk (GWh)",Kraftvärmeprod!$B$1:$AV$1,0),FALSE)),"",VLOOKUP($B323,Kraftvärmeprod!$B$1:$AV$480,MATCH("Producerad elenergi i kraftvärmeverk (GWh)",Kraftvärmeprod!$B$1:$AV$1,0),FALSE))</f>
        <v/>
      </c>
      <c r="G323" t="str">
        <f>IF(ISERROR(1/VLOOKUP($B323,Miljö!$B$1:$T$480,MATCH("Såld mängd produktionsspecifik fjärrvärme (GWh)",Miljö!$B$1:$T$1,0),FALSE)),"",VLOOKUP($B323,Miljö!$B$1:$T$480,MATCH("Såld mängd produktionsspecifik fjärrvärme (GWh)",Miljö!$B$1:$T$1,0),FALSE))</f>
        <v/>
      </c>
      <c r="J323" t="str">
        <f t="shared" ref="J323:J386" si="5">A323</f>
        <v xml:space="preserve">Sorsele Värmeverk AB </v>
      </c>
    </row>
    <row r="324" spans="1:10" x14ac:dyDescent="0.25">
      <c r="A324" s="2" t="s">
        <v>481</v>
      </c>
      <c r="B324" s="2" t="s">
        <v>482</v>
      </c>
      <c r="D324" t="str">
        <f>IF(ISERROR(1/VLOOKUP($B324,Kraftvärmeprod!$B$1:$D$480,MATCH("Total värmeproduktion i kraftvärmeverk i kombinerad drift (GWh)",Kraftvärmeprod!$B$1:$AV$1,0),FALSE)),"Ej kraftvärme","Alternativproduktionsmetoden")</f>
        <v>Ej kraftvärme</v>
      </c>
      <c r="E324" s="269" t="str">
        <f>IF(ISERROR(1/VLOOKUP($B324,Kraftvärmeprod!$B$1:$BD$480,MATCH("Total värmeproduktion i kraftvärmeverk i kombinerad drift (GWh)",Kraftvärmeprod!$B$1:$AV$1,0),FALSE)),"",VLOOKUP($B324,'Slutlig allokering kvv'!$B$1:$BB$480,MATCH(E$1,'Slutlig allokering kvv'!$B$1:$AT$1,0),FALSE))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Statkraft Värme AB</v>
      </c>
    </row>
    <row r="325" spans="1:10" x14ac:dyDescent="0.25">
      <c r="A325" s="2" t="s">
        <v>481</v>
      </c>
      <c r="B325" s="2" t="s">
        <v>483</v>
      </c>
      <c r="D325" t="str">
        <f>IF(ISERROR(1/VLOOKUP($B325,Kraftvärmeprod!$B$1:$D$480,MATCH("Total värmeproduktion i kraftvärmeverk i kombinerad drift (GWh)",Kraftvärmeprod!$B$1:$AV$1,0),FALSE)),"Ej kraftvärme","Alternativproduktionsmetoden")</f>
        <v>Ej kraftvärme</v>
      </c>
      <c r="E325" s="269" t="str">
        <f>IF(ISERROR(1/VLOOKUP($B325,Kraftvärmeprod!$B$1:$BD$480,MATCH("Total värmeproduktion i kraftvärmeverk i kombinerad drift (GWh)",Kraftvärmeprod!$B$1:$AV$1,0),FALSE)),"",VLOOKUP($B325,'Slutlig allokering kvv'!$B$1:$BB$480,MATCH(E$1,'Slutlig allokering kvv'!$B$1:$AT$1,0),FALSE))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Statkraft Värme AB</v>
      </c>
    </row>
    <row r="326" spans="1:10" x14ac:dyDescent="0.25">
      <c r="A326" s="2" t="s">
        <v>481</v>
      </c>
      <c r="B326" s="2" t="s">
        <v>484</v>
      </c>
      <c r="D326" t="str">
        <f>IF(ISERROR(1/VLOOKUP($B326,Kraftvärmeprod!$B$1:$D$480,MATCH("Total värmeproduktion i kraftvärmeverk i kombinerad drift (GWh)",Kraftvärmeprod!$B$1:$AV$1,0),FALSE)),"Ej kraftvärme","Alternativproduktionsmetoden")</f>
        <v>Ej kraftvärme</v>
      </c>
      <c r="E326" s="269" t="str">
        <f>IF(ISERROR(1/VLOOKUP($B326,Kraftvärmeprod!$B$1:$BD$480,MATCH("Total värmeproduktion i kraftvärmeverk i kombinerad drift (GWh)",Kraftvärmeprod!$B$1:$AV$1,0),FALSE)),"",VLOOKUP($B326,'Slutlig allokering kvv'!$B$1:$BB$480,MATCH(E$1,'Slutlig allokering kvv'!$B$1:$AT$1,0),FALSE))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Statkraft Värme AB</v>
      </c>
    </row>
    <row r="327" spans="1:10" x14ac:dyDescent="0.25">
      <c r="A327" s="2" t="s">
        <v>481</v>
      </c>
      <c r="B327" s="2" t="s">
        <v>485</v>
      </c>
      <c r="D327" t="str">
        <f>IF(ISERROR(1/VLOOKUP($B327,Kraftvärmeprod!$B$1:$D$480,MATCH("Total värmeproduktion i kraftvärmeverk i kombinerad drift (GWh)",Kraftvärmeprod!$B$1:$AV$1,0),FALSE)),"Ej kraftvärme","Alternativproduktionsmetoden")</f>
        <v>Ej kraftvärme</v>
      </c>
      <c r="E327" s="269" t="str">
        <f>IF(ISERROR(1/VLOOKUP($B327,Kraftvärmeprod!$B$1:$BD$480,MATCH("Total värmeproduktion i kraftvärmeverk i kombinerad drift (GWh)",Kraftvärmeprod!$B$1:$AV$1,0),FALSE)),"",VLOOKUP($B327,'Slutlig allokering kvv'!$B$1:$BB$480,MATCH(E$1,'Slutlig allokering kvv'!$B$1:$AT$1,0),FALSE))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Statkraft Värme AB</v>
      </c>
    </row>
    <row r="328" spans="1:10" x14ac:dyDescent="0.25">
      <c r="A328" s="2" t="s">
        <v>486</v>
      </c>
      <c r="B328" s="2" t="s">
        <v>487</v>
      </c>
      <c r="D328" t="str">
        <f>IF(ISERROR(1/VLOOKUP($B328,Kraftvärmeprod!$B$1:$D$480,MATCH("Total värmeproduktion i kraftvärmeverk i kombinerad drift (GWh)",Kraftvärmeprod!$B$1:$AV$1,0),FALSE)),"Ej kraftvärme","Alternativproduktionsmetoden")</f>
        <v>Ej kraftvärme</v>
      </c>
      <c r="E328" s="269" t="str">
        <f>IF(ISERROR(1/VLOOKUP($B328,Kraftvärmeprod!$B$1:$BD$480,MATCH("Total värmeproduktion i kraftvärmeverk i kombinerad drift (GWh)",Kraftvärmeprod!$B$1:$AV$1,0),FALSE)),"",VLOOKUP($B328,'Slutlig allokering kvv'!$B$1:$BB$480,MATCH(E$1,'Slutlig allokering kvv'!$B$1:$AT$1,0),FALSE))</f>
        <v/>
      </c>
      <c r="F328" t="str">
        <f>IF(ISERROR(1/VLOOKUP($B328,Kraftvärmeprod!$B$1:$AV$480,MATCH("Producerad elenergi i kraftvärmeverk (GWh)",Kraftvärmeprod!$B$1:$AV$1,0),FALSE)),"",VLOOKUP($B328,Kraftvärmeprod!$B$1:$AV$480,MATCH("Producerad elenergi i kraftvärmeverk (GWh)",Kraftvärmeprod!$B$1:$AV$1,0),FALSE))</f>
        <v/>
      </c>
      <c r="G328" t="str">
        <f>IF(ISERROR(1/VLOOKUP($B328,Miljö!$B$1:$T$480,MATCH("Såld mängd produktionsspecifik fjärrvärme (GWh)",Miljö!$B$1:$T$1,0),FALSE)),"",VLOOKUP($B328,Miljö!$B$1:$T$480,MATCH("Såld mängd produktionsspecifik fjärrvärme (GWh)",Miljö!$B$1:$T$1,0),FALSE))</f>
        <v/>
      </c>
      <c r="J328" t="str">
        <f t="shared" si="5"/>
        <v>Stenungsunds Energi &amp; Miljö AB</v>
      </c>
    </row>
    <row r="329" spans="1:10" x14ac:dyDescent="0.25">
      <c r="A329" s="2" t="s">
        <v>486</v>
      </c>
      <c r="B329" s="2" t="s">
        <v>488</v>
      </c>
      <c r="D329" t="str">
        <f>IF(ISERROR(1/VLOOKUP($B329,Kraftvärmeprod!$B$1:$D$480,MATCH("Total värmeproduktion i kraftvärmeverk i kombinerad drift (GWh)",Kraftvärmeprod!$B$1:$AV$1,0),FALSE)),"Ej kraftvärme","Alternativproduktionsmetoden")</f>
        <v>Ej kraftvärme</v>
      </c>
      <c r="E329" s="269" t="str">
        <f>IF(ISERROR(1/VLOOKUP($B329,Kraftvärmeprod!$B$1:$BD$480,MATCH("Total värmeproduktion i kraftvärmeverk i kombinerad drift (GWh)",Kraftvärmeprod!$B$1:$AV$1,0),FALSE)),"",VLOOKUP($B329,'Slutlig allokering kvv'!$B$1:$BB$480,MATCH(E$1,'Slutlig allokering kvv'!$B$1:$AT$1,0),FALSE))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Stenungsunds Energi &amp; Miljö AB</v>
      </c>
    </row>
    <row r="330" spans="1:10" x14ac:dyDescent="0.25">
      <c r="A330" s="2" t="s">
        <v>489</v>
      </c>
      <c r="B330" s="2" t="s">
        <v>490</v>
      </c>
      <c r="D330" t="str">
        <f>IF(ISERROR(1/VLOOKUP($B330,Kraftvärmeprod!$B$1:$D$480,MATCH("Total värmeproduktion i kraftvärmeverk i kombinerad drift (GWh)",Kraftvärmeprod!$B$1:$AV$1,0),FALSE)),"Ej kraftvärme","Alternativproduktionsmetoden")</f>
        <v>Alternativproduktionsmetoden</v>
      </c>
      <c r="E330" s="269">
        <f>IF(ISERROR(1/VLOOKUP($B330,Kraftvärmeprod!$B$1:$BD$480,MATCH("Total värmeproduktion i kraftvärmeverk i kombinerad drift (GWh)",Kraftvärmeprod!$B$1:$AV$1,0),FALSE)),"",VLOOKUP($B330,'Slutlig allokering kvv'!$B$1:$BB$480,MATCH(E$1,'Slutlig allokering kvv'!$B$1:$AT$1,0),FALSE))</f>
        <v>0.70171485224766594</v>
      </c>
      <c r="F330">
        <f>IF(ISERROR(1/VLOOKUP($B330,Kraftvärmeprod!$B$1:$AV$480,MATCH("Producerad elenergi i kraftvärmeverk (GWh)",Kraftvärmeprod!$B$1:$AV$1,0),FALSE)),"",VLOOKUP($B330,Kraftvärmeprod!$B$1:$AV$480,MATCH("Producerad elenergi i kraftvärmeverk (GWh)",Kraftvärmeprod!$B$1:$AV$1,0),FALSE))</f>
        <v>21.594999999999999</v>
      </c>
      <c r="G330" t="str">
        <f>IF(ISERROR(1/VLOOKUP($B330,Miljö!$B$1:$T$480,MATCH("Såld mängd produktionsspecifik fjärrvärme (GWh)",Miljö!$B$1:$T$1,0),FALSE)),"",VLOOKUP($B330,Miljö!$B$1:$T$480,MATCH("Såld mängd produktionsspecifik fjärrvärme (GWh)",Miljö!$B$1:$T$1,0),FALSE))</f>
        <v/>
      </c>
      <c r="J330" t="str">
        <f t="shared" si="5"/>
        <v>Strängnäs Energi AB, SEVAB</v>
      </c>
    </row>
    <row r="331" spans="1:10" x14ac:dyDescent="0.25">
      <c r="A331" s="2" t="s">
        <v>491</v>
      </c>
      <c r="B331" s="2" t="s">
        <v>492</v>
      </c>
      <c r="D331" t="str">
        <f>IF(ISERROR(1/VLOOKUP($B331,Kraftvärmeprod!$B$1:$D$480,MATCH("Total värmeproduktion i kraftvärmeverk i kombinerad drift (GWh)",Kraftvärmeprod!$B$1:$AV$1,0),FALSE)),"Ej kraftvärme","Alternativproduktionsmetoden")</f>
        <v>Ej kraftvärme</v>
      </c>
      <c r="E331" s="269" t="str">
        <f>IF(ISERROR(1/VLOOKUP($B331,Kraftvärmeprod!$B$1:$BD$480,MATCH("Total värmeproduktion i kraftvärmeverk i kombinerad drift (GWh)",Kraftvärmeprod!$B$1:$AV$1,0),FALSE)),"",VLOOKUP($B331,'Slutlig allokering kvv'!$B$1:$BB$480,MATCH(E$1,'Slutlig allokering kvv'!$B$1:$AT$1,0),FALSE))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Strömstads Kommun</v>
      </c>
    </row>
    <row r="332" spans="1:10" x14ac:dyDescent="0.25">
      <c r="A332" s="2" t="s">
        <v>493</v>
      </c>
      <c r="B332" s="2" t="s">
        <v>494</v>
      </c>
      <c r="D332" t="str">
        <f>IF(ISERROR(1/VLOOKUP($B332,Kraftvärmeprod!$B$1:$D$480,MATCH("Total värmeproduktion i kraftvärmeverk i kombinerad drift (GWh)",Kraftvärmeprod!$B$1:$AV$1,0),FALSE)),"Ej kraftvärme","Alternativproduktionsmetoden")</f>
        <v>Ej kraftvärme</v>
      </c>
      <c r="E332" s="269" t="str">
        <f>IF(ISERROR(1/VLOOKUP($B332,Kraftvärmeprod!$B$1:$BD$480,MATCH("Total värmeproduktion i kraftvärmeverk i kombinerad drift (GWh)",Kraftvärmeprod!$B$1:$AV$1,0),FALSE)),"",VLOOKUP($B332,'Slutlig allokering kvv'!$B$1:$BB$480,MATCH(E$1,'Slutlig allokering kvv'!$B$1:$AT$1,0),FALSE))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Sundsvall Energi AB</v>
      </c>
    </row>
    <row r="333" spans="1:10" x14ac:dyDescent="0.25">
      <c r="A333" s="2" t="s">
        <v>493</v>
      </c>
      <c r="B333" s="2" t="s">
        <v>495</v>
      </c>
      <c r="D333" t="str">
        <f>IF(ISERROR(1/VLOOKUP($B333,Kraftvärmeprod!$B$1:$D$480,MATCH("Total värmeproduktion i kraftvärmeverk i kombinerad drift (GWh)",Kraftvärmeprod!$B$1:$AV$1,0),FALSE)),"Ej kraftvärme","Alternativproduktionsmetoden")</f>
        <v>Ej kraftvärme</v>
      </c>
      <c r="E333" s="269" t="str">
        <f>IF(ISERROR(1/VLOOKUP($B333,Kraftvärmeprod!$B$1:$BD$480,MATCH("Total värmeproduktion i kraftvärmeverk i kombinerad drift (GWh)",Kraftvärmeprod!$B$1:$AV$1,0),FALSE)),"",VLOOKUP($B333,'Slutlig allokering kvv'!$B$1:$BB$480,MATCH(E$1,'Slutlig allokering kvv'!$B$1:$AT$1,0),FALSE))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Sundsvall Energi AB</v>
      </c>
    </row>
    <row r="334" spans="1:10" x14ac:dyDescent="0.25">
      <c r="A334" s="2" t="s">
        <v>493</v>
      </c>
      <c r="B334" s="2" t="s">
        <v>496</v>
      </c>
      <c r="D334" t="str">
        <f>IF(ISERROR(1/VLOOKUP($B334,Kraftvärmeprod!$B$1:$D$480,MATCH("Total värmeproduktion i kraftvärmeverk i kombinerad drift (GWh)",Kraftvärmeprod!$B$1:$AV$1,0),FALSE)),"Ej kraftvärme","Alternativproduktionsmetoden")</f>
        <v>Alternativproduktionsmetoden</v>
      </c>
      <c r="E334" s="269">
        <f>IF(ISERROR(1/VLOOKUP($B334,Kraftvärmeprod!$B$1:$BD$480,MATCH("Total värmeproduktion i kraftvärmeverk i kombinerad drift (GWh)",Kraftvärmeprod!$B$1:$AV$1,0),FALSE)),"",VLOOKUP($B334,'Slutlig allokering kvv'!$B$1:$BB$480,MATCH(E$1,'Slutlig allokering kvv'!$B$1:$AT$1,0),FALSE))</f>
        <v>0.55113221535745816</v>
      </c>
      <c r="F334">
        <f>IF(ISERROR(1/VLOOKUP($B334,Kraftvärmeprod!$B$1:$AV$480,MATCH("Producerad elenergi i kraftvärmeverk (GWh)",Kraftvärmeprod!$B$1:$AV$1,0),FALSE)),"",VLOOKUP($B334,Kraftvärmeprod!$B$1:$AV$480,MATCH("Producerad elenergi i kraftvärmeverk (GWh)",Kraftvärmeprod!$B$1:$AV$1,0),FALSE))</f>
        <v>41.5</v>
      </c>
      <c r="G334">
        <f>IF(ISERROR(1/VLOOKUP($B334,Miljö!$B$1:$T$480,MATCH("Såld mängd produktionsspecifik fjärrvärme (GWh)",Miljö!$B$1:$T$1,0),FALSE)),"",VLOOKUP($B334,Miljö!$B$1:$T$480,MATCH("Såld mängd produktionsspecifik fjärrvärme (GWh)",Miljö!$B$1:$T$1,0),FALSE))</f>
        <v>21.07</v>
      </c>
      <c r="J334" t="str">
        <f t="shared" si="5"/>
        <v>Sundsvall Energi AB</v>
      </c>
    </row>
    <row r="335" spans="1:10" x14ac:dyDescent="0.25">
      <c r="A335" s="2" t="s">
        <v>493</v>
      </c>
      <c r="B335" s="2" t="s">
        <v>497</v>
      </c>
      <c r="D335" t="str">
        <f>IF(ISERROR(1/VLOOKUP($B335,Kraftvärmeprod!$B$1:$D$480,MATCH("Total värmeproduktion i kraftvärmeverk i kombinerad drift (GWh)",Kraftvärmeprod!$B$1:$AV$1,0),FALSE)),"Ej kraftvärme","Alternativproduktionsmetoden")</f>
        <v>Alternativproduktionsmetoden</v>
      </c>
      <c r="E335" s="269">
        <f>IF(ISERROR(1/VLOOKUP($B335,Kraftvärmeprod!$B$1:$BD$480,MATCH("Total värmeproduktion i kraftvärmeverk i kombinerad drift (GWh)",Kraftvärmeprod!$B$1:$AV$1,0),FALSE)),"",VLOOKUP($B335,'Slutlig allokering kvv'!$B$1:$BB$480,MATCH(E$1,'Slutlig allokering kvv'!$B$1:$AT$1,0),FALSE))</f>
        <v>0.55154353881867435</v>
      </c>
      <c r="F335">
        <f>IF(ISERROR(1/VLOOKUP($B335,Kraftvärmeprod!$B$1:$AV$480,MATCH("Producerad elenergi i kraftvärmeverk (GWh)",Kraftvärmeprod!$B$1:$AV$1,0),FALSE)),"",VLOOKUP($B335,Kraftvärmeprod!$B$1:$AV$480,MATCH("Producerad elenergi i kraftvärmeverk (GWh)",Kraftvärmeprod!$B$1:$AV$1,0),FALSE))</f>
        <v>0.90500000000000003</v>
      </c>
      <c r="G335" t="str">
        <f>IF(ISERROR(1/VLOOKUP($B335,Miljö!$B$1:$T$480,MATCH("Såld mängd produktionsspecifik fjärrvärme (GWh)",Miljö!$B$1:$T$1,0),FALSE)),"",VLOOKUP($B335,Miljö!$B$1:$T$480,MATCH("Såld mängd produktionsspecifik fjärrvärme (GWh)",Miljö!$B$1:$T$1,0),FALSE))</f>
        <v/>
      </c>
      <c r="J335" t="str">
        <f t="shared" si="5"/>
        <v>Sundsvall Energi AB</v>
      </c>
    </row>
    <row r="336" spans="1:10" x14ac:dyDescent="0.25">
      <c r="A336" s="2" t="s">
        <v>493</v>
      </c>
      <c r="B336" s="2" t="s">
        <v>498</v>
      </c>
      <c r="D336" t="str">
        <f>IF(ISERROR(1/VLOOKUP($B336,Kraftvärmeprod!$B$1:$D$480,MATCH("Total värmeproduktion i kraftvärmeverk i kombinerad drift (GWh)",Kraftvärmeprod!$B$1:$AV$1,0),FALSE)),"Ej kraftvärme","Alternativproduktionsmetoden")</f>
        <v>Ej kraftvärme</v>
      </c>
      <c r="E336" s="269" t="str">
        <f>IF(ISERROR(1/VLOOKUP($B336,Kraftvärmeprod!$B$1:$BD$480,MATCH("Total värmeproduktion i kraftvärmeverk i kombinerad drift (GWh)",Kraftvärmeprod!$B$1:$AV$1,0),FALSE)),"",VLOOKUP($B336,'Slutlig allokering kvv'!$B$1:$BB$480,MATCH(E$1,'Slutlig allokering kvv'!$B$1:$AT$1,0),FALSE))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Sundsvall Energi AB</v>
      </c>
    </row>
    <row r="337" spans="1:10" x14ac:dyDescent="0.25">
      <c r="A337" s="2" t="s">
        <v>504</v>
      </c>
      <c r="B337" s="2" t="s">
        <v>505</v>
      </c>
      <c r="D337" t="str">
        <f>IF(ISERROR(1/VLOOKUP($B337,Kraftvärmeprod!$B$1:$D$480,MATCH("Total värmeproduktion i kraftvärmeverk i kombinerad drift (GWh)",Kraftvärmeprod!$B$1:$AV$1,0),FALSE)),"Ej kraftvärme","Alternativproduktionsmetoden")</f>
        <v>Alternativproduktionsmetoden</v>
      </c>
      <c r="E337" s="269">
        <f>IF(ISERROR(1/VLOOKUP($B337,Kraftvärmeprod!$B$1:$BD$480,MATCH("Total värmeproduktion i kraftvärmeverk i kombinerad drift (GWh)",Kraftvärmeprod!$B$1:$AV$1,0),FALSE)),"",VLOOKUP($B337,'Slutlig allokering kvv'!$B$1:$BB$480,MATCH(E$1,'Slutlig allokering kvv'!$B$1:$AT$1,0),FALSE))</f>
        <v>0.58347690509253214</v>
      </c>
      <c r="F337">
        <f>IF(ISERROR(1/VLOOKUP($B337,Kraftvärmeprod!$B$1:$AV$480,MATCH("Producerad elenergi i kraftvärmeverk (GWh)",Kraftvärmeprod!$B$1:$AV$1,0),FALSE)),"",VLOOKUP($B337,Kraftvärmeprod!$B$1:$AV$480,MATCH("Producerad elenergi i kraftvärmeverk (GWh)",Kraftvärmeprod!$B$1:$AV$1,0),FALSE))</f>
        <v>66.152000000000001</v>
      </c>
      <c r="G337" t="str">
        <f>IF(ISERROR(1/VLOOKUP($B337,Miljö!$B$1:$T$480,MATCH("Såld mängd produktionsspecifik fjärrvärme (GWh)",Miljö!$B$1:$T$1,0),FALSE)),"",VLOOKUP($B337,Miljö!$B$1:$T$480,MATCH("Såld mängd produktionsspecifik fjärrvärme (GWh)",Miljö!$B$1:$T$1,0),FALSE))</f>
        <v/>
      </c>
      <c r="J337" t="str">
        <f t="shared" si="5"/>
        <v>Svensk Fjärrvärme</v>
      </c>
    </row>
    <row r="338" spans="1:10" x14ac:dyDescent="0.25">
      <c r="A338" s="317" t="s">
        <v>1400</v>
      </c>
      <c r="B338" s="2" t="s">
        <v>506</v>
      </c>
      <c r="D338" t="str">
        <f>IF(ISERROR(1/VLOOKUP($B338,Kraftvärmeprod!$B$1:$D$480,MATCH("Total värmeproduktion i kraftvärmeverk i kombinerad drift (GWh)",Kraftvärmeprod!$B$1:$AV$1,0),FALSE)),"Ej kraftvärme","Alternativproduktionsmetoden")</f>
        <v>Ej kraftvärme</v>
      </c>
      <c r="E338" s="269" t="str">
        <f>IF(ISERROR(1/VLOOKUP($B338,Kraftvärmeprod!$B$1:$BD$480,MATCH("Total värmeproduktion i kraftvärmeverk i kombinerad drift (GWh)",Kraftvärmeprod!$B$1:$AV$1,0),FALSE)),"",VLOOKUP($B338,'Slutlig allokering kvv'!$B$1:$BB$480,MATCH(E$1,'Slutlig allokering kvv'!$B$1:$AT$1,0),FALSE))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Njudung Energi Sävsjö AB</v>
      </c>
    </row>
    <row r="339" spans="1:10" x14ac:dyDescent="0.25">
      <c r="A339" s="317" t="s">
        <v>1400</v>
      </c>
      <c r="B339" s="2" t="s">
        <v>507</v>
      </c>
      <c r="D339" t="str">
        <f>IF(ISERROR(1/VLOOKUP($B339,Kraftvärmeprod!$B$1:$D$480,MATCH("Total värmeproduktion i kraftvärmeverk i kombinerad drift (GWh)",Kraftvärmeprod!$B$1:$AV$1,0),FALSE)),"Ej kraftvärme","Alternativproduktionsmetoden")</f>
        <v>Ej kraftvärme</v>
      </c>
      <c r="E339" s="269" t="str">
        <f>IF(ISERROR(1/VLOOKUP($B339,Kraftvärmeprod!$B$1:$BD$480,MATCH("Total värmeproduktion i kraftvärmeverk i kombinerad drift (GWh)",Kraftvärmeprod!$B$1:$AV$1,0),FALSE)),"",VLOOKUP($B339,'Slutlig allokering kvv'!$B$1:$BB$480,MATCH(E$1,'Slutlig allokering kvv'!$B$1:$AT$1,0),FALSE))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Njudung Energi Sävsjö AB</v>
      </c>
    </row>
    <row r="340" spans="1:10" x14ac:dyDescent="0.25">
      <c r="A340" s="2" t="s">
        <v>508</v>
      </c>
      <c r="B340" s="2" t="s">
        <v>509</v>
      </c>
      <c r="D340" t="str">
        <f>IF(ISERROR(1/VLOOKUP($B340,Kraftvärmeprod!$B$1:$D$480,MATCH("Total värmeproduktion i kraftvärmeverk i kombinerad drift (GWh)",Kraftvärmeprod!$B$1:$AV$1,0),FALSE)),"Ej kraftvärme","Alternativproduktionsmetoden")</f>
        <v>Ej kraftvärme</v>
      </c>
      <c r="E340" s="269" t="str">
        <f>IF(ISERROR(1/VLOOKUP($B340,Kraftvärmeprod!$B$1:$BD$480,MATCH("Total värmeproduktion i kraftvärmeverk i kombinerad drift (GWh)",Kraftvärmeprod!$B$1:$AV$1,0),FALSE)),"",VLOOKUP($B340,'Slutlig allokering kvv'!$B$1:$BB$480,MATCH(E$1,'Slutlig allokering kvv'!$B$1:$AT$1,0),FALSE))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Söderenergi AB</v>
      </c>
    </row>
    <row r="341" spans="1:10" x14ac:dyDescent="0.25">
      <c r="A341" s="2" t="s">
        <v>510</v>
      </c>
      <c r="B341" s="2" t="s">
        <v>511</v>
      </c>
      <c r="D341" t="str">
        <f>IF(ISERROR(1/VLOOKUP($B341,Kraftvärmeprod!$B$1:$D$480,MATCH("Total värmeproduktion i kraftvärmeverk i kombinerad drift (GWh)",Kraftvärmeprod!$B$1:$AV$1,0),FALSE)),"Ej kraftvärme","Alternativproduktionsmetoden")</f>
        <v>Ej kraftvärme</v>
      </c>
      <c r="E341" s="269" t="str">
        <f>IF(ISERROR(1/VLOOKUP($B341,Kraftvärmeprod!$B$1:$BD$480,MATCH("Total värmeproduktion i kraftvärmeverk i kombinerad drift (GWh)",Kraftvärmeprod!$B$1:$AV$1,0),FALSE)),"",VLOOKUP($B341,'Slutlig allokering kvv'!$B$1:$BB$480,MATCH(E$1,'Slutlig allokering kvv'!$B$1:$AT$1,0),FALSE))</f>
        <v/>
      </c>
      <c r="F341" t="str">
        <f>IF(ISERROR(1/VLOOKUP($B341,Kraftvärmeprod!$B$1:$AV$480,MATCH("Producerad elenergi i kraftvärmeverk (GWh)",Kraftvärmeprod!$B$1:$AV$1,0),FALSE)),"",VLOOKUP($B341,Kraftvärmeprod!$B$1:$AV$480,MATCH("Producerad elenergi i kraftvärmeverk (GWh)",Kraftvärmeprod!$B$1:$AV$1,0),FALSE))</f>
        <v/>
      </c>
      <c r="G341" t="str">
        <f>IF(ISERROR(1/VLOOKUP($B341,Miljö!$B$1:$T$480,MATCH("Såld mängd produktionsspecifik fjärrvärme (GWh)",Miljö!$B$1:$T$1,0),FALSE)),"",VLOOKUP($B341,Miljö!$B$1:$T$480,MATCH("Såld mängd produktionsspecifik fjärrvärme (GWh)",Miljö!$B$1:$T$1,0),FALSE))</f>
        <v/>
      </c>
      <c r="J341" t="str">
        <f t="shared" si="5"/>
        <v>Söderhamn Nära AB</v>
      </c>
    </row>
    <row r="342" spans="1:10" x14ac:dyDescent="0.25">
      <c r="A342" s="2" t="s">
        <v>510</v>
      </c>
      <c r="B342" s="2" t="s">
        <v>512</v>
      </c>
      <c r="D342" t="str">
        <f>IF(ISERROR(1/VLOOKUP($B342,Kraftvärmeprod!$B$1:$D$480,MATCH("Total värmeproduktion i kraftvärmeverk i kombinerad drift (GWh)",Kraftvärmeprod!$B$1:$AV$1,0),FALSE)),"Ej kraftvärme","Alternativproduktionsmetoden")</f>
        <v>Ej kraftvärme</v>
      </c>
      <c r="E342" s="269" t="str">
        <f>IF(ISERROR(1/VLOOKUP($B342,Kraftvärmeprod!$B$1:$BD$480,MATCH("Total värmeproduktion i kraftvärmeverk i kombinerad drift (GWh)",Kraftvärmeprod!$B$1:$AV$1,0),FALSE)),"",VLOOKUP($B342,'Slutlig allokering kvv'!$B$1:$BB$480,MATCH(E$1,'Slutlig allokering kvv'!$B$1:$AT$1,0),FALSE))</f>
        <v/>
      </c>
      <c r="F342" t="str">
        <f>IF(ISERROR(1/VLOOKUP($B342,Kraftvärmeprod!$B$1:$AV$480,MATCH("Producerad elenergi i kraftvärmeverk (GWh)",Kraftvärmeprod!$B$1:$AV$1,0),FALSE)),"",VLOOKUP($B342,Kraftvärmeprod!$B$1:$AV$480,MATCH("Producerad elenergi i kraftvärmeverk (GWh)",Kraftvärmeprod!$B$1:$AV$1,0),FALSE))</f>
        <v/>
      </c>
      <c r="G342" t="str">
        <f>IF(ISERROR(1/VLOOKUP($B342,Miljö!$B$1:$T$480,MATCH("Såld mängd produktionsspecifik fjärrvärme (GWh)",Miljö!$B$1:$T$1,0),FALSE)),"",VLOOKUP($B342,Miljö!$B$1:$T$480,MATCH("Såld mängd produktionsspecifik fjärrvärme (GWh)",Miljö!$B$1:$T$1,0),FALSE))</f>
        <v/>
      </c>
      <c r="J342" t="str">
        <f t="shared" si="5"/>
        <v>Söderhamn Nära AB</v>
      </c>
    </row>
    <row r="343" spans="1:10" x14ac:dyDescent="0.25">
      <c r="A343" s="2" t="s">
        <v>510</v>
      </c>
      <c r="B343" s="2" t="s">
        <v>513</v>
      </c>
      <c r="D343" t="str">
        <f>IF(ISERROR(1/VLOOKUP($B343,Kraftvärmeprod!$B$1:$D$480,MATCH("Total värmeproduktion i kraftvärmeverk i kombinerad drift (GWh)",Kraftvärmeprod!$B$1:$AV$1,0),FALSE)),"Ej kraftvärme","Alternativproduktionsmetoden")</f>
        <v>Ej kraftvärme</v>
      </c>
      <c r="E343" s="269" t="str">
        <f>IF(ISERROR(1/VLOOKUP($B343,Kraftvärmeprod!$B$1:$BD$480,MATCH("Total värmeproduktion i kraftvärmeverk i kombinerad drift (GWh)",Kraftvärmeprod!$B$1:$AV$1,0),FALSE)),"",VLOOKUP($B343,'Slutlig allokering kvv'!$B$1:$BB$480,MATCH(E$1,'Slutlig allokering kvv'!$B$1:$AT$1,0),FALSE))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Söderhamn Nära AB</v>
      </c>
    </row>
    <row r="344" spans="1:10" x14ac:dyDescent="0.25">
      <c r="A344" s="2" t="s">
        <v>510</v>
      </c>
      <c r="B344" s="2" t="s">
        <v>514</v>
      </c>
      <c r="D344" t="str">
        <f>IF(ISERROR(1/VLOOKUP($B344,Kraftvärmeprod!$B$1:$D$480,MATCH("Total värmeproduktion i kraftvärmeverk i kombinerad drift (GWh)",Kraftvärmeprod!$B$1:$AV$1,0),FALSE)),"Ej kraftvärme","Alternativproduktionsmetoden")</f>
        <v>Alternativproduktionsmetoden</v>
      </c>
      <c r="E344" s="269">
        <f>IF(ISERROR(1/VLOOKUP($B344,Kraftvärmeprod!$B$1:$BD$480,MATCH("Total värmeproduktion i kraftvärmeverk i kombinerad drift (GWh)",Kraftvärmeprod!$B$1:$AV$1,0),FALSE)),"",VLOOKUP($B344,'Slutlig allokering kvv'!$B$1:$BB$480,MATCH(E$1,'Slutlig allokering kvv'!$B$1:$AT$1,0),FALSE))</f>
        <v>0.55959195583952315</v>
      </c>
      <c r="F344">
        <f>IF(ISERROR(1/VLOOKUP($B344,Kraftvärmeprod!$B$1:$AV$480,MATCH("Producerad elenergi i kraftvärmeverk (GWh)",Kraftvärmeprod!$B$1:$AV$1,0),FALSE)),"",VLOOKUP($B344,Kraftvärmeprod!$B$1:$AV$480,MATCH("Producerad elenergi i kraftvärmeverk (GWh)",Kraftvärmeprod!$B$1:$AV$1,0),FALSE))</f>
        <v>35.936999999999998</v>
      </c>
      <c r="G344" t="str">
        <f>IF(ISERROR(1/VLOOKUP($B344,Miljö!$B$1:$T$480,MATCH("Såld mängd produktionsspecifik fjärrvärme (GWh)",Miljö!$B$1:$T$1,0),FALSE)),"",VLOOKUP($B344,Miljö!$B$1:$T$480,MATCH("Såld mängd produktionsspecifik fjärrvärme (GWh)",Miljö!$B$1:$T$1,0),FALSE))</f>
        <v/>
      </c>
      <c r="J344" t="str">
        <f t="shared" si="5"/>
        <v>Söderhamn Nära AB</v>
      </c>
    </row>
    <row r="345" spans="1:10" x14ac:dyDescent="0.25">
      <c r="A345" s="2" t="s">
        <v>515</v>
      </c>
      <c r="B345" s="2" t="s">
        <v>516</v>
      </c>
      <c r="D345" t="str">
        <f>IF(ISERROR(1/VLOOKUP($B345,Kraftvärmeprod!$B$1:$D$480,MATCH("Total värmeproduktion i kraftvärmeverk i kombinerad drift (GWh)",Kraftvärmeprod!$B$1:$AV$1,0),FALSE)),"Ej kraftvärme","Alternativproduktionsmetoden")</f>
        <v>Alternativproduktionsmetoden</v>
      </c>
      <c r="E345" s="269">
        <f>IF(ISERROR(1/VLOOKUP($B345,Kraftvärmeprod!$B$1:$BD$480,MATCH("Total värmeproduktion i kraftvärmeverk i kombinerad drift (GWh)",Kraftvärmeprod!$B$1:$AV$1,0),FALSE)),"",VLOOKUP($B345,'Slutlig allokering kvv'!$B$1:$BB$480,MATCH(E$1,'Slutlig allokering kvv'!$B$1:$AT$1,0),FALSE))</f>
        <v>0.63228757772957345</v>
      </c>
      <c r="F345">
        <f>IF(ISERROR(1/VLOOKUP($B345,Kraftvärmeprod!$B$1:$AV$480,MATCH("Producerad elenergi i kraftvärmeverk (GWh)",Kraftvärmeprod!$B$1:$AV$1,0),FALSE)),"",VLOOKUP($B345,Kraftvärmeprod!$B$1:$AV$480,MATCH("Producerad elenergi i kraftvärmeverk (GWh)",Kraftvärmeprod!$B$1:$AV$1,0),FALSE))</f>
        <v>111.19</v>
      </c>
      <c r="G345" t="str">
        <f>IF(ISERROR(1/VLOOKUP($B345,Miljö!$B$1:$T$480,MATCH("Såld mängd produktionsspecifik fjärrvärme (GWh)",Miljö!$B$1:$T$1,0),FALSE)),"",VLOOKUP($B345,Miljö!$B$1:$T$480,MATCH("Såld mängd produktionsspecifik fjärrvärme (GWh)",Miljö!$B$1:$T$1,0),FALSE))</f>
        <v/>
      </c>
      <c r="J345" t="str">
        <f t="shared" si="5"/>
        <v>Södertörns Fjärrvärme AB</v>
      </c>
    </row>
    <row r="346" spans="1:10" x14ac:dyDescent="0.25">
      <c r="A346" s="2" t="s">
        <v>517</v>
      </c>
      <c r="B346" s="2" t="s">
        <v>518</v>
      </c>
      <c r="D346" t="str">
        <f>IF(ISERROR(1/VLOOKUP($B346,Kraftvärmeprod!$B$1:$D$480,MATCH("Total värmeproduktion i kraftvärmeverk i kombinerad drift (GWh)",Kraftvärmeprod!$B$1:$AV$1,0),FALSE)),"Ej kraftvärme","Alternativproduktionsmetoden")</f>
        <v>Ej kraftvärme</v>
      </c>
      <c r="E346" s="269" t="str">
        <f>IF(ISERROR(1/VLOOKUP($B346,Kraftvärmeprod!$B$1:$BD$480,MATCH("Total värmeproduktion i kraftvärmeverk i kombinerad drift (GWh)",Kraftvärmeprod!$B$1:$AV$1,0),FALSE)),"",VLOOKUP($B346,'Slutlig allokering kvv'!$B$1:$BB$480,MATCH(E$1,'Slutlig allokering kvv'!$B$1:$AT$1,0),FALSE))</f>
        <v/>
      </c>
      <c r="F346" t="str">
        <f>IF(ISERROR(1/VLOOKUP($B346,Kraftvärmeprod!$B$1:$AV$480,MATCH("Producerad elenergi i kraftvärmeverk (GWh)",Kraftvärmeprod!$B$1:$AV$1,0),FALSE)),"",VLOOKUP($B346,Kraftvärmeprod!$B$1:$AV$480,MATCH("Producerad elenergi i kraftvärmeverk (GWh)",Kraftvärmeprod!$B$1:$AV$1,0),FALSE))</f>
        <v/>
      </c>
      <c r="G346" t="str">
        <f>IF(ISERROR(1/VLOOKUP($B346,Miljö!$B$1:$T$480,MATCH("Såld mängd produktionsspecifik fjärrvärme (GWh)",Miljö!$B$1:$T$1,0),FALSE)),"",VLOOKUP($B346,Miljö!$B$1:$T$480,MATCH("Såld mängd produktionsspecifik fjärrvärme (GWh)",Miljö!$B$1:$T$1,0),FALSE))</f>
        <v/>
      </c>
      <c r="J346" t="str">
        <f t="shared" si="5"/>
        <v xml:space="preserve">Sölvesborgs Energi och Vatten AB  </v>
      </c>
    </row>
    <row r="347" spans="1:10" x14ac:dyDescent="0.25">
      <c r="A347" s="2" t="s">
        <v>521</v>
      </c>
      <c r="B347" s="2" t="s">
        <v>522</v>
      </c>
      <c r="D347" t="str">
        <f>IF(ISERROR(1/VLOOKUP($B347,Kraftvärmeprod!$B$1:$D$480,MATCH("Total värmeproduktion i kraftvärmeverk i kombinerad drift (GWh)",Kraftvärmeprod!$B$1:$AV$1,0),FALSE)),"Ej kraftvärme","Alternativproduktionsmetoden")</f>
        <v>Ej kraftvärme</v>
      </c>
      <c r="E347" s="269" t="str">
        <f>IF(ISERROR(1/VLOOKUP($B347,Kraftvärmeprod!$B$1:$BD$480,MATCH("Total värmeproduktion i kraftvärmeverk i kombinerad drift (GWh)",Kraftvärmeprod!$B$1:$AV$1,0),FALSE)),"",VLOOKUP($B347,'Slutlig allokering kvv'!$B$1:$BB$480,MATCH(E$1,'Slutlig allokering kvv'!$B$1:$AT$1,0),FALSE))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Tekniska Verken i Linköping AB</v>
      </c>
    </row>
    <row r="348" spans="1:10" x14ac:dyDescent="0.25">
      <c r="A348" s="2" t="s">
        <v>521</v>
      </c>
      <c r="B348" s="2" t="s">
        <v>523</v>
      </c>
      <c r="D348" t="str">
        <f>IF(ISERROR(1/VLOOKUP($B348,Kraftvärmeprod!$B$1:$D$480,MATCH("Total värmeproduktion i kraftvärmeverk i kombinerad drift (GWh)",Kraftvärmeprod!$B$1:$AV$1,0),FALSE)),"Ej kraftvärme","Alternativproduktionsmetoden")</f>
        <v>Alternativproduktionsmetoden</v>
      </c>
      <c r="E348" s="269">
        <f>IF(ISERROR(1/VLOOKUP($B348,Kraftvärmeprod!$B$1:$BD$480,MATCH("Total värmeproduktion i kraftvärmeverk i kombinerad drift (GWh)",Kraftvärmeprod!$B$1:$AV$1,0),FALSE)),"",VLOOKUP($B348,'Slutlig allokering kvv'!$B$1:$BB$480,MATCH(E$1,'Slutlig allokering kvv'!$B$1:$AT$1,0),FALSE))</f>
        <v>0.59120080919825968</v>
      </c>
      <c r="F348">
        <f>IF(ISERROR(1/VLOOKUP($B348,Kraftvärmeprod!$B$1:$AV$480,MATCH("Producerad elenergi i kraftvärmeverk (GWh)",Kraftvärmeprod!$B$1:$AV$1,0),FALSE)),"",VLOOKUP($B348,Kraftvärmeprod!$B$1:$AV$480,MATCH("Producerad elenergi i kraftvärmeverk (GWh)",Kraftvärmeprod!$B$1:$AV$1,0),FALSE))</f>
        <v>25.3</v>
      </c>
      <c r="G348" t="str">
        <f>IF(ISERROR(1/VLOOKUP($B348,Miljö!$B$1:$T$480,MATCH("Såld mängd produktionsspecifik fjärrvärme (GWh)",Miljö!$B$1:$T$1,0),FALSE)),"",VLOOKUP($B348,Miljö!$B$1:$T$480,MATCH("Såld mängd produktionsspecifik fjärrvärme (GWh)",Miljö!$B$1:$T$1,0),FALSE))</f>
        <v/>
      </c>
      <c r="J348" t="str">
        <f t="shared" si="5"/>
        <v>Tekniska Verken i Linköping AB</v>
      </c>
    </row>
    <row r="349" spans="1:10" x14ac:dyDescent="0.25">
      <c r="A349" s="2" t="s">
        <v>521</v>
      </c>
      <c r="B349" s="2" t="s">
        <v>524</v>
      </c>
      <c r="D349" t="str">
        <f>IF(ISERROR(1/VLOOKUP($B349,Kraftvärmeprod!$B$1:$D$480,MATCH("Total värmeproduktion i kraftvärmeverk i kombinerad drift (GWh)",Kraftvärmeprod!$B$1:$AV$1,0),FALSE)),"Ej kraftvärme","Alternativproduktionsmetoden")</f>
        <v>Ej kraftvärme</v>
      </c>
      <c r="E349" s="269" t="str">
        <f>IF(ISERROR(1/VLOOKUP($B349,Kraftvärmeprod!$B$1:$BD$480,MATCH("Total värmeproduktion i kraftvärmeverk i kombinerad drift (GWh)",Kraftvärmeprod!$B$1:$AV$1,0),FALSE)),"",VLOOKUP($B349,'Slutlig allokering kvv'!$B$1:$BB$480,MATCH(E$1,'Slutlig allokering kvv'!$B$1:$AT$1,0),FALSE))</f>
        <v/>
      </c>
      <c r="F349" t="str">
        <f>IF(ISERROR(1/VLOOKUP($B349,Kraftvärmeprod!$B$1:$AV$480,MATCH("Producerad elenergi i kraftvärmeverk (GWh)",Kraftvärmeprod!$B$1:$AV$1,0),FALSE)),"",VLOOKUP($B349,Kraftvärmeprod!$B$1:$AV$480,MATCH("Producerad elenergi i kraftvärmeverk (GWh)",Kraftvärmeprod!$B$1:$AV$1,0),FALSE))</f>
        <v/>
      </c>
      <c r="G349" t="str">
        <f>IF(ISERROR(1/VLOOKUP($B349,Miljö!$B$1:$T$480,MATCH("Såld mängd produktionsspecifik fjärrvärme (GWh)",Miljö!$B$1:$T$1,0),FALSE)),"",VLOOKUP($B349,Miljö!$B$1:$T$480,MATCH("Såld mängd produktionsspecifik fjärrvärme (GWh)",Miljö!$B$1:$T$1,0),FALSE))</f>
        <v/>
      </c>
      <c r="J349" t="str">
        <f t="shared" si="5"/>
        <v>Tekniska Verken i Linköping AB</v>
      </c>
    </row>
    <row r="350" spans="1:10" x14ac:dyDescent="0.25">
      <c r="A350" s="2" t="s">
        <v>521</v>
      </c>
      <c r="B350" s="2" t="s">
        <v>525</v>
      </c>
      <c r="D350" t="str">
        <f>IF(ISERROR(1/VLOOKUP($B350,Kraftvärmeprod!$B$1:$D$480,MATCH("Total värmeproduktion i kraftvärmeverk i kombinerad drift (GWh)",Kraftvärmeprod!$B$1:$AV$1,0),FALSE)),"Ej kraftvärme","Alternativproduktionsmetoden")</f>
        <v>Alternativproduktionsmetoden</v>
      </c>
      <c r="E350" s="269">
        <f>IF(ISERROR(1/VLOOKUP($B350,Kraftvärmeprod!$B$1:$BD$480,MATCH("Total värmeproduktion i kraftvärmeverk i kombinerad drift (GWh)",Kraftvärmeprod!$B$1:$AV$1,0),FALSE)),"",VLOOKUP($B350,'Slutlig allokering kvv'!$B$1:$BB$480,MATCH(E$1,'Slutlig allokering kvv'!$B$1:$AT$1,0),FALSE))</f>
        <v>0.60928575130466089</v>
      </c>
      <c r="F350">
        <f>IF(ISERROR(1/VLOOKUP($B350,Kraftvärmeprod!$B$1:$AV$480,MATCH("Producerad elenergi i kraftvärmeverk (GWh)",Kraftvärmeprod!$B$1:$AV$1,0),FALSE)),"",VLOOKUP($B350,Kraftvärmeprod!$B$1:$AV$480,MATCH("Producerad elenergi i kraftvärmeverk (GWh)",Kraftvärmeprod!$B$1:$AV$1,0),FALSE))</f>
        <v>271.39999999999998</v>
      </c>
      <c r="G350">
        <f>IF(ISERROR(1/VLOOKUP($B350,Miljö!$B$1:$T$480,MATCH("Såld mängd produktionsspecifik fjärrvärme (GWh)",Miljö!$B$1:$T$1,0),FALSE)),"",VLOOKUP($B350,Miljö!$B$1:$T$480,MATCH("Såld mängd produktionsspecifik fjärrvärme (GWh)",Miljö!$B$1:$T$1,0),FALSE))</f>
        <v>3.5</v>
      </c>
      <c r="J350" t="str">
        <f t="shared" si="5"/>
        <v>Tekniska Verken i Linköping AB</v>
      </c>
    </row>
    <row r="351" spans="1:10" x14ac:dyDescent="0.25">
      <c r="A351" s="2" t="s">
        <v>521</v>
      </c>
      <c r="B351" s="2" t="s">
        <v>526</v>
      </c>
      <c r="D351" t="str">
        <f>IF(ISERROR(1/VLOOKUP($B351,Kraftvärmeprod!$B$1:$D$480,MATCH("Total värmeproduktion i kraftvärmeverk i kombinerad drift (GWh)",Kraftvärmeprod!$B$1:$AV$1,0),FALSE)),"Ej kraftvärme","Alternativproduktionsmetoden")</f>
        <v>Ej kraftvärme</v>
      </c>
      <c r="E351" s="269" t="str">
        <f>IF(ISERROR(1/VLOOKUP($B351,Kraftvärmeprod!$B$1:$BD$480,MATCH("Total värmeproduktion i kraftvärmeverk i kombinerad drift (GWh)",Kraftvärmeprod!$B$1:$AV$1,0),FALSE)),"",VLOOKUP($B351,'Slutlig allokering kvv'!$B$1:$BB$480,MATCH(E$1,'Slutlig allokering kvv'!$B$1:$AT$1,0),FALSE))</f>
        <v/>
      </c>
      <c r="F351" t="str">
        <f>IF(ISERROR(1/VLOOKUP($B351,Kraftvärmeprod!$B$1:$AV$480,MATCH("Producerad elenergi i kraftvärmeverk (GWh)",Kraftvärmeprod!$B$1:$AV$1,0),FALSE)),"",VLOOKUP($B351,Kraftvärmeprod!$B$1:$AV$480,MATCH("Producerad elenergi i kraftvärmeverk (GWh)",Kraftvärmeprod!$B$1:$AV$1,0),FALSE))</f>
        <v/>
      </c>
      <c r="G351" t="str">
        <f>IF(ISERROR(1/VLOOKUP($B351,Miljö!$B$1:$T$480,MATCH("Såld mängd produktionsspecifik fjärrvärme (GWh)",Miljö!$B$1:$T$1,0),FALSE)),"",VLOOKUP($B351,Miljö!$B$1:$T$480,MATCH("Såld mängd produktionsspecifik fjärrvärme (GWh)",Miljö!$B$1:$T$1,0),FALSE))</f>
        <v/>
      </c>
      <c r="J351" t="str">
        <f t="shared" si="5"/>
        <v>Tekniska Verken i Linköping AB</v>
      </c>
    </row>
    <row r="352" spans="1:10" x14ac:dyDescent="0.25">
      <c r="A352" s="2" t="s">
        <v>521</v>
      </c>
      <c r="B352" s="2" t="s">
        <v>527</v>
      </c>
      <c r="D352" t="str">
        <f>IF(ISERROR(1/VLOOKUP($B352,Kraftvärmeprod!$B$1:$D$480,MATCH("Total värmeproduktion i kraftvärmeverk i kombinerad drift (GWh)",Kraftvärmeprod!$B$1:$AV$1,0),FALSE)),"Ej kraftvärme","Alternativproduktionsmetoden")</f>
        <v>Ej kraftvärme</v>
      </c>
      <c r="E352" s="269" t="str">
        <f>IF(ISERROR(1/VLOOKUP($B352,Kraftvärmeprod!$B$1:$BD$480,MATCH("Total värmeproduktion i kraftvärmeverk i kombinerad drift (GWh)",Kraftvärmeprod!$B$1:$AV$1,0),FALSE)),"",VLOOKUP($B352,'Slutlig allokering kvv'!$B$1:$BB$480,MATCH(E$1,'Slutlig allokering kvv'!$B$1:$AT$1,0),FALSE))</f>
        <v/>
      </c>
      <c r="F352" t="str">
        <f>IF(ISERROR(1/VLOOKUP($B352,Kraftvärmeprod!$B$1:$AV$480,MATCH("Producerad elenergi i kraftvärmeverk (GWh)",Kraftvärmeprod!$B$1:$AV$1,0),FALSE)),"",VLOOKUP($B352,Kraftvärmeprod!$B$1:$AV$480,MATCH("Producerad elenergi i kraftvärmeverk (GWh)",Kraftvärmeprod!$B$1:$AV$1,0),FALSE))</f>
        <v/>
      </c>
      <c r="G352" t="str">
        <f>IF(ISERROR(1/VLOOKUP($B352,Miljö!$B$1:$T$480,MATCH("Såld mängd produktionsspecifik fjärrvärme (GWh)",Miljö!$B$1:$T$1,0),FALSE)),"",VLOOKUP($B352,Miljö!$B$1:$T$480,MATCH("Såld mängd produktionsspecifik fjärrvärme (GWh)",Miljö!$B$1:$T$1,0),FALSE))</f>
        <v/>
      </c>
      <c r="J352" t="str">
        <f t="shared" si="5"/>
        <v>Tekniska Verken i Linköping AB</v>
      </c>
    </row>
    <row r="353" spans="1:10" x14ac:dyDescent="0.25">
      <c r="A353" s="2" t="s">
        <v>528</v>
      </c>
      <c r="B353" s="2" t="s">
        <v>529</v>
      </c>
      <c r="D353" t="str">
        <f>IF(ISERROR(1/VLOOKUP($B353,Kraftvärmeprod!$B$1:$D$480,MATCH("Total värmeproduktion i kraftvärmeverk i kombinerad drift (GWh)",Kraftvärmeprod!$B$1:$AV$1,0),FALSE)),"Ej kraftvärme","Alternativproduktionsmetoden")</f>
        <v>Ej kraftvärme</v>
      </c>
      <c r="E353" s="269" t="str">
        <f>IF(ISERROR(1/VLOOKUP($B353,Kraftvärmeprod!$B$1:$BD$480,MATCH("Total värmeproduktion i kraftvärmeverk i kombinerad drift (GWh)",Kraftvärmeprod!$B$1:$AV$1,0),FALSE)),"",VLOOKUP($B353,'Slutlig allokering kvv'!$B$1:$BB$480,MATCH(E$1,'Slutlig allokering kvv'!$B$1:$AT$1,0),FALSE))</f>
        <v/>
      </c>
      <c r="F353" t="str">
        <f>IF(ISERROR(1/VLOOKUP($B353,Kraftvärmeprod!$B$1:$AV$480,MATCH("Producerad elenergi i kraftvärmeverk (GWh)",Kraftvärmeprod!$B$1:$AV$1,0),FALSE)),"",VLOOKUP($B353,Kraftvärmeprod!$B$1:$AV$480,MATCH("Producerad elenergi i kraftvärmeverk (GWh)",Kraftvärmeprod!$B$1:$AV$1,0),FALSE))</f>
        <v/>
      </c>
      <c r="G353" t="str">
        <f>IF(ISERROR(1/VLOOKUP($B353,Miljö!$B$1:$T$480,MATCH("Såld mängd produktionsspecifik fjärrvärme (GWh)",Miljö!$B$1:$T$1,0),FALSE)),"",VLOOKUP($B353,Miljö!$B$1:$T$480,MATCH("Såld mängd produktionsspecifik fjärrvärme (GWh)",Miljö!$B$1:$T$1,0),FALSE))</f>
        <v/>
      </c>
      <c r="J353" t="str">
        <f t="shared" si="5"/>
        <v>Telge Nät AB</v>
      </c>
    </row>
    <row r="354" spans="1:10" x14ac:dyDescent="0.25">
      <c r="A354" s="2" t="s">
        <v>528</v>
      </c>
      <c r="B354" s="2" t="s">
        <v>530</v>
      </c>
      <c r="D354" t="str">
        <f>IF(ISERROR(1/VLOOKUP($B354,Kraftvärmeprod!$B$1:$D$480,MATCH("Total värmeproduktion i kraftvärmeverk i kombinerad drift (GWh)",Kraftvärmeprod!$B$1:$AV$1,0),FALSE)),"Ej kraftvärme","Alternativproduktionsmetoden")</f>
        <v>Ej kraftvärme</v>
      </c>
      <c r="E354" s="269" t="str">
        <f>IF(ISERROR(1/VLOOKUP($B354,Kraftvärmeprod!$B$1:$BD$480,MATCH("Total värmeproduktion i kraftvärmeverk i kombinerad drift (GWh)",Kraftvärmeprod!$B$1:$AV$1,0),FALSE)),"",VLOOKUP($B354,'Slutlig allokering kvv'!$B$1:$BB$480,MATCH(E$1,'Slutlig allokering kvv'!$B$1:$AT$1,0),FALSE))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Telge Nät AB</v>
      </c>
    </row>
    <row r="355" spans="1:10" x14ac:dyDescent="0.25">
      <c r="A355" s="2" t="s">
        <v>528</v>
      </c>
      <c r="B355" s="2" t="s">
        <v>531</v>
      </c>
      <c r="D355" t="str">
        <f>IF(ISERROR(1/VLOOKUP($B355,Kraftvärmeprod!$B$1:$D$480,MATCH("Total värmeproduktion i kraftvärmeverk i kombinerad drift (GWh)",Kraftvärmeprod!$B$1:$AV$1,0),FALSE)),"Ej kraftvärme","Alternativproduktionsmetoden")</f>
        <v>Alternativproduktionsmetoden</v>
      </c>
      <c r="E355" s="269">
        <f>IF(ISERROR(1/VLOOKUP($B355,Kraftvärmeprod!$B$1:$BD$480,MATCH("Total värmeproduktion i kraftvärmeverk i kombinerad drift (GWh)",Kraftvärmeprod!$B$1:$AV$1,0),FALSE)),"",VLOOKUP($B355,'Slutlig allokering kvv'!$B$1:$BB$480,MATCH(E$1,'Slutlig allokering kvv'!$B$1:$AT$1,0),FALSE))</f>
        <v>0.63156347994370166</v>
      </c>
      <c r="F355">
        <f>IF(ISERROR(1/VLOOKUP($B355,Kraftvärmeprod!$B$1:$AV$480,MATCH("Producerad elenergi i kraftvärmeverk (GWh)",Kraftvärmeprod!$B$1:$AV$1,0),FALSE)),"",VLOOKUP($B355,Kraftvärmeprod!$B$1:$AV$480,MATCH("Producerad elenergi i kraftvärmeverk (GWh)",Kraftvärmeprod!$B$1:$AV$1,0),FALSE))</f>
        <v>91.7</v>
      </c>
      <c r="G355" t="str">
        <f>IF(ISERROR(1/VLOOKUP($B355,Miljö!$B$1:$T$480,MATCH("Såld mängd produktionsspecifik fjärrvärme (GWh)",Miljö!$B$1:$T$1,0),FALSE)),"",VLOOKUP($B355,Miljö!$B$1:$T$480,MATCH("Såld mängd produktionsspecifik fjärrvärme (GWh)",Miljö!$B$1:$T$1,0),FALSE))</f>
        <v/>
      </c>
      <c r="J355" t="str">
        <f t="shared" si="5"/>
        <v>Telge Nät AB</v>
      </c>
    </row>
    <row r="356" spans="1:10" x14ac:dyDescent="0.25">
      <c r="A356" s="2" t="s">
        <v>532</v>
      </c>
      <c r="B356" s="2" t="s">
        <v>533</v>
      </c>
      <c r="D356" t="str">
        <f>IF(ISERROR(1/VLOOKUP($B356,Kraftvärmeprod!$B$1:$D$480,MATCH("Total värmeproduktion i kraftvärmeverk i kombinerad drift (GWh)",Kraftvärmeprod!$B$1:$AV$1,0),FALSE)),"Ej kraftvärme","Alternativproduktionsmetoden")</f>
        <v>Alternativproduktionsmetoden</v>
      </c>
      <c r="E356" s="269">
        <f>IF(ISERROR(1/VLOOKUP($B356,Kraftvärmeprod!$B$1:$BD$480,MATCH("Total värmeproduktion i kraftvärmeverk i kombinerad drift (GWh)",Kraftvärmeprod!$B$1:$AV$1,0),FALSE)),"",VLOOKUP($B356,'Slutlig allokering kvv'!$B$1:$BB$480,MATCH(E$1,'Slutlig allokering kvv'!$B$1:$AT$1,0),FALSE))</f>
        <v>0.69709918064249454</v>
      </c>
      <c r="F356">
        <f>IF(ISERROR(1/VLOOKUP($B356,Kraftvärmeprod!$B$1:$AV$480,MATCH("Producerad elenergi i kraftvärmeverk (GWh)",Kraftvärmeprod!$B$1:$AV$1,0),FALSE)),"",VLOOKUP($B356,Kraftvärmeprod!$B$1:$AV$480,MATCH("Producerad elenergi i kraftvärmeverk (GWh)",Kraftvärmeprod!$B$1:$AV$1,0),FALSE))</f>
        <v>7.8789999999999996</v>
      </c>
      <c r="G356" t="str">
        <f>IF(ISERROR(1/VLOOKUP($B356,Miljö!$B$1:$T$480,MATCH("Såld mängd produktionsspecifik fjärrvärme (GWh)",Miljö!$B$1:$T$1,0),FALSE)),"",VLOOKUP($B356,Miljö!$B$1:$T$480,MATCH("Såld mängd produktionsspecifik fjärrvärme (GWh)",Miljö!$B$1:$T$1,0),FALSE))</f>
        <v/>
      </c>
      <c r="J356" t="str">
        <f t="shared" si="5"/>
        <v>Tidaholms Energi AB</v>
      </c>
    </row>
    <row r="357" spans="1:10" x14ac:dyDescent="0.25">
      <c r="A357" s="2" t="s">
        <v>534</v>
      </c>
      <c r="B357" s="2" t="s">
        <v>535</v>
      </c>
      <c r="D357" t="str">
        <f>IF(ISERROR(1/VLOOKUP($B357,Kraftvärmeprod!$B$1:$D$480,MATCH("Total värmeproduktion i kraftvärmeverk i kombinerad drift (GWh)",Kraftvärmeprod!$B$1:$AV$1,0),FALSE)),"Ej kraftvärme","Alternativproduktionsmetoden")</f>
        <v>Ej kraftvärme</v>
      </c>
      <c r="E357" s="269" t="str">
        <f>IF(ISERROR(1/VLOOKUP($B357,Kraftvärmeprod!$B$1:$BD$480,MATCH("Total värmeproduktion i kraftvärmeverk i kombinerad drift (GWh)",Kraftvärmeprod!$B$1:$AV$1,0),FALSE)),"",VLOOKUP($B357,'Slutlig allokering kvv'!$B$1:$BB$480,MATCH(E$1,'Slutlig allokering kvv'!$B$1:$AT$1,0),FALSE))</f>
        <v/>
      </c>
      <c r="F357" t="str">
        <f>IF(ISERROR(1/VLOOKUP($B357,Kraftvärmeprod!$B$1:$AV$480,MATCH("Producerad elenergi i kraftvärmeverk (GWh)",Kraftvärmeprod!$B$1:$AV$1,0),FALSE)),"",VLOOKUP($B357,Kraftvärmeprod!$B$1:$AV$480,MATCH("Producerad elenergi i kraftvärmeverk (GWh)",Kraftvärmeprod!$B$1:$AV$1,0),FALSE))</f>
        <v/>
      </c>
      <c r="G357" t="str">
        <f>IF(ISERROR(1/VLOOKUP($B357,Miljö!$B$1:$T$480,MATCH("Såld mängd produktionsspecifik fjärrvärme (GWh)",Miljö!$B$1:$T$1,0),FALSE)),"",VLOOKUP($B357,Miljö!$B$1:$T$480,MATCH("Såld mängd produktionsspecifik fjärrvärme (GWh)",Miljö!$B$1:$T$1,0),FALSE))</f>
        <v/>
      </c>
      <c r="J357" t="str">
        <f t="shared" si="5"/>
        <v>Tierps Fjärrvärme AB</v>
      </c>
    </row>
    <row r="358" spans="1:10" x14ac:dyDescent="0.25">
      <c r="A358" s="2" t="s">
        <v>534</v>
      </c>
      <c r="B358" s="2" t="s">
        <v>536</v>
      </c>
      <c r="D358" t="str">
        <f>IF(ISERROR(1/VLOOKUP($B358,Kraftvärmeprod!$B$1:$D$480,MATCH("Total värmeproduktion i kraftvärmeverk i kombinerad drift (GWh)",Kraftvärmeprod!$B$1:$AV$1,0),FALSE)),"Ej kraftvärme","Alternativproduktionsmetoden")</f>
        <v>Ej kraftvärme</v>
      </c>
      <c r="E358" s="269" t="str">
        <f>IF(ISERROR(1/VLOOKUP($B358,Kraftvärmeprod!$B$1:$BD$480,MATCH("Total värmeproduktion i kraftvärmeverk i kombinerad drift (GWh)",Kraftvärmeprod!$B$1:$AV$1,0),FALSE)),"",VLOOKUP($B358,'Slutlig allokering kvv'!$B$1:$BB$480,MATCH(E$1,'Slutlig allokering kvv'!$B$1:$AT$1,0),FALSE))</f>
        <v/>
      </c>
      <c r="F358" t="str">
        <f>IF(ISERROR(1/VLOOKUP($B358,Kraftvärmeprod!$B$1:$AV$480,MATCH("Producerad elenergi i kraftvärmeverk (GWh)",Kraftvärmeprod!$B$1:$AV$1,0),FALSE)),"",VLOOKUP($B358,Kraftvärmeprod!$B$1:$AV$480,MATCH("Producerad elenergi i kraftvärmeverk (GWh)",Kraftvärmeprod!$B$1:$AV$1,0),FALSE))</f>
        <v/>
      </c>
      <c r="G358" t="str">
        <f>IF(ISERROR(1/VLOOKUP($B358,Miljö!$B$1:$T$480,MATCH("Såld mängd produktionsspecifik fjärrvärme (GWh)",Miljö!$B$1:$T$1,0),FALSE)),"",VLOOKUP($B358,Miljö!$B$1:$T$480,MATCH("Såld mängd produktionsspecifik fjärrvärme (GWh)",Miljö!$B$1:$T$1,0),FALSE))</f>
        <v/>
      </c>
      <c r="J358" t="str">
        <f t="shared" si="5"/>
        <v>Tierps Fjärrvärme AB</v>
      </c>
    </row>
    <row r="359" spans="1:10" x14ac:dyDescent="0.25">
      <c r="A359" s="2" t="s">
        <v>537</v>
      </c>
      <c r="B359" s="2" t="s">
        <v>538</v>
      </c>
      <c r="D359" t="str">
        <f>IF(ISERROR(1/VLOOKUP($B359,Kraftvärmeprod!$B$1:$D$480,MATCH("Total värmeproduktion i kraftvärmeverk i kombinerad drift (GWh)",Kraftvärmeprod!$B$1:$AV$1,0),FALSE)),"Ej kraftvärme","Alternativproduktionsmetoden")</f>
        <v>Ej kraftvärme</v>
      </c>
      <c r="E359" s="269" t="str">
        <f>IF(ISERROR(1/VLOOKUP($B359,Kraftvärmeprod!$B$1:$BD$480,MATCH("Total värmeproduktion i kraftvärmeverk i kombinerad drift (GWh)",Kraftvärmeprod!$B$1:$AV$1,0),FALSE)),"",VLOOKUP($B359,'Slutlig allokering kvv'!$B$1:$BB$480,MATCH(E$1,'Slutlig allokering kvv'!$B$1:$AT$1,0),FALSE))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Tingsryds Energi AB</v>
      </c>
    </row>
    <row r="360" spans="1:10" x14ac:dyDescent="0.25">
      <c r="A360" s="2" t="s">
        <v>539</v>
      </c>
      <c r="B360" s="2" t="s">
        <v>539</v>
      </c>
      <c r="D360" t="str">
        <f>IF(ISERROR(1/VLOOKUP($B360,Kraftvärmeprod!$B$1:$D$480,MATCH("Total värmeproduktion i kraftvärmeverk i kombinerad drift (GWh)",Kraftvärmeprod!$B$1:$AV$1,0),FALSE)),"Ej kraftvärme","Alternativproduktionsmetoden")</f>
        <v>Ej kraftvärme</v>
      </c>
      <c r="E360" s="269" t="str">
        <f>IF(ISERROR(1/VLOOKUP($B360,Kraftvärmeprod!$B$1:$BD$480,MATCH("Total värmeproduktion i kraftvärmeverk i kombinerad drift (GWh)",Kraftvärmeprod!$B$1:$AV$1,0),FALSE)),"",VLOOKUP($B360,'Slutlig allokering kvv'!$B$1:$BB$480,MATCH(E$1,'Slutlig allokering kvv'!$B$1:$AT$1,0),FALSE))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Torsby kommun</v>
      </c>
    </row>
    <row r="361" spans="1:10" x14ac:dyDescent="0.25">
      <c r="A361" s="2" t="s">
        <v>542</v>
      </c>
      <c r="B361" s="2" t="s">
        <v>541</v>
      </c>
      <c r="D361" t="str">
        <f>IF(ISERROR(1/VLOOKUP($B361,Kraftvärmeprod!$B$1:$D$480,MATCH("Total värmeproduktion i kraftvärmeverk i kombinerad drift (GWh)",Kraftvärmeprod!$B$1:$AV$1,0),FALSE)),"Ej kraftvärme","Alternativproduktionsmetoden")</f>
        <v>Ej kraftvärme</v>
      </c>
      <c r="E361" s="269" t="str">
        <f>IF(ISERROR(1/VLOOKUP($B361,Kraftvärmeprod!$B$1:$BD$480,MATCH("Total värmeproduktion i kraftvärmeverk i kombinerad drift (GWh)",Kraftvärmeprod!$B$1:$AV$1,0),FALSE)),"",VLOOKUP($B361,'Slutlig allokering kvv'!$B$1:$BB$480,MATCH(E$1,'Slutlig allokering kvv'!$B$1:$AT$1,0),FALSE))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Torsås fjärrvärmenät AB</v>
      </c>
    </row>
    <row r="362" spans="1:10" x14ac:dyDescent="0.25">
      <c r="A362" s="2" t="s">
        <v>543</v>
      </c>
      <c r="B362" s="2" t="s">
        <v>544</v>
      </c>
      <c r="D362" t="str">
        <f>IF(ISERROR(1/VLOOKUP($B362,Kraftvärmeprod!$B$1:$D$480,MATCH("Total värmeproduktion i kraftvärmeverk i kombinerad drift (GWh)",Kraftvärmeprod!$B$1:$AV$1,0),FALSE)),"Ej kraftvärme","Alternativproduktionsmetoden")</f>
        <v>Ej kraftvärme</v>
      </c>
      <c r="E362" s="269" t="str">
        <f>IF(ISERROR(1/VLOOKUP($B362,Kraftvärmeprod!$B$1:$BD$480,MATCH("Total värmeproduktion i kraftvärmeverk i kombinerad drift (GWh)",Kraftvärmeprod!$B$1:$AV$1,0),FALSE)),"",VLOOKUP($B362,'Slutlig allokering kvv'!$B$1:$BB$480,MATCH(E$1,'Slutlig allokering kvv'!$B$1:$AT$1,0),FALSE))</f>
        <v/>
      </c>
      <c r="F362" t="str">
        <f>IF(ISERROR(1/VLOOKUP($B362,Kraftvärmeprod!$B$1:$AV$480,MATCH("Producerad elenergi i kraftvärmeverk (GWh)",Kraftvärmeprod!$B$1:$AV$1,0),FALSE)),"",VLOOKUP($B362,Kraftvärmeprod!$B$1:$AV$480,MATCH("Producerad elenergi i kraftvärmeverk (GWh)",Kraftvärmeprod!$B$1:$AV$1,0),FALSE))</f>
        <v/>
      </c>
      <c r="G362" t="str">
        <f>IF(ISERROR(1/VLOOKUP($B362,Miljö!$B$1:$T$480,MATCH("Såld mängd produktionsspecifik fjärrvärme (GWh)",Miljö!$B$1:$T$1,0),FALSE)),"",VLOOKUP($B362,Miljö!$B$1:$T$480,MATCH("Såld mängd produktionsspecifik fjärrvärme (GWh)",Miljö!$B$1:$T$1,0),FALSE))</f>
        <v/>
      </c>
      <c r="J362" t="str">
        <f t="shared" si="5"/>
        <v>Tranemo Kommun</v>
      </c>
    </row>
    <row r="363" spans="1:10" x14ac:dyDescent="0.25">
      <c r="A363" s="2" t="s">
        <v>545</v>
      </c>
      <c r="B363" s="2" t="s">
        <v>546</v>
      </c>
      <c r="D363" t="str">
        <f>IF(ISERROR(1/VLOOKUP($B363,Kraftvärmeprod!$B$1:$D$480,MATCH("Total värmeproduktion i kraftvärmeverk i kombinerad drift (GWh)",Kraftvärmeprod!$B$1:$AV$1,0),FALSE)),"Ej kraftvärme","Alternativproduktionsmetoden")</f>
        <v>Alternativproduktionsmetoden</v>
      </c>
      <c r="E363" s="269">
        <f>IF(ISERROR(1/VLOOKUP($B363,Kraftvärmeprod!$B$1:$BD$480,MATCH("Total värmeproduktion i kraftvärmeverk i kombinerad drift (GWh)",Kraftvärmeprod!$B$1:$AV$1,0),FALSE)),"",VLOOKUP($B363,'Slutlig allokering kvv'!$B$1:$BB$480,MATCH(E$1,'Slutlig allokering kvv'!$B$1:$AT$1,0),FALSE))</f>
        <v>0.55551609195402296</v>
      </c>
      <c r="F363">
        <f>IF(ISERROR(1/VLOOKUP($B363,Kraftvärmeprod!$B$1:$AV$480,MATCH("Producerad elenergi i kraftvärmeverk (GWh)",Kraftvärmeprod!$B$1:$AV$1,0),FALSE)),"",VLOOKUP($B363,Kraftvärmeprod!$B$1:$AV$480,MATCH("Producerad elenergi i kraftvärmeverk (GWh)",Kraftvärmeprod!$B$1:$AV$1,0),FALSE))</f>
        <v>31.9</v>
      </c>
      <c r="G363" t="str">
        <f>IF(ISERROR(1/VLOOKUP($B363,Miljö!$B$1:$T$480,MATCH("Såld mängd produktionsspecifik fjärrvärme (GWh)",Miljö!$B$1:$T$1,0),FALSE)),"",VLOOKUP($B363,Miljö!$B$1:$T$480,MATCH("Såld mängd produktionsspecifik fjärrvärme (GWh)",Miljö!$B$1:$T$1,0),FALSE))</f>
        <v/>
      </c>
      <c r="J363" t="str">
        <f t="shared" si="5"/>
        <v>Tranås Energi AB</v>
      </c>
    </row>
    <row r="364" spans="1:10" x14ac:dyDescent="0.25">
      <c r="A364" s="2" t="s">
        <v>547</v>
      </c>
      <c r="B364" s="2" t="s">
        <v>548</v>
      </c>
      <c r="D364" t="str">
        <f>IF(ISERROR(1/VLOOKUP($B364,Kraftvärmeprod!$B$1:$D$480,MATCH("Total värmeproduktion i kraftvärmeverk i kombinerad drift (GWh)",Kraftvärmeprod!$B$1:$AV$1,0),FALSE)),"Ej kraftvärme","Alternativproduktionsmetoden")</f>
        <v>Ej kraftvärme</v>
      </c>
      <c r="E364" s="269" t="str">
        <f>IF(ISERROR(1/VLOOKUP($B364,Kraftvärmeprod!$B$1:$BD$480,MATCH("Total värmeproduktion i kraftvärmeverk i kombinerad drift (GWh)",Kraftvärmeprod!$B$1:$AV$1,0),FALSE)),"",VLOOKUP($B364,'Slutlig allokering kvv'!$B$1:$BB$480,MATCH(E$1,'Slutlig allokering kvv'!$B$1:$AT$1,0),FALSE))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Trelleborgs Fjärrvärme AB</v>
      </c>
    </row>
    <row r="365" spans="1:10" x14ac:dyDescent="0.25">
      <c r="A365" s="2" t="s">
        <v>549</v>
      </c>
      <c r="B365" s="2" t="s">
        <v>550</v>
      </c>
      <c r="D365" t="str">
        <f>IF(ISERROR(1/VLOOKUP($B365,Kraftvärmeprod!$B$1:$D$480,MATCH("Total värmeproduktion i kraftvärmeverk i kombinerad drift (GWh)",Kraftvärmeprod!$B$1:$AV$1,0),FALSE)),"Ej kraftvärme","Alternativproduktionsmetoden")</f>
        <v>Alternativproduktionsmetoden</v>
      </c>
      <c r="E365" s="269">
        <f>IF(ISERROR(1/VLOOKUP($B365,Kraftvärmeprod!$B$1:$BD$480,MATCH("Total värmeproduktion i kraftvärmeverk i kombinerad drift (GWh)",Kraftvärmeprod!$B$1:$AV$1,0),FALSE)),"",VLOOKUP($B365,'Slutlig allokering kvv'!$B$1:$BB$480,MATCH(E$1,'Slutlig allokering kvv'!$B$1:$AT$1,0),FALSE))</f>
        <v>0.61243809523809534</v>
      </c>
      <c r="F365">
        <f>IF(ISERROR(1/VLOOKUP($B365,Kraftvärmeprod!$B$1:$AV$480,MATCH("Producerad elenergi i kraftvärmeverk (GWh)",Kraftvärmeprod!$B$1:$AV$1,0),FALSE)),"",VLOOKUP($B365,Kraftvärmeprod!$B$1:$AV$480,MATCH("Producerad elenergi i kraftvärmeverk (GWh)",Kraftvärmeprod!$B$1:$AV$1,0),FALSE))</f>
        <v>22</v>
      </c>
      <c r="G365" t="str">
        <f>IF(ISERROR(1/VLOOKUP($B365,Miljö!$B$1:$T$480,MATCH("Såld mängd produktionsspecifik fjärrvärme (GWh)",Miljö!$B$1:$T$1,0),FALSE)),"",VLOOKUP($B365,Miljö!$B$1:$T$480,MATCH("Såld mängd produktionsspecifik fjärrvärme (GWh)",Miljö!$B$1:$T$1,0),FALSE))</f>
        <v/>
      </c>
      <c r="J365" t="str">
        <f t="shared" si="5"/>
        <v>Trollhättan Energi AB</v>
      </c>
    </row>
    <row r="366" spans="1:10" x14ac:dyDescent="0.25">
      <c r="A366" s="2" t="s">
        <v>741</v>
      </c>
      <c r="B366" s="5" t="s">
        <v>1064</v>
      </c>
      <c r="D366" t="str">
        <f>IF(ISERROR(1/VLOOKUP($B366,Kraftvärmeprod!$B$1:$D$480,MATCH("Total värmeproduktion i kraftvärmeverk i kombinerad drift (GWh)",Kraftvärmeprod!$B$1:$AV$1,0),FALSE)),"Ej kraftvärme","Alternativproduktionsmetoden")</f>
        <v>Ej kraftvärme</v>
      </c>
      <c r="E366" s="269" t="str">
        <f>IF(ISERROR(1/VLOOKUP($B366,Kraftvärmeprod!$B$1:$BD$480,MATCH("Total värmeproduktion i kraftvärmeverk i kombinerad drift (GWh)",Kraftvärmeprod!$B$1:$AV$1,0),FALSE)),"",VLOOKUP($B366,'Slutlig allokering kvv'!$B$1:$BB$480,MATCH(E$1,'Slutlig allokering kvv'!$B$1:$AT$1,0),FALSE))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Täby Miljövärme AB</v>
      </c>
    </row>
    <row r="367" spans="1:10" x14ac:dyDescent="0.25">
      <c r="A367" s="2" t="s">
        <v>551</v>
      </c>
      <c r="B367" s="2" t="s">
        <v>552</v>
      </c>
      <c r="D367" t="str">
        <f>IF(ISERROR(1/VLOOKUP($B367,Kraftvärmeprod!$B$1:$D$480,MATCH("Total värmeproduktion i kraftvärmeverk i kombinerad drift (GWh)",Kraftvärmeprod!$B$1:$AV$1,0),FALSE)),"Ej kraftvärme","Alternativproduktionsmetoden")</f>
        <v>Ej kraftvärme</v>
      </c>
      <c r="E367" s="269" t="str">
        <f>IF(ISERROR(1/VLOOKUP($B367,Kraftvärmeprod!$B$1:$BD$480,MATCH("Total värmeproduktion i kraftvärmeverk i kombinerad drift (GWh)",Kraftvärmeprod!$B$1:$AV$1,0),FALSE)),"",VLOOKUP($B367,'Slutlig allokering kvv'!$B$1:$BB$480,MATCH(E$1,'Slutlig allokering kvv'!$B$1:$AT$1,0),FALSE))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Uddevalla Energi AB</v>
      </c>
    </row>
    <row r="368" spans="1:10" x14ac:dyDescent="0.25">
      <c r="A368" s="2" t="s">
        <v>551</v>
      </c>
      <c r="B368" s="2" t="s">
        <v>553</v>
      </c>
      <c r="D368" t="str">
        <f>IF(ISERROR(1/VLOOKUP($B368,Kraftvärmeprod!$B$1:$D$480,MATCH("Total värmeproduktion i kraftvärmeverk i kombinerad drift (GWh)",Kraftvärmeprod!$B$1:$AV$1,0),FALSE)),"Ej kraftvärme","Alternativproduktionsmetoden")</f>
        <v>Ej kraftvärme</v>
      </c>
      <c r="E368" s="269" t="str">
        <f>IF(ISERROR(1/VLOOKUP($B368,Kraftvärmeprod!$B$1:$BD$480,MATCH("Total värmeproduktion i kraftvärmeverk i kombinerad drift (GWh)",Kraftvärmeprod!$B$1:$AV$1,0),FALSE)),"",VLOOKUP($B368,'Slutlig allokering kvv'!$B$1:$BB$480,MATCH(E$1,'Slutlig allokering kvv'!$B$1:$AT$1,0),FALSE))</f>
        <v/>
      </c>
      <c r="F368" t="str">
        <f>IF(ISERROR(1/VLOOKUP($B368,Kraftvärmeprod!$B$1:$AV$480,MATCH("Producerad elenergi i kraftvärmeverk (GWh)",Kraftvärmeprod!$B$1:$AV$1,0),FALSE)),"",VLOOKUP($B368,Kraftvärmeprod!$B$1:$AV$480,MATCH("Producerad elenergi i kraftvärmeverk (GWh)",Kraftvärmeprod!$B$1:$AV$1,0),FALSE))</f>
        <v/>
      </c>
      <c r="G368" t="str">
        <f>IF(ISERROR(1/VLOOKUP($B368,Miljö!$B$1:$T$480,MATCH("Såld mängd produktionsspecifik fjärrvärme (GWh)",Miljö!$B$1:$T$1,0),FALSE)),"",VLOOKUP($B368,Miljö!$B$1:$T$480,MATCH("Såld mängd produktionsspecifik fjärrvärme (GWh)",Miljö!$B$1:$T$1,0),FALSE))</f>
        <v/>
      </c>
      <c r="J368" t="str">
        <f t="shared" si="5"/>
        <v>Uddevalla Energi AB</v>
      </c>
    </row>
    <row r="369" spans="1:10" x14ac:dyDescent="0.25">
      <c r="A369" s="2" t="s">
        <v>551</v>
      </c>
      <c r="B369" s="2" t="s">
        <v>554</v>
      </c>
      <c r="D369" t="str">
        <f>IF(ISERROR(1/VLOOKUP($B369,Kraftvärmeprod!$B$1:$D$480,MATCH("Total värmeproduktion i kraftvärmeverk i kombinerad drift (GWh)",Kraftvärmeprod!$B$1:$AV$1,0),FALSE)),"Ej kraftvärme","Alternativproduktionsmetoden")</f>
        <v>Alternativproduktionsmetoden</v>
      </c>
      <c r="E369" s="269">
        <f>IF(ISERROR(1/VLOOKUP($B369,Kraftvärmeprod!$B$1:$BD$480,MATCH("Total värmeproduktion i kraftvärmeverk i kombinerad drift (GWh)",Kraftvärmeprod!$B$1:$AV$1,0),FALSE)),"",VLOOKUP($B369,'Slutlig allokering kvv'!$B$1:$BB$480,MATCH(E$1,'Slutlig allokering kvv'!$B$1:$AT$1,0),FALSE))</f>
        <v>0.51374363405922341</v>
      </c>
      <c r="F369">
        <f>IF(ISERROR(1/VLOOKUP($B369,Kraftvärmeprod!$B$1:$AV$480,MATCH("Producerad elenergi i kraftvärmeverk (GWh)",Kraftvärmeprod!$B$1:$AV$1,0),FALSE)),"",VLOOKUP($B369,Kraftvärmeprod!$B$1:$AV$480,MATCH("Producerad elenergi i kraftvärmeverk (GWh)",Kraftvärmeprod!$B$1:$AV$1,0),FALSE))</f>
        <v>67.2</v>
      </c>
      <c r="G369" t="str">
        <f>IF(ISERROR(1/VLOOKUP($B369,Miljö!$B$1:$T$480,MATCH("Såld mängd produktionsspecifik fjärrvärme (GWh)",Miljö!$B$1:$T$1,0),FALSE)),"",VLOOKUP($B369,Miljö!$B$1:$T$480,MATCH("Såld mängd produktionsspecifik fjärrvärme (GWh)",Miljö!$B$1:$T$1,0),FALSE))</f>
        <v/>
      </c>
      <c r="J369" t="str">
        <f t="shared" si="5"/>
        <v>Uddevalla Energi AB</v>
      </c>
    </row>
    <row r="370" spans="1:10" x14ac:dyDescent="0.25">
      <c r="A370" s="2" t="s">
        <v>555</v>
      </c>
      <c r="B370" s="2" t="s">
        <v>556</v>
      </c>
      <c r="D370" t="str">
        <f>IF(ISERROR(1/VLOOKUP($B370,Kraftvärmeprod!$B$1:$D$480,MATCH("Total värmeproduktion i kraftvärmeverk i kombinerad drift (GWh)",Kraftvärmeprod!$B$1:$AV$1,0),FALSE)),"Ej kraftvärme","Alternativproduktionsmetoden")</f>
        <v>Ej kraftvärme</v>
      </c>
      <c r="E370" s="269" t="str">
        <f>IF(ISERROR(1/VLOOKUP($B370,Kraftvärmeprod!$B$1:$BD$480,MATCH("Total värmeproduktion i kraftvärmeverk i kombinerad drift (GWh)",Kraftvärmeprod!$B$1:$AV$1,0),FALSE)),"",VLOOKUP($B370,'Slutlig allokering kvv'!$B$1:$BB$480,MATCH(E$1,'Slutlig allokering kvv'!$B$1:$AT$1,0),FALSE))</f>
        <v/>
      </c>
      <c r="F370" t="str">
        <f>IF(ISERROR(1/VLOOKUP($B370,Kraftvärmeprod!$B$1:$AV$480,MATCH("Producerad elenergi i kraftvärmeverk (GWh)",Kraftvärmeprod!$B$1:$AV$1,0),FALSE)),"",VLOOKUP($B370,Kraftvärmeprod!$B$1:$AV$480,MATCH("Producerad elenergi i kraftvärmeverk (GWh)",Kraftvärmeprod!$B$1:$AV$1,0),FALSE))</f>
        <v/>
      </c>
      <c r="G370" t="str">
        <f>IF(ISERROR(1/VLOOKUP($B370,Miljö!$B$1:$T$480,MATCH("Såld mängd produktionsspecifik fjärrvärme (GWh)",Miljö!$B$1:$T$1,0),FALSE)),"",VLOOKUP($B370,Miljö!$B$1:$T$480,MATCH("Såld mängd produktionsspecifik fjärrvärme (GWh)",Miljö!$B$1:$T$1,0),FALSE))</f>
        <v/>
      </c>
      <c r="J370" t="str">
        <f t="shared" si="5"/>
        <v>Ulricehamns Energi AB</v>
      </c>
    </row>
    <row r="371" spans="1:10" x14ac:dyDescent="0.25">
      <c r="A371" s="2" t="s">
        <v>555</v>
      </c>
      <c r="B371" s="2" t="s">
        <v>557</v>
      </c>
      <c r="D371" t="str">
        <f>IF(ISERROR(1/VLOOKUP($B371,Kraftvärmeprod!$B$1:$D$480,MATCH("Total värmeproduktion i kraftvärmeverk i kombinerad drift (GWh)",Kraftvärmeprod!$B$1:$AV$1,0),FALSE)),"Ej kraftvärme","Alternativproduktionsmetoden")</f>
        <v>Ej kraftvärme</v>
      </c>
      <c r="E371" s="269" t="str">
        <f>IF(ISERROR(1/VLOOKUP($B371,Kraftvärmeprod!$B$1:$BD$480,MATCH("Total värmeproduktion i kraftvärmeverk i kombinerad drift (GWh)",Kraftvärmeprod!$B$1:$AV$1,0),FALSE)),"",VLOOKUP($B371,'Slutlig allokering kvv'!$B$1:$BB$480,MATCH(E$1,'Slutlig allokering kvv'!$B$1:$AT$1,0),FALSE))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Ulricehamns Energi AB</v>
      </c>
    </row>
    <row r="372" spans="1:10" x14ac:dyDescent="0.25">
      <c r="A372" s="2" t="s">
        <v>555</v>
      </c>
      <c r="B372" s="2" t="s">
        <v>558</v>
      </c>
      <c r="D372" t="str">
        <f>IF(ISERROR(1/VLOOKUP($B372,Kraftvärmeprod!$B$1:$D$480,MATCH("Total värmeproduktion i kraftvärmeverk i kombinerad drift (GWh)",Kraftvärmeprod!$B$1:$AV$1,0),FALSE)),"Ej kraftvärme","Alternativproduktionsmetoden")</f>
        <v>Ej kraftvärme</v>
      </c>
      <c r="E372" s="269" t="str">
        <f>IF(ISERROR(1/VLOOKUP($B372,Kraftvärmeprod!$B$1:$BD$480,MATCH("Total värmeproduktion i kraftvärmeverk i kombinerad drift (GWh)",Kraftvärmeprod!$B$1:$AV$1,0),FALSE)),"",VLOOKUP($B372,'Slutlig allokering kvv'!$B$1:$BB$480,MATCH(E$1,'Slutlig allokering kvv'!$B$1:$AT$1,0),FALSE))</f>
        <v/>
      </c>
      <c r="F372" t="str">
        <f>IF(ISERROR(1/VLOOKUP($B372,Kraftvärmeprod!$B$1:$AV$480,MATCH("Producerad elenergi i kraftvärmeverk (GWh)",Kraftvärmeprod!$B$1:$AV$1,0),FALSE)),"",VLOOKUP($B372,Kraftvärmeprod!$B$1:$AV$480,MATCH("Producerad elenergi i kraftvärmeverk (GWh)",Kraftvärmeprod!$B$1:$AV$1,0),FALSE))</f>
        <v/>
      </c>
      <c r="G372" t="str">
        <f>IF(ISERROR(1/VLOOKUP($B372,Miljö!$B$1:$T$480,MATCH("Såld mängd produktionsspecifik fjärrvärme (GWh)",Miljö!$B$1:$T$1,0),FALSE)),"",VLOOKUP($B372,Miljö!$B$1:$T$480,MATCH("Såld mängd produktionsspecifik fjärrvärme (GWh)",Miljö!$B$1:$T$1,0),FALSE))</f>
        <v/>
      </c>
      <c r="J372" t="str">
        <f t="shared" si="5"/>
        <v>Ulricehamns Energi AB</v>
      </c>
    </row>
    <row r="373" spans="1:10" x14ac:dyDescent="0.25">
      <c r="A373" s="2" t="s">
        <v>559</v>
      </c>
      <c r="B373" s="2" t="s">
        <v>560</v>
      </c>
      <c r="D373" t="str">
        <f>IF(ISERROR(1/VLOOKUP($B373,Kraftvärmeprod!$B$1:$D$480,MATCH("Total värmeproduktion i kraftvärmeverk i kombinerad drift (GWh)",Kraftvärmeprod!$B$1:$AV$1,0),FALSE)),"Ej kraftvärme","Alternativproduktionsmetoden")</f>
        <v>Ej kraftvärme</v>
      </c>
      <c r="E373" s="269" t="str">
        <f>IF(ISERROR(1/VLOOKUP($B373,Kraftvärmeprod!$B$1:$BD$480,MATCH("Total värmeproduktion i kraftvärmeverk i kombinerad drift (GWh)",Kraftvärmeprod!$B$1:$AV$1,0),FALSE)),"",VLOOKUP($B373,'Slutlig allokering kvv'!$B$1:$BB$480,MATCH(E$1,'Slutlig allokering kvv'!$B$1:$AT$1,0),FALSE))</f>
        <v/>
      </c>
      <c r="F373" t="str">
        <f>IF(ISERROR(1/VLOOKUP($B373,Kraftvärmeprod!$B$1:$AV$480,MATCH("Producerad elenergi i kraftvärmeverk (GWh)",Kraftvärmeprod!$B$1:$AV$1,0),FALSE)),"",VLOOKUP($B373,Kraftvärmeprod!$B$1:$AV$480,MATCH("Producerad elenergi i kraftvärmeverk (GWh)",Kraftvärmeprod!$B$1:$AV$1,0),FALSE))</f>
        <v/>
      </c>
      <c r="G373" t="str">
        <f>IF(ISERROR(1/VLOOKUP($B373,Miljö!$B$1:$T$480,MATCH("Såld mängd produktionsspecifik fjärrvärme (GWh)",Miljö!$B$1:$T$1,0),FALSE)),"",VLOOKUP($B373,Miljö!$B$1:$T$480,MATCH("Såld mängd produktionsspecifik fjärrvärme (GWh)",Miljö!$B$1:$T$1,0),FALSE))</f>
        <v/>
      </c>
      <c r="J373" t="str">
        <f t="shared" si="5"/>
        <v>Umeå Energi AB</v>
      </c>
    </row>
    <row r="374" spans="1:10" x14ac:dyDescent="0.25">
      <c r="A374" s="2" t="s">
        <v>559</v>
      </c>
      <c r="B374" s="2" t="s">
        <v>561</v>
      </c>
      <c r="D374" t="str">
        <f>IF(ISERROR(1/VLOOKUP($B374,Kraftvärmeprod!$B$1:$D$480,MATCH("Total värmeproduktion i kraftvärmeverk i kombinerad drift (GWh)",Kraftvärmeprod!$B$1:$AV$1,0),FALSE)),"Ej kraftvärme","Alternativproduktionsmetoden")</f>
        <v>Ej kraftvärme</v>
      </c>
      <c r="E374" s="269" t="str">
        <f>IF(ISERROR(1/VLOOKUP($B374,Kraftvärmeprod!$B$1:$BD$480,MATCH("Total värmeproduktion i kraftvärmeverk i kombinerad drift (GWh)",Kraftvärmeprod!$B$1:$AV$1,0),FALSE)),"",VLOOKUP($B374,'Slutlig allokering kvv'!$B$1:$BB$480,MATCH(E$1,'Slutlig allokering kvv'!$B$1:$AT$1,0),FALSE))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Umeå Energi AB</v>
      </c>
    </row>
    <row r="375" spans="1:10" x14ac:dyDescent="0.25">
      <c r="A375" s="2" t="s">
        <v>559</v>
      </c>
      <c r="B375" s="2" t="s">
        <v>562</v>
      </c>
      <c r="D375" t="str">
        <f>IF(ISERROR(1/VLOOKUP($B375,Kraftvärmeprod!$B$1:$D$480,MATCH("Total värmeproduktion i kraftvärmeverk i kombinerad drift (GWh)",Kraftvärmeprod!$B$1:$AV$1,0),FALSE)),"Ej kraftvärme","Alternativproduktionsmetoden")</f>
        <v>Ej kraftvärme</v>
      </c>
      <c r="E375" s="269" t="str">
        <f>IF(ISERROR(1/VLOOKUP($B375,Kraftvärmeprod!$B$1:$BD$480,MATCH("Total värmeproduktion i kraftvärmeverk i kombinerad drift (GWh)",Kraftvärmeprod!$B$1:$AV$1,0),FALSE)),"",VLOOKUP($B375,'Slutlig allokering kvv'!$B$1:$BB$480,MATCH(E$1,'Slutlig allokering kvv'!$B$1:$AT$1,0),FALSE))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Umeå Energi AB</v>
      </c>
    </row>
    <row r="376" spans="1:10" x14ac:dyDescent="0.25">
      <c r="A376" s="2" t="s">
        <v>559</v>
      </c>
      <c r="B376" s="2" t="s">
        <v>563</v>
      </c>
      <c r="D376" t="str">
        <f>IF(ISERROR(1/VLOOKUP($B376,Kraftvärmeprod!$B$1:$D$480,MATCH("Total värmeproduktion i kraftvärmeverk i kombinerad drift (GWh)",Kraftvärmeprod!$B$1:$AV$1,0),FALSE)),"Ej kraftvärme","Alternativproduktionsmetoden")</f>
        <v>Alternativproduktionsmetoden</v>
      </c>
      <c r="E376" s="269">
        <f>IF(ISERROR(1/VLOOKUP($B376,Kraftvärmeprod!$B$1:$BD$480,MATCH("Total värmeproduktion i kraftvärmeverk i kombinerad drift (GWh)",Kraftvärmeprod!$B$1:$AV$1,0),FALSE)),"",VLOOKUP($B376,'Slutlig allokering kvv'!$B$1:$BB$480,MATCH(E$1,'Slutlig allokering kvv'!$B$1:$AT$1,0),FALSE))</f>
        <v>0.50017816372586543</v>
      </c>
      <c r="F376">
        <f>IF(ISERROR(1/VLOOKUP($B376,Kraftvärmeprod!$B$1:$AV$480,MATCH("Producerad elenergi i kraftvärmeverk (GWh)",Kraftvärmeprod!$B$1:$AV$1,0),FALSE)),"",VLOOKUP($B376,Kraftvärmeprod!$B$1:$AV$480,MATCH("Producerad elenergi i kraftvärmeverk (GWh)",Kraftvärmeprod!$B$1:$AV$1,0),FALSE))</f>
        <v>222.05799999999999</v>
      </c>
      <c r="G376" t="str">
        <f>IF(ISERROR(1/VLOOKUP($B376,Miljö!$B$1:$T$480,MATCH("Såld mängd produktionsspecifik fjärrvärme (GWh)",Miljö!$B$1:$T$1,0),FALSE)),"",VLOOKUP($B376,Miljö!$B$1:$T$480,MATCH("Såld mängd produktionsspecifik fjärrvärme (GWh)",Miljö!$B$1:$T$1,0),FALSE))</f>
        <v/>
      </c>
      <c r="J376" t="str">
        <f t="shared" si="5"/>
        <v>Umeå Energi AB</v>
      </c>
    </row>
    <row r="377" spans="1:10" x14ac:dyDescent="0.25">
      <c r="A377" s="2" t="s">
        <v>564</v>
      </c>
      <c r="B377" s="2" t="s">
        <v>565</v>
      </c>
      <c r="D377" t="str">
        <f>IF(ISERROR(1/VLOOKUP($B377,Kraftvärmeprod!$B$1:$D$480,MATCH("Total värmeproduktion i kraftvärmeverk i kombinerad drift (GWh)",Kraftvärmeprod!$B$1:$AV$1,0),FALSE)),"Ej kraftvärme","Alternativproduktionsmetoden")</f>
        <v>Ej kraftvärme</v>
      </c>
      <c r="E377" s="269" t="str">
        <f>IF(ISERROR(1/VLOOKUP($B377,Kraftvärmeprod!$B$1:$BD$480,MATCH("Total värmeproduktion i kraftvärmeverk i kombinerad drift (GWh)",Kraftvärmeprod!$B$1:$AV$1,0),FALSE)),"",VLOOKUP($B377,'Slutlig allokering kvv'!$B$1:$BB$480,MATCH(E$1,'Slutlig allokering kvv'!$B$1:$AT$1,0),FALSE))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Vaggeryds Energi AB</v>
      </c>
    </row>
    <row r="378" spans="1:10" x14ac:dyDescent="0.25">
      <c r="A378" s="2" t="s">
        <v>564</v>
      </c>
      <c r="B378" s="2" t="s">
        <v>566</v>
      </c>
      <c r="D378" t="str">
        <f>IF(ISERROR(1/VLOOKUP($B378,Kraftvärmeprod!$B$1:$D$480,MATCH("Total värmeproduktion i kraftvärmeverk i kombinerad drift (GWh)",Kraftvärmeprod!$B$1:$AV$1,0),FALSE)),"Ej kraftvärme","Alternativproduktionsmetoden")</f>
        <v>Ej kraftvärme</v>
      </c>
      <c r="E378" s="269" t="str">
        <f>IF(ISERROR(1/VLOOKUP($B378,Kraftvärmeprod!$B$1:$BD$480,MATCH("Total värmeproduktion i kraftvärmeverk i kombinerad drift (GWh)",Kraftvärmeprod!$B$1:$AV$1,0),FALSE)),"",VLOOKUP($B378,'Slutlig allokering kvv'!$B$1:$BB$480,MATCH(E$1,'Slutlig allokering kvv'!$B$1:$AT$1,0),FALSE))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Vaggeryds Energi AB</v>
      </c>
    </row>
    <row r="379" spans="1:10" x14ac:dyDescent="0.25">
      <c r="A379" s="2" t="s">
        <v>567</v>
      </c>
      <c r="B379" s="2" t="s">
        <v>568</v>
      </c>
      <c r="D379" t="str">
        <f>IF(ISERROR(1/VLOOKUP($B379,Kraftvärmeprod!$B$1:$D$480,MATCH("Total värmeproduktion i kraftvärmeverk i kombinerad drift (GWh)",Kraftvärmeprod!$B$1:$AV$1,0),FALSE)),"Ej kraftvärme","Alternativproduktionsmetoden")</f>
        <v>Ej kraftvärme</v>
      </c>
      <c r="E379" s="269" t="str">
        <f>IF(ISERROR(1/VLOOKUP($B379,Kraftvärmeprod!$B$1:$BD$480,MATCH("Total värmeproduktion i kraftvärmeverk i kombinerad drift (GWh)",Kraftvärmeprod!$B$1:$AV$1,0),FALSE)),"",VLOOKUP($B379,'Slutlig allokering kvv'!$B$1:$BB$480,MATCH(E$1,'Slutlig allokering kvv'!$B$1:$AT$1,0),FALSE))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Vara Energi Värme AB</v>
      </c>
    </row>
    <row r="380" spans="1:10" x14ac:dyDescent="0.25">
      <c r="A380" s="2" t="s">
        <v>569</v>
      </c>
      <c r="B380" s="2" t="s">
        <v>570</v>
      </c>
      <c r="D380" t="str">
        <f>IF(ISERROR(1/VLOOKUP($B380,Kraftvärmeprod!$B$1:$D$480,MATCH("Total värmeproduktion i kraftvärmeverk i kombinerad drift (GWh)",Kraftvärmeprod!$B$1:$AV$1,0),FALSE)),"Ej kraftvärme","Alternativproduktionsmetoden")</f>
        <v>Ej kraftvärme</v>
      </c>
      <c r="E380" s="269" t="str">
        <f>IF(ISERROR(1/VLOOKUP($B380,Kraftvärmeprod!$B$1:$BD$480,MATCH("Total värmeproduktion i kraftvärmeverk i kombinerad drift (GWh)",Kraftvärmeprod!$B$1:$AV$1,0),FALSE)),"",VLOOKUP($B380,'Slutlig allokering kvv'!$B$1:$BB$480,MATCH(E$1,'Slutlig allokering kvv'!$B$1:$AT$1,0),FALSE))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Varberg Energi AB</v>
      </c>
    </row>
    <row r="381" spans="1:10" x14ac:dyDescent="0.25">
      <c r="A381" s="2" t="s">
        <v>569</v>
      </c>
      <c r="B381" s="2" t="s">
        <v>571</v>
      </c>
      <c r="D381" t="str">
        <f>IF(ISERROR(1/VLOOKUP($B381,Kraftvärmeprod!$B$1:$D$480,MATCH("Total värmeproduktion i kraftvärmeverk i kombinerad drift (GWh)",Kraftvärmeprod!$B$1:$AV$1,0),FALSE)),"Ej kraftvärme","Alternativproduktionsmetoden")</f>
        <v>Ej kraftvärme</v>
      </c>
      <c r="E381" s="269" t="str">
        <f>IF(ISERROR(1/VLOOKUP($B381,Kraftvärmeprod!$B$1:$BD$480,MATCH("Total värmeproduktion i kraftvärmeverk i kombinerad drift (GWh)",Kraftvärmeprod!$B$1:$AV$1,0),FALSE)),"",VLOOKUP($B381,'Slutlig allokering kvv'!$B$1:$BB$480,MATCH(E$1,'Slutlig allokering kvv'!$B$1:$AT$1,0),FALSE))</f>
        <v/>
      </c>
      <c r="F381" t="str">
        <f>IF(ISERROR(1/VLOOKUP($B381,Kraftvärmeprod!$B$1:$AV$480,MATCH("Producerad elenergi i kraftvärmeverk (GWh)",Kraftvärmeprod!$B$1:$AV$1,0),FALSE)),"",VLOOKUP($B381,Kraftvärmeprod!$B$1:$AV$480,MATCH("Producerad elenergi i kraftvärmeverk (GWh)",Kraftvärmeprod!$B$1:$AV$1,0),FALSE))</f>
        <v/>
      </c>
      <c r="G381" t="str">
        <f>IF(ISERROR(1/VLOOKUP($B381,Miljö!$B$1:$T$480,MATCH("Såld mängd produktionsspecifik fjärrvärme (GWh)",Miljö!$B$1:$T$1,0),FALSE)),"",VLOOKUP($B381,Miljö!$B$1:$T$480,MATCH("Såld mängd produktionsspecifik fjärrvärme (GWh)",Miljö!$B$1:$T$1,0),FALSE))</f>
        <v/>
      </c>
      <c r="J381" t="str">
        <f t="shared" si="5"/>
        <v>Varberg Energi AB</v>
      </c>
    </row>
    <row r="382" spans="1:10" x14ac:dyDescent="0.25">
      <c r="A382" s="2" t="s">
        <v>569</v>
      </c>
      <c r="B382" s="2" t="s">
        <v>572</v>
      </c>
      <c r="D382" t="str">
        <f>IF(ISERROR(1/VLOOKUP($B382,Kraftvärmeprod!$B$1:$D$480,MATCH("Total värmeproduktion i kraftvärmeverk i kombinerad drift (GWh)",Kraftvärmeprod!$B$1:$AV$1,0),FALSE)),"Ej kraftvärme","Alternativproduktionsmetoden")</f>
        <v>Ej kraftvärme</v>
      </c>
      <c r="E382" s="269" t="str">
        <f>IF(ISERROR(1/VLOOKUP($B382,Kraftvärmeprod!$B$1:$BD$480,MATCH("Total värmeproduktion i kraftvärmeverk i kombinerad drift (GWh)",Kraftvärmeprod!$B$1:$AV$1,0),FALSE)),"",VLOOKUP($B382,'Slutlig allokering kvv'!$B$1:$BB$480,MATCH(E$1,'Slutlig allokering kvv'!$B$1:$AT$1,0),FALSE))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Varberg Energi AB</v>
      </c>
    </row>
    <row r="383" spans="1:10" x14ac:dyDescent="0.25">
      <c r="A383" s="2" t="s">
        <v>573</v>
      </c>
      <c r="B383" s="2" t="s">
        <v>11</v>
      </c>
      <c r="D383" t="str">
        <f>IF(ISERROR(1/VLOOKUP($B383,Kraftvärmeprod!$B$1:$D$480,MATCH("Total värmeproduktion i kraftvärmeverk i kombinerad drift (GWh)",Kraftvärmeprod!$B$1:$AV$1,0),FALSE)),"Ej kraftvärme","Alternativproduktionsmetoden")</f>
        <v>Ej kraftvärme</v>
      </c>
      <c r="E383" s="269" t="str">
        <f>IF(ISERROR(1/VLOOKUP($B383,Kraftvärmeprod!$B$1:$BD$480,MATCH("Total värmeproduktion i kraftvärmeverk i kombinerad drift (GWh)",Kraftvärmeprod!$B$1:$AV$1,0),FALSE)),"",VLOOKUP($B383,'Slutlig allokering kvv'!$B$1:$BB$480,MATCH(E$1,'Slutlig allokering kvv'!$B$1:$AT$1,0),FALSE))</f>
        <v/>
      </c>
      <c r="F383" t="str">
        <f>IF(ISERROR(1/VLOOKUP($B383,Kraftvärmeprod!$B$1:$AV$480,MATCH("Producerad elenergi i kraftvärmeverk (GWh)",Kraftvärmeprod!$B$1:$AV$1,0),FALSE)),"",VLOOKUP($B383,Kraftvärmeprod!$B$1:$AV$480,MATCH("Producerad elenergi i kraftvärmeverk (GWh)",Kraftvärmeprod!$B$1:$AV$1,0),FALSE))</f>
        <v/>
      </c>
      <c r="G383" t="str">
        <f>IF(ISERROR(1/VLOOKUP($B383,Miljö!$B$1:$T$480,MATCH("Såld mängd produktionsspecifik fjärrvärme (GWh)",Miljö!$B$1:$T$1,0),FALSE)),"",VLOOKUP($B383,Miljö!$B$1:$T$480,MATCH("Såld mängd produktionsspecifik fjärrvärme (GWh)",Miljö!$B$1:$T$1,0),FALSE))</f>
        <v/>
      </c>
      <c r="J383" t="str">
        <f t="shared" si="5"/>
        <v>Vasa Värme Holding AB</v>
      </c>
    </row>
    <row r="384" spans="1:10" x14ac:dyDescent="0.25">
      <c r="A384" s="2" t="s">
        <v>573</v>
      </c>
      <c r="B384" s="2" t="s">
        <v>574</v>
      </c>
      <c r="D384" t="str">
        <f>IF(ISERROR(1/VLOOKUP($B384,Kraftvärmeprod!$B$1:$D$480,MATCH("Total värmeproduktion i kraftvärmeverk i kombinerad drift (GWh)",Kraftvärmeprod!$B$1:$AV$1,0),FALSE)),"Ej kraftvärme","Alternativproduktionsmetoden")</f>
        <v>Ej kraftvärme</v>
      </c>
      <c r="E384" s="269" t="str">
        <f>IF(ISERROR(1/VLOOKUP($B384,Kraftvärmeprod!$B$1:$BD$480,MATCH("Total värmeproduktion i kraftvärmeverk i kombinerad drift (GWh)",Kraftvärmeprod!$B$1:$AV$1,0),FALSE)),"",VLOOKUP($B384,'Slutlig allokering kvv'!$B$1:$BB$480,MATCH(E$1,'Slutlig allokering kvv'!$B$1:$AT$1,0),FALSE))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Vasa Värme Holding AB</v>
      </c>
    </row>
    <row r="385" spans="1:10" x14ac:dyDescent="0.25">
      <c r="A385" s="2" t="s">
        <v>573</v>
      </c>
      <c r="B385" s="2" t="s">
        <v>340</v>
      </c>
      <c r="D385" t="str">
        <f>IF(ISERROR(1/VLOOKUP($B385,Kraftvärmeprod!$B$1:$D$480,MATCH("Total värmeproduktion i kraftvärmeverk i kombinerad drift (GWh)",Kraftvärmeprod!$B$1:$AV$1,0),FALSE)),"Ej kraftvärme","Alternativproduktionsmetoden")</f>
        <v>Ej kraftvärme</v>
      </c>
      <c r="E385" s="269" t="str">
        <f>IF(ISERROR(1/VLOOKUP($B385,Kraftvärmeprod!$B$1:$BD$480,MATCH("Total värmeproduktion i kraftvärmeverk i kombinerad drift (GWh)",Kraftvärmeprod!$B$1:$AV$1,0),FALSE)),"",VLOOKUP($B385,'Slutlig allokering kvv'!$B$1:$BB$480,MATCH(E$1,'Slutlig allokering kvv'!$B$1:$AT$1,0),FALSE))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Vasa Värme Holding AB</v>
      </c>
    </row>
    <row r="386" spans="1:10" x14ac:dyDescent="0.25">
      <c r="A386" s="2" t="s">
        <v>575</v>
      </c>
      <c r="B386" s="2" t="s">
        <v>576</v>
      </c>
      <c r="D386" t="str">
        <f>IF(ISERROR(1/VLOOKUP($B386,Kraftvärmeprod!$B$1:$D$480,MATCH("Total värmeproduktion i kraftvärmeverk i kombinerad drift (GWh)",Kraftvärmeprod!$B$1:$AV$1,0),FALSE)),"Ej kraftvärme","Alternativproduktionsmetoden")</f>
        <v>Ej kraftvärme</v>
      </c>
      <c r="E386" s="269" t="str">
        <f>IF(ISERROR(1/VLOOKUP($B386,Kraftvärmeprod!$B$1:$BD$480,MATCH("Total värmeproduktion i kraftvärmeverk i kombinerad drift (GWh)",Kraftvärmeprod!$B$1:$AV$1,0),FALSE)),"",VLOOKUP($B386,'Slutlig allokering kvv'!$B$1:$BB$480,MATCH(E$1,'Slutlig allokering kvv'!$B$1:$AT$1,0),FALSE))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Vattenfall AB Värme</v>
      </c>
    </row>
    <row r="387" spans="1:10" x14ac:dyDescent="0.25">
      <c r="A387" s="2" t="s">
        <v>575</v>
      </c>
      <c r="B387" s="2" t="s">
        <v>577</v>
      </c>
      <c r="D387" t="str">
        <f>IF(ISERROR(1/VLOOKUP($B387,Kraftvärmeprod!$B$1:$D$480,MATCH("Total värmeproduktion i kraftvärmeverk i kombinerad drift (GWh)",Kraftvärmeprod!$B$1:$AV$1,0),FALSE)),"Ej kraftvärme","Alternativproduktionsmetoden")</f>
        <v>Alternativproduktionsmetoden</v>
      </c>
      <c r="E387" s="269">
        <f>IF(ISERROR(1/VLOOKUP($B387,Kraftvärmeprod!$B$1:$BD$480,MATCH("Total värmeproduktion i kraftvärmeverk i kombinerad drift (GWh)",Kraftvärmeprod!$B$1:$AV$1,0),FALSE)),"",VLOOKUP($B387,'Slutlig allokering kvv'!$B$1:$BB$480,MATCH(E$1,'Slutlig allokering kvv'!$B$1:$AT$1,0),FALSE))</f>
        <v>0.50233237955815813</v>
      </c>
      <c r="F387">
        <f>IF(ISERROR(1/VLOOKUP($B387,Kraftvärmeprod!$B$1:$AV$480,MATCH("Producerad elenergi i kraftvärmeverk (GWh)",Kraftvärmeprod!$B$1:$AV$1,0),FALSE)),"",VLOOKUP($B387,Kraftvärmeprod!$B$1:$AV$480,MATCH("Producerad elenergi i kraftvärmeverk (GWh)",Kraftvärmeprod!$B$1:$AV$1,0),FALSE))</f>
        <v>102.3</v>
      </c>
      <c r="G387" t="str">
        <f>IF(ISERROR(1/VLOOKUP($B387,Miljö!$B$1:$T$480,MATCH("Såld mängd produktionsspecifik fjärrvärme (GWh)",Miljö!$B$1:$T$1,0),FALSE)),"",VLOOKUP($B387,Miljö!$B$1:$T$480,MATCH("Såld mängd produktionsspecifik fjärrvärme (GWh)",Miljö!$B$1:$T$1,0),FALSE))</f>
        <v/>
      </c>
      <c r="J387" t="str">
        <f t="shared" ref="J387:J450" si="6">A387</f>
        <v>Vattenfall AB Värme</v>
      </c>
    </row>
    <row r="388" spans="1:10" x14ac:dyDescent="0.25">
      <c r="A388" s="2" t="s">
        <v>575</v>
      </c>
      <c r="B388" s="2" t="s">
        <v>578</v>
      </c>
      <c r="D388" t="str">
        <f>IF(ISERROR(1/VLOOKUP($B388,Kraftvärmeprod!$B$1:$D$480,MATCH("Total värmeproduktion i kraftvärmeverk i kombinerad drift (GWh)",Kraftvärmeprod!$B$1:$AV$1,0),FALSE)),"Ej kraftvärme","Alternativproduktionsmetoden")</f>
        <v>Ej kraftvärme</v>
      </c>
      <c r="E388" s="269" t="str">
        <f>IF(ISERROR(1/VLOOKUP($B388,Kraftvärmeprod!$B$1:$BD$480,MATCH("Total värmeproduktion i kraftvärmeverk i kombinerad drift (GWh)",Kraftvärmeprod!$B$1:$AV$1,0),FALSE)),"",VLOOKUP($B388,'Slutlig allokering kvv'!$B$1:$BB$480,MATCH(E$1,'Slutlig allokering kvv'!$B$1:$AT$1,0),FALSE))</f>
        <v/>
      </c>
      <c r="F388" t="str">
        <f>IF(ISERROR(1/VLOOKUP($B388,Kraftvärmeprod!$B$1:$AV$480,MATCH("Producerad elenergi i kraftvärmeverk (GWh)",Kraftvärmeprod!$B$1:$AV$1,0),FALSE)),"",VLOOKUP($B388,Kraftvärmeprod!$B$1:$AV$480,MATCH("Producerad elenergi i kraftvärmeverk (GWh)",Kraftvärmeprod!$B$1:$AV$1,0),FALSE))</f>
        <v/>
      </c>
      <c r="G388" t="str">
        <f>IF(ISERROR(1/VLOOKUP($B388,Miljö!$B$1:$T$480,MATCH("Såld mängd produktionsspecifik fjärrvärme (GWh)",Miljö!$B$1:$T$1,0),FALSE)),"",VLOOKUP($B388,Miljö!$B$1:$T$480,MATCH("Såld mängd produktionsspecifik fjärrvärme (GWh)",Miljö!$B$1:$T$1,0),FALSE))</f>
        <v/>
      </c>
      <c r="J388" t="str">
        <f t="shared" si="6"/>
        <v>Vattenfall AB Värme</v>
      </c>
    </row>
    <row r="389" spans="1:10" x14ac:dyDescent="0.25">
      <c r="A389" s="2" t="s">
        <v>575</v>
      </c>
      <c r="B389" s="2" t="s">
        <v>579</v>
      </c>
      <c r="D389" t="str">
        <f>IF(ISERROR(1/VLOOKUP($B389,Kraftvärmeprod!$B$1:$D$480,MATCH("Total värmeproduktion i kraftvärmeverk i kombinerad drift (GWh)",Kraftvärmeprod!$B$1:$AV$1,0),FALSE)),"Ej kraftvärme","Alternativproduktionsmetoden")</f>
        <v>Ej kraftvärme</v>
      </c>
      <c r="E389" s="269" t="str">
        <f>IF(ISERROR(1/VLOOKUP($B389,Kraftvärmeprod!$B$1:$BD$480,MATCH("Total värmeproduktion i kraftvärmeverk i kombinerad drift (GWh)",Kraftvärmeprod!$B$1:$AV$1,0),FALSE)),"",VLOOKUP($B389,'Slutlig allokering kvv'!$B$1:$BB$480,MATCH(E$1,'Slutlig allokering kvv'!$B$1:$AT$1,0),FALSE))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Vattenfall AB Värme</v>
      </c>
    </row>
    <row r="390" spans="1:10" x14ac:dyDescent="0.25">
      <c r="A390" s="2" t="s">
        <v>575</v>
      </c>
      <c r="B390" s="2" t="s">
        <v>580</v>
      </c>
      <c r="D390" t="str">
        <f>IF(ISERROR(1/VLOOKUP($B390,Kraftvärmeprod!$B$1:$D$480,MATCH("Total värmeproduktion i kraftvärmeverk i kombinerad drift (GWh)",Kraftvärmeprod!$B$1:$AV$1,0),FALSE)),"Ej kraftvärme","Alternativproduktionsmetoden")</f>
        <v>Ej kraftvärme</v>
      </c>
      <c r="E390" s="269" t="str">
        <f>IF(ISERROR(1/VLOOKUP($B390,Kraftvärmeprod!$B$1:$BD$480,MATCH("Total värmeproduktion i kraftvärmeverk i kombinerad drift (GWh)",Kraftvärmeprod!$B$1:$AV$1,0),FALSE)),"",VLOOKUP($B390,'Slutlig allokering kvv'!$B$1:$BB$480,MATCH(E$1,'Slutlig allokering kvv'!$B$1:$AT$1,0),FALSE))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Vattenfall AB Värme</v>
      </c>
    </row>
    <row r="391" spans="1:10" x14ac:dyDescent="0.25">
      <c r="A391" s="2" t="s">
        <v>575</v>
      </c>
      <c r="B391" s="2" t="s">
        <v>581</v>
      </c>
      <c r="D391" t="str">
        <f>IF(ISERROR(1/VLOOKUP($B391,Kraftvärmeprod!$B$1:$D$480,MATCH("Total värmeproduktion i kraftvärmeverk i kombinerad drift (GWh)",Kraftvärmeprod!$B$1:$AV$1,0),FALSE)),"Ej kraftvärme","Alternativproduktionsmetoden")</f>
        <v>Alternativproduktionsmetoden</v>
      </c>
      <c r="E391" s="269">
        <f>IF(ISERROR(1/VLOOKUP($B391,Kraftvärmeprod!$B$1:$BD$480,MATCH("Total värmeproduktion i kraftvärmeverk i kombinerad drift (GWh)",Kraftvärmeprod!$B$1:$AV$1,0),FALSE)),"",VLOOKUP($B391,'Slutlig allokering kvv'!$B$1:$BB$480,MATCH(E$1,'Slutlig allokering kvv'!$B$1:$AT$1,0),FALSE))</f>
        <v>0.60596852320818551</v>
      </c>
      <c r="F391">
        <f>IF(ISERROR(1/VLOOKUP($B391,Kraftvärmeprod!$B$1:$AV$480,MATCH("Producerad elenergi i kraftvärmeverk (GWh)",Kraftvärmeprod!$B$1:$AV$1,0),FALSE)),"",VLOOKUP($B391,Kraftvärmeprod!$B$1:$AV$480,MATCH("Producerad elenergi i kraftvärmeverk (GWh)",Kraftvärmeprod!$B$1:$AV$1,0),FALSE))</f>
        <v>19.404</v>
      </c>
      <c r="G391" t="str">
        <f>IF(ISERROR(1/VLOOKUP($B391,Miljö!$B$1:$T$480,MATCH("Såld mängd produktionsspecifik fjärrvärme (GWh)",Miljö!$B$1:$T$1,0),FALSE)),"",VLOOKUP($B391,Miljö!$B$1:$T$480,MATCH("Såld mängd produktionsspecifik fjärrvärme (GWh)",Miljö!$B$1:$T$1,0),FALSE))</f>
        <v/>
      </c>
      <c r="J391" t="str">
        <f t="shared" si="6"/>
        <v>Vattenfall AB Värme</v>
      </c>
    </row>
    <row r="392" spans="1:10" x14ac:dyDescent="0.25">
      <c r="A392" s="2" t="s">
        <v>575</v>
      </c>
      <c r="B392" s="2" t="s">
        <v>582</v>
      </c>
      <c r="D392" t="str">
        <f>IF(ISERROR(1/VLOOKUP($B392,Kraftvärmeprod!$B$1:$D$480,MATCH("Total värmeproduktion i kraftvärmeverk i kombinerad drift (GWh)",Kraftvärmeprod!$B$1:$AV$1,0),FALSE)),"Ej kraftvärme","Alternativproduktionsmetoden")</f>
        <v>Alternativproduktionsmetoden</v>
      </c>
      <c r="E392" s="269">
        <f>IF(ISERROR(1/VLOOKUP($B392,Kraftvärmeprod!$B$1:$BD$480,MATCH("Total värmeproduktion i kraftvärmeverk i kombinerad drift (GWh)",Kraftvärmeprod!$B$1:$AV$1,0),FALSE)),"",VLOOKUP($B392,'Slutlig allokering kvv'!$B$1:$BB$480,MATCH(E$1,'Slutlig allokering kvv'!$B$1:$AT$1,0),FALSE))</f>
        <v>0.48235695573573512</v>
      </c>
      <c r="F392">
        <f>IF(ISERROR(1/VLOOKUP($B392,Kraftvärmeprod!$B$1:$AV$480,MATCH("Producerad elenergi i kraftvärmeverk (GWh)",Kraftvärmeprod!$B$1:$AV$1,0),FALSE)),"",VLOOKUP($B392,Kraftvärmeprod!$B$1:$AV$480,MATCH("Producerad elenergi i kraftvärmeverk (GWh)",Kraftvärmeprod!$B$1:$AV$1,0),FALSE))</f>
        <v>86.96</v>
      </c>
      <c r="G392" t="str">
        <f>IF(ISERROR(1/VLOOKUP($B392,Miljö!$B$1:$T$480,MATCH("Såld mängd produktionsspecifik fjärrvärme (GWh)",Miljö!$B$1:$T$1,0),FALSE)),"",VLOOKUP($B392,Miljö!$B$1:$T$480,MATCH("Såld mängd produktionsspecifik fjärrvärme (GWh)",Miljö!$B$1:$T$1,0),FALSE))</f>
        <v/>
      </c>
      <c r="J392" t="str">
        <f t="shared" si="6"/>
        <v>Vattenfall AB Värme</v>
      </c>
    </row>
    <row r="393" spans="1:10" x14ac:dyDescent="0.25">
      <c r="A393" s="2" t="s">
        <v>575</v>
      </c>
      <c r="B393" s="2" t="s">
        <v>583</v>
      </c>
      <c r="D393" t="str">
        <f>IF(ISERROR(1/VLOOKUP($B393,Kraftvärmeprod!$B$1:$D$480,MATCH("Total värmeproduktion i kraftvärmeverk i kombinerad drift (GWh)",Kraftvärmeprod!$B$1:$AV$1,0),FALSE)),"Ej kraftvärme","Alternativproduktionsmetoden")</f>
        <v>Ej kraftvärme</v>
      </c>
      <c r="E393" s="269" t="str">
        <f>IF(ISERROR(1/VLOOKUP($B393,Kraftvärmeprod!$B$1:$BD$480,MATCH("Total värmeproduktion i kraftvärmeverk i kombinerad drift (GWh)",Kraftvärmeprod!$B$1:$AV$1,0),FALSE)),"",VLOOKUP($B393,'Slutlig allokering kvv'!$B$1:$BB$480,MATCH(E$1,'Slutlig allokering kvv'!$B$1:$AT$1,0),FALSE))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Vattenfall AB Värme</v>
      </c>
    </row>
    <row r="394" spans="1:10" x14ac:dyDescent="0.25">
      <c r="A394" s="2" t="s">
        <v>575</v>
      </c>
      <c r="B394" s="2" t="s">
        <v>584</v>
      </c>
      <c r="D394" t="str">
        <f>IF(ISERROR(1/VLOOKUP($B394,Kraftvärmeprod!$B$1:$D$480,MATCH("Total värmeproduktion i kraftvärmeverk i kombinerad drift (GWh)",Kraftvärmeprod!$B$1:$AV$1,0),FALSE)),"Ej kraftvärme","Alternativproduktionsmetoden")</f>
        <v>Ej kraftvärme</v>
      </c>
      <c r="E394" s="269" t="str">
        <f>IF(ISERROR(1/VLOOKUP($B394,Kraftvärmeprod!$B$1:$BD$480,MATCH("Total värmeproduktion i kraftvärmeverk i kombinerad drift (GWh)",Kraftvärmeprod!$B$1:$AV$1,0),FALSE)),"",VLOOKUP($B394,'Slutlig allokering kvv'!$B$1:$BB$480,MATCH(E$1,'Slutlig allokering kvv'!$B$1:$AT$1,0),FALSE))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Vattenfall AB Värme</v>
      </c>
    </row>
    <row r="395" spans="1:10" x14ac:dyDescent="0.25">
      <c r="A395" s="2" t="s">
        <v>575</v>
      </c>
      <c r="B395" s="2" t="s">
        <v>585</v>
      </c>
      <c r="D395" t="str">
        <f>IF(ISERROR(1/VLOOKUP($B395,Kraftvärmeprod!$B$1:$D$480,MATCH("Total värmeproduktion i kraftvärmeverk i kombinerad drift (GWh)",Kraftvärmeprod!$B$1:$AV$1,0),FALSE)),"Ej kraftvärme","Alternativproduktionsmetoden")</f>
        <v>Alternativproduktionsmetoden</v>
      </c>
      <c r="E395" s="269">
        <f>IF(ISERROR(1/VLOOKUP($B395,Kraftvärmeprod!$B$1:$BD$480,MATCH("Total värmeproduktion i kraftvärmeverk i kombinerad drift (GWh)",Kraftvärmeprod!$B$1:$AV$1,0),FALSE)),"",VLOOKUP($B395,'Slutlig allokering kvv'!$B$1:$BB$480,MATCH(E$1,'Slutlig allokering kvv'!$B$1:$AT$1,0),FALSE))</f>
        <v>0.55585369834911336</v>
      </c>
      <c r="F395">
        <f>IF(ISERROR(1/VLOOKUP($B395,Kraftvärmeprod!$B$1:$AV$480,MATCH("Producerad elenergi i kraftvärmeverk (GWh)",Kraftvärmeprod!$B$1:$AV$1,0),FALSE)),"",VLOOKUP($B395,Kraftvärmeprod!$B$1:$AV$480,MATCH("Producerad elenergi i kraftvärmeverk (GWh)",Kraftvärmeprod!$B$1:$AV$1,0),FALSE))</f>
        <v>102.7</v>
      </c>
      <c r="G395">
        <f>IF(ISERROR(1/VLOOKUP($B395,Miljö!$B$1:$T$480,MATCH("Såld mängd produktionsspecifik fjärrvärme (GWh)",Miljö!$B$1:$T$1,0),FALSE)),"",VLOOKUP($B395,Miljö!$B$1:$T$480,MATCH("Såld mängd produktionsspecifik fjärrvärme (GWh)",Miljö!$B$1:$T$1,0),FALSE))</f>
        <v>100.1</v>
      </c>
      <c r="J395" t="str">
        <f t="shared" si="6"/>
        <v>Vattenfall AB Värme</v>
      </c>
    </row>
    <row r="396" spans="1:10" x14ac:dyDescent="0.25">
      <c r="A396" s="2" t="s">
        <v>575</v>
      </c>
      <c r="B396" s="2" t="s">
        <v>586</v>
      </c>
      <c r="D396" t="str">
        <f>IF(ISERROR(1/VLOOKUP($B396,Kraftvärmeprod!$B$1:$D$480,MATCH("Total värmeproduktion i kraftvärmeverk i kombinerad drift (GWh)",Kraftvärmeprod!$B$1:$AV$1,0),FALSE)),"Ej kraftvärme","Alternativproduktionsmetoden")</f>
        <v>Ej kraftvärme</v>
      </c>
      <c r="E396" s="269" t="str">
        <f>IF(ISERROR(1/VLOOKUP($B396,Kraftvärmeprod!$B$1:$BD$480,MATCH("Total värmeproduktion i kraftvärmeverk i kombinerad drift (GWh)",Kraftvärmeprod!$B$1:$AV$1,0),FALSE)),"",VLOOKUP($B396,'Slutlig allokering kvv'!$B$1:$BB$480,MATCH(E$1,'Slutlig allokering kvv'!$B$1:$AT$1,0),FALSE))</f>
        <v/>
      </c>
      <c r="F396" t="str">
        <f>IF(ISERROR(1/VLOOKUP($B396,Kraftvärmeprod!$B$1:$AV$480,MATCH("Producerad elenergi i kraftvärmeverk (GWh)",Kraftvärmeprod!$B$1:$AV$1,0),FALSE)),"",VLOOKUP($B396,Kraftvärmeprod!$B$1:$AV$480,MATCH("Producerad elenergi i kraftvärmeverk (GWh)",Kraftvärmeprod!$B$1:$AV$1,0),FALSE))</f>
        <v/>
      </c>
      <c r="G396" t="str">
        <f>IF(ISERROR(1/VLOOKUP($B396,Miljö!$B$1:$T$480,MATCH("Såld mängd produktionsspecifik fjärrvärme (GWh)",Miljö!$B$1:$T$1,0),FALSE)),"",VLOOKUP($B396,Miljö!$B$1:$T$480,MATCH("Såld mängd produktionsspecifik fjärrvärme (GWh)",Miljö!$B$1:$T$1,0),FALSE))</f>
        <v/>
      </c>
      <c r="J396" t="str">
        <f t="shared" si="6"/>
        <v>Vattenfall AB Värme</v>
      </c>
    </row>
    <row r="397" spans="1:10" x14ac:dyDescent="0.25">
      <c r="A397" s="2" t="s">
        <v>587</v>
      </c>
      <c r="B397" s="2" t="s">
        <v>588</v>
      </c>
      <c r="D397" t="str">
        <f>IF(ISERROR(1/VLOOKUP($B397,Kraftvärmeprod!$B$1:$D$480,MATCH("Total värmeproduktion i kraftvärmeverk i kombinerad drift (GWh)",Kraftvärmeprod!$B$1:$AV$1,0),FALSE)),"Ej kraftvärme","Alternativproduktionsmetoden")</f>
        <v>Ej kraftvärme</v>
      </c>
      <c r="E397" s="269" t="str">
        <f>IF(ISERROR(1/VLOOKUP($B397,Kraftvärmeprod!$B$1:$BD$480,MATCH("Total värmeproduktion i kraftvärmeverk i kombinerad drift (GWh)",Kraftvärmeprod!$B$1:$AV$1,0),FALSE)),"",VLOOKUP($B397,'Slutlig allokering kvv'!$B$1:$BB$480,MATCH(E$1,'Slutlig allokering kvv'!$B$1:$AT$1,0),FALSE))</f>
        <v/>
      </c>
      <c r="F397" t="str">
        <f>IF(ISERROR(1/VLOOKUP($B397,Kraftvärmeprod!$B$1:$AV$480,MATCH("Producerad elenergi i kraftvärmeverk (GWh)",Kraftvärmeprod!$B$1:$AV$1,0),FALSE)),"",VLOOKUP($B397,Kraftvärmeprod!$B$1:$AV$480,MATCH("Producerad elenergi i kraftvärmeverk (GWh)",Kraftvärmeprod!$B$1:$AV$1,0),FALSE))</f>
        <v/>
      </c>
      <c r="G397" t="str">
        <f>IF(ISERROR(1/VLOOKUP($B397,Miljö!$B$1:$T$480,MATCH("Såld mängd produktionsspecifik fjärrvärme (GWh)",Miljö!$B$1:$T$1,0),FALSE)),"",VLOOKUP($B397,Miljö!$B$1:$T$480,MATCH("Såld mängd produktionsspecifik fjärrvärme (GWh)",Miljö!$B$1:$T$1,0),FALSE))</f>
        <v/>
      </c>
      <c r="J397" t="str">
        <f t="shared" si="6"/>
        <v>Veolia</v>
      </c>
    </row>
    <row r="398" spans="1:10" x14ac:dyDescent="0.25">
      <c r="A398" s="2" t="s">
        <v>587</v>
      </c>
      <c r="B398" s="5" t="s">
        <v>1065</v>
      </c>
      <c r="D398" t="str">
        <f>IF(ISERROR(1/VLOOKUP($B398,Kraftvärmeprod!$B$1:$D$480,MATCH("Total värmeproduktion i kraftvärmeverk i kombinerad drift (GWh)",Kraftvärmeprod!$B$1:$AV$1,0),FALSE)),"Ej kraftvärme","Alternativproduktionsmetoden")</f>
        <v>Ej kraftvärme</v>
      </c>
      <c r="E398" s="269" t="str">
        <f>IF(ISERROR(1/VLOOKUP($B398,Kraftvärmeprod!$B$1:$BD$480,MATCH("Total värmeproduktion i kraftvärmeverk i kombinerad drift (GWh)",Kraftvärmeprod!$B$1:$AV$1,0),FALSE)),"",VLOOKUP($B398,'Slutlig allokering kvv'!$B$1:$BB$480,MATCH(E$1,'Slutlig allokering kvv'!$B$1:$AT$1,0),FALSE))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Veolia</v>
      </c>
    </row>
    <row r="399" spans="1:10" x14ac:dyDescent="0.25">
      <c r="A399" s="317" t="s">
        <v>1399</v>
      </c>
      <c r="B399" s="2" t="s">
        <v>589</v>
      </c>
      <c r="D399" t="str">
        <f>IF(ISERROR(1/VLOOKUP($B399,Kraftvärmeprod!$B$1:$D$480,MATCH("Total värmeproduktion i kraftvärmeverk i kombinerad drift (GWh)",Kraftvärmeprod!$B$1:$AV$1,0),FALSE)),"Ej kraftvärme","Alternativproduktionsmetoden")</f>
        <v>Ej kraftvärme</v>
      </c>
      <c r="E399" s="269" t="str">
        <f>IF(ISERROR(1/VLOOKUP($B399,Kraftvärmeprod!$B$1:$BD$480,MATCH("Total värmeproduktion i kraftvärmeverk i kombinerad drift (GWh)",Kraftvärmeprod!$B$1:$AV$1,0),FALSE)),"",VLOOKUP($B399,'Slutlig allokering kvv'!$B$1:$BB$480,MATCH(E$1,'Slutlig allokering kvv'!$B$1:$AT$1,0),FALSE))</f>
        <v/>
      </c>
      <c r="F399" t="str">
        <f>IF(ISERROR(1/VLOOKUP($B399,Kraftvärmeprod!$B$1:$AV$480,MATCH("Producerad elenergi i kraftvärmeverk (GWh)",Kraftvärmeprod!$B$1:$AV$1,0),FALSE)),"",VLOOKUP($B399,Kraftvärmeprod!$B$1:$AV$480,MATCH("Producerad elenergi i kraftvärmeverk (GWh)",Kraftvärmeprod!$B$1:$AV$1,0),FALSE))</f>
        <v/>
      </c>
      <c r="G399" t="str">
        <f>IF(ISERROR(1/VLOOKUP($B399,Miljö!$B$1:$T$480,MATCH("Såld mängd produktionsspecifik fjärrvärme (GWh)",Miljö!$B$1:$T$1,0),FALSE)),"",VLOOKUP($B399,Miljö!$B$1:$T$480,MATCH("Såld mängd produktionsspecifik fjärrvärme (GWh)",Miljö!$B$1:$T$1,0),FALSE))</f>
        <v/>
      </c>
      <c r="J399" t="str">
        <f t="shared" si="6"/>
        <v>Njudung Energi Vetlanda AB</v>
      </c>
    </row>
    <row r="400" spans="1:10" x14ac:dyDescent="0.25">
      <c r="A400" s="317" t="s">
        <v>1399</v>
      </c>
      <c r="B400" s="2" t="s">
        <v>590</v>
      </c>
      <c r="D400" t="str">
        <f>IF(ISERROR(1/VLOOKUP($B400,Kraftvärmeprod!$B$1:$D$480,MATCH("Total värmeproduktion i kraftvärmeverk i kombinerad drift (GWh)",Kraftvärmeprod!$B$1:$AV$1,0),FALSE)),"Ej kraftvärme","Alternativproduktionsmetoden")</f>
        <v>Ej kraftvärme</v>
      </c>
      <c r="E400" s="269" t="str">
        <f>IF(ISERROR(1/VLOOKUP($B400,Kraftvärmeprod!$B$1:$BD$480,MATCH("Total värmeproduktion i kraftvärmeverk i kombinerad drift (GWh)",Kraftvärmeprod!$B$1:$AV$1,0),FALSE)),"",VLOOKUP($B400,'Slutlig allokering kvv'!$B$1:$BB$480,MATCH(E$1,'Slutlig allokering kvv'!$B$1:$AT$1,0),FALSE))</f>
        <v/>
      </c>
      <c r="F400" t="str">
        <f>IF(ISERROR(1/VLOOKUP($B400,Kraftvärmeprod!$B$1:$AV$480,MATCH("Producerad elenergi i kraftvärmeverk (GWh)",Kraftvärmeprod!$B$1:$AV$1,0),FALSE)),"",VLOOKUP($B400,Kraftvärmeprod!$B$1:$AV$480,MATCH("Producerad elenergi i kraftvärmeverk (GWh)",Kraftvärmeprod!$B$1:$AV$1,0),FALSE))</f>
        <v/>
      </c>
      <c r="G400" t="str">
        <f>IF(ISERROR(1/VLOOKUP($B400,Miljö!$B$1:$T$480,MATCH("Såld mängd produktionsspecifik fjärrvärme (GWh)",Miljö!$B$1:$T$1,0),FALSE)),"",VLOOKUP($B400,Miljö!$B$1:$T$480,MATCH("Såld mängd produktionsspecifik fjärrvärme (GWh)",Miljö!$B$1:$T$1,0),FALSE))</f>
        <v/>
      </c>
      <c r="J400" t="str">
        <f t="shared" si="6"/>
        <v>Njudung Energi Vetlanda AB</v>
      </c>
    </row>
    <row r="401" spans="1:10" x14ac:dyDescent="0.25">
      <c r="A401" s="317" t="s">
        <v>1399</v>
      </c>
      <c r="B401" s="2" t="s">
        <v>591</v>
      </c>
      <c r="D401" t="str">
        <f>IF(ISERROR(1/VLOOKUP($B401,Kraftvärmeprod!$B$1:$D$480,MATCH("Total värmeproduktion i kraftvärmeverk i kombinerad drift (GWh)",Kraftvärmeprod!$B$1:$AV$1,0),FALSE)),"Ej kraftvärme","Alternativproduktionsmetoden")</f>
        <v>Alternativproduktionsmetoden</v>
      </c>
      <c r="E401" s="269">
        <f>IF(ISERROR(1/VLOOKUP($B401,Kraftvärmeprod!$B$1:$BD$480,MATCH("Total värmeproduktion i kraftvärmeverk i kombinerad drift (GWh)",Kraftvärmeprod!$B$1:$AV$1,0),FALSE)),"",VLOOKUP($B401,'Slutlig allokering kvv'!$B$1:$BB$480,MATCH(E$1,'Slutlig allokering kvv'!$B$1:$AT$1,0),FALSE))</f>
        <v>0.69939788092835509</v>
      </c>
      <c r="F401">
        <f>IF(ISERROR(1/VLOOKUP($B401,Kraftvärmeprod!$B$1:$AV$480,MATCH("Producerad elenergi i kraftvärmeverk (GWh)",Kraftvärmeprod!$B$1:$AV$1,0),FALSE)),"",VLOOKUP($B401,Kraftvärmeprod!$B$1:$AV$480,MATCH("Producerad elenergi i kraftvärmeverk (GWh)",Kraftvärmeprod!$B$1:$AV$1,0),FALSE))</f>
        <v>13</v>
      </c>
      <c r="G401" t="str">
        <f>IF(ISERROR(1/VLOOKUP($B401,Miljö!$B$1:$T$480,MATCH("Såld mängd produktionsspecifik fjärrvärme (GWh)",Miljö!$B$1:$T$1,0),FALSE)),"",VLOOKUP($B401,Miljö!$B$1:$T$480,MATCH("Såld mängd produktionsspecifik fjärrvärme (GWh)",Miljö!$B$1:$T$1,0),FALSE))</f>
        <v/>
      </c>
      <c r="J401" t="str">
        <f t="shared" si="6"/>
        <v>Njudung Energi Vetlanda AB</v>
      </c>
    </row>
    <row r="402" spans="1:10" x14ac:dyDescent="0.25">
      <c r="A402" s="2" t="s">
        <v>592</v>
      </c>
      <c r="B402" s="2" t="s">
        <v>593</v>
      </c>
      <c r="D402" t="str">
        <f>IF(ISERROR(1/VLOOKUP($B402,Kraftvärmeprod!$B$1:$D$480,MATCH("Total värmeproduktion i kraftvärmeverk i kombinerad drift (GWh)",Kraftvärmeprod!$B$1:$AV$1,0),FALSE)),"Ej kraftvärme","Alternativproduktionsmetoden")</f>
        <v>Ej kraftvärme</v>
      </c>
      <c r="E402" s="269" t="str">
        <f>IF(ISERROR(1/VLOOKUP($B402,Kraftvärmeprod!$B$1:$BD$480,MATCH("Total värmeproduktion i kraftvärmeverk i kombinerad drift (GWh)",Kraftvärmeprod!$B$1:$AV$1,0),FALSE)),"",VLOOKUP($B402,'Slutlig allokering kvv'!$B$1:$BB$480,MATCH(E$1,'Slutlig allokering kvv'!$B$1:$AT$1,0),FALSE))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Vimmerby Energi &amp; Miljö AB</v>
      </c>
    </row>
    <row r="403" spans="1:10" x14ac:dyDescent="0.25">
      <c r="A403" s="2" t="s">
        <v>592</v>
      </c>
      <c r="B403" s="2" t="s">
        <v>594</v>
      </c>
      <c r="D403" t="str">
        <f>IF(ISERROR(1/VLOOKUP($B403,Kraftvärmeprod!$B$1:$D$480,MATCH("Total värmeproduktion i kraftvärmeverk i kombinerad drift (GWh)",Kraftvärmeprod!$B$1:$AV$1,0),FALSE)),"Ej kraftvärme","Alternativproduktionsmetoden")</f>
        <v>Ej kraftvärme</v>
      </c>
      <c r="E403" s="269" t="str">
        <f>IF(ISERROR(1/VLOOKUP($B403,Kraftvärmeprod!$B$1:$BD$480,MATCH("Total värmeproduktion i kraftvärmeverk i kombinerad drift (GWh)",Kraftvärmeprod!$B$1:$AV$1,0),FALSE)),"",VLOOKUP($B403,'Slutlig allokering kvv'!$B$1:$BB$480,MATCH(E$1,'Slutlig allokering kvv'!$B$1:$AT$1,0),FALSE))</f>
        <v/>
      </c>
      <c r="F403" t="str">
        <f>IF(ISERROR(1/VLOOKUP($B403,Kraftvärmeprod!$B$1:$AV$480,MATCH("Producerad elenergi i kraftvärmeverk (GWh)",Kraftvärmeprod!$B$1:$AV$1,0),FALSE)),"",VLOOKUP($B403,Kraftvärmeprod!$B$1:$AV$480,MATCH("Producerad elenergi i kraftvärmeverk (GWh)",Kraftvärmeprod!$B$1:$AV$1,0),FALSE))</f>
        <v/>
      </c>
      <c r="G403" t="str">
        <f>IF(ISERROR(1/VLOOKUP($B403,Miljö!$B$1:$T$480,MATCH("Såld mängd produktionsspecifik fjärrvärme (GWh)",Miljö!$B$1:$T$1,0),FALSE)),"",VLOOKUP($B403,Miljö!$B$1:$T$480,MATCH("Såld mängd produktionsspecifik fjärrvärme (GWh)",Miljö!$B$1:$T$1,0),FALSE))</f>
        <v/>
      </c>
      <c r="J403" t="str">
        <f t="shared" si="6"/>
        <v>Vimmerby Energi &amp; Miljö AB</v>
      </c>
    </row>
    <row r="404" spans="1:10" x14ac:dyDescent="0.25">
      <c r="A404" s="2" t="s">
        <v>592</v>
      </c>
      <c r="B404" s="2" t="s">
        <v>595</v>
      </c>
      <c r="D404" t="str">
        <f>IF(ISERROR(1/VLOOKUP($B404,Kraftvärmeprod!$B$1:$D$480,MATCH("Total värmeproduktion i kraftvärmeverk i kombinerad drift (GWh)",Kraftvärmeprod!$B$1:$AV$1,0),FALSE)),"Ej kraftvärme","Alternativproduktionsmetoden")</f>
        <v>Ej kraftvärme</v>
      </c>
      <c r="E404" s="269" t="str">
        <f>IF(ISERROR(1/VLOOKUP($B404,Kraftvärmeprod!$B$1:$BD$480,MATCH("Total värmeproduktion i kraftvärmeverk i kombinerad drift (GWh)",Kraftvärmeprod!$B$1:$AV$1,0),FALSE)),"",VLOOKUP($B404,'Slutlig allokering kvv'!$B$1:$BB$480,MATCH(E$1,'Slutlig allokering kvv'!$B$1:$AT$1,0),FALSE))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Vimmerby Energi &amp; Miljö AB</v>
      </c>
    </row>
    <row r="405" spans="1:10" x14ac:dyDescent="0.25">
      <c r="A405" s="2" t="s">
        <v>592</v>
      </c>
      <c r="B405" s="2" t="s">
        <v>596</v>
      </c>
      <c r="D405" t="str">
        <f>IF(ISERROR(1/VLOOKUP($B405,Kraftvärmeprod!$B$1:$D$480,MATCH("Total värmeproduktion i kraftvärmeverk i kombinerad drift (GWh)",Kraftvärmeprod!$B$1:$AV$1,0),FALSE)),"Ej kraftvärme","Alternativproduktionsmetoden")</f>
        <v>Ej kraftvärme</v>
      </c>
      <c r="E405" s="269" t="str">
        <f>IF(ISERROR(1/VLOOKUP($B405,Kraftvärmeprod!$B$1:$BD$480,MATCH("Total värmeproduktion i kraftvärmeverk i kombinerad drift (GWh)",Kraftvärmeprod!$B$1:$AV$1,0),FALSE)),"",VLOOKUP($B405,'Slutlig allokering kvv'!$B$1:$BB$480,MATCH(E$1,'Slutlig allokering kvv'!$B$1:$AT$1,0),FALSE))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Vimmerby Energi &amp; Miljö AB</v>
      </c>
    </row>
    <row r="406" spans="1:10" x14ac:dyDescent="0.25">
      <c r="A406" s="2" t="s">
        <v>592</v>
      </c>
      <c r="B406" s="2" t="s">
        <v>597</v>
      </c>
      <c r="D406" t="str">
        <f>IF(ISERROR(1/VLOOKUP($B406,Kraftvärmeprod!$B$1:$D$480,MATCH("Total värmeproduktion i kraftvärmeverk i kombinerad drift (GWh)",Kraftvärmeprod!$B$1:$AV$1,0),FALSE)),"Ej kraftvärme","Alternativproduktionsmetoden")</f>
        <v>Alternativproduktionsmetoden</v>
      </c>
      <c r="E406" s="269">
        <f>IF(ISERROR(1/VLOOKUP($B406,Kraftvärmeprod!$B$1:$BD$480,MATCH("Total värmeproduktion i kraftvärmeverk i kombinerad drift (GWh)",Kraftvärmeprod!$B$1:$AV$1,0),FALSE)),"",VLOOKUP($B406,'Slutlig allokering kvv'!$B$1:$BB$480,MATCH(E$1,'Slutlig allokering kvv'!$B$1:$AT$1,0),FALSE))</f>
        <v>0.69719719287711324</v>
      </c>
      <c r="F406">
        <f>IF(ISERROR(1/VLOOKUP($B406,Kraftvärmeprod!$B$1:$AV$480,MATCH("Producerad elenergi i kraftvärmeverk (GWh)",Kraftvärmeprod!$B$1:$AV$1,0),FALSE)),"",VLOOKUP($B406,Kraftvärmeprod!$B$1:$AV$480,MATCH("Producerad elenergi i kraftvärmeverk (GWh)",Kraftvärmeprod!$B$1:$AV$1,0),FALSE))</f>
        <v>24.2</v>
      </c>
      <c r="G406" t="str">
        <f>IF(ISERROR(1/VLOOKUP($B406,Miljö!$B$1:$T$480,MATCH("Såld mängd produktionsspecifik fjärrvärme (GWh)",Miljö!$B$1:$T$1,0),FALSE)),"",VLOOKUP($B406,Miljö!$B$1:$T$480,MATCH("Såld mängd produktionsspecifik fjärrvärme (GWh)",Miljö!$B$1:$T$1,0),FALSE))</f>
        <v/>
      </c>
      <c r="J406" t="str">
        <f t="shared" si="6"/>
        <v>Vimmerby Energi &amp; Miljö AB</v>
      </c>
    </row>
    <row r="407" spans="1:10" x14ac:dyDescent="0.25">
      <c r="A407" s="2" t="s">
        <v>598</v>
      </c>
      <c r="B407" s="2" t="s">
        <v>599</v>
      </c>
      <c r="D407" t="str">
        <f>IF(ISERROR(1/VLOOKUP($B407,Kraftvärmeprod!$B$1:$D$480,MATCH("Total värmeproduktion i kraftvärmeverk i kombinerad drift (GWh)",Kraftvärmeprod!$B$1:$AV$1,0),FALSE)),"Ej kraftvärme","Alternativproduktionsmetoden")</f>
        <v>Ej kraftvärme</v>
      </c>
      <c r="E407" s="269" t="str">
        <f>IF(ISERROR(1/VLOOKUP($B407,Kraftvärmeprod!$B$1:$BD$480,MATCH("Total värmeproduktion i kraftvärmeverk i kombinerad drift (GWh)",Kraftvärmeprod!$B$1:$AV$1,0),FALSE)),"",VLOOKUP($B407,'Slutlig allokering kvv'!$B$1:$BB$480,MATCH(E$1,'Slutlig allokering kvv'!$B$1:$AT$1,0),FALSE))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Väner Energi AB</v>
      </c>
    </row>
    <row r="408" spans="1:10" x14ac:dyDescent="0.25">
      <c r="A408" s="2" t="s">
        <v>598</v>
      </c>
      <c r="B408" s="2" t="s">
        <v>600</v>
      </c>
      <c r="D408" t="str">
        <f>IF(ISERROR(1/VLOOKUP($B408,Kraftvärmeprod!$B$1:$D$480,MATCH("Total värmeproduktion i kraftvärmeverk i kombinerad drift (GWh)",Kraftvärmeprod!$B$1:$AV$1,0),FALSE)),"Ej kraftvärme","Alternativproduktionsmetoden")</f>
        <v>Alternativproduktionsmetoden</v>
      </c>
      <c r="E408" s="269">
        <f>IF(ISERROR(1/VLOOKUP($B408,Kraftvärmeprod!$B$1:$BD$480,MATCH("Total värmeproduktion i kraftvärmeverk i kombinerad drift (GWh)",Kraftvärmeprod!$B$1:$AV$1,0),FALSE)),"",VLOOKUP($B408,'Slutlig allokering kvv'!$B$1:$BB$480,MATCH(E$1,'Slutlig allokering kvv'!$B$1:$AT$1,0),FALSE))</f>
        <v>0.69144805194805192</v>
      </c>
      <c r="F408">
        <f>IF(ISERROR(1/VLOOKUP($B408,Kraftvärmeprod!$B$1:$AV$480,MATCH("Producerad elenergi i kraftvärmeverk (GWh)",Kraftvärmeprod!$B$1:$AV$1,0),FALSE)),"",VLOOKUP($B408,Kraftvärmeprod!$B$1:$AV$480,MATCH("Producerad elenergi i kraftvärmeverk (GWh)",Kraftvärmeprod!$B$1:$AV$1,0),FALSE))</f>
        <v>25</v>
      </c>
      <c r="G408" t="str">
        <f>IF(ISERROR(1/VLOOKUP($B408,Miljö!$B$1:$T$480,MATCH("Såld mängd produktionsspecifik fjärrvärme (GWh)",Miljö!$B$1:$T$1,0),FALSE)),"",VLOOKUP($B408,Miljö!$B$1:$T$480,MATCH("Såld mängd produktionsspecifik fjärrvärme (GWh)",Miljö!$B$1:$T$1,0),FALSE))</f>
        <v/>
      </c>
      <c r="J408" t="str">
        <f t="shared" si="6"/>
        <v>Väner Energi AB</v>
      </c>
    </row>
    <row r="409" spans="1:10" x14ac:dyDescent="0.25">
      <c r="A409" s="2" t="s">
        <v>598</v>
      </c>
      <c r="B409" s="2" t="s">
        <v>601</v>
      </c>
      <c r="D409" t="str">
        <f>IF(ISERROR(1/VLOOKUP($B409,Kraftvärmeprod!$B$1:$D$480,MATCH("Total värmeproduktion i kraftvärmeverk i kombinerad drift (GWh)",Kraftvärmeprod!$B$1:$AV$1,0),FALSE)),"Ej kraftvärme","Alternativproduktionsmetoden")</f>
        <v>Ej kraftvärme</v>
      </c>
      <c r="E409" s="269" t="str">
        <f>IF(ISERROR(1/VLOOKUP($B409,Kraftvärmeprod!$B$1:$BD$480,MATCH("Total värmeproduktion i kraftvärmeverk i kombinerad drift (GWh)",Kraftvärmeprod!$B$1:$AV$1,0),FALSE)),"",VLOOKUP($B409,'Slutlig allokering kvv'!$B$1:$BB$480,MATCH(E$1,'Slutlig allokering kvv'!$B$1:$AT$1,0),FALSE))</f>
        <v/>
      </c>
      <c r="F409" t="str">
        <f>IF(ISERROR(1/VLOOKUP($B409,Kraftvärmeprod!$B$1:$AV$480,MATCH("Producerad elenergi i kraftvärmeverk (GWh)",Kraftvärmeprod!$B$1:$AV$1,0),FALSE)),"",VLOOKUP($B409,Kraftvärmeprod!$B$1:$AV$480,MATCH("Producerad elenergi i kraftvärmeverk (GWh)",Kraftvärmeprod!$B$1:$AV$1,0),FALSE))</f>
        <v/>
      </c>
      <c r="G409" t="str">
        <f>IF(ISERROR(1/VLOOKUP($B409,Miljö!$B$1:$T$480,MATCH("Såld mängd produktionsspecifik fjärrvärme (GWh)",Miljö!$B$1:$T$1,0),FALSE)),"",VLOOKUP($B409,Miljö!$B$1:$T$480,MATCH("Såld mängd produktionsspecifik fjärrvärme (GWh)",Miljö!$B$1:$T$1,0),FALSE))</f>
        <v/>
      </c>
      <c r="J409" t="str">
        <f t="shared" si="6"/>
        <v>Väner Energi AB</v>
      </c>
    </row>
    <row r="410" spans="1:10" x14ac:dyDescent="0.25">
      <c r="A410" s="2" t="s">
        <v>602</v>
      </c>
      <c r="B410" s="2" t="s">
        <v>603</v>
      </c>
      <c r="D410" t="str">
        <f>IF(ISERROR(1/VLOOKUP($B410,Kraftvärmeprod!$B$1:$D$480,MATCH("Total värmeproduktion i kraftvärmeverk i kombinerad drift (GWh)",Kraftvärmeprod!$B$1:$AV$1,0),FALSE)),"Ej kraftvärme","Alternativproduktionsmetoden")</f>
        <v>Ej kraftvärme</v>
      </c>
      <c r="E410" s="269" t="str">
        <f>IF(ISERROR(1/VLOOKUP($B410,Kraftvärmeprod!$B$1:$BD$480,MATCH("Total värmeproduktion i kraftvärmeverk i kombinerad drift (GWh)",Kraftvärmeprod!$B$1:$AV$1,0),FALSE)),"",VLOOKUP($B410,'Slutlig allokering kvv'!$B$1:$BB$480,MATCH(E$1,'Slutlig allokering kvv'!$B$1:$AT$1,0),FALSE))</f>
        <v/>
      </c>
      <c r="F410" t="str">
        <f>IF(ISERROR(1/VLOOKUP($B410,Kraftvärmeprod!$B$1:$AV$480,MATCH("Producerad elenergi i kraftvärmeverk (GWh)",Kraftvärmeprod!$B$1:$AV$1,0),FALSE)),"",VLOOKUP($B410,Kraftvärmeprod!$B$1:$AV$480,MATCH("Producerad elenergi i kraftvärmeverk (GWh)",Kraftvärmeprod!$B$1:$AV$1,0),FALSE))</f>
        <v/>
      </c>
      <c r="G410" t="str">
        <f>IF(ISERROR(1/VLOOKUP($B410,Miljö!$B$1:$T$480,MATCH("Såld mängd produktionsspecifik fjärrvärme (GWh)",Miljö!$B$1:$T$1,0),FALSE)),"",VLOOKUP($B410,Miljö!$B$1:$T$480,MATCH("Såld mängd produktionsspecifik fjärrvärme (GWh)",Miljö!$B$1:$T$1,0),FALSE))</f>
        <v/>
      </c>
      <c r="J410" t="str">
        <f t="shared" si="6"/>
        <v>Värmevärden AB</v>
      </c>
    </row>
    <row r="411" spans="1:10" x14ac:dyDescent="0.25">
      <c r="A411" s="2" t="s">
        <v>602</v>
      </c>
      <c r="B411" s="2" t="s">
        <v>406</v>
      </c>
      <c r="D411" t="str">
        <f>IF(ISERROR(1/VLOOKUP($B411,Kraftvärmeprod!$B$1:$D$480,MATCH("Total värmeproduktion i kraftvärmeverk i kombinerad drift (GWh)",Kraftvärmeprod!$B$1:$AV$1,0),FALSE)),"Ej kraftvärme","Alternativproduktionsmetoden")</f>
        <v>Ej kraftvärme</v>
      </c>
      <c r="E411" s="269" t="str">
        <f>IF(ISERROR(1/VLOOKUP($B411,Kraftvärmeprod!$B$1:$BD$480,MATCH("Total värmeproduktion i kraftvärmeverk i kombinerad drift (GWh)",Kraftvärmeprod!$B$1:$AV$1,0),FALSE)),"",VLOOKUP($B411,'Slutlig allokering kvv'!$B$1:$BB$480,MATCH(E$1,'Slutlig allokering kvv'!$B$1:$AT$1,0),FALSE))</f>
        <v/>
      </c>
      <c r="F411" t="str">
        <f>IF(ISERROR(1/VLOOKUP($B411,Kraftvärmeprod!$B$1:$AV$480,MATCH("Producerad elenergi i kraftvärmeverk (GWh)",Kraftvärmeprod!$B$1:$AV$1,0),FALSE)),"",VLOOKUP($B411,Kraftvärmeprod!$B$1:$AV$480,MATCH("Producerad elenergi i kraftvärmeverk (GWh)",Kraftvärmeprod!$B$1:$AV$1,0),FALSE))</f>
        <v/>
      </c>
      <c r="G411" t="str">
        <f>IF(ISERROR(1/VLOOKUP($B411,Miljö!$B$1:$T$480,MATCH("Såld mängd produktionsspecifik fjärrvärme (GWh)",Miljö!$B$1:$T$1,0),FALSE)),"",VLOOKUP($B411,Miljö!$B$1:$T$480,MATCH("Såld mängd produktionsspecifik fjärrvärme (GWh)",Miljö!$B$1:$T$1,0),FALSE))</f>
        <v/>
      </c>
      <c r="J411" t="str">
        <f t="shared" si="6"/>
        <v>Värmevärden AB</v>
      </c>
    </row>
    <row r="412" spans="1:10" x14ac:dyDescent="0.25">
      <c r="A412" s="2" t="s">
        <v>602</v>
      </c>
      <c r="B412" s="2" t="s">
        <v>604</v>
      </c>
      <c r="D412" t="str">
        <f>IF(ISERROR(1/VLOOKUP($B412,Kraftvärmeprod!$B$1:$D$480,MATCH("Total värmeproduktion i kraftvärmeverk i kombinerad drift (GWh)",Kraftvärmeprod!$B$1:$AV$1,0),FALSE)),"Ej kraftvärme","Alternativproduktionsmetoden")</f>
        <v>Ej kraftvärme</v>
      </c>
      <c r="E412" s="269" t="str">
        <f>IF(ISERROR(1/VLOOKUP($B412,Kraftvärmeprod!$B$1:$BD$480,MATCH("Total värmeproduktion i kraftvärmeverk i kombinerad drift (GWh)",Kraftvärmeprod!$B$1:$AV$1,0),FALSE)),"",VLOOKUP($B412,'Slutlig allokering kvv'!$B$1:$BB$480,MATCH(E$1,'Slutlig allokering kvv'!$B$1:$AT$1,0),FALSE))</f>
        <v/>
      </c>
      <c r="F412" t="str">
        <f>IF(ISERROR(1/VLOOKUP($B412,Kraftvärmeprod!$B$1:$AV$480,MATCH("Producerad elenergi i kraftvärmeverk (GWh)",Kraftvärmeprod!$B$1:$AV$1,0),FALSE)),"",VLOOKUP($B412,Kraftvärmeprod!$B$1:$AV$480,MATCH("Producerad elenergi i kraftvärmeverk (GWh)",Kraftvärmeprod!$B$1:$AV$1,0),FALSE))</f>
        <v/>
      </c>
      <c r="G412" t="str">
        <f>IF(ISERROR(1/VLOOKUP($B412,Miljö!$B$1:$T$480,MATCH("Såld mängd produktionsspecifik fjärrvärme (GWh)",Miljö!$B$1:$T$1,0),FALSE)),"",VLOOKUP($B412,Miljö!$B$1:$T$480,MATCH("Såld mängd produktionsspecifik fjärrvärme (GWh)",Miljö!$B$1:$T$1,0),FALSE))</f>
        <v/>
      </c>
      <c r="J412" t="str">
        <f t="shared" si="6"/>
        <v>Värmevärden AB</v>
      </c>
    </row>
    <row r="413" spans="1:10" x14ac:dyDescent="0.25">
      <c r="A413" s="2" t="s">
        <v>602</v>
      </c>
      <c r="B413" s="2" t="s">
        <v>605</v>
      </c>
      <c r="D413" t="str">
        <f>IF(ISERROR(1/VLOOKUP($B413,Kraftvärmeprod!$B$1:$D$480,MATCH("Total värmeproduktion i kraftvärmeverk i kombinerad drift (GWh)",Kraftvärmeprod!$B$1:$AV$1,0),FALSE)),"Ej kraftvärme","Alternativproduktionsmetoden")</f>
        <v>Ej kraftvärme</v>
      </c>
      <c r="E413" s="269" t="str">
        <f>IF(ISERROR(1/VLOOKUP($B413,Kraftvärmeprod!$B$1:$BD$480,MATCH("Total värmeproduktion i kraftvärmeverk i kombinerad drift (GWh)",Kraftvärmeprod!$B$1:$AV$1,0),FALSE)),"",VLOOKUP($B413,'Slutlig allokering kvv'!$B$1:$BB$480,MATCH(E$1,'Slutlig allokering kvv'!$B$1:$AT$1,0),FALSE))</f>
        <v/>
      </c>
      <c r="F413" t="str">
        <f>IF(ISERROR(1/VLOOKUP($B413,Kraftvärmeprod!$B$1:$AV$480,MATCH("Producerad elenergi i kraftvärmeverk (GWh)",Kraftvärmeprod!$B$1:$AV$1,0),FALSE)),"",VLOOKUP($B413,Kraftvärmeprod!$B$1:$AV$480,MATCH("Producerad elenergi i kraftvärmeverk (GWh)",Kraftvärmeprod!$B$1:$AV$1,0),FALSE))</f>
        <v/>
      </c>
      <c r="G413" t="str">
        <f>IF(ISERROR(1/VLOOKUP($B413,Miljö!$B$1:$T$480,MATCH("Såld mängd produktionsspecifik fjärrvärme (GWh)",Miljö!$B$1:$T$1,0),FALSE)),"",VLOOKUP($B413,Miljö!$B$1:$T$480,MATCH("Såld mängd produktionsspecifik fjärrvärme (GWh)",Miljö!$B$1:$T$1,0),FALSE))</f>
        <v/>
      </c>
      <c r="J413" t="str">
        <f t="shared" si="6"/>
        <v>Värmevärden AB</v>
      </c>
    </row>
    <row r="414" spans="1:10" x14ac:dyDescent="0.25">
      <c r="A414" s="2" t="s">
        <v>602</v>
      </c>
      <c r="B414" s="2" t="s">
        <v>606</v>
      </c>
      <c r="D414" t="str">
        <f>IF(ISERROR(1/VLOOKUP($B414,Kraftvärmeprod!$B$1:$D$480,MATCH("Total värmeproduktion i kraftvärmeverk i kombinerad drift (GWh)",Kraftvärmeprod!$B$1:$AV$1,0),FALSE)),"Ej kraftvärme","Alternativproduktionsmetoden")</f>
        <v>Ej kraftvärme</v>
      </c>
      <c r="E414" s="269" t="str">
        <f>IF(ISERROR(1/VLOOKUP($B414,Kraftvärmeprod!$B$1:$BD$480,MATCH("Total värmeproduktion i kraftvärmeverk i kombinerad drift (GWh)",Kraftvärmeprod!$B$1:$AV$1,0),FALSE)),"",VLOOKUP($B414,'Slutlig allokering kvv'!$B$1:$BB$480,MATCH(E$1,'Slutlig allokering kvv'!$B$1:$AT$1,0),FALSE))</f>
        <v/>
      </c>
      <c r="F414" t="str">
        <f>IF(ISERROR(1/VLOOKUP($B414,Kraftvärmeprod!$B$1:$AV$480,MATCH("Producerad elenergi i kraftvärmeverk (GWh)",Kraftvärmeprod!$B$1:$AV$1,0),FALSE)),"",VLOOKUP($B414,Kraftvärmeprod!$B$1:$AV$480,MATCH("Producerad elenergi i kraftvärmeverk (GWh)",Kraftvärmeprod!$B$1:$AV$1,0),FALSE))</f>
        <v/>
      </c>
      <c r="G414" t="str">
        <f>IF(ISERROR(1/VLOOKUP($B414,Miljö!$B$1:$T$480,MATCH("Såld mängd produktionsspecifik fjärrvärme (GWh)",Miljö!$B$1:$T$1,0),FALSE)),"",VLOOKUP($B414,Miljö!$B$1:$T$480,MATCH("Såld mängd produktionsspecifik fjärrvärme (GWh)",Miljö!$B$1:$T$1,0),FALSE))</f>
        <v/>
      </c>
      <c r="J414" t="str">
        <f t="shared" si="6"/>
        <v>Värmevärden AB</v>
      </c>
    </row>
    <row r="415" spans="1:10" x14ac:dyDescent="0.25">
      <c r="A415" s="2" t="s">
        <v>602</v>
      </c>
      <c r="B415" s="2" t="s">
        <v>607</v>
      </c>
      <c r="D415" t="str">
        <f>IF(ISERROR(1/VLOOKUP($B415,Kraftvärmeprod!$B$1:$D$480,MATCH("Total värmeproduktion i kraftvärmeverk i kombinerad drift (GWh)",Kraftvärmeprod!$B$1:$AV$1,0),FALSE)),"Ej kraftvärme","Alternativproduktionsmetoden")</f>
        <v>Alternativproduktionsmetoden</v>
      </c>
      <c r="E415" s="269">
        <f>IF(ISERROR(1/VLOOKUP($B415,Kraftvärmeprod!$B$1:$BD$480,MATCH("Total värmeproduktion i kraftvärmeverk i kombinerad drift (GWh)",Kraftvärmeprod!$B$1:$AV$1,0),FALSE)),"",VLOOKUP($B415,'Slutlig allokering kvv'!$B$1:$BB$480,MATCH(E$1,'Slutlig allokering kvv'!$B$1:$AT$1,0),FALSE))</f>
        <v>0.78266763742264278</v>
      </c>
      <c r="F415">
        <f>IF(ISERROR(1/VLOOKUP($B415,Kraftvärmeprod!$B$1:$AV$480,MATCH("Producerad elenergi i kraftvärmeverk (GWh)",Kraftvärmeprod!$B$1:$AV$1,0),FALSE)),"",VLOOKUP($B415,Kraftvärmeprod!$B$1:$AV$480,MATCH("Producerad elenergi i kraftvärmeverk (GWh)",Kraftvärmeprod!$B$1:$AV$1,0),FALSE))</f>
        <v>1.2050000000000001</v>
      </c>
      <c r="G415" t="str">
        <f>IF(ISERROR(1/VLOOKUP($B415,Miljö!$B$1:$T$480,MATCH("Såld mängd produktionsspecifik fjärrvärme (GWh)",Miljö!$B$1:$T$1,0),FALSE)),"",VLOOKUP($B415,Miljö!$B$1:$T$480,MATCH("Såld mängd produktionsspecifik fjärrvärme (GWh)",Miljö!$B$1:$T$1,0),FALSE))</f>
        <v/>
      </c>
      <c r="J415" t="str">
        <f t="shared" si="6"/>
        <v>Värmevärden AB</v>
      </c>
    </row>
    <row r="416" spans="1:10" x14ac:dyDescent="0.25">
      <c r="A416" s="2" t="s">
        <v>602</v>
      </c>
      <c r="B416" s="2" t="s">
        <v>608</v>
      </c>
      <c r="D416" t="str">
        <f>IF(ISERROR(1/VLOOKUP($B416,Kraftvärmeprod!$B$1:$D$480,MATCH("Total värmeproduktion i kraftvärmeverk i kombinerad drift (GWh)",Kraftvärmeprod!$B$1:$AV$1,0),FALSE)),"Ej kraftvärme","Alternativproduktionsmetoden")</f>
        <v>Alternativproduktionsmetoden</v>
      </c>
      <c r="E416" s="269">
        <f>IF(ISERROR(1/VLOOKUP($B416,Kraftvärmeprod!$B$1:$BD$480,MATCH("Total värmeproduktion i kraftvärmeverk i kombinerad drift (GWh)",Kraftvärmeprod!$B$1:$AV$1,0),FALSE)),"",VLOOKUP($B416,'Slutlig allokering kvv'!$B$1:$BB$480,MATCH(E$1,'Slutlig allokering kvv'!$B$1:$AT$1,0),FALSE))</f>
        <v>0.60111420808380078</v>
      </c>
      <c r="F416">
        <f>IF(ISERROR(1/VLOOKUP($B416,Kraftvärmeprod!$B$1:$AV$480,MATCH("Producerad elenergi i kraftvärmeverk (GWh)",Kraftvärmeprod!$B$1:$AV$1,0),FALSE)),"",VLOOKUP($B416,Kraftvärmeprod!$B$1:$AV$480,MATCH("Producerad elenergi i kraftvärmeverk (GWh)",Kraftvärmeprod!$B$1:$AV$1,0),FALSE))</f>
        <v>24.053000000000001</v>
      </c>
      <c r="G416" t="str">
        <f>IF(ISERROR(1/VLOOKUP($B416,Miljö!$B$1:$T$480,MATCH("Såld mängd produktionsspecifik fjärrvärme (GWh)",Miljö!$B$1:$T$1,0),FALSE)),"",VLOOKUP($B416,Miljö!$B$1:$T$480,MATCH("Såld mängd produktionsspecifik fjärrvärme (GWh)",Miljö!$B$1:$T$1,0),FALSE))</f>
        <v/>
      </c>
      <c r="J416" t="str">
        <f t="shared" si="6"/>
        <v>Värmevärden AB</v>
      </c>
    </row>
    <row r="417" spans="1:10" x14ac:dyDescent="0.25">
      <c r="A417" s="2" t="s">
        <v>602</v>
      </c>
      <c r="B417" s="2" t="s">
        <v>609</v>
      </c>
      <c r="D417" t="str">
        <f>IF(ISERROR(1/VLOOKUP($B417,Kraftvärmeprod!$B$1:$D$480,MATCH("Total värmeproduktion i kraftvärmeverk i kombinerad drift (GWh)",Kraftvärmeprod!$B$1:$AV$1,0),FALSE)),"Ej kraftvärme","Alternativproduktionsmetoden")</f>
        <v>Ej kraftvärme</v>
      </c>
      <c r="E417" s="269" t="str">
        <f>IF(ISERROR(1/VLOOKUP($B417,Kraftvärmeprod!$B$1:$BD$480,MATCH("Total värmeproduktion i kraftvärmeverk i kombinerad drift (GWh)",Kraftvärmeprod!$B$1:$AV$1,0),FALSE)),"",VLOOKUP($B417,'Slutlig allokering kvv'!$B$1:$BB$480,MATCH(E$1,'Slutlig allokering kvv'!$B$1:$AT$1,0),FALSE))</f>
        <v/>
      </c>
      <c r="F417" t="str">
        <f>IF(ISERROR(1/VLOOKUP($B417,Kraftvärmeprod!$B$1:$AV$480,MATCH("Producerad elenergi i kraftvärmeverk (GWh)",Kraftvärmeprod!$B$1:$AV$1,0),FALSE)),"",VLOOKUP($B417,Kraftvärmeprod!$B$1:$AV$480,MATCH("Producerad elenergi i kraftvärmeverk (GWh)",Kraftvärmeprod!$B$1:$AV$1,0),FALSE))</f>
        <v/>
      </c>
      <c r="G417" t="str">
        <f>IF(ISERROR(1/VLOOKUP($B417,Miljö!$B$1:$T$480,MATCH("Såld mängd produktionsspecifik fjärrvärme (GWh)",Miljö!$B$1:$T$1,0),FALSE)),"",VLOOKUP($B417,Miljö!$B$1:$T$480,MATCH("Såld mängd produktionsspecifik fjärrvärme (GWh)",Miljö!$B$1:$T$1,0),FALSE))</f>
        <v/>
      </c>
      <c r="J417" t="str">
        <f t="shared" si="6"/>
        <v>Värmevärden AB</v>
      </c>
    </row>
    <row r="418" spans="1:10" x14ac:dyDescent="0.25">
      <c r="A418" s="2" t="s">
        <v>602</v>
      </c>
      <c r="B418" s="2" t="s">
        <v>610</v>
      </c>
      <c r="D418" t="str">
        <f>IF(ISERROR(1/VLOOKUP($B418,Kraftvärmeprod!$B$1:$D$480,MATCH("Total värmeproduktion i kraftvärmeverk i kombinerad drift (GWh)",Kraftvärmeprod!$B$1:$AV$1,0),FALSE)),"Ej kraftvärme","Alternativproduktionsmetoden")</f>
        <v>Ej kraftvärme</v>
      </c>
      <c r="E418" s="269" t="str">
        <f>IF(ISERROR(1/VLOOKUP($B418,Kraftvärmeprod!$B$1:$BD$480,MATCH("Total värmeproduktion i kraftvärmeverk i kombinerad drift (GWh)",Kraftvärmeprod!$B$1:$AV$1,0),FALSE)),"",VLOOKUP($B418,'Slutlig allokering kvv'!$B$1:$BB$480,MATCH(E$1,'Slutlig allokering kvv'!$B$1:$AT$1,0),FALSE))</f>
        <v/>
      </c>
      <c r="F418" t="str">
        <f>IF(ISERROR(1/VLOOKUP($B418,Kraftvärmeprod!$B$1:$AV$480,MATCH("Producerad elenergi i kraftvärmeverk (GWh)",Kraftvärmeprod!$B$1:$AV$1,0),FALSE)),"",VLOOKUP($B418,Kraftvärmeprod!$B$1:$AV$480,MATCH("Producerad elenergi i kraftvärmeverk (GWh)",Kraftvärmeprod!$B$1:$AV$1,0),FALSE))</f>
        <v/>
      </c>
      <c r="G418" t="str">
        <f>IF(ISERROR(1/VLOOKUP($B418,Miljö!$B$1:$T$480,MATCH("Såld mängd produktionsspecifik fjärrvärme (GWh)",Miljö!$B$1:$T$1,0),FALSE)),"",VLOOKUP($B418,Miljö!$B$1:$T$480,MATCH("Såld mängd produktionsspecifik fjärrvärme (GWh)",Miljö!$B$1:$T$1,0),FALSE))</f>
        <v/>
      </c>
      <c r="J418" t="str">
        <f t="shared" si="6"/>
        <v>Värmevärden AB</v>
      </c>
    </row>
    <row r="419" spans="1:10" x14ac:dyDescent="0.25">
      <c r="A419" s="2" t="s">
        <v>602</v>
      </c>
      <c r="B419" s="2" t="s">
        <v>611</v>
      </c>
      <c r="D419" t="str">
        <f>IF(ISERROR(1/VLOOKUP($B419,Kraftvärmeprod!$B$1:$D$480,MATCH("Total värmeproduktion i kraftvärmeverk i kombinerad drift (GWh)",Kraftvärmeprod!$B$1:$AV$1,0),FALSE)),"Ej kraftvärme","Alternativproduktionsmetoden")</f>
        <v>Ej kraftvärme</v>
      </c>
      <c r="E419" s="269" t="str">
        <f>IF(ISERROR(1/VLOOKUP($B419,Kraftvärmeprod!$B$1:$BD$480,MATCH("Total värmeproduktion i kraftvärmeverk i kombinerad drift (GWh)",Kraftvärmeprod!$B$1:$AV$1,0),FALSE)),"",VLOOKUP($B419,'Slutlig allokering kvv'!$B$1:$BB$480,MATCH(E$1,'Slutlig allokering kvv'!$B$1:$AT$1,0),FALSE))</f>
        <v/>
      </c>
      <c r="F419" t="str">
        <f>IF(ISERROR(1/VLOOKUP($B419,Kraftvärmeprod!$B$1:$AV$480,MATCH("Producerad elenergi i kraftvärmeverk (GWh)",Kraftvärmeprod!$B$1:$AV$1,0),FALSE)),"",VLOOKUP($B419,Kraftvärmeprod!$B$1:$AV$480,MATCH("Producerad elenergi i kraftvärmeverk (GWh)",Kraftvärmeprod!$B$1:$AV$1,0),FALSE))</f>
        <v/>
      </c>
      <c r="G419" t="str">
        <f>IF(ISERROR(1/VLOOKUP($B419,Miljö!$B$1:$T$480,MATCH("Såld mängd produktionsspecifik fjärrvärme (GWh)",Miljö!$B$1:$T$1,0),FALSE)),"",VLOOKUP($B419,Miljö!$B$1:$T$480,MATCH("Såld mängd produktionsspecifik fjärrvärme (GWh)",Miljö!$B$1:$T$1,0),FALSE))</f>
        <v/>
      </c>
      <c r="J419" t="str">
        <f t="shared" si="6"/>
        <v>Värmevärden AB</v>
      </c>
    </row>
    <row r="420" spans="1:10" x14ac:dyDescent="0.25">
      <c r="A420" s="2" t="s">
        <v>602</v>
      </c>
      <c r="B420" s="2" t="s">
        <v>612</v>
      </c>
      <c r="D420" t="str">
        <f>IF(ISERROR(1/VLOOKUP($B420,Kraftvärmeprod!$B$1:$D$480,MATCH("Total värmeproduktion i kraftvärmeverk i kombinerad drift (GWh)",Kraftvärmeprod!$B$1:$AV$1,0),FALSE)),"Ej kraftvärme","Alternativproduktionsmetoden")</f>
        <v>Ej kraftvärme</v>
      </c>
      <c r="E420" s="269" t="str">
        <f>IF(ISERROR(1/VLOOKUP($B420,Kraftvärmeprod!$B$1:$BD$480,MATCH("Total värmeproduktion i kraftvärmeverk i kombinerad drift (GWh)",Kraftvärmeprod!$B$1:$AV$1,0),FALSE)),"",VLOOKUP($B420,'Slutlig allokering kvv'!$B$1:$BB$480,MATCH(E$1,'Slutlig allokering kvv'!$B$1:$AT$1,0),FALSE))</f>
        <v/>
      </c>
      <c r="F420" t="str">
        <f>IF(ISERROR(1/VLOOKUP($B420,Kraftvärmeprod!$B$1:$AV$480,MATCH("Producerad elenergi i kraftvärmeverk (GWh)",Kraftvärmeprod!$B$1:$AV$1,0),FALSE)),"",VLOOKUP($B420,Kraftvärmeprod!$B$1:$AV$480,MATCH("Producerad elenergi i kraftvärmeverk (GWh)",Kraftvärmeprod!$B$1:$AV$1,0),FALSE))</f>
        <v/>
      </c>
      <c r="G420" t="str">
        <f>IF(ISERROR(1/VLOOKUP($B420,Miljö!$B$1:$T$480,MATCH("Såld mängd produktionsspecifik fjärrvärme (GWh)",Miljö!$B$1:$T$1,0),FALSE)),"",VLOOKUP($B420,Miljö!$B$1:$T$480,MATCH("Såld mängd produktionsspecifik fjärrvärme (GWh)",Miljö!$B$1:$T$1,0),FALSE))</f>
        <v/>
      </c>
      <c r="J420" t="str">
        <f t="shared" si="6"/>
        <v>Värmevärden AB</v>
      </c>
    </row>
    <row r="421" spans="1:10" x14ac:dyDescent="0.25">
      <c r="A421" s="2" t="s">
        <v>602</v>
      </c>
      <c r="B421" s="2" t="s">
        <v>613</v>
      </c>
      <c r="D421" t="str">
        <f>IF(ISERROR(1/VLOOKUP($B421,Kraftvärmeprod!$B$1:$D$480,MATCH("Total värmeproduktion i kraftvärmeverk i kombinerad drift (GWh)",Kraftvärmeprod!$B$1:$AV$1,0),FALSE)),"Ej kraftvärme","Alternativproduktionsmetoden")</f>
        <v>Alternativproduktionsmetoden</v>
      </c>
      <c r="E421" s="269">
        <f>IF(ISERROR(1/VLOOKUP($B421,Kraftvärmeprod!$B$1:$BD$480,MATCH("Total värmeproduktion i kraftvärmeverk i kombinerad drift (GWh)",Kraftvärmeprod!$B$1:$AV$1,0),FALSE)),"",VLOOKUP($B421,'Slutlig allokering kvv'!$B$1:$BB$480,MATCH(E$1,'Slutlig allokering kvv'!$B$1:$AT$1,0),FALSE))</f>
        <v>0.87613330135326184</v>
      </c>
      <c r="F421">
        <f>IF(ISERROR(1/VLOOKUP($B421,Kraftvärmeprod!$B$1:$AV$480,MATCH("Producerad elenergi i kraftvärmeverk (GWh)",Kraftvärmeprod!$B$1:$AV$1,0),FALSE)),"",VLOOKUP($B421,Kraftvärmeprod!$B$1:$AV$480,MATCH("Producerad elenergi i kraftvärmeverk (GWh)",Kraftvärmeprod!$B$1:$AV$1,0),FALSE))</f>
        <v>0.52100000000000002</v>
      </c>
      <c r="G421" t="str">
        <f>IF(ISERROR(1/VLOOKUP($B421,Miljö!$B$1:$T$480,MATCH("Såld mängd produktionsspecifik fjärrvärme (GWh)",Miljö!$B$1:$T$1,0),FALSE)),"",VLOOKUP($B421,Miljö!$B$1:$T$480,MATCH("Såld mängd produktionsspecifik fjärrvärme (GWh)",Miljö!$B$1:$T$1,0),FALSE))</f>
        <v/>
      </c>
      <c r="J421" t="str">
        <f t="shared" si="6"/>
        <v>Värmevärden AB</v>
      </c>
    </row>
    <row r="422" spans="1:10" x14ac:dyDescent="0.25">
      <c r="A422" s="2" t="s">
        <v>602</v>
      </c>
      <c r="B422" s="2" t="s">
        <v>407</v>
      </c>
      <c r="D422" t="str">
        <f>IF(ISERROR(1/VLOOKUP($B422,Kraftvärmeprod!$B$1:$D$480,MATCH("Total värmeproduktion i kraftvärmeverk i kombinerad drift (GWh)",Kraftvärmeprod!$B$1:$AV$1,0),FALSE)),"Ej kraftvärme","Alternativproduktionsmetoden")</f>
        <v>Ej kraftvärme</v>
      </c>
      <c r="E422" s="269" t="str">
        <f>IF(ISERROR(1/VLOOKUP($B422,Kraftvärmeprod!$B$1:$BD$480,MATCH("Total värmeproduktion i kraftvärmeverk i kombinerad drift (GWh)",Kraftvärmeprod!$B$1:$AV$1,0),FALSE)),"",VLOOKUP($B422,'Slutlig allokering kvv'!$B$1:$BB$480,MATCH(E$1,'Slutlig allokering kvv'!$B$1:$AT$1,0),FALSE))</f>
        <v/>
      </c>
      <c r="F422" t="str">
        <f>IF(ISERROR(1/VLOOKUP($B422,Kraftvärmeprod!$B$1:$AV$480,MATCH("Producerad elenergi i kraftvärmeverk (GWh)",Kraftvärmeprod!$B$1:$AV$1,0),FALSE)),"",VLOOKUP($B422,Kraftvärmeprod!$B$1:$AV$480,MATCH("Producerad elenergi i kraftvärmeverk (GWh)",Kraftvärmeprod!$B$1:$AV$1,0),FALSE))</f>
        <v/>
      </c>
      <c r="G422" t="str">
        <f>IF(ISERROR(1/VLOOKUP($B422,Miljö!$B$1:$T$480,MATCH("Såld mängd produktionsspecifik fjärrvärme (GWh)",Miljö!$B$1:$T$1,0),FALSE)),"",VLOOKUP($B422,Miljö!$B$1:$T$480,MATCH("Såld mängd produktionsspecifik fjärrvärme (GWh)",Miljö!$B$1:$T$1,0),FALSE))</f>
        <v/>
      </c>
      <c r="J422" t="str">
        <f t="shared" si="6"/>
        <v>Värmevärden AB</v>
      </c>
    </row>
    <row r="423" spans="1:10" x14ac:dyDescent="0.25">
      <c r="A423" s="2" t="s">
        <v>602</v>
      </c>
      <c r="B423" s="2" t="s">
        <v>614</v>
      </c>
      <c r="D423" t="str">
        <f>IF(ISERROR(1/VLOOKUP($B423,Kraftvärmeprod!$B$1:$D$480,MATCH("Total värmeproduktion i kraftvärmeverk i kombinerad drift (GWh)",Kraftvärmeprod!$B$1:$AV$1,0),FALSE)),"Ej kraftvärme","Alternativproduktionsmetoden")</f>
        <v>Ej kraftvärme</v>
      </c>
      <c r="E423" s="269" t="str">
        <f>IF(ISERROR(1/VLOOKUP($B423,Kraftvärmeprod!$B$1:$BD$480,MATCH("Total värmeproduktion i kraftvärmeverk i kombinerad drift (GWh)",Kraftvärmeprod!$B$1:$AV$1,0),FALSE)),"",VLOOKUP($B423,'Slutlig allokering kvv'!$B$1:$BB$480,MATCH(E$1,'Slutlig allokering kvv'!$B$1:$AT$1,0),FALSE))</f>
        <v/>
      </c>
      <c r="F423" t="str">
        <f>IF(ISERROR(1/VLOOKUP($B423,Kraftvärmeprod!$B$1:$AV$480,MATCH("Producerad elenergi i kraftvärmeverk (GWh)",Kraftvärmeprod!$B$1:$AV$1,0),FALSE)),"",VLOOKUP($B423,Kraftvärmeprod!$B$1:$AV$480,MATCH("Producerad elenergi i kraftvärmeverk (GWh)",Kraftvärmeprod!$B$1:$AV$1,0),FALSE))</f>
        <v/>
      </c>
      <c r="G423" t="str">
        <f>IF(ISERROR(1/VLOOKUP($B423,Miljö!$B$1:$T$480,MATCH("Såld mängd produktionsspecifik fjärrvärme (GWh)",Miljö!$B$1:$T$1,0),FALSE)),"",VLOOKUP($B423,Miljö!$B$1:$T$480,MATCH("Såld mängd produktionsspecifik fjärrvärme (GWh)",Miljö!$B$1:$T$1,0),FALSE))</f>
        <v/>
      </c>
      <c r="J423" t="str">
        <f t="shared" si="6"/>
        <v>Värmevärden AB</v>
      </c>
    </row>
    <row r="424" spans="1:10" x14ac:dyDescent="0.25">
      <c r="A424" s="2" t="s">
        <v>602</v>
      </c>
      <c r="B424" s="2" t="s">
        <v>615</v>
      </c>
      <c r="D424" t="str">
        <f>IF(ISERROR(1/VLOOKUP($B424,Kraftvärmeprod!$B$1:$D$480,MATCH("Total värmeproduktion i kraftvärmeverk i kombinerad drift (GWh)",Kraftvärmeprod!$B$1:$AV$1,0),FALSE)),"Ej kraftvärme","Alternativproduktionsmetoden")</f>
        <v>Ej kraftvärme</v>
      </c>
      <c r="E424" s="269" t="str">
        <f>IF(ISERROR(1/VLOOKUP($B424,Kraftvärmeprod!$B$1:$BD$480,MATCH("Total värmeproduktion i kraftvärmeverk i kombinerad drift (GWh)",Kraftvärmeprod!$B$1:$AV$1,0),FALSE)),"",VLOOKUP($B424,'Slutlig allokering kvv'!$B$1:$BB$480,MATCH(E$1,'Slutlig allokering kvv'!$B$1:$AT$1,0),FALSE))</f>
        <v/>
      </c>
      <c r="F424" t="str">
        <f>IF(ISERROR(1/VLOOKUP($B424,Kraftvärmeprod!$B$1:$AV$480,MATCH("Producerad elenergi i kraftvärmeverk (GWh)",Kraftvärmeprod!$B$1:$AV$1,0),FALSE)),"",VLOOKUP($B424,Kraftvärmeprod!$B$1:$AV$480,MATCH("Producerad elenergi i kraftvärmeverk (GWh)",Kraftvärmeprod!$B$1:$AV$1,0),FALSE))</f>
        <v/>
      </c>
      <c r="G424" t="str">
        <f>IF(ISERROR(1/VLOOKUP($B424,Miljö!$B$1:$T$480,MATCH("Såld mängd produktionsspecifik fjärrvärme (GWh)",Miljö!$B$1:$T$1,0),FALSE)),"",VLOOKUP($B424,Miljö!$B$1:$T$480,MATCH("Såld mängd produktionsspecifik fjärrvärme (GWh)",Miljö!$B$1:$T$1,0),FALSE))</f>
        <v/>
      </c>
      <c r="J424" t="str">
        <f t="shared" si="6"/>
        <v>Värmevärden AB</v>
      </c>
    </row>
    <row r="425" spans="1:10" x14ac:dyDescent="0.25">
      <c r="A425" s="2" t="s">
        <v>602</v>
      </c>
      <c r="B425" s="2" t="s">
        <v>616</v>
      </c>
      <c r="D425" t="str">
        <f>IF(ISERROR(1/VLOOKUP($B425,Kraftvärmeprod!$B$1:$D$480,MATCH("Total värmeproduktion i kraftvärmeverk i kombinerad drift (GWh)",Kraftvärmeprod!$B$1:$AV$1,0),FALSE)),"Ej kraftvärme","Alternativproduktionsmetoden")</f>
        <v>Ej kraftvärme</v>
      </c>
      <c r="E425" s="269" t="str">
        <f>IF(ISERROR(1/VLOOKUP($B425,Kraftvärmeprod!$B$1:$BD$480,MATCH("Total värmeproduktion i kraftvärmeverk i kombinerad drift (GWh)",Kraftvärmeprod!$B$1:$AV$1,0),FALSE)),"",VLOOKUP($B425,'Slutlig allokering kvv'!$B$1:$BB$480,MATCH(E$1,'Slutlig allokering kvv'!$B$1:$AT$1,0),FALSE))</f>
        <v/>
      </c>
      <c r="F425" t="str">
        <f>IF(ISERROR(1/VLOOKUP($B425,Kraftvärmeprod!$B$1:$AV$480,MATCH("Producerad elenergi i kraftvärmeverk (GWh)",Kraftvärmeprod!$B$1:$AV$1,0),FALSE)),"",VLOOKUP($B425,Kraftvärmeprod!$B$1:$AV$480,MATCH("Producerad elenergi i kraftvärmeverk (GWh)",Kraftvärmeprod!$B$1:$AV$1,0),FALSE))</f>
        <v/>
      </c>
      <c r="G425" t="str">
        <f>IF(ISERROR(1/VLOOKUP($B425,Miljö!$B$1:$T$480,MATCH("Såld mängd produktionsspecifik fjärrvärme (GWh)",Miljö!$B$1:$T$1,0),FALSE)),"",VLOOKUP($B425,Miljö!$B$1:$T$480,MATCH("Såld mängd produktionsspecifik fjärrvärme (GWh)",Miljö!$B$1:$T$1,0),FALSE))</f>
        <v/>
      </c>
      <c r="J425" t="str">
        <f t="shared" si="6"/>
        <v>Värmevärden AB</v>
      </c>
    </row>
    <row r="426" spans="1:10" x14ac:dyDescent="0.25">
      <c r="A426" s="2" t="s">
        <v>602</v>
      </c>
      <c r="B426" s="2" t="s">
        <v>617</v>
      </c>
      <c r="D426" t="str">
        <f>IF(ISERROR(1/VLOOKUP($B426,Kraftvärmeprod!$B$1:$D$480,MATCH("Total värmeproduktion i kraftvärmeverk i kombinerad drift (GWh)",Kraftvärmeprod!$B$1:$AV$1,0),FALSE)),"Ej kraftvärme","Alternativproduktionsmetoden")</f>
        <v>Ej kraftvärme</v>
      </c>
      <c r="E426" s="269" t="str">
        <f>IF(ISERROR(1/VLOOKUP($B426,Kraftvärmeprod!$B$1:$BD$480,MATCH("Total värmeproduktion i kraftvärmeverk i kombinerad drift (GWh)",Kraftvärmeprod!$B$1:$AV$1,0),FALSE)),"",VLOOKUP($B426,'Slutlig allokering kvv'!$B$1:$BB$480,MATCH(E$1,'Slutlig allokering kvv'!$B$1:$AT$1,0),FALSE))</f>
        <v/>
      </c>
      <c r="F426" t="str">
        <f>IF(ISERROR(1/VLOOKUP($B426,Kraftvärmeprod!$B$1:$AV$480,MATCH("Producerad elenergi i kraftvärmeverk (GWh)",Kraftvärmeprod!$B$1:$AV$1,0),FALSE)),"",VLOOKUP($B426,Kraftvärmeprod!$B$1:$AV$480,MATCH("Producerad elenergi i kraftvärmeverk (GWh)",Kraftvärmeprod!$B$1:$AV$1,0),FALSE))</f>
        <v/>
      </c>
      <c r="G426" t="str">
        <f>IF(ISERROR(1/VLOOKUP($B426,Miljö!$B$1:$T$480,MATCH("Såld mängd produktionsspecifik fjärrvärme (GWh)",Miljö!$B$1:$T$1,0),FALSE)),"",VLOOKUP($B426,Miljö!$B$1:$T$480,MATCH("Såld mängd produktionsspecifik fjärrvärme (GWh)",Miljö!$B$1:$T$1,0),FALSE))</f>
        <v/>
      </c>
      <c r="J426" t="str">
        <f t="shared" si="6"/>
        <v>Värmevärden AB</v>
      </c>
    </row>
    <row r="427" spans="1:10" x14ac:dyDescent="0.25">
      <c r="A427" s="2" t="s">
        <v>602</v>
      </c>
      <c r="B427" s="2" t="s">
        <v>618</v>
      </c>
      <c r="D427" t="str">
        <f>IF(ISERROR(1/VLOOKUP($B427,Kraftvärmeprod!$B$1:$D$480,MATCH("Total värmeproduktion i kraftvärmeverk i kombinerad drift (GWh)",Kraftvärmeprod!$B$1:$AV$1,0),FALSE)),"Ej kraftvärme","Alternativproduktionsmetoden")</f>
        <v>Ej kraftvärme</v>
      </c>
      <c r="E427" s="269" t="str">
        <f>IF(ISERROR(1/VLOOKUP($B427,Kraftvärmeprod!$B$1:$BD$480,MATCH("Total värmeproduktion i kraftvärmeverk i kombinerad drift (GWh)",Kraftvärmeprod!$B$1:$AV$1,0),FALSE)),"",VLOOKUP($B427,'Slutlig allokering kvv'!$B$1:$BB$480,MATCH(E$1,'Slutlig allokering kvv'!$B$1:$AT$1,0),FALSE))</f>
        <v/>
      </c>
      <c r="F427" t="str">
        <f>IF(ISERROR(1/VLOOKUP($B427,Kraftvärmeprod!$B$1:$AV$480,MATCH("Producerad elenergi i kraftvärmeverk (GWh)",Kraftvärmeprod!$B$1:$AV$1,0),FALSE)),"",VLOOKUP($B427,Kraftvärmeprod!$B$1:$AV$480,MATCH("Producerad elenergi i kraftvärmeverk (GWh)",Kraftvärmeprod!$B$1:$AV$1,0),FALSE))</f>
        <v/>
      </c>
      <c r="G427" t="str">
        <f>IF(ISERROR(1/VLOOKUP($B427,Miljö!$B$1:$T$480,MATCH("Såld mängd produktionsspecifik fjärrvärme (GWh)",Miljö!$B$1:$T$1,0),FALSE)),"",VLOOKUP($B427,Miljö!$B$1:$T$480,MATCH("Såld mängd produktionsspecifik fjärrvärme (GWh)",Miljö!$B$1:$T$1,0),FALSE))</f>
        <v/>
      </c>
      <c r="J427" t="str">
        <f t="shared" si="6"/>
        <v>Värmevärden AB</v>
      </c>
    </row>
    <row r="428" spans="1:10" x14ac:dyDescent="0.25">
      <c r="A428" s="2" t="s">
        <v>619</v>
      </c>
      <c r="B428" s="2" t="s">
        <v>620</v>
      </c>
      <c r="D428" t="str">
        <f>IF(ISERROR(1/VLOOKUP($B428,Kraftvärmeprod!$B$1:$D$480,MATCH("Total värmeproduktion i kraftvärmeverk i kombinerad drift (GWh)",Kraftvärmeprod!$B$1:$AV$1,0),FALSE)),"Ej kraftvärme","Alternativproduktionsmetoden")</f>
        <v>Ej kraftvärme</v>
      </c>
      <c r="E428" s="269" t="str">
        <f>IF(ISERROR(1/VLOOKUP($B428,Kraftvärmeprod!$B$1:$BD$480,MATCH("Total värmeproduktion i kraftvärmeverk i kombinerad drift (GWh)",Kraftvärmeprod!$B$1:$AV$1,0),FALSE)),"",VLOOKUP($B428,'Slutlig allokering kvv'!$B$1:$BB$480,MATCH(E$1,'Slutlig allokering kvv'!$B$1:$AT$1,0),FALSE))</f>
        <v/>
      </c>
      <c r="F428" t="str">
        <f>IF(ISERROR(1/VLOOKUP($B428,Kraftvärmeprod!$B$1:$AV$480,MATCH("Producerad elenergi i kraftvärmeverk (GWh)",Kraftvärmeprod!$B$1:$AV$1,0),FALSE)),"",VLOOKUP($B428,Kraftvärmeprod!$B$1:$AV$480,MATCH("Producerad elenergi i kraftvärmeverk (GWh)",Kraftvärmeprod!$B$1:$AV$1,0),FALSE))</f>
        <v/>
      </c>
      <c r="G428" t="str">
        <f>IF(ISERROR(1/VLOOKUP($B428,Miljö!$B$1:$T$480,MATCH("Såld mängd produktionsspecifik fjärrvärme (GWh)",Miljö!$B$1:$T$1,0),FALSE)),"",VLOOKUP($B428,Miljö!$B$1:$T$480,MATCH("Såld mängd produktionsspecifik fjärrvärme (GWh)",Miljö!$B$1:$T$1,0),FALSE))</f>
        <v/>
      </c>
      <c r="J428" t="str">
        <f t="shared" si="6"/>
        <v>Värnamo Energi AB</v>
      </c>
    </row>
    <row r="429" spans="1:10" x14ac:dyDescent="0.25">
      <c r="A429" s="2" t="s">
        <v>619</v>
      </c>
      <c r="B429" s="2" t="s">
        <v>621</v>
      </c>
      <c r="D429" t="str">
        <f>IF(ISERROR(1/VLOOKUP($B429,Kraftvärmeprod!$B$1:$D$480,MATCH("Total värmeproduktion i kraftvärmeverk i kombinerad drift (GWh)",Kraftvärmeprod!$B$1:$AV$1,0),FALSE)),"Ej kraftvärme","Alternativproduktionsmetoden")</f>
        <v>Alternativproduktionsmetoden</v>
      </c>
      <c r="E429" s="269">
        <f>IF(ISERROR(1/VLOOKUP($B429,Kraftvärmeprod!$B$1:$BD$480,MATCH("Total värmeproduktion i kraftvärmeverk i kombinerad drift (GWh)",Kraftvärmeprod!$B$1:$AV$1,0),FALSE)),"",VLOOKUP($B429,'Slutlig allokering kvv'!$B$1:$BB$480,MATCH(E$1,'Slutlig allokering kvv'!$B$1:$AT$1,0),FALSE))</f>
        <v>0.68562964980677243</v>
      </c>
      <c r="F429">
        <f>IF(ISERROR(1/VLOOKUP($B429,Kraftvärmeprod!$B$1:$AV$480,MATCH("Producerad elenergi i kraftvärmeverk (GWh)",Kraftvärmeprod!$B$1:$AV$1,0),FALSE)),"",VLOOKUP($B429,Kraftvärmeprod!$B$1:$AV$480,MATCH("Producerad elenergi i kraftvärmeverk (GWh)",Kraftvärmeprod!$B$1:$AV$1,0),FALSE))</f>
        <v>7.1740000000000004</v>
      </c>
      <c r="G429" t="str">
        <f>IF(ISERROR(1/VLOOKUP($B429,Miljö!$B$1:$T$480,MATCH("Såld mängd produktionsspecifik fjärrvärme (GWh)",Miljö!$B$1:$T$1,0),FALSE)),"",VLOOKUP($B429,Miljö!$B$1:$T$480,MATCH("Såld mängd produktionsspecifik fjärrvärme (GWh)",Miljö!$B$1:$T$1,0),FALSE))</f>
        <v/>
      </c>
      <c r="J429" t="str">
        <f t="shared" si="6"/>
        <v>Värnamo Energi AB</v>
      </c>
    </row>
    <row r="430" spans="1:10" x14ac:dyDescent="0.25">
      <c r="A430" s="2" t="s">
        <v>622</v>
      </c>
      <c r="B430" s="2" t="s">
        <v>623</v>
      </c>
      <c r="D430" t="str">
        <f>IF(ISERROR(1/VLOOKUP($B430,Kraftvärmeprod!$B$1:$D$480,MATCH("Total värmeproduktion i kraftvärmeverk i kombinerad drift (GWh)",Kraftvärmeprod!$B$1:$AV$1,0),FALSE)),"Ej kraftvärme","Alternativproduktionsmetoden")</f>
        <v>Ej kraftvärme</v>
      </c>
      <c r="E430" s="269" t="str">
        <f>IF(ISERROR(1/VLOOKUP($B430,Kraftvärmeprod!$B$1:$BD$480,MATCH("Total värmeproduktion i kraftvärmeverk i kombinerad drift (GWh)",Kraftvärmeprod!$B$1:$AV$1,0),FALSE)),"",VLOOKUP($B430,'Slutlig allokering kvv'!$B$1:$BB$480,MATCH(E$1,'Slutlig allokering kvv'!$B$1:$AT$1,0),FALSE))</f>
        <v/>
      </c>
      <c r="F430" t="str">
        <f>IF(ISERROR(1/VLOOKUP($B430,Kraftvärmeprod!$B$1:$AV$480,MATCH("Producerad elenergi i kraftvärmeverk (GWh)",Kraftvärmeprod!$B$1:$AV$1,0),FALSE)),"",VLOOKUP($B430,Kraftvärmeprod!$B$1:$AV$480,MATCH("Producerad elenergi i kraftvärmeverk (GWh)",Kraftvärmeprod!$B$1:$AV$1,0),FALSE))</f>
        <v/>
      </c>
      <c r="G430" t="str">
        <f>IF(ISERROR(1/VLOOKUP($B430,Miljö!$B$1:$T$480,MATCH("Såld mängd produktionsspecifik fjärrvärme (GWh)",Miljö!$B$1:$T$1,0),FALSE)),"",VLOOKUP($B430,Miljö!$B$1:$T$480,MATCH("Såld mängd produktionsspecifik fjärrvärme (GWh)",Miljö!$B$1:$T$1,0),FALSE))</f>
        <v/>
      </c>
      <c r="J430" t="str">
        <f t="shared" si="6"/>
        <v>Västerbergslagens Energi AB</v>
      </c>
    </row>
    <row r="431" spans="1:10" x14ac:dyDescent="0.25">
      <c r="A431" s="2" t="s">
        <v>622</v>
      </c>
      <c r="B431" s="2" t="s">
        <v>624</v>
      </c>
      <c r="D431" t="str">
        <f>IF(ISERROR(1/VLOOKUP($B431,Kraftvärmeprod!$B$1:$D$480,MATCH("Total värmeproduktion i kraftvärmeverk i kombinerad drift (GWh)",Kraftvärmeprod!$B$1:$AV$1,0),FALSE)),"Ej kraftvärme","Alternativproduktionsmetoden")</f>
        <v>Ej kraftvärme</v>
      </c>
      <c r="E431" s="269" t="str">
        <f>IF(ISERROR(1/VLOOKUP($B431,Kraftvärmeprod!$B$1:$BD$480,MATCH("Total värmeproduktion i kraftvärmeverk i kombinerad drift (GWh)",Kraftvärmeprod!$B$1:$AV$1,0),FALSE)),"",VLOOKUP($B431,'Slutlig allokering kvv'!$B$1:$BB$480,MATCH(E$1,'Slutlig allokering kvv'!$B$1:$AT$1,0),FALSE))</f>
        <v/>
      </c>
      <c r="F431" t="str">
        <f>IF(ISERROR(1/VLOOKUP($B431,Kraftvärmeprod!$B$1:$AV$480,MATCH("Producerad elenergi i kraftvärmeverk (GWh)",Kraftvärmeprod!$B$1:$AV$1,0),FALSE)),"",VLOOKUP($B431,Kraftvärmeprod!$B$1:$AV$480,MATCH("Producerad elenergi i kraftvärmeverk (GWh)",Kraftvärmeprod!$B$1:$AV$1,0),FALSE))</f>
        <v/>
      </c>
      <c r="G431" t="str">
        <f>IF(ISERROR(1/VLOOKUP($B431,Miljö!$B$1:$T$480,MATCH("Såld mängd produktionsspecifik fjärrvärme (GWh)",Miljö!$B$1:$T$1,0),FALSE)),"",VLOOKUP($B431,Miljö!$B$1:$T$480,MATCH("Såld mängd produktionsspecifik fjärrvärme (GWh)",Miljö!$B$1:$T$1,0),FALSE))</f>
        <v/>
      </c>
      <c r="J431" t="str">
        <f t="shared" si="6"/>
        <v>Västerbergslagens Energi AB</v>
      </c>
    </row>
    <row r="432" spans="1:10" x14ac:dyDescent="0.25">
      <c r="A432" s="2" t="s">
        <v>622</v>
      </c>
      <c r="B432" s="2" t="s">
        <v>625</v>
      </c>
      <c r="D432" t="str">
        <f>IF(ISERROR(1/VLOOKUP($B432,Kraftvärmeprod!$B$1:$D$480,MATCH("Total värmeproduktion i kraftvärmeverk i kombinerad drift (GWh)",Kraftvärmeprod!$B$1:$AV$1,0),FALSE)),"Ej kraftvärme","Alternativproduktionsmetoden")</f>
        <v>Ej kraftvärme</v>
      </c>
      <c r="E432" s="269" t="str">
        <f>IF(ISERROR(1/VLOOKUP($B432,Kraftvärmeprod!$B$1:$BD$480,MATCH("Total värmeproduktion i kraftvärmeverk i kombinerad drift (GWh)",Kraftvärmeprod!$B$1:$AV$1,0),FALSE)),"",VLOOKUP($B432,'Slutlig allokering kvv'!$B$1:$BB$480,MATCH(E$1,'Slutlig allokering kvv'!$B$1:$AT$1,0),FALSE))</f>
        <v/>
      </c>
      <c r="F432" t="str">
        <f>IF(ISERROR(1/VLOOKUP($B432,Kraftvärmeprod!$B$1:$AV$480,MATCH("Producerad elenergi i kraftvärmeverk (GWh)",Kraftvärmeprod!$B$1:$AV$1,0),FALSE)),"",VLOOKUP($B432,Kraftvärmeprod!$B$1:$AV$480,MATCH("Producerad elenergi i kraftvärmeverk (GWh)",Kraftvärmeprod!$B$1:$AV$1,0),FALSE))</f>
        <v/>
      </c>
      <c r="G432" t="str">
        <f>IF(ISERROR(1/VLOOKUP($B432,Miljö!$B$1:$T$480,MATCH("Såld mängd produktionsspecifik fjärrvärme (GWh)",Miljö!$B$1:$T$1,0),FALSE)),"",VLOOKUP($B432,Miljö!$B$1:$T$480,MATCH("Såld mängd produktionsspecifik fjärrvärme (GWh)",Miljö!$B$1:$T$1,0),FALSE))</f>
        <v/>
      </c>
      <c r="J432" t="str">
        <f t="shared" si="6"/>
        <v>Västerbergslagens Energi AB</v>
      </c>
    </row>
    <row r="433" spans="1:10" x14ac:dyDescent="0.25">
      <c r="A433" s="2" t="s">
        <v>622</v>
      </c>
      <c r="B433" s="2" t="s">
        <v>626</v>
      </c>
      <c r="D433" t="str">
        <f>IF(ISERROR(1/VLOOKUP($B433,Kraftvärmeprod!$B$1:$D$480,MATCH("Total värmeproduktion i kraftvärmeverk i kombinerad drift (GWh)",Kraftvärmeprod!$B$1:$AV$1,0),FALSE)),"Ej kraftvärme","Alternativproduktionsmetoden")</f>
        <v>Ej kraftvärme</v>
      </c>
      <c r="E433" s="269" t="str">
        <f>IF(ISERROR(1/VLOOKUP($B433,Kraftvärmeprod!$B$1:$BD$480,MATCH("Total värmeproduktion i kraftvärmeverk i kombinerad drift (GWh)",Kraftvärmeprod!$B$1:$AV$1,0),FALSE)),"",VLOOKUP($B433,'Slutlig allokering kvv'!$B$1:$BB$480,MATCH(E$1,'Slutlig allokering kvv'!$B$1:$AT$1,0),FALSE))</f>
        <v/>
      </c>
      <c r="F433" t="str">
        <f>IF(ISERROR(1/VLOOKUP($B433,Kraftvärmeprod!$B$1:$AV$480,MATCH("Producerad elenergi i kraftvärmeverk (GWh)",Kraftvärmeprod!$B$1:$AV$1,0),FALSE)),"",VLOOKUP($B433,Kraftvärmeprod!$B$1:$AV$480,MATCH("Producerad elenergi i kraftvärmeverk (GWh)",Kraftvärmeprod!$B$1:$AV$1,0),FALSE))</f>
        <v/>
      </c>
      <c r="G433" t="str">
        <f>IF(ISERROR(1/VLOOKUP($B433,Miljö!$B$1:$T$480,MATCH("Såld mängd produktionsspecifik fjärrvärme (GWh)",Miljö!$B$1:$T$1,0),FALSE)),"",VLOOKUP($B433,Miljö!$B$1:$T$480,MATCH("Såld mängd produktionsspecifik fjärrvärme (GWh)",Miljö!$B$1:$T$1,0),FALSE))</f>
        <v/>
      </c>
      <c r="J433" t="str">
        <f t="shared" si="6"/>
        <v>Västerbergslagens Energi AB</v>
      </c>
    </row>
    <row r="434" spans="1:10" x14ac:dyDescent="0.25">
      <c r="A434" s="2" t="s">
        <v>627</v>
      </c>
      <c r="B434" s="2" t="s">
        <v>628</v>
      </c>
      <c r="D434" t="str">
        <f>IF(ISERROR(1/VLOOKUP($B434,Kraftvärmeprod!$B$1:$D$480,MATCH("Total värmeproduktion i kraftvärmeverk i kombinerad drift (GWh)",Kraftvärmeprod!$B$1:$AV$1,0),FALSE)),"Ej kraftvärme","Alternativproduktionsmetoden")</f>
        <v>Ej kraftvärme</v>
      </c>
      <c r="E434" s="269" t="str">
        <f>IF(ISERROR(1/VLOOKUP($B434,Kraftvärmeprod!$B$1:$BD$480,MATCH("Total värmeproduktion i kraftvärmeverk i kombinerad drift (GWh)",Kraftvärmeprod!$B$1:$AV$1,0),FALSE)),"",VLOOKUP($B434,'Slutlig allokering kvv'!$B$1:$BB$480,MATCH(E$1,'Slutlig allokering kvv'!$B$1:$AT$1,0),FALSE))</f>
        <v/>
      </c>
      <c r="F434" t="str">
        <f>IF(ISERROR(1/VLOOKUP($B434,Kraftvärmeprod!$B$1:$AV$480,MATCH("Producerad elenergi i kraftvärmeverk (GWh)",Kraftvärmeprod!$B$1:$AV$1,0),FALSE)),"",VLOOKUP($B434,Kraftvärmeprod!$B$1:$AV$480,MATCH("Producerad elenergi i kraftvärmeverk (GWh)",Kraftvärmeprod!$B$1:$AV$1,0),FALSE))</f>
        <v/>
      </c>
      <c r="G434" t="str">
        <f>IF(ISERROR(1/VLOOKUP($B434,Miljö!$B$1:$T$480,MATCH("Såld mängd produktionsspecifik fjärrvärme (GWh)",Miljö!$B$1:$T$1,0),FALSE)),"",VLOOKUP($B434,Miljö!$B$1:$T$480,MATCH("Såld mängd produktionsspecifik fjärrvärme (GWh)",Miljö!$B$1:$T$1,0),FALSE))</f>
        <v/>
      </c>
      <c r="J434" t="str">
        <f t="shared" si="6"/>
        <v>Västervik Miljö &amp; Energi AB</v>
      </c>
    </row>
    <row r="435" spans="1:10" x14ac:dyDescent="0.25">
      <c r="A435" s="2" t="s">
        <v>627</v>
      </c>
      <c r="B435" s="2" t="s">
        <v>629</v>
      </c>
      <c r="D435" t="str">
        <f>IF(ISERROR(1/VLOOKUP($B435,Kraftvärmeprod!$B$1:$D$480,MATCH("Total värmeproduktion i kraftvärmeverk i kombinerad drift (GWh)",Kraftvärmeprod!$B$1:$AV$1,0),FALSE)),"Ej kraftvärme","Alternativproduktionsmetoden")</f>
        <v>Ej kraftvärme</v>
      </c>
      <c r="E435" s="269" t="str">
        <f>IF(ISERROR(1/VLOOKUP($B435,Kraftvärmeprod!$B$1:$BD$480,MATCH("Total värmeproduktion i kraftvärmeverk i kombinerad drift (GWh)",Kraftvärmeprod!$B$1:$AV$1,0),FALSE)),"",VLOOKUP($B435,'Slutlig allokering kvv'!$B$1:$BB$480,MATCH(E$1,'Slutlig allokering kvv'!$B$1:$AT$1,0),FALSE))</f>
        <v/>
      </c>
      <c r="F435" t="str">
        <f>IF(ISERROR(1/VLOOKUP($B435,Kraftvärmeprod!$B$1:$AV$480,MATCH("Producerad elenergi i kraftvärmeverk (GWh)",Kraftvärmeprod!$B$1:$AV$1,0),FALSE)),"",VLOOKUP($B435,Kraftvärmeprod!$B$1:$AV$480,MATCH("Producerad elenergi i kraftvärmeverk (GWh)",Kraftvärmeprod!$B$1:$AV$1,0),FALSE))</f>
        <v/>
      </c>
      <c r="G435" t="str">
        <f>IF(ISERROR(1/VLOOKUP($B435,Miljö!$B$1:$T$480,MATCH("Såld mängd produktionsspecifik fjärrvärme (GWh)",Miljö!$B$1:$T$1,0),FALSE)),"",VLOOKUP($B435,Miljö!$B$1:$T$480,MATCH("Såld mängd produktionsspecifik fjärrvärme (GWh)",Miljö!$B$1:$T$1,0),FALSE))</f>
        <v/>
      </c>
      <c r="J435" t="str">
        <f t="shared" si="6"/>
        <v>Västervik Miljö &amp; Energi AB</v>
      </c>
    </row>
    <row r="436" spans="1:10" x14ac:dyDescent="0.25">
      <c r="A436" s="2" t="s">
        <v>627</v>
      </c>
      <c r="B436" s="2" t="s">
        <v>630</v>
      </c>
      <c r="D436" t="str">
        <f>IF(ISERROR(1/VLOOKUP($B436,Kraftvärmeprod!$B$1:$D$480,MATCH("Total värmeproduktion i kraftvärmeverk i kombinerad drift (GWh)",Kraftvärmeprod!$B$1:$AV$1,0),FALSE)),"Ej kraftvärme","Alternativproduktionsmetoden")</f>
        <v>Ej kraftvärme</v>
      </c>
      <c r="E436" s="269" t="str">
        <f>IF(ISERROR(1/VLOOKUP($B436,Kraftvärmeprod!$B$1:$BD$480,MATCH("Total värmeproduktion i kraftvärmeverk i kombinerad drift (GWh)",Kraftvärmeprod!$B$1:$AV$1,0),FALSE)),"",VLOOKUP($B436,'Slutlig allokering kvv'!$B$1:$BB$480,MATCH(E$1,'Slutlig allokering kvv'!$B$1:$AT$1,0),FALSE))</f>
        <v/>
      </c>
      <c r="F436" t="str">
        <f>IF(ISERROR(1/VLOOKUP($B436,Kraftvärmeprod!$B$1:$AV$480,MATCH("Producerad elenergi i kraftvärmeverk (GWh)",Kraftvärmeprod!$B$1:$AV$1,0),FALSE)),"",VLOOKUP($B436,Kraftvärmeprod!$B$1:$AV$480,MATCH("Producerad elenergi i kraftvärmeverk (GWh)",Kraftvärmeprod!$B$1:$AV$1,0),FALSE))</f>
        <v/>
      </c>
      <c r="G436" t="str">
        <f>IF(ISERROR(1/VLOOKUP($B436,Miljö!$B$1:$T$480,MATCH("Såld mängd produktionsspecifik fjärrvärme (GWh)",Miljö!$B$1:$T$1,0),FALSE)),"",VLOOKUP($B436,Miljö!$B$1:$T$480,MATCH("Såld mängd produktionsspecifik fjärrvärme (GWh)",Miljö!$B$1:$T$1,0),FALSE))</f>
        <v/>
      </c>
      <c r="J436" t="str">
        <f t="shared" si="6"/>
        <v>Västervik Miljö &amp; Energi AB</v>
      </c>
    </row>
    <row r="437" spans="1:10" x14ac:dyDescent="0.25">
      <c r="A437" s="2" t="s">
        <v>631</v>
      </c>
      <c r="B437" s="2" t="s">
        <v>632</v>
      </c>
      <c r="D437" t="str">
        <f>IF(ISERROR(1/VLOOKUP($B437,Kraftvärmeprod!$B$1:$D$480,MATCH("Total värmeproduktion i kraftvärmeverk i kombinerad drift (GWh)",Kraftvärmeprod!$B$1:$AV$1,0),FALSE)),"Ej kraftvärme","Alternativproduktionsmetoden")</f>
        <v>Ej kraftvärme</v>
      </c>
      <c r="E437" s="269" t="str">
        <f>IF(ISERROR(1/VLOOKUP($B437,Kraftvärmeprod!$B$1:$BD$480,MATCH("Total värmeproduktion i kraftvärmeverk i kombinerad drift (GWh)",Kraftvärmeprod!$B$1:$AV$1,0),FALSE)),"",VLOOKUP($B437,'Slutlig allokering kvv'!$B$1:$BB$480,MATCH(E$1,'Slutlig allokering kvv'!$B$1:$AT$1,0),FALSE))</f>
        <v/>
      </c>
      <c r="F437" t="str">
        <f>IF(ISERROR(1/VLOOKUP($B437,Kraftvärmeprod!$B$1:$AV$480,MATCH("Producerad elenergi i kraftvärmeverk (GWh)",Kraftvärmeprod!$B$1:$AV$1,0),FALSE)),"",VLOOKUP($B437,Kraftvärmeprod!$B$1:$AV$480,MATCH("Producerad elenergi i kraftvärmeverk (GWh)",Kraftvärmeprod!$B$1:$AV$1,0),FALSE))</f>
        <v/>
      </c>
      <c r="G437" t="str">
        <f>IF(ISERROR(1/VLOOKUP($B437,Miljö!$B$1:$T$480,MATCH("Såld mängd produktionsspecifik fjärrvärme (GWh)",Miljö!$B$1:$T$1,0),FALSE)),"",VLOOKUP($B437,Miljö!$B$1:$T$480,MATCH("Såld mängd produktionsspecifik fjärrvärme (GWh)",Miljö!$B$1:$T$1,0),FALSE))</f>
        <v/>
      </c>
      <c r="J437" t="str">
        <f t="shared" si="6"/>
        <v>Växjö Energi AB</v>
      </c>
    </row>
    <row r="438" spans="1:10" x14ac:dyDescent="0.25">
      <c r="A438" s="2" t="s">
        <v>631</v>
      </c>
      <c r="B438" s="2" t="s">
        <v>633</v>
      </c>
      <c r="D438" t="str">
        <f>IF(ISERROR(1/VLOOKUP($B438,Kraftvärmeprod!$B$1:$D$480,MATCH("Total värmeproduktion i kraftvärmeverk i kombinerad drift (GWh)",Kraftvärmeprod!$B$1:$AV$1,0),FALSE)),"Ej kraftvärme","Alternativproduktionsmetoden")</f>
        <v>Ej kraftvärme</v>
      </c>
      <c r="E438" s="269" t="str">
        <f>IF(ISERROR(1/VLOOKUP($B438,Kraftvärmeprod!$B$1:$BD$480,MATCH("Total värmeproduktion i kraftvärmeverk i kombinerad drift (GWh)",Kraftvärmeprod!$B$1:$AV$1,0),FALSE)),"",VLOOKUP($B438,'Slutlig allokering kvv'!$B$1:$BB$480,MATCH(E$1,'Slutlig allokering kvv'!$B$1:$AT$1,0),FALSE))</f>
        <v/>
      </c>
      <c r="F438" t="str">
        <f>IF(ISERROR(1/VLOOKUP($B438,Kraftvärmeprod!$B$1:$AV$480,MATCH("Producerad elenergi i kraftvärmeverk (GWh)",Kraftvärmeprod!$B$1:$AV$1,0),FALSE)),"",VLOOKUP($B438,Kraftvärmeprod!$B$1:$AV$480,MATCH("Producerad elenergi i kraftvärmeverk (GWh)",Kraftvärmeprod!$B$1:$AV$1,0),FALSE))</f>
        <v/>
      </c>
      <c r="G438" t="str">
        <f>IF(ISERROR(1/VLOOKUP($B438,Miljö!$B$1:$T$480,MATCH("Såld mängd produktionsspecifik fjärrvärme (GWh)",Miljö!$B$1:$T$1,0),FALSE)),"",VLOOKUP($B438,Miljö!$B$1:$T$480,MATCH("Såld mängd produktionsspecifik fjärrvärme (GWh)",Miljö!$B$1:$T$1,0),FALSE))</f>
        <v/>
      </c>
      <c r="J438" t="str">
        <f t="shared" si="6"/>
        <v>Växjö Energi AB</v>
      </c>
    </row>
    <row r="439" spans="1:10" x14ac:dyDescent="0.25">
      <c r="A439" s="2" t="s">
        <v>631</v>
      </c>
      <c r="B439" s="2" t="s">
        <v>634</v>
      </c>
      <c r="D439" t="str">
        <f>IF(ISERROR(1/VLOOKUP($B439,Kraftvärmeprod!$B$1:$D$480,MATCH("Total värmeproduktion i kraftvärmeverk i kombinerad drift (GWh)",Kraftvärmeprod!$B$1:$AV$1,0),FALSE)),"Ej kraftvärme","Alternativproduktionsmetoden")</f>
        <v>Ej kraftvärme</v>
      </c>
      <c r="E439" s="269" t="str">
        <f>IF(ISERROR(1/VLOOKUP($B439,Kraftvärmeprod!$B$1:$BD$480,MATCH("Total värmeproduktion i kraftvärmeverk i kombinerad drift (GWh)",Kraftvärmeprod!$B$1:$AV$1,0),FALSE)),"",VLOOKUP($B439,'Slutlig allokering kvv'!$B$1:$BB$480,MATCH(E$1,'Slutlig allokering kvv'!$B$1:$AT$1,0),FALSE))</f>
        <v/>
      </c>
      <c r="F439" t="str">
        <f>IF(ISERROR(1/VLOOKUP($B439,Kraftvärmeprod!$B$1:$AV$480,MATCH("Producerad elenergi i kraftvärmeverk (GWh)",Kraftvärmeprod!$B$1:$AV$1,0),FALSE)),"",VLOOKUP($B439,Kraftvärmeprod!$B$1:$AV$480,MATCH("Producerad elenergi i kraftvärmeverk (GWh)",Kraftvärmeprod!$B$1:$AV$1,0),FALSE))</f>
        <v/>
      </c>
      <c r="G439" t="str">
        <f>IF(ISERROR(1/VLOOKUP($B439,Miljö!$B$1:$T$480,MATCH("Såld mängd produktionsspecifik fjärrvärme (GWh)",Miljö!$B$1:$T$1,0),FALSE)),"",VLOOKUP($B439,Miljö!$B$1:$T$480,MATCH("Såld mängd produktionsspecifik fjärrvärme (GWh)",Miljö!$B$1:$T$1,0),FALSE))</f>
        <v/>
      </c>
      <c r="J439" t="str">
        <f t="shared" si="6"/>
        <v>Växjö Energi AB</v>
      </c>
    </row>
    <row r="440" spans="1:10" x14ac:dyDescent="0.25">
      <c r="A440" s="2" t="s">
        <v>631</v>
      </c>
      <c r="B440" s="2" t="s">
        <v>635</v>
      </c>
      <c r="D440" t="str">
        <f>IF(ISERROR(1/VLOOKUP($B440,Kraftvärmeprod!$B$1:$D$480,MATCH("Total värmeproduktion i kraftvärmeverk i kombinerad drift (GWh)",Kraftvärmeprod!$B$1:$AV$1,0),FALSE)),"Ej kraftvärme","Alternativproduktionsmetoden")</f>
        <v>Alternativproduktionsmetoden</v>
      </c>
      <c r="E440" s="269">
        <f>IF(ISERROR(1/VLOOKUP($B440,Kraftvärmeprod!$B$1:$BD$480,MATCH("Total värmeproduktion i kraftvärmeverk i kombinerad drift (GWh)",Kraftvärmeprod!$B$1:$AV$1,0),FALSE)),"",VLOOKUP($B440,'Slutlig allokering kvv'!$B$1:$BB$480,MATCH(E$1,'Slutlig allokering kvv'!$B$1:$AT$1,0),FALSE))</f>
        <v>0.54314277868646965</v>
      </c>
      <c r="F440">
        <f>IF(ISERROR(1/VLOOKUP($B440,Kraftvärmeprod!$B$1:$AV$480,MATCH("Producerad elenergi i kraftvärmeverk (GWh)",Kraftvärmeprod!$B$1:$AV$1,0),FALSE)),"",VLOOKUP($B440,Kraftvärmeprod!$B$1:$AV$480,MATCH("Producerad elenergi i kraftvärmeverk (GWh)",Kraftvärmeprod!$B$1:$AV$1,0),FALSE))</f>
        <v>193.99</v>
      </c>
      <c r="G440" t="str">
        <f>IF(ISERROR(1/VLOOKUP($B440,Miljö!$B$1:$T$480,MATCH("Såld mängd produktionsspecifik fjärrvärme (GWh)",Miljö!$B$1:$T$1,0),FALSE)),"",VLOOKUP($B440,Miljö!$B$1:$T$480,MATCH("Såld mängd produktionsspecifik fjärrvärme (GWh)",Miljö!$B$1:$T$1,0),FALSE))</f>
        <v/>
      </c>
      <c r="J440" t="str">
        <f t="shared" si="6"/>
        <v>Växjö Energi AB</v>
      </c>
    </row>
    <row r="441" spans="1:10" x14ac:dyDescent="0.25">
      <c r="A441" s="2" t="s">
        <v>636</v>
      </c>
      <c r="B441" s="2" t="s">
        <v>637</v>
      </c>
      <c r="D441" t="str">
        <f>IF(ISERROR(1/VLOOKUP($B441,Kraftvärmeprod!$B$1:$D$480,MATCH("Total värmeproduktion i kraftvärmeverk i kombinerad drift (GWh)",Kraftvärmeprod!$B$1:$AV$1,0),FALSE)),"Ej kraftvärme","Alternativproduktionsmetoden")</f>
        <v>Ej kraftvärme</v>
      </c>
      <c r="E441" s="269" t="str">
        <f>IF(ISERROR(1/VLOOKUP($B441,Kraftvärmeprod!$B$1:$BD$480,MATCH("Total värmeproduktion i kraftvärmeverk i kombinerad drift (GWh)",Kraftvärmeprod!$B$1:$AV$1,0),FALSE)),"",VLOOKUP($B441,'Slutlig allokering kvv'!$B$1:$BB$480,MATCH(E$1,'Slutlig allokering kvv'!$B$1:$AT$1,0),FALSE))</f>
        <v/>
      </c>
      <c r="F441" t="str">
        <f>IF(ISERROR(1/VLOOKUP($B441,Kraftvärmeprod!$B$1:$AV$480,MATCH("Producerad elenergi i kraftvärmeverk (GWh)",Kraftvärmeprod!$B$1:$AV$1,0),FALSE)),"",VLOOKUP($B441,Kraftvärmeprod!$B$1:$AV$480,MATCH("Producerad elenergi i kraftvärmeverk (GWh)",Kraftvärmeprod!$B$1:$AV$1,0),FALSE))</f>
        <v/>
      </c>
      <c r="G441" t="str">
        <f>IF(ISERROR(1/VLOOKUP($B441,Miljö!$B$1:$T$480,MATCH("Såld mängd produktionsspecifik fjärrvärme (GWh)",Miljö!$B$1:$T$1,0),FALSE)),"",VLOOKUP($B441,Miljö!$B$1:$T$480,MATCH("Såld mängd produktionsspecifik fjärrvärme (GWh)",Miljö!$B$1:$T$1,0),FALSE))</f>
        <v/>
      </c>
      <c r="J441" t="str">
        <f t="shared" si="6"/>
        <v>Ydre Kommun</v>
      </c>
    </row>
    <row r="442" spans="1:10" x14ac:dyDescent="0.25">
      <c r="A442" s="2" t="s">
        <v>638</v>
      </c>
      <c r="B442" s="2" t="s">
        <v>639</v>
      </c>
      <c r="D442" t="str">
        <f>IF(ISERROR(1/VLOOKUP($B442,Kraftvärmeprod!$B$1:$D$480,MATCH("Total värmeproduktion i kraftvärmeverk i kombinerad drift (GWh)",Kraftvärmeprod!$B$1:$AV$1,0),FALSE)),"Ej kraftvärme","Alternativproduktionsmetoden")</f>
        <v>Ej kraftvärme</v>
      </c>
      <c r="E442" s="269" t="str">
        <f>IF(ISERROR(1/VLOOKUP($B442,Kraftvärmeprod!$B$1:$BD$480,MATCH("Total värmeproduktion i kraftvärmeverk i kombinerad drift (GWh)",Kraftvärmeprod!$B$1:$AV$1,0),FALSE)),"",VLOOKUP($B442,'Slutlig allokering kvv'!$B$1:$BB$480,MATCH(E$1,'Slutlig allokering kvv'!$B$1:$AT$1,0),FALSE))</f>
        <v/>
      </c>
      <c r="F442" t="str">
        <f>IF(ISERROR(1/VLOOKUP($B442,Kraftvärmeprod!$B$1:$AV$480,MATCH("Producerad elenergi i kraftvärmeverk (GWh)",Kraftvärmeprod!$B$1:$AV$1,0),FALSE)),"",VLOOKUP($B442,Kraftvärmeprod!$B$1:$AV$480,MATCH("Producerad elenergi i kraftvärmeverk (GWh)",Kraftvärmeprod!$B$1:$AV$1,0),FALSE))</f>
        <v/>
      </c>
      <c r="G442" t="str">
        <f>IF(ISERROR(1/VLOOKUP($B442,Miljö!$B$1:$T$480,MATCH("Såld mängd produktionsspecifik fjärrvärme (GWh)",Miljö!$B$1:$T$1,0),FALSE)),"",VLOOKUP($B442,Miljö!$B$1:$T$480,MATCH("Såld mängd produktionsspecifik fjärrvärme (GWh)",Miljö!$B$1:$T$1,0),FALSE))</f>
        <v/>
      </c>
      <c r="J442" t="str">
        <f t="shared" si="6"/>
        <v>Ystad Energi AB</v>
      </c>
    </row>
    <row r="443" spans="1:10" x14ac:dyDescent="0.25">
      <c r="A443" s="2" t="s">
        <v>640</v>
      </c>
      <c r="B443" s="2" t="s">
        <v>641</v>
      </c>
      <c r="D443" t="str">
        <f>IF(ISERROR(1/VLOOKUP($B443,Kraftvärmeprod!$B$1:$D$480,MATCH("Total värmeproduktion i kraftvärmeverk i kombinerad drift (GWh)",Kraftvärmeprod!$B$1:$AV$1,0),FALSE)),"Ej kraftvärme","Alternativproduktionsmetoden")</f>
        <v>Ej kraftvärme</v>
      </c>
      <c r="E443" s="269" t="str">
        <f>IF(ISERROR(1/VLOOKUP($B443,Kraftvärmeprod!$B$1:$BD$480,MATCH("Total värmeproduktion i kraftvärmeverk i kombinerad drift (GWh)",Kraftvärmeprod!$B$1:$AV$1,0),FALSE)),"",VLOOKUP($B443,'Slutlig allokering kvv'!$B$1:$BB$480,MATCH(E$1,'Slutlig allokering kvv'!$B$1:$AT$1,0),FALSE))</f>
        <v/>
      </c>
      <c r="F443" t="str">
        <f>IF(ISERROR(1/VLOOKUP($B443,Kraftvärmeprod!$B$1:$AV$480,MATCH("Producerad elenergi i kraftvärmeverk (GWh)",Kraftvärmeprod!$B$1:$AV$1,0),FALSE)),"",VLOOKUP($B443,Kraftvärmeprod!$B$1:$AV$480,MATCH("Producerad elenergi i kraftvärmeverk (GWh)",Kraftvärmeprod!$B$1:$AV$1,0),FALSE))</f>
        <v/>
      </c>
      <c r="G443" t="str">
        <f>IF(ISERROR(1/VLOOKUP($B443,Miljö!$B$1:$T$480,MATCH("Såld mängd produktionsspecifik fjärrvärme (GWh)",Miljö!$B$1:$T$1,0),FALSE)),"",VLOOKUP($B443,Miljö!$B$1:$T$480,MATCH("Såld mängd produktionsspecifik fjärrvärme (GWh)",Miljö!$B$1:$T$1,0),FALSE))</f>
        <v/>
      </c>
      <c r="J443" t="str">
        <f t="shared" si="6"/>
        <v>Ånge Energi AB</v>
      </c>
    </row>
    <row r="444" spans="1:10" x14ac:dyDescent="0.25">
      <c r="A444" s="2" t="s">
        <v>640</v>
      </c>
      <c r="B444" s="2" t="s">
        <v>642</v>
      </c>
      <c r="D444" t="str">
        <f>IF(ISERROR(1/VLOOKUP($B444,Kraftvärmeprod!$B$1:$D$480,MATCH("Total värmeproduktion i kraftvärmeverk i kombinerad drift (GWh)",Kraftvärmeprod!$B$1:$AV$1,0),FALSE)),"Ej kraftvärme","Alternativproduktionsmetoden")</f>
        <v>Ej kraftvärme</v>
      </c>
      <c r="E444" s="269" t="str">
        <f>IF(ISERROR(1/VLOOKUP($B444,Kraftvärmeprod!$B$1:$BD$480,MATCH("Total värmeproduktion i kraftvärmeverk i kombinerad drift (GWh)",Kraftvärmeprod!$B$1:$AV$1,0),FALSE)),"",VLOOKUP($B444,'Slutlig allokering kvv'!$B$1:$BB$480,MATCH(E$1,'Slutlig allokering kvv'!$B$1:$AT$1,0),FALSE))</f>
        <v/>
      </c>
      <c r="F444" t="str">
        <f>IF(ISERROR(1/VLOOKUP($B444,Kraftvärmeprod!$B$1:$AV$480,MATCH("Producerad elenergi i kraftvärmeverk (GWh)",Kraftvärmeprod!$B$1:$AV$1,0),FALSE)),"",VLOOKUP($B444,Kraftvärmeprod!$B$1:$AV$480,MATCH("Producerad elenergi i kraftvärmeverk (GWh)",Kraftvärmeprod!$B$1:$AV$1,0),FALSE))</f>
        <v/>
      </c>
      <c r="G444" t="str">
        <f>IF(ISERROR(1/VLOOKUP($B444,Miljö!$B$1:$T$480,MATCH("Såld mängd produktionsspecifik fjärrvärme (GWh)",Miljö!$B$1:$T$1,0),FALSE)),"",VLOOKUP($B444,Miljö!$B$1:$T$480,MATCH("Såld mängd produktionsspecifik fjärrvärme (GWh)",Miljö!$B$1:$T$1,0),FALSE))</f>
        <v/>
      </c>
      <c r="J444" t="str">
        <f t="shared" si="6"/>
        <v>Ånge Energi AB</v>
      </c>
    </row>
    <row r="445" spans="1:10" x14ac:dyDescent="0.25">
      <c r="A445" s="2" t="s">
        <v>640</v>
      </c>
      <c r="B445" s="2" t="s">
        <v>643</v>
      </c>
      <c r="D445" t="str">
        <f>IF(ISERROR(1/VLOOKUP($B445,Kraftvärmeprod!$B$1:$D$480,MATCH("Total värmeproduktion i kraftvärmeverk i kombinerad drift (GWh)",Kraftvärmeprod!$B$1:$AV$1,0),FALSE)),"Ej kraftvärme","Alternativproduktionsmetoden")</f>
        <v>Ej kraftvärme</v>
      </c>
      <c r="E445" s="269" t="str">
        <f>IF(ISERROR(1/VLOOKUP($B445,Kraftvärmeprod!$B$1:$BD$480,MATCH("Total värmeproduktion i kraftvärmeverk i kombinerad drift (GWh)",Kraftvärmeprod!$B$1:$AV$1,0),FALSE)),"",VLOOKUP($B445,'Slutlig allokering kvv'!$B$1:$BB$480,MATCH(E$1,'Slutlig allokering kvv'!$B$1:$AT$1,0),FALSE))</f>
        <v/>
      </c>
      <c r="F445" t="str">
        <f>IF(ISERROR(1/VLOOKUP($B445,Kraftvärmeprod!$B$1:$AV$480,MATCH("Producerad elenergi i kraftvärmeverk (GWh)",Kraftvärmeprod!$B$1:$AV$1,0),FALSE)),"",VLOOKUP($B445,Kraftvärmeprod!$B$1:$AV$480,MATCH("Producerad elenergi i kraftvärmeverk (GWh)",Kraftvärmeprod!$B$1:$AV$1,0),FALSE))</f>
        <v/>
      </c>
      <c r="G445" t="str">
        <f>IF(ISERROR(1/VLOOKUP($B445,Miljö!$B$1:$T$480,MATCH("Såld mängd produktionsspecifik fjärrvärme (GWh)",Miljö!$B$1:$T$1,0),FALSE)),"",VLOOKUP($B445,Miljö!$B$1:$T$480,MATCH("Såld mängd produktionsspecifik fjärrvärme (GWh)",Miljö!$B$1:$T$1,0),FALSE))</f>
        <v/>
      </c>
      <c r="J445" t="str">
        <f t="shared" si="6"/>
        <v>Ånge Energi AB</v>
      </c>
    </row>
    <row r="446" spans="1:10" x14ac:dyDescent="0.25">
      <c r="A446" s="2" t="s">
        <v>644</v>
      </c>
      <c r="B446" s="2" t="s">
        <v>645</v>
      </c>
      <c r="D446" t="str">
        <f>IF(ISERROR(1/VLOOKUP($B446,Kraftvärmeprod!$B$1:$D$480,MATCH("Total värmeproduktion i kraftvärmeverk i kombinerad drift (GWh)",Kraftvärmeprod!$B$1:$AV$1,0),FALSE)),"Ej kraftvärme","Alternativproduktionsmetoden")</f>
        <v>Ej kraftvärme</v>
      </c>
      <c r="E446" s="269" t="str">
        <f>IF(ISERROR(1/VLOOKUP($B446,Kraftvärmeprod!$B$1:$BD$480,MATCH("Total värmeproduktion i kraftvärmeverk i kombinerad drift (GWh)",Kraftvärmeprod!$B$1:$AV$1,0),FALSE)),"",VLOOKUP($B446,'Slutlig allokering kvv'!$B$1:$BB$480,MATCH(E$1,'Slutlig allokering kvv'!$B$1:$AT$1,0),FALSE))</f>
        <v/>
      </c>
      <c r="F446" t="str">
        <f>IF(ISERROR(1/VLOOKUP($B446,Kraftvärmeprod!$B$1:$AV$480,MATCH("Producerad elenergi i kraftvärmeverk (GWh)",Kraftvärmeprod!$B$1:$AV$1,0),FALSE)),"",VLOOKUP($B446,Kraftvärmeprod!$B$1:$AV$480,MATCH("Producerad elenergi i kraftvärmeverk (GWh)",Kraftvärmeprod!$B$1:$AV$1,0),FALSE))</f>
        <v/>
      </c>
      <c r="G446" t="str">
        <f>IF(ISERROR(1/VLOOKUP($B446,Miljö!$B$1:$T$480,MATCH("Såld mängd produktionsspecifik fjärrvärme (GWh)",Miljö!$B$1:$T$1,0),FALSE)),"",VLOOKUP($B446,Miljö!$B$1:$T$480,MATCH("Såld mängd produktionsspecifik fjärrvärme (GWh)",Miljö!$B$1:$T$1,0),FALSE))</f>
        <v/>
      </c>
      <c r="J446" t="str">
        <f t="shared" si="6"/>
        <v>Åsele Energi AB</v>
      </c>
    </row>
    <row r="447" spans="1:10" x14ac:dyDescent="0.25">
      <c r="A447" s="2" t="s">
        <v>647</v>
      </c>
      <c r="B447" s="2" t="s">
        <v>648</v>
      </c>
      <c r="D447" t="str">
        <f>IF(ISERROR(1/VLOOKUP($B447,Kraftvärmeprod!$B$1:$D$480,MATCH("Total värmeproduktion i kraftvärmeverk i kombinerad drift (GWh)",Kraftvärmeprod!$B$1:$AV$1,0),FALSE)),"Ej kraftvärme","Alternativproduktionsmetoden")</f>
        <v>Ej kraftvärme</v>
      </c>
      <c r="E447" s="269" t="str">
        <f>IF(ISERROR(1/VLOOKUP($B447,Kraftvärmeprod!$B$1:$BD$480,MATCH("Total värmeproduktion i kraftvärmeverk i kombinerad drift (GWh)",Kraftvärmeprod!$B$1:$AV$1,0),FALSE)),"",VLOOKUP($B447,'Slutlig allokering kvv'!$B$1:$BB$480,MATCH(E$1,'Slutlig allokering kvv'!$B$1:$AT$1,0),FALSE))</f>
        <v/>
      </c>
      <c r="F447" t="str">
        <f>IF(ISERROR(1/VLOOKUP($B447,Kraftvärmeprod!$B$1:$AV$480,MATCH("Producerad elenergi i kraftvärmeverk (GWh)",Kraftvärmeprod!$B$1:$AV$1,0),FALSE)),"",VLOOKUP($B447,Kraftvärmeprod!$B$1:$AV$480,MATCH("Producerad elenergi i kraftvärmeverk (GWh)",Kraftvärmeprod!$B$1:$AV$1,0),FALSE))</f>
        <v/>
      </c>
      <c r="G447" t="str">
        <f>IF(ISERROR(1/VLOOKUP($B447,Miljö!$B$1:$T$480,MATCH("Såld mängd produktionsspecifik fjärrvärme (GWh)",Miljö!$B$1:$T$1,0),FALSE)),"",VLOOKUP($B447,Miljö!$B$1:$T$480,MATCH("Såld mängd produktionsspecifik fjärrvärme (GWh)",Miljö!$B$1:$T$1,0),FALSE))</f>
        <v/>
      </c>
      <c r="J447" t="str">
        <f t="shared" si="6"/>
        <v>Älvsbyns Energi</v>
      </c>
    </row>
    <row r="448" spans="1:10" x14ac:dyDescent="0.25">
      <c r="A448" s="2" t="s">
        <v>650</v>
      </c>
      <c r="B448" s="2" t="s">
        <v>651</v>
      </c>
      <c r="D448" t="str">
        <f>IF(ISERROR(1/VLOOKUP($B448,Kraftvärmeprod!$B$1:$D$480,MATCH("Total värmeproduktion i kraftvärmeverk i kombinerad drift (GWh)",Kraftvärmeprod!$B$1:$AV$1,0),FALSE)),"Ej kraftvärme","Alternativproduktionsmetoden")</f>
        <v>Alternativproduktionsmetoden</v>
      </c>
      <c r="E448" s="269">
        <f>IF(ISERROR(1/VLOOKUP($B448,Kraftvärmeprod!$B$1:$BD$480,MATCH("Total värmeproduktion i kraftvärmeverk i kombinerad drift (GWh)",Kraftvärmeprod!$B$1:$AV$1,0),FALSE)),"",VLOOKUP($B448,'Slutlig allokering kvv'!$B$1:$BB$480,MATCH(E$1,'Slutlig allokering kvv'!$B$1:$AT$1,0),FALSE))</f>
        <v>0.45121583033066298</v>
      </c>
      <c r="F448">
        <f>IF(ISERROR(1/VLOOKUP($B448,Kraftvärmeprod!$B$1:$AV$480,MATCH("Producerad elenergi i kraftvärmeverk (GWh)",Kraftvärmeprod!$B$1:$AV$1,0),FALSE)),"",VLOOKUP($B448,Kraftvärmeprod!$B$1:$AV$480,MATCH("Producerad elenergi i kraftvärmeverk (GWh)",Kraftvärmeprod!$B$1:$AV$1,0),FALSE))</f>
        <v>206.42099999999999</v>
      </c>
      <c r="G448">
        <f>IF(ISERROR(1/VLOOKUP($B448,Miljö!$B$1:$T$480,MATCH("Såld mängd produktionsspecifik fjärrvärme (GWh)",Miljö!$B$1:$T$1,0),FALSE)),"",VLOOKUP($B448,Miljö!$B$1:$T$480,MATCH("Såld mängd produktionsspecifik fjärrvärme (GWh)",Miljö!$B$1:$T$1,0),FALSE))</f>
        <v>268.2</v>
      </c>
      <c r="J448" t="str">
        <f t="shared" si="6"/>
        <v>Öresundskraft AB</v>
      </c>
    </row>
    <row r="449" spans="1:10" x14ac:dyDescent="0.25">
      <c r="A449" s="2" t="s">
        <v>650</v>
      </c>
      <c r="B449" s="2" t="s">
        <v>652</v>
      </c>
      <c r="D449" t="str">
        <f>IF(ISERROR(1/VLOOKUP($B449,Kraftvärmeprod!$B$1:$D$480,MATCH("Total värmeproduktion i kraftvärmeverk i kombinerad drift (GWh)",Kraftvärmeprod!$B$1:$AV$1,0),FALSE)),"Ej kraftvärme","Alternativproduktionsmetoden")</f>
        <v>Ej kraftvärme</v>
      </c>
      <c r="E449" s="269" t="str">
        <f>IF(ISERROR(1/VLOOKUP($B449,Kraftvärmeprod!$B$1:$BD$480,MATCH("Total värmeproduktion i kraftvärmeverk i kombinerad drift (GWh)",Kraftvärmeprod!$B$1:$AV$1,0),FALSE)),"",VLOOKUP($B449,'Slutlig allokering kvv'!$B$1:$BB$480,MATCH(E$1,'Slutlig allokering kvv'!$B$1:$AT$1,0),FALSE))</f>
        <v/>
      </c>
      <c r="F449" t="str">
        <f>IF(ISERROR(1/VLOOKUP($B449,Kraftvärmeprod!$B$1:$AV$480,MATCH("Producerad elenergi i kraftvärmeverk (GWh)",Kraftvärmeprod!$B$1:$AV$1,0),FALSE)),"",VLOOKUP($B449,Kraftvärmeprod!$B$1:$AV$480,MATCH("Producerad elenergi i kraftvärmeverk (GWh)",Kraftvärmeprod!$B$1:$AV$1,0),FALSE))</f>
        <v/>
      </c>
      <c r="G449" t="str">
        <f>IF(ISERROR(1/VLOOKUP($B449,Miljö!$B$1:$T$480,MATCH("Såld mängd produktionsspecifik fjärrvärme (GWh)",Miljö!$B$1:$T$1,0),FALSE)),"",VLOOKUP($B449,Miljö!$B$1:$T$480,MATCH("Såld mängd produktionsspecifik fjärrvärme (GWh)",Miljö!$B$1:$T$1,0),FALSE))</f>
        <v/>
      </c>
      <c r="J449" t="str">
        <f t="shared" si="6"/>
        <v>Öresundskraft AB</v>
      </c>
    </row>
    <row r="450" spans="1:10" x14ac:dyDescent="0.25">
      <c r="A450" s="2" t="s">
        <v>650</v>
      </c>
      <c r="B450" s="2" t="s">
        <v>653</v>
      </c>
      <c r="D450" t="str">
        <f>IF(ISERROR(1/VLOOKUP($B450,Kraftvärmeprod!$B$1:$D$480,MATCH("Total värmeproduktion i kraftvärmeverk i kombinerad drift (GWh)",Kraftvärmeprod!$B$1:$AV$1,0),FALSE)),"Ej kraftvärme","Alternativproduktionsmetoden")</f>
        <v>Ej kraftvärme</v>
      </c>
      <c r="E450" s="269" t="str">
        <f>IF(ISERROR(1/VLOOKUP($B450,Kraftvärmeprod!$B$1:$BD$480,MATCH("Total värmeproduktion i kraftvärmeverk i kombinerad drift (GWh)",Kraftvärmeprod!$B$1:$AV$1,0),FALSE)),"",VLOOKUP($B450,'Slutlig allokering kvv'!$B$1:$BB$480,MATCH(E$1,'Slutlig allokering kvv'!$B$1:$AT$1,0),FALSE))</f>
        <v/>
      </c>
      <c r="F450" t="str">
        <f>IF(ISERROR(1/VLOOKUP($B450,Kraftvärmeprod!$B$1:$AV$480,MATCH("Producerad elenergi i kraftvärmeverk (GWh)",Kraftvärmeprod!$B$1:$AV$1,0),FALSE)),"",VLOOKUP($B450,Kraftvärmeprod!$B$1:$AV$480,MATCH("Producerad elenergi i kraftvärmeverk (GWh)",Kraftvärmeprod!$B$1:$AV$1,0),FALSE))</f>
        <v/>
      </c>
      <c r="G450" t="str">
        <f>IF(ISERROR(1/VLOOKUP($B450,Miljö!$B$1:$T$480,MATCH("Såld mängd produktionsspecifik fjärrvärme (GWh)",Miljö!$B$1:$T$1,0),FALSE)),"",VLOOKUP($B450,Miljö!$B$1:$T$480,MATCH("Såld mängd produktionsspecifik fjärrvärme (GWh)",Miljö!$B$1:$T$1,0),FALSE))</f>
        <v/>
      </c>
      <c r="J450" t="str">
        <f t="shared" si="6"/>
        <v>Öresundskraft AB</v>
      </c>
    </row>
    <row r="451" spans="1:10" x14ac:dyDescent="0.25">
      <c r="A451" s="2" t="s">
        <v>650</v>
      </c>
      <c r="B451" s="2" t="s">
        <v>654</v>
      </c>
      <c r="D451" t="str">
        <f>IF(ISERROR(1/VLOOKUP($B451,Kraftvärmeprod!$B$1:$D$480,MATCH("Total värmeproduktion i kraftvärmeverk i kombinerad drift (GWh)",Kraftvärmeprod!$B$1:$AV$1,0),FALSE)),"Ej kraftvärme","Alternativproduktionsmetoden")</f>
        <v>Ej kraftvärme</v>
      </c>
      <c r="E451" s="269" t="str">
        <f>IF(ISERROR(1/VLOOKUP($B451,Kraftvärmeprod!$B$1:$BD$480,MATCH("Total värmeproduktion i kraftvärmeverk i kombinerad drift (GWh)",Kraftvärmeprod!$B$1:$AV$1,0),FALSE)),"",VLOOKUP($B451,'Slutlig allokering kvv'!$B$1:$BB$480,MATCH(E$1,'Slutlig allokering kvv'!$B$1:$AT$1,0),FALSE))</f>
        <v/>
      </c>
      <c r="F451" t="str">
        <f>IF(ISERROR(1/VLOOKUP($B451,Kraftvärmeprod!$B$1:$AV$480,MATCH("Producerad elenergi i kraftvärmeverk (GWh)",Kraftvärmeprod!$B$1:$AV$1,0),FALSE)),"",VLOOKUP($B451,Kraftvärmeprod!$B$1:$AV$480,MATCH("Producerad elenergi i kraftvärmeverk (GWh)",Kraftvärmeprod!$B$1:$AV$1,0),FALSE))</f>
        <v/>
      </c>
      <c r="G451" t="str">
        <f>IF(ISERROR(1/VLOOKUP($B451,Miljö!$B$1:$T$480,MATCH("Såld mängd produktionsspecifik fjärrvärme (GWh)",Miljö!$B$1:$T$1,0),FALSE)),"",VLOOKUP($B451,Miljö!$B$1:$T$480,MATCH("Såld mängd produktionsspecifik fjärrvärme (GWh)",Miljö!$B$1:$T$1,0),FALSE))</f>
        <v/>
      </c>
      <c r="J451" t="str">
        <f t="shared" ref="J451:J463" si="7">A451</f>
        <v>Öresundskraft AB</v>
      </c>
    </row>
    <row r="452" spans="1:10" x14ac:dyDescent="0.25">
      <c r="A452" s="2" t="s">
        <v>655</v>
      </c>
      <c r="B452" s="2" t="s">
        <v>656</v>
      </c>
      <c r="D452" t="str">
        <f>IF(ISERROR(1/VLOOKUP($B452,Kraftvärmeprod!$B$1:$D$480,MATCH("Total värmeproduktion i kraftvärmeverk i kombinerad drift (GWh)",Kraftvärmeprod!$B$1:$AV$1,0),FALSE)),"Ej kraftvärme","Alternativproduktionsmetoden")</f>
        <v>Ej kraftvärme</v>
      </c>
      <c r="E452" s="269" t="str">
        <f>IF(ISERROR(1/VLOOKUP($B452,Kraftvärmeprod!$B$1:$BD$480,MATCH("Total värmeproduktion i kraftvärmeverk i kombinerad drift (GWh)",Kraftvärmeprod!$B$1:$AV$1,0),FALSE)),"",VLOOKUP($B452,'Slutlig allokering kvv'!$B$1:$BB$480,MATCH(E$1,'Slutlig allokering kvv'!$B$1:$AT$1,0),FALSE))</f>
        <v/>
      </c>
      <c r="F452" t="str">
        <f>IF(ISERROR(1/VLOOKUP($B452,Kraftvärmeprod!$B$1:$AV$480,MATCH("Producerad elenergi i kraftvärmeverk (GWh)",Kraftvärmeprod!$B$1:$AV$1,0),FALSE)),"",VLOOKUP($B452,Kraftvärmeprod!$B$1:$AV$480,MATCH("Producerad elenergi i kraftvärmeverk (GWh)",Kraftvärmeprod!$B$1:$AV$1,0),FALSE))</f>
        <v/>
      </c>
      <c r="G452" t="str">
        <f>IF(ISERROR(1/VLOOKUP($B452,Miljö!$B$1:$T$480,MATCH("Såld mängd produktionsspecifik fjärrvärme (GWh)",Miljö!$B$1:$T$1,0),FALSE)),"",VLOOKUP($B452,Miljö!$B$1:$T$480,MATCH("Såld mängd produktionsspecifik fjärrvärme (GWh)",Miljö!$B$1:$T$1,0),FALSE))</f>
        <v/>
      </c>
      <c r="J452" t="str">
        <f t="shared" si="7"/>
        <v>Örkelljunga Fjärrvärmeverk AB</v>
      </c>
    </row>
    <row r="453" spans="1:10" x14ac:dyDescent="0.25">
      <c r="A453" s="2" t="s">
        <v>657</v>
      </c>
      <c r="B453" s="2" t="s">
        <v>658</v>
      </c>
      <c r="D453" t="str">
        <f>IF(ISERROR(1/VLOOKUP($B453,Kraftvärmeprod!$B$1:$D$480,MATCH("Total värmeproduktion i kraftvärmeverk i kombinerad drift (GWh)",Kraftvärmeprod!$B$1:$AV$1,0),FALSE)),"Ej kraftvärme","Alternativproduktionsmetoden")</f>
        <v>Ej kraftvärme</v>
      </c>
      <c r="E453" s="269" t="str">
        <f>IF(ISERROR(1/VLOOKUP($B453,Kraftvärmeprod!$B$1:$BD$480,MATCH("Total värmeproduktion i kraftvärmeverk i kombinerad drift (GWh)",Kraftvärmeprod!$B$1:$AV$1,0),FALSE)),"",VLOOKUP($B453,'Slutlig allokering kvv'!$B$1:$BB$480,MATCH(E$1,'Slutlig allokering kvv'!$B$1:$AT$1,0),FALSE))</f>
        <v/>
      </c>
      <c r="F453" t="str">
        <f>IF(ISERROR(1/VLOOKUP($B453,Kraftvärmeprod!$B$1:$AV$480,MATCH("Producerad elenergi i kraftvärmeverk (GWh)",Kraftvärmeprod!$B$1:$AV$1,0),FALSE)),"",VLOOKUP($B453,Kraftvärmeprod!$B$1:$AV$480,MATCH("Producerad elenergi i kraftvärmeverk (GWh)",Kraftvärmeprod!$B$1:$AV$1,0),FALSE))</f>
        <v/>
      </c>
      <c r="G453" t="str">
        <f>IF(ISERROR(1/VLOOKUP($B453,Miljö!$B$1:$T$480,MATCH("Såld mängd produktionsspecifik fjärrvärme (GWh)",Miljö!$B$1:$T$1,0),FALSE)),"",VLOOKUP($B453,Miljö!$B$1:$T$480,MATCH("Såld mängd produktionsspecifik fjärrvärme (GWh)",Miljö!$B$1:$T$1,0),FALSE))</f>
        <v/>
      </c>
      <c r="J453" t="str">
        <f t="shared" si="7"/>
        <v>Österlens Kraft AB</v>
      </c>
    </row>
    <row r="454" spans="1:10" x14ac:dyDescent="0.25">
      <c r="A454" s="2" t="s">
        <v>659</v>
      </c>
      <c r="B454" s="2" t="s">
        <v>21</v>
      </c>
      <c r="D454" t="str">
        <f>IF(ISERROR(1/VLOOKUP($B454,Kraftvärmeprod!$B$1:$D$480,MATCH("Total värmeproduktion i kraftvärmeverk i kombinerad drift (GWh)",Kraftvärmeprod!$B$1:$AV$1,0),FALSE)),"Ej kraftvärme","Alternativproduktionsmetoden")</f>
        <v>Ej kraftvärme</v>
      </c>
      <c r="E454" s="269" t="str">
        <f>IF(ISERROR(1/VLOOKUP($B454,Kraftvärmeprod!$B$1:$BD$480,MATCH("Total värmeproduktion i kraftvärmeverk i kombinerad drift (GWh)",Kraftvärmeprod!$B$1:$AV$1,0),FALSE)),"",VLOOKUP($B454,'Slutlig allokering kvv'!$B$1:$BB$480,MATCH(E$1,'Slutlig allokering kvv'!$B$1:$AT$1,0),FALSE))</f>
        <v/>
      </c>
      <c r="F454" t="str">
        <f>IF(ISERROR(1/VLOOKUP($B454,Kraftvärmeprod!$B$1:$AV$480,MATCH("Producerad elenergi i kraftvärmeverk (GWh)",Kraftvärmeprod!$B$1:$AV$1,0),FALSE)),"",VLOOKUP($B454,Kraftvärmeprod!$B$1:$AV$480,MATCH("Producerad elenergi i kraftvärmeverk (GWh)",Kraftvärmeprod!$B$1:$AV$1,0),FALSE))</f>
        <v/>
      </c>
      <c r="G454" t="str">
        <f>IF(ISERROR(1/VLOOKUP($B454,Miljö!$B$1:$T$480,MATCH("Såld mängd produktionsspecifik fjärrvärme (GWh)",Miljö!$B$1:$T$1,0),FALSE)),"",VLOOKUP($B454,Miljö!$B$1:$T$480,MATCH("Såld mängd produktionsspecifik fjärrvärme (GWh)",Miljö!$B$1:$T$1,0),FALSE))</f>
        <v/>
      </c>
      <c r="J454" t="str">
        <f t="shared" si="7"/>
        <v>Överkalix Kommun</v>
      </c>
    </row>
    <row r="455" spans="1:10" x14ac:dyDescent="0.25">
      <c r="A455" s="2" t="s">
        <v>661</v>
      </c>
      <c r="B455" s="2" t="s">
        <v>22</v>
      </c>
      <c r="D455" t="str">
        <f>IF(ISERROR(1/VLOOKUP($B455,Kraftvärmeprod!$B$1:$D$480,MATCH("Total värmeproduktion i kraftvärmeverk i kombinerad drift (GWh)",Kraftvärmeprod!$B$1:$AV$1,0),FALSE)),"Ej kraftvärme","Alternativproduktionsmetoden")</f>
        <v>Ej kraftvärme</v>
      </c>
      <c r="E455" s="269" t="str">
        <f>IF(ISERROR(1/VLOOKUP($B455,Kraftvärmeprod!$B$1:$BD$480,MATCH("Total värmeproduktion i kraftvärmeverk i kombinerad drift (GWh)",Kraftvärmeprod!$B$1:$AV$1,0),FALSE)),"",VLOOKUP($B455,'Slutlig allokering kvv'!$B$1:$BB$480,MATCH(E$1,'Slutlig allokering kvv'!$B$1:$AT$1,0),FALSE))</f>
        <v/>
      </c>
      <c r="F455" t="str">
        <f>IF(ISERROR(1/VLOOKUP($B455,Kraftvärmeprod!$B$1:$AV$480,MATCH("Producerad elenergi i kraftvärmeverk (GWh)",Kraftvärmeprod!$B$1:$AV$1,0),FALSE)),"",VLOOKUP($B455,Kraftvärmeprod!$B$1:$AV$480,MATCH("Producerad elenergi i kraftvärmeverk (GWh)",Kraftvärmeprod!$B$1:$AV$1,0),FALSE))</f>
        <v/>
      </c>
      <c r="G455" t="str">
        <f>IF(ISERROR(1/VLOOKUP($B455,Miljö!$B$1:$T$480,MATCH("Såld mängd produktionsspecifik fjärrvärme (GWh)",Miljö!$B$1:$T$1,0),FALSE)),"",VLOOKUP($B455,Miljö!$B$1:$T$480,MATCH("Såld mängd produktionsspecifik fjärrvärme (GWh)",Miljö!$B$1:$T$1,0),FALSE))</f>
        <v/>
      </c>
      <c r="J455" t="str">
        <f t="shared" si="7"/>
        <v>Övertorneå Energi</v>
      </c>
    </row>
    <row r="456" spans="1:10" x14ac:dyDescent="0.25">
      <c r="A456" s="2" t="s">
        <v>662</v>
      </c>
      <c r="B456" s="5" t="s">
        <v>1066</v>
      </c>
      <c r="D456" t="str">
        <f>IF(ISERROR(1/VLOOKUP($B456,Kraftvärmeprod!$B$1:$D$480,MATCH("Total värmeproduktion i kraftvärmeverk i kombinerad drift (GWh)",Kraftvärmeprod!$B$1:$AV$1,0),FALSE)),"Ej kraftvärme","Alternativproduktionsmetoden")</f>
        <v>Ej kraftvärme</v>
      </c>
      <c r="E456" s="269" t="str">
        <f>IF(ISERROR(1/VLOOKUP($B456,Kraftvärmeprod!$B$1:$BD$480,MATCH("Total värmeproduktion i kraftvärmeverk i kombinerad drift (GWh)",Kraftvärmeprod!$B$1:$AV$1,0),FALSE)),"",VLOOKUP($B456,'Slutlig allokering kvv'!$B$1:$BB$480,MATCH(E$1,'Slutlig allokering kvv'!$B$1:$AT$1,0),FALSE))</f>
        <v/>
      </c>
      <c r="F456" t="str">
        <f>IF(ISERROR(1/VLOOKUP($B456,Kraftvärmeprod!$B$1:$AV$480,MATCH("Producerad elenergi i kraftvärmeverk (GWh)",Kraftvärmeprod!$B$1:$AV$1,0),FALSE)),"",VLOOKUP($B456,Kraftvärmeprod!$B$1:$AV$480,MATCH("Producerad elenergi i kraftvärmeverk (GWh)",Kraftvärmeprod!$B$1:$AV$1,0),FALSE))</f>
        <v/>
      </c>
      <c r="G456" t="str">
        <f>IF(ISERROR(1/VLOOKUP($B456,Miljö!$B$1:$T$480,MATCH("Såld mängd produktionsspecifik fjärrvärme (GWh)",Miljö!$B$1:$T$1,0),FALSE)),"",VLOOKUP($B456,Miljö!$B$1:$T$480,MATCH("Såld mängd produktionsspecifik fjärrvärme (GWh)",Miljö!$B$1:$T$1,0),FALSE))</f>
        <v/>
      </c>
      <c r="J456" t="str">
        <f t="shared" si="7"/>
        <v>Övertorneå Värmeverk AB</v>
      </c>
    </row>
    <row r="457" spans="1:10" x14ac:dyDescent="0.25">
      <c r="A457" s="2" t="s">
        <v>663</v>
      </c>
      <c r="B457" s="2" t="s">
        <v>664</v>
      </c>
      <c r="D457" t="str">
        <f>IF(ISERROR(1/VLOOKUP($B457,Kraftvärmeprod!$B$1:$D$480,MATCH("Total värmeproduktion i kraftvärmeverk i kombinerad drift (GWh)",Kraftvärmeprod!$B$1:$AV$1,0),FALSE)),"Ej kraftvärme","Alternativproduktionsmetoden")</f>
        <v>Ej kraftvärme</v>
      </c>
      <c r="E457" s="269" t="str">
        <f>IF(ISERROR(1/VLOOKUP($B457,Kraftvärmeprod!$B$1:$BD$480,MATCH("Total värmeproduktion i kraftvärmeverk i kombinerad drift (GWh)",Kraftvärmeprod!$B$1:$AV$1,0),FALSE)),"",VLOOKUP($B457,'Slutlig allokering kvv'!$B$1:$BB$480,MATCH(E$1,'Slutlig allokering kvv'!$B$1:$AT$1,0),FALSE))</f>
        <v/>
      </c>
      <c r="F457" t="str">
        <f>IF(ISERROR(1/VLOOKUP($B457,Kraftvärmeprod!$B$1:$AV$480,MATCH("Producerad elenergi i kraftvärmeverk (GWh)",Kraftvärmeprod!$B$1:$AV$1,0),FALSE)),"",VLOOKUP($B457,Kraftvärmeprod!$B$1:$AV$480,MATCH("Producerad elenergi i kraftvärmeverk (GWh)",Kraftvärmeprod!$B$1:$AV$1,0),FALSE))</f>
        <v/>
      </c>
      <c r="G457" t="str">
        <f>IF(ISERROR(1/VLOOKUP($B457,Miljö!$B$1:$T$480,MATCH("Såld mängd produktionsspecifik fjärrvärme (GWh)",Miljö!$B$1:$T$1,0),FALSE)),"",VLOOKUP($B457,Miljö!$B$1:$T$480,MATCH("Såld mängd produktionsspecifik fjärrvärme (GWh)",Miljö!$B$1:$T$1,0),FALSE))</f>
        <v/>
      </c>
      <c r="J457" t="str">
        <f t="shared" si="7"/>
        <v>Övik Energi AB</v>
      </c>
    </row>
    <row r="458" spans="1:10" x14ac:dyDescent="0.25">
      <c r="A458" s="2" t="s">
        <v>663</v>
      </c>
      <c r="B458" s="2" t="s">
        <v>665</v>
      </c>
      <c r="D458" t="str">
        <f>IF(ISERROR(1/VLOOKUP($B458,Kraftvärmeprod!$B$1:$D$480,MATCH("Total värmeproduktion i kraftvärmeverk i kombinerad drift (GWh)",Kraftvärmeprod!$B$1:$AV$1,0),FALSE)),"Ej kraftvärme","Alternativproduktionsmetoden")</f>
        <v>Ej kraftvärme</v>
      </c>
      <c r="E458" s="269" t="str">
        <f>IF(ISERROR(1/VLOOKUP($B458,Kraftvärmeprod!$B$1:$BD$480,MATCH("Total värmeproduktion i kraftvärmeverk i kombinerad drift (GWh)",Kraftvärmeprod!$B$1:$AV$1,0),FALSE)),"",VLOOKUP($B458,'Slutlig allokering kvv'!$B$1:$BB$480,MATCH(E$1,'Slutlig allokering kvv'!$B$1:$AT$1,0),FALSE))</f>
        <v/>
      </c>
      <c r="F458" t="str">
        <f>IF(ISERROR(1/VLOOKUP($B458,Kraftvärmeprod!$B$1:$AV$480,MATCH("Producerad elenergi i kraftvärmeverk (GWh)",Kraftvärmeprod!$B$1:$AV$1,0),FALSE)),"",VLOOKUP($B458,Kraftvärmeprod!$B$1:$AV$480,MATCH("Producerad elenergi i kraftvärmeverk (GWh)",Kraftvärmeprod!$B$1:$AV$1,0),FALSE))</f>
        <v/>
      </c>
      <c r="G458" t="str">
        <f>IF(ISERROR(1/VLOOKUP($B458,Miljö!$B$1:$T$480,MATCH("Såld mängd produktionsspecifik fjärrvärme (GWh)",Miljö!$B$1:$T$1,0),FALSE)),"",VLOOKUP($B458,Miljö!$B$1:$T$480,MATCH("Såld mängd produktionsspecifik fjärrvärme (GWh)",Miljö!$B$1:$T$1,0),FALSE))</f>
        <v/>
      </c>
      <c r="J458" t="str">
        <f t="shared" si="7"/>
        <v>Övik Energi AB</v>
      </c>
    </row>
    <row r="459" spans="1:10" x14ac:dyDescent="0.25">
      <c r="A459" s="2" t="s">
        <v>663</v>
      </c>
      <c r="B459" s="2" t="s">
        <v>666</v>
      </c>
      <c r="D459" t="str">
        <f>IF(ISERROR(1/VLOOKUP($B459,Kraftvärmeprod!$B$1:$D$480,MATCH("Total värmeproduktion i kraftvärmeverk i kombinerad drift (GWh)",Kraftvärmeprod!$B$1:$AV$1,0),FALSE)),"Ej kraftvärme","Alternativproduktionsmetoden")</f>
        <v>Ej kraftvärme</v>
      </c>
      <c r="E459" s="269" t="str">
        <f>IF(ISERROR(1/VLOOKUP($B459,Kraftvärmeprod!$B$1:$BD$480,MATCH("Total värmeproduktion i kraftvärmeverk i kombinerad drift (GWh)",Kraftvärmeprod!$B$1:$AV$1,0),FALSE)),"",VLOOKUP($B459,'Slutlig allokering kvv'!$B$1:$BB$480,MATCH(E$1,'Slutlig allokering kvv'!$B$1:$AT$1,0),FALSE))</f>
        <v/>
      </c>
      <c r="F459" t="str">
        <f>IF(ISERROR(1/VLOOKUP($B459,Kraftvärmeprod!$B$1:$AV$480,MATCH("Producerad elenergi i kraftvärmeverk (GWh)",Kraftvärmeprod!$B$1:$AV$1,0),FALSE)),"",VLOOKUP($B459,Kraftvärmeprod!$B$1:$AV$480,MATCH("Producerad elenergi i kraftvärmeverk (GWh)",Kraftvärmeprod!$B$1:$AV$1,0),FALSE))</f>
        <v/>
      </c>
      <c r="G459" t="str">
        <f>IF(ISERROR(1/VLOOKUP($B459,Miljö!$B$1:$T$480,MATCH("Såld mängd produktionsspecifik fjärrvärme (GWh)",Miljö!$B$1:$T$1,0),FALSE)),"",VLOOKUP($B459,Miljö!$B$1:$T$480,MATCH("Såld mängd produktionsspecifik fjärrvärme (GWh)",Miljö!$B$1:$T$1,0),FALSE))</f>
        <v/>
      </c>
      <c r="J459" t="str">
        <f t="shared" si="7"/>
        <v>Övik Energi AB</v>
      </c>
    </row>
    <row r="460" spans="1:10" x14ac:dyDescent="0.25">
      <c r="A460" s="2" t="s">
        <v>663</v>
      </c>
      <c r="B460" s="2" t="s">
        <v>667</v>
      </c>
      <c r="D460" t="str">
        <f>IF(ISERROR(1/VLOOKUP($B460,Kraftvärmeprod!$B$1:$D$480,MATCH("Total värmeproduktion i kraftvärmeverk i kombinerad drift (GWh)",Kraftvärmeprod!$B$1:$AV$1,0),FALSE)),"Ej kraftvärme","Alternativproduktionsmetoden")</f>
        <v>Ej kraftvärme</v>
      </c>
      <c r="E460" s="269" t="str">
        <f>IF(ISERROR(1/VLOOKUP($B460,Kraftvärmeprod!$B$1:$BD$480,MATCH("Total värmeproduktion i kraftvärmeverk i kombinerad drift (GWh)",Kraftvärmeprod!$B$1:$AV$1,0),FALSE)),"",VLOOKUP($B460,'Slutlig allokering kvv'!$B$1:$BB$480,MATCH(E$1,'Slutlig allokering kvv'!$B$1:$AT$1,0),FALSE))</f>
        <v/>
      </c>
      <c r="F460" t="str">
        <f>IF(ISERROR(1/VLOOKUP($B460,Kraftvärmeprod!$B$1:$AV$480,MATCH("Producerad elenergi i kraftvärmeverk (GWh)",Kraftvärmeprod!$B$1:$AV$1,0),FALSE)),"",VLOOKUP($B460,Kraftvärmeprod!$B$1:$AV$480,MATCH("Producerad elenergi i kraftvärmeverk (GWh)",Kraftvärmeprod!$B$1:$AV$1,0),FALSE))</f>
        <v/>
      </c>
      <c r="G460" t="str">
        <f>IF(ISERROR(1/VLOOKUP($B460,Miljö!$B$1:$T$480,MATCH("Såld mängd produktionsspecifik fjärrvärme (GWh)",Miljö!$B$1:$T$1,0),FALSE)),"",VLOOKUP($B460,Miljö!$B$1:$T$480,MATCH("Såld mängd produktionsspecifik fjärrvärme (GWh)",Miljö!$B$1:$T$1,0),FALSE))</f>
        <v/>
      </c>
      <c r="J460" t="str">
        <f t="shared" si="7"/>
        <v>Övik Energi AB</v>
      </c>
    </row>
    <row r="461" spans="1:10" x14ac:dyDescent="0.25">
      <c r="A461" s="2" t="s">
        <v>663</v>
      </c>
      <c r="B461" s="2" t="s">
        <v>668</v>
      </c>
      <c r="D461" t="str">
        <f>IF(ISERROR(1/VLOOKUP($B461,Kraftvärmeprod!$B$1:$D$480,MATCH("Total värmeproduktion i kraftvärmeverk i kombinerad drift (GWh)",Kraftvärmeprod!$B$1:$AV$1,0),FALSE)),"Ej kraftvärme","Alternativproduktionsmetoden")</f>
        <v>Ej kraftvärme</v>
      </c>
      <c r="E461" s="269" t="str">
        <f>IF(ISERROR(1/VLOOKUP($B461,Kraftvärmeprod!$B$1:$BD$480,MATCH("Total värmeproduktion i kraftvärmeverk i kombinerad drift (GWh)",Kraftvärmeprod!$B$1:$AV$1,0),FALSE)),"",VLOOKUP($B461,'Slutlig allokering kvv'!$B$1:$BB$480,MATCH(E$1,'Slutlig allokering kvv'!$B$1:$AT$1,0),FALSE))</f>
        <v/>
      </c>
      <c r="F461" t="str">
        <f>IF(ISERROR(1/VLOOKUP($B461,Kraftvärmeprod!$B$1:$AV$480,MATCH("Producerad elenergi i kraftvärmeverk (GWh)",Kraftvärmeprod!$B$1:$AV$1,0),FALSE)),"",VLOOKUP($B461,Kraftvärmeprod!$B$1:$AV$480,MATCH("Producerad elenergi i kraftvärmeverk (GWh)",Kraftvärmeprod!$B$1:$AV$1,0),FALSE))</f>
        <v/>
      </c>
      <c r="G461" t="str">
        <f>IF(ISERROR(1/VLOOKUP($B461,Miljö!$B$1:$T$480,MATCH("Såld mängd produktionsspecifik fjärrvärme (GWh)",Miljö!$B$1:$T$1,0),FALSE)),"",VLOOKUP($B461,Miljö!$B$1:$T$480,MATCH("Såld mängd produktionsspecifik fjärrvärme (GWh)",Miljö!$B$1:$T$1,0),FALSE))</f>
        <v/>
      </c>
      <c r="J461" t="str">
        <f t="shared" si="7"/>
        <v>Övik Energi AB</v>
      </c>
    </row>
    <row r="462" spans="1:10" x14ac:dyDescent="0.25">
      <c r="A462" s="2" t="s">
        <v>663</v>
      </c>
      <c r="B462" s="2" t="s">
        <v>669</v>
      </c>
      <c r="D462" t="str">
        <f>IF(ISERROR(1/VLOOKUP($B462,Kraftvärmeprod!$B$1:$D$480,MATCH("Total värmeproduktion i kraftvärmeverk i kombinerad drift (GWh)",Kraftvärmeprod!$B$1:$AV$1,0),FALSE)),"Ej kraftvärme","Alternativproduktionsmetoden")</f>
        <v>Alternativproduktionsmetoden</v>
      </c>
      <c r="E462" s="269">
        <f>IF(ISERROR(1/VLOOKUP($B462,Kraftvärmeprod!$B$1:$BD$480,MATCH("Total värmeproduktion i kraftvärmeverk i kombinerad drift (GWh)",Kraftvärmeprod!$B$1:$AV$1,0),FALSE)),"",VLOOKUP($B462,'Slutlig allokering kvv'!$B$1:$BB$480,MATCH(E$1,'Slutlig allokering kvv'!$B$1:$AT$1,0),FALSE))</f>
        <v>0.545622812393599</v>
      </c>
      <c r="F462">
        <f>IF(ISERROR(1/VLOOKUP($B462,Kraftvärmeprod!$B$1:$AV$480,MATCH("Producerad elenergi i kraftvärmeverk (GWh)",Kraftvärmeprod!$B$1:$AV$1,0),FALSE)),"",VLOOKUP($B462,Kraftvärmeprod!$B$1:$AV$480,MATCH("Producerad elenergi i kraftvärmeverk (GWh)",Kraftvärmeprod!$B$1:$AV$1,0),FALSE))</f>
        <v>88.271000000000001</v>
      </c>
      <c r="G462" t="str">
        <f>IF(ISERROR(1/VLOOKUP($B462,Miljö!$B$1:$T$480,MATCH("Såld mängd produktionsspecifik fjärrvärme (GWh)",Miljö!$B$1:$T$1,0),FALSE)),"",VLOOKUP($B462,Miljö!$B$1:$T$480,MATCH("Såld mängd produktionsspecifik fjärrvärme (GWh)",Miljö!$B$1:$T$1,0),FALSE))</f>
        <v/>
      </c>
      <c r="J462" t="str">
        <f t="shared" si="7"/>
        <v>Övik Energi AB</v>
      </c>
    </row>
    <row r="463" spans="1:10" x14ac:dyDescent="0.25">
      <c r="A463" s="2" t="s">
        <v>663</v>
      </c>
      <c r="B463" s="2" t="s">
        <v>670</v>
      </c>
      <c r="D463" t="str">
        <f>IF(ISERROR(1/VLOOKUP($B463,Kraftvärmeprod!$B$1:$D$480,MATCH("Total värmeproduktion i kraftvärmeverk i kombinerad drift (GWh)",Kraftvärmeprod!$B$1:$AV$1,0),FALSE)),"Ej kraftvärme","Alternativproduktionsmetoden")</f>
        <v>Alternativproduktionsmetoden</v>
      </c>
      <c r="E463" s="269">
        <f>IF(ISERROR(1/VLOOKUP($B463,Kraftvärmeprod!$B$1:$BD$480,MATCH("Total värmeproduktion i kraftvärmeverk i kombinerad drift (GWh)",Kraftvärmeprod!$B$1:$AV$1,0),FALSE)),"",VLOOKUP($B463,'Slutlig allokering kvv'!$B$1:$BB$480,MATCH(E$1,'Slutlig allokering kvv'!$B$1:$AT$1,0),FALSE))</f>
        <v>0.46788100478714523</v>
      </c>
      <c r="F463">
        <f>IF(ISERROR(1/VLOOKUP($B463,Kraftvärmeprod!$B$1:$AV$480,MATCH("Producerad elenergi i kraftvärmeverk (GWh)",Kraftvärmeprod!$B$1:$AV$1,0),FALSE)),"",VLOOKUP($B463,Kraftvärmeprod!$B$1:$AV$480,MATCH("Producerad elenergi i kraftvärmeverk (GWh)",Kraftvärmeprod!$B$1:$AV$1,0),FALSE))</f>
        <v>86.715999999999994</v>
      </c>
      <c r="G463" t="str">
        <f>IF(ISERROR(1/VLOOKUP($B463,Miljö!$B$1:$T$480,MATCH("Såld mängd produktionsspecifik fjärrvärme (GWh)",Miljö!$B$1:$T$1,0),FALSE)),"",VLOOKUP($B463,Miljö!$B$1:$T$480,MATCH("Såld mängd produktionsspecifik fjärrvärme (GWh)",Miljö!$B$1:$T$1,0),FALSE))</f>
        <v/>
      </c>
      <c r="J463" t="str">
        <f t="shared" si="7"/>
        <v>Övik Energi AB</v>
      </c>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AK83"/>
  <sheetViews>
    <sheetView workbookViewId="0">
      <selection activeCell="B4" sqref="B4:E4"/>
    </sheetView>
  </sheetViews>
  <sheetFormatPr defaultRowHeight="15" x14ac:dyDescent="0.25"/>
  <cols>
    <col min="1" max="1" width="25.85546875" style="32" customWidth="1"/>
    <col min="2" max="3" width="8.85546875" style="32"/>
    <col min="4" max="5" width="9.85546875" style="32" bestFit="1" customWidth="1"/>
    <col min="6" max="6" width="10.28515625" style="32" customWidth="1"/>
    <col min="7" max="7" width="13.5703125" style="32" customWidth="1"/>
    <col min="8" max="8" width="15.7109375" style="32" customWidth="1"/>
    <col min="9" max="9" width="15.28515625" style="32" customWidth="1"/>
    <col min="10" max="10" width="13.28515625" style="32" customWidth="1"/>
    <col min="11" max="11" width="16.7109375" style="32" customWidth="1"/>
    <col min="12" max="12" width="8.85546875" style="32"/>
    <col min="13" max="13" width="10.7109375" style="32" customWidth="1"/>
    <col min="14" max="20" width="8.85546875" style="32"/>
    <col min="21" max="21" width="9.85546875" style="32" bestFit="1" customWidth="1"/>
    <col min="22" max="23" width="8.85546875" style="32"/>
    <col min="24" max="24" width="34.5703125" style="32" customWidth="1"/>
    <col min="25" max="25" width="17.140625" style="32" customWidth="1"/>
    <col min="26" max="26" width="22" style="32" customWidth="1"/>
    <col min="27" max="27" width="9.85546875" style="32" bestFit="1" customWidth="1"/>
    <col min="28" max="244" width="8.85546875" style="32"/>
    <col min="245" max="245" width="16" style="32" customWidth="1"/>
    <col min="246" max="500" width="8.85546875" style="32"/>
    <col min="501" max="501" width="16" style="32" customWidth="1"/>
    <col min="502" max="756" width="8.85546875" style="32"/>
    <col min="757" max="757" width="16" style="32" customWidth="1"/>
    <col min="758" max="1012" width="8.85546875" style="32"/>
    <col min="1013" max="1013" width="16" style="32" customWidth="1"/>
    <col min="1014" max="1268" width="8.85546875" style="32"/>
    <col min="1269" max="1269" width="16" style="32" customWidth="1"/>
    <col min="1270" max="1524" width="8.85546875" style="32"/>
    <col min="1525" max="1525" width="16" style="32" customWidth="1"/>
    <col min="1526" max="1780" width="8.85546875" style="32"/>
    <col min="1781" max="1781" width="16" style="32" customWidth="1"/>
    <col min="1782" max="2036" width="8.85546875" style="32"/>
    <col min="2037" max="2037" width="16" style="32" customWidth="1"/>
    <col min="2038" max="2292" width="8.85546875" style="32"/>
    <col min="2293" max="2293" width="16" style="32" customWidth="1"/>
    <col min="2294" max="2548" width="8.85546875" style="32"/>
    <col min="2549" max="2549" width="16" style="32" customWidth="1"/>
    <col min="2550" max="2804" width="8.85546875" style="32"/>
    <col min="2805" max="2805" width="16" style="32" customWidth="1"/>
    <col min="2806" max="3060" width="8.85546875" style="32"/>
    <col min="3061" max="3061" width="16" style="32" customWidth="1"/>
    <col min="3062" max="3316" width="8.85546875" style="32"/>
    <col min="3317" max="3317" width="16" style="32" customWidth="1"/>
    <col min="3318" max="3572" width="8.85546875" style="32"/>
    <col min="3573" max="3573" width="16" style="32" customWidth="1"/>
    <col min="3574" max="3828" width="8.85546875" style="32"/>
    <col min="3829" max="3829" width="16" style="32" customWidth="1"/>
    <col min="3830" max="4084" width="8.85546875" style="32"/>
    <col min="4085" max="4085" width="16" style="32" customWidth="1"/>
    <col min="4086" max="4340" width="8.85546875" style="32"/>
    <col min="4341" max="4341" width="16" style="32" customWidth="1"/>
    <col min="4342" max="4596" width="8.85546875" style="32"/>
    <col min="4597" max="4597" width="16" style="32" customWidth="1"/>
    <col min="4598" max="4852" width="8.85546875" style="32"/>
    <col min="4853" max="4853" width="16" style="32" customWidth="1"/>
    <col min="4854" max="5108" width="8.85546875" style="32"/>
    <col min="5109" max="5109" width="16" style="32" customWidth="1"/>
    <col min="5110" max="5364" width="8.85546875" style="32"/>
    <col min="5365" max="5365" width="16" style="32" customWidth="1"/>
    <col min="5366" max="5620" width="8.85546875" style="32"/>
    <col min="5621" max="5621" width="16" style="32" customWidth="1"/>
    <col min="5622" max="5876" width="8.85546875" style="32"/>
    <col min="5877" max="5877" width="16" style="32" customWidth="1"/>
    <col min="5878" max="6132" width="8.85546875" style="32"/>
    <col min="6133" max="6133" width="16" style="32" customWidth="1"/>
    <col min="6134" max="6388" width="8.85546875" style="32"/>
    <col min="6389" max="6389" width="16" style="32" customWidth="1"/>
    <col min="6390" max="6644" width="8.85546875" style="32"/>
    <col min="6645" max="6645" width="16" style="32" customWidth="1"/>
    <col min="6646" max="6900" width="8.85546875" style="32"/>
    <col min="6901" max="6901" width="16" style="32" customWidth="1"/>
    <col min="6902" max="7156" width="8.85546875" style="32"/>
    <col min="7157" max="7157" width="16" style="32" customWidth="1"/>
    <col min="7158" max="7412" width="8.85546875" style="32"/>
    <col min="7413" max="7413" width="16" style="32" customWidth="1"/>
    <col min="7414" max="7668" width="8.85546875" style="32"/>
    <col min="7669" max="7669" width="16" style="32" customWidth="1"/>
    <col min="7670" max="7924" width="8.85546875" style="32"/>
    <col min="7925" max="7925" width="16" style="32" customWidth="1"/>
    <col min="7926" max="8180" width="8.85546875" style="32"/>
    <col min="8181" max="8181" width="16" style="32" customWidth="1"/>
    <col min="8182" max="8436" width="8.85546875" style="32"/>
    <col min="8437" max="8437" width="16" style="32" customWidth="1"/>
    <col min="8438" max="8692" width="8.85546875" style="32"/>
    <col min="8693" max="8693" width="16" style="32" customWidth="1"/>
    <col min="8694" max="8948" width="8.85546875" style="32"/>
    <col min="8949" max="8949" width="16" style="32" customWidth="1"/>
    <col min="8950" max="9204" width="8.85546875" style="32"/>
    <col min="9205" max="9205" width="16" style="32" customWidth="1"/>
    <col min="9206" max="9460" width="8.85546875" style="32"/>
    <col min="9461" max="9461" width="16" style="32" customWidth="1"/>
    <col min="9462" max="9716" width="8.85546875" style="32"/>
    <col min="9717" max="9717" width="16" style="32" customWidth="1"/>
    <col min="9718" max="9972" width="8.85546875" style="32"/>
    <col min="9973" max="9973" width="16" style="32" customWidth="1"/>
    <col min="9974" max="10228" width="8.85546875" style="32"/>
    <col min="10229" max="10229" width="16" style="32" customWidth="1"/>
    <col min="10230" max="10484" width="8.85546875" style="32"/>
    <col min="10485" max="10485" width="16" style="32" customWidth="1"/>
    <col min="10486" max="10740" width="8.85546875" style="32"/>
    <col min="10741" max="10741" width="16" style="32" customWidth="1"/>
    <col min="10742" max="10996" width="8.85546875" style="32"/>
    <col min="10997" max="10997" width="16" style="32" customWidth="1"/>
    <col min="10998" max="11252" width="8.85546875" style="32"/>
    <col min="11253" max="11253" width="16" style="32" customWidth="1"/>
    <col min="11254" max="11508" width="8.85546875" style="32"/>
    <col min="11509" max="11509" width="16" style="32" customWidth="1"/>
    <col min="11510" max="11764" width="8.85546875" style="32"/>
    <col min="11765" max="11765" width="16" style="32" customWidth="1"/>
    <col min="11766" max="12020" width="8.85546875" style="32"/>
    <col min="12021" max="12021" width="16" style="32" customWidth="1"/>
    <col min="12022" max="12276" width="8.85546875" style="32"/>
    <col min="12277" max="12277" width="16" style="32" customWidth="1"/>
    <col min="12278" max="12532" width="8.85546875" style="32"/>
    <col min="12533" max="12533" width="16" style="32" customWidth="1"/>
    <col min="12534" max="12788" width="8.85546875" style="32"/>
    <col min="12789" max="12789" width="16" style="32" customWidth="1"/>
    <col min="12790" max="13044" width="8.85546875" style="32"/>
    <col min="13045" max="13045" width="16" style="32" customWidth="1"/>
    <col min="13046" max="13300" width="8.85546875" style="32"/>
    <col min="13301" max="13301" width="16" style="32" customWidth="1"/>
    <col min="13302" max="13556" width="8.85546875" style="32"/>
    <col min="13557" max="13557" width="16" style="32" customWidth="1"/>
    <col min="13558" max="13812" width="8.85546875" style="32"/>
    <col min="13813" max="13813" width="16" style="32" customWidth="1"/>
    <col min="13814" max="14068" width="8.85546875" style="32"/>
    <col min="14069" max="14069" width="16" style="32" customWidth="1"/>
    <col min="14070" max="14324" width="8.85546875" style="32"/>
    <col min="14325" max="14325" width="16" style="32" customWidth="1"/>
    <col min="14326" max="14580" width="8.85546875" style="32"/>
    <col min="14581" max="14581" width="16" style="32" customWidth="1"/>
    <col min="14582" max="14836" width="8.85546875" style="32"/>
    <col min="14837" max="14837" width="16" style="32" customWidth="1"/>
    <col min="14838" max="15092" width="8.85546875" style="32"/>
    <col min="15093" max="15093" width="16" style="32" customWidth="1"/>
    <col min="15094" max="15348" width="8.85546875" style="32"/>
    <col min="15349" max="15349" width="16" style="32" customWidth="1"/>
    <col min="15350" max="15604" width="8.85546875" style="32"/>
    <col min="15605" max="15605" width="16" style="32" customWidth="1"/>
    <col min="15606" max="15860" width="8.85546875" style="32"/>
    <col min="15861" max="15861" width="16" style="32" customWidth="1"/>
    <col min="15862" max="16116" width="8.85546875" style="32"/>
    <col min="16117" max="16117" width="16" style="32" customWidth="1"/>
    <col min="16118" max="16384" width="8.85546875" style="32"/>
  </cols>
  <sheetData>
    <row r="1" spans="1:37" x14ac:dyDescent="0.25">
      <c r="A1" s="31" t="s">
        <v>1</v>
      </c>
      <c r="D1" s="33" t="s">
        <v>1130</v>
      </c>
      <c r="E1" s="33"/>
      <c r="I1" s="272"/>
    </row>
    <row r="2" spans="1:37" x14ac:dyDescent="0.25">
      <c r="A2" s="34" t="str">
        <f>'Redovisning för kunder'!B7</f>
        <v>Långsele</v>
      </c>
      <c r="B2" s="35"/>
      <c r="D2" s="36" t="str">
        <f>IF(VLOOKUP($A$2,'Miljövärden urval för publ'!$B$2:$V$500,MATCH("Visa se länk istället för miljövärden i publiceringsfilen: (sätt kryss manuellt)",'Miljövärden urval för publ'!$B$2:$R$2,0),FALSE)="x","Nej","Ja")</f>
        <v>Ja</v>
      </c>
      <c r="I2" s="274" t="s">
        <v>1374</v>
      </c>
      <c r="J2" s="274"/>
      <c r="K2" s="274" t="str">
        <f>'Redovisning för kunder'!$B$4</f>
        <v>Adven Värme AB.</v>
      </c>
    </row>
    <row r="3" spans="1:37" x14ac:dyDescent="0.25">
      <c r="I3" s="274" t="s">
        <v>1376</v>
      </c>
      <c r="J3" s="274"/>
      <c r="K3" s="274" t="str">
        <f>INDEX('Miljövärden för publ företag'!$B$4:$C$487,MATCH(A2,'Miljövärden för publ företag'!$C$4:$C$487,0),1)</f>
        <v>Adven Värme AB.</v>
      </c>
    </row>
    <row r="4" spans="1:37" x14ac:dyDescent="0.25">
      <c r="I4" s="274" t="s">
        <v>1375</v>
      </c>
      <c r="J4" s="274"/>
      <c r="K4" s="274" t="str">
        <f>IF(A2="Välj nät:","ja",IFERROR(IF(K2=K3,"ja","nej"),"nej"))</f>
        <v>ja</v>
      </c>
    </row>
    <row r="5" spans="1:37" ht="18.75" x14ac:dyDescent="0.3">
      <c r="A5" s="37" t="s">
        <v>1131</v>
      </c>
      <c r="B5" s="38"/>
      <c r="C5" s="38"/>
      <c r="D5" s="38"/>
      <c r="I5" s="272"/>
    </row>
    <row r="6" spans="1:37" s="39" customFormat="1" x14ac:dyDescent="0.25"/>
    <row r="7" spans="1:37" ht="105" x14ac:dyDescent="0.25">
      <c r="A7" s="40" t="s">
        <v>1132</v>
      </c>
      <c r="B7" s="40" t="s">
        <v>967</v>
      </c>
      <c r="C7" s="40" t="s">
        <v>1133</v>
      </c>
      <c r="D7" s="40" t="s">
        <v>977</v>
      </c>
      <c r="E7" s="40" t="s">
        <v>942</v>
      </c>
      <c r="F7" s="40" t="s">
        <v>1134</v>
      </c>
      <c r="G7" s="40" t="s">
        <v>943</v>
      </c>
      <c r="H7" s="40" t="s">
        <v>1135</v>
      </c>
      <c r="I7" s="41" t="s">
        <v>1136</v>
      </c>
      <c r="J7" s="40" t="s">
        <v>944</v>
      </c>
      <c r="K7" s="40" t="s">
        <v>1137</v>
      </c>
      <c r="L7" s="40" t="s">
        <v>1138</v>
      </c>
      <c r="M7" s="40" t="s">
        <v>1139</v>
      </c>
      <c r="N7" s="40" t="s">
        <v>1140</v>
      </c>
      <c r="O7" s="40" t="s">
        <v>1141</v>
      </c>
      <c r="P7" s="40" t="s">
        <v>1142</v>
      </c>
      <c r="Q7" s="40" t="s">
        <v>1143</v>
      </c>
      <c r="R7" s="40" t="s">
        <v>1144</v>
      </c>
      <c r="S7" s="40" t="s">
        <v>1145</v>
      </c>
      <c r="T7" s="40" t="s">
        <v>1146</v>
      </c>
      <c r="U7" s="40" t="s">
        <v>980</v>
      </c>
      <c r="V7" s="40" t="s">
        <v>1147</v>
      </c>
      <c r="W7" s="40" t="s">
        <v>1148</v>
      </c>
      <c r="X7" s="40" t="s">
        <v>1149</v>
      </c>
      <c r="Y7" s="40" t="s">
        <v>1150</v>
      </c>
      <c r="Z7" s="40" t="s">
        <v>1151</v>
      </c>
      <c r="AA7" s="40" t="s">
        <v>1152</v>
      </c>
      <c r="AB7" s="40" t="s">
        <v>966</v>
      </c>
      <c r="AC7" s="40" t="s">
        <v>1153</v>
      </c>
      <c r="AD7" s="41" t="s">
        <v>1154</v>
      </c>
      <c r="AE7" s="41" t="s">
        <v>1373</v>
      </c>
      <c r="AF7" s="42"/>
      <c r="AG7" s="43" t="s">
        <v>1155</v>
      </c>
      <c r="AH7" s="44" t="s">
        <v>1156</v>
      </c>
      <c r="AI7" s="44" t="s">
        <v>1157</v>
      </c>
      <c r="AJ7" s="44"/>
      <c r="AK7" s="45" t="s">
        <v>1158</v>
      </c>
    </row>
    <row r="8" spans="1:37" x14ac:dyDescent="0.25">
      <c r="A8" s="46">
        <f>IF($K$4="nej","",VLOOKUP($A$2,Totalt!$B$1:$BR$547,MATCH(A$7,Totalt!$B$1:$BL$1,0),FALSE))</f>
        <v>0</v>
      </c>
      <c r="B8" s="47">
        <f>IF($K$4="nej","",VLOOKUP($A$2,Totalt!$B$1:$BR$547,MATCH(B$7,Totalt!$B$1:$BL$1,0),FALSE))</f>
        <v>0.4</v>
      </c>
      <c r="C8" s="47">
        <f>IF($K$4="nej","",VLOOKUP($A$2,Totalt!$B$1:$BR$547,MATCH(C$7,Totalt!$B$1:$BL$1,0),FALSE))</f>
        <v>0</v>
      </c>
      <c r="D8" s="47">
        <f>IF($K$4="nej","",VLOOKUP($A$2,Totalt!$B$1:$BR$547,MATCH(D$7,Totalt!$B$1:$BL$1,0),FALSE))</f>
        <v>0</v>
      </c>
      <c r="E8" s="47">
        <f>IF($K$4="nej","",VLOOKUP($A$2,Totalt!$B$1:$BR$547,MATCH(E$7,Totalt!$B$1:$BL$1,0),FALSE))</f>
        <v>0</v>
      </c>
      <c r="F8" s="47">
        <f>IF($K$4="nej","",VLOOKUP($A$2,Totalt!$B$1:$BR$547,MATCH(F$7,Totalt!$B$1:$BL$1,0),FALSE))</f>
        <v>0</v>
      </c>
      <c r="G8" s="47">
        <f>IF($K$4="nej","",VLOOKUP($A$2,Totalt!$B$1:$BR$547,MATCH(G$7,Totalt!$B$1:$BL$1,0),FALSE))</f>
        <v>0</v>
      </c>
      <c r="H8" s="47">
        <f>IF($K$4="nej","",VLOOKUP($A$2,Totalt!$B$1:$BR$547,MATCH(H$7,Totalt!$B$1:$BL$1,0),FALSE))</f>
        <v>0</v>
      </c>
      <c r="I8" s="47">
        <f>IF($K$4="nej","",VLOOKUP($A$2,Totalt!$B$1:$BR$547,MATCH(I$7,Totalt!$B$1:$BL$1,0),FALSE))</f>
        <v>0</v>
      </c>
      <c r="J8" s="47">
        <f>IF($K$4="nej","",VLOOKUP($A$2,Totalt!$B$1:$BR$547,MATCH(J$7,Totalt!$B$1:$BL$1,0),FALSE))</f>
        <v>0</v>
      </c>
      <c r="K8" s="47">
        <f>IF($K$4="nej","",VLOOKUP($A$2,Totalt!$B$1:$BR$547,MATCH(K$7,Totalt!$B$1:$BL$1,0),FALSE))</f>
        <v>0</v>
      </c>
      <c r="L8" s="47">
        <f>IF($K$4="nej","",VLOOKUP($A$2,Totalt!$B$1:$BR$547,MATCH(L$7,Totalt!$B$1:$BL$1,0),FALSE))</f>
        <v>0</v>
      </c>
      <c r="M8" s="47">
        <f>IF($K$4="nej","",VLOOKUP($A$2,Totalt!$B$1:$BR$547,MATCH(M$7,Totalt!$B$1:$BL$1,0),FALSE))</f>
        <v>0</v>
      </c>
      <c r="N8" s="47">
        <f>IF($K$4="nej","",VLOOKUP($A$2,Totalt!$B$1:$BR$547,MATCH(N$7,Totalt!$B$1:$BL$1,0),FALSE))</f>
        <v>0</v>
      </c>
      <c r="O8" s="47">
        <f>IF($K$4="nej","",VLOOKUP($A$2,Totalt!$B$1:$BR$547,MATCH(O$7,Totalt!$B$1:$BL$1,0),FALSE))</f>
        <v>0</v>
      </c>
      <c r="P8" s="47">
        <f>IF($K$4="nej","",VLOOKUP($A$2,Totalt!$B$1:$BR$547,MATCH(P$7,Totalt!$B$1:$BL$1,0),FALSE))</f>
        <v>4.9000000000000004</v>
      </c>
      <c r="Q8" s="47">
        <f>IF($K$4="nej","",VLOOKUP($A$2,Totalt!$B$1:$BR$547,MATCH(Q$7,Totalt!$B$1:$BL$1,0),FALSE))</f>
        <v>0</v>
      </c>
      <c r="R8" s="47">
        <f>IF($K$4="nej","",VLOOKUP($A$2,Totalt!$B$1:$BR$547,MATCH(R$7,Totalt!$B$1:$BL$1,0),FALSE))</f>
        <v>0</v>
      </c>
      <c r="S8" s="47">
        <f>IF($K$4="nej","",VLOOKUP($A$2,Totalt!$B$1:$BR$547,MATCH(S$7,Totalt!$B$1:$BL$1,0),FALSE))</f>
        <v>0</v>
      </c>
      <c r="T8" s="47">
        <f>IF($K$4="nej","",VLOOKUP($A$2,Totalt!$B$1:$BR$547,MATCH(T$7,Totalt!$B$1:$BL$1,0),FALSE))</f>
        <v>0</v>
      </c>
      <c r="U8" s="47">
        <f>IF($K$4="nej","",VLOOKUP($A$2,Totalt!$B$1:$BR$547,MATCH(U$7,Totalt!$B$1:$BL$1,0),FALSE))</f>
        <v>0</v>
      </c>
      <c r="V8" s="47">
        <f>IF($K$4="nej","",VLOOKUP($A$2,Totalt!$B$1:$BR$547,MATCH(V$7,Totalt!$B$1:$BL$1,0),FALSE))</f>
        <v>0</v>
      </c>
      <c r="W8" s="47">
        <f>IF($K$4="nej","",VLOOKUP($A$2,Totalt!$B$1:$BR$547,MATCH(W$7,Totalt!$B$1:$BL$1,0),FALSE))</f>
        <v>0</v>
      </c>
      <c r="X8" s="47">
        <f>IF($K$4="nej","",VLOOKUP($A$2,Totalt!$B$1:$BR$547,MATCH(X$7,Totalt!$B$1:$BL$1,0),FALSE))</f>
        <v>0</v>
      </c>
      <c r="Y8" s="47">
        <f>IF($K$4="nej","",VLOOKUP($A$2,Totalt!$B$1:$BR$547,MATCH(Y$7,Totalt!$B$1:$BL$1,0),FALSE))</f>
        <v>0</v>
      </c>
      <c r="Z8" s="47">
        <f>IF($K$4="nej","",VLOOKUP($A$2,Totalt!$B$1:$BR$547,MATCH(Z$7,Totalt!$B$1:$BL$1,0),FALSE))</f>
        <v>0</v>
      </c>
      <c r="AA8" s="47">
        <f>IF($K$4="nej","",VLOOKUP($A$2,Totalt!$B$1:$BR$547,MATCH(AA$7,Totalt!$B$1:$BL$1,0),FALSE))</f>
        <v>0</v>
      </c>
      <c r="AB8" s="47">
        <f>IF($K$4="nej","",VLOOKUP($A$2,Totalt!$B$1:$BR$547,MATCH(AB$7,Totalt!$B$1:$BL$1,0),FALSE))</f>
        <v>0</v>
      </c>
      <c r="AC8" s="47">
        <f>IF($K$4="nej","",VLOOKUP($A$2,Totalt!$B$1:$BR$547,MATCH(AC$7,Totalt!$B$1:$BL$1,0),FALSE))</f>
        <v>0</v>
      </c>
      <c r="AD8" s="47">
        <f>IF($K$4="nej","",VLOOKUP($A$2,Totalt!$B$1:$BR$547,MATCH(AD$7,Totalt!$B$1:$BL$1,0),FALSE))</f>
        <v>0.04</v>
      </c>
      <c r="AE8" s="48">
        <f>IF($K$4="nej","",VLOOKUP($A$2,Totalt!$B$1:$BR$547,MATCH(AE$7,Totalt!$B$1:$BL$1,0),FALSE))</f>
        <v>0</v>
      </c>
      <c r="AF8" s="49"/>
      <c r="AG8" s="32">
        <f>SUM(A8:AE8)</f>
        <v>5.3400000000000007</v>
      </c>
      <c r="AH8" s="32">
        <f>VLOOKUP($A$2,Totalt!$B$1:$BR$547,MATCH("Totalt tillförd energi:",Totalt!$B$1:$BL$1,0),FALSE)</f>
        <v>5.3400000000000007</v>
      </c>
      <c r="AI8" s="32">
        <f>AG8-AH8</f>
        <v>0</v>
      </c>
      <c r="AK8" s="50">
        <f>X8+Y8+AD8</f>
        <v>0.04</v>
      </c>
    </row>
    <row r="9" spans="1:37" s="42" customFormat="1" ht="56.25" customHeight="1" x14ac:dyDescent="0.25">
      <c r="B9" s="51" t="s">
        <v>1159</v>
      </c>
      <c r="C9" s="51" t="s">
        <v>1159</v>
      </c>
      <c r="D9" s="51" t="s">
        <v>1159</v>
      </c>
      <c r="H9" s="51" t="s">
        <v>1160</v>
      </c>
      <c r="I9" s="51" t="s">
        <v>1160</v>
      </c>
      <c r="J9" s="51"/>
      <c r="K9" s="51" t="s">
        <v>965</v>
      </c>
      <c r="L9" s="51" t="s">
        <v>965</v>
      </c>
      <c r="M9" s="51" t="s">
        <v>965</v>
      </c>
      <c r="N9" s="51" t="s">
        <v>965</v>
      </c>
      <c r="O9" s="51" t="s">
        <v>965</v>
      </c>
      <c r="P9" s="51" t="s">
        <v>1161</v>
      </c>
      <c r="Q9" s="51" t="s">
        <v>1161</v>
      </c>
      <c r="R9" s="51" t="s">
        <v>1161</v>
      </c>
      <c r="S9" s="51" t="s">
        <v>1161</v>
      </c>
      <c r="T9" s="51" t="s">
        <v>1162</v>
      </c>
      <c r="U9" s="51" t="s">
        <v>1162</v>
      </c>
      <c r="V9" s="51" t="s">
        <v>972</v>
      </c>
      <c r="W9" s="51"/>
      <c r="X9" s="51" t="s">
        <v>1163</v>
      </c>
      <c r="Y9" s="51" t="s">
        <v>1163</v>
      </c>
      <c r="Z9" s="39"/>
      <c r="AA9" s="39"/>
      <c r="AB9" s="39"/>
      <c r="AC9" s="51" t="s">
        <v>1164</v>
      </c>
      <c r="AD9" s="51" t="s">
        <v>1163</v>
      </c>
      <c r="AE9" s="51" t="s">
        <v>1165</v>
      </c>
    </row>
    <row r="10" spans="1:37" s="42" customFormat="1" x14ac:dyDescent="0.25"/>
    <row r="11" spans="1:37" s="42" customFormat="1" x14ac:dyDescent="0.25"/>
    <row r="12" spans="1:37" s="42" customFormat="1" x14ac:dyDescent="0.25"/>
    <row r="13" spans="1:37" s="42" customFormat="1" ht="18.75" x14ac:dyDescent="0.3">
      <c r="A13" s="37" t="s">
        <v>1166</v>
      </c>
    </row>
    <row r="14" spans="1:37" s="42" customFormat="1" x14ac:dyDescent="0.25"/>
    <row r="15" spans="1:37" s="42" customFormat="1" ht="40.5" customHeight="1" x14ac:dyDescent="0.25">
      <c r="A15" s="52" t="s">
        <v>1167</v>
      </c>
      <c r="B15" s="53"/>
      <c r="C15" s="53"/>
      <c r="D15" s="53"/>
      <c r="E15" s="53"/>
      <c r="F15" s="53"/>
      <c r="G15" s="54"/>
      <c r="H15" s="55"/>
      <c r="I15" s="335" t="s">
        <v>1168</v>
      </c>
      <c r="J15" s="336"/>
      <c r="K15" s="337"/>
    </row>
    <row r="16" spans="1:37" s="42" customFormat="1" ht="75" x14ac:dyDescent="0.25">
      <c r="A16" s="56" t="s">
        <v>1169</v>
      </c>
      <c r="B16" s="57" t="s">
        <v>1170</v>
      </c>
      <c r="C16" s="57"/>
      <c r="D16" s="57"/>
      <c r="E16" s="58" t="s">
        <v>1171</v>
      </c>
      <c r="F16" s="58" t="s">
        <v>1172</v>
      </c>
      <c r="G16" s="59" t="s">
        <v>1173</v>
      </c>
      <c r="I16" s="60" t="s">
        <v>1174</v>
      </c>
      <c r="J16" s="61" t="s">
        <v>1175</v>
      </c>
      <c r="K16" s="62" t="s">
        <v>1176</v>
      </c>
      <c r="L16" s="43"/>
      <c r="M16" s="43"/>
      <c r="N16" s="43"/>
    </row>
    <row r="17" spans="1:24" s="42" customFormat="1" x14ac:dyDescent="0.25">
      <c r="A17" s="42" t="str">
        <f>IF($K$4="nej","",VLOOKUP($A$2,Miljö!$B$1:$AK$550,MATCH(A16,Miljö!$B$1:$AF$1,0),FALSE))</f>
        <v>Nej</v>
      </c>
      <c r="B17" s="42" t="str">
        <f>IF($K$4="nej","",IF(A17="ja",VLOOKUP($A$2,Miljö!$B$1:$AK$550,MATCH("Typ av ursprungsspecificerad el   (Om inget värde anges används Nordisk residualmix, se inforuta) ()",Miljö!$B$1:$AF$1,0),FALSE),"Nordisk residual"))</f>
        <v>Nordisk residual</v>
      </c>
      <c r="E17" s="250">
        <f>IF($K$4="nej","",VLOOKUP($A$2,Miljö!$B$1:$AK$550,MATCH("Fossilandel för ursprungspecificerad el ()",Miljö!$B$1:$AF$1,0),FALSE))</f>
        <v>0.42099999999999999</v>
      </c>
      <c r="F17" s="250">
        <f>IF($K$4="nej","",1-E17-G17)</f>
        <v>0.17099999999999999</v>
      </c>
      <c r="G17" s="250">
        <f>IF($K$4="nej","",VLOOKUP($A$2,Miljö!$B$1:$AK$550,MATCH("Kärnkraftsandel för ursprungsspecificerad el ()",Miljö!$B$1:$AF$1,0),FALSE))</f>
        <v>0.40799999999999997</v>
      </c>
      <c r="I17" s="42" t="str">
        <f>IF($K$4="nej","",IF(AE8&gt;0,"Ja","Nej"))</f>
        <v>Nej</v>
      </c>
      <c r="J17" s="250">
        <f>IF($K$4="nej","",IF(I17="ja",VLOOKUP($A$2,Miljö!$B$1:$AK$550,MATCH(J16,Miljö!$B$1:$AF$1,0),FALSE),0))</f>
        <v>0</v>
      </c>
      <c r="K17" s="250">
        <f>IF($K$4="nej","",IF(I17="ja",1-J17,0))</f>
        <v>0</v>
      </c>
    </row>
    <row r="18" spans="1:24" s="42" customFormat="1" x14ac:dyDescent="0.25"/>
    <row r="19" spans="1:24" s="42" customFormat="1" x14ac:dyDescent="0.25"/>
    <row r="20" spans="1:24" s="42" customFormat="1" x14ac:dyDescent="0.25"/>
    <row r="21" spans="1:24" s="42" customFormat="1" ht="18.75" x14ac:dyDescent="0.3">
      <c r="A21" s="37" t="s">
        <v>1177</v>
      </c>
    </row>
    <row r="22" spans="1:24" s="42" customFormat="1" x14ac:dyDescent="0.25"/>
    <row r="24" spans="1:24" x14ac:dyDescent="0.25">
      <c r="A24" s="338" t="s">
        <v>1178</v>
      </c>
      <c r="B24" s="339"/>
      <c r="C24" s="339"/>
      <c r="D24" s="339"/>
      <c r="E24" s="340"/>
      <c r="F24" s="341" t="s">
        <v>1179</v>
      </c>
      <c r="G24" s="342"/>
      <c r="H24" s="342"/>
      <c r="I24" s="342"/>
      <c r="J24" s="342"/>
      <c r="K24" s="343"/>
      <c r="L24" s="341" t="s">
        <v>1180</v>
      </c>
      <c r="M24" s="342"/>
      <c r="N24" s="342"/>
      <c r="O24" s="344" t="s">
        <v>1181</v>
      </c>
      <c r="P24" s="345"/>
      <c r="Q24" s="345"/>
      <c r="R24" s="345"/>
      <c r="S24" s="345"/>
      <c r="T24" s="345"/>
      <c r="U24" s="346"/>
      <c r="V24" s="63"/>
      <c r="W24" s="341" t="s">
        <v>1182</v>
      </c>
      <c r="X24" s="343"/>
    </row>
    <row r="25" spans="1:24" ht="120" x14ac:dyDescent="0.25">
      <c r="A25" s="64" t="s">
        <v>1161</v>
      </c>
      <c r="B25" s="65" t="s">
        <v>965</v>
      </c>
      <c r="C25" s="65" t="s">
        <v>972</v>
      </c>
      <c r="D25" s="65" t="s">
        <v>1162</v>
      </c>
      <c r="E25" s="66" t="s">
        <v>1183</v>
      </c>
      <c r="F25" s="67" t="s">
        <v>966</v>
      </c>
      <c r="G25" s="67" t="s">
        <v>943</v>
      </c>
      <c r="H25" s="67" t="s">
        <v>1160</v>
      </c>
      <c r="I25" s="67" t="s">
        <v>944</v>
      </c>
      <c r="J25" s="67" t="s">
        <v>1184</v>
      </c>
      <c r="K25" s="67" t="s">
        <v>1152</v>
      </c>
      <c r="L25" s="68" t="s">
        <v>1185</v>
      </c>
      <c r="M25" s="65" t="s">
        <v>1186</v>
      </c>
      <c r="N25" s="69" t="s">
        <v>1187</v>
      </c>
      <c r="O25" s="70" t="s">
        <v>1132</v>
      </c>
      <c r="P25" s="67" t="s">
        <v>1159</v>
      </c>
      <c r="Q25" s="67" t="s">
        <v>942</v>
      </c>
      <c r="R25" s="67" t="s">
        <v>1134</v>
      </c>
      <c r="S25" s="67" t="s">
        <v>1188</v>
      </c>
      <c r="T25" s="67" t="s">
        <v>1164</v>
      </c>
      <c r="U25" s="69" t="s">
        <v>1189</v>
      </c>
      <c r="W25" s="70" t="s">
        <v>1190</v>
      </c>
      <c r="X25" s="71" t="s">
        <v>1157</v>
      </c>
    </row>
    <row r="26" spans="1:24" x14ac:dyDescent="0.25">
      <c r="A26" s="32">
        <f>IF($D$2="Nej",0,P8+Q8+R8+S8)</f>
        <v>4.9000000000000004</v>
      </c>
      <c r="B26" s="32">
        <f>IF($D$2="Nej",0,K8+L8+M8+N8+O8)</f>
        <v>0</v>
      </c>
      <c r="C26" s="32">
        <f>IF($D$2="Nej",0,V8)</f>
        <v>0</v>
      </c>
      <c r="D26" s="32">
        <f>IF($D$2="Nej",0,U8+T8)</f>
        <v>0</v>
      </c>
      <c r="E26" s="32">
        <f>IF($D$2="Nej",0,F17*AK8)</f>
        <v>6.8399999999999997E-3</v>
      </c>
      <c r="F26" s="32">
        <f>IF($D$2="Nej",0,AB8)</f>
        <v>0</v>
      </c>
      <c r="G26" s="32">
        <f>IF($D$2="Nej",0,G8)</f>
        <v>0</v>
      </c>
      <c r="H26" s="32">
        <f>IF($D$2="Nej",0,H8+I8)</f>
        <v>0</v>
      </c>
      <c r="I26" s="32">
        <f>IF($D$2="Nej",0,J8)</f>
        <v>0</v>
      </c>
      <c r="J26" s="32">
        <f>IF($D$2="Nej",0,Z8)</f>
        <v>0</v>
      </c>
      <c r="K26" s="32">
        <f>IF($D$2="Nej",0,AA8)</f>
        <v>0</v>
      </c>
      <c r="L26" s="32">
        <f>IF($D$2="Nej",0,W8)</f>
        <v>0</v>
      </c>
      <c r="M26" s="32">
        <f>IF($D$2="Nej",0,AK8*G17)</f>
        <v>1.6319999999999998E-2</v>
      </c>
      <c r="N26" s="32">
        <f>IF($D$2="Nej",0,AE8*K17)</f>
        <v>0</v>
      </c>
      <c r="O26" s="32">
        <f>IF($D$2="Nej",0,A8)</f>
        <v>0</v>
      </c>
      <c r="P26" s="32">
        <f>IF($D$2="Nej",0,B8+C8+D8)</f>
        <v>0.4</v>
      </c>
      <c r="Q26" s="32">
        <f>IF($D$2="Nej",0,E8)</f>
        <v>0</v>
      </c>
      <c r="R26" s="32">
        <f>IF($D$2="Nej",0,F8)</f>
        <v>0</v>
      </c>
      <c r="S26" s="32">
        <f>IF($D$2="Nej",0,AK8*E17)</f>
        <v>1.6840000000000001E-2</v>
      </c>
      <c r="T26" s="32">
        <f>IF($D$2="Nej",0,AC8)</f>
        <v>0</v>
      </c>
      <c r="U26" s="32">
        <f>IF($D$2="Nej",0,AE8*J17)</f>
        <v>0</v>
      </c>
      <c r="W26" s="32">
        <f>SUM(A26:U26)</f>
        <v>5.3400000000000016</v>
      </c>
      <c r="X26" s="72">
        <f>W26-AG8</f>
        <v>0</v>
      </c>
    </row>
    <row r="27" spans="1:24" x14ac:dyDescent="0.25">
      <c r="A27" s="73">
        <f>A26/$W$26</f>
        <v>0.91760299625468145</v>
      </c>
      <c r="B27" s="73">
        <f t="shared" ref="B27:U27" si="0">B26/$W$26</f>
        <v>0</v>
      </c>
      <c r="C27" s="73">
        <f t="shared" si="0"/>
        <v>0</v>
      </c>
      <c r="D27" s="73">
        <f t="shared" si="0"/>
        <v>0</v>
      </c>
      <c r="E27" s="73">
        <f t="shared" si="0"/>
        <v>1.2808988764044938E-3</v>
      </c>
      <c r="F27" s="73">
        <f t="shared" si="0"/>
        <v>0</v>
      </c>
      <c r="G27" s="73">
        <f t="shared" si="0"/>
        <v>0</v>
      </c>
      <c r="H27" s="73">
        <f t="shared" si="0"/>
        <v>0</v>
      </c>
      <c r="I27" s="73">
        <f t="shared" si="0"/>
        <v>0</v>
      </c>
      <c r="J27" s="73">
        <f t="shared" si="0"/>
        <v>0</v>
      </c>
      <c r="K27" s="73">
        <f t="shared" si="0"/>
        <v>0</v>
      </c>
      <c r="L27" s="73">
        <f t="shared" si="0"/>
        <v>0</v>
      </c>
      <c r="M27" s="73">
        <f t="shared" si="0"/>
        <v>3.0561797752808977E-3</v>
      </c>
      <c r="N27" s="73">
        <f t="shared" si="0"/>
        <v>0</v>
      </c>
      <c r="O27" s="73">
        <f t="shared" si="0"/>
        <v>0</v>
      </c>
      <c r="P27" s="73">
        <f t="shared" si="0"/>
        <v>7.4906367041198477E-2</v>
      </c>
      <c r="Q27" s="73">
        <f t="shared" si="0"/>
        <v>0</v>
      </c>
      <c r="R27" s="73">
        <f t="shared" si="0"/>
        <v>0</v>
      </c>
      <c r="S27" s="73">
        <f t="shared" si="0"/>
        <v>3.153558052434456E-3</v>
      </c>
      <c r="T27" s="73">
        <f t="shared" si="0"/>
        <v>0</v>
      </c>
      <c r="U27" s="73">
        <f t="shared" si="0"/>
        <v>0</v>
      </c>
      <c r="X27" s="72"/>
    </row>
    <row r="29" spans="1:24" x14ac:dyDescent="0.25">
      <c r="A29" s="74" t="s">
        <v>1191</v>
      </c>
      <c r="B29" s="32">
        <f>SUM(A26:E26)</f>
        <v>4.9068400000000008</v>
      </c>
      <c r="F29" s="74" t="s">
        <v>1192</v>
      </c>
      <c r="G29" s="32">
        <f>SUM(F26:K26)</f>
        <v>0</v>
      </c>
      <c r="L29" s="74" t="s">
        <v>1193</v>
      </c>
      <c r="M29" s="32">
        <f>SUM(L26:N26)</f>
        <v>1.6319999999999998E-2</v>
      </c>
      <c r="O29" s="74" t="s">
        <v>1194</v>
      </c>
      <c r="P29" s="32">
        <f>SUM(O26:U26)</f>
        <v>0.41684000000000004</v>
      </c>
      <c r="W29" s="32">
        <f>B29+G29+M29+P29</f>
        <v>5.3400000000000007</v>
      </c>
      <c r="X29" s="72">
        <f>W26-W29</f>
        <v>0</v>
      </c>
    </row>
    <row r="30" spans="1:24" x14ac:dyDescent="0.25">
      <c r="A30" s="74" t="s">
        <v>1195</v>
      </c>
      <c r="B30" s="75">
        <f>B29/$W$26</f>
        <v>0.91888389513108604</v>
      </c>
      <c r="F30" s="74" t="s">
        <v>1196</v>
      </c>
      <c r="G30" s="75">
        <f>G29/$W$26</f>
        <v>0</v>
      </c>
      <c r="L30" s="74" t="s">
        <v>1197</v>
      </c>
      <c r="M30" s="75">
        <f>M29/$W$26</f>
        <v>3.0561797752808977E-3</v>
      </c>
      <c r="O30" s="74" t="s">
        <v>1198</v>
      </c>
      <c r="P30" s="75">
        <f>P29/$W$26</f>
        <v>7.8059925093632937E-2</v>
      </c>
      <c r="W30" s="76">
        <f>B30+G30+M30+P30</f>
        <v>0.99999999999999989</v>
      </c>
      <c r="X30" s="72">
        <f>100%-W30</f>
        <v>0</v>
      </c>
    </row>
    <row r="31" spans="1:24" s="77" customFormat="1" x14ac:dyDescent="0.25"/>
    <row r="32" spans="1:24" ht="18.75" x14ac:dyDescent="0.3">
      <c r="A32" s="37" t="s">
        <v>1199</v>
      </c>
    </row>
    <row r="33" spans="1:27" ht="18.75" x14ac:dyDescent="0.3">
      <c r="A33" s="37"/>
      <c r="B33" s="74" t="s">
        <v>1200</v>
      </c>
      <c r="D33" s="74" t="s">
        <v>1201</v>
      </c>
      <c r="E33" s="74"/>
      <c r="G33" s="38" t="s">
        <v>1202</v>
      </c>
    </row>
    <row r="34" spans="1:27" x14ac:dyDescent="0.25">
      <c r="A34" s="32" t="s">
        <v>1179</v>
      </c>
      <c r="B34" s="32">
        <f>G29</f>
        <v>0</v>
      </c>
      <c r="C34" s="78">
        <f>G30</f>
        <v>0</v>
      </c>
      <c r="D34" s="32">
        <f t="shared" ref="D34:D36" si="1">ROUND(C34*100,IF(C34*100&gt;1,0,IF(C34*100&gt;=0.1,1,IF(C34*100&gt;0.01,2,3))))</f>
        <v>0</v>
      </c>
      <c r="G34" s="74" t="str">
        <f>A34&amp; " "&amp;D34&amp;"%"</f>
        <v>Återvunnen energi 0%</v>
      </c>
      <c r="AA34" s="42"/>
    </row>
    <row r="35" spans="1:27" x14ac:dyDescent="0.25">
      <c r="A35" s="74" t="s">
        <v>1203</v>
      </c>
      <c r="B35" s="32">
        <f>B29</f>
        <v>4.9068400000000008</v>
      </c>
      <c r="C35" s="78">
        <f>B30</f>
        <v>0.91888389513108604</v>
      </c>
      <c r="D35" s="32">
        <f t="shared" si="1"/>
        <v>92</v>
      </c>
      <c r="G35" s="74" t="str">
        <f t="shared" ref="G35:G37" si="2">A35&amp; " "&amp;D35&amp;"%"</f>
        <v>Förnybart 92%</v>
      </c>
      <c r="T35" s="42"/>
    </row>
    <row r="36" spans="1:27" x14ac:dyDescent="0.25">
      <c r="A36" s="74" t="s">
        <v>1204</v>
      </c>
      <c r="B36" s="32">
        <f>M29</f>
        <v>1.6319999999999998E-2</v>
      </c>
      <c r="C36" s="78">
        <f>M30</f>
        <v>3.0561797752808977E-3</v>
      </c>
      <c r="D36" s="32">
        <f t="shared" si="1"/>
        <v>0.3</v>
      </c>
      <c r="G36" s="74" t="str">
        <f t="shared" si="2"/>
        <v>Övrigt 0,3%</v>
      </c>
    </row>
    <row r="37" spans="1:27" x14ac:dyDescent="0.25">
      <c r="A37" s="74" t="s">
        <v>1181</v>
      </c>
      <c r="B37" s="32">
        <f>P29</f>
        <v>0.41684000000000004</v>
      </c>
      <c r="C37" s="78">
        <f>P30</f>
        <v>7.8059925093632937E-2</v>
      </c>
      <c r="D37" s="32">
        <f>ROUND(C37*100,IF(C37*100&gt;1,0,IF(C37*100&gt;=0.1,1,IF(C37*100&gt;0.01,2,3))))</f>
        <v>8</v>
      </c>
      <c r="G37" s="74" t="str">
        <f t="shared" si="2"/>
        <v>Fossilt 8%</v>
      </c>
    </row>
    <row r="41" spans="1:27" ht="18.75" x14ac:dyDescent="0.3">
      <c r="A41" s="37" t="s">
        <v>1205</v>
      </c>
    </row>
    <row r="43" spans="1:27" x14ac:dyDescent="0.25">
      <c r="A43" s="38" t="s">
        <v>1206</v>
      </c>
      <c r="D43" s="74"/>
      <c r="F43" s="79" t="s">
        <v>1207</v>
      </c>
      <c r="G43" s="80"/>
      <c r="H43" s="80"/>
      <c r="I43" s="80"/>
      <c r="J43" s="80"/>
      <c r="K43" s="80"/>
      <c r="L43" s="80"/>
      <c r="M43" s="79" t="s">
        <v>1208</v>
      </c>
      <c r="N43" s="80"/>
      <c r="O43" s="80"/>
      <c r="P43" s="80"/>
      <c r="Q43" s="80"/>
      <c r="S43" s="79" t="s">
        <v>1209</v>
      </c>
      <c r="X43" s="38" t="s">
        <v>1210</v>
      </c>
    </row>
    <row r="44" spans="1:27" ht="54.75" customHeight="1" x14ac:dyDescent="0.25">
      <c r="A44" s="331" t="s">
        <v>1211</v>
      </c>
      <c r="B44" s="331"/>
      <c r="D44" s="74"/>
      <c r="F44" s="79"/>
      <c r="G44" s="80"/>
      <c r="H44" s="80"/>
      <c r="I44" s="81" t="s">
        <v>1212</v>
      </c>
      <c r="J44" s="80"/>
      <c r="K44" s="80"/>
      <c r="L44" s="80"/>
      <c r="M44" s="79"/>
      <c r="N44" s="80"/>
      <c r="O44" s="80"/>
      <c r="P44" s="80"/>
      <c r="Q44" s="80"/>
      <c r="S44" s="80" t="s">
        <v>1213</v>
      </c>
      <c r="T44" s="80"/>
      <c r="U44" s="80" t="s">
        <v>1214</v>
      </c>
      <c r="X44" s="332" t="s">
        <v>1215</v>
      </c>
      <c r="Y44" s="333"/>
      <c r="Z44" s="333"/>
      <c r="AA44" s="334"/>
    </row>
    <row r="45" spans="1:27" ht="30" x14ac:dyDescent="0.25">
      <c r="A45" s="82"/>
      <c r="B45" s="83" t="s">
        <v>1216</v>
      </c>
      <c r="C45" s="84"/>
      <c r="F45" s="80"/>
      <c r="G45" s="80"/>
      <c r="H45" s="80"/>
      <c r="I45" s="81">
        <v>0</v>
      </c>
      <c r="J45" s="80"/>
      <c r="K45" s="80"/>
      <c r="L45" s="81">
        <v>0</v>
      </c>
      <c r="M45" s="80" t="str">
        <f>IFERROR(INDEX($F$46:$I$53,MATCH($L45,$I$46:$I$53,0),1),"")</f>
        <v/>
      </c>
      <c r="N45" s="80"/>
      <c r="O45" s="80"/>
      <c r="P45" s="80"/>
      <c r="Q45" s="80"/>
      <c r="S45" s="80"/>
      <c r="T45" s="80"/>
      <c r="U45" s="80"/>
      <c r="X45" s="85"/>
      <c r="Y45" s="86" t="s">
        <v>1217</v>
      </c>
      <c r="Z45" s="86" t="s">
        <v>1218</v>
      </c>
      <c r="AA45" s="87"/>
    </row>
    <row r="46" spans="1:27" x14ac:dyDescent="0.25">
      <c r="A46" s="88" t="s">
        <v>1219</v>
      </c>
      <c r="B46" s="89">
        <f>G30</f>
        <v>0</v>
      </c>
      <c r="C46" s="90" t="s">
        <v>1220</v>
      </c>
      <c r="F46" s="91" t="str">
        <f>A46</f>
        <v>Återvunnen energi:</v>
      </c>
      <c r="G46" s="80"/>
      <c r="H46" s="80"/>
      <c r="I46" s="81">
        <f t="shared" ref="I46:I75" si="3">IF(F46&lt;&gt;"",I45+1,I45)</f>
        <v>1</v>
      </c>
      <c r="J46" s="80"/>
      <c r="K46" s="80"/>
      <c r="L46" s="81">
        <v>1</v>
      </c>
      <c r="M46" s="80" t="str">
        <f>IFERROR(INDEX($F$46:$I$75,MATCH($L46,$I$46:$I$75,0),1),"")</f>
        <v>Återvunnen energi:</v>
      </c>
      <c r="N46" s="80"/>
      <c r="O46" s="80"/>
      <c r="P46" s="80"/>
      <c r="Q46" s="80"/>
      <c r="S46" s="80" t="str">
        <f t="shared" ref="S46:S75" si="4">IF(M46="","",M46)</f>
        <v>Återvunnen energi:</v>
      </c>
      <c r="T46" s="80"/>
      <c r="U46" s="80">
        <f t="shared" ref="U46:U75" si="5">IF(ISERROR(VLOOKUP(S46,$A$46:$B$73,2,FALSE)),"",IF(VLOOKUP(S46,$A$46:$B$73,2,FALSE)="","",VLOOKUP(S46,$A$46:$B$73,2,FALSE)))</f>
        <v>0</v>
      </c>
      <c r="X46" s="92" t="str">
        <f t="shared" ref="X46:X75" si="6">S46</f>
        <v>Återvunnen energi:</v>
      </c>
      <c r="Y46" s="93" t="str">
        <f t="shared" ref="Y46:Y75" si="7">IF(ISERROR(VLOOKUP(X46,$A$46:$C$73,3,FALSE)),"",IF(VLOOKUP(X46,$A$46:$C$73,3,FALSE)="Summa","ja",""))</f>
        <v>ja</v>
      </c>
      <c r="Z46" s="93">
        <f>IF(TYPE(U46)=1,
IF(U46*100&gt;10,3,IF(AND(U46*100&lt;10,U46*100&gt;0.1),3,4)),
"")</f>
        <v>4</v>
      </c>
      <c r="AA46" s="94" t="str">
        <f>IFERROR(ROUND(U46,Z46)*100&amp;"%","")</f>
        <v>0%</v>
      </c>
    </row>
    <row r="47" spans="1:27" x14ac:dyDescent="0.25">
      <c r="A47" s="95" t="s">
        <v>1221</v>
      </c>
      <c r="B47" s="96">
        <f>F27</f>
        <v>0</v>
      </c>
      <c r="C47" s="97"/>
      <c r="F47" s="80" t="str">
        <f t="shared" ref="F47:F73" si="8">IF(B47=0,"",A47)</f>
        <v/>
      </c>
      <c r="G47" s="80"/>
      <c r="H47" s="80"/>
      <c r="I47" s="81">
        <f t="shared" si="3"/>
        <v>1</v>
      </c>
      <c r="J47" s="80"/>
      <c r="K47" s="80"/>
      <c r="L47" s="81">
        <v>2</v>
      </c>
      <c r="M47" s="80" t="str">
        <f t="shared" ref="M47:M75" si="9">IFERROR(INDEX($F$46:$I$75,MATCH($L47,$I$46:$I$75,0),1),"")</f>
        <v xml:space="preserve"> </v>
      </c>
      <c r="N47" s="80"/>
      <c r="O47" s="80"/>
      <c r="P47" s="80"/>
      <c r="Q47" s="80"/>
      <c r="S47" s="80" t="str">
        <f t="shared" si="4"/>
        <v xml:space="preserve"> </v>
      </c>
      <c r="T47" s="80"/>
      <c r="U47" s="80" t="str">
        <f t="shared" si="5"/>
        <v/>
      </c>
      <c r="X47" s="92" t="str">
        <f t="shared" si="6"/>
        <v xml:space="preserve"> </v>
      </c>
      <c r="Y47" s="93" t="str">
        <f t="shared" si="7"/>
        <v/>
      </c>
      <c r="Z47" s="93" t="str">
        <f t="shared" ref="Z47:Z75" si="10">IF(TYPE(U47)=1,
IF(U47*100&gt;10,3,IF(AND(U47*100&lt;10,U47*100&gt;0.1),3,4)),
"")</f>
        <v/>
      </c>
      <c r="AA47" s="94" t="str">
        <f t="shared" ref="AA47:AA75" si="11">IFERROR(ROUND(U47,Z47)*100&amp;"%","")</f>
        <v/>
      </c>
    </row>
    <row r="48" spans="1:27" x14ac:dyDescent="0.25">
      <c r="A48" s="95" t="s">
        <v>1152</v>
      </c>
      <c r="B48" s="96">
        <f>K27</f>
        <v>0</v>
      </c>
      <c r="C48" s="97"/>
      <c r="F48" s="80" t="str">
        <f t="shared" si="8"/>
        <v/>
      </c>
      <c r="G48" s="80"/>
      <c r="H48" s="80"/>
      <c r="I48" s="81">
        <f t="shared" si="3"/>
        <v>1</v>
      </c>
      <c r="J48" s="80"/>
      <c r="K48" s="80"/>
      <c r="L48" s="81">
        <v>3</v>
      </c>
      <c r="M48" s="80" t="str">
        <f t="shared" si="9"/>
        <v>Förnybart:</v>
      </c>
      <c r="N48" s="80"/>
      <c r="O48" s="80"/>
      <c r="P48" s="80"/>
      <c r="Q48" s="80"/>
      <c r="S48" s="80" t="str">
        <f t="shared" si="4"/>
        <v>Förnybart:</v>
      </c>
      <c r="T48" s="80"/>
      <c r="U48" s="80">
        <f t="shared" si="5"/>
        <v>0.91888389513108604</v>
      </c>
      <c r="X48" s="92" t="str">
        <f t="shared" si="6"/>
        <v>Förnybart:</v>
      </c>
      <c r="Y48" s="93" t="str">
        <f t="shared" si="7"/>
        <v>ja</v>
      </c>
      <c r="Z48" s="93">
        <f t="shared" si="10"/>
        <v>3</v>
      </c>
      <c r="AA48" s="94" t="str">
        <f t="shared" si="11"/>
        <v>91,9%</v>
      </c>
    </row>
    <row r="49" spans="1:27" ht="35.25" customHeight="1" x14ac:dyDescent="0.25">
      <c r="A49" s="95" t="s">
        <v>1222</v>
      </c>
      <c r="B49" s="96">
        <f>J27</f>
        <v>0</v>
      </c>
      <c r="C49" s="97"/>
      <c r="F49" s="80" t="str">
        <f t="shared" si="8"/>
        <v/>
      </c>
      <c r="G49" s="80"/>
      <c r="H49" s="80"/>
      <c r="I49" s="81">
        <f t="shared" si="3"/>
        <v>1</v>
      </c>
      <c r="J49" s="80"/>
      <c r="K49" s="80"/>
      <c r="L49" s="81">
        <v>4</v>
      </c>
      <c r="M49" s="80" t="str">
        <f t="shared" si="9"/>
        <v>Pellets, briketter och pulver</v>
      </c>
      <c r="N49" s="80"/>
      <c r="O49" s="80"/>
      <c r="P49" s="80"/>
      <c r="Q49" s="80"/>
      <c r="S49" s="80" t="str">
        <f t="shared" si="4"/>
        <v>Pellets, briketter och pulver</v>
      </c>
      <c r="T49" s="80"/>
      <c r="U49" s="80">
        <f t="shared" si="5"/>
        <v>0.91760299625468145</v>
      </c>
      <c r="X49" s="92" t="str">
        <f t="shared" si="6"/>
        <v>Pellets, briketter och pulver</v>
      </c>
      <c r="Y49" s="93" t="str">
        <f t="shared" si="7"/>
        <v/>
      </c>
      <c r="Z49" s="93">
        <f t="shared" si="10"/>
        <v>3</v>
      </c>
      <c r="AA49" s="94" t="str">
        <f t="shared" si="11"/>
        <v>91,8%</v>
      </c>
    </row>
    <row r="50" spans="1:27" x14ac:dyDescent="0.25">
      <c r="A50" s="95" t="s">
        <v>944</v>
      </c>
      <c r="B50" s="96">
        <f>I27</f>
        <v>0</v>
      </c>
      <c r="C50" s="97"/>
      <c r="F50" s="80" t="str">
        <f t="shared" si="8"/>
        <v/>
      </c>
      <c r="G50" s="80"/>
      <c r="H50" s="80"/>
      <c r="I50" s="81">
        <f t="shared" si="3"/>
        <v>1</v>
      </c>
      <c r="J50" s="80"/>
      <c r="K50" s="80"/>
      <c r="L50" s="81">
        <v>5</v>
      </c>
      <c r="M50" s="80" t="str">
        <f t="shared" si="9"/>
        <v>Förnybar el till elpannor, värmepumpar och hjälpel till distribution</v>
      </c>
      <c r="N50" s="80"/>
      <c r="O50" s="80"/>
      <c r="P50" s="80"/>
      <c r="Q50" s="80"/>
      <c r="S50" s="80" t="str">
        <f t="shared" si="4"/>
        <v>Förnybar el till elpannor, värmepumpar och hjälpel till distribution</v>
      </c>
      <c r="T50" s="80"/>
      <c r="U50" s="80">
        <f t="shared" si="5"/>
        <v>1.2808988764044938E-3</v>
      </c>
      <c r="X50" s="92" t="str">
        <f t="shared" si="6"/>
        <v>Förnybar el till elpannor, värmepumpar och hjälpel till distribution</v>
      </c>
      <c r="Y50" s="93" t="str">
        <f t="shared" si="7"/>
        <v/>
      </c>
      <c r="Z50" s="93">
        <f t="shared" si="10"/>
        <v>3</v>
      </c>
      <c r="AA50" s="94" t="str">
        <f t="shared" si="11"/>
        <v>0,1%</v>
      </c>
    </row>
    <row r="51" spans="1:27" x14ac:dyDescent="0.25">
      <c r="A51" s="95" t="s">
        <v>943</v>
      </c>
      <c r="B51" s="96">
        <f>G27</f>
        <v>0</v>
      </c>
      <c r="C51" s="97"/>
      <c r="F51" s="80" t="str">
        <f t="shared" si="8"/>
        <v/>
      </c>
      <c r="G51" s="80"/>
      <c r="H51" s="80"/>
      <c r="I51" s="81">
        <f t="shared" si="3"/>
        <v>1</v>
      </c>
      <c r="J51" s="80"/>
      <c r="K51" s="80"/>
      <c r="L51" s="81">
        <v>6</v>
      </c>
      <c r="M51" s="80" t="str">
        <f t="shared" si="9"/>
        <v xml:space="preserve"> </v>
      </c>
      <c r="N51" s="80"/>
      <c r="O51" s="80"/>
      <c r="P51" s="80"/>
      <c r="Q51" s="80"/>
      <c r="S51" s="80" t="str">
        <f t="shared" si="4"/>
        <v xml:space="preserve"> </v>
      </c>
      <c r="T51" s="80"/>
      <c r="U51" s="80" t="str">
        <f t="shared" si="5"/>
        <v/>
      </c>
      <c r="X51" s="92" t="str">
        <f t="shared" si="6"/>
        <v xml:space="preserve"> </v>
      </c>
      <c r="Y51" s="93" t="str">
        <f t="shared" si="7"/>
        <v/>
      </c>
      <c r="Z51" s="93" t="str">
        <f t="shared" si="10"/>
        <v/>
      </c>
      <c r="AA51" s="94" t="str">
        <f t="shared" si="11"/>
        <v/>
      </c>
    </row>
    <row r="52" spans="1:27" x14ac:dyDescent="0.25">
      <c r="A52" s="95" t="s">
        <v>1223</v>
      </c>
      <c r="B52" s="96">
        <f>H27</f>
        <v>0</v>
      </c>
      <c r="C52" s="97"/>
      <c r="F52" s="80" t="str">
        <f t="shared" si="8"/>
        <v/>
      </c>
      <c r="G52" s="80"/>
      <c r="H52" s="80"/>
      <c r="I52" s="81">
        <f t="shared" si="3"/>
        <v>1</v>
      </c>
      <c r="J52" s="80"/>
      <c r="K52" s="80"/>
      <c r="L52" s="81">
        <v>7</v>
      </c>
      <c r="M52" s="80" t="str">
        <f t="shared" si="9"/>
        <v>Övrigt:</v>
      </c>
      <c r="N52" s="80"/>
      <c r="O52" s="80"/>
      <c r="P52" s="80"/>
      <c r="Q52" s="80"/>
      <c r="S52" s="80" t="str">
        <f t="shared" si="4"/>
        <v>Övrigt:</v>
      </c>
      <c r="T52" s="80"/>
      <c r="U52" s="80">
        <f t="shared" si="5"/>
        <v>3.0561797752808977E-3</v>
      </c>
      <c r="X52" s="92" t="str">
        <f t="shared" si="6"/>
        <v>Övrigt:</v>
      </c>
      <c r="Y52" s="93" t="str">
        <f t="shared" si="7"/>
        <v>ja</v>
      </c>
      <c r="Z52" s="93">
        <f t="shared" si="10"/>
        <v>3</v>
      </c>
      <c r="AA52" s="94" t="str">
        <f t="shared" si="11"/>
        <v>0,3%</v>
      </c>
    </row>
    <row r="53" spans="1:27" x14ac:dyDescent="0.25">
      <c r="A53" s="95"/>
      <c r="B53" s="98"/>
      <c r="C53" s="97"/>
      <c r="E53" s="81" t="s">
        <v>1224</v>
      </c>
      <c r="F53" s="80" t="s">
        <v>728</v>
      </c>
      <c r="G53" s="80"/>
      <c r="H53" s="80"/>
      <c r="I53" s="81">
        <f>IF(F53&lt;&gt;"",I52+1,I52)</f>
        <v>2</v>
      </c>
      <c r="J53" s="80"/>
      <c r="K53" s="80"/>
      <c r="L53" s="81">
        <v>8</v>
      </c>
      <c r="M53" s="80" t="str">
        <f t="shared" si="9"/>
        <v>El från kärnkraft till elpannor, värmepumpar och hjälpel till distribution</v>
      </c>
      <c r="N53" s="80"/>
      <c r="O53" s="80"/>
      <c r="P53" s="80"/>
      <c r="Q53" s="80"/>
      <c r="S53" s="80" t="str">
        <f t="shared" si="4"/>
        <v>El från kärnkraft till elpannor, värmepumpar och hjälpel till distribution</v>
      </c>
      <c r="T53" s="80"/>
      <c r="U53" s="80">
        <f t="shared" si="5"/>
        <v>3.0561797752808977E-3</v>
      </c>
      <c r="X53" s="92" t="str">
        <f t="shared" si="6"/>
        <v>El från kärnkraft till elpannor, värmepumpar och hjälpel till distribution</v>
      </c>
      <c r="Y53" s="93" t="str">
        <f t="shared" si="7"/>
        <v/>
      </c>
      <c r="Z53" s="93">
        <f t="shared" si="10"/>
        <v>3</v>
      </c>
      <c r="AA53" s="94" t="str">
        <f t="shared" si="11"/>
        <v>0,3%</v>
      </c>
    </row>
    <row r="54" spans="1:27" x14ac:dyDescent="0.25">
      <c r="A54" s="88" t="s">
        <v>1225</v>
      </c>
      <c r="B54" s="89">
        <f>B30</f>
        <v>0.91888389513108604</v>
      </c>
      <c r="C54" s="90" t="s">
        <v>1220</v>
      </c>
      <c r="E54" s="81"/>
      <c r="F54" s="91" t="str">
        <f>A54</f>
        <v>Förnybart:</v>
      </c>
      <c r="G54" s="80"/>
      <c r="H54" s="80"/>
      <c r="I54" s="81">
        <f t="shared" si="3"/>
        <v>3</v>
      </c>
      <c r="J54" s="80"/>
      <c r="K54" s="80"/>
      <c r="L54" s="81">
        <v>9</v>
      </c>
      <c r="M54" s="80" t="str">
        <f t="shared" si="9"/>
        <v xml:space="preserve"> </v>
      </c>
      <c r="N54" s="80"/>
      <c r="O54" s="80"/>
      <c r="P54" s="80"/>
      <c r="Q54" s="80"/>
      <c r="S54" s="80" t="str">
        <f t="shared" si="4"/>
        <v xml:space="preserve"> </v>
      </c>
      <c r="T54" s="80"/>
      <c r="U54" s="80" t="str">
        <f t="shared" si="5"/>
        <v/>
      </c>
      <c r="X54" s="92" t="str">
        <f t="shared" si="6"/>
        <v xml:space="preserve"> </v>
      </c>
      <c r="Y54" s="93" t="str">
        <f t="shared" si="7"/>
        <v/>
      </c>
      <c r="Z54" s="93" t="str">
        <f t="shared" si="10"/>
        <v/>
      </c>
      <c r="AA54" s="94" t="str">
        <f t="shared" si="11"/>
        <v/>
      </c>
    </row>
    <row r="55" spans="1:27" x14ac:dyDescent="0.25">
      <c r="A55" s="99" t="s">
        <v>1161</v>
      </c>
      <c r="B55" s="96">
        <f>A27</f>
        <v>0.91760299625468145</v>
      </c>
      <c r="C55" s="90"/>
      <c r="E55" s="80"/>
      <c r="F55" s="80" t="str">
        <f t="shared" si="8"/>
        <v>Pellets, briketter och pulver</v>
      </c>
      <c r="G55" s="80"/>
      <c r="H55" s="80"/>
      <c r="I55" s="81">
        <f t="shared" si="3"/>
        <v>4</v>
      </c>
      <c r="J55" s="80"/>
      <c r="K55" s="80"/>
      <c r="L55" s="81">
        <v>10</v>
      </c>
      <c r="M55" s="80" t="str">
        <f t="shared" si="9"/>
        <v>Fossilt:</v>
      </c>
      <c r="N55" s="80"/>
      <c r="O55" s="80"/>
      <c r="P55" s="80"/>
      <c r="Q55" s="80"/>
      <c r="S55" s="80" t="str">
        <f t="shared" si="4"/>
        <v>Fossilt:</v>
      </c>
      <c r="T55" s="80"/>
      <c r="U55" s="80">
        <f t="shared" si="5"/>
        <v>7.8059925093632937E-2</v>
      </c>
      <c r="X55" s="92" t="str">
        <f t="shared" si="6"/>
        <v>Fossilt:</v>
      </c>
      <c r="Y55" s="93" t="str">
        <f t="shared" si="7"/>
        <v>ja</v>
      </c>
      <c r="Z55" s="93">
        <f t="shared" si="10"/>
        <v>3</v>
      </c>
      <c r="AA55" s="94" t="str">
        <f t="shared" si="11"/>
        <v>7,8%</v>
      </c>
    </row>
    <row r="56" spans="1:27" x14ac:dyDescent="0.25">
      <c r="A56" s="95" t="s">
        <v>1226</v>
      </c>
      <c r="B56" s="96">
        <f>B27</f>
        <v>0</v>
      </c>
      <c r="C56" s="90"/>
      <c r="E56" s="80"/>
      <c r="F56" s="80" t="str">
        <f t="shared" si="8"/>
        <v/>
      </c>
      <c r="G56" s="80"/>
      <c r="H56" s="80"/>
      <c r="I56" s="81">
        <f>IF(F56&lt;&gt;"",I55+1,I55)</f>
        <v>4</v>
      </c>
      <c r="J56" s="80"/>
      <c r="K56" s="80"/>
      <c r="L56" s="81">
        <v>11</v>
      </c>
      <c r="M56" s="80" t="str">
        <f t="shared" si="9"/>
        <v>Eldningsolja</v>
      </c>
      <c r="N56" s="80"/>
      <c r="O56" s="80"/>
      <c r="P56" s="80"/>
      <c r="Q56" s="80"/>
      <c r="S56" s="80" t="str">
        <f t="shared" si="4"/>
        <v>Eldningsolja</v>
      </c>
      <c r="T56" s="80"/>
      <c r="U56" s="80">
        <f t="shared" si="5"/>
        <v>7.4906367041198477E-2</v>
      </c>
      <c r="X56" s="92" t="str">
        <f t="shared" si="6"/>
        <v>Eldningsolja</v>
      </c>
      <c r="Y56" s="93" t="str">
        <f t="shared" si="7"/>
        <v/>
      </c>
      <c r="Z56" s="93">
        <f t="shared" si="10"/>
        <v>3</v>
      </c>
      <c r="AA56" s="94" t="str">
        <f t="shared" si="11"/>
        <v>7,5%</v>
      </c>
    </row>
    <row r="57" spans="1:27" x14ac:dyDescent="0.25">
      <c r="A57" s="95" t="s">
        <v>1227</v>
      </c>
      <c r="B57" s="96">
        <f>C27</f>
        <v>0</v>
      </c>
      <c r="C57" s="97"/>
      <c r="E57" s="80"/>
      <c r="F57" s="80" t="str">
        <f t="shared" si="8"/>
        <v/>
      </c>
      <c r="G57" s="80"/>
      <c r="H57" s="80"/>
      <c r="I57" s="81">
        <f t="shared" si="3"/>
        <v>4</v>
      </c>
      <c r="J57" s="80"/>
      <c r="K57" s="80"/>
      <c r="L57" s="81">
        <v>12</v>
      </c>
      <c r="M57" s="80" t="str">
        <f t="shared" si="9"/>
        <v>Fossil el till elpannor, värmepumpar och hjälpel till distribution</v>
      </c>
      <c r="N57" s="80"/>
      <c r="O57" s="80"/>
      <c r="P57" s="80"/>
      <c r="Q57" s="80"/>
      <c r="S57" s="80" t="str">
        <f t="shared" si="4"/>
        <v>Fossil el till elpannor, värmepumpar och hjälpel till distribution</v>
      </c>
      <c r="T57" s="80"/>
      <c r="U57" s="80">
        <f t="shared" si="5"/>
        <v>3.153558052434456E-3</v>
      </c>
      <c r="X57" s="92" t="str">
        <f t="shared" si="6"/>
        <v>Fossil el till elpannor, värmepumpar och hjälpel till distribution</v>
      </c>
      <c r="Y57" s="93" t="str">
        <f t="shared" si="7"/>
        <v/>
      </c>
      <c r="Z57" s="93">
        <f t="shared" si="10"/>
        <v>3</v>
      </c>
      <c r="AA57" s="94" t="str">
        <f t="shared" si="11"/>
        <v>0,3%</v>
      </c>
    </row>
    <row r="58" spans="1:27" x14ac:dyDescent="0.25">
      <c r="A58" s="95" t="s">
        <v>1162</v>
      </c>
      <c r="B58" s="96">
        <f>D27</f>
        <v>0</v>
      </c>
      <c r="C58" s="97"/>
      <c r="E58" s="80"/>
      <c r="F58" s="80" t="str">
        <f t="shared" si="8"/>
        <v/>
      </c>
      <c r="G58" s="80"/>
      <c r="H58" s="80"/>
      <c r="I58" s="81">
        <f t="shared" si="3"/>
        <v>4</v>
      </c>
      <c r="J58" s="80"/>
      <c r="K58" s="80"/>
      <c r="L58" s="81">
        <v>13</v>
      </c>
      <c r="M58" s="80" t="str">
        <f t="shared" si="9"/>
        <v xml:space="preserve"> </v>
      </c>
      <c r="N58" s="80"/>
      <c r="O58" s="80"/>
      <c r="P58" s="80"/>
      <c r="Q58" s="80"/>
      <c r="S58" s="80" t="str">
        <f t="shared" si="4"/>
        <v xml:space="preserve"> </v>
      </c>
      <c r="T58" s="80"/>
      <c r="U58" s="80" t="str">
        <f t="shared" si="5"/>
        <v/>
      </c>
      <c r="X58" s="92" t="str">
        <f t="shared" si="6"/>
        <v xml:space="preserve"> </v>
      </c>
      <c r="Y58" s="93" t="str">
        <f t="shared" si="7"/>
        <v/>
      </c>
      <c r="Z58" s="93" t="str">
        <f t="shared" si="10"/>
        <v/>
      </c>
      <c r="AA58" s="94" t="str">
        <f t="shared" si="11"/>
        <v/>
      </c>
    </row>
    <row r="59" spans="1:27" ht="15" customHeight="1" x14ac:dyDescent="0.25">
      <c r="A59" s="95" t="s">
        <v>1228</v>
      </c>
      <c r="B59" s="96">
        <f>E27</f>
        <v>1.2808988764044938E-3</v>
      </c>
      <c r="C59" s="97"/>
      <c r="E59" s="80"/>
      <c r="F59" s="80" t="str">
        <f t="shared" si="8"/>
        <v>Förnybar el till elpannor, värmepumpar och hjälpel till distribution</v>
      </c>
      <c r="G59" s="80"/>
      <c r="H59" s="80"/>
      <c r="I59" s="81">
        <f t="shared" si="3"/>
        <v>5</v>
      </c>
      <c r="J59" s="80"/>
      <c r="K59" s="80"/>
      <c r="L59" s="81">
        <v>14</v>
      </c>
      <c r="M59" s="80" t="str">
        <f t="shared" si="9"/>
        <v/>
      </c>
      <c r="N59" s="80"/>
      <c r="O59" s="80"/>
      <c r="P59" s="80"/>
      <c r="Q59" s="80"/>
      <c r="S59" s="80" t="str">
        <f t="shared" si="4"/>
        <v/>
      </c>
      <c r="T59" s="80"/>
      <c r="U59" s="80" t="str">
        <f t="shared" si="5"/>
        <v/>
      </c>
      <c r="X59" s="92" t="str">
        <f t="shared" si="6"/>
        <v/>
      </c>
      <c r="Y59" s="93" t="str">
        <f t="shared" si="7"/>
        <v/>
      </c>
      <c r="Z59" s="93" t="str">
        <f t="shared" si="10"/>
        <v/>
      </c>
      <c r="AA59" s="94" t="str">
        <f t="shared" si="11"/>
        <v/>
      </c>
    </row>
    <row r="60" spans="1:27" x14ac:dyDescent="0.25">
      <c r="A60" s="95"/>
      <c r="B60" s="98"/>
      <c r="C60" s="100"/>
      <c r="E60" s="81" t="s">
        <v>1229</v>
      </c>
      <c r="F60" s="80" t="s">
        <v>728</v>
      </c>
      <c r="G60" s="80"/>
      <c r="H60" s="80"/>
      <c r="I60" s="81">
        <f t="shared" si="3"/>
        <v>6</v>
      </c>
      <c r="J60" s="80"/>
      <c r="K60" s="80"/>
      <c r="L60" s="81">
        <v>15</v>
      </c>
      <c r="M60" s="80" t="str">
        <f t="shared" si="9"/>
        <v/>
      </c>
      <c r="N60" s="80"/>
      <c r="O60" s="80"/>
      <c r="P60" s="80"/>
      <c r="Q60" s="80"/>
      <c r="S60" s="80" t="str">
        <f t="shared" si="4"/>
        <v/>
      </c>
      <c r="T60" s="80"/>
      <c r="U60" s="80" t="str">
        <f t="shared" si="5"/>
        <v/>
      </c>
      <c r="X60" s="92" t="str">
        <f t="shared" si="6"/>
        <v/>
      </c>
      <c r="Y60" s="93" t="str">
        <f t="shared" si="7"/>
        <v/>
      </c>
      <c r="Z60" s="93" t="str">
        <f t="shared" si="10"/>
        <v/>
      </c>
      <c r="AA60" s="94" t="str">
        <f t="shared" si="11"/>
        <v/>
      </c>
    </row>
    <row r="61" spans="1:27" x14ac:dyDescent="0.25">
      <c r="A61" s="88" t="s">
        <v>1230</v>
      </c>
      <c r="B61" s="89">
        <f>M30</f>
        <v>3.0561797752808977E-3</v>
      </c>
      <c r="C61" s="90" t="s">
        <v>1220</v>
      </c>
      <c r="E61" s="80"/>
      <c r="F61" s="91" t="str">
        <f>A61</f>
        <v>Övrigt:</v>
      </c>
      <c r="G61" s="80"/>
      <c r="H61" s="80"/>
      <c r="I61" s="81">
        <f t="shared" si="3"/>
        <v>7</v>
      </c>
      <c r="J61" s="80"/>
      <c r="K61" s="80"/>
      <c r="L61" s="81">
        <v>16</v>
      </c>
      <c r="M61" s="80" t="str">
        <f t="shared" si="9"/>
        <v/>
      </c>
      <c r="N61" s="80"/>
      <c r="O61" s="80"/>
      <c r="P61" s="80"/>
      <c r="Q61" s="80"/>
      <c r="S61" s="80" t="str">
        <f t="shared" si="4"/>
        <v/>
      </c>
      <c r="T61" s="80"/>
      <c r="U61" s="80" t="str">
        <f t="shared" si="5"/>
        <v/>
      </c>
      <c r="X61" s="92" t="str">
        <f t="shared" si="6"/>
        <v/>
      </c>
      <c r="Y61" s="93" t="str">
        <f t="shared" si="7"/>
        <v/>
      </c>
      <c r="Z61" s="93" t="str">
        <f t="shared" si="10"/>
        <v/>
      </c>
      <c r="AA61" s="94" t="str">
        <f t="shared" si="11"/>
        <v/>
      </c>
    </row>
    <row r="62" spans="1:27" ht="15" customHeight="1" x14ac:dyDescent="0.25">
      <c r="A62" s="95" t="s">
        <v>1231</v>
      </c>
      <c r="B62" s="96">
        <f>N27</f>
        <v>0</v>
      </c>
      <c r="C62" s="97"/>
      <c r="E62" s="80"/>
      <c r="F62" s="80" t="str">
        <f t="shared" si="8"/>
        <v/>
      </c>
      <c r="G62" s="80"/>
      <c r="H62" s="80"/>
      <c r="I62" s="81">
        <f t="shared" si="3"/>
        <v>7</v>
      </c>
      <c r="J62" s="80"/>
      <c r="K62" s="80"/>
      <c r="L62" s="81">
        <v>17</v>
      </c>
      <c r="M62" s="80" t="str">
        <f t="shared" si="9"/>
        <v/>
      </c>
      <c r="N62" s="80"/>
      <c r="O62" s="80"/>
      <c r="P62" s="80"/>
      <c r="Q62" s="80"/>
      <c r="S62" s="80" t="str">
        <f t="shared" si="4"/>
        <v/>
      </c>
      <c r="T62" s="80"/>
      <c r="U62" s="80" t="str">
        <f t="shared" si="5"/>
        <v/>
      </c>
      <c r="X62" s="92" t="str">
        <f t="shared" si="6"/>
        <v/>
      </c>
      <c r="Y62" s="93" t="str">
        <f t="shared" si="7"/>
        <v/>
      </c>
      <c r="Z62" s="93" t="str">
        <f t="shared" si="10"/>
        <v/>
      </c>
      <c r="AA62" s="94" t="str">
        <f t="shared" si="11"/>
        <v/>
      </c>
    </row>
    <row r="63" spans="1:27" x14ac:dyDescent="0.25">
      <c r="A63" s="95" t="s">
        <v>1232</v>
      </c>
      <c r="B63" s="96">
        <f>M27</f>
        <v>3.0561797752808977E-3</v>
      </c>
      <c r="C63" s="97"/>
      <c r="E63" s="80"/>
      <c r="F63" s="80" t="str">
        <f t="shared" si="8"/>
        <v>El från kärnkraft till elpannor, värmepumpar och hjälpel till distribution</v>
      </c>
      <c r="G63" s="80"/>
      <c r="H63" s="80"/>
      <c r="I63" s="81">
        <f t="shared" si="3"/>
        <v>8</v>
      </c>
      <c r="J63" s="80"/>
      <c r="K63" s="80"/>
      <c r="L63" s="81">
        <v>18</v>
      </c>
      <c r="M63" s="80" t="str">
        <f t="shared" si="9"/>
        <v/>
      </c>
      <c r="N63" s="80"/>
      <c r="O63" s="80"/>
      <c r="P63" s="80"/>
      <c r="Q63" s="80"/>
      <c r="S63" s="80" t="str">
        <f t="shared" si="4"/>
        <v/>
      </c>
      <c r="T63" s="80"/>
      <c r="U63" s="80" t="str">
        <f t="shared" si="5"/>
        <v/>
      </c>
      <c r="X63" s="92" t="str">
        <f t="shared" si="6"/>
        <v/>
      </c>
      <c r="Y63" s="93" t="str">
        <f t="shared" si="7"/>
        <v/>
      </c>
      <c r="Z63" s="93" t="str">
        <f t="shared" si="10"/>
        <v/>
      </c>
      <c r="AA63" s="94" t="str">
        <f t="shared" si="11"/>
        <v/>
      </c>
    </row>
    <row r="64" spans="1:27" ht="15" customHeight="1" x14ac:dyDescent="0.25">
      <c r="A64" s="95" t="s">
        <v>1185</v>
      </c>
      <c r="B64" s="96">
        <f>L27</f>
        <v>0</v>
      </c>
      <c r="C64" s="97"/>
      <c r="E64" s="80"/>
      <c r="F64" s="80" t="str">
        <f t="shared" si="8"/>
        <v/>
      </c>
      <c r="G64" s="80"/>
      <c r="H64" s="80"/>
      <c r="I64" s="81">
        <f t="shared" si="3"/>
        <v>8</v>
      </c>
      <c r="J64" s="80"/>
      <c r="K64" s="80"/>
      <c r="L64" s="81">
        <v>19</v>
      </c>
      <c r="M64" s="80" t="str">
        <f t="shared" si="9"/>
        <v/>
      </c>
      <c r="N64" s="80"/>
      <c r="O64" s="80"/>
      <c r="P64" s="80"/>
      <c r="Q64" s="80"/>
      <c r="S64" s="80" t="str">
        <f t="shared" si="4"/>
        <v/>
      </c>
      <c r="T64" s="80"/>
      <c r="U64" s="80" t="str">
        <f t="shared" si="5"/>
        <v/>
      </c>
      <c r="X64" s="92" t="str">
        <f t="shared" si="6"/>
        <v/>
      </c>
      <c r="Y64" s="93" t="str">
        <f t="shared" si="7"/>
        <v/>
      </c>
      <c r="Z64" s="93" t="str">
        <f t="shared" si="10"/>
        <v/>
      </c>
      <c r="AA64" s="94" t="str">
        <f t="shared" si="11"/>
        <v/>
      </c>
    </row>
    <row r="65" spans="1:27" x14ac:dyDescent="0.25">
      <c r="A65" s="95"/>
      <c r="B65" s="98"/>
      <c r="C65" s="97"/>
      <c r="E65" s="81" t="s">
        <v>1233</v>
      </c>
      <c r="F65" s="80" t="s">
        <v>728</v>
      </c>
      <c r="G65" s="80"/>
      <c r="H65" s="80"/>
      <c r="I65" s="81">
        <f t="shared" si="3"/>
        <v>9</v>
      </c>
      <c r="J65" s="80"/>
      <c r="K65" s="80"/>
      <c r="L65" s="81">
        <v>20</v>
      </c>
      <c r="M65" s="80" t="str">
        <f t="shared" si="9"/>
        <v/>
      </c>
      <c r="N65" s="80"/>
      <c r="O65" s="80"/>
      <c r="P65" s="80"/>
      <c r="Q65" s="80"/>
      <c r="S65" s="80" t="str">
        <f t="shared" si="4"/>
        <v/>
      </c>
      <c r="T65" s="80"/>
      <c r="U65" s="80" t="str">
        <f t="shared" si="5"/>
        <v/>
      </c>
      <c r="X65" s="92" t="str">
        <f t="shared" si="6"/>
        <v/>
      </c>
      <c r="Y65" s="93" t="str">
        <f t="shared" si="7"/>
        <v/>
      </c>
      <c r="Z65" s="93" t="str">
        <f t="shared" si="10"/>
        <v/>
      </c>
      <c r="AA65" s="94" t="str">
        <f t="shared" si="11"/>
        <v/>
      </c>
    </row>
    <row r="66" spans="1:27" x14ac:dyDescent="0.25">
      <c r="A66" s="88" t="s">
        <v>1234</v>
      </c>
      <c r="B66" s="89">
        <f>P30</f>
        <v>7.8059925093632937E-2</v>
      </c>
      <c r="C66" s="90" t="s">
        <v>1220</v>
      </c>
      <c r="E66" s="80"/>
      <c r="F66" s="91" t="str">
        <f>A66</f>
        <v>Fossilt:</v>
      </c>
      <c r="G66" s="80"/>
      <c r="H66" s="80"/>
      <c r="I66" s="81">
        <f t="shared" si="3"/>
        <v>10</v>
      </c>
      <c r="J66" s="80"/>
      <c r="K66" s="80"/>
      <c r="L66" s="81">
        <v>21</v>
      </c>
      <c r="M66" s="80" t="str">
        <f t="shared" si="9"/>
        <v/>
      </c>
      <c r="N66" s="80"/>
      <c r="O66" s="80"/>
      <c r="P66" s="80"/>
      <c r="Q66" s="80"/>
      <c r="S66" s="80" t="str">
        <f t="shared" si="4"/>
        <v/>
      </c>
      <c r="T66" s="80"/>
      <c r="U66" s="80" t="str">
        <f t="shared" si="5"/>
        <v/>
      </c>
      <c r="X66" s="92" t="str">
        <f t="shared" si="6"/>
        <v/>
      </c>
      <c r="Y66" s="93" t="str">
        <f t="shared" si="7"/>
        <v/>
      </c>
      <c r="Z66" s="93" t="str">
        <f t="shared" si="10"/>
        <v/>
      </c>
      <c r="AA66" s="94" t="str">
        <f t="shared" si="11"/>
        <v/>
      </c>
    </row>
    <row r="67" spans="1:27" x14ac:dyDescent="0.25">
      <c r="A67" s="95" t="s">
        <v>1159</v>
      </c>
      <c r="B67" s="96">
        <f>P27</f>
        <v>7.4906367041198477E-2</v>
      </c>
      <c r="C67" s="97"/>
      <c r="E67" s="80"/>
      <c r="F67" s="80" t="str">
        <f t="shared" si="8"/>
        <v>Eldningsolja</v>
      </c>
      <c r="G67" s="80"/>
      <c r="H67" s="80"/>
      <c r="I67" s="81">
        <f t="shared" si="3"/>
        <v>11</v>
      </c>
      <c r="J67" s="80"/>
      <c r="K67" s="80"/>
      <c r="L67" s="81">
        <v>22</v>
      </c>
      <c r="M67" s="80" t="str">
        <f t="shared" si="9"/>
        <v/>
      </c>
      <c r="N67" s="80"/>
      <c r="O67" s="80"/>
      <c r="P67" s="80"/>
      <c r="Q67" s="80"/>
      <c r="S67" s="80" t="str">
        <f t="shared" si="4"/>
        <v/>
      </c>
      <c r="T67" s="80"/>
      <c r="U67" s="80" t="str">
        <f t="shared" si="5"/>
        <v/>
      </c>
      <c r="X67" s="92" t="str">
        <f t="shared" si="6"/>
        <v/>
      </c>
      <c r="Y67" s="93" t="str">
        <f t="shared" si="7"/>
        <v/>
      </c>
      <c r="Z67" s="93" t="str">
        <f t="shared" si="10"/>
        <v/>
      </c>
      <c r="AA67" s="94" t="str">
        <f t="shared" si="11"/>
        <v/>
      </c>
    </row>
    <row r="68" spans="1:27" x14ac:dyDescent="0.25">
      <c r="A68" s="95" t="s">
        <v>942</v>
      </c>
      <c r="B68" s="96">
        <f>Q27</f>
        <v>0</v>
      </c>
      <c r="C68" s="97"/>
      <c r="F68" s="80" t="str">
        <f t="shared" si="8"/>
        <v/>
      </c>
      <c r="G68" s="80"/>
      <c r="H68" s="80"/>
      <c r="I68" s="81">
        <f t="shared" si="3"/>
        <v>11</v>
      </c>
      <c r="J68" s="80"/>
      <c r="K68" s="80"/>
      <c r="L68" s="81">
        <v>23</v>
      </c>
      <c r="M68" s="80" t="str">
        <f t="shared" si="9"/>
        <v/>
      </c>
      <c r="N68" s="80"/>
      <c r="O68" s="80"/>
      <c r="P68" s="80"/>
      <c r="Q68" s="80"/>
      <c r="S68" s="80" t="str">
        <f t="shared" si="4"/>
        <v/>
      </c>
      <c r="T68" s="80"/>
      <c r="U68" s="80" t="str">
        <f t="shared" si="5"/>
        <v/>
      </c>
      <c r="X68" s="92" t="str">
        <f t="shared" si="6"/>
        <v/>
      </c>
      <c r="Y68" s="93" t="str">
        <f t="shared" si="7"/>
        <v/>
      </c>
      <c r="Z68" s="93" t="str">
        <f t="shared" si="10"/>
        <v/>
      </c>
      <c r="AA68" s="94" t="str">
        <f t="shared" si="11"/>
        <v/>
      </c>
    </row>
    <row r="69" spans="1:27" x14ac:dyDescent="0.25">
      <c r="A69" s="95" t="s">
        <v>1132</v>
      </c>
      <c r="B69" s="96">
        <f>O27</f>
        <v>0</v>
      </c>
      <c r="C69" s="97"/>
      <c r="F69" s="80" t="str">
        <f t="shared" si="8"/>
        <v/>
      </c>
      <c r="G69" s="80"/>
      <c r="H69" s="80"/>
      <c r="I69" s="81">
        <f t="shared" si="3"/>
        <v>11</v>
      </c>
      <c r="J69" s="80"/>
      <c r="K69" s="80"/>
      <c r="L69" s="81">
        <v>24</v>
      </c>
      <c r="M69" s="80" t="str">
        <f t="shared" si="9"/>
        <v/>
      </c>
      <c r="N69" s="80"/>
      <c r="O69" s="80"/>
      <c r="P69" s="80"/>
      <c r="Q69" s="80"/>
      <c r="S69" s="80" t="str">
        <f t="shared" si="4"/>
        <v/>
      </c>
      <c r="T69" s="80"/>
      <c r="U69" s="80" t="str">
        <f t="shared" si="5"/>
        <v/>
      </c>
      <c r="X69" s="92" t="str">
        <f t="shared" si="6"/>
        <v/>
      </c>
      <c r="Y69" s="93" t="str">
        <f t="shared" si="7"/>
        <v/>
      </c>
      <c r="Z69" s="93" t="str">
        <f t="shared" si="10"/>
        <v/>
      </c>
      <c r="AA69" s="94" t="str">
        <f t="shared" si="11"/>
        <v/>
      </c>
    </row>
    <row r="70" spans="1:27" ht="15" customHeight="1" x14ac:dyDescent="0.25">
      <c r="A70" s="95" t="s">
        <v>1235</v>
      </c>
      <c r="B70" s="96">
        <f>R27</f>
        <v>0</v>
      </c>
      <c r="C70" s="97"/>
      <c r="F70" s="80" t="str">
        <f t="shared" si="8"/>
        <v/>
      </c>
      <c r="G70" s="80"/>
      <c r="H70" s="80"/>
      <c r="I70" s="81">
        <f t="shared" si="3"/>
        <v>11</v>
      </c>
      <c r="J70" s="80"/>
      <c r="K70" s="80"/>
      <c r="L70" s="81">
        <v>25</v>
      </c>
      <c r="M70" s="80" t="str">
        <f t="shared" si="9"/>
        <v/>
      </c>
      <c r="N70" s="80"/>
      <c r="O70" s="80"/>
      <c r="P70" s="80"/>
      <c r="Q70" s="80"/>
      <c r="S70" s="80" t="str">
        <f t="shared" si="4"/>
        <v/>
      </c>
      <c r="T70" s="80"/>
      <c r="U70" s="80" t="str">
        <f t="shared" si="5"/>
        <v/>
      </c>
      <c r="X70" s="92" t="str">
        <f t="shared" si="6"/>
        <v/>
      </c>
      <c r="Y70" s="93" t="str">
        <f t="shared" si="7"/>
        <v/>
      </c>
      <c r="Z70" s="93" t="str">
        <f t="shared" si="10"/>
        <v/>
      </c>
      <c r="AA70" s="94" t="str">
        <f t="shared" si="11"/>
        <v/>
      </c>
    </row>
    <row r="71" spans="1:27" ht="15" customHeight="1" x14ac:dyDescent="0.25">
      <c r="A71" s="95" t="s">
        <v>1236</v>
      </c>
      <c r="B71" s="96">
        <f>S27</f>
        <v>3.153558052434456E-3</v>
      </c>
      <c r="C71" s="97"/>
      <c r="F71" s="80" t="str">
        <f t="shared" si="8"/>
        <v>Fossil el till elpannor, värmepumpar och hjälpel till distribution</v>
      </c>
      <c r="G71" s="80"/>
      <c r="H71" s="80"/>
      <c r="I71" s="81">
        <f t="shared" si="3"/>
        <v>12</v>
      </c>
      <c r="J71" s="80"/>
      <c r="K71" s="80"/>
      <c r="L71" s="81">
        <v>26</v>
      </c>
      <c r="M71" s="80" t="str">
        <f t="shared" si="9"/>
        <v/>
      </c>
      <c r="N71" s="80"/>
      <c r="O71" s="80"/>
      <c r="P71" s="80"/>
      <c r="Q71" s="80"/>
      <c r="S71" s="80" t="str">
        <f t="shared" si="4"/>
        <v/>
      </c>
      <c r="T71" s="80"/>
      <c r="U71" s="80" t="str">
        <f t="shared" si="5"/>
        <v/>
      </c>
      <c r="X71" s="92" t="str">
        <f t="shared" si="6"/>
        <v/>
      </c>
      <c r="Y71" s="93" t="str">
        <f t="shared" si="7"/>
        <v/>
      </c>
      <c r="Z71" s="93" t="str">
        <f t="shared" si="10"/>
        <v/>
      </c>
      <c r="AA71" s="94" t="str">
        <f t="shared" si="11"/>
        <v/>
      </c>
    </row>
    <row r="72" spans="1:27" ht="15" customHeight="1" x14ac:dyDescent="0.25">
      <c r="A72" s="95" t="s">
        <v>1237</v>
      </c>
      <c r="B72" s="96">
        <f>T27</f>
        <v>0</v>
      </c>
      <c r="C72" s="97"/>
      <c r="F72" s="80" t="str">
        <f t="shared" si="8"/>
        <v/>
      </c>
      <c r="G72" s="80"/>
      <c r="H72" s="80"/>
      <c r="I72" s="81">
        <f t="shared" si="3"/>
        <v>12</v>
      </c>
      <c r="J72" s="80"/>
      <c r="K72" s="80"/>
      <c r="L72" s="81">
        <v>27</v>
      </c>
      <c r="M72" s="80" t="str">
        <f t="shared" si="9"/>
        <v/>
      </c>
      <c r="N72" s="80"/>
      <c r="O72" s="80"/>
      <c r="P72" s="80"/>
      <c r="Q72" s="80"/>
      <c r="S72" s="80" t="str">
        <f t="shared" si="4"/>
        <v/>
      </c>
      <c r="T72" s="80"/>
      <c r="U72" s="80" t="str">
        <f t="shared" si="5"/>
        <v/>
      </c>
      <c r="X72" s="92" t="str">
        <f t="shared" si="6"/>
        <v/>
      </c>
      <c r="Y72" s="93" t="str">
        <f t="shared" si="7"/>
        <v/>
      </c>
      <c r="Z72" s="93" t="str">
        <f t="shared" si="10"/>
        <v/>
      </c>
      <c r="AA72" s="94" t="str">
        <f t="shared" si="11"/>
        <v/>
      </c>
    </row>
    <row r="73" spans="1:27" ht="15" customHeight="1" x14ac:dyDescent="0.25">
      <c r="A73" s="95" t="s">
        <v>1238</v>
      </c>
      <c r="B73" s="96">
        <f>U27</f>
        <v>0</v>
      </c>
      <c r="C73" s="97"/>
      <c r="F73" s="80" t="str">
        <f t="shared" si="8"/>
        <v/>
      </c>
      <c r="G73" s="80"/>
      <c r="H73" s="80"/>
      <c r="I73" s="81">
        <f t="shared" si="3"/>
        <v>12</v>
      </c>
      <c r="J73" s="80"/>
      <c r="K73" s="80"/>
      <c r="L73" s="81">
        <v>28</v>
      </c>
      <c r="M73" s="80" t="str">
        <f t="shared" si="9"/>
        <v/>
      </c>
      <c r="N73" s="80"/>
      <c r="O73" s="80"/>
      <c r="P73" s="80"/>
      <c r="Q73" s="80"/>
      <c r="S73" s="80" t="str">
        <f t="shared" si="4"/>
        <v/>
      </c>
      <c r="T73" s="80"/>
      <c r="U73" s="80" t="str">
        <f t="shared" si="5"/>
        <v/>
      </c>
      <c r="X73" s="92" t="str">
        <f t="shared" si="6"/>
        <v/>
      </c>
      <c r="Y73" s="93" t="str">
        <f t="shared" si="7"/>
        <v/>
      </c>
      <c r="Z73" s="93" t="str">
        <f t="shared" si="10"/>
        <v/>
      </c>
      <c r="AA73" s="94" t="str">
        <f t="shared" si="11"/>
        <v/>
      </c>
    </row>
    <row r="74" spans="1:27" x14ac:dyDescent="0.25">
      <c r="A74" s="95"/>
      <c r="B74" s="98"/>
      <c r="C74" s="97"/>
      <c r="E74" s="81" t="s">
        <v>1239</v>
      </c>
      <c r="F74" s="80" t="s">
        <v>728</v>
      </c>
      <c r="G74" s="80"/>
      <c r="H74" s="80"/>
      <c r="I74" s="81">
        <f t="shared" si="3"/>
        <v>13</v>
      </c>
      <c r="J74" s="80"/>
      <c r="K74" s="80"/>
      <c r="L74" s="81">
        <v>29</v>
      </c>
      <c r="M74" s="80" t="str">
        <f t="shared" si="9"/>
        <v/>
      </c>
      <c r="N74" s="80"/>
      <c r="O74" s="80"/>
      <c r="P74" s="80"/>
      <c r="Q74" s="80"/>
      <c r="S74" s="80" t="str">
        <f t="shared" si="4"/>
        <v/>
      </c>
      <c r="T74" s="80"/>
      <c r="U74" s="80" t="str">
        <f t="shared" si="5"/>
        <v/>
      </c>
      <c r="X74" s="92" t="str">
        <f t="shared" si="6"/>
        <v/>
      </c>
      <c r="Y74" s="93" t="str">
        <f t="shared" si="7"/>
        <v/>
      </c>
      <c r="Z74" s="93" t="str">
        <f t="shared" si="10"/>
        <v/>
      </c>
      <c r="AA74" s="94" t="str">
        <f t="shared" si="11"/>
        <v/>
      </c>
    </row>
    <row r="75" spans="1:27" ht="75" x14ac:dyDescent="0.25">
      <c r="A75" s="101" t="s">
        <v>1240</v>
      </c>
      <c r="B75" s="102"/>
      <c r="C75" s="103"/>
      <c r="F75" s="81" t="str">
        <f>IF(B49=0,"",A75)</f>
        <v/>
      </c>
      <c r="G75" s="80"/>
      <c r="H75" s="80"/>
      <c r="I75" s="81">
        <f t="shared" si="3"/>
        <v>13</v>
      </c>
      <c r="J75" s="80"/>
      <c r="K75" s="80"/>
      <c r="L75" s="81">
        <v>30</v>
      </c>
      <c r="M75" s="80" t="str">
        <f t="shared" si="9"/>
        <v/>
      </c>
      <c r="N75" s="80"/>
      <c r="O75" s="80"/>
      <c r="P75" s="80"/>
      <c r="Q75" s="80"/>
      <c r="S75" s="80" t="str">
        <f t="shared" si="4"/>
        <v/>
      </c>
      <c r="T75" s="80"/>
      <c r="U75" s="80" t="str">
        <f t="shared" si="5"/>
        <v/>
      </c>
      <c r="X75" s="104" t="str">
        <f t="shared" si="6"/>
        <v/>
      </c>
      <c r="Y75" s="105" t="str">
        <f t="shared" si="7"/>
        <v/>
      </c>
      <c r="Z75" s="105" t="str">
        <f t="shared" si="10"/>
        <v/>
      </c>
      <c r="AA75" s="106" t="str">
        <f t="shared" si="11"/>
        <v/>
      </c>
    </row>
    <row r="76" spans="1:27" x14ac:dyDescent="0.25">
      <c r="A76" s="74" t="s">
        <v>1241</v>
      </c>
      <c r="B76" s="76">
        <f>SUM(B47:B52)+SUM(B55:B59)+SUM(B62:B64)+SUM(B67:B73)</f>
        <v>0.99999999999999978</v>
      </c>
    </row>
    <row r="79" spans="1:27" x14ac:dyDescent="0.25">
      <c r="A79" s="42"/>
    </row>
    <row r="80" spans="1:27" x14ac:dyDescent="0.25">
      <c r="A80" s="107"/>
    </row>
    <row r="81" spans="1:1" x14ac:dyDescent="0.25">
      <c r="A81" s="107"/>
    </row>
    <row r="82" spans="1:1" x14ac:dyDescent="0.25">
      <c r="A82" s="42"/>
    </row>
    <row r="83" spans="1:1" x14ac:dyDescent="0.25">
      <c r="A83" s="42"/>
    </row>
  </sheetData>
  <mergeCells count="8">
    <mergeCell ref="A44:B44"/>
    <mergeCell ref="X44:AA44"/>
    <mergeCell ref="I15:K15"/>
    <mergeCell ref="A24:E24"/>
    <mergeCell ref="F24:K24"/>
    <mergeCell ref="L24:N24"/>
    <mergeCell ref="O24:U24"/>
    <mergeCell ref="W24:X24"/>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tabColor rgb="FF92D050"/>
  </sheetPr>
  <dimension ref="A1:Q80"/>
  <sheetViews>
    <sheetView tabSelected="1" zoomScale="80" zoomScaleNormal="80" workbookViewId="0">
      <selection activeCell="B4" sqref="B4:E4"/>
    </sheetView>
  </sheetViews>
  <sheetFormatPr defaultRowHeight="15" x14ac:dyDescent="0.25"/>
  <cols>
    <col min="1" max="3" width="9.140625" style="108" customWidth="1"/>
    <col min="4" max="4" width="23.5703125" style="108" customWidth="1"/>
    <col min="5" max="5" width="19.5703125" style="108" customWidth="1"/>
    <col min="6" max="6" width="3.28515625" style="108" customWidth="1"/>
    <col min="7" max="7" width="20" style="108" customWidth="1"/>
    <col min="8" max="8" width="8.7109375" style="108" customWidth="1"/>
    <col min="9" max="9" width="7.28515625" style="108" customWidth="1"/>
    <col min="10" max="10" width="22.5703125" style="108" customWidth="1"/>
    <col min="11" max="11" width="19" style="108" customWidth="1"/>
    <col min="12" max="12" width="20.85546875" style="108" customWidth="1"/>
    <col min="13" max="13" width="5.140625" style="108" customWidth="1"/>
    <col min="14" max="14" width="12" style="108" customWidth="1"/>
    <col min="15" max="15" width="9.140625" style="108" customWidth="1"/>
    <col min="16" max="16" width="9.85546875" style="108" bestFit="1" customWidth="1"/>
    <col min="17" max="256" width="8.85546875" style="108"/>
    <col min="257" max="259" width="9.140625" style="108" customWidth="1"/>
    <col min="260" max="260" width="22.7109375" style="108" customWidth="1"/>
    <col min="261" max="261" width="19.5703125" style="108" customWidth="1"/>
    <col min="262" max="262" width="3.28515625" style="108" customWidth="1"/>
    <col min="263" max="263" width="20" style="108" customWidth="1"/>
    <col min="264" max="264" width="8.7109375" style="108" customWidth="1"/>
    <col min="265" max="265" width="7.28515625" style="108" customWidth="1"/>
    <col min="266" max="266" width="3.28515625" style="108" customWidth="1"/>
    <col min="267" max="267" width="19" style="108" customWidth="1"/>
    <col min="268" max="268" width="27.7109375" style="108" customWidth="1"/>
    <col min="269" max="269" width="6.85546875" style="108" customWidth="1"/>
    <col min="270" max="270" width="12" style="108" customWidth="1"/>
    <col min="271" max="271" width="9.140625" style="108" customWidth="1"/>
    <col min="272" max="272" width="9.85546875" style="108" bestFit="1" customWidth="1"/>
    <col min="273" max="512" width="8.85546875" style="108"/>
    <col min="513" max="515" width="9.140625" style="108" customWidth="1"/>
    <col min="516" max="516" width="22.7109375" style="108" customWidth="1"/>
    <col min="517" max="517" width="19.5703125" style="108" customWidth="1"/>
    <col min="518" max="518" width="3.28515625" style="108" customWidth="1"/>
    <col min="519" max="519" width="20" style="108" customWidth="1"/>
    <col min="520" max="520" width="8.7109375" style="108" customWidth="1"/>
    <col min="521" max="521" width="7.28515625" style="108" customWidth="1"/>
    <col min="522" max="522" width="3.28515625" style="108" customWidth="1"/>
    <col min="523" max="523" width="19" style="108" customWidth="1"/>
    <col min="524" max="524" width="27.7109375" style="108" customWidth="1"/>
    <col min="525" max="525" width="6.85546875" style="108" customWidth="1"/>
    <col min="526" max="526" width="12" style="108" customWidth="1"/>
    <col min="527" max="527" width="9.140625" style="108" customWidth="1"/>
    <col min="528" max="528" width="9.85546875" style="108" bestFit="1" customWidth="1"/>
    <col min="529" max="768" width="8.85546875" style="108"/>
    <col min="769" max="771" width="9.140625" style="108" customWidth="1"/>
    <col min="772" max="772" width="22.7109375" style="108" customWidth="1"/>
    <col min="773" max="773" width="19.5703125" style="108" customWidth="1"/>
    <col min="774" max="774" width="3.28515625" style="108" customWidth="1"/>
    <col min="775" max="775" width="20" style="108" customWidth="1"/>
    <col min="776" max="776" width="8.7109375" style="108" customWidth="1"/>
    <col min="777" max="777" width="7.28515625" style="108" customWidth="1"/>
    <col min="778" max="778" width="3.28515625" style="108" customWidth="1"/>
    <col min="779" max="779" width="19" style="108" customWidth="1"/>
    <col min="780" max="780" width="27.7109375" style="108" customWidth="1"/>
    <col min="781" max="781" width="6.85546875" style="108" customWidth="1"/>
    <col min="782" max="782" width="12" style="108" customWidth="1"/>
    <col min="783" max="783" width="9.140625" style="108" customWidth="1"/>
    <col min="784" max="784" width="9.85546875" style="108" bestFit="1" customWidth="1"/>
    <col min="785" max="1024" width="8.85546875" style="108"/>
    <col min="1025" max="1027" width="9.140625" style="108" customWidth="1"/>
    <col min="1028" max="1028" width="22.7109375" style="108" customWidth="1"/>
    <col min="1029" max="1029" width="19.5703125" style="108" customWidth="1"/>
    <col min="1030" max="1030" width="3.28515625" style="108" customWidth="1"/>
    <col min="1031" max="1031" width="20" style="108" customWidth="1"/>
    <col min="1032" max="1032" width="8.7109375" style="108" customWidth="1"/>
    <col min="1033" max="1033" width="7.28515625" style="108" customWidth="1"/>
    <col min="1034" max="1034" width="3.28515625" style="108" customWidth="1"/>
    <col min="1035" max="1035" width="19" style="108" customWidth="1"/>
    <col min="1036" max="1036" width="27.7109375" style="108" customWidth="1"/>
    <col min="1037" max="1037" width="6.85546875" style="108" customWidth="1"/>
    <col min="1038" max="1038" width="12" style="108" customWidth="1"/>
    <col min="1039" max="1039" width="9.140625" style="108" customWidth="1"/>
    <col min="1040" max="1040" width="9.85546875" style="108" bestFit="1" customWidth="1"/>
    <col min="1041" max="1280" width="8.85546875" style="108"/>
    <col min="1281" max="1283" width="9.140625" style="108" customWidth="1"/>
    <col min="1284" max="1284" width="22.7109375" style="108" customWidth="1"/>
    <col min="1285" max="1285" width="19.5703125" style="108" customWidth="1"/>
    <col min="1286" max="1286" width="3.28515625" style="108" customWidth="1"/>
    <col min="1287" max="1287" width="20" style="108" customWidth="1"/>
    <col min="1288" max="1288" width="8.7109375" style="108" customWidth="1"/>
    <col min="1289" max="1289" width="7.28515625" style="108" customWidth="1"/>
    <col min="1290" max="1290" width="3.28515625" style="108" customWidth="1"/>
    <col min="1291" max="1291" width="19" style="108" customWidth="1"/>
    <col min="1292" max="1292" width="27.7109375" style="108" customWidth="1"/>
    <col min="1293" max="1293" width="6.85546875" style="108" customWidth="1"/>
    <col min="1294" max="1294" width="12" style="108" customWidth="1"/>
    <col min="1295" max="1295" width="9.140625" style="108" customWidth="1"/>
    <col min="1296" max="1296" width="9.85546875" style="108" bestFit="1" customWidth="1"/>
    <col min="1297" max="1536" width="8.85546875" style="108"/>
    <col min="1537" max="1539" width="9.140625" style="108" customWidth="1"/>
    <col min="1540" max="1540" width="22.7109375" style="108" customWidth="1"/>
    <col min="1541" max="1541" width="19.5703125" style="108" customWidth="1"/>
    <col min="1542" max="1542" width="3.28515625" style="108" customWidth="1"/>
    <col min="1543" max="1543" width="20" style="108" customWidth="1"/>
    <col min="1544" max="1544" width="8.7109375" style="108" customWidth="1"/>
    <col min="1545" max="1545" width="7.28515625" style="108" customWidth="1"/>
    <col min="1546" max="1546" width="3.28515625" style="108" customWidth="1"/>
    <col min="1547" max="1547" width="19" style="108" customWidth="1"/>
    <col min="1548" max="1548" width="27.7109375" style="108" customWidth="1"/>
    <col min="1549" max="1549" width="6.85546875" style="108" customWidth="1"/>
    <col min="1550" max="1550" width="12" style="108" customWidth="1"/>
    <col min="1551" max="1551" width="9.140625" style="108" customWidth="1"/>
    <col min="1552" max="1552" width="9.85546875" style="108" bestFit="1" customWidth="1"/>
    <col min="1553" max="1792" width="8.85546875" style="108"/>
    <col min="1793" max="1795" width="9.140625" style="108" customWidth="1"/>
    <col min="1796" max="1796" width="22.7109375" style="108" customWidth="1"/>
    <col min="1797" max="1797" width="19.5703125" style="108" customWidth="1"/>
    <col min="1798" max="1798" width="3.28515625" style="108" customWidth="1"/>
    <col min="1799" max="1799" width="20" style="108" customWidth="1"/>
    <col min="1800" max="1800" width="8.7109375" style="108" customWidth="1"/>
    <col min="1801" max="1801" width="7.28515625" style="108" customWidth="1"/>
    <col min="1802" max="1802" width="3.28515625" style="108" customWidth="1"/>
    <col min="1803" max="1803" width="19" style="108" customWidth="1"/>
    <col min="1804" max="1804" width="27.7109375" style="108" customWidth="1"/>
    <col min="1805" max="1805" width="6.85546875" style="108" customWidth="1"/>
    <col min="1806" max="1806" width="12" style="108" customWidth="1"/>
    <col min="1807" max="1807" width="9.140625" style="108" customWidth="1"/>
    <col min="1808" max="1808" width="9.85546875" style="108" bestFit="1" customWidth="1"/>
    <col min="1809" max="2048" width="8.85546875" style="108"/>
    <col min="2049" max="2051" width="9.140625" style="108" customWidth="1"/>
    <col min="2052" max="2052" width="22.7109375" style="108" customWidth="1"/>
    <col min="2053" max="2053" width="19.5703125" style="108" customWidth="1"/>
    <col min="2054" max="2054" width="3.28515625" style="108" customWidth="1"/>
    <col min="2055" max="2055" width="20" style="108" customWidth="1"/>
    <col min="2056" max="2056" width="8.7109375" style="108" customWidth="1"/>
    <col min="2057" max="2057" width="7.28515625" style="108" customWidth="1"/>
    <col min="2058" max="2058" width="3.28515625" style="108" customWidth="1"/>
    <col min="2059" max="2059" width="19" style="108" customWidth="1"/>
    <col min="2060" max="2060" width="27.7109375" style="108" customWidth="1"/>
    <col min="2061" max="2061" width="6.85546875" style="108" customWidth="1"/>
    <col min="2062" max="2062" width="12" style="108" customWidth="1"/>
    <col min="2063" max="2063" width="9.140625" style="108" customWidth="1"/>
    <col min="2064" max="2064" width="9.85546875" style="108" bestFit="1" customWidth="1"/>
    <col min="2065" max="2304" width="8.85546875" style="108"/>
    <col min="2305" max="2307" width="9.140625" style="108" customWidth="1"/>
    <col min="2308" max="2308" width="22.7109375" style="108" customWidth="1"/>
    <col min="2309" max="2309" width="19.5703125" style="108" customWidth="1"/>
    <col min="2310" max="2310" width="3.28515625" style="108" customWidth="1"/>
    <col min="2311" max="2311" width="20" style="108" customWidth="1"/>
    <col min="2312" max="2312" width="8.7109375" style="108" customWidth="1"/>
    <col min="2313" max="2313" width="7.28515625" style="108" customWidth="1"/>
    <col min="2314" max="2314" width="3.28515625" style="108" customWidth="1"/>
    <col min="2315" max="2315" width="19" style="108" customWidth="1"/>
    <col min="2316" max="2316" width="27.7109375" style="108" customWidth="1"/>
    <col min="2317" max="2317" width="6.85546875" style="108" customWidth="1"/>
    <col min="2318" max="2318" width="12" style="108" customWidth="1"/>
    <col min="2319" max="2319" width="9.140625" style="108" customWidth="1"/>
    <col min="2320" max="2320" width="9.85546875" style="108" bestFit="1" customWidth="1"/>
    <col min="2321" max="2560" width="8.85546875" style="108"/>
    <col min="2561" max="2563" width="9.140625" style="108" customWidth="1"/>
    <col min="2564" max="2564" width="22.7109375" style="108" customWidth="1"/>
    <col min="2565" max="2565" width="19.5703125" style="108" customWidth="1"/>
    <col min="2566" max="2566" width="3.28515625" style="108" customWidth="1"/>
    <col min="2567" max="2567" width="20" style="108" customWidth="1"/>
    <col min="2568" max="2568" width="8.7109375" style="108" customWidth="1"/>
    <col min="2569" max="2569" width="7.28515625" style="108" customWidth="1"/>
    <col min="2570" max="2570" width="3.28515625" style="108" customWidth="1"/>
    <col min="2571" max="2571" width="19" style="108" customWidth="1"/>
    <col min="2572" max="2572" width="27.7109375" style="108" customWidth="1"/>
    <col min="2573" max="2573" width="6.85546875" style="108" customWidth="1"/>
    <col min="2574" max="2574" width="12" style="108" customWidth="1"/>
    <col min="2575" max="2575" width="9.140625" style="108" customWidth="1"/>
    <col min="2576" max="2576" width="9.85546875" style="108" bestFit="1" customWidth="1"/>
    <col min="2577" max="2816" width="8.85546875" style="108"/>
    <col min="2817" max="2819" width="9.140625" style="108" customWidth="1"/>
    <col min="2820" max="2820" width="22.7109375" style="108" customWidth="1"/>
    <col min="2821" max="2821" width="19.5703125" style="108" customWidth="1"/>
    <col min="2822" max="2822" width="3.28515625" style="108" customWidth="1"/>
    <col min="2823" max="2823" width="20" style="108" customWidth="1"/>
    <col min="2824" max="2824" width="8.7109375" style="108" customWidth="1"/>
    <col min="2825" max="2825" width="7.28515625" style="108" customWidth="1"/>
    <col min="2826" max="2826" width="3.28515625" style="108" customWidth="1"/>
    <col min="2827" max="2827" width="19" style="108" customWidth="1"/>
    <col min="2828" max="2828" width="27.7109375" style="108" customWidth="1"/>
    <col min="2829" max="2829" width="6.85546875" style="108" customWidth="1"/>
    <col min="2830" max="2830" width="12" style="108" customWidth="1"/>
    <col min="2831" max="2831" width="9.140625" style="108" customWidth="1"/>
    <col min="2832" max="2832" width="9.85546875" style="108" bestFit="1" customWidth="1"/>
    <col min="2833" max="3072" width="8.85546875" style="108"/>
    <col min="3073" max="3075" width="9.140625" style="108" customWidth="1"/>
    <col min="3076" max="3076" width="22.7109375" style="108" customWidth="1"/>
    <col min="3077" max="3077" width="19.5703125" style="108" customWidth="1"/>
    <col min="3078" max="3078" width="3.28515625" style="108" customWidth="1"/>
    <col min="3079" max="3079" width="20" style="108" customWidth="1"/>
    <col min="3080" max="3080" width="8.7109375" style="108" customWidth="1"/>
    <col min="3081" max="3081" width="7.28515625" style="108" customWidth="1"/>
    <col min="3082" max="3082" width="3.28515625" style="108" customWidth="1"/>
    <col min="3083" max="3083" width="19" style="108" customWidth="1"/>
    <col min="3084" max="3084" width="27.7109375" style="108" customWidth="1"/>
    <col min="3085" max="3085" width="6.85546875" style="108" customWidth="1"/>
    <col min="3086" max="3086" width="12" style="108" customWidth="1"/>
    <col min="3087" max="3087" width="9.140625" style="108" customWidth="1"/>
    <col min="3088" max="3088" width="9.85546875" style="108" bestFit="1" customWidth="1"/>
    <col min="3089" max="3328" width="8.85546875" style="108"/>
    <col min="3329" max="3331" width="9.140625" style="108" customWidth="1"/>
    <col min="3332" max="3332" width="22.7109375" style="108" customWidth="1"/>
    <col min="3333" max="3333" width="19.5703125" style="108" customWidth="1"/>
    <col min="3334" max="3334" width="3.28515625" style="108" customWidth="1"/>
    <col min="3335" max="3335" width="20" style="108" customWidth="1"/>
    <col min="3336" max="3336" width="8.7109375" style="108" customWidth="1"/>
    <col min="3337" max="3337" width="7.28515625" style="108" customWidth="1"/>
    <col min="3338" max="3338" width="3.28515625" style="108" customWidth="1"/>
    <col min="3339" max="3339" width="19" style="108" customWidth="1"/>
    <col min="3340" max="3340" width="27.7109375" style="108" customWidth="1"/>
    <col min="3341" max="3341" width="6.85546875" style="108" customWidth="1"/>
    <col min="3342" max="3342" width="12" style="108" customWidth="1"/>
    <col min="3343" max="3343" width="9.140625" style="108" customWidth="1"/>
    <col min="3344" max="3344" width="9.85546875" style="108" bestFit="1" customWidth="1"/>
    <col min="3345" max="3584" width="8.85546875" style="108"/>
    <col min="3585" max="3587" width="9.140625" style="108" customWidth="1"/>
    <col min="3588" max="3588" width="22.7109375" style="108" customWidth="1"/>
    <col min="3589" max="3589" width="19.5703125" style="108" customWidth="1"/>
    <col min="3590" max="3590" width="3.28515625" style="108" customWidth="1"/>
    <col min="3591" max="3591" width="20" style="108" customWidth="1"/>
    <col min="3592" max="3592" width="8.7109375" style="108" customWidth="1"/>
    <col min="3593" max="3593" width="7.28515625" style="108" customWidth="1"/>
    <col min="3594" max="3594" width="3.28515625" style="108" customWidth="1"/>
    <col min="3595" max="3595" width="19" style="108" customWidth="1"/>
    <col min="3596" max="3596" width="27.7109375" style="108" customWidth="1"/>
    <col min="3597" max="3597" width="6.85546875" style="108" customWidth="1"/>
    <col min="3598" max="3598" width="12" style="108" customWidth="1"/>
    <col min="3599" max="3599" width="9.140625" style="108" customWidth="1"/>
    <col min="3600" max="3600" width="9.85546875" style="108" bestFit="1" customWidth="1"/>
    <col min="3601" max="3840" width="8.85546875" style="108"/>
    <col min="3841" max="3843" width="9.140625" style="108" customWidth="1"/>
    <col min="3844" max="3844" width="22.7109375" style="108" customWidth="1"/>
    <col min="3845" max="3845" width="19.5703125" style="108" customWidth="1"/>
    <col min="3846" max="3846" width="3.28515625" style="108" customWidth="1"/>
    <col min="3847" max="3847" width="20" style="108" customWidth="1"/>
    <col min="3848" max="3848" width="8.7109375" style="108" customWidth="1"/>
    <col min="3849" max="3849" width="7.28515625" style="108" customWidth="1"/>
    <col min="3850" max="3850" width="3.28515625" style="108" customWidth="1"/>
    <col min="3851" max="3851" width="19" style="108" customWidth="1"/>
    <col min="3852" max="3852" width="27.7109375" style="108" customWidth="1"/>
    <col min="3853" max="3853" width="6.85546875" style="108" customWidth="1"/>
    <col min="3854" max="3854" width="12" style="108" customWidth="1"/>
    <col min="3855" max="3855" width="9.140625" style="108" customWidth="1"/>
    <col min="3856" max="3856" width="9.85546875" style="108" bestFit="1" customWidth="1"/>
    <col min="3857" max="4096" width="8.85546875" style="108"/>
    <col min="4097" max="4099" width="9.140625" style="108" customWidth="1"/>
    <col min="4100" max="4100" width="22.7109375" style="108" customWidth="1"/>
    <col min="4101" max="4101" width="19.5703125" style="108" customWidth="1"/>
    <col min="4102" max="4102" width="3.28515625" style="108" customWidth="1"/>
    <col min="4103" max="4103" width="20" style="108" customWidth="1"/>
    <col min="4104" max="4104" width="8.7109375" style="108" customWidth="1"/>
    <col min="4105" max="4105" width="7.28515625" style="108" customWidth="1"/>
    <col min="4106" max="4106" width="3.28515625" style="108" customWidth="1"/>
    <col min="4107" max="4107" width="19" style="108" customWidth="1"/>
    <col min="4108" max="4108" width="27.7109375" style="108" customWidth="1"/>
    <col min="4109" max="4109" width="6.85546875" style="108" customWidth="1"/>
    <col min="4110" max="4110" width="12" style="108" customWidth="1"/>
    <col min="4111" max="4111" width="9.140625" style="108" customWidth="1"/>
    <col min="4112" max="4112" width="9.85546875" style="108" bestFit="1" customWidth="1"/>
    <col min="4113" max="4352" width="8.85546875" style="108"/>
    <col min="4353" max="4355" width="9.140625" style="108" customWidth="1"/>
    <col min="4356" max="4356" width="22.7109375" style="108" customWidth="1"/>
    <col min="4357" max="4357" width="19.5703125" style="108" customWidth="1"/>
    <col min="4358" max="4358" width="3.28515625" style="108" customWidth="1"/>
    <col min="4359" max="4359" width="20" style="108" customWidth="1"/>
    <col min="4360" max="4360" width="8.7109375" style="108" customWidth="1"/>
    <col min="4361" max="4361" width="7.28515625" style="108" customWidth="1"/>
    <col min="4362" max="4362" width="3.28515625" style="108" customWidth="1"/>
    <col min="4363" max="4363" width="19" style="108" customWidth="1"/>
    <col min="4364" max="4364" width="27.7109375" style="108" customWidth="1"/>
    <col min="4365" max="4365" width="6.85546875" style="108" customWidth="1"/>
    <col min="4366" max="4366" width="12" style="108" customWidth="1"/>
    <col min="4367" max="4367" width="9.140625" style="108" customWidth="1"/>
    <col min="4368" max="4368" width="9.85546875" style="108" bestFit="1" customWidth="1"/>
    <col min="4369" max="4608" width="8.85546875" style="108"/>
    <col min="4609" max="4611" width="9.140625" style="108" customWidth="1"/>
    <col min="4612" max="4612" width="22.7109375" style="108" customWidth="1"/>
    <col min="4613" max="4613" width="19.5703125" style="108" customWidth="1"/>
    <col min="4614" max="4614" width="3.28515625" style="108" customWidth="1"/>
    <col min="4615" max="4615" width="20" style="108" customWidth="1"/>
    <col min="4616" max="4616" width="8.7109375" style="108" customWidth="1"/>
    <col min="4617" max="4617" width="7.28515625" style="108" customWidth="1"/>
    <col min="4618" max="4618" width="3.28515625" style="108" customWidth="1"/>
    <col min="4619" max="4619" width="19" style="108" customWidth="1"/>
    <col min="4620" max="4620" width="27.7109375" style="108" customWidth="1"/>
    <col min="4621" max="4621" width="6.85546875" style="108" customWidth="1"/>
    <col min="4622" max="4622" width="12" style="108" customWidth="1"/>
    <col min="4623" max="4623" width="9.140625" style="108" customWidth="1"/>
    <col min="4624" max="4624" width="9.85546875" style="108" bestFit="1" customWidth="1"/>
    <col min="4625" max="4864" width="8.85546875" style="108"/>
    <col min="4865" max="4867" width="9.140625" style="108" customWidth="1"/>
    <col min="4868" max="4868" width="22.7109375" style="108" customWidth="1"/>
    <col min="4869" max="4869" width="19.5703125" style="108" customWidth="1"/>
    <col min="4870" max="4870" width="3.28515625" style="108" customWidth="1"/>
    <col min="4871" max="4871" width="20" style="108" customWidth="1"/>
    <col min="4872" max="4872" width="8.7109375" style="108" customWidth="1"/>
    <col min="4873" max="4873" width="7.28515625" style="108" customWidth="1"/>
    <col min="4874" max="4874" width="3.28515625" style="108" customWidth="1"/>
    <col min="4875" max="4875" width="19" style="108" customWidth="1"/>
    <col min="4876" max="4876" width="27.7109375" style="108" customWidth="1"/>
    <col min="4877" max="4877" width="6.85546875" style="108" customWidth="1"/>
    <col min="4878" max="4878" width="12" style="108" customWidth="1"/>
    <col min="4879" max="4879" width="9.140625" style="108" customWidth="1"/>
    <col min="4880" max="4880" width="9.85546875" style="108" bestFit="1" customWidth="1"/>
    <col min="4881" max="5120" width="8.85546875" style="108"/>
    <col min="5121" max="5123" width="9.140625" style="108" customWidth="1"/>
    <col min="5124" max="5124" width="22.7109375" style="108" customWidth="1"/>
    <col min="5125" max="5125" width="19.5703125" style="108" customWidth="1"/>
    <col min="5126" max="5126" width="3.28515625" style="108" customWidth="1"/>
    <col min="5127" max="5127" width="20" style="108" customWidth="1"/>
    <col min="5128" max="5128" width="8.7109375" style="108" customWidth="1"/>
    <col min="5129" max="5129" width="7.28515625" style="108" customWidth="1"/>
    <col min="5130" max="5130" width="3.28515625" style="108" customWidth="1"/>
    <col min="5131" max="5131" width="19" style="108" customWidth="1"/>
    <col min="5132" max="5132" width="27.7109375" style="108" customWidth="1"/>
    <col min="5133" max="5133" width="6.85546875" style="108" customWidth="1"/>
    <col min="5134" max="5134" width="12" style="108" customWidth="1"/>
    <col min="5135" max="5135" width="9.140625" style="108" customWidth="1"/>
    <col min="5136" max="5136" width="9.85546875" style="108" bestFit="1" customWidth="1"/>
    <col min="5137" max="5376" width="8.85546875" style="108"/>
    <col min="5377" max="5379" width="9.140625" style="108" customWidth="1"/>
    <col min="5380" max="5380" width="22.7109375" style="108" customWidth="1"/>
    <col min="5381" max="5381" width="19.5703125" style="108" customWidth="1"/>
    <col min="5382" max="5382" width="3.28515625" style="108" customWidth="1"/>
    <col min="5383" max="5383" width="20" style="108" customWidth="1"/>
    <col min="5384" max="5384" width="8.7109375" style="108" customWidth="1"/>
    <col min="5385" max="5385" width="7.28515625" style="108" customWidth="1"/>
    <col min="5386" max="5386" width="3.28515625" style="108" customWidth="1"/>
    <col min="5387" max="5387" width="19" style="108" customWidth="1"/>
    <col min="5388" max="5388" width="27.7109375" style="108" customWidth="1"/>
    <col min="5389" max="5389" width="6.85546875" style="108" customWidth="1"/>
    <col min="5390" max="5390" width="12" style="108" customWidth="1"/>
    <col min="5391" max="5391" width="9.140625" style="108" customWidth="1"/>
    <col min="5392" max="5392" width="9.85546875" style="108" bestFit="1" customWidth="1"/>
    <col min="5393" max="5632" width="8.85546875" style="108"/>
    <col min="5633" max="5635" width="9.140625" style="108" customWidth="1"/>
    <col min="5636" max="5636" width="22.7109375" style="108" customWidth="1"/>
    <col min="5637" max="5637" width="19.5703125" style="108" customWidth="1"/>
    <col min="5638" max="5638" width="3.28515625" style="108" customWidth="1"/>
    <col min="5639" max="5639" width="20" style="108" customWidth="1"/>
    <col min="5640" max="5640" width="8.7109375" style="108" customWidth="1"/>
    <col min="5641" max="5641" width="7.28515625" style="108" customWidth="1"/>
    <col min="5642" max="5642" width="3.28515625" style="108" customWidth="1"/>
    <col min="5643" max="5643" width="19" style="108" customWidth="1"/>
    <col min="5644" max="5644" width="27.7109375" style="108" customWidth="1"/>
    <col min="5645" max="5645" width="6.85546875" style="108" customWidth="1"/>
    <col min="5646" max="5646" width="12" style="108" customWidth="1"/>
    <col min="5647" max="5647" width="9.140625" style="108" customWidth="1"/>
    <col min="5648" max="5648" width="9.85546875" style="108" bestFit="1" customWidth="1"/>
    <col min="5649" max="5888" width="8.85546875" style="108"/>
    <col min="5889" max="5891" width="9.140625" style="108" customWidth="1"/>
    <col min="5892" max="5892" width="22.7109375" style="108" customWidth="1"/>
    <col min="5893" max="5893" width="19.5703125" style="108" customWidth="1"/>
    <col min="5894" max="5894" width="3.28515625" style="108" customWidth="1"/>
    <col min="5895" max="5895" width="20" style="108" customWidth="1"/>
    <col min="5896" max="5896" width="8.7109375" style="108" customWidth="1"/>
    <col min="5897" max="5897" width="7.28515625" style="108" customWidth="1"/>
    <col min="5898" max="5898" width="3.28515625" style="108" customWidth="1"/>
    <col min="5899" max="5899" width="19" style="108" customWidth="1"/>
    <col min="5900" max="5900" width="27.7109375" style="108" customWidth="1"/>
    <col min="5901" max="5901" width="6.85546875" style="108" customWidth="1"/>
    <col min="5902" max="5902" width="12" style="108" customWidth="1"/>
    <col min="5903" max="5903" width="9.140625" style="108" customWidth="1"/>
    <col min="5904" max="5904" width="9.85546875" style="108" bestFit="1" customWidth="1"/>
    <col min="5905" max="6144" width="8.85546875" style="108"/>
    <col min="6145" max="6147" width="9.140625" style="108" customWidth="1"/>
    <col min="6148" max="6148" width="22.7109375" style="108" customWidth="1"/>
    <col min="6149" max="6149" width="19.5703125" style="108" customWidth="1"/>
    <col min="6150" max="6150" width="3.28515625" style="108" customWidth="1"/>
    <col min="6151" max="6151" width="20" style="108" customWidth="1"/>
    <col min="6152" max="6152" width="8.7109375" style="108" customWidth="1"/>
    <col min="6153" max="6153" width="7.28515625" style="108" customWidth="1"/>
    <col min="6154" max="6154" width="3.28515625" style="108" customWidth="1"/>
    <col min="6155" max="6155" width="19" style="108" customWidth="1"/>
    <col min="6156" max="6156" width="27.7109375" style="108" customWidth="1"/>
    <col min="6157" max="6157" width="6.85546875" style="108" customWidth="1"/>
    <col min="6158" max="6158" width="12" style="108" customWidth="1"/>
    <col min="6159" max="6159" width="9.140625" style="108" customWidth="1"/>
    <col min="6160" max="6160" width="9.85546875" style="108" bestFit="1" customWidth="1"/>
    <col min="6161" max="6400" width="8.85546875" style="108"/>
    <col min="6401" max="6403" width="9.140625" style="108" customWidth="1"/>
    <col min="6404" max="6404" width="22.7109375" style="108" customWidth="1"/>
    <col min="6405" max="6405" width="19.5703125" style="108" customWidth="1"/>
    <col min="6406" max="6406" width="3.28515625" style="108" customWidth="1"/>
    <col min="6407" max="6407" width="20" style="108" customWidth="1"/>
    <col min="6408" max="6408" width="8.7109375" style="108" customWidth="1"/>
    <col min="6409" max="6409" width="7.28515625" style="108" customWidth="1"/>
    <col min="6410" max="6410" width="3.28515625" style="108" customWidth="1"/>
    <col min="6411" max="6411" width="19" style="108" customWidth="1"/>
    <col min="6412" max="6412" width="27.7109375" style="108" customWidth="1"/>
    <col min="6413" max="6413" width="6.85546875" style="108" customWidth="1"/>
    <col min="6414" max="6414" width="12" style="108" customWidth="1"/>
    <col min="6415" max="6415" width="9.140625" style="108" customWidth="1"/>
    <col min="6416" max="6416" width="9.85546875" style="108" bestFit="1" customWidth="1"/>
    <col min="6417" max="6656" width="8.85546875" style="108"/>
    <col min="6657" max="6659" width="9.140625" style="108" customWidth="1"/>
    <col min="6660" max="6660" width="22.7109375" style="108" customWidth="1"/>
    <col min="6661" max="6661" width="19.5703125" style="108" customWidth="1"/>
    <col min="6662" max="6662" width="3.28515625" style="108" customWidth="1"/>
    <col min="6663" max="6663" width="20" style="108" customWidth="1"/>
    <col min="6664" max="6664" width="8.7109375" style="108" customWidth="1"/>
    <col min="6665" max="6665" width="7.28515625" style="108" customWidth="1"/>
    <col min="6666" max="6666" width="3.28515625" style="108" customWidth="1"/>
    <col min="6667" max="6667" width="19" style="108" customWidth="1"/>
    <col min="6668" max="6668" width="27.7109375" style="108" customWidth="1"/>
    <col min="6669" max="6669" width="6.85546875" style="108" customWidth="1"/>
    <col min="6670" max="6670" width="12" style="108" customWidth="1"/>
    <col min="6671" max="6671" width="9.140625" style="108" customWidth="1"/>
    <col min="6672" max="6672" width="9.85546875" style="108" bestFit="1" customWidth="1"/>
    <col min="6673" max="6912" width="8.85546875" style="108"/>
    <col min="6913" max="6915" width="9.140625" style="108" customWidth="1"/>
    <col min="6916" max="6916" width="22.7109375" style="108" customWidth="1"/>
    <col min="6917" max="6917" width="19.5703125" style="108" customWidth="1"/>
    <col min="6918" max="6918" width="3.28515625" style="108" customWidth="1"/>
    <col min="6919" max="6919" width="20" style="108" customWidth="1"/>
    <col min="6920" max="6920" width="8.7109375" style="108" customWidth="1"/>
    <col min="6921" max="6921" width="7.28515625" style="108" customWidth="1"/>
    <col min="6922" max="6922" width="3.28515625" style="108" customWidth="1"/>
    <col min="6923" max="6923" width="19" style="108" customWidth="1"/>
    <col min="6924" max="6924" width="27.7109375" style="108" customWidth="1"/>
    <col min="6925" max="6925" width="6.85546875" style="108" customWidth="1"/>
    <col min="6926" max="6926" width="12" style="108" customWidth="1"/>
    <col min="6927" max="6927" width="9.140625" style="108" customWidth="1"/>
    <col min="6928" max="6928" width="9.85546875" style="108" bestFit="1" customWidth="1"/>
    <col min="6929" max="7168" width="8.85546875" style="108"/>
    <col min="7169" max="7171" width="9.140625" style="108" customWidth="1"/>
    <col min="7172" max="7172" width="22.7109375" style="108" customWidth="1"/>
    <col min="7173" max="7173" width="19.5703125" style="108" customWidth="1"/>
    <col min="7174" max="7174" width="3.28515625" style="108" customWidth="1"/>
    <col min="7175" max="7175" width="20" style="108" customWidth="1"/>
    <col min="7176" max="7176" width="8.7109375" style="108" customWidth="1"/>
    <col min="7177" max="7177" width="7.28515625" style="108" customWidth="1"/>
    <col min="7178" max="7178" width="3.28515625" style="108" customWidth="1"/>
    <col min="7179" max="7179" width="19" style="108" customWidth="1"/>
    <col min="7180" max="7180" width="27.7109375" style="108" customWidth="1"/>
    <col min="7181" max="7181" width="6.85546875" style="108" customWidth="1"/>
    <col min="7182" max="7182" width="12" style="108" customWidth="1"/>
    <col min="7183" max="7183" width="9.140625" style="108" customWidth="1"/>
    <col min="7184" max="7184" width="9.85546875" style="108" bestFit="1" customWidth="1"/>
    <col min="7185" max="7424" width="8.85546875" style="108"/>
    <col min="7425" max="7427" width="9.140625" style="108" customWidth="1"/>
    <col min="7428" max="7428" width="22.7109375" style="108" customWidth="1"/>
    <col min="7429" max="7429" width="19.5703125" style="108" customWidth="1"/>
    <col min="7430" max="7430" width="3.28515625" style="108" customWidth="1"/>
    <col min="7431" max="7431" width="20" style="108" customWidth="1"/>
    <col min="7432" max="7432" width="8.7109375" style="108" customWidth="1"/>
    <col min="7433" max="7433" width="7.28515625" style="108" customWidth="1"/>
    <col min="7434" max="7434" width="3.28515625" style="108" customWidth="1"/>
    <col min="7435" max="7435" width="19" style="108" customWidth="1"/>
    <col min="7436" max="7436" width="27.7109375" style="108" customWidth="1"/>
    <col min="7437" max="7437" width="6.85546875" style="108" customWidth="1"/>
    <col min="7438" max="7438" width="12" style="108" customWidth="1"/>
    <col min="7439" max="7439" width="9.140625" style="108" customWidth="1"/>
    <col min="7440" max="7440" width="9.85546875" style="108" bestFit="1" customWidth="1"/>
    <col min="7441" max="7680" width="8.85546875" style="108"/>
    <col min="7681" max="7683" width="9.140625" style="108" customWidth="1"/>
    <col min="7684" max="7684" width="22.7109375" style="108" customWidth="1"/>
    <col min="7685" max="7685" width="19.5703125" style="108" customWidth="1"/>
    <col min="7686" max="7686" width="3.28515625" style="108" customWidth="1"/>
    <col min="7687" max="7687" width="20" style="108" customWidth="1"/>
    <col min="7688" max="7688" width="8.7109375" style="108" customWidth="1"/>
    <col min="7689" max="7689" width="7.28515625" style="108" customWidth="1"/>
    <col min="7690" max="7690" width="3.28515625" style="108" customWidth="1"/>
    <col min="7691" max="7691" width="19" style="108" customWidth="1"/>
    <col min="7692" max="7692" width="27.7109375" style="108" customWidth="1"/>
    <col min="7693" max="7693" width="6.85546875" style="108" customWidth="1"/>
    <col min="7694" max="7694" width="12" style="108" customWidth="1"/>
    <col min="7695" max="7695" width="9.140625" style="108" customWidth="1"/>
    <col min="7696" max="7696" width="9.85546875" style="108" bestFit="1" customWidth="1"/>
    <col min="7697" max="7936" width="8.85546875" style="108"/>
    <col min="7937" max="7939" width="9.140625" style="108" customWidth="1"/>
    <col min="7940" max="7940" width="22.7109375" style="108" customWidth="1"/>
    <col min="7941" max="7941" width="19.5703125" style="108" customWidth="1"/>
    <col min="7942" max="7942" width="3.28515625" style="108" customWidth="1"/>
    <col min="7943" max="7943" width="20" style="108" customWidth="1"/>
    <col min="7944" max="7944" width="8.7109375" style="108" customWidth="1"/>
    <col min="7945" max="7945" width="7.28515625" style="108" customWidth="1"/>
    <col min="7946" max="7946" width="3.28515625" style="108" customWidth="1"/>
    <col min="7947" max="7947" width="19" style="108" customWidth="1"/>
    <col min="7948" max="7948" width="27.7109375" style="108" customWidth="1"/>
    <col min="7949" max="7949" width="6.85546875" style="108" customWidth="1"/>
    <col min="7950" max="7950" width="12" style="108" customWidth="1"/>
    <col min="7951" max="7951" width="9.140625" style="108" customWidth="1"/>
    <col min="7952" max="7952" width="9.85546875" style="108" bestFit="1" customWidth="1"/>
    <col min="7953" max="8192" width="8.85546875" style="108"/>
    <col min="8193" max="8195" width="9.140625" style="108" customWidth="1"/>
    <col min="8196" max="8196" width="22.7109375" style="108" customWidth="1"/>
    <col min="8197" max="8197" width="19.5703125" style="108" customWidth="1"/>
    <col min="8198" max="8198" width="3.28515625" style="108" customWidth="1"/>
    <col min="8199" max="8199" width="20" style="108" customWidth="1"/>
    <col min="8200" max="8200" width="8.7109375" style="108" customWidth="1"/>
    <col min="8201" max="8201" width="7.28515625" style="108" customWidth="1"/>
    <col min="8202" max="8202" width="3.28515625" style="108" customWidth="1"/>
    <col min="8203" max="8203" width="19" style="108" customWidth="1"/>
    <col min="8204" max="8204" width="27.7109375" style="108" customWidth="1"/>
    <col min="8205" max="8205" width="6.85546875" style="108" customWidth="1"/>
    <col min="8206" max="8206" width="12" style="108" customWidth="1"/>
    <col min="8207" max="8207" width="9.140625" style="108" customWidth="1"/>
    <col min="8208" max="8208" width="9.85546875" style="108" bestFit="1" customWidth="1"/>
    <col min="8209" max="8448" width="8.85546875" style="108"/>
    <col min="8449" max="8451" width="9.140625" style="108" customWidth="1"/>
    <col min="8452" max="8452" width="22.7109375" style="108" customWidth="1"/>
    <col min="8453" max="8453" width="19.5703125" style="108" customWidth="1"/>
    <col min="8454" max="8454" width="3.28515625" style="108" customWidth="1"/>
    <col min="8455" max="8455" width="20" style="108" customWidth="1"/>
    <col min="8456" max="8456" width="8.7109375" style="108" customWidth="1"/>
    <col min="8457" max="8457" width="7.28515625" style="108" customWidth="1"/>
    <col min="8458" max="8458" width="3.28515625" style="108" customWidth="1"/>
    <col min="8459" max="8459" width="19" style="108" customWidth="1"/>
    <col min="8460" max="8460" width="27.7109375" style="108" customWidth="1"/>
    <col min="8461" max="8461" width="6.85546875" style="108" customWidth="1"/>
    <col min="8462" max="8462" width="12" style="108" customWidth="1"/>
    <col min="8463" max="8463" width="9.140625" style="108" customWidth="1"/>
    <col min="8464" max="8464" width="9.85546875" style="108" bestFit="1" customWidth="1"/>
    <col min="8465" max="8704" width="8.85546875" style="108"/>
    <col min="8705" max="8707" width="9.140625" style="108" customWidth="1"/>
    <col min="8708" max="8708" width="22.7109375" style="108" customWidth="1"/>
    <col min="8709" max="8709" width="19.5703125" style="108" customWidth="1"/>
    <col min="8710" max="8710" width="3.28515625" style="108" customWidth="1"/>
    <col min="8711" max="8711" width="20" style="108" customWidth="1"/>
    <col min="8712" max="8712" width="8.7109375" style="108" customWidth="1"/>
    <col min="8713" max="8713" width="7.28515625" style="108" customWidth="1"/>
    <col min="8714" max="8714" width="3.28515625" style="108" customWidth="1"/>
    <col min="8715" max="8715" width="19" style="108" customWidth="1"/>
    <col min="8716" max="8716" width="27.7109375" style="108" customWidth="1"/>
    <col min="8717" max="8717" width="6.85546875" style="108" customWidth="1"/>
    <col min="8718" max="8718" width="12" style="108" customWidth="1"/>
    <col min="8719" max="8719" width="9.140625" style="108" customWidth="1"/>
    <col min="8720" max="8720" width="9.85546875" style="108" bestFit="1" customWidth="1"/>
    <col min="8721" max="8960" width="8.85546875" style="108"/>
    <col min="8961" max="8963" width="9.140625" style="108" customWidth="1"/>
    <col min="8964" max="8964" width="22.7109375" style="108" customWidth="1"/>
    <col min="8965" max="8965" width="19.5703125" style="108" customWidth="1"/>
    <col min="8966" max="8966" width="3.28515625" style="108" customWidth="1"/>
    <col min="8967" max="8967" width="20" style="108" customWidth="1"/>
    <col min="8968" max="8968" width="8.7109375" style="108" customWidth="1"/>
    <col min="8969" max="8969" width="7.28515625" style="108" customWidth="1"/>
    <col min="8970" max="8970" width="3.28515625" style="108" customWidth="1"/>
    <col min="8971" max="8971" width="19" style="108" customWidth="1"/>
    <col min="8972" max="8972" width="27.7109375" style="108" customWidth="1"/>
    <col min="8973" max="8973" width="6.85546875" style="108" customWidth="1"/>
    <col min="8974" max="8974" width="12" style="108" customWidth="1"/>
    <col min="8975" max="8975" width="9.140625" style="108" customWidth="1"/>
    <col min="8976" max="8976" width="9.85546875" style="108" bestFit="1" customWidth="1"/>
    <col min="8977" max="9216" width="8.85546875" style="108"/>
    <col min="9217" max="9219" width="9.140625" style="108" customWidth="1"/>
    <col min="9220" max="9220" width="22.7109375" style="108" customWidth="1"/>
    <col min="9221" max="9221" width="19.5703125" style="108" customWidth="1"/>
    <col min="9222" max="9222" width="3.28515625" style="108" customWidth="1"/>
    <col min="9223" max="9223" width="20" style="108" customWidth="1"/>
    <col min="9224" max="9224" width="8.7109375" style="108" customWidth="1"/>
    <col min="9225" max="9225" width="7.28515625" style="108" customWidth="1"/>
    <col min="9226" max="9226" width="3.28515625" style="108" customWidth="1"/>
    <col min="9227" max="9227" width="19" style="108" customWidth="1"/>
    <col min="9228" max="9228" width="27.7109375" style="108" customWidth="1"/>
    <col min="9229" max="9229" width="6.85546875" style="108" customWidth="1"/>
    <col min="9230" max="9230" width="12" style="108" customWidth="1"/>
    <col min="9231" max="9231" width="9.140625" style="108" customWidth="1"/>
    <col min="9232" max="9232" width="9.85546875" style="108" bestFit="1" customWidth="1"/>
    <col min="9233" max="9472" width="8.85546875" style="108"/>
    <col min="9473" max="9475" width="9.140625" style="108" customWidth="1"/>
    <col min="9476" max="9476" width="22.7109375" style="108" customWidth="1"/>
    <col min="9477" max="9477" width="19.5703125" style="108" customWidth="1"/>
    <col min="9478" max="9478" width="3.28515625" style="108" customWidth="1"/>
    <col min="9479" max="9479" width="20" style="108" customWidth="1"/>
    <col min="9480" max="9480" width="8.7109375" style="108" customWidth="1"/>
    <col min="9481" max="9481" width="7.28515625" style="108" customWidth="1"/>
    <col min="9482" max="9482" width="3.28515625" style="108" customWidth="1"/>
    <col min="9483" max="9483" width="19" style="108" customWidth="1"/>
    <col min="9484" max="9484" width="27.7109375" style="108" customWidth="1"/>
    <col min="9485" max="9485" width="6.85546875" style="108" customWidth="1"/>
    <col min="9486" max="9486" width="12" style="108" customWidth="1"/>
    <col min="9487" max="9487" width="9.140625" style="108" customWidth="1"/>
    <col min="9488" max="9488" width="9.85546875" style="108" bestFit="1" customWidth="1"/>
    <col min="9489" max="9728" width="8.85546875" style="108"/>
    <col min="9729" max="9731" width="9.140625" style="108" customWidth="1"/>
    <col min="9732" max="9732" width="22.7109375" style="108" customWidth="1"/>
    <col min="9733" max="9733" width="19.5703125" style="108" customWidth="1"/>
    <col min="9734" max="9734" width="3.28515625" style="108" customWidth="1"/>
    <col min="9735" max="9735" width="20" style="108" customWidth="1"/>
    <col min="9736" max="9736" width="8.7109375" style="108" customWidth="1"/>
    <col min="9737" max="9737" width="7.28515625" style="108" customWidth="1"/>
    <col min="9738" max="9738" width="3.28515625" style="108" customWidth="1"/>
    <col min="9739" max="9739" width="19" style="108" customWidth="1"/>
    <col min="9740" max="9740" width="27.7109375" style="108" customWidth="1"/>
    <col min="9741" max="9741" width="6.85546875" style="108" customWidth="1"/>
    <col min="9742" max="9742" width="12" style="108" customWidth="1"/>
    <col min="9743" max="9743" width="9.140625" style="108" customWidth="1"/>
    <col min="9744" max="9744" width="9.85546875" style="108" bestFit="1" customWidth="1"/>
    <col min="9745" max="9984" width="8.85546875" style="108"/>
    <col min="9985" max="9987" width="9.140625" style="108" customWidth="1"/>
    <col min="9988" max="9988" width="22.7109375" style="108" customWidth="1"/>
    <col min="9989" max="9989" width="19.5703125" style="108" customWidth="1"/>
    <col min="9990" max="9990" width="3.28515625" style="108" customWidth="1"/>
    <col min="9991" max="9991" width="20" style="108" customWidth="1"/>
    <col min="9992" max="9992" width="8.7109375" style="108" customWidth="1"/>
    <col min="9993" max="9993" width="7.28515625" style="108" customWidth="1"/>
    <col min="9994" max="9994" width="3.28515625" style="108" customWidth="1"/>
    <col min="9995" max="9995" width="19" style="108" customWidth="1"/>
    <col min="9996" max="9996" width="27.7109375" style="108" customWidth="1"/>
    <col min="9997" max="9997" width="6.85546875" style="108" customWidth="1"/>
    <col min="9998" max="9998" width="12" style="108" customWidth="1"/>
    <col min="9999" max="9999" width="9.140625" style="108" customWidth="1"/>
    <col min="10000" max="10000" width="9.85546875" style="108" bestFit="1" customWidth="1"/>
    <col min="10001" max="10240" width="8.85546875" style="108"/>
    <col min="10241" max="10243" width="9.140625" style="108" customWidth="1"/>
    <col min="10244" max="10244" width="22.7109375" style="108" customWidth="1"/>
    <col min="10245" max="10245" width="19.5703125" style="108" customWidth="1"/>
    <col min="10246" max="10246" width="3.28515625" style="108" customWidth="1"/>
    <col min="10247" max="10247" width="20" style="108" customWidth="1"/>
    <col min="10248" max="10248" width="8.7109375" style="108" customWidth="1"/>
    <col min="10249" max="10249" width="7.28515625" style="108" customWidth="1"/>
    <col min="10250" max="10250" width="3.28515625" style="108" customWidth="1"/>
    <col min="10251" max="10251" width="19" style="108" customWidth="1"/>
    <col min="10252" max="10252" width="27.7109375" style="108" customWidth="1"/>
    <col min="10253" max="10253" width="6.85546875" style="108" customWidth="1"/>
    <col min="10254" max="10254" width="12" style="108" customWidth="1"/>
    <col min="10255" max="10255" width="9.140625" style="108" customWidth="1"/>
    <col min="10256" max="10256" width="9.85546875" style="108" bestFit="1" customWidth="1"/>
    <col min="10257" max="10496" width="8.85546875" style="108"/>
    <col min="10497" max="10499" width="9.140625" style="108" customWidth="1"/>
    <col min="10500" max="10500" width="22.7109375" style="108" customWidth="1"/>
    <col min="10501" max="10501" width="19.5703125" style="108" customWidth="1"/>
    <col min="10502" max="10502" width="3.28515625" style="108" customWidth="1"/>
    <col min="10503" max="10503" width="20" style="108" customWidth="1"/>
    <col min="10504" max="10504" width="8.7109375" style="108" customWidth="1"/>
    <col min="10505" max="10505" width="7.28515625" style="108" customWidth="1"/>
    <col min="10506" max="10506" width="3.28515625" style="108" customWidth="1"/>
    <col min="10507" max="10507" width="19" style="108" customWidth="1"/>
    <col min="10508" max="10508" width="27.7109375" style="108" customWidth="1"/>
    <col min="10509" max="10509" width="6.85546875" style="108" customWidth="1"/>
    <col min="10510" max="10510" width="12" style="108" customWidth="1"/>
    <col min="10511" max="10511" width="9.140625" style="108" customWidth="1"/>
    <col min="10512" max="10512" width="9.85546875" style="108" bestFit="1" customWidth="1"/>
    <col min="10513" max="10752" width="8.85546875" style="108"/>
    <col min="10753" max="10755" width="9.140625" style="108" customWidth="1"/>
    <col min="10756" max="10756" width="22.7109375" style="108" customWidth="1"/>
    <col min="10757" max="10757" width="19.5703125" style="108" customWidth="1"/>
    <col min="10758" max="10758" width="3.28515625" style="108" customWidth="1"/>
    <col min="10759" max="10759" width="20" style="108" customWidth="1"/>
    <col min="10760" max="10760" width="8.7109375" style="108" customWidth="1"/>
    <col min="10761" max="10761" width="7.28515625" style="108" customWidth="1"/>
    <col min="10762" max="10762" width="3.28515625" style="108" customWidth="1"/>
    <col min="10763" max="10763" width="19" style="108" customWidth="1"/>
    <col min="10764" max="10764" width="27.7109375" style="108" customWidth="1"/>
    <col min="10765" max="10765" width="6.85546875" style="108" customWidth="1"/>
    <col min="10766" max="10766" width="12" style="108" customWidth="1"/>
    <col min="10767" max="10767" width="9.140625" style="108" customWidth="1"/>
    <col min="10768" max="10768" width="9.85546875" style="108" bestFit="1" customWidth="1"/>
    <col min="10769" max="11008" width="8.85546875" style="108"/>
    <col min="11009" max="11011" width="9.140625" style="108" customWidth="1"/>
    <col min="11012" max="11012" width="22.7109375" style="108" customWidth="1"/>
    <col min="11013" max="11013" width="19.5703125" style="108" customWidth="1"/>
    <col min="11014" max="11014" width="3.28515625" style="108" customWidth="1"/>
    <col min="11015" max="11015" width="20" style="108" customWidth="1"/>
    <col min="11016" max="11016" width="8.7109375" style="108" customWidth="1"/>
    <col min="11017" max="11017" width="7.28515625" style="108" customWidth="1"/>
    <col min="11018" max="11018" width="3.28515625" style="108" customWidth="1"/>
    <col min="11019" max="11019" width="19" style="108" customWidth="1"/>
    <col min="11020" max="11020" width="27.7109375" style="108" customWidth="1"/>
    <col min="11021" max="11021" width="6.85546875" style="108" customWidth="1"/>
    <col min="11022" max="11022" width="12" style="108" customWidth="1"/>
    <col min="11023" max="11023" width="9.140625" style="108" customWidth="1"/>
    <col min="11024" max="11024" width="9.85546875" style="108" bestFit="1" customWidth="1"/>
    <col min="11025" max="11264" width="8.85546875" style="108"/>
    <col min="11265" max="11267" width="9.140625" style="108" customWidth="1"/>
    <col min="11268" max="11268" width="22.7109375" style="108" customWidth="1"/>
    <col min="11269" max="11269" width="19.5703125" style="108" customWidth="1"/>
    <col min="11270" max="11270" width="3.28515625" style="108" customWidth="1"/>
    <col min="11271" max="11271" width="20" style="108" customWidth="1"/>
    <col min="11272" max="11272" width="8.7109375" style="108" customWidth="1"/>
    <col min="11273" max="11273" width="7.28515625" style="108" customWidth="1"/>
    <col min="11274" max="11274" width="3.28515625" style="108" customWidth="1"/>
    <col min="11275" max="11275" width="19" style="108" customWidth="1"/>
    <col min="11276" max="11276" width="27.7109375" style="108" customWidth="1"/>
    <col min="11277" max="11277" width="6.85546875" style="108" customWidth="1"/>
    <col min="11278" max="11278" width="12" style="108" customWidth="1"/>
    <col min="11279" max="11279" width="9.140625" style="108" customWidth="1"/>
    <col min="11280" max="11280" width="9.85546875" style="108" bestFit="1" customWidth="1"/>
    <col min="11281" max="11520" width="8.85546875" style="108"/>
    <col min="11521" max="11523" width="9.140625" style="108" customWidth="1"/>
    <col min="11524" max="11524" width="22.7109375" style="108" customWidth="1"/>
    <col min="11525" max="11525" width="19.5703125" style="108" customWidth="1"/>
    <col min="11526" max="11526" width="3.28515625" style="108" customWidth="1"/>
    <col min="11527" max="11527" width="20" style="108" customWidth="1"/>
    <col min="11528" max="11528" width="8.7109375" style="108" customWidth="1"/>
    <col min="11529" max="11529" width="7.28515625" style="108" customWidth="1"/>
    <col min="11530" max="11530" width="3.28515625" style="108" customWidth="1"/>
    <col min="11531" max="11531" width="19" style="108" customWidth="1"/>
    <col min="11532" max="11532" width="27.7109375" style="108" customWidth="1"/>
    <col min="11533" max="11533" width="6.85546875" style="108" customWidth="1"/>
    <col min="11534" max="11534" width="12" style="108" customWidth="1"/>
    <col min="11535" max="11535" width="9.140625" style="108" customWidth="1"/>
    <col min="11536" max="11536" width="9.85546875" style="108" bestFit="1" customWidth="1"/>
    <col min="11537" max="11776" width="8.85546875" style="108"/>
    <col min="11777" max="11779" width="9.140625" style="108" customWidth="1"/>
    <col min="11780" max="11780" width="22.7109375" style="108" customWidth="1"/>
    <col min="11781" max="11781" width="19.5703125" style="108" customWidth="1"/>
    <col min="11782" max="11782" width="3.28515625" style="108" customWidth="1"/>
    <col min="11783" max="11783" width="20" style="108" customWidth="1"/>
    <col min="11784" max="11784" width="8.7109375" style="108" customWidth="1"/>
    <col min="11785" max="11785" width="7.28515625" style="108" customWidth="1"/>
    <col min="11786" max="11786" width="3.28515625" style="108" customWidth="1"/>
    <col min="11787" max="11787" width="19" style="108" customWidth="1"/>
    <col min="11788" max="11788" width="27.7109375" style="108" customWidth="1"/>
    <col min="11789" max="11789" width="6.85546875" style="108" customWidth="1"/>
    <col min="11790" max="11790" width="12" style="108" customWidth="1"/>
    <col min="11791" max="11791" width="9.140625" style="108" customWidth="1"/>
    <col min="11792" max="11792" width="9.85546875" style="108" bestFit="1" customWidth="1"/>
    <col min="11793" max="12032" width="8.85546875" style="108"/>
    <col min="12033" max="12035" width="9.140625" style="108" customWidth="1"/>
    <col min="12036" max="12036" width="22.7109375" style="108" customWidth="1"/>
    <col min="12037" max="12037" width="19.5703125" style="108" customWidth="1"/>
    <col min="12038" max="12038" width="3.28515625" style="108" customWidth="1"/>
    <col min="12039" max="12039" width="20" style="108" customWidth="1"/>
    <col min="12040" max="12040" width="8.7109375" style="108" customWidth="1"/>
    <col min="12041" max="12041" width="7.28515625" style="108" customWidth="1"/>
    <col min="12042" max="12042" width="3.28515625" style="108" customWidth="1"/>
    <col min="12043" max="12043" width="19" style="108" customWidth="1"/>
    <col min="12044" max="12044" width="27.7109375" style="108" customWidth="1"/>
    <col min="12045" max="12045" width="6.85546875" style="108" customWidth="1"/>
    <col min="12046" max="12046" width="12" style="108" customWidth="1"/>
    <col min="12047" max="12047" width="9.140625" style="108" customWidth="1"/>
    <col min="12048" max="12048" width="9.85546875" style="108" bestFit="1" customWidth="1"/>
    <col min="12049" max="12288" width="8.85546875" style="108"/>
    <col min="12289" max="12291" width="9.140625" style="108" customWidth="1"/>
    <col min="12292" max="12292" width="22.7109375" style="108" customWidth="1"/>
    <col min="12293" max="12293" width="19.5703125" style="108" customWidth="1"/>
    <col min="12294" max="12294" width="3.28515625" style="108" customWidth="1"/>
    <col min="12295" max="12295" width="20" style="108" customWidth="1"/>
    <col min="12296" max="12296" width="8.7109375" style="108" customWidth="1"/>
    <col min="12297" max="12297" width="7.28515625" style="108" customWidth="1"/>
    <col min="12298" max="12298" width="3.28515625" style="108" customWidth="1"/>
    <col min="12299" max="12299" width="19" style="108" customWidth="1"/>
    <col min="12300" max="12300" width="27.7109375" style="108" customWidth="1"/>
    <col min="12301" max="12301" width="6.85546875" style="108" customWidth="1"/>
    <col min="12302" max="12302" width="12" style="108" customWidth="1"/>
    <col min="12303" max="12303" width="9.140625" style="108" customWidth="1"/>
    <col min="12304" max="12304" width="9.85546875" style="108" bestFit="1" customWidth="1"/>
    <col min="12305" max="12544" width="8.85546875" style="108"/>
    <col min="12545" max="12547" width="9.140625" style="108" customWidth="1"/>
    <col min="12548" max="12548" width="22.7109375" style="108" customWidth="1"/>
    <col min="12549" max="12549" width="19.5703125" style="108" customWidth="1"/>
    <col min="12550" max="12550" width="3.28515625" style="108" customWidth="1"/>
    <col min="12551" max="12551" width="20" style="108" customWidth="1"/>
    <col min="12552" max="12552" width="8.7109375" style="108" customWidth="1"/>
    <col min="12553" max="12553" width="7.28515625" style="108" customWidth="1"/>
    <col min="12554" max="12554" width="3.28515625" style="108" customWidth="1"/>
    <col min="12555" max="12555" width="19" style="108" customWidth="1"/>
    <col min="12556" max="12556" width="27.7109375" style="108" customWidth="1"/>
    <col min="12557" max="12557" width="6.85546875" style="108" customWidth="1"/>
    <col min="12558" max="12558" width="12" style="108" customWidth="1"/>
    <col min="12559" max="12559" width="9.140625" style="108" customWidth="1"/>
    <col min="12560" max="12560" width="9.85546875" style="108" bestFit="1" customWidth="1"/>
    <col min="12561" max="12800" width="8.85546875" style="108"/>
    <col min="12801" max="12803" width="9.140625" style="108" customWidth="1"/>
    <col min="12804" max="12804" width="22.7109375" style="108" customWidth="1"/>
    <col min="12805" max="12805" width="19.5703125" style="108" customWidth="1"/>
    <col min="12806" max="12806" width="3.28515625" style="108" customWidth="1"/>
    <col min="12807" max="12807" width="20" style="108" customWidth="1"/>
    <col min="12808" max="12808" width="8.7109375" style="108" customWidth="1"/>
    <col min="12809" max="12809" width="7.28515625" style="108" customWidth="1"/>
    <col min="12810" max="12810" width="3.28515625" style="108" customWidth="1"/>
    <col min="12811" max="12811" width="19" style="108" customWidth="1"/>
    <col min="12812" max="12812" width="27.7109375" style="108" customWidth="1"/>
    <col min="12813" max="12813" width="6.85546875" style="108" customWidth="1"/>
    <col min="12814" max="12814" width="12" style="108" customWidth="1"/>
    <col min="12815" max="12815" width="9.140625" style="108" customWidth="1"/>
    <col min="12816" max="12816" width="9.85546875" style="108" bestFit="1" customWidth="1"/>
    <col min="12817" max="13056" width="8.85546875" style="108"/>
    <col min="13057" max="13059" width="9.140625" style="108" customWidth="1"/>
    <col min="13060" max="13060" width="22.7109375" style="108" customWidth="1"/>
    <col min="13061" max="13061" width="19.5703125" style="108" customWidth="1"/>
    <col min="13062" max="13062" width="3.28515625" style="108" customWidth="1"/>
    <col min="13063" max="13063" width="20" style="108" customWidth="1"/>
    <col min="13064" max="13064" width="8.7109375" style="108" customWidth="1"/>
    <col min="13065" max="13065" width="7.28515625" style="108" customWidth="1"/>
    <col min="13066" max="13066" width="3.28515625" style="108" customWidth="1"/>
    <col min="13067" max="13067" width="19" style="108" customWidth="1"/>
    <col min="13068" max="13068" width="27.7109375" style="108" customWidth="1"/>
    <col min="13069" max="13069" width="6.85546875" style="108" customWidth="1"/>
    <col min="13070" max="13070" width="12" style="108" customWidth="1"/>
    <col min="13071" max="13071" width="9.140625" style="108" customWidth="1"/>
    <col min="13072" max="13072" width="9.85546875" style="108" bestFit="1" customWidth="1"/>
    <col min="13073" max="13312" width="8.85546875" style="108"/>
    <col min="13313" max="13315" width="9.140625" style="108" customWidth="1"/>
    <col min="13316" max="13316" width="22.7109375" style="108" customWidth="1"/>
    <col min="13317" max="13317" width="19.5703125" style="108" customWidth="1"/>
    <col min="13318" max="13318" width="3.28515625" style="108" customWidth="1"/>
    <col min="13319" max="13319" width="20" style="108" customWidth="1"/>
    <col min="13320" max="13320" width="8.7109375" style="108" customWidth="1"/>
    <col min="13321" max="13321" width="7.28515625" style="108" customWidth="1"/>
    <col min="13322" max="13322" width="3.28515625" style="108" customWidth="1"/>
    <col min="13323" max="13323" width="19" style="108" customWidth="1"/>
    <col min="13324" max="13324" width="27.7109375" style="108" customWidth="1"/>
    <col min="13325" max="13325" width="6.85546875" style="108" customWidth="1"/>
    <col min="13326" max="13326" width="12" style="108" customWidth="1"/>
    <col min="13327" max="13327" width="9.140625" style="108" customWidth="1"/>
    <col min="13328" max="13328" width="9.85546875" style="108" bestFit="1" customWidth="1"/>
    <col min="13329" max="13568" width="8.85546875" style="108"/>
    <col min="13569" max="13571" width="9.140625" style="108" customWidth="1"/>
    <col min="13572" max="13572" width="22.7109375" style="108" customWidth="1"/>
    <col min="13573" max="13573" width="19.5703125" style="108" customWidth="1"/>
    <col min="13574" max="13574" width="3.28515625" style="108" customWidth="1"/>
    <col min="13575" max="13575" width="20" style="108" customWidth="1"/>
    <col min="13576" max="13576" width="8.7109375" style="108" customWidth="1"/>
    <col min="13577" max="13577" width="7.28515625" style="108" customWidth="1"/>
    <col min="13578" max="13578" width="3.28515625" style="108" customWidth="1"/>
    <col min="13579" max="13579" width="19" style="108" customWidth="1"/>
    <col min="13580" max="13580" width="27.7109375" style="108" customWidth="1"/>
    <col min="13581" max="13581" width="6.85546875" style="108" customWidth="1"/>
    <col min="13582" max="13582" width="12" style="108" customWidth="1"/>
    <col min="13583" max="13583" width="9.140625" style="108" customWidth="1"/>
    <col min="13584" max="13584" width="9.85546875" style="108" bestFit="1" customWidth="1"/>
    <col min="13585" max="13824" width="8.85546875" style="108"/>
    <col min="13825" max="13827" width="9.140625" style="108" customWidth="1"/>
    <col min="13828" max="13828" width="22.7109375" style="108" customWidth="1"/>
    <col min="13829" max="13829" width="19.5703125" style="108" customWidth="1"/>
    <col min="13830" max="13830" width="3.28515625" style="108" customWidth="1"/>
    <col min="13831" max="13831" width="20" style="108" customWidth="1"/>
    <col min="13832" max="13832" width="8.7109375" style="108" customWidth="1"/>
    <col min="13833" max="13833" width="7.28515625" style="108" customWidth="1"/>
    <col min="13834" max="13834" width="3.28515625" style="108" customWidth="1"/>
    <col min="13835" max="13835" width="19" style="108" customWidth="1"/>
    <col min="13836" max="13836" width="27.7109375" style="108" customWidth="1"/>
    <col min="13837" max="13837" width="6.85546875" style="108" customWidth="1"/>
    <col min="13838" max="13838" width="12" style="108" customWidth="1"/>
    <col min="13839" max="13839" width="9.140625" style="108" customWidth="1"/>
    <col min="13840" max="13840" width="9.85546875" style="108" bestFit="1" customWidth="1"/>
    <col min="13841" max="14080" width="8.85546875" style="108"/>
    <col min="14081" max="14083" width="9.140625" style="108" customWidth="1"/>
    <col min="14084" max="14084" width="22.7109375" style="108" customWidth="1"/>
    <col min="14085" max="14085" width="19.5703125" style="108" customWidth="1"/>
    <col min="14086" max="14086" width="3.28515625" style="108" customWidth="1"/>
    <col min="14087" max="14087" width="20" style="108" customWidth="1"/>
    <col min="14088" max="14088" width="8.7109375" style="108" customWidth="1"/>
    <col min="14089" max="14089" width="7.28515625" style="108" customWidth="1"/>
    <col min="14090" max="14090" width="3.28515625" style="108" customWidth="1"/>
    <col min="14091" max="14091" width="19" style="108" customWidth="1"/>
    <col min="14092" max="14092" width="27.7109375" style="108" customWidth="1"/>
    <col min="14093" max="14093" width="6.85546875" style="108" customWidth="1"/>
    <col min="14094" max="14094" width="12" style="108" customWidth="1"/>
    <col min="14095" max="14095" width="9.140625" style="108" customWidth="1"/>
    <col min="14096" max="14096" width="9.85546875" style="108" bestFit="1" customWidth="1"/>
    <col min="14097" max="14336" width="8.85546875" style="108"/>
    <col min="14337" max="14339" width="9.140625" style="108" customWidth="1"/>
    <col min="14340" max="14340" width="22.7109375" style="108" customWidth="1"/>
    <col min="14341" max="14341" width="19.5703125" style="108" customWidth="1"/>
    <col min="14342" max="14342" width="3.28515625" style="108" customWidth="1"/>
    <col min="14343" max="14343" width="20" style="108" customWidth="1"/>
    <col min="14344" max="14344" width="8.7109375" style="108" customWidth="1"/>
    <col min="14345" max="14345" width="7.28515625" style="108" customWidth="1"/>
    <col min="14346" max="14346" width="3.28515625" style="108" customWidth="1"/>
    <col min="14347" max="14347" width="19" style="108" customWidth="1"/>
    <col min="14348" max="14348" width="27.7109375" style="108" customWidth="1"/>
    <col min="14349" max="14349" width="6.85546875" style="108" customWidth="1"/>
    <col min="14350" max="14350" width="12" style="108" customWidth="1"/>
    <col min="14351" max="14351" width="9.140625" style="108" customWidth="1"/>
    <col min="14352" max="14352" width="9.85546875" style="108" bestFit="1" customWidth="1"/>
    <col min="14353" max="14592" width="8.85546875" style="108"/>
    <col min="14593" max="14595" width="9.140625" style="108" customWidth="1"/>
    <col min="14596" max="14596" width="22.7109375" style="108" customWidth="1"/>
    <col min="14597" max="14597" width="19.5703125" style="108" customWidth="1"/>
    <col min="14598" max="14598" width="3.28515625" style="108" customWidth="1"/>
    <col min="14599" max="14599" width="20" style="108" customWidth="1"/>
    <col min="14600" max="14600" width="8.7109375" style="108" customWidth="1"/>
    <col min="14601" max="14601" width="7.28515625" style="108" customWidth="1"/>
    <col min="14602" max="14602" width="3.28515625" style="108" customWidth="1"/>
    <col min="14603" max="14603" width="19" style="108" customWidth="1"/>
    <col min="14604" max="14604" width="27.7109375" style="108" customWidth="1"/>
    <col min="14605" max="14605" width="6.85546875" style="108" customWidth="1"/>
    <col min="14606" max="14606" width="12" style="108" customWidth="1"/>
    <col min="14607" max="14607" width="9.140625" style="108" customWidth="1"/>
    <col min="14608" max="14608" width="9.85546875" style="108" bestFit="1" customWidth="1"/>
    <col min="14609" max="14848" width="8.85546875" style="108"/>
    <col min="14849" max="14851" width="9.140625" style="108" customWidth="1"/>
    <col min="14852" max="14852" width="22.7109375" style="108" customWidth="1"/>
    <col min="14853" max="14853" width="19.5703125" style="108" customWidth="1"/>
    <col min="14854" max="14854" width="3.28515625" style="108" customWidth="1"/>
    <col min="14855" max="14855" width="20" style="108" customWidth="1"/>
    <col min="14856" max="14856" width="8.7109375" style="108" customWidth="1"/>
    <col min="14857" max="14857" width="7.28515625" style="108" customWidth="1"/>
    <col min="14858" max="14858" width="3.28515625" style="108" customWidth="1"/>
    <col min="14859" max="14859" width="19" style="108" customWidth="1"/>
    <col min="14860" max="14860" width="27.7109375" style="108" customWidth="1"/>
    <col min="14861" max="14861" width="6.85546875" style="108" customWidth="1"/>
    <col min="14862" max="14862" width="12" style="108" customWidth="1"/>
    <col min="14863" max="14863" width="9.140625" style="108" customWidth="1"/>
    <col min="14864" max="14864" width="9.85546875" style="108" bestFit="1" customWidth="1"/>
    <col min="14865" max="15104" width="8.85546875" style="108"/>
    <col min="15105" max="15107" width="9.140625" style="108" customWidth="1"/>
    <col min="15108" max="15108" width="22.7109375" style="108" customWidth="1"/>
    <col min="15109" max="15109" width="19.5703125" style="108" customWidth="1"/>
    <col min="15110" max="15110" width="3.28515625" style="108" customWidth="1"/>
    <col min="15111" max="15111" width="20" style="108" customWidth="1"/>
    <col min="15112" max="15112" width="8.7109375" style="108" customWidth="1"/>
    <col min="15113" max="15113" width="7.28515625" style="108" customWidth="1"/>
    <col min="15114" max="15114" width="3.28515625" style="108" customWidth="1"/>
    <col min="15115" max="15115" width="19" style="108" customWidth="1"/>
    <col min="15116" max="15116" width="27.7109375" style="108" customWidth="1"/>
    <col min="15117" max="15117" width="6.85546875" style="108" customWidth="1"/>
    <col min="15118" max="15118" width="12" style="108" customWidth="1"/>
    <col min="15119" max="15119" width="9.140625" style="108" customWidth="1"/>
    <col min="15120" max="15120" width="9.85546875" style="108" bestFit="1" customWidth="1"/>
    <col min="15121" max="15360" width="8.85546875" style="108"/>
    <col min="15361" max="15363" width="9.140625" style="108" customWidth="1"/>
    <col min="15364" max="15364" width="22.7109375" style="108" customWidth="1"/>
    <col min="15365" max="15365" width="19.5703125" style="108" customWidth="1"/>
    <col min="15366" max="15366" width="3.28515625" style="108" customWidth="1"/>
    <col min="15367" max="15367" width="20" style="108" customWidth="1"/>
    <col min="15368" max="15368" width="8.7109375" style="108" customWidth="1"/>
    <col min="15369" max="15369" width="7.28515625" style="108" customWidth="1"/>
    <col min="15370" max="15370" width="3.28515625" style="108" customWidth="1"/>
    <col min="15371" max="15371" width="19" style="108" customWidth="1"/>
    <col min="15372" max="15372" width="27.7109375" style="108" customWidth="1"/>
    <col min="15373" max="15373" width="6.85546875" style="108" customWidth="1"/>
    <col min="15374" max="15374" width="12" style="108" customWidth="1"/>
    <col min="15375" max="15375" width="9.140625" style="108" customWidth="1"/>
    <col min="15376" max="15376" width="9.85546875" style="108" bestFit="1" customWidth="1"/>
    <col min="15377" max="15616" width="8.85546875" style="108"/>
    <col min="15617" max="15619" width="9.140625" style="108" customWidth="1"/>
    <col min="15620" max="15620" width="22.7109375" style="108" customWidth="1"/>
    <col min="15621" max="15621" width="19.5703125" style="108" customWidth="1"/>
    <col min="15622" max="15622" width="3.28515625" style="108" customWidth="1"/>
    <col min="15623" max="15623" width="20" style="108" customWidth="1"/>
    <col min="15624" max="15624" width="8.7109375" style="108" customWidth="1"/>
    <col min="15625" max="15625" width="7.28515625" style="108" customWidth="1"/>
    <col min="15626" max="15626" width="3.28515625" style="108" customWidth="1"/>
    <col min="15627" max="15627" width="19" style="108" customWidth="1"/>
    <col min="15628" max="15628" width="27.7109375" style="108" customWidth="1"/>
    <col min="15629" max="15629" width="6.85546875" style="108" customWidth="1"/>
    <col min="15630" max="15630" width="12" style="108" customWidth="1"/>
    <col min="15631" max="15631" width="9.140625" style="108" customWidth="1"/>
    <col min="15632" max="15632" width="9.85546875" style="108" bestFit="1" customWidth="1"/>
    <col min="15633" max="15872" width="8.85546875" style="108"/>
    <col min="15873" max="15875" width="9.140625" style="108" customWidth="1"/>
    <col min="15876" max="15876" width="22.7109375" style="108" customWidth="1"/>
    <col min="15877" max="15877" width="19.5703125" style="108" customWidth="1"/>
    <col min="15878" max="15878" width="3.28515625" style="108" customWidth="1"/>
    <col min="15879" max="15879" width="20" style="108" customWidth="1"/>
    <col min="15880" max="15880" width="8.7109375" style="108" customWidth="1"/>
    <col min="15881" max="15881" width="7.28515625" style="108" customWidth="1"/>
    <col min="15882" max="15882" width="3.28515625" style="108" customWidth="1"/>
    <col min="15883" max="15883" width="19" style="108" customWidth="1"/>
    <col min="15884" max="15884" width="27.7109375" style="108" customWidth="1"/>
    <col min="15885" max="15885" width="6.85546875" style="108" customWidth="1"/>
    <col min="15886" max="15886" width="12" style="108" customWidth="1"/>
    <col min="15887" max="15887" width="9.140625" style="108" customWidth="1"/>
    <col min="15888" max="15888" width="9.85546875" style="108" bestFit="1" customWidth="1"/>
    <col min="15889" max="16128" width="8.85546875" style="108"/>
    <col min="16129" max="16131" width="9.140625" style="108" customWidth="1"/>
    <col min="16132" max="16132" width="22.7109375" style="108" customWidth="1"/>
    <col min="16133" max="16133" width="19.5703125" style="108" customWidth="1"/>
    <col min="16134" max="16134" width="3.28515625" style="108" customWidth="1"/>
    <col min="16135" max="16135" width="20" style="108" customWidth="1"/>
    <col min="16136" max="16136" width="8.7109375" style="108" customWidth="1"/>
    <col min="16137" max="16137" width="7.28515625" style="108" customWidth="1"/>
    <col min="16138" max="16138" width="3.28515625" style="108" customWidth="1"/>
    <col min="16139" max="16139" width="19" style="108" customWidth="1"/>
    <col min="16140" max="16140" width="27.7109375" style="108" customWidth="1"/>
    <col min="16141" max="16141" width="6.85546875" style="108" customWidth="1"/>
    <col min="16142" max="16142" width="12" style="108" customWidth="1"/>
    <col min="16143" max="16143" width="9.140625" style="108" customWidth="1"/>
    <col min="16144" max="16144" width="9.85546875" style="108" bestFit="1" customWidth="1"/>
    <col min="16145" max="16384" width="8.85546875" style="108"/>
  </cols>
  <sheetData>
    <row r="1" spans="1:17" ht="42.75" customHeight="1" x14ac:dyDescent="0.25">
      <c r="B1" s="109"/>
      <c r="C1" s="110"/>
      <c r="D1" s="110"/>
      <c r="E1" s="110"/>
      <c r="F1" s="110"/>
      <c r="G1" s="110"/>
      <c r="H1" s="110"/>
      <c r="I1" s="110"/>
      <c r="J1" s="110"/>
      <c r="K1" s="110"/>
      <c r="L1" s="110"/>
      <c r="M1" s="110"/>
      <c r="N1" s="110"/>
      <c r="O1" s="111"/>
    </row>
    <row r="2" spans="1:17" ht="45" x14ac:dyDescent="0.6">
      <c r="B2" s="112" t="s">
        <v>1372</v>
      </c>
      <c r="C2" s="113"/>
      <c r="D2" s="113"/>
      <c r="E2" s="113"/>
      <c r="F2" s="110"/>
      <c r="G2" s="110"/>
      <c r="H2" s="110"/>
      <c r="I2" s="110"/>
      <c r="J2" s="110"/>
      <c r="K2" s="110"/>
      <c r="L2" s="110"/>
      <c r="M2" s="114"/>
      <c r="N2" s="110"/>
      <c r="O2" s="111"/>
    </row>
    <row r="3" spans="1:17" ht="30.75" thickBot="1" x14ac:dyDescent="0.45">
      <c r="B3" s="115" t="s">
        <v>1242</v>
      </c>
      <c r="C3" s="113"/>
      <c r="D3" s="113"/>
      <c r="E3" s="113"/>
      <c r="F3" s="110"/>
      <c r="G3" s="110"/>
      <c r="H3" s="115"/>
      <c r="I3" s="110"/>
      <c r="J3" s="110"/>
      <c r="K3" s="110"/>
      <c r="L3" s="110"/>
      <c r="M3" s="114"/>
      <c r="N3" s="110"/>
      <c r="O3" s="111"/>
    </row>
    <row r="4" spans="1:17" ht="19.5" thickBot="1" x14ac:dyDescent="0.35">
      <c r="B4" s="350" t="s">
        <v>23</v>
      </c>
      <c r="C4" s="351"/>
      <c r="D4" s="351"/>
      <c r="E4" s="352"/>
      <c r="G4" s="110"/>
      <c r="L4" s="116"/>
      <c r="M4" s="110"/>
      <c r="N4" s="110"/>
      <c r="O4" s="111"/>
    </row>
    <row r="5" spans="1:17" x14ac:dyDescent="0.25">
      <c r="A5" s="117"/>
      <c r="B5" s="110"/>
      <c r="C5" s="110"/>
      <c r="D5" s="110"/>
      <c r="E5" s="110"/>
      <c r="F5" s="110"/>
      <c r="G5" s="111"/>
      <c r="H5" s="111"/>
      <c r="I5" s="111"/>
      <c r="J5" s="111"/>
      <c r="K5" s="111"/>
      <c r="L5" s="111"/>
      <c r="M5" s="111"/>
      <c r="N5" s="111"/>
      <c r="O5" s="118"/>
    </row>
    <row r="6" spans="1:17" ht="30.75" thickBot="1" x14ac:dyDescent="0.45">
      <c r="A6" s="117"/>
      <c r="B6" s="115" t="s">
        <v>1243</v>
      </c>
      <c r="C6" s="115"/>
      <c r="D6" s="119"/>
      <c r="E6" s="119"/>
      <c r="F6" s="119"/>
      <c r="G6" s="119"/>
      <c r="H6" s="119"/>
      <c r="I6" s="119"/>
      <c r="J6" s="119"/>
      <c r="K6" s="119"/>
      <c r="L6" s="119"/>
      <c r="M6" s="119"/>
      <c r="N6" s="118"/>
      <c r="O6" s="118"/>
      <c r="P6" s="118"/>
      <c r="Q6" s="118"/>
    </row>
    <row r="7" spans="1:17" ht="19.5" thickBot="1" x14ac:dyDescent="0.35">
      <c r="A7" s="117"/>
      <c r="B7" s="353" t="s">
        <v>30</v>
      </c>
      <c r="C7" s="354"/>
      <c r="D7" s="354"/>
      <c r="E7" s="355"/>
      <c r="G7" s="119"/>
      <c r="H7" s="119"/>
      <c r="I7" s="119"/>
      <c r="J7" s="119"/>
      <c r="K7" s="119"/>
      <c r="L7" s="119"/>
      <c r="M7" s="119"/>
      <c r="N7" s="118"/>
      <c r="O7" s="118"/>
    </row>
    <row r="8" spans="1:17" x14ac:dyDescent="0.25">
      <c r="A8" s="117"/>
      <c r="B8" s="120"/>
      <c r="C8" s="118"/>
      <c r="D8" s="118"/>
      <c r="E8" s="118"/>
      <c r="F8" s="118"/>
      <c r="G8" s="119"/>
      <c r="H8" s="119"/>
      <c r="I8" s="119"/>
      <c r="J8" s="119"/>
      <c r="K8" s="119"/>
      <c r="L8" s="119"/>
      <c r="M8" s="119"/>
      <c r="N8" s="118"/>
      <c r="O8" s="118"/>
    </row>
    <row r="9" spans="1:17" x14ac:dyDescent="0.25">
      <c r="A9" s="117"/>
      <c r="B9" s="120"/>
      <c r="C9" s="121"/>
      <c r="D9" s="121"/>
      <c r="E9" s="119"/>
      <c r="F9" s="119"/>
      <c r="G9" s="119"/>
      <c r="H9" s="119"/>
      <c r="I9" s="119"/>
      <c r="J9" s="119"/>
      <c r="K9" s="119"/>
      <c r="L9" s="119"/>
      <c r="M9" s="119"/>
      <c r="N9" s="118"/>
      <c r="O9" s="118"/>
    </row>
    <row r="10" spans="1:17" x14ac:dyDescent="0.25">
      <c r="A10" s="117"/>
      <c r="B10" s="122"/>
      <c r="C10" s="123"/>
      <c r="D10" s="123"/>
      <c r="E10" s="124"/>
      <c r="F10" s="124"/>
      <c r="G10" s="124"/>
      <c r="H10" s="124"/>
      <c r="I10" s="124"/>
      <c r="J10" s="124"/>
      <c r="K10" s="124"/>
      <c r="L10" s="124"/>
      <c r="M10" s="124"/>
      <c r="N10" s="125"/>
      <c r="O10" s="118"/>
    </row>
    <row r="11" spans="1:17" x14ac:dyDescent="0.25">
      <c r="A11" s="117"/>
      <c r="B11" s="124"/>
      <c r="C11" s="124"/>
      <c r="D11" s="124"/>
      <c r="E11" s="126"/>
      <c r="F11" s="124"/>
      <c r="G11" s="124"/>
      <c r="H11" s="124"/>
      <c r="I11" s="124"/>
      <c r="J11" s="124"/>
      <c r="K11" s="124"/>
      <c r="L11" s="124"/>
      <c r="M11" s="124"/>
      <c r="N11" s="125"/>
      <c r="O11" s="118"/>
    </row>
    <row r="12" spans="1:17" x14ac:dyDescent="0.25">
      <c r="A12" s="117"/>
      <c r="B12" s="127"/>
      <c r="C12" s="127" t="s">
        <v>1244</v>
      </c>
      <c r="D12" s="124"/>
      <c r="E12" s="128" t="s">
        <v>1245</v>
      </c>
      <c r="F12" s="124"/>
      <c r="G12" s="124"/>
      <c r="H12" s="128" t="s">
        <v>1404</v>
      </c>
      <c r="I12" s="129"/>
      <c r="J12" s="124"/>
      <c r="K12" s="130"/>
      <c r="L12" s="130"/>
      <c r="M12" s="130"/>
      <c r="N12" s="125"/>
      <c r="O12" s="118"/>
    </row>
    <row r="13" spans="1:17" x14ac:dyDescent="0.25">
      <c r="A13" s="117"/>
      <c r="B13" s="131"/>
      <c r="C13" s="132" t="s">
        <v>1246</v>
      </c>
      <c r="D13" s="124"/>
      <c r="E13" s="132" t="s">
        <v>1247</v>
      </c>
      <c r="F13" s="124"/>
      <c r="G13" s="124"/>
      <c r="H13" s="129"/>
      <c r="I13" s="129"/>
      <c r="J13" s="124"/>
      <c r="K13" s="130"/>
      <c r="L13" s="130"/>
      <c r="M13" s="130"/>
      <c r="N13" s="125"/>
      <c r="O13" s="118"/>
    </row>
    <row r="14" spans="1:17" x14ac:dyDescent="0.25">
      <c r="A14" s="117"/>
      <c r="B14" s="124"/>
      <c r="C14" s="221">
        <f>IFERROR(IF($C$78="x","",IF($C$77="x","Se länk",VLOOKUP($B$7,'Miljövärden för publ företag'!$C$4:$G$487,MATCH("Total primärenergi-faktor",'Miljövärden för publ företag'!$C$4:$G$4,0),FALSE))),"")</f>
        <v>0.255857</v>
      </c>
      <c r="D14" s="130"/>
      <c r="E14" s="349" t="str">
        <f>IFERROR(IF($C$78="x","",IF($C$77="x","Se länk",CONCATENATE(ROUND(VLOOKUP($B$7,'Miljövärden för publ företag'!$C$4:$G$487,MATCH("Total CO2 förbränning [g/kWh]",'Miljövärden för publ företag'!$C$4:$G$4,0),FALSE),0)," g CO2 ekv/kWh"))),"")</f>
        <v>36 g CO2 ekv/kWh</v>
      </c>
      <c r="F14" s="349"/>
      <c r="G14" s="124"/>
      <c r="H14" s="222">
        <f>IFERROR(IF($C$78="x","",IF($C$77="x","Se länk",VLOOKUP($B$7,'Miljövärden för publ företag'!$C$4:$G$487,MATCH("Total andel fossilt",'Miljövärden för publ företag'!$C$4:$G$4,0),FALSE))),"")</f>
        <v>7.8059900000000002E-2</v>
      </c>
      <c r="I14" s="135"/>
      <c r="J14" s="124"/>
      <c r="K14" s="130"/>
      <c r="L14" s="130"/>
      <c r="M14" s="130"/>
      <c r="N14" s="125"/>
      <c r="O14" s="118"/>
    </row>
    <row r="15" spans="1:17" x14ac:dyDescent="0.25">
      <c r="A15" s="117"/>
      <c r="B15" s="124"/>
      <c r="C15" s="136"/>
      <c r="D15" s="130"/>
      <c r="E15" s="136"/>
      <c r="F15" s="124"/>
      <c r="G15" s="124"/>
      <c r="H15" s="136"/>
      <c r="I15" s="136"/>
      <c r="J15" s="124"/>
      <c r="K15" s="136"/>
      <c r="L15" s="136"/>
      <c r="M15" s="137"/>
      <c r="N15" s="125"/>
      <c r="O15" s="118"/>
    </row>
    <row r="16" spans="1:17" x14ac:dyDescent="0.25">
      <c r="A16" s="117"/>
      <c r="B16" s="124"/>
      <c r="C16" s="136"/>
      <c r="D16" s="130"/>
      <c r="E16" s="132" t="s">
        <v>1248</v>
      </c>
      <c r="F16" s="124"/>
      <c r="G16" s="124"/>
      <c r="H16" s="136"/>
      <c r="I16" s="136"/>
      <c r="J16" s="124"/>
      <c r="K16" s="136"/>
      <c r="L16" s="136"/>
      <c r="M16" s="137"/>
      <c r="N16" s="125"/>
      <c r="O16" s="118"/>
    </row>
    <row r="17" spans="1:15" x14ac:dyDescent="0.25">
      <c r="A17" s="117"/>
      <c r="B17" s="124"/>
      <c r="C17" s="124"/>
      <c r="D17" s="124"/>
      <c r="E17" s="349" t="str">
        <f>IFERROR(IF($C$78="x","",IF($C$77="x","Se länk",CONCATENATE(ROUND(VLOOKUP($B$7,'Miljövärden för publ företag'!$C$4:$G$487,MATCH("Total CO2 transport och prod. av bränslen [g/kWh]",'Miljövärden för publ företag'!$C$4:$G$4,0),FALSE),0)," g CO2 ekv/kWh"))),"")</f>
        <v>17 g CO2 ekv/kWh</v>
      </c>
      <c r="F17" s="349"/>
      <c r="G17" s="124"/>
      <c r="H17" s="124"/>
      <c r="I17" s="124"/>
      <c r="J17" s="124"/>
      <c r="K17" s="124"/>
      <c r="L17" s="124"/>
      <c r="M17" s="124"/>
      <c r="N17" s="125"/>
      <c r="O17" s="118"/>
    </row>
    <row r="18" spans="1:15" x14ac:dyDescent="0.25">
      <c r="A18" s="117"/>
      <c r="B18" s="124"/>
      <c r="C18" s="138" t="str">
        <f>IFERROR(IF(VLOOKUP($B$7,Underlagsinformation!$B$1:$O$427,MATCH("Är fjärrvärmen klimatkompenserad?",Underlagsinformation!$B$1:$M$1,0),FALSE)="Ja","Fjärrvärmeproduktionen är klimatkompenserad. Kontakta företaget för mer information",""),"")</f>
        <v/>
      </c>
      <c r="D18" s="124"/>
      <c r="E18" s="124"/>
      <c r="F18" s="124"/>
      <c r="G18" s="124"/>
      <c r="H18" s="124"/>
      <c r="I18" s="124"/>
      <c r="J18" s="124"/>
      <c r="K18" s="124"/>
      <c r="L18" s="124"/>
      <c r="M18" s="124"/>
      <c r="N18" s="125"/>
      <c r="O18" s="118"/>
    </row>
    <row r="19" spans="1:15" x14ac:dyDescent="0.25">
      <c r="A19" s="117"/>
      <c r="B19" s="124"/>
      <c r="C19" s="138" t="str">
        <f>IFERROR(IF($G$23="0 GWh","",IF($G$23="","","Ovanstående miljövärden är residualens miljövärden, dvs de är korrigerade för värme som säljs ursprungs- eller produktionsspecifikt")),"")</f>
        <v/>
      </c>
      <c r="D19" s="124"/>
      <c r="E19" s="124"/>
      <c r="F19" s="136"/>
      <c r="G19" s="132"/>
      <c r="H19" s="124"/>
      <c r="I19" s="124"/>
      <c r="J19" s="124"/>
      <c r="K19" s="124"/>
      <c r="L19" s="124"/>
      <c r="M19" s="124"/>
      <c r="N19" s="124"/>
      <c r="O19" s="118"/>
    </row>
    <row r="20" spans="1:15" x14ac:dyDescent="0.25">
      <c r="A20" s="117"/>
      <c r="B20" s="124"/>
      <c r="C20" s="124"/>
      <c r="D20" s="124"/>
      <c r="E20" s="124"/>
      <c r="F20" s="136"/>
      <c r="G20" s="137"/>
      <c r="H20" s="124"/>
      <c r="I20" s="124"/>
      <c r="J20" s="124"/>
      <c r="K20" s="124"/>
      <c r="L20" s="124"/>
      <c r="M20" s="124"/>
      <c r="N20" s="124"/>
      <c r="O20" s="118"/>
    </row>
    <row r="21" spans="1:15" x14ac:dyDescent="0.25">
      <c r="A21" s="117"/>
      <c r="B21" s="124"/>
      <c r="C21" s="356" t="s">
        <v>1249</v>
      </c>
      <c r="D21" s="356"/>
      <c r="E21" s="124"/>
      <c r="F21" s="124"/>
      <c r="G21" s="124"/>
      <c r="H21" s="124"/>
      <c r="I21" s="124"/>
      <c r="J21" s="124"/>
      <c r="K21" s="124"/>
      <c r="L21" s="124"/>
      <c r="M21" s="124"/>
      <c r="N21" s="124"/>
      <c r="O21" s="118"/>
    </row>
    <row r="22" spans="1:15" x14ac:dyDescent="0.25">
      <c r="A22" s="117"/>
      <c r="B22" s="124"/>
      <c r="C22" s="356" t="s">
        <v>1250</v>
      </c>
      <c r="D22" s="356"/>
      <c r="E22" s="122"/>
      <c r="F22" s="122"/>
      <c r="G22" s="133" t="str">
        <f>IFERROR(IF($C$78="x","",IF($C$77="x","Se länk",CONCATENATE(ROUND(VLOOKUP($B$7,Totalt!$B$1:$BH$497,MATCH("Leveranser:",Totalt!$B$1:$BH$1,0),FALSE),IF(VLOOKUP($B$7,Totalt!$B$1:$BH$497,MATCH("Leveranser:",Totalt!$B$1:$BH$1,0),FALSE)&lt;100,1,0))," GWh"))),"")</f>
        <v>4,2 GWh</v>
      </c>
      <c r="H22" s="132"/>
      <c r="I22" s="122"/>
      <c r="J22" s="122"/>
      <c r="K22" s="122"/>
      <c r="L22" s="122"/>
      <c r="M22" s="122"/>
      <c r="N22" s="122"/>
      <c r="O22" s="118"/>
    </row>
    <row r="23" spans="1:15" x14ac:dyDescent="0.25">
      <c r="A23" s="117"/>
      <c r="B23" s="124"/>
      <c r="C23" s="132" t="s">
        <v>1251</v>
      </c>
      <c r="D23" s="139"/>
      <c r="E23" s="122"/>
      <c r="F23" s="122"/>
      <c r="G23" s="133" t="str">
        <f>IFERROR(IF($C$78="x","",IF($C$77="x","",
IF(VLOOKUP($B$7,Underlagsinformation!$B$1:$N$500,MATCH("Såld prod.spec värme:",Underlagsinformation!$B$1:$N$1,0),FALSE)&lt;&gt;"",
CONCATENATE(ROUND(VLOOKUP($B$7,Underlagsinformation!$B$1:$N$500,MATCH("Såld prod.spec värme:",Underlagsinformation!$B$1:$N$1,0),FALSE),0)," GWh"),""))),"")</f>
        <v/>
      </c>
      <c r="H23" s="132"/>
      <c r="I23" s="122"/>
      <c r="J23" s="122"/>
      <c r="K23" s="122"/>
      <c r="L23" s="122"/>
      <c r="M23" s="122"/>
      <c r="N23" s="122"/>
      <c r="O23" s="118"/>
    </row>
    <row r="24" spans="1:15" x14ac:dyDescent="0.25">
      <c r="A24" s="117"/>
      <c r="B24" s="124"/>
      <c r="C24" s="140"/>
      <c r="D24" s="140"/>
      <c r="E24" s="122"/>
      <c r="F24" s="122"/>
      <c r="G24" s="141"/>
      <c r="H24" s="132"/>
      <c r="I24" s="130"/>
      <c r="J24" s="130"/>
      <c r="K24" s="122"/>
      <c r="L24" s="122"/>
      <c r="M24" s="122"/>
      <c r="N24" s="122"/>
      <c r="O24" s="118"/>
    </row>
    <row r="25" spans="1:15" x14ac:dyDescent="0.25">
      <c r="A25" s="117"/>
      <c r="B25" s="124"/>
      <c r="C25" s="356" t="s">
        <v>1252</v>
      </c>
      <c r="D25" s="356"/>
      <c r="E25" s="124"/>
      <c r="F25" s="124"/>
      <c r="G25" s="142" t="str">
        <f>IFERROR(IF($C$78="x","",IF($C$77="x","",
IF(VLOOKUP($B$7,Underlagsinformation!$B$1:$N$500,MATCH("Elproduktion",Underlagsinformation!$B$1:$N$1,0),FALSE)="","",
CONCATENATE(ROUND(VLOOKUP($B$7,Underlagsinformation!$B$1:$N$500,MATCH("Elproduktion",Underlagsinformation!$B$1:$N$1,0),FALSE),0)," GWh")))),"")</f>
        <v/>
      </c>
      <c r="H25" s="132"/>
      <c r="I25" s="130"/>
      <c r="J25" s="130"/>
      <c r="K25" s="124"/>
      <c r="L25" s="124"/>
      <c r="M25" s="124"/>
      <c r="N25" s="124"/>
      <c r="O25" s="118"/>
    </row>
    <row r="26" spans="1:15" x14ac:dyDescent="0.25">
      <c r="A26" s="117"/>
      <c r="B26" s="124"/>
      <c r="C26" s="132" t="s">
        <v>1253</v>
      </c>
      <c r="D26" s="143"/>
      <c r="E26" s="144"/>
      <c r="F26" s="144"/>
      <c r="G26" s="134" t="str">
        <f>IFERROR(IF($C$78="x","",IF($C$77="x","",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6" s="132"/>
      <c r="I26" s="124"/>
      <c r="J26" s="124"/>
      <c r="K26" s="124"/>
      <c r="L26" s="145"/>
      <c r="M26" s="145"/>
      <c r="N26" s="124"/>
      <c r="O26" s="118"/>
    </row>
    <row r="27" spans="1:15" x14ac:dyDescent="0.25">
      <c r="A27" s="117"/>
      <c r="B27" s="124"/>
      <c r="C27" s="132"/>
      <c r="D27" s="143"/>
      <c r="E27" s="144"/>
      <c r="F27" s="144"/>
      <c r="G27" s="136"/>
      <c r="H27" s="132"/>
      <c r="I27" s="124"/>
      <c r="J27" s="124"/>
      <c r="K27" s="124"/>
      <c r="L27" s="145"/>
      <c r="M27" s="145"/>
      <c r="N27" s="124"/>
      <c r="O27" s="118"/>
    </row>
    <row r="28" spans="1:15" x14ac:dyDescent="0.25">
      <c r="A28" s="117"/>
      <c r="B28" s="124"/>
      <c r="C28" s="146" t="s">
        <v>1254</v>
      </c>
      <c r="D28" s="147"/>
      <c r="E28" s="124"/>
      <c r="F28" s="124"/>
      <c r="G28" s="133" t="str">
        <f>IFERROR(IF($C$78="x","",IF($C$77="x","Se länk",CONCATENATE(ROUND(VLOOKUP($B$7,Totalt!$B$1:$BM$497,MATCH("Totalt tillförd energi:",Totalt!$B$1:$BV$1,0),FALSE),IF(VLOOKUP($B$7,Totalt!$B$1:$BM$497,MATCH("Totalt tillförd energi:",Totalt!$B$1:$BV$1,0),FALSE)&lt;100,1,0))," GWh"))),"")</f>
        <v>5,3 GWh</v>
      </c>
      <c r="H28" s="132"/>
      <c r="I28" s="124"/>
      <c r="J28" s="124"/>
      <c r="K28" s="124"/>
      <c r="L28" s="124"/>
      <c r="M28" s="124"/>
      <c r="N28" s="124"/>
      <c r="O28" s="118"/>
    </row>
    <row r="29" spans="1:15" x14ac:dyDescent="0.25">
      <c r="A29" s="117"/>
      <c r="B29" s="124"/>
      <c r="C29" s="140" t="s">
        <v>1255</v>
      </c>
      <c r="D29" s="148"/>
      <c r="E29" s="124"/>
      <c r="F29" s="124"/>
      <c r="G29" s="133" t="str">
        <f>IFERROR(IF($C$78="x","",IF($C$77="x","",
CONCATENATE(ROUND(VLOOKUP($B$7,Totalt!$B$1:$BM$497,MATCH("Total el",Totalt!$B$1:$BV$1,0),FALSE),1)," GWh"))),"")</f>
        <v>0 GWh</v>
      </c>
      <c r="H29" s="132"/>
      <c r="I29" s="124"/>
      <c r="J29" s="124"/>
      <c r="K29" s="124"/>
      <c r="L29" s="124"/>
      <c r="M29" s="124"/>
      <c r="N29" s="124"/>
      <c r="O29" s="118"/>
    </row>
    <row r="30" spans="1:15" x14ac:dyDescent="0.25">
      <c r="A30" s="117"/>
      <c r="B30" s="124"/>
      <c r="C30" s="124"/>
      <c r="D30" s="148"/>
      <c r="E30" s="124"/>
      <c r="F30" s="124"/>
      <c r="G30" s="124"/>
      <c r="H30" s="124"/>
      <c r="I30" s="124"/>
      <c r="J30" s="124"/>
      <c r="K30" s="124"/>
      <c r="L30" s="124"/>
      <c r="M30" s="124"/>
      <c r="N30" s="124"/>
      <c r="O30" s="118"/>
    </row>
    <row r="31" spans="1:15" x14ac:dyDescent="0.25">
      <c r="A31" s="117"/>
      <c r="B31" s="124"/>
      <c r="C31" s="132" t="s">
        <v>1256</v>
      </c>
      <c r="D31" s="139"/>
      <c r="E31" s="124"/>
      <c r="F31" s="132"/>
      <c r="G31" s="357" t="str">
        <f>IFERROR(IF($C$78="x","",IF($C$77="x","",'Underlag till diagram'!$B$17)),"")</f>
        <v>Nordisk residual</v>
      </c>
      <c r="H31" s="357"/>
      <c r="I31" s="357"/>
      <c r="J31" s="357"/>
      <c r="K31" s="357"/>
      <c r="L31" s="124"/>
      <c r="M31" s="124"/>
      <c r="N31" s="124"/>
      <c r="O31" s="118"/>
    </row>
    <row r="32" spans="1:15" ht="3" customHeight="1" x14ac:dyDescent="0.25">
      <c r="A32" s="117"/>
      <c r="B32" s="124"/>
      <c r="C32" s="124"/>
      <c r="D32" s="139"/>
      <c r="E32" s="124"/>
      <c r="F32" s="132"/>
      <c r="G32" s="149"/>
      <c r="H32" s="132"/>
      <c r="I32" s="132"/>
      <c r="J32" s="132"/>
      <c r="K32" s="132"/>
      <c r="L32" s="124"/>
      <c r="M32" s="124"/>
      <c r="N32" s="124"/>
      <c r="O32" s="118"/>
    </row>
    <row r="33" spans="1:15" ht="18.75" x14ac:dyDescent="0.35">
      <c r="A33" s="117"/>
      <c r="B33" s="124"/>
      <c r="C33" s="132" t="s">
        <v>1257</v>
      </c>
      <c r="D33" s="139"/>
      <c r="E33" s="124"/>
      <c r="F33" s="132"/>
      <c r="G33" s="133" t="str">
        <f>IFERROR(IF($C$78="x","",IF($C$77="x","",
CONCATENATE(ROUND(VLOOKUP($B$7,Miljö!$B$1:$J$550,MATCH("Koldioxidekvivalenter energiomvandling (g/kwh)",Miljö!$B$1:$J$1,0),FALSE),0)," g CO2 ekv/kWh"))),"")</f>
        <v>336 g CO2 ekv/kWh</v>
      </c>
      <c r="H33" s="132"/>
      <c r="I33" s="132"/>
      <c r="J33" s="132"/>
      <c r="K33" s="132"/>
      <c r="L33" s="124"/>
      <c r="M33" s="124"/>
      <c r="N33" s="124"/>
      <c r="O33" s="118"/>
    </row>
    <row r="34" spans="1:15" x14ac:dyDescent="0.25">
      <c r="A34" s="117"/>
      <c r="B34" s="124"/>
      <c r="C34" s="132" t="s">
        <v>1258</v>
      </c>
      <c r="D34" s="139"/>
      <c r="E34" s="124"/>
      <c r="F34" s="132"/>
      <c r="G34" s="134">
        <f>IFERROR(IF($C$78="x","",IF($C$77="x","",ROUND(VLOOKUP($B$7,Miljö!$B$1:$J$550,MATCH("Fossilandel för ursprungspecificerad el ()",Miljö!$B$1:$J$1,0),FALSE),2))),"")</f>
        <v>0.42</v>
      </c>
      <c r="H34" s="132"/>
      <c r="I34" s="132"/>
      <c r="J34" s="132"/>
      <c r="K34" s="132"/>
      <c r="L34" s="124"/>
      <c r="M34" s="124"/>
      <c r="N34" s="124"/>
      <c r="O34" s="118"/>
    </row>
    <row r="35" spans="1:15" x14ac:dyDescent="0.25">
      <c r="A35" s="117"/>
      <c r="B35" s="124"/>
      <c r="C35" s="132" t="s">
        <v>1259</v>
      </c>
      <c r="D35" s="139"/>
      <c r="E35" s="124"/>
      <c r="F35" s="132"/>
      <c r="G35" s="150">
        <f>IFERROR(IF($C$78="x","",IF($C$77="x","",ROUND(VLOOKUP($B$7,Miljö!$B$1:$J$550,MATCH("Primärenergifaktor ()",Miljö!$B$1:$J$1,0),FALSE),1))),"")</f>
        <v>2.2999999999999998</v>
      </c>
      <c r="H35" s="132"/>
      <c r="I35" s="132"/>
      <c r="J35" s="132"/>
      <c r="K35" s="132"/>
      <c r="L35" s="124"/>
      <c r="M35" s="124"/>
      <c r="N35" s="124"/>
      <c r="O35" s="118"/>
    </row>
    <row r="36" spans="1:15" x14ac:dyDescent="0.25">
      <c r="A36" s="117"/>
      <c r="B36" s="124"/>
      <c r="C36" s="124"/>
      <c r="D36" s="124"/>
      <c r="E36" s="124"/>
      <c r="F36" s="132"/>
      <c r="G36" s="132"/>
      <c r="H36" s="132"/>
      <c r="I36" s="132"/>
      <c r="J36" s="132"/>
      <c r="K36" s="132"/>
      <c r="L36" s="124"/>
      <c r="M36" s="124"/>
      <c r="N36" s="124"/>
      <c r="O36" s="118"/>
    </row>
    <row r="37" spans="1:15" x14ac:dyDescent="0.25">
      <c r="A37" s="117"/>
      <c r="B37" s="124"/>
      <c r="C37" s="140" t="s">
        <v>1260</v>
      </c>
      <c r="D37" s="151"/>
      <c r="E37" s="151"/>
      <c r="F37" s="124"/>
      <c r="G37" s="358" t="str">
        <f>IFERROR(IF($C$78="x","",IF($C$77="x","",VLOOKUP($B$7,Underlagsinformation!$B$1:$M$500,MATCH("Allokeringsmetod vid kraftvärme",Underlagsinformation!$B$1:$N$1,0),FALSE))),"")</f>
        <v>Ej kraftvärme</v>
      </c>
      <c r="H37" s="359"/>
      <c r="I37" s="359"/>
      <c r="J37" s="359"/>
      <c r="K37" s="359"/>
      <c r="L37" s="359"/>
      <c r="M37" s="124"/>
      <c r="N37" s="124"/>
      <c r="O37" s="119"/>
    </row>
    <row r="38" spans="1:15" ht="32.25" customHeight="1" x14ac:dyDescent="0.25">
      <c r="A38" s="117"/>
      <c r="B38" s="124"/>
      <c r="C38" s="132" t="s">
        <v>1261</v>
      </c>
      <c r="D38" s="152"/>
      <c r="E38" s="152"/>
      <c r="F38" s="124"/>
      <c r="G38" s="360" t="str">
        <f>IFERROR(IF($C$78="x","",IF($C$77="x",VLOOKUP($B$7,Underlagsinformation!$B$1:$M$487,2,FALSE),"För mer information, kontakta företaget")),"")</f>
        <v>För mer information, kontakta företaget</v>
      </c>
      <c r="H38" s="360"/>
      <c r="I38" s="360"/>
      <c r="J38" s="360"/>
      <c r="K38" s="360"/>
      <c r="L38" s="360"/>
      <c r="M38" s="124"/>
      <c r="N38" s="124"/>
      <c r="O38" s="119"/>
    </row>
    <row r="39" spans="1:15" x14ac:dyDescent="0.25">
      <c r="A39" s="117"/>
      <c r="B39" s="124"/>
      <c r="C39" s="132"/>
      <c r="D39" s="152"/>
      <c r="E39" s="152"/>
      <c r="F39" s="124"/>
      <c r="G39" s="153"/>
      <c r="H39" s="153"/>
      <c r="I39" s="153"/>
      <c r="J39" s="153"/>
      <c r="K39" s="153"/>
      <c r="L39" s="153"/>
      <c r="M39" s="124"/>
      <c r="N39" s="124"/>
      <c r="O39" s="119"/>
    </row>
    <row r="40" spans="1:15" x14ac:dyDescent="0.25">
      <c r="A40" s="117"/>
      <c r="B40" s="124"/>
      <c r="C40" s="154" t="str">
        <f>IFERROR(IF($C$77="x","Klicka på cellen med länken, högerklicka och välj kopiera, klistra sedan in länken i din webbläsare.",""),"")</f>
        <v/>
      </c>
      <c r="D40" s="124"/>
      <c r="E40" s="124"/>
      <c r="F40" s="124"/>
      <c r="G40" s="124"/>
      <c r="H40" s="124"/>
      <c r="I40" s="124"/>
      <c r="J40" s="124"/>
      <c r="K40" s="124"/>
      <c r="L40" s="124"/>
      <c r="M40" s="155"/>
      <c r="N40" s="124"/>
      <c r="O40" s="118"/>
    </row>
    <row r="41" spans="1:15" ht="20.25" x14ac:dyDescent="0.3">
      <c r="A41" s="117"/>
      <c r="B41" s="124"/>
      <c r="C41" s="129"/>
      <c r="D41" s="124"/>
      <c r="E41" s="156"/>
      <c r="F41" s="124"/>
      <c r="G41" s="124"/>
      <c r="H41" s="124"/>
      <c r="I41" s="124"/>
      <c r="J41" s="124"/>
      <c r="K41" s="124"/>
      <c r="L41" s="124"/>
      <c r="M41" s="155"/>
      <c r="N41" s="124"/>
      <c r="O41" s="118"/>
    </row>
    <row r="42" spans="1:15" x14ac:dyDescent="0.25">
      <c r="A42" s="117"/>
      <c r="B42" s="124"/>
      <c r="C42" s="124"/>
      <c r="D42" s="124"/>
      <c r="E42" s="124"/>
      <c r="F42" s="124"/>
      <c r="G42" s="124"/>
      <c r="H42" s="124"/>
      <c r="I42" s="124"/>
      <c r="J42" s="124"/>
      <c r="K42" s="124"/>
      <c r="L42" s="124"/>
      <c r="M42" s="124"/>
      <c r="N42" s="124"/>
      <c r="O42" s="118"/>
    </row>
    <row r="43" spans="1:15" ht="15.75" x14ac:dyDescent="0.25">
      <c r="A43" s="117"/>
      <c r="B43" s="124"/>
      <c r="C43" s="157"/>
      <c r="D43" s="157"/>
      <c r="E43" s="157"/>
      <c r="F43" s="157"/>
      <c r="G43" s="157"/>
      <c r="H43" s="124"/>
      <c r="I43" s="124"/>
      <c r="J43" s="124"/>
      <c r="K43" s="158"/>
      <c r="L43" s="124"/>
      <c r="M43" s="124"/>
      <c r="N43" s="124"/>
      <c r="O43" s="118"/>
    </row>
    <row r="44" spans="1:15" x14ac:dyDescent="0.25">
      <c r="A44" s="117"/>
      <c r="B44" s="124"/>
      <c r="C44" s="157"/>
      <c r="D44" s="157"/>
      <c r="E44" s="157"/>
      <c r="F44" s="157"/>
      <c r="G44" s="157"/>
      <c r="H44" s="124"/>
      <c r="I44" s="124"/>
      <c r="J44" s="146" t="s">
        <v>1262</v>
      </c>
      <c r="K44" s="146"/>
      <c r="L44" s="146"/>
      <c r="M44" s="124"/>
      <c r="N44" s="159"/>
      <c r="O44" s="118"/>
    </row>
    <row r="45" spans="1:15" ht="15.75" x14ac:dyDescent="0.25">
      <c r="A45" s="117"/>
      <c r="B45" s="124"/>
      <c r="C45" s="157"/>
      <c r="D45" s="157"/>
      <c r="E45" s="157"/>
      <c r="F45" s="157"/>
      <c r="G45" s="157"/>
      <c r="H45" s="124"/>
      <c r="I45" s="124"/>
      <c r="J45" s="124"/>
      <c r="K45" s="158"/>
      <c r="L45" s="124"/>
      <c r="M45" s="124"/>
      <c r="N45" s="159"/>
    </row>
    <row r="46" spans="1:15" ht="30" customHeight="1" x14ac:dyDescent="0.25">
      <c r="A46" s="117"/>
      <c r="B46" s="124"/>
      <c r="C46" s="157"/>
      <c r="D46" s="157"/>
      <c r="E46" s="157"/>
      <c r="F46" s="157"/>
      <c r="G46" s="157"/>
      <c r="H46" s="124"/>
      <c r="I46" s="124"/>
      <c r="J46" s="347" t="str">
        <f>'Underlag till diagram'!X46</f>
        <v>Återvunnen energi:</v>
      </c>
      <c r="K46" s="347"/>
      <c r="L46" s="347"/>
      <c r="M46" s="160" t="str">
        <f>'Underlag till diagram'!Y46</f>
        <v>ja</v>
      </c>
      <c r="N46" s="161" t="str">
        <f>'Underlag till diagram'!AA46</f>
        <v>0%</v>
      </c>
    </row>
    <row r="47" spans="1:15" ht="30" customHeight="1" x14ac:dyDescent="0.25">
      <c r="A47" s="117"/>
      <c r="B47" s="124"/>
      <c r="C47" s="157"/>
      <c r="D47" s="157"/>
      <c r="E47" s="157"/>
      <c r="F47" s="157"/>
      <c r="G47" s="157"/>
      <c r="H47" s="124"/>
      <c r="I47" s="124"/>
      <c r="J47" s="347" t="str">
        <f>'Underlag till diagram'!X47</f>
        <v xml:space="preserve"> </v>
      </c>
      <c r="K47" s="347"/>
      <c r="L47" s="347"/>
      <c r="M47" s="160" t="str">
        <f>'Underlag till diagram'!Y47</f>
        <v/>
      </c>
      <c r="N47" s="161" t="str">
        <f>'Underlag till diagram'!AA47</f>
        <v/>
      </c>
    </row>
    <row r="48" spans="1:15" ht="30" customHeight="1" x14ac:dyDescent="0.25">
      <c r="A48" s="117"/>
      <c r="B48" s="124"/>
      <c r="C48" s="157"/>
      <c r="D48" s="157"/>
      <c r="E48" s="157"/>
      <c r="F48" s="157"/>
      <c r="G48" s="157"/>
      <c r="H48" s="124"/>
      <c r="I48" s="124"/>
      <c r="J48" s="347" t="str">
        <f>'Underlag till diagram'!X48</f>
        <v>Förnybart:</v>
      </c>
      <c r="K48" s="347"/>
      <c r="L48" s="347"/>
      <c r="M48" s="160" t="str">
        <f>'Underlag till diagram'!Y48</f>
        <v>ja</v>
      </c>
      <c r="N48" s="161" t="str">
        <f>'Underlag till diagram'!AA48</f>
        <v>91,9%</v>
      </c>
    </row>
    <row r="49" spans="1:14" ht="30" customHeight="1" x14ac:dyDescent="0.25">
      <c r="A49" s="117"/>
      <c r="B49" s="124"/>
      <c r="C49" s="157"/>
      <c r="D49" s="157"/>
      <c r="E49" s="157"/>
      <c r="F49" s="157"/>
      <c r="G49" s="157"/>
      <c r="H49" s="124"/>
      <c r="I49" s="124"/>
      <c r="J49" s="347" t="str">
        <f>'Underlag till diagram'!X49</f>
        <v>Pellets, briketter och pulver</v>
      </c>
      <c r="K49" s="347"/>
      <c r="L49" s="347"/>
      <c r="M49" s="160" t="str">
        <f>'Underlag till diagram'!Y49</f>
        <v/>
      </c>
      <c r="N49" s="161" t="str">
        <f>'Underlag till diagram'!AA49</f>
        <v>91,8%</v>
      </c>
    </row>
    <row r="50" spans="1:14" ht="30" customHeight="1" x14ac:dyDescent="0.25">
      <c r="A50" s="117"/>
      <c r="B50" s="124"/>
      <c r="C50" s="157"/>
      <c r="D50" s="157"/>
      <c r="E50" s="157"/>
      <c r="F50" s="157"/>
      <c r="G50" s="157"/>
      <c r="H50" s="124"/>
      <c r="I50" s="124"/>
      <c r="J50" s="347" t="str">
        <f>'Underlag till diagram'!X50</f>
        <v>Förnybar el till elpannor, värmepumpar och hjälpel till distribution</v>
      </c>
      <c r="K50" s="347"/>
      <c r="L50" s="347"/>
      <c r="M50" s="160" t="str">
        <f>'Underlag till diagram'!Y50</f>
        <v/>
      </c>
      <c r="N50" s="161" t="str">
        <f>'Underlag till diagram'!AA50</f>
        <v>0,1%</v>
      </c>
    </row>
    <row r="51" spans="1:14" ht="30" customHeight="1" x14ac:dyDescent="0.25">
      <c r="A51" s="117"/>
      <c r="B51" s="124"/>
      <c r="C51" s="157"/>
      <c r="D51" s="157"/>
      <c r="E51" s="157"/>
      <c r="F51" s="157"/>
      <c r="G51" s="157"/>
      <c r="H51" s="124"/>
      <c r="I51" s="124"/>
      <c r="J51" s="347" t="str">
        <f>'Underlag till diagram'!X51</f>
        <v xml:space="preserve"> </v>
      </c>
      <c r="K51" s="347"/>
      <c r="L51" s="347"/>
      <c r="M51" s="160" t="str">
        <f>'Underlag till diagram'!Y51</f>
        <v/>
      </c>
      <c r="N51" s="161" t="str">
        <f>'Underlag till diagram'!AA51</f>
        <v/>
      </c>
    </row>
    <row r="52" spans="1:14" ht="30" customHeight="1" x14ac:dyDescent="0.25">
      <c r="A52" s="117"/>
      <c r="B52" s="124"/>
      <c r="C52" s="157"/>
      <c r="D52" s="157"/>
      <c r="E52" s="157"/>
      <c r="F52" s="157"/>
      <c r="G52" s="157"/>
      <c r="H52" s="124"/>
      <c r="I52" s="124"/>
      <c r="J52" s="347" t="str">
        <f>'Underlag till diagram'!X52</f>
        <v>Övrigt:</v>
      </c>
      <c r="K52" s="347"/>
      <c r="L52" s="347"/>
      <c r="M52" s="160" t="str">
        <f>'Underlag till diagram'!Y52</f>
        <v>ja</v>
      </c>
      <c r="N52" s="161" t="str">
        <f>'Underlag till diagram'!AA52</f>
        <v>0,3%</v>
      </c>
    </row>
    <row r="53" spans="1:14" ht="30" customHeight="1" x14ac:dyDescent="0.25">
      <c r="A53" s="117"/>
      <c r="B53" s="124"/>
      <c r="C53" s="157"/>
      <c r="D53" s="157"/>
      <c r="E53" s="157"/>
      <c r="F53" s="157"/>
      <c r="G53" s="157"/>
      <c r="H53" s="124"/>
      <c r="I53" s="124"/>
      <c r="J53" s="347" t="str">
        <f>'Underlag till diagram'!X53</f>
        <v>El från kärnkraft till elpannor, värmepumpar och hjälpel till distribution</v>
      </c>
      <c r="K53" s="347"/>
      <c r="L53" s="347"/>
      <c r="M53" s="160" t="str">
        <f>'Underlag till diagram'!Y53</f>
        <v/>
      </c>
      <c r="N53" s="161" t="str">
        <f>'Underlag till diagram'!AA53</f>
        <v>0,3%</v>
      </c>
    </row>
    <row r="54" spans="1:14" ht="30" customHeight="1" x14ac:dyDescent="0.25">
      <c r="A54" s="117"/>
      <c r="B54" s="124"/>
      <c r="C54" s="157"/>
      <c r="D54" s="157"/>
      <c r="E54" s="157"/>
      <c r="F54" s="157"/>
      <c r="G54" s="157"/>
      <c r="H54" s="124"/>
      <c r="I54" s="124"/>
      <c r="J54" s="347" t="str">
        <f>'Underlag till diagram'!X54</f>
        <v xml:space="preserve"> </v>
      </c>
      <c r="K54" s="348"/>
      <c r="L54" s="348"/>
      <c r="M54" s="160" t="str">
        <f>'Underlag till diagram'!Y54</f>
        <v/>
      </c>
      <c r="N54" s="161" t="str">
        <f>'Underlag till diagram'!AA54</f>
        <v/>
      </c>
    </row>
    <row r="55" spans="1:14" ht="30" customHeight="1" x14ac:dyDescent="0.25">
      <c r="A55" s="117"/>
      <c r="B55" s="124"/>
      <c r="C55" s="157"/>
      <c r="D55" s="157"/>
      <c r="E55" s="157"/>
      <c r="F55" s="157"/>
      <c r="G55" s="157"/>
      <c r="H55" s="124"/>
      <c r="I55" s="124"/>
      <c r="J55" s="347" t="str">
        <f>'Underlag till diagram'!X55</f>
        <v>Fossilt:</v>
      </c>
      <c r="K55" s="348"/>
      <c r="L55" s="348"/>
      <c r="M55" s="160" t="str">
        <f>'Underlag till diagram'!Y55</f>
        <v>ja</v>
      </c>
      <c r="N55" s="161" t="str">
        <f>'Underlag till diagram'!AA55</f>
        <v>7,8%</v>
      </c>
    </row>
    <row r="56" spans="1:14" ht="30" customHeight="1" x14ac:dyDescent="0.25">
      <c r="A56" s="117"/>
      <c r="B56" s="124"/>
      <c r="C56" s="157"/>
      <c r="D56" s="157"/>
      <c r="E56" s="157"/>
      <c r="F56" s="157"/>
      <c r="G56" s="157"/>
      <c r="H56" s="124"/>
      <c r="I56" s="124"/>
      <c r="J56" s="347" t="str">
        <f>'Underlag till diagram'!X56</f>
        <v>Eldningsolja</v>
      </c>
      <c r="K56" s="348"/>
      <c r="L56" s="348"/>
      <c r="M56" s="160" t="str">
        <f>'Underlag till diagram'!Y56</f>
        <v/>
      </c>
      <c r="N56" s="161" t="str">
        <f>'Underlag till diagram'!AA56</f>
        <v>7,5%</v>
      </c>
    </row>
    <row r="57" spans="1:14" ht="30" customHeight="1" x14ac:dyDescent="0.25">
      <c r="A57" s="117"/>
      <c r="B57" s="124"/>
      <c r="C57" s="157"/>
      <c r="D57" s="157"/>
      <c r="E57" s="157"/>
      <c r="F57" s="157"/>
      <c r="G57" s="157"/>
      <c r="H57" s="124"/>
      <c r="I57" s="124"/>
      <c r="J57" s="347" t="str">
        <f>'Underlag till diagram'!X57</f>
        <v>Fossil el till elpannor, värmepumpar och hjälpel till distribution</v>
      </c>
      <c r="K57" s="348"/>
      <c r="L57" s="348"/>
      <c r="M57" s="160" t="str">
        <f>'Underlag till diagram'!Y57</f>
        <v/>
      </c>
      <c r="N57" s="161" t="str">
        <f>'Underlag till diagram'!AA57</f>
        <v>0,3%</v>
      </c>
    </row>
    <row r="58" spans="1:14" ht="30" customHeight="1" x14ac:dyDescent="0.25">
      <c r="A58" s="117"/>
      <c r="B58" s="124"/>
      <c r="C58" s="157"/>
      <c r="D58" s="157"/>
      <c r="E58" s="157"/>
      <c r="F58" s="157"/>
      <c r="G58" s="157"/>
      <c r="H58" s="124"/>
      <c r="I58" s="124"/>
      <c r="J58" s="347" t="str">
        <f>'Underlag till diagram'!X58</f>
        <v xml:space="preserve"> </v>
      </c>
      <c r="K58" s="348"/>
      <c r="L58" s="348"/>
      <c r="M58" s="160" t="str">
        <f>'Underlag till diagram'!Y58</f>
        <v/>
      </c>
      <c r="N58" s="161" t="str">
        <f>'Underlag till diagram'!AA58</f>
        <v/>
      </c>
    </row>
    <row r="59" spans="1:14" ht="30" customHeight="1" x14ac:dyDescent="0.25">
      <c r="A59" s="117"/>
      <c r="B59" s="124"/>
      <c r="C59" s="157"/>
      <c r="D59" s="157"/>
      <c r="E59" s="157"/>
      <c r="F59" s="157"/>
      <c r="G59" s="157"/>
      <c r="H59" s="124"/>
      <c r="I59" s="124"/>
      <c r="J59" s="347" t="str">
        <f>'Underlag till diagram'!X59</f>
        <v/>
      </c>
      <c r="K59" s="348"/>
      <c r="L59" s="348"/>
      <c r="M59" s="160" t="str">
        <f>'Underlag till diagram'!Y59</f>
        <v/>
      </c>
      <c r="N59" s="161" t="str">
        <f>'Underlag till diagram'!AA59</f>
        <v/>
      </c>
    </row>
    <row r="60" spans="1:14" ht="30" customHeight="1" x14ac:dyDescent="0.25">
      <c r="A60" s="117"/>
      <c r="B60" s="124"/>
      <c r="C60" s="157"/>
      <c r="D60" s="157"/>
      <c r="E60" s="157"/>
      <c r="F60" s="157"/>
      <c r="G60" s="157"/>
      <c r="H60" s="124"/>
      <c r="I60" s="124"/>
      <c r="J60" s="347" t="str">
        <f>'Underlag till diagram'!X60</f>
        <v/>
      </c>
      <c r="K60" s="348"/>
      <c r="L60" s="348"/>
      <c r="M60" s="160" t="str">
        <f>'Underlag till diagram'!Y60</f>
        <v/>
      </c>
      <c r="N60" s="161" t="str">
        <f>'Underlag till diagram'!AA60</f>
        <v/>
      </c>
    </row>
    <row r="61" spans="1:14" ht="30" customHeight="1" x14ac:dyDescent="0.25">
      <c r="A61" s="117"/>
      <c r="B61" s="124"/>
      <c r="C61" s="157"/>
      <c r="D61" s="157"/>
      <c r="E61" s="157"/>
      <c r="F61" s="157"/>
      <c r="G61" s="157"/>
      <c r="H61" s="124"/>
      <c r="I61" s="124"/>
      <c r="J61" s="347" t="str">
        <f>'Underlag till diagram'!X61</f>
        <v/>
      </c>
      <c r="K61" s="348"/>
      <c r="L61" s="348"/>
      <c r="M61" s="160" t="str">
        <f>'Underlag till diagram'!Y61</f>
        <v/>
      </c>
      <c r="N61" s="161" t="str">
        <f>'Underlag till diagram'!AA61</f>
        <v/>
      </c>
    </row>
    <row r="62" spans="1:14" ht="30" customHeight="1" x14ac:dyDescent="0.25">
      <c r="A62" s="117"/>
      <c r="B62" s="124"/>
      <c r="C62" s="157"/>
      <c r="D62" s="157"/>
      <c r="E62" s="157"/>
      <c r="F62" s="157"/>
      <c r="G62" s="157"/>
      <c r="H62" s="124"/>
      <c r="I62" s="124"/>
      <c r="J62" s="347" t="str">
        <f>'Underlag till diagram'!X62</f>
        <v/>
      </c>
      <c r="K62" s="348"/>
      <c r="L62" s="348"/>
      <c r="M62" s="160" t="str">
        <f>'Underlag till diagram'!Y62</f>
        <v/>
      </c>
      <c r="N62" s="161" t="str">
        <f>'Underlag till diagram'!AA62</f>
        <v/>
      </c>
    </row>
    <row r="63" spans="1:14" ht="30" customHeight="1" x14ac:dyDescent="0.25">
      <c r="A63" s="117"/>
      <c r="B63" s="124"/>
      <c r="C63" s="157"/>
      <c r="D63" s="157"/>
      <c r="E63" s="157"/>
      <c r="F63" s="157"/>
      <c r="G63" s="157"/>
      <c r="H63" s="124"/>
      <c r="I63" s="124"/>
      <c r="J63" s="347" t="str">
        <f>'Underlag till diagram'!X63</f>
        <v/>
      </c>
      <c r="K63" s="348"/>
      <c r="L63" s="348"/>
      <c r="M63" s="160" t="str">
        <f>'Underlag till diagram'!Y63</f>
        <v/>
      </c>
      <c r="N63" s="161" t="str">
        <f>'Underlag till diagram'!AA63</f>
        <v/>
      </c>
    </row>
    <row r="64" spans="1:14" ht="30" customHeight="1" x14ac:dyDescent="0.25">
      <c r="A64" s="117"/>
      <c r="B64" s="124"/>
      <c r="C64" s="157"/>
      <c r="D64" s="157"/>
      <c r="E64" s="157"/>
      <c r="F64" s="157"/>
      <c r="G64" s="157"/>
      <c r="H64" s="124"/>
      <c r="I64" s="124"/>
      <c r="J64" s="347" t="str">
        <f>'Underlag till diagram'!X64</f>
        <v/>
      </c>
      <c r="K64" s="348"/>
      <c r="L64" s="348"/>
      <c r="M64" s="160" t="str">
        <f>'Underlag till diagram'!Y64</f>
        <v/>
      </c>
      <c r="N64" s="161" t="str">
        <f>'Underlag till diagram'!AA64</f>
        <v/>
      </c>
    </row>
    <row r="65" spans="1:14" ht="30" customHeight="1" x14ac:dyDescent="0.25">
      <c r="A65" s="117"/>
      <c r="B65" s="124"/>
      <c r="C65" s="157"/>
      <c r="D65" s="157"/>
      <c r="E65" s="157"/>
      <c r="F65" s="157"/>
      <c r="G65" s="157"/>
      <c r="H65" s="124"/>
      <c r="I65" s="124"/>
      <c r="J65" s="347" t="str">
        <f>'Underlag till diagram'!X65</f>
        <v/>
      </c>
      <c r="K65" s="348"/>
      <c r="L65" s="348"/>
      <c r="M65" s="160" t="str">
        <f>'Underlag till diagram'!Y65</f>
        <v/>
      </c>
      <c r="N65" s="161" t="str">
        <f>'Underlag till diagram'!AA65</f>
        <v/>
      </c>
    </row>
    <row r="66" spans="1:14" ht="30" customHeight="1" x14ac:dyDescent="0.25">
      <c r="A66" s="117"/>
      <c r="B66" s="124"/>
      <c r="C66" s="157"/>
      <c r="D66" s="157"/>
      <c r="E66" s="157"/>
      <c r="F66" s="157"/>
      <c r="G66" s="157"/>
      <c r="H66" s="124"/>
      <c r="I66" s="124"/>
      <c r="J66" s="347" t="str">
        <f>'Underlag till diagram'!X66</f>
        <v/>
      </c>
      <c r="K66" s="348"/>
      <c r="L66" s="348"/>
      <c r="M66" s="160" t="str">
        <f>'Underlag till diagram'!Y66</f>
        <v/>
      </c>
      <c r="N66" s="161" t="str">
        <f>'Underlag till diagram'!AA66</f>
        <v/>
      </c>
    </row>
    <row r="67" spans="1:14" ht="30" customHeight="1" x14ac:dyDescent="0.25">
      <c r="A67" s="117"/>
      <c r="B67" s="130"/>
      <c r="C67" s="157"/>
      <c r="D67" s="157"/>
      <c r="E67" s="157"/>
      <c r="F67" s="157"/>
      <c r="G67" s="157"/>
      <c r="H67" s="130"/>
      <c r="I67" s="130"/>
      <c r="J67" s="347" t="str">
        <f>'Underlag till diagram'!X67</f>
        <v/>
      </c>
      <c r="K67" s="348"/>
      <c r="L67" s="348"/>
      <c r="M67" s="160" t="str">
        <f>'Underlag till diagram'!Y67</f>
        <v/>
      </c>
      <c r="N67" s="161" t="str">
        <f>'Underlag till diagram'!AA67</f>
        <v/>
      </c>
    </row>
    <row r="68" spans="1:14" ht="30" customHeight="1" x14ac:dyDescent="0.25">
      <c r="A68" s="117"/>
      <c r="B68" s="130"/>
      <c r="C68" s="157"/>
      <c r="D68" s="157"/>
      <c r="E68" s="157"/>
      <c r="F68" s="157"/>
      <c r="G68" s="157"/>
      <c r="H68" s="130"/>
      <c r="I68" s="130"/>
      <c r="J68" s="347" t="str">
        <f>'Underlag till diagram'!X68</f>
        <v/>
      </c>
      <c r="K68" s="348"/>
      <c r="L68" s="348"/>
      <c r="M68" s="160" t="str">
        <f>'Underlag till diagram'!Y68</f>
        <v/>
      </c>
      <c r="N68" s="161" t="str">
        <f>'Underlag till diagram'!AA68</f>
        <v/>
      </c>
    </row>
    <row r="69" spans="1:14" ht="30" customHeight="1" x14ac:dyDescent="0.25">
      <c r="A69" s="117"/>
      <c r="B69" s="130"/>
      <c r="C69" s="157"/>
      <c r="D69" s="157"/>
      <c r="E69" s="157"/>
      <c r="F69" s="157"/>
      <c r="G69" s="157"/>
      <c r="H69" s="130"/>
      <c r="I69" s="130"/>
      <c r="J69" s="347" t="str">
        <f>'Underlag till diagram'!X69</f>
        <v/>
      </c>
      <c r="K69" s="348"/>
      <c r="L69" s="348"/>
      <c r="M69" s="160" t="str">
        <f>'Underlag till diagram'!Y69</f>
        <v/>
      </c>
      <c r="N69" s="161" t="str">
        <f>'Underlag till diagram'!AA69</f>
        <v/>
      </c>
    </row>
    <row r="70" spans="1:14" ht="30" customHeight="1" x14ac:dyDescent="0.25">
      <c r="A70" s="117"/>
      <c r="B70" s="130"/>
      <c r="C70" s="157"/>
      <c r="D70" s="157"/>
      <c r="E70" s="157"/>
      <c r="F70" s="157"/>
      <c r="G70" s="157"/>
      <c r="H70" s="130"/>
      <c r="I70" s="130"/>
      <c r="J70" s="347" t="str">
        <f>'Underlag till diagram'!X70</f>
        <v/>
      </c>
      <c r="K70" s="348"/>
      <c r="L70" s="348"/>
      <c r="M70" s="160" t="str">
        <f>'Underlag till diagram'!Y70</f>
        <v/>
      </c>
      <c r="N70" s="161" t="str">
        <f>'Underlag till diagram'!AA70</f>
        <v/>
      </c>
    </row>
    <row r="71" spans="1:14" ht="30" customHeight="1" x14ac:dyDescent="0.25">
      <c r="A71" s="117"/>
      <c r="B71" s="130"/>
      <c r="C71" s="157"/>
      <c r="D71" s="157"/>
      <c r="E71" s="157"/>
      <c r="F71" s="157"/>
      <c r="G71" s="157"/>
      <c r="H71" s="130"/>
      <c r="I71" s="130"/>
      <c r="J71" s="347" t="str">
        <f>'Underlag till diagram'!X71</f>
        <v/>
      </c>
      <c r="K71" s="348"/>
      <c r="L71" s="348"/>
      <c r="M71" s="160" t="str">
        <f>'Underlag till diagram'!Y71</f>
        <v/>
      </c>
      <c r="N71" s="161" t="str">
        <f>'Underlag till diagram'!AA71</f>
        <v/>
      </c>
    </row>
    <row r="72" spans="1:14" ht="30" customHeight="1" x14ac:dyDescent="0.25">
      <c r="B72" s="130"/>
      <c r="C72" s="157"/>
      <c r="D72" s="157"/>
      <c r="E72" s="157"/>
      <c r="F72" s="157"/>
      <c r="G72" s="157"/>
      <c r="H72" s="130"/>
      <c r="I72" s="130"/>
      <c r="J72" s="347" t="str">
        <f>'Underlag till diagram'!X72</f>
        <v/>
      </c>
      <c r="K72" s="348"/>
      <c r="L72" s="348"/>
      <c r="M72" s="160" t="str">
        <f>'Underlag till diagram'!Y72</f>
        <v/>
      </c>
      <c r="N72" s="161" t="str">
        <f>'Underlag till diagram'!AA72</f>
        <v/>
      </c>
    </row>
    <row r="73" spans="1:14" ht="30" customHeight="1" x14ac:dyDescent="0.25">
      <c r="B73" s="130"/>
      <c r="C73" s="162"/>
      <c r="D73" s="162"/>
      <c r="E73" s="157"/>
      <c r="F73" s="130"/>
      <c r="G73" s="163"/>
      <c r="H73" s="130"/>
      <c r="I73" s="130"/>
      <c r="J73" s="347" t="str">
        <f>'Underlag till diagram'!X73</f>
        <v/>
      </c>
      <c r="K73" s="348"/>
      <c r="L73" s="348"/>
      <c r="M73" s="160" t="str">
        <f>'Underlag till diagram'!Y73</f>
        <v/>
      </c>
      <c r="N73" s="161" t="str">
        <f>'Underlag till diagram'!AA73</f>
        <v/>
      </c>
    </row>
    <row r="74" spans="1:14" ht="30" customHeight="1" x14ac:dyDescent="0.25">
      <c r="B74" s="130"/>
      <c r="C74" s="162"/>
      <c r="D74" s="162"/>
      <c r="E74" s="157"/>
      <c r="F74" s="130"/>
      <c r="G74" s="163"/>
      <c r="H74" s="130"/>
      <c r="I74" s="130"/>
      <c r="J74" s="347" t="str">
        <f>'Underlag till diagram'!X74</f>
        <v/>
      </c>
      <c r="K74" s="348"/>
      <c r="L74" s="348"/>
      <c r="M74" s="160" t="str">
        <f>'Underlag till diagram'!Y74</f>
        <v/>
      </c>
      <c r="N74" s="161" t="str">
        <f>'Underlag till diagram'!AA74</f>
        <v/>
      </c>
    </row>
    <row r="75" spans="1:14" ht="30" customHeight="1" x14ac:dyDescent="0.25">
      <c r="B75" s="130"/>
      <c r="C75" s="162"/>
      <c r="D75" s="162"/>
      <c r="E75" s="157"/>
      <c r="F75" s="130"/>
      <c r="G75" s="163"/>
      <c r="H75" s="130"/>
      <c r="I75" s="130"/>
      <c r="J75" s="347" t="str">
        <f>'Underlag till diagram'!X75</f>
        <v/>
      </c>
      <c r="K75" s="348"/>
      <c r="L75" s="348"/>
      <c r="M75" s="160" t="str">
        <f>'Underlag till diagram'!Y75</f>
        <v/>
      </c>
      <c r="N75" s="161" t="str">
        <f>'Underlag till diagram'!AA75</f>
        <v/>
      </c>
    </row>
    <row r="76" spans="1:14" x14ac:dyDescent="0.25">
      <c r="B76" s="130"/>
      <c r="C76" s="163"/>
      <c r="D76" s="163"/>
      <c r="E76" s="163"/>
      <c r="F76" s="130"/>
      <c r="G76" s="130"/>
      <c r="H76" s="130"/>
      <c r="I76" s="130"/>
      <c r="J76" s="130"/>
      <c r="K76" s="130"/>
      <c r="L76" s="130"/>
      <c r="M76" s="130"/>
      <c r="N76" s="157"/>
    </row>
    <row r="77" spans="1:14" x14ac:dyDescent="0.25">
      <c r="B77" s="164" t="s">
        <v>1263</v>
      </c>
      <c r="C77" s="165" t="str">
        <f>IF('Underlag till diagram'!D2="ja","","x")</f>
        <v/>
      </c>
      <c r="D77" s="273"/>
    </row>
    <row r="78" spans="1:14" x14ac:dyDescent="0.25">
      <c r="B78" s="275" t="s">
        <v>1377</v>
      </c>
      <c r="C78" s="275" t="str">
        <f>IF('Underlag till diagram'!$K$4="nej","x","")</f>
        <v/>
      </c>
      <c r="D78" s="273"/>
    </row>
    <row r="79" spans="1:14" x14ac:dyDescent="0.25">
      <c r="B79" s="273"/>
      <c r="C79" s="273"/>
      <c r="D79" s="273"/>
    </row>
    <row r="80" spans="1:14" x14ac:dyDescent="0.25">
      <c r="B80" s="273"/>
      <c r="C80" s="273"/>
      <c r="D80" s="273"/>
    </row>
  </sheetData>
  <sheetProtection algorithmName="SHA-512" hashValue="L7kkvIZMYzigb/kJMXv6ZvcsZ8hViyJtpTVFZPq1848JxgBaYtr869RZonpiwhAkNzH2h7kO4iKgbiODReVAAQ==" saltValue="TK7FKXGjzdiRq9jfTwohNg==" spinCount="100000" sheet="1" objects="1" scenarios="1"/>
  <protectedRanges>
    <protectedRange sqref="B7:E7 B4:E4" name="Område1"/>
  </protectedRanges>
  <mergeCells count="40">
    <mergeCell ref="J49:L49"/>
    <mergeCell ref="B4:E4"/>
    <mergeCell ref="B7:E7"/>
    <mergeCell ref="C21:D21"/>
    <mergeCell ref="C22:D22"/>
    <mergeCell ref="C25:D25"/>
    <mergeCell ref="G31:K31"/>
    <mergeCell ref="G37:L37"/>
    <mergeCell ref="G38:L38"/>
    <mergeCell ref="J46:L46"/>
    <mergeCell ref="J47:L47"/>
    <mergeCell ref="J48:L48"/>
    <mergeCell ref="J61:L61"/>
    <mergeCell ref="J50:L50"/>
    <mergeCell ref="J51:L51"/>
    <mergeCell ref="J52:L52"/>
    <mergeCell ref="J53:L53"/>
    <mergeCell ref="J54:L54"/>
    <mergeCell ref="J55:L55"/>
    <mergeCell ref="J56:L56"/>
    <mergeCell ref="J57:L57"/>
    <mergeCell ref="J58:L58"/>
    <mergeCell ref="J59:L59"/>
    <mergeCell ref="J60:L60"/>
    <mergeCell ref="J74:L74"/>
    <mergeCell ref="J75:L75"/>
    <mergeCell ref="E14:F14"/>
    <mergeCell ref="E17:F17"/>
    <mergeCell ref="J68:L68"/>
    <mergeCell ref="J69:L69"/>
    <mergeCell ref="J70:L70"/>
    <mergeCell ref="J71:L71"/>
    <mergeCell ref="J72:L72"/>
    <mergeCell ref="J73:L73"/>
    <mergeCell ref="J62:L62"/>
    <mergeCell ref="J63:L63"/>
    <mergeCell ref="J64:L64"/>
    <mergeCell ref="J65:L65"/>
    <mergeCell ref="J66:L66"/>
    <mergeCell ref="J67:L67"/>
  </mergeCells>
  <conditionalFormatting sqref="J46:J75">
    <cfRule type="expression" dxfId="2" priority="2">
      <formula>$M46="ja"</formula>
    </cfRule>
  </conditionalFormatting>
  <conditionalFormatting sqref="N46:N75">
    <cfRule type="expression" dxfId="1" priority="3">
      <formula>$M46="ja"</formula>
    </cfRule>
  </conditionalFormatting>
  <conditionalFormatting sqref="B7:E7">
    <cfRule type="expression" dxfId="0" priority="1">
      <formula>$C$78="x"</formula>
    </cfRule>
  </conditionalFormatting>
  <dataValidations count="2">
    <dataValidation showInputMessage="1" showErrorMessage="1" errorTitle="Ogiltigt namn" error="Välj ett nät ur listan" sqref="L4" xr:uid="{00000000-0002-0000-1200-000000000000}"/>
    <dataValidation type="list" showInputMessage="1" showErrorMessage="1" sqref="WVJ983048:WVN983048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4:F65544 IX65544:JB65544 ST65544:SX65544 ACP65544:ACT65544 AML65544:AMP65544 AWH65544:AWL65544 BGD65544:BGH65544 BPZ65544:BQD65544 BZV65544:BZZ65544 CJR65544:CJV65544 CTN65544:CTR65544 DDJ65544:DDN65544 DNF65544:DNJ65544 DXB65544:DXF65544 EGX65544:EHB65544 EQT65544:EQX65544 FAP65544:FAT65544 FKL65544:FKP65544 FUH65544:FUL65544 GED65544:GEH65544 GNZ65544:GOD65544 GXV65544:GXZ65544 HHR65544:HHV65544 HRN65544:HRR65544 IBJ65544:IBN65544 ILF65544:ILJ65544 IVB65544:IVF65544 JEX65544:JFB65544 JOT65544:JOX65544 JYP65544:JYT65544 KIL65544:KIP65544 KSH65544:KSL65544 LCD65544:LCH65544 LLZ65544:LMD65544 LVV65544:LVZ65544 MFR65544:MFV65544 MPN65544:MPR65544 MZJ65544:MZN65544 NJF65544:NJJ65544 NTB65544:NTF65544 OCX65544:ODB65544 OMT65544:OMX65544 OWP65544:OWT65544 PGL65544:PGP65544 PQH65544:PQL65544 QAD65544:QAH65544 QJZ65544:QKD65544 QTV65544:QTZ65544 RDR65544:RDV65544 RNN65544:RNR65544 RXJ65544:RXN65544 SHF65544:SHJ65544 SRB65544:SRF65544 TAX65544:TBB65544 TKT65544:TKX65544 TUP65544:TUT65544 UEL65544:UEP65544 UOH65544:UOL65544 UYD65544:UYH65544 VHZ65544:VID65544 VRV65544:VRZ65544 WBR65544:WBV65544 WLN65544:WLR65544 WVJ65544:WVN65544 B131080:F131080 IX131080:JB131080 ST131080:SX131080 ACP131080:ACT131080 AML131080:AMP131080 AWH131080:AWL131080 BGD131080:BGH131080 BPZ131080:BQD131080 BZV131080:BZZ131080 CJR131080:CJV131080 CTN131080:CTR131080 DDJ131080:DDN131080 DNF131080:DNJ131080 DXB131080:DXF131080 EGX131080:EHB131080 EQT131080:EQX131080 FAP131080:FAT131080 FKL131080:FKP131080 FUH131080:FUL131080 GED131080:GEH131080 GNZ131080:GOD131080 GXV131080:GXZ131080 HHR131080:HHV131080 HRN131080:HRR131080 IBJ131080:IBN131080 ILF131080:ILJ131080 IVB131080:IVF131080 JEX131080:JFB131080 JOT131080:JOX131080 JYP131080:JYT131080 KIL131080:KIP131080 KSH131080:KSL131080 LCD131080:LCH131080 LLZ131080:LMD131080 LVV131080:LVZ131080 MFR131080:MFV131080 MPN131080:MPR131080 MZJ131080:MZN131080 NJF131080:NJJ131080 NTB131080:NTF131080 OCX131080:ODB131080 OMT131080:OMX131080 OWP131080:OWT131080 PGL131080:PGP131080 PQH131080:PQL131080 QAD131080:QAH131080 QJZ131080:QKD131080 QTV131080:QTZ131080 RDR131080:RDV131080 RNN131080:RNR131080 RXJ131080:RXN131080 SHF131080:SHJ131080 SRB131080:SRF131080 TAX131080:TBB131080 TKT131080:TKX131080 TUP131080:TUT131080 UEL131080:UEP131080 UOH131080:UOL131080 UYD131080:UYH131080 VHZ131080:VID131080 VRV131080:VRZ131080 WBR131080:WBV131080 WLN131080:WLR131080 WVJ131080:WVN131080 B196616:F196616 IX196616:JB196616 ST196616:SX196616 ACP196616:ACT196616 AML196616:AMP196616 AWH196616:AWL196616 BGD196616:BGH196616 BPZ196616:BQD196616 BZV196616:BZZ196616 CJR196616:CJV196616 CTN196616:CTR196616 DDJ196616:DDN196616 DNF196616:DNJ196616 DXB196616:DXF196616 EGX196616:EHB196616 EQT196616:EQX196616 FAP196616:FAT196616 FKL196616:FKP196616 FUH196616:FUL196616 GED196616:GEH196616 GNZ196616:GOD196616 GXV196616:GXZ196616 HHR196616:HHV196616 HRN196616:HRR196616 IBJ196616:IBN196616 ILF196616:ILJ196616 IVB196616:IVF196616 JEX196616:JFB196616 JOT196616:JOX196616 JYP196616:JYT196616 KIL196616:KIP196616 KSH196616:KSL196616 LCD196616:LCH196616 LLZ196616:LMD196616 LVV196616:LVZ196616 MFR196616:MFV196616 MPN196616:MPR196616 MZJ196616:MZN196616 NJF196616:NJJ196616 NTB196616:NTF196616 OCX196616:ODB196616 OMT196616:OMX196616 OWP196616:OWT196616 PGL196616:PGP196616 PQH196616:PQL196616 QAD196616:QAH196616 QJZ196616:QKD196616 QTV196616:QTZ196616 RDR196616:RDV196616 RNN196616:RNR196616 RXJ196616:RXN196616 SHF196616:SHJ196616 SRB196616:SRF196616 TAX196616:TBB196616 TKT196616:TKX196616 TUP196616:TUT196616 UEL196616:UEP196616 UOH196616:UOL196616 UYD196616:UYH196616 VHZ196616:VID196616 VRV196616:VRZ196616 WBR196616:WBV196616 WLN196616:WLR196616 WVJ196616:WVN196616 B262152:F262152 IX262152:JB262152 ST262152:SX262152 ACP262152:ACT262152 AML262152:AMP262152 AWH262152:AWL262152 BGD262152:BGH262152 BPZ262152:BQD262152 BZV262152:BZZ262152 CJR262152:CJV262152 CTN262152:CTR262152 DDJ262152:DDN262152 DNF262152:DNJ262152 DXB262152:DXF262152 EGX262152:EHB262152 EQT262152:EQX262152 FAP262152:FAT262152 FKL262152:FKP262152 FUH262152:FUL262152 GED262152:GEH262152 GNZ262152:GOD262152 GXV262152:GXZ262152 HHR262152:HHV262152 HRN262152:HRR262152 IBJ262152:IBN262152 ILF262152:ILJ262152 IVB262152:IVF262152 JEX262152:JFB262152 JOT262152:JOX262152 JYP262152:JYT262152 KIL262152:KIP262152 KSH262152:KSL262152 LCD262152:LCH262152 LLZ262152:LMD262152 LVV262152:LVZ262152 MFR262152:MFV262152 MPN262152:MPR262152 MZJ262152:MZN262152 NJF262152:NJJ262152 NTB262152:NTF262152 OCX262152:ODB262152 OMT262152:OMX262152 OWP262152:OWT262152 PGL262152:PGP262152 PQH262152:PQL262152 QAD262152:QAH262152 QJZ262152:QKD262152 QTV262152:QTZ262152 RDR262152:RDV262152 RNN262152:RNR262152 RXJ262152:RXN262152 SHF262152:SHJ262152 SRB262152:SRF262152 TAX262152:TBB262152 TKT262152:TKX262152 TUP262152:TUT262152 UEL262152:UEP262152 UOH262152:UOL262152 UYD262152:UYH262152 VHZ262152:VID262152 VRV262152:VRZ262152 WBR262152:WBV262152 WLN262152:WLR262152 WVJ262152:WVN262152 B327688:F327688 IX327688:JB327688 ST327688:SX327688 ACP327688:ACT327688 AML327688:AMP327688 AWH327688:AWL327688 BGD327688:BGH327688 BPZ327688:BQD327688 BZV327688:BZZ327688 CJR327688:CJV327688 CTN327688:CTR327688 DDJ327688:DDN327688 DNF327688:DNJ327688 DXB327688:DXF327688 EGX327688:EHB327688 EQT327688:EQX327688 FAP327688:FAT327688 FKL327688:FKP327688 FUH327688:FUL327688 GED327688:GEH327688 GNZ327688:GOD327688 GXV327688:GXZ327688 HHR327688:HHV327688 HRN327688:HRR327688 IBJ327688:IBN327688 ILF327688:ILJ327688 IVB327688:IVF327688 JEX327688:JFB327688 JOT327688:JOX327688 JYP327688:JYT327688 KIL327688:KIP327688 KSH327688:KSL327688 LCD327688:LCH327688 LLZ327688:LMD327688 LVV327688:LVZ327688 MFR327688:MFV327688 MPN327688:MPR327688 MZJ327688:MZN327688 NJF327688:NJJ327688 NTB327688:NTF327688 OCX327688:ODB327688 OMT327688:OMX327688 OWP327688:OWT327688 PGL327688:PGP327688 PQH327688:PQL327688 QAD327688:QAH327688 QJZ327688:QKD327688 QTV327688:QTZ327688 RDR327688:RDV327688 RNN327688:RNR327688 RXJ327688:RXN327688 SHF327688:SHJ327688 SRB327688:SRF327688 TAX327688:TBB327688 TKT327688:TKX327688 TUP327688:TUT327688 UEL327688:UEP327688 UOH327688:UOL327688 UYD327688:UYH327688 VHZ327688:VID327688 VRV327688:VRZ327688 WBR327688:WBV327688 WLN327688:WLR327688 WVJ327688:WVN327688 B393224:F393224 IX393224:JB393224 ST393224:SX393224 ACP393224:ACT393224 AML393224:AMP393224 AWH393224:AWL393224 BGD393224:BGH393224 BPZ393224:BQD393224 BZV393224:BZZ393224 CJR393224:CJV393224 CTN393224:CTR393224 DDJ393224:DDN393224 DNF393224:DNJ393224 DXB393224:DXF393224 EGX393224:EHB393224 EQT393224:EQX393224 FAP393224:FAT393224 FKL393224:FKP393224 FUH393224:FUL393224 GED393224:GEH393224 GNZ393224:GOD393224 GXV393224:GXZ393224 HHR393224:HHV393224 HRN393224:HRR393224 IBJ393224:IBN393224 ILF393224:ILJ393224 IVB393224:IVF393224 JEX393224:JFB393224 JOT393224:JOX393224 JYP393224:JYT393224 KIL393224:KIP393224 KSH393224:KSL393224 LCD393224:LCH393224 LLZ393224:LMD393224 LVV393224:LVZ393224 MFR393224:MFV393224 MPN393224:MPR393224 MZJ393224:MZN393224 NJF393224:NJJ393224 NTB393224:NTF393224 OCX393224:ODB393224 OMT393224:OMX393224 OWP393224:OWT393224 PGL393224:PGP393224 PQH393224:PQL393224 QAD393224:QAH393224 QJZ393224:QKD393224 QTV393224:QTZ393224 RDR393224:RDV393224 RNN393224:RNR393224 RXJ393224:RXN393224 SHF393224:SHJ393224 SRB393224:SRF393224 TAX393224:TBB393224 TKT393224:TKX393224 TUP393224:TUT393224 UEL393224:UEP393224 UOH393224:UOL393224 UYD393224:UYH393224 VHZ393224:VID393224 VRV393224:VRZ393224 WBR393224:WBV393224 WLN393224:WLR393224 WVJ393224:WVN393224 B458760:F458760 IX458760:JB458760 ST458760:SX458760 ACP458760:ACT458760 AML458760:AMP458760 AWH458760:AWL458760 BGD458760:BGH458760 BPZ458760:BQD458760 BZV458760:BZZ458760 CJR458760:CJV458760 CTN458760:CTR458760 DDJ458760:DDN458760 DNF458760:DNJ458760 DXB458760:DXF458760 EGX458760:EHB458760 EQT458760:EQX458760 FAP458760:FAT458760 FKL458760:FKP458760 FUH458760:FUL458760 GED458760:GEH458760 GNZ458760:GOD458760 GXV458760:GXZ458760 HHR458760:HHV458760 HRN458760:HRR458760 IBJ458760:IBN458760 ILF458760:ILJ458760 IVB458760:IVF458760 JEX458760:JFB458760 JOT458760:JOX458760 JYP458760:JYT458760 KIL458760:KIP458760 KSH458760:KSL458760 LCD458760:LCH458760 LLZ458760:LMD458760 LVV458760:LVZ458760 MFR458760:MFV458760 MPN458760:MPR458760 MZJ458760:MZN458760 NJF458760:NJJ458760 NTB458760:NTF458760 OCX458760:ODB458760 OMT458760:OMX458760 OWP458760:OWT458760 PGL458760:PGP458760 PQH458760:PQL458760 QAD458760:QAH458760 QJZ458760:QKD458760 QTV458760:QTZ458760 RDR458760:RDV458760 RNN458760:RNR458760 RXJ458760:RXN458760 SHF458760:SHJ458760 SRB458760:SRF458760 TAX458760:TBB458760 TKT458760:TKX458760 TUP458760:TUT458760 UEL458760:UEP458760 UOH458760:UOL458760 UYD458760:UYH458760 VHZ458760:VID458760 VRV458760:VRZ458760 WBR458760:WBV458760 WLN458760:WLR458760 WVJ458760:WVN458760 B524296:F524296 IX524296:JB524296 ST524296:SX524296 ACP524296:ACT524296 AML524296:AMP524296 AWH524296:AWL524296 BGD524296:BGH524296 BPZ524296:BQD524296 BZV524296:BZZ524296 CJR524296:CJV524296 CTN524296:CTR524296 DDJ524296:DDN524296 DNF524296:DNJ524296 DXB524296:DXF524296 EGX524296:EHB524296 EQT524296:EQX524296 FAP524296:FAT524296 FKL524296:FKP524296 FUH524296:FUL524296 GED524296:GEH524296 GNZ524296:GOD524296 GXV524296:GXZ524296 HHR524296:HHV524296 HRN524296:HRR524296 IBJ524296:IBN524296 ILF524296:ILJ524296 IVB524296:IVF524296 JEX524296:JFB524296 JOT524296:JOX524296 JYP524296:JYT524296 KIL524296:KIP524296 KSH524296:KSL524296 LCD524296:LCH524296 LLZ524296:LMD524296 LVV524296:LVZ524296 MFR524296:MFV524296 MPN524296:MPR524296 MZJ524296:MZN524296 NJF524296:NJJ524296 NTB524296:NTF524296 OCX524296:ODB524296 OMT524296:OMX524296 OWP524296:OWT524296 PGL524296:PGP524296 PQH524296:PQL524296 QAD524296:QAH524296 QJZ524296:QKD524296 QTV524296:QTZ524296 RDR524296:RDV524296 RNN524296:RNR524296 RXJ524296:RXN524296 SHF524296:SHJ524296 SRB524296:SRF524296 TAX524296:TBB524296 TKT524296:TKX524296 TUP524296:TUT524296 UEL524296:UEP524296 UOH524296:UOL524296 UYD524296:UYH524296 VHZ524296:VID524296 VRV524296:VRZ524296 WBR524296:WBV524296 WLN524296:WLR524296 WVJ524296:WVN524296 B589832:F589832 IX589832:JB589832 ST589832:SX589832 ACP589832:ACT589832 AML589832:AMP589832 AWH589832:AWL589832 BGD589832:BGH589832 BPZ589832:BQD589832 BZV589832:BZZ589832 CJR589832:CJV589832 CTN589832:CTR589832 DDJ589832:DDN589832 DNF589832:DNJ589832 DXB589832:DXF589832 EGX589832:EHB589832 EQT589832:EQX589832 FAP589832:FAT589832 FKL589832:FKP589832 FUH589832:FUL589832 GED589832:GEH589832 GNZ589832:GOD589832 GXV589832:GXZ589832 HHR589832:HHV589832 HRN589832:HRR589832 IBJ589832:IBN589832 ILF589832:ILJ589832 IVB589832:IVF589832 JEX589832:JFB589832 JOT589832:JOX589832 JYP589832:JYT589832 KIL589832:KIP589832 KSH589832:KSL589832 LCD589832:LCH589832 LLZ589832:LMD589832 LVV589832:LVZ589832 MFR589832:MFV589832 MPN589832:MPR589832 MZJ589832:MZN589832 NJF589832:NJJ589832 NTB589832:NTF589832 OCX589832:ODB589832 OMT589832:OMX589832 OWP589832:OWT589832 PGL589832:PGP589832 PQH589832:PQL589832 QAD589832:QAH589832 QJZ589832:QKD589832 QTV589832:QTZ589832 RDR589832:RDV589832 RNN589832:RNR589832 RXJ589832:RXN589832 SHF589832:SHJ589832 SRB589832:SRF589832 TAX589832:TBB589832 TKT589832:TKX589832 TUP589832:TUT589832 UEL589832:UEP589832 UOH589832:UOL589832 UYD589832:UYH589832 VHZ589832:VID589832 VRV589832:VRZ589832 WBR589832:WBV589832 WLN589832:WLR589832 WVJ589832:WVN589832 B655368:F655368 IX655368:JB655368 ST655368:SX655368 ACP655368:ACT655368 AML655368:AMP655368 AWH655368:AWL655368 BGD655368:BGH655368 BPZ655368:BQD655368 BZV655368:BZZ655368 CJR655368:CJV655368 CTN655368:CTR655368 DDJ655368:DDN655368 DNF655368:DNJ655368 DXB655368:DXF655368 EGX655368:EHB655368 EQT655368:EQX655368 FAP655368:FAT655368 FKL655368:FKP655368 FUH655368:FUL655368 GED655368:GEH655368 GNZ655368:GOD655368 GXV655368:GXZ655368 HHR655368:HHV655368 HRN655368:HRR655368 IBJ655368:IBN655368 ILF655368:ILJ655368 IVB655368:IVF655368 JEX655368:JFB655368 JOT655368:JOX655368 JYP655368:JYT655368 KIL655368:KIP655368 KSH655368:KSL655368 LCD655368:LCH655368 LLZ655368:LMD655368 LVV655368:LVZ655368 MFR655368:MFV655368 MPN655368:MPR655368 MZJ655368:MZN655368 NJF655368:NJJ655368 NTB655368:NTF655368 OCX655368:ODB655368 OMT655368:OMX655368 OWP655368:OWT655368 PGL655368:PGP655368 PQH655368:PQL655368 QAD655368:QAH655368 QJZ655368:QKD655368 QTV655368:QTZ655368 RDR655368:RDV655368 RNN655368:RNR655368 RXJ655368:RXN655368 SHF655368:SHJ655368 SRB655368:SRF655368 TAX655368:TBB655368 TKT655368:TKX655368 TUP655368:TUT655368 UEL655368:UEP655368 UOH655368:UOL655368 UYD655368:UYH655368 VHZ655368:VID655368 VRV655368:VRZ655368 WBR655368:WBV655368 WLN655368:WLR655368 WVJ655368:WVN655368 B720904:F720904 IX720904:JB720904 ST720904:SX720904 ACP720904:ACT720904 AML720904:AMP720904 AWH720904:AWL720904 BGD720904:BGH720904 BPZ720904:BQD720904 BZV720904:BZZ720904 CJR720904:CJV720904 CTN720904:CTR720904 DDJ720904:DDN720904 DNF720904:DNJ720904 DXB720904:DXF720904 EGX720904:EHB720904 EQT720904:EQX720904 FAP720904:FAT720904 FKL720904:FKP720904 FUH720904:FUL720904 GED720904:GEH720904 GNZ720904:GOD720904 GXV720904:GXZ720904 HHR720904:HHV720904 HRN720904:HRR720904 IBJ720904:IBN720904 ILF720904:ILJ720904 IVB720904:IVF720904 JEX720904:JFB720904 JOT720904:JOX720904 JYP720904:JYT720904 KIL720904:KIP720904 KSH720904:KSL720904 LCD720904:LCH720904 LLZ720904:LMD720904 LVV720904:LVZ720904 MFR720904:MFV720904 MPN720904:MPR720904 MZJ720904:MZN720904 NJF720904:NJJ720904 NTB720904:NTF720904 OCX720904:ODB720904 OMT720904:OMX720904 OWP720904:OWT720904 PGL720904:PGP720904 PQH720904:PQL720904 QAD720904:QAH720904 QJZ720904:QKD720904 QTV720904:QTZ720904 RDR720904:RDV720904 RNN720904:RNR720904 RXJ720904:RXN720904 SHF720904:SHJ720904 SRB720904:SRF720904 TAX720904:TBB720904 TKT720904:TKX720904 TUP720904:TUT720904 UEL720904:UEP720904 UOH720904:UOL720904 UYD720904:UYH720904 VHZ720904:VID720904 VRV720904:VRZ720904 WBR720904:WBV720904 WLN720904:WLR720904 WVJ720904:WVN720904 B786440:F786440 IX786440:JB786440 ST786440:SX786440 ACP786440:ACT786440 AML786440:AMP786440 AWH786440:AWL786440 BGD786440:BGH786440 BPZ786440:BQD786440 BZV786440:BZZ786440 CJR786440:CJV786440 CTN786440:CTR786440 DDJ786440:DDN786440 DNF786440:DNJ786440 DXB786440:DXF786440 EGX786440:EHB786440 EQT786440:EQX786440 FAP786440:FAT786440 FKL786440:FKP786440 FUH786440:FUL786440 GED786440:GEH786440 GNZ786440:GOD786440 GXV786440:GXZ786440 HHR786440:HHV786440 HRN786440:HRR786440 IBJ786440:IBN786440 ILF786440:ILJ786440 IVB786440:IVF786440 JEX786440:JFB786440 JOT786440:JOX786440 JYP786440:JYT786440 KIL786440:KIP786440 KSH786440:KSL786440 LCD786440:LCH786440 LLZ786440:LMD786440 LVV786440:LVZ786440 MFR786440:MFV786440 MPN786440:MPR786440 MZJ786440:MZN786440 NJF786440:NJJ786440 NTB786440:NTF786440 OCX786440:ODB786440 OMT786440:OMX786440 OWP786440:OWT786440 PGL786440:PGP786440 PQH786440:PQL786440 QAD786440:QAH786440 QJZ786440:QKD786440 QTV786440:QTZ786440 RDR786440:RDV786440 RNN786440:RNR786440 RXJ786440:RXN786440 SHF786440:SHJ786440 SRB786440:SRF786440 TAX786440:TBB786440 TKT786440:TKX786440 TUP786440:TUT786440 UEL786440:UEP786440 UOH786440:UOL786440 UYD786440:UYH786440 VHZ786440:VID786440 VRV786440:VRZ786440 WBR786440:WBV786440 WLN786440:WLR786440 WVJ786440:WVN786440 B851976:F851976 IX851976:JB851976 ST851976:SX851976 ACP851976:ACT851976 AML851976:AMP851976 AWH851976:AWL851976 BGD851976:BGH851976 BPZ851976:BQD851976 BZV851976:BZZ851976 CJR851976:CJV851976 CTN851976:CTR851976 DDJ851976:DDN851976 DNF851976:DNJ851976 DXB851976:DXF851976 EGX851976:EHB851976 EQT851976:EQX851976 FAP851976:FAT851976 FKL851976:FKP851976 FUH851976:FUL851976 GED851976:GEH851976 GNZ851976:GOD851976 GXV851976:GXZ851976 HHR851976:HHV851976 HRN851976:HRR851976 IBJ851976:IBN851976 ILF851976:ILJ851976 IVB851976:IVF851976 JEX851976:JFB851976 JOT851976:JOX851976 JYP851976:JYT851976 KIL851976:KIP851976 KSH851976:KSL851976 LCD851976:LCH851976 LLZ851976:LMD851976 LVV851976:LVZ851976 MFR851976:MFV851976 MPN851976:MPR851976 MZJ851976:MZN851976 NJF851976:NJJ851976 NTB851976:NTF851976 OCX851976:ODB851976 OMT851976:OMX851976 OWP851976:OWT851976 PGL851976:PGP851976 PQH851976:PQL851976 QAD851976:QAH851976 QJZ851976:QKD851976 QTV851976:QTZ851976 RDR851976:RDV851976 RNN851976:RNR851976 RXJ851976:RXN851976 SHF851976:SHJ851976 SRB851976:SRF851976 TAX851976:TBB851976 TKT851976:TKX851976 TUP851976:TUT851976 UEL851976:UEP851976 UOH851976:UOL851976 UYD851976:UYH851976 VHZ851976:VID851976 VRV851976:VRZ851976 WBR851976:WBV851976 WLN851976:WLR851976 WVJ851976:WVN851976 B917512:F917512 IX917512:JB917512 ST917512:SX917512 ACP917512:ACT917512 AML917512:AMP917512 AWH917512:AWL917512 BGD917512:BGH917512 BPZ917512:BQD917512 BZV917512:BZZ917512 CJR917512:CJV917512 CTN917512:CTR917512 DDJ917512:DDN917512 DNF917512:DNJ917512 DXB917512:DXF917512 EGX917512:EHB917512 EQT917512:EQX917512 FAP917512:FAT917512 FKL917512:FKP917512 FUH917512:FUL917512 GED917512:GEH917512 GNZ917512:GOD917512 GXV917512:GXZ917512 HHR917512:HHV917512 HRN917512:HRR917512 IBJ917512:IBN917512 ILF917512:ILJ917512 IVB917512:IVF917512 JEX917512:JFB917512 JOT917512:JOX917512 JYP917512:JYT917512 KIL917512:KIP917512 KSH917512:KSL917512 LCD917512:LCH917512 LLZ917512:LMD917512 LVV917512:LVZ917512 MFR917512:MFV917512 MPN917512:MPR917512 MZJ917512:MZN917512 NJF917512:NJJ917512 NTB917512:NTF917512 OCX917512:ODB917512 OMT917512:OMX917512 OWP917512:OWT917512 PGL917512:PGP917512 PQH917512:PQL917512 QAD917512:QAH917512 QJZ917512:QKD917512 QTV917512:QTZ917512 RDR917512:RDV917512 RNN917512:RNR917512 RXJ917512:RXN917512 SHF917512:SHJ917512 SRB917512:SRF917512 TAX917512:TBB917512 TKT917512:TKX917512 TUP917512:TUT917512 UEL917512:UEP917512 UOH917512:UOL917512 UYD917512:UYH917512 VHZ917512:VID917512 VRV917512:VRZ917512 WBR917512:WBV917512 WLN917512:WLR917512 WVJ917512:WVN917512 B983048:F983048 IX983048:JB983048 ST983048:SX983048 ACP983048:ACT983048 AML983048:AMP983048 AWH983048:AWL983048 BGD983048:BGH983048 BPZ983048:BQD983048 BZV983048:BZZ983048 CJR983048:CJV983048 CTN983048:CTR983048 DDJ983048:DDN983048 DNF983048:DNJ983048 DXB983048:DXF983048 EGX983048:EHB983048 EQT983048:EQX983048 FAP983048:FAT983048 FKL983048:FKP983048 FUH983048:FUL983048 GED983048:GEH983048 GNZ983048:GOD983048 GXV983048:GXZ983048 HHR983048:HHV983048 HRN983048:HRR983048 IBJ983048:IBN983048 ILF983048:ILJ983048 IVB983048:IVF983048 JEX983048:JFB983048 JOT983048:JOX983048 JYP983048:JYT983048 KIL983048:KIP983048 KSH983048:KSL983048 LCD983048:LCH983048 LLZ983048:LMD983048 LVV983048:LVZ983048 MFR983048:MFV983048 MPN983048:MPR983048 MZJ983048:MZN983048 NJF983048:NJJ983048 NTB983048:NTF983048 OCX983048:ODB983048 OMT983048:OMX983048 OWP983048:OWT983048 PGL983048:PGP983048 PQH983048:PQL983048 QAD983048:QAH983048 QJZ983048:QKD983048 QTV983048:QTZ983048 RDR983048:RDV983048 RNN983048:RNR983048 RXJ983048:RXN983048 SHF983048:SHJ983048 SRB983048:SRF983048 TAX983048:TBB983048 TKT983048:TKX983048 TUP983048:TUT983048 UEL983048:UEP983048 UOH983048:UOL983048 UYD983048:UYH983048 VHZ983048:VID983048 VRV983048:VRZ983048 WBR983048:WBV983048 WLN983048:WLR983048" xr:uid="{00000000-0002-0000-1200-000001000000}">
      <formula1>Lista_publicering</formula1>
    </dataValidation>
  </dataValidations>
  <pageMargins left="0.7" right="0.7" top="0.75" bottom="0.75" header="0.3" footer="0.3"/>
  <pageSetup paperSize="9" orientation="portrait" r:id="rId1"/>
  <ignoredErrors>
    <ignoredError sqref="C77" evalError="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2000000}">
          <x14:formula1>
            <xm:f>'Miljövärden för publ företag'!$N$4:$N$143</xm:f>
          </x14:formula1>
          <xm:sqref>B4:E4</xm:sqref>
        </x14:dataValidation>
        <x14:dataValidation type="list" showInputMessage="1" showErrorMessage="1" errorTitle="Ogiltigt namn" error="Välj ett nät ur listan" xr:uid="{00000000-0002-0000-1200-000003000000}">
          <x14:formula1>
            <xm:f>'Miljövärden för publ företag'!$S$4:$S$29</xm:f>
          </x14:formula1>
          <xm:sqref>B7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U463"/>
  <sheetViews>
    <sheetView workbookViewId="0"/>
  </sheetViews>
  <sheetFormatPr defaultColWidth="8.85546875" defaultRowHeight="15" customHeight="1" x14ac:dyDescent="0.25"/>
  <cols>
    <col min="1" max="1" width="16.42578125" style="2" customWidth="1"/>
    <col min="2" max="2" width="14.42578125" style="2" customWidth="1"/>
    <col min="3" max="16384" width="8.85546875" style="2"/>
  </cols>
  <sheetData>
    <row r="1" spans="1:21" s="4" customFormat="1" ht="105.75" thickBot="1" x14ac:dyDescent="0.3">
      <c r="A1" s="3" t="s">
        <v>671</v>
      </c>
      <c r="B1" s="3" t="s">
        <v>1</v>
      </c>
      <c r="C1" s="3" t="s">
        <v>672</v>
      </c>
      <c r="D1" s="3" t="s">
        <v>946</v>
      </c>
      <c r="E1" s="3" t="s">
        <v>947</v>
      </c>
      <c r="F1" s="3" t="s">
        <v>948</v>
      </c>
      <c r="G1" s="3" t="s">
        <v>949</v>
      </c>
      <c r="H1" s="3" t="s">
        <v>950</v>
      </c>
      <c r="I1" s="3" t="s">
        <v>951</v>
      </c>
      <c r="J1" s="3" t="s">
        <v>952</v>
      </c>
      <c r="K1" s="3" t="s">
        <v>953</v>
      </c>
      <c r="L1" s="3" t="s">
        <v>954</v>
      </c>
      <c r="M1" s="3" t="s">
        <v>955</v>
      </c>
      <c r="N1" s="3" t="s">
        <v>956</v>
      </c>
      <c r="O1" s="3" t="s">
        <v>957</v>
      </c>
      <c r="P1" s="3" t="s">
        <v>958</v>
      </c>
      <c r="Q1" s="3" t="s">
        <v>959</v>
      </c>
      <c r="R1" s="3" t="s">
        <v>960</v>
      </c>
      <c r="S1" s="3" t="s">
        <v>961</v>
      </c>
      <c r="T1" s="3" t="s">
        <v>962</v>
      </c>
      <c r="U1" s="3" t="s">
        <v>963</v>
      </c>
    </row>
    <row r="2" spans="1:21" ht="15" customHeight="1" x14ac:dyDescent="0.25">
      <c r="A2" s="2" t="s">
        <v>23</v>
      </c>
      <c r="B2" s="2" t="s">
        <v>24</v>
      </c>
      <c r="C2" s="2">
        <v>2016</v>
      </c>
      <c r="D2" s="2" t="s">
        <v>964</v>
      </c>
      <c r="E2" s="2" t="s">
        <v>965</v>
      </c>
      <c r="F2" s="2">
        <v>6.2</v>
      </c>
      <c r="G2" s="2" t="s">
        <v>680</v>
      </c>
      <c r="H2" s="2" t="s">
        <v>680</v>
      </c>
      <c r="I2" s="2" t="s">
        <v>680</v>
      </c>
      <c r="J2" s="2" t="s">
        <v>681</v>
      </c>
      <c r="K2" s="2" t="s">
        <v>680</v>
      </c>
      <c r="L2" s="2" t="s">
        <v>680</v>
      </c>
      <c r="M2" s="2" t="s">
        <v>680</v>
      </c>
      <c r="N2" s="2" t="s">
        <v>680</v>
      </c>
      <c r="O2" s="2" t="s">
        <v>680</v>
      </c>
      <c r="P2" s="2" t="s">
        <v>681</v>
      </c>
      <c r="Q2" s="2" t="s">
        <v>680</v>
      </c>
      <c r="R2" s="2" t="s">
        <v>680</v>
      </c>
      <c r="S2" s="2" t="s">
        <v>680</v>
      </c>
      <c r="T2" s="2" t="s">
        <v>680</v>
      </c>
      <c r="U2" s="2" t="s">
        <v>680</v>
      </c>
    </row>
    <row r="3" spans="1:21" ht="15" customHeight="1" x14ac:dyDescent="0.25">
      <c r="A3" s="2" t="s">
        <v>23</v>
      </c>
      <c r="B3" s="2" t="s">
        <v>26</v>
      </c>
      <c r="C3" s="2">
        <v>2016</v>
      </c>
      <c r="D3" s="2" t="s">
        <v>681</v>
      </c>
      <c r="E3" s="2" t="s">
        <v>680</v>
      </c>
      <c r="F3" s="2" t="s">
        <v>680</v>
      </c>
      <c r="G3" s="2" t="s">
        <v>680</v>
      </c>
      <c r="H3" s="2" t="s">
        <v>680</v>
      </c>
      <c r="I3" s="2" t="s">
        <v>680</v>
      </c>
      <c r="J3" s="2" t="s">
        <v>681</v>
      </c>
      <c r="K3" s="2" t="s">
        <v>680</v>
      </c>
      <c r="L3" s="2" t="s">
        <v>680</v>
      </c>
      <c r="M3" s="2" t="s">
        <v>680</v>
      </c>
      <c r="N3" s="2" t="s">
        <v>680</v>
      </c>
      <c r="O3" s="2" t="s">
        <v>680</v>
      </c>
      <c r="P3" s="2" t="s">
        <v>681</v>
      </c>
      <c r="Q3" s="2" t="s">
        <v>680</v>
      </c>
      <c r="R3" s="2" t="s">
        <v>680</v>
      </c>
      <c r="S3" s="2" t="s">
        <v>680</v>
      </c>
      <c r="T3" s="2" t="s">
        <v>680</v>
      </c>
      <c r="U3" s="2" t="s">
        <v>680</v>
      </c>
    </row>
    <row r="4" spans="1:21" ht="15" customHeight="1" x14ac:dyDescent="0.25">
      <c r="A4" s="2" t="s">
        <v>23</v>
      </c>
      <c r="B4" s="2" t="s">
        <v>27</v>
      </c>
      <c r="C4" s="2">
        <v>2016</v>
      </c>
      <c r="D4" s="2" t="s">
        <v>681</v>
      </c>
      <c r="E4" s="2" t="s">
        <v>680</v>
      </c>
      <c r="F4" s="2" t="s">
        <v>680</v>
      </c>
      <c r="G4" s="2" t="s">
        <v>680</v>
      </c>
      <c r="H4" s="2" t="s">
        <v>680</v>
      </c>
      <c r="I4" s="2" t="s">
        <v>680</v>
      </c>
      <c r="J4" s="2" t="s">
        <v>681</v>
      </c>
      <c r="K4" s="2" t="s">
        <v>680</v>
      </c>
      <c r="L4" s="2" t="s">
        <v>680</v>
      </c>
      <c r="M4" s="2" t="s">
        <v>680</v>
      </c>
      <c r="N4" s="2" t="s">
        <v>680</v>
      </c>
      <c r="O4" s="2" t="s">
        <v>680</v>
      </c>
      <c r="P4" s="2" t="s">
        <v>681</v>
      </c>
      <c r="Q4" s="2" t="s">
        <v>680</v>
      </c>
      <c r="R4" s="2" t="s">
        <v>680</v>
      </c>
      <c r="S4" s="2" t="s">
        <v>680</v>
      </c>
      <c r="T4" s="2" t="s">
        <v>680</v>
      </c>
      <c r="U4" s="2" t="s">
        <v>680</v>
      </c>
    </row>
    <row r="5" spans="1:21" ht="15" customHeight="1" x14ac:dyDescent="0.25">
      <c r="A5" s="2" t="s">
        <v>23</v>
      </c>
      <c r="B5" s="2" t="s">
        <v>28</v>
      </c>
      <c r="C5" s="2">
        <v>2016</v>
      </c>
      <c r="D5" s="2" t="s">
        <v>681</v>
      </c>
      <c r="E5" s="2" t="s">
        <v>680</v>
      </c>
      <c r="F5" s="2" t="s">
        <v>680</v>
      </c>
      <c r="G5" s="2" t="s">
        <v>680</v>
      </c>
      <c r="H5" s="2" t="s">
        <v>680</v>
      </c>
      <c r="I5" s="2" t="s">
        <v>680</v>
      </c>
      <c r="J5" s="2" t="s">
        <v>681</v>
      </c>
      <c r="K5" s="2" t="s">
        <v>680</v>
      </c>
      <c r="L5" s="2" t="s">
        <v>680</v>
      </c>
      <c r="M5" s="2" t="s">
        <v>680</v>
      </c>
      <c r="N5" s="2" t="s">
        <v>680</v>
      </c>
      <c r="O5" s="2" t="s">
        <v>680</v>
      </c>
      <c r="P5" s="2" t="s">
        <v>681</v>
      </c>
      <c r="Q5" s="2" t="s">
        <v>680</v>
      </c>
      <c r="R5" s="2" t="s">
        <v>680</v>
      </c>
      <c r="S5" s="2" t="s">
        <v>680</v>
      </c>
      <c r="T5" s="2" t="s">
        <v>680</v>
      </c>
      <c r="U5" s="2" t="s">
        <v>680</v>
      </c>
    </row>
    <row r="6" spans="1:21" ht="15" customHeight="1" x14ac:dyDescent="0.25">
      <c r="A6" s="2" t="s">
        <v>23</v>
      </c>
      <c r="B6" s="2" t="s">
        <v>29</v>
      </c>
      <c r="C6" s="2">
        <v>2016</v>
      </c>
      <c r="D6" s="2" t="s">
        <v>681</v>
      </c>
      <c r="E6" s="2" t="s">
        <v>680</v>
      </c>
      <c r="F6" s="2" t="s">
        <v>680</v>
      </c>
      <c r="G6" s="2" t="s">
        <v>680</v>
      </c>
      <c r="H6" s="2" t="s">
        <v>680</v>
      </c>
      <c r="I6" s="2" t="s">
        <v>680</v>
      </c>
      <c r="J6" s="2" t="s">
        <v>681</v>
      </c>
      <c r="K6" s="2" t="s">
        <v>680</v>
      </c>
      <c r="L6" s="2" t="s">
        <v>680</v>
      </c>
      <c r="M6" s="2" t="s">
        <v>680</v>
      </c>
      <c r="N6" s="2" t="s">
        <v>680</v>
      </c>
      <c r="O6" s="2" t="s">
        <v>680</v>
      </c>
      <c r="P6" s="2" t="s">
        <v>681</v>
      </c>
      <c r="Q6" s="2" t="s">
        <v>680</v>
      </c>
      <c r="R6" s="2" t="s">
        <v>680</v>
      </c>
      <c r="S6" s="2" t="s">
        <v>680</v>
      </c>
      <c r="T6" s="2" t="s">
        <v>680</v>
      </c>
      <c r="U6" s="2" t="s">
        <v>680</v>
      </c>
    </row>
    <row r="7" spans="1:21" ht="15" customHeight="1" x14ac:dyDescent="0.25">
      <c r="A7" s="2" t="s">
        <v>23</v>
      </c>
      <c r="B7" s="2" t="s">
        <v>30</v>
      </c>
      <c r="C7" s="2">
        <v>2016</v>
      </c>
      <c r="D7" s="2" t="s">
        <v>681</v>
      </c>
      <c r="E7" s="2" t="s">
        <v>680</v>
      </c>
      <c r="F7" s="2" t="s">
        <v>680</v>
      </c>
      <c r="G7" s="2" t="s">
        <v>680</v>
      </c>
      <c r="H7" s="2" t="s">
        <v>680</v>
      </c>
      <c r="I7" s="2" t="s">
        <v>680</v>
      </c>
      <c r="J7" s="2" t="s">
        <v>681</v>
      </c>
      <c r="K7" s="2" t="s">
        <v>680</v>
      </c>
      <c r="L7" s="2" t="s">
        <v>680</v>
      </c>
      <c r="M7" s="2" t="s">
        <v>680</v>
      </c>
      <c r="N7" s="2" t="s">
        <v>680</v>
      </c>
      <c r="O7" s="2" t="s">
        <v>680</v>
      </c>
      <c r="P7" s="2" t="s">
        <v>681</v>
      </c>
      <c r="Q7" s="2" t="s">
        <v>680</v>
      </c>
      <c r="R7" s="2" t="s">
        <v>680</v>
      </c>
      <c r="S7" s="2" t="s">
        <v>680</v>
      </c>
      <c r="T7" s="2" t="s">
        <v>680</v>
      </c>
      <c r="U7" s="2" t="s">
        <v>680</v>
      </c>
    </row>
    <row r="8" spans="1:21" ht="15" customHeight="1" x14ac:dyDescent="0.25">
      <c r="A8" s="2" t="s">
        <v>23</v>
      </c>
      <c r="B8" s="2" t="s">
        <v>31</v>
      </c>
      <c r="C8" s="2">
        <v>2016</v>
      </c>
      <c r="D8" s="2" t="s">
        <v>681</v>
      </c>
      <c r="E8" s="2" t="s">
        <v>680</v>
      </c>
      <c r="F8" s="2" t="s">
        <v>680</v>
      </c>
      <c r="G8" s="2" t="s">
        <v>680</v>
      </c>
      <c r="H8" s="2" t="s">
        <v>680</v>
      </c>
      <c r="I8" s="2" t="s">
        <v>680</v>
      </c>
      <c r="J8" s="2" t="s">
        <v>681</v>
      </c>
      <c r="K8" s="2" t="s">
        <v>680</v>
      </c>
      <c r="L8" s="2" t="s">
        <v>680</v>
      </c>
      <c r="M8" s="2" t="s">
        <v>680</v>
      </c>
      <c r="N8" s="2" t="s">
        <v>680</v>
      </c>
      <c r="O8" s="2" t="s">
        <v>680</v>
      </c>
      <c r="P8" s="2" t="s">
        <v>681</v>
      </c>
      <c r="Q8" s="2" t="s">
        <v>680</v>
      </c>
      <c r="R8" s="2" t="s">
        <v>680</v>
      </c>
      <c r="S8" s="2" t="s">
        <v>680</v>
      </c>
      <c r="T8" s="2" t="s">
        <v>680</v>
      </c>
      <c r="U8" s="2" t="s">
        <v>680</v>
      </c>
    </row>
    <row r="9" spans="1:21" ht="15" customHeight="1" x14ac:dyDescent="0.25">
      <c r="A9" s="2" t="s">
        <v>23</v>
      </c>
      <c r="B9" s="2" t="s">
        <v>32</v>
      </c>
      <c r="C9" s="2">
        <v>2016</v>
      </c>
      <c r="D9" s="2" t="s">
        <v>681</v>
      </c>
      <c r="E9" s="2" t="s">
        <v>680</v>
      </c>
      <c r="F9" s="2" t="s">
        <v>680</v>
      </c>
      <c r="G9" s="2" t="s">
        <v>680</v>
      </c>
      <c r="H9" s="2" t="s">
        <v>680</v>
      </c>
      <c r="I9" s="2" t="s">
        <v>680</v>
      </c>
      <c r="J9" s="2" t="s">
        <v>681</v>
      </c>
      <c r="K9" s="2" t="s">
        <v>680</v>
      </c>
      <c r="L9" s="2" t="s">
        <v>680</v>
      </c>
      <c r="M9" s="2" t="s">
        <v>680</v>
      </c>
      <c r="N9" s="2" t="s">
        <v>680</v>
      </c>
      <c r="O9" s="2" t="s">
        <v>680</v>
      </c>
      <c r="P9" s="2" t="s">
        <v>681</v>
      </c>
      <c r="Q9" s="2" t="s">
        <v>680</v>
      </c>
      <c r="R9" s="2" t="s">
        <v>680</v>
      </c>
      <c r="S9" s="2" t="s">
        <v>680</v>
      </c>
      <c r="T9" s="2" t="s">
        <v>680</v>
      </c>
      <c r="U9" s="2" t="s">
        <v>680</v>
      </c>
    </row>
    <row r="10" spans="1:21" ht="15" customHeight="1" x14ac:dyDescent="0.25">
      <c r="A10" s="2" t="s">
        <v>33</v>
      </c>
      <c r="B10" s="2" t="s">
        <v>34</v>
      </c>
      <c r="C10" s="2">
        <v>2016</v>
      </c>
      <c r="D10" s="2" t="s">
        <v>680</v>
      </c>
      <c r="E10" s="2" t="s">
        <v>680</v>
      </c>
      <c r="F10" s="2" t="s">
        <v>680</v>
      </c>
      <c r="G10" s="2" t="s">
        <v>680</v>
      </c>
      <c r="H10" s="2" t="s">
        <v>680</v>
      </c>
      <c r="I10" s="2" t="s">
        <v>680</v>
      </c>
      <c r="J10" s="2" t="s">
        <v>680</v>
      </c>
      <c r="K10" s="2" t="s">
        <v>680</v>
      </c>
      <c r="L10" s="2" t="s">
        <v>680</v>
      </c>
      <c r="M10" s="2" t="s">
        <v>680</v>
      </c>
      <c r="N10" s="2" t="s">
        <v>680</v>
      </c>
      <c r="O10" s="2" t="s">
        <v>680</v>
      </c>
      <c r="P10" s="2" t="s">
        <v>680</v>
      </c>
      <c r="Q10" s="2" t="s">
        <v>680</v>
      </c>
      <c r="R10" s="2" t="s">
        <v>680</v>
      </c>
      <c r="S10" s="2" t="s">
        <v>680</v>
      </c>
      <c r="T10" s="2" t="s">
        <v>680</v>
      </c>
      <c r="U10" s="2" t="s">
        <v>680</v>
      </c>
    </row>
    <row r="11" spans="1:21" ht="15" customHeight="1" x14ac:dyDescent="0.25">
      <c r="A11" s="2" t="s">
        <v>33</v>
      </c>
      <c r="B11" s="2" t="s">
        <v>35</v>
      </c>
      <c r="C11" s="2">
        <v>2016</v>
      </c>
      <c r="D11" s="2" t="s">
        <v>680</v>
      </c>
      <c r="E11" s="2" t="s">
        <v>680</v>
      </c>
      <c r="F11" s="2" t="s">
        <v>680</v>
      </c>
      <c r="G11" s="2" t="s">
        <v>680</v>
      </c>
      <c r="H11" s="2" t="s">
        <v>680</v>
      </c>
      <c r="I11" s="2" t="s">
        <v>680</v>
      </c>
      <c r="J11" s="2" t="s">
        <v>680</v>
      </c>
      <c r="K11" s="2" t="s">
        <v>680</v>
      </c>
      <c r="L11" s="2" t="s">
        <v>680</v>
      </c>
      <c r="M11" s="2" t="s">
        <v>680</v>
      </c>
      <c r="N11" s="2" t="s">
        <v>680</v>
      </c>
      <c r="O11" s="2" t="s">
        <v>680</v>
      </c>
      <c r="P11" s="2" t="s">
        <v>680</v>
      </c>
      <c r="Q11" s="2" t="s">
        <v>680</v>
      </c>
      <c r="R11" s="2" t="s">
        <v>680</v>
      </c>
      <c r="S11" s="2" t="s">
        <v>680</v>
      </c>
      <c r="T11" s="2" t="s">
        <v>680</v>
      </c>
      <c r="U11" s="2" t="s">
        <v>680</v>
      </c>
    </row>
    <row r="12" spans="1:21" ht="15" customHeight="1" x14ac:dyDescent="0.25">
      <c r="A12" s="2" t="s">
        <v>33</v>
      </c>
      <c r="B12" s="2" t="s">
        <v>36</v>
      </c>
      <c r="C12" s="2">
        <v>2016</v>
      </c>
      <c r="D12" s="2" t="s">
        <v>681</v>
      </c>
      <c r="E12" s="2" t="s">
        <v>680</v>
      </c>
      <c r="F12" s="2" t="s">
        <v>680</v>
      </c>
      <c r="G12" s="2" t="s">
        <v>680</v>
      </c>
      <c r="H12" s="2" t="s">
        <v>680</v>
      </c>
      <c r="I12" s="2" t="s">
        <v>680</v>
      </c>
      <c r="J12" s="2" t="s">
        <v>681</v>
      </c>
      <c r="K12" s="2" t="s">
        <v>680</v>
      </c>
      <c r="L12" s="2" t="s">
        <v>680</v>
      </c>
      <c r="M12" s="2" t="s">
        <v>680</v>
      </c>
      <c r="N12" s="2" t="s">
        <v>680</v>
      </c>
      <c r="O12" s="2" t="s">
        <v>680</v>
      </c>
      <c r="P12" s="2" t="s">
        <v>681</v>
      </c>
      <c r="Q12" s="2" t="s">
        <v>680</v>
      </c>
      <c r="R12" s="2" t="s">
        <v>680</v>
      </c>
      <c r="S12" s="2" t="s">
        <v>680</v>
      </c>
      <c r="T12" s="2" t="s">
        <v>680</v>
      </c>
      <c r="U12" s="2" t="s">
        <v>680</v>
      </c>
    </row>
    <row r="13" spans="1:21" ht="15" customHeight="1" x14ac:dyDescent="0.25">
      <c r="A13" s="2" t="s">
        <v>33</v>
      </c>
      <c r="B13" s="2" t="s">
        <v>37</v>
      </c>
      <c r="C13" s="2">
        <v>2016</v>
      </c>
      <c r="D13" s="2" t="s">
        <v>680</v>
      </c>
      <c r="E13" s="2" t="s">
        <v>680</v>
      </c>
      <c r="F13" s="2" t="s">
        <v>680</v>
      </c>
      <c r="G13" s="2" t="s">
        <v>680</v>
      </c>
      <c r="H13" s="2" t="s">
        <v>680</v>
      </c>
      <c r="I13" s="2" t="s">
        <v>680</v>
      </c>
      <c r="J13" s="2" t="s">
        <v>680</v>
      </c>
      <c r="K13" s="2" t="s">
        <v>680</v>
      </c>
      <c r="L13" s="2" t="s">
        <v>680</v>
      </c>
      <c r="M13" s="2" t="s">
        <v>680</v>
      </c>
      <c r="N13" s="2" t="s">
        <v>680</v>
      </c>
      <c r="O13" s="2" t="s">
        <v>680</v>
      </c>
      <c r="P13" s="2" t="s">
        <v>680</v>
      </c>
      <c r="Q13" s="2" t="s">
        <v>680</v>
      </c>
      <c r="R13" s="2" t="s">
        <v>680</v>
      </c>
      <c r="S13" s="2" t="s">
        <v>680</v>
      </c>
      <c r="T13" s="2" t="s">
        <v>680</v>
      </c>
      <c r="U13" s="2" t="s">
        <v>680</v>
      </c>
    </row>
    <row r="14" spans="1:21" ht="15" customHeight="1" x14ac:dyDescent="0.25">
      <c r="A14" s="2" t="s">
        <v>33</v>
      </c>
      <c r="B14" s="2" t="s">
        <v>38</v>
      </c>
      <c r="C14" s="2">
        <v>2016</v>
      </c>
      <c r="D14" s="2" t="s">
        <v>681</v>
      </c>
      <c r="E14" s="2" t="s">
        <v>680</v>
      </c>
      <c r="F14" s="2" t="s">
        <v>680</v>
      </c>
      <c r="G14" s="2" t="s">
        <v>680</v>
      </c>
      <c r="H14" s="2" t="s">
        <v>680</v>
      </c>
      <c r="I14" s="2" t="s">
        <v>680</v>
      </c>
      <c r="J14" s="2" t="s">
        <v>681</v>
      </c>
      <c r="K14" s="2" t="s">
        <v>680</v>
      </c>
      <c r="L14" s="2" t="s">
        <v>680</v>
      </c>
      <c r="M14" s="2" t="s">
        <v>680</v>
      </c>
      <c r="N14" s="2" t="s">
        <v>680</v>
      </c>
      <c r="O14" s="2" t="s">
        <v>680</v>
      </c>
      <c r="P14" s="2" t="s">
        <v>681</v>
      </c>
      <c r="Q14" s="2" t="s">
        <v>680</v>
      </c>
      <c r="R14" s="2" t="s">
        <v>680</v>
      </c>
      <c r="S14" s="2" t="s">
        <v>680</v>
      </c>
      <c r="T14" s="2" t="s">
        <v>680</v>
      </c>
      <c r="U14" s="2" t="s">
        <v>680</v>
      </c>
    </row>
    <row r="15" spans="1:21" ht="15" customHeight="1" x14ac:dyDescent="0.25">
      <c r="A15" s="2" t="s">
        <v>39</v>
      </c>
      <c r="B15" s="2" t="s">
        <v>40</v>
      </c>
      <c r="C15" s="2">
        <v>2016</v>
      </c>
      <c r="D15" s="2" t="s">
        <v>681</v>
      </c>
      <c r="E15" s="2" t="s">
        <v>680</v>
      </c>
      <c r="F15" s="2" t="s">
        <v>680</v>
      </c>
      <c r="G15" s="2" t="s">
        <v>680</v>
      </c>
      <c r="H15" s="2" t="s">
        <v>680</v>
      </c>
      <c r="I15" s="2" t="s">
        <v>680</v>
      </c>
      <c r="J15" s="2" t="s">
        <v>681</v>
      </c>
      <c r="K15" s="2" t="s">
        <v>680</v>
      </c>
      <c r="L15" s="2" t="s">
        <v>680</v>
      </c>
      <c r="M15" s="2" t="s">
        <v>680</v>
      </c>
      <c r="N15" s="2" t="s">
        <v>680</v>
      </c>
      <c r="O15" s="2" t="s">
        <v>680</v>
      </c>
      <c r="P15" s="2" t="s">
        <v>681</v>
      </c>
      <c r="Q15" s="2" t="s">
        <v>680</v>
      </c>
      <c r="R15" s="2" t="s">
        <v>680</v>
      </c>
      <c r="S15" s="2" t="s">
        <v>680</v>
      </c>
      <c r="T15" s="2" t="s">
        <v>680</v>
      </c>
      <c r="U15" s="2" t="s">
        <v>680</v>
      </c>
    </row>
    <row r="16" spans="1:21" ht="15" customHeight="1" x14ac:dyDescent="0.25">
      <c r="A16" s="2" t="s">
        <v>41</v>
      </c>
      <c r="B16" s="2" t="s">
        <v>42</v>
      </c>
      <c r="C16" s="2">
        <v>2016</v>
      </c>
      <c r="D16" s="2" t="s">
        <v>778</v>
      </c>
      <c r="E16" s="2" t="s">
        <v>680</v>
      </c>
      <c r="F16" s="2" t="s">
        <v>680</v>
      </c>
      <c r="G16" s="2" t="s">
        <v>680</v>
      </c>
      <c r="H16" s="2" t="s">
        <v>680</v>
      </c>
      <c r="I16" s="2" t="s">
        <v>680</v>
      </c>
      <c r="J16" s="2" t="s">
        <v>778</v>
      </c>
      <c r="K16" s="2" t="s">
        <v>680</v>
      </c>
      <c r="L16" s="2" t="s">
        <v>680</v>
      </c>
      <c r="M16" s="2" t="s">
        <v>680</v>
      </c>
      <c r="N16" s="2" t="s">
        <v>680</v>
      </c>
      <c r="O16" s="2" t="s">
        <v>680</v>
      </c>
      <c r="P16" s="2" t="s">
        <v>778</v>
      </c>
      <c r="Q16" s="2" t="s">
        <v>680</v>
      </c>
      <c r="R16" s="2" t="s">
        <v>680</v>
      </c>
      <c r="S16" s="2" t="s">
        <v>680</v>
      </c>
      <c r="T16" s="2" t="s">
        <v>680</v>
      </c>
      <c r="U16" s="2" t="s">
        <v>680</v>
      </c>
    </row>
    <row r="17" spans="1:21" ht="15" customHeight="1" x14ac:dyDescent="0.25">
      <c r="A17" s="2" t="s">
        <v>41</v>
      </c>
      <c r="B17" s="2" t="s">
        <v>43</v>
      </c>
      <c r="C17" s="2">
        <v>2016</v>
      </c>
      <c r="D17" s="2" t="s">
        <v>778</v>
      </c>
      <c r="E17" s="2" t="s">
        <v>680</v>
      </c>
      <c r="F17" s="2" t="s">
        <v>680</v>
      </c>
      <c r="G17" s="2" t="s">
        <v>680</v>
      </c>
      <c r="H17" s="2" t="s">
        <v>680</v>
      </c>
      <c r="I17" s="2" t="s">
        <v>680</v>
      </c>
      <c r="J17" s="2" t="s">
        <v>681</v>
      </c>
      <c r="K17" s="2" t="s">
        <v>680</v>
      </c>
      <c r="L17" s="2" t="s">
        <v>680</v>
      </c>
      <c r="M17" s="2" t="s">
        <v>680</v>
      </c>
      <c r="N17" s="2" t="s">
        <v>680</v>
      </c>
      <c r="O17" s="2" t="s">
        <v>680</v>
      </c>
      <c r="P17" s="2" t="s">
        <v>681</v>
      </c>
      <c r="Q17" s="2" t="s">
        <v>680</v>
      </c>
      <c r="R17" s="2" t="s">
        <v>680</v>
      </c>
      <c r="S17" s="2" t="s">
        <v>680</v>
      </c>
      <c r="T17" s="2" t="s">
        <v>680</v>
      </c>
      <c r="U17" s="2" t="s">
        <v>680</v>
      </c>
    </row>
    <row r="18" spans="1:21" ht="15" customHeight="1" x14ac:dyDescent="0.25">
      <c r="A18" s="2" t="s">
        <v>41</v>
      </c>
      <c r="B18" s="2" t="s">
        <v>44</v>
      </c>
      <c r="C18" s="2">
        <v>2016</v>
      </c>
      <c r="D18" s="2" t="s">
        <v>778</v>
      </c>
      <c r="E18" s="2" t="s">
        <v>680</v>
      </c>
      <c r="F18" s="2" t="s">
        <v>680</v>
      </c>
      <c r="G18" s="2" t="s">
        <v>680</v>
      </c>
      <c r="H18" s="2" t="s">
        <v>680</v>
      </c>
      <c r="I18" s="2" t="s">
        <v>680</v>
      </c>
      <c r="J18" s="2" t="s">
        <v>778</v>
      </c>
      <c r="K18" s="2" t="s">
        <v>680</v>
      </c>
      <c r="L18" s="2" t="s">
        <v>680</v>
      </c>
      <c r="M18" s="2" t="s">
        <v>680</v>
      </c>
      <c r="N18" s="2" t="s">
        <v>680</v>
      </c>
      <c r="O18" s="2" t="s">
        <v>680</v>
      </c>
      <c r="P18" s="2" t="s">
        <v>778</v>
      </c>
      <c r="Q18" s="2" t="s">
        <v>680</v>
      </c>
      <c r="R18" s="2" t="s">
        <v>680</v>
      </c>
      <c r="S18" s="2" t="s">
        <v>680</v>
      </c>
      <c r="T18" s="2" t="s">
        <v>680</v>
      </c>
      <c r="U18" s="2" t="s">
        <v>680</v>
      </c>
    </row>
    <row r="19" spans="1:21" ht="15" customHeight="1" x14ac:dyDescent="0.25">
      <c r="A19" s="2" t="s">
        <v>45</v>
      </c>
      <c r="B19" s="2" t="s">
        <v>46</v>
      </c>
      <c r="C19" s="2">
        <v>2016</v>
      </c>
      <c r="D19" s="2" t="s">
        <v>681</v>
      </c>
      <c r="E19" s="2" t="s">
        <v>680</v>
      </c>
      <c r="F19" s="2" t="s">
        <v>680</v>
      </c>
      <c r="G19" s="2" t="s">
        <v>680</v>
      </c>
      <c r="H19" s="2" t="s">
        <v>680</v>
      </c>
      <c r="I19" s="2" t="s">
        <v>680</v>
      </c>
      <c r="J19" s="2" t="s">
        <v>681</v>
      </c>
      <c r="K19" s="2" t="s">
        <v>680</v>
      </c>
      <c r="L19" s="2" t="s">
        <v>680</v>
      </c>
      <c r="M19" s="2" t="s">
        <v>680</v>
      </c>
      <c r="N19" s="2" t="s">
        <v>680</v>
      </c>
      <c r="O19" s="2" t="s">
        <v>680</v>
      </c>
      <c r="P19" s="2" t="s">
        <v>681</v>
      </c>
      <c r="Q19" s="2" t="s">
        <v>680</v>
      </c>
      <c r="R19" s="2" t="s">
        <v>680</v>
      </c>
      <c r="S19" s="2" t="s">
        <v>680</v>
      </c>
      <c r="T19" s="2" t="s">
        <v>680</v>
      </c>
      <c r="U19" s="2" t="s">
        <v>680</v>
      </c>
    </row>
    <row r="20" spans="1:21" ht="15" customHeight="1" x14ac:dyDescent="0.25">
      <c r="A20" s="2" t="s">
        <v>47</v>
      </c>
      <c r="B20" s="2" t="s">
        <v>48</v>
      </c>
      <c r="C20" s="2">
        <v>2016</v>
      </c>
      <c r="D20" s="2" t="s">
        <v>681</v>
      </c>
      <c r="E20" s="2" t="s">
        <v>680</v>
      </c>
      <c r="F20" s="2" t="s">
        <v>680</v>
      </c>
      <c r="G20" s="2" t="s">
        <v>680</v>
      </c>
      <c r="H20" s="2" t="s">
        <v>680</v>
      </c>
      <c r="I20" s="2" t="s">
        <v>680</v>
      </c>
      <c r="J20" s="2" t="s">
        <v>681</v>
      </c>
      <c r="K20" s="2" t="s">
        <v>680</v>
      </c>
      <c r="L20" s="2" t="s">
        <v>680</v>
      </c>
      <c r="M20" s="2" t="s">
        <v>680</v>
      </c>
      <c r="N20" s="2" t="s">
        <v>680</v>
      </c>
      <c r="O20" s="2" t="s">
        <v>680</v>
      </c>
      <c r="P20" s="2" t="s">
        <v>681</v>
      </c>
      <c r="Q20" s="2" t="s">
        <v>680</v>
      </c>
      <c r="R20" s="2" t="s">
        <v>680</v>
      </c>
      <c r="S20" s="2" t="s">
        <v>680</v>
      </c>
      <c r="T20" s="2" t="s">
        <v>680</v>
      </c>
      <c r="U20" s="2" t="s">
        <v>680</v>
      </c>
    </row>
    <row r="21" spans="1:21"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row>
    <row r="22" spans="1:21"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row>
    <row r="23" spans="1:21" ht="15" customHeight="1" x14ac:dyDescent="0.25">
      <c r="A23" s="2" t="s">
        <v>55</v>
      </c>
      <c r="B23" s="2" t="s">
        <v>56</v>
      </c>
      <c r="C23" s="2">
        <v>2016</v>
      </c>
      <c r="D23" s="2" t="s">
        <v>681</v>
      </c>
      <c r="E23" s="2" t="s">
        <v>680</v>
      </c>
      <c r="F23" s="2" t="s">
        <v>680</v>
      </c>
      <c r="G23" s="2" t="s">
        <v>680</v>
      </c>
      <c r="H23" s="2" t="s">
        <v>680</v>
      </c>
      <c r="I23" s="2" t="s">
        <v>680</v>
      </c>
      <c r="J23" s="2" t="s">
        <v>681</v>
      </c>
      <c r="K23" s="2" t="s">
        <v>680</v>
      </c>
      <c r="L23" s="2" t="s">
        <v>680</v>
      </c>
      <c r="M23" s="2" t="s">
        <v>680</v>
      </c>
      <c r="N23" s="2" t="s">
        <v>680</v>
      </c>
      <c r="O23" s="2" t="s">
        <v>680</v>
      </c>
      <c r="P23" s="2" t="s">
        <v>681</v>
      </c>
      <c r="Q23" s="2" t="s">
        <v>680</v>
      </c>
      <c r="R23" s="2" t="s">
        <v>680</v>
      </c>
      <c r="S23" s="2" t="s">
        <v>680</v>
      </c>
      <c r="T23" s="2" t="s">
        <v>680</v>
      </c>
      <c r="U23" s="2" t="s">
        <v>680</v>
      </c>
    </row>
    <row r="24" spans="1:21" ht="15" customHeight="1" x14ac:dyDescent="0.25">
      <c r="A24" s="2" t="s">
        <v>57</v>
      </c>
      <c r="B24" s="2" t="s">
        <v>58</v>
      </c>
      <c r="C24" s="2">
        <v>2016</v>
      </c>
      <c r="D24" s="2" t="s">
        <v>681</v>
      </c>
      <c r="E24" s="2" t="s">
        <v>680</v>
      </c>
      <c r="F24" s="2" t="s">
        <v>680</v>
      </c>
      <c r="G24" s="2" t="s">
        <v>680</v>
      </c>
      <c r="H24" s="2" t="s">
        <v>680</v>
      </c>
      <c r="I24" s="2" t="s">
        <v>680</v>
      </c>
      <c r="J24" s="2" t="s">
        <v>681</v>
      </c>
      <c r="K24" s="2" t="s">
        <v>680</v>
      </c>
      <c r="L24" s="2" t="s">
        <v>680</v>
      </c>
      <c r="M24" s="2" t="s">
        <v>680</v>
      </c>
      <c r="N24" s="2" t="s">
        <v>680</v>
      </c>
      <c r="O24" s="2" t="s">
        <v>680</v>
      </c>
      <c r="P24" s="2" t="s">
        <v>681</v>
      </c>
      <c r="Q24" s="2" t="s">
        <v>680</v>
      </c>
      <c r="R24" s="2" t="s">
        <v>680</v>
      </c>
      <c r="S24" s="2" t="s">
        <v>680</v>
      </c>
      <c r="T24" s="2" t="s">
        <v>680</v>
      </c>
      <c r="U24" s="2" t="s">
        <v>680</v>
      </c>
    </row>
    <row r="25" spans="1:21" ht="15" customHeight="1" x14ac:dyDescent="0.25">
      <c r="A25" s="2" t="s">
        <v>59</v>
      </c>
      <c r="B25" s="2" t="s">
        <v>60</v>
      </c>
      <c r="C25" s="2">
        <v>2016</v>
      </c>
      <c r="D25" s="2" t="s">
        <v>681</v>
      </c>
      <c r="E25" s="2" t="s">
        <v>680</v>
      </c>
      <c r="F25" s="2" t="s">
        <v>680</v>
      </c>
      <c r="G25" s="2" t="s">
        <v>680</v>
      </c>
      <c r="H25" s="2" t="s">
        <v>680</v>
      </c>
      <c r="I25" s="2" t="s">
        <v>680</v>
      </c>
      <c r="J25" s="2" t="s">
        <v>681</v>
      </c>
      <c r="K25" s="2" t="s">
        <v>680</v>
      </c>
      <c r="L25" s="2" t="s">
        <v>680</v>
      </c>
      <c r="M25" s="2" t="s">
        <v>680</v>
      </c>
      <c r="N25" s="2" t="s">
        <v>680</v>
      </c>
      <c r="O25" s="2" t="s">
        <v>680</v>
      </c>
      <c r="P25" s="2" t="s">
        <v>681</v>
      </c>
      <c r="Q25" s="2" t="s">
        <v>680</v>
      </c>
      <c r="R25" s="2" t="s">
        <v>680</v>
      </c>
      <c r="S25" s="2" t="s">
        <v>680</v>
      </c>
      <c r="T25" s="2" t="s">
        <v>680</v>
      </c>
      <c r="U25" s="2" t="s">
        <v>680</v>
      </c>
    </row>
    <row r="26" spans="1:21" ht="15" customHeight="1" x14ac:dyDescent="0.25">
      <c r="A26" s="2" t="s">
        <v>59</v>
      </c>
      <c r="B26" s="2" t="s">
        <v>61</v>
      </c>
      <c r="C26" s="2">
        <v>2016</v>
      </c>
      <c r="D26" s="2" t="s">
        <v>681</v>
      </c>
      <c r="E26" s="2" t="s">
        <v>680</v>
      </c>
      <c r="F26" s="2" t="s">
        <v>680</v>
      </c>
      <c r="G26" s="2" t="s">
        <v>680</v>
      </c>
      <c r="H26" s="2" t="s">
        <v>680</v>
      </c>
      <c r="I26" s="2" t="s">
        <v>680</v>
      </c>
      <c r="J26" s="2" t="s">
        <v>681</v>
      </c>
      <c r="K26" s="2" t="s">
        <v>680</v>
      </c>
      <c r="L26" s="2" t="s">
        <v>680</v>
      </c>
      <c r="M26" s="2" t="s">
        <v>680</v>
      </c>
      <c r="N26" s="2" t="s">
        <v>680</v>
      </c>
      <c r="O26" s="2" t="s">
        <v>680</v>
      </c>
      <c r="P26" s="2" t="s">
        <v>681</v>
      </c>
      <c r="Q26" s="2" t="s">
        <v>680</v>
      </c>
      <c r="R26" s="2" t="s">
        <v>680</v>
      </c>
      <c r="S26" s="2" t="s">
        <v>680</v>
      </c>
      <c r="T26" s="2" t="s">
        <v>680</v>
      </c>
      <c r="U26" s="2" t="s">
        <v>680</v>
      </c>
    </row>
    <row r="27" spans="1:21" ht="15" customHeight="1" x14ac:dyDescent="0.25">
      <c r="A27" s="2" t="s">
        <v>59</v>
      </c>
      <c r="B27" s="2" t="s">
        <v>62</v>
      </c>
      <c r="C27" s="2">
        <v>2016</v>
      </c>
      <c r="D27" s="2" t="s">
        <v>681</v>
      </c>
      <c r="E27" s="2" t="s">
        <v>680</v>
      </c>
      <c r="F27" s="2" t="s">
        <v>680</v>
      </c>
      <c r="G27" s="2" t="s">
        <v>680</v>
      </c>
      <c r="H27" s="2" t="s">
        <v>680</v>
      </c>
      <c r="I27" s="2" t="s">
        <v>680</v>
      </c>
      <c r="J27" s="2" t="s">
        <v>681</v>
      </c>
      <c r="K27" s="2" t="s">
        <v>680</v>
      </c>
      <c r="L27" s="2" t="s">
        <v>680</v>
      </c>
      <c r="M27" s="2" t="s">
        <v>680</v>
      </c>
      <c r="N27" s="2" t="s">
        <v>680</v>
      </c>
      <c r="O27" s="2" t="s">
        <v>680</v>
      </c>
      <c r="P27" s="2" t="s">
        <v>681</v>
      </c>
      <c r="Q27" s="2" t="s">
        <v>680</v>
      </c>
      <c r="R27" s="2" t="s">
        <v>680</v>
      </c>
      <c r="S27" s="2" t="s">
        <v>680</v>
      </c>
      <c r="T27" s="2" t="s">
        <v>680</v>
      </c>
      <c r="U27" s="2" t="s">
        <v>680</v>
      </c>
    </row>
    <row r="28" spans="1:21" ht="15" customHeight="1" x14ac:dyDescent="0.25">
      <c r="A28" s="2" t="s">
        <v>59</v>
      </c>
      <c r="B28" s="2" t="s">
        <v>63</v>
      </c>
      <c r="C28" s="2">
        <v>2016</v>
      </c>
      <c r="D28" s="2" t="s">
        <v>681</v>
      </c>
      <c r="E28" s="2" t="s">
        <v>680</v>
      </c>
      <c r="F28" s="2" t="s">
        <v>680</v>
      </c>
      <c r="G28" s="2" t="s">
        <v>680</v>
      </c>
      <c r="H28" s="2" t="s">
        <v>680</v>
      </c>
      <c r="I28" s="2" t="s">
        <v>680</v>
      </c>
      <c r="J28" s="2" t="s">
        <v>681</v>
      </c>
      <c r="K28" s="2" t="s">
        <v>680</v>
      </c>
      <c r="L28" s="2" t="s">
        <v>680</v>
      </c>
      <c r="M28" s="2" t="s">
        <v>680</v>
      </c>
      <c r="N28" s="2" t="s">
        <v>680</v>
      </c>
      <c r="O28" s="2" t="s">
        <v>680</v>
      </c>
      <c r="P28" s="2" t="s">
        <v>681</v>
      </c>
      <c r="Q28" s="2" t="s">
        <v>680</v>
      </c>
      <c r="R28" s="2" t="s">
        <v>680</v>
      </c>
      <c r="S28" s="2" t="s">
        <v>680</v>
      </c>
      <c r="T28" s="2" t="s">
        <v>680</v>
      </c>
      <c r="U28" s="2" t="s">
        <v>680</v>
      </c>
    </row>
    <row r="29" spans="1:21" ht="15" customHeight="1" x14ac:dyDescent="0.25">
      <c r="A29" s="2" t="s">
        <v>59</v>
      </c>
      <c r="B29" s="2" t="s">
        <v>64</v>
      </c>
      <c r="C29" s="2">
        <v>2016</v>
      </c>
      <c r="D29" s="2" t="s">
        <v>681</v>
      </c>
      <c r="E29" s="2" t="s">
        <v>680</v>
      </c>
      <c r="F29" s="2" t="s">
        <v>680</v>
      </c>
      <c r="G29" s="2" t="s">
        <v>680</v>
      </c>
      <c r="H29" s="2" t="s">
        <v>680</v>
      </c>
      <c r="I29" s="2" t="s">
        <v>680</v>
      </c>
      <c r="J29" s="2" t="s">
        <v>681</v>
      </c>
      <c r="K29" s="2" t="s">
        <v>680</v>
      </c>
      <c r="L29" s="2" t="s">
        <v>680</v>
      </c>
      <c r="M29" s="2" t="s">
        <v>680</v>
      </c>
      <c r="N29" s="2" t="s">
        <v>680</v>
      </c>
      <c r="O29" s="2" t="s">
        <v>680</v>
      </c>
      <c r="P29" s="2" t="s">
        <v>681</v>
      </c>
      <c r="Q29" s="2" t="s">
        <v>680</v>
      </c>
      <c r="R29" s="2" t="s">
        <v>680</v>
      </c>
      <c r="S29" s="2" t="s">
        <v>680</v>
      </c>
      <c r="T29" s="2" t="s">
        <v>680</v>
      </c>
      <c r="U29" s="2" t="s">
        <v>680</v>
      </c>
    </row>
    <row r="30" spans="1:21" ht="15" customHeight="1" x14ac:dyDescent="0.25">
      <c r="A30" s="2" t="s">
        <v>59</v>
      </c>
      <c r="B30" s="2" t="s">
        <v>65</v>
      </c>
      <c r="C30" s="2">
        <v>2016</v>
      </c>
      <c r="D30" s="2" t="s">
        <v>681</v>
      </c>
      <c r="E30" s="2" t="s">
        <v>680</v>
      </c>
      <c r="F30" s="2" t="s">
        <v>680</v>
      </c>
      <c r="G30" s="2" t="s">
        <v>680</v>
      </c>
      <c r="H30" s="2" t="s">
        <v>680</v>
      </c>
      <c r="I30" s="2" t="s">
        <v>680</v>
      </c>
      <c r="J30" s="2" t="s">
        <v>681</v>
      </c>
      <c r="K30" s="2" t="s">
        <v>680</v>
      </c>
      <c r="L30" s="2" t="s">
        <v>680</v>
      </c>
      <c r="M30" s="2" t="s">
        <v>680</v>
      </c>
      <c r="N30" s="2" t="s">
        <v>680</v>
      </c>
      <c r="O30" s="2" t="s">
        <v>680</v>
      </c>
      <c r="P30" s="2" t="s">
        <v>681</v>
      </c>
      <c r="Q30" s="2" t="s">
        <v>680</v>
      </c>
      <c r="R30" s="2" t="s">
        <v>680</v>
      </c>
      <c r="S30" s="2" t="s">
        <v>680</v>
      </c>
      <c r="T30" s="2" t="s">
        <v>680</v>
      </c>
      <c r="U30" s="2" t="s">
        <v>680</v>
      </c>
    </row>
    <row r="31" spans="1:21" ht="15" customHeight="1" x14ac:dyDescent="0.25">
      <c r="A31" s="2" t="s">
        <v>59</v>
      </c>
      <c r="B31" s="2" t="s">
        <v>66</v>
      </c>
      <c r="C31" s="2">
        <v>2016</v>
      </c>
      <c r="D31" s="2" t="s">
        <v>711</v>
      </c>
      <c r="E31" s="2" t="s">
        <v>966</v>
      </c>
      <c r="F31" s="2">
        <v>25.7</v>
      </c>
      <c r="G31" s="2" t="s">
        <v>680</v>
      </c>
      <c r="H31" s="2" t="s">
        <v>680</v>
      </c>
      <c r="I31" s="2" t="s">
        <v>680</v>
      </c>
      <c r="J31" s="2" t="s">
        <v>681</v>
      </c>
      <c r="K31" s="2" t="s">
        <v>680</v>
      </c>
      <c r="L31" s="2" t="s">
        <v>680</v>
      </c>
      <c r="M31" s="2" t="s">
        <v>680</v>
      </c>
      <c r="N31" s="2" t="s">
        <v>680</v>
      </c>
      <c r="O31" s="2" t="s">
        <v>680</v>
      </c>
      <c r="P31" s="2" t="s">
        <v>681</v>
      </c>
      <c r="Q31" s="2" t="s">
        <v>680</v>
      </c>
      <c r="R31" s="2" t="s">
        <v>680</v>
      </c>
      <c r="S31" s="2" t="s">
        <v>680</v>
      </c>
      <c r="T31" s="2" t="s">
        <v>680</v>
      </c>
      <c r="U31" s="2" t="s">
        <v>680</v>
      </c>
    </row>
    <row r="32" spans="1:21" ht="15" customHeight="1" x14ac:dyDescent="0.25">
      <c r="A32" s="2" t="s">
        <v>59</v>
      </c>
      <c r="B32" s="2" t="s">
        <v>67</v>
      </c>
      <c r="C32" s="2">
        <v>2016</v>
      </c>
      <c r="D32" s="2" t="s">
        <v>681</v>
      </c>
      <c r="E32" s="2" t="s">
        <v>680</v>
      </c>
      <c r="F32" s="2" t="s">
        <v>680</v>
      </c>
      <c r="G32" s="2" t="s">
        <v>680</v>
      </c>
      <c r="H32" s="2" t="s">
        <v>680</v>
      </c>
      <c r="I32" s="2" t="s">
        <v>680</v>
      </c>
      <c r="J32" s="2" t="s">
        <v>681</v>
      </c>
      <c r="K32" s="2" t="s">
        <v>680</v>
      </c>
      <c r="L32" s="2" t="s">
        <v>680</v>
      </c>
      <c r="M32" s="2" t="s">
        <v>680</v>
      </c>
      <c r="N32" s="2" t="s">
        <v>680</v>
      </c>
      <c r="O32" s="2" t="s">
        <v>680</v>
      </c>
      <c r="P32" s="2" t="s">
        <v>681</v>
      </c>
      <c r="Q32" s="2" t="s">
        <v>680</v>
      </c>
      <c r="R32" s="2" t="s">
        <v>680</v>
      </c>
      <c r="S32" s="2" t="s">
        <v>680</v>
      </c>
      <c r="T32" s="2" t="s">
        <v>680</v>
      </c>
      <c r="U32" s="2" t="s">
        <v>680</v>
      </c>
    </row>
    <row r="33" spans="1:21" ht="15" customHeight="1" x14ac:dyDescent="0.25">
      <c r="A33" s="2" t="s">
        <v>59</v>
      </c>
      <c r="B33" s="2" t="s">
        <v>68</v>
      </c>
      <c r="C33" s="2">
        <v>2016</v>
      </c>
      <c r="D33" s="2" t="s">
        <v>681</v>
      </c>
      <c r="E33" s="2" t="s">
        <v>680</v>
      </c>
      <c r="F33" s="2" t="s">
        <v>680</v>
      </c>
      <c r="G33" s="2" t="s">
        <v>680</v>
      </c>
      <c r="H33" s="2" t="s">
        <v>680</v>
      </c>
      <c r="I33" s="2" t="s">
        <v>680</v>
      </c>
      <c r="J33" s="2" t="s">
        <v>681</v>
      </c>
      <c r="K33" s="2" t="s">
        <v>680</v>
      </c>
      <c r="L33" s="2" t="s">
        <v>680</v>
      </c>
      <c r="M33" s="2" t="s">
        <v>680</v>
      </c>
      <c r="N33" s="2" t="s">
        <v>680</v>
      </c>
      <c r="O33" s="2" t="s">
        <v>680</v>
      </c>
      <c r="P33" s="2" t="s">
        <v>681</v>
      </c>
      <c r="Q33" s="2" t="s">
        <v>680</v>
      </c>
      <c r="R33" s="2" t="s">
        <v>680</v>
      </c>
      <c r="S33" s="2" t="s">
        <v>680</v>
      </c>
      <c r="T33" s="2" t="s">
        <v>680</v>
      </c>
      <c r="U33" s="2" t="s">
        <v>680</v>
      </c>
    </row>
    <row r="34" spans="1:21" ht="15" customHeight="1" x14ac:dyDescent="0.25">
      <c r="A34" s="2" t="s">
        <v>59</v>
      </c>
      <c r="B34" s="2" t="s">
        <v>69</v>
      </c>
      <c r="C34" s="2">
        <v>2016</v>
      </c>
      <c r="D34" s="2" t="s">
        <v>681</v>
      </c>
      <c r="E34" s="2" t="s">
        <v>680</v>
      </c>
      <c r="F34" s="2" t="s">
        <v>680</v>
      </c>
      <c r="G34" s="2" t="s">
        <v>680</v>
      </c>
      <c r="H34" s="2" t="s">
        <v>680</v>
      </c>
      <c r="I34" s="2" t="s">
        <v>680</v>
      </c>
      <c r="J34" s="2" t="s">
        <v>681</v>
      </c>
      <c r="K34" s="2" t="s">
        <v>680</v>
      </c>
      <c r="L34" s="2" t="s">
        <v>680</v>
      </c>
      <c r="M34" s="2" t="s">
        <v>680</v>
      </c>
      <c r="N34" s="2" t="s">
        <v>680</v>
      </c>
      <c r="O34" s="2" t="s">
        <v>680</v>
      </c>
      <c r="P34" s="2" t="s">
        <v>681</v>
      </c>
      <c r="Q34" s="2" t="s">
        <v>680</v>
      </c>
      <c r="R34" s="2" t="s">
        <v>680</v>
      </c>
      <c r="S34" s="2" t="s">
        <v>680</v>
      </c>
      <c r="T34" s="2" t="s">
        <v>680</v>
      </c>
      <c r="U34" s="2" t="s">
        <v>680</v>
      </c>
    </row>
    <row r="35" spans="1:21"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row>
    <row r="36" spans="1:21" ht="15" customHeight="1" x14ac:dyDescent="0.25">
      <c r="A36" s="2" t="s">
        <v>74</v>
      </c>
      <c r="B36" s="2" t="s">
        <v>75</v>
      </c>
      <c r="C36" s="2">
        <v>2016</v>
      </c>
      <c r="D36" s="2" t="s">
        <v>681</v>
      </c>
      <c r="E36" s="2" t="s">
        <v>680</v>
      </c>
      <c r="F36" s="2" t="s">
        <v>680</v>
      </c>
      <c r="G36" s="2" t="s">
        <v>680</v>
      </c>
      <c r="H36" s="2" t="s">
        <v>680</v>
      </c>
      <c r="I36" s="2" t="s">
        <v>680</v>
      </c>
      <c r="J36" s="2" t="s">
        <v>681</v>
      </c>
      <c r="K36" s="2" t="s">
        <v>680</v>
      </c>
      <c r="L36" s="2" t="s">
        <v>680</v>
      </c>
      <c r="M36" s="2" t="s">
        <v>680</v>
      </c>
      <c r="N36" s="2" t="s">
        <v>680</v>
      </c>
      <c r="O36" s="2" t="s">
        <v>680</v>
      </c>
      <c r="P36" s="2" t="s">
        <v>681</v>
      </c>
      <c r="Q36" s="2" t="s">
        <v>680</v>
      </c>
      <c r="R36" s="2" t="s">
        <v>680</v>
      </c>
      <c r="S36" s="2" t="s">
        <v>680</v>
      </c>
      <c r="T36" s="2" t="s">
        <v>680</v>
      </c>
      <c r="U36" s="2" t="s">
        <v>680</v>
      </c>
    </row>
    <row r="37" spans="1:21" ht="15" customHeight="1" x14ac:dyDescent="0.25">
      <c r="A37" s="2" t="s">
        <v>74</v>
      </c>
      <c r="B37" s="2" t="s">
        <v>76</v>
      </c>
      <c r="C37" s="2">
        <v>2016</v>
      </c>
      <c r="D37" s="2" t="s">
        <v>681</v>
      </c>
      <c r="E37" s="2" t="s">
        <v>680</v>
      </c>
      <c r="F37" s="2" t="s">
        <v>680</v>
      </c>
      <c r="G37" s="2" t="s">
        <v>680</v>
      </c>
      <c r="H37" s="2" t="s">
        <v>680</v>
      </c>
      <c r="I37" s="2" t="s">
        <v>680</v>
      </c>
      <c r="J37" s="2" t="s">
        <v>681</v>
      </c>
      <c r="K37" s="2" t="s">
        <v>680</v>
      </c>
      <c r="L37" s="2" t="s">
        <v>680</v>
      </c>
      <c r="M37" s="2" t="s">
        <v>680</v>
      </c>
      <c r="N37" s="2" t="s">
        <v>680</v>
      </c>
      <c r="O37" s="2" t="s">
        <v>680</v>
      </c>
      <c r="P37" s="2" t="s">
        <v>681</v>
      </c>
      <c r="Q37" s="2" t="s">
        <v>680</v>
      </c>
      <c r="R37" s="2" t="s">
        <v>680</v>
      </c>
      <c r="S37" s="2" t="s">
        <v>680</v>
      </c>
      <c r="T37" s="2" t="s">
        <v>680</v>
      </c>
      <c r="U37" s="2" t="s">
        <v>680</v>
      </c>
    </row>
    <row r="38" spans="1:21" ht="15" customHeight="1" x14ac:dyDescent="0.25">
      <c r="A38" s="2" t="s">
        <v>74</v>
      </c>
      <c r="B38" s="2" t="s">
        <v>77</v>
      </c>
      <c r="C38" s="2">
        <v>2016</v>
      </c>
      <c r="D38" s="2" t="s">
        <v>681</v>
      </c>
      <c r="E38" s="2" t="s">
        <v>680</v>
      </c>
      <c r="F38" s="2" t="s">
        <v>680</v>
      </c>
      <c r="G38" s="2" t="s">
        <v>680</v>
      </c>
      <c r="H38" s="2" t="s">
        <v>680</v>
      </c>
      <c r="I38" s="2" t="s">
        <v>680</v>
      </c>
      <c r="J38" s="2" t="s">
        <v>681</v>
      </c>
      <c r="K38" s="2" t="s">
        <v>680</v>
      </c>
      <c r="L38" s="2" t="s">
        <v>680</v>
      </c>
      <c r="M38" s="2" t="s">
        <v>680</v>
      </c>
      <c r="N38" s="2" t="s">
        <v>680</v>
      </c>
      <c r="O38" s="2" t="s">
        <v>680</v>
      </c>
      <c r="P38" s="2" t="s">
        <v>681</v>
      </c>
      <c r="Q38" s="2" t="s">
        <v>680</v>
      </c>
      <c r="R38" s="2" t="s">
        <v>680</v>
      </c>
      <c r="S38" s="2" t="s">
        <v>680</v>
      </c>
      <c r="T38" s="2" t="s">
        <v>680</v>
      </c>
      <c r="U38" s="2" t="s">
        <v>680</v>
      </c>
    </row>
    <row r="39" spans="1:21" ht="15" customHeight="1" x14ac:dyDescent="0.25">
      <c r="A39" s="2" t="s">
        <v>78</v>
      </c>
      <c r="B39" s="2" t="s">
        <v>79</v>
      </c>
      <c r="C39" s="2">
        <v>2016</v>
      </c>
      <c r="D39" s="2" t="s">
        <v>681</v>
      </c>
      <c r="E39" s="2" t="s">
        <v>680</v>
      </c>
      <c r="F39" s="2" t="s">
        <v>680</v>
      </c>
      <c r="G39" s="2" t="s">
        <v>680</v>
      </c>
      <c r="H39" s="2" t="s">
        <v>680</v>
      </c>
      <c r="I39" s="2" t="s">
        <v>680</v>
      </c>
      <c r="J39" s="2" t="s">
        <v>681</v>
      </c>
      <c r="K39" s="2" t="s">
        <v>680</v>
      </c>
      <c r="L39" s="2" t="s">
        <v>680</v>
      </c>
      <c r="M39" s="2" t="s">
        <v>680</v>
      </c>
      <c r="N39" s="2" t="s">
        <v>680</v>
      </c>
      <c r="O39" s="2" t="s">
        <v>680</v>
      </c>
      <c r="P39" s="2" t="s">
        <v>681</v>
      </c>
      <c r="Q39" s="2" t="s">
        <v>680</v>
      </c>
      <c r="R39" s="2" t="s">
        <v>680</v>
      </c>
      <c r="S39" s="2" t="s">
        <v>680</v>
      </c>
      <c r="T39" s="2" t="s">
        <v>680</v>
      </c>
      <c r="U39" s="2" t="s">
        <v>680</v>
      </c>
    </row>
    <row r="40" spans="1:21" ht="15" customHeight="1" x14ac:dyDescent="0.25">
      <c r="A40" s="2" t="s">
        <v>78</v>
      </c>
      <c r="B40" s="2" t="s">
        <v>80</v>
      </c>
      <c r="C40" s="2">
        <v>2016</v>
      </c>
      <c r="D40" s="2" t="s">
        <v>681</v>
      </c>
      <c r="E40" s="2" t="s">
        <v>680</v>
      </c>
      <c r="F40" s="2" t="s">
        <v>680</v>
      </c>
      <c r="G40" s="2" t="s">
        <v>680</v>
      </c>
      <c r="H40" s="2" t="s">
        <v>680</v>
      </c>
      <c r="I40" s="2" t="s">
        <v>680</v>
      </c>
      <c r="J40" s="2" t="s">
        <v>681</v>
      </c>
      <c r="K40" s="2" t="s">
        <v>680</v>
      </c>
      <c r="L40" s="2" t="s">
        <v>680</v>
      </c>
      <c r="M40" s="2" t="s">
        <v>680</v>
      </c>
      <c r="N40" s="2" t="s">
        <v>680</v>
      </c>
      <c r="O40" s="2" t="s">
        <v>680</v>
      </c>
      <c r="P40" s="2" t="s">
        <v>681</v>
      </c>
      <c r="Q40" s="2" t="s">
        <v>680</v>
      </c>
      <c r="R40" s="2" t="s">
        <v>680</v>
      </c>
      <c r="S40" s="2" t="s">
        <v>680</v>
      </c>
      <c r="T40" s="2" t="s">
        <v>680</v>
      </c>
      <c r="U40" s="2" t="s">
        <v>680</v>
      </c>
    </row>
    <row r="41" spans="1:21" ht="15" customHeight="1" x14ac:dyDescent="0.25">
      <c r="A41" s="2" t="s">
        <v>81</v>
      </c>
      <c r="B41" s="2" t="s">
        <v>82</v>
      </c>
      <c r="C41" s="2">
        <v>2016</v>
      </c>
      <c r="D41" s="2" t="s">
        <v>686</v>
      </c>
      <c r="E41" s="2" t="s">
        <v>965</v>
      </c>
      <c r="F41" s="2">
        <v>117.008</v>
      </c>
      <c r="G41" s="2" t="s">
        <v>680</v>
      </c>
      <c r="H41" s="2" t="s">
        <v>680</v>
      </c>
      <c r="I41" s="2" t="s">
        <v>680</v>
      </c>
      <c r="J41" s="2" t="s">
        <v>681</v>
      </c>
      <c r="K41" s="2" t="s">
        <v>680</v>
      </c>
      <c r="L41" s="2" t="s">
        <v>680</v>
      </c>
      <c r="M41" s="2" t="s">
        <v>680</v>
      </c>
      <c r="N41" s="2" t="s">
        <v>680</v>
      </c>
      <c r="O41" s="2" t="s">
        <v>680</v>
      </c>
      <c r="P41" s="2" t="s">
        <v>681</v>
      </c>
      <c r="Q41" s="2" t="s">
        <v>680</v>
      </c>
      <c r="R41" s="2" t="s">
        <v>680</v>
      </c>
      <c r="S41" s="2" t="s">
        <v>680</v>
      </c>
      <c r="T41" s="2" t="s">
        <v>680</v>
      </c>
      <c r="U41" s="2" t="s">
        <v>680</v>
      </c>
    </row>
    <row r="42" spans="1:21" ht="15" customHeight="1" x14ac:dyDescent="0.25">
      <c r="A42" s="2" t="s">
        <v>81</v>
      </c>
      <c r="B42" s="2" t="s">
        <v>83</v>
      </c>
      <c r="C42" s="2">
        <v>2016</v>
      </c>
      <c r="D42" s="2" t="s">
        <v>681</v>
      </c>
      <c r="E42" s="2" t="s">
        <v>680</v>
      </c>
      <c r="F42" s="2" t="s">
        <v>680</v>
      </c>
      <c r="G42" s="2" t="s">
        <v>680</v>
      </c>
      <c r="H42" s="2" t="s">
        <v>680</v>
      </c>
      <c r="I42" s="2" t="s">
        <v>680</v>
      </c>
      <c r="J42" s="2" t="s">
        <v>681</v>
      </c>
      <c r="K42" s="2" t="s">
        <v>680</v>
      </c>
      <c r="L42" s="2" t="s">
        <v>680</v>
      </c>
      <c r="M42" s="2" t="s">
        <v>680</v>
      </c>
      <c r="N42" s="2" t="s">
        <v>680</v>
      </c>
      <c r="O42" s="2" t="s">
        <v>680</v>
      </c>
      <c r="P42" s="2" t="s">
        <v>681</v>
      </c>
      <c r="Q42" s="2" t="s">
        <v>680</v>
      </c>
      <c r="R42" s="2" t="s">
        <v>680</v>
      </c>
      <c r="S42" s="2" t="s">
        <v>680</v>
      </c>
      <c r="T42" s="2" t="s">
        <v>680</v>
      </c>
      <c r="U42" s="2" t="s">
        <v>680</v>
      </c>
    </row>
    <row r="43" spans="1:21" ht="15" customHeight="1" x14ac:dyDescent="0.25">
      <c r="A43" s="2" t="s">
        <v>81</v>
      </c>
      <c r="B43" s="2" t="s">
        <v>84</v>
      </c>
      <c r="C43" s="2">
        <v>2016</v>
      </c>
      <c r="D43" s="2" t="s">
        <v>681</v>
      </c>
      <c r="E43" s="2" t="s">
        <v>680</v>
      </c>
      <c r="F43" s="2" t="s">
        <v>680</v>
      </c>
      <c r="G43" s="2" t="s">
        <v>680</v>
      </c>
      <c r="H43" s="2" t="s">
        <v>680</v>
      </c>
      <c r="I43" s="2" t="s">
        <v>680</v>
      </c>
      <c r="J43" s="2" t="s">
        <v>681</v>
      </c>
      <c r="K43" s="2" t="s">
        <v>680</v>
      </c>
      <c r="L43" s="2" t="s">
        <v>680</v>
      </c>
      <c r="M43" s="2" t="s">
        <v>680</v>
      </c>
      <c r="N43" s="2" t="s">
        <v>680</v>
      </c>
      <c r="O43" s="2" t="s">
        <v>680</v>
      </c>
      <c r="P43" s="2" t="s">
        <v>681</v>
      </c>
      <c r="Q43" s="2" t="s">
        <v>680</v>
      </c>
      <c r="R43" s="2" t="s">
        <v>680</v>
      </c>
      <c r="S43" s="2" t="s">
        <v>680</v>
      </c>
      <c r="T43" s="2" t="s">
        <v>680</v>
      </c>
      <c r="U43" s="2" t="s">
        <v>680</v>
      </c>
    </row>
    <row r="44" spans="1:21" ht="15" customHeight="1" x14ac:dyDescent="0.25">
      <c r="A44" s="2" t="s">
        <v>85</v>
      </c>
      <c r="B44" s="2" t="s">
        <v>86</v>
      </c>
      <c r="C44" s="2">
        <v>2016</v>
      </c>
      <c r="D44" s="2" t="s">
        <v>681</v>
      </c>
      <c r="E44" s="2" t="s">
        <v>680</v>
      </c>
      <c r="F44" s="2" t="s">
        <v>680</v>
      </c>
      <c r="G44" s="2" t="s">
        <v>680</v>
      </c>
      <c r="H44" s="2" t="s">
        <v>680</v>
      </c>
      <c r="I44" s="2" t="s">
        <v>680</v>
      </c>
      <c r="J44" s="2" t="s">
        <v>681</v>
      </c>
      <c r="K44" s="2" t="s">
        <v>680</v>
      </c>
      <c r="L44" s="2" t="s">
        <v>680</v>
      </c>
      <c r="M44" s="2" t="s">
        <v>680</v>
      </c>
      <c r="N44" s="2" t="s">
        <v>680</v>
      </c>
      <c r="O44" s="2" t="s">
        <v>680</v>
      </c>
      <c r="P44" s="2" t="s">
        <v>681</v>
      </c>
      <c r="Q44" s="2" t="s">
        <v>680</v>
      </c>
      <c r="R44" s="2" t="s">
        <v>680</v>
      </c>
      <c r="S44" s="2" t="s">
        <v>680</v>
      </c>
      <c r="T44" s="2" t="s">
        <v>680</v>
      </c>
      <c r="U44" s="2" t="s">
        <v>680</v>
      </c>
    </row>
    <row r="45" spans="1:21" ht="15" customHeight="1" x14ac:dyDescent="0.25">
      <c r="A45" s="2" t="s">
        <v>85</v>
      </c>
      <c r="B45" s="2" t="s">
        <v>87</v>
      </c>
      <c r="C45" s="2">
        <v>2016</v>
      </c>
      <c r="D45" s="2" t="s">
        <v>681</v>
      </c>
      <c r="E45" s="2" t="s">
        <v>680</v>
      </c>
      <c r="F45" s="2" t="s">
        <v>680</v>
      </c>
      <c r="G45" s="2" t="s">
        <v>680</v>
      </c>
      <c r="H45" s="2" t="s">
        <v>680</v>
      </c>
      <c r="I45" s="2" t="s">
        <v>680</v>
      </c>
      <c r="J45" s="2" t="s">
        <v>681</v>
      </c>
      <c r="K45" s="2" t="s">
        <v>680</v>
      </c>
      <c r="L45" s="2" t="s">
        <v>680</v>
      </c>
      <c r="M45" s="2" t="s">
        <v>680</v>
      </c>
      <c r="N45" s="2" t="s">
        <v>680</v>
      </c>
      <c r="O45" s="2" t="s">
        <v>680</v>
      </c>
      <c r="P45" s="2" t="s">
        <v>681</v>
      </c>
      <c r="Q45" s="2" t="s">
        <v>680</v>
      </c>
      <c r="R45" s="2" t="s">
        <v>680</v>
      </c>
      <c r="S45" s="2" t="s">
        <v>680</v>
      </c>
      <c r="T45" s="2" t="s">
        <v>680</v>
      </c>
      <c r="U45" s="2" t="s">
        <v>680</v>
      </c>
    </row>
    <row r="46" spans="1:21"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row>
    <row r="47" spans="1:21" ht="15" customHeight="1" x14ac:dyDescent="0.25">
      <c r="A47" s="2" t="s">
        <v>90</v>
      </c>
      <c r="B47" s="2" t="s">
        <v>91</v>
      </c>
      <c r="C47" s="2">
        <v>2016</v>
      </c>
      <c r="D47" s="2" t="s">
        <v>688</v>
      </c>
      <c r="E47" s="2" t="s">
        <v>965</v>
      </c>
      <c r="F47" s="2">
        <v>18.600000000000001</v>
      </c>
      <c r="G47" s="2" t="s">
        <v>967</v>
      </c>
      <c r="H47" s="2">
        <v>7</v>
      </c>
      <c r="I47" s="2">
        <v>85</v>
      </c>
      <c r="J47" s="2" t="s">
        <v>681</v>
      </c>
      <c r="K47" s="2" t="s">
        <v>680</v>
      </c>
      <c r="L47" s="2" t="s">
        <v>680</v>
      </c>
      <c r="M47" s="2" t="s">
        <v>680</v>
      </c>
      <c r="N47" s="2" t="s">
        <v>680</v>
      </c>
      <c r="O47" s="2" t="s">
        <v>680</v>
      </c>
      <c r="P47" s="2" t="s">
        <v>681</v>
      </c>
      <c r="Q47" s="2" t="s">
        <v>680</v>
      </c>
      <c r="R47" s="2" t="s">
        <v>680</v>
      </c>
      <c r="S47" s="2" t="s">
        <v>680</v>
      </c>
      <c r="T47" s="2" t="s">
        <v>680</v>
      </c>
      <c r="U47" s="2" t="s">
        <v>680</v>
      </c>
    </row>
    <row r="48" spans="1:21"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row>
    <row r="49" spans="1:21" ht="15" customHeight="1" x14ac:dyDescent="0.25">
      <c r="A49" s="2" t="s">
        <v>100</v>
      </c>
      <c r="B49" s="2" t="s">
        <v>101</v>
      </c>
      <c r="C49" s="2">
        <v>2016</v>
      </c>
      <c r="D49" s="2" t="s">
        <v>681</v>
      </c>
      <c r="E49" s="2" t="s">
        <v>680</v>
      </c>
      <c r="F49" s="2" t="s">
        <v>680</v>
      </c>
      <c r="G49" s="2" t="s">
        <v>680</v>
      </c>
      <c r="H49" s="2" t="s">
        <v>680</v>
      </c>
      <c r="I49" s="2" t="s">
        <v>680</v>
      </c>
      <c r="J49" s="2" t="s">
        <v>681</v>
      </c>
      <c r="K49" s="2" t="s">
        <v>680</v>
      </c>
      <c r="L49" s="2" t="s">
        <v>680</v>
      </c>
      <c r="M49" s="2" t="s">
        <v>680</v>
      </c>
      <c r="N49" s="2" t="s">
        <v>680</v>
      </c>
      <c r="O49" s="2" t="s">
        <v>680</v>
      </c>
      <c r="P49" s="2" t="s">
        <v>681</v>
      </c>
      <c r="Q49" s="2" t="s">
        <v>680</v>
      </c>
      <c r="R49" s="2" t="s">
        <v>680</v>
      </c>
      <c r="S49" s="2" t="s">
        <v>680</v>
      </c>
      <c r="T49" s="2" t="s">
        <v>680</v>
      </c>
      <c r="U49" s="2" t="s">
        <v>680</v>
      </c>
    </row>
    <row r="50" spans="1:21" ht="15" customHeight="1" x14ac:dyDescent="0.25">
      <c r="A50" s="2" t="s">
        <v>100</v>
      </c>
      <c r="B50" s="2" t="s">
        <v>102</v>
      </c>
      <c r="C50" s="2">
        <v>2016</v>
      </c>
      <c r="D50" s="2" t="s">
        <v>681</v>
      </c>
      <c r="E50" s="2" t="s">
        <v>680</v>
      </c>
      <c r="F50" s="2" t="s">
        <v>680</v>
      </c>
      <c r="G50" s="2" t="s">
        <v>680</v>
      </c>
      <c r="H50" s="2" t="s">
        <v>680</v>
      </c>
      <c r="I50" s="2" t="s">
        <v>680</v>
      </c>
      <c r="J50" s="2" t="s">
        <v>681</v>
      </c>
      <c r="K50" s="2" t="s">
        <v>680</v>
      </c>
      <c r="L50" s="2" t="s">
        <v>680</v>
      </c>
      <c r="M50" s="2" t="s">
        <v>680</v>
      </c>
      <c r="N50" s="2" t="s">
        <v>680</v>
      </c>
      <c r="O50" s="2" t="s">
        <v>680</v>
      </c>
      <c r="P50" s="2" t="s">
        <v>681</v>
      </c>
      <c r="Q50" s="2" t="s">
        <v>680</v>
      </c>
      <c r="R50" s="2" t="s">
        <v>680</v>
      </c>
      <c r="S50" s="2" t="s">
        <v>680</v>
      </c>
      <c r="T50" s="2" t="s">
        <v>680</v>
      </c>
      <c r="U50" s="2" t="s">
        <v>680</v>
      </c>
    </row>
    <row r="51" spans="1:21" ht="15" customHeight="1" x14ac:dyDescent="0.25">
      <c r="A51" s="2" t="s">
        <v>103</v>
      </c>
      <c r="B51" s="2" t="s">
        <v>104</v>
      </c>
      <c r="C51" s="2">
        <v>2016</v>
      </c>
      <c r="D51" s="2" t="s">
        <v>968</v>
      </c>
      <c r="E51" s="2" t="s">
        <v>965</v>
      </c>
      <c r="F51" s="2">
        <v>9.5830000000000002</v>
      </c>
      <c r="G51" s="2" t="s">
        <v>680</v>
      </c>
      <c r="H51" s="2" t="s">
        <v>680</v>
      </c>
      <c r="I51" s="2">
        <v>85</v>
      </c>
      <c r="J51" s="2" t="s">
        <v>681</v>
      </c>
      <c r="K51" s="2" t="s">
        <v>680</v>
      </c>
      <c r="L51" s="2" t="s">
        <v>680</v>
      </c>
      <c r="M51" s="2" t="s">
        <v>680</v>
      </c>
      <c r="N51" s="2" t="s">
        <v>680</v>
      </c>
      <c r="O51" s="2" t="s">
        <v>680</v>
      </c>
      <c r="P51" s="2" t="s">
        <v>681</v>
      </c>
      <c r="Q51" s="2" t="s">
        <v>680</v>
      </c>
      <c r="R51" s="2" t="s">
        <v>680</v>
      </c>
      <c r="S51" s="2" t="s">
        <v>680</v>
      </c>
      <c r="T51" s="2" t="s">
        <v>680</v>
      </c>
      <c r="U51" s="2" t="s">
        <v>680</v>
      </c>
    </row>
    <row r="52" spans="1:21" ht="15" customHeight="1" x14ac:dyDescent="0.25">
      <c r="A52" s="2" t="s">
        <v>103</v>
      </c>
      <c r="B52" s="2" t="s">
        <v>105</v>
      </c>
      <c r="C52" s="2">
        <v>2016</v>
      </c>
      <c r="D52" s="2" t="s">
        <v>681</v>
      </c>
      <c r="E52" s="2" t="s">
        <v>680</v>
      </c>
      <c r="F52" s="2" t="s">
        <v>680</v>
      </c>
      <c r="G52" s="2" t="s">
        <v>680</v>
      </c>
      <c r="H52" s="2" t="s">
        <v>680</v>
      </c>
      <c r="I52" s="2" t="s">
        <v>680</v>
      </c>
      <c r="J52" s="2" t="s">
        <v>681</v>
      </c>
      <c r="K52" s="2" t="s">
        <v>680</v>
      </c>
      <c r="L52" s="2" t="s">
        <v>680</v>
      </c>
      <c r="M52" s="2" t="s">
        <v>680</v>
      </c>
      <c r="N52" s="2" t="s">
        <v>680</v>
      </c>
      <c r="O52" s="2" t="s">
        <v>680</v>
      </c>
      <c r="P52" s="2" t="s">
        <v>681</v>
      </c>
      <c r="Q52" s="2" t="s">
        <v>680</v>
      </c>
      <c r="R52" s="2" t="s">
        <v>680</v>
      </c>
      <c r="S52" s="2" t="s">
        <v>680</v>
      </c>
      <c r="T52" s="2" t="s">
        <v>680</v>
      </c>
      <c r="U52" s="2" t="s">
        <v>680</v>
      </c>
    </row>
    <row r="53" spans="1:21" ht="15" customHeight="1" x14ac:dyDescent="0.25">
      <c r="A53" s="2" t="s">
        <v>106</v>
      </c>
      <c r="B53" s="2" t="s">
        <v>107</v>
      </c>
      <c r="C53" s="2">
        <v>2016</v>
      </c>
      <c r="D53" s="2" t="s">
        <v>689</v>
      </c>
      <c r="E53" s="2" t="s">
        <v>680</v>
      </c>
      <c r="F53" s="2" t="s">
        <v>680</v>
      </c>
      <c r="G53" s="2" t="s">
        <v>680</v>
      </c>
      <c r="H53" s="2" t="s">
        <v>680</v>
      </c>
      <c r="I53" s="2" t="s">
        <v>680</v>
      </c>
      <c r="J53" s="2" t="s">
        <v>689</v>
      </c>
      <c r="K53" s="2" t="s">
        <v>680</v>
      </c>
      <c r="L53" s="2" t="s">
        <v>680</v>
      </c>
      <c r="M53" s="2" t="s">
        <v>680</v>
      </c>
      <c r="N53" s="2" t="s">
        <v>680</v>
      </c>
      <c r="O53" s="2" t="s">
        <v>680</v>
      </c>
      <c r="P53" s="2" t="s">
        <v>689</v>
      </c>
      <c r="Q53" s="2" t="s">
        <v>680</v>
      </c>
      <c r="R53" s="2" t="s">
        <v>680</v>
      </c>
      <c r="S53" s="2" t="s">
        <v>680</v>
      </c>
      <c r="T53" s="2" t="s">
        <v>680</v>
      </c>
      <c r="U53" s="2" t="s">
        <v>680</v>
      </c>
    </row>
    <row r="54" spans="1:21" ht="15" customHeight="1" x14ac:dyDescent="0.25">
      <c r="A54" s="2" t="s">
        <v>106</v>
      </c>
      <c r="B54" s="2" t="s">
        <v>108</v>
      </c>
      <c r="C54" s="2">
        <v>2016</v>
      </c>
      <c r="D54" s="2" t="s">
        <v>689</v>
      </c>
      <c r="E54" s="2" t="s">
        <v>680</v>
      </c>
      <c r="F54" s="2" t="s">
        <v>680</v>
      </c>
      <c r="G54" s="2" t="s">
        <v>680</v>
      </c>
      <c r="H54" s="2" t="s">
        <v>680</v>
      </c>
      <c r="I54" s="2" t="s">
        <v>680</v>
      </c>
      <c r="J54" s="2" t="s">
        <v>689</v>
      </c>
      <c r="K54" s="2" t="s">
        <v>680</v>
      </c>
      <c r="L54" s="2" t="s">
        <v>680</v>
      </c>
      <c r="M54" s="2" t="s">
        <v>680</v>
      </c>
      <c r="N54" s="2" t="s">
        <v>680</v>
      </c>
      <c r="O54" s="2" t="s">
        <v>680</v>
      </c>
      <c r="P54" s="2" t="s">
        <v>689</v>
      </c>
      <c r="Q54" s="2" t="s">
        <v>680</v>
      </c>
      <c r="R54" s="2" t="s">
        <v>680</v>
      </c>
      <c r="S54" s="2" t="s">
        <v>680</v>
      </c>
      <c r="T54" s="2" t="s">
        <v>680</v>
      </c>
      <c r="U54" s="2" t="s">
        <v>680</v>
      </c>
    </row>
    <row r="55" spans="1:21" ht="15" customHeight="1" x14ac:dyDescent="0.25">
      <c r="A55" s="2" t="s">
        <v>106</v>
      </c>
      <c r="B55" s="2" t="s">
        <v>109</v>
      </c>
      <c r="C55" s="2">
        <v>2016</v>
      </c>
      <c r="D55" s="2" t="s">
        <v>689</v>
      </c>
      <c r="E55" s="2" t="s">
        <v>680</v>
      </c>
      <c r="F55" s="2" t="s">
        <v>680</v>
      </c>
      <c r="G55" s="2" t="s">
        <v>680</v>
      </c>
      <c r="H55" s="2" t="s">
        <v>680</v>
      </c>
      <c r="I55" s="2" t="s">
        <v>680</v>
      </c>
      <c r="J55" s="2" t="s">
        <v>689</v>
      </c>
      <c r="K55" s="2" t="s">
        <v>680</v>
      </c>
      <c r="L55" s="2" t="s">
        <v>680</v>
      </c>
      <c r="M55" s="2" t="s">
        <v>680</v>
      </c>
      <c r="N55" s="2" t="s">
        <v>680</v>
      </c>
      <c r="O55" s="2" t="s">
        <v>680</v>
      </c>
      <c r="P55" s="2" t="s">
        <v>689</v>
      </c>
      <c r="Q55" s="2" t="s">
        <v>680</v>
      </c>
      <c r="R55" s="2" t="s">
        <v>680</v>
      </c>
      <c r="S55" s="2" t="s">
        <v>680</v>
      </c>
      <c r="T55" s="2" t="s">
        <v>680</v>
      </c>
      <c r="U55" s="2" t="s">
        <v>680</v>
      </c>
    </row>
    <row r="56" spans="1:21" ht="15" customHeight="1" x14ac:dyDescent="0.25">
      <c r="A56" s="2" t="s">
        <v>106</v>
      </c>
      <c r="B56" s="2" t="s">
        <v>110</v>
      </c>
      <c r="C56" s="2">
        <v>2016</v>
      </c>
      <c r="D56" s="2" t="s">
        <v>689</v>
      </c>
      <c r="E56" s="2" t="s">
        <v>680</v>
      </c>
      <c r="F56" s="2" t="s">
        <v>680</v>
      </c>
      <c r="G56" s="2" t="s">
        <v>680</v>
      </c>
      <c r="H56" s="2" t="s">
        <v>680</v>
      </c>
      <c r="I56" s="2" t="s">
        <v>680</v>
      </c>
      <c r="J56" s="2" t="s">
        <v>689</v>
      </c>
      <c r="K56" s="2" t="s">
        <v>680</v>
      </c>
      <c r="L56" s="2" t="s">
        <v>680</v>
      </c>
      <c r="M56" s="2" t="s">
        <v>680</v>
      </c>
      <c r="N56" s="2" t="s">
        <v>680</v>
      </c>
      <c r="O56" s="2" t="s">
        <v>680</v>
      </c>
      <c r="P56" s="2" t="s">
        <v>689</v>
      </c>
      <c r="Q56" s="2" t="s">
        <v>680</v>
      </c>
      <c r="R56" s="2" t="s">
        <v>680</v>
      </c>
      <c r="S56" s="2" t="s">
        <v>680</v>
      </c>
      <c r="T56" s="2" t="s">
        <v>680</v>
      </c>
      <c r="U56" s="2" t="s">
        <v>680</v>
      </c>
    </row>
    <row r="57" spans="1:21" ht="15" customHeight="1" x14ac:dyDescent="0.25">
      <c r="A57" s="2" t="s">
        <v>111</v>
      </c>
      <c r="B57" s="2" t="s">
        <v>112</v>
      </c>
      <c r="C57" s="2">
        <v>2016</v>
      </c>
      <c r="D57" s="2" t="s">
        <v>681</v>
      </c>
      <c r="E57" s="2" t="s">
        <v>680</v>
      </c>
      <c r="F57" s="2" t="s">
        <v>680</v>
      </c>
      <c r="G57" s="2" t="s">
        <v>680</v>
      </c>
      <c r="H57" s="2" t="s">
        <v>680</v>
      </c>
      <c r="I57" s="2" t="s">
        <v>680</v>
      </c>
      <c r="J57" s="2" t="s">
        <v>681</v>
      </c>
      <c r="K57" s="2" t="s">
        <v>680</v>
      </c>
      <c r="L57" s="2" t="s">
        <v>680</v>
      </c>
      <c r="M57" s="2" t="s">
        <v>680</v>
      </c>
      <c r="N57" s="2" t="s">
        <v>680</v>
      </c>
      <c r="O57" s="2" t="s">
        <v>680</v>
      </c>
      <c r="P57" s="2" t="s">
        <v>681</v>
      </c>
      <c r="Q57" s="2" t="s">
        <v>680</v>
      </c>
      <c r="R57" s="2" t="s">
        <v>680</v>
      </c>
      <c r="S57" s="2" t="s">
        <v>680</v>
      </c>
      <c r="T57" s="2" t="s">
        <v>680</v>
      </c>
      <c r="U57" s="2" t="s">
        <v>680</v>
      </c>
    </row>
    <row r="58" spans="1:21" ht="15" customHeight="1" x14ac:dyDescent="0.25">
      <c r="A58" s="2" t="s">
        <v>111</v>
      </c>
      <c r="B58" s="2" t="s">
        <v>113</v>
      </c>
      <c r="C58" s="2">
        <v>2016</v>
      </c>
      <c r="D58" s="2" t="s">
        <v>681</v>
      </c>
      <c r="E58" s="2" t="s">
        <v>680</v>
      </c>
      <c r="F58" s="2" t="s">
        <v>680</v>
      </c>
      <c r="G58" s="2" t="s">
        <v>680</v>
      </c>
      <c r="H58" s="2" t="s">
        <v>680</v>
      </c>
      <c r="I58" s="2" t="s">
        <v>680</v>
      </c>
      <c r="J58" s="2" t="s">
        <v>681</v>
      </c>
      <c r="K58" s="2" t="s">
        <v>680</v>
      </c>
      <c r="L58" s="2" t="s">
        <v>680</v>
      </c>
      <c r="M58" s="2" t="s">
        <v>680</v>
      </c>
      <c r="N58" s="2" t="s">
        <v>680</v>
      </c>
      <c r="O58" s="2" t="s">
        <v>680</v>
      </c>
      <c r="P58" s="2" t="s">
        <v>681</v>
      </c>
      <c r="Q58" s="2" t="s">
        <v>680</v>
      </c>
      <c r="R58" s="2" t="s">
        <v>680</v>
      </c>
      <c r="S58" s="2" t="s">
        <v>680</v>
      </c>
      <c r="T58" s="2" t="s">
        <v>680</v>
      </c>
      <c r="U58" s="2" t="s">
        <v>680</v>
      </c>
    </row>
    <row r="59" spans="1:21" ht="15" customHeight="1" x14ac:dyDescent="0.25">
      <c r="A59" s="2" t="s">
        <v>111</v>
      </c>
      <c r="B59" s="2" t="s">
        <v>114</v>
      </c>
      <c r="C59" s="2">
        <v>2016</v>
      </c>
      <c r="D59" s="2" t="s">
        <v>681</v>
      </c>
      <c r="E59" s="2" t="s">
        <v>680</v>
      </c>
      <c r="F59" s="2" t="s">
        <v>680</v>
      </c>
      <c r="G59" s="2" t="s">
        <v>680</v>
      </c>
      <c r="H59" s="2" t="s">
        <v>680</v>
      </c>
      <c r="I59" s="2" t="s">
        <v>680</v>
      </c>
      <c r="J59" s="2" t="s">
        <v>681</v>
      </c>
      <c r="K59" s="2" t="s">
        <v>680</v>
      </c>
      <c r="L59" s="2" t="s">
        <v>680</v>
      </c>
      <c r="M59" s="2" t="s">
        <v>680</v>
      </c>
      <c r="N59" s="2" t="s">
        <v>680</v>
      </c>
      <c r="O59" s="2" t="s">
        <v>680</v>
      </c>
      <c r="P59" s="2" t="s">
        <v>681</v>
      </c>
      <c r="Q59" s="2" t="s">
        <v>680</v>
      </c>
      <c r="R59" s="2" t="s">
        <v>680</v>
      </c>
      <c r="S59" s="2" t="s">
        <v>680</v>
      </c>
      <c r="T59" s="2" t="s">
        <v>680</v>
      </c>
      <c r="U59" s="2" t="s">
        <v>680</v>
      </c>
    </row>
    <row r="60" spans="1:21" ht="15" customHeight="1" x14ac:dyDescent="0.25">
      <c r="A60" s="2" t="s">
        <v>111</v>
      </c>
      <c r="B60" s="2" t="s">
        <v>115</v>
      </c>
      <c r="C60" s="2">
        <v>2016</v>
      </c>
      <c r="D60" s="2" t="s">
        <v>681</v>
      </c>
      <c r="E60" s="2" t="s">
        <v>680</v>
      </c>
      <c r="F60" s="2" t="s">
        <v>680</v>
      </c>
      <c r="G60" s="2" t="s">
        <v>680</v>
      </c>
      <c r="H60" s="2" t="s">
        <v>680</v>
      </c>
      <c r="I60" s="2" t="s">
        <v>680</v>
      </c>
      <c r="J60" s="2" t="s">
        <v>681</v>
      </c>
      <c r="K60" s="2" t="s">
        <v>680</v>
      </c>
      <c r="L60" s="2" t="s">
        <v>680</v>
      </c>
      <c r="M60" s="2" t="s">
        <v>680</v>
      </c>
      <c r="N60" s="2" t="s">
        <v>680</v>
      </c>
      <c r="O60" s="2" t="s">
        <v>680</v>
      </c>
      <c r="P60" s="2" t="s">
        <v>681</v>
      </c>
      <c r="Q60" s="2" t="s">
        <v>680</v>
      </c>
      <c r="R60" s="2" t="s">
        <v>680</v>
      </c>
      <c r="S60" s="2" t="s">
        <v>680</v>
      </c>
      <c r="T60" s="2" t="s">
        <v>680</v>
      </c>
      <c r="U60" s="2" t="s">
        <v>680</v>
      </c>
    </row>
    <row r="61" spans="1:21" ht="15" customHeight="1" x14ac:dyDescent="0.25">
      <c r="A61" s="2" t="s">
        <v>111</v>
      </c>
      <c r="B61" s="2" t="s">
        <v>116</v>
      </c>
      <c r="C61" s="2">
        <v>2016</v>
      </c>
      <c r="D61" s="2" t="s">
        <v>681</v>
      </c>
      <c r="E61" s="2" t="s">
        <v>680</v>
      </c>
      <c r="F61" s="2" t="s">
        <v>680</v>
      </c>
      <c r="G61" s="2" t="s">
        <v>680</v>
      </c>
      <c r="H61" s="2" t="s">
        <v>680</v>
      </c>
      <c r="I61" s="2" t="s">
        <v>680</v>
      </c>
      <c r="J61" s="2" t="s">
        <v>681</v>
      </c>
      <c r="K61" s="2" t="s">
        <v>680</v>
      </c>
      <c r="L61" s="2" t="s">
        <v>680</v>
      </c>
      <c r="M61" s="2" t="s">
        <v>680</v>
      </c>
      <c r="N61" s="2" t="s">
        <v>680</v>
      </c>
      <c r="O61" s="2" t="s">
        <v>680</v>
      </c>
      <c r="P61" s="2" t="s">
        <v>681</v>
      </c>
      <c r="Q61" s="2" t="s">
        <v>680</v>
      </c>
      <c r="R61" s="2" t="s">
        <v>680</v>
      </c>
      <c r="S61" s="2" t="s">
        <v>680</v>
      </c>
      <c r="T61" s="2" t="s">
        <v>680</v>
      </c>
      <c r="U61" s="2" t="s">
        <v>680</v>
      </c>
    </row>
    <row r="62" spans="1:21" ht="15" customHeight="1" x14ac:dyDescent="0.25">
      <c r="A62" s="2" t="s">
        <v>111</v>
      </c>
      <c r="B62" s="2" t="s">
        <v>117</v>
      </c>
      <c r="C62" s="2">
        <v>2016</v>
      </c>
      <c r="D62" s="2" t="s">
        <v>692</v>
      </c>
      <c r="E62" s="2" t="s">
        <v>943</v>
      </c>
      <c r="F62" s="2">
        <v>167.00299999999999</v>
      </c>
      <c r="G62" s="2" t="s">
        <v>680</v>
      </c>
      <c r="H62" s="2" t="s">
        <v>680</v>
      </c>
      <c r="I62" s="2" t="s">
        <v>680</v>
      </c>
      <c r="J62" s="2" t="s">
        <v>689</v>
      </c>
      <c r="K62" s="2" t="s">
        <v>680</v>
      </c>
      <c r="L62" s="2" t="s">
        <v>680</v>
      </c>
      <c r="M62" s="2" t="s">
        <v>680</v>
      </c>
      <c r="N62" s="2" t="s">
        <v>680</v>
      </c>
      <c r="O62" s="2" t="s">
        <v>680</v>
      </c>
      <c r="P62" s="2" t="s">
        <v>689</v>
      </c>
      <c r="Q62" s="2" t="s">
        <v>680</v>
      </c>
      <c r="R62" s="2" t="s">
        <v>680</v>
      </c>
      <c r="S62" s="2" t="s">
        <v>680</v>
      </c>
      <c r="T62" s="2" t="s">
        <v>680</v>
      </c>
      <c r="U62" s="2" t="s">
        <v>680</v>
      </c>
    </row>
    <row r="63" spans="1:21" ht="15" customHeight="1" x14ac:dyDescent="0.25">
      <c r="A63" s="2" t="s">
        <v>111</v>
      </c>
      <c r="B63" s="2" t="s">
        <v>118</v>
      </c>
      <c r="C63" s="2">
        <v>2016</v>
      </c>
      <c r="D63" s="2" t="s">
        <v>681</v>
      </c>
      <c r="E63" s="2" t="s">
        <v>680</v>
      </c>
      <c r="F63" s="2" t="s">
        <v>680</v>
      </c>
      <c r="G63" s="2" t="s">
        <v>680</v>
      </c>
      <c r="H63" s="2" t="s">
        <v>680</v>
      </c>
      <c r="I63" s="2" t="s">
        <v>680</v>
      </c>
      <c r="J63" s="2" t="s">
        <v>681</v>
      </c>
      <c r="K63" s="2" t="s">
        <v>680</v>
      </c>
      <c r="L63" s="2" t="s">
        <v>680</v>
      </c>
      <c r="M63" s="2" t="s">
        <v>680</v>
      </c>
      <c r="N63" s="2" t="s">
        <v>680</v>
      </c>
      <c r="O63" s="2" t="s">
        <v>680</v>
      </c>
      <c r="P63" s="2" t="s">
        <v>681</v>
      </c>
      <c r="Q63" s="2" t="s">
        <v>680</v>
      </c>
      <c r="R63" s="2" t="s">
        <v>680</v>
      </c>
      <c r="S63" s="2" t="s">
        <v>680</v>
      </c>
      <c r="T63" s="2" t="s">
        <v>680</v>
      </c>
      <c r="U63" s="2" t="s">
        <v>680</v>
      </c>
    </row>
    <row r="64" spans="1:21" ht="15" customHeight="1" x14ac:dyDescent="0.25">
      <c r="A64" s="2" t="s">
        <v>111</v>
      </c>
      <c r="B64" s="2" t="s">
        <v>119</v>
      </c>
      <c r="C64" s="2">
        <v>2016</v>
      </c>
      <c r="D64" s="2" t="s">
        <v>681</v>
      </c>
      <c r="E64" s="2" t="s">
        <v>680</v>
      </c>
      <c r="F64" s="2" t="s">
        <v>680</v>
      </c>
      <c r="G64" s="2" t="s">
        <v>680</v>
      </c>
      <c r="H64" s="2" t="s">
        <v>680</v>
      </c>
      <c r="I64" s="2" t="s">
        <v>680</v>
      </c>
      <c r="J64" s="2" t="s">
        <v>681</v>
      </c>
      <c r="K64" s="2" t="s">
        <v>680</v>
      </c>
      <c r="L64" s="2" t="s">
        <v>680</v>
      </c>
      <c r="M64" s="2" t="s">
        <v>680</v>
      </c>
      <c r="N64" s="2" t="s">
        <v>680</v>
      </c>
      <c r="O64" s="2" t="s">
        <v>680</v>
      </c>
      <c r="P64" s="2" t="s">
        <v>681</v>
      </c>
      <c r="Q64" s="2" t="s">
        <v>680</v>
      </c>
      <c r="R64" s="2" t="s">
        <v>680</v>
      </c>
      <c r="S64" s="2" t="s">
        <v>680</v>
      </c>
      <c r="T64" s="2" t="s">
        <v>680</v>
      </c>
      <c r="U64" s="2" t="s">
        <v>680</v>
      </c>
    </row>
    <row r="65" spans="1:21" ht="15" customHeight="1" x14ac:dyDescent="0.25">
      <c r="A65" s="2" t="s">
        <v>111</v>
      </c>
      <c r="B65" s="2" t="s">
        <v>120</v>
      </c>
      <c r="C65" s="2">
        <v>2016</v>
      </c>
      <c r="D65" s="2" t="s">
        <v>681</v>
      </c>
      <c r="E65" s="2" t="s">
        <v>680</v>
      </c>
      <c r="F65" s="2" t="s">
        <v>680</v>
      </c>
      <c r="G65" s="2" t="s">
        <v>680</v>
      </c>
      <c r="H65" s="2" t="s">
        <v>680</v>
      </c>
      <c r="I65" s="2" t="s">
        <v>680</v>
      </c>
      <c r="J65" s="2" t="s">
        <v>681</v>
      </c>
      <c r="K65" s="2" t="s">
        <v>680</v>
      </c>
      <c r="L65" s="2" t="s">
        <v>680</v>
      </c>
      <c r="M65" s="2" t="s">
        <v>680</v>
      </c>
      <c r="N65" s="2" t="s">
        <v>680</v>
      </c>
      <c r="O65" s="2" t="s">
        <v>680</v>
      </c>
      <c r="P65" s="2" t="s">
        <v>681</v>
      </c>
      <c r="Q65" s="2" t="s">
        <v>680</v>
      </c>
      <c r="R65" s="2" t="s">
        <v>680</v>
      </c>
      <c r="S65" s="2" t="s">
        <v>680</v>
      </c>
      <c r="T65" s="2" t="s">
        <v>680</v>
      </c>
      <c r="U65" s="2" t="s">
        <v>680</v>
      </c>
    </row>
    <row r="66" spans="1:21" ht="15" customHeight="1" x14ac:dyDescent="0.25">
      <c r="A66" s="2" t="s">
        <v>111</v>
      </c>
      <c r="B66" s="2" t="s">
        <v>121</v>
      </c>
      <c r="C66" s="2">
        <v>2016</v>
      </c>
      <c r="D66" s="2" t="s">
        <v>969</v>
      </c>
      <c r="E66" s="2" t="s">
        <v>965</v>
      </c>
      <c r="F66" s="2">
        <v>12</v>
      </c>
      <c r="G66" s="2" t="s">
        <v>680</v>
      </c>
      <c r="H66" s="2" t="s">
        <v>680</v>
      </c>
      <c r="I66" s="2" t="s">
        <v>680</v>
      </c>
      <c r="J66" s="2" t="s">
        <v>681</v>
      </c>
      <c r="K66" s="2" t="s">
        <v>680</v>
      </c>
      <c r="L66" s="2" t="s">
        <v>680</v>
      </c>
      <c r="M66" s="2" t="s">
        <v>680</v>
      </c>
      <c r="N66" s="2" t="s">
        <v>680</v>
      </c>
      <c r="O66" s="2" t="s">
        <v>680</v>
      </c>
      <c r="P66" s="2" t="s">
        <v>681</v>
      </c>
      <c r="Q66" s="2" t="s">
        <v>680</v>
      </c>
      <c r="R66" s="2" t="s">
        <v>680</v>
      </c>
      <c r="S66" s="2" t="s">
        <v>680</v>
      </c>
      <c r="T66" s="2" t="s">
        <v>680</v>
      </c>
      <c r="U66" s="2" t="s">
        <v>680</v>
      </c>
    </row>
    <row r="67" spans="1:21" ht="15" customHeight="1" x14ac:dyDescent="0.25">
      <c r="A67" s="2" t="s">
        <v>111</v>
      </c>
      <c r="B67" s="2" t="s">
        <v>122</v>
      </c>
      <c r="C67" s="2">
        <v>2016</v>
      </c>
      <c r="D67" s="2" t="s">
        <v>681</v>
      </c>
      <c r="E67" s="2" t="s">
        <v>680</v>
      </c>
      <c r="F67" s="2" t="s">
        <v>680</v>
      </c>
      <c r="G67" s="2" t="s">
        <v>680</v>
      </c>
      <c r="H67" s="2" t="s">
        <v>680</v>
      </c>
      <c r="I67" s="2" t="s">
        <v>680</v>
      </c>
      <c r="J67" s="2" t="s">
        <v>681</v>
      </c>
      <c r="K67" s="2" t="s">
        <v>680</v>
      </c>
      <c r="L67" s="2" t="s">
        <v>680</v>
      </c>
      <c r="M67" s="2" t="s">
        <v>680</v>
      </c>
      <c r="N67" s="2" t="s">
        <v>680</v>
      </c>
      <c r="O67" s="2" t="s">
        <v>680</v>
      </c>
      <c r="P67" s="2" t="s">
        <v>681</v>
      </c>
      <c r="Q67" s="2" t="s">
        <v>680</v>
      </c>
      <c r="R67" s="2" t="s">
        <v>680</v>
      </c>
      <c r="S67" s="2" t="s">
        <v>680</v>
      </c>
      <c r="T67" s="2" t="s">
        <v>680</v>
      </c>
      <c r="U67" s="2" t="s">
        <v>680</v>
      </c>
    </row>
    <row r="68" spans="1:21" ht="15" customHeight="1" x14ac:dyDescent="0.25">
      <c r="A68" s="2" t="s">
        <v>111</v>
      </c>
      <c r="B68" s="2" t="s">
        <v>123</v>
      </c>
      <c r="C68" s="2">
        <v>2016</v>
      </c>
      <c r="D68" s="2" t="s">
        <v>681</v>
      </c>
      <c r="E68" s="2" t="s">
        <v>680</v>
      </c>
      <c r="F68" s="2" t="s">
        <v>680</v>
      </c>
      <c r="G68" s="2" t="s">
        <v>680</v>
      </c>
      <c r="H68" s="2" t="s">
        <v>680</v>
      </c>
      <c r="I68" s="2" t="s">
        <v>680</v>
      </c>
      <c r="J68" s="2" t="s">
        <v>681</v>
      </c>
      <c r="K68" s="2" t="s">
        <v>680</v>
      </c>
      <c r="L68" s="2" t="s">
        <v>680</v>
      </c>
      <c r="M68" s="2" t="s">
        <v>680</v>
      </c>
      <c r="N68" s="2" t="s">
        <v>680</v>
      </c>
      <c r="O68" s="2" t="s">
        <v>680</v>
      </c>
      <c r="P68" s="2" t="s">
        <v>681</v>
      </c>
      <c r="Q68" s="2" t="s">
        <v>680</v>
      </c>
      <c r="R68" s="2" t="s">
        <v>680</v>
      </c>
      <c r="S68" s="2" t="s">
        <v>680</v>
      </c>
      <c r="T68" s="2" t="s">
        <v>680</v>
      </c>
      <c r="U68" s="2" t="s">
        <v>680</v>
      </c>
    </row>
    <row r="69" spans="1:21" ht="15" customHeight="1" x14ac:dyDescent="0.25">
      <c r="A69" s="2" t="s">
        <v>111</v>
      </c>
      <c r="B69" s="2" t="s">
        <v>124</v>
      </c>
      <c r="C69" s="2">
        <v>2016</v>
      </c>
      <c r="D69" s="2" t="s">
        <v>681</v>
      </c>
      <c r="E69" s="2" t="s">
        <v>680</v>
      </c>
      <c r="F69" s="2" t="s">
        <v>680</v>
      </c>
      <c r="G69" s="2" t="s">
        <v>680</v>
      </c>
      <c r="H69" s="2" t="s">
        <v>680</v>
      </c>
      <c r="I69" s="2" t="s">
        <v>680</v>
      </c>
      <c r="J69" s="2" t="s">
        <v>681</v>
      </c>
      <c r="K69" s="2" t="s">
        <v>680</v>
      </c>
      <c r="L69" s="2" t="s">
        <v>680</v>
      </c>
      <c r="M69" s="2" t="s">
        <v>680</v>
      </c>
      <c r="N69" s="2" t="s">
        <v>680</v>
      </c>
      <c r="O69" s="2" t="s">
        <v>680</v>
      </c>
      <c r="P69" s="2" t="s">
        <v>681</v>
      </c>
      <c r="Q69" s="2" t="s">
        <v>680</v>
      </c>
      <c r="R69" s="2" t="s">
        <v>680</v>
      </c>
      <c r="S69" s="2" t="s">
        <v>680</v>
      </c>
      <c r="T69" s="2" t="s">
        <v>680</v>
      </c>
      <c r="U69" s="2" t="s">
        <v>680</v>
      </c>
    </row>
    <row r="70" spans="1:21" ht="15" customHeight="1" x14ac:dyDescent="0.25">
      <c r="A70" s="2" t="s">
        <v>111</v>
      </c>
      <c r="B70" s="2" t="s">
        <v>125</v>
      </c>
      <c r="C70" s="2">
        <v>2016</v>
      </c>
      <c r="D70" s="2" t="s">
        <v>681</v>
      </c>
      <c r="E70" s="2" t="s">
        <v>680</v>
      </c>
      <c r="F70" s="2" t="s">
        <v>680</v>
      </c>
      <c r="G70" s="2" t="s">
        <v>680</v>
      </c>
      <c r="H70" s="2" t="s">
        <v>680</v>
      </c>
      <c r="I70" s="2" t="s">
        <v>680</v>
      </c>
      <c r="J70" s="2" t="s">
        <v>681</v>
      </c>
      <c r="K70" s="2" t="s">
        <v>680</v>
      </c>
      <c r="L70" s="2" t="s">
        <v>680</v>
      </c>
      <c r="M70" s="2" t="s">
        <v>680</v>
      </c>
      <c r="N70" s="2" t="s">
        <v>680</v>
      </c>
      <c r="O70" s="2" t="s">
        <v>680</v>
      </c>
      <c r="P70" s="2" t="s">
        <v>681</v>
      </c>
      <c r="Q70" s="2" t="s">
        <v>680</v>
      </c>
      <c r="R70" s="2" t="s">
        <v>680</v>
      </c>
      <c r="S70" s="2" t="s">
        <v>680</v>
      </c>
      <c r="T70" s="2" t="s">
        <v>680</v>
      </c>
      <c r="U70" s="2" t="s">
        <v>680</v>
      </c>
    </row>
    <row r="71" spans="1:21" ht="15" customHeight="1" x14ac:dyDescent="0.25">
      <c r="A71" s="2" t="s">
        <v>111</v>
      </c>
      <c r="B71" s="2" t="s">
        <v>126</v>
      </c>
      <c r="C71" s="2">
        <v>2016</v>
      </c>
      <c r="D71" s="2" t="s">
        <v>681</v>
      </c>
      <c r="E71" s="2" t="s">
        <v>680</v>
      </c>
      <c r="F71" s="2" t="s">
        <v>680</v>
      </c>
      <c r="G71" s="2" t="s">
        <v>680</v>
      </c>
      <c r="H71" s="2" t="s">
        <v>680</v>
      </c>
      <c r="I71" s="2" t="s">
        <v>680</v>
      </c>
      <c r="J71" s="2" t="s">
        <v>681</v>
      </c>
      <c r="K71" s="2" t="s">
        <v>680</v>
      </c>
      <c r="L71" s="2" t="s">
        <v>680</v>
      </c>
      <c r="M71" s="2" t="s">
        <v>680</v>
      </c>
      <c r="N71" s="2" t="s">
        <v>680</v>
      </c>
      <c r="O71" s="2" t="s">
        <v>680</v>
      </c>
      <c r="P71" s="2" t="s">
        <v>681</v>
      </c>
      <c r="Q71" s="2" t="s">
        <v>680</v>
      </c>
      <c r="R71" s="2" t="s">
        <v>680</v>
      </c>
      <c r="S71" s="2" t="s">
        <v>680</v>
      </c>
      <c r="T71" s="2" t="s">
        <v>680</v>
      </c>
      <c r="U71" s="2" t="s">
        <v>680</v>
      </c>
    </row>
    <row r="72" spans="1:21" ht="15" customHeight="1" x14ac:dyDescent="0.25">
      <c r="A72" s="2" t="s">
        <v>111</v>
      </c>
      <c r="B72" s="2" t="s">
        <v>127</v>
      </c>
      <c r="C72" s="2">
        <v>2016</v>
      </c>
      <c r="D72" s="2" t="s">
        <v>681</v>
      </c>
      <c r="E72" s="2" t="s">
        <v>680</v>
      </c>
      <c r="F72" s="2" t="s">
        <v>680</v>
      </c>
      <c r="G72" s="2" t="s">
        <v>680</v>
      </c>
      <c r="H72" s="2" t="s">
        <v>680</v>
      </c>
      <c r="I72" s="2" t="s">
        <v>680</v>
      </c>
      <c r="J72" s="2" t="s">
        <v>681</v>
      </c>
      <c r="K72" s="2" t="s">
        <v>680</v>
      </c>
      <c r="L72" s="2" t="s">
        <v>680</v>
      </c>
      <c r="M72" s="2" t="s">
        <v>680</v>
      </c>
      <c r="N72" s="2" t="s">
        <v>680</v>
      </c>
      <c r="O72" s="2" t="s">
        <v>680</v>
      </c>
      <c r="P72" s="2" t="s">
        <v>681</v>
      </c>
      <c r="Q72" s="2" t="s">
        <v>680</v>
      </c>
      <c r="R72" s="2" t="s">
        <v>680</v>
      </c>
      <c r="S72" s="2" t="s">
        <v>680</v>
      </c>
      <c r="T72" s="2" t="s">
        <v>680</v>
      </c>
      <c r="U72" s="2" t="s">
        <v>680</v>
      </c>
    </row>
    <row r="73" spans="1:21" ht="15" customHeight="1" x14ac:dyDescent="0.25">
      <c r="A73" s="2" t="s">
        <v>111</v>
      </c>
      <c r="B73" s="2" t="s">
        <v>128</v>
      </c>
      <c r="C73" s="2">
        <v>2016</v>
      </c>
      <c r="D73" s="2" t="s">
        <v>681</v>
      </c>
      <c r="E73" s="2" t="s">
        <v>680</v>
      </c>
      <c r="F73" s="2" t="s">
        <v>680</v>
      </c>
      <c r="G73" s="2" t="s">
        <v>680</v>
      </c>
      <c r="H73" s="2" t="s">
        <v>680</v>
      </c>
      <c r="I73" s="2" t="s">
        <v>680</v>
      </c>
      <c r="J73" s="2" t="s">
        <v>681</v>
      </c>
      <c r="K73" s="2" t="s">
        <v>680</v>
      </c>
      <c r="L73" s="2" t="s">
        <v>680</v>
      </c>
      <c r="M73" s="2" t="s">
        <v>680</v>
      </c>
      <c r="N73" s="2" t="s">
        <v>680</v>
      </c>
      <c r="O73" s="2" t="s">
        <v>680</v>
      </c>
      <c r="P73" s="2" t="s">
        <v>681</v>
      </c>
      <c r="Q73" s="2" t="s">
        <v>680</v>
      </c>
      <c r="R73" s="2" t="s">
        <v>680</v>
      </c>
      <c r="S73" s="2" t="s">
        <v>680</v>
      </c>
      <c r="T73" s="2" t="s">
        <v>680</v>
      </c>
      <c r="U73" s="2" t="s">
        <v>680</v>
      </c>
    </row>
    <row r="74" spans="1:21" ht="15" customHeight="1" x14ac:dyDescent="0.25">
      <c r="A74" s="2" t="s">
        <v>111</v>
      </c>
      <c r="B74" s="2" t="s">
        <v>129</v>
      </c>
      <c r="C74" s="2">
        <v>2016</v>
      </c>
      <c r="D74" s="2" t="s">
        <v>681</v>
      </c>
      <c r="E74" s="2" t="s">
        <v>680</v>
      </c>
      <c r="F74" s="2" t="s">
        <v>680</v>
      </c>
      <c r="G74" s="2" t="s">
        <v>680</v>
      </c>
      <c r="H74" s="2" t="s">
        <v>680</v>
      </c>
      <c r="I74" s="2" t="s">
        <v>680</v>
      </c>
      <c r="J74" s="2" t="s">
        <v>681</v>
      </c>
      <c r="K74" s="2" t="s">
        <v>680</v>
      </c>
      <c r="L74" s="2" t="s">
        <v>680</v>
      </c>
      <c r="M74" s="2" t="s">
        <v>680</v>
      </c>
      <c r="N74" s="2" t="s">
        <v>680</v>
      </c>
      <c r="O74" s="2" t="s">
        <v>680</v>
      </c>
      <c r="P74" s="2" t="s">
        <v>681</v>
      </c>
      <c r="Q74" s="2" t="s">
        <v>680</v>
      </c>
      <c r="R74" s="2" t="s">
        <v>680</v>
      </c>
      <c r="S74" s="2" t="s">
        <v>680</v>
      </c>
      <c r="T74" s="2" t="s">
        <v>680</v>
      </c>
      <c r="U74" s="2" t="s">
        <v>680</v>
      </c>
    </row>
    <row r="75" spans="1:21" ht="15" customHeight="1" x14ac:dyDescent="0.25">
      <c r="A75" s="2" t="s">
        <v>111</v>
      </c>
      <c r="B75" s="2" t="s">
        <v>130</v>
      </c>
      <c r="C75" s="2">
        <v>2016</v>
      </c>
      <c r="D75" s="2" t="s">
        <v>681</v>
      </c>
      <c r="E75" s="2" t="s">
        <v>680</v>
      </c>
      <c r="F75" s="2" t="s">
        <v>680</v>
      </c>
      <c r="G75" s="2" t="s">
        <v>680</v>
      </c>
      <c r="H75" s="2" t="s">
        <v>680</v>
      </c>
      <c r="I75" s="2" t="s">
        <v>680</v>
      </c>
      <c r="J75" s="2" t="s">
        <v>681</v>
      </c>
      <c r="K75" s="2" t="s">
        <v>680</v>
      </c>
      <c r="L75" s="2" t="s">
        <v>680</v>
      </c>
      <c r="M75" s="2" t="s">
        <v>680</v>
      </c>
      <c r="N75" s="2" t="s">
        <v>680</v>
      </c>
      <c r="O75" s="2" t="s">
        <v>680</v>
      </c>
      <c r="P75" s="2" t="s">
        <v>681</v>
      </c>
      <c r="Q75" s="2" t="s">
        <v>680</v>
      </c>
      <c r="R75" s="2" t="s">
        <v>680</v>
      </c>
      <c r="S75" s="2" t="s">
        <v>680</v>
      </c>
      <c r="T75" s="2" t="s">
        <v>680</v>
      </c>
      <c r="U75" s="2" t="s">
        <v>680</v>
      </c>
    </row>
    <row r="76" spans="1:21" ht="15" customHeight="1" x14ac:dyDescent="0.25">
      <c r="A76" s="2" t="s">
        <v>111</v>
      </c>
      <c r="B76" s="2" t="s">
        <v>131</v>
      </c>
      <c r="C76" s="2">
        <v>2016</v>
      </c>
      <c r="D76" s="2" t="s">
        <v>681</v>
      </c>
      <c r="E76" s="2" t="s">
        <v>680</v>
      </c>
      <c r="F76" s="2" t="s">
        <v>680</v>
      </c>
      <c r="G76" s="2" t="s">
        <v>680</v>
      </c>
      <c r="H76" s="2" t="s">
        <v>680</v>
      </c>
      <c r="I76" s="2" t="s">
        <v>680</v>
      </c>
      <c r="J76" s="2" t="s">
        <v>681</v>
      </c>
      <c r="K76" s="2" t="s">
        <v>680</v>
      </c>
      <c r="L76" s="2" t="s">
        <v>680</v>
      </c>
      <c r="M76" s="2" t="s">
        <v>680</v>
      </c>
      <c r="N76" s="2" t="s">
        <v>680</v>
      </c>
      <c r="O76" s="2" t="s">
        <v>680</v>
      </c>
      <c r="P76" s="2" t="s">
        <v>681</v>
      </c>
      <c r="Q76" s="2" t="s">
        <v>680</v>
      </c>
      <c r="R76" s="2" t="s">
        <v>680</v>
      </c>
      <c r="S76" s="2" t="s">
        <v>680</v>
      </c>
      <c r="T76" s="2" t="s">
        <v>680</v>
      </c>
      <c r="U76" s="2" t="s">
        <v>680</v>
      </c>
    </row>
    <row r="77" spans="1:21"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row>
    <row r="78" spans="1:21"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row>
    <row r="79" spans="1:21" ht="15" customHeight="1" x14ac:dyDescent="0.25">
      <c r="A79" s="2" t="s">
        <v>135</v>
      </c>
      <c r="B79" s="2" t="s">
        <v>136</v>
      </c>
      <c r="C79" s="2">
        <v>2016</v>
      </c>
      <c r="D79" s="2" t="s">
        <v>970</v>
      </c>
      <c r="E79" s="2" t="s">
        <v>965</v>
      </c>
      <c r="F79" s="2">
        <v>1.339</v>
      </c>
      <c r="G79" s="2" t="s">
        <v>680</v>
      </c>
      <c r="H79" s="2" t="s">
        <v>680</v>
      </c>
      <c r="I79" s="2" t="s">
        <v>680</v>
      </c>
      <c r="J79" s="2" t="s">
        <v>681</v>
      </c>
      <c r="K79" s="2" t="s">
        <v>680</v>
      </c>
      <c r="L79" s="2" t="s">
        <v>680</v>
      </c>
      <c r="M79" s="2" t="s">
        <v>680</v>
      </c>
      <c r="N79" s="2" t="s">
        <v>680</v>
      </c>
      <c r="O79" s="2" t="s">
        <v>680</v>
      </c>
      <c r="P79" s="2" t="s">
        <v>681</v>
      </c>
      <c r="Q79" s="2" t="s">
        <v>680</v>
      </c>
      <c r="R79" s="2" t="s">
        <v>680</v>
      </c>
      <c r="S79" s="2" t="s">
        <v>680</v>
      </c>
      <c r="T79" s="2" t="s">
        <v>680</v>
      </c>
      <c r="U79" s="2" t="s">
        <v>680</v>
      </c>
    </row>
    <row r="80" spans="1:21" ht="15" customHeight="1" x14ac:dyDescent="0.25">
      <c r="A80" s="2" t="s">
        <v>135</v>
      </c>
      <c r="B80" s="2" t="s">
        <v>137</v>
      </c>
      <c r="C80" s="2">
        <v>2016</v>
      </c>
      <c r="D80" s="2" t="s">
        <v>681</v>
      </c>
      <c r="E80" s="2" t="s">
        <v>680</v>
      </c>
      <c r="F80" s="2" t="s">
        <v>680</v>
      </c>
      <c r="G80" s="2" t="s">
        <v>680</v>
      </c>
      <c r="H80" s="2" t="s">
        <v>680</v>
      </c>
      <c r="I80" s="2" t="s">
        <v>680</v>
      </c>
      <c r="J80" s="2" t="s">
        <v>681</v>
      </c>
      <c r="K80" s="2" t="s">
        <v>680</v>
      </c>
      <c r="L80" s="2" t="s">
        <v>680</v>
      </c>
      <c r="M80" s="2" t="s">
        <v>680</v>
      </c>
      <c r="N80" s="2" t="s">
        <v>680</v>
      </c>
      <c r="O80" s="2" t="s">
        <v>680</v>
      </c>
      <c r="P80" s="2" t="s">
        <v>681</v>
      </c>
      <c r="Q80" s="2" t="s">
        <v>680</v>
      </c>
      <c r="R80" s="2" t="s">
        <v>680</v>
      </c>
      <c r="S80" s="2" t="s">
        <v>680</v>
      </c>
      <c r="T80" s="2" t="s">
        <v>680</v>
      </c>
      <c r="U80" s="2" t="s">
        <v>680</v>
      </c>
    </row>
    <row r="81" spans="1:21" ht="15" customHeight="1" x14ac:dyDescent="0.25">
      <c r="A81" s="2" t="s">
        <v>135</v>
      </c>
      <c r="B81" s="2" t="s">
        <v>138</v>
      </c>
      <c r="C81" s="2">
        <v>2016</v>
      </c>
      <c r="D81" s="2" t="s">
        <v>681</v>
      </c>
      <c r="E81" s="2" t="s">
        <v>680</v>
      </c>
      <c r="F81" s="2" t="s">
        <v>680</v>
      </c>
      <c r="G81" s="2" t="s">
        <v>680</v>
      </c>
      <c r="H81" s="2" t="s">
        <v>680</v>
      </c>
      <c r="I81" s="2" t="s">
        <v>680</v>
      </c>
      <c r="J81" s="2" t="s">
        <v>681</v>
      </c>
      <c r="K81" s="2" t="s">
        <v>680</v>
      </c>
      <c r="L81" s="2" t="s">
        <v>680</v>
      </c>
      <c r="M81" s="2" t="s">
        <v>680</v>
      </c>
      <c r="N81" s="2" t="s">
        <v>680</v>
      </c>
      <c r="O81" s="2" t="s">
        <v>680</v>
      </c>
      <c r="P81" s="2" t="s">
        <v>681</v>
      </c>
      <c r="Q81" s="2" t="s">
        <v>680</v>
      </c>
      <c r="R81" s="2" t="s">
        <v>680</v>
      </c>
      <c r="S81" s="2" t="s">
        <v>680</v>
      </c>
      <c r="T81" s="2" t="s">
        <v>680</v>
      </c>
      <c r="U81" s="2" t="s">
        <v>680</v>
      </c>
    </row>
    <row r="82" spans="1:21" ht="15" customHeight="1" x14ac:dyDescent="0.25">
      <c r="A82" s="2" t="s">
        <v>139</v>
      </c>
      <c r="B82" s="2" t="s">
        <v>140</v>
      </c>
      <c r="C82" s="2">
        <v>2016</v>
      </c>
      <c r="D82" s="2" t="s">
        <v>971</v>
      </c>
      <c r="E82" s="2" t="s">
        <v>972</v>
      </c>
      <c r="F82" s="2">
        <v>12.993</v>
      </c>
      <c r="G82" s="2" t="s">
        <v>680</v>
      </c>
      <c r="H82" s="2" t="s">
        <v>680</v>
      </c>
      <c r="I82" s="2" t="s">
        <v>680</v>
      </c>
      <c r="J82" s="2" t="s">
        <v>681</v>
      </c>
      <c r="K82" s="2" t="s">
        <v>680</v>
      </c>
      <c r="L82" s="2" t="s">
        <v>680</v>
      </c>
      <c r="M82" s="2" t="s">
        <v>680</v>
      </c>
      <c r="N82" s="2" t="s">
        <v>680</v>
      </c>
      <c r="O82" s="2" t="s">
        <v>680</v>
      </c>
      <c r="P82" s="2" t="s">
        <v>681</v>
      </c>
      <c r="Q82" s="2" t="s">
        <v>680</v>
      </c>
      <c r="R82" s="2" t="s">
        <v>680</v>
      </c>
      <c r="S82" s="2" t="s">
        <v>680</v>
      </c>
      <c r="T82" s="2" t="s">
        <v>680</v>
      </c>
      <c r="U82" s="2" t="s">
        <v>680</v>
      </c>
    </row>
    <row r="83" spans="1:21" ht="15" customHeight="1" x14ac:dyDescent="0.25">
      <c r="A83" s="2" t="s">
        <v>141</v>
      </c>
      <c r="B83" s="2" t="s">
        <v>142</v>
      </c>
      <c r="C83" s="2">
        <v>2016</v>
      </c>
      <c r="D83" s="2" t="s">
        <v>973</v>
      </c>
      <c r="E83" s="2" t="s">
        <v>965</v>
      </c>
      <c r="F83" s="2">
        <v>3.2669999999999999</v>
      </c>
      <c r="G83" s="2" t="s">
        <v>680</v>
      </c>
      <c r="H83" s="2" t="s">
        <v>680</v>
      </c>
      <c r="I83" s="2" t="s">
        <v>680</v>
      </c>
      <c r="J83" s="2" t="s">
        <v>681</v>
      </c>
      <c r="K83" s="2" t="s">
        <v>680</v>
      </c>
      <c r="L83" s="2" t="s">
        <v>680</v>
      </c>
      <c r="M83" s="2" t="s">
        <v>680</v>
      </c>
      <c r="N83" s="2" t="s">
        <v>680</v>
      </c>
      <c r="O83" s="2" t="s">
        <v>680</v>
      </c>
      <c r="P83" s="2" t="s">
        <v>681</v>
      </c>
      <c r="Q83" s="2" t="s">
        <v>680</v>
      </c>
      <c r="R83" s="2" t="s">
        <v>680</v>
      </c>
      <c r="S83" s="2" t="s">
        <v>680</v>
      </c>
      <c r="T83" s="2" t="s">
        <v>680</v>
      </c>
      <c r="U83" s="2" t="s">
        <v>680</v>
      </c>
    </row>
    <row r="84" spans="1:21" ht="15" customHeight="1" x14ac:dyDescent="0.25">
      <c r="A84" s="2" t="s">
        <v>141</v>
      </c>
      <c r="B84" s="2" t="s">
        <v>143</v>
      </c>
      <c r="C84" s="2">
        <v>2016</v>
      </c>
      <c r="D84" s="2" t="s">
        <v>974</v>
      </c>
      <c r="E84" s="2" t="s">
        <v>965</v>
      </c>
      <c r="F84" s="2">
        <v>28.117000000000001</v>
      </c>
      <c r="G84" s="2" t="s">
        <v>680</v>
      </c>
      <c r="H84" s="2" t="s">
        <v>680</v>
      </c>
      <c r="I84" s="2">
        <v>85</v>
      </c>
      <c r="J84" s="2" t="s">
        <v>681</v>
      </c>
      <c r="K84" s="2" t="s">
        <v>680</v>
      </c>
      <c r="L84" s="2" t="s">
        <v>680</v>
      </c>
      <c r="M84" s="2" t="s">
        <v>680</v>
      </c>
      <c r="N84" s="2" t="s">
        <v>680</v>
      </c>
      <c r="O84" s="2" t="s">
        <v>680</v>
      </c>
      <c r="P84" s="2" t="s">
        <v>681</v>
      </c>
      <c r="Q84" s="2" t="s">
        <v>680</v>
      </c>
      <c r="R84" s="2" t="s">
        <v>680</v>
      </c>
      <c r="S84" s="2" t="s">
        <v>680</v>
      </c>
      <c r="T84" s="2" t="s">
        <v>680</v>
      </c>
      <c r="U84" s="2" t="s">
        <v>680</v>
      </c>
    </row>
    <row r="85" spans="1:21" ht="15" customHeight="1" x14ac:dyDescent="0.25">
      <c r="A85" s="2" t="s">
        <v>144</v>
      </c>
      <c r="B85" s="2" t="s">
        <v>145</v>
      </c>
      <c r="C85" s="2">
        <v>2016</v>
      </c>
      <c r="D85" s="2" t="s">
        <v>681</v>
      </c>
      <c r="E85" s="2" t="s">
        <v>680</v>
      </c>
      <c r="F85" s="2" t="s">
        <v>680</v>
      </c>
      <c r="G85" s="2" t="s">
        <v>680</v>
      </c>
      <c r="H85" s="2" t="s">
        <v>680</v>
      </c>
      <c r="I85" s="2" t="s">
        <v>680</v>
      </c>
      <c r="J85" s="2" t="s">
        <v>681</v>
      </c>
      <c r="K85" s="2" t="s">
        <v>680</v>
      </c>
      <c r="L85" s="2" t="s">
        <v>680</v>
      </c>
      <c r="M85" s="2" t="s">
        <v>680</v>
      </c>
      <c r="N85" s="2" t="s">
        <v>680</v>
      </c>
      <c r="O85" s="2" t="s">
        <v>680</v>
      </c>
      <c r="P85" s="2" t="s">
        <v>681</v>
      </c>
      <c r="Q85" s="2" t="s">
        <v>680</v>
      </c>
      <c r="R85" s="2" t="s">
        <v>680</v>
      </c>
      <c r="S85" s="2" t="s">
        <v>680</v>
      </c>
      <c r="T85" s="2" t="s">
        <v>680</v>
      </c>
      <c r="U85" s="2" t="s">
        <v>680</v>
      </c>
    </row>
    <row r="86" spans="1:21" ht="15" customHeight="1" x14ac:dyDescent="0.25">
      <c r="A86" s="2" t="s">
        <v>146</v>
      </c>
      <c r="B86" s="2" t="s">
        <v>147</v>
      </c>
      <c r="C86" s="2">
        <v>2016</v>
      </c>
      <c r="D86" s="2" t="s">
        <v>681</v>
      </c>
      <c r="E86" s="2" t="s">
        <v>680</v>
      </c>
      <c r="F86" s="2" t="s">
        <v>680</v>
      </c>
      <c r="G86" s="2" t="s">
        <v>680</v>
      </c>
      <c r="H86" s="2" t="s">
        <v>680</v>
      </c>
      <c r="I86" s="2" t="s">
        <v>680</v>
      </c>
      <c r="J86" s="2" t="s">
        <v>681</v>
      </c>
      <c r="K86" s="2" t="s">
        <v>680</v>
      </c>
      <c r="L86" s="2" t="s">
        <v>680</v>
      </c>
      <c r="M86" s="2" t="s">
        <v>680</v>
      </c>
      <c r="N86" s="2" t="s">
        <v>680</v>
      </c>
      <c r="O86" s="2" t="s">
        <v>680</v>
      </c>
      <c r="P86" s="2" t="s">
        <v>681</v>
      </c>
      <c r="Q86" s="2" t="s">
        <v>680</v>
      </c>
      <c r="R86" s="2" t="s">
        <v>680</v>
      </c>
      <c r="S86" s="2" t="s">
        <v>680</v>
      </c>
      <c r="T86" s="2" t="s">
        <v>680</v>
      </c>
      <c r="U86" s="2" t="s">
        <v>680</v>
      </c>
    </row>
    <row r="87" spans="1:21" ht="15" customHeight="1" x14ac:dyDescent="0.25">
      <c r="A87" s="2" t="s">
        <v>148</v>
      </c>
      <c r="B87" s="2" t="s">
        <v>149</v>
      </c>
      <c r="C87" s="2">
        <v>2016</v>
      </c>
      <c r="D87" s="2" t="s">
        <v>681</v>
      </c>
      <c r="E87" s="2" t="s">
        <v>680</v>
      </c>
      <c r="F87" s="2" t="s">
        <v>680</v>
      </c>
      <c r="G87" s="2" t="s">
        <v>680</v>
      </c>
      <c r="H87" s="2" t="s">
        <v>680</v>
      </c>
      <c r="I87" s="2" t="s">
        <v>680</v>
      </c>
      <c r="J87" s="2" t="s">
        <v>681</v>
      </c>
      <c r="K87" s="2" t="s">
        <v>680</v>
      </c>
      <c r="L87" s="2" t="s">
        <v>680</v>
      </c>
      <c r="M87" s="2" t="s">
        <v>680</v>
      </c>
      <c r="N87" s="2" t="s">
        <v>680</v>
      </c>
      <c r="O87" s="2" t="s">
        <v>680</v>
      </c>
      <c r="P87" s="2" t="s">
        <v>681</v>
      </c>
      <c r="Q87" s="2" t="s">
        <v>680</v>
      </c>
      <c r="R87" s="2" t="s">
        <v>680</v>
      </c>
      <c r="S87" s="2" t="s">
        <v>680</v>
      </c>
      <c r="T87" s="2" t="s">
        <v>680</v>
      </c>
      <c r="U87" s="2" t="s">
        <v>680</v>
      </c>
    </row>
    <row r="88" spans="1:21" ht="15" customHeight="1" x14ac:dyDescent="0.25">
      <c r="A88" s="2" t="s">
        <v>148</v>
      </c>
      <c r="B88" s="2" t="s">
        <v>150</v>
      </c>
      <c r="C88" s="2">
        <v>2016</v>
      </c>
      <c r="D88" s="2" t="s">
        <v>681</v>
      </c>
      <c r="E88" s="2" t="s">
        <v>680</v>
      </c>
      <c r="F88" s="2" t="s">
        <v>680</v>
      </c>
      <c r="G88" s="2" t="s">
        <v>680</v>
      </c>
      <c r="H88" s="2" t="s">
        <v>680</v>
      </c>
      <c r="I88" s="2" t="s">
        <v>680</v>
      </c>
      <c r="J88" s="2" t="s">
        <v>681</v>
      </c>
      <c r="K88" s="2" t="s">
        <v>680</v>
      </c>
      <c r="L88" s="2" t="s">
        <v>680</v>
      </c>
      <c r="M88" s="2" t="s">
        <v>680</v>
      </c>
      <c r="N88" s="2" t="s">
        <v>680</v>
      </c>
      <c r="O88" s="2" t="s">
        <v>680</v>
      </c>
      <c r="P88" s="2" t="s">
        <v>681</v>
      </c>
      <c r="Q88" s="2" t="s">
        <v>680</v>
      </c>
      <c r="R88" s="2" t="s">
        <v>680</v>
      </c>
      <c r="S88" s="2" t="s">
        <v>680</v>
      </c>
      <c r="T88" s="2" t="s">
        <v>680</v>
      </c>
      <c r="U88" s="2" t="s">
        <v>680</v>
      </c>
    </row>
    <row r="89" spans="1:21" ht="15" customHeight="1" x14ac:dyDescent="0.25">
      <c r="A89" s="2" t="s">
        <v>148</v>
      </c>
      <c r="B89" s="2" t="s">
        <v>151</v>
      </c>
      <c r="C89" s="2">
        <v>2016</v>
      </c>
      <c r="D89" s="2" t="s">
        <v>681</v>
      </c>
      <c r="E89" s="2" t="s">
        <v>680</v>
      </c>
      <c r="F89" s="2" t="s">
        <v>680</v>
      </c>
      <c r="G89" s="2" t="s">
        <v>680</v>
      </c>
      <c r="H89" s="2" t="s">
        <v>680</v>
      </c>
      <c r="I89" s="2" t="s">
        <v>680</v>
      </c>
      <c r="J89" s="2" t="s">
        <v>681</v>
      </c>
      <c r="K89" s="2" t="s">
        <v>680</v>
      </c>
      <c r="L89" s="2" t="s">
        <v>680</v>
      </c>
      <c r="M89" s="2" t="s">
        <v>680</v>
      </c>
      <c r="N89" s="2" t="s">
        <v>680</v>
      </c>
      <c r="O89" s="2" t="s">
        <v>680</v>
      </c>
      <c r="P89" s="2" t="s">
        <v>681</v>
      </c>
      <c r="Q89" s="2" t="s">
        <v>680</v>
      </c>
      <c r="R89" s="2" t="s">
        <v>680</v>
      </c>
      <c r="S89" s="2" t="s">
        <v>680</v>
      </c>
      <c r="T89" s="2" t="s">
        <v>680</v>
      </c>
      <c r="U89" s="2" t="s">
        <v>680</v>
      </c>
    </row>
    <row r="90" spans="1:21" ht="15" customHeight="1" x14ac:dyDescent="0.25">
      <c r="A90" s="2" t="s">
        <v>152</v>
      </c>
      <c r="B90" s="2" t="s">
        <v>153</v>
      </c>
      <c r="C90" s="2">
        <v>2016</v>
      </c>
      <c r="D90" s="2" t="s">
        <v>681</v>
      </c>
      <c r="E90" s="2" t="s">
        <v>680</v>
      </c>
      <c r="F90" s="2" t="s">
        <v>680</v>
      </c>
      <c r="G90" s="2" t="s">
        <v>680</v>
      </c>
      <c r="H90" s="2" t="s">
        <v>680</v>
      </c>
      <c r="I90" s="2" t="s">
        <v>680</v>
      </c>
      <c r="J90" s="2" t="s">
        <v>681</v>
      </c>
      <c r="K90" s="2" t="s">
        <v>680</v>
      </c>
      <c r="L90" s="2" t="s">
        <v>680</v>
      </c>
      <c r="M90" s="2" t="s">
        <v>680</v>
      </c>
      <c r="N90" s="2" t="s">
        <v>680</v>
      </c>
      <c r="O90" s="2" t="s">
        <v>680</v>
      </c>
      <c r="P90" s="2" t="s">
        <v>681</v>
      </c>
      <c r="Q90" s="2" t="s">
        <v>680</v>
      </c>
      <c r="R90" s="2" t="s">
        <v>680</v>
      </c>
      <c r="S90" s="2" t="s">
        <v>680</v>
      </c>
      <c r="T90" s="2" t="s">
        <v>680</v>
      </c>
      <c r="U90" s="2" t="s">
        <v>680</v>
      </c>
    </row>
    <row r="91" spans="1:21" ht="15" customHeight="1" x14ac:dyDescent="0.25">
      <c r="A91" s="2" t="s">
        <v>152</v>
      </c>
      <c r="B91" s="2" t="s">
        <v>154</v>
      </c>
      <c r="C91" s="2">
        <v>2016</v>
      </c>
      <c r="D91" s="2" t="s">
        <v>681</v>
      </c>
      <c r="E91" s="2" t="s">
        <v>680</v>
      </c>
      <c r="F91" s="2" t="s">
        <v>680</v>
      </c>
      <c r="G91" s="2" t="s">
        <v>680</v>
      </c>
      <c r="H91" s="2" t="s">
        <v>680</v>
      </c>
      <c r="I91" s="2" t="s">
        <v>680</v>
      </c>
      <c r="J91" s="2" t="s">
        <v>681</v>
      </c>
      <c r="K91" s="2" t="s">
        <v>680</v>
      </c>
      <c r="L91" s="2" t="s">
        <v>680</v>
      </c>
      <c r="M91" s="2" t="s">
        <v>680</v>
      </c>
      <c r="N91" s="2" t="s">
        <v>680</v>
      </c>
      <c r="O91" s="2" t="s">
        <v>680</v>
      </c>
      <c r="P91" s="2" t="s">
        <v>681</v>
      </c>
      <c r="Q91" s="2" t="s">
        <v>680</v>
      </c>
      <c r="R91" s="2" t="s">
        <v>680</v>
      </c>
      <c r="S91" s="2" t="s">
        <v>680</v>
      </c>
      <c r="T91" s="2" t="s">
        <v>680</v>
      </c>
      <c r="U91" s="2" t="s">
        <v>680</v>
      </c>
    </row>
    <row r="92" spans="1:21" ht="15" customHeight="1" x14ac:dyDescent="0.25">
      <c r="A92" s="2" t="s">
        <v>152</v>
      </c>
      <c r="B92" s="2" t="s">
        <v>155</v>
      </c>
      <c r="C92" s="2">
        <v>2016</v>
      </c>
      <c r="D92" s="2" t="s">
        <v>681</v>
      </c>
      <c r="E92" s="2" t="s">
        <v>680</v>
      </c>
      <c r="F92" s="2" t="s">
        <v>680</v>
      </c>
      <c r="G92" s="2" t="s">
        <v>680</v>
      </c>
      <c r="H92" s="2" t="s">
        <v>680</v>
      </c>
      <c r="I92" s="2" t="s">
        <v>680</v>
      </c>
      <c r="J92" s="2" t="s">
        <v>681</v>
      </c>
      <c r="K92" s="2" t="s">
        <v>680</v>
      </c>
      <c r="L92" s="2" t="s">
        <v>680</v>
      </c>
      <c r="M92" s="2" t="s">
        <v>680</v>
      </c>
      <c r="N92" s="2" t="s">
        <v>680</v>
      </c>
      <c r="O92" s="2" t="s">
        <v>680</v>
      </c>
      <c r="P92" s="2" t="s">
        <v>681</v>
      </c>
      <c r="Q92" s="2" t="s">
        <v>680</v>
      </c>
      <c r="R92" s="2" t="s">
        <v>680</v>
      </c>
      <c r="S92" s="2" t="s">
        <v>680</v>
      </c>
      <c r="T92" s="2" t="s">
        <v>680</v>
      </c>
      <c r="U92" s="2" t="s">
        <v>680</v>
      </c>
    </row>
    <row r="93" spans="1:21" ht="15" customHeight="1" x14ac:dyDescent="0.25">
      <c r="A93" s="2" t="s">
        <v>156</v>
      </c>
      <c r="B93" s="2" t="s">
        <v>157</v>
      </c>
      <c r="C93" s="2">
        <v>2016</v>
      </c>
      <c r="D93" s="2" t="s">
        <v>680</v>
      </c>
      <c r="E93" s="2" t="s">
        <v>680</v>
      </c>
      <c r="F93" s="2" t="s">
        <v>680</v>
      </c>
      <c r="G93" s="2" t="s">
        <v>680</v>
      </c>
      <c r="H93" s="2" t="s">
        <v>680</v>
      </c>
      <c r="I93" s="2" t="s">
        <v>680</v>
      </c>
      <c r="J93" s="2" t="s">
        <v>680</v>
      </c>
      <c r="K93" s="2" t="s">
        <v>680</v>
      </c>
      <c r="L93" s="2" t="s">
        <v>680</v>
      </c>
      <c r="M93" s="2" t="s">
        <v>680</v>
      </c>
      <c r="N93" s="2" t="s">
        <v>680</v>
      </c>
      <c r="O93" s="2" t="s">
        <v>680</v>
      </c>
      <c r="P93" s="2" t="s">
        <v>680</v>
      </c>
      <c r="Q93" s="2" t="s">
        <v>680</v>
      </c>
      <c r="R93" s="2" t="s">
        <v>680</v>
      </c>
      <c r="S93" s="2" t="s">
        <v>680</v>
      </c>
      <c r="T93" s="2" t="s">
        <v>680</v>
      </c>
      <c r="U93" s="2" t="s">
        <v>680</v>
      </c>
    </row>
    <row r="94" spans="1:21" ht="15" customHeight="1" x14ac:dyDescent="0.25">
      <c r="A94" s="2" t="s">
        <v>156</v>
      </c>
      <c r="B94" s="2" t="s">
        <v>158</v>
      </c>
      <c r="C94" s="2">
        <v>2016</v>
      </c>
      <c r="D94" s="2" t="s">
        <v>681</v>
      </c>
      <c r="E94" s="2" t="s">
        <v>680</v>
      </c>
      <c r="F94" s="2" t="s">
        <v>680</v>
      </c>
      <c r="G94" s="2" t="s">
        <v>680</v>
      </c>
      <c r="H94" s="2" t="s">
        <v>680</v>
      </c>
      <c r="I94" s="2" t="s">
        <v>680</v>
      </c>
      <c r="J94" s="2" t="s">
        <v>681</v>
      </c>
      <c r="K94" s="2" t="s">
        <v>680</v>
      </c>
      <c r="L94" s="2" t="s">
        <v>680</v>
      </c>
      <c r="M94" s="2" t="s">
        <v>680</v>
      </c>
      <c r="N94" s="2" t="s">
        <v>680</v>
      </c>
      <c r="O94" s="2" t="s">
        <v>680</v>
      </c>
      <c r="P94" s="2" t="s">
        <v>681</v>
      </c>
      <c r="Q94" s="2" t="s">
        <v>680</v>
      </c>
      <c r="R94" s="2" t="s">
        <v>680</v>
      </c>
      <c r="S94" s="2" t="s">
        <v>680</v>
      </c>
      <c r="T94" s="2" t="s">
        <v>680</v>
      </c>
      <c r="U94" s="2" t="s">
        <v>680</v>
      </c>
    </row>
    <row r="95" spans="1:21" ht="15" customHeight="1" x14ac:dyDescent="0.25">
      <c r="A95" s="2" t="s">
        <v>156</v>
      </c>
      <c r="B95" s="2" t="s">
        <v>159</v>
      </c>
      <c r="C95" s="2">
        <v>2016</v>
      </c>
      <c r="D95" s="2" t="s">
        <v>681</v>
      </c>
      <c r="E95" s="2" t="s">
        <v>680</v>
      </c>
      <c r="F95" s="2" t="s">
        <v>680</v>
      </c>
      <c r="G95" s="2" t="s">
        <v>680</v>
      </c>
      <c r="H95" s="2" t="s">
        <v>680</v>
      </c>
      <c r="I95" s="2" t="s">
        <v>680</v>
      </c>
      <c r="J95" s="2" t="s">
        <v>681</v>
      </c>
      <c r="K95" s="2" t="s">
        <v>680</v>
      </c>
      <c r="L95" s="2" t="s">
        <v>680</v>
      </c>
      <c r="M95" s="2" t="s">
        <v>680</v>
      </c>
      <c r="N95" s="2" t="s">
        <v>680</v>
      </c>
      <c r="O95" s="2" t="s">
        <v>680</v>
      </c>
      <c r="P95" s="2" t="s">
        <v>681</v>
      </c>
      <c r="Q95" s="2" t="s">
        <v>680</v>
      </c>
      <c r="R95" s="2" t="s">
        <v>680</v>
      </c>
      <c r="S95" s="2" t="s">
        <v>680</v>
      </c>
      <c r="T95" s="2" t="s">
        <v>680</v>
      </c>
      <c r="U95" s="2" t="s">
        <v>680</v>
      </c>
    </row>
    <row r="96" spans="1:21" ht="15" customHeight="1" x14ac:dyDescent="0.25">
      <c r="A96" s="2" t="s">
        <v>160</v>
      </c>
      <c r="B96" s="2" t="s">
        <v>161</v>
      </c>
      <c r="C96" s="2">
        <v>2016</v>
      </c>
      <c r="D96" s="2" t="s">
        <v>681</v>
      </c>
      <c r="E96" s="2" t="s">
        <v>680</v>
      </c>
      <c r="F96" s="2" t="s">
        <v>680</v>
      </c>
      <c r="G96" s="2" t="s">
        <v>680</v>
      </c>
      <c r="H96" s="2" t="s">
        <v>680</v>
      </c>
      <c r="I96" s="2" t="s">
        <v>680</v>
      </c>
      <c r="J96" s="2" t="s">
        <v>681</v>
      </c>
      <c r="K96" s="2" t="s">
        <v>680</v>
      </c>
      <c r="L96" s="2" t="s">
        <v>680</v>
      </c>
      <c r="M96" s="2" t="s">
        <v>680</v>
      </c>
      <c r="N96" s="2" t="s">
        <v>680</v>
      </c>
      <c r="O96" s="2" t="s">
        <v>680</v>
      </c>
      <c r="P96" s="2" t="s">
        <v>681</v>
      </c>
      <c r="Q96" s="2" t="s">
        <v>680</v>
      </c>
      <c r="R96" s="2" t="s">
        <v>680</v>
      </c>
      <c r="S96" s="2" t="s">
        <v>680</v>
      </c>
      <c r="T96" s="2" t="s">
        <v>680</v>
      </c>
      <c r="U96" s="2" t="s">
        <v>680</v>
      </c>
    </row>
    <row r="97" spans="1:21" ht="15" customHeight="1" x14ac:dyDescent="0.25">
      <c r="A97" s="2" t="s">
        <v>160</v>
      </c>
      <c r="B97" s="2" t="s">
        <v>162</v>
      </c>
      <c r="C97" s="2">
        <v>2016</v>
      </c>
      <c r="D97" s="2" t="s">
        <v>681</v>
      </c>
      <c r="E97" s="2" t="s">
        <v>680</v>
      </c>
      <c r="F97" s="2" t="s">
        <v>680</v>
      </c>
      <c r="G97" s="2" t="s">
        <v>680</v>
      </c>
      <c r="H97" s="2" t="s">
        <v>680</v>
      </c>
      <c r="I97" s="2" t="s">
        <v>680</v>
      </c>
      <c r="J97" s="2" t="s">
        <v>681</v>
      </c>
      <c r="K97" s="2" t="s">
        <v>680</v>
      </c>
      <c r="L97" s="2" t="s">
        <v>680</v>
      </c>
      <c r="M97" s="2" t="s">
        <v>680</v>
      </c>
      <c r="N97" s="2" t="s">
        <v>680</v>
      </c>
      <c r="O97" s="2" t="s">
        <v>680</v>
      </c>
      <c r="P97" s="2" t="s">
        <v>681</v>
      </c>
      <c r="Q97" s="2" t="s">
        <v>680</v>
      </c>
      <c r="R97" s="2" t="s">
        <v>680</v>
      </c>
      <c r="S97" s="2" t="s">
        <v>680</v>
      </c>
      <c r="T97" s="2" t="s">
        <v>680</v>
      </c>
      <c r="U97" s="2" t="s">
        <v>680</v>
      </c>
    </row>
    <row r="98" spans="1:21" ht="15" customHeight="1" x14ac:dyDescent="0.25">
      <c r="A98" s="2" t="s">
        <v>160</v>
      </c>
      <c r="B98" s="2" t="s">
        <v>163</v>
      </c>
      <c r="C98" s="2">
        <v>2016</v>
      </c>
      <c r="D98" s="2" t="s">
        <v>681</v>
      </c>
      <c r="E98" s="2" t="s">
        <v>680</v>
      </c>
      <c r="F98" s="2" t="s">
        <v>680</v>
      </c>
      <c r="G98" s="2" t="s">
        <v>680</v>
      </c>
      <c r="H98" s="2" t="s">
        <v>680</v>
      </c>
      <c r="I98" s="2" t="s">
        <v>680</v>
      </c>
      <c r="J98" s="2" t="s">
        <v>681</v>
      </c>
      <c r="K98" s="2" t="s">
        <v>680</v>
      </c>
      <c r="L98" s="2" t="s">
        <v>680</v>
      </c>
      <c r="M98" s="2" t="s">
        <v>680</v>
      </c>
      <c r="N98" s="2" t="s">
        <v>680</v>
      </c>
      <c r="O98" s="2" t="s">
        <v>680</v>
      </c>
      <c r="P98" s="2" t="s">
        <v>681</v>
      </c>
      <c r="Q98" s="2" t="s">
        <v>680</v>
      </c>
      <c r="R98" s="2" t="s">
        <v>680</v>
      </c>
      <c r="S98" s="2" t="s">
        <v>680</v>
      </c>
      <c r="T98" s="2" t="s">
        <v>680</v>
      </c>
      <c r="U98" s="2" t="s">
        <v>680</v>
      </c>
    </row>
    <row r="99" spans="1:21" ht="15" customHeight="1" x14ac:dyDescent="0.25">
      <c r="A99" s="2" t="s">
        <v>160</v>
      </c>
      <c r="B99" s="2" t="s">
        <v>164</v>
      </c>
      <c r="C99" s="2">
        <v>2016</v>
      </c>
      <c r="D99" s="2" t="s">
        <v>681</v>
      </c>
      <c r="E99" s="2" t="s">
        <v>680</v>
      </c>
      <c r="F99" s="2" t="s">
        <v>680</v>
      </c>
      <c r="G99" s="2" t="s">
        <v>680</v>
      </c>
      <c r="H99" s="2" t="s">
        <v>680</v>
      </c>
      <c r="I99" s="2" t="s">
        <v>680</v>
      </c>
      <c r="J99" s="2" t="s">
        <v>681</v>
      </c>
      <c r="K99" s="2" t="s">
        <v>680</v>
      </c>
      <c r="L99" s="2" t="s">
        <v>680</v>
      </c>
      <c r="M99" s="2" t="s">
        <v>680</v>
      </c>
      <c r="N99" s="2" t="s">
        <v>680</v>
      </c>
      <c r="O99" s="2" t="s">
        <v>680</v>
      </c>
      <c r="P99" s="2" t="s">
        <v>681</v>
      </c>
      <c r="Q99" s="2" t="s">
        <v>680</v>
      </c>
      <c r="R99" s="2" t="s">
        <v>680</v>
      </c>
      <c r="S99" s="2" t="s">
        <v>680</v>
      </c>
      <c r="T99" s="2" t="s">
        <v>680</v>
      </c>
      <c r="U99" s="2" t="s">
        <v>680</v>
      </c>
    </row>
    <row r="100" spans="1:21" ht="15" customHeight="1" x14ac:dyDescent="0.25">
      <c r="A100" s="2" t="s">
        <v>165</v>
      </c>
      <c r="B100" s="2" t="s">
        <v>166</v>
      </c>
      <c r="C100" s="2">
        <v>2016</v>
      </c>
      <c r="D100" s="2" t="s">
        <v>681</v>
      </c>
      <c r="E100" s="2" t="s">
        <v>680</v>
      </c>
      <c r="F100" s="2" t="s">
        <v>680</v>
      </c>
      <c r="G100" s="2" t="s">
        <v>680</v>
      </c>
      <c r="H100" s="2" t="s">
        <v>680</v>
      </c>
      <c r="I100" s="2" t="s">
        <v>680</v>
      </c>
      <c r="J100" s="2" t="s">
        <v>681</v>
      </c>
      <c r="K100" s="2" t="s">
        <v>680</v>
      </c>
      <c r="L100" s="2" t="s">
        <v>680</v>
      </c>
      <c r="M100" s="2" t="s">
        <v>680</v>
      </c>
      <c r="N100" s="2" t="s">
        <v>680</v>
      </c>
      <c r="O100" s="2" t="s">
        <v>680</v>
      </c>
      <c r="P100" s="2" t="s">
        <v>681</v>
      </c>
      <c r="Q100" s="2" t="s">
        <v>680</v>
      </c>
      <c r="R100" s="2" t="s">
        <v>680</v>
      </c>
      <c r="S100" s="2" t="s">
        <v>680</v>
      </c>
      <c r="T100" s="2" t="s">
        <v>680</v>
      </c>
      <c r="U100" s="2" t="s">
        <v>680</v>
      </c>
    </row>
    <row r="101" spans="1:21"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row>
    <row r="102" spans="1:21"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row>
    <row r="103" spans="1:21"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row>
    <row r="104" spans="1:21"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row>
    <row r="105" spans="1:21"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row>
    <row r="106" spans="1:21" ht="15" customHeight="1" x14ac:dyDescent="0.25">
      <c r="A106" s="2" t="s">
        <v>175</v>
      </c>
      <c r="B106" s="2" t="s">
        <v>179</v>
      </c>
      <c r="C106" s="2">
        <v>2016</v>
      </c>
      <c r="D106" s="2" t="s">
        <v>689</v>
      </c>
      <c r="E106" s="2" t="s">
        <v>680</v>
      </c>
      <c r="F106" s="2" t="s">
        <v>680</v>
      </c>
      <c r="G106" s="2" t="s">
        <v>680</v>
      </c>
      <c r="H106" s="2" t="s">
        <v>680</v>
      </c>
      <c r="I106" s="2" t="s">
        <v>680</v>
      </c>
      <c r="J106" s="2" t="s">
        <v>689</v>
      </c>
      <c r="K106" s="2" t="s">
        <v>680</v>
      </c>
      <c r="L106" s="2" t="s">
        <v>680</v>
      </c>
      <c r="M106" s="2" t="s">
        <v>680</v>
      </c>
      <c r="N106" s="2" t="s">
        <v>680</v>
      </c>
      <c r="O106" s="2" t="s">
        <v>680</v>
      </c>
      <c r="P106" s="2" t="s">
        <v>689</v>
      </c>
      <c r="Q106" s="2" t="s">
        <v>680</v>
      </c>
      <c r="R106" s="2" t="s">
        <v>680</v>
      </c>
      <c r="S106" s="2" t="s">
        <v>680</v>
      </c>
      <c r="T106" s="2" t="s">
        <v>680</v>
      </c>
      <c r="U106" s="2" t="s">
        <v>680</v>
      </c>
    </row>
    <row r="107" spans="1:21"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row>
    <row r="108" spans="1:21"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row>
    <row r="109" spans="1:21"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row>
    <row r="110" spans="1:21" ht="15" customHeight="1" x14ac:dyDescent="0.25">
      <c r="A110" s="2" t="s">
        <v>175</v>
      </c>
      <c r="B110" s="2" t="s">
        <v>183</v>
      </c>
      <c r="C110" s="2">
        <v>2016</v>
      </c>
      <c r="D110" s="2" t="s">
        <v>681</v>
      </c>
      <c r="E110" s="2" t="s">
        <v>680</v>
      </c>
      <c r="F110" s="2" t="s">
        <v>680</v>
      </c>
      <c r="G110" s="2" t="s">
        <v>680</v>
      </c>
      <c r="H110" s="2" t="s">
        <v>680</v>
      </c>
      <c r="I110" s="2" t="s">
        <v>680</v>
      </c>
      <c r="J110" s="2" t="s">
        <v>681</v>
      </c>
      <c r="K110" s="2" t="s">
        <v>680</v>
      </c>
      <c r="L110" s="2" t="s">
        <v>680</v>
      </c>
      <c r="M110" s="2" t="s">
        <v>680</v>
      </c>
      <c r="N110" s="2" t="s">
        <v>680</v>
      </c>
      <c r="O110" s="2" t="s">
        <v>680</v>
      </c>
      <c r="P110" s="2" t="s">
        <v>681</v>
      </c>
      <c r="Q110" s="2" t="s">
        <v>680</v>
      </c>
      <c r="R110" s="2" t="s">
        <v>680</v>
      </c>
      <c r="S110" s="2" t="s">
        <v>680</v>
      </c>
      <c r="T110" s="2" t="s">
        <v>680</v>
      </c>
      <c r="U110" s="2" t="s">
        <v>680</v>
      </c>
    </row>
    <row r="111" spans="1:21"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row>
    <row r="112" spans="1:21" ht="15" customHeight="1" x14ac:dyDescent="0.25">
      <c r="A112" s="2" t="s">
        <v>185</v>
      </c>
      <c r="B112" s="2" t="s">
        <v>186</v>
      </c>
      <c r="C112" s="2">
        <v>2016</v>
      </c>
      <c r="D112" s="2" t="s">
        <v>681</v>
      </c>
      <c r="E112" s="2" t="s">
        <v>680</v>
      </c>
      <c r="F112" s="2" t="s">
        <v>680</v>
      </c>
      <c r="G112" s="2" t="s">
        <v>680</v>
      </c>
      <c r="H112" s="2" t="s">
        <v>680</v>
      </c>
      <c r="I112" s="2" t="s">
        <v>680</v>
      </c>
      <c r="J112" s="2" t="s">
        <v>681</v>
      </c>
      <c r="K112" s="2" t="s">
        <v>680</v>
      </c>
      <c r="L112" s="2" t="s">
        <v>680</v>
      </c>
      <c r="M112" s="2" t="s">
        <v>680</v>
      </c>
      <c r="N112" s="2" t="s">
        <v>680</v>
      </c>
      <c r="O112" s="2" t="s">
        <v>680</v>
      </c>
      <c r="P112" s="2" t="s">
        <v>681</v>
      </c>
      <c r="Q112" s="2" t="s">
        <v>680</v>
      </c>
      <c r="R112" s="2" t="s">
        <v>680</v>
      </c>
      <c r="S112" s="2" t="s">
        <v>680</v>
      </c>
      <c r="T112" s="2" t="s">
        <v>680</v>
      </c>
      <c r="U112" s="2" t="s">
        <v>680</v>
      </c>
    </row>
    <row r="113" spans="1:21" ht="15" customHeight="1" x14ac:dyDescent="0.25">
      <c r="A113" s="2" t="s">
        <v>185</v>
      </c>
      <c r="B113" s="2" t="s">
        <v>188</v>
      </c>
      <c r="C113" s="2">
        <v>2016</v>
      </c>
      <c r="D113" s="2" t="s">
        <v>681</v>
      </c>
      <c r="E113" s="2" t="s">
        <v>680</v>
      </c>
      <c r="F113" s="2" t="s">
        <v>680</v>
      </c>
      <c r="G113" s="2" t="s">
        <v>680</v>
      </c>
      <c r="H113" s="2" t="s">
        <v>680</v>
      </c>
      <c r="I113" s="2" t="s">
        <v>680</v>
      </c>
      <c r="J113" s="2" t="s">
        <v>681</v>
      </c>
      <c r="K113" s="2" t="s">
        <v>680</v>
      </c>
      <c r="L113" s="2" t="s">
        <v>680</v>
      </c>
      <c r="M113" s="2" t="s">
        <v>680</v>
      </c>
      <c r="N113" s="2" t="s">
        <v>680</v>
      </c>
      <c r="O113" s="2" t="s">
        <v>680</v>
      </c>
      <c r="P113" s="2" t="s">
        <v>681</v>
      </c>
      <c r="Q113" s="2" t="s">
        <v>680</v>
      </c>
      <c r="R113" s="2" t="s">
        <v>680</v>
      </c>
      <c r="S113" s="2" t="s">
        <v>680</v>
      </c>
      <c r="T113" s="2" t="s">
        <v>680</v>
      </c>
      <c r="U113" s="2" t="s">
        <v>680</v>
      </c>
    </row>
    <row r="114" spans="1:21" ht="15" customHeight="1" x14ac:dyDescent="0.25">
      <c r="A114" s="2" t="s">
        <v>185</v>
      </c>
      <c r="B114" s="2" t="s">
        <v>189</v>
      </c>
      <c r="C114" s="2">
        <v>2016</v>
      </c>
      <c r="D114" s="2" t="s">
        <v>681</v>
      </c>
      <c r="E114" s="2" t="s">
        <v>680</v>
      </c>
      <c r="F114" s="2" t="s">
        <v>680</v>
      </c>
      <c r="G114" s="2" t="s">
        <v>680</v>
      </c>
      <c r="H114" s="2" t="s">
        <v>680</v>
      </c>
      <c r="I114" s="2" t="s">
        <v>680</v>
      </c>
      <c r="J114" s="2" t="s">
        <v>681</v>
      </c>
      <c r="K114" s="2" t="s">
        <v>680</v>
      </c>
      <c r="L114" s="2" t="s">
        <v>680</v>
      </c>
      <c r="M114" s="2" t="s">
        <v>680</v>
      </c>
      <c r="N114" s="2" t="s">
        <v>680</v>
      </c>
      <c r="O114" s="2" t="s">
        <v>680</v>
      </c>
      <c r="P114" s="2" t="s">
        <v>681</v>
      </c>
      <c r="Q114" s="2" t="s">
        <v>680</v>
      </c>
      <c r="R114" s="2" t="s">
        <v>680</v>
      </c>
      <c r="S114" s="2" t="s">
        <v>680</v>
      </c>
      <c r="T114" s="2" t="s">
        <v>680</v>
      </c>
      <c r="U114" s="2" t="s">
        <v>680</v>
      </c>
    </row>
    <row r="115" spans="1:21" ht="15" customHeight="1" x14ac:dyDescent="0.25">
      <c r="A115" s="2" t="s">
        <v>185</v>
      </c>
      <c r="B115" s="2" t="s">
        <v>190</v>
      </c>
      <c r="C115" s="2">
        <v>2016</v>
      </c>
      <c r="D115" s="2" t="s">
        <v>681</v>
      </c>
      <c r="E115" s="2" t="s">
        <v>680</v>
      </c>
      <c r="F115" s="2" t="s">
        <v>680</v>
      </c>
      <c r="G115" s="2" t="s">
        <v>680</v>
      </c>
      <c r="H115" s="2" t="s">
        <v>680</v>
      </c>
      <c r="I115" s="2" t="s">
        <v>680</v>
      </c>
      <c r="J115" s="2" t="s">
        <v>681</v>
      </c>
      <c r="K115" s="2" t="s">
        <v>680</v>
      </c>
      <c r="L115" s="2" t="s">
        <v>680</v>
      </c>
      <c r="M115" s="2" t="s">
        <v>680</v>
      </c>
      <c r="N115" s="2" t="s">
        <v>680</v>
      </c>
      <c r="O115" s="2" t="s">
        <v>680</v>
      </c>
      <c r="P115" s="2" t="s">
        <v>681</v>
      </c>
      <c r="Q115" s="2" t="s">
        <v>680</v>
      </c>
      <c r="R115" s="2" t="s">
        <v>680</v>
      </c>
      <c r="S115" s="2" t="s">
        <v>680</v>
      </c>
      <c r="T115" s="2" t="s">
        <v>680</v>
      </c>
      <c r="U115" s="2" t="s">
        <v>680</v>
      </c>
    </row>
    <row r="116" spans="1:21" ht="15" customHeight="1" x14ac:dyDescent="0.25">
      <c r="A116" s="2" t="s">
        <v>185</v>
      </c>
      <c r="B116" s="2" t="s">
        <v>191</v>
      </c>
      <c r="C116" s="2">
        <v>2016</v>
      </c>
      <c r="D116" s="2" t="s">
        <v>681</v>
      </c>
      <c r="E116" s="2" t="s">
        <v>680</v>
      </c>
      <c r="F116" s="2" t="s">
        <v>680</v>
      </c>
      <c r="G116" s="2" t="s">
        <v>680</v>
      </c>
      <c r="H116" s="2" t="s">
        <v>680</v>
      </c>
      <c r="I116" s="2" t="s">
        <v>680</v>
      </c>
      <c r="J116" s="2" t="s">
        <v>681</v>
      </c>
      <c r="K116" s="2" t="s">
        <v>680</v>
      </c>
      <c r="L116" s="2" t="s">
        <v>680</v>
      </c>
      <c r="M116" s="2" t="s">
        <v>680</v>
      </c>
      <c r="N116" s="2" t="s">
        <v>680</v>
      </c>
      <c r="O116" s="2" t="s">
        <v>680</v>
      </c>
      <c r="P116" s="2" t="s">
        <v>681</v>
      </c>
      <c r="Q116" s="2" t="s">
        <v>680</v>
      </c>
      <c r="R116" s="2" t="s">
        <v>680</v>
      </c>
      <c r="S116" s="2" t="s">
        <v>680</v>
      </c>
      <c r="T116" s="2" t="s">
        <v>680</v>
      </c>
      <c r="U116" s="2" t="s">
        <v>680</v>
      </c>
    </row>
    <row r="117" spans="1:21" ht="15" customHeight="1" x14ac:dyDescent="0.25">
      <c r="A117" s="2" t="s">
        <v>185</v>
      </c>
      <c r="B117" s="2" t="s">
        <v>192</v>
      </c>
      <c r="C117" s="2">
        <v>2016</v>
      </c>
      <c r="D117" s="2" t="s">
        <v>681</v>
      </c>
      <c r="E117" s="2" t="s">
        <v>680</v>
      </c>
      <c r="F117" s="2" t="s">
        <v>680</v>
      </c>
      <c r="G117" s="2" t="s">
        <v>680</v>
      </c>
      <c r="H117" s="2" t="s">
        <v>680</v>
      </c>
      <c r="I117" s="2" t="s">
        <v>680</v>
      </c>
      <c r="J117" s="2" t="s">
        <v>681</v>
      </c>
      <c r="K117" s="2" t="s">
        <v>680</v>
      </c>
      <c r="L117" s="2" t="s">
        <v>680</v>
      </c>
      <c r="M117" s="2" t="s">
        <v>680</v>
      </c>
      <c r="N117" s="2" t="s">
        <v>680</v>
      </c>
      <c r="O117" s="2" t="s">
        <v>680</v>
      </c>
      <c r="P117" s="2" t="s">
        <v>681</v>
      </c>
      <c r="Q117" s="2" t="s">
        <v>680</v>
      </c>
      <c r="R117" s="2" t="s">
        <v>680</v>
      </c>
      <c r="S117" s="2" t="s">
        <v>680</v>
      </c>
      <c r="T117" s="2" t="s">
        <v>680</v>
      </c>
      <c r="U117" s="2" t="s">
        <v>680</v>
      </c>
    </row>
    <row r="118" spans="1:21" ht="15" customHeight="1" x14ac:dyDescent="0.25">
      <c r="A118" s="2" t="s">
        <v>185</v>
      </c>
      <c r="B118" s="2" t="s">
        <v>193</v>
      </c>
      <c r="C118" s="2">
        <v>2016</v>
      </c>
      <c r="D118" s="2" t="s">
        <v>681</v>
      </c>
      <c r="E118" s="2" t="s">
        <v>680</v>
      </c>
      <c r="F118" s="2" t="s">
        <v>680</v>
      </c>
      <c r="G118" s="2" t="s">
        <v>680</v>
      </c>
      <c r="H118" s="2" t="s">
        <v>680</v>
      </c>
      <c r="I118" s="2" t="s">
        <v>680</v>
      </c>
      <c r="J118" s="2" t="s">
        <v>681</v>
      </c>
      <c r="K118" s="2" t="s">
        <v>680</v>
      </c>
      <c r="L118" s="2" t="s">
        <v>680</v>
      </c>
      <c r="M118" s="2" t="s">
        <v>680</v>
      </c>
      <c r="N118" s="2" t="s">
        <v>680</v>
      </c>
      <c r="O118" s="2" t="s">
        <v>680</v>
      </c>
      <c r="P118" s="2" t="s">
        <v>681</v>
      </c>
      <c r="Q118" s="2" t="s">
        <v>680</v>
      </c>
      <c r="R118" s="2" t="s">
        <v>680</v>
      </c>
      <c r="S118" s="2" t="s">
        <v>680</v>
      </c>
      <c r="T118" s="2" t="s">
        <v>680</v>
      </c>
      <c r="U118" s="2" t="s">
        <v>680</v>
      </c>
    </row>
    <row r="119" spans="1:21" ht="15" customHeight="1" x14ac:dyDescent="0.25">
      <c r="A119" s="2" t="s">
        <v>194</v>
      </c>
      <c r="B119" s="2" t="s">
        <v>195</v>
      </c>
      <c r="C119" s="2">
        <v>2016</v>
      </c>
      <c r="D119" s="2" t="s">
        <v>699</v>
      </c>
      <c r="E119" s="2" t="s">
        <v>942</v>
      </c>
      <c r="F119" s="2">
        <v>0.67300000000000004</v>
      </c>
      <c r="G119" s="2" t="s">
        <v>680</v>
      </c>
      <c r="H119" s="2" t="s">
        <v>680</v>
      </c>
      <c r="I119" s="2" t="s">
        <v>680</v>
      </c>
      <c r="J119" s="2" t="s">
        <v>681</v>
      </c>
      <c r="K119" s="2" t="s">
        <v>680</v>
      </c>
      <c r="L119" s="2" t="s">
        <v>680</v>
      </c>
      <c r="M119" s="2" t="s">
        <v>680</v>
      </c>
      <c r="N119" s="2" t="s">
        <v>680</v>
      </c>
      <c r="O119" s="2" t="s">
        <v>680</v>
      </c>
      <c r="P119" s="2" t="s">
        <v>681</v>
      </c>
      <c r="Q119" s="2" t="s">
        <v>680</v>
      </c>
      <c r="R119" s="2" t="s">
        <v>680</v>
      </c>
      <c r="S119" s="2" t="s">
        <v>680</v>
      </c>
      <c r="T119" s="2" t="s">
        <v>680</v>
      </c>
      <c r="U119" s="2" t="s">
        <v>680</v>
      </c>
    </row>
    <row r="120" spans="1:21" ht="15" customHeight="1" x14ac:dyDescent="0.25">
      <c r="A120" s="2" t="s">
        <v>194</v>
      </c>
      <c r="B120" s="2" t="s">
        <v>196</v>
      </c>
      <c r="C120" s="2">
        <v>2016</v>
      </c>
      <c r="D120" s="2" t="s">
        <v>975</v>
      </c>
      <c r="E120" s="2" t="s">
        <v>965</v>
      </c>
      <c r="F120" s="2">
        <v>4.9729999999999999</v>
      </c>
      <c r="G120" s="2" t="s">
        <v>965</v>
      </c>
      <c r="H120" s="2" t="s">
        <v>680</v>
      </c>
      <c r="I120" s="2" t="s">
        <v>680</v>
      </c>
      <c r="J120" s="2" t="s">
        <v>681</v>
      </c>
      <c r="K120" s="2" t="s">
        <v>680</v>
      </c>
      <c r="L120" s="2" t="s">
        <v>680</v>
      </c>
      <c r="M120" s="2" t="s">
        <v>680</v>
      </c>
      <c r="N120" s="2" t="s">
        <v>680</v>
      </c>
      <c r="O120" s="2" t="s">
        <v>680</v>
      </c>
      <c r="P120" s="2" t="s">
        <v>681</v>
      </c>
      <c r="Q120" s="2" t="s">
        <v>680</v>
      </c>
      <c r="R120" s="2" t="s">
        <v>680</v>
      </c>
      <c r="S120" s="2" t="s">
        <v>680</v>
      </c>
      <c r="T120" s="2" t="s">
        <v>680</v>
      </c>
      <c r="U120" s="2" t="s">
        <v>680</v>
      </c>
    </row>
    <row r="121" spans="1:21" ht="15" customHeight="1" x14ac:dyDescent="0.25">
      <c r="A121" s="2" t="s">
        <v>194</v>
      </c>
      <c r="B121" s="2" t="s">
        <v>197</v>
      </c>
      <c r="C121" s="2">
        <v>2016</v>
      </c>
      <c r="D121" s="2" t="s">
        <v>681</v>
      </c>
      <c r="E121" s="2" t="s">
        <v>680</v>
      </c>
      <c r="F121" s="2" t="s">
        <v>680</v>
      </c>
      <c r="G121" s="2" t="s">
        <v>680</v>
      </c>
      <c r="H121" s="2" t="s">
        <v>680</v>
      </c>
      <c r="I121" s="2" t="s">
        <v>680</v>
      </c>
      <c r="J121" s="2" t="s">
        <v>681</v>
      </c>
      <c r="K121" s="2" t="s">
        <v>680</v>
      </c>
      <c r="L121" s="2" t="s">
        <v>680</v>
      </c>
      <c r="M121" s="2" t="s">
        <v>680</v>
      </c>
      <c r="N121" s="2" t="s">
        <v>680</v>
      </c>
      <c r="O121" s="2" t="s">
        <v>680</v>
      </c>
      <c r="P121" s="2" t="s">
        <v>681</v>
      </c>
      <c r="Q121" s="2" t="s">
        <v>680</v>
      </c>
      <c r="R121" s="2" t="s">
        <v>680</v>
      </c>
      <c r="S121" s="2" t="s">
        <v>680</v>
      </c>
      <c r="T121" s="2" t="s">
        <v>680</v>
      </c>
      <c r="U121" s="2" t="s">
        <v>680</v>
      </c>
    </row>
    <row r="122" spans="1:21" ht="15" customHeight="1" x14ac:dyDescent="0.25">
      <c r="A122" s="2" t="s">
        <v>198</v>
      </c>
      <c r="B122" s="2" t="s">
        <v>199</v>
      </c>
      <c r="C122" s="2">
        <v>2016</v>
      </c>
      <c r="D122" s="2" t="s">
        <v>689</v>
      </c>
      <c r="E122" s="2" t="s">
        <v>680</v>
      </c>
      <c r="F122" s="2" t="s">
        <v>680</v>
      </c>
      <c r="G122" s="2" t="s">
        <v>680</v>
      </c>
      <c r="H122" s="2" t="s">
        <v>680</v>
      </c>
      <c r="I122" s="2" t="s">
        <v>680</v>
      </c>
      <c r="J122" s="2" t="s">
        <v>681</v>
      </c>
      <c r="K122" s="2" t="s">
        <v>680</v>
      </c>
      <c r="L122" s="2" t="s">
        <v>680</v>
      </c>
      <c r="M122" s="2" t="s">
        <v>680</v>
      </c>
      <c r="N122" s="2" t="s">
        <v>680</v>
      </c>
      <c r="O122" s="2" t="s">
        <v>680</v>
      </c>
      <c r="P122" s="2" t="s">
        <v>681</v>
      </c>
      <c r="Q122" s="2" t="s">
        <v>680</v>
      </c>
      <c r="R122" s="2" t="s">
        <v>680</v>
      </c>
      <c r="S122" s="2" t="s">
        <v>680</v>
      </c>
      <c r="T122" s="2" t="s">
        <v>680</v>
      </c>
      <c r="U122" s="2" t="s">
        <v>680</v>
      </c>
    </row>
    <row r="123" spans="1:21" ht="15" customHeight="1" x14ac:dyDescent="0.25">
      <c r="A123" s="2" t="s">
        <v>198</v>
      </c>
      <c r="B123" s="2" t="s">
        <v>200</v>
      </c>
      <c r="C123" s="2">
        <v>2016</v>
      </c>
      <c r="D123" s="2" t="s">
        <v>976</v>
      </c>
      <c r="E123" s="2" t="s">
        <v>972</v>
      </c>
      <c r="F123" s="2">
        <v>8.6999999999999993</v>
      </c>
      <c r="G123" s="2" t="s">
        <v>680</v>
      </c>
      <c r="H123" s="2" t="s">
        <v>680</v>
      </c>
      <c r="I123" s="2">
        <v>100</v>
      </c>
      <c r="J123" s="2" t="s">
        <v>681</v>
      </c>
      <c r="K123" s="2" t="s">
        <v>680</v>
      </c>
      <c r="L123" s="2" t="s">
        <v>680</v>
      </c>
      <c r="M123" s="2" t="s">
        <v>680</v>
      </c>
      <c r="N123" s="2" t="s">
        <v>680</v>
      </c>
      <c r="O123" s="2" t="s">
        <v>680</v>
      </c>
      <c r="P123" s="2" t="s">
        <v>681</v>
      </c>
      <c r="Q123" s="2" t="s">
        <v>680</v>
      </c>
      <c r="R123" s="2" t="s">
        <v>680</v>
      </c>
      <c r="S123" s="2" t="s">
        <v>680</v>
      </c>
      <c r="T123" s="2" t="s">
        <v>680</v>
      </c>
      <c r="U123" s="2" t="s">
        <v>680</v>
      </c>
    </row>
    <row r="124" spans="1:21" ht="15" customHeight="1" x14ac:dyDescent="0.25">
      <c r="A124" s="2" t="s">
        <v>198</v>
      </c>
      <c r="B124" s="2" t="s">
        <v>201</v>
      </c>
      <c r="C124" s="2">
        <v>2016</v>
      </c>
      <c r="D124" s="2" t="s">
        <v>681</v>
      </c>
      <c r="E124" s="2" t="s">
        <v>680</v>
      </c>
      <c r="F124" s="2" t="s">
        <v>680</v>
      </c>
      <c r="G124" s="2" t="s">
        <v>680</v>
      </c>
      <c r="H124" s="2" t="s">
        <v>680</v>
      </c>
      <c r="I124" s="2" t="s">
        <v>680</v>
      </c>
      <c r="J124" s="2" t="s">
        <v>681</v>
      </c>
      <c r="K124" s="2" t="s">
        <v>680</v>
      </c>
      <c r="L124" s="2" t="s">
        <v>680</v>
      </c>
      <c r="M124" s="2" t="s">
        <v>680</v>
      </c>
      <c r="N124" s="2" t="s">
        <v>680</v>
      </c>
      <c r="O124" s="2" t="s">
        <v>680</v>
      </c>
      <c r="P124" s="2" t="s">
        <v>681</v>
      </c>
      <c r="Q124" s="2" t="s">
        <v>680</v>
      </c>
      <c r="R124" s="2" t="s">
        <v>680</v>
      </c>
      <c r="S124" s="2" t="s">
        <v>680</v>
      </c>
      <c r="T124" s="2" t="s">
        <v>680</v>
      </c>
      <c r="U124" s="2" t="s">
        <v>680</v>
      </c>
    </row>
    <row r="125" spans="1:21" ht="15" customHeight="1" x14ac:dyDescent="0.25">
      <c r="A125" s="2" t="s">
        <v>198</v>
      </c>
      <c r="B125" s="2" t="s">
        <v>202</v>
      </c>
      <c r="C125" s="2">
        <v>2016</v>
      </c>
      <c r="D125" s="2" t="s">
        <v>681</v>
      </c>
      <c r="E125" s="2" t="s">
        <v>680</v>
      </c>
      <c r="F125" s="2" t="s">
        <v>680</v>
      </c>
      <c r="G125" s="2" t="s">
        <v>680</v>
      </c>
      <c r="H125" s="2" t="s">
        <v>680</v>
      </c>
      <c r="I125" s="2" t="s">
        <v>680</v>
      </c>
      <c r="J125" s="2" t="s">
        <v>681</v>
      </c>
      <c r="K125" s="2" t="s">
        <v>680</v>
      </c>
      <c r="L125" s="2" t="s">
        <v>680</v>
      </c>
      <c r="M125" s="2" t="s">
        <v>680</v>
      </c>
      <c r="N125" s="2" t="s">
        <v>680</v>
      </c>
      <c r="O125" s="2" t="s">
        <v>680</v>
      </c>
      <c r="P125" s="2" t="s">
        <v>681</v>
      </c>
      <c r="Q125" s="2" t="s">
        <v>680</v>
      </c>
      <c r="R125" s="2" t="s">
        <v>680</v>
      </c>
      <c r="S125" s="2" t="s">
        <v>680</v>
      </c>
      <c r="T125" s="2" t="s">
        <v>680</v>
      </c>
      <c r="U125" s="2" t="s">
        <v>680</v>
      </c>
    </row>
    <row r="126" spans="1:21" ht="15" customHeight="1" x14ac:dyDescent="0.25">
      <c r="A126" s="2" t="s">
        <v>203</v>
      </c>
      <c r="B126" s="2" t="s">
        <v>204</v>
      </c>
      <c r="C126" s="2">
        <v>2016</v>
      </c>
      <c r="D126" s="2" t="s">
        <v>681</v>
      </c>
      <c r="E126" s="2" t="s">
        <v>680</v>
      </c>
      <c r="F126" s="2" t="s">
        <v>680</v>
      </c>
      <c r="G126" s="2" t="s">
        <v>680</v>
      </c>
      <c r="H126" s="2" t="s">
        <v>680</v>
      </c>
      <c r="I126" s="2" t="s">
        <v>680</v>
      </c>
      <c r="J126" s="2" t="s">
        <v>681</v>
      </c>
      <c r="K126" s="2" t="s">
        <v>680</v>
      </c>
      <c r="L126" s="2" t="s">
        <v>680</v>
      </c>
      <c r="M126" s="2" t="s">
        <v>680</v>
      </c>
      <c r="N126" s="2" t="s">
        <v>680</v>
      </c>
      <c r="O126" s="2" t="s">
        <v>680</v>
      </c>
      <c r="P126" s="2" t="s">
        <v>681</v>
      </c>
      <c r="Q126" s="2" t="s">
        <v>680</v>
      </c>
      <c r="R126" s="2" t="s">
        <v>680</v>
      </c>
      <c r="S126" s="2" t="s">
        <v>680</v>
      </c>
      <c r="T126" s="2" t="s">
        <v>680</v>
      </c>
      <c r="U126" s="2" t="s">
        <v>680</v>
      </c>
    </row>
    <row r="127" spans="1:21" ht="15" customHeight="1" x14ac:dyDescent="0.25">
      <c r="A127" s="2" t="s">
        <v>205</v>
      </c>
      <c r="B127" s="2" t="s">
        <v>206</v>
      </c>
      <c r="C127" s="2">
        <v>2016</v>
      </c>
      <c r="D127" s="2" t="s">
        <v>702</v>
      </c>
      <c r="E127" s="2" t="s">
        <v>965</v>
      </c>
      <c r="F127" s="2">
        <v>31.76</v>
      </c>
      <c r="G127" s="2" t="s">
        <v>680</v>
      </c>
      <c r="H127" s="2" t="s">
        <v>680</v>
      </c>
      <c r="I127" s="2" t="s">
        <v>680</v>
      </c>
      <c r="J127" s="2" t="s">
        <v>701</v>
      </c>
      <c r="K127" s="2" t="s">
        <v>965</v>
      </c>
      <c r="L127" s="2">
        <v>41.65</v>
      </c>
      <c r="M127" s="2" t="s">
        <v>680</v>
      </c>
      <c r="N127" s="2" t="s">
        <v>680</v>
      </c>
      <c r="O127" s="2" t="s">
        <v>680</v>
      </c>
      <c r="P127" s="2" t="s">
        <v>701</v>
      </c>
      <c r="Q127" s="2" t="s">
        <v>977</v>
      </c>
      <c r="R127" s="2">
        <v>3.5409999999999999</v>
      </c>
      <c r="S127" s="2" t="s">
        <v>680</v>
      </c>
      <c r="T127" s="2" t="s">
        <v>680</v>
      </c>
      <c r="U127" s="2" t="s">
        <v>680</v>
      </c>
    </row>
    <row r="128" spans="1:21" ht="15" customHeight="1" x14ac:dyDescent="0.25">
      <c r="A128" s="2" t="s">
        <v>207</v>
      </c>
      <c r="B128" s="2" t="s">
        <v>208</v>
      </c>
      <c r="C128" s="2">
        <v>2016</v>
      </c>
      <c r="D128" s="2" t="s">
        <v>689</v>
      </c>
      <c r="E128" s="2" t="s">
        <v>680</v>
      </c>
      <c r="F128" s="2" t="s">
        <v>680</v>
      </c>
      <c r="G128" s="2" t="s">
        <v>680</v>
      </c>
      <c r="H128" s="2" t="s">
        <v>680</v>
      </c>
      <c r="I128" s="2" t="s">
        <v>680</v>
      </c>
      <c r="J128" s="2" t="s">
        <v>681</v>
      </c>
      <c r="K128" s="2" t="s">
        <v>680</v>
      </c>
      <c r="L128" s="2" t="s">
        <v>680</v>
      </c>
      <c r="M128" s="2" t="s">
        <v>680</v>
      </c>
      <c r="N128" s="2" t="s">
        <v>680</v>
      </c>
      <c r="O128" s="2" t="s">
        <v>680</v>
      </c>
      <c r="P128" s="2" t="s">
        <v>681</v>
      </c>
      <c r="Q128" s="2" t="s">
        <v>680</v>
      </c>
      <c r="R128" s="2" t="s">
        <v>680</v>
      </c>
      <c r="S128" s="2" t="s">
        <v>680</v>
      </c>
      <c r="T128" s="2" t="s">
        <v>680</v>
      </c>
      <c r="U128" s="2" t="s">
        <v>680</v>
      </c>
    </row>
    <row r="129" spans="1:21" ht="15" customHeight="1" x14ac:dyDescent="0.25">
      <c r="A129" s="2" t="s">
        <v>207</v>
      </c>
      <c r="B129" s="2" t="s">
        <v>209</v>
      </c>
      <c r="C129" s="2">
        <v>2016</v>
      </c>
      <c r="D129" s="2" t="s">
        <v>978</v>
      </c>
      <c r="E129" s="2" t="s">
        <v>943</v>
      </c>
      <c r="F129" s="2">
        <v>904.99599999999998</v>
      </c>
      <c r="G129" s="2" t="s">
        <v>680</v>
      </c>
      <c r="H129" s="2" t="s">
        <v>680</v>
      </c>
      <c r="I129" s="2">
        <v>100</v>
      </c>
      <c r="J129" s="2" t="s">
        <v>979</v>
      </c>
      <c r="K129" s="2" t="s">
        <v>965</v>
      </c>
      <c r="L129" s="2">
        <v>2.7320000000000002</v>
      </c>
      <c r="M129" s="2" t="s">
        <v>980</v>
      </c>
      <c r="N129" s="2">
        <v>8.5000000000000006E-2</v>
      </c>
      <c r="O129" s="2">
        <v>100</v>
      </c>
      <c r="P129" s="2" t="s">
        <v>981</v>
      </c>
      <c r="Q129" s="2" t="s">
        <v>942</v>
      </c>
      <c r="R129" s="2">
        <v>0</v>
      </c>
      <c r="S129" s="2" t="s">
        <v>680</v>
      </c>
      <c r="T129" s="2" t="s">
        <v>680</v>
      </c>
      <c r="U129" s="2">
        <v>100</v>
      </c>
    </row>
    <row r="130" spans="1:21" ht="15" customHeight="1" x14ac:dyDescent="0.25">
      <c r="A130" s="2" t="s">
        <v>207</v>
      </c>
      <c r="B130" s="2" t="s">
        <v>210</v>
      </c>
      <c r="C130" s="2">
        <v>2016</v>
      </c>
      <c r="D130" s="2" t="s">
        <v>681</v>
      </c>
      <c r="E130" s="2" t="s">
        <v>680</v>
      </c>
      <c r="F130" s="2" t="s">
        <v>680</v>
      </c>
      <c r="G130" s="2" t="s">
        <v>680</v>
      </c>
      <c r="H130" s="2" t="s">
        <v>680</v>
      </c>
      <c r="I130" s="2" t="s">
        <v>680</v>
      </c>
      <c r="J130" s="2" t="s">
        <v>681</v>
      </c>
      <c r="K130" s="2" t="s">
        <v>680</v>
      </c>
      <c r="L130" s="2" t="s">
        <v>680</v>
      </c>
      <c r="M130" s="2" t="s">
        <v>680</v>
      </c>
      <c r="N130" s="2" t="s">
        <v>680</v>
      </c>
      <c r="O130" s="2" t="s">
        <v>680</v>
      </c>
      <c r="P130" s="2" t="s">
        <v>681</v>
      </c>
      <c r="Q130" s="2" t="s">
        <v>680</v>
      </c>
      <c r="R130" s="2" t="s">
        <v>680</v>
      </c>
      <c r="S130" s="2" t="s">
        <v>680</v>
      </c>
      <c r="T130" s="2" t="s">
        <v>680</v>
      </c>
      <c r="U130" s="2" t="s">
        <v>680</v>
      </c>
    </row>
    <row r="131" spans="1:21" ht="15" customHeight="1" x14ac:dyDescent="0.25">
      <c r="A131" s="2" t="s">
        <v>207</v>
      </c>
      <c r="B131" s="2" t="s">
        <v>207</v>
      </c>
      <c r="C131" s="2">
        <v>2016</v>
      </c>
      <c r="D131" s="2" t="s">
        <v>681</v>
      </c>
      <c r="E131" s="2" t="s">
        <v>680</v>
      </c>
      <c r="F131" s="2" t="s">
        <v>680</v>
      </c>
      <c r="G131" s="2" t="s">
        <v>680</v>
      </c>
      <c r="H131" s="2" t="s">
        <v>680</v>
      </c>
      <c r="I131" s="2" t="s">
        <v>680</v>
      </c>
      <c r="J131" s="2" t="s">
        <v>681</v>
      </c>
      <c r="K131" s="2" t="s">
        <v>680</v>
      </c>
      <c r="L131" s="2" t="s">
        <v>680</v>
      </c>
      <c r="M131" s="2" t="s">
        <v>680</v>
      </c>
      <c r="N131" s="2" t="s">
        <v>680</v>
      </c>
      <c r="O131" s="2" t="s">
        <v>680</v>
      </c>
      <c r="P131" s="2" t="s">
        <v>681</v>
      </c>
      <c r="Q131" s="2" t="s">
        <v>680</v>
      </c>
      <c r="R131" s="2" t="s">
        <v>680</v>
      </c>
      <c r="S131" s="2" t="s">
        <v>680</v>
      </c>
      <c r="T131" s="2" t="s">
        <v>680</v>
      </c>
      <c r="U131" s="2" t="s">
        <v>680</v>
      </c>
    </row>
    <row r="132" spans="1:21" ht="15" customHeight="1" x14ac:dyDescent="0.25">
      <c r="A132" s="2" t="s">
        <v>207</v>
      </c>
      <c r="B132" s="2" t="s">
        <v>211</v>
      </c>
      <c r="C132" s="2">
        <v>2016</v>
      </c>
      <c r="D132" s="2" t="s">
        <v>681</v>
      </c>
      <c r="E132" s="2" t="s">
        <v>680</v>
      </c>
      <c r="F132" s="2" t="s">
        <v>680</v>
      </c>
      <c r="G132" s="2" t="s">
        <v>680</v>
      </c>
      <c r="H132" s="2" t="s">
        <v>680</v>
      </c>
      <c r="I132" s="2" t="s">
        <v>680</v>
      </c>
      <c r="J132" s="2" t="s">
        <v>681</v>
      </c>
      <c r="K132" s="2" t="s">
        <v>680</v>
      </c>
      <c r="L132" s="2" t="s">
        <v>680</v>
      </c>
      <c r="M132" s="2" t="s">
        <v>680</v>
      </c>
      <c r="N132" s="2" t="s">
        <v>680</v>
      </c>
      <c r="O132" s="2" t="s">
        <v>680</v>
      </c>
      <c r="P132" s="2" t="s">
        <v>681</v>
      </c>
      <c r="Q132" s="2" t="s">
        <v>680</v>
      </c>
      <c r="R132" s="2" t="s">
        <v>680</v>
      </c>
      <c r="S132" s="2" t="s">
        <v>680</v>
      </c>
      <c r="T132" s="2" t="s">
        <v>680</v>
      </c>
      <c r="U132" s="2" t="s">
        <v>680</v>
      </c>
    </row>
    <row r="133" spans="1:21" ht="15" customHeight="1" x14ac:dyDescent="0.25">
      <c r="A133" s="2" t="s">
        <v>207</v>
      </c>
      <c r="B133" s="2" t="s">
        <v>212</v>
      </c>
      <c r="C133" s="2">
        <v>2016</v>
      </c>
      <c r="D133" s="2" t="s">
        <v>681</v>
      </c>
      <c r="E133" s="2" t="s">
        <v>680</v>
      </c>
      <c r="F133" s="2" t="s">
        <v>680</v>
      </c>
      <c r="G133" s="2" t="s">
        <v>680</v>
      </c>
      <c r="H133" s="2" t="s">
        <v>680</v>
      </c>
      <c r="I133" s="2" t="s">
        <v>680</v>
      </c>
      <c r="J133" s="2" t="s">
        <v>681</v>
      </c>
      <c r="K133" s="2" t="s">
        <v>680</v>
      </c>
      <c r="L133" s="2" t="s">
        <v>680</v>
      </c>
      <c r="M133" s="2" t="s">
        <v>680</v>
      </c>
      <c r="N133" s="2" t="s">
        <v>680</v>
      </c>
      <c r="O133" s="2" t="s">
        <v>680</v>
      </c>
      <c r="P133" s="2" t="s">
        <v>681</v>
      </c>
      <c r="Q133" s="2" t="s">
        <v>680</v>
      </c>
      <c r="R133" s="2" t="s">
        <v>680</v>
      </c>
      <c r="S133" s="2" t="s">
        <v>680</v>
      </c>
      <c r="T133" s="2" t="s">
        <v>680</v>
      </c>
      <c r="U133" s="2" t="s">
        <v>680</v>
      </c>
    </row>
    <row r="134" spans="1:21" ht="15" customHeight="1" x14ac:dyDescent="0.25">
      <c r="A134" s="2" t="s">
        <v>207</v>
      </c>
      <c r="B134" s="2" t="s">
        <v>213</v>
      </c>
      <c r="C134" s="2">
        <v>2016</v>
      </c>
      <c r="D134" s="2" t="s">
        <v>681</v>
      </c>
      <c r="E134" s="2" t="s">
        <v>680</v>
      </c>
      <c r="F134" s="2" t="s">
        <v>680</v>
      </c>
      <c r="G134" s="2" t="s">
        <v>680</v>
      </c>
      <c r="H134" s="2" t="s">
        <v>680</v>
      </c>
      <c r="I134" s="2" t="s">
        <v>680</v>
      </c>
      <c r="J134" s="2" t="s">
        <v>681</v>
      </c>
      <c r="K134" s="2" t="s">
        <v>680</v>
      </c>
      <c r="L134" s="2" t="s">
        <v>680</v>
      </c>
      <c r="M134" s="2" t="s">
        <v>680</v>
      </c>
      <c r="N134" s="2" t="s">
        <v>680</v>
      </c>
      <c r="O134" s="2" t="s">
        <v>680</v>
      </c>
      <c r="P134" s="2" t="s">
        <v>681</v>
      </c>
      <c r="Q134" s="2" t="s">
        <v>680</v>
      </c>
      <c r="R134" s="2" t="s">
        <v>680</v>
      </c>
      <c r="S134" s="2" t="s">
        <v>680</v>
      </c>
      <c r="T134" s="2" t="s">
        <v>680</v>
      </c>
      <c r="U134" s="2" t="s">
        <v>680</v>
      </c>
    </row>
    <row r="135" spans="1:21" ht="15" customHeight="1" x14ac:dyDescent="0.25">
      <c r="A135" s="2" t="s">
        <v>214</v>
      </c>
      <c r="B135" s="2" t="s">
        <v>215</v>
      </c>
      <c r="C135" s="2">
        <v>2016</v>
      </c>
      <c r="D135" s="2" t="s">
        <v>689</v>
      </c>
      <c r="E135" s="2" t="s">
        <v>680</v>
      </c>
      <c r="F135" s="2" t="s">
        <v>680</v>
      </c>
      <c r="G135" s="2" t="s">
        <v>680</v>
      </c>
      <c r="H135" s="2" t="s">
        <v>680</v>
      </c>
      <c r="I135" s="2" t="s">
        <v>680</v>
      </c>
      <c r="J135" s="2" t="s">
        <v>681</v>
      </c>
      <c r="K135" s="2" t="s">
        <v>680</v>
      </c>
      <c r="L135" s="2" t="s">
        <v>680</v>
      </c>
      <c r="M135" s="2" t="s">
        <v>680</v>
      </c>
      <c r="N135" s="2" t="s">
        <v>680</v>
      </c>
      <c r="O135" s="2" t="s">
        <v>680</v>
      </c>
      <c r="P135" s="2" t="s">
        <v>681</v>
      </c>
      <c r="Q135" s="2" t="s">
        <v>680</v>
      </c>
      <c r="R135" s="2" t="s">
        <v>680</v>
      </c>
      <c r="S135" s="2" t="s">
        <v>680</v>
      </c>
      <c r="T135" s="2" t="s">
        <v>680</v>
      </c>
      <c r="U135" s="2" t="s">
        <v>680</v>
      </c>
    </row>
    <row r="136" spans="1:21" ht="15" customHeight="1" x14ac:dyDescent="0.25">
      <c r="A136" s="2" t="s">
        <v>214</v>
      </c>
      <c r="B136" s="2" t="s">
        <v>216</v>
      </c>
      <c r="C136" s="2">
        <v>2016</v>
      </c>
      <c r="D136" s="2" t="s">
        <v>681</v>
      </c>
      <c r="E136" s="2" t="s">
        <v>680</v>
      </c>
      <c r="F136" s="2" t="s">
        <v>680</v>
      </c>
      <c r="G136" s="2" t="s">
        <v>680</v>
      </c>
      <c r="H136" s="2" t="s">
        <v>680</v>
      </c>
      <c r="I136" s="2" t="s">
        <v>680</v>
      </c>
      <c r="J136" s="2" t="s">
        <v>681</v>
      </c>
      <c r="K136" s="2" t="s">
        <v>680</v>
      </c>
      <c r="L136" s="2" t="s">
        <v>680</v>
      </c>
      <c r="M136" s="2" t="s">
        <v>680</v>
      </c>
      <c r="N136" s="2" t="s">
        <v>680</v>
      </c>
      <c r="O136" s="2" t="s">
        <v>680</v>
      </c>
      <c r="P136" s="2" t="s">
        <v>681</v>
      </c>
      <c r="Q136" s="2" t="s">
        <v>680</v>
      </c>
      <c r="R136" s="2" t="s">
        <v>680</v>
      </c>
      <c r="S136" s="2" t="s">
        <v>680</v>
      </c>
      <c r="T136" s="2" t="s">
        <v>680</v>
      </c>
      <c r="U136" s="2" t="s">
        <v>680</v>
      </c>
    </row>
    <row r="137" spans="1:21" ht="15" customHeight="1" x14ac:dyDescent="0.25">
      <c r="A137" s="2" t="s">
        <v>217</v>
      </c>
      <c r="B137" s="2" t="s">
        <v>218</v>
      </c>
      <c r="C137" s="2">
        <v>2016</v>
      </c>
      <c r="D137" s="2" t="s">
        <v>681</v>
      </c>
      <c r="E137" s="2" t="s">
        <v>680</v>
      </c>
      <c r="F137" s="2" t="s">
        <v>680</v>
      </c>
      <c r="G137" s="2" t="s">
        <v>680</v>
      </c>
      <c r="H137" s="2" t="s">
        <v>680</v>
      </c>
      <c r="I137" s="2" t="s">
        <v>680</v>
      </c>
      <c r="J137" s="2" t="s">
        <v>681</v>
      </c>
      <c r="K137" s="2" t="s">
        <v>680</v>
      </c>
      <c r="L137" s="2" t="s">
        <v>680</v>
      </c>
      <c r="M137" s="2" t="s">
        <v>680</v>
      </c>
      <c r="N137" s="2" t="s">
        <v>680</v>
      </c>
      <c r="O137" s="2" t="s">
        <v>680</v>
      </c>
      <c r="P137" s="2" t="s">
        <v>681</v>
      </c>
      <c r="Q137" s="2" t="s">
        <v>680</v>
      </c>
      <c r="R137" s="2" t="s">
        <v>680</v>
      </c>
      <c r="S137" s="2" t="s">
        <v>680</v>
      </c>
      <c r="T137" s="2" t="s">
        <v>680</v>
      </c>
      <c r="U137" s="2" t="s">
        <v>680</v>
      </c>
    </row>
    <row r="138" spans="1:21" ht="15" customHeight="1" x14ac:dyDescent="0.25">
      <c r="A138" s="2" t="s">
        <v>219</v>
      </c>
      <c r="B138" s="2" t="s">
        <v>220</v>
      </c>
      <c r="C138" s="2">
        <v>2016</v>
      </c>
      <c r="D138" s="2" t="s">
        <v>681</v>
      </c>
      <c r="E138" s="2" t="s">
        <v>680</v>
      </c>
      <c r="F138" s="2" t="s">
        <v>680</v>
      </c>
      <c r="G138" s="2" t="s">
        <v>680</v>
      </c>
      <c r="H138" s="2" t="s">
        <v>680</v>
      </c>
      <c r="I138" s="2" t="s">
        <v>680</v>
      </c>
      <c r="J138" s="2" t="s">
        <v>681</v>
      </c>
      <c r="K138" s="2" t="s">
        <v>680</v>
      </c>
      <c r="L138" s="2" t="s">
        <v>680</v>
      </c>
      <c r="M138" s="2" t="s">
        <v>680</v>
      </c>
      <c r="N138" s="2" t="s">
        <v>680</v>
      </c>
      <c r="O138" s="2" t="s">
        <v>680</v>
      </c>
      <c r="P138" s="2" t="s">
        <v>681</v>
      </c>
      <c r="Q138" s="2" t="s">
        <v>680</v>
      </c>
      <c r="R138" s="2" t="s">
        <v>680</v>
      </c>
      <c r="S138" s="2" t="s">
        <v>680</v>
      </c>
      <c r="T138" s="2" t="s">
        <v>680</v>
      </c>
      <c r="U138" s="2" t="s">
        <v>680</v>
      </c>
    </row>
    <row r="139" spans="1:21" ht="15" customHeight="1" x14ac:dyDescent="0.25">
      <c r="A139" s="2" t="s">
        <v>219</v>
      </c>
      <c r="B139" s="2" t="s">
        <v>221</v>
      </c>
      <c r="C139" s="2">
        <v>2016</v>
      </c>
      <c r="D139" s="2" t="s">
        <v>681</v>
      </c>
      <c r="E139" s="2" t="s">
        <v>680</v>
      </c>
      <c r="F139" s="2" t="s">
        <v>680</v>
      </c>
      <c r="G139" s="2" t="s">
        <v>680</v>
      </c>
      <c r="H139" s="2" t="s">
        <v>680</v>
      </c>
      <c r="I139" s="2" t="s">
        <v>680</v>
      </c>
      <c r="J139" s="2" t="s">
        <v>681</v>
      </c>
      <c r="K139" s="2" t="s">
        <v>680</v>
      </c>
      <c r="L139" s="2" t="s">
        <v>680</v>
      </c>
      <c r="M139" s="2" t="s">
        <v>680</v>
      </c>
      <c r="N139" s="2" t="s">
        <v>680</v>
      </c>
      <c r="O139" s="2" t="s">
        <v>680</v>
      </c>
      <c r="P139" s="2" t="s">
        <v>681</v>
      </c>
      <c r="Q139" s="2" t="s">
        <v>680</v>
      </c>
      <c r="R139" s="2" t="s">
        <v>680</v>
      </c>
      <c r="S139" s="2" t="s">
        <v>680</v>
      </c>
      <c r="T139" s="2" t="s">
        <v>680</v>
      </c>
      <c r="U139" s="2" t="s">
        <v>680</v>
      </c>
    </row>
    <row r="140" spans="1:21" ht="15" customHeight="1" x14ac:dyDescent="0.25">
      <c r="A140" s="2" t="s">
        <v>219</v>
      </c>
      <c r="B140" s="2" t="s">
        <v>222</v>
      </c>
      <c r="C140" s="2">
        <v>2016</v>
      </c>
      <c r="D140" s="2" t="s">
        <v>681</v>
      </c>
      <c r="E140" s="2" t="s">
        <v>680</v>
      </c>
      <c r="F140" s="2" t="s">
        <v>680</v>
      </c>
      <c r="G140" s="2" t="s">
        <v>680</v>
      </c>
      <c r="H140" s="2" t="s">
        <v>680</v>
      </c>
      <c r="I140" s="2" t="s">
        <v>680</v>
      </c>
      <c r="J140" s="2" t="s">
        <v>681</v>
      </c>
      <c r="K140" s="2" t="s">
        <v>680</v>
      </c>
      <c r="L140" s="2" t="s">
        <v>680</v>
      </c>
      <c r="M140" s="2" t="s">
        <v>680</v>
      </c>
      <c r="N140" s="2" t="s">
        <v>680</v>
      </c>
      <c r="O140" s="2" t="s">
        <v>680</v>
      </c>
      <c r="P140" s="2" t="s">
        <v>681</v>
      </c>
      <c r="Q140" s="2" t="s">
        <v>680</v>
      </c>
      <c r="R140" s="2" t="s">
        <v>680</v>
      </c>
      <c r="S140" s="2" t="s">
        <v>680</v>
      </c>
      <c r="T140" s="2" t="s">
        <v>680</v>
      </c>
      <c r="U140" s="2" t="s">
        <v>680</v>
      </c>
    </row>
    <row r="141" spans="1:21" ht="15" customHeight="1" x14ac:dyDescent="0.25">
      <c r="A141" s="2" t="s">
        <v>223</v>
      </c>
      <c r="B141" s="2" t="s">
        <v>224</v>
      </c>
      <c r="C141" s="2">
        <v>2016</v>
      </c>
      <c r="D141" s="2" t="s">
        <v>681</v>
      </c>
      <c r="E141" s="2" t="s">
        <v>680</v>
      </c>
      <c r="F141" s="2" t="s">
        <v>680</v>
      </c>
      <c r="G141" s="2" t="s">
        <v>680</v>
      </c>
      <c r="H141" s="2" t="s">
        <v>680</v>
      </c>
      <c r="I141" s="2" t="s">
        <v>680</v>
      </c>
      <c r="J141" s="2" t="s">
        <v>681</v>
      </c>
      <c r="K141" s="2" t="s">
        <v>680</v>
      </c>
      <c r="L141" s="2" t="s">
        <v>680</v>
      </c>
      <c r="M141" s="2" t="s">
        <v>680</v>
      </c>
      <c r="N141" s="2" t="s">
        <v>680</v>
      </c>
      <c r="O141" s="2" t="s">
        <v>680</v>
      </c>
      <c r="P141" s="2" t="s">
        <v>681</v>
      </c>
      <c r="Q141" s="2" t="s">
        <v>680</v>
      </c>
      <c r="R141" s="2" t="s">
        <v>680</v>
      </c>
      <c r="S141" s="2" t="s">
        <v>680</v>
      </c>
      <c r="T141" s="2" t="s">
        <v>680</v>
      </c>
      <c r="U141" s="2" t="s">
        <v>680</v>
      </c>
    </row>
    <row r="142" spans="1:21" ht="15" customHeight="1" x14ac:dyDescent="0.25">
      <c r="A142" s="2" t="s">
        <v>225</v>
      </c>
      <c r="B142" s="2" t="s">
        <v>226</v>
      </c>
      <c r="C142" s="2">
        <v>2016</v>
      </c>
      <c r="D142" s="2" t="s">
        <v>681</v>
      </c>
      <c r="E142" s="2" t="s">
        <v>680</v>
      </c>
      <c r="F142" s="2" t="s">
        <v>680</v>
      </c>
      <c r="G142" s="2" t="s">
        <v>680</v>
      </c>
      <c r="H142" s="2" t="s">
        <v>680</v>
      </c>
      <c r="I142" s="2" t="s">
        <v>680</v>
      </c>
      <c r="J142" s="2" t="s">
        <v>681</v>
      </c>
      <c r="K142" s="2" t="s">
        <v>680</v>
      </c>
      <c r="L142" s="2" t="s">
        <v>680</v>
      </c>
      <c r="M142" s="2" t="s">
        <v>680</v>
      </c>
      <c r="N142" s="2" t="s">
        <v>680</v>
      </c>
      <c r="O142" s="2" t="s">
        <v>680</v>
      </c>
      <c r="P142" s="2" t="s">
        <v>681</v>
      </c>
      <c r="Q142" s="2" t="s">
        <v>680</v>
      </c>
      <c r="R142" s="2" t="s">
        <v>680</v>
      </c>
      <c r="S142" s="2" t="s">
        <v>680</v>
      </c>
      <c r="T142" s="2" t="s">
        <v>680</v>
      </c>
      <c r="U142" s="2" t="s">
        <v>680</v>
      </c>
    </row>
    <row r="143" spans="1:21" ht="15" customHeight="1" x14ac:dyDescent="0.25">
      <c r="A143" s="2" t="s">
        <v>227</v>
      </c>
      <c r="B143" s="2" t="s">
        <v>228</v>
      </c>
      <c r="C143" s="2">
        <v>2016</v>
      </c>
      <c r="D143" s="2" t="s">
        <v>681</v>
      </c>
      <c r="E143" s="2" t="s">
        <v>680</v>
      </c>
      <c r="F143" s="2" t="s">
        <v>680</v>
      </c>
      <c r="G143" s="2" t="s">
        <v>680</v>
      </c>
      <c r="H143" s="2" t="s">
        <v>680</v>
      </c>
      <c r="I143" s="2" t="s">
        <v>680</v>
      </c>
      <c r="J143" s="2" t="s">
        <v>681</v>
      </c>
      <c r="K143" s="2" t="s">
        <v>680</v>
      </c>
      <c r="L143" s="2" t="s">
        <v>680</v>
      </c>
      <c r="M143" s="2" t="s">
        <v>680</v>
      </c>
      <c r="N143" s="2" t="s">
        <v>680</v>
      </c>
      <c r="O143" s="2" t="s">
        <v>680</v>
      </c>
      <c r="P143" s="2" t="s">
        <v>681</v>
      </c>
      <c r="Q143" s="2" t="s">
        <v>680</v>
      </c>
      <c r="R143" s="2" t="s">
        <v>680</v>
      </c>
      <c r="S143" s="2" t="s">
        <v>680</v>
      </c>
      <c r="T143" s="2" t="s">
        <v>680</v>
      </c>
      <c r="U143" s="2" t="s">
        <v>680</v>
      </c>
    </row>
    <row r="144" spans="1:21" ht="15" customHeight="1" x14ac:dyDescent="0.25">
      <c r="A144" s="2" t="s">
        <v>227</v>
      </c>
      <c r="B144" s="2" t="s">
        <v>229</v>
      </c>
      <c r="C144" s="2">
        <v>2016</v>
      </c>
      <c r="D144" s="2" t="s">
        <v>681</v>
      </c>
      <c r="E144" s="2" t="s">
        <v>680</v>
      </c>
      <c r="F144" s="2" t="s">
        <v>680</v>
      </c>
      <c r="G144" s="2" t="s">
        <v>680</v>
      </c>
      <c r="H144" s="2" t="s">
        <v>680</v>
      </c>
      <c r="I144" s="2" t="s">
        <v>680</v>
      </c>
      <c r="J144" s="2" t="s">
        <v>681</v>
      </c>
      <c r="K144" s="2" t="s">
        <v>680</v>
      </c>
      <c r="L144" s="2" t="s">
        <v>680</v>
      </c>
      <c r="M144" s="2" t="s">
        <v>680</v>
      </c>
      <c r="N144" s="2" t="s">
        <v>680</v>
      </c>
      <c r="O144" s="2" t="s">
        <v>680</v>
      </c>
      <c r="P144" s="2" t="s">
        <v>681</v>
      </c>
      <c r="Q144" s="2" t="s">
        <v>680</v>
      </c>
      <c r="R144" s="2" t="s">
        <v>680</v>
      </c>
      <c r="S144" s="2" t="s">
        <v>680</v>
      </c>
      <c r="T144" s="2" t="s">
        <v>680</v>
      </c>
      <c r="U144" s="2" t="s">
        <v>680</v>
      </c>
    </row>
    <row r="145" spans="1:21" ht="15" customHeight="1" x14ac:dyDescent="0.25">
      <c r="A145" s="2" t="s">
        <v>227</v>
      </c>
      <c r="B145" s="2" t="s">
        <v>230</v>
      </c>
      <c r="C145" s="2">
        <v>2016</v>
      </c>
      <c r="D145" s="2" t="s">
        <v>681</v>
      </c>
      <c r="E145" s="2" t="s">
        <v>680</v>
      </c>
      <c r="F145" s="2" t="s">
        <v>680</v>
      </c>
      <c r="G145" s="2" t="s">
        <v>680</v>
      </c>
      <c r="H145" s="2" t="s">
        <v>680</v>
      </c>
      <c r="I145" s="2" t="s">
        <v>680</v>
      </c>
      <c r="J145" s="2" t="s">
        <v>681</v>
      </c>
      <c r="K145" s="2" t="s">
        <v>680</v>
      </c>
      <c r="L145" s="2" t="s">
        <v>680</v>
      </c>
      <c r="M145" s="2" t="s">
        <v>680</v>
      </c>
      <c r="N145" s="2" t="s">
        <v>680</v>
      </c>
      <c r="O145" s="2" t="s">
        <v>680</v>
      </c>
      <c r="P145" s="2" t="s">
        <v>681</v>
      </c>
      <c r="Q145" s="2" t="s">
        <v>680</v>
      </c>
      <c r="R145" s="2" t="s">
        <v>680</v>
      </c>
      <c r="S145" s="2" t="s">
        <v>680</v>
      </c>
      <c r="T145" s="2" t="s">
        <v>680</v>
      </c>
      <c r="U145" s="2" t="s">
        <v>680</v>
      </c>
    </row>
    <row r="146" spans="1:21" ht="15" customHeight="1" x14ac:dyDescent="0.25">
      <c r="A146" s="2" t="s">
        <v>227</v>
      </c>
      <c r="B146" s="2" t="s">
        <v>231</v>
      </c>
      <c r="C146" s="2">
        <v>2016</v>
      </c>
      <c r="D146" s="2" t="s">
        <v>681</v>
      </c>
      <c r="E146" s="2" t="s">
        <v>680</v>
      </c>
      <c r="F146" s="2" t="s">
        <v>680</v>
      </c>
      <c r="G146" s="2" t="s">
        <v>680</v>
      </c>
      <c r="H146" s="2" t="s">
        <v>680</v>
      </c>
      <c r="I146" s="2" t="s">
        <v>680</v>
      </c>
      <c r="J146" s="2" t="s">
        <v>681</v>
      </c>
      <c r="K146" s="2" t="s">
        <v>680</v>
      </c>
      <c r="L146" s="2" t="s">
        <v>680</v>
      </c>
      <c r="M146" s="2" t="s">
        <v>680</v>
      </c>
      <c r="N146" s="2" t="s">
        <v>680</v>
      </c>
      <c r="O146" s="2" t="s">
        <v>680</v>
      </c>
      <c r="P146" s="2" t="s">
        <v>681</v>
      </c>
      <c r="Q146" s="2" t="s">
        <v>680</v>
      </c>
      <c r="R146" s="2" t="s">
        <v>680</v>
      </c>
      <c r="S146" s="2" t="s">
        <v>680</v>
      </c>
      <c r="T146" s="2" t="s">
        <v>680</v>
      </c>
      <c r="U146" s="2" t="s">
        <v>680</v>
      </c>
    </row>
    <row r="147" spans="1:21"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row>
    <row r="148" spans="1:21" ht="15" customHeight="1" x14ac:dyDescent="0.25">
      <c r="A148" s="2" t="s">
        <v>235</v>
      </c>
      <c r="B148" s="2" t="s">
        <v>236</v>
      </c>
      <c r="C148" s="2">
        <v>2016</v>
      </c>
      <c r="D148" s="2" t="s">
        <v>680</v>
      </c>
      <c r="E148" s="2" t="s">
        <v>680</v>
      </c>
      <c r="F148" s="2" t="s">
        <v>680</v>
      </c>
      <c r="G148" s="2" t="s">
        <v>680</v>
      </c>
      <c r="H148" s="2" t="s">
        <v>680</v>
      </c>
      <c r="I148" s="2" t="s">
        <v>680</v>
      </c>
      <c r="J148" s="2" t="s">
        <v>680</v>
      </c>
      <c r="K148" s="2" t="s">
        <v>680</v>
      </c>
      <c r="L148" s="2" t="s">
        <v>680</v>
      </c>
      <c r="M148" s="2" t="s">
        <v>680</v>
      </c>
      <c r="N148" s="2" t="s">
        <v>680</v>
      </c>
      <c r="O148" s="2" t="s">
        <v>680</v>
      </c>
      <c r="P148" s="2" t="s">
        <v>680</v>
      </c>
      <c r="Q148" s="2" t="s">
        <v>680</v>
      </c>
      <c r="R148" s="2" t="s">
        <v>680</v>
      </c>
      <c r="S148" s="2" t="s">
        <v>680</v>
      </c>
      <c r="T148" s="2" t="s">
        <v>680</v>
      </c>
      <c r="U148" s="2" t="s">
        <v>680</v>
      </c>
    </row>
    <row r="149" spans="1:21"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row>
    <row r="150" spans="1:21" ht="15" customHeight="1" x14ac:dyDescent="0.25">
      <c r="A150" s="2" t="s">
        <v>238</v>
      </c>
      <c r="B150" s="2" t="s">
        <v>239</v>
      </c>
      <c r="C150" s="2">
        <v>2016</v>
      </c>
      <c r="D150" s="2" t="s">
        <v>680</v>
      </c>
      <c r="E150" s="2" t="s">
        <v>680</v>
      </c>
      <c r="F150" s="2" t="s">
        <v>680</v>
      </c>
      <c r="G150" s="2" t="s">
        <v>680</v>
      </c>
      <c r="H150" s="2" t="s">
        <v>680</v>
      </c>
      <c r="I150" s="2" t="s">
        <v>680</v>
      </c>
      <c r="J150" s="2" t="s">
        <v>680</v>
      </c>
      <c r="K150" s="2" t="s">
        <v>680</v>
      </c>
      <c r="L150" s="2" t="s">
        <v>680</v>
      </c>
      <c r="M150" s="2" t="s">
        <v>680</v>
      </c>
      <c r="N150" s="2" t="s">
        <v>680</v>
      </c>
      <c r="O150" s="2" t="s">
        <v>680</v>
      </c>
      <c r="P150" s="2" t="s">
        <v>680</v>
      </c>
      <c r="Q150" s="2" t="s">
        <v>680</v>
      </c>
      <c r="R150" s="2" t="s">
        <v>680</v>
      </c>
      <c r="S150" s="2" t="s">
        <v>680</v>
      </c>
      <c r="T150" s="2" t="s">
        <v>680</v>
      </c>
      <c r="U150" s="2" t="s">
        <v>680</v>
      </c>
    </row>
    <row r="151" spans="1:21" ht="15" customHeight="1" x14ac:dyDescent="0.25">
      <c r="A151" s="2" t="s">
        <v>240</v>
      </c>
      <c r="B151" s="2" t="s">
        <v>241</v>
      </c>
      <c r="C151" s="2">
        <v>2016</v>
      </c>
      <c r="D151" s="2" t="s">
        <v>681</v>
      </c>
      <c r="E151" s="2" t="s">
        <v>680</v>
      </c>
      <c r="F151" s="2" t="s">
        <v>680</v>
      </c>
      <c r="G151" s="2" t="s">
        <v>680</v>
      </c>
      <c r="H151" s="2" t="s">
        <v>680</v>
      </c>
      <c r="I151" s="2" t="s">
        <v>680</v>
      </c>
      <c r="J151" s="2" t="s">
        <v>681</v>
      </c>
      <c r="K151" s="2" t="s">
        <v>680</v>
      </c>
      <c r="L151" s="2" t="s">
        <v>680</v>
      </c>
      <c r="M151" s="2" t="s">
        <v>680</v>
      </c>
      <c r="N151" s="2" t="s">
        <v>680</v>
      </c>
      <c r="O151" s="2" t="s">
        <v>680</v>
      </c>
      <c r="P151" s="2" t="s">
        <v>681</v>
      </c>
      <c r="Q151" s="2" t="s">
        <v>680</v>
      </c>
      <c r="R151" s="2" t="s">
        <v>680</v>
      </c>
      <c r="S151" s="2" t="s">
        <v>680</v>
      </c>
      <c r="T151" s="2" t="s">
        <v>680</v>
      </c>
      <c r="U151" s="2" t="s">
        <v>680</v>
      </c>
    </row>
    <row r="152" spans="1:21" ht="15" customHeight="1" x14ac:dyDescent="0.25">
      <c r="A152" s="2" t="s">
        <v>240</v>
      </c>
      <c r="B152" s="2" t="s">
        <v>242</v>
      </c>
      <c r="C152" s="2">
        <v>2016</v>
      </c>
      <c r="D152" s="2" t="s">
        <v>681</v>
      </c>
      <c r="E152" s="2" t="s">
        <v>680</v>
      </c>
      <c r="F152" s="2" t="s">
        <v>680</v>
      </c>
      <c r="G152" s="2" t="s">
        <v>680</v>
      </c>
      <c r="H152" s="2" t="s">
        <v>680</v>
      </c>
      <c r="I152" s="2" t="s">
        <v>680</v>
      </c>
      <c r="J152" s="2" t="s">
        <v>681</v>
      </c>
      <c r="K152" s="2" t="s">
        <v>680</v>
      </c>
      <c r="L152" s="2" t="s">
        <v>680</v>
      </c>
      <c r="M152" s="2" t="s">
        <v>680</v>
      </c>
      <c r="N152" s="2" t="s">
        <v>680</v>
      </c>
      <c r="O152" s="2" t="s">
        <v>680</v>
      </c>
      <c r="P152" s="2" t="s">
        <v>681</v>
      </c>
      <c r="Q152" s="2" t="s">
        <v>680</v>
      </c>
      <c r="R152" s="2" t="s">
        <v>680</v>
      </c>
      <c r="S152" s="2" t="s">
        <v>680</v>
      </c>
      <c r="T152" s="2" t="s">
        <v>680</v>
      </c>
      <c r="U152" s="2" t="s">
        <v>680</v>
      </c>
    </row>
    <row r="153" spans="1:21" ht="15" customHeight="1" x14ac:dyDescent="0.25">
      <c r="A153" s="2" t="s">
        <v>243</v>
      </c>
      <c r="B153" s="2" t="s">
        <v>244</v>
      </c>
      <c r="C153" s="2">
        <v>2016</v>
      </c>
      <c r="D153" s="2" t="s">
        <v>681</v>
      </c>
      <c r="E153" s="2" t="s">
        <v>680</v>
      </c>
      <c r="F153" s="2" t="s">
        <v>680</v>
      </c>
      <c r="G153" s="2" t="s">
        <v>680</v>
      </c>
      <c r="H153" s="2" t="s">
        <v>680</v>
      </c>
      <c r="I153" s="2" t="s">
        <v>680</v>
      </c>
      <c r="J153" s="2" t="s">
        <v>681</v>
      </c>
      <c r="K153" s="2" t="s">
        <v>680</v>
      </c>
      <c r="L153" s="2" t="s">
        <v>680</v>
      </c>
      <c r="M153" s="2" t="s">
        <v>680</v>
      </c>
      <c r="N153" s="2" t="s">
        <v>680</v>
      </c>
      <c r="O153" s="2" t="s">
        <v>680</v>
      </c>
      <c r="P153" s="2" t="s">
        <v>681</v>
      </c>
      <c r="Q153" s="2" t="s">
        <v>680</v>
      </c>
      <c r="R153" s="2" t="s">
        <v>680</v>
      </c>
      <c r="S153" s="2" t="s">
        <v>680</v>
      </c>
      <c r="T153" s="2" t="s">
        <v>680</v>
      </c>
      <c r="U153" s="2" t="s">
        <v>680</v>
      </c>
    </row>
    <row r="154" spans="1:21" ht="15" customHeight="1" x14ac:dyDescent="0.25">
      <c r="A154" s="2" t="s">
        <v>245</v>
      </c>
      <c r="B154" s="2" t="s">
        <v>246</v>
      </c>
      <c r="C154" s="2">
        <v>2016</v>
      </c>
      <c r="D154" s="2" t="s">
        <v>681</v>
      </c>
      <c r="E154" s="2" t="s">
        <v>680</v>
      </c>
      <c r="F154" s="2" t="s">
        <v>680</v>
      </c>
      <c r="G154" s="2" t="s">
        <v>680</v>
      </c>
      <c r="H154" s="2" t="s">
        <v>680</v>
      </c>
      <c r="I154" s="2" t="s">
        <v>680</v>
      </c>
      <c r="J154" s="2" t="s">
        <v>681</v>
      </c>
      <c r="K154" s="2" t="s">
        <v>680</v>
      </c>
      <c r="L154" s="2" t="s">
        <v>680</v>
      </c>
      <c r="M154" s="2" t="s">
        <v>680</v>
      </c>
      <c r="N154" s="2" t="s">
        <v>680</v>
      </c>
      <c r="O154" s="2" t="s">
        <v>680</v>
      </c>
      <c r="P154" s="2" t="s">
        <v>681</v>
      </c>
      <c r="Q154" s="2" t="s">
        <v>680</v>
      </c>
      <c r="R154" s="2" t="s">
        <v>680</v>
      </c>
      <c r="S154" s="2" t="s">
        <v>680</v>
      </c>
      <c r="T154" s="2" t="s">
        <v>680</v>
      </c>
      <c r="U154" s="2" t="s">
        <v>680</v>
      </c>
    </row>
    <row r="155" spans="1:21" ht="15" customHeight="1" x14ac:dyDescent="0.25">
      <c r="A155" s="2" t="s">
        <v>247</v>
      </c>
      <c r="B155" s="2" t="s">
        <v>248</v>
      </c>
      <c r="C155" s="2">
        <v>2016</v>
      </c>
      <c r="D155" s="2" t="s">
        <v>681</v>
      </c>
      <c r="E155" s="2" t="s">
        <v>680</v>
      </c>
      <c r="F155" s="2" t="s">
        <v>680</v>
      </c>
      <c r="G155" s="2" t="s">
        <v>680</v>
      </c>
      <c r="H155" s="2" t="s">
        <v>680</v>
      </c>
      <c r="I155" s="2" t="s">
        <v>680</v>
      </c>
      <c r="J155" s="2" t="s">
        <v>681</v>
      </c>
      <c r="K155" s="2" t="s">
        <v>680</v>
      </c>
      <c r="L155" s="2" t="s">
        <v>680</v>
      </c>
      <c r="M155" s="2" t="s">
        <v>680</v>
      </c>
      <c r="N155" s="2" t="s">
        <v>680</v>
      </c>
      <c r="O155" s="2" t="s">
        <v>680</v>
      </c>
      <c r="P155" s="2" t="s">
        <v>681</v>
      </c>
      <c r="Q155" s="2" t="s">
        <v>680</v>
      </c>
      <c r="R155" s="2" t="s">
        <v>680</v>
      </c>
      <c r="S155" s="2" t="s">
        <v>680</v>
      </c>
      <c r="T155" s="2" t="s">
        <v>680</v>
      </c>
      <c r="U155" s="2" t="s">
        <v>680</v>
      </c>
    </row>
    <row r="156" spans="1:21" ht="15" customHeight="1" x14ac:dyDescent="0.25">
      <c r="A156" s="2" t="s">
        <v>247</v>
      </c>
      <c r="B156" s="2" t="s">
        <v>249</v>
      </c>
      <c r="C156" s="2">
        <v>2016</v>
      </c>
      <c r="D156" s="2" t="s">
        <v>982</v>
      </c>
      <c r="E156" s="2" t="s">
        <v>965</v>
      </c>
      <c r="F156" s="2">
        <v>14.8</v>
      </c>
      <c r="G156" s="2" t="s">
        <v>680</v>
      </c>
      <c r="H156" s="2" t="s">
        <v>680</v>
      </c>
      <c r="I156" s="2">
        <v>85</v>
      </c>
      <c r="J156" s="2" t="s">
        <v>681</v>
      </c>
      <c r="K156" s="2" t="s">
        <v>680</v>
      </c>
      <c r="L156" s="2" t="s">
        <v>680</v>
      </c>
      <c r="M156" s="2" t="s">
        <v>680</v>
      </c>
      <c r="N156" s="2" t="s">
        <v>680</v>
      </c>
      <c r="O156" s="2" t="s">
        <v>680</v>
      </c>
      <c r="P156" s="2" t="s">
        <v>681</v>
      </c>
      <c r="Q156" s="2" t="s">
        <v>680</v>
      </c>
      <c r="R156" s="2" t="s">
        <v>680</v>
      </c>
      <c r="S156" s="2" t="s">
        <v>680</v>
      </c>
      <c r="T156" s="2" t="s">
        <v>680</v>
      </c>
      <c r="U156" s="2" t="s">
        <v>680</v>
      </c>
    </row>
    <row r="157" spans="1:21" ht="15" customHeight="1" x14ac:dyDescent="0.25">
      <c r="A157" s="2" t="s">
        <v>247</v>
      </c>
      <c r="B157" s="2" t="s">
        <v>250</v>
      </c>
      <c r="C157" s="2">
        <v>2016</v>
      </c>
      <c r="D157" s="2" t="s">
        <v>681</v>
      </c>
      <c r="E157" s="2" t="s">
        <v>680</v>
      </c>
      <c r="F157" s="2" t="s">
        <v>680</v>
      </c>
      <c r="G157" s="2" t="s">
        <v>680</v>
      </c>
      <c r="H157" s="2" t="s">
        <v>680</v>
      </c>
      <c r="I157" s="2" t="s">
        <v>680</v>
      </c>
      <c r="J157" s="2" t="s">
        <v>681</v>
      </c>
      <c r="K157" s="2" t="s">
        <v>680</v>
      </c>
      <c r="L157" s="2" t="s">
        <v>680</v>
      </c>
      <c r="M157" s="2" t="s">
        <v>680</v>
      </c>
      <c r="N157" s="2" t="s">
        <v>680</v>
      </c>
      <c r="O157" s="2" t="s">
        <v>680</v>
      </c>
      <c r="P157" s="2" t="s">
        <v>681</v>
      </c>
      <c r="Q157" s="2" t="s">
        <v>680</v>
      </c>
      <c r="R157" s="2" t="s">
        <v>680</v>
      </c>
      <c r="S157" s="2" t="s">
        <v>680</v>
      </c>
      <c r="T157" s="2" t="s">
        <v>680</v>
      </c>
      <c r="U157" s="2" t="s">
        <v>680</v>
      </c>
    </row>
    <row r="158" spans="1:21" ht="15" customHeight="1" x14ac:dyDescent="0.25">
      <c r="A158" s="2" t="s">
        <v>247</v>
      </c>
      <c r="B158" s="2" t="s">
        <v>251</v>
      </c>
      <c r="C158" s="2">
        <v>2016</v>
      </c>
      <c r="D158" s="2" t="s">
        <v>681</v>
      </c>
      <c r="E158" s="2" t="s">
        <v>680</v>
      </c>
      <c r="F158" s="2" t="s">
        <v>680</v>
      </c>
      <c r="G158" s="2" t="s">
        <v>680</v>
      </c>
      <c r="H158" s="2" t="s">
        <v>680</v>
      </c>
      <c r="I158" s="2" t="s">
        <v>680</v>
      </c>
      <c r="J158" s="2" t="s">
        <v>681</v>
      </c>
      <c r="K158" s="2" t="s">
        <v>680</v>
      </c>
      <c r="L158" s="2" t="s">
        <v>680</v>
      </c>
      <c r="M158" s="2" t="s">
        <v>680</v>
      </c>
      <c r="N158" s="2" t="s">
        <v>680</v>
      </c>
      <c r="O158" s="2" t="s">
        <v>680</v>
      </c>
      <c r="P158" s="2" t="s">
        <v>681</v>
      </c>
      <c r="Q158" s="2" t="s">
        <v>680</v>
      </c>
      <c r="R158" s="2" t="s">
        <v>680</v>
      </c>
      <c r="S158" s="2" t="s">
        <v>680</v>
      </c>
      <c r="T158" s="2" t="s">
        <v>680</v>
      </c>
      <c r="U158" s="2" t="s">
        <v>680</v>
      </c>
    </row>
    <row r="159" spans="1:21"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row>
    <row r="160" spans="1:21" ht="15" customHeight="1" x14ac:dyDescent="0.25">
      <c r="A160" s="2" t="s">
        <v>255</v>
      </c>
      <c r="B160" s="2" t="s">
        <v>256</v>
      </c>
      <c r="C160" s="2">
        <v>2016</v>
      </c>
      <c r="D160" s="2" t="s">
        <v>681</v>
      </c>
      <c r="E160" s="2" t="s">
        <v>680</v>
      </c>
      <c r="F160" s="2" t="s">
        <v>680</v>
      </c>
      <c r="G160" s="2" t="s">
        <v>680</v>
      </c>
      <c r="H160" s="2" t="s">
        <v>680</v>
      </c>
      <c r="I160" s="2" t="s">
        <v>680</v>
      </c>
      <c r="J160" s="2" t="s">
        <v>681</v>
      </c>
      <c r="K160" s="2" t="s">
        <v>680</v>
      </c>
      <c r="L160" s="2" t="s">
        <v>680</v>
      </c>
      <c r="M160" s="2" t="s">
        <v>680</v>
      </c>
      <c r="N160" s="2" t="s">
        <v>680</v>
      </c>
      <c r="O160" s="2" t="s">
        <v>680</v>
      </c>
      <c r="P160" s="2" t="s">
        <v>681</v>
      </c>
      <c r="Q160" s="2" t="s">
        <v>680</v>
      </c>
      <c r="R160" s="2" t="s">
        <v>680</v>
      </c>
      <c r="S160" s="2" t="s">
        <v>680</v>
      </c>
      <c r="T160" s="2" t="s">
        <v>680</v>
      </c>
      <c r="U160" s="2" t="s">
        <v>680</v>
      </c>
    </row>
    <row r="161" spans="1:21" ht="15" customHeight="1" x14ac:dyDescent="0.25">
      <c r="A161" s="2" t="s">
        <v>255</v>
      </c>
      <c r="B161" s="2" t="s">
        <v>257</v>
      </c>
      <c r="C161" s="2">
        <v>2016</v>
      </c>
      <c r="D161" s="2" t="s">
        <v>681</v>
      </c>
      <c r="E161" s="2" t="s">
        <v>680</v>
      </c>
      <c r="F161" s="2" t="s">
        <v>680</v>
      </c>
      <c r="G161" s="2" t="s">
        <v>680</v>
      </c>
      <c r="H161" s="2" t="s">
        <v>680</v>
      </c>
      <c r="I161" s="2" t="s">
        <v>680</v>
      </c>
      <c r="J161" s="2" t="s">
        <v>681</v>
      </c>
      <c r="K161" s="2" t="s">
        <v>680</v>
      </c>
      <c r="L161" s="2" t="s">
        <v>680</v>
      </c>
      <c r="M161" s="2" t="s">
        <v>680</v>
      </c>
      <c r="N161" s="2" t="s">
        <v>680</v>
      </c>
      <c r="O161" s="2" t="s">
        <v>680</v>
      </c>
      <c r="P161" s="2" t="s">
        <v>681</v>
      </c>
      <c r="Q161" s="2" t="s">
        <v>680</v>
      </c>
      <c r="R161" s="2" t="s">
        <v>680</v>
      </c>
      <c r="S161" s="2" t="s">
        <v>680</v>
      </c>
      <c r="T161" s="2" t="s">
        <v>680</v>
      </c>
      <c r="U161" s="2" t="s">
        <v>680</v>
      </c>
    </row>
    <row r="162" spans="1:21" ht="15" customHeight="1" x14ac:dyDescent="0.25">
      <c r="A162" s="2" t="s">
        <v>255</v>
      </c>
      <c r="B162" s="2" t="s">
        <v>258</v>
      </c>
      <c r="C162" s="2">
        <v>2016</v>
      </c>
      <c r="D162" s="2" t="s">
        <v>681</v>
      </c>
      <c r="E162" s="2" t="s">
        <v>681</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681</v>
      </c>
      <c r="T162" s="2" t="s">
        <v>681</v>
      </c>
      <c r="U162" s="2" t="s">
        <v>681</v>
      </c>
    </row>
    <row r="163" spans="1:21" ht="15" customHeight="1" x14ac:dyDescent="0.25">
      <c r="A163" s="2" t="s">
        <v>255</v>
      </c>
      <c r="B163" s="2" t="s">
        <v>259</v>
      </c>
      <c r="C163" s="2">
        <v>2016</v>
      </c>
      <c r="D163" s="2" t="s">
        <v>681</v>
      </c>
      <c r="E163" s="2" t="s">
        <v>680</v>
      </c>
      <c r="F163" s="2" t="s">
        <v>680</v>
      </c>
      <c r="G163" s="2" t="s">
        <v>680</v>
      </c>
      <c r="H163" s="2" t="s">
        <v>680</v>
      </c>
      <c r="I163" s="2" t="s">
        <v>680</v>
      </c>
      <c r="J163" s="2" t="s">
        <v>681</v>
      </c>
      <c r="K163" s="2" t="s">
        <v>680</v>
      </c>
      <c r="L163" s="2" t="s">
        <v>680</v>
      </c>
      <c r="M163" s="2" t="s">
        <v>680</v>
      </c>
      <c r="N163" s="2" t="s">
        <v>680</v>
      </c>
      <c r="O163" s="2" t="s">
        <v>680</v>
      </c>
      <c r="P163" s="2" t="s">
        <v>681</v>
      </c>
      <c r="Q163" s="2" t="s">
        <v>680</v>
      </c>
      <c r="R163" s="2" t="s">
        <v>680</v>
      </c>
      <c r="S163" s="2" t="s">
        <v>680</v>
      </c>
      <c r="T163" s="2" t="s">
        <v>680</v>
      </c>
      <c r="U163" s="2" t="s">
        <v>680</v>
      </c>
    </row>
    <row r="164" spans="1:21" ht="15" customHeight="1" x14ac:dyDescent="0.25">
      <c r="A164" s="2" t="s">
        <v>260</v>
      </c>
      <c r="B164" s="2" t="s">
        <v>261</v>
      </c>
      <c r="C164" s="2">
        <v>2016</v>
      </c>
      <c r="D164" s="2" t="s">
        <v>681</v>
      </c>
      <c r="E164" s="2" t="s">
        <v>680</v>
      </c>
      <c r="F164" s="2" t="s">
        <v>680</v>
      </c>
      <c r="G164" s="2" t="s">
        <v>680</v>
      </c>
      <c r="H164" s="2" t="s">
        <v>680</v>
      </c>
      <c r="I164" s="2" t="s">
        <v>680</v>
      </c>
      <c r="J164" s="2" t="s">
        <v>681</v>
      </c>
      <c r="K164" s="2" t="s">
        <v>680</v>
      </c>
      <c r="L164" s="2" t="s">
        <v>680</v>
      </c>
      <c r="M164" s="2" t="s">
        <v>680</v>
      </c>
      <c r="N164" s="2" t="s">
        <v>680</v>
      </c>
      <c r="O164" s="2" t="s">
        <v>680</v>
      </c>
      <c r="P164" s="2" t="s">
        <v>681</v>
      </c>
      <c r="Q164" s="2" t="s">
        <v>680</v>
      </c>
      <c r="R164" s="2" t="s">
        <v>680</v>
      </c>
      <c r="S164" s="2" t="s">
        <v>680</v>
      </c>
      <c r="T164" s="2" t="s">
        <v>680</v>
      </c>
      <c r="U164" s="2" t="s">
        <v>680</v>
      </c>
    </row>
    <row r="165" spans="1:21"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row>
    <row r="166" spans="1:21" ht="15" customHeight="1" x14ac:dyDescent="0.25">
      <c r="A166" s="2" t="s">
        <v>266</v>
      </c>
      <c r="B166" s="2" t="s">
        <v>267</v>
      </c>
      <c r="C166" s="2">
        <v>2016</v>
      </c>
      <c r="D166" s="2" t="s">
        <v>983</v>
      </c>
      <c r="E166" s="2" t="s">
        <v>984</v>
      </c>
      <c r="F166" s="2">
        <v>18.475999999999999</v>
      </c>
      <c r="G166" s="2" t="s">
        <v>680</v>
      </c>
      <c r="H166" s="2" t="s">
        <v>680</v>
      </c>
      <c r="I166" s="2" t="s">
        <v>680</v>
      </c>
      <c r="J166" s="2" t="s">
        <v>681</v>
      </c>
      <c r="K166" s="2" t="s">
        <v>680</v>
      </c>
      <c r="L166" s="2" t="s">
        <v>680</v>
      </c>
      <c r="M166" s="2" t="s">
        <v>680</v>
      </c>
      <c r="N166" s="2" t="s">
        <v>680</v>
      </c>
      <c r="O166" s="2" t="s">
        <v>680</v>
      </c>
      <c r="P166" s="2" t="s">
        <v>681</v>
      </c>
      <c r="Q166" s="2" t="s">
        <v>680</v>
      </c>
      <c r="R166" s="2" t="s">
        <v>680</v>
      </c>
      <c r="S166" s="2" t="s">
        <v>680</v>
      </c>
      <c r="T166" s="2" t="s">
        <v>680</v>
      </c>
      <c r="U166" s="2" t="s">
        <v>680</v>
      </c>
    </row>
    <row r="167" spans="1:21" ht="15" customHeight="1" x14ac:dyDescent="0.25">
      <c r="A167" s="2" t="s">
        <v>270</v>
      </c>
      <c r="B167" s="2" t="s">
        <v>269</v>
      </c>
      <c r="C167" s="2">
        <v>2016</v>
      </c>
      <c r="D167" s="2" t="s">
        <v>681</v>
      </c>
      <c r="E167" s="2" t="s">
        <v>680</v>
      </c>
      <c r="F167" s="2" t="s">
        <v>680</v>
      </c>
      <c r="G167" s="2" t="s">
        <v>680</v>
      </c>
      <c r="H167" s="2" t="s">
        <v>680</v>
      </c>
      <c r="I167" s="2" t="s">
        <v>680</v>
      </c>
      <c r="J167" s="2" t="s">
        <v>681</v>
      </c>
      <c r="K167" s="2" t="s">
        <v>680</v>
      </c>
      <c r="L167" s="2" t="s">
        <v>680</v>
      </c>
      <c r="M167" s="2" t="s">
        <v>680</v>
      </c>
      <c r="N167" s="2" t="s">
        <v>680</v>
      </c>
      <c r="O167" s="2" t="s">
        <v>680</v>
      </c>
      <c r="P167" s="2" t="s">
        <v>681</v>
      </c>
      <c r="Q167" s="2" t="s">
        <v>680</v>
      </c>
      <c r="R167" s="2" t="s">
        <v>680</v>
      </c>
      <c r="S167" s="2" t="s">
        <v>680</v>
      </c>
      <c r="T167" s="2" t="s">
        <v>680</v>
      </c>
      <c r="U167" s="2" t="s">
        <v>680</v>
      </c>
    </row>
    <row r="168" spans="1:21"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row>
    <row r="169" spans="1:21" ht="15" customHeight="1" x14ac:dyDescent="0.25">
      <c r="A169" s="2" t="s">
        <v>272</v>
      </c>
      <c r="B169" s="2" t="s">
        <v>273</v>
      </c>
      <c r="C169" s="2">
        <v>2016</v>
      </c>
      <c r="D169" s="2" t="s">
        <v>711</v>
      </c>
      <c r="E169" s="2" t="s">
        <v>965</v>
      </c>
      <c r="F169" s="2">
        <v>9.7189999999999994</v>
      </c>
      <c r="G169" s="2" t="s">
        <v>977</v>
      </c>
      <c r="H169" s="2">
        <v>0.58699999999999997</v>
      </c>
      <c r="I169" s="2">
        <v>94.06</v>
      </c>
      <c r="J169" s="2" t="s">
        <v>681</v>
      </c>
      <c r="K169" s="2" t="s">
        <v>680</v>
      </c>
      <c r="L169" s="2" t="s">
        <v>680</v>
      </c>
      <c r="M169" s="2" t="s">
        <v>680</v>
      </c>
      <c r="N169" s="2" t="s">
        <v>680</v>
      </c>
      <c r="O169" s="2" t="s">
        <v>680</v>
      </c>
      <c r="P169" s="2" t="s">
        <v>681</v>
      </c>
      <c r="Q169" s="2" t="s">
        <v>680</v>
      </c>
      <c r="R169" s="2" t="s">
        <v>680</v>
      </c>
      <c r="S169" s="2" t="s">
        <v>680</v>
      </c>
      <c r="T169" s="2" t="s">
        <v>680</v>
      </c>
      <c r="U169" s="2" t="s">
        <v>680</v>
      </c>
    </row>
    <row r="170" spans="1:21"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row>
    <row r="171" spans="1:21" ht="15" customHeight="1" x14ac:dyDescent="0.25">
      <c r="A171" s="2" t="s">
        <v>276</v>
      </c>
      <c r="B171" s="2" t="s">
        <v>277</v>
      </c>
      <c r="C171" s="2">
        <v>2016</v>
      </c>
      <c r="D171" s="2" t="s">
        <v>681</v>
      </c>
      <c r="E171" s="2" t="s">
        <v>680</v>
      </c>
      <c r="F171" s="2" t="s">
        <v>680</v>
      </c>
      <c r="G171" s="2" t="s">
        <v>680</v>
      </c>
      <c r="H171" s="2" t="s">
        <v>680</v>
      </c>
      <c r="I171" s="2" t="s">
        <v>680</v>
      </c>
      <c r="J171" s="2" t="s">
        <v>681</v>
      </c>
      <c r="K171" s="2" t="s">
        <v>680</v>
      </c>
      <c r="L171" s="2" t="s">
        <v>680</v>
      </c>
      <c r="M171" s="2" t="s">
        <v>680</v>
      </c>
      <c r="N171" s="2" t="s">
        <v>680</v>
      </c>
      <c r="O171" s="2" t="s">
        <v>680</v>
      </c>
      <c r="P171" s="2" t="s">
        <v>681</v>
      </c>
      <c r="Q171" s="2" t="s">
        <v>680</v>
      </c>
      <c r="R171" s="2" t="s">
        <v>680</v>
      </c>
      <c r="S171" s="2" t="s">
        <v>680</v>
      </c>
      <c r="T171" s="2" t="s">
        <v>680</v>
      </c>
      <c r="U171" s="2" t="s">
        <v>680</v>
      </c>
    </row>
    <row r="172" spans="1:21" ht="15" customHeight="1" x14ac:dyDescent="0.25">
      <c r="A172" s="2" t="s">
        <v>278</v>
      </c>
      <c r="B172" s="2" t="s">
        <v>279</v>
      </c>
      <c r="C172" s="2">
        <v>2016</v>
      </c>
      <c r="D172" s="2" t="s">
        <v>681</v>
      </c>
      <c r="E172" s="2" t="s">
        <v>680</v>
      </c>
      <c r="F172" s="2" t="s">
        <v>680</v>
      </c>
      <c r="G172" s="2" t="s">
        <v>680</v>
      </c>
      <c r="H172" s="2" t="s">
        <v>680</v>
      </c>
      <c r="I172" s="2" t="s">
        <v>680</v>
      </c>
      <c r="J172" s="2" t="s">
        <v>681</v>
      </c>
      <c r="K172" s="2" t="s">
        <v>680</v>
      </c>
      <c r="L172" s="2" t="s">
        <v>680</v>
      </c>
      <c r="M172" s="2" t="s">
        <v>680</v>
      </c>
      <c r="N172" s="2" t="s">
        <v>680</v>
      </c>
      <c r="O172" s="2" t="s">
        <v>680</v>
      </c>
      <c r="P172" s="2" t="s">
        <v>681</v>
      </c>
      <c r="Q172" s="2" t="s">
        <v>680</v>
      </c>
      <c r="R172" s="2" t="s">
        <v>680</v>
      </c>
      <c r="S172" s="2" t="s">
        <v>680</v>
      </c>
      <c r="T172" s="2" t="s">
        <v>680</v>
      </c>
      <c r="U172" s="2" t="s">
        <v>680</v>
      </c>
    </row>
    <row r="173" spans="1:21" ht="15" customHeight="1" x14ac:dyDescent="0.25">
      <c r="A173" s="2" t="s">
        <v>278</v>
      </c>
      <c r="B173" s="2" t="s">
        <v>280</v>
      </c>
      <c r="C173" s="2">
        <v>2016</v>
      </c>
      <c r="D173" s="2" t="s">
        <v>681</v>
      </c>
      <c r="E173" s="2" t="s">
        <v>680</v>
      </c>
      <c r="F173" s="2" t="s">
        <v>680</v>
      </c>
      <c r="G173" s="2" t="s">
        <v>680</v>
      </c>
      <c r="H173" s="2" t="s">
        <v>680</v>
      </c>
      <c r="I173" s="2" t="s">
        <v>680</v>
      </c>
      <c r="J173" s="2" t="s">
        <v>681</v>
      </c>
      <c r="K173" s="2" t="s">
        <v>680</v>
      </c>
      <c r="L173" s="2" t="s">
        <v>680</v>
      </c>
      <c r="M173" s="2" t="s">
        <v>680</v>
      </c>
      <c r="N173" s="2" t="s">
        <v>680</v>
      </c>
      <c r="O173" s="2" t="s">
        <v>680</v>
      </c>
      <c r="P173" s="2" t="s">
        <v>681</v>
      </c>
      <c r="Q173" s="2" t="s">
        <v>680</v>
      </c>
      <c r="R173" s="2" t="s">
        <v>680</v>
      </c>
      <c r="S173" s="2" t="s">
        <v>680</v>
      </c>
      <c r="T173" s="2" t="s">
        <v>680</v>
      </c>
      <c r="U173" s="2" t="s">
        <v>680</v>
      </c>
    </row>
    <row r="174" spans="1:21" ht="15" customHeight="1" x14ac:dyDescent="0.25">
      <c r="A174" s="2" t="s">
        <v>281</v>
      </c>
      <c r="B174" s="2" t="s">
        <v>282</v>
      </c>
      <c r="C174" s="2">
        <v>2016</v>
      </c>
      <c r="D174" s="2" t="s">
        <v>985</v>
      </c>
      <c r="E174" s="2" t="s">
        <v>965</v>
      </c>
      <c r="F174" s="2">
        <v>5.3010000000000002</v>
      </c>
      <c r="G174" s="2" t="s">
        <v>680</v>
      </c>
      <c r="H174" s="2" t="s">
        <v>680</v>
      </c>
      <c r="I174" s="2">
        <v>85</v>
      </c>
      <c r="J174" s="2" t="s">
        <v>986</v>
      </c>
      <c r="K174" s="2" t="s">
        <v>965</v>
      </c>
      <c r="L174" s="2">
        <v>9.4909999999999997</v>
      </c>
      <c r="M174" s="2" t="s">
        <v>680</v>
      </c>
      <c r="N174" s="2" t="s">
        <v>680</v>
      </c>
      <c r="O174" s="2">
        <v>85</v>
      </c>
      <c r="P174" s="2" t="s">
        <v>987</v>
      </c>
      <c r="Q174" s="2" t="s">
        <v>965</v>
      </c>
      <c r="R174" s="2">
        <v>5.3109999999999999</v>
      </c>
      <c r="S174" s="2" t="s">
        <v>680</v>
      </c>
      <c r="T174" s="2" t="s">
        <v>680</v>
      </c>
      <c r="U174" s="2">
        <v>85</v>
      </c>
    </row>
    <row r="175" spans="1:21" ht="15" customHeight="1" x14ac:dyDescent="0.25">
      <c r="A175" s="2" t="s">
        <v>281</v>
      </c>
      <c r="B175" s="2" t="s">
        <v>283</v>
      </c>
      <c r="C175" s="2">
        <v>2016</v>
      </c>
      <c r="D175" s="2" t="s">
        <v>689</v>
      </c>
      <c r="E175" s="2" t="s">
        <v>680</v>
      </c>
      <c r="F175" s="2" t="s">
        <v>680</v>
      </c>
      <c r="G175" s="2" t="s">
        <v>680</v>
      </c>
      <c r="H175" s="2" t="s">
        <v>680</v>
      </c>
      <c r="I175" s="2" t="s">
        <v>680</v>
      </c>
      <c r="J175" s="2" t="s">
        <v>689</v>
      </c>
      <c r="K175" s="2" t="s">
        <v>680</v>
      </c>
      <c r="L175" s="2" t="s">
        <v>680</v>
      </c>
      <c r="M175" s="2" t="s">
        <v>680</v>
      </c>
      <c r="N175" s="2" t="s">
        <v>680</v>
      </c>
      <c r="O175" s="2" t="s">
        <v>680</v>
      </c>
      <c r="P175" s="2" t="s">
        <v>689</v>
      </c>
      <c r="Q175" s="2" t="s">
        <v>680</v>
      </c>
      <c r="R175" s="2" t="s">
        <v>680</v>
      </c>
      <c r="S175" s="2" t="s">
        <v>680</v>
      </c>
      <c r="T175" s="2" t="s">
        <v>680</v>
      </c>
      <c r="U175" s="2" t="s">
        <v>680</v>
      </c>
    </row>
    <row r="176" spans="1:21"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row>
    <row r="177" spans="1:21" ht="15" customHeight="1" x14ac:dyDescent="0.25">
      <c r="A177" s="2" t="s">
        <v>286</v>
      </c>
      <c r="B177" s="2" t="s">
        <v>287</v>
      </c>
      <c r="C177" s="2">
        <v>2016</v>
      </c>
      <c r="D177" s="2" t="s">
        <v>681</v>
      </c>
      <c r="E177" s="2" t="s">
        <v>680</v>
      </c>
      <c r="F177" s="2" t="s">
        <v>680</v>
      </c>
      <c r="G177" s="2" t="s">
        <v>680</v>
      </c>
      <c r="H177" s="2" t="s">
        <v>680</v>
      </c>
      <c r="I177" s="2" t="s">
        <v>680</v>
      </c>
      <c r="J177" s="2" t="s">
        <v>681</v>
      </c>
      <c r="K177" s="2" t="s">
        <v>680</v>
      </c>
      <c r="L177" s="2" t="s">
        <v>680</v>
      </c>
      <c r="M177" s="2" t="s">
        <v>680</v>
      </c>
      <c r="N177" s="2" t="s">
        <v>680</v>
      </c>
      <c r="O177" s="2" t="s">
        <v>680</v>
      </c>
      <c r="P177" s="2" t="s">
        <v>681</v>
      </c>
      <c r="Q177" s="2" t="s">
        <v>680</v>
      </c>
      <c r="R177" s="2" t="s">
        <v>680</v>
      </c>
      <c r="S177" s="2" t="s">
        <v>680</v>
      </c>
      <c r="T177" s="2" t="s">
        <v>680</v>
      </c>
      <c r="U177" s="2" t="s">
        <v>680</v>
      </c>
    </row>
    <row r="178" spans="1:21" ht="15" customHeight="1" x14ac:dyDescent="0.25">
      <c r="A178" s="2" t="s">
        <v>286</v>
      </c>
      <c r="B178" s="2" t="s">
        <v>288</v>
      </c>
      <c r="C178" s="2">
        <v>2016</v>
      </c>
      <c r="D178" s="2" t="s">
        <v>681</v>
      </c>
      <c r="E178" s="2" t="s">
        <v>680</v>
      </c>
      <c r="F178" s="2" t="s">
        <v>680</v>
      </c>
      <c r="G178" s="2" t="s">
        <v>680</v>
      </c>
      <c r="H178" s="2" t="s">
        <v>680</v>
      </c>
      <c r="I178" s="2" t="s">
        <v>680</v>
      </c>
      <c r="J178" s="2" t="s">
        <v>681</v>
      </c>
      <c r="K178" s="2" t="s">
        <v>680</v>
      </c>
      <c r="L178" s="2" t="s">
        <v>680</v>
      </c>
      <c r="M178" s="2" t="s">
        <v>680</v>
      </c>
      <c r="N178" s="2" t="s">
        <v>680</v>
      </c>
      <c r="O178" s="2" t="s">
        <v>680</v>
      </c>
      <c r="P178" s="2" t="s">
        <v>681</v>
      </c>
      <c r="Q178" s="2" t="s">
        <v>680</v>
      </c>
      <c r="R178" s="2" t="s">
        <v>680</v>
      </c>
      <c r="S178" s="2" t="s">
        <v>680</v>
      </c>
      <c r="T178" s="2" t="s">
        <v>680</v>
      </c>
      <c r="U178" s="2" t="s">
        <v>680</v>
      </c>
    </row>
    <row r="179" spans="1:21" ht="15" customHeight="1" x14ac:dyDescent="0.25">
      <c r="A179" s="2" t="s">
        <v>286</v>
      </c>
      <c r="B179" s="2" t="s">
        <v>289</v>
      </c>
      <c r="C179" s="2">
        <v>2016</v>
      </c>
      <c r="D179" s="2" t="s">
        <v>681</v>
      </c>
      <c r="E179" s="2" t="s">
        <v>680</v>
      </c>
      <c r="F179" s="2" t="s">
        <v>680</v>
      </c>
      <c r="G179" s="2" t="s">
        <v>680</v>
      </c>
      <c r="H179" s="2" t="s">
        <v>680</v>
      </c>
      <c r="I179" s="2" t="s">
        <v>680</v>
      </c>
      <c r="J179" s="2" t="s">
        <v>681</v>
      </c>
      <c r="K179" s="2" t="s">
        <v>680</v>
      </c>
      <c r="L179" s="2" t="s">
        <v>680</v>
      </c>
      <c r="M179" s="2" t="s">
        <v>680</v>
      </c>
      <c r="N179" s="2" t="s">
        <v>680</v>
      </c>
      <c r="O179" s="2" t="s">
        <v>680</v>
      </c>
      <c r="P179" s="2" t="s">
        <v>681</v>
      </c>
      <c r="Q179" s="2" t="s">
        <v>680</v>
      </c>
      <c r="R179" s="2" t="s">
        <v>680</v>
      </c>
      <c r="S179" s="2" t="s">
        <v>680</v>
      </c>
      <c r="T179" s="2" t="s">
        <v>680</v>
      </c>
      <c r="U179" s="2" t="s">
        <v>680</v>
      </c>
    </row>
    <row r="180" spans="1:21" ht="15" customHeight="1" x14ac:dyDescent="0.25">
      <c r="A180" s="2" t="s">
        <v>286</v>
      </c>
      <c r="B180" s="2" t="s">
        <v>290</v>
      </c>
      <c r="C180" s="2">
        <v>2016</v>
      </c>
      <c r="D180" s="2" t="s">
        <v>681</v>
      </c>
      <c r="E180" s="2" t="s">
        <v>680</v>
      </c>
      <c r="F180" s="2" t="s">
        <v>680</v>
      </c>
      <c r="G180" s="2" t="s">
        <v>680</v>
      </c>
      <c r="H180" s="2" t="s">
        <v>680</v>
      </c>
      <c r="I180" s="2" t="s">
        <v>680</v>
      </c>
      <c r="J180" s="2" t="s">
        <v>681</v>
      </c>
      <c r="K180" s="2" t="s">
        <v>680</v>
      </c>
      <c r="L180" s="2" t="s">
        <v>680</v>
      </c>
      <c r="M180" s="2" t="s">
        <v>680</v>
      </c>
      <c r="N180" s="2" t="s">
        <v>680</v>
      </c>
      <c r="O180" s="2" t="s">
        <v>680</v>
      </c>
      <c r="P180" s="2" t="s">
        <v>681</v>
      </c>
      <c r="Q180" s="2" t="s">
        <v>680</v>
      </c>
      <c r="R180" s="2" t="s">
        <v>680</v>
      </c>
      <c r="S180" s="2" t="s">
        <v>680</v>
      </c>
      <c r="T180" s="2" t="s">
        <v>680</v>
      </c>
      <c r="U180" s="2" t="s">
        <v>680</v>
      </c>
    </row>
    <row r="181" spans="1:21" ht="15" customHeight="1" x14ac:dyDescent="0.25">
      <c r="A181" s="2" t="s">
        <v>291</v>
      </c>
      <c r="B181" s="2" t="s">
        <v>292</v>
      </c>
      <c r="C181" s="2">
        <v>2016</v>
      </c>
      <c r="D181" s="2" t="s">
        <v>689</v>
      </c>
      <c r="E181" s="2" t="s">
        <v>680</v>
      </c>
      <c r="F181" s="2" t="s">
        <v>680</v>
      </c>
      <c r="G181" s="2" t="s">
        <v>680</v>
      </c>
      <c r="H181" s="2" t="s">
        <v>680</v>
      </c>
      <c r="I181" s="2" t="s">
        <v>680</v>
      </c>
      <c r="J181" s="2" t="s">
        <v>689</v>
      </c>
      <c r="K181" s="2" t="s">
        <v>680</v>
      </c>
      <c r="L181" s="2" t="s">
        <v>680</v>
      </c>
      <c r="M181" s="2" t="s">
        <v>680</v>
      </c>
      <c r="N181" s="2" t="s">
        <v>680</v>
      </c>
      <c r="O181" s="2" t="s">
        <v>680</v>
      </c>
      <c r="P181" s="2" t="s">
        <v>689</v>
      </c>
      <c r="Q181" s="2" t="s">
        <v>680</v>
      </c>
      <c r="R181" s="2" t="s">
        <v>680</v>
      </c>
      <c r="S181" s="2" t="s">
        <v>680</v>
      </c>
      <c r="T181" s="2" t="s">
        <v>680</v>
      </c>
      <c r="U181" s="2" t="s">
        <v>680</v>
      </c>
    </row>
    <row r="182" spans="1:21" ht="15" customHeight="1" x14ac:dyDescent="0.25">
      <c r="A182" s="2" t="s">
        <v>291</v>
      </c>
      <c r="B182" s="2" t="s">
        <v>293</v>
      </c>
      <c r="C182" s="2">
        <v>2016</v>
      </c>
      <c r="D182" s="2" t="s">
        <v>988</v>
      </c>
      <c r="E182" s="2" t="s">
        <v>943</v>
      </c>
      <c r="F182" s="2">
        <v>63.396000000000001</v>
      </c>
      <c r="G182" s="2" t="s">
        <v>680</v>
      </c>
      <c r="H182" s="2" t="s">
        <v>680</v>
      </c>
      <c r="I182" s="2" t="s">
        <v>680</v>
      </c>
      <c r="J182" s="2" t="s">
        <v>681</v>
      </c>
      <c r="K182" s="2" t="s">
        <v>680</v>
      </c>
      <c r="L182" s="2" t="s">
        <v>680</v>
      </c>
      <c r="M182" s="2" t="s">
        <v>680</v>
      </c>
      <c r="N182" s="2" t="s">
        <v>680</v>
      </c>
      <c r="O182" s="2" t="s">
        <v>680</v>
      </c>
      <c r="P182" s="2" t="s">
        <v>681</v>
      </c>
      <c r="Q182" s="2" t="s">
        <v>680</v>
      </c>
      <c r="R182" s="2" t="s">
        <v>680</v>
      </c>
      <c r="S182" s="2" t="s">
        <v>680</v>
      </c>
      <c r="T182" s="2" t="s">
        <v>680</v>
      </c>
      <c r="U182" s="2" t="s">
        <v>680</v>
      </c>
    </row>
    <row r="183" spans="1:21" ht="15" customHeight="1" x14ac:dyDescent="0.25">
      <c r="A183" s="2" t="s">
        <v>294</v>
      </c>
      <c r="B183" s="2" t="s">
        <v>295</v>
      </c>
      <c r="C183" s="2">
        <v>2016</v>
      </c>
      <c r="D183" s="2" t="s">
        <v>680</v>
      </c>
      <c r="E183" s="2" t="s">
        <v>681</v>
      </c>
      <c r="F183" s="2" t="s">
        <v>680</v>
      </c>
      <c r="G183" s="2" t="s">
        <v>681</v>
      </c>
      <c r="H183" s="2" t="s">
        <v>680</v>
      </c>
      <c r="I183" s="2" t="s">
        <v>680</v>
      </c>
      <c r="J183" s="2" t="s">
        <v>680</v>
      </c>
      <c r="K183" s="2" t="s">
        <v>681</v>
      </c>
      <c r="L183" s="2" t="s">
        <v>680</v>
      </c>
      <c r="M183" s="2" t="s">
        <v>681</v>
      </c>
      <c r="N183" s="2" t="s">
        <v>680</v>
      </c>
      <c r="O183" s="2" t="s">
        <v>680</v>
      </c>
      <c r="P183" s="2" t="s">
        <v>680</v>
      </c>
      <c r="Q183" s="2" t="s">
        <v>681</v>
      </c>
      <c r="R183" s="2" t="s">
        <v>680</v>
      </c>
      <c r="S183" s="2" t="s">
        <v>681</v>
      </c>
      <c r="T183" s="2" t="s">
        <v>680</v>
      </c>
      <c r="U183" s="2" t="s">
        <v>680</v>
      </c>
    </row>
    <row r="184" spans="1:21" ht="15" customHeight="1" x14ac:dyDescent="0.25">
      <c r="A184" s="2" t="s">
        <v>296</v>
      </c>
      <c r="B184" s="2" t="s">
        <v>297</v>
      </c>
      <c r="C184" s="2">
        <v>2016</v>
      </c>
      <c r="D184" s="2" t="s">
        <v>681</v>
      </c>
      <c r="E184" s="2" t="s">
        <v>680</v>
      </c>
      <c r="F184" s="2" t="s">
        <v>680</v>
      </c>
      <c r="G184" s="2" t="s">
        <v>680</v>
      </c>
      <c r="H184" s="2" t="s">
        <v>680</v>
      </c>
      <c r="I184" s="2" t="s">
        <v>680</v>
      </c>
      <c r="J184" s="2" t="s">
        <v>681</v>
      </c>
      <c r="K184" s="2" t="s">
        <v>680</v>
      </c>
      <c r="L184" s="2" t="s">
        <v>680</v>
      </c>
      <c r="M184" s="2" t="s">
        <v>680</v>
      </c>
      <c r="N184" s="2" t="s">
        <v>680</v>
      </c>
      <c r="O184" s="2" t="s">
        <v>680</v>
      </c>
      <c r="P184" s="2" t="s">
        <v>681</v>
      </c>
      <c r="Q184" s="2" t="s">
        <v>680</v>
      </c>
      <c r="R184" s="2" t="s">
        <v>680</v>
      </c>
      <c r="S184" s="2" t="s">
        <v>680</v>
      </c>
      <c r="T184" s="2" t="s">
        <v>680</v>
      </c>
      <c r="U184" s="2" t="s">
        <v>680</v>
      </c>
    </row>
    <row r="185" spans="1:21" ht="15" customHeight="1" x14ac:dyDescent="0.25">
      <c r="A185" s="2" t="s">
        <v>296</v>
      </c>
      <c r="B185" s="2" t="s">
        <v>298</v>
      </c>
      <c r="C185" s="2">
        <v>2016</v>
      </c>
      <c r="D185" s="2" t="s">
        <v>681</v>
      </c>
      <c r="E185" s="2" t="s">
        <v>680</v>
      </c>
      <c r="F185" s="2" t="s">
        <v>680</v>
      </c>
      <c r="G185" s="2" t="s">
        <v>680</v>
      </c>
      <c r="H185" s="2" t="s">
        <v>680</v>
      </c>
      <c r="I185" s="2" t="s">
        <v>680</v>
      </c>
      <c r="J185" s="2" t="s">
        <v>681</v>
      </c>
      <c r="K185" s="2" t="s">
        <v>680</v>
      </c>
      <c r="L185" s="2" t="s">
        <v>680</v>
      </c>
      <c r="M185" s="2" t="s">
        <v>680</v>
      </c>
      <c r="N185" s="2" t="s">
        <v>680</v>
      </c>
      <c r="O185" s="2" t="s">
        <v>680</v>
      </c>
      <c r="P185" s="2" t="s">
        <v>681</v>
      </c>
      <c r="Q185" s="2" t="s">
        <v>680</v>
      </c>
      <c r="R185" s="2" t="s">
        <v>680</v>
      </c>
      <c r="S185" s="2" t="s">
        <v>680</v>
      </c>
      <c r="T185" s="2" t="s">
        <v>680</v>
      </c>
      <c r="U185" s="2" t="s">
        <v>680</v>
      </c>
    </row>
    <row r="186" spans="1:21" ht="15" customHeight="1" x14ac:dyDescent="0.25">
      <c r="A186" s="2" t="s">
        <v>296</v>
      </c>
      <c r="B186" s="2" t="s">
        <v>299</v>
      </c>
      <c r="C186" s="2">
        <v>2016</v>
      </c>
      <c r="D186" s="2" t="s">
        <v>681</v>
      </c>
      <c r="E186" s="2" t="s">
        <v>680</v>
      </c>
      <c r="F186" s="2" t="s">
        <v>680</v>
      </c>
      <c r="G186" s="2" t="s">
        <v>680</v>
      </c>
      <c r="H186" s="2" t="s">
        <v>680</v>
      </c>
      <c r="I186" s="2" t="s">
        <v>680</v>
      </c>
      <c r="J186" s="2" t="s">
        <v>681</v>
      </c>
      <c r="K186" s="2" t="s">
        <v>680</v>
      </c>
      <c r="L186" s="2" t="s">
        <v>680</v>
      </c>
      <c r="M186" s="2" t="s">
        <v>680</v>
      </c>
      <c r="N186" s="2" t="s">
        <v>680</v>
      </c>
      <c r="O186" s="2" t="s">
        <v>680</v>
      </c>
      <c r="P186" s="2" t="s">
        <v>681</v>
      </c>
      <c r="Q186" s="2" t="s">
        <v>680</v>
      </c>
      <c r="R186" s="2" t="s">
        <v>680</v>
      </c>
      <c r="S186" s="2" t="s">
        <v>680</v>
      </c>
      <c r="T186" s="2" t="s">
        <v>680</v>
      </c>
      <c r="U186" s="2" t="s">
        <v>680</v>
      </c>
    </row>
    <row r="187" spans="1:21" ht="15" customHeight="1" x14ac:dyDescent="0.25">
      <c r="A187" s="2" t="s">
        <v>296</v>
      </c>
      <c r="B187" s="2" t="s">
        <v>300</v>
      </c>
      <c r="C187" s="2">
        <v>2016</v>
      </c>
      <c r="D187" s="2" t="s">
        <v>681</v>
      </c>
      <c r="E187" s="2" t="s">
        <v>680</v>
      </c>
      <c r="F187" s="2" t="s">
        <v>680</v>
      </c>
      <c r="G187" s="2" t="s">
        <v>680</v>
      </c>
      <c r="H187" s="2" t="s">
        <v>680</v>
      </c>
      <c r="I187" s="2" t="s">
        <v>680</v>
      </c>
      <c r="J187" s="2" t="s">
        <v>681</v>
      </c>
      <c r="K187" s="2" t="s">
        <v>680</v>
      </c>
      <c r="L187" s="2" t="s">
        <v>680</v>
      </c>
      <c r="M187" s="2" t="s">
        <v>680</v>
      </c>
      <c r="N187" s="2" t="s">
        <v>680</v>
      </c>
      <c r="O187" s="2" t="s">
        <v>680</v>
      </c>
      <c r="P187" s="2" t="s">
        <v>681</v>
      </c>
      <c r="Q187" s="2" t="s">
        <v>680</v>
      </c>
      <c r="R187" s="2" t="s">
        <v>680</v>
      </c>
      <c r="S187" s="2" t="s">
        <v>680</v>
      </c>
      <c r="T187" s="2" t="s">
        <v>680</v>
      </c>
      <c r="U187" s="2" t="s">
        <v>680</v>
      </c>
    </row>
    <row r="188" spans="1:21" ht="15" customHeight="1" x14ac:dyDescent="0.25">
      <c r="A188" s="2" t="s">
        <v>296</v>
      </c>
      <c r="B188" s="2" t="s">
        <v>301</v>
      </c>
      <c r="C188" s="2">
        <v>2016</v>
      </c>
      <c r="D188" s="2" t="s">
        <v>681</v>
      </c>
      <c r="E188" s="2" t="s">
        <v>680</v>
      </c>
      <c r="F188" s="2" t="s">
        <v>680</v>
      </c>
      <c r="G188" s="2" t="s">
        <v>680</v>
      </c>
      <c r="H188" s="2" t="s">
        <v>680</v>
      </c>
      <c r="I188" s="2" t="s">
        <v>680</v>
      </c>
      <c r="J188" s="2" t="s">
        <v>681</v>
      </c>
      <c r="K188" s="2" t="s">
        <v>680</v>
      </c>
      <c r="L188" s="2" t="s">
        <v>680</v>
      </c>
      <c r="M188" s="2" t="s">
        <v>680</v>
      </c>
      <c r="N188" s="2" t="s">
        <v>680</v>
      </c>
      <c r="O188" s="2" t="s">
        <v>680</v>
      </c>
      <c r="P188" s="2" t="s">
        <v>681</v>
      </c>
      <c r="Q188" s="2" t="s">
        <v>680</v>
      </c>
      <c r="R188" s="2" t="s">
        <v>680</v>
      </c>
      <c r="S188" s="2" t="s">
        <v>680</v>
      </c>
      <c r="T188" s="2" t="s">
        <v>680</v>
      </c>
      <c r="U188" s="2" t="s">
        <v>680</v>
      </c>
    </row>
    <row r="189" spans="1:21" ht="15" customHeight="1" x14ac:dyDescent="0.25">
      <c r="A189" s="2" t="s">
        <v>296</v>
      </c>
      <c r="B189" s="2" t="s">
        <v>302</v>
      </c>
      <c r="C189" s="2">
        <v>2016</v>
      </c>
      <c r="D189" s="2" t="s">
        <v>681</v>
      </c>
      <c r="E189" s="2" t="s">
        <v>680</v>
      </c>
      <c r="F189" s="2" t="s">
        <v>680</v>
      </c>
      <c r="G189" s="2" t="s">
        <v>680</v>
      </c>
      <c r="H189" s="2" t="s">
        <v>680</v>
      </c>
      <c r="I189" s="2" t="s">
        <v>680</v>
      </c>
      <c r="J189" s="2" t="s">
        <v>681</v>
      </c>
      <c r="K189" s="2" t="s">
        <v>680</v>
      </c>
      <c r="L189" s="2" t="s">
        <v>680</v>
      </c>
      <c r="M189" s="2" t="s">
        <v>680</v>
      </c>
      <c r="N189" s="2" t="s">
        <v>680</v>
      </c>
      <c r="O189" s="2" t="s">
        <v>680</v>
      </c>
      <c r="P189" s="2" t="s">
        <v>681</v>
      </c>
      <c r="Q189" s="2" t="s">
        <v>680</v>
      </c>
      <c r="R189" s="2" t="s">
        <v>680</v>
      </c>
      <c r="S189" s="2" t="s">
        <v>680</v>
      </c>
      <c r="T189" s="2" t="s">
        <v>680</v>
      </c>
      <c r="U189" s="2" t="s">
        <v>680</v>
      </c>
    </row>
    <row r="190" spans="1:21" ht="15" customHeight="1" x14ac:dyDescent="0.25">
      <c r="A190" s="2" t="s">
        <v>296</v>
      </c>
      <c r="B190" s="2" t="s">
        <v>303</v>
      </c>
      <c r="C190" s="2">
        <v>2016</v>
      </c>
      <c r="D190" s="2" t="s">
        <v>681</v>
      </c>
      <c r="E190" s="2" t="s">
        <v>680</v>
      </c>
      <c r="F190" s="2" t="s">
        <v>680</v>
      </c>
      <c r="G190" s="2" t="s">
        <v>680</v>
      </c>
      <c r="H190" s="2" t="s">
        <v>680</v>
      </c>
      <c r="I190" s="2" t="s">
        <v>680</v>
      </c>
      <c r="J190" s="2" t="s">
        <v>681</v>
      </c>
      <c r="K190" s="2" t="s">
        <v>680</v>
      </c>
      <c r="L190" s="2" t="s">
        <v>680</v>
      </c>
      <c r="M190" s="2" t="s">
        <v>680</v>
      </c>
      <c r="N190" s="2" t="s">
        <v>680</v>
      </c>
      <c r="O190" s="2" t="s">
        <v>680</v>
      </c>
      <c r="P190" s="2" t="s">
        <v>681</v>
      </c>
      <c r="Q190" s="2" t="s">
        <v>680</v>
      </c>
      <c r="R190" s="2" t="s">
        <v>680</v>
      </c>
      <c r="S190" s="2" t="s">
        <v>680</v>
      </c>
      <c r="T190" s="2" t="s">
        <v>680</v>
      </c>
      <c r="U190" s="2" t="s">
        <v>680</v>
      </c>
    </row>
    <row r="191" spans="1:21" ht="15" customHeight="1" x14ac:dyDescent="0.25">
      <c r="A191" s="2" t="s">
        <v>296</v>
      </c>
      <c r="B191" s="2" t="s">
        <v>304</v>
      </c>
      <c r="C191" s="2">
        <v>2016</v>
      </c>
      <c r="D191" s="2" t="s">
        <v>681</v>
      </c>
      <c r="E191" s="2" t="s">
        <v>680</v>
      </c>
      <c r="F191" s="2" t="s">
        <v>680</v>
      </c>
      <c r="G191" s="2" t="s">
        <v>680</v>
      </c>
      <c r="H191" s="2" t="s">
        <v>680</v>
      </c>
      <c r="I191" s="2" t="s">
        <v>680</v>
      </c>
      <c r="J191" s="2" t="s">
        <v>681</v>
      </c>
      <c r="K191" s="2" t="s">
        <v>680</v>
      </c>
      <c r="L191" s="2" t="s">
        <v>680</v>
      </c>
      <c r="M191" s="2" t="s">
        <v>680</v>
      </c>
      <c r="N191" s="2" t="s">
        <v>680</v>
      </c>
      <c r="O191" s="2" t="s">
        <v>680</v>
      </c>
      <c r="P191" s="2" t="s">
        <v>681</v>
      </c>
      <c r="Q191" s="2" t="s">
        <v>680</v>
      </c>
      <c r="R191" s="2" t="s">
        <v>680</v>
      </c>
      <c r="S191" s="2" t="s">
        <v>680</v>
      </c>
      <c r="T191" s="2" t="s">
        <v>680</v>
      </c>
      <c r="U191" s="2" t="s">
        <v>680</v>
      </c>
    </row>
    <row r="192" spans="1:21" ht="15" customHeight="1" x14ac:dyDescent="0.25">
      <c r="A192" s="2" t="s">
        <v>305</v>
      </c>
      <c r="B192" s="2" t="s">
        <v>306</v>
      </c>
      <c r="C192" s="2">
        <v>2016</v>
      </c>
      <c r="D192" s="2" t="s">
        <v>681</v>
      </c>
      <c r="E192" s="2" t="s">
        <v>680</v>
      </c>
      <c r="F192" s="2" t="s">
        <v>680</v>
      </c>
      <c r="G192" s="2" t="s">
        <v>680</v>
      </c>
      <c r="H192" s="2" t="s">
        <v>680</v>
      </c>
      <c r="I192" s="2" t="s">
        <v>680</v>
      </c>
      <c r="J192" s="2" t="s">
        <v>681</v>
      </c>
      <c r="K192" s="2" t="s">
        <v>680</v>
      </c>
      <c r="L192" s="2" t="s">
        <v>680</v>
      </c>
      <c r="M192" s="2" t="s">
        <v>680</v>
      </c>
      <c r="N192" s="2" t="s">
        <v>680</v>
      </c>
      <c r="O192" s="2" t="s">
        <v>680</v>
      </c>
      <c r="P192" s="2" t="s">
        <v>681</v>
      </c>
      <c r="Q192" s="2" t="s">
        <v>680</v>
      </c>
      <c r="R192" s="2" t="s">
        <v>680</v>
      </c>
      <c r="S192" s="2" t="s">
        <v>680</v>
      </c>
      <c r="T192" s="2" t="s">
        <v>680</v>
      </c>
      <c r="U192" s="2" t="s">
        <v>680</v>
      </c>
    </row>
    <row r="193" spans="1:21"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row>
    <row r="194" spans="1:21" ht="15" customHeight="1" x14ac:dyDescent="0.25">
      <c r="A194" s="2" t="s">
        <v>311</v>
      </c>
      <c r="B194" s="2" t="s">
        <v>10</v>
      </c>
      <c r="C194" s="2">
        <v>2016</v>
      </c>
      <c r="D194" s="2" t="s">
        <v>989</v>
      </c>
      <c r="E194" s="2" t="s">
        <v>965</v>
      </c>
      <c r="F194" s="2">
        <v>8.6999999999999993</v>
      </c>
      <c r="G194" s="2" t="s">
        <v>967</v>
      </c>
      <c r="H194" s="2">
        <v>0.1</v>
      </c>
      <c r="I194" s="2">
        <v>87</v>
      </c>
      <c r="J194" s="2" t="s">
        <v>681</v>
      </c>
      <c r="K194" s="2" t="s">
        <v>680</v>
      </c>
      <c r="L194" s="2" t="s">
        <v>680</v>
      </c>
      <c r="M194" s="2" t="s">
        <v>680</v>
      </c>
      <c r="N194" s="2" t="s">
        <v>680</v>
      </c>
      <c r="O194" s="2" t="s">
        <v>680</v>
      </c>
      <c r="P194" s="2" t="s">
        <v>681</v>
      </c>
      <c r="Q194" s="2" t="s">
        <v>680</v>
      </c>
      <c r="R194" s="2" t="s">
        <v>680</v>
      </c>
      <c r="S194" s="2" t="s">
        <v>680</v>
      </c>
      <c r="T194" s="2" t="s">
        <v>680</v>
      </c>
      <c r="U194" s="2" t="s">
        <v>680</v>
      </c>
    </row>
    <row r="195" spans="1:21" ht="15" customHeight="1" x14ac:dyDescent="0.25">
      <c r="A195" s="2" t="s">
        <v>311</v>
      </c>
      <c r="B195" s="2" t="s">
        <v>312</v>
      </c>
      <c r="C195" s="2">
        <v>2016</v>
      </c>
      <c r="D195" s="2" t="s">
        <v>681</v>
      </c>
      <c r="E195" s="2" t="s">
        <v>680</v>
      </c>
      <c r="F195" s="2" t="s">
        <v>680</v>
      </c>
      <c r="G195" s="2" t="s">
        <v>680</v>
      </c>
      <c r="H195" s="2" t="s">
        <v>680</v>
      </c>
      <c r="I195" s="2" t="s">
        <v>680</v>
      </c>
      <c r="J195" s="2" t="s">
        <v>681</v>
      </c>
      <c r="K195" s="2" t="s">
        <v>680</v>
      </c>
      <c r="L195" s="2" t="s">
        <v>680</v>
      </c>
      <c r="M195" s="2" t="s">
        <v>680</v>
      </c>
      <c r="N195" s="2" t="s">
        <v>680</v>
      </c>
      <c r="O195" s="2" t="s">
        <v>680</v>
      </c>
      <c r="P195" s="2" t="s">
        <v>681</v>
      </c>
      <c r="Q195" s="2" t="s">
        <v>680</v>
      </c>
      <c r="R195" s="2" t="s">
        <v>680</v>
      </c>
      <c r="S195" s="2" t="s">
        <v>680</v>
      </c>
      <c r="T195" s="2" t="s">
        <v>680</v>
      </c>
      <c r="U195" s="2" t="s">
        <v>680</v>
      </c>
    </row>
    <row r="196" spans="1:21" ht="15" customHeight="1" x14ac:dyDescent="0.25">
      <c r="A196" s="2" t="s">
        <v>311</v>
      </c>
      <c r="B196" s="2" t="s">
        <v>313</v>
      </c>
      <c r="C196" s="2">
        <v>2016</v>
      </c>
      <c r="D196" s="2" t="s">
        <v>681</v>
      </c>
      <c r="E196" s="2" t="s">
        <v>680</v>
      </c>
      <c r="F196" s="2" t="s">
        <v>680</v>
      </c>
      <c r="G196" s="2" t="s">
        <v>680</v>
      </c>
      <c r="H196" s="2" t="s">
        <v>680</v>
      </c>
      <c r="I196" s="2" t="s">
        <v>680</v>
      </c>
      <c r="J196" s="2" t="s">
        <v>681</v>
      </c>
      <c r="K196" s="2" t="s">
        <v>680</v>
      </c>
      <c r="L196" s="2" t="s">
        <v>680</v>
      </c>
      <c r="M196" s="2" t="s">
        <v>680</v>
      </c>
      <c r="N196" s="2" t="s">
        <v>680</v>
      </c>
      <c r="O196" s="2" t="s">
        <v>680</v>
      </c>
      <c r="P196" s="2" t="s">
        <v>681</v>
      </c>
      <c r="Q196" s="2" t="s">
        <v>680</v>
      </c>
      <c r="R196" s="2" t="s">
        <v>680</v>
      </c>
      <c r="S196" s="2" t="s">
        <v>680</v>
      </c>
      <c r="T196" s="2" t="s">
        <v>680</v>
      </c>
      <c r="U196" s="2" t="s">
        <v>680</v>
      </c>
    </row>
    <row r="197" spans="1:21" ht="15" customHeight="1" x14ac:dyDescent="0.25">
      <c r="A197" s="2" t="s">
        <v>311</v>
      </c>
      <c r="B197" s="2" t="s">
        <v>314</v>
      </c>
      <c r="C197" s="2">
        <v>2016</v>
      </c>
      <c r="D197" s="2" t="s">
        <v>681</v>
      </c>
      <c r="E197" s="2" t="s">
        <v>680</v>
      </c>
      <c r="F197" s="2" t="s">
        <v>680</v>
      </c>
      <c r="G197" s="2" t="s">
        <v>680</v>
      </c>
      <c r="H197" s="2" t="s">
        <v>680</v>
      </c>
      <c r="I197" s="2" t="s">
        <v>680</v>
      </c>
      <c r="J197" s="2" t="s">
        <v>681</v>
      </c>
      <c r="K197" s="2" t="s">
        <v>680</v>
      </c>
      <c r="L197" s="2" t="s">
        <v>680</v>
      </c>
      <c r="M197" s="2" t="s">
        <v>680</v>
      </c>
      <c r="N197" s="2" t="s">
        <v>680</v>
      </c>
      <c r="O197" s="2" t="s">
        <v>680</v>
      </c>
      <c r="P197" s="2" t="s">
        <v>681</v>
      </c>
      <c r="Q197" s="2" t="s">
        <v>680</v>
      </c>
      <c r="R197" s="2" t="s">
        <v>680</v>
      </c>
      <c r="S197" s="2" t="s">
        <v>680</v>
      </c>
      <c r="T197" s="2" t="s">
        <v>680</v>
      </c>
      <c r="U197" s="2" t="s">
        <v>680</v>
      </c>
    </row>
    <row r="198" spans="1:21"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row>
    <row r="199" spans="1:21" ht="15" customHeight="1" x14ac:dyDescent="0.25">
      <c r="A199" s="2" t="s">
        <v>318</v>
      </c>
      <c r="B199" s="2" t="s">
        <v>319</v>
      </c>
      <c r="C199" s="2">
        <v>2016</v>
      </c>
      <c r="D199" s="2" t="s">
        <v>681</v>
      </c>
      <c r="E199" s="2" t="s">
        <v>680</v>
      </c>
      <c r="F199" s="2" t="s">
        <v>680</v>
      </c>
      <c r="G199" s="2" t="s">
        <v>680</v>
      </c>
      <c r="H199" s="2" t="s">
        <v>680</v>
      </c>
      <c r="I199" s="2" t="s">
        <v>680</v>
      </c>
      <c r="J199" s="2" t="s">
        <v>681</v>
      </c>
      <c r="K199" s="2" t="s">
        <v>680</v>
      </c>
      <c r="L199" s="2" t="s">
        <v>680</v>
      </c>
      <c r="M199" s="2" t="s">
        <v>680</v>
      </c>
      <c r="N199" s="2" t="s">
        <v>680</v>
      </c>
      <c r="O199" s="2" t="s">
        <v>680</v>
      </c>
      <c r="P199" s="2" t="s">
        <v>681</v>
      </c>
      <c r="Q199" s="2" t="s">
        <v>680</v>
      </c>
      <c r="R199" s="2" t="s">
        <v>680</v>
      </c>
      <c r="S199" s="2" t="s">
        <v>680</v>
      </c>
      <c r="T199" s="2" t="s">
        <v>680</v>
      </c>
      <c r="U199" s="2" t="s">
        <v>680</v>
      </c>
    </row>
    <row r="200" spans="1:21" ht="15" customHeight="1" x14ac:dyDescent="0.25">
      <c r="A200" s="2" t="s">
        <v>320</v>
      </c>
      <c r="B200" s="2" t="s">
        <v>321</v>
      </c>
      <c r="C200" s="2">
        <v>2016</v>
      </c>
      <c r="D200" s="2" t="s">
        <v>681</v>
      </c>
      <c r="E200" s="2" t="s">
        <v>680</v>
      </c>
      <c r="F200" s="2" t="s">
        <v>680</v>
      </c>
      <c r="G200" s="2" t="s">
        <v>680</v>
      </c>
      <c r="H200" s="2" t="s">
        <v>680</v>
      </c>
      <c r="I200" s="2" t="s">
        <v>680</v>
      </c>
      <c r="J200" s="2" t="s">
        <v>681</v>
      </c>
      <c r="K200" s="2" t="s">
        <v>680</v>
      </c>
      <c r="L200" s="2" t="s">
        <v>680</v>
      </c>
      <c r="M200" s="2" t="s">
        <v>680</v>
      </c>
      <c r="N200" s="2" t="s">
        <v>680</v>
      </c>
      <c r="O200" s="2" t="s">
        <v>680</v>
      </c>
      <c r="P200" s="2" t="s">
        <v>681</v>
      </c>
      <c r="Q200" s="2" t="s">
        <v>680</v>
      </c>
      <c r="R200" s="2" t="s">
        <v>680</v>
      </c>
      <c r="S200" s="2" t="s">
        <v>680</v>
      </c>
      <c r="T200" s="2" t="s">
        <v>680</v>
      </c>
      <c r="U200" s="2" t="s">
        <v>680</v>
      </c>
    </row>
    <row r="201" spans="1:21" ht="15" customHeight="1" x14ac:dyDescent="0.25">
      <c r="A201" s="2" t="s">
        <v>322</v>
      </c>
      <c r="B201" s="2" t="s">
        <v>323</v>
      </c>
      <c r="C201" s="2">
        <v>2016</v>
      </c>
      <c r="D201" s="2" t="s">
        <v>990</v>
      </c>
      <c r="E201" s="2" t="s">
        <v>965</v>
      </c>
      <c r="F201" s="2">
        <v>13.3</v>
      </c>
      <c r="G201" s="2" t="s">
        <v>991</v>
      </c>
      <c r="H201" s="2">
        <v>0</v>
      </c>
      <c r="I201" s="2" t="s">
        <v>680</v>
      </c>
      <c r="J201" s="2" t="s">
        <v>681</v>
      </c>
      <c r="K201" s="2" t="s">
        <v>680</v>
      </c>
      <c r="L201" s="2" t="s">
        <v>680</v>
      </c>
      <c r="M201" s="2" t="s">
        <v>680</v>
      </c>
      <c r="N201" s="2" t="s">
        <v>680</v>
      </c>
      <c r="O201" s="2" t="s">
        <v>680</v>
      </c>
      <c r="P201" s="2" t="s">
        <v>681</v>
      </c>
      <c r="Q201" s="2" t="s">
        <v>680</v>
      </c>
      <c r="R201" s="2" t="s">
        <v>680</v>
      </c>
      <c r="S201" s="2" t="s">
        <v>680</v>
      </c>
      <c r="T201" s="2" t="s">
        <v>680</v>
      </c>
      <c r="U201" s="2" t="s">
        <v>680</v>
      </c>
    </row>
    <row r="202" spans="1:21" ht="15" customHeight="1" x14ac:dyDescent="0.25">
      <c r="A202" s="2" t="s">
        <v>324</v>
      </c>
      <c r="B202" s="2" t="s">
        <v>325</v>
      </c>
      <c r="C202" s="2">
        <v>2016</v>
      </c>
      <c r="D202" s="2" t="s">
        <v>720</v>
      </c>
      <c r="E202" s="2" t="s">
        <v>972</v>
      </c>
      <c r="F202" s="2">
        <v>0.01</v>
      </c>
      <c r="G202" s="2" t="s">
        <v>680</v>
      </c>
      <c r="H202" s="2" t="s">
        <v>680</v>
      </c>
      <c r="I202" s="2" t="s">
        <v>680</v>
      </c>
      <c r="J202" s="2" t="s">
        <v>689</v>
      </c>
      <c r="K202" s="2" t="s">
        <v>680</v>
      </c>
      <c r="L202" s="2" t="s">
        <v>680</v>
      </c>
      <c r="M202" s="2" t="s">
        <v>680</v>
      </c>
      <c r="N202" s="2" t="s">
        <v>680</v>
      </c>
      <c r="O202" s="2" t="s">
        <v>680</v>
      </c>
      <c r="P202" s="2" t="s">
        <v>689</v>
      </c>
      <c r="Q202" s="2" t="s">
        <v>680</v>
      </c>
      <c r="R202" s="2" t="s">
        <v>680</v>
      </c>
      <c r="S202" s="2" t="s">
        <v>680</v>
      </c>
      <c r="T202" s="2" t="s">
        <v>680</v>
      </c>
      <c r="U202" s="2" t="s">
        <v>680</v>
      </c>
    </row>
    <row r="203" spans="1:21" ht="15" customHeight="1" x14ac:dyDescent="0.25">
      <c r="A203" s="2" t="s">
        <v>324</v>
      </c>
      <c r="B203" s="2" t="s">
        <v>326</v>
      </c>
      <c r="C203" s="2">
        <v>2016</v>
      </c>
      <c r="D203" s="2" t="s">
        <v>720</v>
      </c>
      <c r="E203" s="2" t="s">
        <v>972</v>
      </c>
      <c r="F203" s="2">
        <v>5.2</v>
      </c>
      <c r="G203" s="2" t="s">
        <v>680</v>
      </c>
      <c r="H203" s="2" t="s">
        <v>680</v>
      </c>
      <c r="I203" s="2" t="s">
        <v>680</v>
      </c>
      <c r="J203" s="2" t="s">
        <v>689</v>
      </c>
      <c r="K203" s="2" t="s">
        <v>680</v>
      </c>
      <c r="L203" s="2" t="s">
        <v>680</v>
      </c>
      <c r="M203" s="2" t="s">
        <v>680</v>
      </c>
      <c r="N203" s="2" t="s">
        <v>680</v>
      </c>
      <c r="O203" s="2" t="s">
        <v>680</v>
      </c>
      <c r="P203" s="2" t="s">
        <v>689</v>
      </c>
      <c r="Q203" s="2" t="s">
        <v>680</v>
      </c>
      <c r="R203" s="2" t="s">
        <v>680</v>
      </c>
      <c r="S203" s="2" t="s">
        <v>680</v>
      </c>
      <c r="T203" s="2" t="s">
        <v>680</v>
      </c>
      <c r="U203" s="2" t="s">
        <v>680</v>
      </c>
    </row>
    <row r="204" spans="1:21" ht="15" customHeight="1" x14ac:dyDescent="0.25">
      <c r="A204" s="2" t="s">
        <v>324</v>
      </c>
      <c r="B204" s="2" t="s">
        <v>327</v>
      </c>
      <c r="C204" s="2">
        <v>2016</v>
      </c>
      <c r="D204" s="2" t="s">
        <v>681</v>
      </c>
      <c r="E204" s="2" t="s">
        <v>680</v>
      </c>
      <c r="F204" s="2" t="s">
        <v>680</v>
      </c>
      <c r="G204" s="2" t="s">
        <v>680</v>
      </c>
      <c r="H204" s="2" t="s">
        <v>680</v>
      </c>
      <c r="I204" s="2" t="s">
        <v>680</v>
      </c>
      <c r="J204" s="2" t="s">
        <v>681</v>
      </c>
      <c r="K204" s="2" t="s">
        <v>680</v>
      </c>
      <c r="L204" s="2" t="s">
        <v>680</v>
      </c>
      <c r="M204" s="2" t="s">
        <v>680</v>
      </c>
      <c r="N204" s="2" t="s">
        <v>680</v>
      </c>
      <c r="O204" s="2" t="s">
        <v>680</v>
      </c>
      <c r="P204" s="2" t="s">
        <v>681</v>
      </c>
      <c r="Q204" s="2" t="s">
        <v>680</v>
      </c>
      <c r="R204" s="2" t="s">
        <v>680</v>
      </c>
      <c r="S204" s="2" t="s">
        <v>680</v>
      </c>
      <c r="T204" s="2" t="s">
        <v>680</v>
      </c>
      <c r="U204" s="2" t="s">
        <v>680</v>
      </c>
    </row>
    <row r="205" spans="1:21" ht="15" customHeight="1" x14ac:dyDescent="0.25">
      <c r="A205" s="2" t="s">
        <v>324</v>
      </c>
      <c r="B205" s="2" t="s">
        <v>328</v>
      </c>
      <c r="C205" s="2">
        <v>2016</v>
      </c>
      <c r="D205" s="2" t="s">
        <v>720</v>
      </c>
      <c r="E205" s="2" t="s">
        <v>972</v>
      </c>
      <c r="F205" s="2">
        <v>0.27</v>
      </c>
      <c r="G205" s="2" t="s">
        <v>680</v>
      </c>
      <c r="H205" s="2" t="s">
        <v>680</v>
      </c>
      <c r="I205" s="2" t="s">
        <v>680</v>
      </c>
      <c r="J205" s="2" t="s">
        <v>689</v>
      </c>
      <c r="K205" s="2" t="s">
        <v>680</v>
      </c>
      <c r="L205" s="2" t="s">
        <v>680</v>
      </c>
      <c r="M205" s="2" t="s">
        <v>680</v>
      </c>
      <c r="N205" s="2" t="s">
        <v>680</v>
      </c>
      <c r="O205" s="2" t="s">
        <v>680</v>
      </c>
      <c r="P205" s="2" t="s">
        <v>689</v>
      </c>
      <c r="Q205" s="2" t="s">
        <v>680</v>
      </c>
      <c r="R205" s="2" t="s">
        <v>680</v>
      </c>
      <c r="S205" s="2" t="s">
        <v>680</v>
      </c>
      <c r="T205" s="2" t="s">
        <v>680</v>
      </c>
      <c r="U205" s="2" t="s">
        <v>680</v>
      </c>
    </row>
    <row r="206" spans="1:21" ht="15" customHeight="1" x14ac:dyDescent="0.25">
      <c r="A206" s="2" t="s">
        <v>329</v>
      </c>
      <c r="B206" s="2" t="s">
        <v>330</v>
      </c>
      <c r="C206" s="2">
        <v>2016</v>
      </c>
      <c r="D206" s="2" t="s">
        <v>680</v>
      </c>
      <c r="E206" s="2" t="s">
        <v>680</v>
      </c>
      <c r="F206" s="2" t="s">
        <v>680</v>
      </c>
      <c r="G206" s="2" t="s">
        <v>680</v>
      </c>
      <c r="H206" s="2" t="s">
        <v>680</v>
      </c>
      <c r="I206" s="2" t="s">
        <v>680</v>
      </c>
      <c r="J206" s="2" t="s">
        <v>680</v>
      </c>
      <c r="K206" s="2" t="s">
        <v>680</v>
      </c>
      <c r="L206" s="2" t="s">
        <v>680</v>
      </c>
      <c r="M206" s="2" t="s">
        <v>680</v>
      </c>
      <c r="N206" s="2" t="s">
        <v>680</v>
      </c>
      <c r="O206" s="2" t="s">
        <v>680</v>
      </c>
      <c r="P206" s="2" t="s">
        <v>680</v>
      </c>
      <c r="Q206" s="2" t="s">
        <v>680</v>
      </c>
      <c r="R206" s="2" t="s">
        <v>680</v>
      </c>
      <c r="S206" s="2" t="s">
        <v>680</v>
      </c>
      <c r="T206" s="2" t="s">
        <v>680</v>
      </c>
      <c r="U206" s="2" t="s">
        <v>680</v>
      </c>
    </row>
    <row r="207" spans="1:21" ht="15" customHeight="1" x14ac:dyDescent="0.25">
      <c r="A207" s="2" t="s">
        <v>331</v>
      </c>
      <c r="B207" s="2" t="s">
        <v>332</v>
      </c>
      <c r="C207" s="2">
        <v>2016</v>
      </c>
      <c r="D207" s="2" t="s">
        <v>681</v>
      </c>
      <c r="E207" s="2" t="s">
        <v>680</v>
      </c>
      <c r="F207" s="2" t="s">
        <v>680</v>
      </c>
      <c r="G207" s="2" t="s">
        <v>680</v>
      </c>
      <c r="H207" s="2" t="s">
        <v>680</v>
      </c>
      <c r="I207" s="2" t="s">
        <v>680</v>
      </c>
      <c r="J207" s="2" t="s">
        <v>681</v>
      </c>
      <c r="K207" s="2" t="s">
        <v>680</v>
      </c>
      <c r="L207" s="2" t="s">
        <v>680</v>
      </c>
      <c r="M207" s="2" t="s">
        <v>680</v>
      </c>
      <c r="N207" s="2" t="s">
        <v>680</v>
      </c>
      <c r="O207" s="2" t="s">
        <v>680</v>
      </c>
      <c r="P207" s="2" t="s">
        <v>681</v>
      </c>
      <c r="Q207" s="2" t="s">
        <v>680</v>
      </c>
      <c r="R207" s="2" t="s">
        <v>680</v>
      </c>
      <c r="S207" s="2" t="s">
        <v>680</v>
      </c>
      <c r="T207" s="2" t="s">
        <v>680</v>
      </c>
      <c r="U207" s="2" t="s">
        <v>680</v>
      </c>
    </row>
    <row r="208" spans="1:21" ht="15" customHeight="1" x14ac:dyDescent="0.25">
      <c r="A208" s="2" t="s">
        <v>331</v>
      </c>
      <c r="B208" s="2" t="s">
        <v>333</v>
      </c>
      <c r="C208" s="2">
        <v>2016</v>
      </c>
      <c r="D208" s="2" t="s">
        <v>681</v>
      </c>
      <c r="E208" s="2" t="s">
        <v>680</v>
      </c>
      <c r="F208" s="2" t="s">
        <v>680</v>
      </c>
      <c r="G208" s="2" t="s">
        <v>680</v>
      </c>
      <c r="H208" s="2" t="s">
        <v>680</v>
      </c>
      <c r="I208" s="2" t="s">
        <v>680</v>
      </c>
      <c r="J208" s="2" t="s">
        <v>681</v>
      </c>
      <c r="K208" s="2" t="s">
        <v>680</v>
      </c>
      <c r="L208" s="2" t="s">
        <v>680</v>
      </c>
      <c r="M208" s="2" t="s">
        <v>680</v>
      </c>
      <c r="N208" s="2" t="s">
        <v>680</v>
      </c>
      <c r="O208" s="2" t="s">
        <v>680</v>
      </c>
      <c r="P208" s="2" t="s">
        <v>681</v>
      </c>
      <c r="Q208" s="2" t="s">
        <v>680</v>
      </c>
      <c r="R208" s="2" t="s">
        <v>680</v>
      </c>
      <c r="S208" s="2" t="s">
        <v>680</v>
      </c>
      <c r="T208" s="2" t="s">
        <v>680</v>
      </c>
      <c r="U208" s="2" t="s">
        <v>680</v>
      </c>
    </row>
    <row r="209" spans="1:21" ht="15" customHeight="1" x14ac:dyDescent="0.25">
      <c r="A209" s="2" t="s">
        <v>331</v>
      </c>
      <c r="B209" s="2" t="s">
        <v>334</v>
      </c>
      <c r="C209" s="2">
        <v>2016</v>
      </c>
      <c r="D209" s="2" t="s">
        <v>681</v>
      </c>
      <c r="E209" s="2" t="s">
        <v>680</v>
      </c>
      <c r="F209" s="2" t="s">
        <v>680</v>
      </c>
      <c r="G209" s="2" t="s">
        <v>680</v>
      </c>
      <c r="H209" s="2" t="s">
        <v>680</v>
      </c>
      <c r="I209" s="2" t="s">
        <v>680</v>
      </c>
      <c r="J209" s="2" t="s">
        <v>681</v>
      </c>
      <c r="K209" s="2" t="s">
        <v>680</v>
      </c>
      <c r="L209" s="2" t="s">
        <v>680</v>
      </c>
      <c r="M209" s="2" t="s">
        <v>680</v>
      </c>
      <c r="N209" s="2" t="s">
        <v>680</v>
      </c>
      <c r="O209" s="2" t="s">
        <v>680</v>
      </c>
      <c r="P209" s="2" t="s">
        <v>681</v>
      </c>
      <c r="Q209" s="2" t="s">
        <v>680</v>
      </c>
      <c r="R209" s="2" t="s">
        <v>680</v>
      </c>
      <c r="S209" s="2" t="s">
        <v>680</v>
      </c>
      <c r="T209" s="2" t="s">
        <v>680</v>
      </c>
      <c r="U209" s="2" t="s">
        <v>680</v>
      </c>
    </row>
    <row r="210" spans="1:21" ht="15" customHeight="1" x14ac:dyDescent="0.25">
      <c r="A210" s="2" t="s">
        <v>335</v>
      </c>
      <c r="B210" s="2" t="s">
        <v>336</v>
      </c>
      <c r="C210" s="2">
        <v>2016</v>
      </c>
      <c r="D210" s="2" t="s">
        <v>992</v>
      </c>
      <c r="E210" s="2" t="s">
        <v>966</v>
      </c>
      <c r="F210" s="2">
        <v>670</v>
      </c>
      <c r="G210" s="2" t="s">
        <v>977</v>
      </c>
      <c r="H210" s="2">
        <v>31.5</v>
      </c>
      <c r="I210" s="2">
        <v>100</v>
      </c>
      <c r="J210" s="2" t="s">
        <v>681</v>
      </c>
      <c r="K210" s="2" t="s">
        <v>680</v>
      </c>
      <c r="L210" s="2" t="s">
        <v>680</v>
      </c>
      <c r="M210" s="2" t="s">
        <v>680</v>
      </c>
      <c r="N210" s="2" t="s">
        <v>680</v>
      </c>
      <c r="O210" s="2" t="s">
        <v>680</v>
      </c>
      <c r="P210" s="2" t="s">
        <v>681</v>
      </c>
      <c r="Q210" s="2" t="s">
        <v>680</v>
      </c>
      <c r="R210" s="2" t="s">
        <v>680</v>
      </c>
      <c r="S210" s="2" t="s">
        <v>680</v>
      </c>
      <c r="T210" s="2" t="s">
        <v>680</v>
      </c>
      <c r="U210" s="2" t="s">
        <v>680</v>
      </c>
    </row>
    <row r="211" spans="1:21" ht="15" customHeight="1" x14ac:dyDescent="0.25">
      <c r="A211" s="2" t="s">
        <v>335</v>
      </c>
      <c r="B211" s="2" t="s">
        <v>337</v>
      </c>
      <c r="C211" s="2">
        <v>2016</v>
      </c>
      <c r="D211" s="2" t="s">
        <v>992</v>
      </c>
      <c r="E211" s="2" t="s">
        <v>966</v>
      </c>
      <c r="F211" s="2">
        <v>5.0999999999999996</v>
      </c>
      <c r="G211" s="2" t="s">
        <v>680</v>
      </c>
      <c r="H211" s="2" t="s">
        <v>680</v>
      </c>
      <c r="I211" s="2">
        <v>100</v>
      </c>
      <c r="J211" s="2" t="s">
        <v>681</v>
      </c>
      <c r="K211" s="2" t="s">
        <v>680</v>
      </c>
      <c r="L211" s="2" t="s">
        <v>680</v>
      </c>
      <c r="M211" s="2" t="s">
        <v>680</v>
      </c>
      <c r="N211" s="2" t="s">
        <v>680</v>
      </c>
      <c r="O211" s="2" t="s">
        <v>680</v>
      </c>
      <c r="P211" s="2" t="s">
        <v>681</v>
      </c>
      <c r="Q211" s="2" t="s">
        <v>680</v>
      </c>
      <c r="R211" s="2" t="s">
        <v>680</v>
      </c>
      <c r="S211" s="2" t="s">
        <v>680</v>
      </c>
      <c r="T211" s="2" t="s">
        <v>680</v>
      </c>
      <c r="U211" s="2" t="s">
        <v>680</v>
      </c>
    </row>
    <row r="212" spans="1:21" ht="15" customHeight="1" x14ac:dyDescent="0.25">
      <c r="A212" s="2" t="s">
        <v>335</v>
      </c>
      <c r="B212" s="2" t="s">
        <v>338</v>
      </c>
      <c r="C212" s="2">
        <v>2016</v>
      </c>
      <c r="D212" s="2" t="s">
        <v>681</v>
      </c>
      <c r="E212" s="2" t="s">
        <v>680</v>
      </c>
      <c r="F212" s="2" t="s">
        <v>680</v>
      </c>
      <c r="G212" s="2" t="s">
        <v>680</v>
      </c>
      <c r="H212" s="2" t="s">
        <v>680</v>
      </c>
      <c r="I212" s="2" t="s">
        <v>680</v>
      </c>
      <c r="J212" s="2" t="s">
        <v>681</v>
      </c>
      <c r="K212" s="2" t="s">
        <v>680</v>
      </c>
      <c r="L212" s="2" t="s">
        <v>680</v>
      </c>
      <c r="M212" s="2" t="s">
        <v>680</v>
      </c>
      <c r="N212" s="2" t="s">
        <v>680</v>
      </c>
      <c r="O212" s="2" t="s">
        <v>680</v>
      </c>
      <c r="P212" s="2" t="s">
        <v>681</v>
      </c>
      <c r="Q212" s="2" t="s">
        <v>680</v>
      </c>
      <c r="R212" s="2" t="s">
        <v>680</v>
      </c>
      <c r="S212" s="2" t="s">
        <v>680</v>
      </c>
      <c r="T212" s="2" t="s">
        <v>680</v>
      </c>
      <c r="U212" s="2" t="s">
        <v>680</v>
      </c>
    </row>
    <row r="213" spans="1:21"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row>
    <row r="214" spans="1:21" ht="15" customHeight="1" x14ac:dyDescent="0.25">
      <c r="A214" s="2" t="s">
        <v>343</v>
      </c>
      <c r="B214" s="2" t="s">
        <v>344</v>
      </c>
      <c r="C214" s="2">
        <v>2016</v>
      </c>
      <c r="D214" s="2" t="s">
        <v>680</v>
      </c>
      <c r="E214" s="2" t="s">
        <v>680</v>
      </c>
      <c r="F214" s="2" t="s">
        <v>680</v>
      </c>
      <c r="G214" s="2" t="s">
        <v>680</v>
      </c>
      <c r="H214" s="2" t="s">
        <v>680</v>
      </c>
      <c r="I214" s="2" t="s">
        <v>680</v>
      </c>
      <c r="J214" s="2" t="s">
        <v>680</v>
      </c>
      <c r="K214" s="2" t="s">
        <v>680</v>
      </c>
      <c r="L214" s="2" t="s">
        <v>680</v>
      </c>
      <c r="M214" s="2" t="s">
        <v>680</v>
      </c>
      <c r="N214" s="2" t="s">
        <v>680</v>
      </c>
      <c r="O214" s="2" t="s">
        <v>680</v>
      </c>
      <c r="P214" s="2" t="s">
        <v>680</v>
      </c>
      <c r="Q214" s="2" t="s">
        <v>680</v>
      </c>
      <c r="R214" s="2" t="s">
        <v>680</v>
      </c>
      <c r="S214" s="2" t="s">
        <v>680</v>
      </c>
      <c r="T214" s="2" t="s">
        <v>680</v>
      </c>
      <c r="U214" s="2" t="s">
        <v>680</v>
      </c>
    </row>
    <row r="215" spans="1:21" ht="15" customHeight="1" x14ac:dyDescent="0.25">
      <c r="A215" s="2" t="s">
        <v>343</v>
      </c>
      <c r="B215" s="2" t="s">
        <v>345</v>
      </c>
      <c r="C215" s="2">
        <v>2016</v>
      </c>
      <c r="D215" s="2" t="s">
        <v>680</v>
      </c>
      <c r="E215" s="2" t="s">
        <v>680</v>
      </c>
      <c r="F215" s="2" t="s">
        <v>680</v>
      </c>
      <c r="G215" s="2" t="s">
        <v>680</v>
      </c>
      <c r="H215" s="2" t="s">
        <v>680</v>
      </c>
      <c r="I215" s="2" t="s">
        <v>680</v>
      </c>
      <c r="J215" s="2" t="s">
        <v>680</v>
      </c>
      <c r="K215" s="2" t="s">
        <v>680</v>
      </c>
      <c r="L215" s="2" t="s">
        <v>680</v>
      </c>
      <c r="M215" s="2" t="s">
        <v>680</v>
      </c>
      <c r="N215" s="2" t="s">
        <v>680</v>
      </c>
      <c r="O215" s="2" t="s">
        <v>680</v>
      </c>
      <c r="P215" s="2" t="s">
        <v>680</v>
      </c>
      <c r="Q215" s="2" t="s">
        <v>680</v>
      </c>
      <c r="R215" s="2" t="s">
        <v>680</v>
      </c>
      <c r="S215" s="2" t="s">
        <v>680</v>
      </c>
      <c r="T215" s="2" t="s">
        <v>680</v>
      </c>
      <c r="U215" s="2" t="s">
        <v>680</v>
      </c>
    </row>
    <row r="216" spans="1:21" ht="15" customHeight="1" x14ac:dyDescent="0.25">
      <c r="A216" s="2" t="s">
        <v>343</v>
      </c>
      <c r="B216" s="2" t="s">
        <v>346</v>
      </c>
      <c r="C216" s="2">
        <v>2016</v>
      </c>
      <c r="D216" s="2" t="s">
        <v>680</v>
      </c>
      <c r="E216" s="2" t="s">
        <v>680</v>
      </c>
      <c r="F216" s="2" t="s">
        <v>680</v>
      </c>
      <c r="G216" s="2" t="s">
        <v>680</v>
      </c>
      <c r="H216" s="2" t="s">
        <v>680</v>
      </c>
      <c r="I216" s="2" t="s">
        <v>680</v>
      </c>
      <c r="J216" s="2" t="s">
        <v>680</v>
      </c>
      <c r="K216" s="2" t="s">
        <v>680</v>
      </c>
      <c r="L216" s="2" t="s">
        <v>680</v>
      </c>
      <c r="M216" s="2" t="s">
        <v>680</v>
      </c>
      <c r="N216" s="2" t="s">
        <v>680</v>
      </c>
      <c r="O216" s="2" t="s">
        <v>680</v>
      </c>
      <c r="P216" s="2" t="s">
        <v>680</v>
      </c>
      <c r="Q216" s="2" t="s">
        <v>680</v>
      </c>
      <c r="R216" s="2" t="s">
        <v>680</v>
      </c>
      <c r="S216" s="2" t="s">
        <v>680</v>
      </c>
      <c r="T216" s="2" t="s">
        <v>680</v>
      </c>
      <c r="U216" s="2" t="s">
        <v>680</v>
      </c>
    </row>
    <row r="217" spans="1:21" ht="15" customHeight="1" x14ac:dyDescent="0.25">
      <c r="A217" s="2" t="s">
        <v>349</v>
      </c>
      <c r="B217" s="2" t="s">
        <v>350</v>
      </c>
      <c r="C217" s="2">
        <v>2016</v>
      </c>
      <c r="D217" s="2" t="s">
        <v>993</v>
      </c>
      <c r="E217" s="2" t="s">
        <v>965</v>
      </c>
      <c r="F217" s="2">
        <v>7.9</v>
      </c>
      <c r="G217" s="2" t="s">
        <v>680</v>
      </c>
      <c r="H217" s="2" t="s">
        <v>680</v>
      </c>
      <c r="I217" s="2" t="s">
        <v>680</v>
      </c>
      <c r="J217" s="2" t="s">
        <v>681</v>
      </c>
      <c r="K217" s="2" t="s">
        <v>680</v>
      </c>
      <c r="L217" s="2" t="s">
        <v>680</v>
      </c>
      <c r="M217" s="2" t="s">
        <v>680</v>
      </c>
      <c r="N217" s="2" t="s">
        <v>680</v>
      </c>
      <c r="O217" s="2" t="s">
        <v>680</v>
      </c>
      <c r="P217" s="2" t="s">
        <v>681</v>
      </c>
      <c r="Q217" s="2" t="s">
        <v>680</v>
      </c>
      <c r="R217" s="2" t="s">
        <v>680</v>
      </c>
      <c r="S217" s="2" t="s">
        <v>680</v>
      </c>
      <c r="T217" s="2" t="s">
        <v>680</v>
      </c>
      <c r="U217" s="2" t="s">
        <v>680</v>
      </c>
    </row>
    <row r="218" spans="1:21" ht="15" customHeight="1" x14ac:dyDescent="0.25">
      <c r="A218" s="2" t="s">
        <v>351</v>
      </c>
      <c r="B218" s="2" t="s">
        <v>352</v>
      </c>
      <c r="C218" s="2">
        <v>2016</v>
      </c>
      <c r="D218" s="2" t="s">
        <v>689</v>
      </c>
      <c r="E218" s="2" t="s">
        <v>680</v>
      </c>
      <c r="F218" s="2" t="s">
        <v>680</v>
      </c>
      <c r="G218" s="2" t="s">
        <v>680</v>
      </c>
      <c r="H218" s="2" t="s">
        <v>680</v>
      </c>
      <c r="I218" s="2" t="s">
        <v>680</v>
      </c>
      <c r="J218" s="2" t="s">
        <v>689</v>
      </c>
      <c r="K218" s="2" t="s">
        <v>680</v>
      </c>
      <c r="L218" s="2" t="s">
        <v>680</v>
      </c>
      <c r="M218" s="2" t="s">
        <v>680</v>
      </c>
      <c r="N218" s="2" t="s">
        <v>680</v>
      </c>
      <c r="O218" s="2" t="s">
        <v>680</v>
      </c>
      <c r="P218" s="2" t="s">
        <v>689</v>
      </c>
      <c r="Q218" s="2" t="s">
        <v>680</v>
      </c>
      <c r="R218" s="2" t="s">
        <v>680</v>
      </c>
      <c r="S218" s="2" t="s">
        <v>680</v>
      </c>
      <c r="T218" s="2" t="s">
        <v>680</v>
      </c>
      <c r="U218" s="2" t="s">
        <v>680</v>
      </c>
    </row>
    <row r="219" spans="1:21"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row>
    <row r="220" spans="1:21" ht="15" customHeight="1" x14ac:dyDescent="0.25">
      <c r="A220" s="2" t="s">
        <v>355</v>
      </c>
      <c r="B220" s="2" t="s">
        <v>356</v>
      </c>
      <c r="C220" s="2">
        <v>2016</v>
      </c>
      <c r="D220" s="2" t="s">
        <v>681</v>
      </c>
      <c r="E220" s="2" t="s">
        <v>680</v>
      </c>
      <c r="F220" s="2" t="s">
        <v>680</v>
      </c>
      <c r="G220" s="2" t="s">
        <v>680</v>
      </c>
      <c r="H220" s="2" t="s">
        <v>680</v>
      </c>
      <c r="I220" s="2" t="s">
        <v>680</v>
      </c>
      <c r="J220" s="2" t="s">
        <v>681</v>
      </c>
      <c r="K220" s="2" t="s">
        <v>680</v>
      </c>
      <c r="L220" s="2" t="s">
        <v>680</v>
      </c>
      <c r="M220" s="2" t="s">
        <v>680</v>
      </c>
      <c r="N220" s="2" t="s">
        <v>680</v>
      </c>
      <c r="O220" s="2" t="s">
        <v>680</v>
      </c>
      <c r="P220" s="2" t="s">
        <v>681</v>
      </c>
      <c r="Q220" s="2" t="s">
        <v>680</v>
      </c>
      <c r="R220" s="2" t="s">
        <v>680</v>
      </c>
      <c r="S220" s="2" t="s">
        <v>680</v>
      </c>
      <c r="T220" s="2" t="s">
        <v>680</v>
      </c>
      <c r="U220" s="2" t="s">
        <v>680</v>
      </c>
    </row>
    <row r="221" spans="1:21" ht="15" customHeight="1" x14ac:dyDescent="0.25">
      <c r="A221" s="2" t="s">
        <v>355</v>
      </c>
      <c r="B221" s="2" t="s">
        <v>357</v>
      </c>
      <c r="C221" s="2">
        <v>2016</v>
      </c>
      <c r="D221" s="2" t="s">
        <v>681</v>
      </c>
      <c r="E221" s="2" t="s">
        <v>680</v>
      </c>
      <c r="F221" s="2" t="s">
        <v>680</v>
      </c>
      <c r="G221" s="2" t="s">
        <v>680</v>
      </c>
      <c r="H221" s="2" t="s">
        <v>680</v>
      </c>
      <c r="I221" s="2" t="s">
        <v>680</v>
      </c>
      <c r="J221" s="2" t="s">
        <v>681</v>
      </c>
      <c r="K221" s="2" t="s">
        <v>680</v>
      </c>
      <c r="L221" s="2" t="s">
        <v>680</v>
      </c>
      <c r="M221" s="2" t="s">
        <v>680</v>
      </c>
      <c r="N221" s="2" t="s">
        <v>680</v>
      </c>
      <c r="O221" s="2" t="s">
        <v>680</v>
      </c>
      <c r="P221" s="2" t="s">
        <v>681</v>
      </c>
      <c r="Q221" s="2" t="s">
        <v>680</v>
      </c>
      <c r="R221" s="2" t="s">
        <v>680</v>
      </c>
      <c r="S221" s="2" t="s">
        <v>680</v>
      </c>
      <c r="T221" s="2" t="s">
        <v>680</v>
      </c>
      <c r="U221" s="2" t="s">
        <v>680</v>
      </c>
    </row>
    <row r="222" spans="1:21" ht="15" customHeight="1" x14ac:dyDescent="0.25">
      <c r="A222" s="2" t="s">
        <v>355</v>
      </c>
      <c r="B222" s="2" t="s">
        <v>358</v>
      </c>
      <c r="C222" s="2">
        <v>2016</v>
      </c>
      <c r="D222" s="2" t="s">
        <v>994</v>
      </c>
      <c r="E222" s="2" t="s">
        <v>995</v>
      </c>
      <c r="F222" s="2">
        <v>3.34</v>
      </c>
      <c r="G222" s="2" t="s">
        <v>680</v>
      </c>
      <c r="H222" s="2" t="s">
        <v>680</v>
      </c>
      <c r="I222" s="2" t="s">
        <v>680</v>
      </c>
      <c r="J222" s="2" t="s">
        <v>681</v>
      </c>
      <c r="K222" s="2" t="s">
        <v>680</v>
      </c>
      <c r="L222" s="2" t="s">
        <v>680</v>
      </c>
      <c r="M222" s="2" t="s">
        <v>680</v>
      </c>
      <c r="N222" s="2" t="s">
        <v>680</v>
      </c>
      <c r="O222" s="2" t="s">
        <v>680</v>
      </c>
      <c r="P222" s="2" t="s">
        <v>681</v>
      </c>
      <c r="Q222" s="2" t="s">
        <v>680</v>
      </c>
      <c r="R222" s="2" t="s">
        <v>680</v>
      </c>
      <c r="S222" s="2" t="s">
        <v>680</v>
      </c>
      <c r="T222" s="2" t="s">
        <v>680</v>
      </c>
      <c r="U222" s="2" t="s">
        <v>680</v>
      </c>
    </row>
    <row r="223" spans="1:21" ht="15" customHeight="1" x14ac:dyDescent="0.25">
      <c r="A223" s="2" t="s">
        <v>355</v>
      </c>
      <c r="B223" s="2" t="s">
        <v>359</v>
      </c>
      <c r="C223" s="2">
        <v>2016</v>
      </c>
      <c r="D223" s="2" t="s">
        <v>994</v>
      </c>
      <c r="E223" s="2" t="s">
        <v>995</v>
      </c>
      <c r="F223" s="2">
        <v>4.0280000000000003E-2</v>
      </c>
      <c r="G223" s="2" t="s">
        <v>680</v>
      </c>
      <c r="H223" s="2" t="s">
        <v>680</v>
      </c>
      <c r="I223" s="2" t="s">
        <v>680</v>
      </c>
      <c r="J223" s="2" t="s">
        <v>723</v>
      </c>
      <c r="K223" s="2" t="s">
        <v>680</v>
      </c>
      <c r="L223" s="2" t="s">
        <v>680</v>
      </c>
      <c r="M223" s="2" t="s">
        <v>680</v>
      </c>
      <c r="N223" s="2" t="s">
        <v>680</v>
      </c>
      <c r="O223" s="2" t="s">
        <v>680</v>
      </c>
      <c r="P223" s="2" t="s">
        <v>723</v>
      </c>
      <c r="Q223" s="2" t="s">
        <v>680</v>
      </c>
      <c r="R223" s="2" t="s">
        <v>680</v>
      </c>
      <c r="S223" s="2" t="s">
        <v>680</v>
      </c>
      <c r="T223" s="2" t="s">
        <v>680</v>
      </c>
      <c r="U223" s="2" t="s">
        <v>680</v>
      </c>
    </row>
    <row r="224" spans="1:21" ht="15" customHeight="1" x14ac:dyDescent="0.25">
      <c r="A224" s="2" t="s">
        <v>360</v>
      </c>
      <c r="B224" s="2" t="s">
        <v>361</v>
      </c>
      <c r="C224" s="2">
        <v>2016</v>
      </c>
      <c r="D224" s="2" t="s">
        <v>689</v>
      </c>
      <c r="E224" s="2" t="s">
        <v>680</v>
      </c>
      <c r="F224" s="2" t="s">
        <v>680</v>
      </c>
      <c r="G224" s="2" t="s">
        <v>680</v>
      </c>
      <c r="H224" s="2" t="s">
        <v>680</v>
      </c>
      <c r="I224" s="2" t="s">
        <v>680</v>
      </c>
      <c r="J224" s="2" t="s">
        <v>689</v>
      </c>
      <c r="K224" s="2" t="s">
        <v>680</v>
      </c>
      <c r="L224" s="2" t="s">
        <v>680</v>
      </c>
      <c r="M224" s="2" t="s">
        <v>680</v>
      </c>
      <c r="N224" s="2" t="s">
        <v>680</v>
      </c>
      <c r="O224" s="2" t="s">
        <v>680</v>
      </c>
      <c r="P224" s="2" t="s">
        <v>689</v>
      </c>
      <c r="Q224" s="2" t="s">
        <v>680</v>
      </c>
      <c r="R224" s="2" t="s">
        <v>680</v>
      </c>
      <c r="S224" s="2" t="s">
        <v>680</v>
      </c>
      <c r="T224" s="2" t="s">
        <v>680</v>
      </c>
      <c r="U224" s="2" t="s">
        <v>680</v>
      </c>
    </row>
    <row r="225" spans="1:21" ht="15" customHeight="1" x14ac:dyDescent="0.25">
      <c r="A225" s="2" t="s">
        <v>360</v>
      </c>
      <c r="B225" s="2" t="s">
        <v>362</v>
      </c>
      <c r="C225" s="2">
        <v>2016</v>
      </c>
      <c r="D225" s="2" t="s">
        <v>681</v>
      </c>
      <c r="E225" s="2" t="s">
        <v>680</v>
      </c>
      <c r="F225" s="2" t="s">
        <v>680</v>
      </c>
      <c r="G225" s="2" t="s">
        <v>680</v>
      </c>
      <c r="H225" s="2" t="s">
        <v>680</v>
      </c>
      <c r="I225" s="2" t="s">
        <v>680</v>
      </c>
      <c r="J225" s="2" t="s">
        <v>681</v>
      </c>
      <c r="K225" s="2" t="s">
        <v>680</v>
      </c>
      <c r="L225" s="2" t="s">
        <v>680</v>
      </c>
      <c r="M225" s="2" t="s">
        <v>680</v>
      </c>
      <c r="N225" s="2" t="s">
        <v>680</v>
      </c>
      <c r="O225" s="2" t="s">
        <v>680</v>
      </c>
      <c r="P225" s="2" t="s">
        <v>681</v>
      </c>
      <c r="Q225" s="2" t="s">
        <v>680</v>
      </c>
      <c r="R225" s="2" t="s">
        <v>680</v>
      </c>
      <c r="S225" s="2" t="s">
        <v>680</v>
      </c>
      <c r="T225" s="2" t="s">
        <v>680</v>
      </c>
      <c r="U225" s="2" t="s">
        <v>680</v>
      </c>
    </row>
    <row r="226" spans="1:21" ht="15" customHeight="1" x14ac:dyDescent="0.25">
      <c r="A226" s="2" t="s">
        <v>360</v>
      </c>
      <c r="B226" s="2" t="s">
        <v>363</v>
      </c>
      <c r="C226" s="2">
        <v>2016</v>
      </c>
      <c r="D226" s="2" t="s">
        <v>681</v>
      </c>
      <c r="E226" s="2" t="s">
        <v>680</v>
      </c>
      <c r="F226" s="2" t="s">
        <v>680</v>
      </c>
      <c r="G226" s="2" t="s">
        <v>680</v>
      </c>
      <c r="H226" s="2" t="s">
        <v>680</v>
      </c>
      <c r="I226" s="2" t="s">
        <v>680</v>
      </c>
      <c r="J226" s="2" t="s">
        <v>681</v>
      </c>
      <c r="K226" s="2" t="s">
        <v>680</v>
      </c>
      <c r="L226" s="2" t="s">
        <v>680</v>
      </c>
      <c r="M226" s="2" t="s">
        <v>680</v>
      </c>
      <c r="N226" s="2" t="s">
        <v>680</v>
      </c>
      <c r="O226" s="2" t="s">
        <v>680</v>
      </c>
      <c r="P226" s="2" t="s">
        <v>681</v>
      </c>
      <c r="Q226" s="2" t="s">
        <v>680</v>
      </c>
      <c r="R226" s="2" t="s">
        <v>680</v>
      </c>
      <c r="S226" s="2" t="s">
        <v>680</v>
      </c>
      <c r="T226" s="2" t="s">
        <v>680</v>
      </c>
      <c r="U226" s="2" t="s">
        <v>680</v>
      </c>
    </row>
    <row r="227" spans="1:21"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row>
    <row r="228" spans="1:21"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row>
    <row r="229" spans="1:21"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row>
    <row r="230" spans="1:21"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row>
    <row r="231" spans="1:21"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row>
    <row r="232" spans="1:21"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row>
    <row r="233" spans="1:21"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row>
    <row r="234" spans="1:21"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row>
    <row r="235" spans="1:21"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row>
    <row r="236" spans="1:21"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row>
    <row r="237" spans="1:21"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row>
    <row r="238" spans="1:21" ht="15" customHeight="1" x14ac:dyDescent="0.25">
      <c r="A238" s="2" t="s">
        <v>379</v>
      </c>
      <c r="B238" s="2" t="s">
        <v>380</v>
      </c>
      <c r="C238" s="2">
        <v>2016</v>
      </c>
      <c r="D238" s="2" t="s">
        <v>681</v>
      </c>
      <c r="E238" s="2" t="s">
        <v>680</v>
      </c>
      <c r="F238" s="2" t="s">
        <v>680</v>
      </c>
      <c r="G238" s="2" t="s">
        <v>680</v>
      </c>
      <c r="H238" s="2" t="s">
        <v>680</v>
      </c>
      <c r="I238" s="2" t="s">
        <v>680</v>
      </c>
      <c r="J238" s="2" t="s">
        <v>681</v>
      </c>
      <c r="K238" s="2" t="s">
        <v>680</v>
      </c>
      <c r="L238" s="2" t="s">
        <v>680</v>
      </c>
      <c r="M238" s="2" t="s">
        <v>680</v>
      </c>
      <c r="N238" s="2" t="s">
        <v>680</v>
      </c>
      <c r="O238" s="2" t="s">
        <v>680</v>
      </c>
      <c r="P238" s="2" t="s">
        <v>681</v>
      </c>
      <c r="Q238" s="2" t="s">
        <v>680</v>
      </c>
      <c r="R238" s="2" t="s">
        <v>680</v>
      </c>
      <c r="S238" s="2" t="s">
        <v>680</v>
      </c>
      <c r="T238" s="2" t="s">
        <v>680</v>
      </c>
      <c r="U238" s="2" t="s">
        <v>680</v>
      </c>
    </row>
    <row r="239" spans="1:21" ht="15" customHeight="1" x14ac:dyDescent="0.25">
      <c r="A239" s="2" t="s">
        <v>381</v>
      </c>
      <c r="B239" s="2" t="s">
        <v>382</v>
      </c>
      <c r="C239" s="2">
        <v>2016</v>
      </c>
      <c r="D239" s="2" t="s">
        <v>681</v>
      </c>
      <c r="E239" s="2" t="s">
        <v>680</v>
      </c>
      <c r="F239" s="2" t="s">
        <v>680</v>
      </c>
      <c r="G239" s="2" t="s">
        <v>680</v>
      </c>
      <c r="H239" s="2" t="s">
        <v>680</v>
      </c>
      <c r="I239" s="2" t="s">
        <v>680</v>
      </c>
      <c r="J239" s="2" t="s">
        <v>681</v>
      </c>
      <c r="K239" s="2" t="s">
        <v>680</v>
      </c>
      <c r="L239" s="2" t="s">
        <v>680</v>
      </c>
      <c r="M239" s="2" t="s">
        <v>680</v>
      </c>
      <c r="N239" s="2" t="s">
        <v>680</v>
      </c>
      <c r="O239" s="2" t="s">
        <v>680</v>
      </c>
      <c r="P239" s="2" t="s">
        <v>681</v>
      </c>
      <c r="Q239" s="2" t="s">
        <v>680</v>
      </c>
      <c r="R239" s="2" t="s">
        <v>680</v>
      </c>
      <c r="S239" s="2" t="s">
        <v>680</v>
      </c>
      <c r="T239" s="2" t="s">
        <v>680</v>
      </c>
      <c r="U239" s="2" t="s">
        <v>680</v>
      </c>
    </row>
    <row r="240" spans="1:21" ht="15" customHeight="1" x14ac:dyDescent="0.25">
      <c r="A240" s="2" t="s">
        <v>381</v>
      </c>
      <c r="B240" s="2" t="s">
        <v>383</v>
      </c>
      <c r="C240" s="2">
        <v>2016</v>
      </c>
      <c r="D240" s="2" t="s">
        <v>681</v>
      </c>
      <c r="E240" s="2" t="s">
        <v>680</v>
      </c>
      <c r="F240" s="2" t="s">
        <v>680</v>
      </c>
      <c r="G240" s="2" t="s">
        <v>680</v>
      </c>
      <c r="H240" s="2" t="s">
        <v>680</v>
      </c>
      <c r="I240" s="2" t="s">
        <v>680</v>
      </c>
      <c r="J240" s="2" t="s">
        <v>681</v>
      </c>
      <c r="K240" s="2" t="s">
        <v>680</v>
      </c>
      <c r="L240" s="2" t="s">
        <v>680</v>
      </c>
      <c r="M240" s="2" t="s">
        <v>680</v>
      </c>
      <c r="N240" s="2" t="s">
        <v>680</v>
      </c>
      <c r="O240" s="2" t="s">
        <v>680</v>
      </c>
      <c r="P240" s="2" t="s">
        <v>681</v>
      </c>
      <c r="Q240" s="2" t="s">
        <v>680</v>
      </c>
      <c r="R240" s="2" t="s">
        <v>680</v>
      </c>
      <c r="S240" s="2" t="s">
        <v>680</v>
      </c>
      <c r="T240" s="2" t="s">
        <v>680</v>
      </c>
      <c r="U240" s="2" t="s">
        <v>680</v>
      </c>
    </row>
    <row r="241" spans="1:21" ht="15" customHeight="1" x14ac:dyDescent="0.25">
      <c r="A241" s="2" t="s">
        <v>381</v>
      </c>
      <c r="B241" s="2" t="s">
        <v>384</v>
      </c>
      <c r="C241" s="2">
        <v>2016</v>
      </c>
      <c r="D241" s="2" t="s">
        <v>681</v>
      </c>
      <c r="E241" s="2" t="s">
        <v>680</v>
      </c>
      <c r="F241" s="2" t="s">
        <v>680</v>
      </c>
      <c r="G241" s="2" t="s">
        <v>680</v>
      </c>
      <c r="H241" s="2" t="s">
        <v>680</v>
      </c>
      <c r="I241" s="2" t="s">
        <v>680</v>
      </c>
      <c r="J241" s="2" t="s">
        <v>681</v>
      </c>
      <c r="K241" s="2" t="s">
        <v>680</v>
      </c>
      <c r="L241" s="2" t="s">
        <v>680</v>
      </c>
      <c r="M241" s="2" t="s">
        <v>680</v>
      </c>
      <c r="N241" s="2" t="s">
        <v>680</v>
      </c>
      <c r="O241" s="2" t="s">
        <v>680</v>
      </c>
      <c r="P241" s="2" t="s">
        <v>681</v>
      </c>
      <c r="Q241" s="2" t="s">
        <v>680</v>
      </c>
      <c r="R241" s="2" t="s">
        <v>680</v>
      </c>
      <c r="S241" s="2" t="s">
        <v>680</v>
      </c>
      <c r="T241" s="2" t="s">
        <v>680</v>
      </c>
      <c r="U241" s="2" t="s">
        <v>680</v>
      </c>
    </row>
    <row r="242" spans="1:21" ht="15" customHeight="1" x14ac:dyDescent="0.25">
      <c r="A242" s="2" t="s">
        <v>385</v>
      </c>
      <c r="B242" s="2" t="s">
        <v>386</v>
      </c>
      <c r="C242" s="2">
        <v>2016</v>
      </c>
      <c r="D242" s="2" t="s">
        <v>681</v>
      </c>
      <c r="E242" s="2" t="s">
        <v>680</v>
      </c>
      <c r="F242" s="2" t="s">
        <v>680</v>
      </c>
      <c r="G242" s="2" t="s">
        <v>680</v>
      </c>
      <c r="H242" s="2" t="s">
        <v>680</v>
      </c>
      <c r="I242" s="2" t="s">
        <v>680</v>
      </c>
      <c r="J242" s="2" t="s">
        <v>681</v>
      </c>
      <c r="K242" s="2" t="s">
        <v>680</v>
      </c>
      <c r="L242" s="2" t="s">
        <v>680</v>
      </c>
      <c r="M242" s="2" t="s">
        <v>680</v>
      </c>
      <c r="N242" s="2" t="s">
        <v>680</v>
      </c>
      <c r="O242" s="2" t="s">
        <v>680</v>
      </c>
      <c r="P242" s="2" t="s">
        <v>681</v>
      </c>
      <c r="Q242" s="2" t="s">
        <v>680</v>
      </c>
      <c r="R242" s="2" t="s">
        <v>680</v>
      </c>
      <c r="S242" s="2" t="s">
        <v>680</v>
      </c>
      <c r="T242" s="2" t="s">
        <v>680</v>
      </c>
      <c r="U242" s="2" t="s">
        <v>680</v>
      </c>
    </row>
    <row r="243" spans="1:21" ht="15" customHeight="1" x14ac:dyDescent="0.25">
      <c r="A243" s="2" t="s">
        <v>387</v>
      </c>
      <c r="B243" s="2" t="s">
        <v>388</v>
      </c>
      <c r="C243" s="2">
        <v>2016</v>
      </c>
      <c r="D243" s="2" t="s">
        <v>681</v>
      </c>
      <c r="E243" s="2" t="s">
        <v>680</v>
      </c>
      <c r="F243" s="2" t="s">
        <v>680</v>
      </c>
      <c r="G243" s="2" t="s">
        <v>680</v>
      </c>
      <c r="H243" s="2" t="s">
        <v>680</v>
      </c>
      <c r="I243" s="2" t="s">
        <v>680</v>
      </c>
      <c r="J243" s="2" t="s">
        <v>681</v>
      </c>
      <c r="K243" s="2" t="s">
        <v>680</v>
      </c>
      <c r="L243" s="2" t="s">
        <v>680</v>
      </c>
      <c r="M243" s="2" t="s">
        <v>680</v>
      </c>
      <c r="N243" s="2" t="s">
        <v>680</v>
      </c>
      <c r="O243" s="2" t="s">
        <v>680</v>
      </c>
      <c r="P243" s="2" t="s">
        <v>681</v>
      </c>
      <c r="Q243" s="2" t="s">
        <v>680</v>
      </c>
      <c r="R243" s="2" t="s">
        <v>680</v>
      </c>
      <c r="S243" s="2" t="s">
        <v>680</v>
      </c>
      <c r="T243" s="2" t="s">
        <v>680</v>
      </c>
      <c r="U243" s="2" t="s">
        <v>680</v>
      </c>
    </row>
    <row r="244" spans="1:21" ht="15" customHeight="1" x14ac:dyDescent="0.25">
      <c r="A244" s="2" t="s">
        <v>389</v>
      </c>
      <c r="B244" s="2" t="s">
        <v>390</v>
      </c>
      <c r="C244" s="2">
        <v>2016</v>
      </c>
      <c r="D244" s="2" t="s">
        <v>681</v>
      </c>
      <c r="E244" s="2" t="s">
        <v>680</v>
      </c>
      <c r="F244" s="2" t="s">
        <v>680</v>
      </c>
      <c r="G244" s="2" t="s">
        <v>680</v>
      </c>
      <c r="H244" s="2" t="s">
        <v>680</v>
      </c>
      <c r="I244" s="2" t="s">
        <v>680</v>
      </c>
      <c r="J244" s="2" t="s">
        <v>681</v>
      </c>
      <c r="K244" s="2" t="s">
        <v>680</v>
      </c>
      <c r="L244" s="2" t="s">
        <v>680</v>
      </c>
      <c r="M244" s="2" t="s">
        <v>680</v>
      </c>
      <c r="N244" s="2" t="s">
        <v>680</v>
      </c>
      <c r="O244" s="2" t="s">
        <v>680</v>
      </c>
      <c r="P244" s="2" t="s">
        <v>681</v>
      </c>
      <c r="Q244" s="2" t="s">
        <v>680</v>
      </c>
      <c r="R244" s="2" t="s">
        <v>680</v>
      </c>
      <c r="S244" s="2" t="s">
        <v>680</v>
      </c>
      <c r="T244" s="2" t="s">
        <v>680</v>
      </c>
      <c r="U244" s="2" t="s">
        <v>680</v>
      </c>
    </row>
    <row r="245" spans="1:21" ht="15" customHeight="1" x14ac:dyDescent="0.25">
      <c r="A245" s="2" t="s">
        <v>389</v>
      </c>
      <c r="B245" s="2" t="s">
        <v>391</v>
      </c>
      <c r="C245" s="2">
        <v>2016</v>
      </c>
      <c r="D245" s="2" t="s">
        <v>681</v>
      </c>
      <c r="E245" s="2" t="s">
        <v>680</v>
      </c>
      <c r="F245" s="2" t="s">
        <v>680</v>
      </c>
      <c r="G245" s="2" t="s">
        <v>680</v>
      </c>
      <c r="H245" s="2" t="s">
        <v>680</v>
      </c>
      <c r="I245" s="2" t="s">
        <v>680</v>
      </c>
      <c r="J245" s="2" t="s">
        <v>681</v>
      </c>
      <c r="K245" s="2" t="s">
        <v>680</v>
      </c>
      <c r="L245" s="2" t="s">
        <v>680</v>
      </c>
      <c r="M245" s="2" t="s">
        <v>680</v>
      </c>
      <c r="N245" s="2" t="s">
        <v>680</v>
      </c>
      <c r="O245" s="2" t="s">
        <v>680</v>
      </c>
      <c r="P245" s="2" t="s">
        <v>681</v>
      </c>
      <c r="Q245" s="2" t="s">
        <v>680</v>
      </c>
      <c r="R245" s="2" t="s">
        <v>680</v>
      </c>
      <c r="S245" s="2" t="s">
        <v>680</v>
      </c>
      <c r="T245" s="2" t="s">
        <v>680</v>
      </c>
      <c r="U245" s="2" t="s">
        <v>680</v>
      </c>
    </row>
    <row r="246" spans="1:21" ht="15" customHeight="1" x14ac:dyDescent="0.25">
      <c r="A246" s="2" t="s">
        <v>389</v>
      </c>
      <c r="B246" s="2" t="s">
        <v>392</v>
      </c>
      <c r="C246" s="2">
        <v>2016</v>
      </c>
      <c r="D246" s="2" t="s">
        <v>681</v>
      </c>
      <c r="E246" s="2" t="s">
        <v>680</v>
      </c>
      <c r="F246" s="2" t="s">
        <v>680</v>
      </c>
      <c r="G246" s="2" t="s">
        <v>680</v>
      </c>
      <c r="H246" s="2" t="s">
        <v>680</v>
      </c>
      <c r="I246" s="2" t="s">
        <v>680</v>
      </c>
      <c r="J246" s="2" t="s">
        <v>681</v>
      </c>
      <c r="K246" s="2" t="s">
        <v>680</v>
      </c>
      <c r="L246" s="2" t="s">
        <v>680</v>
      </c>
      <c r="M246" s="2" t="s">
        <v>680</v>
      </c>
      <c r="N246" s="2" t="s">
        <v>680</v>
      </c>
      <c r="O246" s="2" t="s">
        <v>680</v>
      </c>
      <c r="P246" s="2" t="s">
        <v>681</v>
      </c>
      <c r="Q246" s="2" t="s">
        <v>680</v>
      </c>
      <c r="R246" s="2" t="s">
        <v>680</v>
      </c>
      <c r="S246" s="2" t="s">
        <v>680</v>
      </c>
      <c r="T246" s="2" t="s">
        <v>680</v>
      </c>
      <c r="U246" s="2" t="s">
        <v>680</v>
      </c>
    </row>
    <row r="247" spans="1:21" ht="15" customHeight="1" x14ac:dyDescent="0.25">
      <c r="A247" s="2" t="s">
        <v>393</v>
      </c>
      <c r="B247" s="2" t="s">
        <v>394</v>
      </c>
      <c r="C247" s="2">
        <v>2016</v>
      </c>
      <c r="D247" s="2" t="s">
        <v>681</v>
      </c>
      <c r="E247" s="2" t="s">
        <v>680</v>
      </c>
      <c r="F247" s="2" t="s">
        <v>680</v>
      </c>
      <c r="G247" s="2" t="s">
        <v>680</v>
      </c>
      <c r="H247" s="2" t="s">
        <v>680</v>
      </c>
      <c r="I247" s="2" t="s">
        <v>680</v>
      </c>
      <c r="J247" s="2" t="s">
        <v>681</v>
      </c>
      <c r="K247" s="2" t="s">
        <v>680</v>
      </c>
      <c r="L247" s="2" t="s">
        <v>680</v>
      </c>
      <c r="M247" s="2" t="s">
        <v>680</v>
      </c>
      <c r="N247" s="2" t="s">
        <v>680</v>
      </c>
      <c r="O247" s="2" t="s">
        <v>680</v>
      </c>
      <c r="P247" s="2" t="s">
        <v>681</v>
      </c>
      <c r="Q247" s="2" t="s">
        <v>680</v>
      </c>
      <c r="R247" s="2" t="s">
        <v>680</v>
      </c>
      <c r="S247" s="2" t="s">
        <v>680</v>
      </c>
      <c r="T247" s="2" t="s">
        <v>680</v>
      </c>
      <c r="U247" s="2" t="s">
        <v>680</v>
      </c>
    </row>
    <row r="248" spans="1:21" ht="15" customHeight="1" x14ac:dyDescent="0.25">
      <c r="A248" s="2" t="s">
        <v>395</v>
      </c>
      <c r="B248" s="2" t="s">
        <v>396</v>
      </c>
      <c r="C248" s="2">
        <v>2016</v>
      </c>
      <c r="D248" s="2" t="s">
        <v>681</v>
      </c>
      <c r="E248" s="2" t="s">
        <v>680</v>
      </c>
      <c r="F248" s="2" t="s">
        <v>680</v>
      </c>
      <c r="G248" s="2" t="s">
        <v>680</v>
      </c>
      <c r="H248" s="2" t="s">
        <v>680</v>
      </c>
      <c r="I248" s="2" t="s">
        <v>680</v>
      </c>
      <c r="J248" s="2" t="s">
        <v>681</v>
      </c>
      <c r="K248" s="2" t="s">
        <v>680</v>
      </c>
      <c r="L248" s="2" t="s">
        <v>680</v>
      </c>
      <c r="M248" s="2" t="s">
        <v>680</v>
      </c>
      <c r="N248" s="2" t="s">
        <v>680</v>
      </c>
      <c r="O248" s="2" t="s">
        <v>680</v>
      </c>
      <c r="P248" s="2" t="s">
        <v>681</v>
      </c>
      <c r="Q248" s="2" t="s">
        <v>680</v>
      </c>
      <c r="R248" s="2" t="s">
        <v>680</v>
      </c>
      <c r="S248" s="2" t="s">
        <v>680</v>
      </c>
      <c r="T248" s="2" t="s">
        <v>680</v>
      </c>
      <c r="U248" s="2" t="s">
        <v>680</v>
      </c>
    </row>
    <row r="249" spans="1:21" ht="15" customHeight="1" x14ac:dyDescent="0.25">
      <c r="A249" s="2" t="s">
        <v>395</v>
      </c>
      <c r="B249" s="2" t="s">
        <v>397</v>
      </c>
      <c r="C249" s="2">
        <v>2016</v>
      </c>
      <c r="D249" s="2" t="s">
        <v>681</v>
      </c>
      <c r="E249" s="2" t="s">
        <v>680</v>
      </c>
      <c r="F249" s="2" t="s">
        <v>680</v>
      </c>
      <c r="G249" s="2" t="s">
        <v>680</v>
      </c>
      <c r="H249" s="2" t="s">
        <v>680</v>
      </c>
      <c r="I249" s="2" t="s">
        <v>680</v>
      </c>
      <c r="J249" s="2" t="s">
        <v>681</v>
      </c>
      <c r="K249" s="2" t="s">
        <v>680</v>
      </c>
      <c r="L249" s="2" t="s">
        <v>680</v>
      </c>
      <c r="M249" s="2" t="s">
        <v>680</v>
      </c>
      <c r="N249" s="2" t="s">
        <v>680</v>
      </c>
      <c r="O249" s="2" t="s">
        <v>680</v>
      </c>
      <c r="P249" s="2" t="s">
        <v>681</v>
      </c>
      <c r="Q249" s="2" t="s">
        <v>680</v>
      </c>
      <c r="R249" s="2" t="s">
        <v>680</v>
      </c>
      <c r="S249" s="2" t="s">
        <v>680</v>
      </c>
      <c r="T249" s="2" t="s">
        <v>680</v>
      </c>
      <c r="U249" s="2" t="s">
        <v>680</v>
      </c>
    </row>
    <row r="250" spans="1:21" ht="15" customHeight="1" x14ac:dyDescent="0.25">
      <c r="A250" s="2" t="s">
        <v>398</v>
      </c>
      <c r="B250" s="2" t="s">
        <v>399</v>
      </c>
      <c r="C250" s="2">
        <v>2016</v>
      </c>
      <c r="D250" s="2" t="s">
        <v>681</v>
      </c>
      <c r="E250" s="2" t="s">
        <v>680</v>
      </c>
      <c r="F250" s="2" t="s">
        <v>680</v>
      </c>
      <c r="G250" s="2" t="s">
        <v>680</v>
      </c>
      <c r="H250" s="2" t="s">
        <v>680</v>
      </c>
      <c r="I250" s="2" t="s">
        <v>680</v>
      </c>
      <c r="J250" s="2" t="s">
        <v>681</v>
      </c>
      <c r="K250" s="2" t="s">
        <v>680</v>
      </c>
      <c r="L250" s="2" t="s">
        <v>680</v>
      </c>
      <c r="M250" s="2" t="s">
        <v>680</v>
      </c>
      <c r="N250" s="2" t="s">
        <v>680</v>
      </c>
      <c r="O250" s="2" t="s">
        <v>680</v>
      </c>
      <c r="P250" s="2" t="s">
        <v>681</v>
      </c>
      <c r="Q250" s="2" t="s">
        <v>680</v>
      </c>
      <c r="R250" s="2" t="s">
        <v>680</v>
      </c>
      <c r="S250" s="2" t="s">
        <v>680</v>
      </c>
      <c r="T250" s="2" t="s">
        <v>680</v>
      </c>
      <c r="U250" s="2" t="s">
        <v>680</v>
      </c>
    </row>
    <row r="251" spans="1:21" ht="15" customHeight="1" x14ac:dyDescent="0.25">
      <c r="A251" s="2" t="s">
        <v>400</v>
      </c>
      <c r="B251" s="2" t="s">
        <v>401</v>
      </c>
      <c r="C251" s="2">
        <v>2016</v>
      </c>
      <c r="D251" s="2" t="s">
        <v>681</v>
      </c>
      <c r="E251" s="2" t="s">
        <v>680</v>
      </c>
      <c r="F251" s="2" t="s">
        <v>680</v>
      </c>
      <c r="G251" s="2" t="s">
        <v>680</v>
      </c>
      <c r="H251" s="2" t="s">
        <v>680</v>
      </c>
      <c r="I251" s="2" t="s">
        <v>680</v>
      </c>
      <c r="J251" s="2" t="s">
        <v>681</v>
      </c>
      <c r="K251" s="2" t="s">
        <v>680</v>
      </c>
      <c r="L251" s="2" t="s">
        <v>680</v>
      </c>
      <c r="M251" s="2" t="s">
        <v>680</v>
      </c>
      <c r="N251" s="2" t="s">
        <v>680</v>
      </c>
      <c r="O251" s="2" t="s">
        <v>680</v>
      </c>
      <c r="P251" s="2" t="s">
        <v>681</v>
      </c>
      <c r="Q251" s="2" t="s">
        <v>680</v>
      </c>
      <c r="R251" s="2" t="s">
        <v>680</v>
      </c>
      <c r="S251" s="2" t="s">
        <v>680</v>
      </c>
      <c r="T251" s="2" t="s">
        <v>680</v>
      </c>
      <c r="U251" s="2" t="s">
        <v>680</v>
      </c>
    </row>
    <row r="252" spans="1:21"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row>
    <row r="253" spans="1:21"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row>
    <row r="254" spans="1:21"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row>
    <row r="255" spans="1:21"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row>
    <row r="256" spans="1:21"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row>
    <row r="257" spans="1:21" ht="15" customHeight="1" x14ac:dyDescent="0.25">
      <c r="A257" s="2" t="s">
        <v>408</v>
      </c>
      <c r="B257" s="2" t="s">
        <v>409</v>
      </c>
      <c r="C257" s="2">
        <v>2016</v>
      </c>
      <c r="D257" s="2" t="s">
        <v>729</v>
      </c>
      <c r="E257" s="2" t="s">
        <v>965</v>
      </c>
      <c r="F257" s="2">
        <v>6.1689999999999996</v>
      </c>
      <c r="G257" s="2" t="s">
        <v>680</v>
      </c>
      <c r="H257" s="2" t="s">
        <v>680</v>
      </c>
      <c r="I257" s="2">
        <v>100</v>
      </c>
      <c r="J257" s="2" t="s">
        <v>681</v>
      </c>
      <c r="K257" s="2" t="s">
        <v>680</v>
      </c>
      <c r="L257" s="2" t="s">
        <v>680</v>
      </c>
      <c r="M257" s="2" t="s">
        <v>680</v>
      </c>
      <c r="N257" s="2" t="s">
        <v>680</v>
      </c>
      <c r="O257" s="2" t="s">
        <v>680</v>
      </c>
      <c r="P257" s="2" t="s">
        <v>681</v>
      </c>
      <c r="Q257" s="2" t="s">
        <v>680</v>
      </c>
      <c r="R257" s="2" t="s">
        <v>680</v>
      </c>
      <c r="S257" s="2" t="s">
        <v>680</v>
      </c>
      <c r="T257" s="2" t="s">
        <v>680</v>
      </c>
      <c r="U257" s="2" t="s">
        <v>680</v>
      </c>
    </row>
    <row r="258" spans="1:21" ht="15" customHeight="1" x14ac:dyDescent="0.25">
      <c r="A258" s="2" t="s">
        <v>410</v>
      </c>
      <c r="B258" s="2" t="s">
        <v>411</v>
      </c>
      <c r="C258" s="2">
        <v>2016</v>
      </c>
      <c r="D258" s="2" t="s">
        <v>681</v>
      </c>
      <c r="E258" s="2" t="s">
        <v>680</v>
      </c>
      <c r="F258" s="2" t="s">
        <v>680</v>
      </c>
      <c r="G258" s="2" t="s">
        <v>680</v>
      </c>
      <c r="H258" s="2" t="s">
        <v>680</v>
      </c>
      <c r="I258" s="2" t="s">
        <v>680</v>
      </c>
      <c r="J258" s="2" t="s">
        <v>681</v>
      </c>
      <c r="K258" s="2" t="s">
        <v>680</v>
      </c>
      <c r="L258" s="2" t="s">
        <v>680</v>
      </c>
      <c r="M258" s="2" t="s">
        <v>680</v>
      </c>
      <c r="N258" s="2" t="s">
        <v>680</v>
      </c>
      <c r="O258" s="2" t="s">
        <v>680</v>
      </c>
      <c r="P258" s="2" t="s">
        <v>681</v>
      </c>
      <c r="Q258" s="2" t="s">
        <v>680</v>
      </c>
      <c r="R258" s="2" t="s">
        <v>680</v>
      </c>
      <c r="S258" s="2" t="s">
        <v>680</v>
      </c>
      <c r="T258" s="2" t="s">
        <v>680</v>
      </c>
      <c r="U258" s="2" t="s">
        <v>680</v>
      </c>
    </row>
    <row r="259" spans="1:21" ht="15" customHeight="1" x14ac:dyDescent="0.25">
      <c r="A259" s="2" t="s">
        <v>410</v>
      </c>
      <c r="B259" s="2" t="s">
        <v>412</v>
      </c>
      <c r="C259" s="2">
        <v>2016</v>
      </c>
      <c r="D259" s="2" t="s">
        <v>681</v>
      </c>
      <c r="E259" s="2" t="s">
        <v>680</v>
      </c>
      <c r="F259" s="2" t="s">
        <v>680</v>
      </c>
      <c r="G259" s="2" t="s">
        <v>680</v>
      </c>
      <c r="H259" s="2" t="s">
        <v>680</v>
      </c>
      <c r="I259" s="2" t="s">
        <v>680</v>
      </c>
      <c r="J259" s="2" t="s">
        <v>681</v>
      </c>
      <c r="K259" s="2" t="s">
        <v>680</v>
      </c>
      <c r="L259" s="2" t="s">
        <v>680</v>
      </c>
      <c r="M259" s="2" t="s">
        <v>680</v>
      </c>
      <c r="N259" s="2" t="s">
        <v>680</v>
      </c>
      <c r="O259" s="2" t="s">
        <v>680</v>
      </c>
      <c r="P259" s="2" t="s">
        <v>681</v>
      </c>
      <c r="Q259" s="2" t="s">
        <v>680</v>
      </c>
      <c r="R259" s="2" t="s">
        <v>680</v>
      </c>
      <c r="S259" s="2" t="s">
        <v>680</v>
      </c>
      <c r="T259" s="2" t="s">
        <v>680</v>
      </c>
      <c r="U259" s="2" t="s">
        <v>680</v>
      </c>
    </row>
    <row r="260" spans="1:21" ht="15" customHeight="1" x14ac:dyDescent="0.25">
      <c r="A260" s="2" t="s">
        <v>410</v>
      </c>
      <c r="B260" s="2" t="s">
        <v>413</v>
      </c>
      <c r="C260" s="2">
        <v>2016</v>
      </c>
      <c r="D260" s="2" t="s">
        <v>996</v>
      </c>
      <c r="E260" s="2" t="s">
        <v>965</v>
      </c>
      <c r="F260" s="2">
        <v>1.71</v>
      </c>
      <c r="G260" s="2" t="s">
        <v>680</v>
      </c>
      <c r="H260" s="2" t="s">
        <v>680</v>
      </c>
      <c r="I260" s="2" t="s">
        <v>680</v>
      </c>
      <c r="J260" s="2" t="s">
        <v>681</v>
      </c>
      <c r="K260" s="2" t="s">
        <v>680</v>
      </c>
      <c r="L260" s="2" t="s">
        <v>680</v>
      </c>
      <c r="M260" s="2" t="s">
        <v>680</v>
      </c>
      <c r="N260" s="2" t="s">
        <v>680</v>
      </c>
      <c r="O260" s="2" t="s">
        <v>680</v>
      </c>
      <c r="P260" s="2" t="s">
        <v>681</v>
      </c>
      <c r="Q260" s="2" t="s">
        <v>680</v>
      </c>
      <c r="R260" s="2" t="s">
        <v>680</v>
      </c>
      <c r="S260" s="2" t="s">
        <v>680</v>
      </c>
      <c r="T260" s="2" t="s">
        <v>680</v>
      </c>
      <c r="U260" s="2" t="s">
        <v>680</v>
      </c>
    </row>
    <row r="261" spans="1:21" ht="15" customHeight="1" x14ac:dyDescent="0.25">
      <c r="A261" s="2" t="s">
        <v>410</v>
      </c>
      <c r="B261" s="2" t="s">
        <v>414</v>
      </c>
      <c r="C261" s="2">
        <v>2016</v>
      </c>
      <c r="D261" s="2" t="s">
        <v>681</v>
      </c>
      <c r="E261" s="2" t="s">
        <v>680</v>
      </c>
      <c r="F261" s="2" t="s">
        <v>680</v>
      </c>
      <c r="G261" s="2" t="s">
        <v>680</v>
      </c>
      <c r="H261" s="2" t="s">
        <v>680</v>
      </c>
      <c r="I261" s="2" t="s">
        <v>680</v>
      </c>
      <c r="J261" s="2" t="s">
        <v>681</v>
      </c>
      <c r="K261" s="2" t="s">
        <v>680</v>
      </c>
      <c r="L261" s="2" t="s">
        <v>680</v>
      </c>
      <c r="M261" s="2" t="s">
        <v>680</v>
      </c>
      <c r="N261" s="2" t="s">
        <v>680</v>
      </c>
      <c r="O261" s="2" t="s">
        <v>680</v>
      </c>
      <c r="P261" s="2" t="s">
        <v>681</v>
      </c>
      <c r="Q261" s="2" t="s">
        <v>680</v>
      </c>
      <c r="R261" s="2" t="s">
        <v>680</v>
      </c>
      <c r="S261" s="2" t="s">
        <v>680</v>
      </c>
      <c r="T261" s="2" t="s">
        <v>680</v>
      </c>
      <c r="U261" s="2" t="s">
        <v>680</v>
      </c>
    </row>
    <row r="262" spans="1:21"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row>
    <row r="263" spans="1:21" ht="15" customHeight="1" x14ac:dyDescent="0.25">
      <c r="A263" s="2" t="s">
        <v>417</v>
      </c>
      <c r="B263" s="2" t="s">
        <v>418</v>
      </c>
      <c r="C263" s="2">
        <v>2016</v>
      </c>
      <c r="D263" s="2" t="s">
        <v>681</v>
      </c>
      <c r="E263" s="2" t="s">
        <v>680</v>
      </c>
      <c r="F263" s="2" t="s">
        <v>680</v>
      </c>
      <c r="G263" s="2" t="s">
        <v>680</v>
      </c>
      <c r="H263" s="2" t="s">
        <v>680</v>
      </c>
      <c r="I263" s="2" t="s">
        <v>680</v>
      </c>
      <c r="J263" s="2" t="s">
        <v>681</v>
      </c>
      <c r="K263" s="2" t="s">
        <v>680</v>
      </c>
      <c r="L263" s="2" t="s">
        <v>680</v>
      </c>
      <c r="M263" s="2" t="s">
        <v>680</v>
      </c>
      <c r="N263" s="2" t="s">
        <v>680</v>
      </c>
      <c r="O263" s="2" t="s">
        <v>680</v>
      </c>
      <c r="P263" s="2" t="s">
        <v>681</v>
      </c>
      <c r="Q263" s="2" t="s">
        <v>680</v>
      </c>
      <c r="R263" s="2" t="s">
        <v>680</v>
      </c>
      <c r="S263" s="2" t="s">
        <v>680</v>
      </c>
      <c r="T263" s="2" t="s">
        <v>680</v>
      </c>
      <c r="U263" s="2" t="s">
        <v>680</v>
      </c>
    </row>
    <row r="264" spans="1:21"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row>
    <row r="265" spans="1:21" ht="15" customHeight="1" x14ac:dyDescent="0.25">
      <c r="A265" s="2" t="s">
        <v>419</v>
      </c>
      <c r="B265" s="2" t="s">
        <v>421</v>
      </c>
      <c r="C265" s="2">
        <v>2016</v>
      </c>
      <c r="D265" s="2" t="s">
        <v>681</v>
      </c>
      <c r="E265" s="2" t="s">
        <v>680</v>
      </c>
      <c r="F265" s="2" t="s">
        <v>680</v>
      </c>
      <c r="G265" s="2" t="s">
        <v>680</v>
      </c>
      <c r="H265" s="2" t="s">
        <v>680</v>
      </c>
      <c r="I265" s="2" t="s">
        <v>680</v>
      </c>
      <c r="J265" s="2" t="s">
        <v>681</v>
      </c>
      <c r="K265" s="2" t="s">
        <v>680</v>
      </c>
      <c r="L265" s="2" t="s">
        <v>680</v>
      </c>
      <c r="M265" s="2" t="s">
        <v>680</v>
      </c>
      <c r="N265" s="2" t="s">
        <v>680</v>
      </c>
      <c r="O265" s="2" t="s">
        <v>680</v>
      </c>
      <c r="P265" s="2" t="s">
        <v>681</v>
      </c>
      <c r="Q265" s="2" t="s">
        <v>680</v>
      </c>
      <c r="R265" s="2" t="s">
        <v>680</v>
      </c>
      <c r="S265" s="2" t="s">
        <v>680</v>
      </c>
      <c r="T265" s="2" t="s">
        <v>680</v>
      </c>
      <c r="U265" s="2" t="s">
        <v>680</v>
      </c>
    </row>
    <row r="266" spans="1:21" ht="15" customHeight="1" x14ac:dyDescent="0.25">
      <c r="A266" s="2" t="s">
        <v>419</v>
      </c>
      <c r="B266" s="2" t="s">
        <v>422</v>
      </c>
      <c r="C266" s="2">
        <v>2016</v>
      </c>
      <c r="D266" s="2" t="s">
        <v>681</v>
      </c>
      <c r="E266" s="2" t="s">
        <v>680</v>
      </c>
      <c r="F266" s="2" t="s">
        <v>680</v>
      </c>
      <c r="G266" s="2" t="s">
        <v>680</v>
      </c>
      <c r="H266" s="2" t="s">
        <v>680</v>
      </c>
      <c r="I266" s="2" t="s">
        <v>680</v>
      </c>
      <c r="J266" s="2" t="s">
        <v>681</v>
      </c>
      <c r="K266" s="2" t="s">
        <v>680</v>
      </c>
      <c r="L266" s="2" t="s">
        <v>680</v>
      </c>
      <c r="M266" s="2" t="s">
        <v>680</v>
      </c>
      <c r="N266" s="2" t="s">
        <v>680</v>
      </c>
      <c r="O266" s="2" t="s">
        <v>680</v>
      </c>
      <c r="P266" s="2" t="s">
        <v>681</v>
      </c>
      <c r="Q266" s="2" t="s">
        <v>680</v>
      </c>
      <c r="R266" s="2" t="s">
        <v>680</v>
      </c>
      <c r="S266" s="2" t="s">
        <v>680</v>
      </c>
      <c r="T266" s="2" t="s">
        <v>680</v>
      </c>
      <c r="U266" s="2" t="s">
        <v>680</v>
      </c>
    </row>
    <row r="267" spans="1:21" ht="15" customHeight="1" x14ac:dyDescent="0.25">
      <c r="A267" s="2" t="s">
        <v>419</v>
      </c>
      <c r="B267" s="2" t="s">
        <v>423</v>
      </c>
      <c r="C267" s="2">
        <v>2016</v>
      </c>
      <c r="D267" s="2" t="s">
        <v>681</v>
      </c>
      <c r="E267" s="2" t="s">
        <v>680</v>
      </c>
      <c r="F267" s="2" t="s">
        <v>680</v>
      </c>
      <c r="G267" s="2" t="s">
        <v>680</v>
      </c>
      <c r="H267" s="2" t="s">
        <v>680</v>
      </c>
      <c r="I267" s="2" t="s">
        <v>680</v>
      </c>
      <c r="J267" s="2" t="s">
        <v>681</v>
      </c>
      <c r="K267" s="2" t="s">
        <v>680</v>
      </c>
      <c r="L267" s="2" t="s">
        <v>680</v>
      </c>
      <c r="M267" s="2" t="s">
        <v>680</v>
      </c>
      <c r="N267" s="2" t="s">
        <v>680</v>
      </c>
      <c r="O267" s="2" t="s">
        <v>680</v>
      </c>
      <c r="P267" s="2" t="s">
        <v>681</v>
      </c>
      <c r="Q267" s="2" t="s">
        <v>680</v>
      </c>
      <c r="R267" s="2" t="s">
        <v>680</v>
      </c>
      <c r="S267" s="2" t="s">
        <v>680</v>
      </c>
      <c r="T267" s="2" t="s">
        <v>680</v>
      </c>
      <c r="U267" s="2" t="s">
        <v>680</v>
      </c>
    </row>
    <row r="268" spans="1:21" ht="15" customHeight="1" x14ac:dyDescent="0.25">
      <c r="A268" s="2" t="s">
        <v>419</v>
      </c>
      <c r="B268" s="2" t="s">
        <v>424</v>
      </c>
      <c r="C268" s="2">
        <v>2016</v>
      </c>
      <c r="D268" s="2" t="s">
        <v>681</v>
      </c>
      <c r="E268" s="2" t="s">
        <v>680</v>
      </c>
      <c r="F268" s="2" t="s">
        <v>680</v>
      </c>
      <c r="G268" s="2" t="s">
        <v>680</v>
      </c>
      <c r="H268" s="2" t="s">
        <v>680</v>
      </c>
      <c r="I268" s="2" t="s">
        <v>680</v>
      </c>
      <c r="J268" s="2" t="s">
        <v>681</v>
      </c>
      <c r="K268" s="2" t="s">
        <v>680</v>
      </c>
      <c r="L268" s="2" t="s">
        <v>680</v>
      </c>
      <c r="M268" s="2" t="s">
        <v>680</v>
      </c>
      <c r="N268" s="2" t="s">
        <v>680</v>
      </c>
      <c r="O268" s="2" t="s">
        <v>680</v>
      </c>
      <c r="P268" s="2" t="s">
        <v>681</v>
      </c>
      <c r="Q268" s="2" t="s">
        <v>680</v>
      </c>
      <c r="R268" s="2" t="s">
        <v>680</v>
      </c>
      <c r="S268" s="2" t="s">
        <v>680</v>
      </c>
      <c r="T268" s="2" t="s">
        <v>680</v>
      </c>
      <c r="U268" s="2" t="s">
        <v>680</v>
      </c>
    </row>
    <row r="269" spans="1:21" ht="15" customHeight="1" x14ac:dyDescent="0.25">
      <c r="A269" s="2" t="s">
        <v>419</v>
      </c>
      <c r="B269" s="2" t="s">
        <v>425</v>
      </c>
      <c r="C269" s="2">
        <v>2016</v>
      </c>
      <c r="D269" s="2" t="s">
        <v>681</v>
      </c>
      <c r="E269" s="2" t="s">
        <v>680</v>
      </c>
      <c r="F269" s="2" t="s">
        <v>680</v>
      </c>
      <c r="G269" s="2" t="s">
        <v>680</v>
      </c>
      <c r="H269" s="2" t="s">
        <v>680</v>
      </c>
      <c r="I269" s="2" t="s">
        <v>680</v>
      </c>
      <c r="J269" s="2" t="s">
        <v>681</v>
      </c>
      <c r="K269" s="2" t="s">
        <v>680</v>
      </c>
      <c r="L269" s="2" t="s">
        <v>680</v>
      </c>
      <c r="M269" s="2" t="s">
        <v>680</v>
      </c>
      <c r="N269" s="2" t="s">
        <v>680</v>
      </c>
      <c r="O269" s="2" t="s">
        <v>680</v>
      </c>
      <c r="P269" s="2" t="s">
        <v>681</v>
      </c>
      <c r="Q269" s="2" t="s">
        <v>680</v>
      </c>
      <c r="R269" s="2" t="s">
        <v>680</v>
      </c>
      <c r="S269" s="2" t="s">
        <v>680</v>
      </c>
      <c r="T269" s="2" t="s">
        <v>680</v>
      </c>
      <c r="U269" s="2" t="s">
        <v>680</v>
      </c>
    </row>
    <row r="270" spans="1:21"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row>
    <row r="271" spans="1:21"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row>
    <row r="272" spans="1:21" ht="15" customHeight="1" x14ac:dyDescent="0.25">
      <c r="A272" s="2" t="s">
        <v>419</v>
      </c>
      <c r="B272" s="2" t="s">
        <v>428</v>
      </c>
      <c r="C272" s="2">
        <v>2016</v>
      </c>
      <c r="D272" s="2" t="s">
        <v>681</v>
      </c>
      <c r="E272" s="2" t="s">
        <v>680</v>
      </c>
      <c r="F272" s="2" t="s">
        <v>680</v>
      </c>
      <c r="G272" s="2" t="s">
        <v>680</v>
      </c>
      <c r="H272" s="2" t="s">
        <v>680</v>
      </c>
      <c r="I272" s="2" t="s">
        <v>680</v>
      </c>
      <c r="J272" s="2" t="s">
        <v>681</v>
      </c>
      <c r="K272" s="2" t="s">
        <v>680</v>
      </c>
      <c r="L272" s="2" t="s">
        <v>680</v>
      </c>
      <c r="M272" s="2" t="s">
        <v>680</v>
      </c>
      <c r="N272" s="2" t="s">
        <v>680</v>
      </c>
      <c r="O272" s="2" t="s">
        <v>680</v>
      </c>
      <c r="P272" s="2" t="s">
        <v>681</v>
      </c>
      <c r="Q272" s="2" t="s">
        <v>680</v>
      </c>
      <c r="R272" s="2" t="s">
        <v>680</v>
      </c>
      <c r="S272" s="2" t="s">
        <v>680</v>
      </c>
      <c r="T272" s="2" t="s">
        <v>680</v>
      </c>
      <c r="U272" s="2" t="s">
        <v>680</v>
      </c>
    </row>
    <row r="273" spans="1:21" ht="15" customHeight="1" x14ac:dyDescent="0.25">
      <c r="A273" s="2" t="s">
        <v>419</v>
      </c>
      <c r="B273" s="2" t="s">
        <v>429</v>
      </c>
      <c r="C273" s="2">
        <v>2016</v>
      </c>
      <c r="D273" s="2" t="s">
        <v>681</v>
      </c>
      <c r="E273" s="2" t="s">
        <v>680</v>
      </c>
      <c r="F273" s="2" t="s">
        <v>680</v>
      </c>
      <c r="G273" s="2" t="s">
        <v>680</v>
      </c>
      <c r="H273" s="2" t="s">
        <v>680</v>
      </c>
      <c r="I273" s="2" t="s">
        <v>680</v>
      </c>
      <c r="J273" s="2" t="s">
        <v>681</v>
      </c>
      <c r="K273" s="2" t="s">
        <v>680</v>
      </c>
      <c r="L273" s="2" t="s">
        <v>680</v>
      </c>
      <c r="M273" s="2" t="s">
        <v>680</v>
      </c>
      <c r="N273" s="2" t="s">
        <v>680</v>
      </c>
      <c r="O273" s="2" t="s">
        <v>680</v>
      </c>
      <c r="P273" s="2" t="s">
        <v>681</v>
      </c>
      <c r="Q273" s="2" t="s">
        <v>680</v>
      </c>
      <c r="R273" s="2" t="s">
        <v>680</v>
      </c>
      <c r="S273" s="2" t="s">
        <v>680</v>
      </c>
      <c r="T273" s="2" t="s">
        <v>680</v>
      </c>
      <c r="U273" s="2" t="s">
        <v>680</v>
      </c>
    </row>
    <row r="274" spans="1:21"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row>
    <row r="275" spans="1:21" ht="15" customHeight="1" x14ac:dyDescent="0.25">
      <c r="A275" s="2" t="s">
        <v>419</v>
      </c>
      <c r="B275" s="2" t="s">
        <v>431</v>
      </c>
      <c r="C275" s="2">
        <v>2016</v>
      </c>
      <c r="D275" s="2" t="s">
        <v>681</v>
      </c>
      <c r="E275" s="2" t="s">
        <v>680</v>
      </c>
      <c r="F275" s="2" t="s">
        <v>680</v>
      </c>
      <c r="G275" s="2" t="s">
        <v>680</v>
      </c>
      <c r="H275" s="2" t="s">
        <v>680</v>
      </c>
      <c r="I275" s="2" t="s">
        <v>680</v>
      </c>
      <c r="J275" s="2" t="s">
        <v>681</v>
      </c>
      <c r="K275" s="2" t="s">
        <v>680</v>
      </c>
      <c r="L275" s="2" t="s">
        <v>680</v>
      </c>
      <c r="M275" s="2" t="s">
        <v>680</v>
      </c>
      <c r="N275" s="2" t="s">
        <v>680</v>
      </c>
      <c r="O275" s="2" t="s">
        <v>680</v>
      </c>
      <c r="P275" s="2" t="s">
        <v>681</v>
      </c>
      <c r="Q275" s="2" t="s">
        <v>680</v>
      </c>
      <c r="R275" s="2" t="s">
        <v>680</v>
      </c>
      <c r="S275" s="2" t="s">
        <v>680</v>
      </c>
      <c r="T275" s="2" t="s">
        <v>680</v>
      </c>
      <c r="U275" s="2" t="s">
        <v>680</v>
      </c>
    </row>
    <row r="276" spans="1:21"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row>
    <row r="277" spans="1:21"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row>
    <row r="278" spans="1:21"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row>
    <row r="279" spans="1:21" ht="15" customHeight="1" x14ac:dyDescent="0.25">
      <c r="A279" s="2" t="s">
        <v>433</v>
      </c>
      <c r="B279" s="2" t="s">
        <v>434</v>
      </c>
      <c r="C279" s="2">
        <v>2016</v>
      </c>
      <c r="D279" s="2" t="s">
        <v>689</v>
      </c>
      <c r="E279" s="2" t="s">
        <v>680</v>
      </c>
      <c r="F279" s="2" t="s">
        <v>680</v>
      </c>
      <c r="G279" s="2" t="s">
        <v>680</v>
      </c>
      <c r="H279" s="2" t="s">
        <v>680</v>
      </c>
      <c r="I279" s="2" t="s">
        <v>680</v>
      </c>
      <c r="J279" s="2" t="s">
        <v>689</v>
      </c>
      <c r="K279" s="2" t="s">
        <v>680</v>
      </c>
      <c r="L279" s="2" t="s">
        <v>680</v>
      </c>
      <c r="M279" s="2" t="s">
        <v>680</v>
      </c>
      <c r="N279" s="2" t="s">
        <v>680</v>
      </c>
      <c r="O279" s="2" t="s">
        <v>680</v>
      </c>
      <c r="P279" s="2" t="s">
        <v>689</v>
      </c>
      <c r="Q279" s="2" t="s">
        <v>680</v>
      </c>
      <c r="R279" s="2" t="s">
        <v>680</v>
      </c>
      <c r="S279" s="2" t="s">
        <v>680</v>
      </c>
      <c r="T279" s="2" t="s">
        <v>680</v>
      </c>
      <c r="U279" s="2" t="s">
        <v>680</v>
      </c>
    </row>
    <row r="280" spans="1:21" ht="15" customHeight="1" x14ac:dyDescent="0.25">
      <c r="A280" s="2" t="s">
        <v>433</v>
      </c>
      <c r="B280" s="2" t="s">
        <v>435</v>
      </c>
      <c r="C280" s="2">
        <v>2016</v>
      </c>
      <c r="D280" s="2" t="s">
        <v>681</v>
      </c>
      <c r="E280" s="2" t="s">
        <v>680</v>
      </c>
      <c r="F280" s="2" t="s">
        <v>680</v>
      </c>
      <c r="G280" s="2" t="s">
        <v>680</v>
      </c>
      <c r="H280" s="2" t="s">
        <v>680</v>
      </c>
      <c r="I280" s="2" t="s">
        <v>680</v>
      </c>
      <c r="J280" s="2" t="s">
        <v>681</v>
      </c>
      <c r="K280" s="2" t="s">
        <v>680</v>
      </c>
      <c r="L280" s="2" t="s">
        <v>680</v>
      </c>
      <c r="M280" s="2" t="s">
        <v>680</v>
      </c>
      <c r="N280" s="2" t="s">
        <v>680</v>
      </c>
      <c r="O280" s="2" t="s">
        <v>680</v>
      </c>
      <c r="P280" s="2" t="s">
        <v>681</v>
      </c>
      <c r="Q280" s="2" t="s">
        <v>680</v>
      </c>
      <c r="R280" s="2" t="s">
        <v>680</v>
      </c>
      <c r="S280" s="2" t="s">
        <v>680</v>
      </c>
      <c r="T280" s="2" t="s">
        <v>680</v>
      </c>
      <c r="U280" s="2" t="s">
        <v>680</v>
      </c>
    </row>
    <row r="281" spans="1:21" ht="15" customHeight="1" x14ac:dyDescent="0.25">
      <c r="A281" s="2" t="s">
        <v>436</v>
      </c>
      <c r="B281" s="2" t="s">
        <v>437</v>
      </c>
      <c r="C281" s="2">
        <v>2016</v>
      </c>
      <c r="D281" s="2" t="s">
        <v>681</v>
      </c>
      <c r="E281" s="2" t="s">
        <v>680</v>
      </c>
      <c r="F281" s="2" t="s">
        <v>680</v>
      </c>
      <c r="G281" s="2" t="s">
        <v>680</v>
      </c>
      <c r="H281" s="2" t="s">
        <v>680</v>
      </c>
      <c r="I281" s="2" t="s">
        <v>680</v>
      </c>
      <c r="J281" s="2" t="s">
        <v>681</v>
      </c>
      <c r="K281" s="2" t="s">
        <v>680</v>
      </c>
      <c r="L281" s="2" t="s">
        <v>680</v>
      </c>
      <c r="M281" s="2" t="s">
        <v>680</v>
      </c>
      <c r="N281" s="2" t="s">
        <v>680</v>
      </c>
      <c r="O281" s="2" t="s">
        <v>680</v>
      </c>
      <c r="P281" s="2" t="s">
        <v>681</v>
      </c>
      <c r="Q281" s="2" t="s">
        <v>680</v>
      </c>
      <c r="R281" s="2" t="s">
        <v>680</v>
      </c>
      <c r="S281" s="2" t="s">
        <v>680</v>
      </c>
      <c r="T281" s="2" t="s">
        <v>680</v>
      </c>
      <c r="U281" s="2" t="s">
        <v>680</v>
      </c>
    </row>
    <row r="282" spans="1:21" ht="15" customHeight="1" x14ac:dyDescent="0.25">
      <c r="A282" s="2" t="s">
        <v>438</v>
      </c>
      <c r="B282" s="2" t="s">
        <v>439</v>
      </c>
      <c r="C282" s="2">
        <v>2016</v>
      </c>
      <c r="D282" s="2" t="s">
        <v>997</v>
      </c>
      <c r="E282" s="2" t="s">
        <v>965</v>
      </c>
      <c r="F282" s="2">
        <v>10.170999999999999</v>
      </c>
      <c r="G282" s="2" t="s">
        <v>680</v>
      </c>
      <c r="H282" s="2" t="s">
        <v>680</v>
      </c>
      <c r="I282" s="2" t="s">
        <v>680</v>
      </c>
      <c r="J282" s="2" t="s">
        <v>681</v>
      </c>
      <c r="K282" s="2" t="s">
        <v>680</v>
      </c>
      <c r="L282" s="2" t="s">
        <v>680</v>
      </c>
      <c r="M282" s="2" t="s">
        <v>680</v>
      </c>
      <c r="N282" s="2" t="s">
        <v>680</v>
      </c>
      <c r="O282" s="2" t="s">
        <v>680</v>
      </c>
      <c r="P282" s="2" t="s">
        <v>681</v>
      </c>
      <c r="Q282" s="2" t="s">
        <v>680</v>
      </c>
      <c r="R282" s="2" t="s">
        <v>680</v>
      </c>
      <c r="S282" s="2" t="s">
        <v>680</v>
      </c>
      <c r="T282" s="2" t="s">
        <v>680</v>
      </c>
      <c r="U282" s="2" t="s">
        <v>680</v>
      </c>
    </row>
    <row r="283" spans="1:21" ht="15" customHeight="1" x14ac:dyDescent="0.25">
      <c r="A283" s="2" t="s">
        <v>440</v>
      </c>
      <c r="B283" s="2" t="s">
        <v>441</v>
      </c>
      <c r="C283" s="2">
        <v>2016</v>
      </c>
      <c r="D283" s="2" t="s">
        <v>680</v>
      </c>
      <c r="E283" s="2" t="s">
        <v>680</v>
      </c>
      <c r="F283" s="2" t="s">
        <v>680</v>
      </c>
      <c r="G283" s="2" t="s">
        <v>680</v>
      </c>
      <c r="H283" s="2" t="s">
        <v>680</v>
      </c>
      <c r="I283" s="2" t="s">
        <v>680</v>
      </c>
      <c r="J283" s="2" t="s">
        <v>680</v>
      </c>
      <c r="K283" s="2" t="s">
        <v>680</v>
      </c>
      <c r="L283" s="2" t="s">
        <v>680</v>
      </c>
      <c r="M283" s="2" t="s">
        <v>680</v>
      </c>
      <c r="N283" s="2" t="s">
        <v>680</v>
      </c>
      <c r="O283" s="2" t="s">
        <v>680</v>
      </c>
      <c r="P283" s="2" t="s">
        <v>680</v>
      </c>
      <c r="Q283" s="2" t="s">
        <v>680</v>
      </c>
      <c r="R283" s="2" t="s">
        <v>680</v>
      </c>
      <c r="S283" s="2" t="s">
        <v>680</v>
      </c>
      <c r="T283" s="2" t="s">
        <v>680</v>
      </c>
      <c r="U283" s="2" t="s">
        <v>680</v>
      </c>
    </row>
    <row r="284" spans="1:21" ht="15" customHeight="1" x14ac:dyDescent="0.25">
      <c r="A284" s="2" t="s">
        <v>442</v>
      </c>
      <c r="B284" s="2" t="s">
        <v>443</v>
      </c>
      <c r="C284" s="2">
        <v>2016</v>
      </c>
      <c r="D284" s="2" t="s">
        <v>681</v>
      </c>
      <c r="E284" s="2" t="s">
        <v>680</v>
      </c>
      <c r="F284" s="2" t="s">
        <v>680</v>
      </c>
      <c r="G284" s="2" t="s">
        <v>680</v>
      </c>
      <c r="H284" s="2" t="s">
        <v>680</v>
      </c>
      <c r="I284" s="2" t="s">
        <v>680</v>
      </c>
      <c r="J284" s="2" t="s">
        <v>681</v>
      </c>
      <c r="K284" s="2" t="s">
        <v>680</v>
      </c>
      <c r="L284" s="2" t="s">
        <v>680</v>
      </c>
      <c r="M284" s="2" t="s">
        <v>680</v>
      </c>
      <c r="N284" s="2" t="s">
        <v>680</v>
      </c>
      <c r="O284" s="2" t="s">
        <v>680</v>
      </c>
      <c r="P284" s="2" t="s">
        <v>681</v>
      </c>
      <c r="Q284" s="2" t="s">
        <v>680</v>
      </c>
      <c r="R284" s="2" t="s">
        <v>680</v>
      </c>
      <c r="S284" s="2" t="s">
        <v>680</v>
      </c>
      <c r="T284" s="2" t="s">
        <v>680</v>
      </c>
      <c r="U284" s="2" t="s">
        <v>680</v>
      </c>
    </row>
    <row r="285" spans="1:21" ht="15" customHeight="1" x14ac:dyDescent="0.25">
      <c r="A285" s="2" t="s">
        <v>444</v>
      </c>
      <c r="B285" s="2" t="s">
        <v>445</v>
      </c>
      <c r="C285" s="2">
        <v>2016</v>
      </c>
      <c r="D285" s="2" t="s">
        <v>680</v>
      </c>
      <c r="E285" s="2" t="s">
        <v>680</v>
      </c>
      <c r="F285" s="2" t="s">
        <v>680</v>
      </c>
      <c r="G285" s="2" t="s">
        <v>680</v>
      </c>
      <c r="H285" s="2" t="s">
        <v>680</v>
      </c>
      <c r="I285" s="2" t="s">
        <v>680</v>
      </c>
      <c r="J285" s="2" t="s">
        <v>680</v>
      </c>
      <c r="K285" s="2" t="s">
        <v>680</v>
      </c>
      <c r="L285" s="2" t="s">
        <v>680</v>
      </c>
      <c r="M285" s="2" t="s">
        <v>680</v>
      </c>
      <c r="N285" s="2" t="s">
        <v>680</v>
      </c>
      <c r="O285" s="2" t="s">
        <v>680</v>
      </c>
      <c r="P285" s="2" t="s">
        <v>680</v>
      </c>
      <c r="Q285" s="2" t="s">
        <v>680</v>
      </c>
      <c r="R285" s="2" t="s">
        <v>680</v>
      </c>
      <c r="S285" s="2" t="s">
        <v>680</v>
      </c>
      <c r="T285" s="2" t="s">
        <v>680</v>
      </c>
      <c r="U285" s="2" t="s">
        <v>680</v>
      </c>
    </row>
    <row r="286" spans="1:21" ht="15" customHeight="1" x14ac:dyDescent="0.25">
      <c r="A286" s="2" t="s">
        <v>444</v>
      </c>
      <c r="B286" s="2" t="s">
        <v>446</v>
      </c>
      <c r="C286" s="2">
        <v>2016</v>
      </c>
      <c r="D286" s="2" t="s">
        <v>681</v>
      </c>
      <c r="E286" s="2" t="s">
        <v>680</v>
      </c>
      <c r="F286" s="2" t="s">
        <v>680</v>
      </c>
      <c r="G286" s="2" t="s">
        <v>680</v>
      </c>
      <c r="H286" s="2" t="s">
        <v>680</v>
      </c>
      <c r="I286" s="2" t="s">
        <v>680</v>
      </c>
      <c r="J286" s="2" t="s">
        <v>681</v>
      </c>
      <c r="K286" s="2" t="s">
        <v>680</v>
      </c>
      <c r="L286" s="2" t="s">
        <v>680</v>
      </c>
      <c r="M286" s="2" t="s">
        <v>680</v>
      </c>
      <c r="N286" s="2" t="s">
        <v>680</v>
      </c>
      <c r="O286" s="2" t="s">
        <v>680</v>
      </c>
      <c r="P286" s="2" t="s">
        <v>681</v>
      </c>
      <c r="Q286" s="2" t="s">
        <v>680</v>
      </c>
      <c r="R286" s="2" t="s">
        <v>680</v>
      </c>
      <c r="S286" s="2" t="s">
        <v>680</v>
      </c>
      <c r="T286" s="2" t="s">
        <v>680</v>
      </c>
      <c r="U286" s="2" t="s">
        <v>680</v>
      </c>
    </row>
    <row r="287" spans="1:21" ht="15" customHeight="1" x14ac:dyDescent="0.25">
      <c r="A287" s="2" t="s">
        <v>444</v>
      </c>
      <c r="B287" s="2" t="s">
        <v>447</v>
      </c>
      <c r="C287" s="2">
        <v>2016</v>
      </c>
      <c r="D287" s="2" t="s">
        <v>681</v>
      </c>
      <c r="E287" s="2" t="s">
        <v>680</v>
      </c>
      <c r="F287" s="2" t="s">
        <v>680</v>
      </c>
      <c r="G287" s="2" t="s">
        <v>680</v>
      </c>
      <c r="H287" s="2" t="s">
        <v>680</v>
      </c>
      <c r="I287" s="2" t="s">
        <v>680</v>
      </c>
      <c r="J287" s="2" t="s">
        <v>681</v>
      </c>
      <c r="K287" s="2" t="s">
        <v>680</v>
      </c>
      <c r="L287" s="2" t="s">
        <v>680</v>
      </c>
      <c r="M287" s="2" t="s">
        <v>680</v>
      </c>
      <c r="N287" s="2" t="s">
        <v>680</v>
      </c>
      <c r="O287" s="2" t="s">
        <v>680</v>
      </c>
      <c r="P287" s="2" t="s">
        <v>681</v>
      </c>
      <c r="Q287" s="2" t="s">
        <v>680</v>
      </c>
      <c r="R287" s="2" t="s">
        <v>680</v>
      </c>
      <c r="S287" s="2" t="s">
        <v>680</v>
      </c>
      <c r="T287" s="2" t="s">
        <v>680</v>
      </c>
      <c r="U287" s="2" t="s">
        <v>680</v>
      </c>
    </row>
    <row r="288" spans="1:21" ht="15" customHeight="1" x14ac:dyDescent="0.25">
      <c r="A288" s="2" t="s">
        <v>444</v>
      </c>
      <c r="B288" s="2" t="s">
        <v>448</v>
      </c>
      <c r="C288" s="2">
        <v>2016</v>
      </c>
      <c r="D288" s="2" t="s">
        <v>680</v>
      </c>
      <c r="E288" s="2" t="s">
        <v>680</v>
      </c>
      <c r="F288" s="2" t="s">
        <v>680</v>
      </c>
      <c r="G288" s="2" t="s">
        <v>680</v>
      </c>
      <c r="H288" s="2" t="s">
        <v>680</v>
      </c>
      <c r="I288" s="2" t="s">
        <v>680</v>
      </c>
      <c r="J288" s="2" t="s">
        <v>680</v>
      </c>
      <c r="K288" s="2" t="s">
        <v>680</v>
      </c>
      <c r="L288" s="2" t="s">
        <v>680</v>
      </c>
      <c r="M288" s="2" t="s">
        <v>680</v>
      </c>
      <c r="N288" s="2" t="s">
        <v>680</v>
      </c>
      <c r="O288" s="2" t="s">
        <v>680</v>
      </c>
      <c r="P288" s="2" t="s">
        <v>680</v>
      </c>
      <c r="Q288" s="2" t="s">
        <v>680</v>
      </c>
      <c r="R288" s="2" t="s">
        <v>680</v>
      </c>
      <c r="S288" s="2" t="s">
        <v>680</v>
      </c>
      <c r="T288" s="2" t="s">
        <v>680</v>
      </c>
      <c r="U288" s="2" t="s">
        <v>680</v>
      </c>
    </row>
    <row r="289" spans="1:21" ht="15" customHeight="1" x14ac:dyDescent="0.25">
      <c r="A289" s="2" t="s">
        <v>444</v>
      </c>
      <c r="B289" s="2" t="s">
        <v>449</v>
      </c>
      <c r="C289" s="2">
        <v>2016</v>
      </c>
      <c r="D289" s="2" t="s">
        <v>681</v>
      </c>
      <c r="E289" s="2" t="s">
        <v>680</v>
      </c>
      <c r="F289" s="2" t="s">
        <v>680</v>
      </c>
      <c r="G289" s="2" t="s">
        <v>680</v>
      </c>
      <c r="H289" s="2" t="s">
        <v>680</v>
      </c>
      <c r="I289" s="2" t="s">
        <v>680</v>
      </c>
      <c r="J289" s="2" t="s">
        <v>681</v>
      </c>
      <c r="K289" s="2" t="s">
        <v>680</v>
      </c>
      <c r="L289" s="2" t="s">
        <v>680</v>
      </c>
      <c r="M289" s="2" t="s">
        <v>680</v>
      </c>
      <c r="N289" s="2" t="s">
        <v>680</v>
      </c>
      <c r="O289" s="2" t="s">
        <v>680</v>
      </c>
      <c r="P289" s="2" t="s">
        <v>681</v>
      </c>
      <c r="Q289" s="2" t="s">
        <v>680</v>
      </c>
      <c r="R289" s="2" t="s">
        <v>680</v>
      </c>
      <c r="S289" s="2" t="s">
        <v>680</v>
      </c>
      <c r="T289" s="2" t="s">
        <v>680</v>
      </c>
      <c r="U289" s="2" t="s">
        <v>680</v>
      </c>
    </row>
    <row r="290" spans="1:21" ht="15" customHeight="1" x14ac:dyDescent="0.25">
      <c r="A290" s="2" t="s">
        <v>444</v>
      </c>
      <c r="B290" s="2" t="s">
        <v>450</v>
      </c>
      <c r="C290" s="2">
        <v>2016</v>
      </c>
      <c r="D290" s="2" t="s">
        <v>681</v>
      </c>
      <c r="E290" s="2" t="s">
        <v>680</v>
      </c>
      <c r="F290" s="2" t="s">
        <v>680</v>
      </c>
      <c r="G290" s="2" t="s">
        <v>680</v>
      </c>
      <c r="H290" s="2" t="s">
        <v>680</v>
      </c>
      <c r="I290" s="2" t="s">
        <v>680</v>
      </c>
      <c r="J290" s="2" t="s">
        <v>681</v>
      </c>
      <c r="K290" s="2" t="s">
        <v>680</v>
      </c>
      <c r="L290" s="2" t="s">
        <v>680</v>
      </c>
      <c r="M290" s="2" t="s">
        <v>680</v>
      </c>
      <c r="N290" s="2" t="s">
        <v>680</v>
      </c>
      <c r="O290" s="2" t="s">
        <v>680</v>
      </c>
      <c r="P290" s="2" t="s">
        <v>681</v>
      </c>
      <c r="Q290" s="2" t="s">
        <v>680</v>
      </c>
      <c r="R290" s="2" t="s">
        <v>680</v>
      </c>
      <c r="S290" s="2" t="s">
        <v>680</v>
      </c>
      <c r="T290" s="2" t="s">
        <v>680</v>
      </c>
      <c r="U290" s="2" t="s">
        <v>680</v>
      </c>
    </row>
    <row r="291" spans="1:21" ht="15" customHeight="1" x14ac:dyDescent="0.25">
      <c r="A291" s="2" t="s">
        <v>444</v>
      </c>
      <c r="B291" s="2" t="s">
        <v>451</v>
      </c>
      <c r="C291" s="2">
        <v>2016</v>
      </c>
      <c r="D291" s="2" t="s">
        <v>681</v>
      </c>
      <c r="E291" s="2" t="s">
        <v>680</v>
      </c>
      <c r="F291" s="2" t="s">
        <v>680</v>
      </c>
      <c r="G291" s="2" t="s">
        <v>680</v>
      </c>
      <c r="H291" s="2" t="s">
        <v>680</v>
      </c>
      <c r="I291" s="2" t="s">
        <v>680</v>
      </c>
      <c r="J291" s="2" t="s">
        <v>681</v>
      </c>
      <c r="K291" s="2" t="s">
        <v>680</v>
      </c>
      <c r="L291" s="2" t="s">
        <v>680</v>
      </c>
      <c r="M291" s="2" t="s">
        <v>680</v>
      </c>
      <c r="N291" s="2" t="s">
        <v>680</v>
      </c>
      <c r="O291" s="2" t="s">
        <v>680</v>
      </c>
      <c r="P291" s="2" t="s">
        <v>681</v>
      </c>
      <c r="Q291" s="2" t="s">
        <v>680</v>
      </c>
      <c r="R291" s="2" t="s">
        <v>680</v>
      </c>
      <c r="S291" s="2" t="s">
        <v>680</v>
      </c>
      <c r="T291" s="2" t="s">
        <v>680</v>
      </c>
      <c r="U291" s="2" t="s">
        <v>680</v>
      </c>
    </row>
    <row r="292" spans="1:21" ht="15" customHeight="1" x14ac:dyDescent="0.25">
      <c r="A292" s="2" t="s">
        <v>444</v>
      </c>
      <c r="B292" s="2" t="s">
        <v>452</v>
      </c>
      <c r="C292" s="2">
        <v>2016</v>
      </c>
      <c r="D292" s="2" t="s">
        <v>681</v>
      </c>
      <c r="E292" s="2" t="s">
        <v>680</v>
      </c>
      <c r="F292" s="2" t="s">
        <v>680</v>
      </c>
      <c r="G292" s="2" t="s">
        <v>680</v>
      </c>
      <c r="H292" s="2" t="s">
        <v>680</v>
      </c>
      <c r="I292" s="2" t="s">
        <v>680</v>
      </c>
      <c r="J292" s="2" t="s">
        <v>681</v>
      </c>
      <c r="K292" s="2" t="s">
        <v>680</v>
      </c>
      <c r="L292" s="2" t="s">
        <v>680</v>
      </c>
      <c r="M292" s="2" t="s">
        <v>680</v>
      </c>
      <c r="N292" s="2" t="s">
        <v>680</v>
      </c>
      <c r="O292" s="2" t="s">
        <v>680</v>
      </c>
      <c r="P292" s="2" t="s">
        <v>681</v>
      </c>
      <c r="Q292" s="2" t="s">
        <v>680</v>
      </c>
      <c r="R292" s="2" t="s">
        <v>680</v>
      </c>
      <c r="S292" s="2" t="s">
        <v>680</v>
      </c>
      <c r="T292" s="2" t="s">
        <v>680</v>
      </c>
      <c r="U292" s="2" t="s">
        <v>680</v>
      </c>
    </row>
    <row r="293" spans="1:21" ht="15" customHeight="1" x14ac:dyDescent="0.25">
      <c r="A293" s="2" t="s">
        <v>444</v>
      </c>
      <c r="B293" s="2" t="s">
        <v>453</v>
      </c>
      <c r="C293" s="2">
        <v>2016</v>
      </c>
      <c r="D293" s="2" t="s">
        <v>681</v>
      </c>
      <c r="E293" s="2" t="s">
        <v>680</v>
      </c>
      <c r="F293" s="2" t="s">
        <v>680</v>
      </c>
      <c r="G293" s="2" t="s">
        <v>680</v>
      </c>
      <c r="H293" s="2" t="s">
        <v>680</v>
      </c>
      <c r="I293" s="2" t="s">
        <v>680</v>
      </c>
      <c r="J293" s="2" t="s">
        <v>681</v>
      </c>
      <c r="K293" s="2" t="s">
        <v>680</v>
      </c>
      <c r="L293" s="2" t="s">
        <v>680</v>
      </c>
      <c r="M293" s="2" t="s">
        <v>680</v>
      </c>
      <c r="N293" s="2" t="s">
        <v>680</v>
      </c>
      <c r="O293" s="2" t="s">
        <v>680</v>
      </c>
      <c r="P293" s="2" t="s">
        <v>681</v>
      </c>
      <c r="Q293" s="2" t="s">
        <v>680</v>
      </c>
      <c r="R293" s="2" t="s">
        <v>680</v>
      </c>
      <c r="S293" s="2" t="s">
        <v>680</v>
      </c>
      <c r="T293" s="2" t="s">
        <v>680</v>
      </c>
      <c r="U293" s="2" t="s">
        <v>680</v>
      </c>
    </row>
    <row r="294" spans="1:21" ht="15" customHeight="1" x14ac:dyDescent="0.25">
      <c r="A294" s="2" t="s">
        <v>444</v>
      </c>
      <c r="B294" s="2" t="s">
        <v>454</v>
      </c>
      <c r="C294" s="2">
        <v>2016</v>
      </c>
      <c r="D294" s="2" t="s">
        <v>681</v>
      </c>
      <c r="E294" s="2" t="s">
        <v>680</v>
      </c>
      <c r="F294" s="2" t="s">
        <v>680</v>
      </c>
      <c r="G294" s="2" t="s">
        <v>680</v>
      </c>
      <c r="H294" s="2" t="s">
        <v>680</v>
      </c>
      <c r="I294" s="2" t="s">
        <v>680</v>
      </c>
      <c r="J294" s="2" t="s">
        <v>681</v>
      </c>
      <c r="K294" s="2" t="s">
        <v>680</v>
      </c>
      <c r="L294" s="2" t="s">
        <v>680</v>
      </c>
      <c r="M294" s="2" t="s">
        <v>680</v>
      </c>
      <c r="N294" s="2" t="s">
        <v>680</v>
      </c>
      <c r="O294" s="2" t="s">
        <v>680</v>
      </c>
      <c r="P294" s="2" t="s">
        <v>681</v>
      </c>
      <c r="Q294" s="2" t="s">
        <v>680</v>
      </c>
      <c r="R294" s="2" t="s">
        <v>680</v>
      </c>
      <c r="S294" s="2" t="s">
        <v>680</v>
      </c>
      <c r="T294" s="2" t="s">
        <v>680</v>
      </c>
      <c r="U294" s="2" t="s">
        <v>680</v>
      </c>
    </row>
    <row r="295" spans="1:21" ht="15" customHeight="1" x14ac:dyDescent="0.25">
      <c r="A295" s="2" t="s">
        <v>444</v>
      </c>
      <c r="B295" s="2" t="s">
        <v>455</v>
      </c>
      <c r="C295" s="2">
        <v>2016</v>
      </c>
      <c r="D295" s="2" t="s">
        <v>681</v>
      </c>
      <c r="E295" s="2" t="s">
        <v>680</v>
      </c>
      <c r="F295" s="2" t="s">
        <v>680</v>
      </c>
      <c r="G295" s="2" t="s">
        <v>680</v>
      </c>
      <c r="H295" s="2" t="s">
        <v>680</v>
      </c>
      <c r="I295" s="2" t="s">
        <v>680</v>
      </c>
      <c r="J295" s="2" t="s">
        <v>681</v>
      </c>
      <c r="K295" s="2" t="s">
        <v>680</v>
      </c>
      <c r="L295" s="2" t="s">
        <v>680</v>
      </c>
      <c r="M295" s="2" t="s">
        <v>680</v>
      </c>
      <c r="N295" s="2" t="s">
        <v>680</v>
      </c>
      <c r="O295" s="2" t="s">
        <v>680</v>
      </c>
      <c r="P295" s="2" t="s">
        <v>681</v>
      </c>
      <c r="Q295" s="2" t="s">
        <v>680</v>
      </c>
      <c r="R295" s="2" t="s">
        <v>680</v>
      </c>
      <c r="S295" s="2" t="s">
        <v>680</v>
      </c>
      <c r="T295" s="2" t="s">
        <v>680</v>
      </c>
      <c r="U295" s="2" t="s">
        <v>680</v>
      </c>
    </row>
    <row r="296" spans="1:21" ht="15" customHeight="1" x14ac:dyDescent="0.25">
      <c r="A296" s="2" t="s">
        <v>444</v>
      </c>
      <c r="B296" s="2" t="s">
        <v>456</v>
      </c>
      <c r="C296" s="2">
        <v>2016</v>
      </c>
      <c r="D296" s="2" t="s">
        <v>681</v>
      </c>
      <c r="E296" s="2" t="s">
        <v>680</v>
      </c>
      <c r="F296" s="2" t="s">
        <v>680</v>
      </c>
      <c r="G296" s="2" t="s">
        <v>680</v>
      </c>
      <c r="H296" s="2" t="s">
        <v>680</v>
      </c>
      <c r="I296" s="2" t="s">
        <v>680</v>
      </c>
      <c r="J296" s="2" t="s">
        <v>681</v>
      </c>
      <c r="K296" s="2" t="s">
        <v>680</v>
      </c>
      <c r="L296" s="2" t="s">
        <v>680</v>
      </c>
      <c r="M296" s="2" t="s">
        <v>680</v>
      </c>
      <c r="N296" s="2" t="s">
        <v>680</v>
      </c>
      <c r="O296" s="2" t="s">
        <v>680</v>
      </c>
      <c r="P296" s="2" t="s">
        <v>681</v>
      </c>
      <c r="Q296" s="2" t="s">
        <v>680</v>
      </c>
      <c r="R296" s="2" t="s">
        <v>680</v>
      </c>
      <c r="S296" s="2" t="s">
        <v>680</v>
      </c>
      <c r="T296" s="2" t="s">
        <v>680</v>
      </c>
      <c r="U296" s="2" t="s">
        <v>680</v>
      </c>
    </row>
    <row r="297" spans="1:21" ht="15" customHeight="1" x14ac:dyDescent="0.25">
      <c r="A297" s="2" t="s">
        <v>444</v>
      </c>
      <c r="B297" s="2" t="s">
        <v>457</v>
      </c>
      <c r="C297" s="2">
        <v>2016</v>
      </c>
      <c r="D297" s="2" t="s">
        <v>681</v>
      </c>
      <c r="E297" s="2" t="s">
        <v>680</v>
      </c>
      <c r="F297" s="2" t="s">
        <v>680</v>
      </c>
      <c r="G297" s="2" t="s">
        <v>680</v>
      </c>
      <c r="H297" s="2" t="s">
        <v>680</v>
      </c>
      <c r="I297" s="2" t="s">
        <v>680</v>
      </c>
      <c r="J297" s="2" t="s">
        <v>681</v>
      </c>
      <c r="K297" s="2" t="s">
        <v>680</v>
      </c>
      <c r="L297" s="2" t="s">
        <v>680</v>
      </c>
      <c r="M297" s="2" t="s">
        <v>680</v>
      </c>
      <c r="N297" s="2" t="s">
        <v>680</v>
      </c>
      <c r="O297" s="2" t="s">
        <v>680</v>
      </c>
      <c r="P297" s="2" t="s">
        <v>681</v>
      </c>
      <c r="Q297" s="2" t="s">
        <v>680</v>
      </c>
      <c r="R297" s="2" t="s">
        <v>680</v>
      </c>
      <c r="S297" s="2" t="s">
        <v>680</v>
      </c>
      <c r="T297" s="2" t="s">
        <v>680</v>
      </c>
      <c r="U297" s="2" t="s">
        <v>680</v>
      </c>
    </row>
    <row r="298" spans="1:21" ht="15" customHeight="1" x14ac:dyDescent="0.25">
      <c r="A298" s="2" t="s">
        <v>444</v>
      </c>
      <c r="B298" s="2" t="s">
        <v>458</v>
      </c>
      <c r="C298" s="2">
        <v>2016</v>
      </c>
      <c r="D298" s="2" t="s">
        <v>680</v>
      </c>
      <c r="E298" s="2" t="s">
        <v>680</v>
      </c>
      <c r="F298" s="2" t="s">
        <v>680</v>
      </c>
      <c r="G298" s="2" t="s">
        <v>680</v>
      </c>
      <c r="H298" s="2" t="s">
        <v>680</v>
      </c>
      <c r="I298" s="2" t="s">
        <v>680</v>
      </c>
      <c r="J298" s="2" t="s">
        <v>680</v>
      </c>
      <c r="K298" s="2" t="s">
        <v>680</v>
      </c>
      <c r="L298" s="2" t="s">
        <v>680</v>
      </c>
      <c r="M298" s="2" t="s">
        <v>680</v>
      </c>
      <c r="N298" s="2" t="s">
        <v>680</v>
      </c>
      <c r="O298" s="2" t="s">
        <v>680</v>
      </c>
      <c r="P298" s="2" t="s">
        <v>680</v>
      </c>
      <c r="Q298" s="2" t="s">
        <v>680</v>
      </c>
      <c r="R298" s="2" t="s">
        <v>680</v>
      </c>
      <c r="S298" s="2" t="s">
        <v>680</v>
      </c>
      <c r="T298" s="2" t="s">
        <v>680</v>
      </c>
      <c r="U298" s="2" t="s">
        <v>680</v>
      </c>
    </row>
    <row r="299" spans="1:21" ht="15" customHeight="1" x14ac:dyDescent="0.25">
      <c r="A299" s="2" t="s">
        <v>444</v>
      </c>
      <c r="B299" s="2" t="s">
        <v>459</v>
      </c>
      <c r="C299" s="2">
        <v>2016</v>
      </c>
      <c r="D299" s="2" t="s">
        <v>681</v>
      </c>
      <c r="E299" s="2" t="s">
        <v>680</v>
      </c>
      <c r="F299" s="2" t="s">
        <v>680</v>
      </c>
      <c r="G299" s="2" t="s">
        <v>680</v>
      </c>
      <c r="H299" s="2" t="s">
        <v>680</v>
      </c>
      <c r="I299" s="2" t="s">
        <v>680</v>
      </c>
      <c r="J299" s="2" t="s">
        <v>681</v>
      </c>
      <c r="K299" s="2" t="s">
        <v>680</v>
      </c>
      <c r="L299" s="2" t="s">
        <v>680</v>
      </c>
      <c r="M299" s="2" t="s">
        <v>680</v>
      </c>
      <c r="N299" s="2" t="s">
        <v>680</v>
      </c>
      <c r="O299" s="2" t="s">
        <v>680</v>
      </c>
      <c r="P299" s="2" t="s">
        <v>681</v>
      </c>
      <c r="Q299" s="2" t="s">
        <v>680</v>
      </c>
      <c r="R299" s="2" t="s">
        <v>680</v>
      </c>
      <c r="S299" s="2" t="s">
        <v>680</v>
      </c>
      <c r="T299" s="2" t="s">
        <v>680</v>
      </c>
      <c r="U299" s="2" t="s">
        <v>680</v>
      </c>
    </row>
    <row r="300" spans="1:21" ht="15" customHeight="1" x14ac:dyDescent="0.25">
      <c r="A300" s="2" t="s">
        <v>444</v>
      </c>
      <c r="B300" s="2" t="s">
        <v>460</v>
      </c>
      <c r="C300" s="2">
        <v>2016</v>
      </c>
      <c r="D300" s="2" t="s">
        <v>681</v>
      </c>
      <c r="E300" s="2" t="s">
        <v>680</v>
      </c>
      <c r="F300" s="2" t="s">
        <v>680</v>
      </c>
      <c r="G300" s="2" t="s">
        <v>680</v>
      </c>
      <c r="H300" s="2" t="s">
        <v>680</v>
      </c>
      <c r="I300" s="2" t="s">
        <v>680</v>
      </c>
      <c r="J300" s="2" t="s">
        <v>681</v>
      </c>
      <c r="K300" s="2" t="s">
        <v>680</v>
      </c>
      <c r="L300" s="2" t="s">
        <v>680</v>
      </c>
      <c r="M300" s="2" t="s">
        <v>680</v>
      </c>
      <c r="N300" s="2" t="s">
        <v>680</v>
      </c>
      <c r="O300" s="2" t="s">
        <v>680</v>
      </c>
      <c r="P300" s="2" t="s">
        <v>681</v>
      </c>
      <c r="Q300" s="2" t="s">
        <v>680</v>
      </c>
      <c r="R300" s="2" t="s">
        <v>680</v>
      </c>
      <c r="S300" s="2" t="s">
        <v>680</v>
      </c>
      <c r="T300" s="2" t="s">
        <v>680</v>
      </c>
      <c r="U300" s="2" t="s">
        <v>680</v>
      </c>
    </row>
    <row r="301" spans="1:21" ht="15" customHeight="1" x14ac:dyDescent="0.25">
      <c r="A301" s="2" t="s">
        <v>444</v>
      </c>
      <c r="B301" s="2" t="s">
        <v>461</v>
      </c>
      <c r="C301" s="2">
        <v>2016</v>
      </c>
      <c r="D301" s="2" t="s">
        <v>681</v>
      </c>
      <c r="E301" s="2" t="s">
        <v>680</v>
      </c>
      <c r="F301" s="2" t="s">
        <v>680</v>
      </c>
      <c r="G301" s="2" t="s">
        <v>680</v>
      </c>
      <c r="H301" s="2" t="s">
        <v>680</v>
      </c>
      <c r="I301" s="2" t="s">
        <v>680</v>
      </c>
      <c r="J301" s="2" t="s">
        <v>681</v>
      </c>
      <c r="K301" s="2" t="s">
        <v>680</v>
      </c>
      <c r="L301" s="2" t="s">
        <v>680</v>
      </c>
      <c r="M301" s="2" t="s">
        <v>680</v>
      </c>
      <c r="N301" s="2" t="s">
        <v>680</v>
      </c>
      <c r="O301" s="2" t="s">
        <v>680</v>
      </c>
      <c r="P301" s="2" t="s">
        <v>681</v>
      </c>
      <c r="Q301" s="2" t="s">
        <v>680</v>
      </c>
      <c r="R301" s="2" t="s">
        <v>680</v>
      </c>
      <c r="S301" s="2" t="s">
        <v>680</v>
      </c>
      <c r="T301" s="2" t="s">
        <v>680</v>
      </c>
      <c r="U301" s="2" t="s">
        <v>680</v>
      </c>
    </row>
    <row r="302" spans="1:21" ht="15" customHeight="1" x14ac:dyDescent="0.25">
      <c r="A302" s="2" t="s">
        <v>444</v>
      </c>
      <c r="B302" s="2" t="s">
        <v>462</v>
      </c>
      <c r="C302" s="2">
        <v>2016</v>
      </c>
      <c r="D302" s="2" t="s">
        <v>681</v>
      </c>
      <c r="E302" s="2" t="s">
        <v>680</v>
      </c>
      <c r="F302" s="2" t="s">
        <v>680</v>
      </c>
      <c r="G302" s="2" t="s">
        <v>680</v>
      </c>
      <c r="H302" s="2" t="s">
        <v>680</v>
      </c>
      <c r="I302" s="2" t="s">
        <v>680</v>
      </c>
      <c r="J302" s="2" t="s">
        <v>681</v>
      </c>
      <c r="K302" s="2" t="s">
        <v>680</v>
      </c>
      <c r="L302" s="2" t="s">
        <v>680</v>
      </c>
      <c r="M302" s="2" t="s">
        <v>680</v>
      </c>
      <c r="N302" s="2" t="s">
        <v>680</v>
      </c>
      <c r="O302" s="2" t="s">
        <v>680</v>
      </c>
      <c r="P302" s="2" t="s">
        <v>681</v>
      </c>
      <c r="Q302" s="2" t="s">
        <v>680</v>
      </c>
      <c r="R302" s="2" t="s">
        <v>680</v>
      </c>
      <c r="S302" s="2" t="s">
        <v>680</v>
      </c>
      <c r="T302" s="2" t="s">
        <v>680</v>
      </c>
      <c r="U302" s="2" t="s">
        <v>680</v>
      </c>
    </row>
    <row r="303" spans="1:21" ht="15" customHeight="1" x14ac:dyDescent="0.25">
      <c r="A303" s="2" t="s">
        <v>463</v>
      </c>
      <c r="B303" s="2" t="s">
        <v>464</v>
      </c>
      <c r="C303" s="2">
        <v>2016</v>
      </c>
      <c r="D303" s="2" t="s">
        <v>681</v>
      </c>
      <c r="E303" s="2" t="s">
        <v>680</v>
      </c>
      <c r="F303" s="2" t="s">
        <v>680</v>
      </c>
      <c r="G303" s="2" t="s">
        <v>680</v>
      </c>
      <c r="H303" s="2" t="s">
        <v>680</v>
      </c>
      <c r="I303" s="2" t="s">
        <v>680</v>
      </c>
      <c r="J303" s="2" t="s">
        <v>681</v>
      </c>
      <c r="K303" s="2" t="s">
        <v>680</v>
      </c>
      <c r="L303" s="2" t="s">
        <v>680</v>
      </c>
      <c r="M303" s="2" t="s">
        <v>680</v>
      </c>
      <c r="N303" s="2" t="s">
        <v>680</v>
      </c>
      <c r="O303" s="2" t="s">
        <v>680</v>
      </c>
      <c r="P303" s="2" t="s">
        <v>681</v>
      </c>
      <c r="Q303" s="2" t="s">
        <v>680</v>
      </c>
      <c r="R303" s="2" t="s">
        <v>680</v>
      </c>
      <c r="S303" s="2" t="s">
        <v>680</v>
      </c>
      <c r="T303" s="2" t="s">
        <v>680</v>
      </c>
      <c r="U303" s="2" t="s">
        <v>680</v>
      </c>
    </row>
    <row r="304" spans="1:21" ht="15" customHeight="1" x14ac:dyDescent="0.25">
      <c r="A304" s="2" t="s">
        <v>463</v>
      </c>
      <c r="B304" s="2" t="s">
        <v>465</v>
      </c>
      <c r="C304" s="2">
        <v>2016</v>
      </c>
      <c r="D304" s="2" t="s">
        <v>681</v>
      </c>
      <c r="E304" s="2" t="s">
        <v>680</v>
      </c>
      <c r="F304" s="2" t="s">
        <v>680</v>
      </c>
      <c r="G304" s="2" t="s">
        <v>680</v>
      </c>
      <c r="H304" s="2" t="s">
        <v>680</v>
      </c>
      <c r="I304" s="2" t="s">
        <v>680</v>
      </c>
      <c r="J304" s="2" t="s">
        <v>681</v>
      </c>
      <c r="K304" s="2" t="s">
        <v>680</v>
      </c>
      <c r="L304" s="2" t="s">
        <v>680</v>
      </c>
      <c r="M304" s="2" t="s">
        <v>680</v>
      </c>
      <c r="N304" s="2" t="s">
        <v>680</v>
      </c>
      <c r="O304" s="2" t="s">
        <v>680</v>
      </c>
      <c r="P304" s="2" t="s">
        <v>681</v>
      </c>
      <c r="Q304" s="2" t="s">
        <v>680</v>
      </c>
      <c r="R304" s="2" t="s">
        <v>680</v>
      </c>
      <c r="S304" s="2" t="s">
        <v>680</v>
      </c>
      <c r="T304" s="2" t="s">
        <v>680</v>
      </c>
      <c r="U304" s="2" t="s">
        <v>680</v>
      </c>
    </row>
    <row r="305" spans="1:21" ht="15" customHeight="1" x14ac:dyDescent="0.25">
      <c r="A305" s="2" t="s">
        <v>463</v>
      </c>
      <c r="B305" s="2" t="s">
        <v>466</v>
      </c>
      <c r="C305" s="2">
        <v>2016</v>
      </c>
      <c r="D305" s="2" t="s">
        <v>681</v>
      </c>
      <c r="E305" s="2" t="s">
        <v>680</v>
      </c>
      <c r="F305" s="2" t="s">
        <v>680</v>
      </c>
      <c r="G305" s="2" t="s">
        <v>680</v>
      </c>
      <c r="H305" s="2" t="s">
        <v>680</v>
      </c>
      <c r="I305" s="2" t="s">
        <v>680</v>
      </c>
      <c r="J305" s="2" t="s">
        <v>681</v>
      </c>
      <c r="K305" s="2" t="s">
        <v>680</v>
      </c>
      <c r="L305" s="2" t="s">
        <v>680</v>
      </c>
      <c r="M305" s="2" t="s">
        <v>680</v>
      </c>
      <c r="N305" s="2" t="s">
        <v>680</v>
      </c>
      <c r="O305" s="2" t="s">
        <v>680</v>
      </c>
      <c r="P305" s="2" t="s">
        <v>681</v>
      </c>
      <c r="Q305" s="2" t="s">
        <v>680</v>
      </c>
      <c r="R305" s="2" t="s">
        <v>680</v>
      </c>
      <c r="S305" s="2" t="s">
        <v>680</v>
      </c>
      <c r="T305" s="2" t="s">
        <v>680</v>
      </c>
      <c r="U305" s="2" t="s">
        <v>680</v>
      </c>
    </row>
    <row r="306" spans="1:21" ht="15" customHeight="1" x14ac:dyDescent="0.25">
      <c r="A306" s="2" t="s">
        <v>463</v>
      </c>
      <c r="B306" s="2" t="s">
        <v>467</v>
      </c>
      <c r="C306" s="2">
        <v>2016</v>
      </c>
      <c r="D306" s="2" t="s">
        <v>681</v>
      </c>
      <c r="E306" s="2" t="s">
        <v>680</v>
      </c>
      <c r="F306" s="2" t="s">
        <v>680</v>
      </c>
      <c r="G306" s="2" t="s">
        <v>680</v>
      </c>
      <c r="H306" s="2" t="s">
        <v>680</v>
      </c>
      <c r="I306" s="2" t="s">
        <v>680</v>
      </c>
      <c r="J306" s="2" t="s">
        <v>681</v>
      </c>
      <c r="K306" s="2" t="s">
        <v>680</v>
      </c>
      <c r="L306" s="2" t="s">
        <v>680</v>
      </c>
      <c r="M306" s="2" t="s">
        <v>680</v>
      </c>
      <c r="N306" s="2" t="s">
        <v>680</v>
      </c>
      <c r="O306" s="2" t="s">
        <v>680</v>
      </c>
      <c r="P306" s="2" t="s">
        <v>681</v>
      </c>
      <c r="Q306" s="2" t="s">
        <v>680</v>
      </c>
      <c r="R306" s="2" t="s">
        <v>680</v>
      </c>
      <c r="S306" s="2" t="s">
        <v>680</v>
      </c>
      <c r="T306" s="2" t="s">
        <v>680</v>
      </c>
      <c r="U306" s="2" t="s">
        <v>680</v>
      </c>
    </row>
    <row r="307" spans="1:21" ht="15" customHeight="1" x14ac:dyDescent="0.25">
      <c r="A307" s="2" t="s">
        <v>463</v>
      </c>
      <c r="B307" s="2" t="s">
        <v>468</v>
      </c>
      <c r="C307" s="2">
        <v>2016</v>
      </c>
      <c r="D307" s="2" t="s">
        <v>681</v>
      </c>
      <c r="E307" s="2" t="s">
        <v>680</v>
      </c>
      <c r="F307" s="2" t="s">
        <v>680</v>
      </c>
      <c r="G307" s="2" t="s">
        <v>680</v>
      </c>
      <c r="H307" s="2" t="s">
        <v>680</v>
      </c>
      <c r="I307" s="2" t="s">
        <v>680</v>
      </c>
      <c r="J307" s="2" t="s">
        <v>681</v>
      </c>
      <c r="K307" s="2" t="s">
        <v>680</v>
      </c>
      <c r="L307" s="2" t="s">
        <v>680</v>
      </c>
      <c r="M307" s="2" t="s">
        <v>680</v>
      </c>
      <c r="N307" s="2" t="s">
        <v>680</v>
      </c>
      <c r="O307" s="2" t="s">
        <v>680</v>
      </c>
      <c r="P307" s="2" t="s">
        <v>681</v>
      </c>
      <c r="Q307" s="2" t="s">
        <v>680</v>
      </c>
      <c r="R307" s="2" t="s">
        <v>680</v>
      </c>
      <c r="S307" s="2" t="s">
        <v>680</v>
      </c>
      <c r="T307" s="2" t="s">
        <v>680</v>
      </c>
      <c r="U307" s="2" t="s">
        <v>680</v>
      </c>
    </row>
    <row r="308" spans="1:21" ht="15" customHeight="1" x14ac:dyDescent="0.25">
      <c r="A308" s="2" t="s">
        <v>469</v>
      </c>
      <c r="B308" s="2" t="s">
        <v>470</v>
      </c>
      <c r="C308" s="2">
        <v>2016</v>
      </c>
      <c r="D308" s="2" t="s">
        <v>681</v>
      </c>
      <c r="E308" s="2" t="s">
        <v>680</v>
      </c>
      <c r="F308" s="2" t="s">
        <v>680</v>
      </c>
      <c r="G308" s="2" t="s">
        <v>680</v>
      </c>
      <c r="H308" s="2" t="s">
        <v>680</v>
      </c>
      <c r="I308" s="2" t="s">
        <v>680</v>
      </c>
      <c r="J308" s="2" t="s">
        <v>681</v>
      </c>
      <c r="K308" s="2" t="s">
        <v>680</v>
      </c>
      <c r="L308" s="2" t="s">
        <v>680</v>
      </c>
      <c r="M308" s="2" t="s">
        <v>680</v>
      </c>
      <c r="N308" s="2" t="s">
        <v>680</v>
      </c>
      <c r="O308" s="2" t="s">
        <v>680</v>
      </c>
      <c r="P308" s="2" t="s">
        <v>681</v>
      </c>
      <c r="Q308" s="2" t="s">
        <v>680</v>
      </c>
      <c r="R308" s="2" t="s">
        <v>680</v>
      </c>
      <c r="S308" s="2" t="s">
        <v>680</v>
      </c>
      <c r="T308" s="2" t="s">
        <v>680</v>
      </c>
      <c r="U308" s="2" t="s">
        <v>680</v>
      </c>
    </row>
    <row r="309" spans="1:21" ht="15" customHeight="1" x14ac:dyDescent="0.25">
      <c r="A309" s="2" t="s">
        <v>469</v>
      </c>
      <c r="B309" s="2" t="s">
        <v>471</v>
      </c>
      <c r="C309" s="2">
        <v>2016</v>
      </c>
      <c r="D309" s="2" t="s">
        <v>998</v>
      </c>
      <c r="E309" s="2" t="s">
        <v>965</v>
      </c>
      <c r="F309" s="2">
        <v>4.835</v>
      </c>
      <c r="G309" s="2" t="s">
        <v>680</v>
      </c>
      <c r="H309" s="2" t="s">
        <v>680</v>
      </c>
      <c r="I309" s="2" t="s">
        <v>680</v>
      </c>
      <c r="J309" s="2" t="s">
        <v>681</v>
      </c>
      <c r="K309" s="2" t="s">
        <v>680</v>
      </c>
      <c r="L309" s="2" t="s">
        <v>680</v>
      </c>
      <c r="M309" s="2" t="s">
        <v>680</v>
      </c>
      <c r="N309" s="2" t="s">
        <v>680</v>
      </c>
      <c r="O309" s="2" t="s">
        <v>680</v>
      </c>
      <c r="P309" s="2" t="s">
        <v>681</v>
      </c>
      <c r="Q309" s="2" t="s">
        <v>680</v>
      </c>
      <c r="R309" s="2" t="s">
        <v>680</v>
      </c>
      <c r="S309" s="2" t="s">
        <v>680</v>
      </c>
      <c r="T309" s="2" t="s">
        <v>680</v>
      </c>
      <c r="U309" s="2" t="s">
        <v>680</v>
      </c>
    </row>
    <row r="310" spans="1:21" ht="15" customHeight="1" x14ac:dyDescent="0.25">
      <c r="A310" s="2" t="s">
        <v>472</v>
      </c>
      <c r="B310" s="2" t="s">
        <v>473</v>
      </c>
      <c r="C310" s="2">
        <v>2016</v>
      </c>
      <c r="D310" s="2" t="s">
        <v>689</v>
      </c>
      <c r="E310" s="2" t="s">
        <v>680</v>
      </c>
      <c r="F310" s="2" t="s">
        <v>680</v>
      </c>
      <c r="G310" s="2" t="s">
        <v>680</v>
      </c>
      <c r="H310" s="2" t="s">
        <v>680</v>
      </c>
      <c r="I310" s="2" t="s">
        <v>680</v>
      </c>
      <c r="J310" s="2" t="s">
        <v>689</v>
      </c>
      <c r="K310" s="2" t="s">
        <v>680</v>
      </c>
      <c r="L310" s="2" t="s">
        <v>680</v>
      </c>
      <c r="M310" s="2" t="s">
        <v>680</v>
      </c>
      <c r="N310" s="2" t="s">
        <v>680</v>
      </c>
      <c r="O310" s="2" t="s">
        <v>680</v>
      </c>
      <c r="P310" s="2" t="s">
        <v>689</v>
      </c>
      <c r="Q310" s="2" t="s">
        <v>680</v>
      </c>
      <c r="R310" s="2" t="s">
        <v>680</v>
      </c>
      <c r="S310" s="2" t="s">
        <v>680</v>
      </c>
      <c r="T310" s="2" t="s">
        <v>680</v>
      </c>
      <c r="U310" s="2" t="s">
        <v>680</v>
      </c>
    </row>
    <row r="311" spans="1:21"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row>
    <row r="312" spans="1:21"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row>
    <row r="313" spans="1:21"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row>
    <row r="314" spans="1:21"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row>
    <row r="315" spans="1:21"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row>
    <row r="316" spans="1:21"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row>
    <row r="317" spans="1:21"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row>
    <row r="318" spans="1:21"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row>
    <row r="319" spans="1:21"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row>
    <row r="320" spans="1:21"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row>
    <row r="321" spans="1:21"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row>
    <row r="322" spans="1:21" ht="15" customHeight="1" x14ac:dyDescent="0.25">
      <c r="A322" s="2" t="s">
        <v>477</v>
      </c>
      <c r="B322" s="2" t="s">
        <v>478</v>
      </c>
      <c r="C322" s="2">
        <v>2016</v>
      </c>
      <c r="D322" s="2" t="s">
        <v>681</v>
      </c>
      <c r="E322" s="2" t="s">
        <v>680</v>
      </c>
      <c r="F322" s="2" t="s">
        <v>680</v>
      </c>
      <c r="G322" s="2" t="s">
        <v>680</v>
      </c>
      <c r="H322" s="2" t="s">
        <v>680</v>
      </c>
      <c r="I322" s="2" t="s">
        <v>680</v>
      </c>
      <c r="J322" s="2" t="s">
        <v>681</v>
      </c>
      <c r="K322" s="2" t="s">
        <v>680</v>
      </c>
      <c r="L322" s="2" t="s">
        <v>680</v>
      </c>
      <c r="M322" s="2" t="s">
        <v>680</v>
      </c>
      <c r="N322" s="2" t="s">
        <v>680</v>
      </c>
      <c r="O322" s="2" t="s">
        <v>680</v>
      </c>
      <c r="P322" s="2" t="s">
        <v>681</v>
      </c>
      <c r="Q322" s="2" t="s">
        <v>680</v>
      </c>
      <c r="R322" s="2" t="s">
        <v>680</v>
      </c>
      <c r="S322" s="2" t="s">
        <v>680</v>
      </c>
      <c r="T322" s="2" t="s">
        <v>680</v>
      </c>
      <c r="U322" s="2" t="s">
        <v>680</v>
      </c>
    </row>
    <row r="323" spans="1:21"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row>
    <row r="324" spans="1:21" ht="15" customHeight="1" x14ac:dyDescent="0.25">
      <c r="A324" s="2" t="s">
        <v>481</v>
      </c>
      <c r="B324" s="2" t="s">
        <v>482</v>
      </c>
      <c r="C324" s="2">
        <v>2016</v>
      </c>
      <c r="D324" s="2" t="s">
        <v>680</v>
      </c>
      <c r="E324" s="2" t="s">
        <v>680</v>
      </c>
      <c r="F324" s="2" t="s">
        <v>680</v>
      </c>
      <c r="G324" s="2" t="s">
        <v>680</v>
      </c>
      <c r="H324" s="2" t="s">
        <v>680</v>
      </c>
      <c r="I324" s="2" t="s">
        <v>680</v>
      </c>
      <c r="J324" s="2" t="s">
        <v>680</v>
      </c>
      <c r="K324" s="2" t="s">
        <v>680</v>
      </c>
      <c r="L324" s="2" t="s">
        <v>680</v>
      </c>
      <c r="M324" s="2" t="s">
        <v>680</v>
      </c>
      <c r="N324" s="2" t="s">
        <v>680</v>
      </c>
      <c r="O324" s="2" t="s">
        <v>680</v>
      </c>
      <c r="P324" s="2" t="s">
        <v>680</v>
      </c>
      <c r="Q324" s="2" t="s">
        <v>680</v>
      </c>
      <c r="R324" s="2" t="s">
        <v>680</v>
      </c>
      <c r="S324" s="2" t="s">
        <v>680</v>
      </c>
      <c r="T324" s="2" t="s">
        <v>680</v>
      </c>
      <c r="U324" s="2" t="s">
        <v>680</v>
      </c>
    </row>
    <row r="325" spans="1:21" ht="15" customHeight="1" x14ac:dyDescent="0.25">
      <c r="A325" s="2" t="s">
        <v>481</v>
      </c>
      <c r="B325" s="2" t="s">
        <v>483</v>
      </c>
      <c r="C325" s="2">
        <v>2016</v>
      </c>
      <c r="D325" s="2" t="s">
        <v>680</v>
      </c>
      <c r="E325" s="2" t="s">
        <v>680</v>
      </c>
      <c r="F325" s="2" t="s">
        <v>680</v>
      </c>
      <c r="G325" s="2" t="s">
        <v>680</v>
      </c>
      <c r="H325" s="2" t="s">
        <v>680</v>
      </c>
      <c r="I325" s="2" t="s">
        <v>680</v>
      </c>
      <c r="J325" s="2" t="s">
        <v>680</v>
      </c>
      <c r="K325" s="2" t="s">
        <v>680</v>
      </c>
      <c r="L325" s="2" t="s">
        <v>680</v>
      </c>
      <c r="M325" s="2" t="s">
        <v>680</v>
      </c>
      <c r="N325" s="2" t="s">
        <v>680</v>
      </c>
      <c r="O325" s="2" t="s">
        <v>680</v>
      </c>
      <c r="P325" s="2" t="s">
        <v>680</v>
      </c>
      <c r="Q325" s="2" t="s">
        <v>680</v>
      </c>
      <c r="R325" s="2" t="s">
        <v>680</v>
      </c>
      <c r="S325" s="2" t="s">
        <v>680</v>
      </c>
      <c r="T325" s="2" t="s">
        <v>680</v>
      </c>
      <c r="U325" s="2" t="s">
        <v>680</v>
      </c>
    </row>
    <row r="326" spans="1:21" ht="15" customHeight="1" x14ac:dyDescent="0.25">
      <c r="A326" s="2" t="s">
        <v>481</v>
      </c>
      <c r="B326" s="2" t="s">
        <v>484</v>
      </c>
      <c r="C326" s="2">
        <v>2016</v>
      </c>
      <c r="D326" s="2" t="s">
        <v>680</v>
      </c>
      <c r="E326" s="2" t="s">
        <v>680</v>
      </c>
      <c r="F326" s="2" t="s">
        <v>680</v>
      </c>
      <c r="G326" s="2" t="s">
        <v>680</v>
      </c>
      <c r="H326" s="2" t="s">
        <v>680</v>
      </c>
      <c r="I326" s="2" t="s">
        <v>680</v>
      </c>
      <c r="J326" s="2" t="s">
        <v>680</v>
      </c>
      <c r="K326" s="2" t="s">
        <v>680</v>
      </c>
      <c r="L326" s="2" t="s">
        <v>680</v>
      </c>
      <c r="M326" s="2" t="s">
        <v>680</v>
      </c>
      <c r="N326" s="2" t="s">
        <v>680</v>
      </c>
      <c r="O326" s="2" t="s">
        <v>680</v>
      </c>
      <c r="P326" s="2" t="s">
        <v>680</v>
      </c>
      <c r="Q326" s="2" t="s">
        <v>680</v>
      </c>
      <c r="R326" s="2" t="s">
        <v>680</v>
      </c>
      <c r="S326" s="2" t="s">
        <v>680</v>
      </c>
      <c r="T326" s="2" t="s">
        <v>680</v>
      </c>
      <c r="U326" s="2" t="s">
        <v>680</v>
      </c>
    </row>
    <row r="327" spans="1:21" ht="15" customHeight="1" x14ac:dyDescent="0.25">
      <c r="A327" s="2" t="s">
        <v>481</v>
      </c>
      <c r="B327" s="2" t="s">
        <v>485</v>
      </c>
      <c r="C327" s="2">
        <v>2016</v>
      </c>
      <c r="D327" s="2" t="s">
        <v>680</v>
      </c>
      <c r="E327" s="2" t="s">
        <v>680</v>
      </c>
      <c r="F327" s="2" t="s">
        <v>680</v>
      </c>
      <c r="G327" s="2" t="s">
        <v>680</v>
      </c>
      <c r="H327" s="2" t="s">
        <v>680</v>
      </c>
      <c r="I327" s="2" t="s">
        <v>680</v>
      </c>
      <c r="J327" s="2" t="s">
        <v>680</v>
      </c>
      <c r="K327" s="2" t="s">
        <v>680</v>
      </c>
      <c r="L327" s="2" t="s">
        <v>680</v>
      </c>
      <c r="M327" s="2" t="s">
        <v>680</v>
      </c>
      <c r="N327" s="2" t="s">
        <v>680</v>
      </c>
      <c r="O327" s="2" t="s">
        <v>680</v>
      </c>
      <c r="P327" s="2" t="s">
        <v>680</v>
      </c>
      <c r="Q327" s="2" t="s">
        <v>680</v>
      </c>
      <c r="R327" s="2" t="s">
        <v>680</v>
      </c>
      <c r="S327" s="2" t="s">
        <v>680</v>
      </c>
      <c r="T327" s="2" t="s">
        <v>680</v>
      </c>
      <c r="U327" s="2" t="s">
        <v>680</v>
      </c>
    </row>
    <row r="328" spans="1:21" ht="15" customHeight="1" x14ac:dyDescent="0.25">
      <c r="A328" s="2" t="s">
        <v>486</v>
      </c>
      <c r="B328" s="2" t="s">
        <v>487</v>
      </c>
      <c r="C328" s="2">
        <v>2016</v>
      </c>
      <c r="D328" s="2" t="s">
        <v>680</v>
      </c>
      <c r="E328" s="2" t="s">
        <v>680</v>
      </c>
      <c r="F328" s="2" t="s">
        <v>680</v>
      </c>
      <c r="G328" s="2" t="s">
        <v>680</v>
      </c>
      <c r="H328" s="2" t="s">
        <v>680</v>
      </c>
      <c r="I328" s="2" t="s">
        <v>680</v>
      </c>
      <c r="J328" s="2" t="s">
        <v>680</v>
      </c>
      <c r="K328" s="2" t="s">
        <v>680</v>
      </c>
      <c r="L328" s="2" t="s">
        <v>680</v>
      </c>
      <c r="M328" s="2" t="s">
        <v>680</v>
      </c>
      <c r="N328" s="2" t="s">
        <v>680</v>
      </c>
      <c r="O328" s="2" t="s">
        <v>680</v>
      </c>
      <c r="P328" s="2" t="s">
        <v>680</v>
      </c>
      <c r="Q328" s="2" t="s">
        <v>680</v>
      </c>
      <c r="R328" s="2" t="s">
        <v>680</v>
      </c>
      <c r="S328" s="2" t="s">
        <v>680</v>
      </c>
      <c r="T328" s="2" t="s">
        <v>680</v>
      </c>
      <c r="U328" s="2" t="s">
        <v>680</v>
      </c>
    </row>
    <row r="329" spans="1:21" ht="15" customHeight="1" x14ac:dyDescent="0.25">
      <c r="A329" s="2" t="s">
        <v>486</v>
      </c>
      <c r="B329" s="2" t="s">
        <v>488</v>
      </c>
      <c r="C329" s="2">
        <v>2016</v>
      </c>
      <c r="D329" s="2" t="s">
        <v>680</v>
      </c>
      <c r="E329" s="2" t="s">
        <v>680</v>
      </c>
      <c r="F329" s="2" t="s">
        <v>680</v>
      </c>
      <c r="G329" s="2" t="s">
        <v>680</v>
      </c>
      <c r="H329" s="2" t="s">
        <v>680</v>
      </c>
      <c r="I329" s="2" t="s">
        <v>680</v>
      </c>
      <c r="J329" s="2" t="s">
        <v>680</v>
      </c>
      <c r="K329" s="2" t="s">
        <v>680</v>
      </c>
      <c r="L329" s="2" t="s">
        <v>680</v>
      </c>
      <c r="M329" s="2" t="s">
        <v>680</v>
      </c>
      <c r="N329" s="2" t="s">
        <v>680</v>
      </c>
      <c r="O329" s="2" t="s">
        <v>680</v>
      </c>
      <c r="P329" s="2" t="s">
        <v>680</v>
      </c>
      <c r="Q329" s="2" t="s">
        <v>680</v>
      </c>
      <c r="R329" s="2" t="s">
        <v>680</v>
      </c>
      <c r="S329" s="2" t="s">
        <v>680</v>
      </c>
      <c r="T329" s="2" t="s">
        <v>680</v>
      </c>
      <c r="U329" s="2" t="s">
        <v>680</v>
      </c>
    </row>
    <row r="330" spans="1:21" ht="15" customHeight="1" x14ac:dyDescent="0.25">
      <c r="A330" s="2" t="s">
        <v>489</v>
      </c>
      <c r="B330" s="2" t="s">
        <v>490</v>
      </c>
      <c r="C330" s="2">
        <v>2016</v>
      </c>
      <c r="D330" s="2" t="s">
        <v>999</v>
      </c>
      <c r="E330" s="2" t="s">
        <v>965</v>
      </c>
      <c r="F330" s="2">
        <v>12.26</v>
      </c>
      <c r="G330" s="2" t="s">
        <v>680</v>
      </c>
      <c r="H330" s="2" t="s">
        <v>680</v>
      </c>
      <c r="I330" s="2" t="s">
        <v>680</v>
      </c>
      <c r="J330" s="2" t="s">
        <v>681</v>
      </c>
      <c r="K330" s="2" t="s">
        <v>680</v>
      </c>
      <c r="L330" s="2" t="s">
        <v>680</v>
      </c>
      <c r="M330" s="2" t="s">
        <v>680</v>
      </c>
      <c r="N330" s="2" t="s">
        <v>680</v>
      </c>
      <c r="O330" s="2" t="s">
        <v>680</v>
      </c>
      <c r="P330" s="2" t="s">
        <v>681</v>
      </c>
      <c r="Q330" s="2" t="s">
        <v>680</v>
      </c>
      <c r="R330" s="2" t="s">
        <v>680</v>
      </c>
      <c r="S330" s="2" t="s">
        <v>680</v>
      </c>
      <c r="T330" s="2" t="s">
        <v>680</v>
      </c>
      <c r="U330" s="2" t="s">
        <v>680</v>
      </c>
    </row>
    <row r="331" spans="1:21"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row>
    <row r="332" spans="1:21" ht="15" customHeight="1" x14ac:dyDescent="0.25">
      <c r="A332" s="2" t="s">
        <v>493</v>
      </c>
      <c r="B332" s="2" t="s">
        <v>494</v>
      </c>
      <c r="C332" s="2">
        <v>2016</v>
      </c>
      <c r="D332" s="2" t="s">
        <v>681</v>
      </c>
      <c r="E332" s="2" t="s">
        <v>680</v>
      </c>
      <c r="F332" s="2" t="s">
        <v>680</v>
      </c>
      <c r="G332" s="2" t="s">
        <v>680</v>
      </c>
      <c r="H332" s="2" t="s">
        <v>680</v>
      </c>
      <c r="I332" s="2" t="s">
        <v>680</v>
      </c>
      <c r="J332" s="2" t="s">
        <v>681</v>
      </c>
      <c r="K332" s="2" t="s">
        <v>680</v>
      </c>
      <c r="L332" s="2" t="s">
        <v>680</v>
      </c>
      <c r="M332" s="2" t="s">
        <v>680</v>
      </c>
      <c r="N332" s="2" t="s">
        <v>680</v>
      </c>
      <c r="O332" s="2" t="s">
        <v>680</v>
      </c>
      <c r="P332" s="2" t="s">
        <v>681</v>
      </c>
      <c r="Q332" s="2" t="s">
        <v>680</v>
      </c>
      <c r="R332" s="2" t="s">
        <v>680</v>
      </c>
      <c r="S332" s="2" t="s">
        <v>680</v>
      </c>
      <c r="T332" s="2" t="s">
        <v>680</v>
      </c>
      <c r="U332" s="2" t="s">
        <v>680</v>
      </c>
    </row>
    <row r="333" spans="1:21" ht="15" customHeight="1" x14ac:dyDescent="0.25">
      <c r="A333" s="2" t="s">
        <v>493</v>
      </c>
      <c r="B333" s="2" t="s">
        <v>495</v>
      </c>
      <c r="C333" s="2">
        <v>2016</v>
      </c>
      <c r="D333" s="2" t="s">
        <v>681</v>
      </c>
      <c r="E333" s="2" t="s">
        <v>680</v>
      </c>
      <c r="F333" s="2" t="s">
        <v>680</v>
      </c>
      <c r="G333" s="2" t="s">
        <v>680</v>
      </c>
      <c r="H333" s="2" t="s">
        <v>680</v>
      </c>
      <c r="I333" s="2" t="s">
        <v>680</v>
      </c>
      <c r="J333" s="2" t="s">
        <v>681</v>
      </c>
      <c r="K333" s="2" t="s">
        <v>680</v>
      </c>
      <c r="L333" s="2" t="s">
        <v>680</v>
      </c>
      <c r="M333" s="2" t="s">
        <v>680</v>
      </c>
      <c r="N333" s="2" t="s">
        <v>680</v>
      </c>
      <c r="O333" s="2" t="s">
        <v>680</v>
      </c>
      <c r="P333" s="2" t="s">
        <v>681</v>
      </c>
      <c r="Q333" s="2" t="s">
        <v>680</v>
      </c>
      <c r="R333" s="2" t="s">
        <v>680</v>
      </c>
      <c r="S333" s="2" t="s">
        <v>680</v>
      </c>
      <c r="T333" s="2" t="s">
        <v>680</v>
      </c>
      <c r="U333" s="2" t="s">
        <v>680</v>
      </c>
    </row>
    <row r="334" spans="1:21" ht="15" customHeight="1" x14ac:dyDescent="0.25">
      <c r="A334" s="2" t="s">
        <v>493</v>
      </c>
      <c r="B334" s="2" t="s">
        <v>496</v>
      </c>
      <c r="C334" s="2">
        <v>2016</v>
      </c>
      <c r="D334" s="2" t="s">
        <v>739</v>
      </c>
      <c r="E334" s="2" t="s">
        <v>984</v>
      </c>
      <c r="F334" s="2">
        <v>70</v>
      </c>
      <c r="G334" s="2" t="s">
        <v>680</v>
      </c>
      <c r="H334" s="2" t="s">
        <v>680</v>
      </c>
      <c r="I334" s="2">
        <v>85</v>
      </c>
      <c r="J334" s="2" t="s">
        <v>694</v>
      </c>
      <c r="K334" s="2" t="s">
        <v>984</v>
      </c>
      <c r="L334" s="2">
        <v>22.1</v>
      </c>
      <c r="M334" s="2" t="s">
        <v>680</v>
      </c>
      <c r="N334" s="2" t="s">
        <v>680</v>
      </c>
      <c r="O334" s="2">
        <v>85</v>
      </c>
      <c r="P334" s="2" t="s">
        <v>681</v>
      </c>
      <c r="Q334" s="2" t="s">
        <v>680</v>
      </c>
      <c r="R334" s="2" t="s">
        <v>680</v>
      </c>
      <c r="S334" s="2" t="s">
        <v>680</v>
      </c>
      <c r="T334" s="2" t="s">
        <v>680</v>
      </c>
      <c r="U334" s="2" t="s">
        <v>680</v>
      </c>
    </row>
    <row r="335" spans="1:21" ht="15" customHeight="1" x14ac:dyDescent="0.25">
      <c r="A335" s="2" t="s">
        <v>493</v>
      </c>
      <c r="B335" s="2" t="s">
        <v>497</v>
      </c>
      <c r="C335" s="2">
        <v>2016</v>
      </c>
      <c r="D335" s="2" t="s">
        <v>681</v>
      </c>
      <c r="E335" s="2" t="s">
        <v>680</v>
      </c>
      <c r="F335" s="2" t="s">
        <v>680</v>
      </c>
      <c r="G335" s="2" t="s">
        <v>680</v>
      </c>
      <c r="H335" s="2" t="s">
        <v>680</v>
      </c>
      <c r="I335" s="2" t="s">
        <v>680</v>
      </c>
      <c r="J335" s="2" t="s">
        <v>681</v>
      </c>
      <c r="K335" s="2" t="s">
        <v>680</v>
      </c>
      <c r="L335" s="2" t="s">
        <v>680</v>
      </c>
      <c r="M335" s="2" t="s">
        <v>680</v>
      </c>
      <c r="N335" s="2" t="s">
        <v>680</v>
      </c>
      <c r="O335" s="2" t="s">
        <v>680</v>
      </c>
      <c r="P335" s="2" t="s">
        <v>681</v>
      </c>
      <c r="Q335" s="2" t="s">
        <v>680</v>
      </c>
      <c r="R335" s="2" t="s">
        <v>680</v>
      </c>
      <c r="S335" s="2" t="s">
        <v>680</v>
      </c>
      <c r="T335" s="2" t="s">
        <v>680</v>
      </c>
      <c r="U335" s="2" t="s">
        <v>680</v>
      </c>
    </row>
    <row r="336" spans="1:21" ht="15" customHeight="1" x14ac:dyDescent="0.25">
      <c r="A336" s="2" t="s">
        <v>493</v>
      </c>
      <c r="B336" s="2" t="s">
        <v>498</v>
      </c>
      <c r="C336" s="2">
        <v>2016</v>
      </c>
      <c r="D336" s="2" t="s">
        <v>681</v>
      </c>
      <c r="E336" s="2" t="s">
        <v>680</v>
      </c>
      <c r="F336" s="2" t="s">
        <v>680</v>
      </c>
      <c r="G336" s="2" t="s">
        <v>680</v>
      </c>
      <c r="H336" s="2" t="s">
        <v>680</v>
      </c>
      <c r="I336" s="2" t="s">
        <v>680</v>
      </c>
      <c r="J336" s="2" t="s">
        <v>681</v>
      </c>
      <c r="K336" s="2" t="s">
        <v>680</v>
      </c>
      <c r="L336" s="2" t="s">
        <v>680</v>
      </c>
      <c r="M336" s="2" t="s">
        <v>680</v>
      </c>
      <c r="N336" s="2" t="s">
        <v>680</v>
      </c>
      <c r="O336" s="2" t="s">
        <v>680</v>
      </c>
      <c r="P336" s="2" t="s">
        <v>681</v>
      </c>
      <c r="Q336" s="2" t="s">
        <v>680</v>
      </c>
      <c r="R336" s="2" t="s">
        <v>680</v>
      </c>
      <c r="S336" s="2" t="s">
        <v>680</v>
      </c>
      <c r="T336" s="2" t="s">
        <v>680</v>
      </c>
      <c r="U336" s="2" t="s">
        <v>680</v>
      </c>
    </row>
    <row r="337" spans="1:21" ht="15" customHeight="1" x14ac:dyDescent="0.25">
      <c r="A337" s="2" t="s">
        <v>504</v>
      </c>
      <c r="B337" s="2" t="s">
        <v>505</v>
      </c>
      <c r="C337" s="2">
        <v>2016</v>
      </c>
      <c r="D337" s="2" t="s">
        <v>681</v>
      </c>
      <c r="E337" s="2" t="s">
        <v>680</v>
      </c>
      <c r="F337" s="2" t="s">
        <v>680</v>
      </c>
      <c r="G337" s="2" t="s">
        <v>680</v>
      </c>
      <c r="H337" s="2" t="s">
        <v>680</v>
      </c>
      <c r="I337" s="2" t="s">
        <v>680</v>
      </c>
      <c r="J337" s="2" t="s">
        <v>681</v>
      </c>
      <c r="K337" s="2" t="s">
        <v>680</v>
      </c>
      <c r="L337" s="2" t="s">
        <v>680</v>
      </c>
      <c r="M337" s="2" t="s">
        <v>680</v>
      </c>
      <c r="N337" s="2" t="s">
        <v>680</v>
      </c>
      <c r="O337" s="2" t="s">
        <v>680</v>
      </c>
      <c r="P337" s="2" t="s">
        <v>681</v>
      </c>
      <c r="Q337" s="2" t="s">
        <v>680</v>
      </c>
      <c r="R337" s="2" t="s">
        <v>680</v>
      </c>
      <c r="S337" s="2" t="s">
        <v>680</v>
      </c>
      <c r="T337" s="2" t="s">
        <v>680</v>
      </c>
      <c r="U337" s="2" t="s">
        <v>680</v>
      </c>
    </row>
    <row r="338" spans="1:21" ht="15" customHeight="1" x14ac:dyDescent="0.25">
      <c r="A338" s="317" t="s">
        <v>1400</v>
      </c>
      <c r="B338" s="2" t="s">
        <v>506</v>
      </c>
      <c r="C338" s="2">
        <v>2016</v>
      </c>
      <c r="D338" s="2" t="s">
        <v>1000</v>
      </c>
      <c r="E338" s="2" t="s">
        <v>965</v>
      </c>
      <c r="F338" s="2">
        <v>4.7</v>
      </c>
      <c r="G338" s="2" t="s">
        <v>680</v>
      </c>
      <c r="H338" s="2" t="s">
        <v>680</v>
      </c>
      <c r="I338" s="2" t="s">
        <v>680</v>
      </c>
      <c r="J338" s="2" t="s">
        <v>681</v>
      </c>
      <c r="K338" s="2" t="s">
        <v>680</v>
      </c>
      <c r="L338" s="2" t="s">
        <v>680</v>
      </c>
      <c r="M338" s="2" t="s">
        <v>680</v>
      </c>
      <c r="N338" s="2" t="s">
        <v>680</v>
      </c>
      <c r="O338" s="2" t="s">
        <v>680</v>
      </c>
      <c r="P338" s="2" t="s">
        <v>681</v>
      </c>
      <c r="Q338" s="2" t="s">
        <v>680</v>
      </c>
      <c r="R338" s="2" t="s">
        <v>680</v>
      </c>
      <c r="S338" s="2" t="s">
        <v>680</v>
      </c>
      <c r="T338" s="2" t="s">
        <v>680</v>
      </c>
      <c r="U338" s="2" t="s">
        <v>680</v>
      </c>
    </row>
    <row r="339" spans="1:21" ht="15" customHeight="1" x14ac:dyDescent="0.25">
      <c r="A339" s="317" t="s">
        <v>1400</v>
      </c>
      <c r="B339" s="2" t="s">
        <v>507</v>
      </c>
      <c r="C339" s="2">
        <v>2016</v>
      </c>
      <c r="D339" s="2" t="s">
        <v>681</v>
      </c>
      <c r="E339" s="2" t="s">
        <v>680</v>
      </c>
      <c r="F339" s="2" t="s">
        <v>680</v>
      </c>
      <c r="G339" s="2" t="s">
        <v>680</v>
      </c>
      <c r="H339" s="2" t="s">
        <v>680</v>
      </c>
      <c r="I339" s="2" t="s">
        <v>680</v>
      </c>
      <c r="J339" s="2" t="s">
        <v>681</v>
      </c>
      <c r="K339" s="2" t="s">
        <v>680</v>
      </c>
      <c r="L339" s="2" t="s">
        <v>680</v>
      </c>
      <c r="M339" s="2" t="s">
        <v>680</v>
      </c>
      <c r="N339" s="2" t="s">
        <v>680</v>
      </c>
      <c r="O339" s="2" t="s">
        <v>680</v>
      </c>
      <c r="P339" s="2" t="s">
        <v>681</v>
      </c>
      <c r="Q339" s="2" t="s">
        <v>680</v>
      </c>
      <c r="R339" s="2" t="s">
        <v>680</v>
      </c>
      <c r="S339" s="2" t="s">
        <v>680</v>
      </c>
      <c r="T339" s="2" t="s">
        <v>680</v>
      </c>
      <c r="U339" s="2" t="s">
        <v>680</v>
      </c>
    </row>
    <row r="340" spans="1:21"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row>
    <row r="341" spans="1:21" ht="15" customHeight="1" x14ac:dyDescent="0.25">
      <c r="A341" s="2" t="s">
        <v>510</v>
      </c>
      <c r="B341" s="2" t="s">
        <v>511</v>
      </c>
      <c r="C341" s="2">
        <v>2016</v>
      </c>
      <c r="D341" s="2" t="s">
        <v>1001</v>
      </c>
      <c r="E341" s="2" t="s">
        <v>965</v>
      </c>
      <c r="F341" s="2">
        <v>10.298999999999999</v>
      </c>
      <c r="G341" s="2" t="s">
        <v>680</v>
      </c>
      <c r="H341" s="2" t="s">
        <v>680</v>
      </c>
      <c r="I341" s="2">
        <v>83.1</v>
      </c>
      <c r="J341" s="2" t="s">
        <v>681</v>
      </c>
      <c r="K341" s="2" t="s">
        <v>680</v>
      </c>
      <c r="L341" s="2" t="s">
        <v>680</v>
      </c>
      <c r="M341" s="2" t="s">
        <v>680</v>
      </c>
      <c r="N341" s="2" t="s">
        <v>680</v>
      </c>
      <c r="O341" s="2" t="s">
        <v>680</v>
      </c>
      <c r="P341" s="2" t="s">
        <v>681</v>
      </c>
      <c r="Q341" s="2" t="s">
        <v>680</v>
      </c>
      <c r="R341" s="2" t="s">
        <v>680</v>
      </c>
      <c r="S341" s="2" t="s">
        <v>680</v>
      </c>
      <c r="T341" s="2" t="s">
        <v>680</v>
      </c>
      <c r="U341" s="2" t="s">
        <v>680</v>
      </c>
    </row>
    <row r="342" spans="1:21" ht="15" customHeight="1" x14ac:dyDescent="0.25">
      <c r="A342" s="2" t="s">
        <v>510</v>
      </c>
      <c r="B342" s="2" t="s">
        <v>512</v>
      </c>
      <c r="C342" s="2">
        <v>2016</v>
      </c>
      <c r="D342" s="2" t="s">
        <v>681</v>
      </c>
      <c r="E342" s="2" t="s">
        <v>680</v>
      </c>
      <c r="F342" s="2" t="s">
        <v>680</v>
      </c>
      <c r="G342" s="2" t="s">
        <v>680</v>
      </c>
      <c r="H342" s="2" t="s">
        <v>680</v>
      </c>
      <c r="I342" s="2" t="s">
        <v>680</v>
      </c>
      <c r="J342" s="2" t="s">
        <v>681</v>
      </c>
      <c r="K342" s="2" t="s">
        <v>680</v>
      </c>
      <c r="L342" s="2" t="s">
        <v>680</v>
      </c>
      <c r="M342" s="2" t="s">
        <v>680</v>
      </c>
      <c r="N342" s="2" t="s">
        <v>680</v>
      </c>
      <c r="O342" s="2" t="s">
        <v>680</v>
      </c>
      <c r="P342" s="2" t="s">
        <v>681</v>
      </c>
      <c r="Q342" s="2" t="s">
        <v>680</v>
      </c>
      <c r="R342" s="2" t="s">
        <v>680</v>
      </c>
      <c r="S342" s="2" t="s">
        <v>680</v>
      </c>
      <c r="T342" s="2" t="s">
        <v>680</v>
      </c>
      <c r="U342" s="2" t="s">
        <v>680</v>
      </c>
    </row>
    <row r="343" spans="1:21" ht="15" customHeight="1" x14ac:dyDescent="0.25">
      <c r="A343" s="2" t="s">
        <v>510</v>
      </c>
      <c r="B343" s="2" t="s">
        <v>513</v>
      </c>
      <c r="C343" s="2">
        <v>2016</v>
      </c>
      <c r="D343" s="2" t="s">
        <v>681</v>
      </c>
      <c r="E343" s="2" t="s">
        <v>680</v>
      </c>
      <c r="F343" s="2" t="s">
        <v>680</v>
      </c>
      <c r="G343" s="2" t="s">
        <v>680</v>
      </c>
      <c r="H343" s="2" t="s">
        <v>680</v>
      </c>
      <c r="I343" s="2" t="s">
        <v>680</v>
      </c>
      <c r="J343" s="2" t="s">
        <v>681</v>
      </c>
      <c r="K343" s="2" t="s">
        <v>680</v>
      </c>
      <c r="L343" s="2" t="s">
        <v>680</v>
      </c>
      <c r="M343" s="2" t="s">
        <v>680</v>
      </c>
      <c r="N343" s="2" t="s">
        <v>680</v>
      </c>
      <c r="O343" s="2" t="s">
        <v>680</v>
      </c>
      <c r="P343" s="2" t="s">
        <v>681</v>
      </c>
      <c r="Q343" s="2" t="s">
        <v>680</v>
      </c>
      <c r="R343" s="2" t="s">
        <v>680</v>
      </c>
      <c r="S343" s="2" t="s">
        <v>680</v>
      </c>
      <c r="T343" s="2" t="s">
        <v>680</v>
      </c>
      <c r="U343" s="2" t="s">
        <v>680</v>
      </c>
    </row>
    <row r="344" spans="1:21" ht="15" customHeight="1" x14ac:dyDescent="0.25">
      <c r="A344" s="2" t="s">
        <v>510</v>
      </c>
      <c r="B344" s="2" t="s">
        <v>514</v>
      </c>
      <c r="C344" s="2">
        <v>2016</v>
      </c>
      <c r="D344" s="2" t="s">
        <v>681</v>
      </c>
      <c r="E344" s="2" t="s">
        <v>680</v>
      </c>
      <c r="F344" s="2" t="s">
        <v>680</v>
      </c>
      <c r="G344" s="2" t="s">
        <v>680</v>
      </c>
      <c r="H344" s="2" t="s">
        <v>680</v>
      </c>
      <c r="I344" s="2" t="s">
        <v>680</v>
      </c>
      <c r="J344" s="2" t="s">
        <v>681</v>
      </c>
      <c r="K344" s="2" t="s">
        <v>680</v>
      </c>
      <c r="L344" s="2" t="s">
        <v>680</v>
      </c>
      <c r="M344" s="2" t="s">
        <v>680</v>
      </c>
      <c r="N344" s="2" t="s">
        <v>680</v>
      </c>
      <c r="O344" s="2" t="s">
        <v>680</v>
      </c>
      <c r="P344" s="2" t="s">
        <v>681</v>
      </c>
      <c r="Q344" s="2" t="s">
        <v>680</v>
      </c>
      <c r="R344" s="2" t="s">
        <v>680</v>
      </c>
      <c r="S344" s="2" t="s">
        <v>680</v>
      </c>
      <c r="T344" s="2" t="s">
        <v>680</v>
      </c>
      <c r="U344" s="2" t="s">
        <v>680</v>
      </c>
    </row>
    <row r="345" spans="1:21" ht="15" customHeight="1" x14ac:dyDescent="0.25">
      <c r="A345" s="2" t="s">
        <v>515</v>
      </c>
      <c r="B345" s="2" t="s">
        <v>516</v>
      </c>
      <c r="C345" s="2">
        <v>2016</v>
      </c>
      <c r="D345" s="2" t="s">
        <v>681</v>
      </c>
      <c r="E345" s="2" t="s">
        <v>680</v>
      </c>
      <c r="F345" s="2" t="s">
        <v>680</v>
      </c>
      <c r="G345" s="2" t="s">
        <v>680</v>
      </c>
      <c r="H345" s="2" t="s">
        <v>680</v>
      </c>
      <c r="I345" s="2" t="s">
        <v>680</v>
      </c>
      <c r="J345" s="2" t="s">
        <v>681</v>
      </c>
      <c r="K345" s="2" t="s">
        <v>680</v>
      </c>
      <c r="L345" s="2" t="s">
        <v>680</v>
      </c>
      <c r="M345" s="2" t="s">
        <v>680</v>
      </c>
      <c r="N345" s="2" t="s">
        <v>680</v>
      </c>
      <c r="O345" s="2" t="s">
        <v>680</v>
      </c>
      <c r="P345" s="2" t="s">
        <v>681</v>
      </c>
      <c r="Q345" s="2" t="s">
        <v>680</v>
      </c>
      <c r="R345" s="2" t="s">
        <v>680</v>
      </c>
      <c r="S345" s="2" t="s">
        <v>680</v>
      </c>
      <c r="T345" s="2" t="s">
        <v>680</v>
      </c>
      <c r="U345" s="2" t="s">
        <v>680</v>
      </c>
    </row>
    <row r="346" spans="1:21"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row>
    <row r="347" spans="1:21" ht="15" customHeight="1" x14ac:dyDescent="0.25">
      <c r="A347" s="2" t="s">
        <v>521</v>
      </c>
      <c r="B347" s="2" t="s">
        <v>522</v>
      </c>
      <c r="C347" s="2">
        <v>2016</v>
      </c>
      <c r="D347" s="2" t="s">
        <v>681</v>
      </c>
      <c r="E347" s="2" t="s">
        <v>680</v>
      </c>
      <c r="F347" s="2" t="s">
        <v>680</v>
      </c>
      <c r="G347" s="2" t="s">
        <v>680</v>
      </c>
      <c r="H347" s="2" t="s">
        <v>680</v>
      </c>
      <c r="I347" s="2" t="s">
        <v>680</v>
      </c>
      <c r="J347" s="2" t="s">
        <v>681</v>
      </c>
      <c r="K347" s="2" t="s">
        <v>680</v>
      </c>
      <c r="L347" s="2" t="s">
        <v>680</v>
      </c>
      <c r="M347" s="2" t="s">
        <v>680</v>
      </c>
      <c r="N347" s="2" t="s">
        <v>680</v>
      </c>
      <c r="O347" s="2" t="s">
        <v>680</v>
      </c>
      <c r="P347" s="2" t="s">
        <v>681</v>
      </c>
      <c r="Q347" s="2" t="s">
        <v>680</v>
      </c>
      <c r="R347" s="2" t="s">
        <v>680</v>
      </c>
      <c r="S347" s="2" t="s">
        <v>680</v>
      </c>
      <c r="T347" s="2" t="s">
        <v>680</v>
      </c>
      <c r="U347" s="2" t="s">
        <v>680</v>
      </c>
    </row>
    <row r="348" spans="1:21" ht="15" customHeight="1" x14ac:dyDescent="0.25">
      <c r="A348" s="2" t="s">
        <v>521</v>
      </c>
      <c r="B348" s="2" t="s">
        <v>523</v>
      </c>
      <c r="C348" s="2">
        <v>2016</v>
      </c>
      <c r="D348" s="2" t="s">
        <v>681</v>
      </c>
      <c r="E348" s="2" t="s">
        <v>680</v>
      </c>
      <c r="F348" s="2" t="s">
        <v>680</v>
      </c>
      <c r="G348" s="2" t="s">
        <v>680</v>
      </c>
      <c r="H348" s="2" t="s">
        <v>680</v>
      </c>
      <c r="I348" s="2" t="s">
        <v>680</v>
      </c>
      <c r="J348" s="2" t="s">
        <v>681</v>
      </c>
      <c r="K348" s="2" t="s">
        <v>680</v>
      </c>
      <c r="L348" s="2" t="s">
        <v>680</v>
      </c>
      <c r="M348" s="2" t="s">
        <v>680</v>
      </c>
      <c r="N348" s="2" t="s">
        <v>680</v>
      </c>
      <c r="O348" s="2" t="s">
        <v>680</v>
      </c>
      <c r="P348" s="2" t="s">
        <v>681</v>
      </c>
      <c r="Q348" s="2" t="s">
        <v>680</v>
      </c>
      <c r="R348" s="2" t="s">
        <v>680</v>
      </c>
      <c r="S348" s="2" t="s">
        <v>680</v>
      </c>
      <c r="T348" s="2" t="s">
        <v>680</v>
      </c>
      <c r="U348" s="2" t="s">
        <v>680</v>
      </c>
    </row>
    <row r="349" spans="1:21" ht="15" customHeight="1" x14ac:dyDescent="0.25">
      <c r="A349" s="2" t="s">
        <v>521</v>
      </c>
      <c r="B349" s="2" t="s">
        <v>524</v>
      </c>
      <c r="C349" s="2">
        <v>2016</v>
      </c>
      <c r="D349" s="2" t="s">
        <v>1002</v>
      </c>
      <c r="E349" s="2" t="s">
        <v>965</v>
      </c>
      <c r="F349" s="2">
        <v>20.2</v>
      </c>
      <c r="G349" s="2" t="s">
        <v>680</v>
      </c>
      <c r="H349" s="2" t="s">
        <v>680</v>
      </c>
      <c r="I349" s="2">
        <v>85</v>
      </c>
      <c r="J349" s="2" t="s">
        <v>681</v>
      </c>
      <c r="K349" s="2" t="s">
        <v>680</v>
      </c>
      <c r="L349" s="2" t="s">
        <v>680</v>
      </c>
      <c r="M349" s="2" t="s">
        <v>680</v>
      </c>
      <c r="N349" s="2" t="s">
        <v>680</v>
      </c>
      <c r="O349" s="2" t="s">
        <v>680</v>
      </c>
      <c r="P349" s="2" t="s">
        <v>681</v>
      </c>
      <c r="Q349" s="2" t="s">
        <v>680</v>
      </c>
      <c r="R349" s="2" t="s">
        <v>680</v>
      </c>
      <c r="S349" s="2" t="s">
        <v>680</v>
      </c>
      <c r="T349" s="2" t="s">
        <v>680</v>
      </c>
      <c r="U349" s="2" t="s">
        <v>680</v>
      </c>
    </row>
    <row r="350" spans="1:21" ht="15" customHeight="1" x14ac:dyDescent="0.25">
      <c r="A350" s="2" t="s">
        <v>521</v>
      </c>
      <c r="B350" s="2" t="s">
        <v>525</v>
      </c>
      <c r="C350" s="2">
        <v>2016</v>
      </c>
      <c r="D350" s="2" t="s">
        <v>681</v>
      </c>
      <c r="E350" s="2" t="s">
        <v>680</v>
      </c>
      <c r="F350" s="2" t="s">
        <v>680</v>
      </c>
      <c r="G350" s="2" t="s">
        <v>680</v>
      </c>
      <c r="H350" s="2" t="s">
        <v>680</v>
      </c>
      <c r="I350" s="2" t="s">
        <v>680</v>
      </c>
      <c r="J350" s="2" t="s">
        <v>681</v>
      </c>
      <c r="K350" s="2" t="s">
        <v>680</v>
      </c>
      <c r="L350" s="2" t="s">
        <v>680</v>
      </c>
      <c r="M350" s="2" t="s">
        <v>680</v>
      </c>
      <c r="N350" s="2" t="s">
        <v>680</v>
      </c>
      <c r="O350" s="2" t="s">
        <v>680</v>
      </c>
      <c r="P350" s="2" t="s">
        <v>681</v>
      </c>
      <c r="Q350" s="2" t="s">
        <v>680</v>
      </c>
      <c r="R350" s="2" t="s">
        <v>680</v>
      </c>
      <c r="S350" s="2" t="s">
        <v>680</v>
      </c>
      <c r="T350" s="2" t="s">
        <v>680</v>
      </c>
      <c r="U350" s="2" t="s">
        <v>680</v>
      </c>
    </row>
    <row r="351" spans="1:21" ht="15" customHeight="1" x14ac:dyDescent="0.25">
      <c r="A351" s="2" t="s">
        <v>521</v>
      </c>
      <c r="B351" s="2" t="s">
        <v>526</v>
      </c>
      <c r="C351" s="2">
        <v>2016</v>
      </c>
      <c r="D351" s="2" t="s">
        <v>740</v>
      </c>
      <c r="E351" s="2" t="s">
        <v>965</v>
      </c>
      <c r="F351" s="2">
        <v>7.6</v>
      </c>
      <c r="G351" s="2" t="s">
        <v>977</v>
      </c>
      <c r="H351" s="2">
        <v>1.9</v>
      </c>
      <c r="I351" s="2">
        <v>85</v>
      </c>
      <c r="J351" s="2" t="s">
        <v>681</v>
      </c>
      <c r="K351" s="2" t="s">
        <v>680</v>
      </c>
      <c r="L351" s="2" t="s">
        <v>680</v>
      </c>
      <c r="M351" s="2" t="s">
        <v>680</v>
      </c>
      <c r="N351" s="2" t="s">
        <v>680</v>
      </c>
      <c r="O351" s="2" t="s">
        <v>680</v>
      </c>
      <c r="P351" s="2" t="s">
        <v>681</v>
      </c>
      <c r="Q351" s="2" t="s">
        <v>680</v>
      </c>
      <c r="R351" s="2" t="s">
        <v>680</v>
      </c>
      <c r="S351" s="2" t="s">
        <v>680</v>
      </c>
      <c r="T351" s="2" t="s">
        <v>680</v>
      </c>
      <c r="U351" s="2" t="s">
        <v>680</v>
      </c>
    </row>
    <row r="352" spans="1:21" ht="15" customHeight="1" x14ac:dyDescent="0.25">
      <c r="A352" s="2" t="s">
        <v>521</v>
      </c>
      <c r="B352" s="2" t="s">
        <v>527</v>
      </c>
      <c r="C352" s="2">
        <v>2016</v>
      </c>
      <c r="D352" s="2" t="s">
        <v>1003</v>
      </c>
      <c r="E352" s="2" t="s">
        <v>965</v>
      </c>
      <c r="F352" s="2">
        <v>3.86</v>
      </c>
      <c r="G352" s="2" t="s">
        <v>680</v>
      </c>
      <c r="H352" s="2" t="s">
        <v>680</v>
      </c>
      <c r="I352" s="2">
        <v>85</v>
      </c>
      <c r="J352" s="2" t="s">
        <v>681</v>
      </c>
      <c r="K352" s="2" t="s">
        <v>680</v>
      </c>
      <c r="L352" s="2" t="s">
        <v>680</v>
      </c>
      <c r="M352" s="2" t="s">
        <v>680</v>
      </c>
      <c r="N352" s="2" t="s">
        <v>680</v>
      </c>
      <c r="O352" s="2" t="s">
        <v>680</v>
      </c>
      <c r="P352" s="2" t="s">
        <v>681</v>
      </c>
      <c r="Q352" s="2" t="s">
        <v>680</v>
      </c>
      <c r="R352" s="2" t="s">
        <v>680</v>
      </c>
      <c r="S352" s="2" t="s">
        <v>680</v>
      </c>
      <c r="T352" s="2" t="s">
        <v>680</v>
      </c>
      <c r="U352" s="2" t="s">
        <v>680</v>
      </c>
    </row>
    <row r="353" spans="1:21" ht="15" customHeight="1" x14ac:dyDescent="0.25">
      <c r="A353" s="2" t="s">
        <v>528</v>
      </c>
      <c r="B353" s="2" t="s">
        <v>529</v>
      </c>
      <c r="C353" s="2">
        <v>2016</v>
      </c>
      <c r="D353" s="2" t="s">
        <v>681</v>
      </c>
      <c r="E353" s="2" t="s">
        <v>680</v>
      </c>
      <c r="F353" s="2" t="s">
        <v>680</v>
      </c>
      <c r="G353" s="2" t="s">
        <v>680</v>
      </c>
      <c r="H353" s="2" t="s">
        <v>680</v>
      </c>
      <c r="I353" s="2" t="s">
        <v>680</v>
      </c>
      <c r="J353" s="2" t="s">
        <v>681</v>
      </c>
      <c r="K353" s="2" t="s">
        <v>680</v>
      </c>
      <c r="L353" s="2" t="s">
        <v>680</v>
      </c>
      <c r="M353" s="2" t="s">
        <v>680</v>
      </c>
      <c r="N353" s="2" t="s">
        <v>680</v>
      </c>
      <c r="O353" s="2" t="s">
        <v>680</v>
      </c>
      <c r="P353" s="2" t="s">
        <v>681</v>
      </c>
      <c r="Q353" s="2" t="s">
        <v>680</v>
      </c>
      <c r="R353" s="2" t="s">
        <v>680</v>
      </c>
      <c r="S353" s="2" t="s">
        <v>680</v>
      </c>
      <c r="T353" s="2" t="s">
        <v>680</v>
      </c>
      <c r="U353" s="2" t="s">
        <v>680</v>
      </c>
    </row>
    <row r="354" spans="1:21"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row>
    <row r="355" spans="1:21" ht="15" customHeight="1" x14ac:dyDescent="0.25">
      <c r="A355" s="2" t="s">
        <v>528</v>
      </c>
      <c r="B355" s="2" t="s">
        <v>531</v>
      </c>
      <c r="C355" s="2">
        <v>2016</v>
      </c>
      <c r="D355" s="2" t="s">
        <v>681</v>
      </c>
      <c r="E355" s="2" t="s">
        <v>680</v>
      </c>
      <c r="F355" s="2" t="s">
        <v>680</v>
      </c>
      <c r="G355" s="2" t="s">
        <v>680</v>
      </c>
      <c r="H355" s="2" t="s">
        <v>680</v>
      </c>
      <c r="I355" s="2" t="s">
        <v>680</v>
      </c>
      <c r="J355" s="2" t="s">
        <v>681</v>
      </c>
      <c r="K355" s="2" t="s">
        <v>680</v>
      </c>
      <c r="L355" s="2" t="s">
        <v>680</v>
      </c>
      <c r="M355" s="2" t="s">
        <v>680</v>
      </c>
      <c r="N355" s="2" t="s">
        <v>680</v>
      </c>
      <c r="O355" s="2" t="s">
        <v>680</v>
      </c>
      <c r="P355" s="2" t="s">
        <v>681</v>
      </c>
      <c r="Q355" s="2" t="s">
        <v>680</v>
      </c>
      <c r="R355" s="2" t="s">
        <v>680</v>
      </c>
      <c r="S355" s="2" t="s">
        <v>680</v>
      </c>
      <c r="T355" s="2" t="s">
        <v>680</v>
      </c>
      <c r="U355" s="2" t="s">
        <v>680</v>
      </c>
    </row>
    <row r="356" spans="1:21" ht="15" customHeight="1" x14ac:dyDescent="0.25">
      <c r="A356" s="2" t="s">
        <v>532</v>
      </c>
      <c r="B356" s="2" t="s">
        <v>533</v>
      </c>
      <c r="C356" s="2">
        <v>2016</v>
      </c>
      <c r="D356" s="2" t="s">
        <v>681</v>
      </c>
      <c r="E356" s="2" t="s">
        <v>680</v>
      </c>
      <c r="F356" s="2" t="s">
        <v>680</v>
      </c>
      <c r="G356" s="2" t="s">
        <v>680</v>
      </c>
      <c r="H356" s="2" t="s">
        <v>680</v>
      </c>
      <c r="I356" s="2" t="s">
        <v>680</v>
      </c>
      <c r="J356" s="2" t="s">
        <v>681</v>
      </c>
      <c r="K356" s="2" t="s">
        <v>680</v>
      </c>
      <c r="L356" s="2" t="s">
        <v>680</v>
      </c>
      <c r="M356" s="2" t="s">
        <v>680</v>
      </c>
      <c r="N356" s="2" t="s">
        <v>680</v>
      </c>
      <c r="O356" s="2" t="s">
        <v>680</v>
      </c>
      <c r="P356" s="2" t="s">
        <v>681</v>
      </c>
      <c r="Q356" s="2" t="s">
        <v>680</v>
      </c>
      <c r="R356" s="2" t="s">
        <v>680</v>
      </c>
      <c r="S356" s="2" t="s">
        <v>680</v>
      </c>
      <c r="T356" s="2" t="s">
        <v>680</v>
      </c>
      <c r="U356" s="2" t="s">
        <v>680</v>
      </c>
    </row>
    <row r="357" spans="1:21" ht="15" customHeight="1" x14ac:dyDescent="0.25">
      <c r="A357" s="2" t="s">
        <v>534</v>
      </c>
      <c r="B357" s="2" t="s">
        <v>535</v>
      </c>
      <c r="C357" s="2">
        <v>2016</v>
      </c>
      <c r="D357" s="2" t="s">
        <v>680</v>
      </c>
      <c r="E357" s="2" t="s">
        <v>680</v>
      </c>
      <c r="F357" s="2" t="s">
        <v>680</v>
      </c>
      <c r="G357" s="2" t="s">
        <v>680</v>
      </c>
      <c r="H357" s="2" t="s">
        <v>680</v>
      </c>
      <c r="I357" s="2" t="s">
        <v>680</v>
      </c>
      <c r="J357" s="2" t="s">
        <v>680</v>
      </c>
      <c r="K357" s="2" t="s">
        <v>680</v>
      </c>
      <c r="L357" s="2" t="s">
        <v>680</v>
      </c>
      <c r="M357" s="2" t="s">
        <v>680</v>
      </c>
      <c r="N357" s="2" t="s">
        <v>680</v>
      </c>
      <c r="O357" s="2" t="s">
        <v>680</v>
      </c>
      <c r="P357" s="2" t="s">
        <v>680</v>
      </c>
      <c r="Q357" s="2" t="s">
        <v>680</v>
      </c>
      <c r="R357" s="2" t="s">
        <v>680</v>
      </c>
      <c r="S357" s="2" t="s">
        <v>680</v>
      </c>
      <c r="T357" s="2" t="s">
        <v>680</v>
      </c>
      <c r="U357" s="2" t="s">
        <v>680</v>
      </c>
    </row>
    <row r="358" spans="1:21"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680</v>
      </c>
      <c r="O358" s="2" t="s">
        <v>680</v>
      </c>
      <c r="P358" s="2" t="s">
        <v>680</v>
      </c>
      <c r="Q358" s="2" t="s">
        <v>680</v>
      </c>
      <c r="R358" s="2" t="s">
        <v>680</v>
      </c>
      <c r="S358" s="2" t="s">
        <v>680</v>
      </c>
      <c r="T358" s="2" t="s">
        <v>680</v>
      </c>
      <c r="U358" s="2" t="s">
        <v>680</v>
      </c>
    </row>
    <row r="359" spans="1:21"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row>
    <row r="360" spans="1:21" ht="15" customHeight="1" x14ac:dyDescent="0.25">
      <c r="A360" s="2" t="s">
        <v>539</v>
      </c>
      <c r="B360" s="2" t="s">
        <v>539</v>
      </c>
      <c r="C360" s="2">
        <v>2016</v>
      </c>
      <c r="D360" s="2" t="s">
        <v>681</v>
      </c>
      <c r="E360" s="2" t="s">
        <v>680</v>
      </c>
      <c r="F360" s="2" t="s">
        <v>680</v>
      </c>
      <c r="G360" s="2" t="s">
        <v>680</v>
      </c>
      <c r="H360" s="2" t="s">
        <v>680</v>
      </c>
      <c r="I360" s="2" t="s">
        <v>680</v>
      </c>
      <c r="J360" s="2" t="s">
        <v>681</v>
      </c>
      <c r="K360" s="2" t="s">
        <v>680</v>
      </c>
      <c r="L360" s="2" t="s">
        <v>680</v>
      </c>
      <c r="M360" s="2" t="s">
        <v>680</v>
      </c>
      <c r="N360" s="2" t="s">
        <v>680</v>
      </c>
      <c r="O360" s="2" t="s">
        <v>680</v>
      </c>
      <c r="P360" s="2" t="s">
        <v>681</v>
      </c>
      <c r="Q360" s="2" t="s">
        <v>680</v>
      </c>
      <c r="R360" s="2" t="s">
        <v>680</v>
      </c>
      <c r="S360" s="2" t="s">
        <v>680</v>
      </c>
      <c r="T360" s="2" t="s">
        <v>680</v>
      </c>
      <c r="U360" s="2" t="s">
        <v>680</v>
      </c>
    </row>
    <row r="361" spans="1:21" ht="15" customHeight="1" x14ac:dyDescent="0.25">
      <c r="A361" s="2" t="s">
        <v>542</v>
      </c>
      <c r="B361" s="2" t="s">
        <v>541</v>
      </c>
      <c r="C361" s="2">
        <v>2016</v>
      </c>
      <c r="D361" s="2" t="s">
        <v>1004</v>
      </c>
      <c r="E361" s="2" t="s">
        <v>966</v>
      </c>
      <c r="F361" s="2">
        <v>14.8</v>
      </c>
      <c r="G361" s="2" t="s">
        <v>680</v>
      </c>
      <c r="H361" s="2" t="s">
        <v>680</v>
      </c>
      <c r="I361" s="2" t="s">
        <v>680</v>
      </c>
      <c r="J361" s="2" t="s">
        <v>681</v>
      </c>
      <c r="K361" s="2" t="s">
        <v>680</v>
      </c>
      <c r="L361" s="2" t="s">
        <v>680</v>
      </c>
      <c r="M361" s="2" t="s">
        <v>680</v>
      </c>
      <c r="N361" s="2" t="s">
        <v>680</v>
      </c>
      <c r="O361" s="2" t="s">
        <v>680</v>
      </c>
      <c r="P361" s="2" t="s">
        <v>681</v>
      </c>
      <c r="Q361" s="2" t="s">
        <v>680</v>
      </c>
      <c r="R361" s="2" t="s">
        <v>680</v>
      </c>
      <c r="S361" s="2" t="s">
        <v>680</v>
      </c>
      <c r="T361" s="2" t="s">
        <v>680</v>
      </c>
      <c r="U361" s="2" t="s">
        <v>680</v>
      </c>
    </row>
    <row r="362" spans="1:21"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row>
    <row r="363" spans="1:21" ht="15" customHeight="1" x14ac:dyDescent="0.25">
      <c r="A363" s="2" t="s">
        <v>545</v>
      </c>
      <c r="B363" s="2" t="s">
        <v>546</v>
      </c>
      <c r="C363" s="2">
        <v>2016</v>
      </c>
      <c r="D363" s="2" t="s">
        <v>681</v>
      </c>
      <c r="E363" s="2" t="s">
        <v>680</v>
      </c>
      <c r="F363" s="2" t="s">
        <v>680</v>
      </c>
      <c r="G363" s="2" t="s">
        <v>680</v>
      </c>
      <c r="H363" s="2" t="s">
        <v>680</v>
      </c>
      <c r="I363" s="2" t="s">
        <v>680</v>
      </c>
      <c r="J363" s="2" t="s">
        <v>681</v>
      </c>
      <c r="K363" s="2" t="s">
        <v>680</v>
      </c>
      <c r="L363" s="2" t="s">
        <v>680</v>
      </c>
      <c r="M363" s="2" t="s">
        <v>680</v>
      </c>
      <c r="N363" s="2" t="s">
        <v>680</v>
      </c>
      <c r="O363" s="2" t="s">
        <v>680</v>
      </c>
      <c r="P363" s="2" t="s">
        <v>681</v>
      </c>
      <c r="Q363" s="2" t="s">
        <v>680</v>
      </c>
      <c r="R363" s="2" t="s">
        <v>680</v>
      </c>
      <c r="S363" s="2" t="s">
        <v>680</v>
      </c>
      <c r="T363" s="2" t="s">
        <v>680</v>
      </c>
      <c r="U363" s="2" t="s">
        <v>680</v>
      </c>
    </row>
    <row r="364" spans="1:21" ht="15" customHeight="1" x14ac:dyDescent="0.25">
      <c r="A364" s="2" t="s">
        <v>547</v>
      </c>
      <c r="B364" s="2" t="s">
        <v>548</v>
      </c>
      <c r="C364" s="2">
        <v>2016</v>
      </c>
      <c r="D364" s="2" t="s">
        <v>1005</v>
      </c>
      <c r="E364" s="2" t="s">
        <v>1006</v>
      </c>
      <c r="F364" s="2">
        <v>1.2</v>
      </c>
      <c r="G364" s="2" t="s">
        <v>680</v>
      </c>
      <c r="H364" s="2" t="s">
        <v>680</v>
      </c>
      <c r="I364" s="2" t="s">
        <v>680</v>
      </c>
      <c r="J364" s="2" t="s">
        <v>1007</v>
      </c>
      <c r="K364" s="2" t="s">
        <v>984</v>
      </c>
      <c r="L364" s="2">
        <v>11.5</v>
      </c>
      <c r="M364" s="2" t="s">
        <v>680</v>
      </c>
      <c r="N364" s="2" t="s">
        <v>680</v>
      </c>
      <c r="O364" s="2" t="s">
        <v>680</v>
      </c>
      <c r="P364" s="2" t="s">
        <v>681</v>
      </c>
      <c r="Q364" s="2" t="s">
        <v>680</v>
      </c>
      <c r="R364" s="2" t="s">
        <v>680</v>
      </c>
      <c r="S364" s="2" t="s">
        <v>680</v>
      </c>
      <c r="T364" s="2" t="s">
        <v>680</v>
      </c>
      <c r="U364" s="2" t="s">
        <v>680</v>
      </c>
    </row>
    <row r="365" spans="1:21" ht="15" customHeight="1" x14ac:dyDescent="0.25">
      <c r="A365" s="2" t="s">
        <v>549</v>
      </c>
      <c r="B365" s="2" t="s">
        <v>550</v>
      </c>
      <c r="C365" s="2">
        <v>2016</v>
      </c>
      <c r="D365" s="2" t="s">
        <v>680</v>
      </c>
      <c r="E365" s="2" t="s">
        <v>680</v>
      </c>
      <c r="F365" s="2" t="s">
        <v>680</v>
      </c>
      <c r="G365" s="2" t="s">
        <v>680</v>
      </c>
      <c r="H365" s="2" t="s">
        <v>680</v>
      </c>
      <c r="I365" s="2" t="s">
        <v>680</v>
      </c>
      <c r="J365" s="2" t="s">
        <v>680</v>
      </c>
      <c r="K365" s="2" t="s">
        <v>680</v>
      </c>
      <c r="L365" s="2" t="s">
        <v>680</v>
      </c>
      <c r="M365" s="2" t="s">
        <v>680</v>
      </c>
      <c r="N365" s="2" t="s">
        <v>680</v>
      </c>
      <c r="O365" s="2" t="s">
        <v>680</v>
      </c>
      <c r="P365" s="2" t="s">
        <v>680</v>
      </c>
      <c r="Q365" s="2" t="s">
        <v>680</v>
      </c>
      <c r="R365" s="2" t="s">
        <v>680</v>
      </c>
      <c r="S365" s="2" t="s">
        <v>680</v>
      </c>
      <c r="T365" s="2" t="s">
        <v>680</v>
      </c>
      <c r="U365" s="2" t="s">
        <v>680</v>
      </c>
    </row>
    <row r="366" spans="1:21"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row>
    <row r="367" spans="1:21" ht="15" customHeight="1" x14ac:dyDescent="0.25">
      <c r="A367" s="2" t="s">
        <v>551</v>
      </c>
      <c r="B367" s="2" t="s">
        <v>552</v>
      </c>
      <c r="C367" s="2">
        <v>2016</v>
      </c>
      <c r="D367" s="2" t="s">
        <v>681</v>
      </c>
      <c r="E367" s="2" t="s">
        <v>680</v>
      </c>
      <c r="F367" s="2" t="s">
        <v>680</v>
      </c>
      <c r="G367" s="2" t="s">
        <v>680</v>
      </c>
      <c r="H367" s="2" t="s">
        <v>680</v>
      </c>
      <c r="I367" s="2" t="s">
        <v>680</v>
      </c>
      <c r="J367" s="2" t="s">
        <v>681</v>
      </c>
      <c r="K367" s="2" t="s">
        <v>680</v>
      </c>
      <c r="L367" s="2" t="s">
        <v>680</v>
      </c>
      <c r="M367" s="2" t="s">
        <v>680</v>
      </c>
      <c r="N367" s="2" t="s">
        <v>680</v>
      </c>
      <c r="O367" s="2" t="s">
        <v>680</v>
      </c>
      <c r="P367" s="2" t="s">
        <v>681</v>
      </c>
      <c r="Q367" s="2" t="s">
        <v>680</v>
      </c>
      <c r="R367" s="2" t="s">
        <v>680</v>
      </c>
      <c r="S367" s="2" t="s">
        <v>680</v>
      </c>
      <c r="T367" s="2" t="s">
        <v>680</v>
      </c>
      <c r="U367" s="2" t="s">
        <v>680</v>
      </c>
    </row>
    <row r="368" spans="1:21" ht="15" customHeight="1" x14ac:dyDescent="0.25">
      <c r="A368" s="2" t="s">
        <v>551</v>
      </c>
      <c r="B368" s="2" t="s">
        <v>553</v>
      </c>
      <c r="C368" s="2">
        <v>2016</v>
      </c>
      <c r="D368" s="2" t="s">
        <v>681</v>
      </c>
      <c r="E368" s="2" t="s">
        <v>680</v>
      </c>
      <c r="F368" s="2" t="s">
        <v>680</v>
      </c>
      <c r="G368" s="2" t="s">
        <v>680</v>
      </c>
      <c r="H368" s="2" t="s">
        <v>680</v>
      </c>
      <c r="I368" s="2" t="s">
        <v>680</v>
      </c>
      <c r="J368" s="2" t="s">
        <v>681</v>
      </c>
      <c r="K368" s="2" t="s">
        <v>680</v>
      </c>
      <c r="L368" s="2" t="s">
        <v>680</v>
      </c>
      <c r="M368" s="2" t="s">
        <v>680</v>
      </c>
      <c r="N368" s="2" t="s">
        <v>680</v>
      </c>
      <c r="O368" s="2" t="s">
        <v>680</v>
      </c>
      <c r="P368" s="2" t="s">
        <v>681</v>
      </c>
      <c r="Q368" s="2" t="s">
        <v>680</v>
      </c>
      <c r="R368" s="2" t="s">
        <v>680</v>
      </c>
      <c r="S368" s="2" t="s">
        <v>680</v>
      </c>
      <c r="T368" s="2" t="s">
        <v>680</v>
      </c>
      <c r="U368" s="2" t="s">
        <v>680</v>
      </c>
    </row>
    <row r="369" spans="1:21" ht="15" customHeight="1" x14ac:dyDescent="0.25">
      <c r="A369" s="2" t="s">
        <v>551</v>
      </c>
      <c r="B369" s="2" t="s">
        <v>554</v>
      </c>
      <c r="C369" s="2">
        <v>2016</v>
      </c>
      <c r="D369" s="2" t="s">
        <v>681</v>
      </c>
      <c r="E369" s="2" t="s">
        <v>680</v>
      </c>
      <c r="F369" s="2" t="s">
        <v>680</v>
      </c>
      <c r="G369" s="2" t="s">
        <v>680</v>
      </c>
      <c r="H369" s="2" t="s">
        <v>680</v>
      </c>
      <c r="I369" s="2" t="s">
        <v>680</v>
      </c>
      <c r="J369" s="2" t="s">
        <v>681</v>
      </c>
      <c r="K369" s="2" t="s">
        <v>680</v>
      </c>
      <c r="L369" s="2" t="s">
        <v>680</v>
      </c>
      <c r="M369" s="2" t="s">
        <v>680</v>
      </c>
      <c r="N369" s="2" t="s">
        <v>680</v>
      </c>
      <c r="O369" s="2" t="s">
        <v>680</v>
      </c>
      <c r="P369" s="2" t="s">
        <v>681</v>
      </c>
      <c r="Q369" s="2" t="s">
        <v>680</v>
      </c>
      <c r="R369" s="2" t="s">
        <v>680</v>
      </c>
      <c r="S369" s="2" t="s">
        <v>680</v>
      </c>
      <c r="T369" s="2" t="s">
        <v>680</v>
      </c>
      <c r="U369" s="2" t="s">
        <v>680</v>
      </c>
    </row>
    <row r="370" spans="1:21" ht="15" customHeight="1" x14ac:dyDescent="0.25">
      <c r="A370" s="2" t="s">
        <v>555</v>
      </c>
      <c r="B370" s="2" t="s">
        <v>556</v>
      </c>
      <c r="C370" s="2">
        <v>2016</v>
      </c>
      <c r="D370" s="2" t="s">
        <v>681</v>
      </c>
      <c r="E370" s="2" t="s">
        <v>680</v>
      </c>
      <c r="F370" s="2" t="s">
        <v>680</v>
      </c>
      <c r="G370" s="2" t="s">
        <v>680</v>
      </c>
      <c r="H370" s="2" t="s">
        <v>680</v>
      </c>
      <c r="I370" s="2" t="s">
        <v>680</v>
      </c>
      <c r="J370" s="2" t="s">
        <v>681</v>
      </c>
      <c r="K370" s="2" t="s">
        <v>680</v>
      </c>
      <c r="L370" s="2" t="s">
        <v>680</v>
      </c>
      <c r="M370" s="2" t="s">
        <v>680</v>
      </c>
      <c r="N370" s="2" t="s">
        <v>680</v>
      </c>
      <c r="O370" s="2" t="s">
        <v>680</v>
      </c>
      <c r="P370" s="2" t="s">
        <v>681</v>
      </c>
      <c r="Q370" s="2" t="s">
        <v>680</v>
      </c>
      <c r="R370" s="2" t="s">
        <v>680</v>
      </c>
      <c r="S370" s="2" t="s">
        <v>680</v>
      </c>
      <c r="T370" s="2" t="s">
        <v>680</v>
      </c>
      <c r="U370" s="2" t="s">
        <v>680</v>
      </c>
    </row>
    <row r="371" spans="1:21" ht="15" customHeight="1" x14ac:dyDescent="0.25">
      <c r="A371" s="2" t="s">
        <v>555</v>
      </c>
      <c r="B371" s="2" t="s">
        <v>557</v>
      </c>
      <c r="C371" s="2">
        <v>2016</v>
      </c>
      <c r="D371" s="2" t="s">
        <v>681</v>
      </c>
      <c r="E371" s="2" t="s">
        <v>680</v>
      </c>
      <c r="F371" s="2" t="s">
        <v>680</v>
      </c>
      <c r="G371" s="2" t="s">
        <v>680</v>
      </c>
      <c r="H371" s="2" t="s">
        <v>680</v>
      </c>
      <c r="I371" s="2" t="s">
        <v>680</v>
      </c>
      <c r="J371" s="2" t="s">
        <v>681</v>
      </c>
      <c r="K371" s="2" t="s">
        <v>680</v>
      </c>
      <c r="L371" s="2" t="s">
        <v>680</v>
      </c>
      <c r="M371" s="2" t="s">
        <v>680</v>
      </c>
      <c r="N371" s="2" t="s">
        <v>680</v>
      </c>
      <c r="O371" s="2" t="s">
        <v>680</v>
      </c>
      <c r="P371" s="2" t="s">
        <v>681</v>
      </c>
      <c r="Q371" s="2" t="s">
        <v>680</v>
      </c>
      <c r="R371" s="2" t="s">
        <v>680</v>
      </c>
      <c r="S371" s="2" t="s">
        <v>680</v>
      </c>
      <c r="T371" s="2" t="s">
        <v>680</v>
      </c>
      <c r="U371" s="2" t="s">
        <v>680</v>
      </c>
    </row>
    <row r="372" spans="1:21" ht="15" customHeight="1" x14ac:dyDescent="0.25">
      <c r="A372" s="2" t="s">
        <v>555</v>
      </c>
      <c r="B372" s="2" t="s">
        <v>558</v>
      </c>
      <c r="C372" s="2">
        <v>2016</v>
      </c>
      <c r="D372" s="2" t="s">
        <v>742</v>
      </c>
      <c r="E372" s="2" t="s">
        <v>965</v>
      </c>
      <c r="F372" s="2">
        <v>18.295999999999999</v>
      </c>
      <c r="G372" s="2" t="s">
        <v>967</v>
      </c>
      <c r="H372" s="2">
        <v>0.40699999999999997</v>
      </c>
      <c r="I372" s="2">
        <v>90</v>
      </c>
      <c r="J372" s="2" t="s">
        <v>681</v>
      </c>
      <c r="K372" s="2" t="s">
        <v>680</v>
      </c>
      <c r="L372" s="2" t="s">
        <v>680</v>
      </c>
      <c r="M372" s="2" t="s">
        <v>680</v>
      </c>
      <c r="N372" s="2" t="s">
        <v>680</v>
      </c>
      <c r="O372" s="2" t="s">
        <v>680</v>
      </c>
      <c r="P372" s="2" t="s">
        <v>681</v>
      </c>
      <c r="Q372" s="2" t="s">
        <v>680</v>
      </c>
      <c r="R372" s="2" t="s">
        <v>680</v>
      </c>
      <c r="S372" s="2" t="s">
        <v>680</v>
      </c>
      <c r="T372" s="2" t="s">
        <v>680</v>
      </c>
      <c r="U372" s="2" t="s">
        <v>680</v>
      </c>
    </row>
    <row r="373" spans="1:21" ht="15" customHeight="1" x14ac:dyDescent="0.25">
      <c r="A373" s="2" t="s">
        <v>559</v>
      </c>
      <c r="B373" s="2" t="s">
        <v>560</v>
      </c>
      <c r="C373" s="2">
        <v>2016</v>
      </c>
      <c r="D373" s="2" t="s">
        <v>681</v>
      </c>
      <c r="E373" s="2" t="s">
        <v>680</v>
      </c>
      <c r="F373" s="2" t="s">
        <v>680</v>
      </c>
      <c r="G373" s="2" t="s">
        <v>680</v>
      </c>
      <c r="H373" s="2" t="s">
        <v>680</v>
      </c>
      <c r="I373" s="2" t="s">
        <v>680</v>
      </c>
      <c r="J373" s="2" t="s">
        <v>681</v>
      </c>
      <c r="K373" s="2" t="s">
        <v>680</v>
      </c>
      <c r="L373" s="2" t="s">
        <v>680</v>
      </c>
      <c r="M373" s="2" t="s">
        <v>680</v>
      </c>
      <c r="N373" s="2" t="s">
        <v>680</v>
      </c>
      <c r="O373" s="2" t="s">
        <v>680</v>
      </c>
      <c r="P373" s="2" t="s">
        <v>681</v>
      </c>
      <c r="Q373" s="2" t="s">
        <v>680</v>
      </c>
      <c r="R373" s="2" t="s">
        <v>680</v>
      </c>
      <c r="S373" s="2" t="s">
        <v>680</v>
      </c>
      <c r="T373" s="2" t="s">
        <v>680</v>
      </c>
      <c r="U373" s="2" t="s">
        <v>680</v>
      </c>
    </row>
    <row r="374" spans="1:21" ht="15" customHeight="1" x14ac:dyDescent="0.25">
      <c r="A374" s="2" t="s">
        <v>559</v>
      </c>
      <c r="B374" s="2" t="s">
        <v>561</v>
      </c>
      <c r="C374" s="2">
        <v>2016</v>
      </c>
      <c r="D374" s="2" t="s">
        <v>681</v>
      </c>
      <c r="E374" s="2" t="s">
        <v>680</v>
      </c>
      <c r="F374" s="2" t="s">
        <v>680</v>
      </c>
      <c r="G374" s="2" t="s">
        <v>680</v>
      </c>
      <c r="H374" s="2" t="s">
        <v>680</v>
      </c>
      <c r="I374" s="2" t="s">
        <v>680</v>
      </c>
      <c r="J374" s="2" t="s">
        <v>681</v>
      </c>
      <c r="K374" s="2" t="s">
        <v>680</v>
      </c>
      <c r="L374" s="2" t="s">
        <v>680</v>
      </c>
      <c r="M374" s="2" t="s">
        <v>680</v>
      </c>
      <c r="N374" s="2" t="s">
        <v>680</v>
      </c>
      <c r="O374" s="2" t="s">
        <v>680</v>
      </c>
      <c r="P374" s="2" t="s">
        <v>681</v>
      </c>
      <c r="Q374" s="2" t="s">
        <v>680</v>
      </c>
      <c r="R374" s="2" t="s">
        <v>680</v>
      </c>
      <c r="S374" s="2" t="s">
        <v>680</v>
      </c>
      <c r="T374" s="2" t="s">
        <v>680</v>
      </c>
      <c r="U374" s="2" t="s">
        <v>680</v>
      </c>
    </row>
    <row r="375" spans="1:21" ht="15" customHeight="1" x14ac:dyDescent="0.25">
      <c r="A375" s="2" t="s">
        <v>559</v>
      </c>
      <c r="B375" s="2" t="s">
        <v>562</v>
      </c>
      <c r="C375" s="2">
        <v>2016</v>
      </c>
      <c r="D375" s="2" t="s">
        <v>1008</v>
      </c>
      <c r="E375" s="2" t="s">
        <v>965</v>
      </c>
      <c r="F375" s="2">
        <v>8.9250000000000007</v>
      </c>
      <c r="G375" s="2" t="s">
        <v>680</v>
      </c>
      <c r="H375" s="2" t="s">
        <v>680</v>
      </c>
      <c r="I375" s="2">
        <v>85</v>
      </c>
      <c r="J375" s="2" t="s">
        <v>681</v>
      </c>
      <c r="K375" s="2" t="s">
        <v>680</v>
      </c>
      <c r="L375" s="2" t="s">
        <v>680</v>
      </c>
      <c r="M375" s="2" t="s">
        <v>680</v>
      </c>
      <c r="N375" s="2" t="s">
        <v>680</v>
      </c>
      <c r="O375" s="2" t="s">
        <v>680</v>
      </c>
      <c r="P375" s="2" t="s">
        <v>681</v>
      </c>
      <c r="Q375" s="2" t="s">
        <v>680</v>
      </c>
      <c r="R375" s="2" t="s">
        <v>680</v>
      </c>
      <c r="S375" s="2" t="s">
        <v>680</v>
      </c>
      <c r="T375" s="2" t="s">
        <v>680</v>
      </c>
      <c r="U375" s="2" t="s">
        <v>680</v>
      </c>
    </row>
    <row r="376" spans="1:21" ht="15" customHeight="1" x14ac:dyDescent="0.25">
      <c r="A376" s="2" t="s">
        <v>559</v>
      </c>
      <c r="B376" s="2" t="s">
        <v>563</v>
      </c>
      <c r="C376" s="2">
        <v>2016</v>
      </c>
      <c r="D376" s="2" t="s">
        <v>762</v>
      </c>
      <c r="E376" s="2" t="s">
        <v>991</v>
      </c>
      <c r="F376" s="2">
        <v>0.373</v>
      </c>
      <c r="G376" s="2" t="s">
        <v>680</v>
      </c>
      <c r="H376" s="2" t="s">
        <v>680</v>
      </c>
      <c r="I376" s="2" t="s">
        <v>680</v>
      </c>
      <c r="J376" s="2" t="s">
        <v>681</v>
      </c>
      <c r="K376" s="2" t="s">
        <v>680</v>
      </c>
      <c r="L376" s="2" t="s">
        <v>680</v>
      </c>
      <c r="M376" s="2" t="s">
        <v>680</v>
      </c>
      <c r="N376" s="2" t="s">
        <v>680</v>
      </c>
      <c r="O376" s="2" t="s">
        <v>680</v>
      </c>
      <c r="P376" s="2" t="s">
        <v>681</v>
      </c>
      <c r="Q376" s="2" t="s">
        <v>680</v>
      </c>
      <c r="R376" s="2" t="s">
        <v>680</v>
      </c>
      <c r="S376" s="2" t="s">
        <v>680</v>
      </c>
      <c r="T376" s="2" t="s">
        <v>680</v>
      </c>
      <c r="U376" s="2" t="s">
        <v>680</v>
      </c>
    </row>
    <row r="377" spans="1:21" ht="15" customHeight="1" x14ac:dyDescent="0.25">
      <c r="A377" s="2" t="s">
        <v>564</v>
      </c>
      <c r="B377" s="2" t="s">
        <v>565</v>
      </c>
      <c r="C377" s="2">
        <v>2016</v>
      </c>
      <c r="D377" s="2" t="s">
        <v>681</v>
      </c>
      <c r="E377" s="2" t="s">
        <v>680</v>
      </c>
      <c r="F377" s="2" t="s">
        <v>680</v>
      </c>
      <c r="G377" s="2" t="s">
        <v>680</v>
      </c>
      <c r="H377" s="2" t="s">
        <v>680</v>
      </c>
      <c r="I377" s="2" t="s">
        <v>680</v>
      </c>
      <c r="J377" s="2" t="s">
        <v>681</v>
      </c>
      <c r="K377" s="2" t="s">
        <v>680</v>
      </c>
      <c r="L377" s="2" t="s">
        <v>680</v>
      </c>
      <c r="M377" s="2" t="s">
        <v>680</v>
      </c>
      <c r="N377" s="2" t="s">
        <v>680</v>
      </c>
      <c r="O377" s="2" t="s">
        <v>680</v>
      </c>
      <c r="P377" s="2" t="s">
        <v>681</v>
      </c>
      <c r="Q377" s="2" t="s">
        <v>680</v>
      </c>
      <c r="R377" s="2" t="s">
        <v>680</v>
      </c>
      <c r="S377" s="2" t="s">
        <v>680</v>
      </c>
      <c r="T377" s="2" t="s">
        <v>680</v>
      </c>
      <c r="U377" s="2" t="s">
        <v>680</v>
      </c>
    </row>
    <row r="378" spans="1:21" ht="15" customHeight="1" x14ac:dyDescent="0.25">
      <c r="A378" s="2" t="s">
        <v>564</v>
      </c>
      <c r="B378" s="2" t="s">
        <v>566</v>
      </c>
      <c r="C378" s="2">
        <v>2016</v>
      </c>
      <c r="D378" s="2" t="s">
        <v>681</v>
      </c>
      <c r="E378" s="2" t="s">
        <v>680</v>
      </c>
      <c r="F378" s="2" t="s">
        <v>680</v>
      </c>
      <c r="G378" s="2" t="s">
        <v>680</v>
      </c>
      <c r="H378" s="2" t="s">
        <v>680</v>
      </c>
      <c r="I378" s="2" t="s">
        <v>680</v>
      </c>
      <c r="J378" s="2" t="s">
        <v>681</v>
      </c>
      <c r="K378" s="2" t="s">
        <v>680</v>
      </c>
      <c r="L378" s="2" t="s">
        <v>680</v>
      </c>
      <c r="M378" s="2" t="s">
        <v>680</v>
      </c>
      <c r="N378" s="2" t="s">
        <v>680</v>
      </c>
      <c r="O378" s="2" t="s">
        <v>680</v>
      </c>
      <c r="P378" s="2" t="s">
        <v>681</v>
      </c>
      <c r="Q378" s="2" t="s">
        <v>680</v>
      </c>
      <c r="R378" s="2" t="s">
        <v>680</v>
      </c>
      <c r="S378" s="2" t="s">
        <v>680</v>
      </c>
      <c r="T378" s="2" t="s">
        <v>680</v>
      </c>
      <c r="U378" s="2" t="s">
        <v>680</v>
      </c>
    </row>
    <row r="379" spans="1:21" ht="15" customHeight="1" x14ac:dyDescent="0.25">
      <c r="A379" s="2" t="s">
        <v>567</v>
      </c>
      <c r="B379" s="2" t="s">
        <v>568</v>
      </c>
      <c r="C379" s="2">
        <v>2016</v>
      </c>
      <c r="D379" s="2" t="s">
        <v>1009</v>
      </c>
      <c r="E379" s="2" t="s">
        <v>965</v>
      </c>
      <c r="F379" s="2">
        <v>2.3149999999999999</v>
      </c>
      <c r="G379" s="2" t="s">
        <v>680</v>
      </c>
      <c r="H379" s="2" t="s">
        <v>680</v>
      </c>
      <c r="I379" s="2" t="s">
        <v>680</v>
      </c>
      <c r="J379" s="2" t="s">
        <v>681</v>
      </c>
      <c r="K379" s="2" t="s">
        <v>680</v>
      </c>
      <c r="L379" s="2" t="s">
        <v>680</v>
      </c>
      <c r="M379" s="2" t="s">
        <v>680</v>
      </c>
      <c r="N379" s="2" t="s">
        <v>680</v>
      </c>
      <c r="O379" s="2" t="s">
        <v>680</v>
      </c>
      <c r="P379" s="2" t="s">
        <v>681</v>
      </c>
      <c r="Q379" s="2" t="s">
        <v>680</v>
      </c>
      <c r="R379" s="2" t="s">
        <v>680</v>
      </c>
      <c r="S379" s="2" t="s">
        <v>680</v>
      </c>
      <c r="T379" s="2" t="s">
        <v>680</v>
      </c>
      <c r="U379" s="2" t="s">
        <v>680</v>
      </c>
    </row>
    <row r="380" spans="1:21" ht="15" customHeight="1" x14ac:dyDescent="0.25">
      <c r="A380" s="2" t="s">
        <v>569</v>
      </c>
      <c r="B380" s="2" t="s">
        <v>570</v>
      </c>
      <c r="C380" s="2">
        <v>2016</v>
      </c>
      <c r="D380" s="2" t="s">
        <v>681</v>
      </c>
      <c r="E380" s="2" t="s">
        <v>680</v>
      </c>
      <c r="F380" s="2" t="s">
        <v>680</v>
      </c>
      <c r="G380" s="2" t="s">
        <v>680</v>
      </c>
      <c r="H380" s="2" t="s">
        <v>680</v>
      </c>
      <c r="I380" s="2" t="s">
        <v>680</v>
      </c>
      <c r="J380" s="2" t="s">
        <v>681</v>
      </c>
      <c r="K380" s="2" t="s">
        <v>680</v>
      </c>
      <c r="L380" s="2" t="s">
        <v>680</v>
      </c>
      <c r="M380" s="2" t="s">
        <v>680</v>
      </c>
      <c r="N380" s="2" t="s">
        <v>680</v>
      </c>
      <c r="O380" s="2" t="s">
        <v>680</v>
      </c>
      <c r="P380" s="2" t="s">
        <v>681</v>
      </c>
      <c r="Q380" s="2" t="s">
        <v>680</v>
      </c>
      <c r="R380" s="2" t="s">
        <v>680</v>
      </c>
      <c r="S380" s="2" t="s">
        <v>680</v>
      </c>
      <c r="T380" s="2" t="s">
        <v>680</v>
      </c>
      <c r="U380" s="2" t="s">
        <v>680</v>
      </c>
    </row>
    <row r="381" spans="1:21" ht="15" customHeight="1" x14ac:dyDescent="0.25">
      <c r="A381" s="2" t="s">
        <v>569</v>
      </c>
      <c r="B381" s="2" t="s">
        <v>571</v>
      </c>
      <c r="C381" s="2">
        <v>2016</v>
      </c>
      <c r="D381" s="2" t="s">
        <v>744</v>
      </c>
      <c r="E381" s="2" t="s">
        <v>965</v>
      </c>
      <c r="F381" s="2">
        <v>0.98199999999999998</v>
      </c>
      <c r="G381" s="2" t="s">
        <v>967</v>
      </c>
      <c r="H381" s="2">
        <v>2.9449999999999998</v>
      </c>
      <c r="I381" s="2">
        <v>95</v>
      </c>
      <c r="J381" s="2" t="s">
        <v>681</v>
      </c>
      <c r="K381" s="2" t="s">
        <v>680</v>
      </c>
      <c r="L381" s="2" t="s">
        <v>680</v>
      </c>
      <c r="M381" s="2" t="s">
        <v>680</v>
      </c>
      <c r="N381" s="2" t="s">
        <v>680</v>
      </c>
      <c r="O381" s="2" t="s">
        <v>680</v>
      </c>
      <c r="P381" s="2" t="s">
        <v>681</v>
      </c>
      <c r="Q381" s="2" t="s">
        <v>680</v>
      </c>
      <c r="R381" s="2" t="s">
        <v>680</v>
      </c>
      <c r="S381" s="2" t="s">
        <v>680</v>
      </c>
      <c r="T381" s="2" t="s">
        <v>680</v>
      </c>
      <c r="U381" s="2" t="s">
        <v>680</v>
      </c>
    </row>
    <row r="382" spans="1:21" ht="15" customHeight="1" x14ac:dyDescent="0.25">
      <c r="A382" s="2" t="s">
        <v>569</v>
      </c>
      <c r="B382" s="2" t="s">
        <v>572</v>
      </c>
      <c r="C382" s="2">
        <v>2016</v>
      </c>
      <c r="D382" s="2" t="s">
        <v>681</v>
      </c>
      <c r="E382" s="2" t="s">
        <v>680</v>
      </c>
      <c r="F382" s="2" t="s">
        <v>680</v>
      </c>
      <c r="G382" s="2" t="s">
        <v>680</v>
      </c>
      <c r="H382" s="2" t="s">
        <v>680</v>
      </c>
      <c r="I382" s="2" t="s">
        <v>680</v>
      </c>
      <c r="J382" s="2" t="s">
        <v>681</v>
      </c>
      <c r="K382" s="2" t="s">
        <v>680</v>
      </c>
      <c r="L382" s="2" t="s">
        <v>680</v>
      </c>
      <c r="M382" s="2" t="s">
        <v>680</v>
      </c>
      <c r="N382" s="2" t="s">
        <v>680</v>
      </c>
      <c r="O382" s="2" t="s">
        <v>680</v>
      </c>
      <c r="P382" s="2" t="s">
        <v>681</v>
      </c>
      <c r="Q382" s="2" t="s">
        <v>680</v>
      </c>
      <c r="R382" s="2" t="s">
        <v>680</v>
      </c>
      <c r="S382" s="2" t="s">
        <v>680</v>
      </c>
      <c r="T382" s="2" t="s">
        <v>680</v>
      </c>
      <c r="U382" s="2" t="s">
        <v>680</v>
      </c>
    </row>
    <row r="383" spans="1:21" ht="15" customHeight="1" x14ac:dyDescent="0.25">
      <c r="A383" s="2" t="s">
        <v>573</v>
      </c>
      <c r="B383" s="2" t="s">
        <v>11</v>
      </c>
      <c r="C383" s="2">
        <v>2016</v>
      </c>
      <c r="D383" s="2" t="s">
        <v>681</v>
      </c>
      <c r="E383" s="2" t="s">
        <v>680</v>
      </c>
      <c r="F383" s="2" t="s">
        <v>680</v>
      </c>
      <c r="G383" s="2" t="s">
        <v>680</v>
      </c>
      <c r="H383" s="2" t="s">
        <v>680</v>
      </c>
      <c r="I383" s="2" t="s">
        <v>680</v>
      </c>
      <c r="J383" s="2" t="s">
        <v>681</v>
      </c>
      <c r="K383" s="2" t="s">
        <v>680</v>
      </c>
      <c r="L383" s="2" t="s">
        <v>680</v>
      </c>
      <c r="M383" s="2" t="s">
        <v>680</v>
      </c>
      <c r="N383" s="2" t="s">
        <v>680</v>
      </c>
      <c r="O383" s="2" t="s">
        <v>680</v>
      </c>
      <c r="P383" s="2" t="s">
        <v>681</v>
      </c>
      <c r="Q383" s="2" t="s">
        <v>680</v>
      </c>
      <c r="R383" s="2" t="s">
        <v>680</v>
      </c>
      <c r="S383" s="2" t="s">
        <v>680</v>
      </c>
      <c r="T383" s="2" t="s">
        <v>680</v>
      </c>
      <c r="U383" s="2" t="s">
        <v>680</v>
      </c>
    </row>
    <row r="384" spans="1:21" ht="15" customHeight="1" x14ac:dyDescent="0.25">
      <c r="A384" s="2" t="s">
        <v>573</v>
      </c>
      <c r="B384" s="2" t="s">
        <v>574</v>
      </c>
      <c r="C384" s="2">
        <v>2016</v>
      </c>
      <c r="D384" s="2" t="s">
        <v>681</v>
      </c>
      <c r="E384" s="2" t="s">
        <v>680</v>
      </c>
      <c r="F384" s="2" t="s">
        <v>680</v>
      </c>
      <c r="G384" s="2" t="s">
        <v>680</v>
      </c>
      <c r="H384" s="2" t="s">
        <v>680</v>
      </c>
      <c r="I384" s="2" t="s">
        <v>680</v>
      </c>
      <c r="J384" s="2" t="s">
        <v>681</v>
      </c>
      <c r="K384" s="2" t="s">
        <v>680</v>
      </c>
      <c r="L384" s="2" t="s">
        <v>680</v>
      </c>
      <c r="M384" s="2" t="s">
        <v>680</v>
      </c>
      <c r="N384" s="2" t="s">
        <v>680</v>
      </c>
      <c r="O384" s="2" t="s">
        <v>680</v>
      </c>
      <c r="P384" s="2" t="s">
        <v>681</v>
      </c>
      <c r="Q384" s="2" t="s">
        <v>680</v>
      </c>
      <c r="R384" s="2" t="s">
        <v>680</v>
      </c>
      <c r="S384" s="2" t="s">
        <v>680</v>
      </c>
      <c r="T384" s="2" t="s">
        <v>680</v>
      </c>
      <c r="U384" s="2" t="s">
        <v>680</v>
      </c>
    </row>
    <row r="385" spans="1:21" ht="15" customHeight="1" x14ac:dyDescent="0.25">
      <c r="A385" s="2" t="s">
        <v>573</v>
      </c>
      <c r="B385" s="2" t="s">
        <v>340</v>
      </c>
      <c r="C385" s="2">
        <v>2016</v>
      </c>
      <c r="D385" s="2" t="s">
        <v>681</v>
      </c>
      <c r="E385" s="2" t="s">
        <v>680</v>
      </c>
      <c r="F385" s="2" t="s">
        <v>680</v>
      </c>
      <c r="G385" s="2" t="s">
        <v>680</v>
      </c>
      <c r="H385" s="2" t="s">
        <v>680</v>
      </c>
      <c r="I385" s="2" t="s">
        <v>680</v>
      </c>
      <c r="J385" s="2" t="s">
        <v>681</v>
      </c>
      <c r="K385" s="2" t="s">
        <v>680</v>
      </c>
      <c r="L385" s="2" t="s">
        <v>680</v>
      </c>
      <c r="M385" s="2" t="s">
        <v>680</v>
      </c>
      <c r="N385" s="2" t="s">
        <v>680</v>
      </c>
      <c r="O385" s="2" t="s">
        <v>680</v>
      </c>
      <c r="P385" s="2" t="s">
        <v>681</v>
      </c>
      <c r="Q385" s="2" t="s">
        <v>680</v>
      </c>
      <c r="R385" s="2" t="s">
        <v>680</v>
      </c>
      <c r="S385" s="2" t="s">
        <v>680</v>
      </c>
      <c r="T385" s="2" t="s">
        <v>680</v>
      </c>
      <c r="U385" s="2" t="s">
        <v>680</v>
      </c>
    </row>
    <row r="386" spans="1:21" ht="15" customHeight="1" x14ac:dyDescent="0.25">
      <c r="A386" s="2" t="s">
        <v>575</v>
      </c>
      <c r="B386" s="2" t="s">
        <v>576</v>
      </c>
      <c r="C386" s="2">
        <v>2016</v>
      </c>
      <c r="D386" s="2" t="s">
        <v>689</v>
      </c>
      <c r="E386" s="2" t="s">
        <v>680</v>
      </c>
      <c r="F386" s="2" t="s">
        <v>680</v>
      </c>
      <c r="G386" s="2" t="s">
        <v>680</v>
      </c>
      <c r="H386" s="2" t="s">
        <v>680</v>
      </c>
      <c r="I386" s="2" t="s">
        <v>680</v>
      </c>
      <c r="J386" s="2" t="s">
        <v>689</v>
      </c>
      <c r="K386" s="2" t="s">
        <v>680</v>
      </c>
      <c r="L386" s="2" t="s">
        <v>680</v>
      </c>
      <c r="M386" s="2" t="s">
        <v>680</v>
      </c>
      <c r="N386" s="2" t="s">
        <v>680</v>
      </c>
      <c r="O386" s="2" t="s">
        <v>680</v>
      </c>
      <c r="P386" s="2" t="s">
        <v>689</v>
      </c>
      <c r="Q386" s="2" t="s">
        <v>680</v>
      </c>
      <c r="R386" s="2" t="s">
        <v>680</v>
      </c>
      <c r="S386" s="2" t="s">
        <v>680</v>
      </c>
      <c r="T386" s="2" t="s">
        <v>680</v>
      </c>
      <c r="U386" s="2" t="s">
        <v>680</v>
      </c>
    </row>
    <row r="387" spans="1:21" ht="15" customHeight="1" x14ac:dyDescent="0.25">
      <c r="A387" s="2" t="s">
        <v>575</v>
      </c>
      <c r="B387" s="2" t="s">
        <v>577</v>
      </c>
      <c r="C387" s="2">
        <v>2016</v>
      </c>
      <c r="D387" s="2" t="s">
        <v>681</v>
      </c>
      <c r="E387" s="2" t="s">
        <v>680</v>
      </c>
      <c r="F387" s="2" t="s">
        <v>680</v>
      </c>
      <c r="G387" s="2" t="s">
        <v>680</v>
      </c>
      <c r="H387" s="2" t="s">
        <v>680</v>
      </c>
      <c r="I387" s="2" t="s">
        <v>680</v>
      </c>
      <c r="J387" s="2" t="s">
        <v>681</v>
      </c>
      <c r="K387" s="2" t="s">
        <v>680</v>
      </c>
      <c r="L387" s="2" t="s">
        <v>680</v>
      </c>
      <c r="M387" s="2" t="s">
        <v>680</v>
      </c>
      <c r="N387" s="2" t="s">
        <v>680</v>
      </c>
      <c r="O387" s="2" t="s">
        <v>680</v>
      </c>
      <c r="P387" s="2" t="s">
        <v>681</v>
      </c>
      <c r="Q387" s="2" t="s">
        <v>680</v>
      </c>
      <c r="R387" s="2" t="s">
        <v>680</v>
      </c>
      <c r="S387" s="2" t="s">
        <v>680</v>
      </c>
      <c r="T387" s="2" t="s">
        <v>680</v>
      </c>
      <c r="U387" s="2" t="s">
        <v>680</v>
      </c>
    </row>
    <row r="388" spans="1:21" ht="15" customHeight="1" x14ac:dyDescent="0.25">
      <c r="A388" s="2" t="s">
        <v>575</v>
      </c>
      <c r="B388" s="2" t="s">
        <v>578</v>
      </c>
      <c r="C388" s="2">
        <v>2016</v>
      </c>
      <c r="D388" s="2" t="s">
        <v>681</v>
      </c>
      <c r="E388" s="2" t="s">
        <v>680</v>
      </c>
      <c r="F388" s="2" t="s">
        <v>680</v>
      </c>
      <c r="G388" s="2" t="s">
        <v>680</v>
      </c>
      <c r="H388" s="2" t="s">
        <v>680</v>
      </c>
      <c r="I388" s="2" t="s">
        <v>680</v>
      </c>
      <c r="J388" s="2" t="s">
        <v>681</v>
      </c>
      <c r="K388" s="2" t="s">
        <v>680</v>
      </c>
      <c r="L388" s="2" t="s">
        <v>680</v>
      </c>
      <c r="M388" s="2" t="s">
        <v>680</v>
      </c>
      <c r="N388" s="2" t="s">
        <v>680</v>
      </c>
      <c r="O388" s="2" t="s">
        <v>680</v>
      </c>
      <c r="P388" s="2" t="s">
        <v>681</v>
      </c>
      <c r="Q388" s="2" t="s">
        <v>680</v>
      </c>
      <c r="R388" s="2" t="s">
        <v>680</v>
      </c>
      <c r="S388" s="2" t="s">
        <v>680</v>
      </c>
      <c r="T388" s="2" t="s">
        <v>680</v>
      </c>
      <c r="U388" s="2" t="s">
        <v>680</v>
      </c>
    </row>
    <row r="389" spans="1:21"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row>
    <row r="390" spans="1:21" ht="15" customHeight="1" x14ac:dyDescent="0.25">
      <c r="A390" s="2" t="s">
        <v>575</v>
      </c>
      <c r="B390" s="2" t="s">
        <v>580</v>
      </c>
      <c r="C390" s="2">
        <v>2016</v>
      </c>
      <c r="D390" s="2" t="s">
        <v>681</v>
      </c>
      <c r="E390" s="2" t="s">
        <v>680</v>
      </c>
      <c r="F390" s="2" t="s">
        <v>680</v>
      </c>
      <c r="G390" s="2" t="s">
        <v>680</v>
      </c>
      <c r="H390" s="2" t="s">
        <v>680</v>
      </c>
      <c r="I390" s="2" t="s">
        <v>680</v>
      </c>
      <c r="J390" s="2" t="s">
        <v>681</v>
      </c>
      <c r="K390" s="2" t="s">
        <v>680</v>
      </c>
      <c r="L390" s="2" t="s">
        <v>680</v>
      </c>
      <c r="M390" s="2" t="s">
        <v>680</v>
      </c>
      <c r="N390" s="2" t="s">
        <v>680</v>
      </c>
      <c r="O390" s="2" t="s">
        <v>680</v>
      </c>
      <c r="P390" s="2" t="s">
        <v>681</v>
      </c>
      <c r="Q390" s="2" t="s">
        <v>680</v>
      </c>
      <c r="R390" s="2" t="s">
        <v>680</v>
      </c>
      <c r="S390" s="2" t="s">
        <v>680</v>
      </c>
      <c r="T390" s="2" t="s">
        <v>680</v>
      </c>
      <c r="U390" s="2" t="s">
        <v>680</v>
      </c>
    </row>
    <row r="391" spans="1:21" ht="15" customHeight="1" x14ac:dyDescent="0.25">
      <c r="A391" s="2" t="s">
        <v>575</v>
      </c>
      <c r="B391" s="2" t="s">
        <v>581</v>
      </c>
      <c r="C391" s="2">
        <v>2016</v>
      </c>
      <c r="D391" s="2" t="s">
        <v>681</v>
      </c>
      <c r="E391" s="2" t="s">
        <v>680</v>
      </c>
      <c r="F391" s="2" t="s">
        <v>680</v>
      </c>
      <c r="G391" s="2" t="s">
        <v>680</v>
      </c>
      <c r="H391" s="2" t="s">
        <v>680</v>
      </c>
      <c r="I391" s="2" t="s">
        <v>680</v>
      </c>
      <c r="J391" s="2" t="s">
        <v>681</v>
      </c>
      <c r="K391" s="2" t="s">
        <v>680</v>
      </c>
      <c r="L391" s="2" t="s">
        <v>680</v>
      </c>
      <c r="M391" s="2" t="s">
        <v>680</v>
      </c>
      <c r="N391" s="2" t="s">
        <v>680</v>
      </c>
      <c r="O391" s="2" t="s">
        <v>680</v>
      </c>
      <c r="P391" s="2" t="s">
        <v>681</v>
      </c>
      <c r="Q391" s="2" t="s">
        <v>680</v>
      </c>
      <c r="R391" s="2" t="s">
        <v>680</v>
      </c>
      <c r="S391" s="2" t="s">
        <v>680</v>
      </c>
      <c r="T391" s="2" t="s">
        <v>680</v>
      </c>
      <c r="U391" s="2" t="s">
        <v>680</v>
      </c>
    </row>
    <row r="392" spans="1:21" ht="15" customHeight="1" x14ac:dyDescent="0.25">
      <c r="A392" s="2" t="s">
        <v>575</v>
      </c>
      <c r="B392" s="2" t="s">
        <v>582</v>
      </c>
      <c r="C392" s="2">
        <v>2016</v>
      </c>
      <c r="D392" s="2" t="s">
        <v>681</v>
      </c>
      <c r="E392" s="2" t="s">
        <v>680</v>
      </c>
      <c r="F392" s="2" t="s">
        <v>680</v>
      </c>
      <c r="G392" s="2" t="s">
        <v>680</v>
      </c>
      <c r="H392" s="2" t="s">
        <v>680</v>
      </c>
      <c r="I392" s="2" t="s">
        <v>680</v>
      </c>
      <c r="J392" s="2" t="s">
        <v>681</v>
      </c>
      <c r="K392" s="2" t="s">
        <v>680</v>
      </c>
      <c r="L392" s="2" t="s">
        <v>680</v>
      </c>
      <c r="M392" s="2" t="s">
        <v>680</v>
      </c>
      <c r="N392" s="2" t="s">
        <v>680</v>
      </c>
      <c r="O392" s="2" t="s">
        <v>680</v>
      </c>
      <c r="P392" s="2" t="s">
        <v>681</v>
      </c>
      <c r="Q392" s="2" t="s">
        <v>680</v>
      </c>
      <c r="R392" s="2" t="s">
        <v>680</v>
      </c>
      <c r="S392" s="2" t="s">
        <v>680</v>
      </c>
      <c r="T392" s="2" t="s">
        <v>680</v>
      </c>
      <c r="U392" s="2" t="s">
        <v>680</v>
      </c>
    </row>
    <row r="393" spans="1:21" ht="15" customHeight="1" x14ac:dyDescent="0.25">
      <c r="A393" s="2" t="s">
        <v>575</v>
      </c>
      <c r="B393" s="2" t="s">
        <v>583</v>
      </c>
      <c r="C393" s="2">
        <v>2016</v>
      </c>
      <c r="D393" s="2" t="s">
        <v>681</v>
      </c>
      <c r="E393" s="2" t="s">
        <v>680</v>
      </c>
      <c r="F393" s="2" t="s">
        <v>680</v>
      </c>
      <c r="G393" s="2" t="s">
        <v>680</v>
      </c>
      <c r="H393" s="2" t="s">
        <v>680</v>
      </c>
      <c r="I393" s="2" t="s">
        <v>680</v>
      </c>
      <c r="J393" s="2" t="s">
        <v>681</v>
      </c>
      <c r="K393" s="2" t="s">
        <v>680</v>
      </c>
      <c r="L393" s="2" t="s">
        <v>680</v>
      </c>
      <c r="M393" s="2" t="s">
        <v>680</v>
      </c>
      <c r="N393" s="2" t="s">
        <v>680</v>
      </c>
      <c r="O393" s="2" t="s">
        <v>680</v>
      </c>
      <c r="P393" s="2" t="s">
        <v>681</v>
      </c>
      <c r="Q393" s="2" t="s">
        <v>680</v>
      </c>
      <c r="R393" s="2" t="s">
        <v>680</v>
      </c>
      <c r="S393" s="2" t="s">
        <v>680</v>
      </c>
      <c r="T393" s="2" t="s">
        <v>680</v>
      </c>
      <c r="U393" s="2" t="s">
        <v>680</v>
      </c>
    </row>
    <row r="394" spans="1:21" ht="15" customHeight="1" x14ac:dyDescent="0.25">
      <c r="A394" s="2" t="s">
        <v>575</v>
      </c>
      <c r="B394" s="2" t="s">
        <v>584</v>
      </c>
      <c r="C394" s="2">
        <v>2016</v>
      </c>
      <c r="D394" s="2" t="s">
        <v>681</v>
      </c>
      <c r="E394" s="2" t="s">
        <v>680</v>
      </c>
      <c r="F394" s="2" t="s">
        <v>680</v>
      </c>
      <c r="G394" s="2" t="s">
        <v>680</v>
      </c>
      <c r="H394" s="2" t="s">
        <v>680</v>
      </c>
      <c r="I394" s="2" t="s">
        <v>680</v>
      </c>
      <c r="J394" s="2" t="s">
        <v>681</v>
      </c>
      <c r="K394" s="2" t="s">
        <v>680</v>
      </c>
      <c r="L394" s="2" t="s">
        <v>680</v>
      </c>
      <c r="M394" s="2" t="s">
        <v>680</v>
      </c>
      <c r="N394" s="2" t="s">
        <v>680</v>
      </c>
      <c r="O394" s="2" t="s">
        <v>680</v>
      </c>
      <c r="P394" s="2" t="s">
        <v>681</v>
      </c>
      <c r="Q394" s="2" t="s">
        <v>680</v>
      </c>
      <c r="R394" s="2" t="s">
        <v>680</v>
      </c>
      <c r="S394" s="2" t="s">
        <v>680</v>
      </c>
      <c r="T394" s="2" t="s">
        <v>680</v>
      </c>
      <c r="U394" s="2" t="s">
        <v>680</v>
      </c>
    </row>
    <row r="395" spans="1:21" ht="15" customHeight="1" x14ac:dyDescent="0.25">
      <c r="A395" s="2" t="s">
        <v>575</v>
      </c>
      <c r="B395" s="2" t="s">
        <v>585</v>
      </c>
      <c r="C395" s="2">
        <v>2016</v>
      </c>
      <c r="D395" s="2" t="s">
        <v>681</v>
      </c>
      <c r="E395" s="2" t="s">
        <v>680</v>
      </c>
      <c r="F395" s="2" t="s">
        <v>680</v>
      </c>
      <c r="G395" s="2" t="s">
        <v>680</v>
      </c>
      <c r="H395" s="2" t="s">
        <v>680</v>
      </c>
      <c r="I395" s="2" t="s">
        <v>680</v>
      </c>
      <c r="J395" s="2" t="s">
        <v>681</v>
      </c>
      <c r="K395" s="2" t="s">
        <v>680</v>
      </c>
      <c r="L395" s="2" t="s">
        <v>680</v>
      </c>
      <c r="M395" s="2" t="s">
        <v>680</v>
      </c>
      <c r="N395" s="2" t="s">
        <v>680</v>
      </c>
      <c r="O395" s="2" t="s">
        <v>680</v>
      </c>
      <c r="P395" s="2" t="s">
        <v>681</v>
      </c>
      <c r="Q395" s="2" t="s">
        <v>680</v>
      </c>
      <c r="R395" s="2" t="s">
        <v>680</v>
      </c>
      <c r="S395" s="2" t="s">
        <v>680</v>
      </c>
      <c r="T395" s="2" t="s">
        <v>680</v>
      </c>
      <c r="U395" s="2" t="s">
        <v>680</v>
      </c>
    </row>
    <row r="396" spans="1:21" ht="15" customHeight="1" x14ac:dyDescent="0.25">
      <c r="A396" s="2" t="s">
        <v>575</v>
      </c>
      <c r="B396" s="2" t="s">
        <v>586</v>
      </c>
      <c r="C396" s="2">
        <v>2016</v>
      </c>
      <c r="D396" s="2" t="s">
        <v>681</v>
      </c>
      <c r="E396" s="2" t="s">
        <v>680</v>
      </c>
      <c r="F396" s="2" t="s">
        <v>680</v>
      </c>
      <c r="G396" s="2" t="s">
        <v>680</v>
      </c>
      <c r="H396" s="2" t="s">
        <v>680</v>
      </c>
      <c r="I396" s="2" t="s">
        <v>680</v>
      </c>
      <c r="J396" s="2" t="s">
        <v>681</v>
      </c>
      <c r="K396" s="2" t="s">
        <v>680</v>
      </c>
      <c r="L396" s="2" t="s">
        <v>680</v>
      </c>
      <c r="M396" s="2" t="s">
        <v>680</v>
      </c>
      <c r="N396" s="2" t="s">
        <v>680</v>
      </c>
      <c r="O396" s="2" t="s">
        <v>680</v>
      </c>
      <c r="P396" s="2" t="s">
        <v>681</v>
      </c>
      <c r="Q396" s="2" t="s">
        <v>680</v>
      </c>
      <c r="R396" s="2" t="s">
        <v>680</v>
      </c>
      <c r="S396" s="2" t="s">
        <v>680</v>
      </c>
      <c r="T396" s="2" t="s">
        <v>680</v>
      </c>
      <c r="U396" s="2" t="s">
        <v>680</v>
      </c>
    </row>
    <row r="397" spans="1:21" ht="15" customHeight="1" x14ac:dyDescent="0.25">
      <c r="A397" s="2" t="s">
        <v>587</v>
      </c>
      <c r="B397" s="2" t="s">
        <v>588</v>
      </c>
      <c r="C397" s="2">
        <v>2016</v>
      </c>
      <c r="D397" s="2" t="s">
        <v>681</v>
      </c>
      <c r="E397" s="2" t="s">
        <v>680</v>
      </c>
      <c r="F397" s="2" t="s">
        <v>680</v>
      </c>
      <c r="G397" s="2" t="s">
        <v>680</v>
      </c>
      <c r="H397" s="2" t="s">
        <v>680</v>
      </c>
      <c r="I397" s="2" t="s">
        <v>680</v>
      </c>
      <c r="J397" s="2" t="s">
        <v>681</v>
      </c>
      <c r="K397" s="2" t="s">
        <v>680</v>
      </c>
      <c r="L397" s="2" t="s">
        <v>680</v>
      </c>
      <c r="M397" s="2" t="s">
        <v>680</v>
      </c>
      <c r="N397" s="2" t="s">
        <v>680</v>
      </c>
      <c r="O397" s="2" t="s">
        <v>680</v>
      </c>
      <c r="P397" s="2" t="s">
        <v>681</v>
      </c>
      <c r="Q397" s="2" t="s">
        <v>680</v>
      </c>
      <c r="R397" s="2" t="s">
        <v>680</v>
      </c>
      <c r="S397" s="2" t="s">
        <v>680</v>
      </c>
      <c r="T397" s="2" t="s">
        <v>680</v>
      </c>
      <c r="U397" s="2" t="s">
        <v>680</v>
      </c>
    </row>
    <row r="398" spans="1:21" ht="15" customHeight="1" x14ac:dyDescent="0.25">
      <c r="A398" s="2" t="s">
        <v>587</v>
      </c>
      <c r="B398" s="5" t="s">
        <v>1065</v>
      </c>
      <c r="C398" s="2">
        <v>2016</v>
      </c>
      <c r="D398" s="2" t="s">
        <v>681</v>
      </c>
      <c r="E398" s="2" t="s">
        <v>680</v>
      </c>
      <c r="F398" s="2" t="s">
        <v>680</v>
      </c>
      <c r="G398" s="2" t="s">
        <v>680</v>
      </c>
      <c r="H398" s="2" t="s">
        <v>680</v>
      </c>
      <c r="I398" s="2" t="s">
        <v>680</v>
      </c>
      <c r="J398" s="2" t="s">
        <v>681</v>
      </c>
      <c r="K398" s="2" t="s">
        <v>680</v>
      </c>
      <c r="L398" s="2" t="s">
        <v>680</v>
      </c>
      <c r="M398" s="2" t="s">
        <v>680</v>
      </c>
      <c r="N398" s="2" t="s">
        <v>680</v>
      </c>
      <c r="O398" s="2" t="s">
        <v>680</v>
      </c>
      <c r="P398" s="2" t="s">
        <v>681</v>
      </c>
      <c r="Q398" s="2" t="s">
        <v>680</v>
      </c>
      <c r="R398" s="2" t="s">
        <v>680</v>
      </c>
      <c r="S398" s="2" t="s">
        <v>680</v>
      </c>
      <c r="T398" s="2" t="s">
        <v>680</v>
      </c>
      <c r="U398" s="2" t="s">
        <v>680</v>
      </c>
    </row>
    <row r="399" spans="1:21" ht="15" customHeight="1" x14ac:dyDescent="0.25">
      <c r="A399" s="317" t="s">
        <v>1399</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row>
    <row r="400" spans="1:21" ht="15" customHeight="1" x14ac:dyDescent="0.25">
      <c r="A400" s="317" t="s">
        <v>1399</v>
      </c>
      <c r="B400" s="2" t="s">
        <v>590</v>
      </c>
      <c r="C400" s="2">
        <v>2016</v>
      </c>
      <c r="D400" s="2" t="s">
        <v>681</v>
      </c>
      <c r="E400" s="2" t="s">
        <v>680</v>
      </c>
      <c r="F400" s="2" t="s">
        <v>680</v>
      </c>
      <c r="G400" s="2" t="s">
        <v>680</v>
      </c>
      <c r="H400" s="2" t="s">
        <v>680</v>
      </c>
      <c r="I400" s="2" t="s">
        <v>680</v>
      </c>
      <c r="J400" s="2" t="s">
        <v>681</v>
      </c>
      <c r="K400" s="2" t="s">
        <v>680</v>
      </c>
      <c r="L400" s="2" t="s">
        <v>680</v>
      </c>
      <c r="M400" s="2" t="s">
        <v>680</v>
      </c>
      <c r="N400" s="2" t="s">
        <v>680</v>
      </c>
      <c r="O400" s="2" t="s">
        <v>680</v>
      </c>
      <c r="P400" s="2" t="s">
        <v>681</v>
      </c>
      <c r="Q400" s="2" t="s">
        <v>680</v>
      </c>
      <c r="R400" s="2" t="s">
        <v>680</v>
      </c>
      <c r="S400" s="2" t="s">
        <v>680</v>
      </c>
      <c r="T400" s="2" t="s">
        <v>680</v>
      </c>
      <c r="U400" s="2" t="s">
        <v>680</v>
      </c>
    </row>
    <row r="401" spans="1:21" ht="15" customHeight="1" x14ac:dyDescent="0.25">
      <c r="A401" s="317" t="s">
        <v>1399</v>
      </c>
      <c r="B401" s="2" t="s">
        <v>591</v>
      </c>
      <c r="C401" s="2">
        <v>2016</v>
      </c>
      <c r="D401" s="2" t="s">
        <v>1010</v>
      </c>
      <c r="E401" s="2" t="s">
        <v>965</v>
      </c>
      <c r="F401" s="2">
        <v>3.6</v>
      </c>
      <c r="G401" s="2" t="s">
        <v>680</v>
      </c>
      <c r="H401" s="2" t="s">
        <v>680</v>
      </c>
      <c r="I401" s="2" t="s">
        <v>680</v>
      </c>
      <c r="J401" s="2" t="s">
        <v>681</v>
      </c>
      <c r="K401" s="2" t="s">
        <v>680</v>
      </c>
      <c r="L401" s="2" t="s">
        <v>680</v>
      </c>
      <c r="M401" s="2" t="s">
        <v>680</v>
      </c>
      <c r="N401" s="2" t="s">
        <v>680</v>
      </c>
      <c r="O401" s="2" t="s">
        <v>680</v>
      </c>
      <c r="P401" s="2" t="s">
        <v>681</v>
      </c>
      <c r="Q401" s="2" t="s">
        <v>680</v>
      </c>
      <c r="R401" s="2" t="s">
        <v>680</v>
      </c>
      <c r="S401" s="2" t="s">
        <v>680</v>
      </c>
      <c r="T401" s="2" t="s">
        <v>680</v>
      </c>
      <c r="U401" s="2" t="s">
        <v>680</v>
      </c>
    </row>
    <row r="402" spans="1:21" ht="15" customHeight="1" x14ac:dyDescent="0.25">
      <c r="A402" s="2" t="s">
        <v>592</v>
      </c>
      <c r="B402" s="2" t="s">
        <v>593</v>
      </c>
      <c r="C402" s="2">
        <v>2016</v>
      </c>
      <c r="D402" s="2" t="s">
        <v>1011</v>
      </c>
      <c r="E402" s="2" t="s">
        <v>965</v>
      </c>
      <c r="F402" s="2">
        <v>5.9909999999999997</v>
      </c>
      <c r="G402" s="2" t="s">
        <v>680</v>
      </c>
      <c r="H402" s="2" t="s">
        <v>680</v>
      </c>
      <c r="I402" s="2">
        <v>87</v>
      </c>
      <c r="J402" s="2" t="s">
        <v>681</v>
      </c>
      <c r="K402" s="2" t="s">
        <v>680</v>
      </c>
      <c r="L402" s="2" t="s">
        <v>680</v>
      </c>
      <c r="M402" s="2" t="s">
        <v>680</v>
      </c>
      <c r="N402" s="2" t="s">
        <v>680</v>
      </c>
      <c r="O402" s="2" t="s">
        <v>680</v>
      </c>
      <c r="P402" s="2" t="s">
        <v>681</v>
      </c>
      <c r="Q402" s="2" t="s">
        <v>680</v>
      </c>
      <c r="R402" s="2" t="s">
        <v>680</v>
      </c>
      <c r="S402" s="2" t="s">
        <v>680</v>
      </c>
      <c r="T402" s="2" t="s">
        <v>680</v>
      </c>
      <c r="U402" s="2" t="s">
        <v>680</v>
      </c>
    </row>
    <row r="403" spans="1:21" ht="15" customHeight="1" x14ac:dyDescent="0.25">
      <c r="A403" s="2" t="s">
        <v>592</v>
      </c>
      <c r="B403" s="2" t="s">
        <v>594</v>
      </c>
      <c r="C403" s="2">
        <v>2016</v>
      </c>
      <c r="D403" s="2" t="s">
        <v>681</v>
      </c>
      <c r="E403" s="2" t="s">
        <v>680</v>
      </c>
      <c r="F403" s="2" t="s">
        <v>680</v>
      </c>
      <c r="G403" s="2" t="s">
        <v>680</v>
      </c>
      <c r="H403" s="2" t="s">
        <v>680</v>
      </c>
      <c r="I403" s="2" t="s">
        <v>680</v>
      </c>
      <c r="J403" s="2" t="s">
        <v>681</v>
      </c>
      <c r="K403" s="2" t="s">
        <v>680</v>
      </c>
      <c r="L403" s="2" t="s">
        <v>680</v>
      </c>
      <c r="M403" s="2" t="s">
        <v>680</v>
      </c>
      <c r="N403" s="2" t="s">
        <v>680</v>
      </c>
      <c r="O403" s="2" t="s">
        <v>680</v>
      </c>
      <c r="P403" s="2" t="s">
        <v>681</v>
      </c>
      <c r="Q403" s="2" t="s">
        <v>680</v>
      </c>
      <c r="R403" s="2" t="s">
        <v>680</v>
      </c>
      <c r="S403" s="2" t="s">
        <v>680</v>
      </c>
      <c r="T403" s="2" t="s">
        <v>680</v>
      </c>
      <c r="U403" s="2" t="s">
        <v>680</v>
      </c>
    </row>
    <row r="404" spans="1:21" ht="15" customHeight="1" x14ac:dyDescent="0.25">
      <c r="A404" s="2" t="s">
        <v>592</v>
      </c>
      <c r="B404" s="2" t="s">
        <v>595</v>
      </c>
      <c r="C404" s="2">
        <v>2016</v>
      </c>
      <c r="D404" s="2" t="s">
        <v>681</v>
      </c>
      <c r="E404" s="2" t="s">
        <v>680</v>
      </c>
      <c r="F404" s="2" t="s">
        <v>680</v>
      </c>
      <c r="G404" s="2" t="s">
        <v>680</v>
      </c>
      <c r="H404" s="2" t="s">
        <v>680</v>
      </c>
      <c r="I404" s="2" t="s">
        <v>680</v>
      </c>
      <c r="J404" s="2" t="s">
        <v>681</v>
      </c>
      <c r="K404" s="2" t="s">
        <v>680</v>
      </c>
      <c r="L404" s="2" t="s">
        <v>680</v>
      </c>
      <c r="M404" s="2" t="s">
        <v>680</v>
      </c>
      <c r="N404" s="2" t="s">
        <v>680</v>
      </c>
      <c r="O404" s="2" t="s">
        <v>680</v>
      </c>
      <c r="P404" s="2" t="s">
        <v>681</v>
      </c>
      <c r="Q404" s="2" t="s">
        <v>680</v>
      </c>
      <c r="R404" s="2" t="s">
        <v>680</v>
      </c>
      <c r="S404" s="2" t="s">
        <v>680</v>
      </c>
      <c r="T404" s="2" t="s">
        <v>680</v>
      </c>
      <c r="U404" s="2" t="s">
        <v>680</v>
      </c>
    </row>
    <row r="405" spans="1:21" ht="15" customHeight="1" x14ac:dyDescent="0.25">
      <c r="A405" s="2" t="s">
        <v>592</v>
      </c>
      <c r="B405" s="2" t="s">
        <v>596</v>
      </c>
      <c r="C405" s="2">
        <v>2016</v>
      </c>
      <c r="D405" s="2" t="s">
        <v>681</v>
      </c>
      <c r="E405" s="2" t="s">
        <v>680</v>
      </c>
      <c r="F405" s="2" t="s">
        <v>680</v>
      </c>
      <c r="G405" s="2" t="s">
        <v>680</v>
      </c>
      <c r="H405" s="2" t="s">
        <v>680</v>
      </c>
      <c r="I405" s="2" t="s">
        <v>680</v>
      </c>
      <c r="J405" s="2" t="s">
        <v>681</v>
      </c>
      <c r="K405" s="2" t="s">
        <v>680</v>
      </c>
      <c r="L405" s="2" t="s">
        <v>680</v>
      </c>
      <c r="M405" s="2" t="s">
        <v>680</v>
      </c>
      <c r="N405" s="2" t="s">
        <v>680</v>
      </c>
      <c r="O405" s="2" t="s">
        <v>680</v>
      </c>
      <c r="P405" s="2" t="s">
        <v>681</v>
      </c>
      <c r="Q405" s="2" t="s">
        <v>680</v>
      </c>
      <c r="R405" s="2" t="s">
        <v>680</v>
      </c>
      <c r="S405" s="2" t="s">
        <v>680</v>
      </c>
      <c r="T405" s="2" t="s">
        <v>680</v>
      </c>
      <c r="U405" s="2" t="s">
        <v>680</v>
      </c>
    </row>
    <row r="406" spans="1:21" ht="15" customHeight="1" x14ac:dyDescent="0.25">
      <c r="A406" s="2" t="s">
        <v>592</v>
      </c>
      <c r="B406" s="2" t="s">
        <v>597</v>
      </c>
      <c r="C406" s="2">
        <v>2016</v>
      </c>
      <c r="D406" s="2" t="s">
        <v>681</v>
      </c>
      <c r="E406" s="2" t="s">
        <v>680</v>
      </c>
      <c r="F406" s="2" t="s">
        <v>680</v>
      </c>
      <c r="G406" s="2" t="s">
        <v>680</v>
      </c>
      <c r="H406" s="2" t="s">
        <v>680</v>
      </c>
      <c r="I406" s="2" t="s">
        <v>680</v>
      </c>
      <c r="J406" s="2" t="s">
        <v>681</v>
      </c>
      <c r="K406" s="2" t="s">
        <v>680</v>
      </c>
      <c r="L406" s="2" t="s">
        <v>680</v>
      </c>
      <c r="M406" s="2" t="s">
        <v>680</v>
      </c>
      <c r="N406" s="2" t="s">
        <v>680</v>
      </c>
      <c r="O406" s="2" t="s">
        <v>680</v>
      </c>
      <c r="P406" s="2" t="s">
        <v>681</v>
      </c>
      <c r="Q406" s="2" t="s">
        <v>680</v>
      </c>
      <c r="R406" s="2" t="s">
        <v>680</v>
      </c>
      <c r="S406" s="2" t="s">
        <v>680</v>
      </c>
      <c r="T406" s="2" t="s">
        <v>680</v>
      </c>
      <c r="U406" s="2" t="s">
        <v>680</v>
      </c>
    </row>
    <row r="407" spans="1:21" ht="15" customHeight="1" x14ac:dyDescent="0.25">
      <c r="A407" s="2" t="s">
        <v>598</v>
      </c>
      <c r="B407" s="2" t="s">
        <v>599</v>
      </c>
      <c r="C407" s="2">
        <v>2016</v>
      </c>
      <c r="D407" s="2" t="s">
        <v>681</v>
      </c>
      <c r="E407" s="2" t="s">
        <v>680</v>
      </c>
      <c r="F407" s="2" t="s">
        <v>680</v>
      </c>
      <c r="G407" s="2" t="s">
        <v>680</v>
      </c>
      <c r="H407" s="2" t="s">
        <v>680</v>
      </c>
      <c r="I407" s="2" t="s">
        <v>680</v>
      </c>
      <c r="J407" s="2" t="s">
        <v>681</v>
      </c>
      <c r="K407" s="2" t="s">
        <v>680</v>
      </c>
      <c r="L407" s="2" t="s">
        <v>680</v>
      </c>
      <c r="M407" s="2" t="s">
        <v>680</v>
      </c>
      <c r="N407" s="2" t="s">
        <v>680</v>
      </c>
      <c r="O407" s="2" t="s">
        <v>680</v>
      </c>
      <c r="P407" s="2" t="s">
        <v>681</v>
      </c>
      <c r="Q407" s="2" t="s">
        <v>680</v>
      </c>
      <c r="R407" s="2" t="s">
        <v>680</v>
      </c>
      <c r="S407" s="2" t="s">
        <v>680</v>
      </c>
      <c r="T407" s="2" t="s">
        <v>680</v>
      </c>
      <c r="U407" s="2" t="s">
        <v>680</v>
      </c>
    </row>
    <row r="408" spans="1:21" ht="15" customHeight="1" x14ac:dyDescent="0.25">
      <c r="A408" s="2" t="s">
        <v>598</v>
      </c>
      <c r="B408" s="2" t="s">
        <v>600</v>
      </c>
      <c r="C408" s="2">
        <v>2016</v>
      </c>
      <c r="D408" s="2" t="s">
        <v>681</v>
      </c>
      <c r="E408" s="2" t="s">
        <v>680</v>
      </c>
      <c r="F408" s="2" t="s">
        <v>680</v>
      </c>
      <c r="G408" s="2" t="s">
        <v>680</v>
      </c>
      <c r="H408" s="2" t="s">
        <v>680</v>
      </c>
      <c r="I408" s="2" t="s">
        <v>680</v>
      </c>
      <c r="J408" s="2" t="s">
        <v>681</v>
      </c>
      <c r="K408" s="2" t="s">
        <v>680</v>
      </c>
      <c r="L408" s="2" t="s">
        <v>680</v>
      </c>
      <c r="M408" s="2" t="s">
        <v>680</v>
      </c>
      <c r="N408" s="2" t="s">
        <v>680</v>
      </c>
      <c r="O408" s="2" t="s">
        <v>680</v>
      </c>
      <c r="P408" s="2" t="s">
        <v>681</v>
      </c>
      <c r="Q408" s="2" t="s">
        <v>680</v>
      </c>
      <c r="R408" s="2" t="s">
        <v>680</v>
      </c>
      <c r="S408" s="2" t="s">
        <v>680</v>
      </c>
      <c r="T408" s="2" t="s">
        <v>680</v>
      </c>
      <c r="U408" s="2" t="s">
        <v>680</v>
      </c>
    </row>
    <row r="409" spans="1:21" ht="15" customHeight="1" x14ac:dyDescent="0.25">
      <c r="A409" s="2" t="s">
        <v>598</v>
      </c>
      <c r="B409" s="2" t="s">
        <v>601</v>
      </c>
      <c r="C409" s="2">
        <v>2016</v>
      </c>
      <c r="D409" s="2" t="s">
        <v>681</v>
      </c>
      <c r="E409" s="2" t="s">
        <v>680</v>
      </c>
      <c r="F409" s="2" t="s">
        <v>680</v>
      </c>
      <c r="G409" s="2" t="s">
        <v>680</v>
      </c>
      <c r="H409" s="2" t="s">
        <v>680</v>
      </c>
      <c r="I409" s="2" t="s">
        <v>680</v>
      </c>
      <c r="J409" s="2" t="s">
        <v>681</v>
      </c>
      <c r="K409" s="2" t="s">
        <v>680</v>
      </c>
      <c r="L409" s="2" t="s">
        <v>680</v>
      </c>
      <c r="M409" s="2" t="s">
        <v>680</v>
      </c>
      <c r="N409" s="2" t="s">
        <v>680</v>
      </c>
      <c r="O409" s="2" t="s">
        <v>680</v>
      </c>
      <c r="P409" s="2" t="s">
        <v>681</v>
      </c>
      <c r="Q409" s="2" t="s">
        <v>680</v>
      </c>
      <c r="R409" s="2" t="s">
        <v>680</v>
      </c>
      <c r="S409" s="2" t="s">
        <v>680</v>
      </c>
      <c r="T409" s="2" t="s">
        <v>680</v>
      </c>
      <c r="U409" s="2" t="s">
        <v>680</v>
      </c>
    </row>
    <row r="410" spans="1:21" ht="15" customHeight="1" x14ac:dyDescent="0.25">
      <c r="A410" s="2" t="s">
        <v>602</v>
      </c>
      <c r="B410" s="2" t="s">
        <v>603</v>
      </c>
      <c r="C410" s="2">
        <v>2016</v>
      </c>
      <c r="D410" s="2" t="s">
        <v>1012</v>
      </c>
      <c r="E410" s="2" t="s">
        <v>965</v>
      </c>
      <c r="F410" s="2">
        <v>5.25</v>
      </c>
      <c r="G410" s="2" t="s">
        <v>680</v>
      </c>
      <c r="H410" s="2" t="s">
        <v>680</v>
      </c>
      <c r="I410" s="2" t="s">
        <v>680</v>
      </c>
      <c r="J410" s="2" t="s">
        <v>680</v>
      </c>
      <c r="K410" s="2" t="s">
        <v>680</v>
      </c>
      <c r="L410" s="2" t="s">
        <v>680</v>
      </c>
      <c r="M410" s="2" t="s">
        <v>680</v>
      </c>
      <c r="N410" s="2" t="s">
        <v>680</v>
      </c>
      <c r="O410" s="2" t="s">
        <v>680</v>
      </c>
      <c r="P410" s="2" t="s">
        <v>680</v>
      </c>
      <c r="Q410" s="2" t="s">
        <v>680</v>
      </c>
      <c r="R410" s="2" t="s">
        <v>680</v>
      </c>
      <c r="S410" s="2" t="s">
        <v>680</v>
      </c>
      <c r="T410" s="2" t="s">
        <v>680</v>
      </c>
      <c r="U410" s="2" t="s">
        <v>680</v>
      </c>
    </row>
    <row r="411" spans="1:21"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row>
    <row r="412" spans="1:21" ht="15" customHeight="1" x14ac:dyDescent="0.25">
      <c r="A412" s="2" t="s">
        <v>602</v>
      </c>
      <c r="B412" s="2" t="s">
        <v>604</v>
      </c>
      <c r="C412" s="2">
        <v>2016</v>
      </c>
      <c r="D412" s="2" t="s">
        <v>680</v>
      </c>
      <c r="E412" s="2" t="s">
        <v>680</v>
      </c>
      <c r="F412" s="2" t="s">
        <v>680</v>
      </c>
      <c r="G412" s="2" t="s">
        <v>680</v>
      </c>
      <c r="H412" s="2" t="s">
        <v>680</v>
      </c>
      <c r="I412" s="2" t="s">
        <v>680</v>
      </c>
      <c r="J412" s="2" t="s">
        <v>680</v>
      </c>
      <c r="K412" s="2" t="s">
        <v>680</v>
      </c>
      <c r="L412" s="2" t="s">
        <v>680</v>
      </c>
      <c r="M412" s="2" t="s">
        <v>680</v>
      </c>
      <c r="N412" s="2" t="s">
        <v>680</v>
      </c>
      <c r="O412" s="2" t="s">
        <v>680</v>
      </c>
      <c r="P412" s="2" t="s">
        <v>680</v>
      </c>
      <c r="Q412" s="2" t="s">
        <v>680</v>
      </c>
      <c r="R412" s="2" t="s">
        <v>680</v>
      </c>
      <c r="S412" s="2" t="s">
        <v>680</v>
      </c>
      <c r="T412" s="2" t="s">
        <v>680</v>
      </c>
      <c r="U412" s="2" t="s">
        <v>680</v>
      </c>
    </row>
    <row r="413" spans="1:21" ht="15" customHeight="1" x14ac:dyDescent="0.25">
      <c r="A413" s="2" t="s">
        <v>602</v>
      </c>
      <c r="B413" s="2" t="s">
        <v>605</v>
      </c>
      <c r="C413" s="2">
        <v>2016</v>
      </c>
      <c r="D413" s="2" t="s">
        <v>747</v>
      </c>
      <c r="E413" s="2" t="s">
        <v>965</v>
      </c>
      <c r="F413" s="2">
        <v>1.4470000000000001</v>
      </c>
      <c r="G413" s="2" t="s">
        <v>967</v>
      </c>
      <c r="H413" s="2">
        <v>0.19600000000000001</v>
      </c>
      <c r="I413" s="2">
        <v>89</v>
      </c>
      <c r="J413" s="2" t="s">
        <v>681</v>
      </c>
      <c r="K413" s="2" t="s">
        <v>680</v>
      </c>
      <c r="L413" s="2" t="s">
        <v>680</v>
      </c>
      <c r="M413" s="2" t="s">
        <v>680</v>
      </c>
      <c r="N413" s="2" t="s">
        <v>680</v>
      </c>
      <c r="O413" s="2" t="s">
        <v>680</v>
      </c>
      <c r="P413" s="2" t="s">
        <v>681</v>
      </c>
      <c r="Q413" s="2" t="s">
        <v>680</v>
      </c>
      <c r="R413" s="2" t="s">
        <v>680</v>
      </c>
      <c r="S413" s="2" t="s">
        <v>680</v>
      </c>
      <c r="T413" s="2" t="s">
        <v>680</v>
      </c>
      <c r="U413" s="2" t="s">
        <v>680</v>
      </c>
    </row>
    <row r="414" spans="1:21" ht="15" customHeight="1" x14ac:dyDescent="0.25">
      <c r="A414" s="2" t="s">
        <v>602</v>
      </c>
      <c r="B414" s="2" t="s">
        <v>606</v>
      </c>
      <c r="C414" s="2">
        <v>2016</v>
      </c>
      <c r="D414" s="2" t="s">
        <v>681</v>
      </c>
      <c r="E414" s="2" t="s">
        <v>680</v>
      </c>
      <c r="F414" s="2" t="s">
        <v>680</v>
      </c>
      <c r="G414" s="2" t="s">
        <v>680</v>
      </c>
      <c r="H414" s="2" t="s">
        <v>680</v>
      </c>
      <c r="I414" s="2" t="s">
        <v>680</v>
      </c>
      <c r="J414" s="2" t="s">
        <v>681</v>
      </c>
      <c r="K414" s="2" t="s">
        <v>680</v>
      </c>
      <c r="L414" s="2" t="s">
        <v>680</v>
      </c>
      <c r="M414" s="2" t="s">
        <v>680</v>
      </c>
      <c r="N414" s="2" t="s">
        <v>680</v>
      </c>
      <c r="O414" s="2" t="s">
        <v>680</v>
      </c>
      <c r="P414" s="2" t="s">
        <v>681</v>
      </c>
      <c r="Q414" s="2" t="s">
        <v>680</v>
      </c>
      <c r="R414" s="2" t="s">
        <v>680</v>
      </c>
      <c r="S414" s="2" t="s">
        <v>680</v>
      </c>
      <c r="T414" s="2" t="s">
        <v>680</v>
      </c>
      <c r="U414" s="2" t="s">
        <v>680</v>
      </c>
    </row>
    <row r="415" spans="1:21" ht="15" customHeight="1" x14ac:dyDescent="0.25">
      <c r="A415" s="2" t="s">
        <v>602</v>
      </c>
      <c r="B415" s="2" t="s">
        <v>607</v>
      </c>
      <c r="C415" s="2">
        <v>2016</v>
      </c>
      <c r="D415" s="2" t="s">
        <v>681</v>
      </c>
      <c r="E415" s="2" t="s">
        <v>680</v>
      </c>
      <c r="F415" s="2" t="s">
        <v>680</v>
      </c>
      <c r="G415" s="2" t="s">
        <v>680</v>
      </c>
      <c r="H415" s="2" t="s">
        <v>680</v>
      </c>
      <c r="I415" s="2" t="s">
        <v>680</v>
      </c>
      <c r="J415" s="2" t="s">
        <v>681</v>
      </c>
      <c r="K415" s="2" t="s">
        <v>680</v>
      </c>
      <c r="L415" s="2" t="s">
        <v>680</v>
      </c>
      <c r="M415" s="2" t="s">
        <v>680</v>
      </c>
      <c r="N415" s="2" t="s">
        <v>680</v>
      </c>
      <c r="O415" s="2" t="s">
        <v>680</v>
      </c>
      <c r="P415" s="2" t="s">
        <v>681</v>
      </c>
      <c r="Q415" s="2" t="s">
        <v>680</v>
      </c>
      <c r="R415" s="2" t="s">
        <v>680</v>
      </c>
      <c r="S415" s="2" t="s">
        <v>680</v>
      </c>
      <c r="T415" s="2" t="s">
        <v>680</v>
      </c>
      <c r="U415" s="2" t="s">
        <v>680</v>
      </c>
    </row>
    <row r="416" spans="1:21" ht="15" customHeight="1" x14ac:dyDescent="0.25">
      <c r="A416" s="2" t="s">
        <v>602</v>
      </c>
      <c r="B416" s="2" t="s">
        <v>608</v>
      </c>
      <c r="C416" s="2">
        <v>2016</v>
      </c>
      <c r="D416" s="2" t="s">
        <v>681</v>
      </c>
      <c r="E416" s="2" t="s">
        <v>680</v>
      </c>
      <c r="F416" s="2" t="s">
        <v>680</v>
      </c>
      <c r="G416" s="2" t="s">
        <v>680</v>
      </c>
      <c r="H416" s="2" t="s">
        <v>680</v>
      </c>
      <c r="I416" s="2" t="s">
        <v>680</v>
      </c>
      <c r="J416" s="2" t="s">
        <v>681</v>
      </c>
      <c r="K416" s="2" t="s">
        <v>680</v>
      </c>
      <c r="L416" s="2" t="s">
        <v>680</v>
      </c>
      <c r="M416" s="2" t="s">
        <v>680</v>
      </c>
      <c r="N416" s="2" t="s">
        <v>680</v>
      </c>
      <c r="O416" s="2" t="s">
        <v>680</v>
      </c>
      <c r="P416" s="2" t="s">
        <v>681</v>
      </c>
      <c r="Q416" s="2" t="s">
        <v>680</v>
      </c>
      <c r="R416" s="2" t="s">
        <v>680</v>
      </c>
      <c r="S416" s="2" t="s">
        <v>680</v>
      </c>
      <c r="T416" s="2" t="s">
        <v>680</v>
      </c>
      <c r="U416" s="2" t="s">
        <v>680</v>
      </c>
    </row>
    <row r="417" spans="1:21" ht="15" customHeight="1" x14ac:dyDescent="0.25">
      <c r="A417" s="2" t="s">
        <v>602</v>
      </c>
      <c r="B417" s="2" t="s">
        <v>609</v>
      </c>
      <c r="C417" s="2">
        <v>2016</v>
      </c>
      <c r="D417" s="2" t="s">
        <v>681</v>
      </c>
      <c r="E417" s="2" t="s">
        <v>680</v>
      </c>
      <c r="F417" s="2" t="s">
        <v>680</v>
      </c>
      <c r="G417" s="2" t="s">
        <v>680</v>
      </c>
      <c r="H417" s="2" t="s">
        <v>680</v>
      </c>
      <c r="I417" s="2" t="s">
        <v>680</v>
      </c>
      <c r="J417" s="2" t="s">
        <v>681</v>
      </c>
      <c r="K417" s="2" t="s">
        <v>680</v>
      </c>
      <c r="L417" s="2" t="s">
        <v>680</v>
      </c>
      <c r="M417" s="2" t="s">
        <v>680</v>
      </c>
      <c r="N417" s="2" t="s">
        <v>680</v>
      </c>
      <c r="O417" s="2" t="s">
        <v>680</v>
      </c>
      <c r="P417" s="2" t="s">
        <v>681</v>
      </c>
      <c r="Q417" s="2" t="s">
        <v>680</v>
      </c>
      <c r="R417" s="2" t="s">
        <v>680</v>
      </c>
      <c r="S417" s="2" t="s">
        <v>680</v>
      </c>
      <c r="T417" s="2" t="s">
        <v>680</v>
      </c>
      <c r="U417" s="2" t="s">
        <v>680</v>
      </c>
    </row>
    <row r="418" spans="1:21" ht="15" customHeight="1" x14ac:dyDescent="0.25">
      <c r="A418" s="2" t="s">
        <v>602</v>
      </c>
      <c r="B418" s="2" t="s">
        <v>610</v>
      </c>
      <c r="C418" s="2">
        <v>2016</v>
      </c>
      <c r="D418" s="2" t="s">
        <v>751</v>
      </c>
      <c r="E418" s="2" t="s">
        <v>965</v>
      </c>
      <c r="F418" s="2">
        <v>3.9</v>
      </c>
      <c r="G418" s="2" t="s">
        <v>977</v>
      </c>
      <c r="H418" s="2">
        <v>0.45500000000000002</v>
      </c>
      <c r="I418" s="2" t="s">
        <v>680</v>
      </c>
      <c r="J418" s="2" t="s">
        <v>681</v>
      </c>
      <c r="K418" s="2" t="s">
        <v>680</v>
      </c>
      <c r="L418" s="2" t="s">
        <v>680</v>
      </c>
      <c r="M418" s="2" t="s">
        <v>680</v>
      </c>
      <c r="N418" s="2" t="s">
        <v>680</v>
      </c>
      <c r="O418" s="2" t="s">
        <v>680</v>
      </c>
      <c r="P418" s="2" t="s">
        <v>681</v>
      </c>
      <c r="Q418" s="2" t="s">
        <v>680</v>
      </c>
      <c r="R418" s="2" t="s">
        <v>680</v>
      </c>
      <c r="S418" s="2" t="s">
        <v>680</v>
      </c>
      <c r="T418" s="2" t="s">
        <v>680</v>
      </c>
      <c r="U418" s="2" t="s">
        <v>680</v>
      </c>
    </row>
    <row r="419" spans="1:21" ht="15" customHeight="1" x14ac:dyDescent="0.25">
      <c r="A419" s="2" t="s">
        <v>602</v>
      </c>
      <c r="B419" s="2" t="s">
        <v>611</v>
      </c>
      <c r="C419" s="2">
        <v>2016</v>
      </c>
      <c r="D419" s="2" t="s">
        <v>681</v>
      </c>
      <c r="E419" s="2" t="s">
        <v>680</v>
      </c>
      <c r="F419" s="2" t="s">
        <v>680</v>
      </c>
      <c r="G419" s="2" t="s">
        <v>680</v>
      </c>
      <c r="H419" s="2" t="s">
        <v>680</v>
      </c>
      <c r="I419" s="2" t="s">
        <v>680</v>
      </c>
      <c r="J419" s="2" t="s">
        <v>681</v>
      </c>
      <c r="K419" s="2" t="s">
        <v>680</v>
      </c>
      <c r="L419" s="2" t="s">
        <v>680</v>
      </c>
      <c r="M419" s="2" t="s">
        <v>680</v>
      </c>
      <c r="N419" s="2" t="s">
        <v>680</v>
      </c>
      <c r="O419" s="2" t="s">
        <v>680</v>
      </c>
      <c r="P419" s="2" t="s">
        <v>681</v>
      </c>
      <c r="Q419" s="2" t="s">
        <v>680</v>
      </c>
      <c r="R419" s="2" t="s">
        <v>680</v>
      </c>
      <c r="S419" s="2" t="s">
        <v>680</v>
      </c>
      <c r="T419" s="2" t="s">
        <v>680</v>
      </c>
      <c r="U419" s="2" t="s">
        <v>680</v>
      </c>
    </row>
    <row r="420" spans="1:21" ht="15" customHeight="1" x14ac:dyDescent="0.25">
      <c r="A420" s="2" t="s">
        <v>602</v>
      </c>
      <c r="B420" s="2" t="s">
        <v>612</v>
      </c>
      <c r="C420" s="2">
        <v>2016</v>
      </c>
      <c r="D420" s="2" t="s">
        <v>681</v>
      </c>
      <c r="E420" s="2" t="s">
        <v>680</v>
      </c>
      <c r="F420" s="2" t="s">
        <v>680</v>
      </c>
      <c r="G420" s="2" t="s">
        <v>680</v>
      </c>
      <c r="H420" s="2" t="s">
        <v>680</v>
      </c>
      <c r="I420" s="2" t="s">
        <v>680</v>
      </c>
      <c r="J420" s="2" t="s">
        <v>681</v>
      </c>
      <c r="K420" s="2" t="s">
        <v>680</v>
      </c>
      <c r="L420" s="2" t="s">
        <v>680</v>
      </c>
      <c r="M420" s="2" t="s">
        <v>680</v>
      </c>
      <c r="N420" s="2" t="s">
        <v>680</v>
      </c>
      <c r="O420" s="2" t="s">
        <v>680</v>
      </c>
      <c r="P420" s="2" t="s">
        <v>681</v>
      </c>
      <c r="Q420" s="2" t="s">
        <v>680</v>
      </c>
      <c r="R420" s="2" t="s">
        <v>680</v>
      </c>
      <c r="S420" s="2" t="s">
        <v>680</v>
      </c>
      <c r="T420" s="2" t="s">
        <v>680</v>
      </c>
      <c r="U420" s="2" t="s">
        <v>680</v>
      </c>
    </row>
    <row r="421" spans="1:21" ht="15" customHeight="1" x14ac:dyDescent="0.25">
      <c r="A421" s="2" t="s">
        <v>602</v>
      </c>
      <c r="B421" s="2" t="s">
        <v>613</v>
      </c>
      <c r="C421" s="2">
        <v>2016</v>
      </c>
      <c r="D421" s="2" t="s">
        <v>689</v>
      </c>
      <c r="E421" s="2" t="s">
        <v>680</v>
      </c>
      <c r="F421" s="2" t="s">
        <v>680</v>
      </c>
      <c r="G421" s="2" t="s">
        <v>680</v>
      </c>
      <c r="H421" s="2" t="s">
        <v>680</v>
      </c>
      <c r="I421" s="2" t="s">
        <v>680</v>
      </c>
      <c r="J421" s="2" t="s">
        <v>723</v>
      </c>
      <c r="K421" s="2" t="s">
        <v>680</v>
      </c>
      <c r="L421" s="2" t="s">
        <v>680</v>
      </c>
      <c r="M421" s="2" t="s">
        <v>680</v>
      </c>
      <c r="N421" s="2" t="s">
        <v>680</v>
      </c>
      <c r="O421" s="2" t="s">
        <v>680</v>
      </c>
      <c r="P421" s="2" t="s">
        <v>723</v>
      </c>
      <c r="Q421" s="2" t="s">
        <v>680</v>
      </c>
      <c r="R421" s="2" t="s">
        <v>680</v>
      </c>
      <c r="S421" s="2" t="s">
        <v>680</v>
      </c>
      <c r="T421" s="2" t="s">
        <v>680</v>
      </c>
      <c r="U421" s="2" t="s">
        <v>680</v>
      </c>
    </row>
    <row r="422" spans="1:21"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row>
    <row r="423" spans="1:21" ht="15" customHeight="1" x14ac:dyDescent="0.25">
      <c r="A423" s="2" t="s">
        <v>602</v>
      </c>
      <c r="B423" s="2" t="s">
        <v>614</v>
      </c>
      <c r="C423" s="2">
        <v>2016</v>
      </c>
      <c r="D423" s="2" t="s">
        <v>681</v>
      </c>
      <c r="E423" s="2" t="s">
        <v>680</v>
      </c>
      <c r="F423" s="2" t="s">
        <v>680</v>
      </c>
      <c r="G423" s="2" t="s">
        <v>680</v>
      </c>
      <c r="H423" s="2" t="s">
        <v>680</v>
      </c>
      <c r="I423" s="2" t="s">
        <v>680</v>
      </c>
      <c r="J423" s="2" t="s">
        <v>681</v>
      </c>
      <c r="K423" s="2" t="s">
        <v>680</v>
      </c>
      <c r="L423" s="2" t="s">
        <v>680</v>
      </c>
      <c r="M423" s="2" t="s">
        <v>680</v>
      </c>
      <c r="N423" s="2" t="s">
        <v>680</v>
      </c>
      <c r="O423" s="2" t="s">
        <v>680</v>
      </c>
      <c r="P423" s="2" t="s">
        <v>681</v>
      </c>
      <c r="Q423" s="2" t="s">
        <v>680</v>
      </c>
      <c r="R423" s="2" t="s">
        <v>680</v>
      </c>
      <c r="S423" s="2" t="s">
        <v>680</v>
      </c>
      <c r="T423" s="2" t="s">
        <v>680</v>
      </c>
      <c r="U423" s="2" t="s">
        <v>680</v>
      </c>
    </row>
    <row r="424" spans="1:21" ht="15" customHeight="1" x14ac:dyDescent="0.25">
      <c r="A424" s="2" t="s">
        <v>602</v>
      </c>
      <c r="B424" s="2" t="s">
        <v>615</v>
      </c>
      <c r="C424" s="2">
        <v>2016</v>
      </c>
      <c r="D424" s="2" t="s">
        <v>753</v>
      </c>
      <c r="E424" s="2" t="s">
        <v>965</v>
      </c>
      <c r="F424" s="2">
        <v>4.2160000000000002</v>
      </c>
      <c r="G424" s="2" t="s">
        <v>680</v>
      </c>
      <c r="H424" s="2" t="s">
        <v>680</v>
      </c>
      <c r="I424" s="2" t="s">
        <v>680</v>
      </c>
      <c r="J424" s="2" t="s">
        <v>681</v>
      </c>
      <c r="K424" s="2" t="s">
        <v>680</v>
      </c>
      <c r="L424" s="2" t="s">
        <v>680</v>
      </c>
      <c r="M424" s="2" t="s">
        <v>680</v>
      </c>
      <c r="N424" s="2" t="s">
        <v>680</v>
      </c>
      <c r="O424" s="2" t="s">
        <v>680</v>
      </c>
      <c r="P424" s="2" t="s">
        <v>681</v>
      </c>
      <c r="Q424" s="2" t="s">
        <v>680</v>
      </c>
      <c r="R424" s="2" t="s">
        <v>680</v>
      </c>
      <c r="S424" s="2" t="s">
        <v>680</v>
      </c>
      <c r="T424" s="2" t="s">
        <v>680</v>
      </c>
      <c r="U424" s="2" t="s">
        <v>680</v>
      </c>
    </row>
    <row r="425" spans="1:21" ht="15" customHeight="1" x14ac:dyDescent="0.25">
      <c r="A425" s="2" t="s">
        <v>602</v>
      </c>
      <c r="B425" s="2" t="s">
        <v>616</v>
      </c>
      <c r="C425" s="2">
        <v>2016</v>
      </c>
      <c r="D425" s="2" t="s">
        <v>681</v>
      </c>
      <c r="E425" s="2" t="s">
        <v>680</v>
      </c>
      <c r="F425" s="2" t="s">
        <v>680</v>
      </c>
      <c r="G425" s="2" t="s">
        <v>680</v>
      </c>
      <c r="H425" s="2" t="s">
        <v>680</v>
      </c>
      <c r="I425" s="2" t="s">
        <v>680</v>
      </c>
      <c r="J425" s="2" t="s">
        <v>681</v>
      </c>
      <c r="K425" s="2" t="s">
        <v>680</v>
      </c>
      <c r="L425" s="2" t="s">
        <v>680</v>
      </c>
      <c r="M425" s="2" t="s">
        <v>680</v>
      </c>
      <c r="N425" s="2" t="s">
        <v>680</v>
      </c>
      <c r="O425" s="2" t="s">
        <v>680</v>
      </c>
      <c r="P425" s="2" t="s">
        <v>681</v>
      </c>
      <c r="Q425" s="2" t="s">
        <v>680</v>
      </c>
      <c r="R425" s="2" t="s">
        <v>680</v>
      </c>
      <c r="S425" s="2" t="s">
        <v>680</v>
      </c>
      <c r="T425" s="2" t="s">
        <v>680</v>
      </c>
      <c r="U425" s="2" t="s">
        <v>680</v>
      </c>
    </row>
    <row r="426" spans="1:21" ht="15" customHeight="1" x14ac:dyDescent="0.25">
      <c r="A426" s="2" t="s">
        <v>602</v>
      </c>
      <c r="B426" s="2" t="s">
        <v>617</v>
      </c>
      <c r="C426" s="2">
        <v>2016</v>
      </c>
      <c r="D426" s="2" t="s">
        <v>681</v>
      </c>
      <c r="E426" s="2" t="s">
        <v>680</v>
      </c>
      <c r="F426" s="2" t="s">
        <v>680</v>
      </c>
      <c r="G426" s="2" t="s">
        <v>680</v>
      </c>
      <c r="H426" s="2" t="s">
        <v>680</v>
      </c>
      <c r="I426" s="2" t="s">
        <v>680</v>
      </c>
      <c r="J426" s="2" t="s">
        <v>681</v>
      </c>
      <c r="K426" s="2" t="s">
        <v>680</v>
      </c>
      <c r="L426" s="2" t="s">
        <v>680</v>
      </c>
      <c r="M426" s="2" t="s">
        <v>680</v>
      </c>
      <c r="N426" s="2" t="s">
        <v>680</v>
      </c>
      <c r="O426" s="2" t="s">
        <v>680</v>
      </c>
      <c r="P426" s="2" t="s">
        <v>681</v>
      </c>
      <c r="Q426" s="2" t="s">
        <v>680</v>
      </c>
      <c r="R426" s="2" t="s">
        <v>680</v>
      </c>
      <c r="S426" s="2" t="s">
        <v>680</v>
      </c>
      <c r="T426" s="2" t="s">
        <v>680</v>
      </c>
      <c r="U426" s="2" t="s">
        <v>680</v>
      </c>
    </row>
    <row r="427" spans="1:21" ht="15" customHeight="1" x14ac:dyDescent="0.25">
      <c r="A427" s="2" t="s">
        <v>602</v>
      </c>
      <c r="B427" s="2" t="s">
        <v>618</v>
      </c>
      <c r="C427" s="2">
        <v>2016</v>
      </c>
      <c r="D427" s="2" t="s">
        <v>681</v>
      </c>
      <c r="E427" s="2" t="s">
        <v>680</v>
      </c>
      <c r="F427" s="2" t="s">
        <v>680</v>
      </c>
      <c r="G427" s="2" t="s">
        <v>680</v>
      </c>
      <c r="H427" s="2" t="s">
        <v>680</v>
      </c>
      <c r="I427" s="2" t="s">
        <v>680</v>
      </c>
      <c r="J427" s="2" t="s">
        <v>681</v>
      </c>
      <c r="K427" s="2" t="s">
        <v>680</v>
      </c>
      <c r="L427" s="2" t="s">
        <v>680</v>
      </c>
      <c r="M427" s="2" t="s">
        <v>680</v>
      </c>
      <c r="N427" s="2" t="s">
        <v>680</v>
      </c>
      <c r="O427" s="2" t="s">
        <v>680</v>
      </c>
      <c r="P427" s="2" t="s">
        <v>681</v>
      </c>
      <c r="Q427" s="2" t="s">
        <v>680</v>
      </c>
      <c r="R427" s="2" t="s">
        <v>680</v>
      </c>
      <c r="S427" s="2" t="s">
        <v>680</v>
      </c>
      <c r="T427" s="2" t="s">
        <v>680</v>
      </c>
      <c r="U427" s="2" t="s">
        <v>680</v>
      </c>
    </row>
    <row r="428" spans="1:21" ht="15" customHeight="1" x14ac:dyDescent="0.25">
      <c r="A428" s="2" t="s">
        <v>619</v>
      </c>
      <c r="B428" s="2" t="s">
        <v>620</v>
      </c>
      <c r="C428" s="2">
        <v>2016</v>
      </c>
      <c r="D428" s="2" t="s">
        <v>1013</v>
      </c>
      <c r="E428" s="2" t="s">
        <v>965</v>
      </c>
      <c r="F428" s="2">
        <v>11.1</v>
      </c>
      <c r="G428" s="2" t="s">
        <v>680</v>
      </c>
      <c r="H428" s="2" t="s">
        <v>680</v>
      </c>
      <c r="I428" s="2" t="s">
        <v>680</v>
      </c>
      <c r="J428" s="2" t="s">
        <v>680</v>
      </c>
      <c r="K428" s="2" t="s">
        <v>680</v>
      </c>
      <c r="L428" s="2" t="s">
        <v>680</v>
      </c>
      <c r="M428" s="2" t="s">
        <v>680</v>
      </c>
      <c r="N428" s="2" t="s">
        <v>680</v>
      </c>
      <c r="O428" s="2" t="s">
        <v>680</v>
      </c>
      <c r="P428" s="2" t="s">
        <v>680</v>
      </c>
      <c r="Q428" s="2" t="s">
        <v>680</v>
      </c>
      <c r="R428" s="2" t="s">
        <v>680</v>
      </c>
      <c r="S428" s="2" t="s">
        <v>680</v>
      </c>
      <c r="T428" s="2" t="s">
        <v>680</v>
      </c>
      <c r="U428" s="2" t="s">
        <v>680</v>
      </c>
    </row>
    <row r="429" spans="1:21" ht="15" customHeight="1" x14ac:dyDescent="0.25">
      <c r="A429" s="2" t="s">
        <v>619</v>
      </c>
      <c r="B429" s="2" t="s">
        <v>621</v>
      </c>
      <c r="C429" s="2">
        <v>2016</v>
      </c>
      <c r="D429" s="2" t="s">
        <v>680</v>
      </c>
      <c r="E429" s="2" t="s">
        <v>680</v>
      </c>
      <c r="F429" s="2" t="s">
        <v>680</v>
      </c>
      <c r="G429" s="2" t="s">
        <v>680</v>
      </c>
      <c r="H429" s="2" t="s">
        <v>680</v>
      </c>
      <c r="I429" s="2" t="s">
        <v>680</v>
      </c>
      <c r="J429" s="2" t="s">
        <v>680</v>
      </c>
      <c r="K429" s="2" t="s">
        <v>680</v>
      </c>
      <c r="L429" s="2" t="s">
        <v>680</v>
      </c>
      <c r="M429" s="2" t="s">
        <v>680</v>
      </c>
      <c r="N429" s="2" t="s">
        <v>680</v>
      </c>
      <c r="O429" s="2" t="s">
        <v>680</v>
      </c>
      <c r="P429" s="2" t="s">
        <v>680</v>
      </c>
      <c r="Q429" s="2" t="s">
        <v>680</v>
      </c>
      <c r="R429" s="2" t="s">
        <v>680</v>
      </c>
      <c r="S429" s="2" t="s">
        <v>680</v>
      </c>
      <c r="T429" s="2" t="s">
        <v>680</v>
      </c>
      <c r="U429" s="2" t="s">
        <v>680</v>
      </c>
    </row>
    <row r="430" spans="1:21" ht="15" customHeight="1" x14ac:dyDescent="0.25">
      <c r="A430" s="2" t="s">
        <v>622</v>
      </c>
      <c r="B430" s="2" t="s">
        <v>623</v>
      </c>
      <c r="C430" s="2">
        <v>2016</v>
      </c>
      <c r="D430" s="2" t="s">
        <v>681</v>
      </c>
      <c r="E430" s="2" t="s">
        <v>680</v>
      </c>
      <c r="F430" s="2" t="s">
        <v>680</v>
      </c>
      <c r="G430" s="2" t="s">
        <v>680</v>
      </c>
      <c r="H430" s="2" t="s">
        <v>680</v>
      </c>
      <c r="I430" s="2" t="s">
        <v>680</v>
      </c>
      <c r="J430" s="2" t="s">
        <v>681</v>
      </c>
      <c r="K430" s="2" t="s">
        <v>680</v>
      </c>
      <c r="L430" s="2" t="s">
        <v>680</v>
      </c>
      <c r="M430" s="2" t="s">
        <v>680</v>
      </c>
      <c r="N430" s="2" t="s">
        <v>680</v>
      </c>
      <c r="O430" s="2" t="s">
        <v>680</v>
      </c>
      <c r="P430" s="2" t="s">
        <v>681</v>
      </c>
      <c r="Q430" s="2" t="s">
        <v>680</v>
      </c>
      <c r="R430" s="2" t="s">
        <v>680</v>
      </c>
      <c r="S430" s="2" t="s">
        <v>680</v>
      </c>
      <c r="T430" s="2" t="s">
        <v>680</v>
      </c>
      <c r="U430" s="2" t="s">
        <v>680</v>
      </c>
    </row>
    <row r="431" spans="1:21" ht="15" customHeight="1" x14ac:dyDescent="0.25">
      <c r="A431" s="2" t="s">
        <v>622</v>
      </c>
      <c r="B431" s="2" t="s">
        <v>624</v>
      </c>
      <c r="C431" s="2">
        <v>2016</v>
      </c>
      <c r="D431" s="2" t="s">
        <v>681</v>
      </c>
      <c r="E431" s="2" t="s">
        <v>680</v>
      </c>
      <c r="F431" s="2" t="s">
        <v>680</v>
      </c>
      <c r="G431" s="2" t="s">
        <v>680</v>
      </c>
      <c r="H431" s="2" t="s">
        <v>680</v>
      </c>
      <c r="I431" s="2" t="s">
        <v>680</v>
      </c>
      <c r="J431" s="2" t="s">
        <v>681</v>
      </c>
      <c r="K431" s="2" t="s">
        <v>680</v>
      </c>
      <c r="L431" s="2" t="s">
        <v>680</v>
      </c>
      <c r="M431" s="2" t="s">
        <v>680</v>
      </c>
      <c r="N431" s="2" t="s">
        <v>680</v>
      </c>
      <c r="O431" s="2" t="s">
        <v>680</v>
      </c>
      <c r="P431" s="2" t="s">
        <v>681</v>
      </c>
      <c r="Q431" s="2" t="s">
        <v>680</v>
      </c>
      <c r="R431" s="2" t="s">
        <v>680</v>
      </c>
      <c r="S431" s="2" t="s">
        <v>680</v>
      </c>
      <c r="T431" s="2" t="s">
        <v>680</v>
      </c>
      <c r="U431" s="2" t="s">
        <v>680</v>
      </c>
    </row>
    <row r="432" spans="1:21" ht="15" customHeight="1" x14ac:dyDescent="0.25">
      <c r="A432" s="2" t="s">
        <v>622</v>
      </c>
      <c r="B432" s="2" t="s">
        <v>625</v>
      </c>
      <c r="C432" s="2">
        <v>2016</v>
      </c>
      <c r="D432" s="2" t="s">
        <v>1014</v>
      </c>
      <c r="E432" s="2" t="s">
        <v>967</v>
      </c>
      <c r="F432" s="2">
        <v>0.159</v>
      </c>
      <c r="G432" s="2" t="s">
        <v>680</v>
      </c>
      <c r="H432" s="2" t="s">
        <v>680</v>
      </c>
      <c r="I432" s="2">
        <v>90</v>
      </c>
      <c r="J432" s="2" t="s">
        <v>681</v>
      </c>
      <c r="K432" s="2" t="s">
        <v>680</v>
      </c>
      <c r="L432" s="2" t="s">
        <v>680</v>
      </c>
      <c r="M432" s="2" t="s">
        <v>680</v>
      </c>
      <c r="N432" s="2" t="s">
        <v>680</v>
      </c>
      <c r="O432" s="2" t="s">
        <v>680</v>
      </c>
      <c r="P432" s="2" t="s">
        <v>681</v>
      </c>
      <c r="Q432" s="2" t="s">
        <v>680</v>
      </c>
      <c r="R432" s="2" t="s">
        <v>680</v>
      </c>
      <c r="S432" s="2" t="s">
        <v>680</v>
      </c>
      <c r="T432" s="2" t="s">
        <v>680</v>
      </c>
      <c r="U432" s="2" t="s">
        <v>680</v>
      </c>
    </row>
    <row r="433" spans="1:21" ht="15" customHeight="1" x14ac:dyDescent="0.25">
      <c r="A433" s="2" t="s">
        <v>622</v>
      </c>
      <c r="B433" s="2" t="s">
        <v>626</v>
      </c>
      <c r="C433" s="2">
        <v>2016</v>
      </c>
      <c r="D433" s="2" t="s">
        <v>758</v>
      </c>
      <c r="E433" s="2" t="s">
        <v>984</v>
      </c>
      <c r="F433" s="2">
        <v>1.417</v>
      </c>
      <c r="G433" s="2" t="s">
        <v>967</v>
      </c>
      <c r="H433" s="2">
        <v>0.28999999999999998</v>
      </c>
      <c r="I433" s="2">
        <v>90</v>
      </c>
      <c r="J433" s="2" t="s">
        <v>681</v>
      </c>
      <c r="K433" s="2" t="s">
        <v>680</v>
      </c>
      <c r="L433" s="2" t="s">
        <v>680</v>
      </c>
      <c r="M433" s="2" t="s">
        <v>680</v>
      </c>
      <c r="N433" s="2" t="s">
        <v>680</v>
      </c>
      <c r="O433" s="2" t="s">
        <v>680</v>
      </c>
      <c r="P433" s="2" t="s">
        <v>681</v>
      </c>
      <c r="Q433" s="2" t="s">
        <v>680</v>
      </c>
      <c r="R433" s="2" t="s">
        <v>680</v>
      </c>
      <c r="S433" s="2" t="s">
        <v>680</v>
      </c>
      <c r="T433" s="2" t="s">
        <v>680</v>
      </c>
      <c r="U433" s="2" t="s">
        <v>680</v>
      </c>
    </row>
    <row r="434" spans="1:21" ht="15" customHeight="1" x14ac:dyDescent="0.25">
      <c r="A434" s="2" t="s">
        <v>627</v>
      </c>
      <c r="B434" s="2" t="s">
        <v>628</v>
      </c>
      <c r="C434" s="2">
        <v>2016</v>
      </c>
      <c r="D434" s="2" t="s">
        <v>681</v>
      </c>
      <c r="E434" s="2" t="s">
        <v>680</v>
      </c>
      <c r="F434" s="2" t="s">
        <v>680</v>
      </c>
      <c r="G434" s="2" t="s">
        <v>680</v>
      </c>
      <c r="H434" s="2" t="s">
        <v>680</v>
      </c>
      <c r="I434" s="2" t="s">
        <v>680</v>
      </c>
      <c r="J434" s="2" t="s">
        <v>681</v>
      </c>
      <c r="K434" s="2" t="s">
        <v>680</v>
      </c>
      <c r="L434" s="2" t="s">
        <v>680</v>
      </c>
      <c r="M434" s="2" t="s">
        <v>680</v>
      </c>
      <c r="N434" s="2" t="s">
        <v>680</v>
      </c>
      <c r="O434" s="2" t="s">
        <v>680</v>
      </c>
      <c r="P434" s="2" t="s">
        <v>681</v>
      </c>
      <c r="Q434" s="2" t="s">
        <v>680</v>
      </c>
      <c r="R434" s="2" t="s">
        <v>680</v>
      </c>
      <c r="S434" s="2" t="s">
        <v>680</v>
      </c>
      <c r="T434" s="2" t="s">
        <v>680</v>
      </c>
      <c r="U434" s="2" t="s">
        <v>680</v>
      </c>
    </row>
    <row r="435" spans="1:21" ht="15" customHeight="1" x14ac:dyDescent="0.25">
      <c r="A435" s="2" t="s">
        <v>627</v>
      </c>
      <c r="B435" s="2" t="s">
        <v>629</v>
      </c>
      <c r="C435" s="2">
        <v>2016</v>
      </c>
      <c r="D435" s="2" t="s">
        <v>681</v>
      </c>
      <c r="E435" s="2" t="s">
        <v>680</v>
      </c>
      <c r="F435" s="2" t="s">
        <v>680</v>
      </c>
      <c r="G435" s="2" t="s">
        <v>680</v>
      </c>
      <c r="H435" s="2" t="s">
        <v>680</v>
      </c>
      <c r="I435" s="2" t="s">
        <v>680</v>
      </c>
      <c r="J435" s="2" t="s">
        <v>681</v>
      </c>
      <c r="K435" s="2" t="s">
        <v>680</v>
      </c>
      <c r="L435" s="2" t="s">
        <v>680</v>
      </c>
      <c r="M435" s="2" t="s">
        <v>680</v>
      </c>
      <c r="N435" s="2" t="s">
        <v>680</v>
      </c>
      <c r="O435" s="2" t="s">
        <v>680</v>
      </c>
      <c r="P435" s="2" t="s">
        <v>681</v>
      </c>
      <c r="Q435" s="2" t="s">
        <v>680</v>
      </c>
      <c r="R435" s="2" t="s">
        <v>680</v>
      </c>
      <c r="S435" s="2" t="s">
        <v>680</v>
      </c>
      <c r="T435" s="2" t="s">
        <v>680</v>
      </c>
      <c r="U435" s="2" t="s">
        <v>680</v>
      </c>
    </row>
    <row r="436" spans="1:21" ht="15" customHeight="1" x14ac:dyDescent="0.25">
      <c r="A436" s="2" t="s">
        <v>627</v>
      </c>
      <c r="B436" s="2" t="s">
        <v>630</v>
      </c>
      <c r="C436" s="2">
        <v>2016</v>
      </c>
      <c r="D436" s="2" t="s">
        <v>681</v>
      </c>
      <c r="E436" s="2" t="s">
        <v>680</v>
      </c>
      <c r="F436" s="2" t="s">
        <v>680</v>
      </c>
      <c r="G436" s="2" t="s">
        <v>680</v>
      </c>
      <c r="H436" s="2" t="s">
        <v>680</v>
      </c>
      <c r="I436" s="2" t="s">
        <v>680</v>
      </c>
      <c r="J436" s="2" t="s">
        <v>681</v>
      </c>
      <c r="K436" s="2" t="s">
        <v>680</v>
      </c>
      <c r="L436" s="2" t="s">
        <v>680</v>
      </c>
      <c r="M436" s="2" t="s">
        <v>680</v>
      </c>
      <c r="N436" s="2" t="s">
        <v>680</v>
      </c>
      <c r="O436" s="2" t="s">
        <v>680</v>
      </c>
      <c r="P436" s="2" t="s">
        <v>681</v>
      </c>
      <c r="Q436" s="2" t="s">
        <v>680</v>
      </c>
      <c r="R436" s="2" t="s">
        <v>680</v>
      </c>
      <c r="S436" s="2" t="s">
        <v>680</v>
      </c>
      <c r="T436" s="2" t="s">
        <v>680</v>
      </c>
      <c r="U436" s="2" t="s">
        <v>680</v>
      </c>
    </row>
    <row r="437" spans="1:21" ht="15" customHeight="1" x14ac:dyDescent="0.25">
      <c r="A437" s="2" t="s">
        <v>631</v>
      </c>
      <c r="B437" s="2" t="s">
        <v>632</v>
      </c>
      <c r="C437" s="2">
        <v>2016</v>
      </c>
      <c r="D437" s="2" t="s">
        <v>689</v>
      </c>
      <c r="E437" s="2" t="s">
        <v>680</v>
      </c>
      <c r="F437" s="2" t="s">
        <v>680</v>
      </c>
      <c r="G437" s="2" t="s">
        <v>680</v>
      </c>
      <c r="H437" s="2" t="s">
        <v>680</v>
      </c>
      <c r="I437" s="2" t="s">
        <v>680</v>
      </c>
      <c r="J437" s="2" t="s">
        <v>689</v>
      </c>
      <c r="K437" s="2" t="s">
        <v>680</v>
      </c>
      <c r="L437" s="2" t="s">
        <v>680</v>
      </c>
      <c r="M437" s="2" t="s">
        <v>680</v>
      </c>
      <c r="N437" s="2" t="s">
        <v>680</v>
      </c>
      <c r="O437" s="2" t="s">
        <v>680</v>
      </c>
      <c r="P437" s="2" t="s">
        <v>689</v>
      </c>
      <c r="Q437" s="2" t="s">
        <v>680</v>
      </c>
      <c r="R437" s="2" t="s">
        <v>680</v>
      </c>
      <c r="S437" s="2" t="s">
        <v>680</v>
      </c>
      <c r="T437" s="2" t="s">
        <v>680</v>
      </c>
      <c r="U437" s="2" t="s">
        <v>680</v>
      </c>
    </row>
    <row r="438" spans="1:21" ht="15" customHeight="1" x14ac:dyDescent="0.25">
      <c r="A438" s="2" t="s">
        <v>631</v>
      </c>
      <c r="B438" s="2" t="s">
        <v>633</v>
      </c>
      <c r="C438" s="2">
        <v>2016</v>
      </c>
      <c r="D438" s="2" t="s">
        <v>681</v>
      </c>
      <c r="E438" s="2" t="s">
        <v>680</v>
      </c>
      <c r="F438" s="2" t="s">
        <v>680</v>
      </c>
      <c r="G438" s="2" t="s">
        <v>680</v>
      </c>
      <c r="H438" s="2" t="s">
        <v>680</v>
      </c>
      <c r="I438" s="2" t="s">
        <v>680</v>
      </c>
      <c r="J438" s="2" t="s">
        <v>681</v>
      </c>
      <c r="K438" s="2" t="s">
        <v>680</v>
      </c>
      <c r="L438" s="2" t="s">
        <v>680</v>
      </c>
      <c r="M438" s="2" t="s">
        <v>680</v>
      </c>
      <c r="N438" s="2" t="s">
        <v>680</v>
      </c>
      <c r="O438" s="2" t="s">
        <v>680</v>
      </c>
      <c r="P438" s="2" t="s">
        <v>681</v>
      </c>
      <c r="Q438" s="2" t="s">
        <v>680</v>
      </c>
      <c r="R438" s="2" t="s">
        <v>680</v>
      </c>
      <c r="S438" s="2" t="s">
        <v>680</v>
      </c>
      <c r="T438" s="2" t="s">
        <v>680</v>
      </c>
      <c r="U438" s="2" t="s">
        <v>680</v>
      </c>
    </row>
    <row r="439" spans="1:21" ht="15" customHeight="1" x14ac:dyDescent="0.25">
      <c r="A439" s="2" t="s">
        <v>631</v>
      </c>
      <c r="B439" s="2" t="s">
        <v>634</v>
      </c>
      <c r="C439" s="2">
        <v>2016</v>
      </c>
      <c r="D439" s="2" t="s">
        <v>681</v>
      </c>
      <c r="E439" s="2" t="s">
        <v>680</v>
      </c>
      <c r="F439" s="2" t="s">
        <v>680</v>
      </c>
      <c r="G439" s="2" t="s">
        <v>680</v>
      </c>
      <c r="H439" s="2" t="s">
        <v>680</v>
      </c>
      <c r="I439" s="2" t="s">
        <v>680</v>
      </c>
      <c r="J439" s="2" t="s">
        <v>681</v>
      </c>
      <c r="K439" s="2" t="s">
        <v>680</v>
      </c>
      <c r="L439" s="2" t="s">
        <v>680</v>
      </c>
      <c r="M439" s="2" t="s">
        <v>680</v>
      </c>
      <c r="N439" s="2" t="s">
        <v>680</v>
      </c>
      <c r="O439" s="2" t="s">
        <v>680</v>
      </c>
      <c r="P439" s="2" t="s">
        <v>681</v>
      </c>
      <c r="Q439" s="2" t="s">
        <v>680</v>
      </c>
      <c r="R439" s="2" t="s">
        <v>680</v>
      </c>
      <c r="S439" s="2" t="s">
        <v>680</v>
      </c>
      <c r="T439" s="2" t="s">
        <v>680</v>
      </c>
      <c r="U439" s="2" t="s">
        <v>680</v>
      </c>
    </row>
    <row r="440" spans="1:21" ht="15" customHeight="1" x14ac:dyDescent="0.25">
      <c r="A440" s="2" t="s">
        <v>631</v>
      </c>
      <c r="B440" s="2" t="s">
        <v>635</v>
      </c>
      <c r="C440" s="2">
        <v>2016</v>
      </c>
      <c r="D440" s="2" t="s">
        <v>681</v>
      </c>
      <c r="E440" s="2" t="s">
        <v>680</v>
      </c>
      <c r="F440" s="2" t="s">
        <v>680</v>
      </c>
      <c r="G440" s="2" t="s">
        <v>680</v>
      </c>
      <c r="H440" s="2" t="s">
        <v>680</v>
      </c>
      <c r="I440" s="2" t="s">
        <v>680</v>
      </c>
      <c r="J440" s="2" t="s">
        <v>681</v>
      </c>
      <c r="K440" s="2" t="s">
        <v>680</v>
      </c>
      <c r="L440" s="2" t="s">
        <v>680</v>
      </c>
      <c r="M440" s="2" t="s">
        <v>680</v>
      </c>
      <c r="N440" s="2" t="s">
        <v>680</v>
      </c>
      <c r="O440" s="2" t="s">
        <v>680</v>
      </c>
      <c r="P440" s="2" t="s">
        <v>681</v>
      </c>
      <c r="Q440" s="2" t="s">
        <v>680</v>
      </c>
      <c r="R440" s="2" t="s">
        <v>680</v>
      </c>
      <c r="S440" s="2" t="s">
        <v>680</v>
      </c>
      <c r="T440" s="2" t="s">
        <v>680</v>
      </c>
      <c r="U440" s="2" t="s">
        <v>680</v>
      </c>
    </row>
    <row r="441" spans="1:21"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row>
    <row r="442" spans="1:21" ht="15" customHeight="1" x14ac:dyDescent="0.25">
      <c r="A442" s="2" t="s">
        <v>638</v>
      </c>
      <c r="B442" s="2" t="s">
        <v>639</v>
      </c>
      <c r="C442" s="2">
        <v>2016</v>
      </c>
      <c r="D442" s="2" t="s">
        <v>1015</v>
      </c>
      <c r="E442" s="2" t="s">
        <v>965</v>
      </c>
      <c r="F442" s="2">
        <v>10.738</v>
      </c>
      <c r="G442" s="2" t="s">
        <v>680</v>
      </c>
      <c r="H442" s="2" t="s">
        <v>680</v>
      </c>
      <c r="I442" s="2">
        <v>91</v>
      </c>
      <c r="J442" s="2" t="s">
        <v>1016</v>
      </c>
      <c r="K442" s="2" t="s">
        <v>965</v>
      </c>
      <c r="L442" s="2">
        <v>5.0579999999999998</v>
      </c>
      <c r="M442" s="2" t="s">
        <v>680</v>
      </c>
      <c r="N442" s="2" t="s">
        <v>680</v>
      </c>
      <c r="O442" s="2">
        <v>90</v>
      </c>
      <c r="P442" s="2" t="s">
        <v>681</v>
      </c>
      <c r="Q442" s="2" t="s">
        <v>680</v>
      </c>
      <c r="R442" s="2" t="s">
        <v>680</v>
      </c>
      <c r="S442" s="2" t="s">
        <v>680</v>
      </c>
      <c r="T442" s="2" t="s">
        <v>680</v>
      </c>
      <c r="U442" s="2" t="s">
        <v>680</v>
      </c>
    </row>
    <row r="443" spans="1:21" ht="15" customHeight="1" x14ac:dyDescent="0.25">
      <c r="A443" s="2" t="s">
        <v>640</v>
      </c>
      <c r="B443" s="2" t="s">
        <v>641</v>
      </c>
      <c r="C443" s="2">
        <v>2016</v>
      </c>
      <c r="D443" s="2" t="s">
        <v>681</v>
      </c>
      <c r="E443" s="2" t="s">
        <v>680</v>
      </c>
      <c r="F443" s="2" t="s">
        <v>680</v>
      </c>
      <c r="G443" s="2" t="s">
        <v>680</v>
      </c>
      <c r="H443" s="2" t="s">
        <v>680</v>
      </c>
      <c r="I443" s="2" t="s">
        <v>680</v>
      </c>
      <c r="J443" s="2" t="s">
        <v>681</v>
      </c>
      <c r="K443" s="2" t="s">
        <v>680</v>
      </c>
      <c r="L443" s="2" t="s">
        <v>680</v>
      </c>
      <c r="M443" s="2" t="s">
        <v>680</v>
      </c>
      <c r="N443" s="2" t="s">
        <v>680</v>
      </c>
      <c r="O443" s="2" t="s">
        <v>680</v>
      </c>
      <c r="P443" s="2" t="s">
        <v>681</v>
      </c>
      <c r="Q443" s="2" t="s">
        <v>680</v>
      </c>
      <c r="R443" s="2" t="s">
        <v>680</v>
      </c>
      <c r="S443" s="2" t="s">
        <v>680</v>
      </c>
      <c r="T443" s="2" t="s">
        <v>680</v>
      </c>
      <c r="U443" s="2" t="s">
        <v>680</v>
      </c>
    </row>
    <row r="444" spans="1:21" ht="15" customHeight="1" x14ac:dyDescent="0.25">
      <c r="A444" s="2" t="s">
        <v>640</v>
      </c>
      <c r="B444" s="2" t="s">
        <v>642</v>
      </c>
      <c r="C444" s="2">
        <v>2016</v>
      </c>
      <c r="D444" s="2" t="s">
        <v>681</v>
      </c>
      <c r="E444" s="2" t="s">
        <v>680</v>
      </c>
      <c r="F444" s="2" t="s">
        <v>680</v>
      </c>
      <c r="G444" s="2" t="s">
        <v>680</v>
      </c>
      <c r="H444" s="2" t="s">
        <v>680</v>
      </c>
      <c r="I444" s="2" t="s">
        <v>680</v>
      </c>
      <c r="J444" s="2" t="s">
        <v>681</v>
      </c>
      <c r="K444" s="2" t="s">
        <v>680</v>
      </c>
      <c r="L444" s="2" t="s">
        <v>680</v>
      </c>
      <c r="M444" s="2" t="s">
        <v>680</v>
      </c>
      <c r="N444" s="2" t="s">
        <v>680</v>
      </c>
      <c r="O444" s="2" t="s">
        <v>680</v>
      </c>
      <c r="P444" s="2" t="s">
        <v>681</v>
      </c>
      <c r="Q444" s="2" t="s">
        <v>680</v>
      </c>
      <c r="R444" s="2" t="s">
        <v>680</v>
      </c>
      <c r="S444" s="2" t="s">
        <v>680</v>
      </c>
      <c r="T444" s="2" t="s">
        <v>680</v>
      </c>
      <c r="U444" s="2" t="s">
        <v>680</v>
      </c>
    </row>
    <row r="445" spans="1:21" ht="15" customHeight="1" x14ac:dyDescent="0.25">
      <c r="A445" s="2" t="s">
        <v>640</v>
      </c>
      <c r="B445" s="2" t="s">
        <v>643</v>
      </c>
      <c r="C445" s="2">
        <v>2016</v>
      </c>
      <c r="D445" s="2" t="s">
        <v>681</v>
      </c>
      <c r="E445" s="2" t="s">
        <v>680</v>
      </c>
      <c r="F445" s="2" t="s">
        <v>680</v>
      </c>
      <c r="G445" s="2" t="s">
        <v>680</v>
      </c>
      <c r="H445" s="2" t="s">
        <v>680</v>
      </c>
      <c r="I445" s="2" t="s">
        <v>680</v>
      </c>
      <c r="J445" s="2" t="s">
        <v>681</v>
      </c>
      <c r="K445" s="2" t="s">
        <v>680</v>
      </c>
      <c r="L445" s="2" t="s">
        <v>680</v>
      </c>
      <c r="M445" s="2" t="s">
        <v>680</v>
      </c>
      <c r="N445" s="2" t="s">
        <v>680</v>
      </c>
      <c r="O445" s="2" t="s">
        <v>680</v>
      </c>
      <c r="P445" s="2" t="s">
        <v>681</v>
      </c>
      <c r="Q445" s="2" t="s">
        <v>680</v>
      </c>
      <c r="R445" s="2" t="s">
        <v>680</v>
      </c>
      <c r="S445" s="2" t="s">
        <v>680</v>
      </c>
      <c r="T445" s="2" t="s">
        <v>680</v>
      </c>
      <c r="U445" s="2" t="s">
        <v>680</v>
      </c>
    </row>
    <row r="446" spans="1:21"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row>
    <row r="447" spans="1:21"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row>
    <row r="448" spans="1:21" ht="15" customHeight="1" x14ac:dyDescent="0.25">
      <c r="A448" s="2" t="s">
        <v>650</v>
      </c>
      <c r="B448" s="2" t="s">
        <v>651</v>
      </c>
      <c r="C448" s="2">
        <v>2016</v>
      </c>
      <c r="D448" s="2" t="s">
        <v>1017</v>
      </c>
      <c r="E448" s="2" t="s">
        <v>995</v>
      </c>
      <c r="F448" s="2">
        <v>11.21</v>
      </c>
      <c r="G448" s="2" t="s">
        <v>680</v>
      </c>
      <c r="H448" s="2" t="s">
        <v>680</v>
      </c>
      <c r="I448" s="2" t="s">
        <v>680</v>
      </c>
      <c r="J448" s="2" t="s">
        <v>681</v>
      </c>
      <c r="K448" s="2" t="s">
        <v>680</v>
      </c>
      <c r="L448" s="2" t="s">
        <v>680</v>
      </c>
      <c r="M448" s="2" t="s">
        <v>680</v>
      </c>
      <c r="N448" s="2" t="s">
        <v>680</v>
      </c>
      <c r="O448" s="2" t="s">
        <v>680</v>
      </c>
      <c r="P448" s="2" t="s">
        <v>681</v>
      </c>
      <c r="Q448" s="2" t="s">
        <v>680</v>
      </c>
      <c r="R448" s="2" t="s">
        <v>680</v>
      </c>
      <c r="S448" s="2" t="s">
        <v>680</v>
      </c>
      <c r="T448" s="2" t="s">
        <v>680</v>
      </c>
      <c r="U448" s="2" t="s">
        <v>680</v>
      </c>
    </row>
    <row r="449" spans="1:21" ht="15" customHeight="1" x14ac:dyDescent="0.25">
      <c r="A449" s="2" t="s">
        <v>650</v>
      </c>
      <c r="B449" s="2" t="s">
        <v>652</v>
      </c>
      <c r="C449" s="2">
        <v>2016</v>
      </c>
      <c r="D449" s="2" t="s">
        <v>1018</v>
      </c>
      <c r="E449" s="2" t="s">
        <v>984</v>
      </c>
      <c r="F449" s="2">
        <v>2.149</v>
      </c>
      <c r="G449" s="2" t="s">
        <v>967</v>
      </c>
      <c r="H449" s="2">
        <v>0</v>
      </c>
      <c r="I449" s="2">
        <v>80</v>
      </c>
      <c r="J449" s="2" t="s">
        <v>681</v>
      </c>
      <c r="K449" s="2" t="s">
        <v>680</v>
      </c>
      <c r="L449" s="2" t="s">
        <v>680</v>
      </c>
      <c r="M449" s="2" t="s">
        <v>680</v>
      </c>
      <c r="N449" s="2" t="s">
        <v>680</v>
      </c>
      <c r="O449" s="2" t="s">
        <v>680</v>
      </c>
      <c r="P449" s="2" t="s">
        <v>681</v>
      </c>
      <c r="Q449" s="2" t="s">
        <v>680</v>
      </c>
      <c r="R449" s="2" t="s">
        <v>680</v>
      </c>
      <c r="S449" s="2" t="s">
        <v>680</v>
      </c>
      <c r="T449" s="2" t="s">
        <v>680</v>
      </c>
      <c r="U449" s="2" t="s">
        <v>680</v>
      </c>
    </row>
    <row r="450" spans="1:21" ht="15" customHeight="1" x14ac:dyDescent="0.25">
      <c r="A450" s="2" t="s">
        <v>650</v>
      </c>
      <c r="B450" s="2" t="s">
        <v>653</v>
      </c>
      <c r="C450" s="2">
        <v>2016</v>
      </c>
      <c r="D450" s="2" t="s">
        <v>1019</v>
      </c>
      <c r="E450" s="2" t="s">
        <v>984</v>
      </c>
      <c r="F450" s="2">
        <v>12.07</v>
      </c>
      <c r="G450" s="2" t="s">
        <v>967</v>
      </c>
      <c r="H450" s="2">
        <v>2.7E-2</v>
      </c>
      <c r="I450" s="2">
        <v>80</v>
      </c>
      <c r="J450" s="2" t="s">
        <v>681</v>
      </c>
      <c r="K450" s="2" t="s">
        <v>680</v>
      </c>
      <c r="L450" s="2" t="s">
        <v>680</v>
      </c>
      <c r="M450" s="2" t="s">
        <v>680</v>
      </c>
      <c r="N450" s="2" t="s">
        <v>680</v>
      </c>
      <c r="O450" s="2" t="s">
        <v>680</v>
      </c>
      <c r="P450" s="2" t="s">
        <v>681</v>
      </c>
      <c r="Q450" s="2" t="s">
        <v>680</v>
      </c>
      <c r="R450" s="2" t="s">
        <v>680</v>
      </c>
      <c r="S450" s="2" t="s">
        <v>680</v>
      </c>
      <c r="T450" s="2" t="s">
        <v>680</v>
      </c>
      <c r="U450" s="2" t="s">
        <v>680</v>
      </c>
    </row>
    <row r="451" spans="1:21" ht="15" customHeight="1" x14ac:dyDescent="0.25">
      <c r="A451" s="2" t="s">
        <v>650</v>
      </c>
      <c r="B451" s="2" t="s">
        <v>654</v>
      </c>
      <c r="C451" s="2">
        <v>2016</v>
      </c>
      <c r="D451" s="2" t="s">
        <v>1020</v>
      </c>
      <c r="E451" s="2" t="s">
        <v>995</v>
      </c>
      <c r="F451" s="2">
        <v>1.6879999999999999</v>
      </c>
      <c r="G451" s="2" t="s">
        <v>680</v>
      </c>
      <c r="H451" s="2" t="s">
        <v>680</v>
      </c>
      <c r="I451" s="2" t="s">
        <v>680</v>
      </c>
      <c r="J451" s="2" t="s">
        <v>681</v>
      </c>
      <c r="K451" s="2" t="s">
        <v>680</v>
      </c>
      <c r="L451" s="2" t="s">
        <v>680</v>
      </c>
      <c r="M451" s="2" t="s">
        <v>680</v>
      </c>
      <c r="N451" s="2" t="s">
        <v>680</v>
      </c>
      <c r="O451" s="2" t="s">
        <v>680</v>
      </c>
      <c r="P451" s="2" t="s">
        <v>681</v>
      </c>
      <c r="Q451" s="2" t="s">
        <v>680</v>
      </c>
      <c r="R451" s="2" t="s">
        <v>680</v>
      </c>
      <c r="S451" s="2" t="s">
        <v>680</v>
      </c>
      <c r="T451" s="2" t="s">
        <v>680</v>
      </c>
      <c r="U451" s="2" t="s">
        <v>680</v>
      </c>
    </row>
    <row r="452" spans="1:21" ht="15" customHeight="1" x14ac:dyDescent="0.25">
      <c r="A452" s="2" t="s">
        <v>655</v>
      </c>
      <c r="B452" s="2" t="s">
        <v>656</v>
      </c>
      <c r="C452" s="2">
        <v>2016</v>
      </c>
      <c r="D452" s="2" t="s">
        <v>681</v>
      </c>
      <c r="E452" s="2" t="s">
        <v>680</v>
      </c>
      <c r="F452" s="2" t="s">
        <v>680</v>
      </c>
      <c r="G452" s="2" t="s">
        <v>680</v>
      </c>
      <c r="H452" s="2" t="s">
        <v>680</v>
      </c>
      <c r="I452" s="2" t="s">
        <v>680</v>
      </c>
      <c r="J452" s="2" t="s">
        <v>681</v>
      </c>
      <c r="K452" s="2" t="s">
        <v>680</v>
      </c>
      <c r="L452" s="2" t="s">
        <v>680</v>
      </c>
      <c r="M452" s="2" t="s">
        <v>680</v>
      </c>
      <c r="N452" s="2" t="s">
        <v>680</v>
      </c>
      <c r="O452" s="2" t="s">
        <v>680</v>
      </c>
      <c r="P452" s="2" t="s">
        <v>681</v>
      </c>
      <c r="Q452" s="2" t="s">
        <v>680</v>
      </c>
      <c r="R452" s="2" t="s">
        <v>680</v>
      </c>
      <c r="S452" s="2" t="s">
        <v>680</v>
      </c>
      <c r="T452" s="2" t="s">
        <v>680</v>
      </c>
      <c r="U452" s="2" t="s">
        <v>680</v>
      </c>
    </row>
    <row r="453" spans="1:21" ht="15" customHeight="1" x14ac:dyDescent="0.25">
      <c r="A453" s="2" t="s">
        <v>657</v>
      </c>
      <c r="B453" s="2" t="s">
        <v>658</v>
      </c>
      <c r="C453" s="2">
        <v>2016</v>
      </c>
      <c r="D453" s="2" t="s">
        <v>681</v>
      </c>
      <c r="E453" s="2" t="s">
        <v>680</v>
      </c>
      <c r="F453" s="2" t="s">
        <v>680</v>
      </c>
      <c r="G453" s="2" t="s">
        <v>680</v>
      </c>
      <c r="H453" s="2" t="s">
        <v>680</v>
      </c>
      <c r="I453" s="2" t="s">
        <v>680</v>
      </c>
      <c r="J453" s="2" t="s">
        <v>681</v>
      </c>
      <c r="K453" s="2" t="s">
        <v>680</v>
      </c>
      <c r="L453" s="2" t="s">
        <v>680</v>
      </c>
      <c r="M453" s="2" t="s">
        <v>680</v>
      </c>
      <c r="N453" s="2" t="s">
        <v>680</v>
      </c>
      <c r="O453" s="2" t="s">
        <v>680</v>
      </c>
      <c r="P453" s="2" t="s">
        <v>681</v>
      </c>
      <c r="Q453" s="2" t="s">
        <v>680</v>
      </c>
      <c r="R453" s="2" t="s">
        <v>680</v>
      </c>
      <c r="S453" s="2" t="s">
        <v>680</v>
      </c>
      <c r="T453" s="2" t="s">
        <v>680</v>
      </c>
      <c r="U453" s="2" t="s">
        <v>680</v>
      </c>
    </row>
    <row r="454" spans="1:21"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row>
    <row r="455" spans="1:21"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row>
    <row r="456" spans="1:21"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row>
    <row r="457" spans="1:21" ht="15" customHeight="1" x14ac:dyDescent="0.25">
      <c r="A457" s="2" t="s">
        <v>663</v>
      </c>
      <c r="B457" s="2" t="s">
        <v>664</v>
      </c>
      <c r="C457" s="2">
        <v>2016</v>
      </c>
      <c r="D457" s="2" t="s">
        <v>681</v>
      </c>
      <c r="E457" s="2" t="s">
        <v>680</v>
      </c>
      <c r="F457" s="2" t="s">
        <v>680</v>
      </c>
      <c r="G457" s="2" t="s">
        <v>680</v>
      </c>
      <c r="H457" s="2" t="s">
        <v>680</v>
      </c>
      <c r="I457" s="2" t="s">
        <v>680</v>
      </c>
      <c r="J457" s="2" t="s">
        <v>681</v>
      </c>
      <c r="K457" s="2" t="s">
        <v>680</v>
      </c>
      <c r="L457" s="2" t="s">
        <v>680</v>
      </c>
      <c r="M457" s="2" t="s">
        <v>680</v>
      </c>
      <c r="N457" s="2" t="s">
        <v>680</v>
      </c>
      <c r="O457" s="2" t="s">
        <v>680</v>
      </c>
      <c r="P457" s="2" t="s">
        <v>681</v>
      </c>
      <c r="Q457" s="2" t="s">
        <v>680</v>
      </c>
      <c r="R457" s="2" t="s">
        <v>680</v>
      </c>
      <c r="S457" s="2" t="s">
        <v>680</v>
      </c>
      <c r="T457" s="2" t="s">
        <v>680</v>
      </c>
      <c r="U457" s="2" t="s">
        <v>680</v>
      </c>
    </row>
    <row r="458" spans="1:21" ht="15" customHeight="1" x14ac:dyDescent="0.25">
      <c r="A458" s="2" t="s">
        <v>663</v>
      </c>
      <c r="B458" s="2" t="s">
        <v>665</v>
      </c>
      <c r="C458" s="2">
        <v>2016</v>
      </c>
      <c r="D458" s="2" t="s">
        <v>681</v>
      </c>
      <c r="E458" s="2" t="s">
        <v>680</v>
      </c>
      <c r="F458" s="2" t="s">
        <v>680</v>
      </c>
      <c r="G458" s="2" t="s">
        <v>680</v>
      </c>
      <c r="H458" s="2" t="s">
        <v>680</v>
      </c>
      <c r="I458" s="2" t="s">
        <v>680</v>
      </c>
      <c r="J458" s="2" t="s">
        <v>681</v>
      </c>
      <c r="K458" s="2" t="s">
        <v>680</v>
      </c>
      <c r="L458" s="2" t="s">
        <v>680</v>
      </c>
      <c r="M458" s="2" t="s">
        <v>680</v>
      </c>
      <c r="N458" s="2" t="s">
        <v>680</v>
      </c>
      <c r="O458" s="2" t="s">
        <v>680</v>
      </c>
      <c r="P458" s="2" t="s">
        <v>681</v>
      </c>
      <c r="Q458" s="2" t="s">
        <v>680</v>
      </c>
      <c r="R458" s="2" t="s">
        <v>680</v>
      </c>
      <c r="S458" s="2" t="s">
        <v>680</v>
      </c>
      <c r="T458" s="2" t="s">
        <v>680</v>
      </c>
      <c r="U458" s="2" t="s">
        <v>680</v>
      </c>
    </row>
    <row r="459" spans="1:21" ht="15" customHeight="1" x14ac:dyDescent="0.25">
      <c r="A459" s="2" t="s">
        <v>663</v>
      </c>
      <c r="B459" s="2" t="s">
        <v>666</v>
      </c>
      <c r="C459" s="2">
        <v>2016</v>
      </c>
      <c r="D459" s="2" t="s">
        <v>681</v>
      </c>
      <c r="E459" s="2" t="s">
        <v>680</v>
      </c>
      <c r="F459" s="2" t="s">
        <v>680</v>
      </c>
      <c r="G459" s="2" t="s">
        <v>680</v>
      </c>
      <c r="H459" s="2" t="s">
        <v>680</v>
      </c>
      <c r="I459" s="2" t="s">
        <v>680</v>
      </c>
      <c r="J459" s="2" t="s">
        <v>681</v>
      </c>
      <c r="K459" s="2" t="s">
        <v>680</v>
      </c>
      <c r="L459" s="2" t="s">
        <v>680</v>
      </c>
      <c r="M459" s="2" t="s">
        <v>680</v>
      </c>
      <c r="N459" s="2" t="s">
        <v>680</v>
      </c>
      <c r="O459" s="2" t="s">
        <v>680</v>
      </c>
      <c r="P459" s="2" t="s">
        <v>681</v>
      </c>
      <c r="Q459" s="2" t="s">
        <v>680</v>
      </c>
      <c r="R459" s="2" t="s">
        <v>680</v>
      </c>
      <c r="S459" s="2" t="s">
        <v>680</v>
      </c>
      <c r="T459" s="2" t="s">
        <v>680</v>
      </c>
      <c r="U459" s="2" t="s">
        <v>680</v>
      </c>
    </row>
    <row r="460" spans="1:21" ht="15" customHeight="1" x14ac:dyDescent="0.25">
      <c r="A460" s="2" t="s">
        <v>663</v>
      </c>
      <c r="B460" s="2" t="s">
        <v>667</v>
      </c>
      <c r="C460" s="2">
        <v>2016</v>
      </c>
      <c r="D460" s="2" t="s">
        <v>1021</v>
      </c>
      <c r="E460" s="2" t="s">
        <v>965</v>
      </c>
      <c r="F460" s="2">
        <v>4.6920000000000002</v>
      </c>
      <c r="G460" s="2" t="s">
        <v>977</v>
      </c>
      <c r="H460" s="2">
        <v>0.17100000000000001</v>
      </c>
      <c r="I460" s="2" t="s">
        <v>680</v>
      </c>
      <c r="J460" s="2" t="s">
        <v>681</v>
      </c>
      <c r="K460" s="2" t="s">
        <v>680</v>
      </c>
      <c r="L460" s="2" t="s">
        <v>680</v>
      </c>
      <c r="M460" s="2" t="s">
        <v>680</v>
      </c>
      <c r="N460" s="2" t="s">
        <v>680</v>
      </c>
      <c r="O460" s="2" t="s">
        <v>680</v>
      </c>
      <c r="P460" s="2" t="s">
        <v>681</v>
      </c>
      <c r="Q460" s="2" t="s">
        <v>680</v>
      </c>
      <c r="R460" s="2" t="s">
        <v>680</v>
      </c>
      <c r="S460" s="2" t="s">
        <v>680</v>
      </c>
      <c r="T460" s="2" t="s">
        <v>680</v>
      </c>
      <c r="U460" s="2" t="s">
        <v>680</v>
      </c>
    </row>
    <row r="461" spans="1:21" ht="15" customHeight="1" x14ac:dyDescent="0.25">
      <c r="A461" s="2" t="s">
        <v>663</v>
      </c>
      <c r="B461" s="2" t="s">
        <v>668</v>
      </c>
      <c r="C461" s="2">
        <v>2016</v>
      </c>
      <c r="D461" s="2" t="s">
        <v>681</v>
      </c>
      <c r="E461" s="2" t="s">
        <v>680</v>
      </c>
      <c r="F461" s="2" t="s">
        <v>680</v>
      </c>
      <c r="G461" s="2" t="s">
        <v>680</v>
      </c>
      <c r="H461" s="2" t="s">
        <v>680</v>
      </c>
      <c r="I461" s="2" t="s">
        <v>680</v>
      </c>
      <c r="J461" s="2" t="s">
        <v>681</v>
      </c>
      <c r="K461" s="2" t="s">
        <v>680</v>
      </c>
      <c r="L461" s="2" t="s">
        <v>680</v>
      </c>
      <c r="M461" s="2" t="s">
        <v>680</v>
      </c>
      <c r="N461" s="2" t="s">
        <v>680</v>
      </c>
      <c r="O461" s="2" t="s">
        <v>680</v>
      </c>
      <c r="P461" s="2" t="s">
        <v>681</v>
      </c>
      <c r="Q461" s="2" t="s">
        <v>680</v>
      </c>
      <c r="R461" s="2" t="s">
        <v>680</v>
      </c>
      <c r="S461" s="2" t="s">
        <v>680</v>
      </c>
      <c r="T461" s="2" t="s">
        <v>680</v>
      </c>
      <c r="U461" s="2" t="s">
        <v>680</v>
      </c>
    </row>
    <row r="462" spans="1:21" ht="15" customHeight="1" x14ac:dyDescent="0.25">
      <c r="A462" s="2" t="s">
        <v>663</v>
      </c>
      <c r="B462" s="2" t="s">
        <v>669</v>
      </c>
      <c r="C462" s="2">
        <v>2016</v>
      </c>
      <c r="D462" s="2" t="s">
        <v>681</v>
      </c>
      <c r="E462" s="2" t="s">
        <v>680</v>
      </c>
      <c r="F462" s="2" t="s">
        <v>680</v>
      </c>
      <c r="G462" s="2" t="s">
        <v>680</v>
      </c>
      <c r="H462" s="2" t="s">
        <v>680</v>
      </c>
      <c r="I462" s="2" t="s">
        <v>680</v>
      </c>
      <c r="J462" s="2" t="s">
        <v>681</v>
      </c>
      <c r="K462" s="2" t="s">
        <v>680</v>
      </c>
      <c r="L462" s="2" t="s">
        <v>680</v>
      </c>
      <c r="M462" s="2" t="s">
        <v>680</v>
      </c>
      <c r="N462" s="2" t="s">
        <v>680</v>
      </c>
      <c r="O462" s="2" t="s">
        <v>680</v>
      </c>
      <c r="P462" s="2" t="s">
        <v>681</v>
      </c>
      <c r="Q462" s="2" t="s">
        <v>680</v>
      </c>
      <c r="R462" s="2" t="s">
        <v>680</v>
      </c>
      <c r="S462" s="2" t="s">
        <v>680</v>
      </c>
      <c r="T462" s="2" t="s">
        <v>680</v>
      </c>
      <c r="U462" s="2" t="s">
        <v>680</v>
      </c>
    </row>
    <row r="463" spans="1:21" ht="15" customHeight="1" x14ac:dyDescent="0.25">
      <c r="A463" s="2" t="s">
        <v>663</v>
      </c>
      <c r="B463" s="2" t="s">
        <v>670</v>
      </c>
      <c r="C463" s="2">
        <v>2016</v>
      </c>
      <c r="D463" s="2" t="s">
        <v>681</v>
      </c>
      <c r="E463" s="2" t="s">
        <v>680</v>
      </c>
      <c r="F463" s="2" t="s">
        <v>680</v>
      </c>
      <c r="G463" s="2" t="s">
        <v>680</v>
      </c>
      <c r="H463" s="2" t="s">
        <v>680</v>
      </c>
      <c r="I463" s="2" t="s">
        <v>680</v>
      </c>
      <c r="J463" s="2" t="s">
        <v>681</v>
      </c>
      <c r="K463" s="2" t="s">
        <v>680</v>
      </c>
      <c r="L463" s="2" t="s">
        <v>680</v>
      </c>
      <c r="M463" s="2" t="s">
        <v>680</v>
      </c>
      <c r="N463" s="2" t="s">
        <v>680</v>
      </c>
      <c r="O463" s="2" t="s">
        <v>680</v>
      </c>
      <c r="P463" s="2" t="s">
        <v>681</v>
      </c>
      <c r="Q463" s="2" t="s">
        <v>680</v>
      </c>
      <c r="R463" s="2" t="s">
        <v>680</v>
      </c>
      <c r="S463" s="2" t="s">
        <v>680</v>
      </c>
      <c r="T463" s="2" t="s">
        <v>680</v>
      </c>
      <c r="U463" s="2" t="s">
        <v>680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E22"/>
  <sheetViews>
    <sheetView workbookViewId="0"/>
  </sheetViews>
  <sheetFormatPr defaultColWidth="9.140625" defaultRowHeight="15" x14ac:dyDescent="0.25"/>
  <cols>
    <col min="1" max="1" width="45.140625" style="172" bestFit="1" customWidth="1"/>
    <col min="2" max="2" width="19" style="172" customWidth="1"/>
    <col min="3" max="3" width="18.5703125" style="172" customWidth="1"/>
    <col min="4" max="4" width="23.140625" style="172" customWidth="1"/>
    <col min="5" max="5" width="14.28515625" style="172" customWidth="1"/>
    <col min="6" max="16384" width="9.140625" style="172"/>
  </cols>
  <sheetData>
    <row r="1" spans="1:5" s="169" customFormat="1" ht="60" x14ac:dyDescent="0.25">
      <c r="A1" s="166"/>
      <c r="B1" s="167" t="s">
        <v>1264</v>
      </c>
      <c r="C1" s="167" t="s">
        <v>1265</v>
      </c>
      <c r="D1" s="167" t="s">
        <v>1266</v>
      </c>
      <c r="E1" s="168" t="s">
        <v>1267</v>
      </c>
    </row>
    <row r="2" spans="1:5" x14ac:dyDescent="0.25">
      <c r="A2" s="170" t="s">
        <v>1268</v>
      </c>
      <c r="B2" s="170">
        <v>1.1499999999999999</v>
      </c>
      <c r="C2" s="171">
        <v>357.27120000000002</v>
      </c>
      <c r="D2" s="171">
        <v>27.928799999999967</v>
      </c>
      <c r="E2" s="170">
        <v>1</v>
      </c>
    </row>
    <row r="3" spans="1:5" x14ac:dyDescent="0.25">
      <c r="A3" s="173" t="s">
        <v>1269</v>
      </c>
      <c r="B3" s="173">
        <v>1.1100000000000001</v>
      </c>
      <c r="C3" s="174">
        <v>269.60760000000005</v>
      </c>
      <c r="D3" s="174">
        <v>21.331547999999998</v>
      </c>
      <c r="E3" s="173">
        <v>1</v>
      </c>
    </row>
    <row r="4" spans="1:5" x14ac:dyDescent="0.25">
      <c r="A4" s="173" t="s">
        <v>1270</v>
      </c>
      <c r="B4" s="173">
        <v>1.1100000000000001</v>
      </c>
      <c r="C4" s="174">
        <v>280.03120000000001</v>
      </c>
      <c r="D4" s="174">
        <v>21.331547999999998</v>
      </c>
      <c r="E4" s="173">
        <v>1</v>
      </c>
    </row>
    <row r="5" spans="1:5" x14ac:dyDescent="0.25">
      <c r="A5" s="173" t="s">
        <v>977</v>
      </c>
      <c r="B5" s="173">
        <v>1.1100000000000001</v>
      </c>
      <c r="C5" s="174">
        <v>280.03120000000001</v>
      </c>
      <c r="D5" s="174">
        <v>21.331547999999998</v>
      </c>
      <c r="E5" s="173">
        <v>1</v>
      </c>
    </row>
    <row r="6" spans="1:5" x14ac:dyDescent="0.25">
      <c r="A6" s="173" t="s">
        <v>942</v>
      </c>
      <c r="B6" s="173">
        <v>1.0900000000000001</v>
      </c>
      <c r="C6" s="174">
        <v>206.80760000000001</v>
      </c>
      <c r="D6" s="174">
        <v>40.212000002901604</v>
      </c>
      <c r="E6" s="173">
        <v>1</v>
      </c>
    </row>
    <row r="7" spans="1:5" x14ac:dyDescent="0.25">
      <c r="A7" s="173" t="s">
        <v>1134</v>
      </c>
      <c r="B7" s="173">
        <v>1.1100000000000001</v>
      </c>
      <c r="C7" s="174">
        <v>280.03120000000001</v>
      </c>
      <c r="D7" s="174">
        <v>21.331547999999998</v>
      </c>
      <c r="E7" s="173">
        <v>1</v>
      </c>
    </row>
    <row r="8" spans="1:5" x14ac:dyDescent="0.25">
      <c r="A8" s="173" t="s">
        <v>1221</v>
      </c>
      <c r="B8" s="173">
        <v>0</v>
      </c>
      <c r="C8" s="174">
        <v>0</v>
      </c>
      <c r="D8" s="174">
        <v>0</v>
      </c>
      <c r="E8" s="173">
        <v>0</v>
      </c>
    </row>
    <row r="9" spans="1:5" x14ac:dyDescent="0.25">
      <c r="A9" s="173" t="s">
        <v>943</v>
      </c>
      <c r="B9" s="173">
        <v>0.04</v>
      </c>
      <c r="C9" s="174">
        <v>97.073999999999998</v>
      </c>
      <c r="D9" s="174">
        <v>3.5684784000000001</v>
      </c>
      <c r="E9" s="173">
        <v>0</v>
      </c>
    </row>
    <row r="10" spans="1:5" x14ac:dyDescent="0.25">
      <c r="A10" s="173" t="s">
        <v>1271</v>
      </c>
      <c r="B10" s="173">
        <v>0.15</v>
      </c>
      <c r="C10" s="174">
        <v>0</v>
      </c>
      <c r="D10" s="174">
        <v>10.152000000000001</v>
      </c>
      <c r="E10" s="173">
        <v>0</v>
      </c>
    </row>
    <row r="11" spans="1:5" x14ac:dyDescent="0.25">
      <c r="A11" s="173" t="s">
        <v>1136</v>
      </c>
      <c r="B11" s="173">
        <v>0</v>
      </c>
      <c r="C11" s="174">
        <v>0</v>
      </c>
      <c r="D11" s="174">
        <v>0</v>
      </c>
      <c r="E11" s="173">
        <v>0</v>
      </c>
    </row>
    <row r="12" spans="1:5" x14ac:dyDescent="0.25">
      <c r="A12" s="173" t="s">
        <v>972</v>
      </c>
      <c r="B12" s="173">
        <v>1.05</v>
      </c>
      <c r="C12" s="174">
        <v>8.9640000000000004</v>
      </c>
      <c r="D12" s="174">
        <v>28.077480000000001</v>
      </c>
      <c r="E12" s="173">
        <v>0</v>
      </c>
    </row>
    <row r="13" spans="1:5" x14ac:dyDescent="0.25">
      <c r="A13" s="173" t="s">
        <v>965</v>
      </c>
      <c r="B13" s="173">
        <v>0.03</v>
      </c>
      <c r="C13" s="174">
        <v>8.9640000000000004</v>
      </c>
      <c r="D13" s="174">
        <v>6.9220079999999999</v>
      </c>
      <c r="E13" s="173">
        <v>0</v>
      </c>
    </row>
    <row r="14" spans="1:5" x14ac:dyDescent="0.25">
      <c r="A14" s="173" t="s">
        <v>944</v>
      </c>
      <c r="B14" s="173">
        <v>0.05</v>
      </c>
      <c r="C14" s="174">
        <v>8.9640000000000004</v>
      </c>
      <c r="D14" s="174">
        <v>2.512041</v>
      </c>
      <c r="E14" s="173">
        <v>0</v>
      </c>
    </row>
    <row r="15" spans="1:5" x14ac:dyDescent="0.25">
      <c r="A15" s="173" t="s">
        <v>1161</v>
      </c>
      <c r="B15" s="173">
        <v>0.11</v>
      </c>
      <c r="C15" s="174">
        <v>5.8067999999999991</v>
      </c>
      <c r="D15" s="174">
        <v>13</v>
      </c>
      <c r="E15" s="173">
        <v>0</v>
      </c>
    </row>
    <row r="16" spans="1:5" x14ac:dyDescent="0.25">
      <c r="A16" s="173" t="s">
        <v>980</v>
      </c>
      <c r="B16" s="173">
        <v>0.04</v>
      </c>
      <c r="C16" s="174">
        <v>5.7311999999999994</v>
      </c>
      <c r="D16" s="174">
        <v>3.5684784000000001</v>
      </c>
      <c r="E16" s="173">
        <v>0</v>
      </c>
    </row>
    <row r="17" spans="1:5" x14ac:dyDescent="0.25">
      <c r="A17" s="173" t="s">
        <v>1146</v>
      </c>
      <c r="B17" s="173">
        <v>0.04</v>
      </c>
      <c r="C17" s="174">
        <v>5.7311999999999994</v>
      </c>
      <c r="D17" s="174">
        <v>3.5684784000000001</v>
      </c>
      <c r="E17" s="173">
        <v>0</v>
      </c>
    </row>
    <row r="18" spans="1:5" x14ac:dyDescent="0.25">
      <c r="A18" s="173" t="s">
        <v>1272</v>
      </c>
      <c r="B18" s="173">
        <v>1.05</v>
      </c>
      <c r="C18" s="174">
        <v>8.9640000000000004</v>
      </c>
      <c r="D18" s="174">
        <v>28.077480000000001</v>
      </c>
      <c r="E18" s="173">
        <v>0</v>
      </c>
    </row>
    <row r="19" spans="1:5" x14ac:dyDescent="0.25">
      <c r="A19" s="173" t="s">
        <v>1148</v>
      </c>
      <c r="B19" s="173">
        <v>1.01</v>
      </c>
      <c r="C19" s="174">
        <v>393.392</v>
      </c>
      <c r="D19" s="174">
        <v>39.851999999999997</v>
      </c>
      <c r="E19" s="173">
        <v>0</v>
      </c>
    </row>
    <row r="20" spans="1:5" x14ac:dyDescent="0.25">
      <c r="A20" s="173" t="s">
        <v>1273</v>
      </c>
      <c r="B20" s="173">
        <v>0</v>
      </c>
      <c r="C20" s="174">
        <v>0</v>
      </c>
      <c r="D20" s="174">
        <v>0</v>
      </c>
      <c r="E20" s="173">
        <v>0</v>
      </c>
    </row>
    <row r="21" spans="1:5" x14ac:dyDescent="0.25">
      <c r="A21" s="173" t="s">
        <v>1274</v>
      </c>
      <c r="B21" s="233">
        <v>2.29</v>
      </c>
      <c r="C21" s="234">
        <v>336</v>
      </c>
      <c r="D21" s="234"/>
      <c r="E21" s="233">
        <v>0.42</v>
      </c>
    </row>
    <row r="22" spans="1:5" x14ac:dyDescent="0.25">
      <c r="A22" s="175" t="s">
        <v>1275</v>
      </c>
      <c r="B22" s="175">
        <v>1.1100000000000001</v>
      </c>
      <c r="C22" s="176">
        <v>280.03120000000001</v>
      </c>
      <c r="D22" s="176">
        <v>21.331547999999998</v>
      </c>
      <c r="E22" s="175">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AN465"/>
  <sheetViews>
    <sheetView workbookViewId="0"/>
  </sheetViews>
  <sheetFormatPr defaultColWidth="8.85546875" defaultRowHeight="15" customHeight="1" x14ac:dyDescent="0.25"/>
  <cols>
    <col min="1" max="1" width="13.7109375" style="2" customWidth="1"/>
    <col min="2" max="2" width="13.28515625" style="2" customWidth="1"/>
    <col min="3" max="16384" width="8.85546875" style="2"/>
  </cols>
  <sheetData>
    <row r="1" spans="1:40" s="4" customFormat="1" ht="135.75" thickBot="1" x14ac:dyDescent="0.3">
      <c r="A1" s="3" t="s">
        <v>671</v>
      </c>
      <c r="B1" s="3" t="s">
        <v>1</v>
      </c>
      <c r="C1" s="3" t="s">
        <v>672</v>
      </c>
      <c r="D1" s="3" t="s">
        <v>936</v>
      </c>
      <c r="E1" s="3" t="s">
        <v>937</v>
      </c>
      <c r="F1" s="3" t="s">
        <v>938</v>
      </c>
      <c r="G1" s="3" t="s">
        <v>939</v>
      </c>
      <c r="H1" s="3" t="s">
        <v>940</v>
      </c>
      <c r="I1" s="3" t="s">
        <v>884</v>
      </c>
      <c r="J1" s="3" t="s">
        <v>885</v>
      </c>
      <c r="K1" s="3" t="s">
        <v>886</v>
      </c>
      <c r="L1" s="3" t="s">
        <v>887</v>
      </c>
      <c r="M1" s="3" t="s">
        <v>888</v>
      </c>
      <c r="N1" s="3" t="s">
        <v>889</v>
      </c>
      <c r="O1" s="3" t="s">
        <v>890</v>
      </c>
      <c r="P1" s="3" t="s">
        <v>892</v>
      </c>
      <c r="Q1" s="3" t="s">
        <v>893</v>
      </c>
      <c r="R1" s="3" t="s">
        <v>894</v>
      </c>
      <c r="S1" s="3" t="s">
        <v>895</v>
      </c>
      <c r="T1" s="3" t="s">
        <v>896</v>
      </c>
      <c r="U1" s="3" t="s">
        <v>897</v>
      </c>
      <c r="V1" s="3" t="s">
        <v>898</v>
      </c>
      <c r="W1" s="3" t="s">
        <v>899</v>
      </c>
      <c r="X1" s="3" t="s">
        <v>900</v>
      </c>
      <c r="Y1" s="3" t="s">
        <v>901</v>
      </c>
      <c r="Z1" s="3" t="s">
        <v>902</v>
      </c>
      <c r="AA1" s="3" t="s">
        <v>903</v>
      </c>
      <c r="AB1" s="3" t="s">
        <v>904</v>
      </c>
      <c r="AC1" s="3" t="s">
        <v>905</v>
      </c>
      <c r="AD1" s="3" t="s">
        <v>906</v>
      </c>
      <c r="AE1" s="3" t="s">
        <v>907</v>
      </c>
      <c r="AF1" s="3" t="s">
        <v>908</v>
      </c>
      <c r="AG1" s="3" t="s">
        <v>941</v>
      </c>
      <c r="AJ1" s="4" t="s">
        <v>1097</v>
      </c>
      <c r="AK1" s="8"/>
      <c r="AL1" s="8" t="s">
        <v>1098</v>
      </c>
      <c r="AM1" s="8" t="s">
        <v>1099</v>
      </c>
      <c r="AN1" s="11" t="s">
        <v>1100</v>
      </c>
    </row>
    <row r="2" spans="1:40" ht="15" customHeight="1" x14ac:dyDescent="0.25">
      <c r="A2" s="2" t="s">
        <v>23</v>
      </c>
      <c r="B2" s="2" t="s">
        <v>24</v>
      </c>
      <c r="C2" s="2">
        <v>2016</v>
      </c>
      <c r="D2" s="2" t="s">
        <v>680</v>
      </c>
      <c r="E2" s="2" t="s">
        <v>680</v>
      </c>
      <c r="F2" s="2" t="s">
        <v>680</v>
      </c>
      <c r="G2" s="2" t="s">
        <v>680</v>
      </c>
      <c r="H2" s="2" t="s">
        <v>680</v>
      </c>
      <c r="I2" s="2" t="s">
        <v>680</v>
      </c>
      <c r="J2" s="2" t="s">
        <v>680</v>
      </c>
      <c r="K2" s="2" t="s">
        <v>680</v>
      </c>
      <c r="L2" s="2" t="s">
        <v>680</v>
      </c>
      <c r="M2" s="2" t="s">
        <v>680</v>
      </c>
      <c r="N2" s="2" t="s">
        <v>680</v>
      </c>
      <c r="O2" s="2" t="s">
        <v>680</v>
      </c>
      <c r="P2" s="2" t="s">
        <v>680</v>
      </c>
      <c r="Q2" s="2" t="s">
        <v>680</v>
      </c>
      <c r="R2" s="2" t="s">
        <v>680</v>
      </c>
      <c r="S2" s="2" t="s">
        <v>680</v>
      </c>
      <c r="T2" s="2" t="s">
        <v>680</v>
      </c>
      <c r="U2" s="2" t="s">
        <v>680</v>
      </c>
      <c r="V2" s="2" t="s">
        <v>680</v>
      </c>
      <c r="W2" s="2" t="s">
        <v>680</v>
      </c>
      <c r="X2" s="2" t="s">
        <v>680</v>
      </c>
      <c r="Y2" s="2" t="s">
        <v>680</v>
      </c>
      <c r="Z2" s="2" t="s">
        <v>680</v>
      </c>
      <c r="AA2" s="2" t="s">
        <v>680</v>
      </c>
      <c r="AB2" s="2" t="s">
        <v>680</v>
      </c>
      <c r="AC2" s="2" t="s">
        <v>680</v>
      </c>
      <c r="AD2" s="2" t="s">
        <v>680</v>
      </c>
      <c r="AE2" s="2" t="s">
        <v>680</v>
      </c>
      <c r="AF2" s="2" t="s">
        <v>680</v>
      </c>
      <c r="AG2" s="2" t="s">
        <v>680</v>
      </c>
      <c r="AJ2" s="9">
        <f>SUMPRODUCT(J2:AF2)</f>
        <v>0</v>
      </c>
      <c r="AK2" s="9"/>
      <c r="AL2" s="9">
        <f>IFERROR(D2/1,0)</f>
        <v>0</v>
      </c>
      <c r="AM2" s="9">
        <f>IFERROR(E2/1,0)</f>
        <v>0</v>
      </c>
      <c r="AN2" s="10" t="str">
        <f>IFERROR((AL2+AM2)/AJ2,"")</f>
        <v/>
      </c>
    </row>
    <row r="3" spans="1:40" ht="15" customHeight="1" x14ac:dyDescent="0.25">
      <c r="A3" s="2" t="s">
        <v>23</v>
      </c>
      <c r="B3" s="2" t="s">
        <v>26</v>
      </c>
      <c r="C3" s="2">
        <v>2016</v>
      </c>
      <c r="D3" s="2" t="s">
        <v>680</v>
      </c>
      <c r="E3" s="2" t="s">
        <v>680</v>
      </c>
      <c r="F3" s="2" t="s">
        <v>680</v>
      </c>
      <c r="G3" s="2" t="s">
        <v>680</v>
      </c>
      <c r="H3" s="2" t="s">
        <v>680</v>
      </c>
      <c r="I3" s="2" t="s">
        <v>680</v>
      </c>
      <c r="J3" s="2" t="s">
        <v>680</v>
      </c>
      <c r="K3" s="2" t="s">
        <v>680</v>
      </c>
      <c r="L3" s="2" t="s">
        <v>680</v>
      </c>
      <c r="M3" s="2" t="s">
        <v>680</v>
      </c>
      <c r="N3" s="2" t="s">
        <v>680</v>
      </c>
      <c r="O3" s="2" t="s">
        <v>680</v>
      </c>
      <c r="P3" s="2" t="s">
        <v>680</v>
      </c>
      <c r="Q3" s="2" t="s">
        <v>680</v>
      </c>
      <c r="R3" s="2" t="s">
        <v>680</v>
      </c>
      <c r="S3" s="2" t="s">
        <v>680</v>
      </c>
      <c r="T3" s="2" t="s">
        <v>680</v>
      </c>
      <c r="U3" s="2" t="s">
        <v>680</v>
      </c>
      <c r="V3" s="2" t="s">
        <v>680</v>
      </c>
      <c r="W3" s="2" t="s">
        <v>680</v>
      </c>
      <c r="X3" s="2" t="s">
        <v>680</v>
      </c>
      <c r="Y3" s="2" t="s">
        <v>680</v>
      </c>
      <c r="Z3" s="2" t="s">
        <v>680</v>
      </c>
      <c r="AA3" s="2" t="s">
        <v>680</v>
      </c>
      <c r="AB3" s="2" t="s">
        <v>680</v>
      </c>
      <c r="AC3" s="2" t="s">
        <v>680</v>
      </c>
      <c r="AD3" s="2" t="s">
        <v>680</v>
      </c>
      <c r="AE3" s="2" t="s">
        <v>680</v>
      </c>
      <c r="AF3" s="2" t="s">
        <v>680</v>
      </c>
      <c r="AG3" s="2" t="s">
        <v>680</v>
      </c>
      <c r="AJ3" s="9">
        <f t="shared" ref="AJ3:AJ66" si="0">SUMPRODUCT(J3:AF3)</f>
        <v>0</v>
      </c>
      <c r="AK3" s="9"/>
      <c r="AL3" s="9">
        <f t="shared" ref="AL3:AL66" si="1">IFERROR(D3/1,0)</f>
        <v>0</v>
      </c>
      <c r="AM3" s="9">
        <f t="shared" ref="AM3:AM66" si="2">IFERROR(E3/1,0)</f>
        <v>0</v>
      </c>
      <c r="AN3" s="10" t="str">
        <f t="shared" ref="AN3:AN66" si="3">IFERROR((AL3+AM3)/AJ3,"")</f>
        <v/>
      </c>
    </row>
    <row r="4" spans="1:40" ht="15" customHeight="1" x14ac:dyDescent="0.25">
      <c r="A4" s="2" t="s">
        <v>23</v>
      </c>
      <c r="B4" s="2" t="s">
        <v>27</v>
      </c>
      <c r="C4" s="2">
        <v>2016</v>
      </c>
      <c r="D4" s="2" t="s">
        <v>680</v>
      </c>
      <c r="E4" s="2" t="s">
        <v>680</v>
      </c>
      <c r="F4" s="2" t="s">
        <v>680</v>
      </c>
      <c r="G4" s="2" t="s">
        <v>680</v>
      </c>
      <c r="H4" s="2" t="s">
        <v>680</v>
      </c>
      <c r="I4" s="2" t="s">
        <v>680</v>
      </c>
      <c r="J4" s="2" t="s">
        <v>680</v>
      </c>
      <c r="K4" s="2" t="s">
        <v>680</v>
      </c>
      <c r="L4" s="2" t="s">
        <v>680</v>
      </c>
      <c r="M4" s="2" t="s">
        <v>680</v>
      </c>
      <c r="N4" s="2" t="s">
        <v>680</v>
      </c>
      <c r="O4" s="2" t="s">
        <v>680</v>
      </c>
      <c r="P4" s="2" t="s">
        <v>680</v>
      </c>
      <c r="Q4" s="2" t="s">
        <v>680</v>
      </c>
      <c r="R4" s="2" t="s">
        <v>680</v>
      </c>
      <c r="S4" s="2" t="s">
        <v>680</v>
      </c>
      <c r="T4" s="2" t="s">
        <v>680</v>
      </c>
      <c r="U4" s="2" t="s">
        <v>680</v>
      </c>
      <c r="V4" s="2" t="s">
        <v>680</v>
      </c>
      <c r="W4" s="2" t="s">
        <v>680</v>
      </c>
      <c r="X4" s="2" t="s">
        <v>680</v>
      </c>
      <c r="Y4" s="2" t="s">
        <v>680</v>
      </c>
      <c r="Z4" s="2" t="s">
        <v>680</v>
      </c>
      <c r="AA4" s="2" t="s">
        <v>680</v>
      </c>
      <c r="AB4" s="2" t="s">
        <v>680</v>
      </c>
      <c r="AC4" s="2" t="s">
        <v>680</v>
      </c>
      <c r="AD4" s="2" t="s">
        <v>680</v>
      </c>
      <c r="AE4" s="2" t="s">
        <v>680</v>
      </c>
      <c r="AF4" s="2" t="s">
        <v>680</v>
      </c>
      <c r="AG4" s="2" t="s">
        <v>680</v>
      </c>
      <c r="AJ4" s="9">
        <f t="shared" si="0"/>
        <v>0</v>
      </c>
      <c r="AK4" s="9"/>
      <c r="AL4" s="9">
        <f t="shared" si="1"/>
        <v>0</v>
      </c>
      <c r="AM4" s="9">
        <f t="shared" si="2"/>
        <v>0</v>
      </c>
      <c r="AN4" s="10" t="str">
        <f t="shared" si="3"/>
        <v/>
      </c>
    </row>
    <row r="5" spans="1:40" ht="15" customHeight="1" x14ac:dyDescent="0.25">
      <c r="A5" s="2" t="s">
        <v>23</v>
      </c>
      <c r="B5" s="2" t="s">
        <v>28</v>
      </c>
      <c r="C5" s="2">
        <v>2016</v>
      </c>
      <c r="D5" s="2" t="s">
        <v>680</v>
      </c>
      <c r="E5" s="2" t="s">
        <v>680</v>
      </c>
      <c r="F5" s="2" t="s">
        <v>680</v>
      </c>
      <c r="G5" s="2" t="s">
        <v>680</v>
      </c>
      <c r="H5" s="2" t="s">
        <v>680</v>
      </c>
      <c r="I5" s="2" t="s">
        <v>680</v>
      </c>
      <c r="J5" s="2" t="s">
        <v>680</v>
      </c>
      <c r="K5" s="2" t="s">
        <v>680</v>
      </c>
      <c r="L5" s="2" t="s">
        <v>680</v>
      </c>
      <c r="M5" s="2" t="s">
        <v>680</v>
      </c>
      <c r="N5" s="2" t="s">
        <v>680</v>
      </c>
      <c r="O5" s="2" t="s">
        <v>680</v>
      </c>
      <c r="P5" s="2" t="s">
        <v>680</v>
      </c>
      <c r="Q5" s="2" t="s">
        <v>680</v>
      </c>
      <c r="R5" s="2" t="s">
        <v>680</v>
      </c>
      <c r="S5" s="2" t="s">
        <v>680</v>
      </c>
      <c r="T5" s="2" t="s">
        <v>680</v>
      </c>
      <c r="U5" s="2" t="s">
        <v>680</v>
      </c>
      <c r="V5" s="2" t="s">
        <v>680</v>
      </c>
      <c r="W5" s="2" t="s">
        <v>680</v>
      </c>
      <c r="X5" s="2" t="s">
        <v>680</v>
      </c>
      <c r="Y5" s="2" t="s">
        <v>680</v>
      </c>
      <c r="Z5" s="2" t="s">
        <v>680</v>
      </c>
      <c r="AA5" s="2" t="s">
        <v>680</v>
      </c>
      <c r="AB5" s="2" t="s">
        <v>680</v>
      </c>
      <c r="AC5" s="2" t="s">
        <v>680</v>
      </c>
      <c r="AD5" s="2" t="s">
        <v>680</v>
      </c>
      <c r="AE5" s="2" t="s">
        <v>680</v>
      </c>
      <c r="AF5" s="2" t="s">
        <v>680</v>
      </c>
      <c r="AG5" s="2" t="s">
        <v>680</v>
      </c>
      <c r="AJ5" s="9">
        <f t="shared" si="0"/>
        <v>0</v>
      </c>
      <c r="AK5" s="9"/>
      <c r="AL5" s="9">
        <f t="shared" si="1"/>
        <v>0</v>
      </c>
      <c r="AM5" s="9">
        <f t="shared" si="2"/>
        <v>0</v>
      </c>
      <c r="AN5" s="10" t="str">
        <f t="shared" si="3"/>
        <v/>
      </c>
    </row>
    <row r="6" spans="1:40" ht="15" customHeight="1" x14ac:dyDescent="0.25">
      <c r="A6" s="2" t="s">
        <v>23</v>
      </c>
      <c r="B6" s="2" t="s">
        <v>29</v>
      </c>
      <c r="C6" s="2">
        <v>2016</v>
      </c>
      <c r="D6" s="2" t="s">
        <v>680</v>
      </c>
      <c r="E6" s="2" t="s">
        <v>680</v>
      </c>
      <c r="F6" s="2" t="s">
        <v>680</v>
      </c>
      <c r="G6" s="2" t="s">
        <v>680</v>
      </c>
      <c r="H6" s="2" t="s">
        <v>680</v>
      </c>
      <c r="I6" s="2" t="s">
        <v>680</v>
      </c>
      <c r="J6" s="2" t="s">
        <v>680</v>
      </c>
      <c r="K6" s="2" t="s">
        <v>680</v>
      </c>
      <c r="L6" s="2" t="s">
        <v>680</v>
      </c>
      <c r="M6" s="2" t="s">
        <v>680</v>
      </c>
      <c r="N6" s="2" t="s">
        <v>680</v>
      </c>
      <c r="O6" s="2" t="s">
        <v>680</v>
      </c>
      <c r="P6" s="2" t="s">
        <v>680</v>
      </c>
      <c r="Q6" s="2" t="s">
        <v>680</v>
      </c>
      <c r="R6" s="2" t="s">
        <v>680</v>
      </c>
      <c r="S6" s="2" t="s">
        <v>680</v>
      </c>
      <c r="T6" s="2" t="s">
        <v>680</v>
      </c>
      <c r="U6" s="2" t="s">
        <v>680</v>
      </c>
      <c r="V6" s="2" t="s">
        <v>680</v>
      </c>
      <c r="W6" s="2" t="s">
        <v>680</v>
      </c>
      <c r="X6" s="2" t="s">
        <v>680</v>
      </c>
      <c r="Y6" s="2" t="s">
        <v>680</v>
      </c>
      <c r="Z6" s="2" t="s">
        <v>680</v>
      </c>
      <c r="AA6" s="2" t="s">
        <v>680</v>
      </c>
      <c r="AB6" s="2" t="s">
        <v>680</v>
      </c>
      <c r="AC6" s="2" t="s">
        <v>680</v>
      </c>
      <c r="AD6" s="2" t="s">
        <v>680</v>
      </c>
      <c r="AE6" s="2" t="s">
        <v>680</v>
      </c>
      <c r="AF6" s="2" t="s">
        <v>680</v>
      </c>
      <c r="AG6" s="2" t="s">
        <v>680</v>
      </c>
      <c r="AJ6" s="9">
        <f t="shared" si="0"/>
        <v>0</v>
      </c>
      <c r="AK6" s="9"/>
      <c r="AL6" s="9">
        <f t="shared" si="1"/>
        <v>0</v>
      </c>
      <c r="AM6" s="9">
        <f t="shared" si="2"/>
        <v>0</v>
      </c>
      <c r="AN6" s="10" t="str">
        <f t="shared" si="3"/>
        <v/>
      </c>
    </row>
    <row r="7" spans="1:40" ht="15" customHeight="1" x14ac:dyDescent="0.25">
      <c r="A7" s="2" t="s">
        <v>23</v>
      </c>
      <c r="B7" s="2" t="s">
        <v>30</v>
      </c>
      <c r="C7" s="2">
        <v>2016</v>
      </c>
      <c r="D7" s="2" t="s">
        <v>680</v>
      </c>
      <c r="E7" s="2" t="s">
        <v>680</v>
      </c>
      <c r="F7" s="2" t="s">
        <v>680</v>
      </c>
      <c r="G7" s="2" t="s">
        <v>680</v>
      </c>
      <c r="H7" s="2" t="s">
        <v>680</v>
      </c>
      <c r="I7" s="2" t="s">
        <v>680</v>
      </c>
      <c r="J7" s="2" t="s">
        <v>680</v>
      </c>
      <c r="K7" s="2" t="s">
        <v>680</v>
      </c>
      <c r="L7" s="2" t="s">
        <v>680</v>
      </c>
      <c r="M7" s="2" t="s">
        <v>680</v>
      </c>
      <c r="N7" s="2" t="s">
        <v>680</v>
      </c>
      <c r="O7" s="2" t="s">
        <v>680</v>
      </c>
      <c r="P7" s="2" t="s">
        <v>680</v>
      </c>
      <c r="Q7" s="2" t="s">
        <v>680</v>
      </c>
      <c r="R7" s="2" t="s">
        <v>680</v>
      </c>
      <c r="S7" s="2" t="s">
        <v>680</v>
      </c>
      <c r="T7" s="2" t="s">
        <v>680</v>
      </c>
      <c r="U7" s="2" t="s">
        <v>680</v>
      </c>
      <c r="V7" s="2" t="s">
        <v>680</v>
      </c>
      <c r="W7" s="2" t="s">
        <v>680</v>
      </c>
      <c r="X7" s="2" t="s">
        <v>680</v>
      </c>
      <c r="Y7" s="2" t="s">
        <v>680</v>
      </c>
      <c r="Z7" s="2" t="s">
        <v>680</v>
      </c>
      <c r="AA7" s="2" t="s">
        <v>680</v>
      </c>
      <c r="AB7" s="2" t="s">
        <v>680</v>
      </c>
      <c r="AC7" s="2" t="s">
        <v>680</v>
      </c>
      <c r="AD7" s="2" t="s">
        <v>680</v>
      </c>
      <c r="AE7" s="2" t="s">
        <v>680</v>
      </c>
      <c r="AF7" s="2" t="s">
        <v>680</v>
      </c>
      <c r="AG7" s="2" t="s">
        <v>680</v>
      </c>
      <c r="AJ7" s="9">
        <f t="shared" si="0"/>
        <v>0</v>
      </c>
      <c r="AK7" s="9"/>
      <c r="AL7" s="9">
        <f t="shared" si="1"/>
        <v>0</v>
      </c>
      <c r="AM7" s="9">
        <f t="shared" si="2"/>
        <v>0</v>
      </c>
      <c r="AN7" s="10" t="str">
        <f t="shared" si="3"/>
        <v/>
      </c>
    </row>
    <row r="8" spans="1:40" ht="15" customHeight="1" x14ac:dyDescent="0.25">
      <c r="A8" s="2" t="s">
        <v>23</v>
      </c>
      <c r="B8" s="2" t="s">
        <v>31</v>
      </c>
      <c r="C8" s="2">
        <v>2016</v>
      </c>
      <c r="D8" s="2" t="s">
        <v>680</v>
      </c>
      <c r="E8" s="2" t="s">
        <v>680</v>
      </c>
      <c r="F8" s="2" t="s">
        <v>680</v>
      </c>
      <c r="G8" s="2" t="s">
        <v>680</v>
      </c>
      <c r="H8" s="2" t="s">
        <v>680</v>
      </c>
      <c r="I8" s="2" t="s">
        <v>680</v>
      </c>
      <c r="J8" s="2" t="s">
        <v>680</v>
      </c>
      <c r="K8" s="2" t="s">
        <v>680</v>
      </c>
      <c r="L8" s="2" t="s">
        <v>680</v>
      </c>
      <c r="M8" s="2" t="s">
        <v>680</v>
      </c>
      <c r="N8" s="2" t="s">
        <v>680</v>
      </c>
      <c r="O8" s="2" t="s">
        <v>680</v>
      </c>
      <c r="P8" s="2" t="s">
        <v>680</v>
      </c>
      <c r="Q8" s="2" t="s">
        <v>680</v>
      </c>
      <c r="R8" s="2" t="s">
        <v>680</v>
      </c>
      <c r="S8" s="2" t="s">
        <v>680</v>
      </c>
      <c r="T8" s="2" t="s">
        <v>680</v>
      </c>
      <c r="U8" s="2" t="s">
        <v>680</v>
      </c>
      <c r="V8" s="2" t="s">
        <v>680</v>
      </c>
      <c r="W8" s="2" t="s">
        <v>680</v>
      </c>
      <c r="X8" s="2" t="s">
        <v>680</v>
      </c>
      <c r="Y8" s="2" t="s">
        <v>680</v>
      </c>
      <c r="Z8" s="2" t="s">
        <v>680</v>
      </c>
      <c r="AA8" s="2" t="s">
        <v>680</v>
      </c>
      <c r="AB8" s="2" t="s">
        <v>680</v>
      </c>
      <c r="AC8" s="2" t="s">
        <v>680</v>
      </c>
      <c r="AD8" s="2" t="s">
        <v>680</v>
      </c>
      <c r="AE8" s="2" t="s">
        <v>680</v>
      </c>
      <c r="AF8" s="2" t="s">
        <v>680</v>
      </c>
      <c r="AG8" s="2" t="s">
        <v>680</v>
      </c>
      <c r="AJ8" s="9">
        <f t="shared" si="0"/>
        <v>0</v>
      </c>
      <c r="AK8" s="9"/>
      <c r="AL8" s="9">
        <f t="shared" si="1"/>
        <v>0</v>
      </c>
      <c r="AM8" s="9">
        <f t="shared" si="2"/>
        <v>0</v>
      </c>
      <c r="AN8" s="10" t="str">
        <f t="shared" si="3"/>
        <v/>
      </c>
    </row>
    <row r="9" spans="1:40" ht="15" customHeight="1" x14ac:dyDescent="0.25">
      <c r="A9" s="2" t="s">
        <v>23</v>
      </c>
      <c r="B9" s="2" t="s">
        <v>32</v>
      </c>
      <c r="C9" s="2">
        <v>2016</v>
      </c>
      <c r="D9" s="2" t="s">
        <v>680</v>
      </c>
      <c r="E9" s="2" t="s">
        <v>680</v>
      </c>
      <c r="F9" s="2" t="s">
        <v>680</v>
      </c>
      <c r="G9" s="2" t="s">
        <v>680</v>
      </c>
      <c r="H9" s="2" t="s">
        <v>680</v>
      </c>
      <c r="I9" s="2" t="s">
        <v>680</v>
      </c>
      <c r="J9" s="2" t="s">
        <v>680</v>
      </c>
      <c r="K9" s="2" t="s">
        <v>680</v>
      </c>
      <c r="L9" s="2" t="s">
        <v>680</v>
      </c>
      <c r="M9" s="2" t="s">
        <v>680</v>
      </c>
      <c r="N9" s="2" t="s">
        <v>680</v>
      </c>
      <c r="O9" s="2" t="s">
        <v>680</v>
      </c>
      <c r="P9" s="2" t="s">
        <v>680</v>
      </c>
      <c r="Q9" s="2" t="s">
        <v>680</v>
      </c>
      <c r="R9" s="2" t="s">
        <v>680</v>
      </c>
      <c r="S9" s="2" t="s">
        <v>680</v>
      </c>
      <c r="T9" s="2" t="s">
        <v>680</v>
      </c>
      <c r="U9" s="2" t="s">
        <v>680</v>
      </c>
      <c r="V9" s="2" t="s">
        <v>680</v>
      </c>
      <c r="W9" s="2" t="s">
        <v>680</v>
      </c>
      <c r="X9" s="2" t="s">
        <v>680</v>
      </c>
      <c r="Y9" s="2" t="s">
        <v>680</v>
      </c>
      <c r="Z9" s="2" t="s">
        <v>680</v>
      </c>
      <c r="AA9" s="2" t="s">
        <v>680</v>
      </c>
      <c r="AB9" s="2" t="s">
        <v>680</v>
      </c>
      <c r="AC9" s="2" t="s">
        <v>680</v>
      </c>
      <c r="AD9" s="2" t="s">
        <v>680</v>
      </c>
      <c r="AE9" s="2" t="s">
        <v>680</v>
      </c>
      <c r="AF9" s="2" t="s">
        <v>680</v>
      </c>
      <c r="AG9" s="2" t="s">
        <v>680</v>
      </c>
      <c r="AJ9" s="9">
        <f t="shared" si="0"/>
        <v>0</v>
      </c>
      <c r="AK9" s="9"/>
      <c r="AL9" s="9">
        <f t="shared" si="1"/>
        <v>0</v>
      </c>
      <c r="AM9" s="9">
        <f t="shared" si="2"/>
        <v>0</v>
      </c>
      <c r="AN9" s="10" t="str">
        <f t="shared" si="3"/>
        <v/>
      </c>
    </row>
    <row r="10" spans="1:40" ht="15" customHeight="1" x14ac:dyDescent="0.25">
      <c r="A10" s="2" t="s">
        <v>33</v>
      </c>
      <c r="B10" s="2" t="s">
        <v>34</v>
      </c>
      <c r="C10" s="2">
        <v>2016</v>
      </c>
      <c r="D10" s="2" t="s">
        <v>680</v>
      </c>
      <c r="E10" s="2" t="s">
        <v>680</v>
      </c>
      <c r="F10" s="2" t="s">
        <v>680</v>
      </c>
      <c r="G10" s="2" t="s">
        <v>680</v>
      </c>
      <c r="H10" s="2" t="s">
        <v>680</v>
      </c>
      <c r="I10" s="2" t="s">
        <v>680</v>
      </c>
      <c r="J10" s="2" t="s">
        <v>680</v>
      </c>
      <c r="K10" s="2" t="s">
        <v>680</v>
      </c>
      <c r="L10" s="2" t="s">
        <v>680</v>
      </c>
      <c r="M10" s="2" t="s">
        <v>680</v>
      </c>
      <c r="N10" s="2" t="s">
        <v>680</v>
      </c>
      <c r="O10" s="2" t="s">
        <v>680</v>
      </c>
      <c r="P10" s="2" t="s">
        <v>680</v>
      </c>
      <c r="Q10" s="2" t="s">
        <v>680</v>
      </c>
      <c r="R10" s="2" t="s">
        <v>680</v>
      </c>
      <c r="S10" s="2" t="s">
        <v>680</v>
      </c>
      <c r="T10" s="2" t="s">
        <v>680</v>
      </c>
      <c r="U10" s="2" t="s">
        <v>680</v>
      </c>
      <c r="V10" s="2" t="s">
        <v>680</v>
      </c>
      <c r="W10" s="2" t="s">
        <v>680</v>
      </c>
      <c r="X10" s="2" t="s">
        <v>680</v>
      </c>
      <c r="Y10" s="2" t="s">
        <v>680</v>
      </c>
      <c r="Z10" s="2" t="s">
        <v>680</v>
      </c>
      <c r="AA10" s="2" t="s">
        <v>680</v>
      </c>
      <c r="AB10" s="2" t="s">
        <v>680</v>
      </c>
      <c r="AC10" s="2" t="s">
        <v>680</v>
      </c>
      <c r="AD10" s="2" t="s">
        <v>680</v>
      </c>
      <c r="AE10" s="2" t="s">
        <v>680</v>
      </c>
      <c r="AF10" s="2" t="s">
        <v>680</v>
      </c>
      <c r="AG10" s="2" t="s">
        <v>680</v>
      </c>
      <c r="AJ10" s="9">
        <f t="shared" si="0"/>
        <v>0</v>
      </c>
      <c r="AK10" s="9"/>
      <c r="AL10" s="9">
        <f t="shared" si="1"/>
        <v>0</v>
      </c>
      <c r="AM10" s="9">
        <f t="shared" si="2"/>
        <v>0</v>
      </c>
      <c r="AN10" s="10" t="str">
        <f t="shared" si="3"/>
        <v/>
      </c>
    </row>
    <row r="11" spans="1:40" ht="15" customHeight="1" x14ac:dyDescent="0.25">
      <c r="A11" s="2" t="s">
        <v>33</v>
      </c>
      <c r="B11" s="2" t="s">
        <v>35</v>
      </c>
      <c r="C11" s="2">
        <v>2016</v>
      </c>
      <c r="D11" s="2" t="s">
        <v>680</v>
      </c>
      <c r="E11" s="2" t="s">
        <v>680</v>
      </c>
      <c r="F11" s="2" t="s">
        <v>680</v>
      </c>
      <c r="G11" s="2" t="s">
        <v>680</v>
      </c>
      <c r="H11" s="2" t="s">
        <v>680</v>
      </c>
      <c r="I11" s="2" t="s">
        <v>680</v>
      </c>
      <c r="J11" s="2" t="s">
        <v>680</v>
      </c>
      <c r="K11" s="2" t="s">
        <v>680</v>
      </c>
      <c r="L11" s="2" t="s">
        <v>680</v>
      </c>
      <c r="M11" s="2" t="s">
        <v>680</v>
      </c>
      <c r="N11" s="2" t="s">
        <v>680</v>
      </c>
      <c r="O11" s="2" t="s">
        <v>680</v>
      </c>
      <c r="P11" s="2" t="s">
        <v>680</v>
      </c>
      <c r="Q11" s="2" t="s">
        <v>680</v>
      </c>
      <c r="R11" s="2" t="s">
        <v>680</v>
      </c>
      <c r="S11" s="2" t="s">
        <v>680</v>
      </c>
      <c r="T11" s="2" t="s">
        <v>680</v>
      </c>
      <c r="U11" s="2" t="s">
        <v>680</v>
      </c>
      <c r="V11" s="2" t="s">
        <v>680</v>
      </c>
      <c r="W11" s="2" t="s">
        <v>680</v>
      </c>
      <c r="X11" s="2" t="s">
        <v>680</v>
      </c>
      <c r="Y11" s="2" t="s">
        <v>680</v>
      </c>
      <c r="Z11" s="2" t="s">
        <v>680</v>
      </c>
      <c r="AA11" s="2" t="s">
        <v>680</v>
      </c>
      <c r="AB11" s="2" t="s">
        <v>680</v>
      </c>
      <c r="AC11" s="2" t="s">
        <v>680</v>
      </c>
      <c r="AD11" s="2" t="s">
        <v>680</v>
      </c>
      <c r="AE11" s="2" t="s">
        <v>680</v>
      </c>
      <c r="AF11" s="2" t="s">
        <v>680</v>
      </c>
      <c r="AG11" s="2" t="s">
        <v>680</v>
      </c>
      <c r="AJ11" s="9">
        <f t="shared" si="0"/>
        <v>0</v>
      </c>
      <c r="AK11" s="9"/>
      <c r="AL11" s="9">
        <f t="shared" si="1"/>
        <v>0</v>
      </c>
      <c r="AM11" s="9">
        <f t="shared" si="2"/>
        <v>0</v>
      </c>
      <c r="AN11" s="10" t="str">
        <f t="shared" si="3"/>
        <v/>
      </c>
    </row>
    <row r="12" spans="1:40" ht="15" customHeight="1" x14ac:dyDescent="0.25">
      <c r="A12" s="2" t="s">
        <v>33</v>
      </c>
      <c r="B12" s="2" t="s">
        <v>36</v>
      </c>
      <c r="C12" s="2">
        <v>2016</v>
      </c>
      <c r="D12" s="2">
        <v>233.398</v>
      </c>
      <c r="E12" s="2">
        <v>64.531999999999996</v>
      </c>
      <c r="F12" s="2" t="s">
        <v>680</v>
      </c>
      <c r="G12" s="2" t="s">
        <v>680</v>
      </c>
      <c r="H12" s="2" t="s">
        <v>680</v>
      </c>
      <c r="I12" s="2">
        <v>315.20100000000002</v>
      </c>
      <c r="J12" s="2" t="s">
        <v>680</v>
      </c>
      <c r="K12" s="2">
        <v>0.249</v>
      </c>
      <c r="L12" s="2" t="s">
        <v>680</v>
      </c>
      <c r="M12" s="2" t="s">
        <v>680</v>
      </c>
      <c r="N12" s="2" t="s">
        <v>680</v>
      </c>
      <c r="O12" s="2" t="s">
        <v>680</v>
      </c>
      <c r="P12" s="2">
        <v>139.21</v>
      </c>
      <c r="Q12" s="2">
        <v>70.89</v>
      </c>
      <c r="R12" s="2">
        <v>19.352</v>
      </c>
      <c r="S12" s="2">
        <v>36.11</v>
      </c>
      <c r="T12" s="2" t="s">
        <v>680</v>
      </c>
      <c r="U12" s="2" t="s">
        <v>680</v>
      </c>
      <c r="V12" s="2" t="s">
        <v>680</v>
      </c>
      <c r="W12" s="2" t="s">
        <v>680</v>
      </c>
      <c r="X12" s="2" t="s">
        <v>680</v>
      </c>
      <c r="Y12" s="2" t="s">
        <v>680</v>
      </c>
      <c r="Z12" s="2" t="s">
        <v>680</v>
      </c>
      <c r="AA12" s="2" t="s">
        <v>680</v>
      </c>
      <c r="AB12" s="2" t="s">
        <v>680</v>
      </c>
      <c r="AC12" s="2" t="s">
        <v>680</v>
      </c>
      <c r="AD12" s="2" t="s">
        <v>680</v>
      </c>
      <c r="AE12" s="2" t="s">
        <v>680</v>
      </c>
      <c r="AF12" s="2" t="s">
        <v>680</v>
      </c>
      <c r="AG12" s="2">
        <v>49.39</v>
      </c>
      <c r="AJ12" s="9">
        <f t="shared" si="0"/>
        <v>265.81099999999998</v>
      </c>
      <c r="AK12" s="9"/>
      <c r="AL12" s="9">
        <f t="shared" si="1"/>
        <v>233.398</v>
      </c>
      <c r="AM12" s="9">
        <f t="shared" si="2"/>
        <v>64.531999999999996</v>
      </c>
      <c r="AN12" s="10">
        <f t="shared" si="3"/>
        <v>1.1208339760205561</v>
      </c>
    </row>
    <row r="13" spans="1:40" ht="15" customHeight="1" x14ac:dyDescent="0.25">
      <c r="A13" s="2" t="s">
        <v>33</v>
      </c>
      <c r="B13" s="2" t="s">
        <v>37</v>
      </c>
      <c r="C13" s="2">
        <v>2016</v>
      </c>
      <c r="D13" s="2" t="s">
        <v>680</v>
      </c>
      <c r="E13" s="2" t="s">
        <v>680</v>
      </c>
      <c r="F13" s="2" t="s">
        <v>680</v>
      </c>
      <c r="G13" s="2" t="s">
        <v>680</v>
      </c>
      <c r="H13" s="2" t="s">
        <v>680</v>
      </c>
      <c r="I13" s="2" t="s">
        <v>680</v>
      </c>
      <c r="J13" s="2" t="s">
        <v>680</v>
      </c>
      <c r="K13" s="2" t="s">
        <v>680</v>
      </c>
      <c r="L13" s="2" t="s">
        <v>680</v>
      </c>
      <c r="M13" s="2" t="s">
        <v>680</v>
      </c>
      <c r="N13" s="2" t="s">
        <v>680</v>
      </c>
      <c r="O13" s="2" t="s">
        <v>680</v>
      </c>
      <c r="P13" s="2" t="s">
        <v>680</v>
      </c>
      <c r="Q13" s="2" t="s">
        <v>680</v>
      </c>
      <c r="R13" s="2" t="s">
        <v>680</v>
      </c>
      <c r="S13" s="2" t="s">
        <v>680</v>
      </c>
      <c r="T13" s="2" t="s">
        <v>680</v>
      </c>
      <c r="U13" s="2" t="s">
        <v>680</v>
      </c>
      <c r="V13" s="2" t="s">
        <v>680</v>
      </c>
      <c r="W13" s="2" t="s">
        <v>680</v>
      </c>
      <c r="X13" s="2" t="s">
        <v>680</v>
      </c>
      <c r="Y13" s="2" t="s">
        <v>680</v>
      </c>
      <c r="Z13" s="2" t="s">
        <v>680</v>
      </c>
      <c r="AA13" s="2" t="s">
        <v>680</v>
      </c>
      <c r="AB13" s="2" t="s">
        <v>680</v>
      </c>
      <c r="AC13" s="2" t="s">
        <v>680</v>
      </c>
      <c r="AD13" s="2" t="s">
        <v>680</v>
      </c>
      <c r="AE13" s="2" t="s">
        <v>680</v>
      </c>
      <c r="AF13" s="2" t="s">
        <v>680</v>
      </c>
      <c r="AG13" s="2" t="s">
        <v>680</v>
      </c>
      <c r="AJ13" s="9">
        <f t="shared" si="0"/>
        <v>0</v>
      </c>
      <c r="AK13" s="9"/>
      <c r="AL13" s="9">
        <f t="shared" si="1"/>
        <v>0</v>
      </c>
      <c r="AM13" s="9">
        <f t="shared" si="2"/>
        <v>0</v>
      </c>
      <c r="AN13" s="10" t="str">
        <f t="shared" si="3"/>
        <v/>
      </c>
    </row>
    <row r="14" spans="1:40" ht="15" customHeight="1" x14ac:dyDescent="0.25">
      <c r="A14" s="2" t="s">
        <v>33</v>
      </c>
      <c r="B14" s="2" t="s">
        <v>38</v>
      </c>
      <c r="C14" s="2">
        <v>2016</v>
      </c>
      <c r="D14" s="2" t="s">
        <v>680</v>
      </c>
      <c r="E14" s="2" t="s">
        <v>680</v>
      </c>
      <c r="F14" s="2" t="s">
        <v>680</v>
      </c>
      <c r="G14" s="2" t="s">
        <v>680</v>
      </c>
      <c r="H14" s="2" t="s">
        <v>680</v>
      </c>
      <c r="I14" s="2" t="s">
        <v>680</v>
      </c>
      <c r="J14" s="2" t="s">
        <v>680</v>
      </c>
      <c r="K14" s="2" t="s">
        <v>680</v>
      </c>
      <c r="L14" s="2" t="s">
        <v>680</v>
      </c>
      <c r="M14" s="2" t="s">
        <v>680</v>
      </c>
      <c r="N14" s="2" t="s">
        <v>680</v>
      </c>
      <c r="O14" s="2" t="s">
        <v>680</v>
      </c>
      <c r="P14" s="2" t="s">
        <v>680</v>
      </c>
      <c r="Q14" s="2" t="s">
        <v>680</v>
      </c>
      <c r="R14" s="2" t="s">
        <v>680</v>
      </c>
      <c r="S14" s="2" t="s">
        <v>680</v>
      </c>
      <c r="T14" s="2" t="s">
        <v>680</v>
      </c>
      <c r="U14" s="2" t="s">
        <v>680</v>
      </c>
      <c r="V14" s="2" t="s">
        <v>680</v>
      </c>
      <c r="W14" s="2" t="s">
        <v>680</v>
      </c>
      <c r="X14" s="2" t="s">
        <v>680</v>
      </c>
      <c r="Y14" s="2" t="s">
        <v>680</v>
      </c>
      <c r="Z14" s="2" t="s">
        <v>680</v>
      </c>
      <c r="AA14" s="2" t="s">
        <v>680</v>
      </c>
      <c r="AB14" s="2" t="s">
        <v>680</v>
      </c>
      <c r="AC14" s="2" t="s">
        <v>680</v>
      </c>
      <c r="AD14" s="2" t="s">
        <v>680</v>
      </c>
      <c r="AE14" s="2" t="s">
        <v>680</v>
      </c>
      <c r="AF14" s="2" t="s">
        <v>680</v>
      </c>
      <c r="AG14" s="2" t="s">
        <v>680</v>
      </c>
      <c r="AJ14" s="9">
        <f t="shared" si="0"/>
        <v>0</v>
      </c>
      <c r="AK14" s="9"/>
      <c r="AL14" s="9">
        <f t="shared" si="1"/>
        <v>0</v>
      </c>
      <c r="AM14" s="9">
        <f t="shared" si="2"/>
        <v>0</v>
      </c>
      <c r="AN14" s="10" t="str">
        <f t="shared" si="3"/>
        <v/>
      </c>
    </row>
    <row r="15" spans="1:40" ht="15" customHeight="1" x14ac:dyDescent="0.25">
      <c r="A15" s="2" t="s">
        <v>39</v>
      </c>
      <c r="B15" s="2" t="s">
        <v>40</v>
      </c>
      <c r="C15" s="2">
        <v>2016</v>
      </c>
      <c r="D15" s="2" t="s">
        <v>680</v>
      </c>
      <c r="E15" s="2" t="s">
        <v>680</v>
      </c>
      <c r="F15" s="2" t="s">
        <v>680</v>
      </c>
      <c r="G15" s="2" t="s">
        <v>680</v>
      </c>
      <c r="H15" s="2" t="s">
        <v>680</v>
      </c>
      <c r="I15" s="2" t="s">
        <v>680</v>
      </c>
      <c r="J15" s="2" t="s">
        <v>680</v>
      </c>
      <c r="K15" s="2" t="s">
        <v>680</v>
      </c>
      <c r="L15" s="2" t="s">
        <v>680</v>
      </c>
      <c r="M15" s="2" t="s">
        <v>680</v>
      </c>
      <c r="N15" s="2" t="s">
        <v>680</v>
      </c>
      <c r="O15" s="2" t="s">
        <v>680</v>
      </c>
      <c r="P15" s="2" t="s">
        <v>680</v>
      </c>
      <c r="Q15" s="2" t="s">
        <v>680</v>
      </c>
      <c r="R15" s="2" t="s">
        <v>680</v>
      </c>
      <c r="S15" s="2" t="s">
        <v>680</v>
      </c>
      <c r="T15" s="2" t="s">
        <v>680</v>
      </c>
      <c r="U15" s="2" t="s">
        <v>680</v>
      </c>
      <c r="V15" s="2" t="s">
        <v>680</v>
      </c>
      <c r="W15" s="2" t="s">
        <v>680</v>
      </c>
      <c r="X15" s="2" t="s">
        <v>680</v>
      </c>
      <c r="Y15" s="2" t="s">
        <v>680</v>
      </c>
      <c r="Z15" s="2" t="s">
        <v>680</v>
      </c>
      <c r="AA15" s="2" t="s">
        <v>680</v>
      </c>
      <c r="AB15" s="2" t="s">
        <v>680</v>
      </c>
      <c r="AC15" s="2" t="s">
        <v>680</v>
      </c>
      <c r="AD15" s="2" t="s">
        <v>680</v>
      </c>
      <c r="AE15" s="2" t="s">
        <v>680</v>
      </c>
      <c r="AF15" s="2" t="s">
        <v>680</v>
      </c>
      <c r="AG15" s="2" t="s">
        <v>680</v>
      </c>
      <c r="AJ15" s="9">
        <f t="shared" si="0"/>
        <v>0</v>
      </c>
      <c r="AK15" s="9"/>
      <c r="AL15" s="9">
        <f t="shared" si="1"/>
        <v>0</v>
      </c>
      <c r="AM15" s="9">
        <f t="shared" si="2"/>
        <v>0</v>
      </c>
      <c r="AN15" s="10" t="str">
        <f t="shared" si="3"/>
        <v/>
      </c>
    </row>
    <row r="16" spans="1:40" ht="15" customHeight="1" x14ac:dyDescent="0.25">
      <c r="A16" s="2" t="s">
        <v>41</v>
      </c>
      <c r="B16" s="2" t="s">
        <v>42</v>
      </c>
      <c r="C16" s="2">
        <v>2016</v>
      </c>
      <c r="D16" s="2" t="s">
        <v>680</v>
      </c>
      <c r="E16" s="2" t="s">
        <v>680</v>
      </c>
      <c r="F16" s="2" t="s">
        <v>680</v>
      </c>
      <c r="G16" s="2" t="s">
        <v>680</v>
      </c>
      <c r="H16" s="2" t="s">
        <v>680</v>
      </c>
      <c r="I16" s="2" t="s">
        <v>680</v>
      </c>
      <c r="J16" s="2" t="s">
        <v>680</v>
      </c>
      <c r="K16" s="2" t="s">
        <v>680</v>
      </c>
      <c r="L16" s="2" t="s">
        <v>680</v>
      </c>
      <c r="M16" s="2" t="s">
        <v>680</v>
      </c>
      <c r="N16" s="2" t="s">
        <v>680</v>
      </c>
      <c r="O16" s="2" t="s">
        <v>680</v>
      </c>
      <c r="P16" s="2" t="s">
        <v>680</v>
      </c>
      <c r="Q16" s="2" t="s">
        <v>680</v>
      </c>
      <c r="R16" s="2" t="s">
        <v>680</v>
      </c>
      <c r="S16" s="2" t="s">
        <v>680</v>
      </c>
      <c r="T16" s="2" t="s">
        <v>680</v>
      </c>
      <c r="U16" s="2" t="s">
        <v>680</v>
      </c>
      <c r="V16" s="2" t="s">
        <v>680</v>
      </c>
      <c r="W16" s="2" t="s">
        <v>680</v>
      </c>
      <c r="X16" s="2" t="s">
        <v>680</v>
      </c>
      <c r="Y16" s="2" t="s">
        <v>680</v>
      </c>
      <c r="Z16" s="2" t="s">
        <v>680</v>
      </c>
      <c r="AA16" s="2" t="s">
        <v>680</v>
      </c>
      <c r="AB16" s="2" t="s">
        <v>680</v>
      </c>
      <c r="AC16" s="2" t="s">
        <v>680</v>
      </c>
      <c r="AD16" s="2" t="s">
        <v>680</v>
      </c>
      <c r="AE16" s="2" t="s">
        <v>680</v>
      </c>
      <c r="AF16" s="2" t="s">
        <v>680</v>
      </c>
      <c r="AG16" s="2" t="s">
        <v>680</v>
      </c>
      <c r="AJ16" s="9">
        <f t="shared" si="0"/>
        <v>0</v>
      </c>
      <c r="AK16" s="9"/>
      <c r="AL16" s="9">
        <f t="shared" si="1"/>
        <v>0</v>
      </c>
      <c r="AM16" s="9">
        <f t="shared" si="2"/>
        <v>0</v>
      </c>
      <c r="AN16" s="10" t="str">
        <f t="shared" si="3"/>
        <v/>
      </c>
    </row>
    <row r="17" spans="1:40" ht="15" customHeight="1" x14ac:dyDescent="0.25">
      <c r="A17" s="2" t="s">
        <v>41</v>
      </c>
      <c r="B17" s="2" t="s">
        <v>43</v>
      </c>
      <c r="C17" s="2">
        <v>2016</v>
      </c>
      <c r="D17" s="2" t="s">
        <v>680</v>
      </c>
      <c r="E17" s="2" t="s">
        <v>680</v>
      </c>
      <c r="F17" s="2" t="s">
        <v>680</v>
      </c>
      <c r="G17" s="2" t="s">
        <v>680</v>
      </c>
      <c r="H17" s="2" t="s">
        <v>680</v>
      </c>
      <c r="I17" s="2" t="s">
        <v>680</v>
      </c>
      <c r="J17" s="2" t="s">
        <v>680</v>
      </c>
      <c r="K17" s="2" t="s">
        <v>680</v>
      </c>
      <c r="L17" s="2" t="s">
        <v>680</v>
      </c>
      <c r="M17" s="2" t="s">
        <v>680</v>
      </c>
      <c r="N17" s="2" t="s">
        <v>680</v>
      </c>
      <c r="O17" s="2" t="s">
        <v>680</v>
      </c>
      <c r="P17" s="2" t="s">
        <v>680</v>
      </c>
      <c r="Q17" s="2" t="s">
        <v>680</v>
      </c>
      <c r="R17" s="2" t="s">
        <v>680</v>
      </c>
      <c r="S17" s="2" t="s">
        <v>680</v>
      </c>
      <c r="T17" s="2" t="s">
        <v>680</v>
      </c>
      <c r="U17" s="2" t="s">
        <v>680</v>
      </c>
      <c r="V17" s="2" t="s">
        <v>680</v>
      </c>
      <c r="W17" s="2" t="s">
        <v>680</v>
      </c>
      <c r="X17" s="2" t="s">
        <v>680</v>
      </c>
      <c r="Y17" s="2" t="s">
        <v>680</v>
      </c>
      <c r="Z17" s="2" t="s">
        <v>680</v>
      </c>
      <c r="AA17" s="2" t="s">
        <v>680</v>
      </c>
      <c r="AB17" s="2" t="s">
        <v>680</v>
      </c>
      <c r="AC17" s="2" t="s">
        <v>680</v>
      </c>
      <c r="AD17" s="2" t="s">
        <v>680</v>
      </c>
      <c r="AE17" s="2" t="s">
        <v>680</v>
      </c>
      <c r="AF17" s="2" t="s">
        <v>680</v>
      </c>
      <c r="AG17" s="2" t="s">
        <v>680</v>
      </c>
      <c r="AJ17" s="9">
        <f t="shared" si="0"/>
        <v>0</v>
      </c>
      <c r="AK17" s="9"/>
      <c r="AL17" s="9">
        <f t="shared" si="1"/>
        <v>0</v>
      </c>
      <c r="AM17" s="9">
        <f t="shared" si="2"/>
        <v>0</v>
      </c>
      <c r="AN17" s="10" t="str">
        <f t="shared" si="3"/>
        <v/>
      </c>
    </row>
    <row r="18" spans="1:40" ht="15" customHeight="1" x14ac:dyDescent="0.25">
      <c r="A18" s="2" t="s">
        <v>41</v>
      </c>
      <c r="B18" s="2" t="s">
        <v>44</v>
      </c>
      <c r="C18" s="2">
        <v>2016</v>
      </c>
      <c r="D18" s="2" t="s">
        <v>680</v>
      </c>
      <c r="E18" s="2" t="s">
        <v>680</v>
      </c>
      <c r="F18" s="2" t="s">
        <v>680</v>
      </c>
      <c r="G18" s="2" t="s">
        <v>680</v>
      </c>
      <c r="H18" s="2" t="s">
        <v>680</v>
      </c>
      <c r="I18" s="2" t="s">
        <v>680</v>
      </c>
      <c r="J18" s="2" t="s">
        <v>680</v>
      </c>
      <c r="K18" s="2" t="s">
        <v>680</v>
      </c>
      <c r="L18" s="2" t="s">
        <v>680</v>
      </c>
      <c r="M18" s="2" t="s">
        <v>680</v>
      </c>
      <c r="N18" s="2" t="s">
        <v>680</v>
      </c>
      <c r="O18" s="2" t="s">
        <v>680</v>
      </c>
      <c r="P18" s="2" t="s">
        <v>680</v>
      </c>
      <c r="Q18" s="2" t="s">
        <v>680</v>
      </c>
      <c r="R18" s="2" t="s">
        <v>680</v>
      </c>
      <c r="S18" s="2" t="s">
        <v>680</v>
      </c>
      <c r="T18" s="2" t="s">
        <v>680</v>
      </c>
      <c r="U18" s="2" t="s">
        <v>680</v>
      </c>
      <c r="V18" s="2" t="s">
        <v>680</v>
      </c>
      <c r="W18" s="2" t="s">
        <v>680</v>
      </c>
      <c r="X18" s="2" t="s">
        <v>680</v>
      </c>
      <c r="Y18" s="2" t="s">
        <v>680</v>
      </c>
      <c r="Z18" s="2" t="s">
        <v>680</v>
      </c>
      <c r="AA18" s="2" t="s">
        <v>680</v>
      </c>
      <c r="AB18" s="2" t="s">
        <v>680</v>
      </c>
      <c r="AC18" s="2" t="s">
        <v>680</v>
      </c>
      <c r="AD18" s="2" t="s">
        <v>680</v>
      </c>
      <c r="AE18" s="2" t="s">
        <v>680</v>
      </c>
      <c r="AF18" s="2" t="s">
        <v>680</v>
      </c>
      <c r="AG18" s="2" t="s">
        <v>680</v>
      </c>
      <c r="AJ18" s="9">
        <f t="shared" si="0"/>
        <v>0</v>
      </c>
      <c r="AK18" s="9"/>
      <c r="AL18" s="9">
        <f t="shared" si="1"/>
        <v>0</v>
      </c>
      <c r="AM18" s="9">
        <f t="shared" si="2"/>
        <v>0</v>
      </c>
      <c r="AN18" s="10" t="str">
        <f t="shared" si="3"/>
        <v/>
      </c>
    </row>
    <row r="19" spans="1:40" ht="15" customHeight="1" x14ac:dyDescent="0.25">
      <c r="A19" s="2" t="s">
        <v>45</v>
      </c>
      <c r="B19" s="2" t="s">
        <v>46</v>
      </c>
      <c r="C19" s="2">
        <v>2016</v>
      </c>
      <c r="D19" s="2" t="s">
        <v>680</v>
      </c>
      <c r="E19" s="2" t="s">
        <v>680</v>
      </c>
      <c r="F19" s="2" t="s">
        <v>680</v>
      </c>
      <c r="G19" s="2" t="s">
        <v>680</v>
      </c>
      <c r="H19" s="2" t="s">
        <v>680</v>
      </c>
      <c r="I19" s="2" t="s">
        <v>680</v>
      </c>
      <c r="J19" s="2" t="s">
        <v>680</v>
      </c>
      <c r="K19" s="2" t="s">
        <v>680</v>
      </c>
      <c r="L19" s="2" t="s">
        <v>680</v>
      </c>
      <c r="M19" s="2" t="s">
        <v>680</v>
      </c>
      <c r="N19" s="2" t="s">
        <v>680</v>
      </c>
      <c r="O19" s="2" t="s">
        <v>680</v>
      </c>
      <c r="P19" s="2" t="s">
        <v>680</v>
      </c>
      <c r="Q19" s="2" t="s">
        <v>680</v>
      </c>
      <c r="R19" s="2" t="s">
        <v>680</v>
      </c>
      <c r="S19" s="2" t="s">
        <v>680</v>
      </c>
      <c r="T19" s="2" t="s">
        <v>680</v>
      </c>
      <c r="U19" s="2" t="s">
        <v>680</v>
      </c>
      <c r="V19" s="2" t="s">
        <v>680</v>
      </c>
      <c r="W19" s="2" t="s">
        <v>680</v>
      </c>
      <c r="X19" s="2" t="s">
        <v>680</v>
      </c>
      <c r="Y19" s="2" t="s">
        <v>680</v>
      </c>
      <c r="Z19" s="2" t="s">
        <v>680</v>
      </c>
      <c r="AA19" s="2" t="s">
        <v>680</v>
      </c>
      <c r="AB19" s="2" t="s">
        <v>680</v>
      </c>
      <c r="AC19" s="2" t="s">
        <v>680</v>
      </c>
      <c r="AD19" s="2" t="s">
        <v>680</v>
      </c>
      <c r="AE19" s="2" t="s">
        <v>680</v>
      </c>
      <c r="AF19" s="2" t="s">
        <v>680</v>
      </c>
      <c r="AG19" s="2" t="s">
        <v>680</v>
      </c>
      <c r="AJ19" s="9">
        <f t="shared" si="0"/>
        <v>0</v>
      </c>
      <c r="AK19" s="9"/>
      <c r="AL19" s="9">
        <f t="shared" si="1"/>
        <v>0</v>
      </c>
      <c r="AM19" s="9">
        <f t="shared" si="2"/>
        <v>0</v>
      </c>
      <c r="AN19" s="10" t="str">
        <f t="shared" si="3"/>
        <v/>
      </c>
    </row>
    <row r="20" spans="1:40" ht="15" customHeight="1" x14ac:dyDescent="0.25">
      <c r="A20" s="2" t="s">
        <v>47</v>
      </c>
      <c r="B20" s="2" t="s">
        <v>48</v>
      </c>
      <c r="C20" s="2">
        <v>2016</v>
      </c>
      <c r="D20" s="2" t="s">
        <v>680</v>
      </c>
      <c r="E20" s="2" t="s">
        <v>680</v>
      </c>
      <c r="F20" s="2" t="s">
        <v>680</v>
      </c>
      <c r="G20" s="2" t="s">
        <v>680</v>
      </c>
      <c r="H20" s="2" t="s">
        <v>680</v>
      </c>
      <c r="I20" s="2" t="s">
        <v>680</v>
      </c>
      <c r="J20" s="2" t="s">
        <v>680</v>
      </c>
      <c r="K20" s="2" t="s">
        <v>680</v>
      </c>
      <c r="L20" s="2" t="s">
        <v>680</v>
      </c>
      <c r="M20" s="2" t="s">
        <v>680</v>
      </c>
      <c r="N20" s="2" t="s">
        <v>680</v>
      </c>
      <c r="O20" s="2" t="s">
        <v>680</v>
      </c>
      <c r="P20" s="2" t="s">
        <v>680</v>
      </c>
      <c r="Q20" s="2" t="s">
        <v>680</v>
      </c>
      <c r="R20" s="2" t="s">
        <v>680</v>
      </c>
      <c r="S20" s="2" t="s">
        <v>680</v>
      </c>
      <c r="T20" s="2" t="s">
        <v>680</v>
      </c>
      <c r="U20" s="2" t="s">
        <v>680</v>
      </c>
      <c r="V20" s="2" t="s">
        <v>680</v>
      </c>
      <c r="W20" s="2" t="s">
        <v>680</v>
      </c>
      <c r="X20" s="2" t="s">
        <v>680</v>
      </c>
      <c r="Y20" s="2" t="s">
        <v>680</v>
      </c>
      <c r="Z20" s="2" t="s">
        <v>680</v>
      </c>
      <c r="AA20" s="2" t="s">
        <v>680</v>
      </c>
      <c r="AB20" s="2" t="s">
        <v>680</v>
      </c>
      <c r="AC20" s="2" t="s">
        <v>680</v>
      </c>
      <c r="AD20" s="2" t="s">
        <v>680</v>
      </c>
      <c r="AE20" s="2" t="s">
        <v>680</v>
      </c>
      <c r="AF20" s="2" t="s">
        <v>680</v>
      </c>
      <c r="AG20" s="2" t="s">
        <v>680</v>
      </c>
      <c r="AJ20" s="9">
        <f t="shared" si="0"/>
        <v>0</v>
      </c>
      <c r="AK20" s="9"/>
      <c r="AL20" s="9">
        <f t="shared" si="1"/>
        <v>0</v>
      </c>
      <c r="AM20" s="9">
        <f t="shared" si="2"/>
        <v>0</v>
      </c>
      <c r="AN20" s="10" t="str">
        <f t="shared" si="3"/>
        <v/>
      </c>
    </row>
    <row r="21" spans="1:40"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U21" s="2" t="s">
        <v>681</v>
      </c>
      <c r="V21" s="2" t="s">
        <v>681</v>
      </c>
      <c r="W21" s="2" t="s">
        <v>681</v>
      </c>
      <c r="X21" s="2" t="s">
        <v>681</v>
      </c>
      <c r="Y21" s="2" t="s">
        <v>681</v>
      </c>
      <c r="Z21" s="2" t="s">
        <v>681</v>
      </c>
      <c r="AA21" s="2" t="s">
        <v>681</v>
      </c>
      <c r="AB21" s="2" t="s">
        <v>681</v>
      </c>
      <c r="AC21" s="2" t="s">
        <v>681</v>
      </c>
      <c r="AD21" s="2" t="s">
        <v>681</v>
      </c>
      <c r="AE21" s="2" t="s">
        <v>681</v>
      </c>
      <c r="AF21" s="2" t="s">
        <v>681</v>
      </c>
      <c r="AG21" s="2" t="s">
        <v>681</v>
      </c>
      <c r="AJ21" s="9">
        <f t="shared" si="0"/>
        <v>0</v>
      </c>
      <c r="AK21" s="9"/>
      <c r="AL21" s="9">
        <f t="shared" si="1"/>
        <v>0</v>
      </c>
      <c r="AM21" s="9">
        <f t="shared" si="2"/>
        <v>0</v>
      </c>
      <c r="AN21" s="10" t="str">
        <f t="shared" si="3"/>
        <v/>
      </c>
    </row>
    <row r="22" spans="1:40"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U22" s="2" t="s">
        <v>681</v>
      </c>
      <c r="V22" s="2" t="s">
        <v>681</v>
      </c>
      <c r="W22" s="2" t="s">
        <v>681</v>
      </c>
      <c r="X22" s="2" t="s">
        <v>681</v>
      </c>
      <c r="Y22" s="2" t="s">
        <v>681</v>
      </c>
      <c r="Z22" s="2" t="s">
        <v>681</v>
      </c>
      <c r="AA22" s="2" t="s">
        <v>681</v>
      </c>
      <c r="AB22" s="2" t="s">
        <v>681</v>
      </c>
      <c r="AC22" s="2" t="s">
        <v>681</v>
      </c>
      <c r="AD22" s="2" t="s">
        <v>681</v>
      </c>
      <c r="AE22" s="2" t="s">
        <v>681</v>
      </c>
      <c r="AF22" s="2" t="s">
        <v>681</v>
      </c>
      <c r="AG22" s="2" t="s">
        <v>681</v>
      </c>
      <c r="AJ22" s="9">
        <f t="shared" si="0"/>
        <v>0</v>
      </c>
      <c r="AK22" s="9"/>
      <c r="AL22" s="9">
        <f t="shared" si="1"/>
        <v>0</v>
      </c>
      <c r="AM22" s="9">
        <f t="shared" si="2"/>
        <v>0</v>
      </c>
      <c r="AN22" s="10" t="str">
        <f t="shared" si="3"/>
        <v/>
      </c>
    </row>
    <row r="23" spans="1:40" ht="15" customHeight="1" x14ac:dyDescent="0.25">
      <c r="A23" s="2" t="s">
        <v>55</v>
      </c>
      <c r="B23" s="2" t="s">
        <v>56</v>
      </c>
      <c r="C23" s="2">
        <v>2016</v>
      </c>
      <c r="D23" s="2" t="s">
        <v>680</v>
      </c>
      <c r="E23" s="2" t="s">
        <v>680</v>
      </c>
      <c r="F23" s="2" t="s">
        <v>680</v>
      </c>
      <c r="G23" s="2" t="s">
        <v>680</v>
      </c>
      <c r="H23" s="2" t="s">
        <v>680</v>
      </c>
      <c r="I23" s="2" t="s">
        <v>680</v>
      </c>
      <c r="J23" s="2" t="s">
        <v>680</v>
      </c>
      <c r="K23" s="2" t="s">
        <v>680</v>
      </c>
      <c r="L23" s="2" t="s">
        <v>680</v>
      </c>
      <c r="M23" s="2" t="s">
        <v>680</v>
      </c>
      <c r="N23" s="2" t="s">
        <v>680</v>
      </c>
      <c r="O23" s="2" t="s">
        <v>680</v>
      </c>
      <c r="P23" s="2" t="s">
        <v>680</v>
      </c>
      <c r="Q23" s="2" t="s">
        <v>680</v>
      </c>
      <c r="R23" s="2" t="s">
        <v>680</v>
      </c>
      <c r="S23" s="2" t="s">
        <v>680</v>
      </c>
      <c r="T23" s="2" t="s">
        <v>680</v>
      </c>
      <c r="U23" s="2" t="s">
        <v>680</v>
      </c>
      <c r="V23" s="2" t="s">
        <v>680</v>
      </c>
      <c r="W23" s="2" t="s">
        <v>680</v>
      </c>
      <c r="X23" s="2" t="s">
        <v>680</v>
      </c>
      <c r="Y23" s="2" t="s">
        <v>680</v>
      </c>
      <c r="Z23" s="2" t="s">
        <v>680</v>
      </c>
      <c r="AA23" s="2" t="s">
        <v>680</v>
      </c>
      <c r="AB23" s="2" t="s">
        <v>680</v>
      </c>
      <c r="AC23" s="2" t="s">
        <v>680</v>
      </c>
      <c r="AD23" s="2" t="s">
        <v>680</v>
      </c>
      <c r="AE23" s="2" t="s">
        <v>680</v>
      </c>
      <c r="AF23" s="2" t="s">
        <v>680</v>
      </c>
      <c r="AG23" s="2" t="s">
        <v>680</v>
      </c>
      <c r="AJ23" s="9">
        <f t="shared" si="0"/>
        <v>0</v>
      </c>
      <c r="AK23" s="9"/>
      <c r="AL23" s="9">
        <f t="shared" si="1"/>
        <v>0</v>
      </c>
      <c r="AM23" s="9">
        <f t="shared" si="2"/>
        <v>0</v>
      </c>
      <c r="AN23" s="10" t="str">
        <f t="shared" si="3"/>
        <v/>
      </c>
    </row>
    <row r="24" spans="1:40" ht="15" customHeight="1" x14ac:dyDescent="0.25">
      <c r="A24" s="2" t="s">
        <v>57</v>
      </c>
      <c r="B24" s="2" t="s">
        <v>58</v>
      </c>
      <c r="C24" s="2">
        <v>2016</v>
      </c>
      <c r="D24" s="2" t="s">
        <v>680</v>
      </c>
      <c r="E24" s="2" t="s">
        <v>680</v>
      </c>
      <c r="F24" s="2" t="s">
        <v>680</v>
      </c>
      <c r="G24" s="2" t="s">
        <v>680</v>
      </c>
      <c r="H24" s="2" t="s">
        <v>680</v>
      </c>
      <c r="I24" s="2" t="s">
        <v>680</v>
      </c>
      <c r="J24" s="2" t="s">
        <v>680</v>
      </c>
      <c r="K24" s="2" t="s">
        <v>680</v>
      </c>
      <c r="L24" s="2" t="s">
        <v>680</v>
      </c>
      <c r="M24" s="2" t="s">
        <v>680</v>
      </c>
      <c r="N24" s="2" t="s">
        <v>680</v>
      </c>
      <c r="O24" s="2" t="s">
        <v>680</v>
      </c>
      <c r="P24" s="2" t="s">
        <v>680</v>
      </c>
      <c r="Q24" s="2" t="s">
        <v>680</v>
      </c>
      <c r="R24" s="2" t="s">
        <v>680</v>
      </c>
      <c r="S24" s="2" t="s">
        <v>680</v>
      </c>
      <c r="T24" s="2" t="s">
        <v>680</v>
      </c>
      <c r="U24" s="2" t="s">
        <v>680</v>
      </c>
      <c r="V24" s="2" t="s">
        <v>680</v>
      </c>
      <c r="W24" s="2" t="s">
        <v>680</v>
      </c>
      <c r="X24" s="2" t="s">
        <v>680</v>
      </c>
      <c r="Y24" s="2" t="s">
        <v>680</v>
      </c>
      <c r="Z24" s="2" t="s">
        <v>680</v>
      </c>
      <c r="AA24" s="2" t="s">
        <v>680</v>
      </c>
      <c r="AB24" s="2" t="s">
        <v>680</v>
      </c>
      <c r="AC24" s="2" t="s">
        <v>680</v>
      </c>
      <c r="AD24" s="2" t="s">
        <v>680</v>
      </c>
      <c r="AE24" s="2" t="s">
        <v>680</v>
      </c>
      <c r="AF24" s="2" t="s">
        <v>680</v>
      </c>
      <c r="AG24" s="2" t="s">
        <v>680</v>
      </c>
      <c r="AJ24" s="9">
        <f t="shared" si="0"/>
        <v>0</v>
      </c>
      <c r="AK24" s="9"/>
      <c r="AL24" s="9">
        <f t="shared" si="1"/>
        <v>0</v>
      </c>
      <c r="AM24" s="9">
        <f t="shared" si="2"/>
        <v>0</v>
      </c>
      <c r="AN24" s="10" t="str">
        <f t="shared" si="3"/>
        <v/>
      </c>
    </row>
    <row r="25" spans="1:40" ht="15" customHeight="1" x14ac:dyDescent="0.25">
      <c r="A25" s="2" t="s">
        <v>59</v>
      </c>
      <c r="B25" s="2" t="s">
        <v>60</v>
      </c>
      <c r="C25" s="2">
        <v>2016</v>
      </c>
      <c r="D25" s="2" t="s">
        <v>680</v>
      </c>
      <c r="E25" s="2" t="s">
        <v>680</v>
      </c>
      <c r="F25" s="2" t="s">
        <v>680</v>
      </c>
      <c r="G25" s="2" t="s">
        <v>680</v>
      </c>
      <c r="H25" s="2" t="s">
        <v>680</v>
      </c>
      <c r="I25" s="2" t="s">
        <v>680</v>
      </c>
      <c r="J25" s="2" t="s">
        <v>680</v>
      </c>
      <c r="K25" s="2" t="s">
        <v>680</v>
      </c>
      <c r="L25" s="2" t="s">
        <v>680</v>
      </c>
      <c r="M25" s="2" t="s">
        <v>680</v>
      </c>
      <c r="N25" s="2" t="s">
        <v>680</v>
      </c>
      <c r="O25" s="2" t="s">
        <v>680</v>
      </c>
      <c r="P25" s="2" t="s">
        <v>680</v>
      </c>
      <c r="Q25" s="2" t="s">
        <v>680</v>
      </c>
      <c r="R25" s="2" t="s">
        <v>680</v>
      </c>
      <c r="S25" s="2" t="s">
        <v>680</v>
      </c>
      <c r="T25" s="2" t="s">
        <v>680</v>
      </c>
      <c r="U25" s="2" t="s">
        <v>680</v>
      </c>
      <c r="V25" s="2" t="s">
        <v>680</v>
      </c>
      <c r="W25" s="2" t="s">
        <v>680</v>
      </c>
      <c r="X25" s="2" t="s">
        <v>680</v>
      </c>
      <c r="Y25" s="2" t="s">
        <v>680</v>
      </c>
      <c r="Z25" s="2" t="s">
        <v>680</v>
      </c>
      <c r="AA25" s="2" t="s">
        <v>680</v>
      </c>
      <c r="AB25" s="2" t="s">
        <v>680</v>
      </c>
      <c r="AC25" s="2" t="s">
        <v>680</v>
      </c>
      <c r="AD25" s="2" t="s">
        <v>680</v>
      </c>
      <c r="AE25" s="2" t="s">
        <v>680</v>
      </c>
      <c r="AF25" s="2" t="s">
        <v>680</v>
      </c>
      <c r="AG25" s="2" t="s">
        <v>680</v>
      </c>
      <c r="AJ25" s="9">
        <f t="shared" si="0"/>
        <v>0</v>
      </c>
      <c r="AK25" s="9"/>
      <c r="AL25" s="9">
        <f t="shared" si="1"/>
        <v>0</v>
      </c>
      <c r="AM25" s="9">
        <f t="shared" si="2"/>
        <v>0</v>
      </c>
      <c r="AN25" s="10" t="str">
        <f t="shared" si="3"/>
        <v/>
      </c>
    </row>
    <row r="26" spans="1:40" ht="15" customHeight="1" x14ac:dyDescent="0.25">
      <c r="A26" s="2" t="s">
        <v>59</v>
      </c>
      <c r="B26" s="2" t="s">
        <v>61</v>
      </c>
      <c r="C26" s="2">
        <v>2016</v>
      </c>
      <c r="D26" s="2" t="s">
        <v>680</v>
      </c>
      <c r="E26" s="2" t="s">
        <v>680</v>
      </c>
      <c r="F26" s="2" t="s">
        <v>680</v>
      </c>
      <c r="G26" s="2" t="s">
        <v>680</v>
      </c>
      <c r="H26" s="2" t="s">
        <v>680</v>
      </c>
      <c r="I26" s="2" t="s">
        <v>680</v>
      </c>
      <c r="J26" s="2" t="s">
        <v>680</v>
      </c>
      <c r="K26" s="2" t="s">
        <v>680</v>
      </c>
      <c r="L26" s="2" t="s">
        <v>680</v>
      </c>
      <c r="M26" s="2" t="s">
        <v>680</v>
      </c>
      <c r="N26" s="2" t="s">
        <v>680</v>
      </c>
      <c r="O26" s="2" t="s">
        <v>680</v>
      </c>
      <c r="P26" s="2" t="s">
        <v>680</v>
      </c>
      <c r="Q26" s="2" t="s">
        <v>680</v>
      </c>
      <c r="R26" s="2" t="s">
        <v>680</v>
      </c>
      <c r="S26" s="2" t="s">
        <v>680</v>
      </c>
      <c r="T26" s="2" t="s">
        <v>680</v>
      </c>
      <c r="U26" s="2" t="s">
        <v>680</v>
      </c>
      <c r="V26" s="2" t="s">
        <v>680</v>
      </c>
      <c r="W26" s="2" t="s">
        <v>680</v>
      </c>
      <c r="X26" s="2" t="s">
        <v>680</v>
      </c>
      <c r="Y26" s="2" t="s">
        <v>680</v>
      </c>
      <c r="Z26" s="2" t="s">
        <v>680</v>
      </c>
      <c r="AA26" s="2" t="s">
        <v>680</v>
      </c>
      <c r="AB26" s="2" t="s">
        <v>680</v>
      </c>
      <c r="AC26" s="2" t="s">
        <v>680</v>
      </c>
      <c r="AD26" s="2" t="s">
        <v>680</v>
      </c>
      <c r="AE26" s="2" t="s">
        <v>680</v>
      </c>
      <c r="AF26" s="2" t="s">
        <v>680</v>
      </c>
      <c r="AG26" s="2" t="s">
        <v>680</v>
      </c>
      <c r="AJ26" s="9">
        <f t="shared" si="0"/>
        <v>0</v>
      </c>
      <c r="AK26" s="9"/>
      <c r="AL26" s="9">
        <f t="shared" si="1"/>
        <v>0</v>
      </c>
      <c r="AM26" s="9">
        <f t="shared" si="2"/>
        <v>0</v>
      </c>
      <c r="AN26" s="10" t="str">
        <f t="shared" si="3"/>
        <v/>
      </c>
    </row>
    <row r="27" spans="1:40" ht="15" customHeight="1" x14ac:dyDescent="0.25">
      <c r="A27" s="2" t="s">
        <v>59</v>
      </c>
      <c r="B27" s="2" t="s">
        <v>62</v>
      </c>
      <c r="C27" s="2">
        <v>2016</v>
      </c>
      <c r="D27" s="2" t="s">
        <v>680</v>
      </c>
      <c r="E27" s="2" t="s">
        <v>680</v>
      </c>
      <c r="F27" s="2" t="s">
        <v>680</v>
      </c>
      <c r="G27" s="2" t="s">
        <v>680</v>
      </c>
      <c r="H27" s="2" t="s">
        <v>680</v>
      </c>
      <c r="I27" s="2" t="s">
        <v>680</v>
      </c>
      <c r="J27" s="2" t="s">
        <v>680</v>
      </c>
      <c r="K27" s="2" t="s">
        <v>680</v>
      </c>
      <c r="L27" s="2" t="s">
        <v>680</v>
      </c>
      <c r="M27" s="2" t="s">
        <v>680</v>
      </c>
      <c r="N27" s="2" t="s">
        <v>680</v>
      </c>
      <c r="O27" s="2" t="s">
        <v>680</v>
      </c>
      <c r="P27" s="2" t="s">
        <v>680</v>
      </c>
      <c r="Q27" s="2" t="s">
        <v>680</v>
      </c>
      <c r="R27" s="2" t="s">
        <v>680</v>
      </c>
      <c r="S27" s="2" t="s">
        <v>680</v>
      </c>
      <c r="T27" s="2" t="s">
        <v>680</v>
      </c>
      <c r="U27" s="2" t="s">
        <v>680</v>
      </c>
      <c r="V27" s="2" t="s">
        <v>680</v>
      </c>
      <c r="W27" s="2" t="s">
        <v>680</v>
      </c>
      <c r="X27" s="2" t="s">
        <v>680</v>
      </c>
      <c r="Y27" s="2" t="s">
        <v>680</v>
      </c>
      <c r="Z27" s="2" t="s">
        <v>680</v>
      </c>
      <c r="AA27" s="2" t="s">
        <v>680</v>
      </c>
      <c r="AB27" s="2" t="s">
        <v>680</v>
      </c>
      <c r="AC27" s="2" t="s">
        <v>680</v>
      </c>
      <c r="AD27" s="2" t="s">
        <v>680</v>
      </c>
      <c r="AE27" s="2" t="s">
        <v>680</v>
      </c>
      <c r="AF27" s="2" t="s">
        <v>680</v>
      </c>
      <c r="AG27" s="2" t="s">
        <v>680</v>
      </c>
      <c r="AJ27" s="9">
        <f t="shared" si="0"/>
        <v>0</v>
      </c>
      <c r="AK27" s="9"/>
      <c r="AL27" s="9">
        <f t="shared" si="1"/>
        <v>0</v>
      </c>
      <c r="AM27" s="9">
        <f t="shared" si="2"/>
        <v>0</v>
      </c>
      <c r="AN27" s="10" t="str">
        <f t="shared" si="3"/>
        <v/>
      </c>
    </row>
    <row r="28" spans="1:40" ht="15" customHeight="1" x14ac:dyDescent="0.25">
      <c r="A28" s="2" t="s">
        <v>59</v>
      </c>
      <c r="B28" s="2" t="s">
        <v>63</v>
      </c>
      <c r="C28" s="2">
        <v>2016</v>
      </c>
      <c r="D28" s="2" t="s">
        <v>680</v>
      </c>
      <c r="E28" s="2" t="s">
        <v>680</v>
      </c>
      <c r="F28" s="2" t="s">
        <v>680</v>
      </c>
      <c r="G28" s="2" t="s">
        <v>680</v>
      </c>
      <c r="H28" s="2" t="s">
        <v>680</v>
      </c>
      <c r="I28" s="2" t="s">
        <v>680</v>
      </c>
      <c r="J28" s="2" t="s">
        <v>680</v>
      </c>
      <c r="K28" s="2" t="s">
        <v>680</v>
      </c>
      <c r="L28" s="2" t="s">
        <v>680</v>
      </c>
      <c r="M28" s="2" t="s">
        <v>680</v>
      </c>
      <c r="N28" s="2" t="s">
        <v>680</v>
      </c>
      <c r="O28" s="2" t="s">
        <v>680</v>
      </c>
      <c r="P28" s="2" t="s">
        <v>680</v>
      </c>
      <c r="Q28" s="2" t="s">
        <v>680</v>
      </c>
      <c r="R28" s="2" t="s">
        <v>680</v>
      </c>
      <c r="S28" s="2" t="s">
        <v>680</v>
      </c>
      <c r="T28" s="2" t="s">
        <v>680</v>
      </c>
      <c r="U28" s="2" t="s">
        <v>680</v>
      </c>
      <c r="V28" s="2" t="s">
        <v>680</v>
      </c>
      <c r="W28" s="2" t="s">
        <v>680</v>
      </c>
      <c r="X28" s="2" t="s">
        <v>680</v>
      </c>
      <c r="Y28" s="2" t="s">
        <v>680</v>
      </c>
      <c r="Z28" s="2" t="s">
        <v>680</v>
      </c>
      <c r="AA28" s="2" t="s">
        <v>680</v>
      </c>
      <c r="AB28" s="2" t="s">
        <v>680</v>
      </c>
      <c r="AC28" s="2" t="s">
        <v>680</v>
      </c>
      <c r="AD28" s="2" t="s">
        <v>680</v>
      </c>
      <c r="AE28" s="2" t="s">
        <v>680</v>
      </c>
      <c r="AF28" s="2" t="s">
        <v>680</v>
      </c>
      <c r="AG28" s="2" t="s">
        <v>680</v>
      </c>
      <c r="AJ28" s="9">
        <f t="shared" si="0"/>
        <v>0</v>
      </c>
      <c r="AK28" s="9"/>
      <c r="AL28" s="9">
        <f t="shared" si="1"/>
        <v>0</v>
      </c>
      <c r="AM28" s="9">
        <f t="shared" si="2"/>
        <v>0</v>
      </c>
      <c r="AN28" s="10" t="str">
        <f t="shared" si="3"/>
        <v/>
      </c>
    </row>
    <row r="29" spans="1:40" ht="15" customHeight="1" x14ac:dyDescent="0.25">
      <c r="A29" s="2" t="s">
        <v>59</v>
      </c>
      <c r="B29" s="2" t="s">
        <v>64</v>
      </c>
      <c r="C29" s="2">
        <v>2016</v>
      </c>
      <c r="D29" s="2" t="s">
        <v>680</v>
      </c>
      <c r="E29" s="2" t="s">
        <v>680</v>
      </c>
      <c r="F29" s="2" t="s">
        <v>680</v>
      </c>
      <c r="G29" s="2" t="s">
        <v>680</v>
      </c>
      <c r="H29" s="2" t="s">
        <v>680</v>
      </c>
      <c r="I29" s="2" t="s">
        <v>680</v>
      </c>
      <c r="J29" s="2" t="s">
        <v>680</v>
      </c>
      <c r="K29" s="2" t="s">
        <v>680</v>
      </c>
      <c r="L29" s="2" t="s">
        <v>680</v>
      </c>
      <c r="M29" s="2" t="s">
        <v>680</v>
      </c>
      <c r="N29" s="2" t="s">
        <v>680</v>
      </c>
      <c r="O29" s="2" t="s">
        <v>680</v>
      </c>
      <c r="P29" s="2" t="s">
        <v>680</v>
      </c>
      <c r="Q29" s="2" t="s">
        <v>680</v>
      </c>
      <c r="R29" s="2" t="s">
        <v>680</v>
      </c>
      <c r="S29" s="2" t="s">
        <v>680</v>
      </c>
      <c r="T29" s="2" t="s">
        <v>680</v>
      </c>
      <c r="U29" s="2" t="s">
        <v>680</v>
      </c>
      <c r="V29" s="2" t="s">
        <v>680</v>
      </c>
      <c r="W29" s="2" t="s">
        <v>680</v>
      </c>
      <c r="X29" s="2" t="s">
        <v>680</v>
      </c>
      <c r="Y29" s="2" t="s">
        <v>680</v>
      </c>
      <c r="Z29" s="2" t="s">
        <v>680</v>
      </c>
      <c r="AA29" s="2" t="s">
        <v>680</v>
      </c>
      <c r="AB29" s="2" t="s">
        <v>680</v>
      </c>
      <c r="AC29" s="2" t="s">
        <v>680</v>
      </c>
      <c r="AD29" s="2" t="s">
        <v>680</v>
      </c>
      <c r="AE29" s="2" t="s">
        <v>680</v>
      </c>
      <c r="AF29" s="2" t="s">
        <v>680</v>
      </c>
      <c r="AG29" s="2" t="s">
        <v>680</v>
      </c>
      <c r="AJ29" s="9">
        <f t="shared" si="0"/>
        <v>0</v>
      </c>
      <c r="AK29" s="9"/>
      <c r="AL29" s="9">
        <f t="shared" si="1"/>
        <v>0</v>
      </c>
      <c r="AM29" s="9">
        <f t="shared" si="2"/>
        <v>0</v>
      </c>
      <c r="AN29" s="10" t="str">
        <f t="shared" si="3"/>
        <v/>
      </c>
    </row>
    <row r="30" spans="1:40" ht="15" customHeight="1" x14ac:dyDescent="0.25">
      <c r="A30" s="2" t="s">
        <v>59</v>
      </c>
      <c r="B30" s="2" t="s">
        <v>65</v>
      </c>
      <c r="C30" s="2">
        <v>2016</v>
      </c>
      <c r="D30" s="2" t="s">
        <v>680</v>
      </c>
      <c r="E30" s="2" t="s">
        <v>680</v>
      </c>
      <c r="F30" s="2" t="s">
        <v>680</v>
      </c>
      <c r="G30" s="2" t="s">
        <v>680</v>
      </c>
      <c r="H30" s="2" t="s">
        <v>680</v>
      </c>
      <c r="I30" s="2" t="s">
        <v>680</v>
      </c>
      <c r="J30" s="2" t="s">
        <v>680</v>
      </c>
      <c r="K30" s="2" t="s">
        <v>680</v>
      </c>
      <c r="L30" s="2" t="s">
        <v>680</v>
      </c>
      <c r="M30" s="2" t="s">
        <v>680</v>
      </c>
      <c r="N30" s="2" t="s">
        <v>680</v>
      </c>
      <c r="O30" s="2" t="s">
        <v>680</v>
      </c>
      <c r="P30" s="2" t="s">
        <v>680</v>
      </c>
      <c r="Q30" s="2" t="s">
        <v>680</v>
      </c>
      <c r="R30" s="2" t="s">
        <v>680</v>
      </c>
      <c r="S30" s="2" t="s">
        <v>680</v>
      </c>
      <c r="T30" s="2" t="s">
        <v>680</v>
      </c>
      <c r="U30" s="2" t="s">
        <v>680</v>
      </c>
      <c r="V30" s="2" t="s">
        <v>680</v>
      </c>
      <c r="W30" s="2" t="s">
        <v>680</v>
      </c>
      <c r="X30" s="2" t="s">
        <v>680</v>
      </c>
      <c r="Y30" s="2" t="s">
        <v>680</v>
      </c>
      <c r="Z30" s="2" t="s">
        <v>680</v>
      </c>
      <c r="AA30" s="2" t="s">
        <v>680</v>
      </c>
      <c r="AB30" s="2" t="s">
        <v>680</v>
      </c>
      <c r="AC30" s="2" t="s">
        <v>680</v>
      </c>
      <c r="AD30" s="2" t="s">
        <v>680</v>
      </c>
      <c r="AE30" s="2" t="s">
        <v>680</v>
      </c>
      <c r="AF30" s="2" t="s">
        <v>680</v>
      </c>
      <c r="AG30" s="2" t="s">
        <v>680</v>
      </c>
      <c r="AJ30" s="9">
        <f t="shared" si="0"/>
        <v>0</v>
      </c>
      <c r="AK30" s="9"/>
      <c r="AL30" s="9">
        <f t="shared" si="1"/>
        <v>0</v>
      </c>
      <c r="AM30" s="9">
        <f t="shared" si="2"/>
        <v>0</v>
      </c>
      <c r="AN30" s="10" t="str">
        <f t="shared" si="3"/>
        <v/>
      </c>
    </row>
    <row r="31" spans="1:40" ht="15" customHeight="1" x14ac:dyDescent="0.25">
      <c r="A31" s="2" t="s">
        <v>59</v>
      </c>
      <c r="B31" s="2" t="s">
        <v>66</v>
      </c>
      <c r="C31" s="2">
        <v>2016</v>
      </c>
      <c r="D31" s="2" t="s">
        <v>680</v>
      </c>
      <c r="E31" s="2" t="s">
        <v>680</v>
      </c>
      <c r="F31" s="2" t="s">
        <v>680</v>
      </c>
      <c r="G31" s="2" t="s">
        <v>680</v>
      </c>
      <c r="H31" s="2" t="s">
        <v>680</v>
      </c>
      <c r="I31" s="2" t="s">
        <v>680</v>
      </c>
      <c r="J31" s="2" t="s">
        <v>680</v>
      </c>
      <c r="K31" s="2" t="s">
        <v>680</v>
      </c>
      <c r="L31" s="2" t="s">
        <v>680</v>
      </c>
      <c r="M31" s="2" t="s">
        <v>680</v>
      </c>
      <c r="N31" s="2" t="s">
        <v>680</v>
      </c>
      <c r="O31" s="2" t="s">
        <v>680</v>
      </c>
      <c r="P31" s="2" t="s">
        <v>680</v>
      </c>
      <c r="Q31" s="2" t="s">
        <v>680</v>
      </c>
      <c r="R31" s="2" t="s">
        <v>680</v>
      </c>
      <c r="S31" s="2" t="s">
        <v>680</v>
      </c>
      <c r="T31" s="2" t="s">
        <v>680</v>
      </c>
      <c r="U31" s="2" t="s">
        <v>680</v>
      </c>
      <c r="V31" s="2" t="s">
        <v>680</v>
      </c>
      <c r="W31" s="2" t="s">
        <v>680</v>
      </c>
      <c r="X31" s="2" t="s">
        <v>680</v>
      </c>
      <c r="Y31" s="2" t="s">
        <v>680</v>
      </c>
      <c r="Z31" s="2" t="s">
        <v>680</v>
      </c>
      <c r="AA31" s="2" t="s">
        <v>680</v>
      </c>
      <c r="AB31" s="2" t="s">
        <v>680</v>
      </c>
      <c r="AC31" s="2" t="s">
        <v>680</v>
      </c>
      <c r="AD31" s="2" t="s">
        <v>680</v>
      </c>
      <c r="AE31" s="2" t="s">
        <v>680</v>
      </c>
      <c r="AF31" s="2" t="s">
        <v>680</v>
      </c>
      <c r="AG31" s="2" t="s">
        <v>680</v>
      </c>
      <c r="AJ31" s="9">
        <f t="shared" si="0"/>
        <v>0</v>
      </c>
      <c r="AK31" s="9"/>
      <c r="AL31" s="9">
        <f t="shared" si="1"/>
        <v>0</v>
      </c>
      <c r="AM31" s="9">
        <f t="shared" si="2"/>
        <v>0</v>
      </c>
      <c r="AN31" s="10" t="str">
        <f t="shared" si="3"/>
        <v/>
      </c>
    </row>
    <row r="32" spans="1:40" ht="15" customHeight="1" x14ac:dyDescent="0.25">
      <c r="A32" s="2" t="s">
        <v>59</v>
      </c>
      <c r="B32" s="2" t="s">
        <v>67</v>
      </c>
      <c r="C32" s="2">
        <v>2016</v>
      </c>
      <c r="D32" s="2" t="s">
        <v>680</v>
      </c>
      <c r="E32" s="2" t="s">
        <v>680</v>
      </c>
      <c r="F32" s="2" t="s">
        <v>680</v>
      </c>
      <c r="G32" s="2" t="s">
        <v>680</v>
      </c>
      <c r="H32" s="2" t="s">
        <v>680</v>
      </c>
      <c r="I32" s="2" t="s">
        <v>680</v>
      </c>
      <c r="J32" s="2" t="s">
        <v>680</v>
      </c>
      <c r="K32" s="2" t="s">
        <v>680</v>
      </c>
      <c r="L32" s="2" t="s">
        <v>680</v>
      </c>
      <c r="M32" s="2" t="s">
        <v>680</v>
      </c>
      <c r="N32" s="2" t="s">
        <v>680</v>
      </c>
      <c r="O32" s="2" t="s">
        <v>680</v>
      </c>
      <c r="P32" s="2" t="s">
        <v>680</v>
      </c>
      <c r="Q32" s="2" t="s">
        <v>680</v>
      </c>
      <c r="R32" s="2" t="s">
        <v>680</v>
      </c>
      <c r="S32" s="2" t="s">
        <v>680</v>
      </c>
      <c r="T32" s="2" t="s">
        <v>680</v>
      </c>
      <c r="U32" s="2" t="s">
        <v>680</v>
      </c>
      <c r="V32" s="2" t="s">
        <v>680</v>
      </c>
      <c r="W32" s="2" t="s">
        <v>680</v>
      </c>
      <c r="X32" s="2" t="s">
        <v>680</v>
      </c>
      <c r="Y32" s="2" t="s">
        <v>680</v>
      </c>
      <c r="Z32" s="2" t="s">
        <v>680</v>
      </c>
      <c r="AA32" s="2" t="s">
        <v>680</v>
      </c>
      <c r="AB32" s="2" t="s">
        <v>680</v>
      </c>
      <c r="AC32" s="2" t="s">
        <v>680</v>
      </c>
      <c r="AD32" s="2" t="s">
        <v>680</v>
      </c>
      <c r="AE32" s="2" t="s">
        <v>680</v>
      </c>
      <c r="AF32" s="2" t="s">
        <v>680</v>
      </c>
      <c r="AG32" s="2" t="s">
        <v>680</v>
      </c>
      <c r="AJ32" s="9">
        <f t="shared" si="0"/>
        <v>0</v>
      </c>
      <c r="AK32" s="9"/>
      <c r="AL32" s="9">
        <f t="shared" si="1"/>
        <v>0</v>
      </c>
      <c r="AM32" s="9">
        <f t="shared" si="2"/>
        <v>0</v>
      </c>
      <c r="AN32" s="10" t="str">
        <f t="shared" si="3"/>
        <v/>
      </c>
    </row>
    <row r="33" spans="1:40" ht="15" customHeight="1" x14ac:dyDescent="0.25">
      <c r="A33" s="2" t="s">
        <v>59</v>
      </c>
      <c r="B33" s="2" t="s">
        <v>68</v>
      </c>
      <c r="C33" s="2">
        <v>2016</v>
      </c>
      <c r="D33" s="2" t="s">
        <v>680</v>
      </c>
      <c r="E33" s="2" t="s">
        <v>680</v>
      </c>
      <c r="F33" s="2" t="s">
        <v>680</v>
      </c>
      <c r="G33" s="2" t="s">
        <v>680</v>
      </c>
      <c r="H33" s="2" t="s">
        <v>680</v>
      </c>
      <c r="I33" s="2" t="s">
        <v>680</v>
      </c>
      <c r="J33" s="2" t="s">
        <v>680</v>
      </c>
      <c r="K33" s="2" t="s">
        <v>680</v>
      </c>
      <c r="L33" s="2" t="s">
        <v>680</v>
      </c>
      <c r="M33" s="2" t="s">
        <v>680</v>
      </c>
      <c r="N33" s="2" t="s">
        <v>680</v>
      </c>
      <c r="O33" s="2" t="s">
        <v>680</v>
      </c>
      <c r="P33" s="2" t="s">
        <v>680</v>
      </c>
      <c r="Q33" s="2" t="s">
        <v>680</v>
      </c>
      <c r="R33" s="2" t="s">
        <v>680</v>
      </c>
      <c r="S33" s="2" t="s">
        <v>680</v>
      </c>
      <c r="T33" s="2" t="s">
        <v>680</v>
      </c>
      <c r="U33" s="2" t="s">
        <v>680</v>
      </c>
      <c r="V33" s="2" t="s">
        <v>680</v>
      </c>
      <c r="W33" s="2" t="s">
        <v>680</v>
      </c>
      <c r="X33" s="2" t="s">
        <v>680</v>
      </c>
      <c r="Y33" s="2" t="s">
        <v>680</v>
      </c>
      <c r="Z33" s="2" t="s">
        <v>680</v>
      </c>
      <c r="AA33" s="2" t="s">
        <v>680</v>
      </c>
      <c r="AB33" s="2" t="s">
        <v>680</v>
      </c>
      <c r="AC33" s="2" t="s">
        <v>680</v>
      </c>
      <c r="AD33" s="2" t="s">
        <v>680</v>
      </c>
      <c r="AE33" s="2" t="s">
        <v>680</v>
      </c>
      <c r="AF33" s="2" t="s">
        <v>680</v>
      </c>
      <c r="AG33" s="2" t="s">
        <v>680</v>
      </c>
      <c r="AJ33" s="9">
        <f t="shared" si="0"/>
        <v>0</v>
      </c>
      <c r="AK33" s="9"/>
      <c r="AL33" s="9">
        <f t="shared" si="1"/>
        <v>0</v>
      </c>
      <c r="AM33" s="9">
        <f t="shared" si="2"/>
        <v>0</v>
      </c>
      <c r="AN33" s="10" t="str">
        <f t="shared" si="3"/>
        <v/>
      </c>
    </row>
    <row r="34" spans="1:40" ht="15" customHeight="1" x14ac:dyDescent="0.25">
      <c r="A34" s="2" t="s">
        <v>59</v>
      </c>
      <c r="B34" s="2" t="s">
        <v>69</v>
      </c>
      <c r="C34" s="2">
        <v>2016</v>
      </c>
      <c r="D34" s="2" t="s">
        <v>680</v>
      </c>
      <c r="E34" s="2" t="s">
        <v>680</v>
      </c>
      <c r="F34" s="2" t="s">
        <v>680</v>
      </c>
      <c r="G34" s="2" t="s">
        <v>680</v>
      </c>
      <c r="H34" s="2" t="s">
        <v>680</v>
      </c>
      <c r="I34" s="2" t="s">
        <v>680</v>
      </c>
      <c r="J34" s="2" t="s">
        <v>680</v>
      </c>
      <c r="K34" s="2" t="s">
        <v>680</v>
      </c>
      <c r="L34" s="2" t="s">
        <v>680</v>
      </c>
      <c r="M34" s="2" t="s">
        <v>680</v>
      </c>
      <c r="N34" s="2" t="s">
        <v>680</v>
      </c>
      <c r="O34" s="2" t="s">
        <v>680</v>
      </c>
      <c r="P34" s="2" t="s">
        <v>680</v>
      </c>
      <c r="Q34" s="2" t="s">
        <v>680</v>
      </c>
      <c r="R34" s="2" t="s">
        <v>680</v>
      </c>
      <c r="S34" s="2" t="s">
        <v>680</v>
      </c>
      <c r="T34" s="2" t="s">
        <v>680</v>
      </c>
      <c r="U34" s="2" t="s">
        <v>680</v>
      </c>
      <c r="V34" s="2" t="s">
        <v>680</v>
      </c>
      <c r="W34" s="2" t="s">
        <v>680</v>
      </c>
      <c r="X34" s="2" t="s">
        <v>680</v>
      </c>
      <c r="Y34" s="2" t="s">
        <v>680</v>
      </c>
      <c r="Z34" s="2" t="s">
        <v>680</v>
      </c>
      <c r="AA34" s="2" t="s">
        <v>680</v>
      </c>
      <c r="AB34" s="2" t="s">
        <v>680</v>
      </c>
      <c r="AC34" s="2" t="s">
        <v>680</v>
      </c>
      <c r="AD34" s="2" t="s">
        <v>680</v>
      </c>
      <c r="AE34" s="2" t="s">
        <v>680</v>
      </c>
      <c r="AF34" s="2" t="s">
        <v>680</v>
      </c>
      <c r="AG34" s="2" t="s">
        <v>680</v>
      </c>
      <c r="AJ34" s="9">
        <f t="shared" si="0"/>
        <v>0</v>
      </c>
      <c r="AK34" s="9"/>
      <c r="AL34" s="9">
        <f t="shared" si="1"/>
        <v>0</v>
      </c>
      <c r="AM34" s="9">
        <f t="shared" si="2"/>
        <v>0</v>
      </c>
      <c r="AN34" s="10" t="str">
        <f t="shared" si="3"/>
        <v/>
      </c>
    </row>
    <row r="35" spans="1:40"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U35" s="2" t="s">
        <v>681</v>
      </c>
      <c r="V35" s="2" t="s">
        <v>681</v>
      </c>
      <c r="W35" s="2" t="s">
        <v>681</v>
      </c>
      <c r="X35" s="2" t="s">
        <v>681</v>
      </c>
      <c r="Y35" s="2" t="s">
        <v>681</v>
      </c>
      <c r="Z35" s="2" t="s">
        <v>681</v>
      </c>
      <c r="AA35" s="2" t="s">
        <v>681</v>
      </c>
      <c r="AB35" s="2" t="s">
        <v>681</v>
      </c>
      <c r="AC35" s="2" t="s">
        <v>681</v>
      </c>
      <c r="AD35" s="2" t="s">
        <v>681</v>
      </c>
      <c r="AE35" s="2" t="s">
        <v>681</v>
      </c>
      <c r="AF35" s="2" t="s">
        <v>681</v>
      </c>
      <c r="AG35" s="2" t="s">
        <v>681</v>
      </c>
      <c r="AJ35" s="9">
        <f t="shared" si="0"/>
        <v>0</v>
      </c>
      <c r="AK35" s="9"/>
      <c r="AL35" s="9">
        <f t="shared" si="1"/>
        <v>0</v>
      </c>
      <c r="AM35" s="9">
        <f t="shared" si="2"/>
        <v>0</v>
      </c>
      <c r="AN35" s="10" t="str">
        <f t="shared" si="3"/>
        <v/>
      </c>
    </row>
    <row r="36" spans="1:40" ht="15" customHeight="1" x14ac:dyDescent="0.25">
      <c r="A36" s="2" t="s">
        <v>74</v>
      </c>
      <c r="B36" s="2" t="s">
        <v>75</v>
      </c>
      <c r="C36" s="2">
        <v>2016</v>
      </c>
      <c r="D36" s="2" t="s">
        <v>680</v>
      </c>
      <c r="E36" s="2" t="s">
        <v>680</v>
      </c>
      <c r="F36" s="2" t="s">
        <v>680</v>
      </c>
      <c r="G36" s="2" t="s">
        <v>680</v>
      </c>
      <c r="H36" s="2" t="s">
        <v>680</v>
      </c>
      <c r="I36" s="2" t="s">
        <v>680</v>
      </c>
      <c r="J36" s="2" t="s">
        <v>680</v>
      </c>
      <c r="K36" s="2" t="s">
        <v>680</v>
      </c>
      <c r="L36" s="2" t="s">
        <v>680</v>
      </c>
      <c r="M36" s="2" t="s">
        <v>680</v>
      </c>
      <c r="N36" s="2" t="s">
        <v>680</v>
      </c>
      <c r="O36" s="2" t="s">
        <v>680</v>
      </c>
      <c r="P36" s="2" t="s">
        <v>680</v>
      </c>
      <c r="Q36" s="2" t="s">
        <v>680</v>
      </c>
      <c r="R36" s="2" t="s">
        <v>680</v>
      </c>
      <c r="S36" s="2" t="s">
        <v>680</v>
      </c>
      <c r="T36" s="2" t="s">
        <v>680</v>
      </c>
      <c r="U36" s="2" t="s">
        <v>680</v>
      </c>
      <c r="V36" s="2" t="s">
        <v>680</v>
      </c>
      <c r="W36" s="2" t="s">
        <v>680</v>
      </c>
      <c r="X36" s="2" t="s">
        <v>680</v>
      </c>
      <c r="Y36" s="2" t="s">
        <v>680</v>
      </c>
      <c r="Z36" s="2" t="s">
        <v>680</v>
      </c>
      <c r="AA36" s="2" t="s">
        <v>680</v>
      </c>
      <c r="AB36" s="2" t="s">
        <v>680</v>
      </c>
      <c r="AC36" s="2" t="s">
        <v>680</v>
      </c>
      <c r="AD36" s="2" t="s">
        <v>680</v>
      </c>
      <c r="AE36" s="2" t="s">
        <v>680</v>
      </c>
      <c r="AF36" s="2" t="s">
        <v>680</v>
      </c>
      <c r="AG36" s="2" t="s">
        <v>680</v>
      </c>
      <c r="AJ36" s="9">
        <f t="shared" si="0"/>
        <v>0</v>
      </c>
      <c r="AK36" s="9"/>
      <c r="AL36" s="9">
        <f t="shared" si="1"/>
        <v>0</v>
      </c>
      <c r="AM36" s="9">
        <f t="shared" si="2"/>
        <v>0</v>
      </c>
      <c r="AN36" s="10" t="str">
        <f t="shared" si="3"/>
        <v/>
      </c>
    </row>
    <row r="37" spans="1:40" ht="15" customHeight="1" x14ac:dyDescent="0.25">
      <c r="A37" s="2" t="s">
        <v>74</v>
      </c>
      <c r="B37" s="2" t="s">
        <v>76</v>
      </c>
      <c r="C37" s="2">
        <v>2016</v>
      </c>
      <c r="D37" s="2">
        <v>124.69</v>
      </c>
      <c r="E37" s="2">
        <v>27.98</v>
      </c>
      <c r="F37" s="2" t="s">
        <v>680</v>
      </c>
      <c r="G37" s="2" t="s">
        <v>680</v>
      </c>
      <c r="H37" s="2" t="s">
        <v>680</v>
      </c>
      <c r="I37" s="2">
        <v>168.57</v>
      </c>
      <c r="J37" s="2" t="s">
        <v>680</v>
      </c>
      <c r="K37" s="2">
        <v>0.91</v>
      </c>
      <c r="L37" s="2" t="s">
        <v>680</v>
      </c>
      <c r="M37" s="2" t="s">
        <v>680</v>
      </c>
      <c r="N37" s="2" t="s">
        <v>680</v>
      </c>
      <c r="O37" s="2" t="s">
        <v>680</v>
      </c>
      <c r="P37" s="2" t="s">
        <v>680</v>
      </c>
      <c r="Q37" s="2">
        <v>0.78</v>
      </c>
      <c r="R37" s="2" t="s">
        <v>680</v>
      </c>
      <c r="S37" s="2" t="s">
        <v>680</v>
      </c>
      <c r="T37" s="2" t="s">
        <v>680</v>
      </c>
      <c r="U37" s="2" t="s">
        <v>680</v>
      </c>
      <c r="V37" s="2" t="s">
        <v>8</v>
      </c>
      <c r="W37" s="2" t="s">
        <v>680</v>
      </c>
      <c r="X37" s="2" t="s">
        <v>680</v>
      </c>
      <c r="Y37" s="2" t="s">
        <v>680</v>
      </c>
      <c r="Z37" s="2">
        <v>5.34</v>
      </c>
      <c r="AA37" s="2" t="s">
        <v>680</v>
      </c>
      <c r="AB37" s="2" t="s">
        <v>680</v>
      </c>
      <c r="AC37" s="2" t="s">
        <v>680</v>
      </c>
      <c r="AD37" s="2" t="s">
        <v>680</v>
      </c>
      <c r="AE37" s="2">
        <v>150.25</v>
      </c>
      <c r="AF37" s="2" t="s">
        <v>680</v>
      </c>
      <c r="AG37" s="2">
        <v>11.29</v>
      </c>
      <c r="AJ37" s="9">
        <f t="shared" si="0"/>
        <v>157.28</v>
      </c>
      <c r="AK37" s="9"/>
      <c r="AL37" s="9">
        <f t="shared" si="1"/>
        <v>124.69</v>
      </c>
      <c r="AM37" s="9">
        <f t="shared" si="2"/>
        <v>27.98</v>
      </c>
      <c r="AN37" s="10">
        <f t="shared" si="3"/>
        <v>0.97068921668362151</v>
      </c>
    </row>
    <row r="38" spans="1:40" ht="15" customHeight="1" x14ac:dyDescent="0.25">
      <c r="A38" s="2" t="s">
        <v>74</v>
      </c>
      <c r="B38" s="2" t="s">
        <v>77</v>
      </c>
      <c r="C38" s="2">
        <v>2016</v>
      </c>
      <c r="D38" s="2" t="s">
        <v>680</v>
      </c>
      <c r="E38" s="2" t="s">
        <v>680</v>
      </c>
      <c r="F38" s="2" t="s">
        <v>680</v>
      </c>
      <c r="G38" s="2" t="s">
        <v>680</v>
      </c>
      <c r="H38" s="2" t="s">
        <v>680</v>
      </c>
      <c r="I38" s="2" t="s">
        <v>680</v>
      </c>
      <c r="J38" s="2" t="s">
        <v>680</v>
      </c>
      <c r="K38" s="2" t="s">
        <v>680</v>
      </c>
      <c r="L38" s="2" t="s">
        <v>680</v>
      </c>
      <c r="M38" s="2" t="s">
        <v>680</v>
      </c>
      <c r="N38" s="2" t="s">
        <v>680</v>
      </c>
      <c r="O38" s="2" t="s">
        <v>680</v>
      </c>
      <c r="P38" s="2" t="s">
        <v>680</v>
      </c>
      <c r="Q38" s="2" t="s">
        <v>680</v>
      </c>
      <c r="R38" s="2" t="s">
        <v>680</v>
      </c>
      <c r="S38" s="2" t="s">
        <v>680</v>
      </c>
      <c r="T38" s="2" t="s">
        <v>680</v>
      </c>
      <c r="U38" s="2" t="s">
        <v>680</v>
      </c>
      <c r="V38" s="2" t="s">
        <v>680</v>
      </c>
      <c r="W38" s="2" t="s">
        <v>680</v>
      </c>
      <c r="X38" s="2" t="s">
        <v>680</v>
      </c>
      <c r="Y38" s="2" t="s">
        <v>680</v>
      </c>
      <c r="Z38" s="2" t="s">
        <v>680</v>
      </c>
      <c r="AA38" s="2" t="s">
        <v>680</v>
      </c>
      <c r="AB38" s="2" t="s">
        <v>680</v>
      </c>
      <c r="AC38" s="2" t="s">
        <v>680</v>
      </c>
      <c r="AD38" s="2" t="s">
        <v>680</v>
      </c>
      <c r="AE38" s="2" t="s">
        <v>680</v>
      </c>
      <c r="AF38" s="2" t="s">
        <v>680</v>
      </c>
      <c r="AG38" s="2" t="s">
        <v>680</v>
      </c>
      <c r="AJ38" s="9">
        <f t="shared" si="0"/>
        <v>0</v>
      </c>
      <c r="AK38" s="9"/>
      <c r="AL38" s="9">
        <f t="shared" si="1"/>
        <v>0</v>
      </c>
      <c r="AM38" s="9">
        <f t="shared" si="2"/>
        <v>0</v>
      </c>
      <c r="AN38" s="10" t="str">
        <f t="shared" si="3"/>
        <v/>
      </c>
    </row>
    <row r="39" spans="1:40" ht="15" customHeight="1" x14ac:dyDescent="0.25">
      <c r="A39" s="2" t="s">
        <v>78</v>
      </c>
      <c r="B39" s="2" t="s">
        <v>79</v>
      </c>
      <c r="C39" s="2">
        <v>2016</v>
      </c>
      <c r="D39" s="2" t="s">
        <v>680</v>
      </c>
      <c r="E39" s="2" t="s">
        <v>680</v>
      </c>
      <c r="F39" s="2" t="s">
        <v>680</v>
      </c>
      <c r="G39" s="2" t="s">
        <v>680</v>
      </c>
      <c r="H39" s="2" t="s">
        <v>680</v>
      </c>
      <c r="I39" s="2" t="s">
        <v>680</v>
      </c>
      <c r="J39" s="2" t="s">
        <v>680</v>
      </c>
      <c r="K39" s="2" t="s">
        <v>680</v>
      </c>
      <c r="L39" s="2" t="s">
        <v>680</v>
      </c>
      <c r="M39" s="2" t="s">
        <v>680</v>
      </c>
      <c r="N39" s="2" t="s">
        <v>680</v>
      </c>
      <c r="O39" s="2" t="s">
        <v>680</v>
      </c>
      <c r="P39" s="2" t="s">
        <v>680</v>
      </c>
      <c r="Q39" s="2" t="s">
        <v>680</v>
      </c>
      <c r="R39" s="2" t="s">
        <v>680</v>
      </c>
      <c r="S39" s="2" t="s">
        <v>680</v>
      </c>
      <c r="T39" s="2" t="s">
        <v>680</v>
      </c>
      <c r="U39" s="2" t="s">
        <v>680</v>
      </c>
      <c r="V39" s="2" t="s">
        <v>680</v>
      </c>
      <c r="W39" s="2" t="s">
        <v>680</v>
      </c>
      <c r="X39" s="2" t="s">
        <v>680</v>
      </c>
      <c r="Y39" s="2" t="s">
        <v>680</v>
      </c>
      <c r="Z39" s="2" t="s">
        <v>680</v>
      </c>
      <c r="AA39" s="2" t="s">
        <v>680</v>
      </c>
      <c r="AB39" s="2" t="s">
        <v>680</v>
      </c>
      <c r="AC39" s="2" t="s">
        <v>680</v>
      </c>
      <c r="AD39" s="2" t="s">
        <v>680</v>
      </c>
      <c r="AE39" s="2" t="s">
        <v>680</v>
      </c>
      <c r="AF39" s="2" t="s">
        <v>680</v>
      </c>
      <c r="AG39" s="2" t="s">
        <v>680</v>
      </c>
      <c r="AJ39" s="9">
        <f t="shared" si="0"/>
        <v>0</v>
      </c>
      <c r="AK39" s="9"/>
      <c r="AL39" s="9">
        <f t="shared" si="1"/>
        <v>0</v>
      </c>
      <c r="AM39" s="9">
        <f t="shared" si="2"/>
        <v>0</v>
      </c>
      <c r="AN39" s="10" t="str">
        <f t="shared" si="3"/>
        <v/>
      </c>
    </row>
    <row r="40" spans="1:40" ht="15" customHeight="1" x14ac:dyDescent="0.25">
      <c r="A40" s="2" t="s">
        <v>78</v>
      </c>
      <c r="B40" s="2" t="s">
        <v>80</v>
      </c>
      <c r="C40" s="2">
        <v>2016</v>
      </c>
      <c r="D40" s="2" t="s">
        <v>680</v>
      </c>
      <c r="E40" s="2" t="s">
        <v>680</v>
      </c>
      <c r="F40" s="2" t="s">
        <v>680</v>
      </c>
      <c r="G40" s="2" t="s">
        <v>680</v>
      </c>
      <c r="H40" s="2" t="s">
        <v>680</v>
      </c>
      <c r="I40" s="2" t="s">
        <v>680</v>
      </c>
      <c r="J40" s="2" t="s">
        <v>680</v>
      </c>
      <c r="K40" s="2" t="s">
        <v>680</v>
      </c>
      <c r="L40" s="2" t="s">
        <v>680</v>
      </c>
      <c r="M40" s="2" t="s">
        <v>680</v>
      </c>
      <c r="N40" s="2" t="s">
        <v>680</v>
      </c>
      <c r="O40" s="2" t="s">
        <v>680</v>
      </c>
      <c r="P40" s="2" t="s">
        <v>680</v>
      </c>
      <c r="Q40" s="2" t="s">
        <v>680</v>
      </c>
      <c r="R40" s="2" t="s">
        <v>680</v>
      </c>
      <c r="S40" s="2" t="s">
        <v>680</v>
      </c>
      <c r="T40" s="2" t="s">
        <v>680</v>
      </c>
      <c r="U40" s="2" t="s">
        <v>680</v>
      </c>
      <c r="V40" s="2" t="s">
        <v>680</v>
      </c>
      <c r="W40" s="2" t="s">
        <v>680</v>
      </c>
      <c r="X40" s="2" t="s">
        <v>680</v>
      </c>
      <c r="Y40" s="2" t="s">
        <v>680</v>
      </c>
      <c r="Z40" s="2" t="s">
        <v>680</v>
      </c>
      <c r="AA40" s="2" t="s">
        <v>680</v>
      </c>
      <c r="AB40" s="2" t="s">
        <v>680</v>
      </c>
      <c r="AC40" s="2" t="s">
        <v>680</v>
      </c>
      <c r="AD40" s="2" t="s">
        <v>680</v>
      </c>
      <c r="AE40" s="2" t="s">
        <v>680</v>
      </c>
      <c r="AF40" s="2" t="s">
        <v>680</v>
      </c>
      <c r="AG40" s="2" t="s">
        <v>680</v>
      </c>
      <c r="AJ40" s="9">
        <f t="shared" si="0"/>
        <v>0</v>
      </c>
      <c r="AK40" s="9"/>
      <c r="AL40" s="9">
        <f t="shared" si="1"/>
        <v>0</v>
      </c>
      <c r="AM40" s="9">
        <f t="shared" si="2"/>
        <v>0</v>
      </c>
      <c r="AN40" s="10" t="str">
        <f t="shared" si="3"/>
        <v/>
      </c>
    </row>
    <row r="41" spans="1:40" ht="15" customHeight="1" x14ac:dyDescent="0.25">
      <c r="A41" s="2" t="s">
        <v>81</v>
      </c>
      <c r="B41" s="2" t="s">
        <v>82</v>
      </c>
      <c r="C41" s="2">
        <v>2016</v>
      </c>
      <c r="D41" s="2">
        <v>195.26300000000001</v>
      </c>
      <c r="E41" s="2">
        <v>37.067999999999998</v>
      </c>
      <c r="F41" s="2" t="s">
        <v>680</v>
      </c>
      <c r="G41" s="2" t="s">
        <v>680</v>
      </c>
      <c r="H41" s="2" t="s">
        <v>680</v>
      </c>
      <c r="I41" s="2">
        <v>259.24799999999999</v>
      </c>
      <c r="J41" s="2" t="s">
        <v>680</v>
      </c>
      <c r="K41" s="2">
        <v>1.1020000000000001</v>
      </c>
      <c r="L41" s="2" t="s">
        <v>680</v>
      </c>
      <c r="M41" s="2" t="s">
        <v>680</v>
      </c>
      <c r="N41" s="2" t="s">
        <v>680</v>
      </c>
      <c r="O41" s="2" t="s">
        <v>680</v>
      </c>
      <c r="P41" s="2" t="s">
        <v>680</v>
      </c>
      <c r="Q41" s="2" t="s">
        <v>680</v>
      </c>
      <c r="R41" s="2" t="s">
        <v>680</v>
      </c>
      <c r="S41" s="2" t="s">
        <v>680</v>
      </c>
      <c r="T41" s="2" t="s">
        <v>680</v>
      </c>
      <c r="U41" s="2" t="s">
        <v>680</v>
      </c>
      <c r="V41" s="2" t="s">
        <v>680</v>
      </c>
      <c r="W41" s="2" t="s">
        <v>680</v>
      </c>
      <c r="X41" s="2" t="s">
        <v>680</v>
      </c>
      <c r="Y41" s="2" t="s">
        <v>680</v>
      </c>
      <c r="Z41" s="2" t="s">
        <v>680</v>
      </c>
      <c r="AA41" s="2" t="s">
        <v>680</v>
      </c>
      <c r="AB41" s="2" t="s">
        <v>680</v>
      </c>
      <c r="AC41" s="2" t="s">
        <v>680</v>
      </c>
      <c r="AD41" s="2" t="s">
        <v>680</v>
      </c>
      <c r="AE41" s="2">
        <v>258.14600000000002</v>
      </c>
      <c r="AF41" s="2" t="s">
        <v>680</v>
      </c>
      <c r="AG41" s="2" t="s">
        <v>680</v>
      </c>
      <c r="AJ41" s="9">
        <f t="shared" si="0"/>
        <v>259.24799999999999</v>
      </c>
      <c r="AK41" s="9"/>
      <c r="AL41" s="9">
        <f t="shared" si="1"/>
        <v>195.26300000000001</v>
      </c>
      <c r="AM41" s="9">
        <f t="shared" si="2"/>
        <v>37.067999999999998</v>
      </c>
      <c r="AN41" s="10">
        <f t="shared" si="3"/>
        <v>0.89617277664630013</v>
      </c>
    </row>
    <row r="42" spans="1:40" ht="15" customHeight="1" x14ac:dyDescent="0.25">
      <c r="A42" s="2" t="s">
        <v>81</v>
      </c>
      <c r="B42" s="2" t="s">
        <v>83</v>
      </c>
      <c r="C42" s="2">
        <v>2016</v>
      </c>
      <c r="D42" s="2" t="s">
        <v>680</v>
      </c>
      <c r="E42" s="2" t="s">
        <v>680</v>
      </c>
      <c r="F42" s="2" t="s">
        <v>680</v>
      </c>
      <c r="G42" s="2" t="s">
        <v>680</v>
      </c>
      <c r="H42" s="2" t="s">
        <v>680</v>
      </c>
      <c r="I42" s="2" t="s">
        <v>680</v>
      </c>
      <c r="J42" s="2" t="s">
        <v>680</v>
      </c>
      <c r="K42" s="2" t="s">
        <v>680</v>
      </c>
      <c r="L42" s="2" t="s">
        <v>680</v>
      </c>
      <c r="M42" s="2" t="s">
        <v>680</v>
      </c>
      <c r="N42" s="2" t="s">
        <v>680</v>
      </c>
      <c r="O42" s="2" t="s">
        <v>680</v>
      </c>
      <c r="P42" s="2" t="s">
        <v>680</v>
      </c>
      <c r="Q42" s="2" t="s">
        <v>680</v>
      </c>
      <c r="R42" s="2" t="s">
        <v>680</v>
      </c>
      <c r="S42" s="2" t="s">
        <v>680</v>
      </c>
      <c r="T42" s="2" t="s">
        <v>680</v>
      </c>
      <c r="U42" s="2" t="s">
        <v>680</v>
      </c>
      <c r="V42" s="2" t="s">
        <v>680</v>
      </c>
      <c r="W42" s="2" t="s">
        <v>680</v>
      </c>
      <c r="X42" s="2" t="s">
        <v>680</v>
      </c>
      <c r="Y42" s="2" t="s">
        <v>680</v>
      </c>
      <c r="Z42" s="2" t="s">
        <v>680</v>
      </c>
      <c r="AA42" s="2" t="s">
        <v>680</v>
      </c>
      <c r="AB42" s="2" t="s">
        <v>680</v>
      </c>
      <c r="AC42" s="2" t="s">
        <v>680</v>
      </c>
      <c r="AD42" s="2" t="s">
        <v>680</v>
      </c>
      <c r="AE42" s="2" t="s">
        <v>680</v>
      </c>
      <c r="AF42" s="2" t="s">
        <v>680</v>
      </c>
      <c r="AG42" s="2" t="s">
        <v>680</v>
      </c>
      <c r="AJ42" s="9">
        <f t="shared" si="0"/>
        <v>0</v>
      </c>
      <c r="AK42" s="9"/>
      <c r="AL42" s="9">
        <f t="shared" si="1"/>
        <v>0</v>
      </c>
      <c r="AM42" s="9">
        <f t="shared" si="2"/>
        <v>0</v>
      </c>
      <c r="AN42" s="10" t="str">
        <f t="shared" si="3"/>
        <v/>
      </c>
    </row>
    <row r="43" spans="1:40" ht="15" customHeight="1" x14ac:dyDescent="0.25">
      <c r="A43" s="2" t="s">
        <v>81</v>
      </c>
      <c r="B43" s="2" t="s">
        <v>84</v>
      </c>
      <c r="C43" s="2">
        <v>2016</v>
      </c>
      <c r="D43" s="2" t="s">
        <v>680</v>
      </c>
      <c r="E43" s="2" t="s">
        <v>680</v>
      </c>
      <c r="F43" s="2" t="s">
        <v>680</v>
      </c>
      <c r="G43" s="2" t="s">
        <v>680</v>
      </c>
      <c r="H43" s="2" t="s">
        <v>680</v>
      </c>
      <c r="I43" s="2" t="s">
        <v>680</v>
      </c>
      <c r="J43" s="2" t="s">
        <v>680</v>
      </c>
      <c r="K43" s="2" t="s">
        <v>680</v>
      </c>
      <c r="L43" s="2" t="s">
        <v>680</v>
      </c>
      <c r="M43" s="2" t="s">
        <v>680</v>
      </c>
      <c r="N43" s="2" t="s">
        <v>680</v>
      </c>
      <c r="O43" s="2" t="s">
        <v>680</v>
      </c>
      <c r="P43" s="2" t="s">
        <v>680</v>
      </c>
      <c r="Q43" s="2" t="s">
        <v>680</v>
      </c>
      <c r="R43" s="2" t="s">
        <v>680</v>
      </c>
      <c r="S43" s="2" t="s">
        <v>680</v>
      </c>
      <c r="T43" s="2" t="s">
        <v>680</v>
      </c>
      <c r="U43" s="2" t="s">
        <v>680</v>
      </c>
      <c r="V43" s="2" t="s">
        <v>680</v>
      </c>
      <c r="W43" s="2" t="s">
        <v>680</v>
      </c>
      <c r="X43" s="2" t="s">
        <v>680</v>
      </c>
      <c r="Y43" s="2" t="s">
        <v>680</v>
      </c>
      <c r="Z43" s="2" t="s">
        <v>680</v>
      </c>
      <c r="AA43" s="2" t="s">
        <v>680</v>
      </c>
      <c r="AB43" s="2" t="s">
        <v>680</v>
      </c>
      <c r="AC43" s="2" t="s">
        <v>680</v>
      </c>
      <c r="AD43" s="2" t="s">
        <v>680</v>
      </c>
      <c r="AE43" s="2" t="s">
        <v>680</v>
      </c>
      <c r="AF43" s="2" t="s">
        <v>680</v>
      </c>
      <c r="AG43" s="2" t="s">
        <v>680</v>
      </c>
      <c r="AJ43" s="9">
        <f t="shared" si="0"/>
        <v>0</v>
      </c>
      <c r="AK43" s="9"/>
      <c r="AL43" s="9">
        <f t="shared" si="1"/>
        <v>0</v>
      </c>
      <c r="AM43" s="9">
        <f t="shared" si="2"/>
        <v>0</v>
      </c>
      <c r="AN43" s="10" t="str">
        <f t="shared" si="3"/>
        <v/>
      </c>
    </row>
    <row r="44" spans="1:40" ht="15" customHeight="1" x14ac:dyDescent="0.25">
      <c r="A44" s="2" t="s">
        <v>85</v>
      </c>
      <c r="B44" s="2" t="s">
        <v>86</v>
      </c>
      <c r="C44" s="2">
        <v>2016</v>
      </c>
      <c r="D44" s="2">
        <v>579.29999999999995</v>
      </c>
      <c r="E44" s="2">
        <v>97.5</v>
      </c>
      <c r="F44" s="2" t="s">
        <v>680</v>
      </c>
      <c r="G44" s="2" t="s">
        <v>680</v>
      </c>
      <c r="H44" s="2" t="s">
        <v>680</v>
      </c>
      <c r="I44" s="2">
        <v>858.8</v>
      </c>
      <c r="J44" s="2" t="s">
        <v>680</v>
      </c>
      <c r="K44" s="2" t="s">
        <v>680</v>
      </c>
      <c r="L44" s="2">
        <v>5.5</v>
      </c>
      <c r="M44" s="2" t="s">
        <v>680</v>
      </c>
      <c r="N44" s="2" t="s">
        <v>680</v>
      </c>
      <c r="O44" s="2" t="s">
        <v>680</v>
      </c>
      <c r="P44" s="2">
        <v>234.4</v>
      </c>
      <c r="Q44" s="2">
        <v>47.8</v>
      </c>
      <c r="R44" s="2">
        <v>127.3</v>
      </c>
      <c r="S44" s="2" t="s">
        <v>680</v>
      </c>
      <c r="T44" s="2" t="s">
        <v>680</v>
      </c>
      <c r="U44" s="2" t="s">
        <v>680</v>
      </c>
      <c r="V44" s="2" t="s">
        <v>680</v>
      </c>
      <c r="W44" s="2">
        <v>8.5</v>
      </c>
      <c r="X44" s="2">
        <v>10.199999999999999</v>
      </c>
      <c r="Y44" s="2" t="s">
        <v>680</v>
      </c>
      <c r="Z44" s="2" t="s">
        <v>680</v>
      </c>
      <c r="AA44" s="2" t="s">
        <v>680</v>
      </c>
      <c r="AB44" s="2" t="s">
        <v>680</v>
      </c>
      <c r="AC44" s="2">
        <v>39.200000000000003</v>
      </c>
      <c r="AD44" s="2" t="s">
        <v>680</v>
      </c>
      <c r="AE44" s="2">
        <v>334.2</v>
      </c>
      <c r="AF44" s="2" t="s">
        <v>680</v>
      </c>
      <c r="AG44" s="2">
        <v>51.7</v>
      </c>
      <c r="AJ44" s="9">
        <f t="shared" si="0"/>
        <v>807.09999999999991</v>
      </c>
      <c r="AK44" s="9"/>
      <c r="AL44" s="9">
        <f t="shared" si="1"/>
        <v>579.29999999999995</v>
      </c>
      <c r="AM44" s="9">
        <f t="shared" si="2"/>
        <v>97.5</v>
      </c>
      <c r="AN44" s="10">
        <f t="shared" si="3"/>
        <v>0.83855779952917853</v>
      </c>
    </row>
    <row r="45" spans="1:40" ht="15" customHeight="1" x14ac:dyDescent="0.25">
      <c r="A45" s="2" t="s">
        <v>85</v>
      </c>
      <c r="B45" s="2" t="s">
        <v>87</v>
      </c>
      <c r="C45" s="2">
        <v>2016</v>
      </c>
      <c r="D45" s="2" t="s">
        <v>680</v>
      </c>
      <c r="E45" s="2" t="s">
        <v>680</v>
      </c>
      <c r="F45" s="2" t="s">
        <v>680</v>
      </c>
      <c r="G45" s="2" t="s">
        <v>680</v>
      </c>
      <c r="H45" s="2" t="s">
        <v>680</v>
      </c>
      <c r="I45" s="2" t="s">
        <v>680</v>
      </c>
      <c r="J45" s="2" t="s">
        <v>680</v>
      </c>
      <c r="K45" s="2" t="s">
        <v>680</v>
      </c>
      <c r="L45" s="2" t="s">
        <v>680</v>
      </c>
      <c r="M45" s="2" t="s">
        <v>680</v>
      </c>
      <c r="N45" s="2" t="s">
        <v>680</v>
      </c>
      <c r="O45" s="2" t="s">
        <v>680</v>
      </c>
      <c r="P45" s="2" t="s">
        <v>680</v>
      </c>
      <c r="Q45" s="2" t="s">
        <v>680</v>
      </c>
      <c r="R45" s="2" t="s">
        <v>680</v>
      </c>
      <c r="S45" s="2" t="s">
        <v>680</v>
      </c>
      <c r="T45" s="2" t="s">
        <v>680</v>
      </c>
      <c r="U45" s="2" t="s">
        <v>680</v>
      </c>
      <c r="V45" s="2" t="s">
        <v>680</v>
      </c>
      <c r="W45" s="2" t="s">
        <v>680</v>
      </c>
      <c r="X45" s="2" t="s">
        <v>680</v>
      </c>
      <c r="Y45" s="2" t="s">
        <v>680</v>
      </c>
      <c r="Z45" s="2" t="s">
        <v>680</v>
      </c>
      <c r="AA45" s="2" t="s">
        <v>680</v>
      </c>
      <c r="AB45" s="2" t="s">
        <v>680</v>
      </c>
      <c r="AC45" s="2" t="s">
        <v>680</v>
      </c>
      <c r="AD45" s="2" t="s">
        <v>680</v>
      </c>
      <c r="AE45" s="2" t="s">
        <v>680</v>
      </c>
      <c r="AF45" s="2" t="s">
        <v>680</v>
      </c>
      <c r="AG45" s="2" t="s">
        <v>680</v>
      </c>
      <c r="AJ45" s="9">
        <f t="shared" si="0"/>
        <v>0</v>
      </c>
      <c r="AK45" s="9"/>
      <c r="AL45" s="9">
        <f t="shared" si="1"/>
        <v>0</v>
      </c>
      <c r="AM45" s="9">
        <f t="shared" si="2"/>
        <v>0</v>
      </c>
      <c r="AN45" s="10" t="str">
        <f t="shared" si="3"/>
        <v/>
      </c>
    </row>
    <row r="46" spans="1:40"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U46" s="2" t="s">
        <v>681</v>
      </c>
      <c r="V46" s="2" t="s">
        <v>681</v>
      </c>
      <c r="W46" s="2" t="s">
        <v>681</v>
      </c>
      <c r="X46" s="2" t="s">
        <v>681</v>
      </c>
      <c r="Y46" s="2" t="s">
        <v>681</v>
      </c>
      <c r="Z46" s="2" t="s">
        <v>681</v>
      </c>
      <c r="AA46" s="2" t="s">
        <v>681</v>
      </c>
      <c r="AB46" s="2" t="s">
        <v>681</v>
      </c>
      <c r="AC46" s="2" t="s">
        <v>681</v>
      </c>
      <c r="AD46" s="2" t="s">
        <v>681</v>
      </c>
      <c r="AE46" s="2" t="s">
        <v>681</v>
      </c>
      <c r="AF46" s="2" t="s">
        <v>681</v>
      </c>
      <c r="AG46" s="2" t="s">
        <v>681</v>
      </c>
      <c r="AJ46" s="9">
        <f t="shared" si="0"/>
        <v>0</v>
      </c>
      <c r="AK46" s="9"/>
      <c r="AL46" s="9">
        <f t="shared" si="1"/>
        <v>0</v>
      </c>
      <c r="AM46" s="9">
        <f t="shared" si="2"/>
        <v>0</v>
      </c>
      <c r="AN46" s="10" t="str">
        <f t="shared" si="3"/>
        <v/>
      </c>
    </row>
    <row r="47" spans="1:40" ht="15" customHeight="1" x14ac:dyDescent="0.25">
      <c r="A47" s="2" t="s">
        <v>90</v>
      </c>
      <c r="B47" s="2" t="s">
        <v>91</v>
      </c>
      <c r="C47" s="2">
        <v>2016</v>
      </c>
      <c r="D47" s="2" t="s">
        <v>680</v>
      </c>
      <c r="E47" s="2" t="s">
        <v>680</v>
      </c>
      <c r="F47" s="2" t="s">
        <v>680</v>
      </c>
      <c r="G47" s="2" t="s">
        <v>680</v>
      </c>
      <c r="H47" s="2" t="s">
        <v>680</v>
      </c>
      <c r="I47" s="2" t="s">
        <v>680</v>
      </c>
      <c r="J47" s="2" t="s">
        <v>680</v>
      </c>
      <c r="K47" s="2" t="s">
        <v>680</v>
      </c>
      <c r="L47" s="2" t="s">
        <v>680</v>
      </c>
      <c r="M47" s="2" t="s">
        <v>680</v>
      </c>
      <c r="N47" s="2" t="s">
        <v>680</v>
      </c>
      <c r="O47" s="2" t="s">
        <v>680</v>
      </c>
      <c r="P47" s="2" t="s">
        <v>680</v>
      </c>
      <c r="Q47" s="2" t="s">
        <v>680</v>
      </c>
      <c r="R47" s="2" t="s">
        <v>680</v>
      </c>
      <c r="S47" s="2" t="s">
        <v>680</v>
      </c>
      <c r="T47" s="2" t="s">
        <v>680</v>
      </c>
      <c r="U47" s="2" t="s">
        <v>680</v>
      </c>
      <c r="V47" s="2" t="s">
        <v>680</v>
      </c>
      <c r="W47" s="2" t="s">
        <v>680</v>
      </c>
      <c r="X47" s="2" t="s">
        <v>680</v>
      </c>
      <c r="Y47" s="2" t="s">
        <v>680</v>
      </c>
      <c r="Z47" s="2" t="s">
        <v>680</v>
      </c>
      <c r="AA47" s="2" t="s">
        <v>680</v>
      </c>
      <c r="AB47" s="2" t="s">
        <v>680</v>
      </c>
      <c r="AC47" s="2" t="s">
        <v>680</v>
      </c>
      <c r="AD47" s="2" t="s">
        <v>680</v>
      </c>
      <c r="AE47" s="2" t="s">
        <v>680</v>
      </c>
      <c r="AF47" s="2" t="s">
        <v>680</v>
      </c>
      <c r="AG47" s="2" t="s">
        <v>680</v>
      </c>
      <c r="AJ47" s="9">
        <f t="shared" si="0"/>
        <v>0</v>
      </c>
      <c r="AK47" s="9"/>
      <c r="AL47" s="9">
        <f t="shared" si="1"/>
        <v>0</v>
      </c>
      <c r="AM47" s="9">
        <f t="shared" si="2"/>
        <v>0</v>
      </c>
      <c r="AN47" s="10" t="str">
        <f t="shared" si="3"/>
        <v/>
      </c>
    </row>
    <row r="48" spans="1:40"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U48" s="2" t="s">
        <v>681</v>
      </c>
      <c r="V48" s="2" t="s">
        <v>681</v>
      </c>
      <c r="W48" s="2" t="s">
        <v>681</v>
      </c>
      <c r="X48" s="2" t="s">
        <v>681</v>
      </c>
      <c r="Y48" s="2" t="s">
        <v>681</v>
      </c>
      <c r="Z48" s="2" t="s">
        <v>681</v>
      </c>
      <c r="AA48" s="2" t="s">
        <v>681</v>
      </c>
      <c r="AB48" s="2" t="s">
        <v>681</v>
      </c>
      <c r="AC48" s="2" t="s">
        <v>681</v>
      </c>
      <c r="AD48" s="2" t="s">
        <v>681</v>
      </c>
      <c r="AE48" s="2" t="s">
        <v>681</v>
      </c>
      <c r="AF48" s="2" t="s">
        <v>681</v>
      </c>
      <c r="AG48" s="2" t="s">
        <v>681</v>
      </c>
      <c r="AJ48" s="9">
        <f t="shared" si="0"/>
        <v>0</v>
      </c>
      <c r="AK48" s="9"/>
      <c r="AL48" s="9">
        <f t="shared" si="1"/>
        <v>0</v>
      </c>
      <c r="AM48" s="9">
        <f t="shared" si="2"/>
        <v>0</v>
      </c>
      <c r="AN48" s="10" t="str">
        <f t="shared" si="3"/>
        <v/>
      </c>
    </row>
    <row r="49" spans="1:40" ht="15" customHeight="1" x14ac:dyDescent="0.25">
      <c r="A49" s="2" t="s">
        <v>100</v>
      </c>
      <c r="B49" s="2" t="s">
        <v>101</v>
      </c>
      <c r="C49" s="2">
        <v>2016</v>
      </c>
      <c r="D49" s="2" t="s">
        <v>680</v>
      </c>
      <c r="E49" s="2" t="s">
        <v>680</v>
      </c>
      <c r="F49" s="2" t="s">
        <v>680</v>
      </c>
      <c r="G49" s="2" t="s">
        <v>680</v>
      </c>
      <c r="H49" s="2" t="s">
        <v>680</v>
      </c>
      <c r="I49" s="2" t="s">
        <v>680</v>
      </c>
      <c r="J49" s="2" t="s">
        <v>680</v>
      </c>
      <c r="K49" s="2" t="s">
        <v>680</v>
      </c>
      <c r="L49" s="2" t="s">
        <v>680</v>
      </c>
      <c r="M49" s="2" t="s">
        <v>680</v>
      </c>
      <c r="N49" s="2" t="s">
        <v>680</v>
      </c>
      <c r="O49" s="2" t="s">
        <v>680</v>
      </c>
      <c r="P49" s="2" t="s">
        <v>680</v>
      </c>
      <c r="Q49" s="2" t="s">
        <v>680</v>
      </c>
      <c r="R49" s="2" t="s">
        <v>680</v>
      </c>
      <c r="S49" s="2" t="s">
        <v>680</v>
      </c>
      <c r="T49" s="2" t="s">
        <v>680</v>
      </c>
      <c r="U49" s="2" t="s">
        <v>680</v>
      </c>
      <c r="V49" s="2" t="s">
        <v>680</v>
      </c>
      <c r="W49" s="2" t="s">
        <v>680</v>
      </c>
      <c r="X49" s="2" t="s">
        <v>680</v>
      </c>
      <c r="Y49" s="2" t="s">
        <v>680</v>
      </c>
      <c r="Z49" s="2" t="s">
        <v>680</v>
      </c>
      <c r="AA49" s="2" t="s">
        <v>680</v>
      </c>
      <c r="AB49" s="2" t="s">
        <v>680</v>
      </c>
      <c r="AC49" s="2" t="s">
        <v>680</v>
      </c>
      <c r="AD49" s="2" t="s">
        <v>680</v>
      </c>
      <c r="AE49" s="2" t="s">
        <v>680</v>
      </c>
      <c r="AF49" s="2" t="s">
        <v>680</v>
      </c>
      <c r="AG49" s="2" t="s">
        <v>680</v>
      </c>
      <c r="AJ49" s="9">
        <f t="shared" si="0"/>
        <v>0</v>
      </c>
      <c r="AK49" s="9"/>
      <c r="AL49" s="9">
        <f t="shared" si="1"/>
        <v>0</v>
      </c>
      <c r="AM49" s="9">
        <f t="shared" si="2"/>
        <v>0</v>
      </c>
      <c r="AN49" s="10" t="str">
        <f t="shared" si="3"/>
        <v/>
      </c>
    </row>
    <row r="50" spans="1:40" ht="15" customHeight="1" x14ac:dyDescent="0.25">
      <c r="A50" s="2" t="s">
        <v>100</v>
      </c>
      <c r="B50" s="2" t="s">
        <v>102</v>
      </c>
      <c r="C50" s="2">
        <v>2016</v>
      </c>
      <c r="D50" s="2">
        <v>328.755</v>
      </c>
      <c r="E50" s="2">
        <v>83.433000000000007</v>
      </c>
      <c r="F50" s="2" t="s">
        <v>680</v>
      </c>
      <c r="G50" s="2" t="s">
        <v>680</v>
      </c>
      <c r="H50" s="2" t="s">
        <v>680</v>
      </c>
      <c r="I50" s="2">
        <v>530.36900000000003</v>
      </c>
      <c r="J50" s="2" t="s">
        <v>680</v>
      </c>
      <c r="K50" s="2">
        <v>0.29299999999999998</v>
      </c>
      <c r="L50" s="2" t="s">
        <v>680</v>
      </c>
      <c r="M50" s="2" t="s">
        <v>680</v>
      </c>
      <c r="N50" s="2" t="s">
        <v>680</v>
      </c>
      <c r="O50" s="2" t="s">
        <v>680</v>
      </c>
      <c r="P50" s="2">
        <v>367.49900000000002</v>
      </c>
      <c r="Q50" s="2">
        <v>2.7610000000000001</v>
      </c>
      <c r="R50" s="2">
        <v>59.441000000000003</v>
      </c>
      <c r="S50" s="2">
        <v>0</v>
      </c>
      <c r="T50" s="2" t="s">
        <v>680</v>
      </c>
      <c r="U50" s="2">
        <v>21.26</v>
      </c>
      <c r="V50" s="2" t="s">
        <v>8</v>
      </c>
      <c r="W50" s="2" t="s">
        <v>680</v>
      </c>
      <c r="X50" s="2" t="s">
        <v>680</v>
      </c>
      <c r="Y50" s="2" t="s">
        <v>680</v>
      </c>
      <c r="Z50" s="2" t="s">
        <v>680</v>
      </c>
      <c r="AA50" s="2" t="s">
        <v>680</v>
      </c>
      <c r="AB50" s="2" t="s">
        <v>680</v>
      </c>
      <c r="AC50" s="2" t="s">
        <v>680</v>
      </c>
      <c r="AD50" s="2" t="s">
        <v>680</v>
      </c>
      <c r="AE50" s="2" t="s">
        <v>680</v>
      </c>
      <c r="AF50" s="2" t="s">
        <v>680</v>
      </c>
      <c r="AG50" s="2">
        <v>79.114999999999995</v>
      </c>
      <c r="AJ50" s="9">
        <f t="shared" si="0"/>
        <v>451.25400000000002</v>
      </c>
      <c r="AK50" s="9"/>
      <c r="AL50" s="9">
        <f t="shared" si="1"/>
        <v>328.755</v>
      </c>
      <c r="AM50" s="9">
        <f t="shared" si="2"/>
        <v>83.433000000000007</v>
      </c>
      <c r="AN50" s="10">
        <f t="shared" si="3"/>
        <v>0.91342791421239478</v>
      </c>
    </row>
    <row r="51" spans="1:40" ht="15" customHeight="1" x14ac:dyDescent="0.25">
      <c r="A51" s="2" t="s">
        <v>103</v>
      </c>
      <c r="B51" s="2" t="s">
        <v>104</v>
      </c>
      <c r="C51" s="2">
        <v>2016</v>
      </c>
      <c r="D51" s="2" t="s">
        <v>680</v>
      </c>
      <c r="E51" s="2" t="s">
        <v>680</v>
      </c>
      <c r="F51" s="2" t="s">
        <v>680</v>
      </c>
      <c r="G51" s="2" t="s">
        <v>680</v>
      </c>
      <c r="H51" s="2" t="s">
        <v>680</v>
      </c>
      <c r="I51" s="2" t="s">
        <v>680</v>
      </c>
      <c r="J51" s="2" t="s">
        <v>680</v>
      </c>
      <c r="K51" s="2" t="s">
        <v>680</v>
      </c>
      <c r="L51" s="2" t="s">
        <v>680</v>
      </c>
      <c r="M51" s="2" t="s">
        <v>680</v>
      </c>
      <c r="N51" s="2" t="s">
        <v>680</v>
      </c>
      <c r="O51" s="2" t="s">
        <v>680</v>
      </c>
      <c r="P51" s="2" t="s">
        <v>680</v>
      </c>
      <c r="Q51" s="2" t="s">
        <v>680</v>
      </c>
      <c r="R51" s="2" t="s">
        <v>680</v>
      </c>
      <c r="S51" s="2" t="s">
        <v>680</v>
      </c>
      <c r="T51" s="2" t="s">
        <v>680</v>
      </c>
      <c r="U51" s="2" t="s">
        <v>680</v>
      </c>
      <c r="V51" s="2" t="s">
        <v>680</v>
      </c>
      <c r="W51" s="2" t="s">
        <v>680</v>
      </c>
      <c r="X51" s="2" t="s">
        <v>680</v>
      </c>
      <c r="Y51" s="2" t="s">
        <v>680</v>
      </c>
      <c r="Z51" s="2" t="s">
        <v>680</v>
      </c>
      <c r="AA51" s="2" t="s">
        <v>680</v>
      </c>
      <c r="AB51" s="2" t="s">
        <v>680</v>
      </c>
      <c r="AC51" s="2" t="s">
        <v>680</v>
      </c>
      <c r="AD51" s="2" t="s">
        <v>680</v>
      </c>
      <c r="AE51" s="2" t="s">
        <v>680</v>
      </c>
      <c r="AF51" s="2" t="s">
        <v>680</v>
      </c>
      <c r="AG51" s="2" t="s">
        <v>680</v>
      </c>
      <c r="AJ51" s="9">
        <f t="shared" si="0"/>
        <v>0</v>
      </c>
      <c r="AK51" s="9"/>
      <c r="AL51" s="9">
        <f t="shared" si="1"/>
        <v>0</v>
      </c>
      <c r="AM51" s="9">
        <f t="shared" si="2"/>
        <v>0</v>
      </c>
      <c r="AN51" s="10" t="str">
        <f t="shared" si="3"/>
        <v/>
      </c>
    </row>
    <row r="52" spans="1:40" ht="15" customHeight="1" x14ac:dyDescent="0.25">
      <c r="A52" s="2" t="s">
        <v>103</v>
      </c>
      <c r="B52" s="2" t="s">
        <v>105</v>
      </c>
      <c r="C52" s="2">
        <v>2016</v>
      </c>
      <c r="D52" s="2" t="s">
        <v>680</v>
      </c>
      <c r="E52" s="2" t="s">
        <v>680</v>
      </c>
      <c r="F52" s="2" t="s">
        <v>680</v>
      </c>
      <c r="G52" s="2" t="s">
        <v>680</v>
      </c>
      <c r="H52" s="2" t="s">
        <v>680</v>
      </c>
      <c r="I52" s="2" t="s">
        <v>680</v>
      </c>
      <c r="J52" s="2" t="s">
        <v>680</v>
      </c>
      <c r="K52" s="2" t="s">
        <v>680</v>
      </c>
      <c r="L52" s="2" t="s">
        <v>680</v>
      </c>
      <c r="M52" s="2" t="s">
        <v>680</v>
      </c>
      <c r="N52" s="2" t="s">
        <v>680</v>
      </c>
      <c r="O52" s="2" t="s">
        <v>680</v>
      </c>
      <c r="P52" s="2" t="s">
        <v>680</v>
      </c>
      <c r="Q52" s="2" t="s">
        <v>680</v>
      </c>
      <c r="R52" s="2" t="s">
        <v>680</v>
      </c>
      <c r="S52" s="2" t="s">
        <v>680</v>
      </c>
      <c r="T52" s="2" t="s">
        <v>680</v>
      </c>
      <c r="U52" s="2" t="s">
        <v>680</v>
      </c>
      <c r="V52" s="2" t="s">
        <v>680</v>
      </c>
      <c r="W52" s="2" t="s">
        <v>680</v>
      </c>
      <c r="X52" s="2" t="s">
        <v>680</v>
      </c>
      <c r="Y52" s="2" t="s">
        <v>680</v>
      </c>
      <c r="Z52" s="2" t="s">
        <v>680</v>
      </c>
      <c r="AA52" s="2" t="s">
        <v>680</v>
      </c>
      <c r="AB52" s="2" t="s">
        <v>680</v>
      </c>
      <c r="AC52" s="2" t="s">
        <v>680</v>
      </c>
      <c r="AD52" s="2" t="s">
        <v>680</v>
      </c>
      <c r="AE52" s="2" t="s">
        <v>680</v>
      </c>
      <c r="AF52" s="2" t="s">
        <v>680</v>
      </c>
      <c r="AG52" s="2" t="s">
        <v>680</v>
      </c>
      <c r="AJ52" s="9">
        <f t="shared" si="0"/>
        <v>0</v>
      </c>
      <c r="AK52" s="9"/>
      <c r="AL52" s="9">
        <f t="shared" si="1"/>
        <v>0</v>
      </c>
      <c r="AM52" s="9">
        <f t="shared" si="2"/>
        <v>0</v>
      </c>
      <c r="AN52" s="10" t="str">
        <f t="shared" si="3"/>
        <v/>
      </c>
    </row>
    <row r="53" spans="1:40" ht="15" customHeight="1" x14ac:dyDescent="0.25">
      <c r="A53" s="2" t="s">
        <v>106</v>
      </c>
      <c r="B53" s="2" t="s">
        <v>107</v>
      </c>
      <c r="C53" s="2">
        <v>2016</v>
      </c>
      <c r="D53" s="2" t="s">
        <v>680</v>
      </c>
      <c r="E53" s="2" t="s">
        <v>680</v>
      </c>
      <c r="F53" s="2" t="s">
        <v>680</v>
      </c>
      <c r="G53" s="2" t="s">
        <v>680</v>
      </c>
      <c r="H53" s="2" t="s">
        <v>680</v>
      </c>
      <c r="I53" s="2" t="s">
        <v>680</v>
      </c>
      <c r="J53" s="2" t="s">
        <v>680</v>
      </c>
      <c r="K53" s="2" t="s">
        <v>680</v>
      </c>
      <c r="L53" s="2" t="s">
        <v>680</v>
      </c>
      <c r="M53" s="2" t="s">
        <v>680</v>
      </c>
      <c r="N53" s="2" t="s">
        <v>680</v>
      </c>
      <c r="O53" s="2" t="s">
        <v>680</v>
      </c>
      <c r="P53" s="2" t="s">
        <v>680</v>
      </c>
      <c r="Q53" s="2" t="s">
        <v>680</v>
      </c>
      <c r="R53" s="2" t="s">
        <v>680</v>
      </c>
      <c r="S53" s="2" t="s">
        <v>680</v>
      </c>
      <c r="T53" s="2" t="s">
        <v>680</v>
      </c>
      <c r="U53" s="2" t="s">
        <v>680</v>
      </c>
      <c r="V53" s="2" t="s">
        <v>680</v>
      </c>
      <c r="W53" s="2" t="s">
        <v>680</v>
      </c>
      <c r="X53" s="2" t="s">
        <v>680</v>
      </c>
      <c r="Y53" s="2" t="s">
        <v>680</v>
      </c>
      <c r="Z53" s="2" t="s">
        <v>680</v>
      </c>
      <c r="AA53" s="2" t="s">
        <v>680</v>
      </c>
      <c r="AB53" s="2" t="s">
        <v>680</v>
      </c>
      <c r="AC53" s="2" t="s">
        <v>680</v>
      </c>
      <c r="AD53" s="2" t="s">
        <v>680</v>
      </c>
      <c r="AE53" s="2" t="s">
        <v>680</v>
      </c>
      <c r="AF53" s="2" t="s">
        <v>680</v>
      </c>
      <c r="AG53" s="2" t="s">
        <v>680</v>
      </c>
      <c r="AJ53" s="9">
        <f t="shared" si="0"/>
        <v>0</v>
      </c>
      <c r="AK53" s="9"/>
      <c r="AL53" s="9">
        <f t="shared" si="1"/>
        <v>0</v>
      </c>
      <c r="AM53" s="9">
        <f t="shared" si="2"/>
        <v>0</v>
      </c>
      <c r="AN53" s="10" t="str">
        <f t="shared" si="3"/>
        <v/>
      </c>
    </row>
    <row r="54" spans="1:40" ht="15" customHeight="1" x14ac:dyDescent="0.25">
      <c r="A54" s="2" t="s">
        <v>106</v>
      </c>
      <c r="B54" s="2" t="s">
        <v>108</v>
      </c>
      <c r="C54" s="2">
        <v>2016</v>
      </c>
      <c r="D54" s="2" t="s">
        <v>680</v>
      </c>
      <c r="E54" s="2" t="s">
        <v>680</v>
      </c>
      <c r="F54" s="2" t="s">
        <v>680</v>
      </c>
      <c r="G54" s="2" t="s">
        <v>680</v>
      </c>
      <c r="H54" s="2" t="s">
        <v>680</v>
      </c>
      <c r="I54" s="2" t="s">
        <v>680</v>
      </c>
      <c r="J54" s="2" t="s">
        <v>680</v>
      </c>
      <c r="K54" s="2" t="s">
        <v>680</v>
      </c>
      <c r="L54" s="2" t="s">
        <v>680</v>
      </c>
      <c r="M54" s="2" t="s">
        <v>680</v>
      </c>
      <c r="N54" s="2" t="s">
        <v>680</v>
      </c>
      <c r="O54" s="2" t="s">
        <v>680</v>
      </c>
      <c r="P54" s="2" t="s">
        <v>680</v>
      </c>
      <c r="Q54" s="2" t="s">
        <v>680</v>
      </c>
      <c r="R54" s="2" t="s">
        <v>680</v>
      </c>
      <c r="S54" s="2" t="s">
        <v>680</v>
      </c>
      <c r="T54" s="2" t="s">
        <v>680</v>
      </c>
      <c r="U54" s="2" t="s">
        <v>680</v>
      </c>
      <c r="V54" s="2" t="s">
        <v>680</v>
      </c>
      <c r="W54" s="2" t="s">
        <v>680</v>
      </c>
      <c r="X54" s="2" t="s">
        <v>680</v>
      </c>
      <c r="Y54" s="2" t="s">
        <v>680</v>
      </c>
      <c r="Z54" s="2" t="s">
        <v>680</v>
      </c>
      <c r="AA54" s="2" t="s">
        <v>680</v>
      </c>
      <c r="AB54" s="2" t="s">
        <v>680</v>
      </c>
      <c r="AC54" s="2" t="s">
        <v>680</v>
      </c>
      <c r="AD54" s="2" t="s">
        <v>680</v>
      </c>
      <c r="AE54" s="2" t="s">
        <v>680</v>
      </c>
      <c r="AF54" s="2" t="s">
        <v>680</v>
      </c>
      <c r="AG54" s="2" t="s">
        <v>680</v>
      </c>
      <c r="AJ54" s="9">
        <f t="shared" si="0"/>
        <v>0</v>
      </c>
      <c r="AK54" s="9"/>
      <c r="AL54" s="9">
        <f t="shared" si="1"/>
        <v>0</v>
      </c>
      <c r="AM54" s="9">
        <f t="shared" si="2"/>
        <v>0</v>
      </c>
      <c r="AN54" s="10" t="str">
        <f t="shared" si="3"/>
        <v/>
      </c>
    </row>
    <row r="55" spans="1:40" ht="15" customHeight="1" x14ac:dyDescent="0.25">
      <c r="A55" s="2" t="s">
        <v>106</v>
      </c>
      <c r="B55" s="2" t="s">
        <v>109</v>
      </c>
      <c r="C55" s="2">
        <v>2016</v>
      </c>
      <c r="D55" s="2" t="s">
        <v>680</v>
      </c>
      <c r="E55" s="2" t="s">
        <v>680</v>
      </c>
      <c r="F55" s="2" t="s">
        <v>680</v>
      </c>
      <c r="G55" s="2" t="s">
        <v>680</v>
      </c>
      <c r="H55" s="2" t="s">
        <v>680</v>
      </c>
      <c r="I55" s="2" t="s">
        <v>680</v>
      </c>
      <c r="J55" s="2" t="s">
        <v>680</v>
      </c>
      <c r="K55" s="2" t="s">
        <v>680</v>
      </c>
      <c r="L55" s="2" t="s">
        <v>680</v>
      </c>
      <c r="M55" s="2" t="s">
        <v>680</v>
      </c>
      <c r="N55" s="2" t="s">
        <v>680</v>
      </c>
      <c r="O55" s="2" t="s">
        <v>680</v>
      </c>
      <c r="P55" s="2" t="s">
        <v>680</v>
      </c>
      <c r="Q55" s="2" t="s">
        <v>680</v>
      </c>
      <c r="R55" s="2" t="s">
        <v>680</v>
      </c>
      <c r="S55" s="2" t="s">
        <v>680</v>
      </c>
      <c r="T55" s="2" t="s">
        <v>680</v>
      </c>
      <c r="U55" s="2" t="s">
        <v>680</v>
      </c>
      <c r="V55" s="2" t="s">
        <v>680</v>
      </c>
      <c r="W55" s="2" t="s">
        <v>680</v>
      </c>
      <c r="X55" s="2" t="s">
        <v>680</v>
      </c>
      <c r="Y55" s="2" t="s">
        <v>680</v>
      </c>
      <c r="Z55" s="2" t="s">
        <v>680</v>
      </c>
      <c r="AA55" s="2" t="s">
        <v>680</v>
      </c>
      <c r="AB55" s="2" t="s">
        <v>680</v>
      </c>
      <c r="AC55" s="2" t="s">
        <v>680</v>
      </c>
      <c r="AD55" s="2" t="s">
        <v>680</v>
      </c>
      <c r="AE55" s="2" t="s">
        <v>680</v>
      </c>
      <c r="AF55" s="2" t="s">
        <v>680</v>
      </c>
      <c r="AG55" s="2" t="s">
        <v>680</v>
      </c>
      <c r="AJ55" s="9">
        <f t="shared" si="0"/>
        <v>0</v>
      </c>
      <c r="AK55" s="9"/>
      <c r="AL55" s="9">
        <f t="shared" si="1"/>
        <v>0</v>
      </c>
      <c r="AM55" s="9">
        <f t="shared" si="2"/>
        <v>0</v>
      </c>
      <c r="AN55" s="10" t="str">
        <f t="shared" si="3"/>
        <v/>
      </c>
    </row>
    <row r="56" spans="1:40" ht="15" customHeight="1" x14ac:dyDescent="0.25">
      <c r="A56" s="2" t="s">
        <v>106</v>
      </c>
      <c r="B56" s="2" t="s">
        <v>110</v>
      </c>
      <c r="C56" s="2">
        <v>2016</v>
      </c>
      <c r="D56" s="2" t="s">
        <v>680</v>
      </c>
      <c r="E56" s="2" t="s">
        <v>680</v>
      </c>
      <c r="F56" s="2" t="s">
        <v>680</v>
      </c>
      <c r="G56" s="2" t="s">
        <v>680</v>
      </c>
      <c r="H56" s="2" t="s">
        <v>680</v>
      </c>
      <c r="I56" s="2" t="s">
        <v>680</v>
      </c>
      <c r="J56" s="2" t="s">
        <v>680</v>
      </c>
      <c r="K56" s="2" t="s">
        <v>680</v>
      </c>
      <c r="L56" s="2" t="s">
        <v>680</v>
      </c>
      <c r="M56" s="2" t="s">
        <v>680</v>
      </c>
      <c r="N56" s="2" t="s">
        <v>680</v>
      </c>
      <c r="O56" s="2" t="s">
        <v>680</v>
      </c>
      <c r="P56" s="2" t="s">
        <v>680</v>
      </c>
      <c r="Q56" s="2" t="s">
        <v>680</v>
      </c>
      <c r="R56" s="2" t="s">
        <v>680</v>
      </c>
      <c r="S56" s="2" t="s">
        <v>680</v>
      </c>
      <c r="T56" s="2" t="s">
        <v>680</v>
      </c>
      <c r="U56" s="2" t="s">
        <v>680</v>
      </c>
      <c r="V56" s="2" t="s">
        <v>680</v>
      </c>
      <c r="W56" s="2" t="s">
        <v>680</v>
      </c>
      <c r="X56" s="2" t="s">
        <v>680</v>
      </c>
      <c r="Y56" s="2" t="s">
        <v>680</v>
      </c>
      <c r="Z56" s="2" t="s">
        <v>680</v>
      </c>
      <c r="AA56" s="2" t="s">
        <v>680</v>
      </c>
      <c r="AB56" s="2" t="s">
        <v>680</v>
      </c>
      <c r="AC56" s="2" t="s">
        <v>680</v>
      </c>
      <c r="AD56" s="2" t="s">
        <v>680</v>
      </c>
      <c r="AE56" s="2" t="s">
        <v>680</v>
      </c>
      <c r="AF56" s="2" t="s">
        <v>680</v>
      </c>
      <c r="AG56" s="2" t="s">
        <v>680</v>
      </c>
      <c r="AJ56" s="9">
        <f t="shared" si="0"/>
        <v>0</v>
      </c>
      <c r="AK56" s="9"/>
      <c r="AL56" s="9">
        <f t="shared" si="1"/>
        <v>0</v>
      </c>
      <c r="AM56" s="9">
        <f t="shared" si="2"/>
        <v>0</v>
      </c>
      <c r="AN56" s="10" t="str">
        <f t="shared" si="3"/>
        <v/>
      </c>
    </row>
    <row r="57" spans="1:40" ht="15" customHeight="1" x14ac:dyDescent="0.25">
      <c r="A57" s="2" t="s">
        <v>111</v>
      </c>
      <c r="B57" s="2" t="s">
        <v>112</v>
      </c>
      <c r="C57" s="2">
        <v>2016</v>
      </c>
      <c r="D57" s="2" t="s">
        <v>680</v>
      </c>
      <c r="E57" s="2" t="s">
        <v>680</v>
      </c>
      <c r="F57" s="2" t="s">
        <v>680</v>
      </c>
      <c r="G57" s="2" t="s">
        <v>680</v>
      </c>
      <c r="H57" s="2" t="s">
        <v>680</v>
      </c>
      <c r="I57" s="2" t="s">
        <v>680</v>
      </c>
      <c r="J57" s="2" t="s">
        <v>680</v>
      </c>
      <c r="K57" s="2" t="s">
        <v>680</v>
      </c>
      <c r="L57" s="2" t="s">
        <v>680</v>
      </c>
      <c r="M57" s="2" t="s">
        <v>680</v>
      </c>
      <c r="N57" s="2" t="s">
        <v>680</v>
      </c>
      <c r="O57" s="2" t="s">
        <v>680</v>
      </c>
      <c r="P57" s="2" t="s">
        <v>680</v>
      </c>
      <c r="Q57" s="2" t="s">
        <v>680</v>
      </c>
      <c r="R57" s="2" t="s">
        <v>680</v>
      </c>
      <c r="S57" s="2" t="s">
        <v>680</v>
      </c>
      <c r="T57" s="2" t="s">
        <v>680</v>
      </c>
      <c r="U57" s="2" t="s">
        <v>680</v>
      </c>
      <c r="V57" s="2" t="s">
        <v>680</v>
      </c>
      <c r="W57" s="2" t="s">
        <v>680</v>
      </c>
      <c r="X57" s="2" t="s">
        <v>680</v>
      </c>
      <c r="Y57" s="2" t="s">
        <v>680</v>
      </c>
      <c r="Z57" s="2" t="s">
        <v>680</v>
      </c>
      <c r="AA57" s="2" t="s">
        <v>680</v>
      </c>
      <c r="AB57" s="2" t="s">
        <v>680</v>
      </c>
      <c r="AC57" s="2" t="s">
        <v>680</v>
      </c>
      <c r="AD57" s="2" t="s">
        <v>680</v>
      </c>
      <c r="AE57" s="2" t="s">
        <v>680</v>
      </c>
      <c r="AF57" s="2" t="s">
        <v>680</v>
      </c>
      <c r="AG57" s="2" t="s">
        <v>680</v>
      </c>
      <c r="AJ57" s="9">
        <f t="shared" si="0"/>
        <v>0</v>
      </c>
      <c r="AK57" s="9"/>
      <c r="AL57" s="9">
        <f t="shared" si="1"/>
        <v>0</v>
      </c>
      <c r="AM57" s="9">
        <f t="shared" si="2"/>
        <v>0</v>
      </c>
      <c r="AN57" s="10" t="str">
        <f t="shared" si="3"/>
        <v/>
      </c>
    </row>
    <row r="58" spans="1:40" ht="15" customHeight="1" x14ac:dyDescent="0.25">
      <c r="A58" s="2" t="s">
        <v>111</v>
      </c>
      <c r="B58" s="2" t="s">
        <v>113</v>
      </c>
      <c r="C58" s="2">
        <v>2016</v>
      </c>
      <c r="D58" s="2" t="s">
        <v>680</v>
      </c>
      <c r="E58" s="2" t="s">
        <v>680</v>
      </c>
      <c r="F58" s="2" t="s">
        <v>680</v>
      </c>
      <c r="G58" s="2" t="s">
        <v>680</v>
      </c>
      <c r="H58" s="2" t="s">
        <v>680</v>
      </c>
      <c r="I58" s="2" t="s">
        <v>680</v>
      </c>
      <c r="J58" s="2" t="s">
        <v>680</v>
      </c>
      <c r="K58" s="2" t="s">
        <v>680</v>
      </c>
      <c r="L58" s="2" t="s">
        <v>680</v>
      </c>
      <c r="M58" s="2" t="s">
        <v>680</v>
      </c>
      <c r="N58" s="2" t="s">
        <v>680</v>
      </c>
      <c r="O58" s="2" t="s">
        <v>680</v>
      </c>
      <c r="P58" s="2" t="s">
        <v>680</v>
      </c>
      <c r="Q58" s="2" t="s">
        <v>680</v>
      </c>
      <c r="R58" s="2" t="s">
        <v>680</v>
      </c>
      <c r="S58" s="2" t="s">
        <v>680</v>
      </c>
      <c r="T58" s="2" t="s">
        <v>680</v>
      </c>
      <c r="U58" s="2" t="s">
        <v>680</v>
      </c>
      <c r="V58" s="2" t="s">
        <v>680</v>
      </c>
      <c r="W58" s="2" t="s">
        <v>680</v>
      </c>
      <c r="X58" s="2" t="s">
        <v>680</v>
      </c>
      <c r="Y58" s="2" t="s">
        <v>680</v>
      </c>
      <c r="Z58" s="2" t="s">
        <v>680</v>
      </c>
      <c r="AA58" s="2" t="s">
        <v>680</v>
      </c>
      <c r="AB58" s="2" t="s">
        <v>680</v>
      </c>
      <c r="AC58" s="2" t="s">
        <v>680</v>
      </c>
      <c r="AD58" s="2" t="s">
        <v>680</v>
      </c>
      <c r="AE58" s="2" t="s">
        <v>680</v>
      </c>
      <c r="AF58" s="2" t="s">
        <v>680</v>
      </c>
      <c r="AG58" s="2" t="s">
        <v>680</v>
      </c>
      <c r="AJ58" s="9">
        <f t="shared" si="0"/>
        <v>0</v>
      </c>
      <c r="AK58" s="9"/>
      <c r="AL58" s="9">
        <f t="shared" si="1"/>
        <v>0</v>
      </c>
      <c r="AM58" s="9">
        <f t="shared" si="2"/>
        <v>0</v>
      </c>
      <c r="AN58" s="10" t="str">
        <f t="shared" si="3"/>
        <v/>
      </c>
    </row>
    <row r="59" spans="1:40" ht="15" customHeight="1" x14ac:dyDescent="0.25">
      <c r="A59" s="2" t="s">
        <v>111</v>
      </c>
      <c r="B59" s="2" t="s">
        <v>114</v>
      </c>
      <c r="C59" s="2">
        <v>2016</v>
      </c>
      <c r="D59" s="2" t="s">
        <v>680</v>
      </c>
      <c r="E59" s="2" t="s">
        <v>680</v>
      </c>
      <c r="F59" s="2" t="s">
        <v>680</v>
      </c>
      <c r="G59" s="2" t="s">
        <v>680</v>
      </c>
      <c r="H59" s="2" t="s">
        <v>680</v>
      </c>
      <c r="I59" s="2" t="s">
        <v>680</v>
      </c>
      <c r="J59" s="2" t="s">
        <v>680</v>
      </c>
      <c r="K59" s="2" t="s">
        <v>680</v>
      </c>
      <c r="L59" s="2" t="s">
        <v>680</v>
      </c>
      <c r="M59" s="2" t="s">
        <v>680</v>
      </c>
      <c r="N59" s="2" t="s">
        <v>680</v>
      </c>
      <c r="O59" s="2" t="s">
        <v>680</v>
      </c>
      <c r="P59" s="2" t="s">
        <v>680</v>
      </c>
      <c r="Q59" s="2" t="s">
        <v>680</v>
      </c>
      <c r="R59" s="2" t="s">
        <v>680</v>
      </c>
      <c r="S59" s="2" t="s">
        <v>680</v>
      </c>
      <c r="T59" s="2" t="s">
        <v>680</v>
      </c>
      <c r="U59" s="2" t="s">
        <v>680</v>
      </c>
      <c r="V59" s="2" t="s">
        <v>680</v>
      </c>
      <c r="W59" s="2" t="s">
        <v>680</v>
      </c>
      <c r="X59" s="2" t="s">
        <v>680</v>
      </c>
      <c r="Y59" s="2" t="s">
        <v>680</v>
      </c>
      <c r="Z59" s="2" t="s">
        <v>680</v>
      </c>
      <c r="AA59" s="2" t="s">
        <v>680</v>
      </c>
      <c r="AB59" s="2" t="s">
        <v>680</v>
      </c>
      <c r="AC59" s="2" t="s">
        <v>680</v>
      </c>
      <c r="AD59" s="2" t="s">
        <v>680</v>
      </c>
      <c r="AE59" s="2" t="s">
        <v>680</v>
      </c>
      <c r="AF59" s="2" t="s">
        <v>680</v>
      </c>
      <c r="AG59" s="2" t="s">
        <v>680</v>
      </c>
      <c r="AJ59" s="9">
        <f t="shared" si="0"/>
        <v>0</v>
      </c>
      <c r="AK59" s="9"/>
      <c r="AL59" s="9">
        <f t="shared" si="1"/>
        <v>0</v>
      </c>
      <c r="AM59" s="9">
        <f t="shared" si="2"/>
        <v>0</v>
      </c>
      <c r="AN59" s="10" t="str">
        <f t="shared" si="3"/>
        <v/>
      </c>
    </row>
    <row r="60" spans="1:40" ht="15" customHeight="1" x14ac:dyDescent="0.25">
      <c r="A60" s="2" t="s">
        <v>111</v>
      </c>
      <c r="B60" s="2" t="s">
        <v>115</v>
      </c>
      <c r="C60" s="2">
        <v>2016</v>
      </c>
      <c r="D60" s="2" t="s">
        <v>680</v>
      </c>
      <c r="E60" s="2" t="s">
        <v>680</v>
      </c>
      <c r="F60" s="2" t="s">
        <v>680</v>
      </c>
      <c r="G60" s="2" t="s">
        <v>680</v>
      </c>
      <c r="H60" s="2" t="s">
        <v>680</v>
      </c>
      <c r="I60" s="2" t="s">
        <v>680</v>
      </c>
      <c r="J60" s="2" t="s">
        <v>680</v>
      </c>
      <c r="K60" s="2" t="s">
        <v>680</v>
      </c>
      <c r="L60" s="2" t="s">
        <v>680</v>
      </c>
      <c r="M60" s="2" t="s">
        <v>680</v>
      </c>
      <c r="N60" s="2" t="s">
        <v>680</v>
      </c>
      <c r="O60" s="2" t="s">
        <v>680</v>
      </c>
      <c r="P60" s="2" t="s">
        <v>680</v>
      </c>
      <c r="Q60" s="2" t="s">
        <v>680</v>
      </c>
      <c r="R60" s="2" t="s">
        <v>680</v>
      </c>
      <c r="S60" s="2" t="s">
        <v>680</v>
      </c>
      <c r="T60" s="2" t="s">
        <v>680</v>
      </c>
      <c r="U60" s="2" t="s">
        <v>680</v>
      </c>
      <c r="V60" s="2" t="s">
        <v>680</v>
      </c>
      <c r="W60" s="2" t="s">
        <v>680</v>
      </c>
      <c r="X60" s="2" t="s">
        <v>680</v>
      </c>
      <c r="Y60" s="2" t="s">
        <v>680</v>
      </c>
      <c r="Z60" s="2" t="s">
        <v>680</v>
      </c>
      <c r="AA60" s="2" t="s">
        <v>680</v>
      </c>
      <c r="AB60" s="2" t="s">
        <v>680</v>
      </c>
      <c r="AC60" s="2" t="s">
        <v>680</v>
      </c>
      <c r="AD60" s="2" t="s">
        <v>680</v>
      </c>
      <c r="AE60" s="2" t="s">
        <v>680</v>
      </c>
      <c r="AF60" s="2" t="s">
        <v>680</v>
      </c>
      <c r="AG60" s="2" t="s">
        <v>680</v>
      </c>
      <c r="AJ60" s="9">
        <f t="shared" si="0"/>
        <v>0</v>
      </c>
      <c r="AK60" s="9"/>
      <c r="AL60" s="9">
        <f t="shared" si="1"/>
        <v>0</v>
      </c>
      <c r="AM60" s="9">
        <f t="shared" si="2"/>
        <v>0</v>
      </c>
      <c r="AN60" s="10" t="str">
        <f t="shared" si="3"/>
        <v/>
      </c>
    </row>
    <row r="61" spans="1:40" ht="15" customHeight="1" x14ac:dyDescent="0.25">
      <c r="A61" s="2" t="s">
        <v>111</v>
      </c>
      <c r="B61" s="2" t="s">
        <v>116</v>
      </c>
      <c r="C61" s="2">
        <v>2016</v>
      </c>
      <c r="D61" s="2" t="s">
        <v>680</v>
      </c>
      <c r="E61" s="2" t="s">
        <v>680</v>
      </c>
      <c r="F61" s="2" t="s">
        <v>680</v>
      </c>
      <c r="G61" s="2" t="s">
        <v>680</v>
      </c>
      <c r="H61" s="2" t="s">
        <v>680</v>
      </c>
      <c r="I61" s="2" t="s">
        <v>680</v>
      </c>
      <c r="J61" s="2" t="s">
        <v>680</v>
      </c>
      <c r="K61" s="2" t="s">
        <v>680</v>
      </c>
      <c r="L61" s="2" t="s">
        <v>680</v>
      </c>
      <c r="M61" s="2" t="s">
        <v>680</v>
      </c>
      <c r="N61" s="2" t="s">
        <v>680</v>
      </c>
      <c r="O61" s="2" t="s">
        <v>680</v>
      </c>
      <c r="P61" s="2" t="s">
        <v>680</v>
      </c>
      <c r="Q61" s="2" t="s">
        <v>680</v>
      </c>
      <c r="R61" s="2" t="s">
        <v>680</v>
      </c>
      <c r="S61" s="2" t="s">
        <v>680</v>
      </c>
      <c r="T61" s="2" t="s">
        <v>680</v>
      </c>
      <c r="U61" s="2" t="s">
        <v>680</v>
      </c>
      <c r="V61" s="2" t="s">
        <v>680</v>
      </c>
      <c r="W61" s="2" t="s">
        <v>680</v>
      </c>
      <c r="X61" s="2" t="s">
        <v>680</v>
      </c>
      <c r="Y61" s="2" t="s">
        <v>680</v>
      </c>
      <c r="Z61" s="2" t="s">
        <v>680</v>
      </c>
      <c r="AA61" s="2" t="s">
        <v>680</v>
      </c>
      <c r="AB61" s="2" t="s">
        <v>680</v>
      </c>
      <c r="AC61" s="2" t="s">
        <v>680</v>
      </c>
      <c r="AD61" s="2" t="s">
        <v>680</v>
      </c>
      <c r="AE61" s="2" t="s">
        <v>680</v>
      </c>
      <c r="AF61" s="2" t="s">
        <v>680</v>
      </c>
      <c r="AG61" s="2" t="s">
        <v>680</v>
      </c>
      <c r="AJ61" s="9">
        <f t="shared" si="0"/>
        <v>0</v>
      </c>
      <c r="AK61" s="9"/>
      <c r="AL61" s="9">
        <f t="shared" si="1"/>
        <v>0</v>
      </c>
      <c r="AM61" s="9">
        <f t="shared" si="2"/>
        <v>0</v>
      </c>
      <c r="AN61" s="10" t="str">
        <f t="shared" si="3"/>
        <v/>
      </c>
    </row>
    <row r="62" spans="1:40" ht="15" customHeight="1" x14ac:dyDescent="0.25">
      <c r="A62" s="2" t="s">
        <v>111</v>
      </c>
      <c r="B62" s="2" t="s">
        <v>117</v>
      </c>
      <c r="C62" s="2">
        <v>2016</v>
      </c>
      <c r="D62" s="2">
        <v>615.255</v>
      </c>
      <c r="E62" s="2">
        <v>176.40199999999999</v>
      </c>
      <c r="F62" s="2">
        <v>0</v>
      </c>
      <c r="G62" s="2" t="s">
        <v>680</v>
      </c>
      <c r="H62" s="2" t="s">
        <v>680</v>
      </c>
      <c r="I62" s="2">
        <v>1087.3209999999999</v>
      </c>
      <c r="J62" s="2">
        <v>1.629</v>
      </c>
      <c r="K62" s="2">
        <v>1.2829999999999999</v>
      </c>
      <c r="L62" s="2">
        <v>0</v>
      </c>
      <c r="M62" s="2">
        <v>142.827</v>
      </c>
      <c r="N62" s="2">
        <v>0</v>
      </c>
      <c r="O62" s="2">
        <v>0</v>
      </c>
      <c r="P62" s="2">
        <v>204.46799999999999</v>
      </c>
      <c r="Q62" s="2">
        <v>106.372</v>
      </c>
      <c r="R62" s="2">
        <v>157.76300000000001</v>
      </c>
      <c r="S62" s="2">
        <v>152.88800000000001</v>
      </c>
      <c r="T62" s="2">
        <v>20.978000000000002</v>
      </c>
      <c r="U62" s="2">
        <v>0</v>
      </c>
      <c r="V62" s="2" t="s">
        <v>680</v>
      </c>
      <c r="W62" s="2">
        <v>0</v>
      </c>
      <c r="X62" s="2">
        <v>0</v>
      </c>
      <c r="Y62" s="2">
        <v>0</v>
      </c>
      <c r="Z62" s="2">
        <v>102.369</v>
      </c>
      <c r="AA62" s="2">
        <v>0</v>
      </c>
      <c r="AB62" s="2">
        <v>0</v>
      </c>
      <c r="AC62" s="2">
        <v>0</v>
      </c>
      <c r="AD62" s="2">
        <v>63.895000000000003</v>
      </c>
      <c r="AE62" s="2">
        <v>0</v>
      </c>
      <c r="AF62" s="2">
        <v>0</v>
      </c>
      <c r="AG62" s="2">
        <v>132.84899999999999</v>
      </c>
      <c r="AJ62" s="9">
        <f t="shared" si="0"/>
        <v>954.47199999999998</v>
      </c>
      <c r="AK62" s="9"/>
      <c r="AL62" s="9">
        <f t="shared" si="1"/>
        <v>615.255</v>
      </c>
      <c r="AM62" s="9">
        <f t="shared" si="2"/>
        <v>176.40199999999999</v>
      </c>
      <c r="AN62" s="10">
        <f t="shared" si="3"/>
        <v>0.82941877813073606</v>
      </c>
    </row>
    <row r="63" spans="1:40" ht="15" customHeight="1" x14ac:dyDescent="0.25">
      <c r="A63" s="2" t="s">
        <v>111</v>
      </c>
      <c r="B63" s="2" t="s">
        <v>118</v>
      </c>
      <c r="C63" s="2">
        <v>2016</v>
      </c>
      <c r="D63" s="2" t="s">
        <v>680</v>
      </c>
      <c r="E63" s="2" t="s">
        <v>680</v>
      </c>
      <c r="F63" s="2" t="s">
        <v>680</v>
      </c>
      <c r="G63" s="2" t="s">
        <v>680</v>
      </c>
      <c r="H63" s="2" t="s">
        <v>680</v>
      </c>
      <c r="I63" s="2" t="s">
        <v>680</v>
      </c>
      <c r="J63" s="2" t="s">
        <v>680</v>
      </c>
      <c r="K63" s="2" t="s">
        <v>680</v>
      </c>
      <c r="L63" s="2" t="s">
        <v>680</v>
      </c>
      <c r="M63" s="2" t="s">
        <v>680</v>
      </c>
      <c r="N63" s="2" t="s">
        <v>680</v>
      </c>
      <c r="O63" s="2" t="s">
        <v>680</v>
      </c>
      <c r="P63" s="2" t="s">
        <v>680</v>
      </c>
      <c r="Q63" s="2" t="s">
        <v>680</v>
      </c>
      <c r="R63" s="2" t="s">
        <v>680</v>
      </c>
      <c r="S63" s="2" t="s">
        <v>680</v>
      </c>
      <c r="T63" s="2" t="s">
        <v>680</v>
      </c>
      <c r="U63" s="2" t="s">
        <v>680</v>
      </c>
      <c r="V63" s="2" t="s">
        <v>680</v>
      </c>
      <c r="W63" s="2" t="s">
        <v>680</v>
      </c>
      <c r="X63" s="2" t="s">
        <v>680</v>
      </c>
      <c r="Y63" s="2" t="s">
        <v>680</v>
      </c>
      <c r="Z63" s="2" t="s">
        <v>680</v>
      </c>
      <c r="AA63" s="2" t="s">
        <v>680</v>
      </c>
      <c r="AB63" s="2" t="s">
        <v>680</v>
      </c>
      <c r="AC63" s="2" t="s">
        <v>680</v>
      </c>
      <c r="AD63" s="2" t="s">
        <v>680</v>
      </c>
      <c r="AE63" s="2" t="s">
        <v>680</v>
      </c>
      <c r="AF63" s="2" t="s">
        <v>680</v>
      </c>
      <c r="AG63" s="2" t="s">
        <v>680</v>
      </c>
      <c r="AJ63" s="9">
        <f t="shared" si="0"/>
        <v>0</v>
      </c>
      <c r="AK63" s="9"/>
      <c r="AL63" s="9">
        <f t="shared" si="1"/>
        <v>0</v>
      </c>
      <c r="AM63" s="9">
        <f t="shared" si="2"/>
        <v>0</v>
      </c>
      <c r="AN63" s="10" t="str">
        <f t="shared" si="3"/>
        <v/>
      </c>
    </row>
    <row r="64" spans="1:40" ht="15" customHeight="1" x14ac:dyDescent="0.25">
      <c r="A64" s="2" t="s">
        <v>111</v>
      </c>
      <c r="B64" s="2" t="s">
        <v>119</v>
      </c>
      <c r="C64" s="2">
        <v>2016</v>
      </c>
      <c r="D64" s="2" t="s">
        <v>680</v>
      </c>
      <c r="E64" s="2" t="s">
        <v>680</v>
      </c>
      <c r="F64" s="2" t="s">
        <v>680</v>
      </c>
      <c r="G64" s="2" t="s">
        <v>680</v>
      </c>
      <c r="H64" s="2" t="s">
        <v>680</v>
      </c>
      <c r="I64" s="2" t="s">
        <v>680</v>
      </c>
      <c r="J64" s="2" t="s">
        <v>680</v>
      </c>
      <c r="K64" s="2" t="s">
        <v>680</v>
      </c>
      <c r="L64" s="2" t="s">
        <v>680</v>
      </c>
      <c r="M64" s="2" t="s">
        <v>680</v>
      </c>
      <c r="N64" s="2" t="s">
        <v>680</v>
      </c>
      <c r="O64" s="2" t="s">
        <v>680</v>
      </c>
      <c r="P64" s="2" t="s">
        <v>680</v>
      </c>
      <c r="Q64" s="2" t="s">
        <v>680</v>
      </c>
      <c r="R64" s="2" t="s">
        <v>680</v>
      </c>
      <c r="S64" s="2" t="s">
        <v>680</v>
      </c>
      <c r="T64" s="2" t="s">
        <v>680</v>
      </c>
      <c r="U64" s="2" t="s">
        <v>680</v>
      </c>
      <c r="V64" s="2" t="s">
        <v>680</v>
      </c>
      <c r="W64" s="2" t="s">
        <v>680</v>
      </c>
      <c r="X64" s="2" t="s">
        <v>680</v>
      </c>
      <c r="Y64" s="2" t="s">
        <v>680</v>
      </c>
      <c r="Z64" s="2" t="s">
        <v>680</v>
      </c>
      <c r="AA64" s="2" t="s">
        <v>680</v>
      </c>
      <c r="AB64" s="2" t="s">
        <v>680</v>
      </c>
      <c r="AC64" s="2" t="s">
        <v>680</v>
      </c>
      <c r="AD64" s="2" t="s">
        <v>680</v>
      </c>
      <c r="AE64" s="2" t="s">
        <v>680</v>
      </c>
      <c r="AF64" s="2" t="s">
        <v>680</v>
      </c>
      <c r="AG64" s="2" t="s">
        <v>680</v>
      </c>
      <c r="AJ64" s="9">
        <f t="shared" si="0"/>
        <v>0</v>
      </c>
      <c r="AK64" s="9"/>
      <c r="AL64" s="9">
        <f t="shared" si="1"/>
        <v>0</v>
      </c>
      <c r="AM64" s="9">
        <f t="shared" si="2"/>
        <v>0</v>
      </c>
      <c r="AN64" s="10" t="str">
        <f t="shared" si="3"/>
        <v/>
      </c>
    </row>
    <row r="65" spans="1:40" ht="15" customHeight="1" x14ac:dyDescent="0.25">
      <c r="A65" s="2" t="s">
        <v>111</v>
      </c>
      <c r="B65" s="2" t="s">
        <v>120</v>
      </c>
      <c r="C65" s="2">
        <v>2016</v>
      </c>
      <c r="D65" s="2">
        <v>2109</v>
      </c>
      <c r="E65" s="2">
        <v>904</v>
      </c>
      <c r="F65" s="2" t="s">
        <v>680</v>
      </c>
      <c r="G65" s="2" t="s">
        <v>680</v>
      </c>
      <c r="H65" s="2" t="s">
        <v>680</v>
      </c>
      <c r="I65" s="2">
        <v>3406.2</v>
      </c>
      <c r="J65" s="2" t="s">
        <v>680</v>
      </c>
      <c r="K65" s="2">
        <v>0.2</v>
      </c>
      <c r="L65" s="2">
        <v>0</v>
      </c>
      <c r="M65" s="2">
        <v>2</v>
      </c>
      <c r="N65" s="2">
        <v>1653</v>
      </c>
      <c r="O65" s="2">
        <v>0</v>
      </c>
      <c r="P65" s="2" t="s">
        <v>680</v>
      </c>
      <c r="Q65" s="2" t="s">
        <v>680</v>
      </c>
      <c r="R65" s="2" t="s">
        <v>680</v>
      </c>
      <c r="S65" s="2" t="s">
        <v>680</v>
      </c>
      <c r="T65" s="2" t="s">
        <v>680</v>
      </c>
      <c r="U65" s="2" t="s">
        <v>680</v>
      </c>
      <c r="V65" s="2" t="s">
        <v>680</v>
      </c>
      <c r="W65" s="2" t="s">
        <v>680</v>
      </c>
      <c r="X65" s="2" t="s">
        <v>680</v>
      </c>
      <c r="Y65" s="2" t="s">
        <v>680</v>
      </c>
      <c r="Z65" s="2" t="s">
        <v>680</v>
      </c>
      <c r="AA65" s="2" t="s">
        <v>680</v>
      </c>
      <c r="AB65" s="2" t="s">
        <v>680</v>
      </c>
      <c r="AC65" s="2" t="s">
        <v>680</v>
      </c>
      <c r="AD65" s="2" t="s">
        <v>680</v>
      </c>
      <c r="AE65" s="2">
        <v>1712</v>
      </c>
      <c r="AF65" s="2" t="s">
        <v>680</v>
      </c>
      <c r="AG65" s="2">
        <v>39</v>
      </c>
      <c r="AJ65" s="9">
        <f t="shared" si="0"/>
        <v>3367.2</v>
      </c>
      <c r="AK65" s="9"/>
      <c r="AL65" s="9">
        <f t="shared" si="1"/>
        <v>2109</v>
      </c>
      <c r="AM65" s="9">
        <f t="shared" si="2"/>
        <v>904</v>
      </c>
      <c r="AN65" s="10">
        <f t="shared" si="3"/>
        <v>0.89480874316939896</v>
      </c>
    </row>
    <row r="66" spans="1:40" ht="15" customHeight="1" x14ac:dyDescent="0.25">
      <c r="A66" s="2" t="s">
        <v>111</v>
      </c>
      <c r="B66" s="2" t="s">
        <v>121</v>
      </c>
      <c r="C66" s="2">
        <v>2016</v>
      </c>
      <c r="D66" s="2" t="s">
        <v>680</v>
      </c>
      <c r="E66" s="2" t="s">
        <v>680</v>
      </c>
      <c r="F66" s="2" t="s">
        <v>680</v>
      </c>
      <c r="G66" s="2" t="s">
        <v>680</v>
      </c>
      <c r="H66" s="2" t="s">
        <v>680</v>
      </c>
      <c r="I66" s="2" t="s">
        <v>680</v>
      </c>
      <c r="J66" s="2" t="s">
        <v>680</v>
      </c>
      <c r="K66" s="2" t="s">
        <v>680</v>
      </c>
      <c r="L66" s="2" t="s">
        <v>680</v>
      </c>
      <c r="M66" s="2" t="s">
        <v>680</v>
      </c>
      <c r="N66" s="2" t="s">
        <v>680</v>
      </c>
      <c r="O66" s="2" t="s">
        <v>680</v>
      </c>
      <c r="P66" s="2" t="s">
        <v>680</v>
      </c>
      <c r="Q66" s="2" t="s">
        <v>680</v>
      </c>
      <c r="R66" s="2" t="s">
        <v>680</v>
      </c>
      <c r="S66" s="2" t="s">
        <v>680</v>
      </c>
      <c r="T66" s="2" t="s">
        <v>680</v>
      </c>
      <c r="U66" s="2" t="s">
        <v>680</v>
      </c>
      <c r="V66" s="2" t="s">
        <v>680</v>
      </c>
      <c r="W66" s="2" t="s">
        <v>680</v>
      </c>
      <c r="X66" s="2" t="s">
        <v>680</v>
      </c>
      <c r="Y66" s="2" t="s">
        <v>680</v>
      </c>
      <c r="Z66" s="2" t="s">
        <v>680</v>
      </c>
      <c r="AA66" s="2" t="s">
        <v>680</v>
      </c>
      <c r="AB66" s="2" t="s">
        <v>680</v>
      </c>
      <c r="AC66" s="2" t="s">
        <v>680</v>
      </c>
      <c r="AD66" s="2" t="s">
        <v>680</v>
      </c>
      <c r="AE66" s="2" t="s">
        <v>680</v>
      </c>
      <c r="AF66" s="2" t="s">
        <v>680</v>
      </c>
      <c r="AG66" s="2" t="s">
        <v>680</v>
      </c>
      <c r="AJ66" s="9">
        <f t="shared" si="0"/>
        <v>0</v>
      </c>
      <c r="AK66" s="9"/>
      <c r="AL66" s="9">
        <f t="shared" si="1"/>
        <v>0</v>
      </c>
      <c r="AM66" s="9">
        <f t="shared" si="2"/>
        <v>0</v>
      </c>
      <c r="AN66" s="10" t="str">
        <f t="shared" si="3"/>
        <v/>
      </c>
    </row>
    <row r="67" spans="1:40" ht="15" customHeight="1" x14ac:dyDescent="0.25">
      <c r="A67" s="2" t="s">
        <v>111</v>
      </c>
      <c r="B67" s="2" t="s">
        <v>122</v>
      </c>
      <c r="C67" s="2">
        <v>2016</v>
      </c>
      <c r="D67" s="2">
        <v>963</v>
      </c>
      <c r="E67" s="2">
        <v>340</v>
      </c>
      <c r="F67" s="2" t="s">
        <v>680</v>
      </c>
      <c r="G67" s="2" t="s">
        <v>680</v>
      </c>
      <c r="H67" s="2" t="s">
        <v>680</v>
      </c>
      <c r="I67" s="2">
        <v>1551.8</v>
      </c>
      <c r="J67" s="2">
        <v>120.1</v>
      </c>
      <c r="K67" s="2">
        <v>17.600000000000001</v>
      </c>
      <c r="L67" s="2" t="s">
        <v>680</v>
      </c>
      <c r="M67" s="2" t="s">
        <v>680</v>
      </c>
      <c r="N67" s="2" t="s">
        <v>680</v>
      </c>
      <c r="O67" s="2" t="s">
        <v>680</v>
      </c>
      <c r="P67" s="2">
        <v>110.6</v>
      </c>
      <c r="Q67" s="2" t="s">
        <v>680</v>
      </c>
      <c r="R67" s="2" t="s">
        <v>680</v>
      </c>
      <c r="S67" s="2" t="s">
        <v>680</v>
      </c>
      <c r="T67" s="2" t="s">
        <v>680</v>
      </c>
      <c r="U67" s="2" t="s">
        <v>680</v>
      </c>
      <c r="V67" s="2" t="s">
        <v>680</v>
      </c>
      <c r="W67" s="2" t="s">
        <v>680</v>
      </c>
      <c r="X67" s="2" t="s">
        <v>680</v>
      </c>
      <c r="Y67" s="2" t="s">
        <v>680</v>
      </c>
      <c r="Z67" s="2">
        <v>98.7</v>
      </c>
      <c r="AA67" s="2" t="s">
        <v>680</v>
      </c>
      <c r="AB67" s="2" t="s">
        <v>680</v>
      </c>
      <c r="AC67" s="2" t="s">
        <v>680</v>
      </c>
      <c r="AD67" s="2" t="s">
        <v>680</v>
      </c>
      <c r="AE67" s="2">
        <v>1139.4000000000001</v>
      </c>
      <c r="AF67" s="2" t="s">
        <v>680</v>
      </c>
      <c r="AG67" s="2">
        <v>65.400000000000006</v>
      </c>
      <c r="AJ67" s="9">
        <f t="shared" ref="AJ67:AJ130" si="4">SUMPRODUCT(J67:AF67)</f>
        <v>1486.4</v>
      </c>
      <c r="AK67" s="9"/>
      <c r="AL67" s="9">
        <f t="shared" ref="AL67:AL130" si="5">IFERROR(D67/1,0)</f>
        <v>963</v>
      </c>
      <c r="AM67" s="9">
        <f t="shared" ref="AM67:AM130" si="6">IFERROR(E67/1,0)</f>
        <v>340</v>
      </c>
      <c r="AN67" s="10">
        <f t="shared" ref="AN67:AN130" si="7">IFERROR((AL67+AM67)/AJ67,"")</f>
        <v>0.87661463939720119</v>
      </c>
    </row>
    <row r="68" spans="1:40" ht="15" customHeight="1" x14ac:dyDescent="0.25">
      <c r="A68" s="2" t="s">
        <v>111</v>
      </c>
      <c r="B68" s="2" t="s">
        <v>123</v>
      </c>
      <c r="C68" s="2">
        <v>2016</v>
      </c>
      <c r="D68" s="2" t="s">
        <v>680</v>
      </c>
      <c r="E68" s="2" t="s">
        <v>680</v>
      </c>
      <c r="F68" s="2" t="s">
        <v>680</v>
      </c>
      <c r="G68" s="2" t="s">
        <v>680</v>
      </c>
      <c r="H68" s="2" t="s">
        <v>680</v>
      </c>
      <c r="I68" s="2" t="s">
        <v>680</v>
      </c>
      <c r="J68" s="2" t="s">
        <v>680</v>
      </c>
      <c r="K68" s="2" t="s">
        <v>680</v>
      </c>
      <c r="L68" s="2" t="s">
        <v>680</v>
      </c>
      <c r="M68" s="2" t="s">
        <v>680</v>
      </c>
      <c r="N68" s="2" t="s">
        <v>680</v>
      </c>
      <c r="O68" s="2" t="s">
        <v>680</v>
      </c>
      <c r="P68" s="2" t="s">
        <v>680</v>
      </c>
      <c r="Q68" s="2" t="s">
        <v>680</v>
      </c>
      <c r="R68" s="2" t="s">
        <v>680</v>
      </c>
      <c r="S68" s="2" t="s">
        <v>680</v>
      </c>
      <c r="T68" s="2" t="s">
        <v>680</v>
      </c>
      <c r="U68" s="2" t="s">
        <v>680</v>
      </c>
      <c r="V68" s="2" t="s">
        <v>680</v>
      </c>
      <c r="W68" s="2" t="s">
        <v>680</v>
      </c>
      <c r="X68" s="2" t="s">
        <v>680</v>
      </c>
      <c r="Y68" s="2" t="s">
        <v>680</v>
      </c>
      <c r="Z68" s="2" t="s">
        <v>680</v>
      </c>
      <c r="AA68" s="2" t="s">
        <v>680</v>
      </c>
      <c r="AB68" s="2" t="s">
        <v>680</v>
      </c>
      <c r="AC68" s="2" t="s">
        <v>680</v>
      </c>
      <c r="AD68" s="2" t="s">
        <v>680</v>
      </c>
      <c r="AE68" s="2" t="s">
        <v>680</v>
      </c>
      <c r="AF68" s="2" t="s">
        <v>680</v>
      </c>
      <c r="AG68" s="2" t="s">
        <v>680</v>
      </c>
      <c r="AJ68" s="9">
        <f t="shared" si="4"/>
        <v>0</v>
      </c>
      <c r="AK68" s="9"/>
      <c r="AL68" s="9">
        <f t="shared" si="5"/>
        <v>0</v>
      </c>
      <c r="AM68" s="9">
        <f t="shared" si="6"/>
        <v>0</v>
      </c>
      <c r="AN68" s="10" t="str">
        <f t="shared" si="7"/>
        <v/>
      </c>
    </row>
    <row r="69" spans="1:40" ht="15" customHeight="1" x14ac:dyDescent="0.25">
      <c r="A69" s="2" t="s">
        <v>111</v>
      </c>
      <c r="B69" s="2" t="s">
        <v>124</v>
      </c>
      <c r="C69" s="2">
        <v>2016</v>
      </c>
      <c r="D69" s="2" t="s">
        <v>680</v>
      </c>
      <c r="E69" s="2" t="s">
        <v>680</v>
      </c>
      <c r="F69" s="2" t="s">
        <v>680</v>
      </c>
      <c r="G69" s="2" t="s">
        <v>680</v>
      </c>
      <c r="H69" s="2" t="s">
        <v>680</v>
      </c>
      <c r="I69" s="2" t="s">
        <v>680</v>
      </c>
      <c r="J69" s="2" t="s">
        <v>680</v>
      </c>
      <c r="K69" s="2" t="s">
        <v>680</v>
      </c>
      <c r="L69" s="2" t="s">
        <v>680</v>
      </c>
      <c r="M69" s="2" t="s">
        <v>680</v>
      </c>
      <c r="N69" s="2" t="s">
        <v>680</v>
      </c>
      <c r="O69" s="2" t="s">
        <v>680</v>
      </c>
      <c r="P69" s="2" t="s">
        <v>680</v>
      </c>
      <c r="Q69" s="2" t="s">
        <v>680</v>
      </c>
      <c r="R69" s="2" t="s">
        <v>680</v>
      </c>
      <c r="S69" s="2" t="s">
        <v>680</v>
      </c>
      <c r="T69" s="2" t="s">
        <v>680</v>
      </c>
      <c r="U69" s="2" t="s">
        <v>680</v>
      </c>
      <c r="V69" s="2" t="s">
        <v>680</v>
      </c>
      <c r="W69" s="2" t="s">
        <v>680</v>
      </c>
      <c r="X69" s="2" t="s">
        <v>680</v>
      </c>
      <c r="Y69" s="2" t="s">
        <v>680</v>
      </c>
      <c r="Z69" s="2" t="s">
        <v>680</v>
      </c>
      <c r="AA69" s="2" t="s">
        <v>680</v>
      </c>
      <c r="AB69" s="2" t="s">
        <v>680</v>
      </c>
      <c r="AC69" s="2" t="s">
        <v>680</v>
      </c>
      <c r="AD69" s="2" t="s">
        <v>680</v>
      </c>
      <c r="AE69" s="2" t="s">
        <v>680</v>
      </c>
      <c r="AF69" s="2" t="s">
        <v>680</v>
      </c>
      <c r="AG69" s="2" t="s">
        <v>680</v>
      </c>
      <c r="AJ69" s="9">
        <f t="shared" si="4"/>
        <v>0</v>
      </c>
      <c r="AK69" s="9"/>
      <c r="AL69" s="9">
        <f t="shared" si="5"/>
        <v>0</v>
      </c>
      <c r="AM69" s="9">
        <f t="shared" si="6"/>
        <v>0</v>
      </c>
      <c r="AN69" s="10" t="str">
        <f t="shared" si="7"/>
        <v/>
      </c>
    </row>
    <row r="70" spans="1:40" ht="15" customHeight="1" x14ac:dyDescent="0.25">
      <c r="A70" s="2" t="s">
        <v>111</v>
      </c>
      <c r="B70" s="2" t="s">
        <v>125</v>
      </c>
      <c r="C70" s="2">
        <v>2016</v>
      </c>
      <c r="D70" s="2" t="s">
        <v>680</v>
      </c>
      <c r="E70" s="2" t="s">
        <v>680</v>
      </c>
      <c r="F70" s="2" t="s">
        <v>680</v>
      </c>
      <c r="G70" s="2" t="s">
        <v>680</v>
      </c>
      <c r="H70" s="2" t="s">
        <v>680</v>
      </c>
      <c r="I70" s="2" t="s">
        <v>680</v>
      </c>
      <c r="J70" s="2" t="s">
        <v>680</v>
      </c>
      <c r="K70" s="2" t="s">
        <v>680</v>
      </c>
      <c r="L70" s="2" t="s">
        <v>680</v>
      </c>
      <c r="M70" s="2" t="s">
        <v>680</v>
      </c>
      <c r="N70" s="2" t="s">
        <v>680</v>
      </c>
      <c r="O70" s="2" t="s">
        <v>680</v>
      </c>
      <c r="P70" s="2" t="s">
        <v>680</v>
      </c>
      <c r="Q70" s="2" t="s">
        <v>680</v>
      </c>
      <c r="R70" s="2" t="s">
        <v>680</v>
      </c>
      <c r="S70" s="2" t="s">
        <v>680</v>
      </c>
      <c r="T70" s="2" t="s">
        <v>680</v>
      </c>
      <c r="U70" s="2" t="s">
        <v>680</v>
      </c>
      <c r="V70" s="2" t="s">
        <v>680</v>
      </c>
      <c r="W70" s="2" t="s">
        <v>680</v>
      </c>
      <c r="X70" s="2" t="s">
        <v>680</v>
      </c>
      <c r="Y70" s="2" t="s">
        <v>680</v>
      </c>
      <c r="Z70" s="2" t="s">
        <v>680</v>
      </c>
      <c r="AA70" s="2" t="s">
        <v>680</v>
      </c>
      <c r="AB70" s="2" t="s">
        <v>680</v>
      </c>
      <c r="AC70" s="2" t="s">
        <v>680</v>
      </c>
      <c r="AD70" s="2" t="s">
        <v>680</v>
      </c>
      <c r="AE70" s="2" t="s">
        <v>680</v>
      </c>
      <c r="AF70" s="2" t="s">
        <v>680</v>
      </c>
      <c r="AG70" s="2" t="s">
        <v>680</v>
      </c>
      <c r="AJ70" s="9">
        <f t="shared" si="4"/>
        <v>0</v>
      </c>
      <c r="AK70" s="9"/>
      <c r="AL70" s="9">
        <f t="shared" si="5"/>
        <v>0</v>
      </c>
      <c r="AM70" s="9">
        <f t="shared" si="6"/>
        <v>0</v>
      </c>
      <c r="AN70" s="10" t="str">
        <f t="shared" si="7"/>
        <v/>
      </c>
    </row>
    <row r="71" spans="1:40" ht="15" customHeight="1" x14ac:dyDescent="0.25">
      <c r="A71" s="2" t="s">
        <v>111</v>
      </c>
      <c r="B71" s="2" t="s">
        <v>126</v>
      </c>
      <c r="C71" s="2">
        <v>2016</v>
      </c>
      <c r="D71" s="2" t="s">
        <v>680</v>
      </c>
      <c r="E71" s="2" t="s">
        <v>680</v>
      </c>
      <c r="F71" s="2" t="s">
        <v>680</v>
      </c>
      <c r="G71" s="2" t="s">
        <v>680</v>
      </c>
      <c r="H71" s="2" t="s">
        <v>680</v>
      </c>
      <c r="I71" s="2" t="s">
        <v>680</v>
      </c>
      <c r="J71" s="2" t="s">
        <v>680</v>
      </c>
      <c r="K71" s="2" t="s">
        <v>680</v>
      </c>
      <c r="L71" s="2" t="s">
        <v>680</v>
      </c>
      <c r="M71" s="2" t="s">
        <v>680</v>
      </c>
      <c r="N71" s="2" t="s">
        <v>680</v>
      </c>
      <c r="O71" s="2" t="s">
        <v>680</v>
      </c>
      <c r="P71" s="2" t="s">
        <v>680</v>
      </c>
      <c r="Q71" s="2" t="s">
        <v>680</v>
      </c>
      <c r="R71" s="2" t="s">
        <v>680</v>
      </c>
      <c r="S71" s="2" t="s">
        <v>680</v>
      </c>
      <c r="T71" s="2" t="s">
        <v>680</v>
      </c>
      <c r="U71" s="2" t="s">
        <v>680</v>
      </c>
      <c r="V71" s="2" t="s">
        <v>680</v>
      </c>
      <c r="W71" s="2" t="s">
        <v>680</v>
      </c>
      <c r="X71" s="2" t="s">
        <v>680</v>
      </c>
      <c r="Y71" s="2" t="s">
        <v>680</v>
      </c>
      <c r="Z71" s="2" t="s">
        <v>680</v>
      </c>
      <c r="AA71" s="2" t="s">
        <v>680</v>
      </c>
      <c r="AB71" s="2" t="s">
        <v>680</v>
      </c>
      <c r="AC71" s="2" t="s">
        <v>680</v>
      </c>
      <c r="AD71" s="2" t="s">
        <v>680</v>
      </c>
      <c r="AE71" s="2" t="s">
        <v>680</v>
      </c>
      <c r="AF71" s="2" t="s">
        <v>680</v>
      </c>
      <c r="AG71" s="2" t="s">
        <v>680</v>
      </c>
      <c r="AJ71" s="9">
        <f t="shared" si="4"/>
        <v>0</v>
      </c>
      <c r="AK71" s="9"/>
      <c r="AL71" s="9">
        <f t="shared" si="5"/>
        <v>0</v>
      </c>
      <c r="AM71" s="9">
        <f t="shared" si="6"/>
        <v>0</v>
      </c>
      <c r="AN71" s="10" t="str">
        <f t="shared" si="7"/>
        <v/>
      </c>
    </row>
    <row r="72" spans="1:40" ht="15" customHeight="1" x14ac:dyDescent="0.25">
      <c r="A72" s="2" t="s">
        <v>111</v>
      </c>
      <c r="B72" s="2" t="s">
        <v>127</v>
      </c>
      <c r="C72" s="2">
        <v>2016</v>
      </c>
      <c r="D72" s="2" t="s">
        <v>680</v>
      </c>
      <c r="E72" s="2" t="s">
        <v>680</v>
      </c>
      <c r="F72" s="2" t="s">
        <v>680</v>
      </c>
      <c r="G72" s="2" t="s">
        <v>680</v>
      </c>
      <c r="H72" s="2" t="s">
        <v>680</v>
      </c>
      <c r="I72" s="2" t="s">
        <v>680</v>
      </c>
      <c r="J72" s="2" t="s">
        <v>680</v>
      </c>
      <c r="K72" s="2" t="s">
        <v>680</v>
      </c>
      <c r="L72" s="2" t="s">
        <v>680</v>
      </c>
      <c r="M72" s="2" t="s">
        <v>680</v>
      </c>
      <c r="N72" s="2" t="s">
        <v>680</v>
      </c>
      <c r="O72" s="2" t="s">
        <v>680</v>
      </c>
      <c r="P72" s="2" t="s">
        <v>680</v>
      </c>
      <c r="Q72" s="2" t="s">
        <v>680</v>
      </c>
      <c r="R72" s="2" t="s">
        <v>680</v>
      </c>
      <c r="S72" s="2" t="s">
        <v>680</v>
      </c>
      <c r="T72" s="2" t="s">
        <v>680</v>
      </c>
      <c r="U72" s="2" t="s">
        <v>680</v>
      </c>
      <c r="V72" s="2" t="s">
        <v>680</v>
      </c>
      <c r="W72" s="2" t="s">
        <v>680</v>
      </c>
      <c r="X72" s="2" t="s">
        <v>680</v>
      </c>
      <c r="Y72" s="2" t="s">
        <v>680</v>
      </c>
      <c r="Z72" s="2" t="s">
        <v>680</v>
      </c>
      <c r="AA72" s="2" t="s">
        <v>680</v>
      </c>
      <c r="AB72" s="2" t="s">
        <v>680</v>
      </c>
      <c r="AC72" s="2" t="s">
        <v>680</v>
      </c>
      <c r="AD72" s="2" t="s">
        <v>680</v>
      </c>
      <c r="AE72" s="2" t="s">
        <v>680</v>
      </c>
      <c r="AF72" s="2" t="s">
        <v>680</v>
      </c>
      <c r="AG72" s="2" t="s">
        <v>680</v>
      </c>
      <c r="AJ72" s="9">
        <f t="shared" si="4"/>
        <v>0</v>
      </c>
      <c r="AK72" s="9"/>
      <c r="AL72" s="9">
        <f t="shared" si="5"/>
        <v>0</v>
      </c>
      <c r="AM72" s="9">
        <f t="shared" si="6"/>
        <v>0</v>
      </c>
      <c r="AN72" s="10" t="str">
        <f t="shared" si="7"/>
        <v/>
      </c>
    </row>
    <row r="73" spans="1:40" ht="15" customHeight="1" x14ac:dyDescent="0.25">
      <c r="A73" s="2" t="s">
        <v>111</v>
      </c>
      <c r="B73" s="2" t="s">
        <v>128</v>
      </c>
      <c r="C73" s="2">
        <v>2016</v>
      </c>
      <c r="D73" s="2" t="s">
        <v>680</v>
      </c>
      <c r="E73" s="2" t="s">
        <v>680</v>
      </c>
      <c r="F73" s="2" t="s">
        <v>680</v>
      </c>
      <c r="G73" s="2" t="s">
        <v>680</v>
      </c>
      <c r="H73" s="2" t="s">
        <v>680</v>
      </c>
      <c r="I73" s="2" t="s">
        <v>680</v>
      </c>
      <c r="J73" s="2" t="s">
        <v>680</v>
      </c>
      <c r="K73" s="2" t="s">
        <v>680</v>
      </c>
      <c r="L73" s="2" t="s">
        <v>680</v>
      </c>
      <c r="M73" s="2" t="s">
        <v>680</v>
      </c>
      <c r="N73" s="2" t="s">
        <v>680</v>
      </c>
      <c r="O73" s="2" t="s">
        <v>680</v>
      </c>
      <c r="P73" s="2" t="s">
        <v>680</v>
      </c>
      <c r="Q73" s="2" t="s">
        <v>680</v>
      </c>
      <c r="R73" s="2" t="s">
        <v>680</v>
      </c>
      <c r="S73" s="2" t="s">
        <v>680</v>
      </c>
      <c r="T73" s="2" t="s">
        <v>680</v>
      </c>
      <c r="U73" s="2" t="s">
        <v>680</v>
      </c>
      <c r="V73" s="2" t="s">
        <v>680</v>
      </c>
      <c r="W73" s="2" t="s">
        <v>680</v>
      </c>
      <c r="X73" s="2" t="s">
        <v>680</v>
      </c>
      <c r="Y73" s="2" t="s">
        <v>680</v>
      </c>
      <c r="Z73" s="2" t="s">
        <v>680</v>
      </c>
      <c r="AA73" s="2" t="s">
        <v>680</v>
      </c>
      <c r="AB73" s="2" t="s">
        <v>680</v>
      </c>
      <c r="AC73" s="2" t="s">
        <v>680</v>
      </c>
      <c r="AD73" s="2" t="s">
        <v>680</v>
      </c>
      <c r="AE73" s="2" t="s">
        <v>680</v>
      </c>
      <c r="AF73" s="2" t="s">
        <v>680</v>
      </c>
      <c r="AG73" s="2" t="s">
        <v>680</v>
      </c>
      <c r="AJ73" s="9">
        <f t="shared" si="4"/>
        <v>0</v>
      </c>
      <c r="AK73" s="9"/>
      <c r="AL73" s="9">
        <f t="shared" si="5"/>
        <v>0</v>
      </c>
      <c r="AM73" s="9">
        <f t="shared" si="6"/>
        <v>0</v>
      </c>
      <c r="AN73" s="10" t="str">
        <f t="shared" si="7"/>
        <v/>
      </c>
    </row>
    <row r="74" spans="1:40" ht="15" customHeight="1" x14ac:dyDescent="0.25">
      <c r="A74" s="2" t="s">
        <v>111</v>
      </c>
      <c r="B74" s="2" t="s">
        <v>129</v>
      </c>
      <c r="C74" s="2">
        <v>2016</v>
      </c>
      <c r="D74" s="2" t="s">
        <v>680</v>
      </c>
      <c r="E74" s="2" t="s">
        <v>680</v>
      </c>
      <c r="F74" s="2" t="s">
        <v>680</v>
      </c>
      <c r="G74" s="2" t="s">
        <v>680</v>
      </c>
      <c r="H74" s="2" t="s">
        <v>680</v>
      </c>
      <c r="I74" s="2" t="s">
        <v>680</v>
      </c>
      <c r="J74" s="2" t="s">
        <v>680</v>
      </c>
      <c r="K74" s="2" t="s">
        <v>680</v>
      </c>
      <c r="L74" s="2" t="s">
        <v>680</v>
      </c>
      <c r="M74" s="2" t="s">
        <v>680</v>
      </c>
      <c r="N74" s="2" t="s">
        <v>680</v>
      </c>
      <c r="O74" s="2" t="s">
        <v>680</v>
      </c>
      <c r="P74" s="2" t="s">
        <v>680</v>
      </c>
      <c r="Q74" s="2" t="s">
        <v>680</v>
      </c>
      <c r="R74" s="2" t="s">
        <v>680</v>
      </c>
      <c r="S74" s="2" t="s">
        <v>680</v>
      </c>
      <c r="T74" s="2" t="s">
        <v>680</v>
      </c>
      <c r="U74" s="2" t="s">
        <v>680</v>
      </c>
      <c r="V74" s="2" t="s">
        <v>680</v>
      </c>
      <c r="W74" s="2" t="s">
        <v>680</v>
      </c>
      <c r="X74" s="2" t="s">
        <v>680</v>
      </c>
      <c r="Y74" s="2" t="s">
        <v>680</v>
      </c>
      <c r="Z74" s="2" t="s">
        <v>680</v>
      </c>
      <c r="AA74" s="2" t="s">
        <v>680</v>
      </c>
      <c r="AB74" s="2" t="s">
        <v>680</v>
      </c>
      <c r="AC74" s="2" t="s">
        <v>680</v>
      </c>
      <c r="AD74" s="2" t="s">
        <v>680</v>
      </c>
      <c r="AE74" s="2" t="s">
        <v>680</v>
      </c>
      <c r="AF74" s="2" t="s">
        <v>680</v>
      </c>
      <c r="AG74" s="2" t="s">
        <v>680</v>
      </c>
      <c r="AJ74" s="9">
        <f t="shared" si="4"/>
        <v>0</v>
      </c>
      <c r="AK74" s="9"/>
      <c r="AL74" s="9">
        <f t="shared" si="5"/>
        <v>0</v>
      </c>
      <c r="AM74" s="9">
        <f t="shared" si="6"/>
        <v>0</v>
      </c>
      <c r="AN74" s="10" t="str">
        <f t="shared" si="7"/>
        <v/>
      </c>
    </row>
    <row r="75" spans="1:40" ht="15" customHeight="1" x14ac:dyDescent="0.25">
      <c r="A75" s="2" t="s">
        <v>111</v>
      </c>
      <c r="B75" s="2" t="s">
        <v>130</v>
      </c>
      <c r="C75" s="2">
        <v>2016</v>
      </c>
      <c r="D75" s="2" t="s">
        <v>680</v>
      </c>
      <c r="E75" s="2" t="s">
        <v>680</v>
      </c>
      <c r="F75" s="2" t="s">
        <v>680</v>
      </c>
      <c r="G75" s="2" t="s">
        <v>680</v>
      </c>
      <c r="H75" s="2" t="s">
        <v>680</v>
      </c>
      <c r="I75" s="2" t="s">
        <v>680</v>
      </c>
      <c r="J75" s="2" t="s">
        <v>680</v>
      </c>
      <c r="K75" s="2" t="s">
        <v>680</v>
      </c>
      <c r="L75" s="2" t="s">
        <v>680</v>
      </c>
      <c r="M75" s="2" t="s">
        <v>680</v>
      </c>
      <c r="N75" s="2" t="s">
        <v>680</v>
      </c>
      <c r="O75" s="2" t="s">
        <v>680</v>
      </c>
      <c r="P75" s="2" t="s">
        <v>680</v>
      </c>
      <c r="Q75" s="2" t="s">
        <v>680</v>
      </c>
      <c r="R75" s="2" t="s">
        <v>680</v>
      </c>
      <c r="S75" s="2" t="s">
        <v>680</v>
      </c>
      <c r="T75" s="2" t="s">
        <v>680</v>
      </c>
      <c r="U75" s="2" t="s">
        <v>680</v>
      </c>
      <c r="V75" s="2" t="s">
        <v>680</v>
      </c>
      <c r="W75" s="2" t="s">
        <v>680</v>
      </c>
      <c r="X75" s="2" t="s">
        <v>680</v>
      </c>
      <c r="Y75" s="2" t="s">
        <v>680</v>
      </c>
      <c r="Z75" s="2" t="s">
        <v>680</v>
      </c>
      <c r="AA75" s="2" t="s">
        <v>680</v>
      </c>
      <c r="AB75" s="2" t="s">
        <v>680</v>
      </c>
      <c r="AC75" s="2" t="s">
        <v>680</v>
      </c>
      <c r="AD75" s="2" t="s">
        <v>680</v>
      </c>
      <c r="AE75" s="2" t="s">
        <v>680</v>
      </c>
      <c r="AF75" s="2" t="s">
        <v>680</v>
      </c>
      <c r="AG75" s="2" t="s">
        <v>680</v>
      </c>
      <c r="AJ75" s="9">
        <f t="shared" si="4"/>
        <v>0</v>
      </c>
      <c r="AK75" s="9"/>
      <c r="AL75" s="9">
        <f t="shared" si="5"/>
        <v>0</v>
      </c>
      <c r="AM75" s="9">
        <f t="shared" si="6"/>
        <v>0</v>
      </c>
      <c r="AN75" s="10" t="str">
        <f t="shared" si="7"/>
        <v/>
      </c>
    </row>
    <row r="76" spans="1:40" ht="15" customHeight="1" x14ac:dyDescent="0.25">
      <c r="A76" s="2" t="s">
        <v>111</v>
      </c>
      <c r="B76" s="2" t="s">
        <v>131</v>
      </c>
      <c r="C76" s="2">
        <v>2016</v>
      </c>
      <c r="D76" s="2" t="s">
        <v>680</v>
      </c>
      <c r="E76" s="2" t="s">
        <v>680</v>
      </c>
      <c r="F76" s="2" t="s">
        <v>680</v>
      </c>
      <c r="G76" s="2" t="s">
        <v>680</v>
      </c>
      <c r="H76" s="2" t="s">
        <v>680</v>
      </c>
      <c r="I76" s="2" t="s">
        <v>680</v>
      </c>
      <c r="J76" s="2" t="s">
        <v>680</v>
      </c>
      <c r="K76" s="2" t="s">
        <v>680</v>
      </c>
      <c r="L76" s="2" t="s">
        <v>680</v>
      </c>
      <c r="M76" s="2" t="s">
        <v>680</v>
      </c>
      <c r="N76" s="2" t="s">
        <v>680</v>
      </c>
      <c r="O76" s="2" t="s">
        <v>680</v>
      </c>
      <c r="P76" s="2" t="s">
        <v>680</v>
      </c>
      <c r="Q76" s="2" t="s">
        <v>680</v>
      </c>
      <c r="R76" s="2" t="s">
        <v>680</v>
      </c>
      <c r="S76" s="2" t="s">
        <v>680</v>
      </c>
      <c r="T76" s="2" t="s">
        <v>680</v>
      </c>
      <c r="U76" s="2" t="s">
        <v>680</v>
      </c>
      <c r="V76" s="2" t="s">
        <v>680</v>
      </c>
      <c r="W76" s="2" t="s">
        <v>680</v>
      </c>
      <c r="X76" s="2" t="s">
        <v>680</v>
      </c>
      <c r="Y76" s="2" t="s">
        <v>680</v>
      </c>
      <c r="Z76" s="2" t="s">
        <v>680</v>
      </c>
      <c r="AA76" s="2" t="s">
        <v>680</v>
      </c>
      <c r="AB76" s="2" t="s">
        <v>680</v>
      </c>
      <c r="AC76" s="2" t="s">
        <v>680</v>
      </c>
      <c r="AD76" s="2" t="s">
        <v>680</v>
      </c>
      <c r="AE76" s="2" t="s">
        <v>680</v>
      </c>
      <c r="AF76" s="2" t="s">
        <v>680</v>
      </c>
      <c r="AG76" s="2" t="s">
        <v>680</v>
      </c>
      <c r="AJ76" s="9">
        <f t="shared" si="4"/>
        <v>0</v>
      </c>
      <c r="AK76" s="9"/>
      <c r="AL76" s="9">
        <f t="shared" si="5"/>
        <v>0</v>
      </c>
      <c r="AM76" s="9">
        <f t="shared" si="6"/>
        <v>0</v>
      </c>
      <c r="AN76" s="10" t="str">
        <f t="shared" si="7"/>
        <v/>
      </c>
    </row>
    <row r="77" spans="1:40"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U77" s="2" t="s">
        <v>681</v>
      </c>
      <c r="V77" s="2" t="s">
        <v>681</v>
      </c>
      <c r="W77" s="2" t="s">
        <v>681</v>
      </c>
      <c r="X77" s="2" t="s">
        <v>681</v>
      </c>
      <c r="Y77" s="2" t="s">
        <v>681</v>
      </c>
      <c r="Z77" s="2" t="s">
        <v>681</v>
      </c>
      <c r="AA77" s="2" t="s">
        <v>681</v>
      </c>
      <c r="AB77" s="2" t="s">
        <v>681</v>
      </c>
      <c r="AC77" s="2" t="s">
        <v>681</v>
      </c>
      <c r="AD77" s="2" t="s">
        <v>681</v>
      </c>
      <c r="AE77" s="2" t="s">
        <v>681</v>
      </c>
      <c r="AF77" s="2" t="s">
        <v>681</v>
      </c>
      <c r="AG77" s="2" t="s">
        <v>681</v>
      </c>
      <c r="AJ77" s="9">
        <f t="shared" si="4"/>
        <v>0</v>
      </c>
      <c r="AK77" s="9"/>
      <c r="AL77" s="9">
        <f t="shared" si="5"/>
        <v>0</v>
      </c>
      <c r="AM77" s="9">
        <f t="shared" si="6"/>
        <v>0</v>
      </c>
      <c r="AN77" s="10" t="str">
        <f t="shared" si="7"/>
        <v/>
      </c>
    </row>
    <row r="78" spans="1:40"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U78" s="2" t="s">
        <v>681</v>
      </c>
      <c r="V78" s="2" t="s">
        <v>681</v>
      </c>
      <c r="W78" s="2" t="s">
        <v>681</v>
      </c>
      <c r="X78" s="2" t="s">
        <v>681</v>
      </c>
      <c r="Y78" s="2" t="s">
        <v>681</v>
      </c>
      <c r="Z78" s="2" t="s">
        <v>681</v>
      </c>
      <c r="AA78" s="2" t="s">
        <v>681</v>
      </c>
      <c r="AB78" s="2" t="s">
        <v>681</v>
      </c>
      <c r="AC78" s="2" t="s">
        <v>681</v>
      </c>
      <c r="AD78" s="2" t="s">
        <v>681</v>
      </c>
      <c r="AE78" s="2" t="s">
        <v>681</v>
      </c>
      <c r="AF78" s="2" t="s">
        <v>681</v>
      </c>
      <c r="AG78" s="2" t="s">
        <v>681</v>
      </c>
      <c r="AJ78" s="9">
        <f t="shared" si="4"/>
        <v>0</v>
      </c>
      <c r="AK78" s="9"/>
      <c r="AL78" s="9">
        <f t="shared" si="5"/>
        <v>0</v>
      </c>
      <c r="AM78" s="9">
        <f t="shared" si="6"/>
        <v>0</v>
      </c>
      <c r="AN78" s="10" t="str">
        <f t="shared" si="7"/>
        <v/>
      </c>
    </row>
    <row r="79" spans="1:40" ht="15" customHeight="1" x14ac:dyDescent="0.25">
      <c r="A79" s="2" t="s">
        <v>135</v>
      </c>
      <c r="B79" s="2" t="s">
        <v>136</v>
      </c>
      <c r="C79" s="2">
        <v>2016</v>
      </c>
      <c r="D79" s="2">
        <v>100.8</v>
      </c>
      <c r="E79" s="2">
        <v>11.635</v>
      </c>
      <c r="F79" s="2" t="s">
        <v>680</v>
      </c>
      <c r="G79" s="2" t="s">
        <v>680</v>
      </c>
      <c r="H79" s="2" t="s">
        <v>680</v>
      </c>
      <c r="I79" s="2">
        <v>170.154</v>
      </c>
      <c r="J79" s="2" t="s">
        <v>680</v>
      </c>
      <c r="K79" s="2" t="s">
        <v>680</v>
      </c>
      <c r="L79" s="2" t="s">
        <v>680</v>
      </c>
      <c r="M79" s="2" t="s">
        <v>680</v>
      </c>
      <c r="N79" s="2" t="s">
        <v>680</v>
      </c>
      <c r="O79" s="2" t="s">
        <v>680</v>
      </c>
      <c r="P79" s="2" t="s">
        <v>680</v>
      </c>
      <c r="Q79" s="2" t="s">
        <v>680</v>
      </c>
      <c r="R79" s="2" t="s">
        <v>680</v>
      </c>
      <c r="S79" s="2" t="s">
        <v>680</v>
      </c>
      <c r="T79" s="2" t="s">
        <v>680</v>
      </c>
      <c r="U79" s="2" t="s">
        <v>680</v>
      </c>
      <c r="V79" s="2" t="s">
        <v>680</v>
      </c>
      <c r="W79" s="2" t="s">
        <v>680</v>
      </c>
      <c r="X79" s="2" t="s">
        <v>680</v>
      </c>
      <c r="Y79" s="2" t="s">
        <v>680</v>
      </c>
      <c r="Z79" s="2" t="s">
        <v>680</v>
      </c>
      <c r="AA79" s="2" t="s">
        <v>680</v>
      </c>
      <c r="AB79" s="2">
        <v>0.5</v>
      </c>
      <c r="AC79" s="2" t="s">
        <v>680</v>
      </c>
      <c r="AD79" s="2" t="s">
        <v>680</v>
      </c>
      <c r="AE79" s="2">
        <v>158.904</v>
      </c>
      <c r="AF79" s="2" t="s">
        <v>680</v>
      </c>
      <c r="AG79" s="2">
        <v>10.75</v>
      </c>
      <c r="AJ79" s="9">
        <f t="shared" si="4"/>
        <v>159.404</v>
      </c>
      <c r="AK79" s="9"/>
      <c r="AL79" s="9">
        <f t="shared" si="5"/>
        <v>100.8</v>
      </c>
      <c r="AM79" s="9">
        <f t="shared" si="6"/>
        <v>11.635</v>
      </c>
      <c r="AN79" s="10">
        <f t="shared" si="7"/>
        <v>0.70534616446262333</v>
      </c>
    </row>
    <row r="80" spans="1:40" ht="15" customHeight="1" x14ac:dyDescent="0.25">
      <c r="A80" s="2" t="s">
        <v>135</v>
      </c>
      <c r="B80" s="2" t="s">
        <v>137</v>
      </c>
      <c r="C80" s="2">
        <v>2016</v>
      </c>
      <c r="D80" s="2" t="s">
        <v>680</v>
      </c>
      <c r="E80" s="2" t="s">
        <v>680</v>
      </c>
      <c r="F80" s="2" t="s">
        <v>680</v>
      </c>
      <c r="G80" s="2" t="s">
        <v>680</v>
      </c>
      <c r="H80" s="2" t="s">
        <v>680</v>
      </c>
      <c r="I80" s="2" t="s">
        <v>680</v>
      </c>
      <c r="J80" s="2" t="s">
        <v>680</v>
      </c>
      <c r="K80" s="2" t="s">
        <v>680</v>
      </c>
      <c r="L80" s="2" t="s">
        <v>680</v>
      </c>
      <c r="M80" s="2" t="s">
        <v>680</v>
      </c>
      <c r="N80" s="2" t="s">
        <v>680</v>
      </c>
      <c r="O80" s="2" t="s">
        <v>680</v>
      </c>
      <c r="P80" s="2" t="s">
        <v>680</v>
      </c>
      <c r="Q80" s="2" t="s">
        <v>680</v>
      </c>
      <c r="R80" s="2" t="s">
        <v>680</v>
      </c>
      <c r="S80" s="2" t="s">
        <v>680</v>
      </c>
      <c r="T80" s="2" t="s">
        <v>680</v>
      </c>
      <c r="U80" s="2" t="s">
        <v>680</v>
      </c>
      <c r="V80" s="2" t="s">
        <v>680</v>
      </c>
      <c r="W80" s="2" t="s">
        <v>680</v>
      </c>
      <c r="X80" s="2" t="s">
        <v>680</v>
      </c>
      <c r="Y80" s="2" t="s">
        <v>680</v>
      </c>
      <c r="Z80" s="2" t="s">
        <v>680</v>
      </c>
      <c r="AA80" s="2" t="s">
        <v>680</v>
      </c>
      <c r="AB80" s="2" t="s">
        <v>680</v>
      </c>
      <c r="AC80" s="2" t="s">
        <v>680</v>
      </c>
      <c r="AD80" s="2" t="s">
        <v>680</v>
      </c>
      <c r="AE80" s="2" t="s">
        <v>680</v>
      </c>
      <c r="AF80" s="2" t="s">
        <v>680</v>
      </c>
      <c r="AG80" s="2" t="s">
        <v>680</v>
      </c>
      <c r="AJ80" s="9">
        <f t="shared" si="4"/>
        <v>0</v>
      </c>
      <c r="AK80" s="9"/>
      <c r="AL80" s="9">
        <f t="shared" si="5"/>
        <v>0</v>
      </c>
      <c r="AM80" s="9">
        <f t="shared" si="6"/>
        <v>0</v>
      </c>
      <c r="AN80" s="10" t="str">
        <f t="shared" si="7"/>
        <v/>
      </c>
    </row>
    <row r="81" spans="1:40" ht="15" customHeight="1" x14ac:dyDescent="0.25">
      <c r="A81" s="2" t="s">
        <v>135</v>
      </c>
      <c r="B81" s="2" t="s">
        <v>138</v>
      </c>
      <c r="C81" s="2">
        <v>2016</v>
      </c>
      <c r="D81" s="2" t="s">
        <v>680</v>
      </c>
      <c r="E81" s="2" t="s">
        <v>680</v>
      </c>
      <c r="F81" s="2" t="s">
        <v>680</v>
      </c>
      <c r="G81" s="2" t="s">
        <v>680</v>
      </c>
      <c r="H81" s="2" t="s">
        <v>680</v>
      </c>
      <c r="I81" s="2" t="s">
        <v>680</v>
      </c>
      <c r="J81" s="2" t="s">
        <v>680</v>
      </c>
      <c r="K81" s="2" t="s">
        <v>680</v>
      </c>
      <c r="L81" s="2" t="s">
        <v>680</v>
      </c>
      <c r="M81" s="2" t="s">
        <v>680</v>
      </c>
      <c r="N81" s="2" t="s">
        <v>680</v>
      </c>
      <c r="O81" s="2" t="s">
        <v>680</v>
      </c>
      <c r="P81" s="2" t="s">
        <v>680</v>
      </c>
      <c r="Q81" s="2" t="s">
        <v>680</v>
      </c>
      <c r="R81" s="2" t="s">
        <v>680</v>
      </c>
      <c r="S81" s="2" t="s">
        <v>680</v>
      </c>
      <c r="T81" s="2" t="s">
        <v>680</v>
      </c>
      <c r="U81" s="2" t="s">
        <v>680</v>
      </c>
      <c r="V81" s="2" t="s">
        <v>680</v>
      </c>
      <c r="W81" s="2" t="s">
        <v>680</v>
      </c>
      <c r="X81" s="2" t="s">
        <v>680</v>
      </c>
      <c r="Y81" s="2" t="s">
        <v>680</v>
      </c>
      <c r="Z81" s="2" t="s">
        <v>680</v>
      </c>
      <c r="AA81" s="2" t="s">
        <v>680</v>
      </c>
      <c r="AB81" s="2" t="s">
        <v>680</v>
      </c>
      <c r="AC81" s="2" t="s">
        <v>680</v>
      </c>
      <c r="AD81" s="2" t="s">
        <v>680</v>
      </c>
      <c r="AE81" s="2" t="s">
        <v>680</v>
      </c>
      <c r="AF81" s="2" t="s">
        <v>680</v>
      </c>
      <c r="AG81" s="2" t="s">
        <v>680</v>
      </c>
      <c r="AJ81" s="9">
        <f t="shared" si="4"/>
        <v>0</v>
      </c>
      <c r="AK81" s="9"/>
      <c r="AL81" s="9">
        <f t="shared" si="5"/>
        <v>0</v>
      </c>
      <c r="AM81" s="9">
        <f t="shared" si="6"/>
        <v>0</v>
      </c>
      <c r="AN81" s="10" t="str">
        <f t="shared" si="7"/>
        <v/>
      </c>
    </row>
    <row r="82" spans="1:40" ht="15" customHeight="1" x14ac:dyDescent="0.25">
      <c r="A82" s="2" t="s">
        <v>139</v>
      </c>
      <c r="B82" s="2" t="s">
        <v>140</v>
      </c>
      <c r="C82" s="2">
        <v>2016</v>
      </c>
      <c r="D82" s="2" t="s">
        <v>680</v>
      </c>
      <c r="E82" s="2" t="s">
        <v>680</v>
      </c>
      <c r="F82" s="2" t="s">
        <v>680</v>
      </c>
      <c r="G82" s="2" t="s">
        <v>680</v>
      </c>
      <c r="H82" s="2" t="s">
        <v>680</v>
      </c>
      <c r="I82" s="2" t="s">
        <v>680</v>
      </c>
      <c r="J82" s="2" t="s">
        <v>680</v>
      </c>
      <c r="K82" s="2" t="s">
        <v>680</v>
      </c>
      <c r="L82" s="2" t="s">
        <v>680</v>
      </c>
      <c r="M82" s="2" t="s">
        <v>680</v>
      </c>
      <c r="N82" s="2" t="s">
        <v>680</v>
      </c>
      <c r="O82" s="2" t="s">
        <v>680</v>
      </c>
      <c r="P82" s="2" t="s">
        <v>680</v>
      </c>
      <c r="Q82" s="2" t="s">
        <v>680</v>
      </c>
      <c r="R82" s="2" t="s">
        <v>680</v>
      </c>
      <c r="S82" s="2" t="s">
        <v>680</v>
      </c>
      <c r="T82" s="2" t="s">
        <v>680</v>
      </c>
      <c r="U82" s="2" t="s">
        <v>680</v>
      </c>
      <c r="V82" s="2" t="s">
        <v>680</v>
      </c>
      <c r="W82" s="2" t="s">
        <v>680</v>
      </c>
      <c r="X82" s="2" t="s">
        <v>680</v>
      </c>
      <c r="Y82" s="2" t="s">
        <v>680</v>
      </c>
      <c r="Z82" s="2" t="s">
        <v>680</v>
      </c>
      <c r="AA82" s="2" t="s">
        <v>680</v>
      </c>
      <c r="AB82" s="2" t="s">
        <v>680</v>
      </c>
      <c r="AC82" s="2" t="s">
        <v>680</v>
      </c>
      <c r="AD82" s="2" t="s">
        <v>680</v>
      </c>
      <c r="AE82" s="2" t="s">
        <v>680</v>
      </c>
      <c r="AF82" s="2" t="s">
        <v>680</v>
      </c>
      <c r="AG82" s="2" t="s">
        <v>680</v>
      </c>
      <c r="AJ82" s="9">
        <f t="shared" si="4"/>
        <v>0</v>
      </c>
      <c r="AK82" s="9"/>
      <c r="AL82" s="9">
        <f t="shared" si="5"/>
        <v>0</v>
      </c>
      <c r="AM82" s="9">
        <f t="shared" si="6"/>
        <v>0</v>
      </c>
      <c r="AN82" s="10" t="str">
        <f t="shared" si="7"/>
        <v/>
      </c>
    </row>
    <row r="83" spans="1:40" ht="15" customHeight="1" x14ac:dyDescent="0.25">
      <c r="A83" s="2" t="s">
        <v>141</v>
      </c>
      <c r="B83" s="2" t="s">
        <v>142</v>
      </c>
      <c r="C83" s="2">
        <v>2016</v>
      </c>
      <c r="D83" s="2" t="s">
        <v>680</v>
      </c>
      <c r="E83" s="2" t="s">
        <v>680</v>
      </c>
      <c r="F83" s="2" t="s">
        <v>680</v>
      </c>
      <c r="G83" s="2" t="s">
        <v>680</v>
      </c>
      <c r="H83" s="2" t="s">
        <v>680</v>
      </c>
      <c r="I83" s="2" t="s">
        <v>680</v>
      </c>
      <c r="J83" s="2" t="s">
        <v>680</v>
      </c>
      <c r="K83" s="2" t="s">
        <v>680</v>
      </c>
      <c r="L83" s="2" t="s">
        <v>680</v>
      </c>
      <c r="M83" s="2" t="s">
        <v>680</v>
      </c>
      <c r="N83" s="2" t="s">
        <v>680</v>
      </c>
      <c r="O83" s="2" t="s">
        <v>680</v>
      </c>
      <c r="P83" s="2" t="s">
        <v>680</v>
      </c>
      <c r="Q83" s="2" t="s">
        <v>680</v>
      </c>
      <c r="R83" s="2" t="s">
        <v>680</v>
      </c>
      <c r="S83" s="2" t="s">
        <v>680</v>
      </c>
      <c r="T83" s="2" t="s">
        <v>680</v>
      </c>
      <c r="U83" s="2" t="s">
        <v>680</v>
      </c>
      <c r="V83" s="2" t="s">
        <v>680</v>
      </c>
      <c r="W83" s="2" t="s">
        <v>680</v>
      </c>
      <c r="X83" s="2" t="s">
        <v>680</v>
      </c>
      <c r="Y83" s="2" t="s">
        <v>680</v>
      </c>
      <c r="Z83" s="2" t="s">
        <v>680</v>
      </c>
      <c r="AA83" s="2" t="s">
        <v>680</v>
      </c>
      <c r="AB83" s="2" t="s">
        <v>680</v>
      </c>
      <c r="AC83" s="2" t="s">
        <v>680</v>
      </c>
      <c r="AD83" s="2" t="s">
        <v>680</v>
      </c>
      <c r="AE83" s="2" t="s">
        <v>680</v>
      </c>
      <c r="AF83" s="2" t="s">
        <v>680</v>
      </c>
      <c r="AG83" s="2" t="s">
        <v>680</v>
      </c>
      <c r="AJ83" s="9">
        <f t="shared" si="4"/>
        <v>0</v>
      </c>
      <c r="AK83" s="9"/>
      <c r="AL83" s="9">
        <f t="shared" si="5"/>
        <v>0</v>
      </c>
      <c r="AM83" s="9">
        <f t="shared" si="6"/>
        <v>0</v>
      </c>
      <c r="AN83" s="10" t="str">
        <f t="shared" si="7"/>
        <v/>
      </c>
    </row>
    <row r="84" spans="1:40" ht="15" customHeight="1" x14ac:dyDescent="0.25">
      <c r="A84" s="2" t="s">
        <v>141</v>
      </c>
      <c r="B84" s="2" t="s">
        <v>143</v>
      </c>
      <c r="C84" s="2">
        <v>2016</v>
      </c>
      <c r="D84" s="2" t="s">
        <v>680</v>
      </c>
      <c r="E84" s="2" t="s">
        <v>680</v>
      </c>
      <c r="F84" s="2" t="s">
        <v>680</v>
      </c>
      <c r="G84" s="2" t="s">
        <v>680</v>
      </c>
      <c r="H84" s="2" t="s">
        <v>680</v>
      </c>
      <c r="I84" s="2" t="s">
        <v>680</v>
      </c>
      <c r="J84" s="2" t="s">
        <v>680</v>
      </c>
      <c r="K84" s="2" t="s">
        <v>680</v>
      </c>
      <c r="L84" s="2" t="s">
        <v>680</v>
      </c>
      <c r="M84" s="2" t="s">
        <v>680</v>
      </c>
      <c r="N84" s="2" t="s">
        <v>680</v>
      </c>
      <c r="O84" s="2" t="s">
        <v>680</v>
      </c>
      <c r="P84" s="2" t="s">
        <v>680</v>
      </c>
      <c r="Q84" s="2" t="s">
        <v>680</v>
      </c>
      <c r="R84" s="2" t="s">
        <v>680</v>
      </c>
      <c r="S84" s="2" t="s">
        <v>680</v>
      </c>
      <c r="T84" s="2" t="s">
        <v>680</v>
      </c>
      <c r="U84" s="2" t="s">
        <v>680</v>
      </c>
      <c r="V84" s="2" t="s">
        <v>680</v>
      </c>
      <c r="W84" s="2" t="s">
        <v>680</v>
      </c>
      <c r="X84" s="2" t="s">
        <v>680</v>
      </c>
      <c r="Y84" s="2" t="s">
        <v>680</v>
      </c>
      <c r="Z84" s="2" t="s">
        <v>680</v>
      </c>
      <c r="AA84" s="2" t="s">
        <v>680</v>
      </c>
      <c r="AB84" s="2" t="s">
        <v>680</v>
      </c>
      <c r="AC84" s="2" t="s">
        <v>680</v>
      </c>
      <c r="AD84" s="2" t="s">
        <v>680</v>
      </c>
      <c r="AE84" s="2" t="s">
        <v>680</v>
      </c>
      <c r="AF84" s="2" t="s">
        <v>680</v>
      </c>
      <c r="AG84" s="2" t="s">
        <v>680</v>
      </c>
      <c r="AJ84" s="9">
        <f t="shared" si="4"/>
        <v>0</v>
      </c>
      <c r="AK84" s="9"/>
      <c r="AL84" s="9">
        <f t="shared" si="5"/>
        <v>0</v>
      </c>
      <c r="AM84" s="9">
        <f t="shared" si="6"/>
        <v>0</v>
      </c>
      <c r="AN84" s="10" t="str">
        <f t="shared" si="7"/>
        <v/>
      </c>
    </row>
    <row r="85" spans="1:40" ht="15" customHeight="1" x14ac:dyDescent="0.25">
      <c r="A85" s="2" t="s">
        <v>144</v>
      </c>
      <c r="B85" s="2" t="s">
        <v>145</v>
      </c>
      <c r="C85" s="2">
        <v>2016</v>
      </c>
      <c r="D85" s="2" t="s">
        <v>680</v>
      </c>
      <c r="E85" s="2" t="s">
        <v>680</v>
      </c>
      <c r="F85" s="2" t="s">
        <v>680</v>
      </c>
      <c r="G85" s="2" t="s">
        <v>680</v>
      </c>
      <c r="H85" s="2" t="s">
        <v>680</v>
      </c>
      <c r="I85" s="2" t="s">
        <v>680</v>
      </c>
      <c r="J85" s="2" t="s">
        <v>680</v>
      </c>
      <c r="K85" s="2" t="s">
        <v>680</v>
      </c>
      <c r="L85" s="2" t="s">
        <v>680</v>
      </c>
      <c r="M85" s="2" t="s">
        <v>680</v>
      </c>
      <c r="N85" s="2" t="s">
        <v>680</v>
      </c>
      <c r="O85" s="2" t="s">
        <v>680</v>
      </c>
      <c r="P85" s="2" t="s">
        <v>680</v>
      </c>
      <c r="Q85" s="2" t="s">
        <v>680</v>
      </c>
      <c r="R85" s="2" t="s">
        <v>680</v>
      </c>
      <c r="S85" s="2" t="s">
        <v>680</v>
      </c>
      <c r="T85" s="2" t="s">
        <v>680</v>
      </c>
      <c r="U85" s="2" t="s">
        <v>680</v>
      </c>
      <c r="V85" s="2" t="s">
        <v>680</v>
      </c>
      <c r="W85" s="2" t="s">
        <v>680</v>
      </c>
      <c r="X85" s="2" t="s">
        <v>680</v>
      </c>
      <c r="Y85" s="2" t="s">
        <v>680</v>
      </c>
      <c r="Z85" s="2" t="s">
        <v>680</v>
      </c>
      <c r="AA85" s="2" t="s">
        <v>680</v>
      </c>
      <c r="AB85" s="2" t="s">
        <v>680</v>
      </c>
      <c r="AC85" s="2" t="s">
        <v>680</v>
      </c>
      <c r="AD85" s="2" t="s">
        <v>680</v>
      </c>
      <c r="AE85" s="2" t="s">
        <v>680</v>
      </c>
      <c r="AF85" s="2" t="s">
        <v>680</v>
      </c>
      <c r="AG85" s="2" t="s">
        <v>680</v>
      </c>
      <c r="AJ85" s="9">
        <f t="shared" si="4"/>
        <v>0</v>
      </c>
      <c r="AK85" s="9"/>
      <c r="AL85" s="9">
        <f t="shared" si="5"/>
        <v>0</v>
      </c>
      <c r="AM85" s="9">
        <f t="shared" si="6"/>
        <v>0</v>
      </c>
      <c r="AN85" s="10" t="str">
        <f t="shared" si="7"/>
        <v/>
      </c>
    </row>
    <row r="86" spans="1:40" ht="15" customHeight="1" x14ac:dyDescent="0.25">
      <c r="A86" s="2" t="s">
        <v>146</v>
      </c>
      <c r="B86" s="2" t="s">
        <v>147</v>
      </c>
      <c r="C86" s="2">
        <v>2016</v>
      </c>
      <c r="D86" s="2">
        <v>215.6</v>
      </c>
      <c r="E86" s="2">
        <v>53</v>
      </c>
      <c r="F86" s="2">
        <v>0</v>
      </c>
      <c r="G86" s="2" t="s">
        <v>680</v>
      </c>
      <c r="H86" s="2" t="s">
        <v>680</v>
      </c>
      <c r="I86" s="2">
        <v>332.5</v>
      </c>
      <c r="J86" s="2" t="s">
        <v>680</v>
      </c>
      <c r="K86" s="2">
        <v>0.9</v>
      </c>
      <c r="L86" s="2" t="s">
        <v>680</v>
      </c>
      <c r="M86" s="2" t="s">
        <v>680</v>
      </c>
      <c r="N86" s="2" t="s">
        <v>680</v>
      </c>
      <c r="O86" s="2" t="s">
        <v>680</v>
      </c>
      <c r="P86" s="2">
        <v>17</v>
      </c>
      <c r="Q86" s="2">
        <v>0.1</v>
      </c>
      <c r="R86" s="2">
        <v>13.4</v>
      </c>
      <c r="S86" s="2">
        <v>1.2</v>
      </c>
      <c r="T86" s="2">
        <v>6.7</v>
      </c>
      <c r="U86" s="2">
        <v>0</v>
      </c>
      <c r="V86" s="2" t="s">
        <v>25</v>
      </c>
      <c r="W86" s="2" t="s">
        <v>680</v>
      </c>
      <c r="X86" s="2" t="s">
        <v>680</v>
      </c>
      <c r="Y86" s="2" t="s">
        <v>680</v>
      </c>
      <c r="Z86" s="2">
        <v>269.2</v>
      </c>
      <c r="AA86" s="2" t="s">
        <v>680</v>
      </c>
      <c r="AB86" s="2" t="s">
        <v>680</v>
      </c>
      <c r="AC86" s="2" t="s">
        <v>680</v>
      </c>
      <c r="AD86" s="2" t="s">
        <v>680</v>
      </c>
      <c r="AE86" s="2" t="s">
        <v>680</v>
      </c>
      <c r="AF86" s="2" t="s">
        <v>680</v>
      </c>
      <c r="AG86" s="2">
        <v>24</v>
      </c>
      <c r="AJ86" s="9">
        <f t="shared" si="4"/>
        <v>308.5</v>
      </c>
      <c r="AK86" s="9"/>
      <c r="AL86" s="9">
        <f t="shared" si="5"/>
        <v>215.6</v>
      </c>
      <c r="AM86" s="9">
        <f t="shared" si="6"/>
        <v>53</v>
      </c>
      <c r="AN86" s="10">
        <f t="shared" si="7"/>
        <v>0.87066450567260945</v>
      </c>
    </row>
    <row r="87" spans="1:40" ht="15" customHeight="1" x14ac:dyDescent="0.25">
      <c r="A87" s="2" t="s">
        <v>148</v>
      </c>
      <c r="B87" s="2" t="s">
        <v>149</v>
      </c>
      <c r="C87" s="2">
        <v>2016</v>
      </c>
      <c r="D87" s="2">
        <v>506</v>
      </c>
      <c r="E87" s="2">
        <v>163</v>
      </c>
      <c r="F87" s="2" t="s">
        <v>680</v>
      </c>
      <c r="G87" s="2" t="s">
        <v>680</v>
      </c>
      <c r="H87" s="2" t="s">
        <v>680</v>
      </c>
      <c r="I87" s="2">
        <v>730.83</v>
      </c>
      <c r="J87" s="2" t="s">
        <v>680</v>
      </c>
      <c r="K87" s="2">
        <v>0.83</v>
      </c>
      <c r="L87" s="2" t="s">
        <v>680</v>
      </c>
      <c r="M87" s="2" t="s">
        <v>680</v>
      </c>
      <c r="N87" s="2" t="s">
        <v>680</v>
      </c>
      <c r="O87" s="2" t="s">
        <v>680</v>
      </c>
      <c r="P87" s="2">
        <v>462</v>
      </c>
      <c r="Q87" s="2">
        <v>147</v>
      </c>
      <c r="R87" s="2">
        <v>0</v>
      </c>
      <c r="S87" s="2">
        <v>0</v>
      </c>
      <c r="T87" s="2" t="s">
        <v>680</v>
      </c>
      <c r="U87" s="2" t="s">
        <v>680</v>
      </c>
      <c r="V87" s="2" t="s">
        <v>8</v>
      </c>
      <c r="W87" s="2" t="s">
        <v>680</v>
      </c>
      <c r="X87" s="2" t="s">
        <v>680</v>
      </c>
      <c r="Y87" s="2" t="s">
        <v>680</v>
      </c>
      <c r="Z87" s="2" t="s">
        <v>680</v>
      </c>
      <c r="AA87" s="2" t="s">
        <v>680</v>
      </c>
      <c r="AB87" s="2" t="s">
        <v>680</v>
      </c>
      <c r="AC87" s="2" t="s">
        <v>680</v>
      </c>
      <c r="AD87" s="2" t="s">
        <v>680</v>
      </c>
      <c r="AE87" s="2" t="s">
        <v>680</v>
      </c>
      <c r="AF87" s="2" t="s">
        <v>680</v>
      </c>
      <c r="AG87" s="2">
        <v>121</v>
      </c>
      <c r="AJ87" s="9">
        <f t="shared" si="4"/>
        <v>609.82999999999993</v>
      </c>
      <c r="AK87" s="9"/>
      <c r="AL87" s="9">
        <f t="shared" si="5"/>
        <v>506</v>
      </c>
      <c r="AM87" s="9">
        <f t="shared" si="6"/>
        <v>163</v>
      </c>
      <c r="AN87" s="10">
        <f t="shared" si="7"/>
        <v>1.0970270403227129</v>
      </c>
    </row>
    <row r="88" spans="1:40" ht="15" customHeight="1" x14ac:dyDescent="0.25">
      <c r="A88" s="2" t="s">
        <v>148</v>
      </c>
      <c r="B88" s="2" t="s">
        <v>150</v>
      </c>
      <c r="C88" s="2">
        <v>2016</v>
      </c>
      <c r="D88" s="2" t="s">
        <v>680</v>
      </c>
      <c r="E88" s="2" t="s">
        <v>680</v>
      </c>
      <c r="F88" s="2" t="s">
        <v>680</v>
      </c>
      <c r="G88" s="2" t="s">
        <v>680</v>
      </c>
      <c r="H88" s="2" t="s">
        <v>680</v>
      </c>
      <c r="I88" s="2" t="s">
        <v>680</v>
      </c>
      <c r="J88" s="2" t="s">
        <v>680</v>
      </c>
      <c r="K88" s="2" t="s">
        <v>680</v>
      </c>
      <c r="L88" s="2" t="s">
        <v>680</v>
      </c>
      <c r="M88" s="2" t="s">
        <v>680</v>
      </c>
      <c r="N88" s="2" t="s">
        <v>680</v>
      </c>
      <c r="O88" s="2" t="s">
        <v>680</v>
      </c>
      <c r="P88" s="2" t="s">
        <v>680</v>
      </c>
      <c r="Q88" s="2" t="s">
        <v>680</v>
      </c>
      <c r="R88" s="2" t="s">
        <v>680</v>
      </c>
      <c r="S88" s="2" t="s">
        <v>680</v>
      </c>
      <c r="T88" s="2" t="s">
        <v>680</v>
      </c>
      <c r="U88" s="2" t="s">
        <v>680</v>
      </c>
      <c r="V88" s="2" t="s">
        <v>680</v>
      </c>
      <c r="W88" s="2" t="s">
        <v>680</v>
      </c>
      <c r="X88" s="2" t="s">
        <v>680</v>
      </c>
      <c r="Y88" s="2" t="s">
        <v>680</v>
      </c>
      <c r="Z88" s="2" t="s">
        <v>680</v>
      </c>
      <c r="AA88" s="2" t="s">
        <v>680</v>
      </c>
      <c r="AB88" s="2" t="s">
        <v>680</v>
      </c>
      <c r="AC88" s="2" t="s">
        <v>680</v>
      </c>
      <c r="AD88" s="2" t="s">
        <v>680</v>
      </c>
      <c r="AE88" s="2" t="s">
        <v>680</v>
      </c>
      <c r="AF88" s="2" t="s">
        <v>680</v>
      </c>
      <c r="AG88" s="2" t="s">
        <v>680</v>
      </c>
      <c r="AJ88" s="9">
        <f t="shared" si="4"/>
        <v>0</v>
      </c>
      <c r="AK88" s="9"/>
      <c r="AL88" s="9">
        <f t="shared" si="5"/>
        <v>0</v>
      </c>
      <c r="AM88" s="9">
        <f t="shared" si="6"/>
        <v>0</v>
      </c>
      <c r="AN88" s="10" t="str">
        <f t="shared" si="7"/>
        <v/>
      </c>
    </row>
    <row r="89" spans="1:40" ht="15" customHeight="1" x14ac:dyDescent="0.25">
      <c r="A89" s="2" t="s">
        <v>148</v>
      </c>
      <c r="B89" s="2" t="s">
        <v>151</v>
      </c>
      <c r="C89" s="2">
        <v>2016</v>
      </c>
      <c r="D89" s="2" t="s">
        <v>680</v>
      </c>
      <c r="E89" s="2" t="s">
        <v>680</v>
      </c>
      <c r="F89" s="2" t="s">
        <v>680</v>
      </c>
      <c r="G89" s="2" t="s">
        <v>680</v>
      </c>
      <c r="H89" s="2" t="s">
        <v>680</v>
      </c>
      <c r="I89" s="2" t="s">
        <v>680</v>
      </c>
      <c r="J89" s="2" t="s">
        <v>680</v>
      </c>
      <c r="K89" s="2" t="s">
        <v>680</v>
      </c>
      <c r="L89" s="2" t="s">
        <v>680</v>
      </c>
      <c r="M89" s="2" t="s">
        <v>680</v>
      </c>
      <c r="N89" s="2" t="s">
        <v>680</v>
      </c>
      <c r="O89" s="2" t="s">
        <v>680</v>
      </c>
      <c r="P89" s="2" t="s">
        <v>680</v>
      </c>
      <c r="Q89" s="2" t="s">
        <v>680</v>
      </c>
      <c r="R89" s="2" t="s">
        <v>680</v>
      </c>
      <c r="S89" s="2" t="s">
        <v>680</v>
      </c>
      <c r="T89" s="2" t="s">
        <v>680</v>
      </c>
      <c r="U89" s="2" t="s">
        <v>680</v>
      </c>
      <c r="V89" s="2" t="s">
        <v>680</v>
      </c>
      <c r="W89" s="2" t="s">
        <v>680</v>
      </c>
      <c r="X89" s="2" t="s">
        <v>680</v>
      </c>
      <c r="Y89" s="2" t="s">
        <v>680</v>
      </c>
      <c r="Z89" s="2" t="s">
        <v>680</v>
      </c>
      <c r="AA89" s="2" t="s">
        <v>680</v>
      </c>
      <c r="AB89" s="2" t="s">
        <v>680</v>
      </c>
      <c r="AC89" s="2" t="s">
        <v>680</v>
      </c>
      <c r="AD89" s="2" t="s">
        <v>680</v>
      </c>
      <c r="AE89" s="2" t="s">
        <v>680</v>
      </c>
      <c r="AF89" s="2" t="s">
        <v>680</v>
      </c>
      <c r="AG89" s="2" t="s">
        <v>680</v>
      </c>
      <c r="AJ89" s="9">
        <f t="shared" si="4"/>
        <v>0</v>
      </c>
      <c r="AK89" s="9"/>
      <c r="AL89" s="9">
        <f t="shared" si="5"/>
        <v>0</v>
      </c>
      <c r="AM89" s="9">
        <f t="shared" si="6"/>
        <v>0</v>
      </c>
      <c r="AN89" s="10" t="str">
        <f t="shared" si="7"/>
        <v/>
      </c>
    </row>
    <row r="90" spans="1:40" ht="15" customHeight="1" x14ac:dyDescent="0.25">
      <c r="A90" s="2" t="s">
        <v>152</v>
      </c>
      <c r="B90" s="2" t="s">
        <v>153</v>
      </c>
      <c r="C90" s="2">
        <v>2016</v>
      </c>
      <c r="D90" s="2">
        <v>91.6</v>
      </c>
      <c r="E90" s="2">
        <v>11.5</v>
      </c>
      <c r="F90" s="2" t="s">
        <v>680</v>
      </c>
      <c r="G90" s="2" t="s">
        <v>680</v>
      </c>
      <c r="H90" s="2" t="s">
        <v>680</v>
      </c>
      <c r="I90" s="2">
        <v>156.78</v>
      </c>
      <c r="J90" s="2" t="s">
        <v>680</v>
      </c>
      <c r="K90" s="2" t="s">
        <v>680</v>
      </c>
      <c r="L90" s="2" t="s">
        <v>680</v>
      </c>
      <c r="M90" s="2" t="s">
        <v>680</v>
      </c>
      <c r="N90" s="2" t="s">
        <v>680</v>
      </c>
      <c r="O90" s="2" t="s">
        <v>680</v>
      </c>
      <c r="P90" s="2">
        <v>57.1</v>
      </c>
      <c r="Q90" s="2">
        <v>23.2</v>
      </c>
      <c r="R90" s="2">
        <v>35.6</v>
      </c>
      <c r="S90" s="2" t="s">
        <v>680</v>
      </c>
      <c r="T90" s="2" t="s">
        <v>680</v>
      </c>
      <c r="U90" s="2">
        <v>16.5</v>
      </c>
      <c r="V90" s="2" t="s">
        <v>8</v>
      </c>
      <c r="W90" s="2" t="s">
        <v>680</v>
      </c>
      <c r="X90" s="2">
        <v>0</v>
      </c>
      <c r="Y90" s="2" t="s">
        <v>680</v>
      </c>
      <c r="Z90" s="2" t="s">
        <v>680</v>
      </c>
      <c r="AA90" s="2" t="s">
        <v>680</v>
      </c>
      <c r="AB90" s="2">
        <v>0.18</v>
      </c>
      <c r="AC90" s="2" t="s">
        <v>680</v>
      </c>
      <c r="AD90" s="2" t="s">
        <v>680</v>
      </c>
      <c r="AE90" s="2" t="s">
        <v>680</v>
      </c>
      <c r="AF90" s="2" t="s">
        <v>680</v>
      </c>
      <c r="AG90" s="2">
        <v>24.2</v>
      </c>
      <c r="AJ90" s="9">
        <f t="shared" si="4"/>
        <v>132.58000000000001</v>
      </c>
      <c r="AK90" s="9"/>
      <c r="AL90" s="9">
        <f t="shared" si="5"/>
        <v>91.6</v>
      </c>
      <c r="AM90" s="9">
        <f t="shared" si="6"/>
        <v>11.5</v>
      </c>
      <c r="AN90" s="10">
        <f t="shared" si="7"/>
        <v>0.77764368683059271</v>
      </c>
    </row>
    <row r="91" spans="1:40" ht="15" customHeight="1" x14ac:dyDescent="0.25">
      <c r="A91" s="2" t="s">
        <v>152</v>
      </c>
      <c r="B91" s="2" t="s">
        <v>154</v>
      </c>
      <c r="C91" s="2">
        <v>2016</v>
      </c>
      <c r="D91" s="2" t="s">
        <v>680</v>
      </c>
      <c r="E91" s="2" t="s">
        <v>680</v>
      </c>
      <c r="F91" s="2" t="s">
        <v>680</v>
      </c>
      <c r="G91" s="2" t="s">
        <v>680</v>
      </c>
      <c r="H91" s="2" t="s">
        <v>680</v>
      </c>
      <c r="I91" s="2" t="s">
        <v>680</v>
      </c>
      <c r="J91" s="2" t="s">
        <v>680</v>
      </c>
      <c r="K91" s="2" t="s">
        <v>680</v>
      </c>
      <c r="L91" s="2" t="s">
        <v>680</v>
      </c>
      <c r="M91" s="2" t="s">
        <v>680</v>
      </c>
      <c r="N91" s="2" t="s">
        <v>680</v>
      </c>
      <c r="O91" s="2" t="s">
        <v>680</v>
      </c>
      <c r="P91" s="2" t="s">
        <v>680</v>
      </c>
      <c r="Q91" s="2" t="s">
        <v>680</v>
      </c>
      <c r="R91" s="2" t="s">
        <v>680</v>
      </c>
      <c r="S91" s="2" t="s">
        <v>680</v>
      </c>
      <c r="T91" s="2" t="s">
        <v>680</v>
      </c>
      <c r="U91" s="2" t="s">
        <v>680</v>
      </c>
      <c r="V91" s="2" t="s">
        <v>680</v>
      </c>
      <c r="W91" s="2" t="s">
        <v>680</v>
      </c>
      <c r="X91" s="2" t="s">
        <v>680</v>
      </c>
      <c r="Y91" s="2" t="s">
        <v>680</v>
      </c>
      <c r="Z91" s="2" t="s">
        <v>680</v>
      </c>
      <c r="AA91" s="2" t="s">
        <v>680</v>
      </c>
      <c r="AB91" s="2" t="s">
        <v>680</v>
      </c>
      <c r="AC91" s="2" t="s">
        <v>680</v>
      </c>
      <c r="AD91" s="2" t="s">
        <v>680</v>
      </c>
      <c r="AE91" s="2" t="s">
        <v>680</v>
      </c>
      <c r="AF91" s="2" t="s">
        <v>680</v>
      </c>
      <c r="AG91" s="2" t="s">
        <v>680</v>
      </c>
      <c r="AJ91" s="9">
        <f t="shared" si="4"/>
        <v>0</v>
      </c>
      <c r="AK91" s="9"/>
      <c r="AL91" s="9">
        <f t="shared" si="5"/>
        <v>0</v>
      </c>
      <c r="AM91" s="9">
        <f t="shared" si="6"/>
        <v>0</v>
      </c>
      <c r="AN91" s="10" t="str">
        <f t="shared" si="7"/>
        <v/>
      </c>
    </row>
    <row r="92" spans="1:40" ht="15" customHeight="1" x14ac:dyDescent="0.25">
      <c r="A92" s="2" t="s">
        <v>152</v>
      </c>
      <c r="B92" s="2" t="s">
        <v>155</v>
      </c>
      <c r="C92" s="2">
        <v>2016</v>
      </c>
      <c r="D92" s="2" t="s">
        <v>680</v>
      </c>
      <c r="E92" s="2" t="s">
        <v>680</v>
      </c>
      <c r="F92" s="2" t="s">
        <v>680</v>
      </c>
      <c r="G92" s="2" t="s">
        <v>680</v>
      </c>
      <c r="H92" s="2" t="s">
        <v>680</v>
      </c>
      <c r="I92" s="2" t="s">
        <v>680</v>
      </c>
      <c r="J92" s="2" t="s">
        <v>680</v>
      </c>
      <c r="K92" s="2" t="s">
        <v>680</v>
      </c>
      <c r="L92" s="2" t="s">
        <v>680</v>
      </c>
      <c r="M92" s="2" t="s">
        <v>680</v>
      </c>
      <c r="N92" s="2" t="s">
        <v>680</v>
      </c>
      <c r="O92" s="2" t="s">
        <v>680</v>
      </c>
      <c r="P92" s="2" t="s">
        <v>680</v>
      </c>
      <c r="Q92" s="2" t="s">
        <v>680</v>
      </c>
      <c r="R92" s="2" t="s">
        <v>680</v>
      </c>
      <c r="S92" s="2" t="s">
        <v>680</v>
      </c>
      <c r="T92" s="2" t="s">
        <v>680</v>
      </c>
      <c r="U92" s="2" t="s">
        <v>680</v>
      </c>
      <c r="V92" s="2" t="s">
        <v>680</v>
      </c>
      <c r="W92" s="2" t="s">
        <v>680</v>
      </c>
      <c r="X92" s="2" t="s">
        <v>680</v>
      </c>
      <c r="Y92" s="2" t="s">
        <v>680</v>
      </c>
      <c r="Z92" s="2" t="s">
        <v>680</v>
      </c>
      <c r="AA92" s="2" t="s">
        <v>680</v>
      </c>
      <c r="AB92" s="2" t="s">
        <v>680</v>
      </c>
      <c r="AC92" s="2" t="s">
        <v>680</v>
      </c>
      <c r="AD92" s="2" t="s">
        <v>680</v>
      </c>
      <c r="AE92" s="2" t="s">
        <v>680</v>
      </c>
      <c r="AF92" s="2" t="s">
        <v>680</v>
      </c>
      <c r="AG92" s="2" t="s">
        <v>680</v>
      </c>
      <c r="AJ92" s="9">
        <f t="shared" si="4"/>
        <v>0</v>
      </c>
      <c r="AK92" s="9"/>
      <c r="AL92" s="9">
        <f t="shared" si="5"/>
        <v>0</v>
      </c>
      <c r="AM92" s="9">
        <f t="shared" si="6"/>
        <v>0</v>
      </c>
      <c r="AN92" s="10" t="str">
        <f t="shared" si="7"/>
        <v/>
      </c>
    </row>
    <row r="93" spans="1:40" ht="15" customHeight="1" x14ac:dyDescent="0.25">
      <c r="A93" s="2" t="s">
        <v>156</v>
      </c>
      <c r="B93" s="2" t="s">
        <v>157</v>
      </c>
      <c r="C93" s="2">
        <v>2016</v>
      </c>
      <c r="D93" s="2" t="s">
        <v>680</v>
      </c>
      <c r="E93" s="2" t="s">
        <v>680</v>
      </c>
      <c r="F93" s="2" t="s">
        <v>680</v>
      </c>
      <c r="G93" s="2" t="s">
        <v>680</v>
      </c>
      <c r="H93" s="2" t="s">
        <v>680</v>
      </c>
      <c r="I93" s="2" t="s">
        <v>680</v>
      </c>
      <c r="J93" s="2" t="s">
        <v>680</v>
      </c>
      <c r="K93" s="2" t="s">
        <v>680</v>
      </c>
      <c r="L93" s="2" t="s">
        <v>680</v>
      </c>
      <c r="M93" s="2" t="s">
        <v>680</v>
      </c>
      <c r="N93" s="2" t="s">
        <v>680</v>
      </c>
      <c r="O93" s="2" t="s">
        <v>680</v>
      </c>
      <c r="P93" s="2" t="s">
        <v>680</v>
      </c>
      <c r="Q93" s="2" t="s">
        <v>680</v>
      </c>
      <c r="R93" s="2" t="s">
        <v>680</v>
      </c>
      <c r="S93" s="2" t="s">
        <v>680</v>
      </c>
      <c r="T93" s="2" t="s">
        <v>680</v>
      </c>
      <c r="U93" s="2" t="s">
        <v>680</v>
      </c>
      <c r="V93" s="2" t="s">
        <v>680</v>
      </c>
      <c r="W93" s="2" t="s">
        <v>680</v>
      </c>
      <c r="X93" s="2" t="s">
        <v>680</v>
      </c>
      <c r="Y93" s="2" t="s">
        <v>680</v>
      </c>
      <c r="Z93" s="2" t="s">
        <v>680</v>
      </c>
      <c r="AA93" s="2" t="s">
        <v>680</v>
      </c>
      <c r="AB93" s="2" t="s">
        <v>680</v>
      </c>
      <c r="AC93" s="2" t="s">
        <v>680</v>
      </c>
      <c r="AD93" s="2" t="s">
        <v>680</v>
      </c>
      <c r="AE93" s="2" t="s">
        <v>680</v>
      </c>
      <c r="AF93" s="2" t="s">
        <v>680</v>
      </c>
      <c r="AG93" s="2" t="s">
        <v>680</v>
      </c>
      <c r="AJ93" s="9">
        <f t="shared" si="4"/>
        <v>0</v>
      </c>
      <c r="AK93" s="9"/>
      <c r="AL93" s="9">
        <f t="shared" si="5"/>
        <v>0</v>
      </c>
      <c r="AM93" s="9">
        <f t="shared" si="6"/>
        <v>0</v>
      </c>
      <c r="AN93" s="10" t="str">
        <f t="shared" si="7"/>
        <v/>
      </c>
    </row>
    <row r="94" spans="1:40" ht="15" customHeight="1" x14ac:dyDescent="0.25">
      <c r="A94" s="2" t="s">
        <v>156</v>
      </c>
      <c r="B94" s="2" t="s">
        <v>158</v>
      </c>
      <c r="C94" s="2">
        <v>2016</v>
      </c>
      <c r="D94" s="2" t="s">
        <v>680</v>
      </c>
      <c r="E94" s="2" t="s">
        <v>680</v>
      </c>
      <c r="F94" s="2" t="s">
        <v>680</v>
      </c>
      <c r="G94" s="2" t="s">
        <v>680</v>
      </c>
      <c r="H94" s="2" t="s">
        <v>680</v>
      </c>
      <c r="I94" s="2" t="s">
        <v>680</v>
      </c>
      <c r="J94" s="2" t="s">
        <v>680</v>
      </c>
      <c r="K94" s="2" t="s">
        <v>680</v>
      </c>
      <c r="L94" s="2" t="s">
        <v>680</v>
      </c>
      <c r="M94" s="2" t="s">
        <v>680</v>
      </c>
      <c r="N94" s="2" t="s">
        <v>680</v>
      </c>
      <c r="O94" s="2" t="s">
        <v>680</v>
      </c>
      <c r="P94" s="2" t="s">
        <v>680</v>
      </c>
      <c r="Q94" s="2" t="s">
        <v>680</v>
      </c>
      <c r="R94" s="2" t="s">
        <v>680</v>
      </c>
      <c r="S94" s="2" t="s">
        <v>680</v>
      </c>
      <c r="T94" s="2" t="s">
        <v>680</v>
      </c>
      <c r="U94" s="2" t="s">
        <v>680</v>
      </c>
      <c r="V94" s="2" t="s">
        <v>680</v>
      </c>
      <c r="W94" s="2" t="s">
        <v>680</v>
      </c>
      <c r="X94" s="2" t="s">
        <v>680</v>
      </c>
      <c r="Y94" s="2" t="s">
        <v>680</v>
      </c>
      <c r="Z94" s="2" t="s">
        <v>680</v>
      </c>
      <c r="AA94" s="2" t="s">
        <v>680</v>
      </c>
      <c r="AB94" s="2" t="s">
        <v>680</v>
      </c>
      <c r="AC94" s="2" t="s">
        <v>680</v>
      </c>
      <c r="AD94" s="2" t="s">
        <v>680</v>
      </c>
      <c r="AE94" s="2" t="s">
        <v>680</v>
      </c>
      <c r="AF94" s="2" t="s">
        <v>680</v>
      </c>
      <c r="AG94" s="2" t="s">
        <v>680</v>
      </c>
      <c r="AJ94" s="9">
        <f t="shared" si="4"/>
        <v>0</v>
      </c>
      <c r="AK94" s="9"/>
      <c r="AL94" s="9">
        <f t="shared" si="5"/>
        <v>0</v>
      </c>
      <c r="AM94" s="9">
        <f t="shared" si="6"/>
        <v>0</v>
      </c>
      <c r="AN94" s="10" t="str">
        <f t="shared" si="7"/>
        <v/>
      </c>
    </row>
    <row r="95" spans="1:40" ht="15" customHeight="1" x14ac:dyDescent="0.25">
      <c r="A95" s="2" t="s">
        <v>156</v>
      </c>
      <c r="B95" s="2" t="s">
        <v>159</v>
      </c>
      <c r="C95" s="2">
        <v>2016</v>
      </c>
      <c r="D95" s="2" t="s">
        <v>680</v>
      </c>
      <c r="E95" s="2" t="s">
        <v>680</v>
      </c>
      <c r="F95" s="2" t="s">
        <v>680</v>
      </c>
      <c r="G95" s="2" t="s">
        <v>680</v>
      </c>
      <c r="H95" s="2" t="s">
        <v>680</v>
      </c>
      <c r="I95" s="2" t="s">
        <v>680</v>
      </c>
      <c r="J95" s="2" t="s">
        <v>680</v>
      </c>
      <c r="K95" s="2" t="s">
        <v>680</v>
      </c>
      <c r="L95" s="2" t="s">
        <v>680</v>
      </c>
      <c r="M95" s="2" t="s">
        <v>680</v>
      </c>
      <c r="N95" s="2" t="s">
        <v>680</v>
      </c>
      <c r="O95" s="2" t="s">
        <v>680</v>
      </c>
      <c r="P95" s="2" t="s">
        <v>680</v>
      </c>
      <c r="Q95" s="2" t="s">
        <v>680</v>
      </c>
      <c r="R95" s="2" t="s">
        <v>680</v>
      </c>
      <c r="S95" s="2" t="s">
        <v>680</v>
      </c>
      <c r="T95" s="2" t="s">
        <v>680</v>
      </c>
      <c r="U95" s="2" t="s">
        <v>680</v>
      </c>
      <c r="V95" s="2" t="s">
        <v>680</v>
      </c>
      <c r="W95" s="2" t="s">
        <v>680</v>
      </c>
      <c r="X95" s="2" t="s">
        <v>680</v>
      </c>
      <c r="Y95" s="2" t="s">
        <v>680</v>
      </c>
      <c r="Z95" s="2" t="s">
        <v>680</v>
      </c>
      <c r="AA95" s="2" t="s">
        <v>680</v>
      </c>
      <c r="AB95" s="2" t="s">
        <v>680</v>
      </c>
      <c r="AC95" s="2" t="s">
        <v>680</v>
      </c>
      <c r="AD95" s="2" t="s">
        <v>680</v>
      </c>
      <c r="AE95" s="2" t="s">
        <v>680</v>
      </c>
      <c r="AF95" s="2" t="s">
        <v>680</v>
      </c>
      <c r="AG95" s="2" t="s">
        <v>680</v>
      </c>
      <c r="AJ95" s="9">
        <f t="shared" si="4"/>
        <v>0</v>
      </c>
      <c r="AK95" s="9"/>
      <c r="AL95" s="9">
        <f t="shared" si="5"/>
        <v>0</v>
      </c>
      <c r="AM95" s="9">
        <f t="shared" si="6"/>
        <v>0</v>
      </c>
      <c r="AN95" s="10" t="str">
        <f t="shared" si="7"/>
        <v/>
      </c>
    </row>
    <row r="96" spans="1:40" ht="15" customHeight="1" x14ac:dyDescent="0.25">
      <c r="A96" s="2" t="s">
        <v>160</v>
      </c>
      <c r="B96" s="2" t="s">
        <v>161</v>
      </c>
      <c r="C96" s="2">
        <v>2016</v>
      </c>
      <c r="D96" s="2" t="s">
        <v>680</v>
      </c>
      <c r="E96" s="2" t="s">
        <v>680</v>
      </c>
      <c r="F96" s="2" t="s">
        <v>680</v>
      </c>
      <c r="G96" s="2" t="s">
        <v>680</v>
      </c>
      <c r="H96" s="2" t="s">
        <v>680</v>
      </c>
      <c r="I96" s="2" t="s">
        <v>680</v>
      </c>
      <c r="J96" s="2" t="s">
        <v>680</v>
      </c>
      <c r="K96" s="2" t="s">
        <v>680</v>
      </c>
      <c r="L96" s="2" t="s">
        <v>680</v>
      </c>
      <c r="M96" s="2" t="s">
        <v>680</v>
      </c>
      <c r="N96" s="2" t="s">
        <v>680</v>
      </c>
      <c r="O96" s="2" t="s">
        <v>680</v>
      </c>
      <c r="P96" s="2" t="s">
        <v>680</v>
      </c>
      <c r="Q96" s="2" t="s">
        <v>680</v>
      </c>
      <c r="R96" s="2" t="s">
        <v>680</v>
      </c>
      <c r="S96" s="2" t="s">
        <v>680</v>
      </c>
      <c r="T96" s="2" t="s">
        <v>680</v>
      </c>
      <c r="U96" s="2" t="s">
        <v>680</v>
      </c>
      <c r="V96" s="2" t="s">
        <v>680</v>
      </c>
      <c r="W96" s="2" t="s">
        <v>680</v>
      </c>
      <c r="X96" s="2" t="s">
        <v>680</v>
      </c>
      <c r="Y96" s="2" t="s">
        <v>680</v>
      </c>
      <c r="Z96" s="2" t="s">
        <v>680</v>
      </c>
      <c r="AA96" s="2" t="s">
        <v>680</v>
      </c>
      <c r="AB96" s="2" t="s">
        <v>680</v>
      </c>
      <c r="AC96" s="2" t="s">
        <v>680</v>
      </c>
      <c r="AD96" s="2" t="s">
        <v>680</v>
      </c>
      <c r="AE96" s="2" t="s">
        <v>680</v>
      </c>
      <c r="AF96" s="2" t="s">
        <v>680</v>
      </c>
      <c r="AG96" s="2" t="s">
        <v>680</v>
      </c>
      <c r="AJ96" s="9">
        <f t="shared" si="4"/>
        <v>0</v>
      </c>
      <c r="AK96" s="9"/>
      <c r="AL96" s="9">
        <f t="shared" si="5"/>
        <v>0</v>
      </c>
      <c r="AM96" s="9">
        <f t="shared" si="6"/>
        <v>0</v>
      </c>
      <c r="AN96" s="10" t="str">
        <f t="shared" si="7"/>
        <v/>
      </c>
    </row>
    <row r="97" spans="1:40" ht="15" customHeight="1" x14ac:dyDescent="0.25">
      <c r="A97" s="2" t="s">
        <v>160</v>
      </c>
      <c r="B97" s="2" t="s">
        <v>162</v>
      </c>
      <c r="C97" s="2">
        <v>2016</v>
      </c>
      <c r="D97" s="2">
        <v>255.23</v>
      </c>
      <c r="E97" s="2">
        <v>77.3</v>
      </c>
      <c r="F97" s="2" t="s">
        <v>680</v>
      </c>
      <c r="G97" s="2" t="s">
        <v>680</v>
      </c>
      <c r="H97" s="2" t="s">
        <v>680</v>
      </c>
      <c r="I97" s="2">
        <v>467.69</v>
      </c>
      <c r="J97" s="2" t="s">
        <v>680</v>
      </c>
      <c r="K97" s="2">
        <v>1.2</v>
      </c>
      <c r="L97" s="2" t="s">
        <v>680</v>
      </c>
      <c r="M97" s="2" t="s">
        <v>680</v>
      </c>
      <c r="N97" s="2" t="s">
        <v>680</v>
      </c>
      <c r="O97" s="2" t="s">
        <v>680</v>
      </c>
      <c r="P97" s="2">
        <v>59.6</v>
      </c>
      <c r="Q97" s="2">
        <v>99.1</v>
      </c>
      <c r="R97" s="2">
        <v>109.5</v>
      </c>
      <c r="S97" s="2">
        <v>0.1</v>
      </c>
      <c r="T97" s="2" t="s">
        <v>680</v>
      </c>
      <c r="U97" s="2">
        <v>39.9</v>
      </c>
      <c r="V97" s="2" t="s">
        <v>8</v>
      </c>
      <c r="W97" s="2" t="s">
        <v>680</v>
      </c>
      <c r="X97" s="2" t="s">
        <v>680</v>
      </c>
      <c r="Y97" s="2" t="s">
        <v>680</v>
      </c>
      <c r="Z97" s="2">
        <v>72.7</v>
      </c>
      <c r="AA97" s="2" t="s">
        <v>680</v>
      </c>
      <c r="AB97" s="2" t="s">
        <v>680</v>
      </c>
      <c r="AC97" s="2" t="s">
        <v>680</v>
      </c>
      <c r="AD97" s="2" t="s">
        <v>680</v>
      </c>
      <c r="AE97" s="2" t="s">
        <v>680</v>
      </c>
      <c r="AF97" s="2" t="s">
        <v>680</v>
      </c>
      <c r="AG97" s="2">
        <v>85.59</v>
      </c>
      <c r="AJ97" s="9">
        <f t="shared" si="4"/>
        <v>382.09999999999997</v>
      </c>
      <c r="AK97" s="9"/>
      <c r="AL97" s="9">
        <f t="shared" si="5"/>
        <v>255.23</v>
      </c>
      <c r="AM97" s="9">
        <f t="shared" si="6"/>
        <v>77.3</v>
      </c>
      <c r="AN97" s="10">
        <f t="shared" si="7"/>
        <v>0.87026956294163837</v>
      </c>
    </row>
    <row r="98" spans="1:40" ht="15" customHeight="1" x14ac:dyDescent="0.25">
      <c r="A98" s="2" t="s">
        <v>160</v>
      </c>
      <c r="B98" s="2" t="s">
        <v>163</v>
      </c>
      <c r="C98" s="2">
        <v>2016</v>
      </c>
      <c r="D98" s="2" t="s">
        <v>680</v>
      </c>
      <c r="E98" s="2" t="s">
        <v>680</v>
      </c>
      <c r="F98" s="2" t="s">
        <v>680</v>
      </c>
      <c r="G98" s="2" t="s">
        <v>680</v>
      </c>
      <c r="H98" s="2" t="s">
        <v>680</v>
      </c>
      <c r="I98" s="2" t="s">
        <v>680</v>
      </c>
      <c r="J98" s="2" t="s">
        <v>680</v>
      </c>
      <c r="K98" s="2" t="s">
        <v>680</v>
      </c>
      <c r="L98" s="2" t="s">
        <v>680</v>
      </c>
      <c r="M98" s="2" t="s">
        <v>680</v>
      </c>
      <c r="N98" s="2" t="s">
        <v>680</v>
      </c>
      <c r="O98" s="2" t="s">
        <v>680</v>
      </c>
      <c r="P98" s="2" t="s">
        <v>680</v>
      </c>
      <c r="Q98" s="2" t="s">
        <v>680</v>
      </c>
      <c r="R98" s="2" t="s">
        <v>680</v>
      </c>
      <c r="S98" s="2" t="s">
        <v>680</v>
      </c>
      <c r="T98" s="2" t="s">
        <v>680</v>
      </c>
      <c r="U98" s="2" t="s">
        <v>680</v>
      </c>
      <c r="V98" s="2" t="s">
        <v>680</v>
      </c>
      <c r="W98" s="2" t="s">
        <v>680</v>
      </c>
      <c r="X98" s="2" t="s">
        <v>680</v>
      </c>
      <c r="Y98" s="2" t="s">
        <v>680</v>
      </c>
      <c r="Z98" s="2" t="s">
        <v>680</v>
      </c>
      <c r="AA98" s="2" t="s">
        <v>680</v>
      </c>
      <c r="AB98" s="2" t="s">
        <v>680</v>
      </c>
      <c r="AC98" s="2" t="s">
        <v>680</v>
      </c>
      <c r="AD98" s="2" t="s">
        <v>680</v>
      </c>
      <c r="AE98" s="2" t="s">
        <v>680</v>
      </c>
      <c r="AF98" s="2" t="s">
        <v>680</v>
      </c>
      <c r="AG98" s="2" t="s">
        <v>680</v>
      </c>
      <c r="AJ98" s="9">
        <f t="shared" si="4"/>
        <v>0</v>
      </c>
      <c r="AK98" s="9"/>
      <c r="AL98" s="9">
        <f t="shared" si="5"/>
        <v>0</v>
      </c>
      <c r="AM98" s="9">
        <f t="shared" si="6"/>
        <v>0</v>
      </c>
      <c r="AN98" s="10" t="str">
        <f t="shared" si="7"/>
        <v/>
      </c>
    </row>
    <row r="99" spans="1:40" ht="15" customHeight="1" x14ac:dyDescent="0.25">
      <c r="A99" s="2" t="s">
        <v>160</v>
      </c>
      <c r="B99" s="2" t="s">
        <v>164</v>
      </c>
      <c r="C99" s="2">
        <v>2016</v>
      </c>
      <c r="D99" s="2" t="s">
        <v>680</v>
      </c>
      <c r="E99" s="2" t="s">
        <v>680</v>
      </c>
      <c r="F99" s="2" t="s">
        <v>680</v>
      </c>
      <c r="G99" s="2" t="s">
        <v>680</v>
      </c>
      <c r="H99" s="2" t="s">
        <v>680</v>
      </c>
      <c r="I99" s="2" t="s">
        <v>680</v>
      </c>
      <c r="J99" s="2" t="s">
        <v>680</v>
      </c>
      <c r="K99" s="2" t="s">
        <v>680</v>
      </c>
      <c r="L99" s="2" t="s">
        <v>680</v>
      </c>
      <c r="M99" s="2" t="s">
        <v>680</v>
      </c>
      <c r="N99" s="2" t="s">
        <v>680</v>
      </c>
      <c r="O99" s="2" t="s">
        <v>680</v>
      </c>
      <c r="P99" s="2" t="s">
        <v>680</v>
      </c>
      <c r="Q99" s="2" t="s">
        <v>680</v>
      </c>
      <c r="R99" s="2" t="s">
        <v>680</v>
      </c>
      <c r="S99" s="2" t="s">
        <v>680</v>
      </c>
      <c r="T99" s="2" t="s">
        <v>680</v>
      </c>
      <c r="U99" s="2" t="s">
        <v>680</v>
      </c>
      <c r="V99" s="2" t="s">
        <v>680</v>
      </c>
      <c r="W99" s="2" t="s">
        <v>680</v>
      </c>
      <c r="X99" s="2" t="s">
        <v>680</v>
      </c>
      <c r="Y99" s="2" t="s">
        <v>680</v>
      </c>
      <c r="Z99" s="2" t="s">
        <v>680</v>
      </c>
      <c r="AA99" s="2" t="s">
        <v>680</v>
      </c>
      <c r="AB99" s="2" t="s">
        <v>680</v>
      </c>
      <c r="AC99" s="2" t="s">
        <v>680</v>
      </c>
      <c r="AD99" s="2" t="s">
        <v>680</v>
      </c>
      <c r="AE99" s="2" t="s">
        <v>680</v>
      </c>
      <c r="AF99" s="2" t="s">
        <v>680</v>
      </c>
      <c r="AG99" s="2" t="s">
        <v>680</v>
      </c>
      <c r="AJ99" s="9">
        <f t="shared" si="4"/>
        <v>0</v>
      </c>
      <c r="AK99" s="9"/>
      <c r="AL99" s="9">
        <f t="shared" si="5"/>
        <v>0</v>
      </c>
      <c r="AM99" s="9">
        <f t="shared" si="6"/>
        <v>0</v>
      </c>
      <c r="AN99" s="10" t="str">
        <f t="shared" si="7"/>
        <v/>
      </c>
    </row>
    <row r="100" spans="1:40" ht="15" customHeight="1" x14ac:dyDescent="0.25">
      <c r="A100" s="2" t="s">
        <v>165</v>
      </c>
      <c r="B100" s="2" t="s">
        <v>166</v>
      </c>
      <c r="C100" s="2">
        <v>2016</v>
      </c>
      <c r="D100" s="2" t="s">
        <v>680</v>
      </c>
      <c r="E100" s="2" t="s">
        <v>680</v>
      </c>
      <c r="F100" s="2" t="s">
        <v>680</v>
      </c>
      <c r="G100" s="2" t="s">
        <v>680</v>
      </c>
      <c r="H100" s="2" t="s">
        <v>680</v>
      </c>
      <c r="I100" s="2" t="s">
        <v>680</v>
      </c>
      <c r="J100" s="2" t="s">
        <v>680</v>
      </c>
      <c r="K100" s="2" t="s">
        <v>680</v>
      </c>
      <c r="L100" s="2" t="s">
        <v>680</v>
      </c>
      <c r="M100" s="2" t="s">
        <v>680</v>
      </c>
      <c r="N100" s="2" t="s">
        <v>680</v>
      </c>
      <c r="O100" s="2" t="s">
        <v>680</v>
      </c>
      <c r="P100" s="2" t="s">
        <v>680</v>
      </c>
      <c r="Q100" s="2" t="s">
        <v>680</v>
      </c>
      <c r="R100" s="2" t="s">
        <v>680</v>
      </c>
      <c r="S100" s="2" t="s">
        <v>680</v>
      </c>
      <c r="T100" s="2" t="s">
        <v>680</v>
      </c>
      <c r="U100" s="2" t="s">
        <v>680</v>
      </c>
      <c r="V100" s="2" t="s">
        <v>680</v>
      </c>
      <c r="W100" s="2" t="s">
        <v>680</v>
      </c>
      <c r="X100" s="2" t="s">
        <v>680</v>
      </c>
      <c r="Y100" s="2" t="s">
        <v>680</v>
      </c>
      <c r="Z100" s="2" t="s">
        <v>680</v>
      </c>
      <c r="AA100" s="2" t="s">
        <v>680</v>
      </c>
      <c r="AB100" s="2" t="s">
        <v>680</v>
      </c>
      <c r="AC100" s="2" t="s">
        <v>680</v>
      </c>
      <c r="AD100" s="2" t="s">
        <v>680</v>
      </c>
      <c r="AE100" s="2" t="s">
        <v>680</v>
      </c>
      <c r="AF100" s="2" t="s">
        <v>680</v>
      </c>
      <c r="AG100" s="2" t="s">
        <v>680</v>
      </c>
      <c r="AJ100" s="9">
        <f t="shared" si="4"/>
        <v>0</v>
      </c>
      <c r="AK100" s="9"/>
      <c r="AL100" s="9">
        <f t="shared" si="5"/>
        <v>0</v>
      </c>
      <c r="AM100" s="9">
        <f t="shared" si="6"/>
        <v>0</v>
      </c>
      <c r="AN100" s="10" t="str">
        <f t="shared" si="7"/>
        <v/>
      </c>
    </row>
    <row r="101" spans="1:40"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U101" s="2" t="s">
        <v>681</v>
      </c>
      <c r="V101" s="2" t="s">
        <v>681</v>
      </c>
      <c r="W101" s="2" t="s">
        <v>681</v>
      </c>
      <c r="X101" s="2" t="s">
        <v>681</v>
      </c>
      <c r="Y101" s="2" t="s">
        <v>681</v>
      </c>
      <c r="Z101" s="2" t="s">
        <v>681</v>
      </c>
      <c r="AA101" s="2" t="s">
        <v>681</v>
      </c>
      <c r="AB101" s="2" t="s">
        <v>681</v>
      </c>
      <c r="AC101" s="2" t="s">
        <v>681</v>
      </c>
      <c r="AD101" s="2" t="s">
        <v>681</v>
      </c>
      <c r="AE101" s="2" t="s">
        <v>681</v>
      </c>
      <c r="AF101" s="2" t="s">
        <v>681</v>
      </c>
      <c r="AG101" s="2" t="s">
        <v>681</v>
      </c>
      <c r="AJ101" s="9">
        <f t="shared" si="4"/>
        <v>0</v>
      </c>
      <c r="AK101" s="9"/>
      <c r="AL101" s="9">
        <f t="shared" si="5"/>
        <v>0</v>
      </c>
      <c r="AM101" s="9">
        <f t="shared" si="6"/>
        <v>0</v>
      </c>
      <c r="AN101" s="10" t="str">
        <f t="shared" si="7"/>
        <v/>
      </c>
    </row>
    <row r="102" spans="1:40"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U102" s="2" t="s">
        <v>681</v>
      </c>
      <c r="V102" s="2" t="s">
        <v>681</v>
      </c>
      <c r="W102" s="2" t="s">
        <v>681</v>
      </c>
      <c r="X102" s="2" t="s">
        <v>681</v>
      </c>
      <c r="Y102" s="2" t="s">
        <v>681</v>
      </c>
      <c r="Z102" s="2" t="s">
        <v>681</v>
      </c>
      <c r="AA102" s="2" t="s">
        <v>681</v>
      </c>
      <c r="AB102" s="2" t="s">
        <v>681</v>
      </c>
      <c r="AC102" s="2" t="s">
        <v>681</v>
      </c>
      <c r="AD102" s="2" t="s">
        <v>681</v>
      </c>
      <c r="AE102" s="2" t="s">
        <v>681</v>
      </c>
      <c r="AF102" s="2" t="s">
        <v>681</v>
      </c>
      <c r="AG102" s="2" t="s">
        <v>681</v>
      </c>
      <c r="AJ102" s="9">
        <f t="shared" si="4"/>
        <v>0</v>
      </c>
      <c r="AK102" s="9"/>
      <c r="AL102" s="9">
        <f t="shared" si="5"/>
        <v>0</v>
      </c>
      <c r="AM102" s="9">
        <f t="shared" si="6"/>
        <v>0</v>
      </c>
      <c r="AN102" s="10" t="str">
        <f t="shared" si="7"/>
        <v/>
      </c>
    </row>
    <row r="103" spans="1:40"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U103" s="2" t="s">
        <v>681</v>
      </c>
      <c r="V103" s="2" t="s">
        <v>681</v>
      </c>
      <c r="W103" s="2" t="s">
        <v>681</v>
      </c>
      <c r="X103" s="2" t="s">
        <v>681</v>
      </c>
      <c r="Y103" s="2" t="s">
        <v>681</v>
      </c>
      <c r="Z103" s="2" t="s">
        <v>681</v>
      </c>
      <c r="AA103" s="2" t="s">
        <v>681</v>
      </c>
      <c r="AB103" s="2" t="s">
        <v>681</v>
      </c>
      <c r="AC103" s="2" t="s">
        <v>681</v>
      </c>
      <c r="AD103" s="2" t="s">
        <v>681</v>
      </c>
      <c r="AE103" s="2" t="s">
        <v>681</v>
      </c>
      <c r="AF103" s="2" t="s">
        <v>681</v>
      </c>
      <c r="AG103" s="2" t="s">
        <v>681</v>
      </c>
      <c r="AJ103" s="9">
        <f t="shared" si="4"/>
        <v>0</v>
      </c>
      <c r="AK103" s="9"/>
      <c r="AL103" s="9">
        <f t="shared" si="5"/>
        <v>0</v>
      </c>
      <c r="AM103" s="9">
        <f t="shared" si="6"/>
        <v>0</v>
      </c>
      <c r="AN103" s="10" t="str">
        <f t="shared" si="7"/>
        <v/>
      </c>
    </row>
    <row r="104" spans="1:40"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U104" s="2" t="s">
        <v>681</v>
      </c>
      <c r="V104" s="2" t="s">
        <v>681</v>
      </c>
      <c r="W104" s="2" t="s">
        <v>681</v>
      </c>
      <c r="X104" s="2" t="s">
        <v>681</v>
      </c>
      <c r="Y104" s="2" t="s">
        <v>681</v>
      </c>
      <c r="Z104" s="2" t="s">
        <v>681</v>
      </c>
      <c r="AA104" s="2" t="s">
        <v>681</v>
      </c>
      <c r="AB104" s="2" t="s">
        <v>681</v>
      </c>
      <c r="AC104" s="2" t="s">
        <v>681</v>
      </c>
      <c r="AD104" s="2" t="s">
        <v>681</v>
      </c>
      <c r="AE104" s="2" t="s">
        <v>681</v>
      </c>
      <c r="AF104" s="2" t="s">
        <v>681</v>
      </c>
      <c r="AG104" s="2" t="s">
        <v>681</v>
      </c>
      <c r="AJ104" s="9">
        <f t="shared" si="4"/>
        <v>0</v>
      </c>
      <c r="AK104" s="9"/>
      <c r="AL104" s="9">
        <f t="shared" si="5"/>
        <v>0</v>
      </c>
      <c r="AM104" s="9">
        <f t="shared" si="6"/>
        <v>0</v>
      </c>
      <c r="AN104" s="10" t="str">
        <f t="shared" si="7"/>
        <v/>
      </c>
    </row>
    <row r="105" spans="1:40"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U105" s="2" t="s">
        <v>681</v>
      </c>
      <c r="V105" s="2" t="s">
        <v>681</v>
      </c>
      <c r="W105" s="2" t="s">
        <v>681</v>
      </c>
      <c r="X105" s="2" t="s">
        <v>681</v>
      </c>
      <c r="Y105" s="2" t="s">
        <v>681</v>
      </c>
      <c r="Z105" s="2" t="s">
        <v>681</v>
      </c>
      <c r="AA105" s="2" t="s">
        <v>681</v>
      </c>
      <c r="AB105" s="2" t="s">
        <v>681</v>
      </c>
      <c r="AC105" s="2" t="s">
        <v>681</v>
      </c>
      <c r="AD105" s="2" t="s">
        <v>681</v>
      </c>
      <c r="AE105" s="2" t="s">
        <v>681</v>
      </c>
      <c r="AF105" s="2" t="s">
        <v>681</v>
      </c>
      <c r="AG105" s="2" t="s">
        <v>681</v>
      </c>
      <c r="AJ105" s="9">
        <f t="shared" si="4"/>
        <v>0</v>
      </c>
      <c r="AK105" s="9"/>
      <c r="AL105" s="9">
        <f t="shared" si="5"/>
        <v>0</v>
      </c>
      <c r="AM105" s="9">
        <f t="shared" si="6"/>
        <v>0</v>
      </c>
      <c r="AN105" s="10" t="str">
        <f t="shared" si="7"/>
        <v/>
      </c>
    </row>
    <row r="106" spans="1:40" ht="15" customHeight="1" x14ac:dyDescent="0.25">
      <c r="A106" s="2" t="s">
        <v>175</v>
      </c>
      <c r="B106" s="2" t="s">
        <v>179</v>
      </c>
      <c r="C106" s="2">
        <v>2016</v>
      </c>
      <c r="D106" s="2">
        <v>2748.92</v>
      </c>
      <c r="E106" s="2">
        <v>1179.9849999999999</v>
      </c>
      <c r="F106" s="2">
        <v>0.999</v>
      </c>
      <c r="G106" s="2" t="s">
        <v>942</v>
      </c>
      <c r="H106" s="2">
        <v>1.637</v>
      </c>
      <c r="I106" s="2">
        <v>5401.5389999999998</v>
      </c>
      <c r="J106" s="2">
        <v>1037.5</v>
      </c>
      <c r="K106" s="2">
        <v>240.655</v>
      </c>
      <c r="L106" s="2">
        <v>0</v>
      </c>
      <c r="M106" s="2">
        <v>47.51</v>
      </c>
      <c r="N106" s="2">
        <v>0</v>
      </c>
      <c r="O106" s="2">
        <v>0</v>
      </c>
      <c r="P106" s="2">
        <v>1364.7529999999999</v>
      </c>
      <c r="Q106" s="2">
        <v>0</v>
      </c>
      <c r="R106" s="2">
        <v>0</v>
      </c>
      <c r="S106" s="2">
        <v>0</v>
      </c>
      <c r="T106" s="2">
        <v>0</v>
      </c>
      <c r="U106" s="2">
        <v>44.076000000000001</v>
      </c>
      <c r="V106" s="2" t="s">
        <v>680</v>
      </c>
      <c r="W106" s="2">
        <v>284.82799999999997</v>
      </c>
      <c r="X106" s="2">
        <v>0</v>
      </c>
      <c r="Y106" s="2">
        <v>0</v>
      </c>
      <c r="Z106" s="2">
        <v>0</v>
      </c>
      <c r="AA106" s="2">
        <v>0</v>
      </c>
      <c r="AB106" s="2">
        <v>0</v>
      </c>
      <c r="AC106" s="2">
        <v>0</v>
      </c>
      <c r="AD106" s="2">
        <v>0</v>
      </c>
      <c r="AE106" s="2">
        <v>1502.9079999999999</v>
      </c>
      <c r="AF106" s="2">
        <v>0</v>
      </c>
      <c r="AG106" s="2">
        <v>879.30899999999997</v>
      </c>
      <c r="AJ106" s="9">
        <f t="shared" si="4"/>
        <v>4522.2299999999996</v>
      </c>
      <c r="AK106" s="9"/>
      <c r="AL106" s="9">
        <f t="shared" si="5"/>
        <v>2748.92</v>
      </c>
      <c r="AM106" s="9">
        <f t="shared" si="6"/>
        <v>1179.9849999999999</v>
      </c>
      <c r="AN106" s="10">
        <f t="shared" si="7"/>
        <v>0.8687981372022211</v>
      </c>
    </row>
    <row r="107" spans="1:40"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U107" s="2" t="s">
        <v>681</v>
      </c>
      <c r="V107" s="2" t="s">
        <v>681</v>
      </c>
      <c r="W107" s="2" t="s">
        <v>681</v>
      </c>
      <c r="X107" s="2" t="s">
        <v>681</v>
      </c>
      <c r="Y107" s="2" t="s">
        <v>681</v>
      </c>
      <c r="Z107" s="2" t="s">
        <v>681</v>
      </c>
      <c r="AA107" s="2" t="s">
        <v>681</v>
      </c>
      <c r="AB107" s="2" t="s">
        <v>681</v>
      </c>
      <c r="AC107" s="2" t="s">
        <v>681</v>
      </c>
      <c r="AD107" s="2" t="s">
        <v>681</v>
      </c>
      <c r="AE107" s="2" t="s">
        <v>681</v>
      </c>
      <c r="AF107" s="2" t="s">
        <v>681</v>
      </c>
      <c r="AG107" s="2" t="s">
        <v>681</v>
      </c>
      <c r="AJ107" s="9">
        <f t="shared" si="4"/>
        <v>0</v>
      </c>
      <c r="AK107" s="9"/>
      <c r="AL107" s="9">
        <f t="shared" si="5"/>
        <v>0</v>
      </c>
      <c r="AM107" s="9">
        <f t="shared" si="6"/>
        <v>0</v>
      </c>
      <c r="AN107" s="10" t="str">
        <f t="shared" si="7"/>
        <v/>
      </c>
    </row>
    <row r="108" spans="1:40"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U108" s="2" t="s">
        <v>681</v>
      </c>
      <c r="V108" s="2" t="s">
        <v>681</v>
      </c>
      <c r="W108" s="2" t="s">
        <v>681</v>
      </c>
      <c r="X108" s="2" t="s">
        <v>681</v>
      </c>
      <c r="Y108" s="2" t="s">
        <v>681</v>
      </c>
      <c r="Z108" s="2" t="s">
        <v>681</v>
      </c>
      <c r="AA108" s="2" t="s">
        <v>681</v>
      </c>
      <c r="AB108" s="2" t="s">
        <v>681</v>
      </c>
      <c r="AC108" s="2" t="s">
        <v>681</v>
      </c>
      <c r="AD108" s="2" t="s">
        <v>681</v>
      </c>
      <c r="AE108" s="2" t="s">
        <v>681</v>
      </c>
      <c r="AF108" s="2" t="s">
        <v>681</v>
      </c>
      <c r="AG108" s="2" t="s">
        <v>681</v>
      </c>
      <c r="AJ108" s="9">
        <f t="shared" si="4"/>
        <v>0</v>
      </c>
      <c r="AK108" s="9"/>
      <c r="AL108" s="9">
        <f t="shared" si="5"/>
        <v>0</v>
      </c>
      <c r="AM108" s="9">
        <f t="shared" si="6"/>
        <v>0</v>
      </c>
      <c r="AN108" s="10" t="str">
        <f t="shared" si="7"/>
        <v/>
      </c>
    </row>
    <row r="109" spans="1:40"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U109" s="2" t="s">
        <v>681</v>
      </c>
      <c r="V109" s="2" t="s">
        <v>681</v>
      </c>
      <c r="W109" s="2" t="s">
        <v>681</v>
      </c>
      <c r="X109" s="2" t="s">
        <v>681</v>
      </c>
      <c r="Y109" s="2" t="s">
        <v>681</v>
      </c>
      <c r="Z109" s="2" t="s">
        <v>681</v>
      </c>
      <c r="AA109" s="2" t="s">
        <v>681</v>
      </c>
      <c r="AB109" s="2" t="s">
        <v>681</v>
      </c>
      <c r="AC109" s="2" t="s">
        <v>681</v>
      </c>
      <c r="AD109" s="2" t="s">
        <v>681</v>
      </c>
      <c r="AE109" s="2" t="s">
        <v>681</v>
      </c>
      <c r="AF109" s="2" t="s">
        <v>681</v>
      </c>
      <c r="AG109" s="2" t="s">
        <v>681</v>
      </c>
      <c r="AJ109" s="9">
        <f t="shared" si="4"/>
        <v>0</v>
      </c>
      <c r="AK109" s="9"/>
      <c r="AL109" s="9">
        <f t="shared" si="5"/>
        <v>0</v>
      </c>
      <c r="AM109" s="9">
        <f t="shared" si="6"/>
        <v>0</v>
      </c>
      <c r="AN109" s="10" t="str">
        <f t="shared" si="7"/>
        <v/>
      </c>
    </row>
    <row r="110" spans="1:40" ht="15" customHeight="1" x14ac:dyDescent="0.25">
      <c r="A110" s="2" t="s">
        <v>175</v>
      </c>
      <c r="B110" s="2" t="s">
        <v>183</v>
      </c>
      <c r="C110" s="2">
        <v>2016</v>
      </c>
      <c r="D110" s="2" t="s">
        <v>680</v>
      </c>
      <c r="E110" s="2" t="s">
        <v>680</v>
      </c>
      <c r="F110" s="2" t="s">
        <v>680</v>
      </c>
      <c r="G110" s="2" t="s">
        <v>680</v>
      </c>
      <c r="H110" s="2" t="s">
        <v>680</v>
      </c>
      <c r="I110" s="2" t="s">
        <v>680</v>
      </c>
      <c r="J110" s="2" t="s">
        <v>680</v>
      </c>
      <c r="K110" s="2" t="s">
        <v>680</v>
      </c>
      <c r="L110" s="2" t="s">
        <v>680</v>
      </c>
      <c r="M110" s="2" t="s">
        <v>680</v>
      </c>
      <c r="N110" s="2" t="s">
        <v>680</v>
      </c>
      <c r="O110" s="2" t="s">
        <v>680</v>
      </c>
      <c r="P110" s="2" t="s">
        <v>680</v>
      </c>
      <c r="Q110" s="2" t="s">
        <v>680</v>
      </c>
      <c r="R110" s="2" t="s">
        <v>680</v>
      </c>
      <c r="S110" s="2" t="s">
        <v>680</v>
      </c>
      <c r="T110" s="2" t="s">
        <v>680</v>
      </c>
      <c r="U110" s="2" t="s">
        <v>680</v>
      </c>
      <c r="V110" s="2" t="s">
        <v>680</v>
      </c>
      <c r="W110" s="2" t="s">
        <v>680</v>
      </c>
      <c r="X110" s="2" t="s">
        <v>680</v>
      </c>
      <c r="Y110" s="2" t="s">
        <v>680</v>
      </c>
      <c r="Z110" s="2" t="s">
        <v>680</v>
      </c>
      <c r="AA110" s="2" t="s">
        <v>680</v>
      </c>
      <c r="AB110" s="2" t="s">
        <v>680</v>
      </c>
      <c r="AC110" s="2" t="s">
        <v>680</v>
      </c>
      <c r="AD110" s="2" t="s">
        <v>680</v>
      </c>
      <c r="AE110" s="2" t="s">
        <v>680</v>
      </c>
      <c r="AF110" s="2" t="s">
        <v>680</v>
      </c>
      <c r="AG110" s="2" t="s">
        <v>680</v>
      </c>
      <c r="AJ110" s="9">
        <f t="shared" si="4"/>
        <v>0</v>
      </c>
      <c r="AK110" s="9"/>
      <c r="AL110" s="9">
        <f t="shared" si="5"/>
        <v>0</v>
      </c>
      <c r="AM110" s="9">
        <f t="shared" si="6"/>
        <v>0</v>
      </c>
      <c r="AN110" s="10" t="str">
        <f t="shared" si="7"/>
        <v/>
      </c>
    </row>
    <row r="111" spans="1:40"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U111" s="2" t="s">
        <v>681</v>
      </c>
      <c r="V111" s="2" t="s">
        <v>681</v>
      </c>
      <c r="W111" s="2" t="s">
        <v>681</v>
      </c>
      <c r="X111" s="2" t="s">
        <v>681</v>
      </c>
      <c r="Y111" s="2" t="s">
        <v>681</v>
      </c>
      <c r="Z111" s="2" t="s">
        <v>681</v>
      </c>
      <c r="AA111" s="2" t="s">
        <v>681</v>
      </c>
      <c r="AB111" s="2" t="s">
        <v>681</v>
      </c>
      <c r="AC111" s="2" t="s">
        <v>681</v>
      </c>
      <c r="AD111" s="2" t="s">
        <v>681</v>
      </c>
      <c r="AE111" s="2" t="s">
        <v>681</v>
      </c>
      <c r="AF111" s="2" t="s">
        <v>681</v>
      </c>
      <c r="AG111" s="2" t="s">
        <v>681</v>
      </c>
      <c r="AJ111" s="9">
        <f t="shared" si="4"/>
        <v>0</v>
      </c>
      <c r="AK111" s="9"/>
      <c r="AL111" s="9">
        <f t="shared" si="5"/>
        <v>0</v>
      </c>
      <c r="AM111" s="9">
        <f t="shared" si="6"/>
        <v>0</v>
      </c>
      <c r="AN111" s="10" t="str">
        <f t="shared" si="7"/>
        <v/>
      </c>
    </row>
    <row r="112" spans="1:40" ht="15" customHeight="1" x14ac:dyDescent="0.25">
      <c r="A112" s="2" t="s">
        <v>185</v>
      </c>
      <c r="B112" s="2" t="s">
        <v>186</v>
      </c>
      <c r="C112" s="2">
        <v>2016</v>
      </c>
      <c r="D112" s="2" t="s">
        <v>680</v>
      </c>
      <c r="E112" s="2" t="s">
        <v>680</v>
      </c>
      <c r="F112" s="2" t="s">
        <v>680</v>
      </c>
      <c r="G112" s="2" t="s">
        <v>680</v>
      </c>
      <c r="H112" s="2" t="s">
        <v>680</v>
      </c>
      <c r="I112" s="2" t="s">
        <v>680</v>
      </c>
      <c r="J112" s="2" t="s">
        <v>680</v>
      </c>
      <c r="K112" s="2" t="s">
        <v>680</v>
      </c>
      <c r="L112" s="2" t="s">
        <v>680</v>
      </c>
      <c r="M112" s="2" t="s">
        <v>680</v>
      </c>
      <c r="N112" s="2" t="s">
        <v>680</v>
      </c>
      <c r="O112" s="2" t="s">
        <v>680</v>
      </c>
      <c r="P112" s="2" t="s">
        <v>680</v>
      </c>
      <c r="Q112" s="2" t="s">
        <v>680</v>
      </c>
      <c r="R112" s="2" t="s">
        <v>680</v>
      </c>
      <c r="S112" s="2" t="s">
        <v>680</v>
      </c>
      <c r="T112" s="2" t="s">
        <v>680</v>
      </c>
      <c r="U112" s="2" t="s">
        <v>680</v>
      </c>
      <c r="V112" s="2" t="s">
        <v>680</v>
      </c>
      <c r="W112" s="2" t="s">
        <v>680</v>
      </c>
      <c r="X112" s="2" t="s">
        <v>680</v>
      </c>
      <c r="Y112" s="2" t="s">
        <v>680</v>
      </c>
      <c r="Z112" s="2" t="s">
        <v>680</v>
      </c>
      <c r="AA112" s="2" t="s">
        <v>680</v>
      </c>
      <c r="AB112" s="2" t="s">
        <v>680</v>
      </c>
      <c r="AC112" s="2" t="s">
        <v>680</v>
      </c>
      <c r="AD112" s="2" t="s">
        <v>680</v>
      </c>
      <c r="AE112" s="2" t="s">
        <v>680</v>
      </c>
      <c r="AF112" s="2" t="s">
        <v>680</v>
      </c>
      <c r="AG112" s="2" t="s">
        <v>680</v>
      </c>
      <c r="AJ112" s="9">
        <f t="shared" si="4"/>
        <v>0</v>
      </c>
      <c r="AK112" s="9"/>
      <c r="AL112" s="9">
        <f t="shared" si="5"/>
        <v>0</v>
      </c>
      <c r="AM112" s="9">
        <f t="shared" si="6"/>
        <v>0</v>
      </c>
      <c r="AN112" s="10" t="str">
        <f t="shared" si="7"/>
        <v/>
      </c>
    </row>
    <row r="113" spans="1:40" ht="15" customHeight="1" x14ac:dyDescent="0.25">
      <c r="A113" s="2" t="s">
        <v>185</v>
      </c>
      <c r="B113" s="2" t="s">
        <v>188</v>
      </c>
      <c r="C113" s="2">
        <v>2016</v>
      </c>
      <c r="D113" s="2" t="s">
        <v>680</v>
      </c>
      <c r="E113" s="2" t="s">
        <v>680</v>
      </c>
      <c r="F113" s="2" t="s">
        <v>680</v>
      </c>
      <c r="G113" s="2" t="s">
        <v>680</v>
      </c>
      <c r="H113" s="2" t="s">
        <v>680</v>
      </c>
      <c r="I113" s="2" t="s">
        <v>680</v>
      </c>
      <c r="J113" s="2" t="s">
        <v>680</v>
      </c>
      <c r="K113" s="2" t="s">
        <v>680</v>
      </c>
      <c r="L113" s="2" t="s">
        <v>680</v>
      </c>
      <c r="M113" s="2" t="s">
        <v>680</v>
      </c>
      <c r="N113" s="2" t="s">
        <v>680</v>
      </c>
      <c r="O113" s="2" t="s">
        <v>680</v>
      </c>
      <c r="P113" s="2" t="s">
        <v>680</v>
      </c>
      <c r="Q113" s="2" t="s">
        <v>680</v>
      </c>
      <c r="R113" s="2" t="s">
        <v>680</v>
      </c>
      <c r="S113" s="2" t="s">
        <v>680</v>
      </c>
      <c r="T113" s="2" t="s">
        <v>680</v>
      </c>
      <c r="U113" s="2" t="s">
        <v>680</v>
      </c>
      <c r="V113" s="2" t="s">
        <v>680</v>
      </c>
      <c r="W113" s="2" t="s">
        <v>680</v>
      </c>
      <c r="X113" s="2" t="s">
        <v>680</v>
      </c>
      <c r="Y113" s="2" t="s">
        <v>680</v>
      </c>
      <c r="Z113" s="2" t="s">
        <v>680</v>
      </c>
      <c r="AA113" s="2" t="s">
        <v>680</v>
      </c>
      <c r="AB113" s="2" t="s">
        <v>680</v>
      </c>
      <c r="AC113" s="2" t="s">
        <v>680</v>
      </c>
      <c r="AD113" s="2" t="s">
        <v>680</v>
      </c>
      <c r="AE113" s="2" t="s">
        <v>680</v>
      </c>
      <c r="AF113" s="2" t="s">
        <v>680</v>
      </c>
      <c r="AG113" s="2" t="s">
        <v>680</v>
      </c>
      <c r="AJ113" s="9">
        <f t="shared" si="4"/>
        <v>0</v>
      </c>
      <c r="AK113" s="9"/>
      <c r="AL113" s="9">
        <f t="shared" si="5"/>
        <v>0</v>
      </c>
      <c r="AM113" s="9">
        <f t="shared" si="6"/>
        <v>0</v>
      </c>
      <c r="AN113" s="10" t="str">
        <f t="shared" si="7"/>
        <v/>
      </c>
    </row>
    <row r="114" spans="1:40" ht="15" customHeight="1" x14ac:dyDescent="0.25">
      <c r="A114" s="2" t="s">
        <v>185</v>
      </c>
      <c r="B114" s="2" t="s">
        <v>189</v>
      </c>
      <c r="C114" s="2">
        <v>2016</v>
      </c>
      <c r="D114" s="2" t="s">
        <v>680</v>
      </c>
      <c r="E114" s="2" t="s">
        <v>680</v>
      </c>
      <c r="F114" s="2" t="s">
        <v>680</v>
      </c>
      <c r="G114" s="2" t="s">
        <v>680</v>
      </c>
      <c r="H114" s="2" t="s">
        <v>680</v>
      </c>
      <c r="I114" s="2" t="s">
        <v>680</v>
      </c>
      <c r="J114" s="2" t="s">
        <v>680</v>
      </c>
      <c r="K114" s="2" t="s">
        <v>680</v>
      </c>
      <c r="L114" s="2" t="s">
        <v>680</v>
      </c>
      <c r="M114" s="2" t="s">
        <v>680</v>
      </c>
      <c r="N114" s="2" t="s">
        <v>680</v>
      </c>
      <c r="O114" s="2" t="s">
        <v>680</v>
      </c>
      <c r="P114" s="2" t="s">
        <v>680</v>
      </c>
      <c r="Q114" s="2" t="s">
        <v>680</v>
      </c>
      <c r="R114" s="2" t="s">
        <v>680</v>
      </c>
      <c r="S114" s="2" t="s">
        <v>680</v>
      </c>
      <c r="T114" s="2" t="s">
        <v>680</v>
      </c>
      <c r="U114" s="2" t="s">
        <v>680</v>
      </c>
      <c r="V114" s="2" t="s">
        <v>680</v>
      </c>
      <c r="W114" s="2" t="s">
        <v>680</v>
      </c>
      <c r="X114" s="2" t="s">
        <v>680</v>
      </c>
      <c r="Y114" s="2" t="s">
        <v>680</v>
      </c>
      <c r="Z114" s="2" t="s">
        <v>680</v>
      </c>
      <c r="AA114" s="2" t="s">
        <v>680</v>
      </c>
      <c r="AB114" s="2" t="s">
        <v>680</v>
      </c>
      <c r="AC114" s="2" t="s">
        <v>680</v>
      </c>
      <c r="AD114" s="2" t="s">
        <v>680</v>
      </c>
      <c r="AE114" s="2" t="s">
        <v>680</v>
      </c>
      <c r="AF114" s="2" t="s">
        <v>680</v>
      </c>
      <c r="AG114" s="2" t="s">
        <v>680</v>
      </c>
      <c r="AJ114" s="9">
        <f t="shared" si="4"/>
        <v>0</v>
      </c>
      <c r="AK114" s="9"/>
      <c r="AL114" s="9">
        <f t="shared" si="5"/>
        <v>0</v>
      </c>
      <c r="AM114" s="9">
        <f t="shared" si="6"/>
        <v>0</v>
      </c>
      <c r="AN114" s="10" t="str">
        <f t="shared" si="7"/>
        <v/>
      </c>
    </row>
    <row r="115" spans="1:40" ht="15" customHeight="1" x14ac:dyDescent="0.25">
      <c r="A115" s="2" t="s">
        <v>185</v>
      </c>
      <c r="B115" s="2" t="s">
        <v>190</v>
      </c>
      <c r="C115" s="2">
        <v>2016</v>
      </c>
      <c r="D115" s="2" t="s">
        <v>680</v>
      </c>
      <c r="E115" s="2" t="s">
        <v>680</v>
      </c>
      <c r="F115" s="2" t="s">
        <v>680</v>
      </c>
      <c r="G115" s="2" t="s">
        <v>680</v>
      </c>
      <c r="H115" s="2" t="s">
        <v>680</v>
      </c>
      <c r="I115" s="2" t="s">
        <v>680</v>
      </c>
      <c r="J115" s="2" t="s">
        <v>680</v>
      </c>
      <c r="K115" s="2" t="s">
        <v>680</v>
      </c>
      <c r="L115" s="2" t="s">
        <v>680</v>
      </c>
      <c r="M115" s="2" t="s">
        <v>680</v>
      </c>
      <c r="N115" s="2" t="s">
        <v>680</v>
      </c>
      <c r="O115" s="2" t="s">
        <v>680</v>
      </c>
      <c r="P115" s="2" t="s">
        <v>680</v>
      </c>
      <c r="Q115" s="2" t="s">
        <v>680</v>
      </c>
      <c r="R115" s="2" t="s">
        <v>680</v>
      </c>
      <c r="S115" s="2" t="s">
        <v>680</v>
      </c>
      <c r="T115" s="2" t="s">
        <v>680</v>
      </c>
      <c r="U115" s="2" t="s">
        <v>680</v>
      </c>
      <c r="V115" s="2" t="s">
        <v>680</v>
      </c>
      <c r="W115" s="2" t="s">
        <v>680</v>
      </c>
      <c r="X115" s="2" t="s">
        <v>680</v>
      </c>
      <c r="Y115" s="2" t="s">
        <v>680</v>
      </c>
      <c r="Z115" s="2" t="s">
        <v>680</v>
      </c>
      <c r="AA115" s="2" t="s">
        <v>680</v>
      </c>
      <c r="AB115" s="2" t="s">
        <v>680</v>
      </c>
      <c r="AC115" s="2" t="s">
        <v>680</v>
      </c>
      <c r="AD115" s="2" t="s">
        <v>680</v>
      </c>
      <c r="AE115" s="2" t="s">
        <v>680</v>
      </c>
      <c r="AF115" s="2" t="s">
        <v>680</v>
      </c>
      <c r="AG115" s="2" t="s">
        <v>680</v>
      </c>
      <c r="AJ115" s="9">
        <f t="shared" si="4"/>
        <v>0</v>
      </c>
      <c r="AK115" s="9"/>
      <c r="AL115" s="9">
        <f t="shared" si="5"/>
        <v>0</v>
      </c>
      <c r="AM115" s="9">
        <f t="shared" si="6"/>
        <v>0</v>
      </c>
      <c r="AN115" s="10" t="str">
        <f t="shared" si="7"/>
        <v/>
      </c>
    </row>
    <row r="116" spans="1:40" ht="15" customHeight="1" x14ac:dyDescent="0.25">
      <c r="A116" s="2" t="s">
        <v>185</v>
      </c>
      <c r="B116" s="2" t="s">
        <v>191</v>
      </c>
      <c r="C116" s="2">
        <v>2016</v>
      </c>
      <c r="D116" s="2" t="s">
        <v>680</v>
      </c>
      <c r="E116" s="2" t="s">
        <v>680</v>
      </c>
      <c r="F116" s="2" t="s">
        <v>680</v>
      </c>
      <c r="G116" s="2" t="s">
        <v>680</v>
      </c>
      <c r="H116" s="2" t="s">
        <v>680</v>
      </c>
      <c r="I116" s="2" t="s">
        <v>680</v>
      </c>
      <c r="J116" s="2" t="s">
        <v>680</v>
      </c>
      <c r="K116" s="2" t="s">
        <v>680</v>
      </c>
      <c r="L116" s="2" t="s">
        <v>680</v>
      </c>
      <c r="M116" s="2" t="s">
        <v>680</v>
      </c>
      <c r="N116" s="2" t="s">
        <v>680</v>
      </c>
      <c r="O116" s="2" t="s">
        <v>680</v>
      </c>
      <c r="P116" s="2" t="s">
        <v>680</v>
      </c>
      <c r="Q116" s="2" t="s">
        <v>680</v>
      </c>
      <c r="R116" s="2" t="s">
        <v>680</v>
      </c>
      <c r="S116" s="2" t="s">
        <v>680</v>
      </c>
      <c r="T116" s="2" t="s">
        <v>680</v>
      </c>
      <c r="U116" s="2" t="s">
        <v>680</v>
      </c>
      <c r="V116" s="2" t="s">
        <v>680</v>
      </c>
      <c r="W116" s="2" t="s">
        <v>680</v>
      </c>
      <c r="X116" s="2" t="s">
        <v>680</v>
      </c>
      <c r="Y116" s="2" t="s">
        <v>680</v>
      </c>
      <c r="Z116" s="2" t="s">
        <v>680</v>
      </c>
      <c r="AA116" s="2" t="s">
        <v>680</v>
      </c>
      <c r="AB116" s="2" t="s">
        <v>680</v>
      </c>
      <c r="AC116" s="2" t="s">
        <v>680</v>
      </c>
      <c r="AD116" s="2" t="s">
        <v>680</v>
      </c>
      <c r="AE116" s="2" t="s">
        <v>680</v>
      </c>
      <c r="AF116" s="2" t="s">
        <v>680</v>
      </c>
      <c r="AG116" s="2" t="s">
        <v>680</v>
      </c>
      <c r="AJ116" s="9">
        <f t="shared" si="4"/>
        <v>0</v>
      </c>
      <c r="AK116" s="9"/>
      <c r="AL116" s="9">
        <f t="shared" si="5"/>
        <v>0</v>
      </c>
      <c r="AM116" s="9">
        <f t="shared" si="6"/>
        <v>0</v>
      </c>
      <c r="AN116" s="10" t="str">
        <f t="shared" si="7"/>
        <v/>
      </c>
    </row>
    <row r="117" spans="1:40" ht="15" customHeight="1" x14ac:dyDescent="0.25">
      <c r="A117" s="2" t="s">
        <v>185</v>
      </c>
      <c r="B117" s="2" t="s">
        <v>192</v>
      </c>
      <c r="C117" s="2">
        <v>2016</v>
      </c>
      <c r="D117" s="2" t="s">
        <v>680</v>
      </c>
      <c r="E117" s="2" t="s">
        <v>680</v>
      </c>
      <c r="F117" s="2" t="s">
        <v>680</v>
      </c>
      <c r="G117" s="2" t="s">
        <v>680</v>
      </c>
      <c r="H117" s="2" t="s">
        <v>680</v>
      </c>
      <c r="I117" s="2" t="s">
        <v>680</v>
      </c>
      <c r="J117" s="2" t="s">
        <v>680</v>
      </c>
      <c r="K117" s="2" t="s">
        <v>680</v>
      </c>
      <c r="L117" s="2" t="s">
        <v>680</v>
      </c>
      <c r="M117" s="2" t="s">
        <v>680</v>
      </c>
      <c r="N117" s="2" t="s">
        <v>680</v>
      </c>
      <c r="O117" s="2" t="s">
        <v>680</v>
      </c>
      <c r="P117" s="2" t="s">
        <v>680</v>
      </c>
      <c r="Q117" s="2" t="s">
        <v>680</v>
      </c>
      <c r="R117" s="2" t="s">
        <v>680</v>
      </c>
      <c r="S117" s="2" t="s">
        <v>680</v>
      </c>
      <c r="T117" s="2" t="s">
        <v>680</v>
      </c>
      <c r="U117" s="2" t="s">
        <v>680</v>
      </c>
      <c r="V117" s="2" t="s">
        <v>680</v>
      </c>
      <c r="W117" s="2" t="s">
        <v>680</v>
      </c>
      <c r="X117" s="2" t="s">
        <v>680</v>
      </c>
      <c r="Y117" s="2" t="s">
        <v>680</v>
      </c>
      <c r="Z117" s="2" t="s">
        <v>680</v>
      </c>
      <c r="AA117" s="2" t="s">
        <v>680</v>
      </c>
      <c r="AB117" s="2" t="s">
        <v>680</v>
      </c>
      <c r="AC117" s="2" t="s">
        <v>680</v>
      </c>
      <c r="AD117" s="2" t="s">
        <v>680</v>
      </c>
      <c r="AE117" s="2" t="s">
        <v>680</v>
      </c>
      <c r="AF117" s="2" t="s">
        <v>680</v>
      </c>
      <c r="AG117" s="2" t="s">
        <v>680</v>
      </c>
      <c r="AJ117" s="9">
        <f t="shared" si="4"/>
        <v>0</v>
      </c>
      <c r="AK117" s="9"/>
      <c r="AL117" s="9">
        <f t="shared" si="5"/>
        <v>0</v>
      </c>
      <c r="AM117" s="9">
        <f t="shared" si="6"/>
        <v>0</v>
      </c>
      <c r="AN117" s="10" t="str">
        <f t="shared" si="7"/>
        <v/>
      </c>
    </row>
    <row r="118" spans="1:40" ht="15" customHeight="1" x14ac:dyDescent="0.25">
      <c r="A118" s="2" t="s">
        <v>185</v>
      </c>
      <c r="B118" s="2" t="s">
        <v>193</v>
      </c>
      <c r="C118" s="2">
        <v>2016</v>
      </c>
      <c r="D118" s="2" t="s">
        <v>680</v>
      </c>
      <c r="E118" s="2" t="s">
        <v>680</v>
      </c>
      <c r="F118" s="2" t="s">
        <v>680</v>
      </c>
      <c r="G118" s="2" t="s">
        <v>680</v>
      </c>
      <c r="H118" s="2" t="s">
        <v>680</v>
      </c>
      <c r="I118" s="2" t="s">
        <v>680</v>
      </c>
      <c r="J118" s="2" t="s">
        <v>680</v>
      </c>
      <c r="K118" s="2" t="s">
        <v>680</v>
      </c>
      <c r="L118" s="2" t="s">
        <v>680</v>
      </c>
      <c r="M118" s="2" t="s">
        <v>680</v>
      </c>
      <c r="N118" s="2" t="s">
        <v>680</v>
      </c>
      <c r="O118" s="2" t="s">
        <v>680</v>
      </c>
      <c r="P118" s="2" t="s">
        <v>680</v>
      </c>
      <c r="Q118" s="2" t="s">
        <v>680</v>
      </c>
      <c r="R118" s="2" t="s">
        <v>680</v>
      </c>
      <c r="S118" s="2" t="s">
        <v>680</v>
      </c>
      <c r="T118" s="2" t="s">
        <v>680</v>
      </c>
      <c r="U118" s="2" t="s">
        <v>680</v>
      </c>
      <c r="V118" s="2" t="s">
        <v>680</v>
      </c>
      <c r="W118" s="2" t="s">
        <v>680</v>
      </c>
      <c r="X118" s="2" t="s">
        <v>680</v>
      </c>
      <c r="Y118" s="2" t="s">
        <v>680</v>
      </c>
      <c r="Z118" s="2" t="s">
        <v>680</v>
      </c>
      <c r="AA118" s="2" t="s">
        <v>680</v>
      </c>
      <c r="AB118" s="2" t="s">
        <v>680</v>
      </c>
      <c r="AC118" s="2" t="s">
        <v>680</v>
      </c>
      <c r="AD118" s="2" t="s">
        <v>680</v>
      </c>
      <c r="AE118" s="2" t="s">
        <v>680</v>
      </c>
      <c r="AF118" s="2" t="s">
        <v>680</v>
      </c>
      <c r="AG118" s="2" t="s">
        <v>680</v>
      </c>
      <c r="AJ118" s="9">
        <f t="shared" si="4"/>
        <v>0</v>
      </c>
      <c r="AK118" s="9"/>
      <c r="AL118" s="9">
        <f t="shared" si="5"/>
        <v>0</v>
      </c>
      <c r="AM118" s="9">
        <f t="shared" si="6"/>
        <v>0</v>
      </c>
      <c r="AN118" s="10" t="str">
        <f t="shared" si="7"/>
        <v/>
      </c>
    </row>
    <row r="119" spans="1:40" ht="15" customHeight="1" x14ac:dyDescent="0.25">
      <c r="A119" s="2" t="s">
        <v>194</v>
      </c>
      <c r="B119" s="2" t="s">
        <v>195</v>
      </c>
      <c r="C119" s="2">
        <v>2016</v>
      </c>
      <c r="D119" s="2" t="s">
        <v>680</v>
      </c>
      <c r="E119" s="2" t="s">
        <v>680</v>
      </c>
      <c r="F119" s="2" t="s">
        <v>680</v>
      </c>
      <c r="G119" s="2" t="s">
        <v>680</v>
      </c>
      <c r="H119" s="2" t="s">
        <v>680</v>
      </c>
      <c r="I119" s="2" t="s">
        <v>680</v>
      </c>
      <c r="J119" s="2" t="s">
        <v>680</v>
      </c>
      <c r="K119" s="2" t="s">
        <v>680</v>
      </c>
      <c r="L119" s="2" t="s">
        <v>680</v>
      </c>
      <c r="M119" s="2" t="s">
        <v>680</v>
      </c>
      <c r="N119" s="2" t="s">
        <v>680</v>
      </c>
      <c r="O119" s="2" t="s">
        <v>680</v>
      </c>
      <c r="P119" s="2" t="s">
        <v>680</v>
      </c>
      <c r="Q119" s="2" t="s">
        <v>680</v>
      </c>
      <c r="R119" s="2" t="s">
        <v>680</v>
      </c>
      <c r="S119" s="2" t="s">
        <v>680</v>
      </c>
      <c r="T119" s="2" t="s">
        <v>680</v>
      </c>
      <c r="U119" s="2" t="s">
        <v>680</v>
      </c>
      <c r="V119" s="2" t="s">
        <v>680</v>
      </c>
      <c r="W119" s="2" t="s">
        <v>680</v>
      </c>
      <c r="X119" s="2" t="s">
        <v>680</v>
      </c>
      <c r="Y119" s="2" t="s">
        <v>680</v>
      </c>
      <c r="Z119" s="2" t="s">
        <v>680</v>
      </c>
      <c r="AA119" s="2" t="s">
        <v>680</v>
      </c>
      <c r="AB119" s="2" t="s">
        <v>680</v>
      </c>
      <c r="AC119" s="2" t="s">
        <v>680</v>
      </c>
      <c r="AD119" s="2" t="s">
        <v>680</v>
      </c>
      <c r="AE119" s="2" t="s">
        <v>680</v>
      </c>
      <c r="AF119" s="2" t="s">
        <v>680</v>
      </c>
      <c r="AG119" s="2" t="s">
        <v>680</v>
      </c>
      <c r="AJ119" s="9">
        <f t="shared" si="4"/>
        <v>0</v>
      </c>
      <c r="AK119" s="9"/>
      <c r="AL119" s="9">
        <f t="shared" si="5"/>
        <v>0</v>
      </c>
      <c r="AM119" s="9">
        <f t="shared" si="6"/>
        <v>0</v>
      </c>
      <c r="AN119" s="10" t="str">
        <f t="shared" si="7"/>
        <v/>
      </c>
    </row>
    <row r="120" spans="1:40" ht="15" customHeight="1" x14ac:dyDescent="0.25">
      <c r="A120" s="2" t="s">
        <v>194</v>
      </c>
      <c r="B120" s="2" t="s">
        <v>196</v>
      </c>
      <c r="C120" s="2">
        <v>2016</v>
      </c>
      <c r="D120" s="2" t="s">
        <v>680</v>
      </c>
      <c r="E120" s="2" t="s">
        <v>680</v>
      </c>
      <c r="F120" s="2" t="s">
        <v>680</v>
      </c>
      <c r="G120" s="2" t="s">
        <v>680</v>
      </c>
      <c r="H120" s="2" t="s">
        <v>680</v>
      </c>
      <c r="I120" s="2" t="s">
        <v>680</v>
      </c>
      <c r="J120" s="2" t="s">
        <v>680</v>
      </c>
      <c r="K120" s="2" t="s">
        <v>680</v>
      </c>
      <c r="L120" s="2" t="s">
        <v>680</v>
      </c>
      <c r="M120" s="2" t="s">
        <v>680</v>
      </c>
      <c r="N120" s="2" t="s">
        <v>680</v>
      </c>
      <c r="O120" s="2" t="s">
        <v>680</v>
      </c>
      <c r="P120" s="2" t="s">
        <v>680</v>
      </c>
      <c r="Q120" s="2" t="s">
        <v>680</v>
      </c>
      <c r="R120" s="2" t="s">
        <v>680</v>
      </c>
      <c r="S120" s="2" t="s">
        <v>680</v>
      </c>
      <c r="T120" s="2" t="s">
        <v>680</v>
      </c>
      <c r="U120" s="2" t="s">
        <v>680</v>
      </c>
      <c r="V120" s="2" t="s">
        <v>680</v>
      </c>
      <c r="W120" s="2" t="s">
        <v>680</v>
      </c>
      <c r="X120" s="2" t="s">
        <v>680</v>
      </c>
      <c r="Y120" s="2" t="s">
        <v>680</v>
      </c>
      <c r="Z120" s="2" t="s">
        <v>680</v>
      </c>
      <c r="AA120" s="2" t="s">
        <v>680</v>
      </c>
      <c r="AB120" s="2" t="s">
        <v>680</v>
      </c>
      <c r="AC120" s="2" t="s">
        <v>680</v>
      </c>
      <c r="AD120" s="2" t="s">
        <v>680</v>
      </c>
      <c r="AE120" s="2" t="s">
        <v>680</v>
      </c>
      <c r="AF120" s="2" t="s">
        <v>680</v>
      </c>
      <c r="AG120" s="2" t="s">
        <v>680</v>
      </c>
      <c r="AJ120" s="9">
        <f t="shared" si="4"/>
        <v>0</v>
      </c>
      <c r="AK120" s="9"/>
      <c r="AL120" s="9">
        <f t="shared" si="5"/>
        <v>0</v>
      </c>
      <c r="AM120" s="9">
        <f t="shared" si="6"/>
        <v>0</v>
      </c>
      <c r="AN120" s="10" t="str">
        <f t="shared" si="7"/>
        <v/>
      </c>
    </row>
    <row r="121" spans="1:40" ht="15" customHeight="1" x14ac:dyDescent="0.25">
      <c r="A121" s="2" t="s">
        <v>194</v>
      </c>
      <c r="B121" s="2" t="s">
        <v>197</v>
      </c>
      <c r="C121" s="2">
        <v>2016</v>
      </c>
      <c r="D121" s="2" t="s">
        <v>680</v>
      </c>
      <c r="E121" s="2" t="s">
        <v>680</v>
      </c>
      <c r="F121" s="2" t="s">
        <v>680</v>
      </c>
      <c r="G121" s="2" t="s">
        <v>680</v>
      </c>
      <c r="H121" s="2" t="s">
        <v>680</v>
      </c>
      <c r="I121" s="2" t="s">
        <v>680</v>
      </c>
      <c r="J121" s="2" t="s">
        <v>680</v>
      </c>
      <c r="K121" s="2" t="s">
        <v>680</v>
      </c>
      <c r="L121" s="2" t="s">
        <v>680</v>
      </c>
      <c r="M121" s="2" t="s">
        <v>680</v>
      </c>
      <c r="N121" s="2" t="s">
        <v>680</v>
      </c>
      <c r="O121" s="2" t="s">
        <v>680</v>
      </c>
      <c r="P121" s="2" t="s">
        <v>680</v>
      </c>
      <c r="Q121" s="2" t="s">
        <v>680</v>
      </c>
      <c r="R121" s="2" t="s">
        <v>680</v>
      </c>
      <c r="S121" s="2" t="s">
        <v>680</v>
      </c>
      <c r="T121" s="2" t="s">
        <v>680</v>
      </c>
      <c r="U121" s="2" t="s">
        <v>680</v>
      </c>
      <c r="V121" s="2" t="s">
        <v>680</v>
      </c>
      <c r="W121" s="2" t="s">
        <v>680</v>
      </c>
      <c r="X121" s="2" t="s">
        <v>680</v>
      </c>
      <c r="Y121" s="2" t="s">
        <v>680</v>
      </c>
      <c r="Z121" s="2" t="s">
        <v>680</v>
      </c>
      <c r="AA121" s="2" t="s">
        <v>680</v>
      </c>
      <c r="AB121" s="2" t="s">
        <v>680</v>
      </c>
      <c r="AC121" s="2" t="s">
        <v>680</v>
      </c>
      <c r="AD121" s="2" t="s">
        <v>680</v>
      </c>
      <c r="AE121" s="2" t="s">
        <v>680</v>
      </c>
      <c r="AF121" s="2" t="s">
        <v>680</v>
      </c>
      <c r="AG121" s="2" t="s">
        <v>680</v>
      </c>
      <c r="AJ121" s="9">
        <f t="shared" si="4"/>
        <v>0</v>
      </c>
      <c r="AK121" s="9"/>
      <c r="AL121" s="9">
        <f t="shared" si="5"/>
        <v>0</v>
      </c>
      <c r="AM121" s="9">
        <f t="shared" si="6"/>
        <v>0</v>
      </c>
      <c r="AN121" s="10" t="str">
        <f t="shared" si="7"/>
        <v/>
      </c>
    </row>
    <row r="122" spans="1:40" ht="15" customHeight="1" x14ac:dyDescent="0.25">
      <c r="A122" s="2" t="s">
        <v>198</v>
      </c>
      <c r="B122" s="2" t="s">
        <v>199</v>
      </c>
      <c r="C122" s="2">
        <v>2016</v>
      </c>
      <c r="D122" s="2" t="s">
        <v>680</v>
      </c>
      <c r="E122" s="2" t="s">
        <v>680</v>
      </c>
      <c r="F122" s="2" t="s">
        <v>680</v>
      </c>
      <c r="G122" s="2" t="s">
        <v>680</v>
      </c>
      <c r="H122" s="2" t="s">
        <v>680</v>
      </c>
      <c r="I122" s="2" t="s">
        <v>680</v>
      </c>
      <c r="J122" s="2" t="s">
        <v>680</v>
      </c>
      <c r="K122" s="2" t="s">
        <v>680</v>
      </c>
      <c r="L122" s="2" t="s">
        <v>680</v>
      </c>
      <c r="M122" s="2" t="s">
        <v>680</v>
      </c>
      <c r="N122" s="2" t="s">
        <v>680</v>
      </c>
      <c r="O122" s="2" t="s">
        <v>680</v>
      </c>
      <c r="P122" s="2" t="s">
        <v>680</v>
      </c>
      <c r="Q122" s="2" t="s">
        <v>680</v>
      </c>
      <c r="R122" s="2" t="s">
        <v>680</v>
      </c>
      <c r="S122" s="2" t="s">
        <v>680</v>
      </c>
      <c r="T122" s="2" t="s">
        <v>680</v>
      </c>
      <c r="U122" s="2" t="s">
        <v>680</v>
      </c>
      <c r="V122" s="2" t="s">
        <v>680</v>
      </c>
      <c r="W122" s="2" t="s">
        <v>680</v>
      </c>
      <c r="X122" s="2" t="s">
        <v>680</v>
      </c>
      <c r="Y122" s="2" t="s">
        <v>680</v>
      </c>
      <c r="Z122" s="2" t="s">
        <v>680</v>
      </c>
      <c r="AA122" s="2" t="s">
        <v>680</v>
      </c>
      <c r="AB122" s="2" t="s">
        <v>680</v>
      </c>
      <c r="AC122" s="2" t="s">
        <v>680</v>
      </c>
      <c r="AD122" s="2" t="s">
        <v>680</v>
      </c>
      <c r="AE122" s="2" t="s">
        <v>680</v>
      </c>
      <c r="AF122" s="2" t="s">
        <v>680</v>
      </c>
      <c r="AG122" s="2" t="s">
        <v>680</v>
      </c>
      <c r="AJ122" s="9">
        <f t="shared" si="4"/>
        <v>0</v>
      </c>
      <c r="AK122" s="9"/>
      <c r="AL122" s="9">
        <f t="shared" si="5"/>
        <v>0</v>
      </c>
      <c r="AM122" s="9">
        <f t="shared" si="6"/>
        <v>0</v>
      </c>
      <c r="AN122" s="10" t="str">
        <f t="shared" si="7"/>
        <v/>
      </c>
    </row>
    <row r="123" spans="1:40" ht="15" customHeight="1" x14ac:dyDescent="0.25">
      <c r="A123" s="2" t="s">
        <v>198</v>
      </c>
      <c r="B123" s="2" t="s">
        <v>200</v>
      </c>
      <c r="C123" s="2">
        <v>2016</v>
      </c>
      <c r="D123" s="2" t="s">
        <v>680</v>
      </c>
      <c r="E123" s="2" t="s">
        <v>680</v>
      </c>
      <c r="F123" s="2" t="s">
        <v>680</v>
      </c>
      <c r="G123" s="2" t="s">
        <v>680</v>
      </c>
      <c r="H123" s="2" t="s">
        <v>680</v>
      </c>
      <c r="I123" s="2" t="s">
        <v>680</v>
      </c>
      <c r="J123" s="2" t="s">
        <v>680</v>
      </c>
      <c r="K123" s="2" t="s">
        <v>680</v>
      </c>
      <c r="L123" s="2" t="s">
        <v>680</v>
      </c>
      <c r="M123" s="2" t="s">
        <v>680</v>
      </c>
      <c r="N123" s="2" t="s">
        <v>680</v>
      </c>
      <c r="O123" s="2" t="s">
        <v>680</v>
      </c>
      <c r="P123" s="2" t="s">
        <v>680</v>
      </c>
      <c r="Q123" s="2" t="s">
        <v>680</v>
      </c>
      <c r="R123" s="2" t="s">
        <v>680</v>
      </c>
      <c r="S123" s="2" t="s">
        <v>680</v>
      </c>
      <c r="T123" s="2" t="s">
        <v>680</v>
      </c>
      <c r="U123" s="2" t="s">
        <v>680</v>
      </c>
      <c r="V123" s="2" t="s">
        <v>680</v>
      </c>
      <c r="W123" s="2" t="s">
        <v>680</v>
      </c>
      <c r="X123" s="2" t="s">
        <v>680</v>
      </c>
      <c r="Y123" s="2" t="s">
        <v>680</v>
      </c>
      <c r="Z123" s="2" t="s">
        <v>680</v>
      </c>
      <c r="AA123" s="2" t="s">
        <v>680</v>
      </c>
      <c r="AB123" s="2" t="s">
        <v>680</v>
      </c>
      <c r="AC123" s="2" t="s">
        <v>680</v>
      </c>
      <c r="AD123" s="2" t="s">
        <v>680</v>
      </c>
      <c r="AE123" s="2" t="s">
        <v>680</v>
      </c>
      <c r="AF123" s="2" t="s">
        <v>680</v>
      </c>
      <c r="AG123" s="2" t="s">
        <v>680</v>
      </c>
      <c r="AJ123" s="9">
        <f t="shared" si="4"/>
        <v>0</v>
      </c>
      <c r="AK123" s="9"/>
      <c r="AL123" s="9">
        <f t="shared" si="5"/>
        <v>0</v>
      </c>
      <c r="AM123" s="9">
        <f t="shared" si="6"/>
        <v>0</v>
      </c>
      <c r="AN123" s="10" t="str">
        <f t="shared" si="7"/>
        <v/>
      </c>
    </row>
    <row r="124" spans="1:40" ht="15" customHeight="1" x14ac:dyDescent="0.25">
      <c r="A124" s="2" t="s">
        <v>198</v>
      </c>
      <c r="B124" s="2" t="s">
        <v>201</v>
      </c>
      <c r="C124" s="2">
        <v>2016</v>
      </c>
      <c r="D124" s="2" t="s">
        <v>680</v>
      </c>
      <c r="E124" s="2" t="s">
        <v>680</v>
      </c>
      <c r="F124" s="2" t="s">
        <v>680</v>
      </c>
      <c r="G124" s="2" t="s">
        <v>680</v>
      </c>
      <c r="H124" s="2" t="s">
        <v>680</v>
      </c>
      <c r="I124" s="2" t="s">
        <v>680</v>
      </c>
      <c r="J124" s="2" t="s">
        <v>680</v>
      </c>
      <c r="K124" s="2" t="s">
        <v>680</v>
      </c>
      <c r="L124" s="2" t="s">
        <v>680</v>
      </c>
      <c r="M124" s="2" t="s">
        <v>680</v>
      </c>
      <c r="N124" s="2" t="s">
        <v>680</v>
      </c>
      <c r="O124" s="2" t="s">
        <v>680</v>
      </c>
      <c r="P124" s="2" t="s">
        <v>680</v>
      </c>
      <c r="Q124" s="2" t="s">
        <v>680</v>
      </c>
      <c r="R124" s="2" t="s">
        <v>680</v>
      </c>
      <c r="S124" s="2" t="s">
        <v>680</v>
      </c>
      <c r="T124" s="2" t="s">
        <v>680</v>
      </c>
      <c r="U124" s="2" t="s">
        <v>680</v>
      </c>
      <c r="V124" s="2" t="s">
        <v>680</v>
      </c>
      <c r="W124" s="2" t="s">
        <v>680</v>
      </c>
      <c r="X124" s="2" t="s">
        <v>680</v>
      </c>
      <c r="Y124" s="2" t="s">
        <v>680</v>
      </c>
      <c r="Z124" s="2" t="s">
        <v>680</v>
      </c>
      <c r="AA124" s="2" t="s">
        <v>680</v>
      </c>
      <c r="AB124" s="2" t="s">
        <v>680</v>
      </c>
      <c r="AC124" s="2" t="s">
        <v>680</v>
      </c>
      <c r="AD124" s="2" t="s">
        <v>680</v>
      </c>
      <c r="AE124" s="2" t="s">
        <v>680</v>
      </c>
      <c r="AF124" s="2" t="s">
        <v>680</v>
      </c>
      <c r="AG124" s="2" t="s">
        <v>680</v>
      </c>
      <c r="AJ124" s="9">
        <f t="shared" si="4"/>
        <v>0</v>
      </c>
      <c r="AK124" s="9"/>
      <c r="AL124" s="9">
        <f t="shared" si="5"/>
        <v>0</v>
      </c>
      <c r="AM124" s="9">
        <f t="shared" si="6"/>
        <v>0</v>
      </c>
      <c r="AN124" s="10" t="str">
        <f t="shared" si="7"/>
        <v/>
      </c>
    </row>
    <row r="125" spans="1:40" ht="15" customHeight="1" x14ac:dyDescent="0.25">
      <c r="A125" s="2" t="s">
        <v>198</v>
      </c>
      <c r="B125" s="2" t="s">
        <v>202</v>
      </c>
      <c r="C125" s="2">
        <v>2016</v>
      </c>
      <c r="D125" s="2" t="s">
        <v>680</v>
      </c>
      <c r="E125" s="2" t="s">
        <v>680</v>
      </c>
      <c r="F125" s="2" t="s">
        <v>680</v>
      </c>
      <c r="G125" s="2" t="s">
        <v>680</v>
      </c>
      <c r="H125" s="2" t="s">
        <v>680</v>
      </c>
      <c r="I125" s="2" t="s">
        <v>680</v>
      </c>
      <c r="J125" s="2" t="s">
        <v>680</v>
      </c>
      <c r="K125" s="2" t="s">
        <v>680</v>
      </c>
      <c r="L125" s="2" t="s">
        <v>680</v>
      </c>
      <c r="M125" s="2" t="s">
        <v>680</v>
      </c>
      <c r="N125" s="2" t="s">
        <v>680</v>
      </c>
      <c r="O125" s="2" t="s">
        <v>680</v>
      </c>
      <c r="P125" s="2" t="s">
        <v>680</v>
      </c>
      <c r="Q125" s="2" t="s">
        <v>680</v>
      </c>
      <c r="R125" s="2" t="s">
        <v>680</v>
      </c>
      <c r="S125" s="2" t="s">
        <v>680</v>
      </c>
      <c r="T125" s="2" t="s">
        <v>680</v>
      </c>
      <c r="U125" s="2" t="s">
        <v>680</v>
      </c>
      <c r="V125" s="2" t="s">
        <v>680</v>
      </c>
      <c r="W125" s="2" t="s">
        <v>680</v>
      </c>
      <c r="X125" s="2" t="s">
        <v>680</v>
      </c>
      <c r="Y125" s="2" t="s">
        <v>680</v>
      </c>
      <c r="Z125" s="2" t="s">
        <v>680</v>
      </c>
      <c r="AA125" s="2" t="s">
        <v>680</v>
      </c>
      <c r="AB125" s="2" t="s">
        <v>680</v>
      </c>
      <c r="AC125" s="2" t="s">
        <v>680</v>
      </c>
      <c r="AD125" s="2" t="s">
        <v>680</v>
      </c>
      <c r="AE125" s="2" t="s">
        <v>680</v>
      </c>
      <c r="AF125" s="2" t="s">
        <v>680</v>
      </c>
      <c r="AG125" s="2" t="s">
        <v>680</v>
      </c>
      <c r="AJ125" s="9">
        <f t="shared" si="4"/>
        <v>0</v>
      </c>
      <c r="AK125" s="9"/>
      <c r="AL125" s="9">
        <f t="shared" si="5"/>
        <v>0</v>
      </c>
      <c r="AM125" s="9">
        <f t="shared" si="6"/>
        <v>0</v>
      </c>
      <c r="AN125" s="10" t="str">
        <f t="shared" si="7"/>
        <v/>
      </c>
    </row>
    <row r="126" spans="1:40" ht="15" customHeight="1" x14ac:dyDescent="0.25">
      <c r="A126" s="2" t="s">
        <v>203</v>
      </c>
      <c r="B126" s="2" t="s">
        <v>204</v>
      </c>
      <c r="C126" s="2">
        <v>2016</v>
      </c>
      <c r="D126" s="2">
        <v>172</v>
      </c>
      <c r="E126" s="2">
        <v>34</v>
      </c>
      <c r="F126" s="2" t="s">
        <v>680</v>
      </c>
      <c r="G126" s="2" t="s">
        <v>680</v>
      </c>
      <c r="H126" s="2" t="s">
        <v>680</v>
      </c>
      <c r="I126" s="2">
        <v>228</v>
      </c>
      <c r="J126" s="2" t="s">
        <v>680</v>
      </c>
      <c r="K126" s="2" t="s">
        <v>680</v>
      </c>
      <c r="L126" s="2" t="s">
        <v>680</v>
      </c>
      <c r="M126" s="2" t="s">
        <v>680</v>
      </c>
      <c r="N126" s="2" t="s">
        <v>680</v>
      </c>
      <c r="O126" s="2" t="s">
        <v>680</v>
      </c>
      <c r="P126" s="2" t="s">
        <v>680</v>
      </c>
      <c r="Q126" s="2">
        <v>10</v>
      </c>
      <c r="R126" s="2">
        <v>34</v>
      </c>
      <c r="S126" s="2">
        <v>78</v>
      </c>
      <c r="T126" s="2" t="s">
        <v>680</v>
      </c>
      <c r="U126" s="2" t="s">
        <v>680</v>
      </c>
      <c r="V126" s="2" t="s">
        <v>680</v>
      </c>
      <c r="W126" s="2" t="s">
        <v>680</v>
      </c>
      <c r="X126" s="2" t="s">
        <v>680</v>
      </c>
      <c r="Y126" s="2" t="s">
        <v>680</v>
      </c>
      <c r="Z126" s="2" t="s">
        <v>680</v>
      </c>
      <c r="AA126" s="2" t="s">
        <v>680</v>
      </c>
      <c r="AB126" s="2" t="s">
        <v>680</v>
      </c>
      <c r="AC126" s="2" t="s">
        <v>680</v>
      </c>
      <c r="AD126" s="2">
        <v>106</v>
      </c>
      <c r="AE126" s="2" t="s">
        <v>680</v>
      </c>
      <c r="AF126" s="2" t="s">
        <v>680</v>
      </c>
      <c r="AG126" s="2" t="s">
        <v>680</v>
      </c>
      <c r="AJ126" s="9">
        <f t="shared" si="4"/>
        <v>228</v>
      </c>
      <c r="AK126" s="9"/>
      <c r="AL126" s="9">
        <f t="shared" si="5"/>
        <v>172</v>
      </c>
      <c r="AM126" s="9">
        <f t="shared" si="6"/>
        <v>34</v>
      </c>
      <c r="AN126" s="10">
        <f t="shared" si="7"/>
        <v>0.90350877192982459</v>
      </c>
    </row>
    <row r="127" spans="1:40" ht="15" customHeight="1" x14ac:dyDescent="0.25">
      <c r="A127" s="2" t="s">
        <v>205</v>
      </c>
      <c r="B127" s="2" t="s">
        <v>206</v>
      </c>
      <c r="C127" s="2">
        <v>2016</v>
      </c>
      <c r="D127" s="2">
        <v>203.18299999999999</v>
      </c>
      <c r="E127" s="2">
        <v>65.158000000000001</v>
      </c>
      <c r="F127" s="2" t="s">
        <v>680</v>
      </c>
      <c r="G127" s="2" t="s">
        <v>680</v>
      </c>
      <c r="H127" s="2" t="s">
        <v>680</v>
      </c>
      <c r="I127" s="2">
        <v>400.68599999999998</v>
      </c>
      <c r="J127" s="2" t="s">
        <v>680</v>
      </c>
      <c r="K127" s="2">
        <v>0.01</v>
      </c>
      <c r="L127" s="2" t="s">
        <v>680</v>
      </c>
      <c r="M127" s="2" t="s">
        <v>680</v>
      </c>
      <c r="N127" s="2" t="s">
        <v>680</v>
      </c>
      <c r="O127" s="2" t="s">
        <v>680</v>
      </c>
      <c r="P127" s="2">
        <v>24.184999999999999</v>
      </c>
      <c r="Q127" s="2">
        <v>170.17699999999999</v>
      </c>
      <c r="R127" s="2">
        <v>1.911</v>
      </c>
      <c r="S127" s="2" t="s">
        <v>680</v>
      </c>
      <c r="T127" s="2" t="s">
        <v>680</v>
      </c>
      <c r="U127" s="2" t="s">
        <v>680</v>
      </c>
      <c r="V127" s="2" t="s">
        <v>680</v>
      </c>
      <c r="W127" s="2" t="s">
        <v>680</v>
      </c>
      <c r="X127" s="2" t="s">
        <v>680</v>
      </c>
      <c r="Y127" s="2" t="s">
        <v>680</v>
      </c>
      <c r="Z127" s="2">
        <v>128.136</v>
      </c>
      <c r="AA127" s="2" t="s">
        <v>680</v>
      </c>
      <c r="AB127" s="2">
        <v>0.25</v>
      </c>
      <c r="AC127" s="2" t="s">
        <v>680</v>
      </c>
      <c r="AD127" s="2" t="s">
        <v>680</v>
      </c>
      <c r="AE127" s="2" t="s">
        <v>680</v>
      </c>
      <c r="AF127" s="2" t="s">
        <v>680</v>
      </c>
      <c r="AG127" s="2">
        <v>76.016999999999996</v>
      </c>
      <c r="AJ127" s="9">
        <f t="shared" si="4"/>
        <v>324.66899999999998</v>
      </c>
      <c r="AK127" s="9"/>
      <c r="AL127" s="9">
        <f t="shared" si="5"/>
        <v>203.18299999999999</v>
      </c>
      <c r="AM127" s="9">
        <f t="shared" si="6"/>
        <v>65.158000000000001</v>
      </c>
      <c r="AN127" s="10">
        <f t="shared" si="7"/>
        <v>0.82650638034428914</v>
      </c>
    </row>
    <row r="128" spans="1:40"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680</v>
      </c>
      <c r="M128" s="2" t="s">
        <v>680</v>
      </c>
      <c r="N128" s="2" t="s">
        <v>680</v>
      </c>
      <c r="O128" s="2" t="s">
        <v>680</v>
      </c>
      <c r="P128" s="2" t="s">
        <v>680</v>
      </c>
      <c r="Q128" s="2" t="s">
        <v>680</v>
      </c>
      <c r="R128" s="2" t="s">
        <v>680</v>
      </c>
      <c r="S128" s="2" t="s">
        <v>680</v>
      </c>
      <c r="T128" s="2" t="s">
        <v>680</v>
      </c>
      <c r="U128" s="2" t="s">
        <v>680</v>
      </c>
      <c r="V128" s="2" t="s">
        <v>680</v>
      </c>
      <c r="W128" s="2" t="s">
        <v>680</v>
      </c>
      <c r="X128" s="2" t="s">
        <v>680</v>
      </c>
      <c r="Y128" s="2" t="s">
        <v>680</v>
      </c>
      <c r="Z128" s="2" t="s">
        <v>680</v>
      </c>
      <c r="AA128" s="2" t="s">
        <v>680</v>
      </c>
      <c r="AB128" s="2" t="s">
        <v>680</v>
      </c>
      <c r="AC128" s="2" t="s">
        <v>680</v>
      </c>
      <c r="AD128" s="2" t="s">
        <v>680</v>
      </c>
      <c r="AE128" s="2" t="s">
        <v>680</v>
      </c>
      <c r="AF128" s="2" t="s">
        <v>680</v>
      </c>
      <c r="AG128" s="2" t="s">
        <v>680</v>
      </c>
      <c r="AJ128" s="9">
        <f t="shared" si="4"/>
        <v>0</v>
      </c>
      <c r="AK128" s="9"/>
      <c r="AL128" s="9">
        <f t="shared" si="5"/>
        <v>0</v>
      </c>
      <c r="AM128" s="9">
        <f t="shared" si="6"/>
        <v>0</v>
      </c>
      <c r="AN128" s="10" t="str">
        <f t="shared" si="7"/>
        <v/>
      </c>
    </row>
    <row r="129" spans="1:40" ht="15" customHeight="1" x14ac:dyDescent="0.25">
      <c r="A129" s="2" t="s">
        <v>207</v>
      </c>
      <c r="B129" s="2" t="s">
        <v>209</v>
      </c>
      <c r="C129" s="2">
        <v>2016</v>
      </c>
      <c r="D129" s="2">
        <v>894.49800000000005</v>
      </c>
      <c r="E129" s="2">
        <v>637.995</v>
      </c>
      <c r="F129" s="2" t="s">
        <v>680</v>
      </c>
      <c r="G129" s="2" t="s">
        <v>680</v>
      </c>
      <c r="H129" s="2" t="s">
        <v>680</v>
      </c>
      <c r="I129" s="2">
        <v>1751.623</v>
      </c>
      <c r="J129" s="2" t="s">
        <v>680</v>
      </c>
      <c r="K129" s="2">
        <v>1.022</v>
      </c>
      <c r="L129" s="2" t="s">
        <v>680</v>
      </c>
      <c r="M129" s="2" t="s">
        <v>680</v>
      </c>
      <c r="N129" s="2">
        <v>1484.4269999999999</v>
      </c>
      <c r="O129" s="2" t="s">
        <v>680</v>
      </c>
      <c r="P129" s="2">
        <v>90.888000000000005</v>
      </c>
      <c r="Q129" s="2">
        <v>30.295999999999999</v>
      </c>
      <c r="R129" s="2">
        <v>62.756</v>
      </c>
      <c r="S129" s="2" t="s">
        <v>680</v>
      </c>
      <c r="T129" s="2" t="s">
        <v>680</v>
      </c>
      <c r="U129" s="2">
        <v>32.46</v>
      </c>
      <c r="V129" s="2" t="s">
        <v>8</v>
      </c>
      <c r="W129" s="2" t="s">
        <v>680</v>
      </c>
      <c r="X129" s="2" t="s">
        <v>680</v>
      </c>
      <c r="Y129" s="2" t="s">
        <v>680</v>
      </c>
      <c r="Z129" s="2" t="s">
        <v>680</v>
      </c>
      <c r="AA129" s="2" t="s">
        <v>680</v>
      </c>
      <c r="AB129" s="2">
        <v>0.61499999999999999</v>
      </c>
      <c r="AC129" s="2" t="s">
        <v>680</v>
      </c>
      <c r="AD129" s="2" t="s">
        <v>680</v>
      </c>
      <c r="AE129" s="2" t="s">
        <v>680</v>
      </c>
      <c r="AF129" s="2" t="s">
        <v>680</v>
      </c>
      <c r="AG129" s="2">
        <v>49.158999999999999</v>
      </c>
      <c r="AJ129" s="9">
        <f t="shared" si="4"/>
        <v>1702.4639999999999</v>
      </c>
      <c r="AK129" s="9"/>
      <c r="AL129" s="9">
        <f t="shared" si="5"/>
        <v>894.49800000000005</v>
      </c>
      <c r="AM129" s="9">
        <f t="shared" si="6"/>
        <v>637.995</v>
      </c>
      <c r="AN129" s="10">
        <f t="shared" si="7"/>
        <v>0.90016176553513028</v>
      </c>
    </row>
    <row r="130" spans="1:40" ht="15" customHeight="1" x14ac:dyDescent="0.25">
      <c r="A130" s="2" t="s">
        <v>207</v>
      </c>
      <c r="B130" s="2" t="s">
        <v>210</v>
      </c>
      <c r="C130" s="2">
        <v>2016</v>
      </c>
      <c r="D130" s="2">
        <v>127.973</v>
      </c>
      <c r="E130" s="2">
        <v>17.738</v>
      </c>
      <c r="F130" s="2" t="s">
        <v>680</v>
      </c>
      <c r="G130" s="2" t="s">
        <v>680</v>
      </c>
      <c r="H130" s="2" t="s">
        <v>680</v>
      </c>
      <c r="I130" s="2">
        <v>202.26</v>
      </c>
      <c r="J130" s="2" t="s">
        <v>680</v>
      </c>
      <c r="K130" s="2" t="s">
        <v>680</v>
      </c>
      <c r="L130" s="2" t="s">
        <v>680</v>
      </c>
      <c r="M130" s="2" t="s">
        <v>680</v>
      </c>
      <c r="N130" s="2" t="s">
        <v>680</v>
      </c>
      <c r="O130" s="2" t="s">
        <v>680</v>
      </c>
      <c r="P130" s="2">
        <v>69.063999999999993</v>
      </c>
      <c r="Q130" s="2">
        <v>23.021000000000001</v>
      </c>
      <c r="R130" s="2">
        <v>47.686999999999998</v>
      </c>
      <c r="S130" s="2" t="s">
        <v>680</v>
      </c>
      <c r="T130" s="2" t="s">
        <v>680</v>
      </c>
      <c r="U130" s="2">
        <v>24.664999999999999</v>
      </c>
      <c r="V130" s="2" t="s">
        <v>8</v>
      </c>
      <c r="W130" s="2" t="s">
        <v>680</v>
      </c>
      <c r="X130" s="2" t="s">
        <v>680</v>
      </c>
      <c r="Y130" s="2" t="s">
        <v>680</v>
      </c>
      <c r="Z130" s="2" t="s">
        <v>680</v>
      </c>
      <c r="AA130" s="2" t="s">
        <v>680</v>
      </c>
      <c r="AB130" s="2">
        <v>0.46800000000000003</v>
      </c>
      <c r="AC130" s="2" t="s">
        <v>680</v>
      </c>
      <c r="AD130" s="2" t="s">
        <v>680</v>
      </c>
      <c r="AE130" s="2" t="s">
        <v>680</v>
      </c>
      <c r="AF130" s="2" t="s">
        <v>680</v>
      </c>
      <c r="AG130" s="2">
        <v>37.354999999999997</v>
      </c>
      <c r="AJ130" s="9">
        <f t="shared" si="4"/>
        <v>164.90499999999997</v>
      </c>
      <c r="AK130" s="9"/>
      <c r="AL130" s="9">
        <f t="shared" si="5"/>
        <v>127.973</v>
      </c>
      <c r="AM130" s="9">
        <f t="shared" si="6"/>
        <v>17.738</v>
      </c>
      <c r="AN130" s="10">
        <f t="shared" si="7"/>
        <v>0.8836057123798553</v>
      </c>
    </row>
    <row r="131" spans="1:40"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680</v>
      </c>
      <c r="M131" s="2" t="s">
        <v>680</v>
      </c>
      <c r="N131" s="2" t="s">
        <v>680</v>
      </c>
      <c r="O131" s="2" t="s">
        <v>680</v>
      </c>
      <c r="P131" s="2" t="s">
        <v>680</v>
      </c>
      <c r="Q131" s="2" t="s">
        <v>680</v>
      </c>
      <c r="R131" s="2" t="s">
        <v>680</v>
      </c>
      <c r="S131" s="2" t="s">
        <v>680</v>
      </c>
      <c r="T131" s="2" t="s">
        <v>680</v>
      </c>
      <c r="U131" s="2" t="s">
        <v>680</v>
      </c>
      <c r="V131" s="2" t="s">
        <v>680</v>
      </c>
      <c r="W131" s="2" t="s">
        <v>680</v>
      </c>
      <c r="X131" s="2" t="s">
        <v>680</v>
      </c>
      <c r="Y131" s="2" t="s">
        <v>680</v>
      </c>
      <c r="Z131" s="2" t="s">
        <v>680</v>
      </c>
      <c r="AA131" s="2" t="s">
        <v>680</v>
      </c>
      <c r="AB131" s="2" t="s">
        <v>680</v>
      </c>
      <c r="AC131" s="2" t="s">
        <v>680</v>
      </c>
      <c r="AD131" s="2" t="s">
        <v>680</v>
      </c>
      <c r="AE131" s="2" t="s">
        <v>680</v>
      </c>
      <c r="AF131" s="2" t="s">
        <v>680</v>
      </c>
      <c r="AG131" s="2" t="s">
        <v>680</v>
      </c>
      <c r="AJ131" s="9">
        <f t="shared" ref="AJ131:AJ194" si="8">SUMPRODUCT(J131:AF131)</f>
        <v>0</v>
      </c>
      <c r="AK131" s="9"/>
      <c r="AL131" s="9">
        <f t="shared" ref="AL131:AL194" si="9">IFERROR(D131/1,0)</f>
        <v>0</v>
      </c>
      <c r="AM131" s="9">
        <f t="shared" ref="AM131:AM194" si="10">IFERROR(E131/1,0)</f>
        <v>0</v>
      </c>
      <c r="AN131" s="10" t="str">
        <f t="shared" ref="AN131:AN194" si="11">IFERROR((AL131+AM131)/AJ131,"")</f>
        <v/>
      </c>
    </row>
    <row r="132" spans="1:40"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680</v>
      </c>
      <c r="M132" s="2" t="s">
        <v>680</v>
      </c>
      <c r="N132" s="2" t="s">
        <v>680</v>
      </c>
      <c r="O132" s="2" t="s">
        <v>680</v>
      </c>
      <c r="P132" s="2" t="s">
        <v>680</v>
      </c>
      <c r="Q132" s="2" t="s">
        <v>680</v>
      </c>
      <c r="R132" s="2" t="s">
        <v>680</v>
      </c>
      <c r="S132" s="2" t="s">
        <v>680</v>
      </c>
      <c r="T132" s="2" t="s">
        <v>680</v>
      </c>
      <c r="U132" s="2" t="s">
        <v>680</v>
      </c>
      <c r="V132" s="2" t="s">
        <v>680</v>
      </c>
      <c r="W132" s="2" t="s">
        <v>680</v>
      </c>
      <c r="X132" s="2" t="s">
        <v>680</v>
      </c>
      <c r="Y132" s="2" t="s">
        <v>680</v>
      </c>
      <c r="Z132" s="2" t="s">
        <v>680</v>
      </c>
      <c r="AA132" s="2" t="s">
        <v>680</v>
      </c>
      <c r="AB132" s="2" t="s">
        <v>680</v>
      </c>
      <c r="AC132" s="2" t="s">
        <v>680</v>
      </c>
      <c r="AD132" s="2" t="s">
        <v>680</v>
      </c>
      <c r="AE132" s="2" t="s">
        <v>680</v>
      </c>
      <c r="AF132" s="2" t="s">
        <v>680</v>
      </c>
      <c r="AG132" s="2" t="s">
        <v>680</v>
      </c>
      <c r="AJ132" s="9">
        <f t="shared" si="8"/>
        <v>0</v>
      </c>
      <c r="AK132" s="9"/>
      <c r="AL132" s="9">
        <f t="shared" si="9"/>
        <v>0</v>
      </c>
      <c r="AM132" s="9">
        <f t="shared" si="10"/>
        <v>0</v>
      </c>
      <c r="AN132" s="10" t="str">
        <f t="shared" si="11"/>
        <v/>
      </c>
    </row>
    <row r="133" spans="1:40"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680</v>
      </c>
      <c r="M133" s="2" t="s">
        <v>680</v>
      </c>
      <c r="N133" s="2" t="s">
        <v>680</v>
      </c>
      <c r="O133" s="2" t="s">
        <v>680</v>
      </c>
      <c r="P133" s="2" t="s">
        <v>680</v>
      </c>
      <c r="Q133" s="2" t="s">
        <v>680</v>
      </c>
      <c r="R133" s="2" t="s">
        <v>680</v>
      </c>
      <c r="S133" s="2" t="s">
        <v>680</v>
      </c>
      <c r="T133" s="2" t="s">
        <v>680</v>
      </c>
      <c r="U133" s="2" t="s">
        <v>680</v>
      </c>
      <c r="V133" s="2" t="s">
        <v>680</v>
      </c>
      <c r="W133" s="2" t="s">
        <v>680</v>
      </c>
      <c r="X133" s="2" t="s">
        <v>680</v>
      </c>
      <c r="Y133" s="2" t="s">
        <v>680</v>
      </c>
      <c r="Z133" s="2" t="s">
        <v>680</v>
      </c>
      <c r="AA133" s="2" t="s">
        <v>680</v>
      </c>
      <c r="AB133" s="2" t="s">
        <v>680</v>
      </c>
      <c r="AC133" s="2" t="s">
        <v>680</v>
      </c>
      <c r="AD133" s="2" t="s">
        <v>680</v>
      </c>
      <c r="AE133" s="2" t="s">
        <v>680</v>
      </c>
      <c r="AF133" s="2" t="s">
        <v>680</v>
      </c>
      <c r="AG133" s="2" t="s">
        <v>680</v>
      </c>
      <c r="AJ133" s="9">
        <f t="shared" si="8"/>
        <v>0</v>
      </c>
      <c r="AK133" s="9"/>
      <c r="AL133" s="9">
        <f t="shared" si="9"/>
        <v>0</v>
      </c>
      <c r="AM133" s="9">
        <f t="shared" si="10"/>
        <v>0</v>
      </c>
      <c r="AN133" s="10" t="str">
        <f t="shared" si="11"/>
        <v/>
      </c>
    </row>
    <row r="134" spans="1:40"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680</v>
      </c>
      <c r="M134" s="2" t="s">
        <v>680</v>
      </c>
      <c r="N134" s="2" t="s">
        <v>680</v>
      </c>
      <c r="O134" s="2" t="s">
        <v>680</v>
      </c>
      <c r="P134" s="2" t="s">
        <v>680</v>
      </c>
      <c r="Q134" s="2" t="s">
        <v>680</v>
      </c>
      <c r="R134" s="2" t="s">
        <v>680</v>
      </c>
      <c r="S134" s="2" t="s">
        <v>680</v>
      </c>
      <c r="T134" s="2" t="s">
        <v>680</v>
      </c>
      <c r="U134" s="2" t="s">
        <v>680</v>
      </c>
      <c r="V134" s="2" t="s">
        <v>680</v>
      </c>
      <c r="W134" s="2" t="s">
        <v>680</v>
      </c>
      <c r="X134" s="2" t="s">
        <v>680</v>
      </c>
      <c r="Y134" s="2" t="s">
        <v>680</v>
      </c>
      <c r="Z134" s="2" t="s">
        <v>680</v>
      </c>
      <c r="AA134" s="2" t="s">
        <v>680</v>
      </c>
      <c r="AB134" s="2" t="s">
        <v>680</v>
      </c>
      <c r="AC134" s="2" t="s">
        <v>680</v>
      </c>
      <c r="AD134" s="2" t="s">
        <v>680</v>
      </c>
      <c r="AE134" s="2" t="s">
        <v>680</v>
      </c>
      <c r="AF134" s="2" t="s">
        <v>680</v>
      </c>
      <c r="AG134" s="2" t="s">
        <v>680</v>
      </c>
      <c r="AJ134" s="9">
        <f t="shared" si="8"/>
        <v>0</v>
      </c>
      <c r="AK134" s="9"/>
      <c r="AL134" s="9">
        <f t="shared" si="9"/>
        <v>0</v>
      </c>
      <c r="AM134" s="9">
        <f t="shared" si="10"/>
        <v>0</v>
      </c>
      <c r="AN134" s="10" t="str">
        <f t="shared" si="11"/>
        <v/>
      </c>
    </row>
    <row r="135" spans="1:40" ht="15" customHeight="1" x14ac:dyDescent="0.25">
      <c r="A135" s="2" t="s">
        <v>214</v>
      </c>
      <c r="B135" s="2" t="s">
        <v>215</v>
      </c>
      <c r="C135" s="2">
        <v>2016</v>
      </c>
      <c r="D135" s="2" t="s">
        <v>680</v>
      </c>
      <c r="E135" s="2" t="s">
        <v>680</v>
      </c>
      <c r="F135" s="2" t="s">
        <v>680</v>
      </c>
      <c r="G135" s="2" t="s">
        <v>680</v>
      </c>
      <c r="H135" s="2" t="s">
        <v>680</v>
      </c>
      <c r="I135" s="2" t="s">
        <v>680</v>
      </c>
      <c r="J135" s="2" t="s">
        <v>680</v>
      </c>
      <c r="K135" s="2" t="s">
        <v>680</v>
      </c>
      <c r="L135" s="2" t="s">
        <v>680</v>
      </c>
      <c r="M135" s="2" t="s">
        <v>680</v>
      </c>
      <c r="N135" s="2" t="s">
        <v>680</v>
      </c>
      <c r="O135" s="2" t="s">
        <v>680</v>
      </c>
      <c r="P135" s="2" t="s">
        <v>680</v>
      </c>
      <c r="Q135" s="2" t="s">
        <v>680</v>
      </c>
      <c r="R135" s="2" t="s">
        <v>680</v>
      </c>
      <c r="S135" s="2" t="s">
        <v>680</v>
      </c>
      <c r="T135" s="2" t="s">
        <v>680</v>
      </c>
      <c r="U135" s="2" t="s">
        <v>680</v>
      </c>
      <c r="V135" s="2" t="s">
        <v>680</v>
      </c>
      <c r="W135" s="2" t="s">
        <v>680</v>
      </c>
      <c r="X135" s="2" t="s">
        <v>680</v>
      </c>
      <c r="Y135" s="2" t="s">
        <v>680</v>
      </c>
      <c r="Z135" s="2" t="s">
        <v>680</v>
      </c>
      <c r="AA135" s="2" t="s">
        <v>680</v>
      </c>
      <c r="AB135" s="2" t="s">
        <v>680</v>
      </c>
      <c r="AC135" s="2" t="s">
        <v>680</v>
      </c>
      <c r="AD135" s="2" t="s">
        <v>680</v>
      </c>
      <c r="AE135" s="2" t="s">
        <v>680</v>
      </c>
      <c r="AF135" s="2" t="s">
        <v>680</v>
      </c>
      <c r="AG135" s="2" t="s">
        <v>680</v>
      </c>
      <c r="AJ135" s="9">
        <f t="shared" si="8"/>
        <v>0</v>
      </c>
      <c r="AK135" s="9"/>
      <c r="AL135" s="9">
        <f t="shared" si="9"/>
        <v>0</v>
      </c>
      <c r="AM135" s="9">
        <f t="shared" si="10"/>
        <v>0</v>
      </c>
      <c r="AN135" s="10" t="str">
        <f t="shared" si="11"/>
        <v/>
      </c>
    </row>
    <row r="136" spans="1:40" ht="15" customHeight="1" x14ac:dyDescent="0.25">
      <c r="A136" s="2" t="s">
        <v>214</v>
      </c>
      <c r="B136" s="2" t="s">
        <v>216</v>
      </c>
      <c r="C136" s="2">
        <v>2016</v>
      </c>
      <c r="D136" s="2" t="s">
        <v>680</v>
      </c>
      <c r="E136" s="2" t="s">
        <v>680</v>
      </c>
      <c r="F136" s="2" t="s">
        <v>680</v>
      </c>
      <c r="G136" s="2" t="s">
        <v>680</v>
      </c>
      <c r="H136" s="2" t="s">
        <v>680</v>
      </c>
      <c r="I136" s="2" t="s">
        <v>680</v>
      </c>
      <c r="J136" s="2" t="s">
        <v>680</v>
      </c>
      <c r="K136" s="2" t="s">
        <v>680</v>
      </c>
      <c r="L136" s="2" t="s">
        <v>680</v>
      </c>
      <c r="M136" s="2" t="s">
        <v>680</v>
      </c>
      <c r="N136" s="2" t="s">
        <v>680</v>
      </c>
      <c r="O136" s="2" t="s">
        <v>680</v>
      </c>
      <c r="P136" s="2" t="s">
        <v>680</v>
      </c>
      <c r="Q136" s="2" t="s">
        <v>680</v>
      </c>
      <c r="R136" s="2" t="s">
        <v>680</v>
      </c>
      <c r="S136" s="2" t="s">
        <v>680</v>
      </c>
      <c r="T136" s="2" t="s">
        <v>680</v>
      </c>
      <c r="U136" s="2" t="s">
        <v>680</v>
      </c>
      <c r="V136" s="2" t="s">
        <v>680</v>
      </c>
      <c r="W136" s="2" t="s">
        <v>680</v>
      </c>
      <c r="X136" s="2" t="s">
        <v>680</v>
      </c>
      <c r="Y136" s="2" t="s">
        <v>680</v>
      </c>
      <c r="Z136" s="2" t="s">
        <v>680</v>
      </c>
      <c r="AA136" s="2" t="s">
        <v>680</v>
      </c>
      <c r="AB136" s="2" t="s">
        <v>680</v>
      </c>
      <c r="AC136" s="2" t="s">
        <v>680</v>
      </c>
      <c r="AD136" s="2" t="s">
        <v>680</v>
      </c>
      <c r="AE136" s="2" t="s">
        <v>680</v>
      </c>
      <c r="AF136" s="2" t="s">
        <v>680</v>
      </c>
      <c r="AG136" s="2" t="s">
        <v>680</v>
      </c>
      <c r="AJ136" s="9">
        <f t="shared" si="8"/>
        <v>0</v>
      </c>
      <c r="AK136" s="9"/>
      <c r="AL136" s="9">
        <f t="shared" si="9"/>
        <v>0</v>
      </c>
      <c r="AM136" s="9">
        <f t="shared" si="10"/>
        <v>0</v>
      </c>
      <c r="AN136" s="10" t="str">
        <f t="shared" si="11"/>
        <v/>
      </c>
    </row>
    <row r="137" spans="1:40" ht="15" customHeight="1" x14ac:dyDescent="0.25">
      <c r="A137" s="2" t="s">
        <v>217</v>
      </c>
      <c r="B137" s="2" t="s">
        <v>218</v>
      </c>
      <c r="C137" s="2">
        <v>2016</v>
      </c>
      <c r="D137" s="2" t="s">
        <v>680</v>
      </c>
      <c r="E137" s="2" t="s">
        <v>680</v>
      </c>
      <c r="F137" s="2" t="s">
        <v>680</v>
      </c>
      <c r="G137" s="2" t="s">
        <v>680</v>
      </c>
      <c r="H137" s="2" t="s">
        <v>680</v>
      </c>
      <c r="I137" s="2" t="s">
        <v>680</v>
      </c>
      <c r="J137" s="2" t="s">
        <v>680</v>
      </c>
      <c r="K137" s="2" t="s">
        <v>680</v>
      </c>
      <c r="L137" s="2" t="s">
        <v>680</v>
      </c>
      <c r="M137" s="2" t="s">
        <v>680</v>
      </c>
      <c r="N137" s="2" t="s">
        <v>680</v>
      </c>
      <c r="O137" s="2" t="s">
        <v>680</v>
      </c>
      <c r="P137" s="2" t="s">
        <v>680</v>
      </c>
      <c r="Q137" s="2" t="s">
        <v>680</v>
      </c>
      <c r="R137" s="2" t="s">
        <v>680</v>
      </c>
      <c r="S137" s="2" t="s">
        <v>680</v>
      </c>
      <c r="T137" s="2" t="s">
        <v>680</v>
      </c>
      <c r="U137" s="2" t="s">
        <v>680</v>
      </c>
      <c r="V137" s="2" t="s">
        <v>680</v>
      </c>
      <c r="W137" s="2" t="s">
        <v>680</v>
      </c>
      <c r="X137" s="2" t="s">
        <v>680</v>
      </c>
      <c r="Y137" s="2" t="s">
        <v>680</v>
      </c>
      <c r="Z137" s="2" t="s">
        <v>680</v>
      </c>
      <c r="AA137" s="2" t="s">
        <v>680</v>
      </c>
      <c r="AB137" s="2" t="s">
        <v>680</v>
      </c>
      <c r="AC137" s="2" t="s">
        <v>680</v>
      </c>
      <c r="AD137" s="2" t="s">
        <v>680</v>
      </c>
      <c r="AE137" s="2" t="s">
        <v>680</v>
      </c>
      <c r="AF137" s="2" t="s">
        <v>680</v>
      </c>
      <c r="AG137" s="2" t="s">
        <v>680</v>
      </c>
      <c r="AJ137" s="9">
        <f t="shared" si="8"/>
        <v>0</v>
      </c>
      <c r="AK137" s="9"/>
      <c r="AL137" s="9">
        <f t="shared" si="9"/>
        <v>0</v>
      </c>
      <c r="AM137" s="9">
        <f t="shared" si="10"/>
        <v>0</v>
      </c>
      <c r="AN137" s="10" t="str">
        <f t="shared" si="11"/>
        <v/>
      </c>
    </row>
    <row r="138" spans="1:40" ht="15" customHeight="1" x14ac:dyDescent="0.25">
      <c r="A138" s="2" t="s">
        <v>219</v>
      </c>
      <c r="B138" s="2" t="s">
        <v>220</v>
      </c>
      <c r="C138" s="2">
        <v>2016</v>
      </c>
      <c r="D138" s="2" t="s">
        <v>680</v>
      </c>
      <c r="E138" s="2" t="s">
        <v>680</v>
      </c>
      <c r="F138" s="2" t="s">
        <v>680</v>
      </c>
      <c r="G138" s="2" t="s">
        <v>680</v>
      </c>
      <c r="H138" s="2" t="s">
        <v>680</v>
      </c>
      <c r="I138" s="2" t="s">
        <v>680</v>
      </c>
      <c r="J138" s="2" t="s">
        <v>680</v>
      </c>
      <c r="K138" s="2" t="s">
        <v>680</v>
      </c>
      <c r="L138" s="2" t="s">
        <v>680</v>
      </c>
      <c r="M138" s="2" t="s">
        <v>680</v>
      </c>
      <c r="N138" s="2" t="s">
        <v>680</v>
      </c>
      <c r="O138" s="2" t="s">
        <v>680</v>
      </c>
      <c r="P138" s="2" t="s">
        <v>680</v>
      </c>
      <c r="Q138" s="2" t="s">
        <v>680</v>
      </c>
      <c r="R138" s="2" t="s">
        <v>680</v>
      </c>
      <c r="S138" s="2" t="s">
        <v>680</v>
      </c>
      <c r="T138" s="2" t="s">
        <v>680</v>
      </c>
      <c r="U138" s="2" t="s">
        <v>680</v>
      </c>
      <c r="V138" s="2" t="s">
        <v>680</v>
      </c>
      <c r="W138" s="2" t="s">
        <v>680</v>
      </c>
      <c r="X138" s="2" t="s">
        <v>680</v>
      </c>
      <c r="Y138" s="2" t="s">
        <v>680</v>
      </c>
      <c r="Z138" s="2" t="s">
        <v>680</v>
      </c>
      <c r="AA138" s="2" t="s">
        <v>680</v>
      </c>
      <c r="AB138" s="2" t="s">
        <v>680</v>
      </c>
      <c r="AC138" s="2" t="s">
        <v>680</v>
      </c>
      <c r="AD138" s="2" t="s">
        <v>680</v>
      </c>
      <c r="AE138" s="2" t="s">
        <v>680</v>
      </c>
      <c r="AF138" s="2" t="s">
        <v>680</v>
      </c>
      <c r="AG138" s="2" t="s">
        <v>680</v>
      </c>
      <c r="AJ138" s="9">
        <f t="shared" si="8"/>
        <v>0</v>
      </c>
      <c r="AK138" s="9"/>
      <c r="AL138" s="9">
        <f t="shared" si="9"/>
        <v>0</v>
      </c>
      <c r="AM138" s="9">
        <f t="shared" si="10"/>
        <v>0</v>
      </c>
      <c r="AN138" s="10" t="str">
        <f t="shared" si="11"/>
        <v/>
      </c>
    </row>
    <row r="139" spans="1:40" ht="15" customHeight="1" x14ac:dyDescent="0.25">
      <c r="A139" s="2" t="s">
        <v>219</v>
      </c>
      <c r="B139" s="2" t="s">
        <v>221</v>
      </c>
      <c r="C139" s="2">
        <v>2016</v>
      </c>
      <c r="D139" s="2" t="s">
        <v>680</v>
      </c>
      <c r="E139" s="2" t="s">
        <v>680</v>
      </c>
      <c r="F139" s="2" t="s">
        <v>680</v>
      </c>
      <c r="G139" s="2" t="s">
        <v>680</v>
      </c>
      <c r="H139" s="2" t="s">
        <v>680</v>
      </c>
      <c r="I139" s="2" t="s">
        <v>680</v>
      </c>
      <c r="J139" s="2" t="s">
        <v>680</v>
      </c>
      <c r="K139" s="2" t="s">
        <v>680</v>
      </c>
      <c r="L139" s="2" t="s">
        <v>680</v>
      </c>
      <c r="M139" s="2" t="s">
        <v>680</v>
      </c>
      <c r="N139" s="2" t="s">
        <v>680</v>
      </c>
      <c r="O139" s="2" t="s">
        <v>680</v>
      </c>
      <c r="P139" s="2" t="s">
        <v>680</v>
      </c>
      <c r="Q139" s="2" t="s">
        <v>680</v>
      </c>
      <c r="R139" s="2" t="s">
        <v>680</v>
      </c>
      <c r="S139" s="2" t="s">
        <v>680</v>
      </c>
      <c r="T139" s="2" t="s">
        <v>680</v>
      </c>
      <c r="U139" s="2" t="s">
        <v>680</v>
      </c>
      <c r="V139" s="2" t="s">
        <v>680</v>
      </c>
      <c r="W139" s="2" t="s">
        <v>680</v>
      </c>
      <c r="X139" s="2" t="s">
        <v>680</v>
      </c>
      <c r="Y139" s="2" t="s">
        <v>680</v>
      </c>
      <c r="Z139" s="2" t="s">
        <v>680</v>
      </c>
      <c r="AA139" s="2" t="s">
        <v>680</v>
      </c>
      <c r="AB139" s="2" t="s">
        <v>680</v>
      </c>
      <c r="AC139" s="2" t="s">
        <v>680</v>
      </c>
      <c r="AD139" s="2" t="s">
        <v>680</v>
      </c>
      <c r="AE139" s="2" t="s">
        <v>680</v>
      </c>
      <c r="AF139" s="2" t="s">
        <v>680</v>
      </c>
      <c r="AG139" s="2" t="s">
        <v>680</v>
      </c>
      <c r="AJ139" s="9">
        <f t="shared" si="8"/>
        <v>0</v>
      </c>
      <c r="AK139" s="9"/>
      <c r="AL139" s="9">
        <f t="shared" si="9"/>
        <v>0</v>
      </c>
      <c r="AM139" s="9">
        <f t="shared" si="10"/>
        <v>0</v>
      </c>
      <c r="AN139" s="10" t="str">
        <f t="shared" si="11"/>
        <v/>
      </c>
    </row>
    <row r="140" spans="1:40" ht="15" customHeight="1" x14ac:dyDescent="0.25">
      <c r="A140" s="2" t="s">
        <v>219</v>
      </c>
      <c r="B140" s="2" t="s">
        <v>222</v>
      </c>
      <c r="C140" s="2">
        <v>2016</v>
      </c>
      <c r="D140" s="2" t="s">
        <v>680</v>
      </c>
      <c r="E140" s="2" t="s">
        <v>680</v>
      </c>
      <c r="F140" s="2" t="s">
        <v>680</v>
      </c>
      <c r="G140" s="2" t="s">
        <v>680</v>
      </c>
      <c r="H140" s="2" t="s">
        <v>680</v>
      </c>
      <c r="I140" s="2" t="s">
        <v>680</v>
      </c>
      <c r="J140" s="2" t="s">
        <v>680</v>
      </c>
      <c r="K140" s="2" t="s">
        <v>680</v>
      </c>
      <c r="L140" s="2" t="s">
        <v>680</v>
      </c>
      <c r="M140" s="2" t="s">
        <v>680</v>
      </c>
      <c r="N140" s="2" t="s">
        <v>680</v>
      </c>
      <c r="O140" s="2" t="s">
        <v>680</v>
      </c>
      <c r="P140" s="2" t="s">
        <v>680</v>
      </c>
      <c r="Q140" s="2" t="s">
        <v>680</v>
      </c>
      <c r="R140" s="2" t="s">
        <v>680</v>
      </c>
      <c r="S140" s="2" t="s">
        <v>680</v>
      </c>
      <c r="T140" s="2" t="s">
        <v>680</v>
      </c>
      <c r="U140" s="2" t="s">
        <v>680</v>
      </c>
      <c r="V140" s="2" t="s">
        <v>680</v>
      </c>
      <c r="W140" s="2" t="s">
        <v>680</v>
      </c>
      <c r="X140" s="2" t="s">
        <v>680</v>
      </c>
      <c r="Y140" s="2" t="s">
        <v>680</v>
      </c>
      <c r="Z140" s="2" t="s">
        <v>680</v>
      </c>
      <c r="AA140" s="2" t="s">
        <v>680</v>
      </c>
      <c r="AB140" s="2" t="s">
        <v>680</v>
      </c>
      <c r="AC140" s="2" t="s">
        <v>680</v>
      </c>
      <c r="AD140" s="2" t="s">
        <v>680</v>
      </c>
      <c r="AE140" s="2" t="s">
        <v>680</v>
      </c>
      <c r="AF140" s="2" t="s">
        <v>680</v>
      </c>
      <c r="AG140" s="2" t="s">
        <v>680</v>
      </c>
      <c r="AJ140" s="9">
        <f t="shared" si="8"/>
        <v>0</v>
      </c>
      <c r="AK140" s="9"/>
      <c r="AL140" s="9">
        <f t="shared" si="9"/>
        <v>0</v>
      </c>
      <c r="AM140" s="9">
        <f t="shared" si="10"/>
        <v>0</v>
      </c>
      <c r="AN140" s="10" t="str">
        <f t="shared" si="11"/>
        <v/>
      </c>
    </row>
    <row r="141" spans="1:40" ht="15" customHeight="1" x14ac:dyDescent="0.25">
      <c r="A141" s="2" t="s">
        <v>223</v>
      </c>
      <c r="B141" s="2" t="s">
        <v>224</v>
      </c>
      <c r="C141" s="2">
        <v>2016</v>
      </c>
      <c r="D141" s="2">
        <v>361.3</v>
      </c>
      <c r="E141" s="2">
        <v>67</v>
      </c>
      <c r="F141" s="2">
        <v>0</v>
      </c>
      <c r="G141" s="2" t="s">
        <v>680</v>
      </c>
      <c r="H141" s="2">
        <v>0</v>
      </c>
      <c r="I141" s="2">
        <v>496.5</v>
      </c>
      <c r="J141" s="2">
        <v>0</v>
      </c>
      <c r="K141" s="2">
        <v>1.2</v>
      </c>
      <c r="L141" s="2">
        <v>0</v>
      </c>
      <c r="M141" s="2">
        <v>0</v>
      </c>
      <c r="N141" s="2">
        <v>0</v>
      </c>
      <c r="O141" s="2">
        <v>0</v>
      </c>
      <c r="P141" s="2">
        <v>92.8</v>
      </c>
      <c r="Q141" s="2">
        <v>0</v>
      </c>
      <c r="R141" s="2">
        <v>0</v>
      </c>
      <c r="S141" s="2">
        <v>0</v>
      </c>
      <c r="T141" s="2">
        <v>0</v>
      </c>
      <c r="U141" s="2">
        <v>0</v>
      </c>
      <c r="V141" s="2" t="s">
        <v>680</v>
      </c>
      <c r="W141" s="2">
        <v>0</v>
      </c>
      <c r="X141" s="2">
        <v>0</v>
      </c>
      <c r="Y141" s="2">
        <v>0</v>
      </c>
      <c r="Z141" s="2">
        <v>0</v>
      </c>
      <c r="AA141" s="2">
        <v>0</v>
      </c>
      <c r="AB141" s="2">
        <v>0</v>
      </c>
      <c r="AC141" s="2">
        <v>0</v>
      </c>
      <c r="AD141" s="2">
        <v>0</v>
      </c>
      <c r="AE141" s="2">
        <v>334.2</v>
      </c>
      <c r="AF141" s="2">
        <v>0</v>
      </c>
      <c r="AG141" s="2">
        <v>68.3</v>
      </c>
      <c r="AJ141" s="9">
        <f t="shared" si="8"/>
        <v>428.2</v>
      </c>
      <c r="AK141" s="9"/>
      <c r="AL141" s="9">
        <f t="shared" si="9"/>
        <v>361.3</v>
      </c>
      <c r="AM141" s="9">
        <f t="shared" si="10"/>
        <v>67</v>
      </c>
      <c r="AN141" s="10">
        <f t="shared" si="11"/>
        <v>1.0002335357309668</v>
      </c>
    </row>
    <row r="142" spans="1:40" ht="15" customHeight="1" x14ac:dyDescent="0.25">
      <c r="A142" s="2" t="s">
        <v>225</v>
      </c>
      <c r="B142" s="2" t="s">
        <v>226</v>
      </c>
      <c r="C142" s="2">
        <v>2016</v>
      </c>
      <c r="D142" s="2" t="s">
        <v>680</v>
      </c>
      <c r="E142" s="2" t="s">
        <v>680</v>
      </c>
      <c r="F142" s="2" t="s">
        <v>680</v>
      </c>
      <c r="G142" s="2" t="s">
        <v>680</v>
      </c>
      <c r="H142" s="2" t="s">
        <v>680</v>
      </c>
      <c r="I142" s="2" t="s">
        <v>680</v>
      </c>
      <c r="J142" s="2" t="s">
        <v>680</v>
      </c>
      <c r="K142" s="2" t="s">
        <v>680</v>
      </c>
      <c r="L142" s="2" t="s">
        <v>680</v>
      </c>
      <c r="M142" s="2" t="s">
        <v>680</v>
      </c>
      <c r="N142" s="2" t="s">
        <v>680</v>
      </c>
      <c r="O142" s="2" t="s">
        <v>680</v>
      </c>
      <c r="P142" s="2" t="s">
        <v>680</v>
      </c>
      <c r="Q142" s="2" t="s">
        <v>680</v>
      </c>
      <c r="R142" s="2" t="s">
        <v>680</v>
      </c>
      <c r="S142" s="2" t="s">
        <v>680</v>
      </c>
      <c r="T142" s="2" t="s">
        <v>680</v>
      </c>
      <c r="U142" s="2" t="s">
        <v>680</v>
      </c>
      <c r="V142" s="2" t="s">
        <v>680</v>
      </c>
      <c r="W142" s="2" t="s">
        <v>680</v>
      </c>
      <c r="X142" s="2" t="s">
        <v>680</v>
      </c>
      <c r="Y142" s="2" t="s">
        <v>680</v>
      </c>
      <c r="Z142" s="2" t="s">
        <v>680</v>
      </c>
      <c r="AA142" s="2" t="s">
        <v>680</v>
      </c>
      <c r="AB142" s="2" t="s">
        <v>680</v>
      </c>
      <c r="AC142" s="2" t="s">
        <v>680</v>
      </c>
      <c r="AD142" s="2" t="s">
        <v>680</v>
      </c>
      <c r="AE142" s="2" t="s">
        <v>680</v>
      </c>
      <c r="AF142" s="2" t="s">
        <v>680</v>
      </c>
      <c r="AG142" s="2" t="s">
        <v>680</v>
      </c>
      <c r="AJ142" s="9">
        <f t="shared" si="8"/>
        <v>0</v>
      </c>
      <c r="AK142" s="9"/>
      <c r="AL142" s="9">
        <f t="shared" si="9"/>
        <v>0</v>
      </c>
      <c r="AM142" s="9">
        <f t="shared" si="10"/>
        <v>0</v>
      </c>
      <c r="AN142" s="10" t="str">
        <f t="shared" si="11"/>
        <v/>
      </c>
    </row>
    <row r="143" spans="1:40" ht="15" customHeight="1" x14ac:dyDescent="0.25">
      <c r="A143" s="2" t="s">
        <v>227</v>
      </c>
      <c r="B143" s="2" t="s">
        <v>228</v>
      </c>
      <c r="C143" s="2">
        <v>2016</v>
      </c>
      <c r="D143" s="2">
        <v>41.36</v>
      </c>
      <c r="E143" s="2">
        <v>8.9</v>
      </c>
      <c r="F143" s="2" t="s">
        <v>680</v>
      </c>
      <c r="G143" s="2" t="s">
        <v>680</v>
      </c>
      <c r="H143" s="2" t="s">
        <v>680</v>
      </c>
      <c r="I143" s="2">
        <v>67.7</v>
      </c>
      <c r="J143" s="2" t="s">
        <v>680</v>
      </c>
      <c r="K143" s="2" t="s">
        <v>680</v>
      </c>
      <c r="L143" s="2" t="s">
        <v>680</v>
      </c>
      <c r="M143" s="2" t="s">
        <v>680</v>
      </c>
      <c r="N143" s="2" t="s">
        <v>680</v>
      </c>
      <c r="O143" s="2" t="s">
        <v>680</v>
      </c>
      <c r="P143" s="2">
        <v>11.8</v>
      </c>
      <c r="Q143" s="2">
        <v>11.8</v>
      </c>
      <c r="R143" s="2">
        <v>23.6</v>
      </c>
      <c r="S143" s="2">
        <v>11.8</v>
      </c>
      <c r="T143" s="2" t="s">
        <v>680</v>
      </c>
      <c r="U143" s="2" t="s">
        <v>680</v>
      </c>
      <c r="V143" s="2" t="s">
        <v>8</v>
      </c>
      <c r="W143" s="2" t="s">
        <v>680</v>
      </c>
      <c r="X143" s="2" t="s">
        <v>680</v>
      </c>
      <c r="Y143" s="2" t="s">
        <v>680</v>
      </c>
      <c r="Z143" s="2" t="s">
        <v>680</v>
      </c>
      <c r="AA143" s="2" t="s">
        <v>680</v>
      </c>
      <c r="AB143" s="2" t="s">
        <v>680</v>
      </c>
      <c r="AC143" s="2" t="s">
        <v>680</v>
      </c>
      <c r="AD143" s="2" t="s">
        <v>680</v>
      </c>
      <c r="AE143" s="2" t="s">
        <v>680</v>
      </c>
      <c r="AF143" s="2" t="s">
        <v>680</v>
      </c>
      <c r="AG143" s="2">
        <v>8.6999999999999993</v>
      </c>
      <c r="AJ143" s="9">
        <f t="shared" si="8"/>
        <v>59</v>
      </c>
      <c r="AK143" s="9"/>
      <c r="AL143" s="9">
        <f t="shared" si="9"/>
        <v>41.36</v>
      </c>
      <c r="AM143" s="9">
        <f t="shared" si="10"/>
        <v>8.9</v>
      </c>
      <c r="AN143" s="10">
        <f t="shared" si="11"/>
        <v>0.85186440677966102</v>
      </c>
    </row>
    <row r="144" spans="1:40" ht="15" customHeight="1" x14ac:dyDescent="0.25">
      <c r="A144" s="2" t="s">
        <v>227</v>
      </c>
      <c r="B144" s="2" t="s">
        <v>229</v>
      </c>
      <c r="C144" s="2">
        <v>2016</v>
      </c>
      <c r="D144" s="2" t="s">
        <v>680</v>
      </c>
      <c r="E144" s="2" t="s">
        <v>680</v>
      </c>
      <c r="F144" s="2" t="s">
        <v>680</v>
      </c>
      <c r="G144" s="2" t="s">
        <v>680</v>
      </c>
      <c r="H144" s="2" t="s">
        <v>680</v>
      </c>
      <c r="I144" s="2" t="s">
        <v>680</v>
      </c>
      <c r="J144" s="2" t="s">
        <v>680</v>
      </c>
      <c r="K144" s="2" t="s">
        <v>680</v>
      </c>
      <c r="L144" s="2" t="s">
        <v>680</v>
      </c>
      <c r="M144" s="2" t="s">
        <v>680</v>
      </c>
      <c r="N144" s="2" t="s">
        <v>680</v>
      </c>
      <c r="O144" s="2" t="s">
        <v>680</v>
      </c>
      <c r="P144" s="2" t="s">
        <v>680</v>
      </c>
      <c r="Q144" s="2" t="s">
        <v>680</v>
      </c>
      <c r="R144" s="2" t="s">
        <v>680</v>
      </c>
      <c r="S144" s="2" t="s">
        <v>680</v>
      </c>
      <c r="T144" s="2" t="s">
        <v>680</v>
      </c>
      <c r="U144" s="2" t="s">
        <v>680</v>
      </c>
      <c r="V144" s="2" t="s">
        <v>680</v>
      </c>
      <c r="W144" s="2" t="s">
        <v>680</v>
      </c>
      <c r="X144" s="2" t="s">
        <v>680</v>
      </c>
      <c r="Y144" s="2" t="s">
        <v>680</v>
      </c>
      <c r="Z144" s="2" t="s">
        <v>680</v>
      </c>
      <c r="AA144" s="2" t="s">
        <v>680</v>
      </c>
      <c r="AB144" s="2" t="s">
        <v>680</v>
      </c>
      <c r="AC144" s="2" t="s">
        <v>680</v>
      </c>
      <c r="AD144" s="2" t="s">
        <v>680</v>
      </c>
      <c r="AE144" s="2" t="s">
        <v>680</v>
      </c>
      <c r="AF144" s="2" t="s">
        <v>680</v>
      </c>
      <c r="AG144" s="2" t="s">
        <v>680</v>
      </c>
      <c r="AJ144" s="9">
        <f t="shared" si="8"/>
        <v>0</v>
      </c>
      <c r="AK144" s="9"/>
      <c r="AL144" s="9">
        <f t="shared" si="9"/>
        <v>0</v>
      </c>
      <c r="AM144" s="9">
        <f t="shared" si="10"/>
        <v>0</v>
      </c>
      <c r="AN144" s="10" t="str">
        <f t="shared" si="11"/>
        <v/>
      </c>
    </row>
    <row r="145" spans="1:40" ht="15" customHeight="1" x14ac:dyDescent="0.25">
      <c r="A145" s="2" t="s">
        <v>227</v>
      </c>
      <c r="B145" s="2" t="s">
        <v>230</v>
      </c>
      <c r="C145" s="2">
        <v>2016</v>
      </c>
      <c r="D145" s="2" t="s">
        <v>680</v>
      </c>
      <c r="E145" s="2" t="s">
        <v>680</v>
      </c>
      <c r="F145" s="2" t="s">
        <v>680</v>
      </c>
      <c r="G145" s="2" t="s">
        <v>680</v>
      </c>
      <c r="H145" s="2" t="s">
        <v>680</v>
      </c>
      <c r="I145" s="2" t="s">
        <v>680</v>
      </c>
      <c r="J145" s="2" t="s">
        <v>680</v>
      </c>
      <c r="K145" s="2" t="s">
        <v>680</v>
      </c>
      <c r="L145" s="2" t="s">
        <v>680</v>
      </c>
      <c r="M145" s="2" t="s">
        <v>680</v>
      </c>
      <c r="N145" s="2" t="s">
        <v>680</v>
      </c>
      <c r="O145" s="2" t="s">
        <v>680</v>
      </c>
      <c r="P145" s="2" t="s">
        <v>680</v>
      </c>
      <c r="Q145" s="2" t="s">
        <v>680</v>
      </c>
      <c r="R145" s="2" t="s">
        <v>680</v>
      </c>
      <c r="S145" s="2" t="s">
        <v>680</v>
      </c>
      <c r="T145" s="2" t="s">
        <v>680</v>
      </c>
      <c r="U145" s="2" t="s">
        <v>680</v>
      </c>
      <c r="V145" s="2" t="s">
        <v>680</v>
      </c>
      <c r="W145" s="2" t="s">
        <v>680</v>
      </c>
      <c r="X145" s="2" t="s">
        <v>680</v>
      </c>
      <c r="Y145" s="2" t="s">
        <v>680</v>
      </c>
      <c r="Z145" s="2" t="s">
        <v>680</v>
      </c>
      <c r="AA145" s="2" t="s">
        <v>680</v>
      </c>
      <c r="AB145" s="2" t="s">
        <v>680</v>
      </c>
      <c r="AC145" s="2" t="s">
        <v>680</v>
      </c>
      <c r="AD145" s="2" t="s">
        <v>680</v>
      </c>
      <c r="AE145" s="2" t="s">
        <v>680</v>
      </c>
      <c r="AF145" s="2" t="s">
        <v>680</v>
      </c>
      <c r="AG145" s="2" t="s">
        <v>680</v>
      </c>
      <c r="AJ145" s="9">
        <f t="shared" si="8"/>
        <v>0</v>
      </c>
      <c r="AK145" s="9"/>
      <c r="AL145" s="9">
        <f t="shared" si="9"/>
        <v>0</v>
      </c>
      <c r="AM145" s="9">
        <f t="shared" si="10"/>
        <v>0</v>
      </c>
      <c r="AN145" s="10" t="str">
        <f t="shared" si="11"/>
        <v/>
      </c>
    </row>
    <row r="146" spans="1:40" ht="15" customHeight="1" x14ac:dyDescent="0.25">
      <c r="A146" s="2" t="s">
        <v>227</v>
      </c>
      <c r="B146" s="2" t="s">
        <v>231</v>
      </c>
      <c r="C146" s="2">
        <v>2016</v>
      </c>
      <c r="D146" s="2">
        <v>33.299999999999997</v>
      </c>
      <c r="E146" s="2">
        <v>6.59</v>
      </c>
      <c r="F146" s="2" t="s">
        <v>680</v>
      </c>
      <c r="G146" s="2" t="s">
        <v>680</v>
      </c>
      <c r="H146" s="2" t="s">
        <v>680</v>
      </c>
      <c r="I146" s="2">
        <v>55.82</v>
      </c>
      <c r="J146" s="2" t="s">
        <v>680</v>
      </c>
      <c r="K146" s="2" t="s">
        <v>680</v>
      </c>
      <c r="L146" s="2" t="s">
        <v>680</v>
      </c>
      <c r="M146" s="2" t="s">
        <v>680</v>
      </c>
      <c r="N146" s="2" t="s">
        <v>680</v>
      </c>
      <c r="O146" s="2" t="s">
        <v>680</v>
      </c>
      <c r="P146" s="2">
        <v>10</v>
      </c>
      <c r="Q146" s="2">
        <v>10</v>
      </c>
      <c r="R146" s="2">
        <v>20</v>
      </c>
      <c r="S146" s="2">
        <v>9.8000000000000007</v>
      </c>
      <c r="T146" s="2" t="s">
        <v>680</v>
      </c>
      <c r="U146" s="2" t="s">
        <v>680</v>
      </c>
      <c r="V146" s="2" t="s">
        <v>8</v>
      </c>
      <c r="W146" s="2" t="s">
        <v>680</v>
      </c>
      <c r="X146" s="2" t="s">
        <v>680</v>
      </c>
      <c r="Y146" s="2" t="s">
        <v>680</v>
      </c>
      <c r="Z146" s="2" t="s">
        <v>680</v>
      </c>
      <c r="AA146" s="2" t="s">
        <v>680</v>
      </c>
      <c r="AB146" s="2" t="s">
        <v>680</v>
      </c>
      <c r="AC146" s="2" t="s">
        <v>680</v>
      </c>
      <c r="AD146" s="2" t="s">
        <v>680</v>
      </c>
      <c r="AE146" s="2" t="s">
        <v>680</v>
      </c>
      <c r="AF146" s="2" t="s">
        <v>680</v>
      </c>
      <c r="AG146" s="2">
        <v>6.02</v>
      </c>
      <c r="AJ146" s="9">
        <f t="shared" si="8"/>
        <v>49.8</v>
      </c>
      <c r="AK146" s="9"/>
      <c r="AL146" s="9">
        <f t="shared" si="9"/>
        <v>33.299999999999997</v>
      </c>
      <c r="AM146" s="9">
        <f t="shared" si="10"/>
        <v>6.59</v>
      </c>
      <c r="AN146" s="10">
        <f t="shared" si="11"/>
        <v>0.80100401606425709</v>
      </c>
    </row>
    <row r="147" spans="1:40"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U147" s="2" t="s">
        <v>681</v>
      </c>
      <c r="V147" s="2" t="s">
        <v>681</v>
      </c>
      <c r="W147" s="2" t="s">
        <v>681</v>
      </c>
      <c r="X147" s="2" t="s">
        <v>681</v>
      </c>
      <c r="Y147" s="2" t="s">
        <v>681</v>
      </c>
      <c r="Z147" s="2" t="s">
        <v>681</v>
      </c>
      <c r="AA147" s="2" t="s">
        <v>681</v>
      </c>
      <c r="AB147" s="2" t="s">
        <v>681</v>
      </c>
      <c r="AC147" s="2" t="s">
        <v>681</v>
      </c>
      <c r="AD147" s="2" t="s">
        <v>681</v>
      </c>
      <c r="AE147" s="2" t="s">
        <v>681</v>
      </c>
      <c r="AF147" s="2" t="s">
        <v>681</v>
      </c>
      <c r="AG147" s="2" t="s">
        <v>681</v>
      </c>
      <c r="AJ147" s="9">
        <f t="shared" si="8"/>
        <v>0</v>
      </c>
      <c r="AK147" s="9"/>
      <c r="AL147" s="9">
        <f t="shared" si="9"/>
        <v>0</v>
      </c>
      <c r="AM147" s="9">
        <f t="shared" si="10"/>
        <v>0</v>
      </c>
      <c r="AN147" s="10" t="str">
        <f t="shared" si="11"/>
        <v/>
      </c>
    </row>
    <row r="148" spans="1:40" ht="15" customHeight="1" x14ac:dyDescent="0.25">
      <c r="A148" s="2" t="s">
        <v>235</v>
      </c>
      <c r="B148" s="2" t="s">
        <v>236</v>
      </c>
      <c r="C148" s="2">
        <v>2016</v>
      </c>
      <c r="D148" s="2" t="s">
        <v>680</v>
      </c>
      <c r="E148" s="2" t="s">
        <v>680</v>
      </c>
      <c r="F148" s="2" t="s">
        <v>680</v>
      </c>
      <c r="G148" s="2" t="s">
        <v>680</v>
      </c>
      <c r="H148" s="2" t="s">
        <v>680</v>
      </c>
      <c r="I148" s="2" t="s">
        <v>680</v>
      </c>
      <c r="J148" s="2" t="s">
        <v>680</v>
      </c>
      <c r="K148" s="2" t="s">
        <v>680</v>
      </c>
      <c r="L148" s="2" t="s">
        <v>680</v>
      </c>
      <c r="M148" s="2" t="s">
        <v>680</v>
      </c>
      <c r="N148" s="2" t="s">
        <v>680</v>
      </c>
      <c r="O148" s="2" t="s">
        <v>680</v>
      </c>
      <c r="P148" s="2" t="s">
        <v>680</v>
      </c>
      <c r="Q148" s="2" t="s">
        <v>680</v>
      </c>
      <c r="R148" s="2" t="s">
        <v>680</v>
      </c>
      <c r="S148" s="2" t="s">
        <v>680</v>
      </c>
      <c r="T148" s="2" t="s">
        <v>680</v>
      </c>
      <c r="U148" s="2" t="s">
        <v>680</v>
      </c>
      <c r="V148" s="2" t="s">
        <v>680</v>
      </c>
      <c r="W148" s="2" t="s">
        <v>680</v>
      </c>
      <c r="X148" s="2" t="s">
        <v>680</v>
      </c>
      <c r="Y148" s="2" t="s">
        <v>680</v>
      </c>
      <c r="Z148" s="2" t="s">
        <v>680</v>
      </c>
      <c r="AA148" s="2" t="s">
        <v>680</v>
      </c>
      <c r="AB148" s="2" t="s">
        <v>680</v>
      </c>
      <c r="AC148" s="2" t="s">
        <v>680</v>
      </c>
      <c r="AD148" s="2" t="s">
        <v>680</v>
      </c>
      <c r="AE148" s="2" t="s">
        <v>680</v>
      </c>
      <c r="AF148" s="2" t="s">
        <v>680</v>
      </c>
      <c r="AG148" s="2" t="s">
        <v>680</v>
      </c>
      <c r="AJ148" s="9">
        <f t="shared" si="8"/>
        <v>0</v>
      </c>
      <c r="AK148" s="9"/>
      <c r="AL148" s="9">
        <f t="shared" si="9"/>
        <v>0</v>
      </c>
      <c r="AM148" s="9">
        <f t="shared" si="10"/>
        <v>0</v>
      </c>
      <c r="AN148" s="10" t="str">
        <f t="shared" si="11"/>
        <v/>
      </c>
    </row>
    <row r="149" spans="1:40"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U149" s="2" t="s">
        <v>681</v>
      </c>
      <c r="V149" s="2" t="s">
        <v>681</v>
      </c>
      <c r="W149" s="2" t="s">
        <v>681</v>
      </c>
      <c r="X149" s="2" t="s">
        <v>681</v>
      </c>
      <c r="Y149" s="2" t="s">
        <v>681</v>
      </c>
      <c r="Z149" s="2" t="s">
        <v>681</v>
      </c>
      <c r="AA149" s="2" t="s">
        <v>681</v>
      </c>
      <c r="AB149" s="2" t="s">
        <v>681</v>
      </c>
      <c r="AC149" s="2" t="s">
        <v>681</v>
      </c>
      <c r="AD149" s="2" t="s">
        <v>681</v>
      </c>
      <c r="AE149" s="2" t="s">
        <v>681</v>
      </c>
      <c r="AF149" s="2" t="s">
        <v>681</v>
      </c>
      <c r="AG149" s="2" t="s">
        <v>681</v>
      </c>
      <c r="AJ149" s="9">
        <f t="shared" si="8"/>
        <v>0</v>
      </c>
      <c r="AK149" s="9"/>
      <c r="AL149" s="9">
        <f t="shared" si="9"/>
        <v>0</v>
      </c>
      <c r="AM149" s="9">
        <f t="shared" si="10"/>
        <v>0</v>
      </c>
      <c r="AN149" s="10" t="str">
        <f t="shared" si="11"/>
        <v/>
      </c>
    </row>
    <row r="150" spans="1:40" ht="15" customHeight="1" x14ac:dyDescent="0.25">
      <c r="A150" s="2" t="s">
        <v>238</v>
      </c>
      <c r="B150" s="2" t="s">
        <v>239</v>
      </c>
      <c r="C150" s="2">
        <v>2016</v>
      </c>
      <c r="D150" s="2">
        <v>106.3</v>
      </c>
      <c r="E150" s="2">
        <v>32.5</v>
      </c>
      <c r="F150" s="2" t="s">
        <v>680</v>
      </c>
      <c r="G150" s="2" t="s">
        <v>680</v>
      </c>
      <c r="H150" s="2" t="s">
        <v>680</v>
      </c>
      <c r="I150" s="2">
        <v>194</v>
      </c>
      <c r="J150" s="2" t="s">
        <v>680</v>
      </c>
      <c r="K150" s="2" t="s">
        <v>680</v>
      </c>
      <c r="L150" s="2">
        <v>0</v>
      </c>
      <c r="M150" s="2" t="s">
        <v>680</v>
      </c>
      <c r="N150" s="2" t="s">
        <v>680</v>
      </c>
      <c r="O150" s="2" t="s">
        <v>680</v>
      </c>
      <c r="P150" s="2">
        <v>35.6</v>
      </c>
      <c r="Q150" s="2">
        <v>50.6</v>
      </c>
      <c r="R150" s="2">
        <v>45</v>
      </c>
      <c r="S150" s="2">
        <v>8.4</v>
      </c>
      <c r="T150" s="2" t="s">
        <v>680</v>
      </c>
      <c r="U150" s="2">
        <v>0</v>
      </c>
      <c r="V150" s="2" t="s">
        <v>8</v>
      </c>
      <c r="W150" s="2" t="s">
        <v>680</v>
      </c>
      <c r="X150" s="2" t="s">
        <v>680</v>
      </c>
      <c r="Y150" s="2" t="s">
        <v>680</v>
      </c>
      <c r="Z150" s="2" t="s">
        <v>680</v>
      </c>
      <c r="AA150" s="2" t="s">
        <v>680</v>
      </c>
      <c r="AB150" s="2" t="s">
        <v>680</v>
      </c>
      <c r="AC150" s="2" t="s">
        <v>680</v>
      </c>
      <c r="AD150" s="2">
        <v>24</v>
      </c>
      <c r="AE150" s="2" t="s">
        <v>680</v>
      </c>
      <c r="AF150" s="2" t="s">
        <v>680</v>
      </c>
      <c r="AG150" s="2">
        <v>30.4</v>
      </c>
      <c r="AJ150" s="9">
        <f t="shared" si="8"/>
        <v>163.6</v>
      </c>
      <c r="AK150" s="9"/>
      <c r="AL150" s="9">
        <f t="shared" si="9"/>
        <v>106.3</v>
      </c>
      <c r="AM150" s="9">
        <f t="shared" si="10"/>
        <v>32.5</v>
      </c>
      <c r="AN150" s="10">
        <f t="shared" si="11"/>
        <v>0.84841075794621035</v>
      </c>
    </row>
    <row r="151" spans="1:40" ht="15" customHeight="1" x14ac:dyDescent="0.25">
      <c r="A151" s="2" t="s">
        <v>240</v>
      </c>
      <c r="B151" s="2" t="s">
        <v>241</v>
      </c>
      <c r="C151" s="2">
        <v>2016</v>
      </c>
      <c r="D151" s="2">
        <v>110.3</v>
      </c>
      <c r="E151" s="2">
        <v>10.1</v>
      </c>
      <c r="F151" s="2" t="s">
        <v>680</v>
      </c>
      <c r="G151" s="2" t="s">
        <v>943</v>
      </c>
      <c r="H151" s="2">
        <v>11.5</v>
      </c>
      <c r="I151" s="2">
        <v>145.09</v>
      </c>
      <c r="J151" s="2" t="s">
        <v>680</v>
      </c>
      <c r="K151" s="2">
        <v>0.28999999999999998</v>
      </c>
      <c r="L151" s="2" t="s">
        <v>680</v>
      </c>
      <c r="M151" s="2" t="s">
        <v>680</v>
      </c>
      <c r="N151" s="2" t="s">
        <v>680</v>
      </c>
      <c r="O151" s="2" t="s">
        <v>680</v>
      </c>
      <c r="P151" s="2" t="s">
        <v>680</v>
      </c>
      <c r="Q151" s="2" t="s">
        <v>680</v>
      </c>
      <c r="R151" s="2" t="s">
        <v>680</v>
      </c>
      <c r="S151" s="2" t="s">
        <v>680</v>
      </c>
      <c r="T151" s="2" t="s">
        <v>680</v>
      </c>
      <c r="U151" s="2" t="s">
        <v>680</v>
      </c>
      <c r="V151" s="2" t="s">
        <v>680</v>
      </c>
      <c r="W151" s="2" t="s">
        <v>680</v>
      </c>
      <c r="X151" s="2" t="s">
        <v>680</v>
      </c>
      <c r="Y151" s="2" t="s">
        <v>680</v>
      </c>
      <c r="Z151" s="2" t="s">
        <v>680</v>
      </c>
      <c r="AA151" s="2" t="s">
        <v>680</v>
      </c>
      <c r="AB151" s="2" t="s">
        <v>680</v>
      </c>
      <c r="AC151" s="2" t="s">
        <v>680</v>
      </c>
      <c r="AD151" s="2" t="s">
        <v>680</v>
      </c>
      <c r="AE151" s="2">
        <v>144.80000000000001</v>
      </c>
      <c r="AF151" s="2" t="s">
        <v>680</v>
      </c>
      <c r="AG151" s="2" t="s">
        <v>680</v>
      </c>
      <c r="AJ151" s="9">
        <f t="shared" si="8"/>
        <v>145.09</v>
      </c>
      <c r="AK151" s="9"/>
      <c r="AL151" s="9">
        <f t="shared" si="9"/>
        <v>110.3</v>
      </c>
      <c r="AM151" s="9">
        <f t="shared" si="10"/>
        <v>10.1</v>
      </c>
      <c r="AN151" s="10">
        <f t="shared" si="11"/>
        <v>0.82982976083810045</v>
      </c>
    </row>
    <row r="152" spans="1:40" ht="15" customHeight="1" x14ac:dyDescent="0.25">
      <c r="A152" s="2" t="s">
        <v>240</v>
      </c>
      <c r="B152" s="2" t="s">
        <v>242</v>
      </c>
      <c r="C152" s="2">
        <v>2016</v>
      </c>
      <c r="D152" s="2" t="s">
        <v>680</v>
      </c>
      <c r="E152" s="2" t="s">
        <v>680</v>
      </c>
      <c r="F152" s="2" t="s">
        <v>680</v>
      </c>
      <c r="G152" s="2" t="s">
        <v>680</v>
      </c>
      <c r="H152" s="2" t="s">
        <v>680</v>
      </c>
      <c r="I152" s="2" t="s">
        <v>680</v>
      </c>
      <c r="J152" s="2" t="s">
        <v>680</v>
      </c>
      <c r="K152" s="2" t="s">
        <v>680</v>
      </c>
      <c r="L152" s="2" t="s">
        <v>680</v>
      </c>
      <c r="M152" s="2" t="s">
        <v>680</v>
      </c>
      <c r="N152" s="2" t="s">
        <v>680</v>
      </c>
      <c r="O152" s="2" t="s">
        <v>680</v>
      </c>
      <c r="P152" s="2" t="s">
        <v>680</v>
      </c>
      <c r="Q152" s="2" t="s">
        <v>680</v>
      </c>
      <c r="R152" s="2" t="s">
        <v>680</v>
      </c>
      <c r="S152" s="2" t="s">
        <v>680</v>
      </c>
      <c r="T152" s="2" t="s">
        <v>680</v>
      </c>
      <c r="U152" s="2" t="s">
        <v>680</v>
      </c>
      <c r="V152" s="2" t="s">
        <v>680</v>
      </c>
      <c r="W152" s="2" t="s">
        <v>680</v>
      </c>
      <c r="X152" s="2" t="s">
        <v>680</v>
      </c>
      <c r="Y152" s="2" t="s">
        <v>680</v>
      </c>
      <c r="Z152" s="2" t="s">
        <v>680</v>
      </c>
      <c r="AA152" s="2" t="s">
        <v>680</v>
      </c>
      <c r="AB152" s="2" t="s">
        <v>680</v>
      </c>
      <c r="AC152" s="2" t="s">
        <v>680</v>
      </c>
      <c r="AD152" s="2" t="s">
        <v>680</v>
      </c>
      <c r="AE152" s="2" t="s">
        <v>680</v>
      </c>
      <c r="AF152" s="2" t="s">
        <v>680</v>
      </c>
      <c r="AG152" s="2" t="s">
        <v>680</v>
      </c>
      <c r="AJ152" s="9">
        <f t="shared" si="8"/>
        <v>0</v>
      </c>
      <c r="AK152" s="9"/>
      <c r="AL152" s="9">
        <f t="shared" si="9"/>
        <v>0</v>
      </c>
      <c r="AM152" s="9">
        <f t="shared" si="10"/>
        <v>0</v>
      </c>
      <c r="AN152" s="10" t="str">
        <f t="shared" si="11"/>
        <v/>
      </c>
    </row>
    <row r="153" spans="1:40" ht="15" customHeight="1" x14ac:dyDescent="0.25">
      <c r="A153" s="2" t="s">
        <v>243</v>
      </c>
      <c r="B153" s="2" t="s">
        <v>244</v>
      </c>
      <c r="C153" s="2">
        <v>2016</v>
      </c>
      <c r="D153" s="2" t="s">
        <v>680</v>
      </c>
      <c r="E153" s="2" t="s">
        <v>680</v>
      </c>
      <c r="F153" s="2" t="s">
        <v>680</v>
      </c>
      <c r="G153" s="2" t="s">
        <v>680</v>
      </c>
      <c r="H153" s="2" t="s">
        <v>680</v>
      </c>
      <c r="I153" s="2" t="s">
        <v>680</v>
      </c>
      <c r="J153" s="2" t="s">
        <v>680</v>
      </c>
      <c r="K153" s="2" t="s">
        <v>680</v>
      </c>
      <c r="L153" s="2" t="s">
        <v>680</v>
      </c>
      <c r="M153" s="2" t="s">
        <v>680</v>
      </c>
      <c r="N153" s="2" t="s">
        <v>680</v>
      </c>
      <c r="O153" s="2" t="s">
        <v>680</v>
      </c>
      <c r="P153" s="2" t="s">
        <v>680</v>
      </c>
      <c r="Q153" s="2" t="s">
        <v>680</v>
      </c>
      <c r="R153" s="2" t="s">
        <v>680</v>
      </c>
      <c r="S153" s="2" t="s">
        <v>680</v>
      </c>
      <c r="T153" s="2" t="s">
        <v>680</v>
      </c>
      <c r="U153" s="2" t="s">
        <v>680</v>
      </c>
      <c r="V153" s="2" t="s">
        <v>680</v>
      </c>
      <c r="W153" s="2" t="s">
        <v>680</v>
      </c>
      <c r="X153" s="2" t="s">
        <v>680</v>
      </c>
      <c r="Y153" s="2" t="s">
        <v>680</v>
      </c>
      <c r="Z153" s="2" t="s">
        <v>680</v>
      </c>
      <c r="AA153" s="2" t="s">
        <v>680</v>
      </c>
      <c r="AB153" s="2" t="s">
        <v>680</v>
      </c>
      <c r="AC153" s="2" t="s">
        <v>680</v>
      </c>
      <c r="AD153" s="2" t="s">
        <v>680</v>
      </c>
      <c r="AE153" s="2" t="s">
        <v>680</v>
      </c>
      <c r="AF153" s="2" t="s">
        <v>680</v>
      </c>
      <c r="AG153" s="2" t="s">
        <v>680</v>
      </c>
      <c r="AJ153" s="9">
        <f t="shared" si="8"/>
        <v>0</v>
      </c>
      <c r="AK153" s="9"/>
      <c r="AL153" s="9">
        <f t="shared" si="9"/>
        <v>0</v>
      </c>
      <c r="AM153" s="9">
        <f t="shared" si="10"/>
        <v>0</v>
      </c>
      <c r="AN153" s="10" t="str">
        <f t="shared" si="11"/>
        <v/>
      </c>
    </row>
    <row r="154" spans="1:40" ht="15" customHeight="1" x14ac:dyDescent="0.25">
      <c r="A154" s="2" t="s">
        <v>245</v>
      </c>
      <c r="B154" s="2" t="s">
        <v>246</v>
      </c>
      <c r="C154" s="2">
        <v>2016</v>
      </c>
      <c r="D154" s="2" t="s">
        <v>680</v>
      </c>
      <c r="E154" s="2" t="s">
        <v>680</v>
      </c>
      <c r="F154" s="2" t="s">
        <v>680</v>
      </c>
      <c r="G154" s="2" t="s">
        <v>680</v>
      </c>
      <c r="H154" s="2" t="s">
        <v>680</v>
      </c>
      <c r="I154" s="2" t="s">
        <v>680</v>
      </c>
      <c r="J154" s="2" t="s">
        <v>680</v>
      </c>
      <c r="K154" s="2" t="s">
        <v>680</v>
      </c>
      <c r="L154" s="2" t="s">
        <v>680</v>
      </c>
      <c r="M154" s="2" t="s">
        <v>680</v>
      </c>
      <c r="N154" s="2" t="s">
        <v>680</v>
      </c>
      <c r="O154" s="2" t="s">
        <v>680</v>
      </c>
      <c r="P154" s="2" t="s">
        <v>680</v>
      </c>
      <c r="Q154" s="2" t="s">
        <v>680</v>
      </c>
      <c r="R154" s="2" t="s">
        <v>680</v>
      </c>
      <c r="S154" s="2" t="s">
        <v>680</v>
      </c>
      <c r="T154" s="2" t="s">
        <v>680</v>
      </c>
      <c r="U154" s="2" t="s">
        <v>680</v>
      </c>
      <c r="V154" s="2" t="s">
        <v>680</v>
      </c>
      <c r="W154" s="2" t="s">
        <v>680</v>
      </c>
      <c r="X154" s="2" t="s">
        <v>680</v>
      </c>
      <c r="Y154" s="2" t="s">
        <v>680</v>
      </c>
      <c r="Z154" s="2" t="s">
        <v>680</v>
      </c>
      <c r="AA154" s="2" t="s">
        <v>680</v>
      </c>
      <c r="AB154" s="2" t="s">
        <v>680</v>
      </c>
      <c r="AC154" s="2" t="s">
        <v>680</v>
      </c>
      <c r="AD154" s="2" t="s">
        <v>680</v>
      </c>
      <c r="AE154" s="2" t="s">
        <v>680</v>
      </c>
      <c r="AF154" s="2" t="s">
        <v>680</v>
      </c>
      <c r="AG154" s="2" t="s">
        <v>680</v>
      </c>
      <c r="AJ154" s="9">
        <f t="shared" si="8"/>
        <v>0</v>
      </c>
      <c r="AK154" s="9"/>
      <c r="AL154" s="9">
        <f t="shared" si="9"/>
        <v>0</v>
      </c>
      <c r="AM154" s="9">
        <f t="shared" si="10"/>
        <v>0</v>
      </c>
      <c r="AN154" s="10" t="str">
        <f t="shared" si="11"/>
        <v/>
      </c>
    </row>
    <row r="155" spans="1:40"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680</v>
      </c>
      <c r="M155" s="2" t="s">
        <v>680</v>
      </c>
      <c r="N155" s="2" t="s">
        <v>680</v>
      </c>
      <c r="O155" s="2" t="s">
        <v>680</v>
      </c>
      <c r="P155" s="2" t="s">
        <v>680</v>
      </c>
      <c r="Q155" s="2" t="s">
        <v>680</v>
      </c>
      <c r="R155" s="2" t="s">
        <v>680</v>
      </c>
      <c r="S155" s="2" t="s">
        <v>680</v>
      </c>
      <c r="T155" s="2" t="s">
        <v>680</v>
      </c>
      <c r="U155" s="2" t="s">
        <v>680</v>
      </c>
      <c r="V155" s="2" t="s">
        <v>680</v>
      </c>
      <c r="W155" s="2" t="s">
        <v>680</v>
      </c>
      <c r="X155" s="2" t="s">
        <v>680</v>
      </c>
      <c r="Y155" s="2" t="s">
        <v>680</v>
      </c>
      <c r="Z155" s="2" t="s">
        <v>680</v>
      </c>
      <c r="AA155" s="2" t="s">
        <v>680</v>
      </c>
      <c r="AB155" s="2" t="s">
        <v>680</v>
      </c>
      <c r="AC155" s="2" t="s">
        <v>680</v>
      </c>
      <c r="AD155" s="2" t="s">
        <v>680</v>
      </c>
      <c r="AE155" s="2" t="s">
        <v>680</v>
      </c>
      <c r="AF155" s="2" t="s">
        <v>680</v>
      </c>
      <c r="AG155" s="2" t="s">
        <v>680</v>
      </c>
      <c r="AJ155" s="9">
        <f t="shared" si="8"/>
        <v>0</v>
      </c>
      <c r="AK155" s="9"/>
      <c r="AL155" s="9">
        <f t="shared" si="9"/>
        <v>0</v>
      </c>
      <c r="AM155" s="9">
        <f t="shared" si="10"/>
        <v>0</v>
      </c>
      <c r="AN155" s="10" t="str">
        <f t="shared" si="11"/>
        <v/>
      </c>
    </row>
    <row r="156" spans="1:40" ht="15" customHeight="1" x14ac:dyDescent="0.25">
      <c r="A156" s="2" t="s">
        <v>247</v>
      </c>
      <c r="B156" s="2" t="s">
        <v>249</v>
      </c>
      <c r="C156" s="2">
        <v>2016</v>
      </c>
      <c r="D156" s="2" t="s">
        <v>680</v>
      </c>
      <c r="E156" s="2" t="s">
        <v>680</v>
      </c>
      <c r="F156" s="2" t="s">
        <v>680</v>
      </c>
      <c r="G156" s="2" t="s">
        <v>680</v>
      </c>
      <c r="H156" s="2" t="s">
        <v>680</v>
      </c>
      <c r="I156" s="2" t="s">
        <v>680</v>
      </c>
      <c r="J156" s="2" t="s">
        <v>680</v>
      </c>
      <c r="K156" s="2" t="s">
        <v>680</v>
      </c>
      <c r="L156" s="2" t="s">
        <v>680</v>
      </c>
      <c r="M156" s="2" t="s">
        <v>680</v>
      </c>
      <c r="N156" s="2" t="s">
        <v>680</v>
      </c>
      <c r="O156" s="2" t="s">
        <v>680</v>
      </c>
      <c r="P156" s="2" t="s">
        <v>680</v>
      </c>
      <c r="Q156" s="2" t="s">
        <v>680</v>
      </c>
      <c r="R156" s="2" t="s">
        <v>680</v>
      </c>
      <c r="S156" s="2" t="s">
        <v>680</v>
      </c>
      <c r="T156" s="2" t="s">
        <v>680</v>
      </c>
      <c r="U156" s="2" t="s">
        <v>680</v>
      </c>
      <c r="V156" s="2" t="s">
        <v>680</v>
      </c>
      <c r="W156" s="2" t="s">
        <v>680</v>
      </c>
      <c r="X156" s="2" t="s">
        <v>680</v>
      </c>
      <c r="Y156" s="2" t="s">
        <v>680</v>
      </c>
      <c r="Z156" s="2" t="s">
        <v>680</v>
      </c>
      <c r="AA156" s="2" t="s">
        <v>680</v>
      </c>
      <c r="AB156" s="2" t="s">
        <v>680</v>
      </c>
      <c r="AC156" s="2" t="s">
        <v>680</v>
      </c>
      <c r="AD156" s="2" t="s">
        <v>680</v>
      </c>
      <c r="AE156" s="2" t="s">
        <v>680</v>
      </c>
      <c r="AF156" s="2" t="s">
        <v>680</v>
      </c>
      <c r="AG156" s="2" t="s">
        <v>680</v>
      </c>
      <c r="AJ156" s="9">
        <f t="shared" si="8"/>
        <v>0</v>
      </c>
      <c r="AK156" s="9"/>
      <c r="AL156" s="9">
        <f t="shared" si="9"/>
        <v>0</v>
      </c>
      <c r="AM156" s="9">
        <f t="shared" si="10"/>
        <v>0</v>
      </c>
      <c r="AN156" s="10" t="str">
        <f t="shared" si="11"/>
        <v/>
      </c>
    </row>
    <row r="157" spans="1:40" ht="15" customHeight="1" x14ac:dyDescent="0.25">
      <c r="A157" s="2" t="s">
        <v>247</v>
      </c>
      <c r="B157" s="2" t="s">
        <v>250</v>
      </c>
      <c r="C157" s="2">
        <v>2016</v>
      </c>
      <c r="D157" s="2" t="s">
        <v>680</v>
      </c>
      <c r="E157" s="2" t="s">
        <v>680</v>
      </c>
      <c r="F157" s="2" t="s">
        <v>680</v>
      </c>
      <c r="G157" s="2" t="s">
        <v>680</v>
      </c>
      <c r="H157" s="2" t="s">
        <v>680</v>
      </c>
      <c r="I157" s="2" t="s">
        <v>680</v>
      </c>
      <c r="J157" s="2" t="s">
        <v>680</v>
      </c>
      <c r="K157" s="2" t="s">
        <v>680</v>
      </c>
      <c r="L157" s="2" t="s">
        <v>680</v>
      </c>
      <c r="M157" s="2" t="s">
        <v>680</v>
      </c>
      <c r="N157" s="2" t="s">
        <v>680</v>
      </c>
      <c r="O157" s="2" t="s">
        <v>680</v>
      </c>
      <c r="P157" s="2" t="s">
        <v>680</v>
      </c>
      <c r="Q157" s="2" t="s">
        <v>680</v>
      </c>
      <c r="R157" s="2" t="s">
        <v>680</v>
      </c>
      <c r="S157" s="2" t="s">
        <v>680</v>
      </c>
      <c r="T157" s="2" t="s">
        <v>680</v>
      </c>
      <c r="U157" s="2" t="s">
        <v>680</v>
      </c>
      <c r="V157" s="2" t="s">
        <v>680</v>
      </c>
      <c r="W157" s="2" t="s">
        <v>680</v>
      </c>
      <c r="X157" s="2" t="s">
        <v>680</v>
      </c>
      <c r="Y157" s="2" t="s">
        <v>680</v>
      </c>
      <c r="Z157" s="2" t="s">
        <v>680</v>
      </c>
      <c r="AA157" s="2" t="s">
        <v>680</v>
      </c>
      <c r="AB157" s="2" t="s">
        <v>680</v>
      </c>
      <c r="AC157" s="2" t="s">
        <v>680</v>
      </c>
      <c r="AD157" s="2" t="s">
        <v>680</v>
      </c>
      <c r="AE157" s="2" t="s">
        <v>680</v>
      </c>
      <c r="AF157" s="2" t="s">
        <v>680</v>
      </c>
      <c r="AG157" s="2" t="s">
        <v>680</v>
      </c>
      <c r="AJ157" s="9">
        <f t="shared" si="8"/>
        <v>0</v>
      </c>
      <c r="AK157" s="9"/>
      <c r="AL157" s="9">
        <f t="shared" si="9"/>
        <v>0</v>
      </c>
      <c r="AM157" s="9">
        <f t="shared" si="10"/>
        <v>0</v>
      </c>
      <c r="AN157" s="10" t="str">
        <f t="shared" si="11"/>
        <v/>
      </c>
    </row>
    <row r="158" spans="1:40" ht="15" customHeight="1" x14ac:dyDescent="0.25">
      <c r="A158" s="2" t="s">
        <v>247</v>
      </c>
      <c r="B158" s="2" t="s">
        <v>251</v>
      </c>
      <c r="C158" s="2">
        <v>2016</v>
      </c>
      <c r="D158" s="2">
        <v>385</v>
      </c>
      <c r="E158" s="2">
        <v>198</v>
      </c>
      <c r="F158" s="2" t="s">
        <v>680</v>
      </c>
      <c r="G158" s="2" t="s">
        <v>680</v>
      </c>
      <c r="H158" s="2" t="s">
        <v>680</v>
      </c>
      <c r="I158" s="2">
        <v>798.92</v>
      </c>
      <c r="J158" s="2" t="s">
        <v>680</v>
      </c>
      <c r="K158" s="2" t="s">
        <v>680</v>
      </c>
      <c r="L158" s="2" t="s">
        <v>680</v>
      </c>
      <c r="M158" s="2" t="s">
        <v>680</v>
      </c>
      <c r="N158" s="2" t="s">
        <v>680</v>
      </c>
      <c r="O158" s="2" t="s">
        <v>680</v>
      </c>
      <c r="P158" s="2">
        <v>18.3</v>
      </c>
      <c r="Q158" s="2">
        <v>165</v>
      </c>
      <c r="R158" s="2">
        <v>196</v>
      </c>
      <c r="S158" s="2">
        <v>118</v>
      </c>
      <c r="T158" s="2" t="s">
        <v>680</v>
      </c>
      <c r="U158" s="2" t="s">
        <v>680</v>
      </c>
      <c r="V158" s="2" t="s">
        <v>680</v>
      </c>
      <c r="W158" s="2">
        <v>0.12</v>
      </c>
      <c r="X158" s="2">
        <v>10.5</v>
      </c>
      <c r="Y158" s="2" t="s">
        <v>680</v>
      </c>
      <c r="Z158" s="2">
        <v>126</v>
      </c>
      <c r="AA158" s="2" t="s">
        <v>680</v>
      </c>
      <c r="AB158" s="2" t="s">
        <v>680</v>
      </c>
      <c r="AC158" s="2" t="s">
        <v>680</v>
      </c>
      <c r="AD158" s="2">
        <v>43</v>
      </c>
      <c r="AE158" s="2" t="s">
        <v>680</v>
      </c>
      <c r="AF158" s="2" t="s">
        <v>680</v>
      </c>
      <c r="AG158" s="2">
        <v>122</v>
      </c>
      <c r="AJ158" s="9">
        <f t="shared" si="8"/>
        <v>676.92000000000007</v>
      </c>
      <c r="AK158" s="9"/>
      <c r="AL158" s="9">
        <f t="shared" si="9"/>
        <v>385</v>
      </c>
      <c r="AM158" s="9">
        <f t="shared" si="10"/>
        <v>198</v>
      </c>
      <c r="AN158" s="10">
        <f t="shared" si="11"/>
        <v>0.86125391479052171</v>
      </c>
    </row>
    <row r="159" spans="1:40"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U159" s="2" t="s">
        <v>681</v>
      </c>
      <c r="V159" s="2" t="s">
        <v>681</v>
      </c>
      <c r="W159" s="2" t="s">
        <v>681</v>
      </c>
      <c r="X159" s="2" t="s">
        <v>681</v>
      </c>
      <c r="Y159" s="2" t="s">
        <v>681</v>
      </c>
      <c r="Z159" s="2" t="s">
        <v>681</v>
      </c>
      <c r="AA159" s="2" t="s">
        <v>681</v>
      </c>
      <c r="AB159" s="2" t="s">
        <v>681</v>
      </c>
      <c r="AC159" s="2" t="s">
        <v>681</v>
      </c>
      <c r="AD159" s="2" t="s">
        <v>681</v>
      </c>
      <c r="AE159" s="2" t="s">
        <v>681</v>
      </c>
      <c r="AF159" s="2" t="s">
        <v>681</v>
      </c>
      <c r="AG159" s="2" t="s">
        <v>681</v>
      </c>
      <c r="AJ159" s="9">
        <f t="shared" si="8"/>
        <v>0</v>
      </c>
      <c r="AK159" s="9"/>
      <c r="AL159" s="9">
        <f t="shared" si="9"/>
        <v>0</v>
      </c>
      <c r="AM159" s="9">
        <f t="shared" si="10"/>
        <v>0</v>
      </c>
      <c r="AN159" s="10" t="str">
        <f t="shared" si="11"/>
        <v/>
      </c>
    </row>
    <row r="160" spans="1:40" ht="15" customHeight="1" x14ac:dyDescent="0.25">
      <c r="A160" s="2" t="s">
        <v>255</v>
      </c>
      <c r="B160" s="2" t="s">
        <v>256</v>
      </c>
      <c r="C160" s="2">
        <v>2016</v>
      </c>
      <c r="D160" s="2" t="s">
        <v>680</v>
      </c>
      <c r="E160" s="2" t="s">
        <v>680</v>
      </c>
      <c r="F160" s="2" t="s">
        <v>680</v>
      </c>
      <c r="G160" s="2" t="s">
        <v>680</v>
      </c>
      <c r="H160" s="2" t="s">
        <v>680</v>
      </c>
      <c r="I160" s="2" t="s">
        <v>680</v>
      </c>
      <c r="J160" s="2" t="s">
        <v>680</v>
      </c>
      <c r="K160" s="2" t="s">
        <v>680</v>
      </c>
      <c r="L160" s="2" t="s">
        <v>680</v>
      </c>
      <c r="M160" s="2" t="s">
        <v>680</v>
      </c>
      <c r="N160" s="2" t="s">
        <v>680</v>
      </c>
      <c r="O160" s="2" t="s">
        <v>680</v>
      </c>
      <c r="P160" s="2" t="s">
        <v>680</v>
      </c>
      <c r="Q160" s="2" t="s">
        <v>680</v>
      </c>
      <c r="R160" s="2" t="s">
        <v>680</v>
      </c>
      <c r="S160" s="2" t="s">
        <v>680</v>
      </c>
      <c r="T160" s="2" t="s">
        <v>680</v>
      </c>
      <c r="U160" s="2" t="s">
        <v>680</v>
      </c>
      <c r="V160" s="2" t="s">
        <v>680</v>
      </c>
      <c r="W160" s="2" t="s">
        <v>680</v>
      </c>
      <c r="X160" s="2" t="s">
        <v>680</v>
      </c>
      <c r="Y160" s="2" t="s">
        <v>680</v>
      </c>
      <c r="Z160" s="2" t="s">
        <v>680</v>
      </c>
      <c r="AA160" s="2" t="s">
        <v>680</v>
      </c>
      <c r="AB160" s="2" t="s">
        <v>680</v>
      </c>
      <c r="AC160" s="2" t="s">
        <v>680</v>
      </c>
      <c r="AD160" s="2" t="s">
        <v>680</v>
      </c>
      <c r="AE160" s="2" t="s">
        <v>680</v>
      </c>
      <c r="AF160" s="2" t="s">
        <v>680</v>
      </c>
      <c r="AG160" s="2" t="s">
        <v>680</v>
      </c>
      <c r="AJ160" s="9">
        <f t="shared" si="8"/>
        <v>0</v>
      </c>
      <c r="AK160" s="9"/>
      <c r="AL160" s="9">
        <f t="shared" si="9"/>
        <v>0</v>
      </c>
      <c r="AM160" s="9">
        <f t="shared" si="10"/>
        <v>0</v>
      </c>
      <c r="AN160" s="10" t="str">
        <f t="shared" si="11"/>
        <v/>
      </c>
    </row>
    <row r="161" spans="1:40" ht="15" customHeight="1" x14ac:dyDescent="0.25">
      <c r="A161" s="2" t="s">
        <v>255</v>
      </c>
      <c r="B161" s="2" t="s">
        <v>257</v>
      </c>
      <c r="C161" s="2">
        <v>2016</v>
      </c>
      <c r="D161" s="2">
        <v>604.94000000000005</v>
      </c>
      <c r="E161" s="2">
        <v>172</v>
      </c>
      <c r="F161" s="2">
        <v>0</v>
      </c>
      <c r="G161" s="2" t="s">
        <v>943</v>
      </c>
      <c r="H161" s="2">
        <v>0</v>
      </c>
      <c r="I161" s="2">
        <v>990.03</v>
      </c>
      <c r="J161" s="2" t="s">
        <v>680</v>
      </c>
      <c r="K161" s="2">
        <v>2.81</v>
      </c>
      <c r="L161" s="2" t="s">
        <v>680</v>
      </c>
      <c r="M161" s="2">
        <v>0</v>
      </c>
      <c r="N161" s="2" t="s">
        <v>680</v>
      </c>
      <c r="O161" s="2" t="s">
        <v>680</v>
      </c>
      <c r="P161" s="2">
        <v>264.7</v>
      </c>
      <c r="Q161" s="2">
        <v>45.28</v>
      </c>
      <c r="R161" s="2">
        <v>88.21</v>
      </c>
      <c r="S161" s="2">
        <v>37.630000000000003</v>
      </c>
      <c r="T161" s="2">
        <v>0</v>
      </c>
      <c r="U161" s="2">
        <v>21.57</v>
      </c>
      <c r="V161" s="2" t="s">
        <v>8</v>
      </c>
      <c r="W161" s="2">
        <v>0</v>
      </c>
      <c r="X161" s="2">
        <v>0</v>
      </c>
      <c r="Y161" s="2">
        <v>0</v>
      </c>
      <c r="Z161" s="2" t="s">
        <v>680</v>
      </c>
      <c r="AA161" s="2" t="s">
        <v>680</v>
      </c>
      <c r="AB161" s="2">
        <v>0</v>
      </c>
      <c r="AC161" s="2" t="s">
        <v>680</v>
      </c>
      <c r="AD161" s="2">
        <v>0</v>
      </c>
      <c r="AE161" s="2">
        <v>417.19</v>
      </c>
      <c r="AF161" s="2">
        <v>0</v>
      </c>
      <c r="AG161" s="2">
        <v>112.64</v>
      </c>
      <c r="AJ161" s="9">
        <f t="shared" si="8"/>
        <v>877.38999999999987</v>
      </c>
      <c r="AK161" s="9"/>
      <c r="AL161" s="9">
        <f t="shared" si="9"/>
        <v>604.94000000000005</v>
      </c>
      <c r="AM161" s="9">
        <f t="shared" si="10"/>
        <v>172</v>
      </c>
      <c r="AN161" s="10">
        <f t="shared" si="11"/>
        <v>0.88551271384447072</v>
      </c>
    </row>
    <row r="162" spans="1:40" ht="15" customHeight="1" x14ac:dyDescent="0.25">
      <c r="A162" s="2" t="s">
        <v>255</v>
      </c>
      <c r="B162" s="2" t="s">
        <v>258</v>
      </c>
      <c r="C162" s="2">
        <v>2016</v>
      </c>
      <c r="D162" s="2" t="s">
        <v>681</v>
      </c>
      <c r="E162" s="2" t="s">
        <v>681</v>
      </c>
      <c r="F162" s="2" t="s">
        <v>680</v>
      </c>
      <c r="G162" s="2" t="s">
        <v>680</v>
      </c>
      <c r="H162" s="2" t="s">
        <v>680</v>
      </c>
      <c r="I162" s="2" t="s">
        <v>680</v>
      </c>
      <c r="J162" s="2" t="s">
        <v>681</v>
      </c>
      <c r="K162" s="2" t="s">
        <v>681</v>
      </c>
      <c r="L162" s="2" t="s">
        <v>681</v>
      </c>
      <c r="M162" s="2" t="s">
        <v>681</v>
      </c>
      <c r="N162" s="2" t="s">
        <v>681</v>
      </c>
      <c r="O162" s="2" t="s">
        <v>681</v>
      </c>
      <c r="P162" s="2" t="s">
        <v>681</v>
      </c>
      <c r="Q162" s="2" t="s">
        <v>681</v>
      </c>
      <c r="R162" s="2" t="s">
        <v>681</v>
      </c>
      <c r="S162" s="2" t="s">
        <v>681</v>
      </c>
      <c r="T162" s="2" t="s">
        <v>681</v>
      </c>
      <c r="U162" s="2" t="s">
        <v>681</v>
      </c>
      <c r="V162" s="2" t="s">
        <v>680</v>
      </c>
      <c r="W162" s="2" t="s">
        <v>681</v>
      </c>
      <c r="X162" s="2" t="s">
        <v>681</v>
      </c>
      <c r="Y162" s="2" t="s">
        <v>681</v>
      </c>
      <c r="Z162" s="2" t="s">
        <v>681</v>
      </c>
      <c r="AA162" s="2" t="s">
        <v>681</v>
      </c>
      <c r="AB162" s="2" t="s">
        <v>681</v>
      </c>
      <c r="AC162" s="2" t="s">
        <v>681</v>
      </c>
      <c r="AD162" s="2" t="s">
        <v>681</v>
      </c>
      <c r="AE162" s="2" t="s">
        <v>681</v>
      </c>
      <c r="AF162" s="2" t="s">
        <v>681</v>
      </c>
      <c r="AG162" s="2" t="s">
        <v>681</v>
      </c>
      <c r="AJ162" s="9">
        <f t="shared" si="8"/>
        <v>0</v>
      </c>
      <c r="AK162" s="9"/>
      <c r="AL162" s="9">
        <f t="shared" si="9"/>
        <v>0</v>
      </c>
      <c r="AM162" s="9">
        <f t="shared" si="10"/>
        <v>0</v>
      </c>
      <c r="AN162" s="10" t="str">
        <f t="shared" si="11"/>
        <v/>
      </c>
    </row>
    <row r="163" spans="1:40" ht="15" customHeight="1" x14ac:dyDescent="0.25">
      <c r="A163" s="2" t="s">
        <v>255</v>
      </c>
      <c r="B163" s="2" t="s">
        <v>259</v>
      </c>
      <c r="C163" s="2">
        <v>2016</v>
      </c>
      <c r="D163" s="2" t="s">
        <v>680</v>
      </c>
      <c r="E163" s="2" t="s">
        <v>680</v>
      </c>
      <c r="F163" s="2" t="s">
        <v>680</v>
      </c>
      <c r="G163" s="2" t="s">
        <v>680</v>
      </c>
      <c r="H163" s="2" t="s">
        <v>680</v>
      </c>
      <c r="I163" s="2" t="s">
        <v>680</v>
      </c>
      <c r="J163" s="2" t="s">
        <v>680</v>
      </c>
      <c r="K163" s="2" t="s">
        <v>680</v>
      </c>
      <c r="L163" s="2" t="s">
        <v>680</v>
      </c>
      <c r="M163" s="2" t="s">
        <v>680</v>
      </c>
      <c r="N163" s="2" t="s">
        <v>680</v>
      </c>
      <c r="O163" s="2" t="s">
        <v>680</v>
      </c>
      <c r="P163" s="2" t="s">
        <v>680</v>
      </c>
      <c r="Q163" s="2" t="s">
        <v>680</v>
      </c>
      <c r="R163" s="2" t="s">
        <v>680</v>
      </c>
      <c r="S163" s="2" t="s">
        <v>680</v>
      </c>
      <c r="T163" s="2" t="s">
        <v>680</v>
      </c>
      <c r="U163" s="2" t="s">
        <v>680</v>
      </c>
      <c r="V163" s="2" t="s">
        <v>680</v>
      </c>
      <c r="W163" s="2" t="s">
        <v>680</v>
      </c>
      <c r="X163" s="2" t="s">
        <v>680</v>
      </c>
      <c r="Y163" s="2" t="s">
        <v>680</v>
      </c>
      <c r="Z163" s="2" t="s">
        <v>680</v>
      </c>
      <c r="AA163" s="2" t="s">
        <v>680</v>
      </c>
      <c r="AB163" s="2" t="s">
        <v>680</v>
      </c>
      <c r="AC163" s="2" t="s">
        <v>680</v>
      </c>
      <c r="AD163" s="2" t="s">
        <v>680</v>
      </c>
      <c r="AE163" s="2" t="s">
        <v>680</v>
      </c>
      <c r="AF163" s="2" t="s">
        <v>680</v>
      </c>
      <c r="AG163" s="2" t="s">
        <v>680</v>
      </c>
      <c r="AJ163" s="9">
        <f t="shared" si="8"/>
        <v>0</v>
      </c>
      <c r="AK163" s="9"/>
      <c r="AL163" s="9">
        <f t="shared" si="9"/>
        <v>0</v>
      </c>
      <c r="AM163" s="9">
        <f t="shared" si="10"/>
        <v>0</v>
      </c>
      <c r="AN163" s="10" t="str">
        <f t="shared" si="11"/>
        <v/>
      </c>
    </row>
    <row r="164" spans="1:40" ht="15" customHeight="1" x14ac:dyDescent="0.25">
      <c r="A164" s="2" t="s">
        <v>260</v>
      </c>
      <c r="B164" s="2" t="s">
        <v>261</v>
      </c>
      <c r="C164" s="2">
        <v>2016</v>
      </c>
      <c r="D164" s="2">
        <v>283.39999999999998</v>
      </c>
      <c r="E164" s="2">
        <v>130.9</v>
      </c>
      <c r="F164" s="2" t="s">
        <v>680</v>
      </c>
      <c r="G164" s="2" t="s">
        <v>680</v>
      </c>
      <c r="H164" s="2" t="s">
        <v>680</v>
      </c>
      <c r="I164" s="2">
        <v>577.4</v>
      </c>
      <c r="J164" s="2" t="s">
        <v>680</v>
      </c>
      <c r="K164" s="2" t="s">
        <v>680</v>
      </c>
      <c r="L164" s="2" t="s">
        <v>680</v>
      </c>
      <c r="M164" s="2" t="s">
        <v>680</v>
      </c>
      <c r="N164" s="2" t="s">
        <v>680</v>
      </c>
      <c r="O164" s="2" t="s">
        <v>680</v>
      </c>
      <c r="P164" s="2">
        <v>272.5</v>
      </c>
      <c r="Q164" s="2">
        <v>138</v>
      </c>
      <c r="R164" s="2">
        <v>8.9</v>
      </c>
      <c r="S164" s="2">
        <v>63</v>
      </c>
      <c r="T164" s="2" t="s">
        <v>680</v>
      </c>
      <c r="U164" s="2" t="s">
        <v>680</v>
      </c>
      <c r="V164" s="2" t="s">
        <v>8</v>
      </c>
      <c r="W164" s="2" t="s">
        <v>680</v>
      </c>
      <c r="X164" s="2" t="s">
        <v>680</v>
      </c>
      <c r="Y164" s="2" t="s">
        <v>680</v>
      </c>
      <c r="Z164" s="2" t="s">
        <v>680</v>
      </c>
      <c r="AA164" s="2" t="s">
        <v>680</v>
      </c>
      <c r="AB164" s="2" t="s">
        <v>680</v>
      </c>
      <c r="AC164" s="2" t="s">
        <v>680</v>
      </c>
      <c r="AD164" s="2" t="s">
        <v>680</v>
      </c>
      <c r="AE164" s="2" t="s">
        <v>680</v>
      </c>
      <c r="AF164" s="2" t="s">
        <v>680</v>
      </c>
      <c r="AG164" s="2">
        <v>95</v>
      </c>
      <c r="AJ164" s="9">
        <f t="shared" si="8"/>
        <v>482.4</v>
      </c>
      <c r="AK164" s="9"/>
      <c r="AL164" s="9">
        <f t="shared" si="9"/>
        <v>283.39999999999998</v>
      </c>
      <c r="AM164" s="9">
        <f t="shared" si="10"/>
        <v>130.9</v>
      </c>
      <c r="AN164" s="10">
        <f t="shared" si="11"/>
        <v>0.85883084577114421</v>
      </c>
    </row>
    <row r="165" spans="1:40"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U165" s="2" t="s">
        <v>681</v>
      </c>
      <c r="V165" s="2" t="s">
        <v>681</v>
      </c>
      <c r="W165" s="2" t="s">
        <v>681</v>
      </c>
      <c r="X165" s="2" t="s">
        <v>681</v>
      </c>
      <c r="Y165" s="2" t="s">
        <v>681</v>
      </c>
      <c r="Z165" s="2" t="s">
        <v>681</v>
      </c>
      <c r="AA165" s="2" t="s">
        <v>681</v>
      </c>
      <c r="AB165" s="2" t="s">
        <v>681</v>
      </c>
      <c r="AC165" s="2" t="s">
        <v>681</v>
      </c>
      <c r="AD165" s="2" t="s">
        <v>681</v>
      </c>
      <c r="AE165" s="2" t="s">
        <v>681</v>
      </c>
      <c r="AF165" s="2" t="s">
        <v>681</v>
      </c>
      <c r="AG165" s="2" t="s">
        <v>681</v>
      </c>
      <c r="AJ165" s="9">
        <f t="shared" si="8"/>
        <v>0</v>
      </c>
      <c r="AK165" s="9"/>
      <c r="AL165" s="9">
        <f t="shared" si="9"/>
        <v>0</v>
      </c>
      <c r="AM165" s="9">
        <f t="shared" si="10"/>
        <v>0</v>
      </c>
      <c r="AN165" s="10" t="str">
        <f t="shared" si="11"/>
        <v/>
      </c>
    </row>
    <row r="166" spans="1:40" ht="15" customHeight="1" x14ac:dyDescent="0.25">
      <c r="A166" s="2" t="s">
        <v>266</v>
      </c>
      <c r="B166" s="2" t="s">
        <v>267</v>
      </c>
      <c r="C166" s="2">
        <v>2016</v>
      </c>
      <c r="D166" s="2" t="s">
        <v>680</v>
      </c>
      <c r="E166" s="2" t="s">
        <v>680</v>
      </c>
      <c r="F166" s="2" t="s">
        <v>680</v>
      </c>
      <c r="G166" s="2" t="s">
        <v>680</v>
      </c>
      <c r="H166" s="2" t="s">
        <v>680</v>
      </c>
      <c r="I166" s="2" t="s">
        <v>680</v>
      </c>
      <c r="J166" s="2" t="s">
        <v>680</v>
      </c>
      <c r="K166" s="2" t="s">
        <v>680</v>
      </c>
      <c r="L166" s="2" t="s">
        <v>680</v>
      </c>
      <c r="M166" s="2" t="s">
        <v>680</v>
      </c>
      <c r="N166" s="2" t="s">
        <v>680</v>
      </c>
      <c r="O166" s="2" t="s">
        <v>680</v>
      </c>
      <c r="P166" s="2" t="s">
        <v>680</v>
      </c>
      <c r="Q166" s="2" t="s">
        <v>680</v>
      </c>
      <c r="R166" s="2" t="s">
        <v>680</v>
      </c>
      <c r="S166" s="2" t="s">
        <v>680</v>
      </c>
      <c r="T166" s="2" t="s">
        <v>680</v>
      </c>
      <c r="U166" s="2" t="s">
        <v>680</v>
      </c>
      <c r="V166" s="2" t="s">
        <v>680</v>
      </c>
      <c r="W166" s="2" t="s">
        <v>680</v>
      </c>
      <c r="X166" s="2" t="s">
        <v>680</v>
      </c>
      <c r="Y166" s="2" t="s">
        <v>680</v>
      </c>
      <c r="Z166" s="2" t="s">
        <v>680</v>
      </c>
      <c r="AA166" s="2" t="s">
        <v>680</v>
      </c>
      <c r="AB166" s="2" t="s">
        <v>680</v>
      </c>
      <c r="AC166" s="2" t="s">
        <v>680</v>
      </c>
      <c r="AD166" s="2" t="s">
        <v>680</v>
      </c>
      <c r="AE166" s="2" t="s">
        <v>680</v>
      </c>
      <c r="AF166" s="2" t="s">
        <v>680</v>
      </c>
      <c r="AG166" s="2" t="s">
        <v>680</v>
      </c>
      <c r="AJ166" s="9">
        <f t="shared" si="8"/>
        <v>0</v>
      </c>
      <c r="AK166" s="9"/>
      <c r="AL166" s="9">
        <f t="shared" si="9"/>
        <v>0</v>
      </c>
      <c r="AM166" s="9">
        <f t="shared" si="10"/>
        <v>0</v>
      </c>
      <c r="AN166" s="10" t="str">
        <f t="shared" si="11"/>
        <v/>
      </c>
    </row>
    <row r="167" spans="1:40" ht="15" customHeight="1" x14ac:dyDescent="0.25">
      <c r="A167" s="2" t="s">
        <v>270</v>
      </c>
      <c r="B167" s="2" t="s">
        <v>269</v>
      </c>
      <c r="C167" s="2">
        <v>2016</v>
      </c>
      <c r="D167" s="2">
        <v>334.5</v>
      </c>
      <c r="E167" s="2">
        <v>28.22</v>
      </c>
      <c r="F167" s="2" t="s">
        <v>680</v>
      </c>
      <c r="G167" s="2" t="s">
        <v>680</v>
      </c>
      <c r="H167" s="2" t="s">
        <v>680</v>
      </c>
      <c r="I167" s="2">
        <v>442</v>
      </c>
      <c r="J167" s="2" t="s">
        <v>680</v>
      </c>
      <c r="K167" s="2" t="s">
        <v>680</v>
      </c>
      <c r="L167" s="2">
        <v>9.9</v>
      </c>
      <c r="M167" s="2">
        <v>36.799999999999997</v>
      </c>
      <c r="N167" s="2" t="s">
        <v>680</v>
      </c>
      <c r="O167" s="2" t="s">
        <v>680</v>
      </c>
      <c r="P167" s="2" t="s">
        <v>680</v>
      </c>
      <c r="Q167" s="2" t="s">
        <v>680</v>
      </c>
      <c r="R167" s="2" t="s">
        <v>680</v>
      </c>
      <c r="S167" s="2" t="s">
        <v>680</v>
      </c>
      <c r="T167" s="2" t="s">
        <v>680</v>
      </c>
      <c r="U167" s="2" t="s">
        <v>680</v>
      </c>
      <c r="V167" s="2" t="s">
        <v>680</v>
      </c>
      <c r="W167" s="2" t="s">
        <v>680</v>
      </c>
      <c r="X167" s="2" t="s">
        <v>680</v>
      </c>
      <c r="Y167" s="2" t="s">
        <v>680</v>
      </c>
      <c r="Z167" s="2">
        <v>220.7</v>
      </c>
      <c r="AA167" s="2" t="s">
        <v>680</v>
      </c>
      <c r="AB167" s="2" t="s">
        <v>680</v>
      </c>
      <c r="AC167" s="2">
        <v>4.0999999999999996</v>
      </c>
      <c r="AD167" s="2">
        <v>61.8</v>
      </c>
      <c r="AE167" s="2">
        <v>90.3</v>
      </c>
      <c r="AF167" s="2" t="s">
        <v>680</v>
      </c>
      <c r="AG167" s="2">
        <v>18.399999999999999</v>
      </c>
      <c r="AJ167" s="9">
        <f t="shared" si="8"/>
        <v>423.6</v>
      </c>
      <c r="AK167" s="9"/>
      <c r="AL167" s="9">
        <f t="shared" si="9"/>
        <v>334.5</v>
      </c>
      <c r="AM167" s="9">
        <f t="shared" si="10"/>
        <v>28.22</v>
      </c>
      <c r="AN167" s="10">
        <f t="shared" si="11"/>
        <v>0.85627950897072713</v>
      </c>
    </row>
    <row r="168" spans="1:40"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U168" s="2" t="s">
        <v>681</v>
      </c>
      <c r="V168" s="2" t="s">
        <v>681</v>
      </c>
      <c r="W168" s="2" t="s">
        <v>681</v>
      </c>
      <c r="X168" s="2" t="s">
        <v>681</v>
      </c>
      <c r="Y168" s="2" t="s">
        <v>681</v>
      </c>
      <c r="Z168" s="2" t="s">
        <v>681</v>
      </c>
      <c r="AA168" s="2" t="s">
        <v>681</v>
      </c>
      <c r="AB168" s="2" t="s">
        <v>681</v>
      </c>
      <c r="AC168" s="2" t="s">
        <v>681</v>
      </c>
      <c r="AD168" s="2" t="s">
        <v>681</v>
      </c>
      <c r="AE168" s="2" t="s">
        <v>681</v>
      </c>
      <c r="AF168" s="2" t="s">
        <v>681</v>
      </c>
      <c r="AG168" s="2" t="s">
        <v>681</v>
      </c>
      <c r="AJ168" s="9">
        <f t="shared" si="8"/>
        <v>0</v>
      </c>
      <c r="AK168" s="9"/>
      <c r="AL168" s="9">
        <f t="shared" si="9"/>
        <v>0</v>
      </c>
      <c r="AM168" s="9">
        <f t="shared" si="10"/>
        <v>0</v>
      </c>
      <c r="AN168" s="10" t="str">
        <f t="shared" si="11"/>
        <v/>
      </c>
    </row>
    <row r="169" spans="1:40" ht="15" customHeight="1" x14ac:dyDescent="0.25">
      <c r="A169" s="2" t="s">
        <v>272</v>
      </c>
      <c r="B169" s="2" t="s">
        <v>273</v>
      </c>
      <c r="C169" s="2">
        <v>2016</v>
      </c>
      <c r="D169" s="2">
        <v>486.35199999999998</v>
      </c>
      <c r="E169" s="2">
        <v>143.446</v>
      </c>
      <c r="F169" s="2" t="s">
        <v>680</v>
      </c>
      <c r="G169" s="2" t="s">
        <v>680</v>
      </c>
      <c r="H169" s="2" t="s">
        <v>680</v>
      </c>
      <c r="I169" s="2">
        <v>724.00635999999997</v>
      </c>
      <c r="J169" s="2" t="s">
        <v>680</v>
      </c>
      <c r="K169" s="2">
        <v>2.6230000000000002</v>
      </c>
      <c r="L169" s="2" t="s">
        <v>680</v>
      </c>
      <c r="M169" s="2">
        <v>7.35236</v>
      </c>
      <c r="N169" s="2" t="s">
        <v>680</v>
      </c>
      <c r="O169" s="2" t="s">
        <v>680</v>
      </c>
      <c r="P169" s="2" t="s">
        <v>680</v>
      </c>
      <c r="Q169" s="2" t="s">
        <v>680</v>
      </c>
      <c r="R169" s="2" t="s">
        <v>680</v>
      </c>
      <c r="S169" s="2" t="s">
        <v>680</v>
      </c>
      <c r="T169" s="2" t="s">
        <v>680</v>
      </c>
      <c r="U169" s="2">
        <v>583.13199999999995</v>
      </c>
      <c r="V169" s="2" t="s">
        <v>8</v>
      </c>
      <c r="W169" s="2" t="s">
        <v>680</v>
      </c>
      <c r="X169" s="2" t="s">
        <v>680</v>
      </c>
      <c r="Y169" s="2" t="s">
        <v>680</v>
      </c>
      <c r="Z169" s="2" t="s">
        <v>680</v>
      </c>
      <c r="AA169" s="2" t="s">
        <v>680</v>
      </c>
      <c r="AB169" s="2" t="s">
        <v>680</v>
      </c>
      <c r="AC169" s="2" t="s">
        <v>680</v>
      </c>
      <c r="AD169" s="2" t="s">
        <v>680</v>
      </c>
      <c r="AE169" s="2" t="s">
        <v>680</v>
      </c>
      <c r="AF169" s="2" t="s">
        <v>680</v>
      </c>
      <c r="AG169" s="2">
        <v>130.899</v>
      </c>
      <c r="AJ169" s="9">
        <f t="shared" si="8"/>
        <v>593.10735999999997</v>
      </c>
      <c r="AK169" s="9"/>
      <c r="AL169" s="9">
        <f t="shared" si="9"/>
        <v>486.35199999999998</v>
      </c>
      <c r="AM169" s="9">
        <f t="shared" si="10"/>
        <v>143.446</v>
      </c>
      <c r="AN169" s="10">
        <f t="shared" si="11"/>
        <v>1.0618617175817884</v>
      </c>
    </row>
    <row r="170" spans="1:40"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U170" s="2" t="s">
        <v>681</v>
      </c>
      <c r="V170" s="2" t="s">
        <v>681</v>
      </c>
      <c r="W170" s="2" t="s">
        <v>681</v>
      </c>
      <c r="X170" s="2" t="s">
        <v>681</v>
      </c>
      <c r="Y170" s="2" t="s">
        <v>681</v>
      </c>
      <c r="Z170" s="2" t="s">
        <v>681</v>
      </c>
      <c r="AA170" s="2" t="s">
        <v>681</v>
      </c>
      <c r="AB170" s="2" t="s">
        <v>681</v>
      </c>
      <c r="AC170" s="2" t="s">
        <v>681</v>
      </c>
      <c r="AD170" s="2" t="s">
        <v>681</v>
      </c>
      <c r="AE170" s="2" t="s">
        <v>681</v>
      </c>
      <c r="AF170" s="2" t="s">
        <v>681</v>
      </c>
      <c r="AG170" s="2" t="s">
        <v>681</v>
      </c>
      <c r="AJ170" s="9">
        <f t="shared" si="8"/>
        <v>0</v>
      </c>
      <c r="AK170" s="9"/>
      <c r="AL170" s="9">
        <f t="shared" si="9"/>
        <v>0</v>
      </c>
      <c r="AM170" s="9">
        <f t="shared" si="10"/>
        <v>0</v>
      </c>
      <c r="AN170" s="10" t="str">
        <f t="shared" si="11"/>
        <v/>
      </c>
    </row>
    <row r="171" spans="1:40" ht="15" customHeight="1" x14ac:dyDescent="0.25">
      <c r="A171" s="2" t="s">
        <v>276</v>
      </c>
      <c r="B171" s="2" t="s">
        <v>277</v>
      </c>
      <c r="C171" s="2">
        <v>2016</v>
      </c>
      <c r="D171" s="2" t="s">
        <v>680</v>
      </c>
      <c r="E171" s="2" t="s">
        <v>680</v>
      </c>
      <c r="F171" s="2" t="s">
        <v>680</v>
      </c>
      <c r="G171" s="2" t="s">
        <v>680</v>
      </c>
      <c r="H171" s="2" t="s">
        <v>680</v>
      </c>
      <c r="I171" s="2" t="s">
        <v>680</v>
      </c>
      <c r="J171" s="2" t="s">
        <v>680</v>
      </c>
      <c r="K171" s="2" t="s">
        <v>680</v>
      </c>
      <c r="L171" s="2" t="s">
        <v>680</v>
      </c>
      <c r="M171" s="2" t="s">
        <v>680</v>
      </c>
      <c r="N171" s="2" t="s">
        <v>680</v>
      </c>
      <c r="O171" s="2" t="s">
        <v>680</v>
      </c>
      <c r="P171" s="2" t="s">
        <v>680</v>
      </c>
      <c r="Q171" s="2" t="s">
        <v>680</v>
      </c>
      <c r="R171" s="2" t="s">
        <v>680</v>
      </c>
      <c r="S171" s="2" t="s">
        <v>680</v>
      </c>
      <c r="T171" s="2" t="s">
        <v>680</v>
      </c>
      <c r="U171" s="2" t="s">
        <v>680</v>
      </c>
      <c r="V171" s="2" t="s">
        <v>680</v>
      </c>
      <c r="W171" s="2" t="s">
        <v>680</v>
      </c>
      <c r="X171" s="2" t="s">
        <v>680</v>
      </c>
      <c r="Y171" s="2" t="s">
        <v>680</v>
      </c>
      <c r="Z171" s="2" t="s">
        <v>680</v>
      </c>
      <c r="AA171" s="2" t="s">
        <v>680</v>
      </c>
      <c r="AB171" s="2" t="s">
        <v>680</v>
      </c>
      <c r="AC171" s="2" t="s">
        <v>680</v>
      </c>
      <c r="AD171" s="2" t="s">
        <v>680</v>
      </c>
      <c r="AE171" s="2" t="s">
        <v>680</v>
      </c>
      <c r="AF171" s="2" t="s">
        <v>680</v>
      </c>
      <c r="AG171" s="2" t="s">
        <v>680</v>
      </c>
      <c r="AJ171" s="9">
        <f t="shared" si="8"/>
        <v>0</v>
      </c>
      <c r="AK171" s="9"/>
      <c r="AL171" s="9">
        <f t="shared" si="9"/>
        <v>0</v>
      </c>
      <c r="AM171" s="9">
        <f t="shared" si="10"/>
        <v>0</v>
      </c>
      <c r="AN171" s="10" t="str">
        <f t="shared" si="11"/>
        <v/>
      </c>
    </row>
    <row r="172" spans="1:40" ht="15" customHeight="1" x14ac:dyDescent="0.25">
      <c r="A172" s="2" t="s">
        <v>278</v>
      </c>
      <c r="B172" s="2" t="s">
        <v>279</v>
      </c>
      <c r="C172" s="2">
        <v>2016</v>
      </c>
      <c r="D172" s="2">
        <v>129.25200000000001</v>
      </c>
      <c r="E172" s="2">
        <v>21.518999999999998</v>
      </c>
      <c r="F172" s="2" t="s">
        <v>680</v>
      </c>
      <c r="G172" s="2" t="s">
        <v>680</v>
      </c>
      <c r="H172" s="2" t="s">
        <v>680</v>
      </c>
      <c r="I172" s="2">
        <v>196.63499999999999</v>
      </c>
      <c r="J172" s="2" t="s">
        <v>680</v>
      </c>
      <c r="K172" s="2" t="s">
        <v>680</v>
      </c>
      <c r="L172" s="2" t="s">
        <v>680</v>
      </c>
      <c r="M172" s="2" t="s">
        <v>680</v>
      </c>
      <c r="N172" s="2" t="s">
        <v>680</v>
      </c>
      <c r="O172" s="2" t="s">
        <v>680</v>
      </c>
      <c r="P172" s="2" t="s">
        <v>680</v>
      </c>
      <c r="Q172" s="2" t="s">
        <v>680</v>
      </c>
      <c r="R172" s="2" t="s">
        <v>680</v>
      </c>
      <c r="S172" s="2" t="s">
        <v>680</v>
      </c>
      <c r="T172" s="2" t="s">
        <v>680</v>
      </c>
      <c r="U172" s="2" t="s">
        <v>680</v>
      </c>
      <c r="V172" s="2" t="s">
        <v>680</v>
      </c>
      <c r="W172" s="2" t="s">
        <v>680</v>
      </c>
      <c r="X172" s="2" t="s">
        <v>680</v>
      </c>
      <c r="Y172" s="2" t="s">
        <v>680</v>
      </c>
      <c r="Z172" s="2">
        <v>8.9619999999999997</v>
      </c>
      <c r="AA172" s="2" t="s">
        <v>680</v>
      </c>
      <c r="AB172" s="2" t="s">
        <v>680</v>
      </c>
      <c r="AC172" s="2" t="s">
        <v>680</v>
      </c>
      <c r="AD172" s="2" t="s">
        <v>680</v>
      </c>
      <c r="AE172" s="2">
        <v>169.95</v>
      </c>
      <c r="AF172" s="2" t="s">
        <v>680</v>
      </c>
      <c r="AG172" s="2">
        <v>17.722999999999999</v>
      </c>
      <c r="AJ172" s="9">
        <f t="shared" si="8"/>
        <v>178.91199999999998</v>
      </c>
      <c r="AK172" s="9"/>
      <c r="AL172" s="9">
        <f t="shared" si="9"/>
        <v>129.25200000000001</v>
      </c>
      <c r="AM172" s="9">
        <f t="shared" si="10"/>
        <v>21.518999999999998</v>
      </c>
      <c r="AN172" s="10">
        <f t="shared" si="11"/>
        <v>0.84271038275800414</v>
      </c>
    </row>
    <row r="173" spans="1:40" ht="15" customHeight="1" x14ac:dyDescent="0.25">
      <c r="A173" s="2" t="s">
        <v>278</v>
      </c>
      <c r="B173" s="2" t="s">
        <v>280</v>
      </c>
      <c r="C173" s="2">
        <v>2016</v>
      </c>
      <c r="D173" s="2" t="s">
        <v>680</v>
      </c>
      <c r="E173" s="2" t="s">
        <v>680</v>
      </c>
      <c r="F173" s="2" t="s">
        <v>680</v>
      </c>
      <c r="G173" s="2" t="s">
        <v>680</v>
      </c>
      <c r="H173" s="2" t="s">
        <v>680</v>
      </c>
      <c r="I173" s="2" t="s">
        <v>680</v>
      </c>
      <c r="J173" s="2" t="s">
        <v>680</v>
      </c>
      <c r="K173" s="2" t="s">
        <v>680</v>
      </c>
      <c r="L173" s="2" t="s">
        <v>680</v>
      </c>
      <c r="M173" s="2" t="s">
        <v>680</v>
      </c>
      <c r="N173" s="2" t="s">
        <v>680</v>
      </c>
      <c r="O173" s="2" t="s">
        <v>680</v>
      </c>
      <c r="P173" s="2" t="s">
        <v>680</v>
      </c>
      <c r="Q173" s="2" t="s">
        <v>680</v>
      </c>
      <c r="R173" s="2" t="s">
        <v>680</v>
      </c>
      <c r="S173" s="2" t="s">
        <v>680</v>
      </c>
      <c r="T173" s="2" t="s">
        <v>680</v>
      </c>
      <c r="U173" s="2" t="s">
        <v>680</v>
      </c>
      <c r="V173" s="2" t="s">
        <v>680</v>
      </c>
      <c r="W173" s="2" t="s">
        <v>680</v>
      </c>
      <c r="X173" s="2" t="s">
        <v>680</v>
      </c>
      <c r="Y173" s="2" t="s">
        <v>680</v>
      </c>
      <c r="Z173" s="2" t="s">
        <v>680</v>
      </c>
      <c r="AA173" s="2" t="s">
        <v>680</v>
      </c>
      <c r="AB173" s="2" t="s">
        <v>680</v>
      </c>
      <c r="AC173" s="2" t="s">
        <v>680</v>
      </c>
      <c r="AD173" s="2" t="s">
        <v>680</v>
      </c>
      <c r="AE173" s="2" t="s">
        <v>680</v>
      </c>
      <c r="AF173" s="2" t="s">
        <v>680</v>
      </c>
      <c r="AG173" s="2" t="s">
        <v>680</v>
      </c>
      <c r="AJ173" s="9">
        <f t="shared" si="8"/>
        <v>0</v>
      </c>
      <c r="AK173" s="9"/>
      <c r="AL173" s="9">
        <f t="shared" si="9"/>
        <v>0</v>
      </c>
      <c r="AM173" s="9">
        <f t="shared" si="10"/>
        <v>0</v>
      </c>
      <c r="AN173" s="10" t="str">
        <f t="shared" si="11"/>
        <v/>
      </c>
    </row>
    <row r="174" spans="1:40" ht="15" customHeight="1" x14ac:dyDescent="0.25">
      <c r="A174" s="2" t="s">
        <v>281</v>
      </c>
      <c r="B174" s="2" t="s">
        <v>282</v>
      </c>
      <c r="C174" s="2">
        <v>2016</v>
      </c>
      <c r="D174" s="2">
        <v>451.14499999999998</v>
      </c>
      <c r="E174" s="2">
        <v>179.72886</v>
      </c>
      <c r="F174" s="2" t="s">
        <v>680</v>
      </c>
      <c r="G174" s="2" t="s">
        <v>680</v>
      </c>
      <c r="H174" s="2" t="s">
        <v>680</v>
      </c>
      <c r="I174" s="2">
        <v>791.13667999999996</v>
      </c>
      <c r="J174" s="2" t="s">
        <v>680</v>
      </c>
      <c r="K174" s="2" t="s">
        <v>680</v>
      </c>
      <c r="L174" s="2" t="s">
        <v>680</v>
      </c>
      <c r="M174" s="2" t="s">
        <v>680</v>
      </c>
      <c r="N174" s="2">
        <v>0</v>
      </c>
      <c r="O174" s="2" t="s">
        <v>680</v>
      </c>
      <c r="P174" s="2" t="s">
        <v>680</v>
      </c>
      <c r="Q174" s="2" t="s">
        <v>680</v>
      </c>
      <c r="R174" s="2">
        <v>392.536</v>
      </c>
      <c r="S174" s="2" t="s">
        <v>680</v>
      </c>
      <c r="T174" s="2" t="s">
        <v>680</v>
      </c>
      <c r="U174" s="2" t="s">
        <v>680</v>
      </c>
      <c r="V174" s="2" t="s">
        <v>680</v>
      </c>
      <c r="W174" s="2" t="s">
        <v>680</v>
      </c>
      <c r="X174" s="2" t="s">
        <v>680</v>
      </c>
      <c r="Y174" s="2" t="s">
        <v>680</v>
      </c>
      <c r="Z174" s="2">
        <v>222.58500000000001</v>
      </c>
      <c r="AA174" s="2" t="s">
        <v>680</v>
      </c>
      <c r="AB174" s="2" t="s">
        <v>680</v>
      </c>
      <c r="AC174" s="2" t="s">
        <v>680</v>
      </c>
      <c r="AD174" s="2">
        <v>79.375</v>
      </c>
      <c r="AE174" s="2" t="s">
        <v>680</v>
      </c>
      <c r="AF174" s="2" t="s">
        <v>680</v>
      </c>
      <c r="AG174" s="2">
        <v>96.640680000000003</v>
      </c>
      <c r="AJ174" s="9">
        <f t="shared" si="8"/>
        <v>694.49599999999998</v>
      </c>
      <c r="AK174" s="9"/>
      <c r="AL174" s="9">
        <f t="shared" si="9"/>
        <v>451.14499999999998</v>
      </c>
      <c r="AM174" s="9">
        <f t="shared" si="10"/>
        <v>179.72886</v>
      </c>
      <c r="AN174" s="10">
        <f t="shared" si="11"/>
        <v>0.90839091945813932</v>
      </c>
    </row>
    <row r="175" spans="1:40" ht="15" customHeight="1" x14ac:dyDescent="0.25">
      <c r="A175" s="2" t="s">
        <v>281</v>
      </c>
      <c r="B175" s="2" t="s">
        <v>283</v>
      </c>
      <c r="C175" s="2">
        <v>2016</v>
      </c>
      <c r="D175" s="2" t="s">
        <v>680</v>
      </c>
      <c r="E175" s="2" t="s">
        <v>680</v>
      </c>
      <c r="F175" s="2" t="s">
        <v>680</v>
      </c>
      <c r="G175" s="2" t="s">
        <v>680</v>
      </c>
      <c r="H175" s="2" t="s">
        <v>680</v>
      </c>
      <c r="I175" s="2" t="s">
        <v>680</v>
      </c>
      <c r="J175" s="2" t="s">
        <v>680</v>
      </c>
      <c r="K175" s="2" t="s">
        <v>680</v>
      </c>
      <c r="L175" s="2" t="s">
        <v>680</v>
      </c>
      <c r="M175" s="2" t="s">
        <v>680</v>
      </c>
      <c r="N175" s="2" t="s">
        <v>680</v>
      </c>
      <c r="O175" s="2" t="s">
        <v>680</v>
      </c>
      <c r="P175" s="2" t="s">
        <v>680</v>
      </c>
      <c r="Q175" s="2" t="s">
        <v>680</v>
      </c>
      <c r="R175" s="2" t="s">
        <v>680</v>
      </c>
      <c r="S175" s="2" t="s">
        <v>680</v>
      </c>
      <c r="T175" s="2" t="s">
        <v>680</v>
      </c>
      <c r="U175" s="2" t="s">
        <v>680</v>
      </c>
      <c r="V175" s="2" t="s">
        <v>680</v>
      </c>
      <c r="W175" s="2" t="s">
        <v>680</v>
      </c>
      <c r="X175" s="2" t="s">
        <v>680</v>
      </c>
      <c r="Y175" s="2" t="s">
        <v>680</v>
      </c>
      <c r="Z175" s="2" t="s">
        <v>680</v>
      </c>
      <c r="AA175" s="2" t="s">
        <v>680</v>
      </c>
      <c r="AB175" s="2" t="s">
        <v>680</v>
      </c>
      <c r="AC175" s="2" t="s">
        <v>680</v>
      </c>
      <c r="AD175" s="2" t="s">
        <v>680</v>
      </c>
      <c r="AE175" s="2" t="s">
        <v>680</v>
      </c>
      <c r="AF175" s="2" t="s">
        <v>680</v>
      </c>
      <c r="AG175" s="2" t="s">
        <v>680</v>
      </c>
      <c r="AJ175" s="9">
        <f t="shared" si="8"/>
        <v>0</v>
      </c>
      <c r="AK175" s="9"/>
      <c r="AL175" s="9">
        <f t="shared" si="9"/>
        <v>0</v>
      </c>
      <c r="AM175" s="9">
        <f t="shared" si="10"/>
        <v>0</v>
      </c>
      <c r="AN175" s="10" t="str">
        <f t="shared" si="11"/>
        <v/>
      </c>
    </row>
    <row r="176" spans="1:40"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U176" s="2" t="s">
        <v>681</v>
      </c>
      <c r="V176" s="2" t="s">
        <v>681</v>
      </c>
      <c r="W176" s="2" t="s">
        <v>681</v>
      </c>
      <c r="X176" s="2" t="s">
        <v>681</v>
      </c>
      <c r="Y176" s="2" t="s">
        <v>681</v>
      </c>
      <c r="Z176" s="2" t="s">
        <v>681</v>
      </c>
      <c r="AA176" s="2" t="s">
        <v>681</v>
      </c>
      <c r="AB176" s="2" t="s">
        <v>681</v>
      </c>
      <c r="AC176" s="2" t="s">
        <v>681</v>
      </c>
      <c r="AD176" s="2" t="s">
        <v>681</v>
      </c>
      <c r="AE176" s="2" t="s">
        <v>681</v>
      </c>
      <c r="AF176" s="2" t="s">
        <v>681</v>
      </c>
      <c r="AG176" s="2" t="s">
        <v>681</v>
      </c>
      <c r="AJ176" s="9">
        <f t="shared" si="8"/>
        <v>0</v>
      </c>
      <c r="AK176" s="9"/>
      <c r="AL176" s="9">
        <f t="shared" si="9"/>
        <v>0</v>
      </c>
      <c r="AM176" s="9">
        <f t="shared" si="10"/>
        <v>0</v>
      </c>
      <c r="AN176" s="10" t="str">
        <f t="shared" si="11"/>
        <v/>
      </c>
    </row>
    <row r="177" spans="1:40" ht="15" customHeight="1" x14ac:dyDescent="0.25">
      <c r="A177" s="2" t="s">
        <v>286</v>
      </c>
      <c r="B177" s="2" t="s">
        <v>287</v>
      </c>
      <c r="C177" s="2">
        <v>2016</v>
      </c>
      <c r="D177" s="2" t="s">
        <v>680</v>
      </c>
      <c r="E177" s="2" t="s">
        <v>680</v>
      </c>
      <c r="F177" s="2" t="s">
        <v>680</v>
      </c>
      <c r="G177" s="2" t="s">
        <v>680</v>
      </c>
      <c r="H177" s="2" t="s">
        <v>680</v>
      </c>
      <c r="I177" s="2" t="s">
        <v>680</v>
      </c>
      <c r="J177" s="2" t="s">
        <v>680</v>
      </c>
      <c r="K177" s="2" t="s">
        <v>680</v>
      </c>
      <c r="L177" s="2" t="s">
        <v>680</v>
      </c>
      <c r="M177" s="2" t="s">
        <v>680</v>
      </c>
      <c r="N177" s="2" t="s">
        <v>680</v>
      </c>
      <c r="O177" s="2" t="s">
        <v>680</v>
      </c>
      <c r="P177" s="2" t="s">
        <v>680</v>
      </c>
      <c r="Q177" s="2" t="s">
        <v>680</v>
      </c>
      <c r="R177" s="2" t="s">
        <v>680</v>
      </c>
      <c r="S177" s="2" t="s">
        <v>680</v>
      </c>
      <c r="T177" s="2" t="s">
        <v>680</v>
      </c>
      <c r="U177" s="2" t="s">
        <v>680</v>
      </c>
      <c r="V177" s="2" t="s">
        <v>680</v>
      </c>
      <c r="W177" s="2" t="s">
        <v>680</v>
      </c>
      <c r="X177" s="2" t="s">
        <v>680</v>
      </c>
      <c r="Y177" s="2" t="s">
        <v>680</v>
      </c>
      <c r="Z177" s="2" t="s">
        <v>680</v>
      </c>
      <c r="AA177" s="2" t="s">
        <v>680</v>
      </c>
      <c r="AB177" s="2" t="s">
        <v>680</v>
      </c>
      <c r="AC177" s="2" t="s">
        <v>680</v>
      </c>
      <c r="AD177" s="2" t="s">
        <v>680</v>
      </c>
      <c r="AE177" s="2" t="s">
        <v>680</v>
      </c>
      <c r="AF177" s="2" t="s">
        <v>680</v>
      </c>
      <c r="AG177" s="2" t="s">
        <v>680</v>
      </c>
      <c r="AJ177" s="9">
        <f t="shared" si="8"/>
        <v>0</v>
      </c>
      <c r="AK177" s="9"/>
      <c r="AL177" s="9">
        <f t="shared" si="9"/>
        <v>0</v>
      </c>
      <c r="AM177" s="9">
        <f t="shared" si="10"/>
        <v>0</v>
      </c>
      <c r="AN177" s="10" t="str">
        <f t="shared" si="11"/>
        <v/>
      </c>
    </row>
    <row r="178" spans="1:40" ht="15" customHeight="1" x14ac:dyDescent="0.25">
      <c r="A178" s="2" t="s">
        <v>286</v>
      </c>
      <c r="B178" s="2" t="s">
        <v>288</v>
      </c>
      <c r="C178" s="2">
        <v>2016</v>
      </c>
      <c r="D178" s="2" t="s">
        <v>680</v>
      </c>
      <c r="E178" s="2" t="s">
        <v>680</v>
      </c>
      <c r="F178" s="2" t="s">
        <v>680</v>
      </c>
      <c r="G178" s="2" t="s">
        <v>680</v>
      </c>
      <c r="H178" s="2" t="s">
        <v>680</v>
      </c>
      <c r="I178" s="2" t="s">
        <v>680</v>
      </c>
      <c r="J178" s="2" t="s">
        <v>680</v>
      </c>
      <c r="K178" s="2" t="s">
        <v>680</v>
      </c>
      <c r="L178" s="2" t="s">
        <v>680</v>
      </c>
      <c r="M178" s="2" t="s">
        <v>680</v>
      </c>
      <c r="N178" s="2" t="s">
        <v>680</v>
      </c>
      <c r="O178" s="2" t="s">
        <v>680</v>
      </c>
      <c r="P178" s="2" t="s">
        <v>680</v>
      </c>
      <c r="Q178" s="2" t="s">
        <v>680</v>
      </c>
      <c r="R178" s="2" t="s">
        <v>680</v>
      </c>
      <c r="S178" s="2" t="s">
        <v>680</v>
      </c>
      <c r="T178" s="2" t="s">
        <v>680</v>
      </c>
      <c r="U178" s="2" t="s">
        <v>680</v>
      </c>
      <c r="V178" s="2" t="s">
        <v>680</v>
      </c>
      <c r="W178" s="2" t="s">
        <v>680</v>
      </c>
      <c r="X178" s="2" t="s">
        <v>680</v>
      </c>
      <c r="Y178" s="2" t="s">
        <v>680</v>
      </c>
      <c r="Z178" s="2" t="s">
        <v>680</v>
      </c>
      <c r="AA178" s="2" t="s">
        <v>680</v>
      </c>
      <c r="AB178" s="2" t="s">
        <v>680</v>
      </c>
      <c r="AC178" s="2" t="s">
        <v>680</v>
      </c>
      <c r="AD178" s="2" t="s">
        <v>680</v>
      </c>
      <c r="AE178" s="2" t="s">
        <v>680</v>
      </c>
      <c r="AF178" s="2" t="s">
        <v>680</v>
      </c>
      <c r="AG178" s="2" t="s">
        <v>680</v>
      </c>
      <c r="AJ178" s="9">
        <f t="shared" si="8"/>
        <v>0</v>
      </c>
      <c r="AK178" s="9"/>
      <c r="AL178" s="9">
        <f t="shared" si="9"/>
        <v>0</v>
      </c>
      <c r="AM178" s="9">
        <f t="shared" si="10"/>
        <v>0</v>
      </c>
      <c r="AN178" s="10" t="str">
        <f t="shared" si="11"/>
        <v/>
      </c>
    </row>
    <row r="179" spans="1:40" ht="15" customHeight="1" x14ac:dyDescent="0.25">
      <c r="A179" s="2" t="s">
        <v>286</v>
      </c>
      <c r="B179" s="2" t="s">
        <v>289</v>
      </c>
      <c r="C179" s="2">
        <v>2016</v>
      </c>
      <c r="D179" s="2" t="s">
        <v>680</v>
      </c>
      <c r="E179" s="2" t="s">
        <v>680</v>
      </c>
      <c r="F179" s="2" t="s">
        <v>680</v>
      </c>
      <c r="G179" s="2" t="s">
        <v>680</v>
      </c>
      <c r="H179" s="2" t="s">
        <v>680</v>
      </c>
      <c r="I179" s="2" t="s">
        <v>680</v>
      </c>
      <c r="J179" s="2" t="s">
        <v>680</v>
      </c>
      <c r="K179" s="2" t="s">
        <v>680</v>
      </c>
      <c r="L179" s="2" t="s">
        <v>680</v>
      </c>
      <c r="M179" s="2" t="s">
        <v>680</v>
      </c>
      <c r="N179" s="2" t="s">
        <v>680</v>
      </c>
      <c r="O179" s="2" t="s">
        <v>680</v>
      </c>
      <c r="P179" s="2" t="s">
        <v>680</v>
      </c>
      <c r="Q179" s="2" t="s">
        <v>680</v>
      </c>
      <c r="R179" s="2" t="s">
        <v>680</v>
      </c>
      <c r="S179" s="2" t="s">
        <v>680</v>
      </c>
      <c r="T179" s="2" t="s">
        <v>680</v>
      </c>
      <c r="U179" s="2" t="s">
        <v>680</v>
      </c>
      <c r="V179" s="2" t="s">
        <v>680</v>
      </c>
      <c r="W179" s="2" t="s">
        <v>680</v>
      </c>
      <c r="X179" s="2" t="s">
        <v>680</v>
      </c>
      <c r="Y179" s="2" t="s">
        <v>680</v>
      </c>
      <c r="Z179" s="2" t="s">
        <v>680</v>
      </c>
      <c r="AA179" s="2" t="s">
        <v>680</v>
      </c>
      <c r="AB179" s="2" t="s">
        <v>680</v>
      </c>
      <c r="AC179" s="2" t="s">
        <v>680</v>
      </c>
      <c r="AD179" s="2" t="s">
        <v>680</v>
      </c>
      <c r="AE179" s="2" t="s">
        <v>680</v>
      </c>
      <c r="AF179" s="2" t="s">
        <v>680</v>
      </c>
      <c r="AG179" s="2" t="s">
        <v>680</v>
      </c>
      <c r="AJ179" s="9">
        <f t="shared" si="8"/>
        <v>0</v>
      </c>
      <c r="AK179" s="9"/>
      <c r="AL179" s="9">
        <f t="shared" si="9"/>
        <v>0</v>
      </c>
      <c r="AM179" s="9">
        <f t="shared" si="10"/>
        <v>0</v>
      </c>
      <c r="AN179" s="10" t="str">
        <f t="shared" si="11"/>
        <v/>
      </c>
    </row>
    <row r="180" spans="1:40" ht="15" customHeight="1" x14ac:dyDescent="0.25">
      <c r="A180" s="2" t="s">
        <v>286</v>
      </c>
      <c r="B180" s="2" t="s">
        <v>290</v>
      </c>
      <c r="C180" s="2">
        <v>2016</v>
      </c>
      <c r="D180" s="2">
        <v>72.599999999999994</v>
      </c>
      <c r="E180" s="2">
        <v>7.6</v>
      </c>
      <c r="F180" s="2" t="s">
        <v>680</v>
      </c>
      <c r="G180" s="2" t="s">
        <v>680</v>
      </c>
      <c r="H180" s="2" t="s">
        <v>680</v>
      </c>
      <c r="I180" s="2">
        <v>130.80000000000001</v>
      </c>
      <c r="J180" s="2" t="s">
        <v>680</v>
      </c>
      <c r="K180" s="2" t="s">
        <v>680</v>
      </c>
      <c r="L180" s="2" t="s">
        <v>680</v>
      </c>
      <c r="M180" s="2" t="s">
        <v>680</v>
      </c>
      <c r="N180" s="2" t="s">
        <v>680</v>
      </c>
      <c r="O180" s="2" t="s">
        <v>680</v>
      </c>
      <c r="P180" s="2">
        <v>53.9</v>
      </c>
      <c r="Q180" s="2">
        <v>23.8</v>
      </c>
      <c r="R180" s="2">
        <v>25.2</v>
      </c>
      <c r="S180" s="2" t="s">
        <v>680</v>
      </c>
      <c r="T180" s="2" t="s">
        <v>680</v>
      </c>
      <c r="U180" s="2" t="s">
        <v>680</v>
      </c>
      <c r="V180" s="2" t="s">
        <v>8</v>
      </c>
      <c r="W180" s="2" t="s">
        <v>680</v>
      </c>
      <c r="X180" s="2" t="s">
        <v>680</v>
      </c>
      <c r="Y180" s="2" t="s">
        <v>680</v>
      </c>
      <c r="Z180" s="2" t="s">
        <v>680</v>
      </c>
      <c r="AA180" s="2" t="s">
        <v>680</v>
      </c>
      <c r="AB180" s="2" t="s">
        <v>680</v>
      </c>
      <c r="AC180" s="2" t="s">
        <v>680</v>
      </c>
      <c r="AD180" s="2" t="s">
        <v>680</v>
      </c>
      <c r="AE180" s="2" t="s">
        <v>680</v>
      </c>
      <c r="AF180" s="2" t="s">
        <v>680</v>
      </c>
      <c r="AG180" s="2">
        <v>27.9</v>
      </c>
      <c r="AJ180" s="9">
        <f t="shared" si="8"/>
        <v>102.9</v>
      </c>
      <c r="AK180" s="9"/>
      <c r="AL180" s="9">
        <f t="shared" si="9"/>
        <v>72.599999999999994</v>
      </c>
      <c r="AM180" s="9">
        <f t="shared" si="10"/>
        <v>7.6</v>
      </c>
      <c r="AN180" s="10">
        <f t="shared" si="11"/>
        <v>0.77939747327502418</v>
      </c>
    </row>
    <row r="181" spans="1:40" ht="15" customHeight="1" x14ac:dyDescent="0.25">
      <c r="A181" s="2" t="s">
        <v>291</v>
      </c>
      <c r="B181" s="2" t="s">
        <v>292</v>
      </c>
      <c r="C181" s="2">
        <v>2016</v>
      </c>
      <c r="D181" s="2" t="s">
        <v>680</v>
      </c>
      <c r="E181" s="2" t="s">
        <v>680</v>
      </c>
      <c r="F181" s="2" t="s">
        <v>680</v>
      </c>
      <c r="G181" s="2" t="s">
        <v>680</v>
      </c>
      <c r="H181" s="2" t="s">
        <v>680</v>
      </c>
      <c r="I181" s="2" t="s">
        <v>680</v>
      </c>
      <c r="J181" s="2" t="s">
        <v>680</v>
      </c>
      <c r="K181" s="2" t="s">
        <v>680</v>
      </c>
      <c r="L181" s="2" t="s">
        <v>680</v>
      </c>
      <c r="M181" s="2" t="s">
        <v>680</v>
      </c>
      <c r="N181" s="2" t="s">
        <v>680</v>
      </c>
      <c r="O181" s="2" t="s">
        <v>680</v>
      </c>
      <c r="P181" s="2" t="s">
        <v>680</v>
      </c>
      <c r="Q181" s="2" t="s">
        <v>680</v>
      </c>
      <c r="R181" s="2" t="s">
        <v>680</v>
      </c>
      <c r="S181" s="2" t="s">
        <v>680</v>
      </c>
      <c r="T181" s="2" t="s">
        <v>680</v>
      </c>
      <c r="U181" s="2" t="s">
        <v>680</v>
      </c>
      <c r="V181" s="2" t="s">
        <v>680</v>
      </c>
      <c r="W181" s="2" t="s">
        <v>680</v>
      </c>
      <c r="X181" s="2" t="s">
        <v>680</v>
      </c>
      <c r="Y181" s="2" t="s">
        <v>680</v>
      </c>
      <c r="Z181" s="2" t="s">
        <v>680</v>
      </c>
      <c r="AA181" s="2" t="s">
        <v>680</v>
      </c>
      <c r="AB181" s="2" t="s">
        <v>680</v>
      </c>
      <c r="AC181" s="2" t="s">
        <v>680</v>
      </c>
      <c r="AD181" s="2" t="s">
        <v>680</v>
      </c>
      <c r="AE181" s="2" t="s">
        <v>680</v>
      </c>
      <c r="AF181" s="2" t="s">
        <v>680</v>
      </c>
      <c r="AG181" s="2" t="s">
        <v>680</v>
      </c>
      <c r="AJ181" s="9">
        <f t="shared" si="8"/>
        <v>0</v>
      </c>
      <c r="AK181" s="9"/>
      <c r="AL181" s="9">
        <f t="shared" si="9"/>
        <v>0</v>
      </c>
      <c r="AM181" s="9">
        <f t="shared" si="10"/>
        <v>0</v>
      </c>
      <c r="AN181" s="10" t="str">
        <f t="shared" si="11"/>
        <v/>
      </c>
    </row>
    <row r="182" spans="1:40" ht="15" customHeight="1" x14ac:dyDescent="0.25">
      <c r="A182" s="2" t="s">
        <v>291</v>
      </c>
      <c r="B182" s="2" t="s">
        <v>293</v>
      </c>
      <c r="C182" s="2">
        <v>2016</v>
      </c>
      <c r="D182" s="2" t="s">
        <v>680</v>
      </c>
      <c r="E182" s="2" t="s">
        <v>680</v>
      </c>
      <c r="F182" s="2" t="s">
        <v>680</v>
      </c>
      <c r="G182" s="2" t="s">
        <v>680</v>
      </c>
      <c r="H182" s="2" t="s">
        <v>680</v>
      </c>
      <c r="I182" s="2" t="s">
        <v>680</v>
      </c>
      <c r="J182" s="2" t="s">
        <v>680</v>
      </c>
      <c r="K182" s="2" t="s">
        <v>680</v>
      </c>
      <c r="L182" s="2" t="s">
        <v>680</v>
      </c>
      <c r="M182" s="2" t="s">
        <v>680</v>
      </c>
      <c r="N182" s="2" t="s">
        <v>680</v>
      </c>
      <c r="O182" s="2" t="s">
        <v>680</v>
      </c>
      <c r="P182" s="2" t="s">
        <v>680</v>
      </c>
      <c r="Q182" s="2" t="s">
        <v>680</v>
      </c>
      <c r="R182" s="2" t="s">
        <v>680</v>
      </c>
      <c r="S182" s="2" t="s">
        <v>680</v>
      </c>
      <c r="T182" s="2" t="s">
        <v>680</v>
      </c>
      <c r="U182" s="2" t="s">
        <v>680</v>
      </c>
      <c r="V182" s="2" t="s">
        <v>680</v>
      </c>
      <c r="W182" s="2" t="s">
        <v>680</v>
      </c>
      <c r="X182" s="2" t="s">
        <v>680</v>
      </c>
      <c r="Y182" s="2" t="s">
        <v>680</v>
      </c>
      <c r="Z182" s="2" t="s">
        <v>680</v>
      </c>
      <c r="AA182" s="2" t="s">
        <v>680</v>
      </c>
      <c r="AB182" s="2" t="s">
        <v>680</v>
      </c>
      <c r="AC182" s="2" t="s">
        <v>680</v>
      </c>
      <c r="AD182" s="2" t="s">
        <v>680</v>
      </c>
      <c r="AE182" s="2" t="s">
        <v>680</v>
      </c>
      <c r="AF182" s="2" t="s">
        <v>680</v>
      </c>
      <c r="AG182" s="2" t="s">
        <v>680</v>
      </c>
      <c r="AJ182" s="9">
        <f t="shared" si="8"/>
        <v>0</v>
      </c>
      <c r="AK182" s="9"/>
      <c r="AL182" s="9">
        <f t="shared" si="9"/>
        <v>0</v>
      </c>
      <c r="AM182" s="9">
        <f t="shared" si="10"/>
        <v>0</v>
      </c>
      <c r="AN182" s="10" t="str">
        <f t="shared" si="11"/>
        <v/>
      </c>
    </row>
    <row r="183" spans="1:40" ht="15" customHeight="1" x14ac:dyDescent="0.25">
      <c r="A183" s="2" t="s">
        <v>294</v>
      </c>
      <c r="B183" s="2" t="s">
        <v>295</v>
      </c>
      <c r="C183" s="2">
        <v>2016</v>
      </c>
      <c r="D183" s="2">
        <v>148.99700000000001</v>
      </c>
      <c r="E183" s="2">
        <v>29.538</v>
      </c>
      <c r="F183" s="2" t="s">
        <v>680</v>
      </c>
      <c r="G183" s="2" t="s">
        <v>680</v>
      </c>
      <c r="H183" s="2" t="s">
        <v>680</v>
      </c>
      <c r="I183" s="2">
        <v>228.655</v>
      </c>
      <c r="J183" s="2" t="s">
        <v>680</v>
      </c>
      <c r="K183" s="2">
        <v>0.505</v>
      </c>
      <c r="L183" s="2" t="s">
        <v>680</v>
      </c>
      <c r="M183" s="2" t="s">
        <v>680</v>
      </c>
      <c r="N183" s="2" t="s">
        <v>680</v>
      </c>
      <c r="O183" s="2" t="s">
        <v>680</v>
      </c>
      <c r="P183" s="2" t="s">
        <v>680</v>
      </c>
      <c r="Q183" s="2" t="s">
        <v>680</v>
      </c>
      <c r="R183" s="2">
        <v>0.90900000000000003</v>
      </c>
      <c r="S183" s="2" t="s">
        <v>680</v>
      </c>
      <c r="T183" s="2" t="s">
        <v>680</v>
      </c>
      <c r="U183" s="2" t="s">
        <v>680</v>
      </c>
      <c r="V183" s="2" t="s">
        <v>8</v>
      </c>
      <c r="W183" s="2" t="s">
        <v>680</v>
      </c>
      <c r="X183" s="2" t="s">
        <v>680</v>
      </c>
      <c r="Y183" s="2" t="s">
        <v>680</v>
      </c>
      <c r="Z183" s="2">
        <v>41.317999999999998</v>
      </c>
      <c r="AA183" s="2" t="s">
        <v>680</v>
      </c>
      <c r="AB183" s="2" t="s">
        <v>680</v>
      </c>
      <c r="AC183" s="2" t="s">
        <v>680</v>
      </c>
      <c r="AD183" s="2" t="s">
        <v>680</v>
      </c>
      <c r="AE183" s="2">
        <v>170.35300000000001</v>
      </c>
      <c r="AF183" s="2" t="s">
        <v>680</v>
      </c>
      <c r="AG183" s="2">
        <v>15.57</v>
      </c>
      <c r="AJ183" s="9">
        <f t="shared" si="8"/>
        <v>213.08500000000001</v>
      </c>
      <c r="AK183" s="9"/>
      <c r="AL183" s="9">
        <f t="shared" si="9"/>
        <v>148.99700000000001</v>
      </c>
      <c r="AM183" s="9">
        <f t="shared" si="10"/>
        <v>29.538</v>
      </c>
      <c r="AN183" s="10">
        <f t="shared" si="11"/>
        <v>0.83785813173146872</v>
      </c>
    </row>
    <row r="184" spans="1:40" ht="15" customHeight="1" x14ac:dyDescent="0.25">
      <c r="A184" s="2" t="s">
        <v>296</v>
      </c>
      <c r="B184" s="2" t="s">
        <v>297</v>
      </c>
      <c r="C184" s="2">
        <v>2016</v>
      </c>
      <c r="D184" s="2" t="s">
        <v>680</v>
      </c>
      <c r="E184" s="2" t="s">
        <v>680</v>
      </c>
      <c r="F184" s="2" t="s">
        <v>680</v>
      </c>
      <c r="G184" s="2" t="s">
        <v>680</v>
      </c>
      <c r="H184" s="2" t="s">
        <v>680</v>
      </c>
      <c r="I184" s="2" t="s">
        <v>680</v>
      </c>
      <c r="J184" s="2" t="s">
        <v>680</v>
      </c>
      <c r="K184" s="2" t="s">
        <v>680</v>
      </c>
      <c r="L184" s="2" t="s">
        <v>680</v>
      </c>
      <c r="M184" s="2" t="s">
        <v>680</v>
      </c>
      <c r="N184" s="2" t="s">
        <v>680</v>
      </c>
      <c r="O184" s="2" t="s">
        <v>680</v>
      </c>
      <c r="P184" s="2" t="s">
        <v>680</v>
      </c>
      <c r="Q184" s="2" t="s">
        <v>680</v>
      </c>
      <c r="R184" s="2" t="s">
        <v>680</v>
      </c>
      <c r="S184" s="2" t="s">
        <v>680</v>
      </c>
      <c r="T184" s="2" t="s">
        <v>680</v>
      </c>
      <c r="U184" s="2" t="s">
        <v>680</v>
      </c>
      <c r="V184" s="2" t="s">
        <v>680</v>
      </c>
      <c r="W184" s="2" t="s">
        <v>680</v>
      </c>
      <c r="X184" s="2" t="s">
        <v>680</v>
      </c>
      <c r="Y184" s="2" t="s">
        <v>680</v>
      </c>
      <c r="Z184" s="2" t="s">
        <v>680</v>
      </c>
      <c r="AA184" s="2" t="s">
        <v>680</v>
      </c>
      <c r="AB184" s="2" t="s">
        <v>680</v>
      </c>
      <c r="AC184" s="2" t="s">
        <v>680</v>
      </c>
      <c r="AD184" s="2" t="s">
        <v>680</v>
      </c>
      <c r="AE184" s="2" t="s">
        <v>680</v>
      </c>
      <c r="AF184" s="2" t="s">
        <v>680</v>
      </c>
      <c r="AG184" s="2" t="s">
        <v>680</v>
      </c>
      <c r="AJ184" s="9">
        <f t="shared" si="8"/>
        <v>0</v>
      </c>
      <c r="AK184" s="9"/>
      <c r="AL184" s="9">
        <f t="shared" si="9"/>
        <v>0</v>
      </c>
      <c r="AM184" s="9">
        <f t="shared" si="10"/>
        <v>0</v>
      </c>
      <c r="AN184" s="10" t="str">
        <f t="shared" si="11"/>
        <v/>
      </c>
    </row>
    <row r="185" spans="1:40" ht="15" customHeight="1" x14ac:dyDescent="0.25">
      <c r="A185" s="2" t="s">
        <v>296</v>
      </c>
      <c r="B185" s="2" t="s">
        <v>298</v>
      </c>
      <c r="C185" s="2">
        <v>2016</v>
      </c>
      <c r="D185" s="2" t="s">
        <v>680</v>
      </c>
      <c r="E185" s="2" t="s">
        <v>680</v>
      </c>
      <c r="F185" s="2" t="s">
        <v>680</v>
      </c>
      <c r="G185" s="2" t="s">
        <v>680</v>
      </c>
      <c r="H185" s="2" t="s">
        <v>680</v>
      </c>
      <c r="I185" s="2" t="s">
        <v>680</v>
      </c>
      <c r="J185" s="2" t="s">
        <v>680</v>
      </c>
      <c r="K185" s="2" t="s">
        <v>680</v>
      </c>
      <c r="L185" s="2" t="s">
        <v>680</v>
      </c>
      <c r="M185" s="2" t="s">
        <v>680</v>
      </c>
      <c r="N185" s="2" t="s">
        <v>680</v>
      </c>
      <c r="O185" s="2" t="s">
        <v>680</v>
      </c>
      <c r="P185" s="2" t="s">
        <v>680</v>
      </c>
      <c r="Q185" s="2" t="s">
        <v>680</v>
      </c>
      <c r="R185" s="2" t="s">
        <v>680</v>
      </c>
      <c r="S185" s="2" t="s">
        <v>680</v>
      </c>
      <c r="T185" s="2" t="s">
        <v>680</v>
      </c>
      <c r="U185" s="2" t="s">
        <v>680</v>
      </c>
      <c r="V185" s="2" t="s">
        <v>680</v>
      </c>
      <c r="W185" s="2" t="s">
        <v>680</v>
      </c>
      <c r="X185" s="2" t="s">
        <v>680</v>
      </c>
      <c r="Y185" s="2" t="s">
        <v>680</v>
      </c>
      <c r="Z185" s="2" t="s">
        <v>680</v>
      </c>
      <c r="AA185" s="2" t="s">
        <v>680</v>
      </c>
      <c r="AB185" s="2" t="s">
        <v>680</v>
      </c>
      <c r="AC185" s="2" t="s">
        <v>680</v>
      </c>
      <c r="AD185" s="2" t="s">
        <v>680</v>
      </c>
      <c r="AE185" s="2" t="s">
        <v>680</v>
      </c>
      <c r="AF185" s="2" t="s">
        <v>680</v>
      </c>
      <c r="AG185" s="2" t="s">
        <v>680</v>
      </c>
      <c r="AJ185" s="9">
        <f t="shared" si="8"/>
        <v>0</v>
      </c>
      <c r="AK185" s="9"/>
      <c r="AL185" s="9">
        <f t="shared" si="9"/>
        <v>0</v>
      </c>
      <c r="AM185" s="9">
        <f t="shared" si="10"/>
        <v>0</v>
      </c>
      <c r="AN185" s="10" t="str">
        <f t="shared" si="11"/>
        <v/>
      </c>
    </row>
    <row r="186" spans="1:40" ht="15" customHeight="1" x14ac:dyDescent="0.25">
      <c r="A186" s="2" t="s">
        <v>296</v>
      </c>
      <c r="B186" s="2" t="s">
        <v>299</v>
      </c>
      <c r="C186" s="2">
        <v>2016</v>
      </c>
      <c r="D186" s="2" t="s">
        <v>680</v>
      </c>
      <c r="E186" s="2" t="s">
        <v>680</v>
      </c>
      <c r="F186" s="2" t="s">
        <v>680</v>
      </c>
      <c r="G186" s="2" t="s">
        <v>680</v>
      </c>
      <c r="H186" s="2" t="s">
        <v>680</v>
      </c>
      <c r="I186" s="2" t="s">
        <v>680</v>
      </c>
      <c r="J186" s="2" t="s">
        <v>680</v>
      </c>
      <c r="K186" s="2" t="s">
        <v>680</v>
      </c>
      <c r="L186" s="2" t="s">
        <v>680</v>
      </c>
      <c r="M186" s="2" t="s">
        <v>680</v>
      </c>
      <c r="N186" s="2" t="s">
        <v>680</v>
      </c>
      <c r="O186" s="2" t="s">
        <v>680</v>
      </c>
      <c r="P186" s="2" t="s">
        <v>680</v>
      </c>
      <c r="Q186" s="2" t="s">
        <v>680</v>
      </c>
      <c r="R186" s="2" t="s">
        <v>680</v>
      </c>
      <c r="S186" s="2" t="s">
        <v>680</v>
      </c>
      <c r="T186" s="2" t="s">
        <v>680</v>
      </c>
      <c r="U186" s="2" t="s">
        <v>680</v>
      </c>
      <c r="V186" s="2" t="s">
        <v>680</v>
      </c>
      <c r="W186" s="2" t="s">
        <v>680</v>
      </c>
      <c r="X186" s="2" t="s">
        <v>680</v>
      </c>
      <c r="Y186" s="2" t="s">
        <v>680</v>
      </c>
      <c r="Z186" s="2" t="s">
        <v>680</v>
      </c>
      <c r="AA186" s="2" t="s">
        <v>680</v>
      </c>
      <c r="AB186" s="2" t="s">
        <v>680</v>
      </c>
      <c r="AC186" s="2" t="s">
        <v>680</v>
      </c>
      <c r="AD186" s="2" t="s">
        <v>680</v>
      </c>
      <c r="AE186" s="2" t="s">
        <v>680</v>
      </c>
      <c r="AF186" s="2" t="s">
        <v>680</v>
      </c>
      <c r="AG186" s="2" t="s">
        <v>680</v>
      </c>
      <c r="AJ186" s="9">
        <f t="shared" si="8"/>
        <v>0</v>
      </c>
      <c r="AK186" s="9"/>
      <c r="AL186" s="9">
        <f t="shared" si="9"/>
        <v>0</v>
      </c>
      <c r="AM186" s="9">
        <f t="shared" si="10"/>
        <v>0</v>
      </c>
      <c r="AN186" s="10" t="str">
        <f t="shared" si="11"/>
        <v/>
      </c>
    </row>
    <row r="187" spans="1:40" ht="15" customHeight="1" x14ac:dyDescent="0.25">
      <c r="A187" s="2" t="s">
        <v>296</v>
      </c>
      <c r="B187" s="2" t="s">
        <v>300</v>
      </c>
      <c r="C187" s="2">
        <v>2016</v>
      </c>
      <c r="D187" s="2" t="s">
        <v>680</v>
      </c>
      <c r="E187" s="2" t="s">
        <v>680</v>
      </c>
      <c r="F187" s="2" t="s">
        <v>680</v>
      </c>
      <c r="G187" s="2" t="s">
        <v>680</v>
      </c>
      <c r="H187" s="2" t="s">
        <v>680</v>
      </c>
      <c r="I187" s="2" t="s">
        <v>680</v>
      </c>
      <c r="J187" s="2" t="s">
        <v>680</v>
      </c>
      <c r="K187" s="2" t="s">
        <v>680</v>
      </c>
      <c r="L187" s="2" t="s">
        <v>680</v>
      </c>
      <c r="M187" s="2" t="s">
        <v>680</v>
      </c>
      <c r="N187" s="2" t="s">
        <v>680</v>
      </c>
      <c r="O187" s="2" t="s">
        <v>680</v>
      </c>
      <c r="P187" s="2" t="s">
        <v>680</v>
      </c>
      <c r="Q187" s="2" t="s">
        <v>680</v>
      </c>
      <c r="R187" s="2" t="s">
        <v>680</v>
      </c>
      <c r="S187" s="2" t="s">
        <v>680</v>
      </c>
      <c r="T187" s="2" t="s">
        <v>680</v>
      </c>
      <c r="U187" s="2" t="s">
        <v>680</v>
      </c>
      <c r="V187" s="2" t="s">
        <v>680</v>
      </c>
      <c r="W187" s="2" t="s">
        <v>680</v>
      </c>
      <c r="X187" s="2" t="s">
        <v>680</v>
      </c>
      <c r="Y187" s="2" t="s">
        <v>680</v>
      </c>
      <c r="Z187" s="2" t="s">
        <v>680</v>
      </c>
      <c r="AA187" s="2" t="s">
        <v>680</v>
      </c>
      <c r="AB187" s="2" t="s">
        <v>680</v>
      </c>
      <c r="AC187" s="2" t="s">
        <v>680</v>
      </c>
      <c r="AD187" s="2" t="s">
        <v>680</v>
      </c>
      <c r="AE187" s="2" t="s">
        <v>680</v>
      </c>
      <c r="AF187" s="2" t="s">
        <v>680</v>
      </c>
      <c r="AG187" s="2" t="s">
        <v>680</v>
      </c>
      <c r="AJ187" s="9">
        <f t="shared" si="8"/>
        <v>0</v>
      </c>
      <c r="AK187" s="9"/>
      <c r="AL187" s="9">
        <f t="shared" si="9"/>
        <v>0</v>
      </c>
      <c r="AM187" s="9">
        <f t="shared" si="10"/>
        <v>0</v>
      </c>
      <c r="AN187" s="10" t="str">
        <f t="shared" si="11"/>
        <v/>
      </c>
    </row>
    <row r="188" spans="1:40" ht="15" customHeight="1" x14ac:dyDescent="0.25">
      <c r="A188" s="2" t="s">
        <v>296</v>
      </c>
      <c r="B188" s="2" t="s">
        <v>301</v>
      </c>
      <c r="C188" s="2">
        <v>2016</v>
      </c>
      <c r="D188" s="2" t="s">
        <v>680</v>
      </c>
      <c r="E188" s="2" t="s">
        <v>680</v>
      </c>
      <c r="F188" s="2" t="s">
        <v>680</v>
      </c>
      <c r="G188" s="2" t="s">
        <v>680</v>
      </c>
      <c r="H188" s="2" t="s">
        <v>680</v>
      </c>
      <c r="I188" s="2" t="s">
        <v>680</v>
      </c>
      <c r="J188" s="2" t="s">
        <v>680</v>
      </c>
      <c r="K188" s="2" t="s">
        <v>680</v>
      </c>
      <c r="L188" s="2" t="s">
        <v>680</v>
      </c>
      <c r="M188" s="2" t="s">
        <v>680</v>
      </c>
      <c r="N188" s="2" t="s">
        <v>680</v>
      </c>
      <c r="O188" s="2" t="s">
        <v>680</v>
      </c>
      <c r="P188" s="2" t="s">
        <v>680</v>
      </c>
      <c r="Q188" s="2" t="s">
        <v>680</v>
      </c>
      <c r="R188" s="2" t="s">
        <v>680</v>
      </c>
      <c r="S188" s="2" t="s">
        <v>680</v>
      </c>
      <c r="T188" s="2" t="s">
        <v>680</v>
      </c>
      <c r="U188" s="2" t="s">
        <v>680</v>
      </c>
      <c r="V188" s="2" t="s">
        <v>680</v>
      </c>
      <c r="W188" s="2" t="s">
        <v>680</v>
      </c>
      <c r="X188" s="2" t="s">
        <v>680</v>
      </c>
      <c r="Y188" s="2" t="s">
        <v>680</v>
      </c>
      <c r="Z188" s="2" t="s">
        <v>680</v>
      </c>
      <c r="AA188" s="2" t="s">
        <v>680</v>
      </c>
      <c r="AB188" s="2" t="s">
        <v>680</v>
      </c>
      <c r="AC188" s="2" t="s">
        <v>680</v>
      </c>
      <c r="AD188" s="2" t="s">
        <v>680</v>
      </c>
      <c r="AE188" s="2" t="s">
        <v>680</v>
      </c>
      <c r="AF188" s="2" t="s">
        <v>680</v>
      </c>
      <c r="AG188" s="2" t="s">
        <v>680</v>
      </c>
      <c r="AJ188" s="9">
        <f t="shared" si="8"/>
        <v>0</v>
      </c>
      <c r="AK188" s="9"/>
      <c r="AL188" s="9">
        <f t="shared" si="9"/>
        <v>0</v>
      </c>
      <c r="AM188" s="9">
        <f t="shared" si="10"/>
        <v>0</v>
      </c>
      <c r="AN188" s="10" t="str">
        <f t="shared" si="11"/>
        <v/>
      </c>
    </row>
    <row r="189" spans="1:40" ht="15" customHeight="1" x14ac:dyDescent="0.25">
      <c r="A189" s="2" t="s">
        <v>296</v>
      </c>
      <c r="B189" s="2" t="s">
        <v>302</v>
      </c>
      <c r="C189" s="2">
        <v>2016</v>
      </c>
      <c r="D189" s="2" t="s">
        <v>680</v>
      </c>
      <c r="E189" s="2" t="s">
        <v>680</v>
      </c>
      <c r="F189" s="2" t="s">
        <v>680</v>
      </c>
      <c r="G189" s="2" t="s">
        <v>680</v>
      </c>
      <c r="H189" s="2" t="s">
        <v>680</v>
      </c>
      <c r="I189" s="2" t="s">
        <v>680</v>
      </c>
      <c r="J189" s="2" t="s">
        <v>680</v>
      </c>
      <c r="K189" s="2" t="s">
        <v>680</v>
      </c>
      <c r="L189" s="2" t="s">
        <v>680</v>
      </c>
      <c r="M189" s="2" t="s">
        <v>680</v>
      </c>
      <c r="N189" s="2" t="s">
        <v>680</v>
      </c>
      <c r="O189" s="2" t="s">
        <v>680</v>
      </c>
      <c r="P189" s="2" t="s">
        <v>680</v>
      </c>
      <c r="Q189" s="2" t="s">
        <v>680</v>
      </c>
      <c r="R189" s="2" t="s">
        <v>680</v>
      </c>
      <c r="S189" s="2" t="s">
        <v>680</v>
      </c>
      <c r="T189" s="2" t="s">
        <v>680</v>
      </c>
      <c r="U189" s="2" t="s">
        <v>680</v>
      </c>
      <c r="V189" s="2" t="s">
        <v>680</v>
      </c>
      <c r="W189" s="2" t="s">
        <v>680</v>
      </c>
      <c r="X189" s="2" t="s">
        <v>680</v>
      </c>
      <c r="Y189" s="2" t="s">
        <v>680</v>
      </c>
      <c r="Z189" s="2" t="s">
        <v>680</v>
      </c>
      <c r="AA189" s="2" t="s">
        <v>680</v>
      </c>
      <c r="AB189" s="2" t="s">
        <v>680</v>
      </c>
      <c r="AC189" s="2" t="s">
        <v>680</v>
      </c>
      <c r="AD189" s="2" t="s">
        <v>680</v>
      </c>
      <c r="AE189" s="2" t="s">
        <v>680</v>
      </c>
      <c r="AF189" s="2" t="s">
        <v>680</v>
      </c>
      <c r="AG189" s="2" t="s">
        <v>680</v>
      </c>
      <c r="AJ189" s="9">
        <f t="shared" si="8"/>
        <v>0</v>
      </c>
      <c r="AK189" s="9"/>
      <c r="AL189" s="9">
        <f t="shared" si="9"/>
        <v>0</v>
      </c>
      <c r="AM189" s="9">
        <f t="shared" si="10"/>
        <v>0</v>
      </c>
      <c r="AN189" s="10" t="str">
        <f t="shared" si="11"/>
        <v/>
      </c>
    </row>
    <row r="190" spans="1:40" ht="15" customHeight="1" x14ac:dyDescent="0.25">
      <c r="A190" s="2" t="s">
        <v>296</v>
      </c>
      <c r="B190" s="2" t="s">
        <v>303</v>
      </c>
      <c r="C190" s="2">
        <v>2016</v>
      </c>
      <c r="D190" s="2" t="s">
        <v>680</v>
      </c>
      <c r="E190" s="2" t="s">
        <v>680</v>
      </c>
      <c r="F190" s="2" t="s">
        <v>680</v>
      </c>
      <c r="G190" s="2" t="s">
        <v>680</v>
      </c>
      <c r="H190" s="2" t="s">
        <v>680</v>
      </c>
      <c r="I190" s="2" t="s">
        <v>680</v>
      </c>
      <c r="J190" s="2" t="s">
        <v>680</v>
      </c>
      <c r="K190" s="2" t="s">
        <v>680</v>
      </c>
      <c r="L190" s="2" t="s">
        <v>680</v>
      </c>
      <c r="M190" s="2" t="s">
        <v>680</v>
      </c>
      <c r="N190" s="2" t="s">
        <v>680</v>
      </c>
      <c r="O190" s="2" t="s">
        <v>680</v>
      </c>
      <c r="P190" s="2" t="s">
        <v>680</v>
      </c>
      <c r="Q190" s="2" t="s">
        <v>680</v>
      </c>
      <c r="R190" s="2" t="s">
        <v>680</v>
      </c>
      <c r="S190" s="2" t="s">
        <v>680</v>
      </c>
      <c r="T190" s="2" t="s">
        <v>680</v>
      </c>
      <c r="U190" s="2" t="s">
        <v>680</v>
      </c>
      <c r="V190" s="2" t="s">
        <v>680</v>
      </c>
      <c r="W190" s="2" t="s">
        <v>680</v>
      </c>
      <c r="X190" s="2" t="s">
        <v>680</v>
      </c>
      <c r="Y190" s="2" t="s">
        <v>680</v>
      </c>
      <c r="Z190" s="2" t="s">
        <v>680</v>
      </c>
      <c r="AA190" s="2" t="s">
        <v>680</v>
      </c>
      <c r="AB190" s="2" t="s">
        <v>680</v>
      </c>
      <c r="AC190" s="2" t="s">
        <v>680</v>
      </c>
      <c r="AD190" s="2" t="s">
        <v>680</v>
      </c>
      <c r="AE190" s="2" t="s">
        <v>680</v>
      </c>
      <c r="AF190" s="2" t="s">
        <v>680</v>
      </c>
      <c r="AG190" s="2" t="s">
        <v>680</v>
      </c>
      <c r="AJ190" s="9">
        <f t="shared" si="8"/>
        <v>0</v>
      </c>
      <c r="AK190" s="9"/>
      <c r="AL190" s="9">
        <f t="shared" si="9"/>
        <v>0</v>
      </c>
      <c r="AM190" s="9">
        <f t="shared" si="10"/>
        <v>0</v>
      </c>
      <c r="AN190" s="10" t="str">
        <f t="shared" si="11"/>
        <v/>
      </c>
    </row>
    <row r="191" spans="1:40" ht="15" customHeight="1" x14ac:dyDescent="0.25">
      <c r="A191" s="2" t="s">
        <v>296</v>
      </c>
      <c r="B191" s="2" t="s">
        <v>304</v>
      </c>
      <c r="C191" s="2">
        <v>2016</v>
      </c>
      <c r="D191" s="2" t="s">
        <v>680</v>
      </c>
      <c r="E191" s="2" t="s">
        <v>680</v>
      </c>
      <c r="F191" s="2" t="s">
        <v>680</v>
      </c>
      <c r="G191" s="2" t="s">
        <v>680</v>
      </c>
      <c r="H191" s="2" t="s">
        <v>680</v>
      </c>
      <c r="I191" s="2" t="s">
        <v>680</v>
      </c>
      <c r="J191" s="2" t="s">
        <v>680</v>
      </c>
      <c r="K191" s="2" t="s">
        <v>680</v>
      </c>
      <c r="L191" s="2" t="s">
        <v>680</v>
      </c>
      <c r="M191" s="2" t="s">
        <v>680</v>
      </c>
      <c r="N191" s="2" t="s">
        <v>680</v>
      </c>
      <c r="O191" s="2" t="s">
        <v>680</v>
      </c>
      <c r="P191" s="2" t="s">
        <v>680</v>
      </c>
      <c r="Q191" s="2" t="s">
        <v>680</v>
      </c>
      <c r="R191" s="2" t="s">
        <v>680</v>
      </c>
      <c r="S191" s="2" t="s">
        <v>680</v>
      </c>
      <c r="T191" s="2" t="s">
        <v>680</v>
      </c>
      <c r="U191" s="2" t="s">
        <v>680</v>
      </c>
      <c r="V191" s="2" t="s">
        <v>680</v>
      </c>
      <c r="W191" s="2" t="s">
        <v>680</v>
      </c>
      <c r="X191" s="2" t="s">
        <v>680</v>
      </c>
      <c r="Y191" s="2" t="s">
        <v>680</v>
      </c>
      <c r="Z191" s="2" t="s">
        <v>680</v>
      </c>
      <c r="AA191" s="2" t="s">
        <v>680</v>
      </c>
      <c r="AB191" s="2" t="s">
        <v>680</v>
      </c>
      <c r="AC191" s="2" t="s">
        <v>680</v>
      </c>
      <c r="AD191" s="2" t="s">
        <v>680</v>
      </c>
      <c r="AE191" s="2" t="s">
        <v>680</v>
      </c>
      <c r="AF191" s="2" t="s">
        <v>680</v>
      </c>
      <c r="AG191" s="2" t="s">
        <v>680</v>
      </c>
      <c r="AJ191" s="9">
        <f t="shared" si="8"/>
        <v>0</v>
      </c>
      <c r="AK191" s="9"/>
      <c r="AL191" s="9">
        <f t="shared" si="9"/>
        <v>0</v>
      </c>
      <c r="AM191" s="9">
        <f t="shared" si="10"/>
        <v>0</v>
      </c>
      <c r="AN191" s="10" t="str">
        <f t="shared" si="11"/>
        <v/>
      </c>
    </row>
    <row r="192" spans="1:40" ht="15" customHeight="1" x14ac:dyDescent="0.25">
      <c r="A192" s="2" t="s">
        <v>305</v>
      </c>
      <c r="B192" s="2" t="s">
        <v>306</v>
      </c>
      <c r="C192" s="2">
        <v>2016</v>
      </c>
      <c r="D192" s="2" t="s">
        <v>680</v>
      </c>
      <c r="E192" s="2" t="s">
        <v>680</v>
      </c>
      <c r="F192" s="2" t="s">
        <v>680</v>
      </c>
      <c r="G192" s="2" t="s">
        <v>680</v>
      </c>
      <c r="H192" s="2" t="s">
        <v>680</v>
      </c>
      <c r="I192" s="2" t="s">
        <v>680</v>
      </c>
      <c r="J192" s="2" t="s">
        <v>680</v>
      </c>
      <c r="K192" s="2" t="s">
        <v>680</v>
      </c>
      <c r="L192" s="2" t="s">
        <v>680</v>
      </c>
      <c r="M192" s="2" t="s">
        <v>680</v>
      </c>
      <c r="N192" s="2" t="s">
        <v>680</v>
      </c>
      <c r="O192" s="2" t="s">
        <v>680</v>
      </c>
      <c r="P192" s="2" t="s">
        <v>680</v>
      </c>
      <c r="Q192" s="2" t="s">
        <v>680</v>
      </c>
      <c r="R192" s="2" t="s">
        <v>680</v>
      </c>
      <c r="S192" s="2" t="s">
        <v>680</v>
      </c>
      <c r="T192" s="2" t="s">
        <v>680</v>
      </c>
      <c r="U192" s="2" t="s">
        <v>680</v>
      </c>
      <c r="V192" s="2" t="s">
        <v>680</v>
      </c>
      <c r="W192" s="2" t="s">
        <v>680</v>
      </c>
      <c r="X192" s="2" t="s">
        <v>680</v>
      </c>
      <c r="Y192" s="2" t="s">
        <v>680</v>
      </c>
      <c r="Z192" s="2" t="s">
        <v>680</v>
      </c>
      <c r="AA192" s="2" t="s">
        <v>680</v>
      </c>
      <c r="AB192" s="2" t="s">
        <v>680</v>
      </c>
      <c r="AC192" s="2" t="s">
        <v>680</v>
      </c>
      <c r="AD192" s="2" t="s">
        <v>680</v>
      </c>
      <c r="AE192" s="2" t="s">
        <v>680</v>
      </c>
      <c r="AF192" s="2" t="s">
        <v>680</v>
      </c>
      <c r="AG192" s="2" t="s">
        <v>680</v>
      </c>
      <c r="AJ192" s="9">
        <f t="shared" si="8"/>
        <v>0</v>
      </c>
      <c r="AK192" s="9"/>
      <c r="AL192" s="9">
        <f t="shared" si="9"/>
        <v>0</v>
      </c>
      <c r="AM192" s="9">
        <f t="shared" si="10"/>
        <v>0</v>
      </c>
      <c r="AN192" s="10" t="str">
        <f t="shared" si="11"/>
        <v/>
      </c>
    </row>
    <row r="193" spans="1:40"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U193" s="2" t="s">
        <v>681</v>
      </c>
      <c r="V193" s="2" t="s">
        <v>681</v>
      </c>
      <c r="W193" s="2" t="s">
        <v>681</v>
      </c>
      <c r="X193" s="2" t="s">
        <v>681</v>
      </c>
      <c r="Y193" s="2" t="s">
        <v>681</v>
      </c>
      <c r="Z193" s="2" t="s">
        <v>681</v>
      </c>
      <c r="AA193" s="2" t="s">
        <v>681</v>
      </c>
      <c r="AB193" s="2" t="s">
        <v>681</v>
      </c>
      <c r="AC193" s="2" t="s">
        <v>681</v>
      </c>
      <c r="AD193" s="2" t="s">
        <v>681</v>
      </c>
      <c r="AE193" s="2" t="s">
        <v>681</v>
      </c>
      <c r="AF193" s="2" t="s">
        <v>681</v>
      </c>
      <c r="AG193" s="2" t="s">
        <v>681</v>
      </c>
      <c r="AJ193" s="9">
        <f t="shared" si="8"/>
        <v>0</v>
      </c>
      <c r="AK193" s="9"/>
      <c r="AL193" s="9">
        <f t="shared" si="9"/>
        <v>0</v>
      </c>
      <c r="AM193" s="9">
        <f t="shared" si="10"/>
        <v>0</v>
      </c>
      <c r="AN193" s="10" t="str">
        <f t="shared" si="11"/>
        <v/>
      </c>
    </row>
    <row r="194" spans="1:40" ht="15" customHeight="1" x14ac:dyDescent="0.25">
      <c r="A194" s="2" t="s">
        <v>311</v>
      </c>
      <c r="B194" s="2" t="s">
        <v>10</v>
      </c>
      <c r="C194" s="2">
        <v>2016</v>
      </c>
      <c r="D194" s="2" t="s">
        <v>680</v>
      </c>
      <c r="E194" s="2" t="s">
        <v>680</v>
      </c>
      <c r="F194" s="2" t="s">
        <v>680</v>
      </c>
      <c r="G194" s="2" t="s">
        <v>680</v>
      </c>
      <c r="H194" s="2" t="s">
        <v>680</v>
      </c>
      <c r="I194" s="2" t="s">
        <v>680</v>
      </c>
      <c r="J194" s="2" t="s">
        <v>680</v>
      </c>
      <c r="K194" s="2" t="s">
        <v>680</v>
      </c>
      <c r="L194" s="2" t="s">
        <v>680</v>
      </c>
      <c r="M194" s="2" t="s">
        <v>680</v>
      </c>
      <c r="N194" s="2" t="s">
        <v>680</v>
      </c>
      <c r="O194" s="2" t="s">
        <v>680</v>
      </c>
      <c r="P194" s="2" t="s">
        <v>680</v>
      </c>
      <c r="Q194" s="2" t="s">
        <v>680</v>
      </c>
      <c r="R194" s="2" t="s">
        <v>680</v>
      </c>
      <c r="S194" s="2" t="s">
        <v>680</v>
      </c>
      <c r="T194" s="2" t="s">
        <v>680</v>
      </c>
      <c r="U194" s="2" t="s">
        <v>680</v>
      </c>
      <c r="V194" s="2" t="s">
        <v>680</v>
      </c>
      <c r="W194" s="2" t="s">
        <v>680</v>
      </c>
      <c r="X194" s="2" t="s">
        <v>680</v>
      </c>
      <c r="Y194" s="2" t="s">
        <v>680</v>
      </c>
      <c r="Z194" s="2" t="s">
        <v>680</v>
      </c>
      <c r="AA194" s="2" t="s">
        <v>680</v>
      </c>
      <c r="AB194" s="2" t="s">
        <v>680</v>
      </c>
      <c r="AC194" s="2" t="s">
        <v>680</v>
      </c>
      <c r="AD194" s="2" t="s">
        <v>680</v>
      </c>
      <c r="AE194" s="2" t="s">
        <v>680</v>
      </c>
      <c r="AF194" s="2" t="s">
        <v>680</v>
      </c>
      <c r="AG194" s="2" t="s">
        <v>680</v>
      </c>
      <c r="AJ194" s="9">
        <f t="shared" si="8"/>
        <v>0</v>
      </c>
      <c r="AK194" s="9"/>
      <c r="AL194" s="9">
        <f t="shared" si="9"/>
        <v>0</v>
      </c>
      <c r="AM194" s="9">
        <f t="shared" si="10"/>
        <v>0</v>
      </c>
      <c r="AN194" s="10" t="str">
        <f t="shared" si="11"/>
        <v/>
      </c>
    </row>
    <row r="195" spans="1:40" ht="15" customHeight="1" x14ac:dyDescent="0.25">
      <c r="A195" s="2" t="s">
        <v>311</v>
      </c>
      <c r="B195" s="2" t="s">
        <v>312</v>
      </c>
      <c r="C195" s="2">
        <v>2016</v>
      </c>
      <c r="D195" s="2" t="s">
        <v>680</v>
      </c>
      <c r="E195" s="2" t="s">
        <v>680</v>
      </c>
      <c r="F195" s="2" t="s">
        <v>680</v>
      </c>
      <c r="G195" s="2" t="s">
        <v>680</v>
      </c>
      <c r="H195" s="2" t="s">
        <v>680</v>
      </c>
      <c r="I195" s="2" t="s">
        <v>680</v>
      </c>
      <c r="J195" s="2" t="s">
        <v>680</v>
      </c>
      <c r="K195" s="2" t="s">
        <v>680</v>
      </c>
      <c r="L195" s="2" t="s">
        <v>680</v>
      </c>
      <c r="M195" s="2" t="s">
        <v>680</v>
      </c>
      <c r="N195" s="2" t="s">
        <v>680</v>
      </c>
      <c r="O195" s="2" t="s">
        <v>680</v>
      </c>
      <c r="P195" s="2" t="s">
        <v>680</v>
      </c>
      <c r="Q195" s="2" t="s">
        <v>680</v>
      </c>
      <c r="R195" s="2" t="s">
        <v>680</v>
      </c>
      <c r="S195" s="2" t="s">
        <v>680</v>
      </c>
      <c r="T195" s="2" t="s">
        <v>680</v>
      </c>
      <c r="U195" s="2" t="s">
        <v>680</v>
      </c>
      <c r="V195" s="2" t="s">
        <v>680</v>
      </c>
      <c r="W195" s="2" t="s">
        <v>680</v>
      </c>
      <c r="X195" s="2" t="s">
        <v>680</v>
      </c>
      <c r="Y195" s="2" t="s">
        <v>680</v>
      </c>
      <c r="Z195" s="2" t="s">
        <v>680</v>
      </c>
      <c r="AA195" s="2" t="s">
        <v>680</v>
      </c>
      <c r="AB195" s="2" t="s">
        <v>680</v>
      </c>
      <c r="AC195" s="2" t="s">
        <v>680</v>
      </c>
      <c r="AD195" s="2" t="s">
        <v>680</v>
      </c>
      <c r="AE195" s="2" t="s">
        <v>680</v>
      </c>
      <c r="AF195" s="2" t="s">
        <v>680</v>
      </c>
      <c r="AG195" s="2" t="s">
        <v>680</v>
      </c>
      <c r="AJ195" s="9">
        <f t="shared" ref="AJ195:AJ258" si="12">SUMPRODUCT(J195:AF195)</f>
        <v>0</v>
      </c>
      <c r="AK195" s="9"/>
      <c r="AL195" s="9">
        <f t="shared" ref="AL195:AL258" si="13">IFERROR(D195/1,0)</f>
        <v>0</v>
      </c>
      <c r="AM195" s="9">
        <f t="shared" ref="AM195:AM258" si="14">IFERROR(E195/1,0)</f>
        <v>0</v>
      </c>
      <c r="AN195" s="10" t="str">
        <f t="shared" ref="AN195:AN258" si="15">IFERROR((AL195+AM195)/AJ195,"")</f>
        <v/>
      </c>
    </row>
    <row r="196" spans="1:40" ht="15" customHeight="1" x14ac:dyDescent="0.25">
      <c r="A196" s="2" t="s">
        <v>311</v>
      </c>
      <c r="B196" s="2" t="s">
        <v>313</v>
      </c>
      <c r="C196" s="2">
        <v>2016</v>
      </c>
      <c r="D196" s="2" t="s">
        <v>680</v>
      </c>
      <c r="E196" s="2" t="s">
        <v>680</v>
      </c>
      <c r="F196" s="2" t="s">
        <v>680</v>
      </c>
      <c r="G196" s="2" t="s">
        <v>680</v>
      </c>
      <c r="H196" s="2" t="s">
        <v>680</v>
      </c>
      <c r="I196" s="2" t="s">
        <v>680</v>
      </c>
      <c r="J196" s="2" t="s">
        <v>680</v>
      </c>
      <c r="K196" s="2" t="s">
        <v>680</v>
      </c>
      <c r="L196" s="2" t="s">
        <v>680</v>
      </c>
      <c r="M196" s="2" t="s">
        <v>680</v>
      </c>
      <c r="N196" s="2" t="s">
        <v>680</v>
      </c>
      <c r="O196" s="2" t="s">
        <v>680</v>
      </c>
      <c r="P196" s="2" t="s">
        <v>680</v>
      </c>
      <c r="Q196" s="2" t="s">
        <v>680</v>
      </c>
      <c r="R196" s="2" t="s">
        <v>680</v>
      </c>
      <c r="S196" s="2" t="s">
        <v>680</v>
      </c>
      <c r="T196" s="2" t="s">
        <v>680</v>
      </c>
      <c r="U196" s="2" t="s">
        <v>680</v>
      </c>
      <c r="V196" s="2" t="s">
        <v>680</v>
      </c>
      <c r="W196" s="2" t="s">
        <v>680</v>
      </c>
      <c r="X196" s="2" t="s">
        <v>680</v>
      </c>
      <c r="Y196" s="2" t="s">
        <v>680</v>
      </c>
      <c r="Z196" s="2" t="s">
        <v>680</v>
      </c>
      <c r="AA196" s="2" t="s">
        <v>680</v>
      </c>
      <c r="AB196" s="2" t="s">
        <v>680</v>
      </c>
      <c r="AC196" s="2" t="s">
        <v>680</v>
      </c>
      <c r="AD196" s="2" t="s">
        <v>680</v>
      </c>
      <c r="AE196" s="2" t="s">
        <v>680</v>
      </c>
      <c r="AF196" s="2" t="s">
        <v>680</v>
      </c>
      <c r="AG196" s="2" t="s">
        <v>680</v>
      </c>
      <c r="AJ196" s="9">
        <f t="shared" si="12"/>
        <v>0</v>
      </c>
      <c r="AK196" s="9"/>
      <c r="AL196" s="9">
        <f t="shared" si="13"/>
        <v>0</v>
      </c>
      <c r="AM196" s="9">
        <f t="shared" si="14"/>
        <v>0</v>
      </c>
      <c r="AN196" s="10" t="str">
        <f t="shared" si="15"/>
        <v/>
      </c>
    </row>
    <row r="197" spans="1:40" ht="15" customHeight="1" x14ac:dyDescent="0.25">
      <c r="A197" s="2" t="s">
        <v>311</v>
      </c>
      <c r="B197" s="2" t="s">
        <v>314</v>
      </c>
      <c r="C197" s="2">
        <v>2016</v>
      </c>
      <c r="D197" s="2" t="s">
        <v>680</v>
      </c>
      <c r="E197" s="2" t="s">
        <v>680</v>
      </c>
      <c r="F197" s="2" t="s">
        <v>680</v>
      </c>
      <c r="G197" s="2" t="s">
        <v>680</v>
      </c>
      <c r="H197" s="2" t="s">
        <v>680</v>
      </c>
      <c r="I197" s="2" t="s">
        <v>680</v>
      </c>
      <c r="J197" s="2" t="s">
        <v>680</v>
      </c>
      <c r="K197" s="2" t="s">
        <v>680</v>
      </c>
      <c r="L197" s="2" t="s">
        <v>680</v>
      </c>
      <c r="M197" s="2" t="s">
        <v>680</v>
      </c>
      <c r="N197" s="2" t="s">
        <v>680</v>
      </c>
      <c r="O197" s="2" t="s">
        <v>680</v>
      </c>
      <c r="P197" s="2" t="s">
        <v>680</v>
      </c>
      <c r="Q197" s="2" t="s">
        <v>680</v>
      </c>
      <c r="R197" s="2" t="s">
        <v>680</v>
      </c>
      <c r="S197" s="2" t="s">
        <v>680</v>
      </c>
      <c r="T197" s="2" t="s">
        <v>680</v>
      </c>
      <c r="U197" s="2" t="s">
        <v>680</v>
      </c>
      <c r="V197" s="2" t="s">
        <v>680</v>
      </c>
      <c r="W197" s="2" t="s">
        <v>680</v>
      </c>
      <c r="X197" s="2" t="s">
        <v>680</v>
      </c>
      <c r="Y197" s="2" t="s">
        <v>680</v>
      </c>
      <c r="Z197" s="2" t="s">
        <v>680</v>
      </c>
      <c r="AA197" s="2" t="s">
        <v>680</v>
      </c>
      <c r="AB197" s="2" t="s">
        <v>680</v>
      </c>
      <c r="AC197" s="2" t="s">
        <v>680</v>
      </c>
      <c r="AD197" s="2" t="s">
        <v>680</v>
      </c>
      <c r="AE197" s="2" t="s">
        <v>680</v>
      </c>
      <c r="AF197" s="2" t="s">
        <v>680</v>
      </c>
      <c r="AG197" s="2" t="s">
        <v>680</v>
      </c>
      <c r="AJ197" s="9">
        <f t="shared" si="12"/>
        <v>0</v>
      </c>
      <c r="AK197" s="9"/>
      <c r="AL197" s="9">
        <f t="shared" si="13"/>
        <v>0</v>
      </c>
      <c r="AM197" s="9">
        <f t="shared" si="14"/>
        <v>0</v>
      </c>
      <c r="AN197" s="10" t="str">
        <f t="shared" si="15"/>
        <v/>
      </c>
    </row>
    <row r="198" spans="1:40"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U198" s="2" t="s">
        <v>681</v>
      </c>
      <c r="V198" s="2" t="s">
        <v>681</v>
      </c>
      <c r="W198" s="2" t="s">
        <v>681</v>
      </c>
      <c r="X198" s="2" t="s">
        <v>681</v>
      </c>
      <c r="Y198" s="2" t="s">
        <v>681</v>
      </c>
      <c r="Z198" s="2" t="s">
        <v>681</v>
      </c>
      <c r="AA198" s="2" t="s">
        <v>681</v>
      </c>
      <c r="AB198" s="2" t="s">
        <v>681</v>
      </c>
      <c r="AC198" s="2" t="s">
        <v>681</v>
      </c>
      <c r="AD198" s="2" t="s">
        <v>681</v>
      </c>
      <c r="AE198" s="2" t="s">
        <v>681</v>
      </c>
      <c r="AF198" s="2" t="s">
        <v>681</v>
      </c>
      <c r="AG198" s="2" t="s">
        <v>681</v>
      </c>
      <c r="AJ198" s="9">
        <f t="shared" si="12"/>
        <v>0</v>
      </c>
      <c r="AK198" s="9"/>
      <c r="AL198" s="9">
        <f t="shared" si="13"/>
        <v>0</v>
      </c>
      <c r="AM198" s="9">
        <f t="shared" si="14"/>
        <v>0</v>
      </c>
      <c r="AN198" s="10" t="str">
        <f t="shared" si="15"/>
        <v/>
      </c>
    </row>
    <row r="199" spans="1:40" ht="15" customHeight="1" x14ac:dyDescent="0.25">
      <c r="A199" s="2" t="s">
        <v>318</v>
      </c>
      <c r="B199" s="2" t="s">
        <v>319</v>
      </c>
      <c r="C199" s="2">
        <v>2016</v>
      </c>
      <c r="D199" s="2" t="s">
        <v>680</v>
      </c>
      <c r="E199" s="2" t="s">
        <v>680</v>
      </c>
      <c r="F199" s="2" t="s">
        <v>680</v>
      </c>
      <c r="G199" s="2" t="s">
        <v>680</v>
      </c>
      <c r="H199" s="2" t="s">
        <v>680</v>
      </c>
      <c r="I199" s="2" t="s">
        <v>680</v>
      </c>
      <c r="J199" s="2" t="s">
        <v>680</v>
      </c>
      <c r="K199" s="2" t="s">
        <v>680</v>
      </c>
      <c r="L199" s="2" t="s">
        <v>680</v>
      </c>
      <c r="M199" s="2" t="s">
        <v>680</v>
      </c>
      <c r="N199" s="2" t="s">
        <v>680</v>
      </c>
      <c r="O199" s="2" t="s">
        <v>680</v>
      </c>
      <c r="P199" s="2" t="s">
        <v>680</v>
      </c>
      <c r="Q199" s="2" t="s">
        <v>680</v>
      </c>
      <c r="R199" s="2" t="s">
        <v>680</v>
      </c>
      <c r="S199" s="2" t="s">
        <v>680</v>
      </c>
      <c r="T199" s="2" t="s">
        <v>680</v>
      </c>
      <c r="U199" s="2" t="s">
        <v>680</v>
      </c>
      <c r="V199" s="2" t="s">
        <v>680</v>
      </c>
      <c r="W199" s="2" t="s">
        <v>680</v>
      </c>
      <c r="X199" s="2" t="s">
        <v>680</v>
      </c>
      <c r="Y199" s="2" t="s">
        <v>680</v>
      </c>
      <c r="Z199" s="2" t="s">
        <v>680</v>
      </c>
      <c r="AA199" s="2" t="s">
        <v>680</v>
      </c>
      <c r="AB199" s="2" t="s">
        <v>680</v>
      </c>
      <c r="AC199" s="2" t="s">
        <v>680</v>
      </c>
      <c r="AD199" s="2" t="s">
        <v>680</v>
      </c>
      <c r="AE199" s="2" t="s">
        <v>680</v>
      </c>
      <c r="AF199" s="2" t="s">
        <v>680</v>
      </c>
      <c r="AG199" s="2" t="s">
        <v>680</v>
      </c>
      <c r="AJ199" s="9">
        <f t="shared" si="12"/>
        <v>0</v>
      </c>
      <c r="AK199" s="9"/>
      <c r="AL199" s="9">
        <f t="shared" si="13"/>
        <v>0</v>
      </c>
      <c r="AM199" s="9">
        <f t="shared" si="14"/>
        <v>0</v>
      </c>
      <c r="AN199" s="10" t="str">
        <f t="shared" si="15"/>
        <v/>
      </c>
    </row>
    <row r="200" spans="1:40" ht="15" customHeight="1" x14ac:dyDescent="0.25">
      <c r="A200" s="2" t="s">
        <v>320</v>
      </c>
      <c r="B200" s="2" t="s">
        <v>321</v>
      </c>
      <c r="C200" s="2">
        <v>2016</v>
      </c>
      <c r="D200" s="2">
        <v>105.968</v>
      </c>
      <c r="E200" s="2">
        <v>16.172999999999998</v>
      </c>
      <c r="F200" s="2">
        <v>1.913</v>
      </c>
      <c r="G200" s="2" t="s">
        <v>943</v>
      </c>
      <c r="H200" s="2">
        <v>11.441000000000001</v>
      </c>
      <c r="I200" s="2">
        <v>147.71</v>
      </c>
      <c r="J200" s="2" t="s">
        <v>680</v>
      </c>
      <c r="K200" s="2" t="s">
        <v>680</v>
      </c>
      <c r="L200" s="2" t="s">
        <v>680</v>
      </c>
      <c r="M200" s="2" t="s">
        <v>680</v>
      </c>
      <c r="N200" s="2" t="s">
        <v>680</v>
      </c>
      <c r="O200" s="2" t="s">
        <v>680</v>
      </c>
      <c r="P200" s="2" t="s">
        <v>680</v>
      </c>
      <c r="Q200" s="2" t="s">
        <v>680</v>
      </c>
      <c r="R200" s="2" t="s">
        <v>680</v>
      </c>
      <c r="S200" s="2" t="s">
        <v>680</v>
      </c>
      <c r="T200" s="2" t="s">
        <v>680</v>
      </c>
      <c r="U200" s="2" t="s">
        <v>680</v>
      </c>
      <c r="V200" s="2" t="s">
        <v>680</v>
      </c>
      <c r="W200" s="2" t="s">
        <v>680</v>
      </c>
      <c r="X200" s="2" t="s">
        <v>680</v>
      </c>
      <c r="Y200" s="2" t="s">
        <v>680</v>
      </c>
      <c r="Z200" s="2" t="s">
        <v>680</v>
      </c>
      <c r="AA200" s="2" t="s">
        <v>680</v>
      </c>
      <c r="AB200" s="2" t="s">
        <v>680</v>
      </c>
      <c r="AC200" s="2" t="s">
        <v>680</v>
      </c>
      <c r="AD200" s="2" t="s">
        <v>680</v>
      </c>
      <c r="AE200" s="2">
        <v>135.05000000000001</v>
      </c>
      <c r="AF200" s="2" t="s">
        <v>680</v>
      </c>
      <c r="AG200" s="2">
        <v>12.66</v>
      </c>
      <c r="AJ200" s="9">
        <f t="shared" si="12"/>
        <v>135.05000000000001</v>
      </c>
      <c r="AK200" s="9"/>
      <c r="AL200" s="9">
        <f t="shared" si="13"/>
        <v>105.968</v>
      </c>
      <c r="AM200" s="9">
        <f t="shared" si="14"/>
        <v>16.172999999999998</v>
      </c>
      <c r="AN200" s="10">
        <f t="shared" si="15"/>
        <v>0.90441318030359119</v>
      </c>
    </row>
    <row r="201" spans="1:40" ht="15" customHeight="1" x14ac:dyDescent="0.25">
      <c r="A201" s="2" t="s">
        <v>322</v>
      </c>
      <c r="B201" s="2" t="s">
        <v>323</v>
      </c>
      <c r="C201" s="2">
        <v>2016</v>
      </c>
      <c r="D201" s="2" t="s">
        <v>680</v>
      </c>
      <c r="E201" s="2" t="s">
        <v>680</v>
      </c>
      <c r="F201" s="2" t="s">
        <v>680</v>
      </c>
      <c r="G201" s="2" t="s">
        <v>680</v>
      </c>
      <c r="H201" s="2" t="s">
        <v>680</v>
      </c>
      <c r="I201" s="2" t="s">
        <v>680</v>
      </c>
      <c r="J201" s="2" t="s">
        <v>680</v>
      </c>
      <c r="K201" s="2" t="s">
        <v>680</v>
      </c>
      <c r="L201" s="2" t="s">
        <v>680</v>
      </c>
      <c r="M201" s="2" t="s">
        <v>680</v>
      </c>
      <c r="N201" s="2" t="s">
        <v>680</v>
      </c>
      <c r="O201" s="2" t="s">
        <v>680</v>
      </c>
      <c r="P201" s="2" t="s">
        <v>680</v>
      </c>
      <c r="Q201" s="2" t="s">
        <v>680</v>
      </c>
      <c r="R201" s="2" t="s">
        <v>680</v>
      </c>
      <c r="S201" s="2" t="s">
        <v>680</v>
      </c>
      <c r="T201" s="2" t="s">
        <v>680</v>
      </c>
      <c r="U201" s="2" t="s">
        <v>680</v>
      </c>
      <c r="V201" s="2" t="s">
        <v>680</v>
      </c>
      <c r="W201" s="2" t="s">
        <v>680</v>
      </c>
      <c r="X201" s="2" t="s">
        <v>680</v>
      </c>
      <c r="Y201" s="2" t="s">
        <v>680</v>
      </c>
      <c r="Z201" s="2" t="s">
        <v>680</v>
      </c>
      <c r="AA201" s="2" t="s">
        <v>680</v>
      </c>
      <c r="AB201" s="2" t="s">
        <v>680</v>
      </c>
      <c r="AC201" s="2" t="s">
        <v>680</v>
      </c>
      <c r="AD201" s="2" t="s">
        <v>680</v>
      </c>
      <c r="AE201" s="2" t="s">
        <v>680</v>
      </c>
      <c r="AF201" s="2" t="s">
        <v>680</v>
      </c>
      <c r="AG201" s="2" t="s">
        <v>680</v>
      </c>
      <c r="AJ201" s="9">
        <f t="shared" si="12"/>
        <v>0</v>
      </c>
      <c r="AK201" s="9"/>
      <c r="AL201" s="9">
        <f t="shared" si="13"/>
        <v>0</v>
      </c>
      <c r="AM201" s="9">
        <f t="shared" si="14"/>
        <v>0</v>
      </c>
      <c r="AN201" s="10" t="str">
        <f t="shared" si="15"/>
        <v/>
      </c>
    </row>
    <row r="202" spans="1:40" ht="15" customHeight="1" x14ac:dyDescent="0.25">
      <c r="A202" s="2" t="s">
        <v>324</v>
      </c>
      <c r="B202" s="2" t="s">
        <v>325</v>
      </c>
      <c r="C202" s="2">
        <v>2016</v>
      </c>
      <c r="D202" s="2" t="s">
        <v>680</v>
      </c>
      <c r="E202" s="2" t="s">
        <v>680</v>
      </c>
      <c r="F202" s="2" t="s">
        <v>680</v>
      </c>
      <c r="G202" s="2" t="s">
        <v>680</v>
      </c>
      <c r="H202" s="2" t="s">
        <v>680</v>
      </c>
      <c r="I202" s="2" t="s">
        <v>680</v>
      </c>
      <c r="J202" s="2" t="s">
        <v>680</v>
      </c>
      <c r="K202" s="2" t="s">
        <v>680</v>
      </c>
      <c r="L202" s="2" t="s">
        <v>680</v>
      </c>
      <c r="M202" s="2" t="s">
        <v>680</v>
      </c>
      <c r="N202" s="2" t="s">
        <v>680</v>
      </c>
      <c r="O202" s="2" t="s">
        <v>680</v>
      </c>
      <c r="P202" s="2" t="s">
        <v>680</v>
      </c>
      <c r="Q202" s="2" t="s">
        <v>680</v>
      </c>
      <c r="R202" s="2" t="s">
        <v>680</v>
      </c>
      <c r="S202" s="2" t="s">
        <v>680</v>
      </c>
      <c r="T202" s="2" t="s">
        <v>680</v>
      </c>
      <c r="U202" s="2" t="s">
        <v>680</v>
      </c>
      <c r="V202" s="2" t="s">
        <v>680</v>
      </c>
      <c r="W202" s="2" t="s">
        <v>680</v>
      </c>
      <c r="X202" s="2" t="s">
        <v>680</v>
      </c>
      <c r="Y202" s="2" t="s">
        <v>680</v>
      </c>
      <c r="Z202" s="2" t="s">
        <v>680</v>
      </c>
      <c r="AA202" s="2" t="s">
        <v>680</v>
      </c>
      <c r="AB202" s="2" t="s">
        <v>680</v>
      </c>
      <c r="AC202" s="2" t="s">
        <v>680</v>
      </c>
      <c r="AD202" s="2" t="s">
        <v>680</v>
      </c>
      <c r="AE202" s="2" t="s">
        <v>680</v>
      </c>
      <c r="AF202" s="2" t="s">
        <v>680</v>
      </c>
      <c r="AG202" s="2" t="s">
        <v>680</v>
      </c>
      <c r="AJ202" s="9">
        <f t="shared" si="12"/>
        <v>0</v>
      </c>
      <c r="AK202" s="9"/>
      <c r="AL202" s="9">
        <f t="shared" si="13"/>
        <v>0</v>
      </c>
      <c r="AM202" s="9">
        <f t="shared" si="14"/>
        <v>0</v>
      </c>
      <c r="AN202" s="10" t="str">
        <f t="shared" si="15"/>
        <v/>
      </c>
    </row>
    <row r="203" spans="1:40" ht="15" customHeight="1" x14ac:dyDescent="0.25">
      <c r="A203" s="2" t="s">
        <v>324</v>
      </c>
      <c r="B203" s="2" t="s">
        <v>326</v>
      </c>
      <c r="C203" s="2">
        <v>2016</v>
      </c>
      <c r="D203" s="2" t="s">
        <v>680</v>
      </c>
      <c r="E203" s="2" t="s">
        <v>680</v>
      </c>
      <c r="F203" s="2" t="s">
        <v>680</v>
      </c>
      <c r="G203" s="2" t="s">
        <v>680</v>
      </c>
      <c r="H203" s="2" t="s">
        <v>680</v>
      </c>
      <c r="I203" s="2" t="s">
        <v>680</v>
      </c>
      <c r="J203" s="2" t="s">
        <v>680</v>
      </c>
      <c r="K203" s="2" t="s">
        <v>680</v>
      </c>
      <c r="L203" s="2" t="s">
        <v>680</v>
      </c>
      <c r="M203" s="2" t="s">
        <v>680</v>
      </c>
      <c r="N203" s="2" t="s">
        <v>680</v>
      </c>
      <c r="O203" s="2" t="s">
        <v>680</v>
      </c>
      <c r="P203" s="2" t="s">
        <v>680</v>
      </c>
      <c r="Q203" s="2" t="s">
        <v>680</v>
      </c>
      <c r="R203" s="2" t="s">
        <v>680</v>
      </c>
      <c r="S203" s="2" t="s">
        <v>680</v>
      </c>
      <c r="T203" s="2" t="s">
        <v>680</v>
      </c>
      <c r="U203" s="2" t="s">
        <v>680</v>
      </c>
      <c r="V203" s="2" t="s">
        <v>680</v>
      </c>
      <c r="W203" s="2" t="s">
        <v>680</v>
      </c>
      <c r="X203" s="2" t="s">
        <v>680</v>
      </c>
      <c r="Y203" s="2" t="s">
        <v>680</v>
      </c>
      <c r="Z203" s="2" t="s">
        <v>680</v>
      </c>
      <c r="AA203" s="2" t="s">
        <v>680</v>
      </c>
      <c r="AB203" s="2" t="s">
        <v>680</v>
      </c>
      <c r="AC203" s="2" t="s">
        <v>680</v>
      </c>
      <c r="AD203" s="2" t="s">
        <v>680</v>
      </c>
      <c r="AE203" s="2" t="s">
        <v>680</v>
      </c>
      <c r="AF203" s="2" t="s">
        <v>680</v>
      </c>
      <c r="AG203" s="2" t="s">
        <v>680</v>
      </c>
      <c r="AJ203" s="9">
        <f t="shared" si="12"/>
        <v>0</v>
      </c>
      <c r="AK203" s="9"/>
      <c r="AL203" s="9">
        <f t="shared" si="13"/>
        <v>0</v>
      </c>
      <c r="AM203" s="9">
        <f t="shared" si="14"/>
        <v>0</v>
      </c>
      <c r="AN203" s="10" t="str">
        <f t="shared" si="15"/>
        <v/>
      </c>
    </row>
    <row r="204" spans="1:40"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680</v>
      </c>
      <c r="M204" s="2" t="s">
        <v>680</v>
      </c>
      <c r="N204" s="2" t="s">
        <v>680</v>
      </c>
      <c r="O204" s="2" t="s">
        <v>680</v>
      </c>
      <c r="P204" s="2" t="s">
        <v>680</v>
      </c>
      <c r="Q204" s="2" t="s">
        <v>680</v>
      </c>
      <c r="R204" s="2" t="s">
        <v>680</v>
      </c>
      <c r="S204" s="2" t="s">
        <v>680</v>
      </c>
      <c r="T204" s="2" t="s">
        <v>680</v>
      </c>
      <c r="U204" s="2" t="s">
        <v>680</v>
      </c>
      <c r="V204" s="2" t="s">
        <v>680</v>
      </c>
      <c r="W204" s="2" t="s">
        <v>680</v>
      </c>
      <c r="X204" s="2" t="s">
        <v>680</v>
      </c>
      <c r="Y204" s="2" t="s">
        <v>680</v>
      </c>
      <c r="Z204" s="2" t="s">
        <v>680</v>
      </c>
      <c r="AA204" s="2" t="s">
        <v>680</v>
      </c>
      <c r="AB204" s="2" t="s">
        <v>680</v>
      </c>
      <c r="AC204" s="2" t="s">
        <v>680</v>
      </c>
      <c r="AD204" s="2" t="s">
        <v>680</v>
      </c>
      <c r="AE204" s="2" t="s">
        <v>680</v>
      </c>
      <c r="AF204" s="2" t="s">
        <v>680</v>
      </c>
      <c r="AG204" s="2" t="s">
        <v>680</v>
      </c>
      <c r="AJ204" s="9">
        <f t="shared" si="12"/>
        <v>0</v>
      </c>
      <c r="AK204" s="9"/>
      <c r="AL204" s="9">
        <f t="shared" si="13"/>
        <v>0</v>
      </c>
      <c r="AM204" s="9">
        <f t="shared" si="14"/>
        <v>0</v>
      </c>
      <c r="AN204" s="10" t="str">
        <f t="shared" si="15"/>
        <v/>
      </c>
    </row>
    <row r="205" spans="1:40" ht="15" customHeight="1" x14ac:dyDescent="0.25">
      <c r="A205" s="2" t="s">
        <v>324</v>
      </c>
      <c r="B205" s="2" t="s">
        <v>328</v>
      </c>
      <c r="C205" s="2">
        <v>2016</v>
      </c>
      <c r="D205" s="2" t="s">
        <v>680</v>
      </c>
      <c r="E205" s="2" t="s">
        <v>680</v>
      </c>
      <c r="F205" s="2" t="s">
        <v>680</v>
      </c>
      <c r="G205" s="2" t="s">
        <v>680</v>
      </c>
      <c r="H205" s="2" t="s">
        <v>680</v>
      </c>
      <c r="I205" s="2" t="s">
        <v>680</v>
      </c>
      <c r="J205" s="2" t="s">
        <v>680</v>
      </c>
      <c r="K205" s="2" t="s">
        <v>680</v>
      </c>
      <c r="L205" s="2" t="s">
        <v>680</v>
      </c>
      <c r="M205" s="2" t="s">
        <v>680</v>
      </c>
      <c r="N205" s="2" t="s">
        <v>680</v>
      </c>
      <c r="O205" s="2" t="s">
        <v>680</v>
      </c>
      <c r="P205" s="2" t="s">
        <v>680</v>
      </c>
      <c r="Q205" s="2" t="s">
        <v>680</v>
      </c>
      <c r="R205" s="2" t="s">
        <v>680</v>
      </c>
      <c r="S205" s="2" t="s">
        <v>680</v>
      </c>
      <c r="T205" s="2" t="s">
        <v>680</v>
      </c>
      <c r="U205" s="2" t="s">
        <v>680</v>
      </c>
      <c r="V205" s="2" t="s">
        <v>680</v>
      </c>
      <c r="W205" s="2" t="s">
        <v>680</v>
      </c>
      <c r="X205" s="2" t="s">
        <v>680</v>
      </c>
      <c r="Y205" s="2" t="s">
        <v>680</v>
      </c>
      <c r="Z205" s="2" t="s">
        <v>680</v>
      </c>
      <c r="AA205" s="2" t="s">
        <v>680</v>
      </c>
      <c r="AB205" s="2" t="s">
        <v>680</v>
      </c>
      <c r="AC205" s="2" t="s">
        <v>680</v>
      </c>
      <c r="AD205" s="2" t="s">
        <v>680</v>
      </c>
      <c r="AE205" s="2" t="s">
        <v>680</v>
      </c>
      <c r="AF205" s="2" t="s">
        <v>680</v>
      </c>
      <c r="AG205" s="2" t="s">
        <v>680</v>
      </c>
      <c r="AJ205" s="9">
        <f t="shared" si="12"/>
        <v>0</v>
      </c>
      <c r="AK205" s="9"/>
      <c r="AL205" s="9">
        <f t="shared" si="13"/>
        <v>0</v>
      </c>
      <c r="AM205" s="9">
        <f t="shared" si="14"/>
        <v>0</v>
      </c>
      <c r="AN205" s="10" t="str">
        <f t="shared" si="15"/>
        <v/>
      </c>
    </row>
    <row r="206" spans="1:40" ht="15" customHeight="1" x14ac:dyDescent="0.25">
      <c r="A206" s="2" t="s">
        <v>329</v>
      </c>
      <c r="B206" s="2" t="s">
        <v>330</v>
      </c>
      <c r="C206" s="2">
        <v>2016</v>
      </c>
      <c r="D206" s="2">
        <v>193.24</v>
      </c>
      <c r="E206" s="2">
        <v>20.100000000000001</v>
      </c>
      <c r="F206" s="2">
        <v>0</v>
      </c>
      <c r="G206" s="2" t="s">
        <v>680</v>
      </c>
      <c r="H206" s="2" t="s">
        <v>680</v>
      </c>
      <c r="I206" s="2">
        <v>219.85</v>
      </c>
      <c r="J206" s="2" t="s">
        <v>680</v>
      </c>
      <c r="K206" s="2">
        <v>0.3</v>
      </c>
      <c r="L206" s="2" t="s">
        <v>680</v>
      </c>
      <c r="M206" s="2" t="s">
        <v>680</v>
      </c>
      <c r="N206" s="2" t="s">
        <v>680</v>
      </c>
      <c r="O206" s="2" t="s">
        <v>680</v>
      </c>
      <c r="P206" s="2" t="s">
        <v>680</v>
      </c>
      <c r="Q206" s="2" t="s">
        <v>680</v>
      </c>
      <c r="R206" s="2" t="s">
        <v>680</v>
      </c>
      <c r="S206" s="2" t="s">
        <v>680</v>
      </c>
      <c r="T206" s="2" t="s">
        <v>680</v>
      </c>
      <c r="U206" s="2" t="s">
        <v>680</v>
      </c>
      <c r="V206" s="2" t="s">
        <v>680</v>
      </c>
      <c r="W206" s="2" t="s">
        <v>680</v>
      </c>
      <c r="X206" s="2" t="s">
        <v>680</v>
      </c>
      <c r="Y206" s="2" t="s">
        <v>680</v>
      </c>
      <c r="Z206" s="2">
        <v>22.4</v>
      </c>
      <c r="AA206" s="2" t="s">
        <v>680</v>
      </c>
      <c r="AB206" s="2" t="s">
        <v>680</v>
      </c>
      <c r="AC206" s="2" t="s">
        <v>680</v>
      </c>
      <c r="AD206" s="2">
        <v>38.57</v>
      </c>
      <c r="AE206" s="2">
        <v>158.58000000000001</v>
      </c>
      <c r="AF206" s="2" t="s">
        <v>680</v>
      </c>
      <c r="AG206" s="2" t="s">
        <v>680</v>
      </c>
      <c r="AJ206" s="9">
        <f t="shared" si="12"/>
        <v>219.85000000000002</v>
      </c>
      <c r="AK206" s="9"/>
      <c r="AL206" s="9">
        <f t="shared" si="13"/>
        <v>193.24</v>
      </c>
      <c r="AM206" s="9">
        <f t="shared" si="14"/>
        <v>20.100000000000001</v>
      </c>
      <c r="AN206" s="10">
        <f t="shared" si="15"/>
        <v>0.97038890152376611</v>
      </c>
    </row>
    <row r="207" spans="1:40" ht="15" customHeight="1" x14ac:dyDescent="0.25">
      <c r="A207" s="2" t="s">
        <v>331</v>
      </c>
      <c r="B207" s="2" t="s">
        <v>332</v>
      </c>
      <c r="C207" s="2">
        <v>2016</v>
      </c>
      <c r="D207" s="2" t="s">
        <v>680</v>
      </c>
      <c r="E207" s="2" t="s">
        <v>680</v>
      </c>
      <c r="F207" s="2" t="s">
        <v>680</v>
      </c>
      <c r="G207" s="2" t="s">
        <v>680</v>
      </c>
      <c r="H207" s="2" t="s">
        <v>680</v>
      </c>
      <c r="I207" s="2" t="s">
        <v>680</v>
      </c>
      <c r="J207" s="2" t="s">
        <v>680</v>
      </c>
      <c r="K207" s="2" t="s">
        <v>680</v>
      </c>
      <c r="L207" s="2" t="s">
        <v>680</v>
      </c>
      <c r="M207" s="2" t="s">
        <v>680</v>
      </c>
      <c r="N207" s="2" t="s">
        <v>680</v>
      </c>
      <c r="O207" s="2" t="s">
        <v>680</v>
      </c>
      <c r="P207" s="2" t="s">
        <v>680</v>
      </c>
      <c r="Q207" s="2" t="s">
        <v>680</v>
      </c>
      <c r="R207" s="2" t="s">
        <v>680</v>
      </c>
      <c r="S207" s="2" t="s">
        <v>680</v>
      </c>
      <c r="T207" s="2" t="s">
        <v>680</v>
      </c>
      <c r="U207" s="2" t="s">
        <v>680</v>
      </c>
      <c r="V207" s="2" t="s">
        <v>680</v>
      </c>
      <c r="W207" s="2" t="s">
        <v>680</v>
      </c>
      <c r="X207" s="2" t="s">
        <v>680</v>
      </c>
      <c r="Y207" s="2" t="s">
        <v>680</v>
      </c>
      <c r="Z207" s="2" t="s">
        <v>680</v>
      </c>
      <c r="AA207" s="2" t="s">
        <v>680</v>
      </c>
      <c r="AB207" s="2" t="s">
        <v>680</v>
      </c>
      <c r="AC207" s="2" t="s">
        <v>680</v>
      </c>
      <c r="AD207" s="2" t="s">
        <v>680</v>
      </c>
      <c r="AE207" s="2" t="s">
        <v>680</v>
      </c>
      <c r="AF207" s="2" t="s">
        <v>680</v>
      </c>
      <c r="AG207" s="2" t="s">
        <v>680</v>
      </c>
      <c r="AJ207" s="9">
        <f t="shared" si="12"/>
        <v>0</v>
      </c>
      <c r="AK207" s="9"/>
      <c r="AL207" s="9">
        <f t="shared" si="13"/>
        <v>0</v>
      </c>
      <c r="AM207" s="9">
        <f t="shared" si="14"/>
        <v>0</v>
      </c>
      <c r="AN207" s="10" t="str">
        <f t="shared" si="15"/>
        <v/>
      </c>
    </row>
    <row r="208" spans="1:40" ht="15" customHeight="1" x14ac:dyDescent="0.25">
      <c r="A208" s="2" t="s">
        <v>331</v>
      </c>
      <c r="B208" s="2" t="s">
        <v>333</v>
      </c>
      <c r="C208" s="2">
        <v>2016</v>
      </c>
      <c r="D208" s="2" t="s">
        <v>680</v>
      </c>
      <c r="E208" s="2" t="s">
        <v>680</v>
      </c>
      <c r="F208" s="2" t="s">
        <v>680</v>
      </c>
      <c r="G208" s="2" t="s">
        <v>680</v>
      </c>
      <c r="H208" s="2" t="s">
        <v>680</v>
      </c>
      <c r="I208" s="2" t="s">
        <v>680</v>
      </c>
      <c r="J208" s="2" t="s">
        <v>680</v>
      </c>
      <c r="K208" s="2" t="s">
        <v>680</v>
      </c>
      <c r="L208" s="2" t="s">
        <v>680</v>
      </c>
      <c r="M208" s="2" t="s">
        <v>680</v>
      </c>
      <c r="N208" s="2" t="s">
        <v>680</v>
      </c>
      <c r="O208" s="2" t="s">
        <v>680</v>
      </c>
      <c r="P208" s="2" t="s">
        <v>680</v>
      </c>
      <c r="Q208" s="2" t="s">
        <v>680</v>
      </c>
      <c r="R208" s="2" t="s">
        <v>680</v>
      </c>
      <c r="S208" s="2" t="s">
        <v>680</v>
      </c>
      <c r="T208" s="2" t="s">
        <v>680</v>
      </c>
      <c r="U208" s="2" t="s">
        <v>680</v>
      </c>
      <c r="V208" s="2" t="s">
        <v>680</v>
      </c>
      <c r="W208" s="2" t="s">
        <v>680</v>
      </c>
      <c r="X208" s="2" t="s">
        <v>680</v>
      </c>
      <c r="Y208" s="2" t="s">
        <v>680</v>
      </c>
      <c r="Z208" s="2" t="s">
        <v>680</v>
      </c>
      <c r="AA208" s="2" t="s">
        <v>680</v>
      </c>
      <c r="AB208" s="2" t="s">
        <v>680</v>
      </c>
      <c r="AC208" s="2" t="s">
        <v>680</v>
      </c>
      <c r="AD208" s="2" t="s">
        <v>680</v>
      </c>
      <c r="AE208" s="2" t="s">
        <v>680</v>
      </c>
      <c r="AF208" s="2" t="s">
        <v>680</v>
      </c>
      <c r="AG208" s="2" t="s">
        <v>680</v>
      </c>
      <c r="AJ208" s="9">
        <f t="shared" si="12"/>
        <v>0</v>
      </c>
      <c r="AK208" s="9"/>
      <c r="AL208" s="9">
        <f t="shared" si="13"/>
        <v>0</v>
      </c>
      <c r="AM208" s="9">
        <f t="shared" si="14"/>
        <v>0</v>
      </c>
      <c r="AN208" s="10" t="str">
        <f t="shared" si="15"/>
        <v/>
      </c>
    </row>
    <row r="209" spans="1:40" ht="15" customHeight="1" x14ac:dyDescent="0.25">
      <c r="A209" s="2" t="s">
        <v>331</v>
      </c>
      <c r="B209" s="2" t="s">
        <v>334</v>
      </c>
      <c r="C209" s="2">
        <v>2016</v>
      </c>
      <c r="D209" s="2" t="s">
        <v>680</v>
      </c>
      <c r="E209" s="2" t="s">
        <v>680</v>
      </c>
      <c r="F209" s="2" t="s">
        <v>680</v>
      </c>
      <c r="G209" s="2" t="s">
        <v>680</v>
      </c>
      <c r="H209" s="2" t="s">
        <v>680</v>
      </c>
      <c r="I209" s="2" t="s">
        <v>680</v>
      </c>
      <c r="J209" s="2" t="s">
        <v>680</v>
      </c>
      <c r="K209" s="2" t="s">
        <v>680</v>
      </c>
      <c r="L209" s="2" t="s">
        <v>680</v>
      </c>
      <c r="M209" s="2" t="s">
        <v>680</v>
      </c>
      <c r="N209" s="2" t="s">
        <v>680</v>
      </c>
      <c r="O209" s="2" t="s">
        <v>680</v>
      </c>
      <c r="P209" s="2" t="s">
        <v>680</v>
      </c>
      <c r="Q209" s="2" t="s">
        <v>680</v>
      </c>
      <c r="R209" s="2" t="s">
        <v>680</v>
      </c>
      <c r="S209" s="2" t="s">
        <v>680</v>
      </c>
      <c r="T209" s="2" t="s">
        <v>680</v>
      </c>
      <c r="U209" s="2" t="s">
        <v>680</v>
      </c>
      <c r="V209" s="2" t="s">
        <v>680</v>
      </c>
      <c r="W209" s="2" t="s">
        <v>680</v>
      </c>
      <c r="X209" s="2" t="s">
        <v>680</v>
      </c>
      <c r="Y209" s="2" t="s">
        <v>680</v>
      </c>
      <c r="Z209" s="2" t="s">
        <v>680</v>
      </c>
      <c r="AA209" s="2" t="s">
        <v>680</v>
      </c>
      <c r="AB209" s="2" t="s">
        <v>680</v>
      </c>
      <c r="AC209" s="2" t="s">
        <v>680</v>
      </c>
      <c r="AD209" s="2" t="s">
        <v>680</v>
      </c>
      <c r="AE209" s="2" t="s">
        <v>680</v>
      </c>
      <c r="AF209" s="2" t="s">
        <v>680</v>
      </c>
      <c r="AG209" s="2" t="s">
        <v>680</v>
      </c>
      <c r="AJ209" s="9">
        <f t="shared" si="12"/>
        <v>0</v>
      </c>
      <c r="AK209" s="9"/>
      <c r="AL209" s="9">
        <f t="shared" si="13"/>
        <v>0</v>
      </c>
      <c r="AM209" s="9">
        <f t="shared" si="14"/>
        <v>0</v>
      </c>
      <c r="AN209" s="10" t="str">
        <f t="shared" si="15"/>
        <v/>
      </c>
    </row>
    <row r="210" spans="1:40" ht="15" customHeight="1" x14ac:dyDescent="0.25">
      <c r="A210" s="2" t="s">
        <v>335</v>
      </c>
      <c r="B210" s="2" t="s">
        <v>336</v>
      </c>
      <c r="C210" s="2">
        <v>2016</v>
      </c>
      <c r="D210" s="2" t="s">
        <v>680</v>
      </c>
      <c r="E210" s="2" t="s">
        <v>680</v>
      </c>
      <c r="F210" s="2" t="s">
        <v>680</v>
      </c>
      <c r="G210" s="2" t="s">
        <v>680</v>
      </c>
      <c r="H210" s="2" t="s">
        <v>680</v>
      </c>
      <c r="I210" s="2" t="s">
        <v>680</v>
      </c>
      <c r="J210" s="2" t="s">
        <v>680</v>
      </c>
      <c r="K210" s="2" t="s">
        <v>680</v>
      </c>
      <c r="L210" s="2" t="s">
        <v>680</v>
      </c>
      <c r="M210" s="2" t="s">
        <v>680</v>
      </c>
      <c r="N210" s="2" t="s">
        <v>680</v>
      </c>
      <c r="O210" s="2" t="s">
        <v>680</v>
      </c>
      <c r="P210" s="2" t="s">
        <v>680</v>
      </c>
      <c r="Q210" s="2" t="s">
        <v>680</v>
      </c>
      <c r="R210" s="2" t="s">
        <v>680</v>
      </c>
      <c r="S210" s="2" t="s">
        <v>680</v>
      </c>
      <c r="T210" s="2" t="s">
        <v>680</v>
      </c>
      <c r="U210" s="2" t="s">
        <v>680</v>
      </c>
      <c r="V210" s="2" t="s">
        <v>680</v>
      </c>
      <c r="W210" s="2" t="s">
        <v>680</v>
      </c>
      <c r="X210" s="2" t="s">
        <v>680</v>
      </c>
      <c r="Y210" s="2" t="s">
        <v>680</v>
      </c>
      <c r="Z210" s="2" t="s">
        <v>680</v>
      </c>
      <c r="AA210" s="2" t="s">
        <v>680</v>
      </c>
      <c r="AB210" s="2" t="s">
        <v>680</v>
      </c>
      <c r="AC210" s="2" t="s">
        <v>680</v>
      </c>
      <c r="AD210" s="2" t="s">
        <v>680</v>
      </c>
      <c r="AE210" s="2" t="s">
        <v>680</v>
      </c>
      <c r="AF210" s="2" t="s">
        <v>680</v>
      </c>
      <c r="AG210" s="2" t="s">
        <v>680</v>
      </c>
      <c r="AJ210" s="9">
        <f t="shared" si="12"/>
        <v>0</v>
      </c>
      <c r="AK210" s="9"/>
      <c r="AL210" s="9">
        <f t="shared" si="13"/>
        <v>0</v>
      </c>
      <c r="AM210" s="9">
        <f t="shared" si="14"/>
        <v>0</v>
      </c>
      <c r="AN210" s="10" t="str">
        <f t="shared" si="15"/>
        <v/>
      </c>
    </row>
    <row r="211" spans="1:40" ht="15" customHeight="1" x14ac:dyDescent="0.25">
      <c r="A211" s="2" t="s">
        <v>335</v>
      </c>
      <c r="B211" s="2" t="s">
        <v>337</v>
      </c>
      <c r="C211" s="2">
        <v>2016</v>
      </c>
      <c r="D211" s="2" t="s">
        <v>680</v>
      </c>
      <c r="E211" s="2" t="s">
        <v>680</v>
      </c>
      <c r="F211" s="2" t="s">
        <v>680</v>
      </c>
      <c r="G211" s="2" t="s">
        <v>680</v>
      </c>
      <c r="H211" s="2" t="s">
        <v>680</v>
      </c>
      <c r="I211" s="2" t="s">
        <v>680</v>
      </c>
      <c r="J211" s="2" t="s">
        <v>680</v>
      </c>
      <c r="K211" s="2" t="s">
        <v>680</v>
      </c>
      <c r="L211" s="2" t="s">
        <v>680</v>
      </c>
      <c r="M211" s="2" t="s">
        <v>680</v>
      </c>
      <c r="N211" s="2" t="s">
        <v>680</v>
      </c>
      <c r="O211" s="2" t="s">
        <v>680</v>
      </c>
      <c r="P211" s="2" t="s">
        <v>680</v>
      </c>
      <c r="Q211" s="2" t="s">
        <v>680</v>
      </c>
      <c r="R211" s="2" t="s">
        <v>680</v>
      </c>
      <c r="S211" s="2" t="s">
        <v>680</v>
      </c>
      <c r="T211" s="2" t="s">
        <v>680</v>
      </c>
      <c r="U211" s="2" t="s">
        <v>680</v>
      </c>
      <c r="V211" s="2" t="s">
        <v>680</v>
      </c>
      <c r="W211" s="2" t="s">
        <v>680</v>
      </c>
      <c r="X211" s="2" t="s">
        <v>680</v>
      </c>
      <c r="Y211" s="2" t="s">
        <v>680</v>
      </c>
      <c r="Z211" s="2" t="s">
        <v>680</v>
      </c>
      <c r="AA211" s="2" t="s">
        <v>680</v>
      </c>
      <c r="AB211" s="2" t="s">
        <v>680</v>
      </c>
      <c r="AC211" s="2" t="s">
        <v>680</v>
      </c>
      <c r="AD211" s="2" t="s">
        <v>680</v>
      </c>
      <c r="AE211" s="2" t="s">
        <v>680</v>
      </c>
      <c r="AF211" s="2" t="s">
        <v>680</v>
      </c>
      <c r="AG211" s="2" t="s">
        <v>680</v>
      </c>
      <c r="AJ211" s="9">
        <f t="shared" si="12"/>
        <v>0</v>
      </c>
      <c r="AK211" s="9"/>
      <c r="AL211" s="9">
        <f t="shared" si="13"/>
        <v>0</v>
      </c>
      <c r="AM211" s="9">
        <f t="shared" si="14"/>
        <v>0</v>
      </c>
      <c r="AN211" s="10" t="str">
        <f t="shared" si="15"/>
        <v/>
      </c>
    </row>
    <row r="212" spans="1:40" ht="15" customHeight="1" x14ac:dyDescent="0.25">
      <c r="A212" s="2" t="s">
        <v>335</v>
      </c>
      <c r="B212" s="2" t="s">
        <v>338</v>
      </c>
      <c r="C212" s="2">
        <v>2016</v>
      </c>
      <c r="D212" s="2" t="s">
        <v>680</v>
      </c>
      <c r="E212" s="2" t="s">
        <v>680</v>
      </c>
      <c r="F212" s="2" t="s">
        <v>680</v>
      </c>
      <c r="G212" s="2" t="s">
        <v>680</v>
      </c>
      <c r="H212" s="2" t="s">
        <v>680</v>
      </c>
      <c r="I212" s="2" t="s">
        <v>680</v>
      </c>
      <c r="J212" s="2" t="s">
        <v>680</v>
      </c>
      <c r="K212" s="2" t="s">
        <v>680</v>
      </c>
      <c r="L212" s="2" t="s">
        <v>680</v>
      </c>
      <c r="M212" s="2" t="s">
        <v>680</v>
      </c>
      <c r="N212" s="2" t="s">
        <v>680</v>
      </c>
      <c r="O212" s="2" t="s">
        <v>680</v>
      </c>
      <c r="P212" s="2" t="s">
        <v>680</v>
      </c>
      <c r="Q212" s="2" t="s">
        <v>680</v>
      </c>
      <c r="R212" s="2" t="s">
        <v>680</v>
      </c>
      <c r="S212" s="2" t="s">
        <v>680</v>
      </c>
      <c r="T212" s="2" t="s">
        <v>680</v>
      </c>
      <c r="U212" s="2" t="s">
        <v>680</v>
      </c>
      <c r="V212" s="2" t="s">
        <v>680</v>
      </c>
      <c r="W212" s="2" t="s">
        <v>680</v>
      </c>
      <c r="X212" s="2" t="s">
        <v>680</v>
      </c>
      <c r="Y212" s="2" t="s">
        <v>680</v>
      </c>
      <c r="Z212" s="2" t="s">
        <v>680</v>
      </c>
      <c r="AA212" s="2" t="s">
        <v>680</v>
      </c>
      <c r="AB212" s="2" t="s">
        <v>680</v>
      </c>
      <c r="AC212" s="2" t="s">
        <v>680</v>
      </c>
      <c r="AD212" s="2" t="s">
        <v>680</v>
      </c>
      <c r="AE212" s="2" t="s">
        <v>680</v>
      </c>
      <c r="AF212" s="2" t="s">
        <v>680</v>
      </c>
      <c r="AG212" s="2" t="s">
        <v>680</v>
      </c>
      <c r="AJ212" s="9">
        <f t="shared" si="12"/>
        <v>0</v>
      </c>
      <c r="AK212" s="9"/>
      <c r="AL212" s="9">
        <f t="shared" si="13"/>
        <v>0</v>
      </c>
      <c r="AM212" s="9">
        <f t="shared" si="14"/>
        <v>0</v>
      </c>
      <c r="AN212" s="10" t="str">
        <f t="shared" si="15"/>
        <v/>
      </c>
    </row>
    <row r="213" spans="1:40"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U213" s="2" t="s">
        <v>681</v>
      </c>
      <c r="V213" s="2" t="s">
        <v>681</v>
      </c>
      <c r="W213" s="2" t="s">
        <v>681</v>
      </c>
      <c r="X213" s="2" t="s">
        <v>681</v>
      </c>
      <c r="Y213" s="2" t="s">
        <v>681</v>
      </c>
      <c r="Z213" s="2" t="s">
        <v>681</v>
      </c>
      <c r="AA213" s="2" t="s">
        <v>681</v>
      </c>
      <c r="AB213" s="2" t="s">
        <v>681</v>
      </c>
      <c r="AC213" s="2" t="s">
        <v>681</v>
      </c>
      <c r="AD213" s="2" t="s">
        <v>681</v>
      </c>
      <c r="AE213" s="2" t="s">
        <v>681</v>
      </c>
      <c r="AF213" s="2" t="s">
        <v>681</v>
      </c>
      <c r="AG213" s="2" t="s">
        <v>681</v>
      </c>
      <c r="AJ213" s="9">
        <f t="shared" si="12"/>
        <v>0</v>
      </c>
      <c r="AK213" s="9"/>
      <c r="AL213" s="9">
        <f t="shared" si="13"/>
        <v>0</v>
      </c>
      <c r="AM213" s="9">
        <f t="shared" si="14"/>
        <v>0</v>
      </c>
      <c r="AN213" s="10" t="str">
        <f t="shared" si="15"/>
        <v/>
      </c>
    </row>
    <row r="214" spans="1:40" ht="15" customHeight="1" x14ac:dyDescent="0.25">
      <c r="A214" s="2" t="s">
        <v>343</v>
      </c>
      <c r="B214" s="2" t="s">
        <v>344</v>
      </c>
      <c r="C214" s="2">
        <v>2016</v>
      </c>
      <c r="D214" s="2">
        <v>78.2</v>
      </c>
      <c r="E214" s="2">
        <v>11.8</v>
      </c>
      <c r="F214" s="2" t="s">
        <v>680</v>
      </c>
      <c r="G214" s="2" t="s">
        <v>680</v>
      </c>
      <c r="H214" s="2" t="s">
        <v>680</v>
      </c>
      <c r="I214" s="2">
        <v>118.6</v>
      </c>
      <c r="J214" s="2" t="s">
        <v>680</v>
      </c>
      <c r="K214" s="2" t="s">
        <v>680</v>
      </c>
      <c r="L214" s="2" t="s">
        <v>680</v>
      </c>
      <c r="M214" s="2" t="s">
        <v>680</v>
      </c>
      <c r="N214" s="2" t="s">
        <v>680</v>
      </c>
      <c r="O214" s="2" t="s">
        <v>680</v>
      </c>
      <c r="P214" s="2">
        <v>51.8</v>
      </c>
      <c r="Q214" s="2">
        <v>8.9</v>
      </c>
      <c r="R214" s="2">
        <v>44.1</v>
      </c>
      <c r="S214" s="2" t="s">
        <v>680</v>
      </c>
      <c r="T214" s="2" t="s">
        <v>680</v>
      </c>
      <c r="U214" s="2" t="s">
        <v>680</v>
      </c>
      <c r="V214" s="2" t="s">
        <v>680</v>
      </c>
      <c r="W214" s="2" t="s">
        <v>680</v>
      </c>
      <c r="X214" s="2" t="s">
        <v>680</v>
      </c>
      <c r="Y214" s="2" t="s">
        <v>680</v>
      </c>
      <c r="Z214" s="2" t="s">
        <v>680</v>
      </c>
      <c r="AA214" s="2" t="s">
        <v>680</v>
      </c>
      <c r="AB214" s="2" t="s">
        <v>680</v>
      </c>
      <c r="AC214" s="2" t="s">
        <v>680</v>
      </c>
      <c r="AD214" s="2" t="s">
        <v>680</v>
      </c>
      <c r="AE214" s="2" t="s">
        <v>680</v>
      </c>
      <c r="AF214" s="2" t="s">
        <v>680</v>
      </c>
      <c r="AG214" s="2">
        <v>13.8</v>
      </c>
      <c r="AJ214" s="9">
        <f t="shared" si="12"/>
        <v>104.8</v>
      </c>
      <c r="AK214" s="9"/>
      <c r="AL214" s="9">
        <f t="shared" si="13"/>
        <v>78.2</v>
      </c>
      <c r="AM214" s="9">
        <f t="shared" si="14"/>
        <v>11.8</v>
      </c>
      <c r="AN214" s="10">
        <f t="shared" si="15"/>
        <v>0.85877862595419852</v>
      </c>
    </row>
    <row r="215" spans="1:40" ht="15" customHeight="1" x14ac:dyDescent="0.25">
      <c r="A215" s="2" t="s">
        <v>343</v>
      </c>
      <c r="B215" s="2" t="s">
        <v>345</v>
      </c>
      <c r="C215" s="2">
        <v>2016</v>
      </c>
      <c r="D215" s="2" t="s">
        <v>680</v>
      </c>
      <c r="E215" s="2" t="s">
        <v>680</v>
      </c>
      <c r="F215" s="2" t="s">
        <v>680</v>
      </c>
      <c r="G215" s="2" t="s">
        <v>680</v>
      </c>
      <c r="H215" s="2" t="s">
        <v>680</v>
      </c>
      <c r="I215" s="2" t="s">
        <v>680</v>
      </c>
      <c r="J215" s="2" t="s">
        <v>680</v>
      </c>
      <c r="K215" s="2" t="s">
        <v>680</v>
      </c>
      <c r="L215" s="2" t="s">
        <v>680</v>
      </c>
      <c r="M215" s="2" t="s">
        <v>680</v>
      </c>
      <c r="N215" s="2" t="s">
        <v>680</v>
      </c>
      <c r="O215" s="2" t="s">
        <v>680</v>
      </c>
      <c r="P215" s="2" t="s">
        <v>680</v>
      </c>
      <c r="Q215" s="2" t="s">
        <v>680</v>
      </c>
      <c r="R215" s="2" t="s">
        <v>680</v>
      </c>
      <c r="S215" s="2" t="s">
        <v>680</v>
      </c>
      <c r="T215" s="2" t="s">
        <v>680</v>
      </c>
      <c r="U215" s="2" t="s">
        <v>680</v>
      </c>
      <c r="V215" s="2" t="s">
        <v>680</v>
      </c>
      <c r="W215" s="2" t="s">
        <v>680</v>
      </c>
      <c r="X215" s="2" t="s">
        <v>680</v>
      </c>
      <c r="Y215" s="2" t="s">
        <v>680</v>
      </c>
      <c r="Z215" s="2" t="s">
        <v>680</v>
      </c>
      <c r="AA215" s="2" t="s">
        <v>680</v>
      </c>
      <c r="AB215" s="2" t="s">
        <v>680</v>
      </c>
      <c r="AC215" s="2" t="s">
        <v>680</v>
      </c>
      <c r="AD215" s="2" t="s">
        <v>680</v>
      </c>
      <c r="AE215" s="2" t="s">
        <v>680</v>
      </c>
      <c r="AF215" s="2" t="s">
        <v>680</v>
      </c>
      <c r="AG215" s="2" t="s">
        <v>680</v>
      </c>
      <c r="AJ215" s="9">
        <f t="shared" si="12"/>
        <v>0</v>
      </c>
      <c r="AK215" s="9"/>
      <c r="AL215" s="9">
        <f t="shared" si="13"/>
        <v>0</v>
      </c>
      <c r="AM215" s="9">
        <f t="shared" si="14"/>
        <v>0</v>
      </c>
      <c r="AN215" s="10" t="str">
        <f t="shared" si="15"/>
        <v/>
      </c>
    </row>
    <row r="216" spans="1:40" ht="15" customHeight="1" x14ac:dyDescent="0.25">
      <c r="A216" s="2" t="s">
        <v>343</v>
      </c>
      <c r="B216" s="2" t="s">
        <v>346</v>
      </c>
      <c r="C216" s="2">
        <v>2016</v>
      </c>
      <c r="D216" s="2" t="s">
        <v>680</v>
      </c>
      <c r="E216" s="2" t="s">
        <v>680</v>
      </c>
      <c r="F216" s="2" t="s">
        <v>680</v>
      </c>
      <c r="G216" s="2" t="s">
        <v>680</v>
      </c>
      <c r="H216" s="2" t="s">
        <v>680</v>
      </c>
      <c r="I216" s="2" t="s">
        <v>680</v>
      </c>
      <c r="J216" s="2" t="s">
        <v>680</v>
      </c>
      <c r="K216" s="2" t="s">
        <v>680</v>
      </c>
      <c r="L216" s="2" t="s">
        <v>680</v>
      </c>
      <c r="M216" s="2" t="s">
        <v>680</v>
      </c>
      <c r="N216" s="2" t="s">
        <v>680</v>
      </c>
      <c r="O216" s="2" t="s">
        <v>680</v>
      </c>
      <c r="P216" s="2" t="s">
        <v>680</v>
      </c>
      <c r="Q216" s="2" t="s">
        <v>680</v>
      </c>
      <c r="R216" s="2" t="s">
        <v>680</v>
      </c>
      <c r="S216" s="2" t="s">
        <v>680</v>
      </c>
      <c r="T216" s="2" t="s">
        <v>680</v>
      </c>
      <c r="U216" s="2" t="s">
        <v>680</v>
      </c>
      <c r="V216" s="2" t="s">
        <v>680</v>
      </c>
      <c r="W216" s="2" t="s">
        <v>680</v>
      </c>
      <c r="X216" s="2" t="s">
        <v>680</v>
      </c>
      <c r="Y216" s="2" t="s">
        <v>680</v>
      </c>
      <c r="Z216" s="2" t="s">
        <v>680</v>
      </c>
      <c r="AA216" s="2" t="s">
        <v>680</v>
      </c>
      <c r="AB216" s="2" t="s">
        <v>680</v>
      </c>
      <c r="AC216" s="2" t="s">
        <v>680</v>
      </c>
      <c r="AD216" s="2" t="s">
        <v>680</v>
      </c>
      <c r="AE216" s="2" t="s">
        <v>680</v>
      </c>
      <c r="AF216" s="2" t="s">
        <v>680</v>
      </c>
      <c r="AG216" s="2" t="s">
        <v>680</v>
      </c>
      <c r="AJ216" s="9">
        <f t="shared" si="12"/>
        <v>0</v>
      </c>
      <c r="AK216" s="9"/>
      <c r="AL216" s="9">
        <f t="shared" si="13"/>
        <v>0</v>
      </c>
      <c r="AM216" s="9">
        <f t="shared" si="14"/>
        <v>0</v>
      </c>
      <c r="AN216" s="10" t="str">
        <f t="shared" si="15"/>
        <v/>
      </c>
    </row>
    <row r="217" spans="1:40" ht="15" customHeight="1" x14ac:dyDescent="0.25">
      <c r="A217" s="2" t="s">
        <v>349</v>
      </c>
      <c r="B217" s="2" t="s">
        <v>350</v>
      </c>
      <c r="C217" s="2">
        <v>2016</v>
      </c>
      <c r="D217" s="2">
        <v>86.9</v>
      </c>
      <c r="E217" s="2">
        <v>33.6</v>
      </c>
      <c r="F217" s="2" t="s">
        <v>680</v>
      </c>
      <c r="G217" s="2" t="s">
        <v>680</v>
      </c>
      <c r="H217" s="2" t="s">
        <v>680</v>
      </c>
      <c r="I217" s="2">
        <v>141.9</v>
      </c>
      <c r="J217" s="2" t="s">
        <v>680</v>
      </c>
      <c r="K217" s="2">
        <v>0.9</v>
      </c>
      <c r="L217" s="2" t="s">
        <v>680</v>
      </c>
      <c r="M217" s="2" t="s">
        <v>680</v>
      </c>
      <c r="N217" s="2" t="s">
        <v>680</v>
      </c>
      <c r="O217" s="2" t="s">
        <v>680</v>
      </c>
      <c r="P217" s="2">
        <v>129.80000000000001</v>
      </c>
      <c r="Q217" s="2" t="s">
        <v>680</v>
      </c>
      <c r="R217" s="2">
        <v>11.2</v>
      </c>
      <c r="S217" s="2" t="s">
        <v>680</v>
      </c>
      <c r="T217" s="2" t="s">
        <v>680</v>
      </c>
      <c r="U217" s="2" t="s">
        <v>680</v>
      </c>
      <c r="V217" s="2" t="s">
        <v>8</v>
      </c>
      <c r="W217" s="2" t="s">
        <v>680</v>
      </c>
      <c r="X217" s="2" t="s">
        <v>680</v>
      </c>
      <c r="Y217" s="2" t="s">
        <v>680</v>
      </c>
      <c r="Z217" s="2" t="s">
        <v>680</v>
      </c>
      <c r="AA217" s="2" t="s">
        <v>680</v>
      </c>
      <c r="AB217" s="2" t="s">
        <v>680</v>
      </c>
      <c r="AC217" s="2" t="s">
        <v>680</v>
      </c>
      <c r="AD217" s="2" t="s">
        <v>680</v>
      </c>
      <c r="AE217" s="2" t="s">
        <v>680</v>
      </c>
      <c r="AF217" s="2" t="s">
        <v>680</v>
      </c>
      <c r="AG217" s="2" t="s">
        <v>680</v>
      </c>
      <c r="AJ217" s="9">
        <f t="shared" si="12"/>
        <v>141.9</v>
      </c>
      <c r="AK217" s="9"/>
      <c r="AL217" s="9">
        <f t="shared" si="13"/>
        <v>86.9</v>
      </c>
      <c r="AM217" s="9">
        <f t="shared" si="14"/>
        <v>33.6</v>
      </c>
      <c r="AN217" s="10">
        <f t="shared" si="15"/>
        <v>0.84918957011980267</v>
      </c>
    </row>
    <row r="218" spans="1:40" ht="15" customHeight="1" x14ac:dyDescent="0.25">
      <c r="A218" s="2" t="s">
        <v>351</v>
      </c>
      <c r="B218" s="2" t="s">
        <v>352</v>
      </c>
      <c r="C218" s="2">
        <v>2016</v>
      </c>
      <c r="D218" s="2" t="s">
        <v>680</v>
      </c>
      <c r="E218" s="2" t="s">
        <v>680</v>
      </c>
      <c r="F218" s="2" t="s">
        <v>680</v>
      </c>
      <c r="G218" s="2" t="s">
        <v>680</v>
      </c>
      <c r="H218" s="2" t="s">
        <v>680</v>
      </c>
      <c r="I218" s="2" t="s">
        <v>680</v>
      </c>
      <c r="J218" s="2" t="s">
        <v>680</v>
      </c>
      <c r="K218" s="2" t="s">
        <v>680</v>
      </c>
      <c r="L218" s="2" t="s">
        <v>680</v>
      </c>
      <c r="M218" s="2" t="s">
        <v>680</v>
      </c>
      <c r="N218" s="2" t="s">
        <v>680</v>
      </c>
      <c r="O218" s="2" t="s">
        <v>680</v>
      </c>
      <c r="P218" s="2" t="s">
        <v>680</v>
      </c>
      <c r="Q218" s="2" t="s">
        <v>680</v>
      </c>
      <c r="R218" s="2" t="s">
        <v>680</v>
      </c>
      <c r="S218" s="2" t="s">
        <v>680</v>
      </c>
      <c r="T218" s="2" t="s">
        <v>680</v>
      </c>
      <c r="U218" s="2" t="s">
        <v>680</v>
      </c>
      <c r="V218" s="2" t="s">
        <v>680</v>
      </c>
      <c r="W218" s="2" t="s">
        <v>680</v>
      </c>
      <c r="X218" s="2" t="s">
        <v>680</v>
      </c>
      <c r="Y218" s="2" t="s">
        <v>680</v>
      </c>
      <c r="Z218" s="2" t="s">
        <v>680</v>
      </c>
      <c r="AA218" s="2" t="s">
        <v>680</v>
      </c>
      <c r="AB218" s="2" t="s">
        <v>680</v>
      </c>
      <c r="AC218" s="2" t="s">
        <v>680</v>
      </c>
      <c r="AD218" s="2" t="s">
        <v>680</v>
      </c>
      <c r="AE218" s="2" t="s">
        <v>680</v>
      </c>
      <c r="AF218" s="2" t="s">
        <v>680</v>
      </c>
      <c r="AG218" s="2" t="s">
        <v>680</v>
      </c>
      <c r="AJ218" s="9">
        <f t="shared" si="12"/>
        <v>0</v>
      </c>
      <c r="AK218" s="9"/>
      <c r="AL218" s="9">
        <f t="shared" si="13"/>
        <v>0</v>
      </c>
      <c r="AM218" s="9">
        <f t="shared" si="14"/>
        <v>0</v>
      </c>
      <c r="AN218" s="10" t="str">
        <f t="shared" si="15"/>
        <v/>
      </c>
    </row>
    <row r="219" spans="1:40"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U219" s="2" t="s">
        <v>681</v>
      </c>
      <c r="V219" s="2" t="s">
        <v>681</v>
      </c>
      <c r="W219" s="2" t="s">
        <v>681</v>
      </c>
      <c r="X219" s="2" t="s">
        <v>681</v>
      </c>
      <c r="Y219" s="2" t="s">
        <v>681</v>
      </c>
      <c r="Z219" s="2" t="s">
        <v>681</v>
      </c>
      <c r="AA219" s="2" t="s">
        <v>681</v>
      </c>
      <c r="AB219" s="2" t="s">
        <v>681</v>
      </c>
      <c r="AC219" s="2" t="s">
        <v>681</v>
      </c>
      <c r="AD219" s="2" t="s">
        <v>681</v>
      </c>
      <c r="AE219" s="2" t="s">
        <v>681</v>
      </c>
      <c r="AF219" s="2" t="s">
        <v>681</v>
      </c>
      <c r="AG219" s="2" t="s">
        <v>681</v>
      </c>
      <c r="AJ219" s="9">
        <f t="shared" si="12"/>
        <v>0</v>
      </c>
      <c r="AK219" s="9"/>
      <c r="AL219" s="9">
        <f t="shared" si="13"/>
        <v>0</v>
      </c>
      <c r="AM219" s="9">
        <f t="shared" si="14"/>
        <v>0</v>
      </c>
      <c r="AN219" s="10" t="str">
        <f t="shared" si="15"/>
        <v/>
      </c>
    </row>
    <row r="220" spans="1:40" ht="15" customHeight="1" x14ac:dyDescent="0.25">
      <c r="A220" s="2" t="s">
        <v>355</v>
      </c>
      <c r="B220" s="2" t="s">
        <v>356</v>
      </c>
      <c r="C220" s="2">
        <v>2016</v>
      </c>
      <c r="D220" s="2" t="s">
        <v>680</v>
      </c>
      <c r="E220" s="2" t="s">
        <v>680</v>
      </c>
      <c r="F220" s="2" t="s">
        <v>680</v>
      </c>
      <c r="G220" s="2" t="s">
        <v>680</v>
      </c>
      <c r="H220" s="2" t="s">
        <v>680</v>
      </c>
      <c r="I220" s="2" t="s">
        <v>680</v>
      </c>
      <c r="J220" s="2" t="s">
        <v>680</v>
      </c>
      <c r="K220" s="2" t="s">
        <v>680</v>
      </c>
      <c r="L220" s="2" t="s">
        <v>680</v>
      </c>
      <c r="M220" s="2" t="s">
        <v>680</v>
      </c>
      <c r="N220" s="2" t="s">
        <v>680</v>
      </c>
      <c r="O220" s="2" t="s">
        <v>680</v>
      </c>
      <c r="P220" s="2" t="s">
        <v>680</v>
      </c>
      <c r="Q220" s="2" t="s">
        <v>680</v>
      </c>
      <c r="R220" s="2" t="s">
        <v>680</v>
      </c>
      <c r="S220" s="2" t="s">
        <v>680</v>
      </c>
      <c r="T220" s="2" t="s">
        <v>680</v>
      </c>
      <c r="U220" s="2" t="s">
        <v>680</v>
      </c>
      <c r="V220" s="2" t="s">
        <v>680</v>
      </c>
      <c r="W220" s="2" t="s">
        <v>680</v>
      </c>
      <c r="X220" s="2" t="s">
        <v>680</v>
      </c>
      <c r="Y220" s="2" t="s">
        <v>680</v>
      </c>
      <c r="Z220" s="2" t="s">
        <v>680</v>
      </c>
      <c r="AA220" s="2" t="s">
        <v>680</v>
      </c>
      <c r="AB220" s="2" t="s">
        <v>680</v>
      </c>
      <c r="AC220" s="2" t="s">
        <v>680</v>
      </c>
      <c r="AD220" s="2" t="s">
        <v>680</v>
      </c>
      <c r="AE220" s="2" t="s">
        <v>680</v>
      </c>
      <c r="AF220" s="2" t="s">
        <v>680</v>
      </c>
      <c r="AG220" s="2" t="s">
        <v>680</v>
      </c>
      <c r="AJ220" s="9">
        <f t="shared" si="12"/>
        <v>0</v>
      </c>
      <c r="AK220" s="9"/>
      <c r="AL220" s="9">
        <f t="shared" si="13"/>
        <v>0</v>
      </c>
      <c r="AM220" s="9">
        <f t="shared" si="14"/>
        <v>0</v>
      </c>
      <c r="AN220" s="10" t="str">
        <f t="shared" si="15"/>
        <v/>
      </c>
    </row>
    <row r="221" spans="1:40" ht="15" customHeight="1" x14ac:dyDescent="0.25">
      <c r="A221" s="2" t="s">
        <v>355</v>
      </c>
      <c r="B221" s="2" t="s">
        <v>357</v>
      </c>
      <c r="C221" s="2">
        <v>2016</v>
      </c>
      <c r="D221" s="2" t="s">
        <v>680</v>
      </c>
      <c r="E221" s="2" t="s">
        <v>680</v>
      </c>
      <c r="F221" s="2" t="s">
        <v>680</v>
      </c>
      <c r="G221" s="2" t="s">
        <v>680</v>
      </c>
      <c r="H221" s="2" t="s">
        <v>680</v>
      </c>
      <c r="I221" s="2" t="s">
        <v>680</v>
      </c>
      <c r="J221" s="2" t="s">
        <v>680</v>
      </c>
      <c r="K221" s="2" t="s">
        <v>680</v>
      </c>
      <c r="L221" s="2" t="s">
        <v>680</v>
      </c>
      <c r="M221" s="2" t="s">
        <v>680</v>
      </c>
      <c r="N221" s="2" t="s">
        <v>680</v>
      </c>
      <c r="O221" s="2" t="s">
        <v>680</v>
      </c>
      <c r="P221" s="2" t="s">
        <v>680</v>
      </c>
      <c r="Q221" s="2" t="s">
        <v>680</v>
      </c>
      <c r="R221" s="2" t="s">
        <v>680</v>
      </c>
      <c r="S221" s="2" t="s">
        <v>680</v>
      </c>
      <c r="T221" s="2" t="s">
        <v>680</v>
      </c>
      <c r="U221" s="2" t="s">
        <v>680</v>
      </c>
      <c r="V221" s="2" t="s">
        <v>680</v>
      </c>
      <c r="W221" s="2" t="s">
        <v>680</v>
      </c>
      <c r="X221" s="2" t="s">
        <v>680</v>
      </c>
      <c r="Y221" s="2" t="s">
        <v>680</v>
      </c>
      <c r="Z221" s="2" t="s">
        <v>680</v>
      </c>
      <c r="AA221" s="2" t="s">
        <v>680</v>
      </c>
      <c r="AB221" s="2" t="s">
        <v>680</v>
      </c>
      <c r="AC221" s="2" t="s">
        <v>680</v>
      </c>
      <c r="AD221" s="2" t="s">
        <v>680</v>
      </c>
      <c r="AE221" s="2" t="s">
        <v>680</v>
      </c>
      <c r="AF221" s="2" t="s">
        <v>680</v>
      </c>
      <c r="AG221" s="2" t="s">
        <v>680</v>
      </c>
      <c r="AJ221" s="9">
        <f t="shared" si="12"/>
        <v>0</v>
      </c>
      <c r="AK221" s="9"/>
      <c r="AL221" s="9">
        <f t="shared" si="13"/>
        <v>0</v>
      </c>
      <c r="AM221" s="9">
        <f t="shared" si="14"/>
        <v>0</v>
      </c>
      <c r="AN221" s="10" t="str">
        <f t="shared" si="15"/>
        <v/>
      </c>
    </row>
    <row r="222" spans="1:40" ht="15" customHeight="1" x14ac:dyDescent="0.25">
      <c r="A222" s="2" t="s">
        <v>355</v>
      </c>
      <c r="B222" s="2" t="s">
        <v>358</v>
      </c>
      <c r="C222" s="2">
        <v>2016</v>
      </c>
      <c r="D222" s="2">
        <v>1004.9</v>
      </c>
      <c r="E222" s="2">
        <v>414.91</v>
      </c>
      <c r="F222" s="2">
        <v>7.18</v>
      </c>
      <c r="G222" s="2" t="s">
        <v>943</v>
      </c>
      <c r="H222" s="2">
        <v>31.46</v>
      </c>
      <c r="I222" s="2">
        <v>1540.23</v>
      </c>
      <c r="J222" s="2">
        <v>64.680000000000007</v>
      </c>
      <c r="K222" s="2">
        <v>4.3</v>
      </c>
      <c r="L222" s="2" t="s">
        <v>680</v>
      </c>
      <c r="M222" s="2" t="s">
        <v>680</v>
      </c>
      <c r="N222" s="2" t="s">
        <v>680</v>
      </c>
      <c r="O222" s="2" t="s">
        <v>680</v>
      </c>
      <c r="P222" s="2">
        <v>67.08</v>
      </c>
      <c r="Q222" s="2">
        <v>37.26</v>
      </c>
      <c r="R222" s="2">
        <v>96.75</v>
      </c>
      <c r="S222" s="2">
        <v>67.150000000000006</v>
      </c>
      <c r="T222" s="2">
        <v>3.12</v>
      </c>
      <c r="U222" s="2" t="s">
        <v>680</v>
      </c>
      <c r="V222" s="2" t="s">
        <v>25</v>
      </c>
      <c r="W222" s="2" t="s">
        <v>680</v>
      </c>
      <c r="X222" s="2" t="s">
        <v>680</v>
      </c>
      <c r="Y222" s="2" t="s">
        <v>680</v>
      </c>
      <c r="Z222" s="2">
        <v>147.47999999999999</v>
      </c>
      <c r="AA222" s="2">
        <v>4.18</v>
      </c>
      <c r="AB222" s="2" t="s">
        <v>680</v>
      </c>
      <c r="AC222" s="2" t="s">
        <v>680</v>
      </c>
      <c r="AD222" s="2">
        <v>57.35</v>
      </c>
      <c r="AE222" s="2">
        <v>990.88</v>
      </c>
      <c r="AF222" s="2" t="s">
        <v>680</v>
      </c>
      <c r="AG222" s="2" t="s">
        <v>680</v>
      </c>
      <c r="AJ222" s="9">
        <f t="shared" si="12"/>
        <v>1540.23</v>
      </c>
      <c r="AK222" s="9"/>
      <c r="AL222" s="9">
        <f t="shared" si="13"/>
        <v>1004.9</v>
      </c>
      <c r="AM222" s="9">
        <f t="shared" si="14"/>
        <v>414.91</v>
      </c>
      <c r="AN222" s="10">
        <f t="shared" si="15"/>
        <v>0.92181687150620362</v>
      </c>
    </row>
    <row r="223" spans="1:40" ht="15" customHeight="1" x14ac:dyDescent="0.25">
      <c r="A223" s="2" t="s">
        <v>355</v>
      </c>
      <c r="B223" s="2" t="s">
        <v>359</v>
      </c>
      <c r="C223" s="2">
        <v>2016</v>
      </c>
      <c r="D223" s="2">
        <v>12.101699999999999</v>
      </c>
      <c r="E223" s="2">
        <v>4.9965999999999999</v>
      </c>
      <c r="F223" s="2" t="s">
        <v>680</v>
      </c>
      <c r="G223" s="2" t="s">
        <v>680</v>
      </c>
      <c r="H223" s="2" t="s">
        <v>680</v>
      </c>
      <c r="I223" s="2">
        <v>19.406849999999999</v>
      </c>
      <c r="J223" s="2">
        <v>0.53580000000000005</v>
      </c>
      <c r="K223" s="2">
        <v>7.4539999999999995E-2</v>
      </c>
      <c r="L223" s="2" t="s">
        <v>680</v>
      </c>
      <c r="M223" s="2">
        <v>0</v>
      </c>
      <c r="N223" s="2" t="s">
        <v>680</v>
      </c>
      <c r="O223" s="2" t="s">
        <v>680</v>
      </c>
      <c r="P223" s="2">
        <v>1.5065200000000001</v>
      </c>
      <c r="Q223" s="2">
        <v>0.83677000000000001</v>
      </c>
      <c r="R223" s="2">
        <v>2.1726899999999998</v>
      </c>
      <c r="S223" s="2">
        <v>1.5079800000000001</v>
      </c>
      <c r="T223" s="2">
        <v>7.009E-2</v>
      </c>
      <c r="U223" s="2" t="s">
        <v>680</v>
      </c>
      <c r="V223" s="2" t="s">
        <v>25</v>
      </c>
      <c r="W223" s="2" t="s">
        <v>680</v>
      </c>
      <c r="X223" s="2" t="s">
        <v>680</v>
      </c>
      <c r="Y223" s="2" t="s">
        <v>680</v>
      </c>
      <c r="Z223" s="2">
        <v>1.8065199999999999</v>
      </c>
      <c r="AA223" s="2">
        <v>0.92442000000000002</v>
      </c>
      <c r="AB223" s="2" t="s">
        <v>680</v>
      </c>
      <c r="AC223" s="2" t="s">
        <v>680</v>
      </c>
      <c r="AD223" s="2">
        <v>0.51900999999999997</v>
      </c>
      <c r="AE223" s="2">
        <v>9.4525100000000002</v>
      </c>
      <c r="AF223" s="2" t="s">
        <v>680</v>
      </c>
      <c r="AG223" s="2" t="s">
        <v>680</v>
      </c>
      <c r="AJ223" s="9">
        <f t="shared" si="12"/>
        <v>19.406849999999999</v>
      </c>
      <c r="AK223" s="9"/>
      <c r="AL223" s="9">
        <f t="shared" si="13"/>
        <v>12.101699999999999</v>
      </c>
      <c r="AM223" s="9">
        <f t="shared" si="14"/>
        <v>4.9965999999999999</v>
      </c>
      <c r="AN223" s="10">
        <f t="shared" si="15"/>
        <v>0.88104457962008254</v>
      </c>
    </row>
    <row r="224" spans="1:40" ht="15" customHeight="1" x14ac:dyDescent="0.25">
      <c r="A224" s="2" t="s">
        <v>360</v>
      </c>
      <c r="B224" s="2" t="s">
        <v>361</v>
      </c>
      <c r="C224" s="2">
        <v>2016</v>
      </c>
      <c r="D224" s="2">
        <v>253.56100000000001</v>
      </c>
      <c r="E224" s="2">
        <v>112.19499999999999</v>
      </c>
      <c r="F224" s="2" t="s">
        <v>680</v>
      </c>
      <c r="G224" s="2" t="s">
        <v>680</v>
      </c>
      <c r="H224" s="2" t="s">
        <v>680</v>
      </c>
      <c r="I224" s="2">
        <v>477.858</v>
      </c>
      <c r="J224" s="2" t="s">
        <v>680</v>
      </c>
      <c r="K224" s="2" t="s">
        <v>680</v>
      </c>
      <c r="L224" s="2" t="s">
        <v>680</v>
      </c>
      <c r="M224" s="2" t="s">
        <v>680</v>
      </c>
      <c r="N224" s="2" t="s">
        <v>680</v>
      </c>
      <c r="O224" s="2" t="s">
        <v>680</v>
      </c>
      <c r="P224" s="2">
        <v>51.597000000000001</v>
      </c>
      <c r="Q224" s="2">
        <v>176.01400000000001</v>
      </c>
      <c r="R224" s="2">
        <v>3.69</v>
      </c>
      <c r="S224" s="2" t="s">
        <v>680</v>
      </c>
      <c r="T224" s="2" t="s">
        <v>680</v>
      </c>
      <c r="U224" s="2" t="s">
        <v>680</v>
      </c>
      <c r="V224" s="2" t="s">
        <v>680</v>
      </c>
      <c r="W224" s="2" t="s">
        <v>680</v>
      </c>
      <c r="X224" s="2" t="s">
        <v>680</v>
      </c>
      <c r="Y224" s="2" t="s">
        <v>680</v>
      </c>
      <c r="Z224" s="2">
        <v>107.2</v>
      </c>
      <c r="AA224" s="2" t="s">
        <v>680</v>
      </c>
      <c r="AB224" s="2" t="s">
        <v>680</v>
      </c>
      <c r="AC224" s="2" t="s">
        <v>680</v>
      </c>
      <c r="AD224" s="2">
        <v>39.29</v>
      </c>
      <c r="AE224" s="2" t="s">
        <v>680</v>
      </c>
      <c r="AF224" s="2" t="s">
        <v>680</v>
      </c>
      <c r="AG224" s="2">
        <v>100.06699999999999</v>
      </c>
      <c r="AJ224" s="9">
        <f t="shared" si="12"/>
        <v>377.79100000000005</v>
      </c>
      <c r="AK224" s="9"/>
      <c r="AL224" s="9">
        <f t="shared" si="13"/>
        <v>253.56100000000001</v>
      </c>
      <c r="AM224" s="9">
        <f t="shared" si="14"/>
        <v>112.19499999999999</v>
      </c>
      <c r="AN224" s="10">
        <f t="shared" si="15"/>
        <v>0.96814376202715235</v>
      </c>
    </row>
    <row r="225" spans="1:40" ht="15" customHeight="1" x14ac:dyDescent="0.25">
      <c r="A225" s="2" t="s">
        <v>360</v>
      </c>
      <c r="B225" s="2" t="s">
        <v>362</v>
      </c>
      <c r="C225" s="2">
        <v>2016</v>
      </c>
      <c r="D225" s="2">
        <v>24.98</v>
      </c>
      <c r="E225" s="2">
        <v>11.053000000000001</v>
      </c>
      <c r="F225" s="2" t="s">
        <v>680</v>
      </c>
      <c r="G225" s="2" t="s">
        <v>680</v>
      </c>
      <c r="H225" s="2" t="s">
        <v>680</v>
      </c>
      <c r="I225" s="2">
        <v>54.814999999999998</v>
      </c>
      <c r="J225" s="2" t="s">
        <v>680</v>
      </c>
      <c r="K225" s="2" t="s">
        <v>680</v>
      </c>
      <c r="L225" s="2" t="s">
        <v>680</v>
      </c>
      <c r="M225" s="2" t="s">
        <v>680</v>
      </c>
      <c r="N225" s="2" t="s">
        <v>680</v>
      </c>
      <c r="O225" s="2" t="s">
        <v>680</v>
      </c>
      <c r="P225" s="2" t="s">
        <v>680</v>
      </c>
      <c r="Q225" s="2">
        <v>43.345999999999997</v>
      </c>
      <c r="R225" s="2" t="s">
        <v>680</v>
      </c>
      <c r="S225" s="2" t="s">
        <v>680</v>
      </c>
      <c r="T225" s="2" t="s">
        <v>680</v>
      </c>
      <c r="U225" s="2" t="s">
        <v>680</v>
      </c>
      <c r="V225" s="2" t="s">
        <v>680</v>
      </c>
      <c r="W225" s="2" t="s">
        <v>680</v>
      </c>
      <c r="X225" s="2" t="s">
        <v>680</v>
      </c>
      <c r="Y225" s="2" t="s">
        <v>680</v>
      </c>
      <c r="Z225" s="2" t="s">
        <v>680</v>
      </c>
      <c r="AA225" s="2" t="s">
        <v>680</v>
      </c>
      <c r="AB225" s="2" t="s">
        <v>680</v>
      </c>
      <c r="AC225" s="2" t="s">
        <v>680</v>
      </c>
      <c r="AD225" s="2" t="s">
        <v>680</v>
      </c>
      <c r="AE225" s="2" t="s">
        <v>680</v>
      </c>
      <c r="AF225" s="2" t="s">
        <v>680</v>
      </c>
      <c r="AG225" s="2">
        <v>11.468999999999999</v>
      </c>
      <c r="AJ225" s="9">
        <f t="shared" si="12"/>
        <v>43.345999999999997</v>
      </c>
      <c r="AK225" s="9"/>
      <c r="AL225" s="9">
        <f t="shared" si="13"/>
        <v>24.98</v>
      </c>
      <c r="AM225" s="9">
        <f t="shared" si="14"/>
        <v>11.053000000000001</v>
      </c>
      <c r="AN225" s="10">
        <f t="shared" si="15"/>
        <v>0.83128777741890847</v>
      </c>
    </row>
    <row r="226" spans="1:40" ht="15" customHeight="1" x14ac:dyDescent="0.25">
      <c r="A226" s="2" t="s">
        <v>360</v>
      </c>
      <c r="B226" s="2" t="s">
        <v>363</v>
      </c>
      <c r="C226" s="2">
        <v>2016</v>
      </c>
      <c r="D226" s="2">
        <v>10.608000000000001</v>
      </c>
      <c r="E226" s="2">
        <v>4.6929999999999996</v>
      </c>
      <c r="F226" s="2" t="s">
        <v>680</v>
      </c>
      <c r="G226" s="2" t="s">
        <v>680</v>
      </c>
      <c r="H226" s="2" t="s">
        <v>680</v>
      </c>
      <c r="I226" s="2">
        <v>23.271999999999998</v>
      </c>
      <c r="J226" s="2" t="s">
        <v>680</v>
      </c>
      <c r="K226" s="2" t="s">
        <v>680</v>
      </c>
      <c r="L226" s="2" t="s">
        <v>680</v>
      </c>
      <c r="M226" s="2" t="s">
        <v>680</v>
      </c>
      <c r="N226" s="2" t="s">
        <v>680</v>
      </c>
      <c r="O226" s="2" t="s">
        <v>680</v>
      </c>
      <c r="P226" s="2">
        <v>18.402999999999999</v>
      </c>
      <c r="Q226" s="2" t="s">
        <v>680</v>
      </c>
      <c r="R226" s="2" t="s">
        <v>680</v>
      </c>
      <c r="S226" s="2" t="s">
        <v>680</v>
      </c>
      <c r="T226" s="2" t="s">
        <v>680</v>
      </c>
      <c r="U226" s="2" t="s">
        <v>680</v>
      </c>
      <c r="V226" s="2" t="s">
        <v>8</v>
      </c>
      <c r="W226" s="2" t="s">
        <v>680</v>
      </c>
      <c r="X226" s="2" t="s">
        <v>680</v>
      </c>
      <c r="Y226" s="2" t="s">
        <v>680</v>
      </c>
      <c r="Z226" s="2" t="s">
        <v>680</v>
      </c>
      <c r="AA226" s="2" t="s">
        <v>680</v>
      </c>
      <c r="AB226" s="2" t="s">
        <v>680</v>
      </c>
      <c r="AC226" s="2" t="s">
        <v>680</v>
      </c>
      <c r="AD226" s="2" t="s">
        <v>680</v>
      </c>
      <c r="AE226" s="2" t="s">
        <v>680</v>
      </c>
      <c r="AF226" s="2" t="s">
        <v>680</v>
      </c>
      <c r="AG226" s="2">
        <v>4.8689999999999998</v>
      </c>
      <c r="AJ226" s="9">
        <f t="shared" si="12"/>
        <v>18.402999999999999</v>
      </c>
      <c r="AK226" s="9"/>
      <c r="AL226" s="9">
        <f t="shared" si="13"/>
        <v>10.608000000000001</v>
      </c>
      <c r="AM226" s="9">
        <f t="shared" si="14"/>
        <v>4.6929999999999996</v>
      </c>
      <c r="AN226" s="10">
        <f t="shared" si="15"/>
        <v>0.83144052600119556</v>
      </c>
    </row>
    <row r="227" spans="1:40"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U227" s="2" t="s">
        <v>681</v>
      </c>
      <c r="V227" s="2" t="s">
        <v>681</v>
      </c>
      <c r="W227" s="2" t="s">
        <v>681</v>
      </c>
      <c r="X227" s="2" t="s">
        <v>681</v>
      </c>
      <c r="Y227" s="2" t="s">
        <v>681</v>
      </c>
      <c r="Z227" s="2" t="s">
        <v>681</v>
      </c>
      <c r="AA227" s="2" t="s">
        <v>681</v>
      </c>
      <c r="AB227" s="2" t="s">
        <v>681</v>
      </c>
      <c r="AC227" s="2" t="s">
        <v>681</v>
      </c>
      <c r="AD227" s="2" t="s">
        <v>681</v>
      </c>
      <c r="AE227" s="2" t="s">
        <v>681</v>
      </c>
      <c r="AF227" s="2" t="s">
        <v>681</v>
      </c>
      <c r="AG227" s="2" t="s">
        <v>681</v>
      </c>
      <c r="AJ227" s="9">
        <f t="shared" si="12"/>
        <v>0</v>
      </c>
      <c r="AK227" s="9"/>
      <c r="AL227" s="9">
        <f t="shared" si="13"/>
        <v>0</v>
      </c>
      <c r="AM227" s="9">
        <f t="shared" si="14"/>
        <v>0</v>
      </c>
      <c r="AN227" s="10" t="str">
        <f t="shared" si="15"/>
        <v/>
      </c>
    </row>
    <row r="228" spans="1:40"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U228" s="2" t="s">
        <v>681</v>
      </c>
      <c r="V228" s="2" t="s">
        <v>681</v>
      </c>
      <c r="W228" s="2" t="s">
        <v>681</v>
      </c>
      <c r="X228" s="2" t="s">
        <v>681</v>
      </c>
      <c r="Y228" s="2" t="s">
        <v>681</v>
      </c>
      <c r="Z228" s="2" t="s">
        <v>681</v>
      </c>
      <c r="AA228" s="2" t="s">
        <v>681</v>
      </c>
      <c r="AB228" s="2" t="s">
        <v>681</v>
      </c>
      <c r="AC228" s="2" t="s">
        <v>681</v>
      </c>
      <c r="AD228" s="2" t="s">
        <v>681</v>
      </c>
      <c r="AE228" s="2" t="s">
        <v>681</v>
      </c>
      <c r="AF228" s="2" t="s">
        <v>681</v>
      </c>
      <c r="AG228" s="2" t="s">
        <v>681</v>
      </c>
      <c r="AJ228" s="9">
        <f t="shared" si="12"/>
        <v>0</v>
      </c>
      <c r="AK228" s="9"/>
      <c r="AL228" s="9">
        <f t="shared" si="13"/>
        <v>0</v>
      </c>
      <c r="AM228" s="9">
        <f t="shared" si="14"/>
        <v>0</v>
      </c>
      <c r="AN228" s="10" t="str">
        <f t="shared" si="15"/>
        <v/>
      </c>
    </row>
    <row r="229" spans="1:40"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U229" s="2" t="s">
        <v>681</v>
      </c>
      <c r="V229" s="2" t="s">
        <v>681</v>
      </c>
      <c r="W229" s="2" t="s">
        <v>681</v>
      </c>
      <c r="X229" s="2" t="s">
        <v>681</v>
      </c>
      <c r="Y229" s="2" t="s">
        <v>681</v>
      </c>
      <c r="Z229" s="2" t="s">
        <v>681</v>
      </c>
      <c r="AA229" s="2" t="s">
        <v>681</v>
      </c>
      <c r="AB229" s="2" t="s">
        <v>681</v>
      </c>
      <c r="AC229" s="2" t="s">
        <v>681</v>
      </c>
      <c r="AD229" s="2" t="s">
        <v>681</v>
      </c>
      <c r="AE229" s="2" t="s">
        <v>681</v>
      </c>
      <c r="AF229" s="2" t="s">
        <v>681</v>
      </c>
      <c r="AG229" s="2" t="s">
        <v>681</v>
      </c>
      <c r="AJ229" s="9">
        <f t="shared" si="12"/>
        <v>0</v>
      </c>
      <c r="AK229" s="9"/>
      <c r="AL229" s="9">
        <f t="shared" si="13"/>
        <v>0</v>
      </c>
      <c r="AM229" s="9">
        <f t="shared" si="14"/>
        <v>0</v>
      </c>
      <c r="AN229" s="10" t="str">
        <f t="shared" si="15"/>
        <v/>
      </c>
    </row>
    <row r="230" spans="1:40"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U230" s="2" t="s">
        <v>681</v>
      </c>
      <c r="V230" s="2" t="s">
        <v>681</v>
      </c>
      <c r="W230" s="2" t="s">
        <v>681</v>
      </c>
      <c r="X230" s="2" t="s">
        <v>681</v>
      </c>
      <c r="Y230" s="2" t="s">
        <v>681</v>
      </c>
      <c r="Z230" s="2" t="s">
        <v>681</v>
      </c>
      <c r="AA230" s="2" t="s">
        <v>681</v>
      </c>
      <c r="AB230" s="2" t="s">
        <v>681</v>
      </c>
      <c r="AC230" s="2" t="s">
        <v>681</v>
      </c>
      <c r="AD230" s="2" t="s">
        <v>681</v>
      </c>
      <c r="AE230" s="2" t="s">
        <v>681</v>
      </c>
      <c r="AF230" s="2" t="s">
        <v>681</v>
      </c>
      <c r="AG230" s="2" t="s">
        <v>681</v>
      </c>
      <c r="AJ230" s="9">
        <f t="shared" si="12"/>
        <v>0</v>
      </c>
      <c r="AK230" s="9"/>
      <c r="AL230" s="9">
        <f t="shared" si="13"/>
        <v>0</v>
      </c>
      <c r="AM230" s="9">
        <f t="shared" si="14"/>
        <v>0</v>
      </c>
      <c r="AN230" s="10" t="str">
        <f t="shared" si="15"/>
        <v/>
      </c>
    </row>
    <row r="231" spans="1:40"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U231" s="2" t="s">
        <v>681</v>
      </c>
      <c r="V231" s="2" t="s">
        <v>681</v>
      </c>
      <c r="W231" s="2" t="s">
        <v>681</v>
      </c>
      <c r="X231" s="2" t="s">
        <v>681</v>
      </c>
      <c r="Y231" s="2" t="s">
        <v>681</v>
      </c>
      <c r="Z231" s="2" t="s">
        <v>681</v>
      </c>
      <c r="AA231" s="2" t="s">
        <v>681</v>
      </c>
      <c r="AB231" s="2" t="s">
        <v>681</v>
      </c>
      <c r="AC231" s="2" t="s">
        <v>681</v>
      </c>
      <c r="AD231" s="2" t="s">
        <v>681</v>
      </c>
      <c r="AE231" s="2" t="s">
        <v>681</v>
      </c>
      <c r="AF231" s="2" t="s">
        <v>681</v>
      </c>
      <c r="AG231" s="2" t="s">
        <v>681</v>
      </c>
      <c r="AJ231" s="9">
        <f t="shared" si="12"/>
        <v>0</v>
      </c>
      <c r="AK231" s="9"/>
      <c r="AL231" s="9">
        <f t="shared" si="13"/>
        <v>0</v>
      </c>
      <c r="AM231" s="9">
        <f t="shared" si="14"/>
        <v>0</v>
      </c>
      <c r="AN231" s="10" t="str">
        <f t="shared" si="15"/>
        <v/>
      </c>
    </row>
    <row r="232" spans="1:40"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U232" s="2" t="s">
        <v>681</v>
      </c>
      <c r="V232" s="2" t="s">
        <v>681</v>
      </c>
      <c r="W232" s="2" t="s">
        <v>681</v>
      </c>
      <c r="X232" s="2" t="s">
        <v>681</v>
      </c>
      <c r="Y232" s="2" t="s">
        <v>681</v>
      </c>
      <c r="Z232" s="2" t="s">
        <v>681</v>
      </c>
      <c r="AA232" s="2" t="s">
        <v>681</v>
      </c>
      <c r="AB232" s="2" t="s">
        <v>681</v>
      </c>
      <c r="AC232" s="2" t="s">
        <v>681</v>
      </c>
      <c r="AD232" s="2" t="s">
        <v>681</v>
      </c>
      <c r="AE232" s="2" t="s">
        <v>681</v>
      </c>
      <c r="AF232" s="2" t="s">
        <v>681</v>
      </c>
      <c r="AG232" s="2" t="s">
        <v>681</v>
      </c>
      <c r="AJ232" s="9">
        <f t="shared" si="12"/>
        <v>0</v>
      </c>
      <c r="AK232" s="9"/>
      <c r="AL232" s="9">
        <f t="shared" si="13"/>
        <v>0</v>
      </c>
      <c r="AM232" s="9">
        <f t="shared" si="14"/>
        <v>0</v>
      </c>
      <c r="AN232" s="10" t="str">
        <f t="shared" si="15"/>
        <v/>
      </c>
    </row>
    <row r="233" spans="1:40"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U233" s="2" t="s">
        <v>681</v>
      </c>
      <c r="V233" s="2" t="s">
        <v>681</v>
      </c>
      <c r="W233" s="2" t="s">
        <v>681</v>
      </c>
      <c r="X233" s="2" t="s">
        <v>681</v>
      </c>
      <c r="Y233" s="2" t="s">
        <v>681</v>
      </c>
      <c r="Z233" s="2" t="s">
        <v>681</v>
      </c>
      <c r="AA233" s="2" t="s">
        <v>681</v>
      </c>
      <c r="AB233" s="2" t="s">
        <v>681</v>
      </c>
      <c r="AC233" s="2" t="s">
        <v>681</v>
      </c>
      <c r="AD233" s="2" t="s">
        <v>681</v>
      </c>
      <c r="AE233" s="2" t="s">
        <v>681</v>
      </c>
      <c r="AF233" s="2" t="s">
        <v>681</v>
      </c>
      <c r="AG233" s="2" t="s">
        <v>681</v>
      </c>
      <c r="AJ233" s="9">
        <f t="shared" si="12"/>
        <v>0</v>
      </c>
      <c r="AK233" s="9"/>
      <c r="AL233" s="9">
        <f t="shared" si="13"/>
        <v>0</v>
      </c>
      <c r="AM233" s="9">
        <f t="shared" si="14"/>
        <v>0</v>
      </c>
      <c r="AN233" s="10" t="str">
        <f t="shared" si="15"/>
        <v/>
      </c>
    </row>
    <row r="234" spans="1:40"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U234" s="2" t="s">
        <v>681</v>
      </c>
      <c r="V234" s="2" t="s">
        <v>681</v>
      </c>
      <c r="W234" s="2" t="s">
        <v>681</v>
      </c>
      <c r="X234" s="2" t="s">
        <v>681</v>
      </c>
      <c r="Y234" s="2" t="s">
        <v>681</v>
      </c>
      <c r="Z234" s="2" t="s">
        <v>681</v>
      </c>
      <c r="AA234" s="2" t="s">
        <v>681</v>
      </c>
      <c r="AB234" s="2" t="s">
        <v>681</v>
      </c>
      <c r="AC234" s="2" t="s">
        <v>681</v>
      </c>
      <c r="AD234" s="2" t="s">
        <v>681</v>
      </c>
      <c r="AE234" s="2" t="s">
        <v>681</v>
      </c>
      <c r="AF234" s="2" t="s">
        <v>681</v>
      </c>
      <c r="AG234" s="2" t="s">
        <v>681</v>
      </c>
      <c r="AJ234" s="9">
        <f t="shared" si="12"/>
        <v>0</v>
      </c>
      <c r="AK234" s="9"/>
      <c r="AL234" s="9">
        <f t="shared" si="13"/>
        <v>0</v>
      </c>
      <c r="AM234" s="9">
        <f t="shared" si="14"/>
        <v>0</v>
      </c>
      <c r="AN234" s="10" t="str">
        <f t="shared" si="15"/>
        <v/>
      </c>
    </row>
    <row r="235" spans="1:40"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U235" s="2" t="s">
        <v>681</v>
      </c>
      <c r="V235" s="2" t="s">
        <v>681</v>
      </c>
      <c r="W235" s="2" t="s">
        <v>681</v>
      </c>
      <c r="X235" s="2" t="s">
        <v>681</v>
      </c>
      <c r="Y235" s="2" t="s">
        <v>681</v>
      </c>
      <c r="Z235" s="2" t="s">
        <v>681</v>
      </c>
      <c r="AA235" s="2" t="s">
        <v>681</v>
      </c>
      <c r="AB235" s="2" t="s">
        <v>681</v>
      </c>
      <c r="AC235" s="2" t="s">
        <v>681</v>
      </c>
      <c r="AD235" s="2" t="s">
        <v>681</v>
      </c>
      <c r="AE235" s="2" t="s">
        <v>681</v>
      </c>
      <c r="AF235" s="2" t="s">
        <v>681</v>
      </c>
      <c r="AG235" s="2" t="s">
        <v>681</v>
      </c>
      <c r="AJ235" s="9">
        <f t="shared" si="12"/>
        <v>0</v>
      </c>
      <c r="AK235" s="9"/>
      <c r="AL235" s="9">
        <f t="shared" si="13"/>
        <v>0</v>
      </c>
      <c r="AM235" s="9">
        <f t="shared" si="14"/>
        <v>0</v>
      </c>
      <c r="AN235" s="10" t="str">
        <f t="shared" si="15"/>
        <v/>
      </c>
    </row>
    <row r="236" spans="1:40"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U236" s="2" t="s">
        <v>681</v>
      </c>
      <c r="V236" s="2" t="s">
        <v>681</v>
      </c>
      <c r="W236" s="2" t="s">
        <v>681</v>
      </c>
      <c r="X236" s="2" t="s">
        <v>681</v>
      </c>
      <c r="Y236" s="2" t="s">
        <v>681</v>
      </c>
      <c r="Z236" s="2" t="s">
        <v>681</v>
      </c>
      <c r="AA236" s="2" t="s">
        <v>681</v>
      </c>
      <c r="AB236" s="2" t="s">
        <v>681</v>
      </c>
      <c r="AC236" s="2" t="s">
        <v>681</v>
      </c>
      <c r="AD236" s="2" t="s">
        <v>681</v>
      </c>
      <c r="AE236" s="2" t="s">
        <v>681</v>
      </c>
      <c r="AF236" s="2" t="s">
        <v>681</v>
      </c>
      <c r="AG236" s="2" t="s">
        <v>681</v>
      </c>
      <c r="AJ236" s="9">
        <f t="shared" si="12"/>
        <v>0</v>
      </c>
      <c r="AK236" s="9"/>
      <c r="AL236" s="9">
        <f t="shared" si="13"/>
        <v>0</v>
      </c>
      <c r="AM236" s="9">
        <f t="shared" si="14"/>
        <v>0</v>
      </c>
      <c r="AN236" s="10" t="str">
        <f t="shared" si="15"/>
        <v/>
      </c>
    </row>
    <row r="237" spans="1:40"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U237" s="2" t="s">
        <v>681</v>
      </c>
      <c r="V237" s="2" t="s">
        <v>681</v>
      </c>
      <c r="W237" s="2" t="s">
        <v>681</v>
      </c>
      <c r="X237" s="2" t="s">
        <v>681</v>
      </c>
      <c r="Y237" s="2" t="s">
        <v>681</v>
      </c>
      <c r="Z237" s="2" t="s">
        <v>681</v>
      </c>
      <c r="AA237" s="2" t="s">
        <v>681</v>
      </c>
      <c r="AB237" s="2" t="s">
        <v>681</v>
      </c>
      <c r="AC237" s="2" t="s">
        <v>681</v>
      </c>
      <c r="AD237" s="2" t="s">
        <v>681</v>
      </c>
      <c r="AE237" s="2" t="s">
        <v>681</v>
      </c>
      <c r="AF237" s="2" t="s">
        <v>681</v>
      </c>
      <c r="AG237" s="2" t="s">
        <v>681</v>
      </c>
      <c r="AJ237" s="9">
        <f t="shared" si="12"/>
        <v>0</v>
      </c>
      <c r="AK237" s="9"/>
      <c r="AL237" s="9">
        <f t="shared" si="13"/>
        <v>0</v>
      </c>
      <c r="AM237" s="9">
        <f t="shared" si="14"/>
        <v>0</v>
      </c>
      <c r="AN237" s="10" t="str">
        <f t="shared" si="15"/>
        <v/>
      </c>
    </row>
    <row r="238" spans="1:40" ht="15" customHeight="1" x14ac:dyDescent="0.25">
      <c r="A238" s="2" t="s">
        <v>379</v>
      </c>
      <c r="B238" s="2" t="s">
        <v>380</v>
      </c>
      <c r="C238" s="2">
        <v>2016</v>
      </c>
      <c r="D238" s="2" t="s">
        <v>680</v>
      </c>
      <c r="E238" s="2" t="s">
        <v>680</v>
      </c>
      <c r="F238" s="2" t="s">
        <v>680</v>
      </c>
      <c r="G238" s="2" t="s">
        <v>680</v>
      </c>
      <c r="H238" s="2" t="s">
        <v>680</v>
      </c>
      <c r="I238" s="2" t="s">
        <v>680</v>
      </c>
      <c r="J238" s="2" t="s">
        <v>680</v>
      </c>
      <c r="K238" s="2" t="s">
        <v>680</v>
      </c>
      <c r="L238" s="2" t="s">
        <v>680</v>
      </c>
      <c r="M238" s="2" t="s">
        <v>680</v>
      </c>
      <c r="N238" s="2" t="s">
        <v>680</v>
      </c>
      <c r="O238" s="2" t="s">
        <v>680</v>
      </c>
      <c r="P238" s="2" t="s">
        <v>680</v>
      </c>
      <c r="Q238" s="2" t="s">
        <v>680</v>
      </c>
      <c r="R238" s="2" t="s">
        <v>680</v>
      </c>
      <c r="S238" s="2" t="s">
        <v>680</v>
      </c>
      <c r="T238" s="2" t="s">
        <v>680</v>
      </c>
      <c r="U238" s="2" t="s">
        <v>680</v>
      </c>
      <c r="V238" s="2" t="s">
        <v>680</v>
      </c>
      <c r="W238" s="2" t="s">
        <v>680</v>
      </c>
      <c r="X238" s="2" t="s">
        <v>680</v>
      </c>
      <c r="Y238" s="2" t="s">
        <v>680</v>
      </c>
      <c r="Z238" s="2" t="s">
        <v>680</v>
      </c>
      <c r="AA238" s="2" t="s">
        <v>680</v>
      </c>
      <c r="AB238" s="2" t="s">
        <v>680</v>
      </c>
      <c r="AC238" s="2" t="s">
        <v>680</v>
      </c>
      <c r="AD238" s="2" t="s">
        <v>680</v>
      </c>
      <c r="AE238" s="2" t="s">
        <v>680</v>
      </c>
      <c r="AF238" s="2" t="s">
        <v>680</v>
      </c>
      <c r="AG238" s="2" t="s">
        <v>680</v>
      </c>
      <c r="AJ238" s="9">
        <f t="shared" si="12"/>
        <v>0</v>
      </c>
      <c r="AK238" s="9"/>
      <c r="AL238" s="9">
        <f t="shared" si="13"/>
        <v>0</v>
      </c>
      <c r="AM238" s="9">
        <f t="shared" si="14"/>
        <v>0</v>
      </c>
      <c r="AN238" s="10" t="str">
        <f t="shared" si="15"/>
        <v/>
      </c>
    </row>
    <row r="239" spans="1:40" ht="15" customHeight="1" x14ac:dyDescent="0.25">
      <c r="A239" s="2" t="s">
        <v>381</v>
      </c>
      <c r="B239" s="2" t="s">
        <v>382</v>
      </c>
      <c r="C239" s="2">
        <v>2016</v>
      </c>
      <c r="D239" s="2" t="s">
        <v>680</v>
      </c>
      <c r="E239" s="2" t="s">
        <v>680</v>
      </c>
      <c r="F239" s="2" t="s">
        <v>680</v>
      </c>
      <c r="G239" s="2" t="s">
        <v>680</v>
      </c>
      <c r="H239" s="2" t="s">
        <v>680</v>
      </c>
      <c r="I239" s="2" t="s">
        <v>680</v>
      </c>
      <c r="J239" s="2" t="s">
        <v>680</v>
      </c>
      <c r="K239" s="2" t="s">
        <v>680</v>
      </c>
      <c r="L239" s="2" t="s">
        <v>680</v>
      </c>
      <c r="M239" s="2" t="s">
        <v>680</v>
      </c>
      <c r="N239" s="2" t="s">
        <v>680</v>
      </c>
      <c r="O239" s="2" t="s">
        <v>680</v>
      </c>
      <c r="P239" s="2" t="s">
        <v>680</v>
      </c>
      <c r="Q239" s="2" t="s">
        <v>680</v>
      </c>
      <c r="R239" s="2" t="s">
        <v>680</v>
      </c>
      <c r="S239" s="2" t="s">
        <v>680</v>
      </c>
      <c r="T239" s="2" t="s">
        <v>680</v>
      </c>
      <c r="U239" s="2" t="s">
        <v>680</v>
      </c>
      <c r="V239" s="2" t="s">
        <v>8</v>
      </c>
      <c r="W239" s="2" t="s">
        <v>680</v>
      </c>
      <c r="X239" s="2" t="s">
        <v>680</v>
      </c>
      <c r="Y239" s="2" t="s">
        <v>680</v>
      </c>
      <c r="Z239" s="2" t="s">
        <v>680</v>
      </c>
      <c r="AA239" s="2" t="s">
        <v>680</v>
      </c>
      <c r="AB239" s="2" t="s">
        <v>680</v>
      </c>
      <c r="AC239" s="2" t="s">
        <v>680</v>
      </c>
      <c r="AD239" s="2" t="s">
        <v>680</v>
      </c>
      <c r="AE239" s="2" t="s">
        <v>680</v>
      </c>
      <c r="AF239" s="2" t="s">
        <v>680</v>
      </c>
      <c r="AG239" s="2" t="s">
        <v>680</v>
      </c>
      <c r="AJ239" s="9">
        <f t="shared" si="12"/>
        <v>0</v>
      </c>
      <c r="AK239" s="9"/>
      <c r="AL239" s="9">
        <f t="shared" si="13"/>
        <v>0</v>
      </c>
      <c r="AM239" s="9">
        <f t="shared" si="14"/>
        <v>0</v>
      </c>
      <c r="AN239" s="10" t="str">
        <f t="shared" si="15"/>
        <v/>
      </c>
    </row>
    <row r="240" spans="1:40" ht="15" customHeight="1" x14ac:dyDescent="0.25">
      <c r="A240" s="2" t="s">
        <v>381</v>
      </c>
      <c r="B240" s="2" t="s">
        <v>383</v>
      </c>
      <c r="C240" s="2">
        <v>2016</v>
      </c>
      <c r="D240" s="2">
        <v>90.790999999999997</v>
      </c>
      <c r="E240" s="2">
        <v>19.777000000000001</v>
      </c>
      <c r="F240" s="2">
        <v>0</v>
      </c>
      <c r="G240" s="2" t="s">
        <v>680</v>
      </c>
      <c r="H240" s="2">
        <v>0</v>
      </c>
      <c r="I240" s="2">
        <v>164.63900000000001</v>
      </c>
      <c r="J240" s="2" t="s">
        <v>680</v>
      </c>
      <c r="K240" s="2" t="s">
        <v>680</v>
      </c>
      <c r="L240" s="2" t="s">
        <v>680</v>
      </c>
      <c r="M240" s="2" t="s">
        <v>680</v>
      </c>
      <c r="N240" s="2" t="s">
        <v>680</v>
      </c>
      <c r="O240" s="2" t="s">
        <v>680</v>
      </c>
      <c r="P240" s="2">
        <v>99.742999999999995</v>
      </c>
      <c r="Q240" s="2">
        <v>3.4950000000000001</v>
      </c>
      <c r="R240" s="2">
        <v>38.545000000000002</v>
      </c>
      <c r="S240" s="2">
        <v>0</v>
      </c>
      <c r="T240" s="2">
        <v>0</v>
      </c>
      <c r="U240" s="2">
        <v>0</v>
      </c>
      <c r="V240" s="2" t="s">
        <v>8</v>
      </c>
      <c r="W240" s="2" t="s">
        <v>680</v>
      </c>
      <c r="X240" s="2" t="s">
        <v>680</v>
      </c>
      <c r="Y240" s="2" t="s">
        <v>680</v>
      </c>
      <c r="Z240" s="2" t="s">
        <v>680</v>
      </c>
      <c r="AA240" s="2" t="s">
        <v>680</v>
      </c>
      <c r="AB240" s="2" t="s">
        <v>680</v>
      </c>
      <c r="AC240" s="2" t="s">
        <v>680</v>
      </c>
      <c r="AD240" s="2" t="s">
        <v>680</v>
      </c>
      <c r="AE240" s="2" t="s">
        <v>680</v>
      </c>
      <c r="AF240" s="2" t="s">
        <v>680</v>
      </c>
      <c r="AG240" s="2">
        <v>22.856000000000002</v>
      </c>
      <c r="AJ240" s="9">
        <f t="shared" si="12"/>
        <v>141.78300000000002</v>
      </c>
      <c r="AK240" s="9"/>
      <c r="AL240" s="9">
        <f t="shared" si="13"/>
        <v>90.790999999999997</v>
      </c>
      <c r="AM240" s="9">
        <f t="shared" si="14"/>
        <v>19.777000000000001</v>
      </c>
      <c r="AN240" s="10">
        <f t="shared" si="15"/>
        <v>0.77983961405810276</v>
      </c>
    </row>
    <row r="241" spans="1:40" ht="15" customHeight="1" x14ac:dyDescent="0.25">
      <c r="A241" s="2" t="s">
        <v>381</v>
      </c>
      <c r="B241" s="2" t="s">
        <v>384</v>
      </c>
      <c r="C241" s="2">
        <v>2016</v>
      </c>
      <c r="D241" s="2" t="s">
        <v>680</v>
      </c>
      <c r="E241" s="2" t="s">
        <v>680</v>
      </c>
      <c r="F241" s="2" t="s">
        <v>680</v>
      </c>
      <c r="G241" s="2" t="s">
        <v>680</v>
      </c>
      <c r="H241" s="2" t="s">
        <v>680</v>
      </c>
      <c r="I241" s="2" t="s">
        <v>680</v>
      </c>
      <c r="J241" s="2" t="s">
        <v>680</v>
      </c>
      <c r="K241" s="2" t="s">
        <v>680</v>
      </c>
      <c r="L241" s="2" t="s">
        <v>680</v>
      </c>
      <c r="M241" s="2" t="s">
        <v>680</v>
      </c>
      <c r="N241" s="2" t="s">
        <v>680</v>
      </c>
      <c r="O241" s="2" t="s">
        <v>680</v>
      </c>
      <c r="P241" s="2" t="s">
        <v>680</v>
      </c>
      <c r="Q241" s="2" t="s">
        <v>680</v>
      </c>
      <c r="R241" s="2" t="s">
        <v>680</v>
      </c>
      <c r="S241" s="2" t="s">
        <v>680</v>
      </c>
      <c r="T241" s="2" t="s">
        <v>680</v>
      </c>
      <c r="U241" s="2" t="s">
        <v>680</v>
      </c>
      <c r="V241" s="2" t="s">
        <v>8</v>
      </c>
      <c r="W241" s="2" t="s">
        <v>680</v>
      </c>
      <c r="X241" s="2" t="s">
        <v>680</v>
      </c>
      <c r="Y241" s="2" t="s">
        <v>680</v>
      </c>
      <c r="Z241" s="2" t="s">
        <v>680</v>
      </c>
      <c r="AA241" s="2" t="s">
        <v>680</v>
      </c>
      <c r="AB241" s="2" t="s">
        <v>680</v>
      </c>
      <c r="AC241" s="2" t="s">
        <v>680</v>
      </c>
      <c r="AD241" s="2" t="s">
        <v>680</v>
      </c>
      <c r="AE241" s="2" t="s">
        <v>680</v>
      </c>
      <c r="AF241" s="2" t="s">
        <v>680</v>
      </c>
      <c r="AG241" s="2" t="s">
        <v>680</v>
      </c>
      <c r="AJ241" s="9">
        <f t="shared" si="12"/>
        <v>0</v>
      </c>
      <c r="AK241" s="9"/>
      <c r="AL241" s="9">
        <f t="shared" si="13"/>
        <v>0</v>
      </c>
      <c r="AM241" s="9">
        <f t="shared" si="14"/>
        <v>0</v>
      </c>
      <c r="AN241" s="10" t="str">
        <f t="shared" si="15"/>
        <v/>
      </c>
    </row>
    <row r="242" spans="1:40" ht="15" customHeight="1" x14ac:dyDescent="0.25">
      <c r="A242" s="2" t="s">
        <v>385</v>
      </c>
      <c r="B242" s="2" t="s">
        <v>386</v>
      </c>
      <c r="C242" s="2">
        <v>2016</v>
      </c>
      <c r="D242" s="2" t="s">
        <v>680</v>
      </c>
      <c r="E242" s="2" t="s">
        <v>680</v>
      </c>
      <c r="F242" s="2" t="s">
        <v>680</v>
      </c>
      <c r="G242" s="2" t="s">
        <v>680</v>
      </c>
      <c r="H242" s="2" t="s">
        <v>680</v>
      </c>
      <c r="I242" s="2" t="s">
        <v>680</v>
      </c>
      <c r="J242" s="2" t="s">
        <v>680</v>
      </c>
      <c r="K242" s="2" t="s">
        <v>680</v>
      </c>
      <c r="L242" s="2" t="s">
        <v>680</v>
      </c>
      <c r="M242" s="2" t="s">
        <v>680</v>
      </c>
      <c r="N242" s="2" t="s">
        <v>680</v>
      </c>
      <c r="O242" s="2" t="s">
        <v>680</v>
      </c>
      <c r="P242" s="2" t="s">
        <v>680</v>
      </c>
      <c r="Q242" s="2" t="s">
        <v>680</v>
      </c>
      <c r="R242" s="2" t="s">
        <v>680</v>
      </c>
      <c r="S242" s="2" t="s">
        <v>680</v>
      </c>
      <c r="T242" s="2" t="s">
        <v>680</v>
      </c>
      <c r="U242" s="2" t="s">
        <v>680</v>
      </c>
      <c r="V242" s="2" t="s">
        <v>680</v>
      </c>
      <c r="W242" s="2" t="s">
        <v>680</v>
      </c>
      <c r="X242" s="2" t="s">
        <v>680</v>
      </c>
      <c r="Y242" s="2" t="s">
        <v>680</v>
      </c>
      <c r="Z242" s="2" t="s">
        <v>680</v>
      </c>
      <c r="AA242" s="2" t="s">
        <v>680</v>
      </c>
      <c r="AB242" s="2" t="s">
        <v>680</v>
      </c>
      <c r="AC242" s="2" t="s">
        <v>680</v>
      </c>
      <c r="AD242" s="2" t="s">
        <v>680</v>
      </c>
      <c r="AE242" s="2" t="s">
        <v>680</v>
      </c>
      <c r="AF242" s="2" t="s">
        <v>680</v>
      </c>
      <c r="AG242" s="2" t="s">
        <v>680</v>
      </c>
      <c r="AJ242" s="9">
        <f t="shared" si="12"/>
        <v>0</v>
      </c>
      <c r="AK242" s="9"/>
      <c r="AL242" s="9">
        <f t="shared" si="13"/>
        <v>0</v>
      </c>
      <c r="AM242" s="9">
        <f t="shared" si="14"/>
        <v>0</v>
      </c>
      <c r="AN242" s="10" t="str">
        <f t="shared" si="15"/>
        <v/>
      </c>
    </row>
    <row r="243" spans="1:40" ht="15" customHeight="1" x14ac:dyDescent="0.25">
      <c r="A243" s="2" t="s">
        <v>387</v>
      </c>
      <c r="B243" s="2" t="s">
        <v>388</v>
      </c>
      <c r="C243" s="2">
        <v>2016</v>
      </c>
      <c r="D243" s="2">
        <v>148.6</v>
      </c>
      <c r="E243" s="2">
        <v>8.66</v>
      </c>
      <c r="F243" s="2" t="s">
        <v>680</v>
      </c>
      <c r="G243" s="2" t="s">
        <v>680</v>
      </c>
      <c r="H243" s="2" t="s">
        <v>680</v>
      </c>
      <c r="I243" s="2">
        <v>207.3</v>
      </c>
      <c r="J243" s="2" t="s">
        <v>680</v>
      </c>
      <c r="K243" s="2">
        <v>12.9</v>
      </c>
      <c r="L243" s="2" t="s">
        <v>680</v>
      </c>
      <c r="M243" s="2" t="s">
        <v>680</v>
      </c>
      <c r="N243" s="2" t="s">
        <v>680</v>
      </c>
      <c r="O243" s="2" t="s">
        <v>680</v>
      </c>
      <c r="P243" s="2">
        <v>79</v>
      </c>
      <c r="Q243" s="2">
        <v>0</v>
      </c>
      <c r="R243" s="2">
        <v>0.6</v>
      </c>
      <c r="S243" s="2">
        <v>41.5</v>
      </c>
      <c r="T243" s="2">
        <v>0</v>
      </c>
      <c r="U243" s="2">
        <v>0</v>
      </c>
      <c r="V243" s="2" t="s">
        <v>8</v>
      </c>
      <c r="W243" s="2" t="s">
        <v>680</v>
      </c>
      <c r="X243" s="2" t="s">
        <v>680</v>
      </c>
      <c r="Y243" s="2" t="s">
        <v>680</v>
      </c>
      <c r="Z243" s="2" t="s">
        <v>680</v>
      </c>
      <c r="AA243" s="2" t="s">
        <v>680</v>
      </c>
      <c r="AB243" s="2" t="s">
        <v>680</v>
      </c>
      <c r="AC243" s="2" t="s">
        <v>680</v>
      </c>
      <c r="AD243" s="2" t="s">
        <v>680</v>
      </c>
      <c r="AE243" s="2">
        <v>73.3</v>
      </c>
      <c r="AF243" s="2" t="s">
        <v>680</v>
      </c>
      <c r="AG243" s="2">
        <v>0</v>
      </c>
      <c r="AJ243" s="9">
        <f t="shared" si="12"/>
        <v>207.3</v>
      </c>
      <c r="AK243" s="9"/>
      <c r="AL243" s="9">
        <f t="shared" si="13"/>
        <v>148.6</v>
      </c>
      <c r="AM243" s="9">
        <f t="shared" si="14"/>
        <v>8.66</v>
      </c>
      <c r="AN243" s="10">
        <f t="shared" si="15"/>
        <v>0.75861070911722128</v>
      </c>
    </row>
    <row r="244" spans="1:40" ht="15" customHeight="1" x14ac:dyDescent="0.25">
      <c r="A244" s="2" t="s">
        <v>389</v>
      </c>
      <c r="B244" s="2" t="s">
        <v>390</v>
      </c>
      <c r="C244" s="2">
        <v>2016</v>
      </c>
      <c r="D244" s="2" t="s">
        <v>680</v>
      </c>
      <c r="E244" s="2" t="s">
        <v>680</v>
      </c>
      <c r="F244" s="2" t="s">
        <v>680</v>
      </c>
      <c r="G244" s="2" t="s">
        <v>680</v>
      </c>
      <c r="H244" s="2" t="s">
        <v>680</v>
      </c>
      <c r="I244" s="2" t="s">
        <v>680</v>
      </c>
      <c r="J244" s="2" t="s">
        <v>680</v>
      </c>
      <c r="K244" s="2" t="s">
        <v>680</v>
      </c>
      <c r="L244" s="2" t="s">
        <v>680</v>
      </c>
      <c r="M244" s="2" t="s">
        <v>680</v>
      </c>
      <c r="N244" s="2" t="s">
        <v>680</v>
      </c>
      <c r="O244" s="2" t="s">
        <v>680</v>
      </c>
      <c r="P244" s="2" t="s">
        <v>680</v>
      </c>
      <c r="Q244" s="2" t="s">
        <v>680</v>
      </c>
      <c r="R244" s="2" t="s">
        <v>680</v>
      </c>
      <c r="S244" s="2" t="s">
        <v>680</v>
      </c>
      <c r="T244" s="2" t="s">
        <v>680</v>
      </c>
      <c r="U244" s="2" t="s">
        <v>680</v>
      </c>
      <c r="V244" s="2" t="s">
        <v>680</v>
      </c>
      <c r="W244" s="2" t="s">
        <v>680</v>
      </c>
      <c r="X244" s="2" t="s">
        <v>680</v>
      </c>
      <c r="Y244" s="2" t="s">
        <v>680</v>
      </c>
      <c r="Z244" s="2" t="s">
        <v>680</v>
      </c>
      <c r="AA244" s="2" t="s">
        <v>680</v>
      </c>
      <c r="AB244" s="2" t="s">
        <v>680</v>
      </c>
      <c r="AC244" s="2" t="s">
        <v>680</v>
      </c>
      <c r="AD244" s="2" t="s">
        <v>680</v>
      </c>
      <c r="AE244" s="2" t="s">
        <v>680</v>
      </c>
      <c r="AF244" s="2" t="s">
        <v>680</v>
      </c>
      <c r="AG244" s="2" t="s">
        <v>680</v>
      </c>
      <c r="AJ244" s="9">
        <f t="shared" si="12"/>
        <v>0</v>
      </c>
      <c r="AK244" s="9"/>
      <c r="AL244" s="9">
        <f t="shared" si="13"/>
        <v>0</v>
      </c>
      <c r="AM244" s="9">
        <f t="shared" si="14"/>
        <v>0</v>
      </c>
      <c r="AN244" s="10" t="str">
        <f t="shared" si="15"/>
        <v/>
      </c>
    </row>
    <row r="245" spans="1:40" ht="15" customHeight="1" x14ac:dyDescent="0.25">
      <c r="A245" s="2" t="s">
        <v>389</v>
      </c>
      <c r="B245" s="2" t="s">
        <v>391</v>
      </c>
      <c r="C245" s="2">
        <v>2016</v>
      </c>
      <c r="D245" s="2" t="s">
        <v>680</v>
      </c>
      <c r="E245" s="2" t="s">
        <v>680</v>
      </c>
      <c r="F245" s="2" t="s">
        <v>680</v>
      </c>
      <c r="G245" s="2" t="s">
        <v>680</v>
      </c>
      <c r="H245" s="2" t="s">
        <v>680</v>
      </c>
      <c r="I245" s="2" t="s">
        <v>680</v>
      </c>
      <c r="J245" s="2" t="s">
        <v>680</v>
      </c>
      <c r="K245" s="2" t="s">
        <v>680</v>
      </c>
      <c r="L245" s="2" t="s">
        <v>680</v>
      </c>
      <c r="M245" s="2" t="s">
        <v>680</v>
      </c>
      <c r="N245" s="2" t="s">
        <v>680</v>
      </c>
      <c r="O245" s="2" t="s">
        <v>680</v>
      </c>
      <c r="P245" s="2" t="s">
        <v>680</v>
      </c>
      <c r="Q245" s="2" t="s">
        <v>680</v>
      </c>
      <c r="R245" s="2" t="s">
        <v>680</v>
      </c>
      <c r="S245" s="2" t="s">
        <v>680</v>
      </c>
      <c r="T245" s="2" t="s">
        <v>680</v>
      </c>
      <c r="U245" s="2" t="s">
        <v>680</v>
      </c>
      <c r="V245" s="2" t="s">
        <v>680</v>
      </c>
      <c r="W245" s="2" t="s">
        <v>680</v>
      </c>
      <c r="X245" s="2" t="s">
        <v>680</v>
      </c>
      <c r="Y245" s="2" t="s">
        <v>680</v>
      </c>
      <c r="Z245" s="2" t="s">
        <v>680</v>
      </c>
      <c r="AA245" s="2" t="s">
        <v>680</v>
      </c>
      <c r="AB245" s="2" t="s">
        <v>680</v>
      </c>
      <c r="AC245" s="2" t="s">
        <v>680</v>
      </c>
      <c r="AD245" s="2" t="s">
        <v>680</v>
      </c>
      <c r="AE245" s="2" t="s">
        <v>680</v>
      </c>
      <c r="AF245" s="2" t="s">
        <v>680</v>
      </c>
      <c r="AG245" s="2" t="s">
        <v>680</v>
      </c>
      <c r="AJ245" s="9">
        <f t="shared" si="12"/>
        <v>0</v>
      </c>
      <c r="AK245" s="9"/>
      <c r="AL245" s="9">
        <f t="shared" si="13"/>
        <v>0</v>
      </c>
      <c r="AM245" s="9">
        <f t="shared" si="14"/>
        <v>0</v>
      </c>
      <c r="AN245" s="10" t="str">
        <f t="shared" si="15"/>
        <v/>
      </c>
    </row>
    <row r="246" spans="1:40" ht="15" customHeight="1" x14ac:dyDescent="0.25">
      <c r="A246" s="2" t="s">
        <v>389</v>
      </c>
      <c r="B246" s="2" t="s">
        <v>392</v>
      </c>
      <c r="C246" s="2">
        <v>2016</v>
      </c>
      <c r="D246" s="2">
        <v>96.7</v>
      </c>
      <c r="E246" s="2">
        <v>27.9</v>
      </c>
      <c r="F246" s="2" t="s">
        <v>680</v>
      </c>
      <c r="G246" s="2" t="s">
        <v>680</v>
      </c>
      <c r="H246" s="2" t="s">
        <v>680</v>
      </c>
      <c r="I246" s="2">
        <v>158.1</v>
      </c>
      <c r="J246" s="2" t="s">
        <v>680</v>
      </c>
      <c r="K246" s="2" t="s">
        <v>680</v>
      </c>
      <c r="L246" s="2" t="s">
        <v>680</v>
      </c>
      <c r="M246" s="2" t="s">
        <v>680</v>
      </c>
      <c r="N246" s="2" t="s">
        <v>680</v>
      </c>
      <c r="O246" s="2" t="s">
        <v>680</v>
      </c>
      <c r="P246" s="2">
        <v>136</v>
      </c>
      <c r="Q246" s="2" t="s">
        <v>680</v>
      </c>
      <c r="R246" s="2" t="s">
        <v>680</v>
      </c>
      <c r="S246" s="2" t="s">
        <v>680</v>
      </c>
      <c r="T246" s="2" t="s">
        <v>680</v>
      </c>
      <c r="U246" s="2" t="s">
        <v>680</v>
      </c>
      <c r="V246" s="2" t="s">
        <v>8</v>
      </c>
      <c r="W246" s="2" t="s">
        <v>680</v>
      </c>
      <c r="X246" s="2" t="s">
        <v>680</v>
      </c>
      <c r="Y246" s="2" t="s">
        <v>680</v>
      </c>
      <c r="Z246" s="2" t="s">
        <v>680</v>
      </c>
      <c r="AA246" s="2" t="s">
        <v>680</v>
      </c>
      <c r="AB246" s="2" t="s">
        <v>680</v>
      </c>
      <c r="AC246" s="2" t="s">
        <v>680</v>
      </c>
      <c r="AD246" s="2" t="s">
        <v>680</v>
      </c>
      <c r="AE246" s="2" t="s">
        <v>680</v>
      </c>
      <c r="AF246" s="2" t="s">
        <v>680</v>
      </c>
      <c r="AG246" s="2">
        <v>22.1</v>
      </c>
      <c r="AJ246" s="9">
        <f t="shared" si="12"/>
        <v>136</v>
      </c>
      <c r="AK246" s="9"/>
      <c r="AL246" s="9">
        <f t="shared" si="13"/>
        <v>96.7</v>
      </c>
      <c r="AM246" s="9">
        <f t="shared" si="14"/>
        <v>27.9</v>
      </c>
      <c r="AN246" s="10">
        <f t="shared" si="15"/>
        <v>0.91617647058823526</v>
      </c>
    </row>
    <row r="247" spans="1:40" ht="15" customHeight="1" x14ac:dyDescent="0.25">
      <c r="A247" s="2" t="s">
        <v>393</v>
      </c>
      <c r="B247" s="2" t="s">
        <v>394</v>
      </c>
      <c r="C247" s="2">
        <v>2016</v>
      </c>
      <c r="D247" s="2" t="s">
        <v>680</v>
      </c>
      <c r="E247" s="2" t="s">
        <v>680</v>
      </c>
      <c r="F247" s="2" t="s">
        <v>680</v>
      </c>
      <c r="G247" s="2" t="s">
        <v>680</v>
      </c>
      <c r="H247" s="2" t="s">
        <v>680</v>
      </c>
      <c r="I247" s="2" t="s">
        <v>680</v>
      </c>
      <c r="J247" s="2" t="s">
        <v>680</v>
      </c>
      <c r="K247" s="2" t="s">
        <v>680</v>
      </c>
      <c r="L247" s="2" t="s">
        <v>680</v>
      </c>
      <c r="M247" s="2" t="s">
        <v>680</v>
      </c>
      <c r="N247" s="2" t="s">
        <v>680</v>
      </c>
      <c r="O247" s="2" t="s">
        <v>680</v>
      </c>
      <c r="P247" s="2" t="s">
        <v>680</v>
      </c>
      <c r="Q247" s="2" t="s">
        <v>680</v>
      </c>
      <c r="R247" s="2" t="s">
        <v>680</v>
      </c>
      <c r="S247" s="2" t="s">
        <v>680</v>
      </c>
      <c r="T247" s="2" t="s">
        <v>680</v>
      </c>
      <c r="U247" s="2" t="s">
        <v>680</v>
      </c>
      <c r="V247" s="2" t="s">
        <v>680</v>
      </c>
      <c r="W247" s="2" t="s">
        <v>680</v>
      </c>
      <c r="X247" s="2" t="s">
        <v>680</v>
      </c>
      <c r="Y247" s="2" t="s">
        <v>680</v>
      </c>
      <c r="Z247" s="2" t="s">
        <v>680</v>
      </c>
      <c r="AA247" s="2" t="s">
        <v>680</v>
      </c>
      <c r="AB247" s="2" t="s">
        <v>680</v>
      </c>
      <c r="AC247" s="2" t="s">
        <v>680</v>
      </c>
      <c r="AD247" s="2" t="s">
        <v>680</v>
      </c>
      <c r="AE247" s="2" t="s">
        <v>680</v>
      </c>
      <c r="AF247" s="2" t="s">
        <v>680</v>
      </c>
      <c r="AG247" s="2" t="s">
        <v>680</v>
      </c>
      <c r="AJ247" s="9">
        <f t="shared" si="12"/>
        <v>0</v>
      </c>
      <c r="AK247" s="9"/>
      <c r="AL247" s="9">
        <f t="shared" si="13"/>
        <v>0</v>
      </c>
      <c r="AM247" s="9">
        <f t="shared" si="14"/>
        <v>0</v>
      </c>
      <c r="AN247" s="10" t="str">
        <f t="shared" si="15"/>
        <v/>
      </c>
    </row>
    <row r="248" spans="1:40" ht="15" customHeight="1" x14ac:dyDescent="0.25">
      <c r="A248" s="2" t="s">
        <v>395</v>
      </c>
      <c r="B248" s="2" t="s">
        <v>396</v>
      </c>
      <c r="C248" s="2">
        <v>2016</v>
      </c>
      <c r="D248" s="2" t="s">
        <v>680</v>
      </c>
      <c r="E248" s="2" t="s">
        <v>680</v>
      </c>
      <c r="F248" s="2" t="s">
        <v>680</v>
      </c>
      <c r="G248" s="2" t="s">
        <v>680</v>
      </c>
      <c r="H248" s="2" t="s">
        <v>680</v>
      </c>
      <c r="I248" s="2" t="s">
        <v>680</v>
      </c>
      <c r="J248" s="2" t="s">
        <v>680</v>
      </c>
      <c r="K248" s="2" t="s">
        <v>680</v>
      </c>
      <c r="L248" s="2" t="s">
        <v>680</v>
      </c>
      <c r="M248" s="2" t="s">
        <v>680</v>
      </c>
      <c r="N248" s="2" t="s">
        <v>680</v>
      </c>
      <c r="O248" s="2" t="s">
        <v>680</v>
      </c>
      <c r="P248" s="2" t="s">
        <v>680</v>
      </c>
      <c r="Q248" s="2" t="s">
        <v>680</v>
      </c>
      <c r="R248" s="2" t="s">
        <v>680</v>
      </c>
      <c r="S248" s="2" t="s">
        <v>680</v>
      </c>
      <c r="T248" s="2" t="s">
        <v>680</v>
      </c>
      <c r="U248" s="2" t="s">
        <v>680</v>
      </c>
      <c r="V248" s="2" t="s">
        <v>680</v>
      </c>
      <c r="W248" s="2" t="s">
        <v>680</v>
      </c>
      <c r="X248" s="2" t="s">
        <v>680</v>
      </c>
      <c r="Y248" s="2" t="s">
        <v>680</v>
      </c>
      <c r="Z248" s="2" t="s">
        <v>680</v>
      </c>
      <c r="AA248" s="2" t="s">
        <v>680</v>
      </c>
      <c r="AB248" s="2" t="s">
        <v>680</v>
      </c>
      <c r="AC248" s="2" t="s">
        <v>680</v>
      </c>
      <c r="AD248" s="2" t="s">
        <v>680</v>
      </c>
      <c r="AE248" s="2" t="s">
        <v>680</v>
      </c>
      <c r="AF248" s="2" t="s">
        <v>680</v>
      </c>
      <c r="AG248" s="2" t="s">
        <v>680</v>
      </c>
      <c r="AJ248" s="9">
        <f t="shared" si="12"/>
        <v>0</v>
      </c>
      <c r="AK248" s="9"/>
      <c r="AL248" s="9">
        <f t="shared" si="13"/>
        <v>0</v>
      </c>
      <c r="AM248" s="9">
        <f t="shared" si="14"/>
        <v>0</v>
      </c>
      <c r="AN248" s="10" t="str">
        <f t="shared" si="15"/>
        <v/>
      </c>
    </row>
    <row r="249" spans="1:40" ht="15" customHeight="1" x14ac:dyDescent="0.25">
      <c r="A249" s="2" t="s">
        <v>395</v>
      </c>
      <c r="B249" s="2" t="s">
        <v>397</v>
      </c>
      <c r="C249" s="2">
        <v>2016</v>
      </c>
      <c r="D249" s="2" t="s">
        <v>680</v>
      </c>
      <c r="E249" s="2" t="s">
        <v>680</v>
      </c>
      <c r="F249" s="2" t="s">
        <v>680</v>
      </c>
      <c r="G249" s="2" t="s">
        <v>680</v>
      </c>
      <c r="H249" s="2" t="s">
        <v>680</v>
      </c>
      <c r="I249" s="2" t="s">
        <v>680</v>
      </c>
      <c r="J249" s="2" t="s">
        <v>680</v>
      </c>
      <c r="K249" s="2" t="s">
        <v>680</v>
      </c>
      <c r="L249" s="2" t="s">
        <v>680</v>
      </c>
      <c r="M249" s="2" t="s">
        <v>680</v>
      </c>
      <c r="N249" s="2" t="s">
        <v>680</v>
      </c>
      <c r="O249" s="2" t="s">
        <v>680</v>
      </c>
      <c r="P249" s="2" t="s">
        <v>680</v>
      </c>
      <c r="Q249" s="2" t="s">
        <v>680</v>
      </c>
      <c r="R249" s="2" t="s">
        <v>680</v>
      </c>
      <c r="S249" s="2" t="s">
        <v>680</v>
      </c>
      <c r="T249" s="2" t="s">
        <v>680</v>
      </c>
      <c r="U249" s="2" t="s">
        <v>680</v>
      </c>
      <c r="V249" s="2" t="s">
        <v>680</v>
      </c>
      <c r="W249" s="2" t="s">
        <v>680</v>
      </c>
      <c r="X249" s="2" t="s">
        <v>680</v>
      </c>
      <c r="Y249" s="2" t="s">
        <v>680</v>
      </c>
      <c r="Z249" s="2" t="s">
        <v>680</v>
      </c>
      <c r="AA249" s="2" t="s">
        <v>680</v>
      </c>
      <c r="AB249" s="2" t="s">
        <v>680</v>
      </c>
      <c r="AC249" s="2" t="s">
        <v>680</v>
      </c>
      <c r="AD249" s="2" t="s">
        <v>680</v>
      </c>
      <c r="AE249" s="2" t="s">
        <v>680</v>
      </c>
      <c r="AF249" s="2" t="s">
        <v>680</v>
      </c>
      <c r="AG249" s="2" t="s">
        <v>680</v>
      </c>
      <c r="AJ249" s="9">
        <f t="shared" si="12"/>
        <v>0</v>
      </c>
      <c r="AK249" s="9"/>
      <c r="AL249" s="9">
        <f t="shared" si="13"/>
        <v>0</v>
      </c>
      <c r="AM249" s="9">
        <f t="shared" si="14"/>
        <v>0</v>
      </c>
      <c r="AN249" s="10" t="str">
        <f t="shared" si="15"/>
        <v/>
      </c>
    </row>
    <row r="250" spans="1:40" ht="15" customHeight="1" x14ac:dyDescent="0.25">
      <c r="A250" s="2" t="s">
        <v>398</v>
      </c>
      <c r="B250" s="2" t="s">
        <v>399</v>
      </c>
      <c r="C250" s="2">
        <v>2016</v>
      </c>
      <c r="D250" s="2">
        <v>94.6</v>
      </c>
      <c r="E250" s="2">
        <v>17</v>
      </c>
      <c r="F250" s="2" t="s">
        <v>680</v>
      </c>
      <c r="G250" s="2" t="s">
        <v>680</v>
      </c>
      <c r="H250" s="2" t="s">
        <v>680</v>
      </c>
      <c r="I250" s="2">
        <v>132.5</v>
      </c>
      <c r="J250" s="2" t="s">
        <v>680</v>
      </c>
      <c r="K250" s="2" t="s">
        <v>680</v>
      </c>
      <c r="L250" s="2" t="s">
        <v>680</v>
      </c>
      <c r="M250" s="2" t="s">
        <v>680</v>
      </c>
      <c r="N250" s="2" t="s">
        <v>680</v>
      </c>
      <c r="O250" s="2" t="s">
        <v>680</v>
      </c>
      <c r="P250" s="2">
        <v>11.5</v>
      </c>
      <c r="Q250" s="2">
        <v>60</v>
      </c>
      <c r="R250" s="2">
        <v>29</v>
      </c>
      <c r="S250" s="2">
        <v>11</v>
      </c>
      <c r="T250" s="2">
        <v>0</v>
      </c>
      <c r="U250" s="2">
        <v>0</v>
      </c>
      <c r="V250" s="2" t="s">
        <v>8</v>
      </c>
      <c r="W250" s="2" t="s">
        <v>680</v>
      </c>
      <c r="X250" s="2" t="s">
        <v>680</v>
      </c>
      <c r="Y250" s="2" t="s">
        <v>680</v>
      </c>
      <c r="Z250" s="2" t="s">
        <v>680</v>
      </c>
      <c r="AA250" s="2" t="s">
        <v>680</v>
      </c>
      <c r="AB250" s="2" t="s">
        <v>680</v>
      </c>
      <c r="AC250" s="2" t="s">
        <v>680</v>
      </c>
      <c r="AD250" s="2" t="s">
        <v>680</v>
      </c>
      <c r="AE250" s="2" t="s">
        <v>680</v>
      </c>
      <c r="AF250" s="2" t="s">
        <v>680</v>
      </c>
      <c r="AG250" s="2">
        <v>21</v>
      </c>
      <c r="AJ250" s="9">
        <f t="shared" si="12"/>
        <v>111.5</v>
      </c>
      <c r="AK250" s="9"/>
      <c r="AL250" s="9">
        <f t="shared" si="13"/>
        <v>94.6</v>
      </c>
      <c r="AM250" s="9">
        <f t="shared" si="14"/>
        <v>17</v>
      </c>
      <c r="AN250" s="10">
        <f t="shared" si="15"/>
        <v>1.000896860986547</v>
      </c>
    </row>
    <row r="251" spans="1:40" ht="15" customHeight="1" x14ac:dyDescent="0.25">
      <c r="A251" s="2" t="s">
        <v>400</v>
      </c>
      <c r="B251" s="2" t="s">
        <v>401</v>
      </c>
      <c r="C251" s="2">
        <v>2016</v>
      </c>
      <c r="D251" s="2" t="s">
        <v>680</v>
      </c>
      <c r="E251" s="2" t="s">
        <v>680</v>
      </c>
      <c r="F251" s="2" t="s">
        <v>680</v>
      </c>
      <c r="G251" s="2" t="s">
        <v>680</v>
      </c>
      <c r="H251" s="2" t="s">
        <v>680</v>
      </c>
      <c r="I251" s="2" t="s">
        <v>680</v>
      </c>
      <c r="J251" s="2" t="s">
        <v>680</v>
      </c>
      <c r="K251" s="2" t="s">
        <v>680</v>
      </c>
      <c r="L251" s="2" t="s">
        <v>680</v>
      </c>
      <c r="M251" s="2" t="s">
        <v>680</v>
      </c>
      <c r="N251" s="2" t="s">
        <v>680</v>
      </c>
      <c r="O251" s="2" t="s">
        <v>680</v>
      </c>
      <c r="P251" s="2" t="s">
        <v>680</v>
      </c>
      <c r="Q251" s="2" t="s">
        <v>680</v>
      </c>
      <c r="R251" s="2" t="s">
        <v>680</v>
      </c>
      <c r="S251" s="2" t="s">
        <v>680</v>
      </c>
      <c r="T251" s="2" t="s">
        <v>680</v>
      </c>
      <c r="U251" s="2" t="s">
        <v>680</v>
      </c>
      <c r="V251" s="2" t="s">
        <v>680</v>
      </c>
      <c r="W251" s="2" t="s">
        <v>680</v>
      </c>
      <c r="X251" s="2" t="s">
        <v>680</v>
      </c>
      <c r="Y251" s="2" t="s">
        <v>680</v>
      </c>
      <c r="Z251" s="2" t="s">
        <v>680</v>
      </c>
      <c r="AA251" s="2" t="s">
        <v>680</v>
      </c>
      <c r="AB251" s="2" t="s">
        <v>680</v>
      </c>
      <c r="AC251" s="2" t="s">
        <v>680</v>
      </c>
      <c r="AD251" s="2" t="s">
        <v>680</v>
      </c>
      <c r="AE251" s="2" t="s">
        <v>680</v>
      </c>
      <c r="AF251" s="2" t="s">
        <v>680</v>
      </c>
      <c r="AG251" s="2" t="s">
        <v>680</v>
      </c>
      <c r="AJ251" s="9">
        <f t="shared" si="12"/>
        <v>0</v>
      </c>
      <c r="AK251" s="9"/>
      <c r="AL251" s="9">
        <f t="shared" si="13"/>
        <v>0</v>
      </c>
      <c r="AM251" s="9">
        <f t="shared" si="14"/>
        <v>0</v>
      </c>
      <c r="AN251" s="10" t="str">
        <f t="shared" si="15"/>
        <v/>
      </c>
    </row>
    <row r="252" spans="1:40"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U252" s="2" t="s">
        <v>681</v>
      </c>
      <c r="V252" s="2" t="s">
        <v>681</v>
      </c>
      <c r="W252" s="2" t="s">
        <v>681</v>
      </c>
      <c r="X252" s="2" t="s">
        <v>681</v>
      </c>
      <c r="Y252" s="2" t="s">
        <v>681</v>
      </c>
      <c r="Z252" s="2" t="s">
        <v>681</v>
      </c>
      <c r="AA252" s="2" t="s">
        <v>681</v>
      </c>
      <c r="AB252" s="2" t="s">
        <v>681</v>
      </c>
      <c r="AC252" s="2" t="s">
        <v>681</v>
      </c>
      <c r="AD252" s="2" t="s">
        <v>681</v>
      </c>
      <c r="AE252" s="2" t="s">
        <v>681</v>
      </c>
      <c r="AF252" s="2" t="s">
        <v>681</v>
      </c>
      <c r="AG252" s="2" t="s">
        <v>681</v>
      </c>
      <c r="AJ252" s="9">
        <f t="shared" si="12"/>
        <v>0</v>
      </c>
      <c r="AK252" s="9"/>
      <c r="AL252" s="9">
        <f t="shared" si="13"/>
        <v>0</v>
      </c>
      <c r="AM252" s="9">
        <f t="shared" si="14"/>
        <v>0</v>
      </c>
      <c r="AN252" s="10" t="str">
        <f t="shared" si="15"/>
        <v/>
      </c>
    </row>
    <row r="253" spans="1:40"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U253" s="2" t="s">
        <v>681</v>
      </c>
      <c r="V253" s="2" t="s">
        <v>681</v>
      </c>
      <c r="W253" s="2" t="s">
        <v>681</v>
      </c>
      <c r="X253" s="2" t="s">
        <v>681</v>
      </c>
      <c r="Y253" s="2" t="s">
        <v>681</v>
      </c>
      <c r="Z253" s="2" t="s">
        <v>681</v>
      </c>
      <c r="AA253" s="2" t="s">
        <v>681</v>
      </c>
      <c r="AB253" s="2" t="s">
        <v>681</v>
      </c>
      <c r="AC253" s="2" t="s">
        <v>681</v>
      </c>
      <c r="AD253" s="2" t="s">
        <v>681</v>
      </c>
      <c r="AE253" s="2" t="s">
        <v>681</v>
      </c>
      <c r="AF253" s="2" t="s">
        <v>681</v>
      </c>
      <c r="AG253" s="2" t="s">
        <v>681</v>
      </c>
      <c r="AJ253" s="9">
        <f t="shared" si="12"/>
        <v>0</v>
      </c>
      <c r="AK253" s="9"/>
      <c r="AL253" s="9">
        <f t="shared" si="13"/>
        <v>0</v>
      </c>
      <c r="AM253" s="9">
        <f t="shared" si="14"/>
        <v>0</v>
      </c>
      <c r="AN253" s="10" t="str">
        <f t="shared" si="15"/>
        <v/>
      </c>
    </row>
    <row r="254" spans="1:40"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U254" s="2" t="s">
        <v>681</v>
      </c>
      <c r="V254" s="2" t="s">
        <v>681</v>
      </c>
      <c r="W254" s="2" t="s">
        <v>681</v>
      </c>
      <c r="X254" s="2" t="s">
        <v>681</v>
      </c>
      <c r="Y254" s="2" t="s">
        <v>681</v>
      </c>
      <c r="Z254" s="2" t="s">
        <v>681</v>
      </c>
      <c r="AA254" s="2" t="s">
        <v>681</v>
      </c>
      <c r="AB254" s="2" t="s">
        <v>681</v>
      </c>
      <c r="AC254" s="2" t="s">
        <v>681</v>
      </c>
      <c r="AD254" s="2" t="s">
        <v>681</v>
      </c>
      <c r="AE254" s="2" t="s">
        <v>681</v>
      </c>
      <c r="AF254" s="2" t="s">
        <v>681</v>
      </c>
      <c r="AG254" s="2" t="s">
        <v>681</v>
      </c>
      <c r="AJ254" s="9">
        <f t="shared" si="12"/>
        <v>0</v>
      </c>
      <c r="AK254" s="9"/>
      <c r="AL254" s="9">
        <f t="shared" si="13"/>
        <v>0</v>
      </c>
      <c r="AM254" s="9">
        <f t="shared" si="14"/>
        <v>0</v>
      </c>
      <c r="AN254" s="10" t="str">
        <f t="shared" si="15"/>
        <v/>
      </c>
    </row>
    <row r="255" spans="1:40"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U255" s="2" t="s">
        <v>681</v>
      </c>
      <c r="V255" s="2" t="s">
        <v>681</v>
      </c>
      <c r="W255" s="2" t="s">
        <v>681</v>
      </c>
      <c r="X255" s="2" t="s">
        <v>681</v>
      </c>
      <c r="Y255" s="2" t="s">
        <v>681</v>
      </c>
      <c r="Z255" s="2" t="s">
        <v>681</v>
      </c>
      <c r="AA255" s="2" t="s">
        <v>681</v>
      </c>
      <c r="AB255" s="2" t="s">
        <v>681</v>
      </c>
      <c r="AC255" s="2" t="s">
        <v>681</v>
      </c>
      <c r="AD255" s="2" t="s">
        <v>681</v>
      </c>
      <c r="AE255" s="2" t="s">
        <v>681</v>
      </c>
      <c r="AF255" s="2" t="s">
        <v>681</v>
      </c>
      <c r="AG255" s="2" t="s">
        <v>681</v>
      </c>
      <c r="AJ255" s="9">
        <f t="shared" si="12"/>
        <v>0</v>
      </c>
      <c r="AK255" s="9"/>
      <c r="AL255" s="9">
        <f t="shared" si="13"/>
        <v>0</v>
      </c>
      <c r="AM255" s="9">
        <f t="shared" si="14"/>
        <v>0</v>
      </c>
      <c r="AN255" s="10" t="str">
        <f t="shared" si="15"/>
        <v/>
      </c>
    </row>
    <row r="256" spans="1:40"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U256" s="2" t="s">
        <v>681</v>
      </c>
      <c r="V256" s="2" t="s">
        <v>681</v>
      </c>
      <c r="W256" s="2" t="s">
        <v>681</v>
      </c>
      <c r="X256" s="2" t="s">
        <v>681</v>
      </c>
      <c r="Y256" s="2" t="s">
        <v>681</v>
      </c>
      <c r="Z256" s="2" t="s">
        <v>681</v>
      </c>
      <c r="AA256" s="2" t="s">
        <v>681</v>
      </c>
      <c r="AB256" s="2" t="s">
        <v>681</v>
      </c>
      <c r="AC256" s="2" t="s">
        <v>681</v>
      </c>
      <c r="AD256" s="2" t="s">
        <v>681</v>
      </c>
      <c r="AE256" s="2" t="s">
        <v>681</v>
      </c>
      <c r="AF256" s="2" t="s">
        <v>681</v>
      </c>
      <c r="AG256" s="2" t="s">
        <v>681</v>
      </c>
      <c r="AJ256" s="9">
        <f t="shared" si="12"/>
        <v>0</v>
      </c>
      <c r="AK256" s="9"/>
      <c r="AL256" s="9">
        <f t="shared" si="13"/>
        <v>0</v>
      </c>
      <c r="AM256" s="9">
        <f t="shared" si="14"/>
        <v>0</v>
      </c>
      <c r="AN256" s="10" t="str">
        <f t="shared" si="15"/>
        <v/>
      </c>
    </row>
    <row r="257" spans="1:40" ht="15" customHeight="1" x14ac:dyDescent="0.25">
      <c r="A257" s="2" t="s">
        <v>408</v>
      </c>
      <c r="B257" s="2" t="s">
        <v>409</v>
      </c>
      <c r="C257" s="2">
        <v>2016</v>
      </c>
      <c r="D257" s="2" t="s">
        <v>680</v>
      </c>
      <c r="E257" s="2" t="s">
        <v>680</v>
      </c>
      <c r="F257" s="2" t="s">
        <v>680</v>
      </c>
      <c r="G257" s="2" t="s">
        <v>680</v>
      </c>
      <c r="H257" s="2" t="s">
        <v>680</v>
      </c>
      <c r="I257" s="2" t="s">
        <v>680</v>
      </c>
      <c r="J257" s="2" t="s">
        <v>680</v>
      </c>
      <c r="K257" s="2" t="s">
        <v>680</v>
      </c>
      <c r="L257" s="2" t="s">
        <v>680</v>
      </c>
      <c r="M257" s="2" t="s">
        <v>680</v>
      </c>
      <c r="N257" s="2" t="s">
        <v>680</v>
      </c>
      <c r="O257" s="2" t="s">
        <v>680</v>
      </c>
      <c r="P257" s="2" t="s">
        <v>680</v>
      </c>
      <c r="Q257" s="2" t="s">
        <v>680</v>
      </c>
      <c r="R257" s="2" t="s">
        <v>680</v>
      </c>
      <c r="S257" s="2" t="s">
        <v>680</v>
      </c>
      <c r="T257" s="2" t="s">
        <v>680</v>
      </c>
      <c r="U257" s="2" t="s">
        <v>680</v>
      </c>
      <c r="V257" s="2" t="s">
        <v>680</v>
      </c>
      <c r="W257" s="2" t="s">
        <v>680</v>
      </c>
      <c r="X257" s="2" t="s">
        <v>680</v>
      </c>
      <c r="Y257" s="2" t="s">
        <v>680</v>
      </c>
      <c r="Z257" s="2" t="s">
        <v>680</v>
      </c>
      <c r="AA257" s="2" t="s">
        <v>680</v>
      </c>
      <c r="AB257" s="2" t="s">
        <v>680</v>
      </c>
      <c r="AC257" s="2" t="s">
        <v>680</v>
      </c>
      <c r="AD257" s="2" t="s">
        <v>680</v>
      </c>
      <c r="AE257" s="2" t="s">
        <v>680</v>
      </c>
      <c r="AF257" s="2" t="s">
        <v>680</v>
      </c>
      <c r="AG257" s="2" t="s">
        <v>680</v>
      </c>
      <c r="AJ257" s="9">
        <f t="shared" si="12"/>
        <v>0</v>
      </c>
      <c r="AK257" s="9"/>
      <c r="AL257" s="9">
        <f t="shared" si="13"/>
        <v>0</v>
      </c>
      <c r="AM257" s="9">
        <f t="shared" si="14"/>
        <v>0</v>
      </c>
      <c r="AN257" s="10" t="str">
        <f t="shared" si="15"/>
        <v/>
      </c>
    </row>
    <row r="258" spans="1:40" ht="15" customHeight="1" x14ac:dyDescent="0.25">
      <c r="A258" s="2" t="s">
        <v>410</v>
      </c>
      <c r="B258" s="2" t="s">
        <v>411</v>
      </c>
      <c r="C258" s="2">
        <v>2016</v>
      </c>
      <c r="D258" s="2" t="s">
        <v>680</v>
      </c>
      <c r="E258" s="2" t="s">
        <v>680</v>
      </c>
      <c r="F258" s="2" t="s">
        <v>680</v>
      </c>
      <c r="G258" s="2" t="s">
        <v>680</v>
      </c>
      <c r="H258" s="2" t="s">
        <v>680</v>
      </c>
      <c r="I258" s="2" t="s">
        <v>680</v>
      </c>
      <c r="J258" s="2" t="s">
        <v>680</v>
      </c>
      <c r="K258" s="2" t="s">
        <v>680</v>
      </c>
      <c r="L258" s="2" t="s">
        <v>680</v>
      </c>
      <c r="M258" s="2" t="s">
        <v>680</v>
      </c>
      <c r="N258" s="2" t="s">
        <v>680</v>
      </c>
      <c r="O258" s="2" t="s">
        <v>680</v>
      </c>
      <c r="P258" s="2" t="s">
        <v>680</v>
      </c>
      <c r="Q258" s="2" t="s">
        <v>680</v>
      </c>
      <c r="R258" s="2" t="s">
        <v>680</v>
      </c>
      <c r="S258" s="2" t="s">
        <v>680</v>
      </c>
      <c r="T258" s="2" t="s">
        <v>680</v>
      </c>
      <c r="U258" s="2" t="s">
        <v>680</v>
      </c>
      <c r="V258" s="2" t="s">
        <v>680</v>
      </c>
      <c r="W258" s="2" t="s">
        <v>680</v>
      </c>
      <c r="X258" s="2" t="s">
        <v>680</v>
      </c>
      <c r="Y258" s="2" t="s">
        <v>680</v>
      </c>
      <c r="Z258" s="2" t="s">
        <v>680</v>
      </c>
      <c r="AA258" s="2" t="s">
        <v>680</v>
      </c>
      <c r="AB258" s="2" t="s">
        <v>680</v>
      </c>
      <c r="AC258" s="2" t="s">
        <v>680</v>
      </c>
      <c r="AD258" s="2" t="s">
        <v>680</v>
      </c>
      <c r="AE258" s="2" t="s">
        <v>680</v>
      </c>
      <c r="AF258" s="2" t="s">
        <v>680</v>
      </c>
      <c r="AG258" s="2" t="s">
        <v>680</v>
      </c>
      <c r="AJ258" s="9">
        <f t="shared" si="12"/>
        <v>0</v>
      </c>
      <c r="AK258" s="9"/>
      <c r="AL258" s="9">
        <f t="shared" si="13"/>
        <v>0</v>
      </c>
      <c r="AM258" s="9">
        <f t="shared" si="14"/>
        <v>0</v>
      </c>
      <c r="AN258" s="10" t="str">
        <f t="shared" si="15"/>
        <v/>
      </c>
    </row>
    <row r="259" spans="1:40" ht="15" customHeight="1" x14ac:dyDescent="0.25">
      <c r="A259" s="2" t="s">
        <v>410</v>
      </c>
      <c r="B259" s="2" t="s">
        <v>412</v>
      </c>
      <c r="C259" s="2">
        <v>2016</v>
      </c>
      <c r="D259" s="2" t="s">
        <v>680</v>
      </c>
      <c r="E259" s="2" t="s">
        <v>680</v>
      </c>
      <c r="F259" s="2" t="s">
        <v>680</v>
      </c>
      <c r="G259" s="2" t="s">
        <v>680</v>
      </c>
      <c r="H259" s="2" t="s">
        <v>680</v>
      </c>
      <c r="I259" s="2" t="s">
        <v>680</v>
      </c>
      <c r="J259" s="2" t="s">
        <v>680</v>
      </c>
      <c r="K259" s="2" t="s">
        <v>680</v>
      </c>
      <c r="L259" s="2" t="s">
        <v>680</v>
      </c>
      <c r="M259" s="2" t="s">
        <v>680</v>
      </c>
      <c r="N259" s="2" t="s">
        <v>680</v>
      </c>
      <c r="O259" s="2" t="s">
        <v>680</v>
      </c>
      <c r="P259" s="2" t="s">
        <v>680</v>
      </c>
      <c r="Q259" s="2" t="s">
        <v>680</v>
      </c>
      <c r="R259" s="2" t="s">
        <v>680</v>
      </c>
      <c r="S259" s="2" t="s">
        <v>680</v>
      </c>
      <c r="T259" s="2" t="s">
        <v>680</v>
      </c>
      <c r="U259" s="2" t="s">
        <v>680</v>
      </c>
      <c r="V259" s="2" t="s">
        <v>680</v>
      </c>
      <c r="W259" s="2" t="s">
        <v>680</v>
      </c>
      <c r="X259" s="2" t="s">
        <v>680</v>
      </c>
      <c r="Y259" s="2" t="s">
        <v>680</v>
      </c>
      <c r="Z259" s="2" t="s">
        <v>680</v>
      </c>
      <c r="AA259" s="2" t="s">
        <v>680</v>
      </c>
      <c r="AB259" s="2" t="s">
        <v>680</v>
      </c>
      <c r="AC259" s="2" t="s">
        <v>680</v>
      </c>
      <c r="AD259" s="2" t="s">
        <v>680</v>
      </c>
      <c r="AE259" s="2" t="s">
        <v>680</v>
      </c>
      <c r="AF259" s="2" t="s">
        <v>680</v>
      </c>
      <c r="AG259" s="2" t="s">
        <v>680</v>
      </c>
      <c r="AJ259" s="9">
        <f t="shared" ref="AJ259:AJ322" si="16">SUMPRODUCT(J259:AF259)</f>
        <v>0</v>
      </c>
      <c r="AK259" s="9"/>
      <c r="AL259" s="9">
        <f t="shared" ref="AL259:AL322" si="17">IFERROR(D259/1,0)</f>
        <v>0</v>
      </c>
      <c r="AM259" s="9">
        <f t="shared" ref="AM259:AM322" si="18">IFERROR(E259/1,0)</f>
        <v>0</v>
      </c>
      <c r="AN259" s="10" t="str">
        <f t="shared" ref="AN259:AN322" si="19">IFERROR((AL259+AM259)/AJ259,"")</f>
        <v/>
      </c>
    </row>
    <row r="260" spans="1:40" ht="15" customHeight="1" x14ac:dyDescent="0.25">
      <c r="A260" s="2" t="s">
        <v>410</v>
      </c>
      <c r="B260" s="2" t="s">
        <v>413</v>
      </c>
      <c r="C260" s="2">
        <v>2016</v>
      </c>
      <c r="D260" s="2" t="s">
        <v>680</v>
      </c>
      <c r="E260" s="2" t="s">
        <v>680</v>
      </c>
      <c r="F260" s="2" t="s">
        <v>680</v>
      </c>
      <c r="G260" s="2" t="s">
        <v>680</v>
      </c>
      <c r="H260" s="2" t="s">
        <v>680</v>
      </c>
      <c r="I260" s="2" t="s">
        <v>680</v>
      </c>
      <c r="J260" s="2" t="s">
        <v>680</v>
      </c>
      <c r="K260" s="2" t="s">
        <v>680</v>
      </c>
      <c r="L260" s="2" t="s">
        <v>680</v>
      </c>
      <c r="M260" s="2" t="s">
        <v>680</v>
      </c>
      <c r="N260" s="2" t="s">
        <v>680</v>
      </c>
      <c r="O260" s="2" t="s">
        <v>680</v>
      </c>
      <c r="P260" s="2" t="s">
        <v>680</v>
      </c>
      <c r="Q260" s="2" t="s">
        <v>680</v>
      </c>
      <c r="R260" s="2" t="s">
        <v>680</v>
      </c>
      <c r="S260" s="2" t="s">
        <v>680</v>
      </c>
      <c r="T260" s="2" t="s">
        <v>680</v>
      </c>
      <c r="U260" s="2" t="s">
        <v>680</v>
      </c>
      <c r="V260" s="2" t="s">
        <v>680</v>
      </c>
      <c r="W260" s="2" t="s">
        <v>680</v>
      </c>
      <c r="X260" s="2" t="s">
        <v>680</v>
      </c>
      <c r="Y260" s="2" t="s">
        <v>680</v>
      </c>
      <c r="Z260" s="2" t="s">
        <v>680</v>
      </c>
      <c r="AA260" s="2" t="s">
        <v>680</v>
      </c>
      <c r="AB260" s="2" t="s">
        <v>680</v>
      </c>
      <c r="AC260" s="2" t="s">
        <v>680</v>
      </c>
      <c r="AD260" s="2" t="s">
        <v>680</v>
      </c>
      <c r="AE260" s="2" t="s">
        <v>680</v>
      </c>
      <c r="AF260" s="2" t="s">
        <v>680</v>
      </c>
      <c r="AG260" s="2" t="s">
        <v>680</v>
      </c>
      <c r="AJ260" s="9">
        <f t="shared" si="16"/>
        <v>0</v>
      </c>
      <c r="AK260" s="9"/>
      <c r="AL260" s="9">
        <f t="shared" si="17"/>
        <v>0</v>
      </c>
      <c r="AM260" s="9">
        <f t="shared" si="18"/>
        <v>0</v>
      </c>
      <c r="AN260" s="10" t="str">
        <f t="shared" si="19"/>
        <v/>
      </c>
    </row>
    <row r="261" spans="1:40" ht="15" customHeight="1" x14ac:dyDescent="0.25">
      <c r="A261" s="2" t="s">
        <v>410</v>
      </c>
      <c r="B261" s="2" t="s">
        <v>414</v>
      </c>
      <c r="C261" s="2">
        <v>2016</v>
      </c>
      <c r="D261" s="2" t="s">
        <v>680</v>
      </c>
      <c r="E261" s="2" t="s">
        <v>680</v>
      </c>
      <c r="F261" s="2" t="s">
        <v>680</v>
      </c>
      <c r="G261" s="2" t="s">
        <v>680</v>
      </c>
      <c r="H261" s="2" t="s">
        <v>680</v>
      </c>
      <c r="I261" s="2" t="s">
        <v>680</v>
      </c>
      <c r="J261" s="2" t="s">
        <v>680</v>
      </c>
      <c r="K261" s="2" t="s">
        <v>680</v>
      </c>
      <c r="L261" s="2" t="s">
        <v>680</v>
      </c>
      <c r="M261" s="2" t="s">
        <v>680</v>
      </c>
      <c r="N261" s="2" t="s">
        <v>680</v>
      </c>
      <c r="O261" s="2" t="s">
        <v>680</v>
      </c>
      <c r="P261" s="2" t="s">
        <v>680</v>
      </c>
      <c r="Q261" s="2" t="s">
        <v>680</v>
      </c>
      <c r="R261" s="2" t="s">
        <v>680</v>
      </c>
      <c r="S261" s="2" t="s">
        <v>680</v>
      </c>
      <c r="T261" s="2" t="s">
        <v>680</v>
      </c>
      <c r="U261" s="2" t="s">
        <v>680</v>
      </c>
      <c r="V261" s="2" t="s">
        <v>680</v>
      </c>
      <c r="W261" s="2" t="s">
        <v>680</v>
      </c>
      <c r="X261" s="2" t="s">
        <v>680</v>
      </c>
      <c r="Y261" s="2" t="s">
        <v>680</v>
      </c>
      <c r="Z261" s="2" t="s">
        <v>680</v>
      </c>
      <c r="AA261" s="2" t="s">
        <v>680</v>
      </c>
      <c r="AB261" s="2" t="s">
        <v>680</v>
      </c>
      <c r="AC261" s="2" t="s">
        <v>680</v>
      </c>
      <c r="AD261" s="2" t="s">
        <v>680</v>
      </c>
      <c r="AE261" s="2" t="s">
        <v>680</v>
      </c>
      <c r="AF261" s="2" t="s">
        <v>680</v>
      </c>
      <c r="AG261" s="2" t="s">
        <v>680</v>
      </c>
      <c r="AJ261" s="9">
        <f t="shared" si="16"/>
        <v>0</v>
      </c>
      <c r="AK261" s="9"/>
      <c r="AL261" s="9">
        <f t="shared" si="17"/>
        <v>0</v>
      </c>
      <c r="AM261" s="9">
        <f t="shared" si="18"/>
        <v>0</v>
      </c>
      <c r="AN261" s="10" t="str">
        <f t="shared" si="19"/>
        <v/>
      </c>
    </row>
    <row r="262" spans="1:40"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U262" s="2" t="s">
        <v>681</v>
      </c>
      <c r="V262" s="2" t="s">
        <v>681</v>
      </c>
      <c r="W262" s="2" t="s">
        <v>681</v>
      </c>
      <c r="X262" s="2" t="s">
        <v>681</v>
      </c>
      <c r="Y262" s="2" t="s">
        <v>681</v>
      </c>
      <c r="Z262" s="2" t="s">
        <v>681</v>
      </c>
      <c r="AA262" s="2" t="s">
        <v>681</v>
      </c>
      <c r="AB262" s="2" t="s">
        <v>681</v>
      </c>
      <c r="AC262" s="2" t="s">
        <v>681</v>
      </c>
      <c r="AD262" s="2" t="s">
        <v>681</v>
      </c>
      <c r="AE262" s="2" t="s">
        <v>681</v>
      </c>
      <c r="AF262" s="2" t="s">
        <v>681</v>
      </c>
      <c r="AG262" s="2" t="s">
        <v>681</v>
      </c>
      <c r="AJ262" s="9">
        <f t="shared" si="16"/>
        <v>0</v>
      </c>
      <c r="AK262" s="9"/>
      <c r="AL262" s="9">
        <f t="shared" si="17"/>
        <v>0</v>
      </c>
      <c r="AM262" s="9">
        <f t="shared" si="18"/>
        <v>0</v>
      </c>
      <c r="AN262" s="10" t="str">
        <f t="shared" si="19"/>
        <v/>
      </c>
    </row>
    <row r="263" spans="1:40" ht="15" customHeight="1" x14ac:dyDescent="0.25">
      <c r="A263" s="2" t="s">
        <v>417</v>
      </c>
      <c r="B263" s="2" t="s">
        <v>418</v>
      </c>
      <c r="C263" s="2">
        <v>2016</v>
      </c>
      <c r="D263" s="2">
        <v>0</v>
      </c>
      <c r="E263" s="2" t="s">
        <v>680</v>
      </c>
      <c r="F263" s="2" t="s">
        <v>680</v>
      </c>
      <c r="G263" s="2" t="s">
        <v>680</v>
      </c>
      <c r="H263" s="2" t="s">
        <v>680</v>
      </c>
      <c r="I263" s="2">
        <v>0</v>
      </c>
      <c r="J263" s="2" t="s">
        <v>680</v>
      </c>
      <c r="K263" s="2">
        <v>0</v>
      </c>
      <c r="L263" s="2">
        <v>0</v>
      </c>
      <c r="M263" s="2">
        <v>0</v>
      </c>
      <c r="N263" s="2" t="s">
        <v>680</v>
      </c>
      <c r="O263" s="2">
        <v>0</v>
      </c>
      <c r="P263" s="2" t="s">
        <v>680</v>
      </c>
      <c r="Q263" s="2" t="s">
        <v>680</v>
      </c>
      <c r="R263" s="2" t="s">
        <v>680</v>
      </c>
      <c r="S263" s="2" t="s">
        <v>680</v>
      </c>
      <c r="T263" s="2" t="s">
        <v>680</v>
      </c>
      <c r="U263" s="2" t="s">
        <v>680</v>
      </c>
      <c r="V263" s="2" t="s">
        <v>680</v>
      </c>
      <c r="W263" s="2">
        <v>0</v>
      </c>
      <c r="X263" s="2" t="s">
        <v>680</v>
      </c>
      <c r="Y263" s="2" t="s">
        <v>680</v>
      </c>
      <c r="Z263" s="2">
        <v>0</v>
      </c>
      <c r="AA263" s="2" t="s">
        <v>680</v>
      </c>
      <c r="AB263" s="2">
        <v>0</v>
      </c>
      <c r="AC263" s="2">
        <v>0</v>
      </c>
      <c r="AD263" s="2" t="s">
        <v>680</v>
      </c>
      <c r="AE263" s="2" t="s">
        <v>680</v>
      </c>
      <c r="AF263" s="2" t="s">
        <v>680</v>
      </c>
      <c r="AG263" s="2" t="s">
        <v>680</v>
      </c>
      <c r="AJ263" s="9">
        <f t="shared" si="16"/>
        <v>0</v>
      </c>
      <c r="AK263" s="9"/>
      <c r="AL263" s="9">
        <f t="shared" si="17"/>
        <v>0</v>
      </c>
      <c r="AM263" s="9">
        <f t="shared" si="18"/>
        <v>0</v>
      </c>
      <c r="AN263" s="10" t="str">
        <f t="shared" si="19"/>
        <v/>
      </c>
    </row>
    <row r="264" spans="1:40"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U264" s="2" t="s">
        <v>681</v>
      </c>
      <c r="V264" s="2" t="s">
        <v>681</v>
      </c>
      <c r="W264" s="2" t="s">
        <v>681</v>
      </c>
      <c r="X264" s="2" t="s">
        <v>681</v>
      </c>
      <c r="Y264" s="2" t="s">
        <v>681</v>
      </c>
      <c r="Z264" s="2" t="s">
        <v>681</v>
      </c>
      <c r="AA264" s="2" t="s">
        <v>681</v>
      </c>
      <c r="AB264" s="2" t="s">
        <v>681</v>
      </c>
      <c r="AC264" s="2" t="s">
        <v>681</v>
      </c>
      <c r="AD264" s="2" t="s">
        <v>681</v>
      </c>
      <c r="AE264" s="2" t="s">
        <v>681</v>
      </c>
      <c r="AF264" s="2" t="s">
        <v>681</v>
      </c>
      <c r="AG264" s="2" t="s">
        <v>681</v>
      </c>
      <c r="AJ264" s="9">
        <f t="shared" si="16"/>
        <v>0</v>
      </c>
      <c r="AK264" s="9"/>
      <c r="AL264" s="9">
        <f t="shared" si="17"/>
        <v>0</v>
      </c>
      <c r="AM264" s="9">
        <f t="shared" si="18"/>
        <v>0</v>
      </c>
      <c r="AN264" s="10" t="str">
        <f t="shared" si="19"/>
        <v/>
      </c>
    </row>
    <row r="265" spans="1:40" ht="15" customHeight="1" x14ac:dyDescent="0.25">
      <c r="A265" s="2" t="s">
        <v>419</v>
      </c>
      <c r="B265" s="2" t="s">
        <v>421</v>
      </c>
      <c r="C265" s="2">
        <v>2016</v>
      </c>
      <c r="D265" s="2" t="s">
        <v>680</v>
      </c>
      <c r="E265" s="2" t="s">
        <v>680</v>
      </c>
      <c r="F265" s="2" t="s">
        <v>680</v>
      </c>
      <c r="G265" s="2" t="s">
        <v>680</v>
      </c>
      <c r="H265" s="2" t="s">
        <v>680</v>
      </c>
      <c r="I265" s="2" t="s">
        <v>680</v>
      </c>
      <c r="J265" s="2" t="s">
        <v>680</v>
      </c>
      <c r="K265" s="2" t="s">
        <v>680</v>
      </c>
      <c r="L265" s="2" t="s">
        <v>680</v>
      </c>
      <c r="M265" s="2" t="s">
        <v>680</v>
      </c>
      <c r="N265" s="2" t="s">
        <v>680</v>
      </c>
      <c r="O265" s="2" t="s">
        <v>680</v>
      </c>
      <c r="P265" s="2" t="s">
        <v>680</v>
      </c>
      <c r="Q265" s="2" t="s">
        <v>680</v>
      </c>
      <c r="R265" s="2" t="s">
        <v>680</v>
      </c>
      <c r="S265" s="2" t="s">
        <v>680</v>
      </c>
      <c r="T265" s="2" t="s">
        <v>680</v>
      </c>
      <c r="U265" s="2" t="s">
        <v>680</v>
      </c>
      <c r="V265" s="2" t="s">
        <v>680</v>
      </c>
      <c r="W265" s="2" t="s">
        <v>680</v>
      </c>
      <c r="X265" s="2" t="s">
        <v>680</v>
      </c>
      <c r="Y265" s="2" t="s">
        <v>680</v>
      </c>
      <c r="Z265" s="2" t="s">
        <v>680</v>
      </c>
      <c r="AA265" s="2" t="s">
        <v>680</v>
      </c>
      <c r="AB265" s="2" t="s">
        <v>680</v>
      </c>
      <c r="AC265" s="2" t="s">
        <v>680</v>
      </c>
      <c r="AD265" s="2" t="s">
        <v>680</v>
      </c>
      <c r="AE265" s="2" t="s">
        <v>680</v>
      </c>
      <c r="AF265" s="2" t="s">
        <v>680</v>
      </c>
      <c r="AG265" s="2" t="s">
        <v>680</v>
      </c>
      <c r="AJ265" s="9">
        <f t="shared" si="16"/>
        <v>0</v>
      </c>
      <c r="AK265" s="9"/>
      <c r="AL265" s="9">
        <f t="shared" si="17"/>
        <v>0</v>
      </c>
      <c r="AM265" s="9">
        <f t="shared" si="18"/>
        <v>0</v>
      </c>
      <c r="AN265" s="10" t="str">
        <f t="shared" si="19"/>
        <v/>
      </c>
    </row>
    <row r="266" spans="1:40" ht="15" customHeight="1" x14ac:dyDescent="0.25">
      <c r="A266" s="2" t="s">
        <v>419</v>
      </c>
      <c r="B266" s="2" t="s">
        <v>422</v>
      </c>
      <c r="C266" s="2">
        <v>2016</v>
      </c>
      <c r="D266" s="2" t="s">
        <v>680</v>
      </c>
      <c r="E266" s="2" t="s">
        <v>680</v>
      </c>
      <c r="F266" s="2" t="s">
        <v>680</v>
      </c>
      <c r="G266" s="2" t="s">
        <v>680</v>
      </c>
      <c r="H266" s="2" t="s">
        <v>680</v>
      </c>
      <c r="I266" s="2" t="s">
        <v>680</v>
      </c>
      <c r="J266" s="2" t="s">
        <v>680</v>
      </c>
      <c r="K266" s="2" t="s">
        <v>680</v>
      </c>
      <c r="L266" s="2" t="s">
        <v>680</v>
      </c>
      <c r="M266" s="2" t="s">
        <v>680</v>
      </c>
      <c r="N266" s="2" t="s">
        <v>680</v>
      </c>
      <c r="O266" s="2" t="s">
        <v>680</v>
      </c>
      <c r="P266" s="2" t="s">
        <v>680</v>
      </c>
      <c r="Q266" s="2" t="s">
        <v>680</v>
      </c>
      <c r="R266" s="2" t="s">
        <v>680</v>
      </c>
      <c r="S266" s="2" t="s">
        <v>680</v>
      </c>
      <c r="T266" s="2" t="s">
        <v>680</v>
      </c>
      <c r="U266" s="2" t="s">
        <v>680</v>
      </c>
      <c r="V266" s="2" t="s">
        <v>680</v>
      </c>
      <c r="W266" s="2" t="s">
        <v>680</v>
      </c>
      <c r="X266" s="2" t="s">
        <v>680</v>
      </c>
      <c r="Y266" s="2" t="s">
        <v>680</v>
      </c>
      <c r="Z266" s="2" t="s">
        <v>680</v>
      </c>
      <c r="AA266" s="2" t="s">
        <v>680</v>
      </c>
      <c r="AB266" s="2" t="s">
        <v>680</v>
      </c>
      <c r="AC266" s="2" t="s">
        <v>680</v>
      </c>
      <c r="AD266" s="2" t="s">
        <v>680</v>
      </c>
      <c r="AE266" s="2" t="s">
        <v>680</v>
      </c>
      <c r="AF266" s="2" t="s">
        <v>680</v>
      </c>
      <c r="AG266" s="2" t="s">
        <v>680</v>
      </c>
      <c r="AJ266" s="9">
        <f t="shared" si="16"/>
        <v>0</v>
      </c>
      <c r="AK266" s="9"/>
      <c r="AL266" s="9">
        <f t="shared" si="17"/>
        <v>0</v>
      </c>
      <c r="AM266" s="9">
        <f t="shared" si="18"/>
        <v>0</v>
      </c>
      <c r="AN266" s="10" t="str">
        <f t="shared" si="19"/>
        <v/>
      </c>
    </row>
    <row r="267" spans="1:40" ht="15" customHeight="1" x14ac:dyDescent="0.25">
      <c r="A267" s="2" t="s">
        <v>419</v>
      </c>
      <c r="B267" s="2" t="s">
        <v>423</v>
      </c>
      <c r="C267" s="2">
        <v>2016</v>
      </c>
      <c r="D267" s="2" t="s">
        <v>680</v>
      </c>
      <c r="E267" s="2" t="s">
        <v>680</v>
      </c>
      <c r="F267" s="2" t="s">
        <v>680</v>
      </c>
      <c r="G267" s="2" t="s">
        <v>680</v>
      </c>
      <c r="H267" s="2" t="s">
        <v>680</v>
      </c>
      <c r="I267" s="2" t="s">
        <v>680</v>
      </c>
      <c r="J267" s="2" t="s">
        <v>680</v>
      </c>
      <c r="K267" s="2" t="s">
        <v>680</v>
      </c>
      <c r="L267" s="2" t="s">
        <v>680</v>
      </c>
      <c r="M267" s="2" t="s">
        <v>680</v>
      </c>
      <c r="N267" s="2" t="s">
        <v>680</v>
      </c>
      <c r="O267" s="2" t="s">
        <v>680</v>
      </c>
      <c r="P267" s="2" t="s">
        <v>680</v>
      </c>
      <c r="Q267" s="2" t="s">
        <v>680</v>
      </c>
      <c r="R267" s="2" t="s">
        <v>680</v>
      </c>
      <c r="S267" s="2" t="s">
        <v>680</v>
      </c>
      <c r="T267" s="2" t="s">
        <v>680</v>
      </c>
      <c r="U267" s="2" t="s">
        <v>680</v>
      </c>
      <c r="V267" s="2" t="s">
        <v>680</v>
      </c>
      <c r="W267" s="2" t="s">
        <v>680</v>
      </c>
      <c r="X267" s="2" t="s">
        <v>680</v>
      </c>
      <c r="Y267" s="2" t="s">
        <v>680</v>
      </c>
      <c r="Z267" s="2" t="s">
        <v>680</v>
      </c>
      <c r="AA267" s="2" t="s">
        <v>680</v>
      </c>
      <c r="AB267" s="2" t="s">
        <v>680</v>
      </c>
      <c r="AC267" s="2" t="s">
        <v>680</v>
      </c>
      <c r="AD267" s="2" t="s">
        <v>680</v>
      </c>
      <c r="AE267" s="2" t="s">
        <v>680</v>
      </c>
      <c r="AF267" s="2" t="s">
        <v>680</v>
      </c>
      <c r="AG267" s="2" t="s">
        <v>680</v>
      </c>
      <c r="AJ267" s="9">
        <f t="shared" si="16"/>
        <v>0</v>
      </c>
      <c r="AK267" s="9"/>
      <c r="AL267" s="9">
        <f t="shared" si="17"/>
        <v>0</v>
      </c>
      <c r="AM267" s="9">
        <f t="shared" si="18"/>
        <v>0</v>
      </c>
      <c r="AN267" s="10" t="str">
        <f t="shared" si="19"/>
        <v/>
      </c>
    </row>
    <row r="268" spans="1:40" ht="15" customHeight="1" x14ac:dyDescent="0.25">
      <c r="A268" s="2" t="s">
        <v>419</v>
      </c>
      <c r="B268" s="2" t="s">
        <v>424</v>
      </c>
      <c r="C268" s="2">
        <v>2016</v>
      </c>
      <c r="D268" s="2" t="s">
        <v>680</v>
      </c>
      <c r="E268" s="2" t="s">
        <v>680</v>
      </c>
      <c r="F268" s="2" t="s">
        <v>680</v>
      </c>
      <c r="G268" s="2" t="s">
        <v>680</v>
      </c>
      <c r="H268" s="2" t="s">
        <v>680</v>
      </c>
      <c r="I268" s="2" t="s">
        <v>680</v>
      </c>
      <c r="J268" s="2" t="s">
        <v>680</v>
      </c>
      <c r="K268" s="2" t="s">
        <v>680</v>
      </c>
      <c r="L268" s="2" t="s">
        <v>680</v>
      </c>
      <c r="M268" s="2" t="s">
        <v>680</v>
      </c>
      <c r="N268" s="2" t="s">
        <v>680</v>
      </c>
      <c r="O268" s="2" t="s">
        <v>680</v>
      </c>
      <c r="P268" s="2" t="s">
        <v>680</v>
      </c>
      <c r="Q268" s="2" t="s">
        <v>680</v>
      </c>
      <c r="R268" s="2" t="s">
        <v>680</v>
      </c>
      <c r="S268" s="2" t="s">
        <v>680</v>
      </c>
      <c r="T268" s="2" t="s">
        <v>680</v>
      </c>
      <c r="U268" s="2" t="s">
        <v>680</v>
      </c>
      <c r="V268" s="2" t="s">
        <v>680</v>
      </c>
      <c r="W268" s="2" t="s">
        <v>680</v>
      </c>
      <c r="X268" s="2" t="s">
        <v>680</v>
      </c>
      <c r="Y268" s="2" t="s">
        <v>680</v>
      </c>
      <c r="Z268" s="2" t="s">
        <v>680</v>
      </c>
      <c r="AA268" s="2" t="s">
        <v>680</v>
      </c>
      <c r="AB268" s="2" t="s">
        <v>680</v>
      </c>
      <c r="AC268" s="2" t="s">
        <v>680</v>
      </c>
      <c r="AD268" s="2" t="s">
        <v>680</v>
      </c>
      <c r="AE268" s="2" t="s">
        <v>680</v>
      </c>
      <c r="AF268" s="2" t="s">
        <v>680</v>
      </c>
      <c r="AG268" s="2" t="s">
        <v>680</v>
      </c>
      <c r="AJ268" s="9">
        <f t="shared" si="16"/>
        <v>0</v>
      </c>
      <c r="AK268" s="9"/>
      <c r="AL268" s="9">
        <f t="shared" si="17"/>
        <v>0</v>
      </c>
      <c r="AM268" s="9">
        <f t="shared" si="18"/>
        <v>0</v>
      </c>
      <c r="AN268" s="10" t="str">
        <f t="shared" si="19"/>
        <v/>
      </c>
    </row>
    <row r="269" spans="1:40" ht="15" customHeight="1" x14ac:dyDescent="0.25">
      <c r="A269" s="2" t="s">
        <v>419</v>
      </c>
      <c r="B269" s="2" t="s">
        <v>425</v>
      </c>
      <c r="C269" s="2">
        <v>2016</v>
      </c>
      <c r="D269" s="2" t="s">
        <v>680</v>
      </c>
      <c r="E269" s="2" t="s">
        <v>680</v>
      </c>
      <c r="F269" s="2" t="s">
        <v>680</v>
      </c>
      <c r="G269" s="2" t="s">
        <v>680</v>
      </c>
      <c r="H269" s="2" t="s">
        <v>680</v>
      </c>
      <c r="I269" s="2" t="s">
        <v>680</v>
      </c>
      <c r="J269" s="2" t="s">
        <v>680</v>
      </c>
      <c r="K269" s="2" t="s">
        <v>680</v>
      </c>
      <c r="L269" s="2" t="s">
        <v>680</v>
      </c>
      <c r="M269" s="2" t="s">
        <v>680</v>
      </c>
      <c r="N269" s="2" t="s">
        <v>680</v>
      </c>
      <c r="O269" s="2" t="s">
        <v>680</v>
      </c>
      <c r="P269" s="2" t="s">
        <v>680</v>
      </c>
      <c r="Q269" s="2" t="s">
        <v>680</v>
      </c>
      <c r="R269" s="2" t="s">
        <v>680</v>
      </c>
      <c r="S269" s="2" t="s">
        <v>680</v>
      </c>
      <c r="T269" s="2" t="s">
        <v>680</v>
      </c>
      <c r="U269" s="2" t="s">
        <v>680</v>
      </c>
      <c r="V269" s="2" t="s">
        <v>680</v>
      </c>
      <c r="W269" s="2" t="s">
        <v>680</v>
      </c>
      <c r="X269" s="2" t="s">
        <v>680</v>
      </c>
      <c r="Y269" s="2" t="s">
        <v>680</v>
      </c>
      <c r="Z269" s="2" t="s">
        <v>680</v>
      </c>
      <c r="AA269" s="2" t="s">
        <v>680</v>
      </c>
      <c r="AB269" s="2" t="s">
        <v>680</v>
      </c>
      <c r="AC269" s="2" t="s">
        <v>680</v>
      </c>
      <c r="AD269" s="2" t="s">
        <v>680</v>
      </c>
      <c r="AE269" s="2" t="s">
        <v>680</v>
      </c>
      <c r="AF269" s="2" t="s">
        <v>680</v>
      </c>
      <c r="AG269" s="2" t="s">
        <v>680</v>
      </c>
      <c r="AJ269" s="9">
        <f t="shared" si="16"/>
        <v>0</v>
      </c>
      <c r="AK269" s="9"/>
      <c r="AL269" s="9">
        <f t="shared" si="17"/>
        <v>0</v>
      </c>
      <c r="AM269" s="9">
        <f t="shared" si="18"/>
        <v>0</v>
      </c>
      <c r="AN269" s="10" t="str">
        <f t="shared" si="19"/>
        <v/>
      </c>
    </row>
    <row r="270" spans="1:40"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U270" s="2" t="s">
        <v>681</v>
      </c>
      <c r="V270" s="2" t="s">
        <v>681</v>
      </c>
      <c r="W270" s="2" t="s">
        <v>681</v>
      </c>
      <c r="X270" s="2" t="s">
        <v>681</v>
      </c>
      <c r="Y270" s="2" t="s">
        <v>681</v>
      </c>
      <c r="Z270" s="2" t="s">
        <v>681</v>
      </c>
      <c r="AA270" s="2" t="s">
        <v>681</v>
      </c>
      <c r="AB270" s="2" t="s">
        <v>681</v>
      </c>
      <c r="AC270" s="2" t="s">
        <v>681</v>
      </c>
      <c r="AD270" s="2" t="s">
        <v>681</v>
      </c>
      <c r="AE270" s="2" t="s">
        <v>681</v>
      </c>
      <c r="AF270" s="2" t="s">
        <v>681</v>
      </c>
      <c r="AG270" s="2" t="s">
        <v>681</v>
      </c>
      <c r="AJ270" s="9">
        <f t="shared" si="16"/>
        <v>0</v>
      </c>
      <c r="AK270" s="9"/>
      <c r="AL270" s="9">
        <f t="shared" si="17"/>
        <v>0</v>
      </c>
      <c r="AM270" s="9">
        <f t="shared" si="18"/>
        <v>0</v>
      </c>
      <c r="AN270" s="10" t="str">
        <f t="shared" si="19"/>
        <v/>
      </c>
    </row>
    <row r="271" spans="1:40"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U271" s="2" t="s">
        <v>681</v>
      </c>
      <c r="V271" s="2" t="s">
        <v>681</v>
      </c>
      <c r="W271" s="2" t="s">
        <v>681</v>
      </c>
      <c r="X271" s="2" t="s">
        <v>681</v>
      </c>
      <c r="Y271" s="2" t="s">
        <v>681</v>
      </c>
      <c r="Z271" s="2" t="s">
        <v>681</v>
      </c>
      <c r="AA271" s="2" t="s">
        <v>681</v>
      </c>
      <c r="AB271" s="2" t="s">
        <v>681</v>
      </c>
      <c r="AC271" s="2" t="s">
        <v>681</v>
      </c>
      <c r="AD271" s="2" t="s">
        <v>681</v>
      </c>
      <c r="AE271" s="2" t="s">
        <v>681</v>
      </c>
      <c r="AF271" s="2" t="s">
        <v>681</v>
      </c>
      <c r="AG271" s="2" t="s">
        <v>681</v>
      </c>
      <c r="AJ271" s="9">
        <f t="shared" si="16"/>
        <v>0</v>
      </c>
      <c r="AK271" s="9"/>
      <c r="AL271" s="9">
        <f t="shared" si="17"/>
        <v>0</v>
      </c>
      <c r="AM271" s="9">
        <f t="shared" si="18"/>
        <v>0</v>
      </c>
      <c r="AN271" s="10" t="str">
        <f t="shared" si="19"/>
        <v/>
      </c>
    </row>
    <row r="272" spans="1:40" ht="15" customHeight="1" x14ac:dyDescent="0.25">
      <c r="A272" s="2" t="s">
        <v>419</v>
      </c>
      <c r="B272" s="2" t="s">
        <v>428</v>
      </c>
      <c r="C272" s="2">
        <v>2016</v>
      </c>
      <c r="D272" s="2" t="s">
        <v>680</v>
      </c>
      <c r="E272" s="2" t="s">
        <v>680</v>
      </c>
      <c r="F272" s="2" t="s">
        <v>680</v>
      </c>
      <c r="G272" s="2" t="s">
        <v>680</v>
      </c>
      <c r="H272" s="2" t="s">
        <v>680</v>
      </c>
      <c r="I272" s="2" t="s">
        <v>680</v>
      </c>
      <c r="J272" s="2" t="s">
        <v>680</v>
      </c>
      <c r="K272" s="2" t="s">
        <v>680</v>
      </c>
      <c r="L272" s="2" t="s">
        <v>680</v>
      </c>
      <c r="M272" s="2" t="s">
        <v>680</v>
      </c>
      <c r="N272" s="2" t="s">
        <v>680</v>
      </c>
      <c r="O272" s="2" t="s">
        <v>680</v>
      </c>
      <c r="P272" s="2" t="s">
        <v>680</v>
      </c>
      <c r="Q272" s="2" t="s">
        <v>680</v>
      </c>
      <c r="R272" s="2" t="s">
        <v>680</v>
      </c>
      <c r="S272" s="2" t="s">
        <v>680</v>
      </c>
      <c r="T272" s="2" t="s">
        <v>680</v>
      </c>
      <c r="U272" s="2" t="s">
        <v>680</v>
      </c>
      <c r="V272" s="2" t="s">
        <v>680</v>
      </c>
      <c r="W272" s="2" t="s">
        <v>680</v>
      </c>
      <c r="X272" s="2" t="s">
        <v>680</v>
      </c>
      <c r="Y272" s="2" t="s">
        <v>680</v>
      </c>
      <c r="Z272" s="2" t="s">
        <v>680</v>
      </c>
      <c r="AA272" s="2" t="s">
        <v>680</v>
      </c>
      <c r="AB272" s="2" t="s">
        <v>680</v>
      </c>
      <c r="AC272" s="2" t="s">
        <v>680</v>
      </c>
      <c r="AD272" s="2" t="s">
        <v>680</v>
      </c>
      <c r="AE272" s="2" t="s">
        <v>680</v>
      </c>
      <c r="AF272" s="2" t="s">
        <v>680</v>
      </c>
      <c r="AG272" s="2" t="s">
        <v>680</v>
      </c>
      <c r="AJ272" s="9">
        <f t="shared" si="16"/>
        <v>0</v>
      </c>
      <c r="AK272" s="9"/>
      <c r="AL272" s="9">
        <f t="shared" si="17"/>
        <v>0</v>
      </c>
      <c r="AM272" s="9">
        <f t="shared" si="18"/>
        <v>0</v>
      </c>
      <c r="AN272" s="10" t="str">
        <f t="shared" si="19"/>
        <v/>
      </c>
    </row>
    <row r="273" spans="1:40" ht="15" customHeight="1" x14ac:dyDescent="0.25">
      <c r="A273" s="2" t="s">
        <v>419</v>
      </c>
      <c r="B273" s="2" t="s">
        <v>429</v>
      </c>
      <c r="C273" s="2">
        <v>2016</v>
      </c>
      <c r="D273" s="2" t="s">
        <v>680</v>
      </c>
      <c r="E273" s="2" t="s">
        <v>680</v>
      </c>
      <c r="F273" s="2" t="s">
        <v>680</v>
      </c>
      <c r="G273" s="2" t="s">
        <v>680</v>
      </c>
      <c r="H273" s="2" t="s">
        <v>680</v>
      </c>
      <c r="I273" s="2" t="s">
        <v>680</v>
      </c>
      <c r="J273" s="2" t="s">
        <v>680</v>
      </c>
      <c r="K273" s="2" t="s">
        <v>680</v>
      </c>
      <c r="L273" s="2" t="s">
        <v>680</v>
      </c>
      <c r="M273" s="2" t="s">
        <v>680</v>
      </c>
      <c r="N273" s="2" t="s">
        <v>680</v>
      </c>
      <c r="O273" s="2" t="s">
        <v>680</v>
      </c>
      <c r="P273" s="2" t="s">
        <v>680</v>
      </c>
      <c r="Q273" s="2" t="s">
        <v>680</v>
      </c>
      <c r="R273" s="2" t="s">
        <v>680</v>
      </c>
      <c r="S273" s="2" t="s">
        <v>680</v>
      </c>
      <c r="T273" s="2" t="s">
        <v>680</v>
      </c>
      <c r="U273" s="2" t="s">
        <v>680</v>
      </c>
      <c r="V273" s="2" t="s">
        <v>680</v>
      </c>
      <c r="W273" s="2" t="s">
        <v>680</v>
      </c>
      <c r="X273" s="2" t="s">
        <v>680</v>
      </c>
      <c r="Y273" s="2" t="s">
        <v>680</v>
      </c>
      <c r="Z273" s="2" t="s">
        <v>680</v>
      </c>
      <c r="AA273" s="2" t="s">
        <v>680</v>
      </c>
      <c r="AB273" s="2" t="s">
        <v>680</v>
      </c>
      <c r="AC273" s="2" t="s">
        <v>680</v>
      </c>
      <c r="AD273" s="2" t="s">
        <v>680</v>
      </c>
      <c r="AE273" s="2" t="s">
        <v>680</v>
      </c>
      <c r="AF273" s="2" t="s">
        <v>680</v>
      </c>
      <c r="AG273" s="2" t="s">
        <v>680</v>
      </c>
      <c r="AJ273" s="9">
        <f t="shared" si="16"/>
        <v>0</v>
      </c>
      <c r="AK273" s="9"/>
      <c r="AL273" s="9">
        <f t="shared" si="17"/>
        <v>0</v>
      </c>
      <c r="AM273" s="9">
        <f t="shared" si="18"/>
        <v>0</v>
      </c>
      <c r="AN273" s="10" t="str">
        <f t="shared" si="19"/>
        <v/>
      </c>
    </row>
    <row r="274" spans="1:40"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U274" s="2" t="s">
        <v>681</v>
      </c>
      <c r="V274" s="2" t="s">
        <v>681</v>
      </c>
      <c r="W274" s="2" t="s">
        <v>681</v>
      </c>
      <c r="X274" s="2" t="s">
        <v>681</v>
      </c>
      <c r="Y274" s="2" t="s">
        <v>681</v>
      </c>
      <c r="Z274" s="2" t="s">
        <v>681</v>
      </c>
      <c r="AA274" s="2" t="s">
        <v>681</v>
      </c>
      <c r="AB274" s="2" t="s">
        <v>681</v>
      </c>
      <c r="AC274" s="2" t="s">
        <v>681</v>
      </c>
      <c r="AD274" s="2" t="s">
        <v>681</v>
      </c>
      <c r="AE274" s="2" t="s">
        <v>681</v>
      </c>
      <c r="AF274" s="2" t="s">
        <v>681</v>
      </c>
      <c r="AG274" s="2" t="s">
        <v>681</v>
      </c>
      <c r="AJ274" s="9">
        <f t="shared" si="16"/>
        <v>0</v>
      </c>
      <c r="AK274" s="9"/>
      <c r="AL274" s="9">
        <f t="shared" si="17"/>
        <v>0</v>
      </c>
      <c r="AM274" s="9">
        <f t="shared" si="18"/>
        <v>0</v>
      </c>
      <c r="AN274" s="10" t="str">
        <f t="shared" si="19"/>
        <v/>
      </c>
    </row>
    <row r="275" spans="1:40" ht="15" customHeight="1" x14ac:dyDescent="0.25">
      <c r="A275" s="2" t="s">
        <v>419</v>
      </c>
      <c r="B275" s="2" t="s">
        <v>431</v>
      </c>
      <c r="C275" s="2">
        <v>2016</v>
      </c>
      <c r="D275" s="2" t="s">
        <v>680</v>
      </c>
      <c r="E275" s="2" t="s">
        <v>680</v>
      </c>
      <c r="F275" s="2" t="s">
        <v>680</v>
      </c>
      <c r="G275" s="2" t="s">
        <v>680</v>
      </c>
      <c r="H275" s="2" t="s">
        <v>680</v>
      </c>
      <c r="I275" s="2" t="s">
        <v>680</v>
      </c>
      <c r="J275" s="2" t="s">
        <v>680</v>
      </c>
      <c r="K275" s="2" t="s">
        <v>680</v>
      </c>
      <c r="L275" s="2" t="s">
        <v>680</v>
      </c>
      <c r="M275" s="2" t="s">
        <v>680</v>
      </c>
      <c r="N275" s="2" t="s">
        <v>680</v>
      </c>
      <c r="O275" s="2" t="s">
        <v>680</v>
      </c>
      <c r="P275" s="2" t="s">
        <v>680</v>
      </c>
      <c r="Q275" s="2" t="s">
        <v>680</v>
      </c>
      <c r="R275" s="2" t="s">
        <v>680</v>
      </c>
      <c r="S275" s="2" t="s">
        <v>680</v>
      </c>
      <c r="T275" s="2" t="s">
        <v>680</v>
      </c>
      <c r="U275" s="2" t="s">
        <v>680</v>
      </c>
      <c r="V275" s="2" t="s">
        <v>680</v>
      </c>
      <c r="W275" s="2" t="s">
        <v>680</v>
      </c>
      <c r="X275" s="2" t="s">
        <v>680</v>
      </c>
      <c r="Y275" s="2" t="s">
        <v>680</v>
      </c>
      <c r="Z275" s="2" t="s">
        <v>680</v>
      </c>
      <c r="AA275" s="2" t="s">
        <v>680</v>
      </c>
      <c r="AB275" s="2" t="s">
        <v>680</v>
      </c>
      <c r="AC275" s="2" t="s">
        <v>680</v>
      </c>
      <c r="AD275" s="2" t="s">
        <v>680</v>
      </c>
      <c r="AE275" s="2" t="s">
        <v>680</v>
      </c>
      <c r="AF275" s="2" t="s">
        <v>680</v>
      </c>
      <c r="AG275" s="2" t="s">
        <v>680</v>
      </c>
      <c r="AJ275" s="9">
        <f t="shared" si="16"/>
        <v>0</v>
      </c>
      <c r="AK275" s="9"/>
      <c r="AL275" s="9">
        <f t="shared" si="17"/>
        <v>0</v>
      </c>
      <c r="AM275" s="9">
        <f t="shared" si="18"/>
        <v>0</v>
      </c>
      <c r="AN275" s="10" t="str">
        <f t="shared" si="19"/>
        <v/>
      </c>
    </row>
    <row r="276" spans="1:40"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U276" s="2" t="s">
        <v>681</v>
      </c>
      <c r="V276" s="2" t="s">
        <v>681</v>
      </c>
      <c r="W276" s="2" t="s">
        <v>681</v>
      </c>
      <c r="X276" s="2" t="s">
        <v>681</v>
      </c>
      <c r="Y276" s="2" t="s">
        <v>681</v>
      </c>
      <c r="Z276" s="2" t="s">
        <v>681</v>
      </c>
      <c r="AA276" s="2" t="s">
        <v>681</v>
      </c>
      <c r="AB276" s="2" t="s">
        <v>681</v>
      </c>
      <c r="AC276" s="2" t="s">
        <v>681</v>
      </c>
      <c r="AD276" s="2" t="s">
        <v>681</v>
      </c>
      <c r="AE276" s="2" t="s">
        <v>681</v>
      </c>
      <c r="AF276" s="2" t="s">
        <v>681</v>
      </c>
      <c r="AG276" s="2" t="s">
        <v>681</v>
      </c>
      <c r="AJ276" s="9">
        <f t="shared" si="16"/>
        <v>0</v>
      </c>
      <c r="AK276" s="9"/>
      <c r="AL276" s="9">
        <f t="shared" si="17"/>
        <v>0</v>
      </c>
      <c r="AM276" s="9">
        <f t="shared" si="18"/>
        <v>0</v>
      </c>
      <c r="AN276" s="10" t="str">
        <f t="shared" si="19"/>
        <v/>
      </c>
    </row>
    <row r="277" spans="1:40"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U277" s="2" t="s">
        <v>681</v>
      </c>
      <c r="V277" s="2" t="s">
        <v>681</v>
      </c>
      <c r="W277" s="2" t="s">
        <v>681</v>
      </c>
      <c r="X277" s="2" t="s">
        <v>681</v>
      </c>
      <c r="Y277" s="2" t="s">
        <v>681</v>
      </c>
      <c r="Z277" s="2" t="s">
        <v>681</v>
      </c>
      <c r="AA277" s="2" t="s">
        <v>681</v>
      </c>
      <c r="AB277" s="2" t="s">
        <v>681</v>
      </c>
      <c r="AC277" s="2" t="s">
        <v>681</v>
      </c>
      <c r="AD277" s="2" t="s">
        <v>681</v>
      </c>
      <c r="AE277" s="2" t="s">
        <v>681</v>
      </c>
      <c r="AF277" s="2" t="s">
        <v>681</v>
      </c>
      <c r="AG277" s="2" t="s">
        <v>681</v>
      </c>
      <c r="AJ277" s="9">
        <f t="shared" si="16"/>
        <v>0</v>
      </c>
      <c r="AK277" s="9"/>
      <c r="AL277" s="9">
        <f t="shared" si="17"/>
        <v>0</v>
      </c>
      <c r="AM277" s="9">
        <f t="shared" si="18"/>
        <v>0</v>
      </c>
      <c r="AN277" s="10" t="str">
        <f t="shared" si="19"/>
        <v/>
      </c>
    </row>
    <row r="278" spans="1:40"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U278" s="2" t="s">
        <v>681</v>
      </c>
      <c r="V278" s="2" t="s">
        <v>681</v>
      </c>
      <c r="W278" s="2" t="s">
        <v>681</v>
      </c>
      <c r="X278" s="2" t="s">
        <v>681</v>
      </c>
      <c r="Y278" s="2" t="s">
        <v>681</v>
      </c>
      <c r="Z278" s="2" t="s">
        <v>681</v>
      </c>
      <c r="AA278" s="2" t="s">
        <v>681</v>
      </c>
      <c r="AB278" s="2" t="s">
        <v>681</v>
      </c>
      <c r="AC278" s="2" t="s">
        <v>681</v>
      </c>
      <c r="AD278" s="2" t="s">
        <v>681</v>
      </c>
      <c r="AE278" s="2" t="s">
        <v>681</v>
      </c>
      <c r="AF278" s="2" t="s">
        <v>681</v>
      </c>
      <c r="AG278" s="2" t="s">
        <v>681</v>
      </c>
      <c r="AJ278" s="9">
        <f t="shared" si="16"/>
        <v>0</v>
      </c>
      <c r="AK278" s="9"/>
      <c r="AL278" s="9">
        <f t="shared" si="17"/>
        <v>0</v>
      </c>
      <c r="AM278" s="9">
        <f t="shared" si="18"/>
        <v>0</v>
      </c>
      <c r="AN278" s="10" t="str">
        <f t="shared" si="19"/>
        <v/>
      </c>
    </row>
    <row r="279" spans="1:40" ht="15" customHeight="1" x14ac:dyDescent="0.25">
      <c r="A279" s="2" t="s">
        <v>433</v>
      </c>
      <c r="B279" s="2" t="s">
        <v>434</v>
      </c>
      <c r="C279" s="2">
        <v>2016</v>
      </c>
      <c r="D279" s="2" t="s">
        <v>680</v>
      </c>
      <c r="E279" s="2" t="s">
        <v>680</v>
      </c>
      <c r="F279" s="2" t="s">
        <v>680</v>
      </c>
      <c r="G279" s="2" t="s">
        <v>680</v>
      </c>
      <c r="H279" s="2" t="s">
        <v>680</v>
      </c>
      <c r="I279" s="2" t="s">
        <v>680</v>
      </c>
      <c r="J279" s="2" t="s">
        <v>680</v>
      </c>
      <c r="K279" s="2" t="s">
        <v>680</v>
      </c>
      <c r="L279" s="2" t="s">
        <v>680</v>
      </c>
      <c r="M279" s="2" t="s">
        <v>680</v>
      </c>
      <c r="N279" s="2" t="s">
        <v>680</v>
      </c>
      <c r="O279" s="2" t="s">
        <v>680</v>
      </c>
      <c r="P279" s="2" t="s">
        <v>680</v>
      </c>
      <c r="Q279" s="2" t="s">
        <v>680</v>
      </c>
      <c r="R279" s="2" t="s">
        <v>680</v>
      </c>
      <c r="S279" s="2" t="s">
        <v>680</v>
      </c>
      <c r="T279" s="2" t="s">
        <v>680</v>
      </c>
      <c r="U279" s="2" t="s">
        <v>680</v>
      </c>
      <c r="V279" s="2" t="s">
        <v>680</v>
      </c>
      <c r="W279" s="2" t="s">
        <v>680</v>
      </c>
      <c r="X279" s="2" t="s">
        <v>680</v>
      </c>
      <c r="Y279" s="2" t="s">
        <v>680</v>
      </c>
      <c r="Z279" s="2" t="s">
        <v>680</v>
      </c>
      <c r="AA279" s="2" t="s">
        <v>680</v>
      </c>
      <c r="AB279" s="2" t="s">
        <v>680</v>
      </c>
      <c r="AC279" s="2" t="s">
        <v>680</v>
      </c>
      <c r="AD279" s="2" t="s">
        <v>680</v>
      </c>
      <c r="AE279" s="2" t="s">
        <v>680</v>
      </c>
      <c r="AF279" s="2" t="s">
        <v>680</v>
      </c>
      <c r="AG279" s="2" t="s">
        <v>680</v>
      </c>
      <c r="AJ279" s="9">
        <f t="shared" si="16"/>
        <v>0</v>
      </c>
      <c r="AK279" s="9"/>
      <c r="AL279" s="9">
        <f t="shared" si="17"/>
        <v>0</v>
      </c>
      <c r="AM279" s="9">
        <f t="shared" si="18"/>
        <v>0</v>
      </c>
      <c r="AN279" s="10" t="str">
        <f t="shared" si="19"/>
        <v/>
      </c>
    </row>
    <row r="280" spans="1:40" ht="15" customHeight="1" x14ac:dyDescent="0.25">
      <c r="A280" s="2" t="s">
        <v>433</v>
      </c>
      <c r="B280" s="2" t="s">
        <v>435</v>
      </c>
      <c r="C280" s="2">
        <v>2016</v>
      </c>
      <c r="D280" s="2" t="s">
        <v>680</v>
      </c>
      <c r="E280" s="2" t="s">
        <v>680</v>
      </c>
      <c r="F280" s="2" t="s">
        <v>680</v>
      </c>
      <c r="G280" s="2" t="s">
        <v>680</v>
      </c>
      <c r="H280" s="2" t="s">
        <v>680</v>
      </c>
      <c r="I280" s="2" t="s">
        <v>680</v>
      </c>
      <c r="J280" s="2" t="s">
        <v>680</v>
      </c>
      <c r="K280" s="2" t="s">
        <v>680</v>
      </c>
      <c r="L280" s="2" t="s">
        <v>680</v>
      </c>
      <c r="M280" s="2" t="s">
        <v>680</v>
      </c>
      <c r="N280" s="2" t="s">
        <v>680</v>
      </c>
      <c r="O280" s="2" t="s">
        <v>680</v>
      </c>
      <c r="P280" s="2" t="s">
        <v>680</v>
      </c>
      <c r="Q280" s="2" t="s">
        <v>680</v>
      </c>
      <c r="R280" s="2" t="s">
        <v>680</v>
      </c>
      <c r="S280" s="2" t="s">
        <v>680</v>
      </c>
      <c r="T280" s="2" t="s">
        <v>680</v>
      </c>
      <c r="U280" s="2" t="s">
        <v>680</v>
      </c>
      <c r="V280" s="2" t="s">
        <v>680</v>
      </c>
      <c r="W280" s="2" t="s">
        <v>680</v>
      </c>
      <c r="X280" s="2" t="s">
        <v>680</v>
      </c>
      <c r="Y280" s="2" t="s">
        <v>680</v>
      </c>
      <c r="Z280" s="2" t="s">
        <v>680</v>
      </c>
      <c r="AA280" s="2" t="s">
        <v>680</v>
      </c>
      <c r="AB280" s="2" t="s">
        <v>680</v>
      </c>
      <c r="AC280" s="2" t="s">
        <v>680</v>
      </c>
      <c r="AD280" s="2" t="s">
        <v>680</v>
      </c>
      <c r="AE280" s="2" t="s">
        <v>680</v>
      </c>
      <c r="AF280" s="2" t="s">
        <v>680</v>
      </c>
      <c r="AG280" s="2" t="s">
        <v>680</v>
      </c>
      <c r="AJ280" s="9">
        <f t="shared" si="16"/>
        <v>0</v>
      </c>
      <c r="AK280" s="9"/>
      <c r="AL280" s="9">
        <f t="shared" si="17"/>
        <v>0</v>
      </c>
      <c r="AM280" s="9">
        <f t="shared" si="18"/>
        <v>0</v>
      </c>
      <c r="AN280" s="10" t="str">
        <f t="shared" si="19"/>
        <v/>
      </c>
    </row>
    <row r="281" spans="1:40" ht="15" customHeight="1" x14ac:dyDescent="0.25">
      <c r="A281" s="2" t="s">
        <v>436</v>
      </c>
      <c r="B281" s="2" t="s">
        <v>437</v>
      </c>
      <c r="C281" s="2">
        <v>2016</v>
      </c>
      <c r="D281" s="2" t="s">
        <v>680</v>
      </c>
      <c r="E281" s="2" t="s">
        <v>680</v>
      </c>
      <c r="F281" s="2" t="s">
        <v>680</v>
      </c>
      <c r="G281" s="2" t="s">
        <v>680</v>
      </c>
      <c r="H281" s="2" t="s">
        <v>680</v>
      </c>
      <c r="I281" s="2" t="s">
        <v>680</v>
      </c>
      <c r="J281" s="2" t="s">
        <v>680</v>
      </c>
      <c r="K281" s="2" t="s">
        <v>680</v>
      </c>
      <c r="L281" s="2" t="s">
        <v>680</v>
      </c>
      <c r="M281" s="2" t="s">
        <v>680</v>
      </c>
      <c r="N281" s="2" t="s">
        <v>680</v>
      </c>
      <c r="O281" s="2" t="s">
        <v>680</v>
      </c>
      <c r="P281" s="2" t="s">
        <v>680</v>
      </c>
      <c r="Q281" s="2" t="s">
        <v>680</v>
      </c>
      <c r="R281" s="2" t="s">
        <v>680</v>
      </c>
      <c r="S281" s="2" t="s">
        <v>680</v>
      </c>
      <c r="T281" s="2" t="s">
        <v>680</v>
      </c>
      <c r="U281" s="2" t="s">
        <v>680</v>
      </c>
      <c r="V281" s="2" t="s">
        <v>680</v>
      </c>
      <c r="W281" s="2" t="s">
        <v>680</v>
      </c>
      <c r="X281" s="2" t="s">
        <v>680</v>
      </c>
      <c r="Y281" s="2" t="s">
        <v>680</v>
      </c>
      <c r="Z281" s="2" t="s">
        <v>680</v>
      </c>
      <c r="AA281" s="2" t="s">
        <v>680</v>
      </c>
      <c r="AB281" s="2" t="s">
        <v>680</v>
      </c>
      <c r="AC281" s="2" t="s">
        <v>680</v>
      </c>
      <c r="AD281" s="2" t="s">
        <v>680</v>
      </c>
      <c r="AE281" s="2" t="s">
        <v>680</v>
      </c>
      <c r="AF281" s="2" t="s">
        <v>680</v>
      </c>
      <c r="AG281" s="2" t="s">
        <v>680</v>
      </c>
      <c r="AJ281" s="9">
        <f t="shared" si="16"/>
        <v>0</v>
      </c>
      <c r="AK281" s="9"/>
      <c r="AL281" s="9">
        <f t="shared" si="17"/>
        <v>0</v>
      </c>
      <c r="AM281" s="9">
        <f t="shared" si="18"/>
        <v>0</v>
      </c>
      <c r="AN281" s="10" t="str">
        <f t="shared" si="19"/>
        <v/>
      </c>
    </row>
    <row r="282" spans="1:40" ht="15" customHeight="1" x14ac:dyDescent="0.25">
      <c r="A282" s="2" t="s">
        <v>438</v>
      </c>
      <c r="B282" s="2" t="s">
        <v>439</v>
      </c>
      <c r="C282" s="2">
        <v>2016</v>
      </c>
      <c r="D282" s="2">
        <v>92.67</v>
      </c>
      <c r="E282" s="2">
        <v>19.14</v>
      </c>
      <c r="F282" s="2" t="s">
        <v>680</v>
      </c>
      <c r="G282" s="2" t="s">
        <v>680</v>
      </c>
      <c r="H282" s="2" t="s">
        <v>680</v>
      </c>
      <c r="I282" s="2">
        <v>128.34299999999999</v>
      </c>
      <c r="J282" s="2" t="s">
        <v>680</v>
      </c>
      <c r="K282" s="2" t="s">
        <v>680</v>
      </c>
      <c r="L282" s="2" t="s">
        <v>680</v>
      </c>
      <c r="M282" s="2" t="s">
        <v>680</v>
      </c>
      <c r="N282" s="2" t="s">
        <v>680</v>
      </c>
      <c r="O282" s="2" t="s">
        <v>680</v>
      </c>
      <c r="P282" s="2">
        <v>70.838999999999999</v>
      </c>
      <c r="Q282" s="2">
        <v>0</v>
      </c>
      <c r="R282" s="2">
        <v>55.476999999999997</v>
      </c>
      <c r="S282" s="2">
        <v>1.927</v>
      </c>
      <c r="T282" s="2" t="s">
        <v>680</v>
      </c>
      <c r="U282" s="2" t="s">
        <v>680</v>
      </c>
      <c r="V282" s="2" t="s">
        <v>680</v>
      </c>
      <c r="W282" s="2" t="s">
        <v>680</v>
      </c>
      <c r="X282" s="2" t="s">
        <v>680</v>
      </c>
      <c r="Y282" s="2" t="s">
        <v>680</v>
      </c>
      <c r="Z282" s="2" t="s">
        <v>680</v>
      </c>
      <c r="AA282" s="2" t="s">
        <v>680</v>
      </c>
      <c r="AB282" s="2">
        <v>0.1</v>
      </c>
      <c r="AC282" s="2" t="s">
        <v>680</v>
      </c>
      <c r="AD282" s="2" t="s">
        <v>680</v>
      </c>
      <c r="AE282" s="2" t="s">
        <v>680</v>
      </c>
      <c r="AF282" s="2" t="s">
        <v>680</v>
      </c>
      <c r="AG282" s="2" t="s">
        <v>680</v>
      </c>
      <c r="AJ282" s="9">
        <f t="shared" si="16"/>
        <v>128.34299999999999</v>
      </c>
      <c r="AK282" s="9"/>
      <c r="AL282" s="9">
        <f t="shared" si="17"/>
        <v>92.67</v>
      </c>
      <c r="AM282" s="9">
        <f t="shared" si="18"/>
        <v>19.14</v>
      </c>
      <c r="AN282" s="10">
        <f t="shared" si="19"/>
        <v>0.87118113181085066</v>
      </c>
    </row>
    <row r="283" spans="1:40" ht="15" customHeight="1" x14ac:dyDescent="0.25">
      <c r="A283" s="2" t="s">
        <v>440</v>
      </c>
      <c r="B283" s="2" t="s">
        <v>441</v>
      </c>
      <c r="C283" s="2">
        <v>2016</v>
      </c>
      <c r="D283" s="2" t="s">
        <v>680</v>
      </c>
      <c r="E283" s="2" t="s">
        <v>680</v>
      </c>
      <c r="F283" s="2" t="s">
        <v>680</v>
      </c>
      <c r="G283" s="2" t="s">
        <v>680</v>
      </c>
      <c r="H283" s="2" t="s">
        <v>680</v>
      </c>
      <c r="I283" s="2" t="s">
        <v>680</v>
      </c>
      <c r="J283" s="2" t="s">
        <v>680</v>
      </c>
      <c r="K283" s="2" t="s">
        <v>680</v>
      </c>
      <c r="L283" s="2" t="s">
        <v>680</v>
      </c>
      <c r="M283" s="2" t="s">
        <v>680</v>
      </c>
      <c r="N283" s="2" t="s">
        <v>680</v>
      </c>
      <c r="O283" s="2" t="s">
        <v>680</v>
      </c>
      <c r="P283" s="2" t="s">
        <v>680</v>
      </c>
      <c r="Q283" s="2" t="s">
        <v>680</v>
      </c>
      <c r="R283" s="2" t="s">
        <v>680</v>
      </c>
      <c r="S283" s="2" t="s">
        <v>680</v>
      </c>
      <c r="T283" s="2" t="s">
        <v>680</v>
      </c>
      <c r="U283" s="2" t="s">
        <v>680</v>
      </c>
      <c r="V283" s="2" t="s">
        <v>680</v>
      </c>
      <c r="W283" s="2" t="s">
        <v>680</v>
      </c>
      <c r="X283" s="2" t="s">
        <v>680</v>
      </c>
      <c r="Y283" s="2" t="s">
        <v>680</v>
      </c>
      <c r="Z283" s="2" t="s">
        <v>680</v>
      </c>
      <c r="AA283" s="2" t="s">
        <v>680</v>
      </c>
      <c r="AB283" s="2" t="s">
        <v>680</v>
      </c>
      <c r="AC283" s="2" t="s">
        <v>680</v>
      </c>
      <c r="AD283" s="2" t="s">
        <v>680</v>
      </c>
      <c r="AE283" s="2" t="s">
        <v>680</v>
      </c>
      <c r="AF283" s="2" t="s">
        <v>680</v>
      </c>
      <c r="AG283" s="2" t="s">
        <v>680</v>
      </c>
      <c r="AJ283" s="9">
        <f t="shared" si="16"/>
        <v>0</v>
      </c>
      <c r="AK283" s="9"/>
      <c r="AL283" s="9">
        <f t="shared" si="17"/>
        <v>0</v>
      </c>
      <c r="AM283" s="9">
        <f t="shared" si="18"/>
        <v>0</v>
      </c>
      <c r="AN283" s="10" t="str">
        <f t="shared" si="19"/>
        <v/>
      </c>
    </row>
    <row r="284" spans="1:40" ht="15" customHeight="1" x14ac:dyDescent="0.25">
      <c r="A284" s="2" t="s">
        <v>442</v>
      </c>
      <c r="B284" s="2" t="s">
        <v>443</v>
      </c>
      <c r="C284" s="2">
        <v>2016</v>
      </c>
      <c r="D284" s="2" t="s">
        <v>680</v>
      </c>
      <c r="E284" s="2" t="s">
        <v>680</v>
      </c>
      <c r="F284" s="2" t="s">
        <v>680</v>
      </c>
      <c r="G284" s="2" t="s">
        <v>680</v>
      </c>
      <c r="H284" s="2" t="s">
        <v>680</v>
      </c>
      <c r="I284" s="2" t="s">
        <v>680</v>
      </c>
      <c r="J284" s="2" t="s">
        <v>680</v>
      </c>
      <c r="K284" s="2" t="s">
        <v>680</v>
      </c>
      <c r="L284" s="2" t="s">
        <v>680</v>
      </c>
      <c r="M284" s="2" t="s">
        <v>680</v>
      </c>
      <c r="N284" s="2" t="s">
        <v>680</v>
      </c>
      <c r="O284" s="2" t="s">
        <v>680</v>
      </c>
      <c r="P284" s="2" t="s">
        <v>680</v>
      </c>
      <c r="Q284" s="2" t="s">
        <v>680</v>
      </c>
      <c r="R284" s="2" t="s">
        <v>680</v>
      </c>
      <c r="S284" s="2" t="s">
        <v>680</v>
      </c>
      <c r="T284" s="2" t="s">
        <v>680</v>
      </c>
      <c r="U284" s="2" t="s">
        <v>680</v>
      </c>
      <c r="V284" s="2" t="s">
        <v>680</v>
      </c>
      <c r="W284" s="2" t="s">
        <v>680</v>
      </c>
      <c r="X284" s="2" t="s">
        <v>680</v>
      </c>
      <c r="Y284" s="2" t="s">
        <v>680</v>
      </c>
      <c r="Z284" s="2" t="s">
        <v>680</v>
      </c>
      <c r="AA284" s="2" t="s">
        <v>680</v>
      </c>
      <c r="AB284" s="2" t="s">
        <v>680</v>
      </c>
      <c r="AC284" s="2" t="s">
        <v>680</v>
      </c>
      <c r="AD284" s="2" t="s">
        <v>680</v>
      </c>
      <c r="AE284" s="2" t="s">
        <v>680</v>
      </c>
      <c r="AF284" s="2" t="s">
        <v>680</v>
      </c>
      <c r="AG284" s="2" t="s">
        <v>680</v>
      </c>
      <c r="AJ284" s="9">
        <f t="shared" si="16"/>
        <v>0</v>
      </c>
      <c r="AK284" s="9"/>
      <c r="AL284" s="9">
        <f t="shared" si="17"/>
        <v>0</v>
      </c>
      <c r="AM284" s="9">
        <f t="shared" si="18"/>
        <v>0</v>
      </c>
      <c r="AN284" s="10" t="str">
        <f t="shared" si="19"/>
        <v/>
      </c>
    </row>
    <row r="285" spans="1:40" ht="15" customHeight="1" x14ac:dyDescent="0.25">
      <c r="A285" s="2" t="s">
        <v>444</v>
      </c>
      <c r="B285" s="2" t="s">
        <v>445</v>
      </c>
      <c r="C285" s="2">
        <v>2016</v>
      </c>
      <c r="D285" s="2" t="s">
        <v>680</v>
      </c>
      <c r="E285" s="2" t="s">
        <v>680</v>
      </c>
      <c r="F285" s="2" t="s">
        <v>680</v>
      </c>
      <c r="G285" s="2" t="s">
        <v>680</v>
      </c>
      <c r="H285" s="2" t="s">
        <v>680</v>
      </c>
      <c r="I285" s="2" t="s">
        <v>680</v>
      </c>
      <c r="J285" s="2" t="s">
        <v>680</v>
      </c>
      <c r="K285" s="2" t="s">
        <v>680</v>
      </c>
      <c r="L285" s="2" t="s">
        <v>680</v>
      </c>
      <c r="M285" s="2" t="s">
        <v>680</v>
      </c>
      <c r="N285" s="2" t="s">
        <v>680</v>
      </c>
      <c r="O285" s="2" t="s">
        <v>680</v>
      </c>
      <c r="P285" s="2" t="s">
        <v>680</v>
      </c>
      <c r="Q285" s="2" t="s">
        <v>680</v>
      </c>
      <c r="R285" s="2" t="s">
        <v>680</v>
      </c>
      <c r="S285" s="2" t="s">
        <v>680</v>
      </c>
      <c r="T285" s="2" t="s">
        <v>680</v>
      </c>
      <c r="U285" s="2" t="s">
        <v>680</v>
      </c>
      <c r="V285" s="2" t="s">
        <v>680</v>
      </c>
      <c r="W285" s="2" t="s">
        <v>680</v>
      </c>
      <c r="X285" s="2" t="s">
        <v>680</v>
      </c>
      <c r="Y285" s="2" t="s">
        <v>680</v>
      </c>
      <c r="Z285" s="2" t="s">
        <v>680</v>
      </c>
      <c r="AA285" s="2" t="s">
        <v>680</v>
      </c>
      <c r="AB285" s="2" t="s">
        <v>680</v>
      </c>
      <c r="AC285" s="2" t="s">
        <v>680</v>
      </c>
      <c r="AD285" s="2" t="s">
        <v>680</v>
      </c>
      <c r="AE285" s="2" t="s">
        <v>680</v>
      </c>
      <c r="AF285" s="2" t="s">
        <v>680</v>
      </c>
      <c r="AG285" s="2" t="s">
        <v>680</v>
      </c>
      <c r="AJ285" s="9">
        <f t="shared" si="16"/>
        <v>0</v>
      </c>
      <c r="AK285" s="9"/>
      <c r="AL285" s="9">
        <f t="shared" si="17"/>
        <v>0</v>
      </c>
      <c r="AM285" s="9">
        <f t="shared" si="18"/>
        <v>0</v>
      </c>
      <c r="AN285" s="10" t="str">
        <f t="shared" si="19"/>
        <v/>
      </c>
    </row>
    <row r="286" spans="1:40" ht="15" customHeight="1" x14ac:dyDescent="0.25">
      <c r="A286" s="2" t="s">
        <v>444</v>
      </c>
      <c r="B286" s="2" t="s">
        <v>446</v>
      </c>
      <c r="C286" s="2">
        <v>2016</v>
      </c>
      <c r="D286" s="2" t="s">
        <v>680</v>
      </c>
      <c r="E286" s="2" t="s">
        <v>680</v>
      </c>
      <c r="F286" s="2" t="s">
        <v>680</v>
      </c>
      <c r="G286" s="2" t="s">
        <v>680</v>
      </c>
      <c r="H286" s="2" t="s">
        <v>680</v>
      </c>
      <c r="I286" s="2" t="s">
        <v>680</v>
      </c>
      <c r="J286" s="2" t="s">
        <v>680</v>
      </c>
      <c r="K286" s="2" t="s">
        <v>680</v>
      </c>
      <c r="L286" s="2" t="s">
        <v>680</v>
      </c>
      <c r="M286" s="2" t="s">
        <v>680</v>
      </c>
      <c r="N286" s="2" t="s">
        <v>680</v>
      </c>
      <c r="O286" s="2" t="s">
        <v>680</v>
      </c>
      <c r="P286" s="2" t="s">
        <v>680</v>
      </c>
      <c r="Q286" s="2" t="s">
        <v>680</v>
      </c>
      <c r="R286" s="2" t="s">
        <v>680</v>
      </c>
      <c r="S286" s="2" t="s">
        <v>680</v>
      </c>
      <c r="T286" s="2" t="s">
        <v>680</v>
      </c>
      <c r="U286" s="2" t="s">
        <v>680</v>
      </c>
      <c r="V286" s="2" t="s">
        <v>680</v>
      </c>
      <c r="W286" s="2" t="s">
        <v>680</v>
      </c>
      <c r="X286" s="2" t="s">
        <v>680</v>
      </c>
      <c r="Y286" s="2" t="s">
        <v>680</v>
      </c>
      <c r="Z286" s="2" t="s">
        <v>680</v>
      </c>
      <c r="AA286" s="2" t="s">
        <v>680</v>
      </c>
      <c r="AB286" s="2" t="s">
        <v>680</v>
      </c>
      <c r="AC286" s="2" t="s">
        <v>680</v>
      </c>
      <c r="AD286" s="2" t="s">
        <v>680</v>
      </c>
      <c r="AE286" s="2" t="s">
        <v>680</v>
      </c>
      <c r="AF286" s="2" t="s">
        <v>680</v>
      </c>
      <c r="AG286" s="2" t="s">
        <v>680</v>
      </c>
      <c r="AJ286" s="9">
        <f t="shared" si="16"/>
        <v>0</v>
      </c>
      <c r="AK286" s="9"/>
      <c r="AL286" s="9">
        <f t="shared" si="17"/>
        <v>0</v>
      </c>
      <c r="AM286" s="9">
        <f t="shared" si="18"/>
        <v>0</v>
      </c>
      <c r="AN286" s="10" t="str">
        <f t="shared" si="19"/>
        <v/>
      </c>
    </row>
    <row r="287" spans="1:40" ht="15" customHeight="1" x14ac:dyDescent="0.25">
      <c r="A287" s="2" t="s">
        <v>444</v>
      </c>
      <c r="B287" s="2" t="s">
        <v>447</v>
      </c>
      <c r="C287" s="2">
        <v>2016</v>
      </c>
      <c r="D287" s="2" t="s">
        <v>680</v>
      </c>
      <c r="E287" s="2" t="s">
        <v>680</v>
      </c>
      <c r="F287" s="2" t="s">
        <v>680</v>
      </c>
      <c r="G287" s="2" t="s">
        <v>680</v>
      </c>
      <c r="H287" s="2" t="s">
        <v>680</v>
      </c>
      <c r="I287" s="2" t="s">
        <v>680</v>
      </c>
      <c r="J287" s="2" t="s">
        <v>680</v>
      </c>
      <c r="K287" s="2" t="s">
        <v>680</v>
      </c>
      <c r="L287" s="2" t="s">
        <v>680</v>
      </c>
      <c r="M287" s="2" t="s">
        <v>680</v>
      </c>
      <c r="N287" s="2" t="s">
        <v>680</v>
      </c>
      <c r="O287" s="2" t="s">
        <v>680</v>
      </c>
      <c r="P287" s="2" t="s">
        <v>680</v>
      </c>
      <c r="Q287" s="2" t="s">
        <v>680</v>
      </c>
      <c r="R287" s="2" t="s">
        <v>680</v>
      </c>
      <c r="S287" s="2" t="s">
        <v>680</v>
      </c>
      <c r="T287" s="2" t="s">
        <v>680</v>
      </c>
      <c r="U287" s="2" t="s">
        <v>680</v>
      </c>
      <c r="V287" s="2" t="s">
        <v>680</v>
      </c>
      <c r="W287" s="2" t="s">
        <v>680</v>
      </c>
      <c r="X287" s="2" t="s">
        <v>680</v>
      </c>
      <c r="Y287" s="2" t="s">
        <v>680</v>
      </c>
      <c r="Z287" s="2" t="s">
        <v>680</v>
      </c>
      <c r="AA287" s="2" t="s">
        <v>680</v>
      </c>
      <c r="AB287" s="2" t="s">
        <v>680</v>
      </c>
      <c r="AC287" s="2" t="s">
        <v>680</v>
      </c>
      <c r="AD287" s="2" t="s">
        <v>680</v>
      </c>
      <c r="AE287" s="2" t="s">
        <v>680</v>
      </c>
      <c r="AF287" s="2" t="s">
        <v>680</v>
      </c>
      <c r="AG287" s="2" t="s">
        <v>680</v>
      </c>
      <c r="AJ287" s="9">
        <f t="shared" si="16"/>
        <v>0</v>
      </c>
      <c r="AK287" s="9"/>
      <c r="AL287" s="9">
        <f t="shared" si="17"/>
        <v>0</v>
      </c>
      <c r="AM287" s="9">
        <f t="shared" si="18"/>
        <v>0</v>
      </c>
      <c r="AN287" s="10" t="str">
        <f t="shared" si="19"/>
        <v/>
      </c>
    </row>
    <row r="288" spans="1:40" ht="15" customHeight="1" x14ac:dyDescent="0.25">
      <c r="A288" s="2" t="s">
        <v>444</v>
      </c>
      <c r="B288" s="2" t="s">
        <v>448</v>
      </c>
      <c r="C288" s="2">
        <v>2016</v>
      </c>
      <c r="D288" s="2" t="s">
        <v>680</v>
      </c>
      <c r="E288" s="2" t="s">
        <v>680</v>
      </c>
      <c r="F288" s="2" t="s">
        <v>680</v>
      </c>
      <c r="G288" s="2" t="s">
        <v>680</v>
      </c>
      <c r="H288" s="2" t="s">
        <v>680</v>
      </c>
      <c r="I288" s="2" t="s">
        <v>680</v>
      </c>
      <c r="J288" s="2" t="s">
        <v>680</v>
      </c>
      <c r="K288" s="2" t="s">
        <v>680</v>
      </c>
      <c r="L288" s="2" t="s">
        <v>680</v>
      </c>
      <c r="M288" s="2" t="s">
        <v>680</v>
      </c>
      <c r="N288" s="2" t="s">
        <v>680</v>
      </c>
      <c r="O288" s="2" t="s">
        <v>680</v>
      </c>
      <c r="P288" s="2" t="s">
        <v>680</v>
      </c>
      <c r="Q288" s="2" t="s">
        <v>680</v>
      </c>
      <c r="R288" s="2" t="s">
        <v>680</v>
      </c>
      <c r="S288" s="2" t="s">
        <v>680</v>
      </c>
      <c r="T288" s="2" t="s">
        <v>680</v>
      </c>
      <c r="U288" s="2" t="s">
        <v>680</v>
      </c>
      <c r="V288" s="2" t="s">
        <v>680</v>
      </c>
      <c r="W288" s="2" t="s">
        <v>680</v>
      </c>
      <c r="X288" s="2" t="s">
        <v>680</v>
      </c>
      <c r="Y288" s="2" t="s">
        <v>680</v>
      </c>
      <c r="Z288" s="2" t="s">
        <v>680</v>
      </c>
      <c r="AA288" s="2" t="s">
        <v>680</v>
      </c>
      <c r="AB288" s="2" t="s">
        <v>680</v>
      </c>
      <c r="AC288" s="2" t="s">
        <v>680</v>
      </c>
      <c r="AD288" s="2" t="s">
        <v>680</v>
      </c>
      <c r="AE288" s="2" t="s">
        <v>680</v>
      </c>
      <c r="AF288" s="2" t="s">
        <v>680</v>
      </c>
      <c r="AG288" s="2" t="s">
        <v>680</v>
      </c>
      <c r="AJ288" s="9">
        <f t="shared" si="16"/>
        <v>0</v>
      </c>
      <c r="AK288" s="9"/>
      <c r="AL288" s="9">
        <f t="shared" si="17"/>
        <v>0</v>
      </c>
      <c r="AM288" s="9">
        <f t="shared" si="18"/>
        <v>0</v>
      </c>
      <c r="AN288" s="10" t="str">
        <f t="shared" si="19"/>
        <v/>
      </c>
    </row>
    <row r="289" spans="1:40" ht="15" customHeight="1" x14ac:dyDescent="0.25">
      <c r="A289" s="2" t="s">
        <v>444</v>
      </c>
      <c r="B289" s="2" t="s">
        <v>449</v>
      </c>
      <c r="C289" s="2">
        <v>2016</v>
      </c>
      <c r="D289" s="2" t="s">
        <v>680</v>
      </c>
      <c r="E289" s="2" t="s">
        <v>680</v>
      </c>
      <c r="F289" s="2" t="s">
        <v>680</v>
      </c>
      <c r="G289" s="2" t="s">
        <v>680</v>
      </c>
      <c r="H289" s="2" t="s">
        <v>680</v>
      </c>
      <c r="I289" s="2" t="s">
        <v>680</v>
      </c>
      <c r="J289" s="2" t="s">
        <v>680</v>
      </c>
      <c r="K289" s="2" t="s">
        <v>680</v>
      </c>
      <c r="L289" s="2" t="s">
        <v>680</v>
      </c>
      <c r="M289" s="2" t="s">
        <v>680</v>
      </c>
      <c r="N289" s="2" t="s">
        <v>680</v>
      </c>
      <c r="O289" s="2" t="s">
        <v>680</v>
      </c>
      <c r="P289" s="2" t="s">
        <v>680</v>
      </c>
      <c r="Q289" s="2" t="s">
        <v>680</v>
      </c>
      <c r="R289" s="2" t="s">
        <v>680</v>
      </c>
      <c r="S289" s="2" t="s">
        <v>680</v>
      </c>
      <c r="T289" s="2" t="s">
        <v>680</v>
      </c>
      <c r="U289" s="2" t="s">
        <v>680</v>
      </c>
      <c r="V289" s="2" t="s">
        <v>680</v>
      </c>
      <c r="W289" s="2" t="s">
        <v>680</v>
      </c>
      <c r="X289" s="2" t="s">
        <v>680</v>
      </c>
      <c r="Y289" s="2" t="s">
        <v>680</v>
      </c>
      <c r="Z289" s="2" t="s">
        <v>680</v>
      </c>
      <c r="AA289" s="2" t="s">
        <v>680</v>
      </c>
      <c r="AB289" s="2" t="s">
        <v>680</v>
      </c>
      <c r="AC289" s="2" t="s">
        <v>680</v>
      </c>
      <c r="AD289" s="2" t="s">
        <v>680</v>
      </c>
      <c r="AE289" s="2" t="s">
        <v>680</v>
      </c>
      <c r="AF289" s="2" t="s">
        <v>680</v>
      </c>
      <c r="AG289" s="2" t="s">
        <v>680</v>
      </c>
      <c r="AJ289" s="9">
        <f t="shared" si="16"/>
        <v>0</v>
      </c>
      <c r="AK289" s="9"/>
      <c r="AL289" s="9">
        <f t="shared" si="17"/>
        <v>0</v>
      </c>
      <c r="AM289" s="9">
        <f t="shared" si="18"/>
        <v>0</v>
      </c>
      <c r="AN289" s="10" t="str">
        <f t="shared" si="19"/>
        <v/>
      </c>
    </row>
    <row r="290" spans="1:40"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680</v>
      </c>
      <c r="M290" s="2" t="s">
        <v>680</v>
      </c>
      <c r="N290" s="2" t="s">
        <v>680</v>
      </c>
      <c r="O290" s="2" t="s">
        <v>680</v>
      </c>
      <c r="P290" s="2" t="s">
        <v>680</v>
      </c>
      <c r="Q290" s="2" t="s">
        <v>680</v>
      </c>
      <c r="R290" s="2" t="s">
        <v>680</v>
      </c>
      <c r="S290" s="2" t="s">
        <v>680</v>
      </c>
      <c r="T290" s="2" t="s">
        <v>680</v>
      </c>
      <c r="U290" s="2" t="s">
        <v>680</v>
      </c>
      <c r="V290" s="2" t="s">
        <v>680</v>
      </c>
      <c r="W290" s="2" t="s">
        <v>680</v>
      </c>
      <c r="X290" s="2" t="s">
        <v>680</v>
      </c>
      <c r="Y290" s="2" t="s">
        <v>680</v>
      </c>
      <c r="Z290" s="2" t="s">
        <v>680</v>
      </c>
      <c r="AA290" s="2" t="s">
        <v>680</v>
      </c>
      <c r="AB290" s="2" t="s">
        <v>680</v>
      </c>
      <c r="AC290" s="2" t="s">
        <v>680</v>
      </c>
      <c r="AD290" s="2" t="s">
        <v>680</v>
      </c>
      <c r="AE290" s="2" t="s">
        <v>680</v>
      </c>
      <c r="AF290" s="2" t="s">
        <v>680</v>
      </c>
      <c r="AG290" s="2" t="s">
        <v>680</v>
      </c>
      <c r="AJ290" s="9">
        <f t="shared" si="16"/>
        <v>0</v>
      </c>
      <c r="AK290" s="9"/>
      <c r="AL290" s="9">
        <f t="shared" si="17"/>
        <v>0</v>
      </c>
      <c r="AM290" s="9">
        <f t="shared" si="18"/>
        <v>0</v>
      </c>
      <c r="AN290" s="10" t="str">
        <f t="shared" si="19"/>
        <v/>
      </c>
    </row>
    <row r="291" spans="1:40" ht="15" customHeight="1" x14ac:dyDescent="0.25">
      <c r="A291" s="2" t="s">
        <v>444</v>
      </c>
      <c r="B291" s="2" t="s">
        <v>451</v>
      </c>
      <c r="C291" s="2">
        <v>2016</v>
      </c>
      <c r="D291" s="2" t="s">
        <v>680</v>
      </c>
      <c r="E291" s="2" t="s">
        <v>680</v>
      </c>
      <c r="F291" s="2" t="s">
        <v>680</v>
      </c>
      <c r="G291" s="2" t="s">
        <v>680</v>
      </c>
      <c r="H291" s="2" t="s">
        <v>680</v>
      </c>
      <c r="I291" s="2" t="s">
        <v>680</v>
      </c>
      <c r="J291" s="2" t="s">
        <v>680</v>
      </c>
      <c r="K291" s="2" t="s">
        <v>680</v>
      </c>
      <c r="L291" s="2" t="s">
        <v>680</v>
      </c>
      <c r="M291" s="2" t="s">
        <v>680</v>
      </c>
      <c r="N291" s="2" t="s">
        <v>680</v>
      </c>
      <c r="O291" s="2" t="s">
        <v>680</v>
      </c>
      <c r="P291" s="2" t="s">
        <v>680</v>
      </c>
      <c r="Q291" s="2" t="s">
        <v>680</v>
      </c>
      <c r="R291" s="2" t="s">
        <v>680</v>
      </c>
      <c r="S291" s="2" t="s">
        <v>680</v>
      </c>
      <c r="T291" s="2" t="s">
        <v>680</v>
      </c>
      <c r="U291" s="2" t="s">
        <v>680</v>
      </c>
      <c r="V291" s="2" t="s">
        <v>680</v>
      </c>
      <c r="W291" s="2" t="s">
        <v>680</v>
      </c>
      <c r="X291" s="2" t="s">
        <v>680</v>
      </c>
      <c r="Y291" s="2" t="s">
        <v>680</v>
      </c>
      <c r="Z291" s="2" t="s">
        <v>680</v>
      </c>
      <c r="AA291" s="2" t="s">
        <v>680</v>
      </c>
      <c r="AB291" s="2" t="s">
        <v>680</v>
      </c>
      <c r="AC291" s="2" t="s">
        <v>680</v>
      </c>
      <c r="AD291" s="2" t="s">
        <v>680</v>
      </c>
      <c r="AE291" s="2" t="s">
        <v>680</v>
      </c>
      <c r="AF291" s="2" t="s">
        <v>680</v>
      </c>
      <c r="AG291" s="2" t="s">
        <v>680</v>
      </c>
      <c r="AJ291" s="9">
        <f t="shared" si="16"/>
        <v>0</v>
      </c>
      <c r="AK291" s="9"/>
      <c r="AL291" s="9">
        <f t="shared" si="17"/>
        <v>0</v>
      </c>
      <c r="AM291" s="9">
        <f t="shared" si="18"/>
        <v>0</v>
      </c>
      <c r="AN291" s="10" t="str">
        <f t="shared" si="19"/>
        <v/>
      </c>
    </row>
    <row r="292" spans="1:40" ht="15" customHeight="1" x14ac:dyDescent="0.25">
      <c r="A292" s="2" t="s">
        <v>444</v>
      </c>
      <c r="B292" s="2" t="s">
        <v>452</v>
      </c>
      <c r="C292" s="2">
        <v>2016</v>
      </c>
      <c r="D292" s="2" t="s">
        <v>680</v>
      </c>
      <c r="E292" s="2" t="s">
        <v>680</v>
      </c>
      <c r="F292" s="2" t="s">
        <v>680</v>
      </c>
      <c r="G292" s="2" t="s">
        <v>680</v>
      </c>
      <c r="H292" s="2" t="s">
        <v>680</v>
      </c>
      <c r="I292" s="2" t="s">
        <v>680</v>
      </c>
      <c r="J292" s="2" t="s">
        <v>680</v>
      </c>
      <c r="K292" s="2" t="s">
        <v>680</v>
      </c>
      <c r="L292" s="2" t="s">
        <v>680</v>
      </c>
      <c r="M292" s="2" t="s">
        <v>680</v>
      </c>
      <c r="N292" s="2" t="s">
        <v>680</v>
      </c>
      <c r="O292" s="2" t="s">
        <v>680</v>
      </c>
      <c r="P292" s="2" t="s">
        <v>680</v>
      </c>
      <c r="Q292" s="2" t="s">
        <v>680</v>
      </c>
      <c r="R292" s="2" t="s">
        <v>680</v>
      </c>
      <c r="S292" s="2" t="s">
        <v>680</v>
      </c>
      <c r="T292" s="2" t="s">
        <v>680</v>
      </c>
      <c r="U292" s="2" t="s">
        <v>680</v>
      </c>
      <c r="V292" s="2" t="s">
        <v>680</v>
      </c>
      <c r="W292" s="2" t="s">
        <v>680</v>
      </c>
      <c r="X292" s="2" t="s">
        <v>680</v>
      </c>
      <c r="Y292" s="2" t="s">
        <v>680</v>
      </c>
      <c r="Z292" s="2" t="s">
        <v>680</v>
      </c>
      <c r="AA292" s="2" t="s">
        <v>680</v>
      </c>
      <c r="AB292" s="2" t="s">
        <v>680</v>
      </c>
      <c r="AC292" s="2" t="s">
        <v>680</v>
      </c>
      <c r="AD292" s="2" t="s">
        <v>680</v>
      </c>
      <c r="AE292" s="2" t="s">
        <v>680</v>
      </c>
      <c r="AF292" s="2" t="s">
        <v>680</v>
      </c>
      <c r="AG292" s="2" t="s">
        <v>680</v>
      </c>
      <c r="AJ292" s="9">
        <f t="shared" si="16"/>
        <v>0</v>
      </c>
      <c r="AK292" s="9"/>
      <c r="AL292" s="9">
        <f t="shared" si="17"/>
        <v>0</v>
      </c>
      <c r="AM292" s="9">
        <f t="shared" si="18"/>
        <v>0</v>
      </c>
      <c r="AN292" s="10" t="str">
        <f t="shared" si="19"/>
        <v/>
      </c>
    </row>
    <row r="293" spans="1:40" ht="15" customHeight="1" x14ac:dyDescent="0.25">
      <c r="A293" s="2" t="s">
        <v>444</v>
      </c>
      <c r="B293" s="2" t="s">
        <v>453</v>
      </c>
      <c r="C293" s="2">
        <v>2016</v>
      </c>
      <c r="D293" s="2">
        <v>108.557</v>
      </c>
      <c r="E293" s="2">
        <v>41.593000000000004</v>
      </c>
      <c r="F293" s="2" t="s">
        <v>680</v>
      </c>
      <c r="G293" s="2" t="s">
        <v>680</v>
      </c>
      <c r="H293" s="2" t="s">
        <v>680</v>
      </c>
      <c r="I293" s="2">
        <v>163.13999999999999</v>
      </c>
      <c r="J293" s="2" t="s">
        <v>680</v>
      </c>
      <c r="K293" s="2">
        <v>6.9000000000000006E-2</v>
      </c>
      <c r="L293" s="2" t="s">
        <v>680</v>
      </c>
      <c r="M293" s="2" t="s">
        <v>680</v>
      </c>
      <c r="N293" s="2" t="s">
        <v>680</v>
      </c>
      <c r="O293" s="2" t="s">
        <v>680</v>
      </c>
      <c r="P293" s="2">
        <v>22.138000000000002</v>
      </c>
      <c r="Q293" s="2">
        <v>17.306000000000001</v>
      </c>
      <c r="R293" s="2">
        <v>20.488</v>
      </c>
      <c r="S293" s="2">
        <v>55.222999999999999</v>
      </c>
      <c r="T293" s="2" t="s">
        <v>680</v>
      </c>
      <c r="U293" s="2">
        <v>31.428000000000001</v>
      </c>
      <c r="V293" s="2" t="s">
        <v>8</v>
      </c>
      <c r="W293" s="2" t="s">
        <v>680</v>
      </c>
      <c r="X293" s="2" t="s">
        <v>680</v>
      </c>
      <c r="Y293" s="2" t="s">
        <v>680</v>
      </c>
      <c r="Z293" s="2" t="s">
        <v>680</v>
      </c>
      <c r="AA293" s="2" t="s">
        <v>680</v>
      </c>
      <c r="AB293" s="2" t="s">
        <v>680</v>
      </c>
      <c r="AC293" s="2" t="s">
        <v>680</v>
      </c>
      <c r="AD293" s="2">
        <v>16.488</v>
      </c>
      <c r="AE293" s="2" t="s">
        <v>680</v>
      </c>
      <c r="AF293" s="2" t="s">
        <v>680</v>
      </c>
      <c r="AG293" s="2" t="s">
        <v>680</v>
      </c>
      <c r="AJ293" s="9">
        <f t="shared" si="16"/>
        <v>163.14000000000001</v>
      </c>
      <c r="AK293" s="9"/>
      <c r="AL293" s="9">
        <f t="shared" si="17"/>
        <v>108.557</v>
      </c>
      <c r="AM293" s="9">
        <f t="shared" si="18"/>
        <v>41.593000000000004</v>
      </c>
      <c r="AN293" s="10">
        <f t="shared" si="19"/>
        <v>0.92037513791835224</v>
      </c>
    </row>
    <row r="294" spans="1:40" ht="15" customHeight="1" x14ac:dyDescent="0.25">
      <c r="A294" s="2" t="s">
        <v>444</v>
      </c>
      <c r="B294" s="2" t="s">
        <v>454</v>
      </c>
      <c r="C294" s="2">
        <v>2016</v>
      </c>
      <c r="D294" s="2" t="s">
        <v>680</v>
      </c>
      <c r="E294" s="2" t="s">
        <v>680</v>
      </c>
      <c r="F294" s="2" t="s">
        <v>680</v>
      </c>
      <c r="G294" s="2" t="s">
        <v>680</v>
      </c>
      <c r="H294" s="2" t="s">
        <v>680</v>
      </c>
      <c r="I294" s="2" t="s">
        <v>680</v>
      </c>
      <c r="J294" s="2" t="s">
        <v>680</v>
      </c>
      <c r="K294" s="2" t="s">
        <v>680</v>
      </c>
      <c r="L294" s="2" t="s">
        <v>680</v>
      </c>
      <c r="M294" s="2" t="s">
        <v>680</v>
      </c>
      <c r="N294" s="2" t="s">
        <v>680</v>
      </c>
      <c r="O294" s="2" t="s">
        <v>680</v>
      </c>
      <c r="P294" s="2" t="s">
        <v>680</v>
      </c>
      <c r="Q294" s="2" t="s">
        <v>680</v>
      </c>
      <c r="R294" s="2" t="s">
        <v>680</v>
      </c>
      <c r="S294" s="2" t="s">
        <v>680</v>
      </c>
      <c r="T294" s="2" t="s">
        <v>680</v>
      </c>
      <c r="U294" s="2" t="s">
        <v>680</v>
      </c>
      <c r="V294" s="2" t="s">
        <v>680</v>
      </c>
      <c r="W294" s="2" t="s">
        <v>680</v>
      </c>
      <c r="X294" s="2" t="s">
        <v>680</v>
      </c>
      <c r="Y294" s="2" t="s">
        <v>680</v>
      </c>
      <c r="Z294" s="2" t="s">
        <v>680</v>
      </c>
      <c r="AA294" s="2" t="s">
        <v>680</v>
      </c>
      <c r="AB294" s="2" t="s">
        <v>680</v>
      </c>
      <c r="AC294" s="2" t="s">
        <v>680</v>
      </c>
      <c r="AD294" s="2" t="s">
        <v>680</v>
      </c>
      <c r="AE294" s="2" t="s">
        <v>680</v>
      </c>
      <c r="AF294" s="2" t="s">
        <v>680</v>
      </c>
      <c r="AG294" s="2" t="s">
        <v>680</v>
      </c>
      <c r="AJ294" s="9">
        <f t="shared" si="16"/>
        <v>0</v>
      </c>
      <c r="AK294" s="9"/>
      <c r="AL294" s="9">
        <f t="shared" si="17"/>
        <v>0</v>
      </c>
      <c r="AM294" s="9">
        <f t="shared" si="18"/>
        <v>0</v>
      </c>
      <c r="AN294" s="10" t="str">
        <f t="shared" si="19"/>
        <v/>
      </c>
    </row>
    <row r="295" spans="1:40" ht="15" customHeight="1" x14ac:dyDescent="0.25">
      <c r="A295" s="2" t="s">
        <v>444</v>
      </c>
      <c r="B295" s="2" t="s">
        <v>455</v>
      </c>
      <c r="C295" s="2">
        <v>2016</v>
      </c>
      <c r="D295" s="2">
        <v>70.947999999999993</v>
      </c>
      <c r="E295" s="2">
        <v>14.281000000000001</v>
      </c>
      <c r="F295" s="2" t="s">
        <v>680</v>
      </c>
      <c r="G295" s="2" t="s">
        <v>680</v>
      </c>
      <c r="H295" s="2" t="s">
        <v>680</v>
      </c>
      <c r="I295" s="2">
        <v>93.382000000000005</v>
      </c>
      <c r="J295" s="2" t="s">
        <v>680</v>
      </c>
      <c r="K295" s="2">
        <v>0.40400000000000003</v>
      </c>
      <c r="L295" s="2" t="s">
        <v>680</v>
      </c>
      <c r="M295" s="2" t="s">
        <v>680</v>
      </c>
      <c r="N295" s="2" t="s">
        <v>680</v>
      </c>
      <c r="O295" s="2" t="s">
        <v>680</v>
      </c>
      <c r="P295" s="2" t="s">
        <v>680</v>
      </c>
      <c r="Q295" s="2">
        <v>30.39</v>
      </c>
      <c r="R295" s="2" t="s">
        <v>680</v>
      </c>
      <c r="S295" s="2">
        <v>56.438000000000002</v>
      </c>
      <c r="T295" s="2" t="s">
        <v>680</v>
      </c>
      <c r="U295" s="2" t="s">
        <v>680</v>
      </c>
      <c r="V295" s="2" t="s">
        <v>8</v>
      </c>
      <c r="W295" s="2">
        <v>6.15</v>
      </c>
      <c r="X295" s="2" t="s">
        <v>680</v>
      </c>
      <c r="Y295" s="2" t="s">
        <v>680</v>
      </c>
      <c r="Z295" s="2" t="s">
        <v>680</v>
      </c>
      <c r="AA295" s="2" t="s">
        <v>680</v>
      </c>
      <c r="AB295" s="2" t="s">
        <v>680</v>
      </c>
      <c r="AC295" s="2" t="s">
        <v>680</v>
      </c>
      <c r="AD295" s="2" t="s">
        <v>680</v>
      </c>
      <c r="AE295" s="2" t="s">
        <v>680</v>
      </c>
      <c r="AF295" s="2" t="s">
        <v>680</v>
      </c>
      <c r="AG295" s="2" t="s">
        <v>680</v>
      </c>
      <c r="AJ295" s="9">
        <f t="shared" si="16"/>
        <v>93.382000000000005</v>
      </c>
      <c r="AK295" s="9"/>
      <c r="AL295" s="9">
        <f t="shared" si="17"/>
        <v>70.947999999999993</v>
      </c>
      <c r="AM295" s="9">
        <f t="shared" si="18"/>
        <v>14.281000000000001</v>
      </c>
      <c r="AN295" s="10">
        <f t="shared" si="19"/>
        <v>0.91269195348139898</v>
      </c>
    </row>
    <row r="296" spans="1:40" ht="15" customHeight="1" x14ac:dyDescent="0.25">
      <c r="A296" s="2" t="s">
        <v>444</v>
      </c>
      <c r="B296" s="2" t="s">
        <v>456</v>
      </c>
      <c r="C296" s="2">
        <v>2016</v>
      </c>
      <c r="D296" s="2" t="s">
        <v>680</v>
      </c>
      <c r="E296" s="2" t="s">
        <v>680</v>
      </c>
      <c r="F296" s="2" t="s">
        <v>680</v>
      </c>
      <c r="G296" s="2" t="s">
        <v>680</v>
      </c>
      <c r="H296" s="2" t="s">
        <v>680</v>
      </c>
      <c r="I296" s="2" t="s">
        <v>680</v>
      </c>
      <c r="J296" s="2" t="s">
        <v>680</v>
      </c>
      <c r="K296" s="2" t="s">
        <v>680</v>
      </c>
      <c r="L296" s="2" t="s">
        <v>680</v>
      </c>
      <c r="M296" s="2" t="s">
        <v>680</v>
      </c>
      <c r="N296" s="2" t="s">
        <v>680</v>
      </c>
      <c r="O296" s="2" t="s">
        <v>680</v>
      </c>
      <c r="P296" s="2" t="s">
        <v>680</v>
      </c>
      <c r="Q296" s="2" t="s">
        <v>680</v>
      </c>
      <c r="R296" s="2" t="s">
        <v>680</v>
      </c>
      <c r="S296" s="2" t="s">
        <v>680</v>
      </c>
      <c r="T296" s="2" t="s">
        <v>680</v>
      </c>
      <c r="U296" s="2" t="s">
        <v>680</v>
      </c>
      <c r="V296" s="2" t="s">
        <v>680</v>
      </c>
      <c r="W296" s="2" t="s">
        <v>680</v>
      </c>
      <c r="X296" s="2" t="s">
        <v>680</v>
      </c>
      <c r="Y296" s="2" t="s">
        <v>680</v>
      </c>
      <c r="Z296" s="2" t="s">
        <v>680</v>
      </c>
      <c r="AA296" s="2" t="s">
        <v>680</v>
      </c>
      <c r="AB296" s="2" t="s">
        <v>680</v>
      </c>
      <c r="AC296" s="2" t="s">
        <v>680</v>
      </c>
      <c r="AD296" s="2" t="s">
        <v>680</v>
      </c>
      <c r="AE296" s="2" t="s">
        <v>680</v>
      </c>
      <c r="AF296" s="2" t="s">
        <v>680</v>
      </c>
      <c r="AG296" s="2" t="s">
        <v>680</v>
      </c>
      <c r="AJ296" s="9">
        <f t="shared" si="16"/>
        <v>0</v>
      </c>
      <c r="AK296" s="9"/>
      <c r="AL296" s="9">
        <f t="shared" si="17"/>
        <v>0</v>
      </c>
      <c r="AM296" s="9">
        <f t="shared" si="18"/>
        <v>0</v>
      </c>
      <c r="AN296" s="10" t="str">
        <f t="shared" si="19"/>
        <v/>
      </c>
    </row>
    <row r="297" spans="1:40" ht="15" customHeight="1" x14ac:dyDescent="0.25">
      <c r="A297" s="2" t="s">
        <v>444</v>
      </c>
      <c r="B297" s="2" t="s">
        <v>457</v>
      </c>
      <c r="C297" s="2">
        <v>2016</v>
      </c>
      <c r="D297" s="2" t="s">
        <v>680</v>
      </c>
      <c r="E297" s="2" t="s">
        <v>680</v>
      </c>
      <c r="F297" s="2" t="s">
        <v>680</v>
      </c>
      <c r="G297" s="2" t="s">
        <v>680</v>
      </c>
      <c r="H297" s="2" t="s">
        <v>680</v>
      </c>
      <c r="I297" s="2" t="s">
        <v>680</v>
      </c>
      <c r="J297" s="2" t="s">
        <v>680</v>
      </c>
      <c r="K297" s="2" t="s">
        <v>680</v>
      </c>
      <c r="L297" s="2" t="s">
        <v>680</v>
      </c>
      <c r="M297" s="2" t="s">
        <v>680</v>
      </c>
      <c r="N297" s="2" t="s">
        <v>680</v>
      </c>
      <c r="O297" s="2" t="s">
        <v>680</v>
      </c>
      <c r="P297" s="2" t="s">
        <v>680</v>
      </c>
      <c r="Q297" s="2" t="s">
        <v>680</v>
      </c>
      <c r="R297" s="2" t="s">
        <v>680</v>
      </c>
      <c r="S297" s="2" t="s">
        <v>680</v>
      </c>
      <c r="T297" s="2" t="s">
        <v>680</v>
      </c>
      <c r="U297" s="2" t="s">
        <v>680</v>
      </c>
      <c r="V297" s="2" t="s">
        <v>680</v>
      </c>
      <c r="W297" s="2" t="s">
        <v>680</v>
      </c>
      <c r="X297" s="2" t="s">
        <v>680</v>
      </c>
      <c r="Y297" s="2" t="s">
        <v>680</v>
      </c>
      <c r="Z297" s="2" t="s">
        <v>680</v>
      </c>
      <c r="AA297" s="2" t="s">
        <v>680</v>
      </c>
      <c r="AB297" s="2" t="s">
        <v>680</v>
      </c>
      <c r="AC297" s="2" t="s">
        <v>680</v>
      </c>
      <c r="AD297" s="2" t="s">
        <v>680</v>
      </c>
      <c r="AE297" s="2" t="s">
        <v>680</v>
      </c>
      <c r="AF297" s="2" t="s">
        <v>680</v>
      </c>
      <c r="AG297" s="2" t="s">
        <v>680</v>
      </c>
      <c r="AJ297" s="9">
        <f t="shared" si="16"/>
        <v>0</v>
      </c>
      <c r="AK297" s="9"/>
      <c r="AL297" s="9">
        <f t="shared" si="17"/>
        <v>0</v>
      </c>
      <c r="AM297" s="9">
        <f t="shared" si="18"/>
        <v>0</v>
      </c>
      <c r="AN297" s="10" t="str">
        <f t="shared" si="19"/>
        <v/>
      </c>
    </row>
    <row r="298" spans="1:40" ht="15" customHeight="1" x14ac:dyDescent="0.25">
      <c r="A298" s="2" t="s">
        <v>444</v>
      </c>
      <c r="B298" s="2" t="s">
        <v>458</v>
      </c>
      <c r="C298" s="2">
        <v>2016</v>
      </c>
      <c r="D298" s="2">
        <v>294.33999999999997</v>
      </c>
      <c r="E298" s="2">
        <v>110.295</v>
      </c>
      <c r="F298" s="2" t="s">
        <v>680</v>
      </c>
      <c r="G298" s="2" t="s">
        <v>680</v>
      </c>
      <c r="H298" s="2" t="s">
        <v>680</v>
      </c>
      <c r="I298" s="2">
        <v>464.10899999999998</v>
      </c>
      <c r="J298" s="2" t="s">
        <v>680</v>
      </c>
      <c r="K298" s="2">
        <v>0.31900000000000001</v>
      </c>
      <c r="L298" s="2" t="s">
        <v>680</v>
      </c>
      <c r="M298" s="2" t="s">
        <v>680</v>
      </c>
      <c r="N298" s="2" t="s">
        <v>680</v>
      </c>
      <c r="O298" s="2" t="s">
        <v>680</v>
      </c>
      <c r="P298" s="2">
        <v>10.914</v>
      </c>
      <c r="Q298" s="2">
        <v>132.27799999999999</v>
      </c>
      <c r="R298" s="2">
        <v>0</v>
      </c>
      <c r="S298" s="2">
        <v>144.727</v>
      </c>
      <c r="T298" s="2" t="s">
        <v>680</v>
      </c>
      <c r="U298" s="2">
        <v>76.754000000000005</v>
      </c>
      <c r="V298" s="2" t="s">
        <v>8</v>
      </c>
      <c r="W298" s="2">
        <v>0.38</v>
      </c>
      <c r="X298" s="2" t="s">
        <v>680</v>
      </c>
      <c r="Y298" s="2">
        <v>5.42</v>
      </c>
      <c r="Z298" s="2" t="s">
        <v>680</v>
      </c>
      <c r="AA298" s="2" t="s">
        <v>680</v>
      </c>
      <c r="AB298" s="2" t="s">
        <v>680</v>
      </c>
      <c r="AC298" s="2" t="s">
        <v>680</v>
      </c>
      <c r="AD298" s="2">
        <v>51.683999999999997</v>
      </c>
      <c r="AE298" s="2" t="s">
        <v>680</v>
      </c>
      <c r="AF298" s="2" t="s">
        <v>680</v>
      </c>
      <c r="AG298" s="2">
        <v>41.633000000000003</v>
      </c>
      <c r="AJ298" s="9">
        <f t="shared" si="16"/>
        <v>422.476</v>
      </c>
      <c r="AK298" s="9"/>
      <c r="AL298" s="9">
        <f t="shared" si="17"/>
        <v>294.33999999999997</v>
      </c>
      <c r="AM298" s="9">
        <f t="shared" si="18"/>
        <v>110.295</v>
      </c>
      <c r="AN298" s="10">
        <f t="shared" si="19"/>
        <v>0.95777038222289546</v>
      </c>
    </row>
    <row r="299" spans="1:40" ht="15" customHeight="1" x14ac:dyDescent="0.25">
      <c r="A299" s="2" t="s">
        <v>444</v>
      </c>
      <c r="B299" s="2" t="s">
        <v>459</v>
      </c>
      <c r="C299" s="2">
        <v>2016</v>
      </c>
      <c r="D299" s="2" t="s">
        <v>680</v>
      </c>
      <c r="E299" s="2" t="s">
        <v>680</v>
      </c>
      <c r="F299" s="2" t="s">
        <v>680</v>
      </c>
      <c r="G299" s="2" t="s">
        <v>680</v>
      </c>
      <c r="H299" s="2" t="s">
        <v>680</v>
      </c>
      <c r="I299" s="2" t="s">
        <v>680</v>
      </c>
      <c r="J299" s="2" t="s">
        <v>680</v>
      </c>
      <c r="K299" s="2" t="s">
        <v>680</v>
      </c>
      <c r="L299" s="2" t="s">
        <v>680</v>
      </c>
      <c r="M299" s="2" t="s">
        <v>680</v>
      </c>
      <c r="N299" s="2" t="s">
        <v>680</v>
      </c>
      <c r="O299" s="2" t="s">
        <v>680</v>
      </c>
      <c r="P299" s="2" t="s">
        <v>680</v>
      </c>
      <c r="Q299" s="2" t="s">
        <v>680</v>
      </c>
      <c r="R299" s="2" t="s">
        <v>680</v>
      </c>
      <c r="S299" s="2" t="s">
        <v>680</v>
      </c>
      <c r="T299" s="2" t="s">
        <v>680</v>
      </c>
      <c r="U299" s="2" t="s">
        <v>680</v>
      </c>
      <c r="V299" s="2" t="s">
        <v>680</v>
      </c>
      <c r="W299" s="2" t="s">
        <v>680</v>
      </c>
      <c r="X299" s="2" t="s">
        <v>680</v>
      </c>
      <c r="Y299" s="2" t="s">
        <v>680</v>
      </c>
      <c r="Z299" s="2" t="s">
        <v>680</v>
      </c>
      <c r="AA299" s="2" t="s">
        <v>680</v>
      </c>
      <c r="AB299" s="2" t="s">
        <v>680</v>
      </c>
      <c r="AC299" s="2" t="s">
        <v>680</v>
      </c>
      <c r="AD299" s="2" t="s">
        <v>680</v>
      </c>
      <c r="AE299" s="2" t="s">
        <v>680</v>
      </c>
      <c r="AF299" s="2" t="s">
        <v>680</v>
      </c>
      <c r="AG299" s="2" t="s">
        <v>680</v>
      </c>
      <c r="AJ299" s="9">
        <f t="shared" si="16"/>
        <v>0</v>
      </c>
      <c r="AK299" s="9"/>
      <c r="AL299" s="9">
        <f t="shared" si="17"/>
        <v>0</v>
      </c>
      <c r="AM299" s="9">
        <f t="shared" si="18"/>
        <v>0</v>
      </c>
      <c r="AN299" s="10" t="str">
        <f t="shared" si="19"/>
        <v/>
      </c>
    </row>
    <row r="300" spans="1:40" ht="15" customHeight="1" x14ac:dyDescent="0.25">
      <c r="A300" s="2" t="s">
        <v>444</v>
      </c>
      <c r="B300" s="2" t="s">
        <v>460</v>
      </c>
      <c r="C300" s="2">
        <v>2016</v>
      </c>
      <c r="D300" s="2" t="s">
        <v>680</v>
      </c>
      <c r="E300" s="2" t="s">
        <v>680</v>
      </c>
      <c r="F300" s="2" t="s">
        <v>680</v>
      </c>
      <c r="G300" s="2" t="s">
        <v>680</v>
      </c>
      <c r="H300" s="2" t="s">
        <v>680</v>
      </c>
      <c r="I300" s="2" t="s">
        <v>680</v>
      </c>
      <c r="J300" s="2" t="s">
        <v>680</v>
      </c>
      <c r="K300" s="2" t="s">
        <v>680</v>
      </c>
      <c r="L300" s="2" t="s">
        <v>680</v>
      </c>
      <c r="M300" s="2" t="s">
        <v>680</v>
      </c>
      <c r="N300" s="2" t="s">
        <v>680</v>
      </c>
      <c r="O300" s="2" t="s">
        <v>680</v>
      </c>
      <c r="P300" s="2" t="s">
        <v>680</v>
      </c>
      <c r="Q300" s="2" t="s">
        <v>680</v>
      </c>
      <c r="R300" s="2" t="s">
        <v>680</v>
      </c>
      <c r="S300" s="2" t="s">
        <v>680</v>
      </c>
      <c r="T300" s="2" t="s">
        <v>680</v>
      </c>
      <c r="U300" s="2" t="s">
        <v>680</v>
      </c>
      <c r="V300" s="2" t="s">
        <v>680</v>
      </c>
      <c r="W300" s="2" t="s">
        <v>680</v>
      </c>
      <c r="X300" s="2" t="s">
        <v>680</v>
      </c>
      <c r="Y300" s="2" t="s">
        <v>680</v>
      </c>
      <c r="Z300" s="2" t="s">
        <v>680</v>
      </c>
      <c r="AA300" s="2" t="s">
        <v>680</v>
      </c>
      <c r="AB300" s="2" t="s">
        <v>680</v>
      </c>
      <c r="AC300" s="2" t="s">
        <v>680</v>
      </c>
      <c r="AD300" s="2" t="s">
        <v>680</v>
      </c>
      <c r="AE300" s="2" t="s">
        <v>680</v>
      </c>
      <c r="AF300" s="2" t="s">
        <v>680</v>
      </c>
      <c r="AG300" s="2" t="s">
        <v>680</v>
      </c>
      <c r="AJ300" s="9">
        <f t="shared" si="16"/>
        <v>0</v>
      </c>
      <c r="AK300" s="9"/>
      <c r="AL300" s="9">
        <f t="shared" si="17"/>
        <v>0</v>
      </c>
      <c r="AM300" s="9">
        <f t="shared" si="18"/>
        <v>0</v>
      </c>
      <c r="AN300" s="10" t="str">
        <f t="shared" si="19"/>
        <v/>
      </c>
    </row>
    <row r="301" spans="1:40" ht="15" customHeight="1" x14ac:dyDescent="0.25">
      <c r="A301" s="2" t="s">
        <v>444</v>
      </c>
      <c r="B301" s="2" t="s">
        <v>461</v>
      </c>
      <c r="C301" s="2">
        <v>2016</v>
      </c>
      <c r="D301" s="2" t="s">
        <v>680</v>
      </c>
      <c r="E301" s="2" t="s">
        <v>680</v>
      </c>
      <c r="F301" s="2" t="s">
        <v>680</v>
      </c>
      <c r="G301" s="2" t="s">
        <v>680</v>
      </c>
      <c r="H301" s="2" t="s">
        <v>680</v>
      </c>
      <c r="I301" s="2" t="s">
        <v>680</v>
      </c>
      <c r="J301" s="2" t="s">
        <v>680</v>
      </c>
      <c r="K301" s="2" t="s">
        <v>680</v>
      </c>
      <c r="L301" s="2" t="s">
        <v>680</v>
      </c>
      <c r="M301" s="2" t="s">
        <v>680</v>
      </c>
      <c r="N301" s="2" t="s">
        <v>680</v>
      </c>
      <c r="O301" s="2" t="s">
        <v>680</v>
      </c>
      <c r="P301" s="2" t="s">
        <v>680</v>
      </c>
      <c r="Q301" s="2" t="s">
        <v>680</v>
      </c>
      <c r="R301" s="2" t="s">
        <v>680</v>
      </c>
      <c r="S301" s="2" t="s">
        <v>680</v>
      </c>
      <c r="T301" s="2" t="s">
        <v>680</v>
      </c>
      <c r="U301" s="2" t="s">
        <v>680</v>
      </c>
      <c r="V301" s="2" t="s">
        <v>680</v>
      </c>
      <c r="W301" s="2" t="s">
        <v>680</v>
      </c>
      <c r="X301" s="2" t="s">
        <v>680</v>
      </c>
      <c r="Y301" s="2" t="s">
        <v>680</v>
      </c>
      <c r="Z301" s="2" t="s">
        <v>680</v>
      </c>
      <c r="AA301" s="2" t="s">
        <v>680</v>
      </c>
      <c r="AB301" s="2" t="s">
        <v>680</v>
      </c>
      <c r="AC301" s="2" t="s">
        <v>680</v>
      </c>
      <c r="AD301" s="2" t="s">
        <v>680</v>
      </c>
      <c r="AE301" s="2" t="s">
        <v>680</v>
      </c>
      <c r="AF301" s="2" t="s">
        <v>680</v>
      </c>
      <c r="AG301" s="2" t="s">
        <v>680</v>
      </c>
      <c r="AJ301" s="9">
        <f t="shared" si="16"/>
        <v>0</v>
      </c>
      <c r="AK301" s="9"/>
      <c r="AL301" s="9">
        <f t="shared" si="17"/>
        <v>0</v>
      </c>
      <c r="AM301" s="9">
        <f t="shared" si="18"/>
        <v>0</v>
      </c>
      <c r="AN301" s="10" t="str">
        <f t="shared" si="19"/>
        <v/>
      </c>
    </row>
    <row r="302" spans="1:40" ht="15" customHeight="1" x14ac:dyDescent="0.25">
      <c r="A302" s="2" t="s">
        <v>444</v>
      </c>
      <c r="B302" s="2" t="s">
        <v>462</v>
      </c>
      <c r="C302" s="2">
        <v>2016</v>
      </c>
      <c r="D302" s="2" t="s">
        <v>680</v>
      </c>
      <c r="E302" s="2" t="s">
        <v>680</v>
      </c>
      <c r="F302" s="2" t="s">
        <v>680</v>
      </c>
      <c r="G302" s="2" t="s">
        <v>680</v>
      </c>
      <c r="H302" s="2" t="s">
        <v>680</v>
      </c>
      <c r="I302" s="2" t="s">
        <v>680</v>
      </c>
      <c r="J302" s="2" t="s">
        <v>680</v>
      </c>
      <c r="K302" s="2" t="s">
        <v>680</v>
      </c>
      <c r="L302" s="2" t="s">
        <v>680</v>
      </c>
      <c r="M302" s="2" t="s">
        <v>680</v>
      </c>
      <c r="N302" s="2" t="s">
        <v>680</v>
      </c>
      <c r="O302" s="2" t="s">
        <v>680</v>
      </c>
      <c r="P302" s="2" t="s">
        <v>680</v>
      </c>
      <c r="Q302" s="2" t="s">
        <v>680</v>
      </c>
      <c r="R302" s="2" t="s">
        <v>680</v>
      </c>
      <c r="S302" s="2" t="s">
        <v>680</v>
      </c>
      <c r="T302" s="2" t="s">
        <v>680</v>
      </c>
      <c r="U302" s="2" t="s">
        <v>680</v>
      </c>
      <c r="V302" s="2" t="s">
        <v>680</v>
      </c>
      <c r="W302" s="2" t="s">
        <v>680</v>
      </c>
      <c r="X302" s="2" t="s">
        <v>680</v>
      </c>
      <c r="Y302" s="2" t="s">
        <v>680</v>
      </c>
      <c r="Z302" s="2" t="s">
        <v>680</v>
      </c>
      <c r="AA302" s="2" t="s">
        <v>680</v>
      </c>
      <c r="AB302" s="2" t="s">
        <v>680</v>
      </c>
      <c r="AC302" s="2" t="s">
        <v>680</v>
      </c>
      <c r="AD302" s="2" t="s">
        <v>680</v>
      </c>
      <c r="AE302" s="2" t="s">
        <v>680</v>
      </c>
      <c r="AF302" s="2" t="s">
        <v>680</v>
      </c>
      <c r="AG302" s="2" t="s">
        <v>680</v>
      </c>
      <c r="AJ302" s="9">
        <f t="shared" si="16"/>
        <v>0</v>
      </c>
      <c r="AK302" s="9"/>
      <c r="AL302" s="9">
        <f t="shared" si="17"/>
        <v>0</v>
      </c>
      <c r="AM302" s="9">
        <f t="shared" si="18"/>
        <v>0</v>
      </c>
      <c r="AN302" s="10" t="str">
        <f t="shared" si="19"/>
        <v/>
      </c>
    </row>
    <row r="303" spans="1:40" ht="15" customHeight="1" x14ac:dyDescent="0.25">
      <c r="A303" s="2" t="s">
        <v>463</v>
      </c>
      <c r="B303" s="2" t="s">
        <v>464</v>
      </c>
      <c r="C303" s="2">
        <v>2016</v>
      </c>
      <c r="D303" s="2" t="s">
        <v>680</v>
      </c>
      <c r="E303" s="2" t="s">
        <v>680</v>
      </c>
      <c r="F303" s="2" t="s">
        <v>680</v>
      </c>
      <c r="G303" s="2" t="s">
        <v>680</v>
      </c>
      <c r="H303" s="2" t="s">
        <v>680</v>
      </c>
      <c r="I303" s="2" t="s">
        <v>680</v>
      </c>
      <c r="J303" s="2" t="s">
        <v>680</v>
      </c>
      <c r="K303" s="2" t="s">
        <v>680</v>
      </c>
      <c r="L303" s="2" t="s">
        <v>680</v>
      </c>
      <c r="M303" s="2" t="s">
        <v>680</v>
      </c>
      <c r="N303" s="2" t="s">
        <v>680</v>
      </c>
      <c r="O303" s="2" t="s">
        <v>680</v>
      </c>
      <c r="P303" s="2" t="s">
        <v>680</v>
      </c>
      <c r="Q303" s="2" t="s">
        <v>680</v>
      </c>
      <c r="R303" s="2" t="s">
        <v>680</v>
      </c>
      <c r="S303" s="2" t="s">
        <v>680</v>
      </c>
      <c r="T303" s="2" t="s">
        <v>680</v>
      </c>
      <c r="U303" s="2" t="s">
        <v>680</v>
      </c>
      <c r="V303" s="2" t="s">
        <v>680</v>
      </c>
      <c r="W303" s="2" t="s">
        <v>680</v>
      </c>
      <c r="X303" s="2" t="s">
        <v>680</v>
      </c>
      <c r="Y303" s="2" t="s">
        <v>680</v>
      </c>
      <c r="Z303" s="2" t="s">
        <v>680</v>
      </c>
      <c r="AA303" s="2" t="s">
        <v>680</v>
      </c>
      <c r="AB303" s="2" t="s">
        <v>680</v>
      </c>
      <c r="AC303" s="2" t="s">
        <v>680</v>
      </c>
      <c r="AD303" s="2" t="s">
        <v>680</v>
      </c>
      <c r="AE303" s="2" t="s">
        <v>680</v>
      </c>
      <c r="AF303" s="2" t="s">
        <v>680</v>
      </c>
      <c r="AG303" s="2" t="s">
        <v>680</v>
      </c>
      <c r="AJ303" s="9">
        <f t="shared" si="16"/>
        <v>0</v>
      </c>
      <c r="AK303" s="9"/>
      <c r="AL303" s="9">
        <f t="shared" si="17"/>
        <v>0</v>
      </c>
      <c r="AM303" s="9">
        <f t="shared" si="18"/>
        <v>0</v>
      </c>
      <c r="AN303" s="10" t="str">
        <f t="shared" si="19"/>
        <v/>
      </c>
    </row>
    <row r="304" spans="1:40" ht="15" customHeight="1" x14ac:dyDescent="0.25">
      <c r="A304" s="2" t="s">
        <v>463</v>
      </c>
      <c r="B304" s="2" t="s">
        <v>465</v>
      </c>
      <c r="C304" s="2">
        <v>2016</v>
      </c>
      <c r="D304" s="2">
        <v>223</v>
      </c>
      <c r="E304" s="2">
        <v>9.9</v>
      </c>
      <c r="F304" s="2" t="s">
        <v>680</v>
      </c>
      <c r="G304" s="2" t="s">
        <v>680</v>
      </c>
      <c r="H304" s="2" t="s">
        <v>680</v>
      </c>
      <c r="I304" s="2">
        <v>297.39999999999998</v>
      </c>
      <c r="J304" s="2" t="s">
        <v>680</v>
      </c>
      <c r="K304" s="2">
        <v>2.4</v>
      </c>
      <c r="L304" s="2" t="s">
        <v>680</v>
      </c>
      <c r="M304" s="2" t="s">
        <v>680</v>
      </c>
      <c r="N304" s="2" t="s">
        <v>680</v>
      </c>
      <c r="O304" s="2" t="s">
        <v>680</v>
      </c>
      <c r="P304" s="2">
        <v>62.8</v>
      </c>
      <c r="Q304" s="2" t="s">
        <v>680</v>
      </c>
      <c r="R304" s="2" t="s">
        <v>680</v>
      </c>
      <c r="S304" s="2" t="s">
        <v>680</v>
      </c>
      <c r="T304" s="2" t="s">
        <v>680</v>
      </c>
      <c r="U304" s="2" t="s">
        <v>680</v>
      </c>
      <c r="V304" s="2" t="s">
        <v>680</v>
      </c>
      <c r="W304" s="2" t="s">
        <v>680</v>
      </c>
      <c r="X304" s="2" t="s">
        <v>680</v>
      </c>
      <c r="Y304" s="2" t="s">
        <v>680</v>
      </c>
      <c r="Z304" s="2" t="s">
        <v>680</v>
      </c>
      <c r="AA304" s="2" t="s">
        <v>680</v>
      </c>
      <c r="AB304" s="2" t="s">
        <v>680</v>
      </c>
      <c r="AC304" s="2" t="s">
        <v>680</v>
      </c>
      <c r="AD304" s="2" t="s">
        <v>680</v>
      </c>
      <c r="AE304" s="2">
        <v>205.6</v>
      </c>
      <c r="AF304" s="2" t="s">
        <v>680</v>
      </c>
      <c r="AG304" s="2">
        <v>26.6</v>
      </c>
      <c r="AJ304" s="9">
        <f t="shared" si="16"/>
        <v>270.8</v>
      </c>
      <c r="AK304" s="9"/>
      <c r="AL304" s="9">
        <f t="shared" si="17"/>
        <v>223</v>
      </c>
      <c r="AM304" s="9">
        <f t="shared" si="18"/>
        <v>9.9</v>
      </c>
      <c r="AN304" s="10">
        <f t="shared" si="19"/>
        <v>0.86004431314623342</v>
      </c>
    </row>
    <row r="305" spans="1:40" ht="15" customHeight="1" x14ac:dyDescent="0.25">
      <c r="A305" s="2" t="s">
        <v>463</v>
      </c>
      <c r="B305" s="2" t="s">
        <v>466</v>
      </c>
      <c r="C305" s="2">
        <v>2016</v>
      </c>
      <c r="D305" s="2" t="s">
        <v>680</v>
      </c>
      <c r="E305" s="2" t="s">
        <v>680</v>
      </c>
      <c r="F305" s="2" t="s">
        <v>680</v>
      </c>
      <c r="G305" s="2" t="s">
        <v>680</v>
      </c>
      <c r="H305" s="2" t="s">
        <v>680</v>
      </c>
      <c r="I305" s="2" t="s">
        <v>680</v>
      </c>
      <c r="J305" s="2" t="s">
        <v>680</v>
      </c>
      <c r="K305" s="2" t="s">
        <v>680</v>
      </c>
      <c r="L305" s="2" t="s">
        <v>680</v>
      </c>
      <c r="M305" s="2" t="s">
        <v>680</v>
      </c>
      <c r="N305" s="2" t="s">
        <v>680</v>
      </c>
      <c r="O305" s="2" t="s">
        <v>680</v>
      </c>
      <c r="P305" s="2" t="s">
        <v>680</v>
      </c>
      <c r="Q305" s="2" t="s">
        <v>680</v>
      </c>
      <c r="R305" s="2" t="s">
        <v>680</v>
      </c>
      <c r="S305" s="2" t="s">
        <v>680</v>
      </c>
      <c r="T305" s="2" t="s">
        <v>680</v>
      </c>
      <c r="U305" s="2" t="s">
        <v>680</v>
      </c>
      <c r="V305" s="2" t="s">
        <v>680</v>
      </c>
      <c r="W305" s="2" t="s">
        <v>680</v>
      </c>
      <c r="X305" s="2" t="s">
        <v>680</v>
      </c>
      <c r="Y305" s="2" t="s">
        <v>680</v>
      </c>
      <c r="Z305" s="2" t="s">
        <v>680</v>
      </c>
      <c r="AA305" s="2" t="s">
        <v>680</v>
      </c>
      <c r="AB305" s="2" t="s">
        <v>680</v>
      </c>
      <c r="AC305" s="2" t="s">
        <v>680</v>
      </c>
      <c r="AD305" s="2" t="s">
        <v>680</v>
      </c>
      <c r="AE305" s="2" t="s">
        <v>680</v>
      </c>
      <c r="AF305" s="2" t="s">
        <v>680</v>
      </c>
      <c r="AG305" s="2" t="s">
        <v>680</v>
      </c>
      <c r="AJ305" s="9">
        <f t="shared" si="16"/>
        <v>0</v>
      </c>
      <c r="AK305" s="9"/>
      <c r="AL305" s="9">
        <f t="shared" si="17"/>
        <v>0</v>
      </c>
      <c r="AM305" s="9">
        <f t="shared" si="18"/>
        <v>0</v>
      </c>
      <c r="AN305" s="10" t="str">
        <f t="shared" si="19"/>
        <v/>
      </c>
    </row>
    <row r="306" spans="1:40" ht="15" customHeight="1" x14ac:dyDescent="0.25">
      <c r="A306" s="2" t="s">
        <v>463</v>
      </c>
      <c r="B306" s="2" t="s">
        <v>467</v>
      </c>
      <c r="C306" s="2">
        <v>2016</v>
      </c>
      <c r="D306" s="2" t="s">
        <v>680</v>
      </c>
      <c r="E306" s="2" t="s">
        <v>680</v>
      </c>
      <c r="F306" s="2" t="s">
        <v>680</v>
      </c>
      <c r="G306" s="2" t="s">
        <v>680</v>
      </c>
      <c r="H306" s="2" t="s">
        <v>680</v>
      </c>
      <c r="I306" s="2" t="s">
        <v>680</v>
      </c>
      <c r="J306" s="2" t="s">
        <v>680</v>
      </c>
      <c r="K306" s="2" t="s">
        <v>680</v>
      </c>
      <c r="L306" s="2" t="s">
        <v>680</v>
      </c>
      <c r="M306" s="2" t="s">
        <v>680</v>
      </c>
      <c r="N306" s="2" t="s">
        <v>680</v>
      </c>
      <c r="O306" s="2" t="s">
        <v>680</v>
      </c>
      <c r="P306" s="2" t="s">
        <v>680</v>
      </c>
      <c r="Q306" s="2" t="s">
        <v>680</v>
      </c>
      <c r="R306" s="2" t="s">
        <v>680</v>
      </c>
      <c r="S306" s="2" t="s">
        <v>680</v>
      </c>
      <c r="T306" s="2" t="s">
        <v>680</v>
      </c>
      <c r="U306" s="2" t="s">
        <v>680</v>
      </c>
      <c r="V306" s="2" t="s">
        <v>680</v>
      </c>
      <c r="W306" s="2" t="s">
        <v>680</v>
      </c>
      <c r="X306" s="2" t="s">
        <v>680</v>
      </c>
      <c r="Y306" s="2" t="s">
        <v>680</v>
      </c>
      <c r="Z306" s="2" t="s">
        <v>680</v>
      </c>
      <c r="AA306" s="2" t="s">
        <v>680</v>
      </c>
      <c r="AB306" s="2" t="s">
        <v>680</v>
      </c>
      <c r="AC306" s="2" t="s">
        <v>680</v>
      </c>
      <c r="AD306" s="2" t="s">
        <v>680</v>
      </c>
      <c r="AE306" s="2" t="s">
        <v>680</v>
      </c>
      <c r="AF306" s="2" t="s">
        <v>680</v>
      </c>
      <c r="AG306" s="2" t="s">
        <v>680</v>
      </c>
      <c r="AJ306" s="9">
        <f t="shared" si="16"/>
        <v>0</v>
      </c>
      <c r="AK306" s="9"/>
      <c r="AL306" s="9">
        <f t="shared" si="17"/>
        <v>0</v>
      </c>
      <c r="AM306" s="9">
        <f t="shared" si="18"/>
        <v>0</v>
      </c>
      <c r="AN306" s="10" t="str">
        <f t="shared" si="19"/>
        <v/>
      </c>
    </row>
    <row r="307" spans="1:40" ht="15" customHeight="1" x14ac:dyDescent="0.25">
      <c r="A307" s="2" t="s">
        <v>463</v>
      </c>
      <c r="B307" s="2" t="s">
        <v>468</v>
      </c>
      <c r="C307" s="2">
        <v>2016</v>
      </c>
      <c r="D307" s="2" t="s">
        <v>680</v>
      </c>
      <c r="E307" s="2" t="s">
        <v>680</v>
      </c>
      <c r="F307" s="2" t="s">
        <v>680</v>
      </c>
      <c r="G307" s="2" t="s">
        <v>680</v>
      </c>
      <c r="H307" s="2" t="s">
        <v>680</v>
      </c>
      <c r="I307" s="2" t="s">
        <v>680</v>
      </c>
      <c r="J307" s="2" t="s">
        <v>680</v>
      </c>
      <c r="K307" s="2" t="s">
        <v>680</v>
      </c>
      <c r="L307" s="2" t="s">
        <v>680</v>
      </c>
      <c r="M307" s="2" t="s">
        <v>680</v>
      </c>
      <c r="N307" s="2" t="s">
        <v>680</v>
      </c>
      <c r="O307" s="2" t="s">
        <v>680</v>
      </c>
      <c r="P307" s="2" t="s">
        <v>680</v>
      </c>
      <c r="Q307" s="2" t="s">
        <v>680</v>
      </c>
      <c r="R307" s="2" t="s">
        <v>680</v>
      </c>
      <c r="S307" s="2" t="s">
        <v>680</v>
      </c>
      <c r="T307" s="2" t="s">
        <v>680</v>
      </c>
      <c r="U307" s="2" t="s">
        <v>680</v>
      </c>
      <c r="V307" s="2" t="s">
        <v>680</v>
      </c>
      <c r="W307" s="2" t="s">
        <v>680</v>
      </c>
      <c r="X307" s="2" t="s">
        <v>680</v>
      </c>
      <c r="Y307" s="2" t="s">
        <v>680</v>
      </c>
      <c r="Z307" s="2" t="s">
        <v>680</v>
      </c>
      <c r="AA307" s="2" t="s">
        <v>680</v>
      </c>
      <c r="AB307" s="2" t="s">
        <v>680</v>
      </c>
      <c r="AC307" s="2" t="s">
        <v>680</v>
      </c>
      <c r="AD307" s="2" t="s">
        <v>680</v>
      </c>
      <c r="AE307" s="2" t="s">
        <v>680</v>
      </c>
      <c r="AF307" s="2" t="s">
        <v>680</v>
      </c>
      <c r="AG307" s="2" t="s">
        <v>680</v>
      </c>
      <c r="AJ307" s="9">
        <f t="shared" si="16"/>
        <v>0</v>
      </c>
      <c r="AK307" s="9"/>
      <c r="AL307" s="9">
        <f t="shared" si="17"/>
        <v>0</v>
      </c>
      <c r="AM307" s="9">
        <f t="shared" si="18"/>
        <v>0</v>
      </c>
      <c r="AN307" s="10" t="str">
        <f t="shared" si="19"/>
        <v/>
      </c>
    </row>
    <row r="308" spans="1:40" ht="15" customHeight="1" x14ac:dyDescent="0.25">
      <c r="A308" s="2" t="s">
        <v>469</v>
      </c>
      <c r="B308" s="2" t="s">
        <v>470</v>
      </c>
      <c r="C308" s="2">
        <v>2016</v>
      </c>
      <c r="D308" s="2" t="s">
        <v>680</v>
      </c>
      <c r="E308" s="2" t="s">
        <v>680</v>
      </c>
      <c r="F308" s="2" t="s">
        <v>680</v>
      </c>
      <c r="G308" s="2" t="s">
        <v>680</v>
      </c>
      <c r="H308" s="2" t="s">
        <v>680</v>
      </c>
      <c r="I308" s="2" t="s">
        <v>680</v>
      </c>
      <c r="J308" s="2" t="s">
        <v>680</v>
      </c>
      <c r="K308" s="2" t="s">
        <v>680</v>
      </c>
      <c r="L308" s="2" t="s">
        <v>680</v>
      </c>
      <c r="M308" s="2" t="s">
        <v>680</v>
      </c>
      <c r="N308" s="2" t="s">
        <v>680</v>
      </c>
      <c r="O308" s="2" t="s">
        <v>680</v>
      </c>
      <c r="P308" s="2" t="s">
        <v>680</v>
      </c>
      <c r="Q308" s="2" t="s">
        <v>680</v>
      </c>
      <c r="R308" s="2" t="s">
        <v>680</v>
      </c>
      <c r="S308" s="2" t="s">
        <v>680</v>
      </c>
      <c r="T308" s="2" t="s">
        <v>680</v>
      </c>
      <c r="U308" s="2" t="s">
        <v>680</v>
      </c>
      <c r="V308" s="2" t="s">
        <v>680</v>
      </c>
      <c r="W308" s="2" t="s">
        <v>680</v>
      </c>
      <c r="X308" s="2" t="s">
        <v>680</v>
      </c>
      <c r="Y308" s="2" t="s">
        <v>680</v>
      </c>
      <c r="Z308" s="2" t="s">
        <v>680</v>
      </c>
      <c r="AA308" s="2" t="s">
        <v>680</v>
      </c>
      <c r="AB308" s="2" t="s">
        <v>680</v>
      </c>
      <c r="AC308" s="2" t="s">
        <v>680</v>
      </c>
      <c r="AD308" s="2" t="s">
        <v>680</v>
      </c>
      <c r="AE308" s="2" t="s">
        <v>680</v>
      </c>
      <c r="AF308" s="2" t="s">
        <v>680</v>
      </c>
      <c r="AG308" s="2" t="s">
        <v>680</v>
      </c>
      <c r="AJ308" s="9">
        <f t="shared" si="16"/>
        <v>0</v>
      </c>
      <c r="AK308" s="9"/>
      <c r="AL308" s="9">
        <f t="shared" si="17"/>
        <v>0</v>
      </c>
      <c r="AM308" s="9">
        <f t="shared" si="18"/>
        <v>0</v>
      </c>
      <c r="AN308" s="10" t="str">
        <f t="shared" si="19"/>
        <v/>
      </c>
    </row>
    <row r="309" spans="1:40" ht="15" customHeight="1" x14ac:dyDescent="0.25">
      <c r="A309" s="2" t="s">
        <v>469</v>
      </c>
      <c r="B309" s="2" t="s">
        <v>471</v>
      </c>
      <c r="C309" s="2">
        <v>2016</v>
      </c>
      <c r="D309" s="2" t="s">
        <v>680</v>
      </c>
      <c r="E309" s="2" t="s">
        <v>680</v>
      </c>
      <c r="F309" s="2" t="s">
        <v>680</v>
      </c>
      <c r="G309" s="2" t="s">
        <v>680</v>
      </c>
      <c r="H309" s="2" t="s">
        <v>680</v>
      </c>
      <c r="I309" s="2" t="s">
        <v>680</v>
      </c>
      <c r="J309" s="2" t="s">
        <v>680</v>
      </c>
      <c r="K309" s="2" t="s">
        <v>680</v>
      </c>
      <c r="L309" s="2" t="s">
        <v>680</v>
      </c>
      <c r="M309" s="2" t="s">
        <v>680</v>
      </c>
      <c r="N309" s="2" t="s">
        <v>680</v>
      </c>
      <c r="O309" s="2" t="s">
        <v>680</v>
      </c>
      <c r="P309" s="2" t="s">
        <v>680</v>
      </c>
      <c r="Q309" s="2" t="s">
        <v>680</v>
      </c>
      <c r="R309" s="2" t="s">
        <v>680</v>
      </c>
      <c r="S309" s="2" t="s">
        <v>680</v>
      </c>
      <c r="T309" s="2" t="s">
        <v>680</v>
      </c>
      <c r="U309" s="2" t="s">
        <v>680</v>
      </c>
      <c r="V309" s="2" t="s">
        <v>680</v>
      </c>
      <c r="W309" s="2" t="s">
        <v>680</v>
      </c>
      <c r="X309" s="2" t="s">
        <v>680</v>
      </c>
      <c r="Y309" s="2" t="s">
        <v>680</v>
      </c>
      <c r="Z309" s="2" t="s">
        <v>680</v>
      </c>
      <c r="AA309" s="2" t="s">
        <v>680</v>
      </c>
      <c r="AB309" s="2" t="s">
        <v>680</v>
      </c>
      <c r="AC309" s="2" t="s">
        <v>680</v>
      </c>
      <c r="AD309" s="2" t="s">
        <v>680</v>
      </c>
      <c r="AE309" s="2" t="s">
        <v>680</v>
      </c>
      <c r="AF309" s="2" t="s">
        <v>680</v>
      </c>
      <c r="AG309" s="2" t="s">
        <v>680</v>
      </c>
      <c r="AJ309" s="9">
        <f t="shared" si="16"/>
        <v>0</v>
      </c>
      <c r="AK309" s="9"/>
      <c r="AL309" s="9">
        <f t="shared" si="17"/>
        <v>0</v>
      </c>
      <c r="AM309" s="9">
        <f t="shared" si="18"/>
        <v>0</v>
      </c>
      <c r="AN309" s="10" t="str">
        <f t="shared" si="19"/>
        <v/>
      </c>
    </row>
    <row r="310" spans="1:40" ht="15" customHeight="1" x14ac:dyDescent="0.25">
      <c r="A310" s="2" t="s">
        <v>472</v>
      </c>
      <c r="B310" s="2" t="s">
        <v>473</v>
      </c>
      <c r="C310" s="2">
        <v>2016</v>
      </c>
      <c r="D310" s="2" t="s">
        <v>680</v>
      </c>
      <c r="E310" s="2" t="s">
        <v>680</v>
      </c>
      <c r="F310" s="2" t="s">
        <v>680</v>
      </c>
      <c r="G310" s="2" t="s">
        <v>680</v>
      </c>
      <c r="H310" s="2" t="s">
        <v>680</v>
      </c>
      <c r="I310" s="2" t="s">
        <v>680</v>
      </c>
      <c r="J310" s="2" t="s">
        <v>680</v>
      </c>
      <c r="K310" s="2" t="s">
        <v>680</v>
      </c>
      <c r="L310" s="2" t="s">
        <v>680</v>
      </c>
      <c r="M310" s="2" t="s">
        <v>680</v>
      </c>
      <c r="N310" s="2" t="s">
        <v>680</v>
      </c>
      <c r="O310" s="2" t="s">
        <v>680</v>
      </c>
      <c r="P310" s="2" t="s">
        <v>680</v>
      </c>
      <c r="Q310" s="2" t="s">
        <v>680</v>
      </c>
      <c r="R310" s="2" t="s">
        <v>680</v>
      </c>
      <c r="S310" s="2" t="s">
        <v>680</v>
      </c>
      <c r="T310" s="2" t="s">
        <v>680</v>
      </c>
      <c r="U310" s="2" t="s">
        <v>680</v>
      </c>
      <c r="V310" s="2" t="s">
        <v>680</v>
      </c>
      <c r="W310" s="2" t="s">
        <v>680</v>
      </c>
      <c r="X310" s="2" t="s">
        <v>680</v>
      </c>
      <c r="Y310" s="2" t="s">
        <v>680</v>
      </c>
      <c r="Z310" s="2" t="s">
        <v>680</v>
      </c>
      <c r="AA310" s="2" t="s">
        <v>680</v>
      </c>
      <c r="AB310" s="2" t="s">
        <v>680</v>
      </c>
      <c r="AC310" s="2" t="s">
        <v>680</v>
      </c>
      <c r="AD310" s="2" t="s">
        <v>680</v>
      </c>
      <c r="AE310" s="2" t="s">
        <v>680</v>
      </c>
      <c r="AF310" s="2" t="s">
        <v>680</v>
      </c>
      <c r="AG310" s="2" t="s">
        <v>680</v>
      </c>
      <c r="AJ310" s="9">
        <f t="shared" si="16"/>
        <v>0</v>
      </c>
      <c r="AK310" s="9"/>
      <c r="AL310" s="9">
        <f t="shared" si="17"/>
        <v>0</v>
      </c>
      <c r="AM310" s="9">
        <f t="shared" si="18"/>
        <v>0</v>
      </c>
      <c r="AN310" s="10" t="str">
        <f t="shared" si="19"/>
        <v/>
      </c>
    </row>
    <row r="311" spans="1:40"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U311" s="2" t="s">
        <v>681</v>
      </c>
      <c r="V311" s="2" t="s">
        <v>681</v>
      </c>
      <c r="W311" s="2" t="s">
        <v>681</v>
      </c>
      <c r="X311" s="2" t="s">
        <v>681</v>
      </c>
      <c r="Y311" s="2" t="s">
        <v>681</v>
      </c>
      <c r="Z311" s="2" t="s">
        <v>681</v>
      </c>
      <c r="AA311" s="2" t="s">
        <v>681</v>
      </c>
      <c r="AB311" s="2" t="s">
        <v>681</v>
      </c>
      <c r="AC311" s="2" t="s">
        <v>681</v>
      </c>
      <c r="AD311" s="2" t="s">
        <v>681</v>
      </c>
      <c r="AE311" s="2" t="s">
        <v>681</v>
      </c>
      <c r="AF311" s="2" t="s">
        <v>681</v>
      </c>
      <c r="AG311" s="2" t="s">
        <v>681</v>
      </c>
      <c r="AJ311" s="9">
        <f t="shared" si="16"/>
        <v>0</v>
      </c>
      <c r="AK311" s="9"/>
      <c r="AL311" s="9">
        <f t="shared" si="17"/>
        <v>0</v>
      </c>
      <c r="AM311" s="9">
        <f t="shared" si="18"/>
        <v>0</v>
      </c>
      <c r="AN311" s="10" t="str">
        <f t="shared" si="19"/>
        <v/>
      </c>
    </row>
    <row r="312" spans="1:40"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U312" s="2" t="s">
        <v>681</v>
      </c>
      <c r="V312" s="2" t="s">
        <v>681</v>
      </c>
      <c r="W312" s="2" t="s">
        <v>681</v>
      </c>
      <c r="X312" s="2" t="s">
        <v>681</v>
      </c>
      <c r="Y312" s="2" t="s">
        <v>681</v>
      </c>
      <c r="Z312" s="2" t="s">
        <v>681</v>
      </c>
      <c r="AA312" s="2" t="s">
        <v>681</v>
      </c>
      <c r="AB312" s="2" t="s">
        <v>681</v>
      </c>
      <c r="AC312" s="2" t="s">
        <v>681</v>
      </c>
      <c r="AD312" s="2" t="s">
        <v>681</v>
      </c>
      <c r="AE312" s="2" t="s">
        <v>681</v>
      </c>
      <c r="AF312" s="2" t="s">
        <v>681</v>
      </c>
      <c r="AG312" s="2" t="s">
        <v>681</v>
      </c>
      <c r="AJ312" s="9">
        <f t="shared" si="16"/>
        <v>0</v>
      </c>
      <c r="AK312" s="9"/>
      <c r="AL312" s="9">
        <f t="shared" si="17"/>
        <v>0</v>
      </c>
      <c r="AM312" s="9">
        <f t="shared" si="18"/>
        <v>0</v>
      </c>
      <c r="AN312" s="10" t="str">
        <f t="shared" si="19"/>
        <v/>
      </c>
    </row>
    <row r="313" spans="1:40"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U313" s="2" t="s">
        <v>681</v>
      </c>
      <c r="V313" s="2" t="s">
        <v>681</v>
      </c>
      <c r="W313" s="2" t="s">
        <v>681</v>
      </c>
      <c r="X313" s="2" t="s">
        <v>681</v>
      </c>
      <c r="Y313" s="2" t="s">
        <v>681</v>
      </c>
      <c r="Z313" s="2" t="s">
        <v>681</v>
      </c>
      <c r="AA313" s="2" t="s">
        <v>681</v>
      </c>
      <c r="AB313" s="2" t="s">
        <v>681</v>
      </c>
      <c r="AC313" s="2" t="s">
        <v>681</v>
      </c>
      <c r="AD313" s="2" t="s">
        <v>681</v>
      </c>
      <c r="AE313" s="2" t="s">
        <v>681</v>
      </c>
      <c r="AF313" s="2" t="s">
        <v>681</v>
      </c>
      <c r="AG313" s="2" t="s">
        <v>681</v>
      </c>
      <c r="AJ313" s="9">
        <f t="shared" si="16"/>
        <v>0</v>
      </c>
      <c r="AK313" s="9"/>
      <c r="AL313" s="9">
        <f t="shared" si="17"/>
        <v>0</v>
      </c>
      <c r="AM313" s="9">
        <f t="shared" si="18"/>
        <v>0</v>
      </c>
      <c r="AN313" s="10" t="str">
        <f t="shared" si="19"/>
        <v/>
      </c>
    </row>
    <row r="314" spans="1:40"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U314" s="2" t="s">
        <v>681</v>
      </c>
      <c r="V314" s="2" t="s">
        <v>681</v>
      </c>
      <c r="W314" s="2" t="s">
        <v>681</v>
      </c>
      <c r="X314" s="2" t="s">
        <v>681</v>
      </c>
      <c r="Y314" s="2" t="s">
        <v>681</v>
      </c>
      <c r="Z314" s="2" t="s">
        <v>681</v>
      </c>
      <c r="AA314" s="2" t="s">
        <v>681</v>
      </c>
      <c r="AB314" s="2" t="s">
        <v>681</v>
      </c>
      <c r="AC314" s="2" t="s">
        <v>681</v>
      </c>
      <c r="AD314" s="2" t="s">
        <v>681</v>
      </c>
      <c r="AE314" s="2" t="s">
        <v>681</v>
      </c>
      <c r="AF314" s="2" t="s">
        <v>681</v>
      </c>
      <c r="AG314" s="2" t="s">
        <v>681</v>
      </c>
      <c r="AJ314" s="9">
        <f t="shared" si="16"/>
        <v>0</v>
      </c>
      <c r="AK314" s="9"/>
      <c r="AL314" s="9">
        <f t="shared" si="17"/>
        <v>0</v>
      </c>
      <c r="AM314" s="9">
        <f t="shared" si="18"/>
        <v>0</v>
      </c>
      <c r="AN314" s="10" t="str">
        <f t="shared" si="19"/>
        <v/>
      </c>
    </row>
    <row r="315" spans="1:40"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U315" s="2" t="s">
        <v>681</v>
      </c>
      <c r="V315" s="2" t="s">
        <v>681</v>
      </c>
      <c r="W315" s="2" t="s">
        <v>681</v>
      </c>
      <c r="X315" s="2" t="s">
        <v>681</v>
      </c>
      <c r="Y315" s="2" t="s">
        <v>681</v>
      </c>
      <c r="Z315" s="2" t="s">
        <v>681</v>
      </c>
      <c r="AA315" s="2" t="s">
        <v>681</v>
      </c>
      <c r="AB315" s="2" t="s">
        <v>681</v>
      </c>
      <c r="AC315" s="2" t="s">
        <v>681</v>
      </c>
      <c r="AD315" s="2" t="s">
        <v>681</v>
      </c>
      <c r="AE315" s="2" t="s">
        <v>681</v>
      </c>
      <c r="AF315" s="2" t="s">
        <v>681</v>
      </c>
      <c r="AG315" s="2" t="s">
        <v>681</v>
      </c>
      <c r="AJ315" s="9">
        <f t="shared" si="16"/>
        <v>0</v>
      </c>
      <c r="AK315" s="9"/>
      <c r="AL315" s="9">
        <f t="shared" si="17"/>
        <v>0</v>
      </c>
      <c r="AM315" s="9">
        <f t="shared" si="18"/>
        <v>0</v>
      </c>
      <c r="AN315" s="10" t="str">
        <f t="shared" si="19"/>
        <v/>
      </c>
    </row>
    <row r="316" spans="1:40"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U316" s="2" t="s">
        <v>681</v>
      </c>
      <c r="V316" s="2" t="s">
        <v>681</v>
      </c>
      <c r="W316" s="2" t="s">
        <v>681</v>
      </c>
      <c r="X316" s="2" t="s">
        <v>681</v>
      </c>
      <c r="Y316" s="2" t="s">
        <v>681</v>
      </c>
      <c r="Z316" s="2" t="s">
        <v>681</v>
      </c>
      <c r="AA316" s="2" t="s">
        <v>681</v>
      </c>
      <c r="AB316" s="2" t="s">
        <v>681</v>
      </c>
      <c r="AC316" s="2" t="s">
        <v>681</v>
      </c>
      <c r="AD316" s="2" t="s">
        <v>681</v>
      </c>
      <c r="AE316" s="2" t="s">
        <v>681</v>
      </c>
      <c r="AF316" s="2" t="s">
        <v>681</v>
      </c>
      <c r="AG316" s="2" t="s">
        <v>681</v>
      </c>
      <c r="AJ316" s="9">
        <f t="shared" si="16"/>
        <v>0</v>
      </c>
      <c r="AK316" s="9"/>
      <c r="AL316" s="9">
        <f t="shared" si="17"/>
        <v>0</v>
      </c>
      <c r="AM316" s="9">
        <f t="shared" si="18"/>
        <v>0</v>
      </c>
      <c r="AN316" s="10" t="str">
        <f t="shared" si="19"/>
        <v/>
      </c>
    </row>
    <row r="317" spans="1:40"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U317" s="2" t="s">
        <v>681</v>
      </c>
      <c r="V317" s="2" t="s">
        <v>681</v>
      </c>
      <c r="W317" s="2" t="s">
        <v>681</v>
      </c>
      <c r="X317" s="2" t="s">
        <v>681</v>
      </c>
      <c r="Y317" s="2" t="s">
        <v>681</v>
      </c>
      <c r="Z317" s="2" t="s">
        <v>681</v>
      </c>
      <c r="AA317" s="2" t="s">
        <v>681</v>
      </c>
      <c r="AB317" s="2" t="s">
        <v>681</v>
      </c>
      <c r="AC317" s="2" t="s">
        <v>681</v>
      </c>
      <c r="AD317" s="2" t="s">
        <v>681</v>
      </c>
      <c r="AE317" s="2" t="s">
        <v>681</v>
      </c>
      <c r="AF317" s="2" t="s">
        <v>681</v>
      </c>
      <c r="AG317" s="2" t="s">
        <v>681</v>
      </c>
      <c r="AJ317" s="9">
        <f t="shared" si="16"/>
        <v>0</v>
      </c>
      <c r="AK317" s="9"/>
      <c r="AL317" s="9">
        <f t="shared" si="17"/>
        <v>0</v>
      </c>
      <c r="AM317" s="9">
        <f t="shared" si="18"/>
        <v>0</v>
      </c>
      <c r="AN317" s="10" t="str">
        <f t="shared" si="19"/>
        <v/>
      </c>
    </row>
    <row r="318" spans="1:40"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U318" s="2" t="s">
        <v>681</v>
      </c>
      <c r="V318" s="2" t="s">
        <v>681</v>
      </c>
      <c r="W318" s="2" t="s">
        <v>681</v>
      </c>
      <c r="X318" s="2" t="s">
        <v>681</v>
      </c>
      <c r="Y318" s="2" t="s">
        <v>681</v>
      </c>
      <c r="Z318" s="2" t="s">
        <v>681</v>
      </c>
      <c r="AA318" s="2" t="s">
        <v>681</v>
      </c>
      <c r="AB318" s="2" t="s">
        <v>681</v>
      </c>
      <c r="AC318" s="2" t="s">
        <v>681</v>
      </c>
      <c r="AD318" s="2" t="s">
        <v>681</v>
      </c>
      <c r="AE318" s="2" t="s">
        <v>681</v>
      </c>
      <c r="AF318" s="2" t="s">
        <v>681</v>
      </c>
      <c r="AG318" s="2" t="s">
        <v>681</v>
      </c>
      <c r="AJ318" s="9">
        <f t="shared" si="16"/>
        <v>0</v>
      </c>
      <c r="AK318" s="9"/>
      <c r="AL318" s="9">
        <f t="shared" si="17"/>
        <v>0</v>
      </c>
      <c r="AM318" s="9">
        <f t="shared" si="18"/>
        <v>0</v>
      </c>
      <c r="AN318" s="10" t="str">
        <f t="shared" si="19"/>
        <v/>
      </c>
    </row>
    <row r="319" spans="1:40"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U319" s="2" t="s">
        <v>681</v>
      </c>
      <c r="V319" s="2" t="s">
        <v>681</v>
      </c>
      <c r="W319" s="2" t="s">
        <v>681</v>
      </c>
      <c r="X319" s="2" t="s">
        <v>681</v>
      </c>
      <c r="Y319" s="2" t="s">
        <v>681</v>
      </c>
      <c r="Z319" s="2" t="s">
        <v>681</v>
      </c>
      <c r="AA319" s="2" t="s">
        <v>681</v>
      </c>
      <c r="AB319" s="2" t="s">
        <v>681</v>
      </c>
      <c r="AC319" s="2" t="s">
        <v>681</v>
      </c>
      <c r="AD319" s="2" t="s">
        <v>681</v>
      </c>
      <c r="AE319" s="2" t="s">
        <v>681</v>
      </c>
      <c r="AF319" s="2" t="s">
        <v>681</v>
      </c>
      <c r="AG319" s="2" t="s">
        <v>681</v>
      </c>
      <c r="AJ319" s="9">
        <f t="shared" si="16"/>
        <v>0</v>
      </c>
      <c r="AK319" s="9"/>
      <c r="AL319" s="9">
        <f t="shared" si="17"/>
        <v>0</v>
      </c>
      <c r="AM319" s="9">
        <f t="shared" si="18"/>
        <v>0</v>
      </c>
      <c r="AN319" s="10" t="str">
        <f t="shared" si="19"/>
        <v/>
      </c>
    </row>
    <row r="320" spans="1:40"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U320" s="2" t="s">
        <v>681</v>
      </c>
      <c r="V320" s="2" t="s">
        <v>681</v>
      </c>
      <c r="W320" s="2" t="s">
        <v>681</v>
      </c>
      <c r="X320" s="2" t="s">
        <v>681</v>
      </c>
      <c r="Y320" s="2" t="s">
        <v>681</v>
      </c>
      <c r="Z320" s="2" t="s">
        <v>681</v>
      </c>
      <c r="AA320" s="2" t="s">
        <v>681</v>
      </c>
      <c r="AB320" s="2" t="s">
        <v>681</v>
      </c>
      <c r="AC320" s="2" t="s">
        <v>681</v>
      </c>
      <c r="AD320" s="2" t="s">
        <v>681</v>
      </c>
      <c r="AE320" s="2" t="s">
        <v>681</v>
      </c>
      <c r="AF320" s="2" t="s">
        <v>681</v>
      </c>
      <c r="AG320" s="2" t="s">
        <v>681</v>
      </c>
      <c r="AJ320" s="9">
        <f t="shared" si="16"/>
        <v>0</v>
      </c>
      <c r="AK320" s="9"/>
      <c r="AL320" s="9">
        <f t="shared" si="17"/>
        <v>0</v>
      </c>
      <c r="AM320" s="9">
        <f t="shared" si="18"/>
        <v>0</v>
      </c>
      <c r="AN320" s="10" t="str">
        <f t="shared" si="19"/>
        <v/>
      </c>
    </row>
    <row r="321" spans="1:40"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U321" s="2" t="s">
        <v>681</v>
      </c>
      <c r="V321" s="2" t="s">
        <v>681</v>
      </c>
      <c r="W321" s="2" t="s">
        <v>681</v>
      </c>
      <c r="X321" s="2" t="s">
        <v>681</v>
      </c>
      <c r="Y321" s="2" t="s">
        <v>681</v>
      </c>
      <c r="Z321" s="2" t="s">
        <v>681</v>
      </c>
      <c r="AA321" s="2" t="s">
        <v>681</v>
      </c>
      <c r="AB321" s="2" t="s">
        <v>681</v>
      </c>
      <c r="AC321" s="2" t="s">
        <v>681</v>
      </c>
      <c r="AD321" s="2" t="s">
        <v>681</v>
      </c>
      <c r="AE321" s="2" t="s">
        <v>681</v>
      </c>
      <c r="AF321" s="2" t="s">
        <v>681</v>
      </c>
      <c r="AG321" s="2" t="s">
        <v>681</v>
      </c>
      <c r="AJ321" s="9">
        <f t="shared" si="16"/>
        <v>0</v>
      </c>
      <c r="AK321" s="9"/>
      <c r="AL321" s="9">
        <f t="shared" si="17"/>
        <v>0</v>
      </c>
      <c r="AM321" s="9">
        <f t="shared" si="18"/>
        <v>0</v>
      </c>
      <c r="AN321" s="10" t="str">
        <f t="shared" si="19"/>
        <v/>
      </c>
    </row>
    <row r="322" spans="1:40" ht="15" customHeight="1" x14ac:dyDescent="0.25">
      <c r="A322" s="2" t="s">
        <v>477</v>
      </c>
      <c r="B322" s="2" t="s">
        <v>478</v>
      </c>
      <c r="C322" s="2">
        <v>2016</v>
      </c>
      <c r="D322" s="2" t="s">
        <v>680</v>
      </c>
      <c r="E322" s="2" t="s">
        <v>680</v>
      </c>
      <c r="F322" s="2" t="s">
        <v>680</v>
      </c>
      <c r="G322" s="2" t="s">
        <v>680</v>
      </c>
      <c r="H322" s="2" t="s">
        <v>680</v>
      </c>
      <c r="I322" s="2" t="s">
        <v>680</v>
      </c>
      <c r="J322" s="2" t="s">
        <v>680</v>
      </c>
      <c r="K322" s="2" t="s">
        <v>680</v>
      </c>
      <c r="L322" s="2" t="s">
        <v>680</v>
      </c>
      <c r="M322" s="2" t="s">
        <v>680</v>
      </c>
      <c r="N322" s="2" t="s">
        <v>680</v>
      </c>
      <c r="O322" s="2" t="s">
        <v>680</v>
      </c>
      <c r="P322" s="2" t="s">
        <v>680</v>
      </c>
      <c r="Q322" s="2" t="s">
        <v>680</v>
      </c>
      <c r="R322" s="2" t="s">
        <v>680</v>
      </c>
      <c r="S322" s="2" t="s">
        <v>680</v>
      </c>
      <c r="T322" s="2" t="s">
        <v>680</v>
      </c>
      <c r="U322" s="2" t="s">
        <v>680</v>
      </c>
      <c r="V322" s="2" t="s">
        <v>680</v>
      </c>
      <c r="W322" s="2" t="s">
        <v>680</v>
      </c>
      <c r="X322" s="2" t="s">
        <v>680</v>
      </c>
      <c r="Y322" s="2" t="s">
        <v>680</v>
      </c>
      <c r="Z322" s="2" t="s">
        <v>680</v>
      </c>
      <c r="AA322" s="2" t="s">
        <v>680</v>
      </c>
      <c r="AB322" s="2" t="s">
        <v>680</v>
      </c>
      <c r="AC322" s="2" t="s">
        <v>680</v>
      </c>
      <c r="AD322" s="2" t="s">
        <v>680</v>
      </c>
      <c r="AE322" s="2" t="s">
        <v>680</v>
      </c>
      <c r="AF322" s="2" t="s">
        <v>680</v>
      </c>
      <c r="AG322" s="2" t="s">
        <v>680</v>
      </c>
      <c r="AJ322" s="9">
        <f t="shared" si="16"/>
        <v>0</v>
      </c>
      <c r="AK322" s="9"/>
      <c r="AL322" s="9">
        <f t="shared" si="17"/>
        <v>0</v>
      </c>
      <c r="AM322" s="9">
        <f t="shared" si="18"/>
        <v>0</v>
      </c>
      <c r="AN322" s="10" t="str">
        <f t="shared" si="19"/>
        <v/>
      </c>
    </row>
    <row r="323" spans="1:40"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U323" s="2" t="s">
        <v>681</v>
      </c>
      <c r="V323" s="2" t="s">
        <v>681</v>
      </c>
      <c r="W323" s="2" t="s">
        <v>681</v>
      </c>
      <c r="X323" s="2" t="s">
        <v>681</v>
      </c>
      <c r="Y323" s="2" t="s">
        <v>681</v>
      </c>
      <c r="Z323" s="2" t="s">
        <v>681</v>
      </c>
      <c r="AA323" s="2" t="s">
        <v>681</v>
      </c>
      <c r="AB323" s="2" t="s">
        <v>681</v>
      </c>
      <c r="AC323" s="2" t="s">
        <v>681</v>
      </c>
      <c r="AD323" s="2" t="s">
        <v>681</v>
      </c>
      <c r="AE323" s="2" t="s">
        <v>681</v>
      </c>
      <c r="AF323" s="2" t="s">
        <v>681</v>
      </c>
      <c r="AG323" s="2" t="s">
        <v>681</v>
      </c>
      <c r="AJ323" s="9">
        <f t="shared" ref="AJ323:AJ386" si="20">SUMPRODUCT(J323:AF323)</f>
        <v>0</v>
      </c>
      <c r="AK323" s="9"/>
      <c r="AL323" s="9">
        <f t="shared" ref="AL323:AL386" si="21">IFERROR(D323/1,0)</f>
        <v>0</v>
      </c>
      <c r="AM323" s="9">
        <f t="shared" ref="AM323:AM386" si="22">IFERROR(E323/1,0)</f>
        <v>0</v>
      </c>
      <c r="AN323" s="10" t="str">
        <f t="shared" ref="AN323:AN386" si="23">IFERROR((AL323+AM323)/AJ323,"")</f>
        <v/>
      </c>
    </row>
    <row r="324" spans="1:40" ht="15" customHeight="1" x14ac:dyDescent="0.25">
      <c r="A324" s="2" t="s">
        <v>481</v>
      </c>
      <c r="B324" s="2" t="s">
        <v>482</v>
      </c>
      <c r="C324" s="2">
        <v>2016</v>
      </c>
      <c r="D324" s="2" t="s">
        <v>680</v>
      </c>
      <c r="E324" s="2" t="s">
        <v>680</v>
      </c>
      <c r="F324" s="2" t="s">
        <v>680</v>
      </c>
      <c r="G324" s="2" t="s">
        <v>680</v>
      </c>
      <c r="H324" s="2" t="s">
        <v>680</v>
      </c>
      <c r="I324" s="2" t="s">
        <v>680</v>
      </c>
      <c r="J324" s="2" t="s">
        <v>680</v>
      </c>
      <c r="K324" s="2" t="s">
        <v>680</v>
      </c>
      <c r="L324" s="2" t="s">
        <v>680</v>
      </c>
      <c r="M324" s="2" t="s">
        <v>680</v>
      </c>
      <c r="N324" s="2" t="s">
        <v>680</v>
      </c>
      <c r="O324" s="2" t="s">
        <v>680</v>
      </c>
      <c r="P324" s="2" t="s">
        <v>680</v>
      </c>
      <c r="Q324" s="2" t="s">
        <v>680</v>
      </c>
      <c r="R324" s="2" t="s">
        <v>680</v>
      </c>
      <c r="S324" s="2" t="s">
        <v>680</v>
      </c>
      <c r="T324" s="2" t="s">
        <v>680</v>
      </c>
      <c r="U324" s="2" t="s">
        <v>680</v>
      </c>
      <c r="V324" s="2" t="s">
        <v>680</v>
      </c>
      <c r="W324" s="2" t="s">
        <v>680</v>
      </c>
      <c r="X324" s="2" t="s">
        <v>680</v>
      </c>
      <c r="Y324" s="2" t="s">
        <v>680</v>
      </c>
      <c r="Z324" s="2" t="s">
        <v>680</v>
      </c>
      <c r="AA324" s="2" t="s">
        <v>680</v>
      </c>
      <c r="AB324" s="2" t="s">
        <v>680</v>
      </c>
      <c r="AC324" s="2" t="s">
        <v>680</v>
      </c>
      <c r="AD324" s="2" t="s">
        <v>680</v>
      </c>
      <c r="AE324" s="2" t="s">
        <v>680</v>
      </c>
      <c r="AF324" s="2" t="s">
        <v>680</v>
      </c>
      <c r="AG324" s="2" t="s">
        <v>680</v>
      </c>
      <c r="AJ324" s="9">
        <f t="shared" si="20"/>
        <v>0</v>
      </c>
      <c r="AK324" s="9"/>
      <c r="AL324" s="9">
        <f t="shared" si="21"/>
        <v>0</v>
      </c>
      <c r="AM324" s="9">
        <f t="shared" si="22"/>
        <v>0</v>
      </c>
      <c r="AN324" s="10" t="str">
        <f t="shared" si="23"/>
        <v/>
      </c>
    </row>
    <row r="325" spans="1:40" ht="15" customHeight="1" x14ac:dyDescent="0.25">
      <c r="A325" s="2" t="s">
        <v>481</v>
      </c>
      <c r="B325" s="2" t="s">
        <v>483</v>
      </c>
      <c r="C325" s="2">
        <v>2016</v>
      </c>
      <c r="D325" s="2" t="s">
        <v>680</v>
      </c>
      <c r="E325" s="2" t="s">
        <v>680</v>
      </c>
      <c r="F325" s="2" t="s">
        <v>680</v>
      </c>
      <c r="G325" s="2" t="s">
        <v>680</v>
      </c>
      <c r="H325" s="2" t="s">
        <v>680</v>
      </c>
      <c r="I325" s="2" t="s">
        <v>680</v>
      </c>
      <c r="J325" s="2" t="s">
        <v>680</v>
      </c>
      <c r="K325" s="2" t="s">
        <v>680</v>
      </c>
      <c r="L325" s="2" t="s">
        <v>680</v>
      </c>
      <c r="M325" s="2" t="s">
        <v>680</v>
      </c>
      <c r="N325" s="2" t="s">
        <v>680</v>
      </c>
      <c r="O325" s="2" t="s">
        <v>680</v>
      </c>
      <c r="P325" s="2" t="s">
        <v>680</v>
      </c>
      <c r="Q325" s="2" t="s">
        <v>680</v>
      </c>
      <c r="R325" s="2" t="s">
        <v>680</v>
      </c>
      <c r="S325" s="2" t="s">
        <v>680</v>
      </c>
      <c r="T325" s="2" t="s">
        <v>680</v>
      </c>
      <c r="U325" s="2" t="s">
        <v>680</v>
      </c>
      <c r="V325" s="2" t="s">
        <v>680</v>
      </c>
      <c r="W325" s="2" t="s">
        <v>680</v>
      </c>
      <c r="X325" s="2" t="s">
        <v>680</v>
      </c>
      <c r="Y325" s="2" t="s">
        <v>680</v>
      </c>
      <c r="Z325" s="2" t="s">
        <v>680</v>
      </c>
      <c r="AA325" s="2" t="s">
        <v>680</v>
      </c>
      <c r="AB325" s="2" t="s">
        <v>680</v>
      </c>
      <c r="AC325" s="2" t="s">
        <v>680</v>
      </c>
      <c r="AD325" s="2" t="s">
        <v>680</v>
      </c>
      <c r="AE325" s="2" t="s">
        <v>680</v>
      </c>
      <c r="AF325" s="2" t="s">
        <v>680</v>
      </c>
      <c r="AG325" s="2" t="s">
        <v>680</v>
      </c>
      <c r="AJ325" s="9">
        <f t="shared" si="20"/>
        <v>0</v>
      </c>
      <c r="AK325" s="9"/>
      <c r="AL325" s="9">
        <f t="shared" si="21"/>
        <v>0</v>
      </c>
      <c r="AM325" s="9">
        <f t="shared" si="22"/>
        <v>0</v>
      </c>
      <c r="AN325" s="10" t="str">
        <f t="shared" si="23"/>
        <v/>
      </c>
    </row>
    <row r="326" spans="1:40" ht="15" customHeight="1" x14ac:dyDescent="0.25">
      <c r="A326" s="2" t="s">
        <v>481</v>
      </c>
      <c r="B326" s="2" t="s">
        <v>484</v>
      </c>
      <c r="C326" s="2">
        <v>2016</v>
      </c>
      <c r="D326" s="2" t="s">
        <v>680</v>
      </c>
      <c r="E326" s="2" t="s">
        <v>680</v>
      </c>
      <c r="F326" s="2" t="s">
        <v>680</v>
      </c>
      <c r="G326" s="2" t="s">
        <v>680</v>
      </c>
      <c r="H326" s="2" t="s">
        <v>680</v>
      </c>
      <c r="I326" s="2" t="s">
        <v>680</v>
      </c>
      <c r="J326" s="2" t="s">
        <v>680</v>
      </c>
      <c r="K326" s="2" t="s">
        <v>680</v>
      </c>
      <c r="L326" s="2" t="s">
        <v>680</v>
      </c>
      <c r="M326" s="2" t="s">
        <v>680</v>
      </c>
      <c r="N326" s="2" t="s">
        <v>680</v>
      </c>
      <c r="O326" s="2" t="s">
        <v>680</v>
      </c>
      <c r="P326" s="2" t="s">
        <v>680</v>
      </c>
      <c r="Q326" s="2" t="s">
        <v>680</v>
      </c>
      <c r="R326" s="2" t="s">
        <v>680</v>
      </c>
      <c r="S326" s="2" t="s">
        <v>680</v>
      </c>
      <c r="T326" s="2" t="s">
        <v>680</v>
      </c>
      <c r="U326" s="2" t="s">
        <v>680</v>
      </c>
      <c r="V326" s="2" t="s">
        <v>680</v>
      </c>
      <c r="W326" s="2" t="s">
        <v>680</v>
      </c>
      <c r="X326" s="2" t="s">
        <v>680</v>
      </c>
      <c r="Y326" s="2" t="s">
        <v>680</v>
      </c>
      <c r="Z326" s="2" t="s">
        <v>680</v>
      </c>
      <c r="AA326" s="2" t="s">
        <v>680</v>
      </c>
      <c r="AB326" s="2" t="s">
        <v>680</v>
      </c>
      <c r="AC326" s="2" t="s">
        <v>680</v>
      </c>
      <c r="AD326" s="2" t="s">
        <v>680</v>
      </c>
      <c r="AE326" s="2" t="s">
        <v>680</v>
      </c>
      <c r="AF326" s="2" t="s">
        <v>680</v>
      </c>
      <c r="AG326" s="2" t="s">
        <v>680</v>
      </c>
      <c r="AJ326" s="9">
        <f t="shared" si="20"/>
        <v>0</v>
      </c>
      <c r="AK326" s="9"/>
      <c r="AL326" s="9">
        <f t="shared" si="21"/>
        <v>0</v>
      </c>
      <c r="AM326" s="9">
        <f t="shared" si="22"/>
        <v>0</v>
      </c>
      <c r="AN326" s="10" t="str">
        <f t="shared" si="23"/>
        <v/>
      </c>
    </row>
    <row r="327" spans="1:40" ht="15" customHeight="1" x14ac:dyDescent="0.25">
      <c r="A327" s="2" t="s">
        <v>481</v>
      </c>
      <c r="B327" s="2" t="s">
        <v>485</v>
      </c>
      <c r="C327" s="2">
        <v>2016</v>
      </c>
      <c r="D327" s="2" t="s">
        <v>680</v>
      </c>
      <c r="E327" s="2" t="s">
        <v>680</v>
      </c>
      <c r="F327" s="2" t="s">
        <v>680</v>
      </c>
      <c r="G327" s="2" t="s">
        <v>680</v>
      </c>
      <c r="H327" s="2" t="s">
        <v>680</v>
      </c>
      <c r="I327" s="2" t="s">
        <v>680</v>
      </c>
      <c r="J327" s="2" t="s">
        <v>680</v>
      </c>
      <c r="K327" s="2" t="s">
        <v>680</v>
      </c>
      <c r="L327" s="2" t="s">
        <v>680</v>
      </c>
      <c r="M327" s="2" t="s">
        <v>680</v>
      </c>
      <c r="N327" s="2" t="s">
        <v>680</v>
      </c>
      <c r="O327" s="2" t="s">
        <v>680</v>
      </c>
      <c r="P327" s="2" t="s">
        <v>680</v>
      </c>
      <c r="Q327" s="2" t="s">
        <v>680</v>
      </c>
      <c r="R327" s="2" t="s">
        <v>680</v>
      </c>
      <c r="S327" s="2" t="s">
        <v>680</v>
      </c>
      <c r="T327" s="2" t="s">
        <v>680</v>
      </c>
      <c r="U327" s="2" t="s">
        <v>680</v>
      </c>
      <c r="V327" s="2" t="s">
        <v>680</v>
      </c>
      <c r="W327" s="2" t="s">
        <v>680</v>
      </c>
      <c r="X327" s="2" t="s">
        <v>680</v>
      </c>
      <c r="Y327" s="2" t="s">
        <v>680</v>
      </c>
      <c r="Z327" s="2" t="s">
        <v>680</v>
      </c>
      <c r="AA327" s="2" t="s">
        <v>680</v>
      </c>
      <c r="AB327" s="2" t="s">
        <v>680</v>
      </c>
      <c r="AC327" s="2" t="s">
        <v>680</v>
      </c>
      <c r="AD327" s="2" t="s">
        <v>680</v>
      </c>
      <c r="AE327" s="2" t="s">
        <v>680</v>
      </c>
      <c r="AF327" s="2" t="s">
        <v>680</v>
      </c>
      <c r="AG327" s="2" t="s">
        <v>680</v>
      </c>
      <c r="AJ327" s="9">
        <f t="shared" si="20"/>
        <v>0</v>
      </c>
      <c r="AK327" s="9"/>
      <c r="AL327" s="9">
        <f t="shared" si="21"/>
        <v>0</v>
      </c>
      <c r="AM327" s="9">
        <f t="shared" si="22"/>
        <v>0</v>
      </c>
      <c r="AN327" s="10" t="str">
        <f t="shared" si="23"/>
        <v/>
      </c>
    </row>
    <row r="328" spans="1:40" ht="15" customHeight="1" x14ac:dyDescent="0.25">
      <c r="A328" s="2" t="s">
        <v>486</v>
      </c>
      <c r="B328" s="2" t="s">
        <v>487</v>
      </c>
      <c r="C328" s="2">
        <v>2016</v>
      </c>
      <c r="D328" s="2" t="s">
        <v>680</v>
      </c>
      <c r="E328" s="2" t="s">
        <v>680</v>
      </c>
      <c r="F328" s="2" t="s">
        <v>680</v>
      </c>
      <c r="G328" s="2" t="s">
        <v>680</v>
      </c>
      <c r="H328" s="2" t="s">
        <v>680</v>
      </c>
      <c r="I328" s="2" t="s">
        <v>680</v>
      </c>
      <c r="J328" s="2" t="s">
        <v>680</v>
      </c>
      <c r="K328" s="2" t="s">
        <v>680</v>
      </c>
      <c r="L328" s="2" t="s">
        <v>680</v>
      </c>
      <c r="M328" s="2" t="s">
        <v>680</v>
      </c>
      <c r="N328" s="2" t="s">
        <v>680</v>
      </c>
      <c r="O328" s="2" t="s">
        <v>680</v>
      </c>
      <c r="P328" s="2" t="s">
        <v>680</v>
      </c>
      <c r="Q328" s="2" t="s">
        <v>680</v>
      </c>
      <c r="R328" s="2" t="s">
        <v>680</v>
      </c>
      <c r="S328" s="2" t="s">
        <v>680</v>
      </c>
      <c r="T328" s="2" t="s">
        <v>680</v>
      </c>
      <c r="U328" s="2" t="s">
        <v>680</v>
      </c>
      <c r="V328" s="2" t="s">
        <v>680</v>
      </c>
      <c r="W328" s="2" t="s">
        <v>680</v>
      </c>
      <c r="X328" s="2" t="s">
        <v>680</v>
      </c>
      <c r="Y328" s="2" t="s">
        <v>680</v>
      </c>
      <c r="Z328" s="2" t="s">
        <v>680</v>
      </c>
      <c r="AA328" s="2" t="s">
        <v>680</v>
      </c>
      <c r="AB328" s="2" t="s">
        <v>680</v>
      </c>
      <c r="AC328" s="2" t="s">
        <v>680</v>
      </c>
      <c r="AD328" s="2" t="s">
        <v>680</v>
      </c>
      <c r="AE328" s="2" t="s">
        <v>680</v>
      </c>
      <c r="AF328" s="2" t="s">
        <v>680</v>
      </c>
      <c r="AG328" s="2" t="s">
        <v>680</v>
      </c>
      <c r="AJ328" s="9">
        <f t="shared" si="20"/>
        <v>0</v>
      </c>
      <c r="AK328" s="9"/>
      <c r="AL328" s="9">
        <f t="shared" si="21"/>
        <v>0</v>
      </c>
      <c r="AM328" s="9">
        <f t="shared" si="22"/>
        <v>0</v>
      </c>
      <c r="AN328" s="10" t="str">
        <f t="shared" si="23"/>
        <v/>
      </c>
    </row>
    <row r="329" spans="1:40" ht="15" customHeight="1" x14ac:dyDescent="0.25">
      <c r="A329" s="2" t="s">
        <v>486</v>
      </c>
      <c r="B329" s="2" t="s">
        <v>488</v>
      </c>
      <c r="C329" s="2">
        <v>2016</v>
      </c>
      <c r="D329" s="2" t="s">
        <v>680</v>
      </c>
      <c r="E329" s="2" t="s">
        <v>680</v>
      </c>
      <c r="F329" s="2" t="s">
        <v>680</v>
      </c>
      <c r="G329" s="2" t="s">
        <v>680</v>
      </c>
      <c r="H329" s="2" t="s">
        <v>680</v>
      </c>
      <c r="I329" s="2" t="s">
        <v>680</v>
      </c>
      <c r="J329" s="2" t="s">
        <v>680</v>
      </c>
      <c r="K329" s="2" t="s">
        <v>680</v>
      </c>
      <c r="L329" s="2" t="s">
        <v>680</v>
      </c>
      <c r="M329" s="2" t="s">
        <v>680</v>
      </c>
      <c r="N329" s="2" t="s">
        <v>680</v>
      </c>
      <c r="O329" s="2" t="s">
        <v>680</v>
      </c>
      <c r="P329" s="2" t="s">
        <v>680</v>
      </c>
      <c r="Q329" s="2" t="s">
        <v>680</v>
      </c>
      <c r="R329" s="2" t="s">
        <v>680</v>
      </c>
      <c r="S329" s="2" t="s">
        <v>680</v>
      </c>
      <c r="T329" s="2" t="s">
        <v>680</v>
      </c>
      <c r="U329" s="2" t="s">
        <v>680</v>
      </c>
      <c r="V329" s="2" t="s">
        <v>680</v>
      </c>
      <c r="W329" s="2" t="s">
        <v>680</v>
      </c>
      <c r="X329" s="2" t="s">
        <v>680</v>
      </c>
      <c r="Y329" s="2" t="s">
        <v>680</v>
      </c>
      <c r="Z329" s="2" t="s">
        <v>680</v>
      </c>
      <c r="AA329" s="2" t="s">
        <v>680</v>
      </c>
      <c r="AB329" s="2" t="s">
        <v>680</v>
      </c>
      <c r="AC329" s="2" t="s">
        <v>680</v>
      </c>
      <c r="AD329" s="2" t="s">
        <v>680</v>
      </c>
      <c r="AE329" s="2" t="s">
        <v>680</v>
      </c>
      <c r="AF329" s="2" t="s">
        <v>680</v>
      </c>
      <c r="AG329" s="2" t="s">
        <v>680</v>
      </c>
      <c r="AJ329" s="9">
        <f t="shared" si="20"/>
        <v>0</v>
      </c>
      <c r="AK329" s="9"/>
      <c r="AL329" s="9">
        <f t="shared" si="21"/>
        <v>0</v>
      </c>
      <c r="AM329" s="9">
        <f t="shared" si="22"/>
        <v>0</v>
      </c>
      <c r="AN329" s="10" t="str">
        <f t="shared" si="23"/>
        <v/>
      </c>
    </row>
    <row r="330" spans="1:40" ht="15" customHeight="1" x14ac:dyDescent="0.25">
      <c r="A330" s="2" t="s">
        <v>489</v>
      </c>
      <c r="B330" s="2" t="s">
        <v>490</v>
      </c>
      <c r="C330" s="2">
        <v>2016</v>
      </c>
      <c r="D330" s="2">
        <v>133.52699999999999</v>
      </c>
      <c r="E330" s="2">
        <v>21.594999999999999</v>
      </c>
      <c r="F330" s="2" t="s">
        <v>680</v>
      </c>
      <c r="G330" s="2" t="s">
        <v>680</v>
      </c>
      <c r="H330" s="2" t="s">
        <v>680</v>
      </c>
      <c r="I330" s="2">
        <v>216.77699999999999</v>
      </c>
      <c r="J330" s="2" t="s">
        <v>680</v>
      </c>
      <c r="K330" s="2">
        <v>0.35299999999999998</v>
      </c>
      <c r="L330" s="2" t="s">
        <v>680</v>
      </c>
      <c r="M330" s="2" t="s">
        <v>680</v>
      </c>
      <c r="N330" s="2" t="s">
        <v>680</v>
      </c>
      <c r="O330" s="2" t="s">
        <v>680</v>
      </c>
      <c r="P330" s="2">
        <v>8.2799999999999994</v>
      </c>
      <c r="Q330" s="2">
        <v>2.79</v>
      </c>
      <c r="R330" s="2">
        <v>0</v>
      </c>
      <c r="S330" s="2">
        <v>0</v>
      </c>
      <c r="T330" s="2">
        <v>0</v>
      </c>
      <c r="U330" s="2">
        <v>0</v>
      </c>
      <c r="V330" s="2" t="s">
        <v>680</v>
      </c>
      <c r="W330" s="2">
        <v>0</v>
      </c>
      <c r="X330" s="2">
        <v>0</v>
      </c>
      <c r="Y330" s="2">
        <v>0</v>
      </c>
      <c r="Z330" s="2">
        <v>180.14</v>
      </c>
      <c r="AA330" s="2">
        <v>0</v>
      </c>
      <c r="AB330" s="2">
        <v>0</v>
      </c>
      <c r="AC330" s="2">
        <v>0</v>
      </c>
      <c r="AD330" s="2">
        <v>0</v>
      </c>
      <c r="AE330" s="2">
        <v>8.4</v>
      </c>
      <c r="AF330" s="2" t="s">
        <v>680</v>
      </c>
      <c r="AG330" s="2">
        <v>16.814</v>
      </c>
      <c r="AJ330" s="9">
        <f t="shared" si="20"/>
        <v>199.96299999999999</v>
      </c>
      <c r="AK330" s="9"/>
      <c r="AL330" s="9">
        <f t="shared" si="21"/>
        <v>133.52699999999999</v>
      </c>
      <c r="AM330" s="9">
        <f t="shared" si="22"/>
        <v>21.594999999999999</v>
      </c>
      <c r="AN330" s="10">
        <f t="shared" si="23"/>
        <v>0.77575351440016393</v>
      </c>
    </row>
    <row r="331" spans="1:40"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U331" s="2" t="s">
        <v>681</v>
      </c>
      <c r="V331" s="2" t="s">
        <v>681</v>
      </c>
      <c r="W331" s="2" t="s">
        <v>681</v>
      </c>
      <c r="X331" s="2" t="s">
        <v>681</v>
      </c>
      <c r="Y331" s="2" t="s">
        <v>681</v>
      </c>
      <c r="Z331" s="2" t="s">
        <v>681</v>
      </c>
      <c r="AA331" s="2" t="s">
        <v>681</v>
      </c>
      <c r="AB331" s="2" t="s">
        <v>681</v>
      </c>
      <c r="AC331" s="2" t="s">
        <v>681</v>
      </c>
      <c r="AD331" s="2" t="s">
        <v>681</v>
      </c>
      <c r="AE331" s="2" t="s">
        <v>681</v>
      </c>
      <c r="AF331" s="2" t="s">
        <v>681</v>
      </c>
      <c r="AG331" s="2" t="s">
        <v>681</v>
      </c>
      <c r="AJ331" s="9">
        <f t="shared" si="20"/>
        <v>0</v>
      </c>
      <c r="AK331" s="9"/>
      <c r="AL331" s="9">
        <f t="shared" si="21"/>
        <v>0</v>
      </c>
      <c r="AM331" s="9">
        <f t="shared" si="22"/>
        <v>0</v>
      </c>
      <c r="AN331" s="10" t="str">
        <f t="shared" si="23"/>
        <v/>
      </c>
    </row>
    <row r="332" spans="1:40" ht="15" customHeight="1" x14ac:dyDescent="0.25">
      <c r="A332" s="2" t="s">
        <v>493</v>
      </c>
      <c r="B332" s="2" t="s">
        <v>494</v>
      </c>
      <c r="C332" s="2">
        <v>2016</v>
      </c>
      <c r="D332" s="2" t="s">
        <v>680</v>
      </c>
      <c r="E332" s="2" t="s">
        <v>680</v>
      </c>
      <c r="F332" s="2" t="s">
        <v>680</v>
      </c>
      <c r="G332" s="2" t="s">
        <v>680</v>
      </c>
      <c r="H332" s="2" t="s">
        <v>680</v>
      </c>
      <c r="I332" s="2" t="s">
        <v>680</v>
      </c>
      <c r="J332" s="2" t="s">
        <v>680</v>
      </c>
      <c r="K332" s="2" t="s">
        <v>680</v>
      </c>
      <c r="L332" s="2" t="s">
        <v>680</v>
      </c>
      <c r="M332" s="2" t="s">
        <v>680</v>
      </c>
      <c r="N332" s="2" t="s">
        <v>680</v>
      </c>
      <c r="O332" s="2" t="s">
        <v>680</v>
      </c>
      <c r="P332" s="2" t="s">
        <v>680</v>
      </c>
      <c r="Q332" s="2" t="s">
        <v>680</v>
      </c>
      <c r="R332" s="2" t="s">
        <v>680</v>
      </c>
      <c r="S332" s="2" t="s">
        <v>680</v>
      </c>
      <c r="T332" s="2" t="s">
        <v>680</v>
      </c>
      <c r="U332" s="2" t="s">
        <v>680</v>
      </c>
      <c r="V332" s="2" t="s">
        <v>680</v>
      </c>
      <c r="W332" s="2" t="s">
        <v>680</v>
      </c>
      <c r="X332" s="2" t="s">
        <v>680</v>
      </c>
      <c r="Y332" s="2" t="s">
        <v>680</v>
      </c>
      <c r="Z332" s="2" t="s">
        <v>680</v>
      </c>
      <c r="AA332" s="2" t="s">
        <v>680</v>
      </c>
      <c r="AB332" s="2" t="s">
        <v>680</v>
      </c>
      <c r="AC332" s="2" t="s">
        <v>680</v>
      </c>
      <c r="AD332" s="2" t="s">
        <v>680</v>
      </c>
      <c r="AE332" s="2" t="s">
        <v>680</v>
      </c>
      <c r="AF332" s="2" t="s">
        <v>680</v>
      </c>
      <c r="AG332" s="2" t="s">
        <v>680</v>
      </c>
      <c r="AJ332" s="9">
        <f t="shared" si="20"/>
        <v>0</v>
      </c>
      <c r="AK332" s="9"/>
      <c r="AL332" s="9">
        <f t="shared" si="21"/>
        <v>0</v>
      </c>
      <c r="AM332" s="9">
        <f t="shared" si="22"/>
        <v>0</v>
      </c>
      <c r="AN332" s="10" t="str">
        <f t="shared" si="23"/>
        <v/>
      </c>
    </row>
    <row r="333" spans="1:40" ht="15" customHeight="1" x14ac:dyDescent="0.25">
      <c r="A333" s="2" t="s">
        <v>493</v>
      </c>
      <c r="B333" s="2" t="s">
        <v>495</v>
      </c>
      <c r="C333" s="2">
        <v>2016</v>
      </c>
      <c r="D333" s="2" t="s">
        <v>680</v>
      </c>
      <c r="E333" s="2" t="s">
        <v>680</v>
      </c>
      <c r="F333" s="2" t="s">
        <v>680</v>
      </c>
      <c r="G333" s="2" t="s">
        <v>680</v>
      </c>
      <c r="H333" s="2" t="s">
        <v>680</v>
      </c>
      <c r="I333" s="2" t="s">
        <v>680</v>
      </c>
      <c r="J333" s="2" t="s">
        <v>680</v>
      </c>
      <c r="K333" s="2" t="s">
        <v>680</v>
      </c>
      <c r="L333" s="2" t="s">
        <v>680</v>
      </c>
      <c r="M333" s="2" t="s">
        <v>680</v>
      </c>
      <c r="N333" s="2" t="s">
        <v>680</v>
      </c>
      <c r="O333" s="2" t="s">
        <v>680</v>
      </c>
      <c r="P333" s="2" t="s">
        <v>680</v>
      </c>
      <c r="Q333" s="2" t="s">
        <v>680</v>
      </c>
      <c r="R333" s="2" t="s">
        <v>680</v>
      </c>
      <c r="S333" s="2" t="s">
        <v>680</v>
      </c>
      <c r="T333" s="2" t="s">
        <v>680</v>
      </c>
      <c r="U333" s="2" t="s">
        <v>680</v>
      </c>
      <c r="V333" s="2" t="s">
        <v>680</v>
      </c>
      <c r="W333" s="2" t="s">
        <v>680</v>
      </c>
      <c r="X333" s="2" t="s">
        <v>680</v>
      </c>
      <c r="Y333" s="2" t="s">
        <v>680</v>
      </c>
      <c r="Z333" s="2" t="s">
        <v>680</v>
      </c>
      <c r="AA333" s="2" t="s">
        <v>680</v>
      </c>
      <c r="AB333" s="2" t="s">
        <v>680</v>
      </c>
      <c r="AC333" s="2" t="s">
        <v>680</v>
      </c>
      <c r="AD333" s="2" t="s">
        <v>680</v>
      </c>
      <c r="AE333" s="2" t="s">
        <v>680</v>
      </c>
      <c r="AF333" s="2" t="s">
        <v>680</v>
      </c>
      <c r="AG333" s="2" t="s">
        <v>680</v>
      </c>
      <c r="AJ333" s="9">
        <f t="shared" si="20"/>
        <v>0</v>
      </c>
      <c r="AK333" s="9"/>
      <c r="AL333" s="9">
        <f t="shared" si="21"/>
        <v>0</v>
      </c>
      <c r="AM333" s="9">
        <f t="shared" si="22"/>
        <v>0</v>
      </c>
      <c r="AN333" s="10" t="str">
        <f t="shared" si="23"/>
        <v/>
      </c>
    </row>
    <row r="334" spans="1:40" ht="15" customHeight="1" x14ac:dyDescent="0.25">
      <c r="A334" s="2" t="s">
        <v>493</v>
      </c>
      <c r="B334" s="2" t="s">
        <v>496</v>
      </c>
      <c r="C334" s="2">
        <v>2016</v>
      </c>
      <c r="D334" s="2">
        <v>162.30000000000001</v>
      </c>
      <c r="E334" s="2">
        <v>41.5</v>
      </c>
      <c r="F334" s="2" t="s">
        <v>680</v>
      </c>
      <c r="G334" s="2" t="s">
        <v>680</v>
      </c>
      <c r="H334" s="2" t="s">
        <v>680</v>
      </c>
      <c r="I334" s="2">
        <v>274.8</v>
      </c>
      <c r="J334" s="2" t="s">
        <v>680</v>
      </c>
      <c r="K334" s="2">
        <v>0</v>
      </c>
      <c r="L334" s="2" t="s">
        <v>680</v>
      </c>
      <c r="M334" s="2" t="s">
        <v>680</v>
      </c>
      <c r="N334" s="2" t="s">
        <v>680</v>
      </c>
      <c r="O334" s="2" t="s">
        <v>680</v>
      </c>
      <c r="P334" s="2" t="s">
        <v>680</v>
      </c>
      <c r="Q334" s="2" t="s">
        <v>680</v>
      </c>
      <c r="R334" s="2" t="s">
        <v>680</v>
      </c>
      <c r="S334" s="2" t="s">
        <v>680</v>
      </c>
      <c r="T334" s="2" t="s">
        <v>680</v>
      </c>
      <c r="U334" s="2">
        <v>5.2</v>
      </c>
      <c r="V334" s="2" t="s">
        <v>680</v>
      </c>
      <c r="W334" s="2" t="s">
        <v>680</v>
      </c>
      <c r="X334" s="2" t="s">
        <v>680</v>
      </c>
      <c r="Y334" s="2" t="s">
        <v>680</v>
      </c>
      <c r="Z334" s="2" t="s">
        <v>680</v>
      </c>
      <c r="AA334" s="2" t="s">
        <v>680</v>
      </c>
      <c r="AB334" s="2" t="s">
        <v>680</v>
      </c>
      <c r="AC334" s="2" t="s">
        <v>680</v>
      </c>
      <c r="AD334" s="2" t="s">
        <v>680</v>
      </c>
      <c r="AE334" s="2">
        <v>221.4</v>
      </c>
      <c r="AF334" s="2" t="s">
        <v>680</v>
      </c>
      <c r="AG334" s="2">
        <v>48.2</v>
      </c>
      <c r="AJ334" s="9">
        <f t="shared" si="20"/>
        <v>226.6</v>
      </c>
      <c r="AK334" s="9"/>
      <c r="AL334" s="9">
        <f t="shared" si="21"/>
        <v>162.30000000000001</v>
      </c>
      <c r="AM334" s="9">
        <f t="shared" si="22"/>
        <v>41.5</v>
      </c>
      <c r="AN334" s="10">
        <f t="shared" si="23"/>
        <v>0.89938217122683151</v>
      </c>
    </row>
    <row r="335" spans="1:40" ht="15" customHeight="1" x14ac:dyDescent="0.25">
      <c r="A335" s="2" t="s">
        <v>493</v>
      </c>
      <c r="B335" s="2" t="s">
        <v>497</v>
      </c>
      <c r="C335" s="2">
        <v>2016</v>
      </c>
      <c r="D335" s="2">
        <v>3.5449999999999999</v>
      </c>
      <c r="E335" s="2">
        <v>0.90500000000000003</v>
      </c>
      <c r="F335" s="2" t="s">
        <v>680</v>
      </c>
      <c r="G335" s="2" t="s">
        <v>680</v>
      </c>
      <c r="H335" s="2" t="s">
        <v>680</v>
      </c>
      <c r="I335" s="2">
        <v>3.8769999999999998</v>
      </c>
      <c r="J335" s="2" t="s">
        <v>680</v>
      </c>
      <c r="K335" s="2" t="s">
        <v>680</v>
      </c>
      <c r="L335" s="2" t="s">
        <v>680</v>
      </c>
      <c r="M335" s="2" t="s">
        <v>680</v>
      </c>
      <c r="N335" s="2" t="s">
        <v>680</v>
      </c>
      <c r="O335" s="2" t="s">
        <v>680</v>
      </c>
      <c r="P335" s="2" t="s">
        <v>680</v>
      </c>
      <c r="Q335" s="2" t="s">
        <v>680</v>
      </c>
      <c r="R335" s="2" t="s">
        <v>680</v>
      </c>
      <c r="S335" s="2" t="s">
        <v>680</v>
      </c>
      <c r="T335" s="2" t="s">
        <v>680</v>
      </c>
      <c r="U335" s="2" t="s">
        <v>680</v>
      </c>
      <c r="V335" s="2" t="s">
        <v>680</v>
      </c>
      <c r="W335" s="2" t="s">
        <v>680</v>
      </c>
      <c r="X335" s="2" t="s">
        <v>680</v>
      </c>
      <c r="Y335" s="2" t="s">
        <v>680</v>
      </c>
      <c r="Z335" s="2" t="s">
        <v>680</v>
      </c>
      <c r="AA335" s="2" t="s">
        <v>680</v>
      </c>
      <c r="AB335" s="2" t="s">
        <v>680</v>
      </c>
      <c r="AC335" s="2">
        <v>0.09</v>
      </c>
      <c r="AD335" s="2" t="s">
        <v>680</v>
      </c>
      <c r="AE335" s="2">
        <v>3.7869999999999999</v>
      </c>
      <c r="AF335" s="2" t="s">
        <v>680</v>
      </c>
      <c r="AG335" s="2" t="s">
        <v>680</v>
      </c>
      <c r="AJ335" s="9">
        <f t="shared" si="20"/>
        <v>3.8769999999999998</v>
      </c>
      <c r="AK335" s="9"/>
      <c r="AL335" s="9">
        <f t="shared" si="21"/>
        <v>3.5449999999999999</v>
      </c>
      <c r="AM335" s="9">
        <f t="shared" si="22"/>
        <v>0.90500000000000003</v>
      </c>
      <c r="AN335" s="10">
        <f t="shared" si="23"/>
        <v>1.147794686613361</v>
      </c>
    </row>
    <row r="336" spans="1:40" ht="15" customHeight="1" x14ac:dyDescent="0.25">
      <c r="A336" s="2" t="s">
        <v>493</v>
      </c>
      <c r="B336" s="2" t="s">
        <v>498</v>
      </c>
      <c r="C336" s="2">
        <v>2016</v>
      </c>
      <c r="D336" s="2" t="s">
        <v>680</v>
      </c>
      <c r="E336" s="2" t="s">
        <v>680</v>
      </c>
      <c r="F336" s="2" t="s">
        <v>680</v>
      </c>
      <c r="G336" s="2" t="s">
        <v>680</v>
      </c>
      <c r="H336" s="2" t="s">
        <v>680</v>
      </c>
      <c r="I336" s="2" t="s">
        <v>680</v>
      </c>
      <c r="J336" s="2" t="s">
        <v>680</v>
      </c>
      <c r="K336" s="2" t="s">
        <v>680</v>
      </c>
      <c r="L336" s="2" t="s">
        <v>680</v>
      </c>
      <c r="M336" s="2" t="s">
        <v>680</v>
      </c>
      <c r="N336" s="2" t="s">
        <v>680</v>
      </c>
      <c r="O336" s="2" t="s">
        <v>680</v>
      </c>
      <c r="P336" s="2" t="s">
        <v>680</v>
      </c>
      <c r="Q336" s="2" t="s">
        <v>680</v>
      </c>
      <c r="R336" s="2" t="s">
        <v>680</v>
      </c>
      <c r="S336" s="2" t="s">
        <v>680</v>
      </c>
      <c r="T336" s="2" t="s">
        <v>680</v>
      </c>
      <c r="U336" s="2" t="s">
        <v>680</v>
      </c>
      <c r="V336" s="2" t="s">
        <v>680</v>
      </c>
      <c r="W336" s="2" t="s">
        <v>680</v>
      </c>
      <c r="X336" s="2" t="s">
        <v>680</v>
      </c>
      <c r="Y336" s="2" t="s">
        <v>680</v>
      </c>
      <c r="Z336" s="2" t="s">
        <v>680</v>
      </c>
      <c r="AA336" s="2" t="s">
        <v>680</v>
      </c>
      <c r="AB336" s="2" t="s">
        <v>680</v>
      </c>
      <c r="AC336" s="2" t="s">
        <v>680</v>
      </c>
      <c r="AD336" s="2" t="s">
        <v>680</v>
      </c>
      <c r="AE336" s="2" t="s">
        <v>680</v>
      </c>
      <c r="AF336" s="2" t="s">
        <v>680</v>
      </c>
      <c r="AG336" s="2" t="s">
        <v>680</v>
      </c>
      <c r="AJ336" s="9">
        <f t="shared" si="20"/>
        <v>0</v>
      </c>
      <c r="AK336" s="9"/>
      <c r="AL336" s="9">
        <f t="shared" si="21"/>
        <v>0</v>
      </c>
      <c r="AM336" s="9">
        <f t="shared" si="22"/>
        <v>0</v>
      </c>
      <c r="AN336" s="10" t="str">
        <f t="shared" si="23"/>
        <v/>
      </c>
    </row>
    <row r="337" spans="1:40" ht="15" customHeight="1" x14ac:dyDescent="0.25">
      <c r="A337" s="2" t="s">
        <v>504</v>
      </c>
      <c r="B337" s="2" t="s">
        <v>505</v>
      </c>
      <c r="C337" s="2">
        <v>2016</v>
      </c>
      <c r="D337" s="2">
        <v>241.41499999999999</v>
      </c>
      <c r="E337" s="2">
        <v>66.152000000000001</v>
      </c>
      <c r="F337" s="2" t="s">
        <v>680</v>
      </c>
      <c r="G337" s="2" t="s">
        <v>680</v>
      </c>
      <c r="H337" s="2" t="s">
        <v>680</v>
      </c>
      <c r="I337" s="2">
        <v>320.77699999999999</v>
      </c>
      <c r="J337" s="2" t="s">
        <v>680</v>
      </c>
      <c r="K337" s="2">
        <v>0.371</v>
      </c>
      <c r="L337" s="2" t="s">
        <v>680</v>
      </c>
      <c r="M337" s="2" t="s">
        <v>680</v>
      </c>
      <c r="N337" s="2" t="s">
        <v>680</v>
      </c>
      <c r="O337" s="2" t="s">
        <v>680</v>
      </c>
      <c r="P337" s="2">
        <v>170.691</v>
      </c>
      <c r="Q337" s="2">
        <v>62.292000000000002</v>
      </c>
      <c r="R337" s="2">
        <v>22.66</v>
      </c>
      <c r="S337" s="2">
        <v>12.595000000000001</v>
      </c>
      <c r="T337" s="2" t="s">
        <v>680</v>
      </c>
      <c r="U337" s="2" t="s">
        <v>680</v>
      </c>
      <c r="V337" s="2" t="s">
        <v>8</v>
      </c>
      <c r="W337" s="2" t="s">
        <v>680</v>
      </c>
      <c r="X337" s="2" t="s">
        <v>680</v>
      </c>
      <c r="Y337" s="2" t="s">
        <v>680</v>
      </c>
      <c r="Z337" s="2" t="s">
        <v>680</v>
      </c>
      <c r="AA337" s="2" t="s">
        <v>680</v>
      </c>
      <c r="AB337" s="2" t="s">
        <v>680</v>
      </c>
      <c r="AC337" s="2" t="s">
        <v>680</v>
      </c>
      <c r="AD337" s="2" t="s">
        <v>680</v>
      </c>
      <c r="AE337" s="2" t="s">
        <v>680</v>
      </c>
      <c r="AF337" s="2" t="s">
        <v>680</v>
      </c>
      <c r="AG337" s="2">
        <v>52.167999999999999</v>
      </c>
      <c r="AJ337" s="9">
        <f t="shared" si="20"/>
        <v>268.60900000000004</v>
      </c>
      <c r="AK337" s="9"/>
      <c r="AL337" s="9">
        <f t="shared" si="21"/>
        <v>241.41499999999999</v>
      </c>
      <c r="AM337" s="9">
        <f t="shared" si="22"/>
        <v>66.152000000000001</v>
      </c>
      <c r="AN337" s="10">
        <f t="shared" si="23"/>
        <v>1.1450360933550252</v>
      </c>
    </row>
    <row r="338" spans="1:40" ht="15" customHeight="1" x14ac:dyDescent="0.25">
      <c r="A338" s="317" t="s">
        <v>1400</v>
      </c>
      <c r="B338" s="2" t="s">
        <v>506</v>
      </c>
      <c r="C338" s="2">
        <v>2016</v>
      </c>
      <c r="D338" s="2" t="s">
        <v>680</v>
      </c>
      <c r="E338" s="2" t="s">
        <v>680</v>
      </c>
      <c r="F338" s="2" t="s">
        <v>680</v>
      </c>
      <c r="G338" s="2" t="s">
        <v>680</v>
      </c>
      <c r="H338" s="2" t="s">
        <v>680</v>
      </c>
      <c r="I338" s="2" t="s">
        <v>680</v>
      </c>
      <c r="J338" s="2" t="s">
        <v>680</v>
      </c>
      <c r="K338" s="2" t="s">
        <v>680</v>
      </c>
      <c r="L338" s="2" t="s">
        <v>680</v>
      </c>
      <c r="M338" s="2" t="s">
        <v>680</v>
      </c>
      <c r="N338" s="2" t="s">
        <v>680</v>
      </c>
      <c r="O338" s="2" t="s">
        <v>680</v>
      </c>
      <c r="P338" s="2" t="s">
        <v>680</v>
      </c>
      <c r="Q338" s="2" t="s">
        <v>680</v>
      </c>
      <c r="R338" s="2" t="s">
        <v>680</v>
      </c>
      <c r="S338" s="2" t="s">
        <v>680</v>
      </c>
      <c r="T338" s="2" t="s">
        <v>680</v>
      </c>
      <c r="U338" s="2" t="s">
        <v>680</v>
      </c>
      <c r="V338" s="2" t="s">
        <v>680</v>
      </c>
      <c r="W338" s="2" t="s">
        <v>680</v>
      </c>
      <c r="X338" s="2" t="s">
        <v>680</v>
      </c>
      <c r="Y338" s="2" t="s">
        <v>680</v>
      </c>
      <c r="Z338" s="2" t="s">
        <v>680</v>
      </c>
      <c r="AA338" s="2" t="s">
        <v>680</v>
      </c>
      <c r="AB338" s="2" t="s">
        <v>680</v>
      </c>
      <c r="AC338" s="2" t="s">
        <v>680</v>
      </c>
      <c r="AD338" s="2" t="s">
        <v>680</v>
      </c>
      <c r="AE338" s="2" t="s">
        <v>680</v>
      </c>
      <c r="AF338" s="2" t="s">
        <v>680</v>
      </c>
      <c r="AG338" s="2" t="s">
        <v>680</v>
      </c>
      <c r="AJ338" s="9">
        <f t="shared" si="20"/>
        <v>0</v>
      </c>
      <c r="AK338" s="9"/>
      <c r="AL338" s="9">
        <f t="shared" si="21"/>
        <v>0</v>
      </c>
      <c r="AM338" s="9">
        <f t="shared" si="22"/>
        <v>0</v>
      </c>
      <c r="AN338" s="10" t="str">
        <f t="shared" si="23"/>
        <v/>
      </c>
    </row>
    <row r="339" spans="1:40" ht="15" customHeight="1" x14ac:dyDescent="0.25">
      <c r="A339" s="317" t="s">
        <v>1400</v>
      </c>
      <c r="B339" s="2" t="s">
        <v>507</v>
      </c>
      <c r="C339" s="2">
        <v>2016</v>
      </c>
      <c r="D339" s="2" t="s">
        <v>680</v>
      </c>
      <c r="E339" s="2" t="s">
        <v>680</v>
      </c>
      <c r="F339" s="2" t="s">
        <v>680</v>
      </c>
      <c r="G339" s="2" t="s">
        <v>680</v>
      </c>
      <c r="H339" s="2" t="s">
        <v>680</v>
      </c>
      <c r="I339" s="2" t="s">
        <v>680</v>
      </c>
      <c r="J339" s="2" t="s">
        <v>680</v>
      </c>
      <c r="K339" s="2" t="s">
        <v>680</v>
      </c>
      <c r="L339" s="2" t="s">
        <v>680</v>
      </c>
      <c r="M339" s="2" t="s">
        <v>680</v>
      </c>
      <c r="N339" s="2" t="s">
        <v>680</v>
      </c>
      <c r="O339" s="2" t="s">
        <v>680</v>
      </c>
      <c r="P339" s="2" t="s">
        <v>680</v>
      </c>
      <c r="Q339" s="2" t="s">
        <v>680</v>
      </c>
      <c r="R339" s="2" t="s">
        <v>680</v>
      </c>
      <c r="S339" s="2" t="s">
        <v>680</v>
      </c>
      <c r="T339" s="2" t="s">
        <v>680</v>
      </c>
      <c r="U339" s="2" t="s">
        <v>680</v>
      </c>
      <c r="V339" s="2" t="s">
        <v>680</v>
      </c>
      <c r="W339" s="2" t="s">
        <v>680</v>
      </c>
      <c r="X339" s="2" t="s">
        <v>680</v>
      </c>
      <c r="Y339" s="2" t="s">
        <v>680</v>
      </c>
      <c r="Z339" s="2" t="s">
        <v>680</v>
      </c>
      <c r="AA339" s="2" t="s">
        <v>680</v>
      </c>
      <c r="AB339" s="2" t="s">
        <v>680</v>
      </c>
      <c r="AC339" s="2" t="s">
        <v>680</v>
      </c>
      <c r="AD339" s="2" t="s">
        <v>680</v>
      </c>
      <c r="AE339" s="2" t="s">
        <v>680</v>
      </c>
      <c r="AF339" s="2" t="s">
        <v>680</v>
      </c>
      <c r="AG339" s="2" t="s">
        <v>680</v>
      </c>
      <c r="AJ339" s="9">
        <f t="shared" si="20"/>
        <v>0</v>
      </c>
      <c r="AK339" s="9"/>
      <c r="AL339" s="9">
        <f t="shared" si="21"/>
        <v>0</v>
      </c>
      <c r="AM339" s="9">
        <f t="shared" si="22"/>
        <v>0</v>
      </c>
      <c r="AN339" s="10" t="str">
        <f t="shared" si="23"/>
        <v/>
      </c>
    </row>
    <row r="340" spans="1:40"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U340" s="2" t="s">
        <v>681</v>
      </c>
      <c r="V340" s="2" t="s">
        <v>681</v>
      </c>
      <c r="W340" s="2" t="s">
        <v>681</v>
      </c>
      <c r="X340" s="2" t="s">
        <v>681</v>
      </c>
      <c r="Y340" s="2" t="s">
        <v>681</v>
      </c>
      <c r="Z340" s="2" t="s">
        <v>681</v>
      </c>
      <c r="AA340" s="2" t="s">
        <v>681</v>
      </c>
      <c r="AB340" s="2" t="s">
        <v>681</v>
      </c>
      <c r="AC340" s="2" t="s">
        <v>681</v>
      </c>
      <c r="AD340" s="2" t="s">
        <v>681</v>
      </c>
      <c r="AE340" s="2" t="s">
        <v>681</v>
      </c>
      <c r="AF340" s="2" t="s">
        <v>681</v>
      </c>
      <c r="AG340" s="2" t="s">
        <v>681</v>
      </c>
      <c r="AJ340" s="9">
        <f t="shared" si="20"/>
        <v>0</v>
      </c>
      <c r="AK340" s="9"/>
      <c r="AL340" s="9">
        <f t="shared" si="21"/>
        <v>0</v>
      </c>
      <c r="AM340" s="9">
        <f t="shared" si="22"/>
        <v>0</v>
      </c>
      <c r="AN340" s="10" t="str">
        <f t="shared" si="23"/>
        <v/>
      </c>
    </row>
    <row r="341" spans="1:40" ht="15" customHeight="1" x14ac:dyDescent="0.25">
      <c r="A341" s="2" t="s">
        <v>510</v>
      </c>
      <c r="B341" s="2" t="s">
        <v>511</v>
      </c>
      <c r="C341" s="2">
        <v>2016</v>
      </c>
      <c r="D341" s="2" t="s">
        <v>680</v>
      </c>
      <c r="E341" s="2" t="s">
        <v>680</v>
      </c>
      <c r="F341" s="2" t="s">
        <v>680</v>
      </c>
      <c r="G341" s="2" t="s">
        <v>680</v>
      </c>
      <c r="H341" s="2" t="s">
        <v>680</v>
      </c>
      <c r="I341" s="2" t="s">
        <v>680</v>
      </c>
      <c r="J341" s="2" t="s">
        <v>680</v>
      </c>
      <c r="K341" s="2" t="s">
        <v>680</v>
      </c>
      <c r="L341" s="2" t="s">
        <v>680</v>
      </c>
      <c r="M341" s="2" t="s">
        <v>680</v>
      </c>
      <c r="N341" s="2" t="s">
        <v>680</v>
      </c>
      <c r="O341" s="2" t="s">
        <v>680</v>
      </c>
      <c r="P341" s="2" t="s">
        <v>680</v>
      </c>
      <c r="Q341" s="2" t="s">
        <v>680</v>
      </c>
      <c r="R341" s="2" t="s">
        <v>680</v>
      </c>
      <c r="S341" s="2" t="s">
        <v>680</v>
      </c>
      <c r="T341" s="2" t="s">
        <v>680</v>
      </c>
      <c r="U341" s="2" t="s">
        <v>680</v>
      </c>
      <c r="V341" s="2" t="s">
        <v>680</v>
      </c>
      <c r="W341" s="2" t="s">
        <v>680</v>
      </c>
      <c r="X341" s="2" t="s">
        <v>680</v>
      </c>
      <c r="Y341" s="2" t="s">
        <v>680</v>
      </c>
      <c r="Z341" s="2" t="s">
        <v>680</v>
      </c>
      <c r="AA341" s="2" t="s">
        <v>680</v>
      </c>
      <c r="AB341" s="2" t="s">
        <v>680</v>
      </c>
      <c r="AC341" s="2" t="s">
        <v>680</v>
      </c>
      <c r="AD341" s="2" t="s">
        <v>680</v>
      </c>
      <c r="AE341" s="2" t="s">
        <v>680</v>
      </c>
      <c r="AF341" s="2" t="s">
        <v>680</v>
      </c>
      <c r="AG341" s="2" t="s">
        <v>680</v>
      </c>
      <c r="AJ341" s="9">
        <f t="shared" si="20"/>
        <v>0</v>
      </c>
      <c r="AK341" s="9"/>
      <c r="AL341" s="9">
        <f t="shared" si="21"/>
        <v>0</v>
      </c>
      <c r="AM341" s="9">
        <f t="shared" si="22"/>
        <v>0</v>
      </c>
      <c r="AN341" s="10" t="str">
        <f t="shared" si="23"/>
        <v/>
      </c>
    </row>
    <row r="342" spans="1:40" ht="15" customHeight="1" x14ac:dyDescent="0.25">
      <c r="A342" s="2" t="s">
        <v>510</v>
      </c>
      <c r="B342" s="2" t="s">
        <v>512</v>
      </c>
      <c r="C342" s="2">
        <v>2016</v>
      </c>
      <c r="D342" s="2" t="s">
        <v>680</v>
      </c>
      <c r="E342" s="2" t="s">
        <v>680</v>
      </c>
      <c r="F342" s="2" t="s">
        <v>680</v>
      </c>
      <c r="G342" s="2" t="s">
        <v>680</v>
      </c>
      <c r="H342" s="2" t="s">
        <v>680</v>
      </c>
      <c r="I342" s="2" t="s">
        <v>680</v>
      </c>
      <c r="J342" s="2" t="s">
        <v>680</v>
      </c>
      <c r="K342" s="2" t="s">
        <v>680</v>
      </c>
      <c r="L342" s="2" t="s">
        <v>680</v>
      </c>
      <c r="M342" s="2" t="s">
        <v>680</v>
      </c>
      <c r="N342" s="2" t="s">
        <v>680</v>
      </c>
      <c r="O342" s="2" t="s">
        <v>680</v>
      </c>
      <c r="P342" s="2" t="s">
        <v>680</v>
      </c>
      <c r="Q342" s="2" t="s">
        <v>680</v>
      </c>
      <c r="R342" s="2" t="s">
        <v>680</v>
      </c>
      <c r="S342" s="2" t="s">
        <v>680</v>
      </c>
      <c r="T342" s="2" t="s">
        <v>680</v>
      </c>
      <c r="U342" s="2" t="s">
        <v>680</v>
      </c>
      <c r="V342" s="2" t="s">
        <v>680</v>
      </c>
      <c r="W342" s="2" t="s">
        <v>680</v>
      </c>
      <c r="X342" s="2" t="s">
        <v>680</v>
      </c>
      <c r="Y342" s="2" t="s">
        <v>680</v>
      </c>
      <c r="Z342" s="2" t="s">
        <v>680</v>
      </c>
      <c r="AA342" s="2" t="s">
        <v>680</v>
      </c>
      <c r="AB342" s="2" t="s">
        <v>680</v>
      </c>
      <c r="AC342" s="2" t="s">
        <v>680</v>
      </c>
      <c r="AD342" s="2" t="s">
        <v>680</v>
      </c>
      <c r="AE342" s="2" t="s">
        <v>680</v>
      </c>
      <c r="AF342" s="2" t="s">
        <v>680</v>
      </c>
      <c r="AG342" s="2" t="s">
        <v>680</v>
      </c>
      <c r="AJ342" s="9">
        <f t="shared" si="20"/>
        <v>0</v>
      </c>
      <c r="AK342" s="9"/>
      <c r="AL342" s="9">
        <f t="shared" si="21"/>
        <v>0</v>
      </c>
      <c r="AM342" s="9">
        <f t="shared" si="22"/>
        <v>0</v>
      </c>
      <c r="AN342" s="10" t="str">
        <f t="shared" si="23"/>
        <v/>
      </c>
    </row>
    <row r="343" spans="1:40" ht="15" customHeight="1" x14ac:dyDescent="0.25">
      <c r="A343" s="2" t="s">
        <v>510</v>
      </c>
      <c r="B343" s="2" t="s">
        <v>513</v>
      </c>
      <c r="C343" s="2">
        <v>2016</v>
      </c>
      <c r="D343" s="2" t="s">
        <v>680</v>
      </c>
      <c r="E343" s="2" t="s">
        <v>680</v>
      </c>
      <c r="F343" s="2" t="s">
        <v>680</v>
      </c>
      <c r="G343" s="2" t="s">
        <v>680</v>
      </c>
      <c r="H343" s="2" t="s">
        <v>680</v>
      </c>
      <c r="I343" s="2" t="s">
        <v>680</v>
      </c>
      <c r="J343" s="2" t="s">
        <v>680</v>
      </c>
      <c r="K343" s="2" t="s">
        <v>680</v>
      </c>
      <c r="L343" s="2" t="s">
        <v>680</v>
      </c>
      <c r="M343" s="2" t="s">
        <v>680</v>
      </c>
      <c r="N343" s="2" t="s">
        <v>680</v>
      </c>
      <c r="O343" s="2" t="s">
        <v>680</v>
      </c>
      <c r="P343" s="2" t="s">
        <v>680</v>
      </c>
      <c r="Q343" s="2" t="s">
        <v>680</v>
      </c>
      <c r="R343" s="2" t="s">
        <v>680</v>
      </c>
      <c r="S343" s="2" t="s">
        <v>680</v>
      </c>
      <c r="T343" s="2" t="s">
        <v>680</v>
      </c>
      <c r="U343" s="2" t="s">
        <v>680</v>
      </c>
      <c r="V343" s="2" t="s">
        <v>680</v>
      </c>
      <c r="W343" s="2" t="s">
        <v>680</v>
      </c>
      <c r="X343" s="2" t="s">
        <v>680</v>
      </c>
      <c r="Y343" s="2" t="s">
        <v>680</v>
      </c>
      <c r="Z343" s="2" t="s">
        <v>680</v>
      </c>
      <c r="AA343" s="2" t="s">
        <v>680</v>
      </c>
      <c r="AB343" s="2" t="s">
        <v>680</v>
      </c>
      <c r="AC343" s="2" t="s">
        <v>680</v>
      </c>
      <c r="AD343" s="2" t="s">
        <v>680</v>
      </c>
      <c r="AE343" s="2" t="s">
        <v>680</v>
      </c>
      <c r="AF343" s="2" t="s">
        <v>680</v>
      </c>
      <c r="AG343" s="2" t="s">
        <v>680</v>
      </c>
      <c r="AJ343" s="9">
        <f t="shared" si="20"/>
        <v>0</v>
      </c>
      <c r="AK343" s="9"/>
      <c r="AL343" s="9">
        <f t="shared" si="21"/>
        <v>0</v>
      </c>
      <c r="AM343" s="9">
        <f t="shared" si="22"/>
        <v>0</v>
      </c>
      <c r="AN343" s="10" t="str">
        <f t="shared" si="23"/>
        <v/>
      </c>
    </row>
    <row r="344" spans="1:40" ht="15" customHeight="1" x14ac:dyDescent="0.25">
      <c r="A344" s="2" t="s">
        <v>510</v>
      </c>
      <c r="B344" s="2" t="s">
        <v>514</v>
      </c>
      <c r="C344" s="2">
        <v>2016</v>
      </c>
      <c r="D344" s="2">
        <v>118.97</v>
      </c>
      <c r="E344" s="2">
        <v>35.936999999999998</v>
      </c>
      <c r="F344" s="2" t="s">
        <v>680</v>
      </c>
      <c r="G344" s="2" t="s">
        <v>680</v>
      </c>
      <c r="H344" s="2" t="s">
        <v>680</v>
      </c>
      <c r="I344" s="2">
        <v>199.61199999999999</v>
      </c>
      <c r="J344" s="2" t="s">
        <v>680</v>
      </c>
      <c r="K344" s="2">
        <v>0.17199999999999999</v>
      </c>
      <c r="L344" s="2" t="s">
        <v>680</v>
      </c>
      <c r="M344" s="2" t="s">
        <v>680</v>
      </c>
      <c r="N344" s="2" t="s">
        <v>680</v>
      </c>
      <c r="O344" s="2" t="s">
        <v>680</v>
      </c>
      <c r="P344" s="2">
        <v>50</v>
      </c>
      <c r="Q344" s="2">
        <v>40</v>
      </c>
      <c r="R344" s="2">
        <v>30</v>
      </c>
      <c r="S344" s="2" t="s">
        <v>680</v>
      </c>
      <c r="T344" s="2" t="s">
        <v>680</v>
      </c>
      <c r="U344" s="2">
        <v>49</v>
      </c>
      <c r="V344" s="2" t="s">
        <v>8</v>
      </c>
      <c r="W344" s="2" t="s">
        <v>680</v>
      </c>
      <c r="X344" s="2" t="s">
        <v>680</v>
      </c>
      <c r="Y344" s="2" t="s">
        <v>680</v>
      </c>
      <c r="Z344" s="2">
        <v>8</v>
      </c>
      <c r="AA344" s="2" t="s">
        <v>680</v>
      </c>
      <c r="AB344" s="2" t="s">
        <v>680</v>
      </c>
      <c r="AC344" s="2" t="s">
        <v>680</v>
      </c>
      <c r="AD344" s="2" t="s">
        <v>680</v>
      </c>
      <c r="AE344" s="2" t="s">
        <v>680</v>
      </c>
      <c r="AF344" s="2" t="s">
        <v>680</v>
      </c>
      <c r="AG344" s="2">
        <v>22.44</v>
      </c>
      <c r="AJ344" s="9">
        <f t="shared" si="20"/>
        <v>177.172</v>
      </c>
      <c r="AK344" s="9"/>
      <c r="AL344" s="9">
        <f t="shared" si="21"/>
        <v>118.97</v>
      </c>
      <c r="AM344" s="9">
        <f t="shared" si="22"/>
        <v>35.936999999999998</v>
      </c>
      <c r="AN344" s="10">
        <f t="shared" si="23"/>
        <v>0.87433115842232401</v>
      </c>
    </row>
    <row r="345" spans="1:40" ht="15" customHeight="1" x14ac:dyDescent="0.25">
      <c r="A345" s="2" t="s">
        <v>515</v>
      </c>
      <c r="B345" s="2" t="s">
        <v>516</v>
      </c>
      <c r="C345" s="2">
        <v>2016</v>
      </c>
      <c r="D345" s="2">
        <v>497.96</v>
      </c>
      <c r="E345" s="2">
        <v>111.19</v>
      </c>
      <c r="F345" s="2" t="s">
        <v>680</v>
      </c>
      <c r="G345" s="2" t="s">
        <v>680</v>
      </c>
      <c r="H345" s="2" t="s">
        <v>680</v>
      </c>
      <c r="I345" s="2">
        <v>822.2</v>
      </c>
      <c r="J345" s="2" t="s">
        <v>680</v>
      </c>
      <c r="K345" s="2">
        <v>1.71</v>
      </c>
      <c r="L345" s="2" t="s">
        <v>680</v>
      </c>
      <c r="M345" s="2" t="s">
        <v>680</v>
      </c>
      <c r="N345" s="2" t="s">
        <v>680</v>
      </c>
      <c r="O345" s="2" t="s">
        <v>680</v>
      </c>
      <c r="P345" s="2">
        <v>39.049999999999997</v>
      </c>
      <c r="Q345" s="2">
        <v>57.6</v>
      </c>
      <c r="R345" s="2">
        <v>31.26</v>
      </c>
      <c r="S345" s="2">
        <v>117.15</v>
      </c>
      <c r="T345" s="2" t="s">
        <v>680</v>
      </c>
      <c r="U345" s="2" t="s">
        <v>680</v>
      </c>
      <c r="V345" s="2" t="s">
        <v>680</v>
      </c>
      <c r="W345" s="2" t="s">
        <v>680</v>
      </c>
      <c r="X345" s="2" t="s">
        <v>680</v>
      </c>
      <c r="Y345" s="2" t="s">
        <v>680</v>
      </c>
      <c r="Z345" s="2">
        <v>444.73</v>
      </c>
      <c r="AA345" s="2" t="s">
        <v>680</v>
      </c>
      <c r="AB345" s="2" t="s">
        <v>680</v>
      </c>
      <c r="AC345" s="2" t="s">
        <v>680</v>
      </c>
      <c r="AD345" s="2" t="s">
        <v>680</v>
      </c>
      <c r="AE345" s="2" t="s">
        <v>680</v>
      </c>
      <c r="AF345" s="2" t="s">
        <v>680</v>
      </c>
      <c r="AG345" s="2">
        <v>130.69999999999999</v>
      </c>
      <c r="AJ345" s="9">
        <f t="shared" si="20"/>
        <v>691.5</v>
      </c>
      <c r="AK345" s="9"/>
      <c r="AL345" s="9">
        <f t="shared" si="21"/>
        <v>497.96</v>
      </c>
      <c r="AM345" s="9">
        <f t="shared" si="22"/>
        <v>111.19</v>
      </c>
      <c r="AN345" s="10">
        <f t="shared" si="23"/>
        <v>0.8809110629067245</v>
      </c>
    </row>
    <row r="346" spans="1:40"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U346" s="2" t="s">
        <v>681</v>
      </c>
      <c r="V346" s="2" t="s">
        <v>681</v>
      </c>
      <c r="W346" s="2" t="s">
        <v>681</v>
      </c>
      <c r="X346" s="2" t="s">
        <v>681</v>
      </c>
      <c r="Y346" s="2" t="s">
        <v>681</v>
      </c>
      <c r="Z346" s="2" t="s">
        <v>681</v>
      </c>
      <c r="AA346" s="2" t="s">
        <v>681</v>
      </c>
      <c r="AB346" s="2" t="s">
        <v>681</v>
      </c>
      <c r="AC346" s="2" t="s">
        <v>681</v>
      </c>
      <c r="AD346" s="2" t="s">
        <v>681</v>
      </c>
      <c r="AE346" s="2" t="s">
        <v>681</v>
      </c>
      <c r="AF346" s="2" t="s">
        <v>681</v>
      </c>
      <c r="AG346" s="2" t="s">
        <v>681</v>
      </c>
      <c r="AJ346" s="9">
        <f t="shared" si="20"/>
        <v>0</v>
      </c>
      <c r="AK346" s="9"/>
      <c r="AL346" s="9">
        <f t="shared" si="21"/>
        <v>0</v>
      </c>
      <c r="AM346" s="9">
        <f t="shared" si="22"/>
        <v>0</v>
      </c>
      <c r="AN346" s="10" t="str">
        <f t="shared" si="23"/>
        <v/>
      </c>
    </row>
    <row r="347" spans="1:40" ht="15" customHeight="1" x14ac:dyDescent="0.25">
      <c r="A347" s="2" t="s">
        <v>521</v>
      </c>
      <c r="B347" s="2" t="s">
        <v>522</v>
      </c>
      <c r="C347" s="2">
        <v>2016</v>
      </c>
      <c r="D347" s="2" t="s">
        <v>680</v>
      </c>
      <c r="E347" s="2" t="s">
        <v>680</v>
      </c>
      <c r="F347" s="2" t="s">
        <v>680</v>
      </c>
      <c r="G347" s="2" t="s">
        <v>680</v>
      </c>
      <c r="H347" s="2" t="s">
        <v>680</v>
      </c>
      <c r="I347" s="2" t="s">
        <v>680</v>
      </c>
      <c r="J347" s="2" t="s">
        <v>680</v>
      </c>
      <c r="K347" s="2" t="s">
        <v>680</v>
      </c>
      <c r="L347" s="2" t="s">
        <v>680</v>
      </c>
      <c r="M347" s="2" t="s">
        <v>680</v>
      </c>
      <c r="N347" s="2" t="s">
        <v>680</v>
      </c>
      <c r="O347" s="2" t="s">
        <v>680</v>
      </c>
      <c r="P347" s="2" t="s">
        <v>680</v>
      </c>
      <c r="Q347" s="2" t="s">
        <v>680</v>
      </c>
      <c r="R347" s="2" t="s">
        <v>680</v>
      </c>
      <c r="S347" s="2" t="s">
        <v>680</v>
      </c>
      <c r="T347" s="2" t="s">
        <v>680</v>
      </c>
      <c r="U347" s="2" t="s">
        <v>680</v>
      </c>
      <c r="V347" s="2" t="s">
        <v>680</v>
      </c>
      <c r="W347" s="2" t="s">
        <v>680</v>
      </c>
      <c r="X347" s="2" t="s">
        <v>680</v>
      </c>
      <c r="Y347" s="2" t="s">
        <v>680</v>
      </c>
      <c r="Z347" s="2" t="s">
        <v>680</v>
      </c>
      <c r="AA347" s="2" t="s">
        <v>680</v>
      </c>
      <c r="AB347" s="2" t="s">
        <v>680</v>
      </c>
      <c r="AC347" s="2" t="s">
        <v>680</v>
      </c>
      <c r="AD347" s="2" t="s">
        <v>680</v>
      </c>
      <c r="AE347" s="2" t="s">
        <v>680</v>
      </c>
      <c r="AF347" s="2" t="s">
        <v>680</v>
      </c>
      <c r="AG347" s="2" t="s">
        <v>680</v>
      </c>
      <c r="AJ347" s="9">
        <f t="shared" si="20"/>
        <v>0</v>
      </c>
      <c r="AK347" s="9"/>
      <c r="AL347" s="9">
        <f t="shared" si="21"/>
        <v>0</v>
      </c>
      <c r="AM347" s="9">
        <f t="shared" si="22"/>
        <v>0</v>
      </c>
      <c r="AN347" s="10" t="str">
        <f t="shared" si="23"/>
        <v/>
      </c>
    </row>
    <row r="348" spans="1:40" ht="15" customHeight="1" x14ac:dyDescent="0.25">
      <c r="A348" s="2" t="s">
        <v>521</v>
      </c>
      <c r="B348" s="2" t="s">
        <v>523</v>
      </c>
      <c r="C348" s="2">
        <v>2016</v>
      </c>
      <c r="D348" s="2">
        <v>108.2</v>
      </c>
      <c r="E348" s="2">
        <v>25.3</v>
      </c>
      <c r="F348" s="2" t="s">
        <v>680</v>
      </c>
      <c r="G348" s="2" t="s">
        <v>680</v>
      </c>
      <c r="H348" s="2" t="s">
        <v>680</v>
      </c>
      <c r="I348" s="2">
        <v>160.9</v>
      </c>
      <c r="J348" s="2" t="s">
        <v>680</v>
      </c>
      <c r="K348" s="2">
        <v>0.1</v>
      </c>
      <c r="L348" s="2" t="s">
        <v>680</v>
      </c>
      <c r="M348" s="2" t="s">
        <v>680</v>
      </c>
      <c r="N348" s="2" t="s">
        <v>680</v>
      </c>
      <c r="O348" s="2">
        <v>0</v>
      </c>
      <c r="P348" s="2">
        <v>1.7</v>
      </c>
      <c r="Q348" s="2" t="s">
        <v>680</v>
      </c>
      <c r="R348" s="2" t="s">
        <v>680</v>
      </c>
      <c r="S348" s="2" t="s">
        <v>680</v>
      </c>
      <c r="T348" s="2" t="s">
        <v>680</v>
      </c>
      <c r="U348" s="2" t="s">
        <v>680</v>
      </c>
      <c r="V348" s="2" t="s">
        <v>680</v>
      </c>
      <c r="W348" s="2" t="s">
        <v>680</v>
      </c>
      <c r="X348" s="2" t="s">
        <v>680</v>
      </c>
      <c r="Y348" s="2" t="s">
        <v>680</v>
      </c>
      <c r="Z348" s="2">
        <v>159.1</v>
      </c>
      <c r="AA348" s="2" t="s">
        <v>680</v>
      </c>
      <c r="AB348" s="2" t="s">
        <v>680</v>
      </c>
      <c r="AC348" s="2" t="s">
        <v>680</v>
      </c>
      <c r="AD348" s="2" t="s">
        <v>680</v>
      </c>
      <c r="AE348" s="2" t="s">
        <v>680</v>
      </c>
      <c r="AF348" s="2" t="s">
        <v>680</v>
      </c>
      <c r="AG348" s="2" t="s">
        <v>680</v>
      </c>
      <c r="AJ348" s="9">
        <f t="shared" si="20"/>
        <v>160.9</v>
      </c>
      <c r="AK348" s="9"/>
      <c r="AL348" s="9">
        <f t="shared" si="21"/>
        <v>108.2</v>
      </c>
      <c r="AM348" s="9">
        <f t="shared" si="22"/>
        <v>25.3</v>
      </c>
      <c r="AN348" s="10">
        <f t="shared" si="23"/>
        <v>0.82970789310130511</v>
      </c>
    </row>
    <row r="349" spans="1:40" ht="15" customHeight="1" x14ac:dyDescent="0.25">
      <c r="A349" s="2" t="s">
        <v>521</v>
      </c>
      <c r="B349" s="2" t="s">
        <v>524</v>
      </c>
      <c r="C349" s="2">
        <v>2016</v>
      </c>
      <c r="D349" s="2" t="s">
        <v>680</v>
      </c>
      <c r="E349" s="2" t="s">
        <v>680</v>
      </c>
      <c r="F349" s="2" t="s">
        <v>680</v>
      </c>
      <c r="G349" s="2" t="s">
        <v>680</v>
      </c>
      <c r="H349" s="2" t="s">
        <v>680</v>
      </c>
      <c r="I349" s="2" t="s">
        <v>680</v>
      </c>
      <c r="J349" s="2" t="s">
        <v>680</v>
      </c>
      <c r="K349" s="2" t="s">
        <v>680</v>
      </c>
      <c r="L349" s="2" t="s">
        <v>680</v>
      </c>
      <c r="M349" s="2" t="s">
        <v>680</v>
      </c>
      <c r="N349" s="2" t="s">
        <v>680</v>
      </c>
      <c r="O349" s="2" t="s">
        <v>680</v>
      </c>
      <c r="P349" s="2" t="s">
        <v>680</v>
      </c>
      <c r="Q349" s="2" t="s">
        <v>680</v>
      </c>
      <c r="R349" s="2" t="s">
        <v>680</v>
      </c>
      <c r="S349" s="2" t="s">
        <v>680</v>
      </c>
      <c r="T349" s="2" t="s">
        <v>680</v>
      </c>
      <c r="U349" s="2" t="s">
        <v>680</v>
      </c>
      <c r="V349" s="2" t="s">
        <v>680</v>
      </c>
      <c r="W349" s="2" t="s">
        <v>680</v>
      </c>
      <c r="X349" s="2" t="s">
        <v>680</v>
      </c>
      <c r="Y349" s="2" t="s">
        <v>680</v>
      </c>
      <c r="Z349" s="2" t="s">
        <v>680</v>
      </c>
      <c r="AA349" s="2" t="s">
        <v>680</v>
      </c>
      <c r="AB349" s="2" t="s">
        <v>680</v>
      </c>
      <c r="AC349" s="2" t="s">
        <v>680</v>
      </c>
      <c r="AD349" s="2" t="s">
        <v>680</v>
      </c>
      <c r="AE349" s="2" t="s">
        <v>680</v>
      </c>
      <c r="AF349" s="2" t="s">
        <v>680</v>
      </c>
      <c r="AG349" s="2" t="s">
        <v>680</v>
      </c>
      <c r="AJ349" s="9">
        <f t="shared" si="20"/>
        <v>0</v>
      </c>
      <c r="AK349" s="9"/>
      <c r="AL349" s="9">
        <f t="shared" si="21"/>
        <v>0</v>
      </c>
      <c r="AM349" s="9">
        <f t="shared" si="22"/>
        <v>0</v>
      </c>
      <c r="AN349" s="10" t="str">
        <f t="shared" si="23"/>
        <v/>
      </c>
    </row>
    <row r="350" spans="1:40" ht="15" customHeight="1" x14ac:dyDescent="0.25">
      <c r="A350" s="2" t="s">
        <v>521</v>
      </c>
      <c r="B350" s="2" t="s">
        <v>525</v>
      </c>
      <c r="C350" s="2">
        <v>2016</v>
      </c>
      <c r="D350" s="2">
        <v>1120.7</v>
      </c>
      <c r="E350" s="2">
        <v>271.39999999999998</v>
      </c>
      <c r="F350" s="2">
        <v>46.4</v>
      </c>
      <c r="G350" s="2" t="s">
        <v>943</v>
      </c>
      <c r="H350" s="2">
        <v>75.599999999999994</v>
      </c>
      <c r="I350" s="2">
        <v>1866.5</v>
      </c>
      <c r="J350" s="2">
        <v>48.2</v>
      </c>
      <c r="K350" s="2">
        <v>38.200000000000003</v>
      </c>
      <c r="L350" s="2" t="s">
        <v>680</v>
      </c>
      <c r="M350" s="2">
        <v>31.4</v>
      </c>
      <c r="N350" s="2" t="s">
        <v>680</v>
      </c>
      <c r="O350" s="2">
        <v>13.8</v>
      </c>
      <c r="P350" s="2">
        <v>48.7</v>
      </c>
      <c r="Q350" s="2">
        <v>15.2</v>
      </c>
      <c r="R350" s="2">
        <v>0.7</v>
      </c>
      <c r="S350" s="2" t="s">
        <v>680</v>
      </c>
      <c r="T350" s="2" t="s">
        <v>680</v>
      </c>
      <c r="U350" s="2">
        <v>36.299999999999997</v>
      </c>
      <c r="V350" s="2" t="s">
        <v>8</v>
      </c>
      <c r="W350" s="2" t="s">
        <v>680</v>
      </c>
      <c r="X350" s="2" t="s">
        <v>680</v>
      </c>
      <c r="Y350" s="2" t="s">
        <v>680</v>
      </c>
      <c r="Z350" s="2">
        <v>147.5</v>
      </c>
      <c r="AA350" s="2" t="s">
        <v>680</v>
      </c>
      <c r="AB350" s="2">
        <v>0</v>
      </c>
      <c r="AC350" s="2">
        <v>0</v>
      </c>
      <c r="AD350" s="2" t="s">
        <v>680</v>
      </c>
      <c r="AE350" s="2">
        <v>1287.0999999999999</v>
      </c>
      <c r="AF350" s="2" t="s">
        <v>680</v>
      </c>
      <c r="AG350" s="2">
        <v>199.4</v>
      </c>
      <c r="AJ350" s="9">
        <f t="shared" si="20"/>
        <v>1667.1</v>
      </c>
      <c r="AK350" s="9"/>
      <c r="AL350" s="9">
        <f t="shared" si="21"/>
        <v>1120.7</v>
      </c>
      <c r="AM350" s="9">
        <f t="shared" si="22"/>
        <v>271.39999999999998</v>
      </c>
      <c r="AN350" s="10">
        <f t="shared" si="23"/>
        <v>0.83504288884889932</v>
      </c>
    </row>
    <row r="351" spans="1:40" ht="15" customHeight="1" x14ac:dyDescent="0.25">
      <c r="A351" s="2" t="s">
        <v>521</v>
      </c>
      <c r="B351" s="2" t="s">
        <v>526</v>
      </c>
      <c r="C351" s="2">
        <v>2016</v>
      </c>
      <c r="D351" s="2" t="s">
        <v>680</v>
      </c>
      <c r="E351" s="2" t="s">
        <v>680</v>
      </c>
      <c r="F351" s="2" t="s">
        <v>680</v>
      </c>
      <c r="G351" s="2" t="s">
        <v>680</v>
      </c>
      <c r="H351" s="2" t="s">
        <v>680</v>
      </c>
      <c r="I351" s="2" t="s">
        <v>680</v>
      </c>
      <c r="J351" s="2" t="s">
        <v>680</v>
      </c>
      <c r="K351" s="2" t="s">
        <v>680</v>
      </c>
      <c r="L351" s="2" t="s">
        <v>680</v>
      </c>
      <c r="M351" s="2" t="s">
        <v>680</v>
      </c>
      <c r="N351" s="2" t="s">
        <v>680</v>
      </c>
      <c r="O351" s="2" t="s">
        <v>680</v>
      </c>
      <c r="P351" s="2" t="s">
        <v>680</v>
      </c>
      <c r="Q351" s="2" t="s">
        <v>680</v>
      </c>
      <c r="R351" s="2" t="s">
        <v>680</v>
      </c>
      <c r="S351" s="2" t="s">
        <v>680</v>
      </c>
      <c r="T351" s="2" t="s">
        <v>680</v>
      </c>
      <c r="U351" s="2" t="s">
        <v>680</v>
      </c>
      <c r="V351" s="2" t="s">
        <v>680</v>
      </c>
      <c r="W351" s="2" t="s">
        <v>680</v>
      </c>
      <c r="X351" s="2" t="s">
        <v>680</v>
      </c>
      <c r="Y351" s="2" t="s">
        <v>680</v>
      </c>
      <c r="Z351" s="2" t="s">
        <v>680</v>
      </c>
      <c r="AA351" s="2" t="s">
        <v>680</v>
      </c>
      <c r="AB351" s="2" t="s">
        <v>680</v>
      </c>
      <c r="AC351" s="2" t="s">
        <v>680</v>
      </c>
      <c r="AD351" s="2" t="s">
        <v>680</v>
      </c>
      <c r="AE351" s="2" t="s">
        <v>680</v>
      </c>
      <c r="AF351" s="2" t="s">
        <v>680</v>
      </c>
      <c r="AG351" s="2" t="s">
        <v>680</v>
      </c>
      <c r="AJ351" s="9">
        <f t="shared" si="20"/>
        <v>0</v>
      </c>
      <c r="AK351" s="9"/>
      <c r="AL351" s="9">
        <f t="shared" si="21"/>
        <v>0</v>
      </c>
      <c r="AM351" s="9">
        <f t="shared" si="22"/>
        <v>0</v>
      </c>
      <c r="AN351" s="10" t="str">
        <f t="shared" si="23"/>
        <v/>
      </c>
    </row>
    <row r="352" spans="1:40" ht="15" customHeight="1" x14ac:dyDescent="0.25">
      <c r="A352" s="2" t="s">
        <v>521</v>
      </c>
      <c r="B352" s="2" t="s">
        <v>527</v>
      </c>
      <c r="C352" s="2">
        <v>2016</v>
      </c>
      <c r="D352" s="2" t="s">
        <v>680</v>
      </c>
      <c r="E352" s="2" t="s">
        <v>680</v>
      </c>
      <c r="F352" s="2" t="s">
        <v>680</v>
      </c>
      <c r="G352" s="2" t="s">
        <v>680</v>
      </c>
      <c r="H352" s="2" t="s">
        <v>680</v>
      </c>
      <c r="I352" s="2" t="s">
        <v>680</v>
      </c>
      <c r="J352" s="2" t="s">
        <v>680</v>
      </c>
      <c r="K352" s="2" t="s">
        <v>680</v>
      </c>
      <c r="L352" s="2" t="s">
        <v>680</v>
      </c>
      <c r="M352" s="2" t="s">
        <v>680</v>
      </c>
      <c r="N352" s="2" t="s">
        <v>680</v>
      </c>
      <c r="O352" s="2" t="s">
        <v>680</v>
      </c>
      <c r="P352" s="2" t="s">
        <v>680</v>
      </c>
      <c r="Q352" s="2" t="s">
        <v>680</v>
      </c>
      <c r="R352" s="2" t="s">
        <v>680</v>
      </c>
      <c r="S352" s="2" t="s">
        <v>680</v>
      </c>
      <c r="T352" s="2" t="s">
        <v>680</v>
      </c>
      <c r="U352" s="2" t="s">
        <v>680</v>
      </c>
      <c r="V352" s="2" t="s">
        <v>680</v>
      </c>
      <c r="W352" s="2" t="s">
        <v>680</v>
      </c>
      <c r="X352" s="2" t="s">
        <v>680</v>
      </c>
      <c r="Y352" s="2" t="s">
        <v>680</v>
      </c>
      <c r="Z352" s="2" t="s">
        <v>680</v>
      </c>
      <c r="AA352" s="2" t="s">
        <v>680</v>
      </c>
      <c r="AB352" s="2" t="s">
        <v>680</v>
      </c>
      <c r="AC352" s="2" t="s">
        <v>680</v>
      </c>
      <c r="AD352" s="2" t="s">
        <v>680</v>
      </c>
      <c r="AE352" s="2" t="s">
        <v>680</v>
      </c>
      <c r="AF352" s="2" t="s">
        <v>680</v>
      </c>
      <c r="AG352" s="2" t="s">
        <v>680</v>
      </c>
      <c r="AJ352" s="9">
        <f t="shared" si="20"/>
        <v>0</v>
      </c>
      <c r="AK352" s="9"/>
      <c r="AL352" s="9">
        <f t="shared" si="21"/>
        <v>0</v>
      </c>
      <c r="AM352" s="9">
        <f t="shared" si="22"/>
        <v>0</v>
      </c>
      <c r="AN352" s="10" t="str">
        <f t="shared" si="23"/>
        <v/>
      </c>
    </row>
    <row r="353" spans="1:40" ht="15" customHeight="1" x14ac:dyDescent="0.25">
      <c r="A353" s="2" t="s">
        <v>528</v>
      </c>
      <c r="B353" s="2" t="s">
        <v>529</v>
      </c>
      <c r="C353" s="2">
        <v>2016</v>
      </c>
      <c r="D353" s="2" t="s">
        <v>680</v>
      </c>
      <c r="E353" s="2" t="s">
        <v>680</v>
      </c>
      <c r="F353" s="2" t="s">
        <v>680</v>
      </c>
      <c r="G353" s="2" t="s">
        <v>680</v>
      </c>
      <c r="H353" s="2" t="s">
        <v>680</v>
      </c>
      <c r="I353" s="2" t="s">
        <v>680</v>
      </c>
      <c r="J353" s="2" t="s">
        <v>680</v>
      </c>
      <c r="K353" s="2" t="s">
        <v>680</v>
      </c>
      <c r="L353" s="2" t="s">
        <v>680</v>
      </c>
      <c r="M353" s="2" t="s">
        <v>680</v>
      </c>
      <c r="N353" s="2" t="s">
        <v>680</v>
      </c>
      <c r="O353" s="2" t="s">
        <v>680</v>
      </c>
      <c r="P353" s="2" t="s">
        <v>680</v>
      </c>
      <c r="Q353" s="2" t="s">
        <v>680</v>
      </c>
      <c r="R353" s="2" t="s">
        <v>680</v>
      </c>
      <c r="S353" s="2" t="s">
        <v>680</v>
      </c>
      <c r="T353" s="2" t="s">
        <v>680</v>
      </c>
      <c r="U353" s="2" t="s">
        <v>680</v>
      </c>
      <c r="V353" s="2" t="s">
        <v>680</v>
      </c>
      <c r="W353" s="2" t="s">
        <v>680</v>
      </c>
      <c r="X353" s="2" t="s">
        <v>680</v>
      </c>
      <c r="Y353" s="2" t="s">
        <v>680</v>
      </c>
      <c r="Z353" s="2" t="s">
        <v>680</v>
      </c>
      <c r="AA353" s="2" t="s">
        <v>680</v>
      </c>
      <c r="AB353" s="2" t="s">
        <v>680</v>
      </c>
      <c r="AC353" s="2" t="s">
        <v>680</v>
      </c>
      <c r="AD353" s="2" t="s">
        <v>680</v>
      </c>
      <c r="AE353" s="2" t="s">
        <v>680</v>
      </c>
      <c r="AF353" s="2" t="s">
        <v>680</v>
      </c>
      <c r="AG353" s="2" t="s">
        <v>680</v>
      </c>
      <c r="AJ353" s="9">
        <f t="shared" si="20"/>
        <v>0</v>
      </c>
      <c r="AK353" s="9"/>
      <c r="AL353" s="9">
        <f t="shared" si="21"/>
        <v>0</v>
      </c>
      <c r="AM353" s="9">
        <f t="shared" si="22"/>
        <v>0</v>
      </c>
      <c r="AN353" s="10" t="str">
        <f t="shared" si="23"/>
        <v/>
      </c>
    </row>
    <row r="354" spans="1:40"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U354" s="2" t="s">
        <v>681</v>
      </c>
      <c r="V354" s="2" t="s">
        <v>681</v>
      </c>
      <c r="W354" s="2" t="s">
        <v>681</v>
      </c>
      <c r="X354" s="2" t="s">
        <v>681</v>
      </c>
      <c r="Y354" s="2" t="s">
        <v>681</v>
      </c>
      <c r="Z354" s="2" t="s">
        <v>681</v>
      </c>
      <c r="AA354" s="2" t="s">
        <v>681</v>
      </c>
      <c r="AB354" s="2" t="s">
        <v>681</v>
      </c>
      <c r="AC354" s="2" t="s">
        <v>681</v>
      </c>
      <c r="AD354" s="2" t="s">
        <v>681</v>
      </c>
      <c r="AE354" s="2" t="s">
        <v>681</v>
      </c>
      <c r="AF354" s="2" t="s">
        <v>681</v>
      </c>
      <c r="AG354" s="2" t="s">
        <v>681</v>
      </c>
      <c r="AJ354" s="9">
        <f t="shared" si="20"/>
        <v>0</v>
      </c>
      <c r="AK354" s="9"/>
      <c r="AL354" s="9">
        <f t="shared" si="21"/>
        <v>0</v>
      </c>
      <c r="AM354" s="9">
        <f t="shared" si="22"/>
        <v>0</v>
      </c>
      <c r="AN354" s="10" t="str">
        <f t="shared" si="23"/>
        <v/>
      </c>
    </row>
    <row r="355" spans="1:40" ht="15" customHeight="1" x14ac:dyDescent="0.25">
      <c r="A355" s="2" t="s">
        <v>528</v>
      </c>
      <c r="B355" s="2" t="s">
        <v>531</v>
      </c>
      <c r="C355" s="2">
        <v>2016</v>
      </c>
      <c r="D355" s="2">
        <v>409.4</v>
      </c>
      <c r="E355" s="2">
        <v>91.7</v>
      </c>
      <c r="F355" s="2" t="s">
        <v>680</v>
      </c>
      <c r="G355" s="2" t="s">
        <v>680</v>
      </c>
      <c r="H355" s="2" t="s">
        <v>680</v>
      </c>
      <c r="I355" s="2">
        <v>675.2</v>
      </c>
      <c r="J355" s="2" t="s">
        <v>680</v>
      </c>
      <c r="K355" s="2">
        <v>1.4</v>
      </c>
      <c r="L355" s="2" t="s">
        <v>680</v>
      </c>
      <c r="M355" s="2" t="s">
        <v>680</v>
      </c>
      <c r="N355" s="2" t="s">
        <v>680</v>
      </c>
      <c r="O355" s="2" t="s">
        <v>680</v>
      </c>
      <c r="P355" s="2">
        <v>32</v>
      </c>
      <c r="Q355" s="2">
        <v>47</v>
      </c>
      <c r="R355" s="2">
        <v>26</v>
      </c>
      <c r="S355" s="2">
        <v>96</v>
      </c>
      <c r="T355" s="2" t="s">
        <v>680</v>
      </c>
      <c r="U355" s="2" t="s">
        <v>680</v>
      </c>
      <c r="V355" s="2" t="s">
        <v>680</v>
      </c>
      <c r="W355" s="2" t="s">
        <v>680</v>
      </c>
      <c r="X355" s="2" t="s">
        <v>680</v>
      </c>
      <c r="Y355" s="2" t="s">
        <v>680</v>
      </c>
      <c r="Z355" s="2">
        <v>366</v>
      </c>
      <c r="AA355" s="2" t="s">
        <v>680</v>
      </c>
      <c r="AB355" s="2" t="s">
        <v>680</v>
      </c>
      <c r="AC355" s="2" t="s">
        <v>680</v>
      </c>
      <c r="AD355" s="2" t="s">
        <v>680</v>
      </c>
      <c r="AE355" s="2" t="s">
        <v>680</v>
      </c>
      <c r="AF355" s="2" t="s">
        <v>680</v>
      </c>
      <c r="AG355" s="2">
        <v>106.8</v>
      </c>
      <c r="AJ355" s="9">
        <f t="shared" si="20"/>
        <v>568.4</v>
      </c>
      <c r="AK355" s="9"/>
      <c r="AL355" s="9">
        <f t="shared" si="21"/>
        <v>409.4</v>
      </c>
      <c r="AM355" s="9">
        <f t="shared" si="22"/>
        <v>91.7</v>
      </c>
      <c r="AN355" s="10">
        <f t="shared" si="23"/>
        <v>0.881597466572836</v>
      </c>
    </row>
    <row r="356" spans="1:40" ht="15" customHeight="1" x14ac:dyDescent="0.25">
      <c r="A356" s="2" t="s">
        <v>532</v>
      </c>
      <c r="B356" s="2" t="s">
        <v>533</v>
      </c>
      <c r="C356" s="2">
        <v>2016</v>
      </c>
      <c r="D356" s="2">
        <v>49.542000000000002</v>
      </c>
      <c r="E356" s="2">
        <v>7.8789999999999996</v>
      </c>
      <c r="F356" s="2" t="s">
        <v>680</v>
      </c>
      <c r="G356" s="2" t="s">
        <v>680</v>
      </c>
      <c r="H356" s="2" t="s">
        <v>680</v>
      </c>
      <c r="I356" s="2">
        <v>67.736000000000004</v>
      </c>
      <c r="J356" s="2" t="s">
        <v>680</v>
      </c>
      <c r="K356" s="2">
        <v>5.6000000000000001E-2</v>
      </c>
      <c r="L356" s="2" t="s">
        <v>680</v>
      </c>
      <c r="M356" s="2" t="s">
        <v>680</v>
      </c>
      <c r="N356" s="2" t="s">
        <v>680</v>
      </c>
      <c r="O356" s="2" t="s">
        <v>680</v>
      </c>
      <c r="P356" s="2">
        <v>2.67</v>
      </c>
      <c r="Q356" s="2" t="s">
        <v>680</v>
      </c>
      <c r="R356" s="2" t="s">
        <v>680</v>
      </c>
      <c r="S356" s="2" t="s">
        <v>680</v>
      </c>
      <c r="T356" s="2" t="s">
        <v>680</v>
      </c>
      <c r="U356" s="2" t="s">
        <v>680</v>
      </c>
      <c r="V356" s="2" t="s">
        <v>8</v>
      </c>
      <c r="W356" s="2" t="s">
        <v>680</v>
      </c>
      <c r="X356" s="2" t="s">
        <v>680</v>
      </c>
      <c r="Y356" s="2" t="s">
        <v>680</v>
      </c>
      <c r="Z356" s="2">
        <v>47.4</v>
      </c>
      <c r="AA356" s="2" t="s">
        <v>680</v>
      </c>
      <c r="AB356" s="2" t="s">
        <v>680</v>
      </c>
      <c r="AC356" s="2">
        <v>2.419</v>
      </c>
      <c r="AD356" s="2" t="s">
        <v>680</v>
      </c>
      <c r="AE356" s="2">
        <v>15.191000000000001</v>
      </c>
      <c r="AF356" s="2" t="s">
        <v>680</v>
      </c>
      <c r="AG356" s="2" t="s">
        <v>680</v>
      </c>
      <c r="AJ356" s="9">
        <f t="shared" si="20"/>
        <v>67.73599999999999</v>
      </c>
      <c r="AK356" s="9"/>
      <c r="AL356" s="9">
        <f t="shared" si="21"/>
        <v>49.542000000000002</v>
      </c>
      <c r="AM356" s="9">
        <f t="shared" si="22"/>
        <v>7.8789999999999996</v>
      </c>
      <c r="AN356" s="10">
        <f t="shared" si="23"/>
        <v>0.84771760954293152</v>
      </c>
    </row>
    <row r="357" spans="1:40" ht="15" customHeight="1" x14ac:dyDescent="0.25">
      <c r="A357" s="2" t="s">
        <v>534</v>
      </c>
      <c r="B357" s="2" t="s">
        <v>535</v>
      </c>
      <c r="C357" s="2">
        <v>2016</v>
      </c>
      <c r="D357" s="2" t="s">
        <v>680</v>
      </c>
      <c r="E357" s="2" t="s">
        <v>680</v>
      </c>
      <c r="F357" s="2" t="s">
        <v>680</v>
      </c>
      <c r="G357" s="2" t="s">
        <v>680</v>
      </c>
      <c r="H357" s="2" t="s">
        <v>680</v>
      </c>
      <c r="I357" s="2" t="s">
        <v>680</v>
      </c>
      <c r="J357" s="2" t="s">
        <v>680</v>
      </c>
      <c r="K357" s="2" t="s">
        <v>680</v>
      </c>
      <c r="L357" s="2" t="s">
        <v>680</v>
      </c>
      <c r="M357" s="2" t="s">
        <v>680</v>
      </c>
      <c r="N357" s="2" t="s">
        <v>680</v>
      </c>
      <c r="O357" s="2" t="s">
        <v>680</v>
      </c>
      <c r="P357" s="2" t="s">
        <v>680</v>
      </c>
      <c r="Q357" s="2" t="s">
        <v>680</v>
      </c>
      <c r="R357" s="2" t="s">
        <v>680</v>
      </c>
      <c r="S357" s="2" t="s">
        <v>680</v>
      </c>
      <c r="T357" s="2" t="s">
        <v>680</v>
      </c>
      <c r="U357" s="2" t="s">
        <v>680</v>
      </c>
      <c r="V357" s="2" t="s">
        <v>680</v>
      </c>
      <c r="W357" s="2" t="s">
        <v>680</v>
      </c>
      <c r="X357" s="2" t="s">
        <v>680</v>
      </c>
      <c r="Y357" s="2" t="s">
        <v>680</v>
      </c>
      <c r="Z357" s="2" t="s">
        <v>680</v>
      </c>
      <c r="AA357" s="2" t="s">
        <v>680</v>
      </c>
      <c r="AB357" s="2" t="s">
        <v>680</v>
      </c>
      <c r="AC357" s="2" t="s">
        <v>680</v>
      </c>
      <c r="AD357" s="2" t="s">
        <v>680</v>
      </c>
      <c r="AE357" s="2" t="s">
        <v>680</v>
      </c>
      <c r="AF357" s="2" t="s">
        <v>680</v>
      </c>
      <c r="AG357" s="2" t="s">
        <v>680</v>
      </c>
      <c r="AJ357" s="9">
        <f t="shared" si="20"/>
        <v>0</v>
      </c>
      <c r="AK357" s="9"/>
      <c r="AL357" s="9">
        <f t="shared" si="21"/>
        <v>0</v>
      </c>
      <c r="AM357" s="9">
        <f t="shared" si="22"/>
        <v>0</v>
      </c>
      <c r="AN357" s="10" t="str">
        <f t="shared" si="23"/>
        <v/>
      </c>
    </row>
    <row r="358" spans="1:40"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680</v>
      </c>
      <c r="O358" s="2" t="s">
        <v>680</v>
      </c>
      <c r="P358" s="2" t="s">
        <v>680</v>
      </c>
      <c r="Q358" s="2" t="s">
        <v>680</v>
      </c>
      <c r="R358" s="2" t="s">
        <v>680</v>
      </c>
      <c r="S358" s="2" t="s">
        <v>680</v>
      </c>
      <c r="T358" s="2" t="s">
        <v>680</v>
      </c>
      <c r="U358" s="2" t="s">
        <v>680</v>
      </c>
      <c r="V358" s="2" t="s">
        <v>680</v>
      </c>
      <c r="W358" s="2" t="s">
        <v>680</v>
      </c>
      <c r="X358" s="2" t="s">
        <v>680</v>
      </c>
      <c r="Y358" s="2" t="s">
        <v>680</v>
      </c>
      <c r="Z358" s="2" t="s">
        <v>680</v>
      </c>
      <c r="AA358" s="2" t="s">
        <v>680</v>
      </c>
      <c r="AB358" s="2" t="s">
        <v>680</v>
      </c>
      <c r="AC358" s="2" t="s">
        <v>680</v>
      </c>
      <c r="AD358" s="2" t="s">
        <v>680</v>
      </c>
      <c r="AE358" s="2" t="s">
        <v>680</v>
      </c>
      <c r="AF358" s="2" t="s">
        <v>680</v>
      </c>
      <c r="AG358" s="2" t="s">
        <v>680</v>
      </c>
      <c r="AJ358" s="9">
        <f t="shared" si="20"/>
        <v>0</v>
      </c>
      <c r="AK358" s="9"/>
      <c r="AL358" s="9">
        <f t="shared" si="21"/>
        <v>0</v>
      </c>
      <c r="AM358" s="9">
        <f t="shared" si="22"/>
        <v>0</v>
      </c>
      <c r="AN358" s="10" t="str">
        <f t="shared" si="23"/>
        <v/>
      </c>
    </row>
    <row r="359" spans="1:40"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U359" s="2" t="s">
        <v>681</v>
      </c>
      <c r="V359" s="2" t="s">
        <v>681</v>
      </c>
      <c r="W359" s="2" t="s">
        <v>681</v>
      </c>
      <c r="X359" s="2" t="s">
        <v>681</v>
      </c>
      <c r="Y359" s="2" t="s">
        <v>681</v>
      </c>
      <c r="Z359" s="2" t="s">
        <v>681</v>
      </c>
      <c r="AA359" s="2" t="s">
        <v>681</v>
      </c>
      <c r="AB359" s="2" t="s">
        <v>681</v>
      </c>
      <c r="AC359" s="2" t="s">
        <v>681</v>
      </c>
      <c r="AD359" s="2" t="s">
        <v>681</v>
      </c>
      <c r="AE359" s="2" t="s">
        <v>681</v>
      </c>
      <c r="AF359" s="2" t="s">
        <v>681</v>
      </c>
      <c r="AG359" s="2" t="s">
        <v>681</v>
      </c>
      <c r="AJ359" s="9">
        <f t="shared" si="20"/>
        <v>0</v>
      </c>
      <c r="AK359" s="9"/>
      <c r="AL359" s="9">
        <f t="shared" si="21"/>
        <v>0</v>
      </c>
      <c r="AM359" s="9">
        <f t="shared" si="22"/>
        <v>0</v>
      </c>
      <c r="AN359" s="10" t="str">
        <f t="shared" si="23"/>
        <v/>
      </c>
    </row>
    <row r="360" spans="1:40" ht="15" customHeight="1" x14ac:dyDescent="0.25">
      <c r="A360" s="2" t="s">
        <v>539</v>
      </c>
      <c r="B360" s="2" t="s">
        <v>539</v>
      </c>
      <c r="C360" s="2">
        <v>2016</v>
      </c>
      <c r="D360" s="2" t="s">
        <v>680</v>
      </c>
      <c r="E360" s="2" t="s">
        <v>680</v>
      </c>
      <c r="F360" s="2" t="s">
        <v>680</v>
      </c>
      <c r="G360" s="2" t="s">
        <v>680</v>
      </c>
      <c r="H360" s="2" t="s">
        <v>680</v>
      </c>
      <c r="I360" s="2" t="s">
        <v>680</v>
      </c>
      <c r="J360" s="2" t="s">
        <v>680</v>
      </c>
      <c r="K360" s="2" t="s">
        <v>680</v>
      </c>
      <c r="L360" s="2" t="s">
        <v>680</v>
      </c>
      <c r="M360" s="2" t="s">
        <v>680</v>
      </c>
      <c r="N360" s="2" t="s">
        <v>680</v>
      </c>
      <c r="O360" s="2" t="s">
        <v>680</v>
      </c>
      <c r="P360" s="2" t="s">
        <v>680</v>
      </c>
      <c r="Q360" s="2" t="s">
        <v>680</v>
      </c>
      <c r="R360" s="2" t="s">
        <v>680</v>
      </c>
      <c r="S360" s="2" t="s">
        <v>680</v>
      </c>
      <c r="T360" s="2" t="s">
        <v>680</v>
      </c>
      <c r="U360" s="2" t="s">
        <v>680</v>
      </c>
      <c r="V360" s="2" t="s">
        <v>680</v>
      </c>
      <c r="W360" s="2" t="s">
        <v>680</v>
      </c>
      <c r="X360" s="2" t="s">
        <v>680</v>
      </c>
      <c r="Y360" s="2" t="s">
        <v>680</v>
      </c>
      <c r="Z360" s="2" t="s">
        <v>680</v>
      </c>
      <c r="AA360" s="2" t="s">
        <v>680</v>
      </c>
      <c r="AB360" s="2" t="s">
        <v>680</v>
      </c>
      <c r="AC360" s="2" t="s">
        <v>680</v>
      </c>
      <c r="AD360" s="2" t="s">
        <v>680</v>
      </c>
      <c r="AE360" s="2" t="s">
        <v>680</v>
      </c>
      <c r="AF360" s="2" t="s">
        <v>680</v>
      </c>
      <c r="AG360" s="2" t="s">
        <v>680</v>
      </c>
      <c r="AJ360" s="9">
        <f t="shared" si="20"/>
        <v>0</v>
      </c>
      <c r="AK360" s="9"/>
      <c r="AL360" s="9">
        <f t="shared" si="21"/>
        <v>0</v>
      </c>
      <c r="AM360" s="9">
        <f t="shared" si="22"/>
        <v>0</v>
      </c>
      <c r="AN360" s="10" t="str">
        <f t="shared" si="23"/>
        <v/>
      </c>
    </row>
    <row r="361" spans="1:40" ht="15" customHeight="1" x14ac:dyDescent="0.25">
      <c r="A361" s="2" t="s">
        <v>542</v>
      </c>
      <c r="B361" s="2" t="s">
        <v>541</v>
      </c>
      <c r="C361" s="2">
        <v>2016</v>
      </c>
      <c r="D361" s="2" t="s">
        <v>680</v>
      </c>
      <c r="E361" s="2" t="s">
        <v>680</v>
      </c>
      <c r="F361" s="2" t="s">
        <v>680</v>
      </c>
      <c r="G361" s="2" t="s">
        <v>680</v>
      </c>
      <c r="H361" s="2" t="s">
        <v>680</v>
      </c>
      <c r="I361" s="2" t="s">
        <v>680</v>
      </c>
      <c r="J361" s="2" t="s">
        <v>680</v>
      </c>
      <c r="K361" s="2" t="s">
        <v>680</v>
      </c>
      <c r="L361" s="2" t="s">
        <v>680</v>
      </c>
      <c r="M361" s="2" t="s">
        <v>680</v>
      </c>
      <c r="N361" s="2" t="s">
        <v>680</v>
      </c>
      <c r="O361" s="2" t="s">
        <v>680</v>
      </c>
      <c r="P361" s="2" t="s">
        <v>680</v>
      </c>
      <c r="Q361" s="2" t="s">
        <v>680</v>
      </c>
      <c r="R361" s="2" t="s">
        <v>680</v>
      </c>
      <c r="S361" s="2" t="s">
        <v>680</v>
      </c>
      <c r="T361" s="2" t="s">
        <v>680</v>
      </c>
      <c r="U361" s="2" t="s">
        <v>680</v>
      </c>
      <c r="V361" s="2" t="s">
        <v>680</v>
      </c>
      <c r="W361" s="2" t="s">
        <v>680</v>
      </c>
      <c r="X361" s="2" t="s">
        <v>680</v>
      </c>
      <c r="Y361" s="2" t="s">
        <v>680</v>
      </c>
      <c r="Z361" s="2" t="s">
        <v>680</v>
      </c>
      <c r="AA361" s="2" t="s">
        <v>680</v>
      </c>
      <c r="AB361" s="2" t="s">
        <v>680</v>
      </c>
      <c r="AC361" s="2" t="s">
        <v>680</v>
      </c>
      <c r="AD361" s="2" t="s">
        <v>680</v>
      </c>
      <c r="AE361" s="2" t="s">
        <v>680</v>
      </c>
      <c r="AF361" s="2" t="s">
        <v>680</v>
      </c>
      <c r="AG361" s="2" t="s">
        <v>680</v>
      </c>
      <c r="AJ361" s="9">
        <f t="shared" si="20"/>
        <v>0</v>
      </c>
      <c r="AK361" s="9"/>
      <c r="AL361" s="9">
        <f t="shared" si="21"/>
        <v>0</v>
      </c>
      <c r="AM361" s="9">
        <f t="shared" si="22"/>
        <v>0</v>
      </c>
      <c r="AN361" s="10" t="str">
        <f t="shared" si="23"/>
        <v/>
      </c>
    </row>
    <row r="362" spans="1:40"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U362" s="2" t="s">
        <v>681</v>
      </c>
      <c r="V362" s="2" t="s">
        <v>681</v>
      </c>
      <c r="W362" s="2" t="s">
        <v>681</v>
      </c>
      <c r="X362" s="2" t="s">
        <v>681</v>
      </c>
      <c r="Y362" s="2" t="s">
        <v>681</v>
      </c>
      <c r="Z362" s="2" t="s">
        <v>681</v>
      </c>
      <c r="AA362" s="2" t="s">
        <v>681</v>
      </c>
      <c r="AB362" s="2" t="s">
        <v>681</v>
      </c>
      <c r="AC362" s="2" t="s">
        <v>681</v>
      </c>
      <c r="AD362" s="2" t="s">
        <v>681</v>
      </c>
      <c r="AE362" s="2" t="s">
        <v>681</v>
      </c>
      <c r="AF362" s="2" t="s">
        <v>681</v>
      </c>
      <c r="AG362" s="2" t="s">
        <v>681</v>
      </c>
      <c r="AJ362" s="9">
        <f t="shared" si="20"/>
        <v>0</v>
      </c>
      <c r="AK362" s="9"/>
      <c r="AL362" s="9">
        <f t="shared" si="21"/>
        <v>0</v>
      </c>
      <c r="AM362" s="9">
        <f t="shared" si="22"/>
        <v>0</v>
      </c>
      <c r="AN362" s="10" t="str">
        <f t="shared" si="23"/>
        <v/>
      </c>
    </row>
    <row r="363" spans="1:40" ht="15" customHeight="1" x14ac:dyDescent="0.25">
      <c r="A363" s="2" t="s">
        <v>545</v>
      </c>
      <c r="B363" s="2" t="s">
        <v>546</v>
      </c>
      <c r="C363" s="2">
        <v>2016</v>
      </c>
      <c r="D363" s="2">
        <v>103.9</v>
      </c>
      <c r="E363" s="2">
        <v>31.9</v>
      </c>
      <c r="F363" s="2" t="s">
        <v>680</v>
      </c>
      <c r="G363" s="2" t="s">
        <v>680</v>
      </c>
      <c r="H363" s="2" t="s">
        <v>680</v>
      </c>
      <c r="I363" s="2">
        <v>201.3</v>
      </c>
      <c r="J363" s="2" t="s">
        <v>680</v>
      </c>
      <c r="K363" s="2" t="s">
        <v>680</v>
      </c>
      <c r="L363" s="2" t="s">
        <v>680</v>
      </c>
      <c r="M363" s="2" t="s">
        <v>680</v>
      </c>
      <c r="N363" s="2" t="s">
        <v>680</v>
      </c>
      <c r="O363" s="2" t="s">
        <v>680</v>
      </c>
      <c r="P363" s="2">
        <v>145.30000000000001</v>
      </c>
      <c r="Q363" s="2">
        <v>28.7</v>
      </c>
      <c r="R363" s="2" t="s">
        <v>680</v>
      </c>
      <c r="S363" s="2" t="s">
        <v>680</v>
      </c>
      <c r="T363" s="2" t="s">
        <v>680</v>
      </c>
      <c r="U363" s="2" t="s">
        <v>680</v>
      </c>
      <c r="V363" s="2" t="s">
        <v>8</v>
      </c>
      <c r="W363" s="2" t="s">
        <v>680</v>
      </c>
      <c r="X363" s="2" t="s">
        <v>680</v>
      </c>
      <c r="Y363" s="2" t="s">
        <v>680</v>
      </c>
      <c r="Z363" s="2" t="s">
        <v>680</v>
      </c>
      <c r="AA363" s="2" t="s">
        <v>680</v>
      </c>
      <c r="AB363" s="2" t="s">
        <v>680</v>
      </c>
      <c r="AC363" s="2" t="s">
        <v>680</v>
      </c>
      <c r="AD363" s="2" t="s">
        <v>680</v>
      </c>
      <c r="AE363" s="2" t="s">
        <v>680</v>
      </c>
      <c r="AF363" s="2" t="s">
        <v>680</v>
      </c>
      <c r="AG363" s="2">
        <v>27.3</v>
      </c>
      <c r="AJ363" s="9">
        <f t="shared" si="20"/>
        <v>174</v>
      </c>
      <c r="AK363" s="9"/>
      <c r="AL363" s="9">
        <f t="shared" si="21"/>
        <v>103.9</v>
      </c>
      <c r="AM363" s="9">
        <f t="shared" si="22"/>
        <v>31.9</v>
      </c>
      <c r="AN363" s="10">
        <f t="shared" si="23"/>
        <v>0.78045977011494261</v>
      </c>
    </row>
    <row r="364" spans="1:40" ht="15" customHeight="1" x14ac:dyDescent="0.25">
      <c r="A364" s="2" t="s">
        <v>547</v>
      </c>
      <c r="B364" s="2" t="s">
        <v>548</v>
      </c>
      <c r="C364" s="2">
        <v>2016</v>
      </c>
      <c r="D364" s="2" t="s">
        <v>680</v>
      </c>
      <c r="E364" s="2" t="s">
        <v>680</v>
      </c>
      <c r="F364" s="2" t="s">
        <v>680</v>
      </c>
      <c r="G364" s="2" t="s">
        <v>680</v>
      </c>
      <c r="H364" s="2" t="s">
        <v>680</v>
      </c>
      <c r="I364" s="2" t="s">
        <v>680</v>
      </c>
      <c r="J364" s="2" t="s">
        <v>680</v>
      </c>
      <c r="K364" s="2" t="s">
        <v>680</v>
      </c>
      <c r="L364" s="2" t="s">
        <v>680</v>
      </c>
      <c r="M364" s="2" t="s">
        <v>680</v>
      </c>
      <c r="N364" s="2" t="s">
        <v>680</v>
      </c>
      <c r="O364" s="2" t="s">
        <v>680</v>
      </c>
      <c r="P364" s="2" t="s">
        <v>680</v>
      </c>
      <c r="Q364" s="2" t="s">
        <v>680</v>
      </c>
      <c r="R364" s="2" t="s">
        <v>680</v>
      </c>
      <c r="S364" s="2" t="s">
        <v>680</v>
      </c>
      <c r="T364" s="2" t="s">
        <v>680</v>
      </c>
      <c r="U364" s="2" t="s">
        <v>680</v>
      </c>
      <c r="V364" s="2" t="s">
        <v>680</v>
      </c>
      <c r="W364" s="2" t="s">
        <v>680</v>
      </c>
      <c r="X364" s="2" t="s">
        <v>680</v>
      </c>
      <c r="Y364" s="2" t="s">
        <v>680</v>
      </c>
      <c r="Z364" s="2" t="s">
        <v>680</v>
      </c>
      <c r="AA364" s="2" t="s">
        <v>680</v>
      </c>
      <c r="AB364" s="2" t="s">
        <v>680</v>
      </c>
      <c r="AC364" s="2" t="s">
        <v>680</v>
      </c>
      <c r="AD364" s="2" t="s">
        <v>680</v>
      </c>
      <c r="AE364" s="2" t="s">
        <v>680</v>
      </c>
      <c r="AF364" s="2" t="s">
        <v>680</v>
      </c>
      <c r="AG364" s="2" t="s">
        <v>680</v>
      </c>
      <c r="AJ364" s="9">
        <f t="shared" si="20"/>
        <v>0</v>
      </c>
      <c r="AK364" s="9"/>
      <c r="AL364" s="9">
        <f t="shared" si="21"/>
        <v>0</v>
      </c>
      <c r="AM364" s="9">
        <f t="shared" si="22"/>
        <v>0</v>
      </c>
      <c r="AN364" s="10" t="str">
        <f t="shared" si="23"/>
        <v/>
      </c>
    </row>
    <row r="365" spans="1:40" ht="15" customHeight="1" x14ac:dyDescent="0.25">
      <c r="A365" s="2" t="s">
        <v>549</v>
      </c>
      <c r="B365" s="2" t="s">
        <v>550</v>
      </c>
      <c r="C365" s="2">
        <v>2016</v>
      </c>
      <c r="D365" s="2">
        <v>90.6</v>
      </c>
      <c r="E365" s="2">
        <v>22</v>
      </c>
      <c r="F365" s="2" t="s">
        <v>680</v>
      </c>
      <c r="G365" s="2" t="s">
        <v>680</v>
      </c>
      <c r="H365" s="2" t="s">
        <v>680</v>
      </c>
      <c r="I365" s="2">
        <v>161.9</v>
      </c>
      <c r="J365" s="2" t="s">
        <v>680</v>
      </c>
      <c r="K365" s="2" t="s">
        <v>680</v>
      </c>
      <c r="L365" s="2" t="s">
        <v>680</v>
      </c>
      <c r="M365" s="2" t="s">
        <v>680</v>
      </c>
      <c r="N365" s="2" t="s">
        <v>680</v>
      </c>
      <c r="O365" s="2" t="s">
        <v>680</v>
      </c>
      <c r="P365" s="2">
        <v>136.5</v>
      </c>
      <c r="Q365" s="2" t="s">
        <v>680</v>
      </c>
      <c r="R365" s="2" t="s">
        <v>680</v>
      </c>
      <c r="S365" s="2" t="s">
        <v>680</v>
      </c>
      <c r="T365" s="2" t="s">
        <v>680</v>
      </c>
      <c r="U365" s="2" t="s">
        <v>680</v>
      </c>
      <c r="V365" s="2" t="s">
        <v>8</v>
      </c>
      <c r="W365" s="2" t="s">
        <v>680</v>
      </c>
      <c r="X365" s="2" t="s">
        <v>680</v>
      </c>
      <c r="Y365" s="2" t="s">
        <v>680</v>
      </c>
      <c r="Z365" s="2" t="s">
        <v>680</v>
      </c>
      <c r="AA365" s="2" t="s">
        <v>680</v>
      </c>
      <c r="AB365" s="2" t="s">
        <v>680</v>
      </c>
      <c r="AC365" s="2" t="s">
        <v>680</v>
      </c>
      <c r="AD365" s="2" t="s">
        <v>680</v>
      </c>
      <c r="AE365" s="2" t="s">
        <v>680</v>
      </c>
      <c r="AF365" s="2" t="s">
        <v>680</v>
      </c>
      <c r="AG365" s="2">
        <v>25.4</v>
      </c>
      <c r="AJ365" s="9">
        <f t="shared" si="20"/>
        <v>136.5</v>
      </c>
      <c r="AK365" s="9"/>
      <c r="AL365" s="9">
        <f t="shared" si="21"/>
        <v>90.6</v>
      </c>
      <c r="AM365" s="9">
        <f t="shared" si="22"/>
        <v>22</v>
      </c>
      <c r="AN365" s="10">
        <f t="shared" si="23"/>
        <v>0.82490842490842486</v>
      </c>
    </row>
    <row r="366" spans="1:40"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U366" s="2" t="s">
        <v>681</v>
      </c>
      <c r="V366" s="2" t="s">
        <v>681</v>
      </c>
      <c r="W366" s="2" t="s">
        <v>681</v>
      </c>
      <c r="X366" s="2" t="s">
        <v>681</v>
      </c>
      <c r="Y366" s="2" t="s">
        <v>681</v>
      </c>
      <c r="Z366" s="2" t="s">
        <v>681</v>
      </c>
      <c r="AA366" s="2" t="s">
        <v>681</v>
      </c>
      <c r="AB366" s="2" t="s">
        <v>681</v>
      </c>
      <c r="AC366" s="2" t="s">
        <v>681</v>
      </c>
      <c r="AD366" s="2" t="s">
        <v>681</v>
      </c>
      <c r="AE366" s="2" t="s">
        <v>681</v>
      </c>
      <c r="AF366" s="2" t="s">
        <v>681</v>
      </c>
      <c r="AG366" s="2" t="s">
        <v>681</v>
      </c>
      <c r="AJ366" s="9">
        <f t="shared" si="20"/>
        <v>0</v>
      </c>
      <c r="AK366" s="9"/>
      <c r="AL366" s="9">
        <f t="shared" si="21"/>
        <v>0</v>
      </c>
      <c r="AM366" s="9">
        <f t="shared" si="22"/>
        <v>0</v>
      </c>
      <c r="AN366" s="10" t="str">
        <f t="shared" si="23"/>
        <v/>
      </c>
    </row>
    <row r="367" spans="1:40" ht="15" customHeight="1" x14ac:dyDescent="0.25">
      <c r="A367" s="2" t="s">
        <v>551</v>
      </c>
      <c r="B367" s="2" t="s">
        <v>552</v>
      </c>
      <c r="C367" s="2">
        <v>2016</v>
      </c>
      <c r="D367" s="2" t="s">
        <v>680</v>
      </c>
      <c r="E367" s="2" t="s">
        <v>680</v>
      </c>
      <c r="F367" s="2" t="s">
        <v>680</v>
      </c>
      <c r="G367" s="2" t="s">
        <v>680</v>
      </c>
      <c r="H367" s="2" t="s">
        <v>680</v>
      </c>
      <c r="I367" s="2" t="s">
        <v>680</v>
      </c>
      <c r="J367" s="2" t="s">
        <v>680</v>
      </c>
      <c r="K367" s="2" t="s">
        <v>680</v>
      </c>
      <c r="L367" s="2" t="s">
        <v>680</v>
      </c>
      <c r="M367" s="2" t="s">
        <v>680</v>
      </c>
      <c r="N367" s="2" t="s">
        <v>680</v>
      </c>
      <c r="O367" s="2" t="s">
        <v>680</v>
      </c>
      <c r="P367" s="2" t="s">
        <v>680</v>
      </c>
      <c r="Q367" s="2" t="s">
        <v>680</v>
      </c>
      <c r="R367" s="2" t="s">
        <v>680</v>
      </c>
      <c r="S367" s="2" t="s">
        <v>680</v>
      </c>
      <c r="T367" s="2" t="s">
        <v>680</v>
      </c>
      <c r="U367" s="2" t="s">
        <v>680</v>
      </c>
      <c r="V367" s="2" t="s">
        <v>680</v>
      </c>
      <c r="W367" s="2" t="s">
        <v>680</v>
      </c>
      <c r="X367" s="2" t="s">
        <v>680</v>
      </c>
      <c r="Y367" s="2" t="s">
        <v>680</v>
      </c>
      <c r="Z367" s="2" t="s">
        <v>680</v>
      </c>
      <c r="AA367" s="2" t="s">
        <v>680</v>
      </c>
      <c r="AB367" s="2" t="s">
        <v>680</v>
      </c>
      <c r="AC367" s="2" t="s">
        <v>680</v>
      </c>
      <c r="AD367" s="2" t="s">
        <v>680</v>
      </c>
      <c r="AE367" s="2" t="s">
        <v>680</v>
      </c>
      <c r="AF367" s="2" t="s">
        <v>680</v>
      </c>
      <c r="AG367" s="2" t="s">
        <v>680</v>
      </c>
      <c r="AJ367" s="9">
        <f t="shared" si="20"/>
        <v>0</v>
      </c>
      <c r="AK367" s="9"/>
      <c r="AL367" s="9">
        <f t="shared" si="21"/>
        <v>0</v>
      </c>
      <c r="AM367" s="9">
        <f t="shared" si="22"/>
        <v>0</v>
      </c>
      <c r="AN367" s="10" t="str">
        <f t="shared" si="23"/>
        <v/>
      </c>
    </row>
    <row r="368" spans="1:40" ht="15" customHeight="1" x14ac:dyDescent="0.25">
      <c r="A368" s="2" t="s">
        <v>551</v>
      </c>
      <c r="B368" s="2" t="s">
        <v>553</v>
      </c>
      <c r="C368" s="2">
        <v>2016</v>
      </c>
      <c r="D368" s="2" t="s">
        <v>680</v>
      </c>
      <c r="E368" s="2" t="s">
        <v>680</v>
      </c>
      <c r="F368" s="2" t="s">
        <v>680</v>
      </c>
      <c r="G368" s="2" t="s">
        <v>680</v>
      </c>
      <c r="H368" s="2" t="s">
        <v>680</v>
      </c>
      <c r="I368" s="2" t="s">
        <v>680</v>
      </c>
      <c r="J368" s="2" t="s">
        <v>680</v>
      </c>
      <c r="K368" s="2" t="s">
        <v>680</v>
      </c>
      <c r="L368" s="2" t="s">
        <v>680</v>
      </c>
      <c r="M368" s="2" t="s">
        <v>680</v>
      </c>
      <c r="N368" s="2" t="s">
        <v>680</v>
      </c>
      <c r="O368" s="2" t="s">
        <v>680</v>
      </c>
      <c r="P368" s="2" t="s">
        <v>680</v>
      </c>
      <c r="Q368" s="2" t="s">
        <v>680</v>
      </c>
      <c r="R368" s="2" t="s">
        <v>680</v>
      </c>
      <c r="S368" s="2" t="s">
        <v>680</v>
      </c>
      <c r="T368" s="2" t="s">
        <v>680</v>
      </c>
      <c r="U368" s="2" t="s">
        <v>680</v>
      </c>
      <c r="V368" s="2" t="s">
        <v>680</v>
      </c>
      <c r="W368" s="2" t="s">
        <v>680</v>
      </c>
      <c r="X368" s="2" t="s">
        <v>680</v>
      </c>
      <c r="Y368" s="2" t="s">
        <v>680</v>
      </c>
      <c r="Z368" s="2" t="s">
        <v>680</v>
      </c>
      <c r="AA368" s="2" t="s">
        <v>680</v>
      </c>
      <c r="AB368" s="2" t="s">
        <v>680</v>
      </c>
      <c r="AC368" s="2" t="s">
        <v>680</v>
      </c>
      <c r="AD368" s="2" t="s">
        <v>680</v>
      </c>
      <c r="AE368" s="2" t="s">
        <v>680</v>
      </c>
      <c r="AF368" s="2" t="s">
        <v>680</v>
      </c>
      <c r="AG368" s="2" t="s">
        <v>680</v>
      </c>
      <c r="AJ368" s="9">
        <f t="shared" si="20"/>
        <v>0</v>
      </c>
      <c r="AK368" s="9"/>
      <c r="AL368" s="9">
        <f t="shared" si="21"/>
        <v>0</v>
      </c>
      <c r="AM368" s="9">
        <f t="shared" si="22"/>
        <v>0</v>
      </c>
      <c r="AN368" s="10" t="str">
        <f t="shared" si="23"/>
        <v/>
      </c>
    </row>
    <row r="369" spans="1:40" ht="15" customHeight="1" x14ac:dyDescent="0.25">
      <c r="A369" s="2" t="s">
        <v>551</v>
      </c>
      <c r="B369" s="2" t="s">
        <v>554</v>
      </c>
      <c r="C369" s="2">
        <v>2016</v>
      </c>
      <c r="D369" s="2">
        <v>226.4</v>
      </c>
      <c r="E369" s="2">
        <v>67.2</v>
      </c>
      <c r="F369" s="2" t="s">
        <v>680</v>
      </c>
      <c r="G369" s="2" t="s">
        <v>680</v>
      </c>
      <c r="H369" s="2" t="s">
        <v>680</v>
      </c>
      <c r="I369" s="2">
        <v>393.06</v>
      </c>
      <c r="J369" s="2" t="s">
        <v>680</v>
      </c>
      <c r="K369" s="2">
        <v>0.26</v>
      </c>
      <c r="L369" s="2" t="s">
        <v>680</v>
      </c>
      <c r="M369" s="2" t="s">
        <v>680</v>
      </c>
      <c r="N369" s="2" t="s">
        <v>680</v>
      </c>
      <c r="O369" s="2" t="s">
        <v>680</v>
      </c>
      <c r="P369" s="2" t="s">
        <v>680</v>
      </c>
      <c r="Q369" s="2" t="s">
        <v>680</v>
      </c>
      <c r="R369" s="2" t="s">
        <v>680</v>
      </c>
      <c r="S369" s="2" t="s">
        <v>680</v>
      </c>
      <c r="T369" s="2" t="s">
        <v>680</v>
      </c>
      <c r="U369" s="2" t="s">
        <v>680</v>
      </c>
      <c r="V369" s="2" t="s">
        <v>680</v>
      </c>
      <c r="W369" s="2" t="s">
        <v>680</v>
      </c>
      <c r="X369" s="2" t="s">
        <v>680</v>
      </c>
      <c r="Y369" s="2" t="s">
        <v>680</v>
      </c>
      <c r="Z369" s="2">
        <v>5.2</v>
      </c>
      <c r="AA369" s="2" t="s">
        <v>680</v>
      </c>
      <c r="AB369" s="2" t="s">
        <v>680</v>
      </c>
      <c r="AC369" s="2">
        <v>0.2</v>
      </c>
      <c r="AD369" s="2" t="s">
        <v>680</v>
      </c>
      <c r="AE369" s="2">
        <v>341.5</v>
      </c>
      <c r="AF369" s="2" t="s">
        <v>680</v>
      </c>
      <c r="AG369" s="2">
        <v>45.9</v>
      </c>
      <c r="AJ369" s="9">
        <f t="shared" si="20"/>
        <v>347.16</v>
      </c>
      <c r="AK369" s="9"/>
      <c r="AL369" s="9">
        <f t="shared" si="21"/>
        <v>226.4</v>
      </c>
      <c r="AM369" s="9">
        <f t="shared" si="22"/>
        <v>67.2</v>
      </c>
      <c r="AN369" s="10">
        <f t="shared" si="23"/>
        <v>0.84571955294388756</v>
      </c>
    </row>
    <row r="370" spans="1:40" ht="15" customHeight="1" x14ac:dyDescent="0.25">
      <c r="A370" s="2" t="s">
        <v>555</v>
      </c>
      <c r="B370" s="2" t="s">
        <v>556</v>
      </c>
      <c r="C370" s="2">
        <v>2016</v>
      </c>
      <c r="D370" s="2" t="s">
        <v>680</v>
      </c>
      <c r="E370" s="2" t="s">
        <v>680</v>
      </c>
      <c r="F370" s="2" t="s">
        <v>680</v>
      </c>
      <c r="G370" s="2" t="s">
        <v>680</v>
      </c>
      <c r="H370" s="2" t="s">
        <v>680</v>
      </c>
      <c r="I370" s="2" t="s">
        <v>680</v>
      </c>
      <c r="J370" s="2" t="s">
        <v>680</v>
      </c>
      <c r="K370" s="2" t="s">
        <v>680</v>
      </c>
      <c r="L370" s="2" t="s">
        <v>680</v>
      </c>
      <c r="M370" s="2" t="s">
        <v>680</v>
      </c>
      <c r="N370" s="2" t="s">
        <v>680</v>
      </c>
      <c r="O370" s="2" t="s">
        <v>680</v>
      </c>
      <c r="P370" s="2" t="s">
        <v>680</v>
      </c>
      <c r="Q370" s="2" t="s">
        <v>680</v>
      </c>
      <c r="R370" s="2" t="s">
        <v>680</v>
      </c>
      <c r="S370" s="2" t="s">
        <v>680</v>
      </c>
      <c r="T370" s="2" t="s">
        <v>680</v>
      </c>
      <c r="U370" s="2" t="s">
        <v>680</v>
      </c>
      <c r="V370" s="2" t="s">
        <v>680</v>
      </c>
      <c r="W370" s="2" t="s">
        <v>680</v>
      </c>
      <c r="X370" s="2" t="s">
        <v>680</v>
      </c>
      <c r="Y370" s="2" t="s">
        <v>680</v>
      </c>
      <c r="Z370" s="2" t="s">
        <v>680</v>
      </c>
      <c r="AA370" s="2" t="s">
        <v>680</v>
      </c>
      <c r="AB370" s="2" t="s">
        <v>680</v>
      </c>
      <c r="AC370" s="2" t="s">
        <v>680</v>
      </c>
      <c r="AD370" s="2" t="s">
        <v>680</v>
      </c>
      <c r="AE370" s="2" t="s">
        <v>680</v>
      </c>
      <c r="AF370" s="2" t="s">
        <v>680</v>
      </c>
      <c r="AG370" s="2" t="s">
        <v>680</v>
      </c>
      <c r="AJ370" s="9">
        <f t="shared" si="20"/>
        <v>0</v>
      </c>
      <c r="AK370" s="9"/>
      <c r="AL370" s="9">
        <f t="shared" si="21"/>
        <v>0</v>
      </c>
      <c r="AM370" s="9">
        <f t="shared" si="22"/>
        <v>0</v>
      </c>
      <c r="AN370" s="10" t="str">
        <f t="shared" si="23"/>
        <v/>
      </c>
    </row>
    <row r="371" spans="1:40" ht="15" customHeight="1" x14ac:dyDescent="0.25">
      <c r="A371" s="2" t="s">
        <v>555</v>
      </c>
      <c r="B371" s="2" t="s">
        <v>557</v>
      </c>
      <c r="C371" s="2">
        <v>2016</v>
      </c>
      <c r="D371" s="2" t="s">
        <v>680</v>
      </c>
      <c r="E371" s="2" t="s">
        <v>680</v>
      </c>
      <c r="F371" s="2" t="s">
        <v>680</v>
      </c>
      <c r="G371" s="2" t="s">
        <v>680</v>
      </c>
      <c r="H371" s="2" t="s">
        <v>680</v>
      </c>
      <c r="I371" s="2" t="s">
        <v>680</v>
      </c>
      <c r="J371" s="2" t="s">
        <v>680</v>
      </c>
      <c r="K371" s="2" t="s">
        <v>680</v>
      </c>
      <c r="L371" s="2" t="s">
        <v>680</v>
      </c>
      <c r="M371" s="2" t="s">
        <v>680</v>
      </c>
      <c r="N371" s="2" t="s">
        <v>680</v>
      </c>
      <c r="O371" s="2" t="s">
        <v>680</v>
      </c>
      <c r="P371" s="2" t="s">
        <v>680</v>
      </c>
      <c r="Q371" s="2" t="s">
        <v>680</v>
      </c>
      <c r="R371" s="2" t="s">
        <v>680</v>
      </c>
      <c r="S371" s="2" t="s">
        <v>680</v>
      </c>
      <c r="T371" s="2" t="s">
        <v>680</v>
      </c>
      <c r="U371" s="2" t="s">
        <v>680</v>
      </c>
      <c r="V371" s="2" t="s">
        <v>680</v>
      </c>
      <c r="W371" s="2" t="s">
        <v>680</v>
      </c>
      <c r="X371" s="2" t="s">
        <v>680</v>
      </c>
      <c r="Y371" s="2" t="s">
        <v>680</v>
      </c>
      <c r="Z371" s="2" t="s">
        <v>680</v>
      </c>
      <c r="AA371" s="2" t="s">
        <v>680</v>
      </c>
      <c r="AB371" s="2" t="s">
        <v>680</v>
      </c>
      <c r="AC371" s="2" t="s">
        <v>680</v>
      </c>
      <c r="AD371" s="2" t="s">
        <v>680</v>
      </c>
      <c r="AE371" s="2" t="s">
        <v>680</v>
      </c>
      <c r="AF371" s="2" t="s">
        <v>680</v>
      </c>
      <c r="AG371" s="2" t="s">
        <v>680</v>
      </c>
      <c r="AJ371" s="9">
        <f t="shared" si="20"/>
        <v>0</v>
      </c>
      <c r="AK371" s="9"/>
      <c r="AL371" s="9">
        <f t="shared" si="21"/>
        <v>0</v>
      </c>
      <c r="AM371" s="9">
        <f t="shared" si="22"/>
        <v>0</v>
      </c>
      <c r="AN371" s="10" t="str">
        <f t="shared" si="23"/>
        <v/>
      </c>
    </row>
    <row r="372" spans="1:40" ht="15" customHeight="1" x14ac:dyDescent="0.25">
      <c r="A372" s="2" t="s">
        <v>555</v>
      </c>
      <c r="B372" s="2" t="s">
        <v>558</v>
      </c>
      <c r="C372" s="2">
        <v>2016</v>
      </c>
      <c r="D372" s="2" t="s">
        <v>680</v>
      </c>
      <c r="E372" s="2" t="s">
        <v>680</v>
      </c>
      <c r="F372" s="2" t="s">
        <v>680</v>
      </c>
      <c r="G372" s="2" t="s">
        <v>680</v>
      </c>
      <c r="H372" s="2" t="s">
        <v>680</v>
      </c>
      <c r="I372" s="2" t="s">
        <v>680</v>
      </c>
      <c r="J372" s="2" t="s">
        <v>680</v>
      </c>
      <c r="K372" s="2" t="s">
        <v>680</v>
      </c>
      <c r="L372" s="2" t="s">
        <v>680</v>
      </c>
      <c r="M372" s="2" t="s">
        <v>680</v>
      </c>
      <c r="N372" s="2" t="s">
        <v>680</v>
      </c>
      <c r="O372" s="2" t="s">
        <v>680</v>
      </c>
      <c r="P372" s="2" t="s">
        <v>680</v>
      </c>
      <c r="Q372" s="2" t="s">
        <v>680</v>
      </c>
      <c r="R372" s="2" t="s">
        <v>680</v>
      </c>
      <c r="S372" s="2" t="s">
        <v>680</v>
      </c>
      <c r="T372" s="2" t="s">
        <v>680</v>
      </c>
      <c r="U372" s="2" t="s">
        <v>680</v>
      </c>
      <c r="V372" s="2" t="s">
        <v>680</v>
      </c>
      <c r="W372" s="2" t="s">
        <v>680</v>
      </c>
      <c r="X372" s="2" t="s">
        <v>680</v>
      </c>
      <c r="Y372" s="2" t="s">
        <v>680</v>
      </c>
      <c r="Z372" s="2" t="s">
        <v>680</v>
      </c>
      <c r="AA372" s="2" t="s">
        <v>680</v>
      </c>
      <c r="AB372" s="2" t="s">
        <v>680</v>
      </c>
      <c r="AC372" s="2" t="s">
        <v>680</v>
      </c>
      <c r="AD372" s="2" t="s">
        <v>680</v>
      </c>
      <c r="AE372" s="2" t="s">
        <v>680</v>
      </c>
      <c r="AF372" s="2" t="s">
        <v>680</v>
      </c>
      <c r="AG372" s="2" t="s">
        <v>680</v>
      </c>
      <c r="AJ372" s="9">
        <f t="shared" si="20"/>
        <v>0</v>
      </c>
      <c r="AK372" s="9"/>
      <c r="AL372" s="9">
        <f t="shared" si="21"/>
        <v>0</v>
      </c>
      <c r="AM372" s="9">
        <f t="shared" si="22"/>
        <v>0</v>
      </c>
      <c r="AN372" s="10" t="str">
        <f t="shared" si="23"/>
        <v/>
      </c>
    </row>
    <row r="373" spans="1:40" ht="15" customHeight="1" x14ac:dyDescent="0.25">
      <c r="A373" s="2" t="s">
        <v>559</v>
      </c>
      <c r="B373" s="2" t="s">
        <v>560</v>
      </c>
      <c r="C373" s="2">
        <v>2016</v>
      </c>
      <c r="D373" s="2" t="s">
        <v>680</v>
      </c>
      <c r="E373" s="2" t="s">
        <v>680</v>
      </c>
      <c r="F373" s="2" t="s">
        <v>680</v>
      </c>
      <c r="G373" s="2" t="s">
        <v>680</v>
      </c>
      <c r="H373" s="2" t="s">
        <v>680</v>
      </c>
      <c r="I373" s="2" t="s">
        <v>680</v>
      </c>
      <c r="J373" s="2" t="s">
        <v>680</v>
      </c>
      <c r="K373" s="2" t="s">
        <v>680</v>
      </c>
      <c r="L373" s="2" t="s">
        <v>680</v>
      </c>
      <c r="M373" s="2" t="s">
        <v>680</v>
      </c>
      <c r="N373" s="2" t="s">
        <v>680</v>
      </c>
      <c r="O373" s="2" t="s">
        <v>680</v>
      </c>
      <c r="P373" s="2" t="s">
        <v>680</v>
      </c>
      <c r="Q373" s="2" t="s">
        <v>680</v>
      </c>
      <c r="R373" s="2" t="s">
        <v>680</v>
      </c>
      <c r="S373" s="2" t="s">
        <v>680</v>
      </c>
      <c r="T373" s="2" t="s">
        <v>680</v>
      </c>
      <c r="U373" s="2" t="s">
        <v>680</v>
      </c>
      <c r="V373" s="2" t="s">
        <v>680</v>
      </c>
      <c r="W373" s="2" t="s">
        <v>680</v>
      </c>
      <c r="X373" s="2" t="s">
        <v>680</v>
      </c>
      <c r="Y373" s="2" t="s">
        <v>680</v>
      </c>
      <c r="Z373" s="2" t="s">
        <v>680</v>
      </c>
      <c r="AA373" s="2" t="s">
        <v>680</v>
      </c>
      <c r="AB373" s="2" t="s">
        <v>680</v>
      </c>
      <c r="AC373" s="2" t="s">
        <v>680</v>
      </c>
      <c r="AD373" s="2" t="s">
        <v>680</v>
      </c>
      <c r="AE373" s="2" t="s">
        <v>680</v>
      </c>
      <c r="AF373" s="2" t="s">
        <v>680</v>
      </c>
      <c r="AG373" s="2" t="s">
        <v>680</v>
      </c>
      <c r="AJ373" s="9">
        <f t="shared" si="20"/>
        <v>0</v>
      </c>
      <c r="AK373" s="9"/>
      <c r="AL373" s="9">
        <f t="shared" si="21"/>
        <v>0</v>
      </c>
      <c r="AM373" s="9">
        <f t="shared" si="22"/>
        <v>0</v>
      </c>
      <c r="AN373" s="10" t="str">
        <f t="shared" si="23"/>
        <v/>
      </c>
    </row>
    <row r="374" spans="1:40" ht="15" customHeight="1" x14ac:dyDescent="0.25">
      <c r="A374" s="2" t="s">
        <v>559</v>
      </c>
      <c r="B374" s="2" t="s">
        <v>561</v>
      </c>
      <c r="C374" s="2">
        <v>2016</v>
      </c>
      <c r="D374" s="2" t="s">
        <v>680</v>
      </c>
      <c r="E374" s="2" t="s">
        <v>680</v>
      </c>
      <c r="F374" s="2" t="s">
        <v>680</v>
      </c>
      <c r="G374" s="2" t="s">
        <v>680</v>
      </c>
      <c r="H374" s="2" t="s">
        <v>680</v>
      </c>
      <c r="I374" s="2" t="s">
        <v>680</v>
      </c>
      <c r="J374" s="2" t="s">
        <v>680</v>
      </c>
      <c r="K374" s="2" t="s">
        <v>680</v>
      </c>
      <c r="L374" s="2" t="s">
        <v>680</v>
      </c>
      <c r="M374" s="2" t="s">
        <v>680</v>
      </c>
      <c r="N374" s="2" t="s">
        <v>680</v>
      </c>
      <c r="O374" s="2" t="s">
        <v>680</v>
      </c>
      <c r="P374" s="2" t="s">
        <v>680</v>
      </c>
      <c r="Q374" s="2" t="s">
        <v>680</v>
      </c>
      <c r="R374" s="2" t="s">
        <v>680</v>
      </c>
      <c r="S374" s="2" t="s">
        <v>680</v>
      </c>
      <c r="T374" s="2" t="s">
        <v>680</v>
      </c>
      <c r="U374" s="2" t="s">
        <v>680</v>
      </c>
      <c r="V374" s="2" t="s">
        <v>680</v>
      </c>
      <c r="W374" s="2" t="s">
        <v>680</v>
      </c>
      <c r="X374" s="2" t="s">
        <v>680</v>
      </c>
      <c r="Y374" s="2" t="s">
        <v>680</v>
      </c>
      <c r="Z374" s="2" t="s">
        <v>680</v>
      </c>
      <c r="AA374" s="2" t="s">
        <v>680</v>
      </c>
      <c r="AB374" s="2" t="s">
        <v>680</v>
      </c>
      <c r="AC374" s="2" t="s">
        <v>680</v>
      </c>
      <c r="AD374" s="2" t="s">
        <v>680</v>
      </c>
      <c r="AE374" s="2" t="s">
        <v>680</v>
      </c>
      <c r="AF374" s="2" t="s">
        <v>680</v>
      </c>
      <c r="AG374" s="2" t="s">
        <v>680</v>
      </c>
      <c r="AJ374" s="9">
        <f t="shared" si="20"/>
        <v>0</v>
      </c>
      <c r="AK374" s="9"/>
      <c r="AL374" s="9">
        <f t="shared" si="21"/>
        <v>0</v>
      </c>
      <c r="AM374" s="9">
        <f t="shared" si="22"/>
        <v>0</v>
      </c>
      <c r="AN374" s="10" t="str">
        <f t="shared" si="23"/>
        <v/>
      </c>
    </row>
    <row r="375" spans="1:40" ht="15" customHeight="1" x14ac:dyDescent="0.25">
      <c r="A375" s="2" t="s">
        <v>559</v>
      </c>
      <c r="B375" s="2" t="s">
        <v>562</v>
      </c>
      <c r="C375" s="2">
        <v>2016</v>
      </c>
      <c r="D375" s="2" t="s">
        <v>680</v>
      </c>
      <c r="E375" s="2" t="s">
        <v>680</v>
      </c>
      <c r="F375" s="2" t="s">
        <v>680</v>
      </c>
      <c r="G375" s="2" t="s">
        <v>680</v>
      </c>
      <c r="H375" s="2" t="s">
        <v>680</v>
      </c>
      <c r="I375" s="2" t="s">
        <v>680</v>
      </c>
      <c r="J375" s="2" t="s">
        <v>680</v>
      </c>
      <c r="K375" s="2" t="s">
        <v>680</v>
      </c>
      <c r="L375" s="2" t="s">
        <v>680</v>
      </c>
      <c r="M375" s="2" t="s">
        <v>680</v>
      </c>
      <c r="N375" s="2" t="s">
        <v>680</v>
      </c>
      <c r="O375" s="2" t="s">
        <v>680</v>
      </c>
      <c r="P375" s="2" t="s">
        <v>680</v>
      </c>
      <c r="Q375" s="2" t="s">
        <v>680</v>
      </c>
      <c r="R375" s="2" t="s">
        <v>680</v>
      </c>
      <c r="S375" s="2" t="s">
        <v>680</v>
      </c>
      <c r="T375" s="2" t="s">
        <v>680</v>
      </c>
      <c r="U375" s="2" t="s">
        <v>680</v>
      </c>
      <c r="V375" s="2" t="s">
        <v>680</v>
      </c>
      <c r="W375" s="2" t="s">
        <v>680</v>
      </c>
      <c r="X375" s="2" t="s">
        <v>680</v>
      </c>
      <c r="Y375" s="2" t="s">
        <v>680</v>
      </c>
      <c r="Z375" s="2" t="s">
        <v>680</v>
      </c>
      <c r="AA375" s="2" t="s">
        <v>680</v>
      </c>
      <c r="AB375" s="2" t="s">
        <v>680</v>
      </c>
      <c r="AC375" s="2" t="s">
        <v>680</v>
      </c>
      <c r="AD375" s="2" t="s">
        <v>680</v>
      </c>
      <c r="AE375" s="2" t="s">
        <v>680</v>
      </c>
      <c r="AF375" s="2" t="s">
        <v>680</v>
      </c>
      <c r="AG375" s="2" t="s">
        <v>680</v>
      </c>
      <c r="AJ375" s="9">
        <f t="shared" si="20"/>
        <v>0</v>
      </c>
      <c r="AK375" s="9"/>
      <c r="AL375" s="9">
        <f t="shared" si="21"/>
        <v>0</v>
      </c>
      <c r="AM375" s="9">
        <f t="shared" si="22"/>
        <v>0</v>
      </c>
      <c r="AN375" s="10" t="str">
        <f t="shared" si="23"/>
        <v/>
      </c>
    </row>
    <row r="376" spans="1:40" ht="15" customHeight="1" x14ac:dyDescent="0.25">
      <c r="A376" s="2" t="s">
        <v>559</v>
      </c>
      <c r="B376" s="2" t="s">
        <v>563</v>
      </c>
      <c r="C376" s="2">
        <v>2016</v>
      </c>
      <c r="D376" s="2">
        <v>625.62400000000002</v>
      </c>
      <c r="E376" s="2">
        <v>222.05799999999999</v>
      </c>
      <c r="F376" s="2" t="s">
        <v>680</v>
      </c>
      <c r="G376" s="2" t="s">
        <v>680</v>
      </c>
      <c r="H376" s="2" t="s">
        <v>680</v>
      </c>
      <c r="I376" s="2">
        <v>1242.1780000000001</v>
      </c>
      <c r="J376" s="2" t="s">
        <v>680</v>
      </c>
      <c r="K376" s="2">
        <v>11.1</v>
      </c>
      <c r="L376" s="2" t="s">
        <v>680</v>
      </c>
      <c r="M376" s="2" t="s">
        <v>680</v>
      </c>
      <c r="N376" s="2" t="s">
        <v>680</v>
      </c>
      <c r="O376" s="2" t="s">
        <v>680</v>
      </c>
      <c r="P376" s="2">
        <v>90.9</v>
      </c>
      <c r="Q376" s="2">
        <v>198.9</v>
      </c>
      <c r="R376" s="2">
        <v>72.400000000000006</v>
      </c>
      <c r="S376" s="2">
        <v>136.69999999999999</v>
      </c>
      <c r="T376" s="2" t="s">
        <v>680</v>
      </c>
      <c r="U376" s="2">
        <v>19.600000000000001</v>
      </c>
      <c r="V376" s="2" t="s">
        <v>680</v>
      </c>
      <c r="W376" s="2" t="s">
        <v>680</v>
      </c>
      <c r="X376" s="2" t="s">
        <v>680</v>
      </c>
      <c r="Y376" s="2" t="s">
        <v>680</v>
      </c>
      <c r="Z376" s="2" t="s">
        <v>680</v>
      </c>
      <c r="AA376" s="2" t="s">
        <v>680</v>
      </c>
      <c r="AB376" s="2" t="s">
        <v>680</v>
      </c>
      <c r="AC376" s="2" t="s">
        <v>680</v>
      </c>
      <c r="AD376" s="2">
        <v>27.5</v>
      </c>
      <c r="AE376" s="2">
        <v>503.72199999999998</v>
      </c>
      <c r="AF376" s="2" t="s">
        <v>680</v>
      </c>
      <c r="AG376" s="2">
        <v>181.35599999999999</v>
      </c>
      <c r="AJ376" s="9">
        <f t="shared" si="20"/>
        <v>1060.8219999999999</v>
      </c>
      <c r="AK376" s="9"/>
      <c r="AL376" s="9">
        <f t="shared" si="21"/>
        <v>625.62400000000002</v>
      </c>
      <c r="AM376" s="9">
        <f t="shared" si="22"/>
        <v>222.05799999999999</v>
      </c>
      <c r="AN376" s="10">
        <f t="shared" si="23"/>
        <v>0.79908033581505677</v>
      </c>
    </row>
    <row r="377" spans="1:40" ht="15" customHeight="1" x14ac:dyDescent="0.25">
      <c r="A377" s="2" t="s">
        <v>564</v>
      </c>
      <c r="B377" s="2" t="s">
        <v>565</v>
      </c>
      <c r="C377" s="2">
        <v>2016</v>
      </c>
      <c r="D377" s="2" t="s">
        <v>680</v>
      </c>
      <c r="E377" s="2" t="s">
        <v>680</v>
      </c>
      <c r="F377" s="2" t="s">
        <v>680</v>
      </c>
      <c r="G377" s="2" t="s">
        <v>680</v>
      </c>
      <c r="H377" s="2" t="s">
        <v>680</v>
      </c>
      <c r="I377" s="2" t="s">
        <v>680</v>
      </c>
      <c r="J377" s="2" t="s">
        <v>680</v>
      </c>
      <c r="K377" s="2" t="s">
        <v>680</v>
      </c>
      <c r="L377" s="2" t="s">
        <v>680</v>
      </c>
      <c r="M377" s="2" t="s">
        <v>680</v>
      </c>
      <c r="N377" s="2" t="s">
        <v>680</v>
      </c>
      <c r="O377" s="2" t="s">
        <v>680</v>
      </c>
      <c r="P377" s="2" t="s">
        <v>680</v>
      </c>
      <c r="Q377" s="2" t="s">
        <v>680</v>
      </c>
      <c r="R377" s="2" t="s">
        <v>680</v>
      </c>
      <c r="S377" s="2" t="s">
        <v>680</v>
      </c>
      <c r="T377" s="2" t="s">
        <v>680</v>
      </c>
      <c r="U377" s="2" t="s">
        <v>680</v>
      </c>
      <c r="V377" s="2" t="s">
        <v>680</v>
      </c>
      <c r="W377" s="2" t="s">
        <v>680</v>
      </c>
      <c r="X377" s="2" t="s">
        <v>680</v>
      </c>
      <c r="Y377" s="2" t="s">
        <v>680</v>
      </c>
      <c r="Z377" s="2" t="s">
        <v>680</v>
      </c>
      <c r="AA377" s="2" t="s">
        <v>680</v>
      </c>
      <c r="AB377" s="2" t="s">
        <v>680</v>
      </c>
      <c r="AC377" s="2" t="s">
        <v>680</v>
      </c>
      <c r="AD377" s="2" t="s">
        <v>680</v>
      </c>
      <c r="AE377" s="2" t="s">
        <v>680</v>
      </c>
      <c r="AF377" s="2" t="s">
        <v>680</v>
      </c>
      <c r="AG377" s="2" t="s">
        <v>680</v>
      </c>
      <c r="AJ377" s="9">
        <f t="shared" si="20"/>
        <v>0</v>
      </c>
      <c r="AK377" s="9"/>
      <c r="AL377" s="9">
        <f t="shared" si="21"/>
        <v>0</v>
      </c>
      <c r="AM377" s="9">
        <f t="shared" si="22"/>
        <v>0</v>
      </c>
      <c r="AN377" s="10" t="str">
        <f t="shared" si="23"/>
        <v/>
      </c>
    </row>
    <row r="378" spans="1:40" ht="15" customHeight="1" x14ac:dyDescent="0.25">
      <c r="A378" s="2" t="s">
        <v>564</v>
      </c>
      <c r="B378" s="2" t="s">
        <v>566</v>
      </c>
      <c r="C378" s="2">
        <v>2016</v>
      </c>
      <c r="D378" s="2" t="s">
        <v>680</v>
      </c>
      <c r="E378" s="2" t="s">
        <v>680</v>
      </c>
      <c r="F378" s="2" t="s">
        <v>680</v>
      </c>
      <c r="G378" s="2" t="s">
        <v>680</v>
      </c>
      <c r="H378" s="2" t="s">
        <v>680</v>
      </c>
      <c r="I378" s="2" t="s">
        <v>680</v>
      </c>
      <c r="J378" s="2" t="s">
        <v>680</v>
      </c>
      <c r="K378" s="2" t="s">
        <v>680</v>
      </c>
      <c r="L378" s="2" t="s">
        <v>680</v>
      </c>
      <c r="M378" s="2" t="s">
        <v>680</v>
      </c>
      <c r="N378" s="2" t="s">
        <v>680</v>
      </c>
      <c r="O378" s="2" t="s">
        <v>680</v>
      </c>
      <c r="P378" s="2" t="s">
        <v>680</v>
      </c>
      <c r="Q378" s="2" t="s">
        <v>680</v>
      </c>
      <c r="R378" s="2" t="s">
        <v>680</v>
      </c>
      <c r="S378" s="2" t="s">
        <v>680</v>
      </c>
      <c r="T378" s="2" t="s">
        <v>680</v>
      </c>
      <c r="U378" s="2" t="s">
        <v>680</v>
      </c>
      <c r="V378" s="2" t="s">
        <v>680</v>
      </c>
      <c r="W378" s="2" t="s">
        <v>680</v>
      </c>
      <c r="X378" s="2" t="s">
        <v>680</v>
      </c>
      <c r="Y378" s="2" t="s">
        <v>680</v>
      </c>
      <c r="Z378" s="2" t="s">
        <v>680</v>
      </c>
      <c r="AA378" s="2" t="s">
        <v>680</v>
      </c>
      <c r="AB378" s="2" t="s">
        <v>680</v>
      </c>
      <c r="AC378" s="2" t="s">
        <v>680</v>
      </c>
      <c r="AD378" s="2" t="s">
        <v>680</v>
      </c>
      <c r="AE378" s="2" t="s">
        <v>680</v>
      </c>
      <c r="AF378" s="2" t="s">
        <v>680</v>
      </c>
      <c r="AG378" s="2" t="s">
        <v>680</v>
      </c>
      <c r="AJ378" s="9">
        <f t="shared" si="20"/>
        <v>0</v>
      </c>
      <c r="AK378" s="9"/>
      <c r="AL378" s="9">
        <f t="shared" si="21"/>
        <v>0</v>
      </c>
      <c r="AM378" s="9">
        <f t="shared" si="22"/>
        <v>0</v>
      </c>
      <c r="AN378" s="10" t="str">
        <f t="shared" si="23"/>
        <v/>
      </c>
    </row>
    <row r="379" spans="1:40" ht="15" customHeight="1" x14ac:dyDescent="0.25">
      <c r="A379" s="2" t="s">
        <v>567</v>
      </c>
      <c r="B379" s="2" t="s">
        <v>568</v>
      </c>
      <c r="C379" s="2">
        <v>2016</v>
      </c>
      <c r="D379" s="2" t="s">
        <v>680</v>
      </c>
      <c r="E379" s="2" t="s">
        <v>680</v>
      </c>
      <c r="F379" s="2" t="s">
        <v>680</v>
      </c>
      <c r="G379" s="2" t="s">
        <v>680</v>
      </c>
      <c r="H379" s="2" t="s">
        <v>680</v>
      </c>
      <c r="I379" s="2" t="s">
        <v>680</v>
      </c>
      <c r="J379" s="2" t="s">
        <v>680</v>
      </c>
      <c r="K379" s="2" t="s">
        <v>680</v>
      </c>
      <c r="L379" s="2" t="s">
        <v>680</v>
      </c>
      <c r="M379" s="2" t="s">
        <v>680</v>
      </c>
      <c r="N379" s="2" t="s">
        <v>680</v>
      </c>
      <c r="O379" s="2" t="s">
        <v>680</v>
      </c>
      <c r="P379" s="2" t="s">
        <v>680</v>
      </c>
      <c r="Q379" s="2" t="s">
        <v>680</v>
      </c>
      <c r="R379" s="2" t="s">
        <v>680</v>
      </c>
      <c r="S379" s="2" t="s">
        <v>680</v>
      </c>
      <c r="T379" s="2" t="s">
        <v>680</v>
      </c>
      <c r="U379" s="2" t="s">
        <v>680</v>
      </c>
      <c r="V379" s="2" t="s">
        <v>680</v>
      </c>
      <c r="W379" s="2" t="s">
        <v>680</v>
      </c>
      <c r="X379" s="2" t="s">
        <v>680</v>
      </c>
      <c r="Y379" s="2" t="s">
        <v>680</v>
      </c>
      <c r="Z379" s="2" t="s">
        <v>680</v>
      </c>
      <c r="AA379" s="2" t="s">
        <v>680</v>
      </c>
      <c r="AB379" s="2" t="s">
        <v>680</v>
      </c>
      <c r="AC379" s="2" t="s">
        <v>680</v>
      </c>
      <c r="AD379" s="2" t="s">
        <v>680</v>
      </c>
      <c r="AE379" s="2" t="s">
        <v>680</v>
      </c>
      <c r="AF379" s="2" t="s">
        <v>680</v>
      </c>
      <c r="AG379" s="2" t="s">
        <v>680</v>
      </c>
      <c r="AJ379" s="9">
        <f t="shared" si="20"/>
        <v>0</v>
      </c>
      <c r="AK379" s="9"/>
      <c r="AL379" s="9">
        <f t="shared" si="21"/>
        <v>0</v>
      </c>
      <c r="AM379" s="9">
        <f t="shared" si="22"/>
        <v>0</v>
      </c>
      <c r="AN379" s="10" t="str">
        <f t="shared" si="23"/>
        <v/>
      </c>
    </row>
    <row r="380" spans="1:40" ht="15" customHeight="1" x14ac:dyDescent="0.25">
      <c r="A380" s="2" t="s">
        <v>569</v>
      </c>
      <c r="B380" s="2" t="s">
        <v>570</v>
      </c>
      <c r="C380" s="2">
        <v>2016</v>
      </c>
      <c r="D380" s="2" t="s">
        <v>680</v>
      </c>
      <c r="E380" s="2" t="s">
        <v>680</v>
      </c>
      <c r="F380" s="2" t="s">
        <v>680</v>
      </c>
      <c r="G380" s="2" t="s">
        <v>680</v>
      </c>
      <c r="H380" s="2" t="s">
        <v>680</v>
      </c>
      <c r="I380" s="2" t="s">
        <v>680</v>
      </c>
      <c r="J380" s="2" t="s">
        <v>680</v>
      </c>
      <c r="K380" s="2" t="s">
        <v>680</v>
      </c>
      <c r="L380" s="2" t="s">
        <v>680</v>
      </c>
      <c r="M380" s="2" t="s">
        <v>680</v>
      </c>
      <c r="N380" s="2" t="s">
        <v>680</v>
      </c>
      <c r="O380" s="2" t="s">
        <v>680</v>
      </c>
      <c r="P380" s="2" t="s">
        <v>680</v>
      </c>
      <c r="Q380" s="2" t="s">
        <v>680</v>
      </c>
      <c r="R380" s="2" t="s">
        <v>680</v>
      </c>
      <c r="S380" s="2" t="s">
        <v>680</v>
      </c>
      <c r="T380" s="2" t="s">
        <v>680</v>
      </c>
      <c r="U380" s="2" t="s">
        <v>680</v>
      </c>
      <c r="V380" s="2" t="s">
        <v>680</v>
      </c>
      <c r="W380" s="2" t="s">
        <v>680</v>
      </c>
      <c r="X380" s="2" t="s">
        <v>680</v>
      </c>
      <c r="Y380" s="2" t="s">
        <v>680</v>
      </c>
      <c r="Z380" s="2" t="s">
        <v>680</v>
      </c>
      <c r="AA380" s="2" t="s">
        <v>680</v>
      </c>
      <c r="AB380" s="2" t="s">
        <v>680</v>
      </c>
      <c r="AC380" s="2" t="s">
        <v>680</v>
      </c>
      <c r="AD380" s="2" t="s">
        <v>680</v>
      </c>
      <c r="AE380" s="2" t="s">
        <v>680</v>
      </c>
      <c r="AF380" s="2" t="s">
        <v>680</v>
      </c>
      <c r="AG380" s="2" t="s">
        <v>680</v>
      </c>
      <c r="AJ380" s="9">
        <f t="shared" si="20"/>
        <v>0</v>
      </c>
      <c r="AK380" s="9"/>
      <c r="AL380" s="9">
        <f t="shared" si="21"/>
        <v>0</v>
      </c>
      <c r="AM380" s="9">
        <f t="shared" si="22"/>
        <v>0</v>
      </c>
      <c r="AN380" s="10" t="str">
        <f t="shared" si="23"/>
        <v/>
      </c>
    </row>
    <row r="381" spans="1:40" ht="15" customHeight="1" x14ac:dyDescent="0.25">
      <c r="A381" s="2" t="s">
        <v>569</v>
      </c>
      <c r="B381" s="2" t="s">
        <v>571</v>
      </c>
      <c r="C381" s="2">
        <v>2016</v>
      </c>
      <c r="D381" s="2" t="s">
        <v>680</v>
      </c>
      <c r="E381" s="2" t="s">
        <v>680</v>
      </c>
      <c r="F381" s="2" t="s">
        <v>680</v>
      </c>
      <c r="G381" s="2" t="s">
        <v>680</v>
      </c>
      <c r="H381" s="2" t="s">
        <v>680</v>
      </c>
      <c r="I381" s="2" t="s">
        <v>680</v>
      </c>
      <c r="J381" s="2" t="s">
        <v>680</v>
      </c>
      <c r="K381" s="2" t="s">
        <v>680</v>
      </c>
      <c r="L381" s="2" t="s">
        <v>680</v>
      </c>
      <c r="M381" s="2" t="s">
        <v>680</v>
      </c>
      <c r="N381" s="2" t="s">
        <v>680</v>
      </c>
      <c r="O381" s="2" t="s">
        <v>680</v>
      </c>
      <c r="P381" s="2" t="s">
        <v>680</v>
      </c>
      <c r="Q381" s="2" t="s">
        <v>680</v>
      </c>
      <c r="R381" s="2" t="s">
        <v>680</v>
      </c>
      <c r="S381" s="2" t="s">
        <v>680</v>
      </c>
      <c r="T381" s="2" t="s">
        <v>680</v>
      </c>
      <c r="U381" s="2" t="s">
        <v>680</v>
      </c>
      <c r="V381" s="2" t="s">
        <v>680</v>
      </c>
      <c r="W381" s="2" t="s">
        <v>680</v>
      </c>
      <c r="X381" s="2" t="s">
        <v>680</v>
      </c>
      <c r="Y381" s="2" t="s">
        <v>680</v>
      </c>
      <c r="Z381" s="2" t="s">
        <v>680</v>
      </c>
      <c r="AA381" s="2" t="s">
        <v>680</v>
      </c>
      <c r="AB381" s="2" t="s">
        <v>680</v>
      </c>
      <c r="AC381" s="2" t="s">
        <v>680</v>
      </c>
      <c r="AD381" s="2" t="s">
        <v>680</v>
      </c>
      <c r="AE381" s="2" t="s">
        <v>680</v>
      </c>
      <c r="AF381" s="2" t="s">
        <v>680</v>
      </c>
      <c r="AG381" s="2" t="s">
        <v>680</v>
      </c>
      <c r="AJ381" s="9">
        <f t="shared" si="20"/>
        <v>0</v>
      </c>
      <c r="AK381" s="9"/>
      <c r="AL381" s="9">
        <f t="shared" si="21"/>
        <v>0</v>
      </c>
      <c r="AM381" s="9">
        <f t="shared" si="22"/>
        <v>0</v>
      </c>
      <c r="AN381" s="10" t="str">
        <f t="shared" si="23"/>
        <v/>
      </c>
    </row>
    <row r="382" spans="1:40" ht="15" customHeight="1" x14ac:dyDescent="0.25">
      <c r="A382" s="2" t="s">
        <v>569</v>
      </c>
      <c r="B382" s="2" t="s">
        <v>572</v>
      </c>
      <c r="C382" s="2">
        <v>2016</v>
      </c>
      <c r="D382" s="2" t="s">
        <v>680</v>
      </c>
      <c r="E382" s="2" t="s">
        <v>680</v>
      </c>
      <c r="F382" s="2" t="s">
        <v>680</v>
      </c>
      <c r="G382" s="2" t="s">
        <v>680</v>
      </c>
      <c r="H382" s="2" t="s">
        <v>680</v>
      </c>
      <c r="I382" s="2" t="s">
        <v>680</v>
      </c>
      <c r="J382" s="2" t="s">
        <v>680</v>
      </c>
      <c r="K382" s="2" t="s">
        <v>680</v>
      </c>
      <c r="L382" s="2" t="s">
        <v>680</v>
      </c>
      <c r="M382" s="2" t="s">
        <v>680</v>
      </c>
      <c r="N382" s="2" t="s">
        <v>680</v>
      </c>
      <c r="O382" s="2" t="s">
        <v>680</v>
      </c>
      <c r="P382" s="2" t="s">
        <v>680</v>
      </c>
      <c r="Q382" s="2" t="s">
        <v>680</v>
      </c>
      <c r="R382" s="2" t="s">
        <v>680</v>
      </c>
      <c r="S382" s="2" t="s">
        <v>680</v>
      </c>
      <c r="T382" s="2" t="s">
        <v>680</v>
      </c>
      <c r="U382" s="2" t="s">
        <v>680</v>
      </c>
      <c r="V382" s="2" t="s">
        <v>680</v>
      </c>
      <c r="W382" s="2" t="s">
        <v>680</v>
      </c>
      <c r="X382" s="2" t="s">
        <v>680</v>
      </c>
      <c r="Y382" s="2" t="s">
        <v>680</v>
      </c>
      <c r="Z382" s="2" t="s">
        <v>680</v>
      </c>
      <c r="AA382" s="2" t="s">
        <v>680</v>
      </c>
      <c r="AB382" s="2" t="s">
        <v>680</v>
      </c>
      <c r="AC382" s="2" t="s">
        <v>680</v>
      </c>
      <c r="AD382" s="2" t="s">
        <v>680</v>
      </c>
      <c r="AE382" s="2" t="s">
        <v>680</v>
      </c>
      <c r="AF382" s="2" t="s">
        <v>680</v>
      </c>
      <c r="AG382" s="2" t="s">
        <v>680</v>
      </c>
      <c r="AJ382" s="9">
        <f t="shared" si="20"/>
        <v>0</v>
      </c>
      <c r="AK382" s="9"/>
      <c r="AL382" s="9">
        <f t="shared" si="21"/>
        <v>0</v>
      </c>
      <c r="AM382" s="9">
        <f t="shared" si="22"/>
        <v>0</v>
      </c>
      <c r="AN382" s="10" t="str">
        <f t="shared" si="23"/>
        <v/>
      </c>
    </row>
    <row r="383" spans="1:40" ht="15" customHeight="1" x14ac:dyDescent="0.25">
      <c r="A383" s="2" t="s">
        <v>573</v>
      </c>
      <c r="B383" s="2" t="s">
        <v>11</v>
      </c>
      <c r="C383" s="2">
        <v>2016</v>
      </c>
      <c r="D383" s="2" t="s">
        <v>680</v>
      </c>
      <c r="E383" s="2" t="s">
        <v>680</v>
      </c>
      <c r="F383" s="2" t="s">
        <v>680</v>
      </c>
      <c r="G383" s="2" t="s">
        <v>680</v>
      </c>
      <c r="H383" s="2" t="s">
        <v>680</v>
      </c>
      <c r="I383" s="2" t="s">
        <v>680</v>
      </c>
      <c r="J383" s="2" t="s">
        <v>680</v>
      </c>
      <c r="K383" s="2" t="s">
        <v>680</v>
      </c>
      <c r="L383" s="2" t="s">
        <v>680</v>
      </c>
      <c r="M383" s="2" t="s">
        <v>680</v>
      </c>
      <c r="N383" s="2" t="s">
        <v>680</v>
      </c>
      <c r="O383" s="2" t="s">
        <v>680</v>
      </c>
      <c r="P383" s="2" t="s">
        <v>680</v>
      </c>
      <c r="Q383" s="2" t="s">
        <v>680</v>
      </c>
      <c r="R383" s="2" t="s">
        <v>680</v>
      </c>
      <c r="S383" s="2" t="s">
        <v>680</v>
      </c>
      <c r="T383" s="2" t="s">
        <v>680</v>
      </c>
      <c r="U383" s="2" t="s">
        <v>680</v>
      </c>
      <c r="V383" s="2" t="s">
        <v>680</v>
      </c>
      <c r="W383" s="2" t="s">
        <v>680</v>
      </c>
      <c r="X383" s="2" t="s">
        <v>680</v>
      </c>
      <c r="Y383" s="2" t="s">
        <v>680</v>
      </c>
      <c r="Z383" s="2" t="s">
        <v>680</v>
      </c>
      <c r="AA383" s="2" t="s">
        <v>680</v>
      </c>
      <c r="AB383" s="2" t="s">
        <v>680</v>
      </c>
      <c r="AC383" s="2" t="s">
        <v>680</v>
      </c>
      <c r="AD383" s="2" t="s">
        <v>680</v>
      </c>
      <c r="AE383" s="2" t="s">
        <v>680</v>
      </c>
      <c r="AF383" s="2" t="s">
        <v>680</v>
      </c>
      <c r="AG383" s="2" t="s">
        <v>680</v>
      </c>
      <c r="AJ383" s="9">
        <f t="shared" si="20"/>
        <v>0</v>
      </c>
      <c r="AK383" s="9"/>
      <c r="AL383" s="9">
        <f t="shared" si="21"/>
        <v>0</v>
      </c>
      <c r="AM383" s="9">
        <f t="shared" si="22"/>
        <v>0</v>
      </c>
      <c r="AN383" s="10" t="str">
        <f t="shared" si="23"/>
        <v/>
      </c>
    </row>
    <row r="384" spans="1:40" ht="15" customHeight="1" x14ac:dyDescent="0.25">
      <c r="A384" s="2" t="s">
        <v>573</v>
      </c>
      <c r="B384" s="2" t="s">
        <v>574</v>
      </c>
      <c r="C384" s="2">
        <v>2016</v>
      </c>
      <c r="D384" s="2" t="s">
        <v>680</v>
      </c>
      <c r="E384" s="2" t="s">
        <v>680</v>
      </c>
      <c r="F384" s="2" t="s">
        <v>680</v>
      </c>
      <c r="G384" s="2" t="s">
        <v>680</v>
      </c>
      <c r="H384" s="2" t="s">
        <v>680</v>
      </c>
      <c r="I384" s="2" t="s">
        <v>680</v>
      </c>
      <c r="J384" s="2" t="s">
        <v>680</v>
      </c>
      <c r="K384" s="2" t="s">
        <v>680</v>
      </c>
      <c r="L384" s="2" t="s">
        <v>680</v>
      </c>
      <c r="M384" s="2" t="s">
        <v>680</v>
      </c>
      <c r="N384" s="2" t="s">
        <v>680</v>
      </c>
      <c r="O384" s="2" t="s">
        <v>680</v>
      </c>
      <c r="P384" s="2" t="s">
        <v>680</v>
      </c>
      <c r="Q384" s="2" t="s">
        <v>680</v>
      </c>
      <c r="R384" s="2" t="s">
        <v>680</v>
      </c>
      <c r="S384" s="2" t="s">
        <v>680</v>
      </c>
      <c r="T384" s="2" t="s">
        <v>680</v>
      </c>
      <c r="U384" s="2" t="s">
        <v>680</v>
      </c>
      <c r="V384" s="2" t="s">
        <v>680</v>
      </c>
      <c r="W384" s="2" t="s">
        <v>680</v>
      </c>
      <c r="X384" s="2" t="s">
        <v>680</v>
      </c>
      <c r="Y384" s="2" t="s">
        <v>680</v>
      </c>
      <c r="Z384" s="2" t="s">
        <v>680</v>
      </c>
      <c r="AA384" s="2" t="s">
        <v>680</v>
      </c>
      <c r="AB384" s="2" t="s">
        <v>680</v>
      </c>
      <c r="AC384" s="2" t="s">
        <v>680</v>
      </c>
      <c r="AD384" s="2" t="s">
        <v>680</v>
      </c>
      <c r="AE384" s="2" t="s">
        <v>680</v>
      </c>
      <c r="AF384" s="2" t="s">
        <v>680</v>
      </c>
      <c r="AG384" s="2" t="s">
        <v>680</v>
      </c>
      <c r="AJ384" s="9">
        <f t="shared" si="20"/>
        <v>0</v>
      </c>
      <c r="AK384" s="9"/>
      <c r="AL384" s="9">
        <f t="shared" si="21"/>
        <v>0</v>
      </c>
      <c r="AM384" s="9">
        <f t="shared" si="22"/>
        <v>0</v>
      </c>
      <c r="AN384" s="10" t="str">
        <f t="shared" si="23"/>
        <v/>
      </c>
    </row>
    <row r="385" spans="1:40" ht="15" customHeight="1" x14ac:dyDescent="0.25">
      <c r="A385" s="2" t="s">
        <v>573</v>
      </c>
      <c r="B385" s="2" t="s">
        <v>340</v>
      </c>
      <c r="C385" s="2">
        <v>2016</v>
      </c>
      <c r="D385" s="2" t="s">
        <v>680</v>
      </c>
      <c r="E385" s="2" t="s">
        <v>680</v>
      </c>
      <c r="F385" s="2" t="s">
        <v>680</v>
      </c>
      <c r="G385" s="2" t="s">
        <v>680</v>
      </c>
      <c r="H385" s="2" t="s">
        <v>680</v>
      </c>
      <c r="I385" s="2" t="s">
        <v>680</v>
      </c>
      <c r="J385" s="2" t="s">
        <v>680</v>
      </c>
      <c r="K385" s="2" t="s">
        <v>680</v>
      </c>
      <c r="L385" s="2" t="s">
        <v>680</v>
      </c>
      <c r="M385" s="2" t="s">
        <v>680</v>
      </c>
      <c r="N385" s="2" t="s">
        <v>680</v>
      </c>
      <c r="O385" s="2" t="s">
        <v>680</v>
      </c>
      <c r="P385" s="2" t="s">
        <v>680</v>
      </c>
      <c r="Q385" s="2" t="s">
        <v>680</v>
      </c>
      <c r="R385" s="2" t="s">
        <v>680</v>
      </c>
      <c r="S385" s="2" t="s">
        <v>680</v>
      </c>
      <c r="T385" s="2" t="s">
        <v>680</v>
      </c>
      <c r="U385" s="2" t="s">
        <v>680</v>
      </c>
      <c r="V385" s="2" t="s">
        <v>680</v>
      </c>
      <c r="W385" s="2" t="s">
        <v>680</v>
      </c>
      <c r="X385" s="2" t="s">
        <v>680</v>
      </c>
      <c r="Y385" s="2" t="s">
        <v>680</v>
      </c>
      <c r="Z385" s="2" t="s">
        <v>680</v>
      </c>
      <c r="AA385" s="2" t="s">
        <v>680</v>
      </c>
      <c r="AB385" s="2" t="s">
        <v>680</v>
      </c>
      <c r="AC385" s="2" t="s">
        <v>680</v>
      </c>
      <c r="AD385" s="2" t="s">
        <v>680</v>
      </c>
      <c r="AE385" s="2" t="s">
        <v>680</v>
      </c>
      <c r="AF385" s="2" t="s">
        <v>680</v>
      </c>
      <c r="AG385" s="2" t="s">
        <v>680</v>
      </c>
      <c r="AJ385" s="9">
        <f t="shared" si="20"/>
        <v>0</v>
      </c>
      <c r="AK385" s="9"/>
      <c r="AL385" s="9">
        <f t="shared" si="21"/>
        <v>0</v>
      </c>
      <c r="AM385" s="9">
        <f t="shared" si="22"/>
        <v>0</v>
      </c>
      <c r="AN385" s="10" t="str">
        <f t="shared" si="23"/>
        <v/>
      </c>
    </row>
    <row r="386" spans="1:40" ht="15" customHeight="1" x14ac:dyDescent="0.25">
      <c r="A386" s="2" t="s">
        <v>575</v>
      </c>
      <c r="B386" s="2" t="s">
        <v>576</v>
      </c>
      <c r="C386" s="2">
        <v>2016</v>
      </c>
      <c r="D386" s="2" t="s">
        <v>680</v>
      </c>
      <c r="E386" s="2" t="s">
        <v>680</v>
      </c>
      <c r="F386" s="2" t="s">
        <v>680</v>
      </c>
      <c r="G386" s="2" t="s">
        <v>680</v>
      </c>
      <c r="H386" s="2" t="s">
        <v>680</v>
      </c>
      <c r="I386" s="2" t="s">
        <v>680</v>
      </c>
      <c r="J386" s="2" t="s">
        <v>680</v>
      </c>
      <c r="K386" s="2" t="s">
        <v>680</v>
      </c>
      <c r="L386" s="2" t="s">
        <v>680</v>
      </c>
      <c r="M386" s="2" t="s">
        <v>680</v>
      </c>
      <c r="N386" s="2" t="s">
        <v>680</v>
      </c>
      <c r="O386" s="2" t="s">
        <v>680</v>
      </c>
      <c r="P386" s="2" t="s">
        <v>680</v>
      </c>
      <c r="Q386" s="2" t="s">
        <v>680</v>
      </c>
      <c r="R386" s="2" t="s">
        <v>680</v>
      </c>
      <c r="S386" s="2" t="s">
        <v>680</v>
      </c>
      <c r="T386" s="2" t="s">
        <v>680</v>
      </c>
      <c r="U386" s="2" t="s">
        <v>680</v>
      </c>
      <c r="V386" s="2" t="s">
        <v>680</v>
      </c>
      <c r="W386" s="2" t="s">
        <v>680</v>
      </c>
      <c r="X386" s="2" t="s">
        <v>680</v>
      </c>
      <c r="Y386" s="2" t="s">
        <v>680</v>
      </c>
      <c r="Z386" s="2" t="s">
        <v>680</v>
      </c>
      <c r="AA386" s="2" t="s">
        <v>680</v>
      </c>
      <c r="AB386" s="2" t="s">
        <v>680</v>
      </c>
      <c r="AC386" s="2" t="s">
        <v>680</v>
      </c>
      <c r="AD386" s="2" t="s">
        <v>680</v>
      </c>
      <c r="AE386" s="2" t="s">
        <v>680</v>
      </c>
      <c r="AF386" s="2" t="s">
        <v>680</v>
      </c>
      <c r="AG386" s="2" t="s">
        <v>680</v>
      </c>
      <c r="AJ386" s="9">
        <f t="shared" si="20"/>
        <v>0</v>
      </c>
      <c r="AK386" s="9"/>
      <c r="AL386" s="9">
        <f t="shared" si="21"/>
        <v>0</v>
      </c>
      <c r="AM386" s="9">
        <f t="shared" si="22"/>
        <v>0</v>
      </c>
      <c r="AN386" s="10" t="str">
        <f t="shared" si="23"/>
        <v/>
      </c>
    </row>
    <row r="387" spans="1:40" ht="15" customHeight="1" x14ac:dyDescent="0.25">
      <c r="A387" s="2" t="s">
        <v>575</v>
      </c>
      <c r="B387" s="2" t="s">
        <v>577</v>
      </c>
      <c r="C387" s="2">
        <v>2016</v>
      </c>
      <c r="D387" s="2">
        <v>269.10000000000002</v>
      </c>
      <c r="E387" s="2">
        <v>102.3</v>
      </c>
      <c r="F387" s="2" t="s">
        <v>680</v>
      </c>
      <c r="G387" s="2" t="s">
        <v>680</v>
      </c>
      <c r="H387" s="2" t="s">
        <v>680</v>
      </c>
      <c r="I387" s="2">
        <v>450.84</v>
      </c>
      <c r="J387" s="2" t="s">
        <v>680</v>
      </c>
      <c r="K387" s="2" t="s">
        <v>680</v>
      </c>
      <c r="L387" s="2" t="s">
        <v>680</v>
      </c>
      <c r="M387" s="2" t="s">
        <v>680</v>
      </c>
      <c r="N387" s="2" t="s">
        <v>680</v>
      </c>
      <c r="O387" s="2" t="s">
        <v>680</v>
      </c>
      <c r="P387" s="2" t="s">
        <v>680</v>
      </c>
      <c r="Q387" s="2" t="s">
        <v>680</v>
      </c>
      <c r="R387" s="2">
        <v>7.94</v>
      </c>
      <c r="S387" s="2" t="s">
        <v>680</v>
      </c>
      <c r="T387" s="2" t="s">
        <v>680</v>
      </c>
      <c r="U387" s="2" t="s">
        <v>680</v>
      </c>
      <c r="V387" s="2" t="s">
        <v>680</v>
      </c>
      <c r="W387" s="2" t="s">
        <v>680</v>
      </c>
      <c r="X387" s="2" t="s">
        <v>680</v>
      </c>
      <c r="Y387" s="2" t="s">
        <v>680</v>
      </c>
      <c r="Z387" s="2">
        <v>442.9</v>
      </c>
      <c r="AA387" s="2" t="s">
        <v>680</v>
      </c>
      <c r="AB387" s="2" t="s">
        <v>680</v>
      </c>
      <c r="AC387" s="2" t="s">
        <v>680</v>
      </c>
      <c r="AD387" s="2" t="s">
        <v>680</v>
      </c>
      <c r="AE387" s="2" t="s">
        <v>680</v>
      </c>
      <c r="AF387" s="2" t="s">
        <v>680</v>
      </c>
      <c r="AG387" s="2" t="s">
        <v>680</v>
      </c>
      <c r="AJ387" s="9">
        <f t="shared" ref="AJ387:AJ450" si="24">SUMPRODUCT(J387:AF387)</f>
        <v>450.84</v>
      </c>
      <c r="AK387" s="9"/>
      <c r="AL387" s="9">
        <f t="shared" ref="AL387:AL450" si="25">IFERROR(D387/1,0)</f>
        <v>269.10000000000002</v>
      </c>
      <c r="AM387" s="9">
        <f t="shared" ref="AM387:AM450" si="26">IFERROR(E387/1,0)</f>
        <v>102.3</v>
      </c>
      <c r="AN387" s="10">
        <f t="shared" ref="AN387:AN450" si="27">IFERROR((AL387+AM387)/AJ387,"")</f>
        <v>0.82379558158104882</v>
      </c>
    </row>
    <row r="388" spans="1:40" ht="15" customHeight="1" x14ac:dyDescent="0.25">
      <c r="A388" s="2" t="s">
        <v>575</v>
      </c>
      <c r="B388" s="2" t="s">
        <v>578</v>
      </c>
      <c r="C388" s="2">
        <v>2016</v>
      </c>
      <c r="D388" s="2" t="s">
        <v>680</v>
      </c>
      <c r="E388" s="2" t="s">
        <v>680</v>
      </c>
      <c r="F388" s="2" t="s">
        <v>680</v>
      </c>
      <c r="G388" s="2" t="s">
        <v>680</v>
      </c>
      <c r="H388" s="2" t="s">
        <v>680</v>
      </c>
      <c r="I388" s="2" t="s">
        <v>680</v>
      </c>
      <c r="J388" s="2" t="s">
        <v>680</v>
      </c>
      <c r="K388" s="2" t="s">
        <v>680</v>
      </c>
      <c r="L388" s="2" t="s">
        <v>680</v>
      </c>
      <c r="M388" s="2" t="s">
        <v>680</v>
      </c>
      <c r="N388" s="2" t="s">
        <v>680</v>
      </c>
      <c r="O388" s="2" t="s">
        <v>680</v>
      </c>
      <c r="P388" s="2" t="s">
        <v>680</v>
      </c>
      <c r="Q388" s="2" t="s">
        <v>680</v>
      </c>
      <c r="R388" s="2" t="s">
        <v>680</v>
      </c>
      <c r="S388" s="2" t="s">
        <v>680</v>
      </c>
      <c r="T388" s="2" t="s">
        <v>680</v>
      </c>
      <c r="U388" s="2" t="s">
        <v>680</v>
      </c>
      <c r="V388" s="2" t="s">
        <v>680</v>
      </c>
      <c r="W388" s="2" t="s">
        <v>680</v>
      </c>
      <c r="X388" s="2" t="s">
        <v>680</v>
      </c>
      <c r="Y388" s="2" t="s">
        <v>680</v>
      </c>
      <c r="Z388" s="2" t="s">
        <v>680</v>
      </c>
      <c r="AA388" s="2" t="s">
        <v>680</v>
      </c>
      <c r="AB388" s="2" t="s">
        <v>680</v>
      </c>
      <c r="AC388" s="2" t="s">
        <v>680</v>
      </c>
      <c r="AD388" s="2" t="s">
        <v>680</v>
      </c>
      <c r="AE388" s="2" t="s">
        <v>680</v>
      </c>
      <c r="AF388" s="2" t="s">
        <v>680</v>
      </c>
      <c r="AG388" s="2" t="s">
        <v>680</v>
      </c>
      <c r="AJ388" s="9">
        <f t="shared" si="24"/>
        <v>0</v>
      </c>
      <c r="AK388" s="9"/>
      <c r="AL388" s="9">
        <f t="shared" si="25"/>
        <v>0</v>
      </c>
      <c r="AM388" s="9">
        <f t="shared" si="26"/>
        <v>0</v>
      </c>
      <c r="AN388" s="10" t="str">
        <f t="shared" si="27"/>
        <v/>
      </c>
    </row>
    <row r="389" spans="1:40"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U389" s="2" t="s">
        <v>681</v>
      </c>
      <c r="V389" s="2" t="s">
        <v>681</v>
      </c>
      <c r="W389" s="2" t="s">
        <v>681</v>
      </c>
      <c r="X389" s="2" t="s">
        <v>681</v>
      </c>
      <c r="Y389" s="2" t="s">
        <v>681</v>
      </c>
      <c r="Z389" s="2" t="s">
        <v>681</v>
      </c>
      <c r="AA389" s="2" t="s">
        <v>681</v>
      </c>
      <c r="AB389" s="2" t="s">
        <v>681</v>
      </c>
      <c r="AC389" s="2" t="s">
        <v>681</v>
      </c>
      <c r="AD389" s="2" t="s">
        <v>681</v>
      </c>
      <c r="AE389" s="2" t="s">
        <v>681</v>
      </c>
      <c r="AF389" s="2" t="s">
        <v>681</v>
      </c>
      <c r="AG389" s="2" t="s">
        <v>681</v>
      </c>
      <c r="AJ389" s="9">
        <f t="shared" si="24"/>
        <v>0</v>
      </c>
      <c r="AK389" s="9"/>
      <c r="AL389" s="9">
        <f t="shared" si="25"/>
        <v>0</v>
      </c>
      <c r="AM389" s="9">
        <f t="shared" si="26"/>
        <v>0</v>
      </c>
      <c r="AN389" s="10" t="str">
        <f t="shared" si="27"/>
        <v/>
      </c>
    </row>
    <row r="390" spans="1:40" ht="15" customHeight="1" x14ac:dyDescent="0.25">
      <c r="A390" s="2" t="s">
        <v>575</v>
      </c>
      <c r="B390" s="2" t="s">
        <v>580</v>
      </c>
      <c r="C390" s="2">
        <v>2016</v>
      </c>
      <c r="D390" s="2" t="s">
        <v>680</v>
      </c>
      <c r="E390" s="2" t="s">
        <v>680</v>
      </c>
      <c r="F390" s="2" t="s">
        <v>680</v>
      </c>
      <c r="G390" s="2" t="s">
        <v>680</v>
      </c>
      <c r="H390" s="2" t="s">
        <v>680</v>
      </c>
      <c r="I390" s="2" t="s">
        <v>680</v>
      </c>
      <c r="J390" s="2" t="s">
        <v>680</v>
      </c>
      <c r="K390" s="2" t="s">
        <v>680</v>
      </c>
      <c r="L390" s="2" t="s">
        <v>680</v>
      </c>
      <c r="M390" s="2" t="s">
        <v>680</v>
      </c>
      <c r="N390" s="2" t="s">
        <v>680</v>
      </c>
      <c r="O390" s="2" t="s">
        <v>680</v>
      </c>
      <c r="P390" s="2" t="s">
        <v>680</v>
      </c>
      <c r="Q390" s="2" t="s">
        <v>680</v>
      </c>
      <c r="R390" s="2" t="s">
        <v>680</v>
      </c>
      <c r="S390" s="2" t="s">
        <v>680</v>
      </c>
      <c r="T390" s="2" t="s">
        <v>680</v>
      </c>
      <c r="U390" s="2" t="s">
        <v>680</v>
      </c>
      <c r="V390" s="2" t="s">
        <v>680</v>
      </c>
      <c r="W390" s="2" t="s">
        <v>680</v>
      </c>
      <c r="X390" s="2" t="s">
        <v>680</v>
      </c>
      <c r="Y390" s="2" t="s">
        <v>680</v>
      </c>
      <c r="Z390" s="2" t="s">
        <v>680</v>
      </c>
      <c r="AA390" s="2" t="s">
        <v>680</v>
      </c>
      <c r="AB390" s="2" t="s">
        <v>680</v>
      </c>
      <c r="AC390" s="2" t="s">
        <v>680</v>
      </c>
      <c r="AD390" s="2" t="s">
        <v>680</v>
      </c>
      <c r="AE390" s="2" t="s">
        <v>680</v>
      </c>
      <c r="AF390" s="2" t="s">
        <v>680</v>
      </c>
      <c r="AG390" s="2" t="s">
        <v>680</v>
      </c>
      <c r="AJ390" s="9">
        <f t="shared" si="24"/>
        <v>0</v>
      </c>
      <c r="AK390" s="9"/>
      <c r="AL390" s="9">
        <f t="shared" si="25"/>
        <v>0</v>
      </c>
      <c r="AM390" s="9">
        <f t="shared" si="26"/>
        <v>0</v>
      </c>
      <c r="AN390" s="10" t="str">
        <f t="shared" si="27"/>
        <v/>
      </c>
    </row>
    <row r="391" spans="1:40" ht="15" customHeight="1" x14ac:dyDescent="0.25">
      <c r="A391" s="2" t="s">
        <v>575</v>
      </c>
      <c r="B391" s="2" t="s">
        <v>581</v>
      </c>
      <c r="C391" s="2">
        <v>2016</v>
      </c>
      <c r="D391" s="2">
        <v>77.766999999999996</v>
      </c>
      <c r="E391" s="2">
        <v>19.404</v>
      </c>
      <c r="F391" s="2" t="s">
        <v>680</v>
      </c>
      <c r="G391" s="2" t="s">
        <v>680</v>
      </c>
      <c r="H391" s="2" t="s">
        <v>680</v>
      </c>
      <c r="I391" s="2">
        <v>140.018</v>
      </c>
      <c r="J391" s="2" t="s">
        <v>680</v>
      </c>
      <c r="K391" s="2" t="s">
        <v>680</v>
      </c>
      <c r="L391" s="2" t="s">
        <v>680</v>
      </c>
      <c r="M391" s="2" t="s">
        <v>680</v>
      </c>
      <c r="N391" s="2" t="s">
        <v>680</v>
      </c>
      <c r="O391" s="2" t="s">
        <v>680</v>
      </c>
      <c r="P391" s="2">
        <v>59.767000000000003</v>
      </c>
      <c r="Q391" s="2">
        <v>31.861999999999998</v>
      </c>
      <c r="R391" s="2">
        <v>9.0709999999999997</v>
      </c>
      <c r="S391" s="2">
        <v>16.974</v>
      </c>
      <c r="T391" s="2" t="s">
        <v>680</v>
      </c>
      <c r="U391" s="2" t="s">
        <v>680</v>
      </c>
      <c r="V391" s="2" t="s">
        <v>8</v>
      </c>
      <c r="W391" s="2" t="s">
        <v>680</v>
      </c>
      <c r="X391" s="2" t="s">
        <v>680</v>
      </c>
      <c r="Y391" s="2" t="s">
        <v>680</v>
      </c>
      <c r="Z391" s="2" t="s">
        <v>680</v>
      </c>
      <c r="AA391" s="2" t="s">
        <v>680</v>
      </c>
      <c r="AB391" s="2" t="s">
        <v>680</v>
      </c>
      <c r="AC391" s="2" t="s">
        <v>680</v>
      </c>
      <c r="AD391" s="2" t="s">
        <v>680</v>
      </c>
      <c r="AE391" s="2" t="s">
        <v>680</v>
      </c>
      <c r="AF391" s="2" t="s">
        <v>680</v>
      </c>
      <c r="AG391" s="2">
        <v>22.344000000000001</v>
      </c>
      <c r="AJ391" s="9">
        <f t="shared" si="24"/>
        <v>117.67400000000001</v>
      </c>
      <c r="AK391" s="9"/>
      <c r="AL391" s="9">
        <f t="shared" si="25"/>
        <v>77.766999999999996</v>
      </c>
      <c r="AM391" s="9">
        <f t="shared" si="26"/>
        <v>19.404</v>
      </c>
      <c r="AN391" s="10">
        <f t="shared" si="27"/>
        <v>0.8257643999524108</v>
      </c>
    </row>
    <row r="392" spans="1:40" ht="15" customHeight="1" x14ac:dyDescent="0.25">
      <c r="A392" s="2" t="s">
        <v>575</v>
      </c>
      <c r="B392" s="2" t="s">
        <v>582</v>
      </c>
      <c r="C392" s="2">
        <v>2016</v>
      </c>
      <c r="D392" s="2">
        <v>210.93799999999999</v>
      </c>
      <c r="E392" s="2">
        <v>86.96</v>
      </c>
      <c r="F392" s="2" t="s">
        <v>680</v>
      </c>
      <c r="G392" s="2" t="s">
        <v>680</v>
      </c>
      <c r="H392" s="2" t="s">
        <v>680</v>
      </c>
      <c r="I392" s="2">
        <v>416.81099999999998</v>
      </c>
      <c r="J392" s="2">
        <v>0</v>
      </c>
      <c r="K392" s="2">
        <v>0</v>
      </c>
      <c r="L392" s="2">
        <v>1.278</v>
      </c>
      <c r="M392" s="2" t="s">
        <v>680</v>
      </c>
      <c r="N392" s="2" t="s">
        <v>680</v>
      </c>
      <c r="O392" s="2" t="s">
        <v>680</v>
      </c>
      <c r="P392" s="2">
        <v>13.048999999999999</v>
      </c>
      <c r="Q392" s="2">
        <v>0</v>
      </c>
      <c r="R392" s="2" t="s">
        <v>680</v>
      </c>
      <c r="S392" s="2" t="s">
        <v>680</v>
      </c>
      <c r="T392" s="2" t="s">
        <v>680</v>
      </c>
      <c r="U392" s="2" t="s">
        <v>680</v>
      </c>
      <c r="V392" s="2" t="s">
        <v>25</v>
      </c>
      <c r="W392" s="2" t="s">
        <v>680</v>
      </c>
      <c r="X392" s="2" t="s">
        <v>680</v>
      </c>
      <c r="Y392" s="2" t="s">
        <v>680</v>
      </c>
      <c r="Z392" s="2">
        <v>354.49099999999999</v>
      </c>
      <c r="AA392" s="2" t="s">
        <v>680</v>
      </c>
      <c r="AB392" s="2" t="s">
        <v>680</v>
      </c>
      <c r="AC392" s="2" t="s">
        <v>680</v>
      </c>
      <c r="AD392" s="2" t="s">
        <v>680</v>
      </c>
      <c r="AE392" s="2" t="s">
        <v>680</v>
      </c>
      <c r="AF392" s="2">
        <v>0.69</v>
      </c>
      <c r="AG392" s="2">
        <v>47.302999999999997</v>
      </c>
      <c r="AJ392" s="9">
        <f t="shared" si="24"/>
        <v>369.50799999999998</v>
      </c>
      <c r="AK392" s="9"/>
      <c r="AL392" s="9">
        <f t="shared" si="25"/>
        <v>210.93799999999999</v>
      </c>
      <c r="AM392" s="9">
        <f t="shared" si="26"/>
        <v>86.96</v>
      </c>
      <c r="AN392" s="10">
        <f t="shared" si="27"/>
        <v>0.80620176017839928</v>
      </c>
    </row>
    <row r="393" spans="1:40" ht="15" customHeight="1" x14ac:dyDescent="0.25">
      <c r="A393" s="2" t="s">
        <v>575</v>
      </c>
      <c r="B393" s="2" t="s">
        <v>583</v>
      </c>
      <c r="C393" s="2">
        <v>2016</v>
      </c>
      <c r="D393" s="2" t="s">
        <v>680</v>
      </c>
      <c r="E393" s="2" t="s">
        <v>680</v>
      </c>
      <c r="F393" s="2" t="s">
        <v>680</v>
      </c>
      <c r="G393" s="2" t="s">
        <v>680</v>
      </c>
      <c r="H393" s="2" t="s">
        <v>680</v>
      </c>
      <c r="I393" s="2" t="s">
        <v>680</v>
      </c>
      <c r="J393" s="2" t="s">
        <v>680</v>
      </c>
      <c r="K393" s="2" t="s">
        <v>680</v>
      </c>
      <c r="L393" s="2" t="s">
        <v>680</v>
      </c>
      <c r="M393" s="2" t="s">
        <v>680</v>
      </c>
      <c r="N393" s="2" t="s">
        <v>680</v>
      </c>
      <c r="O393" s="2" t="s">
        <v>680</v>
      </c>
      <c r="P393" s="2" t="s">
        <v>680</v>
      </c>
      <c r="Q393" s="2" t="s">
        <v>680</v>
      </c>
      <c r="R393" s="2" t="s">
        <v>680</v>
      </c>
      <c r="S393" s="2" t="s">
        <v>680</v>
      </c>
      <c r="T393" s="2" t="s">
        <v>680</v>
      </c>
      <c r="U393" s="2" t="s">
        <v>680</v>
      </c>
      <c r="V393" s="2" t="s">
        <v>680</v>
      </c>
      <c r="W393" s="2" t="s">
        <v>680</v>
      </c>
      <c r="X393" s="2" t="s">
        <v>680</v>
      </c>
      <c r="Y393" s="2" t="s">
        <v>680</v>
      </c>
      <c r="Z393" s="2" t="s">
        <v>680</v>
      </c>
      <c r="AA393" s="2" t="s">
        <v>680</v>
      </c>
      <c r="AB393" s="2" t="s">
        <v>680</v>
      </c>
      <c r="AC393" s="2" t="s">
        <v>680</v>
      </c>
      <c r="AD393" s="2" t="s">
        <v>680</v>
      </c>
      <c r="AE393" s="2" t="s">
        <v>680</v>
      </c>
      <c r="AF393" s="2" t="s">
        <v>680</v>
      </c>
      <c r="AG393" s="2" t="s">
        <v>680</v>
      </c>
      <c r="AJ393" s="9">
        <f t="shared" si="24"/>
        <v>0</v>
      </c>
      <c r="AK393" s="9"/>
      <c r="AL393" s="9">
        <f t="shared" si="25"/>
        <v>0</v>
      </c>
      <c r="AM393" s="9">
        <f t="shared" si="26"/>
        <v>0</v>
      </c>
      <c r="AN393" s="10" t="str">
        <f t="shared" si="27"/>
        <v/>
      </c>
    </row>
    <row r="394" spans="1:40" ht="15" customHeight="1" x14ac:dyDescent="0.25">
      <c r="A394" s="2" t="s">
        <v>575</v>
      </c>
      <c r="B394" s="2" t="s">
        <v>584</v>
      </c>
      <c r="C394" s="2">
        <v>2016</v>
      </c>
      <c r="D394" s="2" t="s">
        <v>680</v>
      </c>
      <c r="E394" s="2" t="s">
        <v>680</v>
      </c>
      <c r="F394" s="2" t="s">
        <v>680</v>
      </c>
      <c r="G394" s="2" t="s">
        <v>680</v>
      </c>
      <c r="H394" s="2" t="s">
        <v>680</v>
      </c>
      <c r="I394" s="2" t="s">
        <v>680</v>
      </c>
      <c r="J394" s="2" t="s">
        <v>680</v>
      </c>
      <c r="K394" s="2" t="s">
        <v>680</v>
      </c>
      <c r="L394" s="2" t="s">
        <v>680</v>
      </c>
      <c r="M394" s="2" t="s">
        <v>680</v>
      </c>
      <c r="N394" s="2" t="s">
        <v>680</v>
      </c>
      <c r="O394" s="2" t="s">
        <v>680</v>
      </c>
      <c r="P394" s="2" t="s">
        <v>680</v>
      </c>
      <c r="Q394" s="2" t="s">
        <v>680</v>
      </c>
      <c r="R394" s="2" t="s">
        <v>680</v>
      </c>
      <c r="S394" s="2" t="s">
        <v>680</v>
      </c>
      <c r="T394" s="2" t="s">
        <v>680</v>
      </c>
      <c r="U394" s="2" t="s">
        <v>680</v>
      </c>
      <c r="V394" s="2" t="s">
        <v>680</v>
      </c>
      <c r="W394" s="2" t="s">
        <v>680</v>
      </c>
      <c r="X394" s="2" t="s">
        <v>680</v>
      </c>
      <c r="Y394" s="2" t="s">
        <v>680</v>
      </c>
      <c r="Z394" s="2" t="s">
        <v>680</v>
      </c>
      <c r="AA394" s="2" t="s">
        <v>680</v>
      </c>
      <c r="AB394" s="2" t="s">
        <v>680</v>
      </c>
      <c r="AC394" s="2" t="s">
        <v>680</v>
      </c>
      <c r="AD394" s="2" t="s">
        <v>680</v>
      </c>
      <c r="AE394" s="2" t="s">
        <v>680</v>
      </c>
      <c r="AF394" s="2" t="s">
        <v>680</v>
      </c>
      <c r="AG394" s="2" t="s">
        <v>680</v>
      </c>
      <c r="AJ394" s="9">
        <f t="shared" si="24"/>
        <v>0</v>
      </c>
      <c r="AK394" s="9"/>
      <c r="AL394" s="9">
        <f t="shared" si="25"/>
        <v>0</v>
      </c>
      <c r="AM394" s="9">
        <f t="shared" si="26"/>
        <v>0</v>
      </c>
      <c r="AN394" s="10" t="str">
        <f t="shared" si="27"/>
        <v/>
      </c>
    </row>
    <row r="395" spans="1:40" ht="15" customHeight="1" x14ac:dyDescent="0.25">
      <c r="A395" s="2" t="s">
        <v>575</v>
      </c>
      <c r="B395" s="2" t="s">
        <v>585</v>
      </c>
      <c r="C395" s="2">
        <v>2016</v>
      </c>
      <c r="D395" s="2">
        <v>313</v>
      </c>
      <c r="E395" s="2">
        <v>102.7</v>
      </c>
      <c r="F395" s="2" t="s">
        <v>680</v>
      </c>
      <c r="G395" s="2" t="s">
        <v>680</v>
      </c>
      <c r="H395" s="2" t="s">
        <v>680</v>
      </c>
      <c r="I395" s="2">
        <v>473.80599999999998</v>
      </c>
      <c r="J395" s="2" t="s">
        <v>680</v>
      </c>
      <c r="K395" s="2">
        <v>8.1579999999999995</v>
      </c>
      <c r="L395" s="2" t="s">
        <v>680</v>
      </c>
      <c r="M395" s="2">
        <v>14.898</v>
      </c>
      <c r="N395" s="2" t="s">
        <v>680</v>
      </c>
      <c r="O395" s="2" t="s">
        <v>680</v>
      </c>
      <c r="P395" s="2" t="s">
        <v>680</v>
      </c>
      <c r="Q395" s="2" t="s">
        <v>680</v>
      </c>
      <c r="R395" s="2" t="s">
        <v>680</v>
      </c>
      <c r="S395" s="2" t="s">
        <v>680</v>
      </c>
      <c r="T395" s="2" t="s">
        <v>680</v>
      </c>
      <c r="U395" s="2">
        <v>2.4E-2</v>
      </c>
      <c r="V395" s="2" t="s">
        <v>8</v>
      </c>
      <c r="W395" s="2">
        <v>73.86</v>
      </c>
      <c r="X395" s="2" t="s">
        <v>680</v>
      </c>
      <c r="Y395" s="2" t="s">
        <v>680</v>
      </c>
      <c r="Z395" s="2" t="s">
        <v>680</v>
      </c>
      <c r="AA395" s="2" t="s">
        <v>680</v>
      </c>
      <c r="AB395" s="2" t="s">
        <v>680</v>
      </c>
      <c r="AC395" s="2" t="s">
        <v>680</v>
      </c>
      <c r="AD395" s="2">
        <v>279.69200000000001</v>
      </c>
      <c r="AE395" s="2">
        <v>97.174000000000007</v>
      </c>
      <c r="AF395" s="2" t="s">
        <v>680</v>
      </c>
      <c r="AG395" s="2" t="s">
        <v>680</v>
      </c>
      <c r="AJ395" s="9">
        <f t="shared" si="24"/>
        <v>473.80600000000004</v>
      </c>
      <c r="AK395" s="9"/>
      <c r="AL395" s="9">
        <f t="shared" si="25"/>
        <v>313</v>
      </c>
      <c r="AM395" s="9">
        <f t="shared" si="26"/>
        <v>102.7</v>
      </c>
      <c r="AN395" s="10">
        <f t="shared" si="27"/>
        <v>0.877363309033655</v>
      </c>
    </row>
    <row r="396" spans="1:40" ht="15" customHeight="1" x14ac:dyDescent="0.25">
      <c r="A396" s="2" t="s">
        <v>575</v>
      </c>
      <c r="B396" s="2" t="s">
        <v>586</v>
      </c>
      <c r="C396" s="2">
        <v>2016</v>
      </c>
      <c r="D396" s="2" t="s">
        <v>680</v>
      </c>
      <c r="E396" s="2" t="s">
        <v>680</v>
      </c>
      <c r="F396" s="2" t="s">
        <v>680</v>
      </c>
      <c r="G396" s="2" t="s">
        <v>680</v>
      </c>
      <c r="H396" s="2" t="s">
        <v>680</v>
      </c>
      <c r="I396" s="2" t="s">
        <v>680</v>
      </c>
      <c r="J396" s="2" t="s">
        <v>680</v>
      </c>
      <c r="K396" s="2" t="s">
        <v>680</v>
      </c>
      <c r="L396" s="2" t="s">
        <v>680</v>
      </c>
      <c r="M396" s="2" t="s">
        <v>680</v>
      </c>
      <c r="N396" s="2" t="s">
        <v>680</v>
      </c>
      <c r="O396" s="2" t="s">
        <v>680</v>
      </c>
      <c r="P396" s="2" t="s">
        <v>680</v>
      </c>
      <c r="Q396" s="2" t="s">
        <v>680</v>
      </c>
      <c r="R396" s="2" t="s">
        <v>680</v>
      </c>
      <c r="S396" s="2" t="s">
        <v>680</v>
      </c>
      <c r="T396" s="2" t="s">
        <v>680</v>
      </c>
      <c r="U396" s="2" t="s">
        <v>680</v>
      </c>
      <c r="V396" s="2" t="s">
        <v>680</v>
      </c>
      <c r="W396" s="2" t="s">
        <v>680</v>
      </c>
      <c r="X396" s="2" t="s">
        <v>680</v>
      </c>
      <c r="Y396" s="2" t="s">
        <v>680</v>
      </c>
      <c r="Z396" s="2" t="s">
        <v>680</v>
      </c>
      <c r="AA396" s="2" t="s">
        <v>680</v>
      </c>
      <c r="AB396" s="2" t="s">
        <v>680</v>
      </c>
      <c r="AC396" s="2" t="s">
        <v>680</v>
      </c>
      <c r="AD396" s="2" t="s">
        <v>680</v>
      </c>
      <c r="AE396" s="2" t="s">
        <v>680</v>
      </c>
      <c r="AF396" s="2" t="s">
        <v>680</v>
      </c>
      <c r="AG396" s="2" t="s">
        <v>680</v>
      </c>
      <c r="AJ396" s="9">
        <f t="shared" si="24"/>
        <v>0</v>
      </c>
      <c r="AK396" s="9"/>
      <c r="AL396" s="9">
        <f t="shared" si="25"/>
        <v>0</v>
      </c>
      <c r="AM396" s="9">
        <f t="shared" si="26"/>
        <v>0</v>
      </c>
      <c r="AN396" s="10" t="str">
        <f t="shared" si="27"/>
        <v/>
      </c>
    </row>
    <row r="397" spans="1:40" ht="15" customHeight="1" x14ac:dyDescent="0.25">
      <c r="A397" s="2" t="s">
        <v>587</v>
      </c>
      <c r="B397" s="2" t="s">
        <v>588</v>
      </c>
      <c r="C397" s="2">
        <v>2016</v>
      </c>
      <c r="D397" s="2" t="s">
        <v>680</v>
      </c>
      <c r="E397" s="2" t="s">
        <v>680</v>
      </c>
      <c r="F397" s="2" t="s">
        <v>680</v>
      </c>
      <c r="G397" s="2" t="s">
        <v>680</v>
      </c>
      <c r="H397" s="2" t="s">
        <v>680</v>
      </c>
      <c r="I397" s="2" t="s">
        <v>680</v>
      </c>
      <c r="J397" s="2" t="s">
        <v>680</v>
      </c>
      <c r="K397" s="2" t="s">
        <v>680</v>
      </c>
      <c r="L397" s="2" t="s">
        <v>680</v>
      </c>
      <c r="M397" s="2" t="s">
        <v>680</v>
      </c>
      <c r="N397" s="2" t="s">
        <v>680</v>
      </c>
      <c r="O397" s="2" t="s">
        <v>680</v>
      </c>
      <c r="P397" s="2" t="s">
        <v>680</v>
      </c>
      <c r="Q397" s="2" t="s">
        <v>680</v>
      </c>
      <c r="R397" s="2" t="s">
        <v>680</v>
      </c>
      <c r="S397" s="2" t="s">
        <v>680</v>
      </c>
      <c r="T397" s="2" t="s">
        <v>680</v>
      </c>
      <c r="U397" s="2" t="s">
        <v>680</v>
      </c>
      <c r="V397" s="2" t="s">
        <v>680</v>
      </c>
      <c r="W397" s="2" t="s">
        <v>680</v>
      </c>
      <c r="X397" s="2" t="s">
        <v>680</v>
      </c>
      <c r="Y397" s="2" t="s">
        <v>680</v>
      </c>
      <c r="Z397" s="2" t="s">
        <v>680</v>
      </c>
      <c r="AA397" s="2" t="s">
        <v>680</v>
      </c>
      <c r="AB397" s="2" t="s">
        <v>680</v>
      </c>
      <c r="AC397" s="2" t="s">
        <v>680</v>
      </c>
      <c r="AD397" s="2" t="s">
        <v>680</v>
      </c>
      <c r="AE397" s="2" t="s">
        <v>680</v>
      </c>
      <c r="AF397" s="2" t="s">
        <v>680</v>
      </c>
      <c r="AG397" s="2" t="s">
        <v>680</v>
      </c>
      <c r="AJ397" s="9">
        <f t="shared" si="24"/>
        <v>0</v>
      </c>
      <c r="AK397" s="9"/>
      <c r="AL397" s="9">
        <f t="shared" si="25"/>
        <v>0</v>
      </c>
      <c r="AM397" s="9">
        <f t="shared" si="26"/>
        <v>0</v>
      </c>
      <c r="AN397" s="10" t="str">
        <f t="shared" si="27"/>
        <v/>
      </c>
    </row>
    <row r="398" spans="1:40" ht="15" customHeight="1" x14ac:dyDescent="0.25">
      <c r="A398" s="2" t="s">
        <v>587</v>
      </c>
      <c r="B398" s="5" t="s">
        <v>1065</v>
      </c>
      <c r="C398" s="2">
        <v>2016</v>
      </c>
      <c r="D398" s="2" t="s">
        <v>680</v>
      </c>
      <c r="E398" s="2" t="s">
        <v>680</v>
      </c>
      <c r="F398" s="2" t="s">
        <v>680</v>
      </c>
      <c r="G398" s="2" t="s">
        <v>680</v>
      </c>
      <c r="H398" s="2" t="s">
        <v>680</v>
      </c>
      <c r="I398" s="2" t="s">
        <v>680</v>
      </c>
      <c r="J398" s="2" t="s">
        <v>680</v>
      </c>
      <c r="K398" s="2" t="s">
        <v>680</v>
      </c>
      <c r="L398" s="2" t="s">
        <v>680</v>
      </c>
      <c r="M398" s="2" t="s">
        <v>680</v>
      </c>
      <c r="N398" s="2" t="s">
        <v>680</v>
      </c>
      <c r="O398" s="2" t="s">
        <v>680</v>
      </c>
      <c r="P398" s="2" t="s">
        <v>680</v>
      </c>
      <c r="Q398" s="2" t="s">
        <v>680</v>
      </c>
      <c r="R398" s="2" t="s">
        <v>680</v>
      </c>
      <c r="S398" s="2" t="s">
        <v>680</v>
      </c>
      <c r="T398" s="2" t="s">
        <v>680</v>
      </c>
      <c r="U398" s="2" t="s">
        <v>680</v>
      </c>
      <c r="V398" s="2" t="s">
        <v>680</v>
      </c>
      <c r="W398" s="2" t="s">
        <v>680</v>
      </c>
      <c r="X398" s="2" t="s">
        <v>680</v>
      </c>
      <c r="Y398" s="2" t="s">
        <v>680</v>
      </c>
      <c r="Z398" s="2" t="s">
        <v>680</v>
      </c>
      <c r="AA398" s="2" t="s">
        <v>680</v>
      </c>
      <c r="AB398" s="2" t="s">
        <v>680</v>
      </c>
      <c r="AC398" s="2" t="s">
        <v>680</v>
      </c>
      <c r="AD398" s="2" t="s">
        <v>680</v>
      </c>
      <c r="AE398" s="2" t="s">
        <v>680</v>
      </c>
      <c r="AF398" s="2" t="s">
        <v>680</v>
      </c>
      <c r="AG398" s="2" t="s">
        <v>680</v>
      </c>
      <c r="AJ398" s="9">
        <f t="shared" si="24"/>
        <v>0</v>
      </c>
      <c r="AK398" s="9"/>
      <c r="AL398" s="9">
        <f t="shared" si="25"/>
        <v>0</v>
      </c>
      <c r="AM398" s="9">
        <f t="shared" si="26"/>
        <v>0</v>
      </c>
      <c r="AN398" s="10" t="str">
        <f t="shared" si="27"/>
        <v/>
      </c>
    </row>
    <row r="399" spans="1:40" ht="15" customHeight="1" x14ac:dyDescent="0.25">
      <c r="A399" s="317" t="s">
        <v>1399</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U399" s="2" t="s">
        <v>681</v>
      </c>
      <c r="V399" s="2" t="s">
        <v>681</v>
      </c>
      <c r="W399" s="2" t="s">
        <v>681</v>
      </c>
      <c r="X399" s="2" t="s">
        <v>681</v>
      </c>
      <c r="Y399" s="2" t="s">
        <v>681</v>
      </c>
      <c r="Z399" s="2" t="s">
        <v>681</v>
      </c>
      <c r="AA399" s="2" t="s">
        <v>681</v>
      </c>
      <c r="AB399" s="2" t="s">
        <v>681</v>
      </c>
      <c r="AC399" s="2" t="s">
        <v>681</v>
      </c>
      <c r="AD399" s="2" t="s">
        <v>681</v>
      </c>
      <c r="AE399" s="2" t="s">
        <v>681</v>
      </c>
      <c r="AF399" s="2" t="s">
        <v>681</v>
      </c>
      <c r="AG399" s="2" t="s">
        <v>681</v>
      </c>
      <c r="AJ399" s="9">
        <f t="shared" si="24"/>
        <v>0</v>
      </c>
      <c r="AK399" s="9"/>
      <c r="AL399" s="9">
        <f t="shared" si="25"/>
        <v>0</v>
      </c>
      <c r="AM399" s="9">
        <f t="shared" si="26"/>
        <v>0</v>
      </c>
      <c r="AN399" s="10" t="str">
        <f t="shared" si="27"/>
        <v/>
      </c>
    </row>
    <row r="400" spans="1:40" ht="15" customHeight="1" x14ac:dyDescent="0.25">
      <c r="A400" s="317" t="s">
        <v>1399</v>
      </c>
      <c r="B400" s="2" t="s">
        <v>590</v>
      </c>
      <c r="C400" s="2">
        <v>2016</v>
      </c>
      <c r="D400" s="2" t="s">
        <v>680</v>
      </c>
      <c r="E400" s="2" t="s">
        <v>680</v>
      </c>
      <c r="F400" s="2" t="s">
        <v>680</v>
      </c>
      <c r="G400" s="2" t="s">
        <v>680</v>
      </c>
      <c r="H400" s="2" t="s">
        <v>680</v>
      </c>
      <c r="I400" s="2" t="s">
        <v>680</v>
      </c>
      <c r="J400" s="2" t="s">
        <v>680</v>
      </c>
      <c r="K400" s="2" t="s">
        <v>680</v>
      </c>
      <c r="L400" s="2" t="s">
        <v>680</v>
      </c>
      <c r="M400" s="2" t="s">
        <v>680</v>
      </c>
      <c r="N400" s="2" t="s">
        <v>680</v>
      </c>
      <c r="O400" s="2" t="s">
        <v>680</v>
      </c>
      <c r="P400" s="2" t="s">
        <v>680</v>
      </c>
      <c r="Q400" s="2" t="s">
        <v>680</v>
      </c>
      <c r="R400" s="2" t="s">
        <v>680</v>
      </c>
      <c r="S400" s="2" t="s">
        <v>680</v>
      </c>
      <c r="T400" s="2" t="s">
        <v>680</v>
      </c>
      <c r="U400" s="2" t="s">
        <v>680</v>
      </c>
      <c r="V400" s="2" t="s">
        <v>680</v>
      </c>
      <c r="W400" s="2" t="s">
        <v>680</v>
      </c>
      <c r="X400" s="2" t="s">
        <v>680</v>
      </c>
      <c r="Y400" s="2" t="s">
        <v>680</v>
      </c>
      <c r="Z400" s="2" t="s">
        <v>680</v>
      </c>
      <c r="AA400" s="2" t="s">
        <v>680</v>
      </c>
      <c r="AB400" s="2" t="s">
        <v>680</v>
      </c>
      <c r="AC400" s="2" t="s">
        <v>680</v>
      </c>
      <c r="AD400" s="2" t="s">
        <v>680</v>
      </c>
      <c r="AE400" s="2" t="s">
        <v>680</v>
      </c>
      <c r="AF400" s="2" t="s">
        <v>680</v>
      </c>
      <c r="AG400" s="2" t="s">
        <v>680</v>
      </c>
      <c r="AJ400" s="9">
        <f t="shared" si="24"/>
        <v>0</v>
      </c>
      <c r="AK400" s="9"/>
      <c r="AL400" s="9">
        <f t="shared" si="25"/>
        <v>0</v>
      </c>
      <c r="AM400" s="9">
        <f t="shared" si="26"/>
        <v>0</v>
      </c>
      <c r="AN400" s="10" t="str">
        <f t="shared" si="27"/>
        <v/>
      </c>
    </row>
    <row r="401" spans="1:40" ht="15" customHeight="1" x14ac:dyDescent="0.25">
      <c r="A401" s="317" t="s">
        <v>1399</v>
      </c>
      <c r="B401" s="2" t="s">
        <v>591</v>
      </c>
      <c r="C401" s="2">
        <v>2016</v>
      </c>
      <c r="D401" s="2">
        <v>79.8</v>
      </c>
      <c r="E401" s="2">
        <v>13</v>
      </c>
      <c r="F401" s="2" t="s">
        <v>680</v>
      </c>
      <c r="G401" s="2" t="s">
        <v>680</v>
      </c>
      <c r="H401" s="2" t="s">
        <v>680</v>
      </c>
      <c r="I401" s="2">
        <v>110.7</v>
      </c>
      <c r="J401" s="2" t="s">
        <v>680</v>
      </c>
      <c r="K401" s="2">
        <v>0.6</v>
      </c>
      <c r="L401" s="2" t="s">
        <v>680</v>
      </c>
      <c r="M401" s="2" t="s">
        <v>680</v>
      </c>
      <c r="N401" s="2" t="s">
        <v>680</v>
      </c>
      <c r="O401" s="2" t="s">
        <v>680</v>
      </c>
      <c r="P401" s="2">
        <v>1.3</v>
      </c>
      <c r="Q401" s="2">
        <v>0.6</v>
      </c>
      <c r="R401" s="2">
        <v>1.8</v>
      </c>
      <c r="S401" s="2" t="s">
        <v>680</v>
      </c>
      <c r="T401" s="2" t="s">
        <v>680</v>
      </c>
      <c r="U401" s="2" t="s">
        <v>680</v>
      </c>
      <c r="V401" s="2" t="s">
        <v>8</v>
      </c>
      <c r="W401" s="2" t="s">
        <v>680</v>
      </c>
      <c r="X401" s="2" t="s">
        <v>680</v>
      </c>
      <c r="Y401" s="2" t="s">
        <v>680</v>
      </c>
      <c r="Z401" s="2">
        <v>88.4</v>
      </c>
      <c r="AA401" s="2" t="s">
        <v>680</v>
      </c>
      <c r="AB401" s="2" t="s">
        <v>680</v>
      </c>
      <c r="AC401" s="2" t="s">
        <v>680</v>
      </c>
      <c r="AD401" s="2" t="s">
        <v>680</v>
      </c>
      <c r="AE401" s="2">
        <v>6.4</v>
      </c>
      <c r="AF401" s="2" t="s">
        <v>680</v>
      </c>
      <c r="AG401" s="2">
        <v>11.6</v>
      </c>
      <c r="AJ401" s="9">
        <f t="shared" si="24"/>
        <v>99.100000000000009</v>
      </c>
      <c r="AK401" s="9"/>
      <c r="AL401" s="9">
        <f t="shared" si="25"/>
        <v>79.8</v>
      </c>
      <c r="AM401" s="9">
        <f t="shared" si="26"/>
        <v>13</v>
      </c>
      <c r="AN401" s="10">
        <f t="shared" si="27"/>
        <v>0.93642785065590306</v>
      </c>
    </row>
    <row r="402" spans="1:40" ht="15" customHeight="1" x14ac:dyDescent="0.25">
      <c r="A402" s="2" t="s">
        <v>592</v>
      </c>
      <c r="B402" s="2" t="s">
        <v>593</v>
      </c>
      <c r="C402" s="2">
        <v>2016</v>
      </c>
      <c r="D402" s="2" t="s">
        <v>680</v>
      </c>
      <c r="E402" s="2" t="s">
        <v>680</v>
      </c>
      <c r="F402" s="2" t="s">
        <v>680</v>
      </c>
      <c r="G402" s="2" t="s">
        <v>680</v>
      </c>
      <c r="H402" s="2" t="s">
        <v>680</v>
      </c>
      <c r="I402" s="2" t="s">
        <v>680</v>
      </c>
      <c r="J402" s="2" t="s">
        <v>680</v>
      </c>
      <c r="K402" s="2" t="s">
        <v>680</v>
      </c>
      <c r="L402" s="2" t="s">
        <v>680</v>
      </c>
      <c r="M402" s="2" t="s">
        <v>680</v>
      </c>
      <c r="N402" s="2" t="s">
        <v>680</v>
      </c>
      <c r="O402" s="2" t="s">
        <v>680</v>
      </c>
      <c r="P402" s="2" t="s">
        <v>680</v>
      </c>
      <c r="Q402" s="2" t="s">
        <v>680</v>
      </c>
      <c r="R402" s="2" t="s">
        <v>680</v>
      </c>
      <c r="S402" s="2" t="s">
        <v>680</v>
      </c>
      <c r="T402" s="2" t="s">
        <v>680</v>
      </c>
      <c r="U402" s="2" t="s">
        <v>680</v>
      </c>
      <c r="V402" s="2" t="s">
        <v>680</v>
      </c>
      <c r="W402" s="2" t="s">
        <v>680</v>
      </c>
      <c r="X402" s="2" t="s">
        <v>680</v>
      </c>
      <c r="Y402" s="2" t="s">
        <v>680</v>
      </c>
      <c r="Z402" s="2" t="s">
        <v>680</v>
      </c>
      <c r="AA402" s="2" t="s">
        <v>680</v>
      </c>
      <c r="AB402" s="2" t="s">
        <v>680</v>
      </c>
      <c r="AC402" s="2" t="s">
        <v>680</v>
      </c>
      <c r="AD402" s="2" t="s">
        <v>680</v>
      </c>
      <c r="AE402" s="2" t="s">
        <v>680</v>
      </c>
      <c r="AF402" s="2" t="s">
        <v>680</v>
      </c>
      <c r="AG402" s="2" t="s">
        <v>680</v>
      </c>
      <c r="AJ402" s="9">
        <f t="shared" si="24"/>
        <v>0</v>
      </c>
      <c r="AK402" s="9"/>
      <c r="AL402" s="9">
        <f t="shared" si="25"/>
        <v>0</v>
      </c>
      <c r="AM402" s="9">
        <f t="shared" si="26"/>
        <v>0</v>
      </c>
      <c r="AN402" s="10" t="str">
        <f t="shared" si="27"/>
        <v/>
      </c>
    </row>
    <row r="403" spans="1:40" ht="15" customHeight="1" x14ac:dyDescent="0.25">
      <c r="A403" s="2" t="s">
        <v>592</v>
      </c>
      <c r="B403" s="2" t="s">
        <v>594</v>
      </c>
      <c r="C403" s="2">
        <v>2016</v>
      </c>
      <c r="D403" s="2" t="s">
        <v>680</v>
      </c>
      <c r="E403" s="2" t="s">
        <v>680</v>
      </c>
      <c r="F403" s="2" t="s">
        <v>680</v>
      </c>
      <c r="G403" s="2" t="s">
        <v>680</v>
      </c>
      <c r="H403" s="2" t="s">
        <v>680</v>
      </c>
      <c r="I403" s="2" t="s">
        <v>680</v>
      </c>
      <c r="J403" s="2" t="s">
        <v>680</v>
      </c>
      <c r="K403" s="2" t="s">
        <v>680</v>
      </c>
      <c r="L403" s="2" t="s">
        <v>680</v>
      </c>
      <c r="M403" s="2" t="s">
        <v>680</v>
      </c>
      <c r="N403" s="2" t="s">
        <v>680</v>
      </c>
      <c r="O403" s="2" t="s">
        <v>680</v>
      </c>
      <c r="P403" s="2" t="s">
        <v>680</v>
      </c>
      <c r="Q403" s="2" t="s">
        <v>680</v>
      </c>
      <c r="R403" s="2" t="s">
        <v>680</v>
      </c>
      <c r="S403" s="2" t="s">
        <v>680</v>
      </c>
      <c r="T403" s="2" t="s">
        <v>680</v>
      </c>
      <c r="U403" s="2" t="s">
        <v>680</v>
      </c>
      <c r="V403" s="2" t="s">
        <v>680</v>
      </c>
      <c r="W403" s="2" t="s">
        <v>680</v>
      </c>
      <c r="X403" s="2" t="s">
        <v>680</v>
      </c>
      <c r="Y403" s="2" t="s">
        <v>680</v>
      </c>
      <c r="Z403" s="2" t="s">
        <v>680</v>
      </c>
      <c r="AA403" s="2" t="s">
        <v>680</v>
      </c>
      <c r="AB403" s="2" t="s">
        <v>680</v>
      </c>
      <c r="AC403" s="2" t="s">
        <v>680</v>
      </c>
      <c r="AD403" s="2" t="s">
        <v>680</v>
      </c>
      <c r="AE403" s="2" t="s">
        <v>680</v>
      </c>
      <c r="AF403" s="2" t="s">
        <v>680</v>
      </c>
      <c r="AG403" s="2" t="s">
        <v>680</v>
      </c>
      <c r="AJ403" s="9">
        <f t="shared" si="24"/>
        <v>0</v>
      </c>
      <c r="AK403" s="9"/>
      <c r="AL403" s="9">
        <f t="shared" si="25"/>
        <v>0</v>
      </c>
      <c r="AM403" s="9">
        <f t="shared" si="26"/>
        <v>0</v>
      </c>
      <c r="AN403" s="10" t="str">
        <f t="shared" si="27"/>
        <v/>
      </c>
    </row>
    <row r="404" spans="1:40" ht="15" customHeight="1" x14ac:dyDescent="0.25">
      <c r="A404" s="2" t="s">
        <v>592</v>
      </c>
      <c r="B404" s="2" t="s">
        <v>595</v>
      </c>
      <c r="C404" s="2">
        <v>2016</v>
      </c>
      <c r="D404" s="2" t="s">
        <v>680</v>
      </c>
      <c r="E404" s="2" t="s">
        <v>680</v>
      </c>
      <c r="F404" s="2" t="s">
        <v>680</v>
      </c>
      <c r="G404" s="2" t="s">
        <v>680</v>
      </c>
      <c r="H404" s="2" t="s">
        <v>680</v>
      </c>
      <c r="I404" s="2" t="s">
        <v>680</v>
      </c>
      <c r="J404" s="2" t="s">
        <v>680</v>
      </c>
      <c r="K404" s="2" t="s">
        <v>680</v>
      </c>
      <c r="L404" s="2" t="s">
        <v>680</v>
      </c>
      <c r="M404" s="2" t="s">
        <v>680</v>
      </c>
      <c r="N404" s="2" t="s">
        <v>680</v>
      </c>
      <c r="O404" s="2" t="s">
        <v>680</v>
      </c>
      <c r="P404" s="2" t="s">
        <v>680</v>
      </c>
      <c r="Q404" s="2" t="s">
        <v>680</v>
      </c>
      <c r="R404" s="2" t="s">
        <v>680</v>
      </c>
      <c r="S404" s="2" t="s">
        <v>680</v>
      </c>
      <c r="T404" s="2" t="s">
        <v>680</v>
      </c>
      <c r="U404" s="2" t="s">
        <v>680</v>
      </c>
      <c r="V404" s="2" t="s">
        <v>680</v>
      </c>
      <c r="W404" s="2" t="s">
        <v>680</v>
      </c>
      <c r="X404" s="2" t="s">
        <v>680</v>
      </c>
      <c r="Y404" s="2" t="s">
        <v>680</v>
      </c>
      <c r="Z404" s="2" t="s">
        <v>680</v>
      </c>
      <c r="AA404" s="2" t="s">
        <v>680</v>
      </c>
      <c r="AB404" s="2" t="s">
        <v>680</v>
      </c>
      <c r="AC404" s="2" t="s">
        <v>680</v>
      </c>
      <c r="AD404" s="2" t="s">
        <v>680</v>
      </c>
      <c r="AE404" s="2" t="s">
        <v>680</v>
      </c>
      <c r="AF404" s="2" t="s">
        <v>680</v>
      </c>
      <c r="AG404" s="2" t="s">
        <v>680</v>
      </c>
      <c r="AJ404" s="9">
        <f t="shared" si="24"/>
        <v>0</v>
      </c>
      <c r="AK404" s="9"/>
      <c r="AL404" s="9">
        <f t="shared" si="25"/>
        <v>0</v>
      </c>
      <c r="AM404" s="9">
        <f t="shared" si="26"/>
        <v>0</v>
      </c>
      <c r="AN404" s="10" t="str">
        <f t="shared" si="27"/>
        <v/>
      </c>
    </row>
    <row r="405" spans="1:40" ht="15" customHeight="1" x14ac:dyDescent="0.25">
      <c r="A405" s="2" t="s">
        <v>592</v>
      </c>
      <c r="B405" s="2" t="s">
        <v>596</v>
      </c>
      <c r="C405" s="2">
        <v>2016</v>
      </c>
      <c r="D405" s="2" t="s">
        <v>680</v>
      </c>
      <c r="E405" s="2" t="s">
        <v>680</v>
      </c>
      <c r="F405" s="2" t="s">
        <v>680</v>
      </c>
      <c r="G405" s="2" t="s">
        <v>680</v>
      </c>
      <c r="H405" s="2" t="s">
        <v>680</v>
      </c>
      <c r="I405" s="2" t="s">
        <v>680</v>
      </c>
      <c r="J405" s="2" t="s">
        <v>680</v>
      </c>
      <c r="K405" s="2" t="s">
        <v>680</v>
      </c>
      <c r="L405" s="2" t="s">
        <v>680</v>
      </c>
      <c r="M405" s="2" t="s">
        <v>680</v>
      </c>
      <c r="N405" s="2" t="s">
        <v>680</v>
      </c>
      <c r="O405" s="2" t="s">
        <v>680</v>
      </c>
      <c r="P405" s="2" t="s">
        <v>680</v>
      </c>
      <c r="Q405" s="2" t="s">
        <v>680</v>
      </c>
      <c r="R405" s="2" t="s">
        <v>680</v>
      </c>
      <c r="S405" s="2" t="s">
        <v>680</v>
      </c>
      <c r="T405" s="2" t="s">
        <v>680</v>
      </c>
      <c r="U405" s="2" t="s">
        <v>680</v>
      </c>
      <c r="V405" s="2" t="s">
        <v>680</v>
      </c>
      <c r="W405" s="2" t="s">
        <v>680</v>
      </c>
      <c r="X405" s="2" t="s">
        <v>680</v>
      </c>
      <c r="Y405" s="2" t="s">
        <v>680</v>
      </c>
      <c r="Z405" s="2" t="s">
        <v>680</v>
      </c>
      <c r="AA405" s="2" t="s">
        <v>680</v>
      </c>
      <c r="AB405" s="2" t="s">
        <v>680</v>
      </c>
      <c r="AC405" s="2" t="s">
        <v>680</v>
      </c>
      <c r="AD405" s="2" t="s">
        <v>680</v>
      </c>
      <c r="AE405" s="2" t="s">
        <v>680</v>
      </c>
      <c r="AF405" s="2" t="s">
        <v>680</v>
      </c>
      <c r="AG405" s="2" t="s">
        <v>680</v>
      </c>
      <c r="AJ405" s="9">
        <f t="shared" si="24"/>
        <v>0</v>
      </c>
      <c r="AK405" s="9"/>
      <c r="AL405" s="9">
        <f t="shared" si="25"/>
        <v>0</v>
      </c>
      <c r="AM405" s="9">
        <f t="shared" si="26"/>
        <v>0</v>
      </c>
      <c r="AN405" s="10" t="str">
        <f t="shared" si="27"/>
        <v/>
      </c>
    </row>
    <row r="406" spans="1:40" ht="15" customHeight="1" x14ac:dyDescent="0.25">
      <c r="A406" s="2" t="s">
        <v>592</v>
      </c>
      <c r="B406" s="2" t="s">
        <v>597</v>
      </c>
      <c r="C406" s="2">
        <v>2016</v>
      </c>
      <c r="D406" s="2">
        <v>145.178</v>
      </c>
      <c r="E406" s="2">
        <v>24.2</v>
      </c>
      <c r="F406" s="2" t="s">
        <v>680</v>
      </c>
      <c r="G406" s="2" t="s">
        <v>680</v>
      </c>
      <c r="H406" s="2" t="s">
        <v>680</v>
      </c>
      <c r="I406" s="2">
        <v>175.66200000000001</v>
      </c>
      <c r="J406" s="2" t="s">
        <v>680</v>
      </c>
      <c r="K406" s="2">
        <v>0.14399999999999999</v>
      </c>
      <c r="L406" s="2" t="s">
        <v>680</v>
      </c>
      <c r="M406" s="2" t="s">
        <v>680</v>
      </c>
      <c r="N406" s="2" t="s">
        <v>680</v>
      </c>
      <c r="O406" s="2" t="s">
        <v>680</v>
      </c>
      <c r="P406" s="2">
        <v>79.867999999999995</v>
      </c>
      <c r="Q406" s="2">
        <v>79.867000000000004</v>
      </c>
      <c r="R406" s="2" t="s">
        <v>680</v>
      </c>
      <c r="S406" s="2" t="s">
        <v>680</v>
      </c>
      <c r="T406" s="2" t="s">
        <v>680</v>
      </c>
      <c r="U406" s="2" t="s">
        <v>680</v>
      </c>
      <c r="V406" s="2" t="s">
        <v>8</v>
      </c>
      <c r="W406" s="2" t="s">
        <v>680</v>
      </c>
      <c r="X406" s="2" t="s">
        <v>680</v>
      </c>
      <c r="Y406" s="2" t="s">
        <v>680</v>
      </c>
      <c r="Z406" s="2" t="s">
        <v>680</v>
      </c>
      <c r="AA406" s="2" t="s">
        <v>680</v>
      </c>
      <c r="AB406" s="2" t="s">
        <v>680</v>
      </c>
      <c r="AC406" s="2" t="s">
        <v>680</v>
      </c>
      <c r="AD406" s="2" t="s">
        <v>680</v>
      </c>
      <c r="AE406" s="2" t="s">
        <v>680</v>
      </c>
      <c r="AF406" s="2" t="s">
        <v>680</v>
      </c>
      <c r="AG406" s="2">
        <v>15.782999999999999</v>
      </c>
      <c r="AJ406" s="9">
        <f t="shared" si="24"/>
        <v>159.87900000000002</v>
      </c>
      <c r="AK406" s="9"/>
      <c r="AL406" s="9">
        <f t="shared" si="25"/>
        <v>145.178</v>
      </c>
      <c r="AM406" s="9">
        <f t="shared" si="26"/>
        <v>24.2</v>
      </c>
      <c r="AN406" s="10">
        <f t="shared" si="27"/>
        <v>1.0594136815967072</v>
      </c>
    </row>
    <row r="407" spans="1:40" ht="15" customHeight="1" x14ac:dyDescent="0.25">
      <c r="A407" s="2" t="s">
        <v>598</v>
      </c>
      <c r="B407" s="2" t="s">
        <v>599</v>
      </c>
      <c r="C407" s="2">
        <v>2016</v>
      </c>
      <c r="D407" s="2" t="s">
        <v>680</v>
      </c>
      <c r="E407" s="2" t="s">
        <v>680</v>
      </c>
      <c r="F407" s="2" t="s">
        <v>680</v>
      </c>
      <c r="G407" s="2" t="s">
        <v>680</v>
      </c>
      <c r="H407" s="2" t="s">
        <v>680</v>
      </c>
      <c r="I407" s="2" t="s">
        <v>680</v>
      </c>
      <c r="J407" s="2" t="s">
        <v>680</v>
      </c>
      <c r="K407" s="2" t="s">
        <v>680</v>
      </c>
      <c r="L407" s="2" t="s">
        <v>680</v>
      </c>
      <c r="M407" s="2" t="s">
        <v>680</v>
      </c>
      <c r="N407" s="2" t="s">
        <v>680</v>
      </c>
      <c r="O407" s="2" t="s">
        <v>680</v>
      </c>
      <c r="P407" s="2" t="s">
        <v>680</v>
      </c>
      <c r="Q407" s="2" t="s">
        <v>680</v>
      </c>
      <c r="R407" s="2" t="s">
        <v>680</v>
      </c>
      <c r="S407" s="2" t="s">
        <v>680</v>
      </c>
      <c r="T407" s="2" t="s">
        <v>680</v>
      </c>
      <c r="U407" s="2" t="s">
        <v>680</v>
      </c>
      <c r="V407" s="2" t="s">
        <v>680</v>
      </c>
      <c r="W407" s="2" t="s">
        <v>680</v>
      </c>
      <c r="X407" s="2" t="s">
        <v>680</v>
      </c>
      <c r="Y407" s="2" t="s">
        <v>680</v>
      </c>
      <c r="Z407" s="2" t="s">
        <v>680</v>
      </c>
      <c r="AA407" s="2" t="s">
        <v>680</v>
      </c>
      <c r="AB407" s="2" t="s">
        <v>680</v>
      </c>
      <c r="AC407" s="2" t="s">
        <v>680</v>
      </c>
      <c r="AD407" s="2" t="s">
        <v>680</v>
      </c>
      <c r="AE407" s="2" t="s">
        <v>680</v>
      </c>
      <c r="AF407" s="2" t="s">
        <v>680</v>
      </c>
      <c r="AG407" s="2" t="s">
        <v>680</v>
      </c>
      <c r="AJ407" s="9">
        <f t="shared" si="24"/>
        <v>0</v>
      </c>
      <c r="AK407" s="9"/>
      <c r="AL407" s="9">
        <f t="shared" si="25"/>
        <v>0</v>
      </c>
      <c r="AM407" s="9">
        <f t="shared" si="26"/>
        <v>0</v>
      </c>
      <c r="AN407" s="10" t="str">
        <f t="shared" si="27"/>
        <v/>
      </c>
    </row>
    <row r="408" spans="1:40" ht="15" customHeight="1" x14ac:dyDescent="0.25">
      <c r="A408" s="2" t="s">
        <v>598</v>
      </c>
      <c r="B408" s="2" t="s">
        <v>600</v>
      </c>
      <c r="C408" s="2">
        <v>2016</v>
      </c>
      <c r="D408" s="2">
        <v>146</v>
      </c>
      <c r="E408" s="2">
        <v>25</v>
      </c>
      <c r="F408" s="2">
        <v>0</v>
      </c>
      <c r="G408" s="2" t="s">
        <v>944</v>
      </c>
      <c r="H408" s="2">
        <v>0</v>
      </c>
      <c r="I408" s="2">
        <v>189</v>
      </c>
      <c r="J408" s="2" t="s">
        <v>680</v>
      </c>
      <c r="K408" s="2" t="s">
        <v>680</v>
      </c>
      <c r="L408" s="2" t="s">
        <v>680</v>
      </c>
      <c r="M408" s="2" t="s">
        <v>680</v>
      </c>
      <c r="N408" s="2" t="s">
        <v>680</v>
      </c>
      <c r="O408" s="2" t="s">
        <v>680</v>
      </c>
      <c r="P408" s="2" t="s">
        <v>680</v>
      </c>
      <c r="Q408" s="2" t="s">
        <v>680</v>
      </c>
      <c r="R408" s="2" t="s">
        <v>680</v>
      </c>
      <c r="S408" s="2" t="s">
        <v>680</v>
      </c>
      <c r="T408" s="2" t="s">
        <v>680</v>
      </c>
      <c r="U408" s="2" t="s">
        <v>680</v>
      </c>
      <c r="V408" s="2" t="s">
        <v>680</v>
      </c>
      <c r="W408" s="2">
        <v>0</v>
      </c>
      <c r="X408" s="2">
        <v>0</v>
      </c>
      <c r="Y408" s="2">
        <v>0</v>
      </c>
      <c r="Z408" s="2">
        <v>154</v>
      </c>
      <c r="AA408" s="2">
        <v>0</v>
      </c>
      <c r="AB408" s="2">
        <v>0</v>
      </c>
      <c r="AC408" s="2">
        <v>0</v>
      </c>
      <c r="AD408" s="2">
        <v>0</v>
      </c>
      <c r="AE408" s="2">
        <v>0</v>
      </c>
      <c r="AF408" s="2">
        <v>0</v>
      </c>
      <c r="AG408" s="2">
        <v>35</v>
      </c>
      <c r="AJ408" s="9">
        <f t="shared" si="24"/>
        <v>154</v>
      </c>
      <c r="AK408" s="9"/>
      <c r="AL408" s="9">
        <f t="shared" si="25"/>
        <v>146</v>
      </c>
      <c r="AM408" s="9">
        <f t="shared" si="26"/>
        <v>25</v>
      </c>
      <c r="AN408" s="10">
        <f t="shared" si="27"/>
        <v>1.1103896103896105</v>
      </c>
    </row>
    <row r="409" spans="1:40" ht="15" customHeight="1" x14ac:dyDescent="0.25">
      <c r="A409" s="2" t="s">
        <v>598</v>
      </c>
      <c r="B409" s="2" t="s">
        <v>601</v>
      </c>
      <c r="C409" s="2">
        <v>2016</v>
      </c>
      <c r="D409" s="2" t="s">
        <v>680</v>
      </c>
      <c r="E409" s="2" t="s">
        <v>680</v>
      </c>
      <c r="F409" s="2" t="s">
        <v>680</v>
      </c>
      <c r="G409" s="2" t="s">
        <v>680</v>
      </c>
      <c r="H409" s="2" t="s">
        <v>680</v>
      </c>
      <c r="I409" s="2" t="s">
        <v>680</v>
      </c>
      <c r="J409" s="2" t="s">
        <v>680</v>
      </c>
      <c r="K409" s="2" t="s">
        <v>680</v>
      </c>
      <c r="L409" s="2" t="s">
        <v>680</v>
      </c>
      <c r="M409" s="2" t="s">
        <v>680</v>
      </c>
      <c r="N409" s="2" t="s">
        <v>680</v>
      </c>
      <c r="O409" s="2" t="s">
        <v>680</v>
      </c>
      <c r="P409" s="2" t="s">
        <v>680</v>
      </c>
      <c r="Q409" s="2" t="s">
        <v>680</v>
      </c>
      <c r="R409" s="2" t="s">
        <v>680</v>
      </c>
      <c r="S409" s="2" t="s">
        <v>680</v>
      </c>
      <c r="T409" s="2" t="s">
        <v>680</v>
      </c>
      <c r="U409" s="2" t="s">
        <v>680</v>
      </c>
      <c r="V409" s="2" t="s">
        <v>680</v>
      </c>
      <c r="W409" s="2" t="s">
        <v>680</v>
      </c>
      <c r="X409" s="2" t="s">
        <v>680</v>
      </c>
      <c r="Y409" s="2" t="s">
        <v>680</v>
      </c>
      <c r="Z409" s="2" t="s">
        <v>680</v>
      </c>
      <c r="AA409" s="2" t="s">
        <v>680</v>
      </c>
      <c r="AB409" s="2" t="s">
        <v>680</v>
      </c>
      <c r="AC409" s="2" t="s">
        <v>680</v>
      </c>
      <c r="AD409" s="2" t="s">
        <v>680</v>
      </c>
      <c r="AE409" s="2" t="s">
        <v>680</v>
      </c>
      <c r="AF409" s="2" t="s">
        <v>680</v>
      </c>
      <c r="AG409" s="2" t="s">
        <v>680</v>
      </c>
      <c r="AJ409" s="9">
        <f t="shared" si="24"/>
        <v>0</v>
      </c>
      <c r="AK409" s="9"/>
      <c r="AL409" s="9">
        <f t="shared" si="25"/>
        <v>0</v>
      </c>
      <c r="AM409" s="9">
        <f t="shared" si="26"/>
        <v>0</v>
      </c>
      <c r="AN409" s="10" t="str">
        <f t="shared" si="27"/>
        <v/>
      </c>
    </row>
    <row r="410" spans="1:40" ht="15" customHeight="1" x14ac:dyDescent="0.25">
      <c r="A410" s="2" t="s">
        <v>602</v>
      </c>
      <c r="B410" s="2" t="s">
        <v>603</v>
      </c>
      <c r="C410" s="2">
        <v>2016</v>
      </c>
      <c r="D410" s="2" t="s">
        <v>680</v>
      </c>
      <c r="E410" s="2" t="s">
        <v>680</v>
      </c>
      <c r="F410" s="2" t="s">
        <v>680</v>
      </c>
      <c r="G410" s="2" t="s">
        <v>680</v>
      </c>
      <c r="H410" s="2" t="s">
        <v>680</v>
      </c>
      <c r="I410" s="2" t="s">
        <v>680</v>
      </c>
      <c r="J410" s="2" t="s">
        <v>680</v>
      </c>
      <c r="K410" s="2" t="s">
        <v>680</v>
      </c>
      <c r="L410" s="2" t="s">
        <v>680</v>
      </c>
      <c r="M410" s="2" t="s">
        <v>680</v>
      </c>
      <c r="N410" s="2" t="s">
        <v>680</v>
      </c>
      <c r="O410" s="2" t="s">
        <v>680</v>
      </c>
      <c r="P410" s="2" t="s">
        <v>680</v>
      </c>
      <c r="Q410" s="2" t="s">
        <v>680</v>
      </c>
      <c r="R410" s="2" t="s">
        <v>680</v>
      </c>
      <c r="S410" s="2" t="s">
        <v>680</v>
      </c>
      <c r="T410" s="2" t="s">
        <v>680</v>
      </c>
      <c r="U410" s="2" t="s">
        <v>680</v>
      </c>
      <c r="V410" s="2" t="s">
        <v>680</v>
      </c>
      <c r="W410" s="2" t="s">
        <v>680</v>
      </c>
      <c r="X410" s="2" t="s">
        <v>680</v>
      </c>
      <c r="Y410" s="2" t="s">
        <v>680</v>
      </c>
      <c r="Z410" s="2" t="s">
        <v>680</v>
      </c>
      <c r="AA410" s="2" t="s">
        <v>680</v>
      </c>
      <c r="AB410" s="2" t="s">
        <v>680</v>
      </c>
      <c r="AC410" s="2" t="s">
        <v>680</v>
      </c>
      <c r="AD410" s="2" t="s">
        <v>680</v>
      </c>
      <c r="AE410" s="2" t="s">
        <v>680</v>
      </c>
      <c r="AF410" s="2" t="s">
        <v>680</v>
      </c>
      <c r="AG410" s="2" t="s">
        <v>680</v>
      </c>
      <c r="AJ410" s="9">
        <f t="shared" si="24"/>
        <v>0</v>
      </c>
      <c r="AK410" s="9"/>
      <c r="AL410" s="9">
        <f t="shared" si="25"/>
        <v>0</v>
      </c>
      <c r="AM410" s="9">
        <f t="shared" si="26"/>
        <v>0</v>
      </c>
      <c r="AN410" s="10" t="str">
        <f t="shared" si="27"/>
        <v/>
      </c>
    </row>
    <row r="411" spans="1:40"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U411" s="2" t="s">
        <v>681</v>
      </c>
      <c r="V411" s="2" t="s">
        <v>681</v>
      </c>
      <c r="W411" s="2" t="s">
        <v>681</v>
      </c>
      <c r="X411" s="2" t="s">
        <v>681</v>
      </c>
      <c r="Y411" s="2" t="s">
        <v>681</v>
      </c>
      <c r="Z411" s="2" t="s">
        <v>681</v>
      </c>
      <c r="AA411" s="2" t="s">
        <v>681</v>
      </c>
      <c r="AB411" s="2" t="s">
        <v>681</v>
      </c>
      <c r="AC411" s="2" t="s">
        <v>681</v>
      </c>
      <c r="AD411" s="2" t="s">
        <v>681</v>
      </c>
      <c r="AE411" s="2" t="s">
        <v>681</v>
      </c>
      <c r="AF411" s="2" t="s">
        <v>681</v>
      </c>
      <c r="AG411" s="2" t="s">
        <v>681</v>
      </c>
      <c r="AJ411" s="9">
        <f t="shared" si="24"/>
        <v>0</v>
      </c>
      <c r="AK411" s="9"/>
      <c r="AL411" s="9">
        <f t="shared" si="25"/>
        <v>0</v>
      </c>
      <c r="AM411" s="9">
        <f t="shared" si="26"/>
        <v>0</v>
      </c>
      <c r="AN411" s="10" t="str">
        <f t="shared" si="27"/>
        <v/>
      </c>
    </row>
    <row r="412" spans="1:40" ht="15" customHeight="1" x14ac:dyDescent="0.25">
      <c r="A412" s="2" t="s">
        <v>602</v>
      </c>
      <c r="B412" s="2" t="s">
        <v>604</v>
      </c>
      <c r="C412" s="2">
        <v>2016</v>
      </c>
      <c r="D412" s="2" t="s">
        <v>680</v>
      </c>
      <c r="E412" s="2" t="s">
        <v>680</v>
      </c>
      <c r="F412" s="2" t="s">
        <v>680</v>
      </c>
      <c r="G412" s="2" t="s">
        <v>680</v>
      </c>
      <c r="H412" s="2" t="s">
        <v>680</v>
      </c>
      <c r="I412" s="2" t="s">
        <v>680</v>
      </c>
      <c r="J412" s="2" t="s">
        <v>680</v>
      </c>
      <c r="K412" s="2" t="s">
        <v>680</v>
      </c>
      <c r="L412" s="2" t="s">
        <v>680</v>
      </c>
      <c r="M412" s="2" t="s">
        <v>680</v>
      </c>
      <c r="N412" s="2" t="s">
        <v>680</v>
      </c>
      <c r="O412" s="2" t="s">
        <v>680</v>
      </c>
      <c r="P412" s="2" t="s">
        <v>680</v>
      </c>
      <c r="Q412" s="2" t="s">
        <v>680</v>
      </c>
      <c r="R412" s="2" t="s">
        <v>680</v>
      </c>
      <c r="S412" s="2" t="s">
        <v>680</v>
      </c>
      <c r="T412" s="2" t="s">
        <v>680</v>
      </c>
      <c r="U412" s="2" t="s">
        <v>680</v>
      </c>
      <c r="V412" s="2" t="s">
        <v>680</v>
      </c>
      <c r="W412" s="2" t="s">
        <v>680</v>
      </c>
      <c r="X412" s="2" t="s">
        <v>680</v>
      </c>
      <c r="Y412" s="2" t="s">
        <v>680</v>
      </c>
      <c r="Z412" s="2" t="s">
        <v>680</v>
      </c>
      <c r="AA412" s="2" t="s">
        <v>680</v>
      </c>
      <c r="AB412" s="2" t="s">
        <v>680</v>
      </c>
      <c r="AC412" s="2" t="s">
        <v>680</v>
      </c>
      <c r="AD412" s="2" t="s">
        <v>680</v>
      </c>
      <c r="AE412" s="2" t="s">
        <v>680</v>
      </c>
      <c r="AF412" s="2" t="s">
        <v>680</v>
      </c>
      <c r="AG412" s="2" t="s">
        <v>680</v>
      </c>
      <c r="AJ412" s="9">
        <f t="shared" si="24"/>
        <v>0</v>
      </c>
      <c r="AK412" s="9"/>
      <c r="AL412" s="9">
        <f t="shared" si="25"/>
        <v>0</v>
      </c>
      <c r="AM412" s="9">
        <f t="shared" si="26"/>
        <v>0</v>
      </c>
      <c r="AN412" s="10" t="str">
        <f t="shared" si="27"/>
        <v/>
      </c>
    </row>
    <row r="413" spans="1:40" ht="15" customHeight="1" x14ac:dyDescent="0.25">
      <c r="A413" s="2" t="s">
        <v>602</v>
      </c>
      <c r="B413" s="2" t="s">
        <v>605</v>
      </c>
      <c r="C413" s="2">
        <v>2016</v>
      </c>
      <c r="D413" s="2" t="s">
        <v>680</v>
      </c>
      <c r="E413" s="2" t="s">
        <v>680</v>
      </c>
      <c r="F413" s="2" t="s">
        <v>680</v>
      </c>
      <c r="G413" s="2" t="s">
        <v>680</v>
      </c>
      <c r="H413" s="2" t="s">
        <v>680</v>
      </c>
      <c r="I413" s="2" t="s">
        <v>680</v>
      </c>
      <c r="J413" s="2" t="s">
        <v>680</v>
      </c>
      <c r="K413" s="2" t="s">
        <v>680</v>
      </c>
      <c r="L413" s="2" t="s">
        <v>680</v>
      </c>
      <c r="M413" s="2" t="s">
        <v>680</v>
      </c>
      <c r="N413" s="2" t="s">
        <v>680</v>
      </c>
      <c r="O413" s="2" t="s">
        <v>680</v>
      </c>
      <c r="P413" s="2" t="s">
        <v>680</v>
      </c>
      <c r="Q413" s="2" t="s">
        <v>680</v>
      </c>
      <c r="R413" s="2" t="s">
        <v>680</v>
      </c>
      <c r="S413" s="2" t="s">
        <v>680</v>
      </c>
      <c r="T413" s="2" t="s">
        <v>680</v>
      </c>
      <c r="U413" s="2" t="s">
        <v>680</v>
      </c>
      <c r="V413" s="2" t="s">
        <v>680</v>
      </c>
      <c r="W413" s="2" t="s">
        <v>680</v>
      </c>
      <c r="X413" s="2" t="s">
        <v>680</v>
      </c>
      <c r="Y413" s="2" t="s">
        <v>680</v>
      </c>
      <c r="Z413" s="2" t="s">
        <v>680</v>
      </c>
      <c r="AA413" s="2" t="s">
        <v>680</v>
      </c>
      <c r="AB413" s="2" t="s">
        <v>680</v>
      </c>
      <c r="AC413" s="2" t="s">
        <v>680</v>
      </c>
      <c r="AD413" s="2" t="s">
        <v>680</v>
      </c>
      <c r="AE413" s="2" t="s">
        <v>680</v>
      </c>
      <c r="AF413" s="2" t="s">
        <v>680</v>
      </c>
      <c r="AG413" s="2" t="s">
        <v>680</v>
      </c>
      <c r="AJ413" s="9">
        <f t="shared" si="24"/>
        <v>0</v>
      </c>
      <c r="AK413" s="9"/>
      <c r="AL413" s="9">
        <f t="shared" si="25"/>
        <v>0</v>
      </c>
      <c r="AM413" s="9">
        <f t="shared" si="26"/>
        <v>0</v>
      </c>
      <c r="AN413" s="10" t="str">
        <f t="shared" si="27"/>
        <v/>
      </c>
    </row>
    <row r="414" spans="1:40" ht="15" customHeight="1" x14ac:dyDescent="0.25">
      <c r="A414" s="2" t="s">
        <v>602</v>
      </c>
      <c r="B414" s="2" t="s">
        <v>606</v>
      </c>
      <c r="C414" s="2">
        <v>2016</v>
      </c>
      <c r="D414" s="2" t="s">
        <v>680</v>
      </c>
      <c r="E414" s="2" t="s">
        <v>680</v>
      </c>
      <c r="F414" s="2" t="s">
        <v>680</v>
      </c>
      <c r="G414" s="2" t="s">
        <v>680</v>
      </c>
      <c r="H414" s="2" t="s">
        <v>680</v>
      </c>
      <c r="I414" s="2" t="s">
        <v>680</v>
      </c>
      <c r="J414" s="2" t="s">
        <v>680</v>
      </c>
      <c r="K414" s="2" t="s">
        <v>680</v>
      </c>
      <c r="L414" s="2" t="s">
        <v>680</v>
      </c>
      <c r="M414" s="2" t="s">
        <v>680</v>
      </c>
      <c r="N414" s="2" t="s">
        <v>680</v>
      </c>
      <c r="O414" s="2" t="s">
        <v>680</v>
      </c>
      <c r="P414" s="2" t="s">
        <v>680</v>
      </c>
      <c r="Q414" s="2" t="s">
        <v>680</v>
      </c>
      <c r="R414" s="2" t="s">
        <v>680</v>
      </c>
      <c r="S414" s="2" t="s">
        <v>680</v>
      </c>
      <c r="T414" s="2" t="s">
        <v>680</v>
      </c>
      <c r="U414" s="2" t="s">
        <v>680</v>
      </c>
      <c r="V414" s="2" t="s">
        <v>680</v>
      </c>
      <c r="W414" s="2" t="s">
        <v>680</v>
      </c>
      <c r="X414" s="2" t="s">
        <v>680</v>
      </c>
      <c r="Y414" s="2" t="s">
        <v>680</v>
      </c>
      <c r="Z414" s="2" t="s">
        <v>680</v>
      </c>
      <c r="AA414" s="2" t="s">
        <v>680</v>
      </c>
      <c r="AB414" s="2" t="s">
        <v>680</v>
      </c>
      <c r="AC414" s="2" t="s">
        <v>680</v>
      </c>
      <c r="AD414" s="2" t="s">
        <v>680</v>
      </c>
      <c r="AE414" s="2" t="s">
        <v>680</v>
      </c>
      <c r="AF414" s="2" t="s">
        <v>680</v>
      </c>
      <c r="AG414" s="2" t="s">
        <v>680</v>
      </c>
      <c r="AJ414" s="9">
        <f t="shared" si="24"/>
        <v>0</v>
      </c>
      <c r="AK414" s="9"/>
      <c r="AL414" s="9">
        <f t="shared" si="25"/>
        <v>0</v>
      </c>
      <c r="AM414" s="9">
        <f t="shared" si="26"/>
        <v>0</v>
      </c>
      <c r="AN414" s="10" t="str">
        <f t="shared" si="27"/>
        <v/>
      </c>
    </row>
    <row r="415" spans="1:40" ht="15" customHeight="1" x14ac:dyDescent="0.25">
      <c r="A415" s="2" t="s">
        <v>602</v>
      </c>
      <c r="B415" s="2" t="s">
        <v>607</v>
      </c>
      <c r="C415" s="2">
        <v>2016</v>
      </c>
      <c r="D415" s="2">
        <v>11.308999999999999</v>
      </c>
      <c r="E415" s="2">
        <v>1.2050000000000001</v>
      </c>
      <c r="F415" s="2" t="s">
        <v>680</v>
      </c>
      <c r="G415" s="2" t="s">
        <v>680</v>
      </c>
      <c r="H415" s="2" t="s">
        <v>680</v>
      </c>
      <c r="I415" s="2">
        <v>13.734999999999999</v>
      </c>
      <c r="J415" s="2" t="s">
        <v>680</v>
      </c>
      <c r="K415" s="2" t="s">
        <v>680</v>
      </c>
      <c r="L415" s="2" t="s">
        <v>680</v>
      </c>
      <c r="M415" s="2" t="s">
        <v>680</v>
      </c>
      <c r="N415" s="2" t="s">
        <v>680</v>
      </c>
      <c r="O415" s="2" t="s">
        <v>680</v>
      </c>
      <c r="P415" s="2" t="s">
        <v>680</v>
      </c>
      <c r="Q415" s="2" t="s">
        <v>680</v>
      </c>
      <c r="R415" s="2">
        <v>4.8369999999999997</v>
      </c>
      <c r="S415" s="2">
        <v>8.8979999999999997</v>
      </c>
      <c r="T415" s="2" t="s">
        <v>680</v>
      </c>
      <c r="U415" s="2" t="s">
        <v>680</v>
      </c>
      <c r="V415" s="2" t="s">
        <v>8</v>
      </c>
      <c r="W415" s="2" t="s">
        <v>680</v>
      </c>
      <c r="X415" s="2" t="s">
        <v>680</v>
      </c>
      <c r="Y415" s="2" t="s">
        <v>680</v>
      </c>
      <c r="Z415" s="2" t="s">
        <v>680</v>
      </c>
      <c r="AA415" s="2" t="s">
        <v>680</v>
      </c>
      <c r="AB415" s="2" t="s">
        <v>680</v>
      </c>
      <c r="AC415" s="2" t="s">
        <v>680</v>
      </c>
      <c r="AD415" s="2" t="s">
        <v>680</v>
      </c>
      <c r="AE415" s="2" t="s">
        <v>680</v>
      </c>
      <c r="AF415" s="2" t="s">
        <v>680</v>
      </c>
      <c r="AG415" s="2" t="s">
        <v>680</v>
      </c>
      <c r="AJ415" s="9">
        <f t="shared" si="24"/>
        <v>13.734999999999999</v>
      </c>
      <c r="AK415" s="9"/>
      <c r="AL415" s="9">
        <f t="shared" si="25"/>
        <v>11.308999999999999</v>
      </c>
      <c r="AM415" s="9">
        <f t="shared" si="26"/>
        <v>1.2050000000000001</v>
      </c>
      <c r="AN415" s="10">
        <f t="shared" si="27"/>
        <v>0.91110302147797595</v>
      </c>
    </row>
    <row r="416" spans="1:40" ht="15" customHeight="1" x14ac:dyDescent="0.25">
      <c r="A416" s="2" t="s">
        <v>602</v>
      </c>
      <c r="B416" s="2" t="s">
        <v>608</v>
      </c>
      <c r="C416" s="2">
        <v>2016</v>
      </c>
      <c r="D416" s="2">
        <v>94.119</v>
      </c>
      <c r="E416" s="2">
        <v>24.053000000000001</v>
      </c>
      <c r="F416" s="2" t="s">
        <v>680</v>
      </c>
      <c r="G416" s="2" t="s">
        <v>680</v>
      </c>
      <c r="H416" s="2" t="s">
        <v>680</v>
      </c>
      <c r="I416" s="2">
        <v>142.43299999999999</v>
      </c>
      <c r="J416" s="2" t="s">
        <v>680</v>
      </c>
      <c r="K416" s="2" t="s">
        <v>680</v>
      </c>
      <c r="L416" s="2" t="s">
        <v>680</v>
      </c>
      <c r="M416" s="2" t="s">
        <v>680</v>
      </c>
      <c r="N416" s="2" t="s">
        <v>680</v>
      </c>
      <c r="O416" s="2" t="s">
        <v>680</v>
      </c>
      <c r="P416" s="2">
        <v>7.28</v>
      </c>
      <c r="Q416" s="2">
        <v>75.25</v>
      </c>
      <c r="R416" s="2">
        <v>7.125</v>
      </c>
      <c r="S416" s="2">
        <v>45.808</v>
      </c>
      <c r="T416" s="2" t="s">
        <v>680</v>
      </c>
      <c r="U416" s="2">
        <v>2.95</v>
      </c>
      <c r="V416" s="2" t="s">
        <v>8</v>
      </c>
      <c r="W416" s="2" t="s">
        <v>680</v>
      </c>
      <c r="X416" s="2" t="s">
        <v>680</v>
      </c>
      <c r="Y416" s="2" t="s">
        <v>680</v>
      </c>
      <c r="Z416" s="2" t="s">
        <v>680</v>
      </c>
      <c r="AA416" s="2" t="s">
        <v>680</v>
      </c>
      <c r="AB416" s="2" t="s">
        <v>680</v>
      </c>
      <c r="AC416" s="2" t="s">
        <v>680</v>
      </c>
      <c r="AD416" s="2" t="s">
        <v>680</v>
      </c>
      <c r="AE416" s="2" t="s">
        <v>680</v>
      </c>
      <c r="AF416" s="2">
        <v>4.0199999999999996</v>
      </c>
      <c r="AG416" s="2" t="s">
        <v>680</v>
      </c>
      <c r="AJ416" s="9">
        <f t="shared" si="24"/>
        <v>142.43299999999999</v>
      </c>
      <c r="AK416" s="9"/>
      <c r="AL416" s="9">
        <f t="shared" si="25"/>
        <v>94.119</v>
      </c>
      <c r="AM416" s="9">
        <f t="shared" si="26"/>
        <v>24.053000000000001</v>
      </c>
      <c r="AN416" s="10">
        <f t="shared" si="27"/>
        <v>0.82966728216073526</v>
      </c>
    </row>
    <row r="417" spans="1:40" ht="15" customHeight="1" x14ac:dyDescent="0.25">
      <c r="A417" s="2" t="s">
        <v>602</v>
      </c>
      <c r="B417" s="2" t="s">
        <v>609</v>
      </c>
      <c r="C417" s="2">
        <v>2016</v>
      </c>
      <c r="D417" s="2" t="s">
        <v>680</v>
      </c>
      <c r="E417" s="2" t="s">
        <v>680</v>
      </c>
      <c r="F417" s="2" t="s">
        <v>680</v>
      </c>
      <c r="G417" s="2" t="s">
        <v>680</v>
      </c>
      <c r="H417" s="2" t="s">
        <v>680</v>
      </c>
      <c r="I417" s="2" t="s">
        <v>680</v>
      </c>
      <c r="J417" s="2" t="s">
        <v>680</v>
      </c>
      <c r="K417" s="2" t="s">
        <v>680</v>
      </c>
      <c r="L417" s="2" t="s">
        <v>680</v>
      </c>
      <c r="M417" s="2" t="s">
        <v>680</v>
      </c>
      <c r="N417" s="2" t="s">
        <v>680</v>
      </c>
      <c r="O417" s="2" t="s">
        <v>680</v>
      </c>
      <c r="P417" s="2" t="s">
        <v>680</v>
      </c>
      <c r="Q417" s="2" t="s">
        <v>680</v>
      </c>
      <c r="R417" s="2" t="s">
        <v>680</v>
      </c>
      <c r="S417" s="2" t="s">
        <v>680</v>
      </c>
      <c r="T417" s="2" t="s">
        <v>680</v>
      </c>
      <c r="U417" s="2" t="s">
        <v>680</v>
      </c>
      <c r="V417" s="2" t="s">
        <v>680</v>
      </c>
      <c r="W417" s="2" t="s">
        <v>680</v>
      </c>
      <c r="X417" s="2" t="s">
        <v>680</v>
      </c>
      <c r="Y417" s="2" t="s">
        <v>680</v>
      </c>
      <c r="Z417" s="2" t="s">
        <v>680</v>
      </c>
      <c r="AA417" s="2" t="s">
        <v>680</v>
      </c>
      <c r="AB417" s="2" t="s">
        <v>680</v>
      </c>
      <c r="AC417" s="2" t="s">
        <v>680</v>
      </c>
      <c r="AD417" s="2" t="s">
        <v>680</v>
      </c>
      <c r="AE417" s="2" t="s">
        <v>680</v>
      </c>
      <c r="AF417" s="2" t="s">
        <v>680</v>
      </c>
      <c r="AG417" s="2" t="s">
        <v>680</v>
      </c>
      <c r="AJ417" s="9">
        <f t="shared" si="24"/>
        <v>0</v>
      </c>
      <c r="AK417" s="9"/>
      <c r="AL417" s="9">
        <f t="shared" si="25"/>
        <v>0</v>
      </c>
      <c r="AM417" s="9">
        <f t="shared" si="26"/>
        <v>0</v>
      </c>
      <c r="AN417" s="10" t="str">
        <f t="shared" si="27"/>
        <v/>
      </c>
    </row>
    <row r="418" spans="1:40" ht="15" customHeight="1" x14ac:dyDescent="0.25">
      <c r="A418" s="2" t="s">
        <v>602</v>
      </c>
      <c r="B418" s="2" t="s">
        <v>610</v>
      </c>
      <c r="C418" s="2">
        <v>2016</v>
      </c>
      <c r="D418" s="2" t="s">
        <v>680</v>
      </c>
      <c r="E418" s="2" t="s">
        <v>680</v>
      </c>
      <c r="F418" s="2" t="s">
        <v>680</v>
      </c>
      <c r="G418" s="2" t="s">
        <v>680</v>
      </c>
      <c r="H418" s="2" t="s">
        <v>680</v>
      </c>
      <c r="I418" s="2" t="s">
        <v>680</v>
      </c>
      <c r="J418" s="2" t="s">
        <v>680</v>
      </c>
      <c r="K418" s="2" t="s">
        <v>680</v>
      </c>
      <c r="L418" s="2" t="s">
        <v>680</v>
      </c>
      <c r="M418" s="2" t="s">
        <v>680</v>
      </c>
      <c r="N418" s="2" t="s">
        <v>680</v>
      </c>
      <c r="O418" s="2" t="s">
        <v>680</v>
      </c>
      <c r="P418" s="2" t="s">
        <v>680</v>
      </c>
      <c r="Q418" s="2" t="s">
        <v>680</v>
      </c>
      <c r="R418" s="2" t="s">
        <v>680</v>
      </c>
      <c r="S418" s="2" t="s">
        <v>680</v>
      </c>
      <c r="T418" s="2" t="s">
        <v>680</v>
      </c>
      <c r="U418" s="2" t="s">
        <v>680</v>
      </c>
      <c r="V418" s="2" t="s">
        <v>680</v>
      </c>
      <c r="W418" s="2" t="s">
        <v>680</v>
      </c>
      <c r="X418" s="2" t="s">
        <v>680</v>
      </c>
      <c r="Y418" s="2" t="s">
        <v>680</v>
      </c>
      <c r="Z418" s="2" t="s">
        <v>680</v>
      </c>
      <c r="AA418" s="2" t="s">
        <v>680</v>
      </c>
      <c r="AB418" s="2" t="s">
        <v>680</v>
      </c>
      <c r="AC418" s="2" t="s">
        <v>680</v>
      </c>
      <c r="AD418" s="2" t="s">
        <v>680</v>
      </c>
      <c r="AE418" s="2" t="s">
        <v>680</v>
      </c>
      <c r="AF418" s="2" t="s">
        <v>680</v>
      </c>
      <c r="AG418" s="2" t="s">
        <v>680</v>
      </c>
      <c r="AJ418" s="9">
        <f t="shared" si="24"/>
        <v>0</v>
      </c>
      <c r="AK418" s="9"/>
      <c r="AL418" s="9">
        <f t="shared" si="25"/>
        <v>0</v>
      </c>
      <c r="AM418" s="9">
        <f t="shared" si="26"/>
        <v>0</v>
      </c>
      <c r="AN418" s="10" t="str">
        <f t="shared" si="27"/>
        <v/>
      </c>
    </row>
    <row r="419" spans="1:40" ht="15" customHeight="1" x14ac:dyDescent="0.25">
      <c r="A419" s="2" t="s">
        <v>602</v>
      </c>
      <c r="B419" s="2" t="s">
        <v>611</v>
      </c>
      <c r="C419" s="2">
        <v>2016</v>
      </c>
      <c r="D419" s="2" t="s">
        <v>680</v>
      </c>
      <c r="E419" s="2" t="s">
        <v>680</v>
      </c>
      <c r="F419" s="2" t="s">
        <v>680</v>
      </c>
      <c r="G419" s="2" t="s">
        <v>680</v>
      </c>
      <c r="H419" s="2" t="s">
        <v>680</v>
      </c>
      <c r="I419" s="2" t="s">
        <v>680</v>
      </c>
      <c r="J419" s="2" t="s">
        <v>680</v>
      </c>
      <c r="K419" s="2" t="s">
        <v>680</v>
      </c>
      <c r="L419" s="2" t="s">
        <v>680</v>
      </c>
      <c r="M419" s="2" t="s">
        <v>680</v>
      </c>
      <c r="N419" s="2" t="s">
        <v>680</v>
      </c>
      <c r="O419" s="2" t="s">
        <v>680</v>
      </c>
      <c r="P419" s="2" t="s">
        <v>680</v>
      </c>
      <c r="Q419" s="2" t="s">
        <v>680</v>
      </c>
      <c r="R419" s="2" t="s">
        <v>680</v>
      </c>
      <c r="S419" s="2" t="s">
        <v>680</v>
      </c>
      <c r="T419" s="2" t="s">
        <v>680</v>
      </c>
      <c r="U419" s="2" t="s">
        <v>680</v>
      </c>
      <c r="V419" s="2" t="s">
        <v>680</v>
      </c>
      <c r="W419" s="2" t="s">
        <v>680</v>
      </c>
      <c r="X419" s="2" t="s">
        <v>680</v>
      </c>
      <c r="Y419" s="2" t="s">
        <v>680</v>
      </c>
      <c r="Z419" s="2" t="s">
        <v>680</v>
      </c>
      <c r="AA419" s="2" t="s">
        <v>680</v>
      </c>
      <c r="AB419" s="2" t="s">
        <v>680</v>
      </c>
      <c r="AC419" s="2" t="s">
        <v>680</v>
      </c>
      <c r="AD419" s="2" t="s">
        <v>680</v>
      </c>
      <c r="AE419" s="2" t="s">
        <v>680</v>
      </c>
      <c r="AF419" s="2" t="s">
        <v>680</v>
      </c>
      <c r="AG419" s="2" t="s">
        <v>680</v>
      </c>
      <c r="AJ419" s="9">
        <f t="shared" si="24"/>
        <v>0</v>
      </c>
      <c r="AK419" s="9"/>
      <c r="AL419" s="9">
        <f t="shared" si="25"/>
        <v>0</v>
      </c>
      <c r="AM419" s="9">
        <f t="shared" si="26"/>
        <v>0</v>
      </c>
      <c r="AN419" s="10" t="str">
        <f t="shared" si="27"/>
        <v/>
      </c>
    </row>
    <row r="420" spans="1:40" ht="15" customHeight="1" x14ac:dyDescent="0.25">
      <c r="A420" s="2" t="s">
        <v>602</v>
      </c>
      <c r="B420" s="2" t="s">
        <v>612</v>
      </c>
      <c r="C420" s="2">
        <v>2016</v>
      </c>
      <c r="D420" s="2" t="s">
        <v>680</v>
      </c>
      <c r="E420" s="2" t="s">
        <v>680</v>
      </c>
      <c r="F420" s="2" t="s">
        <v>680</v>
      </c>
      <c r="G420" s="2" t="s">
        <v>680</v>
      </c>
      <c r="H420" s="2" t="s">
        <v>680</v>
      </c>
      <c r="I420" s="2" t="s">
        <v>680</v>
      </c>
      <c r="J420" s="2" t="s">
        <v>680</v>
      </c>
      <c r="K420" s="2" t="s">
        <v>680</v>
      </c>
      <c r="L420" s="2" t="s">
        <v>680</v>
      </c>
      <c r="M420" s="2" t="s">
        <v>680</v>
      </c>
      <c r="N420" s="2" t="s">
        <v>680</v>
      </c>
      <c r="O420" s="2" t="s">
        <v>680</v>
      </c>
      <c r="P420" s="2" t="s">
        <v>680</v>
      </c>
      <c r="Q420" s="2" t="s">
        <v>680</v>
      </c>
      <c r="R420" s="2" t="s">
        <v>680</v>
      </c>
      <c r="S420" s="2" t="s">
        <v>680</v>
      </c>
      <c r="T420" s="2" t="s">
        <v>680</v>
      </c>
      <c r="U420" s="2" t="s">
        <v>680</v>
      </c>
      <c r="V420" s="2" t="s">
        <v>680</v>
      </c>
      <c r="W420" s="2" t="s">
        <v>680</v>
      </c>
      <c r="X420" s="2" t="s">
        <v>680</v>
      </c>
      <c r="Y420" s="2" t="s">
        <v>680</v>
      </c>
      <c r="Z420" s="2" t="s">
        <v>680</v>
      </c>
      <c r="AA420" s="2" t="s">
        <v>680</v>
      </c>
      <c r="AB420" s="2" t="s">
        <v>680</v>
      </c>
      <c r="AC420" s="2" t="s">
        <v>680</v>
      </c>
      <c r="AD420" s="2" t="s">
        <v>680</v>
      </c>
      <c r="AE420" s="2" t="s">
        <v>680</v>
      </c>
      <c r="AF420" s="2" t="s">
        <v>680</v>
      </c>
      <c r="AG420" s="2" t="s">
        <v>680</v>
      </c>
      <c r="AJ420" s="9">
        <f t="shared" si="24"/>
        <v>0</v>
      </c>
      <c r="AK420" s="9"/>
      <c r="AL420" s="9">
        <f t="shared" si="25"/>
        <v>0</v>
      </c>
      <c r="AM420" s="9">
        <f t="shared" si="26"/>
        <v>0</v>
      </c>
      <c r="AN420" s="10" t="str">
        <f t="shared" si="27"/>
        <v/>
      </c>
    </row>
    <row r="421" spans="1:40" ht="15" customHeight="1" x14ac:dyDescent="0.25">
      <c r="A421" s="2" t="s">
        <v>602</v>
      </c>
      <c r="B421" s="2" t="s">
        <v>613</v>
      </c>
      <c r="C421" s="2">
        <v>2016</v>
      </c>
      <c r="D421" s="2">
        <v>9.5180000000000007</v>
      </c>
      <c r="E421" s="2">
        <v>0.52100000000000002</v>
      </c>
      <c r="F421" s="2" t="s">
        <v>680</v>
      </c>
      <c r="G421" s="2" t="s">
        <v>680</v>
      </c>
      <c r="H421" s="2" t="s">
        <v>680</v>
      </c>
      <c r="I421" s="2">
        <v>11.882400000000001</v>
      </c>
      <c r="J421" s="2" t="s">
        <v>680</v>
      </c>
      <c r="K421" s="2">
        <v>7.4000000000000003E-3</v>
      </c>
      <c r="L421" s="2" t="s">
        <v>680</v>
      </c>
      <c r="M421" s="2">
        <v>0.45400000000000001</v>
      </c>
      <c r="N421" s="2" t="s">
        <v>680</v>
      </c>
      <c r="O421" s="2" t="s">
        <v>680</v>
      </c>
      <c r="P421" s="2">
        <v>1.488</v>
      </c>
      <c r="Q421" s="2" t="s">
        <v>680</v>
      </c>
      <c r="R421" s="2" t="s">
        <v>680</v>
      </c>
      <c r="S421" s="2" t="s">
        <v>680</v>
      </c>
      <c r="T421" s="2" t="s">
        <v>680</v>
      </c>
      <c r="U421" s="2">
        <v>1.238</v>
      </c>
      <c r="V421" s="2" t="s">
        <v>8</v>
      </c>
      <c r="W421" s="2" t="s">
        <v>680</v>
      </c>
      <c r="X421" s="2" t="s">
        <v>680</v>
      </c>
      <c r="Y421" s="2" t="s">
        <v>680</v>
      </c>
      <c r="Z421" s="2">
        <v>8.6950000000000003</v>
      </c>
      <c r="AA421" s="2" t="s">
        <v>680</v>
      </c>
      <c r="AB421" s="2" t="s">
        <v>680</v>
      </c>
      <c r="AC421" s="2" t="s">
        <v>680</v>
      </c>
      <c r="AD421" s="2" t="s">
        <v>680</v>
      </c>
      <c r="AE421" s="2">
        <v>0</v>
      </c>
      <c r="AF421" s="2" t="s">
        <v>680</v>
      </c>
      <c r="AG421" s="2" t="s">
        <v>680</v>
      </c>
      <c r="AJ421" s="9">
        <f t="shared" si="24"/>
        <v>11.882400000000001</v>
      </c>
      <c r="AK421" s="9"/>
      <c r="AL421" s="9">
        <f t="shared" si="25"/>
        <v>9.5180000000000007</v>
      </c>
      <c r="AM421" s="9">
        <f t="shared" si="26"/>
        <v>0.52100000000000002</v>
      </c>
      <c r="AN421" s="10">
        <f t="shared" si="27"/>
        <v>0.84486299064162129</v>
      </c>
    </row>
    <row r="422" spans="1:40"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U422" s="2" t="s">
        <v>681</v>
      </c>
      <c r="V422" s="2" t="s">
        <v>681</v>
      </c>
      <c r="W422" s="2" t="s">
        <v>681</v>
      </c>
      <c r="X422" s="2" t="s">
        <v>681</v>
      </c>
      <c r="Y422" s="2" t="s">
        <v>681</v>
      </c>
      <c r="Z422" s="2" t="s">
        <v>681</v>
      </c>
      <c r="AA422" s="2" t="s">
        <v>681</v>
      </c>
      <c r="AB422" s="2" t="s">
        <v>681</v>
      </c>
      <c r="AC422" s="2" t="s">
        <v>681</v>
      </c>
      <c r="AD422" s="2" t="s">
        <v>681</v>
      </c>
      <c r="AE422" s="2" t="s">
        <v>681</v>
      </c>
      <c r="AF422" s="2" t="s">
        <v>681</v>
      </c>
      <c r="AG422" s="2" t="s">
        <v>681</v>
      </c>
      <c r="AJ422" s="9">
        <f t="shared" si="24"/>
        <v>0</v>
      </c>
      <c r="AK422" s="9"/>
      <c r="AL422" s="9">
        <f t="shared" si="25"/>
        <v>0</v>
      </c>
      <c r="AM422" s="9">
        <f t="shared" si="26"/>
        <v>0</v>
      </c>
      <c r="AN422" s="10" t="str">
        <f t="shared" si="27"/>
        <v/>
      </c>
    </row>
    <row r="423" spans="1:40" ht="15" customHeight="1" x14ac:dyDescent="0.25">
      <c r="A423" s="2" t="s">
        <v>602</v>
      </c>
      <c r="B423" s="2" t="s">
        <v>614</v>
      </c>
      <c r="C423" s="2">
        <v>2016</v>
      </c>
      <c r="D423" s="2" t="s">
        <v>680</v>
      </c>
      <c r="E423" s="2" t="s">
        <v>680</v>
      </c>
      <c r="F423" s="2" t="s">
        <v>680</v>
      </c>
      <c r="G423" s="2" t="s">
        <v>680</v>
      </c>
      <c r="H423" s="2" t="s">
        <v>680</v>
      </c>
      <c r="I423" s="2" t="s">
        <v>680</v>
      </c>
      <c r="J423" s="2" t="s">
        <v>680</v>
      </c>
      <c r="K423" s="2" t="s">
        <v>680</v>
      </c>
      <c r="L423" s="2" t="s">
        <v>680</v>
      </c>
      <c r="M423" s="2" t="s">
        <v>680</v>
      </c>
      <c r="N423" s="2" t="s">
        <v>680</v>
      </c>
      <c r="O423" s="2" t="s">
        <v>680</v>
      </c>
      <c r="P423" s="2" t="s">
        <v>680</v>
      </c>
      <c r="Q423" s="2" t="s">
        <v>680</v>
      </c>
      <c r="R423" s="2" t="s">
        <v>680</v>
      </c>
      <c r="S423" s="2" t="s">
        <v>680</v>
      </c>
      <c r="T423" s="2" t="s">
        <v>680</v>
      </c>
      <c r="U423" s="2" t="s">
        <v>680</v>
      </c>
      <c r="V423" s="2" t="s">
        <v>680</v>
      </c>
      <c r="W423" s="2" t="s">
        <v>680</v>
      </c>
      <c r="X423" s="2" t="s">
        <v>680</v>
      </c>
      <c r="Y423" s="2" t="s">
        <v>680</v>
      </c>
      <c r="Z423" s="2" t="s">
        <v>680</v>
      </c>
      <c r="AA423" s="2" t="s">
        <v>680</v>
      </c>
      <c r="AB423" s="2" t="s">
        <v>680</v>
      </c>
      <c r="AC423" s="2" t="s">
        <v>680</v>
      </c>
      <c r="AD423" s="2" t="s">
        <v>680</v>
      </c>
      <c r="AE423" s="2" t="s">
        <v>680</v>
      </c>
      <c r="AF423" s="2" t="s">
        <v>680</v>
      </c>
      <c r="AG423" s="2" t="s">
        <v>680</v>
      </c>
      <c r="AJ423" s="9">
        <f t="shared" si="24"/>
        <v>0</v>
      </c>
      <c r="AK423" s="9"/>
      <c r="AL423" s="9">
        <f t="shared" si="25"/>
        <v>0</v>
      </c>
      <c r="AM423" s="9">
        <f t="shared" si="26"/>
        <v>0</v>
      </c>
      <c r="AN423" s="10" t="str">
        <f t="shared" si="27"/>
        <v/>
      </c>
    </row>
    <row r="424" spans="1:40" ht="15" customHeight="1" x14ac:dyDescent="0.25">
      <c r="A424" s="2" t="s">
        <v>602</v>
      </c>
      <c r="B424" s="2" t="s">
        <v>615</v>
      </c>
      <c r="C424" s="2">
        <v>2016</v>
      </c>
      <c r="D424" s="2" t="s">
        <v>680</v>
      </c>
      <c r="E424" s="2" t="s">
        <v>680</v>
      </c>
      <c r="F424" s="2" t="s">
        <v>680</v>
      </c>
      <c r="G424" s="2" t="s">
        <v>680</v>
      </c>
      <c r="H424" s="2" t="s">
        <v>680</v>
      </c>
      <c r="I424" s="2" t="s">
        <v>680</v>
      </c>
      <c r="J424" s="2" t="s">
        <v>680</v>
      </c>
      <c r="K424" s="2" t="s">
        <v>680</v>
      </c>
      <c r="L424" s="2" t="s">
        <v>680</v>
      </c>
      <c r="M424" s="2" t="s">
        <v>680</v>
      </c>
      <c r="N424" s="2" t="s">
        <v>680</v>
      </c>
      <c r="O424" s="2" t="s">
        <v>680</v>
      </c>
      <c r="P424" s="2" t="s">
        <v>680</v>
      </c>
      <c r="Q424" s="2" t="s">
        <v>680</v>
      </c>
      <c r="R424" s="2" t="s">
        <v>680</v>
      </c>
      <c r="S424" s="2" t="s">
        <v>680</v>
      </c>
      <c r="T424" s="2" t="s">
        <v>680</v>
      </c>
      <c r="U424" s="2" t="s">
        <v>680</v>
      </c>
      <c r="V424" s="2" t="s">
        <v>680</v>
      </c>
      <c r="W424" s="2" t="s">
        <v>680</v>
      </c>
      <c r="X424" s="2" t="s">
        <v>680</v>
      </c>
      <c r="Y424" s="2" t="s">
        <v>680</v>
      </c>
      <c r="Z424" s="2" t="s">
        <v>680</v>
      </c>
      <c r="AA424" s="2" t="s">
        <v>680</v>
      </c>
      <c r="AB424" s="2" t="s">
        <v>680</v>
      </c>
      <c r="AC424" s="2" t="s">
        <v>680</v>
      </c>
      <c r="AD424" s="2" t="s">
        <v>680</v>
      </c>
      <c r="AE424" s="2" t="s">
        <v>680</v>
      </c>
      <c r="AF424" s="2" t="s">
        <v>680</v>
      </c>
      <c r="AG424" s="2" t="s">
        <v>680</v>
      </c>
      <c r="AJ424" s="9">
        <f t="shared" si="24"/>
        <v>0</v>
      </c>
      <c r="AK424" s="9"/>
      <c r="AL424" s="9">
        <f t="shared" si="25"/>
        <v>0</v>
      </c>
      <c r="AM424" s="9">
        <f t="shared" si="26"/>
        <v>0</v>
      </c>
      <c r="AN424" s="10" t="str">
        <f t="shared" si="27"/>
        <v/>
      </c>
    </row>
    <row r="425" spans="1:40" ht="15" customHeight="1" x14ac:dyDescent="0.25">
      <c r="A425" s="2" t="s">
        <v>602</v>
      </c>
      <c r="B425" s="2" t="s">
        <v>616</v>
      </c>
      <c r="C425" s="2">
        <v>2016</v>
      </c>
      <c r="D425" s="2" t="s">
        <v>680</v>
      </c>
      <c r="E425" s="2" t="s">
        <v>680</v>
      </c>
      <c r="F425" s="2" t="s">
        <v>680</v>
      </c>
      <c r="G425" s="2" t="s">
        <v>680</v>
      </c>
      <c r="H425" s="2" t="s">
        <v>680</v>
      </c>
      <c r="I425" s="2" t="s">
        <v>680</v>
      </c>
      <c r="J425" s="2" t="s">
        <v>680</v>
      </c>
      <c r="K425" s="2" t="s">
        <v>680</v>
      </c>
      <c r="L425" s="2" t="s">
        <v>680</v>
      </c>
      <c r="M425" s="2" t="s">
        <v>680</v>
      </c>
      <c r="N425" s="2" t="s">
        <v>680</v>
      </c>
      <c r="O425" s="2" t="s">
        <v>680</v>
      </c>
      <c r="P425" s="2" t="s">
        <v>680</v>
      </c>
      <c r="Q425" s="2" t="s">
        <v>680</v>
      </c>
      <c r="R425" s="2" t="s">
        <v>680</v>
      </c>
      <c r="S425" s="2" t="s">
        <v>680</v>
      </c>
      <c r="T425" s="2" t="s">
        <v>680</v>
      </c>
      <c r="U425" s="2" t="s">
        <v>680</v>
      </c>
      <c r="V425" s="2" t="s">
        <v>680</v>
      </c>
      <c r="W425" s="2" t="s">
        <v>680</v>
      </c>
      <c r="X425" s="2" t="s">
        <v>680</v>
      </c>
      <c r="Y425" s="2" t="s">
        <v>680</v>
      </c>
      <c r="Z425" s="2" t="s">
        <v>680</v>
      </c>
      <c r="AA425" s="2" t="s">
        <v>680</v>
      </c>
      <c r="AB425" s="2" t="s">
        <v>680</v>
      </c>
      <c r="AC425" s="2" t="s">
        <v>680</v>
      </c>
      <c r="AD425" s="2" t="s">
        <v>680</v>
      </c>
      <c r="AE425" s="2" t="s">
        <v>680</v>
      </c>
      <c r="AF425" s="2" t="s">
        <v>680</v>
      </c>
      <c r="AG425" s="2" t="s">
        <v>680</v>
      </c>
      <c r="AJ425" s="9">
        <f t="shared" si="24"/>
        <v>0</v>
      </c>
      <c r="AK425" s="9"/>
      <c r="AL425" s="9">
        <f t="shared" si="25"/>
        <v>0</v>
      </c>
      <c r="AM425" s="9">
        <f t="shared" si="26"/>
        <v>0</v>
      </c>
      <c r="AN425" s="10" t="str">
        <f t="shared" si="27"/>
        <v/>
      </c>
    </row>
    <row r="426" spans="1:40" ht="15" customHeight="1" x14ac:dyDescent="0.25">
      <c r="A426" s="2" t="s">
        <v>602</v>
      </c>
      <c r="B426" s="2" t="s">
        <v>617</v>
      </c>
      <c r="C426" s="2">
        <v>2016</v>
      </c>
      <c r="D426" s="2" t="s">
        <v>680</v>
      </c>
      <c r="E426" s="2" t="s">
        <v>680</v>
      </c>
      <c r="F426" s="2" t="s">
        <v>680</v>
      </c>
      <c r="G426" s="2" t="s">
        <v>680</v>
      </c>
      <c r="H426" s="2" t="s">
        <v>680</v>
      </c>
      <c r="I426" s="2" t="s">
        <v>680</v>
      </c>
      <c r="J426" s="2" t="s">
        <v>680</v>
      </c>
      <c r="K426" s="2" t="s">
        <v>680</v>
      </c>
      <c r="L426" s="2" t="s">
        <v>680</v>
      </c>
      <c r="M426" s="2" t="s">
        <v>680</v>
      </c>
      <c r="N426" s="2" t="s">
        <v>680</v>
      </c>
      <c r="O426" s="2" t="s">
        <v>680</v>
      </c>
      <c r="P426" s="2" t="s">
        <v>680</v>
      </c>
      <c r="Q426" s="2" t="s">
        <v>680</v>
      </c>
      <c r="R426" s="2" t="s">
        <v>680</v>
      </c>
      <c r="S426" s="2" t="s">
        <v>680</v>
      </c>
      <c r="T426" s="2" t="s">
        <v>680</v>
      </c>
      <c r="U426" s="2" t="s">
        <v>680</v>
      </c>
      <c r="V426" s="2" t="s">
        <v>680</v>
      </c>
      <c r="W426" s="2" t="s">
        <v>680</v>
      </c>
      <c r="X426" s="2" t="s">
        <v>680</v>
      </c>
      <c r="Y426" s="2" t="s">
        <v>680</v>
      </c>
      <c r="Z426" s="2" t="s">
        <v>680</v>
      </c>
      <c r="AA426" s="2" t="s">
        <v>680</v>
      </c>
      <c r="AB426" s="2" t="s">
        <v>680</v>
      </c>
      <c r="AC426" s="2" t="s">
        <v>680</v>
      </c>
      <c r="AD426" s="2" t="s">
        <v>680</v>
      </c>
      <c r="AE426" s="2" t="s">
        <v>680</v>
      </c>
      <c r="AF426" s="2" t="s">
        <v>680</v>
      </c>
      <c r="AG426" s="2" t="s">
        <v>680</v>
      </c>
      <c r="AJ426" s="9">
        <f t="shared" si="24"/>
        <v>0</v>
      </c>
      <c r="AK426" s="9"/>
      <c r="AL426" s="9">
        <f t="shared" si="25"/>
        <v>0</v>
      </c>
      <c r="AM426" s="9">
        <f t="shared" si="26"/>
        <v>0</v>
      </c>
      <c r="AN426" s="10" t="str">
        <f t="shared" si="27"/>
        <v/>
      </c>
    </row>
    <row r="427" spans="1:40"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680</v>
      </c>
      <c r="M427" s="2" t="s">
        <v>680</v>
      </c>
      <c r="N427" s="2" t="s">
        <v>680</v>
      </c>
      <c r="O427" s="2" t="s">
        <v>680</v>
      </c>
      <c r="P427" s="2" t="s">
        <v>680</v>
      </c>
      <c r="Q427" s="2" t="s">
        <v>680</v>
      </c>
      <c r="R427" s="2" t="s">
        <v>680</v>
      </c>
      <c r="S427" s="2" t="s">
        <v>680</v>
      </c>
      <c r="T427" s="2" t="s">
        <v>680</v>
      </c>
      <c r="U427" s="2" t="s">
        <v>680</v>
      </c>
      <c r="V427" s="2" t="s">
        <v>680</v>
      </c>
      <c r="W427" s="2" t="s">
        <v>680</v>
      </c>
      <c r="X427" s="2" t="s">
        <v>680</v>
      </c>
      <c r="Y427" s="2" t="s">
        <v>680</v>
      </c>
      <c r="Z427" s="2" t="s">
        <v>680</v>
      </c>
      <c r="AA427" s="2" t="s">
        <v>680</v>
      </c>
      <c r="AB427" s="2" t="s">
        <v>680</v>
      </c>
      <c r="AC427" s="2" t="s">
        <v>680</v>
      </c>
      <c r="AD427" s="2" t="s">
        <v>680</v>
      </c>
      <c r="AE427" s="2" t="s">
        <v>680</v>
      </c>
      <c r="AF427" s="2" t="s">
        <v>680</v>
      </c>
      <c r="AG427" s="2" t="s">
        <v>680</v>
      </c>
      <c r="AJ427" s="9">
        <f t="shared" si="24"/>
        <v>0</v>
      </c>
      <c r="AK427" s="9"/>
      <c r="AL427" s="9">
        <f t="shared" si="25"/>
        <v>0</v>
      </c>
      <c r="AM427" s="9">
        <f t="shared" si="26"/>
        <v>0</v>
      </c>
      <c r="AN427" s="10" t="str">
        <f t="shared" si="27"/>
        <v/>
      </c>
    </row>
    <row r="428" spans="1:40" ht="15" customHeight="1" x14ac:dyDescent="0.25">
      <c r="A428" s="2" t="s">
        <v>619</v>
      </c>
      <c r="B428" s="2" t="s">
        <v>620</v>
      </c>
      <c r="C428" s="2">
        <v>2016</v>
      </c>
      <c r="D428" s="2" t="s">
        <v>680</v>
      </c>
      <c r="E428" s="2" t="s">
        <v>680</v>
      </c>
      <c r="F428" s="2" t="s">
        <v>680</v>
      </c>
      <c r="G428" s="2" t="s">
        <v>680</v>
      </c>
      <c r="H428" s="2" t="s">
        <v>680</v>
      </c>
      <c r="I428" s="2" t="s">
        <v>680</v>
      </c>
      <c r="J428" s="2" t="s">
        <v>680</v>
      </c>
      <c r="K428" s="2" t="s">
        <v>680</v>
      </c>
      <c r="L428" s="2" t="s">
        <v>680</v>
      </c>
      <c r="M428" s="2" t="s">
        <v>680</v>
      </c>
      <c r="N428" s="2" t="s">
        <v>680</v>
      </c>
      <c r="O428" s="2" t="s">
        <v>680</v>
      </c>
      <c r="P428" s="2" t="s">
        <v>680</v>
      </c>
      <c r="Q428" s="2" t="s">
        <v>680</v>
      </c>
      <c r="R428" s="2" t="s">
        <v>680</v>
      </c>
      <c r="S428" s="2" t="s">
        <v>680</v>
      </c>
      <c r="T428" s="2" t="s">
        <v>680</v>
      </c>
      <c r="U428" s="2" t="s">
        <v>680</v>
      </c>
      <c r="V428" s="2" t="s">
        <v>680</v>
      </c>
      <c r="W428" s="2" t="s">
        <v>680</v>
      </c>
      <c r="X428" s="2" t="s">
        <v>680</v>
      </c>
      <c r="Y428" s="2" t="s">
        <v>680</v>
      </c>
      <c r="Z428" s="2" t="s">
        <v>680</v>
      </c>
      <c r="AA428" s="2" t="s">
        <v>680</v>
      </c>
      <c r="AB428" s="2" t="s">
        <v>680</v>
      </c>
      <c r="AC428" s="2" t="s">
        <v>680</v>
      </c>
      <c r="AD428" s="2" t="s">
        <v>680</v>
      </c>
      <c r="AE428" s="2" t="s">
        <v>680</v>
      </c>
      <c r="AF428" s="2" t="s">
        <v>680</v>
      </c>
      <c r="AG428" s="2" t="s">
        <v>680</v>
      </c>
      <c r="AJ428" s="9">
        <f t="shared" si="24"/>
        <v>0</v>
      </c>
      <c r="AK428" s="9"/>
      <c r="AL428" s="9">
        <f t="shared" si="25"/>
        <v>0</v>
      </c>
      <c r="AM428" s="9">
        <f t="shared" si="26"/>
        <v>0</v>
      </c>
      <c r="AN428" s="10" t="str">
        <f t="shared" si="27"/>
        <v/>
      </c>
    </row>
    <row r="429" spans="1:40" ht="15" customHeight="1" x14ac:dyDescent="0.25">
      <c r="A429" s="2" t="s">
        <v>619</v>
      </c>
      <c r="B429" s="2" t="s">
        <v>621</v>
      </c>
      <c r="C429" s="2">
        <v>2016</v>
      </c>
      <c r="D429" s="2">
        <v>40.774999999999999</v>
      </c>
      <c r="E429" s="2">
        <v>7.1740000000000004</v>
      </c>
      <c r="F429" s="2" t="s">
        <v>680</v>
      </c>
      <c r="G429" s="2" t="s">
        <v>945</v>
      </c>
      <c r="H429" s="2" t="s">
        <v>680</v>
      </c>
      <c r="I429" s="2">
        <v>70.331999999999994</v>
      </c>
      <c r="J429" s="2" t="s">
        <v>680</v>
      </c>
      <c r="K429" s="2" t="s">
        <v>680</v>
      </c>
      <c r="L429" s="2" t="s">
        <v>680</v>
      </c>
      <c r="M429" s="2" t="s">
        <v>680</v>
      </c>
      <c r="N429" s="2" t="s">
        <v>680</v>
      </c>
      <c r="O429" s="2" t="s">
        <v>680</v>
      </c>
      <c r="P429" s="2">
        <v>20.48</v>
      </c>
      <c r="Q429" s="2">
        <v>20.231000000000002</v>
      </c>
      <c r="R429" s="2">
        <v>18.027999999999999</v>
      </c>
      <c r="S429" s="2" t="s">
        <v>680</v>
      </c>
      <c r="T429" s="2" t="s">
        <v>680</v>
      </c>
      <c r="U429" s="2" t="s">
        <v>680</v>
      </c>
      <c r="V429" s="2" t="s">
        <v>8</v>
      </c>
      <c r="W429" s="2" t="s">
        <v>680</v>
      </c>
      <c r="X429" s="2" t="s">
        <v>680</v>
      </c>
      <c r="Y429" s="2" t="s">
        <v>680</v>
      </c>
      <c r="Z429" s="2" t="s">
        <v>680</v>
      </c>
      <c r="AA429" s="2" t="s">
        <v>680</v>
      </c>
      <c r="AB429" s="2" t="s">
        <v>680</v>
      </c>
      <c r="AC429" s="2" t="s">
        <v>680</v>
      </c>
      <c r="AD429" s="2">
        <v>0</v>
      </c>
      <c r="AE429" s="2" t="s">
        <v>680</v>
      </c>
      <c r="AF429" s="2" t="s">
        <v>680</v>
      </c>
      <c r="AG429" s="2">
        <v>11.593</v>
      </c>
      <c r="AJ429" s="9">
        <f t="shared" si="24"/>
        <v>58.738999999999997</v>
      </c>
      <c r="AK429" s="9"/>
      <c r="AL429" s="9">
        <f t="shared" si="25"/>
        <v>40.774999999999999</v>
      </c>
      <c r="AM429" s="9">
        <f t="shared" si="26"/>
        <v>7.1740000000000004</v>
      </c>
      <c r="AN429" s="10">
        <f t="shared" si="27"/>
        <v>0.81630603176765015</v>
      </c>
    </row>
    <row r="430" spans="1:40" ht="15" customHeight="1" x14ac:dyDescent="0.25">
      <c r="A430" s="2" t="s">
        <v>622</v>
      </c>
      <c r="B430" s="2" t="s">
        <v>623</v>
      </c>
      <c r="C430" s="2">
        <v>2016</v>
      </c>
      <c r="D430" s="2" t="s">
        <v>680</v>
      </c>
      <c r="E430" s="2" t="s">
        <v>680</v>
      </c>
      <c r="F430" s="2" t="s">
        <v>680</v>
      </c>
      <c r="G430" s="2" t="s">
        <v>680</v>
      </c>
      <c r="H430" s="2" t="s">
        <v>680</v>
      </c>
      <c r="I430" s="2" t="s">
        <v>680</v>
      </c>
      <c r="J430" s="2" t="s">
        <v>680</v>
      </c>
      <c r="K430" s="2" t="s">
        <v>680</v>
      </c>
      <c r="L430" s="2" t="s">
        <v>680</v>
      </c>
      <c r="M430" s="2" t="s">
        <v>680</v>
      </c>
      <c r="N430" s="2" t="s">
        <v>680</v>
      </c>
      <c r="O430" s="2" t="s">
        <v>680</v>
      </c>
      <c r="P430" s="2" t="s">
        <v>680</v>
      </c>
      <c r="Q430" s="2" t="s">
        <v>680</v>
      </c>
      <c r="R430" s="2" t="s">
        <v>680</v>
      </c>
      <c r="S430" s="2" t="s">
        <v>680</v>
      </c>
      <c r="T430" s="2" t="s">
        <v>680</v>
      </c>
      <c r="U430" s="2" t="s">
        <v>680</v>
      </c>
      <c r="V430" s="2" t="s">
        <v>680</v>
      </c>
      <c r="W430" s="2" t="s">
        <v>680</v>
      </c>
      <c r="X430" s="2" t="s">
        <v>680</v>
      </c>
      <c r="Y430" s="2" t="s">
        <v>680</v>
      </c>
      <c r="Z430" s="2" t="s">
        <v>680</v>
      </c>
      <c r="AA430" s="2" t="s">
        <v>680</v>
      </c>
      <c r="AB430" s="2" t="s">
        <v>680</v>
      </c>
      <c r="AC430" s="2" t="s">
        <v>680</v>
      </c>
      <c r="AD430" s="2" t="s">
        <v>680</v>
      </c>
      <c r="AE430" s="2" t="s">
        <v>680</v>
      </c>
      <c r="AF430" s="2" t="s">
        <v>680</v>
      </c>
      <c r="AG430" s="2" t="s">
        <v>680</v>
      </c>
      <c r="AJ430" s="9">
        <f t="shared" si="24"/>
        <v>0</v>
      </c>
      <c r="AK430" s="9"/>
      <c r="AL430" s="9">
        <f t="shared" si="25"/>
        <v>0</v>
      </c>
      <c r="AM430" s="9">
        <f t="shared" si="26"/>
        <v>0</v>
      </c>
      <c r="AN430" s="10" t="str">
        <f t="shared" si="27"/>
        <v/>
      </c>
    </row>
    <row r="431" spans="1:40" ht="15" customHeight="1" x14ac:dyDescent="0.25">
      <c r="A431" s="2" t="s">
        <v>622</v>
      </c>
      <c r="B431" s="2" t="s">
        <v>624</v>
      </c>
      <c r="C431" s="2">
        <v>2016</v>
      </c>
      <c r="D431" s="2" t="s">
        <v>680</v>
      </c>
      <c r="E431" s="2" t="s">
        <v>680</v>
      </c>
      <c r="F431" s="2" t="s">
        <v>680</v>
      </c>
      <c r="G431" s="2" t="s">
        <v>680</v>
      </c>
      <c r="H431" s="2" t="s">
        <v>680</v>
      </c>
      <c r="I431" s="2" t="s">
        <v>680</v>
      </c>
      <c r="J431" s="2" t="s">
        <v>680</v>
      </c>
      <c r="K431" s="2" t="s">
        <v>680</v>
      </c>
      <c r="L431" s="2" t="s">
        <v>680</v>
      </c>
      <c r="M431" s="2" t="s">
        <v>680</v>
      </c>
      <c r="N431" s="2" t="s">
        <v>680</v>
      </c>
      <c r="O431" s="2" t="s">
        <v>680</v>
      </c>
      <c r="P431" s="2" t="s">
        <v>680</v>
      </c>
      <c r="Q431" s="2" t="s">
        <v>680</v>
      </c>
      <c r="R431" s="2" t="s">
        <v>680</v>
      </c>
      <c r="S431" s="2" t="s">
        <v>680</v>
      </c>
      <c r="T431" s="2" t="s">
        <v>680</v>
      </c>
      <c r="U431" s="2" t="s">
        <v>680</v>
      </c>
      <c r="V431" s="2" t="s">
        <v>680</v>
      </c>
      <c r="W431" s="2" t="s">
        <v>680</v>
      </c>
      <c r="X431" s="2" t="s">
        <v>680</v>
      </c>
      <c r="Y431" s="2" t="s">
        <v>680</v>
      </c>
      <c r="Z431" s="2" t="s">
        <v>680</v>
      </c>
      <c r="AA431" s="2" t="s">
        <v>680</v>
      </c>
      <c r="AB431" s="2" t="s">
        <v>680</v>
      </c>
      <c r="AC431" s="2" t="s">
        <v>680</v>
      </c>
      <c r="AD431" s="2" t="s">
        <v>680</v>
      </c>
      <c r="AE431" s="2" t="s">
        <v>680</v>
      </c>
      <c r="AF431" s="2" t="s">
        <v>680</v>
      </c>
      <c r="AG431" s="2" t="s">
        <v>680</v>
      </c>
      <c r="AJ431" s="9">
        <f t="shared" si="24"/>
        <v>0</v>
      </c>
      <c r="AK431" s="9"/>
      <c r="AL431" s="9">
        <f t="shared" si="25"/>
        <v>0</v>
      </c>
      <c r="AM431" s="9">
        <f t="shared" si="26"/>
        <v>0</v>
      </c>
      <c r="AN431" s="10" t="str">
        <f t="shared" si="27"/>
        <v/>
      </c>
    </row>
    <row r="432" spans="1:40" ht="15" customHeight="1" x14ac:dyDescent="0.25">
      <c r="A432" s="2" t="s">
        <v>622</v>
      </c>
      <c r="B432" s="2" t="s">
        <v>625</v>
      </c>
      <c r="C432" s="2">
        <v>2016</v>
      </c>
      <c r="D432" s="2" t="s">
        <v>680</v>
      </c>
      <c r="E432" s="2" t="s">
        <v>680</v>
      </c>
      <c r="F432" s="2" t="s">
        <v>680</v>
      </c>
      <c r="G432" s="2" t="s">
        <v>680</v>
      </c>
      <c r="H432" s="2" t="s">
        <v>680</v>
      </c>
      <c r="I432" s="2" t="s">
        <v>680</v>
      </c>
      <c r="J432" s="2" t="s">
        <v>680</v>
      </c>
      <c r="K432" s="2" t="s">
        <v>680</v>
      </c>
      <c r="L432" s="2" t="s">
        <v>680</v>
      </c>
      <c r="M432" s="2" t="s">
        <v>680</v>
      </c>
      <c r="N432" s="2" t="s">
        <v>680</v>
      </c>
      <c r="O432" s="2" t="s">
        <v>680</v>
      </c>
      <c r="P432" s="2" t="s">
        <v>680</v>
      </c>
      <c r="Q432" s="2" t="s">
        <v>680</v>
      </c>
      <c r="R432" s="2" t="s">
        <v>680</v>
      </c>
      <c r="S432" s="2" t="s">
        <v>680</v>
      </c>
      <c r="T432" s="2" t="s">
        <v>680</v>
      </c>
      <c r="U432" s="2" t="s">
        <v>680</v>
      </c>
      <c r="V432" s="2" t="s">
        <v>680</v>
      </c>
      <c r="W432" s="2" t="s">
        <v>680</v>
      </c>
      <c r="X432" s="2" t="s">
        <v>680</v>
      </c>
      <c r="Y432" s="2" t="s">
        <v>680</v>
      </c>
      <c r="Z432" s="2" t="s">
        <v>680</v>
      </c>
      <c r="AA432" s="2" t="s">
        <v>680</v>
      </c>
      <c r="AB432" s="2" t="s">
        <v>680</v>
      </c>
      <c r="AC432" s="2" t="s">
        <v>680</v>
      </c>
      <c r="AD432" s="2" t="s">
        <v>680</v>
      </c>
      <c r="AE432" s="2" t="s">
        <v>680</v>
      </c>
      <c r="AF432" s="2" t="s">
        <v>680</v>
      </c>
      <c r="AG432" s="2" t="s">
        <v>680</v>
      </c>
      <c r="AJ432" s="9">
        <f t="shared" si="24"/>
        <v>0</v>
      </c>
      <c r="AK432" s="9"/>
      <c r="AL432" s="9">
        <f t="shared" si="25"/>
        <v>0</v>
      </c>
      <c r="AM432" s="9">
        <f t="shared" si="26"/>
        <v>0</v>
      </c>
      <c r="AN432" s="10" t="str">
        <f t="shared" si="27"/>
        <v/>
      </c>
    </row>
    <row r="433" spans="1:40" ht="15" customHeight="1" x14ac:dyDescent="0.25">
      <c r="A433" s="2" t="s">
        <v>622</v>
      </c>
      <c r="B433" s="2" t="s">
        <v>626</v>
      </c>
      <c r="C433" s="2">
        <v>2016</v>
      </c>
      <c r="D433" s="2" t="s">
        <v>680</v>
      </c>
      <c r="E433" s="2" t="s">
        <v>680</v>
      </c>
      <c r="F433" s="2" t="s">
        <v>680</v>
      </c>
      <c r="G433" s="2" t="s">
        <v>680</v>
      </c>
      <c r="H433" s="2" t="s">
        <v>680</v>
      </c>
      <c r="I433" s="2" t="s">
        <v>680</v>
      </c>
      <c r="J433" s="2" t="s">
        <v>680</v>
      </c>
      <c r="K433" s="2" t="s">
        <v>680</v>
      </c>
      <c r="L433" s="2" t="s">
        <v>680</v>
      </c>
      <c r="M433" s="2" t="s">
        <v>680</v>
      </c>
      <c r="N433" s="2" t="s">
        <v>680</v>
      </c>
      <c r="O433" s="2" t="s">
        <v>680</v>
      </c>
      <c r="P433" s="2" t="s">
        <v>680</v>
      </c>
      <c r="Q433" s="2" t="s">
        <v>680</v>
      </c>
      <c r="R433" s="2" t="s">
        <v>680</v>
      </c>
      <c r="S433" s="2" t="s">
        <v>680</v>
      </c>
      <c r="T433" s="2" t="s">
        <v>680</v>
      </c>
      <c r="U433" s="2" t="s">
        <v>680</v>
      </c>
      <c r="V433" s="2" t="s">
        <v>680</v>
      </c>
      <c r="W433" s="2" t="s">
        <v>680</v>
      </c>
      <c r="X433" s="2" t="s">
        <v>680</v>
      </c>
      <c r="Y433" s="2" t="s">
        <v>680</v>
      </c>
      <c r="Z433" s="2" t="s">
        <v>680</v>
      </c>
      <c r="AA433" s="2" t="s">
        <v>680</v>
      </c>
      <c r="AB433" s="2" t="s">
        <v>680</v>
      </c>
      <c r="AC433" s="2" t="s">
        <v>680</v>
      </c>
      <c r="AD433" s="2" t="s">
        <v>680</v>
      </c>
      <c r="AE433" s="2" t="s">
        <v>680</v>
      </c>
      <c r="AF433" s="2" t="s">
        <v>680</v>
      </c>
      <c r="AG433" s="2" t="s">
        <v>680</v>
      </c>
      <c r="AJ433" s="9">
        <f t="shared" si="24"/>
        <v>0</v>
      </c>
      <c r="AK433" s="9"/>
      <c r="AL433" s="9">
        <f t="shared" si="25"/>
        <v>0</v>
      </c>
      <c r="AM433" s="9">
        <f t="shared" si="26"/>
        <v>0</v>
      </c>
      <c r="AN433" s="10" t="str">
        <f t="shared" si="27"/>
        <v/>
      </c>
    </row>
    <row r="434" spans="1:40" ht="15" customHeight="1" x14ac:dyDescent="0.25">
      <c r="A434" s="2" t="s">
        <v>627</v>
      </c>
      <c r="B434" s="2" t="s">
        <v>628</v>
      </c>
      <c r="C434" s="2">
        <v>2016</v>
      </c>
      <c r="D434" s="2" t="s">
        <v>680</v>
      </c>
      <c r="E434" s="2" t="s">
        <v>680</v>
      </c>
      <c r="F434" s="2" t="s">
        <v>680</v>
      </c>
      <c r="G434" s="2" t="s">
        <v>680</v>
      </c>
      <c r="H434" s="2" t="s">
        <v>680</v>
      </c>
      <c r="I434" s="2" t="s">
        <v>680</v>
      </c>
      <c r="J434" s="2" t="s">
        <v>680</v>
      </c>
      <c r="K434" s="2" t="s">
        <v>680</v>
      </c>
      <c r="L434" s="2" t="s">
        <v>680</v>
      </c>
      <c r="M434" s="2" t="s">
        <v>680</v>
      </c>
      <c r="N434" s="2" t="s">
        <v>680</v>
      </c>
      <c r="O434" s="2" t="s">
        <v>680</v>
      </c>
      <c r="P434" s="2" t="s">
        <v>680</v>
      </c>
      <c r="Q434" s="2" t="s">
        <v>680</v>
      </c>
      <c r="R434" s="2" t="s">
        <v>680</v>
      </c>
      <c r="S434" s="2" t="s">
        <v>680</v>
      </c>
      <c r="T434" s="2" t="s">
        <v>680</v>
      </c>
      <c r="U434" s="2" t="s">
        <v>680</v>
      </c>
      <c r="V434" s="2" t="s">
        <v>680</v>
      </c>
      <c r="W434" s="2" t="s">
        <v>680</v>
      </c>
      <c r="X434" s="2" t="s">
        <v>680</v>
      </c>
      <c r="Y434" s="2" t="s">
        <v>680</v>
      </c>
      <c r="Z434" s="2" t="s">
        <v>680</v>
      </c>
      <c r="AA434" s="2" t="s">
        <v>680</v>
      </c>
      <c r="AB434" s="2" t="s">
        <v>680</v>
      </c>
      <c r="AC434" s="2" t="s">
        <v>680</v>
      </c>
      <c r="AD434" s="2" t="s">
        <v>680</v>
      </c>
      <c r="AE434" s="2" t="s">
        <v>680</v>
      </c>
      <c r="AF434" s="2" t="s">
        <v>680</v>
      </c>
      <c r="AG434" s="2" t="s">
        <v>680</v>
      </c>
      <c r="AJ434" s="9">
        <f t="shared" si="24"/>
        <v>0</v>
      </c>
      <c r="AK434" s="9"/>
      <c r="AL434" s="9">
        <f t="shared" si="25"/>
        <v>0</v>
      </c>
      <c r="AM434" s="9">
        <f t="shared" si="26"/>
        <v>0</v>
      </c>
      <c r="AN434" s="10" t="str">
        <f t="shared" si="27"/>
        <v/>
      </c>
    </row>
    <row r="435" spans="1:40" ht="15" customHeight="1" x14ac:dyDescent="0.25">
      <c r="A435" s="2" t="s">
        <v>627</v>
      </c>
      <c r="B435" s="2" t="s">
        <v>629</v>
      </c>
      <c r="C435" s="2">
        <v>2016</v>
      </c>
      <c r="D435" s="2" t="s">
        <v>680</v>
      </c>
      <c r="E435" s="2" t="s">
        <v>680</v>
      </c>
      <c r="F435" s="2" t="s">
        <v>680</v>
      </c>
      <c r="G435" s="2" t="s">
        <v>680</v>
      </c>
      <c r="H435" s="2" t="s">
        <v>680</v>
      </c>
      <c r="I435" s="2" t="s">
        <v>680</v>
      </c>
      <c r="J435" s="2" t="s">
        <v>680</v>
      </c>
      <c r="K435" s="2" t="s">
        <v>680</v>
      </c>
      <c r="L435" s="2" t="s">
        <v>680</v>
      </c>
      <c r="M435" s="2" t="s">
        <v>680</v>
      </c>
      <c r="N435" s="2" t="s">
        <v>680</v>
      </c>
      <c r="O435" s="2" t="s">
        <v>680</v>
      </c>
      <c r="P435" s="2" t="s">
        <v>680</v>
      </c>
      <c r="Q435" s="2" t="s">
        <v>680</v>
      </c>
      <c r="R435" s="2" t="s">
        <v>680</v>
      </c>
      <c r="S435" s="2" t="s">
        <v>680</v>
      </c>
      <c r="T435" s="2" t="s">
        <v>680</v>
      </c>
      <c r="U435" s="2" t="s">
        <v>680</v>
      </c>
      <c r="V435" s="2" t="s">
        <v>680</v>
      </c>
      <c r="W435" s="2" t="s">
        <v>680</v>
      </c>
      <c r="X435" s="2" t="s">
        <v>680</v>
      </c>
      <c r="Y435" s="2" t="s">
        <v>680</v>
      </c>
      <c r="Z435" s="2" t="s">
        <v>680</v>
      </c>
      <c r="AA435" s="2" t="s">
        <v>680</v>
      </c>
      <c r="AB435" s="2" t="s">
        <v>680</v>
      </c>
      <c r="AC435" s="2" t="s">
        <v>680</v>
      </c>
      <c r="AD435" s="2" t="s">
        <v>680</v>
      </c>
      <c r="AE435" s="2" t="s">
        <v>680</v>
      </c>
      <c r="AF435" s="2" t="s">
        <v>680</v>
      </c>
      <c r="AG435" s="2" t="s">
        <v>680</v>
      </c>
      <c r="AJ435" s="9">
        <f t="shared" si="24"/>
        <v>0</v>
      </c>
      <c r="AK435" s="9"/>
      <c r="AL435" s="9">
        <f t="shared" si="25"/>
        <v>0</v>
      </c>
      <c r="AM435" s="9">
        <f t="shared" si="26"/>
        <v>0</v>
      </c>
      <c r="AN435" s="10" t="str">
        <f t="shared" si="27"/>
        <v/>
      </c>
    </row>
    <row r="436" spans="1:40" ht="15" customHeight="1" x14ac:dyDescent="0.25">
      <c r="A436" s="2" t="s">
        <v>627</v>
      </c>
      <c r="B436" s="2" t="s">
        <v>630</v>
      </c>
      <c r="C436" s="2">
        <v>2016</v>
      </c>
      <c r="D436" s="2" t="s">
        <v>681</v>
      </c>
      <c r="E436" s="2" t="s">
        <v>681</v>
      </c>
      <c r="F436" s="2" t="s">
        <v>681</v>
      </c>
      <c r="G436" s="2" t="s">
        <v>681</v>
      </c>
      <c r="H436" s="2" t="s">
        <v>681</v>
      </c>
      <c r="I436" s="2" t="s">
        <v>681</v>
      </c>
      <c r="J436" s="2" t="s">
        <v>681</v>
      </c>
      <c r="K436" s="2" t="s">
        <v>681</v>
      </c>
      <c r="L436" s="2" t="s">
        <v>681</v>
      </c>
      <c r="M436" s="2" t="s">
        <v>681</v>
      </c>
      <c r="N436" s="2" t="s">
        <v>681</v>
      </c>
      <c r="O436" s="2" t="s">
        <v>681</v>
      </c>
      <c r="P436" s="2" t="s">
        <v>681</v>
      </c>
      <c r="Q436" s="2" t="s">
        <v>681</v>
      </c>
      <c r="R436" s="2" t="s">
        <v>681</v>
      </c>
      <c r="S436" s="2" t="s">
        <v>681</v>
      </c>
      <c r="T436" s="2" t="s">
        <v>681</v>
      </c>
      <c r="U436" s="2" t="s">
        <v>681</v>
      </c>
      <c r="V436" s="2" t="s">
        <v>681</v>
      </c>
      <c r="W436" s="2" t="s">
        <v>681</v>
      </c>
      <c r="X436" s="2" t="s">
        <v>681</v>
      </c>
      <c r="Y436" s="2" t="s">
        <v>681</v>
      </c>
      <c r="Z436" s="2" t="s">
        <v>681</v>
      </c>
      <c r="AA436" s="2" t="s">
        <v>681</v>
      </c>
      <c r="AB436" s="2" t="s">
        <v>681</v>
      </c>
      <c r="AC436" s="2" t="s">
        <v>681</v>
      </c>
      <c r="AD436" s="2" t="s">
        <v>681</v>
      </c>
      <c r="AE436" s="2" t="s">
        <v>681</v>
      </c>
      <c r="AF436" s="2" t="s">
        <v>681</v>
      </c>
      <c r="AG436" s="2" t="s">
        <v>681</v>
      </c>
      <c r="AJ436" s="9">
        <f t="shared" si="24"/>
        <v>0</v>
      </c>
      <c r="AK436" s="9"/>
      <c r="AL436" s="9">
        <f t="shared" si="25"/>
        <v>0</v>
      </c>
      <c r="AM436" s="9">
        <f t="shared" si="26"/>
        <v>0</v>
      </c>
      <c r="AN436" s="10" t="str">
        <f t="shared" si="27"/>
        <v/>
      </c>
    </row>
    <row r="437" spans="1:40" ht="15" customHeight="1" x14ac:dyDescent="0.25">
      <c r="A437" s="2" t="s">
        <v>631</v>
      </c>
      <c r="B437" s="2" t="s">
        <v>632</v>
      </c>
      <c r="C437" s="2">
        <v>2016</v>
      </c>
      <c r="D437" s="2" t="s">
        <v>680</v>
      </c>
      <c r="E437" s="2" t="s">
        <v>680</v>
      </c>
      <c r="F437" s="2" t="s">
        <v>680</v>
      </c>
      <c r="G437" s="2" t="s">
        <v>680</v>
      </c>
      <c r="H437" s="2" t="s">
        <v>680</v>
      </c>
      <c r="I437" s="2" t="s">
        <v>680</v>
      </c>
      <c r="J437" s="2" t="s">
        <v>680</v>
      </c>
      <c r="K437" s="2" t="s">
        <v>680</v>
      </c>
      <c r="L437" s="2" t="s">
        <v>680</v>
      </c>
      <c r="M437" s="2" t="s">
        <v>680</v>
      </c>
      <c r="N437" s="2" t="s">
        <v>680</v>
      </c>
      <c r="O437" s="2" t="s">
        <v>680</v>
      </c>
      <c r="P437" s="2" t="s">
        <v>680</v>
      </c>
      <c r="Q437" s="2" t="s">
        <v>680</v>
      </c>
      <c r="R437" s="2" t="s">
        <v>680</v>
      </c>
      <c r="S437" s="2" t="s">
        <v>680</v>
      </c>
      <c r="T437" s="2" t="s">
        <v>680</v>
      </c>
      <c r="U437" s="2" t="s">
        <v>680</v>
      </c>
      <c r="V437" s="2" t="s">
        <v>680</v>
      </c>
      <c r="W437" s="2" t="s">
        <v>680</v>
      </c>
      <c r="X437" s="2" t="s">
        <v>680</v>
      </c>
      <c r="Y437" s="2" t="s">
        <v>680</v>
      </c>
      <c r="Z437" s="2" t="s">
        <v>680</v>
      </c>
      <c r="AA437" s="2" t="s">
        <v>680</v>
      </c>
      <c r="AB437" s="2" t="s">
        <v>680</v>
      </c>
      <c r="AC437" s="2" t="s">
        <v>680</v>
      </c>
      <c r="AD437" s="2" t="s">
        <v>680</v>
      </c>
      <c r="AE437" s="2" t="s">
        <v>680</v>
      </c>
      <c r="AF437" s="2" t="s">
        <v>680</v>
      </c>
      <c r="AG437" s="2" t="s">
        <v>680</v>
      </c>
      <c r="AJ437" s="9">
        <f t="shared" si="24"/>
        <v>0</v>
      </c>
      <c r="AK437" s="9"/>
      <c r="AL437" s="9">
        <f t="shared" si="25"/>
        <v>0</v>
      </c>
      <c r="AM437" s="9">
        <f t="shared" si="26"/>
        <v>0</v>
      </c>
      <c r="AN437" s="10" t="str">
        <f t="shared" si="27"/>
        <v/>
      </c>
    </row>
    <row r="438" spans="1:40" ht="15" customHeight="1" x14ac:dyDescent="0.25">
      <c r="A438" s="2" t="s">
        <v>631</v>
      </c>
      <c r="B438" s="2" t="s">
        <v>633</v>
      </c>
      <c r="C438" s="2">
        <v>2016</v>
      </c>
      <c r="D438" s="2" t="s">
        <v>680</v>
      </c>
      <c r="E438" s="2" t="s">
        <v>680</v>
      </c>
      <c r="F438" s="2" t="s">
        <v>680</v>
      </c>
      <c r="G438" s="2" t="s">
        <v>680</v>
      </c>
      <c r="H438" s="2" t="s">
        <v>680</v>
      </c>
      <c r="I438" s="2" t="s">
        <v>680</v>
      </c>
      <c r="J438" s="2" t="s">
        <v>680</v>
      </c>
      <c r="K438" s="2" t="s">
        <v>680</v>
      </c>
      <c r="L438" s="2" t="s">
        <v>680</v>
      </c>
      <c r="M438" s="2" t="s">
        <v>680</v>
      </c>
      <c r="N438" s="2" t="s">
        <v>680</v>
      </c>
      <c r="O438" s="2" t="s">
        <v>680</v>
      </c>
      <c r="P438" s="2" t="s">
        <v>680</v>
      </c>
      <c r="Q438" s="2" t="s">
        <v>680</v>
      </c>
      <c r="R438" s="2" t="s">
        <v>680</v>
      </c>
      <c r="S438" s="2" t="s">
        <v>680</v>
      </c>
      <c r="T438" s="2" t="s">
        <v>680</v>
      </c>
      <c r="U438" s="2" t="s">
        <v>680</v>
      </c>
      <c r="V438" s="2" t="s">
        <v>680</v>
      </c>
      <c r="W438" s="2" t="s">
        <v>680</v>
      </c>
      <c r="X438" s="2" t="s">
        <v>680</v>
      </c>
      <c r="Y438" s="2" t="s">
        <v>680</v>
      </c>
      <c r="Z438" s="2" t="s">
        <v>680</v>
      </c>
      <c r="AA438" s="2" t="s">
        <v>680</v>
      </c>
      <c r="AB438" s="2" t="s">
        <v>680</v>
      </c>
      <c r="AC438" s="2" t="s">
        <v>680</v>
      </c>
      <c r="AD438" s="2" t="s">
        <v>680</v>
      </c>
      <c r="AE438" s="2" t="s">
        <v>680</v>
      </c>
      <c r="AF438" s="2" t="s">
        <v>680</v>
      </c>
      <c r="AG438" s="2" t="s">
        <v>680</v>
      </c>
      <c r="AJ438" s="9">
        <f t="shared" si="24"/>
        <v>0</v>
      </c>
      <c r="AK438" s="9"/>
      <c r="AL438" s="9">
        <f t="shared" si="25"/>
        <v>0</v>
      </c>
      <c r="AM438" s="9">
        <f t="shared" si="26"/>
        <v>0</v>
      </c>
      <c r="AN438" s="10" t="str">
        <f t="shared" si="27"/>
        <v/>
      </c>
    </row>
    <row r="439" spans="1:40" ht="15" customHeight="1" x14ac:dyDescent="0.25">
      <c r="A439" s="2" t="s">
        <v>631</v>
      </c>
      <c r="B439" s="2" t="s">
        <v>634</v>
      </c>
      <c r="C439" s="2">
        <v>2016</v>
      </c>
      <c r="D439" s="2" t="s">
        <v>680</v>
      </c>
      <c r="E439" s="2" t="s">
        <v>680</v>
      </c>
      <c r="F439" s="2" t="s">
        <v>680</v>
      </c>
      <c r="G439" s="2" t="s">
        <v>680</v>
      </c>
      <c r="H439" s="2" t="s">
        <v>680</v>
      </c>
      <c r="I439" s="2" t="s">
        <v>680</v>
      </c>
      <c r="J439" s="2" t="s">
        <v>680</v>
      </c>
      <c r="K439" s="2" t="s">
        <v>680</v>
      </c>
      <c r="L439" s="2" t="s">
        <v>680</v>
      </c>
      <c r="M439" s="2" t="s">
        <v>680</v>
      </c>
      <c r="N439" s="2" t="s">
        <v>680</v>
      </c>
      <c r="O439" s="2" t="s">
        <v>680</v>
      </c>
      <c r="P439" s="2" t="s">
        <v>680</v>
      </c>
      <c r="Q439" s="2" t="s">
        <v>680</v>
      </c>
      <c r="R439" s="2" t="s">
        <v>680</v>
      </c>
      <c r="S439" s="2" t="s">
        <v>680</v>
      </c>
      <c r="T439" s="2" t="s">
        <v>680</v>
      </c>
      <c r="U439" s="2" t="s">
        <v>680</v>
      </c>
      <c r="V439" s="2" t="s">
        <v>680</v>
      </c>
      <c r="W439" s="2" t="s">
        <v>680</v>
      </c>
      <c r="X439" s="2" t="s">
        <v>680</v>
      </c>
      <c r="Y439" s="2" t="s">
        <v>680</v>
      </c>
      <c r="Z439" s="2" t="s">
        <v>680</v>
      </c>
      <c r="AA439" s="2" t="s">
        <v>680</v>
      </c>
      <c r="AB439" s="2" t="s">
        <v>680</v>
      </c>
      <c r="AC439" s="2" t="s">
        <v>680</v>
      </c>
      <c r="AD439" s="2" t="s">
        <v>680</v>
      </c>
      <c r="AE439" s="2" t="s">
        <v>680</v>
      </c>
      <c r="AF439" s="2" t="s">
        <v>680</v>
      </c>
      <c r="AG439" s="2" t="s">
        <v>680</v>
      </c>
      <c r="AJ439" s="9">
        <f t="shared" si="24"/>
        <v>0</v>
      </c>
      <c r="AK439" s="9"/>
      <c r="AL439" s="9">
        <f t="shared" si="25"/>
        <v>0</v>
      </c>
      <c r="AM439" s="9">
        <f t="shared" si="26"/>
        <v>0</v>
      </c>
      <c r="AN439" s="10" t="str">
        <f t="shared" si="27"/>
        <v/>
      </c>
    </row>
    <row r="440" spans="1:40" ht="15" customHeight="1" x14ac:dyDescent="0.25">
      <c r="A440" s="2" t="s">
        <v>631</v>
      </c>
      <c r="B440" s="2" t="s">
        <v>635</v>
      </c>
      <c r="C440" s="2">
        <v>2016</v>
      </c>
      <c r="D440" s="2">
        <v>597.09</v>
      </c>
      <c r="E440" s="2">
        <v>193.99</v>
      </c>
      <c r="F440" s="2" t="s">
        <v>680</v>
      </c>
      <c r="G440" s="2" t="s">
        <v>680</v>
      </c>
      <c r="H440" s="2" t="s">
        <v>680</v>
      </c>
      <c r="I440" s="2">
        <v>858.61</v>
      </c>
      <c r="J440" s="2" t="s">
        <v>680</v>
      </c>
      <c r="K440" s="2">
        <v>2.75</v>
      </c>
      <c r="L440" s="2" t="s">
        <v>680</v>
      </c>
      <c r="M440" s="2" t="s">
        <v>680</v>
      </c>
      <c r="N440" s="2" t="s">
        <v>680</v>
      </c>
      <c r="O440" s="2" t="s">
        <v>680</v>
      </c>
      <c r="P440" s="2">
        <v>447.27</v>
      </c>
      <c r="Q440" s="2">
        <v>110.89</v>
      </c>
      <c r="R440" s="2">
        <v>165.72</v>
      </c>
      <c r="S440" s="2">
        <v>53.16</v>
      </c>
      <c r="T440" s="2" t="s">
        <v>680</v>
      </c>
      <c r="U440" s="2" t="s">
        <v>680</v>
      </c>
      <c r="V440" s="2" t="s">
        <v>680</v>
      </c>
      <c r="W440" s="2" t="s">
        <v>680</v>
      </c>
      <c r="X440" s="2" t="s">
        <v>680</v>
      </c>
      <c r="Y440" s="2" t="s">
        <v>680</v>
      </c>
      <c r="Z440" s="2">
        <v>28.66</v>
      </c>
      <c r="AA440" s="2" t="s">
        <v>680</v>
      </c>
      <c r="AB440" s="2" t="s">
        <v>680</v>
      </c>
      <c r="AC440" s="2" t="s">
        <v>680</v>
      </c>
      <c r="AD440" s="2">
        <v>29.14</v>
      </c>
      <c r="AE440" s="2" t="s">
        <v>680</v>
      </c>
      <c r="AF440" s="2" t="s">
        <v>680</v>
      </c>
      <c r="AG440" s="2">
        <v>21.02</v>
      </c>
      <c r="AJ440" s="9">
        <f t="shared" si="24"/>
        <v>837.58999999999992</v>
      </c>
      <c r="AK440" s="9"/>
      <c r="AL440" s="9">
        <f t="shared" si="25"/>
        <v>597.09</v>
      </c>
      <c r="AM440" s="9">
        <f t="shared" si="26"/>
        <v>193.99</v>
      </c>
      <c r="AN440" s="10">
        <f t="shared" si="27"/>
        <v>0.94447163886865904</v>
      </c>
    </row>
    <row r="441" spans="1:40"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U441" s="2" t="s">
        <v>681</v>
      </c>
      <c r="V441" s="2" t="s">
        <v>681</v>
      </c>
      <c r="W441" s="2" t="s">
        <v>681</v>
      </c>
      <c r="X441" s="2" t="s">
        <v>681</v>
      </c>
      <c r="Y441" s="2" t="s">
        <v>681</v>
      </c>
      <c r="Z441" s="2" t="s">
        <v>681</v>
      </c>
      <c r="AA441" s="2" t="s">
        <v>681</v>
      </c>
      <c r="AB441" s="2" t="s">
        <v>681</v>
      </c>
      <c r="AC441" s="2" t="s">
        <v>681</v>
      </c>
      <c r="AD441" s="2" t="s">
        <v>681</v>
      </c>
      <c r="AE441" s="2" t="s">
        <v>681</v>
      </c>
      <c r="AF441" s="2" t="s">
        <v>681</v>
      </c>
      <c r="AG441" s="2" t="s">
        <v>681</v>
      </c>
      <c r="AJ441" s="9">
        <f t="shared" si="24"/>
        <v>0</v>
      </c>
      <c r="AK441" s="9"/>
      <c r="AL441" s="9">
        <f t="shared" si="25"/>
        <v>0</v>
      </c>
      <c r="AM441" s="9">
        <f t="shared" si="26"/>
        <v>0</v>
      </c>
      <c r="AN441" s="10" t="str">
        <f t="shared" si="27"/>
        <v/>
      </c>
    </row>
    <row r="442" spans="1:40" ht="15" customHeight="1" x14ac:dyDescent="0.25">
      <c r="A442" s="2" t="s">
        <v>638</v>
      </c>
      <c r="B442" s="2" t="s">
        <v>639</v>
      </c>
      <c r="C442" s="2">
        <v>2016</v>
      </c>
      <c r="D442" s="2" t="s">
        <v>680</v>
      </c>
      <c r="E442" s="2" t="s">
        <v>680</v>
      </c>
      <c r="F442" s="2" t="s">
        <v>680</v>
      </c>
      <c r="G442" s="2" t="s">
        <v>680</v>
      </c>
      <c r="H442" s="2" t="s">
        <v>680</v>
      </c>
      <c r="I442" s="2" t="s">
        <v>680</v>
      </c>
      <c r="J442" s="2" t="s">
        <v>680</v>
      </c>
      <c r="K442" s="2" t="s">
        <v>680</v>
      </c>
      <c r="L442" s="2" t="s">
        <v>680</v>
      </c>
      <c r="M442" s="2" t="s">
        <v>680</v>
      </c>
      <c r="N442" s="2" t="s">
        <v>680</v>
      </c>
      <c r="O442" s="2" t="s">
        <v>680</v>
      </c>
      <c r="P442" s="2" t="s">
        <v>680</v>
      </c>
      <c r="Q442" s="2" t="s">
        <v>680</v>
      </c>
      <c r="R442" s="2" t="s">
        <v>680</v>
      </c>
      <c r="S442" s="2" t="s">
        <v>680</v>
      </c>
      <c r="T442" s="2" t="s">
        <v>680</v>
      </c>
      <c r="U442" s="2" t="s">
        <v>680</v>
      </c>
      <c r="V442" s="2" t="s">
        <v>680</v>
      </c>
      <c r="W442" s="2" t="s">
        <v>680</v>
      </c>
      <c r="X442" s="2" t="s">
        <v>680</v>
      </c>
      <c r="Y442" s="2" t="s">
        <v>680</v>
      </c>
      <c r="Z442" s="2" t="s">
        <v>680</v>
      </c>
      <c r="AA442" s="2" t="s">
        <v>680</v>
      </c>
      <c r="AB442" s="2" t="s">
        <v>680</v>
      </c>
      <c r="AC442" s="2" t="s">
        <v>680</v>
      </c>
      <c r="AD442" s="2" t="s">
        <v>680</v>
      </c>
      <c r="AE442" s="2" t="s">
        <v>680</v>
      </c>
      <c r="AF442" s="2" t="s">
        <v>680</v>
      </c>
      <c r="AG442" s="2" t="s">
        <v>680</v>
      </c>
      <c r="AJ442" s="9">
        <f t="shared" si="24"/>
        <v>0</v>
      </c>
      <c r="AK442" s="9"/>
      <c r="AL442" s="9">
        <f t="shared" si="25"/>
        <v>0</v>
      </c>
      <c r="AM442" s="9">
        <f t="shared" si="26"/>
        <v>0</v>
      </c>
      <c r="AN442" s="10" t="str">
        <f t="shared" si="27"/>
        <v/>
      </c>
    </row>
    <row r="443" spans="1:40" ht="15" customHeight="1" x14ac:dyDescent="0.25">
      <c r="A443" s="2" t="s">
        <v>640</v>
      </c>
      <c r="B443" s="2" t="s">
        <v>641</v>
      </c>
      <c r="C443" s="2">
        <v>2016</v>
      </c>
      <c r="D443" s="2" t="s">
        <v>680</v>
      </c>
      <c r="E443" s="2" t="s">
        <v>680</v>
      </c>
      <c r="F443" s="2" t="s">
        <v>680</v>
      </c>
      <c r="G443" s="2" t="s">
        <v>680</v>
      </c>
      <c r="H443" s="2" t="s">
        <v>680</v>
      </c>
      <c r="I443" s="2" t="s">
        <v>680</v>
      </c>
      <c r="J443" s="2" t="s">
        <v>680</v>
      </c>
      <c r="K443" s="2" t="s">
        <v>680</v>
      </c>
      <c r="L443" s="2" t="s">
        <v>680</v>
      </c>
      <c r="M443" s="2" t="s">
        <v>680</v>
      </c>
      <c r="N443" s="2" t="s">
        <v>680</v>
      </c>
      <c r="O443" s="2" t="s">
        <v>680</v>
      </c>
      <c r="P443" s="2" t="s">
        <v>680</v>
      </c>
      <c r="Q443" s="2" t="s">
        <v>680</v>
      </c>
      <c r="R443" s="2" t="s">
        <v>680</v>
      </c>
      <c r="S443" s="2" t="s">
        <v>680</v>
      </c>
      <c r="T443" s="2" t="s">
        <v>680</v>
      </c>
      <c r="U443" s="2" t="s">
        <v>680</v>
      </c>
      <c r="V443" s="2" t="s">
        <v>680</v>
      </c>
      <c r="W443" s="2" t="s">
        <v>680</v>
      </c>
      <c r="X443" s="2" t="s">
        <v>680</v>
      </c>
      <c r="Y443" s="2" t="s">
        <v>680</v>
      </c>
      <c r="Z443" s="2" t="s">
        <v>680</v>
      </c>
      <c r="AA443" s="2" t="s">
        <v>680</v>
      </c>
      <c r="AB443" s="2" t="s">
        <v>680</v>
      </c>
      <c r="AC443" s="2" t="s">
        <v>680</v>
      </c>
      <c r="AD443" s="2" t="s">
        <v>680</v>
      </c>
      <c r="AE443" s="2" t="s">
        <v>680</v>
      </c>
      <c r="AF443" s="2" t="s">
        <v>680</v>
      </c>
      <c r="AG443" s="2" t="s">
        <v>680</v>
      </c>
      <c r="AJ443" s="9">
        <f t="shared" si="24"/>
        <v>0</v>
      </c>
      <c r="AK443" s="9"/>
      <c r="AL443" s="9">
        <f t="shared" si="25"/>
        <v>0</v>
      </c>
      <c r="AM443" s="9">
        <f t="shared" si="26"/>
        <v>0</v>
      </c>
      <c r="AN443" s="10" t="str">
        <f t="shared" si="27"/>
        <v/>
      </c>
    </row>
    <row r="444" spans="1:40"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680</v>
      </c>
      <c r="M444" s="2" t="s">
        <v>680</v>
      </c>
      <c r="N444" s="2" t="s">
        <v>680</v>
      </c>
      <c r="O444" s="2" t="s">
        <v>680</v>
      </c>
      <c r="P444" s="2" t="s">
        <v>680</v>
      </c>
      <c r="Q444" s="2" t="s">
        <v>680</v>
      </c>
      <c r="R444" s="2" t="s">
        <v>680</v>
      </c>
      <c r="S444" s="2" t="s">
        <v>680</v>
      </c>
      <c r="T444" s="2" t="s">
        <v>680</v>
      </c>
      <c r="U444" s="2" t="s">
        <v>680</v>
      </c>
      <c r="V444" s="2" t="s">
        <v>680</v>
      </c>
      <c r="W444" s="2" t="s">
        <v>680</v>
      </c>
      <c r="X444" s="2" t="s">
        <v>680</v>
      </c>
      <c r="Y444" s="2" t="s">
        <v>680</v>
      </c>
      <c r="Z444" s="2" t="s">
        <v>680</v>
      </c>
      <c r="AA444" s="2" t="s">
        <v>680</v>
      </c>
      <c r="AB444" s="2" t="s">
        <v>680</v>
      </c>
      <c r="AC444" s="2" t="s">
        <v>680</v>
      </c>
      <c r="AD444" s="2" t="s">
        <v>680</v>
      </c>
      <c r="AE444" s="2" t="s">
        <v>680</v>
      </c>
      <c r="AF444" s="2" t="s">
        <v>680</v>
      </c>
      <c r="AG444" s="2" t="s">
        <v>680</v>
      </c>
      <c r="AJ444" s="9">
        <f t="shared" si="24"/>
        <v>0</v>
      </c>
      <c r="AK444" s="9"/>
      <c r="AL444" s="9">
        <f t="shared" si="25"/>
        <v>0</v>
      </c>
      <c r="AM444" s="9">
        <f t="shared" si="26"/>
        <v>0</v>
      </c>
      <c r="AN444" s="10" t="str">
        <f t="shared" si="27"/>
        <v/>
      </c>
    </row>
    <row r="445" spans="1:40" ht="15" customHeight="1" x14ac:dyDescent="0.25">
      <c r="A445" s="2" t="s">
        <v>640</v>
      </c>
      <c r="B445" s="2" t="s">
        <v>643</v>
      </c>
      <c r="C445" s="2">
        <v>2016</v>
      </c>
      <c r="D445" s="2" t="s">
        <v>680</v>
      </c>
      <c r="E445" s="2" t="s">
        <v>680</v>
      </c>
      <c r="F445" s="2" t="s">
        <v>680</v>
      </c>
      <c r="G445" s="2" t="s">
        <v>680</v>
      </c>
      <c r="H445" s="2" t="s">
        <v>680</v>
      </c>
      <c r="I445" s="2" t="s">
        <v>680</v>
      </c>
      <c r="J445" s="2" t="s">
        <v>680</v>
      </c>
      <c r="K445" s="2" t="s">
        <v>680</v>
      </c>
      <c r="L445" s="2" t="s">
        <v>680</v>
      </c>
      <c r="M445" s="2" t="s">
        <v>680</v>
      </c>
      <c r="N445" s="2" t="s">
        <v>680</v>
      </c>
      <c r="O445" s="2" t="s">
        <v>680</v>
      </c>
      <c r="P445" s="2" t="s">
        <v>680</v>
      </c>
      <c r="Q445" s="2" t="s">
        <v>680</v>
      </c>
      <c r="R445" s="2" t="s">
        <v>680</v>
      </c>
      <c r="S445" s="2" t="s">
        <v>680</v>
      </c>
      <c r="T445" s="2" t="s">
        <v>680</v>
      </c>
      <c r="U445" s="2" t="s">
        <v>680</v>
      </c>
      <c r="V445" s="2" t="s">
        <v>680</v>
      </c>
      <c r="W445" s="2" t="s">
        <v>680</v>
      </c>
      <c r="X445" s="2" t="s">
        <v>680</v>
      </c>
      <c r="Y445" s="2" t="s">
        <v>680</v>
      </c>
      <c r="Z445" s="2" t="s">
        <v>680</v>
      </c>
      <c r="AA445" s="2" t="s">
        <v>680</v>
      </c>
      <c r="AB445" s="2" t="s">
        <v>680</v>
      </c>
      <c r="AC445" s="2" t="s">
        <v>680</v>
      </c>
      <c r="AD445" s="2" t="s">
        <v>680</v>
      </c>
      <c r="AE445" s="2" t="s">
        <v>680</v>
      </c>
      <c r="AF445" s="2" t="s">
        <v>680</v>
      </c>
      <c r="AG445" s="2" t="s">
        <v>680</v>
      </c>
      <c r="AJ445" s="9">
        <f t="shared" si="24"/>
        <v>0</v>
      </c>
      <c r="AK445" s="9"/>
      <c r="AL445" s="9">
        <f t="shared" si="25"/>
        <v>0</v>
      </c>
      <c r="AM445" s="9">
        <f t="shared" si="26"/>
        <v>0</v>
      </c>
      <c r="AN445" s="10" t="str">
        <f t="shared" si="27"/>
        <v/>
      </c>
    </row>
    <row r="446" spans="1:40"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U446" s="2" t="s">
        <v>681</v>
      </c>
      <c r="V446" s="2" t="s">
        <v>681</v>
      </c>
      <c r="W446" s="2" t="s">
        <v>681</v>
      </c>
      <c r="X446" s="2" t="s">
        <v>681</v>
      </c>
      <c r="Y446" s="2" t="s">
        <v>681</v>
      </c>
      <c r="Z446" s="2" t="s">
        <v>681</v>
      </c>
      <c r="AA446" s="2" t="s">
        <v>681</v>
      </c>
      <c r="AB446" s="2" t="s">
        <v>681</v>
      </c>
      <c r="AC446" s="2" t="s">
        <v>681</v>
      </c>
      <c r="AD446" s="2" t="s">
        <v>681</v>
      </c>
      <c r="AE446" s="2" t="s">
        <v>681</v>
      </c>
      <c r="AF446" s="2" t="s">
        <v>681</v>
      </c>
      <c r="AG446" s="2" t="s">
        <v>681</v>
      </c>
      <c r="AJ446" s="9">
        <f t="shared" si="24"/>
        <v>0</v>
      </c>
      <c r="AK446" s="9"/>
      <c r="AL446" s="9">
        <f t="shared" si="25"/>
        <v>0</v>
      </c>
      <c r="AM446" s="9">
        <f t="shared" si="26"/>
        <v>0</v>
      </c>
      <c r="AN446" s="10" t="str">
        <f t="shared" si="27"/>
        <v/>
      </c>
    </row>
    <row r="447" spans="1:40"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U447" s="2" t="s">
        <v>681</v>
      </c>
      <c r="V447" s="2" t="s">
        <v>681</v>
      </c>
      <c r="W447" s="2" t="s">
        <v>681</v>
      </c>
      <c r="X447" s="2" t="s">
        <v>681</v>
      </c>
      <c r="Y447" s="2" t="s">
        <v>681</v>
      </c>
      <c r="Z447" s="2" t="s">
        <v>681</v>
      </c>
      <c r="AA447" s="2" t="s">
        <v>681</v>
      </c>
      <c r="AB447" s="2" t="s">
        <v>681</v>
      </c>
      <c r="AC447" s="2" t="s">
        <v>681</v>
      </c>
      <c r="AD447" s="2" t="s">
        <v>681</v>
      </c>
      <c r="AE447" s="2" t="s">
        <v>681</v>
      </c>
      <c r="AF447" s="2" t="s">
        <v>681</v>
      </c>
      <c r="AG447" s="2" t="s">
        <v>681</v>
      </c>
      <c r="AJ447" s="9">
        <f t="shared" si="24"/>
        <v>0</v>
      </c>
      <c r="AK447" s="9"/>
      <c r="AL447" s="9">
        <f t="shared" si="25"/>
        <v>0</v>
      </c>
      <c r="AM447" s="9">
        <f t="shared" si="26"/>
        <v>0</v>
      </c>
      <c r="AN447" s="10" t="str">
        <f t="shared" si="27"/>
        <v/>
      </c>
    </row>
    <row r="448" spans="1:40" ht="15" customHeight="1" x14ac:dyDescent="0.25">
      <c r="A448" s="2" t="s">
        <v>650</v>
      </c>
      <c r="B448" s="2" t="s">
        <v>651</v>
      </c>
      <c r="C448" s="2">
        <v>2016</v>
      </c>
      <c r="D448" s="2">
        <v>545</v>
      </c>
      <c r="E448" s="2">
        <v>206.42099999999999</v>
      </c>
      <c r="F448" s="2" t="s">
        <v>680</v>
      </c>
      <c r="G448" s="2" t="s">
        <v>680</v>
      </c>
      <c r="H448" s="2" t="s">
        <v>680</v>
      </c>
      <c r="I448" s="2">
        <v>1055.4649999999999</v>
      </c>
      <c r="J448" s="2" t="s">
        <v>680</v>
      </c>
      <c r="K448" s="2">
        <v>1.6</v>
      </c>
      <c r="L448" s="2" t="s">
        <v>680</v>
      </c>
      <c r="M448" s="2">
        <v>2.7650000000000001</v>
      </c>
      <c r="N448" s="2" t="s">
        <v>680</v>
      </c>
      <c r="O448" s="2" t="s">
        <v>680</v>
      </c>
      <c r="P448" s="2" t="s">
        <v>680</v>
      </c>
      <c r="Q448" s="2" t="s">
        <v>680</v>
      </c>
      <c r="R448" s="2" t="s">
        <v>680</v>
      </c>
      <c r="S448" s="2" t="s">
        <v>680</v>
      </c>
      <c r="T448" s="2" t="s">
        <v>680</v>
      </c>
      <c r="U448" s="2" t="s">
        <v>680</v>
      </c>
      <c r="V448" s="2" t="s">
        <v>680</v>
      </c>
      <c r="W448" s="2">
        <v>327.39999999999998</v>
      </c>
      <c r="X448" s="2" t="s">
        <v>680</v>
      </c>
      <c r="Y448" s="2" t="s">
        <v>680</v>
      </c>
      <c r="Z448" s="2" t="s">
        <v>680</v>
      </c>
      <c r="AA448" s="2" t="s">
        <v>680</v>
      </c>
      <c r="AB448" s="2" t="s">
        <v>680</v>
      </c>
      <c r="AC448" s="2" t="s">
        <v>680</v>
      </c>
      <c r="AD448" s="2" t="s">
        <v>680</v>
      </c>
      <c r="AE448" s="2">
        <v>593.79999999999995</v>
      </c>
      <c r="AF448" s="2" t="s">
        <v>680</v>
      </c>
      <c r="AG448" s="2">
        <v>129.9</v>
      </c>
      <c r="AJ448" s="9">
        <f t="shared" si="24"/>
        <v>925.56499999999994</v>
      </c>
      <c r="AK448" s="9"/>
      <c r="AL448" s="9">
        <f t="shared" si="25"/>
        <v>545</v>
      </c>
      <c r="AM448" s="9">
        <f t="shared" si="26"/>
        <v>206.42099999999999</v>
      </c>
      <c r="AN448" s="10">
        <f t="shared" si="27"/>
        <v>0.81185113957420618</v>
      </c>
    </row>
    <row r="449" spans="1:40" ht="15" customHeight="1" x14ac:dyDescent="0.25">
      <c r="A449" s="2" t="s">
        <v>650</v>
      </c>
      <c r="B449" s="2" t="s">
        <v>652</v>
      </c>
      <c r="C449" s="2">
        <v>2016</v>
      </c>
      <c r="D449" s="2" t="s">
        <v>680</v>
      </c>
      <c r="E449" s="2" t="s">
        <v>680</v>
      </c>
      <c r="F449" s="2" t="s">
        <v>680</v>
      </c>
      <c r="G449" s="2" t="s">
        <v>680</v>
      </c>
      <c r="H449" s="2" t="s">
        <v>680</v>
      </c>
      <c r="I449" s="2" t="s">
        <v>680</v>
      </c>
      <c r="J449" s="2" t="s">
        <v>680</v>
      </c>
      <c r="K449" s="2" t="s">
        <v>680</v>
      </c>
      <c r="L449" s="2" t="s">
        <v>680</v>
      </c>
      <c r="M449" s="2" t="s">
        <v>680</v>
      </c>
      <c r="N449" s="2" t="s">
        <v>680</v>
      </c>
      <c r="O449" s="2" t="s">
        <v>680</v>
      </c>
      <c r="P449" s="2" t="s">
        <v>680</v>
      </c>
      <c r="Q449" s="2" t="s">
        <v>680</v>
      </c>
      <c r="R449" s="2" t="s">
        <v>680</v>
      </c>
      <c r="S449" s="2" t="s">
        <v>680</v>
      </c>
      <c r="T449" s="2" t="s">
        <v>680</v>
      </c>
      <c r="U449" s="2" t="s">
        <v>680</v>
      </c>
      <c r="V449" s="2" t="s">
        <v>680</v>
      </c>
      <c r="W449" s="2" t="s">
        <v>680</v>
      </c>
      <c r="X449" s="2" t="s">
        <v>680</v>
      </c>
      <c r="Y449" s="2" t="s">
        <v>680</v>
      </c>
      <c r="Z449" s="2" t="s">
        <v>680</v>
      </c>
      <c r="AA449" s="2" t="s">
        <v>680</v>
      </c>
      <c r="AB449" s="2" t="s">
        <v>680</v>
      </c>
      <c r="AC449" s="2" t="s">
        <v>680</v>
      </c>
      <c r="AD449" s="2" t="s">
        <v>680</v>
      </c>
      <c r="AE449" s="2" t="s">
        <v>680</v>
      </c>
      <c r="AF449" s="2" t="s">
        <v>680</v>
      </c>
      <c r="AG449" s="2" t="s">
        <v>680</v>
      </c>
      <c r="AJ449" s="9">
        <f t="shared" si="24"/>
        <v>0</v>
      </c>
      <c r="AK449" s="9"/>
      <c r="AL449" s="9">
        <f t="shared" si="25"/>
        <v>0</v>
      </c>
      <c r="AM449" s="9">
        <f t="shared" si="26"/>
        <v>0</v>
      </c>
      <c r="AN449" s="10" t="str">
        <f t="shared" si="27"/>
        <v/>
      </c>
    </row>
    <row r="450" spans="1:40" ht="15" customHeight="1" x14ac:dyDescent="0.25">
      <c r="A450" s="2" t="s">
        <v>650</v>
      </c>
      <c r="B450" s="2" t="s">
        <v>653</v>
      </c>
      <c r="C450" s="2">
        <v>2016</v>
      </c>
      <c r="D450" s="2" t="s">
        <v>680</v>
      </c>
      <c r="E450" s="2" t="s">
        <v>680</v>
      </c>
      <c r="F450" s="2" t="s">
        <v>680</v>
      </c>
      <c r="G450" s="2" t="s">
        <v>680</v>
      </c>
      <c r="H450" s="2" t="s">
        <v>680</v>
      </c>
      <c r="I450" s="2" t="s">
        <v>680</v>
      </c>
      <c r="J450" s="2" t="s">
        <v>680</v>
      </c>
      <c r="K450" s="2" t="s">
        <v>680</v>
      </c>
      <c r="L450" s="2" t="s">
        <v>680</v>
      </c>
      <c r="M450" s="2" t="s">
        <v>680</v>
      </c>
      <c r="N450" s="2" t="s">
        <v>680</v>
      </c>
      <c r="O450" s="2" t="s">
        <v>680</v>
      </c>
      <c r="P450" s="2" t="s">
        <v>680</v>
      </c>
      <c r="Q450" s="2" t="s">
        <v>680</v>
      </c>
      <c r="R450" s="2" t="s">
        <v>680</v>
      </c>
      <c r="S450" s="2" t="s">
        <v>680</v>
      </c>
      <c r="T450" s="2" t="s">
        <v>680</v>
      </c>
      <c r="U450" s="2" t="s">
        <v>680</v>
      </c>
      <c r="V450" s="2" t="s">
        <v>680</v>
      </c>
      <c r="W450" s="2" t="s">
        <v>680</v>
      </c>
      <c r="X450" s="2" t="s">
        <v>680</v>
      </c>
      <c r="Y450" s="2" t="s">
        <v>680</v>
      </c>
      <c r="Z450" s="2" t="s">
        <v>680</v>
      </c>
      <c r="AA450" s="2" t="s">
        <v>680</v>
      </c>
      <c r="AB450" s="2" t="s">
        <v>680</v>
      </c>
      <c r="AC450" s="2" t="s">
        <v>680</v>
      </c>
      <c r="AD450" s="2" t="s">
        <v>680</v>
      </c>
      <c r="AE450" s="2" t="s">
        <v>680</v>
      </c>
      <c r="AF450" s="2" t="s">
        <v>680</v>
      </c>
      <c r="AG450" s="2" t="s">
        <v>680</v>
      </c>
      <c r="AJ450" s="9">
        <f t="shared" si="24"/>
        <v>0</v>
      </c>
      <c r="AK450" s="9"/>
      <c r="AL450" s="9">
        <f t="shared" si="25"/>
        <v>0</v>
      </c>
      <c r="AM450" s="9">
        <f t="shared" si="26"/>
        <v>0</v>
      </c>
      <c r="AN450" s="10" t="str">
        <f t="shared" si="27"/>
        <v/>
      </c>
    </row>
    <row r="451" spans="1:40" ht="15" customHeight="1" x14ac:dyDescent="0.25">
      <c r="A451" s="2" t="s">
        <v>650</v>
      </c>
      <c r="B451" s="2" t="s">
        <v>654</v>
      </c>
      <c r="C451" s="2">
        <v>2016</v>
      </c>
      <c r="D451" s="2" t="s">
        <v>680</v>
      </c>
      <c r="E451" s="2" t="s">
        <v>680</v>
      </c>
      <c r="F451" s="2" t="s">
        <v>680</v>
      </c>
      <c r="G451" s="2" t="s">
        <v>680</v>
      </c>
      <c r="H451" s="2" t="s">
        <v>680</v>
      </c>
      <c r="I451" s="2" t="s">
        <v>680</v>
      </c>
      <c r="J451" s="2" t="s">
        <v>680</v>
      </c>
      <c r="K451" s="2" t="s">
        <v>680</v>
      </c>
      <c r="L451" s="2" t="s">
        <v>680</v>
      </c>
      <c r="M451" s="2" t="s">
        <v>680</v>
      </c>
      <c r="N451" s="2" t="s">
        <v>680</v>
      </c>
      <c r="O451" s="2" t="s">
        <v>680</v>
      </c>
      <c r="P451" s="2" t="s">
        <v>680</v>
      </c>
      <c r="Q451" s="2" t="s">
        <v>680</v>
      </c>
      <c r="R451" s="2" t="s">
        <v>680</v>
      </c>
      <c r="S451" s="2" t="s">
        <v>680</v>
      </c>
      <c r="T451" s="2" t="s">
        <v>680</v>
      </c>
      <c r="U451" s="2" t="s">
        <v>680</v>
      </c>
      <c r="V451" s="2" t="s">
        <v>680</v>
      </c>
      <c r="W451" s="2" t="s">
        <v>680</v>
      </c>
      <c r="X451" s="2" t="s">
        <v>680</v>
      </c>
      <c r="Y451" s="2" t="s">
        <v>680</v>
      </c>
      <c r="Z451" s="2" t="s">
        <v>680</v>
      </c>
      <c r="AA451" s="2" t="s">
        <v>680</v>
      </c>
      <c r="AB451" s="2" t="s">
        <v>680</v>
      </c>
      <c r="AC451" s="2" t="s">
        <v>680</v>
      </c>
      <c r="AD451" s="2" t="s">
        <v>680</v>
      </c>
      <c r="AE451" s="2" t="s">
        <v>680</v>
      </c>
      <c r="AF451" s="2" t="s">
        <v>680</v>
      </c>
      <c r="AG451" s="2" t="s">
        <v>680</v>
      </c>
      <c r="AJ451" s="9">
        <f t="shared" ref="AJ451:AJ463" si="28">SUMPRODUCT(J451:AF451)</f>
        <v>0</v>
      </c>
      <c r="AK451" s="9"/>
      <c r="AL451" s="9">
        <f t="shared" ref="AL451:AL463" si="29">IFERROR(D451/1,0)</f>
        <v>0</v>
      </c>
      <c r="AM451" s="9">
        <f t="shared" ref="AM451:AM463" si="30">IFERROR(E451/1,0)</f>
        <v>0</v>
      </c>
      <c r="AN451" s="10" t="str">
        <f t="shared" ref="AN451:AN463" si="31">IFERROR((AL451+AM451)/AJ451,"")</f>
        <v/>
      </c>
    </row>
    <row r="452" spans="1:40" ht="15" customHeight="1" x14ac:dyDescent="0.25">
      <c r="A452" s="2" t="s">
        <v>655</v>
      </c>
      <c r="B452" s="2" t="s">
        <v>656</v>
      </c>
      <c r="C452" s="2">
        <v>2016</v>
      </c>
      <c r="D452" s="2" t="s">
        <v>680</v>
      </c>
      <c r="E452" s="2" t="s">
        <v>680</v>
      </c>
      <c r="F452" s="2" t="s">
        <v>680</v>
      </c>
      <c r="G452" s="2" t="s">
        <v>680</v>
      </c>
      <c r="H452" s="2" t="s">
        <v>680</v>
      </c>
      <c r="I452" s="2" t="s">
        <v>680</v>
      </c>
      <c r="J452" s="2" t="s">
        <v>680</v>
      </c>
      <c r="K452" s="2" t="s">
        <v>680</v>
      </c>
      <c r="L452" s="2" t="s">
        <v>680</v>
      </c>
      <c r="M452" s="2" t="s">
        <v>680</v>
      </c>
      <c r="N452" s="2" t="s">
        <v>680</v>
      </c>
      <c r="O452" s="2" t="s">
        <v>680</v>
      </c>
      <c r="P452" s="2" t="s">
        <v>680</v>
      </c>
      <c r="Q452" s="2" t="s">
        <v>680</v>
      </c>
      <c r="R452" s="2" t="s">
        <v>680</v>
      </c>
      <c r="S452" s="2" t="s">
        <v>680</v>
      </c>
      <c r="T452" s="2" t="s">
        <v>680</v>
      </c>
      <c r="U452" s="2" t="s">
        <v>680</v>
      </c>
      <c r="V452" s="2" t="s">
        <v>680</v>
      </c>
      <c r="W452" s="2" t="s">
        <v>680</v>
      </c>
      <c r="X452" s="2" t="s">
        <v>680</v>
      </c>
      <c r="Y452" s="2" t="s">
        <v>680</v>
      </c>
      <c r="Z452" s="2" t="s">
        <v>680</v>
      </c>
      <c r="AA452" s="2" t="s">
        <v>680</v>
      </c>
      <c r="AB452" s="2" t="s">
        <v>680</v>
      </c>
      <c r="AC452" s="2" t="s">
        <v>680</v>
      </c>
      <c r="AD452" s="2" t="s">
        <v>680</v>
      </c>
      <c r="AE452" s="2" t="s">
        <v>680</v>
      </c>
      <c r="AF452" s="2" t="s">
        <v>680</v>
      </c>
      <c r="AG452" s="2" t="s">
        <v>680</v>
      </c>
      <c r="AJ452" s="9">
        <f t="shared" si="28"/>
        <v>0</v>
      </c>
      <c r="AK452" s="9"/>
      <c r="AL452" s="9">
        <f t="shared" si="29"/>
        <v>0</v>
      </c>
      <c r="AM452" s="9">
        <f t="shared" si="30"/>
        <v>0</v>
      </c>
      <c r="AN452" s="10" t="str">
        <f t="shared" si="31"/>
        <v/>
      </c>
    </row>
    <row r="453" spans="1:40" ht="15" customHeight="1" x14ac:dyDescent="0.25">
      <c r="A453" s="2" t="s">
        <v>657</v>
      </c>
      <c r="B453" s="2" t="s">
        <v>658</v>
      </c>
      <c r="C453" s="2">
        <v>2016</v>
      </c>
      <c r="D453" s="2" t="s">
        <v>680</v>
      </c>
      <c r="E453" s="2" t="s">
        <v>680</v>
      </c>
      <c r="F453" s="2" t="s">
        <v>680</v>
      </c>
      <c r="G453" s="2" t="s">
        <v>680</v>
      </c>
      <c r="H453" s="2" t="s">
        <v>680</v>
      </c>
      <c r="I453" s="2" t="s">
        <v>680</v>
      </c>
      <c r="J453" s="2" t="s">
        <v>680</v>
      </c>
      <c r="K453" s="2" t="s">
        <v>680</v>
      </c>
      <c r="L453" s="2" t="s">
        <v>680</v>
      </c>
      <c r="M453" s="2" t="s">
        <v>680</v>
      </c>
      <c r="N453" s="2" t="s">
        <v>680</v>
      </c>
      <c r="O453" s="2" t="s">
        <v>680</v>
      </c>
      <c r="P453" s="2" t="s">
        <v>680</v>
      </c>
      <c r="Q453" s="2" t="s">
        <v>680</v>
      </c>
      <c r="R453" s="2" t="s">
        <v>680</v>
      </c>
      <c r="S453" s="2" t="s">
        <v>680</v>
      </c>
      <c r="T453" s="2" t="s">
        <v>680</v>
      </c>
      <c r="U453" s="2" t="s">
        <v>680</v>
      </c>
      <c r="V453" s="2" t="s">
        <v>680</v>
      </c>
      <c r="W453" s="2" t="s">
        <v>680</v>
      </c>
      <c r="X453" s="2" t="s">
        <v>680</v>
      </c>
      <c r="Y453" s="2" t="s">
        <v>680</v>
      </c>
      <c r="Z453" s="2" t="s">
        <v>680</v>
      </c>
      <c r="AA453" s="2" t="s">
        <v>680</v>
      </c>
      <c r="AB453" s="2" t="s">
        <v>680</v>
      </c>
      <c r="AC453" s="2" t="s">
        <v>680</v>
      </c>
      <c r="AD453" s="2" t="s">
        <v>680</v>
      </c>
      <c r="AE453" s="2" t="s">
        <v>680</v>
      </c>
      <c r="AF453" s="2" t="s">
        <v>680</v>
      </c>
      <c r="AG453" s="2" t="s">
        <v>680</v>
      </c>
      <c r="AJ453" s="9">
        <f t="shared" si="28"/>
        <v>0</v>
      </c>
      <c r="AK453" s="9"/>
      <c r="AL453" s="9">
        <f t="shared" si="29"/>
        <v>0</v>
      </c>
      <c r="AM453" s="9">
        <f t="shared" si="30"/>
        <v>0</v>
      </c>
      <c r="AN453" s="10" t="str">
        <f t="shared" si="31"/>
        <v/>
      </c>
    </row>
    <row r="454" spans="1:40"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U454" s="2" t="s">
        <v>681</v>
      </c>
      <c r="V454" s="2" t="s">
        <v>681</v>
      </c>
      <c r="W454" s="2" t="s">
        <v>681</v>
      </c>
      <c r="X454" s="2" t="s">
        <v>681</v>
      </c>
      <c r="Y454" s="2" t="s">
        <v>681</v>
      </c>
      <c r="Z454" s="2" t="s">
        <v>681</v>
      </c>
      <c r="AA454" s="2" t="s">
        <v>681</v>
      </c>
      <c r="AB454" s="2" t="s">
        <v>681</v>
      </c>
      <c r="AC454" s="2" t="s">
        <v>681</v>
      </c>
      <c r="AD454" s="2" t="s">
        <v>681</v>
      </c>
      <c r="AE454" s="2" t="s">
        <v>681</v>
      </c>
      <c r="AF454" s="2" t="s">
        <v>681</v>
      </c>
      <c r="AG454" s="2" t="s">
        <v>681</v>
      </c>
      <c r="AJ454" s="9">
        <f t="shared" si="28"/>
        <v>0</v>
      </c>
      <c r="AK454" s="9"/>
      <c r="AL454" s="9">
        <f t="shared" si="29"/>
        <v>0</v>
      </c>
      <c r="AM454" s="9">
        <f t="shared" si="30"/>
        <v>0</v>
      </c>
      <c r="AN454" s="10" t="str">
        <f t="shared" si="31"/>
        <v/>
      </c>
    </row>
    <row r="455" spans="1:40"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U455" s="2" t="s">
        <v>681</v>
      </c>
      <c r="V455" s="2" t="s">
        <v>681</v>
      </c>
      <c r="W455" s="2" t="s">
        <v>681</v>
      </c>
      <c r="X455" s="2" t="s">
        <v>681</v>
      </c>
      <c r="Y455" s="2" t="s">
        <v>681</v>
      </c>
      <c r="Z455" s="2" t="s">
        <v>681</v>
      </c>
      <c r="AA455" s="2" t="s">
        <v>681</v>
      </c>
      <c r="AB455" s="2" t="s">
        <v>681</v>
      </c>
      <c r="AC455" s="2" t="s">
        <v>681</v>
      </c>
      <c r="AD455" s="2" t="s">
        <v>681</v>
      </c>
      <c r="AE455" s="2" t="s">
        <v>681</v>
      </c>
      <c r="AF455" s="2" t="s">
        <v>681</v>
      </c>
      <c r="AG455" s="2" t="s">
        <v>681</v>
      </c>
      <c r="AJ455" s="9">
        <f t="shared" si="28"/>
        <v>0</v>
      </c>
      <c r="AK455" s="9"/>
      <c r="AL455" s="9">
        <f t="shared" si="29"/>
        <v>0</v>
      </c>
      <c r="AM455" s="9">
        <f t="shared" si="30"/>
        <v>0</v>
      </c>
      <c r="AN455" s="10" t="str">
        <f t="shared" si="31"/>
        <v/>
      </c>
    </row>
    <row r="456" spans="1:40"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U456" s="2" t="s">
        <v>681</v>
      </c>
      <c r="V456" s="2" t="s">
        <v>681</v>
      </c>
      <c r="W456" s="2" t="s">
        <v>681</v>
      </c>
      <c r="X456" s="2" t="s">
        <v>681</v>
      </c>
      <c r="Y456" s="2" t="s">
        <v>681</v>
      </c>
      <c r="Z456" s="2" t="s">
        <v>681</v>
      </c>
      <c r="AA456" s="2" t="s">
        <v>681</v>
      </c>
      <c r="AB456" s="2" t="s">
        <v>681</v>
      </c>
      <c r="AC456" s="2" t="s">
        <v>681</v>
      </c>
      <c r="AD456" s="2" t="s">
        <v>681</v>
      </c>
      <c r="AE456" s="2" t="s">
        <v>681</v>
      </c>
      <c r="AF456" s="2" t="s">
        <v>681</v>
      </c>
      <c r="AG456" s="2" t="s">
        <v>681</v>
      </c>
      <c r="AJ456" s="9">
        <f t="shared" si="28"/>
        <v>0</v>
      </c>
      <c r="AK456" s="9"/>
      <c r="AL456" s="9">
        <f t="shared" si="29"/>
        <v>0</v>
      </c>
      <c r="AM456" s="9">
        <f t="shared" si="30"/>
        <v>0</v>
      </c>
      <c r="AN456" s="10" t="str">
        <f t="shared" si="31"/>
        <v/>
      </c>
    </row>
    <row r="457" spans="1:40" ht="15" customHeight="1" x14ac:dyDescent="0.25">
      <c r="A457" s="2" t="s">
        <v>663</v>
      </c>
      <c r="B457" s="2" t="s">
        <v>664</v>
      </c>
      <c r="C457" s="2">
        <v>2016</v>
      </c>
      <c r="D457" s="2" t="s">
        <v>680</v>
      </c>
      <c r="E457" s="2" t="s">
        <v>680</v>
      </c>
      <c r="F457" s="2" t="s">
        <v>680</v>
      </c>
      <c r="G457" s="2" t="s">
        <v>680</v>
      </c>
      <c r="H457" s="2" t="s">
        <v>680</v>
      </c>
      <c r="I457" s="2" t="s">
        <v>680</v>
      </c>
      <c r="J457" s="2" t="s">
        <v>680</v>
      </c>
      <c r="K457" s="2" t="s">
        <v>680</v>
      </c>
      <c r="L457" s="2" t="s">
        <v>680</v>
      </c>
      <c r="M457" s="2" t="s">
        <v>680</v>
      </c>
      <c r="N457" s="2" t="s">
        <v>680</v>
      </c>
      <c r="O457" s="2" t="s">
        <v>680</v>
      </c>
      <c r="P457" s="2" t="s">
        <v>680</v>
      </c>
      <c r="Q457" s="2" t="s">
        <v>680</v>
      </c>
      <c r="R457" s="2" t="s">
        <v>680</v>
      </c>
      <c r="S457" s="2" t="s">
        <v>680</v>
      </c>
      <c r="T457" s="2" t="s">
        <v>680</v>
      </c>
      <c r="U457" s="2" t="s">
        <v>680</v>
      </c>
      <c r="V457" s="2" t="s">
        <v>680</v>
      </c>
      <c r="W457" s="2" t="s">
        <v>680</v>
      </c>
      <c r="X457" s="2" t="s">
        <v>680</v>
      </c>
      <c r="Y457" s="2" t="s">
        <v>680</v>
      </c>
      <c r="Z457" s="2" t="s">
        <v>680</v>
      </c>
      <c r="AA457" s="2" t="s">
        <v>680</v>
      </c>
      <c r="AB457" s="2" t="s">
        <v>680</v>
      </c>
      <c r="AC457" s="2" t="s">
        <v>680</v>
      </c>
      <c r="AD457" s="2" t="s">
        <v>680</v>
      </c>
      <c r="AE457" s="2" t="s">
        <v>680</v>
      </c>
      <c r="AF457" s="2" t="s">
        <v>680</v>
      </c>
      <c r="AG457" s="2" t="s">
        <v>680</v>
      </c>
      <c r="AJ457" s="9">
        <f t="shared" si="28"/>
        <v>0</v>
      </c>
      <c r="AK457" s="9"/>
      <c r="AL457" s="9">
        <f t="shared" si="29"/>
        <v>0</v>
      </c>
      <c r="AM457" s="9">
        <f t="shared" si="30"/>
        <v>0</v>
      </c>
      <c r="AN457" s="10" t="str">
        <f t="shared" si="31"/>
        <v/>
      </c>
    </row>
    <row r="458" spans="1:40" ht="15" customHeight="1" x14ac:dyDescent="0.25">
      <c r="A458" s="2" t="s">
        <v>663</v>
      </c>
      <c r="B458" s="2" t="s">
        <v>665</v>
      </c>
      <c r="C458" s="2">
        <v>2016</v>
      </c>
      <c r="D458" s="2" t="s">
        <v>680</v>
      </c>
      <c r="E458" s="2" t="s">
        <v>680</v>
      </c>
      <c r="F458" s="2" t="s">
        <v>680</v>
      </c>
      <c r="G458" s="2" t="s">
        <v>680</v>
      </c>
      <c r="H458" s="2" t="s">
        <v>680</v>
      </c>
      <c r="I458" s="2" t="s">
        <v>680</v>
      </c>
      <c r="J458" s="2" t="s">
        <v>680</v>
      </c>
      <c r="K458" s="2" t="s">
        <v>680</v>
      </c>
      <c r="L458" s="2" t="s">
        <v>680</v>
      </c>
      <c r="M458" s="2" t="s">
        <v>680</v>
      </c>
      <c r="N458" s="2" t="s">
        <v>680</v>
      </c>
      <c r="O458" s="2" t="s">
        <v>680</v>
      </c>
      <c r="P458" s="2" t="s">
        <v>680</v>
      </c>
      <c r="Q458" s="2" t="s">
        <v>680</v>
      </c>
      <c r="R458" s="2" t="s">
        <v>680</v>
      </c>
      <c r="S458" s="2" t="s">
        <v>680</v>
      </c>
      <c r="T458" s="2" t="s">
        <v>680</v>
      </c>
      <c r="U458" s="2" t="s">
        <v>680</v>
      </c>
      <c r="V458" s="2" t="s">
        <v>680</v>
      </c>
      <c r="W458" s="2" t="s">
        <v>680</v>
      </c>
      <c r="X458" s="2" t="s">
        <v>680</v>
      </c>
      <c r="Y458" s="2" t="s">
        <v>680</v>
      </c>
      <c r="Z458" s="2" t="s">
        <v>680</v>
      </c>
      <c r="AA458" s="2" t="s">
        <v>680</v>
      </c>
      <c r="AB458" s="2" t="s">
        <v>680</v>
      </c>
      <c r="AC458" s="2" t="s">
        <v>680</v>
      </c>
      <c r="AD458" s="2" t="s">
        <v>680</v>
      </c>
      <c r="AE458" s="2" t="s">
        <v>680</v>
      </c>
      <c r="AF458" s="2" t="s">
        <v>680</v>
      </c>
      <c r="AG458" s="2" t="s">
        <v>680</v>
      </c>
      <c r="AJ458" s="9">
        <f t="shared" si="28"/>
        <v>0</v>
      </c>
      <c r="AK458" s="9"/>
      <c r="AL458" s="9">
        <f t="shared" si="29"/>
        <v>0</v>
      </c>
      <c r="AM458" s="9">
        <f t="shared" si="30"/>
        <v>0</v>
      </c>
      <c r="AN458" s="10" t="str">
        <f t="shared" si="31"/>
        <v/>
      </c>
    </row>
    <row r="459" spans="1:40"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680</v>
      </c>
      <c r="M459" s="2" t="s">
        <v>680</v>
      </c>
      <c r="N459" s="2" t="s">
        <v>680</v>
      </c>
      <c r="O459" s="2" t="s">
        <v>680</v>
      </c>
      <c r="P459" s="2" t="s">
        <v>680</v>
      </c>
      <c r="Q459" s="2" t="s">
        <v>680</v>
      </c>
      <c r="R459" s="2" t="s">
        <v>680</v>
      </c>
      <c r="S459" s="2" t="s">
        <v>680</v>
      </c>
      <c r="T459" s="2" t="s">
        <v>680</v>
      </c>
      <c r="U459" s="2" t="s">
        <v>680</v>
      </c>
      <c r="V459" s="2" t="s">
        <v>680</v>
      </c>
      <c r="W459" s="2" t="s">
        <v>680</v>
      </c>
      <c r="X459" s="2" t="s">
        <v>680</v>
      </c>
      <c r="Y459" s="2" t="s">
        <v>680</v>
      </c>
      <c r="Z459" s="2" t="s">
        <v>680</v>
      </c>
      <c r="AA459" s="2" t="s">
        <v>680</v>
      </c>
      <c r="AB459" s="2" t="s">
        <v>680</v>
      </c>
      <c r="AC459" s="2" t="s">
        <v>680</v>
      </c>
      <c r="AD459" s="2" t="s">
        <v>680</v>
      </c>
      <c r="AE459" s="2" t="s">
        <v>680</v>
      </c>
      <c r="AF459" s="2" t="s">
        <v>680</v>
      </c>
      <c r="AG459" s="2" t="s">
        <v>680</v>
      </c>
      <c r="AJ459" s="9">
        <f t="shared" si="28"/>
        <v>0</v>
      </c>
      <c r="AK459" s="9"/>
      <c r="AL459" s="9">
        <f t="shared" si="29"/>
        <v>0</v>
      </c>
      <c r="AM459" s="9">
        <f t="shared" si="30"/>
        <v>0</v>
      </c>
      <c r="AN459" s="10" t="str">
        <f t="shared" si="31"/>
        <v/>
      </c>
    </row>
    <row r="460" spans="1:40" ht="15" customHeight="1" x14ac:dyDescent="0.25">
      <c r="A460" s="2" t="s">
        <v>663</v>
      </c>
      <c r="B460" s="2" t="s">
        <v>667</v>
      </c>
      <c r="C460" s="2">
        <v>2016</v>
      </c>
      <c r="D460" s="2" t="s">
        <v>680</v>
      </c>
      <c r="E460" s="2" t="s">
        <v>680</v>
      </c>
      <c r="F460" s="2" t="s">
        <v>680</v>
      </c>
      <c r="G460" s="2" t="s">
        <v>680</v>
      </c>
      <c r="H460" s="2" t="s">
        <v>680</v>
      </c>
      <c r="I460" s="2" t="s">
        <v>680</v>
      </c>
      <c r="J460" s="2" t="s">
        <v>680</v>
      </c>
      <c r="K460" s="2" t="s">
        <v>680</v>
      </c>
      <c r="L460" s="2" t="s">
        <v>680</v>
      </c>
      <c r="M460" s="2" t="s">
        <v>680</v>
      </c>
      <c r="N460" s="2" t="s">
        <v>680</v>
      </c>
      <c r="O460" s="2" t="s">
        <v>680</v>
      </c>
      <c r="P460" s="2" t="s">
        <v>680</v>
      </c>
      <c r="Q460" s="2" t="s">
        <v>680</v>
      </c>
      <c r="R460" s="2" t="s">
        <v>680</v>
      </c>
      <c r="S460" s="2" t="s">
        <v>680</v>
      </c>
      <c r="T460" s="2" t="s">
        <v>680</v>
      </c>
      <c r="U460" s="2" t="s">
        <v>680</v>
      </c>
      <c r="V460" s="2" t="s">
        <v>680</v>
      </c>
      <c r="W460" s="2" t="s">
        <v>680</v>
      </c>
      <c r="X460" s="2" t="s">
        <v>680</v>
      </c>
      <c r="Y460" s="2" t="s">
        <v>680</v>
      </c>
      <c r="Z460" s="2" t="s">
        <v>680</v>
      </c>
      <c r="AA460" s="2" t="s">
        <v>680</v>
      </c>
      <c r="AB460" s="2" t="s">
        <v>680</v>
      </c>
      <c r="AC460" s="2" t="s">
        <v>680</v>
      </c>
      <c r="AD460" s="2" t="s">
        <v>680</v>
      </c>
      <c r="AE460" s="2" t="s">
        <v>680</v>
      </c>
      <c r="AF460" s="2" t="s">
        <v>680</v>
      </c>
      <c r="AG460" s="2" t="s">
        <v>680</v>
      </c>
      <c r="AJ460" s="9">
        <f t="shared" si="28"/>
        <v>0</v>
      </c>
      <c r="AK460" s="9"/>
      <c r="AL460" s="9">
        <f t="shared" si="29"/>
        <v>0</v>
      </c>
      <c r="AM460" s="9">
        <f t="shared" si="30"/>
        <v>0</v>
      </c>
      <c r="AN460" s="10" t="str">
        <f t="shared" si="31"/>
        <v/>
      </c>
    </row>
    <row r="461" spans="1:40" ht="15" customHeight="1" x14ac:dyDescent="0.25">
      <c r="A461" s="2" t="s">
        <v>663</v>
      </c>
      <c r="B461" s="2" t="s">
        <v>668</v>
      </c>
      <c r="C461" s="2">
        <v>2016</v>
      </c>
      <c r="D461" s="2" t="s">
        <v>680</v>
      </c>
      <c r="E461" s="2" t="s">
        <v>680</v>
      </c>
      <c r="F461" s="2" t="s">
        <v>680</v>
      </c>
      <c r="G461" s="2" t="s">
        <v>680</v>
      </c>
      <c r="H461" s="2" t="s">
        <v>680</v>
      </c>
      <c r="I461" s="2" t="s">
        <v>680</v>
      </c>
      <c r="J461" s="2" t="s">
        <v>680</v>
      </c>
      <c r="K461" s="2" t="s">
        <v>680</v>
      </c>
      <c r="L461" s="2" t="s">
        <v>680</v>
      </c>
      <c r="M461" s="2" t="s">
        <v>680</v>
      </c>
      <c r="N461" s="2" t="s">
        <v>680</v>
      </c>
      <c r="O461" s="2" t="s">
        <v>680</v>
      </c>
      <c r="P461" s="2" t="s">
        <v>680</v>
      </c>
      <c r="Q461" s="2" t="s">
        <v>680</v>
      </c>
      <c r="R461" s="2" t="s">
        <v>680</v>
      </c>
      <c r="S461" s="2" t="s">
        <v>680</v>
      </c>
      <c r="T461" s="2" t="s">
        <v>680</v>
      </c>
      <c r="U461" s="2" t="s">
        <v>680</v>
      </c>
      <c r="V461" s="2" t="s">
        <v>680</v>
      </c>
      <c r="W461" s="2" t="s">
        <v>680</v>
      </c>
      <c r="X461" s="2" t="s">
        <v>680</v>
      </c>
      <c r="Y461" s="2" t="s">
        <v>680</v>
      </c>
      <c r="Z461" s="2" t="s">
        <v>680</v>
      </c>
      <c r="AA461" s="2" t="s">
        <v>680</v>
      </c>
      <c r="AB461" s="2" t="s">
        <v>680</v>
      </c>
      <c r="AC461" s="2" t="s">
        <v>680</v>
      </c>
      <c r="AD461" s="2" t="s">
        <v>680</v>
      </c>
      <c r="AE461" s="2" t="s">
        <v>680</v>
      </c>
      <c r="AF461" s="2" t="s">
        <v>680</v>
      </c>
      <c r="AG461" s="2" t="s">
        <v>680</v>
      </c>
      <c r="AJ461" s="9">
        <f t="shared" si="28"/>
        <v>0</v>
      </c>
      <c r="AK461" s="9"/>
      <c r="AL461" s="9">
        <f t="shared" si="29"/>
        <v>0</v>
      </c>
      <c r="AM461" s="9">
        <f t="shared" si="30"/>
        <v>0</v>
      </c>
      <c r="AN461" s="10" t="str">
        <f t="shared" si="31"/>
        <v/>
      </c>
    </row>
    <row r="462" spans="1:40" ht="15" customHeight="1" x14ac:dyDescent="0.25">
      <c r="A462" s="2" t="s">
        <v>663</v>
      </c>
      <c r="B462" s="2" t="s">
        <v>669</v>
      </c>
      <c r="C462" s="2">
        <v>2016</v>
      </c>
      <c r="D462" s="2">
        <v>267.34699999999998</v>
      </c>
      <c r="E462" s="2">
        <v>88.271000000000001</v>
      </c>
      <c r="F462" s="2" t="s">
        <v>680</v>
      </c>
      <c r="G462" s="2" t="s">
        <v>680</v>
      </c>
      <c r="H462" s="2" t="s">
        <v>680</v>
      </c>
      <c r="I462" s="2">
        <v>440.55</v>
      </c>
      <c r="J462" s="2" t="s">
        <v>680</v>
      </c>
      <c r="K462" s="2" t="s">
        <v>680</v>
      </c>
      <c r="L462" s="2" t="s">
        <v>680</v>
      </c>
      <c r="M462" s="2">
        <v>19.954000000000001</v>
      </c>
      <c r="N462" s="2" t="s">
        <v>680</v>
      </c>
      <c r="O462" s="2" t="s">
        <v>680</v>
      </c>
      <c r="P462" s="2">
        <v>35.56</v>
      </c>
      <c r="Q462" s="2">
        <v>183.37899999999999</v>
      </c>
      <c r="R462" s="2">
        <v>47.752000000000002</v>
      </c>
      <c r="S462" s="2">
        <v>96.034999999999997</v>
      </c>
      <c r="T462" s="2" t="s">
        <v>680</v>
      </c>
      <c r="U462" s="2" t="s">
        <v>680</v>
      </c>
      <c r="V462" s="2" t="s">
        <v>8</v>
      </c>
      <c r="W462" s="2" t="s">
        <v>680</v>
      </c>
      <c r="X462" s="2" t="s">
        <v>680</v>
      </c>
      <c r="Y462" s="2" t="s">
        <v>680</v>
      </c>
      <c r="Z462" s="2" t="s">
        <v>680</v>
      </c>
      <c r="AA462" s="2" t="s">
        <v>680</v>
      </c>
      <c r="AB462" s="2" t="s">
        <v>680</v>
      </c>
      <c r="AC462" s="2" t="s">
        <v>680</v>
      </c>
      <c r="AD462" s="2">
        <v>52.823999999999998</v>
      </c>
      <c r="AE462" s="2" t="s">
        <v>680</v>
      </c>
      <c r="AF462" s="2">
        <v>5.0460000000000003</v>
      </c>
      <c r="AG462" s="2" t="s">
        <v>680</v>
      </c>
      <c r="AJ462" s="9">
        <f t="shared" si="28"/>
        <v>440.54999999999995</v>
      </c>
      <c r="AK462" s="9"/>
      <c r="AL462" s="9">
        <f t="shared" si="29"/>
        <v>267.34699999999998</v>
      </c>
      <c r="AM462" s="9">
        <f t="shared" si="30"/>
        <v>88.271000000000001</v>
      </c>
      <c r="AN462" s="10">
        <f t="shared" si="31"/>
        <v>0.80721371013505849</v>
      </c>
    </row>
    <row r="463" spans="1:40" ht="15" customHeight="1" x14ac:dyDescent="0.25">
      <c r="A463" s="2" t="s">
        <v>663</v>
      </c>
      <c r="B463" s="2" t="s">
        <v>670</v>
      </c>
      <c r="C463" s="2">
        <v>2016</v>
      </c>
      <c r="D463" s="2">
        <v>193.863</v>
      </c>
      <c r="E463" s="2">
        <v>86.715999999999994</v>
      </c>
      <c r="F463" s="2">
        <v>5.7130000000000001</v>
      </c>
      <c r="G463" s="2" t="s">
        <v>945</v>
      </c>
      <c r="H463" s="2">
        <v>6.2089999999999996</v>
      </c>
      <c r="I463" s="2">
        <v>379.70299999999997</v>
      </c>
      <c r="J463" s="2" t="s">
        <v>680</v>
      </c>
      <c r="K463" s="2" t="s">
        <v>680</v>
      </c>
      <c r="L463" s="2" t="s">
        <v>680</v>
      </c>
      <c r="M463" s="2">
        <v>0.70199999999999996</v>
      </c>
      <c r="N463" s="2" t="s">
        <v>680</v>
      </c>
      <c r="O463" s="2" t="s">
        <v>680</v>
      </c>
      <c r="P463" s="2">
        <v>24.722000000000001</v>
      </c>
      <c r="Q463" s="2">
        <v>130.637</v>
      </c>
      <c r="R463" s="2">
        <v>42.244999999999997</v>
      </c>
      <c r="S463" s="2">
        <v>67.995000000000005</v>
      </c>
      <c r="T463" s="2" t="s">
        <v>680</v>
      </c>
      <c r="U463" s="2" t="s">
        <v>680</v>
      </c>
      <c r="V463" s="2" t="s">
        <v>8</v>
      </c>
      <c r="W463" s="2" t="s">
        <v>680</v>
      </c>
      <c r="X463" s="2" t="s">
        <v>680</v>
      </c>
      <c r="Y463" s="2" t="s">
        <v>680</v>
      </c>
      <c r="Z463" s="2" t="s">
        <v>680</v>
      </c>
      <c r="AA463" s="2" t="s">
        <v>680</v>
      </c>
      <c r="AB463" s="2" t="s">
        <v>680</v>
      </c>
      <c r="AC463" s="2" t="s">
        <v>680</v>
      </c>
      <c r="AD463" s="2">
        <v>42.838000000000001</v>
      </c>
      <c r="AE463" s="2" t="s">
        <v>680</v>
      </c>
      <c r="AF463" s="2">
        <v>2.5289999999999999</v>
      </c>
      <c r="AG463" s="2">
        <v>68.034999999999997</v>
      </c>
      <c r="AJ463" s="9">
        <f t="shared" si="28"/>
        <v>311.66800000000006</v>
      </c>
      <c r="AK463" s="9"/>
      <c r="AL463" s="9">
        <f t="shared" si="29"/>
        <v>193.863</v>
      </c>
      <c r="AM463" s="9">
        <f t="shared" si="30"/>
        <v>86.715999999999994</v>
      </c>
      <c r="AN463" s="10">
        <f t="shared" si="31"/>
        <v>0.90024962460053626</v>
      </c>
    </row>
    <row r="465" spans="34:36" ht="15" customHeight="1" x14ac:dyDescent="0.25">
      <c r="AH465" s="2" t="s">
        <v>1369</v>
      </c>
      <c r="AJ465" s="2">
        <f>SUM(AJ2:AJ463)</f>
        <v>35964.756609999997</v>
      </c>
    </row>
  </sheetData>
  <autoFilter ref="A1:AN463" xr:uid="{00000000-0009-0000-0000-000002000000}"/>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AW466"/>
  <sheetViews>
    <sheetView workbookViewId="0"/>
  </sheetViews>
  <sheetFormatPr defaultRowHeight="15" x14ac:dyDescent="0.25"/>
  <cols>
    <col min="1" max="1" width="23.5703125" customWidth="1"/>
    <col min="2" max="2" width="24.140625" customWidth="1"/>
    <col min="37" max="37" width="10.42578125" bestFit="1" customWidth="1"/>
    <col min="45" max="45" width="9.85546875" customWidth="1"/>
    <col min="49" max="49" width="11" bestFit="1" customWidth="1"/>
  </cols>
  <sheetData>
    <row r="1" spans="1:49" ht="165.75" thickBot="1" x14ac:dyDescent="0.3">
      <c r="A1" s="3" t="s">
        <v>671</v>
      </c>
      <c r="B1" s="3" t="s">
        <v>1</v>
      </c>
      <c r="C1" s="3" t="s">
        <v>672</v>
      </c>
      <c r="D1" s="3" t="s">
        <v>936</v>
      </c>
      <c r="E1" s="3" t="s">
        <v>937</v>
      </c>
      <c r="F1" s="3" t="s">
        <v>938</v>
      </c>
      <c r="G1" s="3" t="s">
        <v>939</v>
      </c>
      <c r="H1" s="3" t="s">
        <v>940</v>
      </c>
      <c r="I1" s="3" t="s">
        <v>884</v>
      </c>
      <c r="J1" s="3" t="s">
        <v>885</v>
      </c>
      <c r="K1" s="3" t="s">
        <v>886</v>
      </c>
      <c r="L1" s="3" t="s">
        <v>887</v>
      </c>
      <c r="M1" s="3" t="s">
        <v>888</v>
      </c>
      <c r="N1" s="3" t="s">
        <v>889</v>
      </c>
      <c r="O1" s="3" t="s">
        <v>890</v>
      </c>
      <c r="P1" s="3" t="s">
        <v>892</v>
      </c>
      <c r="Q1" s="3" t="s">
        <v>893</v>
      </c>
      <c r="R1" s="3" t="s">
        <v>894</v>
      </c>
      <c r="S1" s="3" t="s">
        <v>895</v>
      </c>
      <c r="T1" s="3" t="s">
        <v>896</v>
      </c>
      <c r="U1" s="3" t="s">
        <v>897</v>
      </c>
      <c r="V1" s="3" t="s">
        <v>898</v>
      </c>
      <c r="W1" s="3" t="s">
        <v>899</v>
      </c>
      <c r="X1" s="3" t="s">
        <v>900</v>
      </c>
      <c r="Y1" s="3" t="s">
        <v>901</v>
      </c>
      <c r="Z1" s="3" t="s">
        <v>902</v>
      </c>
      <c r="AA1" s="3" t="s">
        <v>903</v>
      </c>
      <c r="AB1" s="3" t="s">
        <v>904</v>
      </c>
      <c r="AC1" s="3" t="s">
        <v>905</v>
      </c>
      <c r="AD1" s="3" t="s">
        <v>906</v>
      </c>
      <c r="AE1" s="3" t="s">
        <v>907</v>
      </c>
      <c r="AF1" s="3" t="s">
        <v>908</v>
      </c>
      <c r="AG1" s="3" t="s">
        <v>941</v>
      </c>
      <c r="AH1" s="251" t="s">
        <v>1357</v>
      </c>
      <c r="AK1" s="252" t="s">
        <v>1358</v>
      </c>
      <c r="AL1" s="252" t="s">
        <v>1359</v>
      </c>
      <c r="AM1" s="253" t="s">
        <v>1360</v>
      </c>
      <c r="AN1" s="255"/>
      <c r="AO1" s="8" t="s">
        <v>1098</v>
      </c>
      <c r="AP1" s="8" t="s">
        <v>1099</v>
      </c>
      <c r="AQ1" s="255" t="s">
        <v>1362</v>
      </c>
      <c r="AR1" s="255"/>
      <c r="AS1" s="254" t="s">
        <v>1124</v>
      </c>
      <c r="AT1" s="252"/>
      <c r="AU1" s="252" t="s">
        <v>1361</v>
      </c>
    </row>
    <row r="2" spans="1:49" x14ac:dyDescent="0.25">
      <c r="A2" s="2" t="s">
        <v>23</v>
      </c>
      <c r="B2" s="2" t="s">
        <v>24</v>
      </c>
      <c r="J2">
        <v>0</v>
      </c>
      <c r="K2">
        <v>0</v>
      </c>
      <c r="L2">
        <v>0</v>
      </c>
      <c r="M2">
        <v>0</v>
      </c>
      <c r="N2">
        <v>0</v>
      </c>
      <c r="O2">
        <v>0</v>
      </c>
      <c r="P2">
        <v>0</v>
      </c>
      <c r="Q2">
        <v>0</v>
      </c>
      <c r="R2">
        <v>0</v>
      </c>
      <c r="S2">
        <v>0</v>
      </c>
      <c r="T2">
        <v>0</v>
      </c>
      <c r="U2">
        <v>0</v>
      </c>
      <c r="V2" t="s">
        <v>187</v>
      </c>
      <c r="W2">
        <v>0</v>
      </c>
      <c r="X2">
        <v>0</v>
      </c>
      <c r="Y2">
        <v>0</v>
      </c>
      <c r="Z2">
        <v>0</v>
      </c>
      <c r="AA2">
        <v>0</v>
      </c>
      <c r="AB2">
        <v>0</v>
      </c>
      <c r="AC2">
        <v>0</v>
      </c>
      <c r="AD2">
        <v>0</v>
      </c>
      <c r="AE2">
        <v>0</v>
      </c>
      <c r="AF2">
        <v>0</v>
      </c>
      <c r="AG2">
        <v>0</v>
      </c>
      <c r="AH2">
        <v>0</v>
      </c>
      <c r="AK2" s="252">
        <f>SUM(J2:U2,W2:AH2)</f>
        <v>0</v>
      </c>
      <c r="AL2">
        <f>AK2-IFERROR(AH2/1,0)</f>
        <v>0</v>
      </c>
      <c r="AM2">
        <f>AL2-IFERROR(AG2/1,"")</f>
        <v>0</v>
      </c>
      <c r="AO2">
        <f>VLOOKUP($B2,Kraftvärmeprod!$B$1:$AR$469,MATCH(AO$1,Kraftvärmeprod!$B$1:$AU$1,0),FALSE)</f>
        <v>0</v>
      </c>
      <c r="AP2">
        <f>VLOOKUP($B2,Kraftvärmeprod!$B$1:$AR$469,MATCH(AP$1,Kraftvärmeprod!$B$1:$AU$1,0),FALSE)</f>
        <v>0</v>
      </c>
      <c r="AQ2">
        <f>VLOOKUP($B2,Kraftvärmeprod!$B$1:$AR$469,MATCH("Summa tillförd energi exklusive rökgaskondensering",Kraftvärmeprod!$B$1:$AU$1,0),FALSE)</f>
        <v>0</v>
      </c>
      <c r="AS2" s="195" t="str">
        <f>IF(AM2=0,"",AM2/AQ2)</f>
        <v/>
      </c>
      <c r="AU2">
        <f>P2+Q2+R2+S2+T2+U2+W2+X2+Y2+Z2+AA2+AB2+AC2</f>
        <v>0</v>
      </c>
      <c r="AW2">
        <f>P2+Q2+U2+X2+Y2+AA2+AD2+AE2+AF2+AG2+AI2+AJ2+W2</f>
        <v>0</v>
      </c>
    </row>
    <row r="3" spans="1:49" x14ac:dyDescent="0.25">
      <c r="A3" s="2" t="s">
        <v>23</v>
      </c>
      <c r="B3" s="2" t="s">
        <v>26</v>
      </c>
      <c r="J3">
        <v>0</v>
      </c>
      <c r="K3">
        <v>0</v>
      </c>
      <c r="L3">
        <v>0</v>
      </c>
      <c r="M3">
        <v>0</v>
      </c>
      <c r="N3">
        <v>0</v>
      </c>
      <c r="O3">
        <v>0</v>
      </c>
      <c r="P3">
        <v>0</v>
      </c>
      <c r="Q3">
        <v>0</v>
      </c>
      <c r="R3">
        <v>0</v>
      </c>
      <c r="S3">
        <v>0</v>
      </c>
      <c r="T3">
        <v>0</v>
      </c>
      <c r="U3">
        <v>0</v>
      </c>
      <c r="V3" t="s">
        <v>187</v>
      </c>
      <c r="W3">
        <v>0</v>
      </c>
      <c r="X3">
        <v>0</v>
      </c>
      <c r="Y3">
        <v>0</v>
      </c>
      <c r="Z3">
        <v>0</v>
      </c>
      <c r="AA3">
        <v>0</v>
      </c>
      <c r="AB3">
        <v>0</v>
      </c>
      <c r="AC3">
        <v>0</v>
      </c>
      <c r="AD3">
        <v>0</v>
      </c>
      <c r="AE3">
        <v>0</v>
      </c>
      <c r="AF3">
        <v>0</v>
      </c>
      <c r="AG3">
        <v>0</v>
      </c>
      <c r="AH3">
        <v>0</v>
      </c>
      <c r="AK3" s="252">
        <f t="shared" ref="AK3:AK66" si="0">SUM(J3:U3,W3:AH3)</f>
        <v>0</v>
      </c>
      <c r="AL3">
        <f t="shared" ref="AL3:AL66" si="1">AK3-IFERROR(AH3/1,0)</f>
        <v>0</v>
      </c>
      <c r="AM3">
        <f t="shared" ref="AM3:AM66" si="2">AL3-IFERROR(AG3/1,"")</f>
        <v>0</v>
      </c>
      <c r="AO3">
        <f>VLOOKUP($B3,Kraftvärmeprod!$B$1:$AR$469,MATCH(AO$1,Kraftvärmeprod!$B$1:$AU$1,0),FALSE)</f>
        <v>0</v>
      </c>
      <c r="AP3">
        <f>VLOOKUP($B3,Kraftvärmeprod!$B$1:$AR$469,MATCH(AP$1,Kraftvärmeprod!$B$1:$AU$1,0),FALSE)</f>
        <v>0</v>
      </c>
      <c r="AQ3">
        <f>VLOOKUP($B3,Kraftvärmeprod!$B$1:$AR$469,MATCH("Summa tillförd energi exklusive rökgaskondensering",Kraftvärmeprod!$B$1:$AU$1,0),FALSE)</f>
        <v>0</v>
      </c>
      <c r="AS3" s="195" t="str">
        <f t="shared" ref="AS3:AS66" si="3">IF(AM3=0,"",AM3/AQ3)</f>
        <v/>
      </c>
      <c r="AU3">
        <f t="shared" ref="AU3:AU66" si="4">P3+Q3+R3+S3+T3+U3+W3+X3+Y3+Z3+AA3+AB3+AC3</f>
        <v>0</v>
      </c>
    </row>
    <row r="4" spans="1:49" x14ac:dyDescent="0.25">
      <c r="A4" s="2" t="s">
        <v>23</v>
      </c>
      <c r="B4" s="2" t="s">
        <v>27</v>
      </c>
      <c r="J4">
        <v>0</v>
      </c>
      <c r="K4">
        <v>0</v>
      </c>
      <c r="L4">
        <v>0</v>
      </c>
      <c r="M4">
        <v>0</v>
      </c>
      <c r="N4">
        <v>0</v>
      </c>
      <c r="O4">
        <v>0</v>
      </c>
      <c r="P4">
        <v>0</v>
      </c>
      <c r="Q4">
        <v>0</v>
      </c>
      <c r="R4">
        <v>0</v>
      </c>
      <c r="S4">
        <v>0</v>
      </c>
      <c r="T4">
        <v>0</v>
      </c>
      <c r="U4">
        <v>0</v>
      </c>
      <c r="V4" t="s">
        <v>187</v>
      </c>
      <c r="W4">
        <v>0</v>
      </c>
      <c r="X4">
        <v>0</v>
      </c>
      <c r="Y4">
        <v>0</v>
      </c>
      <c r="Z4">
        <v>0</v>
      </c>
      <c r="AA4">
        <v>0</v>
      </c>
      <c r="AB4">
        <v>0</v>
      </c>
      <c r="AC4">
        <v>0</v>
      </c>
      <c r="AD4">
        <v>0</v>
      </c>
      <c r="AE4">
        <v>0</v>
      </c>
      <c r="AF4">
        <v>0</v>
      </c>
      <c r="AG4">
        <v>0</v>
      </c>
      <c r="AH4">
        <v>0</v>
      </c>
      <c r="AK4" s="252">
        <f t="shared" si="0"/>
        <v>0</v>
      </c>
      <c r="AL4">
        <f t="shared" si="1"/>
        <v>0</v>
      </c>
      <c r="AM4">
        <f t="shared" si="2"/>
        <v>0</v>
      </c>
      <c r="AO4">
        <f>VLOOKUP($B4,Kraftvärmeprod!$B$1:$AR$469,MATCH(AO$1,Kraftvärmeprod!$B$1:$AU$1,0),FALSE)</f>
        <v>0</v>
      </c>
      <c r="AP4">
        <f>VLOOKUP($B4,Kraftvärmeprod!$B$1:$AR$469,MATCH(AP$1,Kraftvärmeprod!$B$1:$AU$1,0),FALSE)</f>
        <v>0</v>
      </c>
      <c r="AQ4">
        <f>VLOOKUP($B4,Kraftvärmeprod!$B$1:$AR$469,MATCH("Summa tillförd energi exklusive rökgaskondensering",Kraftvärmeprod!$B$1:$AU$1,0),FALSE)</f>
        <v>0</v>
      </c>
      <c r="AS4" s="195" t="str">
        <f t="shared" si="3"/>
        <v/>
      </c>
      <c r="AU4">
        <f t="shared" si="4"/>
        <v>0</v>
      </c>
    </row>
    <row r="5" spans="1:49" x14ac:dyDescent="0.25">
      <c r="A5" s="2" t="s">
        <v>23</v>
      </c>
      <c r="B5" s="2" t="s">
        <v>28</v>
      </c>
      <c r="J5">
        <v>0</v>
      </c>
      <c r="K5">
        <v>0</v>
      </c>
      <c r="L5">
        <v>0</v>
      </c>
      <c r="M5">
        <v>0</v>
      </c>
      <c r="N5">
        <v>0</v>
      </c>
      <c r="O5">
        <v>0</v>
      </c>
      <c r="P5">
        <v>0</v>
      </c>
      <c r="Q5">
        <v>0</v>
      </c>
      <c r="R5">
        <v>0</v>
      </c>
      <c r="S5">
        <v>0</v>
      </c>
      <c r="T5">
        <v>0</v>
      </c>
      <c r="U5">
        <v>0</v>
      </c>
      <c r="V5" t="s">
        <v>187</v>
      </c>
      <c r="W5">
        <v>0</v>
      </c>
      <c r="X5">
        <v>0</v>
      </c>
      <c r="Y5">
        <v>0</v>
      </c>
      <c r="Z5">
        <v>0</v>
      </c>
      <c r="AA5">
        <v>0</v>
      </c>
      <c r="AB5">
        <v>0</v>
      </c>
      <c r="AC5">
        <v>0</v>
      </c>
      <c r="AD5">
        <v>0</v>
      </c>
      <c r="AE5">
        <v>0</v>
      </c>
      <c r="AF5">
        <v>0</v>
      </c>
      <c r="AG5">
        <v>0</v>
      </c>
      <c r="AH5">
        <v>0</v>
      </c>
      <c r="AK5" s="252">
        <f t="shared" si="0"/>
        <v>0</v>
      </c>
      <c r="AL5">
        <f t="shared" si="1"/>
        <v>0</v>
      </c>
      <c r="AM5">
        <f t="shared" si="2"/>
        <v>0</v>
      </c>
      <c r="AO5">
        <f>VLOOKUP($B5,Kraftvärmeprod!$B$1:$AR$469,MATCH(AO$1,Kraftvärmeprod!$B$1:$AU$1,0),FALSE)</f>
        <v>0</v>
      </c>
      <c r="AP5">
        <f>VLOOKUP($B5,Kraftvärmeprod!$B$1:$AR$469,MATCH(AP$1,Kraftvärmeprod!$B$1:$AU$1,0),FALSE)</f>
        <v>0</v>
      </c>
      <c r="AQ5">
        <f>VLOOKUP($B5,Kraftvärmeprod!$B$1:$AR$469,MATCH("Summa tillförd energi exklusive rökgaskondensering",Kraftvärmeprod!$B$1:$AU$1,0),FALSE)</f>
        <v>0</v>
      </c>
      <c r="AS5" s="195" t="str">
        <f t="shared" si="3"/>
        <v/>
      </c>
      <c r="AU5">
        <f t="shared" si="4"/>
        <v>0</v>
      </c>
    </row>
    <row r="6" spans="1:49" x14ac:dyDescent="0.25">
      <c r="A6" s="2" t="s">
        <v>23</v>
      </c>
      <c r="B6" s="2" t="s">
        <v>29</v>
      </c>
      <c r="J6">
        <v>0</v>
      </c>
      <c r="K6">
        <v>0</v>
      </c>
      <c r="L6">
        <v>0</v>
      </c>
      <c r="M6">
        <v>0</v>
      </c>
      <c r="N6">
        <v>0</v>
      </c>
      <c r="O6">
        <v>0</v>
      </c>
      <c r="P6">
        <v>0</v>
      </c>
      <c r="Q6">
        <v>0</v>
      </c>
      <c r="R6">
        <v>0</v>
      </c>
      <c r="S6">
        <v>0</v>
      </c>
      <c r="T6">
        <v>0</v>
      </c>
      <c r="U6">
        <v>0</v>
      </c>
      <c r="V6" t="s">
        <v>187</v>
      </c>
      <c r="W6">
        <v>0</v>
      </c>
      <c r="X6">
        <v>0</v>
      </c>
      <c r="Y6">
        <v>0</v>
      </c>
      <c r="Z6">
        <v>0</v>
      </c>
      <c r="AA6">
        <v>0</v>
      </c>
      <c r="AB6">
        <v>0</v>
      </c>
      <c r="AC6">
        <v>0</v>
      </c>
      <c r="AD6">
        <v>0</v>
      </c>
      <c r="AE6">
        <v>0</v>
      </c>
      <c r="AF6">
        <v>0</v>
      </c>
      <c r="AG6">
        <v>0</v>
      </c>
      <c r="AH6">
        <v>0</v>
      </c>
      <c r="AK6" s="252">
        <f t="shared" si="0"/>
        <v>0</v>
      </c>
      <c r="AL6">
        <f t="shared" si="1"/>
        <v>0</v>
      </c>
      <c r="AM6">
        <f t="shared" si="2"/>
        <v>0</v>
      </c>
      <c r="AO6">
        <f>VLOOKUP($B6,Kraftvärmeprod!$B$1:$AR$469,MATCH(AO$1,Kraftvärmeprod!$B$1:$AU$1,0),FALSE)</f>
        <v>0</v>
      </c>
      <c r="AP6">
        <f>VLOOKUP($B6,Kraftvärmeprod!$B$1:$AR$469,MATCH(AP$1,Kraftvärmeprod!$B$1:$AU$1,0),FALSE)</f>
        <v>0</v>
      </c>
      <c r="AQ6">
        <f>VLOOKUP($B6,Kraftvärmeprod!$B$1:$AR$469,MATCH("Summa tillförd energi exklusive rökgaskondensering",Kraftvärmeprod!$B$1:$AU$1,0),FALSE)</f>
        <v>0</v>
      </c>
      <c r="AS6" s="195" t="str">
        <f t="shared" si="3"/>
        <v/>
      </c>
      <c r="AU6">
        <f t="shared" si="4"/>
        <v>0</v>
      </c>
    </row>
    <row r="7" spans="1:49" x14ac:dyDescent="0.25">
      <c r="A7" s="2" t="s">
        <v>23</v>
      </c>
      <c r="B7" s="2" t="s">
        <v>30</v>
      </c>
      <c r="J7">
        <v>0</v>
      </c>
      <c r="K7">
        <v>0</v>
      </c>
      <c r="L7">
        <v>0</v>
      </c>
      <c r="M7">
        <v>0</v>
      </c>
      <c r="N7">
        <v>0</v>
      </c>
      <c r="O7">
        <v>0</v>
      </c>
      <c r="P7">
        <v>0</v>
      </c>
      <c r="Q7">
        <v>0</v>
      </c>
      <c r="R7">
        <v>0</v>
      </c>
      <c r="S7">
        <v>0</v>
      </c>
      <c r="T7">
        <v>0</v>
      </c>
      <c r="U7">
        <v>0</v>
      </c>
      <c r="V7" t="s">
        <v>187</v>
      </c>
      <c r="W7">
        <v>0</v>
      </c>
      <c r="X7">
        <v>0</v>
      </c>
      <c r="Y7">
        <v>0</v>
      </c>
      <c r="Z7">
        <v>0</v>
      </c>
      <c r="AA7">
        <v>0</v>
      </c>
      <c r="AB7">
        <v>0</v>
      </c>
      <c r="AC7">
        <v>0</v>
      </c>
      <c r="AD7">
        <v>0</v>
      </c>
      <c r="AE7">
        <v>0</v>
      </c>
      <c r="AF7">
        <v>0</v>
      </c>
      <c r="AG7">
        <v>0</v>
      </c>
      <c r="AH7">
        <v>0</v>
      </c>
      <c r="AK7" s="252">
        <f t="shared" si="0"/>
        <v>0</v>
      </c>
      <c r="AL7">
        <f t="shared" si="1"/>
        <v>0</v>
      </c>
      <c r="AM7">
        <f t="shared" si="2"/>
        <v>0</v>
      </c>
      <c r="AO7">
        <f>VLOOKUP($B7,Kraftvärmeprod!$B$1:$AR$469,MATCH(AO$1,Kraftvärmeprod!$B$1:$AU$1,0),FALSE)</f>
        <v>0</v>
      </c>
      <c r="AP7">
        <f>VLOOKUP($B7,Kraftvärmeprod!$B$1:$AR$469,MATCH(AP$1,Kraftvärmeprod!$B$1:$AU$1,0),FALSE)</f>
        <v>0</v>
      </c>
      <c r="AQ7">
        <f>VLOOKUP($B7,Kraftvärmeprod!$B$1:$AR$469,MATCH("Summa tillförd energi exklusive rökgaskondensering",Kraftvärmeprod!$B$1:$AU$1,0),FALSE)</f>
        <v>0</v>
      </c>
      <c r="AS7" s="195" t="str">
        <f t="shared" si="3"/>
        <v/>
      </c>
      <c r="AU7">
        <f t="shared" si="4"/>
        <v>0</v>
      </c>
    </row>
    <row r="8" spans="1:49" x14ac:dyDescent="0.25">
      <c r="A8" s="2" t="s">
        <v>23</v>
      </c>
      <c r="B8" s="2" t="s">
        <v>31</v>
      </c>
      <c r="J8">
        <v>0</v>
      </c>
      <c r="K8">
        <v>0</v>
      </c>
      <c r="L8">
        <v>0</v>
      </c>
      <c r="M8">
        <v>0</v>
      </c>
      <c r="N8">
        <v>0</v>
      </c>
      <c r="O8">
        <v>0</v>
      </c>
      <c r="P8">
        <v>0</v>
      </c>
      <c r="Q8">
        <v>0</v>
      </c>
      <c r="R8">
        <v>0</v>
      </c>
      <c r="S8">
        <v>0</v>
      </c>
      <c r="T8">
        <v>0</v>
      </c>
      <c r="U8">
        <v>0</v>
      </c>
      <c r="V8" t="s">
        <v>187</v>
      </c>
      <c r="W8">
        <v>0</v>
      </c>
      <c r="X8">
        <v>0</v>
      </c>
      <c r="Y8">
        <v>0</v>
      </c>
      <c r="Z8">
        <v>0</v>
      </c>
      <c r="AA8">
        <v>0</v>
      </c>
      <c r="AB8">
        <v>0</v>
      </c>
      <c r="AC8">
        <v>0</v>
      </c>
      <c r="AD8">
        <v>0</v>
      </c>
      <c r="AE8">
        <v>0</v>
      </c>
      <c r="AF8">
        <v>0</v>
      </c>
      <c r="AG8">
        <v>0</v>
      </c>
      <c r="AH8">
        <v>0</v>
      </c>
      <c r="AK8" s="252">
        <f t="shared" si="0"/>
        <v>0</v>
      </c>
      <c r="AL8">
        <f t="shared" si="1"/>
        <v>0</v>
      </c>
      <c r="AM8">
        <f t="shared" si="2"/>
        <v>0</v>
      </c>
      <c r="AO8">
        <f>VLOOKUP($B8,Kraftvärmeprod!$B$1:$AR$469,MATCH(AO$1,Kraftvärmeprod!$B$1:$AU$1,0),FALSE)</f>
        <v>0</v>
      </c>
      <c r="AP8">
        <f>VLOOKUP($B8,Kraftvärmeprod!$B$1:$AR$469,MATCH(AP$1,Kraftvärmeprod!$B$1:$AU$1,0),FALSE)</f>
        <v>0</v>
      </c>
      <c r="AQ8">
        <f>VLOOKUP($B8,Kraftvärmeprod!$B$1:$AR$469,MATCH("Summa tillförd energi exklusive rökgaskondensering",Kraftvärmeprod!$B$1:$AU$1,0),FALSE)</f>
        <v>0</v>
      </c>
      <c r="AS8" s="195" t="str">
        <f t="shared" si="3"/>
        <v/>
      </c>
      <c r="AU8">
        <f t="shared" si="4"/>
        <v>0</v>
      </c>
    </row>
    <row r="9" spans="1:49" x14ac:dyDescent="0.25">
      <c r="A9" s="2" t="s">
        <v>23</v>
      </c>
      <c r="B9" s="2" t="s">
        <v>32</v>
      </c>
      <c r="J9">
        <v>0</v>
      </c>
      <c r="K9">
        <v>0</v>
      </c>
      <c r="L9">
        <v>0</v>
      </c>
      <c r="M9">
        <v>0</v>
      </c>
      <c r="N9">
        <v>0</v>
      </c>
      <c r="O9">
        <v>0</v>
      </c>
      <c r="P9">
        <v>0</v>
      </c>
      <c r="Q9">
        <v>0</v>
      </c>
      <c r="R9">
        <v>0</v>
      </c>
      <c r="S9">
        <v>0</v>
      </c>
      <c r="T9">
        <v>0</v>
      </c>
      <c r="U9">
        <v>0</v>
      </c>
      <c r="V9" t="s">
        <v>187</v>
      </c>
      <c r="W9">
        <v>0</v>
      </c>
      <c r="X9">
        <v>0</v>
      </c>
      <c r="Y9">
        <v>0</v>
      </c>
      <c r="Z9">
        <v>0</v>
      </c>
      <c r="AA9">
        <v>0</v>
      </c>
      <c r="AB9">
        <v>0</v>
      </c>
      <c r="AC9">
        <v>0</v>
      </c>
      <c r="AD9">
        <v>0</v>
      </c>
      <c r="AE9">
        <v>0</v>
      </c>
      <c r="AF9">
        <v>0</v>
      </c>
      <c r="AG9">
        <v>0</v>
      </c>
      <c r="AH9">
        <v>0</v>
      </c>
      <c r="AK9" s="252">
        <f t="shared" si="0"/>
        <v>0</v>
      </c>
      <c r="AL9">
        <f t="shared" si="1"/>
        <v>0</v>
      </c>
      <c r="AM9">
        <f t="shared" si="2"/>
        <v>0</v>
      </c>
      <c r="AO9">
        <f>VLOOKUP($B9,Kraftvärmeprod!$B$1:$AR$469,MATCH(AO$1,Kraftvärmeprod!$B$1:$AU$1,0),FALSE)</f>
        <v>0</v>
      </c>
      <c r="AP9">
        <f>VLOOKUP($B9,Kraftvärmeprod!$B$1:$AR$469,MATCH(AP$1,Kraftvärmeprod!$B$1:$AU$1,0),FALSE)</f>
        <v>0</v>
      </c>
      <c r="AQ9">
        <f>VLOOKUP($B9,Kraftvärmeprod!$B$1:$AR$469,MATCH("Summa tillförd energi exklusive rökgaskondensering",Kraftvärmeprod!$B$1:$AU$1,0),FALSE)</f>
        <v>0</v>
      </c>
      <c r="AS9" s="195" t="str">
        <f t="shared" si="3"/>
        <v/>
      </c>
      <c r="AU9">
        <f t="shared" si="4"/>
        <v>0</v>
      </c>
    </row>
    <row r="10" spans="1:49" x14ac:dyDescent="0.25">
      <c r="A10" s="2" t="s">
        <v>33</v>
      </c>
      <c r="B10" s="2" t="s">
        <v>34</v>
      </c>
      <c r="J10">
        <v>0</v>
      </c>
      <c r="K10">
        <v>0</v>
      </c>
      <c r="L10">
        <v>0</v>
      </c>
      <c r="M10">
        <v>0</v>
      </c>
      <c r="N10">
        <v>0</v>
      </c>
      <c r="O10">
        <v>0</v>
      </c>
      <c r="P10">
        <v>0</v>
      </c>
      <c r="Q10">
        <v>0</v>
      </c>
      <c r="R10">
        <v>0</v>
      </c>
      <c r="S10">
        <v>0</v>
      </c>
      <c r="T10">
        <v>0</v>
      </c>
      <c r="U10">
        <v>0</v>
      </c>
      <c r="V10" t="s">
        <v>187</v>
      </c>
      <c r="W10">
        <v>0</v>
      </c>
      <c r="X10">
        <v>0</v>
      </c>
      <c r="Y10">
        <v>0</v>
      </c>
      <c r="Z10">
        <v>0</v>
      </c>
      <c r="AA10">
        <v>0</v>
      </c>
      <c r="AB10">
        <v>0</v>
      </c>
      <c r="AC10">
        <v>0</v>
      </c>
      <c r="AD10">
        <v>0</v>
      </c>
      <c r="AE10">
        <v>0</v>
      </c>
      <c r="AF10">
        <v>0</v>
      </c>
      <c r="AG10">
        <v>0</v>
      </c>
      <c r="AH10">
        <v>0</v>
      </c>
      <c r="AK10" s="252">
        <f t="shared" si="0"/>
        <v>0</v>
      </c>
      <c r="AL10">
        <f t="shared" si="1"/>
        <v>0</v>
      </c>
      <c r="AM10">
        <f t="shared" si="2"/>
        <v>0</v>
      </c>
      <c r="AO10">
        <f>VLOOKUP($B10,Kraftvärmeprod!$B$1:$AR$469,MATCH(AO$1,Kraftvärmeprod!$B$1:$AU$1,0),FALSE)</f>
        <v>0</v>
      </c>
      <c r="AP10">
        <f>VLOOKUP($B10,Kraftvärmeprod!$B$1:$AR$469,MATCH(AP$1,Kraftvärmeprod!$B$1:$AU$1,0),FALSE)</f>
        <v>0</v>
      </c>
      <c r="AQ10">
        <f>VLOOKUP($B10,Kraftvärmeprod!$B$1:$AR$469,MATCH("Summa tillförd energi exklusive rökgaskondensering",Kraftvärmeprod!$B$1:$AU$1,0),FALSE)</f>
        <v>0</v>
      </c>
      <c r="AS10" s="195" t="str">
        <f t="shared" si="3"/>
        <v/>
      </c>
      <c r="AU10">
        <f t="shared" si="4"/>
        <v>0</v>
      </c>
    </row>
    <row r="11" spans="1:49" x14ac:dyDescent="0.25">
      <c r="A11" s="2" t="s">
        <v>33</v>
      </c>
      <c r="B11" s="2" t="s">
        <v>35</v>
      </c>
      <c r="J11">
        <v>0</v>
      </c>
      <c r="K11">
        <v>0</v>
      </c>
      <c r="L11">
        <v>0</v>
      </c>
      <c r="M11">
        <v>0</v>
      </c>
      <c r="N11">
        <v>0</v>
      </c>
      <c r="O11">
        <v>0</v>
      </c>
      <c r="P11">
        <v>0</v>
      </c>
      <c r="Q11">
        <v>0</v>
      </c>
      <c r="R11">
        <v>0</v>
      </c>
      <c r="S11">
        <v>0</v>
      </c>
      <c r="T11">
        <v>0</v>
      </c>
      <c r="U11">
        <v>0</v>
      </c>
      <c r="V11" t="s">
        <v>187</v>
      </c>
      <c r="W11">
        <v>0</v>
      </c>
      <c r="X11">
        <v>0</v>
      </c>
      <c r="Y11">
        <v>0</v>
      </c>
      <c r="Z11">
        <v>0</v>
      </c>
      <c r="AA11">
        <v>0</v>
      </c>
      <c r="AB11">
        <v>0</v>
      </c>
      <c r="AC11">
        <v>0</v>
      </c>
      <c r="AD11">
        <v>0</v>
      </c>
      <c r="AE11">
        <v>0</v>
      </c>
      <c r="AF11">
        <v>0</v>
      </c>
      <c r="AG11">
        <v>0</v>
      </c>
      <c r="AH11">
        <v>0</v>
      </c>
      <c r="AK11" s="252">
        <f t="shared" si="0"/>
        <v>0</v>
      </c>
      <c r="AL11">
        <f t="shared" si="1"/>
        <v>0</v>
      </c>
      <c r="AM11">
        <f t="shared" si="2"/>
        <v>0</v>
      </c>
      <c r="AO11">
        <f>VLOOKUP($B11,Kraftvärmeprod!$B$1:$AR$469,MATCH(AO$1,Kraftvärmeprod!$B$1:$AU$1,0),FALSE)</f>
        <v>0</v>
      </c>
      <c r="AP11">
        <f>VLOOKUP($B11,Kraftvärmeprod!$B$1:$AR$469,MATCH(AP$1,Kraftvärmeprod!$B$1:$AU$1,0),FALSE)</f>
        <v>0</v>
      </c>
      <c r="AQ11">
        <f>VLOOKUP($B11,Kraftvärmeprod!$B$1:$AR$469,MATCH("Summa tillförd energi exklusive rökgaskondensering",Kraftvärmeprod!$B$1:$AU$1,0),FALSE)</f>
        <v>0</v>
      </c>
      <c r="AS11" s="195" t="str">
        <f t="shared" si="3"/>
        <v/>
      </c>
      <c r="AU11">
        <f t="shared" si="4"/>
        <v>0</v>
      </c>
    </row>
    <row r="12" spans="1:49" x14ac:dyDescent="0.25">
      <c r="A12" s="2" t="s">
        <v>33</v>
      </c>
      <c r="B12" s="2" t="s">
        <v>36</v>
      </c>
      <c r="J12">
        <v>0</v>
      </c>
      <c r="K12">
        <v>0.159691</v>
      </c>
      <c r="L12">
        <v>0</v>
      </c>
      <c r="M12">
        <v>0</v>
      </c>
      <c r="N12">
        <v>0</v>
      </c>
      <c r="O12">
        <v>0</v>
      </c>
      <c r="P12">
        <v>80.910300000000007</v>
      </c>
      <c r="Q12">
        <v>41.201999999999998</v>
      </c>
      <c r="R12">
        <v>11.2476</v>
      </c>
      <c r="S12">
        <v>20.987500000000001</v>
      </c>
      <c r="T12">
        <v>0</v>
      </c>
      <c r="U12">
        <v>0</v>
      </c>
      <c r="V12" t="s">
        <v>187</v>
      </c>
      <c r="W12">
        <v>0</v>
      </c>
      <c r="X12">
        <v>0</v>
      </c>
      <c r="Y12">
        <v>0</v>
      </c>
      <c r="Z12">
        <v>0</v>
      </c>
      <c r="AA12">
        <v>0</v>
      </c>
      <c r="AB12">
        <v>0</v>
      </c>
      <c r="AC12">
        <v>0</v>
      </c>
      <c r="AD12">
        <v>0</v>
      </c>
      <c r="AE12">
        <v>0</v>
      </c>
      <c r="AF12">
        <v>0</v>
      </c>
      <c r="AG12">
        <v>49.39</v>
      </c>
      <c r="AH12">
        <v>6.6287700000000003</v>
      </c>
      <c r="AK12" s="252">
        <f t="shared" si="0"/>
        <v>210.52586099999999</v>
      </c>
      <c r="AL12">
        <f t="shared" si="1"/>
        <v>203.89709099999999</v>
      </c>
      <c r="AM12">
        <f t="shared" si="2"/>
        <v>154.507091</v>
      </c>
      <c r="AO12">
        <f>VLOOKUP($B12,Kraftvärmeprod!$B$1:$AR$469,MATCH(AO$1,Kraftvärmeprod!$B$1:$AU$1,0),FALSE)</f>
        <v>233.398</v>
      </c>
      <c r="AP12">
        <f>VLOOKUP($B12,Kraftvärmeprod!$B$1:$AR$469,MATCH(AP$1,Kraftvärmeprod!$B$1:$AU$1,0),FALSE)</f>
        <v>64.531999999999996</v>
      </c>
      <c r="AQ12">
        <f>VLOOKUP($B12,Kraftvärmeprod!$B$1:$AR$469,MATCH("Summa tillförd energi exklusive rökgaskondensering",Kraftvärmeprod!$B$1:$AU$1,0),FALSE)</f>
        <v>265.81099999999998</v>
      </c>
      <c r="AS12" s="195">
        <f t="shared" si="3"/>
        <v>0.58126673087268776</v>
      </c>
      <c r="AU12">
        <f t="shared" si="4"/>
        <v>154.34740000000002</v>
      </c>
    </row>
    <row r="13" spans="1:49" x14ac:dyDescent="0.25">
      <c r="A13" s="2" t="s">
        <v>33</v>
      </c>
      <c r="B13" s="2" t="s">
        <v>37</v>
      </c>
      <c r="J13">
        <v>0</v>
      </c>
      <c r="K13">
        <v>0</v>
      </c>
      <c r="L13">
        <v>0</v>
      </c>
      <c r="M13">
        <v>0</v>
      </c>
      <c r="N13">
        <v>0</v>
      </c>
      <c r="O13">
        <v>0</v>
      </c>
      <c r="P13">
        <v>0</v>
      </c>
      <c r="Q13">
        <v>0</v>
      </c>
      <c r="R13">
        <v>0</v>
      </c>
      <c r="S13">
        <v>0</v>
      </c>
      <c r="T13">
        <v>0</v>
      </c>
      <c r="U13">
        <v>0</v>
      </c>
      <c r="V13" t="s">
        <v>187</v>
      </c>
      <c r="W13">
        <v>0</v>
      </c>
      <c r="X13">
        <v>0</v>
      </c>
      <c r="Y13">
        <v>0</v>
      </c>
      <c r="Z13">
        <v>0</v>
      </c>
      <c r="AA13">
        <v>0</v>
      </c>
      <c r="AB13">
        <v>0</v>
      </c>
      <c r="AC13">
        <v>0</v>
      </c>
      <c r="AD13">
        <v>0</v>
      </c>
      <c r="AE13">
        <v>0</v>
      </c>
      <c r="AF13">
        <v>0</v>
      </c>
      <c r="AG13">
        <v>0</v>
      </c>
      <c r="AH13">
        <v>0</v>
      </c>
      <c r="AK13" s="252">
        <f t="shared" si="0"/>
        <v>0</v>
      </c>
      <c r="AL13">
        <f t="shared" si="1"/>
        <v>0</v>
      </c>
      <c r="AM13">
        <f t="shared" si="2"/>
        <v>0</v>
      </c>
      <c r="AO13">
        <f>VLOOKUP($B13,Kraftvärmeprod!$B$1:$AR$469,MATCH(AO$1,Kraftvärmeprod!$B$1:$AU$1,0),FALSE)</f>
        <v>0</v>
      </c>
      <c r="AP13">
        <f>VLOOKUP($B13,Kraftvärmeprod!$B$1:$AR$469,MATCH(AP$1,Kraftvärmeprod!$B$1:$AU$1,0),FALSE)</f>
        <v>0</v>
      </c>
      <c r="AQ13">
        <f>VLOOKUP($B13,Kraftvärmeprod!$B$1:$AR$469,MATCH("Summa tillförd energi exklusive rökgaskondensering",Kraftvärmeprod!$B$1:$AU$1,0),FALSE)</f>
        <v>0</v>
      </c>
      <c r="AS13" s="195" t="str">
        <f t="shared" si="3"/>
        <v/>
      </c>
      <c r="AU13">
        <f t="shared" si="4"/>
        <v>0</v>
      </c>
    </row>
    <row r="14" spans="1:49" x14ac:dyDescent="0.25">
      <c r="A14" s="2" t="s">
        <v>33</v>
      </c>
      <c r="B14" s="2" t="s">
        <v>38</v>
      </c>
      <c r="J14">
        <v>0</v>
      </c>
      <c r="K14">
        <v>0</v>
      </c>
      <c r="L14">
        <v>0</v>
      </c>
      <c r="M14">
        <v>0</v>
      </c>
      <c r="N14">
        <v>0</v>
      </c>
      <c r="O14">
        <v>0</v>
      </c>
      <c r="P14">
        <v>0</v>
      </c>
      <c r="Q14">
        <v>0</v>
      </c>
      <c r="R14">
        <v>0</v>
      </c>
      <c r="S14">
        <v>0</v>
      </c>
      <c r="T14">
        <v>0</v>
      </c>
      <c r="U14">
        <v>0</v>
      </c>
      <c r="V14" t="s">
        <v>187</v>
      </c>
      <c r="W14">
        <v>0</v>
      </c>
      <c r="X14">
        <v>0</v>
      </c>
      <c r="Y14">
        <v>0</v>
      </c>
      <c r="Z14">
        <v>0</v>
      </c>
      <c r="AA14">
        <v>0</v>
      </c>
      <c r="AB14">
        <v>0</v>
      </c>
      <c r="AC14">
        <v>0</v>
      </c>
      <c r="AD14">
        <v>0</v>
      </c>
      <c r="AE14">
        <v>0</v>
      </c>
      <c r="AF14">
        <v>0</v>
      </c>
      <c r="AG14">
        <v>0</v>
      </c>
      <c r="AH14">
        <v>0</v>
      </c>
      <c r="AK14" s="252">
        <f t="shared" si="0"/>
        <v>0</v>
      </c>
      <c r="AL14">
        <f t="shared" si="1"/>
        <v>0</v>
      </c>
      <c r="AM14">
        <f t="shared" si="2"/>
        <v>0</v>
      </c>
      <c r="AO14">
        <f>VLOOKUP($B14,Kraftvärmeprod!$B$1:$AR$469,MATCH(AO$1,Kraftvärmeprod!$B$1:$AU$1,0),FALSE)</f>
        <v>0</v>
      </c>
      <c r="AP14">
        <f>VLOOKUP($B14,Kraftvärmeprod!$B$1:$AR$469,MATCH(AP$1,Kraftvärmeprod!$B$1:$AU$1,0),FALSE)</f>
        <v>0</v>
      </c>
      <c r="AQ14">
        <f>VLOOKUP($B14,Kraftvärmeprod!$B$1:$AR$469,MATCH("Summa tillförd energi exklusive rökgaskondensering",Kraftvärmeprod!$B$1:$AU$1,0),FALSE)</f>
        <v>0</v>
      </c>
      <c r="AS14" s="195" t="str">
        <f t="shared" si="3"/>
        <v/>
      </c>
      <c r="AU14">
        <f t="shared" si="4"/>
        <v>0</v>
      </c>
    </row>
    <row r="15" spans="1:49" x14ac:dyDescent="0.25">
      <c r="A15" s="2" t="s">
        <v>39</v>
      </c>
      <c r="B15" s="2" t="s">
        <v>40</v>
      </c>
      <c r="J15">
        <v>0</v>
      </c>
      <c r="K15">
        <v>0</v>
      </c>
      <c r="L15">
        <v>0</v>
      </c>
      <c r="M15">
        <v>0</v>
      </c>
      <c r="N15">
        <v>0</v>
      </c>
      <c r="O15">
        <v>0</v>
      </c>
      <c r="P15">
        <v>0</v>
      </c>
      <c r="Q15">
        <v>0</v>
      </c>
      <c r="R15">
        <v>0</v>
      </c>
      <c r="S15">
        <v>0</v>
      </c>
      <c r="T15">
        <v>0</v>
      </c>
      <c r="U15">
        <v>0</v>
      </c>
      <c r="V15" t="s">
        <v>187</v>
      </c>
      <c r="W15">
        <v>0</v>
      </c>
      <c r="X15">
        <v>0</v>
      </c>
      <c r="Y15">
        <v>0</v>
      </c>
      <c r="Z15">
        <v>0</v>
      </c>
      <c r="AA15">
        <v>0</v>
      </c>
      <c r="AB15">
        <v>0</v>
      </c>
      <c r="AC15">
        <v>0</v>
      </c>
      <c r="AD15">
        <v>0</v>
      </c>
      <c r="AE15">
        <v>0</v>
      </c>
      <c r="AF15">
        <v>0</v>
      </c>
      <c r="AG15">
        <v>0</v>
      </c>
      <c r="AH15">
        <v>0</v>
      </c>
      <c r="AK15" s="252">
        <f t="shared" si="0"/>
        <v>0</v>
      </c>
      <c r="AL15">
        <f t="shared" si="1"/>
        <v>0</v>
      </c>
      <c r="AM15">
        <f t="shared" si="2"/>
        <v>0</v>
      </c>
      <c r="AO15">
        <f>VLOOKUP($B15,Kraftvärmeprod!$B$1:$AR$469,MATCH(AO$1,Kraftvärmeprod!$B$1:$AU$1,0),FALSE)</f>
        <v>0</v>
      </c>
      <c r="AP15">
        <f>VLOOKUP($B15,Kraftvärmeprod!$B$1:$AR$469,MATCH(AP$1,Kraftvärmeprod!$B$1:$AU$1,0),FALSE)</f>
        <v>0</v>
      </c>
      <c r="AQ15">
        <f>VLOOKUP($B15,Kraftvärmeprod!$B$1:$AR$469,MATCH("Summa tillförd energi exklusive rökgaskondensering",Kraftvärmeprod!$B$1:$AU$1,0),FALSE)</f>
        <v>0</v>
      </c>
      <c r="AS15" s="195" t="str">
        <f t="shared" si="3"/>
        <v/>
      </c>
      <c r="AU15">
        <f t="shared" si="4"/>
        <v>0</v>
      </c>
    </row>
    <row r="16" spans="1:49" x14ac:dyDescent="0.25">
      <c r="A16" s="2" t="s">
        <v>41</v>
      </c>
      <c r="B16" s="2" t="s">
        <v>42</v>
      </c>
      <c r="J16">
        <v>0</v>
      </c>
      <c r="K16">
        <v>0</v>
      </c>
      <c r="L16">
        <v>0</v>
      </c>
      <c r="M16">
        <v>0</v>
      </c>
      <c r="N16">
        <v>0</v>
      </c>
      <c r="O16">
        <v>0</v>
      </c>
      <c r="P16">
        <v>0</v>
      </c>
      <c r="Q16">
        <v>0</v>
      </c>
      <c r="R16">
        <v>0</v>
      </c>
      <c r="S16">
        <v>0</v>
      </c>
      <c r="T16">
        <v>0</v>
      </c>
      <c r="U16">
        <v>0</v>
      </c>
      <c r="V16" t="s">
        <v>187</v>
      </c>
      <c r="W16">
        <v>0</v>
      </c>
      <c r="X16">
        <v>0</v>
      </c>
      <c r="Y16">
        <v>0</v>
      </c>
      <c r="Z16">
        <v>0</v>
      </c>
      <c r="AA16">
        <v>0</v>
      </c>
      <c r="AB16">
        <v>0</v>
      </c>
      <c r="AC16">
        <v>0</v>
      </c>
      <c r="AD16">
        <v>0</v>
      </c>
      <c r="AE16">
        <v>0</v>
      </c>
      <c r="AF16">
        <v>0</v>
      </c>
      <c r="AG16">
        <v>0</v>
      </c>
      <c r="AH16">
        <v>0</v>
      </c>
      <c r="AK16" s="252">
        <f t="shared" si="0"/>
        <v>0</v>
      </c>
      <c r="AL16">
        <f t="shared" si="1"/>
        <v>0</v>
      </c>
      <c r="AM16">
        <f t="shared" si="2"/>
        <v>0</v>
      </c>
      <c r="AO16">
        <f>VLOOKUP($B16,Kraftvärmeprod!$B$1:$AR$469,MATCH(AO$1,Kraftvärmeprod!$B$1:$AU$1,0),FALSE)</f>
        <v>0</v>
      </c>
      <c r="AP16">
        <f>VLOOKUP($B16,Kraftvärmeprod!$B$1:$AR$469,MATCH(AP$1,Kraftvärmeprod!$B$1:$AU$1,0),FALSE)</f>
        <v>0</v>
      </c>
      <c r="AQ16">
        <f>VLOOKUP($B16,Kraftvärmeprod!$B$1:$AR$469,MATCH("Summa tillförd energi exklusive rökgaskondensering",Kraftvärmeprod!$B$1:$AU$1,0),FALSE)</f>
        <v>0</v>
      </c>
      <c r="AS16" s="195" t="str">
        <f t="shared" si="3"/>
        <v/>
      </c>
      <c r="AU16">
        <f t="shared" si="4"/>
        <v>0</v>
      </c>
    </row>
    <row r="17" spans="1:47" x14ac:dyDescent="0.25">
      <c r="A17" s="2" t="s">
        <v>41</v>
      </c>
      <c r="B17" s="2" t="s">
        <v>43</v>
      </c>
      <c r="J17">
        <v>0</v>
      </c>
      <c r="K17">
        <v>0</v>
      </c>
      <c r="L17">
        <v>0</v>
      </c>
      <c r="M17">
        <v>0</v>
      </c>
      <c r="N17">
        <v>0</v>
      </c>
      <c r="O17">
        <v>0</v>
      </c>
      <c r="P17">
        <v>0</v>
      </c>
      <c r="Q17">
        <v>0</v>
      </c>
      <c r="R17">
        <v>0</v>
      </c>
      <c r="S17">
        <v>0</v>
      </c>
      <c r="T17">
        <v>0</v>
      </c>
      <c r="U17">
        <v>0</v>
      </c>
      <c r="V17" t="s">
        <v>187</v>
      </c>
      <c r="W17">
        <v>0</v>
      </c>
      <c r="X17">
        <v>0</v>
      </c>
      <c r="Y17">
        <v>0</v>
      </c>
      <c r="Z17">
        <v>0</v>
      </c>
      <c r="AA17">
        <v>0</v>
      </c>
      <c r="AB17">
        <v>0</v>
      </c>
      <c r="AC17">
        <v>0</v>
      </c>
      <c r="AD17">
        <v>0</v>
      </c>
      <c r="AE17">
        <v>0</v>
      </c>
      <c r="AF17">
        <v>0</v>
      </c>
      <c r="AG17">
        <v>0</v>
      </c>
      <c r="AH17">
        <v>0</v>
      </c>
      <c r="AK17" s="252">
        <f t="shared" si="0"/>
        <v>0</v>
      </c>
      <c r="AL17">
        <f t="shared" si="1"/>
        <v>0</v>
      </c>
      <c r="AM17">
        <f t="shared" si="2"/>
        <v>0</v>
      </c>
      <c r="AO17">
        <f>VLOOKUP($B17,Kraftvärmeprod!$B$1:$AR$469,MATCH(AO$1,Kraftvärmeprod!$B$1:$AU$1,0),FALSE)</f>
        <v>0</v>
      </c>
      <c r="AP17">
        <f>VLOOKUP($B17,Kraftvärmeprod!$B$1:$AR$469,MATCH(AP$1,Kraftvärmeprod!$B$1:$AU$1,0),FALSE)</f>
        <v>0</v>
      </c>
      <c r="AQ17">
        <f>VLOOKUP($B17,Kraftvärmeprod!$B$1:$AR$469,MATCH("Summa tillförd energi exklusive rökgaskondensering",Kraftvärmeprod!$B$1:$AU$1,0),FALSE)</f>
        <v>0</v>
      </c>
      <c r="AS17" s="195" t="str">
        <f t="shared" si="3"/>
        <v/>
      </c>
      <c r="AU17">
        <f t="shared" si="4"/>
        <v>0</v>
      </c>
    </row>
    <row r="18" spans="1:47" x14ac:dyDescent="0.25">
      <c r="A18" s="2" t="s">
        <v>41</v>
      </c>
      <c r="B18" s="2" t="s">
        <v>44</v>
      </c>
      <c r="J18">
        <v>0</v>
      </c>
      <c r="K18">
        <v>0</v>
      </c>
      <c r="L18">
        <v>0</v>
      </c>
      <c r="M18">
        <v>0</v>
      </c>
      <c r="N18">
        <v>0</v>
      </c>
      <c r="O18">
        <v>0</v>
      </c>
      <c r="P18">
        <v>0</v>
      </c>
      <c r="Q18">
        <v>0</v>
      </c>
      <c r="R18">
        <v>0</v>
      </c>
      <c r="S18">
        <v>0</v>
      </c>
      <c r="T18">
        <v>0</v>
      </c>
      <c r="U18">
        <v>0</v>
      </c>
      <c r="V18" t="s">
        <v>187</v>
      </c>
      <c r="W18">
        <v>0</v>
      </c>
      <c r="X18">
        <v>0</v>
      </c>
      <c r="Y18">
        <v>0</v>
      </c>
      <c r="Z18">
        <v>0</v>
      </c>
      <c r="AA18">
        <v>0</v>
      </c>
      <c r="AB18">
        <v>0</v>
      </c>
      <c r="AC18">
        <v>0</v>
      </c>
      <c r="AD18">
        <v>0</v>
      </c>
      <c r="AE18">
        <v>0</v>
      </c>
      <c r="AF18">
        <v>0</v>
      </c>
      <c r="AG18">
        <v>0</v>
      </c>
      <c r="AH18">
        <v>0</v>
      </c>
      <c r="AK18" s="252">
        <f t="shared" si="0"/>
        <v>0</v>
      </c>
      <c r="AL18">
        <f t="shared" si="1"/>
        <v>0</v>
      </c>
      <c r="AM18">
        <f t="shared" si="2"/>
        <v>0</v>
      </c>
      <c r="AO18">
        <f>VLOOKUP($B18,Kraftvärmeprod!$B$1:$AR$469,MATCH(AO$1,Kraftvärmeprod!$B$1:$AU$1,0),FALSE)</f>
        <v>0</v>
      </c>
      <c r="AP18">
        <f>VLOOKUP($B18,Kraftvärmeprod!$B$1:$AR$469,MATCH(AP$1,Kraftvärmeprod!$B$1:$AU$1,0),FALSE)</f>
        <v>0</v>
      </c>
      <c r="AQ18">
        <f>VLOOKUP($B18,Kraftvärmeprod!$B$1:$AR$469,MATCH("Summa tillförd energi exklusive rökgaskondensering",Kraftvärmeprod!$B$1:$AU$1,0),FALSE)</f>
        <v>0</v>
      </c>
      <c r="AS18" s="195" t="str">
        <f t="shared" si="3"/>
        <v/>
      </c>
      <c r="AU18">
        <f t="shared" si="4"/>
        <v>0</v>
      </c>
    </row>
    <row r="19" spans="1:47" x14ac:dyDescent="0.25">
      <c r="A19" s="2" t="s">
        <v>45</v>
      </c>
      <c r="B19" s="2" t="s">
        <v>46</v>
      </c>
      <c r="J19">
        <v>0</v>
      </c>
      <c r="K19">
        <v>0</v>
      </c>
      <c r="L19">
        <v>0</v>
      </c>
      <c r="M19">
        <v>0</v>
      </c>
      <c r="N19">
        <v>0</v>
      </c>
      <c r="O19">
        <v>0</v>
      </c>
      <c r="P19">
        <v>0</v>
      </c>
      <c r="Q19">
        <v>0</v>
      </c>
      <c r="R19">
        <v>0</v>
      </c>
      <c r="S19">
        <v>0</v>
      </c>
      <c r="T19">
        <v>0</v>
      </c>
      <c r="U19">
        <v>0</v>
      </c>
      <c r="V19" t="s">
        <v>187</v>
      </c>
      <c r="W19">
        <v>0</v>
      </c>
      <c r="X19">
        <v>0</v>
      </c>
      <c r="Y19">
        <v>0</v>
      </c>
      <c r="Z19">
        <v>0</v>
      </c>
      <c r="AA19">
        <v>0</v>
      </c>
      <c r="AB19">
        <v>0</v>
      </c>
      <c r="AC19">
        <v>0</v>
      </c>
      <c r="AD19">
        <v>0</v>
      </c>
      <c r="AE19">
        <v>0</v>
      </c>
      <c r="AF19">
        <v>0</v>
      </c>
      <c r="AG19">
        <v>0</v>
      </c>
      <c r="AH19">
        <v>0</v>
      </c>
      <c r="AK19" s="252">
        <f t="shared" si="0"/>
        <v>0</v>
      </c>
      <c r="AL19">
        <f t="shared" si="1"/>
        <v>0</v>
      </c>
      <c r="AM19">
        <f t="shared" si="2"/>
        <v>0</v>
      </c>
      <c r="AO19">
        <f>VLOOKUP($B19,Kraftvärmeprod!$B$1:$AR$469,MATCH(AO$1,Kraftvärmeprod!$B$1:$AU$1,0),FALSE)</f>
        <v>0</v>
      </c>
      <c r="AP19">
        <f>VLOOKUP($B19,Kraftvärmeprod!$B$1:$AR$469,MATCH(AP$1,Kraftvärmeprod!$B$1:$AU$1,0),FALSE)</f>
        <v>0</v>
      </c>
      <c r="AQ19">
        <f>VLOOKUP($B19,Kraftvärmeprod!$B$1:$AR$469,MATCH("Summa tillförd energi exklusive rökgaskondensering",Kraftvärmeprod!$B$1:$AU$1,0),FALSE)</f>
        <v>0</v>
      </c>
      <c r="AS19" s="195" t="str">
        <f t="shared" si="3"/>
        <v/>
      </c>
      <c r="AU19">
        <f t="shared" si="4"/>
        <v>0</v>
      </c>
    </row>
    <row r="20" spans="1:47" x14ac:dyDescent="0.25">
      <c r="A20" s="2" t="s">
        <v>47</v>
      </c>
      <c r="B20" s="2" t="s">
        <v>48</v>
      </c>
      <c r="J20">
        <v>0</v>
      </c>
      <c r="K20">
        <v>0</v>
      </c>
      <c r="L20">
        <v>0</v>
      </c>
      <c r="M20">
        <v>0</v>
      </c>
      <c r="N20">
        <v>0</v>
      </c>
      <c r="O20">
        <v>0</v>
      </c>
      <c r="P20">
        <v>0</v>
      </c>
      <c r="Q20">
        <v>0</v>
      </c>
      <c r="R20">
        <v>0</v>
      </c>
      <c r="S20">
        <v>0</v>
      </c>
      <c r="T20">
        <v>0</v>
      </c>
      <c r="U20">
        <v>0</v>
      </c>
      <c r="V20" t="s">
        <v>187</v>
      </c>
      <c r="W20">
        <v>0</v>
      </c>
      <c r="X20">
        <v>0</v>
      </c>
      <c r="Y20">
        <v>0</v>
      </c>
      <c r="Z20">
        <v>0</v>
      </c>
      <c r="AA20">
        <v>0</v>
      </c>
      <c r="AB20">
        <v>0</v>
      </c>
      <c r="AC20">
        <v>0</v>
      </c>
      <c r="AD20">
        <v>0</v>
      </c>
      <c r="AE20">
        <v>0</v>
      </c>
      <c r="AF20">
        <v>0</v>
      </c>
      <c r="AG20">
        <v>0</v>
      </c>
      <c r="AH20">
        <v>0</v>
      </c>
      <c r="AK20" s="252">
        <f t="shared" si="0"/>
        <v>0</v>
      </c>
      <c r="AL20">
        <f t="shared" si="1"/>
        <v>0</v>
      </c>
      <c r="AM20">
        <f t="shared" si="2"/>
        <v>0</v>
      </c>
      <c r="AO20">
        <f>VLOOKUP($B20,Kraftvärmeprod!$B$1:$AR$469,MATCH(AO$1,Kraftvärmeprod!$B$1:$AU$1,0),FALSE)</f>
        <v>0</v>
      </c>
      <c r="AP20">
        <f>VLOOKUP($B20,Kraftvärmeprod!$B$1:$AR$469,MATCH(AP$1,Kraftvärmeprod!$B$1:$AU$1,0),FALSE)</f>
        <v>0</v>
      </c>
      <c r="AQ20">
        <f>VLOOKUP($B20,Kraftvärmeprod!$B$1:$AR$469,MATCH("Summa tillförd energi exklusive rökgaskondensering",Kraftvärmeprod!$B$1:$AU$1,0),FALSE)</f>
        <v>0</v>
      </c>
      <c r="AS20" s="195" t="str">
        <f t="shared" si="3"/>
        <v/>
      </c>
      <c r="AU20">
        <f t="shared" si="4"/>
        <v>0</v>
      </c>
    </row>
    <row r="21" spans="1:47" x14ac:dyDescent="0.25">
      <c r="A21" s="2" t="s">
        <v>49</v>
      </c>
      <c r="B21" s="2" t="s">
        <v>50</v>
      </c>
      <c r="J21">
        <v>0</v>
      </c>
      <c r="K21">
        <v>0</v>
      </c>
      <c r="L21">
        <v>0</v>
      </c>
      <c r="M21">
        <v>0</v>
      </c>
      <c r="N21">
        <v>0</v>
      </c>
      <c r="O21">
        <v>0</v>
      </c>
      <c r="P21">
        <v>0</v>
      </c>
      <c r="Q21">
        <v>0</v>
      </c>
      <c r="R21">
        <v>0</v>
      </c>
      <c r="S21">
        <v>0</v>
      </c>
      <c r="T21">
        <v>0</v>
      </c>
      <c r="U21">
        <v>0</v>
      </c>
      <c r="V21" t="s">
        <v>187</v>
      </c>
      <c r="W21">
        <v>0</v>
      </c>
      <c r="X21">
        <v>0</v>
      </c>
      <c r="Y21">
        <v>0</v>
      </c>
      <c r="Z21">
        <v>0</v>
      </c>
      <c r="AA21">
        <v>0</v>
      </c>
      <c r="AB21">
        <v>0</v>
      </c>
      <c r="AC21">
        <v>0</v>
      </c>
      <c r="AD21">
        <v>0</v>
      </c>
      <c r="AE21">
        <v>0</v>
      </c>
      <c r="AF21">
        <v>0</v>
      </c>
      <c r="AG21">
        <v>0</v>
      </c>
      <c r="AH21">
        <v>0</v>
      </c>
      <c r="AK21" s="252">
        <f t="shared" si="0"/>
        <v>0</v>
      </c>
      <c r="AL21">
        <f t="shared" si="1"/>
        <v>0</v>
      </c>
      <c r="AM21">
        <f t="shared" si="2"/>
        <v>0</v>
      </c>
      <c r="AO21">
        <f>VLOOKUP($B21,Kraftvärmeprod!$B$1:$AR$469,MATCH(AO$1,Kraftvärmeprod!$B$1:$AU$1,0),FALSE)</f>
        <v>0</v>
      </c>
      <c r="AP21">
        <f>VLOOKUP($B21,Kraftvärmeprod!$B$1:$AR$469,MATCH(AP$1,Kraftvärmeprod!$B$1:$AU$1,0),FALSE)</f>
        <v>0</v>
      </c>
      <c r="AQ21">
        <f>VLOOKUP($B21,Kraftvärmeprod!$B$1:$AR$469,MATCH("Summa tillförd energi exklusive rökgaskondensering",Kraftvärmeprod!$B$1:$AU$1,0),FALSE)</f>
        <v>0</v>
      </c>
      <c r="AS21" s="195" t="str">
        <f t="shared" si="3"/>
        <v/>
      </c>
      <c r="AU21">
        <f t="shared" si="4"/>
        <v>0</v>
      </c>
    </row>
    <row r="22" spans="1:47" x14ac:dyDescent="0.25">
      <c r="A22" s="2" t="s">
        <v>51</v>
      </c>
      <c r="B22" s="2" t="s">
        <v>52</v>
      </c>
      <c r="J22">
        <v>0</v>
      </c>
      <c r="K22">
        <v>0</v>
      </c>
      <c r="L22">
        <v>0</v>
      </c>
      <c r="M22">
        <v>0</v>
      </c>
      <c r="N22">
        <v>0</v>
      </c>
      <c r="O22">
        <v>0</v>
      </c>
      <c r="P22">
        <v>0</v>
      </c>
      <c r="Q22">
        <v>0</v>
      </c>
      <c r="R22">
        <v>0</v>
      </c>
      <c r="S22">
        <v>0</v>
      </c>
      <c r="T22">
        <v>0</v>
      </c>
      <c r="U22">
        <v>0</v>
      </c>
      <c r="V22" t="s">
        <v>187</v>
      </c>
      <c r="W22">
        <v>0</v>
      </c>
      <c r="X22">
        <v>0</v>
      </c>
      <c r="Y22">
        <v>0</v>
      </c>
      <c r="Z22">
        <v>0</v>
      </c>
      <c r="AA22">
        <v>0</v>
      </c>
      <c r="AB22">
        <v>0</v>
      </c>
      <c r="AC22">
        <v>0</v>
      </c>
      <c r="AD22">
        <v>0</v>
      </c>
      <c r="AE22">
        <v>0</v>
      </c>
      <c r="AF22">
        <v>0</v>
      </c>
      <c r="AG22">
        <v>0</v>
      </c>
      <c r="AH22">
        <v>0</v>
      </c>
      <c r="AK22" s="252">
        <f t="shared" si="0"/>
        <v>0</v>
      </c>
      <c r="AL22">
        <f t="shared" si="1"/>
        <v>0</v>
      </c>
      <c r="AM22">
        <f t="shared" si="2"/>
        <v>0</v>
      </c>
      <c r="AO22">
        <f>VLOOKUP($B22,Kraftvärmeprod!$B$1:$AR$469,MATCH(AO$1,Kraftvärmeprod!$B$1:$AU$1,0),FALSE)</f>
        <v>0</v>
      </c>
      <c r="AP22">
        <f>VLOOKUP($B22,Kraftvärmeprod!$B$1:$AR$469,MATCH(AP$1,Kraftvärmeprod!$B$1:$AU$1,0),FALSE)</f>
        <v>0</v>
      </c>
      <c r="AQ22">
        <f>VLOOKUP($B22,Kraftvärmeprod!$B$1:$AR$469,MATCH("Summa tillförd energi exklusive rökgaskondensering",Kraftvärmeprod!$B$1:$AU$1,0),FALSE)</f>
        <v>0</v>
      </c>
      <c r="AS22" s="195" t="str">
        <f t="shared" si="3"/>
        <v/>
      </c>
      <c r="AU22">
        <f t="shared" si="4"/>
        <v>0</v>
      </c>
    </row>
    <row r="23" spans="1:47" x14ac:dyDescent="0.25">
      <c r="A23" s="2" t="s">
        <v>55</v>
      </c>
      <c r="B23" s="2" t="s">
        <v>56</v>
      </c>
      <c r="J23">
        <v>0</v>
      </c>
      <c r="K23">
        <v>0</v>
      </c>
      <c r="L23">
        <v>0</v>
      </c>
      <c r="M23">
        <v>0</v>
      </c>
      <c r="N23">
        <v>0</v>
      </c>
      <c r="O23">
        <v>0</v>
      </c>
      <c r="P23">
        <v>0</v>
      </c>
      <c r="Q23">
        <v>0</v>
      </c>
      <c r="R23">
        <v>0</v>
      </c>
      <c r="S23">
        <v>0</v>
      </c>
      <c r="T23">
        <v>0</v>
      </c>
      <c r="U23">
        <v>0</v>
      </c>
      <c r="V23" t="s">
        <v>187</v>
      </c>
      <c r="W23">
        <v>0</v>
      </c>
      <c r="X23">
        <v>0</v>
      </c>
      <c r="Y23">
        <v>0</v>
      </c>
      <c r="Z23">
        <v>0</v>
      </c>
      <c r="AA23">
        <v>0</v>
      </c>
      <c r="AB23">
        <v>0</v>
      </c>
      <c r="AC23">
        <v>0</v>
      </c>
      <c r="AD23">
        <v>0</v>
      </c>
      <c r="AE23">
        <v>0</v>
      </c>
      <c r="AF23">
        <v>0</v>
      </c>
      <c r="AG23">
        <v>0</v>
      </c>
      <c r="AH23">
        <v>0</v>
      </c>
      <c r="AK23" s="252">
        <f t="shared" si="0"/>
        <v>0</v>
      </c>
      <c r="AL23">
        <f t="shared" si="1"/>
        <v>0</v>
      </c>
      <c r="AM23">
        <f t="shared" si="2"/>
        <v>0</v>
      </c>
      <c r="AO23">
        <f>VLOOKUP($B23,Kraftvärmeprod!$B$1:$AR$469,MATCH(AO$1,Kraftvärmeprod!$B$1:$AU$1,0),FALSE)</f>
        <v>0</v>
      </c>
      <c r="AP23">
        <f>VLOOKUP($B23,Kraftvärmeprod!$B$1:$AR$469,MATCH(AP$1,Kraftvärmeprod!$B$1:$AU$1,0),FALSE)</f>
        <v>0</v>
      </c>
      <c r="AQ23">
        <f>VLOOKUP($B23,Kraftvärmeprod!$B$1:$AR$469,MATCH("Summa tillförd energi exklusive rökgaskondensering",Kraftvärmeprod!$B$1:$AU$1,0),FALSE)</f>
        <v>0</v>
      </c>
      <c r="AS23" s="195" t="str">
        <f t="shared" si="3"/>
        <v/>
      </c>
      <c r="AU23">
        <f t="shared" si="4"/>
        <v>0</v>
      </c>
    </row>
    <row r="24" spans="1:47" x14ac:dyDescent="0.25">
      <c r="A24" s="2" t="s">
        <v>57</v>
      </c>
      <c r="B24" s="2" t="s">
        <v>58</v>
      </c>
      <c r="J24">
        <v>0</v>
      </c>
      <c r="K24">
        <v>0</v>
      </c>
      <c r="L24">
        <v>0</v>
      </c>
      <c r="M24">
        <v>0</v>
      </c>
      <c r="N24">
        <v>0</v>
      </c>
      <c r="O24">
        <v>0</v>
      </c>
      <c r="P24">
        <v>0</v>
      </c>
      <c r="Q24">
        <v>0</v>
      </c>
      <c r="R24">
        <v>0</v>
      </c>
      <c r="S24">
        <v>0</v>
      </c>
      <c r="T24">
        <v>0</v>
      </c>
      <c r="U24">
        <v>0</v>
      </c>
      <c r="V24" t="s">
        <v>187</v>
      </c>
      <c r="W24">
        <v>0</v>
      </c>
      <c r="X24">
        <v>0</v>
      </c>
      <c r="Y24">
        <v>0</v>
      </c>
      <c r="Z24">
        <v>0</v>
      </c>
      <c r="AA24">
        <v>0</v>
      </c>
      <c r="AB24">
        <v>0</v>
      </c>
      <c r="AC24">
        <v>0</v>
      </c>
      <c r="AD24">
        <v>0</v>
      </c>
      <c r="AE24">
        <v>0</v>
      </c>
      <c r="AF24">
        <v>0</v>
      </c>
      <c r="AG24">
        <v>0</v>
      </c>
      <c r="AH24">
        <v>0</v>
      </c>
      <c r="AK24" s="252">
        <f t="shared" si="0"/>
        <v>0</v>
      </c>
      <c r="AL24">
        <f t="shared" si="1"/>
        <v>0</v>
      </c>
      <c r="AM24">
        <f t="shared" si="2"/>
        <v>0</v>
      </c>
      <c r="AO24">
        <f>VLOOKUP($B24,Kraftvärmeprod!$B$1:$AR$469,MATCH(AO$1,Kraftvärmeprod!$B$1:$AU$1,0),FALSE)</f>
        <v>0</v>
      </c>
      <c r="AP24">
        <f>VLOOKUP($B24,Kraftvärmeprod!$B$1:$AR$469,MATCH(AP$1,Kraftvärmeprod!$B$1:$AU$1,0),FALSE)</f>
        <v>0</v>
      </c>
      <c r="AQ24">
        <f>VLOOKUP($B24,Kraftvärmeprod!$B$1:$AR$469,MATCH("Summa tillförd energi exklusive rökgaskondensering",Kraftvärmeprod!$B$1:$AU$1,0),FALSE)</f>
        <v>0</v>
      </c>
      <c r="AS24" s="195" t="str">
        <f t="shared" si="3"/>
        <v/>
      </c>
      <c r="AU24">
        <f t="shared" si="4"/>
        <v>0</v>
      </c>
    </row>
    <row r="25" spans="1:47" x14ac:dyDescent="0.25">
      <c r="A25" s="2" t="s">
        <v>59</v>
      </c>
      <c r="B25" s="2" t="s">
        <v>60</v>
      </c>
      <c r="J25">
        <v>0</v>
      </c>
      <c r="K25">
        <v>0</v>
      </c>
      <c r="L25">
        <v>0</v>
      </c>
      <c r="M25">
        <v>0</v>
      </c>
      <c r="N25">
        <v>0</v>
      </c>
      <c r="O25">
        <v>0</v>
      </c>
      <c r="P25">
        <v>0</v>
      </c>
      <c r="Q25">
        <v>0</v>
      </c>
      <c r="R25">
        <v>0</v>
      </c>
      <c r="S25">
        <v>0</v>
      </c>
      <c r="T25">
        <v>0</v>
      </c>
      <c r="U25">
        <v>0</v>
      </c>
      <c r="V25" t="s">
        <v>187</v>
      </c>
      <c r="W25">
        <v>0</v>
      </c>
      <c r="X25">
        <v>0</v>
      </c>
      <c r="Y25">
        <v>0</v>
      </c>
      <c r="Z25">
        <v>0</v>
      </c>
      <c r="AA25">
        <v>0</v>
      </c>
      <c r="AB25">
        <v>0</v>
      </c>
      <c r="AC25">
        <v>0</v>
      </c>
      <c r="AD25">
        <v>0</v>
      </c>
      <c r="AE25">
        <v>0</v>
      </c>
      <c r="AF25">
        <v>0</v>
      </c>
      <c r="AG25">
        <v>0</v>
      </c>
      <c r="AH25">
        <v>0</v>
      </c>
      <c r="AK25" s="252">
        <f t="shared" si="0"/>
        <v>0</v>
      </c>
      <c r="AL25">
        <f t="shared" si="1"/>
        <v>0</v>
      </c>
      <c r="AM25">
        <f t="shared" si="2"/>
        <v>0</v>
      </c>
      <c r="AO25">
        <f>VLOOKUP($B25,Kraftvärmeprod!$B$1:$AR$469,MATCH(AO$1,Kraftvärmeprod!$B$1:$AU$1,0),FALSE)</f>
        <v>0</v>
      </c>
      <c r="AP25">
        <f>VLOOKUP($B25,Kraftvärmeprod!$B$1:$AR$469,MATCH(AP$1,Kraftvärmeprod!$B$1:$AU$1,0),FALSE)</f>
        <v>0</v>
      </c>
      <c r="AQ25">
        <f>VLOOKUP($B25,Kraftvärmeprod!$B$1:$AR$469,MATCH("Summa tillförd energi exklusive rökgaskondensering",Kraftvärmeprod!$B$1:$AU$1,0),FALSE)</f>
        <v>0</v>
      </c>
      <c r="AS25" s="195" t="str">
        <f t="shared" si="3"/>
        <v/>
      </c>
      <c r="AU25">
        <f t="shared" si="4"/>
        <v>0</v>
      </c>
    </row>
    <row r="26" spans="1:47" x14ac:dyDescent="0.25">
      <c r="A26" s="2" t="s">
        <v>59</v>
      </c>
      <c r="B26" s="2" t="s">
        <v>61</v>
      </c>
      <c r="J26">
        <v>0</v>
      </c>
      <c r="K26">
        <v>0</v>
      </c>
      <c r="L26">
        <v>0</v>
      </c>
      <c r="M26">
        <v>0</v>
      </c>
      <c r="N26">
        <v>0</v>
      </c>
      <c r="O26">
        <v>0</v>
      </c>
      <c r="P26">
        <v>0</v>
      </c>
      <c r="Q26">
        <v>0</v>
      </c>
      <c r="R26">
        <v>0</v>
      </c>
      <c r="S26">
        <v>0</v>
      </c>
      <c r="T26">
        <v>0</v>
      </c>
      <c r="U26">
        <v>0</v>
      </c>
      <c r="V26" t="s">
        <v>187</v>
      </c>
      <c r="W26">
        <v>0</v>
      </c>
      <c r="X26">
        <v>0</v>
      </c>
      <c r="Y26">
        <v>0</v>
      </c>
      <c r="Z26">
        <v>0</v>
      </c>
      <c r="AA26">
        <v>0</v>
      </c>
      <c r="AB26">
        <v>0</v>
      </c>
      <c r="AC26">
        <v>0</v>
      </c>
      <c r="AD26">
        <v>0</v>
      </c>
      <c r="AE26">
        <v>0</v>
      </c>
      <c r="AF26">
        <v>0</v>
      </c>
      <c r="AG26">
        <v>0</v>
      </c>
      <c r="AH26">
        <v>0</v>
      </c>
      <c r="AK26" s="252">
        <f t="shared" si="0"/>
        <v>0</v>
      </c>
      <c r="AL26">
        <f t="shared" si="1"/>
        <v>0</v>
      </c>
      <c r="AM26">
        <f t="shared" si="2"/>
        <v>0</v>
      </c>
      <c r="AO26">
        <f>VLOOKUP($B26,Kraftvärmeprod!$B$1:$AR$469,MATCH(AO$1,Kraftvärmeprod!$B$1:$AU$1,0),FALSE)</f>
        <v>0</v>
      </c>
      <c r="AP26">
        <f>VLOOKUP($B26,Kraftvärmeprod!$B$1:$AR$469,MATCH(AP$1,Kraftvärmeprod!$B$1:$AU$1,0),FALSE)</f>
        <v>0</v>
      </c>
      <c r="AQ26">
        <f>VLOOKUP($B26,Kraftvärmeprod!$B$1:$AR$469,MATCH("Summa tillförd energi exklusive rökgaskondensering",Kraftvärmeprod!$B$1:$AU$1,0),FALSE)</f>
        <v>0</v>
      </c>
      <c r="AS26" s="195" t="str">
        <f t="shared" si="3"/>
        <v/>
      </c>
      <c r="AU26">
        <f t="shared" si="4"/>
        <v>0</v>
      </c>
    </row>
    <row r="27" spans="1:47" x14ac:dyDescent="0.25">
      <c r="A27" s="2" t="s">
        <v>59</v>
      </c>
      <c r="B27" s="2" t="s">
        <v>62</v>
      </c>
      <c r="J27">
        <v>0</v>
      </c>
      <c r="K27">
        <v>0</v>
      </c>
      <c r="L27">
        <v>0</v>
      </c>
      <c r="M27">
        <v>0</v>
      </c>
      <c r="N27">
        <v>0</v>
      </c>
      <c r="O27">
        <v>0</v>
      </c>
      <c r="P27">
        <v>0</v>
      </c>
      <c r="Q27">
        <v>0</v>
      </c>
      <c r="R27">
        <v>0</v>
      </c>
      <c r="S27">
        <v>0</v>
      </c>
      <c r="T27">
        <v>0</v>
      </c>
      <c r="U27">
        <v>0</v>
      </c>
      <c r="V27" t="s">
        <v>187</v>
      </c>
      <c r="W27">
        <v>0</v>
      </c>
      <c r="X27">
        <v>0</v>
      </c>
      <c r="Y27">
        <v>0</v>
      </c>
      <c r="Z27">
        <v>0</v>
      </c>
      <c r="AA27">
        <v>0</v>
      </c>
      <c r="AB27">
        <v>0</v>
      </c>
      <c r="AC27">
        <v>0</v>
      </c>
      <c r="AD27">
        <v>0</v>
      </c>
      <c r="AE27">
        <v>0</v>
      </c>
      <c r="AF27">
        <v>0</v>
      </c>
      <c r="AG27">
        <v>0</v>
      </c>
      <c r="AH27">
        <v>0</v>
      </c>
      <c r="AK27" s="252">
        <f t="shared" si="0"/>
        <v>0</v>
      </c>
      <c r="AL27">
        <f t="shared" si="1"/>
        <v>0</v>
      </c>
      <c r="AM27">
        <f t="shared" si="2"/>
        <v>0</v>
      </c>
      <c r="AO27">
        <f>VLOOKUP($B27,Kraftvärmeprod!$B$1:$AR$469,MATCH(AO$1,Kraftvärmeprod!$B$1:$AU$1,0),FALSE)</f>
        <v>0</v>
      </c>
      <c r="AP27">
        <f>VLOOKUP($B27,Kraftvärmeprod!$B$1:$AR$469,MATCH(AP$1,Kraftvärmeprod!$B$1:$AU$1,0),FALSE)</f>
        <v>0</v>
      </c>
      <c r="AQ27">
        <f>VLOOKUP($B27,Kraftvärmeprod!$B$1:$AR$469,MATCH("Summa tillförd energi exklusive rökgaskondensering",Kraftvärmeprod!$B$1:$AU$1,0),FALSE)</f>
        <v>0</v>
      </c>
      <c r="AS27" s="195" t="str">
        <f t="shared" si="3"/>
        <v/>
      </c>
      <c r="AU27">
        <f t="shared" si="4"/>
        <v>0</v>
      </c>
    </row>
    <row r="28" spans="1:47" x14ac:dyDescent="0.25">
      <c r="A28" s="2" t="s">
        <v>59</v>
      </c>
      <c r="B28" s="2" t="s">
        <v>63</v>
      </c>
      <c r="J28">
        <v>0</v>
      </c>
      <c r="K28">
        <v>0</v>
      </c>
      <c r="L28">
        <v>0</v>
      </c>
      <c r="M28">
        <v>0</v>
      </c>
      <c r="N28">
        <v>0</v>
      </c>
      <c r="O28">
        <v>0</v>
      </c>
      <c r="P28">
        <v>0</v>
      </c>
      <c r="Q28">
        <v>0</v>
      </c>
      <c r="R28">
        <v>0</v>
      </c>
      <c r="S28">
        <v>0</v>
      </c>
      <c r="T28">
        <v>0</v>
      </c>
      <c r="U28">
        <v>0</v>
      </c>
      <c r="V28" t="s">
        <v>187</v>
      </c>
      <c r="W28">
        <v>0</v>
      </c>
      <c r="X28">
        <v>0</v>
      </c>
      <c r="Y28">
        <v>0</v>
      </c>
      <c r="Z28">
        <v>0</v>
      </c>
      <c r="AA28">
        <v>0</v>
      </c>
      <c r="AB28">
        <v>0</v>
      </c>
      <c r="AC28">
        <v>0</v>
      </c>
      <c r="AD28">
        <v>0</v>
      </c>
      <c r="AE28">
        <v>0</v>
      </c>
      <c r="AF28">
        <v>0</v>
      </c>
      <c r="AG28">
        <v>0</v>
      </c>
      <c r="AH28">
        <v>0</v>
      </c>
      <c r="AK28" s="252">
        <f t="shared" si="0"/>
        <v>0</v>
      </c>
      <c r="AL28">
        <f t="shared" si="1"/>
        <v>0</v>
      </c>
      <c r="AM28">
        <f t="shared" si="2"/>
        <v>0</v>
      </c>
      <c r="AO28">
        <f>VLOOKUP($B28,Kraftvärmeprod!$B$1:$AR$469,MATCH(AO$1,Kraftvärmeprod!$B$1:$AU$1,0),FALSE)</f>
        <v>0</v>
      </c>
      <c r="AP28">
        <f>VLOOKUP($B28,Kraftvärmeprod!$B$1:$AR$469,MATCH(AP$1,Kraftvärmeprod!$B$1:$AU$1,0),FALSE)</f>
        <v>0</v>
      </c>
      <c r="AQ28">
        <f>VLOOKUP($B28,Kraftvärmeprod!$B$1:$AR$469,MATCH("Summa tillförd energi exklusive rökgaskondensering",Kraftvärmeprod!$B$1:$AU$1,0),FALSE)</f>
        <v>0</v>
      </c>
      <c r="AS28" s="195" t="str">
        <f t="shared" si="3"/>
        <v/>
      </c>
      <c r="AU28">
        <f t="shared" si="4"/>
        <v>0</v>
      </c>
    </row>
    <row r="29" spans="1:47" x14ac:dyDescent="0.25">
      <c r="A29" s="2" t="s">
        <v>59</v>
      </c>
      <c r="B29" s="2" t="s">
        <v>64</v>
      </c>
      <c r="J29">
        <v>0</v>
      </c>
      <c r="K29">
        <v>0</v>
      </c>
      <c r="L29">
        <v>0</v>
      </c>
      <c r="M29">
        <v>0</v>
      </c>
      <c r="N29">
        <v>0</v>
      </c>
      <c r="O29">
        <v>0</v>
      </c>
      <c r="P29">
        <v>0</v>
      </c>
      <c r="Q29">
        <v>0</v>
      </c>
      <c r="R29">
        <v>0</v>
      </c>
      <c r="S29">
        <v>0</v>
      </c>
      <c r="T29">
        <v>0</v>
      </c>
      <c r="U29">
        <v>0</v>
      </c>
      <c r="V29" t="s">
        <v>187</v>
      </c>
      <c r="W29">
        <v>0</v>
      </c>
      <c r="X29">
        <v>0</v>
      </c>
      <c r="Y29">
        <v>0</v>
      </c>
      <c r="Z29">
        <v>0</v>
      </c>
      <c r="AA29">
        <v>0</v>
      </c>
      <c r="AB29">
        <v>0</v>
      </c>
      <c r="AC29">
        <v>0</v>
      </c>
      <c r="AD29">
        <v>0</v>
      </c>
      <c r="AE29">
        <v>0</v>
      </c>
      <c r="AF29">
        <v>0</v>
      </c>
      <c r="AG29">
        <v>0</v>
      </c>
      <c r="AH29">
        <v>0</v>
      </c>
      <c r="AK29" s="252">
        <f t="shared" si="0"/>
        <v>0</v>
      </c>
      <c r="AL29">
        <f t="shared" si="1"/>
        <v>0</v>
      </c>
      <c r="AM29">
        <f t="shared" si="2"/>
        <v>0</v>
      </c>
      <c r="AO29">
        <f>VLOOKUP($B29,Kraftvärmeprod!$B$1:$AR$469,MATCH(AO$1,Kraftvärmeprod!$B$1:$AU$1,0),FALSE)</f>
        <v>0</v>
      </c>
      <c r="AP29">
        <f>VLOOKUP($B29,Kraftvärmeprod!$B$1:$AR$469,MATCH(AP$1,Kraftvärmeprod!$B$1:$AU$1,0),FALSE)</f>
        <v>0</v>
      </c>
      <c r="AQ29">
        <f>VLOOKUP($B29,Kraftvärmeprod!$B$1:$AR$469,MATCH("Summa tillförd energi exklusive rökgaskondensering",Kraftvärmeprod!$B$1:$AU$1,0),FALSE)</f>
        <v>0</v>
      </c>
      <c r="AS29" s="195" t="str">
        <f t="shared" si="3"/>
        <v/>
      </c>
      <c r="AU29">
        <f t="shared" si="4"/>
        <v>0</v>
      </c>
    </row>
    <row r="30" spans="1:47" x14ac:dyDescent="0.25">
      <c r="A30" s="2" t="s">
        <v>59</v>
      </c>
      <c r="B30" s="2" t="s">
        <v>65</v>
      </c>
      <c r="J30">
        <v>0</v>
      </c>
      <c r="K30">
        <v>0</v>
      </c>
      <c r="L30">
        <v>0</v>
      </c>
      <c r="M30">
        <v>0</v>
      </c>
      <c r="N30">
        <v>0</v>
      </c>
      <c r="O30">
        <v>0</v>
      </c>
      <c r="P30">
        <v>0</v>
      </c>
      <c r="Q30">
        <v>0</v>
      </c>
      <c r="R30">
        <v>0</v>
      </c>
      <c r="S30">
        <v>0</v>
      </c>
      <c r="T30">
        <v>0</v>
      </c>
      <c r="U30">
        <v>0</v>
      </c>
      <c r="V30" t="s">
        <v>187</v>
      </c>
      <c r="W30">
        <v>0</v>
      </c>
      <c r="X30">
        <v>0</v>
      </c>
      <c r="Y30">
        <v>0</v>
      </c>
      <c r="Z30">
        <v>0</v>
      </c>
      <c r="AA30">
        <v>0</v>
      </c>
      <c r="AB30">
        <v>0</v>
      </c>
      <c r="AC30">
        <v>0</v>
      </c>
      <c r="AD30">
        <v>0</v>
      </c>
      <c r="AE30">
        <v>0</v>
      </c>
      <c r="AF30">
        <v>0</v>
      </c>
      <c r="AG30">
        <v>0</v>
      </c>
      <c r="AH30">
        <v>0</v>
      </c>
      <c r="AK30" s="252">
        <f t="shared" si="0"/>
        <v>0</v>
      </c>
      <c r="AL30">
        <f t="shared" si="1"/>
        <v>0</v>
      </c>
      <c r="AM30">
        <f t="shared" si="2"/>
        <v>0</v>
      </c>
      <c r="AO30">
        <f>VLOOKUP($B30,Kraftvärmeprod!$B$1:$AR$469,MATCH(AO$1,Kraftvärmeprod!$B$1:$AU$1,0),FALSE)</f>
        <v>0</v>
      </c>
      <c r="AP30">
        <f>VLOOKUP($B30,Kraftvärmeprod!$B$1:$AR$469,MATCH(AP$1,Kraftvärmeprod!$B$1:$AU$1,0),FALSE)</f>
        <v>0</v>
      </c>
      <c r="AQ30">
        <f>VLOOKUP($B30,Kraftvärmeprod!$B$1:$AR$469,MATCH("Summa tillförd energi exklusive rökgaskondensering",Kraftvärmeprod!$B$1:$AU$1,0),FALSE)</f>
        <v>0</v>
      </c>
      <c r="AS30" s="195" t="str">
        <f t="shared" si="3"/>
        <v/>
      </c>
      <c r="AU30">
        <f t="shared" si="4"/>
        <v>0</v>
      </c>
    </row>
    <row r="31" spans="1:47" x14ac:dyDescent="0.25">
      <c r="A31" s="2" t="s">
        <v>59</v>
      </c>
      <c r="B31" s="2" t="s">
        <v>66</v>
      </c>
      <c r="J31">
        <v>0</v>
      </c>
      <c r="K31">
        <v>0</v>
      </c>
      <c r="L31">
        <v>0</v>
      </c>
      <c r="M31">
        <v>0</v>
      </c>
      <c r="N31">
        <v>0</v>
      </c>
      <c r="O31">
        <v>0</v>
      </c>
      <c r="P31">
        <v>0</v>
      </c>
      <c r="Q31">
        <v>0</v>
      </c>
      <c r="R31">
        <v>0</v>
      </c>
      <c r="S31">
        <v>0</v>
      </c>
      <c r="T31">
        <v>0</v>
      </c>
      <c r="U31">
        <v>0</v>
      </c>
      <c r="V31" t="s">
        <v>187</v>
      </c>
      <c r="W31">
        <v>0</v>
      </c>
      <c r="X31">
        <v>0</v>
      </c>
      <c r="Y31">
        <v>0</v>
      </c>
      <c r="Z31">
        <v>0</v>
      </c>
      <c r="AA31">
        <v>0</v>
      </c>
      <c r="AB31">
        <v>0</v>
      </c>
      <c r="AC31">
        <v>0</v>
      </c>
      <c r="AD31">
        <v>0</v>
      </c>
      <c r="AE31">
        <v>0</v>
      </c>
      <c r="AF31">
        <v>0</v>
      </c>
      <c r="AG31">
        <v>0</v>
      </c>
      <c r="AH31">
        <v>0</v>
      </c>
      <c r="AK31" s="252">
        <f t="shared" si="0"/>
        <v>0</v>
      </c>
      <c r="AL31">
        <f t="shared" si="1"/>
        <v>0</v>
      </c>
      <c r="AM31">
        <f t="shared" si="2"/>
        <v>0</v>
      </c>
      <c r="AO31">
        <f>VLOOKUP($B31,Kraftvärmeprod!$B$1:$AR$469,MATCH(AO$1,Kraftvärmeprod!$B$1:$AU$1,0),FALSE)</f>
        <v>0</v>
      </c>
      <c r="AP31">
        <f>VLOOKUP($B31,Kraftvärmeprod!$B$1:$AR$469,MATCH(AP$1,Kraftvärmeprod!$B$1:$AU$1,0),FALSE)</f>
        <v>0</v>
      </c>
      <c r="AQ31">
        <f>VLOOKUP($B31,Kraftvärmeprod!$B$1:$AR$469,MATCH("Summa tillförd energi exklusive rökgaskondensering",Kraftvärmeprod!$B$1:$AU$1,0),FALSE)</f>
        <v>0</v>
      </c>
      <c r="AS31" s="195" t="str">
        <f t="shared" si="3"/>
        <v/>
      </c>
      <c r="AU31">
        <f t="shared" si="4"/>
        <v>0</v>
      </c>
    </row>
    <row r="32" spans="1:47" x14ac:dyDescent="0.25">
      <c r="A32" s="2" t="s">
        <v>59</v>
      </c>
      <c r="B32" s="2" t="s">
        <v>67</v>
      </c>
      <c r="J32">
        <v>0</v>
      </c>
      <c r="K32">
        <v>0</v>
      </c>
      <c r="L32">
        <v>0</v>
      </c>
      <c r="M32">
        <v>0</v>
      </c>
      <c r="N32">
        <v>0</v>
      </c>
      <c r="O32">
        <v>0</v>
      </c>
      <c r="P32">
        <v>0</v>
      </c>
      <c r="Q32">
        <v>0</v>
      </c>
      <c r="R32">
        <v>0</v>
      </c>
      <c r="S32">
        <v>0</v>
      </c>
      <c r="T32">
        <v>0</v>
      </c>
      <c r="U32">
        <v>0</v>
      </c>
      <c r="V32" t="s">
        <v>187</v>
      </c>
      <c r="W32">
        <v>0</v>
      </c>
      <c r="X32">
        <v>0</v>
      </c>
      <c r="Y32">
        <v>0</v>
      </c>
      <c r="Z32">
        <v>0</v>
      </c>
      <c r="AA32">
        <v>0</v>
      </c>
      <c r="AB32">
        <v>0</v>
      </c>
      <c r="AC32">
        <v>0</v>
      </c>
      <c r="AD32">
        <v>0</v>
      </c>
      <c r="AE32">
        <v>0</v>
      </c>
      <c r="AF32">
        <v>0</v>
      </c>
      <c r="AG32">
        <v>0</v>
      </c>
      <c r="AH32">
        <v>0</v>
      </c>
      <c r="AK32" s="252">
        <f t="shared" si="0"/>
        <v>0</v>
      </c>
      <c r="AL32">
        <f t="shared" si="1"/>
        <v>0</v>
      </c>
      <c r="AM32">
        <f t="shared" si="2"/>
        <v>0</v>
      </c>
      <c r="AO32">
        <f>VLOOKUP($B32,Kraftvärmeprod!$B$1:$AR$469,MATCH(AO$1,Kraftvärmeprod!$B$1:$AU$1,0),FALSE)</f>
        <v>0</v>
      </c>
      <c r="AP32">
        <f>VLOOKUP($B32,Kraftvärmeprod!$B$1:$AR$469,MATCH(AP$1,Kraftvärmeprod!$B$1:$AU$1,0),FALSE)</f>
        <v>0</v>
      </c>
      <c r="AQ32">
        <f>VLOOKUP($B32,Kraftvärmeprod!$B$1:$AR$469,MATCH("Summa tillförd energi exklusive rökgaskondensering",Kraftvärmeprod!$B$1:$AU$1,0),FALSE)</f>
        <v>0</v>
      </c>
      <c r="AS32" s="195" t="str">
        <f t="shared" si="3"/>
        <v/>
      </c>
      <c r="AU32">
        <f t="shared" si="4"/>
        <v>0</v>
      </c>
    </row>
    <row r="33" spans="1:47" x14ac:dyDescent="0.25">
      <c r="A33" s="2" t="s">
        <v>59</v>
      </c>
      <c r="B33" s="2" t="s">
        <v>68</v>
      </c>
      <c r="J33">
        <v>0</v>
      </c>
      <c r="K33">
        <v>0</v>
      </c>
      <c r="L33">
        <v>0</v>
      </c>
      <c r="M33">
        <v>0</v>
      </c>
      <c r="N33">
        <v>0</v>
      </c>
      <c r="O33">
        <v>0</v>
      </c>
      <c r="P33">
        <v>0</v>
      </c>
      <c r="Q33">
        <v>0</v>
      </c>
      <c r="R33">
        <v>0</v>
      </c>
      <c r="S33">
        <v>0</v>
      </c>
      <c r="T33">
        <v>0</v>
      </c>
      <c r="U33">
        <v>0</v>
      </c>
      <c r="V33" t="s">
        <v>187</v>
      </c>
      <c r="W33">
        <v>0</v>
      </c>
      <c r="X33">
        <v>0</v>
      </c>
      <c r="Y33">
        <v>0</v>
      </c>
      <c r="Z33">
        <v>0</v>
      </c>
      <c r="AA33">
        <v>0</v>
      </c>
      <c r="AB33">
        <v>0</v>
      </c>
      <c r="AC33">
        <v>0</v>
      </c>
      <c r="AD33">
        <v>0</v>
      </c>
      <c r="AE33">
        <v>0</v>
      </c>
      <c r="AF33">
        <v>0</v>
      </c>
      <c r="AG33">
        <v>0</v>
      </c>
      <c r="AH33">
        <v>0</v>
      </c>
      <c r="AK33" s="252">
        <f t="shared" si="0"/>
        <v>0</v>
      </c>
      <c r="AL33">
        <f t="shared" si="1"/>
        <v>0</v>
      </c>
      <c r="AM33">
        <f t="shared" si="2"/>
        <v>0</v>
      </c>
      <c r="AO33">
        <f>VLOOKUP($B33,Kraftvärmeprod!$B$1:$AR$469,MATCH(AO$1,Kraftvärmeprod!$B$1:$AU$1,0),FALSE)</f>
        <v>0</v>
      </c>
      <c r="AP33">
        <f>VLOOKUP($B33,Kraftvärmeprod!$B$1:$AR$469,MATCH(AP$1,Kraftvärmeprod!$B$1:$AU$1,0),FALSE)</f>
        <v>0</v>
      </c>
      <c r="AQ33">
        <f>VLOOKUP($B33,Kraftvärmeprod!$B$1:$AR$469,MATCH("Summa tillförd energi exklusive rökgaskondensering",Kraftvärmeprod!$B$1:$AU$1,0),FALSE)</f>
        <v>0</v>
      </c>
      <c r="AS33" s="195" t="str">
        <f t="shared" si="3"/>
        <v/>
      </c>
      <c r="AU33">
        <f t="shared" si="4"/>
        <v>0</v>
      </c>
    </row>
    <row r="34" spans="1:47" x14ac:dyDescent="0.25">
      <c r="A34" s="2" t="s">
        <v>59</v>
      </c>
      <c r="B34" s="2" t="s">
        <v>69</v>
      </c>
      <c r="J34">
        <v>0</v>
      </c>
      <c r="K34">
        <v>0</v>
      </c>
      <c r="L34">
        <v>0</v>
      </c>
      <c r="M34">
        <v>0</v>
      </c>
      <c r="N34">
        <v>0</v>
      </c>
      <c r="O34">
        <v>0</v>
      </c>
      <c r="P34">
        <v>0</v>
      </c>
      <c r="Q34">
        <v>0</v>
      </c>
      <c r="R34">
        <v>0</v>
      </c>
      <c r="S34">
        <v>0</v>
      </c>
      <c r="T34">
        <v>0</v>
      </c>
      <c r="U34">
        <v>0</v>
      </c>
      <c r="V34" t="s">
        <v>187</v>
      </c>
      <c r="W34">
        <v>0</v>
      </c>
      <c r="X34">
        <v>0</v>
      </c>
      <c r="Y34">
        <v>0</v>
      </c>
      <c r="Z34">
        <v>0</v>
      </c>
      <c r="AA34">
        <v>0</v>
      </c>
      <c r="AB34">
        <v>0</v>
      </c>
      <c r="AC34">
        <v>0</v>
      </c>
      <c r="AD34">
        <v>0</v>
      </c>
      <c r="AE34">
        <v>0</v>
      </c>
      <c r="AF34">
        <v>0</v>
      </c>
      <c r="AG34">
        <v>0</v>
      </c>
      <c r="AH34">
        <v>0</v>
      </c>
      <c r="AK34" s="252">
        <f t="shared" si="0"/>
        <v>0</v>
      </c>
      <c r="AL34">
        <f t="shared" si="1"/>
        <v>0</v>
      </c>
      <c r="AM34">
        <f t="shared" si="2"/>
        <v>0</v>
      </c>
      <c r="AO34">
        <f>VLOOKUP($B34,Kraftvärmeprod!$B$1:$AR$469,MATCH(AO$1,Kraftvärmeprod!$B$1:$AU$1,0),FALSE)</f>
        <v>0</v>
      </c>
      <c r="AP34">
        <f>VLOOKUP($B34,Kraftvärmeprod!$B$1:$AR$469,MATCH(AP$1,Kraftvärmeprod!$B$1:$AU$1,0),FALSE)</f>
        <v>0</v>
      </c>
      <c r="AQ34">
        <f>VLOOKUP($B34,Kraftvärmeprod!$B$1:$AR$469,MATCH("Summa tillförd energi exklusive rökgaskondensering",Kraftvärmeprod!$B$1:$AU$1,0),FALSE)</f>
        <v>0</v>
      </c>
      <c r="AS34" s="195" t="str">
        <f t="shared" si="3"/>
        <v/>
      </c>
      <c r="AU34">
        <f t="shared" si="4"/>
        <v>0</v>
      </c>
    </row>
    <row r="35" spans="1:47" x14ac:dyDescent="0.25">
      <c r="A35" s="2" t="s">
        <v>70</v>
      </c>
      <c r="B35" s="2" t="s">
        <v>71</v>
      </c>
      <c r="J35">
        <v>0</v>
      </c>
      <c r="K35">
        <v>0</v>
      </c>
      <c r="L35">
        <v>0</v>
      </c>
      <c r="M35">
        <v>0</v>
      </c>
      <c r="N35">
        <v>0</v>
      </c>
      <c r="O35">
        <v>0</v>
      </c>
      <c r="P35">
        <v>0</v>
      </c>
      <c r="Q35">
        <v>0</v>
      </c>
      <c r="R35">
        <v>0</v>
      </c>
      <c r="S35">
        <v>0</v>
      </c>
      <c r="T35">
        <v>0</v>
      </c>
      <c r="U35">
        <v>0</v>
      </c>
      <c r="V35" t="s">
        <v>187</v>
      </c>
      <c r="W35">
        <v>0</v>
      </c>
      <c r="X35">
        <v>0</v>
      </c>
      <c r="Y35">
        <v>0</v>
      </c>
      <c r="Z35">
        <v>0</v>
      </c>
      <c r="AA35">
        <v>0</v>
      </c>
      <c r="AB35">
        <v>0</v>
      </c>
      <c r="AC35">
        <v>0</v>
      </c>
      <c r="AD35">
        <v>0</v>
      </c>
      <c r="AE35">
        <v>0</v>
      </c>
      <c r="AF35">
        <v>0</v>
      </c>
      <c r="AG35">
        <v>0</v>
      </c>
      <c r="AH35">
        <v>0</v>
      </c>
      <c r="AK35" s="252">
        <f t="shared" si="0"/>
        <v>0</v>
      </c>
      <c r="AL35">
        <f t="shared" si="1"/>
        <v>0</v>
      </c>
      <c r="AM35">
        <f t="shared" si="2"/>
        <v>0</v>
      </c>
      <c r="AO35">
        <f>VLOOKUP($B35,Kraftvärmeprod!$B$1:$AR$469,MATCH(AO$1,Kraftvärmeprod!$B$1:$AU$1,0),FALSE)</f>
        <v>0</v>
      </c>
      <c r="AP35">
        <f>VLOOKUP($B35,Kraftvärmeprod!$B$1:$AR$469,MATCH(AP$1,Kraftvärmeprod!$B$1:$AU$1,0),FALSE)</f>
        <v>0</v>
      </c>
      <c r="AQ35">
        <f>VLOOKUP($B35,Kraftvärmeprod!$B$1:$AR$469,MATCH("Summa tillförd energi exklusive rökgaskondensering",Kraftvärmeprod!$B$1:$AU$1,0),FALSE)</f>
        <v>0</v>
      </c>
      <c r="AS35" s="195" t="str">
        <f t="shared" si="3"/>
        <v/>
      </c>
      <c r="AU35">
        <f t="shared" si="4"/>
        <v>0</v>
      </c>
    </row>
    <row r="36" spans="1:47" x14ac:dyDescent="0.25">
      <c r="A36" s="2" t="s">
        <v>74</v>
      </c>
      <c r="B36" s="2" t="s">
        <v>75</v>
      </c>
      <c r="J36">
        <v>0</v>
      </c>
      <c r="K36">
        <v>0</v>
      </c>
      <c r="L36">
        <v>0</v>
      </c>
      <c r="M36">
        <v>0</v>
      </c>
      <c r="N36">
        <v>0</v>
      </c>
      <c r="O36">
        <v>0</v>
      </c>
      <c r="P36">
        <v>0</v>
      </c>
      <c r="Q36">
        <v>0</v>
      </c>
      <c r="R36">
        <v>0</v>
      </c>
      <c r="S36">
        <v>0</v>
      </c>
      <c r="T36">
        <v>0</v>
      </c>
      <c r="U36">
        <v>0</v>
      </c>
      <c r="V36" t="s">
        <v>187</v>
      </c>
      <c r="W36">
        <v>0</v>
      </c>
      <c r="X36">
        <v>0</v>
      </c>
      <c r="Y36">
        <v>0</v>
      </c>
      <c r="Z36">
        <v>0</v>
      </c>
      <c r="AA36">
        <v>0</v>
      </c>
      <c r="AB36">
        <v>0</v>
      </c>
      <c r="AC36">
        <v>0</v>
      </c>
      <c r="AD36">
        <v>0</v>
      </c>
      <c r="AE36">
        <v>0</v>
      </c>
      <c r="AF36">
        <v>0</v>
      </c>
      <c r="AG36">
        <v>0</v>
      </c>
      <c r="AH36">
        <v>0</v>
      </c>
      <c r="AK36" s="252">
        <f t="shared" si="0"/>
        <v>0</v>
      </c>
      <c r="AL36">
        <f t="shared" si="1"/>
        <v>0</v>
      </c>
      <c r="AM36">
        <f t="shared" si="2"/>
        <v>0</v>
      </c>
      <c r="AO36">
        <f>VLOOKUP($B36,Kraftvärmeprod!$B$1:$AR$469,MATCH(AO$1,Kraftvärmeprod!$B$1:$AU$1,0),FALSE)</f>
        <v>0</v>
      </c>
      <c r="AP36">
        <f>VLOOKUP($B36,Kraftvärmeprod!$B$1:$AR$469,MATCH(AP$1,Kraftvärmeprod!$B$1:$AU$1,0),FALSE)</f>
        <v>0</v>
      </c>
      <c r="AQ36">
        <f>VLOOKUP($B36,Kraftvärmeprod!$B$1:$AR$469,MATCH("Summa tillförd energi exklusive rökgaskondensering",Kraftvärmeprod!$B$1:$AU$1,0),FALSE)</f>
        <v>0</v>
      </c>
      <c r="AS36" s="195" t="str">
        <f t="shared" si="3"/>
        <v/>
      </c>
      <c r="AU36">
        <f t="shared" si="4"/>
        <v>0</v>
      </c>
    </row>
    <row r="37" spans="1:47" x14ac:dyDescent="0.25">
      <c r="A37" s="2" t="s">
        <v>74</v>
      </c>
      <c r="B37" s="2" t="s">
        <v>76</v>
      </c>
      <c r="J37">
        <v>0</v>
      </c>
      <c r="K37">
        <v>0.62590599999999996</v>
      </c>
      <c r="L37">
        <v>0</v>
      </c>
      <c r="M37">
        <v>0</v>
      </c>
      <c r="N37">
        <v>0</v>
      </c>
      <c r="O37">
        <v>0</v>
      </c>
      <c r="P37">
        <v>0</v>
      </c>
      <c r="Q37">
        <v>0.492178</v>
      </c>
      <c r="R37">
        <v>0</v>
      </c>
      <c r="S37">
        <v>0</v>
      </c>
      <c r="T37">
        <v>0</v>
      </c>
      <c r="U37">
        <v>0</v>
      </c>
      <c r="V37" t="s">
        <v>187</v>
      </c>
      <c r="W37">
        <v>0</v>
      </c>
      <c r="X37">
        <v>0</v>
      </c>
      <c r="Y37">
        <v>0</v>
      </c>
      <c r="Z37">
        <v>3.3695300000000001</v>
      </c>
      <c r="AA37">
        <v>0</v>
      </c>
      <c r="AB37">
        <v>0</v>
      </c>
      <c r="AC37">
        <v>0</v>
      </c>
      <c r="AD37">
        <v>0</v>
      </c>
      <c r="AE37">
        <v>87.452799999999996</v>
      </c>
      <c r="AF37">
        <v>0</v>
      </c>
      <c r="AG37">
        <v>11.29</v>
      </c>
      <c r="AH37">
        <v>4.30532</v>
      </c>
      <c r="AK37" s="252">
        <f t="shared" si="0"/>
        <v>107.53573399999999</v>
      </c>
      <c r="AL37">
        <f t="shared" si="1"/>
        <v>103.230414</v>
      </c>
      <c r="AM37">
        <f t="shared" si="2"/>
        <v>91.940414000000004</v>
      </c>
      <c r="AO37">
        <f>VLOOKUP($B37,Kraftvärmeprod!$B$1:$AR$469,MATCH(AO$1,Kraftvärmeprod!$B$1:$AU$1,0),FALSE)</f>
        <v>124.69</v>
      </c>
      <c r="AP37">
        <f>VLOOKUP($B37,Kraftvärmeprod!$B$1:$AR$469,MATCH(AP$1,Kraftvärmeprod!$B$1:$AU$1,0),FALSE)</f>
        <v>27.98</v>
      </c>
      <c r="AQ37">
        <f>VLOOKUP($B37,Kraftvärmeprod!$B$1:$AR$469,MATCH("Summa tillförd energi exklusive rökgaskondensering",Kraftvärmeprod!$B$1:$AU$1,0),FALSE)</f>
        <v>157.28</v>
      </c>
      <c r="AS37" s="195">
        <f t="shared" si="3"/>
        <v>0.58456519582909461</v>
      </c>
      <c r="AU37">
        <f t="shared" si="4"/>
        <v>3.8617080000000001</v>
      </c>
    </row>
    <row r="38" spans="1:47" x14ac:dyDescent="0.25">
      <c r="A38" s="2" t="s">
        <v>74</v>
      </c>
      <c r="B38" s="2" t="s">
        <v>77</v>
      </c>
      <c r="J38">
        <v>0</v>
      </c>
      <c r="K38">
        <v>0</v>
      </c>
      <c r="L38">
        <v>0</v>
      </c>
      <c r="M38">
        <v>0</v>
      </c>
      <c r="N38">
        <v>0</v>
      </c>
      <c r="O38">
        <v>0</v>
      </c>
      <c r="P38">
        <v>0</v>
      </c>
      <c r="Q38">
        <v>0</v>
      </c>
      <c r="R38">
        <v>0</v>
      </c>
      <c r="S38">
        <v>0</v>
      </c>
      <c r="T38">
        <v>0</v>
      </c>
      <c r="U38">
        <v>0</v>
      </c>
      <c r="V38" t="s">
        <v>187</v>
      </c>
      <c r="W38">
        <v>0</v>
      </c>
      <c r="X38">
        <v>0</v>
      </c>
      <c r="Y38">
        <v>0</v>
      </c>
      <c r="Z38">
        <v>0</v>
      </c>
      <c r="AA38">
        <v>0</v>
      </c>
      <c r="AB38">
        <v>0</v>
      </c>
      <c r="AC38">
        <v>0</v>
      </c>
      <c r="AD38">
        <v>0</v>
      </c>
      <c r="AE38">
        <v>0</v>
      </c>
      <c r="AF38">
        <v>0</v>
      </c>
      <c r="AG38">
        <v>0</v>
      </c>
      <c r="AH38">
        <v>0</v>
      </c>
      <c r="AK38" s="252">
        <f t="shared" si="0"/>
        <v>0</v>
      </c>
      <c r="AL38">
        <f t="shared" si="1"/>
        <v>0</v>
      </c>
      <c r="AM38">
        <f t="shared" si="2"/>
        <v>0</v>
      </c>
      <c r="AO38">
        <f>VLOOKUP($B38,Kraftvärmeprod!$B$1:$AR$469,MATCH(AO$1,Kraftvärmeprod!$B$1:$AU$1,0),FALSE)</f>
        <v>0</v>
      </c>
      <c r="AP38">
        <f>VLOOKUP($B38,Kraftvärmeprod!$B$1:$AR$469,MATCH(AP$1,Kraftvärmeprod!$B$1:$AU$1,0),FALSE)</f>
        <v>0</v>
      </c>
      <c r="AQ38">
        <f>VLOOKUP($B38,Kraftvärmeprod!$B$1:$AR$469,MATCH("Summa tillförd energi exklusive rökgaskondensering",Kraftvärmeprod!$B$1:$AU$1,0),FALSE)</f>
        <v>0</v>
      </c>
      <c r="AS38" s="195" t="str">
        <f t="shared" si="3"/>
        <v/>
      </c>
      <c r="AU38">
        <f t="shared" si="4"/>
        <v>0</v>
      </c>
    </row>
    <row r="39" spans="1:47" x14ac:dyDescent="0.25">
      <c r="A39" s="2" t="s">
        <v>78</v>
      </c>
      <c r="B39" s="2" t="s">
        <v>79</v>
      </c>
      <c r="J39">
        <v>0</v>
      </c>
      <c r="K39">
        <v>0</v>
      </c>
      <c r="L39">
        <v>0</v>
      </c>
      <c r="M39">
        <v>0</v>
      </c>
      <c r="N39">
        <v>0</v>
      </c>
      <c r="O39">
        <v>0</v>
      </c>
      <c r="P39">
        <v>0</v>
      </c>
      <c r="Q39">
        <v>0</v>
      </c>
      <c r="R39">
        <v>0</v>
      </c>
      <c r="S39">
        <v>0</v>
      </c>
      <c r="T39">
        <v>0</v>
      </c>
      <c r="U39">
        <v>0</v>
      </c>
      <c r="V39" t="s">
        <v>187</v>
      </c>
      <c r="W39">
        <v>0</v>
      </c>
      <c r="X39">
        <v>0</v>
      </c>
      <c r="Y39">
        <v>0</v>
      </c>
      <c r="Z39">
        <v>0</v>
      </c>
      <c r="AA39">
        <v>0</v>
      </c>
      <c r="AB39">
        <v>0</v>
      </c>
      <c r="AC39">
        <v>0</v>
      </c>
      <c r="AD39">
        <v>0</v>
      </c>
      <c r="AE39">
        <v>0</v>
      </c>
      <c r="AF39">
        <v>0</v>
      </c>
      <c r="AG39">
        <v>0</v>
      </c>
      <c r="AH39">
        <v>0</v>
      </c>
      <c r="AK39" s="252">
        <f t="shared" si="0"/>
        <v>0</v>
      </c>
      <c r="AL39">
        <f t="shared" si="1"/>
        <v>0</v>
      </c>
      <c r="AM39">
        <f t="shared" si="2"/>
        <v>0</v>
      </c>
      <c r="AO39">
        <f>VLOOKUP($B39,Kraftvärmeprod!$B$1:$AR$469,MATCH(AO$1,Kraftvärmeprod!$B$1:$AU$1,0),FALSE)</f>
        <v>0</v>
      </c>
      <c r="AP39">
        <f>VLOOKUP($B39,Kraftvärmeprod!$B$1:$AR$469,MATCH(AP$1,Kraftvärmeprod!$B$1:$AU$1,0),FALSE)</f>
        <v>0</v>
      </c>
      <c r="AQ39">
        <f>VLOOKUP($B39,Kraftvärmeprod!$B$1:$AR$469,MATCH("Summa tillförd energi exklusive rökgaskondensering",Kraftvärmeprod!$B$1:$AU$1,0),FALSE)</f>
        <v>0</v>
      </c>
      <c r="AS39" s="195" t="str">
        <f t="shared" si="3"/>
        <v/>
      </c>
      <c r="AU39">
        <f t="shared" si="4"/>
        <v>0</v>
      </c>
    </row>
    <row r="40" spans="1:47" x14ac:dyDescent="0.25">
      <c r="A40" s="2" t="s">
        <v>78</v>
      </c>
      <c r="B40" s="2" t="s">
        <v>80</v>
      </c>
      <c r="J40">
        <v>0</v>
      </c>
      <c r="K40">
        <v>0</v>
      </c>
      <c r="L40">
        <v>0</v>
      </c>
      <c r="M40">
        <v>0</v>
      </c>
      <c r="N40">
        <v>0</v>
      </c>
      <c r="O40">
        <v>0</v>
      </c>
      <c r="P40">
        <v>0</v>
      </c>
      <c r="Q40">
        <v>0</v>
      </c>
      <c r="R40">
        <v>0</v>
      </c>
      <c r="S40">
        <v>0</v>
      </c>
      <c r="T40">
        <v>0</v>
      </c>
      <c r="U40">
        <v>0</v>
      </c>
      <c r="V40" t="s">
        <v>187</v>
      </c>
      <c r="W40">
        <v>0</v>
      </c>
      <c r="X40">
        <v>0</v>
      </c>
      <c r="Y40">
        <v>0</v>
      </c>
      <c r="Z40">
        <v>0</v>
      </c>
      <c r="AA40">
        <v>0</v>
      </c>
      <c r="AB40">
        <v>0</v>
      </c>
      <c r="AC40">
        <v>0</v>
      </c>
      <c r="AD40">
        <v>0</v>
      </c>
      <c r="AE40">
        <v>0</v>
      </c>
      <c r="AF40">
        <v>0</v>
      </c>
      <c r="AG40">
        <v>0</v>
      </c>
      <c r="AH40">
        <v>0</v>
      </c>
      <c r="AK40" s="252">
        <f t="shared" si="0"/>
        <v>0</v>
      </c>
      <c r="AL40">
        <f t="shared" si="1"/>
        <v>0</v>
      </c>
      <c r="AM40">
        <f t="shared" si="2"/>
        <v>0</v>
      </c>
      <c r="AO40">
        <f>VLOOKUP($B40,Kraftvärmeprod!$B$1:$AR$469,MATCH(AO$1,Kraftvärmeprod!$B$1:$AU$1,0),FALSE)</f>
        <v>0</v>
      </c>
      <c r="AP40">
        <f>VLOOKUP($B40,Kraftvärmeprod!$B$1:$AR$469,MATCH(AP$1,Kraftvärmeprod!$B$1:$AU$1,0),FALSE)</f>
        <v>0</v>
      </c>
      <c r="AQ40">
        <f>VLOOKUP($B40,Kraftvärmeprod!$B$1:$AR$469,MATCH("Summa tillförd energi exklusive rökgaskondensering",Kraftvärmeprod!$B$1:$AU$1,0),FALSE)</f>
        <v>0</v>
      </c>
      <c r="AS40" s="195" t="str">
        <f t="shared" si="3"/>
        <v/>
      </c>
      <c r="AU40">
        <f t="shared" si="4"/>
        <v>0</v>
      </c>
    </row>
    <row r="41" spans="1:47" x14ac:dyDescent="0.25">
      <c r="A41" s="2" t="s">
        <v>81</v>
      </c>
      <c r="B41" s="2" t="s">
        <v>82</v>
      </c>
      <c r="J41">
        <v>0</v>
      </c>
      <c r="K41">
        <v>0.79625000000000001</v>
      </c>
      <c r="L41">
        <v>0</v>
      </c>
      <c r="M41">
        <v>0</v>
      </c>
      <c r="N41">
        <v>0</v>
      </c>
      <c r="O41">
        <v>0</v>
      </c>
      <c r="P41">
        <v>0</v>
      </c>
      <c r="Q41">
        <v>0</v>
      </c>
      <c r="R41">
        <v>0</v>
      </c>
      <c r="S41">
        <v>0</v>
      </c>
      <c r="T41">
        <v>0</v>
      </c>
      <c r="U41">
        <v>0</v>
      </c>
      <c r="V41" t="s">
        <v>187</v>
      </c>
      <c r="W41">
        <v>0</v>
      </c>
      <c r="X41">
        <v>0</v>
      </c>
      <c r="Y41">
        <v>0</v>
      </c>
      <c r="Z41">
        <v>0</v>
      </c>
      <c r="AA41">
        <v>0</v>
      </c>
      <c r="AB41">
        <v>0</v>
      </c>
      <c r="AC41">
        <v>0</v>
      </c>
      <c r="AD41">
        <v>0</v>
      </c>
      <c r="AE41">
        <v>160.59100000000001</v>
      </c>
      <c r="AF41">
        <v>0</v>
      </c>
      <c r="AG41">
        <v>0</v>
      </c>
      <c r="AH41">
        <v>4.8730900000000004</v>
      </c>
      <c r="AK41" s="252">
        <f t="shared" si="0"/>
        <v>166.26033999999999</v>
      </c>
      <c r="AL41">
        <f t="shared" si="1"/>
        <v>161.38724999999999</v>
      </c>
      <c r="AM41">
        <f t="shared" si="2"/>
        <v>161.38724999999999</v>
      </c>
      <c r="AO41">
        <f>VLOOKUP($B41,Kraftvärmeprod!$B$1:$AR$469,MATCH(AO$1,Kraftvärmeprod!$B$1:$AU$1,0),FALSE)</f>
        <v>195.26300000000001</v>
      </c>
      <c r="AP41">
        <f>VLOOKUP($B41,Kraftvärmeprod!$B$1:$AR$469,MATCH(AP$1,Kraftvärmeprod!$B$1:$AU$1,0),FALSE)</f>
        <v>37.067999999999998</v>
      </c>
      <c r="AQ41">
        <f>VLOOKUP($B41,Kraftvärmeprod!$B$1:$AR$469,MATCH("Summa tillförd energi exklusive rökgaskondensering",Kraftvärmeprod!$B$1:$AU$1,0),FALSE)</f>
        <v>259.24799999999999</v>
      </c>
      <c r="AS41" s="195">
        <f t="shared" si="3"/>
        <v>0.6225207137567117</v>
      </c>
      <c r="AU41">
        <f t="shared" si="4"/>
        <v>0</v>
      </c>
    </row>
    <row r="42" spans="1:47" x14ac:dyDescent="0.25">
      <c r="A42" s="2" t="s">
        <v>81</v>
      </c>
      <c r="B42" s="2" t="s">
        <v>83</v>
      </c>
      <c r="J42">
        <v>0</v>
      </c>
      <c r="K42">
        <v>0</v>
      </c>
      <c r="L42">
        <v>0</v>
      </c>
      <c r="M42">
        <v>0</v>
      </c>
      <c r="N42">
        <v>0</v>
      </c>
      <c r="O42">
        <v>0</v>
      </c>
      <c r="P42">
        <v>0</v>
      </c>
      <c r="Q42">
        <v>0</v>
      </c>
      <c r="R42">
        <v>0</v>
      </c>
      <c r="S42">
        <v>0</v>
      </c>
      <c r="T42">
        <v>0</v>
      </c>
      <c r="U42">
        <v>0</v>
      </c>
      <c r="V42" t="s">
        <v>187</v>
      </c>
      <c r="W42">
        <v>0</v>
      </c>
      <c r="X42">
        <v>0</v>
      </c>
      <c r="Y42">
        <v>0</v>
      </c>
      <c r="Z42">
        <v>0</v>
      </c>
      <c r="AA42">
        <v>0</v>
      </c>
      <c r="AB42">
        <v>0</v>
      </c>
      <c r="AC42">
        <v>0</v>
      </c>
      <c r="AD42">
        <v>0</v>
      </c>
      <c r="AE42">
        <v>0</v>
      </c>
      <c r="AF42">
        <v>0</v>
      </c>
      <c r="AG42">
        <v>0</v>
      </c>
      <c r="AH42">
        <v>0</v>
      </c>
      <c r="AK42" s="252">
        <f t="shared" si="0"/>
        <v>0</v>
      </c>
      <c r="AL42">
        <f t="shared" si="1"/>
        <v>0</v>
      </c>
      <c r="AM42">
        <f t="shared" si="2"/>
        <v>0</v>
      </c>
      <c r="AO42">
        <f>VLOOKUP($B42,Kraftvärmeprod!$B$1:$AR$469,MATCH(AO$1,Kraftvärmeprod!$B$1:$AU$1,0),FALSE)</f>
        <v>0</v>
      </c>
      <c r="AP42">
        <f>VLOOKUP($B42,Kraftvärmeprod!$B$1:$AR$469,MATCH(AP$1,Kraftvärmeprod!$B$1:$AU$1,0),FALSE)</f>
        <v>0</v>
      </c>
      <c r="AQ42">
        <f>VLOOKUP($B42,Kraftvärmeprod!$B$1:$AR$469,MATCH("Summa tillförd energi exklusive rökgaskondensering",Kraftvärmeprod!$B$1:$AU$1,0),FALSE)</f>
        <v>0</v>
      </c>
      <c r="AS42" s="195" t="str">
        <f t="shared" si="3"/>
        <v/>
      </c>
      <c r="AU42">
        <f t="shared" si="4"/>
        <v>0</v>
      </c>
    </row>
    <row r="43" spans="1:47" x14ac:dyDescent="0.25">
      <c r="A43" s="2" t="s">
        <v>81</v>
      </c>
      <c r="B43" s="2" t="s">
        <v>84</v>
      </c>
      <c r="J43">
        <v>0</v>
      </c>
      <c r="K43">
        <v>0</v>
      </c>
      <c r="L43">
        <v>0</v>
      </c>
      <c r="M43">
        <v>0</v>
      </c>
      <c r="N43">
        <v>0</v>
      </c>
      <c r="O43">
        <v>0</v>
      </c>
      <c r="P43">
        <v>0</v>
      </c>
      <c r="Q43">
        <v>0</v>
      </c>
      <c r="R43">
        <v>0</v>
      </c>
      <c r="S43">
        <v>0</v>
      </c>
      <c r="T43">
        <v>0</v>
      </c>
      <c r="U43">
        <v>0</v>
      </c>
      <c r="V43" t="s">
        <v>187</v>
      </c>
      <c r="W43">
        <v>0</v>
      </c>
      <c r="X43">
        <v>0</v>
      </c>
      <c r="Y43">
        <v>0</v>
      </c>
      <c r="Z43">
        <v>0</v>
      </c>
      <c r="AA43">
        <v>0</v>
      </c>
      <c r="AB43">
        <v>0</v>
      </c>
      <c r="AC43">
        <v>0</v>
      </c>
      <c r="AD43">
        <v>0</v>
      </c>
      <c r="AE43">
        <v>0</v>
      </c>
      <c r="AF43">
        <v>0</v>
      </c>
      <c r="AG43">
        <v>0</v>
      </c>
      <c r="AH43">
        <v>0</v>
      </c>
      <c r="AK43" s="252">
        <f t="shared" si="0"/>
        <v>0</v>
      </c>
      <c r="AL43">
        <f t="shared" si="1"/>
        <v>0</v>
      </c>
      <c r="AM43">
        <f t="shared" si="2"/>
        <v>0</v>
      </c>
      <c r="AO43">
        <f>VLOOKUP($B43,Kraftvärmeprod!$B$1:$AR$469,MATCH(AO$1,Kraftvärmeprod!$B$1:$AU$1,0),FALSE)</f>
        <v>0</v>
      </c>
      <c r="AP43">
        <f>VLOOKUP($B43,Kraftvärmeprod!$B$1:$AR$469,MATCH(AP$1,Kraftvärmeprod!$B$1:$AU$1,0),FALSE)</f>
        <v>0</v>
      </c>
      <c r="AQ43">
        <f>VLOOKUP($B43,Kraftvärmeprod!$B$1:$AR$469,MATCH("Summa tillförd energi exklusive rökgaskondensering",Kraftvärmeprod!$B$1:$AU$1,0),FALSE)</f>
        <v>0</v>
      </c>
      <c r="AS43" s="195" t="str">
        <f t="shared" si="3"/>
        <v/>
      </c>
      <c r="AU43">
        <f t="shared" si="4"/>
        <v>0</v>
      </c>
    </row>
    <row r="44" spans="1:47" x14ac:dyDescent="0.25">
      <c r="A44" s="2" t="s">
        <v>85</v>
      </c>
      <c r="B44" s="2" t="s">
        <v>86</v>
      </c>
      <c r="J44">
        <v>0</v>
      </c>
      <c r="K44">
        <v>0</v>
      </c>
      <c r="L44">
        <v>4.1031399999999998</v>
      </c>
      <c r="M44">
        <v>0</v>
      </c>
      <c r="N44">
        <v>0</v>
      </c>
      <c r="O44">
        <v>0</v>
      </c>
      <c r="P44">
        <v>162.934</v>
      </c>
      <c r="Q44">
        <v>33.226399999999998</v>
      </c>
      <c r="R44">
        <v>88.487799999999993</v>
      </c>
      <c r="S44">
        <v>0</v>
      </c>
      <c r="T44">
        <v>0</v>
      </c>
      <c r="U44">
        <v>0</v>
      </c>
      <c r="V44" t="s">
        <v>187</v>
      </c>
      <c r="W44">
        <v>5.9084500000000002</v>
      </c>
      <c r="X44">
        <v>7.0901399999999999</v>
      </c>
      <c r="Y44">
        <v>0</v>
      </c>
      <c r="Z44">
        <v>0</v>
      </c>
      <c r="AA44">
        <v>0</v>
      </c>
      <c r="AB44">
        <v>0</v>
      </c>
      <c r="AC44">
        <v>27.2484</v>
      </c>
      <c r="AD44">
        <v>0</v>
      </c>
      <c r="AE44">
        <v>217.21299999999999</v>
      </c>
      <c r="AF44">
        <v>0</v>
      </c>
      <c r="AG44">
        <v>51.7</v>
      </c>
      <c r="AH44">
        <v>20.739899999999999</v>
      </c>
      <c r="AK44" s="252">
        <f t="shared" si="0"/>
        <v>618.65123000000006</v>
      </c>
      <c r="AL44">
        <f t="shared" si="1"/>
        <v>597.91133000000002</v>
      </c>
      <c r="AM44">
        <f t="shared" si="2"/>
        <v>546.21132999999998</v>
      </c>
      <c r="AO44">
        <f>VLOOKUP($B44,Kraftvärmeprod!$B$1:$AR$469,MATCH(AO$1,Kraftvärmeprod!$B$1:$AU$1,0),FALSE)</f>
        <v>579.29999999999995</v>
      </c>
      <c r="AP44">
        <f>VLOOKUP($B44,Kraftvärmeprod!$B$1:$AR$469,MATCH(AP$1,Kraftvärmeprod!$B$1:$AU$1,0),FALSE)</f>
        <v>97.5</v>
      </c>
      <c r="AQ44">
        <f>VLOOKUP($B44,Kraftvärmeprod!$B$1:$AR$469,MATCH("Summa tillförd energi exklusive rökgaskondensering",Kraftvärmeprod!$B$1:$AU$1,0),FALSE)</f>
        <v>807.09999999999991</v>
      </c>
      <c r="AS44" s="195">
        <f t="shared" si="3"/>
        <v>0.67675793581960109</v>
      </c>
      <c r="AU44">
        <f t="shared" si="4"/>
        <v>324.89519000000001</v>
      </c>
    </row>
    <row r="45" spans="1:47" x14ac:dyDescent="0.25">
      <c r="A45" s="2" t="s">
        <v>85</v>
      </c>
      <c r="B45" s="2" t="s">
        <v>87</v>
      </c>
      <c r="J45">
        <v>0</v>
      </c>
      <c r="K45">
        <v>0</v>
      </c>
      <c r="L45">
        <v>0</v>
      </c>
      <c r="M45">
        <v>0</v>
      </c>
      <c r="N45">
        <v>0</v>
      </c>
      <c r="O45">
        <v>0</v>
      </c>
      <c r="P45">
        <v>0</v>
      </c>
      <c r="Q45">
        <v>0</v>
      </c>
      <c r="R45">
        <v>0</v>
      </c>
      <c r="S45">
        <v>0</v>
      </c>
      <c r="T45">
        <v>0</v>
      </c>
      <c r="U45">
        <v>0</v>
      </c>
      <c r="V45" t="s">
        <v>187</v>
      </c>
      <c r="W45">
        <v>0</v>
      </c>
      <c r="X45">
        <v>0</v>
      </c>
      <c r="Y45">
        <v>0</v>
      </c>
      <c r="Z45">
        <v>0</v>
      </c>
      <c r="AA45">
        <v>0</v>
      </c>
      <c r="AB45">
        <v>0</v>
      </c>
      <c r="AC45">
        <v>0</v>
      </c>
      <c r="AD45">
        <v>0</v>
      </c>
      <c r="AE45">
        <v>0</v>
      </c>
      <c r="AF45">
        <v>0</v>
      </c>
      <c r="AG45">
        <v>0</v>
      </c>
      <c r="AH45">
        <v>0</v>
      </c>
      <c r="AK45" s="252">
        <f t="shared" si="0"/>
        <v>0</v>
      </c>
      <c r="AL45">
        <f t="shared" si="1"/>
        <v>0</v>
      </c>
      <c r="AM45">
        <f t="shared" si="2"/>
        <v>0</v>
      </c>
      <c r="AO45">
        <f>VLOOKUP($B45,Kraftvärmeprod!$B$1:$AR$469,MATCH(AO$1,Kraftvärmeprod!$B$1:$AU$1,0),FALSE)</f>
        <v>0</v>
      </c>
      <c r="AP45">
        <f>VLOOKUP($B45,Kraftvärmeprod!$B$1:$AR$469,MATCH(AP$1,Kraftvärmeprod!$B$1:$AU$1,0),FALSE)</f>
        <v>0</v>
      </c>
      <c r="AQ45">
        <f>VLOOKUP($B45,Kraftvärmeprod!$B$1:$AR$469,MATCH("Summa tillförd energi exklusive rökgaskondensering",Kraftvärmeprod!$B$1:$AU$1,0),FALSE)</f>
        <v>0</v>
      </c>
      <c r="AS45" s="195" t="str">
        <f t="shared" si="3"/>
        <v/>
      </c>
      <c r="AU45">
        <f t="shared" si="4"/>
        <v>0</v>
      </c>
    </row>
    <row r="46" spans="1:47" x14ac:dyDescent="0.25">
      <c r="A46" s="2" t="s">
        <v>88</v>
      </c>
      <c r="B46" s="5" t="s">
        <v>1057</v>
      </c>
      <c r="J46">
        <v>0</v>
      </c>
      <c r="K46">
        <v>0</v>
      </c>
      <c r="L46">
        <v>0</v>
      </c>
      <c r="M46">
        <v>0</v>
      </c>
      <c r="N46">
        <v>0</v>
      </c>
      <c r="O46">
        <v>0</v>
      </c>
      <c r="P46">
        <v>0</v>
      </c>
      <c r="Q46">
        <v>0</v>
      </c>
      <c r="R46">
        <v>0</v>
      </c>
      <c r="S46">
        <v>0</v>
      </c>
      <c r="T46">
        <v>0</v>
      </c>
      <c r="U46">
        <v>0</v>
      </c>
      <c r="V46" t="s">
        <v>187</v>
      </c>
      <c r="W46">
        <v>0</v>
      </c>
      <c r="X46">
        <v>0</v>
      </c>
      <c r="Y46">
        <v>0</v>
      </c>
      <c r="Z46">
        <v>0</v>
      </c>
      <c r="AA46">
        <v>0</v>
      </c>
      <c r="AB46">
        <v>0</v>
      </c>
      <c r="AC46">
        <v>0</v>
      </c>
      <c r="AD46">
        <v>0</v>
      </c>
      <c r="AE46">
        <v>0</v>
      </c>
      <c r="AF46">
        <v>0</v>
      </c>
      <c r="AG46">
        <v>0</v>
      </c>
      <c r="AH46">
        <v>0</v>
      </c>
      <c r="AK46" s="252">
        <f t="shared" si="0"/>
        <v>0</v>
      </c>
      <c r="AL46">
        <f t="shared" si="1"/>
        <v>0</v>
      </c>
      <c r="AM46">
        <f t="shared" si="2"/>
        <v>0</v>
      </c>
      <c r="AO46">
        <f>VLOOKUP($B46,Kraftvärmeprod!$B$1:$AR$469,MATCH(AO$1,Kraftvärmeprod!$B$1:$AU$1,0),FALSE)</f>
        <v>0</v>
      </c>
      <c r="AP46">
        <f>VLOOKUP($B46,Kraftvärmeprod!$B$1:$AR$469,MATCH(AP$1,Kraftvärmeprod!$B$1:$AU$1,0),FALSE)</f>
        <v>0</v>
      </c>
      <c r="AQ46">
        <f>VLOOKUP($B46,Kraftvärmeprod!$B$1:$AR$469,MATCH("Summa tillförd energi exklusive rökgaskondensering",Kraftvärmeprod!$B$1:$AU$1,0),FALSE)</f>
        <v>0</v>
      </c>
      <c r="AS46" s="195" t="str">
        <f t="shared" si="3"/>
        <v/>
      </c>
      <c r="AU46">
        <f t="shared" si="4"/>
        <v>0</v>
      </c>
    </row>
    <row r="47" spans="1:47" x14ac:dyDescent="0.25">
      <c r="A47" s="2" t="s">
        <v>90</v>
      </c>
      <c r="B47" s="2" t="s">
        <v>91</v>
      </c>
      <c r="J47">
        <v>0</v>
      </c>
      <c r="K47">
        <v>0</v>
      </c>
      <c r="L47">
        <v>0</v>
      </c>
      <c r="M47">
        <v>0</v>
      </c>
      <c r="N47">
        <v>0</v>
      </c>
      <c r="O47">
        <v>0</v>
      </c>
      <c r="P47">
        <v>0</v>
      </c>
      <c r="Q47">
        <v>0</v>
      </c>
      <c r="R47">
        <v>0</v>
      </c>
      <c r="S47">
        <v>0</v>
      </c>
      <c r="T47">
        <v>0</v>
      </c>
      <c r="U47">
        <v>0</v>
      </c>
      <c r="V47" t="s">
        <v>187</v>
      </c>
      <c r="W47">
        <v>0</v>
      </c>
      <c r="X47">
        <v>0</v>
      </c>
      <c r="Y47">
        <v>0</v>
      </c>
      <c r="Z47">
        <v>0</v>
      </c>
      <c r="AA47">
        <v>0</v>
      </c>
      <c r="AB47">
        <v>0</v>
      </c>
      <c r="AC47">
        <v>0</v>
      </c>
      <c r="AD47">
        <v>0</v>
      </c>
      <c r="AE47">
        <v>0</v>
      </c>
      <c r="AF47">
        <v>0</v>
      </c>
      <c r="AG47">
        <v>0</v>
      </c>
      <c r="AH47">
        <v>0</v>
      </c>
      <c r="AK47" s="252">
        <f t="shared" si="0"/>
        <v>0</v>
      </c>
      <c r="AL47">
        <f t="shared" si="1"/>
        <v>0</v>
      </c>
      <c r="AM47">
        <f t="shared" si="2"/>
        <v>0</v>
      </c>
      <c r="AO47">
        <f>VLOOKUP($B47,Kraftvärmeprod!$B$1:$AR$469,MATCH(AO$1,Kraftvärmeprod!$B$1:$AU$1,0),FALSE)</f>
        <v>0</v>
      </c>
      <c r="AP47">
        <f>VLOOKUP($B47,Kraftvärmeprod!$B$1:$AR$469,MATCH(AP$1,Kraftvärmeprod!$B$1:$AU$1,0),FALSE)</f>
        <v>0</v>
      </c>
      <c r="AQ47">
        <f>VLOOKUP($B47,Kraftvärmeprod!$B$1:$AR$469,MATCH("Summa tillförd energi exklusive rökgaskondensering",Kraftvärmeprod!$B$1:$AU$1,0),FALSE)</f>
        <v>0</v>
      </c>
      <c r="AS47" s="195" t="str">
        <f t="shared" si="3"/>
        <v/>
      </c>
      <c r="AU47">
        <f t="shared" si="4"/>
        <v>0</v>
      </c>
    </row>
    <row r="48" spans="1:47" x14ac:dyDescent="0.25">
      <c r="A48" s="2" t="s">
        <v>95</v>
      </c>
      <c r="B48" s="2" t="s">
        <v>96</v>
      </c>
      <c r="J48">
        <v>0</v>
      </c>
      <c r="K48">
        <v>0</v>
      </c>
      <c r="L48">
        <v>0</v>
      </c>
      <c r="M48">
        <v>0</v>
      </c>
      <c r="N48">
        <v>0</v>
      </c>
      <c r="O48">
        <v>0</v>
      </c>
      <c r="P48">
        <v>0</v>
      </c>
      <c r="Q48">
        <v>0</v>
      </c>
      <c r="R48">
        <v>0</v>
      </c>
      <c r="S48">
        <v>0</v>
      </c>
      <c r="T48">
        <v>0</v>
      </c>
      <c r="U48">
        <v>0</v>
      </c>
      <c r="V48" t="s">
        <v>187</v>
      </c>
      <c r="W48">
        <v>0</v>
      </c>
      <c r="X48">
        <v>0</v>
      </c>
      <c r="Y48">
        <v>0</v>
      </c>
      <c r="Z48">
        <v>0</v>
      </c>
      <c r="AA48">
        <v>0</v>
      </c>
      <c r="AB48">
        <v>0</v>
      </c>
      <c r="AC48">
        <v>0</v>
      </c>
      <c r="AD48">
        <v>0</v>
      </c>
      <c r="AE48">
        <v>0</v>
      </c>
      <c r="AF48">
        <v>0</v>
      </c>
      <c r="AG48">
        <v>0</v>
      </c>
      <c r="AH48">
        <v>0</v>
      </c>
      <c r="AK48" s="252">
        <f t="shared" si="0"/>
        <v>0</v>
      </c>
      <c r="AL48">
        <f t="shared" si="1"/>
        <v>0</v>
      </c>
      <c r="AM48">
        <f t="shared" si="2"/>
        <v>0</v>
      </c>
      <c r="AO48">
        <f>VLOOKUP($B48,Kraftvärmeprod!$B$1:$AR$469,MATCH(AO$1,Kraftvärmeprod!$B$1:$AU$1,0),FALSE)</f>
        <v>0</v>
      </c>
      <c r="AP48">
        <f>VLOOKUP($B48,Kraftvärmeprod!$B$1:$AR$469,MATCH(AP$1,Kraftvärmeprod!$B$1:$AU$1,0),FALSE)</f>
        <v>0</v>
      </c>
      <c r="AQ48">
        <f>VLOOKUP($B48,Kraftvärmeprod!$B$1:$AR$469,MATCH("Summa tillförd energi exklusive rökgaskondensering",Kraftvärmeprod!$B$1:$AU$1,0),FALSE)</f>
        <v>0</v>
      </c>
      <c r="AS48" s="195" t="str">
        <f t="shared" si="3"/>
        <v/>
      </c>
      <c r="AU48">
        <f t="shared" si="4"/>
        <v>0</v>
      </c>
    </row>
    <row r="49" spans="1:47" x14ac:dyDescent="0.25">
      <c r="A49" s="2" t="s">
        <v>100</v>
      </c>
      <c r="B49" s="2" t="s">
        <v>101</v>
      </c>
      <c r="J49">
        <v>0</v>
      </c>
      <c r="K49">
        <v>0</v>
      </c>
      <c r="L49">
        <v>0</v>
      </c>
      <c r="M49">
        <v>0</v>
      </c>
      <c r="N49">
        <v>0</v>
      </c>
      <c r="O49">
        <v>0</v>
      </c>
      <c r="P49">
        <v>0</v>
      </c>
      <c r="Q49">
        <v>0</v>
      </c>
      <c r="R49">
        <v>0</v>
      </c>
      <c r="S49">
        <v>0</v>
      </c>
      <c r="T49">
        <v>0</v>
      </c>
      <c r="U49">
        <v>0</v>
      </c>
      <c r="V49" t="s">
        <v>187</v>
      </c>
      <c r="W49">
        <v>0</v>
      </c>
      <c r="X49">
        <v>0</v>
      </c>
      <c r="Y49">
        <v>0</v>
      </c>
      <c r="Z49">
        <v>0</v>
      </c>
      <c r="AA49">
        <v>0</v>
      </c>
      <c r="AB49">
        <v>0</v>
      </c>
      <c r="AC49">
        <v>0</v>
      </c>
      <c r="AD49">
        <v>0</v>
      </c>
      <c r="AE49">
        <v>0</v>
      </c>
      <c r="AF49">
        <v>0</v>
      </c>
      <c r="AG49">
        <v>0</v>
      </c>
      <c r="AH49">
        <v>0</v>
      </c>
      <c r="AK49" s="252">
        <f t="shared" si="0"/>
        <v>0</v>
      </c>
      <c r="AL49">
        <f t="shared" si="1"/>
        <v>0</v>
      </c>
      <c r="AM49">
        <f t="shared" si="2"/>
        <v>0</v>
      </c>
      <c r="AO49">
        <f>VLOOKUP($B49,Kraftvärmeprod!$B$1:$AR$469,MATCH(AO$1,Kraftvärmeprod!$B$1:$AU$1,0),FALSE)</f>
        <v>0</v>
      </c>
      <c r="AP49">
        <f>VLOOKUP($B49,Kraftvärmeprod!$B$1:$AR$469,MATCH(AP$1,Kraftvärmeprod!$B$1:$AU$1,0),FALSE)</f>
        <v>0</v>
      </c>
      <c r="AQ49">
        <f>VLOOKUP($B49,Kraftvärmeprod!$B$1:$AR$469,MATCH("Summa tillförd energi exklusive rökgaskondensering",Kraftvärmeprod!$B$1:$AU$1,0),FALSE)</f>
        <v>0</v>
      </c>
      <c r="AS49" s="195" t="str">
        <f t="shared" si="3"/>
        <v/>
      </c>
      <c r="AU49">
        <f t="shared" si="4"/>
        <v>0</v>
      </c>
    </row>
    <row r="50" spans="1:47" x14ac:dyDescent="0.25">
      <c r="A50" s="2" t="s">
        <v>100</v>
      </c>
      <c r="B50" s="2" t="s">
        <v>102</v>
      </c>
      <c r="J50">
        <v>0</v>
      </c>
      <c r="K50">
        <v>0.19361200000000001</v>
      </c>
      <c r="L50">
        <v>0</v>
      </c>
      <c r="M50">
        <v>0</v>
      </c>
      <c r="N50">
        <v>0</v>
      </c>
      <c r="O50">
        <v>0</v>
      </c>
      <c r="P50">
        <v>221.20099999999999</v>
      </c>
      <c r="Q50">
        <v>1.66187</v>
      </c>
      <c r="R50">
        <v>35.778100000000002</v>
      </c>
      <c r="S50">
        <v>0</v>
      </c>
      <c r="T50">
        <v>0</v>
      </c>
      <c r="U50">
        <v>12.7966</v>
      </c>
      <c r="V50" t="s">
        <v>187</v>
      </c>
      <c r="W50">
        <v>0</v>
      </c>
      <c r="X50">
        <v>0</v>
      </c>
      <c r="Y50">
        <v>0</v>
      </c>
      <c r="Z50">
        <v>0</v>
      </c>
      <c r="AA50">
        <v>0</v>
      </c>
      <c r="AB50">
        <v>0</v>
      </c>
      <c r="AC50">
        <v>0</v>
      </c>
      <c r="AD50">
        <v>0</v>
      </c>
      <c r="AE50">
        <v>0</v>
      </c>
      <c r="AF50">
        <v>0</v>
      </c>
      <c r="AG50">
        <v>79.114999999999995</v>
      </c>
      <c r="AH50">
        <v>10.508800000000001</v>
      </c>
      <c r="AK50" s="252">
        <f t="shared" si="0"/>
        <v>361.25498200000004</v>
      </c>
      <c r="AL50">
        <f t="shared" si="1"/>
        <v>350.74618200000003</v>
      </c>
      <c r="AM50">
        <f t="shared" si="2"/>
        <v>271.63118200000002</v>
      </c>
      <c r="AO50">
        <f>VLOOKUP($B50,Kraftvärmeprod!$B$1:$AR$469,MATCH(AO$1,Kraftvärmeprod!$B$1:$AU$1,0),FALSE)</f>
        <v>328.755</v>
      </c>
      <c r="AP50">
        <f>VLOOKUP($B50,Kraftvärmeprod!$B$1:$AR$469,MATCH(AP$1,Kraftvärmeprod!$B$1:$AU$1,0),FALSE)</f>
        <v>83.433000000000007</v>
      </c>
      <c r="AQ50">
        <f>VLOOKUP($B50,Kraftvärmeprod!$B$1:$AR$469,MATCH("Summa tillförd energi exklusive rökgaskondensering",Kraftvärmeprod!$B$1:$AU$1,0),FALSE)</f>
        <v>451.25400000000002</v>
      </c>
      <c r="AS50" s="195">
        <f t="shared" si="3"/>
        <v>0.6019474220727129</v>
      </c>
      <c r="AU50">
        <f t="shared" si="4"/>
        <v>271.43756999999999</v>
      </c>
    </row>
    <row r="51" spans="1:47" x14ac:dyDescent="0.25">
      <c r="A51" s="2" t="s">
        <v>103</v>
      </c>
      <c r="B51" s="2" t="s">
        <v>104</v>
      </c>
      <c r="J51">
        <v>0</v>
      </c>
      <c r="K51">
        <v>0</v>
      </c>
      <c r="L51">
        <v>0</v>
      </c>
      <c r="M51">
        <v>0</v>
      </c>
      <c r="N51">
        <v>0</v>
      </c>
      <c r="O51">
        <v>0</v>
      </c>
      <c r="P51">
        <v>0</v>
      </c>
      <c r="Q51">
        <v>0</v>
      </c>
      <c r="R51">
        <v>0</v>
      </c>
      <c r="S51">
        <v>0</v>
      </c>
      <c r="T51">
        <v>0</v>
      </c>
      <c r="U51">
        <v>0</v>
      </c>
      <c r="V51" t="s">
        <v>187</v>
      </c>
      <c r="W51">
        <v>0</v>
      </c>
      <c r="X51">
        <v>0</v>
      </c>
      <c r="Y51">
        <v>0</v>
      </c>
      <c r="Z51">
        <v>0</v>
      </c>
      <c r="AA51">
        <v>0</v>
      </c>
      <c r="AB51">
        <v>0</v>
      </c>
      <c r="AC51">
        <v>0</v>
      </c>
      <c r="AD51">
        <v>0</v>
      </c>
      <c r="AE51">
        <v>0</v>
      </c>
      <c r="AF51">
        <v>0</v>
      </c>
      <c r="AG51">
        <v>0</v>
      </c>
      <c r="AH51">
        <v>0</v>
      </c>
      <c r="AK51" s="252">
        <f t="shared" si="0"/>
        <v>0</v>
      </c>
      <c r="AL51">
        <f t="shared" si="1"/>
        <v>0</v>
      </c>
      <c r="AM51">
        <f t="shared" si="2"/>
        <v>0</v>
      </c>
      <c r="AO51">
        <f>VLOOKUP($B51,Kraftvärmeprod!$B$1:$AR$469,MATCH(AO$1,Kraftvärmeprod!$B$1:$AU$1,0),FALSE)</f>
        <v>0</v>
      </c>
      <c r="AP51">
        <f>VLOOKUP($B51,Kraftvärmeprod!$B$1:$AR$469,MATCH(AP$1,Kraftvärmeprod!$B$1:$AU$1,0),FALSE)</f>
        <v>0</v>
      </c>
      <c r="AQ51">
        <f>VLOOKUP($B51,Kraftvärmeprod!$B$1:$AR$469,MATCH("Summa tillförd energi exklusive rökgaskondensering",Kraftvärmeprod!$B$1:$AU$1,0),FALSE)</f>
        <v>0</v>
      </c>
      <c r="AS51" s="195" t="str">
        <f t="shared" si="3"/>
        <v/>
      </c>
      <c r="AU51">
        <f t="shared" si="4"/>
        <v>0</v>
      </c>
    </row>
    <row r="52" spans="1:47" x14ac:dyDescent="0.25">
      <c r="A52" s="2" t="s">
        <v>103</v>
      </c>
      <c r="B52" s="2" t="s">
        <v>105</v>
      </c>
      <c r="J52">
        <v>0</v>
      </c>
      <c r="K52">
        <v>0</v>
      </c>
      <c r="L52">
        <v>0</v>
      </c>
      <c r="M52">
        <v>0</v>
      </c>
      <c r="N52">
        <v>0</v>
      </c>
      <c r="O52">
        <v>0</v>
      </c>
      <c r="P52">
        <v>0</v>
      </c>
      <c r="Q52">
        <v>0</v>
      </c>
      <c r="R52">
        <v>0</v>
      </c>
      <c r="S52">
        <v>0</v>
      </c>
      <c r="T52">
        <v>0</v>
      </c>
      <c r="U52">
        <v>0</v>
      </c>
      <c r="V52" t="s">
        <v>187</v>
      </c>
      <c r="W52">
        <v>0</v>
      </c>
      <c r="X52">
        <v>0</v>
      </c>
      <c r="Y52">
        <v>0</v>
      </c>
      <c r="Z52">
        <v>0</v>
      </c>
      <c r="AA52">
        <v>0</v>
      </c>
      <c r="AB52">
        <v>0</v>
      </c>
      <c r="AC52">
        <v>0</v>
      </c>
      <c r="AD52">
        <v>0</v>
      </c>
      <c r="AE52">
        <v>0</v>
      </c>
      <c r="AF52">
        <v>0</v>
      </c>
      <c r="AG52">
        <v>0</v>
      </c>
      <c r="AH52">
        <v>0</v>
      </c>
      <c r="AK52" s="252">
        <f t="shared" si="0"/>
        <v>0</v>
      </c>
      <c r="AL52">
        <f t="shared" si="1"/>
        <v>0</v>
      </c>
      <c r="AM52">
        <f t="shared" si="2"/>
        <v>0</v>
      </c>
      <c r="AO52">
        <f>VLOOKUP($B52,Kraftvärmeprod!$B$1:$AR$469,MATCH(AO$1,Kraftvärmeprod!$B$1:$AU$1,0),FALSE)</f>
        <v>0</v>
      </c>
      <c r="AP52">
        <f>VLOOKUP($B52,Kraftvärmeprod!$B$1:$AR$469,MATCH(AP$1,Kraftvärmeprod!$B$1:$AU$1,0),FALSE)</f>
        <v>0</v>
      </c>
      <c r="AQ52">
        <f>VLOOKUP($B52,Kraftvärmeprod!$B$1:$AR$469,MATCH("Summa tillförd energi exklusive rökgaskondensering",Kraftvärmeprod!$B$1:$AU$1,0),FALSE)</f>
        <v>0</v>
      </c>
      <c r="AS52" s="195" t="str">
        <f t="shared" si="3"/>
        <v/>
      </c>
      <c r="AU52">
        <f t="shared" si="4"/>
        <v>0</v>
      </c>
    </row>
    <row r="53" spans="1:47" x14ac:dyDescent="0.25">
      <c r="A53" s="2" t="s">
        <v>106</v>
      </c>
      <c r="B53" s="2" t="s">
        <v>107</v>
      </c>
      <c r="J53">
        <v>0</v>
      </c>
      <c r="K53">
        <v>0</v>
      </c>
      <c r="L53">
        <v>0</v>
      </c>
      <c r="M53">
        <v>0</v>
      </c>
      <c r="N53">
        <v>0</v>
      </c>
      <c r="O53">
        <v>0</v>
      </c>
      <c r="P53">
        <v>0</v>
      </c>
      <c r="Q53">
        <v>0</v>
      </c>
      <c r="R53">
        <v>0</v>
      </c>
      <c r="S53">
        <v>0</v>
      </c>
      <c r="T53">
        <v>0</v>
      </c>
      <c r="U53">
        <v>0</v>
      </c>
      <c r="V53" t="s">
        <v>187</v>
      </c>
      <c r="W53">
        <v>0</v>
      </c>
      <c r="X53">
        <v>0</v>
      </c>
      <c r="Y53">
        <v>0</v>
      </c>
      <c r="Z53">
        <v>0</v>
      </c>
      <c r="AA53">
        <v>0</v>
      </c>
      <c r="AB53">
        <v>0</v>
      </c>
      <c r="AC53">
        <v>0</v>
      </c>
      <c r="AD53">
        <v>0</v>
      </c>
      <c r="AE53">
        <v>0</v>
      </c>
      <c r="AF53">
        <v>0</v>
      </c>
      <c r="AG53">
        <v>0</v>
      </c>
      <c r="AH53">
        <v>0</v>
      </c>
      <c r="AK53" s="252">
        <f t="shared" si="0"/>
        <v>0</v>
      </c>
      <c r="AL53">
        <f t="shared" si="1"/>
        <v>0</v>
      </c>
      <c r="AM53">
        <f t="shared" si="2"/>
        <v>0</v>
      </c>
      <c r="AO53">
        <f>VLOOKUP($B53,Kraftvärmeprod!$B$1:$AR$469,MATCH(AO$1,Kraftvärmeprod!$B$1:$AU$1,0),FALSE)</f>
        <v>0</v>
      </c>
      <c r="AP53">
        <f>VLOOKUP($B53,Kraftvärmeprod!$B$1:$AR$469,MATCH(AP$1,Kraftvärmeprod!$B$1:$AU$1,0),FALSE)</f>
        <v>0</v>
      </c>
      <c r="AQ53">
        <f>VLOOKUP($B53,Kraftvärmeprod!$B$1:$AR$469,MATCH("Summa tillförd energi exklusive rökgaskondensering",Kraftvärmeprod!$B$1:$AU$1,0),FALSE)</f>
        <v>0</v>
      </c>
      <c r="AS53" s="195" t="str">
        <f t="shared" si="3"/>
        <v/>
      </c>
      <c r="AU53">
        <f t="shared" si="4"/>
        <v>0</v>
      </c>
    </row>
    <row r="54" spans="1:47" x14ac:dyDescent="0.25">
      <c r="A54" s="2" t="s">
        <v>106</v>
      </c>
      <c r="B54" s="2" t="s">
        <v>108</v>
      </c>
      <c r="J54">
        <v>0</v>
      </c>
      <c r="K54">
        <v>0</v>
      </c>
      <c r="L54">
        <v>0</v>
      </c>
      <c r="M54">
        <v>0</v>
      </c>
      <c r="N54">
        <v>0</v>
      </c>
      <c r="O54">
        <v>0</v>
      </c>
      <c r="P54">
        <v>0</v>
      </c>
      <c r="Q54">
        <v>0</v>
      </c>
      <c r="R54">
        <v>0</v>
      </c>
      <c r="S54">
        <v>0</v>
      </c>
      <c r="T54">
        <v>0</v>
      </c>
      <c r="U54">
        <v>0</v>
      </c>
      <c r="V54" t="s">
        <v>187</v>
      </c>
      <c r="W54">
        <v>0</v>
      </c>
      <c r="X54">
        <v>0</v>
      </c>
      <c r="Y54">
        <v>0</v>
      </c>
      <c r="Z54">
        <v>0</v>
      </c>
      <c r="AA54">
        <v>0</v>
      </c>
      <c r="AB54">
        <v>0</v>
      </c>
      <c r="AC54">
        <v>0</v>
      </c>
      <c r="AD54">
        <v>0</v>
      </c>
      <c r="AE54">
        <v>0</v>
      </c>
      <c r="AF54">
        <v>0</v>
      </c>
      <c r="AG54">
        <v>0</v>
      </c>
      <c r="AH54">
        <v>0</v>
      </c>
      <c r="AK54" s="252">
        <f t="shared" si="0"/>
        <v>0</v>
      </c>
      <c r="AL54">
        <f t="shared" si="1"/>
        <v>0</v>
      </c>
      <c r="AM54">
        <f t="shared" si="2"/>
        <v>0</v>
      </c>
      <c r="AO54">
        <f>VLOOKUP($B54,Kraftvärmeprod!$B$1:$AR$469,MATCH(AO$1,Kraftvärmeprod!$B$1:$AU$1,0),FALSE)</f>
        <v>0</v>
      </c>
      <c r="AP54">
        <f>VLOOKUP($B54,Kraftvärmeprod!$B$1:$AR$469,MATCH(AP$1,Kraftvärmeprod!$B$1:$AU$1,0),FALSE)</f>
        <v>0</v>
      </c>
      <c r="AQ54">
        <f>VLOOKUP($B54,Kraftvärmeprod!$B$1:$AR$469,MATCH("Summa tillförd energi exklusive rökgaskondensering",Kraftvärmeprod!$B$1:$AU$1,0),FALSE)</f>
        <v>0</v>
      </c>
      <c r="AS54" s="195" t="str">
        <f t="shared" si="3"/>
        <v/>
      </c>
      <c r="AU54">
        <f t="shared" si="4"/>
        <v>0</v>
      </c>
    </row>
    <row r="55" spans="1:47" x14ac:dyDescent="0.25">
      <c r="A55" s="2" t="s">
        <v>106</v>
      </c>
      <c r="B55" s="2" t="s">
        <v>109</v>
      </c>
      <c r="J55">
        <v>0</v>
      </c>
      <c r="K55">
        <v>0</v>
      </c>
      <c r="L55">
        <v>0</v>
      </c>
      <c r="M55">
        <v>0</v>
      </c>
      <c r="N55">
        <v>0</v>
      </c>
      <c r="O55">
        <v>0</v>
      </c>
      <c r="P55">
        <v>0</v>
      </c>
      <c r="Q55">
        <v>0</v>
      </c>
      <c r="R55">
        <v>0</v>
      </c>
      <c r="S55">
        <v>0</v>
      </c>
      <c r="T55">
        <v>0</v>
      </c>
      <c r="U55">
        <v>0</v>
      </c>
      <c r="V55" t="s">
        <v>187</v>
      </c>
      <c r="W55">
        <v>0</v>
      </c>
      <c r="X55">
        <v>0</v>
      </c>
      <c r="Y55">
        <v>0</v>
      </c>
      <c r="Z55">
        <v>0</v>
      </c>
      <c r="AA55">
        <v>0</v>
      </c>
      <c r="AB55">
        <v>0</v>
      </c>
      <c r="AC55">
        <v>0</v>
      </c>
      <c r="AD55">
        <v>0</v>
      </c>
      <c r="AE55">
        <v>0</v>
      </c>
      <c r="AF55">
        <v>0</v>
      </c>
      <c r="AG55">
        <v>0</v>
      </c>
      <c r="AH55">
        <v>0</v>
      </c>
      <c r="AK55" s="252">
        <f t="shared" si="0"/>
        <v>0</v>
      </c>
      <c r="AL55">
        <f t="shared" si="1"/>
        <v>0</v>
      </c>
      <c r="AM55">
        <f t="shared" si="2"/>
        <v>0</v>
      </c>
      <c r="AO55">
        <f>VLOOKUP($B55,Kraftvärmeprod!$B$1:$AR$469,MATCH(AO$1,Kraftvärmeprod!$B$1:$AU$1,0),FALSE)</f>
        <v>0</v>
      </c>
      <c r="AP55">
        <f>VLOOKUP($B55,Kraftvärmeprod!$B$1:$AR$469,MATCH(AP$1,Kraftvärmeprod!$B$1:$AU$1,0),FALSE)</f>
        <v>0</v>
      </c>
      <c r="AQ55">
        <f>VLOOKUP($B55,Kraftvärmeprod!$B$1:$AR$469,MATCH("Summa tillförd energi exklusive rökgaskondensering",Kraftvärmeprod!$B$1:$AU$1,0),FALSE)</f>
        <v>0</v>
      </c>
      <c r="AS55" s="195" t="str">
        <f t="shared" si="3"/>
        <v/>
      </c>
      <c r="AU55">
        <f t="shared" si="4"/>
        <v>0</v>
      </c>
    </row>
    <row r="56" spans="1:47" x14ac:dyDescent="0.25">
      <c r="A56" s="2" t="s">
        <v>106</v>
      </c>
      <c r="B56" s="2" t="s">
        <v>110</v>
      </c>
      <c r="J56">
        <v>0</v>
      </c>
      <c r="K56">
        <v>0</v>
      </c>
      <c r="L56">
        <v>0</v>
      </c>
      <c r="M56">
        <v>0</v>
      </c>
      <c r="N56">
        <v>0</v>
      </c>
      <c r="O56">
        <v>0</v>
      </c>
      <c r="P56">
        <v>0</v>
      </c>
      <c r="Q56">
        <v>0</v>
      </c>
      <c r="R56">
        <v>0</v>
      </c>
      <c r="S56">
        <v>0</v>
      </c>
      <c r="T56">
        <v>0</v>
      </c>
      <c r="U56">
        <v>0</v>
      </c>
      <c r="V56" t="s">
        <v>187</v>
      </c>
      <c r="W56">
        <v>0</v>
      </c>
      <c r="X56">
        <v>0</v>
      </c>
      <c r="Y56">
        <v>0</v>
      </c>
      <c r="Z56">
        <v>0</v>
      </c>
      <c r="AA56">
        <v>0</v>
      </c>
      <c r="AB56">
        <v>0</v>
      </c>
      <c r="AC56">
        <v>0</v>
      </c>
      <c r="AD56">
        <v>0</v>
      </c>
      <c r="AE56">
        <v>0</v>
      </c>
      <c r="AF56">
        <v>0</v>
      </c>
      <c r="AG56">
        <v>0</v>
      </c>
      <c r="AH56">
        <v>0</v>
      </c>
      <c r="AK56" s="252">
        <f t="shared" si="0"/>
        <v>0</v>
      </c>
      <c r="AL56">
        <f t="shared" si="1"/>
        <v>0</v>
      </c>
      <c r="AM56">
        <f t="shared" si="2"/>
        <v>0</v>
      </c>
      <c r="AO56">
        <f>VLOOKUP($B56,Kraftvärmeprod!$B$1:$AR$469,MATCH(AO$1,Kraftvärmeprod!$B$1:$AU$1,0),FALSE)</f>
        <v>0</v>
      </c>
      <c r="AP56">
        <f>VLOOKUP($B56,Kraftvärmeprod!$B$1:$AR$469,MATCH(AP$1,Kraftvärmeprod!$B$1:$AU$1,0),FALSE)</f>
        <v>0</v>
      </c>
      <c r="AQ56">
        <f>VLOOKUP($B56,Kraftvärmeprod!$B$1:$AR$469,MATCH("Summa tillförd energi exklusive rökgaskondensering",Kraftvärmeprod!$B$1:$AU$1,0),FALSE)</f>
        <v>0</v>
      </c>
      <c r="AS56" s="195" t="str">
        <f t="shared" si="3"/>
        <v/>
      </c>
      <c r="AU56">
        <f t="shared" si="4"/>
        <v>0</v>
      </c>
    </row>
    <row r="57" spans="1:47" x14ac:dyDescent="0.25">
      <c r="A57" s="2" t="s">
        <v>111</v>
      </c>
      <c r="B57" s="2" t="s">
        <v>112</v>
      </c>
      <c r="J57">
        <v>0</v>
      </c>
      <c r="K57">
        <v>0</v>
      </c>
      <c r="L57">
        <v>0</v>
      </c>
      <c r="M57">
        <v>0</v>
      </c>
      <c r="N57">
        <v>0</v>
      </c>
      <c r="O57">
        <v>0</v>
      </c>
      <c r="P57">
        <v>0</v>
      </c>
      <c r="Q57">
        <v>0</v>
      </c>
      <c r="R57">
        <v>0</v>
      </c>
      <c r="S57">
        <v>0</v>
      </c>
      <c r="T57">
        <v>0</v>
      </c>
      <c r="U57">
        <v>0</v>
      </c>
      <c r="V57" t="s">
        <v>187</v>
      </c>
      <c r="W57">
        <v>0</v>
      </c>
      <c r="X57">
        <v>0</v>
      </c>
      <c r="Y57">
        <v>0</v>
      </c>
      <c r="Z57">
        <v>0</v>
      </c>
      <c r="AA57">
        <v>0</v>
      </c>
      <c r="AB57">
        <v>0</v>
      </c>
      <c r="AC57">
        <v>0</v>
      </c>
      <c r="AD57">
        <v>0</v>
      </c>
      <c r="AE57">
        <v>0</v>
      </c>
      <c r="AF57">
        <v>0</v>
      </c>
      <c r="AG57">
        <v>0</v>
      </c>
      <c r="AH57">
        <v>0</v>
      </c>
      <c r="AK57" s="252">
        <f t="shared" si="0"/>
        <v>0</v>
      </c>
      <c r="AL57">
        <f t="shared" si="1"/>
        <v>0</v>
      </c>
      <c r="AM57">
        <f t="shared" si="2"/>
        <v>0</v>
      </c>
      <c r="AO57">
        <f>VLOOKUP($B57,Kraftvärmeprod!$B$1:$AR$469,MATCH(AO$1,Kraftvärmeprod!$B$1:$AU$1,0),FALSE)</f>
        <v>0</v>
      </c>
      <c r="AP57">
        <f>VLOOKUP($B57,Kraftvärmeprod!$B$1:$AR$469,MATCH(AP$1,Kraftvärmeprod!$B$1:$AU$1,0),FALSE)</f>
        <v>0</v>
      </c>
      <c r="AQ57">
        <f>VLOOKUP($B57,Kraftvärmeprod!$B$1:$AR$469,MATCH("Summa tillförd energi exklusive rökgaskondensering",Kraftvärmeprod!$B$1:$AU$1,0),FALSE)</f>
        <v>0</v>
      </c>
      <c r="AS57" s="195" t="str">
        <f t="shared" si="3"/>
        <v/>
      </c>
      <c r="AU57">
        <f t="shared" si="4"/>
        <v>0</v>
      </c>
    </row>
    <row r="58" spans="1:47" x14ac:dyDescent="0.25">
      <c r="A58" s="2" t="s">
        <v>111</v>
      </c>
      <c r="B58" s="2" t="s">
        <v>113</v>
      </c>
      <c r="J58">
        <v>0</v>
      </c>
      <c r="K58">
        <v>0</v>
      </c>
      <c r="L58">
        <v>0</v>
      </c>
      <c r="M58">
        <v>0</v>
      </c>
      <c r="N58">
        <v>0</v>
      </c>
      <c r="O58">
        <v>0</v>
      </c>
      <c r="P58">
        <v>0</v>
      </c>
      <c r="Q58">
        <v>0</v>
      </c>
      <c r="R58">
        <v>0</v>
      </c>
      <c r="S58">
        <v>0</v>
      </c>
      <c r="T58">
        <v>0</v>
      </c>
      <c r="U58">
        <v>0</v>
      </c>
      <c r="V58" t="s">
        <v>187</v>
      </c>
      <c r="W58">
        <v>0</v>
      </c>
      <c r="X58">
        <v>0</v>
      </c>
      <c r="Y58">
        <v>0</v>
      </c>
      <c r="Z58">
        <v>0</v>
      </c>
      <c r="AA58">
        <v>0</v>
      </c>
      <c r="AB58">
        <v>0</v>
      </c>
      <c r="AC58">
        <v>0</v>
      </c>
      <c r="AD58">
        <v>0</v>
      </c>
      <c r="AE58">
        <v>0</v>
      </c>
      <c r="AF58">
        <v>0</v>
      </c>
      <c r="AG58">
        <v>0</v>
      </c>
      <c r="AH58">
        <v>0</v>
      </c>
      <c r="AK58" s="252">
        <f t="shared" si="0"/>
        <v>0</v>
      </c>
      <c r="AL58">
        <f t="shared" si="1"/>
        <v>0</v>
      </c>
      <c r="AM58">
        <f t="shared" si="2"/>
        <v>0</v>
      </c>
      <c r="AO58">
        <f>VLOOKUP($B58,Kraftvärmeprod!$B$1:$AR$469,MATCH(AO$1,Kraftvärmeprod!$B$1:$AU$1,0),FALSE)</f>
        <v>0</v>
      </c>
      <c r="AP58">
        <f>VLOOKUP($B58,Kraftvärmeprod!$B$1:$AR$469,MATCH(AP$1,Kraftvärmeprod!$B$1:$AU$1,0),FALSE)</f>
        <v>0</v>
      </c>
      <c r="AQ58">
        <f>VLOOKUP($B58,Kraftvärmeprod!$B$1:$AR$469,MATCH("Summa tillförd energi exklusive rökgaskondensering",Kraftvärmeprod!$B$1:$AU$1,0),FALSE)</f>
        <v>0</v>
      </c>
      <c r="AS58" s="195" t="str">
        <f t="shared" si="3"/>
        <v/>
      </c>
      <c r="AU58">
        <f t="shared" si="4"/>
        <v>0</v>
      </c>
    </row>
    <row r="59" spans="1:47" x14ac:dyDescent="0.25">
      <c r="A59" s="2" t="s">
        <v>111</v>
      </c>
      <c r="B59" s="2" t="s">
        <v>114</v>
      </c>
      <c r="J59">
        <v>0</v>
      </c>
      <c r="K59">
        <v>0</v>
      </c>
      <c r="L59">
        <v>0</v>
      </c>
      <c r="M59">
        <v>0</v>
      </c>
      <c r="N59">
        <v>0</v>
      </c>
      <c r="O59">
        <v>0</v>
      </c>
      <c r="P59">
        <v>0</v>
      </c>
      <c r="Q59">
        <v>0</v>
      </c>
      <c r="R59">
        <v>0</v>
      </c>
      <c r="S59">
        <v>0</v>
      </c>
      <c r="T59">
        <v>0</v>
      </c>
      <c r="U59">
        <v>0</v>
      </c>
      <c r="V59" t="s">
        <v>187</v>
      </c>
      <c r="W59">
        <v>0</v>
      </c>
      <c r="X59">
        <v>0</v>
      </c>
      <c r="Y59">
        <v>0</v>
      </c>
      <c r="Z59">
        <v>0</v>
      </c>
      <c r="AA59">
        <v>0</v>
      </c>
      <c r="AB59">
        <v>0</v>
      </c>
      <c r="AC59">
        <v>0</v>
      </c>
      <c r="AD59">
        <v>0</v>
      </c>
      <c r="AE59">
        <v>0</v>
      </c>
      <c r="AF59">
        <v>0</v>
      </c>
      <c r="AG59">
        <v>0</v>
      </c>
      <c r="AH59">
        <v>0</v>
      </c>
      <c r="AK59" s="252">
        <f t="shared" si="0"/>
        <v>0</v>
      </c>
      <c r="AL59">
        <f t="shared" si="1"/>
        <v>0</v>
      </c>
      <c r="AM59">
        <f t="shared" si="2"/>
        <v>0</v>
      </c>
      <c r="AO59">
        <f>VLOOKUP($B59,Kraftvärmeprod!$B$1:$AR$469,MATCH(AO$1,Kraftvärmeprod!$B$1:$AU$1,0),FALSE)</f>
        <v>0</v>
      </c>
      <c r="AP59">
        <f>VLOOKUP($B59,Kraftvärmeprod!$B$1:$AR$469,MATCH(AP$1,Kraftvärmeprod!$B$1:$AU$1,0),FALSE)</f>
        <v>0</v>
      </c>
      <c r="AQ59">
        <f>VLOOKUP($B59,Kraftvärmeprod!$B$1:$AR$469,MATCH("Summa tillförd energi exklusive rökgaskondensering",Kraftvärmeprod!$B$1:$AU$1,0),FALSE)</f>
        <v>0</v>
      </c>
      <c r="AS59" s="195" t="str">
        <f t="shared" si="3"/>
        <v/>
      </c>
      <c r="AU59">
        <f t="shared" si="4"/>
        <v>0</v>
      </c>
    </row>
    <row r="60" spans="1:47" x14ac:dyDescent="0.25">
      <c r="A60" s="2" t="s">
        <v>111</v>
      </c>
      <c r="B60" s="2" t="s">
        <v>115</v>
      </c>
      <c r="J60">
        <v>0</v>
      </c>
      <c r="K60">
        <v>0</v>
      </c>
      <c r="L60">
        <v>0</v>
      </c>
      <c r="M60">
        <v>0</v>
      </c>
      <c r="N60">
        <v>0</v>
      </c>
      <c r="O60">
        <v>0</v>
      </c>
      <c r="P60">
        <v>0</v>
      </c>
      <c r="Q60">
        <v>0</v>
      </c>
      <c r="R60">
        <v>0</v>
      </c>
      <c r="S60">
        <v>0</v>
      </c>
      <c r="T60">
        <v>0</v>
      </c>
      <c r="U60">
        <v>0</v>
      </c>
      <c r="V60" t="s">
        <v>187</v>
      </c>
      <c r="W60">
        <v>0</v>
      </c>
      <c r="X60">
        <v>0</v>
      </c>
      <c r="Y60">
        <v>0</v>
      </c>
      <c r="Z60">
        <v>0</v>
      </c>
      <c r="AA60">
        <v>0</v>
      </c>
      <c r="AB60">
        <v>0</v>
      </c>
      <c r="AC60">
        <v>0</v>
      </c>
      <c r="AD60">
        <v>0</v>
      </c>
      <c r="AE60">
        <v>0</v>
      </c>
      <c r="AF60">
        <v>0</v>
      </c>
      <c r="AG60">
        <v>0</v>
      </c>
      <c r="AH60">
        <v>0</v>
      </c>
      <c r="AK60" s="252">
        <f t="shared" si="0"/>
        <v>0</v>
      </c>
      <c r="AL60">
        <f t="shared" si="1"/>
        <v>0</v>
      </c>
      <c r="AM60">
        <f t="shared" si="2"/>
        <v>0</v>
      </c>
      <c r="AO60">
        <f>VLOOKUP($B60,Kraftvärmeprod!$B$1:$AR$469,MATCH(AO$1,Kraftvärmeprod!$B$1:$AU$1,0),FALSE)</f>
        <v>0</v>
      </c>
      <c r="AP60">
        <f>VLOOKUP($B60,Kraftvärmeprod!$B$1:$AR$469,MATCH(AP$1,Kraftvärmeprod!$B$1:$AU$1,0),FALSE)</f>
        <v>0</v>
      </c>
      <c r="AQ60">
        <f>VLOOKUP($B60,Kraftvärmeprod!$B$1:$AR$469,MATCH("Summa tillförd energi exklusive rökgaskondensering",Kraftvärmeprod!$B$1:$AU$1,0),FALSE)</f>
        <v>0</v>
      </c>
      <c r="AS60" s="195" t="str">
        <f t="shared" si="3"/>
        <v/>
      </c>
      <c r="AU60">
        <f t="shared" si="4"/>
        <v>0</v>
      </c>
    </row>
    <row r="61" spans="1:47" x14ac:dyDescent="0.25">
      <c r="A61" s="2" t="s">
        <v>111</v>
      </c>
      <c r="B61" s="2" t="s">
        <v>116</v>
      </c>
      <c r="J61">
        <v>0</v>
      </c>
      <c r="K61">
        <v>0</v>
      </c>
      <c r="L61">
        <v>0</v>
      </c>
      <c r="M61">
        <v>0</v>
      </c>
      <c r="N61">
        <v>0</v>
      </c>
      <c r="O61">
        <v>0</v>
      </c>
      <c r="P61">
        <v>0</v>
      </c>
      <c r="Q61">
        <v>0</v>
      </c>
      <c r="R61">
        <v>0</v>
      </c>
      <c r="S61">
        <v>0</v>
      </c>
      <c r="T61">
        <v>0</v>
      </c>
      <c r="U61">
        <v>0</v>
      </c>
      <c r="V61" t="s">
        <v>187</v>
      </c>
      <c r="W61">
        <v>0</v>
      </c>
      <c r="X61">
        <v>0</v>
      </c>
      <c r="Y61">
        <v>0</v>
      </c>
      <c r="Z61">
        <v>0</v>
      </c>
      <c r="AA61">
        <v>0</v>
      </c>
      <c r="AB61">
        <v>0</v>
      </c>
      <c r="AC61">
        <v>0</v>
      </c>
      <c r="AD61">
        <v>0</v>
      </c>
      <c r="AE61">
        <v>0</v>
      </c>
      <c r="AF61">
        <v>0</v>
      </c>
      <c r="AG61">
        <v>0</v>
      </c>
      <c r="AH61">
        <v>0</v>
      </c>
      <c r="AK61" s="252">
        <f t="shared" si="0"/>
        <v>0</v>
      </c>
      <c r="AL61">
        <f t="shared" si="1"/>
        <v>0</v>
      </c>
      <c r="AM61">
        <f t="shared" si="2"/>
        <v>0</v>
      </c>
      <c r="AO61">
        <f>VLOOKUP($B61,Kraftvärmeprod!$B$1:$AR$469,MATCH(AO$1,Kraftvärmeprod!$B$1:$AU$1,0),FALSE)</f>
        <v>0</v>
      </c>
      <c r="AP61">
        <f>VLOOKUP($B61,Kraftvärmeprod!$B$1:$AR$469,MATCH(AP$1,Kraftvärmeprod!$B$1:$AU$1,0),FALSE)</f>
        <v>0</v>
      </c>
      <c r="AQ61">
        <f>VLOOKUP($B61,Kraftvärmeprod!$B$1:$AR$469,MATCH("Summa tillförd energi exklusive rökgaskondensering",Kraftvärmeprod!$B$1:$AU$1,0),FALSE)</f>
        <v>0</v>
      </c>
      <c r="AS61" s="195" t="str">
        <f t="shared" si="3"/>
        <v/>
      </c>
      <c r="AU61">
        <f t="shared" si="4"/>
        <v>0</v>
      </c>
    </row>
    <row r="62" spans="1:47" x14ac:dyDescent="0.25">
      <c r="A62" s="2" t="s">
        <v>111</v>
      </c>
      <c r="B62" s="2" t="s">
        <v>117</v>
      </c>
      <c r="J62">
        <v>1.03532</v>
      </c>
      <c r="K62">
        <v>0.81205400000000005</v>
      </c>
      <c r="L62">
        <v>0</v>
      </c>
      <c r="M62">
        <v>90.400099999999995</v>
      </c>
      <c r="N62">
        <v>0</v>
      </c>
      <c r="O62">
        <v>0</v>
      </c>
      <c r="P62">
        <v>117.027</v>
      </c>
      <c r="Q62">
        <v>60.881599999999999</v>
      </c>
      <c r="R62">
        <v>90.295100000000005</v>
      </c>
      <c r="S62">
        <v>87.504900000000006</v>
      </c>
      <c r="T62">
        <v>10.9404</v>
      </c>
      <c r="U62">
        <v>0</v>
      </c>
      <c r="V62" t="s">
        <v>187</v>
      </c>
      <c r="W62">
        <v>0</v>
      </c>
      <c r="X62">
        <v>0</v>
      </c>
      <c r="Y62">
        <v>0</v>
      </c>
      <c r="Z62">
        <v>58.590499999999999</v>
      </c>
      <c r="AA62">
        <v>0</v>
      </c>
      <c r="AB62">
        <v>0</v>
      </c>
      <c r="AC62">
        <v>0</v>
      </c>
      <c r="AD62">
        <v>39.145600000000002</v>
      </c>
      <c r="AE62">
        <v>0</v>
      </c>
      <c r="AF62">
        <v>0</v>
      </c>
      <c r="AG62">
        <v>132.84899999999999</v>
      </c>
      <c r="AH62">
        <v>28.9924</v>
      </c>
      <c r="AK62" s="252">
        <f t="shared" si="0"/>
        <v>718.47397399999988</v>
      </c>
      <c r="AL62">
        <f t="shared" si="1"/>
        <v>689.48157399999991</v>
      </c>
      <c r="AM62">
        <f t="shared" si="2"/>
        <v>556.63257399999998</v>
      </c>
      <c r="AO62">
        <f>VLOOKUP($B62,Kraftvärmeprod!$B$1:$AR$469,MATCH(AO$1,Kraftvärmeprod!$B$1:$AU$1,0),FALSE)</f>
        <v>615.255</v>
      </c>
      <c r="AP62">
        <f>VLOOKUP($B62,Kraftvärmeprod!$B$1:$AR$469,MATCH(AP$1,Kraftvärmeprod!$B$1:$AU$1,0),FALSE)</f>
        <v>176.40199999999999</v>
      </c>
      <c r="AQ62">
        <f>VLOOKUP($B62,Kraftvärmeprod!$B$1:$AR$469,MATCH("Summa tillförd energi exklusive rökgaskondensering",Kraftvärmeprod!$B$1:$AU$1,0),FALSE)</f>
        <v>954.47199999999998</v>
      </c>
      <c r="AS62" s="195">
        <f t="shared" si="3"/>
        <v>0.5831837644268244</v>
      </c>
      <c r="AU62">
        <f t="shared" si="4"/>
        <v>425.23950000000008</v>
      </c>
    </row>
    <row r="63" spans="1:47" x14ac:dyDescent="0.25">
      <c r="A63" s="2" t="s">
        <v>111</v>
      </c>
      <c r="B63" s="2" t="s">
        <v>118</v>
      </c>
      <c r="J63">
        <v>0</v>
      </c>
      <c r="K63">
        <v>0</v>
      </c>
      <c r="L63">
        <v>0</v>
      </c>
      <c r="M63">
        <v>0</v>
      </c>
      <c r="N63">
        <v>0</v>
      </c>
      <c r="O63">
        <v>0</v>
      </c>
      <c r="P63">
        <v>0</v>
      </c>
      <c r="Q63">
        <v>0</v>
      </c>
      <c r="R63">
        <v>0</v>
      </c>
      <c r="S63">
        <v>0</v>
      </c>
      <c r="T63">
        <v>0</v>
      </c>
      <c r="U63">
        <v>0</v>
      </c>
      <c r="V63" t="s">
        <v>187</v>
      </c>
      <c r="W63">
        <v>0</v>
      </c>
      <c r="X63">
        <v>0</v>
      </c>
      <c r="Y63">
        <v>0</v>
      </c>
      <c r="Z63">
        <v>0</v>
      </c>
      <c r="AA63">
        <v>0</v>
      </c>
      <c r="AB63">
        <v>0</v>
      </c>
      <c r="AC63">
        <v>0</v>
      </c>
      <c r="AD63">
        <v>0</v>
      </c>
      <c r="AE63">
        <v>0</v>
      </c>
      <c r="AF63">
        <v>0</v>
      </c>
      <c r="AG63">
        <v>0</v>
      </c>
      <c r="AH63">
        <v>0</v>
      </c>
      <c r="AK63" s="252">
        <f t="shared" si="0"/>
        <v>0</v>
      </c>
      <c r="AL63">
        <f t="shared" si="1"/>
        <v>0</v>
      </c>
      <c r="AM63">
        <f t="shared" si="2"/>
        <v>0</v>
      </c>
      <c r="AO63">
        <f>VLOOKUP($B63,Kraftvärmeprod!$B$1:$AR$469,MATCH(AO$1,Kraftvärmeprod!$B$1:$AU$1,0),FALSE)</f>
        <v>0</v>
      </c>
      <c r="AP63">
        <f>VLOOKUP($B63,Kraftvärmeprod!$B$1:$AR$469,MATCH(AP$1,Kraftvärmeprod!$B$1:$AU$1,0),FALSE)</f>
        <v>0</v>
      </c>
      <c r="AQ63">
        <f>VLOOKUP($B63,Kraftvärmeprod!$B$1:$AR$469,MATCH("Summa tillförd energi exklusive rökgaskondensering",Kraftvärmeprod!$B$1:$AU$1,0),FALSE)</f>
        <v>0</v>
      </c>
      <c r="AS63" s="195" t="str">
        <f t="shared" si="3"/>
        <v/>
      </c>
      <c r="AU63">
        <f t="shared" si="4"/>
        <v>0</v>
      </c>
    </row>
    <row r="64" spans="1:47" x14ac:dyDescent="0.25">
      <c r="A64" s="2" t="s">
        <v>111</v>
      </c>
      <c r="B64" s="2" t="s">
        <v>119</v>
      </c>
      <c r="J64">
        <v>0</v>
      </c>
      <c r="K64">
        <v>0</v>
      </c>
      <c r="L64">
        <v>0</v>
      </c>
      <c r="M64">
        <v>0</v>
      </c>
      <c r="N64">
        <v>0</v>
      </c>
      <c r="O64">
        <v>0</v>
      </c>
      <c r="P64">
        <v>0</v>
      </c>
      <c r="Q64">
        <v>0</v>
      </c>
      <c r="R64">
        <v>0</v>
      </c>
      <c r="S64">
        <v>0</v>
      </c>
      <c r="T64">
        <v>0</v>
      </c>
      <c r="U64">
        <v>0</v>
      </c>
      <c r="V64" t="s">
        <v>187</v>
      </c>
      <c r="W64">
        <v>0</v>
      </c>
      <c r="X64">
        <v>0</v>
      </c>
      <c r="Y64">
        <v>0</v>
      </c>
      <c r="Z64">
        <v>0</v>
      </c>
      <c r="AA64">
        <v>0</v>
      </c>
      <c r="AB64">
        <v>0</v>
      </c>
      <c r="AC64">
        <v>0</v>
      </c>
      <c r="AD64">
        <v>0</v>
      </c>
      <c r="AE64">
        <v>0</v>
      </c>
      <c r="AF64">
        <v>0</v>
      </c>
      <c r="AG64">
        <v>0</v>
      </c>
      <c r="AH64">
        <v>0</v>
      </c>
      <c r="AK64" s="252">
        <f t="shared" si="0"/>
        <v>0</v>
      </c>
      <c r="AL64">
        <f t="shared" si="1"/>
        <v>0</v>
      </c>
      <c r="AM64">
        <f t="shared" si="2"/>
        <v>0</v>
      </c>
      <c r="AO64">
        <f>VLOOKUP($B64,Kraftvärmeprod!$B$1:$AR$469,MATCH(AO$1,Kraftvärmeprod!$B$1:$AU$1,0),FALSE)</f>
        <v>0</v>
      </c>
      <c r="AP64">
        <f>VLOOKUP($B64,Kraftvärmeprod!$B$1:$AR$469,MATCH(AP$1,Kraftvärmeprod!$B$1:$AU$1,0),FALSE)</f>
        <v>0</v>
      </c>
      <c r="AQ64">
        <f>VLOOKUP($B64,Kraftvärmeprod!$B$1:$AR$469,MATCH("Summa tillförd energi exklusive rökgaskondensering",Kraftvärmeprod!$B$1:$AU$1,0),FALSE)</f>
        <v>0</v>
      </c>
      <c r="AS64" s="195" t="str">
        <f t="shared" si="3"/>
        <v/>
      </c>
      <c r="AU64">
        <f t="shared" si="4"/>
        <v>0</v>
      </c>
    </row>
    <row r="65" spans="1:47" x14ac:dyDescent="0.25">
      <c r="A65" s="2" t="s">
        <v>111</v>
      </c>
      <c r="B65" s="2" t="s">
        <v>120</v>
      </c>
      <c r="J65">
        <v>0</v>
      </c>
      <c r="K65">
        <v>0.107123</v>
      </c>
      <c r="L65">
        <v>0</v>
      </c>
      <c r="M65">
        <v>1.0712299999999999</v>
      </c>
      <c r="N65">
        <v>956.66499999999996</v>
      </c>
      <c r="O65">
        <v>0</v>
      </c>
      <c r="P65">
        <v>0</v>
      </c>
      <c r="Q65">
        <v>0</v>
      </c>
      <c r="R65">
        <v>0</v>
      </c>
      <c r="S65">
        <v>0</v>
      </c>
      <c r="T65">
        <v>0</v>
      </c>
      <c r="U65">
        <v>0</v>
      </c>
      <c r="V65" t="s">
        <v>187</v>
      </c>
      <c r="W65">
        <v>0</v>
      </c>
      <c r="X65">
        <v>0</v>
      </c>
      <c r="Y65">
        <v>0</v>
      </c>
      <c r="Z65">
        <v>0</v>
      </c>
      <c r="AA65">
        <v>0</v>
      </c>
      <c r="AB65">
        <v>0</v>
      </c>
      <c r="AC65">
        <v>0</v>
      </c>
      <c r="AD65">
        <v>0</v>
      </c>
      <c r="AE65">
        <v>721.86199999999997</v>
      </c>
      <c r="AF65">
        <v>0</v>
      </c>
      <c r="AG65">
        <v>39</v>
      </c>
      <c r="AH65">
        <v>10.4757</v>
      </c>
      <c r="AK65" s="252">
        <f t="shared" si="0"/>
        <v>1729.1810529999998</v>
      </c>
      <c r="AL65">
        <f t="shared" si="1"/>
        <v>1718.7053529999998</v>
      </c>
      <c r="AM65">
        <f t="shared" si="2"/>
        <v>1679.7053529999998</v>
      </c>
      <c r="AO65">
        <f>VLOOKUP($B65,Kraftvärmeprod!$B$1:$AR$469,MATCH(AO$1,Kraftvärmeprod!$B$1:$AU$1,0),FALSE)</f>
        <v>2109</v>
      </c>
      <c r="AP65">
        <f>VLOOKUP($B65,Kraftvärmeprod!$B$1:$AR$469,MATCH(AP$1,Kraftvärmeprod!$B$1:$AU$1,0),FALSE)</f>
        <v>904</v>
      </c>
      <c r="AQ65">
        <f>VLOOKUP($B65,Kraftvärmeprod!$B$1:$AR$469,MATCH("Summa tillförd energi exklusive rökgaskondensering",Kraftvärmeprod!$B$1:$AU$1,0),FALSE)</f>
        <v>3367.2</v>
      </c>
      <c r="AS65" s="195">
        <f t="shared" si="3"/>
        <v>0.49884335738892849</v>
      </c>
      <c r="AU65">
        <f t="shared" si="4"/>
        <v>0</v>
      </c>
    </row>
    <row r="66" spans="1:47" x14ac:dyDescent="0.25">
      <c r="A66" s="2" t="s">
        <v>111</v>
      </c>
      <c r="B66" s="2" t="s">
        <v>121</v>
      </c>
      <c r="J66">
        <v>0</v>
      </c>
      <c r="K66">
        <v>0</v>
      </c>
      <c r="L66">
        <v>0</v>
      </c>
      <c r="M66">
        <v>0</v>
      </c>
      <c r="N66">
        <v>0</v>
      </c>
      <c r="O66">
        <v>0</v>
      </c>
      <c r="P66">
        <v>0</v>
      </c>
      <c r="Q66">
        <v>0</v>
      </c>
      <c r="R66">
        <v>0</v>
      </c>
      <c r="S66">
        <v>0</v>
      </c>
      <c r="T66">
        <v>0</v>
      </c>
      <c r="U66">
        <v>0</v>
      </c>
      <c r="V66" t="s">
        <v>187</v>
      </c>
      <c r="W66">
        <v>0</v>
      </c>
      <c r="X66">
        <v>0</v>
      </c>
      <c r="Y66">
        <v>0</v>
      </c>
      <c r="Z66">
        <v>0</v>
      </c>
      <c r="AA66">
        <v>0</v>
      </c>
      <c r="AB66">
        <v>0</v>
      </c>
      <c r="AC66">
        <v>0</v>
      </c>
      <c r="AD66">
        <v>0</v>
      </c>
      <c r="AE66">
        <v>0</v>
      </c>
      <c r="AF66">
        <v>0</v>
      </c>
      <c r="AG66">
        <v>0</v>
      </c>
      <c r="AH66">
        <v>0</v>
      </c>
      <c r="AK66" s="252">
        <f t="shared" si="0"/>
        <v>0</v>
      </c>
      <c r="AL66">
        <f t="shared" si="1"/>
        <v>0</v>
      </c>
      <c r="AM66">
        <f t="shared" si="2"/>
        <v>0</v>
      </c>
      <c r="AO66">
        <f>VLOOKUP($B66,Kraftvärmeprod!$B$1:$AR$469,MATCH(AO$1,Kraftvärmeprod!$B$1:$AU$1,0),FALSE)</f>
        <v>0</v>
      </c>
      <c r="AP66">
        <f>VLOOKUP($B66,Kraftvärmeprod!$B$1:$AR$469,MATCH(AP$1,Kraftvärmeprod!$B$1:$AU$1,0),FALSE)</f>
        <v>0</v>
      </c>
      <c r="AQ66">
        <f>VLOOKUP($B66,Kraftvärmeprod!$B$1:$AR$469,MATCH("Summa tillförd energi exklusive rökgaskondensering",Kraftvärmeprod!$B$1:$AU$1,0),FALSE)</f>
        <v>0</v>
      </c>
      <c r="AS66" s="195" t="str">
        <f t="shared" si="3"/>
        <v/>
      </c>
      <c r="AU66">
        <f t="shared" si="4"/>
        <v>0</v>
      </c>
    </row>
    <row r="67" spans="1:47" x14ac:dyDescent="0.25">
      <c r="A67" s="2" t="s">
        <v>111</v>
      </c>
      <c r="B67" s="2" t="s">
        <v>122</v>
      </c>
      <c r="J67">
        <v>70.3934</v>
      </c>
      <c r="K67">
        <v>10.2675</v>
      </c>
      <c r="L67">
        <v>0</v>
      </c>
      <c r="M67">
        <v>0</v>
      </c>
      <c r="N67">
        <v>0</v>
      </c>
      <c r="O67">
        <v>0</v>
      </c>
      <c r="P67">
        <v>57.600999999999999</v>
      </c>
      <c r="Q67">
        <v>0</v>
      </c>
      <c r="R67">
        <v>0</v>
      </c>
      <c r="S67">
        <v>0</v>
      </c>
      <c r="T67">
        <v>0</v>
      </c>
      <c r="U67">
        <v>0</v>
      </c>
      <c r="V67" t="s">
        <v>187</v>
      </c>
      <c r="W67">
        <v>0</v>
      </c>
      <c r="X67">
        <v>0</v>
      </c>
      <c r="Y67">
        <v>0</v>
      </c>
      <c r="Z67">
        <v>51.403500000000001</v>
      </c>
      <c r="AA67">
        <v>0</v>
      </c>
      <c r="AB67">
        <v>0</v>
      </c>
      <c r="AC67">
        <v>0</v>
      </c>
      <c r="AD67">
        <v>0</v>
      </c>
      <c r="AE67">
        <v>534.97900000000004</v>
      </c>
      <c r="AF67">
        <v>0</v>
      </c>
      <c r="AG67">
        <v>65.400000000000006</v>
      </c>
      <c r="AH67">
        <v>35.198700000000002</v>
      </c>
      <c r="AK67" s="252">
        <f t="shared" ref="AK67:AK130" si="5">SUM(J67:U67,W67:AH67)</f>
        <v>825.24310000000003</v>
      </c>
      <c r="AL67">
        <f t="shared" ref="AL67:AL130" si="6">AK67-IFERROR(AH67/1,0)</f>
        <v>790.0444</v>
      </c>
      <c r="AM67">
        <f t="shared" ref="AM67:AM130" si="7">AL67-IFERROR(AG67/1,"")</f>
        <v>724.64440000000002</v>
      </c>
      <c r="AO67">
        <f>VLOOKUP($B67,Kraftvärmeprod!$B$1:$AR$469,MATCH(AO$1,Kraftvärmeprod!$B$1:$AU$1,0),FALSE)</f>
        <v>963</v>
      </c>
      <c r="AP67">
        <f>VLOOKUP($B67,Kraftvärmeprod!$B$1:$AR$469,MATCH(AP$1,Kraftvärmeprod!$B$1:$AU$1,0),FALSE)</f>
        <v>340</v>
      </c>
      <c r="AQ67">
        <f>VLOOKUP($B67,Kraftvärmeprod!$B$1:$AR$469,MATCH("Summa tillförd energi exklusive rökgaskondensering",Kraftvärmeprod!$B$1:$AU$1,0),FALSE)</f>
        <v>1486.4</v>
      </c>
      <c r="AS67" s="195">
        <f t="shared" ref="AS67:AS130" si="8">IF(AM67=0,"",AM67/AQ67)</f>
        <v>0.4875164155005382</v>
      </c>
      <c r="AU67">
        <f t="shared" ref="AU67:AU130" si="9">P67+Q67+R67+S67+T67+U67+W67+X67+Y67+Z67+AA67+AB67+AC67</f>
        <v>109.00450000000001</v>
      </c>
    </row>
    <row r="68" spans="1:47" x14ac:dyDescent="0.25">
      <c r="A68" s="2" t="s">
        <v>111</v>
      </c>
      <c r="B68" s="2" t="s">
        <v>123</v>
      </c>
      <c r="J68">
        <v>0</v>
      </c>
      <c r="K68">
        <v>0</v>
      </c>
      <c r="L68">
        <v>0</v>
      </c>
      <c r="M68">
        <v>0</v>
      </c>
      <c r="N68">
        <v>0</v>
      </c>
      <c r="O68">
        <v>0</v>
      </c>
      <c r="P68">
        <v>0</v>
      </c>
      <c r="Q68">
        <v>0</v>
      </c>
      <c r="R68">
        <v>0</v>
      </c>
      <c r="S68">
        <v>0</v>
      </c>
      <c r="T68">
        <v>0</v>
      </c>
      <c r="U68">
        <v>0</v>
      </c>
      <c r="V68" t="s">
        <v>187</v>
      </c>
      <c r="W68">
        <v>0</v>
      </c>
      <c r="X68">
        <v>0</v>
      </c>
      <c r="Y68">
        <v>0</v>
      </c>
      <c r="Z68">
        <v>0</v>
      </c>
      <c r="AA68">
        <v>0</v>
      </c>
      <c r="AB68">
        <v>0</v>
      </c>
      <c r="AC68">
        <v>0</v>
      </c>
      <c r="AD68">
        <v>0</v>
      </c>
      <c r="AE68">
        <v>0</v>
      </c>
      <c r="AF68">
        <v>0</v>
      </c>
      <c r="AG68">
        <v>0</v>
      </c>
      <c r="AH68">
        <v>0</v>
      </c>
      <c r="AK68" s="252">
        <f t="shared" si="5"/>
        <v>0</v>
      </c>
      <c r="AL68">
        <f t="shared" si="6"/>
        <v>0</v>
      </c>
      <c r="AM68">
        <f t="shared" si="7"/>
        <v>0</v>
      </c>
      <c r="AO68">
        <f>VLOOKUP($B68,Kraftvärmeprod!$B$1:$AR$469,MATCH(AO$1,Kraftvärmeprod!$B$1:$AU$1,0),FALSE)</f>
        <v>0</v>
      </c>
      <c r="AP68">
        <f>VLOOKUP($B68,Kraftvärmeprod!$B$1:$AR$469,MATCH(AP$1,Kraftvärmeprod!$B$1:$AU$1,0),FALSE)</f>
        <v>0</v>
      </c>
      <c r="AQ68">
        <f>VLOOKUP($B68,Kraftvärmeprod!$B$1:$AR$469,MATCH("Summa tillförd energi exklusive rökgaskondensering",Kraftvärmeprod!$B$1:$AU$1,0),FALSE)</f>
        <v>0</v>
      </c>
      <c r="AS68" s="195" t="str">
        <f t="shared" si="8"/>
        <v/>
      </c>
      <c r="AU68">
        <f t="shared" si="9"/>
        <v>0</v>
      </c>
    </row>
    <row r="69" spans="1:47" x14ac:dyDescent="0.25">
      <c r="A69" s="2" t="s">
        <v>111</v>
      </c>
      <c r="B69" s="2" t="s">
        <v>124</v>
      </c>
      <c r="J69">
        <v>0</v>
      </c>
      <c r="K69">
        <v>0</v>
      </c>
      <c r="L69">
        <v>0</v>
      </c>
      <c r="M69">
        <v>0</v>
      </c>
      <c r="N69">
        <v>0</v>
      </c>
      <c r="O69">
        <v>0</v>
      </c>
      <c r="P69">
        <v>0</v>
      </c>
      <c r="Q69">
        <v>0</v>
      </c>
      <c r="R69">
        <v>0</v>
      </c>
      <c r="S69">
        <v>0</v>
      </c>
      <c r="T69">
        <v>0</v>
      </c>
      <c r="U69">
        <v>0</v>
      </c>
      <c r="V69" t="s">
        <v>187</v>
      </c>
      <c r="W69">
        <v>0</v>
      </c>
      <c r="X69">
        <v>0</v>
      </c>
      <c r="Y69">
        <v>0</v>
      </c>
      <c r="Z69">
        <v>0</v>
      </c>
      <c r="AA69">
        <v>0</v>
      </c>
      <c r="AB69">
        <v>0</v>
      </c>
      <c r="AC69">
        <v>0</v>
      </c>
      <c r="AD69">
        <v>0</v>
      </c>
      <c r="AE69">
        <v>0</v>
      </c>
      <c r="AF69">
        <v>0</v>
      </c>
      <c r="AG69">
        <v>0</v>
      </c>
      <c r="AH69">
        <v>0</v>
      </c>
      <c r="AK69" s="252">
        <f t="shared" si="5"/>
        <v>0</v>
      </c>
      <c r="AL69">
        <f t="shared" si="6"/>
        <v>0</v>
      </c>
      <c r="AM69">
        <f t="shared" si="7"/>
        <v>0</v>
      </c>
      <c r="AO69">
        <f>VLOOKUP($B69,Kraftvärmeprod!$B$1:$AR$469,MATCH(AO$1,Kraftvärmeprod!$B$1:$AU$1,0),FALSE)</f>
        <v>0</v>
      </c>
      <c r="AP69">
        <f>VLOOKUP($B69,Kraftvärmeprod!$B$1:$AR$469,MATCH(AP$1,Kraftvärmeprod!$B$1:$AU$1,0),FALSE)</f>
        <v>0</v>
      </c>
      <c r="AQ69">
        <f>VLOOKUP($B69,Kraftvärmeprod!$B$1:$AR$469,MATCH("Summa tillförd energi exklusive rökgaskondensering",Kraftvärmeprod!$B$1:$AU$1,0),FALSE)</f>
        <v>0</v>
      </c>
      <c r="AS69" s="195" t="str">
        <f t="shared" si="8"/>
        <v/>
      </c>
      <c r="AU69">
        <f t="shared" si="9"/>
        <v>0</v>
      </c>
    </row>
    <row r="70" spans="1:47" x14ac:dyDescent="0.25">
      <c r="A70" s="2" t="s">
        <v>111</v>
      </c>
      <c r="B70" s="2" t="s">
        <v>125</v>
      </c>
      <c r="J70">
        <v>0</v>
      </c>
      <c r="K70">
        <v>0</v>
      </c>
      <c r="L70">
        <v>0</v>
      </c>
      <c r="M70">
        <v>0</v>
      </c>
      <c r="N70">
        <v>0</v>
      </c>
      <c r="O70">
        <v>0</v>
      </c>
      <c r="P70">
        <v>0</v>
      </c>
      <c r="Q70">
        <v>0</v>
      </c>
      <c r="R70">
        <v>0</v>
      </c>
      <c r="S70">
        <v>0</v>
      </c>
      <c r="T70">
        <v>0</v>
      </c>
      <c r="U70">
        <v>0</v>
      </c>
      <c r="V70" t="s">
        <v>187</v>
      </c>
      <c r="W70">
        <v>0</v>
      </c>
      <c r="X70">
        <v>0</v>
      </c>
      <c r="Y70">
        <v>0</v>
      </c>
      <c r="Z70">
        <v>0</v>
      </c>
      <c r="AA70">
        <v>0</v>
      </c>
      <c r="AB70">
        <v>0</v>
      </c>
      <c r="AC70">
        <v>0</v>
      </c>
      <c r="AD70">
        <v>0</v>
      </c>
      <c r="AE70">
        <v>0</v>
      </c>
      <c r="AF70">
        <v>0</v>
      </c>
      <c r="AG70">
        <v>0</v>
      </c>
      <c r="AH70">
        <v>0</v>
      </c>
      <c r="AK70" s="252">
        <f t="shared" si="5"/>
        <v>0</v>
      </c>
      <c r="AL70">
        <f t="shared" si="6"/>
        <v>0</v>
      </c>
      <c r="AM70">
        <f t="shared" si="7"/>
        <v>0</v>
      </c>
      <c r="AO70">
        <f>VLOOKUP($B70,Kraftvärmeprod!$B$1:$AR$469,MATCH(AO$1,Kraftvärmeprod!$B$1:$AU$1,0),FALSE)</f>
        <v>0</v>
      </c>
      <c r="AP70">
        <f>VLOOKUP($B70,Kraftvärmeprod!$B$1:$AR$469,MATCH(AP$1,Kraftvärmeprod!$B$1:$AU$1,0),FALSE)</f>
        <v>0</v>
      </c>
      <c r="AQ70">
        <f>VLOOKUP($B70,Kraftvärmeprod!$B$1:$AR$469,MATCH("Summa tillförd energi exklusive rökgaskondensering",Kraftvärmeprod!$B$1:$AU$1,0),FALSE)</f>
        <v>0</v>
      </c>
      <c r="AS70" s="195" t="str">
        <f t="shared" si="8"/>
        <v/>
      </c>
      <c r="AU70">
        <f t="shared" si="9"/>
        <v>0</v>
      </c>
    </row>
    <row r="71" spans="1:47" x14ac:dyDescent="0.25">
      <c r="A71" s="2" t="s">
        <v>111</v>
      </c>
      <c r="B71" s="2" t="s">
        <v>126</v>
      </c>
      <c r="J71">
        <v>0</v>
      </c>
      <c r="K71">
        <v>0</v>
      </c>
      <c r="L71">
        <v>0</v>
      </c>
      <c r="M71">
        <v>0</v>
      </c>
      <c r="N71">
        <v>0</v>
      </c>
      <c r="O71">
        <v>0</v>
      </c>
      <c r="P71">
        <v>0</v>
      </c>
      <c r="Q71">
        <v>0</v>
      </c>
      <c r="R71">
        <v>0</v>
      </c>
      <c r="S71">
        <v>0</v>
      </c>
      <c r="T71">
        <v>0</v>
      </c>
      <c r="U71">
        <v>0</v>
      </c>
      <c r="V71" t="s">
        <v>187</v>
      </c>
      <c r="W71">
        <v>0</v>
      </c>
      <c r="X71">
        <v>0</v>
      </c>
      <c r="Y71">
        <v>0</v>
      </c>
      <c r="Z71">
        <v>0</v>
      </c>
      <c r="AA71">
        <v>0</v>
      </c>
      <c r="AB71">
        <v>0</v>
      </c>
      <c r="AC71">
        <v>0</v>
      </c>
      <c r="AD71">
        <v>0</v>
      </c>
      <c r="AE71">
        <v>0</v>
      </c>
      <c r="AF71">
        <v>0</v>
      </c>
      <c r="AG71">
        <v>0</v>
      </c>
      <c r="AH71">
        <v>0</v>
      </c>
      <c r="AK71" s="252">
        <f t="shared" si="5"/>
        <v>0</v>
      </c>
      <c r="AL71">
        <f t="shared" si="6"/>
        <v>0</v>
      </c>
      <c r="AM71">
        <f t="shared" si="7"/>
        <v>0</v>
      </c>
      <c r="AO71">
        <f>VLOOKUP($B71,Kraftvärmeprod!$B$1:$AR$469,MATCH(AO$1,Kraftvärmeprod!$B$1:$AU$1,0),FALSE)</f>
        <v>0</v>
      </c>
      <c r="AP71">
        <f>VLOOKUP($B71,Kraftvärmeprod!$B$1:$AR$469,MATCH(AP$1,Kraftvärmeprod!$B$1:$AU$1,0),FALSE)</f>
        <v>0</v>
      </c>
      <c r="AQ71">
        <f>VLOOKUP($B71,Kraftvärmeprod!$B$1:$AR$469,MATCH("Summa tillförd energi exklusive rökgaskondensering",Kraftvärmeprod!$B$1:$AU$1,0),FALSE)</f>
        <v>0</v>
      </c>
      <c r="AS71" s="195" t="str">
        <f t="shared" si="8"/>
        <v/>
      </c>
      <c r="AU71">
        <f t="shared" si="9"/>
        <v>0</v>
      </c>
    </row>
    <row r="72" spans="1:47" x14ac:dyDescent="0.25">
      <c r="A72" s="2" t="s">
        <v>111</v>
      </c>
      <c r="B72" s="2" t="s">
        <v>127</v>
      </c>
      <c r="J72">
        <v>0</v>
      </c>
      <c r="K72">
        <v>0</v>
      </c>
      <c r="L72">
        <v>0</v>
      </c>
      <c r="M72">
        <v>0</v>
      </c>
      <c r="N72">
        <v>0</v>
      </c>
      <c r="O72">
        <v>0</v>
      </c>
      <c r="P72">
        <v>0</v>
      </c>
      <c r="Q72">
        <v>0</v>
      </c>
      <c r="R72">
        <v>0</v>
      </c>
      <c r="S72">
        <v>0</v>
      </c>
      <c r="T72">
        <v>0</v>
      </c>
      <c r="U72">
        <v>0</v>
      </c>
      <c r="V72" t="s">
        <v>187</v>
      </c>
      <c r="W72">
        <v>0</v>
      </c>
      <c r="X72">
        <v>0</v>
      </c>
      <c r="Y72">
        <v>0</v>
      </c>
      <c r="Z72">
        <v>0</v>
      </c>
      <c r="AA72">
        <v>0</v>
      </c>
      <c r="AB72">
        <v>0</v>
      </c>
      <c r="AC72">
        <v>0</v>
      </c>
      <c r="AD72">
        <v>0</v>
      </c>
      <c r="AE72">
        <v>0</v>
      </c>
      <c r="AF72">
        <v>0</v>
      </c>
      <c r="AG72">
        <v>0</v>
      </c>
      <c r="AH72">
        <v>0</v>
      </c>
      <c r="AK72" s="252">
        <f t="shared" si="5"/>
        <v>0</v>
      </c>
      <c r="AL72">
        <f t="shared" si="6"/>
        <v>0</v>
      </c>
      <c r="AM72">
        <f t="shared" si="7"/>
        <v>0</v>
      </c>
      <c r="AO72">
        <f>VLOOKUP($B72,Kraftvärmeprod!$B$1:$AR$469,MATCH(AO$1,Kraftvärmeprod!$B$1:$AU$1,0),FALSE)</f>
        <v>0</v>
      </c>
      <c r="AP72">
        <f>VLOOKUP($B72,Kraftvärmeprod!$B$1:$AR$469,MATCH(AP$1,Kraftvärmeprod!$B$1:$AU$1,0),FALSE)</f>
        <v>0</v>
      </c>
      <c r="AQ72">
        <f>VLOOKUP($B72,Kraftvärmeprod!$B$1:$AR$469,MATCH("Summa tillförd energi exklusive rökgaskondensering",Kraftvärmeprod!$B$1:$AU$1,0),FALSE)</f>
        <v>0</v>
      </c>
      <c r="AS72" s="195" t="str">
        <f t="shared" si="8"/>
        <v/>
      </c>
      <c r="AU72">
        <f t="shared" si="9"/>
        <v>0</v>
      </c>
    </row>
    <row r="73" spans="1:47" x14ac:dyDescent="0.25">
      <c r="A73" s="2" t="s">
        <v>111</v>
      </c>
      <c r="B73" s="2" t="s">
        <v>128</v>
      </c>
      <c r="J73">
        <v>0</v>
      </c>
      <c r="K73">
        <v>0</v>
      </c>
      <c r="L73">
        <v>0</v>
      </c>
      <c r="M73">
        <v>0</v>
      </c>
      <c r="N73">
        <v>0</v>
      </c>
      <c r="O73">
        <v>0</v>
      </c>
      <c r="P73">
        <v>0</v>
      </c>
      <c r="Q73">
        <v>0</v>
      </c>
      <c r="R73">
        <v>0</v>
      </c>
      <c r="S73">
        <v>0</v>
      </c>
      <c r="T73">
        <v>0</v>
      </c>
      <c r="U73">
        <v>0</v>
      </c>
      <c r="V73" t="s">
        <v>187</v>
      </c>
      <c r="W73">
        <v>0</v>
      </c>
      <c r="X73">
        <v>0</v>
      </c>
      <c r="Y73">
        <v>0</v>
      </c>
      <c r="Z73">
        <v>0</v>
      </c>
      <c r="AA73">
        <v>0</v>
      </c>
      <c r="AB73">
        <v>0</v>
      </c>
      <c r="AC73">
        <v>0</v>
      </c>
      <c r="AD73">
        <v>0</v>
      </c>
      <c r="AE73">
        <v>0</v>
      </c>
      <c r="AF73">
        <v>0</v>
      </c>
      <c r="AG73">
        <v>0</v>
      </c>
      <c r="AH73">
        <v>0</v>
      </c>
      <c r="AK73" s="252">
        <f t="shared" si="5"/>
        <v>0</v>
      </c>
      <c r="AL73">
        <f t="shared" si="6"/>
        <v>0</v>
      </c>
      <c r="AM73">
        <f t="shared" si="7"/>
        <v>0</v>
      </c>
      <c r="AO73">
        <f>VLOOKUP($B73,Kraftvärmeprod!$B$1:$AR$469,MATCH(AO$1,Kraftvärmeprod!$B$1:$AU$1,0),FALSE)</f>
        <v>0</v>
      </c>
      <c r="AP73">
        <f>VLOOKUP($B73,Kraftvärmeprod!$B$1:$AR$469,MATCH(AP$1,Kraftvärmeprod!$B$1:$AU$1,0),FALSE)</f>
        <v>0</v>
      </c>
      <c r="AQ73">
        <f>VLOOKUP($B73,Kraftvärmeprod!$B$1:$AR$469,MATCH("Summa tillförd energi exklusive rökgaskondensering",Kraftvärmeprod!$B$1:$AU$1,0),FALSE)</f>
        <v>0</v>
      </c>
      <c r="AS73" s="195" t="str">
        <f t="shared" si="8"/>
        <v/>
      </c>
      <c r="AU73">
        <f t="shared" si="9"/>
        <v>0</v>
      </c>
    </row>
    <row r="74" spans="1:47" x14ac:dyDescent="0.25">
      <c r="A74" s="2" t="s">
        <v>111</v>
      </c>
      <c r="B74" s="2" t="s">
        <v>129</v>
      </c>
      <c r="J74">
        <v>0</v>
      </c>
      <c r="K74">
        <v>0</v>
      </c>
      <c r="L74">
        <v>0</v>
      </c>
      <c r="M74">
        <v>0</v>
      </c>
      <c r="N74">
        <v>0</v>
      </c>
      <c r="O74">
        <v>0</v>
      </c>
      <c r="P74">
        <v>0</v>
      </c>
      <c r="Q74">
        <v>0</v>
      </c>
      <c r="R74">
        <v>0</v>
      </c>
      <c r="S74">
        <v>0</v>
      </c>
      <c r="T74">
        <v>0</v>
      </c>
      <c r="U74">
        <v>0</v>
      </c>
      <c r="V74" t="s">
        <v>187</v>
      </c>
      <c r="W74">
        <v>0</v>
      </c>
      <c r="X74">
        <v>0</v>
      </c>
      <c r="Y74">
        <v>0</v>
      </c>
      <c r="Z74">
        <v>0</v>
      </c>
      <c r="AA74">
        <v>0</v>
      </c>
      <c r="AB74">
        <v>0</v>
      </c>
      <c r="AC74">
        <v>0</v>
      </c>
      <c r="AD74">
        <v>0</v>
      </c>
      <c r="AE74">
        <v>0</v>
      </c>
      <c r="AF74">
        <v>0</v>
      </c>
      <c r="AG74">
        <v>0</v>
      </c>
      <c r="AH74">
        <v>0</v>
      </c>
      <c r="AK74" s="252">
        <f t="shared" si="5"/>
        <v>0</v>
      </c>
      <c r="AL74">
        <f t="shared" si="6"/>
        <v>0</v>
      </c>
      <c r="AM74">
        <f t="shared" si="7"/>
        <v>0</v>
      </c>
      <c r="AO74">
        <f>VLOOKUP($B74,Kraftvärmeprod!$B$1:$AR$469,MATCH(AO$1,Kraftvärmeprod!$B$1:$AU$1,0),FALSE)</f>
        <v>0</v>
      </c>
      <c r="AP74">
        <f>VLOOKUP($B74,Kraftvärmeprod!$B$1:$AR$469,MATCH(AP$1,Kraftvärmeprod!$B$1:$AU$1,0),FALSE)</f>
        <v>0</v>
      </c>
      <c r="AQ74">
        <f>VLOOKUP($B74,Kraftvärmeprod!$B$1:$AR$469,MATCH("Summa tillförd energi exklusive rökgaskondensering",Kraftvärmeprod!$B$1:$AU$1,0),FALSE)</f>
        <v>0</v>
      </c>
      <c r="AS74" s="195" t="str">
        <f t="shared" si="8"/>
        <v/>
      </c>
      <c r="AU74">
        <f t="shared" si="9"/>
        <v>0</v>
      </c>
    </row>
    <row r="75" spans="1:47" x14ac:dyDescent="0.25">
      <c r="A75" s="2" t="s">
        <v>111</v>
      </c>
      <c r="B75" s="2" t="s">
        <v>130</v>
      </c>
      <c r="J75">
        <v>0</v>
      </c>
      <c r="K75">
        <v>0</v>
      </c>
      <c r="L75">
        <v>0</v>
      </c>
      <c r="M75">
        <v>0</v>
      </c>
      <c r="N75">
        <v>0</v>
      </c>
      <c r="O75">
        <v>0</v>
      </c>
      <c r="P75">
        <v>0</v>
      </c>
      <c r="Q75">
        <v>0</v>
      </c>
      <c r="R75">
        <v>0</v>
      </c>
      <c r="S75">
        <v>0</v>
      </c>
      <c r="T75">
        <v>0</v>
      </c>
      <c r="U75">
        <v>0</v>
      </c>
      <c r="V75" t="s">
        <v>187</v>
      </c>
      <c r="W75">
        <v>0</v>
      </c>
      <c r="X75">
        <v>0</v>
      </c>
      <c r="Y75">
        <v>0</v>
      </c>
      <c r="Z75">
        <v>0</v>
      </c>
      <c r="AA75">
        <v>0</v>
      </c>
      <c r="AB75">
        <v>0</v>
      </c>
      <c r="AC75">
        <v>0</v>
      </c>
      <c r="AD75">
        <v>0</v>
      </c>
      <c r="AE75">
        <v>0</v>
      </c>
      <c r="AF75">
        <v>0</v>
      </c>
      <c r="AG75">
        <v>0</v>
      </c>
      <c r="AH75">
        <v>0</v>
      </c>
      <c r="AK75" s="252">
        <f t="shared" si="5"/>
        <v>0</v>
      </c>
      <c r="AL75">
        <f t="shared" si="6"/>
        <v>0</v>
      </c>
      <c r="AM75">
        <f t="shared" si="7"/>
        <v>0</v>
      </c>
      <c r="AO75">
        <f>VLOOKUP($B75,Kraftvärmeprod!$B$1:$AR$469,MATCH(AO$1,Kraftvärmeprod!$B$1:$AU$1,0),FALSE)</f>
        <v>0</v>
      </c>
      <c r="AP75">
        <f>VLOOKUP($B75,Kraftvärmeprod!$B$1:$AR$469,MATCH(AP$1,Kraftvärmeprod!$B$1:$AU$1,0),FALSE)</f>
        <v>0</v>
      </c>
      <c r="AQ75">
        <f>VLOOKUP($B75,Kraftvärmeprod!$B$1:$AR$469,MATCH("Summa tillförd energi exklusive rökgaskondensering",Kraftvärmeprod!$B$1:$AU$1,0),FALSE)</f>
        <v>0</v>
      </c>
      <c r="AS75" s="195" t="str">
        <f t="shared" si="8"/>
        <v/>
      </c>
      <c r="AU75">
        <f t="shared" si="9"/>
        <v>0</v>
      </c>
    </row>
    <row r="76" spans="1:47" x14ac:dyDescent="0.25">
      <c r="A76" s="2" t="s">
        <v>111</v>
      </c>
      <c r="B76" s="2" t="s">
        <v>131</v>
      </c>
      <c r="J76">
        <v>0</v>
      </c>
      <c r="K76">
        <v>0</v>
      </c>
      <c r="L76">
        <v>0</v>
      </c>
      <c r="M76">
        <v>0</v>
      </c>
      <c r="N76">
        <v>0</v>
      </c>
      <c r="O76">
        <v>0</v>
      </c>
      <c r="P76">
        <v>0</v>
      </c>
      <c r="Q76">
        <v>0</v>
      </c>
      <c r="R76">
        <v>0</v>
      </c>
      <c r="S76">
        <v>0</v>
      </c>
      <c r="T76">
        <v>0</v>
      </c>
      <c r="U76">
        <v>0</v>
      </c>
      <c r="V76" t="s">
        <v>187</v>
      </c>
      <c r="W76">
        <v>0</v>
      </c>
      <c r="X76">
        <v>0</v>
      </c>
      <c r="Y76">
        <v>0</v>
      </c>
      <c r="Z76">
        <v>0</v>
      </c>
      <c r="AA76">
        <v>0</v>
      </c>
      <c r="AB76">
        <v>0</v>
      </c>
      <c r="AC76">
        <v>0</v>
      </c>
      <c r="AD76">
        <v>0</v>
      </c>
      <c r="AE76">
        <v>0</v>
      </c>
      <c r="AF76">
        <v>0</v>
      </c>
      <c r="AG76">
        <v>0</v>
      </c>
      <c r="AH76">
        <v>0</v>
      </c>
      <c r="AK76" s="252">
        <f t="shared" si="5"/>
        <v>0</v>
      </c>
      <c r="AL76">
        <f t="shared" si="6"/>
        <v>0</v>
      </c>
      <c r="AM76">
        <f t="shared" si="7"/>
        <v>0</v>
      </c>
      <c r="AO76">
        <f>VLOOKUP($B76,Kraftvärmeprod!$B$1:$AR$469,MATCH(AO$1,Kraftvärmeprod!$B$1:$AU$1,0),FALSE)</f>
        <v>0</v>
      </c>
      <c r="AP76">
        <f>VLOOKUP($B76,Kraftvärmeprod!$B$1:$AR$469,MATCH(AP$1,Kraftvärmeprod!$B$1:$AU$1,0),FALSE)</f>
        <v>0</v>
      </c>
      <c r="AQ76">
        <f>VLOOKUP($B76,Kraftvärmeprod!$B$1:$AR$469,MATCH("Summa tillförd energi exklusive rökgaskondensering",Kraftvärmeprod!$B$1:$AU$1,0),FALSE)</f>
        <v>0</v>
      </c>
      <c r="AS76" s="195" t="str">
        <f t="shared" si="8"/>
        <v/>
      </c>
      <c r="AU76">
        <f t="shared" si="9"/>
        <v>0</v>
      </c>
    </row>
    <row r="77" spans="1:47" x14ac:dyDescent="0.25">
      <c r="A77" s="2" t="s">
        <v>111</v>
      </c>
      <c r="B77" s="2" t="s">
        <v>132</v>
      </c>
      <c r="J77">
        <v>0</v>
      </c>
      <c r="K77">
        <v>0</v>
      </c>
      <c r="L77">
        <v>0</v>
      </c>
      <c r="M77">
        <v>0</v>
      </c>
      <c r="N77">
        <v>0</v>
      </c>
      <c r="O77">
        <v>0</v>
      </c>
      <c r="P77">
        <v>0</v>
      </c>
      <c r="Q77">
        <v>0</v>
      </c>
      <c r="R77">
        <v>0</v>
      </c>
      <c r="S77">
        <v>0</v>
      </c>
      <c r="T77">
        <v>0</v>
      </c>
      <c r="U77">
        <v>0</v>
      </c>
      <c r="V77" t="s">
        <v>187</v>
      </c>
      <c r="W77">
        <v>0</v>
      </c>
      <c r="X77">
        <v>0</v>
      </c>
      <c r="Y77">
        <v>0</v>
      </c>
      <c r="Z77">
        <v>0</v>
      </c>
      <c r="AA77">
        <v>0</v>
      </c>
      <c r="AB77">
        <v>0</v>
      </c>
      <c r="AC77">
        <v>0</v>
      </c>
      <c r="AD77">
        <v>0</v>
      </c>
      <c r="AE77">
        <v>0</v>
      </c>
      <c r="AF77">
        <v>0</v>
      </c>
      <c r="AG77">
        <v>0</v>
      </c>
      <c r="AH77">
        <v>0</v>
      </c>
      <c r="AK77" s="252">
        <f t="shared" si="5"/>
        <v>0</v>
      </c>
      <c r="AL77">
        <f t="shared" si="6"/>
        <v>0</v>
      </c>
      <c r="AM77">
        <f t="shared" si="7"/>
        <v>0</v>
      </c>
      <c r="AO77">
        <f>VLOOKUP($B77,Kraftvärmeprod!$B$1:$AR$469,MATCH(AO$1,Kraftvärmeprod!$B$1:$AU$1,0),FALSE)</f>
        <v>0</v>
      </c>
      <c r="AP77">
        <f>VLOOKUP($B77,Kraftvärmeprod!$B$1:$AR$469,MATCH(AP$1,Kraftvärmeprod!$B$1:$AU$1,0),FALSE)</f>
        <v>0</v>
      </c>
      <c r="AQ77">
        <f>VLOOKUP($B77,Kraftvärmeprod!$B$1:$AR$469,MATCH("Summa tillförd energi exklusive rökgaskondensering",Kraftvärmeprod!$B$1:$AU$1,0),FALSE)</f>
        <v>0</v>
      </c>
      <c r="AS77" s="195" t="str">
        <f t="shared" si="8"/>
        <v/>
      </c>
      <c r="AU77">
        <f t="shared" si="9"/>
        <v>0</v>
      </c>
    </row>
    <row r="78" spans="1:47" x14ac:dyDescent="0.25">
      <c r="A78" s="2" t="s">
        <v>133</v>
      </c>
      <c r="B78" s="2" t="s">
        <v>134</v>
      </c>
      <c r="J78">
        <v>0</v>
      </c>
      <c r="K78">
        <v>0</v>
      </c>
      <c r="L78">
        <v>0</v>
      </c>
      <c r="M78">
        <v>0</v>
      </c>
      <c r="N78">
        <v>0</v>
      </c>
      <c r="O78">
        <v>0</v>
      </c>
      <c r="P78">
        <v>0</v>
      </c>
      <c r="Q78">
        <v>0</v>
      </c>
      <c r="R78">
        <v>0</v>
      </c>
      <c r="S78">
        <v>0</v>
      </c>
      <c r="T78">
        <v>0</v>
      </c>
      <c r="U78">
        <v>0</v>
      </c>
      <c r="V78" t="s">
        <v>187</v>
      </c>
      <c r="W78">
        <v>0</v>
      </c>
      <c r="X78">
        <v>0</v>
      </c>
      <c r="Y78">
        <v>0</v>
      </c>
      <c r="Z78">
        <v>0</v>
      </c>
      <c r="AA78">
        <v>0</v>
      </c>
      <c r="AB78">
        <v>0</v>
      </c>
      <c r="AC78">
        <v>0</v>
      </c>
      <c r="AD78">
        <v>0</v>
      </c>
      <c r="AE78">
        <v>0</v>
      </c>
      <c r="AF78">
        <v>0</v>
      </c>
      <c r="AG78">
        <v>0</v>
      </c>
      <c r="AH78">
        <v>0</v>
      </c>
      <c r="AK78" s="252">
        <f t="shared" si="5"/>
        <v>0</v>
      </c>
      <c r="AL78">
        <f t="shared" si="6"/>
        <v>0</v>
      </c>
      <c r="AM78">
        <f t="shared" si="7"/>
        <v>0</v>
      </c>
      <c r="AO78">
        <f>VLOOKUP($B78,Kraftvärmeprod!$B$1:$AR$469,MATCH(AO$1,Kraftvärmeprod!$B$1:$AU$1,0),FALSE)</f>
        <v>0</v>
      </c>
      <c r="AP78">
        <f>VLOOKUP($B78,Kraftvärmeprod!$B$1:$AR$469,MATCH(AP$1,Kraftvärmeprod!$B$1:$AU$1,0),FALSE)</f>
        <v>0</v>
      </c>
      <c r="AQ78">
        <f>VLOOKUP($B78,Kraftvärmeprod!$B$1:$AR$469,MATCH("Summa tillförd energi exklusive rökgaskondensering",Kraftvärmeprod!$B$1:$AU$1,0),FALSE)</f>
        <v>0</v>
      </c>
      <c r="AS78" s="195" t="str">
        <f t="shared" si="8"/>
        <v/>
      </c>
      <c r="AU78">
        <f t="shared" si="9"/>
        <v>0</v>
      </c>
    </row>
    <row r="79" spans="1:47" x14ac:dyDescent="0.25">
      <c r="A79" s="2" t="s">
        <v>135</v>
      </c>
      <c r="B79" s="2" t="s">
        <v>136</v>
      </c>
      <c r="J79">
        <v>0</v>
      </c>
      <c r="K79">
        <v>0</v>
      </c>
      <c r="L79">
        <v>0</v>
      </c>
      <c r="M79">
        <v>0</v>
      </c>
      <c r="N79">
        <v>0</v>
      </c>
      <c r="O79">
        <v>0</v>
      </c>
      <c r="P79">
        <v>0</v>
      </c>
      <c r="Q79">
        <v>0</v>
      </c>
      <c r="R79">
        <v>0</v>
      </c>
      <c r="S79">
        <v>0</v>
      </c>
      <c r="T79">
        <v>0</v>
      </c>
      <c r="U79">
        <v>0</v>
      </c>
      <c r="V79" t="s">
        <v>187</v>
      </c>
      <c r="W79">
        <v>0</v>
      </c>
      <c r="X79">
        <v>0</v>
      </c>
      <c r="Y79">
        <v>0</v>
      </c>
      <c r="Z79">
        <v>0</v>
      </c>
      <c r="AA79">
        <v>0</v>
      </c>
      <c r="AB79">
        <v>0.405358</v>
      </c>
      <c r="AC79">
        <v>0</v>
      </c>
      <c r="AD79">
        <v>0</v>
      </c>
      <c r="AE79">
        <v>116.042</v>
      </c>
      <c r="AF79">
        <v>0</v>
      </c>
      <c r="AG79">
        <v>10.75</v>
      </c>
      <c r="AH79">
        <v>0</v>
      </c>
      <c r="AK79" s="252">
        <f t="shared" si="5"/>
        <v>127.19735800000001</v>
      </c>
      <c r="AL79">
        <f t="shared" si="6"/>
        <v>127.19735800000001</v>
      </c>
      <c r="AM79">
        <f t="shared" si="7"/>
        <v>116.44735800000001</v>
      </c>
      <c r="AO79">
        <f>VLOOKUP($B79,Kraftvärmeprod!$B$1:$AR$469,MATCH(AO$1,Kraftvärmeprod!$B$1:$AU$1,0),FALSE)</f>
        <v>100.8</v>
      </c>
      <c r="AP79">
        <f>VLOOKUP($B79,Kraftvärmeprod!$B$1:$AR$469,MATCH(AP$1,Kraftvärmeprod!$B$1:$AU$1,0),FALSE)</f>
        <v>11.635</v>
      </c>
      <c r="AQ79">
        <f>VLOOKUP($B79,Kraftvärmeprod!$B$1:$AR$469,MATCH("Summa tillförd energi exklusive rökgaskondensering",Kraftvärmeprod!$B$1:$AU$1,0),FALSE)</f>
        <v>159.404</v>
      </c>
      <c r="AS79" s="195">
        <f t="shared" si="8"/>
        <v>0.73051716393566035</v>
      </c>
      <c r="AU79">
        <f t="shared" si="9"/>
        <v>0.405358</v>
      </c>
    </row>
    <row r="80" spans="1:47" x14ac:dyDescent="0.25">
      <c r="A80" s="2" t="s">
        <v>135</v>
      </c>
      <c r="B80" s="2" t="s">
        <v>137</v>
      </c>
      <c r="J80">
        <v>0</v>
      </c>
      <c r="K80">
        <v>0</v>
      </c>
      <c r="L80">
        <v>0</v>
      </c>
      <c r="M80">
        <v>0</v>
      </c>
      <c r="N80">
        <v>0</v>
      </c>
      <c r="O80">
        <v>0</v>
      </c>
      <c r="P80">
        <v>0</v>
      </c>
      <c r="Q80">
        <v>0</v>
      </c>
      <c r="R80">
        <v>0</v>
      </c>
      <c r="S80">
        <v>0</v>
      </c>
      <c r="T80">
        <v>0</v>
      </c>
      <c r="U80">
        <v>0</v>
      </c>
      <c r="V80" t="s">
        <v>187</v>
      </c>
      <c r="W80">
        <v>0</v>
      </c>
      <c r="X80">
        <v>0</v>
      </c>
      <c r="Y80">
        <v>0</v>
      </c>
      <c r="Z80">
        <v>0</v>
      </c>
      <c r="AA80">
        <v>0</v>
      </c>
      <c r="AB80">
        <v>0</v>
      </c>
      <c r="AC80">
        <v>0</v>
      </c>
      <c r="AD80">
        <v>0</v>
      </c>
      <c r="AE80">
        <v>0</v>
      </c>
      <c r="AF80">
        <v>0</v>
      </c>
      <c r="AG80">
        <v>0</v>
      </c>
      <c r="AH80">
        <v>0</v>
      </c>
      <c r="AK80" s="252">
        <f t="shared" si="5"/>
        <v>0</v>
      </c>
      <c r="AL80">
        <f t="shared" si="6"/>
        <v>0</v>
      </c>
      <c r="AM80">
        <f t="shared" si="7"/>
        <v>0</v>
      </c>
      <c r="AO80">
        <f>VLOOKUP($B80,Kraftvärmeprod!$B$1:$AR$469,MATCH(AO$1,Kraftvärmeprod!$B$1:$AU$1,0),FALSE)</f>
        <v>0</v>
      </c>
      <c r="AP80">
        <f>VLOOKUP($B80,Kraftvärmeprod!$B$1:$AR$469,MATCH(AP$1,Kraftvärmeprod!$B$1:$AU$1,0),FALSE)</f>
        <v>0</v>
      </c>
      <c r="AQ80">
        <f>VLOOKUP($B80,Kraftvärmeprod!$B$1:$AR$469,MATCH("Summa tillförd energi exklusive rökgaskondensering",Kraftvärmeprod!$B$1:$AU$1,0),FALSE)</f>
        <v>0</v>
      </c>
      <c r="AS80" s="195" t="str">
        <f t="shared" si="8"/>
        <v/>
      </c>
      <c r="AU80">
        <f t="shared" si="9"/>
        <v>0</v>
      </c>
    </row>
    <row r="81" spans="1:47" x14ac:dyDescent="0.25">
      <c r="A81" s="2" t="s">
        <v>135</v>
      </c>
      <c r="B81" s="2" t="s">
        <v>138</v>
      </c>
      <c r="J81">
        <v>0</v>
      </c>
      <c r="K81">
        <v>0</v>
      </c>
      <c r="L81">
        <v>0</v>
      </c>
      <c r="M81">
        <v>0</v>
      </c>
      <c r="N81">
        <v>0</v>
      </c>
      <c r="O81">
        <v>0</v>
      </c>
      <c r="P81">
        <v>0</v>
      </c>
      <c r="Q81">
        <v>0</v>
      </c>
      <c r="R81">
        <v>0</v>
      </c>
      <c r="S81">
        <v>0</v>
      </c>
      <c r="T81">
        <v>0</v>
      </c>
      <c r="U81">
        <v>0</v>
      </c>
      <c r="V81" t="s">
        <v>187</v>
      </c>
      <c r="W81">
        <v>0</v>
      </c>
      <c r="X81">
        <v>0</v>
      </c>
      <c r="Y81">
        <v>0</v>
      </c>
      <c r="Z81">
        <v>0</v>
      </c>
      <c r="AA81">
        <v>0</v>
      </c>
      <c r="AB81">
        <v>0</v>
      </c>
      <c r="AC81">
        <v>0</v>
      </c>
      <c r="AD81">
        <v>0</v>
      </c>
      <c r="AE81">
        <v>0</v>
      </c>
      <c r="AF81">
        <v>0</v>
      </c>
      <c r="AG81">
        <v>0</v>
      </c>
      <c r="AH81">
        <v>0</v>
      </c>
      <c r="AK81" s="252">
        <f t="shared" si="5"/>
        <v>0</v>
      </c>
      <c r="AL81">
        <f t="shared" si="6"/>
        <v>0</v>
      </c>
      <c r="AM81">
        <f t="shared" si="7"/>
        <v>0</v>
      </c>
      <c r="AO81">
        <f>VLOOKUP($B81,Kraftvärmeprod!$B$1:$AR$469,MATCH(AO$1,Kraftvärmeprod!$B$1:$AU$1,0),FALSE)</f>
        <v>0</v>
      </c>
      <c r="AP81">
        <f>VLOOKUP($B81,Kraftvärmeprod!$B$1:$AR$469,MATCH(AP$1,Kraftvärmeprod!$B$1:$AU$1,0),FALSE)</f>
        <v>0</v>
      </c>
      <c r="AQ81">
        <f>VLOOKUP($B81,Kraftvärmeprod!$B$1:$AR$469,MATCH("Summa tillförd energi exklusive rökgaskondensering",Kraftvärmeprod!$B$1:$AU$1,0),FALSE)</f>
        <v>0</v>
      </c>
      <c r="AS81" s="195" t="str">
        <f t="shared" si="8"/>
        <v/>
      </c>
      <c r="AU81">
        <f t="shared" si="9"/>
        <v>0</v>
      </c>
    </row>
    <row r="82" spans="1:47" x14ac:dyDescent="0.25">
      <c r="A82" s="2" t="s">
        <v>139</v>
      </c>
      <c r="B82" s="2" t="s">
        <v>140</v>
      </c>
      <c r="J82">
        <v>0</v>
      </c>
      <c r="K82">
        <v>0</v>
      </c>
      <c r="L82">
        <v>0</v>
      </c>
      <c r="M82">
        <v>0</v>
      </c>
      <c r="N82">
        <v>0</v>
      </c>
      <c r="O82">
        <v>0</v>
      </c>
      <c r="P82">
        <v>0</v>
      </c>
      <c r="Q82">
        <v>0</v>
      </c>
      <c r="R82">
        <v>0</v>
      </c>
      <c r="S82">
        <v>0</v>
      </c>
      <c r="T82">
        <v>0</v>
      </c>
      <c r="U82">
        <v>0</v>
      </c>
      <c r="V82" t="s">
        <v>187</v>
      </c>
      <c r="W82">
        <v>0</v>
      </c>
      <c r="X82">
        <v>0</v>
      </c>
      <c r="Y82">
        <v>0</v>
      </c>
      <c r="Z82">
        <v>0</v>
      </c>
      <c r="AA82">
        <v>0</v>
      </c>
      <c r="AB82">
        <v>0</v>
      </c>
      <c r="AC82">
        <v>0</v>
      </c>
      <c r="AD82">
        <v>0</v>
      </c>
      <c r="AE82">
        <v>0</v>
      </c>
      <c r="AF82">
        <v>0</v>
      </c>
      <c r="AG82">
        <v>0</v>
      </c>
      <c r="AH82">
        <v>0</v>
      </c>
      <c r="AK82" s="252">
        <f t="shared" si="5"/>
        <v>0</v>
      </c>
      <c r="AL82">
        <f t="shared" si="6"/>
        <v>0</v>
      </c>
      <c r="AM82">
        <f t="shared" si="7"/>
        <v>0</v>
      </c>
      <c r="AO82">
        <f>VLOOKUP($B82,Kraftvärmeprod!$B$1:$AR$469,MATCH(AO$1,Kraftvärmeprod!$B$1:$AU$1,0),FALSE)</f>
        <v>0</v>
      </c>
      <c r="AP82">
        <f>VLOOKUP($B82,Kraftvärmeprod!$B$1:$AR$469,MATCH(AP$1,Kraftvärmeprod!$B$1:$AU$1,0),FALSE)</f>
        <v>0</v>
      </c>
      <c r="AQ82">
        <f>VLOOKUP($B82,Kraftvärmeprod!$B$1:$AR$469,MATCH("Summa tillförd energi exklusive rökgaskondensering",Kraftvärmeprod!$B$1:$AU$1,0),FALSE)</f>
        <v>0</v>
      </c>
      <c r="AS82" s="195" t="str">
        <f t="shared" si="8"/>
        <v/>
      </c>
      <c r="AU82">
        <f t="shared" si="9"/>
        <v>0</v>
      </c>
    </row>
    <row r="83" spans="1:47" x14ac:dyDescent="0.25">
      <c r="A83" s="2" t="s">
        <v>141</v>
      </c>
      <c r="B83" s="2" t="s">
        <v>142</v>
      </c>
      <c r="J83">
        <v>0</v>
      </c>
      <c r="K83">
        <v>0</v>
      </c>
      <c r="L83">
        <v>0</v>
      </c>
      <c r="M83">
        <v>0</v>
      </c>
      <c r="N83">
        <v>0</v>
      </c>
      <c r="O83">
        <v>0</v>
      </c>
      <c r="P83">
        <v>0</v>
      </c>
      <c r="Q83">
        <v>0</v>
      </c>
      <c r="R83">
        <v>0</v>
      </c>
      <c r="S83">
        <v>0</v>
      </c>
      <c r="T83">
        <v>0</v>
      </c>
      <c r="U83">
        <v>0</v>
      </c>
      <c r="V83" t="s">
        <v>187</v>
      </c>
      <c r="W83">
        <v>0</v>
      </c>
      <c r="X83">
        <v>0</v>
      </c>
      <c r="Y83">
        <v>0</v>
      </c>
      <c r="Z83">
        <v>0</v>
      </c>
      <c r="AA83">
        <v>0</v>
      </c>
      <c r="AB83">
        <v>0</v>
      </c>
      <c r="AC83">
        <v>0</v>
      </c>
      <c r="AD83">
        <v>0</v>
      </c>
      <c r="AE83">
        <v>0</v>
      </c>
      <c r="AF83">
        <v>0</v>
      </c>
      <c r="AG83">
        <v>0</v>
      </c>
      <c r="AH83">
        <v>0</v>
      </c>
      <c r="AK83" s="252">
        <f t="shared" si="5"/>
        <v>0</v>
      </c>
      <c r="AL83">
        <f t="shared" si="6"/>
        <v>0</v>
      </c>
      <c r="AM83">
        <f t="shared" si="7"/>
        <v>0</v>
      </c>
      <c r="AO83">
        <f>VLOOKUP($B83,Kraftvärmeprod!$B$1:$AR$469,MATCH(AO$1,Kraftvärmeprod!$B$1:$AU$1,0),FALSE)</f>
        <v>0</v>
      </c>
      <c r="AP83">
        <f>VLOOKUP($B83,Kraftvärmeprod!$B$1:$AR$469,MATCH(AP$1,Kraftvärmeprod!$B$1:$AU$1,0),FALSE)</f>
        <v>0</v>
      </c>
      <c r="AQ83">
        <f>VLOOKUP($B83,Kraftvärmeprod!$B$1:$AR$469,MATCH("Summa tillförd energi exklusive rökgaskondensering",Kraftvärmeprod!$B$1:$AU$1,0),FALSE)</f>
        <v>0</v>
      </c>
      <c r="AS83" s="195" t="str">
        <f t="shared" si="8"/>
        <v/>
      </c>
      <c r="AU83">
        <f t="shared" si="9"/>
        <v>0</v>
      </c>
    </row>
    <row r="84" spans="1:47" x14ac:dyDescent="0.25">
      <c r="A84" s="2" t="s">
        <v>141</v>
      </c>
      <c r="B84" s="2" t="s">
        <v>143</v>
      </c>
      <c r="J84">
        <v>0</v>
      </c>
      <c r="K84">
        <v>0</v>
      </c>
      <c r="L84">
        <v>0</v>
      </c>
      <c r="M84">
        <v>0</v>
      </c>
      <c r="N84">
        <v>0</v>
      </c>
      <c r="O84">
        <v>0</v>
      </c>
      <c r="P84">
        <v>0</v>
      </c>
      <c r="Q84">
        <v>0</v>
      </c>
      <c r="R84">
        <v>0</v>
      </c>
      <c r="S84">
        <v>0</v>
      </c>
      <c r="T84">
        <v>0</v>
      </c>
      <c r="U84">
        <v>0</v>
      </c>
      <c r="V84" t="s">
        <v>187</v>
      </c>
      <c r="W84">
        <v>0</v>
      </c>
      <c r="X84">
        <v>0</v>
      </c>
      <c r="Y84">
        <v>0</v>
      </c>
      <c r="Z84">
        <v>0</v>
      </c>
      <c r="AA84">
        <v>0</v>
      </c>
      <c r="AB84">
        <v>0</v>
      </c>
      <c r="AC84">
        <v>0</v>
      </c>
      <c r="AD84">
        <v>0</v>
      </c>
      <c r="AE84">
        <v>0</v>
      </c>
      <c r="AF84">
        <v>0</v>
      </c>
      <c r="AG84">
        <v>0</v>
      </c>
      <c r="AH84">
        <v>0</v>
      </c>
      <c r="AK84" s="252">
        <f t="shared" si="5"/>
        <v>0</v>
      </c>
      <c r="AL84">
        <f t="shared" si="6"/>
        <v>0</v>
      </c>
      <c r="AM84">
        <f t="shared" si="7"/>
        <v>0</v>
      </c>
      <c r="AO84">
        <f>VLOOKUP($B84,Kraftvärmeprod!$B$1:$AR$469,MATCH(AO$1,Kraftvärmeprod!$B$1:$AU$1,0),FALSE)</f>
        <v>0</v>
      </c>
      <c r="AP84">
        <f>VLOOKUP($B84,Kraftvärmeprod!$B$1:$AR$469,MATCH(AP$1,Kraftvärmeprod!$B$1:$AU$1,0),FALSE)</f>
        <v>0</v>
      </c>
      <c r="AQ84">
        <f>VLOOKUP($B84,Kraftvärmeprod!$B$1:$AR$469,MATCH("Summa tillförd energi exklusive rökgaskondensering",Kraftvärmeprod!$B$1:$AU$1,0),FALSE)</f>
        <v>0</v>
      </c>
      <c r="AS84" s="195" t="str">
        <f t="shared" si="8"/>
        <v/>
      </c>
      <c r="AU84">
        <f t="shared" si="9"/>
        <v>0</v>
      </c>
    </row>
    <row r="85" spans="1:47" x14ac:dyDescent="0.25">
      <c r="A85" s="2" t="s">
        <v>144</v>
      </c>
      <c r="B85" s="2" t="s">
        <v>145</v>
      </c>
      <c r="J85">
        <v>0</v>
      </c>
      <c r="K85">
        <v>0</v>
      </c>
      <c r="L85">
        <v>0</v>
      </c>
      <c r="M85">
        <v>0</v>
      </c>
      <c r="N85">
        <v>0</v>
      </c>
      <c r="O85">
        <v>0</v>
      </c>
      <c r="P85">
        <v>0</v>
      </c>
      <c r="Q85">
        <v>0</v>
      </c>
      <c r="R85">
        <v>0</v>
      </c>
      <c r="S85">
        <v>0</v>
      </c>
      <c r="T85">
        <v>0</v>
      </c>
      <c r="U85">
        <v>0</v>
      </c>
      <c r="V85" t="s">
        <v>187</v>
      </c>
      <c r="W85">
        <v>0</v>
      </c>
      <c r="X85">
        <v>0</v>
      </c>
      <c r="Y85">
        <v>0</v>
      </c>
      <c r="Z85">
        <v>0</v>
      </c>
      <c r="AA85">
        <v>0</v>
      </c>
      <c r="AB85">
        <v>0</v>
      </c>
      <c r="AC85">
        <v>0</v>
      </c>
      <c r="AD85">
        <v>0</v>
      </c>
      <c r="AE85">
        <v>0</v>
      </c>
      <c r="AF85">
        <v>0</v>
      </c>
      <c r="AG85">
        <v>0</v>
      </c>
      <c r="AH85">
        <v>0</v>
      </c>
      <c r="AK85" s="252">
        <f t="shared" si="5"/>
        <v>0</v>
      </c>
      <c r="AL85">
        <f t="shared" si="6"/>
        <v>0</v>
      </c>
      <c r="AM85">
        <f t="shared" si="7"/>
        <v>0</v>
      </c>
      <c r="AO85">
        <f>VLOOKUP($B85,Kraftvärmeprod!$B$1:$AR$469,MATCH(AO$1,Kraftvärmeprod!$B$1:$AU$1,0),FALSE)</f>
        <v>0</v>
      </c>
      <c r="AP85">
        <f>VLOOKUP($B85,Kraftvärmeprod!$B$1:$AR$469,MATCH(AP$1,Kraftvärmeprod!$B$1:$AU$1,0),FALSE)</f>
        <v>0</v>
      </c>
      <c r="AQ85">
        <f>VLOOKUP($B85,Kraftvärmeprod!$B$1:$AR$469,MATCH("Summa tillförd energi exklusive rökgaskondensering",Kraftvärmeprod!$B$1:$AU$1,0),FALSE)</f>
        <v>0</v>
      </c>
      <c r="AS85" s="195" t="str">
        <f t="shared" si="8"/>
        <v/>
      </c>
      <c r="AU85">
        <f t="shared" si="9"/>
        <v>0</v>
      </c>
    </row>
    <row r="86" spans="1:47" x14ac:dyDescent="0.25">
      <c r="A86" s="2" t="s">
        <v>146</v>
      </c>
      <c r="B86" s="2" t="s">
        <v>147</v>
      </c>
      <c r="J86">
        <v>0</v>
      </c>
      <c r="K86">
        <v>0.60110699999999995</v>
      </c>
      <c r="L86">
        <v>0</v>
      </c>
      <c r="M86">
        <v>0</v>
      </c>
      <c r="N86">
        <v>0</v>
      </c>
      <c r="O86">
        <v>0</v>
      </c>
      <c r="P86">
        <v>10.361800000000001</v>
      </c>
      <c r="Q86">
        <v>6.0951999999999999E-2</v>
      </c>
      <c r="R86">
        <v>8.1675599999999999</v>
      </c>
      <c r="S86">
        <v>0.73142300000000005</v>
      </c>
      <c r="T86">
        <v>3.7500499999999999</v>
      </c>
      <c r="U86">
        <v>0</v>
      </c>
      <c r="V86" t="s">
        <v>187</v>
      </c>
      <c r="W86">
        <v>0</v>
      </c>
      <c r="X86">
        <v>0</v>
      </c>
      <c r="Y86">
        <v>0</v>
      </c>
      <c r="Z86">
        <v>164.083</v>
      </c>
      <c r="AA86">
        <v>0</v>
      </c>
      <c r="AB86">
        <v>0</v>
      </c>
      <c r="AC86">
        <v>0</v>
      </c>
      <c r="AD86">
        <v>0</v>
      </c>
      <c r="AE86">
        <v>0</v>
      </c>
      <c r="AF86">
        <v>0</v>
      </c>
      <c r="AG86">
        <v>24</v>
      </c>
      <c r="AH86">
        <v>3.8950999999999998</v>
      </c>
      <c r="AK86" s="252">
        <f t="shared" si="5"/>
        <v>215.65099200000003</v>
      </c>
      <c r="AL86">
        <f t="shared" si="6"/>
        <v>211.75589200000002</v>
      </c>
      <c r="AM86">
        <f t="shared" si="7"/>
        <v>187.75589200000002</v>
      </c>
      <c r="AO86">
        <f>VLOOKUP($B86,Kraftvärmeprod!$B$1:$AR$469,MATCH(AO$1,Kraftvärmeprod!$B$1:$AU$1,0),FALSE)</f>
        <v>215.6</v>
      </c>
      <c r="AP86">
        <f>VLOOKUP($B86,Kraftvärmeprod!$B$1:$AR$469,MATCH(AP$1,Kraftvärmeprod!$B$1:$AU$1,0),FALSE)</f>
        <v>53</v>
      </c>
      <c r="AQ86">
        <f>VLOOKUP($B86,Kraftvärmeprod!$B$1:$AR$469,MATCH("Summa tillförd energi exklusive rökgaskondensering",Kraftvärmeprod!$B$1:$AU$1,0),FALSE)</f>
        <v>308.5</v>
      </c>
      <c r="AS86" s="195">
        <f t="shared" si="8"/>
        <v>0.60860905024311185</v>
      </c>
      <c r="AU86">
        <f t="shared" si="9"/>
        <v>187.154785</v>
      </c>
    </row>
    <row r="87" spans="1:47" x14ac:dyDescent="0.25">
      <c r="A87" s="2" t="s">
        <v>148</v>
      </c>
      <c r="B87" s="2" t="s">
        <v>149</v>
      </c>
      <c r="J87">
        <v>0</v>
      </c>
      <c r="K87">
        <v>0.50254600000000005</v>
      </c>
      <c r="L87">
        <v>0</v>
      </c>
      <c r="M87">
        <v>0</v>
      </c>
      <c r="N87">
        <v>0</v>
      </c>
      <c r="O87">
        <v>0</v>
      </c>
      <c r="P87">
        <v>251.155</v>
      </c>
      <c r="Q87">
        <v>79.912899999999993</v>
      </c>
      <c r="R87">
        <v>0</v>
      </c>
      <c r="S87">
        <v>0</v>
      </c>
      <c r="T87">
        <v>0</v>
      </c>
      <c r="U87">
        <v>0</v>
      </c>
      <c r="V87" t="s">
        <v>187</v>
      </c>
      <c r="W87">
        <v>0</v>
      </c>
      <c r="X87">
        <v>0</v>
      </c>
      <c r="Y87">
        <v>0</v>
      </c>
      <c r="Z87">
        <v>0</v>
      </c>
      <c r="AA87">
        <v>0</v>
      </c>
      <c r="AB87">
        <v>0</v>
      </c>
      <c r="AC87">
        <v>0</v>
      </c>
      <c r="AD87">
        <v>0</v>
      </c>
      <c r="AE87">
        <v>0</v>
      </c>
      <c r="AF87">
        <v>0</v>
      </c>
      <c r="AG87">
        <v>121</v>
      </c>
      <c r="AH87">
        <v>11.6898</v>
      </c>
      <c r="AK87" s="252">
        <f t="shared" si="5"/>
        <v>464.260246</v>
      </c>
      <c r="AL87">
        <f t="shared" si="6"/>
        <v>452.570446</v>
      </c>
      <c r="AM87">
        <f t="shared" si="7"/>
        <v>331.570446</v>
      </c>
      <c r="AO87">
        <f>VLOOKUP($B87,Kraftvärmeprod!$B$1:$AR$469,MATCH(AO$1,Kraftvärmeprod!$B$1:$AU$1,0),FALSE)</f>
        <v>506</v>
      </c>
      <c r="AP87">
        <f>VLOOKUP($B87,Kraftvärmeprod!$B$1:$AR$469,MATCH(AP$1,Kraftvärmeprod!$B$1:$AU$1,0),FALSE)</f>
        <v>163</v>
      </c>
      <c r="AQ87">
        <f>VLOOKUP($B87,Kraftvärmeprod!$B$1:$AR$469,MATCH("Summa tillförd energi exklusive rökgaskondensering",Kraftvärmeprod!$B$1:$AU$1,0),FALSE)</f>
        <v>609.82999999999993</v>
      </c>
      <c r="AS87" s="195">
        <f t="shared" si="8"/>
        <v>0.54370963383237958</v>
      </c>
      <c r="AU87">
        <f t="shared" si="9"/>
        <v>331.06790000000001</v>
      </c>
    </row>
    <row r="88" spans="1:47" x14ac:dyDescent="0.25">
      <c r="A88" s="2" t="s">
        <v>148</v>
      </c>
      <c r="B88" s="2" t="s">
        <v>150</v>
      </c>
      <c r="J88">
        <v>0</v>
      </c>
      <c r="K88">
        <v>0</v>
      </c>
      <c r="L88">
        <v>0</v>
      </c>
      <c r="M88">
        <v>0</v>
      </c>
      <c r="N88">
        <v>0</v>
      </c>
      <c r="O88">
        <v>0</v>
      </c>
      <c r="P88">
        <v>0</v>
      </c>
      <c r="Q88">
        <v>0</v>
      </c>
      <c r="R88">
        <v>0</v>
      </c>
      <c r="S88">
        <v>0</v>
      </c>
      <c r="T88">
        <v>0</v>
      </c>
      <c r="U88">
        <v>0</v>
      </c>
      <c r="V88" t="s">
        <v>187</v>
      </c>
      <c r="W88">
        <v>0</v>
      </c>
      <c r="X88">
        <v>0</v>
      </c>
      <c r="Y88">
        <v>0</v>
      </c>
      <c r="Z88">
        <v>0</v>
      </c>
      <c r="AA88">
        <v>0</v>
      </c>
      <c r="AB88">
        <v>0</v>
      </c>
      <c r="AC88">
        <v>0</v>
      </c>
      <c r="AD88">
        <v>0</v>
      </c>
      <c r="AE88">
        <v>0</v>
      </c>
      <c r="AF88">
        <v>0</v>
      </c>
      <c r="AG88">
        <v>0</v>
      </c>
      <c r="AH88">
        <v>0</v>
      </c>
      <c r="AK88" s="252">
        <f t="shared" si="5"/>
        <v>0</v>
      </c>
      <c r="AL88">
        <f t="shared" si="6"/>
        <v>0</v>
      </c>
      <c r="AM88">
        <f t="shared" si="7"/>
        <v>0</v>
      </c>
      <c r="AO88">
        <f>VLOOKUP($B88,Kraftvärmeprod!$B$1:$AR$469,MATCH(AO$1,Kraftvärmeprod!$B$1:$AU$1,0),FALSE)</f>
        <v>0</v>
      </c>
      <c r="AP88">
        <f>VLOOKUP($B88,Kraftvärmeprod!$B$1:$AR$469,MATCH(AP$1,Kraftvärmeprod!$B$1:$AU$1,0),FALSE)</f>
        <v>0</v>
      </c>
      <c r="AQ88">
        <f>VLOOKUP($B88,Kraftvärmeprod!$B$1:$AR$469,MATCH("Summa tillförd energi exklusive rökgaskondensering",Kraftvärmeprod!$B$1:$AU$1,0),FALSE)</f>
        <v>0</v>
      </c>
      <c r="AS88" s="195" t="str">
        <f t="shared" si="8"/>
        <v/>
      </c>
      <c r="AU88">
        <f t="shared" si="9"/>
        <v>0</v>
      </c>
    </row>
    <row r="89" spans="1:47" x14ac:dyDescent="0.25">
      <c r="A89" s="2" t="s">
        <v>148</v>
      </c>
      <c r="B89" s="2" t="s">
        <v>151</v>
      </c>
      <c r="J89">
        <v>0</v>
      </c>
      <c r="K89">
        <v>0</v>
      </c>
      <c r="L89">
        <v>0</v>
      </c>
      <c r="M89">
        <v>0</v>
      </c>
      <c r="N89">
        <v>0</v>
      </c>
      <c r="O89">
        <v>0</v>
      </c>
      <c r="P89">
        <v>0</v>
      </c>
      <c r="Q89">
        <v>0</v>
      </c>
      <c r="R89">
        <v>0</v>
      </c>
      <c r="S89">
        <v>0</v>
      </c>
      <c r="T89">
        <v>0</v>
      </c>
      <c r="U89">
        <v>0</v>
      </c>
      <c r="V89" t="s">
        <v>187</v>
      </c>
      <c r="W89">
        <v>0</v>
      </c>
      <c r="X89">
        <v>0</v>
      </c>
      <c r="Y89">
        <v>0</v>
      </c>
      <c r="Z89">
        <v>0</v>
      </c>
      <c r="AA89">
        <v>0</v>
      </c>
      <c r="AB89">
        <v>0</v>
      </c>
      <c r="AC89">
        <v>0</v>
      </c>
      <c r="AD89">
        <v>0</v>
      </c>
      <c r="AE89">
        <v>0</v>
      </c>
      <c r="AF89">
        <v>0</v>
      </c>
      <c r="AG89">
        <v>0</v>
      </c>
      <c r="AH89">
        <v>0</v>
      </c>
      <c r="AK89" s="252">
        <f t="shared" si="5"/>
        <v>0</v>
      </c>
      <c r="AL89">
        <f t="shared" si="6"/>
        <v>0</v>
      </c>
      <c r="AM89">
        <f t="shared" si="7"/>
        <v>0</v>
      </c>
      <c r="AO89">
        <f>VLOOKUP($B89,Kraftvärmeprod!$B$1:$AR$469,MATCH(AO$1,Kraftvärmeprod!$B$1:$AU$1,0),FALSE)</f>
        <v>0</v>
      </c>
      <c r="AP89">
        <f>VLOOKUP($B89,Kraftvärmeprod!$B$1:$AR$469,MATCH(AP$1,Kraftvärmeprod!$B$1:$AU$1,0),FALSE)</f>
        <v>0</v>
      </c>
      <c r="AQ89">
        <f>VLOOKUP($B89,Kraftvärmeprod!$B$1:$AR$469,MATCH("Summa tillförd energi exklusive rökgaskondensering",Kraftvärmeprod!$B$1:$AU$1,0),FALSE)</f>
        <v>0</v>
      </c>
      <c r="AS89" s="195" t="str">
        <f t="shared" si="8"/>
        <v/>
      </c>
      <c r="AU89">
        <f t="shared" si="9"/>
        <v>0</v>
      </c>
    </row>
    <row r="90" spans="1:47" x14ac:dyDescent="0.25">
      <c r="A90" s="2" t="s">
        <v>152</v>
      </c>
      <c r="B90" s="2" t="s">
        <v>153</v>
      </c>
      <c r="J90">
        <v>0</v>
      </c>
      <c r="K90">
        <v>0</v>
      </c>
      <c r="L90">
        <v>0</v>
      </c>
      <c r="M90">
        <v>0</v>
      </c>
      <c r="N90">
        <v>0</v>
      </c>
      <c r="O90">
        <v>0</v>
      </c>
      <c r="P90">
        <v>43.023600000000002</v>
      </c>
      <c r="Q90">
        <v>17.480699999999999</v>
      </c>
      <c r="R90">
        <v>26.823799999999999</v>
      </c>
      <c r="S90">
        <v>0</v>
      </c>
      <c r="T90">
        <v>0</v>
      </c>
      <c r="U90">
        <v>12.432399999999999</v>
      </c>
      <c r="V90" t="s">
        <v>187</v>
      </c>
      <c r="W90">
        <v>0</v>
      </c>
      <c r="X90">
        <v>0</v>
      </c>
      <c r="Y90">
        <v>0</v>
      </c>
      <c r="Z90">
        <v>0</v>
      </c>
      <c r="AA90">
        <v>0</v>
      </c>
      <c r="AB90">
        <v>0.14354700000000001</v>
      </c>
      <c r="AC90">
        <v>0</v>
      </c>
      <c r="AD90">
        <v>0</v>
      </c>
      <c r="AE90">
        <v>0</v>
      </c>
      <c r="AF90">
        <v>0</v>
      </c>
      <c r="AG90">
        <v>24.2</v>
      </c>
      <c r="AH90">
        <v>2.2606099999999998</v>
      </c>
      <c r="AK90" s="252">
        <f t="shared" si="5"/>
        <v>126.36465700000001</v>
      </c>
      <c r="AL90">
        <f t="shared" si="6"/>
        <v>124.10404700000001</v>
      </c>
      <c r="AM90">
        <f t="shared" si="7"/>
        <v>99.904047000000006</v>
      </c>
      <c r="AO90">
        <f>VLOOKUP($B90,Kraftvärmeprod!$B$1:$AR$469,MATCH(AO$1,Kraftvärmeprod!$B$1:$AU$1,0),FALSE)</f>
        <v>91.6</v>
      </c>
      <c r="AP90">
        <f>VLOOKUP($B90,Kraftvärmeprod!$B$1:$AR$469,MATCH(AP$1,Kraftvärmeprod!$B$1:$AU$1,0),FALSE)</f>
        <v>11.5</v>
      </c>
      <c r="AQ90">
        <f>VLOOKUP($B90,Kraftvärmeprod!$B$1:$AR$469,MATCH("Summa tillförd energi exklusive rökgaskondensering",Kraftvärmeprod!$B$1:$AU$1,0),FALSE)</f>
        <v>132.58000000000001</v>
      </c>
      <c r="AS90" s="195">
        <f t="shared" si="8"/>
        <v>0.75353784130336399</v>
      </c>
      <c r="AU90">
        <f t="shared" si="9"/>
        <v>99.904047000000006</v>
      </c>
    </row>
    <row r="91" spans="1:47" x14ac:dyDescent="0.25">
      <c r="A91" s="2" t="s">
        <v>152</v>
      </c>
      <c r="B91" s="2" t="s">
        <v>154</v>
      </c>
      <c r="J91">
        <v>0</v>
      </c>
      <c r="K91">
        <v>0</v>
      </c>
      <c r="L91">
        <v>0</v>
      </c>
      <c r="M91">
        <v>0</v>
      </c>
      <c r="N91">
        <v>0</v>
      </c>
      <c r="O91">
        <v>0</v>
      </c>
      <c r="P91">
        <v>0</v>
      </c>
      <c r="Q91">
        <v>0</v>
      </c>
      <c r="R91">
        <v>0</v>
      </c>
      <c r="S91">
        <v>0</v>
      </c>
      <c r="T91">
        <v>0</v>
      </c>
      <c r="U91">
        <v>0</v>
      </c>
      <c r="V91" t="s">
        <v>187</v>
      </c>
      <c r="W91">
        <v>0</v>
      </c>
      <c r="X91">
        <v>0</v>
      </c>
      <c r="Y91">
        <v>0</v>
      </c>
      <c r="Z91">
        <v>0</v>
      </c>
      <c r="AA91">
        <v>0</v>
      </c>
      <c r="AB91">
        <v>0</v>
      </c>
      <c r="AC91">
        <v>0</v>
      </c>
      <c r="AD91">
        <v>0</v>
      </c>
      <c r="AE91">
        <v>0</v>
      </c>
      <c r="AF91">
        <v>0</v>
      </c>
      <c r="AG91">
        <v>0</v>
      </c>
      <c r="AH91">
        <v>0</v>
      </c>
      <c r="AK91" s="252">
        <f t="shared" si="5"/>
        <v>0</v>
      </c>
      <c r="AL91">
        <f t="shared" si="6"/>
        <v>0</v>
      </c>
      <c r="AM91">
        <f t="shared" si="7"/>
        <v>0</v>
      </c>
      <c r="AO91">
        <f>VLOOKUP($B91,Kraftvärmeprod!$B$1:$AR$469,MATCH(AO$1,Kraftvärmeprod!$B$1:$AU$1,0),FALSE)</f>
        <v>0</v>
      </c>
      <c r="AP91">
        <f>VLOOKUP($B91,Kraftvärmeprod!$B$1:$AR$469,MATCH(AP$1,Kraftvärmeprod!$B$1:$AU$1,0),FALSE)</f>
        <v>0</v>
      </c>
      <c r="AQ91">
        <f>VLOOKUP($B91,Kraftvärmeprod!$B$1:$AR$469,MATCH("Summa tillförd energi exklusive rökgaskondensering",Kraftvärmeprod!$B$1:$AU$1,0),FALSE)</f>
        <v>0</v>
      </c>
      <c r="AS91" s="195" t="str">
        <f t="shared" si="8"/>
        <v/>
      </c>
      <c r="AU91">
        <f t="shared" si="9"/>
        <v>0</v>
      </c>
    </row>
    <row r="92" spans="1:47" x14ac:dyDescent="0.25">
      <c r="A92" s="2" t="s">
        <v>152</v>
      </c>
      <c r="B92" s="2" t="s">
        <v>155</v>
      </c>
      <c r="J92">
        <v>0</v>
      </c>
      <c r="K92">
        <v>0</v>
      </c>
      <c r="L92">
        <v>0</v>
      </c>
      <c r="M92">
        <v>0</v>
      </c>
      <c r="N92">
        <v>0</v>
      </c>
      <c r="O92">
        <v>0</v>
      </c>
      <c r="P92">
        <v>0</v>
      </c>
      <c r="Q92">
        <v>0</v>
      </c>
      <c r="R92">
        <v>0</v>
      </c>
      <c r="S92">
        <v>0</v>
      </c>
      <c r="T92">
        <v>0</v>
      </c>
      <c r="U92">
        <v>0</v>
      </c>
      <c r="V92" t="s">
        <v>187</v>
      </c>
      <c r="W92">
        <v>0</v>
      </c>
      <c r="X92">
        <v>0</v>
      </c>
      <c r="Y92">
        <v>0</v>
      </c>
      <c r="Z92">
        <v>0</v>
      </c>
      <c r="AA92">
        <v>0</v>
      </c>
      <c r="AB92">
        <v>0</v>
      </c>
      <c r="AC92">
        <v>0</v>
      </c>
      <c r="AD92">
        <v>0</v>
      </c>
      <c r="AE92">
        <v>0</v>
      </c>
      <c r="AF92">
        <v>0</v>
      </c>
      <c r="AG92">
        <v>0</v>
      </c>
      <c r="AH92">
        <v>0</v>
      </c>
      <c r="AK92" s="252">
        <f t="shared" si="5"/>
        <v>0</v>
      </c>
      <c r="AL92">
        <f t="shared" si="6"/>
        <v>0</v>
      </c>
      <c r="AM92">
        <f t="shared" si="7"/>
        <v>0</v>
      </c>
      <c r="AO92">
        <f>VLOOKUP($B92,Kraftvärmeprod!$B$1:$AR$469,MATCH(AO$1,Kraftvärmeprod!$B$1:$AU$1,0),FALSE)</f>
        <v>0</v>
      </c>
      <c r="AP92">
        <f>VLOOKUP($B92,Kraftvärmeprod!$B$1:$AR$469,MATCH(AP$1,Kraftvärmeprod!$B$1:$AU$1,0),FALSE)</f>
        <v>0</v>
      </c>
      <c r="AQ92">
        <f>VLOOKUP($B92,Kraftvärmeprod!$B$1:$AR$469,MATCH("Summa tillförd energi exklusive rökgaskondensering",Kraftvärmeprod!$B$1:$AU$1,0),FALSE)</f>
        <v>0</v>
      </c>
      <c r="AS92" s="195" t="str">
        <f t="shared" si="8"/>
        <v/>
      </c>
      <c r="AU92">
        <f t="shared" si="9"/>
        <v>0</v>
      </c>
    </row>
    <row r="93" spans="1:47" x14ac:dyDescent="0.25">
      <c r="A93" s="2" t="s">
        <v>156</v>
      </c>
      <c r="B93" s="2" t="s">
        <v>157</v>
      </c>
      <c r="J93">
        <v>0</v>
      </c>
      <c r="K93">
        <v>0</v>
      </c>
      <c r="L93">
        <v>0</v>
      </c>
      <c r="M93">
        <v>0</v>
      </c>
      <c r="N93">
        <v>0</v>
      </c>
      <c r="O93">
        <v>0</v>
      </c>
      <c r="P93">
        <v>0</v>
      </c>
      <c r="Q93">
        <v>0</v>
      </c>
      <c r="R93">
        <v>0</v>
      </c>
      <c r="S93">
        <v>0</v>
      </c>
      <c r="T93">
        <v>0</v>
      </c>
      <c r="U93">
        <v>0</v>
      </c>
      <c r="V93" t="s">
        <v>187</v>
      </c>
      <c r="W93">
        <v>0</v>
      </c>
      <c r="X93">
        <v>0</v>
      </c>
      <c r="Y93">
        <v>0</v>
      </c>
      <c r="Z93">
        <v>0</v>
      </c>
      <c r="AA93">
        <v>0</v>
      </c>
      <c r="AB93">
        <v>0</v>
      </c>
      <c r="AC93">
        <v>0</v>
      </c>
      <c r="AD93">
        <v>0</v>
      </c>
      <c r="AE93">
        <v>0</v>
      </c>
      <c r="AF93">
        <v>0</v>
      </c>
      <c r="AG93">
        <v>0</v>
      </c>
      <c r="AH93">
        <v>0</v>
      </c>
      <c r="AK93" s="252">
        <f t="shared" si="5"/>
        <v>0</v>
      </c>
      <c r="AL93">
        <f t="shared" si="6"/>
        <v>0</v>
      </c>
      <c r="AM93">
        <f t="shared" si="7"/>
        <v>0</v>
      </c>
      <c r="AO93">
        <f>VLOOKUP($B93,Kraftvärmeprod!$B$1:$AR$469,MATCH(AO$1,Kraftvärmeprod!$B$1:$AU$1,0),FALSE)</f>
        <v>0</v>
      </c>
      <c r="AP93">
        <f>VLOOKUP($B93,Kraftvärmeprod!$B$1:$AR$469,MATCH(AP$1,Kraftvärmeprod!$B$1:$AU$1,0),FALSE)</f>
        <v>0</v>
      </c>
      <c r="AQ93">
        <f>VLOOKUP($B93,Kraftvärmeprod!$B$1:$AR$469,MATCH("Summa tillförd energi exklusive rökgaskondensering",Kraftvärmeprod!$B$1:$AU$1,0),FALSE)</f>
        <v>0</v>
      </c>
      <c r="AS93" s="195" t="str">
        <f t="shared" si="8"/>
        <v/>
      </c>
      <c r="AU93">
        <f t="shared" si="9"/>
        <v>0</v>
      </c>
    </row>
    <row r="94" spans="1:47" x14ac:dyDescent="0.25">
      <c r="A94" s="2" t="s">
        <v>156</v>
      </c>
      <c r="B94" s="2" t="s">
        <v>158</v>
      </c>
      <c r="J94">
        <v>0</v>
      </c>
      <c r="K94">
        <v>0</v>
      </c>
      <c r="L94">
        <v>0</v>
      </c>
      <c r="M94">
        <v>0</v>
      </c>
      <c r="N94">
        <v>0</v>
      </c>
      <c r="O94">
        <v>0</v>
      </c>
      <c r="P94">
        <v>0</v>
      </c>
      <c r="Q94">
        <v>0</v>
      </c>
      <c r="R94">
        <v>0</v>
      </c>
      <c r="S94">
        <v>0</v>
      </c>
      <c r="T94">
        <v>0</v>
      </c>
      <c r="U94">
        <v>0</v>
      </c>
      <c r="V94" t="s">
        <v>187</v>
      </c>
      <c r="W94">
        <v>0</v>
      </c>
      <c r="X94">
        <v>0</v>
      </c>
      <c r="Y94">
        <v>0</v>
      </c>
      <c r="Z94">
        <v>0</v>
      </c>
      <c r="AA94">
        <v>0</v>
      </c>
      <c r="AB94">
        <v>0</v>
      </c>
      <c r="AC94">
        <v>0</v>
      </c>
      <c r="AD94">
        <v>0</v>
      </c>
      <c r="AE94">
        <v>0</v>
      </c>
      <c r="AF94">
        <v>0</v>
      </c>
      <c r="AG94">
        <v>0</v>
      </c>
      <c r="AH94">
        <v>0</v>
      </c>
      <c r="AK94" s="252">
        <f t="shared" si="5"/>
        <v>0</v>
      </c>
      <c r="AL94">
        <f t="shared" si="6"/>
        <v>0</v>
      </c>
      <c r="AM94">
        <f t="shared" si="7"/>
        <v>0</v>
      </c>
      <c r="AO94">
        <f>VLOOKUP($B94,Kraftvärmeprod!$B$1:$AR$469,MATCH(AO$1,Kraftvärmeprod!$B$1:$AU$1,0),FALSE)</f>
        <v>0</v>
      </c>
      <c r="AP94">
        <f>VLOOKUP($B94,Kraftvärmeprod!$B$1:$AR$469,MATCH(AP$1,Kraftvärmeprod!$B$1:$AU$1,0),FALSE)</f>
        <v>0</v>
      </c>
      <c r="AQ94">
        <f>VLOOKUP($B94,Kraftvärmeprod!$B$1:$AR$469,MATCH("Summa tillförd energi exklusive rökgaskondensering",Kraftvärmeprod!$B$1:$AU$1,0),FALSE)</f>
        <v>0</v>
      </c>
      <c r="AS94" s="195" t="str">
        <f t="shared" si="8"/>
        <v/>
      </c>
      <c r="AU94">
        <f t="shared" si="9"/>
        <v>0</v>
      </c>
    </row>
    <row r="95" spans="1:47" x14ac:dyDescent="0.25">
      <c r="A95" s="2" t="s">
        <v>156</v>
      </c>
      <c r="B95" s="2" t="s">
        <v>159</v>
      </c>
      <c r="J95">
        <v>0</v>
      </c>
      <c r="K95">
        <v>0</v>
      </c>
      <c r="L95">
        <v>0</v>
      </c>
      <c r="M95">
        <v>0</v>
      </c>
      <c r="N95">
        <v>0</v>
      </c>
      <c r="O95">
        <v>0</v>
      </c>
      <c r="P95">
        <v>0</v>
      </c>
      <c r="Q95">
        <v>0</v>
      </c>
      <c r="R95">
        <v>0</v>
      </c>
      <c r="S95">
        <v>0</v>
      </c>
      <c r="T95">
        <v>0</v>
      </c>
      <c r="U95">
        <v>0</v>
      </c>
      <c r="V95" t="s">
        <v>187</v>
      </c>
      <c r="W95">
        <v>0</v>
      </c>
      <c r="X95">
        <v>0</v>
      </c>
      <c r="Y95">
        <v>0</v>
      </c>
      <c r="Z95">
        <v>0</v>
      </c>
      <c r="AA95">
        <v>0</v>
      </c>
      <c r="AB95">
        <v>0</v>
      </c>
      <c r="AC95">
        <v>0</v>
      </c>
      <c r="AD95">
        <v>0</v>
      </c>
      <c r="AE95">
        <v>0</v>
      </c>
      <c r="AF95">
        <v>0</v>
      </c>
      <c r="AG95">
        <v>0</v>
      </c>
      <c r="AH95">
        <v>0</v>
      </c>
      <c r="AK95" s="252">
        <f t="shared" si="5"/>
        <v>0</v>
      </c>
      <c r="AL95">
        <f t="shared" si="6"/>
        <v>0</v>
      </c>
      <c r="AM95">
        <f t="shared" si="7"/>
        <v>0</v>
      </c>
      <c r="AO95">
        <f>VLOOKUP($B95,Kraftvärmeprod!$B$1:$AR$469,MATCH(AO$1,Kraftvärmeprod!$B$1:$AU$1,0),FALSE)</f>
        <v>0</v>
      </c>
      <c r="AP95">
        <f>VLOOKUP($B95,Kraftvärmeprod!$B$1:$AR$469,MATCH(AP$1,Kraftvärmeprod!$B$1:$AU$1,0),FALSE)</f>
        <v>0</v>
      </c>
      <c r="AQ95">
        <f>VLOOKUP($B95,Kraftvärmeprod!$B$1:$AR$469,MATCH("Summa tillförd energi exklusive rökgaskondensering",Kraftvärmeprod!$B$1:$AU$1,0),FALSE)</f>
        <v>0</v>
      </c>
      <c r="AS95" s="195" t="str">
        <f t="shared" si="8"/>
        <v/>
      </c>
      <c r="AU95">
        <f t="shared" si="9"/>
        <v>0</v>
      </c>
    </row>
    <row r="96" spans="1:47" x14ac:dyDescent="0.25">
      <c r="A96" s="2" t="s">
        <v>160</v>
      </c>
      <c r="B96" s="2" t="s">
        <v>161</v>
      </c>
      <c r="J96">
        <v>0</v>
      </c>
      <c r="K96">
        <v>0</v>
      </c>
      <c r="L96">
        <v>0</v>
      </c>
      <c r="M96">
        <v>0</v>
      </c>
      <c r="N96">
        <v>0</v>
      </c>
      <c r="O96">
        <v>0</v>
      </c>
      <c r="P96">
        <v>0</v>
      </c>
      <c r="Q96">
        <v>0</v>
      </c>
      <c r="R96">
        <v>0</v>
      </c>
      <c r="S96">
        <v>0</v>
      </c>
      <c r="T96">
        <v>0</v>
      </c>
      <c r="U96">
        <v>0</v>
      </c>
      <c r="V96" t="s">
        <v>187</v>
      </c>
      <c r="W96">
        <v>0</v>
      </c>
      <c r="X96">
        <v>0</v>
      </c>
      <c r="Y96">
        <v>0</v>
      </c>
      <c r="Z96">
        <v>0</v>
      </c>
      <c r="AA96">
        <v>0</v>
      </c>
      <c r="AB96">
        <v>0</v>
      </c>
      <c r="AC96">
        <v>0</v>
      </c>
      <c r="AD96">
        <v>0</v>
      </c>
      <c r="AE96">
        <v>0</v>
      </c>
      <c r="AF96">
        <v>0</v>
      </c>
      <c r="AG96">
        <v>0</v>
      </c>
      <c r="AH96">
        <v>0</v>
      </c>
      <c r="AK96" s="252">
        <f t="shared" si="5"/>
        <v>0</v>
      </c>
      <c r="AL96">
        <f t="shared" si="6"/>
        <v>0</v>
      </c>
      <c r="AM96">
        <f t="shared" si="7"/>
        <v>0</v>
      </c>
      <c r="AO96">
        <f>VLOOKUP($B96,Kraftvärmeprod!$B$1:$AR$469,MATCH(AO$1,Kraftvärmeprod!$B$1:$AU$1,0),FALSE)</f>
        <v>0</v>
      </c>
      <c r="AP96">
        <f>VLOOKUP($B96,Kraftvärmeprod!$B$1:$AR$469,MATCH(AP$1,Kraftvärmeprod!$B$1:$AU$1,0),FALSE)</f>
        <v>0</v>
      </c>
      <c r="AQ96">
        <f>VLOOKUP($B96,Kraftvärmeprod!$B$1:$AR$469,MATCH("Summa tillförd energi exklusive rökgaskondensering",Kraftvärmeprod!$B$1:$AU$1,0),FALSE)</f>
        <v>0</v>
      </c>
      <c r="AS96" s="195" t="str">
        <f t="shared" si="8"/>
        <v/>
      </c>
      <c r="AU96">
        <f t="shared" si="9"/>
        <v>0</v>
      </c>
    </row>
    <row r="97" spans="1:47" x14ac:dyDescent="0.25">
      <c r="A97" s="2" t="s">
        <v>160</v>
      </c>
      <c r="B97" s="2" t="s">
        <v>162</v>
      </c>
      <c r="J97">
        <v>0</v>
      </c>
      <c r="K97">
        <v>0.74413499999999999</v>
      </c>
      <c r="L97">
        <v>0</v>
      </c>
      <c r="M97">
        <v>0</v>
      </c>
      <c r="N97">
        <v>0</v>
      </c>
      <c r="O97">
        <v>0</v>
      </c>
      <c r="P97">
        <v>33.309399999999997</v>
      </c>
      <c r="Q97">
        <v>55.385300000000001</v>
      </c>
      <c r="R97">
        <v>61.197699999999998</v>
      </c>
      <c r="S97">
        <v>5.5888300000000002E-2</v>
      </c>
      <c r="T97">
        <v>0</v>
      </c>
      <c r="U97">
        <v>22.299399999999999</v>
      </c>
      <c r="V97" t="s">
        <v>187</v>
      </c>
      <c r="W97">
        <v>0</v>
      </c>
      <c r="X97">
        <v>0</v>
      </c>
      <c r="Y97">
        <v>0</v>
      </c>
      <c r="Z97">
        <v>40.630800000000001</v>
      </c>
      <c r="AA97">
        <v>0</v>
      </c>
      <c r="AB97">
        <v>0</v>
      </c>
      <c r="AC97">
        <v>0</v>
      </c>
      <c r="AD97">
        <v>0</v>
      </c>
      <c r="AE97">
        <v>0</v>
      </c>
      <c r="AF97">
        <v>0</v>
      </c>
      <c r="AG97">
        <v>85.59</v>
      </c>
      <c r="AH97">
        <v>8.9284300000000005</v>
      </c>
      <c r="AK97" s="252">
        <f t="shared" si="5"/>
        <v>308.14105329999995</v>
      </c>
      <c r="AL97">
        <f t="shared" si="6"/>
        <v>299.21262329999996</v>
      </c>
      <c r="AM97">
        <f t="shared" si="7"/>
        <v>213.62262329999996</v>
      </c>
      <c r="AO97">
        <f>VLOOKUP($B97,Kraftvärmeprod!$B$1:$AR$469,MATCH(AO$1,Kraftvärmeprod!$B$1:$AU$1,0),FALSE)</f>
        <v>255.23</v>
      </c>
      <c r="AP97">
        <f>VLOOKUP($B97,Kraftvärmeprod!$B$1:$AR$469,MATCH(AP$1,Kraftvärmeprod!$B$1:$AU$1,0),FALSE)</f>
        <v>77.3</v>
      </c>
      <c r="AQ97">
        <f>VLOOKUP($B97,Kraftvärmeprod!$B$1:$AR$469,MATCH("Summa tillförd energi exklusive rökgaskondensering",Kraftvärmeprod!$B$1:$AU$1,0),FALSE)</f>
        <v>382.09999999999997</v>
      </c>
      <c r="AS97" s="195">
        <f t="shared" si="8"/>
        <v>0.55907517220622871</v>
      </c>
      <c r="AU97">
        <f t="shared" si="9"/>
        <v>212.87848829999999</v>
      </c>
    </row>
    <row r="98" spans="1:47" x14ac:dyDescent="0.25">
      <c r="A98" s="2" t="s">
        <v>160</v>
      </c>
      <c r="B98" s="2" t="s">
        <v>163</v>
      </c>
      <c r="J98">
        <v>0</v>
      </c>
      <c r="K98">
        <v>0</v>
      </c>
      <c r="L98">
        <v>0</v>
      </c>
      <c r="M98">
        <v>0</v>
      </c>
      <c r="N98">
        <v>0</v>
      </c>
      <c r="O98">
        <v>0</v>
      </c>
      <c r="P98">
        <v>0</v>
      </c>
      <c r="Q98">
        <v>0</v>
      </c>
      <c r="R98">
        <v>0</v>
      </c>
      <c r="S98">
        <v>0</v>
      </c>
      <c r="T98">
        <v>0</v>
      </c>
      <c r="U98">
        <v>0</v>
      </c>
      <c r="V98" t="s">
        <v>187</v>
      </c>
      <c r="W98">
        <v>0</v>
      </c>
      <c r="X98">
        <v>0</v>
      </c>
      <c r="Y98">
        <v>0</v>
      </c>
      <c r="Z98">
        <v>0</v>
      </c>
      <c r="AA98">
        <v>0</v>
      </c>
      <c r="AB98">
        <v>0</v>
      </c>
      <c r="AC98">
        <v>0</v>
      </c>
      <c r="AD98">
        <v>0</v>
      </c>
      <c r="AE98">
        <v>0</v>
      </c>
      <c r="AF98">
        <v>0</v>
      </c>
      <c r="AG98">
        <v>0</v>
      </c>
      <c r="AH98">
        <v>0</v>
      </c>
      <c r="AK98" s="252">
        <f t="shared" si="5"/>
        <v>0</v>
      </c>
      <c r="AL98">
        <f t="shared" si="6"/>
        <v>0</v>
      </c>
      <c r="AM98">
        <f t="shared" si="7"/>
        <v>0</v>
      </c>
      <c r="AO98">
        <f>VLOOKUP($B98,Kraftvärmeprod!$B$1:$AR$469,MATCH(AO$1,Kraftvärmeprod!$B$1:$AU$1,0),FALSE)</f>
        <v>0</v>
      </c>
      <c r="AP98">
        <f>VLOOKUP($B98,Kraftvärmeprod!$B$1:$AR$469,MATCH(AP$1,Kraftvärmeprod!$B$1:$AU$1,0),FALSE)</f>
        <v>0</v>
      </c>
      <c r="AQ98">
        <f>VLOOKUP($B98,Kraftvärmeprod!$B$1:$AR$469,MATCH("Summa tillförd energi exklusive rökgaskondensering",Kraftvärmeprod!$B$1:$AU$1,0),FALSE)</f>
        <v>0</v>
      </c>
      <c r="AS98" s="195" t="str">
        <f t="shared" si="8"/>
        <v/>
      </c>
      <c r="AU98">
        <f t="shared" si="9"/>
        <v>0</v>
      </c>
    </row>
    <row r="99" spans="1:47" x14ac:dyDescent="0.25">
      <c r="A99" s="2" t="s">
        <v>160</v>
      </c>
      <c r="B99" s="2" t="s">
        <v>164</v>
      </c>
      <c r="J99">
        <v>0</v>
      </c>
      <c r="K99">
        <v>0</v>
      </c>
      <c r="L99">
        <v>0</v>
      </c>
      <c r="M99">
        <v>0</v>
      </c>
      <c r="N99">
        <v>0</v>
      </c>
      <c r="O99">
        <v>0</v>
      </c>
      <c r="P99">
        <v>0</v>
      </c>
      <c r="Q99">
        <v>0</v>
      </c>
      <c r="R99">
        <v>0</v>
      </c>
      <c r="S99">
        <v>0</v>
      </c>
      <c r="T99">
        <v>0</v>
      </c>
      <c r="U99">
        <v>0</v>
      </c>
      <c r="V99" t="s">
        <v>187</v>
      </c>
      <c r="W99">
        <v>0</v>
      </c>
      <c r="X99">
        <v>0</v>
      </c>
      <c r="Y99">
        <v>0</v>
      </c>
      <c r="Z99">
        <v>0</v>
      </c>
      <c r="AA99">
        <v>0</v>
      </c>
      <c r="AB99">
        <v>0</v>
      </c>
      <c r="AC99">
        <v>0</v>
      </c>
      <c r="AD99">
        <v>0</v>
      </c>
      <c r="AE99">
        <v>0</v>
      </c>
      <c r="AF99">
        <v>0</v>
      </c>
      <c r="AG99">
        <v>0</v>
      </c>
      <c r="AH99">
        <v>0</v>
      </c>
      <c r="AK99" s="252">
        <f t="shared" si="5"/>
        <v>0</v>
      </c>
      <c r="AL99">
        <f t="shared" si="6"/>
        <v>0</v>
      </c>
      <c r="AM99">
        <f t="shared" si="7"/>
        <v>0</v>
      </c>
      <c r="AO99">
        <f>VLOOKUP($B99,Kraftvärmeprod!$B$1:$AR$469,MATCH(AO$1,Kraftvärmeprod!$B$1:$AU$1,0),FALSE)</f>
        <v>0</v>
      </c>
      <c r="AP99">
        <f>VLOOKUP($B99,Kraftvärmeprod!$B$1:$AR$469,MATCH(AP$1,Kraftvärmeprod!$B$1:$AU$1,0),FALSE)</f>
        <v>0</v>
      </c>
      <c r="AQ99">
        <f>VLOOKUP($B99,Kraftvärmeprod!$B$1:$AR$469,MATCH("Summa tillförd energi exklusive rökgaskondensering",Kraftvärmeprod!$B$1:$AU$1,0),FALSE)</f>
        <v>0</v>
      </c>
      <c r="AS99" s="195" t="str">
        <f t="shared" si="8"/>
        <v/>
      </c>
      <c r="AU99">
        <f t="shared" si="9"/>
        <v>0</v>
      </c>
    </row>
    <row r="100" spans="1:47" x14ac:dyDescent="0.25">
      <c r="A100" s="2" t="s">
        <v>165</v>
      </c>
      <c r="B100" s="2" t="s">
        <v>166</v>
      </c>
      <c r="J100">
        <v>0</v>
      </c>
      <c r="K100">
        <v>0</v>
      </c>
      <c r="L100">
        <v>0</v>
      </c>
      <c r="M100">
        <v>0</v>
      </c>
      <c r="N100">
        <v>0</v>
      </c>
      <c r="O100">
        <v>0</v>
      </c>
      <c r="P100">
        <v>0</v>
      </c>
      <c r="Q100">
        <v>0</v>
      </c>
      <c r="R100">
        <v>0</v>
      </c>
      <c r="S100">
        <v>0</v>
      </c>
      <c r="T100">
        <v>0</v>
      </c>
      <c r="U100">
        <v>0</v>
      </c>
      <c r="V100" t="s">
        <v>187</v>
      </c>
      <c r="W100">
        <v>0</v>
      </c>
      <c r="X100">
        <v>0</v>
      </c>
      <c r="Y100">
        <v>0</v>
      </c>
      <c r="Z100">
        <v>0</v>
      </c>
      <c r="AA100">
        <v>0</v>
      </c>
      <c r="AB100">
        <v>0</v>
      </c>
      <c r="AC100">
        <v>0</v>
      </c>
      <c r="AD100">
        <v>0</v>
      </c>
      <c r="AE100">
        <v>0</v>
      </c>
      <c r="AF100">
        <v>0</v>
      </c>
      <c r="AG100">
        <v>0</v>
      </c>
      <c r="AH100">
        <v>0</v>
      </c>
      <c r="AK100" s="252">
        <f t="shared" si="5"/>
        <v>0</v>
      </c>
      <c r="AL100">
        <f t="shared" si="6"/>
        <v>0</v>
      </c>
      <c r="AM100">
        <f t="shared" si="7"/>
        <v>0</v>
      </c>
      <c r="AO100">
        <f>VLOOKUP($B100,Kraftvärmeprod!$B$1:$AR$469,MATCH(AO$1,Kraftvärmeprod!$B$1:$AU$1,0),FALSE)</f>
        <v>0</v>
      </c>
      <c r="AP100">
        <f>VLOOKUP($B100,Kraftvärmeprod!$B$1:$AR$469,MATCH(AP$1,Kraftvärmeprod!$B$1:$AU$1,0),FALSE)</f>
        <v>0</v>
      </c>
      <c r="AQ100">
        <f>VLOOKUP($B100,Kraftvärmeprod!$B$1:$AR$469,MATCH("Summa tillförd energi exklusive rökgaskondensering",Kraftvärmeprod!$B$1:$AU$1,0),FALSE)</f>
        <v>0</v>
      </c>
      <c r="AS100" s="195" t="str">
        <f t="shared" si="8"/>
        <v/>
      </c>
      <c r="AU100">
        <f t="shared" si="9"/>
        <v>0</v>
      </c>
    </row>
    <row r="101" spans="1:47" x14ac:dyDescent="0.25">
      <c r="A101" s="2" t="s">
        <v>169</v>
      </c>
      <c r="B101" s="2" t="s">
        <v>168</v>
      </c>
      <c r="J101">
        <v>0</v>
      </c>
      <c r="K101">
        <v>0</v>
      </c>
      <c r="L101">
        <v>0</v>
      </c>
      <c r="M101">
        <v>0</v>
      </c>
      <c r="N101">
        <v>0</v>
      </c>
      <c r="O101">
        <v>0</v>
      </c>
      <c r="P101">
        <v>0</v>
      </c>
      <c r="Q101">
        <v>0</v>
      </c>
      <c r="R101">
        <v>0</v>
      </c>
      <c r="S101">
        <v>0</v>
      </c>
      <c r="T101">
        <v>0</v>
      </c>
      <c r="U101">
        <v>0</v>
      </c>
      <c r="V101" t="s">
        <v>187</v>
      </c>
      <c r="W101">
        <v>0</v>
      </c>
      <c r="X101">
        <v>0</v>
      </c>
      <c r="Y101">
        <v>0</v>
      </c>
      <c r="Z101">
        <v>0</v>
      </c>
      <c r="AA101">
        <v>0</v>
      </c>
      <c r="AB101">
        <v>0</v>
      </c>
      <c r="AC101">
        <v>0</v>
      </c>
      <c r="AD101">
        <v>0</v>
      </c>
      <c r="AE101">
        <v>0</v>
      </c>
      <c r="AF101">
        <v>0</v>
      </c>
      <c r="AG101">
        <v>0</v>
      </c>
      <c r="AH101">
        <v>0</v>
      </c>
      <c r="AK101" s="252">
        <f t="shared" si="5"/>
        <v>0</v>
      </c>
      <c r="AL101">
        <f t="shared" si="6"/>
        <v>0</v>
      </c>
      <c r="AM101">
        <f t="shared" si="7"/>
        <v>0</v>
      </c>
      <c r="AO101">
        <f>VLOOKUP($B101,Kraftvärmeprod!$B$1:$AR$469,MATCH(AO$1,Kraftvärmeprod!$B$1:$AU$1,0),FALSE)</f>
        <v>0</v>
      </c>
      <c r="AP101">
        <f>VLOOKUP($B101,Kraftvärmeprod!$B$1:$AR$469,MATCH(AP$1,Kraftvärmeprod!$B$1:$AU$1,0),FALSE)</f>
        <v>0</v>
      </c>
      <c r="AQ101">
        <f>VLOOKUP($B101,Kraftvärmeprod!$B$1:$AR$469,MATCH("Summa tillförd energi exklusive rökgaskondensering",Kraftvärmeprod!$B$1:$AU$1,0),FALSE)</f>
        <v>0</v>
      </c>
      <c r="AS101" s="195" t="str">
        <f t="shared" si="8"/>
        <v/>
      </c>
      <c r="AU101">
        <f t="shared" si="9"/>
        <v>0</v>
      </c>
    </row>
    <row r="102" spans="1:47" x14ac:dyDescent="0.25">
      <c r="A102" s="2" t="s">
        <v>174</v>
      </c>
      <c r="B102" s="2" t="s">
        <v>171</v>
      </c>
      <c r="J102">
        <v>0</v>
      </c>
      <c r="K102">
        <v>0</v>
      </c>
      <c r="L102">
        <v>0</v>
      </c>
      <c r="M102">
        <v>0</v>
      </c>
      <c r="N102">
        <v>0</v>
      </c>
      <c r="O102">
        <v>0</v>
      </c>
      <c r="P102">
        <v>0</v>
      </c>
      <c r="Q102">
        <v>0</v>
      </c>
      <c r="R102">
        <v>0</v>
      </c>
      <c r="S102">
        <v>0</v>
      </c>
      <c r="T102">
        <v>0</v>
      </c>
      <c r="U102">
        <v>0</v>
      </c>
      <c r="V102" t="s">
        <v>187</v>
      </c>
      <c r="W102">
        <v>0</v>
      </c>
      <c r="X102">
        <v>0</v>
      </c>
      <c r="Y102">
        <v>0</v>
      </c>
      <c r="Z102">
        <v>0</v>
      </c>
      <c r="AA102">
        <v>0</v>
      </c>
      <c r="AB102">
        <v>0</v>
      </c>
      <c r="AC102">
        <v>0</v>
      </c>
      <c r="AD102">
        <v>0</v>
      </c>
      <c r="AE102">
        <v>0</v>
      </c>
      <c r="AF102">
        <v>0</v>
      </c>
      <c r="AG102">
        <v>0</v>
      </c>
      <c r="AH102">
        <v>0</v>
      </c>
      <c r="AK102" s="252">
        <f t="shared" si="5"/>
        <v>0</v>
      </c>
      <c r="AL102">
        <f t="shared" si="6"/>
        <v>0</v>
      </c>
      <c r="AM102">
        <f t="shared" si="7"/>
        <v>0</v>
      </c>
      <c r="AO102">
        <f>VLOOKUP($B102,Kraftvärmeprod!$B$1:$AR$469,MATCH(AO$1,Kraftvärmeprod!$B$1:$AU$1,0),FALSE)</f>
        <v>0</v>
      </c>
      <c r="AP102">
        <f>VLOOKUP($B102,Kraftvärmeprod!$B$1:$AR$469,MATCH(AP$1,Kraftvärmeprod!$B$1:$AU$1,0),FALSE)</f>
        <v>0</v>
      </c>
      <c r="AQ102">
        <f>VLOOKUP($B102,Kraftvärmeprod!$B$1:$AR$469,MATCH("Summa tillförd energi exklusive rökgaskondensering",Kraftvärmeprod!$B$1:$AU$1,0),FALSE)</f>
        <v>0</v>
      </c>
      <c r="AS102" s="195" t="str">
        <f t="shared" si="8"/>
        <v/>
      </c>
      <c r="AU102">
        <f t="shared" si="9"/>
        <v>0</v>
      </c>
    </row>
    <row r="103" spans="1:47" x14ac:dyDescent="0.25">
      <c r="A103" s="2" t="s">
        <v>175</v>
      </c>
      <c r="B103" s="2" t="s">
        <v>176</v>
      </c>
      <c r="J103">
        <v>0</v>
      </c>
      <c r="K103">
        <v>0</v>
      </c>
      <c r="L103">
        <v>0</v>
      </c>
      <c r="M103">
        <v>0</v>
      </c>
      <c r="N103">
        <v>0</v>
      </c>
      <c r="O103">
        <v>0</v>
      </c>
      <c r="P103">
        <v>0</v>
      </c>
      <c r="Q103">
        <v>0</v>
      </c>
      <c r="R103">
        <v>0</v>
      </c>
      <c r="S103">
        <v>0</v>
      </c>
      <c r="T103">
        <v>0</v>
      </c>
      <c r="U103">
        <v>0</v>
      </c>
      <c r="V103" t="s">
        <v>187</v>
      </c>
      <c r="W103">
        <v>0</v>
      </c>
      <c r="X103">
        <v>0</v>
      </c>
      <c r="Y103">
        <v>0</v>
      </c>
      <c r="Z103">
        <v>0</v>
      </c>
      <c r="AA103">
        <v>0</v>
      </c>
      <c r="AB103">
        <v>0</v>
      </c>
      <c r="AC103">
        <v>0</v>
      </c>
      <c r="AD103">
        <v>0</v>
      </c>
      <c r="AE103">
        <v>0</v>
      </c>
      <c r="AF103">
        <v>0</v>
      </c>
      <c r="AG103">
        <v>0</v>
      </c>
      <c r="AH103">
        <v>0</v>
      </c>
      <c r="AK103" s="252">
        <f t="shared" si="5"/>
        <v>0</v>
      </c>
      <c r="AL103">
        <f t="shared" si="6"/>
        <v>0</v>
      </c>
      <c r="AM103">
        <f t="shared" si="7"/>
        <v>0</v>
      </c>
      <c r="AO103">
        <f>VLOOKUP($B103,Kraftvärmeprod!$B$1:$AR$469,MATCH(AO$1,Kraftvärmeprod!$B$1:$AU$1,0),FALSE)</f>
        <v>0</v>
      </c>
      <c r="AP103">
        <f>VLOOKUP($B103,Kraftvärmeprod!$B$1:$AR$469,MATCH(AP$1,Kraftvärmeprod!$B$1:$AU$1,0),FALSE)</f>
        <v>0</v>
      </c>
      <c r="AQ103">
        <f>VLOOKUP($B103,Kraftvärmeprod!$B$1:$AR$469,MATCH("Summa tillförd energi exklusive rökgaskondensering",Kraftvärmeprod!$B$1:$AU$1,0),FALSE)</f>
        <v>0</v>
      </c>
      <c r="AS103" s="195" t="str">
        <f t="shared" si="8"/>
        <v/>
      </c>
      <c r="AU103">
        <f t="shared" si="9"/>
        <v>0</v>
      </c>
    </row>
    <row r="104" spans="1:47" x14ac:dyDescent="0.25">
      <c r="A104" s="2" t="s">
        <v>175</v>
      </c>
      <c r="B104" s="2" t="s">
        <v>177</v>
      </c>
      <c r="J104">
        <v>0</v>
      </c>
      <c r="K104">
        <v>0</v>
      </c>
      <c r="L104">
        <v>0</v>
      </c>
      <c r="M104">
        <v>0</v>
      </c>
      <c r="N104">
        <v>0</v>
      </c>
      <c r="O104">
        <v>0</v>
      </c>
      <c r="P104">
        <v>0</v>
      </c>
      <c r="Q104">
        <v>0</v>
      </c>
      <c r="R104">
        <v>0</v>
      </c>
      <c r="S104">
        <v>0</v>
      </c>
      <c r="T104">
        <v>0</v>
      </c>
      <c r="U104">
        <v>0</v>
      </c>
      <c r="V104" t="s">
        <v>187</v>
      </c>
      <c r="W104">
        <v>0</v>
      </c>
      <c r="X104">
        <v>0</v>
      </c>
      <c r="Y104">
        <v>0</v>
      </c>
      <c r="Z104">
        <v>0</v>
      </c>
      <c r="AA104">
        <v>0</v>
      </c>
      <c r="AB104">
        <v>0</v>
      </c>
      <c r="AC104">
        <v>0</v>
      </c>
      <c r="AD104">
        <v>0</v>
      </c>
      <c r="AE104">
        <v>0</v>
      </c>
      <c r="AF104">
        <v>0</v>
      </c>
      <c r="AG104">
        <v>0</v>
      </c>
      <c r="AH104">
        <v>0</v>
      </c>
      <c r="AK104" s="252">
        <f t="shared" si="5"/>
        <v>0</v>
      </c>
      <c r="AL104">
        <f t="shared" si="6"/>
        <v>0</v>
      </c>
      <c r="AM104">
        <f t="shared" si="7"/>
        <v>0</v>
      </c>
      <c r="AO104">
        <f>VLOOKUP($B104,Kraftvärmeprod!$B$1:$AR$469,MATCH(AO$1,Kraftvärmeprod!$B$1:$AU$1,0),FALSE)</f>
        <v>0</v>
      </c>
      <c r="AP104">
        <f>VLOOKUP($B104,Kraftvärmeprod!$B$1:$AR$469,MATCH(AP$1,Kraftvärmeprod!$B$1:$AU$1,0),FALSE)</f>
        <v>0</v>
      </c>
      <c r="AQ104">
        <f>VLOOKUP($B104,Kraftvärmeprod!$B$1:$AR$469,MATCH("Summa tillförd energi exklusive rökgaskondensering",Kraftvärmeprod!$B$1:$AU$1,0),FALSE)</f>
        <v>0</v>
      </c>
      <c r="AS104" s="195" t="str">
        <f t="shared" si="8"/>
        <v/>
      </c>
      <c r="AU104">
        <f t="shared" si="9"/>
        <v>0</v>
      </c>
    </row>
    <row r="105" spans="1:47" x14ac:dyDescent="0.25">
      <c r="A105" s="2" t="s">
        <v>175</v>
      </c>
      <c r="B105" s="2" t="s">
        <v>178</v>
      </c>
      <c r="J105">
        <v>0</v>
      </c>
      <c r="K105">
        <v>0</v>
      </c>
      <c r="L105">
        <v>0</v>
      </c>
      <c r="M105">
        <v>0</v>
      </c>
      <c r="N105">
        <v>0</v>
      </c>
      <c r="O105">
        <v>0</v>
      </c>
      <c r="P105">
        <v>0</v>
      </c>
      <c r="Q105">
        <v>0</v>
      </c>
      <c r="R105">
        <v>0</v>
      </c>
      <c r="S105">
        <v>0</v>
      </c>
      <c r="T105">
        <v>0</v>
      </c>
      <c r="U105">
        <v>0</v>
      </c>
      <c r="V105" t="s">
        <v>187</v>
      </c>
      <c r="W105">
        <v>0</v>
      </c>
      <c r="X105">
        <v>0</v>
      </c>
      <c r="Y105">
        <v>0</v>
      </c>
      <c r="Z105">
        <v>0</v>
      </c>
      <c r="AA105">
        <v>0</v>
      </c>
      <c r="AB105">
        <v>0</v>
      </c>
      <c r="AC105">
        <v>0</v>
      </c>
      <c r="AD105">
        <v>0</v>
      </c>
      <c r="AE105">
        <v>0</v>
      </c>
      <c r="AF105">
        <v>0</v>
      </c>
      <c r="AG105">
        <v>0</v>
      </c>
      <c r="AH105">
        <v>0</v>
      </c>
      <c r="AK105" s="252">
        <f t="shared" si="5"/>
        <v>0</v>
      </c>
      <c r="AL105">
        <f t="shared" si="6"/>
        <v>0</v>
      </c>
      <c r="AM105">
        <f t="shared" si="7"/>
        <v>0</v>
      </c>
      <c r="AO105">
        <f>VLOOKUP($B105,Kraftvärmeprod!$B$1:$AR$469,MATCH(AO$1,Kraftvärmeprod!$B$1:$AU$1,0),FALSE)</f>
        <v>0</v>
      </c>
      <c r="AP105">
        <f>VLOOKUP($B105,Kraftvärmeprod!$B$1:$AR$469,MATCH(AP$1,Kraftvärmeprod!$B$1:$AU$1,0),FALSE)</f>
        <v>0</v>
      </c>
      <c r="AQ105">
        <f>VLOOKUP($B105,Kraftvärmeprod!$B$1:$AR$469,MATCH("Summa tillförd energi exklusive rökgaskondensering",Kraftvärmeprod!$B$1:$AU$1,0),FALSE)</f>
        <v>0</v>
      </c>
      <c r="AS105" s="195" t="str">
        <f t="shared" si="8"/>
        <v/>
      </c>
      <c r="AU105">
        <f t="shared" si="9"/>
        <v>0</v>
      </c>
    </row>
    <row r="106" spans="1:47" x14ac:dyDescent="0.25">
      <c r="A106" s="2" t="s">
        <v>175</v>
      </c>
      <c r="B106" s="2" t="s">
        <v>179</v>
      </c>
      <c r="J106">
        <v>523</v>
      </c>
      <c r="K106">
        <v>116.6</v>
      </c>
      <c r="L106">
        <v>0</v>
      </c>
      <c r="M106">
        <v>24.3</v>
      </c>
      <c r="N106">
        <v>0</v>
      </c>
      <c r="O106">
        <v>0</v>
      </c>
      <c r="P106">
        <v>565.4</v>
      </c>
      <c r="Q106">
        <v>0</v>
      </c>
      <c r="R106">
        <v>0</v>
      </c>
      <c r="S106">
        <v>0</v>
      </c>
      <c r="T106">
        <v>0</v>
      </c>
      <c r="U106">
        <v>19.399999999999999</v>
      </c>
      <c r="V106" t="s">
        <v>187</v>
      </c>
      <c r="W106">
        <v>159.19999999999999</v>
      </c>
      <c r="X106">
        <v>0</v>
      </c>
      <c r="Y106">
        <v>0</v>
      </c>
      <c r="Z106">
        <v>0</v>
      </c>
      <c r="AA106">
        <v>0</v>
      </c>
      <c r="AB106">
        <v>0</v>
      </c>
      <c r="AC106">
        <v>0</v>
      </c>
      <c r="AD106">
        <v>0</v>
      </c>
      <c r="AE106">
        <v>753.3</v>
      </c>
      <c r="AF106">
        <v>0</v>
      </c>
      <c r="AG106">
        <v>879.30899999999997</v>
      </c>
      <c r="AH106">
        <v>160.92400000000001</v>
      </c>
      <c r="AK106" s="252">
        <f t="shared" si="5"/>
        <v>3201.433</v>
      </c>
      <c r="AL106">
        <f t="shared" si="6"/>
        <v>3040.509</v>
      </c>
      <c r="AM106">
        <f t="shared" si="7"/>
        <v>2161.1999999999998</v>
      </c>
      <c r="AO106">
        <f>VLOOKUP($B106,Kraftvärmeprod!$B$1:$AR$469,MATCH(AO$1,Kraftvärmeprod!$B$1:$AU$1,0),FALSE)</f>
        <v>2748.92</v>
      </c>
      <c r="AP106">
        <f>VLOOKUP($B106,Kraftvärmeprod!$B$1:$AR$469,MATCH(AP$1,Kraftvärmeprod!$B$1:$AU$1,0),FALSE)</f>
        <v>1179.9849999999999</v>
      </c>
      <c r="AQ106">
        <f>VLOOKUP($B106,Kraftvärmeprod!$B$1:$AR$469,MATCH("Summa tillförd energi exklusive rökgaskondensering",Kraftvärmeprod!$B$1:$AU$1,0),FALSE)</f>
        <v>4522.2299999999996</v>
      </c>
      <c r="AS106" s="195">
        <f t="shared" si="8"/>
        <v>0.477905811955606</v>
      </c>
      <c r="AU106">
        <f t="shared" si="9"/>
        <v>744</v>
      </c>
    </row>
    <row r="107" spans="1:47" x14ac:dyDescent="0.25">
      <c r="A107" s="2" t="s">
        <v>175</v>
      </c>
      <c r="B107" s="2" t="s">
        <v>180</v>
      </c>
      <c r="J107">
        <v>0</v>
      </c>
      <c r="K107">
        <v>0</v>
      </c>
      <c r="L107">
        <v>0</v>
      </c>
      <c r="M107">
        <v>0</v>
      </c>
      <c r="N107">
        <v>0</v>
      </c>
      <c r="O107">
        <v>0</v>
      </c>
      <c r="P107">
        <v>0</v>
      </c>
      <c r="Q107">
        <v>0</v>
      </c>
      <c r="R107">
        <v>0</v>
      </c>
      <c r="S107">
        <v>0</v>
      </c>
      <c r="T107">
        <v>0</v>
      </c>
      <c r="U107">
        <v>0</v>
      </c>
      <c r="V107" t="s">
        <v>187</v>
      </c>
      <c r="W107">
        <v>0</v>
      </c>
      <c r="X107">
        <v>0</v>
      </c>
      <c r="Y107">
        <v>0</v>
      </c>
      <c r="Z107">
        <v>0</v>
      </c>
      <c r="AA107">
        <v>0</v>
      </c>
      <c r="AB107">
        <v>0</v>
      </c>
      <c r="AC107">
        <v>0</v>
      </c>
      <c r="AD107">
        <v>0</v>
      </c>
      <c r="AE107">
        <v>0</v>
      </c>
      <c r="AF107">
        <v>0</v>
      </c>
      <c r="AG107">
        <v>0</v>
      </c>
      <c r="AH107">
        <v>0</v>
      </c>
      <c r="AK107" s="252">
        <f t="shared" si="5"/>
        <v>0</v>
      </c>
      <c r="AL107">
        <f t="shared" si="6"/>
        <v>0</v>
      </c>
      <c r="AM107">
        <f t="shared" si="7"/>
        <v>0</v>
      </c>
      <c r="AO107">
        <f>VLOOKUP($B107,Kraftvärmeprod!$B$1:$AR$469,MATCH(AO$1,Kraftvärmeprod!$B$1:$AU$1,0),FALSE)</f>
        <v>0</v>
      </c>
      <c r="AP107">
        <f>VLOOKUP($B107,Kraftvärmeprod!$B$1:$AR$469,MATCH(AP$1,Kraftvärmeprod!$B$1:$AU$1,0),FALSE)</f>
        <v>0</v>
      </c>
      <c r="AQ107">
        <f>VLOOKUP($B107,Kraftvärmeprod!$B$1:$AR$469,MATCH("Summa tillförd energi exklusive rökgaskondensering",Kraftvärmeprod!$B$1:$AU$1,0),FALSE)</f>
        <v>0</v>
      </c>
      <c r="AS107" s="195" t="str">
        <f t="shared" si="8"/>
        <v/>
      </c>
      <c r="AU107">
        <f t="shared" si="9"/>
        <v>0</v>
      </c>
    </row>
    <row r="108" spans="1:47" x14ac:dyDescent="0.25">
      <c r="A108" s="2" t="s">
        <v>175</v>
      </c>
      <c r="B108" s="2" t="s">
        <v>181</v>
      </c>
      <c r="J108">
        <v>0</v>
      </c>
      <c r="K108">
        <v>0</v>
      </c>
      <c r="L108">
        <v>0</v>
      </c>
      <c r="M108">
        <v>0</v>
      </c>
      <c r="N108">
        <v>0</v>
      </c>
      <c r="O108">
        <v>0</v>
      </c>
      <c r="P108">
        <v>0</v>
      </c>
      <c r="Q108">
        <v>0</v>
      </c>
      <c r="R108">
        <v>0</v>
      </c>
      <c r="S108">
        <v>0</v>
      </c>
      <c r="T108">
        <v>0</v>
      </c>
      <c r="U108">
        <v>0</v>
      </c>
      <c r="V108" t="s">
        <v>187</v>
      </c>
      <c r="W108">
        <v>0</v>
      </c>
      <c r="X108">
        <v>0</v>
      </c>
      <c r="Y108">
        <v>0</v>
      </c>
      <c r="Z108">
        <v>0</v>
      </c>
      <c r="AA108">
        <v>0</v>
      </c>
      <c r="AB108">
        <v>0</v>
      </c>
      <c r="AC108">
        <v>0</v>
      </c>
      <c r="AD108">
        <v>0</v>
      </c>
      <c r="AE108">
        <v>0</v>
      </c>
      <c r="AF108">
        <v>0</v>
      </c>
      <c r="AG108">
        <v>0</v>
      </c>
      <c r="AH108">
        <v>0</v>
      </c>
      <c r="AK108" s="252">
        <f t="shared" si="5"/>
        <v>0</v>
      </c>
      <c r="AL108">
        <f t="shared" si="6"/>
        <v>0</v>
      </c>
      <c r="AM108">
        <f t="shared" si="7"/>
        <v>0</v>
      </c>
      <c r="AO108">
        <f>VLOOKUP($B108,Kraftvärmeprod!$B$1:$AR$469,MATCH(AO$1,Kraftvärmeprod!$B$1:$AU$1,0),FALSE)</f>
        <v>0</v>
      </c>
      <c r="AP108">
        <f>VLOOKUP($B108,Kraftvärmeprod!$B$1:$AR$469,MATCH(AP$1,Kraftvärmeprod!$B$1:$AU$1,0),FALSE)</f>
        <v>0</v>
      </c>
      <c r="AQ108">
        <f>VLOOKUP($B108,Kraftvärmeprod!$B$1:$AR$469,MATCH("Summa tillförd energi exklusive rökgaskondensering",Kraftvärmeprod!$B$1:$AU$1,0),FALSE)</f>
        <v>0</v>
      </c>
      <c r="AS108" s="195" t="str">
        <f t="shared" si="8"/>
        <v/>
      </c>
      <c r="AU108">
        <f t="shared" si="9"/>
        <v>0</v>
      </c>
    </row>
    <row r="109" spans="1:47" x14ac:dyDescent="0.25">
      <c r="A109" s="2" t="s">
        <v>175</v>
      </c>
      <c r="B109" s="2" t="s">
        <v>182</v>
      </c>
      <c r="J109">
        <v>0</v>
      </c>
      <c r="K109">
        <v>0</v>
      </c>
      <c r="L109">
        <v>0</v>
      </c>
      <c r="M109">
        <v>0</v>
      </c>
      <c r="N109">
        <v>0</v>
      </c>
      <c r="O109">
        <v>0</v>
      </c>
      <c r="P109">
        <v>0</v>
      </c>
      <c r="Q109">
        <v>0</v>
      </c>
      <c r="R109">
        <v>0</v>
      </c>
      <c r="S109">
        <v>0</v>
      </c>
      <c r="T109">
        <v>0</v>
      </c>
      <c r="U109">
        <v>0</v>
      </c>
      <c r="V109" t="s">
        <v>187</v>
      </c>
      <c r="W109">
        <v>0</v>
      </c>
      <c r="X109">
        <v>0</v>
      </c>
      <c r="Y109">
        <v>0</v>
      </c>
      <c r="Z109">
        <v>0</v>
      </c>
      <c r="AA109">
        <v>0</v>
      </c>
      <c r="AB109">
        <v>0</v>
      </c>
      <c r="AC109">
        <v>0</v>
      </c>
      <c r="AD109">
        <v>0</v>
      </c>
      <c r="AE109">
        <v>0</v>
      </c>
      <c r="AF109">
        <v>0</v>
      </c>
      <c r="AG109">
        <v>0</v>
      </c>
      <c r="AH109">
        <v>0</v>
      </c>
      <c r="AK109" s="252">
        <f t="shared" si="5"/>
        <v>0</v>
      </c>
      <c r="AL109">
        <f t="shared" si="6"/>
        <v>0</v>
      </c>
      <c r="AM109">
        <f t="shared" si="7"/>
        <v>0</v>
      </c>
      <c r="AO109">
        <f>VLOOKUP($B109,Kraftvärmeprod!$B$1:$AR$469,MATCH(AO$1,Kraftvärmeprod!$B$1:$AU$1,0),FALSE)</f>
        <v>0</v>
      </c>
      <c r="AP109">
        <f>VLOOKUP($B109,Kraftvärmeprod!$B$1:$AR$469,MATCH(AP$1,Kraftvärmeprod!$B$1:$AU$1,0),FALSE)</f>
        <v>0</v>
      </c>
      <c r="AQ109">
        <f>VLOOKUP($B109,Kraftvärmeprod!$B$1:$AR$469,MATCH("Summa tillförd energi exklusive rökgaskondensering",Kraftvärmeprod!$B$1:$AU$1,0),FALSE)</f>
        <v>0</v>
      </c>
      <c r="AS109" s="195" t="str">
        <f t="shared" si="8"/>
        <v/>
      </c>
      <c r="AU109">
        <f t="shared" si="9"/>
        <v>0</v>
      </c>
    </row>
    <row r="110" spans="1:47" x14ac:dyDescent="0.25">
      <c r="A110" s="2" t="s">
        <v>175</v>
      </c>
      <c r="B110" s="2" t="s">
        <v>183</v>
      </c>
      <c r="J110">
        <v>0</v>
      </c>
      <c r="K110">
        <v>0</v>
      </c>
      <c r="L110">
        <v>0</v>
      </c>
      <c r="M110">
        <v>0</v>
      </c>
      <c r="N110">
        <v>0</v>
      </c>
      <c r="O110">
        <v>0</v>
      </c>
      <c r="P110">
        <v>0</v>
      </c>
      <c r="Q110">
        <v>0</v>
      </c>
      <c r="R110">
        <v>0</v>
      </c>
      <c r="S110">
        <v>0</v>
      </c>
      <c r="T110">
        <v>0</v>
      </c>
      <c r="U110">
        <v>0</v>
      </c>
      <c r="V110" t="s">
        <v>187</v>
      </c>
      <c r="W110">
        <v>0</v>
      </c>
      <c r="X110">
        <v>0</v>
      </c>
      <c r="Y110">
        <v>0</v>
      </c>
      <c r="Z110">
        <v>0</v>
      </c>
      <c r="AA110">
        <v>0</v>
      </c>
      <c r="AB110">
        <v>0</v>
      </c>
      <c r="AC110">
        <v>0</v>
      </c>
      <c r="AD110">
        <v>0</v>
      </c>
      <c r="AE110">
        <v>0</v>
      </c>
      <c r="AF110">
        <v>0</v>
      </c>
      <c r="AG110">
        <v>0</v>
      </c>
      <c r="AH110">
        <v>0</v>
      </c>
      <c r="AK110" s="252">
        <f t="shared" si="5"/>
        <v>0</v>
      </c>
      <c r="AL110">
        <f t="shared" si="6"/>
        <v>0</v>
      </c>
      <c r="AM110">
        <f t="shared" si="7"/>
        <v>0</v>
      </c>
      <c r="AO110">
        <f>VLOOKUP($B110,Kraftvärmeprod!$B$1:$AR$469,MATCH(AO$1,Kraftvärmeprod!$B$1:$AU$1,0),FALSE)</f>
        <v>0</v>
      </c>
      <c r="AP110">
        <f>VLOOKUP($B110,Kraftvärmeprod!$B$1:$AR$469,MATCH(AP$1,Kraftvärmeprod!$B$1:$AU$1,0),FALSE)</f>
        <v>0</v>
      </c>
      <c r="AQ110">
        <f>VLOOKUP($B110,Kraftvärmeprod!$B$1:$AR$469,MATCH("Summa tillförd energi exklusive rökgaskondensering",Kraftvärmeprod!$B$1:$AU$1,0),FALSE)</f>
        <v>0</v>
      </c>
      <c r="AS110" s="195" t="str">
        <f t="shared" si="8"/>
        <v/>
      </c>
      <c r="AU110">
        <f t="shared" si="9"/>
        <v>0</v>
      </c>
    </row>
    <row r="111" spans="1:47" x14ac:dyDescent="0.25">
      <c r="A111" s="2" t="s">
        <v>175</v>
      </c>
      <c r="B111" s="2" t="s">
        <v>184</v>
      </c>
      <c r="J111">
        <v>0</v>
      </c>
      <c r="K111">
        <v>0</v>
      </c>
      <c r="L111">
        <v>0</v>
      </c>
      <c r="M111">
        <v>0</v>
      </c>
      <c r="N111">
        <v>0</v>
      </c>
      <c r="O111">
        <v>0</v>
      </c>
      <c r="P111">
        <v>0</v>
      </c>
      <c r="Q111">
        <v>0</v>
      </c>
      <c r="R111">
        <v>0</v>
      </c>
      <c r="S111">
        <v>0</v>
      </c>
      <c r="T111">
        <v>0</v>
      </c>
      <c r="U111">
        <v>0</v>
      </c>
      <c r="V111" t="s">
        <v>187</v>
      </c>
      <c r="W111">
        <v>0</v>
      </c>
      <c r="X111">
        <v>0</v>
      </c>
      <c r="Y111">
        <v>0</v>
      </c>
      <c r="Z111">
        <v>0</v>
      </c>
      <c r="AA111">
        <v>0</v>
      </c>
      <c r="AB111">
        <v>0</v>
      </c>
      <c r="AC111">
        <v>0</v>
      </c>
      <c r="AD111">
        <v>0</v>
      </c>
      <c r="AE111">
        <v>0</v>
      </c>
      <c r="AF111">
        <v>0</v>
      </c>
      <c r="AG111">
        <v>0</v>
      </c>
      <c r="AH111">
        <v>0</v>
      </c>
      <c r="AK111" s="252">
        <f t="shared" si="5"/>
        <v>0</v>
      </c>
      <c r="AL111">
        <f t="shared" si="6"/>
        <v>0</v>
      </c>
      <c r="AM111">
        <f t="shared" si="7"/>
        <v>0</v>
      </c>
      <c r="AO111">
        <f>VLOOKUP($B111,Kraftvärmeprod!$B$1:$AR$469,MATCH(AO$1,Kraftvärmeprod!$B$1:$AU$1,0),FALSE)</f>
        <v>0</v>
      </c>
      <c r="AP111">
        <f>VLOOKUP($B111,Kraftvärmeprod!$B$1:$AR$469,MATCH(AP$1,Kraftvärmeprod!$B$1:$AU$1,0),FALSE)</f>
        <v>0</v>
      </c>
      <c r="AQ111">
        <f>VLOOKUP($B111,Kraftvärmeprod!$B$1:$AR$469,MATCH("Summa tillförd energi exklusive rökgaskondensering",Kraftvärmeprod!$B$1:$AU$1,0),FALSE)</f>
        <v>0</v>
      </c>
      <c r="AS111" s="195" t="str">
        <f t="shared" si="8"/>
        <v/>
      </c>
      <c r="AU111">
        <f t="shared" si="9"/>
        <v>0</v>
      </c>
    </row>
    <row r="112" spans="1:47" x14ac:dyDescent="0.25">
      <c r="A112" s="2" t="s">
        <v>185</v>
      </c>
      <c r="B112" s="2" t="s">
        <v>186</v>
      </c>
      <c r="J112">
        <v>0</v>
      </c>
      <c r="K112">
        <v>0</v>
      </c>
      <c r="L112">
        <v>0</v>
      </c>
      <c r="M112">
        <v>0</v>
      </c>
      <c r="N112">
        <v>0</v>
      </c>
      <c r="O112">
        <v>0</v>
      </c>
      <c r="P112">
        <v>0</v>
      </c>
      <c r="Q112">
        <v>0</v>
      </c>
      <c r="R112">
        <v>0</v>
      </c>
      <c r="S112">
        <v>0</v>
      </c>
      <c r="T112">
        <v>0</v>
      </c>
      <c r="U112">
        <v>0</v>
      </c>
      <c r="V112" t="s">
        <v>187</v>
      </c>
      <c r="W112">
        <v>0</v>
      </c>
      <c r="X112">
        <v>0</v>
      </c>
      <c r="Y112">
        <v>0</v>
      </c>
      <c r="Z112">
        <v>0</v>
      </c>
      <c r="AA112">
        <v>0</v>
      </c>
      <c r="AB112">
        <v>0</v>
      </c>
      <c r="AC112">
        <v>0</v>
      </c>
      <c r="AD112">
        <v>0</v>
      </c>
      <c r="AE112">
        <v>0</v>
      </c>
      <c r="AF112">
        <v>0</v>
      </c>
      <c r="AG112">
        <v>0</v>
      </c>
      <c r="AH112">
        <v>0</v>
      </c>
      <c r="AK112" s="252">
        <f t="shared" si="5"/>
        <v>0</v>
      </c>
      <c r="AL112">
        <f t="shared" si="6"/>
        <v>0</v>
      </c>
      <c r="AM112">
        <f t="shared" si="7"/>
        <v>0</v>
      </c>
      <c r="AO112">
        <f>VLOOKUP($B112,Kraftvärmeprod!$B$1:$AR$469,MATCH(AO$1,Kraftvärmeprod!$B$1:$AU$1,0),FALSE)</f>
        <v>0</v>
      </c>
      <c r="AP112">
        <f>VLOOKUP($B112,Kraftvärmeprod!$B$1:$AR$469,MATCH(AP$1,Kraftvärmeprod!$B$1:$AU$1,0),FALSE)</f>
        <v>0</v>
      </c>
      <c r="AQ112">
        <f>VLOOKUP($B112,Kraftvärmeprod!$B$1:$AR$469,MATCH("Summa tillförd energi exklusive rökgaskondensering",Kraftvärmeprod!$B$1:$AU$1,0),FALSE)</f>
        <v>0</v>
      </c>
      <c r="AS112" s="195" t="str">
        <f t="shared" si="8"/>
        <v/>
      </c>
      <c r="AU112">
        <f t="shared" si="9"/>
        <v>0</v>
      </c>
    </row>
    <row r="113" spans="1:47" x14ac:dyDescent="0.25">
      <c r="A113" s="2" t="s">
        <v>185</v>
      </c>
      <c r="B113" s="2" t="s">
        <v>188</v>
      </c>
      <c r="J113">
        <v>0</v>
      </c>
      <c r="K113">
        <v>0</v>
      </c>
      <c r="L113">
        <v>0</v>
      </c>
      <c r="M113">
        <v>0</v>
      </c>
      <c r="N113">
        <v>0</v>
      </c>
      <c r="O113">
        <v>0</v>
      </c>
      <c r="P113">
        <v>0</v>
      </c>
      <c r="Q113">
        <v>0</v>
      </c>
      <c r="R113">
        <v>0</v>
      </c>
      <c r="S113">
        <v>0</v>
      </c>
      <c r="T113">
        <v>0</v>
      </c>
      <c r="U113">
        <v>0</v>
      </c>
      <c r="V113" t="s">
        <v>187</v>
      </c>
      <c r="W113">
        <v>0</v>
      </c>
      <c r="X113">
        <v>0</v>
      </c>
      <c r="Y113">
        <v>0</v>
      </c>
      <c r="Z113">
        <v>0</v>
      </c>
      <c r="AA113">
        <v>0</v>
      </c>
      <c r="AB113">
        <v>0</v>
      </c>
      <c r="AC113">
        <v>0</v>
      </c>
      <c r="AD113">
        <v>0</v>
      </c>
      <c r="AE113">
        <v>0</v>
      </c>
      <c r="AF113">
        <v>0</v>
      </c>
      <c r="AG113">
        <v>0</v>
      </c>
      <c r="AH113">
        <v>0</v>
      </c>
      <c r="AK113" s="252">
        <f t="shared" si="5"/>
        <v>0</v>
      </c>
      <c r="AL113">
        <f t="shared" si="6"/>
        <v>0</v>
      </c>
      <c r="AM113">
        <f t="shared" si="7"/>
        <v>0</v>
      </c>
      <c r="AO113">
        <f>VLOOKUP($B113,Kraftvärmeprod!$B$1:$AR$469,MATCH(AO$1,Kraftvärmeprod!$B$1:$AU$1,0),FALSE)</f>
        <v>0</v>
      </c>
      <c r="AP113">
        <f>VLOOKUP($B113,Kraftvärmeprod!$B$1:$AR$469,MATCH(AP$1,Kraftvärmeprod!$B$1:$AU$1,0),FALSE)</f>
        <v>0</v>
      </c>
      <c r="AQ113">
        <f>VLOOKUP($B113,Kraftvärmeprod!$B$1:$AR$469,MATCH("Summa tillförd energi exklusive rökgaskondensering",Kraftvärmeprod!$B$1:$AU$1,0),FALSE)</f>
        <v>0</v>
      </c>
      <c r="AS113" s="195" t="str">
        <f t="shared" si="8"/>
        <v/>
      </c>
      <c r="AU113">
        <f t="shared" si="9"/>
        <v>0</v>
      </c>
    </row>
    <row r="114" spans="1:47" x14ac:dyDescent="0.25">
      <c r="A114" s="2" t="s">
        <v>185</v>
      </c>
      <c r="B114" s="2" t="s">
        <v>189</v>
      </c>
      <c r="J114">
        <v>0</v>
      </c>
      <c r="K114">
        <v>0</v>
      </c>
      <c r="L114">
        <v>0</v>
      </c>
      <c r="M114">
        <v>0</v>
      </c>
      <c r="N114">
        <v>0</v>
      </c>
      <c r="O114">
        <v>0</v>
      </c>
      <c r="P114">
        <v>0</v>
      </c>
      <c r="Q114">
        <v>0</v>
      </c>
      <c r="R114">
        <v>0</v>
      </c>
      <c r="S114">
        <v>0</v>
      </c>
      <c r="T114">
        <v>0</v>
      </c>
      <c r="U114">
        <v>0</v>
      </c>
      <c r="V114" t="s">
        <v>187</v>
      </c>
      <c r="W114">
        <v>0</v>
      </c>
      <c r="X114">
        <v>0</v>
      </c>
      <c r="Y114">
        <v>0</v>
      </c>
      <c r="Z114">
        <v>0</v>
      </c>
      <c r="AA114">
        <v>0</v>
      </c>
      <c r="AB114">
        <v>0</v>
      </c>
      <c r="AC114">
        <v>0</v>
      </c>
      <c r="AD114">
        <v>0</v>
      </c>
      <c r="AE114">
        <v>0</v>
      </c>
      <c r="AF114">
        <v>0</v>
      </c>
      <c r="AG114">
        <v>0</v>
      </c>
      <c r="AH114">
        <v>0</v>
      </c>
      <c r="AK114" s="252">
        <f t="shared" si="5"/>
        <v>0</v>
      </c>
      <c r="AL114">
        <f t="shared" si="6"/>
        <v>0</v>
      </c>
      <c r="AM114">
        <f t="shared" si="7"/>
        <v>0</v>
      </c>
      <c r="AO114">
        <f>VLOOKUP($B114,Kraftvärmeprod!$B$1:$AR$469,MATCH(AO$1,Kraftvärmeprod!$B$1:$AU$1,0),FALSE)</f>
        <v>0</v>
      </c>
      <c r="AP114">
        <f>VLOOKUP($B114,Kraftvärmeprod!$B$1:$AR$469,MATCH(AP$1,Kraftvärmeprod!$B$1:$AU$1,0),FALSE)</f>
        <v>0</v>
      </c>
      <c r="AQ114">
        <f>VLOOKUP($B114,Kraftvärmeprod!$B$1:$AR$469,MATCH("Summa tillförd energi exklusive rökgaskondensering",Kraftvärmeprod!$B$1:$AU$1,0),FALSE)</f>
        <v>0</v>
      </c>
      <c r="AS114" s="195" t="str">
        <f t="shared" si="8"/>
        <v/>
      </c>
      <c r="AU114">
        <f t="shared" si="9"/>
        <v>0</v>
      </c>
    </row>
    <row r="115" spans="1:47" x14ac:dyDescent="0.25">
      <c r="A115" s="2" t="s">
        <v>185</v>
      </c>
      <c r="B115" s="2" t="s">
        <v>190</v>
      </c>
      <c r="J115">
        <v>0</v>
      </c>
      <c r="K115">
        <v>0</v>
      </c>
      <c r="L115">
        <v>0</v>
      </c>
      <c r="M115">
        <v>0</v>
      </c>
      <c r="N115">
        <v>0</v>
      </c>
      <c r="O115">
        <v>0</v>
      </c>
      <c r="P115">
        <v>0</v>
      </c>
      <c r="Q115">
        <v>0</v>
      </c>
      <c r="R115">
        <v>0</v>
      </c>
      <c r="S115">
        <v>0</v>
      </c>
      <c r="T115">
        <v>0</v>
      </c>
      <c r="U115">
        <v>0</v>
      </c>
      <c r="V115" t="s">
        <v>187</v>
      </c>
      <c r="W115">
        <v>0</v>
      </c>
      <c r="X115">
        <v>0</v>
      </c>
      <c r="Y115">
        <v>0</v>
      </c>
      <c r="Z115">
        <v>0</v>
      </c>
      <c r="AA115">
        <v>0</v>
      </c>
      <c r="AB115">
        <v>0</v>
      </c>
      <c r="AC115">
        <v>0</v>
      </c>
      <c r="AD115">
        <v>0</v>
      </c>
      <c r="AE115">
        <v>0</v>
      </c>
      <c r="AF115">
        <v>0</v>
      </c>
      <c r="AG115">
        <v>0</v>
      </c>
      <c r="AH115">
        <v>0</v>
      </c>
      <c r="AK115" s="252">
        <f t="shared" si="5"/>
        <v>0</v>
      </c>
      <c r="AL115">
        <f t="shared" si="6"/>
        <v>0</v>
      </c>
      <c r="AM115">
        <f t="shared" si="7"/>
        <v>0</v>
      </c>
      <c r="AO115">
        <f>VLOOKUP($B115,Kraftvärmeprod!$B$1:$AR$469,MATCH(AO$1,Kraftvärmeprod!$B$1:$AU$1,0),FALSE)</f>
        <v>0</v>
      </c>
      <c r="AP115">
        <f>VLOOKUP($B115,Kraftvärmeprod!$B$1:$AR$469,MATCH(AP$1,Kraftvärmeprod!$B$1:$AU$1,0),FALSE)</f>
        <v>0</v>
      </c>
      <c r="AQ115">
        <f>VLOOKUP($B115,Kraftvärmeprod!$B$1:$AR$469,MATCH("Summa tillförd energi exklusive rökgaskondensering",Kraftvärmeprod!$B$1:$AU$1,0),FALSE)</f>
        <v>0</v>
      </c>
      <c r="AS115" s="195" t="str">
        <f t="shared" si="8"/>
        <v/>
      </c>
      <c r="AU115">
        <f t="shared" si="9"/>
        <v>0</v>
      </c>
    </row>
    <row r="116" spans="1:47" x14ac:dyDescent="0.25">
      <c r="A116" s="2" t="s">
        <v>185</v>
      </c>
      <c r="B116" s="2" t="s">
        <v>191</v>
      </c>
      <c r="J116">
        <v>0</v>
      </c>
      <c r="K116">
        <v>0</v>
      </c>
      <c r="L116">
        <v>0</v>
      </c>
      <c r="M116">
        <v>0</v>
      </c>
      <c r="N116">
        <v>0</v>
      </c>
      <c r="O116">
        <v>0</v>
      </c>
      <c r="P116">
        <v>0</v>
      </c>
      <c r="Q116">
        <v>0</v>
      </c>
      <c r="R116">
        <v>0</v>
      </c>
      <c r="S116">
        <v>0</v>
      </c>
      <c r="T116">
        <v>0</v>
      </c>
      <c r="U116">
        <v>0</v>
      </c>
      <c r="V116" t="s">
        <v>187</v>
      </c>
      <c r="W116">
        <v>0</v>
      </c>
      <c r="X116">
        <v>0</v>
      </c>
      <c r="Y116">
        <v>0</v>
      </c>
      <c r="Z116">
        <v>0</v>
      </c>
      <c r="AA116">
        <v>0</v>
      </c>
      <c r="AB116">
        <v>0</v>
      </c>
      <c r="AC116">
        <v>0</v>
      </c>
      <c r="AD116">
        <v>0</v>
      </c>
      <c r="AE116">
        <v>0</v>
      </c>
      <c r="AF116">
        <v>0</v>
      </c>
      <c r="AG116">
        <v>0</v>
      </c>
      <c r="AH116">
        <v>0</v>
      </c>
      <c r="AK116" s="252">
        <f t="shared" si="5"/>
        <v>0</v>
      </c>
      <c r="AL116">
        <f t="shared" si="6"/>
        <v>0</v>
      </c>
      <c r="AM116">
        <f t="shared" si="7"/>
        <v>0</v>
      </c>
      <c r="AO116">
        <f>VLOOKUP($B116,Kraftvärmeprod!$B$1:$AR$469,MATCH(AO$1,Kraftvärmeprod!$B$1:$AU$1,0),FALSE)</f>
        <v>0</v>
      </c>
      <c r="AP116">
        <f>VLOOKUP($B116,Kraftvärmeprod!$B$1:$AR$469,MATCH(AP$1,Kraftvärmeprod!$B$1:$AU$1,0),FALSE)</f>
        <v>0</v>
      </c>
      <c r="AQ116">
        <f>VLOOKUP($B116,Kraftvärmeprod!$B$1:$AR$469,MATCH("Summa tillförd energi exklusive rökgaskondensering",Kraftvärmeprod!$B$1:$AU$1,0),FALSE)</f>
        <v>0</v>
      </c>
      <c r="AS116" s="195" t="str">
        <f t="shared" si="8"/>
        <v/>
      </c>
      <c r="AU116">
        <f t="shared" si="9"/>
        <v>0</v>
      </c>
    </row>
    <row r="117" spans="1:47" x14ac:dyDescent="0.25">
      <c r="A117" s="2" t="s">
        <v>185</v>
      </c>
      <c r="B117" s="2" t="s">
        <v>192</v>
      </c>
      <c r="J117">
        <v>0</v>
      </c>
      <c r="K117">
        <v>0</v>
      </c>
      <c r="L117">
        <v>0</v>
      </c>
      <c r="M117">
        <v>0</v>
      </c>
      <c r="N117">
        <v>0</v>
      </c>
      <c r="O117">
        <v>0</v>
      </c>
      <c r="P117">
        <v>0</v>
      </c>
      <c r="Q117">
        <v>0</v>
      </c>
      <c r="R117">
        <v>0</v>
      </c>
      <c r="S117">
        <v>0</v>
      </c>
      <c r="T117">
        <v>0</v>
      </c>
      <c r="U117">
        <v>0</v>
      </c>
      <c r="V117" t="s">
        <v>187</v>
      </c>
      <c r="W117">
        <v>0</v>
      </c>
      <c r="X117">
        <v>0</v>
      </c>
      <c r="Y117">
        <v>0</v>
      </c>
      <c r="Z117">
        <v>0</v>
      </c>
      <c r="AA117">
        <v>0</v>
      </c>
      <c r="AB117">
        <v>0</v>
      </c>
      <c r="AC117">
        <v>0</v>
      </c>
      <c r="AD117">
        <v>0</v>
      </c>
      <c r="AE117">
        <v>0</v>
      </c>
      <c r="AF117">
        <v>0</v>
      </c>
      <c r="AG117">
        <v>0</v>
      </c>
      <c r="AH117">
        <v>0</v>
      </c>
      <c r="AK117" s="252">
        <f t="shared" si="5"/>
        <v>0</v>
      </c>
      <c r="AL117">
        <f t="shared" si="6"/>
        <v>0</v>
      </c>
      <c r="AM117">
        <f t="shared" si="7"/>
        <v>0</v>
      </c>
      <c r="AO117">
        <f>VLOOKUP($B117,Kraftvärmeprod!$B$1:$AR$469,MATCH(AO$1,Kraftvärmeprod!$B$1:$AU$1,0),FALSE)</f>
        <v>0</v>
      </c>
      <c r="AP117">
        <f>VLOOKUP($B117,Kraftvärmeprod!$B$1:$AR$469,MATCH(AP$1,Kraftvärmeprod!$B$1:$AU$1,0),FALSE)</f>
        <v>0</v>
      </c>
      <c r="AQ117">
        <f>VLOOKUP($B117,Kraftvärmeprod!$B$1:$AR$469,MATCH("Summa tillförd energi exklusive rökgaskondensering",Kraftvärmeprod!$B$1:$AU$1,0),FALSE)</f>
        <v>0</v>
      </c>
      <c r="AS117" s="195" t="str">
        <f t="shared" si="8"/>
        <v/>
      </c>
      <c r="AU117">
        <f t="shared" si="9"/>
        <v>0</v>
      </c>
    </row>
    <row r="118" spans="1:47" x14ac:dyDescent="0.25">
      <c r="A118" s="2" t="s">
        <v>185</v>
      </c>
      <c r="B118" s="2" t="s">
        <v>193</v>
      </c>
      <c r="J118">
        <v>0</v>
      </c>
      <c r="K118">
        <v>0</v>
      </c>
      <c r="L118">
        <v>0</v>
      </c>
      <c r="M118">
        <v>0</v>
      </c>
      <c r="N118">
        <v>0</v>
      </c>
      <c r="O118">
        <v>0</v>
      </c>
      <c r="P118">
        <v>0</v>
      </c>
      <c r="Q118">
        <v>0</v>
      </c>
      <c r="R118">
        <v>0</v>
      </c>
      <c r="S118">
        <v>0</v>
      </c>
      <c r="T118">
        <v>0</v>
      </c>
      <c r="U118">
        <v>0</v>
      </c>
      <c r="V118" t="s">
        <v>187</v>
      </c>
      <c r="W118">
        <v>0</v>
      </c>
      <c r="X118">
        <v>0</v>
      </c>
      <c r="Y118">
        <v>0</v>
      </c>
      <c r="Z118">
        <v>0</v>
      </c>
      <c r="AA118">
        <v>0</v>
      </c>
      <c r="AB118">
        <v>0</v>
      </c>
      <c r="AC118">
        <v>0</v>
      </c>
      <c r="AD118">
        <v>0</v>
      </c>
      <c r="AE118">
        <v>0</v>
      </c>
      <c r="AF118">
        <v>0</v>
      </c>
      <c r="AG118">
        <v>0</v>
      </c>
      <c r="AH118">
        <v>0</v>
      </c>
      <c r="AK118" s="252">
        <f t="shared" si="5"/>
        <v>0</v>
      </c>
      <c r="AL118">
        <f t="shared" si="6"/>
        <v>0</v>
      </c>
      <c r="AM118">
        <f t="shared" si="7"/>
        <v>0</v>
      </c>
      <c r="AO118">
        <f>VLOOKUP($B118,Kraftvärmeprod!$B$1:$AR$469,MATCH(AO$1,Kraftvärmeprod!$B$1:$AU$1,0),FALSE)</f>
        <v>0</v>
      </c>
      <c r="AP118">
        <f>VLOOKUP($B118,Kraftvärmeprod!$B$1:$AR$469,MATCH(AP$1,Kraftvärmeprod!$B$1:$AU$1,0),FALSE)</f>
        <v>0</v>
      </c>
      <c r="AQ118">
        <f>VLOOKUP($B118,Kraftvärmeprod!$B$1:$AR$469,MATCH("Summa tillförd energi exklusive rökgaskondensering",Kraftvärmeprod!$B$1:$AU$1,0),FALSE)</f>
        <v>0</v>
      </c>
      <c r="AS118" s="195" t="str">
        <f t="shared" si="8"/>
        <v/>
      </c>
      <c r="AU118">
        <f t="shared" si="9"/>
        <v>0</v>
      </c>
    </row>
    <row r="119" spans="1:47" x14ac:dyDescent="0.25">
      <c r="A119" s="2" t="s">
        <v>194</v>
      </c>
      <c r="B119" s="2" t="s">
        <v>195</v>
      </c>
      <c r="J119">
        <v>0</v>
      </c>
      <c r="K119">
        <v>0</v>
      </c>
      <c r="L119">
        <v>0</v>
      </c>
      <c r="M119">
        <v>0</v>
      </c>
      <c r="N119">
        <v>0</v>
      </c>
      <c r="O119">
        <v>0</v>
      </c>
      <c r="P119">
        <v>0</v>
      </c>
      <c r="Q119">
        <v>0</v>
      </c>
      <c r="R119">
        <v>0</v>
      </c>
      <c r="S119">
        <v>0</v>
      </c>
      <c r="T119">
        <v>0</v>
      </c>
      <c r="U119">
        <v>0</v>
      </c>
      <c r="V119" t="s">
        <v>187</v>
      </c>
      <c r="W119">
        <v>0</v>
      </c>
      <c r="X119">
        <v>0</v>
      </c>
      <c r="Y119">
        <v>0</v>
      </c>
      <c r="Z119">
        <v>0</v>
      </c>
      <c r="AA119">
        <v>0</v>
      </c>
      <c r="AB119">
        <v>0</v>
      </c>
      <c r="AC119">
        <v>0</v>
      </c>
      <c r="AD119">
        <v>0</v>
      </c>
      <c r="AE119">
        <v>0</v>
      </c>
      <c r="AF119">
        <v>0</v>
      </c>
      <c r="AG119">
        <v>0</v>
      </c>
      <c r="AH119">
        <v>0</v>
      </c>
      <c r="AK119" s="252">
        <f t="shared" si="5"/>
        <v>0</v>
      </c>
      <c r="AL119">
        <f t="shared" si="6"/>
        <v>0</v>
      </c>
      <c r="AM119">
        <f t="shared" si="7"/>
        <v>0</v>
      </c>
      <c r="AO119">
        <f>VLOOKUP($B119,Kraftvärmeprod!$B$1:$AR$469,MATCH(AO$1,Kraftvärmeprod!$B$1:$AU$1,0),FALSE)</f>
        <v>0</v>
      </c>
      <c r="AP119">
        <f>VLOOKUP($B119,Kraftvärmeprod!$B$1:$AR$469,MATCH(AP$1,Kraftvärmeprod!$B$1:$AU$1,0),FALSE)</f>
        <v>0</v>
      </c>
      <c r="AQ119">
        <f>VLOOKUP($B119,Kraftvärmeprod!$B$1:$AR$469,MATCH("Summa tillförd energi exklusive rökgaskondensering",Kraftvärmeprod!$B$1:$AU$1,0),FALSE)</f>
        <v>0</v>
      </c>
      <c r="AS119" s="195" t="str">
        <f t="shared" si="8"/>
        <v/>
      </c>
      <c r="AU119">
        <f t="shared" si="9"/>
        <v>0</v>
      </c>
    </row>
    <row r="120" spans="1:47" x14ac:dyDescent="0.25">
      <c r="A120" s="2" t="s">
        <v>194</v>
      </c>
      <c r="B120" s="2" t="s">
        <v>196</v>
      </c>
      <c r="J120">
        <v>0</v>
      </c>
      <c r="K120">
        <v>0</v>
      </c>
      <c r="L120">
        <v>0</v>
      </c>
      <c r="M120">
        <v>0</v>
      </c>
      <c r="N120">
        <v>0</v>
      </c>
      <c r="O120">
        <v>0</v>
      </c>
      <c r="P120">
        <v>0</v>
      </c>
      <c r="Q120">
        <v>0</v>
      </c>
      <c r="R120">
        <v>0</v>
      </c>
      <c r="S120">
        <v>0</v>
      </c>
      <c r="T120">
        <v>0</v>
      </c>
      <c r="U120">
        <v>0</v>
      </c>
      <c r="V120" t="s">
        <v>187</v>
      </c>
      <c r="W120">
        <v>0</v>
      </c>
      <c r="X120">
        <v>0</v>
      </c>
      <c r="Y120">
        <v>0</v>
      </c>
      <c r="Z120">
        <v>0</v>
      </c>
      <c r="AA120">
        <v>0</v>
      </c>
      <c r="AB120">
        <v>0</v>
      </c>
      <c r="AC120">
        <v>0</v>
      </c>
      <c r="AD120">
        <v>0</v>
      </c>
      <c r="AE120">
        <v>0</v>
      </c>
      <c r="AF120">
        <v>0</v>
      </c>
      <c r="AG120">
        <v>0</v>
      </c>
      <c r="AH120">
        <v>0</v>
      </c>
      <c r="AK120" s="252">
        <f t="shared" si="5"/>
        <v>0</v>
      </c>
      <c r="AL120">
        <f t="shared" si="6"/>
        <v>0</v>
      </c>
      <c r="AM120">
        <f t="shared" si="7"/>
        <v>0</v>
      </c>
      <c r="AO120">
        <f>VLOOKUP($B120,Kraftvärmeprod!$B$1:$AR$469,MATCH(AO$1,Kraftvärmeprod!$B$1:$AU$1,0),FALSE)</f>
        <v>0</v>
      </c>
      <c r="AP120">
        <f>VLOOKUP($B120,Kraftvärmeprod!$B$1:$AR$469,MATCH(AP$1,Kraftvärmeprod!$B$1:$AU$1,0),FALSE)</f>
        <v>0</v>
      </c>
      <c r="AQ120">
        <f>VLOOKUP($B120,Kraftvärmeprod!$B$1:$AR$469,MATCH("Summa tillförd energi exklusive rökgaskondensering",Kraftvärmeprod!$B$1:$AU$1,0),FALSE)</f>
        <v>0</v>
      </c>
      <c r="AS120" s="195" t="str">
        <f t="shared" si="8"/>
        <v/>
      </c>
      <c r="AU120">
        <f t="shared" si="9"/>
        <v>0</v>
      </c>
    </row>
    <row r="121" spans="1:47" x14ac:dyDescent="0.25">
      <c r="A121" s="2" t="s">
        <v>194</v>
      </c>
      <c r="B121" s="2" t="s">
        <v>197</v>
      </c>
      <c r="J121">
        <v>0</v>
      </c>
      <c r="K121">
        <v>0</v>
      </c>
      <c r="L121">
        <v>0</v>
      </c>
      <c r="M121">
        <v>0</v>
      </c>
      <c r="N121">
        <v>0</v>
      </c>
      <c r="O121">
        <v>0</v>
      </c>
      <c r="P121">
        <v>0</v>
      </c>
      <c r="Q121">
        <v>0</v>
      </c>
      <c r="R121">
        <v>0</v>
      </c>
      <c r="S121">
        <v>0</v>
      </c>
      <c r="T121">
        <v>0</v>
      </c>
      <c r="U121">
        <v>0</v>
      </c>
      <c r="V121" t="s">
        <v>187</v>
      </c>
      <c r="W121">
        <v>0</v>
      </c>
      <c r="X121">
        <v>0</v>
      </c>
      <c r="Y121">
        <v>0</v>
      </c>
      <c r="Z121">
        <v>0</v>
      </c>
      <c r="AA121">
        <v>0</v>
      </c>
      <c r="AB121">
        <v>0</v>
      </c>
      <c r="AC121">
        <v>0</v>
      </c>
      <c r="AD121">
        <v>0</v>
      </c>
      <c r="AE121">
        <v>0</v>
      </c>
      <c r="AF121">
        <v>0</v>
      </c>
      <c r="AG121">
        <v>0</v>
      </c>
      <c r="AH121">
        <v>0</v>
      </c>
      <c r="AK121" s="252">
        <f t="shared" si="5"/>
        <v>0</v>
      </c>
      <c r="AL121">
        <f t="shared" si="6"/>
        <v>0</v>
      </c>
      <c r="AM121">
        <f t="shared" si="7"/>
        <v>0</v>
      </c>
      <c r="AO121">
        <f>VLOOKUP($B121,Kraftvärmeprod!$B$1:$AR$469,MATCH(AO$1,Kraftvärmeprod!$B$1:$AU$1,0),FALSE)</f>
        <v>0</v>
      </c>
      <c r="AP121">
        <f>VLOOKUP($B121,Kraftvärmeprod!$B$1:$AR$469,MATCH(AP$1,Kraftvärmeprod!$B$1:$AU$1,0),FALSE)</f>
        <v>0</v>
      </c>
      <c r="AQ121">
        <f>VLOOKUP($B121,Kraftvärmeprod!$B$1:$AR$469,MATCH("Summa tillförd energi exklusive rökgaskondensering",Kraftvärmeprod!$B$1:$AU$1,0),FALSE)</f>
        <v>0</v>
      </c>
      <c r="AS121" s="195" t="str">
        <f t="shared" si="8"/>
        <v/>
      </c>
      <c r="AU121">
        <f t="shared" si="9"/>
        <v>0</v>
      </c>
    </row>
    <row r="122" spans="1:47" x14ac:dyDescent="0.25">
      <c r="A122" s="2" t="s">
        <v>198</v>
      </c>
      <c r="B122" s="2" t="s">
        <v>199</v>
      </c>
      <c r="J122">
        <v>0</v>
      </c>
      <c r="K122">
        <v>0</v>
      </c>
      <c r="L122">
        <v>0</v>
      </c>
      <c r="M122">
        <v>0</v>
      </c>
      <c r="N122">
        <v>0</v>
      </c>
      <c r="O122">
        <v>0</v>
      </c>
      <c r="P122">
        <v>0</v>
      </c>
      <c r="Q122">
        <v>0</v>
      </c>
      <c r="R122">
        <v>0</v>
      </c>
      <c r="S122">
        <v>0</v>
      </c>
      <c r="T122">
        <v>0</v>
      </c>
      <c r="U122">
        <v>0</v>
      </c>
      <c r="V122" t="s">
        <v>187</v>
      </c>
      <c r="W122">
        <v>0</v>
      </c>
      <c r="X122">
        <v>0</v>
      </c>
      <c r="Y122">
        <v>0</v>
      </c>
      <c r="Z122">
        <v>0</v>
      </c>
      <c r="AA122">
        <v>0</v>
      </c>
      <c r="AB122">
        <v>0</v>
      </c>
      <c r="AC122">
        <v>0</v>
      </c>
      <c r="AD122">
        <v>0</v>
      </c>
      <c r="AE122">
        <v>0</v>
      </c>
      <c r="AF122">
        <v>0</v>
      </c>
      <c r="AG122">
        <v>0</v>
      </c>
      <c r="AH122">
        <v>0</v>
      </c>
      <c r="AK122" s="252">
        <f t="shared" si="5"/>
        <v>0</v>
      </c>
      <c r="AL122">
        <f t="shared" si="6"/>
        <v>0</v>
      </c>
      <c r="AM122">
        <f t="shared" si="7"/>
        <v>0</v>
      </c>
      <c r="AO122">
        <f>VLOOKUP($B122,Kraftvärmeprod!$B$1:$AR$469,MATCH(AO$1,Kraftvärmeprod!$B$1:$AU$1,0),FALSE)</f>
        <v>0</v>
      </c>
      <c r="AP122">
        <f>VLOOKUP($B122,Kraftvärmeprod!$B$1:$AR$469,MATCH(AP$1,Kraftvärmeprod!$B$1:$AU$1,0),FALSE)</f>
        <v>0</v>
      </c>
      <c r="AQ122">
        <f>VLOOKUP($B122,Kraftvärmeprod!$B$1:$AR$469,MATCH("Summa tillförd energi exklusive rökgaskondensering",Kraftvärmeprod!$B$1:$AU$1,0),FALSE)</f>
        <v>0</v>
      </c>
      <c r="AS122" s="195" t="str">
        <f t="shared" si="8"/>
        <v/>
      </c>
      <c r="AU122">
        <f t="shared" si="9"/>
        <v>0</v>
      </c>
    </row>
    <row r="123" spans="1:47" x14ac:dyDescent="0.25">
      <c r="A123" s="2" t="s">
        <v>198</v>
      </c>
      <c r="B123" s="2" t="s">
        <v>200</v>
      </c>
      <c r="J123">
        <v>0</v>
      </c>
      <c r="K123">
        <v>0</v>
      </c>
      <c r="L123">
        <v>0</v>
      </c>
      <c r="M123">
        <v>0</v>
      </c>
      <c r="N123">
        <v>0</v>
      </c>
      <c r="O123">
        <v>0</v>
      </c>
      <c r="P123">
        <v>0</v>
      </c>
      <c r="Q123">
        <v>0</v>
      </c>
      <c r="R123">
        <v>0</v>
      </c>
      <c r="S123">
        <v>0</v>
      </c>
      <c r="T123">
        <v>0</v>
      </c>
      <c r="U123">
        <v>0</v>
      </c>
      <c r="V123" t="s">
        <v>187</v>
      </c>
      <c r="W123">
        <v>0</v>
      </c>
      <c r="X123">
        <v>0</v>
      </c>
      <c r="Y123">
        <v>0</v>
      </c>
      <c r="Z123">
        <v>0</v>
      </c>
      <c r="AA123">
        <v>0</v>
      </c>
      <c r="AB123">
        <v>0</v>
      </c>
      <c r="AC123">
        <v>0</v>
      </c>
      <c r="AD123">
        <v>0</v>
      </c>
      <c r="AE123">
        <v>0</v>
      </c>
      <c r="AF123">
        <v>0</v>
      </c>
      <c r="AG123">
        <v>0</v>
      </c>
      <c r="AH123">
        <v>0</v>
      </c>
      <c r="AK123" s="252">
        <f t="shared" si="5"/>
        <v>0</v>
      </c>
      <c r="AL123">
        <f t="shared" si="6"/>
        <v>0</v>
      </c>
      <c r="AM123">
        <f t="shared" si="7"/>
        <v>0</v>
      </c>
      <c r="AO123">
        <f>VLOOKUP($B123,Kraftvärmeprod!$B$1:$AR$469,MATCH(AO$1,Kraftvärmeprod!$B$1:$AU$1,0),FALSE)</f>
        <v>0</v>
      </c>
      <c r="AP123">
        <f>VLOOKUP($B123,Kraftvärmeprod!$B$1:$AR$469,MATCH(AP$1,Kraftvärmeprod!$B$1:$AU$1,0),FALSE)</f>
        <v>0</v>
      </c>
      <c r="AQ123">
        <f>VLOOKUP($B123,Kraftvärmeprod!$B$1:$AR$469,MATCH("Summa tillförd energi exklusive rökgaskondensering",Kraftvärmeprod!$B$1:$AU$1,0),FALSE)</f>
        <v>0</v>
      </c>
      <c r="AS123" s="195" t="str">
        <f t="shared" si="8"/>
        <v/>
      </c>
      <c r="AU123">
        <f t="shared" si="9"/>
        <v>0</v>
      </c>
    </row>
    <row r="124" spans="1:47" x14ac:dyDescent="0.25">
      <c r="A124" s="2" t="s">
        <v>198</v>
      </c>
      <c r="B124" s="2" t="s">
        <v>201</v>
      </c>
      <c r="J124">
        <v>0</v>
      </c>
      <c r="K124">
        <v>0</v>
      </c>
      <c r="L124">
        <v>0</v>
      </c>
      <c r="M124">
        <v>0</v>
      </c>
      <c r="N124">
        <v>0</v>
      </c>
      <c r="O124">
        <v>0</v>
      </c>
      <c r="P124">
        <v>0</v>
      </c>
      <c r="Q124">
        <v>0</v>
      </c>
      <c r="R124">
        <v>0</v>
      </c>
      <c r="S124">
        <v>0</v>
      </c>
      <c r="T124">
        <v>0</v>
      </c>
      <c r="U124">
        <v>0</v>
      </c>
      <c r="V124" t="s">
        <v>187</v>
      </c>
      <c r="W124">
        <v>0</v>
      </c>
      <c r="X124">
        <v>0</v>
      </c>
      <c r="Y124">
        <v>0</v>
      </c>
      <c r="Z124">
        <v>0</v>
      </c>
      <c r="AA124">
        <v>0</v>
      </c>
      <c r="AB124">
        <v>0</v>
      </c>
      <c r="AC124">
        <v>0</v>
      </c>
      <c r="AD124">
        <v>0</v>
      </c>
      <c r="AE124">
        <v>0</v>
      </c>
      <c r="AF124">
        <v>0</v>
      </c>
      <c r="AG124">
        <v>0</v>
      </c>
      <c r="AH124">
        <v>0</v>
      </c>
      <c r="AK124" s="252">
        <f t="shared" si="5"/>
        <v>0</v>
      </c>
      <c r="AL124">
        <f t="shared" si="6"/>
        <v>0</v>
      </c>
      <c r="AM124">
        <f t="shared" si="7"/>
        <v>0</v>
      </c>
      <c r="AO124">
        <f>VLOOKUP($B124,Kraftvärmeprod!$B$1:$AR$469,MATCH(AO$1,Kraftvärmeprod!$B$1:$AU$1,0),FALSE)</f>
        <v>0</v>
      </c>
      <c r="AP124">
        <f>VLOOKUP($B124,Kraftvärmeprod!$B$1:$AR$469,MATCH(AP$1,Kraftvärmeprod!$B$1:$AU$1,0),FALSE)</f>
        <v>0</v>
      </c>
      <c r="AQ124">
        <f>VLOOKUP($B124,Kraftvärmeprod!$B$1:$AR$469,MATCH("Summa tillförd energi exklusive rökgaskondensering",Kraftvärmeprod!$B$1:$AU$1,0),FALSE)</f>
        <v>0</v>
      </c>
      <c r="AS124" s="195" t="str">
        <f t="shared" si="8"/>
        <v/>
      </c>
      <c r="AU124">
        <f t="shared" si="9"/>
        <v>0</v>
      </c>
    </row>
    <row r="125" spans="1:47" x14ac:dyDescent="0.25">
      <c r="A125" s="2" t="s">
        <v>198</v>
      </c>
      <c r="B125" s="2" t="s">
        <v>202</v>
      </c>
      <c r="J125">
        <v>0</v>
      </c>
      <c r="K125">
        <v>0</v>
      </c>
      <c r="L125">
        <v>0</v>
      </c>
      <c r="M125">
        <v>0</v>
      </c>
      <c r="N125">
        <v>0</v>
      </c>
      <c r="O125">
        <v>0</v>
      </c>
      <c r="P125">
        <v>0</v>
      </c>
      <c r="Q125">
        <v>0</v>
      </c>
      <c r="R125">
        <v>0</v>
      </c>
      <c r="S125">
        <v>0</v>
      </c>
      <c r="T125">
        <v>0</v>
      </c>
      <c r="U125">
        <v>0</v>
      </c>
      <c r="V125" t="s">
        <v>187</v>
      </c>
      <c r="W125">
        <v>0</v>
      </c>
      <c r="X125">
        <v>0</v>
      </c>
      <c r="Y125">
        <v>0</v>
      </c>
      <c r="Z125">
        <v>0</v>
      </c>
      <c r="AA125">
        <v>0</v>
      </c>
      <c r="AB125">
        <v>0</v>
      </c>
      <c r="AC125">
        <v>0</v>
      </c>
      <c r="AD125">
        <v>0</v>
      </c>
      <c r="AE125">
        <v>0</v>
      </c>
      <c r="AF125">
        <v>0</v>
      </c>
      <c r="AG125">
        <v>0</v>
      </c>
      <c r="AH125">
        <v>0</v>
      </c>
      <c r="AK125" s="252">
        <f t="shared" si="5"/>
        <v>0</v>
      </c>
      <c r="AL125">
        <f t="shared" si="6"/>
        <v>0</v>
      </c>
      <c r="AM125">
        <f t="shared" si="7"/>
        <v>0</v>
      </c>
      <c r="AO125">
        <f>VLOOKUP($B125,Kraftvärmeprod!$B$1:$AR$469,MATCH(AO$1,Kraftvärmeprod!$B$1:$AU$1,0),FALSE)</f>
        <v>0</v>
      </c>
      <c r="AP125">
        <f>VLOOKUP($B125,Kraftvärmeprod!$B$1:$AR$469,MATCH(AP$1,Kraftvärmeprod!$B$1:$AU$1,0),FALSE)</f>
        <v>0</v>
      </c>
      <c r="AQ125">
        <f>VLOOKUP($B125,Kraftvärmeprod!$B$1:$AR$469,MATCH("Summa tillförd energi exklusive rökgaskondensering",Kraftvärmeprod!$B$1:$AU$1,0),FALSE)</f>
        <v>0</v>
      </c>
      <c r="AS125" s="195" t="str">
        <f t="shared" si="8"/>
        <v/>
      </c>
      <c r="AU125">
        <f t="shared" si="9"/>
        <v>0</v>
      </c>
    </row>
    <row r="126" spans="1:47" x14ac:dyDescent="0.25">
      <c r="A126" s="2" t="s">
        <v>203</v>
      </c>
      <c r="B126" s="2" t="s">
        <v>204</v>
      </c>
      <c r="J126">
        <v>0</v>
      </c>
      <c r="K126">
        <v>0</v>
      </c>
      <c r="L126">
        <v>0</v>
      </c>
      <c r="M126">
        <v>0</v>
      </c>
      <c r="N126">
        <v>0</v>
      </c>
      <c r="O126">
        <v>0</v>
      </c>
      <c r="P126">
        <v>0</v>
      </c>
      <c r="Q126">
        <v>6.6</v>
      </c>
      <c r="R126">
        <v>22.44</v>
      </c>
      <c r="S126">
        <v>51.48</v>
      </c>
      <c r="T126">
        <v>0</v>
      </c>
      <c r="U126">
        <v>0</v>
      </c>
      <c r="V126" t="s">
        <v>187</v>
      </c>
      <c r="W126">
        <v>0</v>
      </c>
      <c r="X126">
        <v>0</v>
      </c>
      <c r="Y126">
        <v>0</v>
      </c>
      <c r="Z126">
        <v>0</v>
      </c>
      <c r="AA126">
        <v>0</v>
      </c>
      <c r="AB126">
        <v>0</v>
      </c>
      <c r="AC126">
        <v>0</v>
      </c>
      <c r="AD126">
        <v>73.821399999999997</v>
      </c>
      <c r="AE126">
        <v>0</v>
      </c>
      <c r="AF126">
        <v>0</v>
      </c>
      <c r="AG126">
        <v>0</v>
      </c>
      <c r="AH126">
        <v>0.42647000000000002</v>
      </c>
      <c r="AK126" s="252">
        <f t="shared" si="5"/>
        <v>154.76786999999999</v>
      </c>
      <c r="AL126">
        <f t="shared" si="6"/>
        <v>154.34139999999999</v>
      </c>
      <c r="AM126">
        <f t="shared" si="7"/>
        <v>154.34139999999999</v>
      </c>
      <c r="AO126">
        <f>VLOOKUP($B126,Kraftvärmeprod!$B$1:$AR$469,MATCH(AO$1,Kraftvärmeprod!$B$1:$AU$1,0),FALSE)</f>
        <v>172</v>
      </c>
      <c r="AP126">
        <f>VLOOKUP($B126,Kraftvärmeprod!$B$1:$AR$469,MATCH(AP$1,Kraftvärmeprod!$B$1:$AU$1,0),FALSE)</f>
        <v>34</v>
      </c>
      <c r="AQ126">
        <f>VLOOKUP($B126,Kraftvärmeprod!$B$1:$AR$469,MATCH("Summa tillförd energi exklusive rökgaskondensering",Kraftvärmeprod!$B$1:$AU$1,0),FALSE)</f>
        <v>228</v>
      </c>
      <c r="AS126" s="195">
        <f t="shared" si="8"/>
        <v>0.6769359649122807</v>
      </c>
      <c r="AU126">
        <f t="shared" si="9"/>
        <v>80.52</v>
      </c>
    </row>
    <row r="127" spans="1:47" x14ac:dyDescent="0.25">
      <c r="A127" s="2" t="s">
        <v>205</v>
      </c>
      <c r="B127" s="2" t="s">
        <v>206</v>
      </c>
      <c r="J127">
        <v>0</v>
      </c>
      <c r="K127">
        <v>6.0655300000000004E-3</v>
      </c>
      <c r="L127">
        <v>0</v>
      </c>
      <c r="M127">
        <v>0</v>
      </c>
      <c r="N127">
        <v>0</v>
      </c>
      <c r="O127">
        <v>0</v>
      </c>
      <c r="P127">
        <v>13.1746</v>
      </c>
      <c r="Q127">
        <v>92.702699999999993</v>
      </c>
      <c r="R127">
        <v>1.0409999999999999</v>
      </c>
      <c r="S127">
        <v>0</v>
      </c>
      <c r="T127">
        <v>0</v>
      </c>
      <c r="U127">
        <v>0</v>
      </c>
      <c r="V127" t="s">
        <v>187</v>
      </c>
      <c r="W127">
        <v>0</v>
      </c>
      <c r="X127">
        <v>0</v>
      </c>
      <c r="Y127">
        <v>0</v>
      </c>
      <c r="Z127">
        <v>69.801199999999994</v>
      </c>
      <c r="AA127">
        <v>0</v>
      </c>
      <c r="AB127">
        <v>0.151638</v>
      </c>
      <c r="AC127">
        <v>0</v>
      </c>
      <c r="AD127">
        <v>0</v>
      </c>
      <c r="AE127">
        <v>0</v>
      </c>
      <c r="AF127">
        <v>0</v>
      </c>
      <c r="AG127">
        <v>76.016999999999996</v>
      </c>
      <c r="AH127">
        <v>9.1372599999999995</v>
      </c>
      <c r="AK127" s="252">
        <f t="shared" si="5"/>
        <v>262.03146353</v>
      </c>
      <c r="AL127">
        <f t="shared" si="6"/>
        <v>252.89420353</v>
      </c>
      <c r="AM127">
        <f t="shared" si="7"/>
        <v>176.87720353</v>
      </c>
      <c r="AO127">
        <f>VLOOKUP($B127,Kraftvärmeprod!$B$1:$AR$469,MATCH(AO$1,Kraftvärmeprod!$B$1:$AU$1,0),FALSE)</f>
        <v>203.18299999999999</v>
      </c>
      <c r="AP127">
        <f>VLOOKUP($B127,Kraftvärmeprod!$B$1:$AR$469,MATCH(AP$1,Kraftvärmeprod!$B$1:$AU$1,0),FALSE)</f>
        <v>65.158000000000001</v>
      </c>
      <c r="AQ127">
        <f>VLOOKUP($B127,Kraftvärmeprod!$B$1:$AR$469,MATCH("Summa tillförd energi exklusive rökgaskondensering",Kraftvärmeprod!$B$1:$AU$1,0),FALSE)</f>
        <v>324.66899999999998</v>
      </c>
      <c r="AS127" s="195">
        <f t="shared" si="8"/>
        <v>0.5447923994283409</v>
      </c>
      <c r="AU127">
        <f t="shared" si="9"/>
        <v>176.87113799999997</v>
      </c>
    </row>
    <row r="128" spans="1:47" x14ac:dyDescent="0.25">
      <c r="A128" s="2" t="s">
        <v>207</v>
      </c>
      <c r="B128" s="2" t="s">
        <v>208</v>
      </c>
      <c r="J128">
        <v>0</v>
      </c>
      <c r="K128">
        <v>0</v>
      </c>
      <c r="L128">
        <v>0</v>
      </c>
      <c r="M128">
        <v>0</v>
      </c>
      <c r="N128">
        <v>0</v>
      </c>
      <c r="O128">
        <v>0</v>
      </c>
      <c r="P128">
        <v>0</v>
      </c>
      <c r="Q128">
        <v>0</v>
      </c>
      <c r="R128">
        <v>0</v>
      </c>
      <c r="S128">
        <v>0</v>
      </c>
      <c r="T128">
        <v>0</v>
      </c>
      <c r="U128">
        <v>0</v>
      </c>
      <c r="V128" t="s">
        <v>187</v>
      </c>
      <c r="W128">
        <v>0</v>
      </c>
      <c r="X128">
        <v>0</v>
      </c>
      <c r="Y128">
        <v>0</v>
      </c>
      <c r="Z128">
        <v>0</v>
      </c>
      <c r="AA128">
        <v>0</v>
      </c>
      <c r="AB128">
        <v>0</v>
      </c>
      <c r="AC128">
        <v>0</v>
      </c>
      <c r="AD128">
        <v>0</v>
      </c>
      <c r="AE128">
        <v>0</v>
      </c>
      <c r="AF128">
        <v>0</v>
      </c>
      <c r="AG128">
        <v>0</v>
      </c>
      <c r="AH128">
        <v>0</v>
      </c>
      <c r="AK128" s="252">
        <f t="shared" si="5"/>
        <v>0</v>
      </c>
      <c r="AL128">
        <f t="shared" si="6"/>
        <v>0</v>
      </c>
      <c r="AM128">
        <f t="shared" si="7"/>
        <v>0</v>
      </c>
      <c r="AO128">
        <f>VLOOKUP($B128,Kraftvärmeprod!$B$1:$AR$469,MATCH(AO$1,Kraftvärmeprod!$B$1:$AU$1,0),FALSE)</f>
        <v>0</v>
      </c>
      <c r="AP128">
        <f>VLOOKUP($B128,Kraftvärmeprod!$B$1:$AR$469,MATCH(AP$1,Kraftvärmeprod!$B$1:$AU$1,0),FALSE)</f>
        <v>0</v>
      </c>
      <c r="AQ128">
        <f>VLOOKUP($B128,Kraftvärmeprod!$B$1:$AR$469,MATCH("Summa tillförd energi exklusive rökgaskondensering",Kraftvärmeprod!$B$1:$AU$1,0),FALSE)</f>
        <v>0</v>
      </c>
      <c r="AS128" s="195" t="str">
        <f t="shared" si="8"/>
        <v/>
      </c>
      <c r="AU128">
        <f t="shared" si="9"/>
        <v>0</v>
      </c>
    </row>
    <row r="129" spans="1:47" x14ac:dyDescent="0.25">
      <c r="A129" s="2" t="s">
        <v>207</v>
      </c>
      <c r="B129" s="2" t="s">
        <v>209</v>
      </c>
      <c r="J129">
        <v>0</v>
      </c>
      <c r="K129">
        <v>0.377</v>
      </c>
      <c r="L129">
        <v>0</v>
      </c>
      <c r="M129">
        <v>0</v>
      </c>
      <c r="N129">
        <v>608.76499999999999</v>
      </c>
      <c r="O129">
        <v>0</v>
      </c>
      <c r="P129">
        <v>66.769000000000005</v>
      </c>
      <c r="Q129">
        <v>22.256</v>
      </c>
      <c r="R129">
        <v>46.103000000000002</v>
      </c>
      <c r="S129">
        <v>0</v>
      </c>
      <c r="T129">
        <v>0</v>
      </c>
      <c r="U129">
        <v>23.846</v>
      </c>
      <c r="V129" t="s">
        <v>187</v>
      </c>
      <c r="W129">
        <v>0</v>
      </c>
      <c r="X129">
        <v>0</v>
      </c>
      <c r="Y129">
        <v>0</v>
      </c>
      <c r="Z129">
        <v>0</v>
      </c>
      <c r="AA129">
        <v>0</v>
      </c>
      <c r="AB129">
        <v>0.48099999999999998</v>
      </c>
      <c r="AC129">
        <v>0</v>
      </c>
      <c r="AD129">
        <v>0</v>
      </c>
      <c r="AE129">
        <v>0</v>
      </c>
      <c r="AF129">
        <v>0</v>
      </c>
      <c r="AG129">
        <v>49.158999999999999</v>
      </c>
      <c r="AH129">
        <v>8.7870000000000008</v>
      </c>
      <c r="AK129" s="252">
        <f t="shared" si="5"/>
        <v>826.54299999999989</v>
      </c>
      <c r="AL129">
        <f t="shared" si="6"/>
        <v>817.75599999999986</v>
      </c>
      <c r="AM129">
        <f t="shared" si="7"/>
        <v>768.59699999999987</v>
      </c>
      <c r="AO129">
        <f>VLOOKUP($B129,Kraftvärmeprod!$B$1:$AR$469,MATCH(AO$1,Kraftvärmeprod!$B$1:$AU$1,0),FALSE)</f>
        <v>894.49800000000005</v>
      </c>
      <c r="AP129">
        <f>VLOOKUP($B129,Kraftvärmeprod!$B$1:$AR$469,MATCH(AP$1,Kraftvärmeprod!$B$1:$AU$1,0),FALSE)</f>
        <v>637.995</v>
      </c>
      <c r="AQ129">
        <f>VLOOKUP($B129,Kraftvärmeprod!$B$1:$AR$469,MATCH("Summa tillförd energi exklusive rökgaskondensering",Kraftvärmeprod!$B$1:$AU$1,0),FALSE)</f>
        <v>1702.4639999999999</v>
      </c>
      <c r="AS129" s="195">
        <f t="shared" si="8"/>
        <v>0.45146152870192846</v>
      </c>
      <c r="AU129">
        <f t="shared" si="9"/>
        <v>159.45500000000001</v>
      </c>
    </row>
    <row r="130" spans="1:47" x14ac:dyDescent="0.25">
      <c r="A130" s="2" t="s">
        <v>207</v>
      </c>
      <c r="B130" s="2" t="s">
        <v>210</v>
      </c>
      <c r="J130">
        <v>0</v>
      </c>
      <c r="K130">
        <v>0</v>
      </c>
      <c r="L130">
        <v>0</v>
      </c>
      <c r="M130">
        <v>0</v>
      </c>
      <c r="N130">
        <v>0</v>
      </c>
      <c r="O130">
        <v>0</v>
      </c>
      <c r="P130">
        <v>50.736899999999999</v>
      </c>
      <c r="Q130">
        <v>16.911999999999999</v>
      </c>
      <c r="R130">
        <v>35.032600000000002</v>
      </c>
      <c r="S130">
        <v>0</v>
      </c>
      <c r="T130">
        <v>0</v>
      </c>
      <c r="U130">
        <v>18.119800000000001</v>
      </c>
      <c r="V130" t="s">
        <v>187</v>
      </c>
      <c r="W130">
        <v>0</v>
      </c>
      <c r="X130">
        <v>0</v>
      </c>
      <c r="Y130">
        <v>0</v>
      </c>
      <c r="Z130">
        <v>0</v>
      </c>
      <c r="AA130">
        <v>0</v>
      </c>
      <c r="AB130">
        <v>0.36499999999999999</v>
      </c>
      <c r="AC130">
        <v>0</v>
      </c>
      <c r="AD130">
        <v>0</v>
      </c>
      <c r="AE130">
        <v>0</v>
      </c>
      <c r="AF130">
        <v>0</v>
      </c>
      <c r="AG130">
        <v>37.354999999999997</v>
      </c>
      <c r="AH130">
        <v>4.8429000000000002</v>
      </c>
      <c r="AK130" s="252">
        <f t="shared" si="5"/>
        <v>163.36419999999998</v>
      </c>
      <c r="AL130">
        <f t="shared" si="6"/>
        <v>158.5213</v>
      </c>
      <c r="AM130">
        <f t="shared" si="7"/>
        <v>121.16630000000001</v>
      </c>
      <c r="AO130">
        <f>VLOOKUP($B130,Kraftvärmeprod!$B$1:$AR$469,MATCH(AO$1,Kraftvärmeprod!$B$1:$AU$1,0),FALSE)</f>
        <v>127.973</v>
      </c>
      <c r="AP130">
        <f>VLOOKUP($B130,Kraftvärmeprod!$B$1:$AR$469,MATCH(AP$1,Kraftvärmeprod!$B$1:$AU$1,0),FALSE)</f>
        <v>17.738</v>
      </c>
      <c r="AQ130">
        <f>VLOOKUP($B130,Kraftvärmeprod!$B$1:$AR$469,MATCH("Summa tillförd energi exklusive rökgaskondensering",Kraftvärmeprod!$B$1:$AU$1,0),FALSE)</f>
        <v>164.90499999999997</v>
      </c>
      <c r="AS130" s="195">
        <f t="shared" si="8"/>
        <v>0.73476425820927216</v>
      </c>
      <c r="AU130">
        <f t="shared" si="9"/>
        <v>121.16629999999999</v>
      </c>
    </row>
    <row r="131" spans="1:47" x14ac:dyDescent="0.25">
      <c r="A131" s="2" t="s">
        <v>207</v>
      </c>
      <c r="B131" s="2" t="s">
        <v>207</v>
      </c>
      <c r="J131">
        <v>0</v>
      </c>
      <c r="K131">
        <v>0</v>
      </c>
      <c r="L131">
        <v>0</v>
      </c>
      <c r="M131">
        <v>0</v>
      </c>
      <c r="N131">
        <v>0</v>
      </c>
      <c r="O131">
        <v>0</v>
      </c>
      <c r="P131">
        <v>0</v>
      </c>
      <c r="Q131">
        <v>0</v>
      </c>
      <c r="R131">
        <v>0</v>
      </c>
      <c r="S131">
        <v>0</v>
      </c>
      <c r="T131">
        <v>0</v>
      </c>
      <c r="U131">
        <v>0</v>
      </c>
      <c r="V131" t="s">
        <v>187</v>
      </c>
      <c r="W131">
        <v>0</v>
      </c>
      <c r="X131">
        <v>0</v>
      </c>
      <c r="Y131">
        <v>0</v>
      </c>
      <c r="Z131">
        <v>0</v>
      </c>
      <c r="AA131">
        <v>0</v>
      </c>
      <c r="AB131">
        <v>0</v>
      </c>
      <c r="AC131">
        <v>0</v>
      </c>
      <c r="AD131">
        <v>0</v>
      </c>
      <c r="AE131">
        <v>0</v>
      </c>
      <c r="AF131">
        <v>0</v>
      </c>
      <c r="AG131">
        <v>0</v>
      </c>
      <c r="AH131">
        <v>0</v>
      </c>
      <c r="AK131" s="252">
        <f t="shared" ref="AK131:AK194" si="10">SUM(J131:U131,W131:AH131)</f>
        <v>0</v>
      </c>
      <c r="AL131">
        <f t="shared" ref="AL131:AL194" si="11">AK131-IFERROR(AH131/1,0)</f>
        <v>0</v>
      </c>
      <c r="AM131">
        <f t="shared" ref="AM131:AM194" si="12">AL131-IFERROR(AG131/1,"")</f>
        <v>0</v>
      </c>
      <c r="AO131">
        <f>VLOOKUP($B131,Kraftvärmeprod!$B$1:$AR$469,MATCH(AO$1,Kraftvärmeprod!$B$1:$AU$1,0),FALSE)</f>
        <v>0</v>
      </c>
      <c r="AP131">
        <f>VLOOKUP($B131,Kraftvärmeprod!$B$1:$AR$469,MATCH(AP$1,Kraftvärmeprod!$B$1:$AU$1,0),FALSE)</f>
        <v>0</v>
      </c>
      <c r="AQ131">
        <f>VLOOKUP($B131,Kraftvärmeprod!$B$1:$AR$469,MATCH("Summa tillförd energi exklusive rökgaskondensering",Kraftvärmeprod!$B$1:$AU$1,0),FALSE)</f>
        <v>0</v>
      </c>
      <c r="AS131" s="195" t="str">
        <f t="shared" ref="AS131:AS194" si="13">IF(AM131=0,"",AM131/AQ131)</f>
        <v/>
      </c>
      <c r="AU131">
        <f t="shared" ref="AU131:AU194" si="14">P131+Q131+R131+S131+T131+U131+W131+X131+Y131+Z131+AA131+AB131+AC131</f>
        <v>0</v>
      </c>
    </row>
    <row r="132" spans="1:47" x14ac:dyDescent="0.25">
      <c r="A132" s="2" t="s">
        <v>207</v>
      </c>
      <c r="B132" s="2" t="s">
        <v>211</v>
      </c>
      <c r="J132">
        <v>0</v>
      </c>
      <c r="K132">
        <v>0</v>
      </c>
      <c r="L132">
        <v>0</v>
      </c>
      <c r="M132">
        <v>0</v>
      </c>
      <c r="N132">
        <v>0</v>
      </c>
      <c r="O132">
        <v>0</v>
      </c>
      <c r="P132">
        <v>0</v>
      </c>
      <c r="Q132">
        <v>0</v>
      </c>
      <c r="R132">
        <v>0</v>
      </c>
      <c r="S132">
        <v>0</v>
      </c>
      <c r="T132">
        <v>0</v>
      </c>
      <c r="U132">
        <v>0</v>
      </c>
      <c r="V132" t="s">
        <v>187</v>
      </c>
      <c r="W132">
        <v>0</v>
      </c>
      <c r="X132">
        <v>0</v>
      </c>
      <c r="Y132">
        <v>0</v>
      </c>
      <c r="Z132">
        <v>0</v>
      </c>
      <c r="AA132">
        <v>0</v>
      </c>
      <c r="AB132">
        <v>0</v>
      </c>
      <c r="AC132">
        <v>0</v>
      </c>
      <c r="AD132">
        <v>0</v>
      </c>
      <c r="AE132">
        <v>0</v>
      </c>
      <c r="AF132">
        <v>0</v>
      </c>
      <c r="AG132">
        <v>0</v>
      </c>
      <c r="AH132">
        <v>0</v>
      </c>
      <c r="AK132" s="252">
        <f t="shared" si="10"/>
        <v>0</v>
      </c>
      <c r="AL132">
        <f t="shared" si="11"/>
        <v>0</v>
      </c>
      <c r="AM132">
        <f t="shared" si="12"/>
        <v>0</v>
      </c>
      <c r="AO132">
        <f>VLOOKUP($B132,Kraftvärmeprod!$B$1:$AR$469,MATCH(AO$1,Kraftvärmeprod!$B$1:$AU$1,0),FALSE)</f>
        <v>0</v>
      </c>
      <c r="AP132">
        <f>VLOOKUP($B132,Kraftvärmeprod!$B$1:$AR$469,MATCH(AP$1,Kraftvärmeprod!$B$1:$AU$1,0),FALSE)</f>
        <v>0</v>
      </c>
      <c r="AQ132">
        <f>VLOOKUP($B132,Kraftvärmeprod!$B$1:$AR$469,MATCH("Summa tillförd energi exklusive rökgaskondensering",Kraftvärmeprod!$B$1:$AU$1,0),FALSE)</f>
        <v>0</v>
      </c>
      <c r="AS132" s="195" t="str">
        <f t="shared" si="13"/>
        <v/>
      </c>
      <c r="AU132">
        <f t="shared" si="14"/>
        <v>0</v>
      </c>
    </row>
    <row r="133" spans="1:47" x14ac:dyDescent="0.25">
      <c r="A133" s="2" t="s">
        <v>207</v>
      </c>
      <c r="B133" s="2" t="s">
        <v>212</v>
      </c>
      <c r="J133">
        <v>0</v>
      </c>
      <c r="K133">
        <v>0</v>
      </c>
      <c r="L133">
        <v>0</v>
      </c>
      <c r="M133">
        <v>0</v>
      </c>
      <c r="N133">
        <v>0</v>
      </c>
      <c r="O133">
        <v>0</v>
      </c>
      <c r="P133">
        <v>0</v>
      </c>
      <c r="Q133">
        <v>0</v>
      </c>
      <c r="R133">
        <v>0</v>
      </c>
      <c r="S133">
        <v>0</v>
      </c>
      <c r="T133">
        <v>0</v>
      </c>
      <c r="U133">
        <v>0</v>
      </c>
      <c r="V133" t="s">
        <v>187</v>
      </c>
      <c r="W133">
        <v>0</v>
      </c>
      <c r="X133">
        <v>0</v>
      </c>
      <c r="Y133">
        <v>0</v>
      </c>
      <c r="Z133">
        <v>0</v>
      </c>
      <c r="AA133">
        <v>0</v>
      </c>
      <c r="AB133">
        <v>0</v>
      </c>
      <c r="AC133">
        <v>0</v>
      </c>
      <c r="AD133">
        <v>0</v>
      </c>
      <c r="AE133">
        <v>0</v>
      </c>
      <c r="AF133">
        <v>0</v>
      </c>
      <c r="AG133">
        <v>0</v>
      </c>
      <c r="AH133">
        <v>0</v>
      </c>
      <c r="AK133" s="252">
        <f t="shared" si="10"/>
        <v>0</v>
      </c>
      <c r="AL133">
        <f t="shared" si="11"/>
        <v>0</v>
      </c>
      <c r="AM133">
        <f t="shared" si="12"/>
        <v>0</v>
      </c>
      <c r="AO133">
        <f>VLOOKUP($B133,Kraftvärmeprod!$B$1:$AR$469,MATCH(AO$1,Kraftvärmeprod!$B$1:$AU$1,0),FALSE)</f>
        <v>0</v>
      </c>
      <c r="AP133">
        <f>VLOOKUP($B133,Kraftvärmeprod!$B$1:$AR$469,MATCH(AP$1,Kraftvärmeprod!$B$1:$AU$1,0),FALSE)</f>
        <v>0</v>
      </c>
      <c r="AQ133">
        <f>VLOOKUP($B133,Kraftvärmeprod!$B$1:$AR$469,MATCH("Summa tillförd energi exklusive rökgaskondensering",Kraftvärmeprod!$B$1:$AU$1,0),FALSE)</f>
        <v>0</v>
      </c>
      <c r="AS133" s="195" t="str">
        <f t="shared" si="13"/>
        <v/>
      </c>
      <c r="AU133">
        <f t="shared" si="14"/>
        <v>0</v>
      </c>
    </row>
    <row r="134" spans="1:47" x14ac:dyDescent="0.25">
      <c r="A134" s="2" t="s">
        <v>207</v>
      </c>
      <c r="B134" s="2" t="s">
        <v>213</v>
      </c>
      <c r="J134">
        <v>0</v>
      </c>
      <c r="K134">
        <v>0</v>
      </c>
      <c r="L134">
        <v>0</v>
      </c>
      <c r="M134">
        <v>0</v>
      </c>
      <c r="N134">
        <v>0</v>
      </c>
      <c r="O134">
        <v>0</v>
      </c>
      <c r="P134">
        <v>0</v>
      </c>
      <c r="Q134">
        <v>0</v>
      </c>
      <c r="R134">
        <v>0</v>
      </c>
      <c r="S134">
        <v>0</v>
      </c>
      <c r="T134">
        <v>0</v>
      </c>
      <c r="U134">
        <v>0</v>
      </c>
      <c r="V134" t="s">
        <v>187</v>
      </c>
      <c r="W134">
        <v>0</v>
      </c>
      <c r="X134">
        <v>0</v>
      </c>
      <c r="Y134">
        <v>0</v>
      </c>
      <c r="Z134">
        <v>0</v>
      </c>
      <c r="AA134">
        <v>0</v>
      </c>
      <c r="AB134">
        <v>0</v>
      </c>
      <c r="AC134">
        <v>0</v>
      </c>
      <c r="AD134">
        <v>0</v>
      </c>
      <c r="AE134">
        <v>0</v>
      </c>
      <c r="AF134">
        <v>0</v>
      </c>
      <c r="AG134">
        <v>0</v>
      </c>
      <c r="AH134">
        <v>0</v>
      </c>
      <c r="AK134" s="252">
        <f t="shared" si="10"/>
        <v>0</v>
      </c>
      <c r="AL134">
        <f t="shared" si="11"/>
        <v>0</v>
      </c>
      <c r="AM134">
        <f t="shared" si="12"/>
        <v>0</v>
      </c>
      <c r="AO134">
        <f>VLOOKUP($B134,Kraftvärmeprod!$B$1:$AR$469,MATCH(AO$1,Kraftvärmeprod!$B$1:$AU$1,0),FALSE)</f>
        <v>0</v>
      </c>
      <c r="AP134">
        <f>VLOOKUP($B134,Kraftvärmeprod!$B$1:$AR$469,MATCH(AP$1,Kraftvärmeprod!$B$1:$AU$1,0),FALSE)</f>
        <v>0</v>
      </c>
      <c r="AQ134">
        <f>VLOOKUP($B134,Kraftvärmeprod!$B$1:$AR$469,MATCH("Summa tillförd energi exklusive rökgaskondensering",Kraftvärmeprod!$B$1:$AU$1,0),FALSE)</f>
        <v>0</v>
      </c>
      <c r="AS134" s="195" t="str">
        <f t="shared" si="13"/>
        <v/>
      </c>
      <c r="AU134">
        <f t="shared" si="14"/>
        <v>0</v>
      </c>
    </row>
    <row r="135" spans="1:47" x14ac:dyDescent="0.25">
      <c r="A135" s="2" t="s">
        <v>214</v>
      </c>
      <c r="B135" s="2" t="s">
        <v>215</v>
      </c>
      <c r="J135">
        <v>0</v>
      </c>
      <c r="K135">
        <v>0</v>
      </c>
      <c r="L135">
        <v>0</v>
      </c>
      <c r="M135">
        <v>0</v>
      </c>
      <c r="N135">
        <v>0</v>
      </c>
      <c r="O135">
        <v>0</v>
      </c>
      <c r="P135">
        <v>0</v>
      </c>
      <c r="Q135">
        <v>0</v>
      </c>
      <c r="R135">
        <v>0</v>
      </c>
      <c r="S135">
        <v>0</v>
      </c>
      <c r="T135">
        <v>0</v>
      </c>
      <c r="U135">
        <v>0</v>
      </c>
      <c r="V135" t="s">
        <v>187</v>
      </c>
      <c r="W135">
        <v>0</v>
      </c>
      <c r="X135">
        <v>0</v>
      </c>
      <c r="Y135">
        <v>0</v>
      </c>
      <c r="Z135">
        <v>0</v>
      </c>
      <c r="AA135">
        <v>0</v>
      </c>
      <c r="AB135">
        <v>0</v>
      </c>
      <c r="AC135">
        <v>0</v>
      </c>
      <c r="AD135">
        <v>0</v>
      </c>
      <c r="AE135">
        <v>0</v>
      </c>
      <c r="AF135">
        <v>0</v>
      </c>
      <c r="AG135">
        <v>0</v>
      </c>
      <c r="AH135">
        <v>0</v>
      </c>
      <c r="AK135" s="252">
        <f t="shared" si="10"/>
        <v>0</v>
      </c>
      <c r="AL135">
        <f t="shared" si="11"/>
        <v>0</v>
      </c>
      <c r="AM135">
        <f t="shared" si="12"/>
        <v>0</v>
      </c>
      <c r="AO135">
        <f>VLOOKUP($B135,Kraftvärmeprod!$B$1:$AR$469,MATCH(AO$1,Kraftvärmeprod!$B$1:$AU$1,0),FALSE)</f>
        <v>0</v>
      </c>
      <c r="AP135">
        <f>VLOOKUP($B135,Kraftvärmeprod!$B$1:$AR$469,MATCH(AP$1,Kraftvärmeprod!$B$1:$AU$1,0),FALSE)</f>
        <v>0</v>
      </c>
      <c r="AQ135">
        <f>VLOOKUP($B135,Kraftvärmeprod!$B$1:$AR$469,MATCH("Summa tillförd energi exklusive rökgaskondensering",Kraftvärmeprod!$B$1:$AU$1,0),FALSE)</f>
        <v>0</v>
      </c>
      <c r="AS135" s="195" t="str">
        <f t="shared" si="13"/>
        <v/>
      </c>
      <c r="AU135">
        <f t="shared" si="14"/>
        <v>0</v>
      </c>
    </row>
    <row r="136" spans="1:47" x14ac:dyDescent="0.25">
      <c r="A136" s="2" t="s">
        <v>214</v>
      </c>
      <c r="B136" s="2" t="s">
        <v>216</v>
      </c>
      <c r="J136">
        <v>0</v>
      </c>
      <c r="K136">
        <v>0</v>
      </c>
      <c r="L136">
        <v>0</v>
      </c>
      <c r="M136">
        <v>0</v>
      </c>
      <c r="N136">
        <v>0</v>
      </c>
      <c r="O136">
        <v>0</v>
      </c>
      <c r="P136">
        <v>0</v>
      </c>
      <c r="Q136">
        <v>0</v>
      </c>
      <c r="R136">
        <v>0</v>
      </c>
      <c r="S136">
        <v>0</v>
      </c>
      <c r="T136">
        <v>0</v>
      </c>
      <c r="U136">
        <v>0</v>
      </c>
      <c r="V136" t="s">
        <v>187</v>
      </c>
      <c r="W136">
        <v>0</v>
      </c>
      <c r="X136">
        <v>0</v>
      </c>
      <c r="Y136">
        <v>0</v>
      </c>
      <c r="Z136">
        <v>0</v>
      </c>
      <c r="AA136">
        <v>0</v>
      </c>
      <c r="AB136">
        <v>0</v>
      </c>
      <c r="AC136">
        <v>0</v>
      </c>
      <c r="AD136">
        <v>0</v>
      </c>
      <c r="AE136">
        <v>0</v>
      </c>
      <c r="AF136">
        <v>0</v>
      </c>
      <c r="AG136">
        <v>0</v>
      </c>
      <c r="AH136">
        <v>0</v>
      </c>
      <c r="AK136" s="252">
        <f t="shared" si="10"/>
        <v>0</v>
      </c>
      <c r="AL136">
        <f t="shared" si="11"/>
        <v>0</v>
      </c>
      <c r="AM136">
        <f t="shared" si="12"/>
        <v>0</v>
      </c>
      <c r="AO136">
        <f>VLOOKUP($B136,Kraftvärmeprod!$B$1:$AR$469,MATCH(AO$1,Kraftvärmeprod!$B$1:$AU$1,0),FALSE)</f>
        <v>0</v>
      </c>
      <c r="AP136">
        <f>VLOOKUP($B136,Kraftvärmeprod!$B$1:$AR$469,MATCH(AP$1,Kraftvärmeprod!$B$1:$AU$1,0),FALSE)</f>
        <v>0</v>
      </c>
      <c r="AQ136">
        <f>VLOOKUP($B136,Kraftvärmeprod!$B$1:$AR$469,MATCH("Summa tillförd energi exklusive rökgaskondensering",Kraftvärmeprod!$B$1:$AU$1,0),FALSE)</f>
        <v>0</v>
      </c>
      <c r="AS136" s="195" t="str">
        <f t="shared" si="13"/>
        <v/>
      </c>
      <c r="AU136">
        <f t="shared" si="14"/>
        <v>0</v>
      </c>
    </row>
    <row r="137" spans="1:47" x14ac:dyDescent="0.25">
      <c r="A137" s="2" t="s">
        <v>217</v>
      </c>
      <c r="B137" s="2" t="s">
        <v>218</v>
      </c>
      <c r="J137">
        <v>0</v>
      </c>
      <c r="K137">
        <v>0</v>
      </c>
      <c r="L137">
        <v>0</v>
      </c>
      <c r="M137">
        <v>0</v>
      </c>
      <c r="N137">
        <v>0</v>
      </c>
      <c r="O137">
        <v>0</v>
      </c>
      <c r="P137">
        <v>0</v>
      </c>
      <c r="Q137">
        <v>0</v>
      </c>
      <c r="R137">
        <v>0</v>
      </c>
      <c r="S137">
        <v>0</v>
      </c>
      <c r="T137">
        <v>0</v>
      </c>
      <c r="U137">
        <v>0</v>
      </c>
      <c r="V137" t="s">
        <v>187</v>
      </c>
      <c r="W137">
        <v>0</v>
      </c>
      <c r="X137">
        <v>0</v>
      </c>
      <c r="Y137">
        <v>0</v>
      </c>
      <c r="Z137">
        <v>0</v>
      </c>
      <c r="AA137">
        <v>0</v>
      </c>
      <c r="AB137">
        <v>0</v>
      </c>
      <c r="AC137">
        <v>0</v>
      </c>
      <c r="AD137">
        <v>0</v>
      </c>
      <c r="AE137">
        <v>0</v>
      </c>
      <c r="AF137">
        <v>0</v>
      </c>
      <c r="AG137">
        <v>0</v>
      </c>
      <c r="AH137">
        <v>0</v>
      </c>
      <c r="AK137" s="252">
        <f t="shared" si="10"/>
        <v>0</v>
      </c>
      <c r="AL137">
        <f t="shared" si="11"/>
        <v>0</v>
      </c>
      <c r="AM137">
        <f t="shared" si="12"/>
        <v>0</v>
      </c>
      <c r="AO137">
        <f>VLOOKUP($B137,Kraftvärmeprod!$B$1:$AR$469,MATCH(AO$1,Kraftvärmeprod!$B$1:$AU$1,0),FALSE)</f>
        <v>0</v>
      </c>
      <c r="AP137">
        <f>VLOOKUP($B137,Kraftvärmeprod!$B$1:$AR$469,MATCH(AP$1,Kraftvärmeprod!$B$1:$AU$1,0),FALSE)</f>
        <v>0</v>
      </c>
      <c r="AQ137">
        <f>VLOOKUP($B137,Kraftvärmeprod!$B$1:$AR$469,MATCH("Summa tillförd energi exklusive rökgaskondensering",Kraftvärmeprod!$B$1:$AU$1,0),FALSE)</f>
        <v>0</v>
      </c>
      <c r="AS137" s="195" t="str">
        <f t="shared" si="13"/>
        <v/>
      </c>
      <c r="AU137">
        <f t="shared" si="14"/>
        <v>0</v>
      </c>
    </row>
    <row r="138" spans="1:47" x14ac:dyDescent="0.25">
      <c r="A138" s="2" t="s">
        <v>219</v>
      </c>
      <c r="B138" s="2" t="s">
        <v>220</v>
      </c>
      <c r="J138">
        <v>0</v>
      </c>
      <c r="K138">
        <v>0</v>
      </c>
      <c r="L138">
        <v>0</v>
      </c>
      <c r="M138">
        <v>0</v>
      </c>
      <c r="N138">
        <v>0</v>
      </c>
      <c r="O138">
        <v>0</v>
      </c>
      <c r="P138">
        <v>0</v>
      </c>
      <c r="Q138">
        <v>0</v>
      </c>
      <c r="R138">
        <v>0</v>
      </c>
      <c r="S138">
        <v>0</v>
      </c>
      <c r="T138">
        <v>0</v>
      </c>
      <c r="U138">
        <v>0</v>
      </c>
      <c r="V138" t="s">
        <v>187</v>
      </c>
      <c r="W138">
        <v>0</v>
      </c>
      <c r="X138">
        <v>0</v>
      </c>
      <c r="Y138">
        <v>0</v>
      </c>
      <c r="Z138">
        <v>0</v>
      </c>
      <c r="AA138">
        <v>0</v>
      </c>
      <c r="AB138">
        <v>0</v>
      </c>
      <c r="AC138">
        <v>0</v>
      </c>
      <c r="AD138">
        <v>0</v>
      </c>
      <c r="AE138">
        <v>0</v>
      </c>
      <c r="AF138">
        <v>0</v>
      </c>
      <c r="AG138">
        <v>0</v>
      </c>
      <c r="AH138">
        <v>0</v>
      </c>
      <c r="AK138" s="252">
        <f t="shared" si="10"/>
        <v>0</v>
      </c>
      <c r="AL138">
        <f t="shared" si="11"/>
        <v>0</v>
      </c>
      <c r="AM138">
        <f t="shared" si="12"/>
        <v>0</v>
      </c>
      <c r="AO138">
        <f>VLOOKUP($B138,Kraftvärmeprod!$B$1:$AR$469,MATCH(AO$1,Kraftvärmeprod!$B$1:$AU$1,0),FALSE)</f>
        <v>0</v>
      </c>
      <c r="AP138">
        <f>VLOOKUP($B138,Kraftvärmeprod!$B$1:$AR$469,MATCH(AP$1,Kraftvärmeprod!$B$1:$AU$1,0),FALSE)</f>
        <v>0</v>
      </c>
      <c r="AQ138">
        <f>VLOOKUP($B138,Kraftvärmeprod!$B$1:$AR$469,MATCH("Summa tillförd energi exklusive rökgaskondensering",Kraftvärmeprod!$B$1:$AU$1,0),FALSE)</f>
        <v>0</v>
      </c>
      <c r="AS138" s="195" t="str">
        <f t="shared" si="13"/>
        <v/>
      </c>
      <c r="AU138">
        <f t="shared" si="14"/>
        <v>0</v>
      </c>
    </row>
    <row r="139" spans="1:47" x14ac:dyDescent="0.25">
      <c r="A139" s="2" t="s">
        <v>219</v>
      </c>
      <c r="B139" s="2" t="s">
        <v>221</v>
      </c>
      <c r="J139">
        <v>0</v>
      </c>
      <c r="K139">
        <v>0</v>
      </c>
      <c r="L139">
        <v>0</v>
      </c>
      <c r="M139">
        <v>0</v>
      </c>
      <c r="N139">
        <v>0</v>
      </c>
      <c r="O139">
        <v>0</v>
      </c>
      <c r="P139">
        <v>0</v>
      </c>
      <c r="Q139">
        <v>0</v>
      </c>
      <c r="R139">
        <v>0</v>
      </c>
      <c r="S139">
        <v>0</v>
      </c>
      <c r="T139">
        <v>0</v>
      </c>
      <c r="U139">
        <v>0</v>
      </c>
      <c r="V139" t="s">
        <v>187</v>
      </c>
      <c r="W139">
        <v>0</v>
      </c>
      <c r="X139">
        <v>0</v>
      </c>
      <c r="Y139">
        <v>0</v>
      </c>
      <c r="Z139">
        <v>0</v>
      </c>
      <c r="AA139">
        <v>0</v>
      </c>
      <c r="AB139">
        <v>0</v>
      </c>
      <c r="AC139">
        <v>0</v>
      </c>
      <c r="AD139">
        <v>0</v>
      </c>
      <c r="AE139">
        <v>0</v>
      </c>
      <c r="AF139">
        <v>0</v>
      </c>
      <c r="AG139">
        <v>0</v>
      </c>
      <c r="AH139">
        <v>0</v>
      </c>
      <c r="AK139" s="252">
        <f t="shared" si="10"/>
        <v>0</v>
      </c>
      <c r="AL139">
        <f t="shared" si="11"/>
        <v>0</v>
      </c>
      <c r="AM139">
        <f t="shared" si="12"/>
        <v>0</v>
      </c>
      <c r="AO139">
        <f>VLOOKUP($B139,Kraftvärmeprod!$B$1:$AR$469,MATCH(AO$1,Kraftvärmeprod!$B$1:$AU$1,0),FALSE)</f>
        <v>0</v>
      </c>
      <c r="AP139">
        <f>VLOOKUP($B139,Kraftvärmeprod!$B$1:$AR$469,MATCH(AP$1,Kraftvärmeprod!$B$1:$AU$1,0),FALSE)</f>
        <v>0</v>
      </c>
      <c r="AQ139">
        <f>VLOOKUP($B139,Kraftvärmeprod!$B$1:$AR$469,MATCH("Summa tillförd energi exklusive rökgaskondensering",Kraftvärmeprod!$B$1:$AU$1,0),FALSE)</f>
        <v>0</v>
      </c>
      <c r="AS139" s="195" t="str">
        <f t="shared" si="13"/>
        <v/>
      </c>
      <c r="AU139">
        <f t="shared" si="14"/>
        <v>0</v>
      </c>
    </row>
    <row r="140" spans="1:47" x14ac:dyDescent="0.25">
      <c r="A140" s="2" t="s">
        <v>219</v>
      </c>
      <c r="B140" s="2" t="s">
        <v>222</v>
      </c>
      <c r="J140">
        <v>0</v>
      </c>
      <c r="K140">
        <v>0</v>
      </c>
      <c r="L140">
        <v>0</v>
      </c>
      <c r="M140">
        <v>0</v>
      </c>
      <c r="N140">
        <v>0</v>
      </c>
      <c r="O140">
        <v>0</v>
      </c>
      <c r="P140">
        <v>0</v>
      </c>
      <c r="Q140">
        <v>0</v>
      </c>
      <c r="R140">
        <v>0</v>
      </c>
      <c r="S140">
        <v>0</v>
      </c>
      <c r="T140">
        <v>0</v>
      </c>
      <c r="U140">
        <v>0</v>
      </c>
      <c r="V140" t="s">
        <v>187</v>
      </c>
      <c r="W140">
        <v>0</v>
      </c>
      <c r="X140">
        <v>0</v>
      </c>
      <c r="Y140">
        <v>0</v>
      </c>
      <c r="Z140">
        <v>0</v>
      </c>
      <c r="AA140">
        <v>0</v>
      </c>
      <c r="AB140">
        <v>0</v>
      </c>
      <c r="AC140">
        <v>0</v>
      </c>
      <c r="AD140">
        <v>0</v>
      </c>
      <c r="AE140">
        <v>0</v>
      </c>
      <c r="AF140">
        <v>0</v>
      </c>
      <c r="AG140">
        <v>0</v>
      </c>
      <c r="AH140">
        <v>0</v>
      </c>
      <c r="AK140" s="252">
        <f t="shared" si="10"/>
        <v>0</v>
      </c>
      <c r="AL140">
        <f t="shared" si="11"/>
        <v>0</v>
      </c>
      <c r="AM140">
        <f t="shared" si="12"/>
        <v>0</v>
      </c>
      <c r="AO140">
        <f>VLOOKUP($B140,Kraftvärmeprod!$B$1:$AR$469,MATCH(AO$1,Kraftvärmeprod!$B$1:$AU$1,0),FALSE)</f>
        <v>0</v>
      </c>
      <c r="AP140">
        <f>VLOOKUP($B140,Kraftvärmeprod!$B$1:$AR$469,MATCH(AP$1,Kraftvärmeprod!$B$1:$AU$1,0),FALSE)</f>
        <v>0</v>
      </c>
      <c r="AQ140">
        <f>VLOOKUP($B140,Kraftvärmeprod!$B$1:$AR$469,MATCH("Summa tillförd energi exklusive rökgaskondensering",Kraftvärmeprod!$B$1:$AU$1,0),FALSE)</f>
        <v>0</v>
      </c>
      <c r="AS140" s="195" t="str">
        <f t="shared" si="13"/>
        <v/>
      </c>
      <c r="AU140">
        <f t="shared" si="14"/>
        <v>0</v>
      </c>
    </row>
    <row r="141" spans="1:47" x14ac:dyDescent="0.25">
      <c r="A141" s="2" t="s">
        <v>223</v>
      </c>
      <c r="B141" s="2" t="s">
        <v>224</v>
      </c>
      <c r="J141">
        <v>0</v>
      </c>
      <c r="K141">
        <v>0.87266500000000002</v>
      </c>
      <c r="L141">
        <v>0</v>
      </c>
      <c r="M141">
        <v>0</v>
      </c>
      <c r="N141">
        <v>0</v>
      </c>
      <c r="O141">
        <v>0</v>
      </c>
      <c r="P141">
        <v>62.564399999999999</v>
      </c>
      <c r="Q141">
        <v>0</v>
      </c>
      <c r="R141">
        <v>0</v>
      </c>
      <c r="S141">
        <v>0</v>
      </c>
      <c r="T141">
        <v>0</v>
      </c>
      <c r="U141">
        <v>0</v>
      </c>
      <c r="V141" t="s">
        <v>187</v>
      </c>
      <c r="W141">
        <v>0</v>
      </c>
      <c r="X141">
        <v>0</v>
      </c>
      <c r="Y141">
        <v>0</v>
      </c>
      <c r="Z141">
        <v>0</v>
      </c>
      <c r="AA141">
        <v>0</v>
      </c>
      <c r="AB141">
        <v>0</v>
      </c>
      <c r="AC141">
        <v>0</v>
      </c>
      <c r="AD141">
        <v>0</v>
      </c>
      <c r="AE141">
        <v>209.739</v>
      </c>
      <c r="AF141">
        <v>0</v>
      </c>
      <c r="AG141">
        <v>68.3</v>
      </c>
      <c r="AH141">
        <v>11.866099999999999</v>
      </c>
      <c r="AK141" s="252">
        <f t="shared" si="10"/>
        <v>353.34216500000002</v>
      </c>
      <c r="AL141">
        <f t="shared" si="11"/>
        <v>341.47606500000001</v>
      </c>
      <c r="AM141">
        <f t="shared" si="12"/>
        <v>273.17606499999999</v>
      </c>
      <c r="AO141">
        <f>VLOOKUP($B141,Kraftvärmeprod!$B$1:$AR$469,MATCH(AO$1,Kraftvärmeprod!$B$1:$AU$1,0),FALSE)</f>
        <v>361.3</v>
      </c>
      <c r="AP141">
        <f>VLOOKUP($B141,Kraftvärmeprod!$B$1:$AR$469,MATCH(AP$1,Kraftvärmeprod!$B$1:$AU$1,0),FALSE)</f>
        <v>67</v>
      </c>
      <c r="AQ141">
        <f>VLOOKUP($B141,Kraftvärmeprod!$B$1:$AR$469,MATCH("Summa tillförd energi exklusive rökgaskondensering",Kraftvärmeprod!$B$1:$AU$1,0),FALSE)</f>
        <v>428.2</v>
      </c>
      <c r="AS141" s="195">
        <f t="shared" si="13"/>
        <v>0.63796372022419434</v>
      </c>
      <c r="AU141">
        <f t="shared" si="14"/>
        <v>62.564399999999999</v>
      </c>
    </row>
    <row r="142" spans="1:47" x14ac:dyDescent="0.25">
      <c r="A142" s="2" t="s">
        <v>225</v>
      </c>
      <c r="B142" s="2" t="s">
        <v>226</v>
      </c>
      <c r="J142">
        <v>0</v>
      </c>
      <c r="K142">
        <v>0</v>
      </c>
      <c r="L142">
        <v>0</v>
      </c>
      <c r="M142">
        <v>0</v>
      </c>
      <c r="N142">
        <v>0</v>
      </c>
      <c r="O142">
        <v>0</v>
      </c>
      <c r="P142">
        <v>0</v>
      </c>
      <c r="Q142">
        <v>0</v>
      </c>
      <c r="R142">
        <v>0</v>
      </c>
      <c r="S142">
        <v>0</v>
      </c>
      <c r="T142">
        <v>0</v>
      </c>
      <c r="U142">
        <v>0</v>
      </c>
      <c r="V142" t="s">
        <v>187</v>
      </c>
      <c r="W142">
        <v>0</v>
      </c>
      <c r="X142">
        <v>0</v>
      </c>
      <c r="Y142">
        <v>0</v>
      </c>
      <c r="Z142">
        <v>0</v>
      </c>
      <c r="AA142">
        <v>0</v>
      </c>
      <c r="AB142">
        <v>0</v>
      </c>
      <c r="AC142">
        <v>0</v>
      </c>
      <c r="AD142">
        <v>0</v>
      </c>
      <c r="AE142">
        <v>0</v>
      </c>
      <c r="AF142">
        <v>0</v>
      </c>
      <c r="AG142">
        <v>0</v>
      </c>
      <c r="AH142">
        <v>0</v>
      </c>
      <c r="AK142" s="252">
        <f t="shared" si="10"/>
        <v>0</v>
      </c>
      <c r="AL142">
        <f t="shared" si="11"/>
        <v>0</v>
      </c>
      <c r="AM142">
        <f t="shared" si="12"/>
        <v>0</v>
      </c>
      <c r="AO142">
        <f>VLOOKUP($B142,Kraftvärmeprod!$B$1:$AR$469,MATCH(AO$1,Kraftvärmeprod!$B$1:$AU$1,0),FALSE)</f>
        <v>0</v>
      </c>
      <c r="AP142">
        <f>VLOOKUP($B142,Kraftvärmeprod!$B$1:$AR$469,MATCH(AP$1,Kraftvärmeprod!$B$1:$AU$1,0),FALSE)</f>
        <v>0</v>
      </c>
      <c r="AQ142">
        <f>VLOOKUP($B142,Kraftvärmeprod!$B$1:$AR$469,MATCH("Summa tillförd energi exklusive rökgaskondensering",Kraftvärmeprod!$B$1:$AU$1,0),FALSE)</f>
        <v>0</v>
      </c>
      <c r="AS142" s="195" t="str">
        <f t="shared" si="13"/>
        <v/>
      </c>
      <c r="AU142">
        <f t="shared" si="14"/>
        <v>0</v>
      </c>
    </row>
    <row r="143" spans="1:47" x14ac:dyDescent="0.25">
      <c r="A143" s="2" t="s">
        <v>227</v>
      </c>
      <c r="B143" s="2" t="s">
        <v>228</v>
      </c>
      <c r="J143">
        <v>0</v>
      </c>
      <c r="K143">
        <v>0</v>
      </c>
      <c r="L143">
        <v>0</v>
      </c>
      <c r="M143">
        <v>0</v>
      </c>
      <c r="N143">
        <v>0</v>
      </c>
      <c r="O143">
        <v>0</v>
      </c>
      <c r="P143">
        <v>7.5603100000000003</v>
      </c>
      <c r="Q143">
        <v>7.5603100000000003</v>
      </c>
      <c r="R143">
        <v>15.1206</v>
      </c>
      <c r="S143">
        <v>7.5603100000000003</v>
      </c>
      <c r="T143">
        <v>0</v>
      </c>
      <c r="U143">
        <v>0</v>
      </c>
      <c r="V143" t="s">
        <v>187</v>
      </c>
      <c r="W143">
        <v>0</v>
      </c>
      <c r="X143">
        <v>0</v>
      </c>
      <c r="Y143">
        <v>0</v>
      </c>
      <c r="Z143">
        <v>0</v>
      </c>
      <c r="AA143">
        <v>0</v>
      </c>
      <c r="AB143">
        <v>0</v>
      </c>
      <c r="AC143">
        <v>0</v>
      </c>
      <c r="AD143">
        <v>0</v>
      </c>
      <c r="AE143">
        <v>0</v>
      </c>
      <c r="AF143">
        <v>0</v>
      </c>
      <c r="AG143">
        <v>8.6999999999999993</v>
      </c>
      <c r="AH143">
        <v>1.24681</v>
      </c>
      <c r="AK143" s="252">
        <f t="shared" si="10"/>
        <v>47.748339999999999</v>
      </c>
      <c r="AL143">
        <f t="shared" si="11"/>
        <v>46.501530000000002</v>
      </c>
      <c r="AM143">
        <f t="shared" si="12"/>
        <v>37.80153</v>
      </c>
      <c r="AO143">
        <f>VLOOKUP($B143,Kraftvärmeprod!$B$1:$AR$469,MATCH(AO$1,Kraftvärmeprod!$B$1:$AU$1,0),FALSE)</f>
        <v>41.36</v>
      </c>
      <c r="AP143">
        <f>VLOOKUP($B143,Kraftvärmeprod!$B$1:$AR$469,MATCH(AP$1,Kraftvärmeprod!$B$1:$AU$1,0),FALSE)</f>
        <v>8.9</v>
      </c>
      <c r="AQ143">
        <f>VLOOKUP($B143,Kraftvärmeprod!$B$1:$AR$469,MATCH("Summa tillförd energi exklusive rökgaskondensering",Kraftvärmeprod!$B$1:$AU$1,0),FALSE)</f>
        <v>59</v>
      </c>
      <c r="AS143" s="195">
        <f t="shared" si="13"/>
        <v>0.64070389830508478</v>
      </c>
      <c r="AU143">
        <f t="shared" si="14"/>
        <v>37.80153</v>
      </c>
    </row>
    <row r="144" spans="1:47" x14ac:dyDescent="0.25">
      <c r="A144" s="2" t="s">
        <v>227</v>
      </c>
      <c r="B144" s="2" t="s">
        <v>229</v>
      </c>
      <c r="J144">
        <v>0</v>
      </c>
      <c r="K144">
        <v>0</v>
      </c>
      <c r="L144">
        <v>0</v>
      </c>
      <c r="M144">
        <v>0</v>
      </c>
      <c r="N144">
        <v>0</v>
      </c>
      <c r="O144">
        <v>0</v>
      </c>
      <c r="P144">
        <v>0</v>
      </c>
      <c r="Q144">
        <v>0</v>
      </c>
      <c r="R144">
        <v>0</v>
      </c>
      <c r="S144">
        <v>0</v>
      </c>
      <c r="T144">
        <v>0</v>
      </c>
      <c r="U144">
        <v>0</v>
      </c>
      <c r="V144" t="s">
        <v>187</v>
      </c>
      <c r="W144">
        <v>0</v>
      </c>
      <c r="X144">
        <v>0</v>
      </c>
      <c r="Y144">
        <v>0</v>
      </c>
      <c r="Z144">
        <v>0</v>
      </c>
      <c r="AA144">
        <v>0</v>
      </c>
      <c r="AB144">
        <v>0</v>
      </c>
      <c r="AC144">
        <v>0</v>
      </c>
      <c r="AD144">
        <v>0</v>
      </c>
      <c r="AE144">
        <v>0</v>
      </c>
      <c r="AF144">
        <v>0</v>
      </c>
      <c r="AG144">
        <v>0</v>
      </c>
      <c r="AH144">
        <v>0</v>
      </c>
      <c r="AK144" s="252">
        <f t="shared" si="10"/>
        <v>0</v>
      </c>
      <c r="AL144">
        <f t="shared" si="11"/>
        <v>0</v>
      </c>
      <c r="AM144">
        <f t="shared" si="12"/>
        <v>0</v>
      </c>
      <c r="AO144">
        <f>VLOOKUP($B144,Kraftvärmeprod!$B$1:$AR$469,MATCH(AO$1,Kraftvärmeprod!$B$1:$AU$1,0),FALSE)</f>
        <v>0</v>
      </c>
      <c r="AP144">
        <f>VLOOKUP($B144,Kraftvärmeprod!$B$1:$AR$469,MATCH(AP$1,Kraftvärmeprod!$B$1:$AU$1,0),FALSE)</f>
        <v>0</v>
      </c>
      <c r="AQ144">
        <f>VLOOKUP($B144,Kraftvärmeprod!$B$1:$AR$469,MATCH("Summa tillförd energi exklusive rökgaskondensering",Kraftvärmeprod!$B$1:$AU$1,0),FALSE)</f>
        <v>0</v>
      </c>
      <c r="AS144" s="195" t="str">
        <f t="shared" si="13"/>
        <v/>
      </c>
      <c r="AU144">
        <f t="shared" si="14"/>
        <v>0</v>
      </c>
    </row>
    <row r="145" spans="1:47" x14ac:dyDescent="0.25">
      <c r="A145" s="2" t="s">
        <v>227</v>
      </c>
      <c r="B145" s="2" t="s">
        <v>230</v>
      </c>
      <c r="J145">
        <v>0</v>
      </c>
      <c r="K145">
        <v>0</v>
      </c>
      <c r="L145">
        <v>0</v>
      </c>
      <c r="M145">
        <v>0</v>
      </c>
      <c r="N145">
        <v>0</v>
      </c>
      <c r="O145">
        <v>0</v>
      </c>
      <c r="P145">
        <v>0</v>
      </c>
      <c r="Q145">
        <v>0</v>
      </c>
      <c r="R145">
        <v>0</v>
      </c>
      <c r="S145">
        <v>0</v>
      </c>
      <c r="T145">
        <v>0</v>
      </c>
      <c r="U145">
        <v>0</v>
      </c>
      <c r="V145" t="s">
        <v>187</v>
      </c>
      <c r="W145">
        <v>0</v>
      </c>
      <c r="X145">
        <v>0</v>
      </c>
      <c r="Y145">
        <v>0</v>
      </c>
      <c r="Z145">
        <v>0</v>
      </c>
      <c r="AA145">
        <v>0</v>
      </c>
      <c r="AB145">
        <v>0</v>
      </c>
      <c r="AC145">
        <v>0</v>
      </c>
      <c r="AD145">
        <v>0</v>
      </c>
      <c r="AE145">
        <v>0</v>
      </c>
      <c r="AF145">
        <v>0</v>
      </c>
      <c r="AG145">
        <v>0</v>
      </c>
      <c r="AH145">
        <v>0</v>
      </c>
      <c r="AK145" s="252">
        <f t="shared" si="10"/>
        <v>0</v>
      </c>
      <c r="AL145">
        <f t="shared" si="11"/>
        <v>0</v>
      </c>
      <c r="AM145">
        <f t="shared" si="12"/>
        <v>0</v>
      </c>
      <c r="AO145">
        <f>VLOOKUP($B145,Kraftvärmeprod!$B$1:$AR$469,MATCH(AO$1,Kraftvärmeprod!$B$1:$AU$1,0),FALSE)</f>
        <v>0</v>
      </c>
      <c r="AP145">
        <f>VLOOKUP($B145,Kraftvärmeprod!$B$1:$AR$469,MATCH(AP$1,Kraftvärmeprod!$B$1:$AU$1,0),FALSE)</f>
        <v>0</v>
      </c>
      <c r="AQ145">
        <f>VLOOKUP($B145,Kraftvärmeprod!$B$1:$AR$469,MATCH("Summa tillförd energi exklusive rökgaskondensering",Kraftvärmeprod!$B$1:$AU$1,0),FALSE)</f>
        <v>0</v>
      </c>
      <c r="AS145" s="195" t="str">
        <f t="shared" si="13"/>
        <v/>
      </c>
      <c r="AU145">
        <f t="shared" si="14"/>
        <v>0</v>
      </c>
    </row>
    <row r="146" spans="1:47" x14ac:dyDescent="0.25">
      <c r="A146" s="2" t="s">
        <v>227</v>
      </c>
      <c r="B146" s="2" t="s">
        <v>231</v>
      </c>
      <c r="J146">
        <v>0</v>
      </c>
      <c r="K146">
        <v>0</v>
      </c>
      <c r="L146">
        <v>0</v>
      </c>
      <c r="M146">
        <v>0</v>
      </c>
      <c r="N146">
        <v>0</v>
      </c>
      <c r="O146">
        <v>0</v>
      </c>
      <c r="P146">
        <v>6.5974599999999999</v>
      </c>
      <c r="Q146">
        <v>6.5974599999999999</v>
      </c>
      <c r="R146">
        <v>13.194900000000001</v>
      </c>
      <c r="S146">
        <v>6.4655100000000001</v>
      </c>
      <c r="T146">
        <v>0</v>
      </c>
      <c r="U146">
        <v>0</v>
      </c>
      <c r="V146" t="s">
        <v>187</v>
      </c>
      <c r="W146">
        <v>0</v>
      </c>
      <c r="X146">
        <v>0</v>
      </c>
      <c r="Y146">
        <v>0</v>
      </c>
      <c r="Z146">
        <v>0</v>
      </c>
      <c r="AA146">
        <v>0</v>
      </c>
      <c r="AB146">
        <v>0</v>
      </c>
      <c r="AC146">
        <v>0</v>
      </c>
      <c r="AD146">
        <v>0</v>
      </c>
      <c r="AE146">
        <v>0</v>
      </c>
      <c r="AF146">
        <v>0</v>
      </c>
      <c r="AG146">
        <v>6.02</v>
      </c>
      <c r="AH146">
        <v>1.11497</v>
      </c>
      <c r="AK146" s="252">
        <f t="shared" si="10"/>
        <v>39.990300000000005</v>
      </c>
      <c r="AL146">
        <f t="shared" si="11"/>
        <v>38.875330000000005</v>
      </c>
      <c r="AM146">
        <f t="shared" si="12"/>
        <v>32.855330000000009</v>
      </c>
      <c r="AO146">
        <f>VLOOKUP($B146,Kraftvärmeprod!$B$1:$AR$469,MATCH(AO$1,Kraftvärmeprod!$B$1:$AU$1,0),FALSE)</f>
        <v>33.299999999999997</v>
      </c>
      <c r="AP146">
        <f>VLOOKUP($B146,Kraftvärmeprod!$B$1:$AR$469,MATCH(AP$1,Kraftvärmeprod!$B$1:$AU$1,0),FALSE)</f>
        <v>6.59</v>
      </c>
      <c r="AQ146">
        <f>VLOOKUP($B146,Kraftvärmeprod!$B$1:$AR$469,MATCH("Summa tillförd energi exklusive rökgaskondensering",Kraftvärmeprod!$B$1:$AU$1,0),FALSE)</f>
        <v>49.8</v>
      </c>
      <c r="AS146" s="195">
        <f t="shared" si="13"/>
        <v>0.65974558232931746</v>
      </c>
      <c r="AU146">
        <f t="shared" si="14"/>
        <v>32.855330000000002</v>
      </c>
    </row>
    <row r="147" spans="1:47" x14ac:dyDescent="0.25">
      <c r="A147" s="2" t="s">
        <v>232</v>
      </c>
      <c r="B147" s="2" t="s">
        <v>233</v>
      </c>
      <c r="J147">
        <v>0</v>
      </c>
      <c r="K147">
        <v>0</v>
      </c>
      <c r="L147">
        <v>0</v>
      </c>
      <c r="M147">
        <v>0</v>
      </c>
      <c r="N147">
        <v>0</v>
      </c>
      <c r="O147">
        <v>0</v>
      </c>
      <c r="P147">
        <v>0</v>
      </c>
      <c r="Q147">
        <v>0</v>
      </c>
      <c r="R147">
        <v>0</v>
      </c>
      <c r="S147">
        <v>0</v>
      </c>
      <c r="T147">
        <v>0</v>
      </c>
      <c r="U147">
        <v>0</v>
      </c>
      <c r="V147" t="s">
        <v>187</v>
      </c>
      <c r="W147">
        <v>0</v>
      </c>
      <c r="X147">
        <v>0</v>
      </c>
      <c r="Y147">
        <v>0</v>
      </c>
      <c r="Z147">
        <v>0</v>
      </c>
      <c r="AA147">
        <v>0</v>
      </c>
      <c r="AB147">
        <v>0</v>
      </c>
      <c r="AC147">
        <v>0</v>
      </c>
      <c r="AD147">
        <v>0</v>
      </c>
      <c r="AE147">
        <v>0</v>
      </c>
      <c r="AF147">
        <v>0</v>
      </c>
      <c r="AG147">
        <v>0</v>
      </c>
      <c r="AH147">
        <v>0</v>
      </c>
      <c r="AK147" s="252">
        <f t="shared" si="10"/>
        <v>0</v>
      </c>
      <c r="AL147">
        <f t="shared" si="11"/>
        <v>0</v>
      </c>
      <c r="AM147">
        <f t="shared" si="12"/>
        <v>0</v>
      </c>
      <c r="AO147">
        <f>VLOOKUP($B147,Kraftvärmeprod!$B$1:$AR$469,MATCH(AO$1,Kraftvärmeprod!$B$1:$AU$1,0),FALSE)</f>
        <v>0</v>
      </c>
      <c r="AP147">
        <f>VLOOKUP($B147,Kraftvärmeprod!$B$1:$AR$469,MATCH(AP$1,Kraftvärmeprod!$B$1:$AU$1,0),FALSE)</f>
        <v>0</v>
      </c>
      <c r="AQ147">
        <f>VLOOKUP($B147,Kraftvärmeprod!$B$1:$AR$469,MATCH("Summa tillförd energi exklusive rökgaskondensering",Kraftvärmeprod!$B$1:$AU$1,0),FALSE)</f>
        <v>0</v>
      </c>
      <c r="AS147" s="195" t="str">
        <f t="shared" si="13"/>
        <v/>
      </c>
      <c r="AU147">
        <f t="shared" si="14"/>
        <v>0</v>
      </c>
    </row>
    <row r="148" spans="1:47" x14ac:dyDescent="0.25">
      <c r="A148" s="2" t="s">
        <v>235</v>
      </c>
      <c r="B148" s="2" t="s">
        <v>236</v>
      </c>
      <c r="J148">
        <v>0</v>
      </c>
      <c r="K148">
        <v>0</v>
      </c>
      <c r="L148">
        <v>0</v>
      </c>
      <c r="M148">
        <v>0</v>
      </c>
      <c r="N148">
        <v>0</v>
      </c>
      <c r="O148">
        <v>0</v>
      </c>
      <c r="P148">
        <v>0</v>
      </c>
      <c r="Q148">
        <v>0</v>
      </c>
      <c r="R148">
        <v>0</v>
      </c>
      <c r="S148">
        <v>0</v>
      </c>
      <c r="T148">
        <v>0</v>
      </c>
      <c r="U148">
        <v>0</v>
      </c>
      <c r="V148" t="s">
        <v>187</v>
      </c>
      <c r="W148">
        <v>0</v>
      </c>
      <c r="X148">
        <v>0</v>
      </c>
      <c r="Y148">
        <v>0</v>
      </c>
      <c r="Z148">
        <v>0</v>
      </c>
      <c r="AA148">
        <v>0</v>
      </c>
      <c r="AB148">
        <v>0</v>
      </c>
      <c r="AC148">
        <v>0</v>
      </c>
      <c r="AD148">
        <v>0</v>
      </c>
      <c r="AE148">
        <v>0</v>
      </c>
      <c r="AF148">
        <v>0</v>
      </c>
      <c r="AG148">
        <v>0</v>
      </c>
      <c r="AH148">
        <v>0</v>
      </c>
      <c r="AK148" s="252">
        <f t="shared" si="10"/>
        <v>0</v>
      </c>
      <c r="AL148">
        <f t="shared" si="11"/>
        <v>0</v>
      </c>
      <c r="AM148">
        <f t="shared" si="12"/>
        <v>0</v>
      </c>
      <c r="AO148">
        <f>VLOOKUP($B148,Kraftvärmeprod!$B$1:$AR$469,MATCH(AO$1,Kraftvärmeprod!$B$1:$AU$1,0),FALSE)</f>
        <v>0</v>
      </c>
      <c r="AP148">
        <f>VLOOKUP($B148,Kraftvärmeprod!$B$1:$AR$469,MATCH(AP$1,Kraftvärmeprod!$B$1:$AU$1,0),FALSE)</f>
        <v>0</v>
      </c>
      <c r="AQ148">
        <f>VLOOKUP($B148,Kraftvärmeprod!$B$1:$AR$469,MATCH("Summa tillförd energi exklusive rökgaskondensering",Kraftvärmeprod!$B$1:$AU$1,0),FALSE)</f>
        <v>0</v>
      </c>
      <c r="AS148" s="195" t="str">
        <f t="shared" si="13"/>
        <v/>
      </c>
      <c r="AU148">
        <f t="shared" si="14"/>
        <v>0</v>
      </c>
    </row>
    <row r="149" spans="1:47" x14ac:dyDescent="0.25">
      <c r="A149" s="2" t="s">
        <v>237</v>
      </c>
      <c r="B149" s="2" t="s">
        <v>89</v>
      </c>
      <c r="J149">
        <v>0</v>
      </c>
      <c r="K149">
        <v>0</v>
      </c>
      <c r="L149">
        <v>0</v>
      </c>
      <c r="M149">
        <v>0</v>
      </c>
      <c r="N149">
        <v>0</v>
      </c>
      <c r="O149">
        <v>0</v>
      </c>
      <c r="P149">
        <v>0</v>
      </c>
      <c r="Q149">
        <v>0</v>
      </c>
      <c r="R149">
        <v>0</v>
      </c>
      <c r="S149">
        <v>0</v>
      </c>
      <c r="T149">
        <v>0</v>
      </c>
      <c r="U149">
        <v>0</v>
      </c>
      <c r="V149" t="s">
        <v>187</v>
      </c>
      <c r="W149">
        <v>0</v>
      </c>
      <c r="X149">
        <v>0</v>
      </c>
      <c r="Y149">
        <v>0</v>
      </c>
      <c r="Z149">
        <v>0</v>
      </c>
      <c r="AA149">
        <v>0</v>
      </c>
      <c r="AB149">
        <v>0</v>
      </c>
      <c r="AC149">
        <v>0</v>
      </c>
      <c r="AD149">
        <v>0</v>
      </c>
      <c r="AE149">
        <v>0</v>
      </c>
      <c r="AF149">
        <v>0</v>
      </c>
      <c r="AG149">
        <v>0</v>
      </c>
      <c r="AH149">
        <v>0</v>
      </c>
      <c r="AK149" s="252">
        <f t="shared" si="10"/>
        <v>0</v>
      </c>
      <c r="AL149">
        <f t="shared" si="11"/>
        <v>0</v>
      </c>
      <c r="AM149">
        <f t="shared" si="12"/>
        <v>0</v>
      </c>
      <c r="AO149">
        <f>VLOOKUP($B149,Kraftvärmeprod!$B$1:$AR$469,MATCH(AO$1,Kraftvärmeprod!$B$1:$AU$1,0),FALSE)</f>
        <v>0</v>
      </c>
      <c r="AP149">
        <f>VLOOKUP($B149,Kraftvärmeprod!$B$1:$AR$469,MATCH(AP$1,Kraftvärmeprod!$B$1:$AU$1,0),FALSE)</f>
        <v>0</v>
      </c>
      <c r="AQ149">
        <f>VLOOKUP($B149,Kraftvärmeprod!$B$1:$AR$469,MATCH("Summa tillförd energi exklusive rökgaskondensering",Kraftvärmeprod!$B$1:$AU$1,0),FALSE)</f>
        <v>0</v>
      </c>
      <c r="AS149" s="195" t="str">
        <f t="shared" si="13"/>
        <v/>
      </c>
      <c r="AU149">
        <f t="shared" si="14"/>
        <v>0</v>
      </c>
    </row>
    <row r="150" spans="1:47" x14ac:dyDescent="0.25">
      <c r="A150" s="2" t="s">
        <v>238</v>
      </c>
      <c r="B150" s="2" t="s">
        <v>239</v>
      </c>
      <c r="J150">
        <v>0</v>
      </c>
      <c r="K150">
        <v>0</v>
      </c>
      <c r="L150">
        <v>0</v>
      </c>
      <c r="M150">
        <v>0</v>
      </c>
      <c r="N150">
        <v>0</v>
      </c>
      <c r="O150">
        <v>0</v>
      </c>
      <c r="P150">
        <v>19.813300000000002</v>
      </c>
      <c r="Q150">
        <v>28.1616</v>
      </c>
      <c r="R150">
        <v>25.044899999999998</v>
      </c>
      <c r="S150">
        <v>4.6750499999999997</v>
      </c>
      <c r="T150">
        <v>0</v>
      </c>
      <c r="U150">
        <v>0</v>
      </c>
      <c r="V150" t="s">
        <v>187</v>
      </c>
      <c r="W150">
        <v>0</v>
      </c>
      <c r="X150">
        <v>0</v>
      </c>
      <c r="Y150">
        <v>0</v>
      </c>
      <c r="Z150">
        <v>0</v>
      </c>
      <c r="AA150">
        <v>0</v>
      </c>
      <c r="AB150">
        <v>0</v>
      </c>
      <c r="AC150">
        <v>0</v>
      </c>
      <c r="AD150">
        <v>14.3353</v>
      </c>
      <c r="AE150">
        <v>0</v>
      </c>
      <c r="AF150">
        <v>0</v>
      </c>
      <c r="AG150">
        <v>30.4</v>
      </c>
      <c r="AH150">
        <v>3.2064300000000001</v>
      </c>
      <c r="AK150" s="252">
        <f t="shared" si="10"/>
        <v>125.63658</v>
      </c>
      <c r="AL150">
        <f t="shared" si="11"/>
        <v>122.43015</v>
      </c>
      <c r="AM150">
        <f t="shared" si="12"/>
        <v>92.030149999999992</v>
      </c>
      <c r="AO150">
        <f>VLOOKUP($B150,Kraftvärmeprod!$B$1:$AR$469,MATCH(AO$1,Kraftvärmeprod!$B$1:$AU$1,0),FALSE)</f>
        <v>106.3</v>
      </c>
      <c r="AP150">
        <f>VLOOKUP($B150,Kraftvärmeprod!$B$1:$AR$469,MATCH(AP$1,Kraftvärmeprod!$B$1:$AU$1,0),FALSE)</f>
        <v>32.5</v>
      </c>
      <c r="AQ150">
        <f>VLOOKUP($B150,Kraftvärmeprod!$B$1:$AR$469,MATCH("Summa tillförd energi exklusive rökgaskondensering",Kraftvärmeprod!$B$1:$AU$1,0),FALSE)</f>
        <v>163.6</v>
      </c>
      <c r="AS150" s="195">
        <f t="shared" si="13"/>
        <v>0.56253147921760394</v>
      </c>
      <c r="AU150">
        <f t="shared" si="14"/>
        <v>77.694850000000002</v>
      </c>
    </row>
    <row r="151" spans="1:47" x14ac:dyDescent="0.25">
      <c r="A151" s="2" t="s">
        <v>240</v>
      </c>
      <c r="B151" s="2" t="s">
        <v>241</v>
      </c>
      <c r="J151">
        <v>0</v>
      </c>
      <c r="K151">
        <v>0.24468100000000001</v>
      </c>
      <c r="L151">
        <v>0</v>
      </c>
      <c r="M151">
        <v>0</v>
      </c>
      <c r="N151">
        <v>0</v>
      </c>
      <c r="O151">
        <v>0</v>
      </c>
      <c r="P151">
        <v>0</v>
      </c>
      <c r="Q151">
        <v>0</v>
      </c>
      <c r="R151">
        <v>0</v>
      </c>
      <c r="S151">
        <v>0</v>
      </c>
      <c r="T151">
        <v>0</v>
      </c>
      <c r="U151">
        <v>0</v>
      </c>
      <c r="V151" t="s">
        <v>187</v>
      </c>
      <c r="W151">
        <v>0</v>
      </c>
      <c r="X151">
        <v>0</v>
      </c>
      <c r="Y151">
        <v>0</v>
      </c>
      <c r="Z151">
        <v>0</v>
      </c>
      <c r="AA151">
        <v>0</v>
      </c>
      <c r="AB151">
        <v>0</v>
      </c>
      <c r="AC151">
        <v>0</v>
      </c>
      <c r="AD151">
        <v>0</v>
      </c>
      <c r="AE151">
        <v>111.986</v>
      </c>
      <c r="AF151">
        <v>0</v>
      </c>
      <c r="AG151">
        <v>0</v>
      </c>
      <c r="AH151">
        <v>0</v>
      </c>
      <c r="AK151" s="252">
        <f t="shared" si="10"/>
        <v>112.230681</v>
      </c>
      <c r="AL151">
        <f t="shared" si="11"/>
        <v>112.230681</v>
      </c>
      <c r="AM151">
        <f t="shared" si="12"/>
        <v>112.230681</v>
      </c>
      <c r="AO151">
        <f>VLOOKUP($B151,Kraftvärmeprod!$B$1:$AR$469,MATCH(AO$1,Kraftvärmeprod!$B$1:$AU$1,0),FALSE)</f>
        <v>110.3</v>
      </c>
      <c r="AP151">
        <f>VLOOKUP($B151,Kraftvärmeprod!$B$1:$AR$469,MATCH(AP$1,Kraftvärmeprod!$B$1:$AU$1,0),FALSE)</f>
        <v>10.1</v>
      </c>
      <c r="AQ151">
        <f>VLOOKUP($B151,Kraftvärmeprod!$B$1:$AR$469,MATCH("Summa tillförd energi exklusive rökgaskondensering",Kraftvärmeprod!$B$1:$AU$1,0),FALSE)</f>
        <v>145.09</v>
      </c>
      <c r="AS151" s="195">
        <f t="shared" si="13"/>
        <v>0.77352457784823214</v>
      </c>
      <c r="AU151">
        <f t="shared" si="14"/>
        <v>0</v>
      </c>
    </row>
    <row r="152" spans="1:47" x14ac:dyDescent="0.25">
      <c r="A152" s="2" t="s">
        <v>240</v>
      </c>
      <c r="B152" s="2" t="s">
        <v>242</v>
      </c>
      <c r="J152">
        <v>0</v>
      </c>
      <c r="K152">
        <v>0</v>
      </c>
      <c r="L152">
        <v>0</v>
      </c>
      <c r="M152">
        <v>0</v>
      </c>
      <c r="N152">
        <v>0</v>
      </c>
      <c r="O152">
        <v>0</v>
      </c>
      <c r="P152">
        <v>0</v>
      </c>
      <c r="Q152">
        <v>0</v>
      </c>
      <c r="R152">
        <v>0</v>
      </c>
      <c r="S152">
        <v>0</v>
      </c>
      <c r="T152">
        <v>0</v>
      </c>
      <c r="U152">
        <v>0</v>
      </c>
      <c r="V152" t="s">
        <v>187</v>
      </c>
      <c r="W152">
        <v>0</v>
      </c>
      <c r="X152">
        <v>0</v>
      </c>
      <c r="Y152">
        <v>0</v>
      </c>
      <c r="Z152">
        <v>0</v>
      </c>
      <c r="AA152">
        <v>0</v>
      </c>
      <c r="AB152">
        <v>0</v>
      </c>
      <c r="AC152">
        <v>0</v>
      </c>
      <c r="AD152">
        <v>0</v>
      </c>
      <c r="AE152">
        <v>0</v>
      </c>
      <c r="AF152">
        <v>0</v>
      </c>
      <c r="AG152">
        <v>0</v>
      </c>
      <c r="AH152">
        <v>0</v>
      </c>
      <c r="AK152" s="252">
        <f t="shared" si="10"/>
        <v>0</v>
      </c>
      <c r="AL152">
        <f t="shared" si="11"/>
        <v>0</v>
      </c>
      <c r="AM152">
        <f t="shared" si="12"/>
        <v>0</v>
      </c>
      <c r="AO152">
        <f>VLOOKUP($B152,Kraftvärmeprod!$B$1:$AR$469,MATCH(AO$1,Kraftvärmeprod!$B$1:$AU$1,0),FALSE)</f>
        <v>0</v>
      </c>
      <c r="AP152">
        <f>VLOOKUP($B152,Kraftvärmeprod!$B$1:$AR$469,MATCH(AP$1,Kraftvärmeprod!$B$1:$AU$1,0),FALSE)</f>
        <v>0</v>
      </c>
      <c r="AQ152">
        <f>VLOOKUP($B152,Kraftvärmeprod!$B$1:$AR$469,MATCH("Summa tillförd energi exklusive rökgaskondensering",Kraftvärmeprod!$B$1:$AU$1,0),FALSE)</f>
        <v>0</v>
      </c>
      <c r="AS152" s="195" t="str">
        <f t="shared" si="13"/>
        <v/>
      </c>
      <c r="AU152">
        <f t="shared" si="14"/>
        <v>0</v>
      </c>
    </row>
    <row r="153" spans="1:47" x14ac:dyDescent="0.25">
      <c r="A153" s="2" t="s">
        <v>243</v>
      </c>
      <c r="B153" s="2" t="s">
        <v>244</v>
      </c>
      <c r="J153">
        <v>0</v>
      </c>
      <c r="K153">
        <v>0</v>
      </c>
      <c r="L153">
        <v>0</v>
      </c>
      <c r="M153">
        <v>0</v>
      </c>
      <c r="N153">
        <v>0</v>
      </c>
      <c r="O153">
        <v>0</v>
      </c>
      <c r="P153">
        <v>0</v>
      </c>
      <c r="Q153">
        <v>0</v>
      </c>
      <c r="R153">
        <v>0</v>
      </c>
      <c r="S153">
        <v>0</v>
      </c>
      <c r="T153">
        <v>0</v>
      </c>
      <c r="U153">
        <v>0</v>
      </c>
      <c r="V153" t="s">
        <v>187</v>
      </c>
      <c r="W153">
        <v>0</v>
      </c>
      <c r="X153">
        <v>0</v>
      </c>
      <c r="Y153">
        <v>0</v>
      </c>
      <c r="Z153">
        <v>0</v>
      </c>
      <c r="AA153">
        <v>0</v>
      </c>
      <c r="AB153">
        <v>0</v>
      </c>
      <c r="AC153">
        <v>0</v>
      </c>
      <c r="AD153">
        <v>0</v>
      </c>
      <c r="AE153">
        <v>0</v>
      </c>
      <c r="AF153">
        <v>0</v>
      </c>
      <c r="AG153">
        <v>0</v>
      </c>
      <c r="AH153">
        <v>0</v>
      </c>
      <c r="AK153" s="252">
        <f t="shared" si="10"/>
        <v>0</v>
      </c>
      <c r="AL153">
        <f t="shared" si="11"/>
        <v>0</v>
      </c>
      <c r="AM153">
        <f t="shared" si="12"/>
        <v>0</v>
      </c>
      <c r="AO153">
        <f>VLOOKUP($B153,Kraftvärmeprod!$B$1:$AR$469,MATCH(AO$1,Kraftvärmeprod!$B$1:$AU$1,0),FALSE)</f>
        <v>0</v>
      </c>
      <c r="AP153">
        <f>VLOOKUP($B153,Kraftvärmeprod!$B$1:$AR$469,MATCH(AP$1,Kraftvärmeprod!$B$1:$AU$1,0),FALSE)</f>
        <v>0</v>
      </c>
      <c r="AQ153">
        <f>VLOOKUP($B153,Kraftvärmeprod!$B$1:$AR$469,MATCH("Summa tillförd energi exklusive rökgaskondensering",Kraftvärmeprod!$B$1:$AU$1,0),FALSE)</f>
        <v>0</v>
      </c>
      <c r="AS153" s="195" t="str">
        <f t="shared" si="13"/>
        <v/>
      </c>
      <c r="AU153">
        <f t="shared" si="14"/>
        <v>0</v>
      </c>
    </row>
    <row r="154" spans="1:47" x14ac:dyDescent="0.25">
      <c r="A154" s="2" t="s">
        <v>245</v>
      </c>
      <c r="B154" s="2" t="s">
        <v>246</v>
      </c>
      <c r="J154">
        <v>0</v>
      </c>
      <c r="K154">
        <v>0</v>
      </c>
      <c r="L154">
        <v>0</v>
      </c>
      <c r="M154">
        <v>0</v>
      </c>
      <c r="N154">
        <v>0</v>
      </c>
      <c r="O154">
        <v>0</v>
      </c>
      <c r="P154">
        <v>0</v>
      </c>
      <c r="Q154">
        <v>0</v>
      </c>
      <c r="R154">
        <v>0</v>
      </c>
      <c r="S154">
        <v>0</v>
      </c>
      <c r="T154">
        <v>0</v>
      </c>
      <c r="U154">
        <v>0</v>
      </c>
      <c r="V154" t="s">
        <v>187</v>
      </c>
      <c r="W154">
        <v>0</v>
      </c>
      <c r="X154">
        <v>0</v>
      </c>
      <c r="Y154">
        <v>0</v>
      </c>
      <c r="Z154">
        <v>0</v>
      </c>
      <c r="AA154">
        <v>0</v>
      </c>
      <c r="AB154">
        <v>0</v>
      </c>
      <c r="AC154">
        <v>0</v>
      </c>
      <c r="AD154">
        <v>0</v>
      </c>
      <c r="AE154">
        <v>0</v>
      </c>
      <c r="AF154">
        <v>0</v>
      </c>
      <c r="AG154">
        <v>0</v>
      </c>
      <c r="AH154">
        <v>0</v>
      </c>
      <c r="AK154" s="252">
        <f t="shared" si="10"/>
        <v>0</v>
      </c>
      <c r="AL154">
        <f t="shared" si="11"/>
        <v>0</v>
      </c>
      <c r="AM154">
        <f t="shared" si="12"/>
        <v>0</v>
      </c>
      <c r="AO154">
        <f>VLOOKUP($B154,Kraftvärmeprod!$B$1:$AR$469,MATCH(AO$1,Kraftvärmeprod!$B$1:$AU$1,0),FALSE)</f>
        <v>0</v>
      </c>
      <c r="AP154">
        <f>VLOOKUP($B154,Kraftvärmeprod!$B$1:$AR$469,MATCH(AP$1,Kraftvärmeprod!$B$1:$AU$1,0),FALSE)</f>
        <v>0</v>
      </c>
      <c r="AQ154">
        <f>VLOOKUP($B154,Kraftvärmeprod!$B$1:$AR$469,MATCH("Summa tillförd energi exklusive rökgaskondensering",Kraftvärmeprod!$B$1:$AU$1,0),FALSE)</f>
        <v>0</v>
      </c>
      <c r="AS154" s="195" t="str">
        <f t="shared" si="13"/>
        <v/>
      </c>
      <c r="AU154">
        <f t="shared" si="14"/>
        <v>0</v>
      </c>
    </row>
    <row r="155" spans="1:47" x14ac:dyDescent="0.25">
      <c r="A155" s="2" t="s">
        <v>247</v>
      </c>
      <c r="B155" s="2" t="s">
        <v>248</v>
      </c>
      <c r="J155">
        <v>0</v>
      </c>
      <c r="K155">
        <v>0</v>
      </c>
      <c r="L155">
        <v>0</v>
      </c>
      <c r="M155">
        <v>0</v>
      </c>
      <c r="N155">
        <v>0</v>
      </c>
      <c r="O155">
        <v>0</v>
      </c>
      <c r="P155">
        <v>0</v>
      </c>
      <c r="Q155">
        <v>0</v>
      </c>
      <c r="R155">
        <v>0</v>
      </c>
      <c r="S155">
        <v>0</v>
      </c>
      <c r="T155">
        <v>0</v>
      </c>
      <c r="U155">
        <v>0</v>
      </c>
      <c r="V155" t="s">
        <v>187</v>
      </c>
      <c r="W155">
        <v>0</v>
      </c>
      <c r="X155">
        <v>0</v>
      </c>
      <c r="Y155">
        <v>0</v>
      </c>
      <c r="Z155">
        <v>0</v>
      </c>
      <c r="AA155">
        <v>0</v>
      </c>
      <c r="AB155">
        <v>0</v>
      </c>
      <c r="AC155">
        <v>0</v>
      </c>
      <c r="AD155">
        <v>0</v>
      </c>
      <c r="AE155">
        <v>0</v>
      </c>
      <c r="AF155">
        <v>0</v>
      </c>
      <c r="AG155">
        <v>0</v>
      </c>
      <c r="AH155">
        <v>0</v>
      </c>
      <c r="AK155" s="252">
        <f t="shared" si="10"/>
        <v>0</v>
      </c>
      <c r="AL155">
        <f t="shared" si="11"/>
        <v>0</v>
      </c>
      <c r="AM155">
        <f t="shared" si="12"/>
        <v>0</v>
      </c>
      <c r="AO155">
        <f>VLOOKUP($B155,Kraftvärmeprod!$B$1:$AR$469,MATCH(AO$1,Kraftvärmeprod!$B$1:$AU$1,0),FALSE)</f>
        <v>0</v>
      </c>
      <c r="AP155">
        <f>VLOOKUP($B155,Kraftvärmeprod!$B$1:$AR$469,MATCH(AP$1,Kraftvärmeprod!$B$1:$AU$1,0),FALSE)</f>
        <v>0</v>
      </c>
      <c r="AQ155">
        <f>VLOOKUP($B155,Kraftvärmeprod!$B$1:$AR$469,MATCH("Summa tillförd energi exklusive rökgaskondensering",Kraftvärmeprod!$B$1:$AU$1,0),FALSE)</f>
        <v>0</v>
      </c>
      <c r="AS155" s="195" t="str">
        <f t="shared" si="13"/>
        <v/>
      </c>
      <c r="AU155">
        <f t="shared" si="14"/>
        <v>0</v>
      </c>
    </row>
    <row r="156" spans="1:47" x14ac:dyDescent="0.25">
      <c r="A156" s="2" t="s">
        <v>247</v>
      </c>
      <c r="B156" s="2" t="s">
        <v>249</v>
      </c>
      <c r="J156">
        <v>0</v>
      </c>
      <c r="K156">
        <v>0</v>
      </c>
      <c r="L156">
        <v>0</v>
      </c>
      <c r="M156">
        <v>0</v>
      </c>
      <c r="N156">
        <v>0</v>
      </c>
      <c r="O156">
        <v>0</v>
      </c>
      <c r="P156">
        <v>0</v>
      </c>
      <c r="Q156">
        <v>0</v>
      </c>
      <c r="R156">
        <v>0</v>
      </c>
      <c r="S156">
        <v>0</v>
      </c>
      <c r="T156">
        <v>0</v>
      </c>
      <c r="U156">
        <v>0</v>
      </c>
      <c r="V156" t="s">
        <v>187</v>
      </c>
      <c r="W156">
        <v>0</v>
      </c>
      <c r="X156">
        <v>0</v>
      </c>
      <c r="Y156">
        <v>0</v>
      </c>
      <c r="Z156">
        <v>0</v>
      </c>
      <c r="AA156">
        <v>0</v>
      </c>
      <c r="AB156">
        <v>0</v>
      </c>
      <c r="AC156">
        <v>0</v>
      </c>
      <c r="AD156">
        <v>0</v>
      </c>
      <c r="AE156">
        <v>0</v>
      </c>
      <c r="AF156">
        <v>0</v>
      </c>
      <c r="AG156">
        <v>0</v>
      </c>
      <c r="AH156">
        <v>0</v>
      </c>
      <c r="AK156" s="252">
        <f t="shared" si="10"/>
        <v>0</v>
      </c>
      <c r="AL156">
        <f t="shared" si="11"/>
        <v>0</v>
      </c>
      <c r="AM156">
        <f t="shared" si="12"/>
        <v>0</v>
      </c>
      <c r="AO156">
        <f>VLOOKUP($B156,Kraftvärmeprod!$B$1:$AR$469,MATCH(AO$1,Kraftvärmeprod!$B$1:$AU$1,0),FALSE)</f>
        <v>0</v>
      </c>
      <c r="AP156">
        <f>VLOOKUP($B156,Kraftvärmeprod!$B$1:$AR$469,MATCH(AP$1,Kraftvärmeprod!$B$1:$AU$1,0),FALSE)</f>
        <v>0</v>
      </c>
      <c r="AQ156">
        <f>VLOOKUP($B156,Kraftvärmeprod!$B$1:$AR$469,MATCH("Summa tillförd energi exklusive rökgaskondensering",Kraftvärmeprod!$B$1:$AU$1,0),FALSE)</f>
        <v>0</v>
      </c>
      <c r="AS156" s="195" t="str">
        <f t="shared" si="13"/>
        <v/>
      </c>
      <c r="AU156">
        <f t="shared" si="14"/>
        <v>0</v>
      </c>
    </row>
    <row r="157" spans="1:47" x14ac:dyDescent="0.25">
      <c r="A157" s="2" t="s">
        <v>247</v>
      </c>
      <c r="B157" s="2" t="s">
        <v>250</v>
      </c>
      <c r="J157">
        <v>0</v>
      </c>
      <c r="K157">
        <v>0</v>
      </c>
      <c r="L157">
        <v>0</v>
      </c>
      <c r="M157">
        <v>0</v>
      </c>
      <c r="N157">
        <v>0</v>
      </c>
      <c r="O157">
        <v>0</v>
      </c>
      <c r="P157">
        <v>0</v>
      </c>
      <c r="Q157">
        <v>0</v>
      </c>
      <c r="R157">
        <v>0</v>
      </c>
      <c r="S157">
        <v>0</v>
      </c>
      <c r="T157">
        <v>0</v>
      </c>
      <c r="U157">
        <v>0</v>
      </c>
      <c r="V157" t="s">
        <v>187</v>
      </c>
      <c r="W157">
        <v>0</v>
      </c>
      <c r="X157">
        <v>0</v>
      </c>
      <c r="Y157">
        <v>0</v>
      </c>
      <c r="Z157">
        <v>0</v>
      </c>
      <c r="AA157">
        <v>0</v>
      </c>
      <c r="AB157">
        <v>0</v>
      </c>
      <c r="AC157">
        <v>0</v>
      </c>
      <c r="AD157">
        <v>0</v>
      </c>
      <c r="AE157">
        <v>0</v>
      </c>
      <c r="AF157">
        <v>0</v>
      </c>
      <c r="AG157">
        <v>0</v>
      </c>
      <c r="AH157">
        <v>0</v>
      </c>
      <c r="AK157" s="252">
        <f t="shared" si="10"/>
        <v>0</v>
      </c>
      <c r="AL157">
        <f t="shared" si="11"/>
        <v>0</v>
      </c>
      <c r="AM157">
        <f t="shared" si="12"/>
        <v>0</v>
      </c>
      <c r="AO157">
        <f>VLOOKUP($B157,Kraftvärmeprod!$B$1:$AR$469,MATCH(AO$1,Kraftvärmeprod!$B$1:$AU$1,0),FALSE)</f>
        <v>0</v>
      </c>
      <c r="AP157">
        <f>VLOOKUP($B157,Kraftvärmeprod!$B$1:$AR$469,MATCH(AP$1,Kraftvärmeprod!$B$1:$AU$1,0),FALSE)</f>
        <v>0</v>
      </c>
      <c r="AQ157">
        <f>VLOOKUP($B157,Kraftvärmeprod!$B$1:$AR$469,MATCH("Summa tillförd energi exklusive rökgaskondensering",Kraftvärmeprod!$B$1:$AU$1,0),FALSE)</f>
        <v>0</v>
      </c>
      <c r="AS157" s="195" t="str">
        <f t="shared" si="13"/>
        <v/>
      </c>
      <c r="AU157">
        <f t="shared" si="14"/>
        <v>0</v>
      </c>
    </row>
    <row r="158" spans="1:47" x14ac:dyDescent="0.25">
      <c r="A158" s="2" t="s">
        <v>247</v>
      </c>
      <c r="B158" s="2" t="s">
        <v>251</v>
      </c>
      <c r="J158">
        <v>0</v>
      </c>
      <c r="K158">
        <v>0</v>
      </c>
      <c r="L158">
        <v>0</v>
      </c>
      <c r="M158">
        <v>0</v>
      </c>
      <c r="N158">
        <v>0</v>
      </c>
      <c r="O158">
        <v>0</v>
      </c>
      <c r="P158">
        <v>7.8196399999999997</v>
      </c>
      <c r="Q158">
        <v>70.504999999999995</v>
      </c>
      <c r="R158">
        <v>83.751400000000004</v>
      </c>
      <c r="S158">
        <v>50.421799999999998</v>
      </c>
      <c r="T158">
        <v>0</v>
      </c>
      <c r="U158">
        <v>0</v>
      </c>
      <c r="V158" t="s">
        <v>187</v>
      </c>
      <c r="W158">
        <v>5.12764E-2</v>
      </c>
      <c r="X158">
        <v>4.4866799999999998</v>
      </c>
      <c r="Y158">
        <v>0</v>
      </c>
      <c r="Z158">
        <v>53.840200000000003</v>
      </c>
      <c r="AA158">
        <v>0</v>
      </c>
      <c r="AB158">
        <v>0</v>
      </c>
      <c r="AC158">
        <v>0</v>
      </c>
      <c r="AD158">
        <v>20.1493</v>
      </c>
      <c r="AE158">
        <v>0</v>
      </c>
      <c r="AF158">
        <v>0</v>
      </c>
      <c r="AG158">
        <v>122</v>
      </c>
      <c r="AH158">
        <v>0</v>
      </c>
      <c r="AK158" s="252">
        <f t="shared" si="10"/>
        <v>413.02529639999995</v>
      </c>
      <c r="AL158">
        <f t="shared" si="11"/>
        <v>413.02529639999995</v>
      </c>
      <c r="AM158">
        <f t="shared" si="12"/>
        <v>291.02529639999995</v>
      </c>
      <c r="AO158">
        <f>VLOOKUP($B158,Kraftvärmeprod!$B$1:$AR$469,MATCH(AO$1,Kraftvärmeprod!$B$1:$AU$1,0),FALSE)</f>
        <v>385</v>
      </c>
      <c r="AP158">
        <f>VLOOKUP($B158,Kraftvärmeprod!$B$1:$AR$469,MATCH(AP$1,Kraftvärmeprod!$B$1:$AU$1,0),FALSE)</f>
        <v>198</v>
      </c>
      <c r="AQ158">
        <f>VLOOKUP($B158,Kraftvärmeprod!$B$1:$AR$469,MATCH("Summa tillförd energi exklusive rökgaskondensering",Kraftvärmeprod!$B$1:$AU$1,0),FALSE)</f>
        <v>676.92000000000007</v>
      </c>
      <c r="AS158" s="195">
        <f t="shared" si="13"/>
        <v>0.42992568752585225</v>
      </c>
      <c r="AU158">
        <f t="shared" si="14"/>
        <v>270.87599639999996</v>
      </c>
    </row>
    <row r="159" spans="1:47" x14ac:dyDescent="0.25">
      <c r="A159" s="2" t="s">
        <v>252</v>
      </c>
      <c r="B159" s="2" t="s">
        <v>253</v>
      </c>
      <c r="J159">
        <v>0</v>
      </c>
      <c r="K159">
        <v>0</v>
      </c>
      <c r="L159">
        <v>0</v>
      </c>
      <c r="M159">
        <v>0</v>
      </c>
      <c r="N159">
        <v>0</v>
      </c>
      <c r="O159">
        <v>0</v>
      </c>
      <c r="P159">
        <v>0</v>
      </c>
      <c r="Q159">
        <v>0</v>
      </c>
      <c r="R159">
        <v>0</v>
      </c>
      <c r="S159">
        <v>0</v>
      </c>
      <c r="T159">
        <v>0</v>
      </c>
      <c r="U159">
        <v>0</v>
      </c>
      <c r="V159" t="s">
        <v>187</v>
      </c>
      <c r="W159">
        <v>0</v>
      </c>
      <c r="X159">
        <v>0</v>
      </c>
      <c r="Y159">
        <v>0</v>
      </c>
      <c r="Z159">
        <v>0</v>
      </c>
      <c r="AA159">
        <v>0</v>
      </c>
      <c r="AB159">
        <v>0</v>
      </c>
      <c r="AC159">
        <v>0</v>
      </c>
      <c r="AD159">
        <v>0</v>
      </c>
      <c r="AE159">
        <v>0</v>
      </c>
      <c r="AF159">
        <v>0</v>
      </c>
      <c r="AG159">
        <v>0</v>
      </c>
      <c r="AH159">
        <v>0</v>
      </c>
      <c r="AK159" s="252">
        <f t="shared" si="10"/>
        <v>0</v>
      </c>
      <c r="AL159">
        <f t="shared" si="11"/>
        <v>0</v>
      </c>
      <c r="AM159">
        <f t="shared" si="12"/>
        <v>0</v>
      </c>
      <c r="AO159">
        <f>VLOOKUP($B159,Kraftvärmeprod!$B$1:$AR$469,MATCH(AO$1,Kraftvärmeprod!$B$1:$AU$1,0),FALSE)</f>
        <v>0</v>
      </c>
      <c r="AP159">
        <f>VLOOKUP($B159,Kraftvärmeprod!$B$1:$AR$469,MATCH(AP$1,Kraftvärmeprod!$B$1:$AU$1,0),FALSE)</f>
        <v>0</v>
      </c>
      <c r="AQ159">
        <f>VLOOKUP($B159,Kraftvärmeprod!$B$1:$AR$469,MATCH("Summa tillförd energi exklusive rökgaskondensering",Kraftvärmeprod!$B$1:$AU$1,0),FALSE)</f>
        <v>0</v>
      </c>
      <c r="AS159" s="195" t="str">
        <f t="shared" si="13"/>
        <v/>
      </c>
      <c r="AU159">
        <f t="shared" si="14"/>
        <v>0</v>
      </c>
    </row>
    <row r="160" spans="1:47" x14ac:dyDescent="0.25">
      <c r="A160" s="2" t="s">
        <v>255</v>
      </c>
      <c r="B160" s="2" t="s">
        <v>256</v>
      </c>
      <c r="J160">
        <v>0</v>
      </c>
      <c r="K160">
        <v>0</v>
      </c>
      <c r="L160">
        <v>0</v>
      </c>
      <c r="M160">
        <v>0</v>
      </c>
      <c r="N160">
        <v>0</v>
      </c>
      <c r="O160">
        <v>0</v>
      </c>
      <c r="P160">
        <v>0</v>
      </c>
      <c r="Q160">
        <v>0</v>
      </c>
      <c r="R160">
        <v>0</v>
      </c>
      <c r="S160">
        <v>0</v>
      </c>
      <c r="T160">
        <v>0</v>
      </c>
      <c r="U160">
        <v>0</v>
      </c>
      <c r="V160" t="s">
        <v>187</v>
      </c>
      <c r="W160">
        <v>0</v>
      </c>
      <c r="X160">
        <v>0</v>
      </c>
      <c r="Y160">
        <v>0</v>
      </c>
      <c r="Z160">
        <v>0</v>
      </c>
      <c r="AA160">
        <v>0</v>
      </c>
      <c r="AB160">
        <v>0</v>
      </c>
      <c r="AC160">
        <v>0</v>
      </c>
      <c r="AD160">
        <v>0</v>
      </c>
      <c r="AE160">
        <v>0</v>
      </c>
      <c r="AF160">
        <v>0</v>
      </c>
      <c r="AG160">
        <v>0</v>
      </c>
      <c r="AH160">
        <v>0</v>
      </c>
      <c r="AK160" s="252">
        <f t="shared" si="10"/>
        <v>0</v>
      </c>
      <c r="AL160">
        <f t="shared" si="11"/>
        <v>0</v>
      </c>
      <c r="AM160">
        <f t="shared" si="12"/>
        <v>0</v>
      </c>
      <c r="AO160">
        <f>VLOOKUP($B160,Kraftvärmeprod!$B$1:$AR$469,MATCH(AO$1,Kraftvärmeprod!$B$1:$AU$1,0),FALSE)</f>
        <v>0</v>
      </c>
      <c r="AP160">
        <f>VLOOKUP($B160,Kraftvärmeprod!$B$1:$AR$469,MATCH(AP$1,Kraftvärmeprod!$B$1:$AU$1,0),FALSE)</f>
        <v>0</v>
      </c>
      <c r="AQ160">
        <f>VLOOKUP($B160,Kraftvärmeprod!$B$1:$AR$469,MATCH("Summa tillförd energi exklusive rökgaskondensering",Kraftvärmeprod!$B$1:$AU$1,0),FALSE)</f>
        <v>0</v>
      </c>
      <c r="AS160" s="195" t="str">
        <f t="shared" si="13"/>
        <v/>
      </c>
      <c r="AU160">
        <f t="shared" si="14"/>
        <v>0</v>
      </c>
    </row>
    <row r="161" spans="1:47" x14ac:dyDescent="0.25">
      <c r="A161" s="2" t="s">
        <v>255</v>
      </c>
      <c r="B161" s="2" t="s">
        <v>257</v>
      </c>
      <c r="J161">
        <v>0</v>
      </c>
      <c r="K161">
        <v>1.784</v>
      </c>
      <c r="L161">
        <v>0</v>
      </c>
      <c r="M161">
        <v>0</v>
      </c>
      <c r="N161">
        <v>0</v>
      </c>
      <c r="O161">
        <v>0</v>
      </c>
      <c r="P161">
        <v>152.042</v>
      </c>
      <c r="Q161">
        <v>26.008500000000002</v>
      </c>
      <c r="R161">
        <v>50.667200000000001</v>
      </c>
      <c r="S161">
        <v>21.6144</v>
      </c>
      <c r="T161">
        <v>0</v>
      </c>
      <c r="U161">
        <v>12.3896</v>
      </c>
      <c r="V161" t="s">
        <v>187</v>
      </c>
      <c r="W161">
        <v>0</v>
      </c>
      <c r="X161">
        <v>0</v>
      </c>
      <c r="Y161">
        <v>0</v>
      </c>
      <c r="Z161">
        <v>0</v>
      </c>
      <c r="AA161">
        <v>0</v>
      </c>
      <c r="AB161">
        <v>0</v>
      </c>
      <c r="AC161">
        <v>0</v>
      </c>
      <c r="AD161">
        <v>0</v>
      </c>
      <c r="AE161">
        <v>218.44200000000001</v>
      </c>
      <c r="AF161">
        <v>0</v>
      </c>
      <c r="AG161">
        <v>112.64</v>
      </c>
      <c r="AH161">
        <v>17.0305</v>
      </c>
      <c r="AK161" s="252">
        <f t="shared" si="10"/>
        <v>612.6182</v>
      </c>
      <c r="AL161">
        <f t="shared" si="11"/>
        <v>595.58770000000004</v>
      </c>
      <c r="AM161">
        <f t="shared" si="12"/>
        <v>482.94770000000005</v>
      </c>
      <c r="AO161">
        <f>VLOOKUP($B161,Kraftvärmeprod!$B$1:$AR$469,MATCH(AO$1,Kraftvärmeprod!$B$1:$AU$1,0),FALSE)</f>
        <v>604.94000000000005</v>
      </c>
      <c r="AP161">
        <f>VLOOKUP($B161,Kraftvärmeprod!$B$1:$AR$469,MATCH(AP$1,Kraftvärmeprod!$B$1:$AU$1,0),FALSE)</f>
        <v>172</v>
      </c>
      <c r="AQ161">
        <f>VLOOKUP($B161,Kraftvärmeprod!$B$1:$AR$469,MATCH("Summa tillförd energi exklusive rökgaskondensering",Kraftvärmeprod!$B$1:$AU$1,0),FALSE)</f>
        <v>877.38999999999987</v>
      </c>
      <c r="AS161" s="195">
        <f t="shared" si="13"/>
        <v>0.55043674990597125</v>
      </c>
      <c r="AU161">
        <f t="shared" si="14"/>
        <v>262.7217</v>
      </c>
    </row>
    <row r="162" spans="1:47" x14ac:dyDescent="0.25">
      <c r="A162" s="2" t="s">
        <v>255</v>
      </c>
      <c r="B162" s="2" t="s">
        <v>258</v>
      </c>
      <c r="J162">
        <v>0</v>
      </c>
      <c r="K162">
        <v>0</v>
      </c>
      <c r="L162">
        <v>0</v>
      </c>
      <c r="M162">
        <v>0</v>
      </c>
      <c r="N162">
        <v>0</v>
      </c>
      <c r="O162">
        <v>0</v>
      </c>
      <c r="P162">
        <v>0</v>
      </c>
      <c r="Q162">
        <v>0</v>
      </c>
      <c r="R162">
        <v>0</v>
      </c>
      <c r="S162">
        <v>0</v>
      </c>
      <c r="T162">
        <v>0</v>
      </c>
      <c r="U162">
        <v>0</v>
      </c>
      <c r="V162" t="s">
        <v>187</v>
      </c>
      <c r="W162">
        <v>0</v>
      </c>
      <c r="X162">
        <v>0</v>
      </c>
      <c r="Y162">
        <v>0</v>
      </c>
      <c r="Z162">
        <v>0</v>
      </c>
      <c r="AA162">
        <v>0</v>
      </c>
      <c r="AB162">
        <v>0</v>
      </c>
      <c r="AC162">
        <v>0</v>
      </c>
      <c r="AD162">
        <v>0</v>
      </c>
      <c r="AE162">
        <v>0</v>
      </c>
      <c r="AF162">
        <v>0</v>
      </c>
      <c r="AG162">
        <v>0</v>
      </c>
      <c r="AH162">
        <v>0</v>
      </c>
      <c r="AK162" s="252">
        <f t="shared" si="10"/>
        <v>0</v>
      </c>
      <c r="AL162">
        <f t="shared" si="11"/>
        <v>0</v>
      </c>
      <c r="AM162">
        <f t="shared" si="12"/>
        <v>0</v>
      </c>
      <c r="AO162">
        <f>VLOOKUP($B162,Kraftvärmeprod!$B$1:$AR$469,MATCH(AO$1,Kraftvärmeprod!$B$1:$AU$1,0),FALSE)</f>
        <v>0</v>
      </c>
      <c r="AP162">
        <f>VLOOKUP($B162,Kraftvärmeprod!$B$1:$AR$469,MATCH(AP$1,Kraftvärmeprod!$B$1:$AU$1,0),FALSE)</f>
        <v>0</v>
      </c>
      <c r="AQ162">
        <f>VLOOKUP($B162,Kraftvärmeprod!$B$1:$AR$469,MATCH("Summa tillförd energi exklusive rökgaskondensering",Kraftvärmeprod!$B$1:$AU$1,0),FALSE)</f>
        <v>0</v>
      </c>
      <c r="AS162" s="195" t="str">
        <f t="shared" si="13"/>
        <v/>
      </c>
      <c r="AU162">
        <f t="shared" si="14"/>
        <v>0</v>
      </c>
    </row>
    <row r="163" spans="1:47" x14ac:dyDescent="0.25">
      <c r="A163" s="2" t="s">
        <v>255</v>
      </c>
      <c r="B163" s="2" t="s">
        <v>259</v>
      </c>
      <c r="J163">
        <v>0</v>
      </c>
      <c r="K163">
        <v>0</v>
      </c>
      <c r="L163">
        <v>0</v>
      </c>
      <c r="M163">
        <v>0</v>
      </c>
      <c r="N163">
        <v>0</v>
      </c>
      <c r="O163">
        <v>0</v>
      </c>
      <c r="P163">
        <v>0</v>
      </c>
      <c r="Q163">
        <v>0</v>
      </c>
      <c r="R163">
        <v>0</v>
      </c>
      <c r="S163">
        <v>0</v>
      </c>
      <c r="T163">
        <v>0</v>
      </c>
      <c r="U163">
        <v>0</v>
      </c>
      <c r="V163" t="s">
        <v>187</v>
      </c>
      <c r="W163">
        <v>0</v>
      </c>
      <c r="X163">
        <v>0</v>
      </c>
      <c r="Y163">
        <v>0</v>
      </c>
      <c r="Z163">
        <v>0</v>
      </c>
      <c r="AA163">
        <v>0</v>
      </c>
      <c r="AB163">
        <v>0</v>
      </c>
      <c r="AC163">
        <v>0</v>
      </c>
      <c r="AD163">
        <v>0</v>
      </c>
      <c r="AE163">
        <v>0</v>
      </c>
      <c r="AF163">
        <v>0</v>
      </c>
      <c r="AG163">
        <v>0</v>
      </c>
      <c r="AH163">
        <v>0</v>
      </c>
      <c r="AK163" s="252">
        <f t="shared" si="10"/>
        <v>0</v>
      </c>
      <c r="AL163">
        <f t="shared" si="11"/>
        <v>0</v>
      </c>
      <c r="AM163">
        <f t="shared" si="12"/>
        <v>0</v>
      </c>
      <c r="AO163">
        <f>VLOOKUP($B163,Kraftvärmeprod!$B$1:$AR$469,MATCH(AO$1,Kraftvärmeprod!$B$1:$AU$1,0),FALSE)</f>
        <v>0</v>
      </c>
      <c r="AP163">
        <f>VLOOKUP($B163,Kraftvärmeprod!$B$1:$AR$469,MATCH(AP$1,Kraftvärmeprod!$B$1:$AU$1,0),FALSE)</f>
        <v>0</v>
      </c>
      <c r="AQ163">
        <f>VLOOKUP($B163,Kraftvärmeprod!$B$1:$AR$469,MATCH("Summa tillförd energi exklusive rökgaskondensering",Kraftvärmeprod!$B$1:$AU$1,0),FALSE)</f>
        <v>0</v>
      </c>
      <c r="AS163" s="195" t="str">
        <f t="shared" si="13"/>
        <v/>
      </c>
      <c r="AU163">
        <f t="shared" si="14"/>
        <v>0</v>
      </c>
    </row>
    <row r="164" spans="1:47" x14ac:dyDescent="0.25">
      <c r="A164" s="2" t="s">
        <v>260</v>
      </c>
      <c r="B164" s="2" t="s">
        <v>261</v>
      </c>
      <c r="J164">
        <v>0</v>
      </c>
      <c r="K164">
        <v>0</v>
      </c>
      <c r="L164">
        <v>0</v>
      </c>
      <c r="M164">
        <v>0</v>
      </c>
      <c r="N164">
        <v>0</v>
      </c>
      <c r="O164">
        <v>0</v>
      </c>
      <c r="P164">
        <v>123.655</v>
      </c>
      <c r="Q164">
        <v>62.621499999999997</v>
      </c>
      <c r="R164">
        <v>4.0386300000000004</v>
      </c>
      <c r="S164">
        <v>28.588100000000001</v>
      </c>
      <c r="T164">
        <v>0</v>
      </c>
      <c r="U164">
        <v>0</v>
      </c>
      <c r="V164" t="s">
        <v>187</v>
      </c>
      <c r="W164">
        <v>0</v>
      </c>
      <c r="X164">
        <v>0</v>
      </c>
      <c r="Y164">
        <v>0</v>
      </c>
      <c r="Z164">
        <v>0</v>
      </c>
      <c r="AA164">
        <v>0</v>
      </c>
      <c r="AB164">
        <v>0</v>
      </c>
      <c r="AC164">
        <v>0</v>
      </c>
      <c r="AD164">
        <v>0</v>
      </c>
      <c r="AE164">
        <v>0</v>
      </c>
      <c r="AF164">
        <v>0</v>
      </c>
      <c r="AG164">
        <v>95</v>
      </c>
      <c r="AH164">
        <v>8.4856800000000003</v>
      </c>
      <c r="AK164" s="252">
        <f t="shared" si="10"/>
        <v>322.38891000000001</v>
      </c>
      <c r="AL164">
        <f t="shared" si="11"/>
        <v>313.90323000000001</v>
      </c>
      <c r="AM164">
        <f t="shared" si="12"/>
        <v>218.90323000000001</v>
      </c>
      <c r="AO164">
        <f>VLOOKUP($B164,Kraftvärmeprod!$B$1:$AR$469,MATCH(AO$1,Kraftvärmeprod!$B$1:$AU$1,0),FALSE)</f>
        <v>283.39999999999998</v>
      </c>
      <c r="AP164">
        <f>VLOOKUP($B164,Kraftvärmeprod!$B$1:$AR$469,MATCH(AP$1,Kraftvärmeprod!$B$1:$AU$1,0),FALSE)</f>
        <v>130.9</v>
      </c>
      <c r="AQ164">
        <f>VLOOKUP($B164,Kraftvärmeprod!$B$1:$AR$469,MATCH("Summa tillförd energi exklusive rökgaskondensering",Kraftvärmeprod!$B$1:$AU$1,0),FALSE)</f>
        <v>482.4</v>
      </c>
      <c r="AS164" s="195">
        <f t="shared" si="13"/>
        <v>0.45377949834162523</v>
      </c>
      <c r="AU164">
        <f t="shared" si="14"/>
        <v>218.90323000000001</v>
      </c>
    </row>
    <row r="165" spans="1:47" x14ac:dyDescent="0.25">
      <c r="A165" s="2" t="s">
        <v>264</v>
      </c>
      <c r="B165" s="2" t="s">
        <v>265</v>
      </c>
      <c r="J165">
        <v>0</v>
      </c>
      <c r="K165">
        <v>0</v>
      </c>
      <c r="L165">
        <v>0</v>
      </c>
      <c r="M165">
        <v>0</v>
      </c>
      <c r="N165">
        <v>0</v>
      </c>
      <c r="O165">
        <v>0</v>
      </c>
      <c r="P165">
        <v>0</v>
      </c>
      <c r="Q165">
        <v>0</v>
      </c>
      <c r="R165">
        <v>0</v>
      </c>
      <c r="S165">
        <v>0</v>
      </c>
      <c r="T165">
        <v>0</v>
      </c>
      <c r="U165">
        <v>0</v>
      </c>
      <c r="V165" t="s">
        <v>187</v>
      </c>
      <c r="W165">
        <v>0</v>
      </c>
      <c r="X165">
        <v>0</v>
      </c>
      <c r="Y165">
        <v>0</v>
      </c>
      <c r="Z165">
        <v>0</v>
      </c>
      <c r="AA165">
        <v>0</v>
      </c>
      <c r="AB165">
        <v>0</v>
      </c>
      <c r="AC165">
        <v>0</v>
      </c>
      <c r="AD165">
        <v>0</v>
      </c>
      <c r="AE165">
        <v>0</v>
      </c>
      <c r="AF165">
        <v>0</v>
      </c>
      <c r="AG165">
        <v>0</v>
      </c>
      <c r="AH165">
        <v>0</v>
      </c>
      <c r="AK165" s="252">
        <f t="shared" si="10"/>
        <v>0</v>
      </c>
      <c r="AL165">
        <f t="shared" si="11"/>
        <v>0</v>
      </c>
      <c r="AM165">
        <f t="shared" si="12"/>
        <v>0</v>
      </c>
      <c r="AO165">
        <f>VLOOKUP($B165,Kraftvärmeprod!$B$1:$AR$469,MATCH(AO$1,Kraftvärmeprod!$B$1:$AU$1,0),FALSE)</f>
        <v>0</v>
      </c>
      <c r="AP165">
        <f>VLOOKUP($B165,Kraftvärmeprod!$B$1:$AR$469,MATCH(AP$1,Kraftvärmeprod!$B$1:$AU$1,0),FALSE)</f>
        <v>0</v>
      </c>
      <c r="AQ165">
        <f>VLOOKUP($B165,Kraftvärmeprod!$B$1:$AR$469,MATCH("Summa tillförd energi exklusive rökgaskondensering",Kraftvärmeprod!$B$1:$AU$1,0),FALSE)</f>
        <v>0</v>
      </c>
      <c r="AS165" s="195" t="str">
        <f t="shared" si="13"/>
        <v/>
      </c>
      <c r="AU165">
        <f t="shared" si="14"/>
        <v>0</v>
      </c>
    </row>
    <row r="166" spans="1:47" x14ac:dyDescent="0.25">
      <c r="A166" s="2" t="s">
        <v>266</v>
      </c>
      <c r="B166" s="2" t="s">
        <v>267</v>
      </c>
      <c r="J166">
        <v>0</v>
      </c>
      <c r="K166">
        <v>0</v>
      </c>
      <c r="L166">
        <v>0</v>
      </c>
      <c r="M166">
        <v>0</v>
      </c>
      <c r="N166">
        <v>0</v>
      </c>
      <c r="O166">
        <v>0</v>
      </c>
      <c r="P166">
        <v>0</v>
      </c>
      <c r="Q166">
        <v>0</v>
      </c>
      <c r="R166">
        <v>0</v>
      </c>
      <c r="S166">
        <v>0</v>
      </c>
      <c r="T166">
        <v>0</v>
      </c>
      <c r="U166">
        <v>0</v>
      </c>
      <c r="V166" t="s">
        <v>187</v>
      </c>
      <c r="W166">
        <v>0</v>
      </c>
      <c r="X166">
        <v>0</v>
      </c>
      <c r="Y166">
        <v>0</v>
      </c>
      <c r="Z166">
        <v>0</v>
      </c>
      <c r="AA166">
        <v>0</v>
      </c>
      <c r="AB166">
        <v>0</v>
      </c>
      <c r="AC166">
        <v>0</v>
      </c>
      <c r="AD166">
        <v>0</v>
      </c>
      <c r="AE166">
        <v>0</v>
      </c>
      <c r="AF166">
        <v>0</v>
      </c>
      <c r="AG166">
        <v>0</v>
      </c>
      <c r="AH166">
        <v>0</v>
      </c>
      <c r="AK166" s="252">
        <f t="shared" si="10"/>
        <v>0</v>
      </c>
      <c r="AL166">
        <f t="shared" si="11"/>
        <v>0</v>
      </c>
      <c r="AM166">
        <f t="shared" si="12"/>
        <v>0</v>
      </c>
      <c r="AO166">
        <f>VLOOKUP($B166,Kraftvärmeprod!$B$1:$AR$469,MATCH(AO$1,Kraftvärmeprod!$B$1:$AU$1,0),FALSE)</f>
        <v>0</v>
      </c>
      <c r="AP166">
        <f>VLOOKUP($B166,Kraftvärmeprod!$B$1:$AR$469,MATCH(AP$1,Kraftvärmeprod!$B$1:$AU$1,0),FALSE)</f>
        <v>0</v>
      </c>
      <c r="AQ166">
        <f>VLOOKUP($B166,Kraftvärmeprod!$B$1:$AR$469,MATCH("Summa tillförd energi exklusive rökgaskondensering",Kraftvärmeprod!$B$1:$AU$1,0),FALSE)</f>
        <v>0</v>
      </c>
      <c r="AS166" s="195" t="str">
        <f t="shared" si="13"/>
        <v/>
      </c>
      <c r="AU166">
        <f t="shared" si="14"/>
        <v>0</v>
      </c>
    </row>
    <row r="167" spans="1:47" x14ac:dyDescent="0.25">
      <c r="A167" s="2" t="s">
        <v>270</v>
      </c>
      <c r="B167" s="2" t="s">
        <v>269</v>
      </c>
      <c r="J167">
        <v>0</v>
      </c>
      <c r="K167">
        <v>0</v>
      </c>
      <c r="L167">
        <v>8.4568600000000007</v>
      </c>
      <c r="M167">
        <v>31.435600000000001</v>
      </c>
      <c r="N167">
        <v>0</v>
      </c>
      <c r="O167">
        <v>0</v>
      </c>
      <c r="P167">
        <v>0</v>
      </c>
      <c r="Q167">
        <v>0</v>
      </c>
      <c r="R167">
        <v>0</v>
      </c>
      <c r="S167">
        <v>0</v>
      </c>
      <c r="T167">
        <v>0</v>
      </c>
      <c r="U167">
        <v>0</v>
      </c>
      <c r="V167" t="s">
        <v>187</v>
      </c>
      <c r="W167">
        <v>0</v>
      </c>
      <c r="X167">
        <v>0</v>
      </c>
      <c r="Y167">
        <v>0</v>
      </c>
      <c r="Z167">
        <v>180.922</v>
      </c>
      <c r="AA167">
        <v>0</v>
      </c>
      <c r="AB167">
        <v>0</v>
      </c>
      <c r="AC167">
        <v>3.36104</v>
      </c>
      <c r="AD167">
        <v>52.106400000000001</v>
      </c>
      <c r="AE167">
        <v>71.104200000000006</v>
      </c>
      <c r="AF167">
        <v>0</v>
      </c>
      <c r="AG167">
        <v>18.399999999999999</v>
      </c>
      <c r="AH167">
        <v>12.6465</v>
      </c>
      <c r="AK167" s="252">
        <f t="shared" si="10"/>
        <v>378.43259999999998</v>
      </c>
      <c r="AL167">
        <f t="shared" si="11"/>
        <v>365.78609999999998</v>
      </c>
      <c r="AM167">
        <f t="shared" si="12"/>
        <v>347.3861</v>
      </c>
      <c r="AO167">
        <f>VLOOKUP($B167,Kraftvärmeprod!$B$1:$AR$469,MATCH(AO$1,Kraftvärmeprod!$B$1:$AU$1,0),FALSE)</f>
        <v>334.5</v>
      </c>
      <c r="AP167">
        <f>VLOOKUP($B167,Kraftvärmeprod!$B$1:$AR$469,MATCH(AP$1,Kraftvärmeprod!$B$1:$AU$1,0),FALSE)</f>
        <v>28.22</v>
      </c>
      <c r="AQ167">
        <f>VLOOKUP($B167,Kraftvärmeprod!$B$1:$AR$469,MATCH("Summa tillförd energi exklusive rökgaskondensering",Kraftvärmeprod!$B$1:$AU$1,0),FALSE)</f>
        <v>423.6</v>
      </c>
      <c r="AS167" s="195">
        <f t="shared" si="13"/>
        <v>0.82008050047214354</v>
      </c>
      <c r="AU167">
        <f t="shared" si="14"/>
        <v>184.28304</v>
      </c>
    </row>
    <row r="168" spans="1:47" x14ac:dyDescent="0.25">
      <c r="A168" s="2" t="s">
        <v>270</v>
      </c>
      <c r="B168" s="5" t="s">
        <v>1058</v>
      </c>
      <c r="J168">
        <v>0</v>
      </c>
      <c r="K168">
        <v>0</v>
      </c>
      <c r="L168">
        <v>0</v>
      </c>
      <c r="M168">
        <v>0</v>
      </c>
      <c r="N168">
        <v>0</v>
      </c>
      <c r="O168">
        <v>0</v>
      </c>
      <c r="P168">
        <v>0</v>
      </c>
      <c r="Q168">
        <v>0</v>
      </c>
      <c r="R168">
        <v>0</v>
      </c>
      <c r="S168">
        <v>0</v>
      </c>
      <c r="T168">
        <v>0</v>
      </c>
      <c r="U168">
        <v>0</v>
      </c>
      <c r="V168" t="s">
        <v>187</v>
      </c>
      <c r="W168">
        <v>0</v>
      </c>
      <c r="X168">
        <v>0</v>
      </c>
      <c r="Y168">
        <v>0</v>
      </c>
      <c r="Z168">
        <v>0</v>
      </c>
      <c r="AA168">
        <v>0</v>
      </c>
      <c r="AB168">
        <v>0</v>
      </c>
      <c r="AC168">
        <v>0</v>
      </c>
      <c r="AD168">
        <v>0</v>
      </c>
      <c r="AE168">
        <v>0</v>
      </c>
      <c r="AF168">
        <v>0</v>
      </c>
      <c r="AG168">
        <v>0</v>
      </c>
      <c r="AH168">
        <v>0</v>
      </c>
      <c r="AK168" s="252">
        <f t="shared" si="10"/>
        <v>0</v>
      </c>
      <c r="AL168">
        <f t="shared" si="11"/>
        <v>0</v>
      </c>
      <c r="AM168">
        <f t="shared" si="12"/>
        <v>0</v>
      </c>
      <c r="AO168">
        <f>VLOOKUP($B168,Kraftvärmeprod!$B$1:$AR$469,MATCH(AO$1,Kraftvärmeprod!$B$1:$AU$1,0),FALSE)</f>
        <v>0</v>
      </c>
      <c r="AP168">
        <f>VLOOKUP($B168,Kraftvärmeprod!$B$1:$AR$469,MATCH(AP$1,Kraftvärmeprod!$B$1:$AU$1,0),FALSE)</f>
        <v>0</v>
      </c>
      <c r="AQ168">
        <f>VLOOKUP($B168,Kraftvärmeprod!$B$1:$AR$469,MATCH("Summa tillförd energi exklusive rökgaskondensering",Kraftvärmeprod!$B$1:$AU$1,0),FALSE)</f>
        <v>0</v>
      </c>
      <c r="AS168" s="195" t="str">
        <f t="shared" si="13"/>
        <v/>
      </c>
      <c r="AU168">
        <f t="shared" si="14"/>
        <v>0</v>
      </c>
    </row>
    <row r="169" spans="1:47" x14ac:dyDescent="0.25">
      <c r="A169" s="2" t="s">
        <v>272</v>
      </c>
      <c r="B169" s="2" t="s">
        <v>273</v>
      </c>
      <c r="J169">
        <v>0</v>
      </c>
      <c r="K169">
        <v>1.6428799999999999</v>
      </c>
      <c r="L169">
        <v>0</v>
      </c>
      <c r="M169">
        <v>4.6050399999999998</v>
      </c>
      <c r="N169">
        <v>0</v>
      </c>
      <c r="O169">
        <v>0</v>
      </c>
      <c r="P169">
        <v>0</v>
      </c>
      <c r="Q169">
        <v>0</v>
      </c>
      <c r="R169">
        <v>0</v>
      </c>
      <c r="S169">
        <v>0</v>
      </c>
      <c r="T169">
        <v>0</v>
      </c>
      <c r="U169">
        <v>329.70699999999999</v>
      </c>
      <c r="V169" t="s">
        <v>187</v>
      </c>
      <c r="W169">
        <v>0</v>
      </c>
      <c r="X169">
        <v>0</v>
      </c>
      <c r="Y169">
        <v>0</v>
      </c>
      <c r="Z169">
        <v>0</v>
      </c>
      <c r="AA169">
        <v>0</v>
      </c>
      <c r="AB169">
        <v>0</v>
      </c>
      <c r="AC169">
        <v>0</v>
      </c>
      <c r="AD169">
        <v>0</v>
      </c>
      <c r="AE169">
        <v>0</v>
      </c>
      <c r="AF169">
        <v>0</v>
      </c>
      <c r="AG169">
        <v>130.899</v>
      </c>
      <c r="AH169">
        <v>18.658300000000001</v>
      </c>
      <c r="AK169" s="252">
        <f t="shared" si="10"/>
        <v>485.51222000000001</v>
      </c>
      <c r="AL169">
        <f t="shared" si="11"/>
        <v>466.85392000000002</v>
      </c>
      <c r="AM169">
        <f t="shared" si="12"/>
        <v>335.95492000000002</v>
      </c>
      <c r="AO169">
        <f>VLOOKUP($B169,Kraftvärmeprod!$B$1:$AR$469,MATCH(AO$1,Kraftvärmeprod!$B$1:$AU$1,0),FALSE)</f>
        <v>486.35199999999998</v>
      </c>
      <c r="AP169">
        <f>VLOOKUP($B169,Kraftvärmeprod!$B$1:$AR$469,MATCH(AP$1,Kraftvärmeprod!$B$1:$AU$1,0),FALSE)</f>
        <v>143.446</v>
      </c>
      <c r="AQ169">
        <f>VLOOKUP($B169,Kraftvärmeprod!$B$1:$AR$469,MATCH("Summa tillförd energi exklusive rökgaskondensering",Kraftvärmeprod!$B$1:$AU$1,0),FALSE)</f>
        <v>593.10735999999997</v>
      </c>
      <c r="AS169" s="195">
        <f t="shared" si="13"/>
        <v>0.56643188511435771</v>
      </c>
      <c r="AU169">
        <f t="shared" si="14"/>
        <v>329.70699999999999</v>
      </c>
    </row>
    <row r="170" spans="1:47" x14ac:dyDescent="0.25">
      <c r="A170" s="2" t="s">
        <v>274</v>
      </c>
      <c r="B170" s="2" t="s">
        <v>275</v>
      </c>
      <c r="J170">
        <v>0</v>
      </c>
      <c r="K170">
        <v>0</v>
      </c>
      <c r="L170">
        <v>0</v>
      </c>
      <c r="M170">
        <v>0</v>
      </c>
      <c r="N170">
        <v>0</v>
      </c>
      <c r="O170">
        <v>0</v>
      </c>
      <c r="P170">
        <v>0</v>
      </c>
      <c r="Q170">
        <v>0</v>
      </c>
      <c r="R170">
        <v>0</v>
      </c>
      <c r="S170">
        <v>0</v>
      </c>
      <c r="T170">
        <v>0</v>
      </c>
      <c r="U170">
        <v>0</v>
      </c>
      <c r="V170" t="s">
        <v>187</v>
      </c>
      <c r="W170">
        <v>0</v>
      </c>
      <c r="X170">
        <v>0</v>
      </c>
      <c r="Y170">
        <v>0</v>
      </c>
      <c r="Z170">
        <v>0</v>
      </c>
      <c r="AA170">
        <v>0</v>
      </c>
      <c r="AB170">
        <v>0</v>
      </c>
      <c r="AC170">
        <v>0</v>
      </c>
      <c r="AD170">
        <v>0</v>
      </c>
      <c r="AE170">
        <v>0</v>
      </c>
      <c r="AF170">
        <v>0</v>
      </c>
      <c r="AG170">
        <v>0</v>
      </c>
      <c r="AH170">
        <v>0</v>
      </c>
      <c r="AK170" s="252">
        <f t="shared" si="10"/>
        <v>0</v>
      </c>
      <c r="AL170">
        <f t="shared" si="11"/>
        <v>0</v>
      </c>
      <c r="AM170">
        <f t="shared" si="12"/>
        <v>0</v>
      </c>
      <c r="AO170">
        <f>VLOOKUP($B170,Kraftvärmeprod!$B$1:$AR$469,MATCH(AO$1,Kraftvärmeprod!$B$1:$AU$1,0),FALSE)</f>
        <v>0</v>
      </c>
      <c r="AP170">
        <f>VLOOKUP($B170,Kraftvärmeprod!$B$1:$AR$469,MATCH(AP$1,Kraftvärmeprod!$B$1:$AU$1,0),FALSE)</f>
        <v>0</v>
      </c>
      <c r="AQ170">
        <f>VLOOKUP($B170,Kraftvärmeprod!$B$1:$AR$469,MATCH("Summa tillförd energi exklusive rökgaskondensering",Kraftvärmeprod!$B$1:$AU$1,0),FALSE)</f>
        <v>0</v>
      </c>
      <c r="AS170" s="195" t="str">
        <f t="shared" si="13"/>
        <v/>
      </c>
      <c r="AU170">
        <f t="shared" si="14"/>
        <v>0</v>
      </c>
    </row>
    <row r="171" spans="1:47" x14ac:dyDescent="0.25">
      <c r="A171" s="2" t="s">
        <v>276</v>
      </c>
      <c r="B171" s="2" t="s">
        <v>277</v>
      </c>
      <c r="J171">
        <v>0</v>
      </c>
      <c r="K171">
        <v>0</v>
      </c>
      <c r="L171">
        <v>0</v>
      </c>
      <c r="M171">
        <v>0</v>
      </c>
      <c r="N171">
        <v>0</v>
      </c>
      <c r="O171">
        <v>0</v>
      </c>
      <c r="P171">
        <v>0</v>
      </c>
      <c r="Q171">
        <v>0</v>
      </c>
      <c r="R171">
        <v>0</v>
      </c>
      <c r="S171">
        <v>0</v>
      </c>
      <c r="T171">
        <v>0</v>
      </c>
      <c r="U171">
        <v>0</v>
      </c>
      <c r="V171" t="s">
        <v>187</v>
      </c>
      <c r="W171">
        <v>0</v>
      </c>
      <c r="X171">
        <v>0</v>
      </c>
      <c r="Y171">
        <v>0</v>
      </c>
      <c r="Z171">
        <v>0</v>
      </c>
      <c r="AA171">
        <v>0</v>
      </c>
      <c r="AB171">
        <v>0</v>
      </c>
      <c r="AC171">
        <v>0</v>
      </c>
      <c r="AD171">
        <v>0</v>
      </c>
      <c r="AE171">
        <v>0</v>
      </c>
      <c r="AF171">
        <v>0</v>
      </c>
      <c r="AG171">
        <v>0</v>
      </c>
      <c r="AH171">
        <v>0</v>
      </c>
      <c r="AK171" s="252">
        <f t="shared" si="10"/>
        <v>0</v>
      </c>
      <c r="AL171">
        <f t="shared" si="11"/>
        <v>0</v>
      </c>
      <c r="AM171">
        <f t="shared" si="12"/>
        <v>0</v>
      </c>
      <c r="AO171">
        <f>VLOOKUP($B171,Kraftvärmeprod!$B$1:$AR$469,MATCH(AO$1,Kraftvärmeprod!$B$1:$AU$1,0),FALSE)</f>
        <v>0</v>
      </c>
      <c r="AP171">
        <f>VLOOKUP($B171,Kraftvärmeprod!$B$1:$AR$469,MATCH(AP$1,Kraftvärmeprod!$B$1:$AU$1,0),FALSE)</f>
        <v>0</v>
      </c>
      <c r="AQ171">
        <f>VLOOKUP($B171,Kraftvärmeprod!$B$1:$AR$469,MATCH("Summa tillförd energi exklusive rökgaskondensering",Kraftvärmeprod!$B$1:$AU$1,0),FALSE)</f>
        <v>0</v>
      </c>
      <c r="AS171" s="195" t="str">
        <f t="shared" si="13"/>
        <v/>
      </c>
      <c r="AU171">
        <f t="shared" si="14"/>
        <v>0</v>
      </c>
    </row>
    <row r="172" spans="1:47" x14ac:dyDescent="0.25">
      <c r="A172" s="2" t="s">
        <v>278</v>
      </c>
      <c r="B172" s="2" t="s">
        <v>279</v>
      </c>
      <c r="J172">
        <v>0</v>
      </c>
      <c r="K172">
        <v>0</v>
      </c>
      <c r="L172">
        <v>0</v>
      </c>
      <c r="M172">
        <v>0</v>
      </c>
      <c r="N172">
        <v>0</v>
      </c>
      <c r="O172">
        <v>0</v>
      </c>
      <c r="P172">
        <v>0</v>
      </c>
      <c r="Q172">
        <v>0</v>
      </c>
      <c r="R172">
        <v>0</v>
      </c>
      <c r="S172">
        <v>0</v>
      </c>
      <c r="T172">
        <v>0</v>
      </c>
      <c r="U172">
        <v>0</v>
      </c>
      <c r="V172" t="s">
        <v>187</v>
      </c>
      <c r="W172">
        <v>0</v>
      </c>
      <c r="X172">
        <v>0</v>
      </c>
      <c r="Y172">
        <v>0</v>
      </c>
      <c r="Z172">
        <v>6.2501800000000003</v>
      </c>
      <c r="AA172">
        <v>0</v>
      </c>
      <c r="AB172">
        <v>0</v>
      </c>
      <c r="AC172">
        <v>0</v>
      </c>
      <c r="AD172">
        <v>0</v>
      </c>
      <c r="AE172">
        <v>110.878</v>
      </c>
      <c r="AF172">
        <v>0</v>
      </c>
      <c r="AG172">
        <v>17.722999999999999</v>
      </c>
      <c r="AH172">
        <v>5.5731999999999999</v>
      </c>
      <c r="AK172" s="252">
        <f t="shared" si="10"/>
        <v>140.42437999999999</v>
      </c>
      <c r="AL172">
        <f t="shared" si="11"/>
        <v>134.85118</v>
      </c>
      <c r="AM172">
        <f t="shared" si="12"/>
        <v>117.12818</v>
      </c>
      <c r="AO172">
        <f>VLOOKUP($B172,Kraftvärmeprod!$B$1:$AR$469,MATCH(AO$1,Kraftvärmeprod!$B$1:$AU$1,0),FALSE)</f>
        <v>129.25200000000001</v>
      </c>
      <c r="AP172">
        <f>VLOOKUP($B172,Kraftvärmeprod!$B$1:$AR$469,MATCH(AP$1,Kraftvärmeprod!$B$1:$AU$1,0),FALSE)</f>
        <v>21.518999999999998</v>
      </c>
      <c r="AQ172">
        <f>VLOOKUP($B172,Kraftvärmeprod!$B$1:$AR$469,MATCH("Summa tillförd energi exklusive rökgaskondensering",Kraftvärmeprod!$B$1:$AU$1,0),FALSE)</f>
        <v>178.91199999999998</v>
      </c>
      <c r="AS172" s="195">
        <f t="shared" si="13"/>
        <v>0.65466922285816498</v>
      </c>
      <c r="AU172">
        <f t="shared" si="14"/>
        <v>6.2501800000000003</v>
      </c>
    </row>
    <row r="173" spans="1:47" x14ac:dyDescent="0.25">
      <c r="A173" s="2" t="s">
        <v>278</v>
      </c>
      <c r="B173" s="2" t="s">
        <v>280</v>
      </c>
      <c r="J173">
        <v>0</v>
      </c>
      <c r="K173">
        <v>0</v>
      </c>
      <c r="L173">
        <v>0</v>
      </c>
      <c r="M173">
        <v>0</v>
      </c>
      <c r="N173">
        <v>0</v>
      </c>
      <c r="O173">
        <v>0</v>
      </c>
      <c r="P173">
        <v>0</v>
      </c>
      <c r="Q173">
        <v>0</v>
      </c>
      <c r="R173">
        <v>0</v>
      </c>
      <c r="S173">
        <v>0</v>
      </c>
      <c r="T173">
        <v>0</v>
      </c>
      <c r="U173">
        <v>0</v>
      </c>
      <c r="V173" t="s">
        <v>187</v>
      </c>
      <c r="W173">
        <v>0</v>
      </c>
      <c r="X173">
        <v>0</v>
      </c>
      <c r="Y173">
        <v>0</v>
      </c>
      <c r="Z173">
        <v>0</v>
      </c>
      <c r="AA173">
        <v>0</v>
      </c>
      <c r="AB173">
        <v>0</v>
      </c>
      <c r="AC173">
        <v>0</v>
      </c>
      <c r="AD173">
        <v>0</v>
      </c>
      <c r="AE173">
        <v>0</v>
      </c>
      <c r="AF173">
        <v>0</v>
      </c>
      <c r="AG173">
        <v>0</v>
      </c>
      <c r="AH173">
        <v>0</v>
      </c>
      <c r="AK173" s="252">
        <f t="shared" si="10"/>
        <v>0</v>
      </c>
      <c r="AL173">
        <f t="shared" si="11"/>
        <v>0</v>
      </c>
      <c r="AM173">
        <f t="shared" si="12"/>
        <v>0</v>
      </c>
      <c r="AO173">
        <f>VLOOKUP($B173,Kraftvärmeprod!$B$1:$AR$469,MATCH(AO$1,Kraftvärmeprod!$B$1:$AU$1,0),FALSE)</f>
        <v>0</v>
      </c>
      <c r="AP173">
        <f>VLOOKUP($B173,Kraftvärmeprod!$B$1:$AR$469,MATCH(AP$1,Kraftvärmeprod!$B$1:$AU$1,0),FALSE)</f>
        <v>0</v>
      </c>
      <c r="AQ173">
        <f>VLOOKUP($B173,Kraftvärmeprod!$B$1:$AR$469,MATCH("Summa tillförd energi exklusive rökgaskondensering",Kraftvärmeprod!$B$1:$AU$1,0),FALSE)</f>
        <v>0</v>
      </c>
      <c r="AS173" s="195" t="str">
        <f t="shared" si="13"/>
        <v/>
      </c>
      <c r="AU173">
        <f t="shared" si="14"/>
        <v>0</v>
      </c>
    </row>
    <row r="174" spans="1:47" x14ac:dyDescent="0.25">
      <c r="A174" s="2" t="s">
        <v>281</v>
      </c>
      <c r="B174" s="2" t="s">
        <v>282</v>
      </c>
      <c r="J174">
        <v>0</v>
      </c>
      <c r="K174">
        <v>0</v>
      </c>
      <c r="L174">
        <v>0</v>
      </c>
      <c r="M174">
        <v>0</v>
      </c>
      <c r="N174">
        <v>0</v>
      </c>
      <c r="O174">
        <v>0</v>
      </c>
      <c r="P174">
        <v>0</v>
      </c>
      <c r="Q174">
        <v>0</v>
      </c>
      <c r="R174">
        <v>182</v>
      </c>
      <c r="S174">
        <v>0</v>
      </c>
      <c r="T174">
        <v>0</v>
      </c>
      <c r="U174">
        <v>0</v>
      </c>
      <c r="V174" t="s">
        <v>187</v>
      </c>
      <c r="W174">
        <v>0</v>
      </c>
      <c r="X174">
        <v>0</v>
      </c>
      <c r="Y174">
        <v>0</v>
      </c>
      <c r="Z174">
        <v>137</v>
      </c>
      <c r="AA174">
        <v>0</v>
      </c>
      <c r="AB174">
        <v>0</v>
      </c>
      <c r="AC174">
        <v>0</v>
      </c>
      <c r="AD174">
        <v>37</v>
      </c>
      <c r="AE174">
        <v>0</v>
      </c>
      <c r="AF174">
        <v>0</v>
      </c>
      <c r="AG174">
        <v>96.640699999999995</v>
      </c>
      <c r="AH174">
        <v>0</v>
      </c>
      <c r="AK174" s="252">
        <f t="shared" si="10"/>
        <v>452.64069999999998</v>
      </c>
      <c r="AL174">
        <f t="shared" si="11"/>
        <v>452.64069999999998</v>
      </c>
      <c r="AM174">
        <f t="shared" si="12"/>
        <v>356</v>
      </c>
      <c r="AO174">
        <f>VLOOKUP($B174,Kraftvärmeprod!$B$1:$AR$469,MATCH(AO$1,Kraftvärmeprod!$B$1:$AU$1,0),FALSE)</f>
        <v>451.14499999999998</v>
      </c>
      <c r="AP174">
        <f>VLOOKUP($B174,Kraftvärmeprod!$B$1:$AR$469,MATCH(AP$1,Kraftvärmeprod!$B$1:$AU$1,0),FALSE)</f>
        <v>179.72886</v>
      </c>
      <c r="AQ174">
        <f>VLOOKUP($B174,Kraftvärmeprod!$B$1:$AR$469,MATCH("Summa tillförd energi exklusive rökgaskondensering",Kraftvärmeprod!$B$1:$AU$1,0),FALSE)</f>
        <v>694.49599999999998</v>
      </c>
      <c r="AS174" s="195">
        <f t="shared" si="13"/>
        <v>0.51260194443164542</v>
      </c>
      <c r="AU174">
        <f t="shared" si="14"/>
        <v>319</v>
      </c>
    </row>
    <row r="175" spans="1:47" x14ac:dyDescent="0.25">
      <c r="A175" s="2" t="s">
        <v>281</v>
      </c>
      <c r="B175" s="2" t="s">
        <v>283</v>
      </c>
      <c r="J175">
        <v>0</v>
      </c>
      <c r="K175">
        <v>0</v>
      </c>
      <c r="L175">
        <v>0</v>
      </c>
      <c r="M175">
        <v>0</v>
      </c>
      <c r="N175">
        <v>0</v>
      </c>
      <c r="O175">
        <v>0</v>
      </c>
      <c r="P175">
        <v>0</v>
      </c>
      <c r="Q175">
        <v>0</v>
      </c>
      <c r="R175">
        <v>0</v>
      </c>
      <c r="S175">
        <v>0</v>
      </c>
      <c r="T175">
        <v>0</v>
      </c>
      <c r="U175">
        <v>0</v>
      </c>
      <c r="V175" t="s">
        <v>187</v>
      </c>
      <c r="W175">
        <v>0</v>
      </c>
      <c r="X175">
        <v>0</v>
      </c>
      <c r="Y175">
        <v>0</v>
      </c>
      <c r="Z175">
        <v>0</v>
      </c>
      <c r="AA175">
        <v>0</v>
      </c>
      <c r="AB175">
        <v>0</v>
      </c>
      <c r="AC175">
        <v>0</v>
      </c>
      <c r="AD175">
        <v>0</v>
      </c>
      <c r="AE175">
        <v>0</v>
      </c>
      <c r="AF175">
        <v>0</v>
      </c>
      <c r="AG175">
        <v>0</v>
      </c>
      <c r="AH175">
        <v>0</v>
      </c>
      <c r="AK175" s="252">
        <f t="shared" si="10"/>
        <v>0</v>
      </c>
      <c r="AL175">
        <f t="shared" si="11"/>
        <v>0</v>
      </c>
      <c r="AM175">
        <f t="shared" si="12"/>
        <v>0</v>
      </c>
      <c r="AO175">
        <f>VLOOKUP($B175,Kraftvärmeprod!$B$1:$AR$469,MATCH(AO$1,Kraftvärmeprod!$B$1:$AU$1,0),FALSE)</f>
        <v>0</v>
      </c>
      <c r="AP175">
        <f>VLOOKUP($B175,Kraftvärmeprod!$B$1:$AR$469,MATCH(AP$1,Kraftvärmeprod!$B$1:$AU$1,0),FALSE)</f>
        <v>0</v>
      </c>
      <c r="AQ175">
        <f>VLOOKUP($B175,Kraftvärmeprod!$B$1:$AR$469,MATCH("Summa tillförd energi exklusive rökgaskondensering",Kraftvärmeprod!$B$1:$AU$1,0),FALSE)</f>
        <v>0</v>
      </c>
      <c r="AS175" s="195" t="str">
        <f t="shared" si="13"/>
        <v/>
      </c>
      <c r="AU175">
        <f t="shared" si="14"/>
        <v>0</v>
      </c>
    </row>
    <row r="176" spans="1:47" x14ac:dyDescent="0.25">
      <c r="A176" s="2" t="s">
        <v>284</v>
      </c>
      <c r="B176" s="2" t="s">
        <v>285</v>
      </c>
      <c r="J176">
        <v>0</v>
      </c>
      <c r="K176">
        <v>0</v>
      </c>
      <c r="L176">
        <v>0</v>
      </c>
      <c r="M176">
        <v>0</v>
      </c>
      <c r="N176">
        <v>0</v>
      </c>
      <c r="O176">
        <v>0</v>
      </c>
      <c r="P176">
        <v>0</v>
      </c>
      <c r="Q176">
        <v>0</v>
      </c>
      <c r="R176">
        <v>0</v>
      </c>
      <c r="S176">
        <v>0</v>
      </c>
      <c r="T176">
        <v>0</v>
      </c>
      <c r="U176">
        <v>0</v>
      </c>
      <c r="V176" t="s">
        <v>187</v>
      </c>
      <c r="W176">
        <v>0</v>
      </c>
      <c r="X176">
        <v>0</v>
      </c>
      <c r="Y176">
        <v>0</v>
      </c>
      <c r="Z176">
        <v>0</v>
      </c>
      <c r="AA176">
        <v>0</v>
      </c>
      <c r="AB176">
        <v>0</v>
      </c>
      <c r="AC176">
        <v>0</v>
      </c>
      <c r="AD176">
        <v>0</v>
      </c>
      <c r="AE176">
        <v>0</v>
      </c>
      <c r="AF176">
        <v>0</v>
      </c>
      <c r="AG176">
        <v>0</v>
      </c>
      <c r="AH176">
        <v>0</v>
      </c>
      <c r="AK176" s="252">
        <f t="shared" si="10"/>
        <v>0</v>
      </c>
      <c r="AL176">
        <f t="shared" si="11"/>
        <v>0</v>
      </c>
      <c r="AM176">
        <f t="shared" si="12"/>
        <v>0</v>
      </c>
      <c r="AO176">
        <f>VLOOKUP($B176,Kraftvärmeprod!$B$1:$AR$469,MATCH(AO$1,Kraftvärmeprod!$B$1:$AU$1,0),FALSE)</f>
        <v>0</v>
      </c>
      <c r="AP176">
        <f>VLOOKUP($B176,Kraftvärmeprod!$B$1:$AR$469,MATCH(AP$1,Kraftvärmeprod!$B$1:$AU$1,0),FALSE)</f>
        <v>0</v>
      </c>
      <c r="AQ176">
        <f>VLOOKUP($B176,Kraftvärmeprod!$B$1:$AR$469,MATCH("Summa tillförd energi exklusive rökgaskondensering",Kraftvärmeprod!$B$1:$AU$1,0),FALSE)</f>
        <v>0</v>
      </c>
      <c r="AS176" s="195" t="str">
        <f t="shared" si="13"/>
        <v/>
      </c>
      <c r="AU176">
        <f t="shared" si="14"/>
        <v>0</v>
      </c>
    </row>
    <row r="177" spans="1:47" x14ac:dyDescent="0.25">
      <c r="A177" s="2" t="s">
        <v>286</v>
      </c>
      <c r="B177" s="2" t="s">
        <v>287</v>
      </c>
      <c r="J177">
        <v>0</v>
      </c>
      <c r="K177">
        <v>0</v>
      </c>
      <c r="L177">
        <v>0</v>
      </c>
      <c r="M177">
        <v>0</v>
      </c>
      <c r="N177">
        <v>0</v>
      </c>
      <c r="O177">
        <v>0</v>
      </c>
      <c r="P177">
        <v>0</v>
      </c>
      <c r="Q177">
        <v>0</v>
      </c>
      <c r="R177">
        <v>0</v>
      </c>
      <c r="S177">
        <v>0</v>
      </c>
      <c r="T177">
        <v>0</v>
      </c>
      <c r="U177">
        <v>0</v>
      </c>
      <c r="V177" t="s">
        <v>187</v>
      </c>
      <c r="W177">
        <v>0</v>
      </c>
      <c r="X177">
        <v>0</v>
      </c>
      <c r="Y177">
        <v>0</v>
      </c>
      <c r="Z177">
        <v>0</v>
      </c>
      <c r="AA177">
        <v>0</v>
      </c>
      <c r="AB177">
        <v>0</v>
      </c>
      <c r="AC177">
        <v>0</v>
      </c>
      <c r="AD177">
        <v>0</v>
      </c>
      <c r="AE177">
        <v>0</v>
      </c>
      <c r="AF177">
        <v>0</v>
      </c>
      <c r="AG177">
        <v>0</v>
      </c>
      <c r="AH177">
        <v>0</v>
      </c>
      <c r="AK177" s="252">
        <f t="shared" si="10"/>
        <v>0</v>
      </c>
      <c r="AL177">
        <f t="shared" si="11"/>
        <v>0</v>
      </c>
      <c r="AM177">
        <f t="shared" si="12"/>
        <v>0</v>
      </c>
      <c r="AO177">
        <f>VLOOKUP($B177,Kraftvärmeprod!$B$1:$AR$469,MATCH(AO$1,Kraftvärmeprod!$B$1:$AU$1,0),FALSE)</f>
        <v>0</v>
      </c>
      <c r="AP177">
        <f>VLOOKUP($B177,Kraftvärmeprod!$B$1:$AR$469,MATCH(AP$1,Kraftvärmeprod!$B$1:$AU$1,0),FALSE)</f>
        <v>0</v>
      </c>
      <c r="AQ177">
        <f>VLOOKUP($B177,Kraftvärmeprod!$B$1:$AR$469,MATCH("Summa tillförd energi exklusive rökgaskondensering",Kraftvärmeprod!$B$1:$AU$1,0),FALSE)</f>
        <v>0</v>
      </c>
      <c r="AS177" s="195" t="str">
        <f t="shared" si="13"/>
        <v/>
      </c>
      <c r="AU177">
        <f t="shared" si="14"/>
        <v>0</v>
      </c>
    </row>
    <row r="178" spans="1:47" x14ac:dyDescent="0.25">
      <c r="A178" s="2" t="s">
        <v>286</v>
      </c>
      <c r="B178" s="2" t="s">
        <v>288</v>
      </c>
      <c r="J178">
        <v>0</v>
      </c>
      <c r="K178">
        <v>0</v>
      </c>
      <c r="L178">
        <v>0</v>
      </c>
      <c r="M178">
        <v>0</v>
      </c>
      <c r="N178">
        <v>0</v>
      </c>
      <c r="O178">
        <v>0</v>
      </c>
      <c r="P178">
        <v>0</v>
      </c>
      <c r="Q178">
        <v>0</v>
      </c>
      <c r="R178">
        <v>0</v>
      </c>
      <c r="S178">
        <v>0</v>
      </c>
      <c r="T178">
        <v>0</v>
      </c>
      <c r="U178">
        <v>0</v>
      </c>
      <c r="V178" t="s">
        <v>187</v>
      </c>
      <c r="W178">
        <v>0</v>
      </c>
      <c r="X178">
        <v>0</v>
      </c>
      <c r="Y178">
        <v>0</v>
      </c>
      <c r="Z178">
        <v>0</v>
      </c>
      <c r="AA178">
        <v>0</v>
      </c>
      <c r="AB178">
        <v>0</v>
      </c>
      <c r="AC178">
        <v>0</v>
      </c>
      <c r="AD178">
        <v>0</v>
      </c>
      <c r="AE178">
        <v>0</v>
      </c>
      <c r="AF178">
        <v>0</v>
      </c>
      <c r="AG178">
        <v>0</v>
      </c>
      <c r="AH178">
        <v>0</v>
      </c>
      <c r="AK178" s="252">
        <f t="shared" si="10"/>
        <v>0</v>
      </c>
      <c r="AL178">
        <f t="shared" si="11"/>
        <v>0</v>
      </c>
      <c r="AM178">
        <f t="shared" si="12"/>
        <v>0</v>
      </c>
      <c r="AO178">
        <f>VLOOKUP($B178,Kraftvärmeprod!$B$1:$AR$469,MATCH(AO$1,Kraftvärmeprod!$B$1:$AU$1,0),FALSE)</f>
        <v>0</v>
      </c>
      <c r="AP178">
        <f>VLOOKUP($B178,Kraftvärmeprod!$B$1:$AR$469,MATCH(AP$1,Kraftvärmeprod!$B$1:$AU$1,0),FALSE)</f>
        <v>0</v>
      </c>
      <c r="AQ178">
        <f>VLOOKUP($B178,Kraftvärmeprod!$B$1:$AR$469,MATCH("Summa tillförd energi exklusive rökgaskondensering",Kraftvärmeprod!$B$1:$AU$1,0),FALSE)</f>
        <v>0</v>
      </c>
      <c r="AS178" s="195" t="str">
        <f t="shared" si="13"/>
        <v/>
      </c>
      <c r="AU178">
        <f t="shared" si="14"/>
        <v>0</v>
      </c>
    </row>
    <row r="179" spans="1:47" x14ac:dyDescent="0.25">
      <c r="A179" s="2" t="s">
        <v>286</v>
      </c>
      <c r="B179" s="2" t="s">
        <v>289</v>
      </c>
      <c r="J179">
        <v>0</v>
      </c>
      <c r="K179">
        <v>0</v>
      </c>
      <c r="L179">
        <v>0</v>
      </c>
      <c r="M179">
        <v>0</v>
      </c>
      <c r="N179">
        <v>0</v>
      </c>
      <c r="O179">
        <v>0</v>
      </c>
      <c r="P179">
        <v>0</v>
      </c>
      <c r="Q179">
        <v>0</v>
      </c>
      <c r="R179">
        <v>0</v>
      </c>
      <c r="S179">
        <v>0</v>
      </c>
      <c r="T179">
        <v>0</v>
      </c>
      <c r="U179">
        <v>0</v>
      </c>
      <c r="V179" t="s">
        <v>187</v>
      </c>
      <c r="W179">
        <v>0</v>
      </c>
      <c r="X179">
        <v>0</v>
      </c>
      <c r="Y179">
        <v>0</v>
      </c>
      <c r="Z179">
        <v>0</v>
      </c>
      <c r="AA179">
        <v>0</v>
      </c>
      <c r="AB179">
        <v>0</v>
      </c>
      <c r="AC179">
        <v>0</v>
      </c>
      <c r="AD179">
        <v>0</v>
      </c>
      <c r="AE179">
        <v>0</v>
      </c>
      <c r="AF179">
        <v>0</v>
      </c>
      <c r="AG179">
        <v>0</v>
      </c>
      <c r="AH179">
        <v>0</v>
      </c>
      <c r="AK179" s="252">
        <f t="shared" si="10"/>
        <v>0</v>
      </c>
      <c r="AL179">
        <f t="shared" si="11"/>
        <v>0</v>
      </c>
      <c r="AM179">
        <f t="shared" si="12"/>
        <v>0</v>
      </c>
      <c r="AO179">
        <f>VLOOKUP($B179,Kraftvärmeprod!$B$1:$AR$469,MATCH(AO$1,Kraftvärmeprod!$B$1:$AU$1,0),FALSE)</f>
        <v>0</v>
      </c>
      <c r="AP179">
        <f>VLOOKUP($B179,Kraftvärmeprod!$B$1:$AR$469,MATCH(AP$1,Kraftvärmeprod!$B$1:$AU$1,0),FALSE)</f>
        <v>0</v>
      </c>
      <c r="AQ179">
        <f>VLOOKUP($B179,Kraftvärmeprod!$B$1:$AR$469,MATCH("Summa tillförd energi exklusive rökgaskondensering",Kraftvärmeprod!$B$1:$AU$1,0),FALSE)</f>
        <v>0</v>
      </c>
      <c r="AS179" s="195" t="str">
        <f t="shared" si="13"/>
        <v/>
      </c>
      <c r="AU179">
        <f t="shared" si="14"/>
        <v>0</v>
      </c>
    </row>
    <row r="180" spans="1:47" x14ac:dyDescent="0.25">
      <c r="A180" s="2" t="s">
        <v>286</v>
      </c>
      <c r="B180" s="2" t="s">
        <v>290</v>
      </c>
      <c r="J180">
        <v>0</v>
      </c>
      <c r="K180">
        <v>0</v>
      </c>
      <c r="L180">
        <v>0</v>
      </c>
      <c r="M180">
        <v>0</v>
      </c>
      <c r="N180">
        <v>0</v>
      </c>
      <c r="O180">
        <v>0</v>
      </c>
      <c r="P180">
        <v>42.347200000000001</v>
      </c>
      <c r="Q180">
        <v>18.698799999999999</v>
      </c>
      <c r="R180">
        <v>19.7987</v>
      </c>
      <c r="S180">
        <v>0</v>
      </c>
      <c r="T180">
        <v>0</v>
      </c>
      <c r="U180">
        <v>0</v>
      </c>
      <c r="V180" t="s">
        <v>187</v>
      </c>
      <c r="W180">
        <v>0</v>
      </c>
      <c r="X180">
        <v>0</v>
      </c>
      <c r="Y180">
        <v>0</v>
      </c>
      <c r="Z180">
        <v>0</v>
      </c>
      <c r="AA180">
        <v>0</v>
      </c>
      <c r="AB180">
        <v>0</v>
      </c>
      <c r="AC180">
        <v>0</v>
      </c>
      <c r="AD180">
        <v>0</v>
      </c>
      <c r="AE180">
        <v>0</v>
      </c>
      <c r="AF180">
        <v>0</v>
      </c>
      <c r="AG180">
        <v>27.9</v>
      </c>
      <c r="AH180">
        <v>3.3783500000000002</v>
      </c>
      <c r="AK180" s="252">
        <f t="shared" si="10"/>
        <v>112.12304999999999</v>
      </c>
      <c r="AL180">
        <f t="shared" si="11"/>
        <v>108.74469999999999</v>
      </c>
      <c r="AM180">
        <f t="shared" si="12"/>
        <v>80.844699999999989</v>
      </c>
      <c r="AO180">
        <f>VLOOKUP($B180,Kraftvärmeprod!$B$1:$AR$469,MATCH(AO$1,Kraftvärmeprod!$B$1:$AU$1,0),FALSE)</f>
        <v>72.599999999999994</v>
      </c>
      <c r="AP180">
        <f>VLOOKUP($B180,Kraftvärmeprod!$B$1:$AR$469,MATCH(AP$1,Kraftvärmeprod!$B$1:$AU$1,0),FALSE)</f>
        <v>7.6</v>
      </c>
      <c r="AQ180">
        <f>VLOOKUP($B180,Kraftvärmeprod!$B$1:$AR$469,MATCH("Summa tillförd energi exklusive rökgaskondensering",Kraftvärmeprod!$B$1:$AU$1,0),FALSE)</f>
        <v>102.9</v>
      </c>
      <c r="AS180" s="195">
        <f t="shared" si="13"/>
        <v>0.78566277939747309</v>
      </c>
      <c r="AU180">
        <f t="shared" si="14"/>
        <v>80.844700000000003</v>
      </c>
    </row>
    <row r="181" spans="1:47" x14ac:dyDescent="0.25">
      <c r="A181" s="2" t="s">
        <v>291</v>
      </c>
      <c r="B181" s="2" t="s">
        <v>292</v>
      </c>
      <c r="J181">
        <v>0</v>
      </c>
      <c r="K181">
        <v>0</v>
      </c>
      <c r="L181">
        <v>0</v>
      </c>
      <c r="M181">
        <v>0</v>
      </c>
      <c r="N181">
        <v>0</v>
      </c>
      <c r="O181">
        <v>0</v>
      </c>
      <c r="P181">
        <v>0</v>
      </c>
      <c r="Q181">
        <v>0</v>
      </c>
      <c r="R181">
        <v>0</v>
      </c>
      <c r="S181">
        <v>0</v>
      </c>
      <c r="T181">
        <v>0</v>
      </c>
      <c r="U181">
        <v>0</v>
      </c>
      <c r="V181" t="s">
        <v>187</v>
      </c>
      <c r="W181">
        <v>0</v>
      </c>
      <c r="X181">
        <v>0</v>
      </c>
      <c r="Y181">
        <v>0</v>
      </c>
      <c r="Z181">
        <v>0</v>
      </c>
      <c r="AA181">
        <v>0</v>
      </c>
      <c r="AB181">
        <v>0</v>
      </c>
      <c r="AC181">
        <v>0</v>
      </c>
      <c r="AD181">
        <v>0</v>
      </c>
      <c r="AE181">
        <v>0</v>
      </c>
      <c r="AF181">
        <v>0</v>
      </c>
      <c r="AG181">
        <v>0</v>
      </c>
      <c r="AH181">
        <v>0</v>
      </c>
      <c r="AK181" s="252">
        <f t="shared" si="10"/>
        <v>0</v>
      </c>
      <c r="AL181">
        <f t="shared" si="11"/>
        <v>0</v>
      </c>
      <c r="AM181">
        <f t="shared" si="12"/>
        <v>0</v>
      </c>
      <c r="AO181">
        <f>VLOOKUP($B181,Kraftvärmeprod!$B$1:$AR$469,MATCH(AO$1,Kraftvärmeprod!$B$1:$AU$1,0),FALSE)</f>
        <v>0</v>
      </c>
      <c r="AP181">
        <f>VLOOKUP($B181,Kraftvärmeprod!$B$1:$AR$469,MATCH(AP$1,Kraftvärmeprod!$B$1:$AU$1,0),FALSE)</f>
        <v>0</v>
      </c>
      <c r="AQ181">
        <f>VLOOKUP($B181,Kraftvärmeprod!$B$1:$AR$469,MATCH("Summa tillförd energi exklusive rökgaskondensering",Kraftvärmeprod!$B$1:$AU$1,0),FALSE)</f>
        <v>0</v>
      </c>
      <c r="AS181" s="195" t="str">
        <f t="shared" si="13"/>
        <v/>
      </c>
      <c r="AU181">
        <f t="shared" si="14"/>
        <v>0</v>
      </c>
    </row>
    <row r="182" spans="1:47" x14ac:dyDescent="0.25">
      <c r="A182" s="2" t="s">
        <v>291</v>
      </c>
      <c r="B182" s="2" t="s">
        <v>293</v>
      </c>
      <c r="J182">
        <v>0</v>
      </c>
      <c r="K182">
        <v>0</v>
      </c>
      <c r="L182">
        <v>0</v>
      </c>
      <c r="M182">
        <v>0</v>
      </c>
      <c r="N182">
        <v>0</v>
      </c>
      <c r="O182">
        <v>0</v>
      </c>
      <c r="P182">
        <v>0</v>
      </c>
      <c r="Q182">
        <v>0</v>
      </c>
      <c r="R182">
        <v>0</v>
      </c>
      <c r="S182">
        <v>0</v>
      </c>
      <c r="T182">
        <v>0</v>
      </c>
      <c r="U182">
        <v>0</v>
      </c>
      <c r="V182" t="s">
        <v>187</v>
      </c>
      <c r="W182">
        <v>0</v>
      </c>
      <c r="X182">
        <v>0</v>
      </c>
      <c r="Y182">
        <v>0</v>
      </c>
      <c r="Z182">
        <v>0</v>
      </c>
      <c r="AA182">
        <v>0</v>
      </c>
      <c r="AB182">
        <v>0</v>
      </c>
      <c r="AC182">
        <v>0</v>
      </c>
      <c r="AD182">
        <v>0</v>
      </c>
      <c r="AE182">
        <v>0</v>
      </c>
      <c r="AF182">
        <v>0</v>
      </c>
      <c r="AG182">
        <v>0</v>
      </c>
      <c r="AH182">
        <v>0</v>
      </c>
      <c r="AK182" s="252">
        <f t="shared" si="10"/>
        <v>0</v>
      </c>
      <c r="AL182">
        <f t="shared" si="11"/>
        <v>0</v>
      </c>
      <c r="AM182">
        <f t="shared" si="12"/>
        <v>0</v>
      </c>
      <c r="AO182">
        <f>VLOOKUP($B182,Kraftvärmeprod!$B$1:$AR$469,MATCH(AO$1,Kraftvärmeprod!$B$1:$AU$1,0),FALSE)</f>
        <v>0</v>
      </c>
      <c r="AP182">
        <f>VLOOKUP($B182,Kraftvärmeprod!$B$1:$AR$469,MATCH(AP$1,Kraftvärmeprod!$B$1:$AU$1,0),FALSE)</f>
        <v>0</v>
      </c>
      <c r="AQ182">
        <f>VLOOKUP($B182,Kraftvärmeprod!$B$1:$AR$469,MATCH("Summa tillförd energi exklusive rökgaskondensering",Kraftvärmeprod!$B$1:$AU$1,0),FALSE)</f>
        <v>0</v>
      </c>
      <c r="AS182" s="195" t="str">
        <f t="shared" si="13"/>
        <v/>
      </c>
      <c r="AU182">
        <f t="shared" si="14"/>
        <v>0</v>
      </c>
    </row>
    <row r="183" spans="1:47" x14ac:dyDescent="0.25">
      <c r="A183" s="2" t="s">
        <v>294</v>
      </c>
      <c r="B183" s="2" t="s">
        <v>295</v>
      </c>
      <c r="J183">
        <v>0</v>
      </c>
      <c r="K183">
        <v>0.360458</v>
      </c>
      <c r="L183">
        <v>0</v>
      </c>
      <c r="M183">
        <v>0</v>
      </c>
      <c r="N183">
        <v>0</v>
      </c>
      <c r="O183">
        <v>0</v>
      </c>
      <c r="P183">
        <v>0</v>
      </c>
      <c r="Q183">
        <v>0</v>
      </c>
      <c r="R183">
        <v>0.59935099999999997</v>
      </c>
      <c r="S183">
        <v>0</v>
      </c>
      <c r="T183">
        <v>0</v>
      </c>
      <c r="U183">
        <v>0</v>
      </c>
      <c r="V183" t="s">
        <v>187</v>
      </c>
      <c r="W183">
        <v>0</v>
      </c>
      <c r="X183">
        <v>0</v>
      </c>
      <c r="Y183">
        <v>0</v>
      </c>
      <c r="Z183">
        <v>27.243099999999998</v>
      </c>
      <c r="AA183">
        <v>0</v>
      </c>
      <c r="AB183">
        <v>0</v>
      </c>
      <c r="AC183">
        <v>0</v>
      </c>
      <c r="AD183">
        <v>0</v>
      </c>
      <c r="AE183">
        <v>104.23099999999999</v>
      </c>
      <c r="AF183">
        <v>0</v>
      </c>
      <c r="AG183">
        <v>15.57</v>
      </c>
      <c r="AH183">
        <v>4.9285500000000004</v>
      </c>
      <c r="AK183" s="252">
        <f t="shared" si="10"/>
        <v>152.93245899999999</v>
      </c>
      <c r="AL183">
        <f t="shared" si="11"/>
        <v>148.00390899999999</v>
      </c>
      <c r="AM183">
        <f t="shared" si="12"/>
        <v>132.433909</v>
      </c>
      <c r="AO183">
        <f>VLOOKUP($B183,Kraftvärmeprod!$B$1:$AR$469,MATCH(AO$1,Kraftvärmeprod!$B$1:$AU$1,0),FALSE)</f>
        <v>148.99700000000001</v>
      </c>
      <c r="AP183">
        <f>VLOOKUP($B183,Kraftvärmeprod!$B$1:$AR$469,MATCH(AP$1,Kraftvärmeprod!$B$1:$AU$1,0),FALSE)</f>
        <v>29.538</v>
      </c>
      <c r="AQ183">
        <f>VLOOKUP($B183,Kraftvärmeprod!$B$1:$AR$469,MATCH("Summa tillförd energi exklusive rökgaskondensering",Kraftvärmeprod!$B$1:$AU$1,0),FALSE)</f>
        <v>213.08500000000001</v>
      </c>
      <c r="AS183" s="195">
        <f t="shared" si="13"/>
        <v>0.62150742192082964</v>
      </c>
      <c r="AU183">
        <f t="shared" si="14"/>
        <v>27.842450999999997</v>
      </c>
    </row>
    <row r="184" spans="1:47" x14ac:dyDescent="0.25">
      <c r="A184" s="2" t="s">
        <v>296</v>
      </c>
      <c r="B184" s="2" t="s">
        <v>297</v>
      </c>
      <c r="J184">
        <v>0</v>
      </c>
      <c r="K184">
        <v>0</v>
      </c>
      <c r="L184">
        <v>0</v>
      </c>
      <c r="M184">
        <v>0</v>
      </c>
      <c r="N184">
        <v>0</v>
      </c>
      <c r="O184">
        <v>0</v>
      </c>
      <c r="P184">
        <v>0</v>
      </c>
      <c r="Q184">
        <v>0</v>
      </c>
      <c r="R184">
        <v>0</v>
      </c>
      <c r="S184">
        <v>0</v>
      </c>
      <c r="T184">
        <v>0</v>
      </c>
      <c r="U184">
        <v>0</v>
      </c>
      <c r="V184" t="s">
        <v>187</v>
      </c>
      <c r="W184">
        <v>0</v>
      </c>
      <c r="X184">
        <v>0</v>
      </c>
      <c r="Y184">
        <v>0</v>
      </c>
      <c r="Z184">
        <v>0</v>
      </c>
      <c r="AA184">
        <v>0</v>
      </c>
      <c r="AB184">
        <v>0</v>
      </c>
      <c r="AC184">
        <v>0</v>
      </c>
      <c r="AD184">
        <v>0</v>
      </c>
      <c r="AE184">
        <v>0</v>
      </c>
      <c r="AF184">
        <v>0</v>
      </c>
      <c r="AG184">
        <v>0</v>
      </c>
      <c r="AH184">
        <v>0</v>
      </c>
      <c r="AK184" s="252">
        <f t="shared" si="10"/>
        <v>0</v>
      </c>
      <c r="AL184">
        <f t="shared" si="11"/>
        <v>0</v>
      </c>
      <c r="AM184">
        <f t="shared" si="12"/>
        <v>0</v>
      </c>
      <c r="AO184">
        <f>VLOOKUP($B184,Kraftvärmeprod!$B$1:$AR$469,MATCH(AO$1,Kraftvärmeprod!$B$1:$AU$1,0),FALSE)</f>
        <v>0</v>
      </c>
      <c r="AP184">
        <f>VLOOKUP($B184,Kraftvärmeprod!$B$1:$AR$469,MATCH(AP$1,Kraftvärmeprod!$B$1:$AU$1,0),FALSE)</f>
        <v>0</v>
      </c>
      <c r="AQ184">
        <f>VLOOKUP($B184,Kraftvärmeprod!$B$1:$AR$469,MATCH("Summa tillförd energi exklusive rökgaskondensering",Kraftvärmeprod!$B$1:$AU$1,0),FALSE)</f>
        <v>0</v>
      </c>
      <c r="AS184" s="195" t="str">
        <f t="shared" si="13"/>
        <v/>
      </c>
      <c r="AU184">
        <f t="shared" si="14"/>
        <v>0</v>
      </c>
    </row>
    <row r="185" spans="1:47" x14ac:dyDescent="0.25">
      <c r="A185" s="2" t="s">
        <v>296</v>
      </c>
      <c r="B185" s="2" t="s">
        <v>298</v>
      </c>
      <c r="J185">
        <v>0</v>
      </c>
      <c r="K185">
        <v>0</v>
      </c>
      <c r="L185">
        <v>0</v>
      </c>
      <c r="M185">
        <v>0</v>
      </c>
      <c r="N185">
        <v>0</v>
      </c>
      <c r="O185">
        <v>0</v>
      </c>
      <c r="P185">
        <v>0</v>
      </c>
      <c r="Q185">
        <v>0</v>
      </c>
      <c r="R185">
        <v>0</v>
      </c>
      <c r="S185">
        <v>0</v>
      </c>
      <c r="T185">
        <v>0</v>
      </c>
      <c r="U185">
        <v>0</v>
      </c>
      <c r="V185" t="s">
        <v>187</v>
      </c>
      <c r="W185">
        <v>0</v>
      </c>
      <c r="X185">
        <v>0</v>
      </c>
      <c r="Y185">
        <v>0</v>
      </c>
      <c r="Z185">
        <v>0</v>
      </c>
      <c r="AA185">
        <v>0</v>
      </c>
      <c r="AB185">
        <v>0</v>
      </c>
      <c r="AC185">
        <v>0</v>
      </c>
      <c r="AD185">
        <v>0</v>
      </c>
      <c r="AE185">
        <v>0</v>
      </c>
      <c r="AF185">
        <v>0</v>
      </c>
      <c r="AG185">
        <v>0</v>
      </c>
      <c r="AH185">
        <v>0</v>
      </c>
      <c r="AK185" s="252">
        <f t="shared" si="10"/>
        <v>0</v>
      </c>
      <c r="AL185">
        <f t="shared" si="11"/>
        <v>0</v>
      </c>
      <c r="AM185">
        <f t="shared" si="12"/>
        <v>0</v>
      </c>
      <c r="AO185">
        <f>VLOOKUP($B185,Kraftvärmeprod!$B$1:$AR$469,MATCH(AO$1,Kraftvärmeprod!$B$1:$AU$1,0),FALSE)</f>
        <v>0</v>
      </c>
      <c r="AP185">
        <f>VLOOKUP($B185,Kraftvärmeprod!$B$1:$AR$469,MATCH(AP$1,Kraftvärmeprod!$B$1:$AU$1,0),FALSE)</f>
        <v>0</v>
      </c>
      <c r="AQ185">
        <f>VLOOKUP($B185,Kraftvärmeprod!$B$1:$AR$469,MATCH("Summa tillförd energi exklusive rökgaskondensering",Kraftvärmeprod!$B$1:$AU$1,0),FALSE)</f>
        <v>0</v>
      </c>
      <c r="AS185" s="195" t="str">
        <f t="shared" si="13"/>
        <v/>
      </c>
      <c r="AU185">
        <f t="shared" si="14"/>
        <v>0</v>
      </c>
    </row>
    <row r="186" spans="1:47" x14ac:dyDescent="0.25">
      <c r="A186" s="2" t="s">
        <v>296</v>
      </c>
      <c r="B186" s="2" t="s">
        <v>299</v>
      </c>
      <c r="J186">
        <v>0</v>
      </c>
      <c r="K186">
        <v>0</v>
      </c>
      <c r="L186">
        <v>0</v>
      </c>
      <c r="M186">
        <v>0</v>
      </c>
      <c r="N186">
        <v>0</v>
      </c>
      <c r="O186">
        <v>0</v>
      </c>
      <c r="P186">
        <v>0</v>
      </c>
      <c r="Q186">
        <v>0</v>
      </c>
      <c r="R186">
        <v>0</v>
      </c>
      <c r="S186">
        <v>0</v>
      </c>
      <c r="T186">
        <v>0</v>
      </c>
      <c r="U186">
        <v>0</v>
      </c>
      <c r="V186" t="s">
        <v>187</v>
      </c>
      <c r="W186">
        <v>0</v>
      </c>
      <c r="X186">
        <v>0</v>
      </c>
      <c r="Y186">
        <v>0</v>
      </c>
      <c r="Z186">
        <v>0</v>
      </c>
      <c r="AA186">
        <v>0</v>
      </c>
      <c r="AB186">
        <v>0</v>
      </c>
      <c r="AC186">
        <v>0</v>
      </c>
      <c r="AD186">
        <v>0</v>
      </c>
      <c r="AE186">
        <v>0</v>
      </c>
      <c r="AF186">
        <v>0</v>
      </c>
      <c r="AG186">
        <v>0</v>
      </c>
      <c r="AH186">
        <v>0</v>
      </c>
      <c r="AK186" s="252">
        <f t="shared" si="10"/>
        <v>0</v>
      </c>
      <c r="AL186">
        <f t="shared" si="11"/>
        <v>0</v>
      </c>
      <c r="AM186">
        <f t="shared" si="12"/>
        <v>0</v>
      </c>
      <c r="AO186">
        <f>VLOOKUP($B186,Kraftvärmeprod!$B$1:$AR$469,MATCH(AO$1,Kraftvärmeprod!$B$1:$AU$1,0),FALSE)</f>
        <v>0</v>
      </c>
      <c r="AP186">
        <f>VLOOKUP($B186,Kraftvärmeprod!$B$1:$AR$469,MATCH(AP$1,Kraftvärmeprod!$B$1:$AU$1,0),FALSE)</f>
        <v>0</v>
      </c>
      <c r="AQ186">
        <f>VLOOKUP($B186,Kraftvärmeprod!$B$1:$AR$469,MATCH("Summa tillförd energi exklusive rökgaskondensering",Kraftvärmeprod!$B$1:$AU$1,0),FALSE)</f>
        <v>0</v>
      </c>
      <c r="AS186" s="195" t="str">
        <f t="shared" si="13"/>
        <v/>
      </c>
      <c r="AU186">
        <f t="shared" si="14"/>
        <v>0</v>
      </c>
    </row>
    <row r="187" spans="1:47" x14ac:dyDescent="0.25">
      <c r="A187" s="2" t="s">
        <v>296</v>
      </c>
      <c r="B187" s="2" t="s">
        <v>300</v>
      </c>
      <c r="J187">
        <v>0</v>
      </c>
      <c r="K187">
        <v>0</v>
      </c>
      <c r="L187">
        <v>0</v>
      </c>
      <c r="M187">
        <v>0</v>
      </c>
      <c r="N187">
        <v>0</v>
      </c>
      <c r="O187">
        <v>0</v>
      </c>
      <c r="P187">
        <v>0</v>
      </c>
      <c r="Q187">
        <v>0</v>
      </c>
      <c r="R187">
        <v>0</v>
      </c>
      <c r="S187">
        <v>0</v>
      </c>
      <c r="T187">
        <v>0</v>
      </c>
      <c r="U187">
        <v>0</v>
      </c>
      <c r="V187" t="s">
        <v>187</v>
      </c>
      <c r="W187">
        <v>0</v>
      </c>
      <c r="X187">
        <v>0</v>
      </c>
      <c r="Y187">
        <v>0</v>
      </c>
      <c r="Z187">
        <v>0</v>
      </c>
      <c r="AA187">
        <v>0</v>
      </c>
      <c r="AB187">
        <v>0</v>
      </c>
      <c r="AC187">
        <v>0</v>
      </c>
      <c r="AD187">
        <v>0</v>
      </c>
      <c r="AE187">
        <v>0</v>
      </c>
      <c r="AF187">
        <v>0</v>
      </c>
      <c r="AG187">
        <v>0</v>
      </c>
      <c r="AH187">
        <v>0</v>
      </c>
      <c r="AK187" s="252">
        <f t="shared" si="10"/>
        <v>0</v>
      </c>
      <c r="AL187">
        <f t="shared" si="11"/>
        <v>0</v>
      </c>
      <c r="AM187">
        <f t="shared" si="12"/>
        <v>0</v>
      </c>
      <c r="AO187">
        <f>VLOOKUP($B187,Kraftvärmeprod!$B$1:$AR$469,MATCH(AO$1,Kraftvärmeprod!$B$1:$AU$1,0),FALSE)</f>
        <v>0</v>
      </c>
      <c r="AP187">
        <f>VLOOKUP($B187,Kraftvärmeprod!$B$1:$AR$469,MATCH(AP$1,Kraftvärmeprod!$B$1:$AU$1,0),FALSE)</f>
        <v>0</v>
      </c>
      <c r="AQ187">
        <f>VLOOKUP($B187,Kraftvärmeprod!$B$1:$AR$469,MATCH("Summa tillförd energi exklusive rökgaskondensering",Kraftvärmeprod!$B$1:$AU$1,0),FALSE)</f>
        <v>0</v>
      </c>
      <c r="AS187" s="195" t="str">
        <f t="shared" si="13"/>
        <v/>
      </c>
      <c r="AU187">
        <f t="shared" si="14"/>
        <v>0</v>
      </c>
    </row>
    <row r="188" spans="1:47" x14ac:dyDescent="0.25">
      <c r="A188" s="2" t="s">
        <v>296</v>
      </c>
      <c r="B188" s="2" t="s">
        <v>301</v>
      </c>
      <c r="J188">
        <v>0</v>
      </c>
      <c r="K188">
        <v>0</v>
      </c>
      <c r="L188">
        <v>0</v>
      </c>
      <c r="M188">
        <v>0</v>
      </c>
      <c r="N188">
        <v>0</v>
      </c>
      <c r="O188">
        <v>0</v>
      </c>
      <c r="P188">
        <v>0</v>
      </c>
      <c r="Q188">
        <v>0</v>
      </c>
      <c r="R188">
        <v>0</v>
      </c>
      <c r="S188">
        <v>0</v>
      </c>
      <c r="T188">
        <v>0</v>
      </c>
      <c r="U188">
        <v>0</v>
      </c>
      <c r="V188" t="s">
        <v>187</v>
      </c>
      <c r="W188">
        <v>0</v>
      </c>
      <c r="X188">
        <v>0</v>
      </c>
      <c r="Y188">
        <v>0</v>
      </c>
      <c r="Z188">
        <v>0</v>
      </c>
      <c r="AA188">
        <v>0</v>
      </c>
      <c r="AB188">
        <v>0</v>
      </c>
      <c r="AC188">
        <v>0</v>
      </c>
      <c r="AD188">
        <v>0</v>
      </c>
      <c r="AE188">
        <v>0</v>
      </c>
      <c r="AF188">
        <v>0</v>
      </c>
      <c r="AG188">
        <v>0</v>
      </c>
      <c r="AH188">
        <v>0</v>
      </c>
      <c r="AK188" s="252">
        <f t="shared" si="10"/>
        <v>0</v>
      </c>
      <c r="AL188">
        <f t="shared" si="11"/>
        <v>0</v>
      </c>
      <c r="AM188">
        <f t="shared" si="12"/>
        <v>0</v>
      </c>
      <c r="AO188">
        <f>VLOOKUP($B188,Kraftvärmeprod!$B$1:$AR$469,MATCH(AO$1,Kraftvärmeprod!$B$1:$AU$1,0),FALSE)</f>
        <v>0</v>
      </c>
      <c r="AP188">
        <f>VLOOKUP($B188,Kraftvärmeprod!$B$1:$AR$469,MATCH(AP$1,Kraftvärmeprod!$B$1:$AU$1,0),FALSE)</f>
        <v>0</v>
      </c>
      <c r="AQ188">
        <f>VLOOKUP($B188,Kraftvärmeprod!$B$1:$AR$469,MATCH("Summa tillförd energi exklusive rökgaskondensering",Kraftvärmeprod!$B$1:$AU$1,0),FALSE)</f>
        <v>0</v>
      </c>
      <c r="AS188" s="195" t="str">
        <f t="shared" si="13"/>
        <v/>
      </c>
      <c r="AU188">
        <f t="shared" si="14"/>
        <v>0</v>
      </c>
    </row>
    <row r="189" spans="1:47" x14ac:dyDescent="0.25">
      <c r="A189" s="2" t="s">
        <v>296</v>
      </c>
      <c r="B189" s="2" t="s">
        <v>302</v>
      </c>
      <c r="J189">
        <v>0</v>
      </c>
      <c r="K189">
        <v>0</v>
      </c>
      <c r="L189">
        <v>0</v>
      </c>
      <c r="M189">
        <v>0</v>
      </c>
      <c r="N189">
        <v>0</v>
      </c>
      <c r="O189">
        <v>0</v>
      </c>
      <c r="P189">
        <v>0</v>
      </c>
      <c r="Q189">
        <v>0</v>
      </c>
      <c r="R189">
        <v>0</v>
      </c>
      <c r="S189">
        <v>0</v>
      </c>
      <c r="T189">
        <v>0</v>
      </c>
      <c r="U189">
        <v>0</v>
      </c>
      <c r="V189" t="s">
        <v>187</v>
      </c>
      <c r="W189">
        <v>0</v>
      </c>
      <c r="X189">
        <v>0</v>
      </c>
      <c r="Y189">
        <v>0</v>
      </c>
      <c r="Z189">
        <v>0</v>
      </c>
      <c r="AA189">
        <v>0</v>
      </c>
      <c r="AB189">
        <v>0</v>
      </c>
      <c r="AC189">
        <v>0</v>
      </c>
      <c r="AD189">
        <v>0</v>
      </c>
      <c r="AE189">
        <v>0</v>
      </c>
      <c r="AF189">
        <v>0</v>
      </c>
      <c r="AG189">
        <v>0</v>
      </c>
      <c r="AH189">
        <v>0</v>
      </c>
      <c r="AK189" s="252">
        <f t="shared" si="10"/>
        <v>0</v>
      </c>
      <c r="AL189">
        <f t="shared" si="11"/>
        <v>0</v>
      </c>
      <c r="AM189">
        <f t="shared" si="12"/>
        <v>0</v>
      </c>
      <c r="AO189">
        <f>VLOOKUP($B189,Kraftvärmeprod!$B$1:$AR$469,MATCH(AO$1,Kraftvärmeprod!$B$1:$AU$1,0),FALSE)</f>
        <v>0</v>
      </c>
      <c r="AP189">
        <f>VLOOKUP($B189,Kraftvärmeprod!$B$1:$AR$469,MATCH(AP$1,Kraftvärmeprod!$B$1:$AU$1,0),FALSE)</f>
        <v>0</v>
      </c>
      <c r="AQ189">
        <f>VLOOKUP($B189,Kraftvärmeprod!$B$1:$AR$469,MATCH("Summa tillförd energi exklusive rökgaskondensering",Kraftvärmeprod!$B$1:$AU$1,0),FALSE)</f>
        <v>0</v>
      </c>
      <c r="AS189" s="195" t="str">
        <f t="shared" si="13"/>
        <v/>
      </c>
      <c r="AU189">
        <f t="shared" si="14"/>
        <v>0</v>
      </c>
    </row>
    <row r="190" spans="1:47" x14ac:dyDescent="0.25">
      <c r="A190" s="2" t="s">
        <v>296</v>
      </c>
      <c r="B190" s="2" t="s">
        <v>303</v>
      </c>
      <c r="J190">
        <v>0</v>
      </c>
      <c r="K190">
        <v>0</v>
      </c>
      <c r="L190">
        <v>0</v>
      </c>
      <c r="M190">
        <v>0</v>
      </c>
      <c r="N190">
        <v>0</v>
      </c>
      <c r="O190">
        <v>0</v>
      </c>
      <c r="P190">
        <v>0</v>
      </c>
      <c r="Q190">
        <v>0</v>
      </c>
      <c r="R190">
        <v>0</v>
      </c>
      <c r="S190">
        <v>0</v>
      </c>
      <c r="T190">
        <v>0</v>
      </c>
      <c r="U190">
        <v>0</v>
      </c>
      <c r="V190" t="s">
        <v>187</v>
      </c>
      <c r="W190">
        <v>0</v>
      </c>
      <c r="X190">
        <v>0</v>
      </c>
      <c r="Y190">
        <v>0</v>
      </c>
      <c r="Z190">
        <v>0</v>
      </c>
      <c r="AA190">
        <v>0</v>
      </c>
      <c r="AB190">
        <v>0</v>
      </c>
      <c r="AC190">
        <v>0</v>
      </c>
      <c r="AD190">
        <v>0</v>
      </c>
      <c r="AE190">
        <v>0</v>
      </c>
      <c r="AF190">
        <v>0</v>
      </c>
      <c r="AG190">
        <v>0</v>
      </c>
      <c r="AH190">
        <v>0</v>
      </c>
      <c r="AK190" s="252">
        <f t="shared" si="10"/>
        <v>0</v>
      </c>
      <c r="AL190">
        <f t="shared" si="11"/>
        <v>0</v>
      </c>
      <c r="AM190">
        <f t="shared" si="12"/>
        <v>0</v>
      </c>
      <c r="AO190">
        <f>VLOOKUP($B190,Kraftvärmeprod!$B$1:$AR$469,MATCH(AO$1,Kraftvärmeprod!$B$1:$AU$1,0),FALSE)</f>
        <v>0</v>
      </c>
      <c r="AP190">
        <f>VLOOKUP($B190,Kraftvärmeprod!$B$1:$AR$469,MATCH(AP$1,Kraftvärmeprod!$B$1:$AU$1,0),FALSE)</f>
        <v>0</v>
      </c>
      <c r="AQ190">
        <f>VLOOKUP($B190,Kraftvärmeprod!$B$1:$AR$469,MATCH("Summa tillförd energi exklusive rökgaskondensering",Kraftvärmeprod!$B$1:$AU$1,0),FALSE)</f>
        <v>0</v>
      </c>
      <c r="AS190" s="195" t="str">
        <f t="shared" si="13"/>
        <v/>
      </c>
      <c r="AU190">
        <f t="shared" si="14"/>
        <v>0</v>
      </c>
    </row>
    <row r="191" spans="1:47" x14ac:dyDescent="0.25">
      <c r="A191" s="2" t="s">
        <v>296</v>
      </c>
      <c r="B191" s="2" t="s">
        <v>304</v>
      </c>
      <c r="J191">
        <v>0</v>
      </c>
      <c r="K191">
        <v>0</v>
      </c>
      <c r="L191">
        <v>0</v>
      </c>
      <c r="M191">
        <v>0</v>
      </c>
      <c r="N191">
        <v>0</v>
      </c>
      <c r="O191">
        <v>0</v>
      </c>
      <c r="P191">
        <v>0</v>
      </c>
      <c r="Q191">
        <v>0</v>
      </c>
      <c r="R191">
        <v>0</v>
      </c>
      <c r="S191">
        <v>0</v>
      </c>
      <c r="T191">
        <v>0</v>
      </c>
      <c r="U191">
        <v>0</v>
      </c>
      <c r="V191" t="s">
        <v>187</v>
      </c>
      <c r="W191">
        <v>0</v>
      </c>
      <c r="X191">
        <v>0</v>
      </c>
      <c r="Y191">
        <v>0</v>
      </c>
      <c r="Z191">
        <v>0</v>
      </c>
      <c r="AA191">
        <v>0</v>
      </c>
      <c r="AB191">
        <v>0</v>
      </c>
      <c r="AC191">
        <v>0</v>
      </c>
      <c r="AD191">
        <v>0</v>
      </c>
      <c r="AE191">
        <v>0</v>
      </c>
      <c r="AF191">
        <v>0</v>
      </c>
      <c r="AG191">
        <v>0</v>
      </c>
      <c r="AH191">
        <v>0</v>
      </c>
      <c r="AK191" s="252">
        <f t="shared" si="10"/>
        <v>0</v>
      </c>
      <c r="AL191">
        <f t="shared" si="11"/>
        <v>0</v>
      </c>
      <c r="AM191">
        <f t="shared" si="12"/>
        <v>0</v>
      </c>
      <c r="AO191">
        <f>VLOOKUP($B191,Kraftvärmeprod!$B$1:$AR$469,MATCH(AO$1,Kraftvärmeprod!$B$1:$AU$1,0),FALSE)</f>
        <v>0</v>
      </c>
      <c r="AP191">
        <f>VLOOKUP($B191,Kraftvärmeprod!$B$1:$AR$469,MATCH(AP$1,Kraftvärmeprod!$B$1:$AU$1,0),FALSE)</f>
        <v>0</v>
      </c>
      <c r="AQ191">
        <f>VLOOKUP($B191,Kraftvärmeprod!$B$1:$AR$469,MATCH("Summa tillförd energi exklusive rökgaskondensering",Kraftvärmeprod!$B$1:$AU$1,0),FALSE)</f>
        <v>0</v>
      </c>
      <c r="AS191" s="195" t="str">
        <f t="shared" si="13"/>
        <v/>
      </c>
      <c r="AU191">
        <f t="shared" si="14"/>
        <v>0</v>
      </c>
    </row>
    <row r="192" spans="1:47" x14ac:dyDescent="0.25">
      <c r="A192" s="2" t="s">
        <v>305</v>
      </c>
      <c r="B192" s="2" t="s">
        <v>306</v>
      </c>
      <c r="J192">
        <v>0</v>
      </c>
      <c r="K192">
        <v>0</v>
      </c>
      <c r="L192">
        <v>0</v>
      </c>
      <c r="M192">
        <v>0</v>
      </c>
      <c r="N192">
        <v>0</v>
      </c>
      <c r="O192">
        <v>0</v>
      </c>
      <c r="P192">
        <v>0</v>
      </c>
      <c r="Q192">
        <v>0</v>
      </c>
      <c r="R192">
        <v>0</v>
      </c>
      <c r="S192">
        <v>0</v>
      </c>
      <c r="T192">
        <v>0</v>
      </c>
      <c r="U192">
        <v>0</v>
      </c>
      <c r="V192" t="s">
        <v>187</v>
      </c>
      <c r="W192">
        <v>0</v>
      </c>
      <c r="X192">
        <v>0</v>
      </c>
      <c r="Y192">
        <v>0</v>
      </c>
      <c r="Z192">
        <v>0</v>
      </c>
      <c r="AA192">
        <v>0</v>
      </c>
      <c r="AB192">
        <v>0</v>
      </c>
      <c r="AC192">
        <v>0</v>
      </c>
      <c r="AD192">
        <v>0</v>
      </c>
      <c r="AE192">
        <v>0</v>
      </c>
      <c r="AF192">
        <v>0</v>
      </c>
      <c r="AG192">
        <v>0</v>
      </c>
      <c r="AH192">
        <v>0</v>
      </c>
      <c r="AK192" s="252">
        <f t="shared" si="10"/>
        <v>0</v>
      </c>
      <c r="AL192">
        <f t="shared" si="11"/>
        <v>0</v>
      </c>
      <c r="AM192">
        <f t="shared" si="12"/>
        <v>0</v>
      </c>
      <c r="AO192">
        <f>VLOOKUP($B192,Kraftvärmeprod!$B$1:$AR$469,MATCH(AO$1,Kraftvärmeprod!$B$1:$AU$1,0),FALSE)</f>
        <v>0</v>
      </c>
      <c r="AP192">
        <f>VLOOKUP($B192,Kraftvärmeprod!$B$1:$AR$469,MATCH(AP$1,Kraftvärmeprod!$B$1:$AU$1,0),FALSE)</f>
        <v>0</v>
      </c>
      <c r="AQ192">
        <f>VLOOKUP($B192,Kraftvärmeprod!$B$1:$AR$469,MATCH("Summa tillförd energi exklusive rökgaskondensering",Kraftvärmeprod!$B$1:$AU$1,0),FALSE)</f>
        <v>0</v>
      </c>
      <c r="AS192" s="195" t="str">
        <f t="shared" si="13"/>
        <v/>
      </c>
      <c r="AU192">
        <f t="shared" si="14"/>
        <v>0</v>
      </c>
    </row>
    <row r="193" spans="1:47" x14ac:dyDescent="0.25">
      <c r="A193" s="2" t="s">
        <v>307</v>
      </c>
      <c r="B193" s="2" t="s">
        <v>308</v>
      </c>
      <c r="J193">
        <v>0</v>
      </c>
      <c r="K193">
        <v>0</v>
      </c>
      <c r="L193">
        <v>0</v>
      </c>
      <c r="M193">
        <v>0</v>
      </c>
      <c r="N193">
        <v>0</v>
      </c>
      <c r="O193">
        <v>0</v>
      </c>
      <c r="P193">
        <v>0</v>
      </c>
      <c r="Q193">
        <v>0</v>
      </c>
      <c r="R193">
        <v>0</v>
      </c>
      <c r="S193">
        <v>0</v>
      </c>
      <c r="T193">
        <v>0</v>
      </c>
      <c r="U193">
        <v>0</v>
      </c>
      <c r="V193" t="s">
        <v>187</v>
      </c>
      <c r="W193">
        <v>0</v>
      </c>
      <c r="X193">
        <v>0</v>
      </c>
      <c r="Y193">
        <v>0</v>
      </c>
      <c r="Z193">
        <v>0</v>
      </c>
      <c r="AA193">
        <v>0</v>
      </c>
      <c r="AB193">
        <v>0</v>
      </c>
      <c r="AC193">
        <v>0</v>
      </c>
      <c r="AD193">
        <v>0</v>
      </c>
      <c r="AE193">
        <v>0</v>
      </c>
      <c r="AF193">
        <v>0</v>
      </c>
      <c r="AG193">
        <v>0</v>
      </c>
      <c r="AH193">
        <v>0</v>
      </c>
      <c r="AK193" s="252">
        <f t="shared" si="10"/>
        <v>0</v>
      </c>
      <c r="AL193">
        <f t="shared" si="11"/>
        <v>0</v>
      </c>
      <c r="AM193">
        <f t="shared" si="12"/>
        <v>0</v>
      </c>
      <c r="AO193">
        <f>VLOOKUP($B193,Kraftvärmeprod!$B$1:$AR$469,MATCH(AO$1,Kraftvärmeprod!$B$1:$AU$1,0),FALSE)</f>
        <v>0</v>
      </c>
      <c r="AP193">
        <f>VLOOKUP($B193,Kraftvärmeprod!$B$1:$AR$469,MATCH(AP$1,Kraftvärmeprod!$B$1:$AU$1,0),FALSE)</f>
        <v>0</v>
      </c>
      <c r="AQ193">
        <f>VLOOKUP($B193,Kraftvärmeprod!$B$1:$AR$469,MATCH("Summa tillförd energi exklusive rökgaskondensering",Kraftvärmeprod!$B$1:$AU$1,0),FALSE)</f>
        <v>0</v>
      </c>
      <c r="AS193" s="195" t="str">
        <f t="shared" si="13"/>
        <v/>
      </c>
      <c r="AU193">
        <f t="shared" si="14"/>
        <v>0</v>
      </c>
    </row>
    <row r="194" spans="1:47" x14ac:dyDescent="0.25">
      <c r="A194" s="2" t="s">
        <v>311</v>
      </c>
      <c r="B194" s="2" t="s">
        <v>10</v>
      </c>
      <c r="J194">
        <v>0</v>
      </c>
      <c r="K194">
        <v>0</v>
      </c>
      <c r="L194">
        <v>0</v>
      </c>
      <c r="M194">
        <v>0</v>
      </c>
      <c r="N194">
        <v>0</v>
      </c>
      <c r="O194">
        <v>0</v>
      </c>
      <c r="P194">
        <v>0</v>
      </c>
      <c r="Q194">
        <v>0</v>
      </c>
      <c r="R194">
        <v>0</v>
      </c>
      <c r="S194">
        <v>0</v>
      </c>
      <c r="T194">
        <v>0</v>
      </c>
      <c r="U194">
        <v>0</v>
      </c>
      <c r="V194" t="s">
        <v>187</v>
      </c>
      <c r="W194">
        <v>0</v>
      </c>
      <c r="X194">
        <v>0</v>
      </c>
      <c r="Y194">
        <v>0</v>
      </c>
      <c r="Z194">
        <v>0</v>
      </c>
      <c r="AA194">
        <v>0</v>
      </c>
      <c r="AB194">
        <v>0</v>
      </c>
      <c r="AC194">
        <v>0</v>
      </c>
      <c r="AD194">
        <v>0</v>
      </c>
      <c r="AE194">
        <v>0</v>
      </c>
      <c r="AF194">
        <v>0</v>
      </c>
      <c r="AG194">
        <v>0</v>
      </c>
      <c r="AH194">
        <v>0</v>
      </c>
      <c r="AK194" s="252">
        <f t="shared" si="10"/>
        <v>0</v>
      </c>
      <c r="AL194">
        <f t="shared" si="11"/>
        <v>0</v>
      </c>
      <c r="AM194">
        <f t="shared" si="12"/>
        <v>0</v>
      </c>
      <c r="AO194">
        <f>VLOOKUP($B194,Kraftvärmeprod!$B$1:$AR$469,MATCH(AO$1,Kraftvärmeprod!$B$1:$AU$1,0),FALSE)</f>
        <v>0</v>
      </c>
      <c r="AP194">
        <f>VLOOKUP($B194,Kraftvärmeprod!$B$1:$AR$469,MATCH(AP$1,Kraftvärmeprod!$B$1:$AU$1,0),FALSE)</f>
        <v>0</v>
      </c>
      <c r="AQ194">
        <f>VLOOKUP($B194,Kraftvärmeprod!$B$1:$AR$469,MATCH("Summa tillförd energi exklusive rökgaskondensering",Kraftvärmeprod!$B$1:$AU$1,0),FALSE)</f>
        <v>0</v>
      </c>
      <c r="AS194" s="195" t="str">
        <f t="shared" si="13"/>
        <v/>
      </c>
      <c r="AU194">
        <f t="shared" si="14"/>
        <v>0</v>
      </c>
    </row>
    <row r="195" spans="1:47" x14ac:dyDescent="0.25">
      <c r="A195" s="2" t="s">
        <v>311</v>
      </c>
      <c r="B195" s="2" t="s">
        <v>312</v>
      </c>
      <c r="J195">
        <v>0</v>
      </c>
      <c r="K195">
        <v>0</v>
      </c>
      <c r="L195">
        <v>0</v>
      </c>
      <c r="M195">
        <v>0</v>
      </c>
      <c r="N195">
        <v>0</v>
      </c>
      <c r="O195">
        <v>0</v>
      </c>
      <c r="P195">
        <v>0</v>
      </c>
      <c r="Q195">
        <v>0</v>
      </c>
      <c r="R195">
        <v>0</v>
      </c>
      <c r="S195">
        <v>0</v>
      </c>
      <c r="T195">
        <v>0</v>
      </c>
      <c r="U195">
        <v>0</v>
      </c>
      <c r="V195" t="s">
        <v>187</v>
      </c>
      <c r="W195">
        <v>0</v>
      </c>
      <c r="X195">
        <v>0</v>
      </c>
      <c r="Y195">
        <v>0</v>
      </c>
      <c r="Z195">
        <v>0</v>
      </c>
      <c r="AA195">
        <v>0</v>
      </c>
      <c r="AB195">
        <v>0</v>
      </c>
      <c r="AC195">
        <v>0</v>
      </c>
      <c r="AD195">
        <v>0</v>
      </c>
      <c r="AE195">
        <v>0</v>
      </c>
      <c r="AF195">
        <v>0</v>
      </c>
      <c r="AG195">
        <v>0</v>
      </c>
      <c r="AH195">
        <v>0</v>
      </c>
      <c r="AK195" s="252">
        <f t="shared" ref="AK195:AK258" si="15">SUM(J195:U195,W195:AH195)</f>
        <v>0</v>
      </c>
      <c r="AL195">
        <f t="shared" ref="AL195:AL258" si="16">AK195-IFERROR(AH195/1,0)</f>
        <v>0</v>
      </c>
      <c r="AM195">
        <f t="shared" ref="AM195:AM258" si="17">AL195-IFERROR(AG195/1,"")</f>
        <v>0</v>
      </c>
      <c r="AO195">
        <f>VLOOKUP($B195,Kraftvärmeprod!$B$1:$AR$469,MATCH(AO$1,Kraftvärmeprod!$B$1:$AU$1,0),FALSE)</f>
        <v>0</v>
      </c>
      <c r="AP195">
        <f>VLOOKUP($B195,Kraftvärmeprod!$B$1:$AR$469,MATCH(AP$1,Kraftvärmeprod!$B$1:$AU$1,0),FALSE)</f>
        <v>0</v>
      </c>
      <c r="AQ195">
        <f>VLOOKUP($B195,Kraftvärmeprod!$B$1:$AR$469,MATCH("Summa tillförd energi exklusive rökgaskondensering",Kraftvärmeprod!$B$1:$AU$1,0),FALSE)</f>
        <v>0</v>
      </c>
      <c r="AS195" s="195" t="str">
        <f t="shared" ref="AS195:AS258" si="18">IF(AM195=0,"",AM195/AQ195)</f>
        <v/>
      </c>
      <c r="AU195">
        <f t="shared" ref="AU195:AU258" si="19">P195+Q195+R195+S195+T195+U195+W195+X195+Y195+Z195+AA195+AB195+AC195</f>
        <v>0</v>
      </c>
    </row>
    <row r="196" spans="1:47" x14ac:dyDescent="0.25">
      <c r="A196" s="2" t="s">
        <v>311</v>
      </c>
      <c r="B196" s="2" t="s">
        <v>313</v>
      </c>
      <c r="J196">
        <v>0</v>
      </c>
      <c r="K196">
        <v>0</v>
      </c>
      <c r="L196">
        <v>0</v>
      </c>
      <c r="M196">
        <v>0</v>
      </c>
      <c r="N196">
        <v>0</v>
      </c>
      <c r="O196">
        <v>0</v>
      </c>
      <c r="P196">
        <v>0</v>
      </c>
      <c r="Q196">
        <v>0</v>
      </c>
      <c r="R196">
        <v>0</v>
      </c>
      <c r="S196">
        <v>0</v>
      </c>
      <c r="T196">
        <v>0</v>
      </c>
      <c r="U196">
        <v>0</v>
      </c>
      <c r="V196" t="s">
        <v>187</v>
      </c>
      <c r="W196">
        <v>0</v>
      </c>
      <c r="X196">
        <v>0</v>
      </c>
      <c r="Y196">
        <v>0</v>
      </c>
      <c r="Z196">
        <v>0</v>
      </c>
      <c r="AA196">
        <v>0</v>
      </c>
      <c r="AB196">
        <v>0</v>
      </c>
      <c r="AC196">
        <v>0</v>
      </c>
      <c r="AD196">
        <v>0</v>
      </c>
      <c r="AE196">
        <v>0</v>
      </c>
      <c r="AF196">
        <v>0</v>
      </c>
      <c r="AG196">
        <v>0</v>
      </c>
      <c r="AH196">
        <v>0</v>
      </c>
      <c r="AK196" s="252">
        <f t="shared" si="15"/>
        <v>0</v>
      </c>
      <c r="AL196">
        <f t="shared" si="16"/>
        <v>0</v>
      </c>
      <c r="AM196">
        <f t="shared" si="17"/>
        <v>0</v>
      </c>
      <c r="AO196">
        <f>VLOOKUP($B196,Kraftvärmeprod!$B$1:$AR$469,MATCH(AO$1,Kraftvärmeprod!$B$1:$AU$1,0),FALSE)</f>
        <v>0</v>
      </c>
      <c r="AP196">
        <f>VLOOKUP($B196,Kraftvärmeprod!$B$1:$AR$469,MATCH(AP$1,Kraftvärmeprod!$B$1:$AU$1,0),FALSE)</f>
        <v>0</v>
      </c>
      <c r="AQ196">
        <f>VLOOKUP($B196,Kraftvärmeprod!$B$1:$AR$469,MATCH("Summa tillförd energi exklusive rökgaskondensering",Kraftvärmeprod!$B$1:$AU$1,0),FALSE)</f>
        <v>0</v>
      </c>
      <c r="AS196" s="195" t="str">
        <f t="shared" si="18"/>
        <v/>
      </c>
      <c r="AU196">
        <f t="shared" si="19"/>
        <v>0</v>
      </c>
    </row>
    <row r="197" spans="1:47" x14ac:dyDescent="0.25">
      <c r="A197" s="2" t="s">
        <v>311</v>
      </c>
      <c r="B197" s="2" t="s">
        <v>314</v>
      </c>
      <c r="J197">
        <v>0</v>
      </c>
      <c r="K197">
        <v>0</v>
      </c>
      <c r="L197">
        <v>0</v>
      </c>
      <c r="M197">
        <v>0</v>
      </c>
      <c r="N197">
        <v>0</v>
      </c>
      <c r="O197">
        <v>0</v>
      </c>
      <c r="P197">
        <v>0</v>
      </c>
      <c r="Q197">
        <v>0</v>
      </c>
      <c r="R197">
        <v>0</v>
      </c>
      <c r="S197">
        <v>0</v>
      </c>
      <c r="T197">
        <v>0</v>
      </c>
      <c r="U197">
        <v>0</v>
      </c>
      <c r="V197" t="s">
        <v>187</v>
      </c>
      <c r="W197">
        <v>0</v>
      </c>
      <c r="X197">
        <v>0</v>
      </c>
      <c r="Y197">
        <v>0</v>
      </c>
      <c r="Z197">
        <v>0</v>
      </c>
      <c r="AA197">
        <v>0</v>
      </c>
      <c r="AB197">
        <v>0</v>
      </c>
      <c r="AC197">
        <v>0</v>
      </c>
      <c r="AD197">
        <v>0</v>
      </c>
      <c r="AE197">
        <v>0</v>
      </c>
      <c r="AF197">
        <v>0</v>
      </c>
      <c r="AG197">
        <v>0</v>
      </c>
      <c r="AH197">
        <v>0</v>
      </c>
      <c r="AK197" s="252">
        <f t="shared" si="15"/>
        <v>0</v>
      </c>
      <c r="AL197">
        <f t="shared" si="16"/>
        <v>0</v>
      </c>
      <c r="AM197">
        <f t="shared" si="17"/>
        <v>0</v>
      </c>
      <c r="AO197">
        <f>VLOOKUP($B197,Kraftvärmeprod!$B$1:$AR$469,MATCH(AO$1,Kraftvärmeprod!$B$1:$AU$1,0),FALSE)</f>
        <v>0</v>
      </c>
      <c r="AP197">
        <f>VLOOKUP($B197,Kraftvärmeprod!$B$1:$AR$469,MATCH(AP$1,Kraftvärmeprod!$B$1:$AU$1,0),FALSE)</f>
        <v>0</v>
      </c>
      <c r="AQ197">
        <f>VLOOKUP($B197,Kraftvärmeprod!$B$1:$AR$469,MATCH("Summa tillförd energi exklusive rökgaskondensering",Kraftvärmeprod!$B$1:$AU$1,0),FALSE)</f>
        <v>0</v>
      </c>
      <c r="AS197" s="195" t="str">
        <f t="shared" si="18"/>
        <v/>
      </c>
      <c r="AU197">
        <f t="shared" si="19"/>
        <v>0</v>
      </c>
    </row>
    <row r="198" spans="1:47" x14ac:dyDescent="0.25">
      <c r="A198" s="2" t="s">
        <v>315</v>
      </c>
      <c r="B198" s="2" t="s">
        <v>316</v>
      </c>
      <c r="J198">
        <v>0</v>
      </c>
      <c r="K198">
        <v>0</v>
      </c>
      <c r="L198">
        <v>0</v>
      </c>
      <c r="M198">
        <v>0</v>
      </c>
      <c r="N198">
        <v>0</v>
      </c>
      <c r="O198">
        <v>0</v>
      </c>
      <c r="P198">
        <v>0</v>
      </c>
      <c r="Q198">
        <v>0</v>
      </c>
      <c r="R198">
        <v>0</v>
      </c>
      <c r="S198">
        <v>0</v>
      </c>
      <c r="T198">
        <v>0</v>
      </c>
      <c r="U198">
        <v>0</v>
      </c>
      <c r="V198" t="s">
        <v>187</v>
      </c>
      <c r="W198">
        <v>0</v>
      </c>
      <c r="X198">
        <v>0</v>
      </c>
      <c r="Y198">
        <v>0</v>
      </c>
      <c r="Z198">
        <v>0</v>
      </c>
      <c r="AA198">
        <v>0</v>
      </c>
      <c r="AB198">
        <v>0</v>
      </c>
      <c r="AC198">
        <v>0</v>
      </c>
      <c r="AD198">
        <v>0</v>
      </c>
      <c r="AE198">
        <v>0</v>
      </c>
      <c r="AF198">
        <v>0</v>
      </c>
      <c r="AG198">
        <v>0</v>
      </c>
      <c r="AH198">
        <v>0</v>
      </c>
      <c r="AK198" s="252">
        <f t="shared" si="15"/>
        <v>0</v>
      </c>
      <c r="AL198">
        <f t="shared" si="16"/>
        <v>0</v>
      </c>
      <c r="AM198">
        <f t="shared" si="17"/>
        <v>0</v>
      </c>
      <c r="AO198">
        <f>VLOOKUP($B198,Kraftvärmeprod!$B$1:$AR$469,MATCH(AO$1,Kraftvärmeprod!$B$1:$AU$1,0),FALSE)</f>
        <v>0</v>
      </c>
      <c r="AP198">
        <f>VLOOKUP($B198,Kraftvärmeprod!$B$1:$AR$469,MATCH(AP$1,Kraftvärmeprod!$B$1:$AU$1,0),FALSE)</f>
        <v>0</v>
      </c>
      <c r="AQ198">
        <f>VLOOKUP($B198,Kraftvärmeprod!$B$1:$AR$469,MATCH("Summa tillförd energi exklusive rökgaskondensering",Kraftvärmeprod!$B$1:$AU$1,0),FALSE)</f>
        <v>0</v>
      </c>
      <c r="AS198" s="195" t="str">
        <f t="shared" si="18"/>
        <v/>
      </c>
      <c r="AU198">
        <f t="shared" si="19"/>
        <v>0</v>
      </c>
    </row>
    <row r="199" spans="1:47" x14ac:dyDescent="0.25">
      <c r="A199" s="2" t="s">
        <v>318</v>
      </c>
      <c r="B199" s="2" t="s">
        <v>319</v>
      </c>
      <c r="J199">
        <v>0</v>
      </c>
      <c r="K199">
        <v>0</v>
      </c>
      <c r="L199">
        <v>0</v>
      </c>
      <c r="M199">
        <v>0</v>
      </c>
      <c r="N199">
        <v>0</v>
      </c>
      <c r="O199">
        <v>0</v>
      </c>
      <c r="P199">
        <v>0</v>
      </c>
      <c r="Q199">
        <v>0</v>
      </c>
      <c r="R199">
        <v>0</v>
      </c>
      <c r="S199">
        <v>0</v>
      </c>
      <c r="T199">
        <v>0</v>
      </c>
      <c r="U199">
        <v>0</v>
      </c>
      <c r="V199" t="s">
        <v>187</v>
      </c>
      <c r="W199">
        <v>0</v>
      </c>
      <c r="X199">
        <v>0</v>
      </c>
      <c r="Y199">
        <v>0</v>
      </c>
      <c r="Z199">
        <v>0</v>
      </c>
      <c r="AA199">
        <v>0</v>
      </c>
      <c r="AB199">
        <v>0</v>
      </c>
      <c r="AC199">
        <v>0</v>
      </c>
      <c r="AD199">
        <v>0</v>
      </c>
      <c r="AE199">
        <v>0</v>
      </c>
      <c r="AF199">
        <v>0</v>
      </c>
      <c r="AG199">
        <v>0</v>
      </c>
      <c r="AH199">
        <v>0</v>
      </c>
      <c r="AK199" s="252">
        <f t="shared" si="15"/>
        <v>0</v>
      </c>
      <c r="AL199">
        <f t="shared" si="16"/>
        <v>0</v>
      </c>
      <c r="AM199">
        <f t="shared" si="17"/>
        <v>0</v>
      </c>
      <c r="AO199">
        <f>VLOOKUP($B199,Kraftvärmeprod!$B$1:$AR$469,MATCH(AO$1,Kraftvärmeprod!$B$1:$AU$1,0),FALSE)</f>
        <v>0</v>
      </c>
      <c r="AP199">
        <f>VLOOKUP($B199,Kraftvärmeprod!$B$1:$AR$469,MATCH(AP$1,Kraftvärmeprod!$B$1:$AU$1,0),FALSE)</f>
        <v>0</v>
      </c>
      <c r="AQ199">
        <f>VLOOKUP($B199,Kraftvärmeprod!$B$1:$AR$469,MATCH("Summa tillförd energi exklusive rökgaskondensering",Kraftvärmeprod!$B$1:$AU$1,0),FALSE)</f>
        <v>0</v>
      </c>
      <c r="AS199" s="195" t="str">
        <f t="shared" si="18"/>
        <v/>
      </c>
      <c r="AU199">
        <f t="shared" si="19"/>
        <v>0</v>
      </c>
    </row>
    <row r="200" spans="1:47" x14ac:dyDescent="0.25">
      <c r="A200" s="2" t="s">
        <v>320</v>
      </c>
      <c r="B200" s="2" t="s">
        <v>321</v>
      </c>
      <c r="J200">
        <v>0</v>
      </c>
      <c r="K200">
        <v>0</v>
      </c>
      <c r="L200">
        <v>0</v>
      </c>
      <c r="M200">
        <v>0</v>
      </c>
      <c r="N200">
        <v>0</v>
      </c>
      <c r="O200">
        <v>0</v>
      </c>
      <c r="P200">
        <v>0</v>
      </c>
      <c r="Q200">
        <v>0</v>
      </c>
      <c r="R200">
        <v>0</v>
      </c>
      <c r="S200">
        <v>0</v>
      </c>
      <c r="T200">
        <v>0</v>
      </c>
      <c r="U200">
        <v>0</v>
      </c>
      <c r="V200" t="s">
        <v>187</v>
      </c>
      <c r="W200">
        <v>0</v>
      </c>
      <c r="X200">
        <v>0</v>
      </c>
      <c r="Y200">
        <v>0</v>
      </c>
      <c r="Z200">
        <v>0</v>
      </c>
      <c r="AA200">
        <v>0</v>
      </c>
      <c r="AB200">
        <v>0</v>
      </c>
      <c r="AC200">
        <v>0</v>
      </c>
      <c r="AD200">
        <v>0</v>
      </c>
      <c r="AE200">
        <v>90.735699999999994</v>
      </c>
      <c r="AF200">
        <v>0</v>
      </c>
      <c r="AG200">
        <v>12.66</v>
      </c>
      <c r="AH200">
        <v>5.8721199999999998</v>
      </c>
      <c r="AK200" s="252">
        <f t="shared" si="15"/>
        <v>109.26781999999999</v>
      </c>
      <c r="AL200">
        <f t="shared" si="16"/>
        <v>103.39569999999999</v>
      </c>
      <c r="AM200">
        <f t="shared" si="17"/>
        <v>90.735699999999994</v>
      </c>
      <c r="AO200">
        <f>VLOOKUP($B200,Kraftvärmeprod!$B$1:$AR$469,MATCH(AO$1,Kraftvärmeprod!$B$1:$AU$1,0),FALSE)</f>
        <v>105.968</v>
      </c>
      <c r="AP200">
        <f>VLOOKUP($B200,Kraftvärmeprod!$B$1:$AR$469,MATCH(AP$1,Kraftvärmeprod!$B$1:$AU$1,0),FALSE)</f>
        <v>16.172999999999998</v>
      </c>
      <c r="AQ200">
        <f>VLOOKUP($B200,Kraftvärmeprod!$B$1:$AR$469,MATCH("Summa tillförd energi exklusive rökgaskondensering",Kraftvärmeprod!$B$1:$AU$1,0),FALSE)</f>
        <v>135.05000000000001</v>
      </c>
      <c r="AS200" s="195">
        <f t="shared" si="18"/>
        <v>0.67186745649759338</v>
      </c>
      <c r="AU200">
        <f t="shared" si="19"/>
        <v>0</v>
      </c>
    </row>
    <row r="201" spans="1:47" x14ac:dyDescent="0.25">
      <c r="A201" s="2" t="s">
        <v>322</v>
      </c>
      <c r="B201" s="2" t="s">
        <v>323</v>
      </c>
      <c r="J201">
        <v>0</v>
      </c>
      <c r="K201">
        <v>0</v>
      </c>
      <c r="L201">
        <v>0</v>
      </c>
      <c r="M201">
        <v>0</v>
      </c>
      <c r="N201">
        <v>0</v>
      </c>
      <c r="O201">
        <v>0</v>
      </c>
      <c r="P201">
        <v>0</v>
      </c>
      <c r="Q201">
        <v>0</v>
      </c>
      <c r="R201">
        <v>0</v>
      </c>
      <c r="S201">
        <v>0</v>
      </c>
      <c r="T201">
        <v>0</v>
      </c>
      <c r="U201">
        <v>0</v>
      </c>
      <c r="V201" t="s">
        <v>187</v>
      </c>
      <c r="W201">
        <v>0</v>
      </c>
      <c r="X201">
        <v>0</v>
      </c>
      <c r="Y201">
        <v>0</v>
      </c>
      <c r="Z201">
        <v>0</v>
      </c>
      <c r="AA201">
        <v>0</v>
      </c>
      <c r="AB201">
        <v>0</v>
      </c>
      <c r="AC201">
        <v>0</v>
      </c>
      <c r="AD201">
        <v>0</v>
      </c>
      <c r="AE201">
        <v>0</v>
      </c>
      <c r="AF201">
        <v>0</v>
      </c>
      <c r="AG201">
        <v>0</v>
      </c>
      <c r="AH201">
        <v>0</v>
      </c>
      <c r="AK201" s="252">
        <f t="shared" si="15"/>
        <v>0</v>
      </c>
      <c r="AL201">
        <f t="shared" si="16"/>
        <v>0</v>
      </c>
      <c r="AM201">
        <f t="shared" si="17"/>
        <v>0</v>
      </c>
      <c r="AO201">
        <f>VLOOKUP($B201,Kraftvärmeprod!$B$1:$AR$469,MATCH(AO$1,Kraftvärmeprod!$B$1:$AU$1,0),FALSE)</f>
        <v>0</v>
      </c>
      <c r="AP201">
        <f>VLOOKUP($B201,Kraftvärmeprod!$B$1:$AR$469,MATCH(AP$1,Kraftvärmeprod!$B$1:$AU$1,0),FALSE)</f>
        <v>0</v>
      </c>
      <c r="AQ201">
        <f>VLOOKUP($B201,Kraftvärmeprod!$B$1:$AR$469,MATCH("Summa tillförd energi exklusive rökgaskondensering",Kraftvärmeprod!$B$1:$AU$1,0),FALSE)</f>
        <v>0</v>
      </c>
      <c r="AS201" s="195" t="str">
        <f t="shared" si="18"/>
        <v/>
      </c>
      <c r="AU201">
        <f t="shared" si="19"/>
        <v>0</v>
      </c>
    </row>
    <row r="202" spans="1:47" x14ac:dyDescent="0.25">
      <c r="A202" s="2" t="s">
        <v>324</v>
      </c>
      <c r="B202" s="2" t="s">
        <v>325</v>
      </c>
      <c r="J202">
        <v>0</v>
      </c>
      <c r="K202">
        <v>0</v>
      </c>
      <c r="L202">
        <v>0</v>
      </c>
      <c r="M202">
        <v>0</v>
      </c>
      <c r="N202">
        <v>0</v>
      </c>
      <c r="O202">
        <v>0</v>
      </c>
      <c r="P202">
        <v>0</v>
      </c>
      <c r="Q202">
        <v>0</v>
      </c>
      <c r="R202">
        <v>0</v>
      </c>
      <c r="S202">
        <v>0</v>
      </c>
      <c r="T202">
        <v>0</v>
      </c>
      <c r="U202">
        <v>0</v>
      </c>
      <c r="V202" t="s">
        <v>187</v>
      </c>
      <c r="W202">
        <v>0</v>
      </c>
      <c r="X202">
        <v>0</v>
      </c>
      <c r="Y202">
        <v>0</v>
      </c>
      <c r="Z202">
        <v>0</v>
      </c>
      <c r="AA202">
        <v>0</v>
      </c>
      <c r="AB202">
        <v>0</v>
      </c>
      <c r="AC202">
        <v>0</v>
      </c>
      <c r="AD202">
        <v>0</v>
      </c>
      <c r="AE202">
        <v>0</v>
      </c>
      <c r="AF202">
        <v>0</v>
      </c>
      <c r="AG202">
        <v>0</v>
      </c>
      <c r="AH202">
        <v>0</v>
      </c>
      <c r="AK202" s="252">
        <f t="shared" si="15"/>
        <v>0</v>
      </c>
      <c r="AL202">
        <f t="shared" si="16"/>
        <v>0</v>
      </c>
      <c r="AM202">
        <f t="shared" si="17"/>
        <v>0</v>
      </c>
      <c r="AO202">
        <f>VLOOKUP($B202,Kraftvärmeprod!$B$1:$AR$469,MATCH(AO$1,Kraftvärmeprod!$B$1:$AU$1,0),FALSE)</f>
        <v>0</v>
      </c>
      <c r="AP202">
        <f>VLOOKUP($B202,Kraftvärmeprod!$B$1:$AR$469,MATCH(AP$1,Kraftvärmeprod!$B$1:$AU$1,0),FALSE)</f>
        <v>0</v>
      </c>
      <c r="AQ202">
        <f>VLOOKUP($B202,Kraftvärmeprod!$B$1:$AR$469,MATCH("Summa tillförd energi exklusive rökgaskondensering",Kraftvärmeprod!$B$1:$AU$1,0),FALSE)</f>
        <v>0</v>
      </c>
      <c r="AS202" s="195" t="str">
        <f t="shared" si="18"/>
        <v/>
      </c>
      <c r="AU202">
        <f t="shared" si="19"/>
        <v>0</v>
      </c>
    </row>
    <row r="203" spans="1:47" x14ac:dyDescent="0.25">
      <c r="A203" s="2" t="s">
        <v>324</v>
      </c>
      <c r="B203" s="2" t="s">
        <v>326</v>
      </c>
      <c r="J203">
        <v>0</v>
      </c>
      <c r="K203">
        <v>0</v>
      </c>
      <c r="L203">
        <v>0</v>
      </c>
      <c r="M203">
        <v>0</v>
      </c>
      <c r="N203">
        <v>0</v>
      </c>
      <c r="O203">
        <v>0</v>
      </c>
      <c r="P203">
        <v>0</v>
      </c>
      <c r="Q203">
        <v>0</v>
      </c>
      <c r="R203">
        <v>0</v>
      </c>
      <c r="S203">
        <v>0</v>
      </c>
      <c r="T203">
        <v>0</v>
      </c>
      <c r="U203">
        <v>0</v>
      </c>
      <c r="V203" t="s">
        <v>187</v>
      </c>
      <c r="W203">
        <v>0</v>
      </c>
      <c r="X203">
        <v>0</v>
      </c>
      <c r="Y203">
        <v>0</v>
      </c>
      <c r="Z203">
        <v>0</v>
      </c>
      <c r="AA203">
        <v>0</v>
      </c>
      <c r="AB203">
        <v>0</v>
      </c>
      <c r="AC203">
        <v>0</v>
      </c>
      <c r="AD203">
        <v>0</v>
      </c>
      <c r="AE203">
        <v>0</v>
      </c>
      <c r="AF203">
        <v>0</v>
      </c>
      <c r="AG203">
        <v>0</v>
      </c>
      <c r="AH203">
        <v>0</v>
      </c>
      <c r="AK203" s="252">
        <f t="shared" si="15"/>
        <v>0</v>
      </c>
      <c r="AL203">
        <f t="shared" si="16"/>
        <v>0</v>
      </c>
      <c r="AM203">
        <f t="shared" si="17"/>
        <v>0</v>
      </c>
      <c r="AO203">
        <f>VLOOKUP($B203,Kraftvärmeprod!$B$1:$AR$469,MATCH(AO$1,Kraftvärmeprod!$B$1:$AU$1,0),FALSE)</f>
        <v>0</v>
      </c>
      <c r="AP203">
        <f>VLOOKUP($B203,Kraftvärmeprod!$B$1:$AR$469,MATCH(AP$1,Kraftvärmeprod!$B$1:$AU$1,0),FALSE)</f>
        <v>0</v>
      </c>
      <c r="AQ203">
        <f>VLOOKUP($B203,Kraftvärmeprod!$B$1:$AR$469,MATCH("Summa tillförd energi exklusive rökgaskondensering",Kraftvärmeprod!$B$1:$AU$1,0),FALSE)</f>
        <v>0</v>
      </c>
      <c r="AS203" s="195" t="str">
        <f t="shared" si="18"/>
        <v/>
      </c>
      <c r="AU203">
        <f t="shared" si="19"/>
        <v>0</v>
      </c>
    </row>
    <row r="204" spans="1:47" x14ac:dyDescent="0.25">
      <c r="A204" s="2" t="s">
        <v>324</v>
      </c>
      <c r="B204" s="2" t="s">
        <v>327</v>
      </c>
      <c r="J204">
        <v>0</v>
      </c>
      <c r="K204">
        <v>0</v>
      </c>
      <c r="L204">
        <v>0</v>
      </c>
      <c r="M204">
        <v>0</v>
      </c>
      <c r="N204">
        <v>0</v>
      </c>
      <c r="O204">
        <v>0</v>
      </c>
      <c r="P204">
        <v>0</v>
      </c>
      <c r="Q204">
        <v>0</v>
      </c>
      <c r="R204">
        <v>0</v>
      </c>
      <c r="S204">
        <v>0</v>
      </c>
      <c r="T204">
        <v>0</v>
      </c>
      <c r="U204">
        <v>0</v>
      </c>
      <c r="V204" t="s">
        <v>187</v>
      </c>
      <c r="W204">
        <v>0</v>
      </c>
      <c r="X204">
        <v>0</v>
      </c>
      <c r="Y204">
        <v>0</v>
      </c>
      <c r="Z204">
        <v>0</v>
      </c>
      <c r="AA204">
        <v>0</v>
      </c>
      <c r="AB204">
        <v>0</v>
      </c>
      <c r="AC204">
        <v>0</v>
      </c>
      <c r="AD204">
        <v>0</v>
      </c>
      <c r="AE204">
        <v>0</v>
      </c>
      <c r="AF204">
        <v>0</v>
      </c>
      <c r="AG204">
        <v>0</v>
      </c>
      <c r="AH204">
        <v>0</v>
      </c>
      <c r="AK204" s="252">
        <f t="shared" si="15"/>
        <v>0</v>
      </c>
      <c r="AL204">
        <f t="shared" si="16"/>
        <v>0</v>
      </c>
      <c r="AM204">
        <f t="shared" si="17"/>
        <v>0</v>
      </c>
      <c r="AO204">
        <f>VLOOKUP($B204,Kraftvärmeprod!$B$1:$AR$469,MATCH(AO$1,Kraftvärmeprod!$B$1:$AU$1,0),FALSE)</f>
        <v>0</v>
      </c>
      <c r="AP204">
        <f>VLOOKUP($B204,Kraftvärmeprod!$B$1:$AR$469,MATCH(AP$1,Kraftvärmeprod!$B$1:$AU$1,0),FALSE)</f>
        <v>0</v>
      </c>
      <c r="AQ204">
        <f>VLOOKUP($B204,Kraftvärmeprod!$B$1:$AR$469,MATCH("Summa tillförd energi exklusive rökgaskondensering",Kraftvärmeprod!$B$1:$AU$1,0),FALSE)</f>
        <v>0</v>
      </c>
      <c r="AS204" s="195" t="str">
        <f t="shared" si="18"/>
        <v/>
      </c>
      <c r="AU204">
        <f t="shared" si="19"/>
        <v>0</v>
      </c>
    </row>
    <row r="205" spans="1:47" x14ac:dyDescent="0.25">
      <c r="A205" s="2" t="s">
        <v>324</v>
      </c>
      <c r="B205" s="2" t="s">
        <v>328</v>
      </c>
      <c r="J205">
        <v>0</v>
      </c>
      <c r="K205">
        <v>0</v>
      </c>
      <c r="L205">
        <v>0</v>
      </c>
      <c r="M205">
        <v>0</v>
      </c>
      <c r="N205">
        <v>0</v>
      </c>
      <c r="O205">
        <v>0</v>
      </c>
      <c r="P205">
        <v>0</v>
      </c>
      <c r="Q205">
        <v>0</v>
      </c>
      <c r="R205">
        <v>0</v>
      </c>
      <c r="S205">
        <v>0</v>
      </c>
      <c r="T205">
        <v>0</v>
      </c>
      <c r="U205">
        <v>0</v>
      </c>
      <c r="V205" t="s">
        <v>187</v>
      </c>
      <c r="W205">
        <v>0</v>
      </c>
      <c r="X205">
        <v>0</v>
      </c>
      <c r="Y205">
        <v>0</v>
      </c>
      <c r="Z205">
        <v>0</v>
      </c>
      <c r="AA205">
        <v>0</v>
      </c>
      <c r="AB205">
        <v>0</v>
      </c>
      <c r="AC205">
        <v>0</v>
      </c>
      <c r="AD205">
        <v>0</v>
      </c>
      <c r="AE205">
        <v>0</v>
      </c>
      <c r="AF205">
        <v>0</v>
      </c>
      <c r="AG205">
        <v>0</v>
      </c>
      <c r="AH205">
        <v>0</v>
      </c>
      <c r="AK205" s="252">
        <f t="shared" si="15"/>
        <v>0</v>
      </c>
      <c r="AL205">
        <f t="shared" si="16"/>
        <v>0</v>
      </c>
      <c r="AM205">
        <f t="shared" si="17"/>
        <v>0</v>
      </c>
      <c r="AO205">
        <f>VLOOKUP($B205,Kraftvärmeprod!$B$1:$AR$469,MATCH(AO$1,Kraftvärmeprod!$B$1:$AU$1,0),FALSE)</f>
        <v>0</v>
      </c>
      <c r="AP205">
        <f>VLOOKUP($B205,Kraftvärmeprod!$B$1:$AR$469,MATCH(AP$1,Kraftvärmeprod!$B$1:$AU$1,0),FALSE)</f>
        <v>0</v>
      </c>
      <c r="AQ205">
        <f>VLOOKUP($B205,Kraftvärmeprod!$B$1:$AR$469,MATCH("Summa tillförd energi exklusive rökgaskondensering",Kraftvärmeprod!$B$1:$AU$1,0),FALSE)</f>
        <v>0</v>
      </c>
      <c r="AS205" s="195" t="str">
        <f t="shared" si="18"/>
        <v/>
      </c>
      <c r="AU205">
        <f t="shared" si="19"/>
        <v>0</v>
      </c>
    </row>
    <row r="206" spans="1:47" x14ac:dyDescent="0.25">
      <c r="A206" s="2" t="s">
        <v>329</v>
      </c>
      <c r="B206" s="2" t="s">
        <v>330</v>
      </c>
      <c r="J206">
        <v>0</v>
      </c>
      <c r="K206">
        <v>0.24785299999999999</v>
      </c>
      <c r="L206">
        <v>0</v>
      </c>
      <c r="M206">
        <v>0</v>
      </c>
      <c r="N206">
        <v>0</v>
      </c>
      <c r="O206">
        <v>0</v>
      </c>
      <c r="P206">
        <v>0</v>
      </c>
      <c r="Q206">
        <v>0</v>
      </c>
      <c r="R206">
        <v>0</v>
      </c>
      <c r="S206">
        <v>0</v>
      </c>
      <c r="T206">
        <v>0</v>
      </c>
      <c r="U206">
        <v>0</v>
      </c>
      <c r="V206" t="s">
        <v>187</v>
      </c>
      <c r="W206">
        <v>0</v>
      </c>
      <c r="X206">
        <v>0</v>
      </c>
      <c r="Y206">
        <v>0</v>
      </c>
      <c r="Z206">
        <v>17.622900000000001</v>
      </c>
      <c r="AA206">
        <v>0</v>
      </c>
      <c r="AB206">
        <v>0</v>
      </c>
      <c r="AC206">
        <v>0</v>
      </c>
      <c r="AD206">
        <v>31.373799999999999</v>
      </c>
      <c r="AE206">
        <v>118.97799999999999</v>
      </c>
      <c r="AF206">
        <v>0</v>
      </c>
      <c r="AG206">
        <v>0</v>
      </c>
      <c r="AH206">
        <v>0</v>
      </c>
      <c r="AK206" s="252">
        <f t="shared" si="15"/>
        <v>168.222553</v>
      </c>
      <c r="AL206">
        <f t="shared" si="16"/>
        <v>168.222553</v>
      </c>
      <c r="AM206">
        <f t="shared" si="17"/>
        <v>168.222553</v>
      </c>
      <c r="AO206">
        <f>VLOOKUP($B206,Kraftvärmeprod!$B$1:$AR$469,MATCH(AO$1,Kraftvärmeprod!$B$1:$AU$1,0),FALSE)</f>
        <v>193.24</v>
      </c>
      <c r="AP206">
        <f>VLOOKUP($B206,Kraftvärmeprod!$B$1:$AR$469,MATCH(AP$1,Kraftvärmeprod!$B$1:$AU$1,0),FALSE)</f>
        <v>20.100000000000001</v>
      </c>
      <c r="AQ206">
        <f>VLOOKUP($B206,Kraftvärmeprod!$B$1:$AR$469,MATCH("Summa tillförd energi exklusive rökgaskondensering",Kraftvärmeprod!$B$1:$AU$1,0),FALSE)</f>
        <v>219.85000000000002</v>
      </c>
      <c r="AS206" s="195">
        <f t="shared" si="18"/>
        <v>0.76516967477825781</v>
      </c>
      <c r="AU206">
        <f t="shared" si="19"/>
        <v>17.622900000000001</v>
      </c>
    </row>
    <row r="207" spans="1:47" x14ac:dyDescent="0.25">
      <c r="A207" s="2" t="s">
        <v>331</v>
      </c>
      <c r="B207" s="2" t="s">
        <v>332</v>
      </c>
      <c r="J207">
        <v>0</v>
      </c>
      <c r="K207">
        <v>0</v>
      </c>
      <c r="L207">
        <v>0</v>
      </c>
      <c r="M207">
        <v>0</v>
      </c>
      <c r="N207">
        <v>0</v>
      </c>
      <c r="O207">
        <v>0</v>
      </c>
      <c r="P207">
        <v>0</v>
      </c>
      <c r="Q207">
        <v>0</v>
      </c>
      <c r="R207">
        <v>0</v>
      </c>
      <c r="S207">
        <v>0</v>
      </c>
      <c r="T207">
        <v>0</v>
      </c>
      <c r="U207">
        <v>0</v>
      </c>
      <c r="V207" t="s">
        <v>187</v>
      </c>
      <c r="W207">
        <v>0</v>
      </c>
      <c r="X207">
        <v>0</v>
      </c>
      <c r="Y207">
        <v>0</v>
      </c>
      <c r="Z207">
        <v>0</v>
      </c>
      <c r="AA207">
        <v>0</v>
      </c>
      <c r="AB207">
        <v>0</v>
      </c>
      <c r="AC207">
        <v>0</v>
      </c>
      <c r="AD207">
        <v>0</v>
      </c>
      <c r="AE207">
        <v>0</v>
      </c>
      <c r="AF207">
        <v>0</v>
      </c>
      <c r="AG207">
        <v>0</v>
      </c>
      <c r="AH207">
        <v>0</v>
      </c>
      <c r="AK207" s="252">
        <f t="shared" si="15"/>
        <v>0</v>
      </c>
      <c r="AL207">
        <f t="shared" si="16"/>
        <v>0</v>
      </c>
      <c r="AM207">
        <f t="shared" si="17"/>
        <v>0</v>
      </c>
      <c r="AO207">
        <f>VLOOKUP($B207,Kraftvärmeprod!$B$1:$AR$469,MATCH(AO$1,Kraftvärmeprod!$B$1:$AU$1,0),FALSE)</f>
        <v>0</v>
      </c>
      <c r="AP207">
        <f>VLOOKUP($B207,Kraftvärmeprod!$B$1:$AR$469,MATCH(AP$1,Kraftvärmeprod!$B$1:$AU$1,0),FALSE)</f>
        <v>0</v>
      </c>
      <c r="AQ207">
        <f>VLOOKUP($B207,Kraftvärmeprod!$B$1:$AR$469,MATCH("Summa tillförd energi exklusive rökgaskondensering",Kraftvärmeprod!$B$1:$AU$1,0),FALSE)</f>
        <v>0</v>
      </c>
      <c r="AS207" s="195" t="str">
        <f t="shared" si="18"/>
        <v/>
      </c>
      <c r="AU207">
        <f t="shared" si="19"/>
        <v>0</v>
      </c>
    </row>
    <row r="208" spans="1:47" x14ac:dyDescent="0.25">
      <c r="A208" s="2" t="s">
        <v>331</v>
      </c>
      <c r="B208" s="2" t="s">
        <v>333</v>
      </c>
      <c r="J208">
        <v>0</v>
      </c>
      <c r="K208">
        <v>0</v>
      </c>
      <c r="L208">
        <v>0</v>
      </c>
      <c r="M208">
        <v>0</v>
      </c>
      <c r="N208">
        <v>0</v>
      </c>
      <c r="O208">
        <v>0</v>
      </c>
      <c r="P208">
        <v>0</v>
      </c>
      <c r="Q208">
        <v>0</v>
      </c>
      <c r="R208">
        <v>0</v>
      </c>
      <c r="S208">
        <v>0</v>
      </c>
      <c r="T208">
        <v>0</v>
      </c>
      <c r="U208">
        <v>0</v>
      </c>
      <c r="V208" t="s">
        <v>187</v>
      </c>
      <c r="W208">
        <v>0</v>
      </c>
      <c r="X208">
        <v>0</v>
      </c>
      <c r="Y208">
        <v>0</v>
      </c>
      <c r="Z208">
        <v>0</v>
      </c>
      <c r="AA208">
        <v>0</v>
      </c>
      <c r="AB208">
        <v>0</v>
      </c>
      <c r="AC208">
        <v>0</v>
      </c>
      <c r="AD208">
        <v>0</v>
      </c>
      <c r="AE208">
        <v>0</v>
      </c>
      <c r="AF208">
        <v>0</v>
      </c>
      <c r="AG208">
        <v>0</v>
      </c>
      <c r="AH208">
        <v>0</v>
      </c>
      <c r="AK208" s="252">
        <f t="shared" si="15"/>
        <v>0</v>
      </c>
      <c r="AL208">
        <f t="shared" si="16"/>
        <v>0</v>
      </c>
      <c r="AM208">
        <f t="shared" si="17"/>
        <v>0</v>
      </c>
      <c r="AO208">
        <f>VLOOKUP($B208,Kraftvärmeprod!$B$1:$AR$469,MATCH(AO$1,Kraftvärmeprod!$B$1:$AU$1,0),FALSE)</f>
        <v>0</v>
      </c>
      <c r="AP208">
        <f>VLOOKUP($B208,Kraftvärmeprod!$B$1:$AR$469,MATCH(AP$1,Kraftvärmeprod!$B$1:$AU$1,0),FALSE)</f>
        <v>0</v>
      </c>
      <c r="AQ208">
        <f>VLOOKUP($B208,Kraftvärmeprod!$B$1:$AR$469,MATCH("Summa tillförd energi exklusive rökgaskondensering",Kraftvärmeprod!$B$1:$AU$1,0),FALSE)</f>
        <v>0</v>
      </c>
      <c r="AS208" s="195" t="str">
        <f t="shared" si="18"/>
        <v/>
      </c>
      <c r="AU208">
        <f t="shared" si="19"/>
        <v>0</v>
      </c>
    </row>
    <row r="209" spans="1:47" x14ac:dyDescent="0.25">
      <c r="A209" s="2" t="s">
        <v>331</v>
      </c>
      <c r="B209" s="2" t="s">
        <v>334</v>
      </c>
      <c r="J209">
        <v>0</v>
      </c>
      <c r="K209">
        <v>0</v>
      </c>
      <c r="L209">
        <v>0</v>
      </c>
      <c r="M209">
        <v>0</v>
      </c>
      <c r="N209">
        <v>0</v>
      </c>
      <c r="O209">
        <v>0</v>
      </c>
      <c r="P209">
        <v>0</v>
      </c>
      <c r="Q209">
        <v>0</v>
      </c>
      <c r="R209">
        <v>0</v>
      </c>
      <c r="S209">
        <v>0</v>
      </c>
      <c r="T209">
        <v>0</v>
      </c>
      <c r="U209">
        <v>0</v>
      </c>
      <c r="V209" t="s">
        <v>187</v>
      </c>
      <c r="W209">
        <v>0</v>
      </c>
      <c r="X209">
        <v>0</v>
      </c>
      <c r="Y209">
        <v>0</v>
      </c>
      <c r="Z209">
        <v>0</v>
      </c>
      <c r="AA209">
        <v>0</v>
      </c>
      <c r="AB209">
        <v>0</v>
      </c>
      <c r="AC209">
        <v>0</v>
      </c>
      <c r="AD209">
        <v>0</v>
      </c>
      <c r="AE209">
        <v>0</v>
      </c>
      <c r="AF209">
        <v>0</v>
      </c>
      <c r="AG209">
        <v>0</v>
      </c>
      <c r="AH209">
        <v>0</v>
      </c>
      <c r="AK209" s="252">
        <f t="shared" si="15"/>
        <v>0</v>
      </c>
      <c r="AL209">
        <f t="shared" si="16"/>
        <v>0</v>
      </c>
      <c r="AM209">
        <f t="shared" si="17"/>
        <v>0</v>
      </c>
      <c r="AO209">
        <f>VLOOKUP($B209,Kraftvärmeprod!$B$1:$AR$469,MATCH(AO$1,Kraftvärmeprod!$B$1:$AU$1,0),FALSE)</f>
        <v>0</v>
      </c>
      <c r="AP209">
        <f>VLOOKUP($B209,Kraftvärmeprod!$B$1:$AR$469,MATCH(AP$1,Kraftvärmeprod!$B$1:$AU$1,0),FALSE)</f>
        <v>0</v>
      </c>
      <c r="AQ209">
        <f>VLOOKUP($B209,Kraftvärmeprod!$B$1:$AR$469,MATCH("Summa tillförd energi exklusive rökgaskondensering",Kraftvärmeprod!$B$1:$AU$1,0),FALSE)</f>
        <v>0</v>
      </c>
      <c r="AS209" s="195" t="str">
        <f t="shared" si="18"/>
        <v/>
      </c>
      <c r="AU209">
        <f t="shared" si="19"/>
        <v>0</v>
      </c>
    </row>
    <row r="210" spans="1:47" x14ac:dyDescent="0.25">
      <c r="A210" s="2" t="s">
        <v>335</v>
      </c>
      <c r="B210" s="2" t="s">
        <v>336</v>
      </c>
      <c r="J210">
        <v>0</v>
      </c>
      <c r="K210">
        <v>0</v>
      </c>
      <c r="L210">
        <v>0</v>
      </c>
      <c r="M210">
        <v>0</v>
      </c>
      <c r="N210">
        <v>0</v>
      </c>
      <c r="O210">
        <v>0</v>
      </c>
      <c r="P210">
        <v>0</v>
      </c>
      <c r="Q210">
        <v>0</v>
      </c>
      <c r="R210">
        <v>0</v>
      </c>
      <c r="S210">
        <v>0</v>
      </c>
      <c r="T210">
        <v>0</v>
      </c>
      <c r="U210">
        <v>0</v>
      </c>
      <c r="V210" t="s">
        <v>187</v>
      </c>
      <c r="W210">
        <v>0</v>
      </c>
      <c r="X210">
        <v>0</v>
      </c>
      <c r="Y210">
        <v>0</v>
      </c>
      <c r="Z210">
        <v>0</v>
      </c>
      <c r="AA210">
        <v>0</v>
      </c>
      <c r="AB210">
        <v>0</v>
      </c>
      <c r="AC210">
        <v>0</v>
      </c>
      <c r="AD210">
        <v>0</v>
      </c>
      <c r="AE210">
        <v>0</v>
      </c>
      <c r="AF210">
        <v>0</v>
      </c>
      <c r="AG210">
        <v>0</v>
      </c>
      <c r="AH210">
        <v>0</v>
      </c>
      <c r="AK210" s="252">
        <f t="shared" si="15"/>
        <v>0</v>
      </c>
      <c r="AL210">
        <f t="shared" si="16"/>
        <v>0</v>
      </c>
      <c r="AM210">
        <f t="shared" si="17"/>
        <v>0</v>
      </c>
      <c r="AO210">
        <f>VLOOKUP($B210,Kraftvärmeprod!$B$1:$AR$469,MATCH(AO$1,Kraftvärmeprod!$B$1:$AU$1,0),FALSE)</f>
        <v>0</v>
      </c>
      <c r="AP210">
        <f>VLOOKUP($B210,Kraftvärmeprod!$B$1:$AR$469,MATCH(AP$1,Kraftvärmeprod!$B$1:$AU$1,0),FALSE)</f>
        <v>0</v>
      </c>
      <c r="AQ210">
        <f>VLOOKUP($B210,Kraftvärmeprod!$B$1:$AR$469,MATCH("Summa tillförd energi exklusive rökgaskondensering",Kraftvärmeprod!$B$1:$AU$1,0),FALSE)</f>
        <v>0</v>
      </c>
      <c r="AS210" s="195" t="str">
        <f t="shared" si="18"/>
        <v/>
      </c>
      <c r="AU210">
        <f t="shared" si="19"/>
        <v>0</v>
      </c>
    </row>
    <row r="211" spans="1:47" x14ac:dyDescent="0.25">
      <c r="A211" s="2" t="s">
        <v>335</v>
      </c>
      <c r="B211" s="2" t="s">
        <v>337</v>
      </c>
      <c r="J211">
        <v>0</v>
      </c>
      <c r="K211">
        <v>0</v>
      </c>
      <c r="L211">
        <v>0</v>
      </c>
      <c r="M211">
        <v>0</v>
      </c>
      <c r="N211">
        <v>0</v>
      </c>
      <c r="O211">
        <v>0</v>
      </c>
      <c r="P211">
        <v>0</v>
      </c>
      <c r="Q211">
        <v>0</v>
      </c>
      <c r="R211">
        <v>0</v>
      </c>
      <c r="S211">
        <v>0</v>
      </c>
      <c r="T211">
        <v>0</v>
      </c>
      <c r="U211">
        <v>0</v>
      </c>
      <c r="V211" t="s">
        <v>187</v>
      </c>
      <c r="W211">
        <v>0</v>
      </c>
      <c r="X211">
        <v>0</v>
      </c>
      <c r="Y211">
        <v>0</v>
      </c>
      <c r="Z211">
        <v>0</v>
      </c>
      <c r="AA211">
        <v>0</v>
      </c>
      <c r="AB211">
        <v>0</v>
      </c>
      <c r="AC211">
        <v>0</v>
      </c>
      <c r="AD211">
        <v>0</v>
      </c>
      <c r="AE211">
        <v>0</v>
      </c>
      <c r="AF211">
        <v>0</v>
      </c>
      <c r="AG211">
        <v>0</v>
      </c>
      <c r="AH211">
        <v>0</v>
      </c>
      <c r="AK211" s="252">
        <f t="shared" si="15"/>
        <v>0</v>
      </c>
      <c r="AL211">
        <f t="shared" si="16"/>
        <v>0</v>
      </c>
      <c r="AM211">
        <f t="shared" si="17"/>
        <v>0</v>
      </c>
      <c r="AO211">
        <f>VLOOKUP($B211,Kraftvärmeprod!$B$1:$AR$469,MATCH(AO$1,Kraftvärmeprod!$B$1:$AU$1,0),FALSE)</f>
        <v>0</v>
      </c>
      <c r="AP211">
        <f>VLOOKUP($B211,Kraftvärmeprod!$B$1:$AR$469,MATCH(AP$1,Kraftvärmeprod!$B$1:$AU$1,0),FALSE)</f>
        <v>0</v>
      </c>
      <c r="AQ211">
        <f>VLOOKUP($B211,Kraftvärmeprod!$B$1:$AR$469,MATCH("Summa tillförd energi exklusive rökgaskondensering",Kraftvärmeprod!$B$1:$AU$1,0),FALSE)</f>
        <v>0</v>
      </c>
      <c r="AS211" s="195" t="str">
        <f t="shared" si="18"/>
        <v/>
      </c>
      <c r="AU211">
        <f t="shared" si="19"/>
        <v>0</v>
      </c>
    </row>
    <row r="212" spans="1:47" x14ac:dyDescent="0.25">
      <c r="A212" s="2" t="s">
        <v>335</v>
      </c>
      <c r="B212" s="2" t="s">
        <v>338</v>
      </c>
      <c r="J212">
        <v>0</v>
      </c>
      <c r="K212">
        <v>0</v>
      </c>
      <c r="L212">
        <v>0</v>
      </c>
      <c r="M212">
        <v>0</v>
      </c>
      <c r="N212">
        <v>0</v>
      </c>
      <c r="O212">
        <v>0</v>
      </c>
      <c r="P212">
        <v>0</v>
      </c>
      <c r="Q212">
        <v>0</v>
      </c>
      <c r="R212">
        <v>0</v>
      </c>
      <c r="S212">
        <v>0</v>
      </c>
      <c r="T212">
        <v>0</v>
      </c>
      <c r="U212">
        <v>0</v>
      </c>
      <c r="V212" t="s">
        <v>187</v>
      </c>
      <c r="W212">
        <v>0</v>
      </c>
      <c r="X212">
        <v>0</v>
      </c>
      <c r="Y212">
        <v>0</v>
      </c>
      <c r="Z212">
        <v>0</v>
      </c>
      <c r="AA212">
        <v>0</v>
      </c>
      <c r="AB212">
        <v>0</v>
      </c>
      <c r="AC212">
        <v>0</v>
      </c>
      <c r="AD212">
        <v>0</v>
      </c>
      <c r="AE212">
        <v>0</v>
      </c>
      <c r="AF212">
        <v>0</v>
      </c>
      <c r="AG212">
        <v>0</v>
      </c>
      <c r="AH212">
        <v>0</v>
      </c>
      <c r="AK212" s="252">
        <f t="shared" si="15"/>
        <v>0</v>
      </c>
      <c r="AL212">
        <f t="shared" si="16"/>
        <v>0</v>
      </c>
      <c r="AM212">
        <f t="shared" si="17"/>
        <v>0</v>
      </c>
      <c r="AO212">
        <f>VLOOKUP($B212,Kraftvärmeprod!$B$1:$AR$469,MATCH(AO$1,Kraftvärmeprod!$B$1:$AU$1,0),FALSE)</f>
        <v>0</v>
      </c>
      <c r="AP212">
        <f>VLOOKUP($B212,Kraftvärmeprod!$B$1:$AR$469,MATCH(AP$1,Kraftvärmeprod!$B$1:$AU$1,0),FALSE)</f>
        <v>0</v>
      </c>
      <c r="AQ212">
        <f>VLOOKUP($B212,Kraftvärmeprod!$B$1:$AR$469,MATCH("Summa tillförd energi exklusive rökgaskondensering",Kraftvärmeprod!$B$1:$AU$1,0),FALSE)</f>
        <v>0</v>
      </c>
      <c r="AS212" s="195" t="str">
        <f t="shared" si="18"/>
        <v/>
      </c>
      <c r="AU212">
        <f t="shared" si="19"/>
        <v>0</v>
      </c>
    </row>
    <row r="213" spans="1:47" x14ac:dyDescent="0.25">
      <c r="A213" s="2" t="s">
        <v>341</v>
      </c>
      <c r="B213" s="2" t="s">
        <v>342</v>
      </c>
      <c r="J213">
        <v>0</v>
      </c>
      <c r="K213">
        <v>0</v>
      </c>
      <c r="L213">
        <v>0</v>
      </c>
      <c r="M213">
        <v>0</v>
      </c>
      <c r="N213">
        <v>0</v>
      </c>
      <c r="O213">
        <v>0</v>
      </c>
      <c r="P213">
        <v>0</v>
      </c>
      <c r="Q213">
        <v>0</v>
      </c>
      <c r="R213">
        <v>0</v>
      </c>
      <c r="S213">
        <v>0</v>
      </c>
      <c r="T213">
        <v>0</v>
      </c>
      <c r="U213">
        <v>0</v>
      </c>
      <c r="V213" t="s">
        <v>187</v>
      </c>
      <c r="W213">
        <v>0</v>
      </c>
      <c r="X213">
        <v>0</v>
      </c>
      <c r="Y213">
        <v>0</v>
      </c>
      <c r="Z213">
        <v>0</v>
      </c>
      <c r="AA213">
        <v>0</v>
      </c>
      <c r="AB213">
        <v>0</v>
      </c>
      <c r="AC213">
        <v>0</v>
      </c>
      <c r="AD213">
        <v>0</v>
      </c>
      <c r="AE213">
        <v>0</v>
      </c>
      <c r="AF213">
        <v>0</v>
      </c>
      <c r="AG213">
        <v>0</v>
      </c>
      <c r="AH213">
        <v>0</v>
      </c>
      <c r="AK213" s="252">
        <f t="shared" si="15"/>
        <v>0</v>
      </c>
      <c r="AL213">
        <f t="shared" si="16"/>
        <v>0</v>
      </c>
      <c r="AM213">
        <f t="shared" si="17"/>
        <v>0</v>
      </c>
      <c r="AO213">
        <f>VLOOKUP($B213,Kraftvärmeprod!$B$1:$AR$469,MATCH(AO$1,Kraftvärmeprod!$B$1:$AU$1,0),FALSE)</f>
        <v>0</v>
      </c>
      <c r="AP213">
        <f>VLOOKUP($B213,Kraftvärmeprod!$B$1:$AR$469,MATCH(AP$1,Kraftvärmeprod!$B$1:$AU$1,0),FALSE)</f>
        <v>0</v>
      </c>
      <c r="AQ213">
        <f>VLOOKUP($B213,Kraftvärmeprod!$B$1:$AR$469,MATCH("Summa tillförd energi exklusive rökgaskondensering",Kraftvärmeprod!$B$1:$AU$1,0),FALSE)</f>
        <v>0</v>
      </c>
      <c r="AS213" s="195" t="str">
        <f t="shared" si="18"/>
        <v/>
      </c>
      <c r="AU213">
        <f t="shared" si="19"/>
        <v>0</v>
      </c>
    </row>
    <row r="214" spans="1:47" x14ac:dyDescent="0.25">
      <c r="A214" s="2" t="s">
        <v>343</v>
      </c>
      <c r="B214" s="2" t="s">
        <v>344</v>
      </c>
      <c r="J214">
        <v>0</v>
      </c>
      <c r="K214">
        <v>0</v>
      </c>
      <c r="L214">
        <v>0</v>
      </c>
      <c r="M214">
        <v>0</v>
      </c>
      <c r="N214">
        <v>0</v>
      </c>
      <c r="O214">
        <v>0</v>
      </c>
      <c r="P214">
        <v>37.179499999999997</v>
      </c>
      <c r="Q214">
        <v>6.3879799999999998</v>
      </c>
      <c r="R214">
        <v>31.652799999999999</v>
      </c>
      <c r="S214">
        <v>0</v>
      </c>
      <c r="T214">
        <v>0</v>
      </c>
      <c r="U214">
        <v>0</v>
      </c>
      <c r="V214" t="s">
        <v>187</v>
      </c>
      <c r="W214">
        <v>0</v>
      </c>
      <c r="X214">
        <v>0</v>
      </c>
      <c r="Y214">
        <v>0</v>
      </c>
      <c r="Z214">
        <v>0</v>
      </c>
      <c r="AA214">
        <v>0</v>
      </c>
      <c r="AB214">
        <v>0</v>
      </c>
      <c r="AC214">
        <v>0</v>
      </c>
      <c r="AD214">
        <v>0</v>
      </c>
      <c r="AE214">
        <v>0</v>
      </c>
      <c r="AF214">
        <v>0</v>
      </c>
      <c r="AG214">
        <v>13.8</v>
      </c>
      <c r="AH214">
        <v>1.9379299999999999</v>
      </c>
      <c r="AK214" s="252">
        <f t="shared" si="15"/>
        <v>90.958209999999994</v>
      </c>
      <c r="AL214">
        <f t="shared" si="16"/>
        <v>89.02028</v>
      </c>
      <c r="AM214">
        <f t="shared" si="17"/>
        <v>75.220280000000002</v>
      </c>
      <c r="AO214">
        <f>VLOOKUP($B214,Kraftvärmeprod!$B$1:$AR$469,MATCH(AO$1,Kraftvärmeprod!$B$1:$AU$1,0),FALSE)</f>
        <v>78.2</v>
      </c>
      <c r="AP214">
        <f>VLOOKUP($B214,Kraftvärmeprod!$B$1:$AR$469,MATCH(AP$1,Kraftvärmeprod!$B$1:$AU$1,0),FALSE)</f>
        <v>11.8</v>
      </c>
      <c r="AQ214">
        <f>VLOOKUP($B214,Kraftvärmeprod!$B$1:$AR$469,MATCH("Summa tillförd energi exklusive rökgaskondensering",Kraftvärmeprod!$B$1:$AU$1,0),FALSE)</f>
        <v>104.8</v>
      </c>
      <c r="AS214" s="195">
        <f t="shared" si="18"/>
        <v>0.71775076335877863</v>
      </c>
      <c r="AU214">
        <f t="shared" si="19"/>
        <v>75.220280000000002</v>
      </c>
    </row>
    <row r="215" spans="1:47" x14ac:dyDescent="0.25">
      <c r="A215" s="2" t="s">
        <v>343</v>
      </c>
      <c r="B215" s="2" t="s">
        <v>345</v>
      </c>
      <c r="J215">
        <v>0</v>
      </c>
      <c r="K215">
        <v>0</v>
      </c>
      <c r="L215">
        <v>0</v>
      </c>
      <c r="M215">
        <v>0</v>
      </c>
      <c r="N215">
        <v>0</v>
      </c>
      <c r="O215">
        <v>0</v>
      </c>
      <c r="P215">
        <v>0</v>
      </c>
      <c r="Q215">
        <v>0</v>
      </c>
      <c r="R215">
        <v>0</v>
      </c>
      <c r="S215">
        <v>0</v>
      </c>
      <c r="T215">
        <v>0</v>
      </c>
      <c r="U215">
        <v>0</v>
      </c>
      <c r="V215" t="s">
        <v>187</v>
      </c>
      <c r="W215">
        <v>0</v>
      </c>
      <c r="X215">
        <v>0</v>
      </c>
      <c r="Y215">
        <v>0</v>
      </c>
      <c r="Z215">
        <v>0</v>
      </c>
      <c r="AA215">
        <v>0</v>
      </c>
      <c r="AB215">
        <v>0</v>
      </c>
      <c r="AC215">
        <v>0</v>
      </c>
      <c r="AD215">
        <v>0</v>
      </c>
      <c r="AE215">
        <v>0</v>
      </c>
      <c r="AF215">
        <v>0</v>
      </c>
      <c r="AG215">
        <v>0</v>
      </c>
      <c r="AH215">
        <v>0</v>
      </c>
      <c r="AK215" s="252">
        <f t="shared" si="15"/>
        <v>0</v>
      </c>
      <c r="AL215">
        <f t="shared" si="16"/>
        <v>0</v>
      </c>
      <c r="AM215">
        <f t="shared" si="17"/>
        <v>0</v>
      </c>
      <c r="AO215">
        <f>VLOOKUP($B215,Kraftvärmeprod!$B$1:$AR$469,MATCH(AO$1,Kraftvärmeprod!$B$1:$AU$1,0),FALSE)</f>
        <v>0</v>
      </c>
      <c r="AP215">
        <f>VLOOKUP($B215,Kraftvärmeprod!$B$1:$AR$469,MATCH(AP$1,Kraftvärmeprod!$B$1:$AU$1,0),FALSE)</f>
        <v>0</v>
      </c>
      <c r="AQ215">
        <f>VLOOKUP($B215,Kraftvärmeprod!$B$1:$AR$469,MATCH("Summa tillförd energi exklusive rökgaskondensering",Kraftvärmeprod!$B$1:$AU$1,0),FALSE)</f>
        <v>0</v>
      </c>
      <c r="AS215" s="195" t="str">
        <f t="shared" si="18"/>
        <v/>
      </c>
      <c r="AU215">
        <f t="shared" si="19"/>
        <v>0</v>
      </c>
    </row>
    <row r="216" spans="1:47" x14ac:dyDescent="0.25">
      <c r="A216" s="2" t="s">
        <v>343</v>
      </c>
      <c r="B216" s="2" t="s">
        <v>346</v>
      </c>
      <c r="J216">
        <v>0</v>
      </c>
      <c r="K216">
        <v>0</v>
      </c>
      <c r="L216">
        <v>0</v>
      </c>
      <c r="M216">
        <v>0</v>
      </c>
      <c r="N216">
        <v>0</v>
      </c>
      <c r="O216">
        <v>0</v>
      </c>
      <c r="P216">
        <v>0</v>
      </c>
      <c r="Q216">
        <v>0</v>
      </c>
      <c r="R216">
        <v>0</v>
      </c>
      <c r="S216">
        <v>0</v>
      </c>
      <c r="T216">
        <v>0</v>
      </c>
      <c r="U216">
        <v>0</v>
      </c>
      <c r="V216" t="s">
        <v>187</v>
      </c>
      <c r="W216">
        <v>0</v>
      </c>
      <c r="X216">
        <v>0</v>
      </c>
      <c r="Y216">
        <v>0</v>
      </c>
      <c r="Z216">
        <v>0</v>
      </c>
      <c r="AA216">
        <v>0</v>
      </c>
      <c r="AB216">
        <v>0</v>
      </c>
      <c r="AC216">
        <v>0</v>
      </c>
      <c r="AD216">
        <v>0</v>
      </c>
      <c r="AE216">
        <v>0</v>
      </c>
      <c r="AF216">
        <v>0</v>
      </c>
      <c r="AG216">
        <v>0</v>
      </c>
      <c r="AH216">
        <v>0</v>
      </c>
      <c r="AK216" s="252">
        <f t="shared" si="15"/>
        <v>0</v>
      </c>
      <c r="AL216">
        <f t="shared" si="16"/>
        <v>0</v>
      </c>
      <c r="AM216">
        <f t="shared" si="17"/>
        <v>0</v>
      </c>
      <c r="AO216">
        <f>VLOOKUP($B216,Kraftvärmeprod!$B$1:$AR$469,MATCH(AO$1,Kraftvärmeprod!$B$1:$AU$1,0),FALSE)</f>
        <v>0</v>
      </c>
      <c r="AP216">
        <f>VLOOKUP($B216,Kraftvärmeprod!$B$1:$AR$469,MATCH(AP$1,Kraftvärmeprod!$B$1:$AU$1,0),FALSE)</f>
        <v>0</v>
      </c>
      <c r="AQ216">
        <f>VLOOKUP($B216,Kraftvärmeprod!$B$1:$AR$469,MATCH("Summa tillförd energi exklusive rökgaskondensering",Kraftvärmeprod!$B$1:$AU$1,0),FALSE)</f>
        <v>0</v>
      </c>
      <c r="AS216" s="195" t="str">
        <f t="shared" si="18"/>
        <v/>
      </c>
      <c r="AU216">
        <f t="shared" si="19"/>
        <v>0</v>
      </c>
    </row>
    <row r="217" spans="1:47" x14ac:dyDescent="0.25">
      <c r="A217" s="2" t="s">
        <v>349</v>
      </c>
      <c r="B217" s="2" t="s">
        <v>350</v>
      </c>
      <c r="J217">
        <v>0</v>
      </c>
      <c r="K217">
        <v>0.50502499999999995</v>
      </c>
      <c r="L217">
        <v>0</v>
      </c>
      <c r="M217">
        <v>0</v>
      </c>
      <c r="N217">
        <v>0</v>
      </c>
      <c r="O217">
        <v>0</v>
      </c>
      <c r="P217">
        <v>64.653099999999995</v>
      </c>
      <c r="Q217">
        <v>0</v>
      </c>
      <c r="R217">
        <v>5.5787000000000004</v>
      </c>
      <c r="S217">
        <v>0</v>
      </c>
      <c r="T217">
        <v>0</v>
      </c>
      <c r="U217">
        <v>0</v>
      </c>
      <c r="V217" t="s">
        <v>187</v>
      </c>
      <c r="W217">
        <v>0</v>
      </c>
      <c r="X217">
        <v>0</v>
      </c>
      <c r="Y217">
        <v>0</v>
      </c>
      <c r="Z217">
        <v>0</v>
      </c>
      <c r="AA217">
        <v>0</v>
      </c>
      <c r="AB217">
        <v>0</v>
      </c>
      <c r="AC217">
        <v>0</v>
      </c>
      <c r="AD217">
        <v>0</v>
      </c>
      <c r="AE217">
        <v>0</v>
      </c>
      <c r="AF217">
        <v>0</v>
      </c>
      <c r="AG217">
        <v>0</v>
      </c>
      <c r="AH217">
        <v>2.2930899999999999</v>
      </c>
      <c r="AK217" s="252">
        <f t="shared" si="15"/>
        <v>73.029915000000003</v>
      </c>
      <c r="AL217">
        <f t="shared" si="16"/>
        <v>70.736824999999996</v>
      </c>
      <c r="AM217">
        <f t="shared" si="17"/>
        <v>70.736824999999996</v>
      </c>
      <c r="AO217">
        <f>VLOOKUP($B217,Kraftvärmeprod!$B$1:$AR$469,MATCH(AO$1,Kraftvärmeprod!$B$1:$AU$1,0),FALSE)</f>
        <v>86.9</v>
      </c>
      <c r="AP217">
        <f>VLOOKUP($B217,Kraftvärmeprod!$B$1:$AR$469,MATCH(AP$1,Kraftvärmeprod!$B$1:$AU$1,0),FALSE)</f>
        <v>33.6</v>
      </c>
      <c r="AQ217">
        <f>VLOOKUP($B217,Kraftvärmeprod!$B$1:$AR$469,MATCH("Summa tillförd energi exklusive rökgaskondensering",Kraftvärmeprod!$B$1:$AU$1,0),FALSE)</f>
        <v>141.9</v>
      </c>
      <c r="AS217" s="195">
        <f t="shared" si="18"/>
        <v>0.49849770965468637</v>
      </c>
      <c r="AU217">
        <f t="shared" si="19"/>
        <v>70.231799999999993</v>
      </c>
    </row>
    <row r="218" spans="1:47" x14ac:dyDescent="0.25">
      <c r="A218" s="2" t="s">
        <v>351</v>
      </c>
      <c r="B218" s="2" t="s">
        <v>352</v>
      </c>
      <c r="J218">
        <v>0</v>
      </c>
      <c r="K218">
        <v>0</v>
      </c>
      <c r="L218">
        <v>0</v>
      </c>
      <c r="M218">
        <v>0</v>
      </c>
      <c r="N218">
        <v>0</v>
      </c>
      <c r="O218">
        <v>0</v>
      </c>
      <c r="P218">
        <v>0</v>
      </c>
      <c r="Q218">
        <v>0</v>
      </c>
      <c r="R218">
        <v>0</v>
      </c>
      <c r="S218">
        <v>0</v>
      </c>
      <c r="T218">
        <v>0</v>
      </c>
      <c r="U218">
        <v>0</v>
      </c>
      <c r="V218" t="s">
        <v>187</v>
      </c>
      <c r="W218">
        <v>0</v>
      </c>
      <c r="X218">
        <v>0</v>
      </c>
      <c r="Y218">
        <v>0</v>
      </c>
      <c r="Z218">
        <v>0</v>
      </c>
      <c r="AA218">
        <v>0</v>
      </c>
      <c r="AB218">
        <v>0</v>
      </c>
      <c r="AC218">
        <v>0</v>
      </c>
      <c r="AD218">
        <v>0</v>
      </c>
      <c r="AE218">
        <v>0</v>
      </c>
      <c r="AF218">
        <v>0</v>
      </c>
      <c r="AG218">
        <v>0</v>
      </c>
      <c r="AH218">
        <v>0</v>
      </c>
      <c r="AK218" s="252">
        <f t="shared" si="15"/>
        <v>0</v>
      </c>
      <c r="AL218">
        <f t="shared" si="16"/>
        <v>0</v>
      </c>
      <c r="AM218">
        <f t="shared" si="17"/>
        <v>0</v>
      </c>
      <c r="AO218">
        <f>VLOOKUP($B218,Kraftvärmeprod!$B$1:$AR$469,MATCH(AO$1,Kraftvärmeprod!$B$1:$AU$1,0),FALSE)</f>
        <v>0</v>
      </c>
      <c r="AP218">
        <f>VLOOKUP($B218,Kraftvärmeprod!$B$1:$AR$469,MATCH(AP$1,Kraftvärmeprod!$B$1:$AU$1,0),FALSE)</f>
        <v>0</v>
      </c>
      <c r="AQ218">
        <f>VLOOKUP($B218,Kraftvärmeprod!$B$1:$AR$469,MATCH("Summa tillförd energi exklusive rökgaskondensering",Kraftvärmeprod!$B$1:$AU$1,0),FALSE)</f>
        <v>0</v>
      </c>
      <c r="AS218" s="195" t="str">
        <f t="shared" si="18"/>
        <v/>
      </c>
      <c r="AU218">
        <f t="shared" si="19"/>
        <v>0</v>
      </c>
    </row>
    <row r="219" spans="1:47" x14ac:dyDescent="0.25">
      <c r="A219" s="2" t="s">
        <v>353</v>
      </c>
      <c r="B219" s="2" t="s">
        <v>354</v>
      </c>
      <c r="J219">
        <v>0</v>
      </c>
      <c r="K219">
        <v>0</v>
      </c>
      <c r="L219">
        <v>0</v>
      </c>
      <c r="M219">
        <v>0</v>
      </c>
      <c r="N219">
        <v>0</v>
      </c>
      <c r="O219">
        <v>0</v>
      </c>
      <c r="P219">
        <v>0</v>
      </c>
      <c r="Q219">
        <v>0</v>
      </c>
      <c r="R219">
        <v>0</v>
      </c>
      <c r="S219">
        <v>0</v>
      </c>
      <c r="T219">
        <v>0</v>
      </c>
      <c r="U219">
        <v>0</v>
      </c>
      <c r="V219" t="s">
        <v>187</v>
      </c>
      <c r="W219">
        <v>0</v>
      </c>
      <c r="X219">
        <v>0</v>
      </c>
      <c r="Y219">
        <v>0</v>
      </c>
      <c r="Z219">
        <v>0</v>
      </c>
      <c r="AA219">
        <v>0</v>
      </c>
      <c r="AB219">
        <v>0</v>
      </c>
      <c r="AC219">
        <v>0</v>
      </c>
      <c r="AD219">
        <v>0</v>
      </c>
      <c r="AE219">
        <v>0</v>
      </c>
      <c r="AF219">
        <v>0</v>
      </c>
      <c r="AG219">
        <v>0</v>
      </c>
      <c r="AH219">
        <v>0</v>
      </c>
      <c r="AK219" s="252">
        <f t="shared" si="15"/>
        <v>0</v>
      </c>
      <c r="AL219">
        <f t="shared" si="16"/>
        <v>0</v>
      </c>
      <c r="AM219">
        <f t="shared" si="17"/>
        <v>0</v>
      </c>
      <c r="AO219">
        <f>VLOOKUP($B219,Kraftvärmeprod!$B$1:$AR$469,MATCH(AO$1,Kraftvärmeprod!$B$1:$AU$1,0),FALSE)</f>
        <v>0</v>
      </c>
      <c r="AP219">
        <f>VLOOKUP($B219,Kraftvärmeprod!$B$1:$AR$469,MATCH(AP$1,Kraftvärmeprod!$B$1:$AU$1,0),FALSE)</f>
        <v>0</v>
      </c>
      <c r="AQ219">
        <f>VLOOKUP($B219,Kraftvärmeprod!$B$1:$AR$469,MATCH("Summa tillförd energi exklusive rökgaskondensering",Kraftvärmeprod!$B$1:$AU$1,0),FALSE)</f>
        <v>0</v>
      </c>
      <c r="AS219" s="195" t="str">
        <f t="shared" si="18"/>
        <v/>
      </c>
      <c r="AU219">
        <f t="shared" si="19"/>
        <v>0</v>
      </c>
    </row>
    <row r="220" spans="1:47" x14ac:dyDescent="0.25">
      <c r="A220" s="2" t="s">
        <v>355</v>
      </c>
      <c r="B220" s="2" t="s">
        <v>356</v>
      </c>
      <c r="J220">
        <v>0</v>
      </c>
      <c r="K220">
        <v>0</v>
      </c>
      <c r="L220">
        <v>0</v>
      </c>
      <c r="M220">
        <v>0</v>
      </c>
      <c r="N220">
        <v>0</v>
      </c>
      <c r="O220">
        <v>0</v>
      </c>
      <c r="P220">
        <v>0</v>
      </c>
      <c r="Q220">
        <v>0</v>
      </c>
      <c r="R220">
        <v>0</v>
      </c>
      <c r="S220">
        <v>0</v>
      </c>
      <c r="T220">
        <v>0</v>
      </c>
      <c r="U220">
        <v>0</v>
      </c>
      <c r="V220" t="s">
        <v>187</v>
      </c>
      <c r="W220">
        <v>0</v>
      </c>
      <c r="X220">
        <v>0</v>
      </c>
      <c r="Y220">
        <v>0</v>
      </c>
      <c r="Z220">
        <v>0</v>
      </c>
      <c r="AA220">
        <v>0</v>
      </c>
      <c r="AB220">
        <v>0</v>
      </c>
      <c r="AC220">
        <v>0</v>
      </c>
      <c r="AD220">
        <v>0</v>
      </c>
      <c r="AE220">
        <v>0</v>
      </c>
      <c r="AF220">
        <v>0</v>
      </c>
      <c r="AG220">
        <v>0</v>
      </c>
      <c r="AH220">
        <v>0</v>
      </c>
      <c r="AK220" s="252">
        <f t="shared" si="15"/>
        <v>0</v>
      </c>
      <c r="AL220">
        <f t="shared" si="16"/>
        <v>0</v>
      </c>
      <c r="AM220">
        <f t="shared" si="17"/>
        <v>0</v>
      </c>
      <c r="AO220">
        <f>VLOOKUP($B220,Kraftvärmeprod!$B$1:$AR$469,MATCH(AO$1,Kraftvärmeprod!$B$1:$AU$1,0),FALSE)</f>
        <v>0</v>
      </c>
      <c r="AP220">
        <f>VLOOKUP($B220,Kraftvärmeprod!$B$1:$AR$469,MATCH(AP$1,Kraftvärmeprod!$B$1:$AU$1,0),FALSE)</f>
        <v>0</v>
      </c>
      <c r="AQ220">
        <f>VLOOKUP($B220,Kraftvärmeprod!$B$1:$AR$469,MATCH("Summa tillförd energi exklusive rökgaskondensering",Kraftvärmeprod!$B$1:$AU$1,0),FALSE)</f>
        <v>0</v>
      </c>
      <c r="AS220" s="195" t="str">
        <f t="shared" si="18"/>
        <v/>
      </c>
      <c r="AU220">
        <f t="shared" si="19"/>
        <v>0</v>
      </c>
    </row>
    <row r="221" spans="1:47" x14ac:dyDescent="0.25">
      <c r="A221" s="2" t="s">
        <v>355</v>
      </c>
      <c r="B221" s="2" t="s">
        <v>357</v>
      </c>
      <c r="J221">
        <v>0</v>
      </c>
      <c r="K221">
        <v>0</v>
      </c>
      <c r="L221">
        <v>0</v>
      </c>
      <c r="M221">
        <v>0</v>
      </c>
      <c r="N221">
        <v>0</v>
      </c>
      <c r="O221">
        <v>0</v>
      </c>
      <c r="P221">
        <v>0</v>
      </c>
      <c r="Q221">
        <v>0</v>
      </c>
      <c r="R221">
        <v>0</v>
      </c>
      <c r="S221">
        <v>0</v>
      </c>
      <c r="T221">
        <v>0</v>
      </c>
      <c r="U221">
        <v>0</v>
      </c>
      <c r="V221" t="s">
        <v>187</v>
      </c>
      <c r="W221">
        <v>0</v>
      </c>
      <c r="X221">
        <v>0</v>
      </c>
      <c r="Y221">
        <v>0</v>
      </c>
      <c r="Z221">
        <v>0</v>
      </c>
      <c r="AA221">
        <v>0</v>
      </c>
      <c r="AB221">
        <v>0</v>
      </c>
      <c r="AC221">
        <v>0</v>
      </c>
      <c r="AD221">
        <v>0</v>
      </c>
      <c r="AE221">
        <v>0</v>
      </c>
      <c r="AF221">
        <v>0</v>
      </c>
      <c r="AG221">
        <v>0</v>
      </c>
      <c r="AH221">
        <v>0</v>
      </c>
      <c r="AK221" s="252">
        <f t="shared" si="15"/>
        <v>0</v>
      </c>
      <c r="AL221">
        <f t="shared" si="16"/>
        <v>0</v>
      </c>
      <c r="AM221">
        <f t="shared" si="17"/>
        <v>0</v>
      </c>
      <c r="AO221">
        <f>VLOOKUP($B221,Kraftvärmeprod!$B$1:$AR$469,MATCH(AO$1,Kraftvärmeprod!$B$1:$AU$1,0),FALSE)</f>
        <v>0</v>
      </c>
      <c r="AP221">
        <f>VLOOKUP($B221,Kraftvärmeprod!$B$1:$AR$469,MATCH(AP$1,Kraftvärmeprod!$B$1:$AU$1,0),FALSE)</f>
        <v>0</v>
      </c>
      <c r="AQ221">
        <f>VLOOKUP($B221,Kraftvärmeprod!$B$1:$AR$469,MATCH("Summa tillförd energi exklusive rökgaskondensering",Kraftvärmeprod!$B$1:$AU$1,0),FALSE)</f>
        <v>0</v>
      </c>
      <c r="AS221" s="195" t="str">
        <f t="shared" si="18"/>
        <v/>
      </c>
      <c r="AU221">
        <f t="shared" si="19"/>
        <v>0</v>
      </c>
    </row>
    <row r="222" spans="1:47" x14ac:dyDescent="0.25">
      <c r="A222" s="2" t="s">
        <v>355</v>
      </c>
      <c r="B222" s="2" t="s">
        <v>358</v>
      </c>
      <c r="J222">
        <v>49.61</v>
      </c>
      <c r="K222">
        <v>3.1</v>
      </c>
      <c r="L222">
        <v>0</v>
      </c>
      <c r="M222">
        <v>0</v>
      </c>
      <c r="N222">
        <v>0</v>
      </c>
      <c r="O222">
        <v>0</v>
      </c>
      <c r="P222">
        <v>47.35</v>
      </c>
      <c r="Q222">
        <v>26.3</v>
      </c>
      <c r="R222">
        <v>68.290000000000006</v>
      </c>
      <c r="S222">
        <v>47.4</v>
      </c>
      <c r="T222">
        <v>2.2000000000000002</v>
      </c>
      <c r="U222">
        <v>0</v>
      </c>
      <c r="V222" t="s">
        <v>187</v>
      </c>
      <c r="W222">
        <v>0</v>
      </c>
      <c r="X222">
        <v>0</v>
      </c>
      <c r="Y222">
        <v>0</v>
      </c>
      <c r="Z222">
        <v>87.95</v>
      </c>
      <c r="AA222">
        <v>3.28</v>
      </c>
      <c r="AB222">
        <v>0</v>
      </c>
      <c r="AC222">
        <v>0</v>
      </c>
      <c r="AD222">
        <v>40.82</v>
      </c>
      <c r="AE222">
        <v>697.38</v>
      </c>
      <c r="AF222">
        <v>0</v>
      </c>
      <c r="AG222">
        <v>0</v>
      </c>
      <c r="AH222">
        <v>62.06</v>
      </c>
      <c r="AK222" s="252">
        <f t="shared" si="15"/>
        <v>1135.7399999999998</v>
      </c>
      <c r="AL222">
        <f t="shared" si="16"/>
        <v>1073.6799999999998</v>
      </c>
      <c r="AM222">
        <f t="shared" si="17"/>
        <v>1073.6799999999998</v>
      </c>
      <c r="AO222">
        <f>VLOOKUP($B222,Kraftvärmeprod!$B$1:$AR$469,MATCH(AO$1,Kraftvärmeprod!$B$1:$AU$1,0),FALSE)</f>
        <v>1004.9</v>
      </c>
      <c r="AP222">
        <f>VLOOKUP($B222,Kraftvärmeprod!$B$1:$AR$469,MATCH(AP$1,Kraftvärmeprod!$B$1:$AU$1,0),FALSE)</f>
        <v>414.91</v>
      </c>
      <c r="AQ222">
        <f>VLOOKUP($B222,Kraftvärmeprod!$B$1:$AR$469,MATCH("Summa tillförd energi exklusive rökgaskondensering",Kraftvärmeprod!$B$1:$AU$1,0),FALSE)</f>
        <v>1540.23</v>
      </c>
      <c r="AS222" s="195">
        <f t="shared" si="18"/>
        <v>0.69709069424696302</v>
      </c>
      <c r="AU222">
        <f t="shared" si="19"/>
        <v>282.77</v>
      </c>
    </row>
    <row r="223" spans="1:47" x14ac:dyDescent="0.25">
      <c r="A223" s="2" t="s">
        <v>355</v>
      </c>
      <c r="B223" s="2" t="s">
        <v>359</v>
      </c>
      <c r="J223">
        <v>0.29346499999999998</v>
      </c>
      <c r="K223">
        <v>4.0617899999999998E-2</v>
      </c>
      <c r="L223">
        <v>0</v>
      </c>
      <c r="M223">
        <v>0</v>
      </c>
      <c r="N223">
        <v>0</v>
      </c>
      <c r="O223">
        <v>0</v>
      </c>
      <c r="P223">
        <v>0.725684</v>
      </c>
      <c r="Q223">
        <v>0.40306799999999998</v>
      </c>
      <c r="R223">
        <v>1.04657</v>
      </c>
      <c r="S223">
        <v>0.726387</v>
      </c>
      <c r="T223">
        <v>3.0195199999999998E-2</v>
      </c>
      <c r="U223">
        <v>0</v>
      </c>
      <c r="V223" t="s">
        <v>187</v>
      </c>
      <c r="W223">
        <v>0</v>
      </c>
      <c r="X223">
        <v>0</v>
      </c>
      <c r="Y223">
        <v>0</v>
      </c>
      <c r="Z223">
        <v>0.87019199999999997</v>
      </c>
      <c r="AA223">
        <v>0.50372899999999998</v>
      </c>
      <c r="AB223">
        <v>0</v>
      </c>
      <c r="AC223">
        <v>0</v>
      </c>
      <c r="AD223">
        <v>0.27166699999999999</v>
      </c>
      <c r="AE223">
        <v>4.0721999999999996</v>
      </c>
      <c r="AF223">
        <v>0</v>
      </c>
      <c r="AG223">
        <v>0</v>
      </c>
      <c r="AH223">
        <v>0.40597899999999998</v>
      </c>
      <c r="AK223" s="252">
        <f t="shared" si="15"/>
        <v>9.3897540999999993</v>
      </c>
      <c r="AL223">
        <f t="shared" si="16"/>
        <v>8.983775099999999</v>
      </c>
      <c r="AM223">
        <f t="shared" si="17"/>
        <v>8.983775099999999</v>
      </c>
      <c r="AO223">
        <f>VLOOKUP($B223,Kraftvärmeprod!$B$1:$AR$469,MATCH(AO$1,Kraftvärmeprod!$B$1:$AU$1,0),FALSE)</f>
        <v>12.101699999999999</v>
      </c>
      <c r="AP223">
        <f>VLOOKUP($B223,Kraftvärmeprod!$B$1:$AR$469,MATCH(AP$1,Kraftvärmeprod!$B$1:$AU$1,0),FALSE)</f>
        <v>4.9965999999999999</v>
      </c>
      <c r="AQ223">
        <f>VLOOKUP($B223,Kraftvärmeprod!$B$1:$AR$469,MATCH("Summa tillförd energi exklusive rökgaskondensering",Kraftvärmeprod!$B$1:$AU$1,0),FALSE)</f>
        <v>19.406849999999999</v>
      </c>
      <c r="AS223" s="195">
        <f t="shared" si="18"/>
        <v>0.46291773780907253</v>
      </c>
      <c r="AU223">
        <f t="shared" si="19"/>
        <v>4.3058252000000001</v>
      </c>
    </row>
    <row r="224" spans="1:47" x14ac:dyDescent="0.25">
      <c r="A224" s="2" t="s">
        <v>360</v>
      </c>
      <c r="B224" s="2" t="s">
        <v>361</v>
      </c>
      <c r="J224">
        <v>0</v>
      </c>
      <c r="K224">
        <v>0</v>
      </c>
      <c r="L224">
        <v>0</v>
      </c>
      <c r="M224">
        <v>0</v>
      </c>
      <c r="N224">
        <v>0</v>
      </c>
      <c r="O224">
        <v>0</v>
      </c>
      <c r="P224">
        <v>23.963799999999999</v>
      </c>
      <c r="Q224">
        <v>81.748199999999997</v>
      </c>
      <c r="R224">
        <v>1.7137899999999999</v>
      </c>
      <c r="S224">
        <v>0</v>
      </c>
      <c r="T224">
        <v>0</v>
      </c>
      <c r="U224">
        <v>0</v>
      </c>
      <c r="V224" t="s">
        <v>187</v>
      </c>
      <c r="W224">
        <v>0</v>
      </c>
      <c r="X224">
        <v>0</v>
      </c>
      <c r="Y224">
        <v>0</v>
      </c>
      <c r="Z224">
        <v>49.7881</v>
      </c>
      <c r="AA224">
        <v>0</v>
      </c>
      <c r="AB224">
        <v>0</v>
      </c>
      <c r="AC224">
        <v>0</v>
      </c>
      <c r="AD224">
        <v>19.886399999999998</v>
      </c>
      <c r="AE224">
        <v>0</v>
      </c>
      <c r="AF224">
        <v>0</v>
      </c>
      <c r="AG224">
        <v>100.06699999999999</v>
      </c>
      <c r="AH224">
        <v>7.9059499999999998</v>
      </c>
      <c r="AK224" s="252">
        <f t="shared" si="15"/>
        <v>285.07324</v>
      </c>
      <c r="AL224">
        <f t="shared" si="16"/>
        <v>277.16728999999998</v>
      </c>
      <c r="AM224">
        <f t="shared" si="17"/>
        <v>177.10028999999997</v>
      </c>
      <c r="AO224">
        <f>VLOOKUP($B224,Kraftvärmeprod!$B$1:$AR$469,MATCH(AO$1,Kraftvärmeprod!$B$1:$AU$1,0),FALSE)</f>
        <v>253.56100000000001</v>
      </c>
      <c r="AP224">
        <f>VLOOKUP($B224,Kraftvärmeprod!$B$1:$AR$469,MATCH(AP$1,Kraftvärmeprod!$B$1:$AU$1,0),FALSE)</f>
        <v>112.19499999999999</v>
      </c>
      <c r="AQ224">
        <f>VLOOKUP($B224,Kraftvärmeprod!$B$1:$AR$469,MATCH("Summa tillförd energi exklusive rökgaskondensering",Kraftvärmeprod!$B$1:$AU$1,0),FALSE)</f>
        <v>377.79100000000005</v>
      </c>
      <c r="AS224" s="195">
        <f t="shared" si="18"/>
        <v>0.46877847804738587</v>
      </c>
      <c r="AU224">
        <f t="shared" si="19"/>
        <v>157.21388999999999</v>
      </c>
    </row>
    <row r="225" spans="1:47" x14ac:dyDescent="0.25">
      <c r="A225" s="2" t="s">
        <v>360</v>
      </c>
      <c r="B225" s="2" t="s">
        <v>362</v>
      </c>
      <c r="J225">
        <v>0</v>
      </c>
      <c r="K225">
        <v>0</v>
      </c>
      <c r="L225">
        <v>0</v>
      </c>
      <c r="M225">
        <v>0</v>
      </c>
      <c r="N225">
        <v>0</v>
      </c>
      <c r="O225">
        <v>0</v>
      </c>
      <c r="P225">
        <v>0</v>
      </c>
      <c r="Q225">
        <v>20.131799999999998</v>
      </c>
      <c r="R225">
        <v>0</v>
      </c>
      <c r="S225">
        <v>0</v>
      </c>
      <c r="T225">
        <v>0</v>
      </c>
      <c r="U225">
        <v>0</v>
      </c>
      <c r="V225" t="s">
        <v>187</v>
      </c>
      <c r="W225">
        <v>0</v>
      </c>
      <c r="X225">
        <v>0</v>
      </c>
      <c r="Y225">
        <v>0</v>
      </c>
      <c r="Z225">
        <v>0</v>
      </c>
      <c r="AA225">
        <v>0</v>
      </c>
      <c r="AB225">
        <v>0</v>
      </c>
      <c r="AC225">
        <v>0</v>
      </c>
      <c r="AD225">
        <v>0</v>
      </c>
      <c r="AE225">
        <v>0</v>
      </c>
      <c r="AF225">
        <v>0</v>
      </c>
      <c r="AG225">
        <v>11.468999999999999</v>
      </c>
      <c r="AH225">
        <v>0.82206599999999996</v>
      </c>
      <c r="AK225" s="252">
        <f t="shared" si="15"/>
        <v>32.422865999999999</v>
      </c>
      <c r="AL225">
        <f t="shared" si="16"/>
        <v>31.6008</v>
      </c>
      <c r="AM225">
        <f t="shared" si="17"/>
        <v>20.131799999999998</v>
      </c>
      <c r="AO225">
        <f>VLOOKUP($B225,Kraftvärmeprod!$B$1:$AR$469,MATCH(AO$1,Kraftvärmeprod!$B$1:$AU$1,0),FALSE)</f>
        <v>24.98</v>
      </c>
      <c r="AP225">
        <f>VLOOKUP($B225,Kraftvärmeprod!$B$1:$AR$469,MATCH(AP$1,Kraftvärmeprod!$B$1:$AU$1,0),FALSE)</f>
        <v>11.053000000000001</v>
      </c>
      <c r="AQ225">
        <f>VLOOKUP($B225,Kraftvärmeprod!$B$1:$AR$469,MATCH("Summa tillförd energi exklusive rökgaskondensering",Kraftvärmeprod!$B$1:$AU$1,0),FALSE)</f>
        <v>43.345999999999997</v>
      </c>
      <c r="AS225" s="195">
        <f t="shared" si="18"/>
        <v>0.46444423937618234</v>
      </c>
      <c r="AU225">
        <f t="shared" si="19"/>
        <v>20.131799999999998</v>
      </c>
    </row>
    <row r="226" spans="1:47" x14ac:dyDescent="0.25">
      <c r="A226" s="2" t="s">
        <v>360</v>
      </c>
      <c r="B226" s="2" t="s">
        <v>363</v>
      </c>
      <c r="J226">
        <v>0</v>
      </c>
      <c r="K226">
        <v>0</v>
      </c>
      <c r="L226">
        <v>0</v>
      </c>
      <c r="M226">
        <v>0</v>
      </c>
      <c r="N226">
        <v>0</v>
      </c>
      <c r="O226">
        <v>0</v>
      </c>
      <c r="P226">
        <v>8.5479000000000003</v>
      </c>
      <c r="Q226">
        <v>0</v>
      </c>
      <c r="R226">
        <v>0</v>
      </c>
      <c r="S226">
        <v>0</v>
      </c>
      <c r="T226">
        <v>0</v>
      </c>
      <c r="U226">
        <v>0</v>
      </c>
      <c r="V226" t="s">
        <v>187</v>
      </c>
      <c r="W226">
        <v>0</v>
      </c>
      <c r="X226">
        <v>0</v>
      </c>
      <c r="Y226">
        <v>0</v>
      </c>
      <c r="Z226">
        <v>0</v>
      </c>
      <c r="AA226">
        <v>0</v>
      </c>
      <c r="AB226">
        <v>0</v>
      </c>
      <c r="AC226">
        <v>0</v>
      </c>
      <c r="AD226">
        <v>0</v>
      </c>
      <c r="AE226">
        <v>0</v>
      </c>
      <c r="AF226">
        <v>0</v>
      </c>
      <c r="AG226">
        <v>4.8689999999999998</v>
      </c>
      <c r="AH226">
        <v>0.349609</v>
      </c>
      <c r="AK226" s="252">
        <f t="shared" si="15"/>
        <v>13.766508999999999</v>
      </c>
      <c r="AL226">
        <f t="shared" si="16"/>
        <v>13.4169</v>
      </c>
      <c r="AM226">
        <f t="shared" si="17"/>
        <v>8.5479000000000003</v>
      </c>
      <c r="AO226">
        <f>VLOOKUP($B226,Kraftvärmeprod!$B$1:$AR$469,MATCH(AO$1,Kraftvärmeprod!$B$1:$AU$1,0),FALSE)</f>
        <v>10.608000000000001</v>
      </c>
      <c r="AP226">
        <f>VLOOKUP($B226,Kraftvärmeprod!$B$1:$AR$469,MATCH(AP$1,Kraftvärmeprod!$B$1:$AU$1,0),FALSE)</f>
        <v>4.6929999999999996</v>
      </c>
      <c r="AQ226">
        <f>VLOOKUP($B226,Kraftvärmeprod!$B$1:$AR$469,MATCH("Summa tillförd energi exklusive rökgaskondensering",Kraftvärmeprod!$B$1:$AU$1,0),FALSE)</f>
        <v>18.402999999999999</v>
      </c>
      <c r="AS226" s="195">
        <f t="shared" si="18"/>
        <v>0.46448405151334027</v>
      </c>
      <c r="AU226">
        <f t="shared" si="19"/>
        <v>8.5479000000000003</v>
      </c>
    </row>
    <row r="227" spans="1:47" x14ac:dyDescent="0.25">
      <c r="A227" s="2" t="s">
        <v>364</v>
      </c>
      <c r="B227" s="2" t="s">
        <v>365</v>
      </c>
      <c r="J227">
        <v>0</v>
      </c>
      <c r="K227">
        <v>0</v>
      </c>
      <c r="L227">
        <v>0</v>
      </c>
      <c r="M227">
        <v>0</v>
      </c>
      <c r="N227">
        <v>0</v>
      </c>
      <c r="O227">
        <v>0</v>
      </c>
      <c r="P227">
        <v>0</v>
      </c>
      <c r="Q227">
        <v>0</v>
      </c>
      <c r="R227">
        <v>0</v>
      </c>
      <c r="S227">
        <v>0</v>
      </c>
      <c r="T227">
        <v>0</v>
      </c>
      <c r="U227">
        <v>0</v>
      </c>
      <c r="V227" t="s">
        <v>187</v>
      </c>
      <c r="W227">
        <v>0</v>
      </c>
      <c r="X227">
        <v>0</v>
      </c>
      <c r="Y227">
        <v>0</v>
      </c>
      <c r="Z227">
        <v>0</v>
      </c>
      <c r="AA227">
        <v>0</v>
      </c>
      <c r="AB227">
        <v>0</v>
      </c>
      <c r="AC227">
        <v>0</v>
      </c>
      <c r="AD227">
        <v>0</v>
      </c>
      <c r="AE227">
        <v>0</v>
      </c>
      <c r="AF227">
        <v>0</v>
      </c>
      <c r="AG227">
        <v>0</v>
      </c>
      <c r="AH227">
        <v>0</v>
      </c>
      <c r="AK227" s="252">
        <f t="shared" si="15"/>
        <v>0</v>
      </c>
      <c r="AL227">
        <f t="shared" si="16"/>
        <v>0</v>
      </c>
      <c r="AM227">
        <f t="shared" si="17"/>
        <v>0</v>
      </c>
      <c r="AO227">
        <f>VLOOKUP($B227,Kraftvärmeprod!$B$1:$AR$469,MATCH(AO$1,Kraftvärmeprod!$B$1:$AU$1,0),FALSE)</f>
        <v>0</v>
      </c>
      <c r="AP227">
        <f>VLOOKUP($B227,Kraftvärmeprod!$B$1:$AR$469,MATCH(AP$1,Kraftvärmeprod!$B$1:$AU$1,0),FALSE)</f>
        <v>0</v>
      </c>
      <c r="AQ227">
        <f>VLOOKUP($B227,Kraftvärmeprod!$B$1:$AR$469,MATCH("Summa tillförd energi exklusive rökgaskondensering",Kraftvärmeprod!$B$1:$AU$1,0),FALSE)</f>
        <v>0</v>
      </c>
      <c r="AS227" s="195" t="str">
        <f t="shared" si="18"/>
        <v/>
      </c>
      <c r="AU227">
        <f t="shared" si="19"/>
        <v>0</v>
      </c>
    </row>
    <row r="228" spans="1:47" x14ac:dyDescent="0.25">
      <c r="A228" s="2" t="s">
        <v>374</v>
      </c>
      <c r="B228" s="2" t="s">
        <v>375</v>
      </c>
      <c r="J228">
        <v>0</v>
      </c>
      <c r="K228">
        <v>0</v>
      </c>
      <c r="L228">
        <v>0</v>
      </c>
      <c r="M228">
        <v>0</v>
      </c>
      <c r="N228">
        <v>0</v>
      </c>
      <c r="O228">
        <v>0</v>
      </c>
      <c r="P228">
        <v>0</v>
      </c>
      <c r="Q228">
        <v>0</v>
      </c>
      <c r="R228">
        <v>0</v>
      </c>
      <c r="S228">
        <v>0</v>
      </c>
      <c r="T228">
        <v>0</v>
      </c>
      <c r="U228">
        <v>0</v>
      </c>
      <c r="V228" t="s">
        <v>187</v>
      </c>
      <c r="W228">
        <v>0</v>
      </c>
      <c r="X228">
        <v>0</v>
      </c>
      <c r="Y228">
        <v>0</v>
      </c>
      <c r="Z228">
        <v>0</v>
      </c>
      <c r="AA228">
        <v>0</v>
      </c>
      <c r="AB228">
        <v>0</v>
      </c>
      <c r="AC228">
        <v>0</v>
      </c>
      <c r="AD228">
        <v>0</v>
      </c>
      <c r="AE228">
        <v>0</v>
      </c>
      <c r="AF228">
        <v>0</v>
      </c>
      <c r="AG228">
        <v>0</v>
      </c>
      <c r="AH228">
        <v>0</v>
      </c>
      <c r="AK228" s="252">
        <f t="shared" si="15"/>
        <v>0</v>
      </c>
      <c r="AL228">
        <f t="shared" si="16"/>
        <v>0</v>
      </c>
      <c r="AM228">
        <f t="shared" si="17"/>
        <v>0</v>
      </c>
      <c r="AO228">
        <f>VLOOKUP($B228,Kraftvärmeprod!$B$1:$AR$469,MATCH(AO$1,Kraftvärmeprod!$B$1:$AU$1,0),FALSE)</f>
        <v>0</v>
      </c>
      <c r="AP228">
        <f>VLOOKUP($B228,Kraftvärmeprod!$B$1:$AR$469,MATCH(AP$1,Kraftvärmeprod!$B$1:$AU$1,0),FALSE)</f>
        <v>0</v>
      </c>
      <c r="AQ228">
        <f>VLOOKUP($B228,Kraftvärmeprod!$B$1:$AR$469,MATCH("Summa tillförd energi exklusive rökgaskondensering",Kraftvärmeprod!$B$1:$AU$1,0),FALSE)</f>
        <v>0</v>
      </c>
      <c r="AS228" s="195" t="str">
        <f t="shared" si="18"/>
        <v/>
      </c>
      <c r="AU228">
        <f t="shared" si="19"/>
        <v>0</v>
      </c>
    </row>
    <row r="229" spans="1:47" x14ac:dyDescent="0.25">
      <c r="A229" s="2" t="s">
        <v>374</v>
      </c>
      <c r="B229" s="2" t="s">
        <v>367</v>
      </c>
      <c r="J229">
        <v>0</v>
      </c>
      <c r="K229">
        <v>0</v>
      </c>
      <c r="L229">
        <v>0</v>
      </c>
      <c r="M229">
        <v>0</v>
      </c>
      <c r="N229">
        <v>0</v>
      </c>
      <c r="O229">
        <v>0</v>
      </c>
      <c r="P229">
        <v>0</v>
      </c>
      <c r="Q229">
        <v>0</v>
      </c>
      <c r="R229">
        <v>0</v>
      </c>
      <c r="S229">
        <v>0</v>
      </c>
      <c r="T229">
        <v>0</v>
      </c>
      <c r="U229">
        <v>0</v>
      </c>
      <c r="V229" t="s">
        <v>187</v>
      </c>
      <c r="W229">
        <v>0</v>
      </c>
      <c r="X229">
        <v>0</v>
      </c>
      <c r="Y229">
        <v>0</v>
      </c>
      <c r="Z229">
        <v>0</v>
      </c>
      <c r="AA229">
        <v>0</v>
      </c>
      <c r="AB229">
        <v>0</v>
      </c>
      <c r="AC229">
        <v>0</v>
      </c>
      <c r="AD229">
        <v>0</v>
      </c>
      <c r="AE229">
        <v>0</v>
      </c>
      <c r="AF229">
        <v>0</v>
      </c>
      <c r="AG229">
        <v>0</v>
      </c>
      <c r="AH229">
        <v>0</v>
      </c>
      <c r="AK229" s="252">
        <f t="shared" si="15"/>
        <v>0</v>
      </c>
      <c r="AL229">
        <f t="shared" si="16"/>
        <v>0</v>
      </c>
      <c r="AM229">
        <f t="shared" si="17"/>
        <v>0</v>
      </c>
      <c r="AO229">
        <f>VLOOKUP($B229,Kraftvärmeprod!$B$1:$AR$469,MATCH(AO$1,Kraftvärmeprod!$B$1:$AU$1,0),FALSE)</f>
        <v>0</v>
      </c>
      <c r="AP229">
        <f>VLOOKUP($B229,Kraftvärmeprod!$B$1:$AR$469,MATCH(AP$1,Kraftvärmeprod!$B$1:$AU$1,0),FALSE)</f>
        <v>0</v>
      </c>
      <c r="AQ229">
        <f>VLOOKUP($B229,Kraftvärmeprod!$B$1:$AR$469,MATCH("Summa tillförd energi exklusive rökgaskondensering",Kraftvärmeprod!$B$1:$AU$1,0),FALSE)</f>
        <v>0</v>
      </c>
      <c r="AS229" s="195" t="str">
        <f t="shared" si="18"/>
        <v/>
      </c>
      <c r="AU229">
        <f t="shared" si="19"/>
        <v>0</v>
      </c>
    </row>
    <row r="230" spans="1:47" x14ac:dyDescent="0.25">
      <c r="A230" s="2" t="s">
        <v>374</v>
      </c>
      <c r="B230" s="2" t="s">
        <v>368</v>
      </c>
      <c r="J230">
        <v>0</v>
      </c>
      <c r="K230">
        <v>0</v>
      </c>
      <c r="L230">
        <v>0</v>
      </c>
      <c r="M230">
        <v>0</v>
      </c>
      <c r="N230">
        <v>0</v>
      </c>
      <c r="O230">
        <v>0</v>
      </c>
      <c r="P230">
        <v>0</v>
      </c>
      <c r="Q230">
        <v>0</v>
      </c>
      <c r="R230">
        <v>0</v>
      </c>
      <c r="S230">
        <v>0</v>
      </c>
      <c r="T230">
        <v>0</v>
      </c>
      <c r="U230">
        <v>0</v>
      </c>
      <c r="V230" t="s">
        <v>187</v>
      </c>
      <c r="W230">
        <v>0</v>
      </c>
      <c r="X230">
        <v>0</v>
      </c>
      <c r="Y230">
        <v>0</v>
      </c>
      <c r="Z230">
        <v>0</v>
      </c>
      <c r="AA230">
        <v>0</v>
      </c>
      <c r="AB230">
        <v>0</v>
      </c>
      <c r="AC230">
        <v>0</v>
      </c>
      <c r="AD230">
        <v>0</v>
      </c>
      <c r="AE230">
        <v>0</v>
      </c>
      <c r="AF230">
        <v>0</v>
      </c>
      <c r="AG230">
        <v>0</v>
      </c>
      <c r="AH230">
        <v>0</v>
      </c>
      <c r="AK230" s="252">
        <f t="shared" si="15"/>
        <v>0</v>
      </c>
      <c r="AL230">
        <f t="shared" si="16"/>
        <v>0</v>
      </c>
      <c r="AM230">
        <f t="shared" si="17"/>
        <v>0</v>
      </c>
      <c r="AO230">
        <f>VLOOKUP($B230,Kraftvärmeprod!$B$1:$AR$469,MATCH(AO$1,Kraftvärmeprod!$B$1:$AU$1,0),FALSE)</f>
        <v>0</v>
      </c>
      <c r="AP230">
        <f>VLOOKUP($B230,Kraftvärmeprod!$B$1:$AR$469,MATCH(AP$1,Kraftvärmeprod!$B$1:$AU$1,0),FALSE)</f>
        <v>0</v>
      </c>
      <c r="AQ230">
        <f>VLOOKUP($B230,Kraftvärmeprod!$B$1:$AR$469,MATCH("Summa tillförd energi exklusive rökgaskondensering",Kraftvärmeprod!$B$1:$AU$1,0),FALSE)</f>
        <v>0</v>
      </c>
      <c r="AS230" s="195" t="str">
        <f t="shared" si="18"/>
        <v/>
      </c>
      <c r="AU230">
        <f t="shared" si="19"/>
        <v>0</v>
      </c>
    </row>
    <row r="231" spans="1:47" x14ac:dyDescent="0.25">
      <c r="A231" s="2" t="s">
        <v>374</v>
      </c>
      <c r="B231" s="2" t="s">
        <v>369</v>
      </c>
      <c r="J231">
        <v>0</v>
      </c>
      <c r="K231">
        <v>0</v>
      </c>
      <c r="L231">
        <v>0</v>
      </c>
      <c r="M231">
        <v>0</v>
      </c>
      <c r="N231">
        <v>0</v>
      </c>
      <c r="O231">
        <v>0</v>
      </c>
      <c r="P231">
        <v>0</v>
      </c>
      <c r="Q231">
        <v>0</v>
      </c>
      <c r="R231">
        <v>0</v>
      </c>
      <c r="S231">
        <v>0</v>
      </c>
      <c r="T231">
        <v>0</v>
      </c>
      <c r="U231">
        <v>0</v>
      </c>
      <c r="V231" t="s">
        <v>187</v>
      </c>
      <c r="W231">
        <v>0</v>
      </c>
      <c r="X231">
        <v>0</v>
      </c>
      <c r="Y231">
        <v>0</v>
      </c>
      <c r="Z231">
        <v>0</v>
      </c>
      <c r="AA231">
        <v>0</v>
      </c>
      <c r="AB231">
        <v>0</v>
      </c>
      <c r="AC231">
        <v>0</v>
      </c>
      <c r="AD231">
        <v>0</v>
      </c>
      <c r="AE231">
        <v>0</v>
      </c>
      <c r="AF231">
        <v>0</v>
      </c>
      <c r="AG231">
        <v>0</v>
      </c>
      <c r="AH231">
        <v>0</v>
      </c>
      <c r="AK231" s="252">
        <f t="shared" si="15"/>
        <v>0</v>
      </c>
      <c r="AL231">
        <f t="shared" si="16"/>
        <v>0</v>
      </c>
      <c r="AM231">
        <f t="shared" si="17"/>
        <v>0</v>
      </c>
      <c r="AO231">
        <f>VLOOKUP($B231,Kraftvärmeprod!$B$1:$AR$469,MATCH(AO$1,Kraftvärmeprod!$B$1:$AU$1,0),FALSE)</f>
        <v>0</v>
      </c>
      <c r="AP231">
        <f>VLOOKUP($B231,Kraftvärmeprod!$B$1:$AR$469,MATCH(AP$1,Kraftvärmeprod!$B$1:$AU$1,0),FALSE)</f>
        <v>0</v>
      </c>
      <c r="AQ231">
        <f>VLOOKUP($B231,Kraftvärmeprod!$B$1:$AR$469,MATCH("Summa tillförd energi exklusive rökgaskondensering",Kraftvärmeprod!$B$1:$AU$1,0),FALSE)</f>
        <v>0</v>
      </c>
      <c r="AS231" s="195" t="str">
        <f t="shared" si="18"/>
        <v/>
      </c>
      <c r="AU231">
        <f t="shared" si="19"/>
        <v>0</v>
      </c>
    </row>
    <row r="232" spans="1:47" x14ac:dyDescent="0.25">
      <c r="A232" s="2" t="s">
        <v>374</v>
      </c>
      <c r="B232" s="2" t="s">
        <v>370</v>
      </c>
      <c r="J232">
        <v>0</v>
      </c>
      <c r="K232">
        <v>0</v>
      </c>
      <c r="L232">
        <v>0</v>
      </c>
      <c r="M232">
        <v>0</v>
      </c>
      <c r="N232">
        <v>0</v>
      </c>
      <c r="O232">
        <v>0</v>
      </c>
      <c r="P232">
        <v>0</v>
      </c>
      <c r="Q232">
        <v>0</v>
      </c>
      <c r="R232">
        <v>0</v>
      </c>
      <c r="S232">
        <v>0</v>
      </c>
      <c r="T232">
        <v>0</v>
      </c>
      <c r="U232">
        <v>0</v>
      </c>
      <c r="V232" t="s">
        <v>187</v>
      </c>
      <c r="W232">
        <v>0</v>
      </c>
      <c r="X232">
        <v>0</v>
      </c>
      <c r="Y232">
        <v>0</v>
      </c>
      <c r="Z232">
        <v>0</v>
      </c>
      <c r="AA232">
        <v>0</v>
      </c>
      <c r="AB232">
        <v>0</v>
      </c>
      <c r="AC232">
        <v>0</v>
      </c>
      <c r="AD232">
        <v>0</v>
      </c>
      <c r="AE232">
        <v>0</v>
      </c>
      <c r="AF232">
        <v>0</v>
      </c>
      <c r="AG232">
        <v>0</v>
      </c>
      <c r="AH232">
        <v>0</v>
      </c>
      <c r="AK232" s="252">
        <f t="shared" si="15"/>
        <v>0</v>
      </c>
      <c r="AL232">
        <f t="shared" si="16"/>
        <v>0</v>
      </c>
      <c r="AM232">
        <f t="shared" si="17"/>
        <v>0</v>
      </c>
      <c r="AO232">
        <f>VLOOKUP($B232,Kraftvärmeprod!$B$1:$AR$469,MATCH(AO$1,Kraftvärmeprod!$B$1:$AU$1,0),FALSE)</f>
        <v>0</v>
      </c>
      <c r="AP232">
        <f>VLOOKUP($B232,Kraftvärmeprod!$B$1:$AR$469,MATCH(AP$1,Kraftvärmeprod!$B$1:$AU$1,0),FALSE)</f>
        <v>0</v>
      </c>
      <c r="AQ232">
        <f>VLOOKUP($B232,Kraftvärmeprod!$B$1:$AR$469,MATCH("Summa tillförd energi exklusive rökgaskondensering",Kraftvärmeprod!$B$1:$AU$1,0),FALSE)</f>
        <v>0</v>
      </c>
      <c r="AS232" s="195" t="str">
        <f t="shared" si="18"/>
        <v/>
      </c>
      <c r="AU232">
        <f t="shared" si="19"/>
        <v>0</v>
      </c>
    </row>
    <row r="233" spans="1:47" x14ac:dyDescent="0.25">
      <c r="A233" s="2" t="s">
        <v>374</v>
      </c>
      <c r="B233" s="2" t="s">
        <v>371</v>
      </c>
      <c r="J233">
        <v>0</v>
      </c>
      <c r="K233">
        <v>0</v>
      </c>
      <c r="L233">
        <v>0</v>
      </c>
      <c r="M233">
        <v>0</v>
      </c>
      <c r="N233">
        <v>0</v>
      </c>
      <c r="O233">
        <v>0</v>
      </c>
      <c r="P233">
        <v>0</v>
      </c>
      <c r="Q233">
        <v>0</v>
      </c>
      <c r="R233">
        <v>0</v>
      </c>
      <c r="S233">
        <v>0</v>
      </c>
      <c r="T233">
        <v>0</v>
      </c>
      <c r="U233">
        <v>0</v>
      </c>
      <c r="V233" t="s">
        <v>187</v>
      </c>
      <c r="W233">
        <v>0</v>
      </c>
      <c r="X233">
        <v>0</v>
      </c>
      <c r="Y233">
        <v>0</v>
      </c>
      <c r="Z233">
        <v>0</v>
      </c>
      <c r="AA233">
        <v>0</v>
      </c>
      <c r="AB233">
        <v>0</v>
      </c>
      <c r="AC233">
        <v>0</v>
      </c>
      <c r="AD233">
        <v>0</v>
      </c>
      <c r="AE233">
        <v>0</v>
      </c>
      <c r="AF233">
        <v>0</v>
      </c>
      <c r="AG233">
        <v>0</v>
      </c>
      <c r="AH233">
        <v>0</v>
      </c>
      <c r="AK233" s="252">
        <f t="shared" si="15"/>
        <v>0</v>
      </c>
      <c r="AL233">
        <f t="shared" si="16"/>
        <v>0</v>
      </c>
      <c r="AM233">
        <f t="shared" si="17"/>
        <v>0</v>
      </c>
      <c r="AO233">
        <f>VLOOKUP($B233,Kraftvärmeprod!$B$1:$AR$469,MATCH(AO$1,Kraftvärmeprod!$B$1:$AU$1,0),FALSE)</f>
        <v>0</v>
      </c>
      <c r="AP233">
        <f>VLOOKUP($B233,Kraftvärmeprod!$B$1:$AR$469,MATCH(AP$1,Kraftvärmeprod!$B$1:$AU$1,0),FALSE)</f>
        <v>0</v>
      </c>
      <c r="AQ233">
        <f>VLOOKUP($B233,Kraftvärmeprod!$B$1:$AR$469,MATCH("Summa tillförd energi exklusive rökgaskondensering",Kraftvärmeprod!$B$1:$AU$1,0),FALSE)</f>
        <v>0</v>
      </c>
      <c r="AS233" s="195" t="str">
        <f t="shared" si="18"/>
        <v/>
      </c>
      <c r="AU233">
        <f t="shared" si="19"/>
        <v>0</v>
      </c>
    </row>
    <row r="234" spans="1:47" x14ac:dyDescent="0.25">
      <c r="A234" s="2" t="s">
        <v>374</v>
      </c>
      <c r="B234" s="2" t="s">
        <v>372</v>
      </c>
      <c r="J234">
        <v>0</v>
      </c>
      <c r="K234">
        <v>0</v>
      </c>
      <c r="L234">
        <v>0</v>
      </c>
      <c r="M234">
        <v>0</v>
      </c>
      <c r="N234">
        <v>0</v>
      </c>
      <c r="O234">
        <v>0</v>
      </c>
      <c r="P234">
        <v>0</v>
      </c>
      <c r="Q234">
        <v>0</v>
      </c>
      <c r="R234">
        <v>0</v>
      </c>
      <c r="S234">
        <v>0</v>
      </c>
      <c r="T234">
        <v>0</v>
      </c>
      <c r="U234">
        <v>0</v>
      </c>
      <c r="V234" t="s">
        <v>187</v>
      </c>
      <c r="W234">
        <v>0</v>
      </c>
      <c r="X234">
        <v>0</v>
      </c>
      <c r="Y234">
        <v>0</v>
      </c>
      <c r="Z234">
        <v>0</v>
      </c>
      <c r="AA234">
        <v>0</v>
      </c>
      <c r="AB234">
        <v>0</v>
      </c>
      <c r="AC234">
        <v>0</v>
      </c>
      <c r="AD234">
        <v>0</v>
      </c>
      <c r="AE234">
        <v>0</v>
      </c>
      <c r="AF234">
        <v>0</v>
      </c>
      <c r="AG234">
        <v>0</v>
      </c>
      <c r="AH234">
        <v>0</v>
      </c>
      <c r="AK234" s="252">
        <f t="shared" si="15"/>
        <v>0</v>
      </c>
      <c r="AL234">
        <f t="shared" si="16"/>
        <v>0</v>
      </c>
      <c r="AM234">
        <f t="shared" si="17"/>
        <v>0</v>
      </c>
      <c r="AO234">
        <f>VLOOKUP($B234,Kraftvärmeprod!$B$1:$AR$469,MATCH(AO$1,Kraftvärmeprod!$B$1:$AU$1,0),FALSE)</f>
        <v>0</v>
      </c>
      <c r="AP234">
        <f>VLOOKUP($B234,Kraftvärmeprod!$B$1:$AR$469,MATCH(AP$1,Kraftvärmeprod!$B$1:$AU$1,0),FALSE)</f>
        <v>0</v>
      </c>
      <c r="AQ234">
        <f>VLOOKUP($B234,Kraftvärmeprod!$B$1:$AR$469,MATCH("Summa tillförd energi exklusive rökgaskondensering",Kraftvärmeprod!$B$1:$AU$1,0),FALSE)</f>
        <v>0</v>
      </c>
      <c r="AS234" s="195" t="str">
        <f t="shared" si="18"/>
        <v/>
      </c>
      <c r="AU234">
        <f t="shared" si="19"/>
        <v>0</v>
      </c>
    </row>
    <row r="235" spans="1:47" x14ac:dyDescent="0.25">
      <c r="A235" s="2" t="s">
        <v>374</v>
      </c>
      <c r="B235" s="2" t="s">
        <v>376</v>
      </c>
      <c r="J235">
        <v>0</v>
      </c>
      <c r="K235">
        <v>0</v>
      </c>
      <c r="L235">
        <v>0</v>
      </c>
      <c r="M235">
        <v>0</v>
      </c>
      <c r="N235">
        <v>0</v>
      </c>
      <c r="O235">
        <v>0</v>
      </c>
      <c r="P235">
        <v>0</v>
      </c>
      <c r="Q235">
        <v>0</v>
      </c>
      <c r="R235">
        <v>0</v>
      </c>
      <c r="S235">
        <v>0</v>
      </c>
      <c r="T235">
        <v>0</v>
      </c>
      <c r="U235">
        <v>0</v>
      </c>
      <c r="V235" t="s">
        <v>187</v>
      </c>
      <c r="W235">
        <v>0</v>
      </c>
      <c r="X235">
        <v>0</v>
      </c>
      <c r="Y235">
        <v>0</v>
      </c>
      <c r="Z235">
        <v>0</v>
      </c>
      <c r="AA235">
        <v>0</v>
      </c>
      <c r="AB235">
        <v>0</v>
      </c>
      <c r="AC235">
        <v>0</v>
      </c>
      <c r="AD235">
        <v>0</v>
      </c>
      <c r="AE235">
        <v>0</v>
      </c>
      <c r="AF235">
        <v>0</v>
      </c>
      <c r="AG235">
        <v>0</v>
      </c>
      <c r="AH235">
        <v>0</v>
      </c>
      <c r="AK235" s="252">
        <f t="shared" si="15"/>
        <v>0</v>
      </c>
      <c r="AL235">
        <f t="shared" si="16"/>
        <v>0</v>
      </c>
      <c r="AM235">
        <f t="shared" si="17"/>
        <v>0</v>
      </c>
      <c r="AO235">
        <f>VLOOKUP($B235,Kraftvärmeprod!$B$1:$AR$469,MATCH(AO$1,Kraftvärmeprod!$B$1:$AU$1,0),FALSE)</f>
        <v>0</v>
      </c>
      <c r="AP235">
        <f>VLOOKUP($B235,Kraftvärmeprod!$B$1:$AR$469,MATCH(AP$1,Kraftvärmeprod!$B$1:$AU$1,0),FALSE)</f>
        <v>0</v>
      </c>
      <c r="AQ235">
        <f>VLOOKUP($B235,Kraftvärmeprod!$B$1:$AR$469,MATCH("Summa tillförd energi exklusive rökgaskondensering",Kraftvärmeprod!$B$1:$AU$1,0),FALSE)</f>
        <v>0</v>
      </c>
      <c r="AS235" s="195" t="str">
        <f t="shared" si="18"/>
        <v/>
      </c>
      <c r="AU235">
        <f t="shared" si="19"/>
        <v>0</v>
      </c>
    </row>
    <row r="236" spans="1:47" x14ac:dyDescent="0.25">
      <c r="A236" s="2" t="s">
        <v>374</v>
      </c>
      <c r="B236" s="2" t="s">
        <v>373</v>
      </c>
      <c r="J236">
        <v>0</v>
      </c>
      <c r="K236">
        <v>0</v>
      </c>
      <c r="L236">
        <v>0</v>
      </c>
      <c r="M236">
        <v>0</v>
      </c>
      <c r="N236">
        <v>0</v>
      </c>
      <c r="O236">
        <v>0</v>
      </c>
      <c r="P236">
        <v>0</v>
      </c>
      <c r="Q236">
        <v>0</v>
      </c>
      <c r="R236">
        <v>0</v>
      </c>
      <c r="S236">
        <v>0</v>
      </c>
      <c r="T236">
        <v>0</v>
      </c>
      <c r="U236">
        <v>0</v>
      </c>
      <c r="V236" t="s">
        <v>187</v>
      </c>
      <c r="W236">
        <v>0</v>
      </c>
      <c r="X236">
        <v>0</v>
      </c>
      <c r="Y236">
        <v>0</v>
      </c>
      <c r="Z236">
        <v>0</v>
      </c>
      <c r="AA236">
        <v>0</v>
      </c>
      <c r="AB236">
        <v>0</v>
      </c>
      <c r="AC236">
        <v>0</v>
      </c>
      <c r="AD236">
        <v>0</v>
      </c>
      <c r="AE236">
        <v>0</v>
      </c>
      <c r="AF236">
        <v>0</v>
      </c>
      <c r="AG236">
        <v>0</v>
      </c>
      <c r="AH236">
        <v>0</v>
      </c>
      <c r="AK236" s="252">
        <f t="shared" si="15"/>
        <v>0</v>
      </c>
      <c r="AL236">
        <f t="shared" si="16"/>
        <v>0</v>
      </c>
      <c r="AM236">
        <f t="shared" si="17"/>
        <v>0</v>
      </c>
      <c r="AO236">
        <f>VLOOKUP($B236,Kraftvärmeprod!$B$1:$AR$469,MATCH(AO$1,Kraftvärmeprod!$B$1:$AU$1,0),FALSE)</f>
        <v>0</v>
      </c>
      <c r="AP236">
        <f>VLOOKUP($B236,Kraftvärmeprod!$B$1:$AR$469,MATCH(AP$1,Kraftvärmeprod!$B$1:$AU$1,0),FALSE)</f>
        <v>0</v>
      </c>
      <c r="AQ236">
        <f>VLOOKUP($B236,Kraftvärmeprod!$B$1:$AR$469,MATCH("Summa tillförd energi exklusive rökgaskondensering",Kraftvärmeprod!$B$1:$AU$1,0),FALSE)</f>
        <v>0</v>
      </c>
      <c r="AS236" s="195" t="str">
        <f t="shared" si="18"/>
        <v/>
      </c>
      <c r="AU236">
        <f t="shared" si="19"/>
        <v>0</v>
      </c>
    </row>
    <row r="237" spans="1:47" x14ac:dyDescent="0.25">
      <c r="A237" s="2" t="s">
        <v>377</v>
      </c>
      <c r="B237" s="2" t="s">
        <v>378</v>
      </c>
      <c r="J237">
        <v>0</v>
      </c>
      <c r="K237">
        <v>0</v>
      </c>
      <c r="L237">
        <v>0</v>
      </c>
      <c r="M237">
        <v>0</v>
      </c>
      <c r="N237">
        <v>0</v>
      </c>
      <c r="O237">
        <v>0</v>
      </c>
      <c r="P237">
        <v>0</v>
      </c>
      <c r="Q237">
        <v>0</v>
      </c>
      <c r="R237">
        <v>0</v>
      </c>
      <c r="S237">
        <v>0</v>
      </c>
      <c r="T237">
        <v>0</v>
      </c>
      <c r="U237">
        <v>0</v>
      </c>
      <c r="V237" t="s">
        <v>187</v>
      </c>
      <c r="W237">
        <v>0</v>
      </c>
      <c r="X237">
        <v>0</v>
      </c>
      <c r="Y237">
        <v>0</v>
      </c>
      <c r="Z237">
        <v>0</v>
      </c>
      <c r="AA237">
        <v>0</v>
      </c>
      <c r="AB237">
        <v>0</v>
      </c>
      <c r="AC237">
        <v>0</v>
      </c>
      <c r="AD237">
        <v>0</v>
      </c>
      <c r="AE237">
        <v>0</v>
      </c>
      <c r="AF237">
        <v>0</v>
      </c>
      <c r="AG237">
        <v>0</v>
      </c>
      <c r="AH237">
        <v>0</v>
      </c>
      <c r="AK237" s="252">
        <f t="shared" si="15"/>
        <v>0</v>
      </c>
      <c r="AL237">
        <f t="shared" si="16"/>
        <v>0</v>
      </c>
      <c r="AM237">
        <f t="shared" si="17"/>
        <v>0</v>
      </c>
      <c r="AO237">
        <f>VLOOKUP($B237,Kraftvärmeprod!$B$1:$AR$469,MATCH(AO$1,Kraftvärmeprod!$B$1:$AU$1,0),FALSE)</f>
        <v>0</v>
      </c>
      <c r="AP237">
        <f>VLOOKUP($B237,Kraftvärmeprod!$B$1:$AR$469,MATCH(AP$1,Kraftvärmeprod!$B$1:$AU$1,0),FALSE)</f>
        <v>0</v>
      </c>
      <c r="AQ237">
        <f>VLOOKUP($B237,Kraftvärmeprod!$B$1:$AR$469,MATCH("Summa tillförd energi exklusive rökgaskondensering",Kraftvärmeprod!$B$1:$AU$1,0),FALSE)</f>
        <v>0</v>
      </c>
      <c r="AS237" s="195" t="str">
        <f t="shared" si="18"/>
        <v/>
      </c>
      <c r="AU237">
        <f t="shared" si="19"/>
        <v>0</v>
      </c>
    </row>
    <row r="238" spans="1:47" x14ac:dyDescent="0.25">
      <c r="A238" s="2" t="s">
        <v>379</v>
      </c>
      <c r="B238" s="2" t="s">
        <v>380</v>
      </c>
      <c r="J238">
        <v>0</v>
      </c>
      <c r="K238">
        <v>0</v>
      </c>
      <c r="L238">
        <v>0</v>
      </c>
      <c r="M238">
        <v>0</v>
      </c>
      <c r="N238">
        <v>0</v>
      </c>
      <c r="O238">
        <v>0</v>
      </c>
      <c r="P238">
        <v>0</v>
      </c>
      <c r="Q238">
        <v>0</v>
      </c>
      <c r="R238">
        <v>0</v>
      </c>
      <c r="S238">
        <v>0</v>
      </c>
      <c r="T238">
        <v>0</v>
      </c>
      <c r="U238">
        <v>0</v>
      </c>
      <c r="V238" t="s">
        <v>187</v>
      </c>
      <c r="W238">
        <v>0</v>
      </c>
      <c r="X238">
        <v>0</v>
      </c>
      <c r="Y238">
        <v>0</v>
      </c>
      <c r="Z238">
        <v>0</v>
      </c>
      <c r="AA238">
        <v>0</v>
      </c>
      <c r="AB238">
        <v>0</v>
      </c>
      <c r="AC238">
        <v>0</v>
      </c>
      <c r="AD238">
        <v>0</v>
      </c>
      <c r="AE238">
        <v>0</v>
      </c>
      <c r="AF238">
        <v>0</v>
      </c>
      <c r="AG238">
        <v>0</v>
      </c>
      <c r="AH238">
        <v>0</v>
      </c>
      <c r="AK238" s="252">
        <f t="shared" si="15"/>
        <v>0</v>
      </c>
      <c r="AL238">
        <f t="shared" si="16"/>
        <v>0</v>
      </c>
      <c r="AM238">
        <f t="shared" si="17"/>
        <v>0</v>
      </c>
      <c r="AO238">
        <f>VLOOKUP($B238,Kraftvärmeprod!$B$1:$AR$469,MATCH(AO$1,Kraftvärmeprod!$B$1:$AU$1,0),FALSE)</f>
        <v>0</v>
      </c>
      <c r="AP238">
        <f>VLOOKUP($B238,Kraftvärmeprod!$B$1:$AR$469,MATCH(AP$1,Kraftvärmeprod!$B$1:$AU$1,0),FALSE)</f>
        <v>0</v>
      </c>
      <c r="AQ238">
        <f>VLOOKUP($B238,Kraftvärmeprod!$B$1:$AR$469,MATCH("Summa tillförd energi exklusive rökgaskondensering",Kraftvärmeprod!$B$1:$AU$1,0),FALSE)</f>
        <v>0</v>
      </c>
      <c r="AS238" s="195" t="str">
        <f t="shared" si="18"/>
        <v/>
      </c>
      <c r="AU238">
        <f t="shared" si="19"/>
        <v>0</v>
      </c>
    </row>
    <row r="239" spans="1:47" x14ac:dyDescent="0.25">
      <c r="A239" s="2" t="s">
        <v>381</v>
      </c>
      <c r="B239" s="2" t="s">
        <v>382</v>
      </c>
      <c r="J239">
        <v>0</v>
      </c>
      <c r="K239">
        <v>0</v>
      </c>
      <c r="L239">
        <v>0</v>
      </c>
      <c r="M239">
        <v>0</v>
      </c>
      <c r="N239">
        <v>0</v>
      </c>
      <c r="O239">
        <v>0</v>
      </c>
      <c r="P239">
        <v>0</v>
      </c>
      <c r="Q239">
        <v>0</v>
      </c>
      <c r="R239">
        <v>0</v>
      </c>
      <c r="S239">
        <v>0</v>
      </c>
      <c r="T239">
        <v>0</v>
      </c>
      <c r="U239">
        <v>0</v>
      </c>
      <c r="V239" t="s">
        <v>187</v>
      </c>
      <c r="W239">
        <v>0</v>
      </c>
      <c r="X239">
        <v>0</v>
      </c>
      <c r="Y239">
        <v>0</v>
      </c>
      <c r="Z239">
        <v>0</v>
      </c>
      <c r="AA239">
        <v>0</v>
      </c>
      <c r="AB239">
        <v>0</v>
      </c>
      <c r="AC239">
        <v>0</v>
      </c>
      <c r="AD239">
        <v>0</v>
      </c>
      <c r="AE239">
        <v>0</v>
      </c>
      <c r="AF239">
        <v>0</v>
      </c>
      <c r="AG239">
        <v>0</v>
      </c>
      <c r="AH239">
        <v>0</v>
      </c>
      <c r="AK239" s="252">
        <f t="shared" si="15"/>
        <v>0</v>
      </c>
      <c r="AL239">
        <f t="shared" si="16"/>
        <v>0</v>
      </c>
      <c r="AM239">
        <f t="shared" si="17"/>
        <v>0</v>
      </c>
      <c r="AO239">
        <f>VLOOKUP($B239,Kraftvärmeprod!$B$1:$AR$469,MATCH(AO$1,Kraftvärmeprod!$B$1:$AU$1,0),FALSE)</f>
        <v>0</v>
      </c>
      <c r="AP239">
        <f>VLOOKUP($B239,Kraftvärmeprod!$B$1:$AR$469,MATCH(AP$1,Kraftvärmeprod!$B$1:$AU$1,0),FALSE)</f>
        <v>0</v>
      </c>
      <c r="AQ239">
        <f>VLOOKUP($B239,Kraftvärmeprod!$B$1:$AR$469,MATCH("Summa tillförd energi exklusive rökgaskondensering",Kraftvärmeprod!$B$1:$AU$1,0),FALSE)</f>
        <v>0</v>
      </c>
      <c r="AS239" s="195" t="str">
        <f t="shared" si="18"/>
        <v/>
      </c>
      <c r="AU239">
        <f t="shared" si="19"/>
        <v>0</v>
      </c>
    </row>
    <row r="240" spans="1:47" x14ac:dyDescent="0.25">
      <c r="A240" s="2" t="s">
        <v>381</v>
      </c>
      <c r="B240" s="2" t="s">
        <v>383</v>
      </c>
      <c r="J240">
        <v>0</v>
      </c>
      <c r="K240">
        <v>0</v>
      </c>
      <c r="L240">
        <v>0</v>
      </c>
      <c r="M240">
        <v>0</v>
      </c>
      <c r="N240">
        <v>0</v>
      </c>
      <c r="O240">
        <v>0</v>
      </c>
      <c r="P240">
        <v>63.624699999999997</v>
      </c>
      <c r="Q240">
        <v>2.2294100000000001</v>
      </c>
      <c r="R240">
        <v>24.587299999999999</v>
      </c>
      <c r="S240">
        <v>0</v>
      </c>
      <c r="T240">
        <v>0</v>
      </c>
      <c r="U240">
        <v>0</v>
      </c>
      <c r="V240" t="s">
        <v>187</v>
      </c>
      <c r="W240">
        <v>0</v>
      </c>
      <c r="X240">
        <v>0</v>
      </c>
      <c r="Y240">
        <v>0</v>
      </c>
      <c r="Z240">
        <v>0</v>
      </c>
      <c r="AA240">
        <v>0</v>
      </c>
      <c r="AB240">
        <v>0</v>
      </c>
      <c r="AC240">
        <v>0</v>
      </c>
      <c r="AD240">
        <v>0</v>
      </c>
      <c r="AE240">
        <v>0</v>
      </c>
      <c r="AF240">
        <v>0</v>
      </c>
      <c r="AG240">
        <v>22.856000000000002</v>
      </c>
      <c r="AH240">
        <v>0.856043</v>
      </c>
      <c r="AK240" s="252">
        <f t="shared" si="15"/>
        <v>114.15345299999998</v>
      </c>
      <c r="AL240">
        <f t="shared" si="16"/>
        <v>113.29740999999999</v>
      </c>
      <c r="AM240">
        <f t="shared" si="17"/>
        <v>90.441409999999991</v>
      </c>
      <c r="AO240">
        <f>VLOOKUP($B240,Kraftvärmeprod!$B$1:$AR$469,MATCH(AO$1,Kraftvärmeprod!$B$1:$AU$1,0),FALSE)</f>
        <v>90.790999999999997</v>
      </c>
      <c r="AP240">
        <f>VLOOKUP($B240,Kraftvärmeprod!$B$1:$AR$469,MATCH(AP$1,Kraftvärmeprod!$B$1:$AU$1,0),FALSE)</f>
        <v>19.777000000000001</v>
      </c>
      <c r="AQ240">
        <f>VLOOKUP($B240,Kraftvärmeprod!$B$1:$AR$469,MATCH("Summa tillförd energi exklusive rökgaskondensering",Kraftvärmeprod!$B$1:$AU$1,0),FALSE)</f>
        <v>141.78300000000002</v>
      </c>
      <c r="AS240" s="195">
        <f t="shared" si="18"/>
        <v>0.63788613585549736</v>
      </c>
      <c r="AU240">
        <f t="shared" si="19"/>
        <v>90.441409999999991</v>
      </c>
    </row>
    <row r="241" spans="1:47" x14ac:dyDescent="0.25">
      <c r="A241" s="2" t="s">
        <v>381</v>
      </c>
      <c r="B241" s="2" t="s">
        <v>384</v>
      </c>
      <c r="J241">
        <v>0</v>
      </c>
      <c r="K241">
        <v>0</v>
      </c>
      <c r="L241">
        <v>0</v>
      </c>
      <c r="M241">
        <v>0</v>
      </c>
      <c r="N241">
        <v>0</v>
      </c>
      <c r="O241">
        <v>0</v>
      </c>
      <c r="P241">
        <v>0</v>
      </c>
      <c r="Q241">
        <v>0</v>
      </c>
      <c r="R241">
        <v>0</v>
      </c>
      <c r="S241">
        <v>0</v>
      </c>
      <c r="T241">
        <v>0</v>
      </c>
      <c r="U241">
        <v>0</v>
      </c>
      <c r="V241" t="s">
        <v>187</v>
      </c>
      <c r="W241">
        <v>0</v>
      </c>
      <c r="X241">
        <v>0</v>
      </c>
      <c r="Y241">
        <v>0</v>
      </c>
      <c r="Z241">
        <v>0</v>
      </c>
      <c r="AA241">
        <v>0</v>
      </c>
      <c r="AB241">
        <v>0</v>
      </c>
      <c r="AC241">
        <v>0</v>
      </c>
      <c r="AD241">
        <v>0</v>
      </c>
      <c r="AE241">
        <v>0</v>
      </c>
      <c r="AF241">
        <v>0</v>
      </c>
      <c r="AG241">
        <v>0</v>
      </c>
      <c r="AH241">
        <v>0</v>
      </c>
      <c r="AK241" s="252">
        <f t="shared" si="15"/>
        <v>0</v>
      </c>
      <c r="AL241">
        <f t="shared" si="16"/>
        <v>0</v>
      </c>
      <c r="AM241">
        <f t="shared" si="17"/>
        <v>0</v>
      </c>
      <c r="AO241">
        <f>VLOOKUP($B241,Kraftvärmeprod!$B$1:$AR$469,MATCH(AO$1,Kraftvärmeprod!$B$1:$AU$1,0),FALSE)</f>
        <v>0</v>
      </c>
      <c r="AP241">
        <f>VLOOKUP($B241,Kraftvärmeprod!$B$1:$AR$469,MATCH(AP$1,Kraftvärmeprod!$B$1:$AU$1,0),FALSE)</f>
        <v>0</v>
      </c>
      <c r="AQ241">
        <f>VLOOKUP($B241,Kraftvärmeprod!$B$1:$AR$469,MATCH("Summa tillförd energi exklusive rökgaskondensering",Kraftvärmeprod!$B$1:$AU$1,0),FALSE)</f>
        <v>0</v>
      </c>
      <c r="AS241" s="195" t="str">
        <f t="shared" si="18"/>
        <v/>
      </c>
      <c r="AU241">
        <f t="shared" si="19"/>
        <v>0</v>
      </c>
    </row>
    <row r="242" spans="1:47" x14ac:dyDescent="0.25">
      <c r="A242" s="2" t="s">
        <v>385</v>
      </c>
      <c r="B242" s="2" t="s">
        <v>386</v>
      </c>
      <c r="J242">
        <v>0</v>
      </c>
      <c r="K242">
        <v>0</v>
      </c>
      <c r="L242">
        <v>0</v>
      </c>
      <c r="M242">
        <v>0</v>
      </c>
      <c r="N242">
        <v>0</v>
      </c>
      <c r="O242">
        <v>0</v>
      </c>
      <c r="P242">
        <v>0</v>
      </c>
      <c r="Q242">
        <v>0</v>
      </c>
      <c r="R242">
        <v>0</v>
      </c>
      <c r="S242">
        <v>0</v>
      </c>
      <c r="T242">
        <v>0</v>
      </c>
      <c r="U242">
        <v>0</v>
      </c>
      <c r="V242" t="s">
        <v>187</v>
      </c>
      <c r="W242">
        <v>0</v>
      </c>
      <c r="X242">
        <v>0</v>
      </c>
      <c r="Y242">
        <v>0</v>
      </c>
      <c r="Z242">
        <v>0</v>
      </c>
      <c r="AA242">
        <v>0</v>
      </c>
      <c r="AB242">
        <v>0</v>
      </c>
      <c r="AC242">
        <v>0</v>
      </c>
      <c r="AD242">
        <v>0</v>
      </c>
      <c r="AE242">
        <v>0</v>
      </c>
      <c r="AF242">
        <v>0</v>
      </c>
      <c r="AG242">
        <v>0</v>
      </c>
      <c r="AH242">
        <v>0</v>
      </c>
      <c r="AK242" s="252">
        <f t="shared" si="15"/>
        <v>0</v>
      </c>
      <c r="AL242">
        <f t="shared" si="16"/>
        <v>0</v>
      </c>
      <c r="AM242">
        <f t="shared" si="17"/>
        <v>0</v>
      </c>
      <c r="AO242">
        <f>VLOOKUP($B242,Kraftvärmeprod!$B$1:$AR$469,MATCH(AO$1,Kraftvärmeprod!$B$1:$AU$1,0),FALSE)</f>
        <v>0</v>
      </c>
      <c r="AP242">
        <f>VLOOKUP($B242,Kraftvärmeprod!$B$1:$AR$469,MATCH(AP$1,Kraftvärmeprod!$B$1:$AU$1,0),FALSE)</f>
        <v>0</v>
      </c>
      <c r="AQ242">
        <f>VLOOKUP($B242,Kraftvärmeprod!$B$1:$AR$469,MATCH("Summa tillförd energi exklusive rökgaskondensering",Kraftvärmeprod!$B$1:$AU$1,0),FALSE)</f>
        <v>0</v>
      </c>
      <c r="AS242" s="195" t="str">
        <f t="shared" si="18"/>
        <v/>
      </c>
      <c r="AU242">
        <f t="shared" si="19"/>
        <v>0</v>
      </c>
    </row>
    <row r="243" spans="1:47" x14ac:dyDescent="0.25">
      <c r="A243" s="2" t="s">
        <v>387</v>
      </c>
      <c r="B243" s="2" t="s">
        <v>388</v>
      </c>
      <c r="J243">
        <v>0</v>
      </c>
      <c r="K243">
        <v>11.5397</v>
      </c>
      <c r="L243">
        <v>0</v>
      </c>
      <c r="M243">
        <v>0</v>
      </c>
      <c r="N243">
        <v>0</v>
      </c>
      <c r="O243">
        <v>0</v>
      </c>
      <c r="P243">
        <v>68.5839</v>
      </c>
      <c r="Q243">
        <v>0</v>
      </c>
      <c r="R243">
        <v>0.52088999999999996</v>
      </c>
      <c r="S243">
        <v>36.028199999999998</v>
      </c>
      <c r="T243">
        <v>0</v>
      </c>
      <c r="U243">
        <v>0</v>
      </c>
      <c r="V243" t="s">
        <v>187</v>
      </c>
      <c r="W243">
        <v>0</v>
      </c>
      <c r="X243">
        <v>0</v>
      </c>
      <c r="Y243">
        <v>0</v>
      </c>
      <c r="Z243">
        <v>0</v>
      </c>
      <c r="AA243">
        <v>0</v>
      </c>
      <c r="AB243">
        <v>0</v>
      </c>
      <c r="AC243">
        <v>0</v>
      </c>
      <c r="AD243">
        <v>0</v>
      </c>
      <c r="AE243">
        <v>61.779000000000003</v>
      </c>
      <c r="AF243">
        <v>0</v>
      </c>
      <c r="AG243">
        <v>0</v>
      </c>
      <c r="AH243">
        <v>4.3041900000000002</v>
      </c>
      <c r="AK243" s="252">
        <f t="shared" si="15"/>
        <v>182.75587999999999</v>
      </c>
      <c r="AL243">
        <f t="shared" si="16"/>
        <v>178.45168999999999</v>
      </c>
      <c r="AM243">
        <f t="shared" si="17"/>
        <v>178.45168999999999</v>
      </c>
      <c r="AO243">
        <f>VLOOKUP($B243,Kraftvärmeprod!$B$1:$AR$469,MATCH(AO$1,Kraftvärmeprod!$B$1:$AU$1,0),FALSE)</f>
        <v>148.6</v>
      </c>
      <c r="AP243">
        <f>VLOOKUP($B243,Kraftvärmeprod!$B$1:$AR$469,MATCH(AP$1,Kraftvärmeprod!$B$1:$AU$1,0),FALSE)</f>
        <v>8.66</v>
      </c>
      <c r="AQ243">
        <f>VLOOKUP($B243,Kraftvärmeprod!$B$1:$AR$469,MATCH("Summa tillförd energi exklusive rökgaskondensering",Kraftvärmeprod!$B$1:$AU$1,0),FALSE)</f>
        <v>207.3</v>
      </c>
      <c r="AS243" s="195">
        <f t="shared" si="18"/>
        <v>0.86083786782440896</v>
      </c>
      <c r="AU243">
        <f t="shared" si="19"/>
        <v>105.13298999999999</v>
      </c>
    </row>
    <row r="244" spans="1:47" x14ac:dyDescent="0.25">
      <c r="A244" s="2" t="s">
        <v>389</v>
      </c>
      <c r="B244" s="2" t="s">
        <v>390</v>
      </c>
      <c r="J244">
        <v>0</v>
      </c>
      <c r="K244">
        <v>0</v>
      </c>
      <c r="L244">
        <v>0</v>
      </c>
      <c r="M244">
        <v>0</v>
      </c>
      <c r="N244">
        <v>0</v>
      </c>
      <c r="O244">
        <v>0</v>
      </c>
      <c r="P244">
        <v>0</v>
      </c>
      <c r="Q244">
        <v>0</v>
      </c>
      <c r="R244">
        <v>0</v>
      </c>
      <c r="S244">
        <v>0</v>
      </c>
      <c r="T244">
        <v>0</v>
      </c>
      <c r="U244">
        <v>0</v>
      </c>
      <c r="V244" t="s">
        <v>187</v>
      </c>
      <c r="W244">
        <v>0</v>
      </c>
      <c r="X244">
        <v>0</v>
      </c>
      <c r="Y244">
        <v>0</v>
      </c>
      <c r="Z244">
        <v>0</v>
      </c>
      <c r="AA244">
        <v>0</v>
      </c>
      <c r="AB244">
        <v>0</v>
      </c>
      <c r="AC244">
        <v>0</v>
      </c>
      <c r="AD244">
        <v>0</v>
      </c>
      <c r="AE244">
        <v>0</v>
      </c>
      <c r="AF244">
        <v>0</v>
      </c>
      <c r="AG244">
        <v>0</v>
      </c>
      <c r="AH244">
        <v>0</v>
      </c>
      <c r="AK244" s="252">
        <f t="shared" si="15"/>
        <v>0</v>
      </c>
      <c r="AL244">
        <f t="shared" si="16"/>
        <v>0</v>
      </c>
      <c r="AM244">
        <f t="shared" si="17"/>
        <v>0</v>
      </c>
      <c r="AO244">
        <f>VLOOKUP($B244,Kraftvärmeprod!$B$1:$AR$469,MATCH(AO$1,Kraftvärmeprod!$B$1:$AU$1,0),FALSE)</f>
        <v>0</v>
      </c>
      <c r="AP244">
        <f>VLOOKUP($B244,Kraftvärmeprod!$B$1:$AR$469,MATCH(AP$1,Kraftvärmeprod!$B$1:$AU$1,0),FALSE)</f>
        <v>0</v>
      </c>
      <c r="AQ244">
        <f>VLOOKUP($B244,Kraftvärmeprod!$B$1:$AR$469,MATCH("Summa tillförd energi exklusive rökgaskondensering",Kraftvärmeprod!$B$1:$AU$1,0),FALSE)</f>
        <v>0</v>
      </c>
      <c r="AS244" s="195" t="str">
        <f t="shared" si="18"/>
        <v/>
      </c>
      <c r="AU244">
        <f t="shared" si="19"/>
        <v>0</v>
      </c>
    </row>
    <row r="245" spans="1:47" x14ac:dyDescent="0.25">
      <c r="A245" s="2" t="s">
        <v>389</v>
      </c>
      <c r="B245" s="2" t="s">
        <v>391</v>
      </c>
      <c r="J245">
        <v>0</v>
      </c>
      <c r="K245">
        <v>0</v>
      </c>
      <c r="L245">
        <v>0</v>
      </c>
      <c r="M245">
        <v>0</v>
      </c>
      <c r="N245">
        <v>0</v>
      </c>
      <c r="O245">
        <v>0</v>
      </c>
      <c r="P245">
        <v>0</v>
      </c>
      <c r="Q245">
        <v>0</v>
      </c>
      <c r="R245">
        <v>0</v>
      </c>
      <c r="S245">
        <v>0</v>
      </c>
      <c r="T245">
        <v>0</v>
      </c>
      <c r="U245">
        <v>0</v>
      </c>
      <c r="V245" t="s">
        <v>187</v>
      </c>
      <c r="W245">
        <v>0</v>
      </c>
      <c r="X245">
        <v>0</v>
      </c>
      <c r="Y245">
        <v>0</v>
      </c>
      <c r="Z245">
        <v>0</v>
      </c>
      <c r="AA245">
        <v>0</v>
      </c>
      <c r="AB245">
        <v>0</v>
      </c>
      <c r="AC245">
        <v>0</v>
      </c>
      <c r="AD245">
        <v>0</v>
      </c>
      <c r="AE245">
        <v>0</v>
      </c>
      <c r="AF245">
        <v>0</v>
      </c>
      <c r="AG245">
        <v>0</v>
      </c>
      <c r="AH245">
        <v>0</v>
      </c>
      <c r="AK245" s="252">
        <f t="shared" si="15"/>
        <v>0</v>
      </c>
      <c r="AL245">
        <f t="shared" si="16"/>
        <v>0</v>
      </c>
      <c r="AM245">
        <f t="shared" si="17"/>
        <v>0</v>
      </c>
      <c r="AO245">
        <f>VLOOKUP($B245,Kraftvärmeprod!$B$1:$AR$469,MATCH(AO$1,Kraftvärmeprod!$B$1:$AU$1,0),FALSE)</f>
        <v>0</v>
      </c>
      <c r="AP245">
        <f>VLOOKUP($B245,Kraftvärmeprod!$B$1:$AR$469,MATCH(AP$1,Kraftvärmeprod!$B$1:$AU$1,0),FALSE)</f>
        <v>0</v>
      </c>
      <c r="AQ245">
        <f>VLOOKUP($B245,Kraftvärmeprod!$B$1:$AR$469,MATCH("Summa tillförd energi exklusive rökgaskondensering",Kraftvärmeprod!$B$1:$AU$1,0),FALSE)</f>
        <v>0</v>
      </c>
      <c r="AS245" s="195" t="str">
        <f t="shared" si="18"/>
        <v/>
      </c>
      <c r="AU245">
        <f t="shared" si="19"/>
        <v>0</v>
      </c>
    </row>
    <row r="246" spans="1:47" x14ac:dyDescent="0.25">
      <c r="A246" s="2" t="s">
        <v>389</v>
      </c>
      <c r="B246" s="2" t="s">
        <v>392</v>
      </c>
      <c r="J246">
        <v>0</v>
      </c>
      <c r="K246">
        <v>0</v>
      </c>
      <c r="L246">
        <v>0</v>
      </c>
      <c r="M246">
        <v>0</v>
      </c>
      <c r="N246">
        <v>0</v>
      </c>
      <c r="O246">
        <v>0</v>
      </c>
      <c r="P246">
        <v>77.629800000000003</v>
      </c>
      <c r="Q246">
        <v>0</v>
      </c>
      <c r="R246">
        <v>0</v>
      </c>
      <c r="S246">
        <v>0</v>
      </c>
      <c r="T246">
        <v>0</v>
      </c>
      <c r="U246">
        <v>0</v>
      </c>
      <c r="V246" t="s">
        <v>187</v>
      </c>
      <c r="W246">
        <v>0</v>
      </c>
      <c r="X246">
        <v>0</v>
      </c>
      <c r="Y246">
        <v>0</v>
      </c>
      <c r="Z246">
        <v>0</v>
      </c>
      <c r="AA246">
        <v>0</v>
      </c>
      <c r="AB246">
        <v>0</v>
      </c>
      <c r="AC246">
        <v>0</v>
      </c>
      <c r="AD246">
        <v>0</v>
      </c>
      <c r="AE246">
        <v>0</v>
      </c>
      <c r="AF246">
        <v>0</v>
      </c>
      <c r="AG246">
        <v>22.1</v>
      </c>
      <c r="AH246">
        <v>3.3106800000000001</v>
      </c>
      <c r="AK246" s="252">
        <f t="shared" si="15"/>
        <v>103.04048000000002</v>
      </c>
      <c r="AL246">
        <f t="shared" si="16"/>
        <v>99.729800000000012</v>
      </c>
      <c r="AM246">
        <f t="shared" si="17"/>
        <v>77.629800000000017</v>
      </c>
      <c r="AO246">
        <f>VLOOKUP($B246,Kraftvärmeprod!$B$1:$AR$469,MATCH(AO$1,Kraftvärmeprod!$B$1:$AU$1,0),FALSE)</f>
        <v>96.7</v>
      </c>
      <c r="AP246">
        <f>VLOOKUP($B246,Kraftvärmeprod!$B$1:$AR$469,MATCH(AP$1,Kraftvärmeprod!$B$1:$AU$1,0),FALSE)</f>
        <v>27.9</v>
      </c>
      <c r="AQ246">
        <f>VLOOKUP($B246,Kraftvärmeprod!$B$1:$AR$469,MATCH("Summa tillförd energi exklusive rökgaskondensering",Kraftvärmeprod!$B$1:$AU$1,0),FALSE)</f>
        <v>136</v>
      </c>
      <c r="AS246" s="195">
        <f t="shared" si="18"/>
        <v>0.57080735294117657</v>
      </c>
      <c r="AU246">
        <f t="shared" si="19"/>
        <v>77.629800000000003</v>
      </c>
    </row>
    <row r="247" spans="1:47" x14ac:dyDescent="0.25">
      <c r="A247" s="2" t="s">
        <v>393</v>
      </c>
      <c r="B247" s="2" t="s">
        <v>394</v>
      </c>
      <c r="J247">
        <v>0</v>
      </c>
      <c r="K247">
        <v>0</v>
      </c>
      <c r="L247">
        <v>0</v>
      </c>
      <c r="M247">
        <v>0</v>
      </c>
      <c r="N247">
        <v>0</v>
      </c>
      <c r="O247">
        <v>0</v>
      </c>
      <c r="P247">
        <v>0</v>
      </c>
      <c r="Q247">
        <v>0</v>
      </c>
      <c r="R247">
        <v>0</v>
      </c>
      <c r="S247">
        <v>0</v>
      </c>
      <c r="T247">
        <v>0</v>
      </c>
      <c r="U247">
        <v>0</v>
      </c>
      <c r="V247" t="s">
        <v>187</v>
      </c>
      <c r="W247">
        <v>0</v>
      </c>
      <c r="X247">
        <v>0</v>
      </c>
      <c r="Y247">
        <v>0</v>
      </c>
      <c r="Z247">
        <v>0</v>
      </c>
      <c r="AA247">
        <v>0</v>
      </c>
      <c r="AB247">
        <v>0</v>
      </c>
      <c r="AC247">
        <v>0</v>
      </c>
      <c r="AD247">
        <v>0</v>
      </c>
      <c r="AE247">
        <v>0</v>
      </c>
      <c r="AF247">
        <v>0</v>
      </c>
      <c r="AG247">
        <v>0</v>
      </c>
      <c r="AH247">
        <v>0</v>
      </c>
      <c r="AK247" s="252">
        <f t="shared" si="15"/>
        <v>0</v>
      </c>
      <c r="AL247">
        <f t="shared" si="16"/>
        <v>0</v>
      </c>
      <c r="AM247">
        <f t="shared" si="17"/>
        <v>0</v>
      </c>
      <c r="AO247">
        <f>VLOOKUP($B247,Kraftvärmeprod!$B$1:$AR$469,MATCH(AO$1,Kraftvärmeprod!$B$1:$AU$1,0),FALSE)</f>
        <v>0</v>
      </c>
      <c r="AP247">
        <f>VLOOKUP($B247,Kraftvärmeprod!$B$1:$AR$469,MATCH(AP$1,Kraftvärmeprod!$B$1:$AU$1,0),FALSE)</f>
        <v>0</v>
      </c>
      <c r="AQ247">
        <f>VLOOKUP($B247,Kraftvärmeprod!$B$1:$AR$469,MATCH("Summa tillförd energi exklusive rökgaskondensering",Kraftvärmeprod!$B$1:$AU$1,0),FALSE)</f>
        <v>0</v>
      </c>
      <c r="AS247" s="195" t="str">
        <f t="shared" si="18"/>
        <v/>
      </c>
      <c r="AU247">
        <f t="shared" si="19"/>
        <v>0</v>
      </c>
    </row>
    <row r="248" spans="1:47" x14ac:dyDescent="0.25">
      <c r="A248" s="2" t="s">
        <v>395</v>
      </c>
      <c r="B248" s="2" t="s">
        <v>396</v>
      </c>
      <c r="J248">
        <v>0</v>
      </c>
      <c r="K248">
        <v>0</v>
      </c>
      <c r="L248">
        <v>0</v>
      </c>
      <c r="M248">
        <v>0</v>
      </c>
      <c r="N248">
        <v>0</v>
      </c>
      <c r="O248">
        <v>0</v>
      </c>
      <c r="P248">
        <v>0</v>
      </c>
      <c r="Q248">
        <v>0</v>
      </c>
      <c r="R248">
        <v>0</v>
      </c>
      <c r="S248">
        <v>0</v>
      </c>
      <c r="T248">
        <v>0</v>
      </c>
      <c r="U248">
        <v>0</v>
      </c>
      <c r="V248" t="s">
        <v>187</v>
      </c>
      <c r="W248">
        <v>0</v>
      </c>
      <c r="X248">
        <v>0</v>
      </c>
      <c r="Y248">
        <v>0</v>
      </c>
      <c r="Z248">
        <v>0</v>
      </c>
      <c r="AA248">
        <v>0</v>
      </c>
      <c r="AB248">
        <v>0</v>
      </c>
      <c r="AC248">
        <v>0</v>
      </c>
      <c r="AD248">
        <v>0</v>
      </c>
      <c r="AE248">
        <v>0</v>
      </c>
      <c r="AF248">
        <v>0</v>
      </c>
      <c r="AG248">
        <v>0</v>
      </c>
      <c r="AH248">
        <v>0</v>
      </c>
      <c r="AK248" s="252">
        <f t="shared" si="15"/>
        <v>0</v>
      </c>
      <c r="AL248">
        <f t="shared" si="16"/>
        <v>0</v>
      </c>
      <c r="AM248">
        <f t="shared" si="17"/>
        <v>0</v>
      </c>
      <c r="AO248">
        <f>VLOOKUP($B248,Kraftvärmeprod!$B$1:$AR$469,MATCH(AO$1,Kraftvärmeprod!$B$1:$AU$1,0),FALSE)</f>
        <v>0</v>
      </c>
      <c r="AP248">
        <f>VLOOKUP($B248,Kraftvärmeprod!$B$1:$AR$469,MATCH(AP$1,Kraftvärmeprod!$B$1:$AU$1,0),FALSE)</f>
        <v>0</v>
      </c>
      <c r="AQ248">
        <f>VLOOKUP($B248,Kraftvärmeprod!$B$1:$AR$469,MATCH("Summa tillförd energi exklusive rökgaskondensering",Kraftvärmeprod!$B$1:$AU$1,0),FALSE)</f>
        <v>0</v>
      </c>
      <c r="AS248" s="195" t="str">
        <f t="shared" si="18"/>
        <v/>
      </c>
      <c r="AU248">
        <f t="shared" si="19"/>
        <v>0</v>
      </c>
    </row>
    <row r="249" spans="1:47" x14ac:dyDescent="0.25">
      <c r="A249" s="2" t="s">
        <v>395</v>
      </c>
      <c r="B249" s="2" t="s">
        <v>397</v>
      </c>
      <c r="J249">
        <v>0</v>
      </c>
      <c r="K249">
        <v>0</v>
      </c>
      <c r="L249">
        <v>0</v>
      </c>
      <c r="M249">
        <v>0</v>
      </c>
      <c r="N249">
        <v>0</v>
      </c>
      <c r="O249">
        <v>0</v>
      </c>
      <c r="P249">
        <v>0</v>
      </c>
      <c r="Q249">
        <v>0</v>
      </c>
      <c r="R249">
        <v>0</v>
      </c>
      <c r="S249">
        <v>0</v>
      </c>
      <c r="T249">
        <v>0</v>
      </c>
      <c r="U249">
        <v>0</v>
      </c>
      <c r="V249" t="s">
        <v>187</v>
      </c>
      <c r="W249">
        <v>0</v>
      </c>
      <c r="X249">
        <v>0</v>
      </c>
      <c r="Y249">
        <v>0</v>
      </c>
      <c r="Z249">
        <v>0</v>
      </c>
      <c r="AA249">
        <v>0</v>
      </c>
      <c r="AB249">
        <v>0</v>
      </c>
      <c r="AC249">
        <v>0</v>
      </c>
      <c r="AD249">
        <v>0</v>
      </c>
      <c r="AE249">
        <v>0</v>
      </c>
      <c r="AF249">
        <v>0</v>
      </c>
      <c r="AG249">
        <v>0</v>
      </c>
      <c r="AH249">
        <v>0</v>
      </c>
      <c r="AK249" s="252">
        <f t="shared" si="15"/>
        <v>0</v>
      </c>
      <c r="AL249">
        <f t="shared" si="16"/>
        <v>0</v>
      </c>
      <c r="AM249">
        <f t="shared" si="17"/>
        <v>0</v>
      </c>
      <c r="AO249">
        <f>VLOOKUP($B249,Kraftvärmeprod!$B$1:$AR$469,MATCH(AO$1,Kraftvärmeprod!$B$1:$AU$1,0),FALSE)</f>
        <v>0</v>
      </c>
      <c r="AP249">
        <f>VLOOKUP($B249,Kraftvärmeprod!$B$1:$AR$469,MATCH(AP$1,Kraftvärmeprod!$B$1:$AU$1,0),FALSE)</f>
        <v>0</v>
      </c>
      <c r="AQ249">
        <f>VLOOKUP($B249,Kraftvärmeprod!$B$1:$AR$469,MATCH("Summa tillförd energi exklusive rökgaskondensering",Kraftvärmeprod!$B$1:$AU$1,0),FALSE)</f>
        <v>0</v>
      </c>
      <c r="AS249" s="195" t="str">
        <f t="shared" si="18"/>
        <v/>
      </c>
      <c r="AU249">
        <f t="shared" si="19"/>
        <v>0</v>
      </c>
    </row>
    <row r="250" spans="1:47" x14ac:dyDescent="0.25">
      <c r="A250" s="2" t="s">
        <v>398</v>
      </c>
      <c r="B250" s="2" t="s">
        <v>399</v>
      </c>
      <c r="J250">
        <v>0</v>
      </c>
      <c r="K250">
        <v>0</v>
      </c>
      <c r="L250">
        <v>0</v>
      </c>
      <c r="M250">
        <v>0</v>
      </c>
      <c r="N250">
        <v>0</v>
      </c>
      <c r="O250">
        <v>0</v>
      </c>
      <c r="P250">
        <v>7.8320800000000004</v>
      </c>
      <c r="Q250">
        <v>40.863</v>
      </c>
      <c r="R250">
        <v>19.750499999999999</v>
      </c>
      <c r="S250">
        <v>7.4915599999999998</v>
      </c>
      <c r="T250">
        <v>0</v>
      </c>
      <c r="U250">
        <v>0</v>
      </c>
      <c r="V250" t="s">
        <v>187</v>
      </c>
      <c r="W250">
        <v>0</v>
      </c>
      <c r="X250">
        <v>0</v>
      </c>
      <c r="Y250">
        <v>0</v>
      </c>
      <c r="Z250">
        <v>0</v>
      </c>
      <c r="AA250">
        <v>0</v>
      </c>
      <c r="AB250">
        <v>0</v>
      </c>
      <c r="AC250">
        <v>0</v>
      </c>
      <c r="AD250">
        <v>0</v>
      </c>
      <c r="AE250">
        <v>0</v>
      </c>
      <c r="AF250">
        <v>0</v>
      </c>
      <c r="AG250">
        <v>21</v>
      </c>
      <c r="AH250">
        <v>2.1112600000000001</v>
      </c>
      <c r="AK250" s="252">
        <f t="shared" si="15"/>
        <v>99.048400000000001</v>
      </c>
      <c r="AL250">
        <f t="shared" si="16"/>
        <v>96.937139999999999</v>
      </c>
      <c r="AM250">
        <f t="shared" si="17"/>
        <v>75.937139999999999</v>
      </c>
      <c r="AO250">
        <f>VLOOKUP($B250,Kraftvärmeprod!$B$1:$AR$469,MATCH(AO$1,Kraftvärmeprod!$B$1:$AU$1,0),FALSE)</f>
        <v>94.6</v>
      </c>
      <c r="AP250">
        <f>VLOOKUP($B250,Kraftvärmeprod!$B$1:$AR$469,MATCH(AP$1,Kraftvärmeprod!$B$1:$AU$1,0),FALSE)</f>
        <v>17</v>
      </c>
      <c r="AQ250">
        <f>VLOOKUP($B250,Kraftvärmeprod!$B$1:$AR$469,MATCH("Summa tillförd energi exklusive rökgaskondensering",Kraftvärmeprod!$B$1:$AU$1,0),FALSE)</f>
        <v>111.5</v>
      </c>
      <c r="AS250" s="195">
        <f t="shared" si="18"/>
        <v>0.68105058295964127</v>
      </c>
      <c r="AU250">
        <f t="shared" si="19"/>
        <v>75.937139999999999</v>
      </c>
    </row>
    <row r="251" spans="1:47" x14ac:dyDescent="0.25">
      <c r="A251" s="2" t="s">
        <v>400</v>
      </c>
      <c r="B251" s="2" t="s">
        <v>401</v>
      </c>
      <c r="J251">
        <v>0</v>
      </c>
      <c r="K251">
        <v>0</v>
      </c>
      <c r="L251">
        <v>0</v>
      </c>
      <c r="M251">
        <v>0</v>
      </c>
      <c r="N251">
        <v>0</v>
      </c>
      <c r="O251">
        <v>0</v>
      </c>
      <c r="P251">
        <v>0</v>
      </c>
      <c r="Q251">
        <v>0</v>
      </c>
      <c r="R251">
        <v>0</v>
      </c>
      <c r="S251">
        <v>0</v>
      </c>
      <c r="T251">
        <v>0</v>
      </c>
      <c r="U251">
        <v>0</v>
      </c>
      <c r="V251" t="s">
        <v>187</v>
      </c>
      <c r="W251">
        <v>0</v>
      </c>
      <c r="X251">
        <v>0</v>
      </c>
      <c r="Y251">
        <v>0</v>
      </c>
      <c r="Z251">
        <v>0</v>
      </c>
      <c r="AA251">
        <v>0</v>
      </c>
      <c r="AB251">
        <v>0</v>
      </c>
      <c r="AC251">
        <v>0</v>
      </c>
      <c r="AD251">
        <v>0</v>
      </c>
      <c r="AE251">
        <v>0</v>
      </c>
      <c r="AF251">
        <v>0</v>
      </c>
      <c r="AG251">
        <v>0</v>
      </c>
      <c r="AH251">
        <v>0</v>
      </c>
      <c r="AK251" s="252">
        <f t="shared" si="15"/>
        <v>0</v>
      </c>
      <c r="AL251">
        <f t="shared" si="16"/>
        <v>0</v>
      </c>
      <c r="AM251">
        <f t="shared" si="17"/>
        <v>0</v>
      </c>
      <c r="AO251">
        <f>VLOOKUP($B251,Kraftvärmeprod!$B$1:$AR$469,MATCH(AO$1,Kraftvärmeprod!$B$1:$AU$1,0),FALSE)</f>
        <v>0</v>
      </c>
      <c r="AP251">
        <f>VLOOKUP($B251,Kraftvärmeprod!$B$1:$AR$469,MATCH(AP$1,Kraftvärmeprod!$B$1:$AU$1,0),FALSE)</f>
        <v>0</v>
      </c>
      <c r="AQ251">
        <f>VLOOKUP($B251,Kraftvärmeprod!$B$1:$AR$469,MATCH("Summa tillförd energi exklusive rökgaskondensering",Kraftvärmeprod!$B$1:$AU$1,0),FALSE)</f>
        <v>0</v>
      </c>
      <c r="AS251" s="195" t="str">
        <f t="shared" si="18"/>
        <v/>
      </c>
      <c r="AU251">
        <f t="shared" si="19"/>
        <v>0</v>
      </c>
    </row>
    <row r="252" spans="1:47" x14ac:dyDescent="0.25">
      <c r="A252" s="2" t="s">
        <v>402</v>
      </c>
      <c r="B252" s="2" t="s">
        <v>403</v>
      </c>
      <c r="J252">
        <v>0</v>
      </c>
      <c r="K252">
        <v>0</v>
      </c>
      <c r="L252">
        <v>0</v>
      </c>
      <c r="M252">
        <v>0</v>
      </c>
      <c r="N252">
        <v>0</v>
      </c>
      <c r="O252">
        <v>0</v>
      </c>
      <c r="P252">
        <v>0</v>
      </c>
      <c r="Q252">
        <v>0</v>
      </c>
      <c r="R252">
        <v>0</v>
      </c>
      <c r="S252">
        <v>0</v>
      </c>
      <c r="T252">
        <v>0</v>
      </c>
      <c r="U252">
        <v>0</v>
      </c>
      <c r="V252" t="s">
        <v>187</v>
      </c>
      <c r="W252">
        <v>0</v>
      </c>
      <c r="X252">
        <v>0</v>
      </c>
      <c r="Y252">
        <v>0</v>
      </c>
      <c r="Z252">
        <v>0</v>
      </c>
      <c r="AA252">
        <v>0</v>
      </c>
      <c r="AB252">
        <v>0</v>
      </c>
      <c r="AC252">
        <v>0</v>
      </c>
      <c r="AD252">
        <v>0</v>
      </c>
      <c r="AE252">
        <v>0</v>
      </c>
      <c r="AF252">
        <v>0</v>
      </c>
      <c r="AG252">
        <v>0</v>
      </c>
      <c r="AH252">
        <v>0</v>
      </c>
      <c r="AK252" s="252">
        <f t="shared" si="15"/>
        <v>0</v>
      </c>
      <c r="AL252">
        <f t="shared" si="16"/>
        <v>0</v>
      </c>
      <c r="AM252">
        <f t="shared" si="17"/>
        <v>0</v>
      </c>
      <c r="AO252">
        <f>VLOOKUP($B252,Kraftvärmeprod!$B$1:$AR$469,MATCH(AO$1,Kraftvärmeprod!$B$1:$AU$1,0),FALSE)</f>
        <v>0</v>
      </c>
      <c r="AP252">
        <f>VLOOKUP($B252,Kraftvärmeprod!$B$1:$AR$469,MATCH(AP$1,Kraftvärmeprod!$B$1:$AU$1,0),FALSE)</f>
        <v>0</v>
      </c>
      <c r="AQ252">
        <f>VLOOKUP($B252,Kraftvärmeprod!$B$1:$AR$469,MATCH("Summa tillförd energi exklusive rökgaskondensering",Kraftvärmeprod!$B$1:$AU$1,0),FALSE)</f>
        <v>0</v>
      </c>
      <c r="AS252" s="195" t="str">
        <f t="shared" si="18"/>
        <v/>
      </c>
      <c r="AU252">
        <f t="shared" si="19"/>
        <v>0</v>
      </c>
    </row>
    <row r="253" spans="1:47" x14ac:dyDescent="0.25">
      <c r="A253" s="2" t="s">
        <v>727</v>
      </c>
      <c r="B253" s="5" t="s">
        <v>1059</v>
      </c>
      <c r="J253" t="s">
        <v>187</v>
      </c>
      <c r="K253" t="s">
        <v>187</v>
      </c>
      <c r="L253" t="s">
        <v>187</v>
      </c>
      <c r="M253" t="s">
        <v>187</v>
      </c>
      <c r="N253" t="s">
        <v>187</v>
      </c>
      <c r="O253" t="s">
        <v>187</v>
      </c>
      <c r="P253" t="s">
        <v>187</v>
      </c>
      <c r="Q253" t="s">
        <v>187</v>
      </c>
      <c r="R253" t="s">
        <v>187</v>
      </c>
      <c r="S253" t="s">
        <v>187</v>
      </c>
      <c r="T253" t="s">
        <v>187</v>
      </c>
      <c r="U253" t="s">
        <v>187</v>
      </c>
      <c r="V253" t="s">
        <v>187</v>
      </c>
      <c r="W253" t="s">
        <v>187</v>
      </c>
      <c r="X253" t="s">
        <v>187</v>
      </c>
      <c r="Y253" t="s">
        <v>187</v>
      </c>
      <c r="Z253" t="s">
        <v>187</v>
      </c>
      <c r="AA253" t="s">
        <v>187</v>
      </c>
      <c r="AB253" t="s">
        <v>187</v>
      </c>
      <c r="AC253" t="s">
        <v>187</v>
      </c>
      <c r="AD253" t="s">
        <v>187</v>
      </c>
      <c r="AE253" t="s">
        <v>187</v>
      </c>
      <c r="AF253" t="s">
        <v>187</v>
      </c>
      <c r="AG253" t="s">
        <v>187</v>
      </c>
      <c r="AH253" t="s">
        <v>187</v>
      </c>
      <c r="AK253" s="252">
        <f t="shared" si="15"/>
        <v>0</v>
      </c>
      <c r="AL253">
        <f t="shared" si="16"/>
        <v>0</v>
      </c>
      <c r="AM253" t="e">
        <f t="shared" si="17"/>
        <v>#VALUE!</v>
      </c>
      <c r="AO253">
        <f>VLOOKUP($B253,Kraftvärmeprod!$B$1:$AR$469,MATCH(AO$1,Kraftvärmeprod!$B$1:$AU$1,0),FALSE)</f>
        <v>0</v>
      </c>
      <c r="AP253">
        <f>VLOOKUP($B253,Kraftvärmeprod!$B$1:$AR$469,MATCH(AP$1,Kraftvärmeprod!$B$1:$AU$1,0),FALSE)</f>
        <v>0</v>
      </c>
      <c r="AQ253">
        <f>VLOOKUP($B253,Kraftvärmeprod!$B$1:$AR$469,MATCH("Summa tillförd energi exklusive rökgaskondensering",Kraftvärmeprod!$B$1:$AU$1,0),FALSE)</f>
        <v>0</v>
      </c>
      <c r="AS253" s="195" t="e">
        <f t="shared" si="18"/>
        <v>#VALUE!</v>
      </c>
      <c r="AU253" t="e">
        <f t="shared" si="19"/>
        <v>#VALUE!</v>
      </c>
    </row>
    <row r="254" spans="1:47" x14ac:dyDescent="0.25">
      <c r="A254" s="2" t="s">
        <v>405</v>
      </c>
      <c r="B254" s="5" t="s">
        <v>1060</v>
      </c>
      <c r="J254">
        <v>0</v>
      </c>
      <c r="K254">
        <v>0</v>
      </c>
      <c r="L254">
        <v>0</v>
      </c>
      <c r="M254">
        <v>0</v>
      </c>
      <c r="N254">
        <v>0</v>
      </c>
      <c r="O254">
        <v>0</v>
      </c>
      <c r="P254">
        <v>0</v>
      </c>
      <c r="Q254">
        <v>0</v>
      </c>
      <c r="R254">
        <v>0</v>
      </c>
      <c r="S254">
        <v>0</v>
      </c>
      <c r="T254">
        <v>0</v>
      </c>
      <c r="U254">
        <v>0</v>
      </c>
      <c r="V254" t="s">
        <v>187</v>
      </c>
      <c r="W254">
        <v>0</v>
      </c>
      <c r="X254">
        <v>0</v>
      </c>
      <c r="Y254">
        <v>0</v>
      </c>
      <c r="Z254">
        <v>0</v>
      </c>
      <c r="AA254">
        <v>0</v>
      </c>
      <c r="AB254">
        <v>0</v>
      </c>
      <c r="AC254">
        <v>0</v>
      </c>
      <c r="AD254">
        <v>0</v>
      </c>
      <c r="AE254">
        <v>0</v>
      </c>
      <c r="AF254">
        <v>0</v>
      </c>
      <c r="AG254">
        <v>0</v>
      </c>
      <c r="AH254">
        <v>0</v>
      </c>
      <c r="AK254" s="252">
        <f t="shared" si="15"/>
        <v>0</v>
      </c>
      <c r="AL254">
        <f t="shared" si="16"/>
        <v>0</v>
      </c>
      <c r="AM254">
        <f t="shared" si="17"/>
        <v>0</v>
      </c>
      <c r="AO254">
        <f>VLOOKUP($B254,Kraftvärmeprod!$B$1:$AR$469,MATCH(AO$1,Kraftvärmeprod!$B$1:$AU$1,0),FALSE)</f>
        <v>0</v>
      </c>
      <c r="AP254">
        <f>VLOOKUP($B254,Kraftvärmeprod!$B$1:$AR$469,MATCH(AP$1,Kraftvärmeprod!$B$1:$AU$1,0),FALSE)</f>
        <v>0</v>
      </c>
      <c r="AQ254">
        <f>VLOOKUP($B254,Kraftvärmeprod!$B$1:$AR$469,MATCH("Summa tillförd energi exklusive rökgaskondensering",Kraftvärmeprod!$B$1:$AU$1,0),FALSE)</f>
        <v>0</v>
      </c>
      <c r="AS254" s="195" t="str">
        <f t="shared" si="18"/>
        <v/>
      </c>
      <c r="AU254">
        <f t="shared" si="19"/>
        <v>0</v>
      </c>
    </row>
    <row r="255" spans="1:47" x14ac:dyDescent="0.25">
      <c r="A255" s="2" t="s">
        <v>405</v>
      </c>
      <c r="B255" s="5" t="s">
        <v>1061</v>
      </c>
      <c r="J255">
        <v>0</v>
      </c>
      <c r="K255">
        <v>0</v>
      </c>
      <c r="L255">
        <v>0</v>
      </c>
      <c r="M255">
        <v>0</v>
      </c>
      <c r="N255">
        <v>0</v>
      </c>
      <c r="O255">
        <v>0</v>
      </c>
      <c r="P255">
        <v>0</v>
      </c>
      <c r="Q255">
        <v>0</v>
      </c>
      <c r="R255">
        <v>0</v>
      </c>
      <c r="S255">
        <v>0</v>
      </c>
      <c r="T255">
        <v>0</v>
      </c>
      <c r="U255">
        <v>0</v>
      </c>
      <c r="V255" t="s">
        <v>187</v>
      </c>
      <c r="W255">
        <v>0</v>
      </c>
      <c r="X255">
        <v>0</v>
      </c>
      <c r="Y255">
        <v>0</v>
      </c>
      <c r="Z255">
        <v>0</v>
      </c>
      <c r="AA255">
        <v>0</v>
      </c>
      <c r="AB255">
        <v>0</v>
      </c>
      <c r="AC255">
        <v>0</v>
      </c>
      <c r="AD255">
        <v>0</v>
      </c>
      <c r="AE255">
        <v>0</v>
      </c>
      <c r="AF255">
        <v>0</v>
      </c>
      <c r="AG255">
        <v>0</v>
      </c>
      <c r="AH255">
        <v>0</v>
      </c>
      <c r="AK255" s="252">
        <f t="shared" si="15"/>
        <v>0</v>
      </c>
      <c r="AL255">
        <f t="shared" si="16"/>
        <v>0</v>
      </c>
      <c r="AM255">
        <f t="shared" si="17"/>
        <v>0</v>
      </c>
      <c r="AO255">
        <f>VLOOKUP($B255,Kraftvärmeprod!$B$1:$AR$469,MATCH(AO$1,Kraftvärmeprod!$B$1:$AU$1,0),FALSE)</f>
        <v>0</v>
      </c>
      <c r="AP255">
        <f>VLOOKUP($B255,Kraftvärmeprod!$B$1:$AR$469,MATCH(AP$1,Kraftvärmeprod!$B$1:$AU$1,0),FALSE)</f>
        <v>0</v>
      </c>
      <c r="AQ255">
        <f>VLOOKUP($B255,Kraftvärmeprod!$B$1:$AR$469,MATCH("Summa tillförd energi exklusive rökgaskondensering",Kraftvärmeprod!$B$1:$AU$1,0),FALSE)</f>
        <v>0</v>
      </c>
      <c r="AS255" s="195" t="str">
        <f t="shared" si="18"/>
        <v/>
      </c>
      <c r="AU255">
        <f t="shared" si="19"/>
        <v>0</v>
      </c>
    </row>
    <row r="256" spans="1:47" x14ac:dyDescent="0.25">
      <c r="A256" s="2" t="s">
        <v>405</v>
      </c>
      <c r="B256" s="5" t="s">
        <v>1062</v>
      </c>
      <c r="J256">
        <v>0</v>
      </c>
      <c r="K256">
        <v>0</v>
      </c>
      <c r="L256">
        <v>0</v>
      </c>
      <c r="M256">
        <v>0</v>
      </c>
      <c r="N256">
        <v>0</v>
      </c>
      <c r="O256">
        <v>0</v>
      </c>
      <c r="P256">
        <v>0</v>
      </c>
      <c r="Q256">
        <v>0</v>
      </c>
      <c r="R256">
        <v>0</v>
      </c>
      <c r="S256">
        <v>0</v>
      </c>
      <c r="T256">
        <v>0</v>
      </c>
      <c r="U256">
        <v>0</v>
      </c>
      <c r="V256" t="s">
        <v>187</v>
      </c>
      <c r="W256">
        <v>0</v>
      </c>
      <c r="X256">
        <v>0</v>
      </c>
      <c r="Y256">
        <v>0</v>
      </c>
      <c r="Z256">
        <v>0</v>
      </c>
      <c r="AA256">
        <v>0</v>
      </c>
      <c r="AB256">
        <v>0</v>
      </c>
      <c r="AC256">
        <v>0</v>
      </c>
      <c r="AD256">
        <v>0</v>
      </c>
      <c r="AE256">
        <v>0</v>
      </c>
      <c r="AF256">
        <v>0</v>
      </c>
      <c r="AG256">
        <v>0</v>
      </c>
      <c r="AH256">
        <v>0</v>
      </c>
      <c r="AK256" s="252">
        <f t="shared" si="15"/>
        <v>0</v>
      </c>
      <c r="AL256">
        <f t="shared" si="16"/>
        <v>0</v>
      </c>
      <c r="AM256">
        <f t="shared" si="17"/>
        <v>0</v>
      </c>
      <c r="AO256">
        <f>VLOOKUP($B256,Kraftvärmeprod!$B$1:$AR$469,MATCH(AO$1,Kraftvärmeprod!$B$1:$AU$1,0),FALSE)</f>
        <v>0</v>
      </c>
      <c r="AP256">
        <f>VLOOKUP($B256,Kraftvärmeprod!$B$1:$AR$469,MATCH(AP$1,Kraftvärmeprod!$B$1:$AU$1,0),FALSE)</f>
        <v>0</v>
      </c>
      <c r="AQ256">
        <f>VLOOKUP($B256,Kraftvärmeprod!$B$1:$AR$469,MATCH("Summa tillförd energi exklusive rökgaskondensering",Kraftvärmeprod!$B$1:$AU$1,0),FALSE)</f>
        <v>0</v>
      </c>
      <c r="AS256" s="195" t="str">
        <f t="shared" si="18"/>
        <v/>
      </c>
      <c r="AU256">
        <f t="shared" si="19"/>
        <v>0</v>
      </c>
    </row>
    <row r="257" spans="1:47" x14ac:dyDescent="0.25">
      <c r="A257" s="2" t="s">
        <v>408</v>
      </c>
      <c r="B257" s="2" t="s">
        <v>409</v>
      </c>
      <c r="J257">
        <v>0</v>
      </c>
      <c r="K257">
        <v>0</v>
      </c>
      <c r="L257">
        <v>0</v>
      </c>
      <c r="M257">
        <v>0</v>
      </c>
      <c r="N257">
        <v>0</v>
      </c>
      <c r="O257">
        <v>0</v>
      </c>
      <c r="P257">
        <v>0</v>
      </c>
      <c r="Q257">
        <v>0</v>
      </c>
      <c r="R257">
        <v>0</v>
      </c>
      <c r="S257">
        <v>0</v>
      </c>
      <c r="T257">
        <v>0</v>
      </c>
      <c r="U257">
        <v>0</v>
      </c>
      <c r="V257" t="s">
        <v>187</v>
      </c>
      <c r="W257">
        <v>0</v>
      </c>
      <c r="X257">
        <v>0</v>
      </c>
      <c r="Y257">
        <v>0</v>
      </c>
      <c r="Z257">
        <v>0</v>
      </c>
      <c r="AA257">
        <v>0</v>
      </c>
      <c r="AB257">
        <v>0</v>
      </c>
      <c r="AC257">
        <v>0</v>
      </c>
      <c r="AD257">
        <v>0</v>
      </c>
      <c r="AE257">
        <v>0</v>
      </c>
      <c r="AF257">
        <v>0</v>
      </c>
      <c r="AG257">
        <v>0</v>
      </c>
      <c r="AH257">
        <v>0</v>
      </c>
      <c r="AK257" s="252">
        <f t="shared" si="15"/>
        <v>0</v>
      </c>
      <c r="AL257">
        <f t="shared" si="16"/>
        <v>0</v>
      </c>
      <c r="AM257">
        <f t="shared" si="17"/>
        <v>0</v>
      </c>
      <c r="AO257">
        <f>VLOOKUP($B257,Kraftvärmeprod!$B$1:$AR$469,MATCH(AO$1,Kraftvärmeprod!$B$1:$AU$1,0),FALSE)</f>
        <v>0</v>
      </c>
      <c r="AP257">
        <f>VLOOKUP($B257,Kraftvärmeprod!$B$1:$AR$469,MATCH(AP$1,Kraftvärmeprod!$B$1:$AU$1,0),FALSE)</f>
        <v>0</v>
      </c>
      <c r="AQ257">
        <f>VLOOKUP($B257,Kraftvärmeprod!$B$1:$AR$469,MATCH("Summa tillförd energi exklusive rökgaskondensering",Kraftvärmeprod!$B$1:$AU$1,0),FALSE)</f>
        <v>0</v>
      </c>
      <c r="AS257" s="195" t="str">
        <f t="shared" si="18"/>
        <v/>
      </c>
      <c r="AU257">
        <f t="shared" si="19"/>
        <v>0</v>
      </c>
    </row>
    <row r="258" spans="1:47" x14ac:dyDescent="0.25">
      <c r="A258" s="2" t="s">
        <v>410</v>
      </c>
      <c r="B258" s="2" t="s">
        <v>411</v>
      </c>
      <c r="J258">
        <v>0</v>
      </c>
      <c r="K258">
        <v>0</v>
      </c>
      <c r="L258">
        <v>0</v>
      </c>
      <c r="M258">
        <v>0</v>
      </c>
      <c r="N258">
        <v>0</v>
      </c>
      <c r="O258">
        <v>0</v>
      </c>
      <c r="P258">
        <v>0</v>
      </c>
      <c r="Q258">
        <v>0</v>
      </c>
      <c r="R258">
        <v>0</v>
      </c>
      <c r="S258">
        <v>0</v>
      </c>
      <c r="T258">
        <v>0</v>
      </c>
      <c r="U258">
        <v>0</v>
      </c>
      <c r="V258" t="s">
        <v>187</v>
      </c>
      <c r="W258">
        <v>0</v>
      </c>
      <c r="X258">
        <v>0</v>
      </c>
      <c r="Y258">
        <v>0</v>
      </c>
      <c r="Z258">
        <v>0</v>
      </c>
      <c r="AA258">
        <v>0</v>
      </c>
      <c r="AB258">
        <v>0</v>
      </c>
      <c r="AC258">
        <v>0</v>
      </c>
      <c r="AD258">
        <v>0</v>
      </c>
      <c r="AE258">
        <v>0</v>
      </c>
      <c r="AF258">
        <v>0</v>
      </c>
      <c r="AG258">
        <v>0</v>
      </c>
      <c r="AH258">
        <v>0</v>
      </c>
      <c r="AK258" s="252">
        <f t="shared" si="15"/>
        <v>0</v>
      </c>
      <c r="AL258">
        <f t="shared" si="16"/>
        <v>0</v>
      </c>
      <c r="AM258">
        <f t="shared" si="17"/>
        <v>0</v>
      </c>
      <c r="AO258">
        <f>VLOOKUP($B258,Kraftvärmeprod!$B$1:$AR$469,MATCH(AO$1,Kraftvärmeprod!$B$1:$AU$1,0),FALSE)</f>
        <v>0</v>
      </c>
      <c r="AP258">
        <f>VLOOKUP($B258,Kraftvärmeprod!$B$1:$AR$469,MATCH(AP$1,Kraftvärmeprod!$B$1:$AU$1,0),FALSE)</f>
        <v>0</v>
      </c>
      <c r="AQ258">
        <f>VLOOKUP($B258,Kraftvärmeprod!$B$1:$AR$469,MATCH("Summa tillförd energi exklusive rökgaskondensering",Kraftvärmeprod!$B$1:$AU$1,0),FALSE)</f>
        <v>0</v>
      </c>
      <c r="AS258" s="195" t="str">
        <f t="shared" si="18"/>
        <v/>
      </c>
      <c r="AU258">
        <f t="shared" si="19"/>
        <v>0</v>
      </c>
    </row>
    <row r="259" spans="1:47" x14ac:dyDescent="0.25">
      <c r="A259" s="2" t="s">
        <v>410</v>
      </c>
      <c r="B259" s="2" t="s">
        <v>412</v>
      </c>
      <c r="J259">
        <v>0</v>
      </c>
      <c r="K259">
        <v>0</v>
      </c>
      <c r="L259">
        <v>0</v>
      </c>
      <c r="M259">
        <v>0</v>
      </c>
      <c r="N259">
        <v>0</v>
      </c>
      <c r="O259">
        <v>0</v>
      </c>
      <c r="P259">
        <v>0</v>
      </c>
      <c r="Q259">
        <v>0</v>
      </c>
      <c r="R259">
        <v>0</v>
      </c>
      <c r="S259">
        <v>0</v>
      </c>
      <c r="T259">
        <v>0</v>
      </c>
      <c r="U259">
        <v>0</v>
      </c>
      <c r="V259" t="s">
        <v>187</v>
      </c>
      <c r="W259">
        <v>0</v>
      </c>
      <c r="X259">
        <v>0</v>
      </c>
      <c r="Y259">
        <v>0</v>
      </c>
      <c r="Z259">
        <v>0</v>
      </c>
      <c r="AA259">
        <v>0</v>
      </c>
      <c r="AB259">
        <v>0</v>
      </c>
      <c r="AC259">
        <v>0</v>
      </c>
      <c r="AD259">
        <v>0</v>
      </c>
      <c r="AE259">
        <v>0</v>
      </c>
      <c r="AF259">
        <v>0</v>
      </c>
      <c r="AG259">
        <v>0</v>
      </c>
      <c r="AH259">
        <v>0</v>
      </c>
      <c r="AK259" s="252">
        <f t="shared" ref="AK259:AK322" si="20">SUM(J259:U259,W259:AH259)</f>
        <v>0</v>
      </c>
      <c r="AL259">
        <f t="shared" ref="AL259:AL322" si="21">AK259-IFERROR(AH259/1,0)</f>
        <v>0</v>
      </c>
      <c r="AM259">
        <f t="shared" ref="AM259:AM322" si="22">AL259-IFERROR(AG259/1,"")</f>
        <v>0</v>
      </c>
      <c r="AO259">
        <f>VLOOKUP($B259,Kraftvärmeprod!$B$1:$AR$469,MATCH(AO$1,Kraftvärmeprod!$B$1:$AU$1,0),FALSE)</f>
        <v>0</v>
      </c>
      <c r="AP259">
        <f>VLOOKUP($B259,Kraftvärmeprod!$B$1:$AR$469,MATCH(AP$1,Kraftvärmeprod!$B$1:$AU$1,0),FALSE)</f>
        <v>0</v>
      </c>
      <c r="AQ259">
        <f>VLOOKUP($B259,Kraftvärmeprod!$B$1:$AR$469,MATCH("Summa tillförd energi exklusive rökgaskondensering",Kraftvärmeprod!$B$1:$AU$1,0),FALSE)</f>
        <v>0</v>
      </c>
      <c r="AS259" s="195" t="str">
        <f t="shared" ref="AS259:AS322" si="23">IF(AM259=0,"",AM259/AQ259)</f>
        <v/>
      </c>
      <c r="AU259">
        <f t="shared" ref="AU259:AU322" si="24">P259+Q259+R259+S259+T259+U259+W259+X259+Y259+Z259+AA259+AB259+AC259</f>
        <v>0</v>
      </c>
    </row>
    <row r="260" spans="1:47" x14ac:dyDescent="0.25">
      <c r="A260" s="2" t="s">
        <v>410</v>
      </c>
      <c r="B260" s="2" t="s">
        <v>413</v>
      </c>
      <c r="J260">
        <v>0</v>
      </c>
      <c r="K260">
        <v>0</v>
      </c>
      <c r="L260">
        <v>0</v>
      </c>
      <c r="M260">
        <v>0</v>
      </c>
      <c r="N260">
        <v>0</v>
      </c>
      <c r="O260">
        <v>0</v>
      </c>
      <c r="P260">
        <v>0</v>
      </c>
      <c r="Q260">
        <v>0</v>
      </c>
      <c r="R260">
        <v>0</v>
      </c>
      <c r="S260">
        <v>0</v>
      </c>
      <c r="T260">
        <v>0</v>
      </c>
      <c r="U260">
        <v>0</v>
      </c>
      <c r="V260" t="s">
        <v>187</v>
      </c>
      <c r="W260">
        <v>0</v>
      </c>
      <c r="X260">
        <v>0</v>
      </c>
      <c r="Y260">
        <v>0</v>
      </c>
      <c r="Z260">
        <v>0</v>
      </c>
      <c r="AA260">
        <v>0</v>
      </c>
      <c r="AB260">
        <v>0</v>
      </c>
      <c r="AC260">
        <v>0</v>
      </c>
      <c r="AD260">
        <v>0</v>
      </c>
      <c r="AE260">
        <v>0</v>
      </c>
      <c r="AF260">
        <v>0</v>
      </c>
      <c r="AG260">
        <v>0</v>
      </c>
      <c r="AH260">
        <v>0</v>
      </c>
      <c r="AK260" s="252">
        <f t="shared" si="20"/>
        <v>0</v>
      </c>
      <c r="AL260">
        <f t="shared" si="21"/>
        <v>0</v>
      </c>
      <c r="AM260">
        <f t="shared" si="22"/>
        <v>0</v>
      </c>
      <c r="AO260">
        <f>VLOOKUP($B260,Kraftvärmeprod!$B$1:$AR$469,MATCH(AO$1,Kraftvärmeprod!$B$1:$AU$1,0),FALSE)</f>
        <v>0</v>
      </c>
      <c r="AP260">
        <f>VLOOKUP($B260,Kraftvärmeprod!$B$1:$AR$469,MATCH(AP$1,Kraftvärmeprod!$B$1:$AU$1,0),FALSE)</f>
        <v>0</v>
      </c>
      <c r="AQ260">
        <f>VLOOKUP($B260,Kraftvärmeprod!$B$1:$AR$469,MATCH("Summa tillförd energi exklusive rökgaskondensering",Kraftvärmeprod!$B$1:$AU$1,0),FALSE)</f>
        <v>0</v>
      </c>
      <c r="AS260" s="195" t="str">
        <f t="shared" si="23"/>
        <v/>
      </c>
      <c r="AU260">
        <f t="shared" si="24"/>
        <v>0</v>
      </c>
    </row>
    <row r="261" spans="1:47" x14ac:dyDescent="0.25">
      <c r="A261" s="2" t="s">
        <v>410</v>
      </c>
      <c r="B261" s="2" t="s">
        <v>414</v>
      </c>
      <c r="J261">
        <v>0</v>
      </c>
      <c r="K261">
        <v>0</v>
      </c>
      <c r="L261">
        <v>0</v>
      </c>
      <c r="M261">
        <v>0</v>
      </c>
      <c r="N261">
        <v>0</v>
      </c>
      <c r="O261">
        <v>0</v>
      </c>
      <c r="P261">
        <v>0</v>
      </c>
      <c r="Q261">
        <v>0</v>
      </c>
      <c r="R261">
        <v>0</v>
      </c>
      <c r="S261">
        <v>0</v>
      </c>
      <c r="T261">
        <v>0</v>
      </c>
      <c r="U261">
        <v>0</v>
      </c>
      <c r="V261" t="s">
        <v>187</v>
      </c>
      <c r="W261">
        <v>0</v>
      </c>
      <c r="X261">
        <v>0</v>
      </c>
      <c r="Y261">
        <v>0</v>
      </c>
      <c r="Z261">
        <v>0</v>
      </c>
      <c r="AA261">
        <v>0</v>
      </c>
      <c r="AB261">
        <v>0</v>
      </c>
      <c r="AC261">
        <v>0</v>
      </c>
      <c r="AD261">
        <v>0</v>
      </c>
      <c r="AE261">
        <v>0</v>
      </c>
      <c r="AF261">
        <v>0</v>
      </c>
      <c r="AG261">
        <v>0</v>
      </c>
      <c r="AH261">
        <v>0</v>
      </c>
      <c r="AK261" s="252">
        <f t="shared" si="20"/>
        <v>0</v>
      </c>
      <c r="AL261">
        <f t="shared" si="21"/>
        <v>0</v>
      </c>
      <c r="AM261">
        <f t="shared" si="22"/>
        <v>0</v>
      </c>
      <c r="AO261">
        <f>VLOOKUP($B261,Kraftvärmeprod!$B$1:$AR$469,MATCH(AO$1,Kraftvärmeprod!$B$1:$AU$1,0),FALSE)</f>
        <v>0</v>
      </c>
      <c r="AP261">
        <f>VLOOKUP($B261,Kraftvärmeprod!$B$1:$AR$469,MATCH(AP$1,Kraftvärmeprod!$B$1:$AU$1,0),FALSE)</f>
        <v>0</v>
      </c>
      <c r="AQ261">
        <f>VLOOKUP($B261,Kraftvärmeprod!$B$1:$AR$469,MATCH("Summa tillförd energi exklusive rökgaskondensering",Kraftvärmeprod!$B$1:$AU$1,0),FALSE)</f>
        <v>0</v>
      </c>
      <c r="AS261" s="195" t="str">
        <f t="shared" si="23"/>
        <v/>
      </c>
      <c r="AU261">
        <f t="shared" si="24"/>
        <v>0</v>
      </c>
    </row>
    <row r="262" spans="1:47" x14ac:dyDescent="0.25">
      <c r="A262" s="2" t="s">
        <v>415</v>
      </c>
      <c r="B262" s="2" t="s">
        <v>416</v>
      </c>
      <c r="J262">
        <v>0</v>
      </c>
      <c r="K262">
        <v>0</v>
      </c>
      <c r="L262">
        <v>0</v>
      </c>
      <c r="M262">
        <v>0</v>
      </c>
      <c r="N262">
        <v>0</v>
      </c>
      <c r="O262">
        <v>0</v>
      </c>
      <c r="P262">
        <v>0</v>
      </c>
      <c r="Q262">
        <v>0</v>
      </c>
      <c r="R262">
        <v>0</v>
      </c>
      <c r="S262">
        <v>0</v>
      </c>
      <c r="T262">
        <v>0</v>
      </c>
      <c r="U262">
        <v>0</v>
      </c>
      <c r="V262" t="s">
        <v>187</v>
      </c>
      <c r="W262">
        <v>0</v>
      </c>
      <c r="X262">
        <v>0</v>
      </c>
      <c r="Y262">
        <v>0</v>
      </c>
      <c r="Z262">
        <v>0</v>
      </c>
      <c r="AA262">
        <v>0</v>
      </c>
      <c r="AB262">
        <v>0</v>
      </c>
      <c r="AC262">
        <v>0</v>
      </c>
      <c r="AD262">
        <v>0</v>
      </c>
      <c r="AE262">
        <v>0</v>
      </c>
      <c r="AF262">
        <v>0</v>
      </c>
      <c r="AG262">
        <v>0</v>
      </c>
      <c r="AH262">
        <v>0</v>
      </c>
      <c r="AK262" s="252">
        <f t="shared" si="20"/>
        <v>0</v>
      </c>
      <c r="AL262">
        <f t="shared" si="21"/>
        <v>0</v>
      </c>
      <c r="AM262">
        <f t="shared" si="22"/>
        <v>0</v>
      </c>
      <c r="AO262">
        <f>VLOOKUP($B262,Kraftvärmeprod!$B$1:$AR$469,MATCH(AO$1,Kraftvärmeprod!$B$1:$AU$1,0),FALSE)</f>
        <v>0</v>
      </c>
      <c r="AP262">
        <f>VLOOKUP($B262,Kraftvärmeprod!$B$1:$AR$469,MATCH(AP$1,Kraftvärmeprod!$B$1:$AU$1,0),FALSE)</f>
        <v>0</v>
      </c>
      <c r="AQ262">
        <f>VLOOKUP($B262,Kraftvärmeprod!$B$1:$AR$469,MATCH("Summa tillförd energi exklusive rökgaskondensering",Kraftvärmeprod!$B$1:$AU$1,0),FALSE)</f>
        <v>0</v>
      </c>
      <c r="AS262" s="195" t="str">
        <f t="shared" si="23"/>
        <v/>
      </c>
      <c r="AU262">
        <f t="shared" si="24"/>
        <v>0</v>
      </c>
    </row>
    <row r="263" spans="1:47" x14ac:dyDescent="0.25">
      <c r="A263" s="2" t="s">
        <v>417</v>
      </c>
      <c r="B263" s="2" t="s">
        <v>418</v>
      </c>
      <c r="J263">
        <v>0</v>
      </c>
      <c r="K263">
        <v>0</v>
      </c>
      <c r="L263">
        <v>0</v>
      </c>
      <c r="M263">
        <v>0</v>
      </c>
      <c r="N263">
        <v>0</v>
      </c>
      <c r="O263">
        <v>0</v>
      </c>
      <c r="P263">
        <v>0</v>
      </c>
      <c r="Q263">
        <v>0</v>
      </c>
      <c r="R263">
        <v>0</v>
      </c>
      <c r="S263">
        <v>0</v>
      </c>
      <c r="T263">
        <v>0</v>
      </c>
      <c r="U263">
        <v>0</v>
      </c>
      <c r="V263" t="s">
        <v>187</v>
      </c>
      <c r="W263">
        <v>0</v>
      </c>
      <c r="X263">
        <v>0</v>
      </c>
      <c r="Y263">
        <v>0</v>
      </c>
      <c r="Z263">
        <v>0</v>
      </c>
      <c r="AA263">
        <v>0</v>
      </c>
      <c r="AB263">
        <v>0</v>
      </c>
      <c r="AC263">
        <v>0</v>
      </c>
      <c r="AD263">
        <v>0</v>
      </c>
      <c r="AE263">
        <v>0</v>
      </c>
      <c r="AF263">
        <v>0</v>
      </c>
      <c r="AG263">
        <v>0</v>
      </c>
      <c r="AH263">
        <v>0</v>
      </c>
      <c r="AK263" s="252">
        <f t="shared" si="20"/>
        <v>0</v>
      </c>
      <c r="AL263">
        <f t="shared" si="21"/>
        <v>0</v>
      </c>
      <c r="AM263">
        <f t="shared" si="22"/>
        <v>0</v>
      </c>
      <c r="AO263">
        <f>VLOOKUP($B263,Kraftvärmeprod!$B$1:$AR$469,MATCH(AO$1,Kraftvärmeprod!$B$1:$AU$1,0),FALSE)</f>
        <v>0</v>
      </c>
      <c r="AP263">
        <f>VLOOKUP($B263,Kraftvärmeprod!$B$1:$AR$469,MATCH(AP$1,Kraftvärmeprod!$B$1:$AU$1,0),FALSE)</f>
        <v>0</v>
      </c>
      <c r="AQ263">
        <f>VLOOKUP($B263,Kraftvärmeprod!$B$1:$AR$469,MATCH("Summa tillförd energi exklusive rökgaskondensering",Kraftvärmeprod!$B$1:$AU$1,0),FALSE)</f>
        <v>0</v>
      </c>
      <c r="AS263" s="195" t="str">
        <f t="shared" si="23"/>
        <v/>
      </c>
      <c r="AU263">
        <f t="shared" si="24"/>
        <v>0</v>
      </c>
    </row>
    <row r="264" spans="1:47" x14ac:dyDescent="0.25">
      <c r="A264" s="2" t="s">
        <v>419</v>
      </c>
      <c r="B264" s="2" t="s">
        <v>420</v>
      </c>
      <c r="J264">
        <v>0</v>
      </c>
      <c r="K264">
        <v>0</v>
      </c>
      <c r="L264">
        <v>0</v>
      </c>
      <c r="M264">
        <v>0</v>
      </c>
      <c r="N264">
        <v>0</v>
      </c>
      <c r="O264">
        <v>0</v>
      </c>
      <c r="P264">
        <v>0</v>
      </c>
      <c r="Q264">
        <v>0</v>
      </c>
      <c r="R264">
        <v>0</v>
      </c>
      <c r="S264">
        <v>0</v>
      </c>
      <c r="T264">
        <v>0</v>
      </c>
      <c r="U264">
        <v>0</v>
      </c>
      <c r="V264" t="s">
        <v>187</v>
      </c>
      <c r="W264">
        <v>0</v>
      </c>
      <c r="X264">
        <v>0</v>
      </c>
      <c r="Y264">
        <v>0</v>
      </c>
      <c r="Z264">
        <v>0</v>
      </c>
      <c r="AA264">
        <v>0</v>
      </c>
      <c r="AB264">
        <v>0</v>
      </c>
      <c r="AC264">
        <v>0</v>
      </c>
      <c r="AD264">
        <v>0</v>
      </c>
      <c r="AE264">
        <v>0</v>
      </c>
      <c r="AF264">
        <v>0</v>
      </c>
      <c r="AG264">
        <v>0</v>
      </c>
      <c r="AH264">
        <v>0</v>
      </c>
      <c r="AK264" s="252">
        <f t="shared" si="20"/>
        <v>0</v>
      </c>
      <c r="AL264">
        <f t="shared" si="21"/>
        <v>0</v>
      </c>
      <c r="AM264">
        <f t="shared" si="22"/>
        <v>0</v>
      </c>
      <c r="AO264">
        <f>VLOOKUP($B264,Kraftvärmeprod!$B$1:$AR$469,MATCH(AO$1,Kraftvärmeprod!$B$1:$AU$1,0),FALSE)</f>
        <v>0</v>
      </c>
      <c r="AP264">
        <f>VLOOKUP($B264,Kraftvärmeprod!$B$1:$AR$469,MATCH(AP$1,Kraftvärmeprod!$B$1:$AU$1,0),FALSE)</f>
        <v>0</v>
      </c>
      <c r="AQ264">
        <f>VLOOKUP($B264,Kraftvärmeprod!$B$1:$AR$469,MATCH("Summa tillförd energi exklusive rökgaskondensering",Kraftvärmeprod!$B$1:$AU$1,0),FALSE)</f>
        <v>0</v>
      </c>
      <c r="AS264" s="195" t="str">
        <f t="shared" si="23"/>
        <v/>
      </c>
      <c r="AU264">
        <f t="shared" si="24"/>
        <v>0</v>
      </c>
    </row>
    <row r="265" spans="1:47" x14ac:dyDescent="0.25">
      <c r="A265" s="2" t="s">
        <v>419</v>
      </c>
      <c r="B265" s="2" t="s">
        <v>421</v>
      </c>
      <c r="J265">
        <v>0</v>
      </c>
      <c r="K265">
        <v>0</v>
      </c>
      <c r="L265">
        <v>0</v>
      </c>
      <c r="M265">
        <v>0</v>
      </c>
      <c r="N265">
        <v>0</v>
      </c>
      <c r="O265">
        <v>0</v>
      </c>
      <c r="P265">
        <v>0</v>
      </c>
      <c r="Q265">
        <v>0</v>
      </c>
      <c r="R265">
        <v>0</v>
      </c>
      <c r="S265">
        <v>0</v>
      </c>
      <c r="T265">
        <v>0</v>
      </c>
      <c r="U265">
        <v>0</v>
      </c>
      <c r="V265" t="s">
        <v>187</v>
      </c>
      <c r="W265">
        <v>0</v>
      </c>
      <c r="X265">
        <v>0</v>
      </c>
      <c r="Y265">
        <v>0</v>
      </c>
      <c r="Z265">
        <v>0</v>
      </c>
      <c r="AA265">
        <v>0</v>
      </c>
      <c r="AB265">
        <v>0</v>
      </c>
      <c r="AC265">
        <v>0</v>
      </c>
      <c r="AD265">
        <v>0</v>
      </c>
      <c r="AE265">
        <v>0</v>
      </c>
      <c r="AF265">
        <v>0</v>
      </c>
      <c r="AG265">
        <v>0</v>
      </c>
      <c r="AH265">
        <v>0</v>
      </c>
      <c r="AK265" s="252">
        <f t="shared" si="20"/>
        <v>0</v>
      </c>
      <c r="AL265">
        <f t="shared" si="21"/>
        <v>0</v>
      </c>
      <c r="AM265">
        <f t="shared" si="22"/>
        <v>0</v>
      </c>
      <c r="AO265">
        <f>VLOOKUP($B265,Kraftvärmeprod!$B$1:$AR$469,MATCH(AO$1,Kraftvärmeprod!$B$1:$AU$1,0),FALSE)</f>
        <v>0</v>
      </c>
      <c r="AP265">
        <f>VLOOKUP($B265,Kraftvärmeprod!$B$1:$AR$469,MATCH(AP$1,Kraftvärmeprod!$B$1:$AU$1,0),FALSE)</f>
        <v>0</v>
      </c>
      <c r="AQ265">
        <f>VLOOKUP($B265,Kraftvärmeprod!$B$1:$AR$469,MATCH("Summa tillförd energi exklusive rökgaskondensering",Kraftvärmeprod!$B$1:$AU$1,0),FALSE)</f>
        <v>0</v>
      </c>
      <c r="AS265" s="195" t="str">
        <f t="shared" si="23"/>
        <v/>
      </c>
      <c r="AU265">
        <f t="shared" si="24"/>
        <v>0</v>
      </c>
    </row>
    <row r="266" spans="1:47" x14ac:dyDescent="0.25">
      <c r="A266" s="2" t="s">
        <v>419</v>
      </c>
      <c r="B266" s="2" t="s">
        <v>422</v>
      </c>
      <c r="J266">
        <v>0</v>
      </c>
      <c r="K266">
        <v>0</v>
      </c>
      <c r="L266">
        <v>0</v>
      </c>
      <c r="M266">
        <v>0</v>
      </c>
      <c r="N266">
        <v>0</v>
      </c>
      <c r="O266">
        <v>0</v>
      </c>
      <c r="P266">
        <v>0</v>
      </c>
      <c r="Q266">
        <v>0</v>
      </c>
      <c r="R266">
        <v>0</v>
      </c>
      <c r="S266">
        <v>0</v>
      </c>
      <c r="T266">
        <v>0</v>
      </c>
      <c r="U266">
        <v>0</v>
      </c>
      <c r="V266" t="s">
        <v>187</v>
      </c>
      <c r="W266">
        <v>0</v>
      </c>
      <c r="X266">
        <v>0</v>
      </c>
      <c r="Y266">
        <v>0</v>
      </c>
      <c r="Z266">
        <v>0</v>
      </c>
      <c r="AA266">
        <v>0</v>
      </c>
      <c r="AB266">
        <v>0</v>
      </c>
      <c r="AC266">
        <v>0</v>
      </c>
      <c r="AD266">
        <v>0</v>
      </c>
      <c r="AE266">
        <v>0</v>
      </c>
      <c r="AF266">
        <v>0</v>
      </c>
      <c r="AG266">
        <v>0</v>
      </c>
      <c r="AH266">
        <v>0</v>
      </c>
      <c r="AK266" s="252">
        <f t="shared" si="20"/>
        <v>0</v>
      </c>
      <c r="AL266">
        <f t="shared" si="21"/>
        <v>0</v>
      </c>
      <c r="AM266">
        <f t="shared" si="22"/>
        <v>0</v>
      </c>
      <c r="AO266">
        <f>VLOOKUP($B266,Kraftvärmeprod!$B$1:$AR$469,MATCH(AO$1,Kraftvärmeprod!$B$1:$AU$1,0),FALSE)</f>
        <v>0</v>
      </c>
      <c r="AP266">
        <f>VLOOKUP($B266,Kraftvärmeprod!$B$1:$AR$469,MATCH(AP$1,Kraftvärmeprod!$B$1:$AU$1,0),FALSE)</f>
        <v>0</v>
      </c>
      <c r="AQ266">
        <f>VLOOKUP($B266,Kraftvärmeprod!$B$1:$AR$469,MATCH("Summa tillförd energi exklusive rökgaskondensering",Kraftvärmeprod!$B$1:$AU$1,0),FALSE)</f>
        <v>0</v>
      </c>
      <c r="AS266" s="195" t="str">
        <f t="shared" si="23"/>
        <v/>
      </c>
      <c r="AU266">
        <f t="shared" si="24"/>
        <v>0</v>
      </c>
    </row>
    <row r="267" spans="1:47" x14ac:dyDescent="0.25">
      <c r="A267" s="2" t="s">
        <v>419</v>
      </c>
      <c r="B267" s="2" t="s">
        <v>423</v>
      </c>
      <c r="J267">
        <v>0</v>
      </c>
      <c r="K267">
        <v>0</v>
      </c>
      <c r="L267">
        <v>0</v>
      </c>
      <c r="M267">
        <v>0</v>
      </c>
      <c r="N267">
        <v>0</v>
      </c>
      <c r="O267">
        <v>0</v>
      </c>
      <c r="P267">
        <v>0</v>
      </c>
      <c r="Q267">
        <v>0</v>
      </c>
      <c r="R267">
        <v>0</v>
      </c>
      <c r="S267">
        <v>0</v>
      </c>
      <c r="T267">
        <v>0</v>
      </c>
      <c r="U267">
        <v>0</v>
      </c>
      <c r="V267" t="s">
        <v>187</v>
      </c>
      <c r="W267">
        <v>0</v>
      </c>
      <c r="X267">
        <v>0</v>
      </c>
      <c r="Y267">
        <v>0</v>
      </c>
      <c r="Z267">
        <v>0</v>
      </c>
      <c r="AA267">
        <v>0</v>
      </c>
      <c r="AB267">
        <v>0</v>
      </c>
      <c r="AC267">
        <v>0</v>
      </c>
      <c r="AD267">
        <v>0</v>
      </c>
      <c r="AE267">
        <v>0</v>
      </c>
      <c r="AF267">
        <v>0</v>
      </c>
      <c r="AG267">
        <v>0</v>
      </c>
      <c r="AH267">
        <v>0</v>
      </c>
      <c r="AK267" s="252">
        <f t="shared" si="20"/>
        <v>0</v>
      </c>
      <c r="AL267">
        <f t="shared" si="21"/>
        <v>0</v>
      </c>
      <c r="AM267">
        <f t="shared" si="22"/>
        <v>0</v>
      </c>
      <c r="AO267">
        <f>VLOOKUP($B267,Kraftvärmeprod!$B$1:$AR$469,MATCH(AO$1,Kraftvärmeprod!$B$1:$AU$1,0),FALSE)</f>
        <v>0</v>
      </c>
      <c r="AP267">
        <f>VLOOKUP($B267,Kraftvärmeprod!$B$1:$AR$469,MATCH(AP$1,Kraftvärmeprod!$B$1:$AU$1,0),FALSE)</f>
        <v>0</v>
      </c>
      <c r="AQ267">
        <f>VLOOKUP($B267,Kraftvärmeprod!$B$1:$AR$469,MATCH("Summa tillförd energi exklusive rökgaskondensering",Kraftvärmeprod!$B$1:$AU$1,0),FALSE)</f>
        <v>0</v>
      </c>
      <c r="AS267" s="195" t="str">
        <f t="shared" si="23"/>
        <v/>
      </c>
      <c r="AU267">
        <f t="shared" si="24"/>
        <v>0</v>
      </c>
    </row>
    <row r="268" spans="1:47" x14ac:dyDescent="0.25">
      <c r="A268" s="2" t="s">
        <v>419</v>
      </c>
      <c r="B268" s="2" t="s">
        <v>424</v>
      </c>
      <c r="J268">
        <v>0</v>
      </c>
      <c r="K268">
        <v>0</v>
      </c>
      <c r="L268">
        <v>0</v>
      </c>
      <c r="M268">
        <v>0</v>
      </c>
      <c r="N268">
        <v>0</v>
      </c>
      <c r="O268">
        <v>0</v>
      </c>
      <c r="P268">
        <v>0</v>
      </c>
      <c r="Q268">
        <v>0</v>
      </c>
      <c r="R268">
        <v>0</v>
      </c>
      <c r="S268">
        <v>0</v>
      </c>
      <c r="T268">
        <v>0</v>
      </c>
      <c r="U268">
        <v>0</v>
      </c>
      <c r="V268" t="s">
        <v>187</v>
      </c>
      <c r="W268">
        <v>0</v>
      </c>
      <c r="X268">
        <v>0</v>
      </c>
      <c r="Y268">
        <v>0</v>
      </c>
      <c r="Z268">
        <v>0</v>
      </c>
      <c r="AA268">
        <v>0</v>
      </c>
      <c r="AB268">
        <v>0</v>
      </c>
      <c r="AC268">
        <v>0</v>
      </c>
      <c r="AD268">
        <v>0</v>
      </c>
      <c r="AE268">
        <v>0</v>
      </c>
      <c r="AF268">
        <v>0</v>
      </c>
      <c r="AG268">
        <v>0</v>
      </c>
      <c r="AH268">
        <v>0</v>
      </c>
      <c r="AK268" s="252">
        <f t="shared" si="20"/>
        <v>0</v>
      </c>
      <c r="AL268">
        <f t="shared" si="21"/>
        <v>0</v>
      </c>
      <c r="AM268">
        <f t="shared" si="22"/>
        <v>0</v>
      </c>
      <c r="AO268">
        <f>VLOOKUP($B268,Kraftvärmeprod!$B$1:$AR$469,MATCH(AO$1,Kraftvärmeprod!$B$1:$AU$1,0),FALSE)</f>
        <v>0</v>
      </c>
      <c r="AP268">
        <f>VLOOKUP($B268,Kraftvärmeprod!$B$1:$AR$469,MATCH(AP$1,Kraftvärmeprod!$B$1:$AU$1,0),FALSE)</f>
        <v>0</v>
      </c>
      <c r="AQ268">
        <f>VLOOKUP($B268,Kraftvärmeprod!$B$1:$AR$469,MATCH("Summa tillförd energi exklusive rökgaskondensering",Kraftvärmeprod!$B$1:$AU$1,0),FALSE)</f>
        <v>0</v>
      </c>
      <c r="AS268" s="195" t="str">
        <f t="shared" si="23"/>
        <v/>
      </c>
      <c r="AU268">
        <f t="shared" si="24"/>
        <v>0</v>
      </c>
    </row>
    <row r="269" spans="1:47" x14ac:dyDescent="0.25">
      <c r="A269" s="2" t="s">
        <v>419</v>
      </c>
      <c r="B269" s="2" t="s">
        <v>425</v>
      </c>
      <c r="J269">
        <v>0</v>
      </c>
      <c r="K269">
        <v>0</v>
      </c>
      <c r="L269">
        <v>0</v>
      </c>
      <c r="M269">
        <v>0</v>
      </c>
      <c r="N269">
        <v>0</v>
      </c>
      <c r="O269">
        <v>0</v>
      </c>
      <c r="P269">
        <v>0</v>
      </c>
      <c r="Q269">
        <v>0</v>
      </c>
      <c r="R269">
        <v>0</v>
      </c>
      <c r="S269">
        <v>0</v>
      </c>
      <c r="T269">
        <v>0</v>
      </c>
      <c r="U269">
        <v>0</v>
      </c>
      <c r="V269" t="s">
        <v>187</v>
      </c>
      <c r="W269">
        <v>0</v>
      </c>
      <c r="X269">
        <v>0</v>
      </c>
      <c r="Y269">
        <v>0</v>
      </c>
      <c r="Z269">
        <v>0</v>
      </c>
      <c r="AA269">
        <v>0</v>
      </c>
      <c r="AB269">
        <v>0</v>
      </c>
      <c r="AC269">
        <v>0</v>
      </c>
      <c r="AD269">
        <v>0</v>
      </c>
      <c r="AE269">
        <v>0</v>
      </c>
      <c r="AF269">
        <v>0</v>
      </c>
      <c r="AG269">
        <v>0</v>
      </c>
      <c r="AH269">
        <v>0</v>
      </c>
      <c r="AK269" s="252">
        <f t="shared" si="20"/>
        <v>0</v>
      </c>
      <c r="AL269">
        <f t="shared" si="21"/>
        <v>0</v>
      </c>
      <c r="AM269">
        <f t="shared" si="22"/>
        <v>0</v>
      </c>
      <c r="AO269">
        <f>VLOOKUP($B269,Kraftvärmeprod!$B$1:$AR$469,MATCH(AO$1,Kraftvärmeprod!$B$1:$AU$1,0),FALSE)</f>
        <v>0</v>
      </c>
      <c r="AP269">
        <f>VLOOKUP($B269,Kraftvärmeprod!$B$1:$AR$469,MATCH(AP$1,Kraftvärmeprod!$B$1:$AU$1,0),FALSE)</f>
        <v>0</v>
      </c>
      <c r="AQ269">
        <f>VLOOKUP($B269,Kraftvärmeprod!$B$1:$AR$469,MATCH("Summa tillförd energi exklusive rökgaskondensering",Kraftvärmeprod!$B$1:$AU$1,0),FALSE)</f>
        <v>0</v>
      </c>
      <c r="AS269" s="195" t="str">
        <f t="shared" si="23"/>
        <v/>
      </c>
      <c r="AU269">
        <f t="shared" si="24"/>
        <v>0</v>
      </c>
    </row>
    <row r="270" spans="1:47" x14ac:dyDescent="0.25">
      <c r="A270" s="2" t="s">
        <v>419</v>
      </c>
      <c r="B270" s="2" t="s">
        <v>426</v>
      </c>
      <c r="J270">
        <v>0</v>
      </c>
      <c r="K270">
        <v>0</v>
      </c>
      <c r="L270">
        <v>0</v>
      </c>
      <c r="M270">
        <v>0</v>
      </c>
      <c r="N270">
        <v>0</v>
      </c>
      <c r="O270">
        <v>0</v>
      </c>
      <c r="P270">
        <v>0</v>
      </c>
      <c r="Q270">
        <v>0</v>
      </c>
      <c r="R270">
        <v>0</v>
      </c>
      <c r="S270">
        <v>0</v>
      </c>
      <c r="T270">
        <v>0</v>
      </c>
      <c r="U270">
        <v>0</v>
      </c>
      <c r="V270" t="s">
        <v>187</v>
      </c>
      <c r="W270">
        <v>0</v>
      </c>
      <c r="X270">
        <v>0</v>
      </c>
      <c r="Y270">
        <v>0</v>
      </c>
      <c r="Z270">
        <v>0</v>
      </c>
      <c r="AA270">
        <v>0</v>
      </c>
      <c r="AB270">
        <v>0</v>
      </c>
      <c r="AC270">
        <v>0</v>
      </c>
      <c r="AD270">
        <v>0</v>
      </c>
      <c r="AE270">
        <v>0</v>
      </c>
      <c r="AF270">
        <v>0</v>
      </c>
      <c r="AG270">
        <v>0</v>
      </c>
      <c r="AH270">
        <v>0</v>
      </c>
      <c r="AK270" s="252">
        <f t="shared" si="20"/>
        <v>0</v>
      </c>
      <c r="AL270">
        <f t="shared" si="21"/>
        <v>0</v>
      </c>
      <c r="AM270">
        <f t="shared" si="22"/>
        <v>0</v>
      </c>
      <c r="AO270">
        <f>VLOOKUP($B270,Kraftvärmeprod!$B$1:$AR$469,MATCH(AO$1,Kraftvärmeprod!$B$1:$AU$1,0),FALSE)</f>
        <v>0</v>
      </c>
      <c r="AP270">
        <f>VLOOKUP($B270,Kraftvärmeprod!$B$1:$AR$469,MATCH(AP$1,Kraftvärmeprod!$B$1:$AU$1,0),FALSE)</f>
        <v>0</v>
      </c>
      <c r="AQ270">
        <f>VLOOKUP($B270,Kraftvärmeprod!$B$1:$AR$469,MATCH("Summa tillförd energi exklusive rökgaskondensering",Kraftvärmeprod!$B$1:$AU$1,0),FALSE)</f>
        <v>0</v>
      </c>
      <c r="AS270" s="195" t="str">
        <f t="shared" si="23"/>
        <v/>
      </c>
      <c r="AU270">
        <f t="shared" si="24"/>
        <v>0</v>
      </c>
    </row>
    <row r="271" spans="1:47" x14ac:dyDescent="0.25">
      <c r="A271" s="2" t="s">
        <v>419</v>
      </c>
      <c r="B271" s="2" t="s">
        <v>427</v>
      </c>
      <c r="J271">
        <v>0</v>
      </c>
      <c r="K271">
        <v>0</v>
      </c>
      <c r="L271">
        <v>0</v>
      </c>
      <c r="M271">
        <v>0</v>
      </c>
      <c r="N271">
        <v>0</v>
      </c>
      <c r="O271">
        <v>0</v>
      </c>
      <c r="P271">
        <v>0</v>
      </c>
      <c r="Q271">
        <v>0</v>
      </c>
      <c r="R271">
        <v>0</v>
      </c>
      <c r="S271">
        <v>0</v>
      </c>
      <c r="T271">
        <v>0</v>
      </c>
      <c r="U271">
        <v>0</v>
      </c>
      <c r="V271" t="s">
        <v>187</v>
      </c>
      <c r="W271">
        <v>0</v>
      </c>
      <c r="X271">
        <v>0</v>
      </c>
      <c r="Y271">
        <v>0</v>
      </c>
      <c r="Z271">
        <v>0</v>
      </c>
      <c r="AA271">
        <v>0</v>
      </c>
      <c r="AB271">
        <v>0</v>
      </c>
      <c r="AC271">
        <v>0</v>
      </c>
      <c r="AD271">
        <v>0</v>
      </c>
      <c r="AE271">
        <v>0</v>
      </c>
      <c r="AF271">
        <v>0</v>
      </c>
      <c r="AG271">
        <v>0</v>
      </c>
      <c r="AH271">
        <v>0</v>
      </c>
      <c r="AK271" s="252">
        <f t="shared" si="20"/>
        <v>0</v>
      </c>
      <c r="AL271">
        <f t="shared" si="21"/>
        <v>0</v>
      </c>
      <c r="AM271">
        <f t="shared" si="22"/>
        <v>0</v>
      </c>
      <c r="AO271">
        <f>VLOOKUP($B271,Kraftvärmeprod!$B$1:$AR$469,MATCH(AO$1,Kraftvärmeprod!$B$1:$AU$1,0),FALSE)</f>
        <v>0</v>
      </c>
      <c r="AP271">
        <f>VLOOKUP($B271,Kraftvärmeprod!$B$1:$AR$469,MATCH(AP$1,Kraftvärmeprod!$B$1:$AU$1,0),FALSE)</f>
        <v>0</v>
      </c>
      <c r="AQ271">
        <f>VLOOKUP($B271,Kraftvärmeprod!$B$1:$AR$469,MATCH("Summa tillförd energi exklusive rökgaskondensering",Kraftvärmeprod!$B$1:$AU$1,0),FALSE)</f>
        <v>0</v>
      </c>
      <c r="AS271" s="195" t="str">
        <f t="shared" si="23"/>
        <v/>
      </c>
      <c r="AU271">
        <f t="shared" si="24"/>
        <v>0</v>
      </c>
    </row>
    <row r="272" spans="1:47" x14ac:dyDescent="0.25">
      <c r="A272" s="2" t="s">
        <v>419</v>
      </c>
      <c r="B272" s="2" t="s">
        <v>428</v>
      </c>
      <c r="J272">
        <v>0</v>
      </c>
      <c r="K272">
        <v>0</v>
      </c>
      <c r="L272">
        <v>0</v>
      </c>
      <c r="M272">
        <v>0</v>
      </c>
      <c r="N272">
        <v>0</v>
      </c>
      <c r="O272">
        <v>0</v>
      </c>
      <c r="P272">
        <v>0</v>
      </c>
      <c r="Q272">
        <v>0</v>
      </c>
      <c r="R272">
        <v>0</v>
      </c>
      <c r="S272">
        <v>0</v>
      </c>
      <c r="T272">
        <v>0</v>
      </c>
      <c r="U272">
        <v>0</v>
      </c>
      <c r="V272" t="s">
        <v>187</v>
      </c>
      <c r="W272">
        <v>0</v>
      </c>
      <c r="X272">
        <v>0</v>
      </c>
      <c r="Y272">
        <v>0</v>
      </c>
      <c r="Z272">
        <v>0</v>
      </c>
      <c r="AA272">
        <v>0</v>
      </c>
      <c r="AB272">
        <v>0</v>
      </c>
      <c r="AC272">
        <v>0</v>
      </c>
      <c r="AD272">
        <v>0</v>
      </c>
      <c r="AE272">
        <v>0</v>
      </c>
      <c r="AF272">
        <v>0</v>
      </c>
      <c r="AG272">
        <v>0</v>
      </c>
      <c r="AH272">
        <v>0</v>
      </c>
      <c r="AK272" s="252">
        <f t="shared" si="20"/>
        <v>0</v>
      </c>
      <c r="AL272">
        <f t="shared" si="21"/>
        <v>0</v>
      </c>
      <c r="AM272">
        <f t="shared" si="22"/>
        <v>0</v>
      </c>
      <c r="AO272">
        <f>VLOOKUP($B272,Kraftvärmeprod!$B$1:$AR$469,MATCH(AO$1,Kraftvärmeprod!$B$1:$AU$1,0),FALSE)</f>
        <v>0</v>
      </c>
      <c r="AP272">
        <f>VLOOKUP($B272,Kraftvärmeprod!$B$1:$AR$469,MATCH(AP$1,Kraftvärmeprod!$B$1:$AU$1,0),FALSE)</f>
        <v>0</v>
      </c>
      <c r="AQ272">
        <f>VLOOKUP($B272,Kraftvärmeprod!$B$1:$AR$469,MATCH("Summa tillförd energi exklusive rökgaskondensering",Kraftvärmeprod!$B$1:$AU$1,0),FALSE)</f>
        <v>0</v>
      </c>
      <c r="AS272" s="195" t="str">
        <f t="shared" si="23"/>
        <v/>
      </c>
      <c r="AU272">
        <f t="shared" si="24"/>
        <v>0</v>
      </c>
    </row>
    <row r="273" spans="1:47" x14ac:dyDescent="0.25">
      <c r="A273" s="2" t="s">
        <v>419</v>
      </c>
      <c r="B273" s="2" t="s">
        <v>429</v>
      </c>
      <c r="J273">
        <v>0</v>
      </c>
      <c r="K273">
        <v>0</v>
      </c>
      <c r="L273">
        <v>0</v>
      </c>
      <c r="M273">
        <v>0</v>
      </c>
      <c r="N273">
        <v>0</v>
      </c>
      <c r="O273">
        <v>0</v>
      </c>
      <c r="P273">
        <v>0</v>
      </c>
      <c r="Q273">
        <v>0</v>
      </c>
      <c r="R273">
        <v>0</v>
      </c>
      <c r="S273">
        <v>0</v>
      </c>
      <c r="T273">
        <v>0</v>
      </c>
      <c r="U273">
        <v>0</v>
      </c>
      <c r="V273" t="s">
        <v>187</v>
      </c>
      <c r="W273">
        <v>0</v>
      </c>
      <c r="X273">
        <v>0</v>
      </c>
      <c r="Y273">
        <v>0</v>
      </c>
      <c r="Z273">
        <v>0</v>
      </c>
      <c r="AA273">
        <v>0</v>
      </c>
      <c r="AB273">
        <v>0</v>
      </c>
      <c r="AC273">
        <v>0</v>
      </c>
      <c r="AD273">
        <v>0</v>
      </c>
      <c r="AE273">
        <v>0</v>
      </c>
      <c r="AF273">
        <v>0</v>
      </c>
      <c r="AG273">
        <v>0</v>
      </c>
      <c r="AH273">
        <v>0</v>
      </c>
      <c r="AK273" s="252">
        <f t="shared" si="20"/>
        <v>0</v>
      </c>
      <c r="AL273">
        <f t="shared" si="21"/>
        <v>0</v>
      </c>
      <c r="AM273">
        <f t="shared" si="22"/>
        <v>0</v>
      </c>
      <c r="AO273">
        <f>VLOOKUP($B273,Kraftvärmeprod!$B$1:$AR$469,MATCH(AO$1,Kraftvärmeprod!$B$1:$AU$1,0),FALSE)</f>
        <v>0</v>
      </c>
      <c r="AP273">
        <f>VLOOKUP($B273,Kraftvärmeprod!$B$1:$AR$469,MATCH(AP$1,Kraftvärmeprod!$B$1:$AU$1,0),FALSE)</f>
        <v>0</v>
      </c>
      <c r="AQ273">
        <f>VLOOKUP($B273,Kraftvärmeprod!$B$1:$AR$469,MATCH("Summa tillförd energi exklusive rökgaskondensering",Kraftvärmeprod!$B$1:$AU$1,0),FALSE)</f>
        <v>0</v>
      </c>
      <c r="AS273" s="195" t="str">
        <f t="shared" si="23"/>
        <v/>
      </c>
      <c r="AU273">
        <f t="shared" si="24"/>
        <v>0</v>
      </c>
    </row>
    <row r="274" spans="1:47" x14ac:dyDescent="0.25">
      <c r="A274" s="2" t="s">
        <v>419</v>
      </c>
      <c r="B274" s="2" t="s">
        <v>430</v>
      </c>
      <c r="J274">
        <v>0</v>
      </c>
      <c r="K274">
        <v>0</v>
      </c>
      <c r="L274">
        <v>0</v>
      </c>
      <c r="M274">
        <v>0</v>
      </c>
      <c r="N274">
        <v>0</v>
      </c>
      <c r="O274">
        <v>0</v>
      </c>
      <c r="P274">
        <v>0</v>
      </c>
      <c r="Q274">
        <v>0</v>
      </c>
      <c r="R274">
        <v>0</v>
      </c>
      <c r="S274">
        <v>0</v>
      </c>
      <c r="T274">
        <v>0</v>
      </c>
      <c r="U274">
        <v>0</v>
      </c>
      <c r="V274" t="s">
        <v>187</v>
      </c>
      <c r="W274">
        <v>0</v>
      </c>
      <c r="X274">
        <v>0</v>
      </c>
      <c r="Y274">
        <v>0</v>
      </c>
      <c r="Z274">
        <v>0</v>
      </c>
      <c r="AA274">
        <v>0</v>
      </c>
      <c r="AB274">
        <v>0</v>
      </c>
      <c r="AC274">
        <v>0</v>
      </c>
      <c r="AD274">
        <v>0</v>
      </c>
      <c r="AE274">
        <v>0</v>
      </c>
      <c r="AF274">
        <v>0</v>
      </c>
      <c r="AG274">
        <v>0</v>
      </c>
      <c r="AH274">
        <v>0</v>
      </c>
      <c r="AK274" s="252">
        <f t="shared" si="20"/>
        <v>0</v>
      </c>
      <c r="AL274">
        <f t="shared" si="21"/>
        <v>0</v>
      </c>
      <c r="AM274">
        <f t="shared" si="22"/>
        <v>0</v>
      </c>
      <c r="AO274">
        <f>VLOOKUP($B274,Kraftvärmeprod!$B$1:$AR$469,MATCH(AO$1,Kraftvärmeprod!$B$1:$AU$1,0),FALSE)</f>
        <v>0</v>
      </c>
      <c r="AP274">
        <f>VLOOKUP($B274,Kraftvärmeprod!$B$1:$AR$469,MATCH(AP$1,Kraftvärmeprod!$B$1:$AU$1,0),FALSE)</f>
        <v>0</v>
      </c>
      <c r="AQ274">
        <f>VLOOKUP($B274,Kraftvärmeprod!$B$1:$AR$469,MATCH("Summa tillförd energi exklusive rökgaskondensering",Kraftvärmeprod!$B$1:$AU$1,0),FALSE)</f>
        <v>0</v>
      </c>
      <c r="AS274" s="195" t="str">
        <f t="shared" si="23"/>
        <v/>
      </c>
      <c r="AU274">
        <f t="shared" si="24"/>
        <v>0</v>
      </c>
    </row>
    <row r="275" spans="1:47" x14ac:dyDescent="0.25">
      <c r="A275" s="2" t="s">
        <v>419</v>
      </c>
      <c r="B275" s="2" t="s">
        <v>431</v>
      </c>
      <c r="J275">
        <v>0</v>
      </c>
      <c r="K275">
        <v>0</v>
      </c>
      <c r="L275">
        <v>0</v>
      </c>
      <c r="M275">
        <v>0</v>
      </c>
      <c r="N275">
        <v>0</v>
      </c>
      <c r="O275">
        <v>0</v>
      </c>
      <c r="P275">
        <v>0</v>
      </c>
      <c r="Q275">
        <v>0</v>
      </c>
      <c r="R275">
        <v>0</v>
      </c>
      <c r="S275">
        <v>0</v>
      </c>
      <c r="T275">
        <v>0</v>
      </c>
      <c r="U275">
        <v>0</v>
      </c>
      <c r="V275" t="s">
        <v>187</v>
      </c>
      <c r="W275">
        <v>0</v>
      </c>
      <c r="X275">
        <v>0</v>
      </c>
      <c r="Y275">
        <v>0</v>
      </c>
      <c r="Z275">
        <v>0</v>
      </c>
      <c r="AA275">
        <v>0</v>
      </c>
      <c r="AB275">
        <v>0</v>
      </c>
      <c r="AC275">
        <v>0</v>
      </c>
      <c r="AD275">
        <v>0</v>
      </c>
      <c r="AE275">
        <v>0</v>
      </c>
      <c r="AF275">
        <v>0</v>
      </c>
      <c r="AG275">
        <v>0</v>
      </c>
      <c r="AH275">
        <v>0</v>
      </c>
      <c r="AK275" s="252">
        <f t="shared" si="20"/>
        <v>0</v>
      </c>
      <c r="AL275">
        <f t="shared" si="21"/>
        <v>0</v>
      </c>
      <c r="AM275">
        <f t="shared" si="22"/>
        <v>0</v>
      </c>
      <c r="AO275">
        <f>VLOOKUP($B275,Kraftvärmeprod!$B$1:$AR$469,MATCH(AO$1,Kraftvärmeprod!$B$1:$AU$1,0),FALSE)</f>
        <v>0</v>
      </c>
      <c r="AP275">
        <f>VLOOKUP($B275,Kraftvärmeprod!$B$1:$AR$469,MATCH(AP$1,Kraftvärmeprod!$B$1:$AU$1,0),FALSE)</f>
        <v>0</v>
      </c>
      <c r="AQ275">
        <f>VLOOKUP($B275,Kraftvärmeprod!$B$1:$AR$469,MATCH("Summa tillförd energi exklusive rökgaskondensering",Kraftvärmeprod!$B$1:$AU$1,0),FALSE)</f>
        <v>0</v>
      </c>
      <c r="AS275" s="195" t="str">
        <f t="shared" si="23"/>
        <v/>
      </c>
      <c r="AU275">
        <f t="shared" si="24"/>
        <v>0</v>
      </c>
    </row>
    <row r="276" spans="1:47" x14ac:dyDescent="0.25">
      <c r="A276" s="2" t="s">
        <v>419</v>
      </c>
      <c r="B276" s="2" t="s">
        <v>432</v>
      </c>
      <c r="J276">
        <v>0</v>
      </c>
      <c r="K276">
        <v>0</v>
      </c>
      <c r="L276">
        <v>0</v>
      </c>
      <c r="M276">
        <v>0</v>
      </c>
      <c r="N276">
        <v>0</v>
      </c>
      <c r="O276">
        <v>0</v>
      </c>
      <c r="P276">
        <v>0</v>
      </c>
      <c r="Q276">
        <v>0</v>
      </c>
      <c r="R276">
        <v>0</v>
      </c>
      <c r="S276">
        <v>0</v>
      </c>
      <c r="T276">
        <v>0</v>
      </c>
      <c r="U276">
        <v>0</v>
      </c>
      <c r="V276" t="s">
        <v>187</v>
      </c>
      <c r="W276">
        <v>0</v>
      </c>
      <c r="X276">
        <v>0</v>
      </c>
      <c r="Y276">
        <v>0</v>
      </c>
      <c r="Z276">
        <v>0</v>
      </c>
      <c r="AA276">
        <v>0</v>
      </c>
      <c r="AB276">
        <v>0</v>
      </c>
      <c r="AC276">
        <v>0</v>
      </c>
      <c r="AD276">
        <v>0</v>
      </c>
      <c r="AE276">
        <v>0</v>
      </c>
      <c r="AF276">
        <v>0</v>
      </c>
      <c r="AG276">
        <v>0</v>
      </c>
      <c r="AH276">
        <v>0</v>
      </c>
      <c r="AK276" s="252">
        <f t="shared" si="20"/>
        <v>0</v>
      </c>
      <c r="AL276">
        <f t="shared" si="21"/>
        <v>0</v>
      </c>
      <c r="AM276">
        <f t="shared" si="22"/>
        <v>0</v>
      </c>
      <c r="AO276">
        <f>VLOOKUP($B276,Kraftvärmeprod!$B$1:$AR$469,MATCH(AO$1,Kraftvärmeprod!$B$1:$AU$1,0),FALSE)</f>
        <v>0</v>
      </c>
      <c r="AP276">
        <f>VLOOKUP($B276,Kraftvärmeprod!$B$1:$AR$469,MATCH(AP$1,Kraftvärmeprod!$B$1:$AU$1,0),FALSE)</f>
        <v>0</v>
      </c>
      <c r="AQ276">
        <f>VLOOKUP($B276,Kraftvärmeprod!$B$1:$AR$469,MATCH("Summa tillförd energi exklusive rökgaskondensering",Kraftvärmeprod!$B$1:$AU$1,0),FALSE)</f>
        <v>0</v>
      </c>
      <c r="AS276" s="195" t="str">
        <f t="shared" si="23"/>
        <v/>
      </c>
      <c r="AU276">
        <f t="shared" si="24"/>
        <v>0</v>
      </c>
    </row>
    <row r="277" spans="1:47" x14ac:dyDescent="0.25">
      <c r="A277" s="2" t="s">
        <v>419</v>
      </c>
      <c r="B277" s="2" t="s">
        <v>20</v>
      </c>
      <c r="J277">
        <v>0</v>
      </c>
      <c r="K277">
        <v>0</v>
      </c>
      <c r="L277">
        <v>0</v>
      </c>
      <c r="M277">
        <v>0</v>
      </c>
      <c r="N277">
        <v>0</v>
      </c>
      <c r="O277">
        <v>0</v>
      </c>
      <c r="P277">
        <v>0</v>
      </c>
      <c r="Q277">
        <v>0</v>
      </c>
      <c r="R277">
        <v>0</v>
      </c>
      <c r="S277">
        <v>0</v>
      </c>
      <c r="T277">
        <v>0</v>
      </c>
      <c r="U277">
        <v>0</v>
      </c>
      <c r="V277" t="s">
        <v>187</v>
      </c>
      <c r="W277">
        <v>0</v>
      </c>
      <c r="X277">
        <v>0</v>
      </c>
      <c r="Y277">
        <v>0</v>
      </c>
      <c r="Z277">
        <v>0</v>
      </c>
      <c r="AA277">
        <v>0</v>
      </c>
      <c r="AB277">
        <v>0</v>
      </c>
      <c r="AC277">
        <v>0</v>
      </c>
      <c r="AD277">
        <v>0</v>
      </c>
      <c r="AE277">
        <v>0</v>
      </c>
      <c r="AF277">
        <v>0</v>
      </c>
      <c r="AG277">
        <v>0</v>
      </c>
      <c r="AH277">
        <v>0</v>
      </c>
      <c r="AK277" s="252">
        <f t="shared" si="20"/>
        <v>0</v>
      </c>
      <c r="AL277">
        <f t="shared" si="21"/>
        <v>0</v>
      </c>
      <c r="AM277">
        <f t="shared" si="22"/>
        <v>0</v>
      </c>
      <c r="AO277">
        <f>VLOOKUP($B277,Kraftvärmeprod!$B$1:$AR$469,MATCH(AO$1,Kraftvärmeprod!$B$1:$AU$1,0),FALSE)</f>
        <v>0</v>
      </c>
      <c r="AP277">
        <f>VLOOKUP($B277,Kraftvärmeprod!$B$1:$AR$469,MATCH(AP$1,Kraftvärmeprod!$B$1:$AU$1,0),FALSE)</f>
        <v>0</v>
      </c>
      <c r="AQ277">
        <f>VLOOKUP($B277,Kraftvärmeprod!$B$1:$AR$469,MATCH("Summa tillförd energi exklusive rökgaskondensering",Kraftvärmeprod!$B$1:$AU$1,0),FALSE)</f>
        <v>0</v>
      </c>
      <c r="AS277" s="195" t="str">
        <f t="shared" si="23"/>
        <v/>
      </c>
      <c r="AU277">
        <f t="shared" si="24"/>
        <v>0</v>
      </c>
    </row>
    <row r="278" spans="1:47" x14ac:dyDescent="0.25">
      <c r="A278" s="2" t="s">
        <v>732</v>
      </c>
      <c r="B278" s="5" t="s">
        <v>1063</v>
      </c>
      <c r="J278" t="s">
        <v>187</v>
      </c>
      <c r="K278" t="s">
        <v>187</v>
      </c>
      <c r="L278" t="s">
        <v>187</v>
      </c>
      <c r="M278" t="s">
        <v>187</v>
      </c>
      <c r="N278" t="s">
        <v>187</v>
      </c>
      <c r="O278" t="s">
        <v>187</v>
      </c>
      <c r="P278" t="s">
        <v>187</v>
      </c>
      <c r="Q278" t="s">
        <v>187</v>
      </c>
      <c r="R278" t="s">
        <v>187</v>
      </c>
      <c r="S278" t="s">
        <v>187</v>
      </c>
      <c r="T278" t="s">
        <v>187</v>
      </c>
      <c r="U278" t="s">
        <v>187</v>
      </c>
      <c r="V278" t="s">
        <v>187</v>
      </c>
      <c r="W278" t="s">
        <v>187</v>
      </c>
      <c r="X278" t="s">
        <v>187</v>
      </c>
      <c r="Y278" t="s">
        <v>187</v>
      </c>
      <c r="Z278" t="s">
        <v>187</v>
      </c>
      <c r="AA278" t="s">
        <v>187</v>
      </c>
      <c r="AB278" t="s">
        <v>187</v>
      </c>
      <c r="AC278" t="s">
        <v>187</v>
      </c>
      <c r="AD278" t="s">
        <v>187</v>
      </c>
      <c r="AE278" t="s">
        <v>187</v>
      </c>
      <c r="AF278" t="s">
        <v>187</v>
      </c>
      <c r="AG278" t="s">
        <v>187</v>
      </c>
      <c r="AH278" t="s">
        <v>187</v>
      </c>
      <c r="AK278" s="252">
        <f t="shared" si="20"/>
        <v>0</v>
      </c>
      <c r="AL278">
        <f t="shared" si="21"/>
        <v>0</v>
      </c>
      <c r="AM278" t="e">
        <f t="shared" si="22"/>
        <v>#VALUE!</v>
      </c>
      <c r="AO278">
        <f>VLOOKUP($B278,Kraftvärmeprod!$B$1:$AR$469,MATCH(AO$1,Kraftvärmeprod!$B$1:$AU$1,0),FALSE)</f>
        <v>0</v>
      </c>
      <c r="AP278">
        <f>VLOOKUP($B278,Kraftvärmeprod!$B$1:$AR$469,MATCH(AP$1,Kraftvärmeprod!$B$1:$AU$1,0),FALSE)</f>
        <v>0</v>
      </c>
      <c r="AQ278">
        <f>VLOOKUP($B278,Kraftvärmeprod!$B$1:$AR$469,MATCH("Summa tillförd energi exklusive rökgaskondensering",Kraftvärmeprod!$B$1:$AU$1,0),FALSE)</f>
        <v>0</v>
      </c>
      <c r="AS278" s="195" t="e">
        <f t="shared" si="23"/>
        <v>#VALUE!</v>
      </c>
      <c r="AU278" t="e">
        <f t="shared" si="24"/>
        <v>#VALUE!</v>
      </c>
    </row>
    <row r="279" spans="1:47" x14ac:dyDescent="0.25">
      <c r="A279" s="2" t="s">
        <v>433</v>
      </c>
      <c r="B279" s="2" t="s">
        <v>434</v>
      </c>
      <c r="J279">
        <v>0</v>
      </c>
      <c r="K279">
        <v>0</v>
      </c>
      <c r="L279">
        <v>0</v>
      </c>
      <c r="M279">
        <v>0</v>
      </c>
      <c r="N279">
        <v>0</v>
      </c>
      <c r="O279">
        <v>0</v>
      </c>
      <c r="P279">
        <v>0</v>
      </c>
      <c r="Q279">
        <v>0</v>
      </c>
      <c r="R279">
        <v>0</v>
      </c>
      <c r="S279">
        <v>0</v>
      </c>
      <c r="T279">
        <v>0</v>
      </c>
      <c r="U279">
        <v>0</v>
      </c>
      <c r="V279" t="s">
        <v>187</v>
      </c>
      <c r="W279">
        <v>0</v>
      </c>
      <c r="X279">
        <v>0</v>
      </c>
      <c r="Y279">
        <v>0</v>
      </c>
      <c r="Z279">
        <v>0</v>
      </c>
      <c r="AA279">
        <v>0</v>
      </c>
      <c r="AB279">
        <v>0</v>
      </c>
      <c r="AC279">
        <v>0</v>
      </c>
      <c r="AD279">
        <v>0</v>
      </c>
      <c r="AE279">
        <v>0</v>
      </c>
      <c r="AF279">
        <v>0</v>
      </c>
      <c r="AG279">
        <v>0</v>
      </c>
      <c r="AH279">
        <v>0</v>
      </c>
      <c r="AK279" s="252">
        <f t="shared" si="20"/>
        <v>0</v>
      </c>
      <c r="AL279">
        <f t="shared" si="21"/>
        <v>0</v>
      </c>
      <c r="AM279">
        <f t="shared" si="22"/>
        <v>0</v>
      </c>
      <c r="AO279">
        <f>VLOOKUP($B279,Kraftvärmeprod!$B$1:$AR$469,MATCH(AO$1,Kraftvärmeprod!$B$1:$AU$1,0),FALSE)</f>
        <v>0</v>
      </c>
      <c r="AP279">
        <f>VLOOKUP($B279,Kraftvärmeprod!$B$1:$AR$469,MATCH(AP$1,Kraftvärmeprod!$B$1:$AU$1,0),FALSE)</f>
        <v>0</v>
      </c>
      <c r="AQ279">
        <f>VLOOKUP($B279,Kraftvärmeprod!$B$1:$AR$469,MATCH("Summa tillförd energi exklusive rökgaskondensering",Kraftvärmeprod!$B$1:$AU$1,0),FALSE)</f>
        <v>0</v>
      </c>
      <c r="AS279" s="195" t="str">
        <f t="shared" si="23"/>
        <v/>
      </c>
      <c r="AU279">
        <f t="shared" si="24"/>
        <v>0</v>
      </c>
    </row>
    <row r="280" spans="1:47" x14ac:dyDescent="0.25">
      <c r="A280" s="2" t="s">
        <v>433</v>
      </c>
      <c r="B280" s="2" t="s">
        <v>435</v>
      </c>
      <c r="J280">
        <v>0</v>
      </c>
      <c r="K280">
        <v>0</v>
      </c>
      <c r="L280">
        <v>0</v>
      </c>
      <c r="M280">
        <v>0</v>
      </c>
      <c r="N280">
        <v>0</v>
      </c>
      <c r="O280">
        <v>0</v>
      </c>
      <c r="P280">
        <v>0</v>
      </c>
      <c r="Q280">
        <v>0</v>
      </c>
      <c r="R280">
        <v>0</v>
      </c>
      <c r="S280">
        <v>0</v>
      </c>
      <c r="T280">
        <v>0</v>
      </c>
      <c r="U280">
        <v>0</v>
      </c>
      <c r="V280" t="s">
        <v>187</v>
      </c>
      <c r="W280">
        <v>0</v>
      </c>
      <c r="X280">
        <v>0</v>
      </c>
      <c r="Y280">
        <v>0</v>
      </c>
      <c r="Z280">
        <v>0</v>
      </c>
      <c r="AA280">
        <v>0</v>
      </c>
      <c r="AB280">
        <v>0</v>
      </c>
      <c r="AC280">
        <v>0</v>
      </c>
      <c r="AD280">
        <v>0</v>
      </c>
      <c r="AE280">
        <v>0</v>
      </c>
      <c r="AF280">
        <v>0</v>
      </c>
      <c r="AG280">
        <v>0</v>
      </c>
      <c r="AH280">
        <v>0</v>
      </c>
      <c r="AK280" s="252">
        <f t="shared" si="20"/>
        <v>0</v>
      </c>
      <c r="AL280">
        <f t="shared" si="21"/>
        <v>0</v>
      </c>
      <c r="AM280">
        <f t="shared" si="22"/>
        <v>0</v>
      </c>
      <c r="AO280">
        <f>VLOOKUP($B280,Kraftvärmeprod!$B$1:$AR$469,MATCH(AO$1,Kraftvärmeprod!$B$1:$AU$1,0),FALSE)</f>
        <v>0</v>
      </c>
      <c r="AP280">
        <f>VLOOKUP($B280,Kraftvärmeprod!$B$1:$AR$469,MATCH(AP$1,Kraftvärmeprod!$B$1:$AU$1,0),FALSE)</f>
        <v>0</v>
      </c>
      <c r="AQ280">
        <f>VLOOKUP($B280,Kraftvärmeprod!$B$1:$AR$469,MATCH("Summa tillförd energi exklusive rökgaskondensering",Kraftvärmeprod!$B$1:$AU$1,0),FALSE)</f>
        <v>0</v>
      </c>
      <c r="AS280" s="195" t="str">
        <f t="shared" si="23"/>
        <v/>
      </c>
      <c r="AU280">
        <f t="shared" si="24"/>
        <v>0</v>
      </c>
    </row>
    <row r="281" spans="1:47" x14ac:dyDescent="0.25">
      <c r="A281" s="2" t="s">
        <v>436</v>
      </c>
      <c r="B281" s="2" t="s">
        <v>437</v>
      </c>
      <c r="J281">
        <v>0</v>
      </c>
      <c r="K281">
        <v>0</v>
      </c>
      <c r="L281">
        <v>0</v>
      </c>
      <c r="M281">
        <v>0</v>
      </c>
      <c r="N281">
        <v>0</v>
      </c>
      <c r="O281">
        <v>0</v>
      </c>
      <c r="P281">
        <v>0</v>
      </c>
      <c r="Q281">
        <v>0</v>
      </c>
      <c r="R281">
        <v>0</v>
      </c>
      <c r="S281">
        <v>0</v>
      </c>
      <c r="T281">
        <v>0</v>
      </c>
      <c r="U281">
        <v>0</v>
      </c>
      <c r="V281" t="s">
        <v>187</v>
      </c>
      <c r="W281">
        <v>0</v>
      </c>
      <c r="X281">
        <v>0</v>
      </c>
      <c r="Y281">
        <v>0</v>
      </c>
      <c r="Z281">
        <v>0</v>
      </c>
      <c r="AA281">
        <v>0</v>
      </c>
      <c r="AB281">
        <v>0</v>
      </c>
      <c r="AC281">
        <v>0</v>
      </c>
      <c r="AD281">
        <v>0</v>
      </c>
      <c r="AE281">
        <v>0</v>
      </c>
      <c r="AF281">
        <v>0</v>
      </c>
      <c r="AG281">
        <v>0</v>
      </c>
      <c r="AH281">
        <v>0</v>
      </c>
      <c r="AK281" s="252">
        <f t="shared" si="20"/>
        <v>0</v>
      </c>
      <c r="AL281">
        <f t="shared" si="21"/>
        <v>0</v>
      </c>
      <c r="AM281">
        <f t="shared" si="22"/>
        <v>0</v>
      </c>
      <c r="AO281">
        <f>VLOOKUP($B281,Kraftvärmeprod!$B$1:$AR$469,MATCH(AO$1,Kraftvärmeprod!$B$1:$AU$1,0),FALSE)</f>
        <v>0</v>
      </c>
      <c r="AP281">
        <f>VLOOKUP($B281,Kraftvärmeprod!$B$1:$AR$469,MATCH(AP$1,Kraftvärmeprod!$B$1:$AU$1,0),FALSE)</f>
        <v>0</v>
      </c>
      <c r="AQ281">
        <f>VLOOKUP($B281,Kraftvärmeprod!$B$1:$AR$469,MATCH("Summa tillförd energi exklusive rökgaskondensering",Kraftvärmeprod!$B$1:$AU$1,0),FALSE)</f>
        <v>0</v>
      </c>
      <c r="AS281" s="195" t="str">
        <f t="shared" si="23"/>
        <v/>
      </c>
      <c r="AU281">
        <f t="shared" si="24"/>
        <v>0</v>
      </c>
    </row>
    <row r="282" spans="1:47" x14ac:dyDescent="0.25">
      <c r="A282" s="2" t="s">
        <v>438</v>
      </c>
      <c r="B282" s="2" t="s">
        <v>439</v>
      </c>
      <c r="J282">
        <v>0</v>
      </c>
      <c r="K282">
        <v>0</v>
      </c>
      <c r="L282">
        <v>0</v>
      </c>
      <c r="M282">
        <v>0</v>
      </c>
      <c r="N282">
        <v>0</v>
      </c>
      <c r="O282">
        <v>0</v>
      </c>
      <c r="P282">
        <v>46.051600000000001</v>
      </c>
      <c r="Q282">
        <v>0</v>
      </c>
      <c r="R282">
        <v>36.064900000000002</v>
      </c>
      <c r="S282">
        <v>1.2527200000000001</v>
      </c>
      <c r="T282">
        <v>0</v>
      </c>
      <c r="U282">
        <v>0</v>
      </c>
      <c r="V282" t="s">
        <v>187</v>
      </c>
      <c r="W282">
        <v>0</v>
      </c>
      <c r="X282">
        <v>0</v>
      </c>
      <c r="Y282">
        <v>0</v>
      </c>
      <c r="Z282">
        <v>0</v>
      </c>
      <c r="AA282">
        <v>0</v>
      </c>
      <c r="AB282">
        <v>7.0533200000000004E-2</v>
      </c>
      <c r="AC282">
        <v>0</v>
      </c>
      <c r="AD282">
        <v>0</v>
      </c>
      <c r="AE282">
        <v>0</v>
      </c>
      <c r="AF282">
        <v>0</v>
      </c>
      <c r="AG282">
        <v>0</v>
      </c>
      <c r="AH282">
        <v>1.6383300000000001</v>
      </c>
      <c r="AK282" s="252">
        <f t="shared" si="20"/>
        <v>85.078083199999995</v>
      </c>
      <c r="AL282">
        <f t="shared" si="21"/>
        <v>83.439753199999998</v>
      </c>
      <c r="AM282">
        <f t="shared" si="22"/>
        <v>83.439753199999998</v>
      </c>
      <c r="AO282">
        <f>VLOOKUP($B282,Kraftvärmeprod!$B$1:$AR$469,MATCH(AO$1,Kraftvärmeprod!$B$1:$AU$1,0),FALSE)</f>
        <v>92.67</v>
      </c>
      <c r="AP282">
        <f>VLOOKUP($B282,Kraftvärmeprod!$B$1:$AR$469,MATCH(AP$1,Kraftvärmeprod!$B$1:$AU$1,0),FALSE)</f>
        <v>19.14</v>
      </c>
      <c r="AQ282">
        <f>VLOOKUP($B282,Kraftvärmeprod!$B$1:$AR$469,MATCH("Summa tillförd energi exklusive rökgaskondensering",Kraftvärmeprod!$B$1:$AU$1,0),FALSE)</f>
        <v>128.34299999999999</v>
      </c>
      <c r="AS282" s="195">
        <f t="shared" si="23"/>
        <v>0.65013092416415386</v>
      </c>
      <c r="AU282">
        <f t="shared" si="24"/>
        <v>83.439753199999998</v>
      </c>
    </row>
    <row r="283" spans="1:47" x14ac:dyDescent="0.25">
      <c r="A283" s="2" t="s">
        <v>440</v>
      </c>
      <c r="B283" s="2" t="s">
        <v>441</v>
      </c>
      <c r="J283">
        <v>0</v>
      </c>
      <c r="K283">
        <v>0</v>
      </c>
      <c r="L283">
        <v>0</v>
      </c>
      <c r="M283">
        <v>0</v>
      </c>
      <c r="N283">
        <v>0</v>
      </c>
      <c r="O283">
        <v>0</v>
      </c>
      <c r="P283">
        <v>0</v>
      </c>
      <c r="Q283">
        <v>0</v>
      </c>
      <c r="R283">
        <v>0</v>
      </c>
      <c r="S283">
        <v>0</v>
      </c>
      <c r="T283">
        <v>0</v>
      </c>
      <c r="U283">
        <v>0</v>
      </c>
      <c r="V283" t="s">
        <v>187</v>
      </c>
      <c r="W283">
        <v>0</v>
      </c>
      <c r="X283">
        <v>0</v>
      </c>
      <c r="Y283">
        <v>0</v>
      </c>
      <c r="Z283">
        <v>0</v>
      </c>
      <c r="AA283">
        <v>0</v>
      </c>
      <c r="AB283">
        <v>0</v>
      </c>
      <c r="AC283">
        <v>0</v>
      </c>
      <c r="AD283">
        <v>0</v>
      </c>
      <c r="AE283">
        <v>0</v>
      </c>
      <c r="AF283">
        <v>0</v>
      </c>
      <c r="AG283">
        <v>0</v>
      </c>
      <c r="AH283">
        <v>0</v>
      </c>
      <c r="AK283" s="252">
        <f t="shared" si="20"/>
        <v>0</v>
      </c>
      <c r="AL283">
        <f t="shared" si="21"/>
        <v>0</v>
      </c>
      <c r="AM283">
        <f t="shared" si="22"/>
        <v>0</v>
      </c>
      <c r="AO283">
        <f>VLOOKUP($B283,Kraftvärmeprod!$B$1:$AR$469,MATCH(AO$1,Kraftvärmeprod!$B$1:$AU$1,0),FALSE)</f>
        <v>0</v>
      </c>
      <c r="AP283">
        <f>VLOOKUP($B283,Kraftvärmeprod!$B$1:$AR$469,MATCH(AP$1,Kraftvärmeprod!$B$1:$AU$1,0),FALSE)</f>
        <v>0</v>
      </c>
      <c r="AQ283">
        <f>VLOOKUP($B283,Kraftvärmeprod!$B$1:$AR$469,MATCH("Summa tillförd energi exklusive rökgaskondensering",Kraftvärmeprod!$B$1:$AU$1,0),FALSE)</f>
        <v>0</v>
      </c>
      <c r="AS283" s="195" t="str">
        <f t="shared" si="23"/>
        <v/>
      </c>
      <c r="AU283">
        <f t="shared" si="24"/>
        <v>0</v>
      </c>
    </row>
    <row r="284" spans="1:47" x14ac:dyDescent="0.25">
      <c r="A284" s="2" t="s">
        <v>442</v>
      </c>
      <c r="B284" s="2" t="s">
        <v>443</v>
      </c>
      <c r="J284">
        <v>0</v>
      </c>
      <c r="K284">
        <v>0</v>
      </c>
      <c r="L284">
        <v>0</v>
      </c>
      <c r="M284">
        <v>0</v>
      </c>
      <c r="N284">
        <v>0</v>
      </c>
      <c r="O284">
        <v>0</v>
      </c>
      <c r="P284">
        <v>0</v>
      </c>
      <c r="Q284">
        <v>0</v>
      </c>
      <c r="R284">
        <v>0</v>
      </c>
      <c r="S284">
        <v>0</v>
      </c>
      <c r="T284">
        <v>0</v>
      </c>
      <c r="U284">
        <v>0</v>
      </c>
      <c r="V284" t="s">
        <v>187</v>
      </c>
      <c r="W284">
        <v>0</v>
      </c>
      <c r="X284">
        <v>0</v>
      </c>
      <c r="Y284">
        <v>0</v>
      </c>
      <c r="Z284">
        <v>0</v>
      </c>
      <c r="AA284">
        <v>0</v>
      </c>
      <c r="AB284">
        <v>0</v>
      </c>
      <c r="AC284">
        <v>0</v>
      </c>
      <c r="AD284">
        <v>0</v>
      </c>
      <c r="AE284">
        <v>0</v>
      </c>
      <c r="AF284">
        <v>0</v>
      </c>
      <c r="AG284">
        <v>0</v>
      </c>
      <c r="AH284">
        <v>0</v>
      </c>
      <c r="AK284" s="252">
        <f t="shared" si="20"/>
        <v>0</v>
      </c>
      <c r="AL284">
        <f t="shared" si="21"/>
        <v>0</v>
      </c>
      <c r="AM284">
        <f t="shared" si="22"/>
        <v>0</v>
      </c>
      <c r="AO284">
        <f>VLOOKUP($B284,Kraftvärmeprod!$B$1:$AR$469,MATCH(AO$1,Kraftvärmeprod!$B$1:$AU$1,0),FALSE)</f>
        <v>0</v>
      </c>
      <c r="AP284">
        <f>VLOOKUP($B284,Kraftvärmeprod!$B$1:$AR$469,MATCH(AP$1,Kraftvärmeprod!$B$1:$AU$1,0),FALSE)</f>
        <v>0</v>
      </c>
      <c r="AQ284">
        <f>VLOOKUP($B284,Kraftvärmeprod!$B$1:$AR$469,MATCH("Summa tillförd energi exklusive rökgaskondensering",Kraftvärmeprod!$B$1:$AU$1,0),FALSE)</f>
        <v>0</v>
      </c>
      <c r="AS284" s="195" t="str">
        <f t="shared" si="23"/>
        <v/>
      </c>
      <c r="AU284">
        <f t="shared" si="24"/>
        <v>0</v>
      </c>
    </row>
    <row r="285" spans="1:47" x14ac:dyDescent="0.25">
      <c r="A285" s="2" t="s">
        <v>444</v>
      </c>
      <c r="B285" s="2" t="s">
        <v>445</v>
      </c>
      <c r="J285">
        <v>0</v>
      </c>
      <c r="K285">
        <v>0</v>
      </c>
      <c r="L285">
        <v>0</v>
      </c>
      <c r="M285">
        <v>0</v>
      </c>
      <c r="N285">
        <v>0</v>
      </c>
      <c r="O285">
        <v>0</v>
      </c>
      <c r="P285">
        <v>0</v>
      </c>
      <c r="Q285">
        <v>0</v>
      </c>
      <c r="R285">
        <v>0</v>
      </c>
      <c r="S285">
        <v>0</v>
      </c>
      <c r="T285">
        <v>0</v>
      </c>
      <c r="U285">
        <v>0</v>
      </c>
      <c r="V285" t="s">
        <v>187</v>
      </c>
      <c r="W285">
        <v>0</v>
      </c>
      <c r="X285">
        <v>0</v>
      </c>
      <c r="Y285">
        <v>0</v>
      </c>
      <c r="Z285">
        <v>0</v>
      </c>
      <c r="AA285">
        <v>0</v>
      </c>
      <c r="AB285">
        <v>0</v>
      </c>
      <c r="AC285">
        <v>0</v>
      </c>
      <c r="AD285">
        <v>0</v>
      </c>
      <c r="AE285">
        <v>0</v>
      </c>
      <c r="AF285">
        <v>0</v>
      </c>
      <c r="AG285">
        <v>0</v>
      </c>
      <c r="AH285">
        <v>0</v>
      </c>
      <c r="AK285" s="252">
        <f t="shared" si="20"/>
        <v>0</v>
      </c>
      <c r="AL285">
        <f t="shared" si="21"/>
        <v>0</v>
      </c>
      <c r="AM285">
        <f t="shared" si="22"/>
        <v>0</v>
      </c>
      <c r="AO285">
        <f>VLOOKUP($B285,Kraftvärmeprod!$B$1:$AR$469,MATCH(AO$1,Kraftvärmeprod!$B$1:$AU$1,0),FALSE)</f>
        <v>0</v>
      </c>
      <c r="AP285">
        <f>VLOOKUP($B285,Kraftvärmeprod!$B$1:$AR$469,MATCH(AP$1,Kraftvärmeprod!$B$1:$AU$1,0),FALSE)</f>
        <v>0</v>
      </c>
      <c r="AQ285">
        <f>VLOOKUP($B285,Kraftvärmeprod!$B$1:$AR$469,MATCH("Summa tillförd energi exklusive rökgaskondensering",Kraftvärmeprod!$B$1:$AU$1,0),FALSE)</f>
        <v>0</v>
      </c>
      <c r="AS285" s="195" t="str">
        <f t="shared" si="23"/>
        <v/>
      </c>
      <c r="AU285">
        <f t="shared" si="24"/>
        <v>0</v>
      </c>
    </row>
    <row r="286" spans="1:47" x14ac:dyDescent="0.25">
      <c r="A286" s="2" t="s">
        <v>444</v>
      </c>
      <c r="B286" s="2" t="s">
        <v>446</v>
      </c>
      <c r="J286">
        <v>0</v>
      </c>
      <c r="K286">
        <v>0</v>
      </c>
      <c r="L286">
        <v>0</v>
      </c>
      <c r="M286">
        <v>0</v>
      </c>
      <c r="N286">
        <v>0</v>
      </c>
      <c r="O286">
        <v>0</v>
      </c>
      <c r="P286">
        <v>0</v>
      </c>
      <c r="Q286">
        <v>0</v>
      </c>
      <c r="R286">
        <v>0</v>
      </c>
      <c r="S286">
        <v>0</v>
      </c>
      <c r="T286">
        <v>0</v>
      </c>
      <c r="U286">
        <v>0</v>
      </c>
      <c r="V286" t="s">
        <v>187</v>
      </c>
      <c r="W286">
        <v>0</v>
      </c>
      <c r="X286">
        <v>0</v>
      </c>
      <c r="Y286">
        <v>0</v>
      </c>
      <c r="Z286">
        <v>0</v>
      </c>
      <c r="AA286">
        <v>0</v>
      </c>
      <c r="AB286">
        <v>0</v>
      </c>
      <c r="AC286">
        <v>0</v>
      </c>
      <c r="AD286">
        <v>0</v>
      </c>
      <c r="AE286">
        <v>0</v>
      </c>
      <c r="AF286">
        <v>0</v>
      </c>
      <c r="AG286">
        <v>0</v>
      </c>
      <c r="AH286">
        <v>0</v>
      </c>
      <c r="AK286" s="252">
        <f t="shared" si="20"/>
        <v>0</v>
      </c>
      <c r="AL286">
        <f t="shared" si="21"/>
        <v>0</v>
      </c>
      <c r="AM286">
        <f t="shared" si="22"/>
        <v>0</v>
      </c>
      <c r="AO286">
        <f>VLOOKUP($B286,Kraftvärmeprod!$B$1:$AR$469,MATCH(AO$1,Kraftvärmeprod!$B$1:$AU$1,0),FALSE)</f>
        <v>0</v>
      </c>
      <c r="AP286">
        <f>VLOOKUP($B286,Kraftvärmeprod!$B$1:$AR$469,MATCH(AP$1,Kraftvärmeprod!$B$1:$AU$1,0),FALSE)</f>
        <v>0</v>
      </c>
      <c r="AQ286">
        <f>VLOOKUP($B286,Kraftvärmeprod!$B$1:$AR$469,MATCH("Summa tillförd energi exklusive rökgaskondensering",Kraftvärmeprod!$B$1:$AU$1,0),FALSE)</f>
        <v>0</v>
      </c>
      <c r="AS286" s="195" t="str">
        <f t="shared" si="23"/>
        <v/>
      </c>
      <c r="AU286">
        <f t="shared" si="24"/>
        <v>0</v>
      </c>
    </row>
    <row r="287" spans="1:47" x14ac:dyDescent="0.25">
      <c r="A287" s="2" t="s">
        <v>444</v>
      </c>
      <c r="B287" s="2" t="s">
        <v>447</v>
      </c>
      <c r="J287">
        <v>0</v>
      </c>
      <c r="K287">
        <v>0</v>
      </c>
      <c r="L287">
        <v>0</v>
      </c>
      <c r="M287">
        <v>0</v>
      </c>
      <c r="N287">
        <v>0</v>
      </c>
      <c r="O287">
        <v>0</v>
      </c>
      <c r="P287">
        <v>0</v>
      </c>
      <c r="Q287">
        <v>0</v>
      </c>
      <c r="R287">
        <v>0</v>
      </c>
      <c r="S287">
        <v>0</v>
      </c>
      <c r="T287">
        <v>0</v>
      </c>
      <c r="U287">
        <v>0</v>
      </c>
      <c r="V287" t="s">
        <v>187</v>
      </c>
      <c r="W287">
        <v>0</v>
      </c>
      <c r="X287">
        <v>0</v>
      </c>
      <c r="Y287">
        <v>0</v>
      </c>
      <c r="Z287">
        <v>0</v>
      </c>
      <c r="AA287">
        <v>0</v>
      </c>
      <c r="AB287">
        <v>0</v>
      </c>
      <c r="AC287">
        <v>0</v>
      </c>
      <c r="AD287">
        <v>0</v>
      </c>
      <c r="AE287">
        <v>0</v>
      </c>
      <c r="AF287">
        <v>0</v>
      </c>
      <c r="AG287">
        <v>0</v>
      </c>
      <c r="AH287">
        <v>0</v>
      </c>
      <c r="AK287" s="252">
        <f t="shared" si="20"/>
        <v>0</v>
      </c>
      <c r="AL287">
        <f t="shared" si="21"/>
        <v>0</v>
      </c>
      <c r="AM287">
        <f t="shared" si="22"/>
        <v>0</v>
      </c>
      <c r="AO287">
        <f>VLOOKUP($B287,Kraftvärmeprod!$B$1:$AR$469,MATCH(AO$1,Kraftvärmeprod!$B$1:$AU$1,0),FALSE)</f>
        <v>0</v>
      </c>
      <c r="AP287">
        <f>VLOOKUP($B287,Kraftvärmeprod!$B$1:$AR$469,MATCH(AP$1,Kraftvärmeprod!$B$1:$AU$1,0),FALSE)</f>
        <v>0</v>
      </c>
      <c r="AQ287">
        <f>VLOOKUP($B287,Kraftvärmeprod!$B$1:$AR$469,MATCH("Summa tillförd energi exklusive rökgaskondensering",Kraftvärmeprod!$B$1:$AU$1,0),FALSE)</f>
        <v>0</v>
      </c>
      <c r="AS287" s="195" t="str">
        <f t="shared" si="23"/>
        <v/>
      </c>
      <c r="AU287">
        <f t="shared" si="24"/>
        <v>0</v>
      </c>
    </row>
    <row r="288" spans="1:47" x14ac:dyDescent="0.25">
      <c r="A288" s="2" t="s">
        <v>444</v>
      </c>
      <c r="B288" s="2" t="s">
        <v>448</v>
      </c>
      <c r="J288">
        <v>0</v>
      </c>
      <c r="K288">
        <v>0</v>
      </c>
      <c r="L288">
        <v>0</v>
      </c>
      <c r="M288">
        <v>0</v>
      </c>
      <c r="N288">
        <v>0</v>
      </c>
      <c r="O288">
        <v>0</v>
      </c>
      <c r="P288">
        <v>0</v>
      </c>
      <c r="Q288">
        <v>0</v>
      </c>
      <c r="R288">
        <v>0</v>
      </c>
      <c r="S288">
        <v>0</v>
      </c>
      <c r="T288">
        <v>0</v>
      </c>
      <c r="U288">
        <v>0</v>
      </c>
      <c r="V288" t="s">
        <v>187</v>
      </c>
      <c r="W288">
        <v>0</v>
      </c>
      <c r="X288">
        <v>0</v>
      </c>
      <c r="Y288">
        <v>0</v>
      </c>
      <c r="Z288">
        <v>0</v>
      </c>
      <c r="AA288">
        <v>0</v>
      </c>
      <c r="AB288">
        <v>0</v>
      </c>
      <c r="AC288">
        <v>0</v>
      </c>
      <c r="AD288">
        <v>0</v>
      </c>
      <c r="AE288">
        <v>0</v>
      </c>
      <c r="AF288">
        <v>0</v>
      </c>
      <c r="AG288">
        <v>0</v>
      </c>
      <c r="AH288">
        <v>0</v>
      </c>
      <c r="AK288" s="252">
        <f t="shared" si="20"/>
        <v>0</v>
      </c>
      <c r="AL288">
        <f t="shared" si="21"/>
        <v>0</v>
      </c>
      <c r="AM288">
        <f t="shared" si="22"/>
        <v>0</v>
      </c>
      <c r="AO288">
        <f>VLOOKUP($B288,Kraftvärmeprod!$B$1:$AR$469,MATCH(AO$1,Kraftvärmeprod!$B$1:$AU$1,0),FALSE)</f>
        <v>0</v>
      </c>
      <c r="AP288">
        <f>VLOOKUP($B288,Kraftvärmeprod!$B$1:$AR$469,MATCH(AP$1,Kraftvärmeprod!$B$1:$AU$1,0),FALSE)</f>
        <v>0</v>
      </c>
      <c r="AQ288">
        <f>VLOOKUP($B288,Kraftvärmeprod!$B$1:$AR$469,MATCH("Summa tillförd energi exklusive rökgaskondensering",Kraftvärmeprod!$B$1:$AU$1,0),FALSE)</f>
        <v>0</v>
      </c>
      <c r="AS288" s="195" t="str">
        <f t="shared" si="23"/>
        <v/>
      </c>
      <c r="AU288">
        <f t="shared" si="24"/>
        <v>0</v>
      </c>
    </row>
    <row r="289" spans="1:47" x14ac:dyDescent="0.25">
      <c r="A289" s="2" t="s">
        <v>444</v>
      </c>
      <c r="B289" s="2" t="s">
        <v>449</v>
      </c>
      <c r="J289">
        <v>0</v>
      </c>
      <c r="K289">
        <v>0</v>
      </c>
      <c r="L289">
        <v>0</v>
      </c>
      <c r="M289">
        <v>0</v>
      </c>
      <c r="N289">
        <v>0</v>
      </c>
      <c r="O289">
        <v>0</v>
      </c>
      <c r="P289">
        <v>0</v>
      </c>
      <c r="Q289">
        <v>0</v>
      </c>
      <c r="R289">
        <v>0</v>
      </c>
      <c r="S289">
        <v>0</v>
      </c>
      <c r="T289">
        <v>0</v>
      </c>
      <c r="U289">
        <v>0</v>
      </c>
      <c r="V289" t="s">
        <v>187</v>
      </c>
      <c r="W289">
        <v>0</v>
      </c>
      <c r="X289">
        <v>0</v>
      </c>
      <c r="Y289">
        <v>0</v>
      </c>
      <c r="Z289">
        <v>0</v>
      </c>
      <c r="AA289">
        <v>0</v>
      </c>
      <c r="AB289">
        <v>0</v>
      </c>
      <c r="AC289">
        <v>0</v>
      </c>
      <c r="AD289">
        <v>0</v>
      </c>
      <c r="AE289">
        <v>0</v>
      </c>
      <c r="AF289">
        <v>0</v>
      </c>
      <c r="AG289">
        <v>0</v>
      </c>
      <c r="AH289">
        <v>0</v>
      </c>
      <c r="AK289" s="252">
        <f t="shared" si="20"/>
        <v>0</v>
      </c>
      <c r="AL289">
        <f t="shared" si="21"/>
        <v>0</v>
      </c>
      <c r="AM289">
        <f t="shared" si="22"/>
        <v>0</v>
      </c>
      <c r="AO289">
        <f>VLOOKUP($B289,Kraftvärmeprod!$B$1:$AR$469,MATCH(AO$1,Kraftvärmeprod!$B$1:$AU$1,0),FALSE)</f>
        <v>0</v>
      </c>
      <c r="AP289">
        <f>VLOOKUP($B289,Kraftvärmeprod!$B$1:$AR$469,MATCH(AP$1,Kraftvärmeprod!$B$1:$AU$1,0),FALSE)</f>
        <v>0</v>
      </c>
      <c r="AQ289">
        <f>VLOOKUP($B289,Kraftvärmeprod!$B$1:$AR$469,MATCH("Summa tillförd energi exklusive rökgaskondensering",Kraftvärmeprod!$B$1:$AU$1,0),FALSE)</f>
        <v>0</v>
      </c>
      <c r="AS289" s="195" t="str">
        <f t="shared" si="23"/>
        <v/>
      </c>
      <c r="AU289">
        <f t="shared" si="24"/>
        <v>0</v>
      </c>
    </row>
    <row r="290" spans="1:47" x14ac:dyDescent="0.25">
      <c r="A290" s="2" t="s">
        <v>444</v>
      </c>
      <c r="B290" s="2" t="s">
        <v>450</v>
      </c>
      <c r="J290">
        <v>0</v>
      </c>
      <c r="K290">
        <v>0</v>
      </c>
      <c r="L290">
        <v>0</v>
      </c>
      <c r="M290">
        <v>0</v>
      </c>
      <c r="N290">
        <v>0</v>
      </c>
      <c r="O290">
        <v>0</v>
      </c>
      <c r="P290">
        <v>0</v>
      </c>
      <c r="Q290">
        <v>0</v>
      </c>
      <c r="R290">
        <v>0</v>
      </c>
      <c r="S290">
        <v>0</v>
      </c>
      <c r="T290">
        <v>0</v>
      </c>
      <c r="U290">
        <v>0</v>
      </c>
      <c r="V290" t="s">
        <v>187</v>
      </c>
      <c r="W290">
        <v>0</v>
      </c>
      <c r="X290">
        <v>0</v>
      </c>
      <c r="Y290">
        <v>0</v>
      </c>
      <c r="Z290">
        <v>0</v>
      </c>
      <c r="AA290">
        <v>0</v>
      </c>
      <c r="AB290">
        <v>0</v>
      </c>
      <c r="AC290">
        <v>0</v>
      </c>
      <c r="AD290">
        <v>0</v>
      </c>
      <c r="AE290">
        <v>0</v>
      </c>
      <c r="AF290">
        <v>0</v>
      </c>
      <c r="AG290">
        <v>0</v>
      </c>
      <c r="AH290">
        <v>0</v>
      </c>
      <c r="AK290" s="252">
        <f t="shared" si="20"/>
        <v>0</v>
      </c>
      <c r="AL290">
        <f t="shared" si="21"/>
        <v>0</v>
      </c>
      <c r="AM290">
        <f t="shared" si="22"/>
        <v>0</v>
      </c>
      <c r="AO290">
        <f>VLOOKUP($B290,Kraftvärmeprod!$B$1:$AR$469,MATCH(AO$1,Kraftvärmeprod!$B$1:$AU$1,0),FALSE)</f>
        <v>0</v>
      </c>
      <c r="AP290">
        <f>VLOOKUP($B290,Kraftvärmeprod!$B$1:$AR$469,MATCH(AP$1,Kraftvärmeprod!$B$1:$AU$1,0),FALSE)</f>
        <v>0</v>
      </c>
      <c r="AQ290">
        <f>VLOOKUP($B290,Kraftvärmeprod!$B$1:$AR$469,MATCH("Summa tillförd energi exklusive rökgaskondensering",Kraftvärmeprod!$B$1:$AU$1,0),FALSE)</f>
        <v>0</v>
      </c>
      <c r="AS290" s="195" t="str">
        <f t="shared" si="23"/>
        <v/>
      </c>
      <c r="AU290">
        <f t="shared" si="24"/>
        <v>0</v>
      </c>
    </row>
    <row r="291" spans="1:47" x14ac:dyDescent="0.25">
      <c r="A291" s="2" t="s">
        <v>444</v>
      </c>
      <c r="B291" s="2" t="s">
        <v>451</v>
      </c>
      <c r="J291">
        <v>0</v>
      </c>
      <c r="K291">
        <v>0</v>
      </c>
      <c r="L291">
        <v>0</v>
      </c>
      <c r="M291">
        <v>0</v>
      </c>
      <c r="N291">
        <v>0</v>
      </c>
      <c r="O291">
        <v>0</v>
      </c>
      <c r="P291">
        <v>0</v>
      </c>
      <c r="Q291">
        <v>0</v>
      </c>
      <c r="R291">
        <v>0</v>
      </c>
      <c r="S291">
        <v>0</v>
      </c>
      <c r="T291">
        <v>0</v>
      </c>
      <c r="U291">
        <v>0</v>
      </c>
      <c r="V291" t="s">
        <v>187</v>
      </c>
      <c r="W291">
        <v>0</v>
      </c>
      <c r="X291">
        <v>0</v>
      </c>
      <c r="Y291">
        <v>0</v>
      </c>
      <c r="Z291">
        <v>0</v>
      </c>
      <c r="AA291">
        <v>0</v>
      </c>
      <c r="AB291">
        <v>0</v>
      </c>
      <c r="AC291">
        <v>0</v>
      </c>
      <c r="AD291">
        <v>0</v>
      </c>
      <c r="AE291">
        <v>0</v>
      </c>
      <c r="AF291">
        <v>0</v>
      </c>
      <c r="AG291">
        <v>0</v>
      </c>
      <c r="AH291">
        <v>0</v>
      </c>
      <c r="AK291" s="252">
        <f t="shared" si="20"/>
        <v>0</v>
      </c>
      <c r="AL291">
        <f t="shared" si="21"/>
        <v>0</v>
      </c>
      <c r="AM291">
        <f t="shared" si="22"/>
        <v>0</v>
      </c>
      <c r="AO291">
        <f>VLOOKUP($B291,Kraftvärmeprod!$B$1:$AR$469,MATCH(AO$1,Kraftvärmeprod!$B$1:$AU$1,0),FALSE)</f>
        <v>0</v>
      </c>
      <c r="AP291">
        <f>VLOOKUP($B291,Kraftvärmeprod!$B$1:$AR$469,MATCH(AP$1,Kraftvärmeprod!$B$1:$AU$1,0),FALSE)</f>
        <v>0</v>
      </c>
      <c r="AQ291">
        <f>VLOOKUP($B291,Kraftvärmeprod!$B$1:$AR$469,MATCH("Summa tillförd energi exklusive rökgaskondensering",Kraftvärmeprod!$B$1:$AU$1,0),FALSE)</f>
        <v>0</v>
      </c>
      <c r="AS291" s="195" t="str">
        <f t="shared" si="23"/>
        <v/>
      </c>
      <c r="AU291">
        <f t="shared" si="24"/>
        <v>0</v>
      </c>
    </row>
    <row r="292" spans="1:47" x14ac:dyDescent="0.25">
      <c r="A292" s="2" t="s">
        <v>444</v>
      </c>
      <c r="B292" s="2" t="s">
        <v>452</v>
      </c>
      <c r="J292">
        <v>0</v>
      </c>
      <c r="K292">
        <v>0</v>
      </c>
      <c r="L292">
        <v>0</v>
      </c>
      <c r="M292">
        <v>0</v>
      </c>
      <c r="N292">
        <v>0</v>
      </c>
      <c r="O292">
        <v>0</v>
      </c>
      <c r="P292">
        <v>0</v>
      </c>
      <c r="Q292">
        <v>0</v>
      </c>
      <c r="R292">
        <v>0</v>
      </c>
      <c r="S292">
        <v>0</v>
      </c>
      <c r="T292">
        <v>0</v>
      </c>
      <c r="U292">
        <v>0</v>
      </c>
      <c r="V292" t="s">
        <v>187</v>
      </c>
      <c r="W292">
        <v>0</v>
      </c>
      <c r="X292">
        <v>0</v>
      </c>
      <c r="Y292">
        <v>0</v>
      </c>
      <c r="Z292">
        <v>0</v>
      </c>
      <c r="AA292">
        <v>0</v>
      </c>
      <c r="AB292">
        <v>0</v>
      </c>
      <c r="AC292">
        <v>0</v>
      </c>
      <c r="AD292">
        <v>0</v>
      </c>
      <c r="AE292">
        <v>0</v>
      </c>
      <c r="AF292">
        <v>0</v>
      </c>
      <c r="AG292">
        <v>0</v>
      </c>
      <c r="AH292">
        <v>0</v>
      </c>
      <c r="AK292" s="252">
        <f t="shared" si="20"/>
        <v>0</v>
      </c>
      <c r="AL292">
        <f t="shared" si="21"/>
        <v>0</v>
      </c>
      <c r="AM292">
        <f t="shared" si="22"/>
        <v>0</v>
      </c>
      <c r="AO292">
        <f>VLOOKUP($B292,Kraftvärmeprod!$B$1:$AR$469,MATCH(AO$1,Kraftvärmeprod!$B$1:$AU$1,0),FALSE)</f>
        <v>0</v>
      </c>
      <c r="AP292">
        <f>VLOOKUP($B292,Kraftvärmeprod!$B$1:$AR$469,MATCH(AP$1,Kraftvärmeprod!$B$1:$AU$1,0),FALSE)</f>
        <v>0</v>
      </c>
      <c r="AQ292">
        <f>VLOOKUP($B292,Kraftvärmeprod!$B$1:$AR$469,MATCH("Summa tillförd energi exklusive rökgaskondensering",Kraftvärmeprod!$B$1:$AU$1,0),FALSE)</f>
        <v>0</v>
      </c>
      <c r="AS292" s="195" t="str">
        <f t="shared" si="23"/>
        <v/>
      </c>
      <c r="AU292">
        <f t="shared" si="24"/>
        <v>0</v>
      </c>
    </row>
    <row r="293" spans="1:47" x14ac:dyDescent="0.25">
      <c r="A293" s="2" t="s">
        <v>444</v>
      </c>
      <c r="B293" s="2" t="s">
        <v>453</v>
      </c>
      <c r="J293">
        <v>0</v>
      </c>
      <c r="K293">
        <v>3.88733E-2</v>
      </c>
      <c r="L293">
        <v>0</v>
      </c>
      <c r="M293">
        <v>0</v>
      </c>
      <c r="N293">
        <v>0</v>
      </c>
      <c r="O293">
        <v>0</v>
      </c>
      <c r="P293">
        <v>11.077299999999999</v>
      </c>
      <c r="Q293">
        <v>8.6595099999999992</v>
      </c>
      <c r="R293">
        <v>10.2517</v>
      </c>
      <c r="S293">
        <v>27.632300000000001</v>
      </c>
      <c r="T293">
        <v>0</v>
      </c>
      <c r="U293">
        <v>15.7258</v>
      </c>
      <c r="V293" t="s">
        <v>187</v>
      </c>
      <c r="W293">
        <v>0</v>
      </c>
      <c r="X293">
        <v>0</v>
      </c>
      <c r="Y293">
        <v>0</v>
      </c>
      <c r="Z293">
        <v>0</v>
      </c>
      <c r="AA293">
        <v>0</v>
      </c>
      <c r="AB293">
        <v>0</v>
      </c>
      <c r="AC293">
        <v>0</v>
      </c>
      <c r="AD293">
        <v>8.9371600000000004</v>
      </c>
      <c r="AE293">
        <v>0</v>
      </c>
      <c r="AF293">
        <v>0</v>
      </c>
      <c r="AG293">
        <v>0</v>
      </c>
      <c r="AH293">
        <v>2.8177599999999998</v>
      </c>
      <c r="AK293" s="252">
        <f t="shared" si="20"/>
        <v>85.140403300000003</v>
      </c>
      <c r="AL293">
        <f t="shared" si="21"/>
        <v>82.32264330000001</v>
      </c>
      <c r="AM293">
        <f t="shared" si="22"/>
        <v>82.32264330000001</v>
      </c>
      <c r="AO293">
        <f>VLOOKUP($B293,Kraftvärmeprod!$B$1:$AR$469,MATCH(AO$1,Kraftvärmeprod!$B$1:$AU$1,0),FALSE)</f>
        <v>108.557</v>
      </c>
      <c r="AP293">
        <f>VLOOKUP($B293,Kraftvärmeprod!$B$1:$AR$469,MATCH(AP$1,Kraftvärmeprod!$B$1:$AU$1,0),FALSE)</f>
        <v>41.593000000000004</v>
      </c>
      <c r="AQ293">
        <f>VLOOKUP($B293,Kraftvärmeprod!$B$1:$AR$469,MATCH("Summa tillförd energi exklusive rökgaskondensering",Kraftvärmeprod!$B$1:$AU$1,0),FALSE)</f>
        <v>163.14000000000001</v>
      </c>
      <c r="AS293" s="195">
        <f t="shared" si="23"/>
        <v>0.504613481059213</v>
      </c>
      <c r="AU293">
        <f t="shared" si="24"/>
        <v>73.346609999999998</v>
      </c>
    </row>
    <row r="294" spans="1:47" x14ac:dyDescent="0.25">
      <c r="A294" s="2" t="s">
        <v>444</v>
      </c>
      <c r="B294" s="2" t="s">
        <v>454</v>
      </c>
      <c r="J294">
        <v>0</v>
      </c>
      <c r="K294">
        <v>0</v>
      </c>
      <c r="L294">
        <v>0</v>
      </c>
      <c r="M294">
        <v>0</v>
      </c>
      <c r="N294">
        <v>0</v>
      </c>
      <c r="O294">
        <v>0</v>
      </c>
      <c r="P294">
        <v>0</v>
      </c>
      <c r="Q294">
        <v>0</v>
      </c>
      <c r="R294">
        <v>0</v>
      </c>
      <c r="S294">
        <v>0</v>
      </c>
      <c r="T294">
        <v>0</v>
      </c>
      <c r="U294">
        <v>0</v>
      </c>
      <c r="V294" t="s">
        <v>187</v>
      </c>
      <c r="W294">
        <v>0</v>
      </c>
      <c r="X294">
        <v>0</v>
      </c>
      <c r="Y294">
        <v>0</v>
      </c>
      <c r="Z294">
        <v>0</v>
      </c>
      <c r="AA294">
        <v>0</v>
      </c>
      <c r="AB294">
        <v>0</v>
      </c>
      <c r="AC294">
        <v>0</v>
      </c>
      <c r="AD294">
        <v>0</v>
      </c>
      <c r="AE294">
        <v>0</v>
      </c>
      <c r="AF294">
        <v>0</v>
      </c>
      <c r="AG294">
        <v>0</v>
      </c>
      <c r="AH294">
        <v>0</v>
      </c>
      <c r="AK294" s="252">
        <f t="shared" si="20"/>
        <v>0</v>
      </c>
      <c r="AL294">
        <f t="shared" si="21"/>
        <v>0</v>
      </c>
      <c r="AM294">
        <f t="shared" si="22"/>
        <v>0</v>
      </c>
      <c r="AO294">
        <f>VLOOKUP($B294,Kraftvärmeprod!$B$1:$AR$469,MATCH(AO$1,Kraftvärmeprod!$B$1:$AU$1,0),FALSE)</f>
        <v>0</v>
      </c>
      <c r="AP294">
        <f>VLOOKUP($B294,Kraftvärmeprod!$B$1:$AR$469,MATCH(AP$1,Kraftvärmeprod!$B$1:$AU$1,0),FALSE)</f>
        <v>0</v>
      </c>
      <c r="AQ294">
        <f>VLOOKUP($B294,Kraftvärmeprod!$B$1:$AR$469,MATCH("Summa tillförd energi exklusive rökgaskondensering",Kraftvärmeprod!$B$1:$AU$1,0),FALSE)</f>
        <v>0</v>
      </c>
      <c r="AS294" s="195" t="str">
        <f t="shared" si="23"/>
        <v/>
      </c>
      <c r="AU294">
        <f t="shared" si="24"/>
        <v>0</v>
      </c>
    </row>
    <row r="295" spans="1:47" x14ac:dyDescent="0.25">
      <c r="A295" s="2" t="s">
        <v>444</v>
      </c>
      <c r="B295" s="2" t="s">
        <v>455</v>
      </c>
      <c r="J295">
        <v>0</v>
      </c>
      <c r="K295">
        <v>0.287105</v>
      </c>
      <c r="L295">
        <v>0</v>
      </c>
      <c r="M295">
        <v>0</v>
      </c>
      <c r="N295">
        <v>0</v>
      </c>
      <c r="O295">
        <v>0</v>
      </c>
      <c r="P295">
        <v>0</v>
      </c>
      <c r="Q295">
        <v>19.933499999999999</v>
      </c>
      <c r="R295">
        <v>0</v>
      </c>
      <c r="S295">
        <v>37.018999999999998</v>
      </c>
      <c r="T295">
        <v>0</v>
      </c>
      <c r="U295">
        <v>0</v>
      </c>
      <c r="V295" t="s">
        <v>187</v>
      </c>
      <c r="W295">
        <v>4.0339299999999998</v>
      </c>
      <c r="X295">
        <v>0</v>
      </c>
      <c r="Y295">
        <v>0</v>
      </c>
      <c r="Z295">
        <v>0</v>
      </c>
      <c r="AA295">
        <v>0</v>
      </c>
      <c r="AB295">
        <v>0</v>
      </c>
      <c r="AC295">
        <v>0</v>
      </c>
      <c r="AD295">
        <v>0</v>
      </c>
      <c r="AE295">
        <v>0</v>
      </c>
      <c r="AF295">
        <v>0</v>
      </c>
      <c r="AG295">
        <v>0</v>
      </c>
      <c r="AH295">
        <v>2.5367099999999998</v>
      </c>
      <c r="AK295" s="252">
        <f t="shared" si="20"/>
        <v>63.810244999999995</v>
      </c>
      <c r="AL295">
        <f t="shared" si="21"/>
        <v>61.273534999999995</v>
      </c>
      <c r="AM295">
        <f t="shared" si="22"/>
        <v>61.273534999999995</v>
      </c>
      <c r="AO295">
        <f>VLOOKUP($B295,Kraftvärmeprod!$B$1:$AR$469,MATCH(AO$1,Kraftvärmeprod!$B$1:$AU$1,0),FALSE)</f>
        <v>70.947999999999993</v>
      </c>
      <c r="AP295">
        <f>VLOOKUP($B295,Kraftvärmeprod!$B$1:$AR$469,MATCH(AP$1,Kraftvärmeprod!$B$1:$AU$1,0),FALSE)</f>
        <v>14.281000000000001</v>
      </c>
      <c r="AQ295">
        <f>VLOOKUP($B295,Kraftvärmeprod!$B$1:$AR$469,MATCH("Summa tillförd energi exklusive rökgaskondensering",Kraftvärmeprod!$B$1:$AU$1,0),FALSE)</f>
        <v>93.382000000000005</v>
      </c>
      <c r="AS295" s="195">
        <f t="shared" si="23"/>
        <v>0.65616002013235952</v>
      </c>
      <c r="AU295">
        <f t="shared" si="24"/>
        <v>60.986429999999999</v>
      </c>
    </row>
    <row r="296" spans="1:47" x14ac:dyDescent="0.25">
      <c r="A296" s="2" t="s">
        <v>444</v>
      </c>
      <c r="B296" s="2" t="s">
        <v>456</v>
      </c>
      <c r="J296">
        <v>0</v>
      </c>
      <c r="K296">
        <v>0</v>
      </c>
      <c r="L296">
        <v>0</v>
      </c>
      <c r="M296">
        <v>0</v>
      </c>
      <c r="N296">
        <v>0</v>
      </c>
      <c r="O296">
        <v>0</v>
      </c>
      <c r="P296">
        <v>0</v>
      </c>
      <c r="Q296">
        <v>0</v>
      </c>
      <c r="R296">
        <v>0</v>
      </c>
      <c r="S296">
        <v>0</v>
      </c>
      <c r="T296">
        <v>0</v>
      </c>
      <c r="U296">
        <v>0</v>
      </c>
      <c r="V296" t="s">
        <v>187</v>
      </c>
      <c r="W296">
        <v>0</v>
      </c>
      <c r="X296">
        <v>0</v>
      </c>
      <c r="Y296">
        <v>0</v>
      </c>
      <c r="Z296">
        <v>0</v>
      </c>
      <c r="AA296">
        <v>0</v>
      </c>
      <c r="AB296">
        <v>0</v>
      </c>
      <c r="AC296">
        <v>0</v>
      </c>
      <c r="AD296">
        <v>0</v>
      </c>
      <c r="AE296">
        <v>0</v>
      </c>
      <c r="AF296">
        <v>0</v>
      </c>
      <c r="AG296">
        <v>0</v>
      </c>
      <c r="AH296">
        <v>0</v>
      </c>
      <c r="AK296" s="252">
        <f t="shared" si="20"/>
        <v>0</v>
      </c>
      <c r="AL296">
        <f t="shared" si="21"/>
        <v>0</v>
      </c>
      <c r="AM296">
        <f t="shared" si="22"/>
        <v>0</v>
      </c>
      <c r="AO296">
        <f>VLOOKUP($B296,Kraftvärmeprod!$B$1:$AR$469,MATCH(AO$1,Kraftvärmeprod!$B$1:$AU$1,0),FALSE)</f>
        <v>0</v>
      </c>
      <c r="AP296">
        <f>VLOOKUP($B296,Kraftvärmeprod!$B$1:$AR$469,MATCH(AP$1,Kraftvärmeprod!$B$1:$AU$1,0),FALSE)</f>
        <v>0</v>
      </c>
      <c r="AQ296">
        <f>VLOOKUP($B296,Kraftvärmeprod!$B$1:$AR$469,MATCH("Summa tillförd energi exklusive rökgaskondensering",Kraftvärmeprod!$B$1:$AU$1,0),FALSE)</f>
        <v>0</v>
      </c>
      <c r="AS296" s="195" t="str">
        <f t="shared" si="23"/>
        <v/>
      </c>
      <c r="AU296">
        <f t="shared" si="24"/>
        <v>0</v>
      </c>
    </row>
    <row r="297" spans="1:47" x14ac:dyDescent="0.25">
      <c r="A297" s="2" t="s">
        <v>444</v>
      </c>
      <c r="B297" s="2" t="s">
        <v>457</v>
      </c>
      <c r="J297">
        <v>0</v>
      </c>
      <c r="K297">
        <v>0</v>
      </c>
      <c r="L297">
        <v>0</v>
      </c>
      <c r="M297">
        <v>0</v>
      </c>
      <c r="N297">
        <v>0</v>
      </c>
      <c r="O297">
        <v>0</v>
      </c>
      <c r="P297">
        <v>0</v>
      </c>
      <c r="Q297">
        <v>0</v>
      </c>
      <c r="R297">
        <v>0</v>
      </c>
      <c r="S297">
        <v>0</v>
      </c>
      <c r="T297">
        <v>0</v>
      </c>
      <c r="U297">
        <v>0</v>
      </c>
      <c r="V297" t="s">
        <v>187</v>
      </c>
      <c r="W297">
        <v>0</v>
      </c>
      <c r="X297">
        <v>0</v>
      </c>
      <c r="Y297">
        <v>0</v>
      </c>
      <c r="Z297">
        <v>0</v>
      </c>
      <c r="AA297">
        <v>0</v>
      </c>
      <c r="AB297">
        <v>0</v>
      </c>
      <c r="AC297">
        <v>0</v>
      </c>
      <c r="AD297">
        <v>0</v>
      </c>
      <c r="AE297">
        <v>0</v>
      </c>
      <c r="AF297">
        <v>0</v>
      </c>
      <c r="AG297">
        <v>0</v>
      </c>
      <c r="AH297">
        <v>0</v>
      </c>
      <c r="AK297" s="252">
        <f t="shared" si="20"/>
        <v>0</v>
      </c>
      <c r="AL297">
        <f t="shared" si="21"/>
        <v>0</v>
      </c>
      <c r="AM297">
        <f t="shared" si="22"/>
        <v>0</v>
      </c>
      <c r="AO297">
        <f>VLOOKUP($B297,Kraftvärmeprod!$B$1:$AR$469,MATCH(AO$1,Kraftvärmeprod!$B$1:$AU$1,0),FALSE)</f>
        <v>0</v>
      </c>
      <c r="AP297">
        <f>VLOOKUP($B297,Kraftvärmeprod!$B$1:$AR$469,MATCH(AP$1,Kraftvärmeprod!$B$1:$AU$1,0),FALSE)</f>
        <v>0</v>
      </c>
      <c r="AQ297">
        <f>VLOOKUP($B297,Kraftvärmeprod!$B$1:$AR$469,MATCH("Summa tillförd energi exklusive rökgaskondensering",Kraftvärmeprod!$B$1:$AU$1,0),FALSE)</f>
        <v>0</v>
      </c>
      <c r="AS297" s="195" t="str">
        <f t="shared" si="23"/>
        <v/>
      </c>
      <c r="AU297">
        <f t="shared" si="24"/>
        <v>0</v>
      </c>
    </row>
    <row r="298" spans="1:47" x14ac:dyDescent="0.25">
      <c r="A298" s="2" t="s">
        <v>444</v>
      </c>
      <c r="B298" s="2" t="s">
        <v>458</v>
      </c>
      <c r="J298">
        <v>0</v>
      </c>
      <c r="K298">
        <v>0.18146100000000001</v>
      </c>
      <c r="L298">
        <v>0</v>
      </c>
      <c r="M298">
        <v>0</v>
      </c>
      <c r="N298">
        <v>0</v>
      </c>
      <c r="O298">
        <v>0</v>
      </c>
      <c r="P298">
        <v>5.5217599999999996</v>
      </c>
      <c r="Q298">
        <v>66.923900000000003</v>
      </c>
      <c r="R298">
        <v>0</v>
      </c>
      <c r="S298">
        <v>73.222300000000004</v>
      </c>
      <c r="T298">
        <v>0</v>
      </c>
      <c r="U298">
        <v>38.832500000000003</v>
      </c>
      <c r="V298" t="s">
        <v>187</v>
      </c>
      <c r="W298">
        <v>0.19225500000000001</v>
      </c>
      <c r="X298">
        <v>0</v>
      </c>
      <c r="Y298">
        <v>2.7421600000000002</v>
      </c>
      <c r="Z298">
        <v>0</v>
      </c>
      <c r="AA298">
        <v>0</v>
      </c>
      <c r="AB298">
        <v>0</v>
      </c>
      <c r="AC298">
        <v>0</v>
      </c>
      <c r="AD298">
        <v>28.299800000000001</v>
      </c>
      <c r="AE298">
        <v>0</v>
      </c>
      <c r="AF298">
        <v>0</v>
      </c>
      <c r="AG298">
        <v>41.633000000000003</v>
      </c>
      <c r="AH298">
        <v>9.1758100000000002</v>
      </c>
      <c r="AK298" s="252">
        <f t="shared" si="20"/>
        <v>266.72494600000005</v>
      </c>
      <c r="AL298">
        <f t="shared" si="21"/>
        <v>257.54913600000003</v>
      </c>
      <c r="AM298">
        <f t="shared" si="22"/>
        <v>215.91613600000002</v>
      </c>
      <c r="AO298">
        <f>VLOOKUP($B298,Kraftvärmeprod!$B$1:$AR$469,MATCH(AO$1,Kraftvärmeprod!$B$1:$AU$1,0),FALSE)</f>
        <v>294.33999999999997</v>
      </c>
      <c r="AP298">
        <f>VLOOKUP($B298,Kraftvärmeprod!$B$1:$AR$469,MATCH(AP$1,Kraftvärmeprod!$B$1:$AU$1,0),FALSE)</f>
        <v>110.295</v>
      </c>
      <c r="AQ298">
        <f>VLOOKUP($B298,Kraftvärmeprod!$B$1:$AR$469,MATCH("Summa tillförd energi exklusive rökgaskondensering",Kraftvärmeprod!$B$1:$AU$1,0),FALSE)</f>
        <v>422.476</v>
      </c>
      <c r="AS298" s="195">
        <f t="shared" si="23"/>
        <v>0.51107314024938699</v>
      </c>
      <c r="AU298">
        <f t="shared" si="24"/>
        <v>187.43487500000001</v>
      </c>
    </row>
    <row r="299" spans="1:47" x14ac:dyDescent="0.25">
      <c r="A299" s="2" t="s">
        <v>444</v>
      </c>
      <c r="B299" s="2" t="s">
        <v>459</v>
      </c>
      <c r="J299">
        <v>0</v>
      </c>
      <c r="K299">
        <v>0</v>
      </c>
      <c r="L299">
        <v>0</v>
      </c>
      <c r="M299">
        <v>0</v>
      </c>
      <c r="N299">
        <v>0</v>
      </c>
      <c r="O299">
        <v>0</v>
      </c>
      <c r="P299">
        <v>0</v>
      </c>
      <c r="Q299">
        <v>0</v>
      </c>
      <c r="R299">
        <v>0</v>
      </c>
      <c r="S299">
        <v>0</v>
      </c>
      <c r="T299">
        <v>0</v>
      </c>
      <c r="U299">
        <v>0</v>
      </c>
      <c r="V299" t="s">
        <v>187</v>
      </c>
      <c r="W299">
        <v>0</v>
      </c>
      <c r="X299">
        <v>0</v>
      </c>
      <c r="Y299">
        <v>0</v>
      </c>
      <c r="Z299">
        <v>0</v>
      </c>
      <c r="AA299">
        <v>0</v>
      </c>
      <c r="AB299">
        <v>0</v>
      </c>
      <c r="AC299">
        <v>0</v>
      </c>
      <c r="AD299">
        <v>0</v>
      </c>
      <c r="AE299">
        <v>0</v>
      </c>
      <c r="AF299">
        <v>0</v>
      </c>
      <c r="AG299">
        <v>0</v>
      </c>
      <c r="AH299">
        <v>0</v>
      </c>
      <c r="AK299" s="252">
        <f t="shared" si="20"/>
        <v>0</v>
      </c>
      <c r="AL299">
        <f t="shared" si="21"/>
        <v>0</v>
      </c>
      <c r="AM299">
        <f t="shared" si="22"/>
        <v>0</v>
      </c>
      <c r="AO299">
        <f>VLOOKUP($B299,Kraftvärmeprod!$B$1:$AR$469,MATCH(AO$1,Kraftvärmeprod!$B$1:$AU$1,0),FALSE)</f>
        <v>0</v>
      </c>
      <c r="AP299">
        <f>VLOOKUP($B299,Kraftvärmeprod!$B$1:$AR$469,MATCH(AP$1,Kraftvärmeprod!$B$1:$AU$1,0),FALSE)</f>
        <v>0</v>
      </c>
      <c r="AQ299">
        <f>VLOOKUP($B299,Kraftvärmeprod!$B$1:$AR$469,MATCH("Summa tillförd energi exklusive rökgaskondensering",Kraftvärmeprod!$B$1:$AU$1,0),FALSE)</f>
        <v>0</v>
      </c>
      <c r="AS299" s="195" t="str">
        <f t="shared" si="23"/>
        <v/>
      </c>
      <c r="AU299">
        <f t="shared" si="24"/>
        <v>0</v>
      </c>
    </row>
    <row r="300" spans="1:47" x14ac:dyDescent="0.25">
      <c r="A300" s="2" t="s">
        <v>444</v>
      </c>
      <c r="B300" s="2" t="s">
        <v>460</v>
      </c>
      <c r="J300">
        <v>0</v>
      </c>
      <c r="K300">
        <v>0</v>
      </c>
      <c r="L300">
        <v>0</v>
      </c>
      <c r="M300">
        <v>0</v>
      </c>
      <c r="N300">
        <v>0</v>
      </c>
      <c r="O300">
        <v>0</v>
      </c>
      <c r="P300">
        <v>0</v>
      </c>
      <c r="Q300">
        <v>0</v>
      </c>
      <c r="R300">
        <v>0</v>
      </c>
      <c r="S300">
        <v>0</v>
      </c>
      <c r="T300">
        <v>0</v>
      </c>
      <c r="U300">
        <v>0</v>
      </c>
      <c r="V300" t="s">
        <v>187</v>
      </c>
      <c r="W300">
        <v>0</v>
      </c>
      <c r="X300">
        <v>0</v>
      </c>
      <c r="Y300">
        <v>0</v>
      </c>
      <c r="Z300">
        <v>0</v>
      </c>
      <c r="AA300">
        <v>0</v>
      </c>
      <c r="AB300">
        <v>0</v>
      </c>
      <c r="AC300">
        <v>0</v>
      </c>
      <c r="AD300">
        <v>0</v>
      </c>
      <c r="AE300">
        <v>0</v>
      </c>
      <c r="AF300">
        <v>0</v>
      </c>
      <c r="AG300">
        <v>0</v>
      </c>
      <c r="AH300">
        <v>0</v>
      </c>
      <c r="AK300" s="252">
        <f t="shared" si="20"/>
        <v>0</v>
      </c>
      <c r="AL300">
        <f t="shared" si="21"/>
        <v>0</v>
      </c>
      <c r="AM300">
        <f t="shared" si="22"/>
        <v>0</v>
      </c>
      <c r="AO300">
        <f>VLOOKUP($B300,Kraftvärmeprod!$B$1:$AR$469,MATCH(AO$1,Kraftvärmeprod!$B$1:$AU$1,0),FALSE)</f>
        <v>0</v>
      </c>
      <c r="AP300">
        <f>VLOOKUP($B300,Kraftvärmeprod!$B$1:$AR$469,MATCH(AP$1,Kraftvärmeprod!$B$1:$AU$1,0),FALSE)</f>
        <v>0</v>
      </c>
      <c r="AQ300">
        <f>VLOOKUP($B300,Kraftvärmeprod!$B$1:$AR$469,MATCH("Summa tillförd energi exklusive rökgaskondensering",Kraftvärmeprod!$B$1:$AU$1,0),FALSE)</f>
        <v>0</v>
      </c>
      <c r="AS300" s="195" t="str">
        <f t="shared" si="23"/>
        <v/>
      </c>
      <c r="AU300">
        <f t="shared" si="24"/>
        <v>0</v>
      </c>
    </row>
    <row r="301" spans="1:47" x14ac:dyDescent="0.25">
      <c r="A301" s="2" t="s">
        <v>444</v>
      </c>
      <c r="B301" s="2" t="s">
        <v>461</v>
      </c>
      <c r="J301">
        <v>0</v>
      </c>
      <c r="K301">
        <v>0</v>
      </c>
      <c r="L301">
        <v>0</v>
      </c>
      <c r="M301">
        <v>0</v>
      </c>
      <c r="N301">
        <v>0</v>
      </c>
      <c r="O301">
        <v>0</v>
      </c>
      <c r="P301">
        <v>0</v>
      </c>
      <c r="Q301">
        <v>0</v>
      </c>
      <c r="R301">
        <v>0</v>
      </c>
      <c r="S301">
        <v>0</v>
      </c>
      <c r="T301">
        <v>0</v>
      </c>
      <c r="U301">
        <v>0</v>
      </c>
      <c r="V301" t="s">
        <v>187</v>
      </c>
      <c r="W301">
        <v>0</v>
      </c>
      <c r="X301">
        <v>0</v>
      </c>
      <c r="Y301">
        <v>0</v>
      </c>
      <c r="Z301">
        <v>0</v>
      </c>
      <c r="AA301">
        <v>0</v>
      </c>
      <c r="AB301">
        <v>0</v>
      </c>
      <c r="AC301">
        <v>0</v>
      </c>
      <c r="AD301">
        <v>0</v>
      </c>
      <c r="AE301">
        <v>0</v>
      </c>
      <c r="AF301">
        <v>0</v>
      </c>
      <c r="AG301">
        <v>0</v>
      </c>
      <c r="AH301">
        <v>0</v>
      </c>
      <c r="AK301" s="252">
        <f t="shared" si="20"/>
        <v>0</v>
      </c>
      <c r="AL301">
        <f t="shared" si="21"/>
        <v>0</v>
      </c>
      <c r="AM301">
        <f t="shared" si="22"/>
        <v>0</v>
      </c>
      <c r="AO301">
        <f>VLOOKUP($B301,Kraftvärmeprod!$B$1:$AR$469,MATCH(AO$1,Kraftvärmeprod!$B$1:$AU$1,0),FALSE)</f>
        <v>0</v>
      </c>
      <c r="AP301">
        <f>VLOOKUP($B301,Kraftvärmeprod!$B$1:$AR$469,MATCH(AP$1,Kraftvärmeprod!$B$1:$AU$1,0),FALSE)</f>
        <v>0</v>
      </c>
      <c r="AQ301">
        <f>VLOOKUP($B301,Kraftvärmeprod!$B$1:$AR$469,MATCH("Summa tillförd energi exklusive rökgaskondensering",Kraftvärmeprod!$B$1:$AU$1,0),FALSE)</f>
        <v>0</v>
      </c>
      <c r="AS301" s="195" t="str">
        <f t="shared" si="23"/>
        <v/>
      </c>
      <c r="AU301">
        <f t="shared" si="24"/>
        <v>0</v>
      </c>
    </row>
    <row r="302" spans="1:47" x14ac:dyDescent="0.25">
      <c r="A302" s="2" t="s">
        <v>444</v>
      </c>
      <c r="B302" s="2" t="s">
        <v>462</v>
      </c>
      <c r="J302">
        <v>0</v>
      </c>
      <c r="K302">
        <v>0</v>
      </c>
      <c r="L302">
        <v>0</v>
      </c>
      <c r="M302">
        <v>0</v>
      </c>
      <c r="N302">
        <v>0</v>
      </c>
      <c r="O302">
        <v>0</v>
      </c>
      <c r="P302">
        <v>0</v>
      </c>
      <c r="Q302">
        <v>0</v>
      </c>
      <c r="R302">
        <v>0</v>
      </c>
      <c r="S302">
        <v>0</v>
      </c>
      <c r="T302">
        <v>0</v>
      </c>
      <c r="U302">
        <v>0</v>
      </c>
      <c r="V302" t="s">
        <v>187</v>
      </c>
      <c r="W302">
        <v>0</v>
      </c>
      <c r="X302">
        <v>0</v>
      </c>
      <c r="Y302">
        <v>0</v>
      </c>
      <c r="Z302">
        <v>0</v>
      </c>
      <c r="AA302">
        <v>0</v>
      </c>
      <c r="AB302">
        <v>0</v>
      </c>
      <c r="AC302">
        <v>0</v>
      </c>
      <c r="AD302">
        <v>0</v>
      </c>
      <c r="AE302">
        <v>0</v>
      </c>
      <c r="AF302">
        <v>0</v>
      </c>
      <c r="AG302">
        <v>0</v>
      </c>
      <c r="AH302">
        <v>0</v>
      </c>
      <c r="AK302" s="252">
        <f t="shared" si="20"/>
        <v>0</v>
      </c>
      <c r="AL302">
        <f t="shared" si="21"/>
        <v>0</v>
      </c>
      <c r="AM302">
        <f t="shared" si="22"/>
        <v>0</v>
      </c>
      <c r="AO302">
        <f>VLOOKUP($B302,Kraftvärmeprod!$B$1:$AR$469,MATCH(AO$1,Kraftvärmeprod!$B$1:$AU$1,0),FALSE)</f>
        <v>0</v>
      </c>
      <c r="AP302">
        <f>VLOOKUP($B302,Kraftvärmeprod!$B$1:$AR$469,MATCH(AP$1,Kraftvärmeprod!$B$1:$AU$1,0),FALSE)</f>
        <v>0</v>
      </c>
      <c r="AQ302">
        <f>VLOOKUP($B302,Kraftvärmeprod!$B$1:$AR$469,MATCH("Summa tillförd energi exklusive rökgaskondensering",Kraftvärmeprod!$B$1:$AU$1,0),FALSE)</f>
        <v>0</v>
      </c>
      <c r="AS302" s="195" t="str">
        <f t="shared" si="23"/>
        <v/>
      </c>
      <c r="AU302">
        <f t="shared" si="24"/>
        <v>0</v>
      </c>
    </row>
    <row r="303" spans="1:47" x14ac:dyDescent="0.25">
      <c r="A303" s="2" t="s">
        <v>463</v>
      </c>
      <c r="B303" s="2" t="s">
        <v>464</v>
      </c>
      <c r="J303">
        <v>0</v>
      </c>
      <c r="K303">
        <v>0</v>
      </c>
      <c r="L303">
        <v>0</v>
      </c>
      <c r="M303">
        <v>0</v>
      </c>
      <c r="N303">
        <v>0</v>
      </c>
      <c r="O303">
        <v>0</v>
      </c>
      <c r="P303">
        <v>0</v>
      </c>
      <c r="Q303">
        <v>0</v>
      </c>
      <c r="R303">
        <v>0</v>
      </c>
      <c r="S303">
        <v>0</v>
      </c>
      <c r="T303">
        <v>0</v>
      </c>
      <c r="U303">
        <v>0</v>
      </c>
      <c r="V303" t="s">
        <v>187</v>
      </c>
      <c r="W303">
        <v>0</v>
      </c>
      <c r="X303">
        <v>0</v>
      </c>
      <c r="Y303">
        <v>0</v>
      </c>
      <c r="Z303">
        <v>0</v>
      </c>
      <c r="AA303">
        <v>0</v>
      </c>
      <c r="AB303">
        <v>0</v>
      </c>
      <c r="AC303">
        <v>0</v>
      </c>
      <c r="AD303">
        <v>0</v>
      </c>
      <c r="AE303">
        <v>0</v>
      </c>
      <c r="AF303">
        <v>0</v>
      </c>
      <c r="AG303">
        <v>0</v>
      </c>
      <c r="AH303">
        <v>0</v>
      </c>
      <c r="AK303" s="252">
        <f t="shared" si="20"/>
        <v>0</v>
      </c>
      <c r="AL303">
        <f t="shared" si="21"/>
        <v>0</v>
      </c>
      <c r="AM303">
        <f t="shared" si="22"/>
        <v>0</v>
      </c>
      <c r="AO303">
        <f>VLOOKUP($B303,Kraftvärmeprod!$B$1:$AR$469,MATCH(AO$1,Kraftvärmeprod!$B$1:$AU$1,0),FALSE)</f>
        <v>0</v>
      </c>
      <c r="AP303">
        <f>VLOOKUP($B303,Kraftvärmeprod!$B$1:$AR$469,MATCH(AP$1,Kraftvärmeprod!$B$1:$AU$1,0),FALSE)</f>
        <v>0</v>
      </c>
      <c r="AQ303">
        <f>VLOOKUP($B303,Kraftvärmeprod!$B$1:$AR$469,MATCH("Summa tillförd energi exklusive rökgaskondensering",Kraftvärmeprod!$B$1:$AU$1,0),FALSE)</f>
        <v>0</v>
      </c>
      <c r="AS303" s="195" t="str">
        <f t="shared" si="23"/>
        <v/>
      </c>
      <c r="AU303">
        <f t="shared" si="24"/>
        <v>0</v>
      </c>
    </row>
    <row r="304" spans="1:47" x14ac:dyDescent="0.25">
      <c r="A304" s="2" t="s">
        <v>463</v>
      </c>
      <c r="B304" s="2" t="s">
        <v>465</v>
      </c>
      <c r="J304">
        <v>0</v>
      </c>
      <c r="K304">
        <v>2.2022400000000002</v>
      </c>
      <c r="L304">
        <v>0</v>
      </c>
      <c r="M304">
        <v>0</v>
      </c>
      <c r="N304">
        <v>0</v>
      </c>
      <c r="O304">
        <v>0</v>
      </c>
      <c r="P304">
        <v>49.8</v>
      </c>
      <c r="Q304">
        <v>0</v>
      </c>
      <c r="R304">
        <v>0</v>
      </c>
      <c r="S304">
        <v>0</v>
      </c>
      <c r="T304">
        <v>0</v>
      </c>
      <c r="U304">
        <v>0</v>
      </c>
      <c r="V304" t="s">
        <v>187</v>
      </c>
      <c r="W304">
        <v>0</v>
      </c>
      <c r="X304">
        <v>0</v>
      </c>
      <c r="Y304">
        <v>0</v>
      </c>
      <c r="Z304">
        <v>0</v>
      </c>
      <c r="AA304">
        <v>0</v>
      </c>
      <c r="AB304">
        <v>0</v>
      </c>
      <c r="AC304">
        <v>0</v>
      </c>
      <c r="AD304">
        <v>0</v>
      </c>
      <c r="AE304">
        <v>195.7</v>
      </c>
      <c r="AF304">
        <v>0</v>
      </c>
      <c r="AG304">
        <v>26.6</v>
      </c>
      <c r="AH304">
        <v>7.4091100000000001</v>
      </c>
      <c r="AK304" s="252">
        <f t="shared" si="20"/>
        <v>281.71134999999998</v>
      </c>
      <c r="AL304">
        <f t="shared" si="21"/>
        <v>274.30223999999998</v>
      </c>
      <c r="AM304">
        <f t="shared" si="22"/>
        <v>247.70223999999999</v>
      </c>
      <c r="AO304">
        <f>VLOOKUP($B304,Kraftvärmeprod!$B$1:$AR$469,MATCH(AO$1,Kraftvärmeprod!$B$1:$AU$1,0),FALSE)</f>
        <v>223</v>
      </c>
      <c r="AP304">
        <f>VLOOKUP($B304,Kraftvärmeprod!$B$1:$AR$469,MATCH(AP$1,Kraftvärmeprod!$B$1:$AU$1,0),FALSE)</f>
        <v>9.9</v>
      </c>
      <c r="AQ304">
        <f>VLOOKUP($B304,Kraftvärmeprod!$B$1:$AR$469,MATCH("Summa tillförd energi exklusive rökgaskondensering",Kraftvärmeprod!$B$1:$AU$1,0),FALSE)</f>
        <v>270.8</v>
      </c>
      <c r="AS304" s="195">
        <f t="shared" si="23"/>
        <v>0.91470546528803542</v>
      </c>
      <c r="AU304">
        <f t="shared" si="24"/>
        <v>49.8</v>
      </c>
    </row>
    <row r="305" spans="1:47" x14ac:dyDescent="0.25">
      <c r="A305" s="2" t="s">
        <v>463</v>
      </c>
      <c r="B305" s="2" t="s">
        <v>466</v>
      </c>
      <c r="J305">
        <v>0</v>
      </c>
      <c r="K305">
        <v>0</v>
      </c>
      <c r="L305">
        <v>0</v>
      </c>
      <c r="M305">
        <v>0</v>
      </c>
      <c r="N305">
        <v>0</v>
      </c>
      <c r="O305">
        <v>0</v>
      </c>
      <c r="P305">
        <v>0</v>
      </c>
      <c r="Q305">
        <v>0</v>
      </c>
      <c r="R305">
        <v>0</v>
      </c>
      <c r="S305">
        <v>0</v>
      </c>
      <c r="T305">
        <v>0</v>
      </c>
      <c r="U305">
        <v>0</v>
      </c>
      <c r="V305" t="s">
        <v>187</v>
      </c>
      <c r="W305">
        <v>0</v>
      </c>
      <c r="X305">
        <v>0</v>
      </c>
      <c r="Y305">
        <v>0</v>
      </c>
      <c r="Z305">
        <v>0</v>
      </c>
      <c r="AA305">
        <v>0</v>
      </c>
      <c r="AB305">
        <v>0</v>
      </c>
      <c r="AC305">
        <v>0</v>
      </c>
      <c r="AD305">
        <v>0</v>
      </c>
      <c r="AE305">
        <v>0</v>
      </c>
      <c r="AF305">
        <v>0</v>
      </c>
      <c r="AG305">
        <v>0</v>
      </c>
      <c r="AH305">
        <v>0</v>
      </c>
      <c r="AK305" s="252">
        <f t="shared" si="20"/>
        <v>0</v>
      </c>
      <c r="AL305">
        <f t="shared" si="21"/>
        <v>0</v>
      </c>
      <c r="AM305">
        <f t="shared" si="22"/>
        <v>0</v>
      </c>
      <c r="AO305">
        <f>VLOOKUP($B305,Kraftvärmeprod!$B$1:$AR$469,MATCH(AO$1,Kraftvärmeprod!$B$1:$AU$1,0),FALSE)</f>
        <v>0</v>
      </c>
      <c r="AP305">
        <f>VLOOKUP($B305,Kraftvärmeprod!$B$1:$AR$469,MATCH(AP$1,Kraftvärmeprod!$B$1:$AU$1,0),FALSE)</f>
        <v>0</v>
      </c>
      <c r="AQ305">
        <f>VLOOKUP($B305,Kraftvärmeprod!$B$1:$AR$469,MATCH("Summa tillförd energi exklusive rökgaskondensering",Kraftvärmeprod!$B$1:$AU$1,0),FALSE)</f>
        <v>0</v>
      </c>
      <c r="AS305" s="195" t="str">
        <f t="shared" si="23"/>
        <v/>
      </c>
      <c r="AU305">
        <f t="shared" si="24"/>
        <v>0</v>
      </c>
    </row>
    <row r="306" spans="1:47" x14ac:dyDescent="0.25">
      <c r="A306" s="2" t="s">
        <v>463</v>
      </c>
      <c r="B306" s="2" t="s">
        <v>467</v>
      </c>
      <c r="J306">
        <v>0</v>
      </c>
      <c r="K306">
        <v>0</v>
      </c>
      <c r="L306">
        <v>0</v>
      </c>
      <c r="M306">
        <v>0</v>
      </c>
      <c r="N306">
        <v>0</v>
      </c>
      <c r="O306">
        <v>0</v>
      </c>
      <c r="P306">
        <v>0</v>
      </c>
      <c r="Q306">
        <v>0</v>
      </c>
      <c r="R306">
        <v>0</v>
      </c>
      <c r="S306">
        <v>0</v>
      </c>
      <c r="T306">
        <v>0</v>
      </c>
      <c r="U306">
        <v>0</v>
      </c>
      <c r="V306" t="s">
        <v>187</v>
      </c>
      <c r="W306">
        <v>0</v>
      </c>
      <c r="X306">
        <v>0</v>
      </c>
      <c r="Y306">
        <v>0</v>
      </c>
      <c r="Z306">
        <v>0</v>
      </c>
      <c r="AA306">
        <v>0</v>
      </c>
      <c r="AB306">
        <v>0</v>
      </c>
      <c r="AC306">
        <v>0</v>
      </c>
      <c r="AD306">
        <v>0</v>
      </c>
      <c r="AE306">
        <v>0</v>
      </c>
      <c r="AF306">
        <v>0</v>
      </c>
      <c r="AG306">
        <v>0</v>
      </c>
      <c r="AH306">
        <v>0</v>
      </c>
      <c r="AK306" s="252">
        <f t="shared" si="20"/>
        <v>0</v>
      </c>
      <c r="AL306">
        <f t="shared" si="21"/>
        <v>0</v>
      </c>
      <c r="AM306">
        <f t="shared" si="22"/>
        <v>0</v>
      </c>
      <c r="AO306">
        <f>VLOOKUP($B306,Kraftvärmeprod!$B$1:$AR$469,MATCH(AO$1,Kraftvärmeprod!$B$1:$AU$1,0),FALSE)</f>
        <v>0</v>
      </c>
      <c r="AP306">
        <f>VLOOKUP($B306,Kraftvärmeprod!$B$1:$AR$469,MATCH(AP$1,Kraftvärmeprod!$B$1:$AU$1,0),FALSE)</f>
        <v>0</v>
      </c>
      <c r="AQ306">
        <f>VLOOKUP($B306,Kraftvärmeprod!$B$1:$AR$469,MATCH("Summa tillförd energi exklusive rökgaskondensering",Kraftvärmeprod!$B$1:$AU$1,0),FALSE)</f>
        <v>0</v>
      </c>
      <c r="AS306" s="195" t="str">
        <f t="shared" si="23"/>
        <v/>
      </c>
      <c r="AU306">
        <f t="shared" si="24"/>
        <v>0</v>
      </c>
    </row>
    <row r="307" spans="1:47" x14ac:dyDescent="0.25">
      <c r="A307" s="2" t="s">
        <v>463</v>
      </c>
      <c r="B307" s="2" t="s">
        <v>468</v>
      </c>
      <c r="J307">
        <v>0</v>
      </c>
      <c r="K307">
        <v>0</v>
      </c>
      <c r="L307">
        <v>0</v>
      </c>
      <c r="M307">
        <v>0</v>
      </c>
      <c r="N307">
        <v>0</v>
      </c>
      <c r="O307">
        <v>0</v>
      </c>
      <c r="P307">
        <v>0</v>
      </c>
      <c r="Q307">
        <v>0</v>
      </c>
      <c r="R307">
        <v>0</v>
      </c>
      <c r="S307">
        <v>0</v>
      </c>
      <c r="T307">
        <v>0</v>
      </c>
      <c r="U307">
        <v>0</v>
      </c>
      <c r="V307" t="s">
        <v>187</v>
      </c>
      <c r="W307">
        <v>0</v>
      </c>
      <c r="X307">
        <v>0</v>
      </c>
      <c r="Y307">
        <v>0</v>
      </c>
      <c r="Z307">
        <v>0</v>
      </c>
      <c r="AA307">
        <v>0</v>
      </c>
      <c r="AB307">
        <v>0</v>
      </c>
      <c r="AC307">
        <v>0</v>
      </c>
      <c r="AD307">
        <v>0</v>
      </c>
      <c r="AE307">
        <v>0</v>
      </c>
      <c r="AF307">
        <v>0</v>
      </c>
      <c r="AG307">
        <v>0</v>
      </c>
      <c r="AH307">
        <v>0</v>
      </c>
      <c r="AK307" s="252">
        <f t="shared" si="20"/>
        <v>0</v>
      </c>
      <c r="AL307">
        <f t="shared" si="21"/>
        <v>0</v>
      </c>
      <c r="AM307">
        <f t="shared" si="22"/>
        <v>0</v>
      </c>
      <c r="AO307">
        <f>VLOOKUP($B307,Kraftvärmeprod!$B$1:$AR$469,MATCH(AO$1,Kraftvärmeprod!$B$1:$AU$1,0),FALSE)</f>
        <v>0</v>
      </c>
      <c r="AP307">
        <f>VLOOKUP($B307,Kraftvärmeprod!$B$1:$AR$469,MATCH(AP$1,Kraftvärmeprod!$B$1:$AU$1,0),FALSE)</f>
        <v>0</v>
      </c>
      <c r="AQ307">
        <f>VLOOKUP($B307,Kraftvärmeprod!$B$1:$AR$469,MATCH("Summa tillförd energi exklusive rökgaskondensering",Kraftvärmeprod!$B$1:$AU$1,0),FALSE)</f>
        <v>0</v>
      </c>
      <c r="AS307" s="195" t="str">
        <f t="shared" si="23"/>
        <v/>
      </c>
      <c r="AU307">
        <f t="shared" si="24"/>
        <v>0</v>
      </c>
    </row>
    <row r="308" spans="1:47" x14ac:dyDescent="0.25">
      <c r="A308" s="2" t="s">
        <v>469</v>
      </c>
      <c r="B308" s="2" t="s">
        <v>470</v>
      </c>
      <c r="J308">
        <v>0</v>
      </c>
      <c r="K308">
        <v>0</v>
      </c>
      <c r="L308">
        <v>0</v>
      </c>
      <c r="M308">
        <v>0</v>
      </c>
      <c r="N308">
        <v>0</v>
      </c>
      <c r="O308">
        <v>0</v>
      </c>
      <c r="P308">
        <v>0</v>
      </c>
      <c r="Q308">
        <v>0</v>
      </c>
      <c r="R308">
        <v>0</v>
      </c>
      <c r="S308">
        <v>0</v>
      </c>
      <c r="T308">
        <v>0</v>
      </c>
      <c r="U308">
        <v>0</v>
      </c>
      <c r="V308" t="s">
        <v>187</v>
      </c>
      <c r="W308">
        <v>0</v>
      </c>
      <c r="X308">
        <v>0</v>
      </c>
      <c r="Y308">
        <v>0</v>
      </c>
      <c r="Z308">
        <v>0</v>
      </c>
      <c r="AA308">
        <v>0</v>
      </c>
      <c r="AB308">
        <v>0</v>
      </c>
      <c r="AC308">
        <v>0</v>
      </c>
      <c r="AD308">
        <v>0</v>
      </c>
      <c r="AE308">
        <v>0</v>
      </c>
      <c r="AF308">
        <v>0</v>
      </c>
      <c r="AG308">
        <v>0</v>
      </c>
      <c r="AH308">
        <v>0</v>
      </c>
      <c r="AK308" s="252">
        <f t="shared" si="20"/>
        <v>0</v>
      </c>
      <c r="AL308">
        <f t="shared" si="21"/>
        <v>0</v>
      </c>
      <c r="AM308">
        <f t="shared" si="22"/>
        <v>0</v>
      </c>
      <c r="AO308">
        <f>VLOOKUP($B308,Kraftvärmeprod!$B$1:$AR$469,MATCH(AO$1,Kraftvärmeprod!$B$1:$AU$1,0),FALSE)</f>
        <v>0</v>
      </c>
      <c r="AP308">
        <f>VLOOKUP($B308,Kraftvärmeprod!$B$1:$AR$469,MATCH(AP$1,Kraftvärmeprod!$B$1:$AU$1,0),FALSE)</f>
        <v>0</v>
      </c>
      <c r="AQ308">
        <f>VLOOKUP($B308,Kraftvärmeprod!$B$1:$AR$469,MATCH("Summa tillförd energi exklusive rökgaskondensering",Kraftvärmeprod!$B$1:$AU$1,0),FALSE)</f>
        <v>0</v>
      </c>
      <c r="AS308" s="195" t="str">
        <f t="shared" si="23"/>
        <v/>
      </c>
      <c r="AU308">
        <f t="shared" si="24"/>
        <v>0</v>
      </c>
    </row>
    <row r="309" spans="1:47" x14ac:dyDescent="0.25">
      <c r="A309" s="2" t="s">
        <v>469</v>
      </c>
      <c r="B309" s="2" t="s">
        <v>471</v>
      </c>
      <c r="J309">
        <v>0</v>
      </c>
      <c r="K309">
        <v>0</v>
      </c>
      <c r="L309">
        <v>0</v>
      </c>
      <c r="M309">
        <v>0</v>
      </c>
      <c r="N309">
        <v>0</v>
      </c>
      <c r="O309">
        <v>0</v>
      </c>
      <c r="P309">
        <v>0</v>
      </c>
      <c r="Q309">
        <v>0</v>
      </c>
      <c r="R309">
        <v>0</v>
      </c>
      <c r="S309">
        <v>0</v>
      </c>
      <c r="T309">
        <v>0</v>
      </c>
      <c r="U309">
        <v>0</v>
      </c>
      <c r="V309" t="s">
        <v>187</v>
      </c>
      <c r="W309">
        <v>0</v>
      </c>
      <c r="X309">
        <v>0</v>
      </c>
      <c r="Y309">
        <v>0</v>
      </c>
      <c r="Z309">
        <v>0</v>
      </c>
      <c r="AA309">
        <v>0</v>
      </c>
      <c r="AB309">
        <v>0</v>
      </c>
      <c r="AC309">
        <v>0</v>
      </c>
      <c r="AD309">
        <v>0</v>
      </c>
      <c r="AE309">
        <v>0</v>
      </c>
      <c r="AF309">
        <v>0</v>
      </c>
      <c r="AG309">
        <v>0</v>
      </c>
      <c r="AH309">
        <v>0</v>
      </c>
      <c r="AK309" s="252">
        <f t="shared" si="20"/>
        <v>0</v>
      </c>
      <c r="AL309">
        <f t="shared" si="21"/>
        <v>0</v>
      </c>
      <c r="AM309">
        <f t="shared" si="22"/>
        <v>0</v>
      </c>
      <c r="AO309">
        <f>VLOOKUP($B309,Kraftvärmeprod!$B$1:$AR$469,MATCH(AO$1,Kraftvärmeprod!$B$1:$AU$1,0),FALSE)</f>
        <v>0</v>
      </c>
      <c r="AP309">
        <f>VLOOKUP($B309,Kraftvärmeprod!$B$1:$AR$469,MATCH(AP$1,Kraftvärmeprod!$B$1:$AU$1,0),FALSE)</f>
        <v>0</v>
      </c>
      <c r="AQ309">
        <f>VLOOKUP($B309,Kraftvärmeprod!$B$1:$AR$469,MATCH("Summa tillförd energi exklusive rökgaskondensering",Kraftvärmeprod!$B$1:$AU$1,0),FALSE)</f>
        <v>0</v>
      </c>
      <c r="AS309" s="195" t="str">
        <f t="shared" si="23"/>
        <v/>
      </c>
      <c r="AU309">
        <f t="shared" si="24"/>
        <v>0</v>
      </c>
    </row>
    <row r="310" spans="1:47" x14ac:dyDescent="0.25">
      <c r="A310" s="2" t="s">
        <v>472</v>
      </c>
      <c r="B310" s="2" t="s">
        <v>473</v>
      </c>
      <c r="J310">
        <v>0</v>
      </c>
      <c r="K310">
        <v>0</v>
      </c>
      <c r="L310">
        <v>0</v>
      </c>
      <c r="M310">
        <v>0</v>
      </c>
      <c r="N310">
        <v>0</v>
      </c>
      <c r="O310">
        <v>0</v>
      </c>
      <c r="P310">
        <v>0</v>
      </c>
      <c r="Q310">
        <v>0</v>
      </c>
      <c r="R310">
        <v>0</v>
      </c>
      <c r="S310">
        <v>0</v>
      </c>
      <c r="T310">
        <v>0</v>
      </c>
      <c r="U310">
        <v>0</v>
      </c>
      <c r="V310" t="s">
        <v>187</v>
      </c>
      <c r="W310">
        <v>0</v>
      </c>
      <c r="X310">
        <v>0</v>
      </c>
      <c r="Y310">
        <v>0</v>
      </c>
      <c r="Z310">
        <v>0</v>
      </c>
      <c r="AA310">
        <v>0</v>
      </c>
      <c r="AB310">
        <v>0</v>
      </c>
      <c r="AC310">
        <v>0</v>
      </c>
      <c r="AD310">
        <v>0</v>
      </c>
      <c r="AE310">
        <v>0</v>
      </c>
      <c r="AF310">
        <v>0</v>
      </c>
      <c r="AG310">
        <v>0</v>
      </c>
      <c r="AH310">
        <v>0</v>
      </c>
      <c r="AK310" s="252">
        <f t="shared" si="20"/>
        <v>0</v>
      </c>
      <c r="AL310">
        <f t="shared" si="21"/>
        <v>0</v>
      </c>
      <c r="AM310">
        <f t="shared" si="22"/>
        <v>0</v>
      </c>
      <c r="AO310">
        <f>VLOOKUP($B310,Kraftvärmeprod!$B$1:$AR$469,MATCH(AO$1,Kraftvärmeprod!$B$1:$AU$1,0),FALSE)</f>
        <v>0</v>
      </c>
      <c r="AP310">
        <f>VLOOKUP($B310,Kraftvärmeprod!$B$1:$AR$469,MATCH(AP$1,Kraftvärmeprod!$B$1:$AU$1,0),FALSE)</f>
        <v>0</v>
      </c>
      <c r="AQ310">
        <f>VLOOKUP($B310,Kraftvärmeprod!$B$1:$AR$469,MATCH("Summa tillförd energi exklusive rökgaskondensering",Kraftvärmeprod!$B$1:$AU$1,0),FALSE)</f>
        <v>0</v>
      </c>
      <c r="AS310" s="195" t="str">
        <f t="shared" si="23"/>
        <v/>
      </c>
      <c r="AU310">
        <f t="shared" si="24"/>
        <v>0</v>
      </c>
    </row>
    <row r="311" spans="1:47" x14ac:dyDescent="0.25">
      <c r="A311" s="2" t="s">
        <v>474</v>
      </c>
      <c r="B311" s="2" t="s">
        <v>9</v>
      </c>
      <c r="J311">
        <v>0</v>
      </c>
      <c r="K311">
        <v>0</v>
      </c>
      <c r="L311">
        <v>0</v>
      </c>
      <c r="M311">
        <v>0</v>
      </c>
      <c r="N311">
        <v>0</v>
      </c>
      <c r="O311">
        <v>0</v>
      </c>
      <c r="P311">
        <v>0</v>
      </c>
      <c r="Q311">
        <v>0</v>
      </c>
      <c r="R311">
        <v>0</v>
      </c>
      <c r="S311">
        <v>0</v>
      </c>
      <c r="T311">
        <v>0</v>
      </c>
      <c r="U311">
        <v>0</v>
      </c>
      <c r="V311" t="s">
        <v>187</v>
      </c>
      <c r="W311">
        <v>0</v>
      </c>
      <c r="X311">
        <v>0</v>
      </c>
      <c r="Y311">
        <v>0</v>
      </c>
      <c r="Z311">
        <v>0</v>
      </c>
      <c r="AA311">
        <v>0</v>
      </c>
      <c r="AB311">
        <v>0</v>
      </c>
      <c r="AC311">
        <v>0</v>
      </c>
      <c r="AD311">
        <v>0</v>
      </c>
      <c r="AE311">
        <v>0</v>
      </c>
      <c r="AF311">
        <v>0</v>
      </c>
      <c r="AG311">
        <v>0</v>
      </c>
      <c r="AH311">
        <v>0</v>
      </c>
      <c r="AK311" s="252">
        <f t="shared" si="20"/>
        <v>0</v>
      </c>
      <c r="AL311">
        <f t="shared" si="21"/>
        <v>0</v>
      </c>
      <c r="AM311">
        <f t="shared" si="22"/>
        <v>0</v>
      </c>
      <c r="AO311">
        <f>VLOOKUP($B311,Kraftvärmeprod!$B$1:$AR$469,MATCH(AO$1,Kraftvärmeprod!$B$1:$AU$1,0),FALSE)</f>
        <v>0</v>
      </c>
      <c r="AP311">
        <f>VLOOKUP($B311,Kraftvärmeprod!$B$1:$AR$469,MATCH(AP$1,Kraftvärmeprod!$B$1:$AU$1,0),FALSE)</f>
        <v>0</v>
      </c>
      <c r="AQ311">
        <f>VLOOKUP($B311,Kraftvärmeprod!$B$1:$AR$469,MATCH("Summa tillförd energi exklusive rökgaskondensering",Kraftvärmeprod!$B$1:$AU$1,0),FALSE)</f>
        <v>0</v>
      </c>
      <c r="AS311" s="195" t="str">
        <f t="shared" si="23"/>
        <v/>
      </c>
      <c r="AU311">
        <f t="shared" si="24"/>
        <v>0</v>
      </c>
    </row>
    <row r="312" spans="1:47" x14ac:dyDescent="0.25">
      <c r="A312" s="2" t="s">
        <v>474</v>
      </c>
      <c r="B312" s="2" t="s">
        <v>475</v>
      </c>
      <c r="J312">
        <v>0</v>
      </c>
      <c r="K312">
        <v>0</v>
      </c>
      <c r="L312">
        <v>0</v>
      </c>
      <c r="M312">
        <v>0</v>
      </c>
      <c r="N312">
        <v>0</v>
      </c>
      <c r="O312">
        <v>0</v>
      </c>
      <c r="P312">
        <v>0</v>
      </c>
      <c r="Q312">
        <v>0</v>
      </c>
      <c r="R312">
        <v>0</v>
      </c>
      <c r="S312">
        <v>0</v>
      </c>
      <c r="T312">
        <v>0</v>
      </c>
      <c r="U312">
        <v>0</v>
      </c>
      <c r="V312" t="s">
        <v>187</v>
      </c>
      <c r="W312">
        <v>0</v>
      </c>
      <c r="X312">
        <v>0</v>
      </c>
      <c r="Y312">
        <v>0</v>
      </c>
      <c r="Z312">
        <v>0</v>
      </c>
      <c r="AA312">
        <v>0</v>
      </c>
      <c r="AB312">
        <v>0</v>
      </c>
      <c r="AC312">
        <v>0</v>
      </c>
      <c r="AD312">
        <v>0</v>
      </c>
      <c r="AE312">
        <v>0</v>
      </c>
      <c r="AF312">
        <v>0</v>
      </c>
      <c r="AG312">
        <v>0</v>
      </c>
      <c r="AH312">
        <v>0</v>
      </c>
      <c r="AK312" s="252">
        <f t="shared" si="20"/>
        <v>0</v>
      </c>
      <c r="AL312">
        <f t="shared" si="21"/>
        <v>0</v>
      </c>
      <c r="AM312">
        <f t="shared" si="22"/>
        <v>0</v>
      </c>
      <c r="AO312">
        <f>VLOOKUP($B312,Kraftvärmeprod!$B$1:$AR$469,MATCH(AO$1,Kraftvärmeprod!$B$1:$AU$1,0),FALSE)</f>
        <v>0</v>
      </c>
      <c r="AP312">
        <f>VLOOKUP($B312,Kraftvärmeprod!$B$1:$AR$469,MATCH(AP$1,Kraftvärmeprod!$B$1:$AU$1,0),FALSE)</f>
        <v>0</v>
      </c>
      <c r="AQ312">
        <f>VLOOKUP($B312,Kraftvärmeprod!$B$1:$AR$469,MATCH("Summa tillförd energi exklusive rökgaskondensering",Kraftvärmeprod!$B$1:$AU$1,0),FALSE)</f>
        <v>0</v>
      </c>
      <c r="AS312" s="195" t="str">
        <f t="shared" si="23"/>
        <v/>
      </c>
      <c r="AU312">
        <f t="shared" si="24"/>
        <v>0</v>
      </c>
    </row>
    <row r="313" spans="1:47" x14ac:dyDescent="0.25">
      <c r="A313" s="2" t="s">
        <v>474</v>
      </c>
      <c r="B313" s="2" t="s">
        <v>476</v>
      </c>
      <c r="J313">
        <v>0</v>
      </c>
      <c r="K313">
        <v>0</v>
      </c>
      <c r="L313">
        <v>0</v>
      </c>
      <c r="M313">
        <v>0</v>
      </c>
      <c r="N313">
        <v>0</v>
      </c>
      <c r="O313">
        <v>0</v>
      </c>
      <c r="P313">
        <v>0</v>
      </c>
      <c r="Q313">
        <v>0</v>
      </c>
      <c r="R313">
        <v>0</v>
      </c>
      <c r="S313">
        <v>0</v>
      </c>
      <c r="T313">
        <v>0</v>
      </c>
      <c r="U313">
        <v>0</v>
      </c>
      <c r="V313" t="s">
        <v>187</v>
      </c>
      <c r="W313">
        <v>0</v>
      </c>
      <c r="X313">
        <v>0</v>
      </c>
      <c r="Y313">
        <v>0</v>
      </c>
      <c r="Z313">
        <v>0</v>
      </c>
      <c r="AA313">
        <v>0</v>
      </c>
      <c r="AB313">
        <v>0</v>
      </c>
      <c r="AC313">
        <v>0</v>
      </c>
      <c r="AD313">
        <v>0</v>
      </c>
      <c r="AE313">
        <v>0</v>
      </c>
      <c r="AF313">
        <v>0</v>
      </c>
      <c r="AG313">
        <v>0</v>
      </c>
      <c r="AH313">
        <v>0</v>
      </c>
      <c r="AK313" s="252">
        <f t="shared" si="20"/>
        <v>0</v>
      </c>
      <c r="AL313">
        <f t="shared" si="21"/>
        <v>0</v>
      </c>
      <c r="AM313">
        <f t="shared" si="22"/>
        <v>0</v>
      </c>
      <c r="AO313">
        <f>VLOOKUP($B313,Kraftvärmeprod!$B$1:$AR$469,MATCH(AO$1,Kraftvärmeprod!$B$1:$AU$1,0),FALSE)</f>
        <v>0</v>
      </c>
      <c r="AP313">
        <f>VLOOKUP($B313,Kraftvärmeprod!$B$1:$AR$469,MATCH(AP$1,Kraftvärmeprod!$B$1:$AU$1,0),FALSE)</f>
        <v>0</v>
      </c>
      <c r="AQ313">
        <f>VLOOKUP($B313,Kraftvärmeprod!$B$1:$AR$469,MATCH("Summa tillförd energi exklusive rökgaskondensering",Kraftvärmeprod!$B$1:$AU$1,0),FALSE)</f>
        <v>0</v>
      </c>
      <c r="AS313" s="195" t="str">
        <f t="shared" si="23"/>
        <v/>
      </c>
      <c r="AU313">
        <f t="shared" si="24"/>
        <v>0</v>
      </c>
    </row>
    <row r="314" spans="1:47" x14ac:dyDescent="0.25">
      <c r="A314" s="2" t="s">
        <v>474</v>
      </c>
      <c r="B314" s="2" t="s">
        <v>12</v>
      </c>
      <c r="J314">
        <v>0</v>
      </c>
      <c r="K314">
        <v>0</v>
      </c>
      <c r="L314">
        <v>0</v>
      </c>
      <c r="M314">
        <v>0</v>
      </c>
      <c r="N314">
        <v>0</v>
      </c>
      <c r="O314">
        <v>0</v>
      </c>
      <c r="P314">
        <v>0</v>
      </c>
      <c r="Q314">
        <v>0</v>
      </c>
      <c r="R314">
        <v>0</v>
      </c>
      <c r="S314">
        <v>0</v>
      </c>
      <c r="T314">
        <v>0</v>
      </c>
      <c r="U314">
        <v>0</v>
      </c>
      <c r="V314" t="s">
        <v>187</v>
      </c>
      <c r="W314">
        <v>0</v>
      </c>
      <c r="X314">
        <v>0</v>
      </c>
      <c r="Y314">
        <v>0</v>
      </c>
      <c r="Z314">
        <v>0</v>
      </c>
      <c r="AA314">
        <v>0</v>
      </c>
      <c r="AB314">
        <v>0</v>
      </c>
      <c r="AC314">
        <v>0</v>
      </c>
      <c r="AD314">
        <v>0</v>
      </c>
      <c r="AE314">
        <v>0</v>
      </c>
      <c r="AF314">
        <v>0</v>
      </c>
      <c r="AG314">
        <v>0</v>
      </c>
      <c r="AH314">
        <v>0</v>
      </c>
      <c r="AK314" s="252">
        <f t="shared" si="20"/>
        <v>0</v>
      </c>
      <c r="AL314">
        <f t="shared" si="21"/>
        <v>0</v>
      </c>
      <c r="AM314">
        <f t="shared" si="22"/>
        <v>0</v>
      </c>
      <c r="AO314">
        <f>VLOOKUP($B314,Kraftvärmeprod!$B$1:$AR$469,MATCH(AO$1,Kraftvärmeprod!$B$1:$AU$1,0),FALSE)</f>
        <v>0</v>
      </c>
      <c r="AP314">
        <f>VLOOKUP($B314,Kraftvärmeprod!$B$1:$AR$469,MATCH(AP$1,Kraftvärmeprod!$B$1:$AU$1,0),FALSE)</f>
        <v>0</v>
      </c>
      <c r="AQ314">
        <f>VLOOKUP($B314,Kraftvärmeprod!$B$1:$AR$469,MATCH("Summa tillförd energi exklusive rökgaskondensering",Kraftvärmeprod!$B$1:$AU$1,0),FALSE)</f>
        <v>0</v>
      </c>
      <c r="AS314" s="195" t="str">
        <f t="shared" si="23"/>
        <v/>
      </c>
      <c r="AU314">
        <f t="shared" si="24"/>
        <v>0</v>
      </c>
    </row>
    <row r="315" spans="1:47" x14ac:dyDescent="0.25">
      <c r="A315" s="2" t="s">
        <v>474</v>
      </c>
      <c r="B315" s="2" t="s">
        <v>13</v>
      </c>
      <c r="J315">
        <v>0</v>
      </c>
      <c r="K315">
        <v>0</v>
      </c>
      <c r="L315">
        <v>0</v>
      </c>
      <c r="M315">
        <v>0</v>
      </c>
      <c r="N315">
        <v>0</v>
      </c>
      <c r="O315">
        <v>0</v>
      </c>
      <c r="P315">
        <v>0</v>
      </c>
      <c r="Q315">
        <v>0</v>
      </c>
      <c r="R315">
        <v>0</v>
      </c>
      <c r="S315">
        <v>0</v>
      </c>
      <c r="T315">
        <v>0</v>
      </c>
      <c r="U315">
        <v>0</v>
      </c>
      <c r="V315" t="s">
        <v>187</v>
      </c>
      <c r="W315">
        <v>0</v>
      </c>
      <c r="X315">
        <v>0</v>
      </c>
      <c r="Y315">
        <v>0</v>
      </c>
      <c r="Z315">
        <v>0</v>
      </c>
      <c r="AA315">
        <v>0</v>
      </c>
      <c r="AB315">
        <v>0</v>
      </c>
      <c r="AC315">
        <v>0</v>
      </c>
      <c r="AD315">
        <v>0</v>
      </c>
      <c r="AE315">
        <v>0</v>
      </c>
      <c r="AF315">
        <v>0</v>
      </c>
      <c r="AG315">
        <v>0</v>
      </c>
      <c r="AH315">
        <v>0</v>
      </c>
      <c r="AK315" s="252">
        <f t="shared" si="20"/>
        <v>0</v>
      </c>
      <c r="AL315">
        <f t="shared" si="21"/>
        <v>0</v>
      </c>
      <c r="AM315">
        <f t="shared" si="22"/>
        <v>0</v>
      </c>
      <c r="AO315">
        <f>VLOOKUP($B315,Kraftvärmeprod!$B$1:$AR$469,MATCH(AO$1,Kraftvärmeprod!$B$1:$AU$1,0),FALSE)</f>
        <v>0</v>
      </c>
      <c r="AP315">
        <f>VLOOKUP($B315,Kraftvärmeprod!$B$1:$AR$469,MATCH(AP$1,Kraftvärmeprod!$B$1:$AU$1,0),FALSE)</f>
        <v>0</v>
      </c>
      <c r="AQ315">
        <f>VLOOKUP($B315,Kraftvärmeprod!$B$1:$AR$469,MATCH("Summa tillförd energi exklusive rökgaskondensering",Kraftvärmeprod!$B$1:$AU$1,0),FALSE)</f>
        <v>0</v>
      </c>
      <c r="AS315" s="195" t="str">
        <f t="shared" si="23"/>
        <v/>
      </c>
      <c r="AU315">
        <f t="shared" si="24"/>
        <v>0</v>
      </c>
    </row>
    <row r="316" spans="1:47" x14ac:dyDescent="0.25">
      <c r="A316" s="2" t="s">
        <v>474</v>
      </c>
      <c r="B316" s="2" t="s">
        <v>14</v>
      </c>
      <c r="J316">
        <v>0</v>
      </c>
      <c r="K316">
        <v>0</v>
      </c>
      <c r="L316">
        <v>0</v>
      </c>
      <c r="M316">
        <v>0</v>
      </c>
      <c r="N316">
        <v>0</v>
      </c>
      <c r="O316">
        <v>0</v>
      </c>
      <c r="P316">
        <v>0</v>
      </c>
      <c r="Q316">
        <v>0</v>
      </c>
      <c r="R316">
        <v>0</v>
      </c>
      <c r="S316">
        <v>0</v>
      </c>
      <c r="T316">
        <v>0</v>
      </c>
      <c r="U316">
        <v>0</v>
      </c>
      <c r="V316" t="s">
        <v>187</v>
      </c>
      <c r="W316">
        <v>0</v>
      </c>
      <c r="X316">
        <v>0</v>
      </c>
      <c r="Y316">
        <v>0</v>
      </c>
      <c r="Z316">
        <v>0</v>
      </c>
      <c r="AA316">
        <v>0</v>
      </c>
      <c r="AB316">
        <v>0</v>
      </c>
      <c r="AC316">
        <v>0</v>
      </c>
      <c r="AD316">
        <v>0</v>
      </c>
      <c r="AE316">
        <v>0</v>
      </c>
      <c r="AF316">
        <v>0</v>
      </c>
      <c r="AG316">
        <v>0</v>
      </c>
      <c r="AH316">
        <v>0</v>
      </c>
      <c r="AK316" s="252">
        <f t="shared" si="20"/>
        <v>0</v>
      </c>
      <c r="AL316">
        <f t="shared" si="21"/>
        <v>0</v>
      </c>
      <c r="AM316">
        <f t="shared" si="22"/>
        <v>0</v>
      </c>
      <c r="AO316">
        <f>VLOOKUP($B316,Kraftvärmeprod!$B$1:$AR$469,MATCH(AO$1,Kraftvärmeprod!$B$1:$AU$1,0),FALSE)</f>
        <v>0</v>
      </c>
      <c r="AP316">
        <f>VLOOKUP($B316,Kraftvärmeprod!$B$1:$AR$469,MATCH(AP$1,Kraftvärmeprod!$B$1:$AU$1,0),FALSE)</f>
        <v>0</v>
      </c>
      <c r="AQ316">
        <f>VLOOKUP($B316,Kraftvärmeprod!$B$1:$AR$469,MATCH("Summa tillförd energi exklusive rökgaskondensering",Kraftvärmeprod!$B$1:$AU$1,0),FALSE)</f>
        <v>0</v>
      </c>
      <c r="AS316" s="195" t="str">
        <f t="shared" si="23"/>
        <v/>
      </c>
      <c r="AU316">
        <f t="shared" si="24"/>
        <v>0</v>
      </c>
    </row>
    <row r="317" spans="1:47" x14ac:dyDescent="0.25">
      <c r="A317" s="2" t="s">
        <v>474</v>
      </c>
      <c r="B317" s="2" t="s">
        <v>15</v>
      </c>
      <c r="J317">
        <v>0</v>
      </c>
      <c r="K317">
        <v>0</v>
      </c>
      <c r="L317">
        <v>0</v>
      </c>
      <c r="M317">
        <v>0</v>
      </c>
      <c r="N317">
        <v>0</v>
      </c>
      <c r="O317">
        <v>0</v>
      </c>
      <c r="P317">
        <v>0</v>
      </c>
      <c r="Q317">
        <v>0</v>
      </c>
      <c r="R317">
        <v>0</v>
      </c>
      <c r="S317">
        <v>0</v>
      </c>
      <c r="T317">
        <v>0</v>
      </c>
      <c r="U317">
        <v>0</v>
      </c>
      <c r="V317" t="s">
        <v>187</v>
      </c>
      <c r="W317">
        <v>0</v>
      </c>
      <c r="X317">
        <v>0</v>
      </c>
      <c r="Y317">
        <v>0</v>
      </c>
      <c r="Z317">
        <v>0</v>
      </c>
      <c r="AA317">
        <v>0</v>
      </c>
      <c r="AB317">
        <v>0</v>
      </c>
      <c r="AC317">
        <v>0</v>
      </c>
      <c r="AD317">
        <v>0</v>
      </c>
      <c r="AE317">
        <v>0</v>
      </c>
      <c r="AF317">
        <v>0</v>
      </c>
      <c r="AG317">
        <v>0</v>
      </c>
      <c r="AH317">
        <v>0</v>
      </c>
      <c r="AK317" s="252">
        <f t="shared" si="20"/>
        <v>0</v>
      </c>
      <c r="AL317">
        <f t="shared" si="21"/>
        <v>0</v>
      </c>
      <c r="AM317">
        <f t="shared" si="22"/>
        <v>0</v>
      </c>
      <c r="AO317">
        <f>VLOOKUP($B317,Kraftvärmeprod!$B$1:$AR$469,MATCH(AO$1,Kraftvärmeprod!$B$1:$AU$1,0),FALSE)</f>
        <v>0</v>
      </c>
      <c r="AP317">
        <f>VLOOKUP($B317,Kraftvärmeprod!$B$1:$AR$469,MATCH(AP$1,Kraftvärmeprod!$B$1:$AU$1,0),FALSE)</f>
        <v>0</v>
      </c>
      <c r="AQ317">
        <f>VLOOKUP($B317,Kraftvärmeprod!$B$1:$AR$469,MATCH("Summa tillförd energi exklusive rökgaskondensering",Kraftvärmeprod!$B$1:$AU$1,0),FALSE)</f>
        <v>0</v>
      </c>
      <c r="AS317" s="195" t="str">
        <f t="shared" si="23"/>
        <v/>
      </c>
      <c r="AU317">
        <f t="shared" si="24"/>
        <v>0</v>
      </c>
    </row>
    <row r="318" spans="1:47" x14ac:dyDescent="0.25">
      <c r="A318" s="2" t="s">
        <v>474</v>
      </c>
      <c r="B318" s="2" t="s">
        <v>16</v>
      </c>
      <c r="J318">
        <v>0</v>
      </c>
      <c r="K318">
        <v>0</v>
      </c>
      <c r="L318">
        <v>0</v>
      </c>
      <c r="M318">
        <v>0</v>
      </c>
      <c r="N318">
        <v>0</v>
      </c>
      <c r="O318">
        <v>0</v>
      </c>
      <c r="P318">
        <v>0</v>
      </c>
      <c r="Q318">
        <v>0</v>
      </c>
      <c r="R318">
        <v>0</v>
      </c>
      <c r="S318">
        <v>0</v>
      </c>
      <c r="T318">
        <v>0</v>
      </c>
      <c r="U318">
        <v>0</v>
      </c>
      <c r="V318" t="s">
        <v>187</v>
      </c>
      <c r="W318">
        <v>0</v>
      </c>
      <c r="X318">
        <v>0</v>
      </c>
      <c r="Y318">
        <v>0</v>
      </c>
      <c r="Z318">
        <v>0</v>
      </c>
      <c r="AA318">
        <v>0</v>
      </c>
      <c r="AB318">
        <v>0</v>
      </c>
      <c r="AC318">
        <v>0</v>
      </c>
      <c r="AD318">
        <v>0</v>
      </c>
      <c r="AE318">
        <v>0</v>
      </c>
      <c r="AF318">
        <v>0</v>
      </c>
      <c r="AG318">
        <v>0</v>
      </c>
      <c r="AH318">
        <v>0</v>
      </c>
      <c r="AK318" s="252">
        <f t="shared" si="20"/>
        <v>0</v>
      </c>
      <c r="AL318">
        <f t="shared" si="21"/>
        <v>0</v>
      </c>
      <c r="AM318">
        <f t="shared" si="22"/>
        <v>0</v>
      </c>
      <c r="AO318">
        <f>VLOOKUP($B318,Kraftvärmeprod!$B$1:$AR$469,MATCH(AO$1,Kraftvärmeprod!$B$1:$AU$1,0),FALSE)</f>
        <v>0</v>
      </c>
      <c r="AP318">
        <f>VLOOKUP($B318,Kraftvärmeprod!$B$1:$AR$469,MATCH(AP$1,Kraftvärmeprod!$B$1:$AU$1,0),FALSE)</f>
        <v>0</v>
      </c>
      <c r="AQ318">
        <f>VLOOKUP($B318,Kraftvärmeprod!$B$1:$AR$469,MATCH("Summa tillförd energi exklusive rökgaskondensering",Kraftvärmeprod!$B$1:$AU$1,0),FALSE)</f>
        <v>0</v>
      </c>
      <c r="AS318" s="195" t="str">
        <f t="shared" si="23"/>
        <v/>
      </c>
      <c r="AU318">
        <f t="shared" si="24"/>
        <v>0</v>
      </c>
    </row>
    <row r="319" spans="1:47" x14ac:dyDescent="0.25">
      <c r="A319" s="2" t="s">
        <v>474</v>
      </c>
      <c r="B319" s="2" t="s">
        <v>17</v>
      </c>
      <c r="J319">
        <v>0</v>
      </c>
      <c r="K319">
        <v>0</v>
      </c>
      <c r="L319">
        <v>0</v>
      </c>
      <c r="M319">
        <v>0</v>
      </c>
      <c r="N319">
        <v>0</v>
      </c>
      <c r="O319">
        <v>0</v>
      </c>
      <c r="P319">
        <v>0</v>
      </c>
      <c r="Q319">
        <v>0</v>
      </c>
      <c r="R319">
        <v>0</v>
      </c>
      <c r="S319">
        <v>0</v>
      </c>
      <c r="T319">
        <v>0</v>
      </c>
      <c r="U319">
        <v>0</v>
      </c>
      <c r="V319" t="s">
        <v>187</v>
      </c>
      <c r="W319">
        <v>0</v>
      </c>
      <c r="X319">
        <v>0</v>
      </c>
      <c r="Y319">
        <v>0</v>
      </c>
      <c r="Z319">
        <v>0</v>
      </c>
      <c r="AA319">
        <v>0</v>
      </c>
      <c r="AB319">
        <v>0</v>
      </c>
      <c r="AC319">
        <v>0</v>
      </c>
      <c r="AD319">
        <v>0</v>
      </c>
      <c r="AE319">
        <v>0</v>
      </c>
      <c r="AF319">
        <v>0</v>
      </c>
      <c r="AG319">
        <v>0</v>
      </c>
      <c r="AH319">
        <v>0</v>
      </c>
      <c r="AK319" s="252">
        <f t="shared" si="20"/>
        <v>0</v>
      </c>
      <c r="AL319">
        <f t="shared" si="21"/>
        <v>0</v>
      </c>
      <c r="AM319">
        <f t="shared" si="22"/>
        <v>0</v>
      </c>
      <c r="AO319">
        <f>VLOOKUP($B319,Kraftvärmeprod!$B$1:$AR$469,MATCH(AO$1,Kraftvärmeprod!$B$1:$AU$1,0),FALSE)</f>
        <v>0</v>
      </c>
      <c r="AP319">
        <f>VLOOKUP($B319,Kraftvärmeprod!$B$1:$AR$469,MATCH(AP$1,Kraftvärmeprod!$B$1:$AU$1,0),FALSE)</f>
        <v>0</v>
      </c>
      <c r="AQ319">
        <f>VLOOKUP($B319,Kraftvärmeprod!$B$1:$AR$469,MATCH("Summa tillförd energi exklusive rökgaskondensering",Kraftvärmeprod!$B$1:$AU$1,0),FALSE)</f>
        <v>0</v>
      </c>
      <c r="AS319" s="195" t="str">
        <f t="shared" si="23"/>
        <v/>
      </c>
      <c r="AU319">
        <f t="shared" si="24"/>
        <v>0</v>
      </c>
    </row>
    <row r="320" spans="1:47" x14ac:dyDescent="0.25">
      <c r="A320" s="2" t="s">
        <v>474</v>
      </c>
      <c r="B320" s="2" t="s">
        <v>18</v>
      </c>
      <c r="J320">
        <v>0</v>
      </c>
      <c r="K320">
        <v>0</v>
      </c>
      <c r="L320">
        <v>0</v>
      </c>
      <c r="M320">
        <v>0</v>
      </c>
      <c r="N320">
        <v>0</v>
      </c>
      <c r="O320">
        <v>0</v>
      </c>
      <c r="P320">
        <v>0</v>
      </c>
      <c r="Q320">
        <v>0</v>
      </c>
      <c r="R320">
        <v>0</v>
      </c>
      <c r="S320">
        <v>0</v>
      </c>
      <c r="T320">
        <v>0</v>
      </c>
      <c r="U320">
        <v>0</v>
      </c>
      <c r="V320" t="s">
        <v>187</v>
      </c>
      <c r="W320">
        <v>0</v>
      </c>
      <c r="X320">
        <v>0</v>
      </c>
      <c r="Y320">
        <v>0</v>
      </c>
      <c r="Z320">
        <v>0</v>
      </c>
      <c r="AA320">
        <v>0</v>
      </c>
      <c r="AB320">
        <v>0</v>
      </c>
      <c r="AC320">
        <v>0</v>
      </c>
      <c r="AD320">
        <v>0</v>
      </c>
      <c r="AE320">
        <v>0</v>
      </c>
      <c r="AF320">
        <v>0</v>
      </c>
      <c r="AG320">
        <v>0</v>
      </c>
      <c r="AH320">
        <v>0</v>
      </c>
      <c r="AK320" s="252">
        <f t="shared" si="20"/>
        <v>0</v>
      </c>
      <c r="AL320">
        <f t="shared" si="21"/>
        <v>0</v>
      </c>
      <c r="AM320">
        <f t="shared" si="22"/>
        <v>0</v>
      </c>
      <c r="AO320">
        <f>VLOOKUP($B320,Kraftvärmeprod!$B$1:$AR$469,MATCH(AO$1,Kraftvärmeprod!$B$1:$AU$1,0),FALSE)</f>
        <v>0</v>
      </c>
      <c r="AP320">
        <f>VLOOKUP($B320,Kraftvärmeprod!$B$1:$AR$469,MATCH(AP$1,Kraftvärmeprod!$B$1:$AU$1,0),FALSE)</f>
        <v>0</v>
      </c>
      <c r="AQ320">
        <f>VLOOKUP($B320,Kraftvärmeprod!$B$1:$AR$469,MATCH("Summa tillförd energi exklusive rökgaskondensering",Kraftvärmeprod!$B$1:$AU$1,0),FALSE)</f>
        <v>0</v>
      </c>
      <c r="AS320" s="195" t="str">
        <f t="shared" si="23"/>
        <v/>
      </c>
      <c r="AU320">
        <f t="shared" si="24"/>
        <v>0</v>
      </c>
    </row>
    <row r="321" spans="1:47" x14ac:dyDescent="0.25">
      <c r="A321" s="2" t="s">
        <v>474</v>
      </c>
      <c r="B321" s="2" t="s">
        <v>19</v>
      </c>
      <c r="J321">
        <v>0</v>
      </c>
      <c r="K321">
        <v>0</v>
      </c>
      <c r="L321">
        <v>0</v>
      </c>
      <c r="M321">
        <v>0</v>
      </c>
      <c r="N321">
        <v>0</v>
      </c>
      <c r="O321">
        <v>0</v>
      </c>
      <c r="P321">
        <v>0</v>
      </c>
      <c r="Q321">
        <v>0</v>
      </c>
      <c r="R321">
        <v>0</v>
      </c>
      <c r="S321">
        <v>0</v>
      </c>
      <c r="T321">
        <v>0</v>
      </c>
      <c r="U321">
        <v>0</v>
      </c>
      <c r="V321" t="s">
        <v>187</v>
      </c>
      <c r="W321">
        <v>0</v>
      </c>
      <c r="X321">
        <v>0</v>
      </c>
      <c r="Y321">
        <v>0</v>
      </c>
      <c r="Z321">
        <v>0</v>
      </c>
      <c r="AA321">
        <v>0</v>
      </c>
      <c r="AB321">
        <v>0</v>
      </c>
      <c r="AC321">
        <v>0</v>
      </c>
      <c r="AD321">
        <v>0</v>
      </c>
      <c r="AE321">
        <v>0</v>
      </c>
      <c r="AF321">
        <v>0</v>
      </c>
      <c r="AG321">
        <v>0</v>
      </c>
      <c r="AH321">
        <v>0</v>
      </c>
      <c r="AK321" s="252">
        <f t="shared" si="20"/>
        <v>0</v>
      </c>
      <c r="AL321">
        <f t="shared" si="21"/>
        <v>0</v>
      </c>
      <c r="AM321">
        <f t="shared" si="22"/>
        <v>0</v>
      </c>
      <c r="AO321">
        <f>VLOOKUP($B321,Kraftvärmeprod!$B$1:$AR$469,MATCH(AO$1,Kraftvärmeprod!$B$1:$AU$1,0),FALSE)</f>
        <v>0</v>
      </c>
      <c r="AP321">
        <f>VLOOKUP($B321,Kraftvärmeprod!$B$1:$AR$469,MATCH(AP$1,Kraftvärmeprod!$B$1:$AU$1,0),FALSE)</f>
        <v>0</v>
      </c>
      <c r="AQ321">
        <f>VLOOKUP($B321,Kraftvärmeprod!$B$1:$AR$469,MATCH("Summa tillförd energi exklusive rökgaskondensering",Kraftvärmeprod!$B$1:$AU$1,0),FALSE)</f>
        <v>0</v>
      </c>
      <c r="AS321" s="195" t="str">
        <f t="shared" si="23"/>
        <v/>
      </c>
      <c r="AU321">
        <f t="shared" si="24"/>
        <v>0</v>
      </c>
    </row>
    <row r="322" spans="1:47" x14ac:dyDescent="0.25">
      <c r="A322" s="2" t="s">
        <v>477</v>
      </c>
      <c r="B322" s="2" t="s">
        <v>478</v>
      </c>
      <c r="J322">
        <v>0</v>
      </c>
      <c r="K322">
        <v>0</v>
      </c>
      <c r="L322">
        <v>0</v>
      </c>
      <c r="M322">
        <v>0</v>
      </c>
      <c r="N322">
        <v>0</v>
      </c>
      <c r="O322">
        <v>0</v>
      </c>
      <c r="P322">
        <v>0</v>
      </c>
      <c r="Q322">
        <v>0</v>
      </c>
      <c r="R322">
        <v>0</v>
      </c>
      <c r="S322">
        <v>0</v>
      </c>
      <c r="T322">
        <v>0</v>
      </c>
      <c r="U322">
        <v>0</v>
      </c>
      <c r="V322" t="s">
        <v>187</v>
      </c>
      <c r="W322">
        <v>0</v>
      </c>
      <c r="X322">
        <v>0</v>
      </c>
      <c r="Y322">
        <v>0</v>
      </c>
      <c r="Z322">
        <v>0</v>
      </c>
      <c r="AA322">
        <v>0</v>
      </c>
      <c r="AB322">
        <v>0</v>
      </c>
      <c r="AC322">
        <v>0</v>
      </c>
      <c r="AD322">
        <v>0</v>
      </c>
      <c r="AE322">
        <v>0</v>
      </c>
      <c r="AF322">
        <v>0</v>
      </c>
      <c r="AG322">
        <v>0</v>
      </c>
      <c r="AH322">
        <v>0</v>
      </c>
      <c r="AK322" s="252">
        <f t="shared" si="20"/>
        <v>0</v>
      </c>
      <c r="AL322">
        <f t="shared" si="21"/>
        <v>0</v>
      </c>
      <c r="AM322">
        <f t="shared" si="22"/>
        <v>0</v>
      </c>
      <c r="AO322">
        <f>VLOOKUP($B322,Kraftvärmeprod!$B$1:$AR$469,MATCH(AO$1,Kraftvärmeprod!$B$1:$AU$1,0),FALSE)</f>
        <v>0</v>
      </c>
      <c r="AP322">
        <f>VLOOKUP($B322,Kraftvärmeprod!$B$1:$AR$469,MATCH(AP$1,Kraftvärmeprod!$B$1:$AU$1,0),FALSE)</f>
        <v>0</v>
      </c>
      <c r="AQ322">
        <f>VLOOKUP($B322,Kraftvärmeprod!$B$1:$AR$469,MATCH("Summa tillförd energi exklusive rökgaskondensering",Kraftvärmeprod!$B$1:$AU$1,0),FALSE)</f>
        <v>0</v>
      </c>
      <c r="AS322" s="195" t="str">
        <f t="shared" si="23"/>
        <v/>
      </c>
      <c r="AU322">
        <f t="shared" si="24"/>
        <v>0</v>
      </c>
    </row>
    <row r="323" spans="1:47" x14ac:dyDescent="0.25">
      <c r="A323" s="2" t="s">
        <v>479</v>
      </c>
      <c r="B323" s="2" t="s">
        <v>480</v>
      </c>
      <c r="J323">
        <v>0</v>
      </c>
      <c r="K323">
        <v>0</v>
      </c>
      <c r="L323">
        <v>0</v>
      </c>
      <c r="M323">
        <v>0</v>
      </c>
      <c r="N323">
        <v>0</v>
      </c>
      <c r="O323">
        <v>0</v>
      </c>
      <c r="P323">
        <v>0</v>
      </c>
      <c r="Q323">
        <v>0</v>
      </c>
      <c r="R323">
        <v>0</v>
      </c>
      <c r="S323">
        <v>0</v>
      </c>
      <c r="T323">
        <v>0</v>
      </c>
      <c r="U323">
        <v>0</v>
      </c>
      <c r="V323" t="s">
        <v>187</v>
      </c>
      <c r="W323">
        <v>0</v>
      </c>
      <c r="X323">
        <v>0</v>
      </c>
      <c r="Y323">
        <v>0</v>
      </c>
      <c r="Z323">
        <v>0</v>
      </c>
      <c r="AA323">
        <v>0</v>
      </c>
      <c r="AB323">
        <v>0</v>
      </c>
      <c r="AC323">
        <v>0</v>
      </c>
      <c r="AD323">
        <v>0</v>
      </c>
      <c r="AE323">
        <v>0</v>
      </c>
      <c r="AF323">
        <v>0</v>
      </c>
      <c r="AG323">
        <v>0</v>
      </c>
      <c r="AH323">
        <v>0</v>
      </c>
      <c r="AK323" s="252">
        <f t="shared" ref="AK323:AK386" si="25">SUM(J323:U323,W323:AH323)</f>
        <v>0</v>
      </c>
      <c r="AL323">
        <f t="shared" ref="AL323:AL386" si="26">AK323-IFERROR(AH323/1,0)</f>
        <v>0</v>
      </c>
      <c r="AM323">
        <f t="shared" ref="AM323:AM386" si="27">AL323-IFERROR(AG323/1,"")</f>
        <v>0</v>
      </c>
      <c r="AO323">
        <f>VLOOKUP($B323,Kraftvärmeprod!$B$1:$AR$469,MATCH(AO$1,Kraftvärmeprod!$B$1:$AU$1,0),FALSE)</f>
        <v>0</v>
      </c>
      <c r="AP323">
        <f>VLOOKUP($B323,Kraftvärmeprod!$B$1:$AR$469,MATCH(AP$1,Kraftvärmeprod!$B$1:$AU$1,0),FALSE)</f>
        <v>0</v>
      </c>
      <c r="AQ323">
        <f>VLOOKUP($B323,Kraftvärmeprod!$B$1:$AR$469,MATCH("Summa tillförd energi exklusive rökgaskondensering",Kraftvärmeprod!$B$1:$AU$1,0),FALSE)</f>
        <v>0</v>
      </c>
      <c r="AS323" s="195" t="str">
        <f t="shared" ref="AS323:AS386" si="28">IF(AM323=0,"",AM323/AQ323)</f>
        <v/>
      </c>
      <c r="AU323">
        <f t="shared" ref="AU323:AU386" si="29">P323+Q323+R323+S323+T323+U323+W323+X323+Y323+Z323+AA323+AB323+AC323</f>
        <v>0</v>
      </c>
    </row>
    <row r="324" spans="1:47" x14ac:dyDescent="0.25">
      <c r="A324" s="2" t="s">
        <v>481</v>
      </c>
      <c r="B324" s="2" t="s">
        <v>482</v>
      </c>
      <c r="J324">
        <v>0</v>
      </c>
      <c r="K324">
        <v>0</v>
      </c>
      <c r="L324">
        <v>0</v>
      </c>
      <c r="M324">
        <v>0</v>
      </c>
      <c r="N324">
        <v>0</v>
      </c>
      <c r="O324">
        <v>0</v>
      </c>
      <c r="P324">
        <v>0</v>
      </c>
      <c r="Q324">
        <v>0</v>
      </c>
      <c r="R324">
        <v>0</v>
      </c>
      <c r="S324">
        <v>0</v>
      </c>
      <c r="T324">
        <v>0</v>
      </c>
      <c r="U324">
        <v>0</v>
      </c>
      <c r="V324" t="s">
        <v>187</v>
      </c>
      <c r="W324">
        <v>0</v>
      </c>
      <c r="X324">
        <v>0</v>
      </c>
      <c r="Y324">
        <v>0</v>
      </c>
      <c r="Z324">
        <v>0</v>
      </c>
      <c r="AA324">
        <v>0</v>
      </c>
      <c r="AB324">
        <v>0</v>
      </c>
      <c r="AC324">
        <v>0</v>
      </c>
      <c r="AD324">
        <v>0</v>
      </c>
      <c r="AE324">
        <v>0</v>
      </c>
      <c r="AF324">
        <v>0</v>
      </c>
      <c r="AG324">
        <v>0</v>
      </c>
      <c r="AH324">
        <v>0</v>
      </c>
      <c r="AK324" s="252">
        <f t="shared" si="25"/>
        <v>0</v>
      </c>
      <c r="AL324">
        <f t="shared" si="26"/>
        <v>0</v>
      </c>
      <c r="AM324">
        <f t="shared" si="27"/>
        <v>0</v>
      </c>
      <c r="AO324">
        <f>VLOOKUP($B324,Kraftvärmeprod!$B$1:$AR$469,MATCH(AO$1,Kraftvärmeprod!$B$1:$AU$1,0),FALSE)</f>
        <v>0</v>
      </c>
      <c r="AP324">
        <f>VLOOKUP($B324,Kraftvärmeprod!$B$1:$AR$469,MATCH(AP$1,Kraftvärmeprod!$B$1:$AU$1,0),FALSE)</f>
        <v>0</v>
      </c>
      <c r="AQ324">
        <f>VLOOKUP($B324,Kraftvärmeprod!$B$1:$AR$469,MATCH("Summa tillförd energi exklusive rökgaskondensering",Kraftvärmeprod!$B$1:$AU$1,0),FALSE)</f>
        <v>0</v>
      </c>
      <c r="AS324" s="195" t="str">
        <f t="shared" si="28"/>
        <v/>
      </c>
      <c r="AU324">
        <f t="shared" si="29"/>
        <v>0</v>
      </c>
    </row>
    <row r="325" spans="1:47" x14ac:dyDescent="0.25">
      <c r="A325" s="2" t="s">
        <v>481</v>
      </c>
      <c r="B325" s="2" t="s">
        <v>483</v>
      </c>
      <c r="J325">
        <v>0</v>
      </c>
      <c r="K325">
        <v>0</v>
      </c>
      <c r="L325">
        <v>0</v>
      </c>
      <c r="M325">
        <v>0</v>
      </c>
      <c r="N325">
        <v>0</v>
      </c>
      <c r="O325">
        <v>0</v>
      </c>
      <c r="P325">
        <v>0</v>
      </c>
      <c r="Q325">
        <v>0</v>
      </c>
      <c r="R325">
        <v>0</v>
      </c>
      <c r="S325">
        <v>0</v>
      </c>
      <c r="T325">
        <v>0</v>
      </c>
      <c r="U325">
        <v>0</v>
      </c>
      <c r="V325" t="s">
        <v>187</v>
      </c>
      <c r="W325">
        <v>0</v>
      </c>
      <c r="X325">
        <v>0</v>
      </c>
      <c r="Y325">
        <v>0</v>
      </c>
      <c r="Z325">
        <v>0</v>
      </c>
      <c r="AA325">
        <v>0</v>
      </c>
      <c r="AB325">
        <v>0</v>
      </c>
      <c r="AC325">
        <v>0</v>
      </c>
      <c r="AD325">
        <v>0</v>
      </c>
      <c r="AE325">
        <v>0</v>
      </c>
      <c r="AF325">
        <v>0</v>
      </c>
      <c r="AG325">
        <v>0</v>
      </c>
      <c r="AH325">
        <v>0</v>
      </c>
      <c r="AK325" s="252">
        <f t="shared" si="25"/>
        <v>0</v>
      </c>
      <c r="AL325">
        <f t="shared" si="26"/>
        <v>0</v>
      </c>
      <c r="AM325">
        <f t="shared" si="27"/>
        <v>0</v>
      </c>
      <c r="AO325">
        <f>VLOOKUP($B325,Kraftvärmeprod!$B$1:$AR$469,MATCH(AO$1,Kraftvärmeprod!$B$1:$AU$1,0),FALSE)</f>
        <v>0</v>
      </c>
      <c r="AP325">
        <f>VLOOKUP($B325,Kraftvärmeprod!$B$1:$AR$469,MATCH(AP$1,Kraftvärmeprod!$B$1:$AU$1,0),FALSE)</f>
        <v>0</v>
      </c>
      <c r="AQ325">
        <f>VLOOKUP($B325,Kraftvärmeprod!$B$1:$AR$469,MATCH("Summa tillförd energi exklusive rökgaskondensering",Kraftvärmeprod!$B$1:$AU$1,0),FALSE)</f>
        <v>0</v>
      </c>
      <c r="AS325" s="195" t="str">
        <f t="shared" si="28"/>
        <v/>
      </c>
      <c r="AU325">
        <f t="shared" si="29"/>
        <v>0</v>
      </c>
    </row>
    <row r="326" spans="1:47" x14ac:dyDescent="0.25">
      <c r="A326" s="2" t="s">
        <v>481</v>
      </c>
      <c r="B326" s="2" t="s">
        <v>484</v>
      </c>
      <c r="J326">
        <v>0</v>
      </c>
      <c r="K326">
        <v>0</v>
      </c>
      <c r="L326">
        <v>0</v>
      </c>
      <c r="M326">
        <v>0</v>
      </c>
      <c r="N326">
        <v>0</v>
      </c>
      <c r="O326">
        <v>0</v>
      </c>
      <c r="P326">
        <v>0</v>
      </c>
      <c r="Q326">
        <v>0</v>
      </c>
      <c r="R326">
        <v>0</v>
      </c>
      <c r="S326">
        <v>0</v>
      </c>
      <c r="T326">
        <v>0</v>
      </c>
      <c r="U326">
        <v>0</v>
      </c>
      <c r="V326" t="s">
        <v>187</v>
      </c>
      <c r="W326">
        <v>0</v>
      </c>
      <c r="X326">
        <v>0</v>
      </c>
      <c r="Y326">
        <v>0</v>
      </c>
      <c r="Z326">
        <v>0</v>
      </c>
      <c r="AA326">
        <v>0</v>
      </c>
      <c r="AB326">
        <v>0</v>
      </c>
      <c r="AC326">
        <v>0</v>
      </c>
      <c r="AD326">
        <v>0</v>
      </c>
      <c r="AE326">
        <v>0</v>
      </c>
      <c r="AF326">
        <v>0</v>
      </c>
      <c r="AG326">
        <v>0</v>
      </c>
      <c r="AH326">
        <v>0</v>
      </c>
      <c r="AK326" s="252">
        <f t="shared" si="25"/>
        <v>0</v>
      </c>
      <c r="AL326">
        <f t="shared" si="26"/>
        <v>0</v>
      </c>
      <c r="AM326">
        <f t="shared" si="27"/>
        <v>0</v>
      </c>
      <c r="AO326">
        <f>VLOOKUP($B326,Kraftvärmeprod!$B$1:$AR$469,MATCH(AO$1,Kraftvärmeprod!$B$1:$AU$1,0),FALSE)</f>
        <v>0</v>
      </c>
      <c r="AP326">
        <f>VLOOKUP($B326,Kraftvärmeprod!$B$1:$AR$469,MATCH(AP$1,Kraftvärmeprod!$B$1:$AU$1,0),FALSE)</f>
        <v>0</v>
      </c>
      <c r="AQ326">
        <f>VLOOKUP($B326,Kraftvärmeprod!$B$1:$AR$469,MATCH("Summa tillförd energi exklusive rökgaskondensering",Kraftvärmeprod!$B$1:$AU$1,0),FALSE)</f>
        <v>0</v>
      </c>
      <c r="AS326" s="195" t="str">
        <f t="shared" si="28"/>
        <v/>
      </c>
      <c r="AU326">
        <f t="shared" si="29"/>
        <v>0</v>
      </c>
    </row>
    <row r="327" spans="1:47" x14ac:dyDescent="0.25">
      <c r="A327" s="2" t="s">
        <v>481</v>
      </c>
      <c r="B327" s="2" t="s">
        <v>485</v>
      </c>
      <c r="J327">
        <v>0</v>
      </c>
      <c r="K327">
        <v>0</v>
      </c>
      <c r="L327">
        <v>0</v>
      </c>
      <c r="M327">
        <v>0</v>
      </c>
      <c r="N327">
        <v>0</v>
      </c>
      <c r="O327">
        <v>0</v>
      </c>
      <c r="P327">
        <v>0</v>
      </c>
      <c r="Q327">
        <v>0</v>
      </c>
      <c r="R327">
        <v>0</v>
      </c>
      <c r="S327">
        <v>0</v>
      </c>
      <c r="T327">
        <v>0</v>
      </c>
      <c r="U327">
        <v>0</v>
      </c>
      <c r="V327" t="s">
        <v>187</v>
      </c>
      <c r="W327">
        <v>0</v>
      </c>
      <c r="X327">
        <v>0</v>
      </c>
      <c r="Y327">
        <v>0</v>
      </c>
      <c r="Z327">
        <v>0</v>
      </c>
      <c r="AA327">
        <v>0</v>
      </c>
      <c r="AB327">
        <v>0</v>
      </c>
      <c r="AC327">
        <v>0</v>
      </c>
      <c r="AD327">
        <v>0</v>
      </c>
      <c r="AE327">
        <v>0</v>
      </c>
      <c r="AF327">
        <v>0</v>
      </c>
      <c r="AG327">
        <v>0</v>
      </c>
      <c r="AH327">
        <v>0</v>
      </c>
      <c r="AK327" s="252">
        <f t="shared" si="25"/>
        <v>0</v>
      </c>
      <c r="AL327">
        <f t="shared" si="26"/>
        <v>0</v>
      </c>
      <c r="AM327">
        <f t="shared" si="27"/>
        <v>0</v>
      </c>
      <c r="AO327">
        <f>VLOOKUP($B327,Kraftvärmeprod!$B$1:$AR$469,MATCH(AO$1,Kraftvärmeprod!$B$1:$AU$1,0),FALSE)</f>
        <v>0</v>
      </c>
      <c r="AP327">
        <f>VLOOKUP($B327,Kraftvärmeprod!$B$1:$AR$469,MATCH(AP$1,Kraftvärmeprod!$B$1:$AU$1,0),FALSE)</f>
        <v>0</v>
      </c>
      <c r="AQ327">
        <f>VLOOKUP($B327,Kraftvärmeprod!$B$1:$AR$469,MATCH("Summa tillförd energi exklusive rökgaskondensering",Kraftvärmeprod!$B$1:$AU$1,0),FALSE)</f>
        <v>0</v>
      </c>
      <c r="AS327" s="195" t="str">
        <f t="shared" si="28"/>
        <v/>
      </c>
      <c r="AU327">
        <f t="shared" si="29"/>
        <v>0</v>
      </c>
    </row>
    <row r="328" spans="1:47" x14ac:dyDescent="0.25">
      <c r="A328" s="2" t="s">
        <v>486</v>
      </c>
      <c r="B328" s="2" t="s">
        <v>487</v>
      </c>
      <c r="J328">
        <v>0</v>
      </c>
      <c r="K328">
        <v>0</v>
      </c>
      <c r="L328">
        <v>0</v>
      </c>
      <c r="M328">
        <v>0</v>
      </c>
      <c r="N328">
        <v>0</v>
      </c>
      <c r="O328">
        <v>0</v>
      </c>
      <c r="P328">
        <v>0</v>
      </c>
      <c r="Q328">
        <v>0</v>
      </c>
      <c r="R328">
        <v>0</v>
      </c>
      <c r="S328">
        <v>0</v>
      </c>
      <c r="T328">
        <v>0</v>
      </c>
      <c r="U328">
        <v>0</v>
      </c>
      <c r="V328" t="s">
        <v>187</v>
      </c>
      <c r="W328">
        <v>0</v>
      </c>
      <c r="X328">
        <v>0</v>
      </c>
      <c r="Y328">
        <v>0</v>
      </c>
      <c r="Z328">
        <v>0</v>
      </c>
      <c r="AA328">
        <v>0</v>
      </c>
      <c r="AB328">
        <v>0</v>
      </c>
      <c r="AC328">
        <v>0</v>
      </c>
      <c r="AD328">
        <v>0</v>
      </c>
      <c r="AE328">
        <v>0</v>
      </c>
      <c r="AF328">
        <v>0</v>
      </c>
      <c r="AG328">
        <v>0</v>
      </c>
      <c r="AH328">
        <v>0</v>
      </c>
      <c r="AK328" s="252">
        <f t="shared" si="25"/>
        <v>0</v>
      </c>
      <c r="AL328">
        <f t="shared" si="26"/>
        <v>0</v>
      </c>
      <c r="AM328">
        <f t="shared" si="27"/>
        <v>0</v>
      </c>
      <c r="AO328">
        <f>VLOOKUP($B328,Kraftvärmeprod!$B$1:$AR$469,MATCH(AO$1,Kraftvärmeprod!$B$1:$AU$1,0),FALSE)</f>
        <v>0</v>
      </c>
      <c r="AP328">
        <f>VLOOKUP($B328,Kraftvärmeprod!$B$1:$AR$469,MATCH(AP$1,Kraftvärmeprod!$B$1:$AU$1,0),FALSE)</f>
        <v>0</v>
      </c>
      <c r="AQ328">
        <f>VLOOKUP($B328,Kraftvärmeprod!$B$1:$AR$469,MATCH("Summa tillförd energi exklusive rökgaskondensering",Kraftvärmeprod!$B$1:$AU$1,0),FALSE)</f>
        <v>0</v>
      </c>
      <c r="AS328" s="195" t="str">
        <f t="shared" si="28"/>
        <v/>
      </c>
      <c r="AU328">
        <f t="shared" si="29"/>
        <v>0</v>
      </c>
    </row>
    <row r="329" spans="1:47" x14ac:dyDescent="0.25">
      <c r="A329" s="2" t="s">
        <v>486</v>
      </c>
      <c r="B329" s="2" t="s">
        <v>488</v>
      </c>
      <c r="J329">
        <v>0</v>
      </c>
      <c r="K329">
        <v>0</v>
      </c>
      <c r="L329">
        <v>0</v>
      </c>
      <c r="M329">
        <v>0</v>
      </c>
      <c r="N329">
        <v>0</v>
      </c>
      <c r="O329">
        <v>0</v>
      </c>
      <c r="P329">
        <v>0</v>
      </c>
      <c r="Q329">
        <v>0</v>
      </c>
      <c r="R329">
        <v>0</v>
      </c>
      <c r="S329">
        <v>0</v>
      </c>
      <c r="T329">
        <v>0</v>
      </c>
      <c r="U329">
        <v>0</v>
      </c>
      <c r="V329" t="s">
        <v>187</v>
      </c>
      <c r="W329">
        <v>0</v>
      </c>
      <c r="X329">
        <v>0</v>
      </c>
      <c r="Y329">
        <v>0</v>
      </c>
      <c r="Z329">
        <v>0</v>
      </c>
      <c r="AA329">
        <v>0</v>
      </c>
      <c r="AB329">
        <v>0</v>
      </c>
      <c r="AC329">
        <v>0</v>
      </c>
      <c r="AD329">
        <v>0</v>
      </c>
      <c r="AE329">
        <v>0</v>
      </c>
      <c r="AF329">
        <v>0</v>
      </c>
      <c r="AG329">
        <v>0</v>
      </c>
      <c r="AH329">
        <v>0</v>
      </c>
      <c r="AK329" s="252">
        <f t="shared" si="25"/>
        <v>0</v>
      </c>
      <c r="AL329">
        <f t="shared" si="26"/>
        <v>0</v>
      </c>
      <c r="AM329">
        <f t="shared" si="27"/>
        <v>0</v>
      </c>
      <c r="AO329">
        <f>VLOOKUP($B329,Kraftvärmeprod!$B$1:$AR$469,MATCH(AO$1,Kraftvärmeprod!$B$1:$AU$1,0),FALSE)</f>
        <v>0</v>
      </c>
      <c r="AP329">
        <f>VLOOKUP($B329,Kraftvärmeprod!$B$1:$AR$469,MATCH(AP$1,Kraftvärmeprod!$B$1:$AU$1,0),FALSE)</f>
        <v>0</v>
      </c>
      <c r="AQ329">
        <f>VLOOKUP($B329,Kraftvärmeprod!$B$1:$AR$469,MATCH("Summa tillförd energi exklusive rökgaskondensering",Kraftvärmeprod!$B$1:$AU$1,0),FALSE)</f>
        <v>0</v>
      </c>
      <c r="AS329" s="195" t="str">
        <f t="shared" si="28"/>
        <v/>
      </c>
      <c r="AU329">
        <f t="shared" si="29"/>
        <v>0</v>
      </c>
    </row>
    <row r="330" spans="1:47" x14ac:dyDescent="0.25">
      <c r="A330" s="2" t="s">
        <v>489</v>
      </c>
      <c r="B330" s="2" t="s">
        <v>490</v>
      </c>
      <c r="J330">
        <v>0</v>
      </c>
      <c r="K330">
        <v>0.26598699999999997</v>
      </c>
      <c r="L330">
        <v>0</v>
      </c>
      <c r="M330">
        <v>0</v>
      </c>
      <c r="N330">
        <v>0</v>
      </c>
      <c r="O330">
        <v>0</v>
      </c>
      <c r="P330">
        <v>5.8249500000000003</v>
      </c>
      <c r="Q330">
        <v>1.96275</v>
      </c>
      <c r="R330">
        <v>0</v>
      </c>
      <c r="S330">
        <v>0</v>
      </c>
      <c r="T330">
        <v>0</v>
      </c>
      <c r="U330">
        <v>0</v>
      </c>
      <c r="V330" t="s">
        <v>187</v>
      </c>
      <c r="W330">
        <v>0</v>
      </c>
      <c r="X330">
        <v>0</v>
      </c>
      <c r="Y330">
        <v>0</v>
      </c>
      <c r="Z330">
        <v>126.72799999999999</v>
      </c>
      <c r="AA330">
        <v>0</v>
      </c>
      <c r="AB330">
        <v>0</v>
      </c>
      <c r="AC330">
        <v>0</v>
      </c>
      <c r="AD330">
        <v>0</v>
      </c>
      <c r="AE330">
        <v>5.5353199999999996</v>
      </c>
      <c r="AF330">
        <v>0</v>
      </c>
      <c r="AG330">
        <v>16.814</v>
      </c>
      <c r="AH330">
        <v>3.9260899999999999</v>
      </c>
      <c r="AK330" s="252">
        <f t="shared" si="25"/>
        <v>161.057097</v>
      </c>
      <c r="AL330">
        <f t="shared" si="26"/>
        <v>157.13100700000001</v>
      </c>
      <c r="AM330">
        <f t="shared" si="27"/>
        <v>140.31700700000002</v>
      </c>
      <c r="AO330">
        <f>VLOOKUP($B330,Kraftvärmeprod!$B$1:$AR$469,MATCH(AO$1,Kraftvärmeprod!$B$1:$AU$1,0),FALSE)</f>
        <v>133.52699999999999</v>
      </c>
      <c r="AP330">
        <f>VLOOKUP($B330,Kraftvärmeprod!$B$1:$AR$469,MATCH(AP$1,Kraftvärmeprod!$B$1:$AU$1,0),FALSE)</f>
        <v>21.594999999999999</v>
      </c>
      <c r="AQ330">
        <f>VLOOKUP($B330,Kraftvärmeprod!$B$1:$AR$469,MATCH("Summa tillförd energi exklusive rökgaskondensering",Kraftvärmeprod!$B$1:$AU$1,0),FALSE)</f>
        <v>199.96299999999999</v>
      </c>
      <c r="AS330" s="195">
        <f t="shared" si="28"/>
        <v>0.70171485224766594</v>
      </c>
      <c r="AU330">
        <f t="shared" si="29"/>
        <v>134.51569999999998</v>
      </c>
    </row>
    <row r="331" spans="1:47" x14ac:dyDescent="0.25">
      <c r="A331" s="2" t="s">
        <v>491</v>
      </c>
      <c r="B331" s="2" t="s">
        <v>492</v>
      </c>
      <c r="J331">
        <v>0</v>
      </c>
      <c r="K331">
        <v>0</v>
      </c>
      <c r="L331">
        <v>0</v>
      </c>
      <c r="M331">
        <v>0</v>
      </c>
      <c r="N331">
        <v>0</v>
      </c>
      <c r="O331">
        <v>0</v>
      </c>
      <c r="P331">
        <v>0</v>
      </c>
      <c r="Q331">
        <v>0</v>
      </c>
      <c r="R331">
        <v>0</v>
      </c>
      <c r="S331">
        <v>0</v>
      </c>
      <c r="T331">
        <v>0</v>
      </c>
      <c r="U331">
        <v>0</v>
      </c>
      <c r="V331" t="s">
        <v>187</v>
      </c>
      <c r="W331">
        <v>0</v>
      </c>
      <c r="X331">
        <v>0</v>
      </c>
      <c r="Y331">
        <v>0</v>
      </c>
      <c r="Z331">
        <v>0</v>
      </c>
      <c r="AA331">
        <v>0</v>
      </c>
      <c r="AB331">
        <v>0</v>
      </c>
      <c r="AC331">
        <v>0</v>
      </c>
      <c r="AD331">
        <v>0</v>
      </c>
      <c r="AE331">
        <v>0</v>
      </c>
      <c r="AF331">
        <v>0</v>
      </c>
      <c r="AG331">
        <v>0</v>
      </c>
      <c r="AH331">
        <v>0</v>
      </c>
      <c r="AK331" s="252">
        <f t="shared" si="25"/>
        <v>0</v>
      </c>
      <c r="AL331">
        <f t="shared" si="26"/>
        <v>0</v>
      </c>
      <c r="AM331">
        <f t="shared" si="27"/>
        <v>0</v>
      </c>
      <c r="AO331">
        <f>VLOOKUP($B331,Kraftvärmeprod!$B$1:$AR$469,MATCH(AO$1,Kraftvärmeprod!$B$1:$AU$1,0),FALSE)</f>
        <v>0</v>
      </c>
      <c r="AP331">
        <f>VLOOKUP($B331,Kraftvärmeprod!$B$1:$AR$469,MATCH(AP$1,Kraftvärmeprod!$B$1:$AU$1,0),FALSE)</f>
        <v>0</v>
      </c>
      <c r="AQ331">
        <f>VLOOKUP($B331,Kraftvärmeprod!$B$1:$AR$469,MATCH("Summa tillförd energi exklusive rökgaskondensering",Kraftvärmeprod!$B$1:$AU$1,0),FALSE)</f>
        <v>0</v>
      </c>
      <c r="AS331" s="195" t="str">
        <f t="shared" si="28"/>
        <v/>
      </c>
      <c r="AU331">
        <f t="shared" si="29"/>
        <v>0</v>
      </c>
    </row>
    <row r="332" spans="1:47" x14ac:dyDescent="0.25">
      <c r="A332" s="2" t="s">
        <v>493</v>
      </c>
      <c r="B332" s="2" t="s">
        <v>494</v>
      </c>
      <c r="J332">
        <v>0</v>
      </c>
      <c r="K332">
        <v>0</v>
      </c>
      <c r="L332">
        <v>0</v>
      </c>
      <c r="M332">
        <v>0</v>
      </c>
      <c r="N332">
        <v>0</v>
      </c>
      <c r="O332">
        <v>0</v>
      </c>
      <c r="P332">
        <v>0</v>
      </c>
      <c r="Q332">
        <v>0</v>
      </c>
      <c r="R332">
        <v>0</v>
      </c>
      <c r="S332">
        <v>0</v>
      </c>
      <c r="T332">
        <v>0</v>
      </c>
      <c r="U332">
        <v>0</v>
      </c>
      <c r="V332" t="s">
        <v>187</v>
      </c>
      <c r="W332">
        <v>0</v>
      </c>
      <c r="X332">
        <v>0</v>
      </c>
      <c r="Y332">
        <v>0</v>
      </c>
      <c r="Z332">
        <v>0</v>
      </c>
      <c r="AA332">
        <v>0</v>
      </c>
      <c r="AB332">
        <v>0</v>
      </c>
      <c r="AC332">
        <v>0</v>
      </c>
      <c r="AD332">
        <v>0</v>
      </c>
      <c r="AE332">
        <v>0</v>
      </c>
      <c r="AF332">
        <v>0</v>
      </c>
      <c r="AG332">
        <v>0</v>
      </c>
      <c r="AH332">
        <v>0</v>
      </c>
      <c r="AK332" s="252">
        <f t="shared" si="25"/>
        <v>0</v>
      </c>
      <c r="AL332">
        <f t="shared" si="26"/>
        <v>0</v>
      </c>
      <c r="AM332">
        <f t="shared" si="27"/>
        <v>0</v>
      </c>
      <c r="AO332">
        <f>VLOOKUP($B332,Kraftvärmeprod!$B$1:$AR$469,MATCH(AO$1,Kraftvärmeprod!$B$1:$AU$1,0),FALSE)</f>
        <v>0</v>
      </c>
      <c r="AP332">
        <f>VLOOKUP($B332,Kraftvärmeprod!$B$1:$AR$469,MATCH(AP$1,Kraftvärmeprod!$B$1:$AU$1,0),FALSE)</f>
        <v>0</v>
      </c>
      <c r="AQ332">
        <f>VLOOKUP($B332,Kraftvärmeprod!$B$1:$AR$469,MATCH("Summa tillförd energi exklusive rökgaskondensering",Kraftvärmeprod!$B$1:$AU$1,0),FALSE)</f>
        <v>0</v>
      </c>
      <c r="AS332" s="195" t="str">
        <f t="shared" si="28"/>
        <v/>
      </c>
      <c r="AU332">
        <f t="shared" si="29"/>
        <v>0</v>
      </c>
    </row>
    <row r="333" spans="1:47" x14ac:dyDescent="0.25">
      <c r="A333" s="2" t="s">
        <v>493</v>
      </c>
      <c r="B333" s="2" t="s">
        <v>495</v>
      </c>
      <c r="J333">
        <v>0</v>
      </c>
      <c r="K333">
        <v>0</v>
      </c>
      <c r="L333">
        <v>0</v>
      </c>
      <c r="M333">
        <v>0</v>
      </c>
      <c r="N333">
        <v>0</v>
      </c>
      <c r="O333">
        <v>0</v>
      </c>
      <c r="P333">
        <v>0</v>
      </c>
      <c r="Q333">
        <v>0</v>
      </c>
      <c r="R333">
        <v>0</v>
      </c>
      <c r="S333">
        <v>0</v>
      </c>
      <c r="T333">
        <v>0</v>
      </c>
      <c r="U333">
        <v>0</v>
      </c>
      <c r="V333" t="s">
        <v>187</v>
      </c>
      <c r="W333">
        <v>0</v>
      </c>
      <c r="X333">
        <v>0</v>
      </c>
      <c r="Y333">
        <v>0</v>
      </c>
      <c r="Z333">
        <v>0</v>
      </c>
      <c r="AA333">
        <v>0</v>
      </c>
      <c r="AB333">
        <v>0</v>
      </c>
      <c r="AC333">
        <v>0</v>
      </c>
      <c r="AD333">
        <v>0</v>
      </c>
      <c r="AE333">
        <v>0</v>
      </c>
      <c r="AF333">
        <v>0</v>
      </c>
      <c r="AG333">
        <v>0</v>
      </c>
      <c r="AH333">
        <v>0</v>
      </c>
      <c r="AK333" s="252">
        <f t="shared" si="25"/>
        <v>0</v>
      </c>
      <c r="AL333">
        <f t="shared" si="26"/>
        <v>0</v>
      </c>
      <c r="AM333">
        <f t="shared" si="27"/>
        <v>0</v>
      </c>
      <c r="AO333">
        <f>VLOOKUP($B333,Kraftvärmeprod!$B$1:$AR$469,MATCH(AO$1,Kraftvärmeprod!$B$1:$AU$1,0),FALSE)</f>
        <v>0</v>
      </c>
      <c r="AP333">
        <f>VLOOKUP($B333,Kraftvärmeprod!$B$1:$AR$469,MATCH(AP$1,Kraftvärmeprod!$B$1:$AU$1,0),FALSE)</f>
        <v>0</v>
      </c>
      <c r="AQ333">
        <f>VLOOKUP($B333,Kraftvärmeprod!$B$1:$AR$469,MATCH("Summa tillförd energi exklusive rökgaskondensering",Kraftvärmeprod!$B$1:$AU$1,0),FALSE)</f>
        <v>0</v>
      </c>
      <c r="AS333" s="195" t="str">
        <f t="shared" si="28"/>
        <v/>
      </c>
      <c r="AU333">
        <f t="shared" si="29"/>
        <v>0</v>
      </c>
    </row>
    <row r="334" spans="1:47" x14ac:dyDescent="0.25">
      <c r="A334" s="2" t="s">
        <v>493</v>
      </c>
      <c r="B334" s="2" t="s">
        <v>496</v>
      </c>
      <c r="J334">
        <v>0</v>
      </c>
      <c r="K334">
        <v>0</v>
      </c>
      <c r="L334">
        <v>0</v>
      </c>
      <c r="M334">
        <v>0</v>
      </c>
      <c r="N334">
        <v>0</v>
      </c>
      <c r="O334">
        <v>0</v>
      </c>
      <c r="P334">
        <v>0</v>
      </c>
      <c r="Q334">
        <v>0</v>
      </c>
      <c r="R334">
        <v>0</v>
      </c>
      <c r="S334">
        <v>0</v>
      </c>
      <c r="T334">
        <v>0</v>
      </c>
      <c r="U334">
        <v>3.1205599999999998</v>
      </c>
      <c r="V334" t="s">
        <v>187</v>
      </c>
      <c r="W334">
        <v>0</v>
      </c>
      <c r="X334">
        <v>0</v>
      </c>
      <c r="Y334">
        <v>0</v>
      </c>
      <c r="Z334">
        <v>0</v>
      </c>
      <c r="AA334">
        <v>0</v>
      </c>
      <c r="AB334">
        <v>0</v>
      </c>
      <c r="AC334">
        <v>0</v>
      </c>
      <c r="AD334">
        <v>0</v>
      </c>
      <c r="AE334">
        <v>121.76600000000001</v>
      </c>
      <c r="AF334">
        <v>0</v>
      </c>
      <c r="AG334">
        <v>48.2</v>
      </c>
      <c r="AH334">
        <v>9.8652700000000006</v>
      </c>
      <c r="AK334" s="252">
        <f t="shared" si="25"/>
        <v>182.95183000000003</v>
      </c>
      <c r="AL334">
        <f t="shared" si="26"/>
        <v>173.08656000000002</v>
      </c>
      <c r="AM334">
        <f t="shared" si="27"/>
        <v>124.88656000000002</v>
      </c>
      <c r="AO334">
        <f>VLOOKUP($B334,Kraftvärmeprod!$B$1:$AR$469,MATCH(AO$1,Kraftvärmeprod!$B$1:$AU$1,0),FALSE)</f>
        <v>162.30000000000001</v>
      </c>
      <c r="AP334">
        <f>VLOOKUP($B334,Kraftvärmeprod!$B$1:$AR$469,MATCH(AP$1,Kraftvärmeprod!$B$1:$AU$1,0),FALSE)</f>
        <v>41.5</v>
      </c>
      <c r="AQ334">
        <f>VLOOKUP($B334,Kraftvärmeprod!$B$1:$AR$469,MATCH("Summa tillförd energi exklusive rökgaskondensering",Kraftvärmeprod!$B$1:$AU$1,0),FALSE)</f>
        <v>226.6</v>
      </c>
      <c r="AS334" s="195">
        <f t="shared" si="28"/>
        <v>0.55113221535745816</v>
      </c>
      <c r="AU334">
        <f t="shared" si="29"/>
        <v>3.1205599999999998</v>
      </c>
    </row>
    <row r="335" spans="1:47" x14ac:dyDescent="0.25">
      <c r="A335" s="2" t="s">
        <v>493</v>
      </c>
      <c r="B335" s="2" t="s">
        <v>497</v>
      </c>
      <c r="J335">
        <v>0</v>
      </c>
      <c r="K335">
        <v>0</v>
      </c>
      <c r="L335">
        <v>0</v>
      </c>
      <c r="M335">
        <v>0</v>
      </c>
      <c r="N335">
        <v>0</v>
      </c>
      <c r="O335">
        <v>0</v>
      </c>
      <c r="P335">
        <v>0</v>
      </c>
      <c r="Q335">
        <v>0</v>
      </c>
      <c r="R335">
        <v>0</v>
      </c>
      <c r="S335">
        <v>0</v>
      </c>
      <c r="T335">
        <v>0</v>
      </c>
      <c r="U335">
        <v>0</v>
      </c>
      <c r="V335" t="s">
        <v>187</v>
      </c>
      <c r="W335">
        <v>0</v>
      </c>
      <c r="X335">
        <v>0</v>
      </c>
      <c r="Y335">
        <v>0</v>
      </c>
      <c r="Z335">
        <v>0</v>
      </c>
      <c r="AA335">
        <v>0</v>
      </c>
      <c r="AB335">
        <v>0</v>
      </c>
      <c r="AC335">
        <v>5.4044300000000003E-2</v>
      </c>
      <c r="AD335">
        <v>0</v>
      </c>
      <c r="AE335">
        <v>2.0842900000000002</v>
      </c>
      <c r="AF335">
        <v>0</v>
      </c>
      <c r="AG335">
        <v>0</v>
      </c>
      <c r="AH335">
        <v>0.165463</v>
      </c>
      <c r="AK335" s="252">
        <f t="shared" si="25"/>
        <v>2.3037973000000003</v>
      </c>
      <c r="AL335">
        <f t="shared" si="26"/>
        <v>2.1383343000000004</v>
      </c>
      <c r="AM335">
        <f t="shared" si="27"/>
        <v>2.1383343000000004</v>
      </c>
      <c r="AO335">
        <f>VLOOKUP($B335,Kraftvärmeprod!$B$1:$AR$469,MATCH(AO$1,Kraftvärmeprod!$B$1:$AU$1,0),FALSE)</f>
        <v>3.5449999999999999</v>
      </c>
      <c r="AP335">
        <f>VLOOKUP($B335,Kraftvärmeprod!$B$1:$AR$469,MATCH(AP$1,Kraftvärmeprod!$B$1:$AU$1,0),FALSE)</f>
        <v>0.90500000000000003</v>
      </c>
      <c r="AQ335">
        <f>VLOOKUP($B335,Kraftvärmeprod!$B$1:$AR$469,MATCH("Summa tillförd energi exklusive rökgaskondensering",Kraftvärmeprod!$B$1:$AU$1,0),FALSE)</f>
        <v>3.8769999999999998</v>
      </c>
      <c r="AS335" s="195">
        <f t="shared" si="28"/>
        <v>0.55154353881867435</v>
      </c>
      <c r="AU335">
        <f t="shared" si="29"/>
        <v>5.4044300000000003E-2</v>
      </c>
    </row>
    <row r="336" spans="1:47" x14ac:dyDescent="0.25">
      <c r="A336" s="2" t="s">
        <v>493</v>
      </c>
      <c r="B336" s="2" t="s">
        <v>498</v>
      </c>
      <c r="J336">
        <v>0</v>
      </c>
      <c r="K336">
        <v>0</v>
      </c>
      <c r="L336">
        <v>0</v>
      </c>
      <c r="M336">
        <v>0</v>
      </c>
      <c r="N336">
        <v>0</v>
      </c>
      <c r="O336">
        <v>0</v>
      </c>
      <c r="P336">
        <v>0</v>
      </c>
      <c r="Q336">
        <v>0</v>
      </c>
      <c r="R336">
        <v>0</v>
      </c>
      <c r="S336">
        <v>0</v>
      </c>
      <c r="T336">
        <v>0</v>
      </c>
      <c r="U336">
        <v>0</v>
      </c>
      <c r="V336" t="s">
        <v>187</v>
      </c>
      <c r="W336">
        <v>0</v>
      </c>
      <c r="X336">
        <v>0</v>
      </c>
      <c r="Y336">
        <v>0</v>
      </c>
      <c r="Z336">
        <v>0</v>
      </c>
      <c r="AA336">
        <v>0</v>
      </c>
      <c r="AB336">
        <v>0</v>
      </c>
      <c r="AC336">
        <v>0</v>
      </c>
      <c r="AD336">
        <v>0</v>
      </c>
      <c r="AE336">
        <v>0</v>
      </c>
      <c r="AF336">
        <v>0</v>
      </c>
      <c r="AG336">
        <v>0</v>
      </c>
      <c r="AH336">
        <v>0</v>
      </c>
      <c r="AK336" s="252">
        <f t="shared" si="25"/>
        <v>0</v>
      </c>
      <c r="AL336">
        <f t="shared" si="26"/>
        <v>0</v>
      </c>
      <c r="AM336">
        <f t="shared" si="27"/>
        <v>0</v>
      </c>
      <c r="AO336">
        <f>VLOOKUP($B336,Kraftvärmeprod!$B$1:$AR$469,MATCH(AO$1,Kraftvärmeprod!$B$1:$AU$1,0),FALSE)</f>
        <v>0</v>
      </c>
      <c r="AP336">
        <f>VLOOKUP($B336,Kraftvärmeprod!$B$1:$AR$469,MATCH(AP$1,Kraftvärmeprod!$B$1:$AU$1,0),FALSE)</f>
        <v>0</v>
      </c>
      <c r="AQ336">
        <f>VLOOKUP($B336,Kraftvärmeprod!$B$1:$AR$469,MATCH("Summa tillförd energi exklusive rökgaskondensering",Kraftvärmeprod!$B$1:$AU$1,0),FALSE)</f>
        <v>0</v>
      </c>
      <c r="AS336" s="195" t="str">
        <f t="shared" si="28"/>
        <v/>
      </c>
      <c r="AU336">
        <f t="shared" si="29"/>
        <v>0</v>
      </c>
    </row>
    <row r="337" spans="1:47" x14ac:dyDescent="0.25">
      <c r="A337" s="2" t="s">
        <v>504</v>
      </c>
      <c r="B337" s="2" t="s">
        <v>505</v>
      </c>
      <c r="J337">
        <v>0</v>
      </c>
      <c r="K337">
        <v>0.23869799999999999</v>
      </c>
      <c r="L337">
        <v>0</v>
      </c>
      <c r="M337">
        <v>0</v>
      </c>
      <c r="N337">
        <v>0</v>
      </c>
      <c r="O337">
        <v>0</v>
      </c>
      <c r="P337">
        <v>99.580100000000002</v>
      </c>
      <c r="Q337">
        <v>36.340800000000002</v>
      </c>
      <c r="R337">
        <v>13.2197</v>
      </c>
      <c r="S337">
        <v>7.3478500000000002</v>
      </c>
      <c r="T337">
        <v>0</v>
      </c>
      <c r="U337">
        <v>0</v>
      </c>
      <c r="V337" t="s">
        <v>187</v>
      </c>
      <c r="W337">
        <v>0</v>
      </c>
      <c r="X337">
        <v>0</v>
      </c>
      <c r="Y337">
        <v>0</v>
      </c>
      <c r="Z337">
        <v>0</v>
      </c>
      <c r="AA337">
        <v>0</v>
      </c>
      <c r="AB337">
        <v>0</v>
      </c>
      <c r="AC337">
        <v>0</v>
      </c>
      <c r="AD337">
        <v>0</v>
      </c>
      <c r="AE337">
        <v>0</v>
      </c>
      <c r="AF337">
        <v>0</v>
      </c>
      <c r="AG337">
        <v>52.167999999999999</v>
      </c>
      <c r="AH337">
        <v>7.5980400000000001</v>
      </c>
      <c r="AK337" s="252">
        <f t="shared" si="25"/>
        <v>216.493188</v>
      </c>
      <c r="AL337">
        <f t="shared" si="26"/>
        <v>208.89514800000001</v>
      </c>
      <c r="AM337">
        <f t="shared" si="27"/>
        <v>156.727148</v>
      </c>
      <c r="AO337">
        <f>VLOOKUP($B337,Kraftvärmeprod!$B$1:$AR$469,MATCH(AO$1,Kraftvärmeprod!$B$1:$AU$1,0),FALSE)</f>
        <v>241.41499999999999</v>
      </c>
      <c r="AP337">
        <f>VLOOKUP($B337,Kraftvärmeprod!$B$1:$AR$469,MATCH(AP$1,Kraftvärmeprod!$B$1:$AU$1,0),FALSE)</f>
        <v>66.152000000000001</v>
      </c>
      <c r="AQ337">
        <f>VLOOKUP($B337,Kraftvärmeprod!$B$1:$AR$469,MATCH("Summa tillförd energi exklusive rökgaskondensering",Kraftvärmeprod!$B$1:$AU$1,0),FALSE)</f>
        <v>268.60900000000004</v>
      </c>
      <c r="AS337" s="195">
        <f t="shared" si="28"/>
        <v>0.58347690509253214</v>
      </c>
      <c r="AU337">
        <f t="shared" si="29"/>
        <v>156.48845</v>
      </c>
    </row>
    <row r="338" spans="1:47" x14ac:dyDescent="0.25">
      <c r="A338" s="317" t="s">
        <v>1400</v>
      </c>
      <c r="B338" s="2" t="s">
        <v>506</v>
      </c>
      <c r="J338">
        <v>0</v>
      </c>
      <c r="K338">
        <v>0</v>
      </c>
      <c r="L338">
        <v>0</v>
      </c>
      <c r="M338">
        <v>0</v>
      </c>
      <c r="N338">
        <v>0</v>
      </c>
      <c r="O338">
        <v>0</v>
      </c>
      <c r="P338">
        <v>0</v>
      </c>
      <c r="Q338">
        <v>0</v>
      </c>
      <c r="R338">
        <v>0</v>
      </c>
      <c r="S338">
        <v>0</v>
      </c>
      <c r="T338">
        <v>0</v>
      </c>
      <c r="U338">
        <v>0</v>
      </c>
      <c r="V338" t="s">
        <v>187</v>
      </c>
      <c r="W338">
        <v>0</v>
      </c>
      <c r="X338">
        <v>0</v>
      </c>
      <c r="Y338">
        <v>0</v>
      </c>
      <c r="Z338">
        <v>0</v>
      </c>
      <c r="AA338">
        <v>0</v>
      </c>
      <c r="AB338">
        <v>0</v>
      </c>
      <c r="AC338">
        <v>0</v>
      </c>
      <c r="AD338">
        <v>0</v>
      </c>
      <c r="AE338">
        <v>0</v>
      </c>
      <c r="AF338">
        <v>0</v>
      </c>
      <c r="AG338">
        <v>0</v>
      </c>
      <c r="AH338">
        <v>0</v>
      </c>
      <c r="AK338" s="252">
        <f t="shared" si="25"/>
        <v>0</v>
      </c>
      <c r="AL338">
        <f t="shared" si="26"/>
        <v>0</v>
      </c>
      <c r="AM338">
        <f t="shared" si="27"/>
        <v>0</v>
      </c>
      <c r="AO338">
        <f>VLOOKUP($B338,Kraftvärmeprod!$B$1:$AR$469,MATCH(AO$1,Kraftvärmeprod!$B$1:$AU$1,0),FALSE)</f>
        <v>0</v>
      </c>
      <c r="AP338">
        <f>VLOOKUP($B338,Kraftvärmeprod!$B$1:$AR$469,MATCH(AP$1,Kraftvärmeprod!$B$1:$AU$1,0),FALSE)</f>
        <v>0</v>
      </c>
      <c r="AQ338">
        <f>VLOOKUP($B338,Kraftvärmeprod!$B$1:$AR$469,MATCH("Summa tillförd energi exklusive rökgaskondensering",Kraftvärmeprod!$B$1:$AU$1,0),FALSE)</f>
        <v>0</v>
      </c>
      <c r="AS338" s="195" t="str">
        <f t="shared" si="28"/>
        <v/>
      </c>
      <c r="AU338">
        <f t="shared" si="29"/>
        <v>0</v>
      </c>
    </row>
    <row r="339" spans="1:47" x14ac:dyDescent="0.25">
      <c r="A339" s="317" t="s">
        <v>1400</v>
      </c>
      <c r="B339" s="2" t="s">
        <v>507</v>
      </c>
      <c r="J339">
        <v>0</v>
      </c>
      <c r="K339">
        <v>0</v>
      </c>
      <c r="L339">
        <v>0</v>
      </c>
      <c r="M339">
        <v>0</v>
      </c>
      <c r="N339">
        <v>0</v>
      </c>
      <c r="O339">
        <v>0</v>
      </c>
      <c r="P339">
        <v>0</v>
      </c>
      <c r="Q339">
        <v>0</v>
      </c>
      <c r="R339">
        <v>0</v>
      </c>
      <c r="S339">
        <v>0</v>
      </c>
      <c r="T339">
        <v>0</v>
      </c>
      <c r="U339">
        <v>0</v>
      </c>
      <c r="V339" t="s">
        <v>187</v>
      </c>
      <c r="W339">
        <v>0</v>
      </c>
      <c r="X339">
        <v>0</v>
      </c>
      <c r="Y339">
        <v>0</v>
      </c>
      <c r="Z339">
        <v>0</v>
      </c>
      <c r="AA339">
        <v>0</v>
      </c>
      <c r="AB339">
        <v>0</v>
      </c>
      <c r="AC339">
        <v>0</v>
      </c>
      <c r="AD339">
        <v>0</v>
      </c>
      <c r="AE339">
        <v>0</v>
      </c>
      <c r="AF339">
        <v>0</v>
      </c>
      <c r="AG339">
        <v>0</v>
      </c>
      <c r="AH339">
        <v>0</v>
      </c>
      <c r="AK339" s="252">
        <f t="shared" si="25"/>
        <v>0</v>
      </c>
      <c r="AL339">
        <f t="shared" si="26"/>
        <v>0</v>
      </c>
      <c r="AM339">
        <f t="shared" si="27"/>
        <v>0</v>
      </c>
      <c r="AO339">
        <f>VLOOKUP($B339,Kraftvärmeprod!$B$1:$AR$469,MATCH(AO$1,Kraftvärmeprod!$B$1:$AU$1,0),FALSE)</f>
        <v>0</v>
      </c>
      <c r="AP339">
        <f>VLOOKUP($B339,Kraftvärmeprod!$B$1:$AR$469,MATCH(AP$1,Kraftvärmeprod!$B$1:$AU$1,0),FALSE)</f>
        <v>0</v>
      </c>
      <c r="AQ339">
        <f>VLOOKUP($B339,Kraftvärmeprod!$B$1:$AR$469,MATCH("Summa tillförd energi exklusive rökgaskondensering",Kraftvärmeprod!$B$1:$AU$1,0),FALSE)</f>
        <v>0</v>
      </c>
      <c r="AS339" s="195" t="str">
        <f t="shared" si="28"/>
        <v/>
      </c>
      <c r="AU339">
        <f t="shared" si="29"/>
        <v>0</v>
      </c>
    </row>
    <row r="340" spans="1:47" x14ac:dyDescent="0.25">
      <c r="A340" s="2" t="s">
        <v>508</v>
      </c>
      <c r="B340" s="2" t="s">
        <v>509</v>
      </c>
      <c r="J340">
        <v>0</v>
      </c>
      <c r="K340">
        <v>0</v>
      </c>
      <c r="L340">
        <v>0</v>
      </c>
      <c r="M340">
        <v>0</v>
      </c>
      <c r="N340">
        <v>0</v>
      </c>
      <c r="O340">
        <v>0</v>
      </c>
      <c r="P340">
        <v>0</v>
      </c>
      <c r="Q340">
        <v>0</v>
      </c>
      <c r="R340">
        <v>0</v>
      </c>
      <c r="S340">
        <v>0</v>
      </c>
      <c r="T340">
        <v>0</v>
      </c>
      <c r="U340">
        <v>0</v>
      </c>
      <c r="V340" t="s">
        <v>187</v>
      </c>
      <c r="W340">
        <v>0</v>
      </c>
      <c r="X340">
        <v>0</v>
      </c>
      <c r="Y340">
        <v>0</v>
      </c>
      <c r="Z340">
        <v>0</v>
      </c>
      <c r="AA340">
        <v>0</v>
      </c>
      <c r="AB340">
        <v>0</v>
      </c>
      <c r="AC340">
        <v>0</v>
      </c>
      <c r="AD340">
        <v>0</v>
      </c>
      <c r="AE340">
        <v>0</v>
      </c>
      <c r="AF340">
        <v>0</v>
      </c>
      <c r="AG340">
        <v>0</v>
      </c>
      <c r="AH340">
        <v>0</v>
      </c>
      <c r="AK340" s="252">
        <f t="shared" si="25"/>
        <v>0</v>
      </c>
      <c r="AL340">
        <f t="shared" si="26"/>
        <v>0</v>
      </c>
      <c r="AM340">
        <f t="shared" si="27"/>
        <v>0</v>
      </c>
      <c r="AO340">
        <f>VLOOKUP($B340,Kraftvärmeprod!$B$1:$AR$469,MATCH(AO$1,Kraftvärmeprod!$B$1:$AU$1,0),FALSE)</f>
        <v>0</v>
      </c>
      <c r="AP340">
        <f>VLOOKUP($B340,Kraftvärmeprod!$B$1:$AR$469,MATCH(AP$1,Kraftvärmeprod!$B$1:$AU$1,0),FALSE)</f>
        <v>0</v>
      </c>
      <c r="AQ340">
        <f>VLOOKUP($B340,Kraftvärmeprod!$B$1:$AR$469,MATCH("Summa tillförd energi exklusive rökgaskondensering",Kraftvärmeprod!$B$1:$AU$1,0),FALSE)</f>
        <v>0</v>
      </c>
      <c r="AS340" s="195" t="str">
        <f t="shared" si="28"/>
        <v/>
      </c>
      <c r="AU340">
        <f t="shared" si="29"/>
        <v>0</v>
      </c>
    </row>
    <row r="341" spans="1:47" x14ac:dyDescent="0.25">
      <c r="A341" s="2" t="s">
        <v>510</v>
      </c>
      <c r="B341" s="2" t="s">
        <v>511</v>
      </c>
      <c r="J341">
        <v>0</v>
      </c>
      <c r="K341">
        <v>0</v>
      </c>
      <c r="L341">
        <v>0</v>
      </c>
      <c r="M341">
        <v>0</v>
      </c>
      <c r="N341">
        <v>0</v>
      </c>
      <c r="O341">
        <v>0</v>
      </c>
      <c r="P341">
        <v>0</v>
      </c>
      <c r="Q341">
        <v>0</v>
      </c>
      <c r="R341">
        <v>0</v>
      </c>
      <c r="S341">
        <v>0</v>
      </c>
      <c r="T341">
        <v>0</v>
      </c>
      <c r="U341">
        <v>0</v>
      </c>
      <c r="V341" t="s">
        <v>187</v>
      </c>
      <c r="W341">
        <v>0</v>
      </c>
      <c r="X341">
        <v>0</v>
      </c>
      <c r="Y341">
        <v>0</v>
      </c>
      <c r="Z341">
        <v>0</v>
      </c>
      <c r="AA341">
        <v>0</v>
      </c>
      <c r="AB341">
        <v>0</v>
      </c>
      <c r="AC341">
        <v>0</v>
      </c>
      <c r="AD341">
        <v>0</v>
      </c>
      <c r="AE341">
        <v>0</v>
      </c>
      <c r="AF341">
        <v>0</v>
      </c>
      <c r="AG341">
        <v>0</v>
      </c>
      <c r="AH341">
        <v>0</v>
      </c>
      <c r="AK341" s="252">
        <f t="shared" si="25"/>
        <v>0</v>
      </c>
      <c r="AL341">
        <f t="shared" si="26"/>
        <v>0</v>
      </c>
      <c r="AM341">
        <f t="shared" si="27"/>
        <v>0</v>
      </c>
      <c r="AO341">
        <f>VLOOKUP($B341,Kraftvärmeprod!$B$1:$AR$469,MATCH(AO$1,Kraftvärmeprod!$B$1:$AU$1,0),FALSE)</f>
        <v>0</v>
      </c>
      <c r="AP341">
        <f>VLOOKUP($B341,Kraftvärmeprod!$B$1:$AR$469,MATCH(AP$1,Kraftvärmeprod!$B$1:$AU$1,0),FALSE)</f>
        <v>0</v>
      </c>
      <c r="AQ341">
        <f>VLOOKUP($B341,Kraftvärmeprod!$B$1:$AR$469,MATCH("Summa tillförd energi exklusive rökgaskondensering",Kraftvärmeprod!$B$1:$AU$1,0),FALSE)</f>
        <v>0</v>
      </c>
      <c r="AS341" s="195" t="str">
        <f t="shared" si="28"/>
        <v/>
      </c>
      <c r="AU341">
        <f t="shared" si="29"/>
        <v>0</v>
      </c>
    </row>
    <row r="342" spans="1:47" x14ac:dyDescent="0.25">
      <c r="A342" s="2" t="s">
        <v>510</v>
      </c>
      <c r="B342" s="2" t="s">
        <v>512</v>
      </c>
      <c r="J342">
        <v>0</v>
      </c>
      <c r="K342">
        <v>0</v>
      </c>
      <c r="L342">
        <v>0</v>
      </c>
      <c r="M342">
        <v>0</v>
      </c>
      <c r="N342">
        <v>0</v>
      </c>
      <c r="O342">
        <v>0</v>
      </c>
      <c r="P342">
        <v>0</v>
      </c>
      <c r="Q342">
        <v>0</v>
      </c>
      <c r="R342">
        <v>0</v>
      </c>
      <c r="S342">
        <v>0</v>
      </c>
      <c r="T342">
        <v>0</v>
      </c>
      <c r="U342">
        <v>0</v>
      </c>
      <c r="V342" t="s">
        <v>187</v>
      </c>
      <c r="W342">
        <v>0</v>
      </c>
      <c r="X342">
        <v>0</v>
      </c>
      <c r="Y342">
        <v>0</v>
      </c>
      <c r="Z342">
        <v>0</v>
      </c>
      <c r="AA342">
        <v>0</v>
      </c>
      <c r="AB342">
        <v>0</v>
      </c>
      <c r="AC342">
        <v>0</v>
      </c>
      <c r="AD342">
        <v>0</v>
      </c>
      <c r="AE342">
        <v>0</v>
      </c>
      <c r="AF342">
        <v>0</v>
      </c>
      <c r="AG342">
        <v>0</v>
      </c>
      <c r="AH342">
        <v>0</v>
      </c>
      <c r="AK342" s="252">
        <f t="shared" si="25"/>
        <v>0</v>
      </c>
      <c r="AL342">
        <f t="shared" si="26"/>
        <v>0</v>
      </c>
      <c r="AM342">
        <f t="shared" si="27"/>
        <v>0</v>
      </c>
      <c r="AO342">
        <f>VLOOKUP($B342,Kraftvärmeprod!$B$1:$AR$469,MATCH(AO$1,Kraftvärmeprod!$B$1:$AU$1,0),FALSE)</f>
        <v>0</v>
      </c>
      <c r="AP342">
        <f>VLOOKUP($B342,Kraftvärmeprod!$B$1:$AR$469,MATCH(AP$1,Kraftvärmeprod!$B$1:$AU$1,0),FALSE)</f>
        <v>0</v>
      </c>
      <c r="AQ342">
        <f>VLOOKUP($B342,Kraftvärmeprod!$B$1:$AR$469,MATCH("Summa tillförd energi exklusive rökgaskondensering",Kraftvärmeprod!$B$1:$AU$1,0),FALSE)</f>
        <v>0</v>
      </c>
      <c r="AS342" s="195" t="str">
        <f t="shared" si="28"/>
        <v/>
      </c>
      <c r="AU342">
        <f t="shared" si="29"/>
        <v>0</v>
      </c>
    </row>
    <row r="343" spans="1:47" x14ac:dyDescent="0.25">
      <c r="A343" s="2" t="s">
        <v>510</v>
      </c>
      <c r="B343" s="2" t="s">
        <v>513</v>
      </c>
      <c r="J343">
        <v>0</v>
      </c>
      <c r="K343">
        <v>0</v>
      </c>
      <c r="L343">
        <v>0</v>
      </c>
      <c r="M343">
        <v>0</v>
      </c>
      <c r="N343">
        <v>0</v>
      </c>
      <c r="O343">
        <v>0</v>
      </c>
      <c r="P343">
        <v>0</v>
      </c>
      <c r="Q343">
        <v>0</v>
      </c>
      <c r="R343">
        <v>0</v>
      </c>
      <c r="S343">
        <v>0</v>
      </c>
      <c r="T343">
        <v>0</v>
      </c>
      <c r="U343">
        <v>0</v>
      </c>
      <c r="V343" t="s">
        <v>187</v>
      </c>
      <c r="W343">
        <v>0</v>
      </c>
      <c r="X343">
        <v>0</v>
      </c>
      <c r="Y343">
        <v>0</v>
      </c>
      <c r="Z343">
        <v>0</v>
      </c>
      <c r="AA343">
        <v>0</v>
      </c>
      <c r="AB343">
        <v>0</v>
      </c>
      <c r="AC343">
        <v>0</v>
      </c>
      <c r="AD343">
        <v>0</v>
      </c>
      <c r="AE343">
        <v>0</v>
      </c>
      <c r="AF343">
        <v>0</v>
      </c>
      <c r="AG343">
        <v>0</v>
      </c>
      <c r="AH343">
        <v>0</v>
      </c>
      <c r="AK343" s="252">
        <f t="shared" si="25"/>
        <v>0</v>
      </c>
      <c r="AL343">
        <f t="shared" si="26"/>
        <v>0</v>
      </c>
      <c r="AM343">
        <f t="shared" si="27"/>
        <v>0</v>
      </c>
      <c r="AO343">
        <f>VLOOKUP($B343,Kraftvärmeprod!$B$1:$AR$469,MATCH(AO$1,Kraftvärmeprod!$B$1:$AU$1,0),FALSE)</f>
        <v>0</v>
      </c>
      <c r="AP343">
        <f>VLOOKUP($B343,Kraftvärmeprod!$B$1:$AR$469,MATCH(AP$1,Kraftvärmeprod!$B$1:$AU$1,0),FALSE)</f>
        <v>0</v>
      </c>
      <c r="AQ343">
        <f>VLOOKUP($B343,Kraftvärmeprod!$B$1:$AR$469,MATCH("Summa tillförd energi exklusive rökgaskondensering",Kraftvärmeprod!$B$1:$AU$1,0),FALSE)</f>
        <v>0</v>
      </c>
      <c r="AS343" s="195" t="str">
        <f t="shared" si="28"/>
        <v/>
      </c>
      <c r="AU343">
        <f t="shared" si="29"/>
        <v>0</v>
      </c>
    </row>
    <row r="344" spans="1:47" x14ac:dyDescent="0.25">
      <c r="A344" s="2" t="s">
        <v>510</v>
      </c>
      <c r="B344" s="2" t="s">
        <v>514</v>
      </c>
      <c r="J344">
        <v>0</v>
      </c>
      <c r="K344">
        <v>0.106766</v>
      </c>
      <c r="L344">
        <v>0</v>
      </c>
      <c r="M344">
        <v>0</v>
      </c>
      <c r="N344">
        <v>0</v>
      </c>
      <c r="O344">
        <v>0</v>
      </c>
      <c r="P344">
        <v>27.976600000000001</v>
      </c>
      <c r="Q344">
        <v>22.3813</v>
      </c>
      <c r="R344">
        <v>16.786000000000001</v>
      </c>
      <c r="S344">
        <v>0</v>
      </c>
      <c r="T344">
        <v>0</v>
      </c>
      <c r="U344">
        <v>27.417100000000001</v>
      </c>
      <c r="V344" t="s">
        <v>187</v>
      </c>
      <c r="W344">
        <v>0</v>
      </c>
      <c r="X344">
        <v>0</v>
      </c>
      <c r="Y344">
        <v>0</v>
      </c>
      <c r="Z344">
        <v>4.4762599999999999</v>
      </c>
      <c r="AA344">
        <v>0</v>
      </c>
      <c r="AB344">
        <v>0</v>
      </c>
      <c r="AC344">
        <v>0</v>
      </c>
      <c r="AD344">
        <v>0</v>
      </c>
      <c r="AE344">
        <v>0</v>
      </c>
      <c r="AF344">
        <v>0</v>
      </c>
      <c r="AG344">
        <v>22.44</v>
      </c>
      <c r="AH344">
        <v>2.9708700000000001</v>
      </c>
      <c r="AK344" s="252">
        <f t="shared" si="25"/>
        <v>124.554896</v>
      </c>
      <c r="AL344">
        <f t="shared" si="26"/>
        <v>121.58402599999999</v>
      </c>
      <c r="AM344">
        <f t="shared" si="27"/>
        <v>99.144025999999997</v>
      </c>
      <c r="AO344">
        <f>VLOOKUP($B344,Kraftvärmeprod!$B$1:$AR$469,MATCH(AO$1,Kraftvärmeprod!$B$1:$AU$1,0),FALSE)</f>
        <v>118.97</v>
      </c>
      <c r="AP344">
        <f>VLOOKUP($B344,Kraftvärmeprod!$B$1:$AR$469,MATCH(AP$1,Kraftvärmeprod!$B$1:$AU$1,0),FALSE)</f>
        <v>35.936999999999998</v>
      </c>
      <c r="AQ344">
        <f>VLOOKUP($B344,Kraftvärmeprod!$B$1:$AR$469,MATCH("Summa tillförd energi exklusive rökgaskondensering",Kraftvärmeprod!$B$1:$AU$1,0),FALSE)</f>
        <v>177.172</v>
      </c>
      <c r="AS344" s="195">
        <f t="shared" si="28"/>
        <v>0.55959195583952315</v>
      </c>
      <c r="AU344">
        <f t="shared" si="29"/>
        <v>99.037260000000003</v>
      </c>
    </row>
    <row r="345" spans="1:47" x14ac:dyDescent="0.25">
      <c r="A345" s="2" t="s">
        <v>515</v>
      </c>
      <c r="B345" s="2" t="s">
        <v>516</v>
      </c>
      <c r="J345">
        <v>0</v>
      </c>
      <c r="K345">
        <v>1.1779599999999999</v>
      </c>
      <c r="L345">
        <v>0</v>
      </c>
      <c r="M345">
        <v>0</v>
      </c>
      <c r="N345">
        <v>0</v>
      </c>
      <c r="O345">
        <v>0</v>
      </c>
      <c r="P345">
        <v>24.685300000000002</v>
      </c>
      <c r="Q345">
        <v>36.411700000000003</v>
      </c>
      <c r="R345">
        <v>19.760899999999999</v>
      </c>
      <c r="S345">
        <v>74.055999999999997</v>
      </c>
      <c r="T345">
        <v>0</v>
      </c>
      <c r="U345">
        <v>0</v>
      </c>
      <c r="V345" t="s">
        <v>187</v>
      </c>
      <c r="W345">
        <v>0</v>
      </c>
      <c r="X345">
        <v>0</v>
      </c>
      <c r="Y345">
        <v>0</v>
      </c>
      <c r="Z345">
        <v>281.13499999999999</v>
      </c>
      <c r="AA345">
        <v>0</v>
      </c>
      <c r="AB345">
        <v>0</v>
      </c>
      <c r="AC345">
        <v>0</v>
      </c>
      <c r="AD345">
        <v>0</v>
      </c>
      <c r="AE345">
        <v>0</v>
      </c>
      <c r="AF345">
        <v>0</v>
      </c>
      <c r="AG345">
        <v>130.69999999999999</v>
      </c>
      <c r="AH345">
        <v>8.52956</v>
      </c>
      <c r="AK345" s="252">
        <f t="shared" si="25"/>
        <v>576.45641999999998</v>
      </c>
      <c r="AL345">
        <f t="shared" si="26"/>
        <v>567.92686000000003</v>
      </c>
      <c r="AM345">
        <f t="shared" si="27"/>
        <v>437.22686000000004</v>
      </c>
      <c r="AO345">
        <f>VLOOKUP($B345,Kraftvärmeprod!$B$1:$AR$469,MATCH(AO$1,Kraftvärmeprod!$B$1:$AU$1,0),FALSE)</f>
        <v>497.96</v>
      </c>
      <c r="AP345">
        <f>VLOOKUP($B345,Kraftvärmeprod!$B$1:$AR$469,MATCH(AP$1,Kraftvärmeprod!$B$1:$AU$1,0),FALSE)</f>
        <v>111.19</v>
      </c>
      <c r="AQ345">
        <f>VLOOKUP($B345,Kraftvärmeprod!$B$1:$AR$469,MATCH("Summa tillförd energi exklusive rökgaskondensering",Kraftvärmeprod!$B$1:$AU$1,0),FALSE)</f>
        <v>691.5</v>
      </c>
      <c r="AS345" s="195">
        <f t="shared" si="28"/>
        <v>0.63228757772957345</v>
      </c>
      <c r="AU345">
        <f t="shared" si="29"/>
        <v>436.0489</v>
      </c>
    </row>
    <row r="346" spans="1:47" x14ac:dyDescent="0.25">
      <c r="A346" s="2" t="s">
        <v>517</v>
      </c>
      <c r="B346" s="2" t="s">
        <v>518</v>
      </c>
      <c r="J346">
        <v>0</v>
      </c>
      <c r="K346">
        <v>0</v>
      </c>
      <c r="L346">
        <v>0</v>
      </c>
      <c r="M346">
        <v>0</v>
      </c>
      <c r="N346">
        <v>0</v>
      </c>
      <c r="O346">
        <v>0</v>
      </c>
      <c r="P346">
        <v>0</v>
      </c>
      <c r="Q346">
        <v>0</v>
      </c>
      <c r="R346">
        <v>0</v>
      </c>
      <c r="S346">
        <v>0</v>
      </c>
      <c r="T346">
        <v>0</v>
      </c>
      <c r="U346">
        <v>0</v>
      </c>
      <c r="V346" t="s">
        <v>187</v>
      </c>
      <c r="W346">
        <v>0</v>
      </c>
      <c r="X346">
        <v>0</v>
      </c>
      <c r="Y346">
        <v>0</v>
      </c>
      <c r="Z346">
        <v>0</v>
      </c>
      <c r="AA346">
        <v>0</v>
      </c>
      <c r="AB346">
        <v>0</v>
      </c>
      <c r="AC346">
        <v>0</v>
      </c>
      <c r="AD346">
        <v>0</v>
      </c>
      <c r="AE346">
        <v>0</v>
      </c>
      <c r="AF346">
        <v>0</v>
      </c>
      <c r="AG346">
        <v>0</v>
      </c>
      <c r="AH346">
        <v>0</v>
      </c>
      <c r="AK346" s="252">
        <f t="shared" si="25"/>
        <v>0</v>
      </c>
      <c r="AL346">
        <f t="shared" si="26"/>
        <v>0</v>
      </c>
      <c r="AM346">
        <f t="shared" si="27"/>
        <v>0</v>
      </c>
      <c r="AO346">
        <f>VLOOKUP($B346,Kraftvärmeprod!$B$1:$AR$469,MATCH(AO$1,Kraftvärmeprod!$B$1:$AU$1,0),FALSE)</f>
        <v>0</v>
      </c>
      <c r="AP346">
        <f>VLOOKUP($B346,Kraftvärmeprod!$B$1:$AR$469,MATCH(AP$1,Kraftvärmeprod!$B$1:$AU$1,0),FALSE)</f>
        <v>0</v>
      </c>
      <c r="AQ346">
        <f>VLOOKUP($B346,Kraftvärmeprod!$B$1:$AR$469,MATCH("Summa tillförd energi exklusive rökgaskondensering",Kraftvärmeprod!$B$1:$AU$1,0),FALSE)</f>
        <v>0</v>
      </c>
      <c r="AS346" s="195" t="str">
        <f t="shared" si="28"/>
        <v/>
      </c>
      <c r="AU346">
        <f t="shared" si="29"/>
        <v>0</v>
      </c>
    </row>
    <row r="347" spans="1:47" x14ac:dyDescent="0.25">
      <c r="A347" s="2" t="s">
        <v>521</v>
      </c>
      <c r="B347" s="2" t="s">
        <v>522</v>
      </c>
      <c r="J347">
        <v>0</v>
      </c>
      <c r="K347">
        <v>0</v>
      </c>
      <c r="L347">
        <v>0</v>
      </c>
      <c r="M347">
        <v>0</v>
      </c>
      <c r="N347">
        <v>0</v>
      </c>
      <c r="O347">
        <v>0</v>
      </c>
      <c r="P347">
        <v>0</v>
      </c>
      <c r="Q347">
        <v>0</v>
      </c>
      <c r="R347">
        <v>0</v>
      </c>
      <c r="S347">
        <v>0</v>
      </c>
      <c r="T347">
        <v>0</v>
      </c>
      <c r="U347">
        <v>0</v>
      </c>
      <c r="V347" t="s">
        <v>187</v>
      </c>
      <c r="W347">
        <v>0</v>
      </c>
      <c r="X347">
        <v>0</v>
      </c>
      <c r="Y347">
        <v>0</v>
      </c>
      <c r="Z347">
        <v>0</v>
      </c>
      <c r="AA347">
        <v>0</v>
      </c>
      <c r="AB347">
        <v>0</v>
      </c>
      <c r="AC347">
        <v>0</v>
      </c>
      <c r="AD347">
        <v>0</v>
      </c>
      <c r="AE347">
        <v>0</v>
      </c>
      <c r="AF347">
        <v>0</v>
      </c>
      <c r="AG347">
        <v>0</v>
      </c>
      <c r="AH347">
        <v>0</v>
      </c>
      <c r="AK347" s="252">
        <f t="shared" si="25"/>
        <v>0</v>
      </c>
      <c r="AL347">
        <f t="shared" si="26"/>
        <v>0</v>
      </c>
      <c r="AM347">
        <f t="shared" si="27"/>
        <v>0</v>
      </c>
      <c r="AO347">
        <f>VLOOKUP($B347,Kraftvärmeprod!$B$1:$AR$469,MATCH(AO$1,Kraftvärmeprod!$B$1:$AU$1,0),FALSE)</f>
        <v>0</v>
      </c>
      <c r="AP347">
        <f>VLOOKUP($B347,Kraftvärmeprod!$B$1:$AR$469,MATCH(AP$1,Kraftvärmeprod!$B$1:$AU$1,0),FALSE)</f>
        <v>0</v>
      </c>
      <c r="AQ347">
        <f>VLOOKUP($B347,Kraftvärmeprod!$B$1:$AR$469,MATCH("Summa tillförd energi exklusive rökgaskondensering",Kraftvärmeprod!$B$1:$AU$1,0),FALSE)</f>
        <v>0</v>
      </c>
      <c r="AS347" s="195" t="str">
        <f t="shared" si="28"/>
        <v/>
      </c>
      <c r="AU347">
        <f t="shared" si="29"/>
        <v>0</v>
      </c>
    </row>
    <row r="348" spans="1:47" x14ac:dyDescent="0.25">
      <c r="A348" s="2" t="s">
        <v>521</v>
      </c>
      <c r="B348" s="2" t="s">
        <v>523</v>
      </c>
      <c r="J348">
        <v>0</v>
      </c>
      <c r="K348">
        <v>6.7890199999999998E-2</v>
      </c>
      <c r="L348">
        <v>0</v>
      </c>
      <c r="M348">
        <v>0</v>
      </c>
      <c r="N348">
        <v>0</v>
      </c>
      <c r="O348">
        <v>0</v>
      </c>
      <c r="P348">
        <v>1.0563199999999999</v>
      </c>
      <c r="Q348">
        <v>0</v>
      </c>
      <c r="R348">
        <v>0</v>
      </c>
      <c r="S348">
        <v>0</v>
      </c>
      <c r="T348">
        <v>0</v>
      </c>
      <c r="U348">
        <v>0</v>
      </c>
      <c r="V348" t="s">
        <v>187</v>
      </c>
      <c r="W348">
        <v>0</v>
      </c>
      <c r="X348">
        <v>0</v>
      </c>
      <c r="Y348">
        <v>0</v>
      </c>
      <c r="Z348">
        <v>94</v>
      </c>
      <c r="AA348">
        <v>0</v>
      </c>
      <c r="AB348">
        <v>0</v>
      </c>
      <c r="AC348">
        <v>0</v>
      </c>
      <c r="AD348">
        <v>0</v>
      </c>
      <c r="AE348">
        <v>0</v>
      </c>
      <c r="AF348">
        <v>0</v>
      </c>
      <c r="AG348">
        <v>0</v>
      </c>
      <c r="AH348">
        <v>1.75587</v>
      </c>
      <c r="AK348" s="252">
        <f t="shared" si="25"/>
        <v>96.880080199999995</v>
      </c>
      <c r="AL348">
        <f t="shared" si="26"/>
        <v>95.124210199999993</v>
      </c>
      <c r="AM348">
        <f t="shared" si="27"/>
        <v>95.124210199999993</v>
      </c>
      <c r="AO348">
        <f>VLOOKUP($B348,Kraftvärmeprod!$B$1:$AR$469,MATCH(AO$1,Kraftvärmeprod!$B$1:$AU$1,0),FALSE)</f>
        <v>108.2</v>
      </c>
      <c r="AP348">
        <f>VLOOKUP($B348,Kraftvärmeprod!$B$1:$AR$469,MATCH(AP$1,Kraftvärmeprod!$B$1:$AU$1,0),FALSE)</f>
        <v>25.3</v>
      </c>
      <c r="AQ348">
        <f>VLOOKUP($B348,Kraftvärmeprod!$B$1:$AR$469,MATCH("Summa tillförd energi exklusive rökgaskondensering",Kraftvärmeprod!$B$1:$AU$1,0),FALSE)</f>
        <v>160.9</v>
      </c>
      <c r="AS348" s="195">
        <f t="shared" si="28"/>
        <v>0.59120080919825968</v>
      </c>
      <c r="AU348">
        <f t="shared" si="29"/>
        <v>95.056319999999999</v>
      </c>
    </row>
    <row r="349" spans="1:47" x14ac:dyDescent="0.25">
      <c r="A349" s="2" t="s">
        <v>521</v>
      </c>
      <c r="B349" s="2" t="s">
        <v>524</v>
      </c>
      <c r="J349">
        <v>0</v>
      </c>
      <c r="K349">
        <v>0</v>
      </c>
      <c r="L349">
        <v>0</v>
      </c>
      <c r="M349">
        <v>0</v>
      </c>
      <c r="N349">
        <v>0</v>
      </c>
      <c r="O349">
        <v>0</v>
      </c>
      <c r="P349">
        <v>0</v>
      </c>
      <c r="Q349">
        <v>0</v>
      </c>
      <c r="R349">
        <v>0</v>
      </c>
      <c r="S349">
        <v>0</v>
      </c>
      <c r="T349">
        <v>0</v>
      </c>
      <c r="U349">
        <v>0</v>
      </c>
      <c r="V349" t="s">
        <v>187</v>
      </c>
      <c r="W349">
        <v>0</v>
      </c>
      <c r="X349">
        <v>0</v>
      </c>
      <c r="Y349">
        <v>0</v>
      </c>
      <c r="Z349">
        <v>0</v>
      </c>
      <c r="AA349">
        <v>0</v>
      </c>
      <c r="AB349">
        <v>0</v>
      </c>
      <c r="AC349">
        <v>0</v>
      </c>
      <c r="AD349">
        <v>0</v>
      </c>
      <c r="AE349">
        <v>0</v>
      </c>
      <c r="AF349">
        <v>0</v>
      </c>
      <c r="AG349">
        <v>0</v>
      </c>
      <c r="AH349">
        <v>0</v>
      </c>
      <c r="AK349" s="252">
        <f t="shared" si="25"/>
        <v>0</v>
      </c>
      <c r="AL349">
        <f t="shared" si="26"/>
        <v>0</v>
      </c>
      <c r="AM349">
        <f t="shared" si="27"/>
        <v>0</v>
      </c>
      <c r="AO349">
        <f>VLOOKUP($B349,Kraftvärmeprod!$B$1:$AR$469,MATCH(AO$1,Kraftvärmeprod!$B$1:$AU$1,0),FALSE)</f>
        <v>0</v>
      </c>
      <c r="AP349">
        <f>VLOOKUP($B349,Kraftvärmeprod!$B$1:$AR$469,MATCH(AP$1,Kraftvärmeprod!$B$1:$AU$1,0),FALSE)</f>
        <v>0</v>
      </c>
      <c r="AQ349">
        <f>VLOOKUP($B349,Kraftvärmeprod!$B$1:$AR$469,MATCH("Summa tillförd energi exklusive rökgaskondensering",Kraftvärmeprod!$B$1:$AU$1,0),FALSE)</f>
        <v>0</v>
      </c>
      <c r="AS349" s="195" t="str">
        <f t="shared" si="28"/>
        <v/>
      </c>
      <c r="AU349">
        <f t="shared" si="29"/>
        <v>0</v>
      </c>
    </row>
    <row r="350" spans="1:47" x14ac:dyDescent="0.25">
      <c r="A350" s="2" t="s">
        <v>521</v>
      </c>
      <c r="B350" s="2" t="s">
        <v>525</v>
      </c>
      <c r="J350">
        <v>32.472299999999997</v>
      </c>
      <c r="K350">
        <v>25.6403</v>
      </c>
      <c r="L350">
        <v>0</v>
      </c>
      <c r="M350">
        <v>21.076000000000001</v>
      </c>
      <c r="N350">
        <v>0</v>
      </c>
      <c r="O350">
        <v>9.2627100000000002</v>
      </c>
      <c r="P350">
        <v>29.856999999999999</v>
      </c>
      <c r="Q350">
        <v>9.3188099999999991</v>
      </c>
      <c r="R350">
        <v>0.42915599999999998</v>
      </c>
      <c r="S350">
        <v>0</v>
      </c>
      <c r="T350">
        <v>0</v>
      </c>
      <c r="U350">
        <v>22.254799999999999</v>
      </c>
      <c r="V350" t="s">
        <v>187</v>
      </c>
      <c r="W350">
        <v>0</v>
      </c>
      <c r="X350">
        <v>0</v>
      </c>
      <c r="Y350">
        <v>0</v>
      </c>
      <c r="Z350">
        <v>90.429199999999994</v>
      </c>
      <c r="AA350">
        <v>0</v>
      </c>
      <c r="AB350">
        <v>0</v>
      </c>
      <c r="AC350">
        <v>0</v>
      </c>
      <c r="AD350">
        <v>0</v>
      </c>
      <c r="AE350">
        <v>775</v>
      </c>
      <c r="AF350">
        <v>0</v>
      </c>
      <c r="AG350">
        <v>199.4</v>
      </c>
      <c r="AH350">
        <v>35.3386</v>
      </c>
      <c r="AK350" s="252">
        <f t="shared" si="25"/>
        <v>1250.4788760000001</v>
      </c>
      <c r="AL350">
        <f t="shared" si="26"/>
        <v>1215.1402760000001</v>
      </c>
      <c r="AM350">
        <f t="shared" si="27"/>
        <v>1015.7402760000001</v>
      </c>
      <c r="AO350">
        <f>VLOOKUP($B350,Kraftvärmeprod!$B$1:$AR$469,MATCH(AO$1,Kraftvärmeprod!$B$1:$AU$1,0),FALSE)</f>
        <v>1120.7</v>
      </c>
      <c r="AP350">
        <f>VLOOKUP($B350,Kraftvärmeprod!$B$1:$AR$469,MATCH(AP$1,Kraftvärmeprod!$B$1:$AU$1,0),FALSE)</f>
        <v>271.39999999999998</v>
      </c>
      <c r="AQ350">
        <f>VLOOKUP($B350,Kraftvärmeprod!$B$1:$AR$469,MATCH("Summa tillförd energi exklusive rökgaskondensering",Kraftvärmeprod!$B$1:$AU$1,0),FALSE)</f>
        <v>1667.1</v>
      </c>
      <c r="AS350" s="195">
        <f t="shared" si="28"/>
        <v>0.60928575130466089</v>
      </c>
      <c r="AU350">
        <f t="shared" si="29"/>
        <v>152.28896599999999</v>
      </c>
    </row>
    <row r="351" spans="1:47" x14ac:dyDescent="0.25">
      <c r="A351" s="2" t="s">
        <v>521</v>
      </c>
      <c r="B351" s="2" t="s">
        <v>526</v>
      </c>
      <c r="J351">
        <v>0</v>
      </c>
      <c r="K351">
        <v>0</v>
      </c>
      <c r="L351">
        <v>0</v>
      </c>
      <c r="M351">
        <v>0</v>
      </c>
      <c r="N351">
        <v>0</v>
      </c>
      <c r="O351">
        <v>0</v>
      </c>
      <c r="P351">
        <v>0</v>
      </c>
      <c r="Q351">
        <v>0</v>
      </c>
      <c r="R351">
        <v>0</v>
      </c>
      <c r="S351">
        <v>0</v>
      </c>
      <c r="T351">
        <v>0</v>
      </c>
      <c r="U351">
        <v>0</v>
      </c>
      <c r="V351" t="s">
        <v>187</v>
      </c>
      <c r="W351">
        <v>0</v>
      </c>
      <c r="X351">
        <v>0</v>
      </c>
      <c r="Y351">
        <v>0</v>
      </c>
      <c r="Z351">
        <v>0</v>
      </c>
      <c r="AA351">
        <v>0</v>
      </c>
      <c r="AB351">
        <v>0</v>
      </c>
      <c r="AC351">
        <v>0</v>
      </c>
      <c r="AD351">
        <v>0</v>
      </c>
      <c r="AE351">
        <v>0</v>
      </c>
      <c r="AF351">
        <v>0</v>
      </c>
      <c r="AG351">
        <v>0</v>
      </c>
      <c r="AH351">
        <v>0</v>
      </c>
      <c r="AK351" s="252">
        <f t="shared" si="25"/>
        <v>0</v>
      </c>
      <c r="AL351">
        <f t="shared" si="26"/>
        <v>0</v>
      </c>
      <c r="AM351">
        <f t="shared" si="27"/>
        <v>0</v>
      </c>
      <c r="AO351">
        <f>VLOOKUP($B351,Kraftvärmeprod!$B$1:$AR$469,MATCH(AO$1,Kraftvärmeprod!$B$1:$AU$1,0),FALSE)</f>
        <v>0</v>
      </c>
      <c r="AP351">
        <f>VLOOKUP($B351,Kraftvärmeprod!$B$1:$AR$469,MATCH(AP$1,Kraftvärmeprod!$B$1:$AU$1,0),FALSE)</f>
        <v>0</v>
      </c>
      <c r="AQ351">
        <f>VLOOKUP($B351,Kraftvärmeprod!$B$1:$AR$469,MATCH("Summa tillförd energi exklusive rökgaskondensering",Kraftvärmeprod!$B$1:$AU$1,0),FALSE)</f>
        <v>0</v>
      </c>
      <c r="AS351" s="195" t="str">
        <f t="shared" si="28"/>
        <v/>
      </c>
      <c r="AU351">
        <f t="shared" si="29"/>
        <v>0</v>
      </c>
    </row>
    <row r="352" spans="1:47" x14ac:dyDescent="0.25">
      <c r="A352" s="2" t="s">
        <v>521</v>
      </c>
      <c r="B352" s="2" t="s">
        <v>527</v>
      </c>
      <c r="J352">
        <v>0</v>
      </c>
      <c r="K352">
        <v>0</v>
      </c>
      <c r="L352">
        <v>0</v>
      </c>
      <c r="M352">
        <v>0</v>
      </c>
      <c r="N352">
        <v>0</v>
      </c>
      <c r="O352">
        <v>0</v>
      </c>
      <c r="P352">
        <v>0</v>
      </c>
      <c r="Q352">
        <v>0</v>
      </c>
      <c r="R352">
        <v>0</v>
      </c>
      <c r="S352">
        <v>0</v>
      </c>
      <c r="T352">
        <v>0</v>
      </c>
      <c r="U352">
        <v>0</v>
      </c>
      <c r="V352" t="s">
        <v>187</v>
      </c>
      <c r="W352">
        <v>0</v>
      </c>
      <c r="X352">
        <v>0</v>
      </c>
      <c r="Y352">
        <v>0</v>
      </c>
      <c r="Z352">
        <v>0</v>
      </c>
      <c r="AA352">
        <v>0</v>
      </c>
      <c r="AB352">
        <v>0</v>
      </c>
      <c r="AC352">
        <v>0</v>
      </c>
      <c r="AD352">
        <v>0</v>
      </c>
      <c r="AE352">
        <v>0</v>
      </c>
      <c r="AF352">
        <v>0</v>
      </c>
      <c r="AG352">
        <v>0</v>
      </c>
      <c r="AH352">
        <v>0</v>
      </c>
      <c r="AK352" s="252">
        <f t="shared" si="25"/>
        <v>0</v>
      </c>
      <c r="AL352">
        <f t="shared" si="26"/>
        <v>0</v>
      </c>
      <c r="AM352">
        <f t="shared" si="27"/>
        <v>0</v>
      </c>
      <c r="AO352">
        <f>VLOOKUP($B352,Kraftvärmeprod!$B$1:$AR$469,MATCH(AO$1,Kraftvärmeprod!$B$1:$AU$1,0),FALSE)</f>
        <v>0</v>
      </c>
      <c r="AP352">
        <f>VLOOKUP($B352,Kraftvärmeprod!$B$1:$AR$469,MATCH(AP$1,Kraftvärmeprod!$B$1:$AU$1,0),FALSE)</f>
        <v>0</v>
      </c>
      <c r="AQ352">
        <f>VLOOKUP($B352,Kraftvärmeprod!$B$1:$AR$469,MATCH("Summa tillförd energi exklusive rökgaskondensering",Kraftvärmeprod!$B$1:$AU$1,0),FALSE)</f>
        <v>0</v>
      </c>
      <c r="AS352" s="195" t="str">
        <f t="shared" si="28"/>
        <v/>
      </c>
      <c r="AU352">
        <f t="shared" si="29"/>
        <v>0</v>
      </c>
    </row>
    <row r="353" spans="1:47" x14ac:dyDescent="0.25">
      <c r="A353" s="2" t="s">
        <v>528</v>
      </c>
      <c r="B353" s="2" t="s">
        <v>529</v>
      </c>
      <c r="J353">
        <v>0</v>
      </c>
      <c r="K353">
        <v>0</v>
      </c>
      <c r="L353">
        <v>0</v>
      </c>
      <c r="M353">
        <v>0</v>
      </c>
      <c r="N353">
        <v>0</v>
      </c>
      <c r="O353">
        <v>0</v>
      </c>
      <c r="P353">
        <v>0</v>
      </c>
      <c r="Q353">
        <v>0</v>
      </c>
      <c r="R353">
        <v>0</v>
      </c>
      <c r="S353">
        <v>0</v>
      </c>
      <c r="T353">
        <v>0</v>
      </c>
      <c r="U353">
        <v>0</v>
      </c>
      <c r="V353" t="s">
        <v>187</v>
      </c>
      <c r="W353">
        <v>0</v>
      </c>
      <c r="X353">
        <v>0</v>
      </c>
      <c r="Y353">
        <v>0</v>
      </c>
      <c r="Z353">
        <v>0</v>
      </c>
      <c r="AA353">
        <v>0</v>
      </c>
      <c r="AB353">
        <v>0</v>
      </c>
      <c r="AC353">
        <v>0</v>
      </c>
      <c r="AD353">
        <v>0</v>
      </c>
      <c r="AE353">
        <v>0</v>
      </c>
      <c r="AF353">
        <v>0</v>
      </c>
      <c r="AG353">
        <v>0</v>
      </c>
      <c r="AH353">
        <v>0</v>
      </c>
      <c r="AK353" s="252">
        <f t="shared" si="25"/>
        <v>0</v>
      </c>
      <c r="AL353">
        <f t="shared" si="26"/>
        <v>0</v>
      </c>
      <c r="AM353">
        <f t="shared" si="27"/>
        <v>0</v>
      </c>
      <c r="AO353">
        <f>VLOOKUP($B353,Kraftvärmeprod!$B$1:$AR$469,MATCH(AO$1,Kraftvärmeprod!$B$1:$AU$1,0),FALSE)</f>
        <v>0</v>
      </c>
      <c r="AP353">
        <f>VLOOKUP($B353,Kraftvärmeprod!$B$1:$AR$469,MATCH(AP$1,Kraftvärmeprod!$B$1:$AU$1,0),FALSE)</f>
        <v>0</v>
      </c>
      <c r="AQ353">
        <f>VLOOKUP($B353,Kraftvärmeprod!$B$1:$AR$469,MATCH("Summa tillförd energi exklusive rökgaskondensering",Kraftvärmeprod!$B$1:$AU$1,0),FALSE)</f>
        <v>0</v>
      </c>
      <c r="AS353" s="195" t="str">
        <f t="shared" si="28"/>
        <v/>
      </c>
      <c r="AU353">
        <f t="shared" si="29"/>
        <v>0</v>
      </c>
    </row>
    <row r="354" spans="1:47" x14ac:dyDescent="0.25">
      <c r="A354" s="2" t="s">
        <v>528</v>
      </c>
      <c r="B354" s="2" t="s">
        <v>530</v>
      </c>
      <c r="J354">
        <v>0</v>
      </c>
      <c r="K354">
        <v>0</v>
      </c>
      <c r="L354">
        <v>0</v>
      </c>
      <c r="M354">
        <v>0</v>
      </c>
      <c r="N354">
        <v>0</v>
      </c>
      <c r="O354">
        <v>0</v>
      </c>
      <c r="P354">
        <v>0</v>
      </c>
      <c r="Q354">
        <v>0</v>
      </c>
      <c r="R354">
        <v>0</v>
      </c>
      <c r="S354">
        <v>0</v>
      </c>
      <c r="T354">
        <v>0</v>
      </c>
      <c r="U354">
        <v>0</v>
      </c>
      <c r="V354" t="s">
        <v>187</v>
      </c>
      <c r="W354">
        <v>0</v>
      </c>
      <c r="X354">
        <v>0</v>
      </c>
      <c r="Y354">
        <v>0</v>
      </c>
      <c r="Z354">
        <v>0</v>
      </c>
      <c r="AA354">
        <v>0</v>
      </c>
      <c r="AB354">
        <v>0</v>
      </c>
      <c r="AC354">
        <v>0</v>
      </c>
      <c r="AD354">
        <v>0</v>
      </c>
      <c r="AE354">
        <v>0</v>
      </c>
      <c r="AF354">
        <v>0</v>
      </c>
      <c r="AG354">
        <v>0</v>
      </c>
      <c r="AH354">
        <v>0</v>
      </c>
      <c r="AK354" s="252">
        <f t="shared" si="25"/>
        <v>0</v>
      </c>
      <c r="AL354">
        <f t="shared" si="26"/>
        <v>0</v>
      </c>
      <c r="AM354">
        <f t="shared" si="27"/>
        <v>0</v>
      </c>
      <c r="AO354">
        <f>VLOOKUP($B354,Kraftvärmeprod!$B$1:$AR$469,MATCH(AO$1,Kraftvärmeprod!$B$1:$AU$1,0),FALSE)</f>
        <v>0</v>
      </c>
      <c r="AP354">
        <f>VLOOKUP($B354,Kraftvärmeprod!$B$1:$AR$469,MATCH(AP$1,Kraftvärmeprod!$B$1:$AU$1,0),FALSE)</f>
        <v>0</v>
      </c>
      <c r="AQ354">
        <f>VLOOKUP($B354,Kraftvärmeprod!$B$1:$AR$469,MATCH("Summa tillförd energi exklusive rökgaskondensering",Kraftvärmeprod!$B$1:$AU$1,0),FALSE)</f>
        <v>0</v>
      </c>
      <c r="AS354" s="195" t="str">
        <f t="shared" si="28"/>
        <v/>
      </c>
      <c r="AU354">
        <f t="shared" si="29"/>
        <v>0</v>
      </c>
    </row>
    <row r="355" spans="1:47" x14ac:dyDescent="0.25">
      <c r="A355" s="2" t="s">
        <v>528</v>
      </c>
      <c r="B355" s="2" t="s">
        <v>531</v>
      </c>
      <c r="J355">
        <v>0</v>
      </c>
      <c r="K355">
        <v>0.96348199999999995</v>
      </c>
      <c r="L355">
        <v>0</v>
      </c>
      <c r="M355">
        <v>0</v>
      </c>
      <c r="N355">
        <v>0</v>
      </c>
      <c r="O355">
        <v>0</v>
      </c>
      <c r="P355">
        <v>20.2056</v>
      </c>
      <c r="Q355">
        <v>29.6769</v>
      </c>
      <c r="R355">
        <v>16.417000000000002</v>
      </c>
      <c r="S355">
        <v>60.616700000000002</v>
      </c>
      <c r="T355">
        <v>0</v>
      </c>
      <c r="U355">
        <v>0</v>
      </c>
      <c r="V355" t="s">
        <v>187</v>
      </c>
      <c r="W355">
        <v>0</v>
      </c>
      <c r="X355">
        <v>0</v>
      </c>
      <c r="Y355">
        <v>0</v>
      </c>
      <c r="Z355">
        <v>231.101</v>
      </c>
      <c r="AA355">
        <v>0</v>
      </c>
      <c r="AB355">
        <v>0</v>
      </c>
      <c r="AC355">
        <v>0</v>
      </c>
      <c r="AD355">
        <v>0</v>
      </c>
      <c r="AE355">
        <v>0</v>
      </c>
      <c r="AF355">
        <v>0</v>
      </c>
      <c r="AG355">
        <v>106.8</v>
      </c>
      <c r="AH355">
        <v>7.06088</v>
      </c>
      <c r="AK355" s="252">
        <f t="shared" si="25"/>
        <v>472.84156200000001</v>
      </c>
      <c r="AL355">
        <f t="shared" si="26"/>
        <v>465.78068200000001</v>
      </c>
      <c r="AM355">
        <f t="shared" si="27"/>
        <v>358.980682</v>
      </c>
      <c r="AO355">
        <f>VLOOKUP($B355,Kraftvärmeprod!$B$1:$AR$469,MATCH(AO$1,Kraftvärmeprod!$B$1:$AU$1,0),FALSE)</f>
        <v>409.4</v>
      </c>
      <c r="AP355">
        <f>VLOOKUP($B355,Kraftvärmeprod!$B$1:$AR$469,MATCH(AP$1,Kraftvärmeprod!$B$1:$AU$1,0),FALSE)</f>
        <v>91.7</v>
      </c>
      <c r="AQ355">
        <f>VLOOKUP($B355,Kraftvärmeprod!$B$1:$AR$469,MATCH("Summa tillförd energi exklusive rökgaskondensering",Kraftvärmeprod!$B$1:$AU$1,0),FALSE)</f>
        <v>568.4</v>
      </c>
      <c r="AS355" s="195">
        <f t="shared" si="28"/>
        <v>0.63156347994370166</v>
      </c>
      <c r="AU355">
        <f t="shared" si="29"/>
        <v>358.0172</v>
      </c>
    </row>
    <row r="356" spans="1:47" x14ac:dyDescent="0.25">
      <c r="A356" s="2" t="s">
        <v>532</v>
      </c>
      <c r="B356" s="2" t="s">
        <v>533</v>
      </c>
      <c r="J356">
        <v>0</v>
      </c>
      <c r="K356">
        <v>4.2370100000000001E-2</v>
      </c>
      <c r="L356">
        <v>0</v>
      </c>
      <c r="M356">
        <v>0</v>
      </c>
      <c r="N356">
        <v>0</v>
      </c>
      <c r="O356">
        <v>0</v>
      </c>
      <c r="P356">
        <v>1.8876500000000001</v>
      </c>
      <c r="Q356">
        <v>0</v>
      </c>
      <c r="R356">
        <v>0</v>
      </c>
      <c r="S356">
        <v>0</v>
      </c>
      <c r="T356">
        <v>0</v>
      </c>
      <c r="U356">
        <v>0</v>
      </c>
      <c r="V356" t="s">
        <v>187</v>
      </c>
      <c r="W356">
        <v>0</v>
      </c>
      <c r="X356">
        <v>0</v>
      </c>
      <c r="Y356">
        <v>0</v>
      </c>
      <c r="Z356">
        <v>33.511000000000003</v>
      </c>
      <c r="AA356">
        <v>0</v>
      </c>
      <c r="AB356">
        <v>0</v>
      </c>
      <c r="AC356">
        <v>1.7101900000000001</v>
      </c>
      <c r="AD356">
        <v>0</v>
      </c>
      <c r="AE356">
        <v>10.067500000000001</v>
      </c>
      <c r="AF356">
        <v>0</v>
      </c>
      <c r="AG356">
        <v>0</v>
      </c>
      <c r="AH356">
        <v>1.3021799999999999</v>
      </c>
      <c r="AK356" s="252">
        <f t="shared" si="25"/>
        <v>48.520890100000003</v>
      </c>
      <c r="AL356">
        <f t="shared" si="26"/>
        <v>47.218710100000003</v>
      </c>
      <c r="AM356">
        <f t="shared" si="27"/>
        <v>47.218710100000003</v>
      </c>
      <c r="AO356">
        <f>VLOOKUP($B356,Kraftvärmeprod!$B$1:$AR$469,MATCH(AO$1,Kraftvärmeprod!$B$1:$AU$1,0),FALSE)</f>
        <v>49.542000000000002</v>
      </c>
      <c r="AP356">
        <f>VLOOKUP($B356,Kraftvärmeprod!$B$1:$AR$469,MATCH(AP$1,Kraftvärmeprod!$B$1:$AU$1,0),FALSE)</f>
        <v>7.8789999999999996</v>
      </c>
      <c r="AQ356">
        <f>VLOOKUP($B356,Kraftvärmeprod!$B$1:$AR$469,MATCH("Summa tillförd energi exklusive rökgaskondensering",Kraftvärmeprod!$B$1:$AU$1,0),FALSE)</f>
        <v>67.73599999999999</v>
      </c>
      <c r="AS356" s="195">
        <f t="shared" si="28"/>
        <v>0.69709918064249454</v>
      </c>
      <c r="AU356">
        <f t="shared" si="29"/>
        <v>37.108840000000001</v>
      </c>
    </row>
    <row r="357" spans="1:47" x14ac:dyDescent="0.25">
      <c r="A357" s="2" t="s">
        <v>534</v>
      </c>
      <c r="B357" s="2" t="s">
        <v>535</v>
      </c>
      <c r="J357">
        <v>0</v>
      </c>
      <c r="K357">
        <v>0</v>
      </c>
      <c r="L357">
        <v>0</v>
      </c>
      <c r="M357">
        <v>0</v>
      </c>
      <c r="N357">
        <v>0</v>
      </c>
      <c r="O357">
        <v>0</v>
      </c>
      <c r="P357">
        <v>0</v>
      </c>
      <c r="Q357">
        <v>0</v>
      </c>
      <c r="R357">
        <v>0</v>
      </c>
      <c r="S357">
        <v>0</v>
      </c>
      <c r="T357">
        <v>0</v>
      </c>
      <c r="U357">
        <v>0</v>
      </c>
      <c r="V357" t="s">
        <v>187</v>
      </c>
      <c r="W357">
        <v>0</v>
      </c>
      <c r="X357">
        <v>0</v>
      </c>
      <c r="Y357">
        <v>0</v>
      </c>
      <c r="Z357">
        <v>0</v>
      </c>
      <c r="AA357">
        <v>0</v>
      </c>
      <c r="AB357">
        <v>0</v>
      </c>
      <c r="AC357">
        <v>0</v>
      </c>
      <c r="AD357">
        <v>0</v>
      </c>
      <c r="AE357">
        <v>0</v>
      </c>
      <c r="AF357">
        <v>0</v>
      </c>
      <c r="AG357">
        <v>0</v>
      </c>
      <c r="AH357">
        <v>0</v>
      </c>
      <c r="AK357" s="252">
        <f t="shared" si="25"/>
        <v>0</v>
      </c>
      <c r="AL357">
        <f t="shared" si="26"/>
        <v>0</v>
      </c>
      <c r="AM357">
        <f t="shared" si="27"/>
        <v>0</v>
      </c>
      <c r="AO357">
        <f>VLOOKUP($B357,Kraftvärmeprod!$B$1:$AR$469,MATCH(AO$1,Kraftvärmeprod!$B$1:$AU$1,0),FALSE)</f>
        <v>0</v>
      </c>
      <c r="AP357">
        <f>VLOOKUP($B357,Kraftvärmeprod!$B$1:$AR$469,MATCH(AP$1,Kraftvärmeprod!$B$1:$AU$1,0),FALSE)</f>
        <v>0</v>
      </c>
      <c r="AQ357">
        <f>VLOOKUP($B357,Kraftvärmeprod!$B$1:$AR$469,MATCH("Summa tillförd energi exklusive rökgaskondensering",Kraftvärmeprod!$B$1:$AU$1,0),FALSE)</f>
        <v>0</v>
      </c>
      <c r="AS357" s="195" t="str">
        <f t="shared" si="28"/>
        <v/>
      </c>
      <c r="AU357">
        <f t="shared" si="29"/>
        <v>0</v>
      </c>
    </row>
    <row r="358" spans="1:47" x14ac:dyDescent="0.25">
      <c r="A358" s="2" t="s">
        <v>534</v>
      </c>
      <c r="B358" s="2" t="s">
        <v>536</v>
      </c>
      <c r="J358">
        <v>0</v>
      </c>
      <c r="K358">
        <v>0</v>
      </c>
      <c r="L358">
        <v>0</v>
      </c>
      <c r="M358">
        <v>0</v>
      </c>
      <c r="N358">
        <v>0</v>
      </c>
      <c r="O358">
        <v>0</v>
      </c>
      <c r="P358">
        <v>0</v>
      </c>
      <c r="Q358">
        <v>0</v>
      </c>
      <c r="R358">
        <v>0</v>
      </c>
      <c r="S358">
        <v>0</v>
      </c>
      <c r="T358">
        <v>0</v>
      </c>
      <c r="U358">
        <v>0</v>
      </c>
      <c r="V358" t="s">
        <v>187</v>
      </c>
      <c r="W358">
        <v>0</v>
      </c>
      <c r="X358">
        <v>0</v>
      </c>
      <c r="Y358">
        <v>0</v>
      </c>
      <c r="Z358">
        <v>0</v>
      </c>
      <c r="AA358">
        <v>0</v>
      </c>
      <c r="AB358">
        <v>0</v>
      </c>
      <c r="AC358">
        <v>0</v>
      </c>
      <c r="AD358">
        <v>0</v>
      </c>
      <c r="AE358">
        <v>0</v>
      </c>
      <c r="AF358">
        <v>0</v>
      </c>
      <c r="AG358">
        <v>0</v>
      </c>
      <c r="AH358">
        <v>0</v>
      </c>
      <c r="AK358" s="252">
        <f t="shared" si="25"/>
        <v>0</v>
      </c>
      <c r="AL358">
        <f t="shared" si="26"/>
        <v>0</v>
      </c>
      <c r="AM358">
        <f t="shared" si="27"/>
        <v>0</v>
      </c>
      <c r="AO358">
        <f>VLOOKUP($B358,Kraftvärmeprod!$B$1:$AR$469,MATCH(AO$1,Kraftvärmeprod!$B$1:$AU$1,0),FALSE)</f>
        <v>0</v>
      </c>
      <c r="AP358">
        <f>VLOOKUP($B358,Kraftvärmeprod!$B$1:$AR$469,MATCH(AP$1,Kraftvärmeprod!$B$1:$AU$1,0),FALSE)</f>
        <v>0</v>
      </c>
      <c r="AQ358">
        <f>VLOOKUP($B358,Kraftvärmeprod!$B$1:$AR$469,MATCH("Summa tillförd energi exklusive rökgaskondensering",Kraftvärmeprod!$B$1:$AU$1,0),FALSE)</f>
        <v>0</v>
      </c>
      <c r="AS358" s="195" t="str">
        <f t="shared" si="28"/>
        <v/>
      </c>
      <c r="AU358">
        <f t="shared" si="29"/>
        <v>0</v>
      </c>
    </row>
    <row r="359" spans="1:47" x14ac:dyDescent="0.25">
      <c r="A359" s="2" t="s">
        <v>537</v>
      </c>
      <c r="B359" s="2" t="s">
        <v>538</v>
      </c>
      <c r="J359">
        <v>0</v>
      </c>
      <c r="K359">
        <v>0</v>
      </c>
      <c r="L359">
        <v>0</v>
      </c>
      <c r="M359">
        <v>0</v>
      </c>
      <c r="N359">
        <v>0</v>
      </c>
      <c r="O359">
        <v>0</v>
      </c>
      <c r="P359">
        <v>0</v>
      </c>
      <c r="Q359">
        <v>0</v>
      </c>
      <c r="R359">
        <v>0</v>
      </c>
      <c r="S359">
        <v>0</v>
      </c>
      <c r="T359">
        <v>0</v>
      </c>
      <c r="U359">
        <v>0</v>
      </c>
      <c r="V359" t="s">
        <v>187</v>
      </c>
      <c r="W359">
        <v>0</v>
      </c>
      <c r="X359">
        <v>0</v>
      </c>
      <c r="Y359">
        <v>0</v>
      </c>
      <c r="Z359">
        <v>0</v>
      </c>
      <c r="AA359">
        <v>0</v>
      </c>
      <c r="AB359">
        <v>0</v>
      </c>
      <c r="AC359">
        <v>0</v>
      </c>
      <c r="AD359">
        <v>0</v>
      </c>
      <c r="AE359">
        <v>0</v>
      </c>
      <c r="AF359">
        <v>0</v>
      </c>
      <c r="AG359">
        <v>0</v>
      </c>
      <c r="AH359">
        <v>0</v>
      </c>
      <c r="AK359" s="252">
        <f t="shared" si="25"/>
        <v>0</v>
      </c>
      <c r="AL359">
        <f t="shared" si="26"/>
        <v>0</v>
      </c>
      <c r="AM359">
        <f t="shared" si="27"/>
        <v>0</v>
      </c>
      <c r="AO359">
        <f>VLOOKUP($B359,Kraftvärmeprod!$B$1:$AR$469,MATCH(AO$1,Kraftvärmeprod!$B$1:$AU$1,0),FALSE)</f>
        <v>0</v>
      </c>
      <c r="AP359">
        <f>VLOOKUP($B359,Kraftvärmeprod!$B$1:$AR$469,MATCH(AP$1,Kraftvärmeprod!$B$1:$AU$1,0),FALSE)</f>
        <v>0</v>
      </c>
      <c r="AQ359">
        <f>VLOOKUP($B359,Kraftvärmeprod!$B$1:$AR$469,MATCH("Summa tillförd energi exklusive rökgaskondensering",Kraftvärmeprod!$B$1:$AU$1,0),FALSE)</f>
        <v>0</v>
      </c>
      <c r="AS359" s="195" t="str">
        <f t="shared" si="28"/>
        <v/>
      </c>
      <c r="AU359">
        <f t="shared" si="29"/>
        <v>0</v>
      </c>
    </row>
    <row r="360" spans="1:47" x14ac:dyDescent="0.25">
      <c r="A360" s="2" t="s">
        <v>539</v>
      </c>
      <c r="B360" s="2" t="s">
        <v>539</v>
      </c>
      <c r="J360">
        <v>0</v>
      </c>
      <c r="K360">
        <v>0</v>
      </c>
      <c r="L360">
        <v>0</v>
      </c>
      <c r="M360">
        <v>0</v>
      </c>
      <c r="N360">
        <v>0</v>
      </c>
      <c r="O360">
        <v>0</v>
      </c>
      <c r="P360">
        <v>0</v>
      </c>
      <c r="Q360">
        <v>0</v>
      </c>
      <c r="R360">
        <v>0</v>
      </c>
      <c r="S360">
        <v>0</v>
      </c>
      <c r="T360">
        <v>0</v>
      </c>
      <c r="U360">
        <v>0</v>
      </c>
      <c r="V360" t="s">
        <v>187</v>
      </c>
      <c r="W360">
        <v>0</v>
      </c>
      <c r="X360">
        <v>0</v>
      </c>
      <c r="Y360">
        <v>0</v>
      </c>
      <c r="Z360">
        <v>0</v>
      </c>
      <c r="AA360">
        <v>0</v>
      </c>
      <c r="AB360">
        <v>0</v>
      </c>
      <c r="AC360">
        <v>0</v>
      </c>
      <c r="AD360">
        <v>0</v>
      </c>
      <c r="AE360">
        <v>0</v>
      </c>
      <c r="AF360">
        <v>0</v>
      </c>
      <c r="AG360">
        <v>0</v>
      </c>
      <c r="AH360">
        <v>0</v>
      </c>
      <c r="AK360" s="252">
        <f t="shared" si="25"/>
        <v>0</v>
      </c>
      <c r="AL360">
        <f t="shared" si="26"/>
        <v>0</v>
      </c>
      <c r="AM360">
        <f t="shared" si="27"/>
        <v>0</v>
      </c>
      <c r="AO360">
        <f>VLOOKUP($B360,Kraftvärmeprod!$B$1:$AR$469,MATCH(AO$1,Kraftvärmeprod!$B$1:$AU$1,0),FALSE)</f>
        <v>0</v>
      </c>
      <c r="AP360">
        <f>VLOOKUP($B360,Kraftvärmeprod!$B$1:$AR$469,MATCH(AP$1,Kraftvärmeprod!$B$1:$AU$1,0),FALSE)</f>
        <v>0</v>
      </c>
      <c r="AQ360">
        <f>VLOOKUP($B360,Kraftvärmeprod!$B$1:$AR$469,MATCH("Summa tillförd energi exklusive rökgaskondensering",Kraftvärmeprod!$B$1:$AU$1,0),FALSE)</f>
        <v>0</v>
      </c>
      <c r="AS360" s="195" t="str">
        <f t="shared" si="28"/>
        <v/>
      </c>
      <c r="AU360">
        <f t="shared" si="29"/>
        <v>0</v>
      </c>
    </row>
    <row r="361" spans="1:47" x14ac:dyDescent="0.25">
      <c r="A361" s="2" t="s">
        <v>542</v>
      </c>
      <c r="B361" s="2" t="s">
        <v>541</v>
      </c>
      <c r="J361">
        <v>0</v>
      </c>
      <c r="K361">
        <v>0</v>
      </c>
      <c r="L361">
        <v>0</v>
      </c>
      <c r="M361">
        <v>0</v>
      </c>
      <c r="N361">
        <v>0</v>
      </c>
      <c r="O361">
        <v>0</v>
      </c>
      <c r="P361">
        <v>0</v>
      </c>
      <c r="Q361">
        <v>0</v>
      </c>
      <c r="R361">
        <v>0</v>
      </c>
      <c r="S361">
        <v>0</v>
      </c>
      <c r="T361">
        <v>0</v>
      </c>
      <c r="U361">
        <v>0</v>
      </c>
      <c r="V361" t="s">
        <v>187</v>
      </c>
      <c r="W361">
        <v>0</v>
      </c>
      <c r="X361">
        <v>0</v>
      </c>
      <c r="Y361">
        <v>0</v>
      </c>
      <c r="Z361">
        <v>0</v>
      </c>
      <c r="AA361">
        <v>0</v>
      </c>
      <c r="AB361">
        <v>0</v>
      </c>
      <c r="AC361">
        <v>0</v>
      </c>
      <c r="AD361">
        <v>0</v>
      </c>
      <c r="AE361">
        <v>0</v>
      </c>
      <c r="AF361">
        <v>0</v>
      </c>
      <c r="AG361">
        <v>0</v>
      </c>
      <c r="AH361">
        <v>0</v>
      </c>
      <c r="AK361" s="252">
        <f t="shared" si="25"/>
        <v>0</v>
      </c>
      <c r="AL361">
        <f t="shared" si="26"/>
        <v>0</v>
      </c>
      <c r="AM361">
        <f t="shared" si="27"/>
        <v>0</v>
      </c>
      <c r="AO361">
        <f>VLOOKUP($B361,Kraftvärmeprod!$B$1:$AR$469,MATCH(AO$1,Kraftvärmeprod!$B$1:$AU$1,0),FALSE)</f>
        <v>0</v>
      </c>
      <c r="AP361">
        <f>VLOOKUP($B361,Kraftvärmeprod!$B$1:$AR$469,MATCH(AP$1,Kraftvärmeprod!$B$1:$AU$1,0),FALSE)</f>
        <v>0</v>
      </c>
      <c r="AQ361">
        <f>VLOOKUP($B361,Kraftvärmeprod!$B$1:$AR$469,MATCH("Summa tillförd energi exklusive rökgaskondensering",Kraftvärmeprod!$B$1:$AU$1,0),FALSE)</f>
        <v>0</v>
      </c>
      <c r="AS361" s="195" t="str">
        <f t="shared" si="28"/>
        <v/>
      </c>
      <c r="AU361">
        <f t="shared" si="29"/>
        <v>0</v>
      </c>
    </row>
    <row r="362" spans="1:47" x14ac:dyDescent="0.25">
      <c r="A362" s="2" t="s">
        <v>543</v>
      </c>
      <c r="B362" s="2" t="s">
        <v>544</v>
      </c>
      <c r="J362">
        <v>0</v>
      </c>
      <c r="K362">
        <v>0</v>
      </c>
      <c r="L362">
        <v>0</v>
      </c>
      <c r="M362">
        <v>0</v>
      </c>
      <c r="N362">
        <v>0</v>
      </c>
      <c r="O362">
        <v>0</v>
      </c>
      <c r="P362">
        <v>0</v>
      </c>
      <c r="Q362">
        <v>0</v>
      </c>
      <c r="R362">
        <v>0</v>
      </c>
      <c r="S362">
        <v>0</v>
      </c>
      <c r="T362">
        <v>0</v>
      </c>
      <c r="U362">
        <v>0</v>
      </c>
      <c r="V362" t="s">
        <v>187</v>
      </c>
      <c r="W362">
        <v>0</v>
      </c>
      <c r="X362">
        <v>0</v>
      </c>
      <c r="Y362">
        <v>0</v>
      </c>
      <c r="Z362">
        <v>0</v>
      </c>
      <c r="AA362">
        <v>0</v>
      </c>
      <c r="AB362">
        <v>0</v>
      </c>
      <c r="AC362">
        <v>0</v>
      </c>
      <c r="AD362">
        <v>0</v>
      </c>
      <c r="AE362">
        <v>0</v>
      </c>
      <c r="AF362">
        <v>0</v>
      </c>
      <c r="AG362">
        <v>0</v>
      </c>
      <c r="AH362">
        <v>0</v>
      </c>
      <c r="AK362" s="252">
        <f t="shared" si="25"/>
        <v>0</v>
      </c>
      <c r="AL362">
        <f t="shared" si="26"/>
        <v>0</v>
      </c>
      <c r="AM362">
        <f t="shared" si="27"/>
        <v>0</v>
      </c>
      <c r="AO362">
        <f>VLOOKUP($B362,Kraftvärmeprod!$B$1:$AR$469,MATCH(AO$1,Kraftvärmeprod!$B$1:$AU$1,0),FALSE)</f>
        <v>0</v>
      </c>
      <c r="AP362">
        <f>VLOOKUP($B362,Kraftvärmeprod!$B$1:$AR$469,MATCH(AP$1,Kraftvärmeprod!$B$1:$AU$1,0),FALSE)</f>
        <v>0</v>
      </c>
      <c r="AQ362">
        <f>VLOOKUP($B362,Kraftvärmeprod!$B$1:$AR$469,MATCH("Summa tillförd energi exklusive rökgaskondensering",Kraftvärmeprod!$B$1:$AU$1,0),FALSE)</f>
        <v>0</v>
      </c>
      <c r="AS362" s="195" t="str">
        <f t="shared" si="28"/>
        <v/>
      </c>
      <c r="AU362">
        <f t="shared" si="29"/>
        <v>0</v>
      </c>
    </row>
    <row r="363" spans="1:47" x14ac:dyDescent="0.25">
      <c r="A363" s="2" t="s">
        <v>545</v>
      </c>
      <c r="B363" s="2" t="s">
        <v>546</v>
      </c>
      <c r="J363">
        <v>0</v>
      </c>
      <c r="K363">
        <v>0</v>
      </c>
      <c r="L363">
        <v>0</v>
      </c>
      <c r="M363">
        <v>0</v>
      </c>
      <c r="N363">
        <v>0</v>
      </c>
      <c r="O363">
        <v>0</v>
      </c>
      <c r="P363">
        <v>80.716499999999996</v>
      </c>
      <c r="Q363">
        <v>15.943300000000001</v>
      </c>
      <c r="R363">
        <v>0</v>
      </c>
      <c r="S363">
        <v>0</v>
      </c>
      <c r="T363">
        <v>0</v>
      </c>
      <c r="U363">
        <v>0</v>
      </c>
      <c r="V363" t="s">
        <v>187</v>
      </c>
      <c r="W363">
        <v>0</v>
      </c>
      <c r="X363">
        <v>0</v>
      </c>
      <c r="Y363">
        <v>0</v>
      </c>
      <c r="Z363">
        <v>0</v>
      </c>
      <c r="AA363">
        <v>0</v>
      </c>
      <c r="AB363">
        <v>0</v>
      </c>
      <c r="AC363">
        <v>0</v>
      </c>
      <c r="AD363">
        <v>0</v>
      </c>
      <c r="AE363">
        <v>0</v>
      </c>
      <c r="AF363">
        <v>0</v>
      </c>
      <c r="AG363">
        <v>27.3</v>
      </c>
      <c r="AH363">
        <v>2.7498</v>
      </c>
      <c r="AK363" s="252">
        <f t="shared" si="25"/>
        <v>126.70959999999998</v>
      </c>
      <c r="AL363">
        <f t="shared" si="26"/>
        <v>123.95979999999999</v>
      </c>
      <c r="AM363">
        <f t="shared" si="27"/>
        <v>96.65979999999999</v>
      </c>
      <c r="AO363">
        <f>VLOOKUP($B363,Kraftvärmeprod!$B$1:$AR$469,MATCH(AO$1,Kraftvärmeprod!$B$1:$AU$1,0),FALSE)</f>
        <v>103.9</v>
      </c>
      <c r="AP363">
        <f>VLOOKUP($B363,Kraftvärmeprod!$B$1:$AR$469,MATCH(AP$1,Kraftvärmeprod!$B$1:$AU$1,0),FALSE)</f>
        <v>31.9</v>
      </c>
      <c r="AQ363">
        <f>VLOOKUP($B363,Kraftvärmeprod!$B$1:$AR$469,MATCH("Summa tillförd energi exklusive rökgaskondensering",Kraftvärmeprod!$B$1:$AU$1,0),FALSE)</f>
        <v>174</v>
      </c>
      <c r="AS363" s="195">
        <f t="shared" si="28"/>
        <v>0.55551609195402296</v>
      </c>
      <c r="AU363">
        <f t="shared" si="29"/>
        <v>96.65979999999999</v>
      </c>
    </row>
    <row r="364" spans="1:47" x14ac:dyDescent="0.25">
      <c r="A364" s="2" t="s">
        <v>547</v>
      </c>
      <c r="B364" s="2" t="s">
        <v>548</v>
      </c>
      <c r="J364">
        <v>0</v>
      </c>
      <c r="K364">
        <v>0</v>
      </c>
      <c r="L364">
        <v>0</v>
      </c>
      <c r="M364">
        <v>0</v>
      </c>
      <c r="N364">
        <v>0</v>
      </c>
      <c r="O364">
        <v>0</v>
      </c>
      <c r="P364">
        <v>0</v>
      </c>
      <c r="Q364">
        <v>0</v>
      </c>
      <c r="R364">
        <v>0</v>
      </c>
      <c r="S364">
        <v>0</v>
      </c>
      <c r="T364">
        <v>0</v>
      </c>
      <c r="U364">
        <v>0</v>
      </c>
      <c r="V364" t="s">
        <v>187</v>
      </c>
      <c r="W364">
        <v>0</v>
      </c>
      <c r="X364">
        <v>0</v>
      </c>
      <c r="Y364">
        <v>0</v>
      </c>
      <c r="Z364">
        <v>0</v>
      </c>
      <c r="AA364">
        <v>0</v>
      </c>
      <c r="AB364">
        <v>0</v>
      </c>
      <c r="AC364">
        <v>0</v>
      </c>
      <c r="AD364">
        <v>0</v>
      </c>
      <c r="AE364">
        <v>0</v>
      </c>
      <c r="AF364">
        <v>0</v>
      </c>
      <c r="AG364">
        <v>0</v>
      </c>
      <c r="AH364">
        <v>0</v>
      </c>
      <c r="AK364" s="252">
        <f t="shared" si="25"/>
        <v>0</v>
      </c>
      <c r="AL364">
        <f t="shared" si="26"/>
        <v>0</v>
      </c>
      <c r="AM364">
        <f t="shared" si="27"/>
        <v>0</v>
      </c>
      <c r="AO364">
        <f>VLOOKUP($B364,Kraftvärmeprod!$B$1:$AR$469,MATCH(AO$1,Kraftvärmeprod!$B$1:$AU$1,0),FALSE)</f>
        <v>0</v>
      </c>
      <c r="AP364">
        <f>VLOOKUP($B364,Kraftvärmeprod!$B$1:$AR$469,MATCH(AP$1,Kraftvärmeprod!$B$1:$AU$1,0),FALSE)</f>
        <v>0</v>
      </c>
      <c r="AQ364">
        <f>VLOOKUP($B364,Kraftvärmeprod!$B$1:$AR$469,MATCH("Summa tillförd energi exklusive rökgaskondensering",Kraftvärmeprod!$B$1:$AU$1,0),FALSE)</f>
        <v>0</v>
      </c>
      <c r="AS364" s="195" t="str">
        <f t="shared" si="28"/>
        <v/>
      </c>
      <c r="AU364">
        <f t="shared" si="29"/>
        <v>0</v>
      </c>
    </row>
    <row r="365" spans="1:47" x14ac:dyDescent="0.25">
      <c r="A365" s="2" t="s">
        <v>549</v>
      </c>
      <c r="B365" s="2" t="s">
        <v>550</v>
      </c>
      <c r="J365">
        <v>0</v>
      </c>
      <c r="K365">
        <v>0</v>
      </c>
      <c r="L365">
        <v>0</v>
      </c>
      <c r="M365">
        <v>0</v>
      </c>
      <c r="N365">
        <v>0</v>
      </c>
      <c r="O365">
        <v>0</v>
      </c>
      <c r="P365">
        <v>83.597800000000007</v>
      </c>
      <c r="Q365">
        <v>0</v>
      </c>
      <c r="R365">
        <v>0</v>
      </c>
      <c r="S365">
        <v>0</v>
      </c>
      <c r="T365">
        <v>0</v>
      </c>
      <c r="U365">
        <v>0</v>
      </c>
      <c r="V365" t="s">
        <v>187</v>
      </c>
      <c r="W365">
        <v>0</v>
      </c>
      <c r="X365">
        <v>0</v>
      </c>
      <c r="Y365">
        <v>0</v>
      </c>
      <c r="Z365">
        <v>0</v>
      </c>
      <c r="AA365">
        <v>0</v>
      </c>
      <c r="AB365">
        <v>0</v>
      </c>
      <c r="AC365">
        <v>0</v>
      </c>
      <c r="AD365">
        <v>0</v>
      </c>
      <c r="AE365">
        <v>0</v>
      </c>
      <c r="AF365">
        <v>0</v>
      </c>
      <c r="AG365">
        <v>25.4</v>
      </c>
      <c r="AH365">
        <v>2.2660200000000001</v>
      </c>
      <c r="AK365" s="252">
        <f t="shared" si="25"/>
        <v>111.26382000000001</v>
      </c>
      <c r="AL365">
        <f t="shared" si="26"/>
        <v>108.99780000000001</v>
      </c>
      <c r="AM365">
        <f t="shared" si="27"/>
        <v>83.597800000000007</v>
      </c>
      <c r="AO365">
        <f>VLOOKUP($B365,Kraftvärmeprod!$B$1:$AR$469,MATCH(AO$1,Kraftvärmeprod!$B$1:$AU$1,0),FALSE)</f>
        <v>90.6</v>
      </c>
      <c r="AP365">
        <f>VLOOKUP($B365,Kraftvärmeprod!$B$1:$AR$469,MATCH(AP$1,Kraftvärmeprod!$B$1:$AU$1,0),FALSE)</f>
        <v>22</v>
      </c>
      <c r="AQ365">
        <f>VLOOKUP($B365,Kraftvärmeprod!$B$1:$AR$469,MATCH("Summa tillförd energi exklusive rökgaskondensering",Kraftvärmeprod!$B$1:$AU$1,0),FALSE)</f>
        <v>136.5</v>
      </c>
      <c r="AS365" s="195">
        <f t="shared" si="28"/>
        <v>0.61243809523809534</v>
      </c>
      <c r="AU365">
        <f t="shared" si="29"/>
        <v>83.597800000000007</v>
      </c>
    </row>
    <row r="366" spans="1:47" x14ac:dyDescent="0.25">
      <c r="A366" s="2" t="s">
        <v>741</v>
      </c>
      <c r="B366" s="5" t="s">
        <v>1064</v>
      </c>
      <c r="J366" t="s">
        <v>187</v>
      </c>
      <c r="K366" t="s">
        <v>187</v>
      </c>
      <c r="L366" t="s">
        <v>187</v>
      </c>
      <c r="M366" t="s">
        <v>187</v>
      </c>
      <c r="N366" t="s">
        <v>187</v>
      </c>
      <c r="O366" t="s">
        <v>187</v>
      </c>
      <c r="P366" t="s">
        <v>187</v>
      </c>
      <c r="Q366" t="s">
        <v>187</v>
      </c>
      <c r="R366" t="s">
        <v>187</v>
      </c>
      <c r="S366" t="s">
        <v>187</v>
      </c>
      <c r="T366" t="s">
        <v>187</v>
      </c>
      <c r="U366" t="s">
        <v>187</v>
      </c>
      <c r="V366" t="s">
        <v>187</v>
      </c>
      <c r="W366" t="s">
        <v>187</v>
      </c>
      <c r="X366" t="s">
        <v>187</v>
      </c>
      <c r="Y366" t="s">
        <v>187</v>
      </c>
      <c r="Z366" t="s">
        <v>187</v>
      </c>
      <c r="AA366" t="s">
        <v>187</v>
      </c>
      <c r="AB366" t="s">
        <v>187</v>
      </c>
      <c r="AC366" t="s">
        <v>187</v>
      </c>
      <c r="AD366" t="s">
        <v>187</v>
      </c>
      <c r="AE366" t="s">
        <v>187</v>
      </c>
      <c r="AF366" t="s">
        <v>187</v>
      </c>
      <c r="AG366" t="s">
        <v>187</v>
      </c>
      <c r="AH366" t="s">
        <v>187</v>
      </c>
      <c r="AK366" s="252">
        <f t="shared" si="25"/>
        <v>0</v>
      </c>
      <c r="AL366">
        <f t="shared" si="26"/>
        <v>0</v>
      </c>
      <c r="AM366" t="e">
        <f t="shared" si="27"/>
        <v>#VALUE!</v>
      </c>
      <c r="AO366">
        <f>VLOOKUP($B366,Kraftvärmeprod!$B$1:$AR$469,MATCH(AO$1,Kraftvärmeprod!$B$1:$AU$1,0),FALSE)</f>
        <v>0</v>
      </c>
      <c r="AP366">
        <f>VLOOKUP($B366,Kraftvärmeprod!$B$1:$AR$469,MATCH(AP$1,Kraftvärmeprod!$B$1:$AU$1,0),FALSE)</f>
        <v>0</v>
      </c>
      <c r="AQ366">
        <f>VLOOKUP($B366,Kraftvärmeprod!$B$1:$AR$469,MATCH("Summa tillförd energi exklusive rökgaskondensering",Kraftvärmeprod!$B$1:$AU$1,0),FALSE)</f>
        <v>0</v>
      </c>
      <c r="AS366" s="195" t="e">
        <f t="shared" si="28"/>
        <v>#VALUE!</v>
      </c>
      <c r="AU366" t="e">
        <f t="shared" si="29"/>
        <v>#VALUE!</v>
      </c>
    </row>
    <row r="367" spans="1:47" x14ac:dyDescent="0.25">
      <c r="A367" s="2" t="s">
        <v>551</v>
      </c>
      <c r="B367" s="2" t="s">
        <v>552</v>
      </c>
      <c r="J367">
        <v>0</v>
      </c>
      <c r="K367">
        <v>0</v>
      </c>
      <c r="L367">
        <v>0</v>
      </c>
      <c r="M367">
        <v>0</v>
      </c>
      <c r="N367">
        <v>0</v>
      </c>
      <c r="O367">
        <v>0</v>
      </c>
      <c r="P367">
        <v>0</v>
      </c>
      <c r="Q367">
        <v>0</v>
      </c>
      <c r="R367">
        <v>0</v>
      </c>
      <c r="S367">
        <v>0</v>
      </c>
      <c r="T367">
        <v>0</v>
      </c>
      <c r="U367">
        <v>0</v>
      </c>
      <c r="V367" t="s">
        <v>187</v>
      </c>
      <c r="W367">
        <v>0</v>
      </c>
      <c r="X367">
        <v>0</v>
      </c>
      <c r="Y367">
        <v>0</v>
      </c>
      <c r="Z367">
        <v>0</v>
      </c>
      <c r="AA367">
        <v>0</v>
      </c>
      <c r="AB367">
        <v>0</v>
      </c>
      <c r="AC367">
        <v>0</v>
      </c>
      <c r="AD367">
        <v>0</v>
      </c>
      <c r="AE367">
        <v>0</v>
      </c>
      <c r="AF367">
        <v>0</v>
      </c>
      <c r="AG367">
        <v>0</v>
      </c>
      <c r="AH367">
        <v>0</v>
      </c>
      <c r="AK367" s="252">
        <f t="shared" si="25"/>
        <v>0</v>
      </c>
      <c r="AL367">
        <f t="shared" si="26"/>
        <v>0</v>
      </c>
      <c r="AM367">
        <f t="shared" si="27"/>
        <v>0</v>
      </c>
      <c r="AO367">
        <f>VLOOKUP($B367,Kraftvärmeprod!$B$1:$AR$469,MATCH(AO$1,Kraftvärmeprod!$B$1:$AU$1,0),FALSE)</f>
        <v>0</v>
      </c>
      <c r="AP367">
        <f>VLOOKUP($B367,Kraftvärmeprod!$B$1:$AR$469,MATCH(AP$1,Kraftvärmeprod!$B$1:$AU$1,0),FALSE)</f>
        <v>0</v>
      </c>
      <c r="AQ367">
        <f>VLOOKUP($B367,Kraftvärmeprod!$B$1:$AR$469,MATCH("Summa tillförd energi exklusive rökgaskondensering",Kraftvärmeprod!$B$1:$AU$1,0),FALSE)</f>
        <v>0</v>
      </c>
      <c r="AS367" s="195" t="str">
        <f t="shared" si="28"/>
        <v/>
      </c>
      <c r="AU367">
        <f t="shared" si="29"/>
        <v>0</v>
      </c>
    </row>
    <row r="368" spans="1:47" x14ac:dyDescent="0.25">
      <c r="A368" s="2" t="s">
        <v>551</v>
      </c>
      <c r="B368" s="2" t="s">
        <v>553</v>
      </c>
      <c r="J368">
        <v>0</v>
      </c>
      <c r="K368">
        <v>0</v>
      </c>
      <c r="L368">
        <v>0</v>
      </c>
      <c r="M368">
        <v>0</v>
      </c>
      <c r="N368">
        <v>0</v>
      </c>
      <c r="O368">
        <v>0</v>
      </c>
      <c r="P368">
        <v>0</v>
      </c>
      <c r="Q368">
        <v>0</v>
      </c>
      <c r="R368">
        <v>0</v>
      </c>
      <c r="S368">
        <v>0</v>
      </c>
      <c r="T368">
        <v>0</v>
      </c>
      <c r="U368">
        <v>0</v>
      </c>
      <c r="V368" t="s">
        <v>187</v>
      </c>
      <c r="W368">
        <v>0</v>
      </c>
      <c r="X368">
        <v>0</v>
      </c>
      <c r="Y368">
        <v>0</v>
      </c>
      <c r="Z368">
        <v>0</v>
      </c>
      <c r="AA368">
        <v>0</v>
      </c>
      <c r="AB368">
        <v>0</v>
      </c>
      <c r="AC368">
        <v>0</v>
      </c>
      <c r="AD368">
        <v>0</v>
      </c>
      <c r="AE368">
        <v>0</v>
      </c>
      <c r="AF368">
        <v>0</v>
      </c>
      <c r="AG368">
        <v>0</v>
      </c>
      <c r="AH368">
        <v>0</v>
      </c>
      <c r="AK368" s="252">
        <f t="shared" si="25"/>
        <v>0</v>
      </c>
      <c r="AL368">
        <f t="shared" si="26"/>
        <v>0</v>
      </c>
      <c r="AM368">
        <f t="shared" si="27"/>
        <v>0</v>
      </c>
      <c r="AO368">
        <f>VLOOKUP($B368,Kraftvärmeprod!$B$1:$AR$469,MATCH(AO$1,Kraftvärmeprod!$B$1:$AU$1,0),FALSE)</f>
        <v>0</v>
      </c>
      <c r="AP368">
        <f>VLOOKUP($B368,Kraftvärmeprod!$B$1:$AR$469,MATCH(AP$1,Kraftvärmeprod!$B$1:$AU$1,0),FALSE)</f>
        <v>0</v>
      </c>
      <c r="AQ368">
        <f>VLOOKUP($B368,Kraftvärmeprod!$B$1:$AR$469,MATCH("Summa tillförd energi exklusive rökgaskondensering",Kraftvärmeprod!$B$1:$AU$1,0),FALSE)</f>
        <v>0</v>
      </c>
      <c r="AS368" s="195" t="str">
        <f t="shared" si="28"/>
        <v/>
      </c>
      <c r="AU368">
        <f t="shared" si="29"/>
        <v>0</v>
      </c>
    </row>
    <row r="369" spans="1:47" x14ac:dyDescent="0.25">
      <c r="A369" s="2" t="s">
        <v>551</v>
      </c>
      <c r="B369" s="2" t="s">
        <v>554</v>
      </c>
      <c r="J369">
        <v>0</v>
      </c>
      <c r="K369">
        <v>0.16246099999999999</v>
      </c>
      <c r="L369">
        <v>0</v>
      </c>
      <c r="M369">
        <v>0</v>
      </c>
      <c r="N369">
        <v>0</v>
      </c>
      <c r="O369">
        <v>0</v>
      </c>
      <c r="P369">
        <v>0</v>
      </c>
      <c r="Q369">
        <v>0</v>
      </c>
      <c r="R369">
        <v>0</v>
      </c>
      <c r="S369">
        <v>0</v>
      </c>
      <c r="T369">
        <v>0</v>
      </c>
      <c r="U369">
        <v>0</v>
      </c>
      <c r="V369" t="s">
        <v>187</v>
      </c>
      <c r="W369">
        <v>0</v>
      </c>
      <c r="X369">
        <v>0</v>
      </c>
      <c r="Y369">
        <v>0</v>
      </c>
      <c r="Z369">
        <v>2.93201</v>
      </c>
      <c r="AA369">
        <v>0</v>
      </c>
      <c r="AB369">
        <v>0</v>
      </c>
      <c r="AC369">
        <v>0.11276899999999999</v>
      </c>
      <c r="AD369">
        <v>0</v>
      </c>
      <c r="AE369">
        <v>175.14400000000001</v>
      </c>
      <c r="AF369">
        <v>0</v>
      </c>
      <c r="AG369">
        <v>45.9</v>
      </c>
      <c r="AH369">
        <v>7.4492799999999999</v>
      </c>
      <c r="AK369" s="252">
        <f t="shared" si="25"/>
        <v>231.70052000000001</v>
      </c>
      <c r="AL369">
        <f t="shared" si="26"/>
        <v>224.25124000000002</v>
      </c>
      <c r="AM369">
        <f t="shared" si="27"/>
        <v>178.35124000000002</v>
      </c>
      <c r="AO369">
        <f>VLOOKUP($B369,Kraftvärmeprod!$B$1:$AR$469,MATCH(AO$1,Kraftvärmeprod!$B$1:$AU$1,0),FALSE)</f>
        <v>226.4</v>
      </c>
      <c r="AP369">
        <f>VLOOKUP($B369,Kraftvärmeprod!$B$1:$AR$469,MATCH(AP$1,Kraftvärmeprod!$B$1:$AU$1,0),FALSE)</f>
        <v>67.2</v>
      </c>
      <c r="AQ369">
        <f>VLOOKUP($B369,Kraftvärmeprod!$B$1:$AR$469,MATCH("Summa tillförd energi exklusive rökgaskondensering",Kraftvärmeprod!$B$1:$AU$1,0),FALSE)</f>
        <v>347.16</v>
      </c>
      <c r="AS369" s="195">
        <f t="shared" si="28"/>
        <v>0.51374363405922341</v>
      </c>
      <c r="AU369">
        <f t="shared" si="29"/>
        <v>3.0447790000000001</v>
      </c>
    </row>
    <row r="370" spans="1:47" x14ac:dyDescent="0.25">
      <c r="A370" s="2" t="s">
        <v>555</v>
      </c>
      <c r="B370" s="2" t="s">
        <v>556</v>
      </c>
      <c r="J370">
        <v>0</v>
      </c>
      <c r="K370">
        <v>0</v>
      </c>
      <c r="L370">
        <v>0</v>
      </c>
      <c r="M370">
        <v>0</v>
      </c>
      <c r="N370">
        <v>0</v>
      </c>
      <c r="O370">
        <v>0</v>
      </c>
      <c r="P370">
        <v>0</v>
      </c>
      <c r="Q370">
        <v>0</v>
      </c>
      <c r="R370">
        <v>0</v>
      </c>
      <c r="S370">
        <v>0</v>
      </c>
      <c r="T370">
        <v>0</v>
      </c>
      <c r="U370">
        <v>0</v>
      </c>
      <c r="V370" t="s">
        <v>187</v>
      </c>
      <c r="W370">
        <v>0</v>
      </c>
      <c r="X370">
        <v>0</v>
      </c>
      <c r="Y370">
        <v>0</v>
      </c>
      <c r="Z370">
        <v>0</v>
      </c>
      <c r="AA370">
        <v>0</v>
      </c>
      <c r="AB370">
        <v>0</v>
      </c>
      <c r="AC370">
        <v>0</v>
      </c>
      <c r="AD370">
        <v>0</v>
      </c>
      <c r="AE370">
        <v>0</v>
      </c>
      <c r="AF370">
        <v>0</v>
      </c>
      <c r="AG370">
        <v>0</v>
      </c>
      <c r="AH370">
        <v>0</v>
      </c>
      <c r="AK370" s="252">
        <f t="shared" si="25"/>
        <v>0</v>
      </c>
      <c r="AL370">
        <f t="shared" si="26"/>
        <v>0</v>
      </c>
      <c r="AM370">
        <f t="shared" si="27"/>
        <v>0</v>
      </c>
      <c r="AO370">
        <f>VLOOKUP($B370,Kraftvärmeprod!$B$1:$AR$469,MATCH(AO$1,Kraftvärmeprod!$B$1:$AU$1,0),FALSE)</f>
        <v>0</v>
      </c>
      <c r="AP370">
        <f>VLOOKUP($B370,Kraftvärmeprod!$B$1:$AR$469,MATCH(AP$1,Kraftvärmeprod!$B$1:$AU$1,0),FALSE)</f>
        <v>0</v>
      </c>
      <c r="AQ370">
        <f>VLOOKUP($B370,Kraftvärmeprod!$B$1:$AR$469,MATCH("Summa tillförd energi exklusive rökgaskondensering",Kraftvärmeprod!$B$1:$AU$1,0),FALSE)</f>
        <v>0</v>
      </c>
      <c r="AS370" s="195" t="str">
        <f t="shared" si="28"/>
        <v/>
      </c>
      <c r="AU370">
        <f t="shared" si="29"/>
        <v>0</v>
      </c>
    </row>
    <row r="371" spans="1:47" x14ac:dyDescent="0.25">
      <c r="A371" s="2" t="s">
        <v>555</v>
      </c>
      <c r="B371" s="2" t="s">
        <v>557</v>
      </c>
      <c r="J371">
        <v>0</v>
      </c>
      <c r="K371">
        <v>0</v>
      </c>
      <c r="L371">
        <v>0</v>
      </c>
      <c r="M371">
        <v>0</v>
      </c>
      <c r="N371">
        <v>0</v>
      </c>
      <c r="O371">
        <v>0</v>
      </c>
      <c r="P371">
        <v>0</v>
      </c>
      <c r="Q371">
        <v>0</v>
      </c>
      <c r="R371">
        <v>0</v>
      </c>
      <c r="S371">
        <v>0</v>
      </c>
      <c r="T371">
        <v>0</v>
      </c>
      <c r="U371">
        <v>0</v>
      </c>
      <c r="V371" t="s">
        <v>187</v>
      </c>
      <c r="W371">
        <v>0</v>
      </c>
      <c r="X371">
        <v>0</v>
      </c>
      <c r="Y371">
        <v>0</v>
      </c>
      <c r="Z371">
        <v>0</v>
      </c>
      <c r="AA371">
        <v>0</v>
      </c>
      <c r="AB371">
        <v>0</v>
      </c>
      <c r="AC371">
        <v>0</v>
      </c>
      <c r="AD371">
        <v>0</v>
      </c>
      <c r="AE371">
        <v>0</v>
      </c>
      <c r="AF371">
        <v>0</v>
      </c>
      <c r="AG371">
        <v>0</v>
      </c>
      <c r="AH371">
        <v>0</v>
      </c>
      <c r="AK371" s="252">
        <f t="shared" si="25"/>
        <v>0</v>
      </c>
      <c r="AL371">
        <f t="shared" si="26"/>
        <v>0</v>
      </c>
      <c r="AM371">
        <f t="shared" si="27"/>
        <v>0</v>
      </c>
      <c r="AO371">
        <f>VLOOKUP($B371,Kraftvärmeprod!$B$1:$AR$469,MATCH(AO$1,Kraftvärmeprod!$B$1:$AU$1,0),FALSE)</f>
        <v>0</v>
      </c>
      <c r="AP371">
        <f>VLOOKUP($B371,Kraftvärmeprod!$B$1:$AR$469,MATCH(AP$1,Kraftvärmeprod!$B$1:$AU$1,0),FALSE)</f>
        <v>0</v>
      </c>
      <c r="AQ371">
        <f>VLOOKUP($B371,Kraftvärmeprod!$B$1:$AR$469,MATCH("Summa tillförd energi exklusive rökgaskondensering",Kraftvärmeprod!$B$1:$AU$1,0),FALSE)</f>
        <v>0</v>
      </c>
      <c r="AS371" s="195" t="str">
        <f t="shared" si="28"/>
        <v/>
      </c>
      <c r="AU371">
        <f t="shared" si="29"/>
        <v>0</v>
      </c>
    </row>
    <row r="372" spans="1:47" x14ac:dyDescent="0.25">
      <c r="A372" s="2" t="s">
        <v>555</v>
      </c>
      <c r="B372" s="2" t="s">
        <v>558</v>
      </c>
      <c r="J372">
        <v>0</v>
      </c>
      <c r="K372">
        <v>0</v>
      </c>
      <c r="L372">
        <v>0</v>
      </c>
      <c r="M372">
        <v>0</v>
      </c>
      <c r="N372">
        <v>0</v>
      </c>
      <c r="O372">
        <v>0</v>
      </c>
      <c r="P372">
        <v>0</v>
      </c>
      <c r="Q372">
        <v>0</v>
      </c>
      <c r="R372">
        <v>0</v>
      </c>
      <c r="S372">
        <v>0</v>
      </c>
      <c r="T372">
        <v>0</v>
      </c>
      <c r="U372">
        <v>0</v>
      </c>
      <c r="V372" t="s">
        <v>187</v>
      </c>
      <c r="W372">
        <v>0</v>
      </c>
      <c r="X372">
        <v>0</v>
      </c>
      <c r="Y372">
        <v>0</v>
      </c>
      <c r="Z372">
        <v>0</v>
      </c>
      <c r="AA372">
        <v>0</v>
      </c>
      <c r="AB372">
        <v>0</v>
      </c>
      <c r="AC372">
        <v>0</v>
      </c>
      <c r="AD372">
        <v>0</v>
      </c>
      <c r="AE372">
        <v>0</v>
      </c>
      <c r="AF372">
        <v>0</v>
      </c>
      <c r="AG372">
        <v>0</v>
      </c>
      <c r="AH372">
        <v>0</v>
      </c>
      <c r="AK372" s="252">
        <f t="shared" si="25"/>
        <v>0</v>
      </c>
      <c r="AL372">
        <f t="shared" si="26"/>
        <v>0</v>
      </c>
      <c r="AM372">
        <f t="shared" si="27"/>
        <v>0</v>
      </c>
      <c r="AO372">
        <f>VLOOKUP($B372,Kraftvärmeprod!$B$1:$AR$469,MATCH(AO$1,Kraftvärmeprod!$B$1:$AU$1,0),FALSE)</f>
        <v>0</v>
      </c>
      <c r="AP372">
        <f>VLOOKUP($B372,Kraftvärmeprod!$B$1:$AR$469,MATCH(AP$1,Kraftvärmeprod!$B$1:$AU$1,0),FALSE)</f>
        <v>0</v>
      </c>
      <c r="AQ372">
        <f>VLOOKUP($B372,Kraftvärmeprod!$B$1:$AR$469,MATCH("Summa tillförd energi exklusive rökgaskondensering",Kraftvärmeprod!$B$1:$AU$1,0),FALSE)</f>
        <v>0</v>
      </c>
      <c r="AS372" s="195" t="str">
        <f t="shared" si="28"/>
        <v/>
      </c>
      <c r="AU372">
        <f t="shared" si="29"/>
        <v>0</v>
      </c>
    </row>
    <row r="373" spans="1:47" x14ac:dyDescent="0.25">
      <c r="A373" s="2" t="s">
        <v>559</v>
      </c>
      <c r="B373" s="2" t="s">
        <v>560</v>
      </c>
      <c r="J373">
        <v>0</v>
      </c>
      <c r="K373">
        <v>0</v>
      </c>
      <c r="L373">
        <v>0</v>
      </c>
      <c r="M373">
        <v>0</v>
      </c>
      <c r="N373">
        <v>0</v>
      </c>
      <c r="O373">
        <v>0</v>
      </c>
      <c r="P373">
        <v>0</v>
      </c>
      <c r="Q373">
        <v>0</v>
      </c>
      <c r="R373">
        <v>0</v>
      </c>
      <c r="S373">
        <v>0</v>
      </c>
      <c r="T373">
        <v>0</v>
      </c>
      <c r="U373">
        <v>0</v>
      </c>
      <c r="V373" t="s">
        <v>187</v>
      </c>
      <c r="W373">
        <v>0</v>
      </c>
      <c r="X373">
        <v>0</v>
      </c>
      <c r="Y373">
        <v>0</v>
      </c>
      <c r="Z373">
        <v>0</v>
      </c>
      <c r="AA373">
        <v>0</v>
      </c>
      <c r="AB373">
        <v>0</v>
      </c>
      <c r="AC373">
        <v>0</v>
      </c>
      <c r="AD373">
        <v>0</v>
      </c>
      <c r="AE373">
        <v>0</v>
      </c>
      <c r="AF373">
        <v>0</v>
      </c>
      <c r="AG373">
        <v>0</v>
      </c>
      <c r="AH373">
        <v>0</v>
      </c>
      <c r="AK373" s="252">
        <f t="shared" si="25"/>
        <v>0</v>
      </c>
      <c r="AL373">
        <f t="shared" si="26"/>
        <v>0</v>
      </c>
      <c r="AM373">
        <f t="shared" si="27"/>
        <v>0</v>
      </c>
      <c r="AO373">
        <f>VLOOKUP($B373,Kraftvärmeprod!$B$1:$AR$469,MATCH(AO$1,Kraftvärmeprod!$B$1:$AU$1,0),FALSE)</f>
        <v>0</v>
      </c>
      <c r="AP373">
        <f>VLOOKUP($B373,Kraftvärmeprod!$B$1:$AR$469,MATCH(AP$1,Kraftvärmeprod!$B$1:$AU$1,0),FALSE)</f>
        <v>0</v>
      </c>
      <c r="AQ373">
        <f>VLOOKUP($B373,Kraftvärmeprod!$B$1:$AR$469,MATCH("Summa tillförd energi exklusive rökgaskondensering",Kraftvärmeprod!$B$1:$AU$1,0),FALSE)</f>
        <v>0</v>
      </c>
      <c r="AS373" s="195" t="str">
        <f t="shared" si="28"/>
        <v/>
      </c>
      <c r="AU373">
        <f t="shared" si="29"/>
        <v>0</v>
      </c>
    </row>
    <row r="374" spans="1:47" x14ac:dyDescent="0.25">
      <c r="A374" s="2" t="s">
        <v>559</v>
      </c>
      <c r="B374" s="2" t="s">
        <v>561</v>
      </c>
      <c r="J374">
        <v>0</v>
      </c>
      <c r="K374">
        <v>0</v>
      </c>
      <c r="L374">
        <v>0</v>
      </c>
      <c r="M374">
        <v>0</v>
      </c>
      <c r="N374">
        <v>0</v>
      </c>
      <c r="O374">
        <v>0</v>
      </c>
      <c r="P374">
        <v>0</v>
      </c>
      <c r="Q374">
        <v>0</v>
      </c>
      <c r="R374">
        <v>0</v>
      </c>
      <c r="S374">
        <v>0</v>
      </c>
      <c r="T374">
        <v>0</v>
      </c>
      <c r="U374">
        <v>0</v>
      </c>
      <c r="V374" t="s">
        <v>187</v>
      </c>
      <c r="W374">
        <v>0</v>
      </c>
      <c r="X374">
        <v>0</v>
      </c>
      <c r="Y374">
        <v>0</v>
      </c>
      <c r="Z374">
        <v>0</v>
      </c>
      <c r="AA374">
        <v>0</v>
      </c>
      <c r="AB374">
        <v>0</v>
      </c>
      <c r="AC374">
        <v>0</v>
      </c>
      <c r="AD374">
        <v>0</v>
      </c>
      <c r="AE374">
        <v>0</v>
      </c>
      <c r="AF374">
        <v>0</v>
      </c>
      <c r="AG374">
        <v>0</v>
      </c>
      <c r="AH374">
        <v>0</v>
      </c>
      <c r="AK374" s="252">
        <f t="shared" si="25"/>
        <v>0</v>
      </c>
      <c r="AL374">
        <f t="shared" si="26"/>
        <v>0</v>
      </c>
      <c r="AM374">
        <f t="shared" si="27"/>
        <v>0</v>
      </c>
      <c r="AO374">
        <f>VLOOKUP($B374,Kraftvärmeprod!$B$1:$AR$469,MATCH(AO$1,Kraftvärmeprod!$B$1:$AU$1,0),FALSE)</f>
        <v>0</v>
      </c>
      <c r="AP374">
        <f>VLOOKUP($B374,Kraftvärmeprod!$B$1:$AR$469,MATCH(AP$1,Kraftvärmeprod!$B$1:$AU$1,0),FALSE)</f>
        <v>0</v>
      </c>
      <c r="AQ374">
        <f>VLOOKUP($B374,Kraftvärmeprod!$B$1:$AR$469,MATCH("Summa tillförd energi exklusive rökgaskondensering",Kraftvärmeprod!$B$1:$AU$1,0),FALSE)</f>
        <v>0</v>
      </c>
      <c r="AS374" s="195" t="str">
        <f t="shared" si="28"/>
        <v/>
      </c>
      <c r="AU374">
        <f t="shared" si="29"/>
        <v>0</v>
      </c>
    </row>
    <row r="375" spans="1:47" x14ac:dyDescent="0.25">
      <c r="A375" s="2" t="s">
        <v>559</v>
      </c>
      <c r="B375" s="2" t="s">
        <v>562</v>
      </c>
      <c r="J375">
        <v>0</v>
      </c>
      <c r="K375">
        <v>0</v>
      </c>
      <c r="L375">
        <v>0</v>
      </c>
      <c r="M375">
        <v>0</v>
      </c>
      <c r="N375">
        <v>0</v>
      </c>
      <c r="O375">
        <v>0</v>
      </c>
      <c r="P375">
        <v>0</v>
      </c>
      <c r="Q375">
        <v>0</v>
      </c>
      <c r="R375">
        <v>0</v>
      </c>
      <c r="S375">
        <v>0</v>
      </c>
      <c r="T375">
        <v>0</v>
      </c>
      <c r="U375">
        <v>0</v>
      </c>
      <c r="V375" t="s">
        <v>187</v>
      </c>
      <c r="W375">
        <v>0</v>
      </c>
      <c r="X375">
        <v>0</v>
      </c>
      <c r="Y375">
        <v>0</v>
      </c>
      <c r="Z375">
        <v>0</v>
      </c>
      <c r="AA375">
        <v>0</v>
      </c>
      <c r="AB375">
        <v>0</v>
      </c>
      <c r="AC375">
        <v>0</v>
      </c>
      <c r="AD375">
        <v>0</v>
      </c>
      <c r="AE375">
        <v>0</v>
      </c>
      <c r="AF375">
        <v>0</v>
      </c>
      <c r="AG375">
        <v>0</v>
      </c>
      <c r="AH375">
        <v>0</v>
      </c>
      <c r="AK375" s="252">
        <f t="shared" si="25"/>
        <v>0</v>
      </c>
      <c r="AL375">
        <f t="shared" si="26"/>
        <v>0</v>
      </c>
      <c r="AM375">
        <f t="shared" si="27"/>
        <v>0</v>
      </c>
      <c r="AO375">
        <f>VLOOKUP($B375,Kraftvärmeprod!$B$1:$AR$469,MATCH(AO$1,Kraftvärmeprod!$B$1:$AU$1,0),FALSE)</f>
        <v>0</v>
      </c>
      <c r="AP375">
        <f>VLOOKUP($B375,Kraftvärmeprod!$B$1:$AR$469,MATCH(AP$1,Kraftvärmeprod!$B$1:$AU$1,0),FALSE)</f>
        <v>0</v>
      </c>
      <c r="AQ375">
        <f>VLOOKUP($B375,Kraftvärmeprod!$B$1:$AR$469,MATCH("Summa tillförd energi exklusive rökgaskondensering",Kraftvärmeprod!$B$1:$AU$1,0),FALSE)</f>
        <v>0</v>
      </c>
      <c r="AS375" s="195" t="str">
        <f t="shared" si="28"/>
        <v/>
      </c>
      <c r="AU375">
        <f t="shared" si="29"/>
        <v>0</v>
      </c>
    </row>
    <row r="376" spans="1:47" x14ac:dyDescent="0.25">
      <c r="A376" s="2" t="s">
        <v>559</v>
      </c>
      <c r="B376" s="2" t="s">
        <v>563</v>
      </c>
      <c r="J376">
        <v>0</v>
      </c>
      <c r="K376">
        <v>6.7</v>
      </c>
      <c r="L376">
        <v>0</v>
      </c>
      <c r="M376">
        <v>0</v>
      </c>
      <c r="N376">
        <v>0</v>
      </c>
      <c r="O376">
        <v>0</v>
      </c>
      <c r="P376">
        <v>41.5</v>
      </c>
      <c r="Q376">
        <v>90.9</v>
      </c>
      <c r="R376">
        <v>33.1</v>
      </c>
      <c r="S376">
        <v>62.5</v>
      </c>
      <c r="T376">
        <v>0</v>
      </c>
      <c r="U376">
        <v>9</v>
      </c>
      <c r="V376" t="s">
        <v>187</v>
      </c>
      <c r="W376">
        <v>0</v>
      </c>
      <c r="X376">
        <v>0</v>
      </c>
      <c r="Y376">
        <v>0</v>
      </c>
      <c r="Z376">
        <v>0</v>
      </c>
      <c r="AA376">
        <v>0</v>
      </c>
      <c r="AB376">
        <v>0</v>
      </c>
      <c r="AC376">
        <v>0</v>
      </c>
      <c r="AD376">
        <v>13.7</v>
      </c>
      <c r="AE376">
        <v>273.2</v>
      </c>
      <c r="AF376">
        <v>0</v>
      </c>
      <c r="AG376">
        <v>181.35599999999999</v>
      </c>
      <c r="AH376">
        <v>22.7</v>
      </c>
      <c r="AK376" s="252">
        <f t="shared" si="25"/>
        <v>734.65600000000006</v>
      </c>
      <c r="AL376">
        <f t="shared" si="26"/>
        <v>711.95600000000002</v>
      </c>
      <c r="AM376">
        <f t="shared" si="27"/>
        <v>530.6</v>
      </c>
      <c r="AO376">
        <f>VLOOKUP($B376,Kraftvärmeprod!$B$1:$AR$469,MATCH(AO$1,Kraftvärmeprod!$B$1:$AU$1,0),FALSE)</f>
        <v>625.62400000000002</v>
      </c>
      <c r="AP376">
        <f>VLOOKUP($B376,Kraftvärmeprod!$B$1:$AR$469,MATCH(AP$1,Kraftvärmeprod!$B$1:$AU$1,0),FALSE)</f>
        <v>222.05799999999999</v>
      </c>
      <c r="AQ376">
        <f>VLOOKUP($B376,Kraftvärmeprod!$B$1:$AR$469,MATCH("Summa tillförd energi exklusive rökgaskondensering",Kraftvärmeprod!$B$1:$AU$1,0),FALSE)</f>
        <v>1060.8219999999999</v>
      </c>
      <c r="AS376" s="195">
        <f t="shared" si="28"/>
        <v>0.50017816372586543</v>
      </c>
      <c r="AU376">
        <f t="shared" si="29"/>
        <v>237</v>
      </c>
    </row>
    <row r="377" spans="1:47" x14ac:dyDescent="0.25">
      <c r="A377" s="2" t="s">
        <v>564</v>
      </c>
      <c r="B377" s="2" t="s">
        <v>565</v>
      </c>
      <c r="J377">
        <v>0</v>
      </c>
      <c r="K377">
        <v>0</v>
      </c>
      <c r="L377">
        <v>0</v>
      </c>
      <c r="M377">
        <v>0</v>
      </c>
      <c r="N377">
        <v>0</v>
      </c>
      <c r="O377">
        <v>0</v>
      </c>
      <c r="P377">
        <v>0</v>
      </c>
      <c r="Q377">
        <v>0</v>
      </c>
      <c r="R377">
        <v>0</v>
      </c>
      <c r="S377">
        <v>0</v>
      </c>
      <c r="T377">
        <v>0</v>
      </c>
      <c r="U377">
        <v>0</v>
      </c>
      <c r="V377" t="s">
        <v>187</v>
      </c>
      <c r="W377">
        <v>0</v>
      </c>
      <c r="X377">
        <v>0</v>
      </c>
      <c r="Y377">
        <v>0</v>
      </c>
      <c r="Z377">
        <v>0</v>
      </c>
      <c r="AA377">
        <v>0</v>
      </c>
      <c r="AB377">
        <v>0</v>
      </c>
      <c r="AC377">
        <v>0</v>
      </c>
      <c r="AD377">
        <v>0</v>
      </c>
      <c r="AE377">
        <v>0</v>
      </c>
      <c r="AF377">
        <v>0</v>
      </c>
      <c r="AG377">
        <v>0</v>
      </c>
      <c r="AH377">
        <v>0</v>
      </c>
      <c r="AK377" s="252">
        <f t="shared" si="25"/>
        <v>0</v>
      </c>
      <c r="AL377">
        <f t="shared" si="26"/>
        <v>0</v>
      </c>
      <c r="AM377">
        <f t="shared" si="27"/>
        <v>0</v>
      </c>
      <c r="AO377">
        <f>VLOOKUP($B377,Kraftvärmeprod!$B$1:$AR$469,MATCH(AO$1,Kraftvärmeprod!$B$1:$AU$1,0),FALSE)</f>
        <v>0</v>
      </c>
      <c r="AP377">
        <f>VLOOKUP($B377,Kraftvärmeprod!$B$1:$AR$469,MATCH(AP$1,Kraftvärmeprod!$B$1:$AU$1,0),FALSE)</f>
        <v>0</v>
      </c>
      <c r="AQ377">
        <f>VLOOKUP($B377,Kraftvärmeprod!$B$1:$AR$469,MATCH("Summa tillförd energi exklusive rökgaskondensering",Kraftvärmeprod!$B$1:$AU$1,0),FALSE)</f>
        <v>0</v>
      </c>
      <c r="AS377" s="195" t="str">
        <f t="shared" si="28"/>
        <v/>
      </c>
      <c r="AU377">
        <f t="shared" si="29"/>
        <v>0</v>
      </c>
    </row>
    <row r="378" spans="1:47" x14ac:dyDescent="0.25">
      <c r="A378" s="2" t="s">
        <v>564</v>
      </c>
      <c r="B378" s="2" t="s">
        <v>566</v>
      </c>
      <c r="J378">
        <v>0</v>
      </c>
      <c r="K378">
        <v>0</v>
      </c>
      <c r="L378">
        <v>0</v>
      </c>
      <c r="M378">
        <v>0</v>
      </c>
      <c r="N378">
        <v>0</v>
      </c>
      <c r="O378">
        <v>0</v>
      </c>
      <c r="P378">
        <v>0</v>
      </c>
      <c r="Q378">
        <v>0</v>
      </c>
      <c r="R378">
        <v>0</v>
      </c>
      <c r="S378">
        <v>0</v>
      </c>
      <c r="T378">
        <v>0</v>
      </c>
      <c r="U378">
        <v>0</v>
      </c>
      <c r="V378" t="s">
        <v>187</v>
      </c>
      <c r="W378">
        <v>0</v>
      </c>
      <c r="X378">
        <v>0</v>
      </c>
      <c r="Y378">
        <v>0</v>
      </c>
      <c r="Z378">
        <v>0</v>
      </c>
      <c r="AA378">
        <v>0</v>
      </c>
      <c r="AB378">
        <v>0</v>
      </c>
      <c r="AC378">
        <v>0</v>
      </c>
      <c r="AD378">
        <v>0</v>
      </c>
      <c r="AE378">
        <v>0</v>
      </c>
      <c r="AF378">
        <v>0</v>
      </c>
      <c r="AG378">
        <v>0</v>
      </c>
      <c r="AH378">
        <v>0</v>
      </c>
      <c r="AK378" s="252">
        <f t="shared" si="25"/>
        <v>0</v>
      </c>
      <c r="AL378">
        <f t="shared" si="26"/>
        <v>0</v>
      </c>
      <c r="AM378">
        <f t="shared" si="27"/>
        <v>0</v>
      </c>
      <c r="AO378">
        <f>VLOOKUP($B378,Kraftvärmeprod!$B$1:$AR$469,MATCH(AO$1,Kraftvärmeprod!$B$1:$AU$1,0),FALSE)</f>
        <v>0</v>
      </c>
      <c r="AP378">
        <f>VLOOKUP($B378,Kraftvärmeprod!$B$1:$AR$469,MATCH(AP$1,Kraftvärmeprod!$B$1:$AU$1,0),FALSE)</f>
        <v>0</v>
      </c>
      <c r="AQ378">
        <f>VLOOKUP($B378,Kraftvärmeprod!$B$1:$AR$469,MATCH("Summa tillförd energi exklusive rökgaskondensering",Kraftvärmeprod!$B$1:$AU$1,0),FALSE)</f>
        <v>0</v>
      </c>
      <c r="AS378" s="195" t="str">
        <f t="shared" si="28"/>
        <v/>
      </c>
      <c r="AU378">
        <f t="shared" si="29"/>
        <v>0</v>
      </c>
    </row>
    <row r="379" spans="1:47" x14ac:dyDescent="0.25">
      <c r="A379" s="2" t="s">
        <v>567</v>
      </c>
      <c r="B379" s="2" t="s">
        <v>568</v>
      </c>
      <c r="J379">
        <v>0</v>
      </c>
      <c r="K379">
        <v>0</v>
      </c>
      <c r="L379">
        <v>0</v>
      </c>
      <c r="M379">
        <v>0</v>
      </c>
      <c r="N379">
        <v>0</v>
      </c>
      <c r="O379">
        <v>0</v>
      </c>
      <c r="P379">
        <v>0</v>
      </c>
      <c r="Q379">
        <v>0</v>
      </c>
      <c r="R379">
        <v>0</v>
      </c>
      <c r="S379">
        <v>0</v>
      </c>
      <c r="T379">
        <v>0</v>
      </c>
      <c r="U379">
        <v>0</v>
      </c>
      <c r="V379" t="s">
        <v>187</v>
      </c>
      <c r="W379">
        <v>0</v>
      </c>
      <c r="X379">
        <v>0</v>
      </c>
      <c r="Y379">
        <v>0</v>
      </c>
      <c r="Z379">
        <v>0</v>
      </c>
      <c r="AA379">
        <v>0</v>
      </c>
      <c r="AB379">
        <v>0</v>
      </c>
      <c r="AC379">
        <v>0</v>
      </c>
      <c r="AD379">
        <v>0</v>
      </c>
      <c r="AE379">
        <v>0</v>
      </c>
      <c r="AF379">
        <v>0</v>
      </c>
      <c r="AG379">
        <v>0</v>
      </c>
      <c r="AH379">
        <v>0</v>
      </c>
      <c r="AK379" s="252">
        <f t="shared" si="25"/>
        <v>0</v>
      </c>
      <c r="AL379">
        <f t="shared" si="26"/>
        <v>0</v>
      </c>
      <c r="AM379">
        <f t="shared" si="27"/>
        <v>0</v>
      </c>
      <c r="AO379">
        <f>VLOOKUP($B379,Kraftvärmeprod!$B$1:$AR$469,MATCH(AO$1,Kraftvärmeprod!$B$1:$AU$1,0),FALSE)</f>
        <v>0</v>
      </c>
      <c r="AP379">
        <f>VLOOKUP($B379,Kraftvärmeprod!$B$1:$AR$469,MATCH(AP$1,Kraftvärmeprod!$B$1:$AU$1,0),FALSE)</f>
        <v>0</v>
      </c>
      <c r="AQ379">
        <f>VLOOKUP($B379,Kraftvärmeprod!$B$1:$AR$469,MATCH("Summa tillförd energi exklusive rökgaskondensering",Kraftvärmeprod!$B$1:$AU$1,0),FALSE)</f>
        <v>0</v>
      </c>
      <c r="AS379" s="195" t="str">
        <f t="shared" si="28"/>
        <v/>
      </c>
      <c r="AU379">
        <f t="shared" si="29"/>
        <v>0</v>
      </c>
    </row>
    <row r="380" spans="1:47" x14ac:dyDescent="0.25">
      <c r="A380" s="2" t="s">
        <v>569</v>
      </c>
      <c r="B380" s="2" t="s">
        <v>570</v>
      </c>
      <c r="J380">
        <v>0</v>
      </c>
      <c r="K380">
        <v>0</v>
      </c>
      <c r="L380">
        <v>0</v>
      </c>
      <c r="M380">
        <v>0</v>
      </c>
      <c r="N380">
        <v>0</v>
      </c>
      <c r="O380">
        <v>0</v>
      </c>
      <c r="P380">
        <v>0</v>
      </c>
      <c r="Q380">
        <v>0</v>
      </c>
      <c r="R380">
        <v>0</v>
      </c>
      <c r="S380">
        <v>0</v>
      </c>
      <c r="T380">
        <v>0</v>
      </c>
      <c r="U380">
        <v>0</v>
      </c>
      <c r="V380" t="s">
        <v>187</v>
      </c>
      <c r="W380">
        <v>0</v>
      </c>
      <c r="X380">
        <v>0</v>
      </c>
      <c r="Y380">
        <v>0</v>
      </c>
      <c r="Z380">
        <v>0</v>
      </c>
      <c r="AA380">
        <v>0</v>
      </c>
      <c r="AB380">
        <v>0</v>
      </c>
      <c r="AC380">
        <v>0</v>
      </c>
      <c r="AD380">
        <v>0</v>
      </c>
      <c r="AE380">
        <v>0</v>
      </c>
      <c r="AF380">
        <v>0</v>
      </c>
      <c r="AG380">
        <v>0</v>
      </c>
      <c r="AH380">
        <v>0</v>
      </c>
      <c r="AK380" s="252">
        <f t="shared" si="25"/>
        <v>0</v>
      </c>
      <c r="AL380">
        <f t="shared" si="26"/>
        <v>0</v>
      </c>
      <c r="AM380">
        <f t="shared" si="27"/>
        <v>0</v>
      </c>
      <c r="AO380">
        <f>VLOOKUP($B380,Kraftvärmeprod!$B$1:$AR$469,MATCH(AO$1,Kraftvärmeprod!$B$1:$AU$1,0),FALSE)</f>
        <v>0</v>
      </c>
      <c r="AP380">
        <f>VLOOKUP($B380,Kraftvärmeprod!$B$1:$AR$469,MATCH(AP$1,Kraftvärmeprod!$B$1:$AU$1,0),FALSE)</f>
        <v>0</v>
      </c>
      <c r="AQ380">
        <f>VLOOKUP($B380,Kraftvärmeprod!$B$1:$AR$469,MATCH("Summa tillförd energi exklusive rökgaskondensering",Kraftvärmeprod!$B$1:$AU$1,0),FALSE)</f>
        <v>0</v>
      </c>
      <c r="AS380" s="195" t="str">
        <f t="shared" si="28"/>
        <v/>
      </c>
      <c r="AU380">
        <f t="shared" si="29"/>
        <v>0</v>
      </c>
    </row>
    <row r="381" spans="1:47" x14ac:dyDescent="0.25">
      <c r="A381" s="2" t="s">
        <v>569</v>
      </c>
      <c r="B381" s="2" t="s">
        <v>571</v>
      </c>
      <c r="J381">
        <v>0</v>
      </c>
      <c r="K381">
        <v>0</v>
      </c>
      <c r="L381">
        <v>0</v>
      </c>
      <c r="M381">
        <v>0</v>
      </c>
      <c r="N381">
        <v>0</v>
      </c>
      <c r="O381">
        <v>0</v>
      </c>
      <c r="P381">
        <v>0</v>
      </c>
      <c r="Q381">
        <v>0</v>
      </c>
      <c r="R381">
        <v>0</v>
      </c>
      <c r="S381">
        <v>0</v>
      </c>
      <c r="T381">
        <v>0</v>
      </c>
      <c r="U381">
        <v>0</v>
      </c>
      <c r="V381" t="s">
        <v>187</v>
      </c>
      <c r="W381">
        <v>0</v>
      </c>
      <c r="X381">
        <v>0</v>
      </c>
      <c r="Y381">
        <v>0</v>
      </c>
      <c r="Z381">
        <v>0</v>
      </c>
      <c r="AA381">
        <v>0</v>
      </c>
      <c r="AB381">
        <v>0</v>
      </c>
      <c r="AC381">
        <v>0</v>
      </c>
      <c r="AD381">
        <v>0</v>
      </c>
      <c r="AE381">
        <v>0</v>
      </c>
      <c r="AF381">
        <v>0</v>
      </c>
      <c r="AG381">
        <v>0</v>
      </c>
      <c r="AH381">
        <v>0</v>
      </c>
      <c r="AK381" s="252">
        <f t="shared" si="25"/>
        <v>0</v>
      </c>
      <c r="AL381">
        <f t="shared" si="26"/>
        <v>0</v>
      </c>
      <c r="AM381">
        <f t="shared" si="27"/>
        <v>0</v>
      </c>
      <c r="AO381">
        <f>VLOOKUP($B381,Kraftvärmeprod!$B$1:$AR$469,MATCH(AO$1,Kraftvärmeprod!$B$1:$AU$1,0),FALSE)</f>
        <v>0</v>
      </c>
      <c r="AP381">
        <f>VLOOKUP($B381,Kraftvärmeprod!$B$1:$AR$469,MATCH(AP$1,Kraftvärmeprod!$B$1:$AU$1,0),FALSE)</f>
        <v>0</v>
      </c>
      <c r="AQ381">
        <f>VLOOKUP($B381,Kraftvärmeprod!$B$1:$AR$469,MATCH("Summa tillförd energi exklusive rökgaskondensering",Kraftvärmeprod!$B$1:$AU$1,0),FALSE)</f>
        <v>0</v>
      </c>
      <c r="AS381" s="195" t="str">
        <f t="shared" si="28"/>
        <v/>
      </c>
      <c r="AU381">
        <f t="shared" si="29"/>
        <v>0</v>
      </c>
    </row>
    <row r="382" spans="1:47" x14ac:dyDescent="0.25">
      <c r="A382" s="2" t="s">
        <v>569</v>
      </c>
      <c r="B382" s="2" t="s">
        <v>572</v>
      </c>
      <c r="J382">
        <v>0</v>
      </c>
      <c r="K382">
        <v>0</v>
      </c>
      <c r="L382">
        <v>0</v>
      </c>
      <c r="M382">
        <v>0</v>
      </c>
      <c r="N382">
        <v>0</v>
      </c>
      <c r="O382">
        <v>0</v>
      </c>
      <c r="P382">
        <v>0</v>
      </c>
      <c r="Q382">
        <v>0</v>
      </c>
      <c r="R382">
        <v>0</v>
      </c>
      <c r="S382">
        <v>0</v>
      </c>
      <c r="T382">
        <v>0</v>
      </c>
      <c r="U382">
        <v>0</v>
      </c>
      <c r="V382" t="s">
        <v>187</v>
      </c>
      <c r="W382">
        <v>0</v>
      </c>
      <c r="X382">
        <v>0</v>
      </c>
      <c r="Y382">
        <v>0</v>
      </c>
      <c r="Z382">
        <v>0</v>
      </c>
      <c r="AA382">
        <v>0</v>
      </c>
      <c r="AB382">
        <v>0</v>
      </c>
      <c r="AC382">
        <v>0</v>
      </c>
      <c r="AD382">
        <v>0</v>
      </c>
      <c r="AE382">
        <v>0</v>
      </c>
      <c r="AF382">
        <v>0</v>
      </c>
      <c r="AG382">
        <v>0</v>
      </c>
      <c r="AH382">
        <v>0</v>
      </c>
      <c r="AK382" s="252">
        <f t="shared" si="25"/>
        <v>0</v>
      </c>
      <c r="AL382">
        <f t="shared" si="26"/>
        <v>0</v>
      </c>
      <c r="AM382">
        <f t="shared" si="27"/>
        <v>0</v>
      </c>
      <c r="AO382">
        <f>VLOOKUP($B382,Kraftvärmeprod!$B$1:$AR$469,MATCH(AO$1,Kraftvärmeprod!$B$1:$AU$1,0),FALSE)</f>
        <v>0</v>
      </c>
      <c r="AP382">
        <f>VLOOKUP($B382,Kraftvärmeprod!$B$1:$AR$469,MATCH(AP$1,Kraftvärmeprod!$B$1:$AU$1,0),FALSE)</f>
        <v>0</v>
      </c>
      <c r="AQ382">
        <f>VLOOKUP($B382,Kraftvärmeprod!$B$1:$AR$469,MATCH("Summa tillförd energi exklusive rökgaskondensering",Kraftvärmeprod!$B$1:$AU$1,0),FALSE)</f>
        <v>0</v>
      </c>
      <c r="AS382" s="195" t="str">
        <f t="shared" si="28"/>
        <v/>
      </c>
      <c r="AU382">
        <f t="shared" si="29"/>
        <v>0</v>
      </c>
    </row>
    <row r="383" spans="1:47" x14ac:dyDescent="0.25">
      <c r="A383" s="2" t="s">
        <v>573</v>
      </c>
      <c r="B383" s="2" t="s">
        <v>11</v>
      </c>
      <c r="J383">
        <v>0</v>
      </c>
      <c r="K383">
        <v>0</v>
      </c>
      <c r="L383">
        <v>0</v>
      </c>
      <c r="M383">
        <v>0</v>
      </c>
      <c r="N383">
        <v>0</v>
      </c>
      <c r="O383">
        <v>0</v>
      </c>
      <c r="P383">
        <v>0</v>
      </c>
      <c r="Q383">
        <v>0</v>
      </c>
      <c r="R383">
        <v>0</v>
      </c>
      <c r="S383">
        <v>0</v>
      </c>
      <c r="T383">
        <v>0</v>
      </c>
      <c r="U383">
        <v>0</v>
      </c>
      <c r="V383" t="s">
        <v>187</v>
      </c>
      <c r="W383">
        <v>0</v>
      </c>
      <c r="X383">
        <v>0</v>
      </c>
      <c r="Y383">
        <v>0</v>
      </c>
      <c r="Z383">
        <v>0</v>
      </c>
      <c r="AA383">
        <v>0</v>
      </c>
      <c r="AB383">
        <v>0</v>
      </c>
      <c r="AC383">
        <v>0</v>
      </c>
      <c r="AD383">
        <v>0</v>
      </c>
      <c r="AE383">
        <v>0</v>
      </c>
      <c r="AF383">
        <v>0</v>
      </c>
      <c r="AG383">
        <v>0</v>
      </c>
      <c r="AH383">
        <v>0</v>
      </c>
      <c r="AK383" s="252">
        <f t="shared" si="25"/>
        <v>0</v>
      </c>
      <c r="AL383">
        <f t="shared" si="26"/>
        <v>0</v>
      </c>
      <c r="AM383">
        <f t="shared" si="27"/>
        <v>0</v>
      </c>
      <c r="AO383">
        <f>VLOOKUP($B383,Kraftvärmeprod!$B$1:$AR$469,MATCH(AO$1,Kraftvärmeprod!$B$1:$AU$1,0),FALSE)</f>
        <v>0</v>
      </c>
      <c r="AP383">
        <f>VLOOKUP($B383,Kraftvärmeprod!$B$1:$AR$469,MATCH(AP$1,Kraftvärmeprod!$B$1:$AU$1,0),FALSE)</f>
        <v>0</v>
      </c>
      <c r="AQ383">
        <f>VLOOKUP($B383,Kraftvärmeprod!$B$1:$AR$469,MATCH("Summa tillförd energi exklusive rökgaskondensering",Kraftvärmeprod!$B$1:$AU$1,0),FALSE)</f>
        <v>0</v>
      </c>
      <c r="AS383" s="195" t="str">
        <f t="shared" si="28"/>
        <v/>
      </c>
      <c r="AU383">
        <f t="shared" si="29"/>
        <v>0</v>
      </c>
    </row>
    <row r="384" spans="1:47" x14ac:dyDescent="0.25">
      <c r="A384" s="2" t="s">
        <v>573</v>
      </c>
      <c r="B384" s="2" t="s">
        <v>574</v>
      </c>
      <c r="J384">
        <v>0</v>
      </c>
      <c r="K384">
        <v>0</v>
      </c>
      <c r="L384">
        <v>0</v>
      </c>
      <c r="M384">
        <v>0</v>
      </c>
      <c r="N384">
        <v>0</v>
      </c>
      <c r="O384">
        <v>0</v>
      </c>
      <c r="P384">
        <v>0</v>
      </c>
      <c r="Q384">
        <v>0</v>
      </c>
      <c r="R384">
        <v>0</v>
      </c>
      <c r="S384">
        <v>0</v>
      </c>
      <c r="T384">
        <v>0</v>
      </c>
      <c r="U384">
        <v>0</v>
      </c>
      <c r="V384" t="s">
        <v>187</v>
      </c>
      <c r="W384">
        <v>0</v>
      </c>
      <c r="X384">
        <v>0</v>
      </c>
      <c r="Y384">
        <v>0</v>
      </c>
      <c r="Z384">
        <v>0</v>
      </c>
      <c r="AA384">
        <v>0</v>
      </c>
      <c r="AB384">
        <v>0</v>
      </c>
      <c r="AC384">
        <v>0</v>
      </c>
      <c r="AD384">
        <v>0</v>
      </c>
      <c r="AE384">
        <v>0</v>
      </c>
      <c r="AF384">
        <v>0</v>
      </c>
      <c r="AG384">
        <v>0</v>
      </c>
      <c r="AH384">
        <v>0</v>
      </c>
      <c r="AK384" s="252">
        <f t="shared" si="25"/>
        <v>0</v>
      </c>
      <c r="AL384">
        <f t="shared" si="26"/>
        <v>0</v>
      </c>
      <c r="AM384">
        <f t="shared" si="27"/>
        <v>0</v>
      </c>
      <c r="AO384">
        <f>VLOOKUP($B384,Kraftvärmeprod!$B$1:$AR$469,MATCH(AO$1,Kraftvärmeprod!$B$1:$AU$1,0),FALSE)</f>
        <v>0</v>
      </c>
      <c r="AP384">
        <f>VLOOKUP($B384,Kraftvärmeprod!$B$1:$AR$469,MATCH(AP$1,Kraftvärmeprod!$B$1:$AU$1,0),FALSE)</f>
        <v>0</v>
      </c>
      <c r="AQ384">
        <f>VLOOKUP($B384,Kraftvärmeprod!$B$1:$AR$469,MATCH("Summa tillförd energi exklusive rökgaskondensering",Kraftvärmeprod!$B$1:$AU$1,0),FALSE)</f>
        <v>0</v>
      </c>
      <c r="AS384" s="195" t="str">
        <f t="shared" si="28"/>
        <v/>
      </c>
      <c r="AU384">
        <f t="shared" si="29"/>
        <v>0</v>
      </c>
    </row>
    <row r="385" spans="1:47" x14ac:dyDescent="0.25">
      <c r="A385" s="2" t="s">
        <v>573</v>
      </c>
      <c r="B385" s="2" t="s">
        <v>340</v>
      </c>
      <c r="J385">
        <v>0</v>
      </c>
      <c r="K385">
        <v>0</v>
      </c>
      <c r="L385">
        <v>0</v>
      </c>
      <c r="M385">
        <v>0</v>
      </c>
      <c r="N385">
        <v>0</v>
      </c>
      <c r="O385">
        <v>0</v>
      </c>
      <c r="P385">
        <v>0</v>
      </c>
      <c r="Q385">
        <v>0</v>
      </c>
      <c r="R385">
        <v>0</v>
      </c>
      <c r="S385">
        <v>0</v>
      </c>
      <c r="T385">
        <v>0</v>
      </c>
      <c r="U385">
        <v>0</v>
      </c>
      <c r="V385" t="s">
        <v>187</v>
      </c>
      <c r="W385">
        <v>0</v>
      </c>
      <c r="X385">
        <v>0</v>
      </c>
      <c r="Y385">
        <v>0</v>
      </c>
      <c r="Z385">
        <v>0</v>
      </c>
      <c r="AA385">
        <v>0</v>
      </c>
      <c r="AB385">
        <v>0</v>
      </c>
      <c r="AC385">
        <v>0</v>
      </c>
      <c r="AD385">
        <v>0</v>
      </c>
      <c r="AE385">
        <v>0</v>
      </c>
      <c r="AF385">
        <v>0</v>
      </c>
      <c r="AG385">
        <v>0</v>
      </c>
      <c r="AH385">
        <v>0</v>
      </c>
      <c r="AK385" s="252">
        <f t="shared" si="25"/>
        <v>0</v>
      </c>
      <c r="AL385">
        <f t="shared" si="26"/>
        <v>0</v>
      </c>
      <c r="AM385">
        <f t="shared" si="27"/>
        <v>0</v>
      </c>
      <c r="AO385">
        <f>VLOOKUP($B385,Kraftvärmeprod!$B$1:$AR$469,MATCH(AO$1,Kraftvärmeprod!$B$1:$AU$1,0),FALSE)</f>
        <v>0</v>
      </c>
      <c r="AP385">
        <f>VLOOKUP($B385,Kraftvärmeprod!$B$1:$AR$469,MATCH(AP$1,Kraftvärmeprod!$B$1:$AU$1,0),FALSE)</f>
        <v>0</v>
      </c>
      <c r="AQ385">
        <f>VLOOKUP($B385,Kraftvärmeprod!$B$1:$AR$469,MATCH("Summa tillförd energi exklusive rökgaskondensering",Kraftvärmeprod!$B$1:$AU$1,0),FALSE)</f>
        <v>0</v>
      </c>
      <c r="AS385" s="195" t="str">
        <f t="shared" si="28"/>
        <v/>
      </c>
      <c r="AU385">
        <f t="shared" si="29"/>
        <v>0</v>
      </c>
    </row>
    <row r="386" spans="1:47" x14ac:dyDescent="0.25">
      <c r="A386" s="2" t="s">
        <v>575</v>
      </c>
      <c r="B386" s="2" t="s">
        <v>576</v>
      </c>
      <c r="J386">
        <v>0</v>
      </c>
      <c r="K386">
        <v>0</v>
      </c>
      <c r="L386">
        <v>0</v>
      </c>
      <c r="M386">
        <v>0</v>
      </c>
      <c r="N386">
        <v>0</v>
      </c>
      <c r="O386">
        <v>0</v>
      </c>
      <c r="P386">
        <v>0</v>
      </c>
      <c r="Q386">
        <v>0</v>
      </c>
      <c r="R386">
        <v>0</v>
      </c>
      <c r="S386">
        <v>0</v>
      </c>
      <c r="T386">
        <v>0</v>
      </c>
      <c r="U386">
        <v>0</v>
      </c>
      <c r="V386" t="s">
        <v>187</v>
      </c>
      <c r="W386">
        <v>0</v>
      </c>
      <c r="X386">
        <v>0</v>
      </c>
      <c r="Y386">
        <v>0</v>
      </c>
      <c r="Z386">
        <v>0</v>
      </c>
      <c r="AA386">
        <v>0</v>
      </c>
      <c r="AB386">
        <v>0</v>
      </c>
      <c r="AC386">
        <v>0</v>
      </c>
      <c r="AD386">
        <v>0</v>
      </c>
      <c r="AE386">
        <v>0</v>
      </c>
      <c r="AF386">
        <v>0</v>
      </c>
      <c r="AG386">
        <v>0</v>
      </c>
      <c r="AH386">
        <v>0</v>
      </c>
      <c r="AK386" s="252">
        <f t="shared" si="25"/>
        <v>0</v>
      </c>
      <c r="AL386">
        <f t="shared" si="26"/>
        <v>0</v>
      </c>
      <c r="AM386">
        <f t="shared" si="27"/>
        <v>0</v>
      </c>
      <c r="AO386">
        <f>VLOOKUP($B386,Kraftvärmeprod!$B$1:$AR$469,MATCH(AO$1,Kraftvärmeprod!$B$1:$AU$1,0),FALSE)</f>
        <v>0</v>
      </c>
      <c r="AP386">
        <f>VLOOKUP($B386,Kraftvärmeprod!$B$1:$AR$469,MATCH(AP$1,Kraftvärmeprod!$B$1:$AU$1,0),FALSE)</f>
        <v>0</v>
      </c>
      <c r="AQ386">
        <f>VLOOKUP($B386,Kraftvärmeprod!$B$1:$AR$469,MATCH("Summa tillförd energi exklusive rökgaskondensering",Kraftvärmeprod!$B$1:$AU$1,0),FALSE)</f>
        <v>0</v>
      </c>
      <c r="AS386" s="195" t="str">
        <f t="shared" si="28"/>
        <v/>
      </c>
      <c r="AU386">
        <f t="shared" si="29"/>
        <v>0</v>
      </c>
    </row>
    <row r="387" spans="1:47" x14ac:dyDescent="0.25">
      <c r="A387" s="2" t="s">
        <v>575</v>
      </c>
      <c r="B387" s="2" t="s">
        <v>577</v>
      </c>
      <c r="J387">
        <v>0</v>
      </c>
      <c r="K387">
        <v>0</v>
      </c>
      <c r="L387">
        <v>0</v>
      </c>
      <c r="M387">
        <v>0</v>
      </c>
      <c r="N387">
        <v>0</v>
      </c>
      <c r="O387">
        <v>0</v>
      </c>
      <c r="P387">
        <v>0</v>
      </c>
      <c r="Q387">
        <v>0</v>
      </c>
      <c r="R387">
        <v>3.9885299999999999</v>
      </c>
      <c r="S387">
        <v>0</v>
      </c>
      <c r="T387">
        <v>0</v>
      </c>
      <c r="U387">
        <v>0</v>
      </c>
      <c r="V387" t="s">
        <v>187</v>
      </c>
      <c r="W387">
        <v>0</v>
      </c>
      <c r="X387">
        <v>0</v>
      </c>
      <c r="Y387">
        <v>0</v>
      </c>
      <c r="Z387">
        <v>222.483</v>
      </c>
      <c r="AA387">
        <v>0</v>
      </c>
      <c r="AB387">
        <v>0</v>
      </c>
      <c r="AC387">
        <v>0</v>
      </c>
      <c r="AD387">
        <v>0</v>
      </c>
      <c r="AE387">
        <v>0</v>
      </c>
      <c r="AF387">
        <v>0</v>
      </c>
      <c r="AG387">
        <v>0</v>
      </c>
      <c r="AH387">
        <v>7.48475</v>
      </c>
      <c r="AK387" s="252">
        <f t="shared" ref="AK387:AK450" si="30">SUM(J387:U387,W387:AH387)</f>
        <v>233.95627999999999</v>
      </c>
      <c r="AL387">
        <f t="shared" ref="AL387:AL450" si="31">AK387-IFERROR(AH387/1,0)</f>
        <v>226.47153</v>
      </c>
      <c r="AM387">
        <f t="shared" ref="AM387:AM450" si="32">AL387-IFERROR(AG387/1,"")</f>
        <v>226.47153</v>
      </c>
      <c r="AO387">
        <f>VLOOKUP($B387,Kraftvärmeprod!$B$1:$AR$469,MATCH(AO$1,Kraftvärmeprod!$B$1:$AU$1,0),FALSE)</f>
        <v>269.10000000000002</v>
      </c>
      <c r="AP387">
        <f>VLOOKUP($B387,Kraftvärmeprod!$B$1:$AR$469,MATCH(AP$1,Kraftvärmeprod!$B$1:$AU$1,0),FALSE)</f>
        <v>102.3</v>
      </c>
      <c r="AQ387">
        <f>VLOOKUP($B387,Kraftvärmeprod!$B$1:$AR$469,MATCH("Summa tillförd energi exklusive rökgaskondensering",Kraftvärmeprod!$B$1:$AU$1,0),FALSE)</f>
        <v>450.84</v>
      </c>
      <c r="AS387" s="195">
        <f t="shared" ref="AS387:AS450" si="33">IF(AM387=0,"",AM387/AQ387)</f>
        <v>0.50233237955815813</v>
      </c>
      <c r="AU387">
        <f t="shared" ref="AU387:AU450" si="34">P387+Q387+R387+S387+T387+U387+W387+X387+Y387+Z387+AA387+AB387+AC387</f>
        <v>226.47153</v>
      </c>
    </row>
    <row r="388" spans="1:47" x14ac:dyDescent="0.25">
      <c r="A388" s="2" t="s">
        <v>575</v>
      </c>
      <c r="B388" s="2" t="s">
        <v>578</v>
      </c>
      <c r="J388">
        <v>0</v>
      </c>
      <c r="K388">
        <v>0</v>
      </c>
      <c r="L388">
        <v>0</v>
      </c>
      <c r="M388">
        <v>0</v>
      </c>
      <c r="N388">
        <v>0</v>
      </c>
      <c r="O388">
        <v>0</v>
      </c>
      <c r="P388">
        <v>0</v>
      </c>
      <c r="Q388">
        <v>0</v>
      </c>
      <c r="R388">
        <v>0</v>
      </c>
      <c r="S388">
        <v>0</v>
      </c>
      <c r="T388">
        <v>0</v>
      </c>
      <c r="U388">
        <v>0</v>
      </c>
      <c r="V388" t="s">
        <v>187</v>
      </c>
      <c r="W388">
        <v>0</v>
      </c>
      <c r="X388">
        <v>0</v>
      </c>
      <c r="Y388">
        <v>0</v>
      </c>
      <c r="Z388">
        <v>0</v>
      </c>
      <c r="AA388">
        <v>0</v>
      </c>
      <c r="AB388">
        <v>0</v>
      </c>
      <c r="AC388">
        <v>0</v>
      </c>
      <c r="AD388">
        <v>0</v>
      </c>
      <c r="AE388">
        <v>0</v>
      </c>
      <c r="AF388">
        <v>0</v>
      </c>
      <c r="AG388">
        <v>0</v>
      </c>
      <c r="AH388">
        <v>0</v>
      </c>
      <c r="AK388" s="252">
        <f t="shared" si="30"/>
        <v>0</v>
      </c>
      <c r="AL388">
        <f t="shared" si="31"/>
        <v>0</v>
      </c>
      <c r="AM388">
        <f t="shared" si="32"/>
        <v>0</v>
      </c>
      <c r="AO388">
        <f>VLOOKUP($B388,Kraftvärmeprod!$B$1:$AR$469,MATCH(AO$1,Kraftvärmeprod!$B$1:$AU$1,0),FALSE)</f>
        <v>0</v>
      </c>
      <c r="AP388">
        <f>VLOOKUP($B388,Kraftvärmeprod!$B$1:$AR$469,MATCH(AP$1,Kraftvärmeprod!$B$1:$AU$1,0),FALSE)</f>
        <v>0</v>
      </c>
      <c r="AQ388">
        <f>VLOOKUP($B388,Kraftvärmeprod!$B$1:$AR$469,MATCH("Summa tillförd energi exklusive rökgaskondensering",Kraftvärmeprod!$B$1:$AU$1,0),FALSE)</f>
        <v>0</v>
      </c>
      <c r="AS388" s="195" t="str">
        <f t="shared" si="33"/>
        <v/>
      </c>
      <c r="AU388">
        <f t="shared" si="34"/>
        <v>0</v>
      </c>
    </row>
    <row r="389" spans="1:47" x14ac:dyDescent="0.25">
      <c r="A389" s="2" t="s">
        <v>575</v>
      </c>
      <c r="B389" s="2" t="s">
        <v>579</v>
      </c>
      <c r="J389">
        <v>0</v>
      </c>
      <c r="K389">
        <v>0</v>
      </c>
      <c r="L389">
        <v>0</v>
      </c>
      <c r="M389">
        <v>0</v>
      </c>
      <c r="N389">
        <v>0</v>
      </c>
      <c r="O389">
        <v>0</v>
      </c>
      <c r="P389">
        <v>0</v>
      </c>
      <c r="Q389">
        <v>0</v>
      </c>
      <c r="R389">
        <v>0</v>
      </c>
      <c r="S389">
        <v>0</v>
      </c>
      <c r="T389">
        <v>0</v>
      </c>
      <c r="U389">
        <v>0</v>
      </c>
      <c r="V389" t="s">
        <v>187</v>
      </c>
      <c r="W389">
        <v>0</v>
      </c>
      <c r="X389">
        <v>0</v>
      </c>
      <c r="Y389">
        <v>0</v>
      </c>
      <c r="Z389">
        <v>0</v>
      </c>
      <c r="AA389">
        <v>0</v>
      </c>
      <c r="AB389">
        <v>0</v>
      </c>
      <c r="AC389">
        <v>0</v>
      </c>
      <c r="AD389">
        <v>0</v>
      </c>
      <c r="AE389">
        <v>0</v>
      </c>
      <c r="AF389">
        <v>0</v>
      </c>
      <c r="AG389">
        <v>0</v>
      </c>
      <c r="AH389">
        <v>0</v>
      </c>
      <c r="AK389" s="252">
        <f t="shared" si="30"/>
        <v>0</v>
      </c>
      <c r="AL389">
        <f t="shared" si="31"/>
        <v>0</v>
      </c>
      <c r="AM389">
        <f t="shared" si="32"/>
        <v>0</v>
      </c>
      <c r="AO389">
        <f>VLOOKUP($B389,Kraftvärmeprod!$B$1:$AR$469,MATCH(AO$1,Kraftvärmeprod!$B$1:$AU$1,0),FALSE)</f>
        <v>0</v>
      </c>
      <c r="AP389">
        <f>VLOOKUP($B389,Kraftvärmeprod!$B$1:$AR$469,MATCH(AP$1,Kraftvärmeprod!$B$1:$AU$1,0),FALSE)</f>
        <v>0</v>
      </c>
      <c r="AQ389">
        <f>VLOOKUP($B389,Kraftvärmeprod!$B$1:$AR$469,MATCH("Summa tillförd energi exklusive rökgaskondensering",Kraftvärmeprod!$B$1:$AU$1,0),FALSE)</f>
        <v>0</v>
      </c>
      <c r="AS389" s="195" t="str">
        <f t="shared" si="33"/>
        <v/>
      </c>
      <c r="AU389">
        <f t="shared" si="34"/>
        <v>0</v>
      </c>
    </row>
    <row r="390" spans="1:47" x14ac:dyDescent="0.25">
      <c r="A390" s="2" t="s">
        <v>575</v>
      </c>
      <c r="B390" s="2" t="s">
        <v>580</v>
      </c>
      <c r="J390">
        <v>0</v>
      </c>
      <c r="K390">
        <v>0</v>
      </c>
      <c r="L390">
        <v>0</v>
      </c>
      <c r="M390">
        <v>0</v>
      </c>
      <c r="N390">
        <v>0</v>
      </c>
      <c r="O390">
        <v>0</v>
      </c>
      <c r="P390">
        <v>0</v>
      </c>
      <c r="Q390">
        <v>0</v>
      </c>
      <c r="R390">
        <v>0</v>
      </c>
      <c r="S390">
        <v>0</v>
      </c>
      <c r="T390">
        <v>0</v>
      </c>
      <c r="U390">
        <v>0</v>
      </c>
      <c r="V390" t="s">
        <v>187</v>
      </c>
      <c r="W390">
        <v>0</v>
      </c>
      <c r="X390">
        <v>0</v>
      </c>
      <c r="Y390">
        <v>0</v>
      </c>
      <c r="Z390">
        <v>0</v>
      </c>
      <c r="AA390">
        <v>0</v>
      </c>
      <c r="AB390">
        <v>0</v>
      </c>
      <c r="AC390">
        <v>0</v>
      </c>
      <c r="AD390">
        <v>0</v>
      </c>
      <c r="AE390">
        <v>0</v>
      </c>
      <c r="AF390">
        <v>0</v>
      </c>
      <c r="AG390">
        <v>0</v>
      </c>
      <c r="AH390">
        <v>0</v>
      </c>
      <c r="AK390" s="252">
        <f t="shared" si="30"/>
        <v>0</v>
      </c>
      <c r="AL390">
        <f t="shared" si="31"/>
        <v>0</v>
      </c>
      <c r="AM390">
        <f t="shared" si="32"/>
        <v>0</v>
      </c>
      <c r="AO390">
        <f>VLOOKUP($B390,Kraftvärmeprod!$B$1:$AR$469,MATCH(AO$1,Kraftvärmeprod!$B$1:$AU$1,0),FALSE)</f>
        <v>0</v>
      </c>
      <c r="AP390">
        <f>VLOOKUP($B390,Kraftvärmeprod!$B$1:$AR$469,MATCH(AP$1,Kraftvärmeprod!$B$1:$AU$1,0),FALSE)</f>
        <v>0</v>
      </c>
      <c r="AQ390">
        <f>VLOOKUP($B390,Kraftvärmeprod!$B$1:$AR$469,MATCH("Summa tillförd energi exklusive rökgaskondensering",Kraftvärmeprod!$B$1:$AU$1,0),FALSE)</f>
        <v>0</v>
      </c>
      <c r="AS390" s="195" t="str">
        <f t="shared" si="33"/>
        <v/>
      </c>
      <c r="AU390">
        <f t="shared" si="34"/>
        <v>0</v>
      </c>
    </row>
    <row r="391" spans="1:47" x14ac:dyDescent="0.25">
      <c r="A391" s="2" t="s">
        <v>575</v>
      </c>
      <c r="B391" s="2" t="s">
        <v>581</v>
      </c>
      <c r="J391">
        <v>0</v>
      </c>
      <c r="K391">
        <v>0</v>
      </c>
      <c r="L391">
        <v>0</v>
      </c>
      <c r="M391">
        <v>0</v>
      </c>
      <c r="N391">
        <v>0</v>
      </c>
      <c r="O391">
        <v>0</v>
      </c>
      <c r="P391">
        <v>36.216900000000003</v>
      </c>
      <c r="Q391">
        <v>19.307400000000001</v>
      </c>
      <c r="R391">
        <v>5.49674</v>
      </c>
      <c r="S391">
        <v>10.2857</v>
      </c>
      <c r="T391">
        <v>0</v>
      </c>
      <c r="U391">
        <v>0</v>
      </c>
      <c r="V391" t="s">
        <v>187</v>
      </c>
      <c r="W391">
        <v>0</v>
      </c>
      <c r="X391">
        <v>0</v>
      </c>
      <c r="Y391">
        <v>0</v>
      </c>
      <c r="Z391">
        <v>0</v>
      </c>
      <c r="AA391">
        <v>0</v>
      </c>
      <c r="AB391">
        <v>0</v>
      </c>
      <c r="AC391">
        <v>0</v>
      </c>
      <c r="AD391">
        <v>0</v>
      </c>
      <c r="AE391">
        <v>0</v>
      </c>
      <c r="AF391">
        <v>0</v>
      </c>
      <c r="AG391">
        <v>22.344000000000001</v>
      </c>
      <c r="AH391">
        <v>1.3937299999999999</v>
      </c>
      <c r="AK391" s="252">
        <f t="shared" si="30"/>
        <v>95.044470000000018</v>
      </c>
      <c r="AL391">
        <f t="shared" si="31"/>
        <v>93.650740000000013</v>
      </c>
      <c r="AM391">
        <f t="shared" si="32"/>
        <v>71.306740000000019</v>
      </c>
      <c r="AO391">
        <f>VLOOKUP($B391,Kraftvärmeprod!$B$1:$AR$469,MATCH(AO$1,Kraftvärmeprod!$B$1:$AU$1,0),FALSE)</f>
        <v>77.766999999999996</v>
      </c>
      <c r="AP391">
        <f>VLOOKUP($B391,Kraftvärmeprod!$B$1:$AR$469,MATCH(AP$1,Kraftvärmeprod!$B$1:$AU$1,0),FALSE)</f>
        <v>19.404</v>
      </c>
      <c r="AQ391">
        <f>VLOOKUP($B391,Kraftvärmeprod!$B$1:$AR$469,MATCH("Summa tillförd energi exklusive rökgaskondensering",Kraftvärmeprod!$B$1:$AU$1,0),FALSE)</f>
        <v>117.67400000000001</v>
      </c>
      <c r="AS391" s="195">
        <f t="shared" si="33"/>
        <v>0.60596852320818551</v>
      </c>
      <c r="AU391">
        <f t="shared" si="34"/>
        <v>71.306740000000005</v>
      </c>
    </row>
    <row r="392" spans="1:47" x14ac:dyDescent="0.25">
      <c r="A392" s="2" t="s">
        <v>575</v>
      </c>
      <c r="B392" s="2" t="s">
        <v>582</v>
      </c>
      <c r="J392">
        <v>0</v>
      </c>
      <c r="K392">
        <v>0</v>
      </c>
      <c r="L392">
        <v>0.69688399999999995</v>
      </c>
      <c r="M392">
        <v>0</v>
      </c>
      <c r="N392">
        <v>0</v>
      </c>
      <c r="O392">
        <v>0</v>
      </c>
      <c r="P392">
        <v>6.2906199999999997</v>
      </c>
      <c r="Q392">
        <v>0</v>
      </c>
      <c r="R392">
        <v>0</v>
      </c>
      <c r="S392">
        <v>0</v>
      </c>
      <c r="T392">
        <v>0</v>
      </c>
      <c r="U392">
        <v>0</v>
      </c>
      <c r="V392" t="s">
        <v>187</v>
      </c>
      <c r="W392">
        <v>0</v>
      </c>
      <c r="X392">
        <v>0</v>
      </c>
      <c r="Y392">
        <v>0</v>
      </c>
      <c r="Z392">
        <v>170.892</v>
      </c>
      <c r="AA392">
        <v>0</v>
      </c>
      <c r="AB392">
        <v>0</v>
      </c>
      <c r="AC392">
        <v>0</v>
      </c>
      <c r="AD392">
        <v>0</v>
      </c>
      <c r="AE392">
        <v>0</v>
      </c>
      <c r="AF392">
        <v>0.35525000000000001</v>
      </c>
      <c r="AG392">
        <v>47.302999999999997</v>
      </c>
      <c r="AH392">
        <v>7.2435499999999999</v>
      </c>
      <c r="AK392" s="252">
        <f t="shared" si="30"/>
        <v>232.78130400000001</v>
      </c>
      <c r="AL392">
        <f t="shared" si="31"/>
        <v>225.53775400000001</v>
      </c>
      <c r="AM392">
        <f t="shared" si="32"/>
        <v>178.23475400000001</v>
      </c>
      <c r="AO392">
        <f>VLOOKUP($B392,Kraftvärmeprod!$B$1:$AR$469,MATCH(AO$1,Kraftvärmeprod!$B$1:$AU$1,0),FALSE)</f>
        <v>210.93799999999999</v>
      </c>
      <c r="AP392">
        <f>VLOOKUP($B392,Kraftvärmeprod!$B$1:$AR$469,MATCH(AP$1,Kraftvärmeprod!$B$1:$AU$1,0),FALSE)</f>
        <v>86.96</v>
      </c>
      <c r="AQ392">
        <f>VLOOKUP($B392,Kraftvärmeprod!$B$1:$AR$469,MATCH("Summa tillförd energi exklusive rökgaskondensering",Kraftvärmeprod!$B$1:$AU$1,0),FALSE)</f>
        <v>369.50799999999998</v>
      </c>
      <c r="AS392" s="195">
        <f t="shared" si="33"/>
        <v>0.48235695573573512</v>
      </c>
      <c r="AU392">
        <f t="shared" si="34"/>
        <v>177.18261999999999</v>
      </c>
    </row>
    <row r="393" spans="1:47" x14ac:dyDescent="0.25">
      <c r="A393" s="2" t="s">
        <v>575</v>
      </c>
      <c r="B393" s="2" t="s">
        <v>583</v>
      </c>
      <c r="J393">
        <v>0</v>
      </c>
      <c r="K393">
        <v>0</v>
      </c>
      <c r="L393">
        <v>0</v>
      </c>
      <c r="M393">
        <v>0</v>
      </c>
      <c r="N393">
        <v>0</v>
      </c>
      <c r="O393">
        <v>0</v>
      </c>
      <c r="P393">
        <v>0</v>
      </c>
      <c r="Q393">
        <v>0</v>
      </c>
      <c r="R393">
        <v>0</v>
      </c>
      <c r="S393">
        <v>0</v>
      </c>
      <c r="T393">
        <v>0</v>
      </c>
      <c r="U393">
        <v>0</v>
      </c>
      <c r="V393" t="s">
        <v>187</v>
      </c>
      <c r="W393">
        <v>0</v>
      </c>
      <c r="X393">
        <v>0</v>
      </c>
      <c r="Y393">
        <v>0</v>
      </c>
      <c r="Z393">
        <v>0</v>
      </c>
      <c r="AA393">
        <v>0</v>
      </c>
      <c r="AB393">
        <v>0</v>
      </c>
      <c r="AC393">
        <v>0</v>
      </c>
      <c r="AD393">
        <v>0</v>
      </c>
      <c r="AE393">
        <v>0</v>
      </c>
      <c r="AF393">
        <v>0</v>
      </c>
      <c r="AG393">
        <v>0</v>
      </c>
      <c r="AH393">
        <v>0</v>
      </c>
      <c r="AK393" s="252">
        <f t="shared" si="30"/>
        <v>0</v>
      </c>
      <c r="AL393">
        <f t="shared" si="31"/>
        <v>0</v>
      </c>
      <c r="AM393">
        <f t="shared" si="32"/>
        <v>0</v>
      </c>
      <c r="AO393">
        <f>VLOOKUP($B393,Kraftvärmeprod!$B$1:$AR$469,MATCH(AO$1,Kraftvärmeprod!$B$1:$AU$1,0),FALSE)</f>
        <v>0</v>
      </c>
      <c r="AP393">
        <f>VLOOKUP($B393,Kraftvärmeprod!$B$1:$AR$469,MATCH(AP$1,Kraftvärmeprod!$B$1:$AU$1,0),FALSE)</f>
        <v>0</v>
      </c>
      <c r="AQ393">
        <f>VLOOKUP($B393,Kraftvärmeprod!$B$1:$AR$469,MATCH("Summa tillförd energi exklusive rökgaskondensering",Kraftvärmeprod!$B$1:$AU$1,0),FALSE)</f>
        <v>0</v>
      </c>
      <c r="AS393" s="195" t="str">
        <f t="shared" si="33"/>
        <v/>
      </c>
      <c r="AU393">
        <f t="shared" si="34"/>
        <v>0</v>
      </c>
    </row>
    <row r="394" spans="1:47" x14ac:dyDescent="0.25">
      <c r="A394" s="2" t="s">
        <v>575</v>
      </c>
      <c r="B394" s="2" t="s">
        <v>584</v>
      </c>
      <c r="J394">
        <v>0</v>
      </c>
      <c r="K394">
        <v>0</v>
      </c>
      <c r="L394">
        <v>0</v>
      </c>
      <c r="M394">
        <v>0</v>
      </c>
      <c r="N394">
        <v>0</v>
      </c>
      <c r="O394">
        <v>0</v>
      </c>
      <c r="P394">
        <v>0</v>
      </c>
      <c r="Q394">
        <v>0</v>
      </c>
      <c r="R394">
        <v>0</v>
      </c>
      <c r="S394">
        <v>0</v>
      </c>
      <c r="T394">
        <v>0</v>
      </c>
      <c r="U394">
        <v>0</v>
      </c>
      <c r="V394" t="s">
        <v>187</v>
      </c>
      <c r="W394">
        <v>0</v>
      </c>
      <c r="X394">
        <v>0</v>
      </c>
      <c r="Y394">
        <v>0</v>
      </c>
      <c r="Z394">
        <v>0</v>
      </c>
      <c r="AA394">
        <v>0</v>
      </c>
      <c r="AB394">
        <v>0</v>
      </c>
      <c r="AC394">
        <v>0</v>
      </c>
      <c r="AD394">
        <v>0</v>
      </c>
      <c r="AE394">
        <v>0</v>
      </c>
      <c r="AF394">
        <v>0</v>
      </c>
      <c r="AG394">
        <v>0</v>
      </c>
      <c r="AH394">
        <v>0</v>
      </c>
      <c r="AK394" s="252">
        <f t="shared" si="30"/>
        <v>0</v>
      </c>
      <c r="AL394">
        <f t="shared" si="31"/>
        <v>0</v>
      </c>
      <c r="AM394">
        <f t="shared" si="32"/>
        <v>0</v>
      </c>
      <c r="AO394">
        <f>VLOOKUP($B394,Kraftvärmeprod!$B$1:$AR$469,MATCH(AO$1,Kraftvärmeprod!$B$1:$AU$1,0),FALSE)</f>
        <v>0</v>
      </c>
      <c r="AP394">
        <f>VLOOKUP($B394,Kraftvärmeprod!$B$1:$AR$469,MATCH(AP$1,Kraftvärmeprod!$B$1:$AU$1,0),FALSE)</f>
        <v>0</v>
      </c>
      <c r="AQ394">
        <f>VLOOKUP($B394,Kraftvärmeprod!$B$1:$AR$469,MATCH("Summa tillförd energi exklusive rökgaskondensering",Kraftvärmeprod!$B$1:$AU$1,0),FALSE)</f>
        <v>0</v>
      </c>
      <c r="AS394" s="195" t="str">
        <f t="shared" si="33"/>
        <v/>
      </c>
      <c r="AU394">
        <f t="shared" si="34"/>
        <v>0</v>
      </c>
    </row>
    <row r="395" spans="1:47" x14ac:dyDescent="0.25">
      <c r="A395" s="2" t="s">
        <v>575</v>
      </c>
      <c r="B395" s="2" t="s">
        <v>585</v>
      </c>
      <c r="J395">
        <v>0</v>
      </c>
      <c r="K395">
        <v>4.9035700000000002</v>
      </c>
      <c r="L395">
        <v>0</v>
      </c>
      <c r="M395">
        <v>8.9548100000000002</v>
      </c>
      <c r="N395">
        <v>0</v>
      </c>
      <c r="O395">
        <v>0</v>
      </c>
      <c r="P395">
        <v>0</v>
      </c>
      <c r="Q395">
        <v>0</v>
      </c>
      <c r="R395">
        <v>0</v>
      </c>
      <c r="S395">
        <v>0</v>
      </c>
      <c r="T395">
        <v>0</v>
      </c>
      <c r="U395">
        <v>1.29374E-2</v>
      </c>
      <c r="V395" t="s">
        <v>187</v>
      </c>
      <c r="W395">
        <v>39.814799999999998</v>
      </c>
      <c r="X395">
        <v>0</v>
      </c>
      <c r="Y395">
        <v>0</v>
      </c>
      <c r="Z395">
        <v>0</v>
      </c>
      <c r="AA395">
        <v>0</v>
      </c>
      <c r="AB395">
        <v>0</v>
      </c>
      <c r="AC395">
        <v>0</v>
      </c>
      <c r="AD395">
        <v>162.27799999999999</v>
      </c>
      <c r="AE395">
        <v>47.402700000000003</v>
      </c>
      <c r="AF395">
        <v>0</v>
      </c>
      <c r="AG395">
        <v>0</v>
      </c>
      <c r="AH395">
        <v>10.6168</v>
      </c>
      <c r="AK395" s="252">
        <f t="shared" si="30"/>
        <v>273.98361740000001</v>
      </c>
      <c r="AL395">
        <f t="shared" si="31"/>
        <v>263.3668174</v>
      </c>
      <c r="AM395">
        <f t="shared" si="32"/>
        <v>263.3668174</v>
      </c>
      <c r="AO395">
        <f>VLOOKUP($B395,Kraftvärmeprod!$B$1:$AR$469,MATCH(AO$1,Kraftvärmeprod!$B$1:$AU$1,0),FALSE)</f>
        <v>313</v>
      </c>
      <c r="AP395">
        <f>VLOOKUP($B395,Kraftvärmeprod!$B$1:$AR$469,MATCH(AP$1,Kraftvärmeprod!$B$1:$AU$1,0),FALSE)</f>
        <v>102.7</v>
      </c>
      <c r="AQ395">
        <f>VLOOKUP($B395,Kraftvärmeprod!$B$1:$AR$469,MATCH("Summa tillförd energi exklusive rökgaskondensering",Kraftvärmeprod!$B$1:$AU$1,0),FALSE)</f>
        <v>473.80600000000004</v>
      </c>
      <c r="AS395" s="195">
        <f t="shared" si="33"/>
        <v>0.55585369834911336</v>
      </c>
      <c r="AU395">
        <f t="shared" si="34"/>
        <v>39.827737399999997</v>
      </c>
    </row>
    <row r="396" spans="1:47" x14ac:dyDescent="0.25">
      <c r="A396" s="2" t="s">
        <v>575</v>
      </c>
      <c r="B396" s="2" t="s">
        <v>586</v>
      </c>
      <c r="J396">
        <v>0</v>
      </c>
      <c r="K396">
        <v>0</v>
      </c>
      <c r="L396">
        <v>0</v>
      </c>
      <c r="M396">
        <v>0</v>
      </c>
      <c r="N396">
        <v>0</v>
      </c>
      <c r="O396">
        <v>0</v>
      </c>
      <c r="P396">
        <v>0</v>
      </c>
      <c r="Q396">
        <v>0</v>
      </c>
      <c r="R396">
        <v>0</v>
      </c>
      <c r="S396">
        <v>0</v>
      </c>
      <c r="T396">
        <v>0</v>
      </c>
      <c r="U396">
        <v>0</v>
      </c>
      <c r="V396" t="s">
        <v>187</v>
      </c>
      <c r="W396">
        <v>0</v>
      </c>
      <c r="X396">
        <v>0</v>
      </c>
      <c r="Y396">
        <v>0</v>
      </c>
      <c r="Z396">
        <v>0</v>
      </c>
      <c r="AA396">
        <v>0</v>
      </c>
      <c r="AB396">
        <v>0</v>
      </c>
      <c r="AC396">
        <v>0</v>
      </c>
      <c r="AD396">
        <v>0</v>
      </c>
      <c r="AE396">
        <v>0</v>
      </c>
      <c r="AF396">
        <v>0</v>
      </c>
      <c r="AG396">
        <v>0</v>
      </c>
      <c r="AH396">
        <v>0</v>
      </c>
      <c r="AK396" s="252">
        <f t="shared" si="30"/>
        <v>0</v>
      </c>
      <c r="AL396">
        <f t="shared" si="31"/>
        <v>0</v>
      </c>
      <c r="AM396">
        <f t="shared" si="32"/>
        <v>0</v>
      </c>
      <c r="AO396">
        <f>VLOOKUP($B396,Kraftvärmeprod!$B$1:$AR$469,MATCH(AO$1,Kraftvärmeprod!$B$1:$AU$1,0),FALSE)</f>
        <v>0</v>
      </c>
      <c r="AP396">
        <f>VLOOKUP($B396,Kraftvärmeprod!$B$1:$AR$469,MATCH(AP$1,Kraftvärmeprod!$B$1:$AU$1,0),FALSE)</f>
        <v>0</v>
      </c>
      <c r="AQ396">
        <f>VLOOKUP($B396,Kraftvärmeprod!$B$1:$AR$469,MATCH("Summa tillförd energi exklusive rökgaskondensering",Kraftvärmeprod!$B$1:$AU$1,0),FALSE)</f>
        <v>0</v>
      </c>
      <c r="AS396" s="195" t="str">
        <f t="shared" si="33"/>
        <v/>
      </c>
      <c r="AU396">
        <f t="shared" si="34"/>
        <v>0</v>
      </c>
    </row>
    <row r="397" spans="1:47" x14ac:dyDescent="0.25">
      <c r="A397" s="2" t="s">
        <v>587</v>
      </c>
      <c r="B397" s="2" t="s">
        <v>588</v>
      </c>
      <c r="J397">
        <v>0</v>
      </c>
      <c r="K397">
        <v>0</v>
      </c>
      <c r="L397">
        <v>0</v>
      </c>
      <c r="M397">
        <v>0</v>
      </c>
      <c r="N397">
        <v>0</v>
      </c>
      <c r="O397">
        <v>0</v>
      </c>
      <c r="P397">
        <v>0</v>
      </c>
      <c r="Q397">
        <v>0</v>
      </c>
      <c r="R397">
        <v>0</v>
      </c>
      <c r="S397">
        <v>0</v>
      </c>
      <c r="T397">
        <v>0</v>
      </c>
      <c r="U397">
        <v>0</v>
      </c>
      <c r="V397" t="s">
        <v>187</v>
      </c>
      <c r="W397">
        <v>0</v>
      </c>
      <c r="X397">
        <v>0</v>
      </c>
      <c r="Y397">
        <v>0</v>
      </c>
      <c r="Z397">
        <v>0</v>
      </c>
      <c r="AA397">
        <v>0</v>
      </c>
      <c r="AB397">
        <v>0</v>
      </c>
      <c r="AC397">
        <v>0</v>
      </c>
      <c r="AD397">
        <v>0</v>
      </c>
      <c r="AE397">
        <v>0</v>
      </c>
      <c r="AF397">
        <v>0</v>
      </c>
      <c r="AG397">
        <v>0</v>
      </c>
      <c r="AH397">
        <v>0</v>
      </c>
      <c r="AK397" s="252">
        <f t="shared" si="30"/>
        <v>0</v>
      </c>
      <c r="AL397">
        <f t="shared" si="31"/>
        <v>0</v>
      </c>
      <c r="AM397">
        <f t="shared" si="32"/>
        <v>0</v>
      </c>
      <c r="AO397">
        <f>VLOOKUP($B397,Kraftvärmeprod!$B$1:$AR$469,MATCH(AO$1,Kraftvärmeprod!$B$1:$AU$1,0),FALSE)</f>
        <v>0</v>
      </c>
      <c r="AP397">
        <f>VLOOKUP($B397,Kraftvärmeprod!$B$1:$AR$469,MATCH(AP$1,Kraftvärmeprod!$B$1:$AU$1,0),FALSE)</f>
        <v>0</v>
      </c>
      <c r="AQ397">
        <f>VLOOKUP($B397,Kraftvärmeprod!$B$1:$AR$469,MATCH("Summa tillförd energi exklusive rökgaskondensering",Kraftvärmeprod!$B$1:$AU$1,0),FALSE)</f>
        <v>0</v>
      </c>
      <c r="AS397" s="195" t="str">
        <f t="shared" si="33"/>
        <v/>
      </c>
      <c r="AU397">
        <f t="shared" si="34"/>
        <v>0</v>
      </c>
    </row>
    <row r="398" spans="1:47" x14ac:dyDescent="0.25">
      <c r="A398" s="2" t="s">
        <v>587</v>
      </c>
      <c r="B398" s="5" t="s">
        <v>1065</v>
      </c>
      <c r="J398">
        <v>0</v>
      </c>
      <c r="K398">
        <v>0</v>
      </c>
      <c r="L398">
        <v>0</v>
      </c>
      <c r="M398">
        <v>0</v>
      </c>
      <c r="N398">
        <v>0</v>
      </c>
      <c r="O398">
        <v>0</v>
      </c>
      <c r="P398">
        <v>0</v>
      </c>
      <c r="Q398">
        <v>0</v>
      </c>
      <c r="R398">
        <v>0</v>
      </c>
      <c r="S398">
        <v>0</v>
      </c>
      <c r="T398">
        <v>0</v>
      </c>
      <c r="U398">
        <v>0</v>
      </c>
      <c r="V398" t="s">
        <v>187</v>
      </c>
      <c r="W398">
        <v>0</v>
      </c>
      <c r="X398">
        <v>0</v>
      </c>
      <c r="Y398">
        <v>0</v>
      </c>
      <c r="Z398">
        <v>0</v>
      </c>
      <c r="AA398">
        <v>0</v>
      </c>
      <c r="AB398">
        <v>0</v>
      </c>
      <c r="AC398">
        <v>0</v>
      </c>
      <c r="AD398">
        <v>0</v>
      </c>
      <c r="AE398">
        <v>0</v>
      </c>
      <c r="AF398">
        <v>0</v>
      </c>
      <c r="AG398">
        <v>0</v>
      </c>
      <c r="AH398">
        <v>0</v>
      </c>
      <c r="AK398" s="252">
        <f t="shared" si="30"/>
        <v>0</v>
      </c>
      <c r="AL398">
        <f t="shared" si="31"/>
        <v>0</v>
      </c>
      <c r="AM398">
        <f t="shared" si="32"/>
        <v>0</v>
      </c>
      <c r="AO398">
        <f>VLOOKUP($B398,Kraftvärmeprod!$B$1:$AR$469,MATCH(AO$1,Kraftvärmeprod!$B$1:$AU$1,0),FALSE)</f>
        <v>0</v>
      </c>
      <c r="AP398">
        <f>VLOOKUP($B398,Kraftvärmeprod!$B$1:$AR$469,MATCH(AP$1,Kraftvärmeprod!$B$1:$AU$1,0),FALSE)</f>
        <v>0</v>
      </c>
      <c r="AQ398">
        <f>VLOOKUP($B398,Kraftvärmeprod!$B$1:$AR$469,MATCH("Summa tillförd energi exklusive rökgaskondensering",Kraftvärmeprod!$B$1:$AU$1,0),FALSE)</f>
        <v>0</v>
      </c>
      <c r="AS398" s="195" t="str">
        <f t="shared" si="33"/>
        <v/>
      </c>
      <c r="AU398">
        <f t="shared" si="34"/>
        <v>0</v>
      </c>
    </row>
    <row r="399" spans="1:47" x14ac:dyDescent="0.25">
      <c r="A399" s="317" t="s">
        <v>1399</v>
      </c>
      <c r="B399" s="2" t="s">
        <v>589</v>
      </c>
      <c r="J399">
        <v>0</v>
      </c>
      <c r="K399">
        <v>0</v>
      </c>
      <c r="L399">
        <v>0</v>
      </c>
      <c r="M399">
        <v>0</v>
      </c>
      <c r="N399">
        <v>0</v>
      </c>
      <c r="O399">
        <v>0</v>
      </c>
      <c r="P399">
        <v>0</v>
      </c>
      <c r="Q399">
        <v>0</v>
      </c>
      <c r="R399">
        <v>0</v>
      </c>
      <c r="S399">
        <v>0</v>
      </c>
      <c r="T399">
        <v>0</v>
      </c>
      <c r="U399">
        <v>0</v>
      </c>
      <c r="V399" t="s">
        <v>187</v>
      </c>
      <c r="W399">
        <v>0</v>
      </c>
      <c r="X399">
        <v>0</v>
      </c>
      <c r="Y399">
        <v>0</v>
      </c>
      <c r="Z399">
        <v>0</v>
      </c>
      <c r="AA399">
        <v>0</v>
      </c>
      <c r="AB399">
        <v>0</v>
      </c>
      <c r="AC399">
        <v>0</v>
      </c>
      <c r="AD399">
        <v>0</v>
      </c>
      <c r="AE399">
        <v>0</v>
      </c>
      <c r="AF399">
        <v>0</v>
      </c>
      <c r="AG399">
        <v>0</v>
      </c>
      <c r="AH399">
        <v>0</v>
      </c>
      <c r="AK399" s="252">
        <f t="shared" si="30"/>
        <v>0</v>
      </c>
      <c r="AL399">
        <f t="shared" si="31"/>
        <v>0</v>
      </c>
      <c r="AM399">
        <f t="shared" si="32"/>
        <v>0</v>
      </c>
      <c r="AO399">
        <f>VLOOKUP($B399,Kraftvärmeprod!$B$1:$AR$469,MATCH(AO$1,Kraftvärmeprod!$B$1:$AU$1,0),FALSE)</f>
        <v>0</v>
      </c>
      <c r="AP399">
        <f>VLOOKUP($B399,Kraftvärmeprod!$B$1:$AR$469,MATCH(AP$1,Kraftvärmeprod!$B$1:$AU$1,0),FALSE)</f>
        <v>0</v>
      </c>
      <c r="AQ399">
        <f>VLOOKUP($B399,Kraftvärmeprod!$B$1:$AR$469,MATCH("Summa tillförd energi exklusive rökgaskondensering",Kraftvärmeprod!$B$1:$AU$1,0),FALSE)</f>
        <v>0</v>
      </c>
      <c r="AS399" s="195" t="str">
        <f t="shared" si="33"/>
        <v/>
      </c>
      <c r="AU399">
        <f t="shared" si="34"/>
        <v>0</v>
      </c>
    </row>
    <row r="400" spans="1:47" x14ac:dyDescent="0.25">
      <c r="A400" s="317" t="s">
        <v>1399</v>
      </c>
      <c r="B400" s="2" t="s">
        <v>590</v>
      </c>
      <c r="J400">
        <v>0</v>
      </c>
      <c r="K400">
        <v>0</v>
      </c>
      <c r="L400">
        <v>0</v>
      </c>
      <c r="M400">
        <v>0</v>
      </c>
      <c r="N400">
        <v>0</v>
      </c>
      <c r="O400">
        <v>0</v>
      </c>
      <c r="P400">
        <v>0</v>
      </c>
      <c r="Q400">
        <v>0</v>
      </c>
      <c r="R400">
        <v>0</v>
      </c>
      <c r="S400">
        <v>0</v>
      </c>
      <c r="T400">
        <v>0</v>
      </c>
      <c r="U400">
        <v>0</v>
      </c>
      <c r="V400" t="s">
        <v>187</v>
      </c>
      <c r="W400">
        <v>0</v>
      </c>
      <c r="X400">
        <v>0</v>
      </c>
      <c r="Y400">
        <v>0</v>
      </c>
      <c r="Z400">
        <v>0</v>
      </c>
      <c r="AA400">
        <v>0</v>
      </c>
      <c r="AB400">
        <v>0</v>
      </c>
      <c r="AC400">
        <v>0</v>
      </c>
      <c r="AD400">
        <v>0</v>
      </c>
      <c r="AE400">
        <v>0</v>
      </c>
      <c r="AF400">
        <v>0</v>
      </c>
      <c r="AG400">
        <v>0</v>
      </c>
      <c r="AH400">
        <v>0</v>
      </c>
      <c r="AK400" s="252">
        <f t="shared" si="30"/>
        <v>0</v>
      </c>
      <c r="AL400">
        <f t="shared" si="31"/>
        <v>0</v>
      </c>
      <c r="AM400">
        <f t="shared" si="32"/>
        <v>0</v>
      </c>
      <c r="AO400">
        <f>VLOOKUP($B400,Kraftvärmeprod!$B$1:$AR$469,MATCH(AO$1,Kraftvärmeprod!$B$1:$AU$1,0),FALSE)</f>
        <v>0</v>
      </c>
      <c r="AP400">
        <f>VLOOKUP($B400,Kraftvärmeprod!$B$1:$AR$469,MATCH(AP$1,Kraftvärmeprod!$B$1:$AU$1,0),FALSE)</f>
        <v>0</v>
      </c>
      <c r="AQ400">
        <f>VLOOKUP($B400,Kraftvärmeprod!$B$1:$AR$469,MATCH("Summa tillförd energi exklusive rökgaskondensering",Kraftvärmeprod!$B$1:$AU$1,0),FALSE)</f>
        <v>0</v>
      </c>
      <c r="AS400" s="195" t="str">
        <f t="shared" si="33"/>
        <v/>
      </c>
      <c r="AU400">
        <f t="shared" si="34"/>
        <v>0</v>
      </c>
    </row>
    <row r="401" spans="1:47" x14ac:dyDescent="0.25">
      <c r="A401" s="317" t="s">
        <v>1399</v>
      </c>
      <c r="B401" s="2" t="s">
        <v>591</v>
      </c>
      <c r="J401">
        <v>0</v>
      </c>
      <c r="K401">
        <v>0.45129200000000003</v>
      </c>
      <c r="L401">
        <v>0</v>
      </c>
      <c r="M401">
        <v>0</v>
      </c>
      <c r="N401">
        <v>0</v>
      </c>
      <c r="O401">
        <v>0</v>
      </c>
      <c r="P401">
        <v>0.91257100000000002</v>
      </c>
      <c r="Q401">
        <v>0.42118699999999998</v>
      </c>
      <c r="R401">
        <v>1.26356</v>
      </c>
      <c r="S401">
        <v>0</v>
      </c>
      <c r="T401">
        <v>0</v>
      </c>
      <c r="U401">
        <v>0</v>
      </c>
      <c r="V401" t="s">
        <v>187</v>
      </c>
      <c r="W401">
        <v>0</v>
      </c>
      <c r="X401">
        <v>0</v>
      </c>
      <c r="Y401">
        <v>0</v>
      </c>
      <c r="Z401">
        <v>62.0548</v>
      </c>
      <c r="AA401">
        <v>0</v>
      </c>
      <c r="AB401">
        <v>0</v>
      </c>
      <c r="AC401">
        <v>0</v>
      </c>
      <c r="AD401">
        <v>0</v>
      </c>
      <c r="AE401">
        <v>4.2069200000000002</v>
      </c>
      <c r="AF401">
        <v>0</v>
      </c>
      <c r="AG401">
        <v>11.6</v>
      </c>
      <c r="AH401">
        <v>0</v>
      </c>
      <c r="AK401" s="252">
        <f t="shared" si="30"/>
        <v>80.910329999999988</v>
      </c>
      <c r="AL401">
        <f t="shared" si="31"/>
        <v>80.910329999999988</v>
      </c>
      <c r="AM401">
        <f t="shared" si="32"/>
        <v>69.310329999999993</v>
      </c>
      <c r="AO401">
        <f>VLOOKUP($B401,Kraftvärmeprod!$B$1:$AR$469,MATCH(AO$1,Kraftvärmeprod!$B$1:$AU$1,0),FALSE)</f>
        <v>79.8</v>
      </c>
      <c r="AP401">
        <f>VLOOKUP($B401,Kraftvärmeprod!$B$1:$AR$469,MATCH(AP$1,Kraftvärmeprod!$B$1:$AU$1,0),FALSE)</f>
        <v>13</v>
      </c>
      <c r="AQ401">
        <f>VLOOKUP($B401,Kraftvärmeprod!$B$1:$AR$469,MATCH("Summa tillförd energi exklusive rökgaskondensering",Kraftvärmeprod!$B$1:$AU$1,0),FALSE)</f>
        <v>99.100000000000009</v>
      </c>
      <c r="AS401" s="195">
        <f t="shared" si="33"/>
        <v>0.69939788092835509</v>
      </c>
      <c r="AU401">
        <f t="shared" si="34"/>
        <v>64.652118000000002</v>
      </c>
    </row>
    <row r="402" spans="1:47" x14ac:dyDescent="0.25">
      <c r="A402" s="2" t="s">
        <v>592</v>
      </c>
      <c r="B402" s="2" t="s">
        <v>593</v>
      </c>
      <c r="J402">
        <v>0</v>
      </c>
      <c r="K402">
        <v>0</v>
      </c>
      <c r="L402">
        <v>0</v>
      </c>
      <c r="M402">
        <v>0</v>
      </c>
      <c r="N402">
        <v>0</v>
      </c>
      <c r="O402">
        <v>0</v>
      </c>
      <c r="P402">
        <v>0</v>
      </c>
      <c r="Q402">
        <v>0</v>
      </c>
      <c r="R402">
        <v>0</v>
      </c>
      <c r="S402">
        <v>0</v>
      </c>
      <c r="T402">
        <v>0</v>
      </c>
      <c r="U402">
        <v>0</v>
      </c>
      <c r="V402" t="s">
        <v>187</v>
      </c>
      <c r="W402">
        <v>0</v>
      </c>
      <c r="X402">
        <v>0</v>
      </c>
      <c r="Y402">
        <v>0</v>
      </c>
      <c r="Z402">
        <v>0</v>
      </c>
      <c r="AA402">
        <v>0</v>
      </c>
      <c r="AB402">
        <v>0</v>
      </c>
      <c r="AC402">
        <v>0</v>
      </c>
      <c r="AD402">
        <v>0</v>
      </c>
      <c r="AE402">
        <v>0</v>
      </c>
      <c r="AF402">
        <v>0</v>
      </c>
      <c r="AG402">
        <v>0</v>
      </c>
      <c r="AH402">
        <v>0</v>
      </c>
      <c r="AK402" s="252">
        <f t="shared" si="30"/>
        <v>0</v>
      </c>
      <c r="AL402">
        <f t="shared" si="31"/>
        <v>0</v>
      </c>
      <c r="AM402">
        <f t="shared" si="32"/>
        <v>0</v>
      </c>
      <c r="AO402">
        <f>VLOOKUP($B402,Kraftvärmeprod!$B$1:$AR$469,MATCH(AO$1,Kraftvärmeprod!$B$1:$AU$1,0),FALSE)</f>
        <v>0</v>
      </c>
      <c r="AP402">
        <f>VLOOKUP($B402,Kraftvärmeprod!$B$1:$AR$469,MATCH(AP$1,Kraftvärmeprod!$B$1:$AU$1,0),FALSE)</f>
        <v>0</v>
      </c>
      <c r="AQ402">
        <f>VLOOKUP($B402,Kraftvärmeprod!$B$1:$AR$469,MATCH("Summa tillförd energi exklusive rökgaskondensering",Kraftvärmeprod!$B$1:$AU$1,0),FALSE)</f>
        <v>0</v>
      </c>
      <c r="AS402" s="195" t="str">
        <f t="shared" si="33"/>
        <v/>
      </c>
      <c r="AU402">
        <f t="shared" si="34"/>
        <v>0</v>
      </c>
    </row>
    <row r="403" spans="1:47" x14ac:dyDescent="0.25">
      <c r="A403" s="2" t="s">
        <v>592</v>
      </c>
      <c r="B403" s="2" t="s">
        <v>594</v>
      </c>
      <c r="J403">
        <v>0</v>
      </c>
      <c r="K403">
        <v>0</v>
      </c>
      <c r="L403">
        <v>0</v>
      </c>
      <c r="M403">
        <v>0</v>
      </c>
      <c r="N403">
        <v>0</v>
      </c>
      <c r="O403">
        <v>0</v>
      </c>
      <c r="P403">
        <v>0</v>
      </c>
      <c r="Q403">
        <v>0</v>
      </c>
      <c r="R403">
        <v>0</v>
      </c>
      <c r="S403">
        <v>0</v>
      </c>
      <c r="T403">
        <v>0</v>
      </c>
      <c r="U403">
        <v>0</v>
      </c>
      <c r="V403" t="s">
        <v>187</v>
      </c>
      <c r="W403">
        <v>0</v>
      </c>
      <c r="X403">
        <v>0</v>
      </c>
      <c r="Y403">
        <v>0</v>
      </c>
      <c r="Z403">
        <v>0</v>
      </c>
      <c r="AA403">
        <v>0</v>
      </c>
      <c r="AB403">
        <v>0</v>
      </c>
      <c r="AC403">
        <v>0</v>
      </c>
      <c r="AD403">
        <v>0</v>
      </c>
      <c r="AE403">
        <v>0</v>
      </c>
      <c r="AF403">
        <v>0</v>
      </c>
      <c r="AG403">
        <v>0</v>
      </c>
      <c r="AH403">
        <v>0</v>
      </c>
      <c r="AK403" s="252">
        <f t="shared" si="30"/>
        <v>0</v>
      </c>
      <c r="AL403">
        <f t="shared" si="31"/>
        <v>0</v>
      </c>
      <c r="AM403">
        <f t="shared" si="32"/>
        <v>0</v>
      </c>
      <c r="AO403">
        <f>VLOOKUP($B403,Kraftvärmeprod!$B$1:$AR$469,MATCH(AO$1,Kraftvärmeprod!$B$1:$AU$1,0),FALSE)</f>
        <v>0</v>
      </c>
      <c r="AP403">
        <f>VLOOKUP($B403,Kraftvärmeprod!$B$1:$AR$469,MATCH(AP$1,Kraftvärmeprod!$B$1:$AU$1,0),FALSE)</f>
        <v>0</v>
      </c>
      <c r="AQ403">
        <f>VLOOKUP($B403,Kraftvärmeprod!$B$1:$AR$469,MATCH("Summa tillförd energi exklusive rökgaskondensering",Kraftvärmeprod!$B$1:$AU$1,0),FALSE)</f>
        <v>0</v>
      </c>
      <c r="AS403" s="195" t="str">
        <f t="shared" si="33"/>
        <v/>
      </c>
      <c r="AU403">
        <f t="shared" si="34"/>
        <v>0</v>
      </c>
    </row>
    <row r="404" spans="1:47" x14ac:dyDescent="0.25">
      <c r="A404" s="2" t="s">
        <v>592</v>
      </c>
      <c r="B404" s="2" t="s">
        <v>595</v>
      </c>
      <c r="J404">
        <v>0</v>
      </c>
      <c r="K404">
        <v>0</v>
      </c>
      <c r="L404">
        <v>0</v>
      </c>
      <c r="M404">
        <v>0</v>
      </c>
      <c r="N404">
        <v>0</v>
      </c>
      <c r="O404">
        <v>0</v>
      </c>
      <c r="P404">
        <v>0</v>
      </c>
      <c r="Q404">
        <v>0</v>
      </c>
      <c r="R404">
        <v>0</v>
      </c>
      <c r="S404">
        <v>0</v>
      </c>
      <c r="T404">
        <v>0</v>
      </c>
      <c r="U404">
        <v>0</v>
      </c>
      <c r="V404" t="s">
        <v>187</v>
      </c>
      <c r="W404">
        <v>0</v>
      </c>
      <c r="X404">
        <v>0</v>
      </c>
      <c r="Y404">
        <v>0</v>
      </c>
      <c r="Z404">
        <v>0</v>
      </c>
      <c r="AA404">
        <v>0</v>
      </c>
      <c r="AB404">
        <v>0</v>
      </c>
      <c r="AC404">
        <v>0</v>
      </c>
      <c r="AD404">
        <v>0</v>
      </c>
      <c r="AE404">
        <v>0</v>
      </c>
      <c r="AF404">
        <v>0</v>
      </c>
      <c r="AG404">
        <v>0</v>
      </c>
      <c r="AH404">
        <v>0</v>
      </c>
      <c r="AK404" s="252">
        <f t="shared" si="30"/>
        <v>0</v>
      </c>
      <c r="AL404">
        <f t="shared" si="31"/>
        <v>0</v>
      </c>
      <c r="AM404">
        <f t="shared" si="32"/>
        <v>0</v>
      </c>
      <c r="AO404">
        <f>VLOOKUP($B404,Kraftvärmeprod!$B$1:$AR$469,MATCH(AO$1,Kraftvärmeprod!$B$1:$AU$1,0),FALSE)</f>
        <v>0</v>
      </c>
      <c r="AP404">
        <f>VLOOKUP($B404,Kraftvärmeprod!$B$1:$AR$469,MATCH(AP$1,Kraftvärmeprod!$B$1:$AU$1,0),FALSE)</f>
        <v>0</v>
      </c>
      <c r="AQ404">
        <f>VLOOKUP($B404,Kraftvärmeprod!$B$1:$AR$469,MATCH("Summa tillförd energi exklusive rökgaskondensering",Kraftvärmeprod!$B$1:$AU$1,0),FALSE)</f>
        <v>0</v>
      </c>
      <c r="AS404" s="195" t="str">
        <f t="shared" si="33"/>
        <v/>
      </c>
      <c r="AU404">
        <f t="shared" si="34"/>
        <v>0</v>
      </c>
    </row>
    <row r="405" spans="1:47" x14ac:dyDescent="0.25">
      <c r="A405" s="2" t="s">
        <v>592</v>
      </c>
      <c r="B405" s="2" t="s">
        <v>596</v>
      </c>
      <c r="J405">
        <v>0</v>
      </c>
      <c r="K405">
        <v>0</v>
      </c>
      <c r="L405">
        <v>0</v>
      </c>
      <c r="M405">
        <v>0</v>
      </c>
      <c r="N405">
        <v>0</v>
      </c>
      <c r="O405">
        <v>0</v>
      </c>
      <c r="P405">
        <v>0</v>
      </c>
      <c r="Q405">
        <v>0</v>
      </c>
      <c r="R405">
        <v>0</v>
      </c>
      <c r="S405">
        <v>0</v>
      </c>
      <c r="T405">
        <v>0</v>
      </c>
      <c r="U405">
        <v>0</v>
      </c>
      <c r="V405" t="s">
        <v>187</v>
      </c>
      <c r="W405">
        <v>0</v>
      </c>
      <c r="X405">
        <v>0</v>
      </c>
      <c r="Y405">
        <v>0</v>
      </c>
      <c r="Z405">
        <v>0</v>
      </c>
      <c r="AA405">
        <v>0</v>
      </c>
      <c r="AB405">
        <v>0</v>
      </c>
      <c r="AC405">
        <v>0</v>
      </c>
      <c r="AD405">
        <v>0</v>
      </c>
      <c r="AE405">
        <v>0</v>
      </c>
      <c r="AF405">
        <v>0</v>
      </c>
      <c r="AG405">
        <v>0</v>
      </c>
      <c r="AH405">
        <v>0</v>
      </c>
      <c r="AK405" s="252">
        <f t="shared" si="30"/>
        <v>0</v>
      </c>
      <c r="AL405">
        <f t="shared" si="31"/>
        <v>0</v>
      </c>
      <c r="AM405">
        <f t="shared" si="32"/>
        <v>0</v>
      </c>
      <c r="AO405">
        <f>VLOOKUP($B405,Kraftvärmeprod!$B$1:$AR$469,MATCH(AO$1,Kraftvärmeprod!$B$1:$AU$1,0),FALSE)</f>
        <v>0</v>
      </c>
      <c r="AP405">
        <f>VLOOKUP($B405,Kraftvärmeprod!$B$1:$AR$469,MATCH(AP$1,Kraftvärmeprod!$B$1:$AU$1,0),FALSE)</f>
        <v>0</v>
      </c>
      <c r="AQ405">
        <f>VLOOKUP($B405,Kraftvärmeprod!$B$1:$AR$469,MATCH("Summa tillförd energi exklusive rökgaskondensering",Kraftvärmeprod!$B$1:$AU$1,0),FALSE)</f>
        <v>0</v>
      </c>
      <c r="AS405" s="195" t="str">
        <f t="shared" si="33"/>
        <v/>
      </c>
      <c r="AU405">
        <f t="shared" si="34"/>
        <v>0</v>
      </c>
    </row>
    <row r="406" spans="1:47" x14ac:dyDescent="0.25">
      <c r="A406" s="2" t="s">
        <v>592</v>
      </c>
      <c r="B406" s="2" t="s">
        <v>597</v>
      </c>
      <c r="J406">
        <v>0</v>
      </c>
      <c r="K406">
        <v>0.10768999999999999</v>
      </c>
      <c r="L406">
        <v>0</v>
      </c>
      <c r="M406">
        <v>0</v>
      </c>
      <c r="N406">
        <v>0</v>
      </c>
      <c r="O406">
        <v>0</v>
      </c>
      <c r="P406">
        <v>55.680100000000003</v>
      </c>
      <c r="Q406">
        <v>55.679400000000001</v>
      </c>
      <c r="R406">
        <v>0</v>
      </c>
      <c r="S406">
        <v>0</v>
      </c>
      <c r="T406">
        <v>0</v>
      </c>
      <c r="U406">
        <v>0</v>
      </c>
      <c r="V406" t="s">
        <v>187</v>
      </c>
      <c r="W406">
        <v>0</v>
      </c>
      <c r="X406">
        <v>0</v>
      </c>
      <c r="Y406">
        <v>0</v>
      </c>
      <c r="Z406">
        <v>0</v>
      </c>
      <c r="AA406">
        <v>0</v>
      </c>
      <c r="AB406">
        <v>0</v>
      </c>
      <c r="AC406">
        <v>0</v>
      </c>
      <c r="AD406">
        <v>0</v>
      </c>
      <c r="AE406">
        <v>0</v>
      </c>
      <c r="AF406">
        <v>0</v>
      </c>
      <c r="AG406">
        <v>15.782999999999999</v>
      </c>
      <c r="AH406">
        <v>0.43435400000000002</v>
      </c>
      <c r="AK406" s="252">
        <f t="shared" si="30"/>
        <v>127.684544</v>
      </c>
      <c r="AL406">
        <f t="shared" si="31"/>
        <v>127.25019</v>
      </c>
      <c r="AM406">
        <f t="shared" si="32"/>
        <v>111.46719</v>
      </c>
      <c r="AO406">
        <f>VLOOKUP($B406,Kraftvärmeprod!$B$1:$AR$469,MATCH(AO$1,Kraftvärmeprod!$B$1:$AU$1,0),FALSE)</f>
        <v>145.178</v>
      </c>
      <c r="AP406">
        <f>VLOOKUP($B406,Kraftvärmeprod!$B$1:$AR$469,MATCH(AP$1,Kraftvärmeprod!$B$1:$AU$1,0),FALSE)</f>
        <v>24.2</v>
      </c>
      <c r="AQ406">
        <f>VLOOKUP($B406,Kraftvärmeprod!$B$1:$AR$469,MATCH("Summa tillförd energi exklusive rökgaskondensering",Kraftvärmeprod!$B$1:$AU$1,0),FALSE)</f>
        <v>159.87900000000002</v>
      </c>
      <c r="AS406" s="195">
        <f t="shared" si="33"/>
        <v>0.69719719287711324</v>
      </c>
      <c r="AU406">
        <f t="shared" si="34"/>
        <v>111.3595</v>
      </c>
    </row>
    <row r="407" spans="1:47" x14ac:dyDescent="0.25">
      <c r="A407" s="2" t="s">
        <v>598</v>
      </c>
      <c r="B407" s="2" t="s">
        <v>599</v>
      </c>
      <c r="J407">
        <v>0</v>
      </c>
      <c r="K407">
        <v>0</v>
      </c>
      <c r="L407">
        <v>0</v>
      </c>
      <c r="M407">
        <v>0</v>
      </c>
      <c r="N407">
        <v>0</v>
      </c>
      <c r="O407">
        <v>0</v>
      </c>
      <c r="P407">
        <v>0</v>
      </c>
      <c r="Q407">
        <v>0</v>
      </c>
      <c r="R407">
        <v>0</v>
      </c>
      <c r="S407">
        <v>0</v>
      </c>
      <c r="T407">
        <v>0</v>
      </c>
      <c r="U407">
        <v>0</v>
      </c>
      <c r="V407" t="s">
        <v>187</v>
      </c>
      <c r="W407">
        <v>0</v>
      </c>
      <c r="X407">
        <v>0</v>
      </c>
      <c r="Y407">
        <v>0</v>
      </c>
      <c r="Z407">
        <v>0</v>
      </c>
      <c r="AA407">
        <v>0</v>
      </c>
      <c r="AB407">
        <v>0</v>
      </c>
      <c r="AC407">
        <v>0</v>
      </c>
      <c r="AD407">
        <v>0</v>
      </c>
      <c r="AE407">
        <v>0</v>
      </c>
      <c r="AF407">
        <v>0</v>
      </c>
      <c r="AG407">
        <v>0</v>
      </c>
      <c r="AH407">
        <v>0</v>
      </c>
      <c r="AK407" s="252">
        <f t="shared" si="30"/>
        <v>0</v>
      </c>
      <c r="AL407">
        <f t="shared" si="31"/>
        <v>0</v>
      </c>
      <c r="AM407">
        <f t="shared" si="32"/>
        <v>0</v>
      </c>
      <c r="AO407">
        <f>VLOOKUP($B407,Kraftvärmeprod!$B$1:$AR$469,MATCH(AO$1,Kraftvärmeprod!$B$1:$AU$1,0),FALSE)</f>
        <v>0</v>
      </c>
      <c r="AP407">
        <f>VLOOKUP($B407,Kraftvärmeprod!$B$1:$AR$469,MATCH(AP$1,Kraftvärmeprod!$B$1:$AU$1,0),FALSE)</f>
        <v>0</v>
      </c>
      <c r="AQ407">
        <f>VLOOKUP($B407,Kraftvärmeprod!$B$1:$AR$469,MATCH("Summa tillförd energi exklusive rökgaskondensering",Kraftvärmeprod!$B$1:$AU$1,0),FALSE)</f>
        <v>0</v>
      </c>
      <c r="AS407" s="195" t="str">
        <f t="shared" si="33"/>
        <v/>
      </c>
      <c r="AU407">
        <f t="shared" si="34"/>
        <v>0</v>
      </c>
    </row>
    <row r="408" spans="1:47" x14ac:dyDescent="0.25">
      <c r="A408" s="2" t="s">
        <v>598</v>
      </c>
      <c r="B408" s="2" t="s">
        <v>600</v>
      </c>
      <c r="J408">
        <v>0</v>
      </c>
      <c r="K408">
        <v>0</v>
      </c>
      <c r="L408">
        <v>0</v>
      </c>
      <c r="M408">
        <v>0</v>
      </c>
      <c r="N408">
        <v>0</v>
      </c>
      <c r="O408">
        <v>0</v>
      </c>
      <c r="P408">
        <v>0</v>
      </c>
      <c r="Q408">
        <v>0</v>
      </c>
      <c r="R408">
        <v>0</v>
      </c>
      <c r="S408">
        <v>0</v>
      </c>
      <c r="T408">
        <v>0</v>
      </c>
      <c r="U408">
        <v>0</v>
      </c>
      <c r="V408" t="s">
        <v>187</v>
      </c>
      <c r="W408">
        <v>0</v>
      </c>
      <c r="X408">
        <v>0</v>
      </c>
      <c r="Y408">
        <v>0</v>
      </c>
      <c r="Z408">
        <v>106.483</v>
      </c>
      <c r="AA408">
        <v>0</v>
      </c>
      <c r="AB408">
        <v>0</v>
      </c>
      <c r="AC408">
        <v>0</v>
      </c>
      <c r="AD408">
        <v>0</v>
      </c>
      <c r="AE408">
        <v>0</v>
      </c>
      <c r="AF408">
        <v>0</v>
      </c>
      <c r="AG408">
        <v>35</v>
      </c>
      <c r="AH408">
        <v>2.6136699999999999</v>
      </c>
      <c r="AK408" s="252">
        <f t="shared" si="30"/>
        <v>144.09667000000002</v>
      </c>
      <c r="AL408">
        <f t="shared" si="31"/>
        <v>141.483</v>
      </c>
      <c r="AM408">
        <f t="shared" si="32"/>
        <v>106.483</v>
      </c>
      <c r="AO408">
        <f>VLOOKUP($B408,Kraftvärmeprod!$B$1:$AR$469,MATCH(AO$1,Kraftvärmeprod!$B$1:$AU$1,0),FALSE)</f>
        <v>146</v>
      </c>
      <c r="AP408">
        <f>VLOOKUP($B408,Kraftvärmeprod!$B$1:$AR$469,MATCH(AP$1,Kraftvärmeprod!$B$1:$AU$1,0),FALSE)</f>
        <v>25</v>
      </c>
      <c r="AQ408">
        <f>VLOOKUP($B408,Kraftvärmeprod!$B$1:$AR$469,MATCH("Summa tillförd energi exklusive rökgaskondensering",Kraftvärmeprod!$B$1:$AU$1,0),FALSE)</f>
        <v>154</v>
      </c>
      <c r="AS408" s="195">
        <f t="shared" si="33"/>
        <v>0.69144805194805192</v>
      </c>
      <c r="AU408">
        <f t="shared" si="34"/>
        <v>106.483</v>
      </c>
    </row>
    <row r="409" spans="1:47" x14ac:dyDescent="0.25">
      <c r="A409" s="2" t="s">
        <v>598</v>
      </c>
      <c r="B409" s="2" t="s">
        <v>601</v>
      </c>
      <c r="J409">
        <v>0</v>
      </c>
      <c r="K409">
        <v>0</v>
      </c>
      <c r="L409">
        <v>0</v>
      </c>
      <c r="M409">
        <v>0</v>
      </c>
      <c r="N409">
        <v>0</v>
      </c>
      <c r="O409">
        <v>0</v>
      </c>
      <c r="P409">
        <v>0</v>
      </c>
      <c r="Q409">
        <v>0</v>
      </c>
      <c r="R409">
        <v>0</v>
      </c>
      <c r="S409">
        <v>0</v>
      </c>
      <c r="T409">
        <v>0</v>
      </c>
      <c r="U409">
        <v>0</v>
      </c>
      <c r="V409" t="s">
        <v>187</v>
      </c>
      <c r="W409">
        <v>0</v>
      </c>
      <c r="X409">
        <v>0</v>
      </c>
      <c r="Y409">
        <v>0</v>
      </c>
      <c r="Z409">
        <v>0</v>
      </c>
      <c r="AA409">
        <v>0</v>
      </c>
      <c r="AB409">
        <v>0</v>
      </c>
      <c r="AC409">
        <v>0</v>
      </c>
      <c r="AD409">
        <v>0</v>
      </c>
      <c r="AE409">
        <v>0</v>
      </c>
      <c r="AF409">
        <v>0</v>
      </c>
      <c r="AG409">
        <v>0</v>
      </c>
      <c r="AH409">
        <v>0</v>
      </c>
      <c r="AK409" s="252">
        <f t="shared" si="30"/>
        <v>0</v>
      </c>
      <c r="AL409">
        <f t="shared" si="31"/>
        <v>0</v>
      </c>
      <c r="AM409">
        <f t="shared" si="32"/>
        <v>0</v>
      </c>
      <c r="AO409">
        <f>VLOOKUP($B409,Kraftvärmeprod!$B$1:$AR$469,MATCH(AO$1,Kraftvärmeprod!$B$1:$AU$1,0),FALSE)</f>
        <v>0</v>
      </c>
      <c r="AP409">
        <f>VLOOKUP($B409,Kraftvärmeprod!$B$1:$AR$469,MATCH(AP$1,Kraftvärmeprod!$B$1:$AU$1,0),FALSE)</f>
        <v>0</v>
      </c>
      <c r="AQ409">
        <f>VLOOKUP($B409,Kraftvärmeprod!$B$1:$AR$469,MATCH("Summa tillförd energi exklusive rökgaskondensering",Kraftvärmeprod!$B$1:$AU$1,0),FALSE)</f>
        <v>0</v>
      </c>
      <c r="AS409" s="195" t="str">
        <f t="shared" si="33"/>
        <v/>
      </c>
      <c r="AU409">
        <f t="shared" si="34"/>
        <v>0</v>
      </c>
    </row>
    <row r="410" spans="1:47" x14ac:dyDescent="0.25">
      <c r="A410" s="2" t="s">
        <v>602</v>
      </c>
      <c r="B410" s="2" t="s">
        <v>603</v>
      </c>
      <c r="J410">
        <v>0</v>
      </c>
      <c r="K410">
        <v>0</v>
      </c>
      <c r="L410">
        <v>0</v>
      </c>
      <c r="M410">
        <v>0</v>
      </c>
      <c r="N410">
        <v>0</v>
      </c>
      <c r="O410">
        <v>0</v>
      </c>
      <c r="P410">
        <v>0</v>
      </c>
      <c r="Q410">
        <v>0</v>
      </c>
      <c r="R410">
        <v>0</v>
      </c>
      <c r="S410">
        <v>0</v>
      </c>
      <c r="T410">
        <v>0</v>
      </c>
      <c r="U410">
        <v>0</v>
      </c>
      <c r="V410" t="s">
        <v>187</v>
      </c>
      <c r="W410">
        <v>0</v>
      </c>
      <c r="X410">
        <v>0</v>
      </c>
      <c r="Y410">
        <v>0</v>
      </c>
      <c r="Z410">
        <v>0</v>
      </c>
      <c r="AA410">
        <v>0</v>
      </c>
      <c r="AB410">
        <v>0</v>
      </c>
      <c r="AC410">
        <v>0</v>
      </c>
      <c r="AD410">
        <v>0</v>
      </c>
      <c r="AE410">
        <v>0</v>
      </c>
      <c r="AF410">
        <v>0</v>
      </c>
      <c r="AG410">
        <v>0</v>
      </c>
      <c r="AH410">
        <v>0</v>
      </c>
      <c r="AK410" s="252">
        <f t="shared" si="30"/>
        <v>0</v>
      </c>
      <c r="AL410">
        <f t="shared" si="31"/>
        <v>0</v>
      </c>
      <c r="AM410">
        <f t="shared" si="32"/>
        <v>0</v>
      </c>
      <c r="AO410">
        <f>VLOOKUP($B410,Kraftvärmeprod!$B$1:$AR$469,MATCH(AO$1,Kraftvärmeprod!$B$1:$AU$1,0),FALSE)</f>
        <v>0</v>
      </c>
      <c r="AP410">
        <f>VLOOKUP($B410,Kraftvärmeprod!$B$1:$AR$469,MATCH(AP$1,Kraftvärmeprod!$B$1:$AU$1,0),FALSE)</f>
        <v>0</v>
      </c>
      <c r="AQ410">
        <f>VLOOKUP($B410,Kraftvärmeprod!$B$1:$AR$469,MATCH("Summa tillförd energi exklusive rökgaskondensering",Kraftvärmeprod!$B$1:$AU$1,0),FALSE)</f>
        <v>0</v>
      </c>
      <c r="AS410" s="195" t="str">
        <f t="shared" si="33"/>
        <v/>
      </c>
      <c r="AU410">
        <f t="shared" si="34"/>
        <v>0</v>
      </c>
    </row>
    <row r="411" spans="1:47" x14ac:dyDescent="0.25">
      <c r="A411" s="2" t="s">
        <v>602</v>
      </c>
      <c r="B411" s="2" t="s">
        <v>406</v>
      </c>
      <c r="J411">
        <v>0</v>
      </c>
      <c r="K411">
        <v>0</v>
      </c>
      <c r="L411">
        <v>0</v>
      </c>
      <c r="M411">
        <v>0</v>
      </c>
      <c r="N411">
        <v>0</v>
      </c>
      <c r="O411">
        <v>0</v>
      </c>
      <c r="P411">
        <v>0</v>
      </c>
      <c r="Q411">
        <v>0</v>
      </c>
      <c r="R411">
        <v>0</v>
      </c>
      <c r="S411">
        <v>0</v>
      </c>
      <c r="T411">
        <v>0</v>
      </c>
      <c r="U411">
        <v>0</v>
      </c>
      <c r="V411" t="s">
        <v>187</v>
      </c>
      <c r="W411">
        <v>0</v>
      </c>
      <c r="X411">
        <v>0</v>
      </c>
      <c r="Y411">
        <v>0</v>
      </c>
      <c r="Z411">
        <v>0</v>
      </c>
      <c r="AA411">
        <v>0</v>
      </c>
      <c r="AB411">
        <v>0</v>
      </c>
      <c r="AC411">
        <v>0</v>
      </c>
      <c r="AD411">
        <v>0</v>
      </c>
      <c r="AE411">
        <v>0</v>
      </c>
      <c r="AF411">
        <v>0</v>
      </c>
      <c r="AG411">
        <v>0</v>
      </c>
      <c r="AH411">
        <v>0</v>
      </c>
      <c r="AK411" s="252">
        <f t="shared" si="30"/>
        <v>0</v>
      </c>
      <c r="AL411">
        <f t="shared" si="31"/>
        <v>0</v>
      </c>
      <c r="AM411">
        <f t="shared" si="32"/>
        <v>0</v>
      </c>
      <c r="AO411">
        <f>VLOOKUP($B411,Kraftvärmeprod!$B$1:$AR$469,MATCH(AO$1,Kraftvärmeprod!$B$1:$AU$1,0),FALSE)</f>
        <v>0</v>
      </c>
      <c r="AP411">
        <f>VLOOKUP($B411,Kraftvärmeprod!$B$1:$AR$469,MATCH(AP$1,Kraftvärmeprod!$B$1:$AU$1,0),FALSE)</f>
        <v>0</v>
      </c>
      <c r="AQ411">
        <f>VLOOKUP($B411,Kraftvärmeprod!$B$1:$AR$469,MATCH("Summa tillförd energi exklusive rökgaskondensering",Kraftvärmeprod!$B$1:$AU$1,0),FALSE)</f>
        <v>0</v>
      </c>
      <c r="AS411" s="195" t="str">
        <f t="shared" si="33"/>
        <v/>
      </c>
      <c r="AU411">
        <f t="shared" si="34"/>
        <v>0</v>
      </c>
    </row>
    <row r="412" spans="1:47" x14ac:dyDescent="0.25">
      <c r="A412" s="2" t="s">
        <v>602</v>
      </c>
      <c r="B412" s="2" t="s">
        <v>604</v>
      </c>
      <c r="J412">
        <v>0</v>
      </c>
      <c r="K412">
        <v>0</v>
      </c>
      <c r="L412">
        <v>0</v>
      </c>
      <c r="M412">
        <v>0</v>
      </c>
      <c r="N412">
        <v>0</v>
      </c>
      <c r="O412">
        <v>0</v>
      </c>
      <c r="P412">
        <v>0</v>
      </c>
      <c r="Q412">
        <v>0</v>
      </c>
      <c r="R412">
        <v>0</v>
      </c>
      <c r="S412">
        <v>0</v>
      </c>
      <c r="T412">
        <v>0</v>
      </c>
      <c r="U412">
        <v>0</v>
      </c>
      <c r="V412" t="s">
        <v>187</v>
      </c>
      <c r="W412">
        <v>0</v>
      </c>
      <c r="X412">
        <v>0</v>
      </c>
      <c r="Y412">
        <v>0</v>
      </c>
      <c r="Z412">
        <v>0</v>
      </c>
      <c r="AA412">
        <v>0</v>
      </c>
      <c r="AB412">
        <v>0</v>
      </c>
      <c r="AC412">
        <v>0</v>
      </c>
      <c r="AD412">
        <v>0</v>
      </c>
      <c r="AE412">
        <v>0</v>
      </c>
      <c r="AF412">
        <v>0</v>
      </c>
      <c r="AG412">
        <v>0</v>
      </c>
      <c r="AH412">
        <v>0</v>
      </c>
      <c r="AK412" s="252">
        <f t="shared" si="30"/>
        <v>0</v>
      </c>
      <c r="AL412">
        <f t="shared" si="31"/>
        <v>0</v>
      </c>
      <c r="AM412">
        <f t="shared" si="32"/>
        <v>0</v>
      </c>
      <c r="AO412">
        <f>VLOOKUP($B412,Kraftvärmeprod!$B$1:$AR$469,MATCH(AO$1,Kraftvärmeprod!$B$1:$AU$1,0),FALSE)</f>
        <v>0</v>
      </c>
      <c r="AP412">
        <f>VLOOKUP($B412,Kraftvärmeprod!$B$1:$AR$469,MATCH(AP$1,Kraftvärmeprod!$B$1:$AU$1,0),FALSE)</f>
        <v>0</v>
      </c>
      <c r="AQ412">
        <f>VLOOKUP($B412,Kraftvärmeprod!$B$1:$AR$469,MATCH("Summa tillförd energi exklusive rökgaskondensering",Kraftvärmeprod!$B$1:$AU$1,0),FALSE)</f>
        <v>0</v>
      </c>
      <c r="AS412" s="195" t="str">
        <f t="shared" si="33"/>
        <v/>
      </c>
      <c r="AU412">
        <f t="shared" si="34"/>
        <v>0</v>
      </c>
    </row>
    <row r="413" spans="1:47" x14ac:dyDescent="0.25">
      <c r="A413" s="2" t="s">
        <v>602</v>
      </c>
      <c r="B413" s="2" t="s">
        <v>605</v>
      </c>
      <c r="J413">
        <v>0</v>
      </c>
      <c r="K413">
        <v>0</v>
      </c>
      <c r="L413">
        <v>0</v>
      </c>
      <c r="M413">
        <v>0</v>
      </c>
      <c r="N413">
        <v>0</v>
      </c>
      <c r="O413">
        <v>0</v>
      </c>
      <c r="P413">
        <v>0</v>
      </c>
      <c r="Q413">
        <v>0</v>
      </c>
      <c r="R413">
        <v>0</v>
      </c>
      <c r="S413">
        <v>0</v>
      </c>
      <c r="T413">
        <v>0</v>
      </c>
      <c r="U413">
        <v>0</v>
      </c>
      <c r="V413" t="s">
        <v>187</v>
      </c>
      <c r="W413">
        <v>0</v>
      </c>
      <c r="X413">
        <v>0</v>
      </c>
      <c r="Y413">
        <v>0</v>
      </c>
      <c r="Z413">
        <v>0</v>
      </c>
      <c r="AA413">
        <v>0</v>
      </c>
      <c r="AB413">
        <v>0</v>
      </c>
      <c r="AC413">
        <v>0</v>
      </c>
      <c r="AD413">
        <v>0</v>
      </c>
      <c r="AE413">
        <v>0</v>
      </c>
      <c r="AF413">
        <v>0</v>
      </c>
      <c r="AG413">
        <v>0</v>
      </c>
      <c r="AH413">
        <v>0</v>
      </c>
      <c r="AK413" s="252">
        <f t="shared" si="30"/>
        <v>0</v>
      </c>
      <c r="AL413">
        <f t="shared" si="31"/>
        <v>0</v>
      </c>
      <c r="AM413">
        <f t="shared" si="32"/>
        <v>0</v>
      </c>
      <c r="AO413">
        <f>VLOOKUP($B413,Kraftvärmeprod!$B$1:$AR$469,MATCH(AO$1,Kraftvärmeprod!$B$1:$AU$1,0),FALSE)</f>
        <v>0</v>
      </c>
      <c r="AP413">
        <f>VLOOKUP($B413,Kraftvärmeprod!$B$1:$AR$469,MATCH(AP$1,Kraftvärmeprod!$B$1:$AU$1,0),FALSE)</f>
        <v>0</v>
      </c>
      <c r="AQ413">
        <f>VLOOKUP($B413,Kraftvärmeprod!$B$1:$AR$469,MATCH("Summa tillförd energi exklusive rökgaskondensering",Kraftvärmeprod!$B$1:$AU$1,0),FALSE)</f>
        <v>0</v>
      </c>
      <c r="AS413" s="195" t="str">
        <f t="shared" si="33"/>
        <v/>
      </c>
      <c r="AU413">
        <f t="shared" si="34"/>
        <v>0</v>
      </c>
    </row>
    <row r="414" spans="1:47" x14ac:dyDescent="0.25">
      <c r="A414" s="2" t="s">
        <v>602</v>
      </c>
      <c r="B414" s="2" t="s">
        <v>606</v>
      </c>
      <c r="J414">
        <v>0</v>
      </c>
      <c r="K414">
        <v>0</v>
      </c>
      <c r="L414">
        <v>0</v>
      </c>
      <c r="M414">
        <v>0</v>
      </c>
      <c r="N414">
        <v>0</v>
      </c>
      <c r="O414">
        <v>0</v>
      </c>
      <c r="P414">
        <v>0</v>
      </c>
      <c r="Q414">
        <v>0</v>
      </c>
      <c r="R414">
        <v>0</v>
      </c>
      <c r="S414">
        <v>0</v>
      </c>
      <c r="T414">
        <v>0</v>
      </c>
      <c r="U414">
        <v>0</v>
      </c>
      <c r="V414" t="s">
        <v>187</v>
      </c>
      <c r="W414">
        <v>0</v>
      </c>
      <c r="X414">
        <v>0</v>
      </c>
      <c r="Y414">
        <v>0</v>
      </c>
      <c r="Z414">
        <v>0</v>
      </c>
      <c r="AA414">
        <v>0</v>
      </c>
      <c r="AB414">
        <v>0</v>
      </c>
      <c r="AC414">
        <v>0</v>
      </c>
      <c r="AD414">
        <v>0</v>
      </c>
      <c r="AE414">
        <v>0</v>
      </c>
      <c r="AF414">
        <v>0</v>
      </c>
      <c r="AG414">
        <v>0</v>
      </c>
      <c r="AH414">
        <v>0</v>
      </c>
      <c r="AK414" s="252">
        <f t="shared" si="30"/>
        <v>0</v>
      </c>
      <c r="AL414">
        <f t="shared" si="31"/>
        <v>0</v>
      </c>
      <c r="AM414">
        <f t="shared" si="32"/>
        <v>0</v>
      </c>
      <c r="AO414">
        <f>VLOOKUP($B414,Kraftvärmeprod!$B$1:$AR$469,MATCH(AO$1,Kraftvärmeprod!$B$1:$AU$1,0),FALSE)</f>
        <v>0</v>
      </c>
      <c r="AP414">
        <f>VLOOKUP($B414,Kraftvärmeprod!$B$1:$AR$469,MATCH(AP$1,Kraftvärmeprod!$B$1:$AU$1,0),FALSE)</f>
        <v>0</v>
      </c>
      <c r="AQ414">
        <f>VLOOKUP($B414,Kraftvärmeprod!$B$1:$AR$469,MATCH("Summa tillförd energi exklusive rökgaskondensering",Kraftvärmeprod!$B$1:$AU$1,0),FALSE)</f>
        <v>0</v>
      </c>
      <c r="AS414" s="195" t="str">
        <f t="shared" si="33"/>
        <v/>
      </c>
      <c r="AU414">
        <f t="shared" si="34"/>
        <v>0</v>
      </c>
    </row>
    <row r="415" spans="1:47" x14ac:dyDescent="0.25">
      <c r="A415" s="2" t="s">
        <v>602</v>
      </c>
      <c r="B415" s="2" t="s">
        <v>607</v>
      </c>
      <c r="J415">
        <v>0</v>
      </c>
      <c r="K415">
        <v>0</v>
      </c>
      <c r="L415">
        <v>0</v>
      </c>
      <c r="M415">
        <v>0</v>
      </c>
      <c r="N415">
        <v>0</v>
      </c>
      <c r="O415">
        <v>0</v>
      </c>
      <c r="P415">
        <v>0</v>
      </c>
      <c r="Q415">
        <v>0</v>
      </c>
      <c r="R415">
        <v>3.7857599999999998</v>
      </c>
      <c r="S415">
        <v>6.9641799999999998</v>
      </c>
      <c r="T415">
        <v>0</v>
      </c>
      <c r="U415">
        <v>0</v>
      </c>
      <c r="V415" t="s">
        <v>187</v>
      </c>
      <c r="W415">
        <v>0</v>
      </c>
      <c r="X415">
        <v>0</v>
      </c>
      <c r="Y415">
        <v>0</v>
      </c>
      <c r="Z415">
        <v>0</v>
      </c>
      <c r="AA415">
        <v>0</v>
      </c>
      <c r="AB415">
        <v>0</v>
      </c>
      <c r="AC415">
        <v>0</v>
      </c>
      <c r="AD415">
        <v>0</v>
      </c>
      <c r="AE415">
        <v>0</v>
      </c>
      <c r="AF415">
        <v>0</v>
      </c>
      <c r="AG415">
        <v>0</v>
      </c>
      <c r="AH415">
        <v>0.28645599999999999</v>
      </c>
      <c r="AK415" s="252">
        <f t="shared" si="30"/>
        <v>11.036395999999998</v>
      </c>
      <c r="AL415">
        <f t="shared" si="31"/>
        <v>10.749939999999999</v>
      </c>
      <c r="AM415">
        <f t="shared" si="32"/>
        <v>10.749939999999999</v>
      </c>
      <c r="AO415">
        <f>VLOOKUP($B415,Kraftvärmeprod!$B$1:$AR$469,MATCH(AO$1,Kraftvärmeprod!$B$1:$AU$1,0),FALSE)</f>
        <v>11.308999999999999</v>
      </c>
      <c r="AP415">
        <f>VLOOKUP($B415,Kraftvärmeprod!$B$1:$AR$469,MATCH(AP$1,Kraftvärmeprod!$B$1:$AU$1,0),FALSE)</f>
        <v>1.2050000000000001</v>
      </c>
      <c r="AQ415">
        <f>VLOOKUP($B415,Kraftvärmeprod!$B$1:$AR$469,MATCH("Summa tillförd energi exklusive rökgaskondensering",Kraftvärmeprod!$B$1:$AU$1,0),FALSE)</f>
        <v>13.734999999999999</v>
      </c>
      <c r="AS415" s="195">
        <f t="shared" si="33"/>
        <v>0.78266763742264278</v>
      </c>
      <c r="AU415">
        <f t="shared" si="34"/>
        <v>10.749939999999999</v>
      </c>
    </row>
    <row r="416" spans="1:47" x14ac:dyDescent="0.25">
      <c r="A416" s="2" t="s">
        <v>602</v>
      </c>
      <c r="B416" s="2" t="s">
        <v>608</v>
      </c>
      <c r="J416">
        <v>0</v>
      </c>
      <c r="K416">
        <v>0</v>
      </c>
      <c r="L416">
        <v>0</v>
      </c>
      <c r="M416">
        <v>0</v>
      </c>
      <c r="N416">
        <v>0</v>
      </c>
      <c r="O416">
        <v>0</v>
      </c>
      <c r="P416">
        <v>4.3697400000000002</v>
      </c>
      <c r="Q416">
        <v>45.167999999999999</v>
      </c>
      <c r="R416">
        <v>4.2766999999999999</v>
      </c>
      <c r="S416">
        <v>27.495699999999999</v>
      </c>
      <c r="T416">
        <v>0</v>
      </c>
      <c r="U416">
        <v>1.7706999999999999</v>
      </c>
      <c r="V416" t="s">
        <v>187</v>
      </c>
      <c r="W416">
        <v>0</v>
      </c>
      <c r="X416">
        <v>0</v>
      </c>
      <c r="Y416">
        <v>0</v>
      </c>
      <c r="Z416">
        <v>0</v>
      </c>
      <c r="AA416">
        <v>0</v>
      </c>
      <c r="AB416">
        <v>0</v>
      </c>
      <c r="AC416">
        <v>0</v>
      </c>
      <c r="AD416">
        <v>0</v>
      </c>
      <c r="AE416">
        <v>0</v>
      </c>
      <c r="AF416">
        <v>2.5376599999999998</v>
      </c>
      <c r="AG416">
        <v>0</v>
      </c>
      <c r="AH416">
        <v>3.1540499999999998</v>
      </c>
      <c r="AK416" s="252">
        <f t="shared" si="30"/>
        <v>88.772549999999995</v>
      </c>
      <c r="AL416">
        <f t="shared" si="31"/>
        <v>85.618499999999997</v>
      </c>
      <c r="AM416">
        <f t="shared" si="32"/>
        <v>85.618499999999997</v>
      </c>
      <c r="AO416">
        <f>VLOOKUP($B416,Kraftvärmeprod!$B$1:$AR$469,MATCH(AO$1,Kraftvärmeprod!$B$1:$AU$1,0),FALSE)</f>
        <v>94.119</v>
      </c>
      <c r="AP416">
        <f>VLOOKUP($B416,Kraftvärmeprod!$B$1:$AR$469,MATCH(AP$1,Kraftvärmeprod!$B$1:$AU$1,0),FALSE)</f>
        <v>24.053000000000001</v>
      </c>
      <c r="AQ416">
        <f>VLOOKUP($B416,Kraftvärmeprod!$B$1:$AR$469,MATCH("Summa tillförd energi exklusive rökgaskondensering",Kraftvärmeprod!$B$1:$AU$1,0),FALSE)</f>
        <v>142.43299999999999</v>
      </c>
      <c r="AS416" s="195">
        <f t="shared" si="33"/>
        <v>0.60111420808380078</v>
      </c>
      <c r="AU416">
        <f t="shared" si="34"/>
        <v>83.080839999999995</v>
      </c>
    </row>
    <row r="417" spans="1:47" x14ac:dyDescent="0.25">
      <c r="A417" s="2" t="s">
        <v>602</v>
      </c>
      <c r="B417" s="2" t="s">
        <v>609</v>
      </c>
      <c r="J417">
        <v>0</v>
      </c>
      <c r="K417">
        <v>0</v>
      </c>
      <c r="L417">
        <v>0</v>
      </c>
      <c r="M417">
        <v>0</v>
      </c>
      <c r="N417">
        <v>0</v>
      </c>
      <c r="O417">
        <v>0</v>
      </c>
      <c r="P417">
        <v>0</v>
      </c>
      <c r="Q417">
        <v>0</v>
      </c>
      <c r="R417">
        <v>0</v>
      </c>
      <c r="S417">
        <v>0</v>
      </c>
      <c r="T417">
        <v>0</v>
      </c>
      <c r="U417">
        <v>0</v>
      </c>
      <c r="V417" t="s">
        <v>187</v>
      </c>
      <c r="W417">
        <v>0</v>
      </c>
      <c r="X417">
        <v>0</v>
      </c>
      <c r="Y417">
        <v>0</v>
      </c>
      <c r="Z417">
        <v>0</v>
      </c>
      <c r="AA417">
        <v>0</v>
      </c>
      <c r="AB417">
        <v>0</v>
      </c>
      <c r="AC417">
        <v>0</v>
      </c>
      <c r="AD417">
        <v>0</v>
      </c>
      <c r="AE417">
        <v>0</v>
      </c>
      <c r="AF417">
        <v>0</v>
      </c>
      <c r="AG417">
        <v>0</v>
      </c>
      <c r="AH417">
        <v>0</v>
      </c>
      <c r="AK417" s="252">
        <f t="shared" si="30"/>
        <v>0</v>
      </c>
      <c r="AL417">
        <f t="shared" si="31"/>
        <v>0</v>
      </c>
      <c r="AM417">
        <f t="shared" si="32"/>
        <v>0</v>
      </c>
      <c r="AO417">
        <f>VLOOKUP($B417,Kraftvärmeprod!$B$1:$AR$469,MATCH(AO$1,Kraftvärmeprod!$B$1:$AU$1,0),FALSE)</f>
        <v>0</v>
      </c>
      <c r="AP417">
        <f>VLOOKUP($B417,Kraftvärmeprod!$B$1:$AR$469,MATCH(AP$1,Kraftvärmeprod!$B$1:$AU$1,0),FALSE)</f>
        <v>0</v>
      </c>
      <c r="AQ417">
        <f>VLOOKUP($B417,Kraftvärmeprod!$B$1:$AR$469,MATCH("Summa tillförd energi exklusive rökgaskondensering",Kraftvärmeprod!$B$1:$AU$1,0),FALSE)</f>
        <v>0</v>
      </c>
      <c r="AS417" s="195" t="str">
        <f t="shared" si="33"/>
        <v/>
      </c>
      <c r="AU417">
        <f t="shared" si="34"/>
        <v>0</v>
      </c>
    </row>
    <row r="418" spans="1:47" x14ac:dyDescent="0.25">
      <c r="A418" s="2" t="s">
        <v>602</v>
      </c>
      <c r="B418" s="2" t="s">
        <v>610</v>
      </c>
      <c r="J418">
        <v>0</v>
      </c>
      <c r="K418">
        <v>0</v>
      </c>
      <c r="L418">
        <v>0</v>
      </c>
      <c r="M418">
        <v>0</v>
      </c>
      <c r="N418">
        <v>0</v>
      </c>
      <c r="O418">
        <v>0</v>
      </c>
      <c r="P418">
        <v>0</v>
      </c>
      <c r="Q418">
        <v>0</v>
      </c>
      <c r="R418">
        <v>0</v>
      </c>
      <c r="S418">
        <v>0</v>
      </c>
      <c r="T418">
        <v>0</v>
      </c>
      <c r="U418">
        <v>0</v>
      </c>
      <c r="V418" t="s">
        <v>187</v>
      </c>
      <c r="W418">
        <v>0</v>
      </c>
      <c r="X418">
        <v>0</v>
      </c>
      <c r="Y418">
        <v>0</v>
      </c>
      <c r="Z418">
        <v>0</v>
      </c>
      <c r="AA418">
        <v>0</v>
      </c>
      <c r="AB418">
        <v>0</v>
      </c>
      <c r="AC418">
        <v>0</v>
      </c>
      <c r="AD418">
        <v>0</v>
      </c>
      <c r="AE418">
        <v>0</v>
      </c>
      <c r="AF418">
        <v>0</v>
      </c>
      <c r="AG418">
        <v>0</v>
      </c>
      <c r="AH418">
        <v>0</v>
      </c>
      <c r="AK418" s="252">
        <f t="shared" si="30"/>
        <v>0</v>
      </c>
      <c r="AL418">
        <f t="shared" si="31"/>
        <v>0</v>
      </c>
      <c r="AM418">
        <f t="shared" si="32"/>
        <v>0</v>
      </c>
      <c r="AO418">
        <f>VLOOKUP($B418,Kraftvärmeprod!$B$1:$AR$469,MATCH(AO$1,Kraftvärmeprod!$B$1:$AU$1,0),FALSE)</f>
        <v>0</v>
      </c>
      <c r="AP418">
        <f>VLOOKUP($B418,Kraftvärmeprod!$B$1:$AR$469,MATCH(AP$1,Kraftvärmeprod!$B$1:$AU$1,0),FALSE)</f>
        <v>0</v>
      </c>
      <c r="AQ418">
        <f>VLOOKUP($B418,Kraftvärmeprod!$B$1:$AR$469,MATCH("Summa tillförd energi exklusive rökgaskondensering",Kraftvärmeprod!$B$1:$AU$1,0),FALSE)</f>
        <v>0</v>
      </c>
      <c r="AS418" s="195" t="str">
        <f t="shared" si="33"/>
        <v/>
      </c>
      <c r="AU418">
        <f t="shared" si="34"/>
        <v>0</v>
      </c>
    </row>
    <row r="419" spans="1:47" x14ac:dyDescent="0.25">
      <c r="A419" s="2" t="s">
        <v>602</v>
      </c>
      <c r="B419" s="2" t="s">
        <v>611</v>
      </c>
      <c r="J419">
        <v>0</v>
      </c>
      <c r="K419">
        <v>0</v>
      </c>
      <c r="L419">
        <v>0</v>
      </c>
      <c r="M419">
        <v>0</v>
      </c>
      <c r="N419">
        <v>0</v>
      </c>
      <c r="O419">
        <v>0</v>
      </c>
      <c r="P419">
        <v>0</v>
      </c>
      <c r="Q419">
        <v>0</v>
      </c>
      <c r="R419">
        <v>0</v>
      </c>
      <c r="S419">
        <v>0</v>
      </c>
      <c r="T419">
        <v>0</v>
      </c>
      <c r="U419">
        <v>0</v>
      </c>
      <c r="V419" t="s">
        <v>187</v>
      </c>
      <c r="W419">
        <v>0</v>
      </c>
      <c r="X419">
        <v>0</v>
      </c>
      <c r="Y419">
        <v>0</v>
      </c>
      <c r="Z419">
        <v>0</v>
      </c>
      <c r="AA419">
        <v>0</v>
      </c>
      <c r="AB419">
        <v>0</v>
      </c>
      <c r="AC419">
        <v>0</v>
      </c>
      <c r="AD419">
        <v>0</v>
      </c>
      <c r="AE419">
        <v>0</v>
      </c>
      <c r="AF419">
        <v>0</v>
      </c>
      <c r="AG419">
        <v>0</v>
      </c>
      <c r="AH419">
        <v>0</v>
      </c>
      <c r="AK419" s="252">
        <f t="shared" si="30"/>
        <v>0</v>
      </c>
      <c r="AL419">
        <f t="shared" si="31"/>
        <v>0</v>
      </c>
      <c r="AM419">
        <f t="shared" si="32"/>
        <v>0</v>
      </c>
      <c r="AO419">
        <f>VLOOKUP($B419,Kraftvärmeprod!$B$1:$AR$469,MATCH(AO$1,Kraftvärmeprod!$B$1:$AU$1,0),FALSE)</f>
        <v>0</v>
      </c>
      <c r="AP419">
        <f>VLOOKUP($B419,Kraftvärmeprod!$B$1:$AR$469,MATCH(AP$1,Kraftvärmeprod!$B$1:$AU$1,0),FALSE)</f>
        <v>0</v>
      </c>
      <c r="AQ419">
        <f>VLOOKUP($B419,Kraftvärmeprod!$B$1:$AR$469,MATCH("Summa tillförd energi exklusive rökgaskondensering",Kraftvärmeprod!$B$1:$AU$1,0),FALSE)</f>
        <v>0</v>
      </c>
      <c r="AS419" s="195" t="str">
        <f t="shared" si="33"/>
        <v/>
      </c>
      <c r="AU419">
        <f t="shared" si="34"/>
        <v>0</v>
      </c>
    </row>
    <row r="420" spans="1:47" x14ac:dyDescent="0.25">
      <c r="A420" s="2" t="s">
        <v>602</v>
      </c>
      <c r="B420" s="2" t="s">
        <v>612</v>
      </c>
      <c r="J420">
        <v>0</v>
      </c>
      <c r="K420">
        <v>0</v>
      </c>
      <c r="L420">
        <v>0</v>
      </c>
      <c r="M420">
        <v>0</v>
      </c>
      <c r="N420">
        <v>0</v>
      </c>
      <c r="O420">
        <v>0</v>
      </c>
      <c r="P420">
        <v>0</v>
      </c>
      <c r="Q420">
        <v>0</v>
      </c>
      <c r="R420">
        <v>0</v>
      </c>
      <c r="S420">
        <v>0</v>
      </c>
      <c r="T420">
        <v>0</v>
      </c>
      <c r="U420">
        <v>0</v>
      </c>
      <c r="V420" t="s">
        <v>187</v>
      </c>
      <c r="W420">
        <v>0</v>
      </c>
      <c r="X420">
        <v>0</v>
      </c>
      <c r="Y420">
        <v>0</v>
      </c>
      <c r="Z420">
        <v>0</v>
      </c>
      <c r="AA420">
        <v>0</v>
      </c>
      <c r="AB420">
        <v>0</v>
      </c>
      <c r="AC420">
        <v>0</v>
      </c>
      <c r="AD420">
        <v>0</v>
      </c>
      <c r="AE420">
        <v>0</v>
      </c>
      <c r="AF420">
        <v>0</v>
      </c>
      <c r="AG420">
        <v>0</v>
      </c>
      <c r="AH420">
        <v>0</v>
      </c>
      <c r="AK420" s="252">
        <f t="shared" si="30"/>
        <v>0</v>
      </c>
      <c r="AL420">
        <f t="shared" si="31"/>
        <v>0</v>
      </c>
      <c r="AM420">
        <f t="shared" si="32"/>
        <v>0</v>
      </c>
      <c r="AO420">
        <f>VLOOKUP($B420,Kraftvärmeprod!$B$1:$AR$469,MATCH(AO$1,Kraftvärmeprod!$B$1:$AU$1,0),FALSE)</f>
        <v>0</v>
      </c>
      <c r="AP420">
        <f>VLOOKUP($B420,Kraftvärmeprod!$B$1:$AR$469,MATCH(AP$1,Kraftvärmeprod!$B$1:$AU$1,0),FALSE)</f>
        <v>0</v>
      </c>
      <c r="AQ420">
        <f>VLOOKUP($B420,Kraftvärmeprod!$B$1:$AR$469,MATCH("Summa tillförd energi exklusive rökgaskondensering",Kraftvärmeprod!$B$1:$AU$1,0),FALSE)</f>
        <v>0</v>
      </c>
      <c r="AS420" s="195" t="str">
        <f t="shared" si="33"/>
        <v/>
      </c>
      <c r="AU420">
        <f t="shared" si="34"/>
        <v>0</v>
      </c>
    </row>
    <row r="421" spans="1:47" x14ac:dyDescent="0.25">
      <c r="A421" s="2" t="s">
        <v>602</v>
      </c>
      <c r="B421" s="2" t="s">
        <v>613</v>
      </c>
      <c r="J421">
        <v>0</v>
      </c>
      <c r="K421">
        <v>6.6623400000000001E-3</v>
      </c>
      <c r="L421">
        <v>0</v>
      </c>
      <c r="M421">
        <v>0.408744</v>
      </c>
      <c r="N421">
        <v>0</v>
      </c>
      <c r="O421">
        <v>0</v>
      </c>
      <c r="P421">
        <v>1.30223</v>
      </c>
      <c r="Q421">
        <v>0</v>
      </c>
      <c r="R421">
        <v>0</v>
      </c>
      <c r="S421">
        <v>0</v>
      </c>
      <c r="T421">
        <v>0</v>
      </c>
      <c r="U421">
        <v>1.08344</v>
      </c>
      <c r="V421" t="s">
        <v>187</v>
      </c>
      <c r="W421">
        <v>0</v>
      </c>
      <c r="X421">
        <v>0</v>
      </c>
      <c r="Y421">
        <v>0</v>
      </c>
      <c r="Z421">
        <v>7.6094900000000001</v>
      </c>
      <c r="AA421">
        <v>0</v>
      </c>
      <c r="AB421">
        <v>0</v>
      </c>
      <c r="AC421">
        <v>0</v>
      </c>
      <c r="AD421">
        <v>0</v>
      </c>
      <c r="AE421">
        <v>0</v>
      </c>
      <c r="AF421">
        <v>0</v>
      </c>
      <c r="AG421">
        <v>0</v>
      </c>
      <c r="AH421">
        <v>0.37761299999999998</v>
      </c>
      <c r="AK421" s="252">
        <f t="shared" si="30"/>
        <v>10.788179339999999</v>
      </c>
      <c r="AL421">
        <f t="shared" si="31"/>
        <v>10.410566339999999</v>
      </c>
      <c r="AM421">
        <f t="shared" si="32"/>
        <v>10.410566339999999</v>
      </c>
      <c r="AO421">
        <f>VLOOKUP($B421,Kraftvärmeprod!$B$1:$AR$469,MATCH(AO$1,Kraftvärmeprod!$B$1:$AU$1,0),FALSE)</f>
        <v>9.5180000000000007</v>
      </c>
      <c r="AP421">
        <f>VLOOKUP($B421,Kraftvärmeprod!$B$1:$AR$469,MATCH(AP$1,Kraftvärmeprod!$B$1:$AU$1,0),FALSE)</f>
        <v>0.52100000000000002</v>
      </c>
      <c r="AQ421">
        <f>VLOOKUP($B421,Kraftvärmeprod!$B$1:$AR$469,MATCH("Summa tillförd energi exklusive rökgaskondensering",Kraftvärmeprod!$B$1:$AU$1,0),FALSE)</f>
        <v>11.882400000000001</v>
      </c>
      <c r="AS421" s="195">
        <f t="shared" si="33"/>
        <v>0.87613330135326184</v>
      </c>
      <c r="AU421">
        <f t="shared" si="34"/>
        <v>9.9951600000000003</v>
      </c>
    </row>
    <row r="422" spans="1:47" x14ac:dyDescent="0.25">
      <c r="A422" s="2" t="s">
        <v>602</v>
      </c>
      <c r="B422" s="2" t="s">
        <v>407</v>
      </c>
      <c r="J422">
        <v>0</v>
      </c>
      <c r="K422">
        <v>0</v>
      </c>
      <c r="L422">
        <v>0</v>
      </c>
      <c r="M422">
        <v>0</v>
      </c>
      <c r="N422">
        <v>0</v>
      </c>
      <c r="O422">
        <v>0</v>
      </c>
      <c r="P422">
        <v>0</v>
      </c>
      <c r="Q422">
        <v>0</v>
      </c>
      <c r="R422">
        <v>0</v>
      </c>
      <c r="S422">
        <v>0</v>
      </c>
      <c r="T422">
        <v>0</v>
      </c>
      <c r="U422">
        <v>0</v>
      </c>
      <c r="V422" t="s">
        <v>187</v>
      </c>
      <c r="W422">
        <v>0</v>
      </c>
      <c r="X422">
        <v>0</v>
      </c>
      <c r="Y422">
        <v>0</v>
      </c>
      <c r="Z422">
        <v>0</v>
      </c>
      <c r="AA422">
        <v>0</v>
      </c>
      <c r="AB422">
        <v>0</v>
      </c>
      <c r="AC422">
        <v>0</v>
      </c>
      <c r="AD422">
        <v>0</v>
      </c>
      <c r="AE422">
        <v>0</v>
      </c>
      <c r="AF422">
        <v>0</v>
      </c>
      <c r="AG422">
        <v>0</v>
      </c>
      <c r="AH422">
        <v>0</v>
      </c>
      <c r="AK422" s="252">
        <f t="shared" si="30"/>
        <v>0</v>
      </c>
      <c r="AL422">
        <f t="shared" si="31"/>
        <v>0</v>
      </c>
      <c r="AM422">
        <f t="shared" si="32"/>
        <v>0</v>
      </c>
      <c r="AO422">
        <f>VLOOKUP($B422,Kraftvärmeprod!$B$1:$AR$469,MATCH(AO$1,Kraftvärmeprod!$B$1:$AU$1,0),FALSE)</f>
        <v>0</v>
      </c>
      <c r="AP422">
        <f>VLOOKUP($B422,Kraftvärmeprod!$B$1:$AR$469,MATCH(AP$1,Kraftvärmeprod!$B$1:$AU$1,0),FALSE)</f>
        <v>0</v>
      </c>
      <c r="AQ422">
        <f>VLOOKUP($B422,Kraftvärmeprod!$B$1:$AR$469,MATCH("Summa tillförd energi exklusive rökgaskondensering",Kraftvärmeprod!$B$1:$AU$1,0),FALSE)</f>
        <v>0</v>
      </c>
      <c r="AS422" s="195" t="str">
        <f t="shared" si="33"/>
        <v/>
      </c>
      <c r="AU422">
        <f t="shared" si="34"/>
        <v>0</v>
      </c>
    </row>
    <row r="423" spans="1:47" x14ac:dyDescent="0.25">
      <c r="A423" s="2" t="s">
        <v>602</v>
      </c>
      <c r="B423" s="2" t="s">
        <v>614</v>
      </c>
      <c r="J423">
        <v>0</v>
      </c>
      <c r="K423">
        <v>0</v>
      </c>
      <c r="L423">
        <v>0</v>
      </c>
      <c r="M423">
        <v>0</v>
      </c>
      <c r="N423">
        <v>0</v>
      </c>
      <c r="O423">
        <v>0</v>
      </c>
      <c r="P423">
        <v>0</v>
      </c>
      <c r="Q423">
        <v>0</v>
      </c>
      <c r="R423">
        <v>0</v>
      </c>
      <c r="S423">
        <v>0</v>
      </c>
      <c r="T423">
        <v>0</v>
      </c>
      <c r="U423">
        <v>0</v>
      </c>
      <c r="V423" t="s">
        <v>187</v>
      </c>
      <c r="W423">
        <v>0</v>
      </c>
      <c r="X423">
        <v>0</v>
      </c>
      <c r="Y423">
        <v>0</v>
      </c>
      <c r="Z423">
        <v>0</v>
      </c>
      <c r="AA423">
        <v>0</v>
      </c>
      <c r="AB423">
        <v>0</v>
      </c>
      <c r="AC423">
        <v>0</v>
      </c>
      <c r="AD423">
        <v>0</v>
      </c>
      <c r="AE423">
        <v>0</v>
      </c>
      <c r="AF423">
        <v>0</v>
      </c>
      <c r="AG423">
        <v>0</v>
      </c>
      <c r="AH423">
        <v>0</v>
      </c>
      <c r="AK423" s="252">
        <f t="shared" si="30"/>
        <v>0</v>
      </c>
      <c r="AL423">
        <f t="shared" si="31"/>
        <v>0</v>
      </c>
      <c r="AM423">
        <f t="shared" si="32"/>
        <v>0</v>
      </c>
      <c r="AO423">
        <f>VLOOKUP($B423,Kraftvärmeprod!$B$1:$AR$469,MATCH(AO$1,Kraftvärmeprod!$B$1:$AU$1,0),FALSE)</f>
        <v>0</v>
      </c>
      <c r="AP423">
        <f>VLOOKUP($B423,Kraftvärmeprod!$B$1:$AR$469,MATCH(AP$1,Kraftvärmeprod!$B$1:$AU$1,0),FALSE)</f>
        <v>0</v>
      </c>
      <c r="AQ423">
        <f>VLOOKUP($B423,Kraftvärmeprod!$B$1:$AR$469,MATCH("Summa tillförd energi exklusive rökgaskondensering",Kraftvärmeprod!$B$1:$AU$1,0),FALSE)</f>
        <v>0</v>
      </c>
      <c r="AS423" s="195" t="str">
        <f t="shared" si="33"/>
        <v/>
      </c>
      <c r="AU423">
        <f t="shared" si="34"/>
        <v>0</v>
      </c>
    </row>
    <row r="424" spans="1:47" x14ac:dyDescent="0.25">
      <c r="A424" s="2" t="s">
        <v>602</v>
      </c>
      <c r="B424" s="2" t="s">
        <v>615</v>
      </c>
      <c r="J424">
        <v>0</v>
      </c>
      <c r="K424">
        <v>0</v>
      </c>
      <c r="L424">
        <v>0</v>
      </c>
      <c r="M424">
        <v>0</v>
      </c>
      <c r="N424">
        <v>0</v>
      </c>
      <c r="O424">
        <v>0</v>
      </c>
      <c r="P424">
        <v>0</v>
      </c>
      <c r="Q424">
        <v>0</v>
      </c>
      <c r="R424">
        <v>0</v>
      </c>
      <c r="S424">
        <v>0</v>
      </c>
      <c r="T424">
        <v>0</v>
      </c>
      <c r="U424">
        <v>0</v>
      </c>
      <c r="V424" t="s">
        <v>187</v>
      </c>
      <c r="W424">
        <v>0</v>
      </c>
      <c r="X424">
        <v>0</v>
      </c>
      <c r="Y424">
        <v>0</v>
      </c>
      <c r="Z424">
        <v>0</v>
      </c>
      <c r="AA424">
        <v>0</v>
      </c>
      <c r="AB424">
        <v>0</v>
      </c>
      <c r="AC424">
        <v>0</v>
      </c>
      <c r="AD424">
        <v>0</v>
      </c>
      <c r="AE424">
        <v>0</v>
      </c>
      <c r="AF424">
        <v>0</v>
      </c>
      <c r="AG424">
        <v>0</v>
      </c>
      <c r="AH424">
        <v>0</v>
      </c>
      <c r="AK424" s="252">
        <f t="shared" si="30"/>
        <v>0</v>
      </c>
      <c r="AL424">
        <f t="shared" si="31"/>
        <v>0</v>
      </c>
      <c r="AM424">
        <f t="shared" si="32"/>
        <v>0</v>
      </c>
      <c r="AO424">
        <f>VLOOKUP($B424,Kraftvärmeprod!$B$1:$AR$469,MATCH(AO$1,Kraftvärmeprod!$B$1:$AU$1,0),FALSE)</f>
        <v>0</v>
      </c>
      <c r="AP424">
        <f>VLOOKUP($B424,Kraftvärmeprod!$B$1:$AR$469,MATCH(AP$1,Kraftvärmeprod!$B$1:$AU$1,0),FALSE)</f>
        <v>0</v>
      </c>
      <c r="AQ424">
        <f>VLOOKUP($B424,Kraftvärmeprod!$B$1:$AR$469,MATCH("Summa tillförd energi exklusive rökgaskondensering",Kraftvärmeprod!$B$1:$AU$1,0),FALSE)</f>
        <v>0</v>
      </c>
      <c r="AS424" s="195" t="str">
        <f t="shared" si="33"/>
        <v/>
      </c>
      <c r="AU424">
        <f t="shared" si="34"/>
        <v>0</v>
      </c>
    </row>
    <row r="425" spans="1:47" x14ac:dyDescent="0.25">
      <c r="A425" s="2" t="s">
        <v>602</v>
      </c>
      <c r="B425" s="2" t="s">
        <v>616</v>
      </c>
      <c r="J425">
        <v>0</v>
      </c>
      <c r="K425">
        <v>0</v>
      </c>
      <c r="L425">
        <v>0</v>
      </c>
      <c r="M425">
        <v>0</v>
      </c>
      <c r="N425">
        <v>0</v>
      </c>
      <c r="O425">
        <v>0</v>
      </c>
      <c r="P425">
        <v>0</v>
      </c>
      <c r="Q425">
        <v>0</v>
      </c>
      <c r="R425">
        <v>0</v>
      </c>
      <c r="S425">
        <v>0</v>
      </c>
      <c r="T425">
        <v>0</v>
      </c>
      <c r="U425">
        <v>0</v>
      </c>
      <c r="V425" t="s">
        <v>187</v>
      </c>
      <c r="W425">
        <v>0</v>
      </c>
      <c r="X425">
        <v>0</v>
      </c>
      <c r="Y425">
        <v>0</v>
      </c>
      <c r="Z425">
        <v>0</v>
      </c>
      <c r="AA425">
        <v>0</v>
      </c>
      <c r="AB425">
        <v>0</v>
      </c>
      <c r="AC425">
        <v>0</v>
      </c>
      <c r="AD425">
        <v>0</v>
      </c>
      <c r="AE425">
        <v>0</v>
      </c>
      <c r="AF425">
        <v>0</v>
      </c>
      <c r="AG425">
        <v>0</v>
      </c>
      <c r="AH425">
        <v>0</v>
      </c>
      <c r="AK425" s="252">
        <f t="shared" si="30"/>
        <v>0</v>
      </c>
      <c r="AL425">
        <f t="shared" si="31"/>
        <v>0</v>
      </c>
      <c r="AM425">
        <f t="shared" si="32"/>
        <v>0</v>
      </c>
      <c r="AO425">
        <f>VLOOKUP($B425,Kraftvärmeprod!$B$1:$AR$469,MATCH(AO$1,Kraftvärmeprod!$B$1:$AU$1,0),FALSE)</f>
        <v>0</v>
      </c>
      <c r="AP425">
        <f>VLOOKUP($B425,Kraftvärmeprod!$B$1:$AR$469,MATCH(AP$1,Kraftvärmeprod!$B$1:$AU$1,0),FALSE)</f>
        <v>0</v>
      </c>
      <c r="AQ425">
        <f>VLOOKUP($B425,Kraftvärmeprod!$B$1:$AR$469,MATCH("Summa tillförd energi exklusive rökgaskondensering",Kraftvärmeprod!$B$1:$AU$1,0),FALSE)</f>
        <v>0</v>
      </c>
      <c r="AS425" s="195" t="str">
        <f t="shared" si="33"/>
        <v/>
      </c>
      <c r="AU425">
        <f t="shared" si="34"/>
        <v>0</v>
      </c>
    </row>
    <row r="426" spans="1:47" x14ac:dyDescent="0.25">
      <c r="A426" s="2" t="s">
        <v>602</v>
      </c>
      <c r="B426" s="2" t="s">
        <v>617</v>
      </c>
      <c r="J426">
        <v>0</v>
      </c>
      <c r="K426">
        <v>0</v>
      </c>
      <c r="L426">
        <v>0</v>
      </c>
      <c r="M426">
        <v>0</v>
      </c>
      <c r="N426">
        <v>0</v>
      </c>
      <c r="O426">
        <v>0</v>
      </c>
      <c r="P426">
        <v>0</v>
      </c>
      <c r="Q426">
        <v>0</v>
      </c>
      <c r="R426">
        <v>0</v>
      </c>
      <c r="S426">
        <v>0</v>
      </c>
      <c r="T426">
        <v>0</v>
      </c>
      <c r="U426">
        <v>0</v>
      </c>
      <c r="V426" t="s">
        <v>187</v>
      </c>
      <c r="W426">
        <v>0</v>
      </c>
      <c r="X426">
        <v>0</v>
      </c>
      <c r="Y426">
        <v>0</v>
      </c>
      <c r="Z426">
        <v>0</v>
      </c>
      <c r="AA426">
        <v>0</v>
      </c>
      <c r="AB426">
        <v>0</v>
      </c>
      <c r="AC426">
        <v>0</v>
      </c>
      <c r="AD426">
        <v>0</v>
      </c>
      <c r="AE426">
        <v>0</v>
      </c>
      <c r="AF426">
        <v>0</v>
      </c>
      <c r="AG426">
        <v>0</v>
      </c>
      <c r="AH426">
        <v>0</v>
      </c>
      <c r="AK426" s="252">
        <f t="shared" si="30"/>
        <v>0</v>
      </c>
      <c r="AL426">
        <f t="shared" si="31"/>
        <v>0</v>
      </c>
      <c r="AM426">
        <f t="shared" si="32"/>
        <v>0</v>
      </c>
      <c r="AO426">
        <f>VLOOKUP($B426,Kraftvärmeprod!$B$1:$AR$469,MATCH(AO$1,Kraftvärmeprod!$B$1:$AU$1,0),FALSE)</f>
        <v>0</v>
      </c>
      <c r="AP426">
        <f>VLOOKUP($B426,Kraftvärmeprod!$B$1:$AR$469,MATCH(AP$1,Kraftvärmeprod!$B$1:$AU$1,0),FALSE)</f>
        <v>0</v>
      </c>
      <c r="AQ426">
        <f>VLOOKUP($B426,Kraftvärmeprod!$B$1:$AR$469,MATCH("Summa tillförd energi exklusive rökgaskondensering",Kraftvärmeprod!$B$1:$AU$1,0),FALSE)</f>
        <v>0</v>
      </c>
      <c r="AS426" s="195" t="str">
        <f t="shared" si="33"/>
        <v/>
      </c>
      <c r="AU426">
        <f t="shared" si="34"/>
        <v>0</v>
      </c>
    </row>
    <row r="427" spans="1:47" x14ac:dyDescent="0.25">
      <c r="A427" s="2" t="s">
        <v>602</v>
      </c>
      <c r="B427" s="2" t="s">
        <v>618</v>
      </c>
      <c r="J427">
        <v>0</v>
      </c>
      <c r="K427">
        <v>0</v>
      </c>
      <c r="L427">
        <v>0</v>
      </c>
      <c r="M427">
        <v>0</v>
      </c>
      <c r="N427">
        <v>0</v>
      </c>
      <c r="O427">
        <v>0</v>
      </c>
      <c r="P427">
        <v>0</v>
      </c>
      <c r="Q427">
        <v>0</v>
      </c>
      <c r="R427">
        <v>0</v>
      </c>
      <c r="S427">
        <v>0</v>
      </c>
      <c r="T427">
        <v>0</v>
      </c>
      <c r="U427">
        <v>0</v>
      </c>
      <c r="V427" t="s">
        <v>187</v>
      </c>
      <c r="W427">
        <v>0</v>
      </c>
      <c r="X427">
        <v>0</v>
      </c>
      <c r="Y427">
        <v>0</v>
      </c>
      <c r="Z427">
        <v>0</v>
      </c>
      <c r="AA427">
        <v>0</v>
      </c>
      <c r="AB427">
        <v>0</v>
      </c>
      <c r="AC427">
        <v>0</v>
      </c>
      <c r="AD427">
        <v>0</v>
      </c>
      <c r="AE427">
        <v>0</v>
      </c>
      <c r="AF427">
        <v>0</v>
      </c>
      <c r="AG427">
        <v>0</v>
      </c>
      <c r="AH427">
        <v>0</v>
      </c>
      <c r="AK427" s="252">
        <f t="shared" si="30"/>
        <v>0</v>
      </c>
      <c r="AL427">
        <f t="shared" si="31"/>
        <v>0</v>
      </c>
      <c r="AM427">
        <f t="shared" si="32"/>
        <v>0</v>
      </c>
      <c r="AO427">
        <f>VLOOKUP($B427,Kraftvärmeprod!$B$1:$AR$469,MATCH(AO$1,Kraftvärmeprod!$B$1:$AU$1,0),FALSE)</f>
        <v>0</v>
      </c>
      <c r="AP427">
        <f>VLOOKUP($B427,Kraftvärmeprod!$B$1:$AR$469,MATCH(AP$1,Kraftvärmeprod!$B$1:$AU$1,0),FALSE)</f>
        <v>0</v>
      </c>
      <c r="AQ427">
        <f>VLOOKUP($B427,Kraftvärmeprod!$B$1:$AR$469,MATCH("Summa tillförd energi exklusive rökgaskondensering",Kraftvärmeprod!$B$1:$AU$1,0),FALSE)</f>
        <v>0</v>
      </c>
      <c r="AS427" s="195" t="str">
        <f t="shared" si="33"/>
        <v/>
      </c>
      <c r="AU427">
        <f t="shared" si="34"/>
        <v>0</v>
      </c>
    </row>
    <row r="428" spans="1:47" x14ac:dyDescent="0.25">
      <c r="A428" s="2" t="s">
        <v>619</v>
      </c>
      <c r="B428" s="2" t="s">
        <v>620</v>
      </c>
      <c r="J428">
        <v>0</v>
      </c>
      <c r="K428">
        <v>0</v>
      </c>
      <c r="L428">
        <v>0</v>
      </c>
      <c r="M428">
        <v>0</v>
      </c>
      <c r="N428">
        <v>0</v>
      </c>
      <c r="O428">
        <v>0</v>
      </c>
      <c r="P428">
        <v>0</v>
      </c>
      <c r="Q428">
        <v>0</v>
      </c>
      <c r="R428">
        <v>0</v>
      </c>
      <c r="S428">
        <v>0</v>
      </c>
      <c r="T428">
        <v>0</v>
      </c>
      <c r="U428">
        <v>0</v>
      </c>
      <c r="V428" t="s">
        <v>187</v>
      </c>
      <c r="W428">
        <v>0</v>
      </c>
      <c r="X428">
        <v>0</v>
      </c>
      <c r="Y428">
        <v>0</v>
      </c>
      <c r="Z428">
        <v>0</v>
      </c>
      <c r="AA428">
        <v>0</v>
      </c>
      <c r="AB428">
        <v>0</v>
      </c>
      <c r="AC428">
        <v>0</v>
      </c>
      <c r="AD428">
        <v>0</v>
      </c>
      <c r="AE428">
        <v>0</v>
      </c>
      <c r="AF428">
        <v>0</v>
      </c>
      <c r="AG428">
        <v>0</v>
      </c>
      <c r="AH428">
        <v>0</v>
      </c>
      <c r="AK428" s="252">
        <f t="shared" si="30"/>
        <v>0</v>
      </c>
      <c r="AL428">
        <f t="shared" si="31"/>
        <v>0</v>
      </c>
      <c r="AM428">
        <f t="shared" si="32"/>
        <v>0</v>
      </c>
      <c r="AO428">
        <f>VLOOKUP($B428,Kraftvärmeprod!$B$1:$AR$469,MATCH(AO$1,Kraftvärmeprod!$B$1:$AU$1,0),FALSE)</f>
        <v>0</v>
      </c>
      <c r="AP428">
        <f>VLOOKUP($B428,Kraftvärmeprod!$B$1:$AR$469,MATCH(AP$1,Kraftvärmeprod!$B$1:$AU$1,0),FALSE)</f>
        <v>0</v>
      </c>
      <c r="AQ428">
        <f>VLOOKUP($B428,Kraftvärmeprod!$B$1:$AR$469,MATCH("Summa tillförd energi exklusive rökgaskondensering",Kraftvärmeprod!$B$1:$AU$1,0),FALSE)</f>
        <v>0</v>
      </c>
      <c r="AS428" s="195" t="str">
        <f t="shared" si="33"/>
        <v/>
      </c>
      <c r="AU428">
        <f t="shared" si="34"/>
        <v>0</v>
      </c>
    </row>
    <row r="429" spans="1:47" x14ac:dyDescent="0.25">
      <c r="A429" s="2" t="s">
        <v>619</v>
      </c>
      <c r="B429" s="2" t="s">
        <v>621</v>
      </c>
      <c r="J429">
        <v>0</v>
      </c>
      <c r="K429">
        <v>0</v>
      </c>
      <c r="L429">
        <v>0</v>
      </c>
      <c r="M429">
        <v>0</v>
      </c>
      <c r="N429">
        <v>0</v>
      </c>
      <c r="O429">
        <v>0</v>
      </c>
      <c r="P429">
        <v>14.041700000000001</v>
      </c>
      <c r="Q429">
        <v>13.871</v>
      </c>
      <c r="R429">
        <v>12.3605</v>
      </c>
      <c r="S429">
        <v>0</v>
      </c>
      <c r="T429">
        <v>0</v>
      </c>
      <c r="U429">
        <v>0</v>
      </c>
      <c r="V429" t="s">
        <v>187</v>
      </c>
      <c r="W429">
        <v>0</v>
      </c>
      <c r="X429">
        <v>0</v>
      </c>
      <c r="Y429">
        <v>0</v>
      </c>
      <c r="Z429">
        <v>0</v>
      </c>
      <c r="AA429">
        <v>0</v>
      </c>
      <c r="AB429">
        <v>0</v>
      </c>
      <c r="AC429">
        <v>0</v>
      </c>
      <c r="AD429">
        <v>0</v>
      </c>
      <c r="AE429">
        <v>0</v>
      </c>
      <c r="AF429">
        <v>0</v>
      </c>
      <c r="AG429">
        <v>11.593</v>
      </c>
      <c r="AH429">
        <v>0</v>
      </c>
      <c r="AK429" s="252">
        <f t="shared" si="30"/>
        <v>51.866200000000006</v>
      </c>
      <c r="AL429">
        <f t="shared" si="31"/>
        <v>51.866200000000006</v>
      </c>
      <c r="AM429">
        <f t="shared" si="32"/>
        <v>40.273200000000003</v>
      </c>
      <c r="AO429">
        <f>VLOOKUP($B429,Kraftvärmeprod!$B$1:$AR$469,MATCH(AO$1,Kraftvärmeprod!$B$1:$AU$1,0),FALSE)</f>
        <v>40.774999999999999</v>
      </c>
      <c r="AP429">
        <f>VLOOKUP($B429,Kraftvärmeprod!$B$1:$AR$469,MATCH(AP$1,Kraftvärmeprod!$B$1:$AU$1,0),FALSE)</f>
        <v>7.1740000000000004</v>
      </c>
      <c r="AQ429">
        <f>VLOOKUP($B429,Kraftvärmeprod!$B$1:$AR$469,MATCH("Summa tillförd energi exklusive rökgaskondensering",Kraftvärmeprod!$B$1:$AU$1,0),FALSE)</f>
        <v>58.738999999999997</v>
      </c>
      <c r="AS429" s="195">
        <f t="shared" si="33"/>
        <v>0.68562964980677243</v>
      </c>
      <c r="AU429">
        <f t="shared" si="34"/>
        <v>40.273200000000003</v>
      </c>
    </row>
    <row r="430" spans="1:47" x14ac:dyDescent="0.25">
      <c r="A430" s="2" t="s">
        <v>622</v>
      </c>
      <c r="B430" s="2" t="s">
        <v>623</v>
      </c>
      <c r="J430">
        <v>0</v>
      </c>
      <c r="K430">
        <v>0</v>
      </c>
      <c r="L430">
        <v>0</v>
      </c>
      <c r="M430">
        <v>0</v>
      </c>
      <c r="N430">
        <v>0</v>
      </c>
      <c r="O430">
        <v>0</v>
      </c>
      <c r="P430">
        <v>0</v>
      </c>
      <c r="Q430">
        <v>0</v>
      </c>
      <c r="R430">
        <v>0</v>
      </c>
      <c r="S430">
        <v>0</v>
      </c>
      <c r="T430">
        <v>0</v>
      </c>
      <c r="U430">
        <v>0</v>
      </c>
      <c r="V430" t="s">
        <v>187</v>
      </c>
      <c r="W430">
        <v>0</v>
      </c>
      <c r="X430">
        <v>0</v>
      </c>
      <c r="Y430">
        <v>0</v>
      </c>
      <c r="Z430">
        <v>0</v>
      </c>
      <c r="AA430">
        <v>0</v>
      </c>
      <c r="AB430">
        <v>0</v>
      </c>
      <c r="AC430">
        <v>0</v>
      </c>
      <c r="AD430">
        <v>0</v>
      </c>
      <c r="AE430">
        <v>0</v>
      </c>
      <c r="AF430">
        <v>0</v>
      </c>
      <c r="AG430">
        <v>0</v>
      </c>
      <c r="AH430">
        <v>0</v>
      </c>
      <c r="AK430" s="252">
        <f t="shared" si="30"/>
        <v>0</v>
      </c>
      <c r="AL430">
        <f t="shared" si="31"/>
        <v>0</v>
      </c>
      <c r="AM430">
        <f t="shared" si="32"/>
        <v>0</v>
      </c>
      <c r="AO430">
        <f>VLOOKUP($B430,Kraftvärmeprod!$B$1:$AR$469,MATCH(AO$1,Kraftvärmeprod!$B$1:$AU$1,0),FALSE)</f>
        <v>0</v>
      </c>
      <c r="AP430">
        <f>VLOOKUP($B430,Kraftvärmeprod!$B$1:$AR$469,MATCH(AP$1,Kraftvärmeprod!$B$1:$AU$1,0),FALSE)</f>
        <v>0</v>
      </c>
      <c r="AQ430">
        <f>VLOOKUP($B430,Kraftvärmeprod!$B$1:$AR$469,MATCH("Summa tillförd energi exklusive rökgaskondensering",Kraftvärmeprod!$B$1:$AU$1,0),FALSE)</f>
        <v>0</v>
      </c>
      <c r="AS430" s="195" t="str">
        <f t="shared" si="33"/>
        <v/>
      </c>
      <c r="AU430">
        <f t="shared" si="34"/>
        <v>0</v>
      </c>
    </row>
    <row r="431" spans="1:47" x14ac:dyDescent="0.25">
      <c r="A431" s="2" t="s">
        <v>622</v>
      </c>
      <c r="B431" s="2" t="s">
        <v>624</v>
      </c>
      <c r="J431">
        <v>0</v>
      </c>
      <c r="K431">
        <v>0</v>
      </c>
      <c r="L431">
        <v>0</v>
      </c>
      <c r="M431">
        <v>0</v>
      </c>
      <c r="N431">
        <v>0</v>
      </c>
      <c r="O431">
        <v>0</v>
      </c>
      <c r="P431">
        <v>0</v>
      </c>
      <c r="Q431">
        <v>0</v>
      </c>
      <c r="R431">
        <v>0</v>
      </c>
      <c r="S431">
        <v>0</v>
      </c>
      <c r="T431">
        <v>0</v>
      </c>
      <c r="U431">
        <v>0</v>
      </c>
      <c r="V431" t="s">
        <v>187</v>
      </c>
      <c r="W431">
        <v>0</v>
      </c>
      <c r="X431">
        <v>0</v>
      </c>
      <c r="Y431">
        <v>0</v>
      </c>
      <c r="Z431">
        <v>0</v>
      </c>
      <c r="AA431">
        <v>0</v>
      </c>
      <c r="AB431">
        <v>0</v>
      </c>
      <c r="AC431">
        <v>0</v>
      </c>
      <c r="AD431">
        <v>0</v>
      </c>
      <c r="AE431">
        <v>0</v>
      </c>
      <c r="AF431">
        <v>0</v>
      </c>
      <c r="AG431">
        <v>0</v>
      </c>
      <c r="AH431">
        <v>0</v>
      </c>
      <c r="AK431" s="252">
        <f t="shared" si="30"/>
        <v>0</v>
      </c>
      <c r="AL431">
        <f t="shared" si="31"/>
        <v>0</v>
      </c>
      <c r="AM431">
        <f t="shared" si="32"/>
        <v>0</v>
      </c>
      <c r="AO431">
        <f>VLOOKUP($B431,Kraftvärmeprod!$B$1:$AR$469,MATCH(AO$1,Kraftvärmeprod!$B$1:$AU$1,0),FALSE)</f>
        <v>0</v>
      </c>
      <c r="AP431">
        <f>VLOOKUP($B431,Kraftvärmeprod!$B$1:$AR$469,MATCH(AP$1,Kraftvärmeprod!$B$1:$AU$1,0),FALSE)</f>
        <v>0</v>
      </c>
      <c r="AQ431">
        <f>VLOOKUP($B431,Kraftvärmeprod!$B$1:$AR$469,MATCH("Summa tillförd energi exklusive rökgaskondensering",Kraftvärmeprod!$B$1:$AU$1,0),FALSE)</f>
        <v>0</v>
      </c>
      <c r="AS431" s="195" t="str">
        <f t="shared" si="33"/>
        <v/>
      </c>
      <c r="AU431">
        <f t="shared" si="34"/>
        <v>0</v>
      </c>
    </row>
    <row r="432" spans="1:47" x14ac:dyDescent="0.25">
      <c r="A432" s="2" t="s">
        <v>622</v>
      </c>
      <c r="B432" s="2" t="s">
        <v>625</v>
      </c>
      <c r="J432">
        <v>0</v>
      </c>
      <c r="K432">
        <v>0</v>
      </c>
      <c r="L432">
        <v>0</v>
      </c>
      <c r="M432">
        <v>0</v>
      </c>
      <c r="N432">
        <v>0</v>
      </c>
      <c r="O432">
        <v>0</v>
      </c>
      <c r="P432">
        <v>0</v>
      </c>
      <c r="Q432">
        <v>0</v>
      </c>
      <c r="R432">
        <v>0</v>
      </c>
      <c r="S432">
        <v>0</v>
      </c>
      <c r="T432">
        <v>0</v>
      </c>
      <c r="U432">
        <v>0</v>
      </c>
      <c r="V432" t="s">
        <v>187</v>
      </c>
      <c r="W432">
        <v>0</v>
      </c>
      <c r="X432">
        <v>0</v>
      </c>
      <c r="Y432">
        <v>0</v>
      </c>
      <c r="Z432">
        <v>0</v>
      </c>
      <c r="AA432">
        <v>0</v>
      </c>
      <c r="AB432">
        <v>0</v>
      </c>
      <c r="AC432">
        <v>0</v>
      </c>
      <c r="AD432">
        <v>0</v>
      </c>
      <c r="AE432">
        <v>0</v>
      </c>
      <c r="AF432">
        <v>0</v>
      </c>
      <c r="AG432">
        <v>0</v>
      </c>
      <c r="AH432">
        <v>0</v>
      </c>
      <c r="AK432" s="252">
        <f t="shared" si="30"/>
        <v>0</v>
      </c>
      <c r="AL432">
        <f t="shared" si="31"/>
        <v>0</v>
      </c>
      <c r="AM432">
        <f t="shared" si="32"/>
        <v>0</v>
      </c>
      <c r="AO432">
        <f>VLOOKUP($B432,Kraftvärmeprod!$B$1:$AR$469,MATCH(AO$1,Kraftvärmeprod!$B$1:$AU$1,0),FALSE)</f>
        <v>0</v>
      </c>
      <c r="AP432">
        <f>VLOOKUP($B432,Kraftvärmeprod!$B$1:$AR$469,MATCH(AP$1,Kraftvärmeprod!$B$1:$AU$1,0),FALSE)</f>
        <v>0</v>
      </c>
      <c r="AQ432">
        <f>VLOOKUP($B432,Kraftvärmeprod!$B$1:$AR$469,MATCH("Summa tillförd energi exklusive rökgaskondensering",Kraftvärmeprod!$B$1:$AU$1,0),FALSE)</f>
        <v>0</v>
      </c>
      <c r="AS432" s="195" t="str">
        <f t="shared" si="33"/>
        <v/>
      </c>
      <c r="AU432">
        <f t="shared" si="34"/>
        <v>0</v>
      </c>
    </row>
    <row r="433" spans="1:47" x14ac:dyDescent="0.25">
      <c r="A433" s="2" t="s">
        <v>622</v>
      </c>
      <c r="B433" s="2" t="s">
        <v>626</v>
      </c>
      <c r="J433">
        <v>0</v>
      </c>
      <c r="K433">
        <v>0</v>
      </c>
      <c r="L433">
        <v>0</v>
      </c>
      <c r="M433">
        <v>0</v>
      </c>
      <c r="N433">
        <v>0</v>
      </c>
      <c r="O433">
        <v>0</v>
      </c>
      <c r="P433">
        <v>0</v>
      </c>
      <c r="Q433">
        <v>0</v>
      </c>
      <c r="R433">
        <v>0</v>
      </c>
      <c r="S433">
        <v>0</v>
      </c>
      <c r="T433">
        <v>0</v>
      </c>
      <c r="U433">
        <v>0</v>
      </c>
      <c r="V433" t="s">
        <v>187</v>
      </c>
      <c r="W433">
        <v>0</v>
      </c>
      <c r="X433">
        <v>0</v>
      </c>
      <c r="Y433">
        <v>0</v>
      </c>
      <c r="Z433">
        <v>0</v>
      </c>
      <c r="AA433">
        <v>0</v>
      </c>
      <c r="AB433">
        <v>0</v>
      </c>
      <c r="AC433">
        <v>0</v>
      </c>
      <c r="AD433">
        <v>0</v>
      </c>
      <c r="AE433">
        <v>0</v>
      </c>
      <c r="AF433">
        <v>0</v>
      </c>
      <c r="AG433">
        <v>0</v>
      </c>
      <c r="AH433">
        <v>0</v>
      </c>
      <c r="AK433" s="252">
        <f t="shared" si="30"/>
        <v>0</v>
      </c>
      <c r="AL433">
        <f t="shared" si="31"/>
        <v>0</v>
      </c>
      <c r="AM433">
        <f t="shared" si="32"/>
        <v>0</v>
      </c>
      <c r="AO433">
        <f>VLOOKUP($B433,Kraftvärmeprod!$B$1:$AR$469,MATCH(AO$1,Kraftvärmeprod!$B$1:$AU$1,0),FALSE)</f>
        <v>0</v>
      </c>
      <c r="AP433">
        <f>VLOOKUP($B433,Kraftvärmeprod!$B$1:$AR$469,MATCH(AP$1,Kraftvärmeprod!$B$1:$AU$1,0),FALSE)</f>
        <v>0</v>
      </c>
      <c r="AQ433">
        <f>VLOOKUP($B433,Kraftvärmeprod!$B$1:$AR$469,MATCH("Summa tillförd energi exklusive rökgaskondensering",Kraftvärmeprod!$B$1:$AU$1,0),FALSE)</f>
        <v>0</v>
      </c>
      <c r="AS433" s="195" t="str">
        <f t="shared" si="33"/>
        <v/>
      </c>
      <c r="AU433">
        <f t="shared" si="34"/>
        <v>0</v>
      </c>
    </row>
    <row r="434" spans="1:47" x14ac:dyDescent="0.25">
      <c r="A434" s="2" t="s">
        <v>627</v>
      </c>
      <c r="B434" s="2" t="s">
        <v>628</v>
      </c>
      <c r="J434">
        <v>0</v>
      </c>
      <c r="K434">
        <v>0</v>
      </c>
      <c r="L434">
        <v>0</v>
      </c>
      <c r="M434">
        <v>0</v>
      </c>
      <c r="N434">
        <v>0</v>
      </c>
      <c r="O434">
        <v>0</v>
      </c>
      <c r="P434">
        <v>0</v>
      </c>
      <c r="Q434">
        <v>0</v>
      </c>
      <c r="R434">
        <v>0</v>
      </c>
      <c r="S434">
        <v>0</v>
      </c>
      <c r="T434">
        <v>0</v>
      </c>
      <c r="U434">
        <v>0</v>
      </c>
      <c r="V434" t="s">
        <v>187</v>
      </c>
      <c r="W434">
        <v>0</v>
      </c>
      <c r="X434">
        <v>0</v>
      </c>
      <c r="Y434">
        <v>0</v>
      </c>
      <c r="Z434">
        <v>0</v>
      </c>
      <c r="AA434">
        <v>0</v>
      </c>
      <c r="AB434">
        <v>0</v>
      </c>
      <c r="AC434">
        <v>0</v>
      </c>
      <c r="AD434">
        <v>0</v>
      </c>
      <c r="AE434">
        <v>0</v>
      </c>
      <c r="AF434">
        <v>0</v>
      </c>
      <c r="AG434">
        <v>0</v>
      </c>
      <c r="AH434">
        <v>0</v>
      </c>
      <c r="AK434" s="252">
        <f t="shared" si="30"/>
        <v>0</v>
      </c>
      <c r="AL434">
        <f t="shared" si="31"/>
        <v>0</v>
      </c>
      <c r="AM434">
        <f t="shared" si="32"/>
        <v>0</v>
      </c>
      <c r="AO434">
        <f>VLOOKUP($B434,Kraftvärmeprod!$B$1:$AR$469,MATCH(AO$1,Kraftvärmeprod!$B$1:$AU$1,0),FALSE)</f>
        <v>0</v>
      </c>
      <c r="AP434">
        <f>VLOOKUP($B434,Kraftvärmeprod!$B$1:$AR$469,MATCH(AP$1,Kraftvärmeprod!$B$1:$AU$1,0),FALSE)</f>
        <v>0</v>
      </c>
      <c r="AQ434">
        <f>VLOOKUP($B434,Kraftvärmeprod!$B$1:$AR$469,MATCH("Summa tillförd energi exklusive rökgaskondensering",Kraftvärmeprod!$B$1:$AU$1,0),FALSE)</f>
        <v>0</v>
      </c>
      <c r="AS434" s="195" t="str">
        <f t="shared" si="33"/>
        <v/>
      </c>
      <c r="AU434">
        <f t="shared" si="34"/>
        <v>0</v>
      </c>
    </row>
    <row r="435" spans="1:47" x14ac:dyDescent="0.25">
      <c r="A435" s="2" t="s">
        <v>627</v>
      </c>
      <c r="B435" s="2" t="s">
        <v>629</v>
      </c>
      <c r="J435">
        <v>0</v>
      </c>
      <c r="K435">
        <v>0</v>
      </c>
      <c r="L435">
        <v>0</v>
      </c>
      <c r="M435">
        <v>0</v>
      </c>
      <c r="N435">
        <v>0</v>
      </c>
      <c r="O435">
        <v>0</v>
      </c>
      <c r="P435">
        <v>0</v>
      </c>
      <c r="Q435">
        <v>0</v>
      </c>
      <c r="R435">
        <v>0</v>
      </c>
      <c r="S435">
        <v>0</v>
      </c>
      <c r="T435">
        <v>0</v>
      </c>
      <c r="U435">
        <v>0</v>
      </c>
      <c r="V435" t="s">
        <v>187</v>
      </c>
      <c r="W435">
        <v>0</v>
      </c>
      <c r="X435">
        <v>0</v>
      </c>
      <c r="Y435">
        <v>0</v>
      </c>
      <c r="Z435">
        <v>0</v>
      </c>
      <c r="AA435">
        <v>0</v>
      </c>
      <c r="AB435">
        <v>0</v>
      </c>
      <c r="AC435">
        <v>0</v>
      </c>
      <c r="AD435">
        <v>0</v>
      </c>
      <c r="AE435">
        <v>0</v>
      </c>
      <c r="AF435">
        <v>0</v>
      </c>
      <c r="AG435">
        <v>0</v>
      </c>
      <c r="AH435">
        <v>0</v>
      </c>
      <c r="AK435" s="252">
        <f t="shared" si="30"/>
        <v>0</v>
      </c>
      <c r="AL435">
        <f t="shared" si="31"/>
        <v>0</v>
      </c>
      <c r="AM435">
        <f t="shared" si="32"/>
        <v>0</v>
      </c>
      <c r="AO435">
        <f>VLOOKUP($B435,Kraftvärmeprod!$B$1:$AR$469,MATCH(AO$1,Kraftvärmeprod!$B$1:$AU$1,0),FALSE)</f>
        <v>0</v>
      </c>
      <c r="AP435">
        <f>VLOOKUP($B435,Kraftvärmeprod!$B$1:$AR$469,MATCH(AP$1,Kraftvärmeprod!$B$1:$AU$1,0),FALSE)</f>
        <v>0</v>
      </c>
      <c r="AQ435">
        <f>VLOOKUP($B435,Kraftvärmeprod!$B$1:$AR$469,MATCH("Summa tillförd energi exklusive rökgaskondensering",Kraftvärmeprod!$B$1:$AU$1,0),FALSE)</f>
        <v>0</v>
      </c>
      <c r="AS435" s="195" t="str">
        <f t="shared" si="33"/>
        <v/>
      </c>
      <c r="AU435">
        <f t="shared" si="34"/>
        <v>0</v>
      </c>
    </row>
    <row r="436" spans="1:47" x14ac:dyDescent="0.25">
      <c r="A436" s="2" t="s">
        <v>627</v>
      </c>
      <c r="B436" s="2" t="s">
        <v>630</v>
      </c>
      <c r="J436">
        <v>0</v>
      </c>
      <c r="K436">
        <v>0</v>
      </c>
      <c r="L436">
        <v>0</v>
      </c>
      <c r="M436">
        <v>0</v>
      </c>
      <c r="N436">
        <v>0</v>
      </c>
      <c r="O436">
        <v>0</v>
      </c>
      <c r="P436">
        <v>0</v>
      </c>
      <c r="Q436">
        <v>0</v>
      </c>
      <c r="R436">
        <v>0</v>
      </c>
      <c r="S436">
        <v>0</v>
      </c>
      <c r="T436">
        <v>0</v>
      </c>
      <c r="U436">
        <v>0</v>
      </c>
      <c r="V436" t="s">
        <v>187</v>
      </c>
      <c r="W436">
        <v>0</v>
      </c>
      <c r="X436">
        <v>0</v>
      </c>
      <c r="Y436">
        <v>0</v>
      </c>
      <c r="Z436">
        <v>0</v>
      </c>
      <c r="AA436">
        <v>0</v>
      </c>
      <c r="AB436">
        <v>0</v>
      </c>
      <c r="AC436">
        <v>0</v>
      </c>
      <c r="AD436">
        <v>0</v>
      </c>
      <c r="AE436">
        <v>0</v>
      </c>
      <c r="AF436">
        <v>0</v>
      </c>
      <c r="AG436">
        <v>0</v>
      </c>
      <c r="AH436">
        <v>0</v>
      </c>
      <c r="AK436" s="252">
        <f t="shared" si="30"/>
        <v>0</v>
      </c>
      <c r="AL436">
        <f t="shared" si="31"/>
        <v>0</v>
      </c>
      <c r="AM436">
        <f t="shared" si="32"/>
        <v>0</v>
      </c>
      <c r="AO436">
        <f>VLOOKUP($B436,Kraftvärmeprod!$B$1:$AR$469,MATCH(AO$1,Kraftvärmeprod!$B$1:$AU$1,0),FALSE)</f>
        <v>0</v>
      </c>
      <c r="AP436">
        <f>VLOOKUP($B436,Kraftvärmeprod!$B$1:$AR$469,MATCH(AP$1,Kraftvärmeprod!$B$1:$AU$1,0),FALSE)</f>
        <v>0</v>
      </c>
      <c r="AQ436">
        <f>VLOOKUP($B436,Kraftvärmeprod!$B$1:$AR$469,MATCH("Summa tillförd energi exklusive rökgaskondensering",Kraftvärmeprod!$B$1:$AU$1,0),FALSE)</f>
        <v>0</v>
      </c>
      <c r="AS436" s="195" t="str">
        <f t="shared" si="33"/>
        <v/>
      </c>
      <c r="AU436">
        <f t="shared" si="34"/>
        <v>0</v>
      </c>
    </row>
    <row r="437" spans="1:47" x14ac:dyDescent="0.25">
      <c r="A437" s="2" t="s">
        <v>631</v>
      </c>
      <c r="B437" s="2" t="s">
        <v>632</v>
      </c>
      <c r="J437">
        <v>0</v>
      </c>
      <c r="K437">
        <v>0</v>
      </c>
      <c r="L437">
        <v>0</v>
      </c>
      <c r="M437">
        <v>0</v>
      </c>
      <c r="N437">
        <v>0</v>
      </c>
      <c r="O437">
        <v>0</v>
      </c>
      <c r="P437">
        <v>0</v>
      </c>
      <c r="Q437">
        <v>0</v>
      </c>
      <c r="R437">
        <v>0</v>
      </c>
      <c r="S437">
        <v>0</v>
      </c>
      <c r="T437">
        <v>0</v>
      </c>
      <c r="U437">
        <v>0</v>
      </c>
      <c r="V437" t="s">
        <v>187</v>
      </c>
      <c r="W437">
        <v>0</v>
      </c>
      <c r="X437">
        <v>0</v>
      </c>
      <c r="Y437">
        <v>0</v>
      </c>
      <c r="Z437">
        <v>0</v>
      </c>
      <c r="AA437">
        <v>0</v>
      </c>
      <c r="AB437">
        <v>0</v>
      </c>
      <c r="AC437">
        <v>0</v>
      </c>
      <c r="AD437">
        <v>0</v>
      </c>
      <c r="AE437">
        <v>0</v>
      </c>
      <c r="AF437">
        <v>0</v>
      </c>
      <c r="AG437">
        <v>0</v>
      </c>
      <c r="AH437">
        <v>0</v>
      </c>
      <c r="AK437" s="252">
        <f t="shared" si="30"/>
        <v>0</v>
      </c>
      <c r="AL437">
        <f t="shared" si="31"/>
        <v>0</v>
      </c>
      <c r="AM437">
        <f t="shared" si="32"/>
        <v>0</v>
      </c>
      <c r="AO437">
        <f>VLOOKUP($B437,Kraftvärmeprod!$B$1:$AR$469,MATCH(AO$1,Kraftvärmeprod!$B$1:$AU$1,0),FALSE)</f>
        <v>0</v>
      </c>
      <c r="AP437">
        <f>VLOOKUP($B437,Kraftvärmeprod!$B$1:$AR$469,MATCH(AP$1,Kraftvärmeprod!$B$1:$AU$1,0),FALSE)</f>
        <v>0</v>
      </c>
      <c r="AQ437">
        <f>VLOOKUP($B437,Kraftvärmeprod!$B$1:$AR$469,MATCH("Summa tillförd energi exklusive rökgaskondensering",Kraftvärmeprod!$B$1:$AU$1,0),FALSE)</f>
        <v>0</v>
      </c>
      <c r="AS437" s="195" t="str">
        <f t="shared" si="33"/>
        <v/>
      </c>
      <c r="AU437">
        <f t="shared" si="34"/>
        <v>0</v>
      </c>
    </row>
    <row r="438" spans="1:47" x14ac:dyDescent="0.25">
      <c r="A438" s="2" t="s">
        <v>631</v>
      </c>
      <c r="B438" s="2" t="s">
        <v>633</v>
      </c>
      <c r="J438">
        <v>0</v>
      </c>
      <c r="K438">
        <v>0</v>
      </c>
      <c r="L438">
        <v>0</v>
      </c>
      <c r="M438">
        <v>0</v>
      </c>
      <c r="N438">
        <v>0</v>
      </c>
      <c r="O438">
        <v>0</v>
      </c>
      <c r="P438">
        <v>0</v>
      </c>
      <c r="Q438">
        <v>0</v>
      </c>
      <c r="R438">
        <v>0</v>
      </c>
      <c r="S438">
        <v>0</v>
      </c>
      <c r="T438">
        <v>0</v>
      </c>
      <c r="U438">
        <v>0</v>
      </c>
      <c r="V438" t="s">
        <v>187</v>
      </c>
      <c r="W438">
        <v>0</v>
      </c>
      <c r="X438">
        <v>0</v>
      </c>
      <c r="Y438">
        <v>0</v>
      </c>
      <c r="Z438">
        <v>0</v>
      </c>
      <c r="AA438">
        <v>0</v>
      </c>
      <c r="AB438">
        <v>0</v>
      </c>
      <c r="AC438">
        <v>0</v>
      </c>
      <c r="AD438">
        <v>0</v>
      </c>
      <c r="AE438">
        <v>0</v>
      </c>
      <c r="AF438">
        <v>0</v>
      </c>
      <c r="AG438">
        <v>0</v>
      </c>
      <c r="AH438">
        <v>0</v>
      </c>
      <c r="AK438" s="252">
        <f t="shared" si="30"/>
        <v>0</v>
      </c>
      <c r="AL438">
        <f t="shared" si="31"/>
        <v>0</v>
      </c>
      <c r="AM438">
        <f t="shared" si="32"/>
        <v>0</v>
      </c>
      <c r="AO438">
        <f>VLOOKUP($B438,Kraftvärmeprod!$B$1:$AR$469,MATCH(AO$1,Kraftvärmeprod!$B$1:$AU$1,0),FALSE)</f>
        <v>0</v>
      </c>
      <c r="AP438">
        <f>VLOOKUP($B438,Kraftvärmeprod!$B$1:$AR$469,MATCH(AP$1,Kraftvärmeprod!$B$1:$AU$1,0),FALSE)</f>
        <v>0</v>
      </c>
      <c r="AQ438">
        <f>VLOOKUP($B438,Kraftvärmeprod!$B$1:$AR$469,MATCH("Summa tillförd energi exklusive rökgaskondensering",Kraftvärmeprod!$B$1:$AU$1,0),FALSE)</f>
        <v>0</v>
      </c>
      <c r="AS438" s="195" t="str">
        <f t="shared" si="33"/>
        <v/>
      </c>
      <c r="AU438">
        <f t="shared" si="34"/>
        <v>0</v>
      </c>
    </row>
    <row r="439" spans="1:47" x14ac:dyDescent="0.25">
      <c r="A439" s="2" t="s">
        <v>631</v>
      </c>
      <c r="B439" s="2" t="s">
        <v>634</v>
      </c>
      <c r="J439">
        <v>0</v>
      </c>
      <c r="K439">
        <v>0</v>
      </c>
      <c r="L439">
        <v>0</v>
      </c>
      <c r="M439">
        <v>0</v>
      </c>
      <c r="N439">
        <v>0</v>
      </c>
      <c r="O439">
        <v>0</v>
      </c>
      <c r="P439">
        <v>0</v>
      </c>
      <c r="Q439">
        <v>0</v>
      </c>
      <c r="R439">
        <v>0</v>
      </c>
      <c r="S439">
        <v>0</v>
      </c>
      <c r="T439">
        <v>0</v>
      </c>
      <c r="U439">
        <v>0</v>
      </c>
      <c r="V439" t="s">
        <v>187</v>
      </c>
      <c r="W439">
        <v>0</v>
      </c>
      <c r="X439">
        <v>0</v>
      </c>
      <c r="Y439">
        <v>0</v>
      </c>
      <c r="Z439">
        <v>0</v>
      </c>
      <c r="AA439">
        <v>0</v>
      </c>
      <c r="AB439">
        <v>0</v>
      </c>
      <c r="AC439">
        <v>0</v>
      </c>
      <c r="AD439">
        <v>0</v>
      </c>
      <c r="AE439">
        <v>0</v>
      </c>
      <c r="AF439">
        <v>0</v>
      </c>
      <c r="AG439">
        <v>0</v>
      </c>
      <c r="AH439">
        <v>0</v>
      </c>
      <c r="AK439" s="252">
        <f t="shared" si="30"/>
        <v>0</v>
      </c>
      <c r="AL439">
        <f t="shared" si="31"/>
        <v>0</v>
      </c>
      <c r="AM439">
        <f t="shared" si="32"/>
        <v>0</v>
      </c>
      <c r="AO439">
        <f>VLOOKUP($B439,Kraftvärmeprod!$B$1:$AR$469,MATCH(AO$1,Kraftvärmeprod!$B$1:$AU$1,0),FALSE)</f>
        <v>0</v>
      </c>
      <c r="AP439">
        <f>VLOOKUP($B439,Kraftvärmeprod!$B$1:$AR$469,MATCH(AP$1,Kraftvärmeprod!$B$1:$AU$1,0),FALSE)</f>
        <v>0</v>
      </c>
      <c r="AQ439">
        <f>VLOOKUP($B439,Kraftvärmeprod!$B$1:$AR$469,MATCH("Summa tillförd energi exklusive rökgaskondensering",Kraftvärmeprod!$B$1:$AU$1,0),FALSE)</f>
        <v>0</v>
      </c>
      <c r="AS439" s="195" t="str">
        <f t="shared" si="33"/>
        <v/>
      </c>
      <c r="AU439">
        <f t="shared" si="34"/>
        <v>0</v>
      </c>
    </row>
    <row r="440" spans="1:47" x14ac:dyDescent="0.25">
      <c r="A440" s="2" t="s">
        <v>631</v>
      </c>
      <c r="B440" s="2" t="s">
        <v>635</v>
      </c>
      <c r="J440">
        <v>0</v>
      </c>
      <c r="K440">
        <v>1.6594599999999999</v>
      </c>
      <c r="L440">
        <v>0</v>
      </c>
      <c r="M440">
        <v>0</v>
      </c>
      <c r="N440">
        <v>0</v>
      </c>
      <c r="O440">
        <v>0</v>
      </c>
      <c r="P440">
        <v>242.20099999999999</v>
      </c>
      <c r="Q440">
        <v>60.048000000000002</v>
      </c>
      <c r="R440">
        <v>89.739000000000004</v>
      </c>
      <c r="S440">
        <v>28.7867</v>
      </c>
      <c r="T440">
        <v>0</v>
      </c>
      <c r="U440">
        <v>0</v>
      </c>
      <c r="V440" t="s">
        <v>187</v>
      </c>
      <c r="W440">
        <v>0</v>
      </c>
      <c r="X440">
        <v>0</v>
      </c>
      <c r="Y440">
        <v>0</v>
      </c>
      <c r="Z440">
        <v>15.5197</v>
      </c>
      <c r="AA440">
        <v>0</v>
      </c>
      <c r="AB440">
        <v>0</v>
      </c>
      <c r="AC440">
        <v>0</v>
      </c>
      <c r="AD440">
        <v>16.9771</v>
      </c>
      <c r="AE440">
        <v>0</v>
      </c>
      <c r="AF440">
        <v>0</v>
      </c>
      <c r="AG440">
        <v>21.02</v>
      </c>
      <c r="AH440">
        <v>7.46821</v>
      </c>
      <c r="AK440" s="252">
        <f t="shared" si="30"/>
        <v>483.41917000000001</v>
      </c>
      <c r="AL440">
        <f t="shared" si="31"/>
        <v>475.95096000000001</v>
      </c>
      <c r="AM440">
        <f t="shared" si="32"/>
        <v>454.93096000000003</v>
      </c>
      <c r="AO440">
        <f>VLOOKUP($B440,Kraftvärmeprod!$B$1:$AR$469,MATCH(AO$1,Kraftvärmeprod!$B$1:$AU$1,0),FALSE)</f>
        <v>597.09</v>
      </c>
      <c r="AP440">
        <f>VLOOKUP($B440,Kraftvärmeprod!$B$1:$AR$469,MATCH(AP$1,Kraftvärmeprod!$B$1:$AU$1,0),FALSE)</f>
        <v>193.99</v>
      </c>
      <c r="AQ440">
        <f>VLOOKUP($B440,Kraftvärmeprod!$B$1:$AR$469,MATCH("Summa tillförd energi exklusive rökgaskondensering",Kraftvärmeprod!$B$1:$AU$1,0),FALSE)</f>
        <v>837.58999999999992</v>
      </c>
      <c r="AS440" s="195">
        <f t="shared" si="33"/>
        <v>0.54314277868646965</v>
      </c>
      <c r="AU440">
        <f t="shared" si="34"/>
        <v>436.29440000000005</v>
      </c>
    </row>
    <row r="441" spans="1:47" x14ac:dyDescent="0.25">
      <c r="A441" s="2" t="s">
        <v>636</v>
      </c>
      <c r="B441" s="2" t="s">
        <v>637</v>
      </c>
      <c r="J441">
        <v>0</v>
      </c>
      <c r="K441">
        <v>0</v>
      </c>
      <c r="L441">
        <v>0</v>
      </c>
      <c r="M441">
        <v>0</v>
      </c>
      <c r="N441">
        <v>0</v>
      </c>
      <c r="O441">
        <v>0</v>
      </c>
      <c r="P441">
        <v>0</v>
      </c>
      <c r="Q441">
        <v>0</v>
      </c>
      <c r="R441">
        <v>0</v>
      </c>
      <c r="S441">
        <v>0</v>
      </c>
      <c r="T441">
        <v>0</v>
      </c>
      <c r="U441">
        <v>0</v>
      </c>
      <c r="V441" t="s">
        <v>187</v>
      </c>
      <c r="W441">
        <v>0</v>
      </c>
      <c r="X441">
        <v>0</v>
      </c>
      <c r="Y441">
        <v>0</v>
      </c>
      <c r="Z441">
        <v>0</v>
      </c>
      <c r="AA441">
        <v>0</v>
      </c>
      <c r="AB441">
        <v>0</v>
      </c>
      <c r="AC441">
        <v>0</v>
      </c>
      <c r="AD441">
        <v>0</v>
      </c>
      <c r="AE441">
        <v>0</v>
      </c>
      <c r="AF441">
        <v>0</v>
      </c>
      <c r="AG441">
        <v>0</v>
      </c>
      <c r="AH441">
        <v>0</v>
      </c>
      <c r="AK441" s="252">
        <f t="shared" si="30"/>
        <v>0</v>
      </c>
      <c r="AL441">
        <f t="shared" si="31"/>
        <v>0</v>
      </c>
      <c r="AM441">
        <f t="shared" si="32"/>
        <v>0</v>
      </c>
      <c r="AO441">
        <f>VLOOKUP($B441,Kraftvärmeprod!$B$1:$AR$469,MATCH(AO$1,Kraftvärmeprod!$B$1:$AU$1,0),FALSE)</f>
        <v>0</v>
      </c>
      <c r="AP441">
        <f>VLOOKUP($B441,Kraftvärmeprod!$B$1:$AR$469,MATCH(AP$1,Kraftvärmeprod!$B$1:$AU$1,0),FALSE)</f>
        <v>0</v>
      </c>
      <c r="AQ441">
        <f>VLOOKUP($B441,Kraftvärmeprod!$B$1:$AR$469,MATCH("Summa tillförd energi exklusive rökgaskondensering",Kraftvärmeprod!$B$1:$AU$1,0),FALSE)</f>
        <v>0</v>
      </c>
      <c r="AS441" s="195" t="str">
        <f t="shared" si="33"/>
        <v/>
      </c>
      <c r="AU441">
        <f t="shared" si="34"/>
        <v>0</v>
      </c>
    </row>
    <row r="442" spans="1:47" x14ac:dyDescent="0.25">
      <c r="A442" s="2" t="s">
        <v>638</v>
      </c>
      <c r="B442" s="2" t="s">
        <v>639</v>
      </c>
      <c r="J442">
        <v>0</v>
      </c>
      <c r="K442">
        <v>0</v>
      </c>
      <c r="L442">
        <v>0</v>
      </c>
      <c r="M442">
        <v>0</v>
      </c>
      <c r="N442">
        <v>0</v>
      </c>
      <c r="O442">
        <v>0</v>
      </c>
      <c r="P442">
        <v>0</v>
      </c>
      <c r="Q442">
        <v>0</v>
      </c>
      <c r="R442">
        <v>0</v>
      </c>
      <c r="S442">
        <v>0</v>
      </c>
      <c r="T442">
        <v>0</v>
      </c>
      <c r="U442">
        <v>0</v>
      </c>
      <c r="V442" t="s">
        <v>187</v>
      </c>
      <c r="W442">
        <v>0</v>
      </c>
      <c r="X442">
        <v>0</v>
      </c>
      <c r="Y442">
        <v>0</v>
      </c>
      <c r="Z442">
        <v>0</v>
      </c>
      <c r="AA442">
        <v>0</v>
      </c>
      <c r="AB442">
        <v>0</v>
      </c>
      <c r="AC442">
        <v>0</v>
      </c>
      <c r="AD442">
        <v>0</v>
      </c>
      <c r="AE442">
        <v>0</v>
      </c>
      <c r="AF442">
        <v>0</v>
      </c>
      <c r="AG442">
        <v>0</v>
      </c>
      <c r="AH442">
        <v>0</v>
      </c>
      <c r="AK442" s="252">
        <f t="shared" si="30"/>
        <v>0</v>
      </c>
      <c r="AL442">
        <f t="shared" si="31"/>
        <v>0</v>
      </c>
      <c r="AM442">
        <f t="shared" si="32"/>
        <v>0</v>
      </c>
      <c r="AO442">
        <f>VLOOKUP($B442,Kraftvärmeprod!$B$1:$AR$469,MATCH(AO$1,Kraftvärmeprod!$B$1:$AU$1,0),FALSE)</f>
        <v>0</v>
      </c>
      <c r="AP442">
        <f>VLOOKUP($B442,Kraftvärmeprod!$B$1:$AR$469,MATCH(AP$1,Kraftvärmeprod!$B$1:$AU$1,0),FALSE)</f>
        <v>0</v>
      </c>
      <c r="AQ442">
        <f>VLOOKUP($B442,Kraftvärmeprod!$B$1:$AR$469,MATCH("Summa tillförd energi exklusive rökgaskondensering",Kraftvärmeprod!$B$1:$AU$1,0),FALSE)</f>
        <v>0</v>
      </c>
      <c r="AS442" s="195" t="str">
        <f t="shared" si="33"/>
        <v/>
      </c>
      <c r="AU442">
        <f t="shared" si="34"/>
        <v>0</v>
      </c>
    </row>
    <row r="443" spans="1:47" x14ac:dyDescent="0.25">
      <c r="A443" s="2" t="s">
        <v>640</v>
      </c>
      <c r="B443" s="2" t="s">
        <v>641</v>
      </c>
      <c r="J443">
        <v>0</v>
      </c>
      <c r="K443">
        <v>0</v>
      </c>
      <c r="L443">
        <v>0</v>
      </c>
      <c r="M443">
        <v>0</v>
      </c>
      <c r="N443">
        <v>0</v>
      </c>
      <c r="O443">
        <v>0</v>
      </c>
      <c r="P443">
        <v>0</v>
      </c>
      <c r="Q443">
        <v>0</v>
      </c>
      <c r="R443">
        <v>0</v>
      </c>
      <c r="S443">
        <v>0</v>
      </c>
      <c r="T443">
        <v>0</v>
      </c>
      <c r="U443">
        <v>0</v>
      </c>
      <c r="V443" t="s">
        <v>187</v>
      </c>
      <c r="W443">
        <v>0</v>
      </c>
      <c r="X443">
        <v>0</v>
      </c>
      <c r="Y443">
        <v>0</v>
      </c>
      <c r="Z443">
        <v>0</v>
      </c>
      <c r="AA443">
        <v>0</v>
      </c>
      <c r="AB443">
        <v>0</v>
      </c>
      <c r="AC443">
        <v>0</v>
      </c>
      <c r="AD443">
        <v>0</v>
      </c>
      <c r="AE443">
        <v>0</v>
      </c>
      <c r="AF443">
        <v>0</v>
      </c>
      <c r="AG443">
        <v>0</v>
      </c>
      <c r="AH443">
        <v>0</v>
      </c>
      <c r="AK443" s="252">
        <f t="shared" si="30"/>
        <v>0</v>
      </c>
      <c r="AL443">
        <f t="shared" si="31"/>
        <v>0</v>
      </c>
      <c r="AM443">
        <f t="shared" si="32"/>
        <v>0</v>
      </c>
      <c r="AO443">
        <f>VLOOKUP($B443,Kraftvärmeprod!$B$1:$AR$469,MATCH(AO$1,Kraftvärmeprod!$B$1:$AU$1,0),FALSE)</f>
        <v>0</v>
      </c>
      <c r="AP443">
        <f>VLOOKUP($B443,Kraftvärmeprod!$B$1:$AR$469,MATCH(AP$1,Kraftvärmeprod!$B$1:$AU$1,0),FALSE)</f>
        <v>0</v>
      </c>
      <c r="AQ443">
        <f>VLOOKUP($B443,Kraftvärmeprod!$B$1:$AR$469,MATCH("Summa tillförd energi exklusive rökgaskondensering",Kraftvärmeprod!$B$1:$AU$1,0),FALSE)</f>
        <v>0</v>
      </c>
      <c r="AS443" s="195" t="str">
        <f t="shared" si="33"/>
        <v/>
      </c>
      <c r="AU443">
        <f t="shared" si="34"/>
        <v>0</v>
      </c>
    </row>
    <row r="444" spans="1:47" x14ac:dyDescent="0.25">
      <c r="A444" s="2" t="s">
        <v>640</v>
      </c>
      <c r="B444" s="2" t="s">
        <v>642</v>
      </c>
      <c r="J444">
        <v>0</v>
      </c>
      <c r="K444">
        <v>0</v>
      </c>
      <c r="L444">
        <v>0</v>
      </c>
      <c r="M444">
        <v>0</v>
      </c>
      <c r="N444">
        <v>0</v>
      </c>
      <c r="O444">
        <v>0</v>
      </c>
      <c r="P444">
        <v>0</v>
      </c>
      <c r="Q444">
        <v>0</v>
      </c>
      <c r="R444">
        <v>0</v>
      </c>
      <c r="S444">
        <v>0</v>
      </c>
      <c r="T444">
        <v>0</v>
      </c>
      <c r="U444">
        <v>0</v>
      </c>
      <c r="V444" t="s">
        <v>187</v>
      </c>
      <c r="W444">
        <v>0</v>
      </c>
      <c r="X444">
        <v>0</v>
      </c>
      <c r="Y444">
        <v>0</v>
      </c>
      <c r="Z444">
        <v>0</v>
      </c>
      <c r="AA444">
        <v>0</v>
      </c>
      <c r="AB444">
        <v>0</v>
      </c>
      <c r="AC444">
        <v>0</v>
      </c>
      <c r="AD444">
        <v>0</v>
      </c>
      <c r="AE444">
        <v>0</v>
      </c>
      <c r="AF444">
        <v>0</v>
      </c>
      <c r="AG444">
        <v>0</v>
      </c>
      <c r="AH444">
        <v>0</v>
      </c>
      <c r="AK444" s="252">
        <f t="shared" si="30"/>
        <v>0</v>
      </c>
      <c r="AL444">
        <f t="shared" si="31"/>
        <v>0</v>
      </c>
      <c r="AM444">
        <f t="shared" si="32"/>
        <v>0</v>
      </c>
      <c r="AO444">
        <f>VLOOKUP($B444,Kraftvärmeprod!$B$1:$AR$469,MATCH(AO$1,Kraftvärmeprod!$B$1:$AU$1,0),FALSE)</f>
        <v>0</v>
      </c>
      <c r="AP444">
        <f>VLOOKUP($B444,Kraftvärmeprod!$B$1:$AR$469,MATCH(AP$1,Kraftvärmeprod!$B$1:$AU$1,0),FALSE)</f>
        <v>0</v>
      </c>
      <c r="AQ444">
        <f>VLOOKUP($B444,Kraftvärmeprod!$B$1:$AR$469,MATCH("Summa tillförd energi exklusive rökgaskondensering",Kraftvärmeprod!$B$1:$AU$1,0),FALSE)</f>
        <v>0</v>
      </c>
      <c r="AS444" s="195" t="str">
        <f t="shared" si="33"/>
        <v/>
      </c>
      <c r="AU444">
        <f t="shared" si="34"/>
        <v>0</v>
      </c>
    </row>
    <row r="445" spans="1:47" x14ac:dyDescent="0.25">
      <c r="A445" s="2" t="s">
        <v>640</v>
      </c>
      <c r="B445" s="2" t="s">
        <v>643</v>
      </c>
      <c r="J445">
        <v>0</v>
      </c>
      <c r="K445">
        <v>0</v>
      </c>
      <c r="L445">
        <v>0</v>
      </c>
      <c r="M445">
        <v>0</v>
      </c>
      <c r="N445">
        <v>0</v>
      </c>
      <c r="O445">
        <v>0</v>
      </c>
      <c r="P445">
        <v>0</v>
      </c>
      <c r="Q445">
        <v>0</v>
      </c>
      <c r="R445">
        <v>0</v>
      </c>
      <c r="S445">
        <v>0</v>
      </c>
      <c r="T445">
        <v>0</v>
      </c>
      <c r="U445">
        <v>0</v>
      </c>
      <c r="V445" t="s">
        <v>187</v>
      </c>
      <c r="W445">
        <v>0</v>
      </c>
      <c r="X445">
        <v>0</v>
      </c>
      <c r="Y445">
        <v>0</v>
      </c>
      <c r="Z445">
        <v>0</v>
      </c>
      <c r="AA445">
        <v>0</v>
      </c>
      <c r="AB445">
        <v>0</v>
      </c>
      <c r="AC445">
        <v>0</v>
      </c>
      <c r="AD445">
        <v>0</v>
      </c>
      <c r="AE445">
        <v>0</v>
      </c>
      <c r="AF445">
        <v>0</v>
      </c>
      <c r="AG445">
        <v>0</v>
      </c>
      <c r="AH445">
        <v>0</v>
      </c>
      <c r="AK445" s="252">
        <f t="shared" si="30"/>
        <v>0</v>
      </c>
      <c r="AL445">
        <f t="shared" si="31"/>
        <v>0</v>
      </c>
      <c r="AM445">
        <f t="shared" si="32"/>
        <v>0</v>
      </c>
      <c r="AO445">
        <f>VLOOKUP($B445,Kraftvärmeprod!$B$1:$AR$469,MATCH(AO$1,Kraftvärmeprod!$B$1:$AU$1,0),FALSE)</f>
        <v>0</v>
      </c>
      <c r="AP445">
        <f>VLOOKUP($B445,Kraftvärmeprod!$B$1:$AR$469,MATCH(AP$1,Kraftvärmeprod!$B$1:$AU$1,0),FALSE)</f>
        <v>0</v>
      </c>
      <c r="AQ445">
        <f>VLOOKUP($B445,Kraftvärmeprod!$B$1:$AR$469,MATCH("Summa tillförd energi exklusive rökgaskondensering",Kraftvärmeprod!$B$1:$AU$1,0),FALSE)</f>
        <v>0</v>
      </c>
      <c r="AS445" s="195" t="str">
        <f t="shared" si="33"/>
        <v/>
      </c>
      <c r="AU445">
        <f t="shared" si="34"/>
        <v>0</v>
      </c>
    </row>
    <row r="446" spans="1:47" x14ac:dyDescent="0.25">
      <c r="A446" s="2" t="s">
        <v>644</v>
      </c>
      <c r="B446" s="2" t="s">
        <v>645</v>
      </c>
      <c r="J446">
        <v>0</v>
      </c>
      <c r="K446">
        <v>0</v>
      </c>
      <c r="L446">
        <v>0</v>
      </c>
      <c r="M446">
        <v>0</v>
      </c>
      <c r="N446">
        <v>0</v>
      </c>
      <c r="O446">
        <v>0</v>
      </c>
      <c r="P446">
        <v>0</v>
      </c>
      <c r="Q446">
        <v>0</v>
      </c>
      <c r="R446">
        <v>0</v>
      </c>
      <c r="S446">
        <v>0</v>
      </c>
      <c r="T446">
        <v>0</v>
      </c>
      <c r="U446">
        <v>0</v>
      </c>
      <c r="V446" t="s">
        <v>187</v>
      </c>
      <c r="W446">
        <v>0</v>
      </c>
      <c r="X446">
        <v>0</v>
      </c>
      <c r="Y446">
        <v>0</v>
      </c>
      <c r="Z446">
        <v>0</v>
      </c>
      <c r="AA446">
        <v>0</v>
      </c>
      <c r="AB446">
        <v>0</v>
      </c>
      <c r="AC446">
        <v>0</v>
      </c>
      <c r="AD446">
        <v>0</v>
      </c>
      <c r="AE446">
        <v>0</v>
      </c>
      <c r="AF446">
        <v>0</v>
      </c>
      <c r="AG446">
        <v>0</v>
      </c>
      <c r="AH446">
        <v>0</v>
      </c>
      <c r="AK446" s="252">
        <f t="shared" si="30"/>
        <v>0</v>
      </c>
      <c r="AL446">
        <f t="shared" si="31"/>
        <v>0</v>
      </c>
      <c r="AM446">
        <f t="shared" si="32"/>
        <v>0</v>
      </c>
      <c r="AO446">
        <f>VLOOKUP($B446,Kraftvärmeprod!$B$1:$AR$469,MATCH(AO$1,Kraftvärmeprod!$B$1:$AU$1,0),FALSE)</f>
        <v>0</v>
      </c>
      <c r="AP446">
        <f>VLOOKUP($B446,Kraftvärmeprod!$B$1:$AR$469,MATCH(AP$1,Kraftvärmeprod!$B$1:$AU$1,0),FALSE)</f>
        <v>0</v>
      </c>
      <c r="AQ446">
        <f>VLOOKUP($B446,Kraftvärmeprod!$B$1:$AR$469,MATCH("Summa tillförd energi exklusive rökgaskondensering",Kraftvärmeprod!$B$1:$AU$1,0),FALSE)</f>
        <v>0</v>
      </c>
      <c r="AS446" s="195" t="str">
        <f t="shared" si="33"/>
        <v/>
      </c>
      <c r="AU446">
        <f t="shared" si="34"/>
        <v>0</v>
      </c>
    </row>
    <row r="447" spans="1:47" x14ac:dyDescent="0.25">
      <c r="A447" s="2" t="s">
        <v>647</v>
      </c>
      <c r="B447" s="2" t="s">
        <v>648</v>
      </c>
      <c r="J447">
        <v>0</v>
      </c>
      <c r="K447">
        <v>0</v>
      </c>
      <c r="L447">
        <v>0</v>
      </c>
      <c r="M447">
        <v>0</v>
      </c>
      <c r="N447">
        <v>0</v>
      </c>
      <c r="O447">
        <v>0</v>
      </c>
      <c r="P447">
        <v>0</v>
      </c>
      <c r="Q447">
        <v>0</v>
      </c>
      <c r="R447">
        <v>0</v>
      </c>
      <c r="S447">
        <v>0</v>
      </c>
      <c r="T447">
        <v>0</v>
      </c>
      <c r="U447">
        <v>0</v>
      </c>
      <c r="V447" t="s">
        <v>187</v>
      </c>
      <c r="W447">
        <v>0</v>
      </c>
      <c r="X447">
        <v>0</v>
      </c>
      <c r="Y447">
        <v>0</v>
      </c>
      <c r="Z447">
        <v>0</v>
      </c>
      <c r="AA447">
        <v>0</v>
      </c>
      <c r="AB447">
        <v>0</v>
      </c>
      <c r="AC447">
        <v>0</v>
      </c>
      <c r="AD447">
        <v>0</v>
      </c>
      <c r="AE447">
        <v>0</v>
      </c>
      <c r="AF447">
        <v>0</v>
      </c>
      <c r="AG447">
        <v>0</v>
      </c>
      <c r="AH447">
        <v>0</v>
      </c>
      <c r="AK447" s="252">
        <f t="shared" si="30"/>
        <v>0</v>
      </c>
      <c r="AL447">
        <f t="shared" si="31"/>
        <v>0</v>
      </c>
      <c r="AM447">
        <f t="shared" si="32"/>
        <v>0</v>
      </c>
      <c r="AO447">
        <f>VLOOKUP($B447,Kraftvärmeprod!$B$1:$AR$469,MATCH(AO$1,Kraftvärmeprod!$B$1:$AU$1,0),FALSE)</f>
        <v>0</v>
      </c>
      <c r="AP447">
        <f>VLOOKUP($B447,Kraftvärmeprod!$B$1:$AR$469,MATCH(AP$1,Kraftvärmeprod!$B$1:$AU$1,0),FALSE)</f>
        <v>0</v>
      </c>
      <c r="AQ447">
        <f>VLOOKUP($B447,Kraftvärmeprod!$B$1:$AR$469,MATCH("Summa tillförd energi exklusive rökgaskondensering",Kraftvärmeprod!$B$1:$AU$1,0),FALSE)</f>
        <v>0</v>
      </c>
      <c r="AS447" s="195" t="str">
        <f t="shared" si="33"/>
        <v/>
      </c>
      <c r="AU447">
        <f t="shared" si="34"/>
        <v>0</v>
      </c>
    </row>
    <row r="448" spans="1:47" x14ac:dyDescent="0.25">
      <c r="A448" s="2" t="s">
        <v>650</v>
      </c>
      <c r="B448" s="2" t="s">
        <v>651</v>
      </c>
      <c r="J448">
        <v>0</v>
      </c>
      <c r="K448">
        <v>0.86399999999999999</v>
      </c>
      <c r="L448">
        <v>0</v>
      </c>
      <c r="M448">
        <v>1.56558</v>
      </c>
      <c r="N448">
        <v>0</v>
      </c>
      <c r="O448">
        <v>0</v>
      </c>
      <c r="P448">
        <v>0</v>
      </c>
      <c r="Q448">
        <v>0</v>
      </c>
      <c r="R448">
        <v>0</v>
      </c>
      <c r="S448">
        <v>0</v>
      </c>
      <c r="T448">
        <v>0</v>
      </c>
      <c r="U448">
        <v>0</v>
      </c>
      <c r="V448" t="s">
        <v>187</v>
      </c>
      <c r="W448">
        <v>157.4</v>
      </c>
      <c r="X448">
        <v>0</v>
      </c>
      <c r="Y448">
        <v>0</v>
      </c>
      <c r="Z448">
        <v>0</v>
      </c>
      <c r="AA448">
        <v>0</v>
      </c>
      <c r="AB448">
        <v>0</v>
      </c>
      <c r="AC448">
        <v>0</v>
      </c>
      <c r="AD448">
        <v>0</v>
      </c>
      <c r="AE448">
        <v>257.8</v>
      </c>
      <c r="AF448">
        <v>0</v>
      </c>
      <c r="AG448">
        <v>129.9</v>
      </c>
      <c r="AH448">
        <v>14.8996</v>
      </c>
      <c r="AK448" s="252">
        <f t="shared" si="30"/>
        <v>562.42917999999997</v>
      </c>
      <c r="AL448">
        <f t="shared" si="31"/>
        <v>547.52958000000001</v>
      </c>
      <c r="AM448">
        <f t="shared" si="32"/>
        <v>417.62958000000003</v>
      </c>
      <c r="AO448">
        <f>VLOOKUP($B448,Kraftvärmeprod!$B$1:$AR$469,MATCH(AO$1,Kraftvärmeprod!$B$1:$AU$1,0),FALSE)</f>
        <v>545</v>
      </c>
      <c r="AP448">
        <f>VLOOKUP($B448,Kraftvärmeprod!$B$1:$AR$469,MATCH(AP$1,Kraftvärmeprod!$B$1:$AU$1,0),FALSE)</f>
        <v>206.42099999999999</v>
      </c>
      <c r="AQ448">
        <f>VLOOKUP($B448,Kraftvärmeprod!$B$1:$AR$469,MATCH("Summa tillförd energi exklusive rökgaskondensering",Kraftvärmeprod!$B$1:$AU$1,0),FALSE)</f>
        <v>925.56499999999994</v>
      </c>
      <c r="AS448" s="195">
        <f t="shared" si="33"/>
        <v>0.45121583033066298</v>
      </c>
      <c r="AU448">
        <f t="shared" si="34"/>
        <v>157.4</v>
      </c>
    </row>
    <row r="449" spans="1:47" x14ac:dyDescent="0.25">
      <c r="A449" s="2" t="s">
        <v>650</v>
      </c>
      <c r="B449" s="2" t="s">
        <v>652</v>
      </c>
      <c r="J449">
        <v>0</v>
      </c>
      <c r="K449">
        <v>0</v>
      </c>
      <c r="L449">
        <v>0</v>
      </c>
      <c r="M449">
        <v>0</v>
      </c>
      <c r="N449">
        <v>0</v>
      </c>
      <c r="O449">
        <v>0</v>
      </c>
      <c r="P449">
        <v>0</v>
      </c>
      <c r="Q449">
        <v>0</v>
      </c>
      <c r="R449">
        <v>0</v>
      </c>
      <c r="S449">
        <v>0</v>
      </c>
      <c r="T449">
        <v>0</v>
      </c>
      <c r="U449">
        <v>0</v>
      </c>
      <c r="V449" t="s">
        <v>187</v>
      </c>
      <c r="W449">
        <v>0</v>
      </c>
      <c r="X449">
        <v>0</v>
      </c>
      <c r="Y449">
        <v>0</v>
      </c>
      <c r="Z449">
        <v>0</v>
      </c>
      <c r="AA449">
        <v>0</v>
      </c>
      <c r="AB449">
        <v>0</v>
      </c>
      <c r="AC449">
        <v>0</v>
      </c>
      <c r="AD449">
        <v>0</v>
      </c>
      <c r="AE449">
        <v>0</v>
      </c>
      <c r="AF449">
        <v>0</v>
      </c>
      <c r="AG449">
        <v>0</v>
      </c>
      <c r="AH449">
        <v>0</v>
      </c>
      <c r="AK449" s="252">
        <f t="shared" si="30"/>
        <v>0</v>
      </c>
      <c r="AL449">
        <f t="shared" si="31"/>
        <v>0</v>
      </c>
      <c r="AM449">
        <f t="shared" si="32"/>
        <v>0</v>
      </c>
      <c r="AO449">
        <f>VLOOKUP($B449,Kraftvärmeprod!$B$1:$AR$469,MATCH(AO$1,Kraftvärmeprod!$B$1:$AU$1,0),FALSE)</f>
        <v>0</v>
      </c>
      <c r="AP449">
        <f>VLOOKUP($B449,Kraftvärmeprod!$B$1:$AR$469,MATCH(AP$1,Kraftvärmeprod!$B$1:$AU$1,0),FALSE)</f>
        <v>0</v>
      </c>
      <c r="AQ449">
        <f>VLOOKUP($B449,Kraftvärmeprod!$B$1:$AR$469,MATCH("Summa tillförd energi exklusive rökgaskondensering",Kraftvärmeprod!$B$1:$AU$1,0),FALSE)</f>
        <v>0</v>
      </c>
      <c r="AS449" s="195" t="str">
        <f t="shared" si="33"/>
        <v/>
      </c>
      <c r="AU449">
        <f t="shared" si="34"/>
        <v>0</v>
      </c>
    </row>
    <row r="450" spans="1:47" x14ac:dyDescent="0.25">
      <c r="A450" s="2" t="s">
        <v>650</v>
      </c>
      <c r="B450" s="2" t="s">
        <v>653</v>
      </c>
      <c r="J450">
        <v>0</v>
      </c>
      <c r="K450">
        <v>0</v>
      </c>
      <c r="L450">
        <v>0</v>
      </c>
      <c r="M450">
        <v>0</v>
      </c>
      <c r="N450">
        <v>0</v>
      </c>
      <c r="O450">
        <v>0</v>
      </c>
      <c r="P450">
        <v>0</v>
      </c>
      <c r="Q450">
        <v>0</v>
      </c>
      <c r="R450">
        <v>0</v>
      </c>
      <c r="S450">
        <v>0</v>
      </c>
      <c r="T450">
        <v>0</v>
      </c>
      <c r="U450">
        <v>0</v>
      </c>
      <c r="V450" t="s">
        <v>187</v>
      </c>
      <c r="W450">
        <v>0</v>
      </c>
      <c r="X450">
        <v>0</v>
      </c>
      <c r="Y450">
        <v>0</v>
      </c>
      <c r="Z450">
        <v>0</v>
      </c>
      <c r="AA450">
        <v>0</v>
      </c>
      <c r="AB450">
        <v>0</v>
      </c>
      <c r="AC450">
        <v>0</v>
      </c>
      <c r="AD450">
        <v>0</v>
      </c>
      <c r="AE450">
        <v>0</v>
      </c>
      <c r="AF450">
        <v>0</v>
      </c>
      <c r="AG450">
        <v>0</v>
      </c>
      <c r="AH450">
        <v>0</v>
      </c>
      <c r="AK450" s="252">
        <f t="shared" si="30"/>
        <v>0</v>
      </c>
      <c r="AL450">
        <f t="shared" si="31"/>
        <v>0</v>
      </c>
      <c r="AM450">
        <f t="shared" si="32"/>
        <v>0</v>
      </c>
      <c r="AO450">
        <f>VLOOKUP($B450,Kraftvärmeprod!$B$1:$AR$469,MATCH(AO$1,Kraftvärmeprod!$B$1:$AU$1,0),FALSE)</f>
        <v>0</v>
      </c>
      <c r="AP450">
        <f>VLOOKUP($B450,Kraftvärmeprod!$B$1:$AR$469,MATCH(AP$1,Kraftvärmeprod!$B$1:$AU$1,0),FALSE)</f>
        <v>0</v>
      </c>
      <c r="AQ450">
        <f>VLOOKUP($B450,Kraftvärmeprod!$B$1:$AR$469,MATCH("Summa tillförd energi exklusive rökgaskondensering",Kraftvärmeprod!$B$1:$AU$1,0),FALSE)</f>
        <v>0</v>
      </c>
      <c r="AS450" s="195" t="str">
        <f t="shared" si="33"/>
        <v/>
      </c>
      <c r="AU450">
        <f t="shared" si="34"/>
        <v>0</v>
      </c>
    </row>
    <row r="451" spans="1:47" x14ac:dyDescent="0.25">
      <c r="A451" s="2" t="s">
        <v>650</v>
      </c>
      <c r="B451" s="2" t="s">
        <v>654</v>
      </c>
      <c r="J451">
        <v>0</v>
      </c>
      <c r="K451">
        <v>0</v>
      </c>
      <c r="L451">
        <v>0</v>
      </c>
      <c r="M451">
        <v>0</v>
      </c>
      <c r="N451">
        <v>0</v>
      </c>
      <c r="O451">
        <v>0</v>
      </c>
      <c r="P451">
        <v>0</v>
      </c>
      <c r="Q451">
        <v>0</v>
      </c>
      <c r="R451">
        <v>0</v>
      </c>
      <c r="S451">
        <v>0</v>
      </c>
      <c r="T451">
        <v>0</v>
      </c>
      <c r="U451">
        <v>0</v>
      </c>
      <c r="V451" t="s">
        <v>187</v>
      </c>
      <c r="W451">
        <v>0</v>
      </c>
      <c r="X451">
        <v>0</v>
      </c>
      <c r="Y451">
        <v>0</v>
      </c>
      <c r="Z451">
        <v>0</v>
      </c>
      <c r="AA451">
        <v>0</v>
      </c>
      <c r="AB451">
        <v>0</v>
      </c>
      <c r="AC451">
        <v>0</v>
      </c>
      <c r="AD451">
        <v>0</v>
      </c>
      <c r="AE451">
        <v>0</v>
      </c>
      <c r="AF451">
        <v>0</v>
      </c>
      <c r="AG451">
        <v>0</v>
      </c>
      <c r="AH451">
        <v>0</v>
      </c>
      <c r="AK451" s="252">
        <f t="shared" ref="AK451:AK463" si="35">SUM(J451:U451,W451:AH451)</f>
        <v>0</v>
      </c>
      <c r="AL451">
        <f t="shared" ref="AL451:AL463" si="36">AK451-IFERROR(AH451/1,0)</f>
        <v>0</v>
      </c>
      <c r="AM451">
        <f t="shared" ref="AM451:AM463" si="37">AL451-IFERROR(AG451/1,"")</f>
        <v>0</v>
      </c>
      <c r="AO451">
        <f>VLOOKUP($B451,Kraftvärmeprod!$B$1:$AR$469,MATCH(AO$1,Kraftvärmeprod!$B$1:$AU$1,0),FALSE)</f>
        <v>0</v>
      </c>
      <c r="AP451">
        <f>VLOOKUP($B451,Kraftvärmeprod!$B$1:$AR$469,MATCH(AP$1,Kraftvärmeprod!$B$1:$AU$1,0),FALSE)</f>
        <v>0</v>
      </c>
      <c r="AQ451">
        <f>VLOOKUP($B451,Kraftvärmeprod!$B$1:$AR$469,MATCH("Summa tillförd energi exklusive rökgaskondensering",Kraftvärmeprod!$B$1:$AU$1,0),FALSE)</f>
        <v>0</v>
      </c>
      <c r="AS451" s="195" t="str">
        <f t="shared" ref="AS451:AS463" si="38">IF(AM451=0,"",AM451/AQ451)</f>
        <v/>
      </c>
      <c r="AU451">
        <f t="shared" ref="AU451:AU463" si="39">P451+Q451+R451+S451+T451+U451+W451+X451+Y451+Z451+AA451+AB451+AC451</f>
        <v>0</v>
      </c>
    </row>
    <row r="452" spans="1:47" x14ac:dyDescent="0.25">
      <c r="A452" s="2" t="s">
        <v>655</v>
      </c>
      <c r="B452" s="2" t="s">
        <v>656</v>
      </c>
      <c r="J452">
        <v>0</v>
      </c>
      <c r="K452">
        <v>0</v>
      </c>
      <c r="L452">
        <v>0</v>
      </c>
      <c r="M452">
        <v>0</v>
      </c>
      <c r="N452">
        <v>0</v>
      </c>
      <c r="O452">
        <v>0</v>
      </c>
      <c r="P452">
        <v>0</v>
      </c>
      <c r="Q452">
        <v>0</v>
      </c>
      <c r="R452">
        <v>0</v>
      </c>
      <c r="S452">
        <v>0</v>
      </c>
      <c r="T452">
        <v>0</v>
      </c>
      <c r="U452">
        <v>0</v>
      </c>
      <c r="V452" t="s">
        <v>187</v>
      </c>
      <c r="W452">
        <v>0</v>
      </c>
      <c r="X452">
        <v>0</v>
      </c>
      <c r="Y452">
        <v>0</v>
      </c>
      <c r="Z452">
        <v>0</v>
      </c>
      <c r="AA452">
        <v>0</v>
      </c>
      <c r="AB452">
        <v>0</v>
      </c>
      <c r="AC452">
        <v>0</v>
      </c>
      <c r="AD452">
        <v>0</v>
      </c>
      <c r="AE452">
        <v>0</v>
      </c>
      <c r="AF452">
        <v>0</v>
      </c>
      <c r="AG452">
        <v>0</v>
      </c>
      <c r="AH452">
        <v>0</v>
      </c>
      <c r="AK452" s="252">
        <f t="shared" si="35"/>
        <v>0</v>
      </c>
      <c r="AL452">
        <f t="shared" si="36"/>
        <v>0</v>
      </c>
      <c r="AM452">
        <f t="shared" si="37"/>
        <v>0</v>
      </c>
      <c r="AO452">
        <f>VLOOKUP($B452,Kraftvärmeprod!$B$1:$AR$469,MATCH(AO$1,Kraftvärmeprod!$B$1:$AU$1,0),FALSE)</f>
        <v>0</v>
      </c>
      <c r="AP452">
        <f>VLOOKUP($B452,Kraftvärmeprod!$B$1:$AR$469,MATCH(AP$1,Kraftvärmeprod!$B$1:$AU$1,0),FALSE)</f>
        <v>0</v>
      </c>
      <c r="AQ452">
        <f>VLOOKUP($B452,Kraftvärmeprod!$B$1:$AR$469,MATCH("Summa tillförd energi exklusive rökgaskondensering",Kraftvärmeprod!$B$1:$AU$1,0),FALSE)</f>
        <v>0</v>
      </c>
      <c r="AS452" s="195" t="str">
        <f t="shared" si="38"/>
        <v/>
      </c>
      <c r="AU452">
        <f t="shared" si="39"/>
        <v>0</v>
      </c>
    </row>
    <row r="453" spans="1:47" x14ac:dyDescent="0.25">
      <c r="A453" s="2" t="s">
        <v>657</v>
      </c>
      <c r="B453" s="2" t="s">
        <v>658</v>
      </c>
      <c r="J453">
        <v>0</v>
      </c>
      <c r="K453">
        <v>0</v>
      </c>
      <c r="L453">
        <v>0</v>
      </c>
      <c r="M453">
        <v>0</v>
      </c>
      <c r="N453">
        <v>0</v>
      </c>
      <c r="O453">
        <v>0</v>
      </c>
      <c r="P453">
        <v>0</v>
      </c>
      <c r="Q453">
        <v>0</v>
      </c>
      <c r="R453">
        <v>0</v>
      </c>
      <c r="S453">
        <v>0</v>
      </c>
      <c r="T453">
        <v>0</v>
      </c>
      <c r="U453">
        <v>0</v>
      </c>
      <c r="V453" t="s">
        <v>187</v>
      </c>
      <c r="W453">
        <v>0</v>
      </c>
      <c r="X453">
        <v>0</v>
      </c>
      <c r="Y453">
        <v>0</v>
      </c>
      <c r="Z453">
        <v>0</v>
      </c>
      <c r="AA453">
        <v>0</v>
      </c>
      <c r="AB453">
        <v>0</v>
      </c>
      <c r="AC453">
        <v>0</v>
      </c>
      <c r="AD453">
        <v>0</v>
      </c>
      <c r="AE453">
        <v>0</v>
      </c>
      <c r="AF453">
        <v>0</v>
      </c>
      <c r="AG453">
        <v>0</v>
      </c>
      <c r="AH453">
        <v>0</v>
      </c>
      <c r="AK453" s="252">
        <f t="shared" si="35"/>
        <v>0</v>
      </c>
      <c r="AL453">
        <f t="shared" si="36"/>
        <v>0</v>
      </c>
      <c r="AM453">
        <f t="shared" si="37"/>
        <v>0</v>
      </c>
      <c r="AO453">
        <f>VLOOKUP($B453,Kraftvärmeprod!$B$1:$AR$469,MATCH(AO$1,Kraftvärmeprod!$B$1:$AU$1,0),FALSE)</f>
        <v>0</v>
      </c>
      <c r="AP453">
        <f>VLOOKUP($B453,Kraftvärmeprod!$B$1:$AR$469,MATCH(AP$1,Kraftvärmeprod!$B$1:$AU$1,0),FALSE)</f>
        <v>0</v>
      </c>
      <c r="AQ453">
        <f>VLOOKUP($B453,Kraftvärmeprod!$B$1:$AR$469,MATCH("Summa tillförd energi exklusive rökgaskondensering",Kraftvärmeprod!$B$1:$AU$1,0),FALSE)</f>
        <v>0</v>
      </c>
      <c r="AS453" s="195" t="str">
        <f t="shared" si="38"/>
        <v/>
      </c>
      <c r="AU453">
        <f t="shared" si="39"/>
        <v>0</v>
      </c>
    </row>
    <row r="454" spans="1:47" x14ac:dyDescent="0.25">
      <c r="A454" s="2" t="s">
        <v>659</v>
      </c>
      <c r="B454" s="2" t="s">
        <v>21</v>
      </c>
      <c r="J454">
        <v>0</v>
      </c>
      <c r="K454">
        <v>0</v>
      </c>
      <c r="L454">
        <v>0</v>
      </c>
      <c r="M454">
        <v>0</v>
      </c>
      <c r="N454">
        <v>0</v>
      </c>
      <c r="O454">
        <v>0</v>
      </c>
      <c r="P454">
        <v>0</v>
      </c>
      <c r="Q454">
        <v>0</v>
      </c>
      <c r="R454">
        <v>0</v>
      </c>
      <c r="S454">
        <v>0</v>
      </c>
      <c r="T454">
        <v>0</v>
      </c>
      <c r="U454">
        <v>0</v>
      </c>
      <c r="V454" t="s">
        <v>187</v>
      </c>
      <c r="W454">
        <v>0</v>
      </c>
      <c r="X454">
        <v>0</v>
      </c>
      <c r="Y454">
        <v>0</v>
      </c>
      <c r="Z454">
        <v>0</v>
      </c>
      <c r="AA454">
        <v>0</v>
      </c>
      <c r="AB454">
        <v>0</v>
      </c>
      <c r="AC454">
        <v>0</v>
      </c>
      <c r="AD454">
        <v>0</v>
      </c>
      <c r="AE454">
        <v>0</v>
      </c>
      <c r="AF454">
        <v>0</v>
      </c>
      <c r="AG454">
        <v>0</v>
      </c>
      <c r="AH454">
        <v>0</v>
      </c>
      <c r="AK454" s="252">
        <f t="shared" si="35"/>
        <v>0</v>
      </c>
      <c r="AL454">
        <f t="shared" si="36"/>
        <v>0</v>
      </c>
      <c r="AM454">
        <f t="shared" si="37"/>
        <v>0</v>
      </c>
      <c r="AO454">
        <f>VLOOKUP($B454,Kraftvärmeprod!$B$1:$AR$469,MATCH(AO$1,Kraftvärmeprod!$B$1:$AU$1,0),FALSE)</f>
        <v>0</v>
      </c>
      <c r="AP454">
        <f>VLOOKUP($B454,Kraftvärmeprod!$B$1:$AR$469,MATCH(AP$1,Kraftvärmeprod!$B$1:$AU$1,0),FALSE)</f>
        <v>0</v>
      </c>
      <c r="AQ454">
        <f>VLOOKUP($B454,Kraftvärmeprod!$B$1:$AR$469,MATCH("Summa tillförd energi exklusive rökgaskondensering",Kraftvärmeprod!$B$1:$AU$1,0),FALSE)</f>
        <v>0</v>
      </c>
      <c r="AS454" s="195" t="str">
        <f t="shared" si="38"/>
        <v/>
      </c>
      <c r="AU454">
        <f t="shared" si="39"/>
        <v>0</v>
      </c>
    </row>
    <row r="455" spans="1:47" x14ac:dyDescent="0.25">
      <c r="A455" s="2" t="s">
        <v>661</v>
      </c>
      <c r="B455" s="2" t="s">
        <v>22</v>
      </c>
      <c r="J455">
        <v>0</v>
      </c>
      <c r="K455">
        <v>0</v>
      </c>
      <c r="L455">
        <v>0</v>
      </c>
      <c r="M455">
        <v>0</v>
      </c>
      <c r="N455">
        <v>0</v>
      </c>
      <c r="O455">
        <v>0</v>
      </c>
      <c r="P455">
        <v>0</v>
      </c>
      <c r="Q455">
        <v>0</v>
      </c>
      <c r="R455">
        <v>0</v>
      </c>
      <c r="S455">
        <v>0</v>
      </c>
      <c r="T455">
        <v>0</v>
      </c>
      <c r="U455">
        <v>0</v>
      </c>
      <c r="V455" t="s">
        <v>187</v>
      </c>
      <c r="W455">
        <v>0</v>
      </c>
      <c r="X455">
        <v>0</v>
      </c>
      <c r="Y455">
        <v>0</v>
      </c>
      <c r="Z455">
        <v>0</v>
      </c>
      <c r="AA455">
        <v>0</v>
      </c>
      <c r="AB455">
        <v>0</v>
      </c>
      <c r="AC455">
        <v>0</v>
      </c>
      <c r="AD455">
        <v>0</v>
      </c>
      <c r="AE455">
        <v>0</v>
      </c>
      <c r="AF455">
        <v>0</v>
      </c>
      <c r="AG455">
        <v>0</v>
      </c>
      <c r="AH455">
        <v>0</v>
      </c>
      <c r="AK455" s="252">
        <f t="shared" si="35"/>
        <v>0</v>
      </c>
      <c r="AL455">
        <f t="shared" si="36"/>
        <v>0</v>
      </c>
      <c r="AM455">
        <f t="shared" si="37"/>
        <v>0</v>
      </c>
      <c r="AO455">
        <f>VLOOKUP($B455,Kraftvärmeprod!$B$1:$AR$469,MATCH(AO$1,Kraftvärmeprod!$B$1:$AU$1,0),FALSE)</f>
        <v>0</v>
      </c>
      <c r="AP455">
        <f>VLOOKUP($B455,Kraftvärmeprod!$B$1:$AR$469,MATCH(AP$1,Kraftvärmeprod!$B$1:$AU$1,0),FALSE)</f>
        <v>0</v>
      </c>
      <c r="AQ455">
        <f>VLOOKUP($B455,Kraftvärmeprod!$B$1:$AR$469,MATCH("Summa tillförd energi exklusive rökgaskondensering",Kraftvärmeprod!$B$1:$AU$1,0),FALSE)</f>
        <v>0</v>
      </c>
      <c r="AS455" s="195" t="str">
        <f t="shared" si="38"/>
        <v/>
      </c>
      <c r="AU455">
        <f t="shared" si="39"/>
        <v>0</v>
      </c>
    </row>
    <row r="456" spans="1:47" x14ac:dyDescent="0.25">
      <c r="A456" s="2" t="s">
        <v>662</v>
      </c>
      <c r="B456" s="5" t="s">
        <v>1066</v>
      </c>
      <c r="J456">
        <v>0</v>
      </c>
      <c r="K456">
        <v>0</v>
      </c>
      <c r="L456">
        <v>0</v>
      </c>
      <c r="M456">
        <v>0</v>
      </c>
      <c r="N456">
        <v>0</v>
      </c>
      <c r="O456">
        <v>0</v>
      </c>
      <c r="P456">
        <v>0</v>
      </c>
      <c r="Q456">
        <v>0</v>
      </c>
      <c r="R456">
        <v>0</v>
      </c>
      <c r="S456">
        <v>0</v>
      </c>
      <c r="T456">
        <v>0</v>
      </c>
      <c r="U456">
        <v>0</v>
      </c>
      <c r="V456" t="s">
        <v>187</v>
      </c>
      <c r="W456">
        <v>0</v>
      </c>
      <c r="X456">
        <v>0</v>
      </c>
      <c r="Y456">
        <v>0</v>
      </c>
      <c r="Z456">
        <v>0</v>
      </c>
      <c r="AA456">
        <v>0</v>
      </c>
      <c r="AB456">
        <v>0</v>
      </c>
      <c r="AC456">
        <v>0</v>
      </c>
      <c r="AD456">
        <v>0</v>
      </c>
      <c r="AE456">
        <v>0</v>
      </c>
      <c r="AF456">
        <v>0</v>
      </c>
      <c r="AG456">
        <v>0</v>
      </c>
      <c r="AH456">
        <v>0</v>
      </c>
      <c r="AK456" s="252">
        <f t="shared" si="35"/>
        <v>0</v>
      </c>
      <c r="AL456">
        <f t="shared" si="36"/>
        <v>0</v>
      </c>
      <c r="AM456">
        <f t="shared" si="37"/>
        <v>0</v>
      </c>
      <c r="AO456">
        <f>VLOOKUP($B456,Kraftvärmeprod!$B$1:$AR$469,MATCH(AO$1,Kraftvärmeprod!$B$1:$AU$1,0),FALSE)</f>
        <v>0</v>
      </c>
      <c r="AP456">
        <f>VLOOKUP($B456,Kraftvärmeprod!$B$1:$AR$469,MATCH(AP$1,Kraftvärmeprod!$B$1:$AU$1,0),FALSE)</f>
        <v>0</v>
      </c>
      <c r="AQ456">
        <f>VLOOKUP($B456,Kraftvärmeprod!$B$1:$AR$469,MATCH("Summa tillförd energi exklusive rökgaskondensering",Kraftvärmeprod!$B$1:$AU$1,0),FALSE)</f>
        <v>0</v>
      </c>
      <c r="AS456" s="195" t="str">
        <f t="shared" si="38"/>
        <v/>
      </c>
      <c r="AU456">
        <f t="shared" si="39"/>
        <v>0</v>
      </c>
    </row>
    <row r="457" spans="1:47" x14ac:dyDescent="0.25">
      <c r="A457" s="2" t="s">
        <v>663</v>
      </c>
      <c r="B457" s="2" t="s">
        <v>664</v>
      </c>
      <c r="J457">
        <v>0</v>
      </c>
      <c r="K457">
        <v>0</v>
      </c>
      <c r="L457">
        <v>0</v>
      </c>
      <c r="M457">
        <v>0</v>
      </c>
      <c r="N457">
        <v>0</v>
      </c>
      <c r="O457">
        <v>0</v>
      </c>
      <c r="P457">
        <v>0</v>
      </c>
      <c r="Q457">
        <v>0</v>
      </c>
      <c r="R457">
        <v>0</v>
      </c>
      <c r="S457">
        <v>0</v>
      </c>
      <c r="T457">
        <v>0</v>
      </c>
      <c r="U457">
        <v>0</v>
      </c>
      <c r="V457" t="s">
        <v>187</v>
      </c>
      <c r="W457">
        <v>0</v>
      </c>
      <c r="X457">
        <v>0</v>
      </c>
      <c r="Y457">
        <v>0</v>
      </c>
      <c r="Z457">
        <v>0</v>
      </c>
      <c r="AA457">
        <v>0</v>
      </c>
      <c r="AB457">
        <v>0</v>
      </c>
      <c r="AC457">
        <v>0</v>
      </c>
      <c r="AD457">
        <v>0</v>
      </c>
      <c r="AE457">
        <v>0</v>
      </c>
      <c r="AF457">
        <v>0</v>
      </c>
      <c r="AG457">
        <v>0</v>
      </c>
      <c r="AH457">
        <v>0</v>
      </c>
      <c r="AK457" s="252">
        <f t="shared" si="35"/>
        <v>0</v>
      </c>
      <c r="AL457">
        <f t="shared" si="36"/>
        <v>0</v>
      </c>
      <c r="AM457">
        <f t="shared" si="37"/>
        <v>0</v>
      </c>
      <c r="AO457">
        <f>VLOOKUP($B457,Kraftvärmeprod!$B$1:$AR$469,MATCH(AO$1,Kraftvärmeprod!$B$1:$AU$1,0),FALSE)</f>
        <v>0</v>
      </c>
      <c r="AP457">
        <f>VLOOKUP($B457,Kraftvärmeprod!$B$1:$AR$469,MATCH(AP$1,Kraftvärmeprod!$B$1:$AU$1,0),FALSE)</f>
        <v>0</v>
      </c>
      <c r="AQ457">
        <f>VLOOKUP($B457,Kraftvärmeprod!$B$1:$AR$469,MATCH("Summa tillförd energi exklusive rökgaskondensering",Kraftvärmeprod!$B$1:$AU$1,0),FALSE)</f>
        <v>0</v>
      </c>
      <c r="AS457" s="195" t="str">
        <f t="shared" si="38"/>
        <v/>
      </c>
      <c r="AU457">
        <f t="shared" si="39"/>
        <v>0</v>
      </c>
    </row>
    <row r="458" spans="1:47" x14ac:dyDescent="0.25">
      <c r="A458" s="2" t="s">
        <v>663</v>
      </c>
      <c r="B458" s="2" t="s">
        <v>665</v>
      </c>
      <c r="J458">
        <v>0</v>
      </c>
      <c r="K458">
        <v>0</v>
      </c>
      <c r="L458">
        <v>0</v>
      </c>
      <c r="M458">
        <v>0</v>
      </c>
      <c r="N458">
        <v>0</v>
      </c>
      <c r="O458">
        <v>0</v>
      </c>
      <c r="P458">
        <v>0</v>
      </c>
      <c r="Q458">
        <v>0</v>
      </c>
      <c r="R458">
        <v>0</v>
      </c>
      <c r="S458">
        <v>0</v>
      </c>
      <c r="T458">
        <v>0</v>
      </c>
      <c r="U458">
        <v>0</v>
      </c>
      <c r="V458" t="s">
        <v>187</v>
      </c>
      <c r="W458">
        <v>0</v>
      </c>
      <c r="X458">
        <v>0</v>
      </c>
      <c r="Y458">
        <v>0</v>
      </c>
      <c r="Z458">
        <v>0</v>
      </c>
      <c r="AA458">
        <v>0</v>
      </c>
      <c r="AB458">
        <v>0</v>
      </c>
      <c r="AC458">
        <v>0</v>
      </c>
      <c r="AD458">
        <v>0</v>
      </c>
      <c r="AE458">
        <v>0</v>
      </c>
      <c r="AF458">
        <v>0</v>
      </c>
      <c r="AG458">
        <v>0</v>
      </c>
      <c r="AH458">
        <v>0</v>
      </c>
      <c r="AK458" s="252">
        <f t="shared" si="35"/>
        <v>0</v>
      </c>
      <c r="AL458">
        <f t="shared" si="36"/>
        <v>0</v>
      </c>
      <c r="AM458">
        <f t="shared" si="37"/>
        <v>0</v>
      </c>
      <c r="AO458">
        <f>VLOOKUP($B458,Kraftvärmeprod!$B$1:$AR$469,MATCH(AO$1,Kraftvärmeprod!$B$1:$AU$1,0),FALSE)</f>
        <v>0</v>
      </c>
      <c r="AP458">
        <f>VLOOKUP($B458,Kraftvärmeprod!$B$1:$AR$469,MATCH(AP$1,Kraftvärmeprod!$B$1:$AU$1,0),FALSE)</f>
        <v>0</v>
      </c>
      <c r="AQ458">
        <f>VLOOKUP($B458,Kraftvärmeprod!$B$1:$AR$469,MATCH("Summa tillförd energi exklusive rökgaskondensering",Kraftvärmeprod!$B$1:$AU$1,0),FALSE)</f>
        <v>0</v>
      </c>
      <c r="AS458" s="195" t="str">
        <f t="shared" si="38"/>
        <v/>
      </c>
      <c r="AU458">
        <f t="shared" si="39"/>
        <v>0</v>
      </c>
    </row>
    <row r="459" spans="1:47" x14ac:dyDescent="0.25">
      <c r="A459" s="2" t="s">
        <v>663</v>
      </c>
      <c r="B459" s="2" t="s">
        <v>666</v>
      </c>
      <c r="J459">
        <v>0</v>
      </c>
      <c r="K459">
        <v>0</v>
      </c>
      <c r="L459">
        <v>0</v>
      </c>
      <c r="M459">
        <v>0</v>
      </c>
      <c r="N459">
        <v>0</v>
      </c>
      <c r="O459">
        <v>0</v>
      </c>
      <c r="P459">
        <v>0</v>
      </c>
      <c r="Q459">
        <v>0</v>
      </c>
      <c r="R459">
        <v>0</v>
      </c>
      <c r="S459">
        <v>0</v>
      </c>
      <c r="T459">
        <v>0</v>
      </c>
      <c r="U459">
        <v>0</v>
      </c>
      <c r="V459" t="s">
        <v>187</v>
      </c>
      <c r="W459">
        <v>0</v>
      </c>
      <c r="X459">
        <v>0</v>
      </c>
      <c r="Y459">
        <v>0</v>
      </c>
      <c r="Z459">
        <v>0</v>
      </c>
      <c r="AA459">
        <v>0</v>
      </c>
      <c r="AB459">
        <v>0</v>
      </c>
      <c r="AC459">
        <v>0</v>
      </c>
      <c r="AD459">
        <v>0</v>
      </c>
      <c r="AE459">
        <v>0</v>
      </c>
      <c r="AF459">
        <v>0</v>
      </c>
      <c r="AG459">
        <v>0</v>
      </c>
      <c r="AH459">
        <v>0</v>
      </c>
      <c r="AK459" s="252">
        <f t="shared" si="35"/>
        <v>0</v>
      </c>
      <c r="AL459">
        <f t="shared" si="36"/>
        <v>0</v>
      </c>
      <c r="AM459">
        <f t="shared" si="37"/>
        <v>0</v>
      </c>
      <c r="AO459">
        <f>VLOOKUP($B459,Kraftvärmeprod!$B$1:$AR$469,MATCH(AO$1,Kraftvärmeprod!$B$1:$AU$1,0),FALSE)</f>
        <v>0</v>
      </c>
      <c r="AP459">
        <f>VLOOKUP($B459,Kraftvärmeprod!$B$1:$AR$469,MATCH(AP$1,Kraftvärmeprod!$B$1:$AU$1,0),FALSE)</f>
        <v>0</v>
      </c>
      <c r="AQ459">
        <f>VLOOKUP($B459,Kraftvärmeprod!$B$1:$AR$469,MATCH("Summa tillförd energi exklusive rökgaskondensering",Kraftvärmeprod!$B$1:$AU$1,0),FALSE)</f>
        <v>0</v>
      </c>
      <c r="AS459" s="195" t="str">
        <f t="shared" si="38"/>
        <v/>
      </c>
      <c r="AU459">
        <f t="shared" si="39"/>
        <v>0</v>
      </c>
    </row>
    <row r="460" spans="1:47" x14ac:dyDescent="0.25">
      <c r="A460" s="2" t="s">
        <v>663</v>
      </c>
      <c r="B460" s="2" t="s">
        <v>667</v>
      </c>
      <c r="J460">
        <v>0</v>
      </c>
      <c r="K460">
        <v>0</v>
      </c>
      <c r="L460">
        <v>0</v>
      </c>
      <c r="M460">
        <v>0</v>
      </c>
      <c r="N460">
        <v>0</v>
      </c>
      <c r="O460">
        <v>0</v>
      </c>
      <c r="P460">
        <v>0</v>
      </c>
      <c r="Q460">
        <v>0</v>
      </c>
      <c r="R460">
        <v>0</v>
      </c>
      <c r="S460">
        <v>0</v>
      </c>
      <c r="T460">
        <v>0</v>
      </c>
      <c r="U460">
        <v>0</v>
      </c>
      <c r="V460" t="s">
        <v>187</v>
      </c>
      <c r="W460">
        <v>0</v>
      </c>
      <c r="X460">
        <v>0</v>
      </c>
      <c r="Y460">
        <v>0</v>
      </c>
      <c r="Z460">
        <v>0</v>
      </c>
      <c r="AA460">
        <v>0</v>
      </c>
      <c r="AB460">
        <v>0</v>
      </c>
      <c r="AC460">
        <v>0</v>
      </c>
      <c r="AD460">
        <v>0</v>
      </c>
      <c r="AE460">
        <v>0</v>
      </c>
      <c r="AF460">
        <v>0</v>
      </c>
      <c r="AG460">
        <v>0</v>
      </c>
      <c r="AH460">
        <v>0</v>
      </c>
      <c r="AK460" s="252">
        <f t="shared" si="35"/>
        <v>0</v>
      </c>
      <c r="AL460">
        <f t="shared" si="36"/>
        <v>0</v>
      </c>
      <c r="AM460">
        <f t="shared" si="37"/>
        <v>0</v>
      </c>
      <c r="AO460">
        <f>VLOOKUP($B460,Kraftvärmeprod!$B$1:$AR$469,MATCH(AO$1,Kraftvärmeprod!$B$1:$AU$1,0),FALSE)</f>
        <v>0</v>
      </c>
      <c r="AP460">
        <f>VLOOKUP($B460,Kraftvärmeprod!$B$1:$AR$469,MATCH(AP$1,Kraftvärmeprod!$B$1:$AU$1,0),FALSE)</f>
        <v>0</v>
      </c>
      <c r="AQ460">
        <f>VLOOKUP($B460,Kraftvärmeprod!$B$1:$AR$469,MATCH("Summa tillförd energi exklusive rökgaskondensering",Kraftvärmeprod!$B$1:$AU$1,0),FALSE)</f>
        <v>0</v>
      </c>
      <c r="AS460" s="195" t="str">
        <f t="shared" si="38"/>
        <v/>
      </c>
      <c r="AU460">
        <f t="shared" si="39"/>
        <v>0</v>
      </c>
    </row>
    <row r="461" spans="1:47" x14ac:dyDescent="0.25">
      <c r="A461" s="2" t="s">
        <v>663</v>
      </c>
      <c r="B461" s="2" t="s">
        <v>668</v>
      </c>
      <c r="J461">
        <v>0</v>
      </c>
      <c r="K461">
        <v>0</v>
      </c>
      <c r="L461">
        <v>0</v>
      </c>
      <c r="M461">
        <v>0</v>
      </c>
      <c r="N461">
        <v>0</v>
      </c>
      <c r="O461">
        <v>0</v>
      </c>
      <c r="P461">
        <v>0</v>
      </c>
      <c r="Q461">
        <v>0</v>
      </c>
      <c r="R461">
        <v>0</v>
      </c>
      <c r="S461">
        <v>0</v>
      </c>
      <c r="T461">
        <v>0</v>
      </c>
      <c r="U461">
        <v>0</v>
      </c>
      <c r="V461" t="s">
        <v>187</v>
      </c>
      <c r="W461">
        <v>0</v>
      </c>
      <c r="X461">
        <v>0</v>
      </c>
      <c r="Y461">
        <v>0</v>
      </c>
      <c r="Z461">
        <v>0</v>
      </c>
      <c r="AA461">
        <v>0</v>
      </c>
      <c r="AB461">
        <v>0</v>
      </c>
      <c r="AC461">
        <v>0</v>
      </c>
      <c r="AD461">
        <v>0</v>
      </c>
      <c r="AE461">
        <v>0</v>
      </c>
      <c r="AF461">
        <v>0</v>
      </c>
      <c r="AG461">
        <v>0</v>
      </c>
      <c r="AH461">
        <v>0</v>
      </c>
      <c r="AK461" s="252">
        <f t="shared" si="35"/>
        <v>0</v>
      </c>
      <c r="AL461">
        <f t="shared" si="36"/>
        <v>0</v>
      </c>
      <c r="AM461">
        <f t="shared" si="37"/>
        <v>0</v>
      </c>
      <c r="AO461">
        <f>VLOOKUP($B461,Kraftvärmeprod!$B$1:$AR$469,MATCH(AO$1,Kraftvärmeprod!$B$1:$AU$1,0),FALSE)</f>
        <v>0</v>
      </c>
      <c r="AP461">
        <f>VLOOKUP($B461,Kraftvärmeprod!$B$1:$AR$469,MATCH(AP$1,Kraftvärmeprod!$B$1:$AU$1,0),FALSE)</f>
        <v>0</v>
      </c>
      <c r="AQ461">
        <f>VLOOKUP($B461,Kraftvärmeprod!$B$1:$AR$469,MATCH("Summa tillförd energi exklusive rökgaskondensering",Kraftvärmeprod!$B$1:$AU$1,0),FALSE)</f>
        <v>0</v>
      </c>
      <c r="AS461" s="195" t="str">
        <f t="shared" si="38"/>
        <v/>
      </c>
      <c r="AU461">
        <f t="shared" si="39"/>
        <v>0</v>
      </c>
    </row>
    <row r="462" spans="1:47" x14ac:dyDescent="0.25">
      <c r="A462" s="2" t="s">
        <v>663</v>
      </c>
      <c r="B462" s="2" t="s">
        <v>669</v>
      </c>
      <c r="J462">
        <v>0</v>
      </c>
      <c r="K462">
        <v>0</v>
      </c>
      <c r="L462">
        <v>0</v>
      </c>
      <c r="M462">
        <v>11.963900000000001</v>
      </c>
      <c r="N462">
        <v>0</v>
      </c>
      <c r="O462">
        <v>0</v>
      </c>
      <c r="P462">
        <v>19.113600000000002</v>
      </c>
      <c r="Q462">
        <v>98.566800000000001</v>
      </c>
      <c r="R462">
        <v>25.666899999999998</v>
      </c>
      <c r="S462">
        <v>51.619100000000003</v>
      </c>
      <c r="T462">
        <v>0</v>
      </c>
      <c r="U462">
        <v>0</v>
      </c>
      <c r="V462" t="s">
        <v>187</v>
      </c>
      <c r="W462">
        <v>0</v>
      </c>
      <c r="X462">
        <v>0</v>
      </c>
      <c r="Y462">
        <v>0</v>
      </c>
      <c r="Z462">
        <v>0</v>
      </c>
      <c r="AA462">
        <v>0</v>
      </c>
      <c r="AB462">
        <v>0</v>
      </c>
      <c r="AC462">
        <v>0</v>
      </c>
      <c r="AD462">
        <v>30.568100000000001</v>
      </c>
      <c r="AE462">
        <v>0</v>
      </c>
      <c r="AF462">
        <v>2.8757299999999999</v>
      </c>
      <c r="AG462">
        <v>0</v>
      </c>
      <c r="AH462">
        <v>9.6547999999999998</v>
      </c>
      <c r="AK462" s="252">
        <f t="shared" si="35"/>
        <v>250.02893</v>
      </c>
      <c r="AL462">
        <f t="shared" si="36"/>
        <v>240.37413000000001</v>
      </c>
      <c r="AM462">
        <f t="shared" si="37"/>
        <v>240.37413000000001</v>
      </c>
      <c r="AO462">
        <f>VLOOKUP($B462,Kraftvärmeprod!$B$1:$AR$469,MATCH(AO$1,Kraftvärmeprod!$B$1:$AU$1,0),FALSE)</f>
        <v>267.34699999999998</v>
      </c>
      <c r="AP462">
        <f>VLOOKUP($B462,Kraftvärmeprod!$B$1:$AR$469,MATCH(AP$1,Kraftvärmeprod!$B$1:$AU$1,0),FALSE)</f>
        <v>88.271000000000001</v>
      </c>
      <c r="AQ462">
        <f>VLOOKUP($B462,Kraftvärmeprod!$B$1:$AR$469,MATCH("Summa tillförd energi exklusive rökgaskondensering",Kraftvärmeprod!$B$1:$AU$1,0),FALSE)</f>
        <v>440.54999999999995</v>
      </c>
      <c r="AS462" s="195">
        <f t="shared" si="38"/>
        <v>0.545622812393599</v>
      </c>
      <c r="AU462">
        <f t="shared" si="39"/>
        <v>194.96640000000002</v>
      </c>
    </row>
    <row r="463" spans="1:47" x14ac:dyDescent="0.25">
      <c r="A463" s="2" t="s">
        <v>663</v>
      </c>
      <c r="B463" s="2" t="s">
        <v>670</v>
      </c>
      <c r="J463">
        <v>0</v>
      </c>
      <c r="K463">
        <v>0</v>
      </c>
      <c r="L463">
        <v>0</v>
      </c>
      <c r="M463">
        <v>0.36854700000000001</v>
      </c>
      <c r="N463">
        <v>0</v>
      </c>
      <c r="O463">
        <v>0</v>
      </c>
      <c r="P463">
        <v>11.4152</v>
      </c>
      <c r="Q463">
        <v>60.320799999999998</v>
      </c>
      <c r="R463">
        <v>19.5063</v>
      </c>
      <c r="S463">
        <v>31.3962</v>
      </c>
      <c r="T463">
        <v>0</v>
      </c>
      <c r="U463">
        <v>0</v>
      </c>
      <c r="V463" t="s">
        <v>187</v>
      </c>
      <c r="W463">
        <v>0</v>
      </c>
      <c r="X463">
        <v>0</v>
      </c>
      <c r="Y463">
        <v>0</v>
      </c>
      <c r="Z463">
        <v>0</v>
      </c>
      <c r="AA463">
        <v>0</v>
      </c>
      <c r="AB463">
        <v>0</v>
      </c>
      <c r="AC463">
        <v>0</v>
      </c>
      <c r="AD463">
        <v>21.565999999999999</v>
      </c>
      <c r="AE463">
        <v>0</v>
      </c>
      <c r="AF463">
        <v>1.2504900000000001</v>
      </c>
      <c r="AG463">
        <v>68.034999999999997</v>
      </c>
      <c r="AH463">
        <v>5.8915600000000001</v>
      </c>
      <c r="AK463" s="252">
        <f t="shared" si="35"/>
        <v>219.75009700000001</v>
      </c>
      <c r="AL463">
        <f t="shared" si="36"/>
        <v>213.85853700000001</v>
      </c>
      <c r="AM463">
        <f t="shared" si="37"/>
        <v>145.82353700000002</v>
      </c>
      <c r="AO463">
        <f>VLOOKUP($B463,Kraftvärmeprod!$B$1:$AR$469,MATCH(AO$1,Kraftvärmeprod!$B$1:$AU$1,0),FALSE)</f>
        <v>193.863</v>
      </c>
      <c r="AP463">
        <f>VLOOKUP($B463,Kraftvärmeprod!$B$1:$AR$469,MATCH(AP$1,Kraftvärmeprod!$B$1:$AU$1,0),FALSE)</f>
        <v>86.715999999999994</v>
      </c>
      <c r="AQ463">
        <f>VLOOKUP($B463,Kraftvärmeprod!$B$1:$AR$469,MATCH("Summa tillförd energi exklusive rökgaskondensering",Kraftvärmeprod!$B$1:$AU$1,0),FALSE)</f>
        <v>311.66800000000006</v>
      </c>
      <c r="AS463" s="195">
        <f t="shared" si="38"/>
        <v>0.46788100478714523</v>
      </c>
      <c r="AU463">
        <f t="shared" si="39"/>
        <v>122.63849999999999</v>
      </c>
    </row>
    <row r="465" spans="36:37" x14ac:dyDescent="0.25">
      <c r="AJ465" t="s">
        <v>1220</v>
      </c>
      <c r="AK465" s="278">
        <f>SUM(AK2:AK463)</f>
        <v>24738.676597170001</v>
      </c>
    </row>
    <row r="466" spans="36:37" x14ac:dyDescent="0.25">
      <c r="AK466" t="s">
        <v>1384</v>
      </c>
    </row>
  </sheetData>
  <autoFilter ref="A1:AI463" xr:uid="{00000000-0009-0000-0000-000003000000}"/>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dimension ref="A1:AP473"/>
  <sheetViews>
    <sheetView workbookViewId="0"/>
  </sheetViews>
  <sheetFormatPr defaultRowHeight="15" x14ac:dyDescent="0.25"/>
  <cols>
    <col min="1" max="1" width="24.28515625" customWidth="1"/>
    <col min="2" max="2" width="25.28515625" customWidth="1"/>
  </cols>
  <sheetData>
    <row r="1" spans="1:42" ht="23.25" x14ac:dyDescent="0.35">
      <c r="D1" s="259" t="s">
        <v>1363</v>
      </c>
      <c r="E1" s="30"/>
      <c r="F1" s="30"/>
      <c r="G1" s="30"/>
    </row>
    <row r="4" spans="1:42" ht="165.75" thickBot="1" x14ac:dyDescent="0.3">
      <c r="A4" s="3" t="s">
        <v>671</v>
      </c>
      <c r="B4" s="3" t="s">
        <v>1</v>
      </c>
      <c r="C4" s="3" t="s">
        <v>936</v>
      </c>
      <c r="D4" s="3" t="s">
        <v>937</v>
      </c>
      <c r="E4" s="3"/>
      <c r="F4" s="3" t="s">
        <v>885</v>
      </c>
      <c r="G4" s="3" t="s">
        <v>886</v>
      </c>
      <c r="H4" s="3" t="s">
        <v>887</v>
      </c>
      <c r="I4" s="3" t="s">
        <v>888</v>
      </c>
      <c r="J4" s="3" t="s">
        <v>889</v>
      </c>
      <c r="K4" s="3" t="s">
        <v>890</v>
      </c>
      <c r="L4" s="3" t="s">
        <v>892</v>
      </c>
      <c r="M4" s="3" t="s">
        <v>893</v>
      </c>
      <c r="N4" s="3" t="s">
        <v>894</v>
      </c>
      <c r="O4" s="3" t="s">
        <v>895</v>
      </c>
      <c r="P4" s="3" t="s">
        <v>896</v>
      </c>
      <c r="Q4" s="3" t="s">
        <v>897</v>
      </c>
      <c r="R4" s="3" t="s">
        <v>898</v>
      </c>
      <c r="S4" s="3" t="s">
        <v>899</v>
      </c>
      <c r="T4" s="3" t="s">
        <v>900</v>
      </c>
      <c r="U4" s="3" t="s">
        <v>901</v>
      </c>
      <c r="V4" s="3" t="s">
        <v>902</v>
      </c>
      <c r="W4" s="3" t="s">
        <v>903</v>
      </c>
      <c r="X4" s="3" t="s">
        <v>904</v>
      </c>
      <c r="Y4" s="3" t="s">
        <v>905</v>
      </c>
      <c r="Z4" s="3" t="s">
        <v>906</v>
      </c>
      <c r="AA4" s="3" t="s">
        <v>907</v>
      </c>
      <c r="AB4" s="3" t="s">
        <v>908</v>
      </c>
      <c r="AC4" s="3" t="s">
        <v>941</v>
      </c>
      <c r="AD4" s="251" t="s">
        <v>1357</v>
      </c>
      <c r="AH4" s="256" t="s">
        <v>1364</v>
      </c>
      <c r="AI4" s="256"/>
      <c r="AJ4" s="257" t="s">
        <v>1365</v>
      </c>
      <c r="AK4" s="256"/>
      <c r="AL4" s="258" t="s">
        <v>1366</v>
      </c>
      <c r="AN4" t="s">
        <v>1367</v>
      </c>
      <c r="AP4" t="s">
        <v>1368</v>
      </c>
    </row>
    <row r="5" spans="1:42" x14ac:dyDescent="0.25">
      <c r="A5" s="2" t="s">
        <v>23</v>
      </c>
      <c r="B5" s="2" t="s">
        <v>24</v>
      </c>
      <c r="C5" t="str">
        <f>IFERROR(VLOOKUP($B5,Kraftvärmeprod!$B$1:$AH$479,MATCH(C$4,Kraftvärmeprod!$B$1:$AG$1,0),FALSE)/1,"")</f>
        <v/>
      </c>
      <c r="D5" t="str">
        <f>IFERROR(VLOOKUP($B5,Kraftvärmeprod!$B$1:$AH$479,MATCH(D$4,Kraftvärmeprod!$B$1:$AG$1,0),FALSE)/1,"")</f>
        <v/>
      </c>
      <c r="F5">
        <f>IFERROR(VLOOKUP($B5,Kraftvärmeprod!$B$1:$AJ$550,MATCH(F$4,Kraftvärmeprod!$B$1:$AJ$1,0),FALSE)/1,0)-IFERROR(VLOOKUP($B5,'Slutlig allokering kvv'!$B$2:$AJ$550,MATCH(F$4,'Slutlig allokering kvv'!$B$1:$AJ$1,0),FALSE)/1,0)</f>
        <v>0</v>
      </c>
      <c r="G5">
        <f>IFERROR(VLOOKUP($B5,Kraftvärmeprod!$B$1:$AJ$550,MATCH(G$4,Kraftvärmeprod!$B$1:$AJ$1,0),FALSE)/1,0)-IFERROR(VLOOKUP($B5,'Slutlig allokering kvv'!$B$2:$AJ$550,MATCH(G$4,'Slutlig allokering kvv'!$B$1:$AJ$1,0),FALSE)/1,0)</f>
        <v>0</v>
      </c>
      <c r="H5">
        <f>IFERROR(VLOOKUP($B5,Kraftvärmeprod!$B$1:$AJ$550,MATCH(H$4,Kraftvärmeprod!$B$1:$AJ$1,0),FALSE)/1,0)-IFERROR(VLOOKUP($B5,'Slutlig allokering kvv'!$B$2:$AJ$550,MATCH(H$4,'Slutlig allokering kvv'!$B$1:$AJ$1,0),FALSE)/1,0)</f>
        <v>0</v>
      </c>
      <c r="I5">
        <f>IFERROR(VLOOKUP($B5,Kraftvärmeprod!$B$1:$AJ$550,MATCH(I$4,Kraftvärmeprod!$B$1:$AJ$1,0),FALSE)/1,0)-IFERROR(VLOOKUP($B5,'Slutlig allokering kvv'!$B$2:$AJ$550,MATCH(I$4,'Slutlig allokering kvv'!$B$1:$AJ$1,0),FALSE)/1,0)</f>
        <v>0</v>
      </c>
      <c r="J5">
        <f>IFERROR(VLOOKUP($B5,Kraftvärmeprod!$B$1:$AJ$550,MATCH(J$4,Kraftvärmeprod!$B$1:$AJ$1,0),FALSE)/1,0)-IFERROR(VLOOKUP($B5,'Slutlig allokering kvv'!$B$2:$AJ$550,MATCH(J$4,'Slutlig allokering kvv'!$B$1:$AJ$1,0),FALSE)/1,0)</f>
        <v>0</v>
      </c>
      <c r="K5">
        <f>IFERROR(VLOOKUP($B5,Kraftvärmeprod!$B$1:$AJ$550,MATCH(K$4,Kraftvärmeprod!$B$1:$AJ$1,0),FALSE)/1,0)-IFERROR(VLOOKUP($B5,'Slutlig allokering kvv'!$B$2:$AJ$550,MATCH(K$4,'Slutlig allokering kvv'!$B$1:$AJ$1,0),FALSE)/1,0)</f>
        <v>0</v>
      </c>
      <c r="L5">
        <f>IFERROR(VLOOKUP($B5,Kraftvärmeprod!$B$1:$AJ$550,MATCH(L$4,Kraftvärmeprod!$B$1:$AJ$1,0),FALSE)/1,0)-IFERROR(VLOOKUP($B5,'Slutlig allokering kvv'!$B$2:$AJ$550,MATCH(L$4,'Slutlig allokering kvv'!$B$1:$AJ$1,0),FALSE)/1,0)</f>
        <v>0</v>
      </c>
      <c r="M5">
        <f>IFERROR(VLOOKUP($B5,Kraftvärmeprod!$B$1:$AJ$550,MATCH(M$4,Kraftvärmeprod!$B$1:$AJ$1,0),FALSE)/1,0)-IFERROR(VLOOKUP($B5,'Slutlig allokering kvv'!$B$2:$AJ$550,MATCH(M$4,'Slutlig allokering kvv'!$B$1:$AJ$1,0),FALSE)/1,0)</f>
        <v>0</v>
      </c>
      <c r="N5">
        <f>IFERROR(VLOOKUP($B5,Kraftvärmeprod!$B$1:$AJ$550,MATCH(N$4,Kraftvärmeprod!$B$1:$AJ$1,0),FALSE)/1,0)-IFERROR(VLOOKUP($B5,'Slutlig allokering kvv'!$B$2:$AJ$550,MATCH(N$4,'Slutlig allokering kvv'!$B$1:$AJ$1,0),FALSE)/1,0)</f>
        <v>0</v>
      </c>
      <c r="O5">
        <f>IFERROR(VLOOKUP($B5,Kraftvärmeprod!$B$1:$AJ$550,MATCH(O$4,Kraftvärmeprod!$B$1:$AJ$1,0),FALSE)/1,0)-IFERROR(VLOOKUP($B5,'Slutlig allokering kvv'!$B$2:$AJ$550,MATCH(O$4,'Slutlig allokering kvv'!$B$1:$AJ$1,0),FALSE)/1,0)</f>
        <v>0</v>
      </c>
      <c r="P5">
        <f>IFERROR(VLOOKUP($B5,Kraftvärmeprod!$B$1:$AJ$550,MATCH(P$4,Kraftvärmeprod!$B$1:$AJ$1,0),FALSE)/1,0)-IFERROR(VLOOKUP($B5,'Slutlig allokering kvv'!$B$2:$AJ$550,MATCH(P$4,'Slutlig allokering kvv'!$B$1:$AJ$1,0),FALSE)/1,0)</f>
        <v>0</v>
      </c>
      <c r="Q5">
        <f>IFERROR(VLOOKUP($B5,Kraftvärmeprod!$B$1:$AJ$550,MATCH(Q$4,Kraftvärmeprod!$B$1:$AJ$1,0),FALSE)/1,0)-IFERROR(VLOOKUP($B5,'Slutlig allokering kvv'!$B$2:$AJ$550,MATCH(Q$4,'Slutlig allokering kvv'!$B$1:$AJ$1,0),FALSE)/1,0)</f>
        <v>0</v>
      </c>
      <c r="R5">
        <f>IFERROR(VLOOKUP($B5,Kraftvärmeprod!$B$1:$AJ$550,MATCH(R$4,Kraftvärmeprod!$B$1:$AJ$1,0),FALSE)/1,0)-IFERROR(VLOOKUP($B5,'Slutlig allokering kvv'!$B$2:$AJ$550,MATCH(R$4,'Slutlig allokering kvv'!$B$1:$AJ$1,0),FALSE)/1,0)</f>
        <v>0</v>
      </c>
      <c r="S5">
        <f>IFERROR(VLOOKUP($B5,Kraftvärmeprod!$B$1:$AJ$550,MATCH(S$4,Kraftvärmeprod!$B$1:$AJ$1,0),FALSE)/1,0)-IFERROR(VLOOKUP($B5,'Slutlig allokering kvv'!$B$2:$AJ$550,MATCH(S$4,'Slutlig allokering kvv'!$B$1:$AJ$1,0),FALSE)/1,0)</f>
        <v>0</v>
      </c>
      <c r="T5">
        <f>IFERROR(VLOOKUP($B5,Kraftvärmeprod!$B$1:$AJ$550,MATCH(T$4,Kraftvärmeprod!$B$1:$AJ$1,0),FALSE)/1,0)-IFERROR(VLOOKUP($B5,'Slutlig allokering kvv'!$B$2:$AJ$550,MATCH(T$4,'Slutlig allokering kvv'!$B$1:$AJ$1,0),FALSE)/1,0)</f>
        <v>0</v>
      </c>
      <c r="U5">
        <f>IFERROR(VLOOKUP($B5,Kraftvärmeprod!$B$1:$AJ$550,MATCH(U$4,Kraftvärmeprod!$B$1:$AJ$1,0),FALSE)/1,0)-IFERROR(VLOOKUP($B5,'Slutlig allokering kvv'!$B$2:$AJ$550,MATCH(U$4,'Slutlig allokering kvv'!$B$1:$AJ$1,0),FALSE)/1,0)</f>
        <v>0</v>
      </c>
      <c r="V5">
        <f>IFERROR(VLOOKUP($B5,Kraftvärmeprod!$B$1:$AJ$550,MATCH(V$4,Kraftvärmeprod!$B$1:$AJ$1,0),FALSE)/1,0)-IFERROR(VLOOKUP($B5,'Slutlig allokering kvv'!$B$2:$AJ$550,MATCH(V$4,'Slutlig allokering kvv'!$B$1:$AJ$1,0),FALSE)/1,0)</f>
        <v>0</v>
      </c>
      <c r="W5">
        <f>IFERROR(VLOOKUP($B5,Kraftvärmeprod!$B$1:$AJ$550,MATCH(W$4,Kraftvärmeprod!$B$1:$AJ$1,0),FALSE)/1,0)-IFERROR(VLOOKUP($B5,'Slutlig allokering kvv'!$B$2:$AJ$550,MATCH(W$4,'Slutlig allokering kvv'!$B$1:$AJ$1,0),FALSE)/1,0)</f>
        <v>0</v>
      </c>
      <c r="X5">
        <f>IFERROR(VLOOKUP($B5,Kraftvärmeprod!$B$1:$AJ$550,MATCH(X$4,Kraftvärmeprod!$B$1:$AJ$1,0),FALSE)/1,0)-IFERROR(VLOOKUP($B5,'Slutlig allokering kvv'!$B$2:$AJ$550,MATCH(X$4,'Slutlig allokering kvv'!$B$1:$AJ$1,0),FALSE)/1,0)</f>
        <v>0</v>
      </c>
      <c r="Y5">
        <f>IFERROR(VLOOKUP($B5,Kraftvärmeprod!$B$1:$AJ$550,MATCH(Y$4,Kraftvärmeprod!$B$1:$AJ$1,0),FALSE)/1,0)-IFERROR(VLOOKUP($B5,'Slutlig allokering kvv'!$B$2:$AJ$550,MATCH(Y$4,'Slutlig allokering kvv'!$B$1:$AJ$1,0),FALSE)/1,0)</f>
        <v>0</v>
      </c>
      <c r="Z5">
        <f>IFERROR(VLOOKUP($B5,Kraftvärmeprod!$B$1:$AJ$550,MATCH(Z$4,Kraftvärmeprod!$B$1:$AJ$1,0),FALSE)/1,0)-IFERROR(VLOOKUP($B5,'Slutlig allokering kvv'!$B$2:$AJ$550,MATCH(Z$4,'Slutlig allokering kvv'!$B$1:$AJ$1,0),FALSE)/1,0)</f>
        <v>0</v>
      </c>
      <c r="AA5">
        <f>IFERROR(VLOOKUP($B5,Kraftvärmeprod!$B$1:$AJ$550,MATCH(AA$4,Kraftvärmeprod!$B$1:$AJ$1,0),FALSE)/1,0)-IFERROR(VLOOKUP($B5,'Slutlig allokering kvv'!$B$2:$AJ$550,MATCH(AA$4,'Slutlig allokering kvv'!$B$1:$AJ$1,0),FALSE)/1,0)</f>
        <v>0</v>
      </c>
      <c r="AB5">
        <f>IFERROR(VLOOKUP($B5,Kraftvärmeprod!$B$1:$AJ$550,MATCH(AB$4,Kraftvärmeprod!$B$1:$AJ$1,0),FALSE)/1,0)-IFERROR(VLOOKUP($B5,'Slutlig allokering kvv'!$B$2:$AJ$550,MATCH(AB$4,'Slutlig allokering kvv'!$B$1:$AJ$1,0),FALSE)/1,0)</f>
        <v>0</v>
      </c>
      <c r="AC5">
        <f>IFERROR(VLOOKUP($B5,Kraftvärmeprod!$B$1:$AJ$550,MATCH(AC$4,Kraftvärmeprod!$B$1:$AJ$1,0),FALSE)/1,0)-IFERROR(VLOOKUP($B5,'Slutlig allokering kvv'!$B$2:$AJ$550,MATCH(AC$4,'Slutlig allokering kvv'!$B$1:$AJ$1,0),FALSE)/1,0)</f>
        <v>0</v>
      </c>
      <c r="AD5">
        <f>IFERROR(VLOOKUP($B5,Miljö!$B$1:$E$471,MATCH("Hjälpel kraftvärme (GWh)",Miljö!$B$1:$E$1,0),FALSE)/1,0)-IFERROR(VLOOKUP($B5,'Slutlig allokering kvv'!$B$2:$AJ$550,MATCH(AD$4,'Slutlig allokering kvv'!$B$1:$AJ$1,0),FALSE)/1,0)</f>
        <v>0</v>
      </c>
      <c r="AH5">
        <f>SUM(F5:AB5)</f>
        <v>0</v>
      </c>
      <c r="AJ5">
        <f>IFERROR(VLOOKUP($B5,'Slutlig allokering kvv'!$B$2:$AX$550,MATCH("Summa slutlig allokerad tillförd energi (utan hjälpel och rökgaskondensering):",'Slutlig allokering kvv'!$B$1:$AX$1,0),FALSE)/1,"")</f>
        <v>0</v>
      </c>
      <c r="AL5" s="195" t="str">
        <f>IFERROR(1-VLOOKUP($B5,'Slutlig allokering kvv'!$B$2:$AX$550,MATCH("Andel av bränsle i kvv som allokerats till värme, exklusive rökgaskondensering och hjälpel",'Slutlig allokering kvv'!$B$1:$AX$1,0),FALSE),"")</f>
        <v/>
      </c>
      <c r="AN5" s="195" t="str">
        <f>IFERROR(AH5/(AH5+AJ5),"")</f>
        <v/>
      </c>
    </row>
    <row r="6" spans="1:42" x14ac:dyDescent="0.25">
      <c r="A6" s="2" t="s">
        <v>23</v>
      </c>
      <c r="B6" s="2" t="s">
        <v>26</v>
      </c>
      <c r="C6" t="str">
        <f>IFERROR(VLOOKUP($B6,Kraftvärmeprod!$B$1:$AH$479,MATCH(C$4,Kraftvärmeprod!$B$1:$AG$1,0),FALSE)/1,"")</f>
        <v/>
      </c>
      <c r="D6" t="str">
        <f>IFERROR(VLOOKUP($B6,Kraftvärmeprod!$B$1:$AH$479,MATCH(D$4,Kraftvärmeprod!$B$1:$AG$1,0),FALSE)/1,"")</f>
        <v/>
      </c>
      <c r="F6">
        <f>IFERROR(VLOOKUP($B6,Kraftvärmeprod!$B$1:$AJ$550,MATCH(F$4,Kraftvärmeprod!$B$1:$AJ$1,0),FALSE)/1,0)-IFERROR(VLOOKUP($B6,'Slutlig allokering kvv'!$B$2:$AJ$550,MATCH(F$4,'Slutlig allokering kvv'!$B$1:$AJ$1,0),FALSE)/1,0)</f>
        <v>0</v>
      </c>
      <c r="G6">
        <f>IFERROR(VLOOKUP($B6,Kraftvärmeprod!$B$1:$AJ$550,MATCH(G$4,Kraftvärmeprod!$B$1:$AJ$1,0),FALSE)/1,0)-IFERROR(VLOOKUP($B6,'Slutlig allokering kvv'!$B$2:$AJ$550,MATCH(G$4,'Slutlig allokering kvv'!$B$1:$AJ$1,0),FALSE)/1,0)</f>
        <v>0</v>
      </c>
      <c r="H6">
        <f>IFERROR(VLOOKUP($B6,Kraftvärmeprod!$B$1:$AJ$550,MATCH(H$4,Kraftvärmeprod!$B$1:$AJ$1,0),FALSE)/1,0)-IFERROR(VLOOKUP($B6,'Slutlig allokering kvv'!$B$2:$AJ$550,MATCH(H$4,'Slutlig allokering kvv'!$B$1:$AJ$1,0),FALSE)/1,0)</f>
        <v>0</v>
      </c>
      <c r="I6">
        <f>IFERROR(VLOOKUP($B6,Kraftvärmeprod!$B$1:$AJ$550,MATCH(I$4,Kraftvärmeprod!$B$1:$AJ$1,0),FALSE)/1,0)-IFERROR(VLOOKUP($B6,'Slutlig allokering kvv'!$B$2:$AJ$550,MATCH(I$4,'Slutlig allokering kvv'!$B$1:$AJ$1,0),FALSE)/1,0)</f>
        <v>0</v>
      </c>
      <c r="J6">
        <f>IFERROR(VLOOKUP($B6,Kraftvärmeprod!$B$1:$AJ$550,MATCH(J$4,Kraftvärmeprod!$B$1:$AJ$1,0),FALSE)/1,0)-IFERROR(VLOOKUP($B6,'Slutlig allokering kvv'!$B$2:$AJ$550,MATCH(J$4,'Slutlig allokering kvv'!$B$1:$AJ$1,0),FALSE)/1,0)</f>
        <v>0</v>
      </c>
      <c r="K6">
        <f>IFERROR(VLOOKUP($B6,Kraftvärmeprod!$B$1:$AJ$550,MATCH(K$4,Kraftvärmeprod!$B$1:$AJ$1,0),FALSE)/1,0)-IFERROR(VLOOKUP($B6,'Slutlig allokering kvv'!$B$2:$AJ$550,MATCH(K$4,'Slutlig allokering kvv'!$B$1:$AJ$1,0),FALSE)/1,0)</f>
        <v>0</v>
      </c>
      <c r="L6">
        <f>IFERROR(VLOOKUP($B6,Kraftvärmeprod!$B$1:$AJ$550,MATCH(L$4,Kraftvärmeprod!$B$1:$AJ$1,0),FALSE)/1,0)-IFERROR(VLOOKUP($B6,'Slutlig allokering kvv'!$B$2:$AJ$550,MATCH(L$4,'Slutlig allokering kvv'!$B$1:$AJ$1,0),FALSE)/1,0)</f>
        <v>0</v>
      </c>
      <c r="M6">
        <f>IFERROR(VLOOKUP($B6,Kraftvärmeprod!$B$1:$AJ$550,MATCH(M$4,Kraftvärmeprod!$B$1:$AJ$1,0),FALSE)/1,0)-IFERROR(VLOOKUP($B6,'Slutlig allokering kvv'!$B$2:$AJ$550,MATCH(M$4,'Slutlig allokering kvv'!$B$1:$AJ$1,0),FALSE)/1,0)</f>
        <v>0</v>
      </c>
      <c r="N6">
        <f>IFERROR(VLOOKUP($B6,Kraftvärmeprod!$B$1:$AJ$550,MATCH(N$4,Kraftvärmeprod!$B$1:$AJ$1,0),FALSE)/1,0)-IFERROR(VLOOKUP($B6,'Slutlig allokering kvv'!$B$2:$AJ$550,MATCH(N$4,'Slutlig allokering kvv'!$B$1:$AJ$1,0),FALSE)/1,0)</f>
        <v>0</v>
      </c>
      <c r="O6">
        <f>IFERROR(VLOOKUP($B6,Kraftvärmeprod!$B$1:$AJ$550,MATCH(O$4,Kraftvärmeprod!$B$1:$AJ$1,0),FALSE)/1,0)-IFERROR(VLOOKUP($B6,'Slutlig allokering kvv'!$B$2:$AJ$550,MATCH(O$4,'Slutlig allokering kvv'!$B$1:$AJ$1,0),FALSE)/1,0)</f>
        <v>0</v>
      </c>
      <c r="P6">
        <f>IFERROR(VLOOKUP($B6,Kraftvärmeprod!$B$1:$AJ$550,MATCH(P$4,Kraftvärmeprod!$B$1:$AJ$1,0),FALSE)/1,0)-IFERROR(VLOOKUP($B6,'Slutlig allokering kvv'!$B$2:$AJ$550,MATCH(P$4,'Slutlig allokering kvv'!$B$1:$AJ$1,0),FALSE)/1,0)</f>
        <v>0</v>
      </c>
      <c r="Q6">
        <f>IFERROR(VLOOKUP($B6,Kraftvärmeprod!$B$1:$AJ$550,MATCH(Q$4,Kraftvärmeprod!$B$1:$AJ$1,0),FALSE)/1,0)-IFERROR(VLOOKUP($B6,'Slutlig allokering kvv'!$B$2:$AJ$550,MATCH(Q$4,'Slutlig allokering kvv'!$B$1:$AJ$1,0),FALSE)/1,0)</f>
        <v>0</v>
      </c>
      <c r="R6">
        <f>IFERROR(VLOOKUP($B6,Kraftvärmeprod!$B$1:$AJ$550,MATCH(R$4,Kraftvärmeprod!$B$1:$AJ$1,0),FALSE)/1,0)-IFERROR(VLOOKUP($B6,'Slutlig allokering kvv'!$B$2:$AJ$550,MATCH(R$4,'Slutlig allokering kvv'!$B$1:$AJ$1,0),FALSE)/1,0)</f>
        <v>0</v>
      </c>
      <c r="S6">
        <f>IFERROR(VLOOKUP($B6,Kraftvärmeprod!$B$1:$AJ$550,MATCH(S$4,Kraftvärmeprod!$B$1:$AJ$1,0),FALSE)/1,0)-IFERROR(VLOOKUP($B6,'Slutlig allokering kvv'!$B$2:$AJ$550,MATCH(S$4,'Slutlig allokering kvv'!$B$1:$AJ$1,0),FALSE)/1,0)</f>
        <v>0</v>
      </c>
      <c r="T6">
        <f>IFERROR(VLOOKUP($B6,Kraftvärmeprod!$B$1:$AJ$550,MATCH(T$4,Kraftvärmeprod!$B$1:$AJ$1,0),FALSE)/1,0)-IFERROR(VLOOKUP($B6,'Slutlig allokering kvv'!$B$2:$AJ$550,MATCH(T$4,'Slutlig allokering kvv'!$B$1:$AJ$1,0),FALSE)/1,0)</f>
        <v>0</v>
      </c>
      <c r="U6">
        <f>IFERROR(VLOOKUP($B6,Kraftvärmeprod!$B$1:$AJ$550,MATCH(U$4,Kraftvärmeprod!$B$1:$AJ$1,0),FALSE)/1,0)-IFERROR(VLOOKUP($B6,'Slutlig allokering kvv'!$B$2:$AJ$550,MATCH(U$4,'Slutlig allokering kvv'!$B$1:$AJ$1,0),FALSE)/1,0)</f>
        <v>0</v>
      </c>
      <c r="V6">
        <f>IFERROR(VLOOKUP($B6,Kraftvärmeprod!$B$1:$AJ$550,MATCH(V$4,Kraftvärmeprod!$B$1:$AJ$1,0),FALSE)/1,0)-IFERROR(VLOOKUP($B6,'Slutlig allokering kvv'!$B$2:$AJ$550,MATCH(V$4,'Slutlig allokering kvv'!$B$1:$AJ$1,0),FALSE)/1,0)</f>
        <v>0</v>
      </c>
      <c r="W6">
        <f>IFERROR(VLOOKUP($B6,Kraftvärmeprod!$B$1:$AJ$550,MATCH(W$4,Kraftvärmeprod!$B$1:$AJ$1,0),FALSE)/1,0)-IFERROR(VLOOKUP($B6,'Slutlig allokering kvv'!$B$2:$AJ$550,MATCH(W$4,'Slutlig allokering kvv'!$B$1:$AJ$1,0),FALSE)/1,0)</f>
        <v>0</v>
      </c>
      <c r="X6">
        <f>IFERROR(VLOOKUP($B6,Kraftvärmeprod!$B$1:$AJ$550,MATCH(X$4,Kraftvärmeprod!$B$1:$AJ$1,0),FALSE)/1,0)-IFERROR(VLOOKUP($B6,'Slutlig allokering kvv'!$B$2:$AJ$550,MATCH(X$4,'Slutlig allokering kvv'!$B$1:$AJ$1,0),FALSE)/1,0)</f>
        <v>0</v>
      </c>
      <c r="Y6">
        <f>IFERROR(VLOOKUP($B6,Kraftvärmeprod!$B$1:$AJ$550,MATCH(Y$4,Kraftvärmeprod!$B$1:$AJ$1,0),FALSE)/1,0)-IFERROR(VLOOKUP($B6,'Slutlig allokering kvv'!$B$2:$AJ$550,MATCH(Y$4,'Slutlig allokering kvv'!$B$1:$AJ$1,0),FALSE)/1,0)</f>
        <v>0</v>
      </c>
      <c r="Z6">
        <f>IFERROR(VLOOKUP($B6,Kraftvärmeprod!$B$1:$AJ$550,MATCH(Z$4,Kraftvärmeprod!$B$1:$AJ$1,0),FALSE)/1,0)-IFERROR(VLOOKUP($B6,'Slutlig allokering kvv'!$B$2:$AJ$550,MATCH(Z$4,'Slutlig allokering kvv'!$B$1:$AJ$1,0),FALSE)/1,0)</f>
        <v>0</v>
      </c>
      <c r="AA6">
        <f>IFERROR(VLOOKUP($B6,Kraftvärmeprod!$B$1:$AJ$550,MATCH(AA$4,Kraftvärmeprod!$B$1:$AJ$1,0),FALSE)/1,0)-IFERROR(VLOOKUP($B6,'Slutlig allokering kvv'!$B$2:$AJ$550,MATCH(AA$4,'Slutlig allokering kvv'!$B$1:$AJ$1,0),FALSE)/1,0)</f>
        <v>0</v>
      </c>
      <c r="AB6">
        <f>IFERROR(VLOOKUP($B6,Kraftvärmeprod!$B$1:$AJ$550,MATCH(AB$4,Kraftvärmeprod!$B$1:$AJ$1,0),FALSE)/1,0)-IFERROR(VLOOKUP($B6,'Slutlig allokering kvv'!$B$2:$AJ$550,MATCH(AB$4,'Slutlig allokering kvv'!$B$1:$AJ$1,0),FALSE)/1,0)</f>
        <v>0</v>
      </c>
      <c r="AC6">
        <f>IFERROR(VLOOKUP($B6,Kraftvärmeprod!$B$1:$AJ$550,MATCH(AC$4,Kraftvärmeprod!$B$1:$AJ$1,0),FALSE)/1,0)-IFERROR(VLOOKUP($B6,'Slutlig allokering kvv'!$B$2:$AJ$550,MATCH(AC$4,'Slutlig allokering kvv'!$B$1:$AJ$1,0),FALSE)/1,0)</f>
        <v>0</v>
      </c>
      <c r="AD6">
        <f>IFERROR(VLOOKUP($B6,Miljö!$B$1:$E$471,MATCH("Hjälpel kraftvärme (GWh)",Miljö!$B$1:$E$1,0),FALSE)/1,0)-IFERROR(VLOOKUP($B6,'Slutlig allokering kvv'!$B$2:$AJ$550,MATCH(AD$4,'Slutlig allokering kvv'!$B$1:$AJ$1,0),FALSE)/1,0)</f>
        <v>0</v>
      </c>
      <c r="AH6">
        <f t="shared" ref="AH6:AH69" si="0">SUM(F6:AB6)</f>
        <v>0</v>
      </c>
      <c r="AJ6">
        <f>IFERROR(VLOOKUP($B6,'Slutlig allokering kvv'!$B$2:$AX$550,MATCH("Summa slutlig allokerad tillförd energi (utan hjälpel och rökgaskondensering):",'Slutlig allokering kvv'!$B$1:$AX$1,0),FALSE)/1,"")</f>
        <v>0</v>
      </c>
      <c r="AL6" s="195" t="str">
        <f>IFERROR(1-VLOOKUP($B6,'Slutlig allokering kvv'!$B$2:$AX$550,MATCH("Andel av bränsle i kvv som allokerats till värme, exklusive rökgaskondensering och hjälpel",'Slutlig allokering kvv'!$B$1:$AX$1,0),FALSE),"")</f>
        <v/>
      </c>
      <c r="AN6" s="195" t="str">
        <f t="shared" ref="AN6:AN69" si="1">IFERROR(AH6/(AH6+AJ6),"")</f>
        <v/>
      </c>
    </row>
    <row r="7" spans="1:42" x14ac:dyDescent="0.25">
      <c r="A7" s="2" t="s">
        <v>23</v>
      </c>
      <c r="B7" s="2" t="s">
        <v>27</v>
      </c>
      <c r="C7" t="str">
        <f>IFERROR(VLOOKUP($B7,Kraftvärmeprod!$B$1:$AH$479,MATCH(C$4,Kraftvärmeprod!$B$1:$AG$1,0),FALSE)/1,"")</f>
        <v/>
      </c>
      <c r="D7" t="str">
        <f>IFERROR(VLOOKUP($B7,Kraftvärmeprod!$B$1:$AH$479,MATCH(D$4,Kraftvärmeprod!$B$1:$AG$1,0),FALSE)/1,"")</f>
        <v/>
      </c>
      <c r="F7">
        <f>IFERROR(VLOOKUP($B7,Kraftvärmeprod!$B$1:$AJ$550,MATCH(F$4,Kraftvärmeprod!$B$1:$AJ$1,0),FALSE)/1,0)-IFERROR(VLOOKUP($B7,'Slutlig allokering kvv'!$B$2:$AJ$550,MATCH(F$4,'Slutlig allokering kvv'!$B$1:$AJ$1,0),FALSE)/1,0)</f>
        <v>0</v>
      </c>
      <c r="G7">
        <f>IFERROR(VLOOKUP($B7,Kraftvärmeprod!$B$1:$AJ$550,MATCH(G$4,Kraftvärmeprod!$B$1:$AJ$1,0),FALSE)/1,0)-IFERROR(VLOOKUP($B7,'Slutlig allokering kvv'!$B$2:$AJ$550,MATCH(G$4,'Slutlig allokering kvv'!$B$1:$AJ$1,0),FALSE)/1,0)</f>
        <v>0</v>
      </c>
      <c r="H7">
        <f>IFERROR(VLOOKUP($B7,Kraftvärmeprod!$B$1:$AJ$550,MATCH(H$4,Kraftvärmeprod!$B$1:$AJ$1,0),FALSE)/1,0)-IFERROR(VLOOKUP($B7,'Slutlig allokering kvv'!$B$2:$AJ$550,MATCH(H$4,'Slutlig allokering kvv'!$B$1:$AJ$1,0),FALSE)/1,0)</f>
        <v>0</v>
      </c>
      <c r="I7">
        <f>IFERROR(VLOOKUP($B7,Kraftvärmeprod!$B$1:$AJ$550,MATCH(I$4,Kraftvärmeprod!$B$1:$AJ$1,0),FALSE)/1,0)-IFERROR(VLOOKUP($B7,'Slutlig allokering kvv'!$B$2:$AJ$550,MATCH(I$4,'Slutlig allokering kvv'!$B$1:$AJ$1,0),FALSE)/1,0)</f>
        <v>0</v>
      </c>
      <c r="J7">
        <f>IFERROR(VLOOKUP($B7,Kraftvärmeprod!$B$1:$AJ$550,MATCH(J$4,Kraftvärmeprod!$B$1:$AJ$1,0),FALSE)/1,0)-IFERROR(VLOOKUP($B7,'Slutlig allokering kvv'!$B$2:$AJ$550,MATCH(J$4,'Slutlig allokering kvv'!$B$1:$AJ$1,0),FALSE)/1,0)</f>
        <v>0</v>
      </c>
      <c r="K7">
        <f>IFERROR(VLOOKUP($B7,Kraftvärmeprod!$B$1:$AJ$550,MATCH(K$4,Kraftvärmeprod!$B$1:$AJ$1,0),FALSE)/1,0)-IFERROR(VLOOKUP($B7,'Slutlig allokering kvv'!$B$2:$AJ$550,MATCH(K$4,'Slutlig allokering kvv'!$B$1:$AJ$1,0),FALSE)/1,0)</f>
        <v>0</v>
      </c>
      <c r="L7">
        <f>IFERROR(VLOOKUP($B7,Kraftvärmeprod!$B$1:$AJ$550,MATCH(L$4,Kraftvärmeprod!$B$1:$AJ$1,0),FALSE)/1,0)-IFERROR(VLOOKUP($B7,'Slutlig allokering kvv'!$B$2:$AJ$550,MATCH(L$4,'Slutlig allokering kvv'!$B$1:$AJ$1,0),FALSE)/1,0)</f>
        <v>0</v>
      </c>
      <c r="M7">
        <f>IFERROR(VLOOKUP($B7,Kraftvärmeprod!$B$1:$AJ$550,MATCH(M$4,Kraftvärmeprod!$B$1:$AJ$1,0),FALSE)/1,0)-IFERROR(VLOOKUP($B7,'Slutlig allokering kvv'!$B$2:$AJ$550,MATCH(M$4,'Slutlig allokering kvv'!$B$1:$AJ$1,0),FALSE)/1,0)</f>
        <v>0</v>
      </c>
      <c r="N7">
        <f>IFERROR(VLOOKUP($B7,Kraftvärmeprod!$B$1:$AJ$550,MATCH(N$4,Kraftvärmeprod!$B$1:$AJ$1,0),FALSE)/1,0)-IFERROR(VLOOKUP($B7,'Slutlig allokering kvv'!$B$2:$AJ$550,MATCH(N$4,'Slutlig allokering kvv'!$B$1:$AJ$1,0),FALSE)/1,0)</f>
        <v>0</v>
      </c>
      <c r="O7">
        <f>IFERROR(VLOOKUP($B7,Kraftvärmeprod!$B$1:$AJ$550,MATCH(O$4,Kraftvärmeprod!$B$1:$AJ$1,0),FALSE)/1,0)-IFERROR(VLOOKUP($B7,'Slutlig allokering kvv'!$B$2:$AJ$550,MATCH(O$4,'Slutlig allokering kvv'!$B$1:$AJ$1,0),FALSE)/1,0)</f>
        <v>0</v>
      </c>
      <c r="P7">
        <f>IFERROR(VLOOKUP($B7,Kraftvärmeprod!$B$1:$AJ$550,MATCH(P$4,Kraftvärmeprod!$B$1:$AJ$1,0),FALSE)/1,0)-IFERROR(VLOOKUP($B7,'Slutlig allokering kvv'!$B$2:$AJ$550,MATCH(P$4,'Slutlig allokering kvv'!$B$1:$AJ$1,0),FALSE)/1,0)</f>
        <v>0</v>
      </c>
      <c r="Q7">
        <f>IFERROR(VLOOKUP($B7,Kraftvärmeprod!$B$1:$AJ$550,MATCH(Q$4,Kraftvärmeprod!$B$1:$AJ$1,0),FALSE)/1,0)-IFERROR(VLOOKUP($B7,'Slutlig allokering kvv'!$B$2:$AJ$550,MATCH(Q$4,'Slutlig allokering kvv'!$B$1:$AJ$1,0),FALSE)/1,0)</f>
        <v>0</v>
      </c>
      <c r="R7">
        <f>IFERROR(VLOOKUP($B7,Kraftvärmeprod!$B$1:$AJ$550,MATCH(R$4,Kraftvärmeprod!$B$1:$AJ$1,0),FALSE)/1,0)-IFERROR(VLOOKUP($B7,'Slutlig allokering kvv'!$B$2:$AJ$550,MATCH(R$4,'Slutlig allokering kvv'!$B$1:$AJ$1,0),FALSE)/1,0)</f>
        <v>0</v>
      </c>
      <c r="S7">
        <f>IFERROR(VLOOKUP($B7,Kraftvärmeprod!$B$1:$AJ$550,MATCH(S$4,Kraftvärmeprod!$B$1:$AJ$1,0),FALSE)/1,0)-IFERROR(VLOOKUP($B7,'Slutlig allokering kvv'!$B$2:$AJ$550,MATCH(S$4,'Slutlig allokering kvv'!$B$1:$AJ$1,0),FALSE)/1,0)</f>
        <v>0</v>
      </c>
      <c r="T7">
        <f>IFERROR(VLOOKUP($B7,Kraftvärmeprod!$B$1:$AJ$550,MATCH(T$4,Kraftvärmeprod!$B$1:$AJ$1,0),FALSE)/1,0)-IFERROR(VLOOKUP($B7,'Slutlig allokering kvv'!$B$2:$AJ$550,MATCH(T$4,'Slutlig allokering kvv'!$B$1:$AJ$1,0),FALSE)/1,0)</f>
        <v>0</v>
      </c>
      <c r="U7">
        <f>IFERROR(VLOOKUP($B7,Kraftvärmeprod!$B$1:$AJ$550,MATCH(U$4,Kraftvärmeprod!$B$1:$AJ$1,0),FALSE)/1,0)-IFERROR(VLOOKUP($B7,'Slutlig allokering kvv'!$B$2:$AJ$550,MATCH(U$4,'Slutlig allokering kvv'!$B$1:$AJ$1,0),FALSE)/1,0)</f>
        <v>0</v>
      </c>
      <c r="V7">
        <f>IFERROR(VLOOKUP($B7,Kraftvärmeprod!$B$1:$AJ$550,MATCH(V$4,Kraftvärmeprod!$B$1:$AJ$1,0),FALSE)/1,0)-IFERROR(VLOOKUP($B7,'Slutlig allokering kvv'!$B$2:$AJ$550,MATCH(V$4,'Slutlig allokering kvv'!$B$1:$AJ$1,0),FALSE)/1,0)</f>
        <v>0</v>
      </c>
      <c r="W7">
        <f>IFERROR(VLOOKUP($B7,Kraftvärmeprod!$B$1:$AJ$550,MATCH(W$4,Kraftvärmeprod!$B$1:$AJ$1,0),FALSE)/1,0)-IFERROR(VLOOKUP($B7,'Slutlig allokering kvv'!$B$2:$AJ$550,MATCH(W$4,'Slutlig allokering kvv'!$B$1:$AJ$1,0),FALSE)/1,0)</f>
        <v>0</v>
      </c>
      <c r="X7">
        <f>IFERROR(VLOOKUP($B7,Kraftvärmeprod!$B$1:$AJ$550,MATCH(X$4,Kraftvärmeprod!$B$1:$AJ$1,0),FALSE)/1,0)-IFERROR(VLOOKUP($B7,'Slutlig allokering kvv'!$B$2:$AJ$550,MATCH(X$4,'Slutlig allokering kvv'!$B$1:$AJ$1,0),FALSE)/1,0)</f>
        <v>0</v>
      </c>
      <c r="Y7">
        <f>IFERROR(VLOOKUP($B7,Kraftvärmeprod!$B$1:$AJ$550,MATCH(Y$4,Kraftvärmeprod!$B$1:$AJ$1,0),FALSE)/1,0)-IFERROR(VLOOKUP($B7,'Slutlig allokering kvv'!$B$2:$AJ$550,MATCH(Y$4,'Slutlig allokering kvv'!$B$1:$AJ$1,0),FALSE)/1,0)</f>
        <v>0</v>
      </c>
      <c r="Z7">
        <f>IFERROR(VLOOKUP($B7,Kraftvärmeprod!$B$1:$AJ$550,MATCH(Z$4,Kraftvärmeprod!$B$1:$AJ$1,0),FALSE)/1,0)-IFERROR(VLOOKUP($B7,'Slutlig allokering kvv'!$B$2:$AJ$550,MATCH(Z$4,'Slutlig allokering kvv'!$B$1:$AJ$1,0),FALSE)/1,0)</f>
        <v>0</v>
      </c>
      <c r="AA7">
        <f>IFERROR(VLOOKUP($B7,Kraftvärmeprod!$B$1:$AJ$550,MATCH(AA$4,Kraftvärmeprod!$B$1:$AJ$1,0),FALSE)/1,0)-IFERROR(VLOOKUP($B7,'Slutlig allokering kvv'!$B$2:$AJ$550,MATCH(AA$4,'Slutlig allokering kvv'!$B$1:$AJ$1,0),FALSE)/1,0)</f>
        <v>0</v>
      </c>
      <c r="AB7">
        <f>IFERROR(VLOOKUP($B7,Kraftvärmeprod!$B$1:$AJ$550,MATCH(AB$4,Kraftvärmeprod!$B$1:$AJ$1,0),FALSE)/1,0)-IFERROR(VLOOKUP($B7,'Slutlig allokering kvv'!$B$2:$AJ$550,MATCH(AB$4,'Slutlig allokering kvv'!$B$1:$AJ$1,0),FALSE)/1,0)</f>
        <v>0</v>
      </c>
      <c r="AC7">
        <f>IFERROR(VLOOKUP($B7,Kraftvärmeprod!$B$1:$AJ$550,MATCH(AC$4,Kraftvärmeprod!$B$1:$AJ$1,0),FALSE)/1,0)-IFERROR(VLOOKUP($B7,'Slutlig allokering kvv'!$B$2:$AJ$550,MATCH(AC$4,'Slutlig allokering kvv'!$B$1:$AJ$1,0),FALSE)/1,0)</f>
        <v>0</v>
      </c>
      <c r="AD7">
        <f>IFERROR(VLOOKUP($B7,Miljö!$B$1:$E$471,MATCH("Hjälpel kraftvärme (GWh)",Miljö!$B$1:$E$1,0),FALSE)/1,0)-IFERROR(VLOOKUP($B7,'Slutlig allokering kvv'!$B$2:$AJ$550,MATCH(AD$4,'Slutlig allokering kvv'!$B$1:$AJ$1,0),FALSE)/1,0)</f>
        <v>0</v>
      </c>
      <c r="AH7">
        <f t="shared" si="0"/>
        <v>0</v>
      </c>
      <c r="AJ7">
        <f>IFERROR(VLOOKUP($B7,'Slutlig allokering kvv'!$B$2:$AX$550,MATCH("Summa slutlig allokerad tillförd energi (utan hjälpel och rökgaskondensering):",'Slutlig allokering kvv'!$B$1:$AX$1,0),FALSE)/1,"")</f>
        <v>0</v>
      </c>
      <c r="AL7" s="195" t="str">
        <f>IFERROR(1-VLOOKUP($B7,'Slutlig allokering kvv'!$B$2:$AX$550,MATCH("Andel av bränsle i kvv som allokerats till värme, exklusive rökgaskondensering och hjälpel",'Slutlig allokering kvv'!$B$1:$AX$1,0),FALSE),"")</f>
        <v/>
      </c>
      <c r="AN7" s="195" t="str">
        <f t="shared" si="1"/>
        <v/>
      </c>
    </row>
    <row r="8" spans="1:42" x14ac:dyDescent="0.25">
      <c r="A8" s="2" t="s">
        <v>23</v>
      </c>
      <c r="B8" s="2" t="s">
        <v>28</v>
      </c>
      <c r="C8" t="str">
        <f>IFERROR(VLOOKUP($B8,Kraftvärmeprod!$B$1:$AH$479,MATCH(C$4,Kraftvärmeprod!$B$1:$AG$1,0),FALSE)/1,"")</f>
        <v/>
      </c>
      <c r="D8" t="str">
        <f>IFERROR(VLOOKUP($B8,Kraftvärmeprod!$B$1:$AH$479,MATCH(D$4,Kraftvärmeprod!$B$1:$AG$1,0),FALSE)/1,"")</f>
        <v/>
      </c>
      <c r="F8">
        <f>IFERROR(VLOOKUP($B8,Kraftvärmeprod!$B$1:$AJ$550,MATCH(F$4,Kraftvärmeprod!$B$1:$AJ$1,0),FALSE)/1,0)-IFERROR(VLOOKUP($B8,'Slutlig allokering kvv'!$B$2:$AJ$550,MATCH(F$4,'Slutlig allokering kvv'!$B$1:$AJ$1,0),FALSE)/1,0)</f>
        <v>0</v>
      </c>
      <c r="G8">
        <f>IFERROR(VLOOKUP($B8,Kraftvärmeprod!$B$1:$AJ$550,MATCH(G$4,Kraftvärmeprod!$B$1:$AJ$1,0),FALSE)/1,0)-IFERROR(VLOOKUP($B8,'Slutlig allokering kvv'!$B$2:$AJ$550,MATCH(G$4,'Slutlig allokering kvv'!$B$1:$AJ$1,0),FALSE)/1,0)</f>
        <v>0</v>
      </c>
      <c r="H8">
        <f>IFERROR(VLOOKUP($B8,Kraftvärmeprod!$B$1:$AJ$550,MATCH(H$4,Kraftvärmeprod!$B$1:$AJ$1,0),FALSE)/1,0)-IFERROR(VLOOKUP($B8,'Slutlig allokering kvv'!$B$2:$AJ$550,MATCH(H$4,'Slutlig allokering kvv'!$B$1:$AJ$1,0),FALSE)/1,0)</f>
        <v>0</v>
      </c>
      <c r="I8">
        <f>IFERROR(VLOOKUP($B8,Kraftvärmeprod!$B$1:$AJ$550,MATCH(I$4,Kraftvärmeprod!$B$1:$AJ$1,0),FALSE)/1,0)-IFERROR(VLOOKUP($B8,'Slutlig allokering kvv'!$B$2:$AJ$550,MATCH(I$4,'Slutlig allokering kvv'!$B$1:$AJ$1,0),FALSE)/1,0)</f>
        <v>0</v>
      </c>
      <c r="J8">
        <f>IFERROR(VLOOKUP($B8,Kraftvärmeprod!$B$1:$AJ$550,MATCH(J$4,Kraftvärmeprod!$B$1:$AJ$1,0),FALSE)/1,0)-IFERROR(VLOOKUP($B8,'Slutlig allokering kvv'!$B$2:$AJ$550,MATCH(J$4,'Slutlig allokering kvv'!$B$1:$AJ$1,0),FALSE)/1,0)</f>
        <v>0</v>
      </c>
      <c r="K8">
        <f>IFERROR(VLOOKUP($B8,Kraftvärmeprod!$B$1:$AJ$550,MATCH(K$4,Kraftvärmeprod!$B$1:$AJ$1,0),FALSE)/1,0)-IFERROR(VLOOKUP($B8,'Slutlig allokering kvv'!$B$2:$AJ$550,MATCH(K$4,'Slutlig allokering kvv'!$B$1:$AJ$1,0),FALSE)/1,0)</f>
        <v>0</v>
      </c>
      <c r="L8">
        <f>IFERROR(VLOOKUP($B8,Kraftvärmeprod!$B$1:$AJ$550,MATCH(L$4,Kraftvärmeprod!$B$1:$AJ$1,0),FALSE)/1,0)-IFERROR(VLOOKUP($B8,'Slutlig allokering kvv'!$B$2:$AJ$550,MATCH(L$4,'Slutlig allokering kvv'!$B$1:$AJ$1,0),FALSE)/1,0)</f>
        <v>0</v>
      </c>
      <c r="M8">
        <f>IFERROR(VLOOKUP($B8,Kraftvärmeprod!$B$1:$AJ$550,MATCH(M$4,Kraftvärmeprod!$B$1:$AJ$1,0),FALSE)/1,0)-IFERROR(VLOOKUP($B8,'Slutlig allokering kvv'!$B$2:$AJ$550,MATCH(M$4,'Slutlig allokering kvv'!$B$1:$AJ$1,0),FALSE)/1,0)</f>
        <v>0</v>
      </c>
      <c r="N8">
        <f>IFERROR(VLOOKUP($B8,Kraftvärmeprod!$B$1:$AJ$550,MATCH(N$4,Kraftvärmeprod!$B$1:$AJ$1,0),FALSE)/1,0)-IFERROR(VLOOKUP($B8,'Slutlig allokering kvv'!$B$2:$AJ$550,MATCH(N$4,'Slutlig allokering kvv'!$B$1:$AJ$1,0),FALSE)/1,0)</f>
        <v>0</v>
      </c>
      <c r="O8">
        <f>IFERROR(VLOOKUP($B8,Kraftvärmeprod!$B$1:$AJ$550,MATCH(O$4,Kraftvärmeprod!$B$1:$AJ$1,0),FALSE)/1,0)-IFERROR(VLOOKUP($B8,'Slutlig allokering kvv'!$B$2:$AJ$550,MATCH(O$4,'Slutlig allokering kvv'!$B$1:$AJ$1,0),FALSE)/1,0)</f>
        <v>0</v>
      </c>
      <c r="P8">
        <f>IFERROR(VLOOKUP($B8,Kraftvärmeprod!$B$1:$AJ$550,MATCH(P$4,Kraftvärmeprod!$B$1:$AJ$1,0),FALSE)/1,0)-IFERROR(VLOOKUP($B8,'Slutlig allokering kvv'!$B$2:$AJ$550,MATCH(P$4,'Slutlig allokering kvv'!$B$1:$AJ$1,0),FALSE)/1,0)</f>
        <v>0</v>
      </c>
      <c r="Q8">
        <f>IFERROR(VLOOKUP($B8,Kraftvärmeprod!$B$1:$AJ$550,MATCH(Q$4,Kraftvärmeprod!$B$1:$AJ$1,0),FALSE)/1,0)-IFERROR(VLOOKUP($B8,'Slutlig allokering kvv'!$B$2:$AJ$550,MATCH(Q$4,'Slutlig allokering kvv'!$B$1:$AJ$1,0),FALSE)/1,0)</f>
        <v>0</v>
      </c>
      <c r="R8">
        <f>IFERROR(VLOOKUP($B8,Kraftvärmeprod!$B$1:$AJ$550,MATCH(R$4,Kraftvärmeprod!$B$1:$AJ$1,0),FALSE)/1,0)-IFERROR(VLOOKUP($B8,'Slutlig allokering kvv'!$B$2:$AJ$550,MATCH(R$4,'Slutlig allokering kvv'!$B$1:$AJ$1,0),FALSE)/1,0)</f>
        <v>0</v>
      </c>
      <c r="S8">
        <f>IFERROR(VLOOKUP($B8,Kraftvärmeprod!$B$1:$AJ$550,MATCH(S$4,Kraftvärmeprod!$B$1:$AJ$1,0),FALSE)/1,0)-IFERROR(VLOOKUP($B8,'Slutlig allokering kvv'!$B$2:$AJ$550,MATCH(S$4,'Slutlig allokering kvv'!$B$1:$AJ$1,0),FALSE)/1,0)</f>
        <v>0</v>
      </c>
      <c r="T8">
        <f>IFERROR(VLOOKUP($B8,Kraftvärmeprod!$B$1:$AJ$550,MATCH(T$4,Kraftvärmeprod!$B$1:$AJ$1,0),FALSE)/1,0)-IFERROR(VLOOKUP($B8,'Slutlig allokering kvv'!$B$2:$AJ$550,MATCH(T$4,'Slutlig allokering kvv'!$B$1:$AJ$1,0),FALSE)/1,0)</f>
        <v>0</v>
      </c>
      <c r="U8">
        <f>IFERROR(VLOOKUP($B8,Kraftvärmeprod!$B$1:$AJ$550,MATCH(U$4,Kraftvärmeprod!$B$1:$AJ$1,0),FALSE)/1,0)-IFERROR(VLOOKUP($B8,'Slutlig allokering kvv'!$B$2:$AJ$550,MATCH(U$4,'Slutlig allokering kvv'!$B$1:$AJ$1,0),FALSE)/1,0)</f>
        <v>0</v>
      </c>
      <c r="V8">
        <f>IFERROR(VLOOKUP($B8,Kraftvärmeprod!$B$1:$AJ$550,MATCH(V$4,Kraftvärmeprod!$B$1:$AJ$1,0),FALSE)/1,0)-IFERROR(VLOOKUP($B8,'Slutlig allokering kvv'!$B$2:$AJ$550,MATCH(V$4,'Slutlig allokering kvv'!$B$1:$AJ$1,0),FALSE)/1,0)</f>
        <v>0</v>
      </c>
      <c r="W8">
        <f>IFERROR(VLOOKUP($B8,Kraftvärmeprod!$B$1:$AJ$550,MATCH(W$4,Kraftvärmeprod!$B$1:$AJ$1,0),FALSE)/1,0)-IFERROR(VLOOKUP($B8,'Slutlig allokering kvv'!$B$2:$AJ$550,MATCH(W$4,'Slutlig allokering kvv'!$B$1:$AJ$1,0),FALSE)/1,0)</f>
        <v>0</v>
      </c>
      <c r="X8">
        <f>IFERROR(VLOOKUP($B8,Kraftvärmeprod!$B$1:$AJ$550,MATCH(X$4,Kraftvärmeprod!$B$1:$AJ$1,0),FALSE)/1,0)-IFERROR(VLOOKUP($B8,'Slutlig allokering kvv'!$B$2:$AJ$550,MATCH(X$4,'Slutlig allokering kvv'!$B$1:$AJ$1,0),FALSE)/1,0)</f>
        <v>0</v>
      </c>
      <c r="Y8">
        <f>IFERROR(VLOOKUP($B8,Kraftvärmeprod!$B$1:$AJ$550,MATCH(Y$4,Kraftvärmeprod!$B$1:$AJ$1,0),FALSE)/1,0)-IFERROR(VLOOKUP($B8,'Slutlig allokering kvv'!$B$2:$AJ$550,MATCH(Y$4,'Slutlig allokering kvv'!$B$1:$AJ$1,0),FALSE)/1,0)</f>
        <v>0</v>
      </c>
      <c r="Z8">
        <f>IFERROR(VLOOKUP($B8,Kraftvärmeprod!$B$1:$AJ$550,MATCH(Z$4,Kraftvärmeprod!$B$1:$AJ$1,0),FALSE)/1,0)-IFERROR(VLOOKUP($B8,'Slutlig allokering kvv'!$B$2:$AJ$550,MATCH(Z$4,'Slutlig allokering kvv'!$B$1:$AJ$1,0),FALSE)/1,0)</f>
        <v>0</v>
      </c>
      <c r="AA8">
        <f>IFERROR(VLOOKUP($B8,Kraftvärmeprod!$B$1:$AJ$550,MATCH(AA$4,Kraftvärmeprod!$B$1:$AJ$1,0),FALSE)/1,0)-IFERROR(VLOOKUP($B8,'Slutlig allokering kvv'!$B$2:$AJ$550,MATCH(AA$4,'Slutlig allokering kvv'!$B$1:$AJ$1,0),FALSE)/1,0)</f>
        <v>0</v>
      </c>
      <c r="AB8">
        <f>IFERROR(VLOOKUP($B8,Kraftvärmeprod!$B$1:$AJ$550,MATCH(AB$4,Kraftvärmeprod!$B$1:$AJ$1,0),FALSE)/1,0)-IFERROR(VLOOKUP($B8,'Slutlig allokering kvv'!$B$2:$AJ$550,MATCH(AB$4,'Slutlig allokering kvv'!$B$1:$AJ$1,0),FALSE)/1,0)</f>
        <v>0</v>
      </c>
      <c r="AC8">
        <f>IFERROR(VLOOKUP($B8,Kraftvärmeprod!$B$1:$AJ$550,MATCH(AC$4,Kraftvärmeprod!$B$1:$AJ$1,0),FALSE)/1,0)-IFERROR(VLOOKUP($B8,'Slutlig allokering kvv'!$B$2:$AJ$550,MATCH(AC$4,'Slutlig allokering kvv'!$B$1:$AJ$1,0),FALSE)/1,0)</f>
        <v>0</v>
      </c>
      <c r="AD8">
        <f>IFERROR(VLOOKUP($B8,Miljö!$B$1:$E$471,MATCH("Hjälpel kraftvärme (GWh)",Miljö!$B$1:$E$1,0),FALSE)/1,0)-IFERROR(VLOOKUP($B8,'Slutlig allokering kvv'!$B$2:$AJ$550,MATCH(AD$4,'Slutlig allokering kvv'!$B$1:$AJ$1,0),FALSE)/1,0)</f>
        <v>0</v>
      </c>
      <c r="AH8">
        <f t="shared" si="0"/>
        <v>0</v>
      </c>
      <c r="AJ8">
        <f>IFERROR(VLOOKUP($B8,'Slutlig allokering kvv'!$B$2:$AX$550,MATCH("Summa slutlig allokerad tillförd energi (utan hjälpel och rökgaskondensering):",'Slutlig allokering kvv'!$B$1:$AX$1,0),FALSE)/1,"")</f>
        <v>0</v>
      </c>
      <c r="AL8" s="195" t="str">
        <f>IFERROR(1-VLOOKUP($B8,'Slutlig allokering kvv'!$B$2:$AX$550,MATCH("Andel av bränsle i kvv som allokerats till värme, exklusive rökgaskondensering och hjälpel",'Slutlig allokering kvv'!$B$1:$AX$1,0),FALSE),"")</f>
        <v/>
      </c>
      <c r="AN8" s="195" t="str">
        <f t="shared" si="1"/>
        <v/>
      </c>
    </row>
    <row r="9" spans="1:42" x14ac:dyDescent="0.25">
      <c r="A9" s="2" t="s">
        <v>23</v>
      </c>
      <c r="B9" s="2" t="s">
        <v>29</v>
      </c>
      <c r="C9" t="str">
        <f>IFERROR(VLOOKUP($B9,Kraftvärmeprod!$B$1:$AH$479,MATCH(C$4,Kraftvärmeprod!$B$1:$AG$1,0),FALSE)/1,"")</f>
        <v/>
      </c>
      <c r="D9" t="str">
        <f>IFERROR(VLOOKUP($B9,Kraftvärmeprod!$B$1:$AH$479,MATCH(D$4,Kraftvärmeprod!$B$1:$AG$1,0),FALSE)/1,"")</f>
        <v/>
      </c>
      <c r="F9">
        <f>IFERROR(VLOOKUP($B9,Kraftvärmeprod!$B$1:$AJ$550,MATCH(F$4,Kraftvärmeprod!$B$1:$AJ$1,0),FALSE)/1,0)-IFERROR(VLOOKUP($B9,'Slutlig allokering kvv'!$B$2:$AJ$550,MATCH(F$4,'Slutlig allokering kvv'!$B$1:$AJ$1,0),FALSE)/1,0)</f>
        <v>0</v>
      </c>
      <c r="G9">
        <f>IFERROR(VLOOKUP($B9,Kraftvärmeprod!$B$1:$AJ$550,MATCH(G$4,Kraftvärmeprod!$B$1:$AJ$1,0),FALSE)/1,0)-IFERROR(VLOOKUP($B9,'Slutlig allokering kvv'!$B$2:$AJ$550,MATCH(G$4,'Slutlig allokering kvv'!$B$1:$AJ$1,0),FALSE)/1,0)</f>
        <v>0</v>
      </c>
      <c r="H9">
        <f>IFERROR(VLOOKUP($B9,Kraftvärmeprod!$B$1:$AJ$550,MATCH(H$4,Kraftvärmeprod!$B$1:$AJ$1,0),FALSE)/1,0)-IFERROR(VLOOKUP($B9,'Slutlig allokering kvv'!$B$2:$AJ$550,MATCH(H$4,'Slutlig allokering kvv'!$B$1:$AJ$1,0),FALSE)/1,0)</f>
        <v>0</v>
      </c>
      <c r="I9">
        <f>IFERROR(VLOOKUP($B9,Kraftvärmeprod!$B$1:$AJ$550,MATCH(I$4,Kraftvärmeprod!$B$1:$AJ$1,0),FALSE)/1,0)-IFERROR(VLOOKUP($B9,'Slutlig allokering kvv'!$B$2:$AJ$550,MATCH(I$4,'Slutlig allokering kvv'!$B$1:$AJ$1,0),FALSE)/1,0)</f>
        <v>0</v>
      </c>
      <c r="J9">
        <f>IFERROR(VLOOKUP($B9,Kraftvärmeprod!$B$1:$AJ$550,MATCH(J$4,Kraftvärmeprod!$B$1:$AJ$1,0),FALSE)/1,0)-IFERROR(VLOOKUP($B9,'Slutlig allokering kvv'!$B$2:$AJ$550,MATCH(J$4,'Slutlig allokering kvv'!$B$1:$AJ$1,0),FALSE)/1,0)</f>
        <v>0</v>
      </c>
      <c r="K9">
        <f>IFERROR(VLOOKUP($B9,Kraftvärmeprod!$B$1:$AJ$550,MATCH(K$4,Kraftvärmeprod!$B$1:$AJ$1,0),FALSE)/1,0)-IFERROR(VLOOKUP($B9,'Slutlig allokering kvv'!$B$2:$AJ$550,MATCH(K$4,'Slutlig allokering kvv'!$B$1:$AJ$1,0),FALSE)/1,0)</f>
        <v>0</v>
      </c>
      <c r="L9">
        <f>IFERROR(VLOOKUP($B9,Kraftvärmeprod!$B$1:$AJ$550,MATCH(L$4,Kraftvärmeprod!$B$1:$AJ$1,0),FALSE)/1,0)-IFERROR(VLOOKUP($B9,'Slutlig allokering kvv'!$B$2:$AJ$550,MATCH(L$4,'Slutlig allokering kvv'!$B$1:$AJ$1,0),FALSE)/1,0)</f>
        <v>0</v>
      </c>
      <c r="M9">
        <f>IFERROR(VLOOKUP($B9,Kraftvärmeprod!$B$1:$AJ$550,MATCH(M$4,Kraftvärmeprod!$B$1:$AJ$1,0),FALSE)/1,0)-IFERROR(VLOOKUP($B9,'Slutlig allokering kvv'!$B$2:$AJ$550,MATCH(M$4,'Slutlig allokering kvv'!$B$1:$AJ$1,0),FALSE)/1,0)</f>
        <v>0</v>
      </c>
      <c r="N9">
        <f>IFERROR(VLOOKUP($B9,Kraftvärmeprod!$B$1:$AJ$550,MATCH(N$4,Kraftvärmeprod!$B$1:$AJ$1,0),FALSE)/1,0)-IFERROR(VLOOKUP($B9,'Slutlig allokering kvv'!$B$2:$AJ$550,MATCH(N$4,'Slutlig allokering kvv'!$B$1:$AJ$1,0),FALSE)/1,0)</f>
        <v>0</v>
      </c>
      <c r="O9">
        <f>IFERROR(VLOOKUP($B9,Kraftvärmeprod!$B$1:$AJ$550,MATCH(O$4,Kraftvärmeprod!$B$1:$AJ$1,0),FALSE)/1,0)-IFERROR(VLOOKUP($B9,'Slutlig allokering kvv'!$B$2:$AJ$550,MATCH(O$4,'Slutlig allokering kvv'!$B$1:$AJ$1,0),FALSE)/1,0)</f>
        <v>0</v>
      </c>
      <c r="P9">
        <f>IFERROR(VLOOKUP($B9,Kraftvärmeprod!$B$1:$AJ$550,MATCH(P$4,Kraftvärmeprod!$B$1:$AJ$1,0),FALSE)/1,0)-IFERROR(VLOOKUP($B9,'Slutlig allokering kvv'!$B$2:$AJ$550,MATCH(P$4,'Slutlig allokering kvv'!$B$1:$AJ$1,0),FALSE)/1,0)</f>
        <v>0</v>
      </c>
      <c r="Q9">
        <f>IFERROR(VLOOKUP($B9,Kraftvärmeprod!$B$1:$AJ$550,MATCH(Q$4,Kraftvärmeprod!$B$1:$AJ$1,0),FALSE)/1,0)-IFERROR(VLOOKUP($B9,'Slutlig allokering kvv'!$B$2:$AJ$550,MATCH(Q$4,'Slutlig allokering kvv'!$B$1:$AJ$1,0),FALSE)/1,0)</f>
        <v>0</v>
      </c>
      <c r="R9">
        <f>IFERROR(VLOOKUP($B9,Kraftvärmeprod!$B$1:$AJ$550,MATCH(R$4,Kraftvärmeprod!$B$1:$AJ$1,0),FALSE)/1,0)-IFERROR(VLOOKUP($B9,'Slutlig allokering kvv'!$B$2:$AJ$550,MATCH(R$4,'Slutlig allokering kvv'!$B$1:$AJ$1,0),FALSE)/1,0)</f>
        <v>0</v>
      </c>
      <c r="S9">
        <f>IFERROR(VLOOKUP($B9,Kraftvärmeprod!$B$1:$AJ$550,MATCH(S$4,Kraftvärmeprod!$B$1:$AJ$1,0),FALSE)/1,0)-IFERROR(VLOOKUP($B9,'Slutlig allokering kvv'!$B$2:$AJ$550,MATCH(S$4,'Slutlig allokering kvv'!$B$1:$AJ$1,0),FALSE)/1,0)</f>
        <v>0</v>
      </c>
      <c r="T9">
        <f>IFERROR(VLOOKUP($B9,Kraftvärmeprod!$B$1:$AJ$550,MATCH(T$4,Kraftvärmeprod!$B$1:$AJ$1,0),FALSE)/1,0)-IFERROR(VLOOKUP($B9,'Slutlig allokering kvv'!$B$2:$AJ$550,MATCH(T$4,'Slutlig allokering kvv'!$B$1:$AJ$1,0),FALSE)/1,0)</f>
        <v>0</v>
      </c>
      <c r="U9">
        <f>IFERROR(VLOOKUP($B9,Kraftvärmeprod!$B$1:$AJ$550,MATCH(U$4,Kraftvärmeprod!$B$1:$AJ$1,0),FALSE)/1,0)-IFERROR(VLOOKUP($B9,'Slutlig allokering kvv'!$B$2:$AJ$550,MATCH(U$4,'Slutlig allokering kvv'!$B$1:$AJ$1,0),FALSE)/1,0)</f>
        <v>0</v>
      </c>
      <c r="V9">
        <f>IFERROR(VLOOKUP($B9,Kraftvärmeprod!$B$1:$AJ$550,MATCH(V$4,Kraftvärmeprod!$B$1:$AJ$1,0),FALSE)/1,0)-IFERROR(VLOOKUP($B9,'Slutlig allokering kvv'!$B$2:$AJ$550,MATCH(V$4,'Slutlig allokering kvv'!$B$1:$AJ$1,0),FALSE)/1,0)</f>
        <v>0</v>
      </c>
      <c r="W9">
        <f>IFERROR(VLOOKUP($B9,Kraftvärmeprod!$B$1:$AJ$550,MATCH(W$4,Kraftvärmeprod!$B$1:$AJ$1,0),FALSE)/1,0)-IFERROR(VLOOKUP($B9,'Slutlig allokering kvv'!$B$2:$AJ$550,MATCH(W$4,'Slutlig allokering kvv'!$B$1:$AJ$1,0),FALSE)/1,0)</f>
        <v>0</v>
      </c>
      <c r="X9">
        <f>IFERROR(VLOOKUP($B9,Kraftvärmeprod!$B$1:$AJ$550,MATCH(X$4,Kraftvärmeprod!$B$1:$AJ$1,0),FALSE)/1,0)-IFERROR(VLOOKUP($B9,'Slutlig allokering kvv'!$B$2:$AJ$550,MATCH(X$4,'Slutlig allokering kvv'!$B$1:$AJ$1,0),FALSE)/1,0)</f>
        <v>0</v>
      </c>
      <c r="Y9">
        <f>IFERROR(VLOOKUP($B9,Kraftvärmeprod!$B$1:$AJ$550,MATCH(Y$4,Kraftvärmeprod!$B$1:$AJ$1,0),FALSE)/1,0)-IFERROR(VLOOKUP($B9,'Slutlig allokering kvv'!$B$2:$AJ$550,MATCH(Y$4,'Slutlig allokering kvv'!$B$1:$AJ$1,0),FALSE)/1,0)</f>
        <v>0</v>
      </c>
      <c r="Z9">
        <f>IFERROR(VLOOKUP($B9,Kraftvärmeprod!$B$1:$AJ$550,MATCH(Z$4,Kraftvärmeprod!$B$1:$AJ$1,0),FALSE)/1,0)-IFERROR(VLOOKUP($B9,'Slutlig allokering kvv'!$B$2:$AJ$550,MATCH(Z$4,'Slutlig allokering kvv'!$B$1:$AJ$1,0),FALSE)/1,0)</f>
        <v>0</v>
      </c>
      <c r="AA9">
        <f>IFERROR(VLOOKUP($B9,Kraftvärmeprod!$B$1:$AJ$550,MATCH(AA$4,Kraftvärmeprod!$B$1:$AJ$1,0),FALSE)/1,0)-IFERROR(VLOOKUP($B9,'Slutlig allokering kvv'!$B$2:$AJ$550,MATCH(AA$4,'Slutlig allokering kvv'!$B$1:$AJ$1,0),FALSE)/1,0)</f>
        <v>0</v>
      </c>
      <c r="AB9">
        <f>IFERROR(VLOOKUP($B9,Kraftvärmeprod!$B$1:$AJ$550,MATCH(AB$4,Kraftvärmeprod!$B$1:$AJ$1,0),FALSE)/1,0)-IFERROR(VLOOKUP($B9,'Slutlig allokering kvv'!$B$2:$AJ$550,MATCH(AB$4,'Slutlig allokering kvv'!$B$1:$AJ$1,0),FALSE)/1,0)</f>
        <v>0</v>
      </c>
      <c r="AC9">
        <f>IFERROR(VLOOKUP($B9,Kraftvärmeprod!$B$1:$AJ$550,MATCH(AC$4,Kraftvärmeprod!$B$1:$AJ$1,0),FALSE)/1,0)-IFERROR(VLOOKUP($B9,'Slutlig allokering kvv'!$B$2:$AJ$550,MATCH(AC$4,'Slutlig allokering kvv'!$B$1:$AJ$1,0),FALSE)/1,0)</f>
        <v>0</v>
      </c>
      <c r="AD9">
        <f>IFERROR(VLOOKUP($B9,Miljö!$B$1:$E$471,MATCH("Hjälpel kraftvärme (GWh)",Miljö!$B$1:$E$1,0),FALSE)/1,0)-IFERROR(VLOOKUP($B9,'Slutlig allokering kvv'!$B$2:$AJ$550,MATCH(AD$4,'Slutlig allokering kvv'!$B$1:$AJ$1,0),FALSE)/1,0)</f>
        <v>0</v>
      </c>
      <c r="AH9">
        <f t="shared" si="0"/>
        <v>0</v>
      </c>
      <c r="AJ9">
        <f>IFERROR(VLOOKUP($B9,'Slutlig allokering kvv'!$B$2:$AX$550,MATCH("Summa slutlig allokerad tillförd energi (utan hjälpel och rökgaskondensering):",'Slutlig allokering kvv'!$B$1:$AX$1,0),FALSE)/1,"")</f>
        <v>0</v>
      </c>
      <c r="AL9" s="195" t="str">
        <f>IFERROR(1-VLOOKUP($B9,'Slutlig allokering kvv'!$B$2:$AX$550,MATCH("Andel av bränsle i kvv som allokerats till värme, exklusive rökgaskondensering och hjälpel",'Slutlig allokering kvv'!$B$1:$AX$1,0),FALSE),"")</f>
        <v/>
      </c>
      <c r="AN9" s="195" t="str">
        <f t="shared" si="1"/>
        <v/>
      </c>
    </row>
    <row r="10" spans="1:42" x14ac:dyDescent="0.25">
      <c r="A10" s="2" t="s">
        <v>23</v>
      </c>
      <c r="B10" s="2" t="s">
        <v>30</v>
      </c>
      <c r="C10" t="str">
        <f>IFERROR(VLOOKUP($B10,Kraftvärmeprod!$B$1:$AH$479,MATCH(C$4,Kraftvärmeprod!$B$1:$AG$1,0),FALSE)/1,"")</f>
        <v/>
      </c>
      <c r="D10" t="str">
        <f>IFERROR(VLOOKUP($B10,Kraftvärmeprod!$B$1:$AH$479,MATCH(D$4,Kraftvärmeprod!$B$1:$AG$1,0),FALSE)/1,"")</f>
        <v/>
      </c>
      <c r="F10">
        <f>IFERROR(VLOOKUP($B10,Kraftvärmeprod!$B$1:$AJ$550,MATCH(F$4,Kraftvärmeprod!$B$1:$AJ$1,0),FALSE)/1,0)-IFERROR(VLOOKUP($B10,'Slutlig allokering kvv'!$B$2:$AJ$550,MATCH(F$4,'Slutlig allokering kvv'!$B$1:$AJ$1,0),FALSE)/1,0)</f>
        <v>0</v>
      </c>
      <c r="G10">
        <f>IFERROR(VLOOKUP($B10,Kraftvärmeprod!$B$1:$AJ$550,MATCH(G$4,Kraftvärmeprod!$B$1:$AJ$1,0),FALSE)/1,0)-IFERROR(VLOOKUP($B10,'Slutlig allokering kvv'!$B$2:$AJ$550,MATCH(G$4,'Slutlig allokering kvv'!$B$1:$AJ$1,0),FALSE)/1,0)</f>
        <v>0</v>
      </c>
      <c r="H10">
        <f>IFERROR(VLOOKUP($B10,Kraftvärmeprod!$B$1:$AJ$550,MATCH(H$4,Kraftvärmeprod!$B$1:$AJ$1,0),FALSE)/1,0)-IFERROR(VLOOKUP($B10,'Slutlig allokering kvv'!$B$2:$AJ$550,MATCH(H$4,'Slutlig allokering kvv'!$B$1:$AJ$1,0),FALSE)/1,0)</f>
        <v>0</v>
      </c>
      <c r="I10">
        <f>IFERROR(VLOOKUP($B10,Kraftvärmeprod!$B$1:$AJ$550,MATCH(I$4,Kraftvärmeprod!$B$1:$AJ$1,0),FALSE)/1,0)-IFERROR(VLOOKUP($B10,'Slutlig allokering kvv'!$B$2:$AJ$550,MATCH(I$4,'Slutlig allokering kvv'!$B$1:$AJ$1,0),FALSE)/1,0)</f>
        <v>0</v>
      </c>
      <c r="J10">
        <f>IFERROR(VLOOKUP($B10,Kraftvärmeprod!$B$1:$AJ$550,MATCH(J$4,Kraftvärmeprod!$B$1:$AJ$1,0),FALSE)/1,0)-IFERROR(VLOOKUP($B10,'Slutlig allokering kvv'!$B$2:$AJ$550,MATCH(J$4,'Slutlig allokering kvv'!$B$1:$AJ$1,0),FALSE)/1,0)</f>
        <v>0</v>
      </c>
      <c r="K10">
        <f>IFERROR(VLOOKUP($B10,Kraftvärmeprod!$B$1:$AJ$550,MATCH(K$4,Kraftvärmeprod!$B$1:$AJ$1,0),FALSE)/1,0)-IFERROR(VLOOKUP($B10,'Slutlig allokering kvv'!$B$2:$AJ$550,MATCH(K$4,'Slutlig allokering kvv'!$B$1:$AJ$1,0),FALSE)/1,0)</f>
        <v>0</v>
      </c>
      <c r="L10">
        <f>IFERROR(VLOOKUP($B10,Kraftvärmeprod!$B$1:$AJ$550,MATCH(L$4,Kraftvärmeprod!$B$1:$AJ$1,0),FALSE)/1,0)-IFERROR(VLOOKUP($B10,'Slutlig allokering kvv'!$B$2:$AJ$550,MATCH(L$4,'Slutlig allokering kvv'!$B$1:$AJ$1,0),FALSE)/1,0)</f>
        <v>0</v>
      </c>
      <c r="M10">
        <f>IFERROR(VLOOKUP($B10,Kraftvärmeprod!$B$1:$AJ$550,MATCH(M$4,Kraftvärmeprod!$B$1:$AJ$1,0),FALSE)/1,0)-IFERROR(VLOOKUP($B10,'Slutlig allokering kvv'!$B$2:$AJ$550,MATCH(M$4,'Slutlig allokering kvv'!$B$1:$AJ$1,0),FALSE)/1,0)</f>
        <v>0</v>
      </c>
      <c r="N10">
        <f>IFERROR(VLOOKUP($B10,Kraftvärmeprod!$B$1:$AJ$550,MATCH(N$4,Kraftvärmeprod!$B$1:$AJ$1,0),FALSE)/1,0)-IFERROR(VLOOKUP($B10,'Slutlig allokering kvv'!$B$2:$AJ$550,MATCH(N$4,'Slutlig allokering kvv'!$B$1:$AJ$1,0),FALSE)/1,0)</f>
        <v>0</v>
      </c>
      <c r="O10">
        <f>IFERROR(VLOOKUP($B10,Kraftvärmeprod!$B$1:$AJ$550,MATCH(O$4,Kraftvärmeprod!$B$1:$AJ$1,0),FALSE)/1,0)-IFERROR(VLOOKUP($B10,'Slutlig allokering kvv'!$B$2:$AJ$550,MATCH(O$4,'Slutlig allokering kvv'!$B$1:$AJ$1,0),FALSE)/1,0)</f>
        <v>0</v>
      </c>
      <c r="P10">
        <f>IFERROR(VLOOKUP($B10,Kraftvärmeprod!$B$1:$AJ$550,MATCH(P$4,Kraftvärmeprod!$B$1:$AJ$1,0),FALSE)/1,0)-IFERROR(VLOOKUP($B10,'Slutlig allokering kvv'!$B$2:$AJ$550,MATCH(P$4,'Slutlig allokering kvv'!$B$1:$AJ$1,0),FALSE)/1,0)</f>
        <v>0</v>
      </c>
      <c r="Q10">
        <f>IFERROR(VLOOKUP($B10,Kraftvärmeprod!$B$1:$AJ$550,MATCH(Q$4,Kraftvärmeprod!$B$1:$AJ$1,0),FALSE)/1,0)-IFERROR(VLOOKUP($B10,'Slutlig allokering kvv'!$B$2:$AJ$550,MATCH(Q$4,'Slutlig allokering kvv'!$B$1:$AJ$1,0),FALSE)/1,0)</f>
        <v>0</v>
      </c>
      <c r="R10">
        <f>IFERROR(VLOOKUP($B10,Kraftvärmeprod!$B$1:$AJ$550,MATCH(R$4,Kraftvärmeprod!$B$1:$AJ$1,0),FALSE)/1,0)-IFERROR(VLOOKUP($B10,'Slutlig allokering kvv'!$B$2:$AJ$550,MATCH(R$4,'Slutlig allokering kvv'!$B$1:$AJ$1,0),FALSE)/1,0)</f>
        <v>0</v>
      </c>
      <c r="S10">
        <f>IFERROR(VLOOKUP($B10,Kraftvärmeprod!$B$1:$AJ$550,MATCH(S$4,Kraftvärmeprod!$B$1:$AJ$1,0),FALSE)/1,0)-IFERROR(VLOOKUP($B10,'Slutlig allokering kvv'!$B$2:$AJ$550,MATCH(S$4,'Slutlig allokering kvv'!$B$1:$AJ$1,0),FALSE)/1,0)</f>
        <v>0</v>
      </c>
      <c r="T10">
        <f>IFERROR(VLOOKUP($B10,Kraftvärmeprod!$B$1:$AJ$550,MATCH(T$4,Kraftvärmeprod!$B$1:$AJ$1,0),FALSE)/1,0)-IFERROR(VLOOKUP($B10,'Slutlig allokering kvv'!$B$2:$AJ$550,MATCH(T$4,'Slutlig allokering kvv'!$B$1:$AJ$1,0),FALSE)/1,0)</f>
        <v>0</v>
      </c>
      <c r="U10">
        <f>IFERROR(VLOOKUP($B10,Kraftvärmeprod!$B$1:$AJ$550,MATCH(U$4,Kraftvärmeprod!$B$1:$AJ$1,0),FALSE)/1,0)-IFERROR(VLOOKUP($B10,'Slutlig allokering kvv'!$B$2:$AJ$550,MATCH(U$4,'Slutlig allokering kvv'!$B$1:$AJ$1,0),FALSE)/1,0)</f>
        <v>0</v>
      </c>
      <c r="V10">
        <f>IFERROR(VLOOKUP($B10,Kraftvärmeprod!$B$1:$AJ$550,MATCH(V$4,Kraftvärmeprod!$B$1:$AJ$1,0),FALSE)/1,0)-IFERROR(VLOOKUP($B10,'Slutlig allokering kvv'!$B$2:$AJ$550,MATCH(V$4,'Slutlig allokering kvv'!$B$1:$AJ$1,0),FALSE)/1,0)</f>
        <v>0</v>
      </c>
      <c r="W10">
        <f>IFERROR(VLOOKUP($B10,Kraftvärmeprod!$B$1:$AJ$550,MATCH(W$4,Kraftvärmeprod!$B$1:$AJ$1,0),FALSE)/1,0)-IFERROR(VLOOKUP($B10,'Slutlig allokering kvv'!$B$2:$AJ$550,MATCH(W$4,'Slutlig allokering kvv'!$B$1:$AJ$1,0),FALSE)/1,0)</f>
        <v>0</v>
      </c>
      <c r="X10">
        <f>IFERROR(VLOOKUP($B10,Kraftvärmeprod!$B$1:$AJ$550,MATCH(X$4,Kraftvärmeprod!$B$1:$AJ$1,0),FALSE)/1,0)-IFERROR(VLOOKUP($B10,'Slutlig allokering kvv'!$B$2:$AJ$550,MATCH(X$4,'Slutlig allokering kvv'!$B$1:$AJ$1,0),FALSE)/1,0)</f>
        <v>0</v>
      </c>
      <c r="Y10">
        <f>IFERROR(VLOOKUP($B10,Kraftvärmeprod!$B$1:$AJ$550,MATCH(Y$4,Kraftvärmeprod!$B$1:$AJ$1,0),FALSE)/1,0)-IFERROR(VLOOKUP($B10,'Slutlig allokering kvv'!$B$2:$AJ$550,MATCH(Y$4,'Slutlig allokering kvv'!$B$1:$AJ$1,0),FALSE)/1,0)</f>
        <v>0</v>
      </c>
      <c r="Z10">
        <f>IFERROR(VLOOKUP($B10,Kraftvärmeprod!$B$1:$AJ$550,MATCH(Z$4,Kraftvärmeprod!$B$1:$AJ$1,0),FALSE)/1,0)-IFERROR(VLOOKUP($B10,'Slutlig allokering kvv'!$B$2:$AJ$550,MATCH(Z$4,'Slutlig allokering kvv'!$B$1:$AJ$1,0),FALSE)/1,0)</f>
        <v>0</v>
      </c>
      <c r="AA10">
        <f>IFERROR(VLOOKUP($B10,Kraftvärmeprod!$B$1:$AJ$550,MATCH(AA$4,Kraftvärmeprod!$B$1:$AJ$1,0),FALSE)/1,0)-IFERROR(VLOOKUP($B10,'Slutlig allokering kvv'!$B$2:$AJ$550,MATCH(AA$4,'Slutlig allokering kvv'!$B$1:$AJ$1,0),FALSE)/1,0)</f>
        <v>0</v>
      </c>
      <c r="AB10">
        <f>IFERROR(VLOOKUP($B10,Kraftvärmeprod!$B$1:$AJ$550,MATCH(AB$4,Kraftvärmeprod!$B$1:$AJ$1,0),FALSE)/1,0)-IFERROR(VLOOKUP($B10,'Slutlig allokering kvv'!$B$2:$AJ$550,MATCH(AB$4,'Slutlig allokering kvv'!$B$1:$AJ$1,0),FALSE)/1,0)</f>
        <v>0</v>
      </c>
      <c r="AC10">
        <f>IFERROR(VLOOKUP($B10,Kraftvärmeprod!$B$1:$AJ$550,MATCH(AC$4,Kraftvärmeprod!$B$1:$AJ$1,0),FALSE)/1,0)-IFERROR(VLOOKUP($B10,'Slutlig allokering kvv'!$B$2:$AJ$550,MATCH(AC$4,'Slutlig allokering kvv'!$B$1:$AJ$1,0),FALSE)/1,0)</f>
        <v>0</v>
      </c>
      <c r="AD10">
        <f>IFERROR(VLOOKUP($B10,Miljö!$B$1:$E$471,MATCH("Hjälpel kraftvärme (GWh)",Miljö!$B$1:$E$1,0),FALSE)/1,0)-IFERROR(VLOOKUP($B10,'Slutlig allokering kvv'!$B$2:$AJ$550,MATCH(AD$4,'Slutlig allokering kvv'!$B$1:$AJ$1,0),FALSE)/1,0)</f>
        <v>0</v>
      </c>
      <c r="AH10">
        <f t="shared" si="0"/>
        <v>0</v>
      </c>
      <c r="AJ10">
        <f>IFERROR(VLOOKUP($B10,'Slutlig allokering kvv'!$B$2:$AX$550,MATCH("Summa slutlig allokerad tillförd energi (utan hjälpel och rökgaskondensering):",'Slutlig allokering kvv'!$B$1:$AX$1,0),FALSE)/1,"")</f>
        <v>0</v>
      </c>
      <c r="AL10" s="195" t="str">
        <f>IFERROR(1-VLOOKUP($B10,'Slutlig allokering kvv'!$B$2:$AX$550,MATCH("Andel av bränsle i kvv som allokerats till värme, exklusive rökgaskondensering och hjälpel",'Slutlig allokering kvv'!$B$1:$AX$1,0),FALSE),"")</f>
        <v/>
      </c>
      <c r="AN10" s="195" t="str">
        <f t="shared" si="1"/>
        <v/>
      </c>
    </row>
    <row r="11" spans="1:42" x14ac:dyDescent="0.25">
      <c r="A11" s="2" t="s">
        <v>23</v>
      </c>
      <c r="B11" s="2" t="s">
        <v>31</v>
      </c>
      <c r="C11" t="str">
        <f>IFERROR(VLOOKUP($B11,Kraftvärmeprod!$B$1:$AH$479,MATCH(C$4,Kraftvärmeprod!$B$1:$AG$1,0),FALSE)/1,"")</f>
        <v/>
      </c>
      <c r="D11" t="str">
        <f>IFERROR(VLOOKUP($B11,Kraftvärmeprod!$B$1:$AH$479,MATCH(D$4,Kraftvärmeprod!$B$1:$AG$1,0),FALSE)/1,"")</f>
        <v/>
      </c>
      <c r="F11">
        <f>IFERROR(VLOOKUP($B11,Kraftvärmeprod!$B$1:$AJ$550,MATCH(F$4,Kraftvärmeprod!$B$1:$AJ$1,0),FALSE)/1,0)-IFERROR(VLOOKUP($B11,'Slutlig allokering kvv'!$B$2:$AJ$550,MATCH(F$4,'Slutlig allokering kvv'!$B$1:$AJ$1,0),FALSE)/1,0)</f>
        <v>0</v>
      </c>
      <c r="G11">
        <f>IFERROR(VLOOKUP($B11,Kraftvärmeprod!$B$1:$AJ$550,MATCH(G$4,Kraftvärmeprod!$B$1:$AJ$1,0),FALSE)/1,0)-IFERROR(VLOOKUP($B11,'Slutlig allokering kvv'!$B$2:$AJ$550,MATCH(G$4,'Slutlig allokering kvv'!$B$1:$AJ$1,0),FALSE)/1,0)</f>
        <v>0</v>
      </c>
      <c r="H11">
        <f>IFERROR(VLOOKUP($B11,Kraftvärmeprod!$B$1:$AJ$550,MATCH(H$4,Kraftvärmeprod!$B$1:$AJ$1,0),FALSE)/1,0)-IFERROR(VLOOKUP($B11,'Slutlig allokering kvv'!$B$2:$AJ$550,MATCH(H$4,'Slutlig allokering kvv'!$B$1:$AJ$1,0),FALSE)/1,0)</f>
        <v>0</v>
      </c>
      <c r="I11">
        <f>IFERROR(VLOOKUP($B11,Kraftvärmeprod!$B$1:$AJ$550,MATCH(I$4,Kraftvärmeprod!$B$1:$AJ$1,0),FALSE)/1,0)-IFERROR(VLOOKUP($B11,'Slutlig allokering kvv'!$B$2:$AJ$550,MATCH(I$4,'Slutlig allokering kvv'!$B$1:$AJ$1,0),FALSE)/1,0)</f>
        <v>0</v>
      </c>
      <c r="J11">
        <f>IFERROR(VLOOKUP($B11,Kraftvärmeprod!$B$1:$AJ$550,MATCH(J$4,Kraftvärmeprod!$B$1:$AJ$1,0),FALSE)/1,0)-IFERROR(VLOOKUP($B11,'Slutlig allokering kvv'!$B$2:$AJ$550,MATCH(J$4,'Slutlig allokering kvv'!$B$1:$AJ$1,0),FALSE)/1,0)</f>
        <v>0</v>
      </c>
      <c r="K11">
        <f>IFERROR(VLOOKUP($B11,Kraftvärmeprod!$B$1:$AJ$550,MATCH(K$4,Kraftvärmeprod!$B$1:$AJ$1,0),FALSE)/1,0)-IFERROR(VLOOKUP($B11,'Slutlig allokering kvv'!$B$2:$AJ$550,MATCH(K$4,'Slutlig allokering kvv'!$B$1:$AJ$1,0),FALSE)/1,0)</f>
        <v>0</v>
      </c>
      <c r="L11">
        <f>IFERROR(VLOOKUP($B11,Kraftvärmeprod!$B$1:$AJ$550,MATCH(L$4,Kraftvärmeprod!$B$1:$AJ$1,0),FALSE)/1,0)-IFERROR(VLOOKUP($B11,'Slutlig allokering kvv'!$B$2:$AJ$550,MATCH(L$4,'Slutlig allokering kvv'!$B$1:$AJ$1,0),FALSE)/1,0)</f>
        <v>0</v>
      </c>
      <c r="M11">
        <f>IFERROR(VLOOKUP($B11,Kraftvärmeprod!$B$1:$AJ$550,MATCH(M$4,Kraftvärmeprod!$B$1:$AJ$1,0),FALSE)/1,0)-IFERROR(VLOOKUP($B11,'Slutlig allokering kvv'!$B$2:$AJ$550,MATCH(M$4,'Slutlig allokering kvv'!$B$1:$AJ$1,0),FALSE)/1,0)</f>
        <v>0</v>
      </c>
      <c r="N11">
        <f>IFERROR(VLOOKUP($B11,Kraftvärmeprod!$B$1:$AJ$550,MATCH(N$4,Kraftvärmeprod!$B$1:$AJ$1,0),FALSE)/1,0)-IFERROR(VLOOKUP($B11,'Slutlig allokering kvv'!$B$2:$AJ$550,MATCH(N$4,'Slutlig allokering kvv'!$B$1:$AJ$1,0),FALSE)/1,0)</f>
        <v>0</v>
      </c>
      <c r="O11">
        <f>IFERROR(VLOOKUP($B11,Kraftvärmeprod!$B$1:$AJ$550,MATCH(O$4,Kraftvärmeprod!$B$1:$AJ$1,0),FALSE)/1,0)-IFERROR(VLOOKUP($B11,'Slutlig allokering kvv'!$B$2:$AJ$550,MATCH(O$4,'Slutlig allokering kvv'!$B$1:$AJ$1,0),FALSE)/1,0)</f>
        <v>0</v>
      </c>
      <c r="P11">
        <f>IFERROR(VLOOKUP($B11,Kraftvärmeprod!$B$1:$AJ$550,MATCH(P$4,Kraftvärmeprod!$B$1:$AJ$1,0),FALSE)/1,0)-IFERROR(VLOOKUP($B11,'Slutlig allokering kvv'!$B$2:$AJ$550,MATCH(P$4,'Slutlig allokering kvv'!$B$1:$AJ$1,0),FALSE)/1,0)</f>
        <v>0</v>
      </c>
      <c r="Q11">
        <f>IFERROR(VLOOKUP($B11,Kraftvärmeprod!$B$1:$AJ$550,MATCH(Q$4,Kraftvärmeprod!$B$1:$AJ$1,0),FALSE)/1,0)-IFERROR(VLOOKUP($B11,'Slutlig allokering kvv'!$B$2:$AJ$550,MATCH(Q$4,'Slutlig allokering kvv'!$B$1:$AJ$1,0),FALSE)/1,0)</f>
        <v>0</v>
      </c>
      <c r="R11">
        <f>IFERROR(VLOOKUP($B11,Kraftvärmeprod!$B$1:$AJ$550,MATCH(R$4,Kraftvärmeprod!$B$1:$AJ$1,0),FALSE)/1,0)-IFERROR(VLOOKUP($B11,'Slutlig allokering kvv'!$B$2:$AJ$550,MATCH(R$4,'Slutlig allokering kvv'!$B$1:$AJ$1,0),FALSE)/1,0)</f>
        <v>0</v>
      </c>
      <c r="S11">
        <f>IFERROR(VLOOKUP($B11,Kraftvärmeprod!$B$1:$AJ$550,MATCH(S$4,Kraftvärmeprod!$B$1:$AJ$1,0),FALSE)/1,0)-IFERROR(VLOOKUP($B11,'Slutlig allokering kvv'!$B$2:$AJ$550,MATCH(S$4,'Slutlig allokering kvv'!$B$1:$AJ$1,0),FALSE)/1,0)</f>
        <v>0</v>
      </c>
      <c r="T11">
        <f>IFERROR(VLOOKUP($B11,Kraftvärmeprod!$B$1:$AJ$550,MATCH(T$4,Kraftvärmeprod!$B$1:$AJ$1,0),FALSE)/1,0)-IFERROR(VLOOKUP($B11,'Slutlig allokering kvv'!$B$2:$AJ$550,MATCH(T$4,'Slutlig allokering kvv'!$B$1:$AJ$1,0),FALSE)/1,0)</f>
        <v>0</v>
      </c>
      <c r="U11">
        <f>IFERROR(VLOOKUP($B11,Kraftvärmeprod!$B$1:$AJ$550,MATCH(U$4,Kraftvärmeprod!$B$1:$AJ$1,0),FALSE)/1,0)-IFERROR(VLOOKUP($B11,'Slutlig allokering kvv'!$B$2:$AJ$550,MATCH(U$4,'Slutlig allokering kvv'!$B$1:$AJ$1,0),FALSE)/1,0)</f>
        <v>0</v>
      </c>
      <c r="V11">
        <f>IFERROR(VLOOKUP($B11,Kraftvärmeprod!$B$1:$AJ$550,MATCH(V$4,Kraftvärmeprod!$B$1:$AJ$1,0),FALSE)/1,0)-IFERROR(VLOOKUP($B11,'Slutlig allokering kvv'!$B$2:$AJ$550,MATCH(V$4,'Slutlig allokering kvv'!$B$1:$AJ$1,0),FALSE)/1,0)</f>
        <v>0</v>
      </c>
      <c r="W11">
        <f>IFERROR(VLOOKUP($B11,Kraftvärmeprod!$B$1:$AJ$550,MATCH(W$4,Kraftvärmeprod!$B$1:$AJ$1,0),FALSE)/1,0)-IFERROR(VLOOKUP($B11,'Slutlig allokering kvv'!$B$2:$AJ$550,MATCH(W$4,'Slutlig allokering kvv'!$B$1:$AJ$1,0),FALSE)/1,0)</f>
        <v>0</v>
      </c>
      <c r="X11">
        <f>IFERROR(VLOOKUP($B11,Kraftvärmeprod!$B$1:$AJ$550,MATCH(X$4,Kraftvärmeprod!$B$1:$AJ$1,0),FALSE)/1,0)-IFERROR(VLOOKUP($B11,'Slutlig allokering kvv'!$B$2:$AJ$550,MATCH(X$4,'Slutlig allokering kvv'!$B$1:$AJ$1,0),FALSE)/1,0)</f>
        <v>0</v>
      </c>
      <c r="Y11">
        <f>IFERROR(VLOOKUP($B11,Kraftvärmeprod!$B$1:$AJ$550,MATCH(Y$4,Kraftvärmeprod!$B$1:$AJ$1,0),FALSE)/1,0)-IFERROR(VLOOKUP($B11,'Slutlig allokering kvv'!$B$2:$AJ$550,MATCH(Y$4,'Slutlig allokering kvv'!$B$1:$AJ$1,0),FALSE)/1,0)</f>
        <v>0</v>
      </c>
      <c r="Z11">
        <f>IFERROR(VLOOKUP($B11,Kraftvärmeprod!$B$1:$AJ$550,MATCH(Z$4,Kraftvärmeprod!$B$1:$AJ$1,0),FALSE)/1,0)-IFERROR(VLOOKUP($B11,'Slutlig allokering kvv'!$B$2:$AJ$550,MATCH(Z$4,'Slutlig allokering kvv'!$B$1:$AJ$1,0),FALSE)/1,0)</f>
        <v>0</v>
      </c>
      <c r="AA11">
        <f>IFERROR(VLOOKUP($B11,Kraftvärmeprod!$B$1:$AJ$550,MATCH(AA$4,Kraftvärmeprod!$B$1:$AJ$1,0),FALSE)/1,0)-IFERROR(VLOOKUP($B11,'Slutlig allokering kvv'!$B$2:$AJ$550,MATCH(AA$4,'Slutlig allokering kvv'!$B$1:$AJ$1,0),FALSE)/1,0)</f>
        <v>0</v>
      </c>
      <c r="AB11">
        <f>IFERROR(VLOOKUP($B11,Kraftvärmeprod!$B$1:$AJ$550,MATCH(AB$4,Kraftvärmeprod!$B$1:$AJ$1,0),FALSE)/1,0)-IFERROR(VLOOKUP($B11,'Slutlig allokering kvv'!$B$2:$AJ$550,MATCH(AB$4,'Slutlig allokering kvv'!$B$1:$AJ$1,0),FALSE)/1,0)</f>
        <v>0</v>
      </c>
      <c r="AC11">
        <f>IFERROR(VLOOKUP($B11,Kraftvärmeprod!$B$1:$AJ$550,MATCH(AC$4,Kraftvärmeprod!$B$1:$AJ$1,0),FALSE)/1,0)-IFERROR(VLOOKUP($B11,'Slutlig allokering kvv'!$B$2:$AJ$550,MATCH(AC$4,'Slutlig allokering kvv'!$B$1:$AJ$1,0),FALSE)/1,0)</f>
        <v>0</v>
      </c>
      <c r="AD11">
        <f>IFERROR(VLOOKUP($B11,Miljö!$B$1:$E$471,MATCH("Hjälpel kraftvärme (GWh)",Miljö!$B$1:$E$1,0),FALSE)/1,0)-IFERROR(VLOOKUP($B11,'Slutlig allokering kvv'!$B$2:$AJ$550,MATCH(AD$4,'Slutlig allokering kvv'!$B$1:$AJ$1,0),FALSE)/1,0)</f>
        <v>0</v>
      </c>
      <c r="AH11">
        <f t="shared" si="0"/>
        <v>0</v>
      </c>
      <c r="AJ11">
        <f>IFERROR(VLOOKUP($B11,'Slutlig allokering kvv'!$B$2:$AX$550,MATCH("Summa slutlig allokerad tillförd energi (utan hjälpel och rökgaskondensering):",'Slutlig allokering kvv'!$B$1:$AX$1,0),FALSE)/1,"")</f>
        <v>0</v>
      </c>
      <c r="AL11" s="195" t="str">
        <f>IFERROR(1-VLOOKUP($B11,'Slutlig allokering kvv'!$B$2:$AX$550,MATCH("Andel av bränsle i kvv som allokerats till värme, exklusive rökgaskondensering och hjälpel",'Slutlig allokering kvv'!$B$1:$AX$1,0),FALSE),"")</f>
        <v/>
      </c>
      <c r="AN11" s="195" t="str">
        <f t="shared" si="1"/>
        <v/>
      </c>
    </row>
    <row r="12" spans="1:42" x14ac:dyDescent="0.25">
      <c r="A12" s="2" t="s">
        <v>23</v>
      </c>
      <c r="B12" s="2" t="s">
        <v>32</v>
      </c>
      <c r="C12" t="str">
        <f>IFERROR(VLOOKUP($B12,Kraftvärmeprod!$B$1:$AH$479,MATCH(C$4,Kraftvärmeprod!$B$1:$AG$1,0),FALSE)/1,"")</f>
        <v/>
      </c>
      <c r="D12" t="str">
        <f>IFERROR(VLOOKUP($B12,Kraftvärmeprod!$B$1:$AH$479,MATCH(D$4,Kraftvärmeprod!$B$1:$AG$1,0),FALSE)/1,"")</f>
        <v/>
      </c>
      <c r="F12">
        <f>IFERROR(VLOOKUP($B12,Kraftvärmeprod!$B$1:$AJ$550,MATCH(F$4,Kraftvärmeprod!$B$1:$AJ$1,0),FALSE)/1,0)-IFERROR(VLOOKUP($B12,'Slutlig allokering kvv'!$B$2:$AJ$550,MATCH(F$4,'Slutlig allokering kvv'!$B$1:$AJ$1,0),FALSE)/1,0)</f>
        <v>0</v>
      </c>
      <c r="G12">
        <f>IFERROR(VLOOKUP($B12,Kraftvärmeprod!$B$1:$AJ$550,MATCH(G$4,Kraftvärmeprod!$B$1:$AJ$1,0),FALSE)/1,0)-IFERROR(VLOOKUP($B12,'Slutlig allokering kvv'!$B$2:$AJ$550,MATCH(G$4,'Slutlig allokering kvv'!$B$1:$AJ$1,0),FALSE)/1,0)</f>
        <v>0</v>
      </c>
      <c r="H12">
        <f>IFERROR(VLOOKUP($B12,Kraftvärmeprod!$B$1:$AJ$550,MATCH(H$4,Kraftvärmeprod!$B$1:$AJ$1,0),FALSE)/1,0)-IFERROR(VLOOKUP($B12,'Slutlig allokering kvv'!$B$2:$AJ$550,MATCH(H$4,'Slutlig allokering kvv'!$B$1:$AJ$1,0),FALSE)/1,0)</f>
        <v>0</v>
      </c>
      <c r="I12">
        <f>IFERROR(VLOOKUP($B12,Kraftvärmeprod!$B$1:$AJ$550,MATCH(I$4,Kraftvärmeprod!$B$1:$AJ$1,0),FALSE)/1,0)-IFERROR(VLOOKUP($B12,'Slutlig allokering kvv'!$B$2:$AJ$550,MATCH(I$4,'Slutlig allokering kvv'!$B$1:$AJ$1,0),FALSE)/1,0)</f>
        <v>0</v>
      </c>
      <c r="J12">
        <f>IFERROR(VLOOKUP($B12,Kraftvärmeprod!$B$1:$AJ$550,MATCH(J$4,Kraftvärmeprod!$B$1:$AJ$1,0),FALSE)/1,0)-IFERROR(VLOOKUP($B12,'Slutlig allokering kvv'!$B$2:$AJ$550,MATCH(J$4,'Slutlig allokering kvv'!$B$1:$AJ$1,0),FALSE)/1,0)</f>
        <v>0</v>
      </c>
      <c r="K12">
        <f>IFERROR(VLOOKUP($B12,Kraftvärmeprod!$B$1:$AJ$550,MATCH(K$4,Kraftvärmeprod!$B$1:$AJ$1,0),FALSE)/1,0)-IFERROR(VLOOKUP($B12,'Slutlig allokering kvv'!$B$2:$AJ$550,MATCH(K$4,'Slutlig allokering kvv'!$B$1:$AJ$1,0),FALSE)/1,0)</f>
        <v>0</v>
      </c>
      <c r="L12">
        <f>IFERROR(VLOOKUP($B12,Kraftvärmeprod!$B$1:$AJ$550,MATCH(L$4,Kraftvärmeprod!$B$1:$AJ$1,0),FALSE)/1,0)-IFERROR(VLOOKUP($B12,'Slutlig allokering kvv'!$B$2:$AJ$550,MATCH(L$4,'Slutlig allokering kvv'!$B$1:$AJ$1,0),FALSE)/1,0)</f>
        <v>0</v>
      </c>
      <c r="M12">
        <f>IFERROR(VLOOKUP($B12,Kraftvärmeprod!$B$1:$AJ$550,MATCH(M$4,Kraftvärmeprod!$B$1:$AJ$1,0),FALSE)/1,0)-IFERROR(VLOOKUP($B12,'Slutlig allokering kvv'!$B$2:$AJ$550,MATCH(M$4,'Slutlig allokering kvv'!$B$1:$AJ$1,0),FALSE)/1,0)</f>
        <v>0</v>
      </c>
      <c r="N12">
        <f>IFERROR(VLOOKUP($B12,Kraftvärmeprod!$B$1:$AJ$550,MATCH(N$4,Kraftvärmeprod!$B$1:$AJ$1,0),FALSE)/1,0)-IFERROR(VLOOKUP($B12,'Slutlig allokering kvv'!$B$2:$AJ$550,MATCH(N$4,'Slutlig allokering kvv'!$B$1:$AJ$1,0),FALSE)/1,0)</f>
        <v>0</v>
      </c>
      <c r="O12">
        <f>IFERROR(VLOOKUP($B12,Kraftvärmeprod!$B$1:$AJ$550,MATCH(O$4,Kraftvärmeprod!$B$1:$AJ$1,0),FALSE)/1,0)-IFERROR(VLOOKUP($B12,'Slutlig allokering kvv'!$B$2:$AJ$550,MATCH(O$4,'Slutlig allokering kvv'!$B$1:$AJ$1,0),FALSE)/1,0)</f>
        <v>0</v>
      </c>
      <c r="P12">
        <f>IFERROR(VLOOKUP($B12,Kraftvärmeprod!$B$1:$AJ$550,MATCH(P$4,Kraftvärmeprod!$B$1:$AJ$1,0),FALSE)/1,0)-IFERROR(VLOOKUP($B12,'Slutlig allokering kvv'!$B$2:$AJ$550,MATCH(P$4,'Slutlig allokering kvv'!$B$1:$AJ$1,0),FALSE)/1,0)</f>
        <v>0</v>
      </c>
      <c r="Q12">
        <f>IFERROR(VLOOKUP($B12,Kraftvärmeprod!$B$1:$AJ$550,MATCH(Q$4,Kraftvärmeprod!$B$1:$AJ$1,0),FALSE)/1,0)-IFERROR(VLOOKUP($B12,'Slutlig allokering kvv'!$B$2:$AJ$550,MATCH(Q$4,'Slutlig allokering kvv'!$B$1:$AJ$1,0),FALSE)/1,0)</f>
        <v>0</v>
      </c>
      <c r="R12">
        <f>IFERROR(VLOOKUP($B12,Kraftvärmeprod!$B$1:$AJ$550,MATCH(R$4,Kraftvärmeprod!$B$1:$AJ$1,0),FALSE)/1,0)-IFERROR(VLOOKUP($B12,'Slutlig allokering kvv'!$B$2:$AJ$550,MATCH(R$4,'Slutlig allokering kvv'!$B$1:$AJ$1,0),FALSE)/1,0)</f>
        <v>0</v>
      </c>
      <c r="S12">
        <f>IFERROR(VLOOKUP($B12,Kraftvärmeprod!$B$1:$AJ$550,MATCH(S$4,Kraftvärmeprod!$B$1:$AJ$1,0),FALSE)/1,0)-IFERROR(VLOOKUP($B12,'Slutlig allokering kvv'!$B$2:$AJ$550,MATCH(S$4,'Slutlig allokering kvv'!$B$1:$AJ$1,0),FALSE)/1,0)</f>
        <v>0</v>
      </c>
      <c r="T12">
        <f>IFERROR(VLOOKUP($B12,Kraftvärmeprod!$B$1:$AJ$550,MATCH(T$4,Kraftvärmeprod!$B$1:$AJ$1,0),FALSE)/1,0)-IFERROR(VLOOKUP($B12,'Slutlig allokering kvv'!$B$2:$AJ$550,MATCH(T$4,'Slutlig allokering kvv'!$B$1:$AJ$1,0),FALSE)/1,0)</f>
        <v>0</v>
      </c>
      <c r="U12">
        <f>IFERROR(VLOOKUP($B12,Kraftvärmeprod!$B$1:$AJ$550,MATCH(U$4,Kraftvärmeprod!$B$1:$AJ$1,0),FALSE)/1,0)-IFERROR(VLOOKUP($B12,'Slutlig allokering kvv'!$B$2:$AJ$550,MATCH(U$4,'Slutlig allokering kvv'!$B$1:$AJ$1,0),FALSE)/1,0)</f>
        <v>0</v>
      </c>
      <c r="V12">
        <f>IFERROR(VLOOKUP($B12,Kraftvärmeprod!$B$1:$AJ$550,MATCH(V$4,Kraftvärmeprod!$B$1:$AJ$1,0),FALSE)/1,0)-IFERROR(VLOOKUP($B12,'Slutlig allokering kvv'!$B$2:$AJ$550,MATCH(V$4,'Slutlig allokering kvv'!$B$1:$AJ$1,0),FALSE)/1,0)</f>
        <v>0</v>
      </c>
      <c r="W12">
        <f>IFERROR(VLOOKUP($B12,Kraftvärmeprod!$B$1:$AJ$550,MATCH(W$4,Kraftvärmeprod!$B$1:$AJ$1,0),FALSE)/1,0)-IFERROR(VLOOKUP($B12,'Slutlig allokering kvv'!$B$2:$AJ$550,MATCH(W$4,'Slutlig allokering kvv'!$B$1:$AJ$1,0),FALSE)/1,0)</f>
        <v>0</v>
      </c>
      <c r="X12">
        <f>IFERROR(VLOOKUP($B12,Kraftvärmeprod!$B$1:$AJ$550,MATCH(X$4,Kraftvärmeprod!$B$1:$AJ$1,0),FALSE)/1,0)-IFERROR(VLOOKUP($B12,'Slutlig allokering kvv'!$B$2:$AJ$550,MATCH(X$4,'Slutlig allokering kvv'!$B$1:$AJ$1,0),FALSE)/1,0)</f>
        <v>0</v>
      </c>
      <c r="Y12">
        <f>IFERROR(VLOOKUP($B12,Kraftvärmeprod!$B$1:$AJ$550,MATCH(Y$4,Kraftvärmeprod!$B$1:$AJ$1,0),FALSE)/1,0)-IFERROR(VLOOKUP($B12,'Slutlig allokering kvv'!$B$2:$AJ$550,MATCH(Y$4,'Slutlig allokering kvv'!$B$1:$AJ$1,0),FALSE)/1,0)</f>
        <v>0</v>
      </c>
      <c r="Z12">
        <f>IFERROR(VLOOKUP($B12,Kraftvärmeprod!$B$1:$AJ$550,MATCH(Z$4,Kraftvärmeprod!$B$1:$AJ$1,0),FALSE)/1,0)-IFERROR(VLOOKUP($B12,'Slutlig allokering kvv'!$B$2:$AJ$550,MATCH(Z$4,'Slutlig allokering kvv'!$B$1:$AJ$1,0),FALSE)/1,0)</f>
        <v>0</v>
      </c>
      <c r="AA12">
        <f>IFERROR(VLOOKUP($B12,Kraftvärmeprod!$B$1:$AJ$550,MATCH(AA$4,Kraftvärmeprod!$B$1:$AJ$1,0),FALSE)/1,0)-IFERROR(VLOOKUP($B12,'Slutlig allokering kvv'!$B$2:$AJ$550,MATCH(AA$4,'Slutlig allokering kvv'!$B$1:$AJ$1,0),FALSE)/1,0)</f>
        <v>0</v>
      </c>
      <c r="AB12">
        <f>IFERROR(VLOOKUP($B12,Kraftvärmeprod!$B$1:$AJ$550,MATCH(AB$4,Kraftvärmeprod!$B$1:$AJ$1,0),FALSE)/1,0)-IFERROR(VLOOKUP($B12,'Slutlig allokering kvv'!$B$2:$AJ$550,MATCH(AB$4,'Slutlig allokering kvv'!$B$1:$AJ$1,0),FALSE)/1,0)</f>
        <v>0</v>
      </c>
      <c r="AC12">
        <f>IFERROR(VLOOKUP($B12,Kraftvärmeprod!$B$1:$AJ$550,MATCH(AC$4,Kraftvärmeprod!$B$1:$AJ$1,0),FALSE)/1,0)-IFERROR(VLOOKUP($B12,'Slutlig allokering kvv'!$B$2:$AJ$550,MATCH(AC$4,'Slutlig allokering kvv'!$B$1:$AJ$1,0),FALSE)/1,0)</f>
        <v>0</v>
      </c>
      <c r="AD12">
        <f>IFERROR(VLOOKUP($B12,Miljö!$B$1:$E$471,MATCH("Hjälpel kraftvärme (GWh)",Miljö!$B$1:$E$1,0),FALSE)/1,0)-IFERROR(VLOOKUP($B12,'Slutlig allokering kvv'!$B$2:$AJ$550,MATCH(AD$4,'Slutlig allokering kvv'!$B$1:$AJ$1,0),FALSE)/1,0)</f>
        <v>0</v>
      </c>
      <c r="AH12">
        <f t="shared" si="0"/>
        <v>0</v>
      </c>
      <c r="AJ12">
        <f>IFERROR(VLOOKUP($B12,'Slutlig allokering kvv'!$B$2:$AX$550,MATCH("Summa slutlig allokerad tillförd energi (utan hjälpel och rökgaskondensering):",'Slutlig allokering kvv'!$B$1:$AX$1,0),FALSE)/1,"")</f>
        <v>0</v>
      </c>
      <c r="AL12" s="195" t="str">
        <f>IFERROR(1-VLOOKUP($B12,'Slutlig allokering kvv'!$B$2:$AX$550,MATCH("Andel av bränsle i kvv som allokerats till värme, exklusive rökgaskondensering och hjälpel",'Slutlig allokering kvv'!$B$1:$AX$1,0),FALSE),"")</f>
        <v/>
      </c>
      <c r="AN12" s="195" t="str">
        <f t="shared" si="1"/>
        <v/>
      </c>
    </row>
    <row r="13" spans="1:42" x14ac:dyDescent="0.25">
      <c r="A13" s="2" t="s">
        <v>33</v>
      </c>
      <c r="B13" s="2" t="s">
        <v>34</v>
      </c>
      <c r="C13" t="str">
        <f>IFERROR(VLOOKUP($B13,Kraftvärmeprod!$B$1:$AH$479,MATCH(C$4,Kraftvärmeprod!$B$1:$AG$1,0),FALSE)/1,"")</f>
        <v/>
      </c>
      <c r="D13" t="str">
        <f>IFERROR(VLOOKUP($B13,Kraftvärmeprod!$B$1:$AH$479,MATCH(D$4,Kraftvärmeprod!$B$1:$AG$1,0),FALSE)/1,"")</f>
        <v/>
      </c>
      <c r="F13">
        <f>IFERROR(VLOOKUP($B13,Kraftvärmeprod!$B$1:$AJ$550,MATCH(F$4,Kraftvärmeprod!$B$1:$AJ$1,0),FALSE)/1,0)-IFERROR(VLOOKUP($B13,'Slutlig allokering kvv'!$B$2:$AJ$550,MATCH(F$4,'Slutlig allokering kvv'!$B$1:$AJ$1,0),FALSE)/1,0)</f>
        <v>0</v>
      </c>
      <c r="G13">
        <f>IFERROR(VLOOKUP($B13,Kraftvärmeprod!$B$1:$AJ$550,MATCH(G$4,Kraftvärmeprod!$B$1:$AJ$1,0),FALSE)/1,0)-IFERROR(VLOOKUP($B13,'Slutlig allokering kvv'!$B$2:$AJ$550,MATCH(G$4,'Slutlig allokering kvv'!$B$1:$AJ$1,0),FALSE)/1,0)</f>
        <v>0</v>
      </c>
      <c r="H13">
        <f>IFERROR(VLOOKUP($B13,Kraftvärmeprod!$B$1:$AJ$550,MATCH(H$4,Kraftvärmeprod!$B$1:$AJ$1,0),FALSE)/1,0)-IFERROR(VLOOKUP($B13,'Slutlig allokering kvv'!$B$2:$AJ$550,MATCH(H$4,'Slutlig allokering kvv'!$B$1:$AJ$1,0),FALSE)/1,0)</f>
        <v>0</v>
      </c>
      <c r="I13">
        <f>IFERROR(VLOOKUP($B13,Kraftvärmeprod!$B$1:$AJ$550,MATCH(I$4,Kraftvärmeprod!$B$1:$AJ$1,0),FALSE)/1,0)-IFERROR(VLOOKUP($B13,'Slutlig allokering kvv'!$B$2:$AJ$550,MATCH(I$4,'Slutlig allokering kvv'!$B$1:$AJ$1,0),FALSE)/1,0)</f>
        <v>0</v>
      </c>
      <c r="J13">
        <f>IFERROR(VLOOKUP($B13,Kraftvärmeprod!$B$1:$AJ$550,MATCH(J$4,Kraftvärmeprod!$B$1:$AJ$1,0),FALSE)/1,0)-IFERROR(VLOOKUP($B13,'Slutlig allokering kvv'!$B$2:$AJ$550,MATCH(J$4,'Slutlig allokering kvv'!$B$1:$AJ$1,0),FALSE)/1,0)</f>
        <v>0</v>
      </c>
      <c r="K13">
        <f>IFERROR(VLOOKUP($B13,Kraftvärmeprod!$B$1:$AJ$550,MATCH(K$4,Kraftvärmeprod!$B$1:$AJ$1,0),FALSE)/1,0)-IFERROR(VLOOKUP($B13,'Slutlig allokering kvv'!$B$2:$AJ$550,MATCH(K$4,'Slutlig allokering kvv'!$B$1:$AJ$1,0),FALSE)/1,0)</f>
        <v>0</v>
      </c>
      <c r="L13">
        <f>IFERROR(VLOOKUP($B13,Kraftvärmeprod!$B$1:$AJ$550,MATCH(L$4,Kraftvärmeprod!$B$1:$AJ$1,0),FALSE)/1,0)-IFERROR(VLOOKUP($B13,'Slutlig allokering kvv'!$B$2:$AJ$550,MATCH(L$4,'Slutlig allokering kvv'!$B$1:$AJ$1,0),FALSE)/1,0)</f>
        <v>0</v>
      </c>
      <c r="M13">
        <f>IFERROR(VLOOKUP($B13,Kraftvärmeprod!$B$1:$AJ$550,MATCH(M$4,Kraftvärmeprod!$B$1:$AJ$1,0),FALSE)/1,0)-IFERROR(VLOOKUP($B13,'Slutlig allokering kvv'!$B$2:$AJ$550,MATCH(M$4,'Slutlig allokering kvv'!$B$1:$AJ$1,0),FALSE)/1,0)</f>
        <v>0</v>
      </c>
      <c r="N13">
        <f>IFERROR(VLOOKUP($B13,Kraftvärmeprod!$B$1:$AJ$550,MATCH(N$4,Kraftvärmeprod!$B$1:$AJ$1,0),FALSE)/1,0)-IFERROR(VLOOKUP($B13,'Slutlig allokering kvv'!$B$2:$AJ$550,MATCH(N$4,'Slutlig allokering kvv'!$B$1:$AJ$1,0),FALSE)/1,0)</f>
        <v>0</v>
      </c>
      <c r="O13">
        <f>IFERROR(VLOOKUP($B13,Kraftvärmeprod!$B$1:$AJ$550,MATCH(O$4,Kraftvärmeprod!$B$1:$AJ$1,0),FALSE)/1,0)-IFERROR(VLOOKUP($B13,'Slutlig allokering kvv'!$B$2:$AJ$550,MATCH(O$4,'Slutlig allokering kvv'!$B$1:$AJ$1,0),FALSE)/1,0)</f>
        <v>0</v>
      </c>
      <c r="P13">
        <f>IFERROR(VLOOKUP($B13,Kraftvärmeprod!$B$1:$AJ$550,MATCH(P$4,Kraftvärmeprod!$B$1:$AJ$1,0),FALSE)/1,0)-IFERROR(VLOOKUP($B13,'Slutlig allokering kvv'!$B$2:$AJ$550,MATCH(P$4,'Slutlig allokering kvv'!$B$1:$AJ$1,0),FALSE)/1,0)</f>
        <v>0</v>
      </c>
      <c r="Q13">
        <f>IFERROR(VLOOKUP($B13,Kraftvärmeprod!$B$1:$AJ$550,MATCH(Q$4,Kraftvärmeprod!$B$1:$AJ$1,0),FALSE)/1,0)-IFERROR(VLOOKUP($B13,'Slutlig allokering kvv'!$B$2:$AJ$550,MATCH(Q$4,'Slutlig allokering kvv'!$B$1:$AJ$1,0),FALSE)/1,0)</f>
        <v>0</v>
      </c>
      <c r="R13">
        <f>IFERROR(VLOOKUP($B13,Kraftvärmeprod!$B$1:$AJ$550,MATCH(R$4,Kraftvärmeprod!$B$1:$AJ$1,0),FALSE)/1,0)-IFERROR(VLOOKUP($B13,'Slutlig allokering kvv'!$B$2:$AJ$550,MATCH(R$4,'Slutlig allokering kvv'!$B$1:$AJ$1,0),FALSE)/1,0)</f>
        <v>0</v>
      </c>
      <c r="S13">
        <f>IFERROR(VLOOKUP($B13,Kraftvärmeprod!$B$1:$AJ$550,MATCH(S$4,Kraftvärmeprod!$B$1:$AJ$1,0),FALSE)/1,0)-IFERROR(VLOOKUP($B13,'Slutlig allokering kvv'!$B$2:$AJ$550,MATCH(S$4,'Slutlig allokering kvv'!$B$1:$AJ$1,0),FALSE)/1,0)</f>
        <v>0</v>
      </c>
      <c r="T13">
        <f>IFERROR(VLOOKUP($B13,Kraftvärmeprod!$B$1:$AJ$550,MATCH(T$4,Kraftvärmeprod!$B$1:$AJ$1,0),FALSE)/1,0)-IFERROR(VLOOKUP($B13,'Slutlig allokering kvv'!$B$2:$AJ$550,MATCH(T$4,'Slutlig allokering kvv'!$B$1:$AJ$1,0),FALSE)/1,0)</f>
        <v>0</v>
      </c>
      <c r="U13">
        <f>IFERROR(VLOOKUP($B13,Kraftvärmeprod!$B$1:$AJ$550,MATCH(U$4,Kraftvärmeprod!$B$1:$AJ$1,0),FALSE)/1,0)-IFERROR(VLOOKUP($B13,'Slutlig allokering kvv'!$B$2:$AJ$550,MATCH(U$4,'Slutlig allokering kvv'!$B$1:$AJ$1,0),FALSE)/1,0)</f>
        <v>0</v>
      </c>
      <c r="V13">
        <f>IFERROR(VLOOKUP($B13,Kraftvärmeprod!$B$1:$AJ$550,MATCH(V$4,Kraftvärmeprod!$B$1:$AJ$1,0),FALSE)/1,0)-IFERROR(VLOOKUP($B13,'Slutlig allokering kvv'!$B$2:$AJ$550,MATCH(V$4,'Slutlig allokering kvv'!$B$1:$AJ$1,0),FALSE)/1,0)</f>
        <v>0</v>
      </c>
      <c r="W13">
        <f>IFERROR(VLOOKUP($B13,Kraftvärmeprod!$B$1:$AJ$550,MATCH(W$4,Kraftvärmeprod!$B$1:$AJ$1,0),FALSE)/1,0)-IFERROR(VLOOKUP($B13,'Slutlig allokering kvv'!$B$2:$AJ$550,MATCH(W$4,'Slutlig allokering kvv'!$B$1:$AJ$1,0),FALSE)/1,0)</f>
        <v>0</v>
      </c>
      <c r="X13">
        <f>IFERROR(VLOOKUP($B13,Kraftvärmeprod!$B$1:$AJ$550,MATCH(X$4,Kraftvärmeprod!$B$1:$AJ$1,0),FALSE)/1,0)-IFERROR(VLOOKUP($B13,'Slutlig allokering kvv'!$B$2:$AJ$550,MATCH(X$4,'Slutlig allokering kvv'!$B$1:$AJ$1,0),FALSE)/1,0)</f>
        <v>0</v>
      </c>
      <c r="Y13">
        <f>IFERROR(VLOOKUP($B13,Kraftvärmeprod!$B$1:$AJ$550,MATCH(Y$4,Kraftvärmeprod!$B$1:$AJ$1,0),FALSE)/1,0)-IFERROR(VLOOKUP($B13,'Slutlig allokering kvv'!$B$2:$AJ$550,MATCH(Y$4,'Slutlig allokering kvv'!$B$1:$AJ$1,0),FALSE)/1,0)</f>
        <v>0</v>
      </c>
      <c r="Z13">
        <f>IFERROR(VLOOKUP($B13,Kraftvärmeprod!$B$1:$AJ$550,MATCH(Z$4,Kraftvärmeprod!$B$1:$AJ$1,0),FALSE)/1,0)-IFERROR(VLOOKUP($B13,'Slutlig allokering kvv'!$B$2:$AJ$550,MATCH(Z$4,'Slutlig allokering kvv'!$B$1:$AJ$1,0),FALSE)/1,0)</f>
        <v>0</v>
      </c>
      <c r="AA13">
        <f>IFERROR(VLOOKUP($B13,Kraftvärmeprod!$B$1:$AJ$550,MATCH(AA$4,Kraftvärmeprod!$B$1:$AJ$1,0),FALSE)/1,0)-IFERROR(VLOOKUP($B13,'Slutlig allokering kvv'!$B$2:$AJ$550,MATCH(AA$4,'Slutlig allokering kvv'!$B$1:$AJ$1,0),FALSE)/1,0)</f>
        <v>0</v>
      </c>
      <c r="AB13">
        <f>IFERROR(VLOOKUP($B13,Kraftvärmeprod!$B$1:$AJ$550,MATCH(AB$4,Kraftvärmeprod!$B$1:$AJ$1,0),FALSE)/1,0)-IFERROR(VLOOKUP($B13,'Slutlig allokering kvv'!$B$2:$AJ$550,MATCH(AB$4,'Slutlig allokering kvv'!$B$1:$AJ$1,0),FALSE)/1,0)</f>
        <v>0</v>
      </c>
      <c r="AC13">
        <f>IFERROR(VLOOKUP($B13,Kraftvärmeprod!$B$1:$AJ$550,MATCH(AC$4,Kraftvärmeprod!$B$1:$AJ$1,0),FALSE)/1,0)-IFERROR(VLOOKUP($B13,'Slutlig allokering kvv'!$B$2:$AJ$550,MATCH(AC$4,'Slutlig allokering kvv'!$B$1:$AJ$1,0),FALSE)/1,0)</f>
        <v>0</v>
      </c>
      <c r="AD13">
        <f>IFERROR(VLOOKUP($B13,Miljö!$B$1:$E$471,MATCH("Hjälpel kraftvärme (GWh)",Miljö!$B$1:$E$1,0),FALSE)/1,0)-IFERROR(VLOOKUP($B13,'Slutlig allokering kvv'!$B$2:$AJ$550,MATCH(AD$4,'Slutlig allokering kvv'!$B$1:$AJ$1,0),FALSE)/1,0)</f>
        <v>0</v>
      </c>
      <c r="AH13">
        <f t="shared" si="0"/>
        <v>0</v>
      </c>
      <c r="AJ13">
        <f>IFERROR(VLOOKUP($B13,'Slutlig allokering kvv'!$B$2:$AX$550,MATCH("Summa slutlig allokerad tillförd energi (utan hjälpel och rökgaskondensering):",'Slutlig allokering kvv'!$B$1:$AX$1,0),FALSE)/1,"")</f>
        <v>0</v>
      </c>
      <c r="AL13" s="195" t="str">
        <f>IFERROR(1-VLOOKUP($B13,'Slutlig allokering kvv'!$B$2:$AX$550,MATCH("Andel av bränsle i kvv som allokerats till värme, exklusive rökgaskondensering och hjälpel",'Slutlig allokering kvv'!$B$1:$AX$1,0),FALSE),"")</f>
        <v/>
      </c>
      <c r="AN13" s="195" t="str">
        <f t="shared" si="1"/>
        <v/>
      </c>
    </row>
    <row r="14" spans="1:42" x14ac:dyDescent="0.25">
      <c r="A14" s="2" t="s">
        <v>33</v>
      </c>
      <c r="B14" s="2" t="s">
        <v>35</v>
      </c>
      <c r="C14" t="str">
        <f>IFERROR(VLOOKUP($B14,Kraftvärmeprod!$B$1:$AH$479,MATCH(C$4,Kraftvärmeprod!$B$1:$AG$1,0),FALSE)/1,"")</f>
        <v/>
      </c>
      <c r="D14" t="str">
        <f>IFERROR(VLOOKUP($B14,Kraftvärmeprod!$B$1:$AH$479,MATCH(D$4,Kraftvärmeprod!$B$1:$AG$1,0),FALSE)/1,"")</f>
        <v/>
      </c>
      <c r="F14">
        <f>IFERROR(VLOOKUP($B14,Kraftvärmeprod!$B$1:$AJ$550,MATCH(F$4,Kraftvärmeprod!$B$1:$AJ$1,0),FALSE)/1,0)-IFERROR(VLOOKUP($B14,'Slutlig allokering kvv'!$B$2:$AJ$550,MATCH(F$4,'Slutlig allokering kvv'!$B$1:$AJ$1,0),FALSE)/1,0)</f>
        <v>0</v>
      </c>
      <c r="G14">
        <f>IFERROR(VLOOKUP($B14,Kraftvärmeprod!$B$1:$AJ$550,MATCH(G$4,Kraftvärmeprod!$B$1:$AJ$1,0),FALSE)/1,0)-IFERROR(VLOOKUP($B14,'Slutlig allokering kvv'!$B$2:$AJ$550,MATCH(G$4,'Slutlig allokering kvv'!$B$1:$AJ$1,0),FALSE)/1,0)</f>
        <v>0</v>
      </c>
      <c r="H14">
        <f>IFERROR(VLOOKUP($B14,Kraftvärmeprod!$B$1:$AJ$550,MATCH(H$4,Kraftvärmeprod!$B$1:$AJ$1,0),FALSE)/1,0)-IFERROR(VLOOKUP($B14,'Slutlig allokering kvv'!$B$2:$AJ$550,MATCH(H$4,'Slutlig allokering kvv'!$B$1:$AJ$1,0),FALSE)/1,0)</f>
        <v>0</v>
      </c>
      <c r="I14">
        <f>IFERROR(VLOOKUP($B14,Kraftvärmeprod!$B$1:$AJ$550,MATCH(I$4,Kraftvärmeprod!$B$1:$AJ$1,0),FALSE)/1,0)-IFERROR(VLOOKUP($B14,'Slutlig allokering kvv'!$B$2:$AJ$550,MATCH(I$4,'Slutlig allokering kvv'!$B$1:$AJ$1,0),FALSE)/1,0)</f>
        <v>0</v>
      </c>
      <c r="J14">
        <f>IFERROR(VLOOKUP($B14,Kraftvärmeprod!$B$1:$AJ$550,MATCH(J$4,Kraftvärmeprod!$B$1:$AJ$1,0),FALSE)/1,0)-IFERROR(VLOOKUP($B14,'Slutlig allokering kvv'!$B$2:$AJ$550,MATCH(J$4,'Slutlig allokering kvv'!$B$1:$AJ$1,0),FALSE)/1,0)</f>
        <v>0</v>
      </c>
      <c r="K14">
        <f>IFERROR(VLOOKUP($B14,Kraftvärmeprod!$B$1:$AJ$550,MATCH(K$4,Kraftvärmeprod!$B$1:$AJ$1,0),FALSE)/1,0)-IFERROR(VLOOKUP($B14,'Slutlig allokering kvv'!$B$2:$AJ$550,MATCH(K$4,'Slutlig allokering kvv'!$B$1:$AJ$1,0),FALSE)/1,0)</f>
        <v>0</v>
      </c>
      <c r="L14">
        <f>IFERROR(VLOOKUP($B14,Kraftvärmeprod!$B$1:$AJ$550,MATCH(L$4,Kraftvärmeprod!$B$1:$AJ$1,0),FALSE)/1,0)-IFERROR(VLOOKUP($B14,'Slutlig allokering kvv'!$B$2:$AJ$550,MATCH(L$4,'Slutlig allokering kvv'!$B$1:$AJ$1,0),FALSE)/1,0)</f>
        <v>0</v>
      </c>
      <c r="M14">
        <f>IFERROR(VLOOKUP($B14,Kraftvärmeprod!$B$1:$AJ$550,MATCH(M$4,Kraftvärmeprod!$B$1:$AJ$1,0),FALSE)/1,0)-IFERROR(VLOOKUP($B14,'Slutlig allokering kvv'!$B$2:$AJ$550,MATCH(M$4,'Slutlig allokering kvv'!$B$1:$AJ$1,0),FALSE)/1,0)</f>
        <v>0</v>
      </c>
      <c r="N14">
        <f>IFERROR(VLOOKUP($B14,Kraftvärmeprod!$B$1:$AJ$550,MATCH(N$4,Kraftvärmeprod!$B$1:$AJ$1,0),FALSE)/1,0)-IFERROR(VLOOKUP($B14,'Slutlig allokering kvv'!$B$2:$AJ$550,MATCH(N$4,'Slutlig allokering kvv'!$B$1:$AJ$1,0),FALSE)/1,0)</f>
        <v>0</v>
      </c>
      <c r="O14">
        <f>IFERROR(VLOOKUP($B14,Kraftvärmeprod!$B$1:$AJ$550,MATCH(O$4,Kraftvärmeprod!$B$1:$AJ$1,0),FALSE)/1,0)-IFERROR(VLOOKUP($B14,'Slutlig allokering kvv'!$B$2:$AJ$550,MATCH(O$4,'Slutlig allokering kvv'!$B$1:$AJ$1,0),FALSE)/1,0)</f>
        <v>0</v>
      </c>
      <c r="P14">
        <f>IFERROR(VLOOKUP($B14,Kraftvärmeprod!$B$1:$AJ$550,MATCH(P$4,Kraftvärmeprod!$B$1:$AJ$1,0),FALSE)/1,0)-IFERROR(VLOOKUP($B14,'Slutlig allokering kvv'!$B$2:$AJ$550,MATCH(P$4,'Slutlig allokering kvv'!$B$1:$AJ$1,0),FALSE)/1,0)</f>
        <v>0</v>
      </c>
      <c r="Q14">
        <f>IFERROR(VLOOKUP($B14,Kraftvärmeprod!$B$1:$AJ$550,MATCH(Q$4,Kraftvärmeprod!$B$1:$AJ$1,0),FALSE)/1,0)-IFERROR(VLOOKUP($B14,'Slutlig allokering kvv'!$B$2:$AJ$550,MATCH(Q$4,'Slutlig allokering kvv'!$B$1:$AJ$1,0),FALSE)/1,0)</f>
        <v>0</v>
      </c>
      <c r="R14">
        <f>IFERROR(VLOOKUP($B14,Kraftvärmeprod!$B$1:$AJ$550,MATCH(R$4,Kraftvärmeprod!$B$1:$AJ$1,0),FALSE)/1,0)-IFERROR(VLOOKUP($B14,'Slutlig allokering kvv'!$B$2:$AJ$550,MATCH(R$4,'Slutlig allokering kvv'!$B$1:$AJ$1,0),FALSE)/1,0)</f>
        <v>0</v>
      </c>
      <c r="S14">
        <f>IFERROR(VLOOKUP($B14,Kraftvärmeprod!$B$1:$AJ$550,MATCH(S$4,Kraftvärmeprod!$B$1:$AJ$1,0),FALSE)/1,0)-IFERROR(VLOOKUP($B14,'Slutlig allokering kvv'!$B$2:$AJ$550,MATCH(S$4,'Slutlig allokering kvv'!$B$1:$AJ$1,0),FALSE)/1,0)</f>
        <v>0</v>
      </c>
      <c r="T14">
        <f>IFERROR(VLOOKUP($B14,Kraftvärmeprod!$B$1:$AJ$550,MATCH(T$4,Kraftvärmeprod!$B$1:$AJ$1,0),FALSE)/1,0)-IFERROR(VLOOKUP($B14,'Slutlig allokering kvv'!$B$2:$AJ$550,MATCH(T$4,'Slutlig allokering kvv'!$B$1:$AJ$1,0),FALSE)/1,0)</f>
        <v>0</v>
      </c>
      <c r="U14">
        <f>IFERROR(VLOOKUP($B14,Kraftvärmeprod!$B$1:$AJ$550,MATCH(U$4,Kraftvärmeprod!$B$1:$AJ$1,0),FALSE)/1,0)-IFERROR(VLOOKUP($B14,'Slutlig allokering kvv'!$B$2:$AJ$550,MATCH(U$4,'Slutlig allokering kvv'!$B$1:$AJ$1,0),FALSE)/1,0)</f>
        <v>0</v>
      </c>
      <c r="V14">
        <f>IFERROR(VLOOKUP($B14,Kraftvärmeprod!$B$1:$AJ$550,MATCH(V$4,Kraftvärmeprod!$B$1:$AJ$1,0),FALSE)/1,0)-IFERROR(VLOOKUP($B14,'Slutlig allokering kvv'!$B$2:$AJ$550,MATCH(V$4,'Slutlig allokering kvv'!$B$1:$AJ$1,0),FALSE)/1,0)</f>
        <v>0</v>
      </c>
      <c r="W14">
        <f>IFERROR(VLOOKUP($B14,Kraftvärmeprod!$B$1:$AJ$550,MATCH(W$4,Kraftvärmeprod!$B$1:$AJ$1,0),FALSE)/1,0)-IFERROR(VLOOKUP($B14,'Slutlig allokering kvv'!$B$2:$AJ$550,MATCH(W$4,'Slutlig allokering kvv'!$B$1:$AJ$1,0),FALSE)/1,0)</f>
        <v>0</v>
      </c>
      <c r="X14">
        <f>IFERROR(VLOOKUP($B14,Kraftvärmeprod!$B$1:$AJ$550,MATCH(X$4,Kraftvärmeprod!$B$1:$AJ$1,0),FALSE)/1,0)-IFERROR(VLOOKUP($B14,'Slutlig allokering kvv'!$B$2:$AJ$550,MATCH(X$4,'Slutlig allokering kvv'!$B$1:$AJ$1,0),FALSE)/1,0)</f>
        <v>0</v>
      </c>
      <c r="Y14">
        <f>IFERROR(VLOOKUP($B14,Kraftvärmeprod!$B$1:$AJ$550,MATCH(Y$4,Kraftvärmeprod!$B$1:$AJ$1,0),FALSE)/1,0)-IFERROR(VLOOKUP($B14,'Slutlig allokering kvv'!$B$2:$AJ$550,MATCH(Y$4,'Slutlig allokering kvv'!$B$1:$AJ$1,0),FALSE)/1,0)</f>
        <v>0</v>
      </c>
      <c r="Z14">
        <f>IFERROR(VLOOKUP($B14,Kraftvärmeprod!$B$1:$AJ$550,MATCH(Z$4,Kraftvärmeprod!$B$1:$AJ$1,0),FALSE)/1,0)-IFERROR(VLOOKUP($B14,'Slutlig allokering kvv'!$B$2:$AJ$550,MATCH(Z$4,'Slutlig allokering kvv'!$B$1:$AJ$1,0),FALSE)/1,0)</f>
        <v>0</v>
      </c>
      <c r="AA14">
        <f>IFERROR(VLOOKUP($B14,Kraftvärmeprod!$B$1:$AJ$550,MATCH(AA$4,Kraftvärmeprod!$B$1:$AJ$1,0),FALSE)/1,0)-IFERROR(VLOOKUP($B14,'Slutlig allokering kvv'!$B$2:$AJ$550,MATCH(AA$4,'Slutlig allokering kvv'!$B$1:$AJ$1,0),FALSE)/1,0)</f>
        <v>0</v>
      </c>
      <c r="AB14">
        <f>IFERROR(VLOOKUP($B14,Kraftvärmeprod!$B$1:$AJ$550,MATCH(AB$4,Kraftvärmeprod!$B$1:$AJ$1,0),FALSE)/1,0)-IFERROR(VLOOKUP($B14,'Slutlig allokering kvv'!$B$2:$AJ$550,MATCH(AB$4,'Slutlig allokering kvv'!$B$1:$AJ$1,0),FALSE)/1,0)</f>
        <v>0</v>
      </c>
      <c r="AC14">
        <f>IFERROR(VLOOKUP($B14,Kraftvärmeprod!$B$1:$AJ$550,MATCH(AC$4,Kraftvärmeprod!$B$1:$AJ$1,0),FALSE)/1,0)-IFERROR(VLOOKUP($B14,'Slutlig allokering kvv'!$B$2:$AJ$550,MATCH(AC$4,'Slutlig allokering kvv'!$B$1:$AJ$1,0),FALSE)/1,0)</f>
        <v>0</v>
      </c>
      <c r="AD14">
        <f>IFERROR(VLOOKUP($B14,Miljö!$B$1:$E$471,MATCH("Hjälpel kraftvärme (GWh)",Miljö!$B$1:$E$1,0),FALSE)/1,0)-IFERROR(VLOOKUP($B14,'Slutlig allokering kvv'!$B$2:$AJ$550,MATCH(AD$4,'Slutlig allokering kvv'!$B$1:$AJ$1,0),FALSE)/1,0)</f>
        <v>0</v>
      </c>
      <c r="AH14">
        <f t="shared" si="0"/>
        <v>0</v>
      </c>
      <c r="AJ14">
        <f>IFERROR(VLOOKUP($B14,'Slutlig allokering kvv'!$B$2:$AX$550,MATCH("Summa slutlig allokerad tillförd energi (utan hjälpel och rökgaskondensering):",'Slutlig allokering kvv'!$B$1:$AX$1,0),FALSE)/1,"")</f>
        <v>0</v>
      </c>
      <c r="AL14" s="195" t="str">
        <f>IFERROR(1-VLOOKUP($B14,'Slutlig allokering kvv'!$B$2:$AX$550,MATCH("Andel av bränsle i kvv som allokerats till värme, exklusive rökgaskondensering och hjälpel",'Slutlig allokering kvv'!$B$1:$AX$1,0),FALSE),"")</f>
        <v/>
      </c>
      <c r="AN14" s="195" t="str">
        <f t="shared" si="1"/>
        <v/>
      </c>
    </row>
    <row r="15" spans="1:42" x14ac:dyDescent="0.25">
      <c r="A15" s="2" t="s">
        <v>33</v>
      </c>
      <c r="B15" s="2" t="s">
        <v>36</v>
      </c>
      <c r="C15">
        <f>IFERROR(VLOOKUP($B15,Kraftvärmeprod!$B$1:$AH$479,MATCH(C$4,Kraftvärmeprod!$B$1:$AG$1,0),FALSE)/1,"")</f>
        <v>233.398</v>
      </c>
      <c r="D15">
        <f>IFERROR(VLOOKUP($B15,Kraftvärmeprod!$B$1:$AH$479,MATCH(D$4,Kraftvärmeprod!$B$1:$AG$1,0),FALSE)/1,"")</f>
        <v>64.531999999999996</v>
      </c>
      <c r="F15">
        <f>IFERROR(VLOOKUP($B15,Kraftvärmeprod!$B$1:$AJ$550,MATCH(F$4,Kraftvärmeprod!$B$1:$AJ$1,0),FALSE)/1,0)-IFERROR(VLOOKUP($B15,'Slutlig allokering kvv'!$B$2:$AJ$550,MATCH(F$4,'Slutlig allokering kvv'!$B$1:$AJ$1,0),FALSE)/1,0)</f>
        <v>0</v>
      </c>
      <c r="G15">
        <f>IFERROR(VLOOKUP($B15,Kraftvärmeprod!$B$1:$AJ$550,MATCH(G$4,Kraftvärmeprod!$B$1:$AJ$1,0),FALSE)/1,0)-IFERROR(VLOOKUP($B15,'Slutlig allokering kvv'!$B$2:$AJ$550,MATCH(G$4,'Slutlig allokering kvv'!$B$1:$AJ$1,0),FALSE)/1,0)</f>
        <v>8.9308999999999999E-2</v>
      </c>
      <c r="H15">
        <f>IFERROR(VLOOKUP($B15,Kraftvärmeprod!$B$1:$AJ$550,MATCH(H$4,Kraftvärmeprod!$B$1:$AJ$1,0),FALSE)/1,0)-IFERROR(VLOOKUP($B15,'Slutlig allokering kvv'!$B$2:$AJ$550,MATCH(H$4,'Slutlig allokering kvv'!$B$1:$AJ$1,0),FALSE)/1,0)</f>
        <v>0</v>
      </c>
      <c r="I15">
        <f>IFERROR(VLOOKUP($B15,Kraftvärmeprod!$B$1:$AJ$550,MATCH(I$4,Kraftvärmeprod!$B$1:$AJ$1,0),FALSE)/1,0)-IFERROR(VLOOKUP($B15,'Slutlig allokering kvv'!$B$2:$AJ$550,MATCH(I$4,'Slutlig allokering kvv'!$B$1:$AJ$1,0),FALSE)/1,0)</f>
        <v>0</v>
      </c>
      <c r="J15">
        <f>IFERROR(VLOOKUP($B15,Kraftvärmeprod!$B$1:$AJ$550,MATCH(J$4,Kraftvärmeprod!$B$1:$AJ$1,0),FALSE)/1,0)-IFERROR(VLOOKUP($B15,'Slutlig allokering kvv'!$B$2:$AJ$550,MATCH(J$4,'Slutlig allokering kvv'!$B$1:$AJ$1,0),FALSE)/1,0)</f>
        <v>0</v>
      </c>
      <c r="K15">
        <f>IFERROR(VLOOKUP($B15,Kraftvärmeprod!$B$1:$AJ$550,MATCH(K$4,Kraftvärmeprod!$B$1:$AJ$1,0),FALSE)/1,0)-IFERROR(VLOOKUP($B15,'Slutlig allokering kvv'!$B$2:$AJ$550,MATCH(K$4,'Slutlig allokering kvv'!$B$1:$AJ$1,0),FALSE)/1,0)</f>
        <v>0</v>
      </c>
      <c r="L15">
        <f>IFERROR(VLOOKUP($B15,Kraftvärmeprod!$B$1:$AJ$550,MATCH(L$4,Kraftvärmeprod!$B$1:$AJ$1,0),FALSE)/1,0)-IFERROR(VLOOKUP($B15,'Slutlig allokering kvv'!$B$2:$AJ$550,MATCH(L$4,'Slutlig allokering kvv'!$B$1:$AJ$1,0),FALSE)/1,0)</f>
        <v>58.299700000000001</v>
      </c>
      <c r="M15">
        <f>IFERROR(VLOOKUP($B15,Kraftvärmeprod!$B$1:$AJ$550,MATCH(M$4,Kraftvärmeprod!$B$1:$AJ$1,0),FALSE)/1,0)-IFERROR(VLOOKUP($B15,'Slutlig allokering kvv'!$B$2:$AJ$550,MATCH(M$4,'Slutlig allokering kvv'!$B$1:$AJ$1,0),FALSE)/1,0)</f>
        <v>29.688000000000002</v>
      </c>
      <c r="N15">
        <f>IFERROR(VLOOKUP($B15,Kraftvärmeprod!$B$1:$AJ$550,MATCH(N$4,Kraftvärmeprod!$B$1:$AJ$1,0),FALSE)/1,0)-IFERROR(VLOOKUP($B15,'Slutlig allokering kvv'!$B$2:$AJ$550,MATCH(N$4,'Slutlig allokering kvv'!$B$1:$AJ$1,0),FALSE)/1,0)</f>
        <v>8.1044</v>
      </c>
      <c r="O15">
        <f>IFERROR(VLOOKUP($B15,Kraftvärmeprod!$B$1:$AJ$550,MATCH(O$4,Kraftvärmeprod!$B$1:$AJ$1,0),FALSE)/1,0)-IFERROR(VLOOKUP($B15,'Slutlig allokering kvv'!$B$2:$AJ$550,MATCH(O$4,'Slutlig allokering kvv'!$B$1:$AJ$1,0),FALSE)/1,0)</f>
        <v>15.122499999999999</v>
      </c>
      <c r="P15">
        <f>IFERROR(VLOOKUP($B15,Kraftvärmeprod!$B$1:$AJ$550,MATCH(P$4,Kraftvärmeprod!$B$1:$AJ$1,0),FALSE)/1,0)-IFERROR(VLOOKUP($B15,'Slutlig allokering kvv'!$B$2:$AJ$550,MATCH(P$4,'Slutlig allokering kvv'!$B$1:$AJ$1,0),FALSE)/1,0)</f>
        <v>0</v>
      </c>
      <c r="Q15">
        <f>IFERROR(VLOOKUP($B15,Kraftvärmeprod!$B$1:$AJ$550,MATCH(Q$4,Kraftvärmeprod!$B$1:$AJ$1,0),FALSE)/1,0)-IFERROR(VLOOKUP($B15,'Slutlig allokering kvv'!$B$2:$AJ$550,MATCH(Q$4,'Slutlig allokering kvv'!$B$1:$AJ$1,0),FALSE)/1,0)</f>
        <v>0</v>
      </c>
      <c r="R15">
        <f>IFERROR(VLOOKUP($B15,Kraftvärmeprod!$B$1:$AJ$550,MATCH(R$4,Kraftvärmeprod!$B$1:$AJ$1,0),FALSE)/1,0)-IFERROR(VLOOKUP($B15,'Slutlig allokering kvv'!$B$2:$AJ$550,MATCH(R$4,'Slutlig allokering kvv'!$B$1:$AJ$1,0),FALSE)/1,0)</f>
        <v>0</v>
      </c>
      <c r="S15">
        <f>IFERROR(VLOOKUP($B15,Kraftvärmeprod!$B$1:$AJ$550,MATCH(S$4,Kraftvärmeprod!$B$1:$AJ$1,0),FALSE)/1,0)-IFERROR(VLOOKUP($B15,'Slutlig allokering kvv'!$B$2:$AJ$550,MATCH(S$4,'Slutlig allokering kvv'!$B$1:$AJ$1,0),FALSE)/1,0)</f>
        <v>0</v>
      </c>
      <c r="T15">
        <f>IFERROR(VLOOKUP($B15,Kraftvärmeprod!$B$1:$AJ$550,MATCH(T$4,Kraftvärmeprod!$B$1:$AJ$1,0),FALSE)/1,0)-IFERROR(VLOOKUP($B15,'Slutlig allokering kvv'!$B$2:$AJ$550,MATCH(T$4,'Slutlig allokering kvv'!$B$1:$AJ$1,0),FALSE)/1,0)</f>
        <v>0</v>
      </c>
      <c r="U15">
        <f>IFERROR(VLOOKUP($B15,Kraftvärmeprod!$B$1:$AJ$550,MATCH(U$4,Kraftvärmeprod!$B$1:$AJ$1,0),FALSE)/1,0)-IFERROR(VLOOKUP($B15,'Slutlig allokering kvv'!$B$2:$AJ$550,MATCH(U$4,'Slutlig allokering kvv'!$B$1:$AJ$1,0),FALSE)/1,0)</f>
        <v>0</v>
      </c>
      <c r="V15">
        <f>IFERROR(VLOOKUP($B15,Kraftvärmeprod!$B$1:$AJ$550,MATCH(V$4,Kraftvärmeprod!$B$1:$AJ$1,0),FALSE)/1,0)-IFERROR(VLOOKUP($B15,'Slutlig allokering kvv'!$B$2:$AJ$550,MATCH(V$4,'Slutlig allokering kvv'!$B$1:$AJ$1,0),FALSE)/1,0)</f>
        <v>0</v>
      </c>
      <c r="W15">
        <f>IFERROR(VLOOKUP($B15,Kraftvärmeprod!$B$1:$AJ$550,MATCH(W$4,Kraftvärmeprod!$B$1:$AJ$1,0),FALSE)/1,0)-IFERROR(VLOOKUP($B15,'Slutlig allokering kvv'!$B$2:$AJ$550,MATCH(W$4,'Slutlig allokering kvv'!$B$1:$AJ$1,0),FALSE)/1,0)</f>
        <v>0</v>
      </c>
      <c r="X15">
        <f>IFERROR(VLOOKUP($B15,Kraftvärmeprod!$B$1:$AJ$550,MATCH(X$4,Kraftvärmeprod!$B$1:$AJ$1,0),FALSE)/1,0)-IFERROR(VLOOKUP($B15,'Slutlig allokering kvv'!$B$2:$AJ$550,MATCH(X$4,'Slutlig allokering kvv'!$B$1:$AJ$1,0),FALSE)/1,0)</f>
        <v>0</v>
      </c>
      <c r="Y15">
        <f>IFERROR(VLOOKUP($B15,Kraftvärmeprod!$B$1:$AJ$550,MATCH(Y$4,Kraftvärmeprod!$B$1:$AJ$1,0),FALSE)/1,0)-IFERROR(VLOOKUP($B15,'Slutlig allokering kvv'!$B$2:$AJ$550,MATCH(Y$4,'Slutlig allokering kvv'!$B$1:$AJ$1,0),FALSE)/1,0)</f>
        <v>0</v>
      </c>
      <c r="Z15">
        <f>IFERROR(VLOOKUP($B15,Kraftvärmeprod!$B$1:$AJ$550,MATCH(Z$4,Kraftvärmeprod!$B$1:$AJ$1,0),FALSE)/1,0)-IFERROR(VLOOKUP($B15,'Slutlig allokering kvv'!$B$2:$AJ$550,MATCH(Z$4,'Slutlig allokering kvv'!$B$1:$AJ$1,0),FALSE)/1,0)</f>
        <v>0</v>
      </c>
      <c r="AA15">
        <f>IFERROR(VLOOKUP($B15,Kraftvärmeprod!$B$1:$AJ$550,MATCH(AA$4,Kraftvärmeprod!$B$1:$AJ$1,0),FALSE)/1,0)-IFERROR(VLOOKUP($B15,'Slutlig allokering kvv'!$B$2:$AJ$550,MATCH(AA$4,'Slutlig allokering kvv'!$B$1:$AJ$1,0),FALSE)/1,0)</f>
        <v>0</v>
      </c>
      <c r="AB15">
        <f>IFERROR(VLOOKUP($B15,Kraftvärmeprod!$B$1:$AJ$550,MATCH(AB$4,Kraftvärmeprod!$B$1:$AJ$1,0),FALSE)/1,0)-IFERROR(VLOOKUP($B15,'Slutlig allokering kvv'!$B$2:$AJ$550,MATCH(AB$4,'Slutlig allokering kvv'!$B$1:$AJ$1,0),FALSE)/1,0)</f>
        <v>0</v>
      </c>
      <c r="AC15">
        <f>IFERROR(VLOOKUP($B15,Kraftvärmeprod!$B$1:$AJ$550,MATCH(AC$4,Kraftvärmeprod!$B$1:$AJ$1,0),FALSE)/1,0)-IFERROR(VLOOKUP($B15,'Slutlig allokering kvv'!$B$2:$AJ$550,MATCH(AC$4,'Slutlig allokering kvv'!$B$1:$AJ$1,0),FALSE)/1,0)</f>
        <v>0</v>
      </c>
      <c r="AD15">
        <f>IFERROR(VLOOKUP($B15,Miljö!$B$1:$E$471,MATCH("Hjälpel kraftvärme (GWh)",Miljö!$B$1:$E$1,0),FALSE)/1,0)-IFERROR(VLOOKUP($B15,'Slutlig allokering kvv'!$B$2:$AJ$550,MATCH(AD$4,'Slutlig allokering kvv'!$B$1:$AJ$1,0),FALSE)/1,0)</f>
        <v>4.7752299999999996</v>
      </c>
      <c r="AH15">
        <f t="shared" si="0"/>
        <v>111.303909</v>
      </c>
      <c r="AJ15">
        <f>IFERROR(VLOOKUP($B15,'Slutlig allokering kvv'!$B$2:$AX$550,MATCH("Summa slutlig allokerad tillförd energi (utan hjälpel och rökgaskondensering):",'Slutlig allokering kvv'!$B$1:$AX$1,0),FALSE)/1,"")</f>
        <v>154.507091</v>
      </c>
      <c r="AL15" s="195">
        <f>IFERROR(1-VLOOKUP($B15,'Slutlig allokering kvv'!$B$2:$AX$550,MATCH("Andel av bränsle i kvv som allokerats till värme, exklusive rökgaskondensering och hjälpel",'Slutlig allokering kvv'!$B$1:$AX$1,0),FALSE),"")</f>
        <v>0.41873326912731224</v>
      </c>
      <c r="AN15" s="195">
        <f t="shared" si="1"/>
        <v>0.41873326912731224</v>
      </c>
    </row>
    <row r="16" spans="1:42" x14ac:dyDescent="0.25">
      <c r="A16" s="2" t="s">
        <v>33</v>
      </c>
      <c r="B16" s="2" t="s">
        <v>37</v>
      </c>
      <c r="C16" t="str">
        <f>IFERROR(VLOOKUP($B16,Kraftvärmeprod!$B$1:$AH$479,MATCH(C$4,Kraftvärmeprod!$B$1:$AG$1,0),FALSE)/1,"")</f>
        <v/>
      </c>
      <c r="D16" t="str">
        <f>IFERROR(VLOOKUP($B16,Kraftvärmeprod!$B$1:$AH$479,MATCH(D$4,Kraftvärmeprod!$B$1:$AG$1,0),FALSE)/1,"")</f>
        <v/>
      </c>
      <c r="F16">
        <f>IFERROR(VLOOKUP($B16,Kraftvärmeprod!$B$1:$AJ$550,MATCH(F$4,Kraftvärmeprod!$B$1:$AJ$1,0),FALSE)/1,0)-IFERROR(VLOOKUP($B16,'Slutlig allokering kvv'!$B$2:$AJ$550,MATCH(F$4,'Slutlig allokering kvv'!$B$1:$AJ$1,0),FALSE)/1,0)</f>
        <v>0</v>
      </c>
      <c r="G16">
        <f>IFERROR(VLOOKUP($B16,Kraftvärmeprod!$B$1:$AJ$550,MATCH(G$4,Kraftvärmeprod!$B$1:$AJ$1,0),FALSE)/1,0)-IFERROR(VLOOKUP($B16,'Slutlig allokering kvv'!$B$2:$AJ$550,MATCH(G$4,'Slutlig allokering kvv'!$B$1:$AJ$1,0),FALSE)/1,0)</f>
        <v>0</v>
      </c>
      <c r="H16">
        <f>IFERROR(VLOOKUP($B16,Kraftvärmeprod!$B$1:$AJ$550,MATCH(H$4,Kraftvärmeprod!$B$1:$AJ$1,0),FALSE)/1,0)-IFERROR(VLOOKUP($B16,'Slutlig allokering kvv'!$B$2:$AJ$550,MATCH(H$4,'Slutlig allokering kvv'!$B$1:$AJ$1,0),FALSE)/1,0)</f>
        <v>0</v>
      </c>
      <c r="I16">
        <f>IFERROR(VLOOKUP($B16,Kraftvärmeprod!$B$1:$AJ$550,MATCH(I$4,Kraftvärmeprod!$B$1:$AJ$1,0),FALSE)/1,0)-IFERROR(VLOOKUP($B16,'Slutlig allokering kvv'!$B$2:$AJ$550,MATCH(I$4,'Slutlig allokering kvv'!$B$1:$AJ$1,0),FALSE)/1,0)</f>
        <v>0</v>
      </c>
      <c r="J16">
        <f>IFERROR(VLOOKUP($B16,Kraftvärmeprod!$B$1:$AJ$550,MATCH(J$4,Kraftvärmeprod!$B$1:$AJ$1,0),FALSE)/1,0)-IFERROR(VLOOKUP($B16,'Slutlig allokering kvv'!$B$2:$AJ$550,MATCH(J$4,'Slutlig allokering kvv'!$B$1:$AJ$1,0),FALSE)/1,0)</f>
        <v>0</v>
      </c>
      <c r="K16">
        <f>IFERROR(VLOOKUP($B16,Kraftvärmeprod!$B$1:$AJ$550,MATCH(K$4,Kraftvärmeprod!$B$1:$AJ$1,0),FALSE)/1,0)-IFERROR(VLOOKUP($B16,'Slutlig allokering kvv'!$B$2:$AJ$550,MATCH(K$4,'Slutlig allokering kvv'!$B$1:$AJ$1,0),FALSE)/1,0)</f>
        <v>0</v>
      </c>
      <c r="L16">
        <f>IFERROR(VLOOKUP($B16,Kraftvärmeprod!$B$1:$AJ$550,MATCH(L$4,Kraftvärmeprod!$B$1:$AJ$1,0),FALSE)/1,0)-IFERROR(VLOOKUP($B16,'Slutlig allokering kvv'!$B$2:$AJ$550,MATCH(L$4,'Slutlig allokering kvv'!$B$1:$AJ$1,0),FALSE)/1,0)</f>
        <v>0</v>
      </c>
      <c r="M16">
        <f>IFERROR(VLOOKUP($B16,Kraftvärmeprod!$B$1:$AJ$550,MATCH(M$4,Kraftvärmeprod!$B$1:$AJ$1,0),FALSE)/1,0)-IFERROR(VLOOKUP($B16,'Slutlig allokering kvv'!$B$2:$AJ$550,MATCH(M$4,'Slutlig allokering kvv'!$B$1:$AJ$1,0),FALSE)/1,0)</f>
        <v>0</v>
      </c>
      <c r="N16">
        <f>IFERROR(VLOOKUP($B16,Kraftvärmeprod!$B$1:$AJ$550,MATCH(N$4,Kraftvärmeprod!$B$1:$AJ$1,0),FALSE)/1,0)-IFERROR(VLOOKUP($B16,'Slutlig allokering kvv'!$B$2:$AJ$550,MATCH(N$4,'Slutlig allokering kvv'!$B$1:$AJ$1,0),FALSE)/1,0)</f>
        <v>0</v>
      </c>
      <c r="O16">
        <f>IFERROR(VLOOKUP($B16,Kraftvärmeprod!$B$1:$AJ$550,MATCH(O$4,Kraftvärmeprod!$B$1:$AJ$1,0),FALSE)/1,0)-IFERROR(VLOOKUP($B16,'Slutlig allokering kvv'!$B$2:$AJ$550,MATCH(O$4,'Slutlig allokering kvv'!$B$1:$AJ$1,0),FALSE)/1,0)</f>
        <v>0</v>
      </c>
      <c r="P16">
        <f>IFERROR(VLOOKUP($B16,Kraftvärmeprod!$B$1:$AJ$550,MATCH(P$4,Kraftvärmeprod!$B$1:$AJ$1,0),FALSE)/1,0)-IFERROR(VLOOKUP($B16,'Slutlig allokering kvv'!$B$2:$AJ$550,MATCH(P$4,'Slutlig allokering kvv'!$B$1:$AJ$1,0),FALSE)/1,0)</f>
        <v>0</v>
      </c>
      <c r="Q16">
        <f>IFERROR(VLOOKUP($B16,Kraftvärmeprod!$B$1:$AJ$550,MATCH(Q$4,Kraftvärmeprod!$B$1:$AJ$1,0),FALSE)/1,0)-IFERROR(VLOOKUP($B16,'Slutlig allokering kvv'!$B$2:$AJ$550,MATCH(Q$4,'Slutlig allokering kvv'!$B$1:$AJ$1,0),FALSE)/1,0)</f>
        <v>0</v>
      </c>
      <c r="R16">
        <f>IFERROR(VLOOKUP($B16,Kraftvärmeprod!$B$1:$AJ$550,MATCH(R$4,Kraftvärmeprod!$B$1:$AJ$1,0),FALSE)/1,0)-IFERROR(VLOOKUP($B16,'Slutlig allokering kvv'!$B$2:$AJ$550,MATCH(R$4,'Slutlig allokering kvv'!$B$1:$AJ$1,0),FALSE)/1,0)</f>
        <v>0</v>
      </c>
      <c r="S16">
        <f>IFERROR(VLOOKUP($B16,Kraftvärmeprod!$B$1:$AJ$550,MATCH(S$4,Kraftvärmeprod!$B$1:$AJ$1,0),FALSE)/1,0)-IFERROR(VLOOKUP($B16,'Slutlig allokering kvv'!$B$2:$AJ$550,MATCH(S$4,'Slutlig allokering kvv'!$B$1:$AJ$1,0),FALSE)/1,0)</f>
        <v>0</v>
      </c>
      <c r="T16">
        <f>IFERROR(VLOOKUP($B16,Kraftvärmeprod!$B$1:$AJ$550,MATCH(T$4,Kraftvärmeprod!$B$1:$AJ$1,0),FALSE)/1,0)-IFERROR(VLOOKUP($B16,'Slutlig allokering kvv'!$B$2:$AJ$550,MATCH(T$4,'Slutlig allokering kvv'!$B$1:$AJ$1,0),FALSE)/1,0)</f>
        <v>0</v>
      </c>
      <c r="U16">
        <f>IFERROR(VLOOKUP($B16,Kraftvärmeprod!$B$1:$AJ$550,MATCH(U$4,Kraftvärmeprod!$B$1:$AJ$1,0),FALSE)/1,0)-IFERROR(VLOOKUP($B16,'Slutlig allokering kvv'!$B$2:$AJ$550,MATCH(U$4,'Slutlig allokering kvv'!$B$1:$AJ$1,0),FALSE)/1,0)</f>
        <v>0</v>
      </c>
      <c r="V16">
        <f>IFERROR(VLOOKUP($B16,Kraftvärmeprod!$B$1:$AJ$550,MATCH(V$4,Kraftvärmeprod!$B$1:$AJ$1,0),FALSE)/1,0)-IFERROR(VLOOKUP($B16,'Slutlig allokering kvv'!$B$2:$AJ$550,MATCH(V$4,'Slutlig allokering kvv'!$B$1:$AJ$1,0),FALSE)/1,0)</f>
        <v>0</v>
      </c>
      <c r="W16">
        <f>IFERROR(VLOOKUP($B16,Kraftvärmeprod!$B$1:$AJ$550,MATCH(W$4,Kraftvärmeprod!$B$1:$AJ$1,0),FALSE)/1,0)-IFERROR(VLOOKUP($B16,'Slutlig allokering kvv'!$B$2:$AJ$550,MATCH(W$4,'Slutlig allokering kvv'!$B$1:$AJ$1,0),FALSE)/1,0)</f>
        <v>0</v>
      </c>
      <c r="X16">
        <f>IFERROR(VLOOKUP($B16,Kraftvärmeprod!$B$1:$AJ$550,MATCH(X$4,Kraftvärmeprod!$B$1:$AJ$1,0),FALSE)/1,0)-IFERROR(VLOOKUP($B16,'Slutlig allokering kvv'!$B$2:$AJ$550,MATCH(X$4,'Slutlig allokering kvv'!$B$1:$AJ$1,0),FALSE)/1,0)</f>
        <v>0</v>
      </c>
      <c r="Y16">
        <f>IFERROR(VLOOKUP($B16,Kraftvärmeprod!$B$1:$AJ$550,MATCH(Y$4,Kraftvärmeprod!$B$1:$AJ$1,0),FALSE)/1,0)-IFERROR(VLOOKUP($B16,'Slutlig allokering kvv'!$B$2:$AJ$550,MATCH(Y$4,'Slutlig allokering kvv'!$B$1:$AJ$1,0),FALSE)/1,0)</f>
        <v>0</v>
      </c>
      <c r="Z16">
        <f>IFERROR(VLOOKUP($B16,Kraftvärmeprod!$B$1:$AJ$550,MATCH(Z$4,Kraftvärmeprod!$B$1:$AJ$1,0),FALSE)/1,0)-IFERROR(VLOOKUP($B16,'Slutlig allokering kvv'!$B$2:$AJ$550,MATCH(Z$4,'Slutlig allokering kvv'!$B$1:$AJ$1,0),FALSE)/1,0)</f>
        <v>0</v>
      </c>
      <c r="AA16">
        <f>IFERROR(VLOOKUP($B16,Kraftvärmeprod!$B$1:$AJ$550,MATCH(AA$4,Kraftvärmeprod!$B$1:$AJ$1,0),FALSE)/1,0)-IFERROR(VLOOKUP($B16,'Slutlig allokering kvv'!$B$2:$AJ$550,MATCH(AA$4,'Slutlig allokering kvv'!$B$1:$AJ$1,0),FALSE)/1,0)</f>
        <v>0</v>
      </c>
      <c r="AB16">
        <f>IFERROR(VLOOKUP($B16,Kraftvärmeprod!$B$1:$AJ$550,MATCH(AB$4,Kraftvärmeprod!$B$1:$AJ$1,0),FALSE)/1,0)-IFERROR(VLOOKUP($B16,'Slutlig allokering kvv'!$B$2:$AJ$550,MATCH(AB$4,'Slutlig allokering kvv'!$B$1:$AJ$1,0),FALSE)/1,0)</f>
        <v>0</v>
      </c>
      <c r="AC16">
        <f>IFERROR(VLOOKUP($B16,Kraftvärmeprod!$B$1:$AJ$550,MATCH(AC$4,Kraftvärmeprod!$B$1:$AJ$1,0),FALSE)/1,0)-IFERROR(VLOOKUP($B16,'Slutlig allokering kvv'!$B$2:$AJ$550,MATCH(AC$4,'Slutlig allokering kvv'!$B$1:$AJ$1,0),FALSE)/1,0)</f>
        <v>0</v>
      </c>
      <c r="AD16">
        <f>IFERROR(VLOOKUP($B16,Miljö!$B$1:$E$471,MATCH("Hjälpel kraftvärme (GWh)",Miljö!$B$1:$E$1,0),FALSE)/1,0)-IFERROR(VLOOKUP($B16,'Slutlig allokering kvv'!$B$2:$AJ$550,MATCH(AD$4,'Slutlig allokering kvv'!$B$1:$AJ$1,0),FALSE)/1,0)</f>
        <v>0</v>
      </c>
      <c r="AH16">
        <f t="shared" si="0"/>
        <v>0</v>
      </c>
      <c r="AJ16">
        <f>IFERROR(VLOOKUP($B16,'Slutlig allokering kvv'!$B$2:$AX$550,MATCH("Summa slutlig allokerad tillförd energi (utan hjälpel och rökgaskondensering):",'Slutlig allokering kvv'!$B$1:$AX$1,0),FALSE)/1,"")</f>
        <v>0</v>
      </c>
      <c r="AL16" s="195" t="str">
        <f>IFERROR(1-VLOOKUP($B16,'Slutlig allokering kvv'!$B$2:$AX$550,MATCH("Andel av bränsle i kvv som allokerats till värme, exklusive rökgaskondensering och hjälpel",'Slutlig allokering kvv'!$B$1:$AX$1,0),FALSE),"")</f>
        <v/>
      </c>
      <c r="AN16" s="195" t="str">
        <f t="shared" si="1"/>
        <v/>
      </c>
    </row>
    <row r="17" spans="1:40" x14ac:dyDescent="0.25">
      <c r="A17" s="2" t="s">
        <v>33</v>
      </c>
      <c r="B17" s="2" t="s">
        <v>38</v>
      </c>
      <c r="C17" t="str">
        <f>IFERROR(VLOOKUP($B17,Kraftvärmeprod!$B$1:$AH$479,MATCH(C$4,Kraftvärmeprod!$B$1:$AG$1,0),FALSE)/1,"")</f>
        <v/>
      </c>
      <c r="D17" t="str">
        <f>IFERROR(VLOOKUP($B17,Kraftvärmeprod!$B$1:$AH$479,MATCH(D$4,Kraftvärmeprod!$B$1:$AG$1,0),FALSE)/1,"")</f>
        <v/>
      </c>
      <c r="F17">
        <f>IFERROR(VLOOKUP($B17,Kraftvärmeprod!$B$1:$AJ$550,MATCH(F$4,Kraftvärmeprod!$B$1:$AJ$1,0),FALSE)/1,0)-IFERROR(VLOOKUP($B17,'Slutlig allokering kvv'!$B$2:$AJ$550,MATCH(F$4,'Slutlig allokering kvv'!$B$1:$AJ$1,0),FALSE)/1,0)</f>
        <v>0</v>
      </c>
      <c r="G17">
        <f>IFERROR(VLOOKUP($B17,Kraftvärmeprod!$B$1:$AJ$550,MATCH(G$4,Kraftvärmeprod!$B$1:$AJ$1,0),FALSE)/1,0)-IFERROR(VLOOKUP($B17,'Slutlig allokering kvv'!$B$2:$AJ$550,MATCH(G$4,'Slutlig allokering kvv'!$B$1:$AJ$1,0),FALSE)/1,0)</f>
        <v>0</v>
      </c>
      <c r="H17">
        <f>IFERROR(VLOOKUP($B17,Kraftvärmeprod!$B$1:$AJ$550,MATCH(H$4,Kraftvärmeprod!$B$1:$AJ$1,0),FALSE)/1,0)-IFERROR(VLOOKUP($B17,'Slutlig allokering kvv'!$B$2:$AJ$550,MATCH(H$4,'Slutlig allokering kvv'!$B$1:$AJ$1,0),FALSE)/1,0)</f>
        <v>0</v>
      </c>
      <c r="I17">
        <f>IFERROR(VLOOKUP($B17,Kraftvärmeprod!$B$1:$AJ$550,MATCH(I$4,Kraftvärmeprod!$B$1:$AJ$1,0),FALSE)/1,0)-IFERROR(VLOOKUP($B17,'Slutlig allokering kvv'!$B$2:$AJ$550,MATCH(I$4,'Slutlig allokering kvv'!$B$1:$AJ$1,0),FALSE)/1,0)</f>
        <v>0</v>
      </c>
      <c r="J17">
        <f>IFERROR(VLOOKUP($B17,Kraftvärmeprod!$B$1:$AJ$550,MATCH(J$4,Kraftvärmeprod!$B$1:$AJ$1,0),FALSE)/1,0)-IFERROR(VLOOKUP($B17,'Slutlig allokering kvv'!$B$2:$AJ$550,MATCH(J$4,'Slutlig allokering kvv'!$B$1:$AJ$1,0),FALSE)/1,0)</f>
        <v>0</v>
      </c>
      <c r="K17">
        <f>IFERROR(VLOOKUP($B17,Kraftvärmeprod!$B$1:$AJ$550,MATCH(K$4,Kraftvärmeprod!$B$1:$AJ$1,0),FALSE)/1,0)-IFERROR(VLOOKUP($B17,'Slutlig allokering kvv'!$B$2:$AJ$550,MATCH(K$4,'Slutlig allokering kvv'!$B$1:$AJ$1,0),FALSE)/1,0)</f>
        <v>0</v>
      </c>
      <c r="L17">
        <f>IFERROR(VLOOKUP($B17,Kraftvärmeprod!$B$1:$AJ$550,MATCH(L$4,Kraftvärmeprod!$B$1:$AJ$1,0),FALSE)/1,0)-IFERROR(VLOOKUP($B17,'Slutlig allokering kvv'!$B$2:$AJ$550,MATCH(L$4,'Slutlig allokering kvv'!$B$1:$AJ$1,0),FALSE)/1,0)</f>
        <v>0</v>
      </c>
      <c r="M17">
        <f>IFERROR(VLOOKUP($B17,Kraftvärmeprod!$B$1:$AJ$550,MATCH(M$4,Kraftvärmeprod!$B$1:$AJ$1,0),FALSE)/1,0)-IFERROR(VLOOKUP($B17,'Slutlig allokering kvv'!$B$2:$AJ$550,MATCH(M$4,'Slutlig allokering kvv'!$B$1:$AJ$1,0),FALSE)/1,0)</f>
        <v>0</v>
      </c>
      <c r="N17">
        <f>IFERROR(VLOOKUP($B17,Kraftvärmeprod!$B$1:$AJ$550,MATCH(N$4,Kraftvärmeprod!$B$1:$AJ$1,0),FALSE)/1,0)-IFERROR(VLOOKUP($B17,'Slutlig allokering kvv'!$B$2:$AJ$550,MATCH(N$4,'Slutlig allokering kvv'!$B$1:$AJ$1,0),FALSE)/1,0)</f>
        <v>0</v>
      </c>
      <c r="O17">
        <f>IFERROR(VLOOKUP($B17,Kraftvärmeprod!$B$1:$AJ$550,MATCH(O$4,Kraftvärmeprod!$B$1:$AJ$1,0),FALSE)/1,0)-IFERROR(VLOOKUP($B17,'Slutlig allokering kvv'!$B$2:$AJ$550,MATCH(O$4,'Slutlig allokering kvv'!$B$1:$AJ$1,0),FALSE)/1,0)</f>
        <v>0</v>
      </c>
      <c r="P17">
        <f>IFERROR(VLOOKUP($B17,Kraftvärmeprod!$B$1:$AJ$550,MATCH(P$4,Kraftvärmeprod!$B$1:$AJ$1,0),FALSE)/1,0)-IFERROR(VLOOKUP($B17,'Slutlig allokering kvv'!$B$2:$AJ$550,MATCH(P$4,'Slutlig allokering kvv'!$B$1:$AJ$1,0),FALSE)/1,0)</f>
        <v>0</v>
      </c>
      <c r="Q17">
        <f>IFERROR(VLOOKUP($B17,Kraftvärmeprod!$B$1:$AJ$550,MATCH(Q$4,Kraftvärmeprod!$B$1:$AJ$1,0),FALSE)/1,0)-IFERROR(VLOOKUP($B17,'Slutlig allokering kvv'!$B$2:$AJ$550,MATCH(Q$4,'Slutlig allokering kvv'!$B$1:$AJ$1,0),FALSE)/1,0)</f>
        <v>0</v>
      </c>
      <c r="R17">
        <f>IFERROR(VLOOKUP($B17,Kraftvärmeprod!$B$1:$AJ$550,MATCH(R$4,Kraftvärmeprod!$B$1:$AJ$1,0),FALSE)/1,0)-IFERROR(VLOOKUP($B17,'Slutlig allokering kvv'!$B$2:$AJ$550,MATCH(R$4,'Slutlig allokering kvv'!$B$1:$AJ$1,0),FALSE)/1,0)</f>
        <v>0</v>
      </c>
      <c r="S17">
        <f>IFERROR(VLOOKUP($B17,Kraftvärmeprod!$B$1:$AJ$550,MATCH(S$4,Kraftvärmeprod!$B$1:$AJ$1,0),FALSE)/1,0)-IFERROR(VLOOKUP($B17,'Slutlig allokering kvv'!$B$2:$AJ$550,MATCH(S$4,'Slutlig allokering kvv'!$B$1:$AJ$1,0),FALSE)/1,0)</f>
        <v>0</v>
      </c>
      <c r="T17">
        <f>IFERROR(VLOOKUP($B17,Kraftvärmeprod!$B$1:$AJ$550,MATCH(T$4,Kraftvärmeprod!$B$1:$AJ$1,0),FALSE)/1,0)-IFERROR(VLOOKUP($B17,'Slutlig allokering kvv'!$B$2:$AJ$550,MATCH(T$4,'Slutlig allokering kvv'!$B$1:$AJ$1,0),FALSE)/1,0)</f>
        <v>0</v>
      </c>
      <c r="U17">
        <f>IFERROR(VLOOKUP($B17,Kraftvärmeprod!$B$1:$AJ$550,MATCH(U$4,Kraftvärmeprod!$B$1:$AJ$1,0),FALSE)/1,0)-IFERROR(VLOOKUP($B17,'Slutlig allokering kvv'!$B$2:$AJ$550,MATCH(U$4,'Slutlig allokering kvv'!$B$1:$AJ$1,0),FALSE)/1,0)</f>
        <v>0</v>
      </c>
      <c r="V17">
        <f>IFERROR(VLOOKUP($B17,Kraftvärmeprod!$B$1:$AJ$550,MATCH(V$4,Kraftvärmeprod!$B$1:$AJ$1,0),FALSE)/1,0)-IFERROR(VLOOKUP($B17,'Slutlig allokering kvv'!$B$2:$AJ$550,MATCH(V$4,'Slutlig allokering kvv'!$B$1:$AJ$1,0),FALSE)/1,0)</f>
        <v>0</v>
      </c>
      <c r="W17">
        <f>IFERROR(VLOOKUP($B17,Kraftvärmeprod!$B$1:$AJ$550,MATCH(W$4,Kraftvärmeprod!$B$1:$AJ$1,0),FALSE)/1,0)-IFERROR(VLOOKUP($B17,'Slutlig allokering kvv'!$B$2:$AJ$550,MATCH(W$4,'Slutlig allokering kvv'!$B$1:$AJ$1,0),FALSE)/1,0)</f>
        <v>0</v>
      </c>
      <c r="X17">
        <f>IFERROR(VLOOKUP($B17,Kraftvärmeprod!$B$1:$AJ$550,MATCH(X$4,Kraftvärmeprod!$B$1:$AJ$1,0),FALSE)/1,0)-IFERROR(VLOOKUP($B17,'Slutlig allokering kvv'!$B$2:$AJ$550,MATCH(X$4,'Slutlig allokering kvv'!$B$1:$AJ$1,0),FALSE)/1,0)</f>
        <v>0</v>
      </c>
      <c r="Y17">
        <f>IFERROR(VLOOKUP($B17,Kraftvärmeprod!$B$1:$AJ$550,MATCH(Y$4,Kraftvärmeprod!$B$1:$AJ$1,0),FALSE)/1,0)-IFERROR(VLOOKUP($B17,'Slutlig allokering kvv'!$B$2:$AJ$550,MATCH(Y$4,'Slutlig allokering kvv'!$B$1:$AJ$1,0),FALSE)/1,0)</f>
        <v>0</v>
      </c>
      <c r="Z17">
        <f>IFERROR(VLOOKUP($B17,Kraftvärmeprod!$B$1:$AJ$550,MATCH(Z$4,Kraftvärmeprod!$B$1:$AJ$1,0),FALSE)/1,0)-IFERROR(VLOOKUP($B17,'Slutlig allokering kvv'!$B$2:$AJ$550,MATCH(Z$4,'Slutlig allokering kvv'!$B$1:$AJ$1,0),FALSE)/1,0)</f>
        <v>0</v>
      </c>
      <c r="AA17">
        <f>IFERROR(VLOOKUP($B17,Kraftvärmeprod!$B$1:$AJ$550,MATCH(AA$4,Kraftvärmeprod!$B$1:$AJ$1,0),FALSE)/1,0)-IFERROR(VLOOKUP($B17,'Slutlig allokering kvv'!$B$2:$AJ$550,MATCH(AA$4,'Slutlig allokering kvv'!$B$1:$AJ$1,0),FALSE)/1,0)</f>
        <v>0</v>
      </c>
      <c r="AB17">
        <f>IFERROR(VLOOKUP($B17,Kraftvärmeprod!$B$1:$AJ$550,MATCH(AB$4,Kraftvärmeprod!$B$1:$AJ$1,0),FALSE)/1,0)-IFERROR(VLOOKUP($B17,'Slutlig allokering kvv'!$B$2:$AJ$550,MATCH(AB$4,'Slutlig allokering kvv'!$B$1:$AJ$1,0),FALSE)/1,0)</f>
        <v>0</v>
      </c>
      <c r="AC17">
        <f>IFERROR(VLOOKUP($B17,Kraftvärmeprod!$B$1:$AJ$550,MATCH(AC$4,Kraftvärmeprod!$B$1:$AJ$1,0),FALSE)/1,0)-IFERROR(VLOOKUP($B17,'Slutlig allokering kvv'!$B$2:$AJ$550,MATCH(AC$4,'Slutlig allokering kvv'!$B$1:$AJ$1,0),FALSE)/1,0)</f>
        <v>0</v>
      </c>
      <c r="AD17">
        <f>IFERROR(VLOOKUP($B17,Miljö!$B$1:$E$471,MATCH("Hjälpel kraftvärme (GWh)",Miljö!$B$1:$E$1,0),FALSE)/1,0)-IFERROR(VLOOKUP($B17,'Slutlig allokering kvv'!$B$2:$AJ$550,MATCH(AD$4,'Slutlig allokering kvv'!$B$1:$AJ$1,0),FALSE)/1,0)</f>
        <v>0</v>
      </c>
      <c r="AH17">
        <f t="shared" si="0"/>
        <v>0</v>
      </c>
      <c r="AJ17">
        <f>IFERROR(VLOOKUP($B17,'Slutlig allokering kvv'!$B$2:$AX$550,MATCH("Summa slutlig allokerad tillförd energi (utan hjälpel och rökgaskondensering):",'Slutlig allokering kvv'!$B$1:$AX$1,0),FALSE)/1,"")</f>
        <v>0</v>
      </c>
      <c r="AL17" s="195" t="str">
        <f>IFERROR(1-VLOOKUP($B17,'Slutlig allokering kvv'!$B$2:$AX$550,MATCH("Andel av bränsle i kvv som allokerats till värme, exklusive rökgaskondensering och hjälpel",'Slutlig allokering kvv'!$B$1:$AX$1,0),FALSE),"")</f>
        <v/>
      </c>
      <c r="AN17" s="195" t="str">
        <f t="shared" si="1"/>
        <v/>
      </c>
    </row>
    <row r="18" spans="1:40" x14ac:dyDescent="0.25">
      <c r="A18" s="2" t="s">
        <v>39</v>
      </c>
      <c r="B18" s="2" t="s">
        <v>40</v>
      </c>
      <c r="C18" t="str">
        <f>IFERROR(VLOOKUP($B18,Kraftvärmeprod!$B$1:$AH$479,MATCH(C$4,Kraftvärmeprod!$B$1:$AG$1,0),FALSE)/1,"")</f>
        <v/>
      </c>
      <c r="D18" t="str">
        <f>IFERROR(VLOOKUP($B18,Kraftvärmeprod!$B$1:$AH$479,MATCH(D$4,Kraftvärmeprod!$B$1:$AG$1,0),FALSE)/1,"")</f>
        <v/>
      </c>
      <c r="F18">
        <f>IFERROR(VLOOKUP($B18,Kraftvärmeprod!$B$1:$AJ$550,MATCH(F$4,Kraftvärmeprod!$B$1:$AJ$1,0),FALSE)/1,0)-IFERROR(VLOOKUP($B18,'Slutlig allokering kvv'!$B$2:$AJ$550,MATCH(F$4,'Slutlig allokering kvv'!$B$1:$AJ$1,0),FALSE)/1,0)</f>
        <v>0</v>
      </c>
      <c r="G18">
        <f>IFERROR(VLOOKUP($B18,Kraftvärmeprod!$B$1:$AJ$550,MATCH(G$4,Kraftvärmeprod!$B$1:$AJ$1,0),FALSE)/1,0)-IFERROR(VLOOKUP($B18,'Slutlig allokering kvv'!$B$2:$AJ$550,MATCH(G$4,'Slutlig allokering kvv'!$B$1:$AJ$1,0),FALSE)/1,0)</f>
        <v>0</v>
      </c>
      <c r="H18">
        <f>IFERROR(VLOOKUP($B18,Kraftvärmeprod!$B$1:$AJ$550,MATCH(H$4,Kraftvärmeprod!$B$1:$AJ$1,0),FALSE)/1,0)-IFERROR(VLOOKUP($B18,'Slutlig allokering kvv'!$B$2:$AJ$550,MATCH(H$4,'Slutlig allokering kvv'!$B$1:$AJ$1,0),FALSE)/1,0)</f>
        <v>0</v>
      </c>
      <c r="I18">
        <f>IFERROR(VLOOKUP($B18,Kraftvärmeprod!$B$1:$AJ$550,MATCH(I$4,Kraftvärmeprod!$B$1:$AJ$1,0),FALSE)/1,0)-IFERROR(VLOOKUP($B18,'Slutlig allokering kvv'!$B$2:$AJ$550,MATCH(I$4,'Slutlig allokering kvv'!$B$1:$AJ$1,0),FALSE)/1,0)</f>
        <v>0</v>
      </c>
      <c r="J18">
        <f>IFERROR(VLOOKUP($B18,Kraftvärmeprod!$B$1:$AJ$550,MATCH(J$4,Kraftvärmeprod!$B$1:$AJ$1,0),FALSE)/1,0)-IFERROR(VLOOKUP($B18,'Slutlig allokering kvv'!$B$2:$AJ$550,MATCH(J$4,'Slutlig allokering kvv'!$B$1:$AJ$1,0),FALSE)/1,0)</f>
        <v>0</v>
      </c>
      <c r="K18">
        <f>IFERROR(VLOOKUP($B18,Kraftvärmeprod!$B$1:$AJ$550,MATCH(K$4,Kraftvärmeprod!$B$1:$AJ$1,0),FALSE)/1,0)-IFERROR(VLOOKUP($B18,'Slutlig allokering kvv'!$B$2:$AJ$550,MATCH(K$4,'Slutlig allokering kvv'!$B$1:$AJ$1,0),FALSE)/1,0)</f>
        <v>0</v>
      </c>
      <c r="L18">
        <f>IFERROR(VLOOKUP($B18,Kraftvärmeprod!$B$1:$AJ$550,MATCH(L$4,Kraftvärmeprod!$B$1:$AJ$1,0),FALSE)/1,0)-IFERROR(VLOOKUP($B18,'Slutlig allokering kvv'!$B$2:$AJ$550,MATCH(L$4,'Slutlig allokering kvv'!$B$1:$AJ$1,0),FALSE)/1,0)</f>
        <v>0</v>
      </c>
      <c r="M18">
        <f>IFERROR(VLOOKUP($B18,Kraftvärmeprod!$B$1:$AJ$550,MATCH(M$4,Kraftvärmeprod!$B$1:$AJ$1,0),FALSE)/1,0)-IFERROR(VLOOKUP($B18,'Slutlig allokering kvv'!$B$2:$AJ$550,MATCH(M$4,'Slutlig allokering kvv'!$B$1:$AJ$1,0),FALSE)/1,0)</f>
        <v>0</v>
      </c>
      <c r="N18">
        <f>IFERROR(VLOOKUP($B18,Kraftvärmeprod!$B$1:$AJ$550,MATCH(N$4,Kraftvärmeprod!$B$1:$AJ$1,0),FALSE)/1,0)-IFERROR(VLOOKUP($B18,'Slutlig allokering kvv'!$B$2:$AJ$550,MATCH(N$4,'Slutlig allokering kvv'!$B$1:$AJ$1,0),FALSE)/1,0)</f>
        <v>0</v>
      </c>
      <c r="O18">
        <f>IFERROR(VLOOKUP($B18,Kraftvärmeprod!$B$1:$AJ$550,MATCH(O$4,Kraftvärmeprod!$B$1:$AJ$1,0),FALSE)/1,0)-IFERROR(VLOOKUP($B18,'Slutlig allokering kvv'!$B$2:$AJ$550,MATCH(O$4,'Slutlig allokering kvv'!$B$1:$AJ$1,0),FALSE)/1,0)</f>
        <v>0</v>
      </c>
      <c r="P18">
        <f>IFERROR(VLOOKUP($B18,Kraftvärmeprod!$B$1:$AJ$550,MATCH(P$4,Kraftvärmeprod!$B$1:$AJ$1,0),FALSE)/1,0)-IFERROR(VLOOKUP($B18,'Slutlig allokering kvv'!$B$2:$AJ$550,MATCH(P$4,'Slutlig allokering kvv'!$B$1:$AJ$1,0),FALSE)/1,0)</f>
        <v>0</v>
      </c>
      <c r="Q18">
        <f>IFERROR(VLOOKUP($B18,Kraftvärmeprod!$B$1:$AJ$550,MATCH(Q$4,Kraftvärmeprod!$B$1:$AJ$1,0),FALSE)/1,0)-IFERROR(VLOOKUP($B18,'Slutlig allokering kvv'!$B$2:$AJ$550,MATCH(Q$4,'Slutlig allokering kvv'!$B$1:$AJ$1,0),FALSE)/1,0)</f>
        <v>0</v>
      </c>
      <c r="R18">
        <f>IFERROR(VLOOKUP($B18,Kraftvärmeprod!$B$1:$AJ$550,MATCH(R$4,Kraftvärmeprod!$B$1:$AJ$1,0),FALSE)/1,0)-IFERROR(VLOOKUP($B18,'Slutlig allokering kvv'!$B$2:$AJ$550,MATCH(R$4,'Slutlig allokering kvv'!$B$1:$AJ$1,0),FALSE)/1,0)</f>
        <v>0</v>
      </c>
      <c r="S18">
        <f>IFERROR(VLOOKUP($B18,Kraftvärmeprod!$B$1:$AJ$550,MATCH(S$4,Kraftvärmeprod!$B$1:$AJ$1,0),FALSE)/1,0)-IFERROR(VLOOKUP($B18,'Slutlig allokering kvv'!$B$2:$AJ$550,MATCH(S$4,'Slutlig allokering kvv'!$B$1:$AJ$1,0),FALSE)/1,0)</f>
        <v>0</v>
      </c>
      <c r="T18">
        <f>IFERROR(VLOOKUP($B18,Kraftvärmeprod!$B$1:$AJ$550,MATCH(T$4,Kraftvärmeprod!$B$1:$AJ$1,0),FALSE)/1,0)-IFERROR(VLOOKUP($B18,'Slutlig allokering kvv'!$B$2:$AJ$550,MATCH(T$4,'Slutlig allokering kvv'!$B$1:$AJ$1,0),FALSE)/1,0)</f>
        <v>0</v>
      </c>
      <c r="U18">
        <f>IFERROR(VLOOKUP($B18,Kraftvärmeprod!$B$1:$AJ$550,MATCH(U$4,Kraftvärmeprod!$B$1:$AJ$1,0),FALSE)/1,0)-IFERROR(VLOOKUP($B18,'Slutlig allokering kvv'!$B$2:$AJ$550,MATCH(U$4,'Slutlig allokering kvv'!$B$1:$AJ$1,0),FALSE)/1,0)</f>
        <v>0</v>
      </c>
      <c r="V18">
        <f>IFERROR(VLOOKUP($B18,Kraftvärmeprod!$B$1:$AJ$550,MATCH(V$4,Kraftvärmeprod!$B$1:$AJ$1,0),FALSE)/1,0)-IFERROR(VLOOKUP($B18,'Slutlig allokering kvv'!$B$2:$AJ$550,MATCH(V$4,'Slutlig allokering kvv'!$B$1:$AJ$1,0),FALSE)/1,0)</f>
        <v>0</v>
      </c>
      <c r="W18">
        <f>IFERROR(VLOOKUP($B18,Kraftvärmeprod!$B$1:$AJ$550,MATCH(W$4,Kraftvärmeprod!$B$1:$AJ$1,0),FALSE)/1,0)-IFERROR(VLOOKUP($B18,'Slutlig allokering kvv'!$B$2:$AJ$550,MATCH(W$4,'Slutlig allokering kvv'!$B$1:$AJ$1,0),FALSE)/1,0)</f>
        <v>0</v>
      </c>
      <c r="X18">
        <f>IFERROR(VLOOKUP($B18,Kraftvärmeprod!$B$1:$AJ$550,MATCH(X$4,Kraftvärmeprod!$B$1:$AJ$1,0),FALSE)/1,0)-IFERROR(VLOOKUP($B18,'Slutlig allokering kvv'!$B$2:$AJ$550,MATCH(X$4,'Slutlig allokering kvv'!$B$1:$AJ$1,0),FALSE)/1,0)</f>
        <v>0</v>
      </c>
      <c r="Y18">
        <f>IFERROR(VLOOKUP($B18,Kraftvärmeprod!$B$1:$AJ$550,MATCH(Y$4,Kraftvärmeprod!$B$1:$AJ$1,0),FALSE)/1,0)-IFERROR(VLOOKUP($B18,'Slutlig allokering kvv'!$B$2:$AJ$550,MATCH(Y$4,'Slutlig allokering kvv'!$B$1:$AJ$1,0),FALSE)/1,0)</f>
        <v>0</v>
      </c>
      <c r="Z18">
        <f>IFERROR(VLOOKUP($B18,Kraftvärmeprod!$B$1:$AJ$550,MATCH(Z$4,Kraftvärmeprod!$B$1:$AJ$1,0),FALSE)/1,0)-IFERROR(VLOOKUP($B18,'Slutlig allokering kvv'!$B$2:$AJ$550,MATCH(Z$4,'Slutlig allokering kvv'!$B$1:$AJ$1,0),FALSE)/1,0)</f>
        <v>0</v>
      </c>
      <c r="AA18">
        <f>IFERROR(VLOOKUP($B18,Kraftvärmeprod!$B$1:$AJ$550,MATCH(AA$4,Kraftvärmeprod!$B$1:$AJ$1,0),FALSE)/1,0)-IFERROR(VLOOKUP($B18,'Slutlig allokering kvv'!$B$2:$AJ$550,MATCH(AA$4,'Slutlig allokering kvv'!$B$1:$AJ$1,0),FALSE)/1,0)</f>
        <v>0</v>
      </c>
      <c r="AB18">
        <f>IFERROR(VLOOKUP($B18,Kraftvärmeprod!$B$1:$AJ$550,MATCH(AB$4,Kraftvärmeprod!$B$1:$AJ$1,0),FALSE)/1,0)-IFERROR(VLOOKUP($B18,'Slutlig allokering kvv'!$B$2:$AJ$550,MATCH(AB$4,'Slutlig allokering kvv'!$B$1:$AJ$1,0),FALSE)/1,0)</f>
        <v>0</v>
      </c>
      <c r="AC18">
        <f>IFERROR(VLOOKUP($B18,Kraftvärmeprod!$B$1:$AJ$550,MATCH(AC$4,Kraftvärmeprod!$B$1:$AJ$1,0),FALSE)/1,0)-IFERROR(VLOOKUP($B18,'Slutlig allokering kvv'!$B$2:$AJ$550,MATCH(AC$4,'Slutlig allokering kvv'!$B$1:$AJ$1,0),FALSE)/1,0)</f>
        <v>0</v>
      </c>
      <c r="AD18">
        <f>IFERROR(VLOOKUP($B18,Miljö!$B$1:$E$471,MATCH("Hjälpel kraftvärme (GWh)",Miljö!$B$1:$E$1,0),FALSE)/1,0)-IFERROR(VLOOKUP($B18,'Slutlig allokering kvv'!$B$2:$AJ$550,MATCH(AD$4,'Slutlig allokering kvv'!$B$1:$AJ$1,0),FALSE)/1,0)</f>
        <v>0</v>
      </c>
      <c r="AH18">
        <f t="shared" si="0"/>
        <v>0</v>
      </c>
      <c r="AJ18">
        <f>IFERROR(VLOOKUP($B18,'Slutlig allokering kvv'!$B$2:$AX$550,MATCH("Summa slutlig allokerad tillförd energi (utan hjälpel och rökgaskondensering):",'Slutlig allokering kvv'!$B$1:$AX$1,0),FALSE)/1,"")</f>
        <v>0</v>
      </c>
      <c r="AL18" s="195" t="str">
        <f>IFERROR(1-VLOOKUP($B18,'Slutlig allokering kvv'!$B$2:$AX$550,MATCH("Andel av bränsle i kvv som allokerats till värme, exklusive rökgaskondensering och hjälpel",'Slutlig allokering kvv'!$B$1:$AX$1,0),FALSE),"")</f>
        <v/>
      </c>
      <c r="AN18" s="195" t="str">
        <f t="shared" si="1"/>
        <v/>
      </c>
    </row>
    <row r="19" spans="1:40" x14ac:dyDescent="0.25">
      <c r="A19" s="2" t="s">
        <v>41</v>
      </c>
      <c r="B19" s="2" t="s">
        <v>42</v>
      </c>
      <c r="C19" t="str">
        <f>IFERROR(VLOOKUP($B19,Kraftvärmeprod!$B$1:$AH$479,MATCH(C$4,Kraftvärmeprod!$B$1:$AG$1,0),FALSE)/1,"")</f>
        <v/>
      </c>
      <c r="D19" t="str">
        <f>IFERROR(VLOOKUP($B19,Kraftvärmeprod!$B$1:$AH$479,MATCH(D$4,Kraftvärmeprod!$B$1:$AG$1,0),FALSE)/1,"")</f>
        <v/>
      </c>
      <c r="F19">
        <f>IFERROR(VLOOKUP($B19,Kraftvärmeprod!$B$1:$AJ$550,MATCH(F$4,Kraftvärmeprod!$B$1:$AJ$1,0),FALSE)/1,0)-IFERROR(VLOOKUP($B19,'Slutlig allokering kvv'!$B$2:$AJ$550,MATCH(F$4,'Slutlig allokering kvv'!$B$1:$AJ$1,0),FALSE)/1,0)</f>
        <v>0</v>
      </c>
      <c r="G19">
        <f>IFERROR(VLOOKUP($B19,Kraftvärmeprod!$B$1:$AJ$550,MATCH(G$4,Kraftvärmeprod!$B$1:$AJ$1,0),FALSE)/1,0)-IFERROR(VLOOKUP($B19,'Slutlig allokering kvv'!$B$2:$AJ$550,MATCH(G$4,'Slutlig allokering kvv'!$B$1:$AJ$1,0),FALSE)/1,0)</f>
        <v>0</v>
      </c>
      <c r="H19">
        <f>IFERROR(VLOOKUP($B19,Kraftvärmeprod!$B$1:$AJ$550,MATCH(H$4,Kraftvärmeprod!$B$1:$AJ$1,0),FALSE)/1,0)-IFERROR(VLOOKUP($B19,'Slutlig allokering kvv'!$B$2:$AJ$550,MATCH(H$4,'Slutlig allokering kvv'!$B$1:$AJ$1,0),FALSE)/1,0)</f>
        <v>0</v>
      </c>
      <c r="I19">
        <f>IFERROR(VLOOKUP($B19,Kraftvärmeprod!$B$1:$AJ$550,MATCH(I$4,Kraftvärmeprod!$B$1:$AJ$1,0),FALSE)/1,0)-IFERROR(VLOOKUP($B19,'Slutlig allokering kvv'!$B$2:$AJ$550,MATCH(I$4,'Slutlig allokering kvv'!$B$1:$AJ$1,0),FALSE)/1,0)</f>
        <v>0</v>
      </c>
      <c r="J19">
        <f>IFERROR(VLOOKUP($B19,Kraftvärmeprod!$B$1:$AJ$550,MATCH(J$4,Kraftvärmeprod!$B$1:$AJ$1,0),FALSE)/1,0)-IFERROR(VLOOKUP($B19,'Slutlig allokering kvv'!$B$2:$AJ$550,MATCH(J$4,'Slutlig allokering kvv'!$B$1:$AJ$1,0),FALSE)/1,0)</f>
        <v>0</v>
      </c>
      <c r="K19">
        <f>IFERROR(VLOOKUP($B19,Kraftvärmeprod!$B$1:$AJ$550,MATCH(K$4,Kraftvärmeprod!$B$1:$AJ$1,0),FALSE)/1,0)-IFERROR(VLOOKUP($B19,'Slutlig allokering kvv'!$B$2:$AJ$550,MATCH(K$4,'Slutlig allokering kvv'!$B$1:$AJ$1,0),FALSE)/1,0)</f>
        <v>0</v>
      </c>
      <c r="L19">
        <f>IFERROR(VLOOKUP($B19,Kraftvärmeprod!$B$1:$AJ$550,MATCH(L$4,Kraftvärmeprod!$B$1:$AJ$1,0),FALSE)/1,0)-IFERROR(VLOOKUP($B19,'Slutlig allokering kvv'!$B$2:$AJ$550,MATCH(L$4,'Slutlig allokering kvv'!$B$1:$AJ$1,0),FALSE)/1,0)</f>
        <v>0</v>
      </c>
      <c r="M19">
        <f>IFERROR(VLOOKUP($B19,Kraftvärmeprod!$B$1:$AJ$550,MATCH(M$4,Kraftvärmeprod!$B$1:$AJ$1,0),FALSE)/1,0)-IFERROR(VLOOKUP($B19,'Slutlig allokering kvv'!$B$2:$AJ$550,MATCH(M$4,'Slutlig allokering kvv'!$B$1:$AJ$1,0),FALSE)/1,0)</f>
        <v>0</v>
      </c>
      <c r="N19">
        <f>IFERROR(VLOOKUP($B19,Kraftvärmeprod!$B$1:$AJ$550,MATCH(N$4,Kraftvärmeprod!$B$1:$AJ$1,0),FALSE)/1,0)-IFERROR(VLOOKUP($B19,'Slutlig allokering kvv'!$B$2:$AJ$550,MATCH(N$4,'Slutlig allokering kvv'!$B$1:$AJ$1,0),FALSE)/1,0)</f>
        <v>0</v>
      </c>
      <c r="O19">
        <f>IFERROR(VLOOKUP($B19,Kraftvärmeprod!$B$1:$AJ$550,MATCH(O$4,Kraftvärmeprod!$B$1:$AJ$1,0),FALSE)/1,0)-IFERROR(VLOOKUP($B19,'Slutlig allokering kvv'!$B$2:$AJ$550,MATCH(O$4,'Slutlig allokering kvv'!$B$1:$AJ$1,0),FALSE)/1,0)</f>
        <v>0</v>
      </c>
      <c r="P19">
        <f>IFERROR(VLOOKUP($B19,Kraftvärmeprod!$B$1:$AJ$550,MATCH(P$4,Kraftvärmeprod!$B$1:$AJ$1,0),FALSE)/1,0)-IFERROR(VLOOKUP($B19,'Slutlig allokering kvv'!$B$2:$AJ$550,MATCH(P$4,'Slutlig allokering kvv'!$B$1:$AJ$1,0),FALSE)/1,0)</f>
        <v>0</v>
      </c>
      <c r="Q19">
        <f>IFERROR(VLOOKUP($B19,Kraftvärmeprod!$B$1:$AJ$550,MATCH(Q$4,Kraftvärmeprod!$B$1:$AJ$1,0),FALSE)/1,0)-IFERROR(VLOOKUP($B19,'Slutlig allokering kvv'!$B$2:$AJ$550,MATCH(Q$4,'Slutlig allokering kvv'!$B$1:$AJ$1,0),FALSE)/1,0)</f>
        <v>0</v>
      </c>
      <c r="R19">
        <f>IFERROR(VLOOKUP($B19,Kraftvärmeprod!$B$1:$AJ$550,MATCH(R$4,Kraftvärmeprod!$B$1:$AJ$1,0),FALSE)/1,0)-IFERROR(VLOOKUP($B19,'Slutlig allokering kvv'!$B$2:$AJ$550,MATCH(R$4,'Slutlig allokering kvv'!$B$1:$AJ$1,0),FALSE)/1,0)</f>
        <v>0</v>
      </c>
      <c r="S19">
        <f>IFERROR(VLOOKUP($B19,Kraftvärmeprod!$B$1:$AJ$550,MATCH(S$4,Kraftvärmeprod!$B$1:$AJ$1,0),FALSE)/1,0)-IFERROR(VLOOKUP($B19,'Slutlig allokering kvv'!$B$2:$AJ$550,MATCH(S$4,'Slutlig allokering kvv'!$B$1:$AJ$1,0),FALSE)/1,0)</f>
        <v>0</v>
      </c>
      <c r="T19">
        <f>IFERROR(VLOOKUP($B19,Kraftvärmeprod!$B$1:$AJ$550,MATCH(T$4,Kraftvärmeprod!$B$1:$AJ$1,0),FALSE)/1,0)-IFERROR(VLOOKUP($B19,'Slutlig allokering kvv'!$B$2:$AJ$550,MATCH(T$4,'Slutlig allokering kvv'!$B$1:$AJ$1,0),FALSE)/1,0)</f>
        <v>0</v>
      </c>
      <c r="U19">
        <f>IFERROR(VLOOKUP($B19,Kraftvärmeprod!$B$1:$AJ$550,MATCH(U$4,Kraftvärmeprod!$B$1:$AJ$1,0),FALSE)/1,0)-IFERROR(VLOOKUP($B19,'Slutlig allokering kvv'!$B$2:$AJ$550,MATCH(U$4,'Slutlig allokering kvv'!$B$1:$AJ$1,0),FALSE)/1,0)</f>
        <v>0</v>
      </c>
      <c r="V19">
        <f>IFERROR(VLOOKUP($B19,Kraftvärmeprod!$B$1:$AJ$550,MATCH(V$4,Kraftvärmeprod!$B$1:$AJ$1,0),FALSE)/1,0)-IFERROR(VLOOKUP($B19,'Slutlig allokering kvv'!$B$2:$AJ$550,MATCH(V$4,'Slutlig allokering kvv'!$B$1:$AJ$1,0),FALSE)/1,0)</f>
        <v>0</v>
      </c>
      <c r="W19">
        <f>IFERROR(VLOOKUP($B19,Kraftvärmeprod!$B$1:$AJ$550,MATCH(W$4,Kraftvärmeprod!$B$1:$AJ$1,0),FALSE)/1,0)-IFERROR(VLOOKUP($B19,'Slutlig allokering kvv'!$B$2:$AJ$550,MATCH(W$4,'Slutlig allokering kvv'!$B$1:$AJ$1,0),FALSE)/1,0)</f>
        <v>0</v>
      </c>
      <c r="X19">
        <f>IFERROR(VLOOKUP($B19,Kraftvärmeprod!$B$1:$AJ$550,MATCH(X$4,Kraftvärmeprod!$B$1:$AJ$1,0),FALSE)/1,0)-IFERROR(VLOOKUP($B19,'Slutlig allokering kvv'!$B$2:$AJ$550,MATCH(X$4,'Slutlig allokering kvv'!$B$1:$AJ$1,0),FALSE)/1,0)</f>
        <v>0</v>
      </c>
      <c r="Y19">
        <f>IFERROR(VLOOKUP($B19,Kraftvärmeprod!$B$1:$AJ$550,MATCH(Y$4,Kraftvärmeprod!$B$1:$AJ$1,0),FALSE)/1,0)-IFERROR(VLOOKUP($B19,'Slutlig allokering kvv'!$B$2:$AJ$550,MATCH(Y$4,'Slutlig allokering kvv'!$B$1:$AJ$1,0),FALSE)/1,0)</f>
        <v>0</v>
      </c>
      <c r="Z19">
        <f>IFERROR(VLOOKUP($B19,Kraftvärmeprod!$B$1:$AJ$550,MATCH(Z$4,Kraftvärmeprod!$B$1:$AJ$1,0),FALSE)/1,0)-IFERROR(VLOOKUP($B19,'Slutlig allokering kvv'!$B$2:$AJ$550,MATCH(Z$4,'Slutlig allokering kvv'!$B$1:$AJ$1,0),FALSE)/1,0)</f>
        <v>0</v>
      </c>
      <c r="AA19">
        <f>IFERROR(VLOOKUP($B19,Kraftvärmeprod!$B$1:$AJ$550,MATCH(AA$4,Kraftvärmeprod!$B$1:$AJ$1,0),FALSE)/1,0)-IFERROR(VLOOKUP($B19,'Slutlig allokering kvv'!$B$2:$AJ$550,MATCH(AA$4,'Slutlig allokering kvv'!$B$1:$AJ$1,0),FALSE)/1,0)</f>
        <v>0</v>
      </c>
      <c r="AB19">
        <f>IFERROR(VLOOKUP($B19,Kraftvärmeprod!$B$1:$AJ$550,MATCH(AB$4,Kraftvärmeprod!$B$1:$AJ$1,0),FALSE)/1,0)-IFERROR(VLOOKUP($B19,'Slutlig allokering kvv'!$B$2:$AJ$550,MATCH(AB$4,'Slutlig allokering kvv'!$B$1:$AJ$1,0),FALSE)/1,0)</f>
        <v>0</v>
      </c>
      <c r="AC19">
        <f>IFERROR(VLOOKUP($B19,Kraftvärmeprod!$B$1:$AJ$550,MATCH(AC$4,Kraftvärmeprod!$B$1:$AJ$1,0),FALSE)/1,0)-IFERROR(VLOOKUP($B19,'Slutlig allokering kvv'!$B$2:$AJ$550,MATCH(AC$4,'Slutlig allokering kvv'!$B$1:$AJ$1,0),FALSE)/1,0)</f>
        <v>0</v>
      </c>
      <c r="AD19">
        <f>IFERROR(VLOOKUP($B19,Miljö!$B$1:$E$471,MATCH("Hjälpel kraftvärme (GWh)",Miljö!$B$1:$E$1,0),FALSE)/1,0)-IFERROR(VLOOKUP($B19,'Slutlig allokering kvv'!$B$2:$AJ$550,MATCH(AD$4,'Slutlig allokering kvv'!$B$1:$AJ$1,0),FALSE)/1,0)</f>
        <v>0</v>
      </c>
      <c r="AH19">
        <f t="shared" si="0"/>
        <v>0</v>
      </c>
      <c r="AJ19">
        <f>IFERROR(VLOOKUP($B19,'Slutlig allokering kvv'!$B$2:$AX$550,MATCH("Summa slutlig allokerad tillförd energi (utan hjälpel och rökgaskondensering):",'Slutlig allokering kvv'!$B$1:$AX$1,0),FALSE)/1,"")</f>
        <v>0</v>
      </c>
      <c r="AL19" s="195" t="str">
        <f>IFERROR(1-VLOOKUP($B19,'Slutlig allokering kvv'!$B$2:$AX$550,MATCH("Andel av bränsle i kvv som allokerats till värme, exklusive rökgaskondensering och hjälpel",'Slutlig allokering kvv'!$B$1:$AX$1,0),FALSE),"")</f>
        <v/>
      </c>
      <c r="AN19" s="195" t="str">
        <f t="shared" si="1"/>
        <v/>
      </c>
    </row>
    <row r="20" spans="1:40" x14ac:dyDescent="0.25">
      <c r="A20" s="2" t="s">
        <v>41</v>
      </c>
      <c r="B20" s="2" t="s">
        <v>43</v>
      </c>
      <c r="C20" t="str">
        <f>IFERROR(VLOOKUP($B20,Kraftvärmeprod!$B$1:$AH$479,MATCH(C$4,Kraftvärmeprod!$B$1:$AG$1,0),FALSE)/1,"")</f>
        <v/>
      </c>
      <c r="D20" t="str">
        <f>IFERROR(VLOOKUP($B20,Kraftvärmeprod!$B$1:$AH$479,MATCH(D$4,Kraftvärmeprod!$B$1:$AG$1,0),FALSE)/1,"")</f>
        <v/>
      </c>
      <c r="F20">
        <f>IFERROR(VLOOKUP($B20,Kraftvärmeprod!$B$1:$AJ$550,MATCH(F$4,Kraftvärmeprod!$B$1:$AJ$1,0),FALSE)/1,0)-IFERROR(VLOOKUP($B20,'Slutlig allokering kvv'!$B$2:$AJ$550,MATCH(F$4,'Slutlig allokering kvv'!$B$1:$AJ$1,0),FALSE)/1,0)</f>
        <v>0</v>
      </c>
      <c r="G20">
        <f>IFERROR(VLOOKUP($B20,Kraftvärmeprod!$B$1:$AJ$550,MATCH(G$4,Kraftvärmeprod!$B$1:$AJ$1,0),FALSE)/1,0)-IFERROR(VLOOKUP($B20,'Slutlig allokering kvv'!$B$2:$AJ$550,MATCH(G$4,'Slutlig allokering kvv'!$B$1:$AJ$1,0),FALSE)/1,0)</f>
        <v>0</v>
      </c>
      <c r="H20">
        <f>IFERROR(VLOOKUP($B20,Kraftvärmeprod!$B$1:$AJ$550,MATCH(H$4,Kraftvärmeprod!$B$1:$AJ$1,0),FALSE)/1,0)-IFERROR(VLOOKUP($B20,'Slutlig allokering kvv'!$B$2:$AJ$550,MATCH(H$4,'Slutlig allokering kvv'!$B$1:$AJ$1,0),FALSE)/1,0)</f>
        <v>0</v>
      </c>
      <c r="I20">
        <f>IFERROR(VLOOKUP($B20,Kraftvärmeprod!$B$1:$AJ$550,MATCH(I$4,Kraftvärmeprod!$B$1:$AJ$1,0),FALSE)/1,0)-IFERROR(VLOOKUP($B20,'Slutlig allokering kvv'!$B$2:$AJ$550,MATCH(I$4,'Slutlig allokering kvv'!$B$1:$AJ$1,0),FALSE)/1,0)</f>
        <v>0</v>
      </c>
      <c r="J20">
        <f>IFERROR(VLOOKUP($B20,Kraftvärmeprod!$B$1:$AJ$550,MATCH(J$4,Kraftvärmeprod!$B$1:$AJ$1,0),FALSE)/1,0)-IFERROR(VLOOKUP($B20,'Slutlig allokering kvv'!$B$2:$AJ$550,MATCH(J$4,'Slutlig allokering kvv'!$B$1:$AJ$1,0),FALSE)/1,0)</f>
        <v>0</v>
      </c>
      <c r="K20">
        <f>IFERROR(VLOOKUP($B20,Kraftvärmeprod!$B$1:$AJ$550,MATCH(K$4,Kraftvärmeprod!$B$1:$AJ$1,0),FALSE)/1,0)-IFERROR(VLOOKUP($B20,'Slutlig allokering kvv'!$B$2:$AJ$550,MATCH(K$4,'Slutlig allokering kvv'!$B$1:$AJ$1,0),FALSE)/1,0)</f>
        <v>0</v>
      </c>
      <c r="L20">
        <f>IFERROR(VLOOKUP($B20,Kraftvärmeprod!$B$1:$AJ$550,MATCH(L$4,Kraftvärmeprod!$B$1:$AJ$1,0),FALSE)/1,0)-IFERROR(VLOOKUP($B20,'Slutlig allokering kvv'!$B$2:$AJ$550,MATCH(L$4,'Slutlig allokering kvv'!$B$1:$AJ$1,0),FALSE)/1,0)</f>
        <v>0</v>
      </c>
      <c r="M20">
        <f>IFERROR(VLOOKUP($B20,Kraftvärmeprod!$B$1:$AJ$550,MATCH(M$4,Kraftvärmeprod!$B$1:$AJ$1,0),FALSE)/1,0)-IFERROR(VLOOKUP($B20,'Slutlig allokering kvv'!$B$2:$AJ$550,MATCH(M$4,'Slutlig allokering kvv'!$B$1:$AJ$1,0),FALSE)/1,0)</f>
        <v>0</v>
      </c>
      <c r="N20">
        <f>IFERROR(VLOOKUP($B20,Kraftvärmeprod!$B$1:$AJ$550,MATCH(N$4,Kraftvärmeprod!$B$1:$AJ$1,0),FALSE)/1,0)-IFERROR(VLOOKUP($B20,'Slutlig allokering kvv'!$B$2:$AJ$550,MATCH(N$4,'Slutlig allokering kvv'!$B$1:$AJ$1,0),FALSE)/1,0)</f>
        <v>0</v>
      </c>
      <c r="O20">
        <f>IFERROR(VLOOKUP($B20,Kraftvärmeprod!$B$1:$AJ$550,MATCH(O$4,Kraftvärmeprod!$B$1:$AJ$1,0),FALSE)/1,0)-IFERROR(VLOOKUP($B20,'Slutlig allokering kvv'!$B$2:$AJ$550,MATCH(O$4,'Slutlig allokering kvv'!$B$1:$AJ$1,0),FALSE)/1,0)</f>
        <v>0</v>
      </c>
      <c r="P20">
        <f>IFERROR(VLOOKUP($B20,Kraftvärmeprod!$B$1:$AJ$550,MATCH(P$4,Kraftvärmeprod!$B$1:$AJ$1,0),FALSE)/1,0)-IFERROR(VLOOKUP($B20,'Slutlig allokering kvv'!$B$2:$AJ$550,MATCH(P$4,'Slutlig allokering kvv'!$B$1:$AJ$1,0),FALSE)/1,0)</f>
        <v>0</v>
      </c>
      <c r="Q20">
        <f>IFERROR(VLOOKUP($B20,Kraftvärmeprod!$B$1:$AJ$550,MATCH(Q$4,Kraftvärmeprod!$B$1:$AJ$1,0),FALSE)/1,0)-IFERROR(VLOOKUP($B20,'Slutlig allokering kvv'!$B$2:$AJ$550,MATCH(Q$4,'Slutlig allokering kvv'!$B$1:$AJ$1,0),FALSE)/1,0)</f>
        <v>0</v>
      </c>
      <c r="R20">
        <f>IFERROR(VLOOKUP($B20,Kraftvärmeprod!$B$1:$AJ$550,MATCH(R$4,Kraftvärmeprod!$B$1:$AJ$1,0),FALSE)/1,0)-IFERROR(VLOOKUP($B20,'Slutlig allokering kvv'!$B$2:$AJ$550,MATCH(R$4,'Slutlig allokering kvv'!$B$1:$AJ$1,0),FALSE)/1,0)</f>
        <v>0</v>
      </c>
      <c r="S20">
        <f>IFERROR(VLOOKUP($B20,Kraftvärmeprod!$B$1:$AJ$550,MATCH(S$4,Kraftvärmeprod!$B$1:$AJ$1,0),FALSE)/1,0)-IFERROR(VLOOKUP($B20,'Slutlig allokering kvv'!$B$2:$AJ$550,MATCH(S$4,'Slutlig allokering kvv'!$B$1:$AJ$1,0),FALSE)/1,0)</f>
        <v>0</v>
      </c>
      <c r="T20">
        <f>IFERROR(VLOOKUP($B20,Kraftvärmeprod!$B$1:$AJ$550,MATCH(T$4,Kraftvärmeprod!$B$1:$AJ$1,0),FALSE)/1,0)-IFERROR(VLOOKUP($B20,'Slutlig allokering kvv'!$B$2:$AJ$550,MATCH(T$4,'Slutlig allokering kvv'!$B$1:$AJ$1,0),FALSE)/1,0)</f>
        <v>0</v>
      </c>
      <c r="U20">
        <f>IFERROR(VLOOKUP($B20,Kraftvärmeprod!$B$1:$AJ$550,MATCH(U$4,Kraftvärmeprod!$B$1:$AJ$1,0),FALSE)/1,0)-IFERROR(VLOOKUP($B20,'Slutlig allokering kvv'!$B$2:$AJ$550,MATCH(U$4,'Slutlig allokering kvv'!$B$1:$AJ$1,0),FALSE)/1,0)</f>
        <v>0</v>
      </c>
      <c r="V20">
        <f>IFERROR(VLOOKUP($B20,Kraftvärmeprod!$B$1:$AJ$550,MATCH(V$4,Kraftvärmeprod!$B$1:$AJ$1,0),FALSE)/1,0)-IFERROR(VLOOKUP($B20,'Slutlig allokering kvv'!$B$2:$AJ$550,MATCH(V$4,'Slutlig allokering kvv'!$B$1:$AJ$1,0),FALSE)/1,0)</f>
        <v>0</v>
      </c>
      <c r="W20">
        <f>IFERROR(VLOOKUP($B20,Kraftvärmeprod!$B$1:$AJ$550,MATCH(W$4,Kraftvärmeprod!$B$1:$AJ$1,0),FALSE)/1,0)-IFERROR(VLOOKUP($B20,'Slutlig allokering kvv'!$B$2:$AJ$550,MATCH(W$4,'Slutlig allokering kvv'!$B$1:$AJ$1,0),FALSE)/1,0)</f>
        <v>0</v>
      </c>
      <c r="X20">
        <f>IFERROR(VLOOKUP($B20,Kraftvärmeprod!$B$1:$AJ$550,MATCH(X$4,Kraftvärmeprod!$B$1:$AJ$1,0),FALSE)/1,0)-IFERROR(VLOOKUP($B20,'Slutlig allokering kvv'!$B$2:$AJ$550,MATCH(X$4,'Slutlig allokering kvv'!$B$1:$AJ$1,0),FALSE)/1,0)</f>
        <v>0</v>
      </c>
      <c r="Y20">
        <f>IFERROR(VLOOKUP($B20,Kraftvärmeprod!$B$1:$AJ$550,MATCH(Y$4,Kraftvärmeprod!$B$1:$AJ$1,0),FALSE)/1,0)-IFERROR(VLOOKUP($B20,'Slutlig allokering kvv'!$B$2:$AJ$550,MATCH(Y$4,'Slutlig allokering kvv'!$B$1:$AJ$1,0),FALSE)/1,0)</f>
        <v>0</v>
      </c>
      <c r="Z20">
        <f>IFERROR(VLOOKUP($B20,Kraftvärmeprod!$B$1:$AJ$550,MATCH(Z$4,Kraftvärmeprod!$B$1:$AJ$1,0),FALSE)/1,0)-IFERROR(VLOOKUP($B20,'Slutlig allokering kvv'!$B$2:$AJ$550,MATCH(Z$4,'Slutlig allokering kvv'!$B$1:$AJ$1,0),FALSE)/1,0)</f>
        <v>0</v>
      </c>
      <c r="AA20">
        <f>IFERROR(VLOOKUP($B20,Kraftvärmeprod!$B$1:$AJ$550,MATCH(AA$4,Kraftvärmeprod!$B$1:$AJ$1,0),FALSE)/1,0)-IFERROR(VLOOKUP($B20,'Slutlig allokering kvv'!$B$2:$AJ$550,MATCH(AA$4,'Slutlig allokering kvv'!$B$1:$AJ$1,0),FALSE)/1,0)</f>
        <v>0</v>
      </c>
      <c r="AB20">
        <f>IFERROR(VLOOKUP($B20,Kraftvärmeprod!$B$1:$AJ$550,MATCH(AB$4,Kraftvärmeprod!$B$1:$AJ$1,0),FALSE)/1,0)-IFERROR(VLOOKUP($B20,'Slutlig allokering kvv'!$B$2:$AJ$550,MATCH(AB$4,'Slutlig allokering kvv'!$B$1:$AJ$1,0),FALSE)/1,0)</f>
        <v>0</v>
      </c>
      <c r="AC20">
        <f>IFERROR(VLOOKUP($B20,Kraftvärmeprod!$B$1:$AJ$550,MATCH(AC$4,Kraftvärmeprod!$B$1:$AJ$1,0),FALSE)/1,0)-IFERROR(VLOOKUP($B20,'Slutlig allokering kvv'!$B$2:$AJ$550,MATCH(AC$4,'Slutlig allokering kvv'!$B$1:$AJ$1,0),FALSE)/1,0)</f>
        <v>0</v>
      </c>
      <c r="AD20">
        <f>IFERROR(VLOOKUP($B20,Miljö!$B$1:$E$471,MATCH("Hjälpel kraftvärme (GWh)",Miljö!$B$1:$E$1,0),FALSE)/1,0)-IFERROR(VLOOKUP($B20,'Slutlig allokering kvv'!$B$2:$AJ$550,MATCH(AD$4,'Slutlig allokering kvv'!$B$1:$AJ$1,0),FALSE)/1,0)</f>
        <v>0</v>
      </c>
      <c r="AH20">
        <f t="shared" si="0"/>
        <v>0</v>
      </c>
      <c r="AJ20">
        <f>IFERROR(VLOOKUP($B20,'Slutlig allokering kvv'!$B$2:$AX$550,MATCH("Summa slutlig allokerad tillförd energi (utan hjälpel och rökgaskondensering):",'Slutlig allokering kvv'!$B$1:$AX$1,0),FALSE)/1,"")</f>
        <v>0</v>
      </c>
      <c r="AL20" s="195" t="str">
        <f>IFERROR(1-VLOOKUP($B20,'Slutlig allokering kvv'!$B$2:$AX$550,MATCH("Andel av bränsle i kvv som allokerats till värme, exklusive rökgaskondensering och hjälpel",'Slutlig allokering kvv'!$B$1:$AX$1,0),FALSE),"")</f>
        <v/>
      </c>
      <c r="AN20" s="195" t="str">
        <f t="shared" si="1"/>
        <v/>
      </c>
    </row>
    <row r="21" spans="1:40" x14ac:dyDescent="0.25">
      <c r="A21" s="2" t="s">
        <v>41</v>
      </c>
      <c r="B21" s="2" t="s">
        <v>44</v>
      </c>
      <c r="C21" t="str">
        <f>IFERROR(VLOOKUP($B21,Kraftvärmeprod!$B$1:$AH$479,MATCH(C$4,Kraftvärmeprod!$B$1:$AG$1,0),FALSE)/1,"")</f>
        <v/>
      </c>
      <c r="D21" t="str">
        <f>IFERROR(VLOOKUP($B21,Kraftvärmeprod!$B$1:$AH$479,MATCH(D$4,Kraftvärmeprod!$B$1:$AG$1,0),FALSE)/1,"")</f>
        <v/>
      </c>
      <c r="F21">
        <f>IFERROR(VLOOKUP($B21,Kraftvärmeprod!$B$1:$AJ$550,MATCH(F$4,Kraftvärmeprod!$B$1:$AJ$1,0),FALSE)/1,0)-IFERROR(VLOOKUP($B21,'Slutlig allokering kvv'!$B$2:$AJ$550,MATCH(F$4,'Slutlig allokering kvv'!$B$1:$AJ$1,0),FALSE)/1,0)</f>
        <v>0</v>
      </c>
      <c r="G21">
        <f>IFERROR(VLOOKUP($B21,Kraftvärmeprod!$B$1:$AJ$550,MATCH(G$4,Kraftvärmeprod!$B$1:$AJ$1,0),FALSE)/1,0)-IFERROR(VLOOKUP($B21,'Slutlig allokering kvv'!$B$2:$AJ$550,MATCH(G$4,'Slutlig allokering kvv'!$B$1:$AJ$1,0),FALSE)/1,0)</f>
        <v>0</v>
      </c>
      <c r="H21">
        <f>IFERROR(VLOOKUP($B21,Kraftvärmeprod!$B$1:$AJ$550,MATCH(H$4,Kraftvärmeprod!$B$1:$AJ$1,0),FALSE)/1,0)-IFERROR(VLOOKUP($B21,'Slutlig allokering kvv'!$B$2:$AJ$550,MATCH(H$4,'Slutlig allokering kvv'!$B$1:$AJ$1,0),FALSE)/1,0)</f>
        <v>0</v>
      </c>
      <c r="I21">
        <f>IFERROR(VLOOKUP($B21,Kraftvärmeprod!$B$1:$AJ$550,MATCH(I$4,Kraftvärmeprod!$B$1:$AJ$1,0),FALSE)/1,0)-IFERROR(VLOOKUP($B21,'Slutlig allokering kvv'!$B$2:$AJ$550,MATCH(I$4,'Slutlig allokering kvv'!$B$1:$AJ$1,0),FALSE)/1,0)</f>
        <v>0</v>
      </c>
      <c r="J21">
        <f>IFERROR(VLOOKUP($B21,Kraftvärmeprod!$B$1:$AJ$550,MATCH(J$4,Kraftvärmeprod!$B$1:$AJ$1,0),FALSE)/1,0)-IFERROR(VLOOKUP($B21,'Slutlig allokering kvv'!$B$2:$AJ$550,MATCH(J$4,'Slutlig allokering kvv'!$B$1:$AJ$1,0),FALSE)/1,0)</f>
        <v>0</v>
      </c>
      <c r="K21">
        <f>IFERROR(VLOOKUP($B21,Kraftvärmeprod!$B$1:$AJ$550,MATCH(K$4,Kraftvärmeprod!$B$1:$AJ$1,0),FALSE)/1,0)-IFERROR(VLOOKUP($B21,'Slutlig allokering kvv'!$B$2:$AJ$550,MATCH(K$4,'Slutlig allokering kvv'!$B$1:$AJ$1,0),FALSE)/1,0)</f>
        <v>0</v>
      </c>
      <c r="L21">
        <f>IFERROR(VLOOKUP($B21,Kraftvärmeprod!$B$1:$AJ$550,MATCH(L$4,Kraftvärmeprod!$B$1:$AJ$1,0),FALSE)/1,0)-IFERROR(VLOOKUP($B21,'Slutlig allokering kvv'!$B$2:$AJ$550,MATCH(L$4,'Slutlig allokering kvv'!$B$1:$AJ$1,0),FALSE)/1,0)</f>
        <v>0</v>
      </c>
      <c r="M21">
        <f>IFERROR(VLOOKUP($B21,Kraftvärmeprod!$B$1:$AJ$550,MATCH(M$4,Kraftvärmeprod!$B$1:$AJ$1,0),FALSE)/1,0)-IFERROR(VLOOKUP($B21,'Slutlig allokering kvv'!$B$2:$AJ$550,MATCH(M$4,'Slutlig allokering kvv'!$B$1:$AJ$1,0),FALSE)/1,0)</f>
        <v>0</v>
      </c>
      <c r="N21">
        <f>IFERROR(VLOOKUP($B21,Kraftvärmeprod!$B$1:$AJ$550,MATCH(N$4,Kraftvärmeprod!$B$1:$AJ$1,0),FALSE)/1,0)-IFERROR(VLOOKUP($B21,'Slutlig allokering kvv'!$B$2:$AJ$550,MATCH(N$4,'Slutlig allokering kvv'!$B$1:$AJ$1,0),FALSE)/1,0)</f>
        <v>0</v>
      </c>
      <c r="O21">
        <f>IFERROR(VLOOKUP($B21,Kraftvärmeprod!$B$1:$AJ$550,MATCH(O$4,Kraftvärmeprod!$B$1:$AJ$1,0),FALSE)/1,0)-IFERROR(VLOOKUP($B21,'Slutlig allokering kvv'!$B$2:$AJ$550,MATCH(O$4,'Slutlig allokering kvv'!$B$1:$AJ$1,0),FALSE)/1,0)</f>
        <v>0</v>
      </c>
      <c r="P21">
        <f>IFERROR(VLOOKUP($B21,Kraftvärmeprod!$B$1:$AJ$550,MATCH(P$4,Kraftvärmeprod!$B$1:$AJ$1,0),FALSE)/1,0)-IFERROR(VLOOKUP($B21,'Slutlig allokering kvv'!$B$2:$AJ$550,MATCH(P$4,'Slutlig allokering kvv'!$B$1:$AJ$1,0),FALSE)/1,0)</f>
        <v>0</v>
      </c>
      <c r="Q21">
        <f>IFERROR(VLOOKUP($B21,Kraftvärmeprod!$B$1:$AJ$550,MATCH(Q$4,Kraftvärmeprod!$B$1:$AJ$1,0),FALSE)/1,0)-IFERROR(VLOOKUP($B21,'Slutlig allokering kvv'!$B$2:$AJ$550,MATCH(Q$4,'Slutlig allokering kvv'!$B$1:$AJ$1,0),FALSE)/1,0)</f>
        <v>0</v>
      </c>
      <c r="R21">
        <f>IFERROR(VLOOKUP($B21,Kraftvärmeprod!$B$1:$AJ$550,MATCH(R$4,Kraftvärmeprod!$B$1:$AJ$1,0),FALSE)/1,0)-IFERROR(VLOOKUP($B21,'Slutlig allokering kvv'!$B$2:$AJ$550,MATCH(R$4,'Slutlig allokering kvv'!$B$1:$AJ$1,0),FALSE)/1,0)</f>
        <v>0</v>
      </c>
      <c r="S21">
        <f>IFERROR(VLOOKUP($B21,Kraftvärmeprod!$B$1:$AJ$550,MATCH(S$4,Kraftvärmeprod!$B$1:$AJ$1,0),FALSE)/1,0)-IFERROR(VLOOKUP($B21,'Slutlig allokering kvv'!$B$2:$AJ$550,MATCH(S$4,'Slutlig allokering kvv'!$B$1:$AJ$1,0),FALSE)/1,0)</f>
        <v>0</v>
      </c>
      <c r="T21">
        <f>IFERROR(VLOOKUP($B21,Kraftvärmeprod!$B$1:$AJ$550,MATCH(T$4,Kraftvärmeprod!$B$1:$AJ$1,0),FALSE)/1,0)-IFERROR(VLOOKUP($B21,'Slutlig allokering kvv'!$B$2:$AJ$550,MATCH(T$4,'Slutlig allokering kvv'!$B$1:$AJ$1,0),FALSE)/1,0)</f>
        <v>0</v>
      </c>
      <c r="U21">
        <f>IFERROR(VLOOKUP($B21,Kraftvärmeprod!$B$1:$AJ$550,MATCH(U$4,Kraftvärmeprod!$B$1:$AJ$1,0),FALSE)/1,0)-IFERROR(VLOOKUP($B21,'Slutlig allokering kvv'!$B$2:$AJ$550,MATCH(U$4,'Slutlig allokering kvv'!$B$1:$AJ$1,0),FALSE)/1,0)</f>
        <v>0</v>
      </c>
      <c r="V21">
        <f>IFERROR(VLOOKUP($B21,Kraftvärmeprod!$B$1:$AJ$550,MATCH(V$4,Kraftvärmeprod!$B$1:$AJ$1,0),FALSE)/1,0)-IFERROR(VLOOKUP($B21,'Slutlig allokering kvv'!$B$2:$AJ$550,MATCH(V$4,'Slutlig allokering kvv'!$B$1:$AJ$1,0),FALSE)/1,0)</f>
        <v>0</v>
      </c>
      <c r="W21">
        <f>IFERROR(VLOOKUP($B21,Kraftvärmeprod!$B$1:$AJ$550,MATCH(W$4,Kraftvärmeprod!$B$1:$AJ$1,0),FALSE)/1,0)-IFERROR(VLOOKUP($B21,'Slutlig allokering kvv'!$B$2:$AJ$550,MATCH(W$4,'Slutlig allokering kvv'!$B$1:$AJ$1,0),FALSE)/1,0)</f>
        <v>0</v>
      </c>
      <c r="X21">
        <f>IFERROR(VLOOKUP($B21,Kraftvärmeprod!$B$1:$AJ$550,MATCH(X$4,Kraftvärmeprod!$B$1:$AJ$1,0),FALSE)/1,0)-IFERROR(VLOOKUP($B21,'Slutlig allokering kvv'!$B$2:$AJ$550,MATCH(X$4,'Slutlig allokering kvv'!$B$1:$AJ$1,0),FALSE)/1,0)</f>
        <v>0</v>
      </c>
      <c r="Y21">
        <f>IFERROR(VLOOKUP($B21,Kraftvärmeprod!$B$1:$AJ$550,MATCH(Y$4,Kraftvärmeprod!$B$1:$AJ$1,0),FALSE)/1,0)-IFERROR(VLOOKUP($B21,'Slutlig allokering kvv'!$B$2:$AJ$550,MATCH(Y$4,'Slutlig allokering kvv'!$B$1:$AJ$1,0),FALSE)/1,0)</f>
        <v>0</v>
      </c>
      <c r="Z21">
        <f>IFERROR(VLOOKUP($B21,Kraftvärmeprod!$B$1:$AJ$550,MATCH(Z$4,Kraftvärmeprod!$B$1:$AJ$1,0),FALSE)/1,0)-IFERROR(VLOOKUP($B21,'Slutlig allokering kvv'!$B$2:$AJ$550,MATCH(Z$4,'Slutlig allokering kvv'!$B$1:$AJ$1,0),FALSE)/1,0)</f>
        <v>0</v>
      </c>
      <c r="AA21">
        <f>IFERROR(VLOOKUP($B21,Kraftvärmeprod!$B$1:$AJ$550,MATCH(AA$4,Kraftvärmeprod!$B$1:$AJ$1,0),FALSE)/1,0)-IFERROR(VLOOKUP($B21,'Slutlig allokering kvv'!$B$2:$AJ$550,MATCH(AA$4,'Slutlig allokering kvv'!$B$1:$AJ$1,0),FALSE)/1,0)</f>
        <v>0</v>
      </c>
      <c r="AB21">
        <f>IFERROR(VLOOKUP($B21,Kraftvärmeprod!$B$1:$AJ$550,MATCH(AB$4,Kraftvärmeprod!$B$1:$AJ$1,0),FALSE)/1,0)-IFERROR(VLOOKUP($B21,'Slutlig allokering kvv'!$B$2:$AJ$550,MATCH(AB$4,'Slutlig allokering kvv'!$B$1:$AJ$1,0),FALSE)/1,0)</f>
        <v>0</v>
      </c>
      <c r="AC21">
        <f>IFERROR(VLOOKUP($B21,Kraftvärmeprod!$B$1:$AJ$550,MATCH(AC$4,Kraftvärmeprod!$B$1:$AJ$1,0),FALSE)/1,0)-IFERROR(VLOOKUP($B21,'Slutlig allokering kvv'!$B$2:$AJ$550,MATCH(AC$4,'Slutlig allokering kvv'!$B$1:$AJ$1,0),FALSE)/1,0)</f>
        <v>0</v>
      </c>
      <c r="AD21">
        <f>IFERROR(VLOOKUP($B21,Miljö!$B$1:$E$471,MATCH("Hjälpel kraftvärme (GWh)",Miljö!$B$1:$E$1,0),FALSE)/1,0)-IFERROR(VLOOKUP($B21,'Slutlig allokering kvv'!$B$2:$AJ$550,MATCH(AD$4,'Slutlig allokering kvv'!$B$1:$AJ$1,0),FALSE)/1,0)</f>
        <v>0</v>
      </c>
      <c r="AH21">
        <f t="shared" si="0"/>
        <v>0</v>
      </c>
      <c r="AJ21">
        <f>IFERROR(VLOOKUP($B21,'Slutlig allokering kvv'!$B$2:$AX$550,MATCH("Summa slutlig allokerad tillförd energi (utan hjälpel och rökgaskondensering):",'Slutlig allokering kvv'!$B$1:$AX$1,0),FALSE)/1,"")</f>
        <v>0</v>
      </c>
      <c r="AL21" s="195" t="str">
        <f>IFERROR(1-VLOOKUP($B21,'Slutlig allokering kvv'!$B$2:$AX$550,MATCH("Andel av bränsle i kvv som allokerats till värme, exklusive rökgaskondensering och hjälpel",'Slutlig allokering kvv'!$B$1:$AX$1,0),FALSE),"")</f>
        <v/>
      </c>
      <c r="AN21" s="195" t="str">
        <f t="shared" si="1"/>
        <v/>
      </c>
    </row>
    <row r="22" spans="1:40" x14ac:dyDescent="0.25">
      <c r="A22" s="2" t="s">
        <v>45</v>
      </c>
      <c r="B22" s="2" t="s">
        <v>46</v>
      </c>
      <c r="C22" t="str">
        <f>IFERROR(VLOOKUP($B22,Kraftvärmeprod!$B$1:$AH$479,MATCH(C$4,Kraftvärmeprod!$B$1:$AG$1,0),FALSE)/1,"")</f>
        <v/>
      </c>
      <c r="D22" t="str">
        <f>IFERROR(VLOOKUP($B22,Kraftvärmeprod!$B$1:$AH$479,MATCH(D$4,Kraftvärmeprod!$B$1:$AG$1,0),FALSE)/1,"")</f>
        <v/>
      </c>
      <c r="F22">
        <f>IFERROR(VLOOKUP($B22,Kraftvärmeprod!$B$1:$AJ$550,MATCH(F$4,Kraftvärmeprod!$B$1:$AJ$1,0),FALSE)/1,0)-IFERROR(VLOOKUP($B22,'Slutlig allokering kvv'!$B$2:$AJ$550,MATCH(F$4,'Slutlig allokering kvv'!$B$1:$AJ$1,0),FALSE)/1,0)</f>
        <v>0</v>
      </c>
      <c r="G22">
        <f>IFERROR(VLOOKUP($B22,Kraftvärmeprod!$B$1:$AJ$550,MATCH(G$4,Kraftvärmeprod!$B$1:$AJ$1,0),FALSE)/1,0)-IFERROR(VLOOKUP($B22,'Slutlig allokering kvv'!$B$2:$AJ$550,MATCH(G$4,'Slutlig allokering kvv'!$B$1:$AJ$1,0),FALSE)/1,0)</f>
        <v>0</v>
      </c>
      <c r="H22">
        <f>IFERROR(VLOOKUP($B22,Kraftvärmeprod!$B$1:$AJ$550,MATCH(H$4,Kraftvärmeprod!$B$1:$AJ$1,0),FALSE)/1,0)-IFERROR(VLOOKUP($B22,'Slutlig allokering kvv'!$B$2:$AJ$550,MATCH(H$4,'Slutlig allokering kvv'!$B$1:$AJ$1,0),FALSE)/1,0)</f>
        <v>0</v>
      </c>
      <c r="I22">
        <f>IFERROR(VLOOKUP($B22,Kraftvärmeprod!$B$1:$AJ$550,MATCH(I$4,Kraftvärmeprod!$B$1:$AJ$1,0),FALSE)/1,0)-IFERROR(VLOOKUP($B22,'Slutlig allokering kvv'!$B$2:$AJ$550,MATCH(I$4,'Slutlig allokering kvv'!$B$1:$AJ$1,0),FALSE)/1,0)</f>
        <v>0</v>
      </c>
      <c r="J22">
        <f>IFERROR(VLOOKUP($B22,Kraftvärmeprod!$B$1:$AJ$550,MATCH(J$4,Kraftvärmeprod!$B$1:$AJ$1,0),FALSE)/1,0)-IFERROR(VLOOKUP($B22,'Slutlig allokering kvv'!$B$2:$AJ$550,MATCH(J$4,'Slutlig allokering kvv'!$B$1:$AJ$1,0),FALSE)/1,0)</f>
        <v>0</v>
      </c>
      <c r="K22">
        <f>IFERROR(VLOOKUP($B22,Kraftvärmeprod!$B$1:$AJ$550,MATCH(K$4,Kraftvärmeprod!$B$1:$AJ$1,0),FALSE)/1,0)-IFERROR(VLOOKUP($B22,'Slutlig allokering kvv'!$B$2:$AJ$550,MATCH(K$4,'Slutlig allokering kvv'!$B$1:$AJ$1,0),FALSE)/1,0)</f>
        <v>0</v>
      </c>
      <c r="L22">
        <f>IFERROR(VLOOKUP($B22,Kraftvärmeprod!$B$1:$AJ$550,MATCH(L$4,Kraftvärmeprod!$B$1:$AJ$1,0),FALSE)/1,0)-IFERROR(VLOOKUP($B22,'Slutlig allokering kvv'!$B$2:$AJ$550,MATCH(L$4,'Slutlig allokering kvv'!$B$1:$AJ$1,0),FALSE)/1,0)</f>
        <v>0</v>
      </c>
      <c r="M22">
        <f>IFERROR(VLOOKUP($B22,Kraftvärmeprod!$B$1:$AJ$550,MATCH(M$4,Kraftvärmeprod!$B$1:$AJ$1,0),FALSE)/1,0)-IFERROR(VLOOKUP($B22,'Slutlig allokering kvv'!$B$2:$AJ$550,MATCH(M$4,'Slutlig allokering kvv'!$B$1:$AJ$1,0),FALSE)/1,0)</f>
        <v>0</v>
      </c>
      <c r="N22">
        <f>IFERROR(VLOOKUP($B22,Kraftvärmeprod!$B$1:$AJ$550,MATCH(N$4,Kraftvärmeprod!$B$1:$AJ$1,0),FALSE)/1,0)-IFERROR(VLOOKUP($B22,'Slutlig allokering kvv'!$B$2:$AJ$550,MATCH(N$4,'Slutlig allokering kvv'!$B$1:$AJ$1,0),FALSE)/1,0)</f>
        <v>0</v>
      </c>
      <c r="O22">
        <f>IFERROR(VLOOKUP($B22,Kraftvärmeprod!$B$1:$AJ$550,MATCH(O$4,Kraftvärmeprod!$B$1:$AJ$1,0),FALSE)/1,0)-IFERROR(VLOOKUP($B22,'Slutlig allokering kvv'!$B$2:$AJ$550,MATCH(O$4,'Slutlig allokering kvv'!$B$1:$AJ$1,0),FALSE)/1,0)</f>
        <v>0</v>
      </c>
      <c r="P22">
        <f>IFERROR(VLOOKUP($B22,Kraftvärmeprod!$B$1:$AJ$550,MATCH(P$4,Kraftvärmeprod!$B$1:$AJ$1,0),FALSE)/1,0)-IFERROR(VLOOKUP($B22,'Slutlig allokering kvv'!$B$2:$AJ$550,MATCH(P$4,'Slutlig allokering kvv'!$B$1:$AJ$1,0),FALSE)/1,0)</f>
        <v>0</v>
      </c>
      <c r="Q22">
        <f>IFERROR(VLOOKUP($B22,Kraftvärmeprod!$B$1:$AJ$550,MATCH(Q$4,Kraftvärmeprod!$B$1:$AJ$1,0),FALSE)/1,0)-IFERROR(VLOOKUP($B22,'Slutlig allokering kvv'!$B$2:$AJ$550,MATCH(Q$4,'Slutlig allokering kvv'!$B$1:$AJ$1,0),FALSE)/1,0)</f>
        <v>0</v>
      </c>
      <c r="R22">
        <f>IFERROR(VLOOKUP($B22,Kraftvärmeprod!$B$1:$AJ$550,MATCH(R$4,Kraftvärmeprod!$B$1:$AJ$1,0),FALSE)/1,0)-IFERROR(VLOOKUP($B22,'Slutlig allokering kvv'!$B$2:$AJ$550,MATCH(R$4,'Slutlig allokering kvv'!$B$1:$AJ$1,0),FALSE)/1,0)</f>
        <v>0</v>
      </c>
      <c r="S22">
        <f>IFERROR(VLOOKUP($B22,Kraftvärmeprod!$B$1:$AJ$550,MATCH(S$4,Kraftvärmeprod!$B$1:$AJ$1,0),FALSE)/1,0)-IFERROR(VLOOKUP($B22,'Slutlig allokering kvv'!$B$2:$AJ$550,MATCH(S$4,'Slutlig allokering kvv'!$B$1:$AJ$1,0),FALSE)/1,0)</f>
        <v>0</v>
      </c>
      <c r="T22">
        <f>IFERROR(VLOOKUP($B22,Kraftvärmeprod!$B$1:$AJ$550,MATCH(T$4,Kraftvärmeprod!$B$1:$AJ$1,0),FALSE)/1,0)-IFERROR(VLOOKUP($B22,'Slutlig allokering kvv'!$B$2:$AJ$550,MATCH(T$4,'Slutlig allokering kvv'!$B$1:$AJ$1,0),FALSE)/1,0)</f>
        <v>0</v>
      </c>
      <c r="U22">
        <f>IFERROR(VLOOKUP($B22,Kraftvärmeprod!$B$1:$AJ$550,MATCH(U$4,Kraftvärmeprod!$B$1:$AJ$1,0),FALSE)/1,0)-IFERROR(VLOOKUP($B22,'Slutlig allokering kvv'!$B$2:$AJ$550,MATCH(U$4,'Slutlig allokering kvv'!$B$1:$AJ$1,0),FALSE)/1,0)</f>
        <v>0</v>
      </c>
      <c r="V22">
        <f>IFERROR(VLOOKUP($B22,Kraftvärmeprod!$B$1:$AJ$550,MATCH(V$4,Kraftvärmeprod!$B$1:$AJ$1,0),FALSE)/1,0)-IFERROR(VLOOKUP($B22,'Slutlig allokering kvv'!$B$2:$AJ$550,MATCH(V$4,'Slutlig allokering kvv'!$B$1:$AJ$1,0),FALSE)/1,0)</f>
        <v>0</v>
      </c>
      <c r="W22">
        <f>IFERROR(VLOOKUP($B22,Kraftvärmeprod!$B$1:$AJ$550,MATCH(W$4,Kraftvärmeprod!$B$1:$AJ$1,0),FALSE)/1,0)-IFERROR(VLOOKUP($B22,'Slutlig allokering kvv'!$B$2:$AJ$550,MATCH(W$4,'Slutlig allokering kvv'!$B$1:$AJ$1,0),FALSE)/1,0)</f>
        <v>0</v>
      </c>
      <c r="X22">
        <f>IFERROR(VLOOKUP($B22,Kraftvärmeprod!$B$1:$AJ$550,MATCH(X$4,Kraftvärmeprod!$B$1:$AJ$1,0),FALSE)/1,0)-IFERROR(VLOOKUP($B22,'Slutlig allokering kvv'!$B$2:$AJ$550,MATCH(X$4,'Slutlig allokering kvv'!$B$1:$AJ$1,0),FALSE)/1,0)</f>
        <v>0</v>
      </c>
      <c r="Y22">
        <f>IFERROR(VLOOKUP($B22,Kraftvärmeprod!$B$1:$AJ$550,MATCH(Y$4,Kraftvärmeprod!$B$1:$AJ$1,0),FALSE)/1,0)-IFERROR(VLOOKUP($B22,'Slutlig allokering kvv'!$B$2:$AJ$550,MATCH(Y$4,'Slutlig allokering kvv'!$B$1:$AJ$1,0),FALSE)/1,0)</f>
        <v>0</v>
      </c>
      <c r="Z22">
        <f>IFERROR(VLOOKUP($B22,Kraftvärmeprod!$B$1:$AJ$550,MATCH(Z$4,Kraftvärmeprod!$B$1:$AJ$1,0),FALSE)/1,0)-IFERROR(VLOOKUP($B22,'Slutlig allokering kvv'!$B$2:$AJ$550,MATCH(Z$4,'Slutlig allokering kvv'!$B$1:$AJ$1,0),FALSE)/1,0)</f>
        <v>0</v>
      </c>
      <c r="AA22">
        <f>IFERROR(VLOOKUP($B22,Kraftvärmeprod!$B$1:$AJ$550,MATCH(AA$4,Kraftvärmeprod!$B$1:$AJ$1,0),FALSE)/1,0)-IFERROR(VLOOKUP($B22,'Slutlig allokering kvv'!$B$2:$AJ$550,MATCH(AA$4,'Slutlig allokering kvv'!$B$1:$AJ$1,0),FALSE)/1,0)</f>
        <v>0</v>
      </c>
      <c r="AB22">
        <f>IFERROR(VLOOKUP($B22,Kraftvärmeprod!$B$1:$AJ$550,MATCH(AB$4,Kraftvärmeprod!$B$1:$AJ$1,0),FALSE)/1,0)-IFERROR(VLOOKUP($B22,'Slutlig allokering kvv'!$B$2:$AJ$550,MATCH(AB$4,'Slutlig allokering kvv'!$B$1:$AJ$1,0),FALSE)/1,0)</f>
        <v>0</v>
      </c>
      <c r="AC22">
        <f>IFERROR(VLOOKUP($B22,Kraftvärmeprod!$B$1:$AJ$550,MATCH(AC$4,Kraftvärmeprod!$B$1:$AJ$1,0),FALSE)/1,0)-IFERROR(VLOOKUP($B22,'Slutlig allokering kvv'!$B$2:$AJ$550,MATCH(AC$4,'Slutlig allokering kvv'!$B$1:$AJ$1,0),FALSE)/1,0)</f>
        <v>0</v>
      </c>
      <c r="AD22">
        <f>IFERROR(VLOOKUP($B22,Miljö!$B$1:$E$471,MATCH("Hjälpel kraftvärme (GWh)",Miljö!$B$1:$E$1,0),FALSE)/1,0)-IFERROR(VLOOKUP($B22,'Slutlig allokering kvv'!$B$2:$AJ$550,MATCH(AD$4,'Slutlig allokering kvv'!$B$1:$AJ$1,0),FALSE)/1,0)</f>
        <v>0</v>
      </c>
      <c r="AH22">
        <f t="shared" si="0"/>
        <v>0</v>
      </c>
      <c r="AJ22">
        <f>IFERROR(VLOOKUP($B22,'Slutlig allokering kvv'!$B$2:$AX$550,MATCH("Summa slutlig allokerad tillförd energi (utan hjälpel och rökgaskondensering):",'Slutlig allokering kvv'!$B$1:$AX$1,0),FALSE)/1,"")</f>
        <v>0</v>
      </c>
      <c r="AL22" s="195" t="str">
        <f>IFERROR(1-VLOOKUP($B22,'Slutlig allokering kvv'!$B$2:$AX$550,MATCH("Andel av bränsle i kvv som allokerats till värme, exklusive rökgaskondensering och hjälpel",'Slutlig allokering kvv'!$B$1:$AX$1,0),FALSE),"")</f>
        <v/>
      </c>
      <c r="AN22" s="195" t="str">
        <f t="shared" si="1"/>
        <v/>
      </c>
    </row>
    <row r="23" spans="1:40" x14ac:dyDescent="0.25">
      <c r="A23" s="2" t="s">
        <v>47</v>
      </c>
      <c r="B23" s="2" t="s">
        <v>48</v>
      </c>
      <c r="C23" t="str">
        <f>IFERROR(VLOOKUP($B23,Kraftvärmeprod!$B$1:$AH$479,MATCH(C$4,Kraftvärmeprod!$B$1:$AG$1,0),FALSE)/1,"")</f>
        <v/>
      </c>
      <c r="D23" t="str">
        <f>IFERROR(VLOOKUP($B23,Kraftvärmeprod!$B$1:$AH$479,MATCH(D$4,Kraftvärmeprod!$B$1:$AG$1,0),FALSE)/1,"")</f>
        <v/>
      </c>
      <c r="F23">
        <f>IFERROR(VLOOKUP($B23,Kraftvärmeprod!$B$1:$AJ$550,MATCH(F$4,Kraftvärmeprod!$B$1:$AJ$1,0),FALSE)/1,0)-IFERROR(VLOOKUP($B23,'Slutlig allokering kvv'!$B$2:$AJ$550,MATCH(F$4,'Slutlig allokering kvv'!$B$1:$AJ$1,0),FALSE)/1,0)</f>
        <v>0</v>
      </c>
      <c r="G23">
        <f>IFERROR(VLOOKUP($B23,Kraftvärmeprod!$B$1:$AJ$550,MATCH(G$4,Kraftvärmeprod!$B$1:$AJ$1,0),FALSE)/1,0)-IFERROR(VLOOKUP($B23,'Slutlig allokering kvv'!$B$2:$AJ$550,MATCH(G$4,'Slutlig allokering kvv'!$B$1:$AJ$1,0),FALSE)/1,0)</f>
        <v>0</v>
      </c>
      <c r="H23">
        <f>IFERROR(VLOOKUP($B23,Kraftvärmeprod!$B$1:$AJ$550,MATCH(H$4,Kraftvärmeprod!$B$1:$AJ$1,0),FALSE)/1,0)-IFERROR(VLOOKUP($B23,'Slutlig allokering kvv'!$B$2:$AJ$550,MATCH(H$4,'Slutlig allokering kvv'!$B$1:$AJ$1,0),FALSE)/1,0)</f>
        <v>0</v>
      </c>
      <c r="I23">
        <f>IFERROR(VLOOKUP($B23,Kraftvärmeprod!$B$1:$AJ$550,MATCH(I$4,Kraftvärmeprod!$B$1:$AJ$1,0),FALSE)/1,0)-IFERROR(VLOOKUP($B23,'Slutlig allokering kvv'!$B$2:$AJ$550,MATCH(I$4,'Slutlig allokering kvv'!$B$1:$AJ$1,0),FALSE)/1,0)</f>
        <v>0</v>
      </c>
      <c r="J23">
        <f>IFERROR(VLOOKUP($B23,Kraftvärmeprod!$B$1:$AJ$550,MATCH(J$4,Kraftvärmeprod!$B$1:$AJ$1,0),FALSE)/1,0)-IFERROR(VLOOKUP($B23,'Slutlig allokering kvv'!$B$2:$AJ$550,MATCH(J$4,'Slutlig allokering kvv'!$B$1:$AJ$1,0),FALSE)/1,0)</f>
        <v>0</v>
      </c>
      <c r="K23">
        <f>IFERROR(VLOOKUP($B23,Kraftvärmeprod!$B$1:$AJ$550,MATCH(K$4,Kraftvärmeprod!$B$1:$AJ$1,0),FALSE)/1,0)-IFERROR(VLOOKUP($B23,'Slutlig allokering kvv'!$B$2:$AJ$550,MATCH(K$4,'Slutlig allokering kvv'!$B$1:$AJ$1,0),FALSE)/1,0)</f>
        <v>0</v>
      </c>
      <c r="L23">
        <f>IFERROR(VLOOKUP($B23,Kraftvärmeprod!$B$1:$AJ$550,MATCH(L$4,Kraftvärmeprod!$B$1:$AJ$1,0),FALSE)/1,0)-IFERROR(VLOOKUP($B23,'Slutlig allokering kvv'!$B$2:$AJ$550,MATCH(L$4,'Slutlig allokering kvv'!$B$1:$AJ$1,0),FALSE)/1,0)</f>
        <v>0</v>
      </c>
      <c r="M23">
        <f>IFERROR(VLOOKUP($B23,Kraftvärmeprod!$B$1:$AJ$550,MATCH(M$4,Kraftvärmeprod!$B$1:$AJ$1,0),FALSE)/1,0)-IFERROR(VLOOKUP($B23,'Slutlig allokering kvv'!$B$2:$AJ$550,MATCH(M$4,'Slutlig allokering kvv'!$B$1:$AJ$1,0),FALSE)/1,0)</f>
        <v>0</v>
      </c>
      <c r="N23">
        <f>IFERROR(VLOOKUP($B23,Kraftvärmeprod!$B$1:$AJ$550,MATCH(N$4,Kraftvärmeprod!$B$1:$AJ$1,0),FALSE)/1,0)-IFERROR(VLOOKUP($B23,'Slutlig allokering kvv'!$B$2:$AJ$550,MATCH(N$4,'Slutlig allokering kvv'!$B$1:$AJ$1,0),FALSE)/1,0)</f>
        <v>0</v>
      </c>
      <c r="O23">
        <f>IFERROR(VLOOKUP($B23,Kraftvärmeprod!$B$1:$AJ$550,MATCH(O$4,Kraftvärmeprod!$B$1:$AJ$1,0),FALSE)/1,0)-IFERROR(VLOOKUP($B23,'Slutlig allokering kvv'!$B$2:$AJ$550,MATCH(O$4,'Slutlig allokering kvv'!$B$1:$AJ$1,0),FALSE)/1,0)</f>
        <v>0</v>
      </c>
      <c r="P23">
        <f>IFERROR(VLOOKUP($B23,Kraftvärmeprod!$B$1:$AJ$550,MATCH(P$4,Kraftvärmeprod!$B$1:$AJ$1,0),FALSE)/1,0)-IFERROR(VLOOKUP($B23,'Slutlig allokering kvv'!$B$2:$AJ$550,MATCH(P$4,'Slutlig allokering kvv'!$B$1:$AJ$1,0),FALSE)/1,0)</f>
        <v>0</v>
      </c>
      <c r="Q23">
        <f>IFERROR(VLOOKUP($B23,Kraftvärmeprod!$B$1:$AJ$550,MATCH(Q$4,Kraftvärmeprod!$B$1:$AJ$1,0),FALSE)/1,0)-IFERROR(VLOOKUP($B23,'Slutlig allokering kvv'!$B$2:$AJ$550,MATCH(Q$4,'Slutlig allokering kvv'!$B$1:$AJ$1,0),FALSE)/1,0)</f>
        <v>0</v>
      </c>
      <c r="R23">
        <f>IFERROR(VLOOKUP($B23,Kraftvärmeprod!$B$1:$AJ$550,MATCH(R$4,Kraftvärmeprod!$B$1:$AJ$1,0),FALSE)/1,0)-IFERROR(VLOOKUP($B23,'Slutlig allokering kvv'!$B$2:$AJ$550,MATCH(R$4,'Slutlig allokering kvv'!$B$1:$AJ$1,0),FALSE)/1,0)</f>
        <v>0</v>
      </c>
      <c r="S23">
        <f>IFERROR(VLOOKUP($B23,Kraftvärmeprod!$B$1:$AJ$550,MATCH(S$4,Kraftvärmeprod!$B$1:$AJ$1,0),FALSE)/1,0)-IFERROR(VLOOKUP($B23,'Slutlig allokering kvv'!$B$2:$AJ$550,MATCH(S$4,'Slutlig allokering kvv'!$B$1:$AJ$1,0),FALSE)/1,0)</f>
        <v>0</v>
      </c>
      <c r="T23">
        <f>IFERROR(VLOOKUP($B23,Kraftvärmeprod!$B$1:$AJ$550,MATCH(T$4,Kraftvärmeprod!$B$1:$AJ$1,0),FALSE)/1,0)-IFERROR(VLOOKUP($B23,'Slutlig allokering kvv'!$B$2:$AJ$550,MATCH(T$4,'Slutlig allokering kvv'!$B$1:$AJ$1,0),FALSE)/1,0)</f>
        <v>0</v>
      </c>
      <c r="U23">
        <f>IFERROR(VLOOKUP($B23,Kraftvärmeprod!$B$1:$AJ$550,MATCH(U$4,Kraftvärmeprod!$B$1:$AJ$1,0),FALSE)/1,0)-IFERROR(VLOOKUP($B23,'Slutlig allokering kvv'!$B$2:$AJ$550,MATCH(U$4,'Slutlig allokering kvv'!$B$1:$AJ$1,0),FALSE)/1,0)</f>
        <v>0</v>
      </c>
      <c r="V23">
        <f>IFERROR(VLOOKUP($B23,Kraftvärmeprod!$B$1:$AJ$550,MATCH(V$4,Kraftvärmeprod!$B$1:$AJ$1,0),FALSE)/1,0)-IFERROR(VLOOKUP($B23,'Slutlig allokering kvv'!$B$2:$AJ$550,MATCH(V$4,'Slutlig allokering kvv'!$B$1:$AJ$1,0),FALSE)/1,0)</f>
        <v>0</v>
      </c>
      <c r="W23">
        <f>IFERROR(VLOOKUP($B23,Kraftvärmeprod!$B$1:$AJ$550,MATCH(W$4,Kraftvärmeprod!$B$1:$AJ$1,0),FALSE)/1,0)-IFERROR(VLOOKUP($B23,'Slutlig allokering kvv'!$B$2:$AJ$550,MATCH(W$4,'Slutlig allokering kvv'!$B$1:$AJ$1,0),FALSE)/1,0)</f>
        <v>0</v>
      </c>
      <c r="X23">
        <f>IFERROR(VLOOKUP($B23,Kraftvärmeprod!$B$1:$AJ$550,MATCH(X$4,Kraftvärmeprod!$B$1:$AJ$1,0),FALSE)/1,0)-IFERROR(VLOOKUP($B23,'Slutlig allokering kvv'!$B$2:$AJ$550,MATCH(X$4,'Slutlig allokering kvv'!$B$1:$AJ$1,0),FALSE)/1,0)</f>
        <v>0</v>
      </c>
      <c r="Y23">
        <f>IFERROR(VLOOKUP($B23,Kraftvärmeprod!$B$1:$AJ$550,MATCH(Y$4,Kraftvärmeprod!$B$1:$AJ$1,0),FALSE)/1,0)-IFERROR(VLOOKUP($B23,'Slutlig allokering kvv'!$B$2:$AJ$550,MATCH(Y$4,'Slutlig allokering kvv'!$B$1:$AJ$1,0),FALSE)/1,0)</f>
        <v>0</v>
      </c>
      <c r="Z23">
        <f>IFERROR(VLOOKUP($B23,Kraftvärmeprod!$B$1:$AJ$550,MATCH(Z$4,Kraftvärmeprod!$B$1:$AJ$1,0),FALSE)/1,0)-IFERROR(VLOOKUP($B23,'Slutlig allokering kvv'!$B$2:$AJ$550,MATCH(Z$4,'Slutlig allokering kvv'!$B$1:$AJ$1,0),FALSE)/1,0)</f>
        <v>0</v>
      </c>
      <c r="AA23">
        <f>IFERROR(VLOOKUP($B23,Kraftvärmeprod!$B$1:$AJ$550,MATCH(AA$4,Kraftvärmeprod!$B$1:$AJ$1,0),FALSE)/1,0)-IFERROR(VLOOKUP($B23,'Slutlig allokering kvv'!$B$2:$AJ$550,MATCH(AA$4,'Slutlig allokering kvv'!$B$1:$AJ$1,0),FALSE)/1,0)</f>
        <v>0</v>
      </c>
      <c r="AB23">
        <f>IFERROR(VLOOKUP($B23,Kraftvärmeprod!$B$1:$AJ$550,MATCH(AB$4,Kraftvärmeprod!$B$1:$AJ$1,0),FALSE)/1,0)-IFERROR(VLOOKUP($B23,'Slutlig allokering kvv'!$B$2:$AJ$550,MATCH(AB$4,'Slutlig allokering kvv'!$B$1:$AJ$1,0),FALSE)/1,0)</f>
        <v>0</v>
      </c>
      <c r="AC23">
        <f>IFERROR(VLOOKUP($B23,Kraftvärmeprod!$B$1:$AJ$550,MATCH(AC$4,Kraftvärmeprod!$B$1:$AJ$1,0),FALSE)/1,0)-IFERROR(VLOOKUP($B23,'Slutlig allokering kvv'!$B$2:$AJ$550,MATCH(AC$4,'Slutlig allokering kvv'!$B$1:$AJ$1,0),FALSE)/1,0)</f>
        <v>0</v>
      </c>
      <c r="AD23">
        <f>IFERROR(VLOOKUP($B23,Miljö!$B$1:$E$471,MATCH("Hjälpel kraftvärme (GWh)",Miljö!$B$1:$E$1,0),FALSE)/1,0)-IFERROR(VLOOKUP($B23,'Slutlig allokering kvv'!$B$2:$AJ$550,MATCH(AD$4,'Slutlig allokering kvv'!$B$1:$AJ$1,0),FALSE)/1,0)</f>
        <v>0</v>
      </c>
      <c r="AH23">
        <f t="shared" si="0"/>
        <v>0</v>
      </c>
      <c r="AJ23">
        <f>IFERROR(VLOOKUP($B23,'Slutlig allokering kvv'!$B$2:$AX$550,MATCH("Summa slutlig allokerad tillförd energi (utan hjälpel och rökgaskondensering):",'Slutlig allokering kvv'!$B$1:$AX$1,0),FALSE)/1,"")</f>
        <v>0</v>
      </c>
      <c r="AL23" s="195" t="str">
        <f>IFERROR(1-VLOOKUP($B23,'Slutlig allokering kvv'!$B$2:$AX$550,MATCH("Andel av bränsle i kvv som allokerats till värme, exklusive rökgaskondensering och hjälpel",'Slutlig allokering kvv'!$B$1:$AX$1,0),FALSE),"")</f>
        <v/>
      </c>
      <c r="AN23" s="195" t="str">
        <f t="shared" si="1"/>
        <v/>
      </c>
    </row>
    <row r="24" spans="1:40" x14ac:dyDescent="0.25">
      <c r="A24" s="2" t="s">
        <v>49</v>
      </c>
      <c r="B24" s="2" t="s">
        <v>50</v>
      </c>
      <c r="C24" t="str">
        <f>IFERROR(VLOOKUP($B24,Kraftvärmeprod!$B$1:$AH$479,MATCH(C$4,Kraftvärmeprod!$B$1:$AG$1,0),FALSE)/1,"")</f>
        <v/>
      </c>
      <c r="D24" t="str">
        <f>IFERROR(VLOOKUP($B24,Kraftvärmeprod!$B$1:$AH$479,MATCH(D$4,Kraftvärmeprod!$B$1:$AG$1,0),FALSE)/1,"")</f>
        <v/>
      </c>
      <c r="F24">
        <f>IFERROR(VLOOKUP($B24,Kraftvärmeprod!$B$1:$AJ$550,MATCH(F$4,Kraftvärmeprod!$B$1:$AJ$1,0),FALSE)/1,0)-IFERROR(VLOOKUP($B24,'Slutlig allokering kvv'!$B$2:$AJ$550,MATCH(F$4,'Slutlig allokering kvv'!$B$1:$AJ$1,0),FALSE)/1,0)</f>
        <v>0</v>
      </c>
      <c r="G24">
        <f>IFERROR(VLOOKUP($B24,Kraftvärmeprod!$B$1:$AJ$550,MATCH(G$4,Kraftvärmeprod!$B$1:$AJ$1,0),FALSE)/1,0)-IFERROR(VLOOKUP($B24,'Slutlig allokering kvv'!$B$2:$AJ$550,MATCH(G$4,'Slutlig allokering kvv'!$B$1:$AJ$1,0),FALSE)/1,0)</f>
        <v>0</v>
      </c>
      <c r="H24">
        <f>IFERROR(VLOOKUP($B24,Kraftvärmeprod!$B$1:$AJ$550,MATCH(H$4,Kraftvärmeprod!$B$1:$AJ$1,0),FALSE)/1,0)-IFERROR(VLOOKUP($B24,'Slutlig allokering kvv'!$B$2:$AJ$550,MATCH(H$4,'Slutlig allokering kvv'!$B$1:$AJ$1,0),FALSE)/1,0)</f>
        <v>0</v>
      </c>
      <c r="I24">
        <f>IFERROR(VLOOKUP($B24,Kraftvärmeprod!$B$1:$AJ$550,MATCH(I$4,Kraftvärmeprod!$B$1:$AJ$1,0),FALSE)/1,0)-IFERROR(VLOOKUP($B24,'Slutlig allokering kvv'!$B$2:$AJ$550,MATCH(I$4,'Slutlig allokering kvv'!$B$1:$AJ$1,0),FALSE)/1,0)</f>
        <v>0</v>
      </c>
      <c r="J24">
        <f>IFERROR(VLOOKUP($B24,Kraftvärmeprod!$B$1:$AJ$550,MATCH(J$4,Kraftvärmeprod!$B$1:$AJ$1,0),FALSE)/1,0)-IFERROR(VLOOKUP($B24,'Slutlig allokering kvv'!$B$2:$AJ$550,MATCH(J$4,'Slutlig allokering kvv'!$B$1:$AJ$1,0),FALSE)/1,0)</f>
        <v>0</v>
      </c>
      <c r="K24">
        <f>IFERROR(VLOOKUP($B24,Kraftvärmeprod!$B$1:$AJ$550,MATCH(K$4,Kraftvärmeprod!$B$1:$AJ$1,0),FALSE)/1,0)-IFERROR(VLOOKUP($B24,'Slutlig allokering kvv'!$B$2:$AJ$550,MATCH(K$4,'Slutlig allokering kvv'!$B$1:$AJ$1,0),FALSE)/1,0)</f>
        <v>0</v>
      </c>
      <c r="L24">
        <f>IFERROR(VLOOKUP($B24,Kraftvärmeprod!$B$1:$AJ$550,MATCH(L$4,Kraftvärmeprod!$B$1:$AJ$1,0),FALSE)/1,0)-IFERROR(VLOOKUP($B24,'Slutlig allokering kvv'!$B$2:$AJ$550,MATCH(L$4,'Slutlig allokering kvv'!$B$1:$AJ$1,0),FALSE)/1,0)</f>
        <v>0</v>
      </c>
      <c r="M24">
        <f>IFERROR(VLOOKUP($B24,Kraftvärmeprod!$B$1:$AJ$550,MATCH(M$4,Kraftvärmeprod!$B$1:$AJ$1,0),FALSE)/1,0)-IFERROR(VLOOKUP($B24,'Slutlig allokering kvv'!$B$2:$AJ$550,MATCH(M$4,'Slutlig allokering kvv'!$B$1:$AJ$1,0),FALSE)/1,0)</f>
        <v>0</v>
      </c>
      <c r="N24">
        <f>IFERROR(VLOOKUP($B24,Kraftvärmeprod!$B$1:$AJ$550,MATCH(N$4,Kraftvärmeprod!$B$1:$AJ$1,0),FALSE)/1,0)-IFERROR(VLOOKUP($B24,'Slutlig allokering kvv'!$B$2:$AJ$550,MATCH(N$4,'Slutlig allokering kvv'!$B$1:$AJ$1,0),FALSE)/1,0)</f>
        <v>0</v>
      </c>
      <c r="O24">
        <f>IFERROR(VLOOKUP($B24,Kraftvärmeprod!$B$1:$AJ$550,MATCH(O$4,Kraftvärmeprod!$B$1:$AJ$1,0),FALSE)/1,0)-IFERROR(VLOOKUP($B24,'Slutlig allokering kvv'!$B$2:$AJ$550,MATCH(O$4,'Slutlig allokering kvv'!$B$1:$AJ$1,0),FALSE)/1,0)</f>
        <v>0</v>
      </c>
      <c r="P24">
        <f>IFERROR(VLOOKUP($B24,Kraftvärmeprod!$B$1:$AJ$550,MATCH(P$4,Kraftvärmeprod!$B$1:$AJ$1,0),FALSE)/1,0)-IFERROR(VLOOKUP($B24,'Slutlig allokering kvv'!$B$2:$AJ$550,MATCH(P$4,'Slutlig allokering kvv'!$B$1:$AJ$1,0),FALSE)/1,0)</f>
        <v>0</v>
      </c>
      <c r="Q24">
        <f>IFERROR(VLOOKUP($B24,Kraftvärmeprod!$B$1:$AJ$550,MATCH(Q$4,Kraftvärmeprod!$B$1:$AJ$1,0),FALSE)/1,0)-IFERROR(VLOOKUP($B24,'Slutlig allokering kvv'!$B$2:$AJ$550,MATCH(Q$4,'Slutlig allokering kvv'!$B$1:$AJ$1,0),FALSE)/1,0)</f>
        <v>0</v>
      </c>
      <c r="R24">
        <f>IFERROR(VLOOKUP($B24,Kraftvärmeprod!$B$1:$AJ$550,MATCH(R$4,Kraftvärmeprod!$B$1:$AJ$1,0),FALSE)/1,0)-IFERROR(VLOOKUP($B24,'Slutlig allokering kvv'!$B$2:$AJ$550,MATCH(R$4,'Slutlig allokering kvv'!$B$1:$AJ$1,0),FALSE)/1,0)</f>
        <v>0</v>
      </c>
      <c r="S24">
        <f>IFERROR(VLOOKUP($B24,Kraftvärmeprod!$B$1:$AJ$550,MATCH(S$4,Kraftvärmeprod!$B$1:$AJ$1,0),FALSE)/1,0)-IFERROR(VLOOKUP($B24,'Slutlig allokering kvv'!$B$2:$AJ$550,MATCH(S$4,'Slutlig allokering kvv'!$B$1:$AJ$1,0),FALSE)/1,0)</f>
        <v>0</v>
      </c>
      <c r="T24">
        <f>IFERROR(VLOOKUP($B24,Kraftvärmeprod!$B$1:$AJ$550,MATCH(T$4,Kraftvärmeprod!$B$1:$AJ$1,0),FALSE)/1,0)-IFERROR(VLOOKUP($B24,'Slutlig allokering kvv'!$B$2:$AJ$550,MATCH(T$4,'Slutlig allokering kvv'!$B$1:$AJ$1,0),FALSE)/1,0)</f>
        <v>0</v>
      </c>
      <c r="U24">
        <f>IFERROR(VLOOKUP($B24,Kraftvärmeprod!$B$1:$AJ$550,MATCH(U$4,Kraftvärmeprod!$B$1:$AJ$1,0),FALSE)/1,0)-IFERROR(VLOOKUP($B24,'Slutlig allokering kvv'!$B$2:$AJ$550,MATCH(U$4,'Slutlig allokering kvv'!$B$1:$AJ$1,0),FALSE)/1,0)</f>
        <v>0</v>
      </c>
      <c r="V24">
        <f>IFERROR(VLOOKUP($B24,Kraftvärmeprod!$B$1:$AJ$550,MATCH(V$4,Kraftvärmeprod!$B$1:$AJ$1,0),FALSE)/1,0)-IFERROR(VLOOKUP($B24,'Slutlig allokering kvv'!$B$2:$AJ$550,MATCH(V$4,'Slutlig allokering kvv'!$B$1:$AJ$1,0),FALSE)/1,0)</f>
        <v>0</v>
      </c>
      <c r="W24">
        <f>IFERROR(VLOOKUP($B24,Kraftvärmeprod!$B$1:$AJ$550,MATCH(W$4,Kraftvärmeprod!$B$1:$AJ$1,0),FALSE)/1,0)-IFERROR(VLOOKUP($B24,'Slutlig allokering kvv'!$B$2:$AJ$550,MATCH(W$4,'Slutlig allokering kvv'!$B$1:$AJ$1,0),FALSE)/1,0)</f>
        <v>0</v>
      </c>
      <c r="X24">
        <f>IFERROR(VLOOKUP($B24,Kraftvärmeprod!$B$1:$AJ$550,MATCH(X$4,Kraftvärmeprod!$B$1:$AJ$1,0),FALSE)/1,0)-IFERROR(VLOOKUP($B24,'Slutlig allokering kvv'!$B$2:$AJ$550,MATCH(X$4,'Slutlig allokering kvv'!$B$1:$AJ$1,0),FALSE)/1,0)</f>
        <v>0</v>
      </c>
      <c r="Y24">
        <f>IFERROR(VLOOKUP($B24,Kraftvärmeprod!$B$1:$AJ$550,MATCH(Y$4,Kraftvärmeprod!$B$1:$AJ$1,0),FALSE)/1,0)-IFERROR(VLOOKUP($B24,'Slutlig allokering kvv'!$B$2:$AJ$550,MATCH(Y$4,'Slutlig allokering kvv'!$B$1:$AJ$1,0),FALSE)/1,0)</f>
        <v>0</v>
      </c>
      <c r="Z24">
        <f>IFERROR(VLOOKUP($B24,Kraftvärmeprod!$B$1:$AJ$550,MATCH(Z$4,Kraftvärmeprod!$B$1:$AJ$1,0),FALSE)/1,0)-IFERROR(VLOOKUP($B24,'Slutlig allokering kvv'!$B$2:$AJ$550,MATCH(Z$4,'Slutlig allokering kvv'!$B$1:$AJ$1,0),FALSE)/1,0)</f>
        <v>0</v>
      </c>
      <c r="AA24">
        <f>IFERROR(VLOOKUP($B24,Kraftvärmeprod!$B$1:$AJ$550,MATCH(AA$4,Kraftvärmeprod!$B$1:$AJ$1,0),FALSE)/1,0)-IFERROR(VLOOKUP($B24,'Slutlig allokering kvv'!$B$2:$AJ$550,MATCH(AA$4,'Slutlig allokering kvv'!$B$1:$AJ$1,0),FALSE)/1,0)</f>
        <v>0</v>
      </c>
      <c r="AB24">
        <f>IFERROR(VLOOKUP($B24,Kraftvärmeprod!$B$1:$AJ$550,MATCH(AB$4,Kraftvärmeprod!$B$1:$AJ$1,0),FALSE)/1,0)-IFERROR(VLOOKUP($B24,'Slutlig allokering kvv'!$B$2:$AJ$550,MATCH(AB$4,'Slutlig allokering kvv'!$B$1:$AJ$1,0),FALSE)/1,0)</f>
        <v>0</v>
      </c>
      <c r="AC24">
        <f>IFERROR(VLOOKUP($B24,Kraftvärmeprod!$B$1:$AJ$550,MATCH(AC$4,Kraftvärmeprod!$B$1:$AJ$1,0),FALSE)/1,0)-IFERROR(VLOOKUP($B24,'Slutlig allokering kvv'!$B$2:$AJ$550,MATCH(AC$4,'Slutlig allokering kvv'!$B$1:$AJ$1,0),FALSE)/1,0)</f>
        <v>0</v>
      </c>
      <c r="AD24">
        <f>IFERROR(VLOOKUP($B24,Miljö!$B$1:$E$471,MATCH("Hjälpel kraftvärme (GWh)",Miljö!$B$1:$E$1,0),FALSE)/1,0)-IFERROR(VLOOKUP($B24,'Slutlig allokering kvv'!$B$2:$AJ$550,MATCH(AD$4,'Slutlig allokering kvv'!$B$1:$AJ$1,0),FALSE)/1,0)</f>
        <v>0</v>
      </c>
      <c r="AH24">
        <f t="shared" si="0"/>
        <v>0</v>
      </c>
      <c r="AJ24">
        <f>IFERROR(VLOOKUP($B24,'Slutlig allokering kvv'!$B$2:$AX$550,MATCH("Summa slutlig allokerad tillförd energi (utan hjälpel och rökgaskondensering):",'Slutlig allokering kvv'!$B$1:$AX$1,0),FALSE)/1,"")</f>
        <v>0</v>
      </c>
      <c r="AL24" s="195" t="str">
        <f>IFERROR(1-VLOOKUP($B24,'Slutlig allokering kvv'!$B$2:$AX$550,MATCH("Andel av bränsle i kvv som allokerats till värme, exklusive rökgaskondensering och hjälpel",'Slutlig allokering kvv'!$B$1:$AX$1,0),FALSE),"")</f>
        <v/>
      </c>
      <c r="AN24" s="195" t="str">
        <f t="shared" si="1"/>
        <v/>
      </c>
    </row>
    <row r="25" spans="1:40" x14ac:dyDescent="0.25">
      <c r="A25" s="2" t="s">
        <v>51</v>
      </c>
      <c r="B25" s="2" t="s">
        <v>52</v>
      </c>
      <c r="C25" t="str">
        <f>IFERROR(VLOOKUP($B25,Kraftvärmeprod!$B$1:$AH$479,MATCH(C$4,Kraftvärmeprod!$B$1:$AG$1,0),FALSE)/1,"")</f>
        <v/>
      </c>
      <c r="D25" t="str">
        <f>IFERROR(VLOOKUP($B25,Kraftvärmeprod!$B$1:$AH$479,MATCH(D$4,Kraftvärmeprod!$B$1:$AG$1,0),FALSE)/1,"")</f>
        <v/>
      </c>
      <c r="F25">
        <f>IFERROR(VLOOKUP($B25,Kraftvärmeprod!$B$1:$AJ$550,MATCH(F$4,Kraftvärmeprod!$B$1:$AJ$1,0),FALSE)/1,0)-IFERROR(VLOOKUP($B25,'Slutlig allokering kvv'!$B$2:$AJ$550,MATCH(F$4,'Slutlig allokering kvv'!$B$1:$AJ$1,0),FALSE)/1,0)</f>
        <v>0</v>
      </c>
      <c r="G25">
        <f>IFERROR(VLOOKUP($B25,Kraftvärmeprod!$B$1:$AJ$550,MATCH(G$4,Kraftvärmeprod!$B$1:$AJ$1,0),FALSE)/1,0)-IFERROR(VLOOKUP($B25,'Slutlig allokering kvv'!$B$2:$AJ$550,MATCH(G$4,'Slutlig allokering kvv'!$B$1:$AJ$1,0),FALSE)/1,0)</f>
        <v>0</v>
      </c>
      <c r="H25">
        <f>IFERROR(VLOOKUP($B25,Kraftvärmeprod!$B$1:$AJ$550,MATCH(H$4,Kraftvärmeprod!$B$1:$AJ$1,0),FALSE)/1,0)-IFERROR(VLOOKUP($B25,'Slutlig allokering kvv'!$B$2:$AJ$550,MATCH(H$4,'Slutlig allokering kvv'!$B$1:$AJ$1,0),FALSE)/1,0)</f>
        <v>0</v>
      </c>
      <c r="I25">
        <f>IFERROR(VLOOKUP($B25,Kraftvärmeprod!$B$1:$AJ$550,MATCH(I$4,Kraftvärmeprod!$B$1:$AJ$1,0),FALSE)/1,0)-IFERROR(VLOOKUP($B25,'Slutlig allokering kvv'!$B$2:$AJ$550,MATCH(I$4,'Slutlig allokering kvv'!$B$1:$AJ$1,0),FALSE)/1,0)</f>
        <v>0</v>
      </c>
      <c r="J25">
        <f>IFERROR(VLOOKUP($B25,Kraftvärmeprod!$B$1:$AJ$550,MATCH(J$4,Kraftvärmeprod!$B$1:$AJ$1,0),FALSE)/1,0)-IFERROR(VLOOKUP($B25,'Slutlig allokering kvv'!$B$2:$AJ$550,MATCH(J$4,'Slutlig allokering kvv'!$B$1:$AJ$1,0),FALSE)/1,0)</f>
        <v>0</v>
      </c>
      <c r="K25">
        <f>IFERROR(VLOOKUP($B25,Kraftvärmeprod!$B$1:$AJ$550,MATCH(K$4,Kraftvärmeprod!$B$1:$AJ$1,0),FALSE)/1,0)-IFERROR(VLOOKUP($B25,'Slutlig allokering kvv'!$B$2:$AJ$550,MATCH(K$4,'Slutlig allokering kvv'!$B$1:$AJ$1,0),FALSE)/1,0)</f>
        <v>0</v>
      </c>
      <c r="L25">
        <f>IFERROR(VLOOKUP($B25,Kraftvärmeprod!$B$1:$AJ$550,MATCH(L$4,Kraftvärmeprod!$B$1:$AJ$1,0),FALSE)/1,0)-IFERROR(VLOOKUP($B25,'Slutlig allokering kvv'!$B$2:$AJ$550,MATCH(L$4,'Slutlig allokering kvv'!$B$1:$AJ$1,0),FALSE)/1,0)</f>
        <v>0</v>
      </c>
      <c r="M25">
        <f>IFERROR(VLOOKUP($B25,Kraftvärmeprod!$B$1:$AJ$550,MATCH(M$4,Kraftvärmeprod!$B$1:$AJ$1,0),FALSE)/1,0)-IFERROR(VLOOKUP($B25,'Slutlig allokering kvv'!$B$2:$AJ$550,MATCH(M$4,'Slutlig allokering kvv'!$B$1:$AJ$1,0),FALSE)/1,0)</f>
        <v>0</v>
      </c>
      <c r="N25">
        <f>IFERROR(VLOOKUP($B25,Kraftvärmeprod!$B$1:$AJ$550,MATCH(N$4,Kraftvärmeprod!$B$1:$AJ$1,0),FALSE)/1,0)-IFERROR(VLOOKUP($B25,'Slutlig allokering kvv'!$B$2:$AJ$550,MATCH(N$4,'Slutlig allokering kvv'!$B$1:$AJ$1,0),FALSE)/1,0)</f>
        <v>0</v>
      </c>
      <c r="O25">
        <f>IFERROR(VLOOKUP($B25,Kraftvärmeprod!$B$1:$AJ$550,MATCH(O$4,Kraftvärmeprod!$B$1:$AJ$1,0),FALSE)/1,0)-IFERROR(VLOOKUP($B25,'Slutlig allokering kvv'!$B$2:$AJ$550,MATCH(O$4,'Slutlig allokering kvv'!$B$1:$AJ$1,0),FALSE)/1,0)</f>
        <v>0</v>
      </c>
      <c r="P25">
        <f>IFERROR(VLOOKUP($B25,Kraftvärmeprod!$B$1:$AJ$550,MATCH(P$4,Kraftvärmeprod!$B$1:$AJ$1,0),FALSE)/1,0)-IFERROR(VLOOKUP($B25,'Slutlig allokering kvv'!$B$2:$AJ$550,MATCH(P$4,'Slutlig allokering kvv'!$B$1:$AJ$1,0),FALSE)/1,0)</f>
        <v>0</v>
      </c>
      <c r="Q25">
        <f>IFERROR(VLOOKUP($B25,Kraftvärmeprod!$B$1:$AJ$550,MATCH(Q$4,Kraftvärmeprod!$B$1:$AJ$1,0),FALSE)/1,0)-IFERROR(VLOOKUP($B25,'Slutlig allokering kvv'!$B$2:$AJ$550,MATCH(Q$4,'Slutlig allokering kvv'!$B$1:$AJ$1,0),FALSE)/1,0)</f>
        <v>0</v>
      </c>
      <c r="R25">
        <f>IFERROR(VLOOKUP($B25,Kraftvärmeprod!$B$1:$AJ$550,MATCH(R$4,Kraftvärmeprod!$B$1:$AJ$1,0),FALSE)/1,0)-IFERROR(VLOOKUP($B25,'Slutlig allokering kvv'!$B$2:$AJ$550,MATCH(R$4,'Slutlig allokering kvv'!$B$1:$AJ$1,0),FALSE)/1,0)</f>
        <v>0</v>
      </c>
      <c r="S25">
        <f>IFERROR(VLOOKUP($B25,Kraftvärmeprod!$B$1:$AJ$550,MATCH(S$4,Kraftvärmeprod!$B$1:$AJ$1,0),FALSE)/1,0)-IFERROR(VLOOKUP($B25,'Slutlig allokering kvv'!$B$2:$AJ$550,MATCH(S$4,'Slutlig allokering kvv'!$B$1:$AJ$1,0),FALSE)/1,0)</f>
        <v>0</v>
      </c>
      <c r="T25">
        <f>IFERROR(VLOOKUP($B25,Kraftvärmeprod!$B$1:$AJ$550,MATCH(T$4,Kraftvärmeprod!$B$1:$AJ$1,0),FALSE)/1,0)-IFERROR(VLOOKUP($B25,'Slutlig allokering kvv'!$B$2:$AJ$550,MATCH(T$4,'Slutlig allokering kvv'!$B$1:$AJ$1,0),FALSE)/1,0)</f>
        <v>0</v>
      </c>
      <c r="U25">
        <f>IFERROR(VLOOKUP($B25,Kraftvärmeprod!$B$1:$AJ$550,MATCH(U$4,Kraftvärmeprod!$B$1:$AJ$1,0),FALSE)/1,0)-IFERROR(VLOOKUP($B25,'Slutlig allokering kvv'!$B$2:$AJ$550,MATCH(U$4,'Slutlig allokering kvv'!$B$1:$AJ$1,0),FALSE)/1,0)</f>
        <v>0</v>
      </c>
      <c r="V25">
        <f>IFERROR(VLOOKUP($B25,Kraftvärmeprod!$B$1:$AJ$550,MATCH(V$4,Kraftvärmeprod!$B$1:$AJ$1,0),FALSE)/1,0)-IFERROR(VLOOKUP($B25,'Slutlig allokering kvv'!$B$2:$AJ$550,MATCH(V$4,'Slutlig allokering kvv'!$B$1:$AJ$1,0),FALSE)/1,0)</f>
        <v>0</v>
      </c>
      <c r="W25">
        <f>IFERROR(VLOOKUP($B25,Kraftvärmeprod!$B$1:$AJ$550,MATCH(W$4,Kraftvärmeprod!$B$1:$AJ$1,0),FALSE)/1,0)-IFERROR(VLOOKUP($B25,'Slutlig allokering kvv'!$B$2:$AJ$550,MATCH(W$4,'Slutlig allokering kvv'!$B$1:$AJ$1,0),FALSE)/1,0)</f>
        <v>0</v>
      </c>
      <c r="X25">
        <f>IFERROR(VLOOKUP($B25,Kraftvärmeprod!$B$1:$AJ$550,MATCH(X$4,Kraftvärmeprod!$B$1:$AJ$1,0),FALSE)/1,0)-IFERROR(VLOOKUP($B25,'Slutlig allokering kvv'!$B$2:$AJ$550,MATCH(X$4,'Slutlig allokering kvv'!$B$1:$AJ$1,0),FALSE)/1,0)</f>
        <v>0</v>
      </c>
      <c r="Y25">
        <f>IFERROR(VLOOKUP($B25,Kraftvärmeprod!$B$1:$AJ$550,MATCH(Y$4,Kraftvärmeprod!$B$1:$AJ$1,0),FALSE)/1,0)-IFERROR(VLOOKUP($B25,'Slutlig allokering kvv'!$B$2:$AJ$550,MATCH(Y$4,'Slutlig allokering kvv'!$B$1:$AJ$1,0),FALSE)/1,0)</f>
        <v>0</v>
      </c>
      <c r="Z25">
        <f>IFERROR(VLOOKUP($B25,Kraftvärmeprod!$B$1:$AJ$550,MATCH(Z$4,Kraftvärmeprod!$B$1:$AJ$1,0),FALSE)/1,0)-IFERROR(VLOOKUP($B25,'Slutlig allokering kvv'!$B$2:$AJ$550,MATCH(Z$4,'Slutlig allokering kvv'!$B$1:$AJ$1,0),FALSE)/1,0)</f>
        <v>0</v>
      </c>
      <c r="AA25">
        <f>IFERROR(VLOOKUP($B25,Kraftvärmeprod!$B$1:$AJ$550,MATCH(AA$4,Kraftvärmeprod!$B$1:$AJ$1,0),FALSE)/1,0)-IFERROR(VLOOKUP($B25,'Slutlig allokering kvv'!$B$2:$AJ$550,MATCH(AA$4,'Slutlig allokering kvv'!$B$1:$AJ$1,0),FALSE)/1,0)</f>
        <v>0</v>
      </c>
      <c r="AB25">
        <f>IFERROR(VLOOKUP($B25,Kraftvärmeprod!$B$1:$AJ$550,MATCH(AB$4,Kraftvärmeprod!$B$1:$AJ$1,0),FALSE)/1,0)-IFERROR(VLOOKUP($B25,'Slutlig allokering kvv'!$B$2:$AJ$550,MATCH(AB$4,'Slutlig allokering kvv'!$B$1:$AJ$1,0),FALSE)/1,0)</f>
        <v>0</v>
      </c>
      <c r="AC25">
        <f>IFERROR(VLOOKUP($B25,Kraftvärmeprod!$B$1:$AJ$550,MATCH(AC$4,Kraftvärmeprod!$B$1:$AJ$1,0),FALSE)/1,0)-IFERROR(VLOOKUP($B25,'Slutlig allokering kvv'!$B$2:$AJ$550,MATCH(AC$4,'Slutlig allokering kvv'!$B$1:$AJ$1,0),FALSE)/1,0)</f>
        <v>0</v>
      </c>
      <c r="AD25">
        <f>IFERROR(VLOOKUP($B25,Miljö!$B$1:$E$471,MATCH("Hjälpel kraftvärme (GWh)",Miljö!$B$1:$E$1,0),FALSE)/1,0)-IFERROR(VLOOKUP($B25,'Slutlig allokering kvv'!$B$2:$AJ$550,MATCH(AD$4,'Slutlig allokering kvv'!$B$1:$AJ$1,0),FALSE)/1,0)</f>
        <v>0</v>
      </c>
      <c r="AH25">
        <f t="shared" si="0"/>
        <v>0</v>
      </c>
      <c r="AJ25">
        <f>IFERROR(VLOOKUP($B25,'Slutlig allokering kvv'!$B$2:$AX$550,MATCH("Summa slutlig allokerad tillförd energi (utan hjälpel och rökgaskondensering):",'Slutlig allokering kvv'!$B$1:$AX$1,0),FALSE)/1,"")</f>
        <v>0</v>
      </c>
      <c r="AL25" s="195" t="str">
        <f>IFERROR(1-VLOOKUP($B25,'Slutlig allokering kvv'!$B$2:$AX$550,MATCH("Andel av bränsle i kvv som allokerats till värme, exklusive rökgaskondensering och hjälpel",'Slutlig allokering kvv'!$B$1:$AX$1,0),FALSE),"")</f>
        <v/>
      </c>
      <c r="AN25" s="195" t="str">
        <f t="shared" si="1"/>
        <v/>
      </c>
    </row>
    <row r="26" spans="1:40" x14ac:dyDescent="0.25">
      <c r="A26" s="2" t="s">
        <v>55</v>
      </c>
      <c r="B26" s="2" t="s">
        <v>56</v>
      </c>
      <c r="C26" t="str">
        <f>IFERROR(VLOOKUP($B26,Kraftvärmeprod!$B$1:$AH$479,MATCH(C$4,Kraftvärmeprod!$B$1:$AG$1,0),FALSE)/1,"")</f>
        <v/>
      </c>
      <c r="D26" t="str">
        <f>IFERROR(VLOOKUP($B26,Kraftvärmeprod!$B$1:$AH$479,MATCH(D$4,Kraftvärmeprod!$B$1:$AG$1,0),FALSE)/1,"")</f>
        <v/>
      </c>
      <c r="F26">
        <f>IFERROR(VLOOKUP($B26,Kraftvärmeprod!$B$1:$AJ$550,MATCH(F$4,Kraftvärmeprod!$B$1:$AJ$1,0),FALSE)/1,0)-IFERROR(VLOOKUP($B26,'Slutlig allokering kvv'!$B$2:$AJ$550,MATCH(F$4,'Slutlig allokering kvv'!$B$1:$AJ$1,0),FALSE)/1,0)</f>
        <v>0</v>
      </c>
      <c r="G26">
        <f>IFERROR(VLOOKUP($B26,Kraftvärmeprod!$B$1:$AJ$550,MATCH(G$4,Kraftvärmeprod!$B$1:$AJ$1,0),FALSE)/1,0)-IFERROR(VLOOKUP($B26,'Slutlig allokering kvv'!$B$2:$AJ$550,MATCH(G$4,'Slutlig allokering kvv'!$B$1:$AJ$1,0),FALSE)/1,0)</f>
        <v>0</v>
      </c>
      <c r="H26">
        <f>IFERROR(VLOOKUP($B26,Kraftvärmeprod!$B$1:$AJ$550,MATCH(H$4,Kraftvärmeprod!$B$1:$AJ$1,0),FALSE)/1,0)-IFERROR(VLOOKUP($B26,'Slutlig allokering kvv'!$B$2:$AJ$550,MATCH(H$4,'Slutlig allokering kvv'!$B$1:$AJ$1,0),FALSE)/1,0)</f>
        <v>0</v>
      </c>
      <c r="I26">
        <f>IFERROR(VLOOKUP($B26,Kraftvärmeprod!$B$1:$AJ$550,MATCH(I$4,Kraftvärmeprod!$B$1:$AJ$1,0),FALSE)/1,0)-IFERROR(VLOOKUP($B26,'Slutlig allokering kvv'!$B$2:$AJ$550,MATCH(I$4,'Slutlig allokering kvv'!$B$1:$AJ$1,0),FALSE)/1,0)</f>
        <v>0</v>
      </c>
      <c r="J26">
        <f>IFERROR(VLOOKUP($B26,Kraftvärmeprod!$B$1:$AJ$550,MATCH(J$4,Kraftvärmeprod!$B$1:$AJ$1,0),FALSE)/1,0)-IFERROR(VLOOKUP($B26,'Slutlig allokering kvv'!$B$2:$AJ$550,MATCH(J$4,'Slutlig allokering kvv'!$B$1:$AJ$1,0),FALSE)/1,0)</f>
        <v>0</v>
      </c>
      <c r="K26">
        <f>IFERROR(VLOOKUP($B26,Kraftvärmeprod!$B$1:$AJ$550,MATCH(K$4,Kraftvärmeprod!$B$1:$AJ$1,0),FALSE)/1,0)-IFERROR(VLOOKUP($B26,'Slutlig allokering kvv'!$B$2:$AJ$550,MATCH(K$4,'Slutlig allokering kvv'!$B$1:$AJ$1,0),FALSE)/1,0)</f>
        <v>0</v>
      </c>
      <c r="L26">
        <f>IFERROR(VLOOKUP($B26,Kraftvärmeprod!$B$1:$AJ$550,MATCH(L$4,Kraftvärmeprod!$B$1:$AJ$1,0),FALSE)/1,0)-IFERROR(VLOOKUP($B26,'Slutlig allokering kvv'!$B$2:$AJ$550,MATCH(L$4,'Slutlig allokering kvv'!$B$1:$AJ$1,0),FALSE)/1,0)</f>
        <v>0</v>
      </c>
      <c r="M26">
        <f>IFERROR(VLOOKUP($B26,Kraftvärmeprod!$B$1:$AJ$550,MATCH(M$4,Kraftvärmeprod!$B$1:$AJ$1,0),FALSE)/1,0)-IFERROR(VLOOKUP($B26,'Slutlig allokering kvv'!$B$2:$AJ$550,MATCH(M$4,'Slutlig allokering kvv'!$B$1:$AJ$1,0),FALSE)/1,0)</f>
        <v>0</v>
      </c>
      <c r="N26">
        <f>IFERROR(VLOOKUP($B26,Kraftvärmeprod!$B$1:$AJ$550,MATCH(N$4,Kraftvärmeprod!$B$1:$AJ$1,0),FALSE)/1,0)-IFERROR(VLOOKUP($B26,'Slutlig allokering kvv'!$B$2:$AJ$550,MATCH(N$4,'Slutlig allokering kvv'!$B$1:$AJ$1,0),FALSE)/1,0)</f>
        <v>0</v>
      </c>
      <c r="O26">
        <f>IFERROR(VLOOKUP($B26,Kraftvärmeprod!$B$1:$AJ$550,MATCH(O$4,Kraftvärmeprod!$B$1:$AJ$1,0),FALSE)/1,0)-IFERROR(VLOOKUP($B26,'Slutlig allokering kvv'!$B$2:$AJ$550,MATCH(O$4,'Slutlig allokering kvv'!$B$1:$AJ$1,0),FALSE)/1,0)</f>
        <v>0</v>
      </c>
      <c r="P26">
        <f>IFERROR(VLOOKUP($B26,Kraftvärmeprod!$B$1:$AJ$550,MATCH(P$4,Kraftvärmeprod!$B$1:$AJ$1,0),FALSE)/1,0)-IFERROR(VLOOKUP($B26,'Slutlig allokering kvv'!$B$2:$AJ$550,MATCH(P$4,'Slutlig allokering kvv'!$B$1:$AJ$1,0),FALSE)/1,0)</f>
        <v>0</v>
      </c>
      <c r="Q26">
        <f>IFERROR(VLOOKUP($B26,Kraftvärmeprod!$B$1:$AJ$550,MATCH(Q$4,Kraftvärmeprod!$B$1:$AJ$1,0),FALSE)/1,0)-IFERROR(VLOOKUP($B26,'Slutlig allokering kvv'!$B$2:$AJ$550,MATCH(Q$4,'Slutlig allokering kvv'!$B$1:$AJ$1,0),FALSE)/1,0)</f>
        <v>0</v>
      </c>
      <c r="R26">
        <f>IFERROR(VLOOKUP($B26,Kraftvärmeprod!$B$1:$AJ$550,MATCH(R$4,Kraftvärmeprod!$B$1:$AJ$1,0),FALSE)/1,0)-IFERROR(VLOOKUP($B26,'Slutlig allokering kvv'!$B$2:$AJ$550,MATCH(R$4,'Slutlig allokering kvv'!$B$1:$AJ$1,0),FALSE)/1,0)</f>
        <v>0</v>
      </c>
      <c r="S26">
        <f>IFERROR(VLOOKUP($B26,Kraftvärmeprod!$B$1:$AJ$550,MATCH(S$4,Kraftvärmeprod!$B$1:$AJ$1,0),FALSE)/1,0)-IFERROR(VLOOKUP($B26,'Slutlig allokering kvv'!$B$2:$AJ$550,MATCH(S$4,'Slutlig allokering kvv'!$B$1:$AJ$1,0),FALSE)/1,0)</f>
        <v>0</v>
      </c>
      <c r="T26">
        <f>IFERROR(VLOOKUP($B26,Kraftvärmeprod!$B$1:$AJ$550,MATCH(T$4,Kraftvärmeprod!$B$1:$AJ$1,0),FALSE)/1,0)-IFERROR(VLOOKUP($B26,'Slutlig allokering kvv'!$B$2:$AJ$550,MATCH(T$4,'Slutlig allokering kvv'!$B$1:$AJ$1,0),FALSE)/1,0)</f>
        <v>0</v>
      </c>
      <c r="U26">
        <f>IFERROR(VLOOKUP($B26,Kraftvärmeprod!$B$1:$AJ$550,MATCH(U$4,Kraftvärmeprod!$B$1:$AJ$1,0),FALSE)/1,0)-IFERROR(VLOOKUP($B26,'Slutlig allokering kvv'!$B$2:$AJ$550,MATCH(U$4,'Slutlig allokering kvv'!$B$1:$AJ$1,0),FALSE)/1,0)</f>
        <v>0</v>
      </c>
      <c r="V26">
        <f>IFERROR(VLOOKUP($B26,Kraftvärmeprod!$B$1:$AJ$550,MATCH(V$4,Kraftvärmeprod!$B$1:$AJ$1,0),FALSE)/1,0)-IFERROR(VLOOKUP($B26,'Slutlig allokering kvv'!$B$2:$AJ$550,MATCH(V$4,'Slutlig allokering kvv'!$B$1:$AJ$1,0),FALSE)/1,0)</f>
        <v>0</v>
      </c>
      <c r="W26">
        <f>IFERROR(VLOOKUP($B26,Kraftvärmeprod!$B$1:$AJ$550,MATCH(W$4,Kraftvärmeprod!$B$1:$AJ$1,0),FALSE)/1,0)-IFERROR(VLOOKUP($B26,'Slutlig allokering kvv'!$B$2:$AJ$550,MATCH(W$4,'Slutlig allokering kvv'!$B$1:$AJ$1,0),FALSE)/1,0)</f>
        <v>0</v>
      </c>
      <c r="X26">
        <f>IFERROR(VLOOKUP($B26,Kraftvärmeprod!$B$1:$AJ$550,MATCH(X$4,Kraftvärmeprod!$B$1:$AJ$1,0),FALSE)/1,0)-IFERROR(VLOOKUP($B26,'Slutlig allokering kvv'!$B$2:$AJ$550,MATCH(X$4,'Slutlig allokering kvv'!$B$1:$AJ$1,0),FALSE)/1,0)</f>
        <v>0</v>
      </c>
      <c r="Y26">
        <f>IFERROR(VLOOKUP($B26,Kraftvärmeprod!$B$1:$AJ$550,MATCH(Y$4,Kraftvärmeprod!$B$1:$AJ$1,0),FALSE)/1,0)-IFERROR(VLOOKUP($B26,'Slutlig allokering kvv'!$B$2:$AJ$550,MATCH(Y$4,'Slutlig allokering kvv'!$B$1:$AJ$1,0),FALSE)/1,0)</f>
        <v>0</v>
      </c>
      <c r="Z26">
        <f>IFERROR(VLOOKUP($B26,Kraftvärmeprod!$B$1:$AJ$550,MATCH(Z$4,Kraftvärmeprod!$B$1:$AJ$1,0),FALSE)/1,0)-IFERROR(VLOOKUP($B26,'Slutlig allokering kvv'!$B$2:$AJ$550,MATCH(Z$4,'Slutlig allokering kvv'!$B$1:$AJ$1,0),FALSE)/1,0)</f>
        <v>0</v>
      </c>
      <c r="AA26">
        <f>IFERROR(VLOOKUP($B26,Kraftvärmeprod!$B$1:$AJ$550,MATCH(AA$4,Kraftvärmeprod!$B$1:$AJ$1,0),FALSE)/1,0)-IFERROR(VLOOKUP($B26,'Slutlig allokering kvv'!$B$2:$AJ$550,MATCH(AA$4,'Slutlig allokering kvv'!$B$1:$AJ$1,0),FALSE)/1,0)</f>
        <v>0</v>
      </c>
      <c r="AB26">
        <f>IFERROR(VLOOKUP($B26,Kraftvärmeprod!$B$1:$AJ$550,MATCH(AB$4,Kraftvärmeprod!$B$1:$AJ$1,0),FALSE)/1,0)-IFERROR(VLOOKUP($B26,'Slutlig allokering kvv'!$B$2:$AJ$550,MATCH(AB$4,'Slutlig allokering kvv'!$B$1:$AJ$1,0),FALSE)/1,0)</f>
        <v>0</v>
      </c>
      <c r="AC26">
        <f>IFERROR(VLOOKUP($B26,Kraftvärmeprod!$B$1:$AJ$550,MATCH(AC$4,Kraftvärmeprod!$B$1:$AJ$1,0),FALSE)/1,0)-IFERROR(VLOOKUP($B26,'Slutlig allokering kvv'!$B$2:$AJ$550,MATCH(AC$4,'Slutlig allokering kvv'!$B$1:$AJ$1,0),FALSE)/1,0)</f>
        <v>0</v>
      </c>
      <c r="AD26">
        <f>IFERROR(VLOOKUP($B26,Miljö!$B$1:$E$471,MATCH("Hjälpel kraftvärme (GWh)",Miljö!$B$1:$E$1,0),FALSE)/1,0)-IFERROR(VLOOKUP($B26,'Slutlig allokering kvv'!$B$2:$AJ$550,MATCH(AD$4,'Slutlig allokering kvv'!$B$1:$AJ$1,0),FALSE)/1,0)</f>
        <v>0</v>
      </c>
      <c r="AH26">
        <f t="shared" si="0"/>
        <v>0</v>
      </c>
      <c r="AJ26">
        <f>IFERROR(VLOOKUP($B26,'Slutlig allokering kvv'!$B$2:$AX$550,MATCH("Summa slutlig allokerad tillförd energi (utan hjälpel och rökgaskondensering):",'Slutlig allokering kvv'!$B$1:$AX$1,0),FALSE)/1,"")</f>
        <v>0</v>
      </c>
      <c r="AL26" s="195" t="str">
        <f>IFERROR(1-VLOOKUP($B26,'Slutlig allokering kvv'!$B$2:$AX$550,MATCH("Andel av bränsle i kvv som allokerats till värme, exklusive rökgaskondensering och hjälpel",'Slutlig allokering kvv'!$B$1:$AX$1,0),FALSE),"")</f>
        <v/>
      </c>
      <c r="AN26" s="195" t="str">
        <f t="shared" si="1"/>
        <v/>
      </c>
    </row>
    <row r="27" spans="1:40" x14ac:dyDescent="0.25">
      <c r="A27" s="2" t="s">
        <v>57</v>
      </c>
      <c r="B27" s="2" t="s">
        <v>58</v>
      </c>
      <c r="C27" t="str">
        <f>IFERROR(VLOOKUP($B27,Kraftvärmeprod!$B$1:$AH$479,MATCH(C$4,Kraftvärmeprod!$B$1:$AG$1,0),FALSE)/1,"")</f>
        <v/>
      </c>
      <c r="D27" t="str">
        <f>IFERROR(VLOOKUP($B27,Kraftvärmeprod!$B$1:$AH$479,MATCH(D$4,Kraftvärmeprod!$B$1:$AG$1,0),FALSE)/1,"")</f>
        <v/>
      </c>
      <c r="F27">
        <f>IFERROR(VLOOKUP($B27,Kraftvärmeprod!$B$1:$AJ$550,MATCH(F$4,Kraftvärmeprod!$B$1:$AJ$1,0),FALSE)/1,0)-IFERROR(VLOOKUP($B27,'Slutlig allokering kvv'!$B$2:$AJ$550,MATCH(F$4,'Slutlig allokering kvv'!$B$1:$AJ$1,0),FALSE)/1,0)</f>
        <v>0</v>
      </c>
      <c r="G27">
        <f>IFERROR(VLOOKUP($B27,Kraftvärmeprod!$B$1:$AJ$550,MATCH(G$4,Kraftvärmeprod!$B$1:$AJ$1,0),FALSE)/1,0)-IFERROR(VLOOKUP($B27,'Slutlig allokering kvv'!$B$2:$AJ$550,MATCH(G$4,'Slutlig allokering kvv'!$B$1:$AJ$1,0),FALSE)/1,0)</f>
        <v>0</v>
      </c>
      <c r="H27">
        <f>IFERROR(VLOOKUP($B27,Kraftvärmeprod!$B$1:$AJ$550,MATCH(H$4,Kraftvärmeprod!$B$1:$AJ$1,0),FALSE)/1,0)-IFERROR(VLOOKUP($B27,'Slutlig allokering kvv'!$B$2:$AJ$550,MATCH(H$4,'Slutlig allokering kvv'!$B$1:$AJ$1,0),FALSE)/1,0)</f>
        <v>0</v>
      </c>
      <c r="I27">
        <f>IFERROR(VLOOKUP($B27,Kraftvärmeprod!$B$1:$AJ$550,MATCH(I$4,Kraftvärmeprod!$B$1:$AJ$1,0),FALSE)/1,0)-IFERROR(VLOOKUP($B27,'Slutlig allokering kvv'!$B$2:$AJ$550,MATCH(I$4,'Slutlig allokering kvv'!$B$1:$AJ$1,0),FALSE)/1,0)</f>
        <v>0</v>
      </c>
      <c r="J27">
        <f>IFERROR(VLOOKUP($B27,Kraftvärmeprod!$B$1:$AJ$550,MATCH(J$4,Kraftvärmeprod!$B$1:$AJ$1,0),FALSE)/1,0)-IFERROR(VLOOKUP($B27,'Slutlig allokering kvv'!$B$2:$AJ$550,MATCH(J$4,'Slutlig allokering kvv'!$B$1:$AJ$1,0),FALSE)/1,0)</f>
        <v>0</v>
      </c>
      <c r="K27">
        <f>IFERROR(VLOOKUP($B27,Kraftvärmeprod!$B$1:$AJ$550,MATCH(K$4,Kraftvärmeprod!$B$1:$AJ$1,0),FALSE)/1,0)-IFERROR(VLOOKUP($B27,'Slutlig allokering kvv'!$B$2:$AJ$550,MATCH(K$4,'Slutlig allokering kvv'!$B$1:$AJ$1,0),FALSE)/1,0)</f>
        <v>0</v>
      </c>
      <c r="L27">
        <f>IFERROR(VLOOKUP($B27,Kraftvärmeprod!$B$1:$AJ$550,MATCH(L$4,Kraftvärmeprod!$B$1:$AJ$1,0),FALSE)/1,0)-IFERROR(VLOOKUP($B27,'Slutlig allokering kvv'!$B$2:$AJ$550,MATCH(L$4,'Slutlig allokering kvv'!$B$1:$AJ$1,0),FALSE)/1,0)</f>
        <v>0</v>
      </c>
      <c r="M27">
        <f>IFERROR(VLOOKUP($B27,Kraftvärmeprod!$B$1:$AJ$550,MATCH(M$4,Kraftvärmeprod!$B$1:$AJ$1,0),FALSE)/1,0)-IFERROR(VLOOKUP($B27,'Slutlig allokering kvv'!$B$2:$AJ$550,MATCH(M$4,'Slutlig allokering kvv'!$B$1:$AJ$1,0),FALSE)/1,0)</f>
        <v>0</v>
      </c>
      <c r="N27">
        <f>IFERROR(VLOOKUP($B27,Kraftvärmeprod!$B$1:$AJ$550,MATCH(N$4,Kraftvärmeprod!$B$1:$AJ$1,0),FALSE)/1,0)-IFERROR(VLOOKUP($B27,'Slutlig allokering kvv'!$B$2:$AJ$550,MATCH(N$4,'Slutlig allokering kvv'!$B$1:$AJ$1,0),FALSE)/1,0)</f>
        <v>0</v>
      </c>
      <c r="O27">
        <f>IFERROR(VLOOKUP($B27,Kraftvärmeprod!$B$1:$AJ$550,MATCH(O$4,Kraftvärmeprod!$B$1:$AJ$1,0),FALSE)/1,0)-IFERROR(VLOOKUP($B27,'Slutlig allokering kvv'!$B$2:$AJ$550,MATCH(O$4,'Slutlig allokering kvv'!$B$1:$AJ$1,0),FALSE)/1,0)</f>
        <v>0</v>
      </c>
      <c r="P27">
        <f>IFERROR(VLOOKUP($B27,Kraftvärmeprod!$B$1:$AJ$550,MATCH(P$4,Kraftvärmeprod!$B$1:$AJ$1,0),FALSE)/1,0)-IFERROR(VLOOKUP($B27,'Slutlig allokering kvv'!$B$2:$AJ$550,MATCH(P$4,'Slutlig allokering kvv'!$B$1:$AJ$1,0),FALSE)/1,0)</f>
        <v>0</v>
      </c>
      <c r="Q27">
        <f>IFERROR(VLOOKUP($B27,Kraftvärmeprod!$B$1:$AJ$550,MATCH(Q$4,Kraftvärmeprod!$B$1:$AJ$1,0),FALSE)/1,0)-IFERROR(VLOOKUP($B27,'Slutlig allokering kvv'!$B$2:$AJ$550,MATCH(Q$4,'Slutlig allokering kvv'!$B$1:$AJ$1,0),FALSE)/1,0)</f>
        <v>0</v>
      </c>
      <c r="R27">
        <f>IFERROR(VLOOKUP($B27,Kraftvärmeprod!$B$1:$AJ$550,MATCH(R$4,Kraftvärmeprod!$B$1:$AJ$1,0),FALSE)/1,0)-IFERROR(VLOOKUP($B27,'Slutlig allokering kvv'!$B$2:$AJ$550,MATCH(R$4,'Slutlig allokering kvv'!$B$1:$AJ$1,0),FALSE)/1,0)</f>
        <v>0</v>
      </c>
      <c r="S27">
        <f>IFERROR(VLOOKUP($B27,Kraftvärmeprod!$B$1:$AJ$550,MATCH(S$4,Kraftvärmeprod!$B$1:$AJ$1,0),FALSE)/1,0)-IFERROR(VLOOKUP($B27,'Slutlig allokering kvv'!$B$2:$AJ$550,MATCH(S$4,'Slutlig allokering kvv'!$B$1:$AJ$1,0),FALSE)/1,0)</f>
        <v>0</v>
      </c>
      <c r="T27">
        <f>IFERROR(VLOOKUP($B27,Kraftvärmeprod!$B$1:$AJ$550,MATCH(T$4,Kraftvärmeprod!$B$1:$AJ$1,0),FALSE)/1,0)-IFERROR(VLOOKUP($B27,'Slutlig allokering kvv'!$B$2:$AJ$550,MATCH(T$4,'Slutlig allokering kvv'!$B$1:$AJ$1,0),FALSE)/1,0)</f>
        <v>0</v>
      </c>
      <c r="U27">
        <f>IFERROR(VLOOKUP($B27,Kraftvärmeprod!$B$1:$AJ$550,MATCH(U$4,Kraftvärmeprod!$B$1:$AJ$1,0),FALSE)/1,0)-IFERROR(VLOOKUP($B27,'Slutlig allokering kvv'!$B$2:$AJ$550,MATCH(U$4,'Slutlig allokering kvv'!$B$1:$AJ$1,0),FALSE)/1,0)</f>
        <v>0</v>
      </c>
      <c r="V27">
        <f>IFERROR(VLOOKUP($B27,Kraftvärmeprod!$B$1:$AJ$550,MATCH(V$4,Kraftvärmeprod!$B$1:$AJ$1,0),FALSE)/1,0)-IFERROR(VLOOKUP($B27,'Slutlig allokering kvv'!$B$2:$AJ$550,MATCH(V$4,'Slutlig allokering kvv'!$B$1:$AJ$1,0),FALSE)/1,0)</f>
        <v>0</v>
      </c>
      <c r="W27">
        <f>IFERROR(VLOOKUP($B27,Kraftvärmeprod!$B$1:$AJ$550,MATCH(W$4,Kraftvärmeprod!$B$1:$AJ$1,0),FALSE)/1,0)-IFERROR(VLOOKUP($B27,'Slutlig allokering kvv'!$B$2:$AJ$550,MATCH(W$4,'Slutlig allokering kvv'!$B$1:$AJ$1,0),FALSE)/1,0)</f>
        <v>0</v>
      </c>
      <c r="X27">
        <f>IFERROR(VLOOKUP($B27,Kraftvärmeprod!$B$1:$AJ$550,MATCH(X$4,Kraftvärmeprod!$B$1:$AJ$1,0),FALSE)/1,0)-IFERROR(VLOOKUP($B27,'Slutlig allokering kvv'!$B$2:$AJ$550,MATCH(X$4,'Slutlig allokering kvv'!$B$1:$AJ$1,0),FALSE)/1,0)</f>
        <v>0</v>
      </c>
      <c r="Y27">
        <f>IFERROR(VLOOKUP($B27,Kraftvärmeprod!$B$1:$AJ$550,MATCH(Y$4,Kraftvärmeprod!$B$1:$AJ$1,0),FALSE)/1,0)-IFERROR(VLOOKUP($B27,'Slutlig allokering kvv'!$B$2:$AJ$550,MATCH(Y$4,'Slutlig allokering kvv'!$B$1:$AJ$1,0),FALSE)/1,0)</f>
        <v>0</v>
      </c>
      <c r="Z27">
        <f>IFERROR(VLOOKUP($B27,Kraftvärmeprod!$B$1:$AJ$550,MATCH(Z$4,Kraftvärmeprod!$B$1:$AJ$1,0),FALSE)/1,0)-IFERROR(VLOOKUP($B27,'Slutlig allokering kvv'!$B$2:$AJ$550,MATCH(Z$4,'Slutlig allokering kvv'!$B$1:$AJ$1,0),FALSE)/1,0)</f>
        <v>0</v>
      </c>
      <c r="AA27">
        <f>IFERROR(VLOOKUP($B27,Kraftvärmeprod!$B$1:$AJ$550,MATCH(AA$4,Kraftvärmeprod!$B$1:$AJ$1,0),FALSE)/1,0)-IFERROR(VLOOKUP($B27,'Slutlig allokering kvv'!$B$2:$AJ$550,MATCH(AA$4,'Slutlig allokering kvv'!$B$1:$AJ$1,0),FALSE)/1,0)</f>
        <v>0</v>
      </c>
      <c r="AB27">
        <f>IFERROR(VLOOKUP($B27,Kraftvärmeprod!$B$1:$AJ$550,MATCH(AB$4,Kraftvärmeprod!$B$1:$AJ$1,0),FALSE)/1,0)-IFERROR(VLOOKUP($B27,'Slutlig allokering kvv'!$B$2:$AJ$550,MATCH(AB$4,'Slutlig allokering kvv'!$B$1:$AJ$1,0),FALSE)/1,0)</f>
        <v>0</v>
      </c>
      <c r="AC27">
        <f>IFERROR(VLOOKUP($B27,Kraftvärmeprod!$B$1:$AJ$550,MATCH(AC$4,Kraftvärmeprod!$B$1:$AJ$1,0),FALSE)/1,0)-IFERROR(VLOOKUP($B27,'Slutlig allokering kvv'!$B$2:$AJ$550,MATCH(AC$4,'Slutlig allokering kvv'!$B$1:$AJ$1,0),FALSE)/1,0)</f>
        <v>0</v>
      </c>
      <c r="AD27">
        <f>IFERROR(VLOOKUP($B27,Miljö!$B$1:$E$471,MATCH("Hjälpel kraftvärme (GWh)",Miljö!$B$1:$E$1,0),FALSE)/1,0)-IFERROR(VLOOKUP($B27,'Slutlig allokering kvv'!$B$2:$AJ$550,MATCH(AD$4,'Slutlig allokering kvv'!$B$1:$AJ$1,0),FALSE)/1,0)</f>
        <v>0</v>
      </c>
      <c r="AH27">
        <f t="shared" si="0"/>
        <v>0</v>
      </c>
      <c r="AJ27">
        <f>IFERROR(VLOOKUP($B27,'Slutlig allokering kvv'!$B$2:$AX$550,MATCH("Summa slutlig allokerad tillförd energi (utan hjälpel och rökgaskondensering):",'Slutlig allokering kvv'!$B$1:$AX$1,0),FALSE)/1,"")</f>
        <v>0</v>
      </c>
      <c r="AL27" s="195" t="str">
        <f>IFERROR(1-VLOOKUP($B27,'Slutlig allokering kvv'!$B$2:$AX$550,MATCH("Andel av bränsle i kvv som allokerats till värme, exklusive rökgaskondensering och hjälpel",'Slutlig allokering kvv'!$B$1:$AX$1,0),FALSE),"")</f>
        <v/>
      </c>
      <c r="AN27" s="195" t="str">
        <f t="shared" si="1"/>
        <v/>
      </c>
    </row>
    <row r="28" spans="1:40" x14ac:dyDescent="0.25">
      <c r="A28" s="2" t="s">
        <v>59</v>
      </c>
      <c r="B28" s="2" t="s">
        <v>60</v>
      </c>
      <c r="C28" t="str">
        <f>IFERROR(VLOOKUP($B28,Kraftvärmeprod!$B$1:$AH$479,MATCH(C$4,Kraftvärmeprod!$B$1:$AG$1,0),FALSE)/1,"")</f>
        <v/>
      </c>
      <c r="D28" t="str">
        <f>IFERROR(VLOOKUP($B28,Kraftvärmeprod!$B$1:$AH$479,MATCH(D$4,Kraftvärmeprod!$B$1:$AG$1,0),FALSE)/1,"")</f>
        <v/>
      </c>
      <c r="F28">
        <f>IFERROR(VLOOKUP($B28,Kraftvärmeprod!$B$1:$AJ$550,MATCH(F$4,Kraftvärmeprod!$B$1:$AJ$1,0),FALSE)/1,0)-IFERROR(VLOOKUP($B28,'Slutlig allokering kvv'!$B$2:$AJ$550,MATCH(F$4,'Slutlig allokering kvv'!$B$1:$AJ$1,0),FALSE)/1,0)</f>
        <v>0</v>
      </c>
      <c r="G28">
        <f>IFERROR(VLOOKUP($B28,Kraftvärmeprod!$B$1:$AJ$550,MATCH(G$4,Kraftvärmeprod!$B$1:$AJ$1,0),FALSE)/1,0)-IFERROR(VLOOKUP($B28,'Slutlig allokering kvv'!$B$2:$AJ$550,MATCH(G$4,'Slutlig allokering kvv'!$B$1:$AJ$1,0),FALSE)/1,0)</f>
        <v>0</v>
      </c>
      <c r="H28">
        <f>IFERROR(VLOOKUP($B28,Kraftvärmeprod!$B$1:$AJ$550,MATCH(H$4,Kraftvärmeprod!$B$1:$AJ$1,0),FALSE)/1,0)-IFERROR(VLOOKUP($B28,'Slutlig allokering kvv'!$B$2:$AJ$550,MATCH(H$4,'Slutlig allokering kvv'!$B$1:$AJ$1,0),FALSE)/1,0)</f>
        <v>0</v>
      </c>
      <c r="I28">
        <f>IFERROR(VLOOKUP($B28,Kraftvärmeprod!$B$1:$AJ$550,MATCH(I$4,Kraftvärmeprod!$B$1:$AJ$1,0),FALSE)/1,0)-IFERROR(VLOOKUP($B28,'Slutlig allokering kvv'!$B$2:$AJ$550,MATCH(I$4,'Slutlig allokering kvv'!$B$1:$AJ$1,0),FALSE)/1,0)</f>
        <v>0</v>
      </c>
      <c r="J28">
        <f>IFERROR(VLOOKUP($B28,Kraftvärmeprod!$B$1:$AJ$550,MATCH(J$4,Kraftvärmeprod!$B$1:$AJ$1,0),FALSE)/1,0)-IFERROR(VLOOKUP($B28,'Slutlig allokering kvv'!$B$2:$AJ$550,MATCH(J$4,'Slutlig allokering kvv'!$B$1:$AJ$1,0),FALSE)/1,0)</f>
        <v>0</v>
      </c>
      <c r="K28">
        <f>IFERROR(VLOOKUP($B28,Kraftvärmeprod!$B$1:$AJ$550,MATCH(K$4,Kraftvärmeprod!$B$1:$AJ$1,0),FALSE)/1,0)-IFERROR(VLOOKUP($B28,'Slutlig allokering kvv'!$B$2:$AJ$550,MATCH(K$4,'Slutlig allokering kvv'!$B$1:$AJ$1,0),FALSE)/1,0)</f>
        <v>0</v>
      </c>
      <c r="L28">
        <f>IFERROR(VLOOKUP($B28,Kraftvärmeprod!$B$1:$AJ$550,MATCH(L$4,Kraftvärmeprod!$B$1:$AJ$1,0),FALSE)/1,0)-IFERROR(VLOOKUP($B28,'Slutlig allokering kvv'!$B$2:$AJ$550,MATCH(L$4,'Slutlig allokering kvv'!$B$1:$AJ$1,0),FALSE)/1,0)</f>
        <v>0</v>
      </c>
      <c r="M28">
        <f>IFERROR(VLOOKUP($B28,Kraftvärmeprod!$B$1:$AJ$550,MATCH(M$4,Kraftvärmeprod!$B$1:$AJ$1,0),FALSE)/1,0)-IFERROR(VLOOKUP($B28,'Slutlig allokering kvv'!$B$2:$AJ$550,MATCH(M$4,'Slutlig allokering kvv'!$B$1:$AJ$1,0),FALSE)/1,0)</f>
        <v>0</v>
      </c>
      <c r="N28">
        <f>IFERROR(VLOOKUP($B28,Kraftvärmeprod!$B$1:$AJ$550,MATCH(N$4,Kraftvärmeprod!$B$1:$AJ$1,0),FALSE)/1,0)-IFERROR(VLOOKUP($B28,'Slutlig allokering kvv'!$B$2:$AJ$550,MATCH(N$4,'Slutlig allokering kvv'!$B$1:$AJ$1,0),FALSE)/1,0)</f>
        <v>0</v>
      </c>
      <c r="O28">
        <f>IFERROR(VLOOKUP($B28,Kraftvärmeprod!$B$1:$AJ$550,MATCH(O$4,Kraftvärmeprod!$B$1:$AJ$1,0),FALSE)/1,0)-IFERROR(VLOOKUP($B28,'Slutlig allokering kvv'!$B$2:$AJ$550,MATCH(O$4,'Slutlig allokering kvv'!$B$1:$AJ$1,0),FALSE)/1,0)</f>
        <v>0</v>
      </c>
      <c r="P28">
        <f>IFERROR(VLOOKUP($B28,Kraftvärmeprod!$B$1:$AJ$550,MATCH(P$4,Kraftvärmeprod!$B$1:$AJ$1,0),FALSE)/1,0)-IFERROR(VLOOKUP($B28,'Slutlig allokering kvv'!$B$2:$AJ$550,MATCH(P$4,'Slutlig allokering kvv'!$B$1:$AJ$1,0),FALSE)/1,0)</f>
        <v>0</v>
      </c>
      <c r="Q28">
        <f>IFERROR(VLOOKUP($B28,Kraftvärmeprod!$B$1:$AJ$550,MATCH(Q$4,Kraftvärmeprod!$B$1:$AJ$1,0),FALSE)/1,0)-IFERROR(VLOOKUP($B28,'Slutlig allokering kvv'!$B$2:$AJ$550,MATCH(Q$4,'Slutlig allokering kvv'!$B$1:$AJ$1,0),FALSE)/1,0)</f>
        <v>0</v>
      </c>
      <c r="R28">
        <f>IFERROR(VLOOKUP($B28,Kraftvärmeprod!$B$1:$AJ$550,MATCH(R$4,Kraftvärmeprod!$B$1:$AJ$1,0),FALSE)/1,0)-IFERROR(VLOOKUP($B28,'Slutlig allokering kvv'!$B$2:$AJ$550,MATCH(R$4,'Slutlig allokering kvv'!$B$1:$AJ$1,0),FALSE)/1,0)</f>
        <v>0</v>
      </c>
      <c r="S28">
        <f>IFERROR(VLOOKUP($B28,Kraftvärmeprod!$B$1:$AJ$550,MATCH(S$4,Kraftvärmeprod!$B$1:$AJ$1,0),FALSE)/1,0)-IFERROR(VLOOKUP($B28,'Slutlig allokering kvv'!$B$2:$AJ$550,MATCH(S$4,'Slutlig allokering kvv'!$B$1:$AJ$1,0),FALSE)/1,0)</f>
        <v>0</v>
      </c>
      <c r="T28">
        <f>IFERROR(VLOOKUP($B28,Kraftvärmeprod!$B$1:$AJ$550,MATCH(T$4,Kraftvärmeprod!$B$1:$AJ$1,0),FALSE)/1,0)-IFERROR(VLOOKUP($B28,'Slutlig allokering kvv'!$B$2:$AJ$550,MATCH(T$4,'Slutlig allokering kvv'!$B$1:$AJ$1,0),FALSE)/1,0)</f>
        <v>0</v>
      </c>
      <c r="U28">
        <f>IFERROR(VLOOKUP($B28,Kraftvärmeprod!$B$1:$AJ$550,MATCH(U$4,Kraftvärmeprod!$B$1:$AJ$1,0),FALSE)/1,0)-IFERROR(VLOOKUP($B28,'Slutlig allokering kvv'!$B$2:$AJ$550,MATCH(U$4,'Slutlig allokering kvv'!$B$1:$AJ$1,0),FALSE)/1,0)</f>
        <v>0</v>
      </c>
      <c r="V28">
        <f>IFERROR(VLOOKUP($B28,Kraftvärmeprod!$B$1:$AJ$550,MATCH(V$4,Kraftvärmeprod!$B$1:$AJ$1,0),FALSE)/1,0)-IFERROR(VLOOKUP($B28,'Slutlig allokering kvv'!$B$2:$AJ$550,MATCH(V$4,'Slutlig allokering kvv'!$B$1:$AJ$1,0),FALSE)/1,0)</f>
        <v>0</v>
      </c>
      <c r="W28">
        <f>IFERROR(VLOOKUP($B28,Kraftvärmeprod!$B$1:$AJ$550,MATCH(W$4,Kraftvärmeprod!$B$1:$AJ$1,0),FALSE)/1,0)-IFERROR(VLOOKUP($B28,'Slutlig allokering kvv'!$B$2:$AJ$550,MATCH(W$4,'Slutlig allokering kvv'!$B$1:$AJ$1,0),FALSE)/1,0)</f>
        <v>0</v>
      </c>
      <c r="X28">
        <f>IFERROR(VLOOKUP($B28,Kraftvärmeprod!$B$1:$AJ$550,MATCH(X$4,Kraftvärmeprod!$B$1:$AJ$1,0),FALSE)/1,0)-IFERROR(VLOOKUP($B28,'Slutlig allokering kvv'!$B$2:$AJ$550,MATCH(X$4,'Slutlig allokering kvv'!$B$1:$AJ$1,0),FALSE)/1,0)</f>
        <v>0</v>
      </c>
      <c r="Y28">
        <f>IFERROR(VLOOKUP($B28,Kraftvärmeprod!$B$1:$AJ$550,MATCH(Y$4,Kraftvärmeprod!$B$1:$AJ$1,0),FALSE)/1,0)-IFERROR(VLOOKUP($B28,'Slutlig allokering kvv'!$B$2:$AJ$550,MATCH(Y$4,'Slutlig allokering kvv'!$B$1:$AJ$1,0),FALSE)/1,0)</f>
        <v>0</v>
      </c>
      <c r="Z28">
        <f>IFERROR(VLOOKUP($B28,Kraftvärmeprod!$B$1:$AJ$550,MATCH(Z$4,Kraftvärmeprod!$B$1:$AJ$1,0),FALSE)/1,0)-IFERROR(VLOOKUP($B28,'Slutlig allokering kvv'!$B$2:$AJ$550,MATCH(Z$4,'Slutlig allokering kvv'!$B$1:$AJ$1,0),FALSE)/1,0)</f>
        <v>0</v>
      </c>
      <c r="AA28">
        <f>IFERROR(VLOOKUP($B28,Kraftvärmeprod!$B$1:$AJ$550,MATCH(AA$4,Kraftvärmeprod!$B$1:$AJ$1,0),FALSE)/1,0)-IFERROR(VLOOKUP($B28,'Slutlig allokering kvv'!$B$2:$AJ$550,MATCH(AA$4,'Slutlig allokering kvv'!$B$1:$AJ$1,0),FALSE)/1,0)</f>
        <v>0</v>
      </c>
      <c r="AB28">
        <f>IFERROR(VLOOKUP($B28,Kraftvärmeprod!$B$1:$AJ$550,MATCH(AB$4,Kraftvärmeprod!$B$1:$AJ$1,0),FALSE)/1,0)-IFERROR(VLOOKUP($B28,'Slutlig allokering kvv'!$B$2:$AJ$550,MATCH(AB$4,'Slutlig allokering kvv'!$B$1:$AJ$1,0),FALSE)/1,0)</f>
        <v>0</v>
      </c>
      <c r="AC28">
        <f>IFERROR(VLOOKUP($B28,Kraftvärmeprod!$B$1:$AJ$550,MATCH(AC$4,Kraftvärmeprod!$B$1:$AJ$1,0),FALSE)/1,0)-IFERROR(VLOOKUP($B28,'Slutlig allokering kvv'!$B$2:$AJ$550,MATCH(AC$4,'Slutlig allokering kvv'!$B$1:$AJ$1,0),FALSE)/1,0)</f>
        <v>0</v>
      </c>
      <c r="AD28">
        <f>IFERROR(VLOOKUP($B28,Miljö!$B$1:$E$471,MATCH("Hjälpel kraftvärme (GWh)",Miljö!$B$1:$E$1,0),FALSE)/1,0)-IFERROR(VLOOKUP($B28,'Slutlig allokering kvv'!$B$2:$AJ$550,MATCH(AD$4,'Slutlig allokering kvv'!$B$1:$AJ$1,0),FALSE)/1,0)</f>
        <v>0</v>
      </c>
      <c r="AH28">
        <f t="shared" si="0"/>
        <v>0</v>
      </c>
      <c r="AJ28">
        <f>IFERROR(VLOOKUP($B28,'Slutlig allokering kvv'!$B$2:$AX$550,MATCH("Summa slutlig allokerad tillförd energi (utan hjälpel och rökgaskondensering):",'Slutlig allokering kvv'!$B$1:$AX$1,0),FALSE)/1,"")</f>
        <v>0</v>
      </c>
      <c r="AL28" s="195" t="str">
        <f>IFERROR(1-VLOOKUP($B28,'Slutlig allokering kvv'!$B$2:$AX$550,MATCH("Andel av bränsle i kvv som allokerats till värme, exklusive rökgaskondensering och hjälpel",'Slutlig allokering kvv'!$B$1:$AX$1,0),FALSE),"")</f>
        <v/>
      </c>
      <c r="AN28" s="195" t="str">
        <f t="shared" si="1"/>
        <v/>
      </c>
    </row>
    <row r="29" spans="1:40" x14ac:dyDescent="0.25">
      <c r="A29" s="2" t="s">
        <v>59</v>
      </c>
      <c r="B29" s="2" t="s">
        <v>61</v>
      </c>
      <c r="C29" t="str">
        <f>IFERROR(VLOOKUP($B29,Kraftvärmeprod!$B$1:$AH$479,MATCH(C$4,Kraftvärmeprod!$B$1:$AG$1,0),FALSE)/1,"")</f>
        <v/>
      </c>
      <c r="D29" t="str">
        <f>IFERROR(VLOOKUP($B29,Kraftvärmeprod!$B$1:$AH$479,MATCH(D$4,Kraftvärmeprod!$B$1:$AG$1,0),FALSE)/1,"")</f>
        <v/>
      </c>
      <c r="F29">
        <f>IFERROR(VLOOKUP($B29,Kraftvärmeprod!$B$1:$AJ$550,MATCH(F$4,Kraftvärmeprod!$B$1:$AJ$1,0),FALSE)/1,0)-IFERROR(VLOOKUP($B29,'Slutlig allokering kvv'!$B$2:$AJ$550,MATCH(F$4,'Slutlig allokering kvv'!$B$1:$AJ$1,0),FALSE)/1,0)</f>
        <v>0</v>
      </c>
      <c r="G29">
        <f>IFERROR(VLOOKUP($B29,Kraftvärmeprod!$B$1:$AJ$550,MATCH(G$4,Kraftvärmeprod!$B$1:$AJ$1,0),FALSE)/1,0)-IFERROR(VLOOKUP($B29,'Slutlig allokering kvv'!$B$2:$AJ$550,MATCH(G$4,'Slutlig allokering kvv'!$B$1:$AJ$1,0),FALSE)/1,0)</f>
        <v>0</v>
      </c>
      <c r="H29">
        <f>IFERROR(VLOOKUP($B29,Kraftvärmeprod!$B$1:$AJ$550,MATCH(H$4,Kraftvärmeprod!$B$1:$AJ$1,0),FALSE)/1,0)-IFERROR(VLOOKUP($B29,'Slutlig allokering kvv'!$B$2:$AJ$550,MATCH(H$4,'Slutlig allokering kvv'!$B$1:$AJ$1,0),FALSE)/1,0)</f>
        <v>0</v>
      </c>
      <c r="I29">
        <f>IFERROR(VLOOKUP($B29,Kraftvärmeprod!$B$1:$AJ$550,MATCH(I$4,Kraftvärmeprod!$B$1:$AJ$1,0),FALSE)/1,0)-IFERROR(VLOOKUP($B29,'Slutlig allokering kvv'!$B$2:$AJ$550,MATCH(I$4,'Slutlig allokering kvv'!$B$1:$AJ$1,0),FALSE)/1,0)</f>
        <v>0</v>
      </c>
      <c r="J29">
        <f>IFERROR(VLOOKUP($B29,Kraftvärmeprod!$B$1:$AJ$550,MATCH(J$4,Kraftvärmeprod!$B$1:$AJ$1,0),FALSE)/1,0)-IFERROR(VLOOKUP($B29,'Slutlig allokering kvv'!$B$2:$AJ$550,MATCH(J$4,'Slutlig allokering kvv'!$B$1:$AJ$1,0),FALSE)/1,0)</f>
        <v>0</v>
      </c>
      <c r="K29">
        <f>IFERROR(VLOOKUP($B29,Kraftvärmeprod!$B$1:$AJ$550,MATCH(K$4,Kraftvärmeprod!$B$1:$AJ$1,0),FALSE)/1,0)-IFERROR(VLOOKUP($B29,'Slutlig allokering kvv'!$B$2:$AJ$550,MATCH(K$4,'Slutlig allokering kvv'!$B$1:$AJ$1,0),FALSE)/1,0)</f>
        <v>0</v>
      </c>
      <c r="L29">
        <f>IFERROR(VLOOKUP($B29,Kraftvärmeprod!$B$1:$AJ$550,MATCH(L$4,Kraftvärmeprod!$B$1:$AJ$1,0),FALSE)/1,0)-IFERROR(VLOOKUP($B29,'Slutlig allokering kvv'!$B$2:$AJ$550,MATCH(L$4,'Slutlig allokering kvv'!$B$1:$AJ$1,0),FALSE)/1,0)</f>
        <v>0</v>
      </c>
      <c r="M29">
        <f>IFERROR(VLOOKUP($B29,Kraftvärmeprod!$B$1:$AJ$550,MATCH(M$4,Kraftvärmeprod!$B$1:$AJ$1,0),FALSE)/1,0)-IFERROR(VLOOKUP($B29,'Slutlig allokering kvv'!$B$2:$AJ$550,MATCH(M$4,'Slutlig allokering kvv'!$B$1:$AJ$1,0),FALSE)/1,0)</f>
        <v>0</v>
      </c>
      <c r="N29">
        <f>IFERROR(VLOOKUP($B29,Kraftvärmeprod!$B$1:$AJ$550,MATCH(N$4,Kraftvärmeprod!$B$1:$AJ$1,0),FALSE)/1,0)-IFERROR(VLOOKUP($B29,'Slutlig allokering kvv'!$B$2:$AJ$550,MATCH(N$4,'Slutlig allokering kvv'!$B$1:$AJ$1,0),FALSE)/1,0)</f>
        <v>0</v>
      </c>
      <c r="O29">
        <f>IFERROR(VLOOKUP($B29,Kraftvärmeprod!$B$1:$AJ$550,MATCH(O$4,Kraftvärmeprod!$B$1:$AJ$1,0),FALSE)/1,0)-IFERROR(VLOOKUP($B29,'Slutlig allokering kvv'!$B$2:$AJ$550,MATCH(O$4,'Slutlig allokering kvv'!$B$1:$AJ$1,0),FALSE)/1,0)</f>
        <v>0</v>
      </c>
      <c r="P29">
        <f>IFERROR(VLOOKUP($B29,Kraftvärmeprod!$B$1:$AJ$550,MATCH(P$4,Kraftvärmeprod!$B$1:$AJ$1,0),FALSE)/1,0)-IFERROR(VLOOKUP($B29,'Slutlig allokering kvv'!$B$2:$AJ$550,MATCH(P$4,'Slutlig allokering kvv'!$B$1:$AJ$1,0),FALSE)/1,0)</f>
        <v>0</v>
      </c>
      <c r="Q29">
        <f>IFERROR(VLOOKUP($B29,Kraftvärmeprod!$B$1:$AJ$550,MATCH(Q$4,Kraftvärmeprod!$B$1:$AJ$1,0),FALSE)/1,0)-IFERROR(VLOOKUP($B29,'Slutlig allokering kvv'!$B$2:$AJ$550,MATCH(Q$4,'Slutlig allokering kvv'!$B$1:$AJ$1,0),FALSE)/1,0)</f>
        <v>0</v>
      </c>
      <c r="R29">
        <f>IFERROR(VLOOKUP($B29,Kraftvärmeprod!$B$1:$AJ$550,MATCH(R$4,Kraftvärmeprod!$B$1:$AJ$1,0),FALSE)/1,0)-IFERROR(VLOOKUP($B29,'Slutlig allokering kvv'!$B$2:$AJ$550,MATCH(R$4,'Slutlig allokering kvv'!$B$1:$AJ$1,0),FALSE)/1,0)</f>
        <v>0</v>
      </c>
      <c r="S29">
        <f>IFERROR(VLOOKUP($B29,Kraftvärmeprod!$B$1:$AJ$550,MATCH(S$4,Kraftvärmeprod!$B$1:$AJ$1,0),FALSE)/1,0)-IFERROR(VLOOKUP($B29,'Slutlig allokering kvv'!$B$2:$AJ$550,MATCH(S$4,'Slutlig allokering kvv'!$B$1:$AJ$1,0),FALSE)/1,0)</f>
        <v>0</v>
      </c>
      <c r="T29">
        <f>IFERROR(VLOOKUP($B29,Kraftvärmeprod!$B$1:$AJ$550,MATCH(T$4,Kraftvärmeprod!$B$1:$AJ$1,0),FALSE)/1,0)-IFERROR(VLOOKUP($B29,'Slutlig allokering kvv'!$B$2:$AJ$550,MATCH(T$4,'Slutlig allokering kvv'!$B$1:$AJ$1,0),FALSE)/1,0)</f>
        <v>0</v>
      </c>
      <c r="U29">
        <f>IFERROR(VLOOKUP($B29,Kraftvärmeprod!$B$1:$AJ$550,MATCH(U$4,Kraftvärmeprod!$B$1:$AJ$1,0),FALSE)/1,0)-IFERROR(VLOOKUP($B29,'Slutlig allokering kvv'!$B$2:$AJ$550,MATCH(U$4,'Slutlig allokering kvv'!$B$1:$AJ$1,0),FALSE)/1,0)</f>
        <v>0</v>
      </c>
      <c r="V29">
        <f>IFERROR(VLOOKUP($B29,Kraftvärmeprod!$B$1:$AJ$550,MATCH(V$4,Kraftvärmeprod!$B$1:$AJ$1,0),FALSE)/1,0)-IFERROR(VLOOKUP($B29,'Slutlig allokering kvv'!$B$2:$AJ$550,MATCH(V$4,'Slutlig allokering kvv'!$B$1:$AJ$1,0),FALSE)/1,0)</f>
        <v>0</v>
      </c>
      <c r="W29">
        <f>IFERROR(VLOOKUP($B29,Kraftvärmeprod!$B$1:$AJ$550,MATCH(W$4,Kraftvärmeprod!$B$1:$AJ$1,0),FALSE)/1,0)-IFERROR(VLOOKUP($B29,'Slutlig allokering kvv'!$B$2:$AJ$550,MATCH(W$4,'Slutlig allokering kvv'!$B$1:$AJ$1,0),FALSE)/1,0)</f>
        <v>0</v>
      </c>
      <c r="X29">
        <f>IFERROR(VLOOKUP($B29,Kraftvärmeprod!$B$1:$AJ$550,MATCH(X$4,Kraftvärmeprod!$B$1:$AJ$1,0),FALSE)/1,0)-IFERROR(VLOOKUP($B29,'Slutlig allokering kvv'!$B$2:$AJ$550,MATCH(X$4,'Slutlig allokering kvv'!$B$1:$AJ$1,0),FALSE)/1,0)</f>
        <v>0</v>
      </c>
      <c r="Y29">
        <f>IFERROR(VLOOKUP($B29,Kraftvärmeprod!$B$1:$AJ$550,MATCH(Y$4,Kraftvärmeprod!$B$1:$AJ$1,0),FALSE)/1,0)-IFERROR(VLOOKUP($B29,'Slutlig allokering kvv'!$B$2:$AJ$550,MATCH(Y$4,'Slutlig allokering kvv'!$B$1:$AJ$1,0),FALSE)/1,0)</f>
        <v>0</v>
      </c>
      <c r="Z29">
        <f>IFERROR(VLOOKUP($B29,Kraftvärmeprod!$B$1:$AJ$550,MATCH(Z$4,Kraftvärmeprod!$B$1:$AJ$1,0),FALSE)/1,0)-IFERROR(VLOOKUP($B29,'Slutlig allokering kvv'!$B$2:$AJ$550,MATCH(Z$4,'Slutlig allokering kvv'!$B$1:$AJ$1,0),FALSE)/1,0)</f>
        <v>0</v>
      </c>
      <c r="AA29">
        <f>IFERROR(VLOOKUP($B29,Kraftvärmeprod!$B$1:$AJ$550,MATCH(AA$4,Kraftvärmeprod!$B$1:$AJ$1,0),FALSE)/1,0)-IFERROR(VLOOKUP($B29,'Slutlig allokering kvv'!$B$2:$AJ$550,MATCH(AA$4,'Slutlig allokering kvv'!$B$1:$AJ$1,0),FALSE)/1,0)</f>
        <v>0</v>
      </c>
      <c r="AB29">
        <f>IFERROR(VLOOKUP($B29,Kraftvärmeprod!$B$1:$AJ$550,MATCH(AB$4,Kraftvärmeprod!$B$1:$AJ$1,0),FALSE)/1,0)-IFERROR(VLOOKUP($B29,'Slutlig allokering kvv'!$B$2:$AJ$550,MATCH(AB$4,'Slutlig allokering kvv'!$B$1:$AJ$1,0),FALSE)/1,0)</f>
        <v>0</v>
      </c>
      <c r="AC29">
        <f>IFERROR(VLOOKUP($B29,Kraftvärmeprod!$B$1:$AJ$550,MATCH(AC$4,Kraftvärmeprod!$B$1:$AJ$1,0),FALSE)/1,0)-IFERROR(VLOOKUP($B29,'Slutlig allokering kvv'!$B$2:$AJ$550,MATCH(AC$4,'Slutlig allokering kvv'!$B$1:$AJ$1,0),FALSE)/1,0)</f>
        <v>0</v>
      </c>
      <c r="AD29">
        <f>IFERROR(VLOOKUP($B29,Miljö!$B$1:$E$471,MATCH("Hjälpel kraftvärme (GWh)",Miljö!$B$1:$E$1,0),FALSE)/1,0)-IFERROR(VLOOKUP($B29,'Slutlig allokering kvv'!$B$2:$AJ$550,MATCH(AD$4,'Slutlig allokering kvv'!$B$1:$AJ$1,0),FALSE)/1,0)</f>
        <v>0</v>
      </c>
      <c r="AH29">
        <f t="shared" si="0"/>
        <v>0</v>
      </c>
      <c r="AJ29">
        <f>IFERROR(VLOOKUP($B29,'Slutlig allokering kvv'!$B$2:$AX$550,MATCH("Summa slutlig allokerad tillförd energi (utan hjälpel och rökgaskondensering):",'Slutlig allokering kvv'!$B$1:$AX$1,0),FALSE)/1,"")</f>
        <v>0</v>
      </c>
      <c r="AL29" s="195" t="str">
        <f>IFERROR(1-VLOOKUP($B29,'Slutlig allokering kvv'!$B$2:$AX$550,MATCH("Andel av bränsle i kvv som allokerats till värme, exklusive rökgaskondensering och hjälpel",'Slutlig allokering kvv'!$B$1:$AX$1,0),FALSE),"")</f>
        <v/>
      </c>
      <c r="AN29" s="195" t="str">
        <f t="shared" si="1"/>
        <v/>
      </c>
    </row>
    <row r="30" spans="1:40" x14ac:dyDescent="0.25">
      <c r="A30" s="2" t="s">
        <v>59</v>
      </c>
      <c r="B30" s="2" t="s">
        <v>62</v>
      </c>
      <c r="C30" t="str">
        <f>IFERROR(VLOOKUP($B30,Kraftvärmeprod!$B$1:$AH$479,MATCH(C$4,Kraftvärmeprod!$B$1:$AG$1,0),FALSE)/1,"")</f>
        <v/>
      </c>
      <c r="D30" t="str">
        <f>IFERROR(VLOOKUP($B30,Kraftvärmeprod!$B$1:$AH$479,MATCH(D$4,Kraftvärmeprod!$B$1:$AG$1,0),FALSE)/1,"")</f>
        <v/>
      </c>
      <c r="F30">
        <f>IFERROR(VLOOKUP($B30,Kraftvärmeprod!$B$1:$AJ$550,MATCH(F$4,Kraftvärmeprod!$B$1:$AJ$1,0),FALSE)/1,0)-IFERROR(VLOOKUP($B30,'Slutlig allokering kvv'!$B$2:$AJ$550,MATCH(F$4,'Slutlig allokering kvv'!$B$1:$AJ$1,0),FALSE)/1,0)</f>
        <v>0</v>
      </c>
      <c r="G30">
        <f>IFERROR(VLOOKUP($B30,Kraftvärmeprod!$B$1:$AJ$550,MATCH(G$4,Kraftvärmeprod!$B$1:$AJ$1,0),FALSE)/1,0)-IFERROR(VLOOKUP($B30,'Slutlig allokering kvv'!$B$2:$AJ$550,MATCH(G$4,'Slutlig allokering kvv'!$B$1:$AJ$1,0),FALSE)/1,0)</f>
        <v>0</v>
      </c>
      <c r="H30">
        <f>IFERROR(VLOOKUP($B30,Kraftvärmeprod!$B$1:$AJ$550,MATCH(H$4,Kraftvärmeprod!$B$1:$AJ$1,0),FALSE)/1,0)-IFERROR(VLOOKUP($B30,'Slutlig allokering kvv'!$B$2:$AJ$550,MATCH(H$4,'Slutlig allokering kvv'!$B$1:$AJ$1,0),FALSE)/1,0)</f>
        <v>0</v>
      </c>
      <c r="I30">
        <f>IFERROR(VLOOKUP($B30,Kraftvärmeprod!$B$1:$AJ$550,MATCH(I$4,Kraftvärmeprod!$B$1:$AJ$1,0),FALSE)/1,0)-IFERROR(VLOOKUP($B30,'Slutlig allokering kvv'!$B$2:$AJ$550,MATCH(I$4,'Slutlig allokering kvv'!$B$1:$AJ$1,0),FALSE)/1,0)</f>
        <v>0</v>
      </c>
      <c r="J30">
        <f>IFERROR(VLOOKUP($B30,Kraftvärmeprod!$B$1:$AJ$550,MATCH(J$4,Kraftvärmeprod!$B$1:$AJ$1,0),FALSE)/1,0)-IFERROR(VLOOKUP($B30,'Slutlig allokering kvv'!$B$2:$AJ$550,MATCH(J$4,'Slutlig allokering kvv'!$B$1:$AJ$1,0),FALSE)/1,0)</f>
        <v>0</v>
      </c>
      <c r="K30">
        <f>IFERROR(VLOOKUP($B30,Kraftvärmeprod!$B$1:$AJ$550,MATCH(K$4,Kraftvärmeprod!$B$1:$AJ$1,0),FALSE)/1,0)-IFERROR(VLOOKUP($B30,'Slutlig allokering kvv'!$B$2:$AJ$550,MATCH(K$4,'Slutlig allokering kvv'!$B$1:$AJ$1,0),FALSE)/1,0)</f>
        <v>0</v>
      </c>
      <c r="L30">
        <f>IFERROR(VLOOKUP($B30,Kraftvärmeprod!$B$1:$AJ$550,MATCH(L$4,Kraftvärmeprod!$B$1:$AJ$1,0),FALSE)/1,0)-IFERROR(VLOOKUP($B30,'Slutlig allokering kvv'!$B$2:$AJ$550,MATCH(L$4,'Slutlig allokering kvv'!$B$1:$AJ$1,0),FALSE)/1,0)</f>
        <v>0</v>
      </c>
      <c r="M30">
        <f>IFERROR(VLOOKUP($B30,Kraftvärmeprod!$B$1:$AJ$550,MATCH(M$4,Kraftvärmeprod!$B$1:$AJ$1,0),FALSE)/1,0)-IFERROR(VLOOKUP($B30,'Slutlig allokering kvv'!$B$2:$AJ$550,MATCH(M$4,'Slutlig allokering kvv'!$B$1:$AJ$1,0),FALSE)/1,0)</f>
        <v>0</v>
      </c>
      <c r="N30">
        <f>IFERROR(VLOOKUP($B30,Kraftvärmeprod!$B$1:$AJ$550,MATCH(N$4,Kraftvärmeprod!$B$1:$AJ$1,0),FALSE)/1,0)-IFERROR(VLOOKUP($B30,'Slutlig allokering kvv'!$B$2:$AJ$550,MATCH(N$4,'Slutlig allokering kvv'!$B$1:$AJ$1,0),FALSE)/1,0)</f>
        <v>0</v>
      </c>
      <c r="O30">
        <f>IFERROR(VLOOKUP($B30,Kraftvärmeprod!$B$1:$AJ$550,MATCH(O$4,Kraftvärmeprod!$B$1:$AJ$1,0),FALSE)/1,0)-IFERROR(VLOOKUP($B30,'Slutlig allokering kvv'!$B$2:$AJ$550,MATCH(O$4,'Slutlig allokering kvv'!$B$1:$AJ$1,0),FALSE)/1,0)</f>
        <v>0</v>
      </c>
      <c r="P30">
        <f>IFERROR(VLOOKUP($B30,Kraftvärmeprod!$B$1:$AJ$550,MATCH(P$4,Kraftvärmeprod!$B$1:$AJ$1,0),FALSE)/1,0)-IFERROR(VLOOKUP($B30,'Slutlig allokering kvv'!$B$2:$AJ$550,MATCH(P$4,'Slutlig allokering kvv'!$B$1:$AJ$1,0),FALSE)/1,0)</f>
        <v>0</v>
      </c>
      <c r="Q30">
        <f>IFERROR(VLOOKUP($B30,Kraftvärmeprod!$B$1:$AJ$550,MATCH(Q$4,Kraftvärmeprod!$B$1:$AJ$1,0),FALSE)/1,0)-IFERROR(VLOOKUP($B30,'Slutlig allokering kvv'!$B$2:$AJ$550,MATCH(Q$4,'Slutlig allokering kvv'!$B$1:$AJ$1,0),FALSE)/1,0)</f>
        <v>0</v>
      </c>
      <c r="R30">
        <f>IFERROR(VLOOKUP($B30,Kraftvärmeprod!$B$1:$AJ$550,MATCH(R$4,Kraftvärmeprod!$B$1:$AJ$1,0),FALSE)/1,0)-IFERROR(VLOOKUP($B30,'Slutlig allokering kvv'!$B$2:$AJ$550,MATCH(R$4,'Slutlig allokering kvv'!$B$1:$AJ$1,0),FALSE)/1,0)</f>
        <v>0</v>
      </c>
      <c r="S30">
        <f>IFERROR(VLOOKUP($B30,Kraftvärmeprod!$B$1:$AJ$550,MATCH(S$4,Kraftvärmeprod!$B$1:$AJ$1,0),FALSE)/1,0)-IFERROR(VLOOKUP($B30,'Slutlig allokering kvv'!$B$2:$AJ$550,MATCH(S$4,'Slutlig allokering kvv'!$B$1:$AJ$1,0),FALSE)/1,0)</f>
        <v>0</v>
      </c>
      <c r="T30">
        <f>IFERROR(VLOOKUP($B30,Kraftvärmeprod!$B$1:$AJ$550,MATCH(T$4,Kraftvärmeprod!$B$1:$AJ$1,0),FALSE)/1,0)-IFERROR(VLOOKUP($B30,'Slutlig allokering kvv'!$B$2:$AJ$550,MATCH(T$4,'Slutlig allokering kvv'!$B$1:$AJ$1,0),FALSE)/1,0)</f>
        <v>0</v>
      </c>
      <c r="U30">
        <f>IFERROR(VLOOKUP($B30,Kraftvärmeprod!$B$1:$AJ$550,MATCH(U$4,Kraftvärmeprod!$B$1:$AJ$1,0),FALSE)/1,0)-IFERROR(VLOOKUP($B30,'Slutlig allokering kvv'!$B$2:$AJ$550,MATCH(U$4,'Slutlig allokering kvv'!$B$1:$AJ$1,0),FALSE)/1,0)</f>
        <v>0</v>
      </c>
      <c r="V30">
        <f>IFERROR(VLOOKUP($B30,Kraftvärmeprod!$B$1:$AJ$550,MATCH(V$4,Kraftvärmeprod!$B$1:$AJ$1,0),FALSE)/1,0)-IFERROR(VLOOKUP($B30,'Slutlig allokering kvv'!$B$2:$AJ$550,MATCH(V$4,'Slutlig allokering kvv'!$B$1:$AJ$1,0),FALSE)/1,0)</f>
        <v>0</v>
      </c>
      <c r="W30">
        <f>IFERROR(VLOOKUP($B30,Kraftvärmeprod!$B$1:$AJ$550,MATCH(W$4,Kraftvärmeprod!$B$1:$AJ$1,0),FALSE)/1,0)-IFERROR(VLOOKUP($B30,'Slutlig allokering kvv'!$B$2:$AJ$550,MATCH(W$4,'Slutlig allokering kvv'!$B$1:$AJ$1,0),FALSE)/1,0)</f>
        <v>0</v>
      </c>
      <c r="X30">
        <f>IFERROR(VLOOKUP($B30,Kraftvärmeprod!$B$1:$AJ$550,MATCH(X$4,Kraftvärmeprod!$B$1:$AJ$1,0),FALSE)/1,0)-IFERROR(VLOOKUP($B30,'Slutlig allokering kvv'!$B$2:$AJ$550,MATCH(X$4,'Slutlig allokering kvv'!$B$1:$AJ$1,0),FALSE)/1,0)</f>
        <v>0</v>
      </c>
      <c r="Y30">
        <f>IFERROR(VLOOKUP($B30,Kraftvärmeprod!$B$1:$AJ$550,MATCH(Y$4,Kraftvärmeprod!$B$1:$AJ$1,0),FALSE)/1,0)-IFERROR(VLOOKUP($B30,'Slutlig allokering kvv'!$B$2:$AJ$550,MATCH(Y$4,'Slutlig allokering kvv'!$B$1:$AJ$1,0),FALSE)/1,0)</f>
        <v>0</v>
      </c>
      <c r="Z30">
        <f>IFERROR(VLOOKUP($B30,Kraftvärmeprod!$B$1:$AJ$550,MATCH(Z$4,Kraftvärmeprod!$B$1:$AJ$1,0),FALSE)/1,0)-IFERROR(VLOOKUP($B30,'Slutlig allokering kvv'!$B$2:$AJ$550,MATCH(Z$4,'Slutlig allokering kvv'!$B$1:$AJ$1,0),FALSE)/1,0)</f>
        <v>0</v>
      </c>
      <c r="AA30">
        <f>IFERROR(VLOOKUP($B30,Kraftvärmeprod!$B$1:$AJ$550,MATCH(AA$4,Kraftvärmeprod!$B$1:$AJ$1,0),FALSE)/1,0)-IFERROR(VLOOKUP($B30,'Slutlig allokering kvv'!$B$2:$AJ$550,MATCH(AA$4,'Slutlig allokering kvv'!$B$1:$AJ$1,0),FALSE)/1,0)</f>
        <v>0</v>
      </c>
      <c r="AB30">
        <f>IFERROR(VLOOKUP($B30,Kraftvärmeprod!$B$1:$AJ$550,MATCH(AB$4,Kraftvärmeprod!$B$1:$AJ$1,0),FALSE)/1,0)-IFERROR(VLOOKUP($B30,'Slutlig allokering kvv'!$B$2:$AJ$550,MATCH(AB$4,'Slutlig allokering kvv'!$B$1:$AJ$1,0),FALSE)/1,0)</f>
        <v>0</v>
      </c>
      <c r="AC30">
        <f>IFERROR(VLOOKUP($B30,Kraftvärmeprod!$B$1:$AJ$550,MATCH(AC$4,Kraftvärmeprod!$B$1:$AJ$1,0),FALSE)/1,0)-IFERROR(VLOOKUP($B30,'Slutlig allokering kvv'!$B$2:$AJ$550,MATCH(AC$4,'Slutlig allokering kvv'!$B$1:$AJ$1,0),FALSE)/1,0)</f>
        <v>0</v>
      </c>
      <c r="AD30">
        <f>IFERROR(VLOOKUP($B30,Miljö!$B$1:$E$471,MATCH("Hjälpel kraftvärme (GWh)",Miljö!$B$1:$E$1,0),FALSE)/1,0)-IFERROR(VLOOKUP($B30,'Slutlig allokering kvv'!$B$2:$AJ$550,MATCH(AD$4,'Slutlig allokering kvv'!$B$1:$AJ$1,0),FALSE)/1,0)</f>
        <v>0</v>
      </c>
      <c r="AH30">
        <f t="shared" si="0"/>
        <v>0</v>
      </c>
      <c r="AJ30">
        <f>IFERROR(VLOOKUP($B30,'Slutlig allokering kvv'!$B$2:$AX$550,MATCH("Summa slutlig allokerad tillförd energi (utan hjälpel och rökgaskondensering):",'Slutlig allokering kvv'!$B$1:$AX$1,0),FALSE)/1,"")</f>
        <v>0</v>
      </c>
      <c r="AL30" s="195" t="str">
        <f>IFERROR(1-VLOOKUP($B30,'Slutlig allokering kvv'!$B$2:$AX$550,MATCH("Andel av bränsle i kvv som allokerats till värme, exklusive rökgaskondensering och hjälpel",'Slutlig allokering kvv'!$B$1:$AX$1,0),FALSE),"")</f>
        <v/>
      </c>
      <c r="AN30" s="195" t="str">
        <f t="shared" si="1"/>
        <v/>
      </c>
    </row>
    <row r="31" spans="1:40" x14ac:dyDescent="0.25">
      <c r="A31" s="2" t="s">
        <v>59</v>
      </c>
      <c r="B31" s="2" t="s">
        <v>63</v>
      </c>
      <c r="C31" t="str">
        <f>IFERROR(VLOOKUP($B31,Kraftvärmeprod!$B$1:$AH$479,MATCH(C$4,Kraftvärmeprod!$B$1:$AG$1,0),FALSE)/1,"")</f>
        <v/>
      </c>
      <c r="D31" t="str">
        <f>IFERROR(VLOOKUP($B31,Kraftvärmeprod!$B$1:$AH$479,MATCH(D$4,Kraftvärmeprod!$B$1:$AG$1,0),FALSE)/1,"")</f>
        <v/>
      </c>
      <c r="F31">
        <f>IFERROR(VLOOKUP($B31,Kraftvärmeprod!$B$1:$AJ$550,MATCH(F$4,Kraftvärmeprod!$B$1:$AJ$1,0),FALSE)/1,0)-IFERROR(VLOOKUP($B31,'Slutlig allokering kvv'!$B$2:$AJ$550,MATCH(F$4,'Slutlig allokering kvv'!$B$1:$AJ$1,0),FALSE)/1,0)</f>
        <v>0</v>
      </c>
      <c r="G31">
        <f>IFERROR(VLOOKUP($B31,Kraftvärmeprod!$B$1:$AJ$550,MATCH(G$4,Kraftvärmeprod!$B$1:$AJ$1,0),FALSE)/1,0)-IFERROR(VLOOKUP($B31,'Slutlig allokering kvv'!$B$2:$AJ$550,MATCH(G$4,'Slutlig allokering kvv'!$B$1:$AJ$1,0),FALSE)/1,0)</f>
        <v>0</v>
      </c>
      <c r="H31">
        <f>IFERROR(VLOOKUP($B31,Kraftvärmeprod!$B$1:$AJ$550,MATCH(H$4,Kraftvärmeprod!$B$1:$AJ$1,0),FALSE)/1,0)-IFERROR(VLOOKUP($B31,'Slutlig allokering kvv'!$B$2:$AJ$550,MATCH(H$4,'Slutlig allokering kvv'!$B$1:$AJ$1,0),FALSE)/1,0)</f>
        <v>0</v>
      </c>
      <c r="I31">
        <f>IFERROR(VLOOKUP($B31,Kraftvärmeprod!$B$1:$AJ$550,MATCH(I$4,Kraftvärmeprod!$B$1:$AJ$1,0),FALSE)/1,0)-IFERROR(VLOOKUP($B31,'Slutlig allokering kvv'!$B$2:$AJ$550,MATCH(I$4,'Slutlig allokering kvv'!$B$1:$AJ$1,0),FALSE)/1,0)</f>
        <v>0</v>
      </c>
      <c r="J31">
        <f>IFERROR(VLOOKUP($B31,Kraftvärmeprod!$B$1:$AJ$550,MATCH(J$4,Kraftvärmeprod!$B$1:$AJ$1,0),FALSE)/1,0)-IFERROR(VLOOKUP($B31,'Slutlig allokering kvv'!$B$2:$AJ$550,MATCH(J$4,'Slutlig allokering kvv'!$B$1:$AJ$1,0),FALSE)/1,0)</f>
        <v>0</v>
      </c>
      <c r="K31">
        <f>IFERROR(VLOOKUP($B31,Kraftvärmeprod!$B$1:$AJ$550,MATCH(K$4,Kraftvärmeprod!$B$1:$AJ$1,0),FALSE)/1,0)-IFERROR(VLOOKUP($B31,'Slutlig allokering kvv'!$B$2:$AJ$550,MATCH(K$4,'Slutlig allokering kvv'!$B$1:$AJ$1,0),FALSE)/1,0)</f>
        <v>0</v>
      </c>
      <c r="L31">
        <f>IFERROR(VLOOKUP($B31,Kraftvärmeprod!$B$1:$AJ$550,MATCH(L$4,Kraftvärmeprod!$B$1:$AJ$1,0),FALSE)/1,0)-IFERROR(VLOOKUP($B31,'Slutlig allokering kvv'!$B$2:$AJ$550,MATCH(L$4,'Slutlig allokering kvv'!$B$1:$AJ$1,0),FALSE)/1,0)</f>
        <v>0</v>
      </c>
      <c r="M31">
        <f>IFERROR(VLOOKUP($B31,Kraftvärmeprod!$B$1:$AJ$550,MATCH(M$4,Kraftvärmeprod!$B$1:$AJ$1,0),FALSE)/1,0)-IFERROR(VLOOKUP($B31,'Slutlig allokering kvv'!$B$2:$AJ$550,MATCH(M$4,'Slutlig allokering kvv'!$B$1:$AJ$1,0),FALSE)/1,0)</f>
        <v>0</v>
      </c>
      <c r="N31">
        <f>IFERROR(VLOOKUP($B31,Kraftvärmeprod!$B$1:$AJ$550,MATCH(N$4,Kraftvärmeprod!$B$1:$AJ$1,0),FALSE)/1,0)-IFERROR(VLOOKUP($B31,'Slutlig allokering kvv'!$B$2:$AJ$550,MATCH(N$4,'Slutlig allokering kvv'!$B$1:$AJ$1,0),FALSE)/1,0)</f>
        <v>0</v>
      </c>
      <c r="O31">
        <f>IFERROR(VLOOKUP($B31,Kraftvärmeprod!$B$1:$AJ$550,MATCH(O$4,Kraftvärmeprod!$B$1:$AJ$1,0),FALSE)/1,0)-IFERROR(VLOOKUP($B31,'Slutlig allokering kvv'!$B$2:$AJ$550,MATCH(O$4,'Slutlig allokering kvv'!$B$1:$AJ$1,0),FALSE)/1,0)</f>
        <v>0</v>
      </c>
      <c r="P31">
        <f>IFERROR(VLOOKUP($B31,Kraftvärmeprod!$B$1:$AJ$550,MATCH(P$4,Kraftvärmeprod!$B$1:$AJ$1,0),FALSE)/1,0)-IFERROR(VLOOKUP($B31,'Slutlig allokering kvv'!$B$2:$AJ$550,MATCH(P$4,'Slutlig allokering kvv'!$B$1:$AJ$1,0),FALSE)/1,0)</f>
        <v>0</v>
      </c>
      <c r="Q31">
        <f>IFERROR(VLOOKUP($B31,Kraftvärmeprod!$B$1:$AJ$550,MATCH(Q$4,Kraftvärmeprod!$B$1:$AJ$1,0),FALSE)/1,0)-IFERROR(VLOOKUP($B31,'Slutlig allokering kvv'!$B$2:$AJ$550,MATCH(Q$4,'Slutlig allokering kvv'!$B$1:$AJ$1,0),FALSE)/1,0)</f>
        <v>0</v>
      </c>
      <c r="R31">
        <f>IFERROR(VLOOKUP($B31,Kraftvärmeprod!$B$1:$AJ$550,MATCH(R$4,Kraftvärmeprod!$B$1:$AJ$1,0),FALSE)/1,0)-IFERROR(VLOOKUP($B31,'Slutlig allokering kvv'!$B$2:$AJ$550,MATCH(R$4,'Slutlig allokering kvv'!$B$1:$AJ$1,0),FALSE)/1,0)</f>
        <v>0</v>
      </c>
      <c r="S31">
        <f>IFERROR(VLOOKUP($B31,Kraftvärmeprod!$B$1:$AJ$550,MATCH(S$4,Kraftvärmeprod!$B$1:$AJ$1,0),FALSE)/1,0)-IFERROR(VLOOKUP($B31,'Slutlig allokering kvv'!$B$2:$AJ$550,MATCH(S$4,'Slutlig allokering kvv'!$B$1:$AJ$1,0),FALSE)/1,0)</f>
        <v>0</v>
      </c>
      <c r="T31">
        <f>IFERROR(VLOOKUP($B31,Kraftvärmeprod!$B$1:$AJ$550,MATCH(T$4,Kraftvärmeprod!$B$1:$AJ$1,0),FALSE)/1,0)-IFERROR(VLOOKUP($B31,'Slutlig allokering kvv'!$B$2:$AJ$550,MATCH(T$4,'Slutlig allokering kvv'!$B$1:$AJ$1,0),FALSE)/1,0)</f>
        <v>0</v>
      </c>
      <c r="U31">
        <f>IFERROR(VLOOKUP($B31,Kraftvärmeprod!$B$1:$AJ$550,MATCH(U$4,Kraftvärmeprod!$B$1:$AJ$1,0),FALSE)/1,0)-IFERROR(VLOOKUP($B31,'Slutlig allokering kvv'!$B$2:$AJ$550,MATCH(U$4,'Slutlig allokering kvv'!$B$1:$AJ$1,0),FALSE)/1,0)</f>
        <v>0</v>
      </c>
      <c r="V31">
        <f>IFERROR(VLOOKUP($B31,Kraftvärmeprod!$B$1:$AJ$550,MATCH(V$4,Kraftvärmeprod!$B$1:$AJ$1,0),FALSE)/1,0)-IFERROR(VLOOKUP($B31,'Slutlig allokering kvv'!$B$2:$AJ$550,MATCH(V$4,'Slutlig allokering kvv'!$B$1:$AJ$1,0),FALSE)/1,0)</f>
        <v>0</v>
      </c>
      <c r="W31">
        <f>IFERROR(VLOOKUP($B31,Kraftvärmeprod!$B$1:$AJ$550,MATCH(W$4,Kraftvärmeprod!$B$1:$AJ$1,0),FALSE)/1,0)-IFERROR(VLOOKUP($B31,'Slutlig allokering kvv'!$B$2:$AJ$550,MATCH(W$4,'Slutlig allokering kvv'!$B$1:$AJ$1,0),FALSE)/1,0)</f>
        <v>0</v>
      </c>
      <c r="X31">
        <f>IFERROR(VLOOKUP($B31,Kraftvärmeprod!$B$1:$AJ$550,MATCH(X$4,Kraftvärmeprod!$B$1:$AJ$1,0),FALSE)/1,0)-IFERROR(VLOOKUP($B31,'Slutlig allokering kvv'!$B$2:$AJ$550,MATCH(X$4,'Slutlig allokering kvv'!$B$1:$AJ$1,0),FALSE)/1,0)</f>
        <v>0</v>
      </c>
      <c r="Y31">
        <f>IFERROR(VLOOKUP($B31,Kraftvärmeprod!$B$1:$AJ$550,MATCH(Y$4,Kraftvärmeprod!$B$1:$AJ$1,0),FALSE)/1,0)-IFERROR(VLOOKUP($B31,'Slutlig allokering kvv'!$B$2:$AJ$550,MATCH(Y$4,'Slutlig allokering kvv'!$B$1:$AJ$1,0),FALSE)/1,0)</f>
        <v>0</v>
      </c>
      <c r="Z31">
        <f>IFERROR(VLOOKUP($B31,Kraftvärmeprod!$B$1:$AJ$550,MATCH(Z$4,Kraftvärmeprod!$B$1:$AJ$1,0),FALSE)/1,0)-IFERROR(VLOOKUP($B31,'Slutlig allokering kvv'!$B$2:$AJ$550,MATCH(Z$4,'Slutlig allokering kvv'!$B$1:$AJ$1,0),FALSE)/1,0)</f>
        <v>0</v>
      </c>
      <c r="AA31">
        <f>IFERROR(VLOOKUP($B31,Kraftvärmeprod!$B$1:$AJ$550,MATCH(AA$4,Kraftvärmeprod!$B$1:$AJ$1,0),FALSE)/1,0)-IFERROR(VLOOKUP($B31,'Slutlig allokering kvv'!$B$2:$AJ$550,MATCH(AA$4,'Slutlig allokering kvv'!$B$1:$AJ$1,0),FALSE)/1,0)</f>
        <v>0</v>
      </c>
      <c r="AB31">
        <f>IFERROR(VLOOKUP($B31,Kraftvärmeprod!$B$1:$AJ$550,MATCH(AB$4,Kraftvärmeprod!$B$1:$AJ$1,0),FALSE)/1,0)-IFERROR(VLOOKUP($B31,'Slutlig allokering kvv'!$B$2:$AJ$550,MATCH(AB$4,'Slutlig allokering kvv'!$B$1:$AJ$1,0),FALSE)/1,0)</f>
        <v>0</v>
      </c>
      <c r="AC31">
        <f>IFERROR(VLOOKUP($B31,Kraftvärmeprod!$B$1:$AJ$550,MATCH(AC$4,Kraftvärmeprod!$B$1:$AJ$1,0),FALSE)/1,0)-IFERROR(VLOOKUP($B31,'Slutlig allokering kvv'!$B$2:$AJ$550,MATCH(AC$4,'Slutlig allokering kvv'!$B$1:$AJ$1,0),FALSE)/1,0)</f>
        <v>0</v>
      </c>
      <c r="AD31">
        <f>IFERROR(VLOOKUP($B31,Miljö!$B$1:$E$471,MATCH("Hjälpel kraftvärme (GWh)",Miljö!$B$1:$E$1,0),FALSE)/1,0)-IFERROR(VLOOKUP($B31,'Slutlig allokering kvv'!$B$2:$AJ$550,MATCH(AD$4,'Slutlig allokering kvv'!$B$1:$AJ$1,0),FALSE)/1,0)</f>
        <v>0</v>
      </c>
      <c r="AH31">
        <f t="shared" si="0"/>
        <v>0</v>
      </c>
      <c r="AJ31">
        <f>IFERROR(VLOOKUP($B31,'Slutlig allokering kvv'!$B$2:$AX$550,MATCH("Summa slutlig allokerad tillförd energi (utan hjälpel och rökgaskondensering):",'Slutlig allokering kvv'!$B$1:$AX$1,0),FALSE)/1,"")</f>
        <v>0</v>
      </c>
      <c r="AL31" s="195" t="str">
        <f>IFERROR(1-VLOOKUP($B31,'Slutlig allokering kvv'!$B$2:$AX$550,MATCH("Andel av bränsle i kvv som allokerats till värme, exklusive rökgaskondensering och hjälpel",'Slutlig allokering kvv'!$B$1:$AX$1,0),FALSE),"")</f>
        <v/>
      </c>
      <c r="AN31" s="195" t="str">
        <f t="shared" si="1"/>
        <v/>
      </c>
    </row>
    <row r="32" spans="1:40" x14ac:dyDescent="0.25">
      <c r="A32" s="2" t="s">
        <v>59</v>
      </c>
      <c r="B32" s="2" t="s">
        <v>64</v>
      </c>
      <c r="C32" t="str">
        <f>IFERROR(VLOOKUP($B32,Kraftvärmeprod!$B$1:$AH$479,MATCH(C$4,Kraftvärmeprod!$B$1:$AG$1,0),FALSE)/1,"")</f>
        <v/>
      </c>
      <c r="D32" t="str">
        <f>IFERROR(VLOOKUP($B32,Kraftvärmeprod!$B$1:$AH$479,MATCH(D$4,Kraftvärmeprod!$B$1:$AG$1,0),FALSE)/1,"")</f>
        <v/>
      </c>
      <c r="F32">
        <f>IFERROR(VLOOKUP($B32,Kraftvärmeprod!$B$1:$AJ$550,MATCH(F$4,Kraftvärmeprod!$B$1:$AJ$1,0),FALSE)/1,0)-IFERROR(VLOOKUP($B32,'Slutlig allokering kvv'!$B$2:$AJ$550,MATCH(F$4,'Slutlig allokering kvv'!$B$1:$AJ$1,0),FALSE)/1,0)</f>
        <v>0</v>
      </c>
      <c r="G32">
        <f>IFERROR(VLOOKUP($B32,Kraftvärmeprod!$B$1:$AJ$550,MATCH(G$4,Kraftvärmeprod!$B$1:$AJ$1,0),FALSE)/1,0)-IFERROR(VLOOKUP($B32,'Slutlig allokering kvv'!$B$2:$AJ$550,MATCH(G$4,'Slutlig allokering kvv'!$B$1:$AJ$1,0),FALSE)/1,0)</f>
        <v>0</v>
      </c>
      <c r="H32">
        <f>IFERROR(VLOOKUP($B32,Kraftvärmeprod!$B$1:$AJ$550,MATCH(H$4,Kraftvärmeprod!$B$1:$AJ$1,0),FALSE)/1,0)-IFERROR(VLOOKUP($B32,'Slutlig allokering kvv'!$B$2:$AJ$550,MATCH(H$4,'Slutlig allokering kvv'!$B$1:$AJ$1,0),FALSE)/1,0)</f>
        <v>0</v>
      </c>
      <c r="I32">
        <f>IFERROR(VLOOKUP($B32,Kraftvärmeprod!$B$1:$AJ$550,MATCH(I$4,Kraftvärmeprod!$B$1:$AJ$1,0),FALSE)/1,0)-IFERROR(VLOOKUP($B32,'Slutlig allokering kvv'!$B$2:$AJ$550,MATCH(I$4,'Slutlig allokering kvv'!$B$1:$AJ$1,0),FALSE)/1,0)</f>
        <v>0</v>
      </c>
      <c r="J32">
        <f>IFERROR(VLOOKUP($B32,Kraftvärmeprod!$B$1:$AJ$550,MATCH(J$4,Kraftvärmeprod!$B$1:$AJ$1,0),FALSE)/1,0)-IFERROR(VLOOKUP($B32,'Slutlig allokering kvv'!$B$2:$AJ$550,MATCH(J$4,'Slutlig allokering kvv'!$B$1:$AJ$1,0),FALSE)/1,0)</f>
        <v>0</v>
      </c>
      <c r="K32">
        <f>IFERROR(VLOOKUP($B32,Kraftvärmeprod!$B$1:$AJ$550,MATCH(K$4,Kraftvärmeprod!$B$1:$AJ$1,0),FALSE)/1,0)-IFERROR(VLOOKUP($B32,'Slutlig allokering kvv'!$B$2:$AJ$550,MATCH(K$4,'Slutlig allokering kvv'!$B$1:$AJ$1,0),FALSE)/1,0)</f>
        <v>0</v>
      </c>
      <c r="L32">
        <f>IFERROR(VLOOKUP($B32,Kraftvärmeprod!$B$1:$AJ$550,MATCH(L$4,Kraftvärmeprod!$B$1:$AJ$1,0),FALSE)/1,0)-IFERROR(VLOOKUP($B32,'Slutlig allokering kvv'!$B$2:$AJ$550,MATCH(L$4,'Slutlig allokering kvv'!$B$1:$AJ$1,0),FALSE)/1,0)</f>
        <v>0</v>
      </c>
      <c r="M32">
        <f>IFERROR(VLOOKUP($B32,Kraftvärmeprod!$B$1:$AJ$550,MATCH(M$4,Kraftvärmeprod!$B$1:$AJ$1,0),FALSE)/1,0)-IFERROR(VLOOKUP($B32,'Slutlig allokering kvv'!$B$2:$AJ$550,MATCH(M$4,'Slutlig allokering kvv'!$B$1:$AJ$1,0),FALSE)/1,0)</f>
        <v>0</v>
      </c>
      <c r="N32">
        <f>IFERROR(VLOOKUP($B32,Kraftvärmeprod!$B$1:$AJ$550,MATCH(N$4,Kraftvärmeprod!$B$1:$AJ$1,0),FALSE)/1,0)-IFERROR(VLOOKUP($B32,'Slutlig allokering kvv'!$B$2:$AJ$550,MATCH(N$4,'Slutlig allokering kvv'!$B$1:$AJ$1,0),FALSE)/1,0)</f>
        <v>0</v>
      </c>
      <c r="O32">
        <f>IFERROR(VLOOKUP($B32,Kraftvärmeprod!$B$1:$AJ$550,MATCH(O$4,Kraftvärmeprod!$B$1:$AJ$1,0),FALSE)/1,0)-IFERROR(VLOOKUP($B32,'Slutlig allokering kvv'!$B$2:$AJ$550,MATCH(O$4,'Slutlig allokering kvv'!$B$1:$AJ$1,0),FALSE)/1,0)</f>
        <v>0</v>
      </c>
      <c r="P32">
        <f>IFERROR(VLOOKUP($B32,Kraftvärmeprod!$B$1:$AJ$550,MATCH(P$4,Kraftvärmeprod!$B$1:$AJ$1,0),FALSE)/1,0)-IFERROR(VLOOKUP($B32,'Slutlig allokering kvv'!$B$2:$AJ$550,MATCH(P$4,'Slutlig allokering kvv'!$B$1:$AJ$1,0),FALSE)/1,0)</f>
        <v>0</v>
      </c>
      <c r="Q32">
        <f>IFERROR(VLOOKUP($B32,Kraftvärmeprod!$B$1:$AJ$550,MATCH(Q$4,Kraftvärmeprod!$B$1:$AJ$1,0),FALSE)/1,0)-IFERROR(VLOOKUP($B32,'Slutlig allokering kvv'!$B$2:$AJ$550,MATCH(Q$4,'Slutlig allokering kvv'!$B$1:$AJ$1,0),FALSE)/1,0)</f>
        <v>0</v>
      </c>
      <c r="R32">
        <f>IFERROR(VLOOKUP($B32,Kraftvärmeprod!$B$1:$AJ$550,MATCH(R$4,Kraftvärmeprod!$B$1:$AJ$1,0),FALSE)/1,0)-IFERROR(VLOOKUP($B32,'Slutlig allokering kvv'!$B$2:$AJ$550,MATCH(R$4,'Slutlig allokering kvv'!$B$1:$AJ$1,0),FALSE)/1,0)</f>
        <v>0</v>
      </c>
      <c r="S32">
        <f>IFERROR(VLOOKUP($B32,Kraftvärmeprod!$B$1:$AJ$550,MATCH(S$4,Kraftvärmeprod!$B$1:$AJ$1,0),FALSE)/1,0)-IFERROR(VLOOKUP($B32,'Slutlig allokering kvv'!$B$2:$AJ$550,MATCH(S$4,'Slutlig allokering kvv'!$B$1:$AJ$1,0),FALSE)/1,0)</f>
        <v>0</v>
      </c>
      <c r="T32">
        <f>IFERROR(VLOOKUP($B32,Kraftvärmeprod!$B$1:$AJ$550,MATCH(T$4,Kraftvärmeprod!$B$1:$AJ$1,0),FALSE)/1,0)-IFERROR(VLOOKUP($B32,'Slutlig allokering kvv'!$B$2:$AJ$550,MATCH(T$4,'Slutlig allokering kvv'!$B$1:$AJ$1,0),FALSE)/1,0)</f>
        <v>0</v>
      </c>
      <c r="U32">
        <f>IFERROR(VLOOKUP($B32,Kraftvärmeprod!$B$1:$AJ$550,MATCH(U$4,Kraftvärmeprod!$B$1:$AJ$1,0),FALSE)/1,0)-IFERROR(VLOOKUP($B32,'Slutlig allokering kvv'!$B$2:$AJ$550,MATCH(U$4,'Slutlig allokering kvv'!$B$1:$AJ$1,0),FALSE)/1,0)</f>
        <v>0</v>
      </c>
      <c r="V32">
        <f>IFERROR(VLOOKUP($B32,Kraftvärmeprod!$B$1:$AJ$550,MATCH(V$4,Kraftvärmeprod!$B$1:$AJ$1,0),FALSE)/1,0)-IFERROR(VLOOKUP($B32,'Slutlig allokering kvv'!$B$2:$AJ$550,MATCH(V$4,'Slutlig allokering kvv'!$B$1:$AJ$1,0),FALSE)/1,0)</f>
        <v>0</v>
      </c>
      <c r="W32">
        <f>IFERROR(VLOOKUP($B32,Kraftvärmeprod!$B$1:$AJ$550,MATCH(W$4,Kraftvärmeprod!$B$1:$AJ$1,0),FALSE)/1,0)-IFERROR(VLOOKUP($B32,'Slutlig allokering kvv'!$B$2:$AJ$550,MATCH(W$4,'Slutlig allokering kvv'!$B$1:$AJ$1,0),FALSE)/1,0)</f>
        <v>0</v>
      </c>
      <c r="X32">
        <f>IFERROR(VLOOKUP($B32,Kraftvärmeprod!$B$1:$AJ$550,MATCH(X$4,Kraftvärmeprod!$B$1:$AJ$1,0),FALSE)/1,0)-IFERROR(VLOOKUP($B32,'Slutlig allokering kvv'!$B$2:$AJ$550,MATCH(X$4,'Slutlig allokering kvv'!$B$1:$AJ$1,0),FALSE)/1,0)</f>
        <v>0</v>
      </c>
      <c r="Y32">
        <f>IFERROR(VLOOKUP($B32,Kraftvärmeprod!$B$1:$AJ$550,MATCH(Y$4,Kraftvärmeprod!$B$1:$AJ$1,0),FALSE)/1,0)-IFERROR(VLOOKUP($B32,'Slutlig allokering kvv'!$B$2:$AJ$550,MATCH(Y$4,'Slutlig allokering kvv'!$B$1:$AJ$1,0),FALSE)/1,0)</f>
        <v>0</v>
      </c>
      <c r="Z32">
        <f>IFERROR(VLOOKUP($B32,Kraftvärmeprod!$B$1:$AJ$550,MATCH(Z$4,Kraftvärmeprod!$B$1:$AJ$1,0),FALSE)/1,0)-IFERROR(VLOOKUP($B32,'Slutlig allokering kvv'!$B$2:$AJ$550,MATCH(Z$4,'Slutlig allokering kvv'!$B$1:$AJ$1,0),FALSE)/1,0)</f>
        <v>0</v>
      </c>
      <c r="AA32">
        <f>IFERROR(VLOOKUP($B32,Kraftvärmeprod!$B$1:$AJ$550,MATCH(AA$4,Kraftvärmeprod!$B$1:$AJ$1,0),FALSE)/1,0)-IFERROR(VLOOKUP($B32,'Slutlig allokering kvv'!$B$2:$AJ$550,MATCH(AA$4,'Slutlig allokering kvv'!$B$1:$AJ$1,0),FALSE)/1,0)</f>
        <v>0</v>
      </c>
      <c r="AB32">
        <f>IFERROR(VLOOKUP($B32,Kraftvärmeprod!$B$1:$AJ$550,MATCH(AB$4,Kraftvärmeprod!$B$1:$AJ$1,0),FALSE)/1,0)-IFERROR(VLOOKUP($B32,'Slutlig allokering kvv'!$B$2:$AJ$550,MATCH(AB$4,'Slutlig allokering kvv'!$B$1:$AJ$1,0),FALSE)/1,0)</f>
        <v>0</v>
      </c>
      <c r="AC32">
        <f>IFERROR(VLOOKUP($B32,Kraftvärmeprod!$B$1:$AJ$550,MATCH(AC$4,Kraftvärmeprod!$B$1:$AJ$1,0),FALSE)/1,0)-IFERROR(VLOOKUP($B32,'Slutlig allokering kvv'!$B$2:$AJ$550,MATCH(AC$4,'Slutlig allokering kvv'!$B$1:$AJ$1,0),FALSE)/1,0)</f>
        <v>0</v>
      </c>
      <c r="AD32">
        <f>IFERROR(VLOOKUP($B32,Miljö!$B$1:$E$471,MATCH("Hjälpel kraftvärme (GWh)",Miljö!$B$1:$E$1,0),FALSE)/1,0)-IFERROR(VLOOKUP($B32,'Slutlig allokering kvv'!$B$2:$AJ$550,MATCH(AD$4,'Slutlig allokering kvv'!$B$1:$AJ$1,0),FALSE)/1,0)</f>
        <v>0</v>
      </c>
      <c r="AH32">
        <f t="shared" si="0"/>
        <v>0</v>
      </c>
      <c r="AJ32">
        <f>IFERROR(VLOOKUP($B32,'Slutlig allokering kvv'!$B$2:$AX$550,MATCH("Summa slutlig allokerad tillförd energi (utan hjälpel och rökgaskondensering):",'Slutlig allokering kvv'!$B$1:$AX$1,0),FALSE)/1,"")</f>
        <v>0</v>
      </c>
      <c r="AL32" s="195" t="str">
        <f>IFERROR(1-VLOOKUP($B32,'Slutlig allokering kvv'!$B$2:$AX$550,MATCH("Andel av bränsle i kvv som allokerats till värme, exklusive rökgaskondensering och hjälpel",'Slutlig allokering kvv'!$B$1:$AX$1,0),FALSE),"")</f>
        <v/>
      </c>
      <c r="AN32" s="195" t="str">
        <f t="shared" si="1"/>
        <v/>
      </c>
    </row>
    <row r="33" spans="1:40" x14ac:dyDescent="0.25">
      <c r="A33" s="2" t="s">
        <v>59</v>
      </c>
      <c r="B33" s="2" t="s">
        <v>65</v>
      </c>
      <c r="C33" t="str">
        <f>IFERROR(VLOOKUP($B33,Kraftvärmeprod!$B$1:$AH$479,MATCH(C$4,Kraftvärmeprod!$B$1:$AG$1,0),FALSE)/1,"")</f>
        <v/>
      </c>
      <c r="D33" t="str">
        <f>IFERROR(VLOOKUP($B33,Kraftvärmeprod!$B$1:$AH$479,MATCH(D$4,Kraftvärmeprod!$B$1:$AG$1,0),FALSE)/1,"")</f>
        <v/>
      </c>
      <c r="F33">
        <f>IFERROR(VLOOKUP($B33,Kraftvärmeprod!$B$1:$AJ$550,MATCH(F$4,Kraftvärmeprod!$B$1:$AJ$1,0),FALSE)/1,0)-IFERROR(VLOOKUP($B33,'Slutlig allokering kvv'!$B$2:$AJ$550,MATCH(F$4,'Slutlig allokering kvv'!$B$1:$AJ$1,0),FALSE)/1,0)</f>
        <v>0</v>
      </c>
      <c r="G33">
        <f>IFERROR(VLOOKUP($B33,Kraftvärmeprod!$B$1:$AJ$550,MATCH(G$4,Kraftvärmeprod!$B$1:$AJ$1,0),FALSE)/1,0)-IFERROR(VLOOKUP($B33,'Slutlig allokering kvv'!$B$2:$AJ$550,MATCH(G$4,'Slutlig allokering kvv'!$B$1:$AJ$1,0),FALSE)/1,0)</f>
        <v>0</v>
      </c>
      <c r="H33">
        <f>IFERROR(VLOOKUP($B33,Kraftvärmeprod!$B$1:$AJ$550,MATCH(H$4,Kraftvärmeprod!$B$1:$AJ$1,0),FALSE)/1,0)-IFERROR(VLOOKUP($B33,'Slutlig allokering kvv'!$B$2:$AJ$550,MATCH(H$4,'Slutlig allokering kvv'!$B$1:$AJ$1,0),FALSE)/1,0)</f>
        <v>0</v>
      </c>
      <c r="I33">
        <f>IFERROR(VLOOKUP($B33,Kraftvärmeprod!$B$1:$AJ$550,MATCH(I$4,Kraftvärmeprod!$B$1:$AJ$1,0),FALSE)/1,0)-IFERROR(VLOOKUP($B33,'Slutlig allokering kvv'!$B$2:$AJ$550,MATCH(I$4,'Slutlig allokering kvv'!$B$1:$AJ$1,0),FALSE)/1,0)</f>
        <v>0</v>
      </c>
      <c r="J33">
        <f>IFERROR(VLOOKUP($B33,Kraftvärmeprod!$B$1:$AJ$550,MATCH(J$4,Kraftvärmeprod!$B$1:$AJ$1,0),FALSE)/1,0)-IFERROR(VLOOKUP($B33,'Slutlig allokering kvv'!$B$2:$AJ$550,MATCH(J$4,'Slutlig allokering kvv'!$B$1:$AJ$1,0),FALSE)/1,0)</f>
        <v>0</v>
      </c>
      <c r="K33">
        <f>IFERROR(VLOOKUP($B33,Kraftvärmeprod!$B$1:$AJ$550,MATCH(K$4,Kraftvärmeprod!$B$1:$AJ$1,0),FALSE)/1,0)-IFERROR(VLOOKUP($B33,'Slutlig allokering kvv'!$B$2:$AJ$550,MATCH(K$4,'Slutlig allokering kvv'!$B$1:$AJ$1,0),FALSE)/1,0)</f>
        <v>0</v>
      </c>
      <c r="L33">
        <f>IFERROR(VLOOKUP($B33,Kraftvärmeprod!$B$1:$AJ$550,MATCH(L$4,Kraftvärmeprod!$B$1:$AJ$1,0),FALSE)/1,0)-IFERROR(VLOOKUP($B33,'Slutlig allokering kvv'!$B$2:$AJ$550,MATCH(L$4,'Slutlig allokering kvv'!$B$1:$AJ$1,0),FALSE)/1,0)</f>
        <v>0</v>
      </c>
      <c r="M33">
        <f>IFERROR(VLOOKUP($B33,Kraftvärmeprod!$B$1:$AJ$550,MATCH(M$4,Kraftvärmeprod!$B$1:$AJ$1,0),FALSE)/1,0)-IFERROR(VLOOKUP($B33,'Slutlig allokering kvv'!$B$2:$AJ$550,MATCH(M$4,'Slutlig allokering kvv'!$B$1:$AJ$1,0),FALSE)/1,0)</f>
        <v>0</v>
      </c>
      <c r="N33">
        <f>IFERROR(VLOOKUP($B33,Kraftvärmeprod!$B$1:$AJ$550,MATCH(N$4,Kraftvärmeprod!$B$1:$AJ$1,0),FALSE)/1,0)-IFERROR(VLOOKUP($B33,'Slutlig allokering kvv'!$B$2:$AJ$550,MATCH(N$4,'Slutlig allokering kvv'!$B$1:$AJ$1,0),FALSE)/1,0)</f>
        <v>0</v>
      </c>
      <c r="O33">
        <f>IFERROR(VLOOKUP($B33,Kraftvärmeprod!$B$1:$AJ$550,MATCH(O$4,Kraftvärmeprod!$B$1:$AJ$1,0),FALSE)/1,0)-IFERROR(VLOOKUP($B33,'Slutlig allokering kvv'!$B$2:$AJ$550,MATCH(O$4,'Slutlig allokering kvv'!$B$1:$AJ$1,0),FALSE)/1,0)</f>
        <v>0</v>
      </c>
      <c r="P33">
        <f>IFERROR(VLOOKUP($B33,Kraftvärmeprod!$B$1:$AJ$550,MATCH(P$4,Kraftvärmeprod!$B$1:$AJ$1,0),FALSE)/1,0)-IFERROR(VLOOKUP($B33,'Slutlig allokering kvv'!$B$2:$AJ$550,MATCH(P$4,'Slutlig allokering kvv'!$B$1:$AJ$1,0),FALSE)/1,0)</f>
        <v>0</v>
      </c>
      <c r="Q33">
        <f>IFERROR(VLOOKUP($B33,Kraftvärmeprod!$B$1:$AJ$550,MATCH(Q$4,Kraftvärmeprod!$B$1:$AJ$1,0),FALSE)/1,0)-IFERROR(VLOOKUP($B33,'Slutlig allokering kvv'!$B$2:$AJ$550,MATCH(Q$4,'Slutlig allokering kvv'!$B$1:$AJ$1,0),FALSE)/1,0)</f>
        <v>0</v>
      </c>
      <c r="R33">
        <f>IFERROR(VLOOKUP($B33,Kraftvärmeprod!$B$1:$AJ$550,MATCH(R$4,Kraftvärmeprod!$B$1:$AJ$1,0),FALSE)/1,0)-IFERROR(VLOOKUP($B33,'Slutlig allokering kvv'!$B$2:$AJ$550,MATCH(R$4,'Slutlig allokering kvv'!$B$1:$AJ$1,0),FALSE)/1,0)</f>
        <v>0</v>
      </c>
      <c r="S33">
        <f>IFERROR(VLOOKUP($B33,Kraftvärmeprod!$B$1:$AJ$550,MATCH(S$4,Kraftvärmeprod!$B$1:$AJ$1,0),FALSE)/1,0)-IFERROR(VLOOKUP($B33,'Slutlig allokering kvv'!$B$2:$AJ$550,MATCH(S$4,'Slutlig allokering kvv'!$B$1:$AJ$1,0),FALSE)/1,0)</f>
        <v>0</v>
      </c>
      <c r="T33">
        <f>IFERROR(VLOOKUP($B33,Kraftvärmeprod!$B$1:$AJ$550,MATCH(T$4,Kraftvärmeprod!$B$1:$AJ$1,0),FALSE)/1,0)-IFERROR(VLOOKUP($B33,'Slutlig allokering kvv'!$B$2:$AJ$550,MATCH(T$4,'Slutlig allokering kvv'!$B$1:$AJ$1,0),FALSE)/1,0)</f>
        <v>0</v>
      </c>
      <c r="U33">
        <f>IFERROR(VLOOKUP($B33,Kraftvärmeprod!$B$1:$AJ$550,MATCH(U$4,Kraftvärmeprod!$B$1:$AJ$1,0),FALSE)/1,0)-IFERROR(VLOOKUP($B33,'Slutlig allokering kvv'!$B$2:$AJ$550,MATCH(U$4,'Slutlig allokering kvv'!$B$1:$AJ$1,0),FALSE)/1,0)</f>
        <v>0</v>
      </c>
      <c r="V33">
        <f>IFERROR(VLOOKUP($B33,Kraftvärmeprod!$B$1:$AJ$550,MATCH(V$4,Kraftvärmeprod!$B$1:$AJ$1,0),FALSE)/1,0)-IFERROR(VLOOKUP($B33,'Slutlig allokering kvv'!$B$2:$AJ$550,MATCH(V$4,'Slutlig allokering kvv'!$B$1:$AJ$1,0),FALSE)/1,0)</f>
        <v>0</v>
      </c>
      <c r="W33">
        <f>IFERROR(VLOOKUP($B33,Kraftvärmeprod!$B$1:$AJ$550,MATCH(W$4,Kraftvärmeprod!$B$1:$AJ$1,0),FALSE)/1,0)-IFERROR(VLOOKUP($B33,'Slutlig allokering kvv'!$B$2:$AJ$550,MATCH(W$4,'Slutlig allokering kvv'!$B$1:$AJ$1,0),FALSE)/1,0)</f>
        <v>0</v>
      </c>
      <c r="X33">
        <f>IFERROR(VLOOKUP($B33,Kraftvärmeprod!$B$1:$AJ$550,MATCH(X$4,Kraftvärmeprod!$B$1:$AJ$1,0),FALSE)/1,0)-IFERROR(VLOOKUP($B33,'Slutlig allokering kvv'!$B$2:$AJ$550,MATCH(X$4,'Slutlig allokering kvv'!$B$1:$AJ$1,0),FALSE)/1,0)</f>
        <v>0</v>
      </c>
      <c r="Y33">
        <f>IFERROR(VLOOKUP($B33,Kraftvärmeprod!$B$1:$AJ$550,MATCH(Y$4,Kraftvärmeprod!$B$1:$AJ$1,0),FALSE)/1,0)-IFERROR(VLOOKUP($B33,'Slutlig allokering kvv'!$B$2:$AJ$550,MATCH(Y$4,'Slutlig allokering kvv'!$B$1:$AJ$1,0),FALSE)/1,0)</f>
        <v>0</v>
      </c>
      <c r="Z33">
        <f>IFERROR(VLOOKUP($B33,Kraftvärmeprod!$B$1:$AJ$550,MATCH(Z$4,Kraftvärmeprod!$B$1:$AJ$1,0),FALSE)/1,0)-IFERROR(VLOOKUP($B33,'Slutlig allokering kvv'!$B$2:$AJ$550,MATCH(Z$4,'Slutlig allokering kvv'!$B$1:$AJ$1,0),FALSE)/1,0)</f>
        <v>0</v>
      </c>
      <c r="AA33">
        <f>IFERROR(VLOOKUP($B33,Kraftvärmeprod!$B$1:$AJ$550,MATCH(AA$4,Kraftvärmeprod!$B$1:$AJ$1,0),FALSE)/1,0)-IFERROR(VLOOKUP($B33,'Slutlig allokering kvv'!$B$2:$AJ$550,MATCH(AA$4,'Slutlig allokering kvv'!$B$1:$AJ$1,0),FALSE)/1,0)</f>
        <v>0</v>
      </c>
      <c r="AB33">
        <f>IFERROR(VLOOKUP($B33,Kraftvärmeprod!$B$1:$AJ$550,MATCH(AB$4,Kraftvärmeprod!$B$1:$AJ$1,0),FALSE)/1,0)-IFERROR(VLOOKUP($B33,'Slutlig allokering kvv'!$B$2:$AJ$550,MATCH(AB$4,'Slutlig allokering kvv'!$B$1:$AJ$1,0),FALSE)/1,0)</f>
        <v>0</v>
      </c>
      <c r="AC33">
        <f>IFERROR(VLOOKUP($B33,Kraftvärmeprod!$B$1:$AJ$550,MATCH(AC$4,Kraftvärmeprod!$B$1:$AJ$1,0),FALSE)/1,0)-IFERROR(VLOOKUP($B33,'Slutlig allokering kvv'!$B$2:$AJ$550,MATCH(AC$4,'Slutlig allokering kvv'!$B$1:$AJ$1,0),FALSE)/1,0)</f>
        <v>0</v>
      </c>
      <c r="AD33">
        <f>IFERROR(VLOOKUP($B33,Miljö!$B$1:$E$471,MATCH("Hjälpel kraftvärme (GWh)",Miljö!$B$1:$E$1,0),FALSE)/1,0)-IFERROR(VLOOKUP($B33,'Slutlig allokering kvv'!$B$2:$AJ$550,MATCH(AD$4,'Slutlig allokering kvv'!$B$1:$AJ$1,0),FALSE)/1,0)</f>
        <v>0</v>
      </c>
      <c r="AH33">
        <f t="shared" si="0"/>
        <v>0</v>
      </c>
      <c r="AJ33">
        <f>IFERROR(VLOOKUP($B33,'Slutlig allokering kvv'!$B$2:$AX$550,MATCH("Summa slutlig allokerad tillförd energi (utan hjälpel och rökgaskondensering):",'Slutlig allokering kvv'!$B$1:$AX$1,0),FALSE)/1,"")</f>
        <v>0</v>
      </c>
      <c r="AL33" s="195" t="str">
        <f>IFERROR(1-VLOOKUP($B33,'Slutlig allokering kvv'!$B$2:$AX$550,MATCH("Andel av bränsle i kvv som allokerats till värme, exklusive rökgaskondensering och hjälpel",'Slutlig allokering kvv'!$B$1:$AX$1,0),FALSE),"")</f>
        <v/>
      </c>
      <c r="AN33" s="195" t="str">
        <f t="shared" si="1"/>
        <v/>
      </c>
    </row>
    <row r="34" spans="1:40" x14ac:dyDescent="0.25">
      <c r="A34" s="2" t="s">
        <v>59</v>
      </c>
      <c r="B34" s="2" t="s">
        <v>66</v>
      </c>
      <c r="C34" t="str">
        <f>IFERROR(VLOOKUP($B34,Kraftvärmeprod!$B$1:$AH$479,MATCH(C$4,Kraftvärmeprod!$B$1:$AG$1,0),FALSE)/1,"")</f>
        <v/>
      </c>
      <c r="D34" t="str">
        <f>IFERROR(VLOOKUP($B34,Kraftvärmeprod!$B$1:$AH$479,MATCH(D$4,Kraftvärmeprod!$B$1:$AG$1,0),FALSE)/1,"")</f>
        <v/>
      </c>
      <c r="F34">
        <f>IFERROR(VLOOKUP($B34,Kraftvärmeprod!$B$1:$AJ$550,MATCH(F$4,Kraftvärmeprod!$B$1:$AJ$1,0),FALSE)/1,0)-IFERROR(VLOOKUP($B34,'Slutlig allokering kvv'!$B$2:$AJ$550,MATCH(F$4,'Slutlig allokering kvv'!$B$1:$AJ$1,0),FALSE)/1,0)</f>
        <v>0</v>
      </c>
      <c r="G34">
        <f>IFERROR(VLOOKUP($B34,Kraftvärmeprod!$B$1:$AJ$550,MATCH(G$4,Kraftvärmeprod!$B$1:$AJ$1,0),FALSE)/1,0)-IFERROR(VLOOKUP($B34,'Slutlig allokering kvv'!$B$2:$AJ$550,MATCH(G$4,'Slutlig allokering kvv'!$B$1:$AJ$1,0),FALSE)/1,0)</f>
        <v>0</v>
      </c>
      <c r="H34">
        <f>IFERROR(VLOOKUP($B34,Kraftvärmeprod!$B$1:$AJ$550,MATCH(H$4,Kraftvärmeprod!$B$1:$AJ$1,0),FALSE)/1,0)-IFERROR(VLOOKUP($B34,'Slutlig allokering kvv'!$B$2:$AJ$550,MATCH(H$4,'Slutlig allokering kvv'!$B$1:$AJ$1,0),FALSE)/1,0)</f>
        <v>0</v>
      </c>
      <c r="I34">
        <f>IFERROR(VLOOKUP($B34,Kraftvärmeprod!$B$1:$AJ$550,MATCH(I$4,Kraftvärmeprod!$B$1:$AJ$1,0),FALSE)/1,0)-IFERROR(VLOOKUP($B34,'Slutlig allokering kvv'!$B$2:$AJ$550,MATCH(I$4,'Slutlig allokering kvv'!$B$1:$AJ$1,0),FALSE)/1,0)</f>
        <v>0</v>
      </c>
      <c r="J34">
        <f>IFERROR(VLOOKUP($B34,Kraftvärmeprod!$B$1:$AJ$550,MATCH(J$4,Kraftvärmeprod!$B$1:$AJ$1,0),FALSE)/1,0)-IFERROR(VLOOKUP($B34,'Slutlig allokering kvv'!$B$2:$AJ$550,MATCH(J$4,'Slutlig allokering kvv'!$B$1:$AJ$1,0),FALSE)/1,0)</f>
        <v>0</v>
      </c>
      <c r="K34">
        <f>IFERROR(VLOOKUP($B34,Kraftvärmeprod!$B$1:$AJ$550,MATCH(K$4,Kraftvärmeprod!$B$1:$AJ$1,0),FALSE)/1,0)-IFERROR(VLOOKUP($B34,'Slutlig allokering kvv'!$B$2:$AJ$550,MATCH(K$4,'Slutlig allokering kvv'!$B$1:$AJ$1,0),FALSE)/1,0)</f>
        <v>0</v>
      </c>
      <c r="L34">
        <f>IFERROR(VLOOKUP($B34,Kraftvärmeprod!$B$1:$AJ$550,MATCH(L$4,Kraftvärmeprod!$B$1:$AJ$1,0),FALSE)/1,0)-IFERROR(VLOOKUP($B34,'Slutlig allokering kvv'!$B$2:$AJ$550,MATCH(L$4,'Slutlig allokering kvv'!$B$1:$AJ$1,0),FALSE)/1,0)</f>
        <v>0</v>
      </c>
      <c r="M34">
        <f>IFERROR(VLOOKUP($B34,Kraftvärmeprod!$B$1:$AJ$550,MATCH(M$4,Kraftvärmeprod!$B$1:$AJ$1,0),FALSE)/1,0)-IFERROR(VLOOKUP($B34,'Slutlig allokering kvv'!$B$2:$AJ$550,MATCH(M$4,'Slutlig allokering kvv'!$B$1:$AJ$1,0),FALSE)/1,0)</f>
        <v>0</v>
      </c>
      <c r="N34">
        <f>IFERROR(VLOOKUP($B34,Kraftvärmeprod!$B$1:$AJ$550,MATCH(N$4,Kraftvärmeprod!$B$1:$AJ$1,0),FALSE)/1,0)-IFERROR(VLOOKUP($B34,'Slutlig allokering kvv'!$B$2:$AJ$550,MATCH(N$4,'Slutlig allokering kvv'!$B$1:$AJ$1,0),FALSE)/1,0)</f>
        <v>0</v>
      </c>
      <c r="O34">
        <f>IFERROR(VLOOKUP($B34,Kraftvärmeprod!$B$1:$AJ$550,MATCH(O$4,Kraftvärmeprod!$B$1:$AJ$1,0),FALSE)/1,0)-IFERROR(VLOOKUP($B34,'Slutlig allokering kvv'!$B$2:$AJ$550,MATCH(O$4,'Slutlig allokering kvv'!$B$1:$AJ$1,0),FALSE)/1,0)</f>
        <v>0</v>
      </c>
      <c r="P34">
        <f>IFERROR(VLOOKUP($B34,Kraftvärmeprod!$B$1:$AJ$550,MATCH(P$4,Kraftvärmeprod!$B$1:$AJ$1,0),FALSE)/1,0)-IFERROR(VLOOKUP($B34,'Slutlig allokering kvv'!$B$2:$AJ$550,MATCH(P$4,'Slutlig allokering kvv'!$B$1:$AJ$1,0),FALSE)/1,0)</f>
        <v>0</v>
      </c>
      <c r="Q34">
        <f>IFERROR(VLOOKUP($B34,Kraftvärmeprod!$B$1:$AJ$550,MATCH(Q$4,Kraftvärmeprod!$B$1:$AJ$1,0),FALSE)/1,0)-IFERROR(VLOOKUP($B34,'Slutlig allokering kvv'!$B$2:$AJ$550,MATCH(Q$4,'Slutlig allokering kvv'!$B$1:$AJ$1,0),FALSE)/1,0)</f>
        <v>0</v>
      </c>
      <c r="R34">
        <f>IFERROR(VLOOKUP($B34,Kraftvärmeprod!$B$1:$AJ$550,MATCH(R$4,Kraftvärmeprod!$B$1:$AJ$1,0),FALSE)/1,0)-IFERROR(VLOOKUP($B34,'Slutlig allokering kvv'!$B$2:$AJ$550,MATCH(R$4,'Slutlig allokering kvv'!$B$1:$AJ$1,0),FALSE)/1,0)</f>
        <v>0</v>
      </c>
      <c r="S34">
        <f>IFERROR(VLOOKUP($B34,Kraftvärmeprod!$B$1:$AJ$550,MATCH(S$4,Kraftvärmeprod!$B$1:$AJ$1,0),FALSE)/1,0)-IFERROR(VLOOKUP($B34,'Slutlig allokering kvv'!$B$2:$AJ$550,MATCH(S$4,'Slutlig allokering kvv'!$B$1:$AJ$1,0),FALSE)/1,0)</f>
        <v>0</v>
      </c>
      <c r="T34">
        <f>IFERROR(VLOOKUP($B34,Kraftvärmeprod!$B$1:$AJ$550,MATCH(T$4,Kraftvärmeprod!$B$1:$AJ$1,0),FALSE)/1,0)-IFERROR(VLOOKUP($B34,'Slutlig allokering kvv'!$B$2:$AJ$550,MATCH(T$4,'Slutlig allokering kvv'!$B$1:$AJ$1,0),FALSE)/1,0)</f>
        <v>0</v>
      </c>
      <c r="U34">
        <f>IFERROR(VLOOKUP($B34,Kraftvärmeprod!$B$1:$AJ$550,MATCH(U$4,Kraftvärmeprod!$B$1:$AJ$1,0),FALSE)/1,0)-IFERROR(VLOOKUP($B34,'Slutlig allokering kvv'!$B$2:$AJ$550,MATCH(U$4,'Slutlig allokering kvv'!$B$1:$AJ$1,0),FALSE)/1,0)</f>
        <v>0</v>
      </c>
      <c r="V34">
        <f>IFERROR(VLOOKUP($B34,Kraftvärmeprod!$B$1:$AJ$550,MATCH(V$4,Kraftvärmeprod!$B$1:$AJ$1,0),FALSE)/1,0)-IFERROR(VLOOKUP($B34,'Slutlig allokering kvv'!$B$2:$AJ$550,MATCH(V$4,'Slutlig allokering kvv'!$B$1:$AJ$1,0),FALSE)/1,0)</f>
        <v>0</v>
      </c>
      <c r="W34">
        <f>IFERROR(VLOOKUP($B34,Kraftvärmeprod!$B$1:$AJ$550,MATCH(W$4,Kraftvärmeprod!$B$1:$AJ$1,0),FALSE)/1,0)-IFERROR(VLOOKUP($B34,'Slutlig allokering kvv'!$B$2:$AJ$550,MATCH(W$4,'Slutlig allokering kvv'!$B$1:$AJ$1,0),FALSE)/1,0)</f>
        <v>0</v>
      </c>
      <c r="X34">
        <f>IFERROR(VLOOKUP($B34,Kraftvärmeprod!$B$1:$AJ$550,MATCH(X$4,Kraftvärmeprod!$B$1:$AJ$1,0),FALSE)/1,0)-IFERROR(VLOOKUP($B34,'Slutlig allokering kvv'!$B$2:$AJ$550,MATCH(X$4,'Slutlig allokering kvv'!$B$1:$AJ$1,0),FALSE)/1,0)</f>
        <v>0</v>
      </c>
      <c r="Y34">
        <f>IFERROR(VLOOKUP($B34,Kraftvärmeprod!$B$1:$AJ$550,MATCH(Y$4,Kraftvärmeprod!$B$1:$AJ$1,0),FALSE)/1,0)-IFERROR(VLOOKUP($B34,'Slutlig allokering kvv'!$B$2:$AJ$550,MATCH(Y$4,'Slutlig allokering kvv'!$B$1:$AJ$1,0),FALSE)/1,0)</f>
        <v>0</v>
      </c>
      <c r="Z34">
        <f>IFERROR(VLOOKUP($B34,Kraftvärmeprod!$B$1:$AJ$550,MATCH(Z$4,Kraftvärmeprod!$B$1:$AJ$1,0),FALSE)/1,0)-IFERROR(VLOOKUP($B34,'Slutlig allokering kvv'!$B$2:$AJ$550,MATCH(Z$4,'Slutlig allokering kvv'!$B$1:$AJ$1,0),FALSE)/1,0)</f>
        <v>0</v>
      </c>
      <c r="AA34">
        <f>IFERROR(VLOOKUP($B34,Kraftvärmeprod!$B$1:$AJ$550,MATCH(AA$4,Kraftvärmeprod!$B$1:$AJ$1,0),FALSE)/1,0)-IFERROR(VLOOKUP($B34,'Slutlig allokering kvv'!$B$2:$AJ$550,MATCH(AA$4,'Slutlig allokering kvv'!$B$1:$AJ$1,0),FALSE)/1,0)</f>
        <v>0</v>
      </c>
      <c r="AB34">
        <f>IFERROR(VLOOKUP($B34,Kraftvärmeprod!$B$1:$AJ$550,MATCH(AB$4,Kraftvärmeprod!$B$1:$AJ$1,0),FALSE)/1,0)-IFERROR(VLOOKUP($B34,'Slutlig allokering kvv'!$B$2:$AJ$550,MATCH(AB$4,'Slutlig allokering kvv'!$B$1:$AJ$1,0),FALSE)/1,0)</f>
        <v>0</v>
      </c>
      <c r="AC34">
        <f>IFERROR(VLOOKUP($B34,Kraftvärmeprod!$B$1:$AJ$550,MATCH(AC$4,Kraftvärmeprod!$B$1:$AJ$1,0),FALSE)/1,0)-IFERROR(VLOOKUP($B34,'Slutlig allokering kvv'!$B$2:$AJ$550,MATCH(AC$4,'Slutlig allokering kvv'!$B$1:$AJ$1,0),FALSE)/1,0)</f>
        <v>0</v>
      </c>
      <c r="AD34">
        <f>IFERROR(VLOOKUP($B34,Miljö!$B$1:$E$471,MATCH("Hjälpel kraftvärme (GWh)",Miljö!$B$1:$E$1,0),FALSE)/1,0)-IFERROR(VLOOKUP($B34,'Slutlig allokering kvv'!$B$2:$AJ$550,MATCH(AD$4,'Slutlig allokering kvv'!$B$1:$AJ$1,0),FALSE)/1,0)</f>
        <v>0</v>
      </c>
      <c r="AH34">
        <f t="shared" si="0"/>
        <v>0</v>
      </c>
      <c r="AJ34">
        <f>IFERROR(VLOOKUP($B34,'Slutlig allokering kvv'!$B$2:$AX$550,MATCH("Summa slutlig allokerad tillförd energi (utan hjälpel och rökgaskondensering):",'Slutlig allokering kvv'!$B$1:$AX$1,0),FALSE)/1,"")</f>
        <v>0</v>
      </c>
      <c r="AL34" s="195" t="str">
        <f>IFERROR(1-VLOOKUP($B34,'Slutlig allokering kvv'!$B$2:$AX$550,MATCH("Andel av bränsle i kvv som allokerats till värme, exklusive rökgaskondensering och hjälpel",'Slutlig allokering kvv'!$B$1:$AX$1,0),FALSE),"")</f>
        <v/>
      </c>
      <c r="AN34" s="195" t="str">
        <f t="shared" si="1"/>
        <v/>
      </c>
    </row>
    <row r="35" spans="1:40" x14ac:dyDescent="0.25">
      <c r="A35" s="2" t="s">
        <v>59</v>
      </c>
      <c r="B35" s="2" t="s">
        <v>67</v>
      </c>
      <c r="C35" t="str">
        <f>IFERROR(VLOOKUP($B35,Kraftvärmeprod!$B$1:$AH$479,MATCH(C$4,Kraftvärmeprod!$B$1:$AG$1,0),FALSE)/1,"")</f>
        <v/>
      </c>
      <c r="D35" t="str">
        <f>IFERROR(VLOOKUP($B35,Kraftvärmeprod!$B$1:$AH$479,MATCH(D$4,Kraftvärmeprod!$B$1:$AG$1,0),FALSE)/1,"")</f>
        <v/>
      </c>
      <c r="F35">
        <f>IFERROR(VLOOKUP($B35,Kraftvärmeprod!$B$1:$AJ$550,MATCH(F$4,Kraftvärmeprod!$B$1:$AJ$1,0),FALSE)/1,0)-IFERROR(VLOOKUP($B35,'Slutlig allokering kvv'!$B$2:$AJ$550,MATCH(F$4,'Slutlig allokering kvv'!$B$1:$AJ$1,0),FALSE)/1,0)</f>
        <v>0</v>
      </c>
      <c r="G35">
        <f>IFERROR(VLOOKUP($B35,Kraftvärmeprod!$B$1:$AJ$550,MATCH(G$4,Kraftvärmeprod!$B$1:$AJ$1,0),FALSE)/1,0)-IFERROR(VLOOKUP($B35,'Slutlig allokering kvv'!$B$2:$AJ$550,MATCH(G$4,'Slutlig allokering kvv'!$B$1:$AJ$1,0),FALSE)/1,0)</f>
        <v>0</v>
      </c>
      <c r="H35">
        <f>IFERROR(VLOOKUP($B35,Kraftvärmeprod!$B$1:$AJ$550,MATCH(H$4,Kraftvärmeprod!$B$1:$AJ$1,0),FALSE)/1,0)-IFERROR(VLOOKUP($B35,'Slutlig allokering kvv'!$B$2:$AJ$550,MATCH(H$4,'Slutlig allokering kvv'!$B$1:$AJ$1,0),FALSE)/1,0)</f>
        <v>0</v>
      </c>
      <c r="I35">
        <f>IFERROR(VLOOKUP($B35,Kraftvärmeprod!$B$1:$AJ$550,MATCH(I$4,Kraftvärmeprod!$B$1:$AJ$1,0),FALSE)/1,0)-IFERROR(VLOOKUP($B35,'Slutlig allokering kvv'!$B$2:$AJ$550,MATCH(I$4,'Slutlig allokering kvv'!$B$1:$AJ$1,0),FALSE)/1,0)</f>
        <v>0</v>
      </c>
      <c r="J35">
        <f>IFERROR(VLOOKUP($B35,Kraftvärmeprod!$B$1:$AJ$550,MATCH(J$4,Kraftvärmeprod!$B$1:$AJ$1,0),FALSE)/1,0)-IFERROR(VLOOKUP($B35,'Slutlig allokering kvv'!$B$2:$AJ$550,MATCH(J$4,'Slutlig allokering kvv'!$B$1:$AJ$1,0),FALSE)/1,0)</f>
        <v>0</v>
      </c>
      <c r="K35">
        <f>IFERROR(VLOOKUP($B35,Kraftvärmeprod!$B$1:$AJ$550,MATCH(K$4,Kraftvärmeprod!$B$1:$AJ$1,0),FALSE)/1,0)-IFERROR(VLOOKUP($B35,'Slutlig allokering kvv'!$B$2:$AJ$550,MATCH(K$4,'Slutlig allokering kvv'!$B$1:$AJ$1,0),FALSE)/1,0)</f>
        <v>0</v>
      </c>
      <c r="L35">
        <f>IFERROR(VLOOKUP($B35,Kraftvärmeprod!$B$1:$AJ$550,MATCH(L$4,Kraftvärmeprod!$B$1:$AJ$1,0),FALSE)/1,0)-IFERROR(VLOOKUP($B35,'Slutlig allokering kvv'!$B$2:$AJ$550,MATCH(L$4,'Slutlig allokering kvv'!$B$1:$AJ$1,0),FALSE)/1,0)</f>
        <v>0</v>
      </c>
      <c r="M35">
        <f>IFERROR(VLOOKUP($B35,Kraftvärmeprod!$B$1:$AJ$550,MATCH(M$4,Kraftvärmeprod!$B$1:$AJ$1,0),FALSE)/1,0)-IFERROR(VLOOKUP($B35,'Slutlig allokering kvv'!$B$2:$AJ$550,MATCH(M$4,'Slutlig allokering kvv'!$B$1:$AJ$1,0),FALSE)/1,0)</f>
        <v>0</v>
      </c>
      <c r="N35">
        <f>IFERROR(VLOOKUP($B35,Kraftvärmeprod!$B$1:$AJ$550,MATCH(N$4,Kraftvärmeprod!$B$1:$AJ$1,0),FALSE)/1,0)-IFERROR(VLOOKUP($B35,'Slutlig allokering kvv'!$B$2:$AJ$550,MATCH(N$4,'Slutlig allokering kvv'!$B$1:$AJ$1,0),FALSE)/1,0)</f>
        <v>0</v>
      </c>
      <c r="O35">
        <f>IFERROR(VLOOKUP($B35,Kraftvärmeprod!$B$1:$AJ$550,MATCH(O$4,Kraftvärmeprod!$B$1:$AJ$1,0),FALSE)/1,0)-IFERROR(VLOOKUP($B35,'Slutlig allokering kvv'!$B$2:$AJ$550,MATCH(O$4,'Slutlig allokering kvv'!$B$1:$AJ$1,0),FALSE)/1,0)</f>
        <v>0</v>
      </c>
      <c r="P35">
        <f>IFERROR(VLOOKUP($B35,Kraftvärmeprod!$B$1:$AJ$550,MATCH(P$4,Kraftvärmeprod!$B$1:$AJ$1,0),FALSE)/1,0)-IFERROR(VLOOKUP($B35,'Slutlig allokering kvv'!$B$2:$AJ$550,MATCH(P$4,'Slutlig allokering kvv'!$B$1:$AJ$1,0),FALSE)/1,0)</f>
        <v>0</v>
      </c>
      <c r="Q35">
        <f>IFERROR(VLOOKUP($B35,Kraftvärmeprod!$B$1:$AJ$550,MATCH(Q$4,Kraftvärmeprod!$B$1:$AJ$1,0),FALSE)/1,0)-IFERROR(VLOOKUP($B35,'Slutlig allokering kvv'!$B$2:$AJ$550,MATCH(Q$4,'Slutlig allokering kvv'!$B$1:$AJ$1,0),FALSE)/1,0)</f>
        <v>0</v>
      </c>
      <c r="R35">
        <f>IFERROR(VLOOKUP($B35,Kraftvärmeprod!$B$1:$AJ$550,MATCH(R$4,Kraftvärmeprod!$B$1:$AJ$1,0),FALSE)/1,0)-IFERROR(VLOOKUP($B35,'Slutlig allokering kvv'!$B$2:$AJ$550,MATCH(R$4,'Slutlig allokering kvv'!$B$1:$AJ$1,0),FALSE)/1,0)</f>
        <v>0</v>
      </c>
      <c r="S35">
        <f>IFERROR(VLOOKUP($B35,Kraftvärmeprod!$B$1:$AJ$550,MATCH(S$4,Kraftvärmeprod!$B$1:$AJ$1,0),FALSE)/1,0)-IFERROR(VLOOKUP($B35,'Slutlig allokering kvv'!$B$2:$AJ$550,MATCH(S$4,'Slutlig allokering kvv'!$B$1:$AJ$1,0),FALSE)/1,0)</f>
        <v>0</v>
      </c>
      <c r="T35">
        <f>IFERROR(VLOOKUP($B35,Kraftvärmeprod!$B$1:$AJ$550,MATCH(T$4,Kraftvärmeprod!$B$1:$AJ$1,0),FALSE)/1,0)-IFERROR(VLOOKUP($B35,'Slutlig allokering kvv'!$B$2:$AJ$550,MATCH(T$4,'Slutlig allokering kvv'!$B$1:$AJ$1,0),FALSE)/1,0)</f>
        <v>0</v>
      </c>
      <c r="U35">
        <f>IFERROR(VLOOKUP($B35,Kraftvärmeprod!$B$1:$AJ$550,MATCH(U$4,Kraftvärmeprod!$B$1:$AJ$1,0),FALSE)/1,0)-IFERROR(VLOOKUP($B35,'Slutlig allokering kvv'!$B$2:$AJ$550,MATCH(U$4,'Slutlig allokering kvv'!$B$1:$AJ$1,0),FALSE)/1,0)</f>
        <v>0</v>
      </c>
      <c r="V35">
        <f>IFERROR(VLOOKUP($B35,Kraftvärmeprod!$B$1:$AJ$550,MATCH(V$4,Kraftvärmeprod!$B$1:$AJ$1,0),FALSE)/1,0)-IFERROR(VLOOKUP($B35,'Slutlig allokering kvv'!$B$2:$AJ$550,MATCH(V$4,'Slutlig allokering kvv'!$B$1:$AJ$1,0),FALSE)/1,0)</f>
        <v>0</v>
      </c>
      <c r="W35">
        <f>IFERROR(VLOOKUP($B35,Kraftvärmeprod!$B$1:$AJ$550,MATCH(W$4,Kraftvärmeprod!$B$1:$AJ$1,0),FALSE)/1,0)-IFERROR(VLOOKUP($B35,'Slutlig allokering kvv'!$B$2:$AJ$550,MATCH(W$4,'Slutlig allokering kvv'!$B$1:$AJ$1,0),FALSE)/1,0)</f>
        <v>0</v>
      </c>
      <c r="X35">
        <f>IFERROR(VLOOKUP($B35,Kraftvärmeprod!$B$1:$AJ$550,MATCH(X$4,Kraftvärmeprod!$B$1:$AJ$1,0),FALSE)/1,0)-IFERROR(VLOOKUP($B35,'Slutlig allokering kvv'!$B$2:$AJ$550,MATCH(X$4,'Slutlig allokering kvv'!$B$1:$AJ$1,0),FALSE)/1,0)</f>
        <v>0</v>
      </c>
      <c r="Y35">
        <f>IFERROR(VLOOKUP($B35,Kraftvärmeprod!$B$1:$AJ$550,MATCH(Y$4,Kraftvärmeprod!$B$1:$AJ$1,0),FALSE)/1,0)-IFERROR(VLOOKUP($B35,'Slutlig allokering kvv'!$B$2:$AJ$550,MATCH(Y$4,'Slutlig allokering kvv'!$B$1:$AJ$1,0),FALSE)/1,0)</f>
        <v>0</v>
      </c>
      <c r="Z35">
        <f>IFERROR(VLOOKUP($B35,Kraftvärmeprod!$B$1:$AJ$550,MATCH(Z$4,Kraftvärmeprod!$B$1:$AJ$1,0),FALSE)/1,0)-IFERROR(VLOOKUP($B35,'Slutlig allokering kvv'!$B$2:$AJ$550,MATCH(Z$4,'Slutlig allokering kvv'!$B$1:$AJ$1,0),FALSE)/1,0)</f>
        <v>0</v>
      </c>
      <c r="AA35">
        <f>IFERROR(VLOOKUP($B35,Kraftvärmeprod!$B$1:$AJ$550,MATCH(AA$4,Kraftvärmeprod!$B$1:$AJ$1,0),FALSE)/1,0)-IFERROR(VLOOKUP($B35,'Slutlig allokering kvv'!$B$2:$AJ$550,MATCH(AA$4,'Slutlig allokering kvv'!$B$1:$AJ$1,0),FALSE)/1,0)</f>
        <v>0</v>
      </c>
      <c r="AB35">
        <f>IFERROR(VLOOKUP($B35,Kraftvärmeprod!$B$1:$AJ$550,MATCH(AB$4,Kraftvärmeprod!$B$1:$AJ$1,0),FALSE)/1,0)-IFERROR(VLOOKUP($B35,'Slutlig allokering kvv'!$B$2:$AJ$550,MATCH(AB$4,'Slutlig allokering kvv'!$B$1:$AJ$1,0),FALSE)/1,0)</f>
        <v>0</v>
      </c>
      <c r="AC35">
        <f>IFERROR(VLOOKUP($B35,Kraftvärmeprod!$B$1:$AJ$550,MATCH(AC$4,Kraftvärmeprod!$B$1:$AJ$1,0),FALSE)/1,0)-IFERROR(VLOOKUP($B35,'Slutlig allokering kvv'!$B$2:$AJ$550,MATCH(AC$4,'Slutlig allokering kvv'!$B$1:$AJ$1,0),FALSE)/1,0)</f>
        <v>0</v>
      </c>
      <c r="AD35">
        <f>IFERROR(VLOOKUP($B35,Miljö!$B$1:$E$471,MATCH("Hjälpel kraftvärme (GWh)",Miljö!$B$1:$E$1,0),FALSE)/1,0)-IFERROR(VLOOKUP($B35,'Slutlig allokering kvv'!$B$2:$AJ$550,MATCH(AD$4,'Slutlig allokering kvv'!$B$1:$AJ$1,0),FALSE)/1,0)</f>
        <v>0</v>
      </c>
      <c r="AH35">
        <f t="shared" si="0"/>
        <v>0</v>
      </c>
      <c r="AJ35">
        <f>IFERROR(VLOOKUP($B35,'Slutlig allokering kvv'!$B$2:$AX$550,MATCH("Summa slutlig allokerad tillförd energi (utan hjälpel och rökgaskondensering):",'Slutlig allokering kvv'!$B$1:$AX$1,0),FALSE)/1,"")</f>
        <v>0</v>
      </c>
      <c r="AL35" s="195" t="str">
        <f>IFERROR(1-VLOOKUP($B35,'Slutlig allokering kvv'!$B$2:$AX$550,MATCH("Andel av bränsle i kvv som allokerats till värme, exklusive rökgaskondensering och hjälpel",'Slutlig allokering kvv'!$B$1:$AX$1,0),FALSE),"")</f>
        <v/>
      </c>
      <c r="AN35" s="195" t="str">
        <f t="shared" si="1"/>
        <v/>
      </c>
    </row>
    <row r="36" spans="1:40" x14ac:dyDescent="0.25">
      <c r="A36" s="2" t="s">
        <v>59</v>
      </c>
      <c r="B36" s="2" t="s">
        <v>68</v>
      </c>
      <c r="C36" t="str">
        <f>IFERROR(VLOOKUP($B36,Kraftvärmeprod!$B$1:$AH$479,MATCH(C$4,Kraftvärmeprod!$B$1:$AG$1,0),FALSE)/1,"")</f>
        <v/>
      </c>
      <c r="D36" t="str">
        <f>IFERROR(VLOOKUP($B36,Kraftvärmeprod!$B$1:$AH$479,MATCH(D$4,Kraftvärmeprod!$B$1:$AG$1,0),FALSE)/1,"")</f>
        <v/>
      </c>
      <c r="F36">
        <f>IFERROR(VLOOKUP($B36,Kraftvärmeprod!$B$1:$AJ$550,MATCH(F$4,Kraftvärmeprod!$B$1:$AJ$1,0),FALSE)/1,0)-IFERROR(VLOOKUP($B36,'Slutlig allokering kvv'!$B$2:$AJ$550,MATCH(F$4,'Slutlig allokering kvv'!$B$1:$AJ$1,0),FALSE)/1,0)</f>
        <v>0</v>
      </c>
      <c r="G36">
        <f>IFERROR(VLOOKUP($B36,Kraftvärmeprod!$B$1:$AJ$550,MATCH(G$4,Kraftvärmeprod!$B$1:$AJ$1,0),FALSE)/1,0)-IFERROR(VLOOKUP($B36,'Slutlig allokering kvv'!$B$2:$AJ$550,MATCH(G$4,'Slutlig allokering kvv'!$B$1:$AJ$1,0),FALSE)/1,0)</f>
        <v>0</v>
      </c>
      <c r="H36">
        <f>IFERROR(VLOOKUP($B36,Kraftvärmeprod!$B$1:$AJ$550,MATCH(H$4,Kraftvärmeprod!$B$1:$AJ$1,0),FALSE)/1,0)-IFERROR(VLOOKUP($B36,'Slutlig allokering kvv'!$B$2:$AJ$550,MATCH(H$4,'Slutlig allokering kvv'!$B$1:$AJ$1,0),FALSE)/1,0)</f>
        <v>0</v>
      </c>
      <c r="I36">
        <f>IFERROR(VLOOKUP($B36,Kraftvärmeprod!$B$1:$AJ$550,MATCH(I$4,Kraftvärmeprod!$B$1:$AJ$1,0),FALSE)/1,0)-IFERROR(VLOOKUP($B36,'Slutlig allokering kvv'!$B$2:$AJ$550,MATCH(I$4,'Slutlig allokering kvv'!$B$1:$AJ$1,0),FALSE)/1,0)</f>
        <v>0</v>
      </c>
      <c r="J36">
        <f>IFERROR(VLOOKUP($B36,Kraftvärmeprod!$B$1:$AJ$550,MATCH(J$4,Kraftvärmeprod!$B$1:$AJ$1,0),FALSE)/1,0)-IFERROR(VLOOKUP($B36,'Slutlig allokering kvv'!$B$2:$AJ$550,MATCH(J$4,'Slutlig allokering kvv'!$B$1:$AJ$1,0),FALSE)/1,0)</f>
        <v>0</v>
      </c>
      <c r="K36">
        <f>IFERROR(VLOOKUP($B36,Kraftvärmeprod!$B$1:$AJ$550,MATCH(K$4,Kraftvärmeprod!$B$1:$AJ$1,0),FALSE)/1,0)-IFERROR(VLOOKUP($B36,'Slutlig allokering kvv'!$B$2:$AJ$550,MATCH(K$4,'Slutlig allokering kvv'!$B$1:$AJ$1,0),FALSE)/1,0)</f>
        <v>0</v>
      </c>
      <c r="L36">
        <f>IFERROR(VLOOKUP($B36,Kraftvärmeprod!$B$1:$AJ$550,MATCH(L$4,Kraftvärmeprod!$B$1:$AJ$1,0),FALSE)/1,0)-IFERROR(VLOOKUP($B36,'Slutlig allokering kvv'!$B$2:$AJ$550,MATCH(L$4,'Slutlig allokering kvv'!$B$1:$AJ$1,0),FALSE)/1,0)</f>
        <v>0</v>
      </c>
      <c r="M36">
        <f>IFERROR(VLOOKUP($B36,Kraftvärmeprod!$B$1:$AJ$550,MATCH(M$4,Kraftvärmeprod!$B$1:$AJ$1,0),FALSE)/1,0)-IFERROR(VLOOKUP($B36,'Slutlig allokering kvv'!$B$2:$AJ$550,MATCH(M$4,'Slutlig allokering kvv'!$B$1:$AJ$1,0),FALSE)/1,0)</f>
        <v>0</v>
      </c>
      <c r="N36">
        <f>IFERROR(VLOOKUP($B36,Kraftvärmeprod!$B$1:$AJ$550,MATCH(N$4,Kraftvärmeprod!$B$1:$AJ$1,0),FALSE)/1,0)-IFERROR(VLOOKUP($B36,'Slutlig allokering kvv'!$B$2:$AJ$550,MATCH(N$4,'Slutlig allokering kvv'!$B$1:$AJ$1,0),FALSE)/1,0)</f>
        <v>0</v>
      </c>
      <c r="O36">
        <f>IFERROR(VLOOKUP($B36,Kraftvärmeprod!$B$1:$AJ$550,MATCH(O$4,Kraftvärmeprod!$B$1:$AJ$1,0),FALSE)/1,0)-IFERROR(VLOOKUP($B36,'Slutlig allokering kvv'!$B$2:$AJ$550,MATCH(O$4,'Slutlig allokering kvv'!$B$1:$AJ$1,0),FALSE)/1,0)</f>
        <v>0</v>
      </c>
      <c r="P36">
        <f>IFERROR(VLOOKUP($B36,Kraftvärmeprod!$B$1:$AJ$550,MATCH(P$4,Kraftvärmeprod!$B$1:$AJ$1,0),FALSE)/1,0)-IFERROR(VLOOKUP($B36,'Slutlig allokering kvv'!$B$2:$AJ$550,MATCH(P$4,'Slutlig allokering kvv'!$B$1:$AJ$1,0),FALSE)/1,0)</f>
        <v>0</v>
      </c>
      <c r="Q36">
        <f>IFERROR(VLOOKUP($B36,Kraftvärmeprod!$B$1:$AJ$550,MATCH(Q$4,Kraftvärmeprod!$B$1:$AJ$1,0),FALSE)/1,0)-IFERROR(VLOOKUP($B36,'Slutlig allokering kvv'!$B$2:$AJ$550,MATCH(Q$4,'Slutlig allokering kvv'!$B$1:$AJ$1,0),FALSE)/1,0)</f>
        <v>0</v>
      </c>
      <c r="R36">
        <f>IFERROR(VLOOKUP($B36,Kraftvärmeprod!$B$1:$AJ$550,MATCH(R$4,Kraftvärmeprod!$B$1:$AJ$1,0),FALSE)/1,0)-IFERROR(VLOOKUP($B36,'Slutlig allokering kvv'!$B$2:$AJ$550,MATCH(R$4,'Slutlig allokering kvv'!$B$1:$AJ$1,0),FALSE)/1,0)</f>
        <v>0</v>
      </c>
      <c r="S36">
        <f>IFERROR(VLOOKUP($B36,Kraftvärmeprod!$B$1:$AJ$550,MATCH(S$4,Kraftvärmeprod!$B$1:$AJ$1,0),FALSE)/1,0)-IFERROR(VLOOKUP($B36,'Slutlig allokering kvv'!$B$2:$AJ$550,MATCH(S$4,'Slutlig allokering kvv'!$B$1:$AJ$1,0),FALSE)/1,0)</f>
        <v>0</v>
      </c>
      <c r="T36">
        <f>IFERROR(VLOOKUP($B36,Kraftvärmeprod!$B$1:$AJ$550,MATCH(T$4,Kraftvärmeprod!$B$1:$AJ$1,0),FALSE)/1,0)-IFERROR(VLOOKUP($B36,'Slutlig allokering kvv'!$B$2:$AJ$550,MATCH(T$4,'Slutlig allokering kvv'!$B$1:$AJ$1,0),FALSE)/1,0)</f>
        <v>0</v>
      </c>
      <c r="U36">
        <f>IFERROR(VLOOKUP($B36,Kraftvärmeprod!$B$1:$AJ$550,MATCH(U$4,Kraftvärmeprod!$B$1:$AJ$1,0),FALSE)/1,0)-IFERROR(VLOOKUP($B36,'Slutlig allokering kvv'!$B$2:$AJ$550,MATCH(U$4,'Slutlig allokering kvv'!$B$1:$AJ$1,0),FALSE)/1,0)</f>
        <v>0</v>
      </c>
      <c r="V36">
        <f>IFERROR(VLOOKUP($B36,Kraftvärmeprod!$B$1:$AJ$550,MATCH(V$4,Kraftvärmeprod!$B$1:$AJ$1,0),FALSE)/1,0)-IFERROR(VLOOKUP($B36,'Slutlig allokering kvv'!$B$2:$AJ$550,MATCH(V$4,'Slutlig allokering kvv'!$B$1:$AJ$1,0),FALSE)/1,0)</f>
        <v>0</v>
      </c>
      <c r="W36">
        <f>IFERROR(VLOOKUP($B36,Kraftvärmeprod!$B$1:$AJ$550,MATCH(W$4,Kraftvärmeprod!$B$1:$AJ$1,0),FALSE)/1,0)-IFERROR(VLOOKUP($B36,'Slutlig allokering kvv'!$B$2:$AJ$550,MATCH(W$4,'Slutlig allokering kvv'!$B$1:$AJ$1,0),FALSE)/1,0)</f>
        <v>0</v>
      </c>
      <c r="X36">
        <f>IFERROR(VLOOKUP($B36,Kraftvärmeprod!$B$1:$AJ$550,MATCH(X$4,Kraftvärmeprod!$B$1:$AJ$1,0),FALSE)/1,0)-IFERROR(VLOOKUP($B36,'Slutlig allokering kvv'!$B$2:$AJ$550,MATCH(X$4,'Slutlig allokering kvv'!$B$1:$AJ$1,0),FALSE)/1,0)</f>
        <v>0</v>
      </c>
      <c r="Y36">
        <f>IFERROR(VLOOKUP($B36,Kraftvärmeprod!$B$1:$AJ$550,MATCH(Y$4,Kraftvärmeprod!$B$1:$AJ$1,0),FALSE)/1,0)-IFERROR(VLOOKUP($B36,'Slutlig allokering kvv'!$B$2:$AJ$550,MATCH(Y$4,'Slutlig allokering kvv'!$B$1:$AJ$1,0),FALSE)/1,0)</f>
        <v>0</v>
      </c>
      <c r="Z36">
        <f>IFERROR(VLOOKUP($B36,Kraftvärmeprod!$B$1:$AJ$550,MATCH(Z$4,Kraftvärmeprod!$B$1:$AJ$1,0),FALSE)/1,0)-IFERROR(VLOOKUP($B36,'Slutlig allokering kvv'!$B$2:$AJ$550,MATCH(Z$4,'Slutlig allokering kvv'!$B$1:$AJ$1,0),FALSE)/1,0)</f>
        <v>0</v>
      </c>
      <c r="AA36">
        <f>IFERROR(VLOOKUP($B36,Kraftvärmeprod!$B$1:$AJ$550,MATCH(AA$4,Kraftvärmeprod!$B$1:$AJ$1,0),FALSE)/1,0)-IFERROR(VLOOKUP($B36,'Slutlig allokering kvv'!$B$2:$AJ$550,MATCH(AA$4,'Slutlig allokering kvv'!$B$1:$AJ$1,0),FALSE)/1,0)</f>
        <v>0</v>
      </c>
      <c r="AB36">
        <f>IFERROR(VLOOKUP($B36,Kraftvärmeprod!$B$1:$AJ$550,MATCH(AB$4,Kraftvärmeprod!$B$1:$AJ$1,0),FALSE)/1,0)-IFERROR(VLOOKUP($B36,'Slutlig allokering kvv'!$B$2:$AJ$550,MATCH(AB$4,'Slutlig allokering kvv'!$B$1:$AJ$1,0),FALSE)/1,0)</f>
        <v>0</v>
      </c>
      <c r="AC36">
        <f>IFERROR(VLOOKUP($B36,Kraftvärmeprod!$B$1:$AJ$550,MATCH(AC$4,Kraftvärmeprod!$B$1:$AJ$1,0),FALSE)/1,0)-IFERROR(VLOOKUP($B36,'Slutlig allokering kvv'!$B$2:$AJ$550,MATCH(AC$4,'Slutlig allokering kvv'!$B$1:$AJ$1,0),FALSE)/1,0)</f>
        <v>0</v>
      </c>
      <c r="AD36">
        <f>IFERROR(VLOOKUP($B36,Miljö!$B$1:$E$471,MATCH("Hjälpel kraftvärme (GWh)",Miljö!$B$1:$E$1,0),FALSE)/1,0)-IFERROR(VLOOKUP($B36,'Slutlig allokering kvv'!$B$2:$AJ$550,MATCH(AD$4,'Slutlig allokering kvv'!$B$1:$AJ$1,0),FALSE)/1,0)</f>
        <v>0</v>
      </c>
      <c r="AH36">
        <f t="shared" si="0"/>
        <v>0</v>
      </c>
      <c r="AJ36">
        <f>IFERROR(VLOOKUP($B36,'Slutlig allokering kvv'!$B$2:$AX$550,MATCH("Summa slutlig allokerad tillförd energi (utan hjälpel och rökgaskondensering):",'Slutlig allokering kvv'!$B$1:$AX$1,0),FALSE)/1,"")</f>
        <v>0</v>
      </c>
      <c r="AL36" s="195" t="str">
        <f>IFERROR(1-VLOOKUP($B36,'Slutlig allokering kvv'!$B$2:$AX$550,MATCH("Andel av bränsle i kvv som allokerats till värme, exklusive rökgaskondensering och hjälpel",'Slutlig allokering kvv'!$B$1:$AX$1,0),FALSE),"")</f>
        <v/>
      </c>
      <c r="AN36" s="195" t="str">
        <f t="shared" si="1"/>
        <v/>
      </c>
    </row>
    <row r="37" spans="1:40" x14ac:dyDescent="0.25">
      <c r="A37" s="2" t="s">
        <v>59</v>
      </c>
      <c r="B37" s="2" t="s">
        <v>69</v>
      </c>
      <c r="C37" t="str">
        <f>IFERROR(VLOOKUP($B37,Kraftvärmeprod!$B$1:$AH$479,MATCH(C$4,Kraftvärmeprod!$B$1:$AG$1,0),FALSE)/1,"")</f>
        <v/>
      </c>
      <c r="D37" t="str">
        <f>IFERROR(VLOOKUP($B37,Kraftvärmeprod!$B$1:$AH$479,MATCH(D$4,Kraftvärmeprod!$B$1:$AG$1,0),FALSE)/1,"")</f>
        <v/>
      </c>
      <c r="F37">
        <f>IFERROR(VLOOKUP($B37,Kraftvärmeprod!$B$1:$AJ$550,MATCH(F$4,Kraftvärmeprod!$B$1:$AJ$1,0),FALSE)/1,0)-IFERROR(VLOOKUP($B37,'Slutlig allokering kvv'!$B$2:$AJ$550,MATCH(F$4,'Slutlig allokering kvv'!$B$1:$AJ$1,0),FALSE)/1,0)</f>
        <v>0</v>
      </c>
      <c r="G37">
        <f>IFERROR(VLOOKUP($B37,Kraftvärmeprod!$B$1:$AJ$550,MATCH(G$4,Kraftvärmeprod!$B$1:$AJ$1,0),FALSE)/1,0)-IFERROR(VLOOKUP($B37,'Slutlig allokering kvv'!$B$2:$AJ$550,MATCH(G$4,'Slutlig allokering kvv'!$B$1:$AJ$1,0),FALSE)/1,0)</f>
        <v>0</v>
      </c>
      <c r="H37">
        <f>IFERROR(VLOOKUP($B37,Kraftvärmeprod!$B$1:$AJ$550,MATCH(H$4,Kraftvärmeprod!$B$1:$AJ$1,0),FALSE)/1,0)-IFERROR(VLOOKUP($B37,'Slutlig allokering kvv'!$B$2:$AJ$550,MATCH(H$4,'Slutlig allokering kvv'!$B$1:$AJ$1,0),FALSE)/1,0)</f>
        <v>0</v>
      </c>
      <c r="I37">
        <f>IFERROR(VLOOKUP($B37,Kraftvärmeprod!$B$1:$AJ$550,MATCH(I$4,Kraftvärmeprod!$B$1:$AJ$1,0),FALSE)/1,0)-IFERROR(VLOOKUP($B37,'Slutlig allokering kvv'!$B$2:$AJ$550,MATCH(I$4,'Slutlig allokering kvv'!$B$1:$AJ$1,0),FALSE)/1,0)</f>
        <v>0</v>
      </c>
      <c r="J37">
        <f>IFERROR(VLOOKUP($B37,Kraftvärmeprod!$B$1:$AJ$550,MATCH(J$4,Kraftvärmeprod!$B$1:$AJ$1,0),FALSE)/1,0)-IFERROR(VLOOKUP($B37,'Slutlig allokering kvv'!$B$2:$AJ$550,MATCH(J$4,'Slutlig allokering kvv'!$B$1:$AJ$1,0),FALSE)/1,0)</f>
        <v>0</v>
      </c>
      <c r="K37">
        <f>IFERROR(VLOOKUP($B37,Kraftvärmeprod!$B$1:$AJ$550,MATCH(K$4,Kraftvärmeprod!$B$1:$AJ$1,0),FALSE)/1,0)-IFERROR(VLOOKUP($B37,'Slutlig allokering kvv'!$B$2:$AJ$550,MATCH(K$4,'Slutlig allokering kvv'!$B$1:$AJ$1,0),FALSE)/1,0)</f>
        <v>0</v>
      </c>
      <c r="L37">
        <f>IFERROR(VLOOKUP($B37,Kraftvärmeprod!$B$1:$AJ$550,MATCH(L$4,Kraftvärmeprod!$B$1:$AJ$1,0),FALSE)/1,0)-IFERROR(VLOOKUP($B37,'Slutlig allokering kvv'!$B$2:$AJ$550,MATCH(L$4,'Slutlig allokering kvv'!$B$1:$AJ$1,0),FALSE)/1,0)</f>
        <v>0</v>
      </c>
      <c r="M37">
        <f>IFERROR(VLOOKUP($B37,Kraftvärmeprod!$B$1:$AJ$550,MATCH(M$4,Kraftvärmeprod!$B$1:$AJ$1,0),FALSE)/1,0)-IFERROR(VLOOKUP($B37,'Slutlig allokering kvv'!$B$2:$AJ$550,MATCH(M$4,'Slutlig allokering kvv'!$B$1:$AJ$1,0),FALSE)/1,0)</f>
        <v>0</v>
      </c>
      <c r="N37">
        <f>IFERROR(VLOOKUP($B37,Kraftvärmeprod!$B$1:$AJ$550,MATCH(N$4,Kraftvärmeprod!$B$1:$AJ$1,0),FALSE)/1,0)-IFERROR(VLOOKUP($B37,'Slutlig allokering kvv'!$B$2:$AJ$550,MATCH(N$4,'Slutlig allokering kvv'!$B$1:$AJ$1,0),FALSE)/1,0)</f>
        <v>0</v>
      </c>
      <c r="O37">
        <f>IFERROR(VLOOKUP($B37,Kraftvärmeprod!$B$1:$AJ$550,MATCH(O$4,Kraftvärmeprod!$B$1:$AJ$1,0),FALSE)/1,0)-IFERROR(VLOOKUP($B37,'Slutlig allokering kvv'!$B$2:$AJ$550,MATCH(O$4,'Slutlig allokering kvv'!$B$1:$AJ$1,0),FALSE)/1,0)</f>
        <v>0</v>
      </c>
      <c r="P37">
        <f>IFERROR(VLOOKUP($B37,Kraftvärmeprod!$B$1:$AJ$550,MATCH(P$4,Kraftvärmeprod!$B$1:$AJ$1,0),FALSE)/1,0)-IFERROR(VLOOKUP($B37,'Slutlig allokering kvv'!$B$2:$AJ$550,MATCH(P$4,'Slutlig allokering kvv'!$B$1:$AJ$1,0),FALSE)/1,0)</f>
        <v>0</v>
      </c>
      <c r="Q37">
        <f>IFERROR(VLOOKUP($B37,Kraftvärmeprod!$B$1:$AJ$550,MATCH(Q$4,Kraftvärmeprod!$B$1:$AJ$1,0),FALSE)/1,0)-IFERROR(VLOOKUP($B37,'Slutlig allokering kvv'!$B$2:$AJ$550,MATCH(Q$4,'Slutlig allokering kvv'!$B$1:$AJ$1,0),FALSE)/1,0)</f>
        <v>0</v>
      </c>
      <c r="R37">
        <f>IFERROR(VLOOKUP($B37,Kraftvärmeprod!$B$1:$AJ$550,MATCH(R$4,Kraftvärmeprod!$B$1:$AJ$1,0),FALSE)/1,0)-IFERROR(VLOOKUP($B37,'Slutlig allokering kvv'!$B$2:$AJ$550,MATCH(R$4,'Slutlig allokering kvv'!$B$1:$AJ$1,0),FALSE)/1,0)</f>
        <v>0</v>
      </c>
      <c r="S37">
        <f>IFERROR(VLOOKUP($B37,Kraftvärmeprod!$B$1:$AJ$550,MATCH(S$4,Kraftvärmeprod!$B$1:$AJ$1,0),FALSE)/1,0)-IFERROR(VLOOKUP($B37,'Slutlig allokering kvv'!$B$2:$AJ$550,MATCH(S$4,'Slutlig allokering kvv'!$B$1:$AJ$1,0),FALSE)/1,0)</f>
        <v>0</v>
      </c>
      <c r="T37">
        <f>IFERROR(VLOOKUP($B37,Kraftvärmeprod!$B$1:$AJ$550,MATCH(T$4,Kraftvärmeprod!$B$1:$AJ$1,0),FALSE)/1,0)-IFERROR(VLOOKUP($B37,'Slutlig allokering kvv'!$B$2:$AJ$550,MATCH(T$4,'Slutlig allokering kvv'!$B$1:$AJ$1,0),FALSE)/1,0)</f>
        <v>0</v>
      </c>
      <c r="U37">
        <f>IFERROR(VLOOKUP($B37,Kraftvärmeprod!$B$1:$AJ$550,MATCH(U$4,Kraftvärmeprod!$B$1:$AJ$1,0),FALSE)/1,0)-IFERROR(VLOOKUP($B37,'Slutlig allokering kvv'!$B$2:$AJ$550,MATCH(U$4,'Slutlig allokering kvv'!$B$1:$AJ$1,0),FALSE)/1,0)</f>
        <v>0</v>
      </c>
      <c r="V37">
        <f>IFERROR(VLOOKUP($B37,Kraftvärmeprod!$B$1:$AJ$550,MATCH(V$4,Kraftvärmeprod!$B$1:$AJ$1,0),FALSE)/1,0)-IFERROR(VLOOKUP($B37,'Slutlig allokering kvv'!$B$2:$AJ$550,MATCH(V$4,'Slutlig allokering kvv'!$B$1:$AJ$1,0),FALSE)/1,0)</f>
        <v>0</v>
      </c>
      <c r="W37">
        <f>IFERROR(VLOOKUP($B37,Kraftvärmeprod!$B$1:$AJ$550,MATCH(W$4,Kraftvärmeprod!$B$1:$AJ$1,0),FALSE)/1,0)-IFERROR(VLOOKUP($B37,'Slutlig allokering kvv'!$B$2:$AJ$550,MATCH(W$4,'Slutlig allokering kvv'!$B$1:$AJ$1,0),FALSE)/1,0)</f>
        <v>0</v>
      </c>
      <c r="X37">
        <f>IFERROR(VLOOKUP($B37,Kraftvärmeprod!$B$1:$AJ$550,MATCH(X$4,Kraftvärmeprod!$B$1:$AJ$1,0),FALSE)/1,0)-IFERROR(VLOOKUP($B37,'Slutlig allokering kvv'!$B$2:$AJ$550,MATCH(X$4,'Slutlig allokering kvv'!$B$1:$AJ$1,0),FALSE)/1,0)</f>
        <v>0</v>
      </c>
      <c r="Y37">
        <f>IFERROR(VLOOKUP($B37,Kraftvärmeprod!$B$1:$AJ$550,MATCH(Y$4,Kraftvärmeprod!$B$1:$AJ$1,0),FALSE)/1,0)-IFERROR(VLOOKUP($B37,'Slutlig allokering kvv'!$B$2:$AJ$550,MATCH(Y$4,'Slutlig allokering kvv'!$B$1:$AJ$1,0),FALSE)/1,0)</f>
        <v>0</v>
      </c>
      <c r="Z37">
        <f>IFERROR(VLOOKUP($B37,Kraftvärmeprod!$B$1:$AJ$550,MATCH(Z$4,Kraftvärmeprod!$B$1:$AJ$1,0),FALSE)/1,0)-IFERROR(VLOOKUP($B37,'Slutlig allokering kvv'!$B$2:$AJ$550,MATCH(Z$4,'Slutlig allokering kvv'!$B$1:$AJ$1,0),FALSE)/1,0)</f>
        <v>0</v>
      </c>
      <c r="AA37">
        <f>IFERROR(VLOOKUP($B37,Kraftvärmeprod!$B$1:$AJ$550,MATCH(AA$4,Kraftvärmeprod!$B$1:$AJ$1,0),FALSE)/1,0)-IFERROR(VLOOKUP($B37,'Slutlig allokering kvv'!$B$2:$AJ$550,MATCH(AA$4,'Slutlig allokering kvv'!$B$1:$AJ$1,0),FALSE)/1,0)</f>
        <v>0</v>
      </c>
      <c r="AB37">
        <f>IFERROR(VLOOKUP($B37,Kraftvärmeprod!$B$1:$AJ$550,MATCH(AB$4,Kraftvärmeprod!$B$1:$AJ$1,0),FALSE)/1,0)-IFERROR(VLOOKUP($B37,'Slutlig allokering kvv'!$B$2:$AJ$550,MATCH(AB$4,'Slutlig allokering kvv'!$B$1:$AJ$1,0),FALSE)/1,0)</f>
        <v>0</v>
      </c>
      <c r="AC37">
        <f>IFERROR(VLOOKUP($B37,Kraftvärmeprod!$B$1:$AJ$550,MATCH(AC$4,Kraftvärmeprod!$B$1:$AJ$1,0),FALSE)/1,0)-IFERROR(VLOOKUP($B37,'Slutlig allokering kvv'!$B$2:$AJ$550,MATCH(AC$4,'Slutlig allokering kvv'!$B$1:$AJ$1,0),FALSE)/1,0)</f>
        <v>0</v>
      </c>
      <c r="AD37">
        <f>IFERROR(VLOOKUP($B37,Miljö!$B$1:$E$471,MATCH("Hjälpel kraftvärme (GWh)",Miljö!$B$1:$E$1,0),FALSE)/1,0)-IFERROR(VLOOKUP($B37,'Slutlig allokering kvv'!$B$2:$AJ$550,MATCH(AD$4,'Slutlig allokering kvv'!$B$1:$AJ$1,0),FALSE)/1,0)</f>
        <v>0</v>
      </c>
      <c r="AH37">
        <f t="shared" si="0"/>
        <v>0</v>
      </c>
      <c r="AJ37">
        <f>IFERROR(VLOOKUP($B37,'Slutlig allokering kvv'!$B$2:$AX$550,MATCH("Summa slutlig allokerad tillförd energi (utan hjälpel och rökgaskondensering):",'Slutlig allokering kvv'!$B$1:$AX$1,0),FALSE)/1,"")</f>
        <v>0</v>
      </c>
      <c r="AL37" s="195" t="str">
        <f>IFERROR(1-VLOOKUP($B37,'Slutlig allokering kvv'!$B$2:$AX$550,MATCH("Andel av bränsle i kvv som allokerats till värme, exklusive rökgaskondensering och hjälpel",'Slutlig allokering kvv'!$B$1:$AX$1,0),FALSE),"")</f>
        <v/>
      </c>
      <c r="AN37" s="195" t="str">
        <f t="shared" si="1"/>
        <v/>
      </c>
    </row>
    <row r="38" spans="1:40" x14ac:dyDescent="0.25">
      <c r="A38" s="2" t="s">
        <v>70</v>
      </c>
      <c r="B38" s="2" t="s">
        <v>71</v>
      </c>
      <c r="C38" t="str">
        <f>IFERROR(VLOOKUP($B38,Kraftvärmeprod!$B$1:$AH$479,MATCH(C$4,Kraftvärmeprod!$B$1:$AG$1,0),FALSE)/1,"")</f>
        <v/>
      </c>
      <c r="D38" t="str">
        <f>IFERROR(VLOOKUP($B38,Kraftvärmeprod!$B$1:$AH$479,MATCH(D$4,Kraftvärmeprod!$B$1:$AG$1,0),FALSE)/1,"")</f>
        <v/>
      </c>
      <c r="F38">
        <f>IFERROR(VLOOKUP($B38,Kraftvärmeprod!$B$1:$AJ$550,MATCH(F$4,Kraftvärmeprod!$B$1:$AJ$1,0),FALSE)/1,0)-IFERROR(VLOOKUP($B38,'Slutlig allokering kvv'!$B$2:$AJ$550,MATCH(F$4,'Slutlig allokering kvv'!$B$1:$AJ$1,0),FALSE)/1,0)</f>
        <v>0</v>
      </c>
      <c r="G38">
        <f>IFERROR(VLOOKUP($B38,Kraftvärmeprod!$B$1:$AJ$550,MATCH(G$4,Kraftvärmeprod!$B$1:$AJ$1,0),FALSE)/1,0)-IFERROR(VLOOKUP($B38,'Slutlig allokering kvv'!$B$2:$AJ$550,MATCH(G$4,'Slutlig allokering kvv'!$B$1:$AJ$1,0),FALSE)/1,0)</f>
        <v>0</v>
      </c>
      <c r="H38">
        <f>IFERROR(VLOOKUP($B38,Kraftvärmeprod!$B$1:$AJ$550,MATCH(H$4,Kraftvärmeprod!$B$1:$AJ$1,0),FALSE)/1,0)-IFERROR(VLOOKUP($B38,'Slutlig allokering kvv'!$B$2:$AJ$550,MATCH(H$4,'Slutlig allokering kvv'!$B$1:$AJ$1,0),FALSE)/1,0)</f>
        <v>0</v>
      </c>
      <c r="I38">
        <f>IFERROR(VLOOKUP($B38,Kraftvärmeprod!$B$1:$AJ$550,MATCH(I$4,Kraftvärmeprod!$B$1:$AJ$1,0),FALSE)/1,0)-IFERROR(VLOOKUP($B38,'Slutlig allokering kvv'!$B$2:$AJ$550,MATCH(I$4,'Slutlig allokering kvv'!$B$1:$AJ$1,0),FALSE)/1,0)</f>
        <v>0</v>
      </c>
      <c r="J38">
        <f>IFERROR(VLOOKUP($B38,Kraftvärmeprod!$B$1:$AJ$550,MATCH(J$4,Kraftvärmeprod!$B$1:$AJ$1,0),FALSE)/1,0)-IFERROR(VLOOKUP($B38,'Slutlig allokering kvv'!$B$2:$AJ$550,MATCH(J$4,'Slutlig allokering kvv'!$B$1:$AJ$1,0),FALSE)/1,0)</f>
        <v>0</v>
      </c>
      <c r="K38">
        <f>IFERROR(VLOOKUP($B38,Kraftvärmeprod!$B$1:$AJ$550,MATCH(K$4,Kraftvärmeprod!$B$1:$AJ$1,0),FALSE)/1,0)-IFERROR(VLOOKUP($B38,'Slutlig allokering kvv'!$B$2:$AJ$550,MATCH(K$4,'Slutlig allokering kvv'!$B$1:$AJ$1,0),FALSE)/1,0)</f>
        <v>0</v>
      </c>
      <c r="L38">
        <f>IFERROR(VLOOKUP($B38,Kraftvärmeprod!$B$1:$AJ$550,MATCH(L$4,Kraftvärmeprod!$B$1:$AJ$1,0),FALSE)/1,0)-IFERROR(VLOOKUP($B38,'Slutlig allokering kvv'!$B$2:$AJ$550,MATCH(L$4,'Slutlig allokering kvv'!$B$1:$AJ$1,0),FALSE)/1,0)</f>
        <v>0</v>
      </c>
      <c r="M38">
        <f>IFERROR(VLOOKUP($B38,Kraftvärmeprod!$B$1:$AJ$550,MATCH(M$4,Kraftvärmeprod!$B$1:$AJ$1,0),FALSE)/1,0)-IFERROR(VLOOKUP($B38,'Slutlig allokering kvv'!$B$2:$AJ$550,MATCH(M$4,'Slutlig allokering kvv'!$B$1:$AJ$1,0),FALSE)/1,0)</f>
        <v>0</v>
      </c>
      <c r="N38">
        <f>IFERROR(VLOOKUP($B38,Kraftvärmeprod!$B$1:$AJ$550,MATCH(N$4,Kraftvärmeprod!$B$1:$AJ$1,0),FALSE)/1,0)-IFERROR(VLOOKUP($B38,'Slutlig allokering kvv'!$B$2:$AJ$550,MATCH(N$4,'Slutlig allokering kvv'!$B$1:$AJ$1,0),FALSE)/1,0)</f>
        <v>0</v>
      </c>
      <c r="O38">
        <f>IFERROR(VLOOKUP($B38,Kraftvärmeprod!$B$1:$AJ$550,MATCH(O$4,Kraftvärmeprod!$B$1:$AJ$1,0),FALSE)/1,0)-IFERROR(VLOOKUP($B38,'Slutlig allokering kvv'!$B$2:$AJ$550,MATCH(O$4,'Slutlig allokering kvv'!$B$1:$AJ$1,0),FALSE)/1,0)</f>
        <v>0</v>
      </c>
      <c r="P38">
        <f>IFERROR(VLOOKUP($B38,Kraftvärmeprod!$B$1:$AJ$550,MATCH(P$4,Kraftvärmeprod!$B$1:$AJ$1,0),FALSE)/1,0)-IFERROR(VLOOKUP($B38,'Slutlig allokering kvv'!$B$2:$AJ$550,MATCH(P$4,'Slutlig allokering kvv'!$B$1:$AJ$1,0),FALSE)/1,0)</f>
        <v>0</v>
      </c>
      <c r="Q38">
        <f>IFERROR(VLOOKUP($B38,Kraftvärmeprod!$B$1:$AJ$550,MATCH(Q$4,Kraftvärmeprod!$B$1:$AJ$1,0),FALSE)/1,0)-IFERROR(VLOOKUP($B38,'Slutlig allokering kvv'!$B$2:$AJ$550,MATCH(Q$4,'Slutlig allokering kvv'!$B$1:$AJ$1,0),FALSE)/1,0)</f>
        <v>0</v>
      </c>
      <c r="R38">
        <f>IFERROR(VLOOKUP($B38,Kraftvärmeprod!$B$1:$AJ$550,MATCH(R$4,Kraftvärmeprod!$B$1:$AJ$1,0),FALSE)/1,0)-IFERROR(VLOOKUP($B38,'Slutlig allokering kvv'!$B$2:$AJ$550,MATCH(R$4,'Slutlig allokering kvv'!$B$1:$AJ$1,0),FALSE)/1,0)</f>
        <v>0</v>
      </c>
      <c r="S38">
        <f>IFERROR(VLOOKUP($B38,Kraftvärmeprod!$B$1:$AJ$550,MATCH(S$4,Kraftvärmeprod!$B$1:$AJ$1,0),FALSE)/1,0)-IFERROR(VLOOKUP($B38,'Slutlig allokering kvv'!$B$2:$AJ$550,MATCH(S$4,'Slutlig allokering kvv'!$B$1:$AJ$1,0),FALSE)/1,0)</f>
        <v>0</v>
      </c>
      <c r="T38">
        <f>IFERROR(VLOOKUP($B38,Kraftvärmeprod!$B$1:$AJ$550,MATCH(T$4,Kraftvärmeprod!$B$1:$AJ$1,0),FALSE)/1,0)-IFERROR(VLOOKUP($B38,'Slutlig allokering kvv'!$B$2:$AJ$550,MATCH(T$4,'Slutlig allokering kvv'!$B$1:$AJ$1,0),FALSE)/1,0)</f>
        <v>0</v>
      </c>
      <c r="U38">
        <f>IFERROR(VLOOKUP($B38,Kraftvärmeprod!$B$1:$AJ$550,MATCH(U$4,Kraftvärmeprod!$B$1:$AJ$1,0),FALSE)/1,0)-IFERROR(VLOOKUP($B38,'Slutlig allokering kvv'!$B$2:$AJ$550,MATCH(U$4,'Slutlig allokering kvv'!$B$1:$AJ$1,0),FALSE)/1,0)</f>
        <v>0</v>
      </c>
      <c r="V38">
        <f>IFERROR(VLOOKUP($B38,Kraftvärmeprod!$B$1:$AJ$550,MATCH(V$4,Kraftvärmeprod!$B$1:$AJ$1,0),FALSE)/1,0)-IFERROR(VLOOKUP($B38,'Slutlig allokering kvv'!$B$2:$AJ$550,MATCH(V$4,'Slutlig allokering kvv'!$B$1:$AJ$1,0),FALSE)/1,0)</f>
        <v>0</v>
      </c>
      <c r="W38">
        <f>IFERROR(VLOOKUP($B38,Kraftvärmeprod!$B$1:$AJ$550,MATCH(W$4,Kraftvärmeprod!$B$1:$AJ$1,0),FALSE)/1,0)-IFERROR(VLOOKUP($B38,'Slutlig allokering kvv'!$B$2:$AJ$550,MATCH(W$4,'Slutlig allokering kvv'!$B$1:$AJ$1,0),FALSE)/1,0)</f>
        <v>0</v>
      </c>
      <c r="X38">
        <f>IFERROR(VLOOKUP($B38,Kraftvärmeprod!$B$1:$AJ$550,MATCH(X$4,Kraftvärmeprod!$B$1:$AJ$1,0),FALSE)/1,0)-IFERROR(VLOOKUP($B38,'Slutlig allokering kvv'!$B$2:$AJ$550,MATCH(X$4,'Slutlig allokering kvv'!$B$1:$AJ$1,0),FALSE)/1,0)</f>
        <v>0</v>
      </c>
      <c r="Y38">
        <f>IFERROR(VLOOKUP($B38,Kraftvärmeprod!$B$1:$AJ$550,MATCH(Y$4,Kraftvärmeprod!$B$1:$AJ$1,0),FALSE)/1,0)-IFERROR(VLOOKUP($B38,'Slutlig allokering kvv'!$B$2:$AJ$550,MATCH(Y$4,'Slutlig allokering kvv'!$B$1:$AJ$1,0),FALSE)/1,0)</f>
        <v>0</v>
      </c>
      <c r="Z38">
        <f>IFERROR(VLOOKUP($B38,Kraftvärmeprod!$B$1:$AJ$550,MATCH(Z$4,Kraftvärmeprod!$B$1:$AJ$1,0),FALSE)/1,0)-IFERROR(VLOOKUP($B38,'Slutlig allokering kvv'!$B$2:$AJ$550,MATCH(Z$4,'Slutlig allokering kvv'!$B$1:$AJ$1,0),FALSE)/1,0)</f>
        <v>0</v>
      </c>
      <c r="AA38">
        <f>IFERROR(VLOOKUP($B38,Kraftvärmeprod!$B$1:$AJ$550,MATCH(AA$4,Kraftvärmeprod!$B$1:$AJ$1,0),FALSE)/1,0)-IFERROR(VLOOKUP($B38,'Slutlig allokering kvv'!$B$2:$AJ$550,MATCH(AA$4,'Slutlig allokering kvv'!$B$1:$AJ$1,0),FALSE)/1,0)</f>
        <v>0</v>
      </c>
      <c r="AB38">
        <f>IFERROR(VLOOKUP($B38,Kraftvärmeprod!$B$1:$AJ$550,MATCH(AB$4,Kraftvärmeprod!$B$1:$AJ$1,0),FALSE)/1,0)-IFERROR(VLOOKUP($B38,'Slutlig allokering kvv'!$B$2:$AJ$550,MATCH(AB$4,'Slutlig allokering kvv'!$B$1:$AJ$1,0),FALSE)/1,0)</f>
        <v>0</v>
      </c>
      <c r="AC38">
        <f>IFERROR(VLOOKUP($B38,Kraftvärmeprod!$B$1:$AJ$550,MATCH(AC$4,Kraftvärmeprod!$B$1:$AJ$1,0),FALSE)/1,0)-IFERROR(VLOOKUP($B38,'Slutlig allokering kvv'!$B$2:$AJ$550,MATCH(AC$4,'Slutlig allokering kvv'!$B$1:$AJ$1,0),FALSE)/1,0)</f>
        <v>0</v>
      </c>
      <c r="AD38">
        <f>IFERROR(VLOOKUP($B38,Miljö!$B$1:$E$471,MATCH("Hjälpel kraftvärme (GWh)",Miljö!$B$1:$E$1,0),FALSE)/1,0)-IFERROR(VLOOKUP($B38,'Slutlig allokering kvv'!$B$2:$AJ$550,MATCH(AD$4,'Slutlig allokering kvv'!$B$1:$AJ$1,0),FALSE)/1,0)</f>
        <v>0</v>
      </c>
      <c r="AH38">
        <f t="shared" si="0"/>
        <v>0</v>
      </c>
      <c r="AJ38">
        <f>IFERROR(VLOOKUP($B38,'Slutlig allokering kvv'!$B$2:$AX$550,MATCH("Summa slutlig allokerad tillförd energi (utan hjälpel och rökgaskondensering):",'Slutlig allokering kvv'!$B$1:$AX$1,0),FALSE)/1,"")</f>
        <v>0</v>
      </c>
      <c r="AL38" s="195" t="str">
        <f>IFERROR(1-VLOOKUP($B38,'Slutlig allokering kvv'!$B$2:$AX$550,MATCH("Andel av bränsle i kvv som allokerats till värme, exklusive rökgaskondensering och hjälpel",'Slutlig allokering kvv'!$B$1:$AX$1,0),FALSE),"")</f>
        <v/>
      </c>
      <c r="AN38" s="195" t="str">
        <f t="shared" si="1"/>
        <v/>
      </c>
    </row>
    <row r="39" spans="1:40" x14ac:dyDescent="0.25">
      <c r="A39" s="2" t="s">
        <v>74</v>
      </c>
      <c r="B39" s="2" t="s">
        <v>75</v>
      </c>
      <c r="C39" t="str">
        <f>IFERROR(VLOOKUP($B39,Kraftvärmeprod!$B$1:$AH$479,MATCH(C$4,Kraftvärmeprod!$B$1:$AG$1,0),FALSE)/1,"")</f>
        <v/>
      </c>
      <c r="D39" t="str">
        <f>IFERROR(VLOOKUP($B39,Kraftvärmeprod!$B$1:$AH$479,MATCH(D$4,Kraftvärmeprod!$B$1:$AG$1,0),FALSE)/1,"")</f>
        <v/>
      </c>
      <c r="F39">
        <f>IFERROR(VLOOKUP($B39,Kraftvärmeprod!$B$1:$AJ$550,MATCH(F$4,Kraftvärmeprod!$B$1:$AJ$1,0),FALSE)/1,0)-IFERROR(VLOOKUP($B39,'Slutlig allokering kvv'!$B$2:$AJ$550,MATCH(F$4,'Slutlig allokering kvv'!$B$1:$AJ$1,0),FALSE)/1,0)</f>
        <v>0</v>
      </c>
      <c r="G39">
        <f>IFERROR(VLOOKUP($B39,Kraftvärmeprod!$B$1:$AJ$550,MATCH(G$4,Kraftvärmeprod!$B$1:$AJ$1,0),FALSE)/1,0)-IFERROR(VLOOKUP($B39,'Slutlig allokering kvv'!$B$2:$AJ$550,MATCH(G$4,'Slutlig allokering kvv'!$B$1:$AJ$1,0),FALSE)/1,0)</f>
        <v>0</v>
      </c>
      <c r="H39">
        <f>IFERROR(VLOOKUP($B39,Kraftvärmeprod!$B$1:$AJ$550,MATCH(H$4,Kraftvärmeprod!$B$1:$AJ$1,0),FALSE)/1,0)-IFERROR(VLOOKUP($B39,'Slutlig allokering kvv'!$B$2:$AJ$550,MATCH(H$4,'Slutlig allokering kvv'!$B$1:$AJ$1,0),FALSE)/1,0)</f>
        <v>0</v>
      </c>
      <c r="I39">
        <f>IFERROR(VLOOKUP($B39,Kraftvärmeprod!$B$1:$AJ$550,MATCH(I$4,Kraftvärmeprod!$B$1:$AJ$1,0),FALSE)/1,0)-IFERROR(VLOOKUP($B39,'Slutlig allokering kvv'!$B$2:$AJ$550,MATCH(I$4,'Slutlig allokering kvv'!$B$1:$AJ$1,0),FALSE)/1,0)</f>
        <v>0</v>
      </c>
      <c r="J39">
        <f>IFERROR(VLOOKUP($B39,Kraftvärmeprod!$B$1:$AJ$550,MATCH(J$4,Kraftvärmeprod!$B$1:$AJ$1,0),FALSE)/1,0)-IFERROR(VLOOKUP($B39,'Slutlig allokering kvv'!$B$2:$AJ$550,MATCH(J$4,'Slutlig allokering kvv'!$B$1:$AJ$1,0),FALSE)/1,0)</f>
        <v>0</v>
      </c>
      <c r="K39">
        <f>IFERROR(VLOOKUP($B39,Kraftvärmeprod!$B$1:$AJ$550,MATCH(K$4,Kraftvärmeprod!$B$1:$AJ$1,0),FALSE)/1,0)-IFERROR(VLOOKUP($B39,'Slutlig allokering kvv'!$B$2:$AJ$550,MATCH(K$4,'Slutlig allokering kvv'!$B$1:$AJ$1,0),FALSE)/1,0)</f>
        <v>0</v>
      </c>
      <c r="L39">
        <f>IFERROR(VLOOKUP($B39,Kraftvärmeprod!$B$1:$AJ$550,MATCH(L$4,Kraftvärmeprod!$B$1:$AJ$1,0),FALSE)/1,0)-IFERROR(VLOOKUP($B39,'Slutlig allokering kvv'!$B$2:$AJ$550,MATCH(L$4,'Slutlig allokering kvv'!$B$1:$AJ$1,0),FALSE)/1,0)</f>
        <v>0</v>
      </c>
      <c r="M39">
        <f>IFERROR(VLOOKUP($B39,Kraftvärmeprod!$B$1:$AJ$550,MATCH(M$4,Kraftvärmeprod!$B$1:$AJ$1,0),FALSE)/1,0)-IFERROR(VLOOKUP($B39,'Slutlig allokering kvv'!$B$2:$AJ$550,MATCH(M$4,'Slutlig allokering kvv'!$B$1:$AJ$1,0),FALSE)/1,0)</f>
        <v>0</v>
      </c>
      <c r="N39">
        <f>IFERROR(VLOOKUP($B39,Kraftvärmeprod!$B$1:$AJ$550,MATCH(N$4,Kraftvärmeprod!$B$1:$AJ$1,0),FALSE)/1,0)-IFERROR(VLOOKUP($B39,'Slutlig allokering kvv'!$B$2:$AJ$550,MATCH(N$4,'Slutlig allokering kvv'!$B$1:$AJ$1,0),FALSE)/1,0)</f>
        <v>0</v>
      </c>
      <c r="O39">
        <f>IFERROR(VLOOKUP($B39,Kraftvärmeprod!$B$1:$AJ$550,MATCH(O$4,Kraftvärmeprod!$B$1:$AJ$1,0),FALSE)/1,0)-IFERROR(VLOOKUP($B39,'Slutlig allokering kvv'!$B$2:$AJ$550,MATCH(O$4,'Slutlig allokering kvv'!$B$1:$AJ$1,0),FALSE)/1,0)</f>
        <v>0</v>
      </c>
      <c r="P39">
        <f>IFERROR(VLOOKUP($B39,Kraftvärmeprod!$B$1:$AJ$550,MATCH(P$4,Kraftvärmeprod!$B$1:$AJ$1,0),FALSE)/1,0)-IFERROR(VLOOKUP($B39,'Slutlig allokering kvv'!$B$2:$AJ$550,MATCH(P$4,'Slutlig allokering kvv'!$B$1:$AJ$1,0),FALSE)/1,0)</f>
        <v>0</v>
      </c>
      <c r="Q39">
        <f>IFERROR(VLOOKUP($B39,Kraftvärmeprod!$B$1:$AJ$550,MATCH(Q$4,Kraftvärmeprod!$B$1:$AJ$1,0),FALSE)/1,0)-IFERROR(VLOOKUP($B39,'Slutlig allokering kvv'!$B$2:$AJ$550,MATCH(Q$4,'Slutlig allokering kvv'!$B$1:$AJ$1,0),FALSE)/1,0)</f>
        <v>0</v>
      </c>
      <c r="R39">
        <f>IFERROR(VLOOKUP($B39,Kraftvärmeprod!$B$1:$AJ$550,MATCH(R$4,Kraftvärmeprod!$B$1:$AJ$1,0),FALSE)/1,0)-IFERROR(VLOOKUP($B39,'Slutlig allokering kvv'!$B$2:$AJ$550,MATCH(R$4,'Slutlig allokering kvv'!$B$1:$AJ$1,0),FALSE)/1,0)</f>
        <v>0</v>
      </c>
      <c r="S39">
        <f>IFERROR(VLOOKUP($B39,Kraftvärmeprod!$B$1:$AJ$550,MATCH(S$4,Kraftvärmeprod!$B$1:$AJ$1,0),FALSE)/1,0)-IFERROR(VLOOKUP($B39,'Slutlig allokering kvv'!$B$2:$AJ$550,MATCH(S$4,'Slutlig allokering kvv'!$B$1:$AJ$1,0),FALSE)/1,0)</f>
        <v>0</v>
      </c>
      <c r="T39">
        <f>IFERROR(VLOOKUP($B39,Kraftvärmeprod!$B$1:$AJ$550,MATCH(T$4,Kraftvärmeprod!$B$1:$AJ$1,0),FALSE)/1,0)-IFERROR(VLOOKUP($B39,'Slutlig allokering kvv'!$B$2:$AJ$550,MATCH(T$4,'Slutlig allokering kvv'!$B$1:$AJ$1,0),FALSE)/1,0)</f>
        <v>0</v>
      </c>
      <c r="U39">
        <f>IFERROR(VLOOKUP($B39,Kraftvärmeprod!$B$1:$AJ$550,MATCH(U$4,Kraftvärmeprod!$B$1:$AJ$1,0),FALSE)/1,0)-IFERROR(VLOOKUP($B39,'Slutlig allokering kvv'!$B$2:$AJ$550,MATCH(U$4,'Slutlig allokering kvv'!$B$1:$AJ$1,0),FALSE)/1,0)</f>
        <v>0</v>
      </c>
      <c r="V39">
        <f>IFERROR(VLOOKUP($B39,Kraftvärmeprod!$B$1:$AJ$550,MATCH(V$4,Kraftvärmeprod!$B$1:$AJ$1,0),FALSE)/1,0)-IFERROR(VLOOKUP($B39,'Slutlig allokering kvv'!$B$2:$AJ$550,MATCH(V$4,'Slutlig allokering kvv'!$B$1:$AJ$1,0),FALSE)/1,0)</f>
        <v>0</v>
      </c>
      <c r="W39">
        <f>IFERROR(VLOOKUP($B39,Kraftvärmeprod!$B$1:$AJ$550,MATCH(W$4,Kraftvärmeprod!$B$1:$AJ$1,0),FALSE)/1,0)-IFERROR(VLOOKUP($B39,'Slutlig allokering kvv'!$B$2:$AJ$550,MATCH(W$4,'Slutlig allokering kvv'!$B$1:$AJ$1,0),FALSE)/1,0)</f>
        <v>0</v>
      </c>
      <c r="X39">
        <f>IFERROR(VLOOKUP($B39,Kraftvärmeprod!$B$1:$AJ$550,MATCH(X$4,Kraftvärmeprod!$B$1:$AJ$1,0),FALSE)/1,0)-IFERROR(VLOOKUP($B39,'Slutlig allokering kvv'!$B$2:$AJ$550,MATCH(X$4,'Slutlig allokering kvv'!$B$1:$AJ$1,0),FALSE)/1,0)</f>
        <v>0</v>
      </c>
      <c r="Y39">
        <f>IFERROR(VLOOKUP($B39,Kraftvärmeprod!$B$1:$AJ$550,MATCH(Y$4,Kraftvärmeprod!$B$1:$AJ$1,0),FALSE)/1,0)-IFERROR(VLOOKUP($B39,'Slutlig allokering kvv'!$B$2:$AJ$550,MATCH(Y$4,'Slutlig allokering kvv'!$B$1:$AJ$1,0),FALSE)/1,0)</f>
        <v>0</v>
      </c>
      <c r="Z39">
        <f>IFERROR(VLOOKUP($B39,Kraftvärmeprod!$B$1:$AJ$550,MATCH(Z$4,Kraftvärmeprod!$B$1:$AJ$1,0),FALSE)/1,0)-IFERROR(VLOOKUP($B39,'Slutlig allokering kvv'!$B$2:$AJ$550,MATCH(Z$4,'Slutlig allokering kvv'!$B$1:$AJ$1,0),FALSE)/1,0)</f>
        <v>0</v>
      </c>
      <c r="AA39">
        <f>IFERROR(VLOOKUP($B39,Kraftvärmeprod!$B$1:$AJ$550,MATCH(AA$4,Kraftvärmeprod!$B$1:$AJ$1,0),FALSE)/1,0)-IFERROR(VLOOKUP($B39,'Slutlig allokering kvv'!$B$2:$AJ$550,MATCH(AA$4,'Slutlig allokering kvv'!$B$1:$AJ$1,0),FALSE)/1,0)</f>
        <v>0</v>
      </c>
      <c r="AB39">
        <f>IFERROR(VLOOKUP($B39,Kraftvärmeprod!$B$1:$AJ$550,MATCH(AB$4,Kraftvärmeprod!$B$1:$AJ$1,0),FALSE)/1,0)-IFERROR(VLOOKUP($B39,'Slutlig allokering kvv'!$B$2:$AJ$550,MATCH(AB$4,'Slutlig allokering kvv'!$B$1:$AJ$1,0),FALSE)/1,0)</f>
        <v>0</v>
      </c>
      <c r="AC39">
        <f>IFERROR(VLOOKUP($B39,Kraftvärmeprod!$B$1:$AJ$550,MATCH(AC$4,Kraftvärmeprod!$B$1:$AJ$1,0),FALSE)/1,0)-IFERROR(VLOOKUP($B39,'Slutlig allokering kvv'!$B$2:$AJ$550,MATCH(AC$4,'Slutlig allokering kvv'!$B$1:$AJ$1,0),FALSE)/1,0)</f>
        <v>0</v>
      </c>
      <c r="AD39">
        <f>IFERROR(VLOOKUP($B39,Miljö!$B$1:$E$471,MATCH("Hjälpel kraftvärme (GWh)",Miljö!$B$1:$E$1,0),FALSE)/1,0)-IFERROR(VLOOKUP($B39,'Slutlig allokering kvv'!$B$2:$AJ$550,MATCH(AD$4,'Slutlig allokering kvv'!$B$1:$AJ$1,0),FALSE)/1,0)</f>
        <v>0</v>
      </c>
      <c r="AH39">
        <f t="shared" si="0"/>
        <v>0</v>
      </c>
      <c r="AJ39">
        <f>IFERROR(VLOOKUP($B39,'Slutlig allokering kvv'!$B$2:$AX$550,MATCH("Summa slutlig allokerad tillförd energi (utan hjälpel och rökgaskondensering):",'Slutlig allokering kvv'!$B$1:$AX$1,0),FALSE)/1,"")</f>
        <v>0</v>
      </c>
      <c r="AL39" s="195" t="str">
        <f>IFERROR(1-VLOOKUP($B39,'Slutlig allokering kvv'!$B$2:$AX$550,MATCH("Andel av bränsle i kvv som allokerats till värme, exklusive rökgaskondensering och hjälpel",'Slutlig allokering kvv'!$B$1:$AX$1,0),FALSE),"")</f>
        <v/>
      </c>
      <c r="AN39" s="195" t="str">
        <f t="shared" si="1"/>
        <v/>
      </c>
    </row>
    <row r="40" spans="1:40" x14ac:dyDescent="0.25">
      <c r="A40" s="2" t="s">
        <v>74</v>
      </c>
      <c r="B40" s="2" t="s">
        <v>76</v>
      </c>
      <c r="C40">
        <f>IFERROR(VLOOKUP($B40,Kraftvärmeprod!$B$1:$AH$479,MATCH(C$4,Kraftvärmeprod!$B$1:$AG$1,0),FALSE)/1,"")</f>
        <v>124.69</v>
      </c>
      <c r="D40">
        <f>IFERROR(VLOOKUP($B40,Kraftvärmeprod!$B$1:$AH$479,MATCH(D$4,Kraftvärmeprod!$B$1:$AG$1,0),FALSE)/1,"")</f>
        <v>27.98</v>
      </c>
      <c r="F40">
        <f>IFERROR(VLOOKUP($B40,Kraftvärmeprod!$B$1:$AJ$550,MATCH(F$4,Kraftvärmeprod!$B$1:$AJ$1,0),FALSE)/1,0)-IFERROR(VLOOKUP($B40,'Slutlig allokering kvv'!$B$2:$AJ$550,MATCH(F$4,'Slutlig allokering kvv'!$B$1:$AJ$1,0),FALSE)/1,0)</f>
        <v>0</v>
      </c>
      <c r="G40">
        <f>IFERROR(VLOOKUP($B40,Kraftvärmeprod!$B$1:$AJ$550,MATCH(G$4,Kraftvärmeprod!$B$1:$AJ$1,0),FALSE)/1,0)-IFERROR(VLOOKUP($B40,'Slutlig allokering kvv'!$B$2:$AJ$550,MATCH(G$4,'Slutlig allokering kvv'!$B$1:$AJ$1,0),FALSE)/1,0)</f>
        <v>0.28409400000000007</v>
      </c>
      <c r="H40">
        <f>IFERROR(VLOOKUP($B40,Kraftvärmeprod!$B$1:$AJ$550,MATCH(H$4,Kraftvärmeprod!$B$1:$AJ$1,0),FALSE)/1,0)-IFERROR(VLOOKUP($B40,'Slutlig allokering kvv'!$B$2:$AJ$550,MATCH(H$4,'Slutlig allokering kvv'!$B$1:$AJ$1,0),FALSE)/1,0)</f>
        <v>0</v>
      </c>
      <c r="I40">
        <f>IFERROR(VLOOKUP($B40,Kraftvärmeprod!$B$1:$AJ$550,MATCH(I$4,Kraftvärmeprod!$B$1:$AJ$1,0),FALSE)/1,0)-IFERROR(VLOOKUP($B40,'Slutlig allokering kvv'!$B$2:$AJ$550,MATCH(I$4,'Slutlig allokering kvv'!$B$1:$AJ$1,0),FALSE)/1,0)</f>
        <v>0</v>
      </c>
      <c r="J40">
        <f>IFERROR(VLOOKUP($B40,Kraftvärmeprod!$B$1:$AJ$550,MATCH(J$4,Kraftvärmeprod!$B$1:$AJ$1,0),FALSE)/1,0)-IFERROR(VLOOKUP($B40,'Slutlig allokering kvv'!$B$2:$AJ$550,MATCH(J$4,'Slutlig allokering kvv'!$B$1:$AJ$1,0),FALSE)/1,0)</f>
        <v>0</v>
      </c>
      <c r="K40">
        <f>IFERROR(VLOOKUP($B40,Kraftvärmeprod!$B$1:$AJ$550,MATCH(K$4,Kraftvärmeprod!$B$1:$AJ$1,0),FALSE)/1,0)-IFERROR(VLOOKUP($B40,'Slutlig allokering kvv'!$B$2:$AJ$550,MATCH(K$4,'Slutlig allokering kvv'!$B$1:$AJ$1,0),FALSE)/1,0)</f>
        <v>0</v>
      </c>
      <c r="L40">
        <f>IFERROR(VLOOKUP($B40,Kraftvärmeprod!$B$1:$AJ$550,MATCH(L$4,Kraftvärmeprod!$B$1:$AJ$1,0),FALSE)/1,0)-IFERROR(VLOOKUP($B40,'Slutlig allokering kvv'!$B$2:$AJ$550,MATCH(L$4,'Slutlig allokering kvv'!$B$1:$AJ$1,0),FALSE)/1,0)</f>
        <v>0</v>
      </c>
      <c r="M40">
        <f>IFERROR(VLOOKUP($B40,Kraftvärmeprod!$B$1:$AJ$550,MATCH(M$4,Kraftvärmeprod!$B$1:$AJ$1,0),FALSE)/1,0)-IFERROR(VLOOKUP($B40,'Slutlig allokering kvv'!$B$2:$AJ$550,MATCH(M$4,'Slutlig allokering kvv'!$B$1:$AJ$1,0),FALSE)/1,0)</f>
        <v>0.28782200000000002</v>
      </c>
      <c r="N40">
        <f>IFERROR(VLOOKUP($B40,Kraftvärmeprod!$B$1:$AJ$550,MATCH(N$4,Kraftvärmeprod!$B$1:$AJ$1,0),FALSE)/1,0)-IFERROR(VLOOKUP($B40,'Slutlig allokering kvv'!$B$2:$AJ$550,MATCH(N$4,'Slutlig allokering kvv'!$B$1:$AJ$1,0),FALSE)/1,0)</f>
        <v>0</v>
      </c>
      <c r="O40">
        <f>IFERROR(VLOOKUP($B40,Kraftvärmeprod!$B$1:$AJ$550,MATCH(O$4,Kraftvärmeprod!$B$1:$AJ$1,0),FALSE)/1,0)-IFERROR(VLOOKUP($B40,'Slutlig allokering kvv'!$B$2:$AJ$550,MATCH(O$4,'Slutlig allokering kvv'!$B$1:$AJ$1,0),FALSE)/1,0)</f>
        <v>0</v>
      </c>
      <c r="P40">
        <f>IFERROR(VLOOKUP($B40,Kraftvärmeprod!$B$1:$AJ$550,MATCH(P$4,Kraftvärmeprod!$B$1:$AJ$1,0),FALSE)/1,0)-IFERROR(VLOOKUP($B40,'Slutlig allokering kvv'!$B$2:$AJ$550,MATCH(P$4,'Slutlig allokering kvv'!$B$1:$AJ$1,0),FALSE)/1,0)</f>
        <v>0</v>
      </c>
      <c r="Q40">
        <f>IFERROR(VLOOKUP($B40,Kraftvärmeprod!$B$1:$AJ$550,MATCH(Q$4,Kraftvärmeprod!$B$1:$AJ$1,0),FALSE)/1,0)-IFERROR(VLOOKUP($B40,'Slutlig allokering kvv'!$B$2:$AJ$550,MATCH(Q$4,'Slutlig allokering kvv'!$B$1:$AJ$1,0),FALSE)/1,0)</f>
        <v>0</v>
      </c>
      <c r="R40">
        <f>IFERROR(VLOOKUP($B40,Kraftvärmeprod!$B$1:$AJ$550,MATCH(R$4,Kraftvärmeprod!$B$1:$AJ$1,0),FALSE)/1,0)-IFERROR(VLOOKUP($B40,'Slutlig allokering kvv'!$B$2:$AJ$550,MATCH(R$4,'Slutlig allokering kvv'!$B$1:$AJ$1,0),FALSE)/1,0)</f>
        <v>0</v>
      </c>
      <c r="S40">
        <f>IFERROR(VLOOKUP($B40,Kraftvärmeprod!$B$1:$AJ$550,MATCH(S$4,Kraftvärmeprod!$B$1:$AJ$1,0),FALSE)/1,0)-IFERROR(VLOOKUP($B40,'Slutlig allokering kvv'!$B$2:$AJ$550,MATCH(S$4,'Slutlig allokering kvv'!$B$1:$AJ$1,0),FALSE)/1,0)</f>
        <v>0</v>
      </c>
      <c r="T40">
        <f>IFERROR(VLOOKUP($B40,Kraftvärmeprod!$B$1:$AJ$550,MATCH(T$4,Kraftvärmeprod!$B$1:$AJ$1,0),FALSE)/1,0)-IFERROR(VLOOKUP($B40,'Slutlig allokering kvv'!$B$2:$AJ$550,MATCH(T$4,'Slutlig allokering kvv'!$B$1:$AJ$1,0),FALSE)/1,0)</f>
        <v>0</v>
      </c>
      <c r="U40">
        <f>IFERROR(VLOOKUP($B40,Kraftvärmeprod!$B$1:$AJ$550,MATCH(U$4,Kraftvärmeprod!$B$1:$AJ$1,0),FALSE)/1,0)-IFERROR(VLOOKUP($B40,'Slutlig allokering kvv'!$B$2:$AJ$550,MATCH(U$4,'Slutlig allokering kvv'!$B$1:$AJ$1,0),FALSE)/1,0)</f>
        <v>0</v>
      </c>
      <c r="V40">
        <f>IFERROR(VLOOKUP($B40,Kraftvärmeprod!$B$1:$AJ$550,MATCH(V$4,Kraftvärmeprod!$B$1:$AJ$1,0),FALSE)/1,0)-IFERROR(VLOOKUP($B40,'Slutlig allokering kvv'!$B$2:$AJ$550,MATCH(V$4,'Slutlig allokering kvv'!$B$1:$AJ$1,0),FALSE)/1,0)</f>
        <v>1.9704699999999997</v>
      </c>
      <c r="W40">
        <f>IFERROR(VLOOKUP($B40,Kraftvärmeprod!$B$1:$AJ$550,MATCH(W$4,Kraftvärmeprod!$B$1:$AJ$1,0),FALSE)/1,0)-IFERROR(VLOOKUP($B40,'Slutlig allokering kvv'!$B$2:$AJ$550,MATCH(W$4,'Slutlig allokering kvv'!$B$1:$AJ$1,0),FALSE)/1,0)</f>
        <v>0</v>
      </c>
      <c r="X40">
        <f>IFERROR(VLOOKUP($B40,Kraftvärmeprod!$B$1:$AJ$550,MATCH(X$4,Kraftvärmeprod!$B$1:$AJ$1,0),FALSE)/1,0)-IFERROR(VLOOKUP($B40,'Slutlig allokering kvv'!$B$2:$AJ$550,MATCH(X$4,'Slutlig allokering kvv'!$B$1:$AJ$1,0),FALSE)/1,0)</f>
        <v>0</v>
      </c>
      <c r="Y40">
        <f>IFERROR(VLOOKUP($B40,Kraftvärmeprod!$B$1:$AJ$550,MATCH(Y$4,Kraftvärmeprod!$B$1:$AJ$1,0),FALSE)/1,0)-IFERROR(VLOOKUP($B40,'Slutlig allokering kvv'!$B$2:$AJ$550,MATCH(Y$4,'Slutlig allokering kvv'!$B$1:$AJ$1,0),FALSE)/1,0)</f>
        <v>0</v>
      </c>
      <c r="Z40">
        <f>IFERROR(VLOOKUP($B40,Kraftvärmeprod!$B$1:$AJ$550,MATCH(Z$4,Kraftvärmeprod!$B$1:$AJ$1,0),FALSE)/1,0)-IFERROR(VLOOKUP($B40,'Slutlig allokering kvv'!$B$2:$AJ$550,MATCH(Z$4,'Slutlig allokering kvv'!$B$1:$AJ$1,0),FALSE)/1,0)</f>
        <v>0</v>
      </c>
      <c r="AA40">
        <f>IFERROR(VLOOKUP($B40,Kraftvärmeprod!$B$1:$AJ$550,MATCH(AA$4,Kraftvärmeprod!$B$1:$AJ$1,0),FALSE)/1,0)-IFERROR(VLOOKUP($B40,'Slutlig allokering kvv'!$B$2:$AJ$550,MATCH(AA$4,'Slutlig allokering kvv'!$B$1:$AJ$1,0),FALSE)/1,0)</f>
        <v>62.797200000000004</v>
      </c>
      <c r="AB40">
        <f>IFERROR(VLOOKUP($B40,Kraftvärmeprod!$B$1:$AJ$550,MATCH(AB$4,Kraftvärmeprod!$B$1:$AJ$1,0),FALSE)/1,0)-IFERROR(VLOOKUP($B40,'Slutlig allokering kvv'!$B$2:$AJ$550,MATCH(AB$4,'Slutlig allokering kvv'!$B$1:$AJ$1,0),FALSE)/1,0)</f>
        <v>0</v>
      </c>
      <c r="AC40">
        <f>IFERROR(VLOOKUP($B40,Kraftvärmeprod!$B$1:$AJ$550,MATCH(AC$4,Kraftvärmeprod!$B$1:$AJ$1,0),FALSE)/1,0)-IFERROR(VLOOKUP($B40,'Slutlig allokering kvv'!$B$2:$AJ$550,MATCH(AC$4,'Slutlig allokering kvv'!$B$1:$AJ$1,0),FALSE)/1,0)</f>
        <v>0</v>
      </c>
      <c r="AD40">
        <f>IFERROR(VLOOKUP($B40,Miljö!$B$1:$E$471,MATCH("Hjälpel kraftvärme (GWh)",Miljö!$B$1:$E$1,0),FALSE)/1,0)-IFERROR(VLOOKUP($B40,'Slutlig allokering kvv'!$B$2:$AJ$550,MATCH(AD$4,'Slutlig allokering kvv'!$B$1:$AJ$1,0),FALSE)/1,0)</f>
        <v>3.0596800000000002</v>
      </c>
      <c r="AH40">
        <f t="shared" si="0"/>
        <v>65.339585999999997</v>
      </c>
      <c r="AJ40">
        <f>IFERROR(VLOOKUP($B40,'Slutlig allokering kvv'!$B$2:$AX$550,MATCH("Summa slutlig allokerad tillförd energi (utan hjälpel och rökgaskondensering):",'Slutlig allokering kvv'!$B$1:$AX$1,0),FALSE)/1,"")</f>
        <v>91.940414000000004</v>
      </c>
      <c r="AL40" s="195">
        <f>IFERROR(1-VLOOKUP($B40,'Slutlig allokering kvv'!$B$2:$AX$550,MATCH("Andel av bränsle i kvv som allokerats till värme, exklusive rökgaskondensering och hjälpel",'Slutlig allokering kvv'!$B$1:$AX$1,0),FALSE),"")</f>
        <v>0.41543480417090539</v>
      </c>
      <c r="AN40" s="195">
        <f t="shared" si="1"/>
        <v>0.41543480417090539</v>
      </c>
    </row>
    <row r="41" spans="1:40" x14ac:dyDescent="0.25">
      <c r="A41" s="2" t="s">
        <v>74</v>
      </c>
      <c r="B41" s="2" t="s">
        <v>77</v>
      </c>
      <c r="C41" t="str">
        <f>IFERROR(VLOOKUP($B41,Kraftvärmeprod!$B$1:$AH$479,MATCH(C$4,Kraftvärmeprod!$B$1:$AG$1,0),FALSE)/1,"")</f>
        <v/>
      </c>
      <c r="D41" t="str">
        <f>IFERROR(VLOOKUP($B41,Kraftvärmeprod!$B$1:$AH$479,MATCH(D$4,Kraftvärmeprod!$B$1:$AG$1,0),FALSE)/1,"")</f>
        <v/>
      </c>
      <c r="F41">
        <f>IFERROR(VLOOKUP($B41,Kraftvärmeprod!$B$1:$AJ$550,MATCH(F$4,Kraftvärmeprod!$B$1:$AJ$1,0),FALSE)/1,0)-IFERROR(VLOOKUP($B41,'Slutlig allokering kvv'!$B$2:$AJ$550,MATCH(F$4,'Slutlig allokering kvv'!$B$1:$AJ$1,0),FALSE)/1,0)</f>
        <v>0</v>
      </c>
      <c r="G41">
        <f>IFERROR(VLOOKUP($B41,Kraftvärmeprod!$B$1:$AJ$550,MATCH(G$4,Kraftvärmeprod!$B$1:$AJ$1,0),FALSE)/1,0)-IFERROR(VLOOKUP($B41,'Slutlig allokering kvv'!$B$2:$AJ$550,MATCH(G$4,'Slutlig allokering kvv'!$B$1:$AJ$1,0),FALSE)/1,0)</f>
        <v>0</v>
      </c>
      <c r="H41">
        <f>IFERROR(VLOOKUP($B41,Kraftvärmeprod!$B$1:$AJ$550,MATCH(H$4,Kraftvärmeprod!$B$1:$AJ$1,0),FALSE)/1,0)-IFERROR(VLOOKUP($B41,'Slutlig allokering kvv'!$B$2:$AJ$550,MATCH(H$4,'Slutlig allokering kvv'!$B$1:$AJ$1,0),FALSE)/1,0)</f>
        <v>0</v>
      </c>
      <c r="I41">
        <f>IFERROR(VLOOKUP($B41,Kraftvärmeprod!$B$1:$AJ$550,MATCH(I$4,Kraftvärmeprod!$B$1:$AJ$1,0),FALSE)/1,0)-IFERROR(VLOOKUP($B41,'Slutlig allokering kvv'!$B$2:$AJ$550,MATCH(I$4,'Slutlig allokering kvv'!$B$1:$AJ$1,0),FALSE)/1,0)</f>
        <v>0</v>
      </c>
      <c r="J41">
        <f>IFERROR(VLOOKUP($B41,Kraftvärmeprod!$B$1:$AJ$550,MATCH(J$4,Kraftvärmeprod!$B$1:$AJ$1,0),FALSE)/1,0)-IFERROR(VLOOKUP($B41,'Slutlig allokering kvv'!$B$2:$AJ$550,MATCH(J$4,'Slutlig allokering kvv'!$B$1:$AJ$1,0),FALSE)/1,0)</f>
        <v>0</v>
      </c>
      <c r="K41">
        <f>IFERROR(VLOOKUP($B41,Kraftvärmeprod!$B$1:$AJ$550,MATCH(K$4,Kraftvärmeprod!$B$1:$AJ$1,0),FALSE)/1,0)-IFERROR(VLOOKUP($B41,'Slutlig allokering kvv'!$B$2:$AJ$550,MATCH(K$4,'Slutlig allokering kvv'!$B$1:$AJ$1,0),FALSE)/1,0)</f>
        <v>0</v>
      </c>
      <c r="L41">
        <f>IFERROR(VLOOKUP($B41,Kraftvärmeprod!$B$1:$AJ$550,MATCH(L$4,Kraftvärmeprod!$B$1:$AJ$1,0),FALSE)/1,0)-IFERROR(VLOOKUP($B41,'Slutlig allokering kvv'!$B$2:$AJ$550,MATCH(L$4,'Slutlig allokering kvv'!$B$1:$AJ$1,0),FALSE)/1,0)</f>
        <v>0</v>
      </c>
      <c r="M41">
        <f>IFERROR(VLOOKUP($B41,Kraftvärmeprod!$B$1:$AJ$550,MATCH(M$4,Kraftvärmeprod!$B$1:$AJ$1,0),FALSE)/1,0)-IFERROR(VLOOKUP($B41,'Slutlig allokering kvv'!$B$2:$AJ$550,MATCH(M$4,'Slutlig allokering kvv'!$B$1:$AJ$1,0),FALSE)/1,0)</f>
        <v>0</v>
      </c>
      <c r="N41">
        <f>IFERROR(VLOOKUP($B41,Kraftvärmeprod!$B$1:$AJ$550,MATCH(N$4,Kraftvärmeprod!$B$1:$AJ$1,0),FALSE)/1,0)-IFERROR(VLOOKUP($B41,'Slutlig allokering kvv'!$B$2:$AJ$550,MATCH(N$4,'Slutlig allokering kvv'!$B$1:$AJ$1,0),FALSE)/1,0)</f>
        <v>0</v>
      </c>
      <c r="O41">
        <f>IFERROR(VLOOKUP($B41,Kraftvärmeprod!$B$1:$AJ$550,MATCH(O$4,Kraftvärmeprod!$B$1:$AJ$1,0),FALSE)/1,0)-IFERROR(VLOOKUP($B41,'Slutlig allokering kvv'!$B$2:$AJ$550,MATCH(O$4,'Slutlig allokering kvv'!$B$1:$AJ$1,0),FALSE)/1,0)</f>
        <v>0</v>
      </c>
      <c r="P41">
        <f>IFERROR(VLOOKUP($B41,Kraftvärmeprod!$B$1:$AJ$550,MATCH(P$4,Kraftvärmeprod!$B$1:$AJ$1,0),FALSE)/1,0)-IFERROR(VLOOKUP($B41,'Slutlig allokering kvv'!$B$2:$AJ$550,MATCH(P$4,'Slutlig allokering kvv'!$B$1:$AJ$1,0),FALSE)/1,0)</f>
        <v>0</v>
      </c>
      <c r="Q41">
        <f>IFERROR(VLOOKUP($B41,Kraftvärmeprod!$B$1:$AJ$550,MATCH(Q$4,Kraftvärmeprod!$B$1:$AJ$1,0),FALSE)/1,0)-IFERROR(VLOOKUP($B41,'Slutlig allokering kvv'!$B$2:$AJ$550,MATCH(Q$4,'Slutlig allokering kvv'!$B$1:$AJ$1,0),FALSE)/1,0)</f>
        <v>0</v>
      </c>
      <c r="R41">
        <f>IFERROR(VLOOKUP($B41,Kraftvärmeprod!$B$1:$AJ$550,MATCH(R$4,Kraftvärmeprod!$B$1:$AJ$1,0),FALSE)/1,0)-IFERROR(VLOOKUP($B41,'Slutlig allokering kvv'!$B$2:$AJ$550,MATCH(R$4,'Slutlig allokering kvv'!$B$1:$AJ$1,0),FALSE)/1,0)</f>
        <v>0</v>
      </c>
      <c r="S41">
        <f>IFERROR(VLOOKUP($B41,Kraftvärmeprod!$B$1:$AJ$550,MATCH(S$4,Kraftvärmeprod!$B$1:$AJ$1,0),FALSE)/1,0)-IFERROR(VLOOKUP($B41,'Slutlig allokering kvv'!$B$2:$AJ$550,MATCH(S$4,'Slutlig allokering kvv'!$B$1:$AJ$1,0),FALSE)/1,0)</f>
        <v>0</v>
      </c>
      <c r="T41">
        <f>IFERROR(VLOOKUP($B41,Kraftvärmeprod!$B$1:$AJ$550,MATCH(T$4,Kraftvärmeprod!$B$1:$AJ$1,0),FALSE)/1,0)-IFERROR(VLOOKUP($B41,'Slutlig allokering kvv'!$B$2:$AJ$550,MATCH(T$4,'Slutlig allokering kvv'!$B$1:$AJ$1,0),FALSE)/1,0)</f>
        <v>0</v>
      </c>
      <c r="U41">
        <f>IFERROR(VLOOKUP($B41,Kraftvärmeprod!$B$1:$AJ$550,MATCH(U$4,Kraftvärmeprod!$B$1:$AJ$1,0),FALSE)/1,0)-IFERROR(VLOOKUP($B41,'Slutlig allokering kvv'!$B$2:$AJ$550,MATCH(U$4,'Slutlig allokering kvv'!$B$1:$AJ$1,0),FALSE)/1,0)</f>
        <v>0</v>
      </c>
      <c r="V41">
        <f>IFERROR(VLOOKUP($B41,Kraftvärmeprod!$B$1:$AJ$550,MATCH(V$4,Kraftvärmeprod!$B$1:$AJ$1,0),FALSE)/1,0)-IFERROR(VLOOKUP($B41,'Slutlig allokering kvv'!$B$2:$AJ$550,MATCH(V$4,'Slutlig allokering kvv'!$B$1:$AJ$1,0),FALSE)/1,0)</f>
        <v>0</v>
      </c>
      <c r="W41">
        <f>IFERROR(VLOOKUP($B41,Kraftvärmeprod!$B$1:$AJ$550,MATCH(W$4,Kraftvärmeprod!$B$1:$AJ$1,0),FALSE)/1,0)-IFERROR(VLOOKUP($B41,'Slutlig allokering kvv'!$B$2:$AJ$550,MATCH(W$4,'Slutlig allokering kvv'!$B$1:$AJ$1,0),FALSE)/1,0)</f>
        <v>0</v>
      </c>
      <c r="X41">
        <f>IFERROR(VLOOKUP($B41,Kraftvärmeprod!$B$1:$AJ$550,MATCH(X$4,Kraftvärmeprod!$B$1:$AJ$1,0),FALSE)/1,0)-IFERROR(VLOOKUP($B41,'Slutlig allokering kvv'!$B$2:$AJ$550,MATCH(X$4,'Slutlig allokering kvv'!$B$1:$AJ$1,0),FALSE)/1,0)</f>
        <v>0</v>
      </c>
      <c r="Y41">
        <f>IFERROR(VLOOKUP($B41,Kraftvärmeprod!$B$1:$AJ$550,MATCH(Y$4,Kraftvärmeprod!$B$1:$AJ$1,0),FALSE)/1,0)-IFERROR(VLOOKUP($B41,'Slutlig allokering kvv'!$B$2:$AJ$550,MATCH(Y$4,'Slutlig allokering kvv'!$B$1:$AJ$1,0),FALSE)/1,0)</f>
        <v>0</v>
      </c>
      <c r="Z41">
        <f>IFERROR(VLOOKUP($B41,Kraftvärmeprod!$B$1:$AJ$550,MATCH(Z$4,Kraftvärmeprod!$B$1:$AJ$1,0),FALSE)/1,0)-IFERROR(VLOOKUP($B41,'Slutlig allokering kvv'!$B$2:$AJ$550,MATCH(Z$4,'Slutlig allokering kvv'!$B$1:$AJ$1,0),FALSE)/1,0)</f>
        <v>0</v>
      </c>
      <c r="AA41">
        <f>IFERROR(VLOOKUP($B41,Kraftvärmeprod!$B$1:$AJ$550,MATCH(AA$4,Kraftvärmeprod!$B$1:$AJ$1,0),FALSE)/1,0)-IFERROR(VLOOKUP($B41,'Slutlig allokering kvv'!$B$2:$AJ$550,MATCH(AA$4,'Slutlig allokering kvv'!$B$1:$AJ$1,0),FALSE)/1,0)</f>
        <v>0</v>
      </c>
      <c r="AB41">
        <f>IFERROR(VLOOKUP($B41,Kraftvärmeprod!$B$1:$AJ$550,MATCH(AB$4,Kraftvärmeprod!$B$1:$AJ$1,0),FALSE)/1,0)-IFERROR(VLOOKUP($B41,'Slutlig allokering kvv'!$B$2:$AJ$550,MATCH(AB$4,'Slutlig allokering kvv'!$B$1:$AJ$1,0),FALSE)/1,0)</f>
        <v>0</v>
      </c>
      <c r="AC41">
        <f>IFERROR(VLOOKUP($B41,Kraftvärmeprod!$B$1:$AJ$550,MATCH(AC$4,Kraftvärmeprod!$B$1:$AJ$1,0),FALSE)/1,0)-IFERROR(VLOOKUP($B41,'Slutlig allokering kvv'!$B$2:$AJ$550,MATCH(AC$4,'Slutlig allokering kvv'!$B$1:$AJ$1,0),FALSE)/1,0)</f>
        <v>0</v>
      </c>
      <c r="AD41">
        <f>IFERROR(VLOOKUP($B41,Miljö!$B$1:$E$471,MATCH("Hjälpel kraftvärme (GWh)",Miljö!$B$1:$E$1,0),FALSE)/1,0)-IFERROR(VLOOKUP($B41,'Slutlig allokering kvv'!$B$2:$AJ$550,MATCH(AD$4,'Slutlig allokering kvv'!$B$1:$AJ$1,0),FALSE)/1,0)</f>
        <v>0</v>
      </c>
      <c r="AH41">
        <f t="shared" si="0"/>
        <v>0</v>
      </c>
      <c r="AJ41">
        <f>IFERROR(VLOOKUP($B41,'Slutlig allokering kvv'!$B$2:$AX$550,MATCH("Summa slutlig allokerad tillförd energi (utan hjälpel och rökgaskondensering):",'Slutlig allokering kvv'!$B$1:$AX$1,0),FALSE)/1,"")</f>
        <v>0</v>
      </c>
      <c r="AL41" s="195" t="str">
        <f>IFERROR(1-VLOOKUP($B41,'Slutlig allokering kvv'!$B$2:$AX$550,MATCH("Andel av bränsle i kvv som allokerats till värme, exklusive rökgaskondensering och hjälpel",'Slutlig allokering kvv'!$B$1:$AX$1,0),FALSE),"")</f>
        <v/>
      </c>
      <c r="AN41" s="195" t="str">
        <f t="shared" si="1"/>
        <v/>
      </c>
    </row>
    <row r="42" spans="1:40" x14ac:dyDescent="0.25">
      <c r="A42" s="2" t="s">
        <v>78</v>
      </c>
      <c r="B42" s="2" t="s">
        <v>79</v>
      </c>
      <c r="C42" t="str">
        <f>IFERROR(VLOOKUP($B42,Kraftvärmeprod!$B$1:$AH$479,MATCH(C$4,Kraftvärmeprod!$B$1:$AG$1,0),FALSE)/1,"")</f>
        <v/>
      </c>
      <c r="D42" t="str">
        <f>IFERROR(VLOOKUP($B42,Kraftvärmeprod!$B$1:$AH$479,MATCH(D$4,Kraftvärmeprod!$B$1:$AG$1,0),FALSE)/1,"")</f>
        <v/>
      </c>
      <c r="F42">
        <f>IFERROR(VLOOKUP($B42,Kraftvärmeprod!$B$1:$AJ$550,MATCH(F$4,Kraftvärmeprod!$B$1:$AJ$1,0),FALSE)/1,0)-IFERROR(VLOOKUP($B42,'Slutlig allokering kvv'!$B$2:$AJ$550,MATCH(F$4,'Slutlig allokering kvv'!$B$1:$AJ$1,0),FALSE)/1,0)</f>
        <v>0</v>
      </c>
      <c r="G42">
        <f>IFERROR(VLOOKUP($B42,Kraftvärmeprod!$B$1:$AJ$550,MATCH(G$4,Kraftvärmeprod!$B$1:$AJ$1,0),FALSE)/1,0)-IFERROR(VLOOKUP($B42,'Slutlig allokering kvv'!$B$2:$AJ$550,MATCH(G$4,'Slutlig allokering kvv'!$B$1:$AJ$1,0),FALSE)/1,0)</f>
        <v>0</v>
      </c>
      <c r="H42">
        <f>IFERROR(VLOOKUP($B42,Kraftvärmeprod!$B$1:$AJ$550,MATCH(H$4,Kraftvärmeprod!$B$1:$AJ$1,0),FALSE)/1,0)-IFERROR(VLOOKUP($B42,'Slutlig allokering kvv'!$B$2:$AJ$550,MATCH(H$4,'Slutlig allokering kvv'!$B$1:$AJ$1,0),FALSE)/1,0)</f>
        <v>0</v>
      </c>
      <c r="I42">
        <f>IFERROR(VLOOKUP($B42,Kraftvärmeprod!$B$1:$AJ$550,MATCH(I$4,Kraftvärmeprod!$B$1:$AJ$1,0),FALSE)/1,0)-IFERROR(VLOOKUP($B42,'Slutlig allokering kvv'!$B$2:$AJ$550,MATCH(I$4,'Slutlig allokering kvv'!$B$1:$AJ$1,0),FALSE)/1,0)</f>
        <v>0</v>
      </c>
      <c r="J42">
        <f>IFERROR(VLOOKUP($B42,Kraftvärmeprod!$B$1:$AJ$550,MATCH(J$4,Kraftvärmeprod!$B$1:$AJ$1,0),FALSE)/1,0)-IFERROR(VLOOKUP($B42,'Slutlig allokering kvv'!$B$2:$AJ$550,MATCH(J$4,'Slutlig allokering kvv'!$B$1:$AJ$1,0),FALSE)/1,0)</f>
        <v>0</v>
      </c>
      <c r="K42">
        <f>IFERROR(VLOOKUP($B42,Kraftvärmeprod!$B$1:$AJ$550,MATCH(K$4,Kraftvärmeprod!$B$1:$AJ$1,0),FALSE)/1,0)-IFERROR(VLOOKUP($B42,'Slutlig allokering kvv'!$B$2:$AJ$550,MATCH(K$4,'Slutlig allokering kvv'!$B$1:$AJ$1,0),FALSE)/1,0)</f>
        <v>0</v>
      </c>
      <c r="L42">
        <f>IFERROR(VLOOKUP($B42,Kraftvärmeprod!$B$1:$AJ$550,MATCH(L$4,Kraftvärmeprod!$B$1:$AJ$1,0),FALSE)/1,0)-IFERROR(VLOOKUP($B42,'Slutlig allokering kvv'!$B$2:$AJ$550,MATCH(L$4,'Slutlig allokering kvv'!$B$1:$AJ$1,0),FALSE)/1,0)</f>
        <v>0</v>
      </c>
      <c r="M42">
        <f>IFERROR(VLOOKUP($B42,Kraftvärmeprod!$B$1:$AJ$550,MATCH(M$4,Kraftvärmeprod!$B$1:$AJ$1,0),FALSE)/1,0)-IFERROR(VLOOKUP($B42,'Slutlig allokering kvv'!$B$2:$AJ$550,MATCH(M$4,'Slutlig allokering kvv'!$B$1:$AJ$1,0),FALSE)/1,0)</f>
        <v>0</v>
      </c>
      <c r="N42">
        <f>IFERROR(VLOOKUP($B42,Kraftvärmeprod!$B$1:$AJ$550,MATCH(N$4,Kraftvärmeprod!$B$1:$AJ$1,0),FALSE)/1,0)-IFERROR(VLOOKUP($B42,'Slutlig allokering kvv'!$B$2:$AJ$550,MATCH(N$4,'Slutlig allokering kvv'!$B$1:$AJ$1,0),FALSE)/1,0)</f>
        <v>0</v>
      </c>
      <c r="O42">
        <f>IFERROR(VLOOKUP($B42,Kraftvärmeprod!$B$1:$AJ$550,MATCH(O$4,Kraftvärmeprod!$B$1:$AJ$1,0),FALSE)/1,0)-IFERROR(VLOOKUP($B42,'Slutlig allokering kvv'!$B$2:$AJ$550,MATCH(O$4,'Slutlig allokering kvv'!$B$1:$AJ$1,0),FALSE)/1,0)</f>
        <v>0</v>
      </c>
      <c r="P42">
        <f>IFERROR(VLOOKUP($B42,Kraftvärmeprod!$B$1:$AJ$550,MATCH(P$4,Kraftvärmeprod!$B$1:$AJ$1,0),FALSE)/1,0)-IFERROR(VLOOKUP($B42,'Slutlig allokering kvv'!$B$2:$AJ$550,MATCH(P$4,'Slutlig allokering kvv'!$B$1:$AJ$1,0),FALSE)/1,0)</f>
        <v>0</v>
      </c>
      <c r="Q42">
        <f>IFERROR(VLOOKUP($B42,Kraftvärmeprod!$B$1:$AJ$550,MATCH(Q$4,Kraftvärmeprod!$B$1:$AJ$1,0),FALSE)/1,0)-IFERROR(VLOOKUP($B42,'Slutlig allokering kvv'!$B$2:$AJ$550,MATCH(Q$4,'Slutlig allokering kvv'!$B$1:$AJ$1,0),FALSE)/1,0)</f>
        <v>0</v>
      </c>
      <c r="R42">
        <f>IFERROR(VLOOKUP($B42,Kraftvärmeprod!$B$1:$AJ$550,MATCH(R$4,Kraftvärmeprod!$B$1:$AJ$1,0),FALSE)/1,0)-IFERROR(VLOOKUP($B42,'Slutlig allokering kvv'!$B$2:$AJ$550,MATCH(R$4,'Slutlig allokering kvv'!$B$1:$AJ$1,0),FALSE)/1,0)</f>
        <v>0</v>
      </c>
      <c r="S42">
        <f>IFERROR(VLOOKUP($B42,Kraftvärmeprod!$B$1:$AJ$550,MATCH(S$4,Kraftvärmeprod!$B$1:$AJ$1,0),FALSE)/1,0)-IFERROR(VLOOKUP($B42,'Slutlig allokering kvv'!$B$2:$AJ$550,MATCH(S$4,'Slutlig allokering kvv'!$B$1:$AJ$1,0),FALSE)/1,0)</f>
        <v>0</v>
      </c>
      <c r="T42">
        <f>IFERROR(VLOOKUP($B42,Kraftvärmeprod!$B$1:$AJ$550,MATCH(T$4,Kraftvärmeprod!$B$1:$AJ$1,0),FALSE)/1,0)-IFERROR(VLOOKUP($B42,'Slutlig allokering kvv'!$B$2:$AJ$550,MATCH(T$4,'Slutlig allokering kvv'!$B$1:$AJ$1,0),FALSE)/1,0)</f>
        <v>0</v>
      </c>
      <c r="U42">
        <f>IFERROR(VLOOKUP($B42,Kraftvärmeprod!$B$1:$AJ$550,MATCH(U$4,Kraftvärmeprod!$B$1:$AJ$1,0),FALSE)/1,0)-IFERROR(VLOOKUP($B42,'Slutlig allokering kvv'!$B$2:$AJ$550,MATCH(U$4,'Slutlig allokering kvv'!$B$1:$AJ$1,0),FALSE)/1,0)</f>
        <v>0</v>
      </c>
      <c r="V42">
        <f>IFERROR(VLOOKUP($B42,Kraftvärmeprod!$B$1:$AJ$550,MATCH(V$4,Kraftvärmeprod!$B$1:$AJ$1,0),FALSE)/1,0)-IFERROR(VLOOKUP($B42,'Slutlig allokering kvv'!$B$2:$AJ$550,MATCH(V$4,'Slutlig allokering kvv'!$B$1:$AJ$1,0),FALSE)/1,0)</f>
        <v>0</v>
      </c>
      <c r="W42">
        <f>IFERROR(VLOOKUP($B42,Kraftvärmeprod!$B$1:$AJ$550,MATCH(W$4,Kraftvärmeprod!$B$1:$AJ$1,0),FALSE)/1,0)-IFERROR(VLOOKUP($B42,'Slutlig allokering kvv'!$B$2:$AJ$550,MATCH(W$4,'Slutlig allokering kvv'!$B$1:$AJ$1,0),FALSE)/1,0)</f>
        <v>0</v>
      </c>
      <c r="X42">
        <f>IFERROR(VLOOKUP($B42,Kraftvärmeprod!$B$1:$AJ$550,MATCH(X$4,Kraftvärmeprod!$B$1:$AJ$1,0),FALSE)/1,0)-IFERROR(VLOOKUP($B42,'Slutlig allokering kvv'!$B$2:$AJ$550,MATCH(X$4,'Slutlig allokering kvv'!$B$1:$AJ$1,0),FALSE)/1,0)</f>
        <v>0</v>
      </c>
      <c r="Y42">
        <f>IFERROR(VLOOKUP($B42,Kraftvärmeprod!$B$1:$AJ$550,MATCH(Y$4,Kraftvärmeprod!$B$1:$AJ$1,0),FALSE)/1,0)-IFERROR(VLOOKUP($B42,'Slutlig allokering kvv'!$B$2:$AJ$550,MATCH(Y$4,'Slutlig allokering kvv'!$B$1:$AJ$1,0),FALSE)/1,0)</f>
        <v>0</v>
      </c>
      <c r="Z42">
        <f>IFERROR(VLOOKUP($B42,Kraftvärmeprod!$B$1:$AJ$550,MATCH(Z$4,Kraftvärmeprod!$B$1:$AJ$1,0),FALSE)/1,0)-IFERROR(VLOOKUP($B42,'Slutlig allokering kvv'!$B$2:$AJ$550,MATCH(Z$4,'Slutlig allokering kvv'!$B$1:$AJ$1,0),FALSE)/1,0)</f>
        <v>0</v>
      </c>
      <c r="AA42">
        <f>IFERROR(VLOOKUP($B42,Kraftvärmeprod!$B$1:$AJ$550,MATCH(AA$4,Kraftvärmeprod!$B$1:$AJ$1,0),FALSE)/1,0)-IFERROR(VLOOKUP($B42,'Slutlig allokering kvv'!$B$2:$AJ$550,MATCH(AA$4,'Slutlig allokering kvv'!$B$1:$AJ$1,0),FALSE)/1,0)</f>
        <v>0</v>
      </c>
      <c r="AB42">
        <f>IFERROR(VLOOKUP($B42,Kraftvärmeprod!$B$1:$AJ$550,MATCH(AB$4,Kraftvärmeprod!$B$1:$AJ$1,0),FALSE)/1,0)-IFERROR(VLOOKUP($B42,'Slutlig allokering kvv'!$B$2:$AJ$550,MATCH(AB$4,'Slutlig allokering kvv'!$B$1:$AJ$1,0),FALSE)/1,0)</f>
        <v>0</v>
      </c>
      <c r="AC42">
        <f>IFERROR(VLOOKUP($B42,Kraftvärmeprod!$B$1:$AJ$550,MATCH(AC$4,Kraftvärmeprod!$B$1:$AJ$1,0),FALSE)/1,0)-IFERROR(VLOOKUP($B42,'Slutlig allokering kvv'!$B$2:$AJ$550,MATCH(AC$4,'Slutlig allokering kvv'!$B$1:$AJ$1,0),FALSE)/1,0)</f>
        <v>0</v>
      </c>
      <c r="AD42">
        <f>IFERROR(VLOOKUP($B42,Miljö!$B$1:$E$471,MATCH("Hjälpel kraftvärme (GWh)",Miljö!$B$1:$E$1,0),FALSE)/1,0)-IFERROR(VLOOKUP($B42,'Slutlig allokering kvv'!$B$2:$AJ$550,MATCH(AD$4,'Slutlig allokering kvv'!$B$1:$AJ$1,0),FALSE)/1,0)</f>
        <v>0</v>
      </c>
      <c r="AH42">
        <f t="shared" si="0"/>
        <v>0</v>
      </c>
      <c r="AJ42">
        <f>IFERROR(VLOOKUP($B42,'Slutlig allokering kvv'!$B$2:$AX$550,MATCH("Summa slutlig allokerad tillförd energi (utan hjälpel och rökgaskondensering):",'Slutlig allokering kvv'!$B$1:$AX$1,0),FALSE)/1,"")</f>
        <v>0</v>
      </c>
      <c r="AL42" s="195" t="str">
        <f>IFERROR(1-VLOOKUP($B42,'Slutlig allokering kvv'!$B$2:$AX$550,MATCH("Andel av bränsle i kvv som allokerats till värme, exklusive rökgaskondensering och hjälpel",'Slutlig allokering kvv'!$B$1:$AX$1,0),FALSE),"")</f>
        <v/>
      </c>
      <c r="AN42" s="195" t="str">
        <f t="shared" si="1"/>
        <v/>
      </c>
    </row>
    <row r="43" spans="1:40" x14ac:dyDescent="0.25">
      <c r="A43" s="2" t="s">
        <v>78</v>
      </c>
      <c r="B43" s="2" t="s">
        <v>80</v>
      </c>
      <c r="C43" t="str">
        <f>IFERROR(VLOOKUP($B43,Kraftvärmeprod!$B$1:$AH$479,MATCH(C$4,Kraftvärmeprod!$B$1:$AG$1,0),FALSE)/1,"")</f>
        <v/>
      </c>
      <c r="D43" t="str">
        <f>IFERROR(VLOOKUP($B43,Kraftvärmeprod!$B$1:$AH$479,MATCH(D$4,Kraftvärmeprod!$B$1:$AG$1,0),FALSE)/1,"")</f>
        <v/>
      </c>
      <c r="F43">
        <f>IFERROR(VLOOKUP($B43,Kraftvärmeprod!$B$1:$AJ$550,MATCH(F$4,Kraftvärmeprod!$B$1:$AJ$1,0),FALSE)/1,0)-IFERROR(VLOOKUP($B43,'Slutlig allokering kvv'!$B$2:$AJ$550,MATCH(F$4,'Slutlig allokering kvv'!$B$1:$AJ$1,0),FALSE)/1,0)</f>
        <v>0</v>
      </c>
      <c r="G43">
        <f>IFERROR(VLOOKUP($B43,Kraftvärmeprod!$B$1:$AJ$550,MATCH(G$4,Kraftvärmeprod!$B$1:$AJ$1,0),FALSE)/1,0)-IFERROR(VLOOKUP($B43,'Slutlig allokering kvv'!$B$2:$AJ$550,MATCH(G$4,'Slutlig allokering kvv'!$B$1:$AJ$1,0),FALSE)/1,0)</f>
        <v>0</v>
      </c>
      <c r="H43">
        <f>IFERROR(VLOOKUP($B43,Kraftvärmeprod!$B$1:$AJ$550,MATCH(H$4,Kraftvärmeprod!$B$1:$AJ$1,0),FALSE)/1,0)-IFERROR(VLOOKUP($B43,'Slutlig allokering kvv'!$B$2:$AJ$550,MATCH(H$4,'Slutlig allokering kvv'!$B$1:$AJ$1,0),FALSE)/1,0)</f>
        <v>0</v>
      </c>
      <c r="I43">
        <f>IFERROR(VLOOKUP($B43,Kraftvärmeprod!$B$1:$AJ$550,MATCH(I$4,Kraftvärmeprod!$B$1:$AJ$1,0),FALSE)/1,0)-IFERROR(VLOOKUP($B43,'Slutlig allokering kvv'!$B$2:$AJ$550,MATCH(I$4,'Slutlig allokering kvv'!$B$1:$AJ$1,0),FALSE)/1,0)</f>
        <v>0</v>
      </c>
      <c r="J43">
        <f>IFERROR(VLOOKUP($B43,Kraftvärmeprod!$B$1:$AJ$550,MATCH(J$4,Kraftvärmeprod!$B$1:$AJ$1,0),FALSE)/1,0)-IFERROR(VLOOKUP($B43,'Slutlig allokering kvv'!$B$2:$AJ$550,MATCH(J$4,'Slutlig allokering kvv'!$B$1:$AJ$1,0),FALSE)/1,0)</f>
        <v>0</v>
      </c>
      <c r="K43">
        <f>IFERROR(VLOOKUP($B43,Kraftvärmeprod!$B$1:$AJ$550,MATCH(K$4,Kraftvärmeprod!$B$1:$AJ$1,0),FALSE)/1,0)-IFERROR(VLOOKUP($B43,'Slutlig allokering kvv'!$B$2:$AJ$550,MATCH(K$4,'Slutlig allokering kvv'!$B$1:$AJ$1,0),FALSE)/1,0)</f>
        <v>0</v>
      </c>
      <c r="L43">
        <f>IFERROR(VLOOKUP($B43,Kraftvärmeprod!$B$1:$AJ$550,MATCH(L$4,Kraftvärmeprod!$B$1:$AJ$1,0),FALSE)/1,0)-IFERROR(VLOOKUP($B43,'Slutlig allokering kvv'!$B$2:$AJ$550,MATCH(L$4,'Slutlig allokering kvv'!$B$1:$AJ$1,0),FALSE)/1,0)</f>
        <v>0</v>
      </c>
      <c r="M43">
        <f>IFERROR(VLOOKUP($B43,Kraftvärmeprod!$B$1:$AJ$550,MATCH(M$4,Kraftvärmeprod!$B$1:$AJ$1,0),FALSE)/1,0)-IFERROR(VLOOKUP($B43,'Slutlig allokering kvv'!$B$2:$AJ$550,MATCH(M$4,'Slutlig allokering kvv'!$B$1:$AJ$1,0),FALSE)/1,0)</f>
        <v>0</v>
      </c>
      <c r="N43">
        <f>IFERROR(VLOOKUP($B43,Kraftvärmeprod!$B$1:$AJ$550,MATCH(N$4,Kraftvärmeprod!$B$1:$AJ$1,0),FALSE)/1,0)-IFERROR(VLOOKUP($B43,'Slutlig allokering kvv'!$B$2:$AJ$550,MATCH(N$4,'Slutlig allokering kvv'!$B$1:$AJ$1,0),FALSE)/1,0)</f>
        <v>0</v>
      </c>
      <c r="O43">
        <f>IFERROR(VLOOKUP($B43,Kraftvärmeprod!$B$1:$AJ$550,MATCH(O$4,Kraftvärmeprod!$B$1:$AJ$1,0),FALSE)/1,0)-IFERROR(VLOOKUP($B43,'Slutlig allokering kvv'!$B$2:$AJ$550,MATCH(O$4,'Slutlig allokering kvv'!$B$1:$AJ$1,0),FALSE)/1,0)</f>
        <v>0</v>
      </c>
      <c r="P43">
        <f>IFERROR(VLOOKUP($B43,Kraftvärmeprod!$B$1:$AJ$550,MATCH(P$4,Kraftvärmeprod!$B$1:$AJ$1,0),FALSE)/1,0)-IFERROR(VLOOKUP($B43,'Slutlig allokering kvv'!$B$2:$AJ$550,MATCH(P$4,'Slutlig allokering kvv'!$B$1:$AJ$1,0),FALSE)/1,0)</f>
        <v>0</v>
      </c>
      <c r="Q43">
        <f>IFERROR(VLOOKUP($B43,Kraftvärmeprod!$B$1:$AJ$550,MATCH(Q$4,Kraftvärmeprod!$B$1:$AJ$1,0),FALSE)/1,0)-IFERROR(VLOOKUP($B43,'Slutlig allokering kvv'!$B$2:$AJ$550,MATCH(Q$4,'Slutlig allokering kvv'!$B$1:$AJ$1,0),FALSE)/1,0)</f>
        <v>0</v>
      </c>
      <c r="R43">
        <f>IFERROR(VLOOKUP($B43,Kraftvärmeprod!$B$1:$AJ$550,MATCH(R$4,Kraftvärmeprod!$B$1:$AJ$1,0),FALSE)/1,0)-IFERROR(VLOOKUP($B43,'Slutlig allokering kvv'!$B$2:$AJ$550,MATCH(R$4,'Slutlig allokering kvv'!$B$1:$AJ$1,0),FALSE)/1,0)</f>
        <v>0</v>
      </c>
      <c r="S43">
        <f>IFERROR(VLOOKUP($B43,Kraftvärmeprod!$B$1:$AJ$550,MATCH(S$4,Kraftvärmeprod!$B$1:$AJ$1,0),FALSE)/1,0)-IFERROR(VLOOKUP($B43,'Slutlig allokering kvv'!$B$2:$AJ$550,MATCH(S$4,'Slutlig allokering kvv'!$B$1:$AJ$1,0),FALSE)/1,0)</f>
        <v>0</v>
      </c>
      <c r="T43">
        <f>IFERROR(VLOOKUP($B43,Kraftvärmeprod!$B$1:$AJ$550,MATCH(T$4,Kraftvärmeprod!$B$1:$AJ$1,0),FALSE)/1,0)-IFERROR(VLOOKUP($B43,'Slutlig allokering kvv'!$B$2:$AJ$550,MATCH(T$4,'Slutlig allokering kvv'!$B$1:$AJ$1,0),FALSE)/1,0)</f>
        <v>0</v>
      </c>
      <c r="U43">
        <f>IFERROR(VLOOKUP($B43,Kraftvärmeprod!$B$1:$AJ$550,MATCH(U$4,Kraftvärmeprod!$B$1:$AJ$1,0),FALSE)/1,0)-IFERROR(VLOOKUP($B43,'Slutlig allokering kvv'!$B$2:$AJ$550,MATCH(U$4,'Slutlig allokering kvv'!$B$1:$AJ$1,0),FALSE)/1,0)</f>
        <v>0</v>
      </c>
      <c r="V43">
        <f>IFERROR(VLOOKUP($B43,Kraftvärmeprod!$B$1:$AJ$550,MATCH(V$4,Kraftvärmeprod!$B$1:$AJ$1,0),FALSE)/1,0)-IFERROR(VLOOKUP($B43,'Slutlig allokering kvv'!$B$2:$AJ$550,MATCH(V$4,'Slutlig allokering kvv'!$B$1:$AJ$1,0),FALSE)/1,0)</f>
        <v>0</v>
      </c>
      <c r="W43">
        <f>IFERROR(VLOOKUP($B43,Kraftvärmeprod!$B$1:$AJ$550,MATCH(W$4,Kraftvärmeprod!$B$1:$AJ$1,0),FALSE)/1,0)-IFERROR(VLOOKUP($B43,'Slutlig allokering kvv'!$B$2:$AJ$550,MATCH(W$4,'Slutlig allokering kvv'!$B$1:$AJ$1,0),FALSE)/1,0)</f>
        <v>0</v>
      </c>
      <c r="X43">
        <f>IFERROR(VLOOKUP($B43,Kraftvärmeprod!$B$1:$AJ$550,MATCH(X$4,Kraftvärmeprod!$B$1:$AJ$1,0),FALSE)/1,0)-IFERROR(VLOOKUP($B43,'Slutlig allokering kvv'!$B$2:$AJ$550,MATCH(X$4,'Slutlig allokering kvv'!$B$1:$AJ$1,0),FALSE)/1,0)</f>
        <v>0</v>
      </c>
      <c r="Y43">
        <f>IFERROR(VLOOKUP($B43,Kraftvärmeprod!$B$1:$AJ$550,MATCH(Y$4,Kraftvärmeprod!$B$1:$AJ$1,0),FALSE)/1,0)-IFERROR(VLOOKUP($B43,'Slutlig allokering kvv'!$B$2:$AJ$550,MATCH(Y$4,'Slutlig allokering kvv'!$B$1:$AJ$1,0),FALSE)/1,0)</f>
        <v>0</v>
      </c>
      <c r="Z43">
        <f>IFERROR(VLOOKUP($B43,Kraftvärmeprod!$B$1:$AJ$550,MATCH(Z$4,Kraftvärmeprod!$B$1:$AJ$1,0),FALSE)/1,0)-IFERROR(VLOOKUP($B43,'Slutlig allokering kvv'!$B$2:$AJ$550,MATCH(Z$4,'Slutlig allokering kvv'!$B$1:$AJ$1,0),FALSE)/1,0)</f>
        <v>0</v>
      </c>
      <c r="AA43">
        <f>IFERROR(VLOOKUP($B43,Kraftvärmeprod!$B$1:$AJ$550,MATCH(AA$4,Kraftvärmeprod!$B$1:$AJ$1,0),FALSE)/1,0)-IFERROR(VLOOKUP($B43,'Slutlig allokering kvv'!$B$2:$AJ$550,MATCH(AA$4,'Slutlig allokering kvv'!$B$1:$AJ$1,0),FALSE)/1,0)</f>
        <v>0</v>
      </c>
      <c r="AB43">
        <f>IFERROR(VLOOKUP($B43,Kraftvärmeprod!$B$1:$AJ$550,MATCH(AB$4,Kraftvärmeprod!$B$1:$AJ$1,0),FALSE)/1,0)-IFERROR(VLOOKUP($B43,'Slutlig allokering kvv'!$B$2:$AJ$550,MATCH(AB$4,'Slutlig allokering kvv'!$B$1:$AJ$1,0),FALSE)/1,0)</f>
        <v>0</v>
      </c>
      <c r="AC43">
        <f>IFERROR(VLOOKUP($B43,Kraftvärmeprod!$B$1:$AJ$550,MATCH(AC$4,Kraftvärmeprod!$B$1:$AJ$1,0),FALSE)/1,0)-IFERROR(VLOOKUP($B43,'Slutlig allokering kvv'!$B$2:$AJ$550,MATCH(AC$4,'Slutlig allokering kvv'!$B$1:$AJ$1,0),FALSE)/1,0)</f>
        <v>0</v>
      </c>
      <c r="AD43">
        <f>IFERROR(VLOOKUP($B43,Miljö!$B$1:$E$471,MATCH("Hjälpel kraftvärme (GWh)",Miljö!$B$1:$E$1,0),FALSE)/1,0)-IFERROR(VLOOKUP($B43,'Slutlig allokering kvv'!$B$2:$AJ$550,MATCH(AD$4,'Slutlig allokering kvv'!$B$1:$AJ$1,0),FALSE)/1,0)</f>
        <v>0</v>
      </c>
      <c r="AH43">
        <f t="shared" si="0"/>
        <v>0</v>
      </c>
      <c r="AJ43">
        <f>IFERROR(VLOOKUP($B43,'Slutlig allokering kvv'!$B$2:$AX$550,MATCH("Summa slutlig allokerad tillförd energi (utan hjälpel och rökgaskondensering):",'Slutlig allokering kvv'!$B$1:$AX$1,0),FALSE)/1,"")</f>
        <v>0</v>
      </c>
      <c r="AL43" s="195" t="str">
        <f>IFERROR(1-VLOOKUP($B43,'Slutlig allokering kvv'!$B$2:$AX$550,MATCH("Andel av bränsle i kvv som allokerats till värme, exklusive rökgaskondensering och hjälpel",'Slutlig allokering kvv'!$B$1:$AX$1,0),FALSE),"")</f>
        <v/>
      </c>
      <c r="AN43" s="195" t="str">
        <f t="shared" si="1"/>
        <v/>
      </c>
    </row>
    <row r="44" spans="1:40" x14ac:dyDescent="0.25">
      <c r="A44" s="2" t="s">
        <v>81</v>
      </c>
      <c r="B44" s="2" t="s">
        <v>82</v>
      </c>
      <c r="C44">
        <f>IFERROR(VLOOKUP($B44,Kraftvärmeprod!$B$1:$AH$479,MATCH(C$4,Kraftvärmeprod!$B$1:$AG$1,0),FALSE)/1,"")</f>
        <v>195.26300000000001</v>
      </c>
      <c r="D44">
        <f>IFERROR(VLOOKUP($B44,Kraftvärmeprod!$B$1:$AH$479,MATCH(D$4,Kraftvärmeprod!$B$1:$AG$1,0),FALSE)/1,"")</f>
        <v>37.067999999999998</v>
      </c>
      <c r="F44">
        <f>IFERROR(VLOOKUP($B44,Kraftvärmeprod!$B$1:$AJ$550,MATCH(F$4,Kraftvärmeprod!$B$1:$AJ$1,0),FALSE)/1,0)-IFERROR(VLOOKUP($B44,'Slutlig allokering kvv'!$B$2:$AJ$550,MATCH(F$4,'Slutlig allokering kvv'!$B$1:$AJ$1,0),FALSE)/1,0)</f>
        <v>0</v>
      </c>
      <c r="G44">
        <f>IFERROR(VLOOKUP($B44,Kraftvärmeprod!$B$1:$AJ$550,MATCH(G$4,Kraftvärmeprod!$B$1:$AJ$1,0),FALSE)/1,0)-IFERROR(VLOOKUP($B44,'Slutlig allokering kvv'!$B$2:$AJ$550,MATCH(G$4,'Slutlig allokering kvv'!$B$1:$AJ$1,0),FALSE)/1,0)</f>
        <v>0.30575000000000008</v>
      </c>
      <c r="H44">
        <f>IFERROR(VLOOKUP($B44,Kraftvärmeprod!$B$1:$AJ$550,MATCH(H$4,Kraftvärmeprod!$B$1:$AJ$1,0),FALSE)/1,0)-IFERROR(VLOOKUP($B44,'Slutlig allokering kvv'!$B$2:$AJ$550,MATCH(H$4,'Slutlig allokering kvv'!$B$1:$AJ$1,0),FALSE)/1,0)</f>
        <v>0</v>
      </c>
      <c r="I44">
        <f>IFERROR(VLOOKUP($B44,Kraftvärmeprod!$B$1:$AJ$550,MATCH(I$4,Kraftvärmeprod!$B$1:$AJ$1,0),FALSE)/1,0)-IFERROR(VLOOKUP($B44,'Slutlig allokering kvv'!$B$2:$AJ$550,MATCH(I$4,'Slutlig allokering kvv'!$B$1:$AJ$1,0),FALSE)/1,0)</f>
        <v>0</v>
      </c>
      <c r="J44">
        <f>IFERROR(VLOOKUP($B44,Kraftvärmeprod!$B$1:$AJ$550,MATCH(J$4,Kraftvärmeprod!$B$1:$AJ$1,0),FALSE)/1,0)-IFERROR(VLOOKUP($B44,'Slutlig allokering kvv'!$B$2:$AJ$550,MATCH(J$4,'Slutlig allokering kvv'!$B$1:$AJ$1,0),FALSE)/1,0)</f>
        <v>0</v>
      </c>
      <c r="K44">
        <f>IFERROR(VLOOKUP($B44,Kraftvärmeprod!$B$1:$AJ$550,MATCH(K$4,Kraftvärmeprod!$B$1:$AJ$1,0),FALSE)/1,0)-IFERROR(VLOOKUP($B44,'Slutlig allokering kvv'!$B$2:$AJ$550,MATCH(K$4,'Slutlig allokering kvv'!$B$1:$AJ$1,0),FALSE)/1,0)</f>
        <v>0</v>
      </c>
      <c r="L44">
        <f>IFERROR(VLOOKUP($B44,Kraftvärmeprod!$B$1:$AJ$550,MATCH(L$4,Kraftvärmeprod!$B$1:$AJ$1,0),FALSE)/1,0)-IFERROR(VLOOKUP($B44,'Slutlig allokering kvv'!$B$2:$AJ$550,MATCH(L$4,'Slutlig allokering kvv'!$B$1:$AJ$1,0),FALSE)/1,0)</f>
        <v>0</v>
      </c>
      <c r="M44">
        <f>IFERROR(VLOOKUP($B44,Kraftvärmeprod!$B$1:$AJ$550,MATCH(M$4,Kraftvärmeprod!$B$1:$AJ$1,0),FALSE)/1,0)-IFERROR(VLOOKUP($B44,'Slutlig allokering kvv'!$B$2:$AJ$550,MATCH(M$4,'Slutlig allokering kvv'!$B$1:$AJ$1,0),FALSE)/1,0)</f>
        <v>0</v>
      </c>
      <c r="N44">
        <f>IFERROR(VLOOKUP($B44,Kraftvärmeprod!$B$1:$AJ$550,MATCH(N$4,Kraftvärmeprod!$B$1:$AJ$1,0),FALSE)/1,0)-IFERROR(VLOOKUP($B44,'Slutlig allokering kvv'!$B$2:$AJ$550,MATCH(N$4,'Slutlig allokering kvv'!$B$1:$AJ$1,0),FALSE)/1,0)</f>
        <v>0</v>
      </c>
      <c r="O44">
        <f>IFERROR(VLOOKUP($B44,Kraftvärmeprod!$B$1:$AJ$550,MATCH(O$4,Kraftvärmeprod!$B$1:$AJ$1,0),FALSE)/1,0)-IFERROR(VLOOKUP($B44,'Slutlig allokering kvv'!$B$2:$AJ$550,MATCH(O$4,'Slutlig allokering kvv'!$B$1:$AJ$1,0),FALSE)/1,0)</f>
        <v>0</v>
      </c>
      <c r="P44">
        <f>IFERROR(VLOOKUP($B44,Kraftvärmeprod!$B$1:$AJ$550,MATCH(P$4,Kraftvärmeprod!$B$1:$AJ$1,0),FALSE)/1,0)-IFERROR(VLOOKUP($B44,'Slutlig allokering kvv'!$B$2:$AJ$550,MATCH(P$4,'Slutlig allokering kvv'!$B$1:$AJ$1,0),FALSE)/1,0)</f>
        <v>0</v>
      </c>
      <c r="Q44">
        <f>IFERROR(VLOOKUP($B44,Kraftvärmeprod!$B$1:$AJ$550,MATCH(Q$4,Kraftvärmeprod!$B$1:$AJ$1,0),FALSE)/1,0)-IFERROR(VLOOKUP($B44,'Slutlig allokering kvv'!$B$2:$AJ$550,MATCH(Q$4,'Slutlig allokering kvv'!$B$1:$AJ$1,0),FALSE)/1,0)</f>
        <v>0</v>
      </c>
      <c r="R44">
        <f>IFERROR(VLOOKUP($B44,Kraftvärmeprod!$B$1:$AJ$550,MATCH(R$4,Kraftvärmeprod!$B$1:$AJ$1,0),FALSE)/1,0)-IFERROR(VLOOKUP($B44,'Slutlig allokering kvv'!$B$2:$AJ$550,MATCH(R$4,'Slutlig allokering kvv'!$B$1:$AJ$1,0),FALSE)/1,0)</f>
        <v>0</v>
      </c>
      <c r="S44">
        <f>IFERROR(VLOOKUP($B44,Kraftvärmeprod!$B$1:$AJ$550,MATCH(S$4,Kraftvärmeprod!$B$1:$AJ$1,0),FALSE)/1,0)-IFERROR(VLOOKUP($B44,'Slutlig allokering kvv'!$B$2:$AJ$550,MATCH(S$4,'Slutlig allokering kvv'!$B$1:$AJ$1,0),FALSE)/1,0)</f>
        <v>0</v>
      </c>
      <c r="T44">
        <f>IFERROR(VLOOKUP($B44,Kraftvärmeprod!$B$1:$AJ$550,MATCH(T$4,Kraftvärmeprod!$B$1:$AJ$1,0),FALSE)/1,0)-IFERROR(VLOOKUP($B44,'Slutlig allokering kvv'!$B$2:$AJ$550,MATCH(T$4,'Slutlig allokering kvv'!$B$1:$AJ$1,0),FALSE)/1,0)</f>
        <v>0</v>
      </c>
      <c r="U44">
        <f>IFERROR(VLOOKUP($B44,Kraftvärmeprod!$B$1:$AJ$550,MATCH(U$4,Kraftvärmeprod!$B$1:$AJ$1,0),FALSE)/1,0)-IFERROR(VLOOKUP($B44,'Slutlig allokering kvv'!$B$2:$AJ$550,MATCH(U$4,'Slutlig allokering kvv'!$B$1:$AJ$1,0),FALSE)/1,0)</f>
        <v>0</v>
      </c>
      <c r="V44">
        <f>IFERROR(VLOOKUP($B44,Kraftvärmeprod!$B$1:$AJ$550,MATCH(V$4,Kraftvärmeprod!$B$1:$AJ$1,0),FALSE)/1,0)-IFERROR(VLOOKUP($B44,'Slutlig allokering kvv'!$B$2:$AJ$550,MATCH(V$4,'Slutlig allokering kvv'!$B$1:$AJ$1,0),FALSE)/1,0)</f>
        <v>0</v>
      </c>
      <c r="W44">
        <f>IFERROR(VLOOKUP($B44,Kraftvärmeprod!$B$1:$AJ$550,MATCH(W$4,Kraftvärmeprod!$B$1:$AJ$1,0),FALSE)/1,0)-IFERROR(VLOOKUP($B44,'Slutlig allokering kvv'!$B$2:$AJ$550,MATCH(W$4,'Slutlig allokering kvv'!$B$1:$AJ$1,0),FALSE)/1,0)</f>
        <v>0</v>
      </c>
      <c r="X44">
        <f>IFERROR(VLOOKUP($B44,Kraftvärmeprod!$B$1:$AJ$550,MATCH(X$4,Kraftvärmeprod!$B$1:$AJ$1,0),FALSE)/1,0)-IFERROR(VLOOKUP($B44,'Slutlig allokering kvv'!$B$2:$AJ$550,MATCH(X$4,'Slutlig allokering kvv'!$B$1:$AJ$1,0),FALSE)/1,0)</f>
        <v>0</v>
      </c>
      <c r="Y44">
        <f>IFERROR(VLOOKUP($B44,Kraftvärmeprod!$B$1:$AJ$550,MATCH(Y$4,Kraftvärmeprod!$B$1:$AJ$1,0),FALSE)/1,0)-IFERROR(VLOOKUP($B44,'Slutlig allokering kvv'!$B$2:$AJ$550,MATCH(Y$4,'Slutlig allokering kvv'!$B$1:$AJ$1,0),FALSE)/1,0)</f>
        <v>0</v>
      </c>
      <c r="Z44">
        <f>IFERROR(VLOOKUP($B44,Kraftvärmeprod!$B$1:$AJ$550,MATCH(Z$4,Kraftvärmeprod!$B$1:$AJ$1,0),FALSE)/1,0)-IFERROR(VLOOKUP($B44,'Slutlig allokering kvv'!$B$2:$AJ$550,MATCH(Z$4,'Slutlig allokering kvv'!$B$1:$AJ$1,0),FALSE)/1,0)</f>
        <v>0</v>
      </c>
      <c r="AA44">
        <f>IFERROR(VLOOKUP($B44,Kraftvärmeprod!$B$1:$AJ$550,MATCH(AA$4,Kraftvärmeprod!$B$1:$AJ$1,0),FALSE)/1,0)-IFERROR(VLOOKUP($B44,'Slutlig allokering kvv'!$B$2:$AJ$550,MATCH(AA$4,'Slutlig allokering kvv'!$B$1:$AJ$1,0),FALSE)/1,0)</f>
        <v>97.555000000000007</v>
      </c>
      <c r="AB44">
        <f>IFERROR(VLOOKUP($B44,Kraftvärmeprod!$B$1:$AJ$550,MATCH(AB$4,Kraftvärmeprod!$B$1:$AJ$1,0),FALSE)/1,0)-IFERROR(VLOOKUP($B44,'Slutlig allokering kvv'!$B$2:$AJ$550,MATCH(AB$4,'Slutlig allokering kvv'!$B$1:$AJ$1,0),FALSE)/1,0)</f>
        <v>0</v>
      </c>
      <c r="AC44">
        <f>IFERROR(VLOOKUP($B44,Kraftvärmeprod!$B$1:$AJ$550,MATCH(AC$4,Kraftvärmeprod!$B$1:$AJ$1,0),FALSE)/1,0)-IFERROR(VLOOKUP($B44,'Slutlig allokering kvv'!$B$2:$AJ$550,MATCH(AC$4,'Slutlig allokering kvv'!$B$1:$AJ$1,0),FALSE)/1,0)</f>
        <v>0</v>
      </c>
      <c r="AD44">
        <f>IFERROR(VLOOKUP($B44,Miljö!$B$1:$E$471,MATCH("Hjälpel kraftvärme (GWh)",Miljö!$B$1:$E$1,0),FALSE)/1,0)-IFERROR(VLOOKUP($B44,'Slutlig allokering kvv'!$B$2:$AJ$550,MATCH(AD$4,'Slutlig allokering kvv'!$B$1:$AJ$1,0),FALSE)/1,0)</f>
        <v>2.9549099999999999</v>
      </c>
      <c r="AH44">
        <f t="shared" si="0"/>
        <v>97.86075000000001</v>
      </c>
      <c r="AJ44">
        <f>IFERROR(VLOOKUP($B44,'Slutlig allokering kvv'!$B$2:$AX$550,MATCH("Summa slutlig allokerad tillförd energi (utan hjälpel och rökgaskondensering):",'Slutlig allokering kvv'!$B$1:$AX$1,0),FALSE)/1,"")</f>
        <v>161.38724999999999</v>
      </c>
      <c r="AL44" s="195">
        <f>IFERROR(1-VLOOKUP($B44,'Slutlig allokering kvv'!$B$2:$AX$550,MATCH("Andel av bränsle i kvv som allokerats till värme, exklusive rökgaskondensering och hjälpel",'Slutlig allokering kvv'!$B$1:$AX$1,0),FALSE),"")</f>
        <v>0.3774792862432883</v>
      </c>
      <c r="AN44" s="195">
        <f t="shared" si="1"/>
        <v>0.37747928624328836</v>
      </c>
    </row>
    <row r="45" spans="1:40" x14ac:dyDescent="0.25">
      <c r="A45" s="2" t="s">
        <v>81</v>
      </c>
      <c r="B45" s="2" t="s">
        <v>83</v>
      </c>
      <c r="C45" t="str">
        <f>IFERROR(VLOOKUP($B45,Kraftvärmeprod!$B$1:$AH$479,MATCH(C$4,Kraftvärmeprod!$B$1:$AG$1,0),FALSE)/1,"")</f>
        <v/>
      </c>
      <c r="D45" t="str">
        <f>IFERROR(VLOOKUP($B45,Kraftvärmeprod!$B$1:$AH$479,MATCH(D$4,Kraftvärmeprod!$B$1:$AG$1,0),FALSE)/1,"")</f>
        <v/>
      </c>
      <c r="F45">
        <f>IFERROR(VLOOKUP($B45,Kraftvärmeprod!$B$1:$AJ$550,MATCH(F$4,Kraftvärmeprod!$B$1:$AJ$1,0),FALSE)/1,0)-IFERROR(VLOOKUP($B45,'Slutlig allokering kvv'!$B$2:$AJ$550,MATCH(F$4,'Slutlig allokering kvv'!$B$1:$AJ$1,0),FALSE)/1,0)</f>
        <v>0</v>
      </c>
      <c r="G45">
        <f>IFERROR(VLOOKUP($B45,Kraftvärmeprod!$B$1:$AJ$550,MATCH(G$4,Kraftvärmeprod!$B$1:$AJ$1,0),FALSE)/1,0)-IFERROR(VLOOKUP($B45,'Slutlig allokering kvv'!$B$2:$AJ$550,MATCH(G$4,'Slutlig allokering kvv'!$B$1:$AJ$1,0),FALSE)/1,0)</f>
        <v>0</v>
      </c>
      <c r="H45">
        <f>IFERROR(VLOOKUP($B45,Kraftvärmeprod!$B$1:$AJ$550,MATCH(H$4,Kraftvärmeprod!$B$1:$AJ$1,0),FALSE)/1,0)-IFERROR(VLOOKUP($B45,'Slutlig allokering kvv'!$B$2:$AJ$550,MATCH(H$4,'Slutlig allokering kvv'!$B$1:$AJ$1,0),FALSE)/1,0)</f>
        <v>0</v>
      </c>
      <c r="I45">
        <f>IFERROR(VLOOKUP($B45,Kraftvärmeprod!$B$1:$AJ$550,MATCH(I$4,Kraftvärmeprod!$B$1:$AJ$1,0),FALSE)/1,0)-IFERROR(VLOOKUP($B45,'Slutlig allokering kvv'!$B$2:$AJ$550,MATCH(I$4,'Slutlig allokering kvv'!$B$1:$AJ$1,0),FALSE)/1,0)</f>
        <v>0</v>
      </c>
      <c r="J45">
        <f>IFERROR(VLOOKUP($B45,Kraftvärmeprod!$B$1:$AJ$550,MATCH(J$4,Kraftvärmeprod!$B$1:$AJ$1,0),FALSE)/1,0)-IFERROR(VLOOKUP($B45,'Slutlig allokering kvv'!$B$2:$AJ$550,MATCH(J$4,'Slutlig allokering kvv'!$B$1:$AJ$1,0),FALSE)/1,0)</f>
        <v>0</v>
      </c>
      <c r="K45">
        <f>IFERROR(VLOOKUP($B45,Kraftvärmeprod!$B$1:$AJ$550,MATCH(K$4,Kraftvärmeprod!$B$1:$AJ$1,0),FALSE)/1,0)-IFERROR(VLOOKUP($B45,'Slutlig allokering kvv'!$B$2:$AJ$550,MATCH(K$4,'Slutlig allokering kvv'!$B$1:$AJ$1,0),FALSE)/1,0)</f>
        <v>0</v>
      </c>
      <c r="L45">
        <f>IFERROR(VLOOKUP($B45,Kraftvärmeprod!$B$1:$AJ$550,MATCH(L$4,Kraftvärmeprod!$B$1:$AJ$1,0),FALSE)/1,0)-IFERROR(VLOOKUP($B45,'Slutlig allokering kvv'!$B$2:$AJ$550,MATCH(L$4,'Slutlig allokering kvv'!$B$1:$AJ$1,0),FALSE)/1,0)</f>
        <v>0</v>
      </c>
      <c r="M45">
        <f>IFERROR(VLOOKUP($B45,Kraftvärmeprod!$B$1:$AJ$550,MATCH(M$4,Kraftvärmeprod!$B$1:$AJ$1,0),FALSE)/1,0)-IFERROR(VLOOKUP($B45,'Slutlig allokering kvv'!$B$2:$AJ$550,MATCH(M$4,'Slutlig allokering kvv'!$B$1:$AJ$1,0),FALSE)/1,0)</f>
        <v>0</v>
      </c>
      <c r="N45">
        <f>IFERROR(VLOOKUP($B45,Kraftvärmeprod!$B$1:$AJ$550,MATCH(N$4,Kraftvärmeprod!$B$1:$AJ$1,0),FALSE)/1,0)-IFERROR(VLOOKUP($B45,'Slutlig allokering kvv'!$B$2:$AJ$550,MATCH(N$4,'Slutlig allokering kvv'!$B$1:$AJ$1,0),FALSE)/1,0)</f>
        <v>0</v>
      </c>
      <c r="O45">
        <f>IFERROR(VLOOKUP($B45,Kraftvärmeprod!$B$1:$AJ$550,MATCH(O$4,Kraftvärmeprod!$B$1:$AJ$1,0),FALSE)/1,0)-IFERROR(VLOOKUP($B45,'Slutlig allokering kvv'!$B$2:$AJ$550,MATCH(O$4,'Slutlig allokering kvv'!$B$1:$AJ$1,0),FALSE)/1,0)</f>
        <v>0</v>
      </c>
      <c r="P45">
        <f>IFERROR(VLOOKUP($B45,Kraftvärmeprod!$B$1:$AJ$550,MATCH(P$4,Kraftvärmeprod!$B$1:$AJ$1,0),FALSE)/1,0)-IFERROR(VLOOKUP($B45,'Slutlig allokering kvv'!$B$2:$AJ$550,MATCH(P$4,'Slutlig allokering kvv'!$B$1:$AJ$1,0),FALSE)/1,0)</f>
        <v>0</v>
      </c>
      <c r="Q45">
        <f>IFERROR(VLOOKUP($B45,Kraftvärmeprod!$B$1:$AJ$550,MATCH(Q$4,Kraftvärmeprod!$B$1:$AJ$1,0),FALSE)/1,0)-IFERROR(VLOOKUP($B45,'Slutlig allokering kvv'!$B$2:$AJ$550,MATCH(Q$4,'Slutlig allokering kvv'!$B$1:$AJ$1,0),FALSE)/1,0)</f>
        <v>0</v>
      </c>
      <c r="R45">
        <f>IFERROR(VLOOKUP($B45,Kraftvärmeprod!$B$1:$AJ$550,MATCH(R$4,Kraftvärmeprod!$B$1:$AJ$1,0),FALSE)/1,0)-IFERROR(VLOOKUP($B45,'Slutlig allokering kvv'!$B$2:$AJ$550,MATCH(R$4,'Slutlig allokering kvv'!$B$1:$AJ$1,0),FALSE)/1,0)</f>
        <v>0</v>
      </c>
      <c r="S45">
        <f>IFERROR(VLOOKUP($B45,Kraftvärmeprod!$B$1:$AJ$550,MATCH(S$4,Kraftvärmeprod!$B$1:$AJ$1,0),FALSE)/1,0)-IFERROR(VLOOKUP($B45,'Slutlig allokering kvv'!$B$2:$AJ$550,MATCH(S$4,'Slutlig allokering kvv'!$B$1:$AJ$1,0),FALSE)/1,0)</f>
        <v>0</v>
      </c>
      <c r="T45">
        <f>IFERROR(VLOOKUP($B45,Kraftvärmeprod!$B$1:$AJ$550,MATCH(T$4,Kraftvärmeprod!$B$1:$AJ$1,0),FALSE)/1,0)-IFERROR(VLOOKUP($B45,'Slutlig allokering kvv'!$B$2:$AJ$550,MATCH(T$4,'Slutlig allokering kvv'!$B$1:$AJ$1,0),FALSE)/1,0)</f>
        <v>0</v>
      </c>
      <c r="U45">
        <f>IFERROR(VLOOKUP($B45,Kraftvärmeprod!$B$1:$AJ$550,MATCH(U$4,Kraftvärmeprod!$B$1:$AJ$1,0),FALSE)/1,0)-IFERROR(VLOOKUP($B45,'Slutlig allokering kvv'!$B$2:$AJ$550,MATCH(U$4,'Slutlig allokering kvv'!$B$1:$AJ$1,0),FALSE)/1,0)</f>
        <v>0</v>
      </c>
      <c r="V45">
        <f>IFERROR(VLOOKUP($B45,Kraftvärmeprod!$B$1:$AJ$550,MATCH(V$4,Kraftvärmeprod!$B$1:$AJ$1,0),FALSE)/1,0)-IFERROR(VLOOKUP($B45,'Slutlig allokering kvv'!$B$2:$AJ$550,MATCH(V$4,'Slutlig allokering kvv'!$B$1:$AJ$1,0),FALSE)/1,0)</f>
        <v>0</v>
      </c>
      <c r="W45">
        <f>IFERROR(VLOOKUP($B45,Kraftvärmeprod!$B$1:$AJ$550,MATCH(W$4,Kraftvärmeprod!$B$1:$AJ$1,0),FALSE)/1,0)-IFERROR(VLOOKUP($B45,'Slutlig allokering kvv'!$B$2:$AJ$550,MATCH(W$4,'Slutlig allokering kvv'!$B$1:$AJ$1,0),FALSE)/1,0)</f>
        <v>0</v>
      </c>
      <c r="X45">
        <f>IFERROR(VLOOKUP($B45,Kraftvärmeprod!$B$1:$AJ$550,MATCH(X$4,Kraftvärmeprod!$B$1:$AJ$1,0),FALSE)/1,0)-IFERROR(VLOOKUP($B45,'Slutlig allokering kvv'!$B$2:$AJ$550,MATCH(X$4,'Slutlig allokering kvv'!$B$1:$AJ$1,0),FALSE)/1,0)</f>
        <v>0</v>
      </c>
      <c r="Y45">
        <f>IFERROR(VLOOKUP($B45,Kraftvärmeprod!$B$1:$AJ$550,MATCH(Y$4,Kraftvärmeprod!$B$1:$AJ$1,0),FALSE)/1,0)-IFERROR(VLOOKUP($B45,'Slutlig allokering kvv'!$B$2:$AJ$550,MATCH(Y$4,'Slutlig allokering kvv'!$B$1:$AJ$1,0),FALSE)/1,0)</f>
        <v>0</v>
      </c>
      <c r="Z45">
        <f>IFERROR(VLOOKUP($B45,Kraftvärmeprod!$B$1:$AJ$550,MATCH(Z$4,Kraftvärmeprod!$B$1:$AJ$1,0),FALSE)/1,0)-IFERROR(VLOOKUP($B45,'Slutlig allokering kvv'!$B$2:$AJ$550,MATCH(Z$4,'Slutlig allokering kvv'!$B$1:$AJ$1,0),FALSE)/1,0)</f>
        <v>0</v>
      </c>
      <c r="AA45">
        <f>IFERROR(VLOOKUP($B45,Kraftvärmeprod!$B$1:$AJ$550,MATCH(AA$4,Kraftvärmeprod!$B$1:$AJ$1,0),FALSE)/1,0)-IFERROR(VLOOKUP($B45,'Slutlig allokering kvv'!$B$2:$AJ$550,MATCH(AA$4,'Slutlig allokering kvv'!$B$1:$AJ$1,0),FALSE)/1,0)</f>
        <v>0</v>
      </c>
      <c r="AB45">
        <f>IFERROR(VLOOKUP($B45,Kraftvärmeprod!$B$1:$AJ$550,MATCH(AB$4,Kraftvärmeprod!$B$1:$AJ$1,0),FALSE)/1,0)-IFERROR(VLOOKUP($B45,'Slutlig allokering kvv'!$B$2:$AJ$550,MATCH(AB$4,'Slutlig allokering kvv'!$B$1:$AJ$1,0),FALSE)/1,0)</f>
        <v>0</v>
      </c>
      <c r="AC45">
        <f>IFERROR(VLOOKUP($B45,Kraftvärmeprod!$B$1:$AJ$550,MATCH(AC$4,Kraftvärmeprod!$B$1:$AJ$1,0),FALSE)/1,0)-IFERROR(VLOOKUP($B45,'Slutlig allokering kvv'!$B$2:$AJ$550,MATCH(AC$4,'Slutlig allokering kvv'!$B$1:$AJ$1,0),FALSE)/1,0)</f>
        <v>0</v>
      </c>
      <c r="AD45">
        <f>IFERROR(VLOOKUP($B45,Miljö!$B$1:$E$471,MATCH("Hjälpel kraftvärme (GWh)",Miljö!$B$1:$E$1,0),FALSE)/1,0)-IFERROR(VLOOKUP($B45,'Slutlig allokering kvv'!$B$2:$AJ$550,MATCH(AD$4,'Slutlig allokering kvv'!$B$1:$AJ$1,0),FALSE)/1,0)</f>
        <v>0</v>
      </c>
      <c r="AH45">
        <f t="shared" si="0"/>
        <v>0</v>
      </c>
      <c r="AJ45">
        <f>IFERROR(VLOOKUP($B45,'Slutlig allokering kvv'!$B$2:$AX$550,MATCH("Summa slutlig allokerad tillförd energi (utan hjälpel och rökgaskondensering):",'Slutlig allokering kvv'!$B$1:$AX$1,0),FALSE)/1,"")</f>
        <v>0</v>
      </c>
      <c r="AL45" s="195" t="str">
        <f>IFERROR(1-VLOOKUP($B45,'Slutlig allokering kvv'!$B$2:$AX$550,MATCH("Andel av bränsle i kvv som allokerats till värme, exklusive rökgaskondensering och hjälpel",'Slutlig allokering kvv'!$B$1:$AX$1,0),FALSE),"")</f>
        <v/>
      </c>
      <c r="AN45" s="195" t="str">
        <f t="shared" si="1"/>
        <v/>
      </c>
    </row>
    <row r="46" spans="1:40" x14ac:dyDescent="0.25">
      <c r="A46" s="2" t="s">
        <v>81</v>
      </c>
      <c r="B46" s="2" t="s">
        <v>84</v>
      </c>
      <c r="C46" t="str">
        <f>IFERROR(VLOOKUP($B46,Kraftvärmeprod!$B$1:$AH$479,MATCH(C$4,Kraftvärmeprod!$B$1:$AG$1,0),FALSE)/1,"")</f>
        <v/>
      </c>
      <c r="D46" t="str">
        <f>IFERROR(VLOOKUP($B46,Kraftvärmeprod!$B$1:$AH$479,MATCH(D$4,Kraftvärmeprod!$B$1:$AG$1,0),FALSE)/1,"")</f>
        <v/>
      </c>
      <c r="F46">
        <f>IFERROR(VLOOKUP($B46,Kraftvärmeprod!$B$1:$AJ$550,MATCH(F$4,Kraftvärmeprod!$B$1:$AJ$1,0),FALSE)/1,0)-IFERROR(VLOOKUP($B46,'Slutlig allokering kvv'!$B$2:$AJ$550,MATCH(F$4,'Slutlig allokering kvv'!$B$1:$AJ$1,0),FALSE)/1,0)</f>
        <v>0</v>
      </c>
      <c r="G46">
        <f>IFERROR(VLOOKUP($B46,Kraftvärmeprod!$B$1:$AJ$550,MATCH(G$4,Kraftvärmeprod!$B$1:$AJ$1,0),FALSE)/1,0)-IFERROR(VLOOKUP($B46,'Slutlig allokering kvv'!$B$2:$AJ$550,MATCH(G$4,'Slutlig allokering kvv'!$B$1:$AJ$1,0),FALSE)/1,0)</f>
        <v>0</v>
      </c>
      <c r="H46">
        <f>IFERROR(VLOOKUP($B46,Kraftvärmeprod!$B$1:$AJ$550,MATCH(H$4,Kraftvärmeprod!$B$1:$AJ$1,0),FALSE)/1,0)-IFERROR(VLOOKUP($B46,'Slutlig allokering kvv'!$B$2:$AJ$550,MATCH(H$4,'Slutlig allokering kvv'!$B$1:$AJ$1,0),FALSE)/1,0)</f>
        <v>0</v>
      </c>
      <c r="I46">
        <f>IFERROR(VLOOKUP($B46,Kraftvärmeprod!$B$1:$AJ$550,MATCH(I$4,Kraftvärmeprod!$B$1:$AJ$1,0),FALSE)/1,0)-IFERROR(VLOOKUP($B46,'Slutlig allokering kvv'!$B$2:$AJ$550,MATCH(I$4,'Slutlig allokering kvv'!$B$1:$AJ$1,0),FALSE)/1,0)</f>
        <v>0</v>
      </c>
      <c r="J46">
        <f>IFERROR(VLOOKUP($B46,Kraftvärmeprod!$B$1:$AJ$550,MATCH(J$4,Kraftvärmeprod!$B$1:$AJ$1,0),FALSE)/1,0)-IFERROR(VLOOKUP($B46,'Slutlig allokering kvv'!$B$2:$AJ$550,MATCH(J$4,'Slutlig allokering kvv'!$B$1:$AJ$1,0),FALSE)/1,0)</f>
        <v>0</v>
      </c>
      <c r="K46">
        <f>IFERROR(VLOOKUP($B46,Kraftvärmeprod!$B$1:$AJ$550,MATCH(K$4,Kraftvärmeprod!$B$1:$AJ$1,0),FALSE)/1,0)-IFERROR(VLOOKUP($B46,'Slutlig allokering kvv'!$B$2:$AJ$550,MATCH(K$4,'Slutlig allokering kvv'!$B$1:$AJ$1,0),FALSE)/1,0)</f>
        <v>0</v>
      </c>
      <c r="L46">
        <f>IFERROR(VLOOKUP($B46,Kraftvärmeprod!$B$1:$AJ$550,MATCH(L$4,Kraftvärmeprod!$B$1:$AJ$1,0),FALSE)/1,0)-IFERROR(VLOOKUP($B46,'Slutlig allokering kvv'!$B$2:$AJ$550,MATCH(L$4,'Slutlig allokering kvv'!$B$1:$AJ$1,0),FALSE)/1,0)</f>
        <v>0</v>
      </c>
      <c r="M46">
        <f>IFERROR(VLOOKUP($B46,Kraftvärmeprod!$B$1:$AJ$550,MATCH(M$4,Kraftvärmeprod!$B$1:$AJ$1,0),FALSE)/1,0)-IFERROR(VLOOKUP($B46,'Slutlig allokering kvv'!$B$2:$AJ$550,MATCH(M$4,'Slutlig allokering kvv'!$B$1:$AJ$1,0),FALSE)/1,0)</f>
        <v>0</v>
      </c>
      <c r="N46">
        <f>IFERROR(VLOOKUP($B46,Kraftvärmeprod!$B$1:$AJ$550,MATCH(N$4,Kraftvärmeprod!$B$1:$AJ$1,0),FALSE)/1,0)-IFERROR(VLOOKUP($B46,'Slutlig allokering kvv'!$B$2:$AJ$550,MATCH(N$4,'Slutlig allokering kvv'!$B$1:$AJ$1,0),FALSE)/1,0)</f>
        <v>0</v>
      </c>
      <c r="O46">
        <f>IFERROR(VLOOKUP($B46,Kraftvärmeprod!$B$1:$AJ$550,MATCH(O$4,Kraftvärmeprod!$B$1:$AJ$1,0),FALSE)/1,0)-IFERROR(VLOOKUP($B46,'Slutlig allokering kvv'!$B$2:$AJ$550,MATCH(O$4,'Slutlig allokering kvv'!$B$1:$AJ$1,0),FALSE)/1,0)</f>
        <v>0</v>
      </c>
      <c r="P46">
        <f>IFERROR(VLOOKUP($B46,Kraftvärmeprod!$B$1:$AJ$550,MATCH(P$4,Kraftvärmeprod!$B$1:$AJ$1,0),FALSE)/1,0)-IFERROR(VLOOKUP($B46,'Slutlig allokering kvv'!$B$2:$AJ$550,MATCH(P$4,'Slutlig allokering kvv'!$B$1:$AJ$1,0),FALSE)/1,0)</f>
        <v>0</v>
      </c>
      <c r="Q46">
        <f>IFERROR(VLOOKUP($B46,Kraftvärmeprod!$B$1:$AJ$550,MATCH(Q$4,Kraftvärmeprod!$B$1:$AJ$1,0),FALSE)/1,0)-IFERROR(VLOOKUP($B46,'Slutlig allokering kvv'!$B$2:$AJ$550,MATCH(Q$4,'Slutlig allokering kvv'!$B$1:$AJ$1,0),FALSE)/1,0)</f>
        <v>0</v>
      </c>
      <c r="R46">
        <f>IFERROR(VLOOKUP($B46,Kraftvärmeprod!$B$1:$AJ$550,MATCH(R$4,Kraftvärmeprod!$B$1:$AJ$1,0),FALSE)/1,0)-IFERROR(VLOOKUP($B46,'Slutlig allokering kvv'!$B$2:$AJ$550,MATCH(R$4,'Slutlig allokering kvv'!$B$1:$AJ$1,0),FALSE)/1,0)</f>
        <v>0</v>
      </c>
      <c r="S46">
        <f>IFERROR(VLOOKUP($B46,Kraftvärmeprod!$B$1:$AJ$550,MATCH(S$4,Kraftvärmeprod!$B$1:$AJ$1,0),FALSE)/1,0)-IFERROR(VLOOKUP($B46,'Slutlig allokering kvv'!$B$2:$AJ$550,MATCH(S$4,'Slutlig allokering kvv'!$B$1:$AJ$1,0),FALSE)/1,0)</f>
        <v>0</v>
      </c>
      <c r="T46">
        <f>IFERROR(VLOOKUP($B46,Kraftvärmeprod!$B$1:$AJ$550,MATCH(T$4,Kraftvärmeprod!$B$1:$AJ$1,0),FALSE)/1,0)-IFERROR(VLOOKUP($B46,'Slutlig allokering kvv'!$B$2:$AJ$550,MATCH(T$4,'Slutlig allokering kvv'!$B$1:$AJ$1,0),FALSE)/1,0)</f>
        <v>0</v>
      </c>
      <c r="U46">
        <f>IFERROR(VLOOKUP($B46,Kraftvärmeprod!$B$1:$AJ$550,MATCH(U$4,Kraftvärmeprod!$B$1:$AJ$1,0),FALSE)/1,0)-IFERROR(VLOOKUP($B46,'Slutlig allokering kvv'!$B$2:$AJ$550,MATCH(U$4,'Slutlig allokering kvv'!$B$1:$AJ$1,0),FALSE)/1,0)</f>
        <v>0</v>
      </c>
      <c r="V46">
        <f>IFERROR(VLOOKUP($B46,Kraftvärmeprod!$B$1:$AJ$550,MATCH(V$4,Kraftvärmeprod!$B$1:$AJ$1,0),FALSE)/1,0)-IFERROR(VLOOKUP($B46,'Slutlig allokering kvv'!$B$2:$AJ$550,MATCH(V$4,'Slutlig allokering kvv'!$B$1:$AJ$1,0),FALSE)/1,0)</f>
        <v>0</v>
      </c>
      <c r="W46">
        <f>IFERROR(VLOOKUP($B46,Kraftvärmeprod!$B$1:$AJ$550,MATCH(W$4,Kraftvärmeprod!$B$1:$AJ$1,0),FALSE)/1,0)-IFERROR(VLOOKUP($B46,'Slutlig allokering kvv'!$B$2:$AJ$550,MATCH(W$4,'Slutlig allokering kvv'!$B$1:$AJ$1,0),FALSE)/1,0)</f>
        <v>0</v>
      </c>
      <c r="X46">
        <f>IFERROR(VLOOKUP($B46,Kraftvärmeprod!$B$1:$AJ$550,MATCH(X$4,Kraftvärmeprod!$B$1:$AJ$1,0),FALSE)/1,0)-IFERROR(VLOOKUP($B46,'Slutlig allokering kvv'!$B$2:$AJ$550,MATCH(X$4,'Slutlig allokering kvv'!$B$1:$AJ$1,0),FALSE)/1,0)</f>
        <v>0</v>
      </c>
      <c r="Y46">
        <f>IFERROR(VLOOKUP($B46,Kraftvärmeprod!$B$1:$AJ$550,MATCH(Y$4,Kraftvärmeprod!$B$1:$AJ$1,0),FALSE)/1,0)-IFERROR(VLOOKUP($B46,'Slutlig allokering kvv'!$B$2:$AJ$550,MATCH(Y$4,'Slutlig allokering kvv'!$B$1:$AJ$1,0),FALSE)/1,0)</f>
        <v>0</v>
      </c>
      <c r="Z46">
        <f>IFERROR(VLOOKUP($B46,Kraftvärmeprod!$B$1:$AJ$550,MATCH(Z$4,Kraftvärmeprod!$B$1:$AJ$1,0),FALSE)/1,0)-IFERROR(VLOOKUP($B46,'Slutlig allokering kvv'!$B$2:$AJ$550,MATCH(Z$4,'Slutlig allokering kvv'!$B$1:$AJ$1,0),FALSE)/1,0)</f>
        <v>0</v>
      </c>
      <c r="AA46">
        <f>IFERROR(VLOOKUP($B46,Kraftvärmeprod!$B$1:$AJ$550,MATCH(AA$4,Kraftvärmeprod!$B$1:$AJ$1,0),FALSE)/1,0)-IFERROR(VLOOKUP($B46,'Slutlig allokering kvv'!$B$2:$AJ$550,MATCH(AA$4,'Slutlig allokering kvv'!$B$1:$AJ$1,0),FALSE)/1,0)</f>
        <v>0</v>
      </c>
      <c r="AB46">
        <f>IFERROR(VLOOKUP($B46,Kraftvärmeprod!$B$1:$AJ$550,MATCH(AB$4,Kraftvärmeprod!$B$1:$AJ$1,0),FALSE)/1,0)-IFERROR(VLOOKUP($B46,'Slutlig allokering kvv'!$B$2:$AJ$550,MATCH(AB$4,'Slutlig allokering kvv'!$B$1:$AJ$1,0),FALSE)/1,0)</f>
        <v>0</v>
      </c>
      <c r="AC46">
        <f>IFERROR(VLOOKUP($B46,Kraftvärmeprod!$B$1:$AJ$550,MATCH(AC$4,Kraftvärmeprod!$B$1:$AJ$1,0),FALSE)/1,0)-IFERROR(VLOOKUP($B46,'Slutlig allokering kvv'!$B$2:$AJ$550,MATCH(AC$4,'Slutlig allokering kvv'!$B$1:$AJ$1,0),FALSE)/1,0)</f>
        <v>0</v>
      </c>
      <c r="AD46">
        <f>IFERROR(VLOOKUP($B46,Miljö!$B$1:$E$471,MATCH("Hjälpel kraftvärme (GWh)",Miljö!$B$1:$E$1,0),FALSE)/1,0)-IFERROR(VLOOKUP($B46,'Slutlig allokering kvv'!$B$2:$AJ$550,MATCH(AD$4,'Slutlig allokering kvv'!$B$1:$AJ$1,0),FALSE)/1,0)</f>
        <v>0</v>
      </c>
      <c r="AH46">
        <f t="shared" si="0"/>
        <v>0</v>
      </c>
      <c r="AJ46">
        <f>IFERROR(VLOOKUP($B46,'Slutlig allokering kvv'!$B$2:$AX$550,MATCH("Summa slutlig allokerad tillförd energi (utan hjälpel och rökgaskondensering):",'Slutlig allokering kvv'!$B$1:$AX$1,0),FALSE)/1,"")</f>
        <v>0</v>
      </c>
      <c r="AL46" s="195" t="str">
        <f>IFERROR(1-VLOOKUP($B46,'Slutlig allokering kvv'!$B$2:$AX$550,MATCH("Andel av bränsle i kvv som allokerats till värme, exklusive rökgaskondensering och hjälpel",'Slutlig allokering kvv'!$B$1:$AX$1,0),FALSE),"")</f>
        <v/>
      </c>
      <c r="AN46" s="195" t="str">
        <f t="shared" si="1"/>
        <v/>
      </c>
    </row>
    <row r="47" spans="1:40" x14ac:dyDescent="0.25">
      <c r="A47" s="2" t="s">
        <v>85</v>
      </c>
      <c r="B47" s="2" t="s">
        <v>86</v>
      </c>
      <c r="C47">
        <f>IFERROR(VLOOKUP($B47,Kraftvärmeprod!$B$1:$AH$479,MATCH(C$4,Kraftvärmeprod!$B$1:$AG$1,0),FALSE)/1,"")</f>
        <v>579.29999999999995</v>
      </c>
      <c r="D47">
        <f>IFERROR(VLOOKUP($B47,Kraftvärmeprod!$B$1:$AH$479,MATCH(D$4,Kraftvärmeprod!$B$1:$AG$1,0),FALSE)/1,"")</f>
        <v>97.5</v>
      </c>
      <c r="F47">
        <f>IFERROR(VLOOKUP($B47,Kraftvärmeprod!$B$1:$AJ$550,MATCH(F$4,Kraftvärmeprod!$B$1:$AJ$1,0),FALSE)/1,0)-IFERROR(VLOOKUP($B47,'Slutlig allokering kvv'!$B$2:$AJ$550,MATCH(F$4,'Slutlig allokering kvv'!$B$1:$AJ$1,0),FALSE)/1,0)</f>
        <v>0</v>
      </c>
      <c r="G47">
        <f>IFERROR(VLOOKUP($B47,Kraftvärmeprod!$B$1:$AJ$550,MATCH(G$4,Kraftvärmeprod!$B$1:$AJ$1,0),FALSE)/1,0)-IFERROR(VLOOKUP($B47,'Slutlig allokering kvv'!$B$2:$AJ$550,MATCH(G$4,'Slutlig allokering kvv'!$B$1:$AJ$1,0),FALSE)/1,0)</f>
        <v>0</v>
      </c>
      <c r="H47">
        <f>IFERROR(VLOOKUP($B47,Kraftvärmeprod!$B$1:$AJ$550,MATCH(H$4,Kraftvärmeprod!$B$1:$AJ$1,0),FALSE)/1,0)-IFERROR(VLOOKUP($B47,'Slutlig allokering kvv'!$B$2:$AJ$550,MATCH(H$4,'Slutlig allokering kvv'!$B$1:$AJ$1,0),FALSE)/1,0)</f>
        <v>1.3968600000000002</v>
      </c>
      <c r="I47">
        <f>IFERROR(VLOOKUP($B47,Kraftvärmeprod!$B$1:$AJ$550,MATCH(I$4,Kraftvärmeprod!$B$1:$AJ$1,0),FALSE)/1,0)-IFERROR(VLOOKUP($B47,'Slutlig allokering kvv'!$B$2:$AJ$550,MATCH(I$4,'Slutlig allokering kvv'!$B$1:$AJ$1,0),FALSE)/1,0)</f>
        <v>0</v>
      </c>
      <c r="J47">
        <f>IFERROR(VLOOKUP($B47,Kraftvärmeprod!$B$1:$AJ$550,MATCH(J$4,Kraftvärmeprod!$B$1:$AJ$1,0),FALSE)/1,0)-IFERROR(VLOOKUP($B47,'Slutlig allokering kvv'!$B$2:$AJ$550,MATCH(J$4,'Slutlig allokering kvv'!$B$1:$AJ$1,0),FALSE)/1,0)</f>
        <v>0</v>
      </c>
      <c r="K47">
        <f>IFERROR(VLOOKUP($B47,Kraftvärmeprod!$B$1:$AJ$550,MATCH(K$4,Kraftvärmeprod!$B$1:$AJ$1,0),FALSE)/1,0)-IFERROR(VLOOKUP($B47,'Slutlig allokering kvv'!$B$2:$AJ$550,MATCH(K$4,'Slutlig allokering kvv'!$B$1:$AJ$1,0),FALSE)/1,0)</f>
        <v>0</v>
      </c>
      <c r="L47">
        <f>IFERROR(VLOOKUP($B47,Kraftvärmeprod!$B$1:$AJ$550,MATCH(L$4,Kraftvärmeprod!$B$1:$AJ$1,0),FALSE)/1,0)-IFERROR(VLOOKUP($B47,'Slutlig allokering kvv'!$B$2:$AJ$550,MATCH(L$4,'Slutlig allokering kvv'!$B$1:$AJ$1,0),FALSE)/1,0)</f>
        <v>71.466000000000008</v>
      </c>
      <c r="M47">
        <f>IFERROR(VLOOKUP($B47,Kraftvärmeprod!$B$1:$AJ$550,MATCH(M$4,Kraftvärmeprod!$B$1:$AJ$1,0),FALSE)/1,0)-IFERROR(VLOOKUP($B47,'Slutlig allokering kvv'!$B$2:$AJ$550,MATCH(M$4,'Slutlig allokering kvv'!$B$1:$AJ$1,0),FALSE)/1,0)</f>
        <v>14.573599999999999</v>
      </c>
      <c r="N47">
        <f>IFERROR(VLOOKUP($B47,Kraftvärmeprod!$B$1:$AJ$550,MATCH(N$4,Kraftvärmeprod!$B$1:$AJ$1,0),FALSE)/1,0)-IFERROR(VLOOKUP($B47,'Slutlig allokering kvv'!$B$2:$AJ$550,MATCH(N$4,'Slutlig allokering kvv'!$B$1:$AJ$1,0),FALSE)/1,0)</f>
        <v>38.812200000000004</v>
      </c>
      <c r="O47">
        <f>IFERROR(VLOOKUP($B47,Kraftvärmeprod!$B$1:$AJ$550,MATCH(O$4,Kraftvärmeprod!$B$1:$AJ$1,0),FALSE)/1,0)-IFERROR(VLOOKUP($B47,'Slutlig allokering kvv'!$B$2:$AJ$550,MATCH(O$4,'Slutlig allokering kvv'!$B$1:$AJ$1,0),FALSE)/1,0)</f>
        <v>0</v>
      </c>
      <c r="P47">
        <f>IFERROR(VLOOKUP($B47,Kraftvärmeprod!$B$1:$AJ$550,MATCH(P$4,Kraftvärmeprod!$B$1:$AJ$1,0),FALSE)/1,0)-IFERROR(VLOOKUP($B47,'Slutlig allokering kvv'!$B$2:$AJ$550,MATCH(P$4,'Slutlig allokering kvv'!$B$1:$AJ$1,0),FALSE)/1,0)</f>
        <v>0</v>
      </c>
      <c r="Q47">
        <f>IFERROR(VLOOKUP($B47,Kraftvärmeprod!$B$1:$AJ$550,MATCH(Q$4,Kraftvärmeprod!$B$1:$AJ$1,0),FALSE)/1,0)-IFERROR(VLOOKUP($B47,'Slutlig allokering kvv'!$B$2:$AJ$550,MATCH(Q$4,'Slutlig allokering kvv'!$B$1:$AJ$1,0),FALSE)/1,0)</f>
        <v>0</v>
      </c>
      <c r="R47">
        <f>IFERROR(VLOOKUP($B47,Kraftvärmeprod!$B$1:$AJ$550,MATCH(R$4,Kraftvärmeprod!$B$1:$AJ$1,0),FALSE)/1,0)-IFERROR(VLOOKUP($B47,'Slutlig allokering kvv'!$B$2:$AJ$550,MATCH(R$4,'Slutlig allokering kvv'!$B$1:$AJ$1,0),FALSE)/1,0)</f>
        <v>0</v>
      </c>
      <c r="S47">
        <f>IFERROR(VLOOKUP($B47,Kraftvärmeprod!$B$1:$AJ$550,MATCH(S$4,Kraftvärmeprod!$B$1:$AJ$1,0),FALSE)/1,0)-IFERROR(VLOOKUP($B47,'Slutlig allokering kvv'!$B$2:$AJ$550,MATCH(S$4,'Slutlig allokering kvv'!$B$1:$AJ$1,0),FALSE)/1,0)</f>
        <v>2.5915499999999998</v>
      </c>
      <c r="T47">
        <f>IFERROR(VLOOKUP($B47,Kraftvärmeprod!$B$1:$AJ$550,MATCH(T$4,Kraftvärmeprod!$B$1:$AJ$1,0),FALSE)/1,0)-IFERROR(VLOOKUP($B47,'Slutlig allokering kvv'!$B$2:$AJ$550,MATCH(T$4,'Slutlig allokering kvv'!$B$1:$AJ$1,0),FALSE)/1,0)</f>
        <v>3.1098599999999994</v>
      </c>
      <c r="U47">
        <f>IFERROR(VLOOKUP($B47,Kraftvärmeprod!$B$1:$AJ$550,MATCH(U$4,Kraftvärmeprod!$B$1:$AJ$1,0),FALSE)/1,0)-IFERROR(VLOOKUP($B47,'Slutlig allokering kvv'!$B$2:$AJ$550,MATCH(U$4,'Slutlig allokering kvv'!$B$1:$AJ$1,0),FALSE)/1,0)</f>
        <v>0</v>
      </c>
      <c r="V47">
        <f>IFERROR(VLOOKUP($B47,Kraftvärmeprod!$B$1:$AJ$550,MATCH(V$4,Kraftvärmeprod!$B$1:$AJ$1,0),FALSE)/1,0)-IFERROR(VLOOKUP($B47,'Slutlig allokering kvv'!$B$2:$AJ$550,MATCH(V$4,'Slutlig allokering kvv'!$B$1:$AJ$1,0),FALSE)/1,0)</f>
        <v>0</v>
      </c>
      <c r="W47">
        <f>IFERROR(VLOOKUP($B47,Kraftvärmeprod!$B$1:$AJ$550,MATCH(W$4,Kraftvärmeprod!$B$1:$AJ$1,0),FALSE)/1,0)-IFERROR(VLOOKUP($B47,'Slutlig allokering kvv'!$B$2:$AJ$550,MATCH(W$4,'Slutlig allokering kvv'!$B$1:$AJ$1,0),FALSE)/1,0)</f>
        <v>0</v>
      </c>
      <c r="X47">
        <f>IFERROR(VLOOKUP($B47,Kraftvärmeprod!$B$1:$AJ$550,MATCH(X$4,Kraftvärmeprod!$B$1:$AJ$1,0),FALSE)/1,0)-IFERROR(VLOOKUP($B47,'Slutlig allokering kvv'!$B$2:$AJ$550,MATCH(X$4,'Slutlig allokering kvv'!$B$1:$AJ$1,0),FALSE)/1,0)</f>
        <v>0</v>
      </c>
      <c r="Y47">
        <f>IFERROR(VLOOKUP($B47,Kraftvärmeprod!$B$1:$AJ$550,MATCH(Y$4,Kraftvärmeprod!$B$1:$AJ$1,0),FALSE)/1,0)-IFERROR(VLOOKUP($B47,'Slutlig allokering kvv'!$B$2:$AJ$550,MATCH(Y$4,'Slutlig allokering kvv'!$B$1:$AJ$1,0),FALSE)/1,0)</f>
        <v>11.951600000000003</v>
      </c>
      <c r="Z47">
        <f>IFERROR(VLOOKUP($B47,Kraftvärmeprod!$B$1:$AJ$550,MATCH(Z$4,Kraftvärmeprod!$B$1:$AJ$1,0),FALSE)/1,0)-IFERROR(VLOOKUP($B47,'Slutlig allokering kvv'!$B$2:$AJ$550,MATCH(Z$4,'Slutlig allokering kvv'!$B$1:$AJ$1,0),FALSE)/1,0)</f>
        <v>0</v>
      </c>
      <c r="AA47">
        <f>IFERROR(VLOOKUP($B47,Kraftvärmeprod!$B$1:$AJ$550,MATCH(AA$4,Kraftvärmeprod!$B$1:$AJ$1,0),FALSE)/1,0)-IFERROR(VLOOKUP($B47,'Slutlig allokering kvv'!$B$2:$AJ$550,MATCH(AA$4,'Slutlig allokering kvv'!$B$1:$AJ$1,0),FALSE)/1,0)</f>
        <v>116.98699999999999</v>
      </c>
      <c r="AB47">
        <f>IFERROR(VLOOKUP($B47,Kraftvärmeprod!$B$1:$AJ$550,MATCH(AB$4,Kraftvärmeprod!$B$1:$AJ$1,0),FALSE)/1,0)-IFERROR(VLOOKUP($B47,'Slutlig allokering kvv'!$B$2:$AJ$550,MATCH(AB$4,'Slutlig allokering kvv'!$B$1:$AJ$1,0),FALSE)/1,0)</f>
        <v>0</v>
      </c>
      <c r="AC47">
        <f>IFERROR(VLOOKUP($B47,Kraftvärmeprod!$B$1:$AJ$550,MATCH(AC$4,Kraftvärmeprod!$B$1:$AJ$1,0),FALSE)/1,0)-IFERROR(VLOOKUP($B47,'Slutlig allokering kvv'!$B$2:$AJ$550,MATCH(AC$4,'Slutlig allokering kvv'!$B$1:$AJ$1,0),FALSE)/1,0)</f>
        <v>0</v>
      </c>
      <c r="AD47">
        <f>IFERROR(VLOOKUP($B47,Miljö!$B$1:$E$471,MATCH("Hjälpel kraftvärme (GWh)",Miljö!$B$1:$E$1,0),FALSE)/1,0)-IFERROR(VLOOKUP($B47,'Slutlig allokering kvv'!$B$2:$AJ$550,MATCH(AD$4,'Slutlig allokering kvv'!$B$1:$AJ$1,0),FALSE)/1,0)</f>
        <v>9.9061000000000021</v>
      </c>
      <c r="AH47">
        <f t="shared" si="0"/>
        <v>260.88867000000005</v>
      </c>
      <c r="AJ47">
        <f>IFERROR(VLOOKUP($B47,'Slutlig allokering kvv'!$B$2:$AX$550,MATCH("Summa slutlig allokerad tillförd energi (utan hjälpel och rökgaskondensering):",'Slutlig allokering kvv'!$B$1:$AX$1,0),FALSE)/1,"")</f>
        <v>546.21132999999998</v>
      </c>
      <c r="AL47" s="195">
        <f>IFERROR(1-VLOOKUP($B47,'Slutlig allokering kvv'!$B$2:$AX$550,MATCH("Andel av bränsle i kvv som allokerats till värme, exklusive rökgaskondensering och hjälpel",'Slutlig allokering kvv'!$B$1:$AX$1,0),FALSE),"")</f>
        <v>0.32324206418039891</v>
      </c>
      <c r="AN47" s="195">
        <f t="shared" si="1"/>
        <v>0.32324206418039902</v>
      </c>
    </row>
    <row r="48" spans="1:40" x14ac:dyDescent="0.25">
      <c r="A48" s="2" t="s">
        <v>85</v>
      </c>
      <c r="B48" s="2" t="s">
        <v>87</v>
      </c>
      <c r="C48" t="str">
        <f>IFERROR(VLOOKUP($B48,Kraftvärmeprod!$B$1:$AH$479,MATCH(C$4,Kraftvärmeprod!$B$1:$AG$1,0),FALSE)/1,"")</f>
        <v/>
      </c>
      <c r="D48" t="str">
        <f>IFERROR(VLOOKUP($B48,Kraftvärmeprod!$B$1:$AH$479,MATCH(D$4,Kraftvärmeprod!$B$1:$AG$1,0),FALSE)/1,"")</f>
        <v/>
      </c>
      <c r="F48">
        <f>IFERROR(VLOOKUP($B48,Kraftvärmeprod!$B$1:$AJ$550,MATCH(F$4,Kraftvärmeprod!$B$1:$AJ$1,0),FALSE)/1,0)-IFERROR(VLOOKUP($B48,'Slutlig allokering kvv'!$B$2:$AJ$550,MATCH(F$4,'Slutlig allokering kvv'!$B$1:$AJ$1,0),FALSE)/1,0)</f>
        <v>0</v>
      </c>
      <c r="G48">
        <f>IFERROR(VLOOKUP($B48,Kraftvärmeprod!$B$1:$AJ$550,MATCH(G$4,Kraftvärmeprod!$B$1:$AJ$1,0),FALSE)/1,0)-IFERROR(VLOOKUP($B48,'Slutlig allokering kvv'!$B$2:$AJ$550,MATCH(G$4,'Slutlig allokering kvv'!$B$1:$AJ$1,0),FALSE)/1,0)</f>
        <v>0</v>
      </c>
      <c r="H48">
        <f>IFERROR(VLOOKUP($B48,Kraftvärmeprod!$B$1:$AJ$550,MATCH(H$4,Kraftvärmeprod!$B$1:$AJ$1,0),FALSE)/1,0)-IFERROR(VLOOKUP($B48,'Slutlig allokering kvv'!$B$2:$AJ$550,MATCH(H$4,'Slutlig allokering kvv'!$B$1:$AJ$1,0),FALSE)/1,0)</f>
        <v>0</v>
      </c>
      <c r="I48">
        <f>IFERROR(VLOOKUP($B48,Kraftvärmeprod!$B$1:$AJ$550,MATCH(I$4,Kraftvärmeprod!$B$1:$AJ$1,0),FALSE)/1,0)-IFERROR(VLOOKUP($B48,'Slutlig allokering kvv'!$B$2:$AJ$550,MATCH(I$4,'Slutlig allokering kvv'!$B$1:$AJ$1,0),FALSE)/1,0)</f>
        <v>0</v>
      </c>
      <c r="J48">
        <f>IFERROR(VLOOKUP($B48,Kraftvärmeprod!$B$1:$AJ$550,MATCH(J$4,Kraftvärmeprod!$B$1:$AJ$1,0),FALSE)/1,0)-IFERROR(VLOOKUP($B48,'Slutlig allokering kvv'!$B$2:$AJ$550,MATCH(J$4,'Slutlig allokering kvv'!$B$1:$AJ$1,0),FALSE)/1,0)</f>
        <v>0</v>
      </c>
      <c r="K48">
        <f>IFERROR(VLOOKUP($B48,Kraftvärmeprod!$B$1:$AJ$550,MATCH(K$4,Kraftvärmeprod!$B$1:$AJ$1,0),FALSE)/1,0)-IFERROR(VLOOKUP($B48,'Slutlig allokering kvv'!$B$2:$AJ$550,MATCH(K$4,'Slutlig allokering kvv'!$B$1:$AJ$1,0),FALSE)/1,0)</f>
        <v>0</v>
      </c>
      <c r="L48">
        <f>IFERROR(VLOOKUP($B48,Kraftvärmeprod!$B$1:$AJ$550,MATCH(L$4,Kraftvärmeprod!$B$1:$AJ$1,0),FALSE)/1,0)-IFERROR(VLOOKUP($B48,'Slutlig allokering kvv'!$B$2:$AJ$550,MATCH(L$4,'Slutlig allokering kvv'!$B$1:$AJ$1,0),FALSE)/1,0)</f>
        <v>0</v>
      </c>
      <c r="M48">
        <f>IFERROR(VLOOKUP($B48,Kraftvärmeprod!$B$1:$AJ$550,MATCH(M$4,Kraftvärmeprod!$B$1:$AJ$1,0),FALSE)/1,0)-IFERROR(VLOOKUP($B48,'Slutlig allokering kvv'!$B$2:$AJ$550,MATCH(M$4,'Slutlig allokering kvv'!$B$1:$AJ$1,0),FALSE)/1,0)</f>
        <v>0</v>
      </c>
      <c r="N48">
        <f>IFERROR(VLOOKUP($B48,Kraftvärmeprod!$B$1:$AJ$550,MATCH(N$4,Kraftvärmeprod!$B$1:$AJ$1,0),FALSE)/1,0)-IFERROR(VLOOKUP($B48,'Slutlig allokering kvv'!$B$2:$AJ$550,MATCH(N$4,'Slutlig allokering kvv'!$B$1:$AJ$1,0),FALSE)/1,0)</f>
        <v>0</v>
      </c>
      <c r="O48">
        <f>IFERROR(VLOOKUP($B48,Kraftvärmeprod!$B$1:$AJ$550,MATCH(O$4,Kraftvärmeprod!$B$1:$AJ$1,0),FALSE)/1,0)-IFERROR(VLOOKUP($B48,'Slutlig allokering kvv'!$B$2:$AJ$550,MATCH(O$4,'Slutlig allokering kvv'!$B$1:$AJ$1,0),FALSE)/1,0)</f>
        <v>0</v>
      </c>
      <c r="P48">
        <f>IFERROR(VLOOKUP($B48,Kraftvärmeprod!$B$1:$AJ$550,MATCH(P$4,Kraftvärmeprod!$B$1:$AJ$1,0),FALSE)/1,0)-IFERROR(VLOOKUP($B48,'Slutlig allokering kvv'!$B$2:$AJ$550,MATCH(P$4,'Slutlig allokering kvv'!$B$1:$AJ$1,0),FALSE)/1,0)</f>
        <v>0</v>
      </c>
      <c r="Q48">
        <f>IFERROR(VLOOKUP($B48,Kraftvärmeprod!$B$1:$AJ$550,MATCH(Q$4,Kraftvärmeprod!$B$1:$AJ$1,0),FALSE)/1,0)-IFERROR(VLOOKUP($B48,'Slutlig allokering kvv'!$B$2:$AJ$550,MATCH(Q$4,'Slutlig allokering kvv'!$B$1:$AJ$1,0),FALSE)/1,0)</f>
        <v>0</v>
      </c>
      <c r="R48">
        <f>IFERROR(VLOOKUP($B48,Kraftvärmeprod!$B$1:$AJ$550,MATCH(R$4,Kraftvärmeprod!$B$1:$AJ$1,0),FALSE)/1,0)-IFERROR(VLOOKUP($B48,'Slutlig allokering kvv'!$B$2:$AJ$550,MATCH(R$4,'Slutlig allokering kvv'!$B$1:$AJ$1,0),FALSE)/1,0)</f>
        <v>0</v>
      </c>
      <c r="S48">
        <f>IFERROR(VLOOKUP($B48,Kraftvärmeprod!$B$1:$AJ$550,MATCH(S$4,Kraftvärmeprod!$B$1:$AJ$1,0),FALSE)/1,0)-IFERROR(VLOOKUP($B48,'Slutlig allokering kvv'!$B$2:$AJ$550,MATCH(S$4,'Slutlig allokering kvv'!$B$1:$AJ$1,0),FALSE)/1,0)</f>
        <v>0</v>
      </c>
      <c r="T48">
        <f>IFERROR(VLOOKUP($B48,Kraftvärmeprod!$B$1:$AJ$550,MATCH(T$4,Kraftvärmeprod!$B$1:$AJ$1,0),FALSE)/1,0)-IFERROR(VLOOKUP($B48,'Slutlig allokering kvv'!$B$2:$AJ$550,MATCH(T$4,'Slutlig allokering kvv'!$B$1:$AJ$1,0),FALSE)/1,0)</f>
        <v>0</v>
      </c>
      <c r="U48">
        <f>IFERROR(VLOOKUP($B48,Kraftvärmeprod!$B$1:$AJ$550,MATCH(U$4,Kraftvärmeprod!$B$1:$AJ$1,0),FALSE)/1,0)-IFERROR(VLOOKUP($B48,'Slutlig allokering kvv'!$B$2:$AJ$550,MATCH(U$4,'Slutlig allokering kvv'!$B$1:$AJ$1,0),FALSE)/1,0)</f>
        <v>0</v>
      </c>
      <c r="V48">
        <f>IFERROR(VLOOKUP($B48,Kraftvärmeprod!$B$1:$AJ$550,MATCH(V$4,Kraftvärmeprod!$B$1:$AJ$1,0),FALSE)/1,0)-IFERROR(VLOOKUP($B48,'Slutlig allokering kvv'!$B$2:$AJ$550,MATCH(V$4,'Slutlig allokering kvv'!$B$1:$AJ$1,0),FALSE)/1,0)</f>
        <v>0</v>
      </c>
      <c r="W48">
        <f>IFERROR(VLOOKUP($B48,Kraftvärmeprod!$B$1:$AJ$550,MATCH(W$4,Kraftvärmeprod!$B$1:$AJ$1,0),FALSE)/1,0)-IFERROR(VLOOKUP($B48,'Slutlig allokering kvv'!$B$2:$AJ$550,MATCH(W$4,'Slutlig allokering kvv'!$B$1:$AJ$1,0),FALSE)/1,0)</f>
        <v>0</v>
      </c>
      <c r="X48">
        <f>IFERROR(VLOOKUP($B48,Kraftvärmeprod!$B$1:$AJ$550,MATCH(X$4,Kraftvärmeprod!$B$1:$AJ$1,0),FALSE)/1,0)-IFERROR(VLOOKUP($B48,'Slutlig allokering kvv'!$B$2:$AJ$550,MATCH(X$4,'Slutlig allokering kvv'!$B$1:$AJ$1,0),FALSE)/1,0)</f>
        <v>0</v>
      </c>
      <c r="Y48">
        <f>IFERROR(VLOOKUP($B48,Kraftvärmeprod!$B$1:$AJ$550,MATCH(Y$4,Kraftvärmeprod!$B$1:$AJ$1,0),FALSE)/1,0)-IFERROR(VLOOKUP($B48,'Slutlig allokering kvv'!$B$2:$AJ$550,MATCH(Y$4,'Slutlig allokering kvv'!$B$1:$AJ$1,0),FALSE)/1,0)</f>
        <v>0</v>
      </c>
      <c r="Z48">
        <f>IFERROR(VLOOKUP($B48,Kraftvärmeprod!$B$1:$AJ$550,MATCH(Z$4,Kraftvärmeprod!$B$1:$AJ$1,0),FALSE)/1,0)-IFERROR(VLOOKUP($B48,'Slutlig allokering kvv'!$B$2:$AJ$550,MATCH(Z$4,'Slutlig allokering kvv'!$B$1:$AJ$1,0),FALSE)/1,0)</f>
        <v>0</v>
      </c>
      <c r="AA48">
        <f>IFERROR(VLOOKUP($B48,Kraftvärmeprod!$B$1:$AJ$550,MATCH(AA$4,Kraftvärmeprod!$B$1:$AJ$1,0),FALSE)/1,0)-IFERROR(VLOOKUP($B48,'Slutlig allokering kvv'!$B$2:$AJ$550,MATCH(AA$4,'Slutlig allokering kvv'!$B$1:$AJ$1,0),FALSE)/1,0)</f>
        <v>0</v>
      </c>
      <c r="AB48">
        <f>IFERROR(VLOOKUP($B48,Kraftvärmeprod!$B$1:$AJ$550,MATCH(AB$4,Kraftvärmeprod!$B$1:$AJ$1,0),FALSE)/1,0)-IFERROR(VLOOKUP($B48,'Slutlig allokering kvv'!$B$2:$AJ$550,MATCH(AB$4,'Slutlig allokering kvv'!$B$1:$AJ$1,0),FALSE)/1,0)</f>
        <v>0</v>
      </c>
      <c r="AC48">
        <f>IFERROR(VLOOKUP($B48,Kraftvärmeprod!$B$1:$AJ$550,MATCH(AC$4,Kraftvärmeprod!$B$1:$AJ$1,0),FALSE)/1,0)-IFERROR(VLOOKUP($B48,'Slutlig allokering kvv'!$B$2:$AJ$550,MATCH(AC$4,'Slutlig allokering kvv'!$B$1:$AJ$1,0),FALSE)/1,0)</f>
        <v>0</v>
      </c>
      <c r="AD48">
        <f>IFERROR(VLOOKUP($B48,Miljö!$B$1:$E$471,MATCH("Hjälpel kraftvärme (GWh)",Miljö!$B$1:$E$1,0),FALSE)/1,0)-IFERROR(VLOOKUP($B48,'Slutlig allokering kvv'!$B$2:$AJ$550,MATCH(AD$4,'Slutlig allokering kvv'!$B$1:$AJ$1,0),FALSE)/1,0)</f>
        <v>0</v>
      </c>
      <c r="AH48">
        <f t="shared" si="0"/>
        <v>0</v>
      </c>
      <c r="AJ48">
        <f>IFERROR(VLOOKUP($B48,'Slutlig allokering kvv'!$B$2:$AX$550,MATCH("Summa slutlig allokerad tillförd energi (utan hjälpel och rökgaskondensering):",'Slutlig allokering kvv'!$B$1:$AX$1,0),FALSE)/1,"")</f>
        <v>0</v>
      </c>
      <c r="AL48" s="195" t="str">
        <f>IFERROR(1-VLOOKUP($B48,'Slutlig allokering kvv'!$B$2:$AX$550,MATCH("Andel av bränsle i kvv som allokerats till värme, exklusive rökgaskondensering och hjälpel",'Slutlig allokering kvv'!$B$1:$AX$1,0),FALSE),"")</f>
        <v/>
      </c>
      <c r="AN48" s="195" t="str">
        <f t="shared" si="1"/>
        <v/>
      </c>
    </row>
    <row r="49" spans="1:40" x14ac:dyDescent="0.25">
      <c r="A49" s="2" t="s">
        <v>88</v>
      </c>
      <c r="B49" s="5" t="s">
        <v>1057</v>
      </c>
      <c r="C49" t="str">
        <f>IFERROR(VLOOKUP($B49,Kraftvärmeprod!$B$1:$AH$479,MATCH(C$4,Kraftvärmeprod!$B$1:$AG$1,0),FALSE)/1,"")</f>
        <v/>
      </c>
      <c r="D49" t="str">
        <f>IFERROR(VLOOKUP($B49,Kraftvärmeprod!$B$1:$AH$479,MATCH(D$4,Kraftvärmeprod!$B$1:$AG$1,0),FALSE)/1,"")</f>
        <v/>
      </c>
      <c r="F49">
        <f>IFERROR(VLOOKUP($B49,Kraftvärmeprod!$B$1:$AJ$550,MATCH(F$4,Kraftvärmeprod!$B$1:$AJ$1,0),FALSE)/1,0)-IFERROR(VLOOKUP($B49,'Slutlig allokering kvv'!$B$2:$AJ$550,MATCH(F$4,'Slutlig allokering kvv'!$B$1:$AJ$1,0),FALSE)/1,0)</f>
        <v>0</v>
      </c>
      <c r="G49">
        <f>IFERROR(VLOOKUP($B49,Kraftvärmeprod!$B$1:$AJ$550,MATCH(G$4,Kraftvärmeprod!$B$1:$AJ$1,0),FALSE)/1,0)-IFERROR(VLOOKUP($B49,'Slutlig allokering kvv'!$B$2:$AJ$550,MATCH(G$4,'Slutlig allokering kvv'!$B$1:$AJ$1,0),FALSE)/1,0)</f>
        <v>0</v>
      </c>
      <c r="H49">
        <f>IFERROR(VLOOKUP($B49,Kraftvärmeprod!$B$1:$AJ$550,MATCH(H$4,Kraftvärmeprod!$B$1:$AJ$1,0),FALSE)/1,0)-IFERROR(VLOOKUP($B49,'Slutlig allokering kvv'!$B$2:$AJ$550,MATCH(H$4,'Slutlig allokering kvv'!$B$1:$AJ$1,0),FALSE)/1,0)</f>
        <v>0</v>
      </c>
      <c r="I49">
        <f>IFERROR(VLOOKUP($B49,Kraftvärmeprod!$B$1:$AJ$550,MATCH(I$4,Kraftvärmeprod!$B$1:$AJ$1,0),FALSE)/1,0)-IFERROR(VLOOKUP($B49,'Slutlig allokering kvv'!$B$2:$AJ$550,MATCH(I$4,'Slutlig allokering kvv'!$B$1:$AJ$1,0),FALSE)/1,0)</f>
        <v>0</v>
      </c>
      <c r="J49">
        <f>IFERROR(VLOOKUP($B49,Kraftvärmeprod!$B$1:$AJ$550,MATCH(J$4,Kraftvärmeprod!$B$1:$AJ$1,0),FALSE)/1,0)-IFERROR(VLOOKUP($B49,'Slutlig allokering kvv'!$B$2:$AJ$550,MATCH(J$4,'Slutlig allokering kvv'!$B$1:$AJ$1,0),FALSE)/1,0)</f>
        <v>0</v>
      </c>
      <c r="K49">
        <f>IFERROR(VLOOKUP($B49,Kraftvärmeprod!$B$1:$AJ$550,MATCH(K$4,Kraftvärmeprod!$B$1:$AJ$1,0),FALSE)/1,0)-IFERROR(VLOOKUP($B49,'Slutlig allokering kvv'!$B$2:$AJ$550,MATCH(K$4,'Slutlig allokering kvv'!$B$1:$AJ$1,0),FALSE)/1,0)</f>
        <v>0</v>
      </c>
      <c r="L49">
        <f>IFERROR(VLOOKUP($B49,Kraftvärmeprod!$B$1:$AJ$550,MATCH(L$4,Kraftvärmeprod!$B$1:$AJ$1,0),FALSE)/1,0)-IFERROR(VLOOKUP($B49,'Slutlig allokering kvv'!$B$2:$AJ$550,MATCH(L$4,'Slutlig allokering kvv'!$B$1:$AJ$1,0),FALSE)/1,0)</f>
        <v>0</v>
      </c>
      <c r="M49">
        <f>IFERROR(VLOOKUP($B49,Kraftvärmeprod!$B$1:$AJ$550,MATCH(M$4,Kraftvärmeprod!$B$1:$AJ$1,0),FALSE)/1,0)-IFERROR(VLOOKUP($B49,'Slutlig allokering kvv'!$B$2:$AJ$550,MATCH(M$4,'Slutlig allokering kvv'!$B$1:$AJ$1,0),FALSE)/1,0)</f>
        <v>0</v>
      </c>
      <c r="N49">
        <f>IFERROR(VLOOKUP($B49,Kraftvärmeprod!$B$1:$AJ$550,MATCH(N$4,Kraftvärmeprod!$B$1:$AJ$1,0),FALSE)/1,0)-IFERROR(VLOOKUP($B49,'Slutlig allokering kvv'!$B$2:$AJ$550,MATCH(N$4,'Slutlig allokering kvv'!$B$1:$AJ$1,0),FALSE)/1,0)</f>
        <v>0</v>
      </c>
      <c r="O49">
        <f>IFERROR(VLOOKUP($B49,Kraftvärmeprod!$B$1:$AJ$550,MATCH(O$4,Kraftvärmeprod!$B$1:$AJ$1,0),FALSE)/1,0)-IFERROR(VLOOKUP($B49,'Slutlig allokering kvv'!$B$2:$AJ$550,MATCH(O$4,'Slutlig allokering kvv'!$B$1:$AJ$1,0),FALSE)/1,0)</f>
        <v>0</v>
      </c>
      <c r="P49">
        <f>IFERROR(VLOOKUP($B49,Kraftvärmeprod!$B$1:$AJ$550,MATCH(P$4,Kraftvärmeprod!$B$1:$AJ$1,0),FALSE)/1,0)-IFERROR(VLOOKUP($B49,'Slutlig allokering kvv'!$B$2:$AJ$550,MATCH(P$4,'Slutlig allokering kvv'!$B$1:$AJ$1,0),FALSE)/1,0)</f>
        <v>0</v>
      </c>
      <c r="Q49">
        <f>IFERROR(VLOOKUP($B49,Kraftvärmeprod!$B$1:$AJ$550,MATCH(Q$4,Kraftvärmeprod!$B$1:$AJ$1,0),FALSE)/1,0)-IFERROR(VLOOKUP($B49,'Slutlig allokering kvv'!$B$2:$AJ$550,MATCH(Q$4,'Slutlig allokering kvv'!$B$1:$AJ$1,0),FALSE)/1,0)</f>
        <v>0</v>
      </c>
      <c r="R49">
        <f>IFERROR(VLOOKUP($B49,Kraftvärmeprod!$B$1:$AJ$550,MATCH(R$4,Kraftvärmeprod!$B$1:$AJ$1,0),FALSE)/1,0)-IFERROR(VLOOKUP($B49,'Slutlig allokering kvv'!$B$2:$AJ$550,MATCH(R$4,'Slutlig allokering kvv'!$B$1:$AJ$1,0),FALSE)/1,0)</f>
        <v>0</v>
      </c>
      <c r="S49">
        <f>IFERROR(VLOOKUP($B49,Kraftvärmeprod!$B$1:$AJ$550,MATCH(S$4,Kraftvärmeprod!$B$1:$AJ$1,0),FALSE)/1,0)-IFERROR(VLOOKUP($B49,'Slutlig allokering kvv'!$B$2:$AJ$550,MATCH(S$4,'Slutlig allokering kvv'!$B$1:$AJ$1,0),FALSE)/1,0)</f>
        <v>0</v>
      </c>
      <c r="T49">
        <f>IFERROR(VLOOKUP($B49,Kraftvärmeprod!$B$1:$AJ$550,MATCH(T$4,Kraftvärmeprod!$B$1:$AJ$1,0),FALSE)/1,0)-IFERROR(VLOOKUP($B49,'Slutlig allokering kvv'!$B$2:$AJ$550,MATCH(T$4,'Slutlig allokering kvv'!$B$1:$AJ$1,0),FALSE)/1,0)</f>
        <v>0</v>
      </c>
      <c r="U49">
        <f>IFERROR(VLOOKUP($B49,Kraftvärmeprod!$B$1:$AJ$550,MATCH(U$4,Kraftvärmeprod!$B$1:$AJ$1,0),FALSE)/1,0)-IFERROR(VLOOKUP($B49,'Slutlig allokering kvv'!$B$2:$AJ$550,MATCH(U$4,'Slutlig allokering kvv'!$B$1:$AJ$1,0),FALSE)/1,0)</f>
        <v>0</v>
      </c>
      <c r="V49">
        <f>IFERROR(VLOOKUP($B49,Kraftvärmeprod!$B$1:$AJ$550,MATCH(V$4,Kraftvärmeprod!$B$1:$AJ$1,0),FALSE)/1,0)-IFERROR(VLOOKUP($B49,'Slutlig allokering kvv'!$B$2:$AJ$550,MATCH(V$4,'Slutlig allokering kvv'!$B$1:$AJ$1,0),FALSE)/1,0)</f>
        <v>0</v>
      </c>
      <c r="W49">
        <f>IFERROR(VLOOKUP($B49,Kraftvärmeprod!$B$1:$AJ$550,MATCH(W$4,Kraftvärmeprod!$B$1:$AJ$1,0),FALSE)/1,0)-IFERROR(VLOOKUP($B49,'Slutlig allokering kvv'!$B$2:$AJ$550,MATCH(W$4,'Slutlig allokering kvv'!$B$1:$AJ$1,0),FALSE)/1,0)</f>
        <v>0</v>
      </c>
      <c r="X49">
        <f>IFERROR(VLOOKUP($B49,Kraftvärmeprod!$B$1:$AJ$550,MATCH(X$4,Kraftvärmeprod!$B$1:$AJ$1,0),FALSE)/1,0)-IFERROR(VLOOKUP($B49,'Slutlig allokering kvv'!$B$2:$AJ$550,MATCH(X$4,'Slutlig allokering kvv'!$B$1:$AJ$1,0),FALSE)/1,0)</f>
        <v>0</v>
      </c>
      <c r="Y49">
        <f>IFERROR(VLOOKUP($B49,Kraftvärmeprod!$B$1:$AJ$550,MATCH(Y$4,Kraftvärmeprod!$B$1:$AJ$1,0),FALSE)/1,0)-IFERROR(VLOOKUP($B49,'Slutlig allokering kvv'!$B$2:$AJ$550,MATCH(Y$4,'Slutlig allokering kvv'!$B$1:$AJ$1,0),FALSE)/1,0)</f>
        <v>0</v>
      </c>
      <c r="Z49">
        <f>IFERROR(VLOOKUP($B49,Kraftvärmeprod!$B$1:$AJ$550,MATCH(Z$4,Kraftvärmeprod!$B$1:$AJ$1,0),FALSE)/1,0)-IFERROR(VLOOKUP($B49,'Slutlig allokering kvv'!$B$2:$AJ$550,MATCH(Z$4,'Slutlig allokering kvv'!$B$1:$AJ$1,0),FALSE)/1,0)</f>
        <v>0</v>
      </c>
      <c r="AA49">
        <f>IFERROR(VLOOKUP($B49,Kraftvärmeprod!$B$1:$AJ$550,MATCH(AA$4,Kraftvärmeprod!$B$1:$AJ$1,0),FALSE)/1,0)-IFERROR(VLOOKUP($B49,'Slutlig allokering kvv'!$B$2:$AJ$550,MATCH(AA$4,'Slutlig allokering kvv'!$B$1:$AJ$1,0),FALSE)/1,0)</f>
        <v>0</v>
      </c>
      <c r="AB49">
        <f>IFERROR(VLOOKUP($B49,Kraftvärmeprod!$B$1:$AJ$550,MATCH(AB$4,Kraftvärmeprod!$B$1:$AJ$1,0),FALSE)/1,0)-IFERROR(VLOOKUP($B49,'Slutlig allokering kvv'!$B$2:$AJ$550,MATCH(AB$4,'Slutlig allokering kvv'!$B$1:$AJ$1,0),FALSE)/1,0)</f>
        <v>0</v>
      </c>
      <c r="AC49">
        <f>IFERROR(VLOOKUP($B49,Kraftvärmeprod!$B$1:$AJ$550,MATCH(AC$4,Kraftvärmeprod!$B$1:$AJ$1,0),FALSE)/1,0)-IFERROR(VLOOKUP($B49,'Slutlig allokering kvv'!$B$2:$AJ$550,MATCH(AC$4,'Slutlig allokering kvv'!$B$1:$AJ$1,0),FALSE)/1,0)</f>
        <v>0</v>
      </c>
      <c r="AD49">
        <f>IFERROR(VLOOKUP($B49,Miljö!$B$1:$E$471,MATCH("Hjälpel kraftvärme (GWh)",Miljö!$B$1:$E$1,0),FALSE)/1,0)-IFERROR(VLOOKUP($B49,'Slutlig allokering kvv'!$B$2:$AJ$550,MATCH(AD$4,'Slutlig allokering kvv'!$B$1:$AJ$1,0),FALSE)/1,0)</f>
        <v>0</v>
      </c>
      <c r="AH49">
        <f t="shared" si="0"/>
        <v>0</v>
      </c>
      <c r="AJ49">
        <f>IFERROR(VLOOKUP($B49,'Slutlig allokering kvv'!$B$2:$AX$550,MATCH("Summa slutlig allokerad tillförd energi (utan hjälpel och rökgaskondensering):",'Slutlig allokering kvv'!$B$1:$AX$1,0),FALSE)/1,"")</f>
        <v>0</v>
      </c>
      <c r="AL49" s="195" t="str">
        <f>IFERROR(1-VLOOKUP($B49,'Slutlig allokering kvv'!$B$2:$AX$550,MATCH("Andel av bränsle i kvv som allokerats till värme, exklusive rökgaskondensering och hjälpel",'Slutlig allokering kvv'!$B$1:$AX$1,0),FALSE),"")</f>
        <v/>
      </c>
      <c r="AN49" s="195" t="str">
        <f t="shared" si="1"/>
        <v/>
      </c>
    </row>
    <row r="50" spans="1:40" x14ac:dyDescent="0.25">
      <c r="A50" s="2" t="s">
        <v>90</v>
      </c>
      <c r="B50" s="2" t="s">
        <v>91</v>
      </c>
      <c r="C50" t="str">
        <f>IFERROR(VLOOKUP($B50,Kraftvärmeprod!$B$1:$AH$479,MATCH(C$4,Kraftvärmeprod!$B$1:$AG$1,0),FALSE)/1,"")</f>
        <v/>
      </c>
      <c r="D50" t="str">
        <f>IFERROR(VLOOKUP($B50,Kraftvärmeprod!$B$1:$AH$479,MATCH(D$4,Kraftvärmeprod!$B$1:$AG$1,0),FALSE)/1,"")</f>
        <v/>
      </c>
      <c r="F50">
        <f>IFERROR(VLOOKUP($B50,Kraftvärmeprod!$B$1:$AJ$550,MATCH(F$4,Kraftvärmeprod!$B$1:$AJ$1,0),FALSE)/1,0)-IFERROR(VLOOKUP($B50,'Slutlig allokering kvv'!$B$2:$AJ$550,MATCH(F$4,'Slutlig allokering kvv'!$B$1:$AJ$1,0),FALSE)/1,0)</f>
        <v>0</v>
      </c>
      <c r="G50">
        <f>IFERROR(VLOOKUP($B50,Kraftvärmeprod!$B$1:$AJ$550,MATCH(G$4,Kraftvärmeprod!$B$1:$AJ$1,0),FALSE)/1,0)-IFERROR(VLOOKUP($B50,'Slutlig allokering kvv'!$B$2:$AJ$550,MATCH(G$4,'Slutlig allokering kvv'!$B$1:$AJ$1,0),FALSE)/1,0)</f>
        <v>0</v>
      </c>
      <c r="H50">
        <f>IFERROR(VLOOKUP($B50,Kraftvärmeprod!$B$1:$AJ$550,MATCH(H$4,Kraftvärmeprod!$B$1:$AJ$1,0),FALSE)/1,0)-IFERROR(VLOOKUP($B50,'Slutlig allokering kvv'!$B$2:$AJ$550,MATCH(H$4,'Slutlig allokering kvv'!$B$1:$AJ$1,0),FALSE)/1,0)</f>
        <v>0</v>
      </c>
      <c r="I50">
        <f>IFERROR(VLOOKUP($B50,Kraftvärmeprod!$B$1:$AJ$550,MATCH(I$4,Kraftvärmeprod!$B$1:$AJ$1,0),FALSE)/1,0)-IFERROR(VLOOKUP($B50,'Slutlig allokering kvv'!$B$2:$AJ$550,MATCH(I$4,'Slutlig allokering kvv'!$B$1:$AJ$1,0),FALSE)/1,0)</f>
        <v>0</v>
      </c>
      <c r="J50">
        <f>IFERROR(VLOOKUP($B50,Kraftvärmeprod!$B$1:$AJ$550,MATCH(J$4,Kraftvärmeprod!$B$1:$AJ$1,0),FALSE)/1,0)-IFERROR(VLOOKUP($B50,'Slutlig allokering kvv'!$B$2:$AJ$550,MATCH(J$4,'Slutlig allokering kvv'!$B$1:$AJ$1,0),FALSE)/1,0)</f>
        <v>0</v>
      </c>
      <c r="K50">
        <f>IFERROR(VLOOKUP($B50,Kraftvärmeprod!$B$1:$AJ$550,MATCH(K$4,Kraftvärmeprod!$B$1:$AJ$1,0),FALSE)/1,0)-IFERROR(VLOOKUP($B50,'Slutlig allokering kvv'!$B$2:$AJ$550,MATCH(K$4,'Slutlig allokering kvv'!$B$1:$AJ$1,0),FALSE)/1,0)</f>
        <v>0</v>
      </c>
      <c r="L50">
        <f>IFERROR(VLOOKUP($B50,Kraftvärmeprod!$B$1:$AJ$550,MATCH(L$4,Kraftvärmeprod!$B$1:$AJ$1,0),FALSE)/1,0)-IFERROR(VLOOKUP($B50,'Slutlig allokering kvv'!$B$2:$AJ$550,MATCH(L$4,'Slutlig allokering kvv'!$B$1:$AJ$1,0),FALSE)/1,0)</f>
        <v>0</v>
      </c>
      <c r="M50">
        <f>IFERROR(VLOOKUP($B50,Kraftvärmeprod!$B$1:$AJ$550,MATCH(M$4,Kraftvärmeprod!$B$1:$AJ$1,0),FALSE)/1,0)-IFERROR(VLOOKUP($B50,'Slutlig allokering kvv'!$B$2:$AJ$550,MATCH(M$4,'Slutlig allokering kvv'!$B$1:$AJ$1,0),FALSE)/1,0)</f>
        <v>0</v>
      </c>
      <c r="N50">
        <f>IFERROR(VLOOKUP($B50,Kraftvärmeprod!$B$1:$AJ$550,MATCH(N$4,Kraftvärmeprod!$B$1:$AJ$1,0),FALSE)/1,0)-IFERROR(VLOOKUP($B50,'Slutlig allokering kvv'!$B$2:$AJ$550,MATCH(N$4,'Slutlig allokering kvv'!$B$1:$AJ$1,0),FALSE)/1,0)</f>
        <v>0</v>
      </c>
      <c r="O50">
        <f>IFERROR(VLOOKUP($B50,Kraftvärmeprod!$B$1:$AJ$550,MATCH(O$4,Kraftvärmeprod!$B$1:$AJ$1,0),FALSE)/1,0)-IFERROR(VLOOKUP($B50,'Slutlig allokering kvv'!$B$2:$AJ$550,MATCH(O$4,'Slutlig allokering kvv'!$B$1:$AJ$1,0),FALSE)/1,0)</f>
        <v>0</v>
      </c>
      <c r="P50">
        <f>IFERROR(VLOOKUP($B50,Kraftvärmeprod!$B$1:$AJ$550,MATCH(P$4,Kraftvärmeprod!$B$1:$AJ$1,0),FALSE)/1,0)-IFERROR(VLOOKUP($B50,'Slutlig allokering kvv'!$B$2:$AJ$550,MATCH(P$4,'Slutlig allokering kvv'!$B$1:$AJ$1,0),FALSE)/1,0)</f>
        <v>0</v>
      </c>
      <c r="Q50">
        <f>IFERROR(VLOOKUP($B50,Kraftvärmeprod!$B$1:$AJ$550,MATCH(Q$4,Kraftvärmeprod!$B$1:$AJ$1,0),FALSE)/1,0)-IFERROR(VLOOKUP($B50,'Slutlig allokering kvv'!$B$2:$AJ$550,MATCH(Q$4,'Slutlig allokering kvv'!$B$1:$AJ$1,0),FALSE)/1,0)</f>
        <v>0</v>
      </c>
      <c r="R50">
        <f>IFERROR(VLOOKUP($B50,Kraftvärmeprod!$B$1:$AJ$550,MATCH(R$4,Kraftvärmeprod!$B$1:$AJ$1,0),FALSE)/1,0)-IFERROR(VLOOKUP($B50,'Slutlig allokering kvv'!$B$2:$AJ$550,MATCH(R$4,'Slutlig allokering kvv'!$B$1:$AJ$1,0),FALSE)/1,0)</f>
        <v>0</v>
      </c>
      <c r="S50">
        <f>IFERROR(VLOOKUP($B50,Kraftvärmeprod!$B$1:$AJ$550,MATCH(S$4,Kraftvärmeprod!$B$1:$AJ$1,0),FALSE)/1,0)-IFERROR(VLOOKUP($B50,'Slutlig allokering kvv'!$B$2:$AJ$550,MATCH(S$4,'Slutlig allokering kvv'!$B$1:$AJ$1,0),FALSE)/1,0)</f>
        <v>0</v>
      </c>
      <c r="T50">
        <f>IFERROR(VLOOKUP($B50,Kraftvärmeprod!$B$1:$AJ$550,MATCH(T$4,Kraftvärmeprod!$B$1:$AJ$1,0),FALSE)/1,0)-IFERROR(VLOOKUP($B50,'Slutlig allokering kvv'!$B$2:$AJ$550,MATCH(T$4,'Slutlig allokering kvv'!$B$1:$AJ$1,0),FALSE)/1,0)</f>
        <v>0</v>
      </c>
      <c r="U50">
        <f>IFERROR(VLOOKUP($B50,Kraftvärmeprod!$B$1:$AJ$550,MATCH(U$4,Kraftvärmeprod!$B$1:$AJ$1,0),FALSE)/1,0)-IFERROR(VLOOKUP($B50,'Slutlig allokering kvv'!$B$2:$AJ$550,MATCH(U$4,'Slutlig allokering kvv'!$B$1:$AJ$1,0),FALSE)/1,0)</f>
        <v>0</v>
      </c>
      <c r="V50">
        <f>IFERROR(VLOOKUP($B50,Kraftvärmeprod!$B$1:$AJ$550,MATCH(V$4,Kraftvärmeprod!$B$1:$AJ$1,0),FALSE)/1,0)-IFERROR(VLOOKUP($B50,'Slutlig allokering kvv'!$B$2:$AJ$550,MATCH(V$4,'Slutlig allokering kvv'!$B$1:$AJ$1,0),FALSE)/1,0)</f>
        <v>0</v>
      </c>
      <c r="W50">
        <f>IFERROR(VLOOKUP($B50,Kraftvärmeprod!$B$1:$AJ$550,MATCH(W$4,Kraftvärmeprod!$B$1:$AJ$1,0),FALSE)/1,0)-IFERROR(VLOOKUP($B50,'Slutlig allokering kvv'!$B$2:$AJ$550,MATCH(W$4,'Slutlig allokering kvv'!$B$1:$AJ$1,0),FALSE)/1,0)</f>
        <v>0</v>
      </c>
      <c r="X50">
        <f>IFERROR(VLOOKUP($B50,Kraftvärmeprod!$B$1:$AJ$550,MATCH(X$4,Kraftvärmeprod!$B$1:$AJ$1,0),FALSE)/1,0)-IFERROR(VLOOKUP($B50,'Slutlig allokering kvv'!$B$2:$AJ$550,MATCH(X$4,'Slutlig allokering kvv'!$B$1:$AJ$1,0),FALSE)/1,0)</f>
        <v>0</v>
      </c>
      <c r="Y50">
        <f>IFERROR(VLOOKUP($B50,Kraftvärmeprod!$B$1:$AJ$550,MATCH(Y$4,Kraftvärmeprod!$B$1:$AJ$1,0),FALSE)/1,0)-IFERROR(VLOOKUP($B50,'Slutlig allokering kvv'!$B$2:$AJ$550,MATCH(Y$4,'Slutlig allokering kvv'!$B$1:$AJ$1,0),FALSE)/1,0)</f>
        <v>0</v>
      </c>
      <c r="Z50">
        <f>IFERROR(VLOOKUP($B50,Kraftvärmeprod!$B$1:$AJ$550,MATCH(Z$4,Kraftvärmeprod!$B$1:$AJ$1,0),FALSE)/1,0)-IFERROR(VLOOKUP($B50,'Slutlig allokering kvv'!$B$2:$AJ$550,MATCH(Z$4,'Slutlig allokering kvv'!$B$1:$AJ$1,0),FALSE)/1,0)</f>
        <v>0</v>
      </c>
      <c r="AA50">
        <f>IFERROR(VLOOKUP($B50,Kraftvärmeprod!$B$1:$AJ$550,MATCH(AA$4,Kraftvärmeprod!$B$1:$AJ$1,0),FALSE)/1,0)-IFERROR(VLOOKUP($B50,'Slutlig allokering kvv'!$B$2:$AJ$550,MATCH(AA$4,'Slutlig allokering kvv'!$B$1:$AJ$1,0),FALSE)/1,0)</f>
        <v>0</v>
      </c>
      <c r="AB50">
        <f>IFERROR(VLOOKUP($B50,Kraftvärmeprod!$B$1:$AJ$550,MATCH(AB$4,Kraftvärmeprod!$B$1:$AJ$1,0),FALSE)/1,0)-IFERROR(VLOOKUP($B50,'Slutlig allokering kvv'!$B$2:$AJ$550,MATCH(AB$4,'Slutlig allokering kvv'!$B$1:$AJ$1,0),FALSE)/1,0)</f>
        <v>0</v>
      </c>
      <c r="AC50">
        <f>IFERROR(VLOOKUP($B50,Kraftvärmeprod!$B$1:$AJ$550,MATCH(AC$4,Kraftvärmeprod!$B$1:$AJ$1,0),FALSE)/1,0)-IFERROR(VLOOKUP($B50,'Slutlig allokering kvv'!$B$2:$AJ$550,MATCH(AC$4,'Slutlig allokering kvv'!$B$1:$AJ$1,0),FALSE)/1,0)</f>
        <v>0</v>
      </c>
      <c r="AD50">
        <f>IFERROR(VLOOKUP($B50,Miljö!$B$1:$E$471,MATCH("Hjälpel kraftvärme (GWh)",Miljö!$B$1:$E$1,0),FALSE)/1,0)-IFERROR(VLOOKUP($B50,'Slutlig allokering kvv'!$B$2:$AJ$550,MATCH(AD$4,'Slutlig allokering kvv'!$B$1:$AJ$1,0),FALSE)/1,0)</f>
        <v>0</v>
      </c>
      <c r="AH50">
        <f t="shared" si="0"/>
        <v>0</v>
      </c>
      <c r="AJ50">
        <f>IFERROR(VLOOKUP($B50,'Slutlig allokering kvv'!$B$2:$AX$550,MATCH("Summa slutlig allokerad tillförd energi (utan hjälpel och rökgaskondensering):",'Slutlig allokering kvv'!$B$1:$AX$1,0),FALSE)/1,"")</f>
        <v>0</v>
      </c>
      <c r="AL50" s="195" t="str">
        <f>IFERROR(1-VLOOKUP($B50,'Slutlig allokering kvv'!$B$2:$AX$550,MATCH("Andel av bränsle i kvv som allokerats till värme, exklusive rökgaskondensering och hjälpel",'Slutlig allokering kvv'!$B$1:$AX$1,0),FALSE),"")</f>
        <v/>
      </c>
      <c r="AN50" s="195" t="str">
        <f t="shared" si="1"/>
        <v/>
      </c>
    </row>
    <row r="51" spans="1:40" x14ac:dyDescent="0.25">
      <c r="A51" s="2" t="s">
        <v>95</v>
      </c>
      <c r="B51" s="2" t="s">
        <v>96</v>
      </c>
      <c r="C51" t="str">
        <f>IFERROR(VLOOKUP($B51,Kraftvärmeprod!$B$1:$AH$479,MATCH(C$4,Kraftvärmeprod!$B$1:$AG$1,0),FALSE)/1,"")</f>
        <v/>
      </c>
      <c r="D51" t="str">
        <f>IFERROR(VLOOKUP($B51,Kraftvärmeprod!$B$1:$AH$479,MATCH(D$4,Kraftvärmeprod!$B$1:$AG$1,0),FALSE)/1,"")</f>
        <v/>
      </c>
      <c r="F51">
        <f>IFERROR(VLOOKUP($B51,Kraftvärmeprod!$B$1:$AJ$550,MATCH(F$4,Kraftvärmeprod!$B$1:$AJ$1,0),FALSE)/1,0)-IFERROR(VLOOKUP($B51,'Slutlig allokering kvv'!$B$2:$AJ$550,MATCH(F$4,'Slutlig allokering kvv'!$B$1:$AJ$1,0),FALSE)/1,0)</f>
        <v>0</v>
      </c>
      <c r="G51">
        <f>IFERROR(VLOOKUP($B51,Kraftvärmeprod!$B$1:$AJ$550,MATCH(G$4,Kraftvärmeprod!$B$1:$AJ$1,0),FALSE)/1,0)-IFERROR(VLOOKUP($B51,'Slutlig allokering kvv'!$B$2:$AJ$550,MATCH(G$4,'Slutlig allokering kvv'!$B$1:$AJ$1,0),FALSE)/1,0)</f>
        <v>0</v>
      </c>
      <c r="H51">
        <f>IFERROR(VLOOKUP($B51,Kraftvärmeprod!$B$1:$AJ$550,MATCH(H$4,Kraftvärmeprod!$B$1:$AJ$1,0),FALSE)/1,0)-IFERROR(VLOOKUP($B51,'Slutlig allokering kvv'!$B$2:$AJ$550,MATCH(H$4,'Slutlig allokering kvv'!$B$1:$AJ$1,0),FALSE)/1,0)</f>
        <v>0</v>
      </c>
      <c r="I51">
        <f>IFERROR(VLOOKUP($B51,Kraftvärmeprod!$B$1:$AJ$550,MATCH(I$4,Kraftvärmeprod!$B$1:$AJ$1,0),FALSE)/1,0)-IFERROR(VLOOKUP($B51,'Slutlig allokering kvv'!$B$2:$AJ$550,MATCH(I$4,'Slutlig allokering kvv'!$B$1:$AJ$1,0),FALSE)/1,0)</f>
        <v>0</v>
      </c>
      <c r="J51">
        <f>IFERROR(VLOOKUP($B51,Kraftvärmeprod!$B$1:$AJ$550,MATCH(J$4,Kraftvärmeprod!$B$1:$AJ$1,0),FALSE)/1,0)-IFERROR(VLOOKUP($B51,'Slutlig allokering kvv'!$B$2:$AJ$550,MATCH(J$4,'Slutlig allokering kvv'!$B$1:$AJ$1,0),FALSE)/1,0)</f>
        <v>0</v>
      </c>
      <c r="K51">
        <f>IFERROR(VLOOKUP($B51,Kraftvärmeprod!$B$1:$AJ$550,MATCH(K$4,Kraftvärmeprod!$B$1:$AJ$1,0),FALSE)/1,0)-IFERROR(VLOOKUP($B51,'Slutlig allokering kvv'!$B$2:$AJ$550,MATCH(K$4,'Slutlig allokering kvv'!$B$1:$AJ$1,0),FALSE)/1,0)</f>
        <v>0</v>
      </c>
      <c r="L51">
        <f>IFERROR(VLOOKUP($B51,Kraftvärmeprod!$B$1:$AJ$550,MATCH(L$4,Kraftvärmeprod!$B$1:$AJ$1,0),FALSE)/1,0)-IFERROR(VLOOKUP($B51,'Slutlig allokering kvv'!$B$2:$AJ$550,MATCH(L$4,'Slutlig allokering kvv'!$B$1:$AJ$1,0),FALSE)/1,0)</f>
        <v>0</v>
      </c>
      <c r="M51">
        <f>IFERROR(VLOOKUP($B51,Kraftvärmeprod!$B$1:$AJ$550,MATCH(M$4,Kraftvärmeprod!$B$1:$AJ$1,0),FALSE)/1,0)-IFERROR(VLOOKUP($B51,'Slutlig allokering kvv'!$B$2:$AJ$550,MATCH(M$4,'Slutlig allokering kvv'!$B$1:$AJ$1,0),FALSE)/1,0)</f>
        <v>0</v>
      </c>
      <c r="N51">
        <f>IFERROR(VLOOKUP($B51,Kraftvärmeprod!$B$1:$AJ$550,MATCH(N$4,Kraftvärmeprod!$B$1:$AJ$1,0),FALSE)/1,0)-IFERROR(VLOOKUP($B51,'Slutlig allokering kvv'!$B$2:$AJ$550,MATCH(N$4,'Slutlig allokering kvv'!$B$1:$AJ$1,0),FALSE)/1,0)</f>
        <v>0</v>
      </c>
      <c r="O51">
        <f>IFERROR(VLOOKUP($B51,Kraftvärmeprod!$B$1:$AJ$550,MATCH(O$4,Kraftvärmeprod!$B$1:$AJ$1,0),FALSE)/1,0)-IFERROR(VLOOKUP($B51,'Slutlig allokering kvv'!$B$2:$AJ$550,MATCH(O$4,'Slutlig allokering kvv'!$B$1:$AJ$1,0),FALSE)/1,0)</f>
        <v>0</v>
      </c>
      <c r="P51">
        <f>IFERROR(VLOOKUP($B51,Kraftvärmeprod!$B$1:$AJ$550,MATCH(P$4,Kraftvärmeprod!$B$1:$AJ$1,0),FALSE)/1,0)-IFERROR(VLOOKUP($B51,'Slutlig allokering kvv'!$B$2:$AJ$550,MATCH(P$4,'Slutlig allokering kvv'!$B$1:$AJ$1,0),FALSE)/1,0)</f>
        <v>0</v>
      </c>
      <c r="Q51">
        <f>IFERROR(VLOOKUP($B51,Kraftvärmeprod!$B$1:$AJ$550,MATCH(Q$4,Kraftvärmeprod!$B$1:$AJ$1,0),FALSE)/1,0)-IFERROR(VLOOKUP($B51,'Slutlig allokering kvv'!$B$2:$AJ$550,MATCH(Q$4,'Slutlig allokering kvv'!$B$1:$AJ$1,0),FALSE)/1,0)</f>
        <v>0</v>
      </c>
      <c r="R51">
        <f>IFERROR(VLOOKUP($B51,Kraftvärmeprod!$B$1:$AJ$550,MATCH(R$4,Kraftvärmeprod!$B$1:$AJ$1,0),FALSE)/1,0)-IFERROR(VLOOKUP($B51,'Slutlig allokering kvv'!$B$2:$AJ$550,MATCH(R$4,'Slutlig allokering kvv'!$B$1:$AJ$1,0),FALSE)/1,0)</f>
        <v>0</v>
      </c>
      <c r="S51">
        <f>IFERROR(VLOOKUP($B51,Kraftvärmeprod!$B$1:$AJ$550,MATCH(S$4,Kraftvärmeprod!$B$1:$AJ$1,0),FALSE)/1,0)-IFERROR(VLOOKUP($B51,'Slutlig allokering kvv'!$B$2:$AJ$550,MATCH(S$4,'Slutlig allokering kvv'!$B$1:$AJ$1,0),FALSE)/1,0)</f>
        <v>0</v>
      </c>
      <c r="T51">
        <f>IFERROR(VLOOKUP($B51,Kraftvärmeprod!$B$1:$AJ$550,MATCH(T$4,Kraftvärmeprod!$B$1:$AJ$1,0),FALSE)/1,0)-IFERROR(VLOOKUP($B51,'Slutlig allokering kvv'!$B$2:$AJ$550,MATCH(T$4,'Slutlig allokering kvv'!$B$1:$AJ$1,0),FALSE)/1,0)</f>
        <v>0</v>
      </c>
      <c r="U51">
        <f>IFERROR(VLOOKUP($B51,Kraftvärmeprod!$B$1:$AJ$550,MATCH(U$4,Kraftvärmeprod!$B$1:$AJ$1,0),FALSE)/1,0)-IFERROR(VLOOKUP($B51,'Slutlig allokering kvv'!$B$2:$AJ$550,MATCH(U$4,'Slutlig allokering kvv'!$B$1:$AJ$1,0),FALSE)/1,0)</f>
        <v>0</v>
      </c>
      <c r="V51">
        <f>IFERROR(VLOOKUP($B51,Kraftvärmeprod!$B$1:$AJ$550,MATCH(V$4,Kraftvärmeprod!$B$1:$AJ$1,0),FALSE)/1,0)-IFERROR(VLOOKUP($B51,'Slutlig allokering kvv'!$B$2:$AJ$550,MATCH(V$4,'Slutlig allokering kvv'!$B$1:$AJ$1,0),FALSE)/1,0)</f>
        <v>0</v>
      </c>
      <c r="W51">
        <f>IFERROR(VLOOKUP($B51,Kraftvärmeprod!$B$1:$AJ$550,MATCH(W$4,Kraftvärmeprod!$B$1:$AJ$1,0),FALSE)/1,0)-IFERROR(VLOOKUP($B51,'Slutlig allokering kvv'!$B$2:$AJ$550,MATCH(W$4,'Slutlig allokering kvv'!$B$1:$AJ$1,0),FALSE)/1,0)</f>
        <v>0</v>
      </c>
      <c r="X51">
        <f>IFERROR(VLOOKUP($B51,Kraftvärmeprod!$B$1:$AJ$550,MATCH(X$4,Kraftvärmeprod!$B$1:$AJ$1,0),FALSE)/1,0)-IFERROR(VLOOKUP($B51,'Slutlig allokering kvv'!$B$2:$AJ$550,MATCH(X$4,'Slutlig allokering kvv'!$B$1:$AJ$1,0),FALSE)/1,0)</f>
        <v>0</v>
      </c>
      <c r="Y51">
        <f>IFERROR(VLOOKUP($B51,Kraftvärmeprod!$B$1:$AJ$550,MATCH(Y$4,Kraftvärmeprod!$B$1:$AJ$1,0),FALSE)/1,0)-IFERROR(VLOOKUP($B51,'Slutlig allokering kvv'!$B$2:$AJ$550,MATCH(Y$4,'Slutlig allokering kvv'!$B$1:$AJ$1,0),FALSE)/1,0)</f>
        <v>0</v>
      </c>
      <c r="Z51">
        <f>IFERROR(VLOOKUP($B51,Kraftvärmeprod!$B$1:$AJ$550,MATCH(Z$4,Kraftvärmeprod!$B$1:$AJ$1,0),FALSE)/1,0)-IFERROR(VLOOKUP($B51,'Slutlig allokering kvv'!$B$2:$AJ$550,MATCH(Z$4,'Slutlig allokering kvv'!$B$1:$AJ$1,0),FALSE)/1,0)</f>
        <v>0</v>
      </c>
      <c r="AA51">
        <f>IFERROR(VLOOKUP($B51,Kraftvärmeprod!$B$1:$AJ$550,MATCH(AA$4,Kraftvärmeprod!$B$1:$AJ$1,0),FALSE)/1,0)-IFERROR(VLOOKUP($B51,'Slutlig allokering kvv'!$B$2:$AJ$550,MATCH(AA$4,'Slutlig allokering kvv'!$B$1:$AJ$1,0),FALSE)/1,0)</f>
        <v>0</v>
      </c>
      <c r="AB51">
        <f>IFERROR(VLOOKUP($B51,Kraftvärmeprod!$B$1:$AJ$550,MATCH(AB$4,Kraftvärmeprod!$B$1:$AJ$1,0),FALSE)/1,0)-IFERROR(VLOOKUP($B51,'Slutlig allokering kvv'!$B$2:$AJ$550,MATCH(AB$4,'Slutlig allokering kvv'!$B$1:$AJ$1,0),FALSE)/1,0)</f>
        <v>0</v>
      </c>
      <c r="AC51">
        <f>IFERROR(VLOOKUP($B51,Kraftvärmeprod!$B$1:$AJ$550,MATCH(AC$4,Kraftvärmeprod!$B$1:$AJ$1,0),FALSE)/1,0)-IFERROR(VLOOKUP($B51,'Slutlig allokering kvv'!$B$2:$AJ$550,MATCH(AC$4,'Slutlig allokering kvv'!$B$1:$AJ$1,0),FALSE)/1,0)</f>
        <v>0</v>
      </c>
      <c r="AD51">
        <f>IFERROR(VLOOKUP($B51,Miljö!$B$1:$E$471,MATCH("Hjälpel kraftvärme (GWh)",Miljö!$B$1:$E$1,0),FALSE)/1,0)-IFERROR(VLOOKUP($B51,'Slutlig allokering kvv'!$B$2:$AJ$550,MATCH(AD$4,'Slutlig allokering kvv'!$B$1:$AJ$1,0),FALSE)/1,0)</f>
        <v>0</v>
      </c>
      <c r="AH51">
        <f t="shared" si="0"/>
        <v>0</v>
      </c>
      <c r="AJ51">
        <f>IFERROR(VLOOKUP($B51,'Slutlig allokering kvv'!$B$2:$AX$550,MATCH("Summa slutlig allokerad tillförd energi (utan hjälpel och rökgaskondensering):",'Slutlig allokering kvv'!$B$1:$AX$1,0),FALSE)/1,"")</f>
        <v>0</v>
      </c>
      <c r="AL51" s="195" t="str">
        <f>IFERROR(1-VLOOKUP($B51,'Slutlig allokering kvv'!$B$2:$AX$550,MATCH("Andel av bränsle i kvv som allokerats till värme, exklusive rökgaskondensering och hjälpel",'Slutlig allokering kvv'!$B$1:$AX$1,0),FALSE),"")</f>
        <v/>
      </c>
      <c r="AN51" s="195" t="str">
        <f t="shared" si="1"/>
        <v/>
      </c>
    </row>
    <row r="52" spans="1:40" x14ac:dyDescent="0.25">
      <c r="A52" s="2" t="s">
        <v>100</v>
      </c>
      <c r="B52" s="2" t="s">
        <v>101</v>
      </c>
      <c r="C52" t="str">
        <f>IFERROR(VLOOKUP($B52,Kraftvärmeprod!$B$1:$AH$479,MATCH(C$4,Kraftvärmeprod!$B$1:$AG$1,0),FALSE)/1,"")</f>
        <v/>
      </c>
      <c r="D52" t="str">
        <f>IFERROR(VLOOKUP($B52,Kraftvärmeprod!$B$1:$AH$479,MATCH(D$4,Kraftvärmeprod!$B$1:$AG$1,0),FALSE)/1,"")</f>
        <v/>
      </c>
      <c r="F52">
        <f>IFERROR(VLOOKUP($B52,Kraftvärmeprod!$B$1:$AJ$550,MATCH(F$4,Kraftvärmeprod!$B$1:$AJ$1,0),FALSE)/1,0)-IFERROR(VLOOKUP($B52,'Slutlig allokering kvv'!$B$2:$AJ$550,MATCH(F$4,'Slutlig allokering kvv'!$B$1:$AJ$1,0),FALSE)/1,0)</f>
        <v>0</v>
      </c>
      <c r="G52">
        <f>IFERROR(VLOOKUP($B52,Kraftvärmeprod!$B$1:$AJ$550,MATCH(G$4,Kraftvärmeprod!$B$1:$AJ$1,0),FALSE)/1,0)-IFERROR(VLOOKUP($B52,'Slutlig allokering kvv'!$B$2:$AJ$550,MATCH(G$4,'Slutlig allokering kvv'!$B$1:$AJ$1,0),FALSE)/1,0)</f>
        <v>0</v>
      </c>
      <c r="H52">
        <f>IFERROR(VLOOKUP($B52,Kraftvärmeprod!$B$1:$AJ$550,MATCH(H$4,Kraftvärmeprod!$B$1:$AJ$1,0),FALSE)/1,0)-IFERROR(VLOOKUP($B52,'Slutlig allokering kvv'!$B$2:$AJ$550,MATCH(H$4,'Slutlig allokering kvv'!$B$1:$AJ$1,0),FALSE)/1,0)</f>
        <v>0</v>
      </c>
      <c r="I52">
        <f>IFERROR(VLOOKUP($B52,Kraftvärmeprod!$B$1:$AJ$550,MATCH(I$4,Kraftvärmeprod!$B$1:$AJ$1,0),FALSE)/1,0)-IFERROR(VLOOKUP($B52,'Slutlig allokering kvv'!$B$2:$AJ$550,MATCH(I$4,'Slutlig allokering kvv'!$B$1:$AJ$1,0),FALSE)/1,0)</f>
        <v>0</v>
      </c>
      <c r="J52">
        <f>IFERROR(VLOOKUP($B52,Kraftvärmeprod!$B$1:$AJ$550,MATCH(J$4,Kraftvärmeprod!$B$1:$AJ$1,0),FALSE)/1,0)-IFERROR(VLOOKUP($B52,'Slutlig allokering kvv'!$B$2:$AJ$550,MATCH(J$4,'Slutlig allokering kvv'!$B$1:$AJ$1,0),FALSE)/1,0)</f>
        <v>0</v>
      </c>
      <c r="K52">
        <f>IFERROR(VLOOKUP($B52,Kraftvärmeprod!$B$1:$AJ$550,MATCH(K$4,Kraftvärmeprod!$B$1:$AJ$1,0),FALSE)/1,0)-IFERROR(VLOOKUP($B52,'Slutlig allokering kvv'!$B$2:$AJ$550,MATCH(K$4,'Slutlig allokering kvv'!$B$1:$AJ$1,0),FALSE)/1,0)</f>
        <v>0</v>
      </c>
      <c r="L52">
        <f>IFERROR(VLOOKUP($B52,Kraftvärmeprod!$B$1:$AJ$550,MATCH(L$4,Kraftvärmeprod!$B$1:$AJ$1,0),FALSE)/1,0)-IFERROR(VLOOKUP($B52,'Slutlig allokering kvv'!$B$2:$AJ$550,MATCH(L$4,'Slutlig allokering kvv'!$B$1:$AJ$1,0),FALSE)/1,0)</f>
        <v>0</v>
      </c>
      <c r="M52">
        <f>IFERROR(VLOOKUP($B52,Kraftvärmeprod!$B$1:$AJ$550,MATCH(M$4,Kraftvärmeprod!$B$1:$AJ$1,0),FALSE)/1,0)-IFERROR(VLOOKUP($B52,'Slutlig allokering kvv'!$B$2:$AJ$550,MATCH(M$4,'Slutlig allokering kvv'!$B$1:$AJ$1,0),FALSE)/1,0)</f>
        <v>0</v>
      </c>
      <c r="N52">
        <f>IFERROR(VLOOKUP($B52,Kraftvärmeprod!$B$1:$AJ$550,MATCH(N$4,Kraftvärmeprod!$B$1:$AJ$1,0),FALSE)/1,0)-IFERROR(VLOOKUP($B52,'Slutlig allokering kvv'!$B$2:$AJ$550,MATCH(N$4,'Slutlig allokering kvv'!$B$1:$AJ$1,0),FALSE)/1,0)</f>
        <v>0</v>
      </c>
      <c r="O52">
        <f>IFERROR(VLOOKUP($B52,Kraftvärmeprod!$B$1:$AJ$550,MATCH(O$4,Kraftvärmeprod!$B$1:$AJ$1,0),FALSE)/1,0)-IFERROR(VLOOKUP($B52,'Slutlig allokering kvv'!$B$2:$AJ$550,MATCH(O$4,'Slutlig allokering kvv'!$B$1:$AJ$1,0),FALSE)/1,0)</f>
        <v>0</v>
      </c>
      <c r="P52">
        <f>IFERROR(VLOOKUP($B52,Kraftvärmeprod!$B$1:$AJ$550,MATCH(P$4,Kraftvärmeprod!$B$1:$AJ$1,0),FALSE)/1,0)-IFERROR(VLOOKUP($B52,'Slutlig allokering kvv'!$B$2:$AJ$550,MATCH(P$4,'Slutlig allokering kvv'!$B$1:$AJ$1,0),FALSE)/1,0)</f>
        <v>0</v>
      </c>
      <c r="Q52">
        <f>IFERROR(VLOOKUP($B52,Kraftvärmeprod!$B$1:$AJ$550,MATCH(Q$4,Kraftvärmeprod!$B$1:$AJ$1,0),FALSE)/1,0)-IFERROR(VLOOKUP($B52,'Slutlig allokering kvv'!$B$2:$AJ$550,MATCH(Q$4,'Slutlig allokering kvv'!$B$1:$AJ$1,0),FALSE)/1,0)</f>
        <v>0</v>
      </c>
      <c r="R52">
        <f>IFERROR(VLOOKUP($B52,Kraftvärmeprod!$B$1:$AJ$550,MATCH(R$4,Kraftvärmeprod!$B$1:$AJ$1,0),FALSE)/1,0)-IFERROR(VLOOKUP($B52,'Slutlig allokering kvv'!$B$2:$AJ$550,MATCH(R$4,'Slutlig allokering kvv'!$B$1:$AJ$1,0),FALSE)/1,0)</f>
        <v>0</v>
      </c>
      <c r="S52">
        <f>IFERROR(VLOOKUP($B52,Kraftvärmeprod!$B$1:$AJ$550,MATCH(S$4,Kraftvärmeprod!$B$1:$AJ$1,0),FALSE)/1,0)-IFERROR(VLOOKUP($B52,'Slutlig allokering kvv'!$B$2:$AJ$550,MATCH(S$4,'Slutlig allokering kvv'!$B$1:$AJ$1,0),FALSE)/1,0)</f>
        <v>0</v>
      </c>
      <c r="T52">
        <f>IFERROR(VLOOKUP($B52,Kraftvärmeprod!$B$1:$AJ$550,MATCH(T$4,Kraftvärmeprod!$B$1:$AJ$1,0),FALSE)/1,0)-IFERROR(VLOOKUP($B52,'Slutlig allokering kvv'!$B$2:$AJ$550,MATCH(T$4,'Slutlig allokering kvv'!$B$1:$AJ$1,0),FALSE)/1,0)</f>
        <v>0</v>
      </c>
      <c r="U52">
        <f>IFERROR(VLOOKUP($B52,Kraftvärmeprod!$B$1:$AJ$550,MATCH(U$4,Kraftvärmeprod!$B$1:$AJ$1,0),FALSE)/1,0)-IFERROR(VLOOKUP($B52,'Slutlig allokering kvv'!$B$2:$AJ$550,MATCH(U$4,'Slutlig allokering kvv'!$B$1:$AJ$1,0),FALSE)/1,0)</f>
        <v>0</v>
      </c>
      <c r="V52">
        <f>IFERROR(VLOOKUP($B52,Kraftvärmeprod!$B$1:$AJ$550,MATCH(V$4,Kraftvärmeprod!$B$1:$AJ$1,0),FALSE)/1,0)-IFERROR(VLOOKUP($B52,'Slutlig allokering kvv'!$B$2:$AJ$550,MATCH(V$4,'Slutlig allokering kvv'!$B$1:$AJ$1,0),FALSE)/1,0)</f>
        <v>0</v>
      </c>
      <c r="W52">
        <f>IFERROR(VLOOKUP($B52,Kraftvärmeprod!$B$1:$AJ$550,MATCH(W$4,Kraftvärmeprod!$B$1:$AJ$1,0),FALSE)/1,0)-IFERROR(VLOOKUP($B52,'Slutlig allokering kvv'!$B$2:$AJ$550,MATCH(W$4,'Slutlig allokering kvv'!$B$1:$AJ$1,0),FALSE)/1,0)</f>
        <v>0</v>
      </c>
      <c r="X52">
        <f>IFERROR(VLOOKUP($B52,Kraftvärmeprod!$B$1:$AJ$550,MATCH(X$4,Kraftvärmeprod!$B$1:$AJ$1,0),FALSE)/1,0)-IFERROR(VLOOKUP($B52,'Slutlig allokering kvv'!$B$2:$AJ$550,MATCH(X$4,'Slutlig allokering kvv'!$B$1:$AJ$1,0),FALSE)/1,0)</f>
        <v>0</v>
      </c>
      <c r="Y52">
        <f>IFERROR(VLOOKUP($B52,Kraftvärmeprod!$B$1:$AJ$550,MATCH(Y$4,Kraftvärmeprod!$B$1:$AJ$1,0),FALSE)/1,0)-IFERROR(VLOOKUP($B52,'Slutlig allokering kvv'!$B$2:$AJ$550,MATCH(Y$4,'Slutlig allokering kvv'!$B$1:$AJ$1,0),FALSE)/1,0)</f>
        <v>0</v>
      </c>
      <c r="Z52">
        <f>IFERROR(VLOOKUP($B52,Kraftvärmeprod!$B$1:$AJ$550,MATCH(Z$4,Kraftvärmeprod!$B$1:$AJ$1,0),FALSE)/1,0)-IFERROR(VLOOKUP($B52,'Slutlig allokering kvv'!$B$2:$AJ$550,MATCH(Z$4,'Slutlig allokering kvv'!$B$1:$AJ$1,0),FALSE)/1,0)</f>
        <v>0</v>
      </c>
      <c r="AA52">
        <f>IFERROR(VLOOKUP($B52,Kraftvärmeprod!$B$1:$AJ$550,MATCH(AA$4,Kraftvärmeprod!$B$1:$AJ$1,0),FALSE)/1,0)-IFERROR(VLOOKUP($B52,'Slutlig allokering kvv'!$B$2:$AJ$550,MATCH(AA$4,'Slutlig allokering kvv'!$B$1:$AJ$1,0),FALSE)/1,0)</f>
        <v>0</v>
      </c>
      <c r="AB52">
        <f>IFERROR(VLOOKUP($B52,Kraftvärmeprod!$B$1:$AJ$550,MATCH(AB$4,Kraftvärmeprod!$B$1:$AJ$1,0),FALSE)/1,0)-IFERROR(VLOOKUP($B52,'Slutlig allokering kvv'!$B$2:$AJ$550,MATCH(AB$4,'Slutlig allokering kvv'!$B$1:$AJ$1,0),FALSE)/1,0)</f>
        <v>0</v>
      </c>
      <c r="AC52">
        <f>IFERROR(VLOOKUP($B52,Kraftvärmeprod!$B$1:$AJ$550,MATCH(AC$4,Kraftvärmeprod!$B$1:$AJ$1,0),FALSE)/1,0)-IFERROR(VLOOKUP($B52,'Slutlig allokering kvv'!$B$2:$AJ$550,MATCH(AC$4,'Slutlig allokering kvv'!$B$1:$AJ$1,0),FALSE)/1,0)</f>
        <v>0</v>
      </c>
      <c r="AD52">
        <f>IFERROR(VLOOKUP($B52,Miljö!$B$1:$E$471,MATCH("Hjälpel kraftvärme (GWh)",Miljö!$B$1:$E$1,0),FALSE)/1,0)-IFERROR(VLOOKUP($B52,'Slutlig allokering kvv'!$B$2:$AJ$550,MATCH(AD$4,'Slutlig allokering kvv'!$B$1:$AJ$1,0),FALSE)/1,0)</f>
        <v>0</v>
      </c>
      <c r="AH52">
        <f t="shared" si="0"/>
        <v>0</v>
      </c>
      <c r="AJ52">
        <f>IFERROR(VLOOKUP($B52,'Slutlig allokering kvv'!$B$2:$AX$550,MATCH("Summa slutlig allokerad tillförd energi (utan hjälpel och rökgaskondensering):",'Slutlig allokering kvv'!$B$1:$AX$1,0),FALSE)/1,"")</f>
        <v>0</v>
      </c>
      <c r="AL52" s="195" t="str">
        <f>IFERROR(1-VLOOKUP($B52,'Slutlig allokering kvv'!$B$2:$AX$550,MATCH("Andel av bränsle i kvv som allokerats till värme, exklusive rökgaskondensering och hjälpel",'Slutlig allokering kvv'!$B$1:$AX$1,0),FALSE),"")</f>
        <v/>
      </c>
      <c r="AN52" s="195" t="str">
        <f t="shared" si="1"/>
        <v/>
      </c>
    </row>
    <row r="53" spans="1:40" x14ac:dyDescent="0.25">
      <c r="A53" s="2" t="s">
        <v>100</v>
      </c>
      <c r="B53" s="2" t="s">
        <v>102</v>
      </c>
      <c r="C53">
        <f>IFERROR(VLOOKUP($B53,Kraftvärmeprod!$B$1:$AH$479,MATCH(C$4,Kraftvärmeprod!$B$1:$AG$1,0),FALSE)/1,"")</f>
        <v>328.755</v>
      </c>
      <c r="D53">
        <f>IFERROR(VLOOKUP($B53,Kraftvärmeprod!$B$1:$AH$479,MATCH(D$4,Kraftvärmeprod!$B$1:$AG$1,0),FALSE)/1,"")</f>
        <v>83.433000000000007</v>
      </c>
      <c r="F53">
        <f>IFERROR(VLOOKUP($B53,Kraftvärmeprod!$B$1:$AJ$550,MATCH(F$4,Kraftvärmeprod!$B$1:$AJ$1,0),FALSE)/1,0)-IFERROR(VLOOKUP($B53,'Slutlig allokering kvv'!$B$2:$AJ$550,MATCH(F$4,'Slutlig allokering kvv'!$B$1:$AJ$1,0),FALSE)/1,0)</f>
        <v>0</v>
      </c>
      <c r="G53">
        <f>IFERROR(VLOOKUP($B53,Kraftvärmeprod!$B$1:$AJ$550,MATCH(G$4,Kraftvärmeprod!$B$1:$AJ$1,0),FALSE)/1,0)-IFERROR(VLOOKUP($B53,'Slutlig allokering kvv'!$B$2:$AJ$550,MATCH(G$4,'Slutlig allokering kvv'!$B$1:$AJ$1,0),FALSE)/1,0)</f>
        <v>9.9387999999999976E-2</v>
      </c>
      <c r="H53">
        <f>IFERROR(VLOOKUP($B53,Kraftvärmeprod!$B$1:$AJ$550,MATCH(H$4,Kraftvärmeprod!$B$1:$AJ$1,0),FALSE)/1,0)-IFERROR(VLOOKUP($B53,'Slutlig allokering kvv'!$B$2:$AJ$550,MATCH(H$4,'Slutlig allokering kvv'!$B$1:$AJ$1,0),FALSE)/1,0)</f>
        <v>0</v>
      </c>
      <c r="I53">
        <f>IFERROR(VLOOKUP($B53,Kraftvärmeprod!$B$1:$AJ$550,MATCH(I$4,Kraftvärmeprod!$B$1:$AJ$1,0),FALSE)/1,0)-IFERROR(VLOOKUP($B53,'Slutlig allokering kvv'!$B$2:$AJ$550,MATCH(I$4,'Slutlig allokering kvv'!$B$1:$AJ$1,0),FALSE)/1,0)</f>
        <v>0</v>
      </c>
      <c r="J53">
        <f>IFERROR(VLOOKUP($B53,Kraftvärmeprod!$B$1:$AJ$550,MATCH(J$4,Kraftvärmeprod!$B$1:$AJ$1,0),FALSE)/1,0)-IFERROR(VLOOKUP($B53,'Slutlig allokering kvv'!$B$2:$AJ$550,MATCH(J$4,'Slutlig allokering kvv'!$B$1:$AJ$1,0),FALSE)/1,0)</f>
        <v>0</v>
      </c>
      <c r="K53">
        <f>IFERROR(VLOOKUP($B53,Kraftvärmeprod!$B$1:$AJ$550,MATCH(K$4,Kraftvärmeprod!$B$1:$AJ$1,0),FALSE)/1,0)-IFERROR(VLOOKUP($B53,'Slutlig allokering kvv'!$B$2:$AJ$550,MATCH(K$4,'Slutlig allokering kvv'!$B$1:$AJ$1,0),FALSE)/1,0)</f>
        <v>0</v>
      </c>
      <c r="L53">
        <f>IFERROR(VLOOKUP($B53,Kraftvärmeprod!$B$1:$AJ$550,MATCH(L$4,Kraftvärmeprod!$B$1:$AJ$1,0),FALSE)/1,0)-IFERROR(VLOOKUP($B53,'Slutlig allokering kvv'!$B$2:$AJ$550,MATCH(L$4,'Slutlig allokering kvv'!$B$1:$AJ$1,0),FALSE)/1,0)</f>
        <v>146.29800000000003</v>
      </c>
      <c r="M53">
        <f>IFERROR(VLOOKUP($B53,Kraftvärmeprod!$B$1:$AJ$550,MATCH(M$4,Kraftvärmeprod!$B$1:$AJ$1,0),FALSE)/1,0)-IFERROR(VLOOKUP($B53,'Slutlig allokering kvv'!$B$2:$AJ$550,MATCH(M$4,'Slutlig allokering kvv'!$B$1:$AJ$1,0),FALSE)/1,0)</f>
        <v>1.0991300000000002</v>
      </c>
      <c r="N53">
        <f>IFERROR(VLOOKUP($B53,Kraftvärmeprod!$B$1:$AJ$550,MATCH(N$4,Kraftvärmeprod!$B$1:$AJ$1,0),FALSE)/1,0)-IFERROR(VLOOKUP($B53,'Slutlig allokering kvv'!$B$2:$AJ$550,MATCH(N$4,'Slutlig allokering kvv'!$B$1:$AJ$1,0),FALSE)/1,0)</f>
        <v>23.6629</v>
      </c>
      <c r="O53">
        <f>IFERROR(VLOOKUP($B53,Kraftvärmeprod!$B$1:$AJ$550,MATCH(O$4,Kraftvärmeprod!$B$1:$AJ$1,0),FALSE)/1,0)-IFERROR(VLOOKUP($B53,'Slutlig allokering kvv'!$B$2:$AJ$550,MATCH(O$4,'Slutlig allokering kvv'!$B$1:$AJ$1,0),FALSE)/1,0)</f>
        <v>0</v>
      </c>
      <c r="P53">
        <f>IFERROR(VLOOKUP($B53,Kraftvärmeprod!$B$1:$AJ$550,MATCH(P$4,Kraftvärmeprod!$B$1:$AJ$1,0),FALSE)/1,0)-IFERROR(VLOOKUP($B53,'Slutlig allokering kvv'!$B$2:$AJ$550,MATCH(P$4,'Slutlig allokering kvv'!$B$1:$AJ$1,0),FALSE)/1,0)</f>
        <v>0</v>
      </c>
      <c r="Q53">
        <f>IFERROR(VLOOKUP($B53,Kraftvärmeprod!$B$1:$AJ$550,MATCH(Q$4,Kraftvärmeprod!$B$1:$AJ$1,0),FALSE)/1,0)-IFERROR(VLOOKUP($B53,'Slutlig allokering kvv'!$B$2:$AJ$550,MATCH(Q$4,'Slutlig allokering kvv'!$B$1:$AJ$1,0),FALSE)/1,0)</f>
        <v>8.4634000000000018</v>
      </c>
      <c r="R53">
        <f>IFERROR(VLOOKUP($B53,Kraftvärmeprod!$B$1:$AJ$550,MATCH(R$4,Kraftvärmeprod!$B$1:$AJ$1,0),FALSE)/1,0)-IFERROR(VLOOKUP($B53,'Slutlig allokering kvv'!$B$2:$AJ$550,MATCH(R$4,'Slutlig allokering kvv'!$B$1:$AJ$1,0),FALSE)/1,0)</f>
        <v>0</v>
      </c>
      <c r="S53">
        <f>IFERROR(VLOOKUP($B53,Kraftvärmeprod!$B$1:$AJ$550,MATCH(S$4,Kraftvärmeprod!$B$1:$AJ$1,0),FALSE)/1,0)-IFERROR(VLOOKUP($B53,'Slutlig allokering kvv'!$B$2:$AJ$550,MATCH(S$4,'Slutlig allokering kvv'!$B$1:$AJ$1,0),FALSE)/1,0)</f>
        <v>0</v>
      </c>
      <c r="T53">
        <f>IFERROR(VLOOKUP($B53,Kraftvärmeprod!$B$1:$AJ$550,MATCH(T$4,Kraftvärmeprod!$B$1:$AJ$1,0),FALSE)/1,0)-IFERROR(VLOOKUP($B53,'Slutlig allokering kvv'!$B$2:$AJ$550,MATCH(T$4,'Slutlig allokering kvv'!$B$1:$AJ$1,0),FALSE)/1,0)</f>
        <v>0</v>
      </c>
      <c r="U53">
        <f>IFERROR(VLOOKUP($B53,Kraftvärmeprod!$B$1:$AJ$550,MATCH(U$4,Kraftvärmeprod!$B$1:$AJ$1,0),FALSE)/1,0)-IFERROR(VLOOKUP($B53,'Slutlig allokering kvv'!$B$2:$AJ$550,MATCH(U$4,'Slutlig allokering kvv'!$B$1:$AJ$1,0),FALSE)/1,0)</f>
        <v>0</v>
      </c>
      <c r="V53">
        <f>IFERROR(VLOOKUP($B53,Kraftvärmeprod!$B$1:$AJ$550,MATCH(V$4,Kraftvärmeprod!$B$1:$AJ$1,0),FALSE)/1,0)-IFERROR(VLOOKUP($B53,'Slutlig allokering kvv'!$B$2:$AJ$550,MATCH(V$4,'Slutlig allokering kvv'!$B$1:$AJ$1,0),FALSE)/1,0)</f>
        <v>0</v>
      </c>
      <c r="W53">
        <f>IFERROR(VLOOKUP($B53,Kraftvärmeprod!$B$1:$AJ$550,MATCH(W$4,Kraftvärmeprod!$B$1:$AJ$1,0),FALSE)/1,0)-IFERROR(VLOOKUP($B53,'Slutlig allokering kvv'!$B$2:$AJ$550,MATCH(W$4,'Slutlig allokering kvv'!$B$1:$AJ$1,0),FALSE)/1,0)</f>
        <v>0</v>
      </c>
      <c r="X53">
        <f>IFERROR(VLOOKUP($B53,Kraftvärmeprod!$B$1:$AJ$550,MATCH(X$4,Kraftvärmeprod!$B$1:$AJ$1,0),FALSE)/1,0)-IFERROR(VLOOKUP($B53,'Slutlig allokering kvv'!$B$2:$AJ$550,MATCH(X$4,'Slutlig allokering kvv'!$B$1:$AJ$1,0),FALSE)/1,0)</f>
        <v>0</v>
      </c>
      <c r="Y53">
        <f>IFERROR(VLOOKUP($B53,Kraftvärmeprod!$B$1:$AJ$550,MATCH(Y$4,Kraftvärmeprod!$B$1:$AJ$1,0),FALSE)/1,0)-IFERROR(VLOOKUP($B53,'Slutlig allokering kvv'!$B$2:$AJ$550,MATCH(Y$4,'Slutlig allokering kvv'!$B$1:$AJ$1,0),FALSE)/1,0)</f>
        <v>0</v>
      </c>
      <c r="Z53">
        <f>IFERROR(VLOOKUP($B53,Kraftvärmeprod!$B$1:$AJ$550,MATCH(Z$4,Kraftvärmeprod!$B$1:$AJ$1,0),FALSE)/1,0)-IFERROR(VLOOKUP($B53,'Slutlig allokering kvv'!$B$2:$AJ$550,MATCH(Z$4,'Slutlig allokering kvv'!$B$1:$AJ$1,0),FALSE)/1,0)</f>
        <v>0</v>
      </c>
      <c r="AA53">
        <f>IFERROR(VLOOKUP($B53,Kraftvärmeprod!$B$1:$AJ$550,MATCH(AA$4,Kraftvärmeprod!$B$1:$AJ$1,0),FALSE)/1,0)-IFERROR(VLOOKUP($B53,'Slutlig allokering kvv'!$B$2:$AJ$550,MATCH(AA$4,'Slutlig allokering kvv'!$B$1:$AJ$1,0),FALSE)/1,0)</f>
        <v>0</v>
      </c>
      <c r="AB53">
        <f>IFERROR(VLOOKUP($B53,Kraftvärmeprod!$B$1:$AJ$550,MATCH(AB$4,Kraftvärmeprod!$B$1:$AJ$1,0),FALSE)/1,0)-IFERROR(VLOOKUP($B53,'Slutlig allokering kvv'!$B$2:$AJ$550,MATCH(AB$4,'Slutlig allokering kvv'!$B$1:$AJ$1,0),FALSE)/1,0)</f>
        <v>0</v>
      </c>
      <c r="AC53">
        <f>IFERROR(VLOOKUP($B53,Kraftvärmeprod!$B$1:$AJ$550,MATCH(AC$4,Kraftvärmeprod!$B$1:$AJ$1,0),FALSE)/1,0)-IFERROR(VLOOKUP($B53,'Slutlig allokering kvv'!$B$2:$AJ$550,MATCH(AC$4,'Slutlig allokering kvv'!$B$1:$AJ$1,0),FALSE)/1,0)</f>
        <v>0</v>
      </c>
      <c r="AD53">
        <f>IFERROR(VLOOKUP($B53,Miljö!$B$1:$E$471,MATCH("Hjälpel kraftvärme (GWh)",Miljö!$B$1:$E$1,0),FALSE)/1,0)-IFERROR(VLOOKUP($B53,'Slutlig allokering kvv'!$B$2:$AJ$550,MATCH(AD$4,'Slutlig allokering kvv'!$B$1:$AJ$1,0),FALSE)/1,0)</f>
        <v>6.9491999999999976</v>
      </c>
      <c r="AH53">
        <f t="shared" si="0"/>
        <v>179.62281800000005</v>
      </c>
      <c r="AJ53">
        <f>IFERROR(VLOOKUP($B53,'Slutlig allokering kvv'!$B$2:$AX$550,MATCH("Summa slutlig allokerad tillförd energi (utan hjälpel och rökgaskondensering):",'Slutlig allokering kvv'!$B$1:$AX$1,0),FALSE)/1,"")</f>
        <v>271.63118200000002</v>
      </c>
      <c r="AL53" s="195">
        <f>IFERROR(1-VLOOKUP($B53,'Slutlig allokering kvv'!$B$2:$AX$550,MATCH("Andel av bränsle i kvv som allokerats till värme, exklusive rökgaskondensering och hjälpel",'Slutlig allokering kvv'!$B$1:$AX$1,0),FALSE),"")</f>
        <v>0.3980525779272871</v>
      </c>
      <c r="AN53" s="195">
        <f t="shared" si="1"/>
        <v>0.3980525779272871</v>
      </c>
    </row>
    <row r="54" spans="1:40" x14ac:dyDescent="0.25">
      <c r="A54" s="2" t="s">
        <v>103</v>
      </c>
      <c r="B54" s="2" t="s">
        <v>104</v>
      </c>
      <c r="C54" t="str">
        <f>IFERROR(VLOOKUP($B54,Kraftvärmeprod!$B$1:$AH$479,MATCH(C$4,Kraftvärmeprod!$B$1:$AG$1,0),FALSE)/1,"")</f>
        <v/>
      </c>
      <c r="D54" t="str">
        <f>IFERROR(VLOOKUP($B54,Kraftvärmeprod!$B$1:$AH$479,MATCH(D$4,Kraftvärmeprod!$B$1:$AG$1,0),FALSE)/1,"")</f>
        <v/>
      </c>
      <c r="F54">
        <f>IFERROR(VLOOKUP($B54,Kraftvärmeprod!$B$1:$AJ$550,MATCH(F$4,Kraftvärmeprod!$B$1:$AJ$1,0),FALSE)/1,0)-IFERROR(VLOOKUP($B54,'Slutlig allokering kvv'!$B$2:$AJ$550,MATCH(F$4,'Slutlig allokering kvv'!$B$1:$AJ$1,0),FALSE)/1,0)</f>
        <v>0</v>
      </c>
      <c r="G54">
        <f>IFERROR(VLOOKUP($B54,Kraftvärmeprod!$B$1:$AJ$550,MATCH(G$4,Kraftvärmeprod!$B$1:$AJ$1,0),FALSE)/1,0)-IFERROR(VLOOKUP($B54,'Slutlig allokering kvv'!$B$2:$AJ$550,MATCH(G$4,'Slutlig allokering kvv'!$B$1:$AJ$1,0),FALSE)/1,0)</f>
        <v>0</v>
      </c>
      <c r="H54">
        <f>IFERROR(VLOOKUP($B54,Kraftvärmeprod!$B$1:$AJ$550,MATCH(H$4,Kraftvärmeprod!$B$1:$AJ$1,0),FALSE)/1,0)-IFERROR(VLOOKUP($B54,'Slutlig allokering kvv'!$B$2:$AJ$550,MATCH(H$4,'Slutlig allokering kvv'!$B$1:$AJ$1,0),FALSE)/1,0)</f>
        <v>0</v>
      </c>
      <c r="I54">
        <f>IFERROR(VLOOKUP($B54,Kraftvärmeprod!$B$1:$AJ$550,MATCH(I$4,Kraftvärmeprod!$B$1:$AJ$1,0),FALSE)/1,0)-IFERROR(VLOOKUP($B54,'Slutlig allokering kvv'!$B$2:$AJ$550,MATCH(I$4,'Slutlig allokering kvv'!$B$1:$AJ$1,0),FALSE)/1,0)</f>
        <v>0</v>
      </c>
      <c r="J54">
        <f>IFERROR(VLOOKUP($B54,Kraftvärmeprod!$B$1:$AJ$550,MATCH(J$4,Kraftvärmeprod!$B$1:$AJ$1,0),FALSE)/1,0)-IFERROR(VLOOKUP($B54,'Slutlig allokering kvv'!$B$2:$AJ$550,MATCH(J$4,'Slutlig allokering kvv'!$B$1:$AJ$1,0),FALSE)/1,0)</f>
        <v>0</v>
      </c>
      <c r="K54">
        <f>IFERROR(VLOOKUP($B54,Kraftvärmeprod!$B$1:$AJ$550,MATCH(K$4,Kraftvärmeprod!$B$1:$AJ$1,0),FALSE)/1,0)-IFERROR(VLOOKUP($B54,'Slutlig allokering kvv'!$B$2:$AJ$550,MATCH(K$4,'Slutlig allokering kvv'!$B$1:$AJ$1,0),FALSE)/1,0)</f>
        <v>0</v>
      </c>
      <c r="L54">
        <f>IFERROR(VLOOKUP($B54,Kraftvärmeprod!$B$1:$AJ$550,MATCH(L$4,Kraftvärmeprod!$B$1:$AJ$1,0),FALSE)/1,0)-IFERROR(VLOOKUP($B54,'Slutlig allokering kvv'!$B$2:$AJ$550,MATCH(L$4,'Slutlig allokering kvv'!$B$1:$AJ$1,0),FALSE)/1,0)</f>
        <v>0</v>
      </c>
      <c r="M54">
        <f>IFERROR(VLOOKUP($B54,Kraftvärmeprod!$B$1:$AJ$550,MATCH(M$4,Kraftvärmeprod!$B$1:$AJ$1,0),FALSE)/1,0)-IFERROR(VLOOKUP($B54,'Slutlig allokering kvv'!$B$2:$AJ$550,MATCH(M$4,'Slutlig allokering kvv'!$B$1:$AJ$1,0),FALSE)/1,0)</f>
        <v>0</v>
      </c>
      <c r="N54">
        <f>IFERROR(VLOOKUP($B54,Kraftvärmeprod!$B$1:$AJ$550,MATCH(N$4,Kraftvärmeprod!$B$1:$AJ$1,0),FALSE)/1,0)-IFERROR(VLOOKUP($B54,'Slutlig allokering kvv'!$B$2:$AJ$550,MATCH(N$4,'Slutlig allokering kvv'!$B$1:$AJ$1,0),FALSE)/1,0)</f>
        <v>0</v>
      </c>
      <c r="O54">
        <f>IFERROR(VLOOKUP($B54,Kraftvärmeprod!$B$1:$AJ$550,MATCH(O$4,Kraftvärmeprod!$B$1:$AJ$1,0),FALSE)/1,0)-IFERROR(VLOOKUP($B54,'Slutlig allokering kvv'!$B$2:$AJ$550,MATCH(O$4,'Slutlig allokering kvv'!$B$1:$AJ$1,0),FALSE)/1,0)</f>
        <v>0</v>
      </c>
      <c r="P54">
        <f>IFERROR(VLOOKUP($B54,Kraftvärmeprod!$B$1:$AJ$550,MATCH(P$4,Kraftvärmeprod!$B$1:$AJ$1,0),FALSE)/1,0)-IFERROR(VLOOKUP($B54,'Slutlig allokering kvv'!$B$2:$AJ$550,MATCH(P$4,'Slutlig allokering kvv'!$B$1:$AJ$1,0),FALSE)/1,0)</f>
        <v>0</v>
      </c>
      <c r="Q54">
        <f>IFERROR(VLOOKUP($B54,Kraftvärmeprod!$B$1:$AJ$550,MATCH(Q$4,Kraftvärmeprod!$B$1:$AJ$1,0),FALSE)/1,0)-IFERROR(VLOOKUP($B54,'Slutlig allokering kvv'!$B$2:$AJ$550,MATCH(Q$4,'Slutlig allokering kvv'!$B$1:$AJ$1,0),FALSE)/1,0)</f>
        <v>0</v>
      </c>
      <c r="R54">
        <f>IFERROR(VLOOKUP($B54,Kraftvärmeprod!$B$1:$AJ$550,MATCH(R$4,Kraftvärmeprod!$B$1:$AJ$1,0),FALSE)/1,0)-IFERROR(VLOOKUP($B54,'Slutlig allokering kvv'!$B$2:$AJ$550,MATCH(R$4,'Slutlig allokering kvv'!$B$1:$AJ$1,0),FALSE)/1,0)</f>
        <v>0</v>
      </c>
      <c r="S54">
        <f>IFERROR(VLOOKUP($B54,Kraftvärmeprod!$B$1:$AJ$550,MATCH(S$4,Kraftvärmeprod!$B$1:$AJ$1,0),FALSE)/1,0)-IFERROR(VLOOKUP($B54,'Slutlig allokering kvv'!$B$2:$AJ$550,MATCH(S$4,'Slutlig allokering kvv'!$B$1:$AJ$1,0),FALSE)/1,0)</f>
        <v>0</v>
      </c>
      <c r="T54">
        <f>IFERROR(VLOOKUP($B54,Kraftvärmeprod!$B$1:$AJ$550,MATCH(T$4,Kraftvärmeprod!$B$1:$AJ$1,0),FALSE)/1,0)-IFERROR(VLOOKUP($B54,'Slutlig allokering kvv'!$B$2:$AJ$550,MATCH(T$4,'Slutlig allokering kvv'!$B$1:$AJ$1,0),FALSE)/1,0)</f>
        <v>0</v>
      </c>
      <c r="U54">
        <f>IFERROR(VLOOKUP($B54,Kraftvärmeprod!$B$1:$AJ$550,MATCH(U$4,Kraftvärmeprod!$B$1:$AJ$1,0),FALSE)/1,0)-IFERROR(VLOOKUP($B54,'Slutlig allokering kvv'!$B$2:$AJ$550,MATCH(U$4,'Slutlig allokering kvv'!$B$1:$AJ$1,0),FALSE)/1,0)</f>
        <v>0</v>
      </c>
      <c r="V54">
        <f>IFERROR(VLOOKUP($B54,Kraftvärmeprod!$B$1:$AJ$550,MATCH(V$4,Kraftvärmeprod!$B$1:$AJ$1,0),FALSE)/1,0)-IFERROR(VLOOKUP($B54,'Slutlig allokering kvv'!$B$2:$AJ$550,MATCH(V$4,'Slutlig allokering kvv'!$B$1:$AJ$1,0),FALSE)/1,0)</f>
        <v>0</v>
      </c>
      <c r="W54">
        <f>IFERROR(VLOOKUP($B54,Kraftvärmeprod!$B$1:$AJ$550,MATCH(W$4,Kraftvärmeprod!$B$1:$AJ$1,0),FALSE)/1,0)-IFERROR(VLOOKUP($B54,'Slutlig allokering kvv'!$B$2:$AJ$550,MATCH(W$4,'Slutlig allokering kvv'!$B$1:$AJ$1,0),FALSE)/1,0)</f>
        <v>0</v>
      </c>
      <c r="X54">
        <f>IFERROR(VLOOKUP($B54,Kraftvärmeprod!$B$1:$AJ$550,MATCH(X$4,Kraftvärmeprod!$B$1:$AJ$1,0),FALSE)/1,0)-IFERROR(VLOOKUP($B54,'Slutlig allokering kvv'!$B$2:$AJ$550,MATCH(X$4,'Slutlig allokering kvv'!$B$1:$AJ$1,0),FALSE)/1,0)</f>
        <v>0</v>
      </c>
      <c r="Y54">
        <f>IFERROR(VLOOKUP($B54,Kraftvärmeprod!$B$1:$AJ$550,MATCH(Y$4,Kraftvärmeprod!$B$1:$AJ$1,0),FALSE)/1,0)-IFERROR(VLOOKUP($B54,'Slutlig allokering kvv'!$B$2:$AJ$550,MATCH(Y$4,'Slutlig allokering kvv'!$B$1:$AJ$1,0),FALSE)/1,0)</f>
        <v>0</v>
      </c>
      <c r="Z54">
        <f>IFERROR(VLOOKUP($B54,Kraftvärmeprod!$B$1:$AJ$550,MATCH(Z$4,Kraftvärmeprod!$B$1:$AJ$1,0),FALSE)/1,0)-IFERROR(VLOOKUP($B54,'Slutlig allokering kvv'!$B$2:$AJ$550,MATCH(Z$4,'Slutlig allokering kvv'!$B$1:$AJ$1,0),FALSE)/1,0)</f>
        <v>0</v>
      </c>
      <c r="AA54">
        <f>IFERROR(VLOOKUP($B54,Kraftvärmeprod!$B$1:$AJ$550,MATCH(AA$4,Kraftvärmeprod!$B$1:$AJ$1,0),FALSE)/1,0)-IFERROR(VLOOKUP($B54,'Slutlig allokering kvv'!$B$2:$AJ$550,MATCH(AA$4,'Slutlig allokering kvv'!$B$1:$AJ$1,0),FALSE)/1,0)</f>
        <v>0</v>
      </c>
      <c r="AB54">
        <f>IFERROR(VLOOKUP($B54,Kraftvärmeprod!$B$1:$AJ$550,MATCH(AB$4,Kraftvärmeprod!$B$1:$AJ$1,0),FALSE)/1,0)-IFERROR(VLOOKUP($B54,'Slutlig allokering kvv'!$B$2:$AJ$550,MATCH(AB$4,'Slutlig allokering kvv'!$B$1:$AJ$1,0),FALSE)/1,0)</f>
        <v>0</v>
      </c>
      <c r="AC54">
        <f>IFERROR(VLOOKUP($B54,Kraftvärmeprod!$B$1:$AJ$550,MATCH(AC$4,Kraftvärmeprod!$B$1:$AJ$1,0),FALSE)/1,0)-IFERROR(VLOOKUP($B54,'Slutlig allokering kvv'!$B$2:$AJ$550,MATCH(AC$4,'Slutlig allokering kvv'!$B$1:$AJ$1,0),FALSE)/1,0)</f>
        <v>0</v>
      </c>
      <c r="AD54">
        <f>IFERROR(VLOOKUP($B54,Miljö!$B$1:$E$471,MATCH("Hjälpel kraftvärme (GWh)",Miljö!$B$1:$E$1,0),FALSE)/1,0)-IFERROR(VLOOKUP($B54,'Slutlig allokering kvv'!$B$2:$AJ$550,MATCH(AD$4,'Slutlig allokering kvv'!$B$1:$AJ$1,0),FALSE)/1,0)</f>
        <v>0</v>
      </c>
      <c r="AH54">
        <f t="shared" si="0"/>
        <v>0</v>
      </c>
      <c r="AJ54">
        <f>IFERROR(VLOOKUP($B54,'Slutlig allokering kvv'!$B$2:$AX$550,MATCH("Summa slutlig allokerad tillförd energi (utan hjälpel och rökgaskondensering):",'Slutlig allokering kvv'!$B$1:$AX$1,0),FALSE)/1,"")</f>
        <v>0</v>
      </c>
      <c r="AL54" s="195" t="str">
        <f>IFERROR(1-VLOOKUP($B54,'Slutlig allokering kvv'!$B$2:$AX$550,MATCH("Andel av bränsle i kvv som allokerats till värme, exklusive rökgaskondensering och hjälpel",'Slutlig allokering kvv'!$B$1:$AX$1,0),FALSE),"")</f>
        <v/>
      </c>
      <c r="AN54" s="195" t="str">
        <f t="shared" si="1"/>
        <v/>
      </c>
    </row>
    <row r="55" spans="1:40" x14ac:dyDescent="0.25">
      <c r="A55" s="2" t="s">
        <v>103</v>
      </c>
      <c r="B55" s="2" t="s">
        <v>105</v>
      </c>
      <c r="C55" t="str">
        <f>IFERROR(VLOOKUP($B55,Kraftvärmeprod!$B$1:$AH$479,MATCH(C$4,Kraftvärmeprod!$B$1:$AG$1,0),FALSE)/1,"")</f>
        <v/>
      </c>
      <c r="D55" t="str">
        <f>IFERROR(VLOOKUP($B55,Kraftvärmeprod!$B$1:$AH$479,MATCH(D$4,Kraftvärmeprod!$B$1:$AG$1,0),FALSE)/1,"")</f>
        <v/>
      </c>
      <c r="F55">
        <f>IFERROR(VLOOKUP($B55,Kraftvärmeprod!$B$1:$AJ$550,MATCH(F$4,Kraftvärmeprod!$B$1:$AJ$1,0),FALSE)/1,0)-IFERROR(VLOOKUP($B55,'Slutlig allokering kvv'!$B$2:$AJ$550,MATCH(F$4,'Slutlig allokering kvv'!$B$1:$AJ$1,0),FALSE)/1,0)</f>
        <v>0</v>
      </c>
      <c r="G55">
        <f>IFERROR(VLOOKUP($B55,Kraftvärmeprod!$B$1:$AJ$550,MATCH(G$4,Kraftvärmeprod!$B$1:$AJ$1,0),FALSE)/1,0)-IFERROR(VLOOKUP($B55,'Slutlig allokering kvv'!$B$2:$AJ$550,MATCH(G$4,'Slutlig allokering kvv'!$B$1:$AJ$1,0),FALSE)/1,0)</f>
        <v>0</v>
      </c>
      <c r="H55">
        <f>IFERROR(VLOOKUP($B55,Kraftvärmeprod!$B$1:$AJ$550,MATCH(H$4,Kraftvärmeprod!$B$1:$AJ$1,0),FALSE)/1,0)-IFERROR(VLOOKUP($B55,'Slutlig allokering kvv'!$B$2:$AJ$550,MATCH(H$4,'Slutlig allokering kvv'!$B$1:$AJ$1,0),FALSE)/1,0)</f>
        <v>0</v>
      </c>
      <c r="I55">
        <f>IFERROR(VLOOKUP($B55,Kraftvärmeprod!$B$1:$AJ$550,MATCH(I$4,Kraftvärmeprod!$B$1:$AJ$1,0),FALSE)/1,0)-IFERROR(VLOOKUP($B55,'Slutlig allokering kvv'!$B$2:$AJ$550,MATCH(I$4,'Slutlig allokering kvv'!$B$1:$AJ$1,0),FALSE)/1,0)</f>
        <v>0</v>
      </c>
      <c r="J55">
        <f>IFERROR(VLOOKUP($B55,Kraftvärmeprod!$B$1:$AJ$550,MATCH(J$4,Kraftvärmeprod!$B$1:$AJ$1,0),FALSE)/1,0)-IFERROR(VLOOKUP($B55,'Slutlig allokering kvv'!$B$2:$AJ$550,MATCH(J$4,'Slutlig allokering kvv'!$B$1:$AJ$1,0),FALSE)/1,0)</f>
        <v>0</v>
      </c>
      <c r="K55">
        <f>IFERROR(VLOOKUP($B55,Kraftvärmeprod!$B$1:$AJ$550,MATCH(K$4,Kraftvärmeprod!$B$1:$AJ$1,0),FALSE)/1,0)-IFERROR(VLOOKUP($B55,'Slutlig allokering kvv'!$B$2:$AJ$550,MATCH(K$4,'Slutlig allokering kvv'!$B$1:$AJ$1,0),FALSE)/1,0)</f>
        <v>0</v>
      </c>
      <c r="L55">
        <f>IFERROR(VLOOKUP($B55,Kraftvärmeprod!$B$1:$AJ$550,MATCH(L$4,Kraftvärmeprod!$B$1:$AJ$1,0),FALSE)/1,0)-IFERROR(VLOOKUP($B55,'Slutlig allokering kvv'!$B$2:$AJ$550,MATCH(L$4,'Slutlig allokering kvv'!$B$1:$AJ$1,0),FALSE)/1,0)</f>
        <v>0</v>
      </c>
      <c r="M55">
        <f>IFERROR(VLOOKUP($B55,Kraftvärmeprod!$B$1:$AJ$550,MATCH(M$4,Kraftvärmeprod!$B$1:$AJ$1,0),FALSE)/1,0)-IFERROR(VLOOKUP($B55,'Slutlig allokering kvv'!$B$2:$AJ$550,MATCH(M$4,'Slutlig allokering kvv'!$B$1:$AJ$1,0),FALSE)/1,0)</f>
        <v>0</v>
      </c>
      <c r="N55">
        <f>IFERROR(VLOOKUP($B55,Kraftvärmeprod!$B$1:$AJ$550,MATCH(N$4,Kraftvärmeprod!$B$1:$AJ$1,0),FALSE)/1,0)-IFERROR(VLOOKUP($B55,'Slutlig allokering kvv'!$B$2:$AJ$550,MATCH(N$4,'Slutlig allokering kvv'!$B$1:$AJ$1,0),FALSE)/1,0)</f>
        <v>0</v>
      </c>
      <c r="O55">
        <f>IFERROR(VLOOKUP($B55,Kraftvärmeprod!$B$1:$AJ$550,MATCH(O$4,Kraftvärmeprod!$B$1:$AJ$1,0),FALSE)/1,0)-IFERROR(VLOOKUP($B55,'Slutlig allokering kvv'!$B$2:$AJ$550,MATCH(O$4,'Slutlig allokering kvv'!$B$1:$AJ$1,0),FALSE)/1,0)</f>
        <v>0</v>
      </c>
      <c r="P55">
        <f>IFERROR(VLOOKUP($B55,Kraftvärmeprod!$B$1:$AJ$550,MATCH(P$4,Kraftvärmeprod!$B$1:$AJ$1,0),FALSE)/1,0)-IFERROR(VLOOKUP($B55,'Slutlig allokering kvv'!$B$2:$AJ$550,MATCH(P$4,'Slutlig allokering kvv'!$B$1:$AJ$1,0),FALSE)/1,0)</f>
        <v>0</v>
      </c>
      <c r="Q55">
        <f>IFERROR(VLOOKUP($B55,Kraftvärmeprod!$B$1:$AJ$550,MATCH(Q$4,Kraftvärmeprod!$B$1:$AJ$1,0),FALSE)/1,0)-IFERROR(VLOOKUP($B55,'Slutlig allokering kvv'!$B$2:$AJ$550,MATCH(Q$4,'Slutlig allokering kvv'!$B$1:$AJ$1,0),FALSE)/1,0)</f>
        <v>0</v>
      </c>
      <c r="R55">
        <f>IFERROR(VLOOKUP($B55,Kraftvärmeprod!$B$1:$AJ$550,MATCH(R$4,Kraftvärmeprod!$B$1:$AJ$1,0),FALSE)/1,0)-IFERROR(VLOOKUP($B55,'Slutlig allokering kvv'!$B$2:$AJ$550,MATCH(R$4,'Slutlig allokering kvv'!$B$1:$AJ$1,0),FALSE)/1,0)</f>
        <v>0</v>
      </c>
      <c r="S55">
        <f>IFERROR(VLOOKUP($B55,Kraftvärmeprod!$B$1:$AJ$550,MATCH(S$4,Kraftvärmeprod!$B$1:$AJ$1,0),FALSE)/1,0)-IFERROR(VLOOKUP($B55,'Slutlig allokering kvv'!$B$2:$AJ$550,MATCH(S$4,'Slutlig allokering kvv'!$B$1:$AJ$1,0),FALSE)/1,0)</f>
        <v>0</v>
      </c>
      <c r="T55">
        <f>IFERROR(VLOOKUP($B55,Kraftvärmeprod!$B$1:$AJ$550,MATCH(T$4,Kraftvärmeprod!$B$1:$AJ$1,0),FALSE)/1,0)-IFERROR(VLOOKUP($B55,'Slutlig allokering kvv'!$B$2:$AJ$550,MATCH(T$4,'Slutlig allokering kvv'!$B$1:$AJ$1,0),FALSE)/1,0)</f>
        <v>0</v>
      </c>
      <c r="U55">
        <f>IFERROR(VLOOKUP($B55,Kraftvärmeprod!$B$1:$AJ$550,MATCH(U$4,Kraftvärmeprod!$B$1:$AJ$1,0),FALSE)/1,0)-IFERROR(VLOOKUP($B55,'Slutlig allokering kvv'!$B$2:$AJ$550,MATCH(U$4,'Slutlig allokering kvv'!$B$1:$AJ$1,0),FALSE)/1,0)</f>
        <v>0</v>
      </c>
      <c r="V55">
        <f>IFERROR(VLOOKUP($B55,Kraftvärmeprod!$B$1:$AJ$550,MATCH(V$4,Kraftvärmeprod!$B$1:$AJ$1,0),FALSE)/1,0)-IFERROR(VLOOKUP($B55,'Slutlig allokering kvv'!$B$2:$AJ$550,MATCH(V$4,'Slutlig allokering kvv'!$B$1:$AJ$1,0),FALSE)/1,0)</f>
        <v>0</v>
      </c>
      <c r="W55">
        <f>IFERROR(VLOOKUP($B55,Kraftvärmeprod!$B$1:$AJ$550,MATCH(W$4,Kraftvärmeprod!$B$1:$AJ$1,0),FALSE)/1,0)-IFERROR(VLOOKUP($B55,'Slutlig allokering kvv'!$B$2:$AJ$550,MATCH(W$4,'Slutlig allokering kvv'!$B$1:$AJ$1,0),FALSE)/1,0)</f>
        <v>0</v>
      </c>
      <c r="X55">
        <f>IFERROR(VLOOKUP($B55,Kraftvärmeprod!$B$1:$AJ$550,MATCH(X$4,Kraftvärmeprod!$B$1:$AJ$1,0),FALSE)/1,0)-IFERROR(VLOOKUP($B55,'Slutlig allokering kvv'!$B$2:$AJ$550,MATCH(X$4,'Slutlig allokering kvv'!$B$1:$AJ$1,0),FALSE)/1,0)</f>
        <v>0</v>
      </c>
      <c r="Y55">
        <f>IFERROR(VLOOKUP($B55,Kraftvärmeprod!$B$1:$AJ$550,MATCH(Y$4,Kraftvärmeprod!$B$1:$AJ$1,0),FALSE)/1,0)-IFERROR(VLOOKUP($B55,'Slutlig allokering kvv'!$B$2:$AJ$550,MATCH(Y$4,'Slutlig allokering kvv'!$B$1:$AJ$1,0),FALSE)/1,0)</f>
        <v>0</v>
      </c>
      <c r="Z55">
        <f>IFERROR(VLOOKUP($B55,Kraftvärmeprod!$B$1:$AJ$550,MATCH(Z$4,Kraftvärmeprod!$B$1:$AJ$1,0),FALSE)/1,0)-IFERROR(VLOOKUP($B55,'Slutlig allokering kvv'!$B$2:$AJ$550,MATCH(Z$4,'Slutlig allokering kvv'!$B$1:$AJ$1,0),FALSE)/1,0)</f>
        <v>0</v>
      </c>
      <c r="AA55">
        <f>IFERROR(VLOOKUP($B55,Kraftvärmeprod!$B$1:$AJ$550,MATCH(AA$4,Kraftvärmeprod!$B$1:$AJ$1,0),FALSE)/1,0)-IFERROR(VLOOKUP($B55,'Slutlig allokering kvv'!$B$2:$AJ$550,MATCH(AA$4,'Slutlig allokering kvv'!$B$1:$AJ$1,0),FALSE)/1,0)</f>
        <v>0</v>
      </c>
      <c r="AB55">
        <f>IFERROR(VLOOKUP($B55,Kraftvärmeprod!$B$1:$AJ$550,MATCH(AB$4,Kraftvärmeprod!$B$1:$AJ$1,0),FALSE)/1,0)-IFERROR(VLOOKUP($B55,'Slutlig allokering kvv'!$B$2:$AJ$550,MATCH(AB$4,'Slutlig allokering kvv'!$B$1:$AJ$1,0),FALSE)/1,0)</f>
        <v>0</v>
      </c>
      <c r="AC55">
        <f>IFERROR(VLOOKUP($B55,Kraftvärmeprod!$B$1:$AJ$550,MATCH(AC$4,Kraftvärmeprod!$B$1:$AJ$1,0),FALSE)/1,0)-IFERROR(VLOOKUP($B55,'Slutlig allokering kvv'!$B$2:$AJ$550,MATCH(AC$4,'Slutlig allokering kvv'!$B$1:$AJ$1,0),FALSE)/1,0)</f>
        <v>0</v>
      </c>
      <c r="AD55">
        <f>IFERROR(VLOOKUP($B55,Miljö!$B$1:$E$471,MATCH("Hjälpel kraftvärme (GWh)",Miljö!$B$1:$E$1,0),FALSE)/1,0)-IFERROR(VLOOKUP($B55,'Slutlig allokering kvv'!$B$2:$AJ$550,MATCH(AD$4,'Slutlig allokering kvv'!$B$1:$AJ$1,0),FALSE)/1,0)</f>
        <v>0</v>
      </c>
      <c r="AH55">
        <f t="shared" si="0"/>
        <v>0</v>
      </c>
      <c r="AJ55">
        <f>IFERROR(VLOOKUP($B55,'Slutlig allokering kvv'!$B$2:$AX$550,MATCH("Summa slutlig allokerad tillförd energi (utan hjälpel och rökgaskondensering):",'Slutlig allokering kvv'!$B$1:$AX$1,0),FALSE)/1,"")</f>
        <v>0</v>
      </c>
      <c r="AL55" s="195" t="str">
        <f>IFERROR(1-VLOOKUP($B55,'Slutlig allokering kvv'!$B$2:$AX$550,MATCH("Andel av bränsle i kvv som allokerats till värme, exklusive rökgaskondensering och hjälpel",'Slutlig allokering kvv'!$B$1:$AX$1,0),FALSE),"")</f>
        <v/>
      </c>
      <c r="AN55" s="195" t="str">
        <f t="shared" si="1"/>
        <v/>
      </c>
    </row>
    <row r="56" spans="1:40" x14ac:dyDescent="0.25">
      <c r="A56" s="2" t="s">
        <v>106</v>
      </c>
      <c r="B56" s="2" t="s">
        <v>107</v>
      </c>
      <c r="C56" t="str">
        <f>IFERROR(VLOOKUP($B56,Kraftvärmeprod!$B$1:$AH$479,MATCH(C$4,Kraftvärmeprod!$B$1:$AG$1,0),FALSE)/1,"")</f>
        <v/>
      </c>
      <c r="D56" t="str">
        <f>IFERROR(VLOOKUP($B56,Kraftvärmeprod!$B$1:$AH$479,MATCH(D$4,Kraftvärmeprod!$B$1:$AG$1,0),FALSE)/1,"")</f>
        <v/>
      </c>
      <c r="F56">
        <f>IFERROR(VLOOKUP($B56,Kraftvärmeprod!$B$1:$AJ$550,MATCH(F$4,Kraftvärmeprod!$B$1:$AJ$1,0),FALSE)/1,0)-IFERROR(VLOOKUP($B56,'Slutlig allokering kvv'!$B$2:$AJ$550,MATCH(F$4,'Slutlig allokering kvv'!$B$1:$AJ$1,0),FALSE)/1,0)</f>
        <v>0</v>
      </c>
      <c r="G56">
        <f>IFERROR(VLOOKUP($B56,Kraftvärmeprod!$B$1:$AJ$550,MATCH(G$4,Kraftvärmeprod!$B$1:$AJ$1,0),FALSE)/1,0)-IFERROR(VLOOKUP($B56,'Slutlig allokering kvv'!$B$2:$AJ$550,MATCH(G$4,'Slutlig allokering kvv'!$B$1:$AJ$1,0),FALSE)/1,0)</f>
        <v>0</v>
      </c>
      <c r="H56">
        <f>IFERROR(VLOOKUP($B56,Kraftvärmeprod!$B$1:$AJ$550,MATCH(H$4,Kraftvärmeprod!$B$1:$AJ$1,0),FALSE)/1,0)-IFERROR(VLOOKUP($B56,'Slutlig allokering kvv'!$B$2:$AJ$550,MATCH(H$4,'Slutlig allokering kvv'!$B$1:$AJ$1,0),FALSE)/1,0)</f>
        <v>0</v>
      </c>
      <c r="I56">
        <f>IFERROR(VLOOKUP($B56,Kraftvärmeprod!$B$1:$AJ$550,MATCH(I$4,Kraftvärmeprod!$B$1:$AJ$1,0),FALSE)/1,0)-IFERROR(VLOOKUP($B56,'Slutlig allokering kvv'!$B$2:$AJ$550,MATCH(I$4,'Slutlig allokering kvv'!$B$1:$AJ$1,0),FALSE)/1,0)</f>
        <v>0</v>
      </c>
      <c r="J56">
        <f>IFERROR(VLOOKUP($B56,Kraftvärmeprod!$B$1:$AJ$550,MATCH(J$4,Kraftvärmeprod!$B$1:$AJ$1,0),FALSE)/1,0)-IFERROR(VLOOKUP($B56,'Slutlig allokering kvv'!$B$2:$AJ$550,MATCH(J$4,'Slutlig allokering kvv'!$B$1:$AJ$1,0),FALSE)/1,0)</f>
        <v>0</v>
      </c>
      <c r="K56">
        <f>IFERROR(VLOOKUP($B56,Kraftvärmeprod!$B$1:$AJ$550,MATCH(K$4,Kraftvärmeprod!$B$1:$AJ$1,0),FALSE)/1,0)-IFERROR(VLOOKUP($B56,'Slutlig allokering kvv'!$B$2:$AJ$550,MATCH(K$4,'Slutlig allokering kvv'!$B$1:$AJ$1,0),FALSE)/1,0)</f>
        <v>0</v>
      </c>
      <c r="L56">
        <f>IFERROR(VLOOKUP($B56,Kraftvärmeprod!$B$1:$AJ$550,MATCH(L$4,Kraftvärmeprod!$B$1:$AJ$1,0),FALSE)/1,0)-IFERROR(VLOOKUP($B56,'Slutlig allokering kvv'!$B$2:$AJ$550,MATCH(L$4,'Slutlig allokering kvv'!$B$1:$AJ$1,0),FALSE)/1,0)</f>
        <v>0</v>
      </c>
      <c r="M56">
        <f>IFERROR(VLOOKUP($B56,Kraftvärmeprod!$B$1:$AJ$550,MATCH(M$4,Kraftvärmeprod!$B$1:$AJ$1,0),FALSE)/1,0)-IFERROR(VLOOKUP($B56,'Slutlig allokering kvv'!$B$2:$AJ$550,MATCH(M$4,'Slutlig allokering kvv'!$B$1:$AJ$1,0),FALSE)/1,0)</f>
        <v>0</v>
      </c>
      <c r="N56">
        <f>IFERROR(VLOOKUP($B56,Kraftvärmeprod!$B$1:$AJ$550,MATCH(N$4,Kraftvärmeprod!$B$1:$AJ$1,0),FALSE)/1,0)-IFERROR(VLOOKUP($B56,'Slutlig allokering kvv'!$B$2:$AJ$550,MATCH(N$4,'Slutlig allokering kvv'!$B$1:$AJ$1,0),FALSE)/1,0)</f>
        <v>0</v>
      </c>
      <c r="O56">
        <f>IFERROR(VLOOKUP($B56,Kraftvärmeprod!$B$1:$AJ$550,MATCH(O$4,Kraftvärmeprod!$B$1:$AJ$1,0),FALSE)/1,0)-IFERROR(VLOOKUP($B56,'Slutlig allokering kvv'!$B$2:$AJ$550,MATCH(O$4,'Slutlig allokering kvv'!$B$1:$AJ$1,0),FALSE)/1,0)</f>
        <v>0</v>
      </c>
      <c r="P56">
        <f>IFERROR(VLOOKUP($B56,Kraftvärmeprod!$B$1:$AJ$550,MATCH(P$4,Kraftvärmeprod!$B$1:$AJ$1,0),FALSE)/1,0)-IFERROR(VLOOKUP($B56,'Slutlig allokering kvv'!$B$2:$AJ$550,MATCH(P$4,'Slutlig allokering kvv'!$B$1:$AJ$1,0),FALSE)/1,0)</f>
        <v>0</v>
      </c>
      <c r="Q56">
        <f>IFERROR(VLOOKUP($B56,Kraftvärmeprod!$B$1:$AJ$550,MATCH(Q$4,Kraftvärmeprod!$B$1:$AJ$1,0),FALSE)/1,0)-IFERROR(VLOOKUP($B56,'Slutlig allokering kvv'!$B$2:$AJ$550,MATCH(Q$4,'Slutlig allokering kvv'!$B$1:$AJ$1,0),FALSE)/1,0)</f>
        <v>0</v>
      </c>
      <c r="R56">
        <f>IFERROR(VLOOKUP($B56,Kraftvärmeprod!$B$1:$AJ$550,MATCH(R$4,Kraftvärmeprod!$B$1:$AJ$1,0),FALSE)/1,0)-IFERROR(VLOOKUP($B56,'Slutlig allokering kvv'!$B$2:$AJ$550,MATCH(R$4,'Slutlig allokering kvv'!$B$1:$AJ$1,0),FALSE)/1,0)</f>
        <v>0</v>
      </c>
      <c r="S56">
        <f>IFERROR(VLOOKUP($B56,Kraftvärmeprod!$B$1:$AJ$550,MATCH(S$4,Kraftvärmeprod!$B$1:$AJ$1,0),FALSE)/1,0)-IFERROR(VLOOKUP($B56,'Slutlig allokering kvv'!$B$2:$AJ$550,MATCH(S$4,'Slutlig allokering kvv'!$B$1:$AJ$1,0),FALSE)/1,0)</f>
        <v>0</v>
      </c>
      <c r="T56">
        <f>IFERROR(VLOOKUP($B56,Kraftvärmeprod!$B$1:$AJ$550,MATCH(T$4,Kraftvärmeprod!$B$1:$AJ$1,0),FALSE)/1,0)-IFERROR(VLOOKUP($B56,'Slutlig allokering kvv'!$B$2:$AJ$550,MATCH(T$4,'Slutlig allokering kvv'!$B$1:$AJ$1,0),FALSE)/1,0)</f>
        <v>0</v>
      </c>
      <c r="U56">
        <f>IFERROR(VLOOKUP($B56,Kraftvärmeprod!$B$1:$AJ$550,MATCH(U$4,Kraftvärmeprod!$B$1:$AJ$1,0),FALSE)/1,0)-IFERROR(VLOOKUP($B56,'Slutlig allokering kvv'!$B$2:$AJ$550,MATCH(U$4,'Slutlig allokering kvv'!$B$1:$AJ$1,0),FALSE)/1,0)</f>
        <v>0</v>
      </c>
      <c r="V56">
        <f>IFERROR(VLOOKUP($B56,Kraftvärmeprod!$B$1:$AJ$550,MATCH(V$4,Kraftvärmeprod!$B$1:$AJ$1,0),FALSE)/1,0)-IFERROR(VLOOKUP($B56,'Slutlig allokering kvv'!$B$2:$AJ$550,MATCH(V$4,'Slutlig allokering kvv'!$B$1:$AJ$1,0),FALSE)/1,0)</f>
        <v>0</v>
      </c>
      <c r="W56">
        <f>IFERROR(VLOOKUP($B56,Kraftvärmeprod!$B$1:$AJ$550,MATCH(W$4,Kraftvärmeprod!$B$1:$AJ$1,0),FALSE)/1,0)-IFERROR(VLOOKUP($B56,'Slutlig allokering kvv'!$B$2:$AJ$550,MATCH(W$4,'Slutlig allokering kvv'!$B$1:$AJ$1,0),FALSE)/1,0)</f>
        <v>0</v>
      </c>
      <c r="X56">
        <f>IFERROR(VLOOKUP($B56,Kraftvärmeprod!$B$1:$AJ$550,MATCH(X$4,Kraftvärmeprod!$B$1:$AJ$1,0),FALSE)/1,0)-IFERROR(VLOOKUP($B56,'Slutlig allokering kvv'!$B$2:$AJ$550,MATCH(X$4,'Slutlig allokering kvv'!$B$1:$AJ$1,0),FALSE)/1,0)</f>
        <v>0</v>
      </c>
      <c r="Y56">
        <f>IFERROR(VLOOKUP($B56,Kraftvärmeprod!$B$1:$AJ$550,MATCH(Y$4,Kraftvärmeprod!$B$1:$AJ$1,0),FALSE)/1,0)-IFERROR(VLOOKUP($B56,'Slutlig allokering kvv'!$B$2:$AJ$550,MATCH(Y$4,'Slutlig allokering kvv'!$B$1:$AJ$1,0),FALSE)/1,0)</f>
        <v>0</v>
      </c>
      <c r="Z56">
        <f>IFERROR(VLOOKUP($B56,Kraftvärmeprod!$B$1:$AJ$550,MATCH(Z$4,Kraftvärmeprod!$B$1:$AJ$1,0),FALSE)/1,0)-IFERROR(VLOOKUP($B56,'Slutlig allokering kvv'!$B$2:$AJ$550,MATCH(Z$4,'Slutlig allokering kvv'!$B$1:$AJ$1,0),FALSE)/1,0)</f>
        <v>0</v>
      </c>
      <c r="AA56">
        <f>IFERROR(VLOOKUP($B56,Kraftvärmeprod!$B$1:$AJ$550,MATCH(AA$4,Kraftvärmeprod!$B$1:$AJ$1,0),FALSE)/1,0)-IFERROR(VLOOKUP($B56,'Slutlig allokering kvv'!$B$2:$AJ$550,MATCH(AA$4,'Slutlig allokering kvv'!$B$1:$AJ$1,0),FALSE)/1,0)</f>
        <v>0</v>
      </c>
      <c r="AB56">
        <f>IFERROR(VLOOKUP($B56,Kraftvärmeprod!$B$1:$AJ$550,MATCH(AB$4,Kraftvärmeprod!$B$1:$AJ$1,0),FALSE)/1,0)-IFERROR(VLOOKUP($B56,'Slutlig allokering kvv'!$B$2:$AJ$550,MATCH(AB$4,'Slutlig allokering kvv'!$B$1:$AJ$1,0),FALSE)/1,0)</f>
        <v>0</v>
      </c>
      <c r="AC56">
        <f>IFERROR(VLOOKUP($B56,Kraftvärmeprod!$B$1:$AJ$550,MATCH(AC$4,Kraftvärmeprod!$B$1:$AJ$1,0),FALSE)/1,0)-IFERROR(VLOOKUP($B56,'Slutlig allokering kvv'!$B$2:$AJ$550,MATCH(AC$4,'Slutlig allokering kvv'!$B$1:$AJ$1,0),FALSE)/1,0)</f>
        <v>0</v>
      </c>
      <c r="AD56">
        <f>IFERROR(VLOOKUP($B56,Miljö!$B$1:$E$471,MATCH("Hjälpel kraftvärme (GWh)",Miljö!$B$1:$E$1,0),FALSE)/1,0)-IFERROR(VLOOKUP($B56,'Slutlig allokering kvv'!$B$2:$AJ$550,MATCH(AD$4,'Slutlig allokering kvv'!$B$1:$AJ$1,0),FALSE)/1,0)</f>
        <v>0</v>
      </c>
      <c r="AH56">
        <f t="shared" si="0"/>
        <v>0</v>
      </c>
      <c r="AJ56">
        <f>IFERROR(VLOOKUP($B56,'Slutlig allokering kvv'!$B$2:$AX$550,MATCH("Summa slutlig allokerad tillförd energi (utan hjälpel och rökgaskondensering):",'Slutlig allokering kvv'!$B$1:$AX$1,0),FALSE)/1,"")</f>
        <v>0</v>
      </c>
      <c r="AL56" s="195" t="str">
        <f>IFERROR(1-VLOOKUP($B56,'Slutlig allokering kvv'!$B$2:$AX$550,MATCH("Andel av bränsle i kvv som allokerats till värme, exklusive rökgaskondensering och hjälpel",'Slutlig allokering kvv'!$B$1:$AX$1,0),FALSE),"")</f>
        <v/>
      </c>
      <c r="AN56" s="195" t="str">
        <f t="shared" si="1"/>
        <v/>
      </c>
    </row>
    <row r="57" spans="1:40" x14ac:dyDescent="0.25">
      <c r="A57" s="2" t="s">
        <v>106</v>
      </c>
      <c r="B57" s="2" t="s">
        <v>108</v>
      </c>
      <c r="C57" t="str">
        <f>IFERROR(VLOOKUP($B57,Kraftvärmeprod!$B$1:$AH$479,MATCH(C$4,Kraftvärmeprod!$B$1:$AG$1,0),FALSE)/1,"")</f>
        <v/>
      </c>
      <c r="D57" t="str">
        <f>IFERROR(VLOOKUP($B57,Kraftvärmeprod!$B$1:$AH$479,MATCH(D$4,Kraftvärmeprod!$B$1:$AG$1,0),FALSE)/1,"")</f>
        <v/>
      </c>
      <c r="F57">
        <f>IFERROR(VLOOKUP($B57,Kraftvärmeprod!$B$1:$AJ$550,MATCH(F$4,Kraftvärmeprod!$B$1:$AJ$1,0),FALSE)/1,0)-IFERROR(VLOOKUP($B57,'Slutlig allokering kvv'!$B$2:$AJ$550,MATCH(F$4,'Slutlig allokering kvv'!$B$1:$AJ$1,0),FALSE)/1,0)</f>
        <v>0</v>
      </c>
      <c r="G57">
        <f>IFERROR(VLOOKUP($B57,Kraftvärmeprod!$B$1:$AJ$550,MATCH(G$4,Kraftvärmeprod!$B$1:$AJ$1,0),FALSE)/1,0)-IFERROR(VLOOKUP($B57,'Slutlig allokering kvv'!$B$2:$AJ$550,MATCH(G$4,'Slutlig allokering kvv'!$B$1:$AJ$1,0),FALSE)/1,0)</f>
        <v>0</v>
      </c>
      <c r="H57">
        <f>IFERROR(VLOOKUP($B57,Kraftvärmeprod!$B$1:$AJ$550,MATCH(H$4,Kraftvärmeprod!$B$1:$AJ$1,0),FALSE)/1,0)-IFERROR(VLOOKUP($B57,'Slutlig allokering kvv'!$B$2:$AJ$550,MATCH(H$4,'Slutlig allokering kvv'!$B$1:$AJ$1,0),FALSE)/1,0)</f>
        <v>0</v>
      </c>
      <c r="I57">
        <f>IFERROR(VLOOKUP($B57,Kraftvärmeprod!$B$1:$AJ$550,MATCH(I$4,Kraftvärmeprod!$B$1:$AJ$1,0),FALSE)/1,0)-IFERROR(VLOOKUP($B57,'Slutlig allokering kvv'!$B$2:$AJ$550,MATCH(I$4,'Slutlig allokering kvv'!$B$1:$AJ$1,0),FALSE)/1,0)</f>
        <v>0</v>
      </c>
      <c r="J57">
        <f>IFERROR(VLOOKUP($B57,Kraftvärmeprod!$B$1:$AJ$550,MATCH(J$4,Kraftvärmeprod!$B$1:$AJ$1,0),FALSE)/1,0)-IFERROR(VLOOKUP($B57,'Slutlig allokering kvv'!$B$2:$AJ$550,MATCH(J$4,'Slutlig allokering kvv'!$B$1:$AJ$1,0),FALSE)/1,0)</f>
        <v>0</v>
      </c>
      <c r="K57">
        <f>IFERROR(VLOOKUP($B57,Kraftvärmeprod!$B$1:$AJ$550,MATCH(K$4,Kraftvärmeprod!$B$1:$AJ$1,0),FALSE)/1,0)-IFERROR(VLOOKUP($B57,'Slutlig allokering kvv'!$B$2:$AJ$550,MATCH(K$4,'Slutlig allokering kvv'!$B$1:$AJ$1,0),FALSE)/1,0)</f>
        <v>0</v>
      </c>
      <c r="L57">
        <f>IFERROR(VLOOKUP($B57,Kraftvärmeprod!$B$1:$AJ$550,MATCH(L$4,Kraftvärmeprod!$B$1:$AJ$1,0),FALSE)/1,0)-IFERROR(VLOOKUP($B57,'Slutlig allokering kvv'!$B$2:$AJ$550,MATCH(L$4,'Slutlig allokering kvv'!$B$1:$AJ$1,0),FALSE)/1,0)</f>
        <v>0</v>
      </c>
      <c r="M57">
        <f>IFERROR(VLOOKUP($B57,Kraftvärmeprod!$B$1:$AJ$550,MATCH(M$4,Kraftvärmeprod!$B$1:$AJ$1,0),FALSE)/1,0)-IFERROR(VLOOKUP($B57,'Slutlig allokering kvv'!$B$2:$AJ$550,MATCH(M$4,'Slutlig allokering kvv'!$B$1:$AJ$1,0),FALSE)/1,0)</f>
        <v>0</v>
      </c>
      <c r="N57">
        <f>IFERROR(VLOOKUP($B57,Kraftvärmeprod!$B$1:$AJ$550,MATCH(N$4,Kraftvärmeprod!$B$1:$AJ$1,0),FALSE)/1,0)-IFERROR(VLOOKUP($B57,'Slutlig allokering kvv'!$B$2:$AJ$550,MATCH(N$4,'Slutlig allokering kvv'!$B$1:$AJ$1,0),FALSE)/1,0)</f>
        <v>0</v>
      </c>
      <c r="O57">
        <f>IFERROR(VLOOKUP($B57,Kraftvärmeprod!$B$1:$AJ$550,MATCH(O$4,Kraftvärmeprod!$B$1:$AJ$1,0),FALSE)/1,0)-IFERROR(VLOOKUP($B57,'Slutlig allokering kvv'!$B$2:$AJ$550,MATCH(O$4,'Slutlig allokering kvv'!$B$1:$AJ$1,0),FALSE)/1,0)</f>
        <v>0</v>
      </c>
      <c r="P57">
        <f>IFERROR(VLOOKUP($B57,Kraftvärmeprod!$B$1:$AJ$550,MATCH(P$4,Kraftvärmeprod!$B$1:$AJ$1,0),FALSE)/1,0)-IFERROR(VLOOKUP($B57,'Slutlig allokering kvv'!$B$2:$AJ$550,MATCH(P$4,'Slutlig allokering kvv'!$B$1:$AJ$1,0),FALSE)/1,0)</f>
        <v>0</v>
      </c>
      <c r="Q57">
        <f>IFERROR(VLOOKUP($B57,Kraftvärmeprod!$B$1:$AJ$550,MATCH(Q$4,Kraftvärmeprod!$B$1:$AJ$1,0),FALSE)/1,0)-IFERROR(VLOOKUP($B57,'Slutlig allokering kvv'!$B$2:$AJ$550,MATCH(Q$4,'Slutlig allokering kvv'!$B$1:$AJ$1,0),FALSE)/1,0)</f>
        <v>0</v>
      </c>
      <c r="R57">
        <f>IFERROR(VLOOKUP($B57,Kraftvärmeprod!$B$1:$AJ$550,MATCH(R$4,Kraftvärmeprod!$B$1:$AJ$1,0),FALSE)/1,0)-IFERROR(VLOOKUP($B57,'Slutlig allokering kvv'!$B$2:$AJ$550,MATCH(R$4,'Slutlig allokering kvv'!$B$1:$AJ$1,0),FALSE)/1,0)</f>
        <v>0</v>
      </c>
      <c r="S57">
        <f>IFERROR(VLOOKUP($B57,Kraftvärmeprod!$B$1:$AJ$550,MATCH(S$4,Kraftvärmeprod!$B$1:$AJ$1,0),FALSE)/1,0)-IFERROR(VLOOKUP($B57,'Slutlig allokering kvv'!$B$2:$AJ$550,MATCH(S$4,'Slutlig allokering kvv'!$B$1:$AJ$1,0),FALSE)/1,0)</f>
        <v>0</v>
      </c>
      <c r="T57">
        <f>IFERROR(VLOOKUP($B57,Kraftvärmeprod!$B$1:$AJ$550,MATCH(T$4,Kraftvärmeprod!$B$1:$AJ$1,0),FALSE)/1,0)-IFERROR(VLOOKUP($B57,'Slutlig allokering kvv'!$B$2:$AJ$550,MATCH(T$4,'Slutlig allokering kvv'!$B$1:$AJ$1,0),FALSE)/1,0)</f>
        <v>0</v>
      </c>
      <c r="U57">
        <f>IFERROR(VLOOKUP($B57,Kraftvärmeprod!$B$1:$AJ$550,MATCH(U$4,Kraftvärmeprod!$B$1:$AJ$1,0),FALSE)/1,0)-IFERROR(VLOOKUP($B57,'Slutlig allokering kvv'!$B$2:$AJ$550,MATCH(U$4,'Slutlig allokering kvv'!$B$1:$AJ$1,0),FALSE)/1,0)</f>
        <v>0</v>
      </c>
      <c r="V57">
        <f>IFERROR(VLOOKUP($B57,Kraftvärmeprod!$B$1:$AJ$550,MATCH(V$4,Kraftvärmeprod!$B$1:$AJ$1,0),FALSE)/1,0)-IFERROR(VLOOKUP($B57,'Slutlig allokering kvv'!$B$2:$AJ$550,MATCH(V$4,'Slutlig allokering kvv'!$B$1:$AJ$1,0),FALSE)/1,0)</f>
        <v>0</v>
      </c>
      <c r="W57">
        <f>IFERROR(VLOOKUP($B57,Kraftvärmeprod!$B$1:$AJ$550,MATCH(W$4,Kraftvärmeprod!$B$1:$AJ$1,0),FALSE)/1,0)-IFERROR(VLOOKUP($B57,'Slutlig allokering kvv'!$B$2:$AJ$550,MATCH(W$4,'Slutlig allokering kvv'!$B$1:$AJ$1,0),FALSE)/1,0)</f>
        <v>0</v>
      </c>
      <c r="X57">
        <f>IFERROR(VLOOKUP($B57,Kraftvärmeprod!$B$1:$AJ$550,MATCH(X$4,Kraftvärmeprod!$B$1:$AJ$1,0),FALSE)/1,0)-IFERROR(VLOOKUP($B57,'Slutlig allokering kvv'!$B$2:$AJ$550,MATCH(X$4,'Slutlig allokering kvv'!$B$1:$AJ$1,0),FALSE)/1,0)</f>
        <v>0</v>
      </c>
      <c r="Y57">
        <f>IFERROR(VLOOKUP($B57,Kraftvärmeprod!$B$1:$AJ$550,MATCH(Y$4,Kraftvärmeprod!$B$1:$AJ$1,0),FALSE)/1,0)-IFERROR(VLOOKUP($B57,'Slutlig allokering kvv'!$B$2:$AJ$550,MATCH(Y$4,'Slutlig allokering kvv'!$B$1:$AJ$1,0),FALSE)/1,0)</f>
        <v>0</v>
      </c>
      <c r="Z57">
        <f>IFERROR(VLOOKUP($B57,Kraftvärmeprod!$B$1:$AJ$550,MATCH(Z$4,Kraftvärmeprod!$B$1:$AJ$1,0),FALSE)/1,0)-IFERROR(VLOOKUP($B57,'Slutlig allokering kvv'!$B$2:$AJ$550,MATCH(Z$4,'Slutlig allokering kvv'!$B$1:$AJ$1,0),FALSE)/1,0)</f>
        <v>0</v>
      </c>
      <c r="AA57">
        <f>IFERROR(VLOOKUP($B57,Kraftvärmeprod!$B$1:$AJ$550,MATCH(AA$4,Kraftvärmeprod!$B$1:$AJ$1,0),FALSE)/1,0)-IFERROR(VLOOKUP($B57,'Slutlig allokering kvv'!$B$2:$AJ$550,MATCH(AA$4,'Slutlig allokering kvv'!$B$1:$AJ$1,0),FALSE)/1,0)</f>
        <v>0</v>
      </c>
      <c r="AB57">
        <f>IFERROR(VLOOKUP($B57,Kraftvärmeprod!$B$1:$AJ$550,MATCH(AB$4,Kraftvärmeprod!$B$1:$AJ$1,0),FALSE)/1,0)-IFERROR(VLOOKUP($B57,'Slutlig allokering kvv'!$B$2:$AJ$550,MATCH(AB$4,'Slutlig allokering kvv'!$B$1:$AJ$1,0),FALSE)/1,0)</f>
        <v>0</v>
      </c>
      <c r="AC57">
        <f>IFERROR(VLOOKUP($B57,Kraftvärmeprod!$B$1:$AJ$550,MATCH(AC$4,Kraftvärmeprod!$B$1:$AJ$1,0),FALSE)/1,0)-IFERROR(VLOOKUP($B57,'Slutlig allokering kvv'!$B$2:$AJ$550,MATCH(AC$4,'Slutlig allokering kvv'!$B$1:$AJ$1,0),FALSE)/1,0)</f>
        <v>0</v>
      </c>
      <c r="AD57">
        <f>IFERROR(VLOOKUP($B57,Miljö!$B$1:$E$471,MATCH("Hjälpel kraftvärme (GWh)",Miljö!$B$1:$E$1,0),FALSE)/1,0)-IFERROR(VLOOKUP($B57,'Slutlig allokering kvv'!$B$2:$AJ$550,MATCH(AD$4,'Slutlig allokering kvv'!$B$1:$AJ$1,0),FALSE)/1,0)</f>
        <v>0</v>
      </c>
      <c r="AH57">
        <f t="shared" si="0"/>
        <v>0</v>
      </c>
      <c r="AJ57">
        <f>IFERROR(VLOOKUP($B57,'Slutlig allokering kvv'!$B$2:$AX$550,MATCH("Summa slutlig allokerad tillförd energi (utan hjälpel och rökgaskondensering):",'Slutlig allokering kvv'!$B$1:$AX$1,0),FALSE)/1,"")</f>
        <v>0</v>
      </c>
      <c r="AL57" s="195" t="str">
        <f>IFERROR(1-VLOOKUP($B57,'Slutlig allokering kvv'!$B$2:$AX$550,MATCH("Andel av bränsle i kvv som allokerats till värme, exklusive rökgaskondensering och hjälpel",'Slutlig allokering kvv'!$B$1:$AX$1,0),FALSE),"")</f>
        <v/>
      </c>
      <c r="AN57" s="195" t="str">
        <f t="shared" si="1"/>
        <v/>
      </c>
    </row>
    <row r="58" spans="1:40" x14ac:dyDescent="0.25">
      <c r="A58" s="2" t="s">
        <v>106</v>
      </c>
      <c r="B58" s="2" t="s">
        <v>109</v>
      </c>
      <c r="C58" t="str">
        <f>IFERROR(VLOOKUP($B58,Kraftvärmeprod!$B$1:$AH$479,MATCH(C$4,Kraftvärmeprod!$B$1:$AG$1,0),FALSE)/1,"")</f>
        <v/>
      </c>
      <c r="D58" t="str">
        <f>IFERROR(VLOOKUP($B58,Kraftvärmeprod!$B$1:$AH$479,MATCH(D$4,Kraftvärmeprod!$B$1:$AG$1,0),FALSE)/1,"")</f>
        <v/>
      </c>
      <c r="F58">
        <f>IFERROR(VLOOKUP($B58,Kraftvärmeprod!$B$1:$AJ$550,MATCH(F$4,Kraftvärmeprod!$B$1:$AJ$1,0),FALSE)/1,0)-IFERROR(VLOOKUP($B58,'Slutlig allokering kvv'!$B$2:$AJ$550,MATCH(F$4,'Slutlig allokering kvv'!$B$1:$AJ$1,0),FALSE)/1,0)</f>
        <v>0</v>
      </c>
      <c r="G58">
        <f>IFERROR(VLOOKUP($B58,Kraftvärmeprod!$B$1:$AJ$550,MATCH(G$4,Kraftvärmeprod!$B$1:$AJ$1,0),FALSE)/1,0)-IFERROR(VLOOKUP($B58,'Slutlig allokering kvv'!$B$2:$AJ$550,MATCH(G$4,'Slutlig allokering kvv'!$B$1:$AJ$1,0),FALSE)/1,0)</f>
        <v>0</v>
      </c>
      <c r="H58">
        <f>IFERROR(VLOOKUP($B58,Kraftvärmeprod!$B$1:$AJ$550,MATCH(H$4,Kraftvärmeprod!$B$1:$AJ$1,0),FALSE)/1,0)-IFERROR(VLOOKUP($B58,'Slutlig allokering kvv'!$B$2:$AJ$550,MATCH(H$4,'Slutlig allokering kvv'!$B$1:$AJ$1,0),FALSE)/1,0)</f>
        <v>0</v>
      </c>
      <c r="I58">
        <f>IFERROR(VLOOKUP($B58,Kraftvärmeprod!$B$1:$AJ$550,MATCH(I$4,Kraftvärmeprod!$B$1:$AJ$1,0),FALSE)/1,0)-IFERROR(VLOOKUP($B58,'Slutlig allokering kvv'!$B$2:$AJ$550,MATCH(I$4,'Slutlig allokering kvv'!$B$1:$AJ$1,0),FALSE)/1,0)</f>
        <v>0</v>
      </c>
      <c r="J58">
        <f>IFERROR(VLOOKUP($B58,Kraftvärmeprod!$B$1:$AJ$550,MATCH(J$4,Kraftvärmeprod!$B$1:$AJ$1,0),FALSE)/1,0)-IFERROR(VLOOKUP($B58,'Slutlig allokering kvv'!$B$2:$AJ$550,MATCH(J$4,'Slutlig allokering kvv'!$B$1:$AJ$1,0),FALSE)/1,0)</f>
        <v>0</v>
      </c>
      <c r="K58">
        <f>IFERROR(VLOOKUP($B58,Kraftvärmeprod!$B$1:$AJ$550,MATCH(K$4,Kraftvärmeprod!$B$1:$AJ$1,0),FALSE)/1,0)-IFERROR(VLOOKUP($B58,'Slutlig allokering kvv'!$B$2:$AJ$550,MATCH(K$4,'Slutlig allokering kvv'!$B$1:$AJ$1,0),FALSE)/1,0)</f>
        <v>0</v>
      </c>
      <c r="L58">
        <f>IFERROR(VLOOKUP($B58,Kraftvärmeprod!$B$1:$AJ$550,MATCH(L$4,Kraftvärmeprod!$B$1:$AJ$1,0),FALSE)/1,0)-IFERROR(VLOOKUP($B58,'Slutlig allokering kvv'!$B$2:$AJ$550,MATCH(L$4,'Slutlig allokering kvv'!$B$1:$AJ$1,0),FALSE)/1,0)</f>
        <v>0</v>
      </c>
      <c r="M58">
        <f>IFERROR(VLOOKUP($B58,Kraftvärmeprod!$B$1:$AJ$550,MATCH(M$4,Kraftvärmeprod!$B$1:$AJ$1,0),FALSE)/1,0)-IFERROR(VLOOKUP($B58,'Slutlig allokering kvv'!$B$2:$AJ$550,MATCH(M$4,'Slutlig allokering kvv'!$B$1:$AJ$1,0),FALSE)/1,0)</f>
        <v>0</v>
      </c>
      <c r="N58">
        <f>IFERROR(VLOOKUP($B58,Kraftvärmeprod!$B$1:$AJ$550,MATCH(N$4,Kraftvärmeprod!$B$1:$AJ$1,0),FALSE)/1,0)-IFERROR(VLOOKUP($B58,'Slutlig allokering kvv'!$B$2:$AJ$550,MATCH(N$4,'Slutlig allokering kvv'!$B$1:$AJ$1,0),FALSE)/1,0)</f>
        <v>0</v>
      </c>
      <c r="O58">
        <f>IFERROR(VLOOKUP($B58,Kraftvärmeprod!$B$1:$AJ$550,MATCH(O$4,Kraftvärmeprod!$B$1:$AJ$1,0),FALSE)/1,0)-IFERROR(VLOOKUP($B58,'Slutlig allokering kvv'!$B$2:$AJ$550,MATCH(O$4,'Slutlig allokering kvv'!$B$1:$AJ$1,0),FALSE)/1,0)</f>
        <v>0</v>
      </c>
      <c r="P58">
        <f>IFERROR(VLOOKUP($B58,Kraftvärmeprod!$B$1:$AJ$550,MATCH(P$4,Kraftvärmeprod!$B$1:$AJ$1,0),FALSE)/1,0)-IFERROR(VLOOKUP($B58,'Slutlig allokering kvv'!$B$2:$AJ$550,MATCH(P$4,'Slutlig allokering kvv'!$B$1:$AJ$1,0),FALSE)/1,0)</f>
        <v>0</v>
      </c>
      <c r="Q58">
        <f>IFERROR(VLOOKUP($B58,Kraftvärmeprod!$B$1:$AJ$550,MATCH(Q$4,Kraftvärmeprod!$B$1:$AJ$1,0),FALSE)/1,0)-IFERROR(VLOOKUP($B58,'Slutlig allokering kvv'!$B$2:$AJ$550,MATCH(Q$4,'Slutlig allokering kvv'!$B$1:$AJ$1,0),FALSE)/1,0)</f>
        <v>0</v>
      </c>
      <c r="R58">
        <f>IFERROR(VLOOKUP($B58,Kraftvärmeprod!$B$1:$AJ$550,MATCH(R$4,Kraftvärmeprod!$B$1:$AJ$1,0),FALSE)/1,0)-IFERROR(VLOOKUP($B58,'Slutlig allokering kvv'!$B$2:$AJ$550,MATCH(R$4,'Slutlig allokering kvv'!$B$1:$AJ$1,0),FALSE)/1,0)</f>
        <v>0</v>
      </c>
      <c r="S58">
        <f>IFERROR(VLOOKUP($B58,Kraftvärmeprod!$B$1:$AJ$550,MATCH(S$4,Kraftvärmeprod!$B$1:$AJ$1,0),FALSE)/1,0)-IFERROR(VLOOKUP($B58,'Slutlig allokering kvv'!$B$2:$AJ$550,MATCH(S$4,'Slutlig allokering kvv'!$B$1:$AJ$1,0),FALSE)/1,0)</f>
        <v>0</v>
      </c>
      <c r="T58">
        <f>IFERROR(VLOOKUP($B58,Kraftvärmeprod!$B$1:$AJ$550,MATCH(T$4,Kraftvärmeprod!$B$1:$AJ$1,0),FALSE)/1,0)-IFERROR(VLOOKUP($B58,'Slutlig allokering kvv'!$B$2:$AJ$550,MATCH(T$4,'Slutlig allokering kvv'!$B$1:$AJ$1,0),FALSE)/1,0)</f>
        <v>0</v>
      </c>
      <c r="U58">
        <f>IFERROR(VLOOKUP($B58,Kraftvärmeprod!$B$1:$AJ$550,MATCH(U$4,Kraftvärmeprod!$B$1:$AJ$1,0),FALSE)/1,0)-IFERROR(VLOOKUP($B58,'Slutlig allokering kvv'!$B$2:$AJ$550,MATCH(U$4,'Slutlig allokering kvv'!$B$1:$AJ$1,0),FALSE)/1,0)</f>
        <v>0</v>
      </c>
      <c r="V58">
        <f>IFERROR(VLOOKUP($B58,Kraftvärmeprod!$B$1:$AJ$550,MATCH(V$4,Kraftvärmeprod!$B$1:$AJ$1,0),FALSE)/1,0)-IFERROR(VLOOKUP($B58,'Slutlig allokering kvv'!$B$2:$AJ$550,MATCH(V$4,'Slutlig allokering kvv'!$B$1:$AJ$1,0),FALSE)/1,0)</f>
        <v>0</v>
      </c>
      <c r="W58">
        <f>IFERROR(VLOOKUP($B58,Kraftvärmeprod!$B$1:$AJ$550,MATCH(W$4,Kraftvärmeprod!$B$1:$AJ$1,0),FALSE)/1,0)-IFERROR(VLOOKUP($B58,'Slutlig allokering kvv'!$B$2:$AJ$550,MATCH(W$4,'Slutlig allokering kvv'!$B$1:$AJ$1,0),FALSE)/1,0)</f>
        <v>0</v>
      </c>
      <c r="X58">
        <f>IFERROR(VLOOKUP($B58,Kraftvärmeprod!$B$1:$AJ$550,MATCH(X$4,Kraftvärmeprod!$B$1:$AJ$1,0),FALSE)/1,0)-IFERROR(VLOOKUP($B58,'Slutlig allokering kvv'!$B$2:$AJ$550,MATCH(X$4,'Slutlig allokering kvv'!$B$1:$AJ$1,0),FALSE)/1,0)</f>
        <v>0</v>
      </c>
      <c r="Y58">
        <f>IFERROR(VLOOKUP($B58,Kraftvärmeprod!$B$1:$AJ$550,MATCH(Y$4,Kraftvärmeprod!$B$1:$AJ$1,0),FALSE)/1,0)-IFERROR(VLOOKUP($B58,'Slutlig allokering kvv'!$B$2:$AJ$550,MATCH(Y$4,'Slutlig allokering kvv'!$B$1:$AJ$1,0),FALSE)/1,0)</f>
        <v>0</v>
      </c>
      <c r="Z58">
        <f>IFERROR(VLOOKUP($B58,Kraftvärmeprod!$B$1:$AJ$550,MATCH(Z$4,Kraftvärmeprod!$B$1:$AJ$1,0),FALSE)/1,0)-IFERROR(VLOOKUP($B58,'Slutlig allokering kvv'!$B$2:$AJ$550,MATCH(Z$4,'Slutlig allokering kvv'!$B$1:$AJ$1,0),FALSE)/1,0)</f>
        <v>0</v>
      </c>
      <c r="AA58">
        <f>IFERROR(VLOOKUP($B58,Kraftvärmeprod!$B$1:$AJ$550,MATCH(AA$4,Kraftvärmeprod!$B$1:$AJ$1,0),FALSE)/1,0)-IFERROR(VLOOKUP($B58,'Slutlig allokering kvv'!$B$2:$AJ$550,MATCH(AA$4,'Slutlig allokering kvv'!$B$1:$AJ$1,0),FALSE)/1,0)</f>
        <v>0</v>
      </c>
      <c r="AB58">
        <f>IFERROR(VLOOKUP($B58,Kraftvärmeprod!$B$1:$AJ$550,MATCH(AB$4,Kraftvärmeprod!$B$1:$AJ$1,0),FALSE)/1,0)-IFERROR(VLOOKUP($B58,'Slutlig allokering kvv'!$B$2:$AJ$550,MATCH(AB$4,'Slutlig allokering kvv'!$B$1:$AJ$1,0),FALSE)/1,0)</f>
        <v>0</v>
      </c>
      <c r="AC58">
        <f>IFERROR(VLOOKUP($B58,Kraftvärmeprod!$B$1:$AJ$550,MATCH(AC$4,Kraftvärmeprod!$B$1:$AJ$1,0),FALSE)/1,0)-IFERROR(VLOOKUP($B58,'Slutlig allokering kvv'!$B$2:$AJ$550,MATCH(AC$4,'Slutlig allokering kvv'!$B$1:$AJ$1,0),FALSE)/1,0)</f>
        <v>0</v>
      </c>
      <c r="AD58">
        <f>IFERROR(VLOOKUP($B58,Miljö!$B$1:$E$471,MATCH("Hjälpel kraftvärme (GWh)",Miljö!$B$1:$E$1,0),FALSE)/1,0)-IFERROR(VLOOKUP($B58,'Slutlig allokering kvv'!$B$2:$AJ$550,MATCH(AD$4,'Slutlig allokering kvv'!$B$1:$AJ$1,0),FALSE)/1,0)</f>
        <v>0</v>
      </c>
      <c r="AH58">
        <f t="shared" si="0"/>
        <v>0</v>
      </c>
      <c r="AJ58">
        <f>IFERROR(VLOOKUP($B58,'Slutlig allokering kvv'!$B$2:$AX$550,MATCH("Summa slutlig allokerad tillförd energi (utan hjälpel och rökgaskondensering):",'Slutlig allokering kvv'!$B$1:$AX$1,0),FALSE)/1,"")</f>
        <v>0</v>
      </c>
      <c r="AL58" s="195" t="str">
        <f>IFERROR(1-VLOOKUP($B58,'Slutlig allokering kvv'!$B$2:$AX$550,MATCH("Andel av bränsle i kvv som allokerats till värme, exklusive rökgaskondensering och hjälpel",'Slutlig allokering kvv'!$B$1:$AX$1,0),FALSE),"")</f>
        <v/>
      </c>
      <c r="AN58" s="195" t="str">
        <f t="shared" si="1"/>
        <v/>
      </c>
    </row>
    <row r="59" spans="1:40" x14ac:dyDescent="0.25">
      <c r="A59" s="2" t="s">
        <v>106</v>
      </c>
      <c r="B59" s="2" t="s">
        <v>110</v>
      </c>
      <c r="C59" t="str">
        <f>IFERROR(VLOOKUP($B59,Kraftvärmeprod!$B$1:$AH$479,MATCH(C$4,Kraftvärmeprod!$B$1:$AG$1,0),FALSE)/1,"")</f>
        <v/>
      </c>
      <c r="D59" t="str">
        <f>IFERROR(VLOOKUP($B59,Kraftvärmeprod!$B$1:$AH$479,MATCH(D$4,Kraftvärmeprod!$B$1:$AG$1,0),FALSE)/1,"")</f>
        <v/>
      </c>
      <c r="F59">
        <f>IFERROR(VLOOKUP($B59,Kraftvärmeprod!$B$1:$AJ$550,MATCH(F$4,Kraftvärmeprod!$B$1:$AJ$1,0),FALSE)/1,0)-IFERROR(VLOOKUP($B59,'Slutlig allokering kvv'!$B$2:$AJ$550,MATCH(F$4,'Slutlig allokering kvv'!$B$1:$AJ$1,0),FALSE)/1,0)</f>
        <v>0</v>
      </c>
      <c r="G59">
        <f>IFERROR(VLOOKUP($B59,Kraftvärmeprod!$B$1:$AJ$550,MATCH(G$4,Kraftvärmeprod!$B$1:$AJ$1,0),FALSE)/1,0)-IFERROR(VLOOKUP($B59,'Slutlig allokering kvv'!$B$2:$AJ$550,MATCH(G$4,'Slutlig allokering kvv'!$B$1:$AJ$1,0),FALSE)/1,0)</f>
        <v>0</v>
      </c>
      <c r="H59">
        <f>IFERROR(VLOOKUP($B59,Kraftvärmeprod!$B$1:$AJ$550,MATCH(H$4,Kraftvärmeprod!$B$1:$AJ$1,0),FALSE)/1,0)-IFERROR(VLOOKUP($B59,'Slutlig allokering kvv'!$B$2:$AJ$550,MATCH(H$4,'Slutlig allokering kvv'!$B$1:$AJ$1,0),FALSE)/1,0)</f>
        <v>0</v>
      </c>
      <c r="I59">
        <f>IFERROR(VLOOKUP($B59,Kraftvärmeprod!$B$1:$AJ$550,MATCH(I$4,Kraftvärmeprod!$B$1:$AJ$1,0),FALSE)/1,0)-IFERROR(VLOOKUP($B59,'Slutlig allokering kvv'!$B$2:$AJ$550,MATCH(I$4,'Slutlig allokering kvv'!$B$1:$AJ$1,0),FALSE)/1,0)</f>
        <v>0</v>
      </c>
      <c r="J59">
        <f>IFERROR(VLOOKUP($B59,Kraftvärmeprod!$B$1:$AJ$550,MATCH(J$4,Kraftvärmeprod!$B$1:$AJ$1,0),FALSE)/1,0)-IFERROR(VLOOKUP($B59,'Slutlig allokering kvv'!$B$2:$AJ$550,MATCH(J$4,'Slutlig allokering kvv'!$B$1:$AJ$1,0),FALSE)/1,0)</f>
        <v>0</v>
      </c>
      <c r="K59">
        <f>IFERROR(VLOOKUP($B59,Kraftvärmeprod!$B$1:$AJ$550,MATCH(K$4,Kraftvärmeprod!$B$1:$AJ$1,0),FALSE)/1,0)-IFERROR(VLOOKUP($B59,'Slutlig allokering kvv'!$B$2:$AJ$550,MATCH(K$4,'Slutlig allokering kvv'!$B$1:$AJ$1,0),FALSE)/1,0)</f>
        <v>0</v>
      </c>
      <c r="L59">
        <f>IFERROR(VLOOKUP($B59,Kraftvärmeprod!$B$1:$AJ$550,MATCH(L$4,Kraftvärmeprod!$B$1:$AJ$1,0),FALSE)/1,0)-IFERROR(VLOOKUP($B59,'Slutlig allokering kvv'!$B$2:$AJ$550,MATCH(L$4,'Slutlig allokering kvv'!$B$1:$AJ$1,0),FALSE)/1,0)</f>
        <v>0</v>
      </c>
      <c r="M59">
        <f>IFERROR(VLOOKUP($B59,Kraftvärmeprod!$B$1:$AJ$550,MATCH(M$4,Kraftvärmeprod!$B$1:$AJ$1,0),FALSE)/1,0)-IFERROR(VLOOKUP($B59,'Slutlig allokering kvv'!$B$2:$AJ$550,MATCH(M$4,'Slutlig allokering kvv'!$B$1:$AJ$1,0),FALSE)/1,0)</f>
        <v>0</v>
      </c>
      <c r="N59">
        <f>IFERROR(VLOOKUP($B59,Kraftvärmeprod!$B$1:$AJ$550,MATCH(N$4,Kraftvärmeprod!$B$1:$AJ$1,0),FALSE)/1,0)-IFERROR(VLOOKUP($B59,'Slutlig allokering kvv'!$B$2:$AJ$550,MATCH(N$4,'Slutlig allokering kvv'!$B$1:$AJ$1,0),FALSE)/1,0)</f>
        <v>0</v>
      </c>
      <c r="O59">
        <f>IFERROR(VLOOKUP($B59,Kraftvärmeprod!$B$1:$AJ$550,MATCH(O$4,Kraftvärmeprod!$B$1:$AJ$1,0),FALSE)/1,0)-IFERROR(VLOOKUP($B59,'Slutlig allokering kvv'!$B$2:$AJ$550,MATCH(O$4,'Slutlig allokering kvv'!$B$1:$AJ$1,0),FALSE)/1,0)</f>
        <v>0</v>
      </c>
      <c r="P59">
        <f>IFERROR(VLOOKUP($B59,Kraftvärmeprod!$B$1:$AJ$550,MATCH(P$4,Kraftvärmeprod!$B$1:$AJ$1,0),FALSE)/1,0)-IFERROR(VLOOKUP($B59,'Slutlig allokering kvv'!$B$2:$AJ$550,MATCH(P$4,'Slutlig allokering kvv'!$B$1:$AJ$1,0),FALSE)/1,0)</f>
        <v>0</v>
      </c>
      <c r="Q59">
        <f>IFERROR(VLOOKUP($B59,Kraftvärmeprod!$B$1:$AJ$550,MATCH(Q$4,Kraftvärmeprod!$B$1:$AJ$1,0),FALSE)/1,0)-IFERROR(VLOOKUP($B59,'Slutlig allokering kvv'!$B$2:$AJ$550,MATCH(Q$4,'Slutlig allokering kvv'!$B$1:$AJ$1,0),FALSE)/1,0)</f>
        <v>0</v>
      </c>
      <c r="R59">
        <f>IFERROR(VLOOKUP($B59,Kraftvärmeprod!$B$1:$AJ$550,MATCH(R$4,Kraftvärmeprod!$B$1:$AJ$1,0),FALSE)/1,0)-IFERROR(VLOOKUP($B59,'Slutlig allokering kvv'!$B$2:$AJ$550,MATCH(R$4,'Slutlig allokering kvv'!$B$1:$AJ$1,0),FALSE)/1,0)</f>
        <v>0</v>
      </c>
      <c r="S59">
        <f>IFERROR(VLOOKUP($B59,Kraftvärmeprod!$B$1:$AJ$550,MATCH(S$4,Kraftvärmeprod!$B$1:$AJ$1,0),FALSE)/1,0)-IFERROR(VLOOKUP($B59,'Slutlig allokering kvv'!$B$2:$AJ$550,MATCH(S$4,'Slutlig allokering kvv'!$B$1:$AJ$1,0),FALSE)/1,0)</f>
        <v>0</v>
      </c>
      <c r="T59">
        <f>IFERROR(VLOOKUP($B59,Kraftvärmeprod!$B$1:$AJ$550,MATCH(T$4,Kraftvärmeprod!$B$1:$AJ$1,0),FALSE)/1,0)-IFERROR(VLOOKUP($B59,'Slutlig allokering kvv'!$B$2:$AJ$550,MATCH(T$4,'Slutlig allokering kvv'!$B$1:$AJ$1,0),FALSE)/1,0)</f>
        <v>0</v>
      </c>
      <c r="U59">
        <f>IFERROR(VLOOKUP($B59,Kraftvärmeprod!$B$1:$AJ$550,MATCH(U$4,Kraftvärmeprod!$B$1:$AJ$1,0),FALSE)/1,0)-IFERROR(VLOOKUP($B59,'Slutlig allokering kvv'!$B$2:$AJ$550,MATCH(U$4,'Slutlig allokering kvv'!$B$1:$AJ$1,0),FALSE)/1,0)</f>
        <v>0</v>
      </c>
      <c r="V59">
        <f>IFERROR(VLOOKUP($B59,Kraftvärmeprod!$B$1:$AJ$550,MATCH(V$4,Kraftvärmeprod!$B$1:$AJ$1,0),FALSE)/1,0)-IFERROR(VLOOKUP($B59,'Slutlig allokering kvv'!$B$2:$AJ$550,MATCH(V$4,'Slutlig allokering kvv'!$B$1:$AJ$1,0),FALSE)/1,0)</f>
        <v>0</v>
      </c>
      <c r="W59">
        <f>IFERROR(VLOOKUP($B59,Kraftvärmeprod!$B$1:$AJ$550,MATCH(W$4,Kraftvärmeprod!$B$1:$AJ$1,0),FALSE)/1,0)-IFERROR(VLOOKUP($B59,'Slutlig allokering kvv'!$B$2:$AJ$550,MATCH(W$4,'Slutlig allokering kvv'!$B$1:$AJ$1,0),FALSE)/1,0)</f>
        <v>0</v>
      </c>
      <c r="X59">
        <f>IFERROR(VLOOKUP($B59,Kraftvärmeprod!$B$1:$AJ$550,MATCH(X$4,Kraftvärmeprod!$B$1:$AJ$1,0),FALSE)/1,0)-IFERROR(VLOOKUP($B59,'Slutlig allokering kvv'!$B$2:$AJ$550,MATCH(X$4,'Slutlig allokering kvv'!$B$1:$AJ$1,0),FALSE)/1,0)</f>
        <v>0</v>
      </c>
      <c r="Y59">
        <f>IFERROR(VLOOKUP($B59,Kraftvärmeprod!$B$1:$AJ$550,MATCH(Y$4,Kraftvärmeprod!$B$1:$AJ$1,0),FALSE)/1,0)-IFERROR(VLOOKUP($B59,'Slutlig allokering kvv'!$B$2:$AJ$550,MATCH(Y$4,'Slutlig allokering kvv'!$B$1:$AJ$1,0),FALSE)/1,0)</f>
        <v>0</v>
      </c>
      <c r="Z59">
        <f>IFERROR(VLOOKUP($B59,Kraftvärmeprod!$B$1:$AJ$550,MATCH(Z$4,Kraftvärmeprod!$B$1:$AJ$1,0),FALSE)/1,0)-IFERROR(VLOOKUP($B59,'Slutlig allokering kvv'!$B$2:$AJ$550,MATCH(Z$4,'Slutlig allokering kvv'!$B$1:$AJ$1,0),FALSE)/1,0)</f>
        <v>0</v>
      </c>
      <c r="AA59">
        <f>IFERROR(VLOOKUP($B59,Kraftvärmeprod!$B$1:$AJ$550,MATCH(AA$4,Kraftvärmeprod!$B$1:$AJ$1,0),FALSE)/1,0)-IFERROR(VLOOKUP($B59,'Slutlig allokering kvv'!$B$2:$AJ$550,MATCH(AA$4,'Slutlig allokering kvv'!$B$1:$AJ$1,0),FALSE)/1,0)</f>
        <v>0</v>
      </c>
      <c r="AB59">
        <f>IFERROR(VLOOKUP($B59,Kraftvärmeprod!$B$1:$AJ$550,MATCH(AB$4,Kraftvärmeprod!$B$1:$AJ$1,0),FALSE)/1,0)-IFERROR(VLOOKUP($B59,'Slutlig allokering kvv'!$B$2:$AJ$550,MATCH(AB$4,'Slutlig allokering kvv'!$B$1:$AJ$1,0),FALSE)/1,0)</f>
        <v>0</v>
      </c>
      <c r="AC59">
        <f>IFERROR(VLOOKUP($B59,Kraftvärmeprod!$B$1:$AJ$550,MATCH(AC$4,Kraftvärmeprod!$B$1:$AJ$1,0),FALSE)/1,0)-IFERROR(VLOOKUP($B59,'Slutlig allokering kvv'!$B$2:$AJ$550,MATCH(AC$4,'Slutlig allokering kvv'!$B$1:$AJ$1,0),FALSE)/1,0)</f>
        <v>0</v>
      </c>
      <c r="AD59">
        <f>IFERROR(VLOOKUP($B59,Miljö!$B$1:$E$471,MATCH("Hjälpel kraftvärme (GWh)",Miljö!$B$1:$E$1,0),FALSE)/1,0)-IFERROR(VLOOKUP($B59,'Slutlig allokering kvv'!$B$2:$AJ$550,MATCH(AD$4,'Slutlig allokering kvv'!$B$1:$AJ$1,0),FALSE)/1,0)</f>
        <v>0</v>
      </c>
      <c r="AH59">
        <f t="shared" si="0"/>
        <v>0</v>
      </c>
      <c r="AJ59">
        <f>IFERROR(VLOOKUP($B59,'Slutlig allokering kvv'!$B$2:$AX$550,MATCH("Summa slutlig allokerad tillförd energi (utan hjälpel och rökgaskondensering):",'Slutlig allokering kvv'!$B$1:$AX$1,0),FALSE)/1,"")</f>
        <v>0</v>
      </c>
      <c r="AL59" s="195" t="str">
        <f>IFERROR(1-VLOOKUP($B59,'Slutlig allokering kvv'!$B$2:$AX$550,MATCH("Andel av bränsle i kvv som allokerats till värme, exklusive rökgaskondensering och hjälpel",'Slutlig allokering kvv'!$B$1:$AX$1,0),FALSE),"")</f>
        <v/>
      </c>
      <c r="AN59" s="195" t="str">
        <f t="shared" si="1"/>
        <v/>
      </c>
    </row>
    <row r="60" spans="1:40" x14ac:dyDescent="0.25">
      <c r="A60" s="2" t="s">
        <v>111</v>
      </c>
      <c r="B60" s="2" t="s">
        <v>112</v>
      </c>
      <c r="C60" t="str">
        <f>IFERROR(VLOOKUP($B60,Kraftvärmeprod!$B$1:$AH$479,MATCH(C$4,Kraftvärmeprod!$B$1:$AG$1,0),FALSE)/1,"")</f>
        <v/>
      </c>
      <c r="D60" t="str">
        <f>IFERROR(VLOOKUP($B60,Kraftvärmeprod!$B$1:$AH$479,MATCH(D$4,Kraftvärmeprod!$B$1:$AG$1,0),FALSE)/1,"")</f>
        <v/>
      </c>
      <c r="F60">
        <f>IFERROR(VLOOKUP($B60,Kraftvärmeprod!$B$1:$AJ$550,MATCH(F$4,Kraftvärmeprod!$B$1:$AJ$1,0),FALSE)/1,0)-IFERROR(VLOOKUP($B60,'Slutlig allokering kvv'!$B$2:$AJ$550,MATCH(F$4,'Slutlig allokering kvv'!$B$1:$AJ$1,0),FALSE)/1,0)</f>
        <v>0</v>
      </c>
      <c r="G60">
        <f>IFERROR(VLOOKUP($B60,Kraftvärmeprod!$B$1:$AJ$550,MATCH(G$4,Kraftvärmeprod!$B$1:$AJ$1,0),FALSE)/1,0)-IFERROR(VLOOKUP($B60,'Slutlig allokering kvv'!$B$2:$AJ$550,MATCH(G$4,'Slutlig allokering kvv'!$B$1:$AJ$1,0),FALSE)/1,0)</f>
        <v>0</v>
      </c>
      <c r="H60">
        <f>IFERROR(VLOOKUP($B60,Kraftvärmeprod!$B$1:$AJ$550,MATCH(H$4,Kraftvärmeprod!$B$1:$AJ$1,0),FALSE)/1,0)-IFERROR(VLOOKUP($B60,'Slutlig allokering kvv'!$B$2:$AJ$550,MATCH(H$4,'Slutlig allokering kvv'!$B$1:$AJ$1,0),FALSE)/1,0)</f>
        <v>0</v>
      </c>
      <c r="I60">
        <f>IFERROR(VLOOKUP($B60,Kraftvärmeprod!$B$1:$AJ$550,MATCH(I$4,Kraftvärmeprod!$B$1:$AJ$1,0),FALSE)/1,0)-IFERROR(VLOOKUP($B60,'Slutlig allokering kvv'!$B$2:$AJ$550,MATCH(I$4,'Slutlig allokering kvv'!$B$1:$AJ$1,0),FALSE)/1,0)</f>
        <v>0</v>
      </c>
      <c r="J60">
        <f>IFERROR(VLOOKUP($B60,Kraftvärmeprod!$B$1:$AJ$550,MATCH(J$4,Kraftvärmeprod!$B$1:$AJ$1,0),FALSE)/1,0)-IFERROR(VLOOKUP($B60,'Slutlig allokering kvv'!$B$2:$AJ$550,MATCH(J$4,'Slutlig allokering kvv'!$B$1:$AJ$1,0),FALSE)/1,0)</f>
        <v>0</v>
      </c>
      <c r="K60">
        <f>IFERROR(VLOOKUP($B60,Kraftvärmeprod!$B$1:$AJ$550,MATCH(K$4,Kraftvärmeprod!$B$1:$AJ$1,0),FALSE)/1,0)-IFERROR(VLOOKUP($B60,'Slutlig allokering kvv'!$B$2:$AJ$550,MATCH(K$4,'Slutlig allokering kvv'!$B$1:$AJ$1,0),FALSE)/1,0)</f>
        <v>0</v>
      </c>
      <c r="L60">
        <f>IFERROR(VLOOKUP($B60,Kraftvärmeprod!$B$1:$AJ$550,MATCH(L$4,Kraftvärmeprod!$B$1:$AJ$1,0),FALSE)/1,0)-IFERROR(VLOOKUP($B60,'Slutlig allokering kvv'!$B$2:$AJ$550,MATCH(L$4,'Slutlig allokering kvv'!$B$1:$AJ$1,0),FALSE)/1,0)</f>
        <v>0</v>
      </c>
      <c r="M60">
        <f>IFERROR(VLOOKUP($B60,Kraftvärmeprod!$B$1:$AJ$550,MATCH(M$4,Kraftvärmeprod!$B$1:$AJ$1,0),FALSE)/1,0)-IFERROR(VLOOKUP($B60,'Slutlig allokering kvv'!$B$2:$AJ$550,MATCH(M$4,'Slutlig allokering kvv'!$B$1:$AJ$1,0),FALSE)/1,0)</f>
        <v>0</v>
      </c>
      <c r="N60">
        <f>IFERROR(VLOOKUP($B60,Kraftvärmeprod!$B$1:$AJ$550,MATCH(N$4,Kraftvärmeprod!$B$1:$AJ$1,0),FALSE)/1,0)-IFERROR(VLOOKUP($B60,'Slutlig allokering kvv'!$B$2:$AJ$550,MATCH(N$4,'Slutlig allokering kvv'!$B$1:$AJ$1,0),FALSE)/1,0)</f>
        <v>0</v>
      </c>
      <c r="O60">
        <f>IFERROR(VLOOKUP($B60,Kraftvärmeprod!$B$1:$AJ$550,MATCH(O$4,Kraftvärmeprod!$B$1:$AJ$1,0),FALSE)/1,0)-IFERROR(VLOOKUP($B60,'Slutlig allokering kvv'!$B$2:$AJ$550,MATCH(O$4,'Slutlig allokering kvv'!$B$1:$AJ$1,0),FALSE)/1,0)</f>
        <v>0</v>
      </c>
      <c r="P60">
        <f>IFERROR(VLOOKUP($B60,Kraftvärmeprod!$B$1:$AJ$550,MATCH(P$4,Kraftvärmeprod!$B$1:$AJ$1,0),FALSE)/1,0)-IFERROR(VLOOKUP($B60,'Slutlig allokering kvv'!$B$2:$AJ$550,MATCH(P$4,'Slutlig allokering kvv'!$B$1:$AJ$1,0),FALSE)/1,0)</f>
        <v>0</v>
      </c>
      <c r="Q60">
        <f>IFERROR(VLOOKUP($B60,Kraftvärmeprod!$B$1:$AJ$550,MATCH(Q$4,Kraftvärmeprod!$B$1:$AJ$1,0),FALSE)/1,0)-IFERROR(VLOOKUP($B60,'Slutlig allokering kvv'!$B$2:$AJ$550,MATCH(Q$4,'Slutlig allokering kvv'!$B$1:$AJ$1,0),FALSE)/1,0)</f>
        <v>0</v>
      </c>
      <c r="R60">
        <f>IFERROR(VLOOKUP($B60,Kraftvärmeprod!$B$1:$AJ$550,MATCH(R$4,Kraftvärmeprod!$B$1:$AJ$1,0),FALSE)/1,0)-IFERROR(VLOOKUP($B60,'Slutlig allokering kvv'!$B$2:$AJ$550,MATCH(R$4,'Slutlig allokering kvv'!$B$1:$AJ$1,0),FALSE)/1,0)</f>
        <v>0</v>
      </c>
      <c r="S60">
        <f>IFERROR(VLOOKUP($B60,Kraftvärmeprod!$B$1:$AJ$550,MATCH(S$4,Kraftvärmeprod!$B$1:$AJ$1,0),FALSE)/1,0)-IFERROR(VLOOKUP($B60,'Slutlig allokering kvv'!$B$2:$AJ$550,MATCH(S$4,'Slutlig allokering kvv'!$B$1:$AJ$1,0),FALSE)/1,0)</f>
        <v>0</v>
      </c>
      <c r="T60">
        <f>IFERROR(VLOOKUP($B60,Kraftvärmeprod!$B$1:$AJ$550,MATCH(T$4,Kraftvärmeprod!$B$1:$AJ$1,0),FALSE)/1,0)-IFERROR(VLOOKUP($B60,'Slutlig allokering kvv'!$B$2:$AJ$550,MATCH(T$4,'Slutlig allokering kvv'!$B$1:$AJ$1,0),FALSE)/1,0)</f>
        <v>0</v>
      </c>
      <c r="U60">
        <f>IFERROR(VLOOKUP($B60,Kraftvärmeprod!$B$1:$AJ$550,MATCH(U$4,Kraftvärmeprod!$B$1:$AJ$1,0),FALSE)/1,0)-IFERROR(VLOOKUP($B60,'Slutlig allokering kvv'!$B$2:$AJ$550,MATCH(U$4,'Slutlig allokering kvv'!$B$1:$AJ$1,0),FALSE)/1,0)</f>
        <v>0</v>
      </c>
      <c r="V60">
        <f>IFERROR(VLOOKUP($B60,Kraftvärmeprod!$B$1:$AJ$550,MATCH(V$4,Kraftvärmeprod!$B$1:$AJ$1,0),FALSE)/1,0)-IFERROR(VLOOKUP($B60,'Slutlig allokering kvv'!$B$2:$AJ$550,MATCH(V$4,'Slutlig allokering kvv'!$B$1:$AJ$1,0),FALSE)/1,0)</f>
        <v>0</v>
      </c>
      <c r="W60">
        <f>IFERROR(VLOOKUP($B60,Kraftvärmeprod!$B$1:$AJ$550,MATCH(W$4,Kraftvärmeprod!$B$1:$AJ$1,0),FALSE)/1,0)-IFERROR(VLOOKUP($B60,'Slutlig allokering kvv'!$B$2:$AJ$550,MATCH(W$4,'Slutlig allokering kvv'!$B$1:$AJ$1,0),FALSE)/1,0)</f>
        <v>0</v>
      </c>
      <c r="X60">
        <f>IFERROR(VLOOKUP($B60,Kraftvärmeprod!$B$1:$AJ$550,MATCH(X$4,Kraftvärmeprod!$B$1:$AJ$1,0),FALSE)/1,0)-IFERROR(VLOOKUP($B60,'Slutlig allokering kvv'!$B$2:$AJ$550,MATCH(X$4,'Slutlig allokering kvv'!$B$1:$AJ$1,0),FALSE)/1,0)</f>
        <v>0</v>
      </c>
      <c r="Y60">
        <f>IFERROR(VLOOKUP($B60,Kraftvärmeprod!$B$1:$AJ$550,MATCH(Y$4,Kraftvärmeprod!$B$1:$AJ$1,0),FALSE)/1,0)-IFERROR(VLOOKUP($B60,'Slutlig allokering kvv'!$B$2:$AJ$550,MATCH(Y$4,'Slutlig allokering kvv'!$B$1:$AJ$1,0),FALSE)/1,0)</f>
        <v>0</v>
      </c>
      <c r="Z60">
        <f>IFERROR(VLOOKUP($B60,Kraftvärmeprod!$B$1:$AJ$550,MATCH(Z$4,Kraftvärmeprod!$B$1:$AJ$1,0),FALSE)/1,0)-IFERROR(VLOOKUP($B60,'Slutlig allokering kvv'!$B$2:$AJ$550,MATCH(Z$4,'Slutlig allokering kvv'!$B$1:$AJ$1,0),FALSE)/1,0)</f>
        <v>0</v>
      </c>
      <c r="AA60">
        <f>IFERROR(VLOOKUP($B60,Kraftvärmeprod!$B$1:$AJ$550,MATCH(AA$4,Kraftvärmeprod!$B$1:$AJ$1,0),FALSE)/1,0)-IFERROR(VLOOKUP($B60,'Slutlig allokering kvv'!$B$2:$AJ$550,MATCH(AA$4,'Slutlig allokering kvv'!$B$1:$AJ$1,0),FALSE)/1,0)</f>
        <v>0</v>
      </c>
      <c r="AB60">
        <f>IFERROR(VLOOKUP($B60,Kraftvärmeprod!$B$1:$AJ$550,MATCH(AB$4,Kraftvärmeprod!$B$1:$AJ$1,0),FALSE)/1,0)-IFERROR(VLOOKUP($B60,'Slutlig allokering kvv'!$B$2:$AJ$550,MATCH(AB$4,'Slutlig allokering kvv'!$B$1:$AJ$1,0),FALSE)/1,0)</f>
        <v>0</v>
      </c>
      <c r="AC60">
        <f>IFERROR(VLOOKUP($B60,Kraftvärmeprod!$B$1:$AJ$550,MATCH(AC$4,Kraftvärmeprod!$B$1:$AJ$1,0),FALSE)/1,0)-IFERROR(VLOOKUP($B60,'Slutlig allokering kvv'!$B$2:$AJ$550,MATCH(AC$4,'Slutlig allokering kvv'!$B$1:$AJ$1,0),FALSE)/1,0)</f>
        <v>0</v>
      </c>
      <c r="AD60">
        <f>IFERROR(VLOOKUP($B60,Miljö!$B$1:$E$471,MATCH("Hjälpel kraftvärme (GWh)",Miljö!$B$1:$E$1,0),FALSE)/1,0)-IFERROR(VLOOKUP($B60,'Slutlig allokering kvv'!$B$2:$AJ$550,MATCH(AD$4,'Slutlig allokering kvv'!$B$1:$AJ$1,0),FALSE)/1,0)</f>
        <v>0</v>
      </c>
      <c r="AH60">
        <f t="shared" si="0"/>
        <v>0</v>
      </c>
      <c r="AJ60">
        <f>IFERROR(VLOOKUP($B60,'Slutlig allokering kvv'!$B$2:$AX$550,MATCH("Summa slutlig allokerad tillförd energi (utan hjälpel och rökgaskondensering):",'Slutlig allokering kvv'!$B$1:$AX$1,0),FALSE)/1,"")</f>
        <v>0</v>
      </c>
      <c r="AL60" s="195" t="str">
        <f>IFERROR(1-VLOOKUP($B60,'Slutlig allokering kvv'!$B$2:$AX$550,MATCH("Andel av bränsle i kvv som allokerats till värme, exklusive rökgaskondensering och hjälpel",'Slutlig allokering kvv'!$B$1:$AX$1,0),FALSE),"")</f>
        <v/>
      </c>
      <c r="AN60" s="195" t="str">
        <f t="shared" si="1"/>
        <v/>
      </c>
    </row>
    <row r="61" spans="1:40" x14ac:dyDescent="0.25">
      <c r="A61" s="2" t="s">
        <v>111</v>
      </c>
      <c r="B61" s="2" t="s">
        <v>113</v>
      </c>
      <c r="C61" t="str">
        <f>IFERROR(VLOOKUP($B61,Kraftvärmeprod!$B$1:$AH$479,MATCH(C$4,Kraftvärmeprod!$B$1:$AG$1,0),FALSE)/1,"")</f>
        <v/>
      </c>
      <c r="D61" t="str">
        <f>IFERROR(VLOOKUP($B61,Kraftvärmeprod!$B$1:$AH$479,MATCH(D$4,Kraftvärmeprod!$B$1:$AG$1,0),FALSE)/1,"")</f>
        <v/>
      </c>
      <c r="F61">
        <f>IFERROR(VLOOKUP($B61,Kraftvärmeprod!$B$1:$AJ$550,MATCH(F$4,Kraftvärmeprod!$B$1:$AJ$1,0),FALSE)/1,0)-IFERROR(VLOOKUP($B61,'Slutlig allokering kvv'!$B$2:$AJ$550,MATCH(F$4,'Slutlig allokering kvv'!$B$1:$AJ$1,0),FALSE)/1,0)</f>
        <v>0</v>
      </c>
      <c r="G61">
        <f>IFERROR(VLOOKUP($B61,Kraftvärmeprod!$B$1:$AJ$550,MATCH(G$4,Kraftvärmeprod!$B$1:$AJ$1,0),FALSE)/1,0)-IFERROR(VLOOKUP($B61,'Slutlig allokering kvv'!$B$2:$AJ$550,MATCH(G$4,'Slutlig allokering kvv'!$B$1:$AJ$1,0),FALSE)/1,0)</f>
        <v>0</v>
      </c>
      <c r="H61">
        <f>IFERROR(VLOOKUP($B61,Kraftvärmeprod!$B$1:$AJ$550,MATCH(H$4,Kraftvärmeprod!$B$1:$AJ$1,0),FALSE)/1,0)-IFERROR(VLOOKUP($B61,'Slutlig allokering kvv'!$B$2:$AJ$550,MATCH(H$4,'Slutlig allokering kvv'!$B$1:$AJ$1,0),FALSE)/1,0)</f>
        <v>0</v>
      </c>
      <c r="I61">
        <f>IFERROR(VLOOKUP($B61,Kraftvärmeprod!$B$1:$AJ$550,MATCH(I$4,Kraftvärmeprod!$B$1:$AJ$1,0),FALSE)/1,0)-IFERROR(VLOOKUP($B61,'Slutlig allokering kvv'!$B$2:$AJ$550,MATCH(I$4,'Slutlig allokering kvv'!$B$1:$AJ$1,0),FALSE)/1,0)</f>
        <v>0</v>
      </c>
      <c r="J61">
        <f>IFERROR(VLOOKUP($B61,Kraftvärmeprod!$B$1:$AJ$550,MATCH(J$4,Kraftvärmeprod!$B$1:$AJ$1,0),FALSE)/1,0)-IFERROR(VLOOKUP($B61,'Slutlig allokering kvv'!$B$2:$AJ$550,MATCH(J$4,'Slutlig allokering kvv'!$B$1:$AJ$1,0),FALSE)/1,0)</f>
        <v>0</v>
      </c>
      <c r="K61">
        <f>IFERROR(VLOOKUP($B61,Kraftvärmeprod!$B$1:$AJ$550,MATCH(K$4,Kraftvärmeprod!$B$1:$AJ$1,0),FALSE)/1,0)-IFERROR(VLOOKUP($B61,'Slutlig allokering kvv'!$B$2:$AJ$550,MATCH(K$4,'Slutlig allokering kvv'!$B$1:$AJ$1,0),FALSE)/1,0)</f>
        <v>0</v>
      </c>
      <c r="L61">
        <f>IFERROR(VLOOKUP($B61,Kraftvärmeprod!$B$1:$AJ$550,MATCH(L$4,Kraftvärmeprod!$B$1:$AJ$1,0),FALSE)/1,0)-IFERROR(VLOOKUP($B61,'Slutlig allokering kvv'!$B$2:$AJ$550,MATCH(L$4,'Slutlig allokering kvv'!$B$1:$AJ$1,0),FALSE)/1,0)</f>
        <v>0</v>
      </c>
      <c r="M61">
        <f>IFERROR(VLOOKUP($B61,Kraftvärmeprod!$B$1:$AJ$550,MATCH(M$4,Kraftvärmeprod!$B$1:$AJ$1,0),FALSE)/1,0)-IFERROR(VLOOKUP($B61,'Slutlig allokering kvv'!$B$2:$AJ$550,MATCH(M$4,'Slutlig allokering kvv'!$B$1:$AJ$1,0),FALSE)/1,0)</f>
        <v>0</v>
      </c>
      <c r="N61">
        <f>IFERROR(VLOOKUP($B61,Kraftvärmeprod!$B$1:$AJ$550,MATCH(N$4,Kraftvärmeprod!$B$1:$AJ$1,0),FALSE)/1,0)-IFERROR(VLOOKUP($B61,'Slutlig allokering kvv'!$B$2:$AJ$550,MATCH(N$4,'Slutlig allokering kvv'!$B$1:$AJ$1,0),FALSE)/1,0)</f>
        <v>0</v>
      </c>
      <c r="O61">
        <f>IFERROR(VLOOKUP($B61,Kraftvärmeprod!$B$1:$AJ$550,MATCH(O$4,Kraftvärmeprod!$B$1:$AJ$1,0),FALSE)/1,0)-IFERROR(VLOOKUP($B61,'Slutlig allokering kvv'!$B$2:$AJ$550,MATCH(O$4,'Slutlig allokering kvv'!$B$1:$AJ$1,0),FALSE)/1,0)</f>
        <v>0</v>
      </c>
      <c r="P61">
        <f>IFERROR(VLOOKUP($B61,Kraftvärmeprod!$B$1:$AJ$550,MATCH(P$4,Kraftvärmeprod!$B$1:$AJ$1,0),FALSE)/1,0)-IFERROR(VLOOKUP($B61,'Slutlig allokering kvv'!$B$2:$AJ$550,MATCH(P$4,'Slutlig allokering kvv'!$B$1:$AJ$1,0),FALSE)/1,0)</f>
        <v>0</v>
      </c>
      <c r="Q61">
        <f>IFERROR(VLOOKUP($B61,Kraftvärmeprod!$B$1:$AJ$550,MATCH(Q$4,Kraftvärmeprod!$B$1:$AJ$1,0),FALSE)/1,0)-IFERROR(VLOOKUP($B61,'Slutlig allokering kvv'!$B$2:$AJ$550,MATCH(Q$4,'Slutlig allokering kvv'!$B$1:$AJ$1,0),FALSE)/1,0)</f>
        <v>0</v>
      </c>
      <c r="R61">
        <f>IFERROR(VLOOKUP($B61,Kraftvärmeprod!$B$1:$AJ$550,MATCH(R$4,Kraftvärmeprod!$B$1:$AJ$1,0),FALSE)/1,0)-IFERROR(VLOOKUP($B61,'Slutlig allokering kvv'!$B$2:$AJ$550,MATCH(R$4,'Slutlig allokering kvv'!$B$1:$AJ$1,0),FALSE)/1,0)</f>
        <v>0</v>
      </c>
      <c r="S61">
        <f>IFERROR(VLOOKUP($B61,Kraftvärmeprod!$B$1:$AJ$550,MATCH(S$4,Kraftvärmeprod!$B$1:$AJ$1,0),FALSE)/1,0)-IFERROR(VLOOKUP($B61,'Slutlig allokering kvv'!$B$2:$AJ$550,MATCH(S$4,'Slutlig allokering kvv'!$B$1:$AJ$1,0),FALSE)/1,0)</f>
        <v>0</v>
      </c>
      <c r="T61">
        <f>IFERROR(VLOOKUP($B61,Kraftvärmeprod!$B$1:$AJ$550,MATCH(T$4,Kraftvärmeprod!$B$1:$AJ$1,0),FALSE)/1,0)-IFERROR(VLOOKUP($B61,'Slutlig allokering kvv'!$B$2:$AJ$550,MATCH(T$4,'Slutlig allokering kvv'!$B$1:$AJ$1,0),FALSE)/1,0)</f>
        <v>0</v>
      </c>
      <c r="U61">
        <f>IFERROR(VLOOKUP($B61,Kraftvärmeprod!$B$1:$AJ$550,MATCH(U$4,Kraftvärmeprod!$B$1:$AJ$1,0),FALSE)/1,0)-IFERROR(VLOOKUP($B61,'Slutlig allokering kvv'!$B$2:$AJ$550,MATCH(U$4,'Slutlig allokering kvv'!$B$1:$AJ$1,0),FALSE)/1,0)</f>
        <v>0</v>
      </c>
      <c r="V61">
        <f>IFERROR(VLOOKUP($B61,Kraftvärmeprod!$B$1:$AJ$550,MATCH(V$4,Kraftvärmeprod!$B$1:$AJ$1,0),FALSE)/1,0)-IFERROR(VLOOKUP($B61,'Slutlig allokering kvv'!$B$2:$AJ$550,MATCH(V$4,'Slutlig allokering kvv'!$B$1:$AJ$1,0),FALSE)/1,0)</f>
        <v>0</v>
      </c>
      <c r="W61">
        <f>IFERROR(VLOOKUP($B61,Kraftvärmeprod!$B$1:$AJ$550,MATCH(W$4,Kraftvärmeprod!$B$1:$AJ$1,0),FALSE)/1,0)-IFERROR(VLOOKUP($B61,'Slutlig allokering kvv'!$B$2:$AJ$550,MATCH(W$4,'Slutlig allokering kvv'!$B$1:$AJ$1,0),FALSE)/1,0)</f>
        <v>0</v>
      </c>
      <c r="X61">
        <f>IFERROR(VLOOKUP($B61,Kraftvärmeprod!$B$1:$AJ$550,MATCH(X$4,Kraftvärmeprod!$B$1:$AJ$1,0),FALSE)/1,0)-IFERROR(VLOOKUP($B61,'Slutlig allokering kvv'!$B$2:$AJ$550,MATCH(X$4,'Slutlig allokering kvv'!$B$1:$AJ$1,0),FALSE)/1,0)</f>
        <v>0</v>
      </c>
      <c r="Y61">
        <f>IFERROR(VLOOKUP($B61,Kraftvärmeprod!$B$1:$AJ$550,MATCH(Y$4,Kraftvärmeprod!$B$1:$AJ$1,0),FALSE)/1,0)-IFERROR(VLOOKUP($B61,'Slutlig allokering kvv'!$B$2:$AJ$550,MATCH(Y$4,'Slutlig allokering kvv'!$B$1:$AJ$1,0),FALSE)/1,0)</f>
        <v>0</v>
      </c>
      <c r="Z61">
        <f>IFERROR(VLOOKUP($B61,Kraftvärmeprod!$B$1:$AJ$550,MATCH(Z$4,Kraftvärmeprod!$B$1:$AJ$1,0),FALSE)/1,0)-IFERROR(VLOOKUP($B61,'Slutlig allokering kvv'!$B$2:$AJ$550,MATCH(Z$4,'Slutlig allokering kvv'!$B$1:$AJ$1,0),FALSE)/1,0)</f>
        <v>0</v>
      </c>
      <c r="AA61">
        <f>IFERROR(VLOOKUP($B61,Kraftvärmeprod!$B$1:$AJ$550,MATCH(AA$4,Kraftvärmeprod!$B$1:$AJ$1,0),FALSE)/1,0)-IFERROR(VLOOKUP($B61,'Slutlig allokering kvv'!$B$2:$AJ$550,MATCH(AA$4,'Slutlig allokering kvv'!$B$1:$AJ$1,0),FALSE)/1,0)</f>
        <v>0</v>
      </c>
      <c r="AB61">
        <f>IFERROR(VLOOKUP($B61,Kraftvärmeprod!$B$1:$AJ$550,MATCH(AB$4,Kraftvärmeprod!$B$1:$AJ$1,0),FALSE)/1,0)-IFERROR(VLOOKUP($B61,'Slutlig allokering kvv'!$B$2:$AJ$550,MATCH(AB$4,'Slutlig allokering kvv'!$B$1:$AJ$1,0),FALSE)/1,0)</f>
        <v>0</v>
      </c>
      <c r="AC61">
        <f>IFERROR(VLOOKUP($B61,Kraftvärmeprod!$B$1:$AJ$550,MATCH(AC$4,Kraftvärmeprod!$B$1:$AJ$1,0),FALSE)/1,0)-IFERROR(VLOOKUP($B61,'Slutlig allokering kvv'!$B$2:$AJ$550,MATCH(AC$4,'Slutlig allokering kvv'!$B$1:$AJ$1,0),FALSE)/1,0)</f>
        <v>0</v>
      </c>
      <c r="AD61">
        <f>IFERROR(VLOOKUP($B61,Miljö!$B$1:$E$471,MATCH("Hjälpel kraftvärme (GWh)",Miljö!$B$1:$E$1,0),FALSE)/1,0)-IFERROR(VLOOKUP($B61,'Slutlig allokering kvv'!$B$2:$AJ$550,MATCH(AD$4,'Slutlig allokering kvv'!$B$1:$AJ$1,0),FALSE)/1,0)</f>
        <v>0</v>
      </c>
      <c r="AH61">
        <f t="shared" si="0"/>
        <v>0</v>
      </c>
      <c r="AJ61">
        <f>IFERROR(VLOOKUP($B61,'Slutlig allokering kvv'!$B$2:$AX$550,MATCH("Summa slutlig allokerad tillförd energi (utan hjälpel och rökgaskondensering):",'Slutlig allokering kvv'!$B$1:$AX$1,0),FALSE)/1,"")</f>
        <v>0</v>
      </c>
      <c r="AL61" s="195" t="str">
        <f>IFERROR(1-VLOOKUP($B61,'Slutlig allokering kvv'!$B$2:$AX$550,MATCH("Andel av bränsle i kvv som allokerats till värme, exklusive rökgaskondensering och hjälpel",'Slutlig allokering kvv'!$B$1:$AX$1,0),FALSE),"")</f>
        <v/>
      </c>
      <c r="AN61" s="195" t="str">
        <f t="shared" si="1"/>
        <v/>
      </c>
    </row>
    <row r="62" spans="1:40" x14ac:dyDescent="0.25">
      <c r="A62" s="2" t="s">
        <v>111</v>
      </c>
      <c r="B62" s="2" t="s">
        <v>114</v>
      </c>
      <c r="C62" t="str">
        <f>IFERROR(VLOOKUP($B62,Kraftvärmeprod!$B$1:$AH$479,MATCH(C$4,Kraftvärmeprod!$B$1:$AG$1,0),FALSE)/1,"")</f>
        <v/>
      </c>
      <c r="D62" t="str">
        <f>IFERROR(VLOOKUP($B62,Kraftvärmeprod!$B$1:$AH$479,MATCH(D$4,Kraftvärmeprod!$B$1:$AG$1,0),FALSE)/1,"")</f>
        <v/>
      </c>
      <c r="F62">
        <f>IFERROR(VLOOKUP($B62,Kraftvärmeprod!$B$1:$AJ$550,MATCH(F$4,Kraftvärmeprod!$B$1:$AJ$1,0),FALSE)/1,0)-IFERROR(VLOOKUP($B62,'Slutlig allokering kvv'!$B$2:$AJ$550,MATCH(F$4,'Slutlig allokering kvv'!$B$1:$AJ$1,0),FALSE)/1,0)</f>
        <v>0</v>
      </c>
      <c r="G62">
        <f>IFERROR(VLOOKUP($B62,Kraftvärmeprod!$B$1:$AJ$550,MATCH(G$4,Kraftvärmeprod!$B$1:$AJ$1,0),FALSE)/1,0)-IFERROR(VLOOKUP($B62,'Slutlig allokering kvv'!$B$2:$AJ$550,MATCH(G$4,'Slutlig allokering kvv'!$B$1:$AJ$1,0),FALSE)/1,0)</f>
        <v>0</v>
      </c>
      <c r="H62">
        <f>IFERROR(VLOOKUP($B62,Kraftvärmeprod!$B$1:$AJ$550,MATCH(H$4,Kraftvärmeprod!$B$1:$AJ$1,0),FALSE)/1,0)-IFERROR(VLOOKUP($B62,'Slutlig allokering kvv'!$B$2:$AJ$550,MATCH(H$4,'Slutlig allokering kvv'!$B$1:$AJ$1,0),FALSE)/1,0)</f>
        <v>0</v>
      </c>
      <c r="I62">
        <f>IFERROR(VLOOKUP($B62,Kraftvärmeprod!$B$1:$AJ$550,MATCH(I$4,Kraftvärmeprod!$B$1:$AJ$1,0),FALSE)/1,0)-IFERROR(VLOOKUP($B62,'Slutlig allokering kvv'!$B$2:$AJ$550,MATCH(I$4,'Slutlig allokering kvv'!$B$1:$AJ$1,0),FALSE)/1,0)</f>
        <v>0</v>
      </c>
      <c r="J62">
        <f>IFERROR(VLOOKUP($B62,Kraftvärmeprod!$B$1:$AJ$550,MATCH(J$4,Kraftvärmeprod!$B$1:$AJ$1,0),FALSE)/1,0)-IFERROR(VLOOKUP($B62,'Slutlig allokering kvv'!$B$2:$AJ$550,MATCH(J$4,'Slutlig allokering kvv'!$B$1:$AJ$1,0),FALSE)/1,0)</f>
        <v>0</v>
      </c>
      <c r="K62">
        <f>IFERROR(VLOOKUP($B62,Kraftvärmeprod!$B$1:$AJ$550,MATCH(K$4,Kraftvärmeprod!$B$1:$AJ$1,0),FALSE)/1,0)-IFERROR(VLOOKUP($B62,'Slutlig allokering kvv'!$B$2:$AJ$550,MATCH(K$4,'Slutlig allokering kvv'!$B$1:$AJ$1,0),FALSE)/1,0)</f>
        <v>0</v>
      </c>
      <c r="L62">
        <f>IFERROR(VLOOKUP($B62,Kraftvärmeprod!$B$1:$AJ$550,MATCH(L$4,Kraftvärmeprod!$B$1:$AJ$1,0),FALSE)/1,0)-IFERROR(VLOOKUP($B62,'Slutlig allokering kvv'!$B$2:$AJ$550,MATCH(L$4,'Slutlig allokering kvv'!$B$1:$AJ$1,0),FALSE)/1,0)</f>
        <v>0</v>
      </c>
      <c r="M62">
        <f>IFERROR(VLOOKUP($B62,Kraftvärmeprod!$B$1:$AJ$550,MATCH(M$4,Kraftvärmeprod!$B$1:$AJ$1,0),FALSE)/1,0)-IFERROR(VLOOKUP($B62,'Slutlig allokering kvv'!$B$2:$AJ$550,MATCH(M$4,'Slutlig allokering kvv'!$B$1:$AJ$1,0),FALSE)/1,0)</f>
        <v>0</v>
      </c>
      <c r="N62">
        <f>IFERROR(VLOOKUP($B62,Kraftvärmeprod!$B$1:$AJ$550,MATCH(N$4,Kraftvärmeprod!$B$1:$AJ$1,0),FALSE)/1,0)-IFERROR(VLOOKUP($B62,'Slutlig allokering kvv'!$B$2:$AJ$550,MATCH(N$4,'Slutlig allokering kvv'!$B$1:$AJ$1,0),FALSE)/1,0)</f>
        <v>0</v>
      </c>
      <c r="O62">
        <f>IFERROR(VLOOKUP($B62,Kraftvärmeprod!$B$1:$AJ$550,MATCH(O$4,Kraftvärmeprod!$B$1:$AJ$1,0),FALSE)/1,0)-IFERROR(VLOOKUP($B62,'Slutlig allokering kvv'!$B$2:$AJ$550,MATCH(O$4,'Slutlig allokering kvv'!$B$1:$AJ$1,0),FALSE)/1,0)</f>
        <v>0</v>
      </c>
      <c r="P62">
        <f>IFERROR(VLOOKUP($B62,Kraftvärmeprod!$B$1:$AJ$550,MATCH(P$4,Kraftvärmeprod!$B$1:$AJ$1,0),FALSE)/1,0)-IFERROR(VLOOKUP($B62,'Slutlig allokering kvv'!$B$2:$AJ$550,MATCH(P$4,'Slutlig allokering kvv'!$B$1:$AJ$1,0),FALSE)/1,0)</f>
        <v>0</v>
      </c>
      <c r="Q62">
        <f>IFERROR(VLOOKUP($B62,Kraftvärmeprod!$B$1:$AJ$550,MATCH(Q$4,Kraftvärmeprod!$B$1:$AJ$1,0),FALSE)/1,0)-IFERROR(VLOOKUP($B62,'Slutlig allokering kvv'!$B$2:$AJ$550,MATCH(Q$4,'Slutlig allokering kvv'!$B$1:$AJ$1,0),FALSE)/1,0)</f>
        <v>0</v>
      </c>
      <c r="R62">
        <f>IFERROR(VLOOKUP($B62,Kraftvärmeprod!$B$1:$AJ$550,MATCH(R$4,Kraftvärmeprod!$B$1:$AJ$1,0),FALSE)/1,0)-IFERROR(VLOOKUP($B62,'Slutlig allokering kvv'!$B$2:$AJ$550,MATCH(R$4,'Slutlig allokering kvv'!$B$1:$AJ$1,0),FALSE)/1,0)</f>
        <v>0</v>
      </c>
      <c r="S62">
        <f>IFERROR(VLOOKUP($B62,Kraftvärmeprod!$B$1:$AJ$550,MATCH(S$4,Kraftvärmeprod!$B$1:$AJ$1,0),FALSE)/1,0)-IFERROR(VLOOKUP($B62,'Slutlig allokering kvv'!$B$2:$AJ$550,MATCH(S$4,'Slutlig allokering kvv'!$B$1:$AJ$1,0),FALSE)/1,0)</f>
        <v>0</v>
      </c>
      <c r="T62">
        <f>IFERROR(VLOOKUP($B62,Kraftvärmeprod!$B$1:$AJ$550,MATCH(T$4,Kraftvärmeprod!$B$1:$AJ$1,0),FALSE)/1,0)-IFERROR(VLOOKUP($B62,'Slutlig allokering kvv'!$B$2:$AJ$550,MATCH(T$4,'Slutlig allokering kvv'!$B$1:$AJ$1,0),FALSE)/1,0)</f>
        <v>0</v>
      </c>
      <c r="U62">
        <f>IFERROR(VLOOKUP($B62,Kraftvärmeprod!$B$1:$AJ$550,MATCH(U$4,Kraftvärmeprod!$B$1:$AJ$1,0),FALSE)/1,0)-IFERROR(VLOOKUP($B62,'Slutlig allokering kvv'!$B$2:$AJ$550,MATCH(U$4,'Slutlig allokering kvv'!$B$1:$AJ$1,0),FALSE)/1,0)</f>
        <v>0</v>
      </c>
      <c r="V62">
        <f>IFERROR(VLOOKUP($B62,Kraftvärmeprod!$B$1:$AJ$550,MATCH(V$4,Kraftvärmeprod!$B$1:$AJ$1,0),FALSE)/1,0)-IFERROR(VLOOKUP($B62,'Slutlig allokering kvv'!$B$2:$AJ$550,MATCH(V$4,'Slutlig allokering kvv'!$B$1:$AJ$1,0),FALSE)/1,0)</f>
        <v>0</v>
      </c>
      <c r="W62">
        <f>IFERROR(VLOOKUP($B62,Kraftvärmeprod!$B$1:$AJ$550,MATCH(W$4,Kraftvärmeprod!$B$1:$AJ$1,0),FALSE)/1,0)-IFERROR(VLOOKUP($B62,'Slutlig allokering kvv'!$B$2:$AJ$550,MATCH(W$4,'Slutlig allokering kvv'!$B$1:$AJ$1,0),FALSE)/1,0)</f>
        <v>0</v>
      </c>
      <c r="X62">
        <f>IFERROR(VLOOKUP($B62,Kraftvärmeprod!$B$1:$AJ$550,MATCH(X$4,Kraftvärmeprod!$B$1:$AJ$1,0),FALSE)/1,0)-IFERROR(VLOOKUP($B62,'Slutlig allokering kvv'!$B$2:$AJ$550,MATCH(X$4,'Slutlig allokering kvv'!$B$1:$AJ$1,0),FALSE)/1,0)</f>
        <v>0</v>
      </c>
      <c r="Y62">
        <f>IFERROR(VLOOKUP($B62,Kraftvärmeprod!$B$1:$AJ$550,MATCH(Y$4,Kraftvärmeprod!$B$1:$AJ$1,0),FALSE)/1,0)-IFERROR(VLOOKUP($B62,'Slutlig allokering kvv'!$B$2:$AJ$550,MATCH(Y$4,'Slutlig allokering kvv'!$B$1:$AJ$1,0),FALSE)/1,0)</f>
        <v>0</v>
      </c>
      <c r="Z62">
        <f>IFERROR(VLOOKUP($B62,Kraftvärmeprod!$B$1:$AJ$550,MATCH(Z$4,Kraftvärmeprod!$B$1:$AJ$1,0),FALSE)/1,0)-IFERROR(VLOOKUP($B62,'Slutlig allokering kvv'!$B$2:$AJ$550,MATCH(Z$4,'Slutlig allokering kvv'!$B$1:$AJ$1,0),FALSE)/1,0)</f>
        <v>0</v>
      </c>
      <c r="AA62">
        <f>IFERROR(VLOOKUP($B62,Kraftvärmeprod!$B$1:$AJ$550,MATCH(AA$4,Kraftvärmeprod!$B$1:$AJ$1,0),FALSE)/1,0)-IFERROR(VLOOKUP($B62,'Slutlig allokering kvv'!$B$2:$AJ$550,MATCH(AA$4,'Slutlig allokering kvv'!$B$1:$AJ$1,0),FALSE)/1,0)</f>
        <v>0</v>
      </c>
      <c r="AB62">
        <f>IFERROR(VLOOKUP($B62,Kraftvärmeprod!$B$1:$AJ$550,MATCH(AB$4,Kraftvärmeprod!$B$1:$AJ$1,0),FALSE)/1,0)-IFERROR(VLOOKUP($B62,'Slutlig allokering kvv'!$B$2:$AJ$550,MATCH(AB$4,'Slutlig allokering kvv'!$B$1:$AJ$1,0),FALSE)/1,0)</f>
        <v>0</v>
      </c>
      <c r="AC62">
        <f>IFERROR(VLOOKUP($B62,Kraftvärmeprod!$B$1:$AJ$550,MATCH(AC$4,Kraftvärmeprod!$B$1:$AJ$1,0),FALSE)/1,0)-IFERROR(VLOOKUP($B62,'Slutlig allokering kvv'!$B$2:$AJ$550,MATCH(AC$4,'Slutlig allokering kvv'!$B$1:$AJ$1,0),FALSE)/1,0)</f>
        <v>0</v>
      </c>
      <c r="AD62">
        <f>IFERROR(VLOOKUP($B62,Miljö!$B$1:$E$471,MATCH("Hjälpel kraftvärme (GWh)",Miljö!$B$1:$E$1,0),FALSE)/1,0)-IFERROR(VLOOKUP($B62,'Slutlig allokering kvv'!$B$2:$AJ$550,MATCH(AD$4,'Slutlig allokering kvv'!$B$1:$AJ$1,0),FALSE)/1,0)</f>
        <v>0</v>
      </c>
      <c r="AH62">
        <f t="shared" si="0"/>
        <v>0</v>
      </c>
      <c r="AJ62">
        <f>IFERROR(VLOOKUP($B62,'Slutlig allokering kvv'!$B$2:$AX$550,MATCH("Summa slutlig allokerad tillförd energi (utan hjälpel och rökgaskondensering):",'Slutlig allokering kvv'!$B$1:$AX$1,0),FALSE)/1,"")</f>
        <v>0</v>
      </c>
      <c r="AL62" s="195" t="str">
        <f>IFERROR(1-VLOOKUP($B62,'Slutlig allokering kvv'!$B$2:$AX$550,MATCH("Andel av bränsle i kvv som allokerats till värme, exklusive rökgaskondensering och hjälpel",'Slutlig allokering kvv'!$B$1:$AX$1,0),FALSE),"")</f>
        <v/>
      </c>
      <c r="AN62" s="195" t="str">
        <f t="shared" si="1"/>
        <v/>
      </c>
    </row>
    <row r="63" spans="1:40" x14ac:dyDescent="0.25">
      <c r="A63" s="2" t="s">
        <v>111</v>
      </c>
      <c r="B63" s="2" t="s">
        <v>115</v>
      </c>
      <c r="C63" t="str">
        <f>IFERROR(VLOOKUP($B63,Kraftvärmeprod!$B$1:$AH$479,MATCH(C$4,Kraftvärmeprod!$B$1:$AG$1,0),FALSE)/1,"")</f>
        <v/>
      </c>
      <c r="D63" t="str">
        <f>IFERROR(VLOOKUP($B63,Kraftvärmeprod!$B$1:$AH$479,MATCH(D$4,Kraftvärmeprod!$B$1:$AG$1,0),FALSE)/1,"")</f>
        <v/>
      </c>
      <c r="F63">
        <f>IFERROR(VLOOKUP($B63,Kraftvärmeprod!$B$1:$AJ$550,MATCH(F$4,Kraftvärmeprod!$B$1:$AJ$1,0),FALSE)/1,0)-IFERROR(VLOOKUP($B63,'Slutlig allokering kvv'!$B$2:$AJ$550,MATCH(F$4,'Slutlig allokering kvv'!$B$1:$AJ$1,0),FALSE)/1,0)</f>
        <v>0</v>
      </c>
      <c r="G63">
        <f>IFERROR(VLOOKUP($B63,Kraftvärmeprod!$B$1:$AJ$550,MATCH(G$4,Kraftvärmeprod!$B$1:$AJ$1,0),FALSE)/1,0)-IFERROR(VLOOKUP($B63,'Slutlig allokering kvv'!$B$2:$AJ$550,MATCH(G$4,'Slutlig allokering kvv'!$B$1:$AJ$1,0),FALSE)/1,0)</f>
        <v>0</v>
      </c>
      <c r="H63">
        <f>IFERROR(VLOOKUP($B63,Kraftvärmeprod!$B$1:$AJ$550,MATCH(H$4,Kraftvärmeprod!$B$1:$AJ$1,0),FALSE)/1,0)-IFERROR(VLOOKUP($B63,'Slutlig allokering kvv'!$B$2:$AJ$550,MATCH(H$4,'Slutlig allokering kvv'!$B$1:$AJ$1,0),FALSE)/1,0)</f>
        <v>0</v>
      </c>
      <c r="I63">
        <f>IFERROR(VLOOKUP($B63,Kraftvärmeprod!$B$1:$AJ$550,MATCH(I$4,Kraftvärmeprod!$B$1:$AJ$1,0),FALSE)/1,0)-IFERROR(VLOOKUP($B63,'Slutlig allokering kvv'!$B$2:$AJ$550,MATCH(I$4,'Slutlig allokering kvv'!$B$1:$AJ$1,0),FALSE)/1,0)</f>
        <v>0</v>
      </c>
      <c r="J63">
        <f>IFERROR(VLOOKUP($B63,Kraftvärmeprod!$B$1:$AJ$550,MATCH(J$4,Kraftvärmeprod!$B$1:$AJ$1,0),FALSE)/1,0)-IFERROR(VLOOKUP($B63,'Slutlig allokering kvv'!$B$2:$AJ$550,MATCH(J$4,'Slutlig allokering kvv'!$B$1:$AJ$1,0),FALSE)/1,0)</f>
        <v>0</v>
      </c>
      <c r="K63">
        <f>IFERROR(VLOOKUP($B63,Kraftvärmeprod!$B$1:$AJ$550,MATCH(K$4,Kraftvärmeprod!$B$1:$AJ$1,0),FALSE)/1,0)-IFERROR(VLOOKUP($B63,'Slutlig allokering kvv'!$B$2:$AJ$550,MATCH(K$4,'Slutlig allokering kvv'!$B$1:$AJ$1,0),FALSE)/1,0)</f>
        <v>0</v>
      </c>
      <c r="L63">
        <f>IFERROR(VLOOKUP($B63,Kraftvärmeprod!$B$1:$AJ$550,MATCH(L$4,Kraftvärmeprod!$B$1:$AJ$1,0),FALSE)/1,0)-IFERROR(VLOOKUP($B63,'Slutlig allokering kvv'!$B$2:$AJ$550,MATCH(L$4,'Slutlig allokering kvv'!$B$1:$AJ$1,0),FALSE)/1,0)</f>
        <v>0</v>
      </c>
      <c r="M63">
        <f>IFERROR(VLOOKUP($B63,Kraftvärmeprod!$B$1:$AJ$550,MATCH(M$4,Kraftvärmeprod!$B$1:$AJ$1,0),FALSE)/1,0)-IFERROR(VLOOKUP($B63,'Slutlig allokering kvv'!$B$2:$AJ$550,MATCH(M$4,'Slutlig allokering kvv'!$B$1:$AJ$1,0),FALSE)/1,0)</f>
        <v>0</v>
      </c>
      <c r="N63">
        <f>IFERROR(VLOOKUP($B63,Kraftvärmeprod!$B$1:$AJ$550,MATCH(N$4,Kraftvärmeprod!$B$1:$AJ$1,0),FALSE)/1,0)-IFERROR(VLOOKUP($B63,'Slutlig allokering kvv'!$B$2:$AJ$550,MATCH(N$4,'Slutlig allokering kvv'!$B$1:$AJ$1,0),FALSE)/1,0)</f>
        <v>0</v>
      </c>
      <c r="O63">
        <f>IFERROR(VLOOKUP($B63,Kraftvärmeprod!$B$1:$AJ$550,MATCH(O$4,Kraftvärmeprod!$B$1:$AJ$1,0),FALSE)/1,0)-IFERROR(VLOOKUP($B63,'Slutlig allokering kvv'!$B$2:$AJ$550,MATCH(O$4,'Slutlig allokering kvv'!$B$1:$AJ$1,0),FALSE)/1,0)</f>
        <v>0</v>
      </c>
      <c r="P63">
        <f>IFERROR(VLOOKUP($B63,Kraftvärmeprod!$B$1:$AJ$550,MATCH(P$4,Kraftvärmeprod!$B$1:$AJ$1,0),FALSE)/1,0)-IFERROR(VLOOKUP($B63,'Slutlig allokering kvv'!$B$2:$AJ$550,MATCH(P$4,'Slutlig allokering kvv'!$B$1:$AJ$1,0),FALSE)/1,0)</f>
        <v>0</v>
      </c>
      <c r="Q63">
        <f>IFERROR(VLOOKUP($B63,Kraftvärmeprod!$B$1:$AJ$550,MATCH(Q$4,Kraftvärmeprod!$B$1:$AJ$1,0),FALSE)/1,0)-IFERROR(VLOOKUP($B63,'Slutlig allokering kvv'!$B$2:$AJ$550,MATCH(Q$4,'Slutlig allokering kvv'!$B$1:$AJ$1,0),FALSE)/1,0)</f>
        <v>0</v>
      </c>
      <c r="R63">
        <f>IFERROR(VLOOKUP($B63,Kraftvärmeprod!$B$1:$AJ$550,MATCH(R$4,Kraftvärmeprod!$B$1:$AJ$1,0),FALSE)/1,0)-IFERROR(VLOOKUP($B63,'Slutlig allokering kvv'!$B$2:$AJ$550,MATCH(R$4,'Slutlig allokering kvv'!$B$1:$AJ$1,0),FALSE)/1,0)</f>
        <v>0</v>
      </c>
      <c r="S63">
        <f>IFERROR(VLOOKUP($B63,Kraftvärmeprod!$B$1:$AJ$550,MATCH(S$4,Kraftvärmeprod!$B$1:$AJ$1,0),FALSE)/1,0)-IFERROR(VLOOKUP($B63,'Slutlig allokering kvv'!$B$2:$AJ$550,MATCH(S$4,'Slutlig allokering kvv'!$B$1:$AJ$1,0),FALSE)/1,0)</f>
        <v>0</v>
      </c>
      <c r="T63">
        <f>IFERROR(VLOOKUP($B63,Kraftvärmeprod!$B$1:$AJ$550,MATCH(T$4,Kraftvärmeprod!$B$1:$AJ$1,0),FALSE)/1,0)-IFERROR(VLOOKUP($B63,'Slutlig allokering kvv'!$B$2:$AJ$550,MATCH(T$4,'Slutlig allokering kvv'!$B$1:$AJ$1,0),FALSE)/1,0)</f>
        <v>0</v>
      </c>
      <c r="U63">
        <f>IFERROR(VLOOKUP($B63,Kraftvärmeprod!$B$1:$AJ$550,MATCH(U$4,Kraftvärmeprod!$B$1:$AJ$1,0),FALSE)/1,0)-IFERROR(VLOOKUP($B63,'Slutlig allokering kvv'!$B$2:$AJ$550,MATCH(U$4,'Slutlig allokering kvv'!$B$1:$AJ$1,0),FALSE)/1,0)</f>
        <v>0</v>
      </c>
      <c r="V63">
        <f>IFERROR(VLOOKUP($B63,Kraftvärmeprod!$B$1:$AJ$550,MATCH(V$4,Kraftvärmeprod!$B$1:$AJ$1,0),FALSE)/1,0)-IFERROR(VLOOKUP($B63,'Slutlig allokering kvv'!$B$2:$AJ$550,MATCH(V$4,'Slutlig allokering kvv'!$B$1:$AJ$1,0),FALSE)/1,0)</f>
        <v>0</v>
      </c>
      <c r="W63">
        <f>IFERROR(VLOOKUP($B63,Kraftvärmeprod!$B$1:$AJ$550,MATCH(W$4,Kraftvärmeprod!$B$1:$AJ$1,0),FALSE)/1,0)-IFERROR(VLOOKUP($B63,'Slutlig allokering kvv'!$B$2:$AJ$550,MATCH(W$4,'Slutlig allokering kvv'!$B$1:$AJ$1,0),FALSE)/1,0)</f>
        <v>0</v>
      </c>
      <c r="X63">
        <f>IFERROR(VLOOKUP($B63,Kraftvärmeprod!$B$1:$AJ$550,MATCH(X$4,Kraftvärmeprod!$B$1:$AJ$1,0),FALSE)/1,0)-IFERROR(VLOOKUP($B63,'Slutlig allokering kvv'!$B$2:$AJ$550,MATCH(X$4,'Slutlig allokering kvv'!$B$1:$AJ$1,0),FALSE)/1,0)</f>
        <v>0</v>
      </c>
      <c r="Y63">
        <f>IFERROR(VLOOKUP($B63,Kraftvärmeprod!$B$1:$AJ$550,MATCH(Y$4,Kraftvärmeprod!$B$1:$AJ$1,0),FALSE)/1,0)-IFERROR(VLOOKUP($B63,'Slutlig allokering kvv'!$B$2:$AJ$550,MATCH(Y$4,'Slutlig allokering kvv'!$B$1:$AJ$1,0),FALSE)/1,0)</f>
        <v>0</v>
      </c>
      <c r="Z63">
        <f>IFERROR(VLOOKUP($B63,Kraftvärmeprod!$B$1:$AJ$550,MATCH(Z$4,Kraftvärmeprod!$B$1:$AJ$1,0),FALSE)/1,0)-IFERROR(VLOOKUP($B63,'Slutlig allokering kvv'!$B$2:$AJ$550,MATCH(Z$4,'Slutlig allokering kvv'!$B$1:$AJ$1,0),FALSE)/1,0)</f>
        <v>0</v>
      </c>
      <c r="AA63">
        <f>IFERROR(VLOOKUP($B63,Kraftvärmeprod!$B$1:$AJ$550,MATCH(AA$4,Kraftvärmeprod!$B$1:$AJ$1,0),FALSE)/1,0)-IFERROR(VLOOKUP($B63,'Slutlig allokering kvv'!$B$2:$AJ$550,MATCH(AA$4,'Slutlig allokering kvv'!$B$1:$AJ$1,0),FALSE)/1,0)</f>
        <v>0</v>
      </c>
      <c r="AB63">
        <f>IFERROR(VLOOKUP($B63,Kraftvärmeprod!$B$1:$AJ$550,MATCH(AB$4,Kraftvärmeprod!$B$1:$AJ$1,0),FALSE)/1,0)-IFERROR(VLOOKUP($B63,'Slutlig allokering kvv'!$B$2:$AJ$550,MATCH(AB$4,'Slutlig allokering kvv'!$B$1:$AJ$1,0),FALSE)/1,0)</f>
        <v>0</v>
      </c>
      <c r="AC63">
        <f>IFERROR(VLOOKUP($B63,Kraftvärmeprod!$B$1:$AJ$550,MATCH(AC$4,Kraftvärmeprod!$B$1:$AJ$1,0),FALSE)/1,0)-IFERROR(VLOOKUP($B63,'Slutlig allokering kvv'!$B$2:$AJ$550,MATCH(AC$4,'Slutlig allokering kvv'!$B$1:$AJ$1,0),FALSE)/1,0)</f>
        <v>0</v>
      </c>
      <c r="AD63">
        <f>IFERROR(VLOOKUP($B63,Miljö!$B$1:$E$471,MATCH("Hjälpel kraftvärme (GWh)",Miljö!$B$1:$E$1,0),FALSE)/1,0)-IFERROR(VLOOKUP($B63,'Slutlig allokering kvv'!$B$2:$AJ$550,MATCH(AD$4,'Slutlig allokering kvv'!$B$1:$AJ$1,0),FALSE)/1,0)</f>
        <v>0</v>
      </c>
      <c r="AH63">
        <f t="shared" si="0"/>
        <v>0</v>
      </c>
      <c r="AJ63">
        <f>IFERROR(VLOOKUP($B63,'Slutlig allokering kvv'!$B$2:$AX$550,MATCH("Summa slutlig allokerad tillförd energi (utan hjälpel och rökgaskondensering):",'Slutlig allokering kvv'!$B$1:$AX$1,0),FALSE)/1,"")</f>
        <v>0</v>
      </c>
      <c r="AL63" s="195" t="str">
        <f>IFERROR(1-VLOOKUP($B63,'Slutlig allokering kvv'!$B$2:$AX$550,MATCH("Andel av bränsle i kvv som allokerats till värme, exklusive rökgaskondensering och hjälpel",'Slutlig allokering kvv'!$B$1:$AX$1,0),FALSE),"")</f>
        <v/>
      </c>
      <c r="AN63" s="195" t="str">
        <f t="shared" si="1"/>
        <v/>
      </c>
    </row>
    <row r="64" spans="1:40" x14ac:dyDescent="0.25">
      <c r="A64" s="2" t="s">
        <v>111</v>
      </c>
      <c r="B64" s="2" t="s">
        <v>116</v>
      </c>
      <c r="C64" t="str">
        <f>IFERROR(VLOOKUP($B64,Kraftvärmeprod!$B$1:$AH$479,MATCH(C$4,Kraftvärmeprod!$B$1:$AG$1,0),FALSE)/1,"")</f>
        <v/>
      </c>
      <c r="D64" t="str">
        <f>IFERROR(VLOOKUP($B64,Kraftvärmeprod!$B$1:$AH$479,MATCH(D$4,Kraftvärmeprod!$B$1:$AG$1,0),FALSE)/1,"")</f>
        <v/>
      </c>
      <c r="F64">
        <f>IFERROR(VLOOKUP($B64,Kraftvärmeprod!$B$1:$AJ$550,MATCH(F$4,Kraftvärmeprod!$B$1:$AJ$1,0),FALSE)/1,0)-IFERROR(VLOOKUP($B64,'Slutlig allokering kvv'!$B$2:$AJ$550,MATCH(F$4,'Slutlig allokering kvv'!$B$1:$AJ$1,0),FALSE)/1,0)</f>
        <v>0</v>
      </c>
      <c r="G64">
        <f>IFERROR(VLOOKUP($B64,Kraftvärmeprod!$B$1:$AJ$550,MATCH(G$4,Kraftvärmeprod!$B$1:$AJ$1,0),FALSE)/1,0)-IFERROR(VLOOKUP($B64,'Slutlig allokering kvv'!$B$2:$AJ$550,MATCH(G$4,'Slutlig allokering kvv'!$B$1:$AJ$1,0),FALSE)/1,0)</f>
        <v>0</v>
      </c>
      <c r="H64">
        <f>IFERROR(VLOOKUP($B64,Kraftvärmeprod!$B$1:$AJ$550,MATCH(H$4,Kraftvärmeprod!$B$1:$AJ$1,0),FALSE)/1,0)-IFERROR(VLOOKUP($B64,'Slutlig allokering kvv'!$B$2:$AJ$550,MATCH(H$4,'Slutlig allokering kvv'!$B$1:$AJ$1,0),FALSE)/1,0)</f>
        <v>0</v>
      </c>
      <c r="I64">
        <f>IFERROR(VLOOKUP($B64,Kraftvärmeprod!$B$1:$AJ$550,MATCH(I$4,Kraftvärmeprod!$B$1:$AJ$1,0),FALSE)/1,0)-IFERROR(VLOOKUP($B64,'Slutlig allokering kvv'!$B$2:$AJ$550,MATCH(I$4,'Slutlig allokering kvv'!$B$1:$AJ$1,0),FALSE)/1,0)</f>
        <v>0</v>
      </c>
      <c r="J64">
        <f>IFERROR(VLOOKUP($B64,Kraftvärmeprod!$B$1:$AJ$550,MATCH(J$4,Kraftvärmeprod!$B$1:$AJ$1,0),FALSE)/1,0)-IFERROR(VLOOKUP($B64,'Slutlig allokering kvv'!$B$2:$AJ$550,MATCH(J$4,'Slutlig allokering kvv'!$B$1:$AJ$1,0),FALSE)/1,0)</f>
        <v>0</v>
      </c>
      <c r="K64">
        <f>IFERROR(VLOOKUP($B64,Kraftvärmeprod!$B$1:$AJ$550,MATCH(K$4,Kraftvärmeprod!$B$1:$AJ$1,0),FALSE)/1,0)-IFERROR(VLOOKUP($B64,'Slutlig allokering kvv'!$B$2:$AJ$550,MATCH(K$4,'Slutlig allokering kvv'!$B$1:$AJ$1,0),FALSE)/1,0)</f>
        <v>0</v>
      </c>
      <c r="L64">
        <f>IFERROR(VLOOKUP($B64,Kraftvärmeprod!$B$1:$AJ$550,MATCH(L$4,Kraftvärmeprod!$B$1:$AJ$1,0),FALSE)/1,0)-IFERROR(VLOOKUP($B64,'Slutlig allokering kvv'!$B$2:$AJ$550,MATCH(L$4,'Slutlig allokering kvv'!$B$1:$AJ$1,0),FALSE)/1,0)</f>
        <v>0</v>
      </c>
      <c r="M64">
        <f>IFERROR(VLOOKUP($B64,Kraftvärmeprod!$B$1:$AJ$550,MATCH(M$4,Kraftvärmeprod!$B$1:$AJ$1,0),FALSE)/1,0)-IFERROR(VLOOKUP($B64,'Slutlig allokering kvv'!$B$2:$AJ$550,MATCH(M$4,'Slutlig allokering kvv'!$B$1:$AJ$1,0),FALSE)/1,0)</f>
        <v>0</v>
      </c>
      <c r="N64">
        <f>IFERROR(VLOOKUP($B64,Kraftvärmeprod!$B$1:$AJ$550,MATCH(N$4,Kraftvärmeprod!$B$1:$AJ$1,0),FALSE)/1,0)-IFERROR(VLOOKUP($B64,'Slutlig allokering kvv'!$B$2:$AJ$550,MATCH(N$4,'Slutlig allokering kvv'!$B$1:$AJ$1,0),FALSE)/1,0)</f>
        <v>0</v>
      </c>
      <c r="O64">
        <f>IFERROR(VLOOKUP($B64,Kraftvärmeprod!$B$1:$AJ$550,MATCH(O$4,Kraftvärmeprod!$B$1:$AJ$1,0),FALSE)/1,0)-IFERROR(VLOOKUP($B64,'Slutlig allokering kvv'!$B$2:$AJ$550,MATCH(O$4,'Slutlig allokering kvv'!$B$1:$AJ$1,0),FALSE)/1,0)</f>
        <v>0</v>
      </c>
      <c r="P64">
        <f>IFERROR(VLOOKUP($B64,Kraftvärmeprod!$B$1:$AJ$550,MATCH(P$4,Kraftvärmeprod!$B$1:$AJ$1,0),FALSE)/1,0)-IFERROR(VLOOKUP($B64,'Slutlig allokering kvv'!$B$2:$AJ$550,MATCH(P$4,'Slutlig allokering kvv'!$B$1:$AJ$1,0),FALSE)/1,0)</f>
        <v>0</v>
      </c>
      <c r="Q64">
        <f>IFERROR(VLOOKUP($B64,Kraftvärmeprod!$B$1:$AJ$550,MATCH(Q$4,Kraftvärmeprod!$B$1:$AJ$1,0),FALSE)/1,0)-IFERROR(VLOOKUP($B64,'Slutlig allokering kvv'!$B$2:$AJ$550,MATCH(Q$4,'Slutlig allokering kvv'!$B$1:$AJ$1,0),FALSE)/1,0)</f>
        <v>0</v>
      </c>
      <c r="R64">
        <f>IFERROR(VLOOKUP($B64,Kraftvärmeprod!$B$1:$AJ$550,MATCH(R$4,Kraftvärmeprod!$B$1:$AJ$1,0),FALSE)/1,0)-IFERROR(VLOOKUP($B64,'Slutlig allokering kvv'!$B$2:$AJ$550,MATCH(R$4,'Slutlig allokering kvv'!$B$1:$AJ$1,0),FALSE)/1,0)</f>
        <v>0</v>
      </c>
      <c r="S64">
        <f>IFERROR(VLOOKUP($B64,Kraftvärmeprod!$B$1:$AJ$550,MATCH(S$4,Kraftvärmeprod!$B$1:$AJ$1,0),FALSE)/1,0)-IFERROR(VLOOKUP($B64,'Slutlig allokering kvv'!$B$2:$AJ$550,MATCH(S$4,'Slutlig allokering kvv'!$B$1:$AJ$1,0),FALSE)/1,0)</f>
        <v>0</v>
      </c>
      <c r="T64">
        <f>IFERROR(VLOOKUP($B64,Kraftvärmeprod!$B$1:$AJ$550,MATCH(T$4,Kraftvärmeprod!$B$1:$AJ$1,0),FALSE)/1,0)-IFERROR(VLOOKUP($B64,'Slutlig allokering kvv'!$B$2:$AJ$550,MATCH(T$4,'Slutlig allokering kvv'!$B$1:$AJ$1,0),FALSE)/1,0)</f>
        <v>0</v>
      </c>
      <c r="U64">
        <f>IFERROR(VLOOKUP($B64,Kraftvärmeprod!$B$1:$AJ$550,MATCH(U$4,Kraftvärmeprod!$B$1:$AJ$1,0),FALSE)/1,0)-IFERROR(VLOOKUP($B64,'Slutlig allokering kvv'!$B$2:$AJ$550,MATCH(U$4,'Slutlig allokering kvv'!$B$1:$AJ$1,0),FALSE)/1,0)</f>
        <v>0</v>
      </c>
      <c r="V64">
        <f>IFERROR(VLOOKUP($B64,Kraftvärmeprod!$B$1:$AJ$550,MATCH(V$4,Kraftvärmeprod!$B$1:$AJ$1,0),FALSE)/1,0)-IFERROR(VLOOKUP($B64,'Slutlig allokering kvv'!$B$2:$AJ$550,MATCH(V$4,'Slutlig allokering kvv'!$B$1:$AJ$1,0),FALSE)/1,0)</f>
        <v>0</v>
      </c>
      <c r="W64">
        <f>IFERROR(VLOOKUP($B64,Kraftvärmeprod!$B$1:$AJ$550,MATCH(W$4,Kraftvärmeprod!$B$1:$AJ$1,0),FALSE)/1,0)-IFERROR(VLOOKUP($B64,'Slutlig allokering kvv'!$B$2:$AJ$550,MATCH(W$4,'Slutlig allokering kvv'!$B$1:$AJ$1,0),FALSE)/1,0)</f>
        <v>0</v>
      </c>
      <c r="X64">
        <f>IFERROR(VLOOKUP($B64,Kraftvärmeprod!$B$1:$AJ$550,MATCH(X$4,Kraftvärmeprod!$B$1:$AJ$1,0),FALSE)/1,0)-IFERROR(VLOOKUP($B64,'Slutlig allokering kvv'!$B$2:$AJ$550,MATCH(X$4,'Slutlig allokering kvv'!$B$1:$AJ$1,0),FALSE)/1,0)</f>
        <v>0</v>
      </c>
      <c r="Y64">
        <f>IFERROR(VLOOKUP($B64,Kraftvärmeprod!$B$1:$AJ$550,MATCH(Y$4,Kraftvärmeprod!$B$1:$AJ$1,0),FALSE)/1,0)-IFERROR(VLOOKUP($B64,'Slutlig allokering kvv'!$B$2:$AJ$550,MATCH(Y$4,'Slutlig allokering kvv'!$B$1:$AJ$1,0),FALSE)/1,0)</f>
        <v>0</v>
      </c>
      <c r="Z64">
        <f>IFERROR(VLOOKUP($B64,Kraftvärmeprod!$B$1:$AJ$550,MATCH(Z$4,Kraftvärmeprod!$B$1:$AJ$1,0),FALSE)/1,0)-IFERROR(VLOOKUP($B64,'Slutlig allokering kvv'!$B$2:$AJ$550,MATCH(Z$4,'Slutlig allokering kvv'!$B$1:$AJ$1,0),FALSE)/1,0)</f>
        <v>0</v>
      </c>
      <c r="AA64">
        <f>IFERROR(VLOOKUP($B64,Kraftvärmeprod!$B$1:$AJ$550,MATCH(AA$4,Kraftvärmeprod!$B$1:$AJ$1,0),FALSE)/1,0)-IFERROR(VLOOKUP($B64,'Slutlig allokering kvv'!$B$2:$AJ$550,MATCH(AA$4,'Slutlig allokering kvv'!$B$1:$AJ$1,0),FALSE)/1,0)</f>
        <v>0</v>
      </c>
      <c r="AB64">
        <f>IFERROR(VLOOKUP($B64,Kraftvärmeprod!$B$1:$AJ$550,MATCH(AB$4,Kraftvärmeprod!$B$1:$AJ$1,0),FALSE)/1,0)-IFERROR(VLOOKUP($B64,'Slutlig allokering kvv'!$B$2:$AJ$550,MATCH(AB$4,'Slutlig allokering kvv'!$B$1:$AJ$1,0),FALSE)/1,0)</f>
        <v>0</v>
      </c>
      <c r="AC64">
        <f>IFERROR(VLOOKUP($B64,Kraftvärmeprod!$B$1:$AJ$550,MATCH(AC$4,Kraftvärmeprod!$B$1:$AJ$1,0),FALSE)/1,0)-IFERROR(VLOOKUP($B64,'Slutlig allokering kvv'!$B$2:$AJ$550,MATCH(AC$4,'Slutlig allokering kvv'!$B$1:$AJ$1,0),FALSE)/1,0)</f>
        <v>0</v>
      </c>
      <c r="AD64">
        <f>IFERROR(VLOOKUP($B64,Miljö!$B$1:$E$471,MATCH("Hjälpel kraftvärme (GWh)",Miljö!$B$1:$E$1,0),FALSE)/1,0)-IFERROR(VLOOKUP($B64,'Slutlig allokering kvv'!$B$2:$AJ$550,MATCH(AD$4,'Slutlig allokering kvv'!$B$1:$AJ$1,0),FALSE)/1,0)</f>
        <v>0</v>
      </c>
      <c r="AH64">
        <f t="shared" si="0"/>
        <v>0</v>
      </c>
      <c r="AJ64">
        <f>IFERROR(VLOOKUP($B64,'Slutlig allokering kvv'!$B$2:$AX$550,MATCH("Summa slutlig allokerad tillförd energi (utan hjälpel och rökgaskondensering):",'Slutlig allokering kvv'!$B$1:$AX$1,0),FALSE)/1,"")</f>
        <v>0</v>
      </c>
      <c r="AL64" s="195" t="str">
        <f>IFERROR(1-VLOOKUP($B64,'Slutlig allokering kvv'!$B$2:$AX$550,MATCH("Andel av bränsle i kvv som allokerats till värme, exklusive rökgaskondensering och hjälpel",'Slutlig allokering kvv'!$B$1:$AX$1,0),FALSE),"")</f>
        <v/>
      </c>
      <c r="AN64" s="195" t="str">
        <f t="shared" si="1"/>
        <v/>
      </c>
    </row>
    <row r="65" spans="1:40" x14ac:dyDescent="0.25">
      <c r="A65" s="2" t="s">
        <v>111</v>
      </c>
      <c r="B65" s="2" t="s">
        <v>117</v>
      </c>
      <c r="C65">
        <f>IFERROR(VLOOKUP($B65,Kraftvärmeprod!$B$1:$AH$479,MATCH(C$4,Kraftvärmeprod!$B$1:$AG$1,0),FALSE)/1,"")</f>
        <v>615.255</v>
      </c>
      <c r="D65">
        <f>IFERROR(VLOOKUP($B65,Kraftvärmeprod!$B$1:$AH$479,MATCH(D$4,Kraftvärmeprod!$B$1:$AG$1,0),FALSE)/1,"")</f>
        <v>176.40199999999999</v>
      </c>
      <c r="F65">
        <f>IFERROR(VLOOKUP($B65,Kraftvärmeprod!$B$1:$AJ$550,MATCH(F$4,Kraftvärmeprod!$B$1:$AJ$1,0),FALSE)/1,0)-IFERROR(VLOOKUP($B65,'Slutlig allokering kvv'!$B$2:$AJ$550,MATCH(F$4,'Slutlig allokering kvv'!$B$1:$AJ$1,0),FALSE)/1,0)</f>
        <v>0.59367999999999999</v>
      </c>
      <c r="G65">
        <f>IFERROR(VLOOKUP($B65,Kraftvärmeprod!$B$1:$AJ$550,MATCH(G$4,Kraftvärmeprod!$B$1:$AJ$1,0),FALSE)/1,0)-IFERROR(VLOOKUP($B65,'Slutlig allokering kvv'!$B$2:$AJ$550,MATCH(G$4,'Slutlig allokering kvv'!$B$1:$AJ$1,0),FALSE)/1,0)</f>
        <v>0.47094599999999986</v>
      </c>
      <c r="H65">
        <f>IFERROR(VLOOKUP($B65,Kraftvärmeprod!$B$1:$AJ$550,MATCH(H$4,Kraftvärmeprod!$B$1:$AJ$1,0),FALSE)/1,0)-IFERROR(VLOOKUP($B65,'Slutlig allokering kvv'!$B$2:$AJ$550,MATCH(H$4,'Slutlig allokering kvv'!$B$1:$AJ$1,0),FALSE)/1,0)</f>
        <v>0</v>
      </c>
      <c r="I65">
        <f>IFERROR(VLOOKUP($B65,Kraftvärmeprod!$B$1:$AJ$550,MATCH(I$4,Kraftvärmeprod!$B$1:$AJ$1,0),FALSE)/1,0)-IFERROR(VLOOKUP($B65,'Slutlig allokering kvv'!$B$2:$AJ$550,MATCH(I$4,'Slutlig allokering kvv'!$B$1:$AJ$1,0),FALSE)/1,0)</f>
        <v>52.426900000000003</v>
      </c>
      <c r="J65">
        <f>IFERROR(VLOOKUP($B65,Kraftvärmeprod!$B$1:$AJ$550,MATCH(J$4,Kraftvärmeprod!$B$1:$AJ$1,0),FALSE)/1,0)-IFERROR(VLOOKUP($B65,'Slutlig allokering kvv'!$B$2:$AJ$550,MATCH(J$4,'Slutlig allokering kvv'!$B$1:$AJ$1,0),FALSE)/1,0)</f>
        <v>0</v>
      </c>
      <c r="K65">
        <f>IFERROR(VLOOKUP($B65,Kraftvärmeprod!$B$1:$AJ$550,MATCH(K$4,Kraftvärmeprod!$B$1:$AJ$1,0),FALSE)/1,0)-IFERROR(VLOOKUP($B65,'Slutlig allokering kvv'!$B$2:$AJ$550,MATCH(K$4,'Slutlig allokering kvv'!$B$1:$AJ$1,0),FALSE)/1,0)</f>
        <v>0</v>
      </c>
      <c r="L65">
        <f>IFERROR(VLOOKUP($B65,Kraftvärmeprod!$B$1:$AJ$550,MATCH(L$4,Kraftvärmeprod!$B$1:$AJ$1,0),FALSE)/1,0)-IFERROR(VLOOKUP($B65,'Slutlig allokering kvv'!$B$2:$AJ$550,MATCH(L$4,'Slutlig allokering kvv'!$B$1:$AJ$1,0),FALSE)/1,0)</f>
        <v>87.440999999999988</v>
      </c>
      <c r="M65">
        <f>IFERROR(VLOOKUP($B65,Kraftvärmeprod!$B$1:$AJ$550,MATCH(M$4,Kraftvärmeprod!$B$1:$AJ$1,0),FALSE)/1,0)-IFERROR(VLOOKUP($B65,'Slutlig allokering kvv'!$B$2:$AJ$550,MATCH(M$4,'Slutlig allokering kvv'!$B$1:$AJ$1,0),FALSE)/1,0)</f>
        <v>45.490400000000001</v>
      </c>
      <c r="N65">
        <f>IFERROR(VLOOKUP($B65,Kraftvärmeprod!$B$1:$AJ$550,MATCH(N$4,Kraftvärmeprod!$B$1:$AJ$1,0),FALSE)/1,0)-IFERROR(VLOOKUP($B65,'Slutlig allokering kvv'!$B$2:$AJ$550,MATCH(N$4,'Slutlig allokering kvv'!$B$1:$AJ$1,0),FALSE)/1,0)</f>
        <v>67.4679</v>
      </c>
      <c r="O65">
        <f>IFERROR(VLOOKUP($B65,Kraftvärmeprod!$B$1:$AJ$550,MATCH(O$4,Kraftvärmeprod!$B$1:$AJ$1,0),FALSE)/1,0)-IFERROR(VLOOKUP($B65,'Slutlig allokering kvv'!$B$2:$AJ$550,MATCH(O$4,'Slutlig allokering kvv'!$B$1:$AJ$1,0),FALSE)/1,0)</f>
        <v>65.383099999999999</v>
      </c>
      <c r="P65">
        <f>IFERROR(VLOOKUP($B65,Kraftvärmeprod!$B$1:$AJ$550,MATCH(P$4,Kraftvärmeprod!$B$1:$AJ$1,0),FALSE)/1,0)-IFERROR(VLOOKUP($B65,'Slutlig allokering kvv'!$B$2:$AJ$550,MATCH(P$4,'Slutlig allokering kvv'!$B$1:$AJ$1,0),FALSE)/1,0)</f>
        <v>10.037600000000001</v>
      </c>
      <c r="Q65">
        <f>IFERROR(VLOOKUP($B65,Kraftvärmeprod!$B$1:$AJ$550,MATCH(Q$4,Kraftvärmeprod!$B$1:$AJ$1,0),FALSE)/1,0)-IFERROR(VLOOKUP($B65,'Slutlig allokering kvv'!$B$2:$AJ$550,MATCH(Q$4,'Slutlig allokering kvv'!$B$1:$AJ$1,0),FALSE)/1,0)</f>
        <v>0</v>
      </c>
      <c r="R65">
        <f>IFERROR(VLOOKUP($B65,Kraftvärmeprod!$B$1:$AJ$550,MATCH(R$4,Kraftvärmeprod!$B$1:$AJ$1,0),FALSE)/1,0)-IFERROR(VLOOKUP($B65,'Slutlig allokering kvv'!$B$2:$AJ$550,MATCH(R$4,'Slutlig allokering kvv'!$B$1:$AJ$1,0),FALSE)/1,0)</f>
        <v>0</v>
      </c>
      <c r="S65">
        <f>IFERROR(VLOOKUP($B65,Kraftvärmeprod!$B$1:$AJ$550,MATCH(S$4,Kraftvärmeprod!$B$1:$AJ$1,0),FALSE)/1,0)-IFERROR(VLOOKUP($B65,'Slutlig allokering kvv'!$B$2:$AJ$550,MATCH(S$4,'Slutlig allokering kvv'!$B$1:$AJ$1,0),FALSE)/1,0)</f>
        <v>0</v>
      </c>
      <c r="T65">
        <f>IFERROR(VLOOKUP($B65,Kraftvärmeprod!$B$1:$AJ$550,MATCH(T$4,Kraftvärmeprod!$B$1:$AJ$1,0),FALSE)/1,0)-IFERROR(VLOOKUP($B65,'Slutlig allokering kvv'!$B$2:$AJ$550,MATCH(T$4,'Slutlig allokering kvv'!$B$1:$AJ$1,0),FALSE)/1,0)</f>
        <v>0</v>
      </c>
      <c r="U65">
        <f>IFERROR(VLOOKUP($B65,Kraftvärmeprod!$B$1:$AJ$550,MATCH(U$4,Kraftvärmeprod!$B$1:$AJ$1,0),FALSE)/1,0)-IFERROR(VLOOKUP($B65,'Slutlig allokering kvv'!$B$2:$AJ$550,MATCH(U$4,'Slutlig allokering kvv'!$B$1:$AJ$1,0),FALSE)/1,0)</f>
        <v>0</v>
      </c>
      <c r="V65">
        <f>IFERROR(VLOOKUP($B65,Kraftvärmeprod!$B$1:$AJ$550,MATCH(V$4,Kraftvärmeprod!$B$1:$AJ$1,0),FALSE)/1,0)-IFERROR(VLOOKUP($B65,'Slutlig allokering kvv'!$B$2:$AJ$550,MATCH(V$4,'Slutlig allokering kvv'!$B$1:$AJ$1,0),FALSE)/1,0)</f>
        <v>43.778500000000001</v>
      </c>
      <c r="W65">
        <f>IFERROR(VLOOKUP($B65,Kraftvärmeprod!$B$1:$AJ$550,MATCH(W$4,Kraftvärmeprod!$B$1:$AJ$1,0),FALSE)/1,0)-IFERROR(VLOOKUP($B65,'Slutlig allokering kvv'!$B$2:$AJ$550,MATCH(W$4,'Slutlig allokering kvv'!$B$1:$AJ$1,0),FALSE)/1,0)</f>
        <v>0</v>
      </c>
      <c r="X65">
        <f>IFERROR(VLOOKUP($B65,Kraftvärmeprod!$B$1:$AJ$550,MATCH(X$4,Kraftvärmeprod!$B$1:$AJ$1,0),FALSE)/1,0)-IFERROR(VLOOKUP($B65,'Slutlig allokering kvv'!$B$2:$AJ$550,MATCH(X$4,'Slutlig allokering kvv'!$B$1:$AJ$1,0),FALSE)/1,0)</f>
        <v>0</v>
      </c>
      <c r="Y65">
        <f>IFERROR(VLOOKUP($B65,Kraftvärmeprod!$B$1:$AJ$550,MATCH(Y$4,Kraftvärmeprod!$B$1:$AJ$1,0),FALSE)/1,0)-IFERROR(VLOOKUP($B65,'Slutlig allokering kvv'!$B$2:$AJ$550,MATCH(Y$4,'Slutlig allokering kvv'!$B$1:$AJ$1,0),FALSE)/1,0)</f>
        <v>0</v>
      </c>
      <c r="Z65">
        <f>IFERROR(VLOOKUP($B65,Kraftvärmeprod!$B$1:$AJ$550,MATCH(Z$4,Kraftvärmeprod!$B$1:$AJ$1,0),FALSE)/1,0)-IFERROR(VLOOKUP($B65,'Slutlig allokering kvv'!$B$2:$AJ$550,MATCH(Z$4,'Slutlig allokering kvv'!$B$1:$AJ$1,0),FALSE)/1,0)</f>
        <v>24.749400000000001</v>
      </c>
      <c r="AA65">
        <f>IFERROR(VLOOKUP($B65,Kraftvärmeprod!$B$1:$AJ$550,MATCH(AA$4,Kraftvärmeprod!$B$1:$AJ$1,0),FALSE)/1,0)-IFERROR(VLOOKUP($B65,'Slutlig allokering kvv'!$B$2:$AJ$550,MATCH(AA$4,'Slutlig allokering kvv'!$B$1:$AJ$1,0),FALSE)/1,0)</f>
        <v>0</v>
      </c>
      <c r="AB65">
        <f>IFERROR(VLOOKUP($B65,Kraftvärmeprod!$B$1:$AJ$550,MATCH(AB$4,Kraftvärmeprod!$B$1:$AJ$1,0),FALSE)/1,0)-IFERROR(VLOOKUP($B65,'Slutlig allokering kvv'!$B$2:$AJ$550,MATCH(AB$4,'Slutlig allokering kvv'!$B$1:$AJ$1,0),FALSE)/1,0)</f>
        <v>0</v>
      </c>
      <c r="AC65">
        <f>IFERROR(VLOOKUP($B65,Kraftvärmeprod!$B$1:$AJ$550,MATCH(AC$4,Kraftvärmeprod!$B$1:$AJ$1,0),FALSE)/1,0)-IFERROR(VLOOKUP($B65,'Slutlig allokering kvv'!$B$2:$AJ$550,MATCH(AC$4,'Slutlig allokering kvv'!$B$1:$AJ$1,0),FALSE)/1,0)</f>
        <v>0</v>
      </c>
      <c r="AD65">
        <f>IFERROR(VLOOKUP($B65,Miljö!$B$1:$E$471,MATCH("Hjälpel kraftvärme (GWh)",Miljö!$B$1:$E$1,0),FALSE)/1,0)-IFERROR(VLOOKUP($B65,'Slutlig allokering kvv'!$B$2:$AJ$550,MATCH(AD$4,'Slutlig allokering kvv'!$B$1:$AJ$1,0),FALSE)/1,0)</f>
        <v>20.721599999999999</v>
      </c>
      <c r="AH65">
        <f t="shared" si="0"/>
        <v>397.839426</v>
      </c>
      <c r="AJ65">
        <f>IFERROR(VLOOKUP($B65,'Slutlig allokering kvv'!$B$2:$AX$550,MATCH("Summa slutlig allokerad tillförd energi (utan hjälpel och rökgaskondensering):",'Slutlig allokering kvv'!$B$1:$AX$1,0),FALSE)/1,"")</f>
        <v>556.63257399999998</v>
      </c>
      <c r="AL65" s="195">
        <f>IFERROR(1-VLOOKUP($B65,'Slutlig allokering kvv'!$B$2:$AX$550,MATCH("Andel av bränsle i kvv som allokerats till värme, exklusive rökgaskondensering och hjälpel",'Slutlig allokering kvv'!$B$1:$AX$1,0),FALSE),"")</f>
        <v>0.4168162355731756</v>
      </c>
      <c r="AN65" s="195">
        <f t="shared" si="1"/>
        <v>0.41681623557317554</v>
      </c>
    </row>
    <row r="66" spans="1:40" x14ac:dyDescent="0.25">
      <c r="A66" s="2" t="s">
        <v>111</v>
      </c>
      <c r="B66" s="2" t="s">
        <v>118</v>
      </c>
      <c r="C66" t="str">
        <f>IFERROR(VLOOKUP($B66,Kraftvärmeprod!$B$1:$AH$479,MATCH(C$4,Kraftvärmeprod!$B$1:$AG$1,0),FALSE)/1,"")</f>
        <v/>
      </c>
      <c r="D66" t="str">
        <f>IFERROR(VLOOKUP($B66,Kraftvärmeprod!$B$1:$AH$479,MATCH(D$4,Kraftvärmeprod!$B$1:$AG$1,0),FALSE)/1,"")</f>
        <v/>
      </c>
      <c r="F66">
        <f>IFERROR(VLOOKUP($B66,Kraftvärmeprod!$B$1:$AJ$550,MATCH(F$4,Kraftvärmeprod!$B$1:$AJ$1,0),FALSE)/1,0)-IFERROR(VLOOKUP($B66,'Slutlig allokering kvv'!$B$2:$AJ$550,MATCH(F$4,'Slutlig allokering kvv'!$B$1:$AJ$1,0),FALSE)/1,0)</f>
        <v>0</v>
      </c>
      <c r="G66">
        <f>IFERROR(VLOOKUP($B66,Kraftvärmeprod!$B$1:$AJ$550,MATCH(G$4,Kraftvärmeprod!$B$1:$AJ$1,0),FALSE)/1,0)-IFERROR(VLOOKUP($B66,'Slutlig allokering kvv'!$B$2:$AJ$550,MATCH(G$4,'Slutlig allokering kvv'!$B$1:$AJ$1,0),FALSE)/1,0)</f>
        <v>0</v>
      </c>
      <c r="H66">
        <f>IFERROR(VLOOKUP($B66,Kraftvärmeprod!$B$1:$AJ$550,MATCH(H$4,Kraftvärmeprod!$B$1:$AJ$1,0),FALSE)/1,0)-IFERROR(VLOOKUP($B66,'Slutlig allokering kvv'!$B$2:$AJ$550,MATCH(H$4,'Slutlig allokering kvv'!$B$1:$AJ$1,0),FALSE)/1,0)</f>
        <v>0</v>
      </c>
      <c r="I66">
        <f>IFERROR(VLOOKUP($B66,Kraftvärmeprod!$B$1:$AJ$550,MATCH(I$4,Kraftvärmeprod!$B$1:$AJ$1,0),FALSE)/1,0)-IFERROR(VLOOKUP($B66,'Slutlig allokering kvv'!$B$2:$AJ$550,MATCH(I$4,'Slutlig allokering kvv'!$B$1:$AJ$1,0),FALSE)/1,0)</f>
        <v>0</v>
      </c>
      <c r="J66">
        <f>IFERROR(VLOOKUP($B66,Kraftvärmeprod!$B$1:$AJ$550,MATCH(J$4,Kraftvärmeprod!$B$1:$AJ$1,0),FALSE)/1,0)-IFERROR(VLOOKUP($B66,'Slutlig allokering kvv'!$B$2:$AJ$550,MATCH(J$4,'Slutlig allokering kvv'!$B$1:$AJ$1,0),FALSE)/1,0)</f>
        <v>0</v>
      </c>
      <c r="K66">
        <f>IFERROR(VLOOKUP($B66,Kraftvärmeprod!$B$1:$AJ$550,MATCH(K$4,Kraftvärmeprod!$B$1:$AJ$1,0),FALSE)/1,0)-IFERROR(VLOOKUP($B66,'Slutlig allokering kvv'!$B$2:$AJ$550,MATCH(K$4,'Slutlig allokering kvv'!$B$1:$AJ$1,0),FALSE)/1,0)</f>
        <v>0</v>
      </c>
      <c r="L66">
        <f>IFERROR(VLOOKUP($B66,Kraftvärmeprod!$B$1:$AJ$550,MATCH(L$4,Kraftvärmeprod!$B$1:$AJ$1,0),FALSE)/1,0)-IFERROR(VLOOKUP($B66,'Slutlig allokering kvv'!$B$2:$AJ$550,MATCH(L$4,'Slutlig allokering kvv'!$B$1:$AJ$1,0),FALSE)/1,0)</f>
        <v>0</v>
      </c>
      <c r="M66">
        <f>IFERROR(VLOOKUP($B66,Kraftvärmeprod!$B$1:$AJ$550,MATCH(M$4,Kraftvärmeprod!$B$1:$AJ$1,0),FALSE)/1,0)-IFERROR(VLOOKUP($B66,'Slutlig allokering kvv'!$B$2:$AJ$550,MATCH(M$4,'Slutlig allokering kvv'!$B$1:$AJ$1,0),FALSE)/1,0)</f>
        <v>0</v>
      </c>
      <c r="N66">
        <f>IFERROR(VLOOKUP($B66,Kraftvärmeprod!$B$1:$AJ$550,MATCH(N$4,Kraftvärmeprod!$B$1:$AJ$1,0),FALSE)/1,0)-IFERROR(VLOOKUP($B66,'Slutlig allokering kvv'!$B$2:$AJ$550,MATCH(N$4,'Slutlig allokering kvv'!$B$1:$AJ$1,0),FALSE)/1,0)</f>
        <v>0</v>
      </c>
      <c r="O66">
        <f>IFERROR(VLOOKUP($B66,Kraftvärmeprod!$B$1:$AJ$550,MATCH(O$4,Kraftvärmeprod!$B$1:$AJ$1,0),FALSE)/1,0)-IFERROR(VLOOKUP($B66,'Slutlig allokering kvv'!$B$2:$AJ$550,MATCH(O$4,'Slutlig allokering kvv'!$B$1:$AJ$1,0),FALSE)/1,0)</f>
        <v>0</v>
      </c>
      <c r="P66">
        <f>IFERROR(VLOOKUP($B66,Kraftvärmeprod!$B$1:$AJ$550,MATCH(P$4,Kraftvärmeprod!$B$1:$AJ$1,0),FALSE)/1,0)-IFERROR(VLOOKUP($B66,'Slutlig allokering kvv'!$B$2:$AJ$550,MATCH(P$4,'Slutlig allokering kvv'!$B$1:$AJ$1,0),FALSE)/1,0)</f>
        <v>0</v>
      </c>
      <c r="Q66">
        <f>IFERROR(VLOOKUP($B66,Kraftvärmeprod!$B$1:$AJ$550,MATCH(Q$4,Kraftvärmeprod!$B$1:$AJ$1,0),FALSE)/1,0)-IFERROR(VLOOKUP($B66,'Slutlig allokering kvv'!$B$2:$AJ$550,MATCH(Q$4,'Slutlig allokering kvv'!$B$1:$AJ$1,0),FALSE)/1,0)</f>
        <v>0</v>
      </c>
      <c r="R66">
        <f>IFERROR(VLOOKUP($B66,Kraftvärmeprod!$B$1:$AJ$550,MATCH(R$4,Kraftvärmeprod!$B$1:$AJ$1,0),FALSE)/1,0)-IFERROR(VLOOKUP($B66,'Slutlig allokering kvv'!$B$2:$AJ$550,MATCH(R$4,'Slutlig allokering kvv'!$B$1:$AJ$1,0),FALSE)/1,0)</f>
        <v>0</v>
      </c>
      <c r="S66">
        <f>IFERROR(VLOOKUP($B66,Kraftvärmeprod!$B$1:$AJ$550,MATCH(S$4,Kraftvärmeprod!$B$1:$AJ$1,0),FALSE)/1,0)-IFERROR(VLOOKUP($B66,'Slutlig allokering kvv'!$B$2:$AJ$550,MATCH(S$4,'Slutlig allokering kvv'!$B$1:$AJ$1,0),FALSE)/1,0)</f>
        <v>0</v>
      </c>
      <c r="T66">
        <f>IFERROR(VLOOKUP($B66,Kraftvärmeprod!$B$1:$AJ$550,MATCH(T$4,Kraftvärmeprod!$B$1:$AJ$1,0),FALSE)/1,0)-IFERROR(VLOOKUP($B66,'Slutlig allokering kvv'!$B$2:$AJ$550,MATCH(T$4,'Slutlig allokering kvv'!$B$1:$AJ$1,0),FALSE)/1,0)</f>
        <v>0</v>
      </c>
      <c r="U66">
        <f>IFERROR(VLOOKUP($B66,Kraftvärmeprod!$B$1:$AJ$550,MATCH(U$4,Kraftvärmeprod!$B$1:$AJ$1,0),FALSE)/1,0)-IFERROR(VLOOKUP($B66,'Slutlig allokering kvv'!$B$2:$AJ$550,MATCH(U$4,'Slutlig allokering kvv'!$B$1:$AJ$1,0),FALSE)/1,0)</f>
        <v>0</v>
      </c>
      <c r="V66">
        <f>IFERROR(VLOOKUP($B66,Kraftvärmeprod!$B$1:$AJ$550,MATCH(V$4,Kraftvärmeprod!$B$1:$AJ$1,0),FALSE)/1,0)-IFERROR(VLOOKUP($B66,'Slutlig allokering kvv'!$B$2:$AJ$550,MATCH(V$4,'Slutlig allokering kvv'!$B$1:$AJ$1,0),FALSE)/1,0)</f>
        <v>0</v>
      </c>
      <c r="W66">
        <f>IFERROR(VLOOKUP($B66,Kraftvärmeprod!$B$1:$AJ$550,MATCH(W$4,Kraftvärmeprod!$B$1:$AJ$1,0),FALSE)/1,0)-IFERROR(VLOOKUP($B66,'Slutlig allokering kvv'!$B$2:$AJ$550,MATCH(W$4,'Slutlig allokering kvv'!$B$1:$AJ$1,0),FALSE)/1,0)</f>
        <v>0</v>
      </c>
      <c r="X66">
        <f>IFERROR(VLOOKUP($B66,Kraftvärmeprod!$B$1:$AJ$550,MATCH(X$4,Kraftvärmeprod!$B$1:$AJ$1,0),FALSE)/1,0)-IFERROR(VLOOKUP($B66,'Slutlig allokering kvv'!$B$2:$AJ$550,MATCH(X$4,'Slutlig allokering kvv'!$B$1:$AJ$1,0),FALSE)/1,0)</f>
        <v>0</v>
      </c>
      <c r="Y66">
        <f>IFERROR(VLOOKUP($B66,Kraftvärmeprod!$B$1:$AJ$550,MATCH(Y$4,Kraftvärmeprod!$B$1:$AJ$1,0),FALSE)/1,0)-IFERROR(VLOOKUP($B66,'Slutlig allokering kvv'!$B$2:$AJ$550,MATCH(Y$4,'Slutlig allokering kvv'!$B$1:$AJ$1,0),FALSE)/1,0)</f>
        <v>0</v>
      </c>
      <c r="Z66">
        <f>IFERROR(VLOOKUP($B66,Kraftvärmeprod!$B$1:$AJ$550,MATCH(Z$4,Kraftvärmeprod!$B$1:$AJ$1,0),FALSE)/1,0)-IFERROR(VLOOKUP($B66,'Slutlig allokering kvv'!$B$2:$AJ$550,MATCH(Z$4,'Slutlig allokering kvv'!$B$1:$AJ$1,0),FALSE)/1,0)</f>
        <v>0</v>
      </c>
      <c r="AA66">
        <f>IFERROR(VLOOKUP($B66,Kraftvärmeprod!$B$1:$AJ$550,MATCH(AA$4,Kraftvärmeprod!$B$1:$AJ$1,0),FALSE)/1,0)-IFERROR(VLOOKUP($B66,'Slutlig allokering kvv'!$B$2:$AJ$550,MATCH(AA$4,'Slutlig allokering kvv'!$B$1:$AJ$1,0),FALSE)/1,0)</f>
        <v>0</v>
      </c>
      <c r="AB66">
        <f>IFERROR(VLOOKUP($B66,Kraftvärmeprod!$B$1:$AJ$550,MATCH(AB$4,Kraftvärmeprod!$B$1:$AJ$1,0),FALSE)/1,0)-IFERROR(VLOOKUP($B66,'Slutlig allokering kvv'!$B$2:$AJ$550,MATCH(AB$4,'Slutlig allokering kvv'!$B$1:$AJ$1,0),FALSE)/1,0)</f>
        <v>0</v>
      </c>
      <c r="AC66">
        <f>IFERROR(VLOOKUP($B66,Kraftvärmeprod!$B$1:$AJ$550,MATCH(AC$4,Kraftvärmeprod!$B$1:$AJ$1,0),FALSE)/1,0)-IFERROR(VLOOKUP($B66,'Slutlig allokering kvv'!$B$2:$AJ$550,MATCH(AC$4,'Slutlig allokering kvv'!$B$1:$AJ$1,0),FALSE)/1,0)</f>
        <v>0</v>
      </c>
      <c r="AD66">
        <f>IFERROR(VLOOKUP($B66,Miljö!$B$1:$E$471,MATCH("Hjälpel kraftvärme (GWh)",Miljö!$B$1:$E$1,0),FALSE)/1,0)-IFERROR(VLOOKUP($B66,'Slutlig allokering kvv'!$B$2:$AJ$550,MATCH(AD$4,'Slutlig allokering kvv'!$B$1:$AJ$1,0),FALSE)/1,0)</f>
        <v>0</v>
      </c>
      <c r="AH66">
        <f t="shared" si="0"/>
        <v>0</v>
      </c>
      <c r="AJ66">
        <f>IFERROR(VLOOKUP($B66,'Slutlig allokering kvv'!$B$2:$AX$550,MATCH("Summa slutlig allokerad tillförd energi (utan hjälpel och rökgaskondensering):",'Slutlig allokering kvv'!$B$1:$AX$1,0),FALSE)/1,"")</f>
        <v>0</v>
      </c>
      <c r="AL66" s="195" t="str">
        <f>IFERROR(1-VLOOKUP($B66,'Slutlig allokering kvv'!$B$2:$AX$550,MATCH("Andel av bränsle i kvv som allokerats till värme, exklusive rökgaskondensering och hjälpel",'Slutlig allokering kvv'!$B$1:$AX$1,0),FALSE),"")</f>
        <v/>
      </c>
      <c r="AN66" s="195" t="str">
        <f t="shared" si="1"/>
        <v/>
      </c>
    </row>
    <row r="67" spans="1:40" x14ac:dyDescent="0.25">
      <c r="A67" s="2" t="s">
        <v>111</v>
      </c>
      <c r="B67" s="2" t="s">
        <v>119</v>
      </c>
      <c r="C67" t="str">
        <f>IFERROR(VLOOKUP($B67,Kraftvärmeprod!$B$1:$AH$479,MATCH(C$4,Kraftvärmeprod!$B$1:$AG$1,0),FALSE)/1,"")</f>
        <v/>
      </c>
      <c r="D67" t="str">
        <f>IFERROR(VLOOKUP($B67,Kraftvärmeprod!$B$1:$AH$479,MATCH(D$4,Kraftvärmeprod!$B$1:$AG$1,0),FALSE)/1,"")</f>
        <v/>
      </c>
      <c r="F67">
        <f>IFERROR(VLOOKUP($B67,Kraftvärmeprod!$B$1:$AJ$550,MATCH(F$4,Kraftvärmeprod!$B$1:$AJ$1,0),FALSE)/1,0)-IFERROR(VLOOKUP($B67,'Slutlig allokering kvv'!$B$2:$AJ$550,MATCH(F$4,'Slutlig allokering kvv'!$B$1:$AJ$1,0),FALSE)/1,0)</f>
        <v>0</v>
      </c>
      <c r="G67">
        <f>IFERROR(VLOOKUP($B67,Kraftvärmeprod!$B$1:$AJ$550,MATCH(G$4,Kraftvärmeprod!$B$1:$AJ$1,0),FALSE)/1,0)-IFERROR(VLOOKUP($B67,'Slutlig allokering kvv'!$B$2:$AJ$550,MATCH(G$4,'Slutlig allokering kvv'!$B$1:$AJ$1,0),FALSE)/1,0)</f>
        <v>0</v>
      </c>
      <c r="H67">
        <f>IFERROR(VLOOKUP($B67,Kraftvärmeprod!$B$1:$AJ$550,MATCH(H$4,Kraftvärmeprod!$B$1:$AJ$1,0),FALSE)/1,0)-IFERROR(VLOOKUP($B67,'Slutlig allokering kvv'!$B$2:$AJ$550,MATCH(H$4,'Slutlig allokering kvv'!$B$1:$AJ$1,0),FALSE)/1,0)</f>
        <v>0</v>
      </c>
      <c r="I67">
        <f>IFERROR(VLOOKUP($B67,Kraftvärmeprod!$B$1:$AJ$550,MATCH(I$4,Kraftvärmeprod!$B$1:$AJ$1,0),FALSE)/1,0)-IFERROR(VLOOKUP($B67,'Slutlig allokering kvv'!$B$2:$AJ$550,MATCH(I$4,'Slutlig allokering kvv'!$B$1:$AJ$1,0),FALSE)/1,0)</f>
        <v>0</v>
      </c>
      <c r="J67">
        <f>IFERROR(VLOOKUP($B67,Kraftvärmeprod!$B$1:$AJ$550,MATCH(J$4,Kraftvärmeprod!$B$1:$AJ$1,0),FALSE)/1,0)-IFERROR(VLOOKUP($B67,'Slutlig allokering kvv'!$B$2:$AJ$550,MATCH(J$4,'Slutlig allokering kvv'!$B$1:$AJ$1,0),FALSE)/1,0)</f>
        <v>0</v>
      </c>
      <c r="K67">
        <f>IFERROR(VLOOKUP($B67,Kraftvärmeprod!$B$1:$AJ$550,MATCH(K$4,Kraftvärmeprod!$B$1:$AJ$1,0),FALSE)/1,0)-IFERROR(VLOOKUP($B67,'Slutlig allokering kvv'!$B$2:$AJ$550,MATCH(K$4,'Slutlig allokering kvv'!$B$1:$AJ$1,0),FALSE)/1,0)</f>
        <v>0</v>
      </c>
      <c r="L67">
        <f>IFERROR(VLOOKUP($B67,Kraftvärmeprod!$B$1:$AJ$550,MATCH(L$4,Kraftvärmeprod!$B$1:$AJ$1,0),FALSE)/1,0)-IFERROR(VLOOKUP($B67,'Slutlig allokering kvv'!$B$2:$AJ$550,MATCH(L$4,'Slutlig allokering kvv'!$B$1:$AJ$1,0),FALSE)/1,0)</f>
        <v>0</v>
      </c>
      <c r="M67">
        <f>IFERROR(VLOOKUP($B67,Kraftvärmeprod!$B$1:$AJ$550,MATCH(M$4,Kraftvärmeprod!$B$1:$AJ$1,0),FALSE)/1,0)-IFERROR(VLOOKUP($B67,'Slutlig allokering kvv'!$B$2:$AJ$550,MATCH(M$4,'Slutlig allokering kvv'!$B$1:$AJ$1,0),FALSE)/1,0)</f>
        <v>0</v>
      </c>
      <c r="N67">
        <f>IFERROR(VLOOKUP($B67,Kraftvärmeprod!$B$1:$AJ$550,MATCH(N$4,Kraftvärmeprod!$B$1:$AJ$1,0),FALSE)/1,0)-IFERROR(VLOOKUP($B67,'Slutlig allokering kvv'!$B$2:$AJ$550,MATCH(N$4,'Slutlig allokering kvv'!$B$1:$AJ$1,0),FALSE)/1,0)</f>
        <v>0</v>
      </c>
      <c r="O67">
        <f>IFERROR(VLOOKUP($B67,Kraftvärmeprod!$B$1:$AJ$550,MATCH(O$4,Kraftvärmeprod!$B$1:$AJ$1,0),FALSE)/1,0)-IFERROR(VLOOKUP($B67,'Slutlig allokering kvv'!$B$2:$AJ$550,MATCH(O$4,'Slutlig allokering kvv'!$B$1:$AJ$1,0),FALSE)/1,0)</f>
        <v>0</v>
      </c>
      <c r="P67">
        <f>IFERROR(VLOOKUP($B67,Kraftvärmeprod!$B$1:$AJ$550,MATCH(P$4,Kraftvärmeprod!$B$1:$AJ$1,0),FALSE)/1,0)-IFERROR(VLOOKUP($B67,'Slutlig allokering kvv'!$B$2:$AJ$550,MATCH(P$4,'Slutlig allokering kvv'!$B$1:$AJ$1,0),FALSE)/1,0)</f>
        <v>0</v>
      </c>
      <c r="Q67">
        <f>IFERROR(VLOOKUP($B67,Kraftvärmeprod!$B$1:$AJ$550,MATCH(Q$4,Kraftvärmeprod!$B$1:$AJ$1,0),FALSE)/1,0)-IFERROR(VLOOKUP($B67,'Slutlig allokering kvv'!$B$2:$AJ$550,MATCH(Q$4,'Slutlig allokering kvv'!$B$1:$AJ$1,0),FALSE)/1,0)</f>
        <v>0</v>
      </c>
      <c r="R67">
        <f>IFERROR(VLOOKUP($B67,Kraftvärmeprod!$B$1:$AJ$550,MATCH(R$4,Kraftvärmeprod!$B$1:$AJ$1,0),FALSE)/1,0)-IFERROR(VLOOKUP($B67,'Slutlig allokering kvv'!$B$2:$AJ$550,MATCH(R$4,'Slutlig allokering kvv'!$B$1:$AJ$1,0),FALSE)/1,0)</f>
        <v>0</v>
      </c>
      <c r="S67">
        <f>IFERROR(VLOOKUP($B67,Kraftvärmeprod!$B$1:$AJ$550,MATCH(S$4,Kraftvärmeprod!$B$1:$AJ$1,0),FALSE)/1,0)-IFERROR(VLOOKUP($B67,'Slutlig allokering kvv'!$B$2:$AJ$550,MATCH(S$4,'Slutlig allokering kvv'!$B$1:$AJ$1,0),FALSE)/1,0)</f>
        <v>0</v>
      </c>
      <c r="T67">
        <f>IFERROR(VLOOKUP($B67,Kraftvärmeprod!$B$1:$AJ$550,MATCH(T$4,Kraftvärmeprod!$B$1:$AJ$1,0),FALSE)/1,0)-IFERROR(VLOOKUP($B67,'Slutlig allokering kvv'!$B$2:$AJ$550,MATCH(T$4,'Slutlig allokering kvv'!$B$1:$AJ$1,0),FALSE)/1,0)</f>
        <v>0</v>
      </c>
      <c r="U67">
        <f>IFERROR(VLOOKUP($B67,Kraftvärmeprod!$B$1:$AJ$550,MATCH(U$4,Kraftvärmeprod!$B$1:$AJ$1,0),FALSE)/1,0)-IFERROR(VLOOKUP($B67,'Slutlig allokering kvv'!$B$2:$AJ$550,MATCH(U$4,'Slutlig allokering kvv'!$B$1:$AJ$1,0),FALSE)/1,0)</f>
        <v>0</v>
      </c>
      <c r="V67">
        <f>IFERROR(VLOOKUP($B67,Kraftvärmeprod!$B$1:$AJ$550,MATCH(V$4,Kraftvärmeprod!$B$1:$AJ$1,0),FALSE)/1,0)-IFERROR(VLOOKUP($B67,'Slutlig allokering kvv'!$B$2:$AJ$550,MATCH(V$4,'Slutlig allokering kvv'!$B$1:$AJ$1,0),FALSE)/1,0)</f>
        <v>0</v>
      </c>
      <c r="W67">
        <f>IFERROR(VLOOKUP($B67,Kraftvärmeprod!$B$1:$AJ$550,MATCH(W$4,Kraftvärmeprod!$B$1:$AJ$1,0),FALSE)/1,0)-IFERROR(VLOOKUP($B67,'Slutlig allokering kvv'!$B$2:$AJ$550,MATCH(W$4,'Slutlig allokering kvv'!$B$1:$AJ$1,0),FALSE)/1,0)</f>
        <v>0</v>
      </c>
      <c r="X67">
        <f>IFERROR(VLOOKUP($B67,Kraftvärmeprod!$B$1:$AJ$550,MATCH(X$4,Kraftvärmeprod!$B$1:$AJ$1,0),FALSE)/1,0)-IFERROR(VLOOKUP($B67,'Slutlig allokering kvv'!$B$2:$AJ$550,MATCH(X$4,'Slutlig allokering kvv'!$B$1:$AJ$1,0),FALSE)/1,0)</f>
        <v>0</v>
      </c>
      <c r="Y67">
        <f>IFERROR(VLOOKUP($B67,Kraftvärmeprod!$B$1:$AJ$550,MATCH(Y$4,Kraftvärmeprod!$B$1:$AJ$1,0),FALSE)/1,0)-IFERROR(VLOOKUP($B67,'Slutlig allokering kvv'!$B$2:$AJ$550,MATCH(Y$4,'Slutlig allokering kvv'!$B$1:$AJ$1,0),FALSE)/1,0)</f>
        <v>0</v>
      </c>
      <c r="Z67">
        <f>IFERROR(VLOOKUP($B67,Kraftvärmeprod!$B$1:$AJ$550,MATCH(Z$4,Kraftvärmeprod!$B$1:$AJ$1,0),FALSE)/1,0)-IFERROR(VLOOKUP($B67,'Slutlig allokering kvv'!$B$2:$AJ$550,MATCH(Z$4,'Slutlig allokering kvv'!$B$1:$AJ$1,0),FALSE)/1,0)</f>
        <v>0</v>
      </c>
      <c r="AA67">
        <f>IFERROR(VLOOKUP($B67,Kraftvärmeprod!$B$1:$AJ$550,MATCH(AA$4,Kraftvärmeprod!$B$1:$AJ$1,0),FALSE)/1,0)-IFERROR(VLOOKUP($B67,'Slutlig allokering kvv'!$B$2:$AJ$550,MATCH(AA$4,'Slutlig allokering kvv'!$B$1:$AJ$1,0),FALSE)/1,0)</f>
        <v>0</v>
      </c>
      <c r="AB67">
        <f>IFERROR(VLOOKUP($B67,Kraftvärmeprod!$B$1:$AJ$550,MATCH(AB$4,Kraftvärmeprod!$B$1:$AJ$1,0),FALSE)/1,0)-IFERROR(VLOOKUP($B67,'Slutlig allokering kvv'!$B$2:$AJ$550,MATCH(AB$4,'Slutlig allokering kvv'!$B$1:$AJ$1,0),FALSE)/1,0)</f>
        <v>0</v>
      </c>
      <c r="AC67">
        <f>IFERROR(VLOOKUP($B67,Kraftvärmeprod!$B$1:$AJ$550,MATCH(AC$4,Kraftvärmeprod!$B$1:$AJ$1,0),FALSE)/1,0)-IFERROR(VLOOKUP($B67,'Slutlig allokering kvv'!$B$2:$AJ$550,MATCH(AC$4,'Slutlig allokering kvv'!$B$1:$AJ$1,0),FALSE)/1,0)</f>
        <v>0</v>
      </c>
      <c r="AD67">
        <f>IFERROR(VLOOKUP($B67,Miljö!$B$1:$E$471,MATCH("Hjälpel kraftvärme (GWh)",Miljö!$B$1:$E$1,0),FALSE)/1,0)-IFERROR(VLOOKUP($B67,'Slutlig allokering kvv'!$B$2:$AJ$550,MATCH(AD$4,'Slutlig allokering kvv'!$B$1:$AJ$1,0),FALSE)/1,0)</f>
        <v>0</v>
      </c>
      <c r="AH67">
        <f t="shared" si="0"/>
        <v>0</v>
      </c>
      <c r="AJ67">
        <f>IFERROR(VLOOKUP($B67,'Slutlig allokering kvv'!$B$2:$AX$550,MATCH("Summa slutlig allokerad tillförd energi (utan hjälpel och rökgaskondensering):",'Slutlig allokering kvv'!$B$1:$AX$1,0),FALSE)/1,"")</f>
        <v>0</v>
      </c>
      <c r="AL67" s="195" t="str">
        <f>IFERROR(1-VLOOKUP($B67,'Slutlig allokering kvv'!$B$2:$AX$550,MATCH("Andel av bränsle i kvv som allokerats till värme, exklusive rökgaskondensering och hjälpel",'Slutlig allokering kvv'!$B$1:$AX$1,0),FALSE),"")</f>
        <v/>
      </c>
      <c r="AN67" s="195" t="str">
        <f t="shared" si="1"/>
        <v/>
      </c>
    </row>
    <row r="68" spans="1:40" x14ac:dyDescent="0.25">
      <c r="A68" s="2" t="s">
        <v>111</v>
      </c>
      <c r="B68" s="2" t="s">
        <v>120</v>
      </c>
      <c r="C68">
        <f>IFERROR(VLOOKUP($B68,Kraftvärmeprod!$B$1:$AH$479,MATCH(C$4,Kraftvärmeprod!$B$1:$AG$1,0),FALSE)/1,"")</f>
        <v>2109</v>
      </c>
      <c r="D68">
        <f>IFERROR(VLOOKUP($B68,Kraftvärmeprod!$B$1:$AH$479,MATCH(D$4,Kraftvärmeprod!$B$1:$AG$1,0),FALSE)/1,"")</f>
        <v>904</v>
      </c>
      <c r="F68">
        <f>IFERROR(VLOOKUP($B68,Kraftvärmeprod!$B$1:$AJ$550,MATCH(F$4,Kraftvärmeprod!$B$1:$AJ$1,0),FALSE)/1,0)-IFERROR(VLOOKUP($B68,'Slutlig allokering kvv'!$B$2:$AJ$550,MATCH(F$4,'Slutlig allokering kvv'!$B$1:$AJ$1,0),FALSE)/1,0)</f>
        <v>0</v>
      </c>
      <c r="G68">
        <f>IFERROR(VLOOKUP($B68,Kraftvärmeprod!$B$1:$AJ$550,MATCH(G$4,Kraftvärmeprod!$B$1:$AJ$1,0),FALSE)/1,0)-IFERROR(VLOOKUP($B68,'Slutlig allokering kvv'!$B$2:$AJ$550,MATCH(G$4,'Slutlig allokering kvv'!$B$1:$AJ$1,0),FALSE)/1,0)</f>
        <v>9.2877000000000015E-2</v>
      </c>
      <c r="H68">
        <f>IFERROR(VLOOKUP($B68,Kraftvärmeprod!$B$1:$AJ$550,MATCH(H$4,Kraftvärmeprod!$B$1:$AJ$1,0),FALSE)/1,0)-IFERROR(VLOOKUP($B68,'Slutlig allokering kvv'!$B$2:$AJ$550,MATCH(H$4,'Slutlig allokering kvv'!$B$1:$AJ$1,0),FALSE)/1,0)</f>
        <v>0</v>
      </c>
      <c r="I68">
        <f>IFERROR(VLOOKUP($B68,Kraftvärmeprod!$B$1:$AJ$550,MATCH(I$4,Kraftvärmeprod!$B$1:$AJ$1,0),FALSE)/1,0)-IFERROR(VLOOKUP($B68,'Slutlig allokering kvv'!$B$2:$AJ$550,MATCH(I$4,'Slutlig allokering kvv'!$B$1:$AJ$1,0),FALSE)/1,0)</f>
        <v>0.9287700000000001</v>
      </c>
      <c r="J68">
        <f>IFERROR(VLOOKUP($B68,Kraftvärmeprod!$B$1:$AJ$550,MATCH(J$4,Kraftvärmeprod!$B$1:$AJ$1,0),FALSE)/1,0)-IFERROR(VLOOKUP($B68,'Slutlig allokering kvv'!$B$2:$AJ$550,MATCH(J$4,'Slutlig allokering kvv'!$B$1:$AJ$1,0),FALSE)/1,0)</f>
        <v>696.33500000000004</v>
      </c>
      <c r="K68">
        <f>IFERROR(VLOOKUP($B68,Kraftvärmeprod!$B$1:$AJ$550,MATCH(K$4,Kraftvärmeprod!$B$1:$AJ$1,0),FALSE)/1,0)-IFERROR(VLOOKUP($B68,'Slutlig allokering kvv'!$B$2:$AJ$550,MATCH(K$4,'Slutlig allokering kvv'!$B$1:$AJ$1,0),FALSE)/1,0)</f>
        <v>0</v>
      </c>
      <c r="L68">
        <f>IFERROR(VLOOKUP($B68,Kraftvärmeprod!$B$1:$AJ$550,MATCH(L$4,Kraftvärmeprod!$B$1:$AJ$1,0),FALSE)/1,0)-IFERROR(VLOOKUP($B68,'Slutlig allokering kvv'!$B$2:$AJ$550,MATCH(L$4,'Slutlig allokering kvv'!$B$1:$AJ$1,0),FALSE)/1,0)</f>
        <v>0</v>
      </c>
      <c r="M68">
        <f>IFERROR(VLOOKUP($B68,Kraftvärmeprod!$B$1:$AJ$550,MATCH(M$4,Kraftvärmeprod!$B$1:$AJ$1,0),FALSE)/1,0)-IFERROR(VLOOKUP($B68,'Slutlig allokering kvv'!$B$2:$AJ$550,MATCH(M$4,'Slutlig allokering kvv'!$B$1:$AJ$1,0),FALSE)/1,0)</f>
        <v>0</v>
      </c>
      <c r="N68">
        <f>IFERROR(VLOOKUP($B68,Kraftvärmeprod!$B$1:$AJ$550,MATCH(N$4,Kraftvärmeprod!$B$1:$AJ$1,0),FALSE)/1,0)-IFERROR(VLOOKUP($B68,'Slutlig allokering kvv'!$B$2:$AJ$550,MATCH(N$4,'Slutlig allokering kvv'!$B$1:$AJ$1,0),FALSE)/1,0)</f>
        <v>0</v>
      </c>
      <c r="O68">
        <f>IFERROR(VLOOKUP($B68,Kraftvärmeprod!$B$1:$AJ$550,MATCH(O$4,Kraftvärmeprod!$B$1:$AJ$1,0),FALSE)/1,0)-IFERROR(VLOOKUP($B68,'Slutlig allokering kvv'!$B$2:$AJ$550,MATCH(O$4,'Slutlig allokering kvv'!$B$1:$AJ$1,0),FALSE)/1,0)</f>
        <v>0</v>
      </c>
      <c r="P68">
        <f>IFERROR(VLOOKUP($B68,Kraftvärmeprod!$B$1:$AJ$550,MATCH(P$4,Kraftvärmeprod!$B$1:$AJ$1,0),FALSE)/1,0)-IFERROR(VLOOKUP($B68,'Slutlig allokering kvv'!$B$2:$AJ$550,MATCH(P$4,'Slutlig allokering kvv'!$B$1:$AJ$1,0),FALSE)/1,0)</f>
        <v>0</v>
      </c>
      <c r="Q68">
        <f>IFERROR(VLOOKUP($B68,Kraftvärmeprod!$B$1:$AJ$550,MATCH(Q$4,Kraftvärmeprod!$B$1:$AJ$1,0),FALSE)/1,0)-IFERROR(VLOOKUP($B68,'Slutlig allokering kvv'!$B$2:$AJ$550,MATCH(Q$4,'Slutlig allokering kvv'!$B$1:$AJ$1,0),FALSE)/1,0)</f>
        <v>0</v>
      </c>
      <c r="R68">
        <f>IFERROR(VLOOKUP($B68,Kraftvärmeprod!$B$1:$AJ$550,MATCH(R$4,Kraftvärmeprod!$B$1:$AJ$1,0),FALSE)/1,0)-IFERROR(VLOOKUP($B68,'Slutlig allokering kvv'!$B$2:$AJ$550,MATCH(R$4,'Slutlig allokering kvv'!$B$1:$AJ$1,0),FALSE)/1,0)</f>
        <v>0</v>
      </c>
      <c r="S68">
        <f>IFERROR(VLOOKUP($B68,Kraftvärmeprod!$B$1:$AJ$550,MATCH(S$4,Kraftvärmeprod!$B$1:$AJ$1,0),FALSE)/1,0)-IFERROR(VLOOKUP($B68,'Slutlig allokering kvv'!$B$2:$AJ$550,MATCH(S$4,'Slutlig allokering kvv'!$B$1:$AJ$1,0),FALSE)/1,0)</f>
        <v>0</v>
      </c>
      <c r="T68">
        <f>IFERROR(VLOOKUP($B68,Kraftvärmeprod!$B$1:$AJ$550,MATCH(T$4,Kraftvärmeprod!$B$1:$AJ$1,0),FALSE)/1,0)-IFERROR(VLOOKUP($B68,'Slutlig allokering kvv'!$B$2:$AJ$550,MATCH(T$4,'Slutlig allokering kvv'!$B$1:$AJ$1,0),FALSE)/1,0)</f>
        <v>0</v>
      </c>
      <c r="U68">
        <f>IFERROR(VLOOKUP($B68,Kraftvärmeprod!$B$1:$AJ$550,MATCH(U$4,Kraftvärmeprod!$B$1:$AJ$1,0),FALSE)/1,0)-IFERROR(VLOOKUP($B68,'Slutlig allokering kvv'!$B$2:$AJ$550,MATCH(U$4,'Slutlig allokering kvv'!$B$1:$AJ$1,0),FALSE)/1,0)</f>
        <v>0</v>
      </c>
      <c r="V68">
        <f>IFERROR(VLOOKUP($B68,Kraftvärmeprod!$B$1:$AJ$550,MATCH(V$4,Kraftvärmeprod!$B$1:$AJ$1,0),FALSE)/1,0)-IFERROR(VLOOKUP($B68,'Slutlig allokering kvv'!$B$2:$AJ$550,MATCH(V$4,'Slutlig allokering kvv'!$B$1:$AJ$1,0),FALSE)/1,0)</f>
        <v>0</v>
      </c>
      <c r="W68">
        <f>IFERROR(VLOOKUP($B68,Kraftvärmeprod!$B$1:$AJ$550,MATCH(W$4,Kraftvärmeprod!$B$1:$AJ$1,0),FALSE)/1,0)-IFERROR(VLOOKUP($B68,'Slutlig allokering kvv'!$B$2:$AJ$550,MATCH(W$4,'Slutlig allokering kvv'!$B$1:$AJ$1,0),FALSE)/1,0)</f>
        <v>0</v>
      </c>
      <c r="X68">
        <f>IFERROR(VLOOKUP($B68,Kraftvärmeprod!$B$1:$AJ$550,MATCH(X$4,Kraftvärmeprod!$B$1:$AJ$1,0),FALSE)/1,0)-IFERROR(VLOOKUP($B68,'Slutlig allokering kvv'!$B$2:$AJ$550,MATCH(X$4,'Slutlig allokering kvv'!$B$1:$AJ$1,0),FALSE)/1,0)</f>
        <v>0</v>
      </c>
      <c r="Y68">
        <f>IFERROR(VLOOKUP($B68,Kraftvärmeprod!$B$1:$AJ$550,MATCH(Y$4,Kraftvärmeprod!$B$1:$AJ$1,0),FALSE)/1,0)-IFERROR(VLOOKUP($B68,'Slutlig allokering kvv'!$B$2:$AJ$550,MATCH(Y$4,'Slutlig allokering kvv'!$B$1:$AJ$1,0),FALSE)/1,0)</f>
        <v>0</v>
      </c>
      <c r="Z68">
        <f>IFERROR(VLOOKUP($B68,Kraftvärmeprod!$B$1:$AJ$550,MATCH(Z$4,Kraftvärmeprod!$B$1:$AJ$1,0),FALSE)/1,0)-IFERROR(VLOOKUP($B68,'Slutlig allokering kvv'!$B$2:$AJ$550,MATCH(Z$4,'Slutlig allokering kvv'!$B$1:$AJ$1,0),FALSE)/1,0)</f>
        <v>0</v>
      </c>
      <c r="AA68">
        <f>IFERROR(VLOOKUP($B68,Kraftvärmeprod!$B$1:$AJ$550,MATCH(AA$4,Kraftvärmeprod!$B$1:$AJ$1,0),FALSE)/1,0)-IFERROR(VLOOKUP($B68,'Slutlig allokering kvv'!$B$2:$AJ$550,MATCH(AA$4,'Slutlig allokering kvv'!$B$1:$AJ$1,0),FALSE)/1,0)</f>
        <v>990.13800000000003</v>
      </c>
      <c r="AB68">
        <f>IFERROR(VLOOKUP($B68,Kraftvärmeprod!$B$1:$AJ$550,MATCH(AB$4,Kraftvärmeprod!$B$1:$AJ$1,0),FALSE)/1,0)-IFERROR(VLOOKUP($B68,'Slutlig allokering kvv'!$B$2:$AJ$550,MATCH(AB$4,'Slutlig allokering kvv'!$B$1:$AJ$1,0),FALSE)/1,0)</f>
        <v>0</v>
      </c>
      <c r="AC68">
        <f>IFERROR(VLOOKUP($B68,Kraftvärmeprod!$B$1:$AJ$550,MATCH(AC$4,Kraftvärmeprod!$B$1:$AJ$1,0),FALSE)/1,0)-IFERROR(VLOOKUP($B68,'Slutlig allokering kvv'!$B$2:$AJ$550,MATCH(AC$4,'Slutlig allokering kvv'!$B$1:$AJ$1,0),FALSE)/1,0)</f>
        <v>0</v>
      </c>
      <c r="AD68">
        <f>IFERROR(VLOOKUP($B68,Miljö!$B$1:$E$471,MATCH("Hjälpel kraftvärme (GWh)",Miljö!$B$1:$E$1,0),FALSE)/1,0)-IFERROR(VLOOKUP($B68,'Slutlig allokering kvv'!$B$2:$AJ$550,MATCH(AD$4,'Slutlig allokering kvv'!$B$1:$AJ$1,0),FALSE)/1,0)</f>
        <v>10.5243</v>
      </c>
      <c r="AH68">
        <f t="shared" si="0"/>
        <v>1687.494647</v>
      </c>
      <c r="AJ68">
        <f>IFERROR(VLOOKUP($B68,'Slutlig allokering kvv'!$B$2:$AX$550,MATCH("Summa slutlig allokerad tillförd energi (utan hjälpel och rökgaskondensering):",'Slutlig allokering kvv'!$B$1:$AX$1,0),FALSE)/1,"")</f>
        <v>1679.7053529999998</v>
      </c>
      <c r="AL68" s="195">
        <f>IFERROR(1-VLOOKUP($B68,'Slutlig allokering kvv'!$B$2:$AX$550,MATCH("Andel av bränsle i kvv som allokerats till värme, exklusive rökgaskondensering och hjälpel",'Slutlig allokering kvv'!$B$1:$AX$1,0),FALSE),"")</f>
        <v>0.50115664261107151</v>
      </c>
      <c r="AN68" s="195">
        <f t="shared" si="1"/>
        <v>0.50115664261107151</v>
      </c>
    </row>
    <row r="69" spans="1:40" x14ac:dyDescent="0.25">
      <c r="A69" s="2" t="s">
        <v>111</v>
      </c>
      <c r="B69" s="2" t="s">
        <v>121</v>
      </c>
      <c r="C69" t="str">
        <f>IFERROR(VLOOKUP($B69,Kraftvärmeprod!$B$1:$AH$479,MATCH(C$4,Kraftvärmeprod!$B$1:$AG$1,0),FALSE)/1,"")</f>
        <v/>
      </c>
      <c r="D69" t="str">
        <f>IFERROR(VLOOKUP($B69,Kraftvärmeprod!$B$1:$AH$479,MATCH(D$4,Kraftvärmeprod!$B$1:$AG$1,0),FALSE)/1,"")</f>
        <v/>
      </c>
      <c r="F69">
        <f>IFERROR(VLOOKUP($B69,Kraftvärmeprod!$B$1:$AJ$550,MATCH(F$4,Kraftvärmeprod!$B$1:$AJ$1,0),FALSE)/1,0)-IFERROR(VLOOKUP($B69,'Slutlig allokering kvv'!$B$2:$AJ$550,MATCH(F$4,'Slutlig allokering kvv'!$B$1:$AJ$1,0),FALSE)/1,0)</f>
        <v>0</v>
      </c>
      <c r="G69">
        <f>IFERROR(VLOOKUP($B69,Kraftvärmeprod!$B$1:$AJ$550,MATCH(G$4,Kraftvärmeprod!$B$1:$AJ$1,0),FALSE)/1,0)-IFERROR(VLOOKUP($B69,'Slutlig allokering kvv'!$B$2:$AJ$550,MATCH(G$4,'Slutlig allokering kvv'!$B$1:$AJ$1,0),FALSE)/1,0)</f>
        <v>0</v>
      </c>
      <c r="H69">
        <f>IFERROR(VLOOKUP($B69,Kraftvärmeprod!$B$1:$AJ$550,MATCH(H$4,Kraftvärmeprod!$B$1:$AJ$1,0),FALSE)/1,0)-IFERROR(VLOOKUP($B69,'Slutlig allokering kvv'!$B$2:$AJ$550,MATCH(H$4,'Slutlig allokering kvv'!$B$1:$AJ$1,0),FALSE)/1,0)</f>
        <v>0</v>
      </c>
      <c r="I69">
        <f>IFERROR(VLOOKUP($B69,Kraftvärmeprod!$B$1:$AJ$550,MATCH(I$4,Kraftvärmeprod!$B$1:$AJ$1,0),FALSE)/1,0)-IFERROR(VLOOKUP($B69,'Slutlig allokering kvv'!$B$2:$AJ$550,MATCH(I$4,'Slutlig allokering kvv'!$B$1:$AJ$1,0),FALSE)/1,0)</f>
        <v>0</v>
      </c>
      <c r="J69">
        <f>IFERROR(VLOOKUP($B69,Kraftvärmeprod!$B$1:$AJ$550,MATCH(J$4,Kraftvärmeprod!$B$1:$AJ$1,0),FALSE)/1,0)-IFERROR(VLOOKUP($B69,'Slutlig allokering kvv'!$B$2:$AJ$550,MATCH(J$4,'Slutlig allokering kvv'!$B$1:$AJ$1,0),FALSE)/1,0)</f>
        <v>0</v>
      </c>
      <c r="K69">
        <f>IFERROR(VLOOKUP($B69,Kraftvärmeprod!$B$1:$AJ$550,MATCH(K$4,Kraftvärmeprod!$B$1:$AJ$1,0),FALSE)/1,0)-IFERROR(VLOOKUP($B69,'Slutlig allokering kvv'!$B$2:$AJ$550,MATCH(K$4,'Slutlig allokering kvv'!$B$1:$AJ$1,0),FALSE)/1,0)</f>
        <v>0</v>
      </c>
      <c r="L69">
        <f>IFERROR(VLOOKUP($B69,Kraftvärmeprod!$B$1:$AJ$550,MATCH(L$4,Kraftvärmeprod!$B$1:$AJ$1,0),FALSE)/1,0)-IFERROR(VLOOKUP($B69,'Slutlig allokering kvv'!$B$2:$AJ$550,MATCH(L$4,'Slutlig allokering kvv'!$B$1:$AJ$1,0),FALSE)/1,0)</f>
        <v>0</v>
      </c>
      <c r="M69">
        <f>IFERROR(VLOOKUP($B69,Kraftvärmeprod!$B$1:$AJ$550,MATCH(M$4,Kraftvärmeprod!$B$1:$AJ$1,0),FALSE)/1,0)-IFERROR(VLOOKUP($B69,'Slutlig allokering kvv'!$B$2:$AJ$550,MATCH(M$4,'Slutlig allokering kvv'!$B$1:$AJ$1,0),FALSE)/1,0)</f>
        <v>0</v>
      </c>
      <c r="N69">
        <f>IFERROR(VLOOKUP($B69,Kraftvärmeprod!$B$1:$AJ$550,MATCH(N$4,Kraftvärmeprod!$B$1:$AJ$1,0),FALSE)/1,0)-IFERROR(VLOOKUP($B69,'Slutlig allokering kvv'!$B$2:$AJ$550,MATCH(N$4,'Slutlig allokering kvv'!$B$1:$AJ$1,0),FALSE)/1,0)</f>
        <v>0</v>
      </c>
      <c r="O69">
        <f>IFERROR(VLOOKUP($B69,Kraftvärmeprod!$B$1:$AJ$550,MATCH(O$4,Kraftvärmeprod!$B$1:$AJ$1,0),FALSE)/1,0)-IFERROR(VLOOKUP($B69,'Slutlig allokering kvv'!$B$2:$AJ$550,MATCH(O$4,'Slutlig allokering kvv'!$B$1:$AJ$1,0),FALSE)/1,0)</f>
        <v>0</v>
      </c>
      <c r="P69">
        <f>IFERROR(VLOOKUP($B69,Kraftvärmeprod!$B$1:$AJ$550,MATCH(P$4,Kraftvärmeprod!$B$1:$AJ$1,0),FALSE)/1,0)-IFERROR(VLOOKUP($B69,'Slutlig allokering kvv'!$B$2:$AJ$550,MATCH(P$4,'Slutlig allokering kvv'!$B$1:$AJ$1,0),FALSE)/1,0)</f>
        <v>0</v>
      </c>
      <c r="Q69">
        <f>IFERROR(VLOOKUP($B69,Kraftvärmeprod!$B$1:$AJ$550,MATCH(Q$4,Kraftvärmeprod!$B$1:$AJ$1,0),FALSE)/1,0)-IFERROR(VLOOKUP($B69,'Slutlig allokering kvv'!$B$2:$AJ$550,MATCH(Q$4,'Slutlig allokering kvv'!$B$1:$AJ$1,0),FALSE)/1,0)</f>
        <v>0</v>
      </c>
      <c r="R69">
        <f>IFERROR(VLOOKUP($B69,Kraftvärmeprod!$B$1:$AJ$550,MATCH(R$4,Kraftvärmeprod!$B$1:$AJ$1,0),FALSE)/1,0)-IFERROR(VLOOKUP($B69,'Slutlig allokering kvv'!$B$2:$AJ$550,MATCH(R$4,'Slutlig allokering kvv'!$B$1:$AJ$1,0),FALSE)/1,0)</f>
        <v>0</v>
      </c>
      <c r="S69">
        <f>IFERROR(VLOOKUP($B69,Kraftvärmeprod!$B$1:$AJ$550,MATCH(S$4,Kraftvärmeprod!$B$1:$AJ$1,0),FALSE)/1,0)-IFERROR(VLOOKUP($B69,'Slutlig allokering kvv'!$B$2:$AJ$550,MATCH(S$4,'Slutlig allokering kvv'!$B$1:$AJ$1,0),FALSE)/1,0)</f>
        <v>0</v>
      </c>
      <c r="T69">
        <f>IFERROR(VLOOKUP($B69,Kraftvärmeprod!$B$1:$AJ$550,MATCH(T$4,Kraftvärmeprod!$B$1:$AJ$1,0),FALSE)/1,0)-IFERROR(VLOOKUP($B69,'Slutlig allokering kvv'!$B$2:$AJ$550,MATCH(T$4,'Slutlig allokering kvv'!$B$1:$AJ$1,0),FALSE)/1,0)</f>
        <v>0</v>
      </c>
      <c r="U69">
        <f>IFERROR(VLOOKUP($B69,Kraftvärmeprod!$B$1:$AJ$550,MATCH(U$4,Kraftvärmeprod!$B$1:$AJ$1,0),FALSE)/1,0)-IFERROR(VLOOKUP($B69,'Slutlig allokering kvv'!$B$2:$AJ$550,MATCH(U$4,'Slutlig allokering kvv'!$B$1:$AJ$1,0),FALSE)/1,0)</f>
        <v>0</v>
      </c>
      <c r="V69">
        <f>IFERROR(VLOOKUP($B69,Kraftvärmeprod!$B$1:$AJ$550,MATCH(V$4,Kraftvärmeprod!$B$1:$AJ$1,0),FALSE)/1,0)-IFERROR(VLOOKUP($B69,'Slutlig allokering kvv'!$B$2:$AJ$550,MATCH(V$4,'Slutlig allokering kvv'!$B$1:$AJ$1,0),FALSE)/1,0)</f>
        <v>0</v>
      </c>
      <c r="W69">
        <f>IFERROR(VLOOKUP($B69,Kraftvärmeprod!$B$1:$AJ$550,MATCH(W$4,Kraftvärmeprod!$B$1:$AJ$1,0),FALSE)/1,0)-IFERROR(VLOOKUP($B69,'Slutlig allokering kvv'!$B$2:$AJ$550,MATCH(W$4,'Slutlig allokering kvv'!$B$1:$AJ$1,0),FALSE)/1,0)</f>
        <v>0</v>
      </c>
      <c r="X69">
        <f>IFERROR(VLOOKUP($B69,Kraftvärmeprod!$B$1:$AJ$550,MATCH(X$4,Kraftvärmeprod!$B$1:$AJ$1,0),FALSE)/1,0)-IFERROR(VLOOKUP($B69,'Slutlig allokering kvv'!$B$2:$AJ$550,MATCH(X$4,'Slutlig allokering kvv'!$B$1:$AJ$1,0),FALSE)/1,0)</f>
        <v>0</v>
      </c>
      <c r="Y69">
        <f>IFERROR(VLOOKUP($B69,Kraftvärmeprod!$B$1:$AJ$550,MATCH(Y$4,Kraftvärmeprod!$B$1:$AJ$1,0),FALSE)/1,0)-IFERROR(VLOOKUP($B69,'Slutlig allokering kvv'!$B$2:$AJ$550,MATCH(Y$4,'Slutlig allokering kvv'!$B$1:$AJ$1,0),FALSE)/1,0)</f>
        <v>0</v>
      </c>
      <c r="Z69">
        <f>IFERROR(VLOOKUP($B69,Kraftvärmeprod!$B$1:$AJ$550,MATCH(Z$4,Kraftvärmeprod!$B$1:$AJ$1,0),FALSE)/1,0)-IFERROR(VLOOKUP($B69,'Slutlig allokering kvv'!$B$2:$AJ$550,MATCH(Z$4,'Slutlig allokering kvv'!$B$1:$AJ$1,0),FALSE)/1,0)</f>
        <v>0</v>
      </c>
      <c r="AA69">
        <f>IFERROR(VLOOKUP($B69,Kraftvärmeprod!$B$1:$AJ$550,MATCH(AA$4,Kraftvärmeprod!$B$1:$AJ$1,0),FALSE)/1,0)-IFERROR(VLOOKUP($B69,'Slutlig allokering kvv'!$B$2:$AJ$550,MATCH(AA$4,'Slutlig allokering kvv'!$B$1:$AJ$1,0),FALSE)/1,0)</f>
        <v>0</v>
      </c>
      <c r="AB69">
        <f>IFERROR(VLOOKUP($B69,Kraftvärmeprod!$B$1:$AJ$550,MATCH(AB$4,Kraftvärmeprod!$B$1:$AJ$1,0),FALSE)/1,0)-IFERROR(VLOOKUP($B69,'Slutlig allokering kvv'!$B$2:$AJ$550,MATCH(AB$4,'Slutlig allokering kvv'!$B$1:$AJ$1,0),FALSE)/1,0)</f>
        <v>0</v>
      </c>
      <c r="AC69">
        <f>IFERROR(VLOOKUP($B69,Kraftvärmeprod!$B$1:$AJ$550,MATCH(AC$4,Kraftvärmeprod!$B$1:$AJ$1,0),FALSE)/1,0)-IFERROR(VLOOKUP($B69,'Slutlig allokering kvv'!$B$2:$AJ$550,MATCH(AC$4,'Slutlig allokering kvv'!$B$1:$AJ$1,0),FALSE)/1,0)</f>
        <v>0</v>
      </c>
      <c r="AD69">
        <f>IFERROR(VLOOKUP($B69,Miljö!$B$1:$E$471,MATCH("Hjälpel kraftvärme (GWh)",Miljö!$B$1:$E$1,0),FALSE)/1,0)-IFERROR(VLOOKUP($B69,'Slutlig allokering kvv'!$B$2:$AJ$550,MATCH(AD$4,'Slutlig allokering kvv'!$B$1:$AJ$1,0),FALSE)/1,0)</f>
        <v>0</v>
      </c>
      <c r="AH69">
        <f t="shared" si="0"/>
        <v>0</v>
      </c>
      <c r="AJ69">
        <f>IFERROR(VLOOKUP($B69,'Slutlig allokering kvv'!$B$2:$AX$550,MATCH("Summa slutlig allokerad tillförd energi (utan hjälpel och rökgaskondensering):",'Slutlig allokering kvv'!$B$1:$AX$1,0),FALSE)/1,"")</f>
        <v>0</v>
      </c>
      <c r="AL69" s="195" t="str">
        <f>IFERROR(1-VLOOKUP($B69,'Slutlig allokering kvv'!$B$2:$AX$550,MATCH("Andel av bränsle i kvv som allokerats till värme, exklusive rökgaskondensering och hjälpel",'Slutlig allokering kvv'!$B$1:$AX$1,0),FALSE),"")</f>
        <v/>
      </c>
      <c r="AN69" s="195" t="str">
        <f t="shared" si="1"/>
        <v/>
      </c>
    </row>
    <row r="70" spans="1:40" x14ac:dyDescent="0.25">
      <c r="A70" s="2" t="s">
        <v>111</v>
      </c>
      <c r="B70" s="2" t="s">
        <v>122</v>
      </c>
      <c r="C70">
        <f>IFERROR(VLOOKUP($B70,Kraftvärmeprod!$B$1:$AH$479,MATCH(C$4,Kraftvärmeprod!$B$1:$AG$1,0),FALSE)/1,"")</f>
        <v>963</v>
      </c>
      <c r="D70">
        <f>IFERROR(VLOOKUP($B70,Kraftvärmeprod!$B$1:$AH$479,MATCH(D$4,Kraftvärmeprod!$B$1:$AG$1,0),FALSE)/1,"")</f>
        <v>340</v>
      </c>
      <c r="F70">
        <f>IFERROR(VLOOKUP($B70,Kraftvärmeprod!$B$1:$AJ$550,MATCH(F$4,Kraftvärmeprod!$B$1:$AJ$1,0),FALSE)/1,0)-IFERROR(VLOOKUP($B70,'Slutlig allokering kvv'!$B$2:$AJ$550,MATCH(F$4,'Slutlig allokering kvv'!$B$1:$AJ$1,0),FALSE)/1,0)</f>
        <v>49.706599999999995</v>
      </c>
      <c r="G70">
        <f>IFERROR(VLOOKUP($B70,Kraftvärmeprod!$B$1:$AJ$550,MATCH(G$4,Kraftvärmeprod!$B$1:$AJ$1,0),FALSE)/1,0)-IFERROR(VLOOKUP($B70,'Slutlig allokering kvv'!$B$2:$AJ$550,MATCH(G$4,'Slutlig allokering kvv'!$B$1:$AJ$1,0),FALSE)/1,0)</f>
        <v>7.3325000000000014</v>
      </c>
      <c r="H70">
        <f>IFERROR(VLOOKUP($B70,Kraftvärmeprod!$B$1:$AJ$550,MATCH(H$4,Kraftvärmeprod!$B$1:$AJ$1,0),FALSE)/1,0)-IFERROR(VLOOKUP($B70,'Slutlig allokering kvv'!$B$2:$AJ$550,MATCH(H$4,'Slutlig allokering kvv'!$B$1:$AJ$1,0),FALSE)/1,0)</f>
        <v>0</v>
      </c>
      <c r="I70">
        <f>IFERROR(VLOOKUP($B70,Kraftvärmeprod!$B$1:$AJ$550,MATCH(I$4,Kraftvärmeprod!$B$1:$AJ$1,0),FALSE)/1,0)-IFERROR(VLOOKUP($B70,'Slutlig allokering kvv'!$B$2:$AJ$550,MATCH(I$4,'Slutlig allokering kvv'!$B$1:$AJ$1,0),FALSE)/1,0)</f>
        <v>0</v>
      </c>
      <c r="J70">
        <f>IFERROR(VLOOKUP($B70,Kraftvärmeprod!$B$1:$AJ$550,MATCH(J$4,Kraftvärmeprod!$B$1:$AJ$1,0),FALSE)/1,0)-IFERROR(VLOOKUP($B70,'Slutlig allokering kvv'!$B$2:$AJ$550,MATCH(J$4,'Slutlig allokering kvv'!$B$1:$AJ$1,0),FALSE)/1,0)</f>
        <v>0</v>
      </c>
      <c r="K70">
        <f>IFERROR(VLOOKUP($B70,Kraftvärmeprod!$B$1:$AJ$550,MATCH(K$4,Kraftvärmeprod!$B$1:$AJ$1,0),FALSE)/1,0)-IFERROR(VLOOKUP($B70,'Slutlig allokering kvv'!$B$2:$AJ$550,MATCH(K$4,'Slutlig allokering kvv'!$B$1:$AJ$1,0),FALSE)/1,0)</f>
        <v>0</v>
      </c>
      <c r="L70">
        <f>IFERROR(VLOOKUP($B70,Kraftvärmeprod!$B$1:$AJ$550,MATCH(L$4,Kraftvärmeprod!$B$1:$AJ$1,0),FALSE)/1,0)-IFERROR(VLOOKUP($B70,'Slutlig allokering kvv'!$B$2:$AJ$550,MATCH(L$4,'Slutlig allokering kvv'!$B$1:$AJ$1,0),FALSE)/1,0)</f>
        <v>52.998999999999995</v>
      </c>
      <c r="M70">
        <f>IFERROR(VLOOKUP($B70,Kraftvärmeprod!$B$1:$AJ$550,MATCH(M$4,Kraftvärmeprod!$B$1:$AJ$1,0),FALSE)/1,0)-IFERROR(VLOOKUP($B70,'Slutlig allokering kvv'!$B$2:$AJ$550,MATCH(M$4,'Slutlig allokering kvv'!$B$1:$AJ$1,0),FALSE)/1,0)</f>
        <v>0</v>
      </c>
      <c r="N70">
        <f>IFERROR(VLOOKUP($B70,Kraftvärmeprod!$B$1:$AJ$550,MATCH(N$4,Kraftvärmeprod!$B$1:$AJ$1,0),FALSE)/1,0)-IFERROR(VLOOKUP($B70,'Slutlig allokering kvv'!$B$2:$AJ$550,MATCH(N$4,'Slutlig allokering kvv'!$B$1:$AJ$1,0),FALSE)/1,0)</f>
        <v>0</v>
      </c>
      <c r="O70">
        <f>IFERROR(VLOOKUP($B70,Kraftvärmeprod!$B$1:$AJ$550,MATCH(O$4,Kraftvärmeprod!$B$1:$AJ$1,0),FALSE)/1,0)-IFERROR(VLOOKUP($B70,'Slutlig allokering kvv'!$B$2:$AJ$550,MATCH(O$4,'Slutlig allokering kvv'!$B$1:$AJ$1,0),FALSE)/1,0)</f>
        <v>0</v>
      </c>
      <c r="P70">
        <f>IFERROR(VLOOKUP($B70,Kraftvärmeprod!$B$1:$AJ$550,MATCH(P$4,Kraftvärmeprod!$B$1:$AJ$1,0),FALSE)/1,0)-IFERROR(VLOOKUP($B70,'Slutlig allokering kvv'!$B$2:$AJ$550,MATCH(P$4,'Slutlig allokering kvv'!$B$1:$AJ$1,0),FALSE)/1,0)</f>
        <v>0</v>
      </c>
      <c r="Q70">
        <f>IFERROR(VLOOKUP($B70,Kraftvärmeprod!$B$1:$AJ$550,MATCH(Q$4,Kraftvärmeprod!$B$1:$AJ$1,0),FALSE)/1,0)-IFERROR(VLOOKUP($B70,'Slutlig allokering kvv'!$B$2:$AJ$550,MATCH(Q$4,'Slutlig allokering kvv'!$B$1:$AJ$1,0),FALSE)/1,0)</f>
        <v>0</v>
      </c>
      <c r="R70">
        <f>IFERROR(VLOOKUP($B70,Kraftvärmeprod!$B$1:$AJ$550,MATCH(R$4,Kraftvärmeprod!$B$1:$AJ$1,0),FALSE)/1,0)-IFERROR(VLOOKUP($B70,'Slutlig allokering kvv'!$B$2:$AJ$550,MATCH(R$4,'Slutlig allokering kvv'!$B$1:$AJ$1,0),FALSE)/1,0)</f>
        <v>0</v>
      </c>
      <c r="S70">
        <f>IFERROR(VLOOKUP($B70,Kraftvärmeprod!$B$1:$AJ$550,MATCH(S$4,Kraftvärmeprod!$B$1:$AJ$1,0),FALSE)/1,0)-IFERROR(VLOOKUP($B70,'Slutlig allokering kvv'!$B$2:$AJ$550,MATCH(S$4,'Slutlig allokering kvv'!$B$1:$AJ$1,0),FALSE)/1,0)</f>
        <v>0</v>
      </c>
      <c r="T70">
        <f>IFERROR(VLOOKUP($B70,Kraftvärmeprod!$B$1:$AJ$550,MATCH(T$4,Kraftvärmeprod!$B$1:$AJ$1,0),FALSE)/1,0)-IFERROR(VLOOKUP($B70,'Slutlig allokering kvv'!$B$2:$AJ$550,MATCH(T$4,'Slutlig allokering kvv'!$B$1:$AJ$1,0),FALSE)/1,0)</f>
        <v>0</v>
      </c>
      <c r="U70">
        <f>IFERROR(VLOOKUP($B70,Kraftvärmeprod!$B$1:$AJ$550,MATCH(U$4,Kraftvärmeprod!$B$1:$AJ$1,0),FALSE)/1,0)-IFERROR(VLOOKUP($B70,'Slutlig allokering kvv'!$B$2:$AJ$550,MATCH(U$4,'Slutlig allokering kvv'!$B$1:$AJ$1,0),FALSE)/1,0)</f>
        <v>0</v>
      </c>
      <c r="V70">
        <f>IFERROR(VLOOKUP($B70,Kraftvärmeprod!$B$1:$AJ$550,MATCH(V$4,Kraftvärmeprod!$B$1:$AJ$1,0),FALSE)/1,0)-IFERROR(VLOOKUP($B70,'Slutlig allokering kvv'!$B$2:$AJ$550,MATCH(V$4,'Slutlig allokering kvv'!$B$1:$AJ$1,0),FALSE)/1,0)</f>
        <v>47.296500000000002</v>
      </c>
      <c r="W70">
        <f>IFERROR(VLOOKUP($B70,Kraftvärmeprod!$B$1:$AJ$550,MATCH(W$4,Kraftvärmeprod!$B$1:$AJ$1,0),FALSE)/1,0)-IFERROR(VLOOKUP($B70,'Slutlig allokering kvv'!$B$2:$AJ$550,MATCH(W$4,'Slutlig allokering kvv'!$B$1:$AJ$1,0),FALSE)/1,0)</f>
        <v>0</v>
      </c>
      <c r="X70">
        <f>IFERROR(VLOOKUP($B70,Kraftvärmeprod!$B$1:$AJ$550,MATCH(X$4,Kraftvärmeprod!$B$1:$AJ$1,0),FALSE)/1,0)-IFERROR(VLOOKUP($B70,'Slutlig allokering kvv'!$B$2:$AJ$550,MATCH(X$4,'Slutlig allokering kvv'!$B$1:$AJ$1,0),FALSE)/1,0)</f>
        <v>0</v>
      </c>
      <c r="Y70">
        <f>IFERROR(VLOOKUP($B70,Kraftvärmeprod!$B$1:$AJ$550,MATCH(Y$4,Kraftvärmeprod!$B$1:$AJ$1,0),FALSE)/1,0)-IFERROR(VLOOKUP($B70,'Slutlig allokering kvv'!$B$2:$AJ$550,MATCH(Y$4,'Slutlig allokering kvv'!$B$1:$AJ$1,0),FALSE)/1,0)</f>
        <v>0</v>
      </c>
      <c r="Z70">
        <f>IFERROR(VLOOKUP($B70,Kraftvärmeprod!$B$1:$AJ$550,MATCH(Z$4,Kraftvärmeprod!$B$1:$AJ$1,0),FALSE)/1,0)-IFERROR(VLOOKUP($B70,'Slutlig allokering kvv'!$B$2:$AJ$550,MATCH(Z$4,'Slutlig allokering kvv'!$B$1:$AJ$1,0),FALSE)/1,0)</f>
        <v>0</v>
      </c>
      <c r="AA70">
        <f>IFERROR(VLOOKUP($B70,Kraftvärmeprod!$B$1:$AJ$550,MATCH(AA$4,Kraftvärmeprod!$B$1:$AJ$1,0),FALSE)/1,0)-IFERROR(VLOOKUP($B70,'Slutlig allokering kvv'!$B$2:$AJ$550,MATCH(AA$4,'Slutlig allokering kvv'!$B$1:$AJ$1,0),FALSE)/1,0)</f>
        <v>604.42100000000005</v>
      </c>
      <c r="AB70">
        <f>IFERROR(VLOOKUP($B70,Kraftvärmeprod!$B$1:$AJ$550,MATCH(AB$4,Kraftvärmeprod!$B$1:$AJ$1,0),FALSE)/1,0)-IFERROR(VLOOKUP($B70,'Slutlig allokering kvv'!$B$2:$AJ$550,MATCH(AB$4,'Slutlig allokering kvv'!$B$1:$AJ$1,0),FALSE)/1,0)</f>
        <v>0</v>
      </c>
      <c r="AC70">
        <f>IFERROR(VLOOKUP($B70,Kraftvärmeprod!$B$1:$AJ$550,MATCH(AC$4,Kraftvärmeprod!$B$1:$AJ$1,0),FALSE)/1,0)-IFERROR(VLOOKUP($B70,'Slutlig allokering kvv'!$B$2:$AJ$550,MATCH(AC$4,'Slutlig allokering kvv'!$B$1:$AJ$1,0),FALSE)/1,0)</f>
        <v>0</v>
      </c>
      <c r="AD70">
        <f>IFERROR(VLOOKUP($B70,Miljö!$B$1:$E$471,MATCH("Hjälpel kraftvärme (GWh)",Miljö!$B$1:$E$1,0),FALSE)/1,0)-IFERROR(VLOOKUP($B70,'Slutlig allokering kvv'!$B$2:$AJ$550,MATCH(AD$4,'Slutlig allokering kvv'!$B$1:$AJ$1,0),FALSE)/1,0)</f>
        <v>37.001300000000001</v>
      </c>
      <c r="AH70">
        <f t="shared" ref="AH70:AH133" si="2">SUM(F70:AB70)</f>
        <v>761.75560000000007</v>
      </c>
      <c r="AJ70">
        <f>IFERROR(VLOOKUP($B70,'Slutlig allokering kvv'!$B$2:$AX$550,MATCH("Summa slutlig allokerad tillförd energi (utan hjälpel och rökgaskondensering):",'Slutlig allokering kvv'!$B$1:$AX$1,0),FALSE)/1,"")</f>
        <v>724.64440000000002</v>
      </c>
      <c r="AL70" s="195">
        <f>IFERROR(1-VLOOKUP($B70,'Slutlig allokering kvv'!$B$2:$AX$550,MATCH("Andel av bränsle i kvv som allokerats till värme, exklusive rökgaskondensering och hjälpel",'Slutlig allokering kvv'!$B$1:$AX$1,0),FALSE),"")</f>
        <v>0.51248358449946174</v>
      </c>
      <c r="AN70" s="195">
        <f t="shared" ref="AN70:AN133" si="3">IFERROR(AH70/(AH70+AJ70),"")</f>
        <v>0.51248358449946185</v>
      </c>
    </row>
    <row r="71" spans="1:40" x14ac:dyDescent="0.25">
      <c r="A71" s="2" t="s">
        <v>111</v>
      </c>
      <c r="B71" s="2" t="s">
        <v>123</v>
      </c>
      <c r="C71" t="str">
        <f>IFERROR(VLOOKUP($B71,Kraftvärmeprod!$B$1:$AH$479,MATCH(C$4,Kraftvärmeprod!$B$1:$AG$1,0),FALSE)/1,"")</f>
        <v/>
      </c>
      <c r="D71" t="str">
        <f>IFERROR(VLOOKUP($B71,Kraftvärmeprod!$B$1:$AH$479,MATCH(D$4,Kraftvärmeprod!$B$1:$AG$1,0),FALSE)/1,"")</f>
        <v/>
      </c>
      <c r="F71">
        <f>IFERROR(VLOOKUP($B71,Kraftvärmeprod!$B$1:$AJ$550,MATCH(F$4,Kraftvärmeprod!$B$1:$AJ$1,0),FALSE)/1,0)-IFERROR(VLOOKUP($B71,'Slutlig allokering kvv'!$B$2:$AJ$550,MATCH(F$4,'Slutlig allokering kvv'!$B$1:$AJ$1,0),FALSE)/1,0)</f>
        <v>0</v>
      </c>
      <c r="G71">
        <f>IFERROR(VLOOKUP($B71,Kraftvärmeprod!$B$1:$AJ$550,MATCH(G$4,Kraftvärmeprod!$B$1:$AJ$1,0),FALSE)/1,0)-IFERROR(VLOOKUP($B71,'Slutlig allokering kvv'!$B$2:$AJ$550,MATCH(G$4,'Slutlig allokering kvv'!$B$1:$AJ$1,0),FALSE)/1,0)</f>
        <v>0</v>
      </c>
      <c r="H71">
        <f>IFERROR(VLOOKUP($B71,Kraftvärmeprod!$B$1:$AJ$550,MATCH(H$4,Kraftvärmeprod!$B$1:$AJ$1,0),FALSE)/1,0)-IFERROR(VLOOKUP($B71,'Slutlig allokering kvv'!$B$2:$AJ$550,MATCH(H$4,'Slutlig allokering kvv'!$B$1:$AJ$1,0),FALSE)/1,0)</f>
        <v>0</v>
      </c>
      <c r="I71">
        <f>IFERROR(VLOOKUP($B71,Kraftvärmeprod!$B$1:$AJ$550,MATCH(I$4,Kraftvärmeprod!$B$1:$AJ$1,0),FALSE)/1,0)-IFERROR(VLOOKUP($B71,'Slutlig allokering kvv'!$B$2:$AJ$550,MATCH(I$4,'Slutlig allokering kvv'!$B$1:$AJ$1,0),FALSE)/1,0)</f>
        <v>0</v>
      </c>
      <c r="J71">
        <f>IFERROR(VLOOKUP($B71,Kraftvärmeprod!$B$1:$AJ$550,MATCH(J$4,Kraftvärmeprod!$B$1:$AJ$1,0),FALSE)/1,0)-IFERROR(VLOOKUP($B71,'Slutlig allokering kvv'!$B$2:$AJ$550,MATCH(J$4,'Slutlig allokering kvv'!$B$1:$AJ$1,0),FALSE)/1,0)</f>
        <v>0</v>
      </c>
      <c r="K71">
        <f>IFERROR(VLOOKUP($B71,Kraftvärmeprod!$B$1:$AJ$550,MATCH(K$4,Kraftvärmeprod!$B$1:$AJ$1,0),FALSE)/1,0)-IFERROR(VLOOKUP($B71,'Slutlig allokering kvv'!$B$2:$AJ$550,MATCH(K$4,'Slutlig allokering kvv'!$B$1:$AJ$1,0),FALSE)/1,0)</f>
        <v>0</v>
      </c>
      <c r="L71">
        <f>IFERROR(VLOOKUP($B71,Kraftvärmeprod!$B$1:$AJ$550,MATCH(L$4,Kraftvärmeprod!$B$1:$AJ$1,0),FALSE)/1,0)-IFERROR(VLOOKUP($B71,'Slutlig allokering kvv'!$B$2:$AJ$550,MATCH(L$4,'Slutlig allokering kvv'!$B$1:$AJ$1,0),FALSE)/1,0)</f>
        <v>0</v>
      </c>
      <c r="M71">
        <f>IFERROR(VLOOKUP($B71,Kraftvärmeprod!$B$1:$AJ$550,MATCH(M$4,Kraftvärmeprod!$B$1:$AJ$1,0),FALSE)/1,0)-IFERROR(VLOOKUP($B71,'Slutlig allokering kvv'!$B$2:$AJ$550,MATCH(M$4,'Slutlig allokering kvv'!$B$1:$AJ$1,0),FALSE)/1,0)</f>
        <v>0</v>
      </c>
      <c r="N71">
        <f>IFERROR(VLOOKUP($B71,Kraftvärmeprod!$B$1:$AJ$550,MATCH(N$4,Kraftvärmeprod!$B$1:$AJ$1,0),FALSE)/1,0)-IFERROR(VLOOKUP($B71,'Slutlig allokering kvv'!$B$2:$AJ$550,MATCH(N$4,'Slutlig allokering kvv'!$B$1:$AJ$1,0),FALSE)/1,0)</f>
        <v>0</v>
      </c>
      <c r="O71">
        <f>IFERROR(VLOOKUP($B71,Kraftvärmeprod!$B$1:$AJ$550,MATCH(O$4,Kraftvärmeprod!$B$1:$AJ$1,0),FALSE)/1,0)-IFERROR(VLOOKUP($B71,'Slutlig allokering kvv'!$B$2:$AJ$550,MATCH(O$4,'Slutlig allokering kvv'!$B$1:$AJ$1,0),FALSE)/1,0)</f>
        <v>0</v>
      </c>
      <c r="P71">
        <f>IFERROR(VLOOKUP($B71,Kraftvärmeprod!$B$1:$AJ$550,MATCH(P$4,Kraftvärmeprod!$B$1:$AJ$1,0),FALSE)/1,0)-IFERROR(VLOOKUP($B71,'Slutlig allokering kvv'!$B$2:$AJ$550,MATCH(P$4,'Slutlig allokering kvv'!$B$1:$AJ$1,0),FALSE)/1,0)</f>
        <v>0</v>
      </c>
      <c r="Q71">
        <f>IFERROR(VLOOKUP($B71,Kraftvärmeprod!$B$1:$AJ$550,MATCH(Q$4,Kraftvärmeprod!$B$1:$AJ$1,0),FALSE)/1,0)-IFERROR(VLOOKUP($B71,'Slutlig allokering kvv'!$B$2:$AJ$550,MATCH(Q$4,'Slutlig allokering kvv'!$B$1:$AJ$1,0),FALSE)/1,0)</f>
        <v>0</v>
      </c>
      <c r="R71">
        <f>IFERROR(VLOOKUP($B71,Kraftvärmeprod!$B$1:$AJ$550,MATCH(R$4,Kraftvärmeprod!$B$1:$AJ$1,0),FALSE)/1,0)-IFERROR(VLOOKUP($B71,'Slutlig allokering kvv'!$B$2:$AJ$550,MATCH(R$4,'Slutlig allokering kvv'!$B$1:$AJ$1,0),FALSE)/1,0)</f>
        <v>0</v>
      </c>
      <c r="S71">
        <f>IFERROR(VLOOKUP($B71,Kraftvärmeprod!$B$1:$AJ$550,MATCH(S$4,Kraftvärmeprod!$B$1:$AJ$1,0),FALSE)/1,0)-IFERROR(VLOOKUP($B71,'Slutlig allokering kvv'!$B$2:$AJ$550,MATCH(S$4,'Slutlig allokering kvv'!$B$1:$AJ$1,0),FALSE)/1,0)</f>
        <v>0</v>
      </c>
      <c r="T71">
        <f>IFERROR(VLOOKUP($B71,Kraftvärmeprod!$B$1:$AJ$550,MATCH(T$4,Kraftvärmeprod!$B$1:$AJ$1,0),FALSE)/1,0)-IFERROR(VLOOKUP($B71,'Slutlig allokering kvv'!$B$2:$AJ$550,MATCH(T$4,'Slutlig allokering kvv'!$B$1:$AJ$1,0),FALSE)/1,0)</f>
        <v>0</v>
      </c>
      <c r="U71">
        <f>IFERROR(VLOOKUP($B71,Kraftvärmeprod!$B$1:$AJ$550,MATCH(U$4,Kraftvärmeprod!$B$1:$AJ$1,0),FALSE)/1,0)-IFERROR(VLOOKUP($B71,'Slutlig allokering kvv'!$B$2:$AJ$550,MATCH(U$4,'Slutlig allokering kvv'!$B$1:$AJ$1,0),FALSE)/1,0)</f>
        <v>0</v>
      </c>
      <c r="V71">
        <f>IFERROR(VLOOKUP($B71,Kraftvärmeprod!$B$1:$AJ$550,MATCH(V$4,Kraftvärmeprod!$B$1:$AJ$1,0),FALSE)/1,0)-IFERROR(VLOOKUP($B71,'Slutlig allokering kvv'!$B$2:$AJ$550,MATCH(V$4,'Slutlig allokering kvv'!$B$1:$AJ$1,0),FALSE)/1,0)</f>
        <v>0</v>
      </c>
      <c r="W71">
        <f>IFERROR(VLOOKUP($B71,Kraftvärmeprod!$B$1:$AJ$550,MATCH(W$4,Kraftvärmeprod!$B$1:$AJ$1,0),FALSE)/1,0)-IFERROR(VLOOKUP($B71,'Slutlig allokering kvv'!$B$2:$AJ$550,MATCH(W$4,'Slutlig allokering kvv'!$B$1:$AJ$1,0),FALSE)/1,0)</f>
        <v>0</v>
      </c>
      <c r="X71">
        <f>IFERROR(VLOOKUP($B71,Kraftvärmeprod!$B$1:$AJ$550,MATCH(X$4,Kraftvärmeprod!$B$1:$AJ$1,0),FALSE)/1,0)-IFERROR(VLOOKUP($B71,'Slutlig allokering kvv'!$B$2:$AJ$550,MATCH(X$4,'Slutlig allokering kvv'!$B$1:$AJ$1,0),FALSE)/1,0)</f>
        <v>0</v>
      </c>
      <c r="Y71">
        <f>IFERROR(VLOOKUP($B71,Kraftvärmeprod!$B$1:$AJ$550,MATCH(Y$4,Kraftvärmeprod!$B$1:$AJ$1,0),FALSE)/1,0)-IFERROR(VLOOKUP($B71,'Slutlig allokering kvv'!$B$2:$AJ$550,MATCH(Y$4,'Slutlig allokering kvv'!$B$1:$AJ$1,0),FALSE)/1,0)</f>
        <v>0</v>
      </c>
      <c r="Z71">
        <f>IFERROR(VLOOKUP($B71,Kraftvärmeprod!$B$1:$AJ$550,MATCH(Z$4,Kraftvärmeprod!$B$1:$AJ$1,0),FALSE)/1,0)-IFERROR(VLOOKUP($B71,'Slutlig allokering kvv'!$B$2:$AJ$550,MATCH(Z$4,'Slutlig allokering kvv'!$B$1:$AJ$1,0),FALSE)/1,0)</f>
        <v>0</v>
      </c>
      <c r="AA71">
        <f>IFERROR(VLOOKUP($B71,Kraftvärmeprod!$B$1:$AJ$550,MATCH(AA$4,Kraftvärmeprod!$B$1:$AJ$1,0),FALSE)/1,0)-IFERROR(VLOOKUP($B71,'Slutlig allokering kvv'!$B$2:$AJ$550,MATCH(AA$4,'Slutlig allokering kvv'!$B$1:$AJ$1,0),FALSE)/1,0)</f>
        <v>0</v>
      </c>
      <c r="AB71">
        <f>IFERROR(VLOOKUP($B71,Kraftvärmeprod!$B$1:$AJ$550,MATCH(AB$4,Kraftvärmeprod!$B$1:$AJ$1,0),FALSE)/1,0)-IFERROR(VLOOKUP($B71,'Slutlig allokering kvv'!$B$2:$AJ$550,MATCH(AB$4,'Slutlig allokering kvv'!$B$1:$AJ$1,0),FALSE)/1,0)</f>
        <v>0</v>
      </c>
      <c r="AC71">
        <f>IFERROR(VLOOKUP($B71,Kraftvärmeprod!$B$1:$AJ$550,MATCH(AC$4,Kraftvärmeprod!$B$1:$AJ$1,0),FALSE)/1,0)-IFERROR(VLOOKUP($B71,'Slutlig allokering kvv'!$B$2:$AJ$550,MATCH(AC$4,'Slutlig allokering kvv'!$B$1:$AJ$1,0),FALSE)/1,0)</f>
        <v>0</v>
      </c>
      <c r="AD71">
        <f>IFERROR(VLOOKUP($B71,Miljö!$B$1:$E$471,MATCH("Hjälpel kraftvärme (GWh)",Miljö!$B$1:$E$1,0),FALSE)/1,0)-IFERROR(VLOOKUP($B71,'Slutlig allokering kvv'!$B$2:$AJ$550,MATCH(AD$4,'Slutlig allokering kvv'!$B$1:$AJ$1,0),FALSE)/1,0)</f>
        <v>0</v>
      </c>
      <c r="AH71">
        <f t="shared" si="2"/>
        <v>0</v>
      </c>
      <c r="AJ71">
        <f>IFERROR(VLOOKUP($B71,'Slutlig allokering kvv'!$B$2:$AX$550,MATCH("Summa slutlig allokerad tillförd energi (utan hjälpel och rökgaskondensering):",'Slutlig allokering kvv'!$B$1:$AX$1,0),FALSE)/1,"")</f>
        <v>0</v>
      </c>
      <c r="AL71" s="195" t="str">
        <f>IFERROR(1-VLOOKUP($B71,'Slutlig allokering kvv'!$B$2:$AX$550,MATCH("Andel av bränsle i kvv som allokerats till värme, exklusive rökgaskondensering och hjälpel",'Slutlig allokering kvv'!$B$1:$AX$1,0),FALSE),"")</f>
        <v/>
      </c>
      <c r="AN71" s="195" t="str">
        <f t="shared" si="3"/>
        <v/>
      </c>
    </row>
    <row r="72" spans="1:40" x14ac:dyDescent="0.25">
      <c r="A72" s="2" t="s">
        <v>111</v>
      </c>
      <c r="B72" s="2" t="s">
        <v>124</v>
      </c>
      <c r="C72" t="str">
        <f>IFERROR(VLOOKUP($B72,Kraftvärmeprod!$B$1:$AH$479,MATCH(C$4,Kraftvärmeprod!$B$1:$AG$1,0),FALSE)/1,"")</f>
        <v/>
      </c>
      <c r="D72" t="str">
        <f>IFERROR(VLOOKUP($B72,Kraftvärmeprod!$B$1:$AH$479,MATCH(D$4,Kraftvärmeprod!$B$1:$AG$1,0),FALSE)/1,"")</f>
        <v/>
      </c>
      <c r="F72">
        <f>IFERROR(VLOOKUP($B72,Kraftvärmeprod!$B$1:$AJ$550,MATCH(F$4,Kraftvärmeprod!$B$1:$AJ$1,0),FALSE)/1,0)-IFERROR(VLOOKUP($B72,'Slutlig allokering kvv'!$B$2:$AJ$550,MATCH(F$4,'Slutlig allokering kvv'!$B$1:$AJ$1,0),FALSE)/1,0)</f>
        <v>0</v>
      </c>
      <c r="G72">
        <f>IFERROR(VLOOKUP($B72,Kraftvärmeprod!$B$1:$AJ$550,MATCH(G$4,Kraftvärmeprod!$B$1:$AJ$1,0),FALSE)/1,0)-IFERROR(VLOOKUP($B72,'Slutlig allokering kvv'!$B$2:$AJ$550,MATCH(G$4,'Slutlig allokering kvv'!$B$1:$AJ$1,0),FALSE)/1,0)</f>
        <v>0</v>
      </c>
      <c r="H72">
        <f>IFERROR(VLOOKUP($B72,Kraftvärmeprod!$B$1:$AJ$550,MATCH(H$4,Kraftvärmeprod!$B$1:$AJ$1,0),FALSE)/1,0)-IFERROR(VLOOKUP($B72,'Slutlig allokering kvv'!$B$2:$AJ$550,MATCH(H$4,'Slutlig allokering kvv'!$B$1:$AJ$1,0),FALSE)/1,0)</f>
        <v>0</v>
      </c>
      <c r="I72">
        <f>IFERROR(VLOOKUP($B72,Kraftvärmeprod!$B$1:$AJ$550,MATCH(I$4,Kraftvärmeprod!$B$1:$AJ$1,0),FALSE)/1,0)-IFERROR(VLOOKUP($B72,'Slutlig allokering kvv'!$B$2:$AJ$550,MATCH(I$4,'Slutlig allokering kvv'!$B$1:$AJ$1,0),FALSE)/1,0)</f>
        <v>0</v>
      </c>
      <c r="J72">
        <f>IFERROR(VLOOKUP($B72,Kraftvärmeprod!$B$1:$AJ$550,MATCH(J$4,Kraftvärmeprod!$B$1:$AJ$1,0),FALSE)/1,0)-IFERROR(VLOOKUP($B72,'Slutlig allokering kvv'!$B$2:$AJ$550,MATCH(J$4,'Slutlig allokering kvv'!$B$1:$AJ$1,0),FALSE)/1,0)</f>
        <v>0</v>
      </c>
      <c r="K72">
        <f>IFERROR(VLOOKUP($B72,Kraftvärmeprod!$B$1:$AJ$550,MATCH(K$4,Kraftvärmeprod!$B$1:$AJ$1,0),FALSE)/1,0)-IFERROR(VLOOKUP($B72,'Slutlig allokering kvv'!$B$2:$AJ$550,MATCH(K$4,'Slutlig allokering kvv'!$B$1:$AJ$1,0),FALSE)/1,0)</f>
        <v>0</v>
      </c>
      <c r="L72">
        <f>IFERROR(VLOOKUP($B72,Kraftvärmeprod!$B$1:$AJ$550,MATCH(L$4,Kraftvärmeprod!$B$1:$AJ$1,0),FALSE)/1,0)-IFERROR(VLOOKUP($B72,'Slutlig allokering kvv'!$B$2:$AJ$550,MATCH(L$4,'Slutlig allokering kvv'!$B$1:$AJ$1,0),FALSE)/1,0)</f>
        <v>0</v>
      </c>
      <c r="M72">
        <f>IFERROR(VLOOKUP($B72,Kraftvärmeprod!$B$1:$AJ$550,MATCH(M$4,Kraftvärmeprod!$B$1:$AJ$1,0),FALSE)/1,0)-IFERROR(VLOOKUP($B72,'Slutlig allokering kvv'!$B$2:$AJ$550,MATCH(M$4,'Slutlig allokering kvv'!$B$1:$AJ$1,0),FALSE)/1,0)</f>
        <v>0</v>
      </c>
      <c r="N72">
        <f>IFERROR(VLOOKUP($B72,Kraftvärmeprod!$B$1:$AJ$550,MATCH(N$4,Kraftvärmeprod!$B$1:$AJ$1,0),FALSE)/1,0)-IFERROR(VLOOKUP($B72,'Slutlig allokering kvv'!$B$2:$AJ$550,MATCH(N$4,'Slutlig allokering kvv'!$B$1:$AJ$1,0),FALSE)/1,0)</f>
        <v>0</v>
      </c>
      <c r="O72">
        <f>IFERROR(VLOOKUP($B72,Kraftvärmeprod!$B$1:$AJ$550,MATCH(O$4,Kraftvärmeprod!$B$1:$AJ$1,0),FALSE)/1,0)-IFERROR(VLOOKUP($B72,'Slutlig allokering kvv'!$B$2:$AJ$550,MATCH(O$4,'Slutlig allokering kvv'!$B$1:$AJ$1,0),FALSE)/1,0)</f>
        <v>0</v>
      </c>
      <c r="P72">
        <f>IFERROR(VLOOKUP($B72,Kraftvärmeprod!$B$1:$AJ$550,MATCH(P$4,Kraftvärmeprod!$B$1:$AJ$1,0),FALSE)/1,0)-IFERROR(VLOOKUP($B72,'Slutlig allokering kvv'!$B$2:$AJ$550,MATCH(P$4,'Slutlig allokering kvv'!$B$1:$AJ$1,0),FALSE)/1,0)</f>
        <v>0</v>
      </c>
      <c r="Q72">
        <f>IFERROR(VLOOKUP($B72,Kraftvärmeprod!$B$1:$AJ$550,MATCH(Q$4,Kraftvärmeprod!$B$1:$AJ$1,0),FALSE)/1,0)-IFERROR(VLOOKUP($B72,'Slutlig allokering kvv'!$B$2:$AJ$550,MATCH(Q$4,'Slutlig allokering kvv'!$B$1:$AJ$1,0),FALSE)/1,0)</f>
        <v>0</v>
      </c>
      <c r="R72">
        <f>IFERROR(VLOOKUP($B72,Kraftvärmeprod!$B$1:$AJ$550,MATCH(R$4,Kraftvärmeprod!$B$1:$AJ$1,0),FALSE)/1,0)-IFERROR(VLOOKUP($B72,'Slutlig allokering kvv'!$B$2:$AJ$550,MATCH(R$4,'Slutlig allokering kvv'!$B$1:$AJ$1,0),FALSE)/1,0)</f>
        <v>0</v>
      </c>
      <c r="S72">
        <f>IFERROR(VLOOKUP($B72,Kraftvärmeprod!$B$1:$AJ$550,MATCH(S$4,Kraftvärmeprod!$B$1:$AJ$1,0),FALSE)/1,0)-IFERROR(VLOOKUP($B72,'Slutlig allokering kvv'!$B$2:$AJ$550,MATCH(S$4,'Slutlig allokering kvv'!$B$1:$AJ$1,0),FALSE)/1,0)</f>
        <v>0</v>
      </c>
      <c r="T72">
        <f>IFERROR(VLOOKUP($B72,Kraftvärmeprod!$B$1:$AJ$550,MATCH(T$4,Kraftvärmeprod!$B$1:$AJ$1,0),FALSE)/1,0)-IFERROR(VLOOKUP($B72,'Slutlig allokering kvv'!$B$2:$AJ$550,MATCH(T$4,'Slutlig allokering kvv'!$B$1:$AJ$1,0),FALSE)/1,0)</f>
        <v>0</v>
      </c>
      <c r="U72">
        <f>IFERROR(VLOOKUP($B72,Kraftvärmeprod!$B$1:$AJ$550,MATCH(U$4,Kraftvärmeprod!$B$1:$AJ$1,0),FALSE)/1,0)-IFERROR(VLOOKUP($B72,'Slutlig allokering kvv'!$B$2:$AJ$550,MATCH(U$4,'Slutlig allokering kvv'!$B$1:$AJ$1,0),FALSE)/1,0)</f>
        <v>0</v>
      </c>
      <c r="V72">
        <f>IFERROR(VLOOKUP($B72,Kraftvärmeprod!$B$1:$AJ$550,MATCH(V$4,Kraftvärmeprod!$B$1:$AJ$1,0),FALSE)/1,0)-IFERROR(VLOOKUP($B72,'Slutlig allokering kvv'!$B$2:$AJ$550,MATCH(V$4,'Slutlig allokering kvv'!$B$1:$AJ$1,0),FALSE)/1,0)</f>
        <v>0</v>
      </c>
      <c r="W72">
        <f>IFERROR(VLOOKUP($B72,Kraftvärmeprod!$B$1:$AJ$550,MATCH(W$4,Kraftvärmeprod!$B$1:$AJ$1,0),FALSE)/1,0)-IFERROR(VLOOKUP($B72,'Slutlig allokering kvv'!$B$2:$AJ$550,MATCH(W$4,'Slutlig allokering kvv'!$B$1:$AJ$1,0),FALSE)/1,0)</f>
        <v>0</v>
      </c>
      <c r="X72">
        <f>IFERROR(VLOOKUP($B72,Kraftvärmeprod!$B$1:$AJ$550,MATCH(X$4,Kraftvärmeprod!$B$1:$AJ$1,0),FALSE)/1,0)-IFERROR(VLOOKUP($B72,'Slutlig allokering kvv'!$B$2:$AJ$550,MATCH(X$4,'Slutlig allokering kvv'!$B$1:$AJ$1,0),FALSE)/1,0)</f>
        <v>0</v>
      </c>
      <c r="Y72">
        <f>IFERROR(VLOOKUP($B72,Kraftvärmeprod!$B$1:$AJ$550,MATCH(Y$4,Kraftvärmeprod!$B$1:$AJ$1,0),FALSE)/1,0)-IFERROR(VLOOKUP($B72,'Slutlig allokering kvv'!$B$2:$AJ$550,MATCH(Y$4,'Slutlig allokering kvv'!$B$1:$AJ$1,0),FALSE)/1,0)</f>
        <v>0</v>
      </c>
      <c r="Z72">
        <f>IFERROR(VLOOKUP($B72,Kraftvärmeprod!$B$1:$AJ$550,MATCH(Z$4,Kraftvärmeprod!$B$1:$AJ$1,0),FALSE)/1,0)-IFERROR(VLOOKUP($B72,'Slutlig allokering kvv'!$B$2:$AJ$550,MATCH(Z$4,'Slutlig allokering kvv'!$B$1:$AJ$1,0),FALSE)/1,0)</f>
        <v>0</v>
      </c>
      <c r="AA72">
        <f>IFERROR(VLOOKUP($B72,Kraftvärmeprod!$B$1:$AJ$550,MATCH(AA$4,Kraftvärmeprod!$B$1:$AJ$1,0),FALSE)/1,0)-IFERROR(VLOOKUP($B72,'Slutlig allokering kvv'!$B$2:$AJ$550,MATCH(AA$4,'Slutlig allokering kvv'!$B$1:$AJ$1,0),FALSE)/1,0)</f>
        <v>0</v>
      </c>
      <c r="AB72">
        <f>IFERROR(VLOOKUP($B72,Kraftvärmeprod!$B$1:$AJ$550,MATCH(AB$4,Kraftvärmeprod!$B$1:$AJ$1,0),FALSE)/1,0)-IFERROR(VLOOKUP($B72,'Slutlig allokering kvv'!$B$2:$AJ$550,MATCH(AB$4,'Slutlig allokering kvv'!$B$1:$AJ$1,0),FALSE)/1,0)</f>
        <v>0</v>
      </c>
      <c r="AC72">
        <f>IFERROR(VLOOKUP($B72,Kraftvärmeprod!$B$1:$AJ$550,MATCH(AC$4,Kraftvärmeprod!$B$1:$AJ$1,0),FALSE)/1,0)-IFERROR(VLOOKUP($B72,'Slutlig allokering kvv'!$B$2:$AJ$550,MATCH(AC$4,'Slutlig allokering kvv'!$B$1:$AJ$1,0),FALSE)/1,0)</f>
        <v>0</v>
      </c>
      <c r="AD72">
        <f>IFERROR(VLOOKUP($B72,Miljö!$B$1:$E$471,MATCH("Hjälpel kraftvärme (GWh)",Miljö!$B$1:$E$1,0),FALSE)/1,0)-IFERROR(VLOOKUP($B72,'Slutlig allokering kvv'!$B$2:$AJ$550,MATCH(AD$4,'Slutlig allokering kvv'!$B$1:$AJ$1,0),FALSE)/1,0)</f>
        <v>0</v>
      </c>
      <c r="AH72">
        <f t="shared" si="2"/>
        <v>0</v>
      </c>
      <c r="AJ72">
        <f>IFERROR(VLOOKUP($B72,'Slutlig allokering kvv'!$B$2:$AX$550,MATCH("Summa slutlig allokerad tillförd energi (utan hjälpel och rökgaskondensering):",'Slutlig allokering kvv'!$B$1:$AX$1,0),FALSE)/1,"")</f>
        <v>0</v>
      </c>
      <c r="AL72" s="195" t="str">
        <f>IFERROR(1-VLOOKUP($B72,'Slutlig allokering kvv'!$B$2:$AX$550,MATCH("Andel av bränsle i kvv som allokerats till värme, exklusive rökgaskondensering och hjälpel",'Slutlig allokering kvv'!$B$1:$AX$1,0),FALSE),"")</f>
        <v/>
      </c>
      <c r="AN72" s="195" t="str">
        <f t="shared" si="3"/>
        <v/>
      </c>
    </row>
    <row r="73" spans="1:40" x14ac:dyDescent="0.25">
      <c r="A73" s="2" t="s">
        <v>111</v>
      </c>
      <c r="B73" s="2" t="s">
        <v>125</v>
      </c>
      <c r="C73" t="str">
        <f>IFERROR(VLOOKUP($B73,Kraftvärmeprod!$B$1:$AH$479,MATCH(C$4,Kraftvärmeprod!$B$1:$AG$1,0),FALSE)/1,"")</f>
        <v/>
      </c>
      <c r="D73" t="str">
        <f>IFERROR(VLOOKUP($B73,Kraftvärmeprod!$B$1:$AH$479,MATCH(D$4,Kraftvärmeprod!$B$1:$AG$1,0),FALSE)/1,"")</f>
        <v/>
      </c>
      <c r="F73">
        <f>IFERROR(VLOOKUP($B73,Kraftvärmeprod!$B$1:$AJ$550,MATCH(F$4,Kraftvärmeprod!$B$1:$AJ$1,0),FALSE)/1,0)-IFERROR(VLOOKUP($B73,'Slutlig allokering kvv'!$B$2:$AJ$550,MATCH(F$4,'Slutlig allokering kvv'!$B$1:$AJ$1,0),FALSE)/1,0)</f>
        <v>0</v>
      </c>
      <c r="G73">
        <f>IFERROR(VLOOKUP($B73,Kraftvärmeprod!$B$1:$AJ$550,MATCH(G$4,Kraftvärmeprod!$B$1:$AJ$1,0),FALSE)/1,0)-IFERROR(VLOOKUP($B73,'Slutlig allokering kvv'!$B$2:$AJ$550,MATCH(G$4,'Slutlig allokering kvv'!$B$1:$AJ$1,0),FALSE)/1,0)</f>
        <v>0</v>
      </c>
      <c r="H73">
        <f>IFERROR(VLOOKUP($B73,Kraftvärmeprod!$B$1:$AJ$550,MATCH(H$4,Kraftvärmeprod!$B$1:$AJ$1,0),FALSE)/1,0)-IFERROR(VLOOKUP($B73,'Slutlig allokering kvv'!$B$2:$AJ$550,MATCH(H$4,'Slutlig allokering kvv'!$B$1:$AJ$1,0),FALSE)/1,0)</f>
        <v>0</v>
      </c>
      <c r="I73">
        <f>IFERROR(VLOOKUP($B73,Kraftvärmeprod!$B$1:$AJ$550,MATCH(I$4,Kraftvärmeprod!$B$1:$AJ$1,0),FALSE)/1,0)-IFERROR(VLOOKUP($B73,'Slutlig allokering kvv'!$B$2:$AJ$550,MATCH(I$4,'Slutlig allokering kvv'!$B$1:$AJ$1,0),FALSE)/1,0)</f>
        <v>0</v>
      </c>
      <c r="J73">
        <f>IFERROR(VLOOKUP($B73,Kraftvärmeprod!$B$1:$AJ$550,MATCH(J$4,Kraftvärmeprod!$B$1:$AJ$1,0),FALSE)/1,0)-IFERROR(VLOOKUP($B73,'Slutlig allokering kvv'!$B$2:$AJ$550,MATCH(J$4,'Slutlig allokering kvv'!$B$1:$AJ$1,0),FALSE)/1,0)</f>
        <v>0</v>
      </c>
      <c r="K73">
        <f>IFERROR(VLOOKUP($B73,Kraftvärmeprod!$B$1:$AJ$550,MATCH(K$4,Kraftvärmeprod!$B$1:$AJ$1,0),FALSE)/1,0)-IFERROR(VLOOKUP($B73,'Slutlig allokering kvv'!$B$2:$AJ$550,MATCH(K$4,'Slutlig allokering kvv'!$B$1:$AJ$1,0),FALSE)/1,0)</f>
        <v>0</v>
      </c>
      <c r="L73">
        <f>IFERROR(VLOOKUP($B73,Kraftvärmeprod!$B$1:$AJ$550,MATCH(L$4,Kraftvärmeprod!$B$1:$AJ$1,0),FALSE)/1,0)-IFERROR(VLOOKUP($B73,'Slutlig allokering kvv'!$B$2:$AJ$550,MATCH(L$4,'Slutlig allokering kvv'!$B$1:$AJ$1,0),FALSE)/1,0)</f>
        <v>0</v>
      </c>
      <c r="M73">
        <f>IFERROR(VLOOKUP($B73,Kraftvärmeprod!$B$1:$AJ$550,MATCH(M$4,Kraftvärmeprod!$B$1:$AJ$1,0),FALSE)/1,0)-IFERROR(VLOOKUP($B73,'Slutlig allokering kvv'!$B$2:$AJ$550,MATCH(M$4,'Slutlig allokering kvv'!$B$1:$AJ$1,0),FALSE)/1,0)</f>
        <v>0</v>
      </c>
      <c r="N73">
        <f>IFERROR(VLOOKUP($B73,Kraftvärmeprod!$B$1:$AJ$550,MATCH(N$4,Kraftvärmeprod!$B$1:$AJ$1,0),FALSE)/1,0)-IFERROR(VLOOKUP($B73,'Slutlig allokering kvv'!$B$2:$AJ$550,MATCH(N$4,'Slutlig allokering kvv'!$B$1:$AJ$1,0),FALSE)/1,0)</f>
        <v>0</v>
      </c>
      <c r="O73">
        <f>IFERROR(VLOOKUP($B73,Kraftvärmeprod!$B$1:$AJ$550,MATCH(O$4,Kraftvärmeprod!$B$1:$AJ$1,0),FALSE)/1,0)-IFERROR(VLOOKUP($B73,'Slutlig allokering kvv'!$B$2:$AJ$550,MATCH(O$4,'Slutlig allokering kvv'!$B$1:$AJ$1,0),FALSE)/1,0)</f>
        <v>0</v>
      </c>
      <c r="P73">
        <f>IFERROR(VLOOKUP($B73,Kraftvärmeprod!$B$1:$AJ$550,MATCH(P$4,Kraftvärmeprod!$B$1:$AJ$1,0),FALSE)/1,0)-IFERROR(VLOOKUP($B73,'Slutlig allokering kvv'!$B$2:$AJ$550,MATCH(P$4,'Slutlig allokering kvv'!$B$1:$AJ$1,0),FALSE)/1,0)</f>
        <v>0</v>
      </c>
      <c r="Q73">
        <f>IFERROR(VLOOKUP($B73,Kraftvärmeprod!$B$1:$AJ$550,MATCH(Q$4,Kraftvärmeprod!$B$1:$AJ$1,0),FALSE)/1,0)-IFERROR(VLOOKUP($B73,'Slutlig allokering kvv'!$B$2:$AJ$550,MATCH(Q$4,'Slutlig allokering kvv'!$B$1:$AJ$1,0),FALSE)/1,0)</f>
        <v>0</v>
      </c>
      <c r="R73">
        <f>IFERROR(VLOOKUP($B73,Kraftvärmeprod!$B$1:$AJ$550,MATCH(R$4,Kraftvärmeprod!$B$1:$AJ$1,0),FALSE)/1,0)-IFERROR(VLOOKUP($B73,'Slutlig allokering kvv'!$B$2:$AJ$550,MATCH(R$4,'Slutlig allokering kvv'!$B$1:$AJ$1,0),FALSE)/1,0)</f>
        <v>0</v>
      </c>
      <c r="S73">
        <f>IFERROR(VLOOKUP($B73,Kraftvärmeprod!$B$1:$AJ$550,MATCH(S$4,Kraftvärmeprod!$B$1:$AJ$1,0),FALSE)/1,0)-IFERROR(VLOOKUP($B73,'Slutlig allokering kvv'!$B$2:$AJ$550,MATCH(S$4,'Slutlig allokering kvv'!$B$1:$AJ$1,0),FALSE)/1,0)</f>
        <v>0</v>
      </c>
      <c r="T73">
        <f>IFERROR(VLOOKUP($B73,Kraftvärmeprod!$B$1:$AJ$550,MATCH(T$4,Kraftvärmeprod!$B$1:$AJ$1,0),FALSE)/1,0)-IFERROR(VLOOKUP($B73,'Slutlig allokering kvv'!$B$2:$AJ$550,MATCH(T$4,'Slutlig allokering kvv'!$B$1:$AJ$1,0),FALSE)/1,0)</f>
        <v>0</v>
      </c>
      <c r="U73">
        <f>IFERROR(VLOOKUP($B73,Kraftvärmeprod!$B$1:$AJ$550,MATCH(U$4,Kraftvärmeprod!$B$1:$AJ$1,0),FALSE)/1,0)-IFERROR(VLOOKUP($B73,'Slutlig allokering kvv'!$B$2:$AJ$550,MATCH(U$4,'Slutlig allokering kvv'!$B$1:$AJ$1,0),FALSE)/1,0)</f>
        <v>0</v>
      </c>
      <c r="V73">
        <f>IFERROR(VLOOKUP($B73,Kraftvärmeprod!$B$1:$AJ$550,MATCH(V$4,Kraftvärmeprod!$B$1:$AJ$1,0),FALSE)/1,0)-IFERROR(VLOOKUP($B73,'Slutlig allokering kvv'!$B$2:$AJ$550,MATCH(V$4,'Slutlig allokering kvv'!$B$1:$AJ$1,0),FALSE)/1,0)</f>
        <v>0</v>
      </c>
      <c r="W73">
        <f>IFERROR(VLOOKUP($B73,Kraftvärmeprod!$B$1:$AJ$550,MATCH(W$4,Kraftvärmeprod!$B$1:$AJ$1,0),FALSE)/1,0)-IFERROR(VLOOKUP($B73,'Slutlig allokering kvv'!$B$2:$AJ$550,MATCH(W$4,'Slutlig allokering kvv'!$B$1:$AJ$1,0),FALSE)/1,0)</f>
        <v>0</v>
      </c>
      <c r="X73">
        <f>IFERROR(VLOOKUP($B73,Kraftvärmeprod!$B$1:$AJ$550,MATCH(X$4,Kraftvärmeprod!$B$1:$AJ$1,0),FALSE)/1,0)-IFERROR(VLOOKUP($B73,'Slutlig allokering kvv'!$B$2:$AJ$550,MATCH(X$4,'Slutlig allokering kvv'!$B$1:$AJ$1,0),FALSE)/1,0)</f>
        <v>0</v>
      </c>
      <c r="Y73">
        <f>IFERROR(VLOOKUP($B73,Kraftvärmeprod!$B$1:$AJ$550,MATCH(Y$4,Kraftvärmeprod!$B$1:$AJ$1,0),FALSE)/1,0)-IFERROR(VLOOKUP($B73,'Slutlig allokering kvv'!$B$2:$AJ$550,MATCH(Y$4,'Slutlig allokering kvv'!$B$1:$AJ$1,0),FALSE)/1,0)</f>
        <v>0</v>
      </c>
      <c r="Z73">
        <f>IFERROR(VLOOKUP($B73,Kraftvärmeprod!$B$1:$AJ$550,MATCH(Z$4,Kraftvärmeprod!$B$1:$AJ$1,0),FALSE)/1,0)-IFERROR(VLOOKUP($B73,'Slutlig allokering kvv'!$B$2:$AJ$550,MATCH(Z$4,'Slutlig allokering kvv'!$B$1:$AJ$1,0),FALSE)/1,0)</f>
        <v>0</v>
      </c>
      <c r="AA73">
        <f>IFERROR(VLOOKUP($B73,Kraftvärmeprod!$B$1:$AJ$550,MATCH(AA$4,Kraftvärmeprod!$B$1:$AJ$1,0),FALSE)/1,0)-IFERROR(VLOOKUP($B73,'Slutlig allokering kvv'!$B$2:$AJ$550,MATCH(AA$4,'Slutlig allokering kvv'!$B$1:$AJ$1,0),FALSE)/1,0)</f>
        <v>0</v>
      </c>
      <c r="AB73">
        <f>IFERROR(VLOOKUP($B73,Kraftvärmeprod!$B$1:$AJ$550,MATCH(AB$4,Kraftvärmeprod!$B$1:$AJ$1,0),FALSE)/1,0)-IFERROR(VLOOKUP($B73,'Slutlig allokering kvv'!$B$2:$AJ$550,MATCH(AB$4,'Slutlig allokering kvv'!$B$1:$AJ$1,0),FALSE)/1,0)</f>
        <v>0</v>
      </c>
      <c r="AC73">
        <f>IFERROR(VLOOKUP($B73,Kraftvärmeprod!$B$1:$AJ$550,MATCH(AC$4,Kraftvärmeprod!$B$1:$AJ$1,0),FALSE)/1,0)-IFERROR(VLOOKUP($B73,'Slutlig allokering kvv'!$B$2:$AJ$550,MATCH(AC$4,'Slutlig allokering kvv'!$B$1:$AJ$1,0),FALSE)/1,0)</f>
        <v>0</v>
      </c>
      <c r="AD73">
        <f>IFERROR(VLOOKUP($B73,Miljö!$B$1:$E$471,MATCH("Hjälpel kraftvärme (GWh)",Miljö!$B$1:$E$1,0),FALSE)/1,0)-IFERROR(VLOOKUP($B73,'Slutlig allokering kvv'!$B$2:$AJ$550,MATCH(AD$4,'Slutlig allokering kvv'!$B$1:$AJ$1,0),FALSE)/1,0)</f>
        <v>0</v>
      </c>
      <c r="AH73">
        <f t="shared" si="2"/>
        <v>0</v>
      </c>
      <c r="AJ73">
        <f>IFERROR(VLOOKUP($B73,'Slutlig allokering kvv'!$B$2:$AX$550,MATCH("Summa slutlig allokerad tillförd energi (utan hjälpel och rökgaskondensering):",'Slutlig allokering kvv'!$B$1:$AX$1,0),FALSE)/1,"")</f>
        <v>0</v>
      </c>
      <c r="AL73" s="195" t="str">
        <f>IFERROR(1-VLOOKUP($B73,'Slutlig allokering kvv'!$B$2:$AX$550,MATCH("Andel av bränsle i kvv som allokerats till värme, exklusive rökgaskondensering och hjälpel",'Slutlig allokering kvv'!$B$1:$AX$1,0),FALSE),"")</f>
        <v/>
      </c>
      <c r="AN73" s="195" t="str">
        <f t="shared" si="3"/>
        <v/>
      </c>
    </row>
    <row r="74" spans="1:40" x14ac:dyDescent="0.25">
      <c r="A74" s="2" t="s">
        <v>111</v>
      </c>
      <c r="B74" s="2" t="s">
        <v>126</v>
      </c>
      <c r="C74" t="str">
        <f>IFERROR(VLOOKUP($B74,Kraftvärmeprod!$B$1:$AH$479,MATCH(C$4,Kraftvärmeprod!$B$1:$AG$1,0),FALSE)/1,"")</f>
        <v/>
      </c>
      <c r="D74" t="str">
        <f>IFERROR(VLOOKUP($B74,Kraftvärmeprod!$B$1:$AH$479,MATCH(D$4,Kraftvärmeprod!$B$1:$AG$1,0),FALSE)/1,"")</f>
        <v/>
      </c>
      <c r="F74">
        <f>IFERROR(VLOOKUP($B74,Kraftvärmeprod!$B$1:$AJ$550,MATCH(F$4,Kraftvärmeprod!$B$1:$AJ$1,0),FALSE)/1,0)-IFERROR(VLOOKUP($B74,'Slutlig allokering kvv'!$B$2:$AJ$550,MATCH(F$4,'Slutlig allokering kvv'!$B$1:$AJ$1,0),FALSE)/1,0)</f>
        <v>0</v>
      </c>
      <c r="G74">
        <f>IFERROR(VLOOKUP($B74,Kraftvärmeprod!$B$1:$AJ$550,MATCH(G$4,Kraftvärmeprod!$B$1:$AJ$1,0),FALSE)/1,0)-IFERROR(VLOOKUP($B74,'Slutlig allokering kvv'!$B$2:$AJ$550,MATCH(G$4,'Slutlig allokering kvv'!$B$1:$AJ$1,0),FALSE)/1,0)</f>
        <v>0</v>
      </c>
      <c r="H74">
        <f>IFERROR(VLOOKUP($B74,Kraftvärmeprod!$B$1:$AJ$550,MATCH(H$4,Kraftvärmeprod!$B$1:$AJ$1,0),FALSE)/1,0)-IFERROR(VLOOKUP($B74,'Slutlig allokering kvv'!$B$2:$AJ$550,MATCH(H$4,'Slutlig allokering kvv'!$B$1:$AJ$1,0),FALSE)/1,0)</f>
        <v>0</v>
      </c>
      <c r="I74">
        <f>IFERROR(VLOOKUP($B74,Kraftvärmeprod!$B$1:$AJ$550,MATCH(I$4,Kraftvärmeprod!$B$1:$AJ$1,0),FALSE)/1,0)-IFERROR(VLOOKUP($B74,'Slutlig allokering kvv'!$B$2:$AJ$550,MATCH(I$4,'Slutlig allokering kvv'!$B$1:$AJ$1,0),FALSE)/1,0)</f>
        <v>0</v>
      </c>
      <c r="J74">
        <f>IFERROR(VLOOKUP($B74,Kraftvärmeprod!$B$1:$AJ$550,MATCH(J$4,Kraftvärmeprod!$B$1:$AJ$1,0),FALSE)/1,0)-IFERROR(VLOOKUP($B74,'Slutlig allokering kvv'!$B$2:$AJ$550,MATCH(J$4,'Slutlig allokering kvv'!$B$1:$AJ$1,0),FALSE)/1,0)</f>
        <v>0</v>
      </c>
      <c r="K74">
        <f>IFERROR(VLOOKUP($B74,Kraftvärmeprod!$B$1:$AJ$550,MATCH(K$4,Kraftvärmeprod!$B$1:$AJ$1,0),FALSE)/1,0)-IFERROR(VLOOKUP($B74,'Slutlig allokering kvv'!$B$2:$AJ$550,MATCH(K$4,'Slutlig allokering kvv'!$B$1:$AJ$1,0),FALSE)/1,0)</f>
        <v>0</v>
      </c>
      <c r="L74">
        <f>IFERROR(VLOOKUP($B74,Kraftvärmeprod!$B$1:$AJ$550,MATCH(L$4,Kraftvärmeprod!$B$1:$AJ$1,0),FALSE)/1,0)-IFERROR(VLOOKUP($B74,'Slutlig allokering kvv'!$B$2:$AJ$550,MATCH(L$4,'Slutlig allokering kvv'!$B$1:$AJ$1,0),FALSE)/1,0)</f>
        <v>0</v>
      </c>
      <c r="M74">
        <f>IFERROR(VLOOKUP($B74,Kraftvärmeprod!$B$1:$AJ$550,MATCH(M$4,Kraftvärmeprod!$B$1:$AJ$1,0),FALSE)/1,0)-IFERROR(VLOOKUP($B74,'Slutlig allokering kvv'!$B$2:$AJ$550,MATCH(M$4,'Slutlig allokering kvv'!$B$1:$AJ$1,0),FALSE)/1,0)</f>
        <v>0</v>
      </c>
      <c r="N74">
        <f>IFERROR(VLOOKUP($B74,Kraftvärmeprod!$B$1:$AJ$550,MATCH(N$4,Kraftvärmeprod!$B$1:$AJ$1,0),FALSE)/1,0)-IFERROR(VLOOKUP($B74,'Slutlig allokering kvv'!$B$2:$AJ$550,MATCH(N$4,'Slutlig allokering kvv'!$B$1:$AJ$1,0),FALSE)/1,0)</f>
        <v>0</v>
      </c>
      <c r="O74">
        <f>IFERROR(VLOOKUP($B74,Kraftvärmeprod!$B$1:$AJ$550,MATCH(O$4,Kraftvärmeprod!$B$1:$AJ$1,0),FALSE)/1,0)-IFERROR(VLOOKUP($B74,'Slutlig allokering kvv'!$B$2:$AJ$550,MATCH(O$4,'Slutlig allokering kvv'!$B$1:$AJ$1,0),FALSE)/1,0)</f>
        <v>0</v>
      </c>
      <c r="P74">
        <f>IFERROR(VLOOKUP($B74,Kraftvärmeprod!$B$1:$AJ$550,MATCH(P$4,Kraftvärmeprod!$B$1:$AJ$1,0),FALSE)/1,0)-IFERROR(VLOOKUP($B74,'Slutlig allokering kvv'!$B$2:$AJ$550,MATCH(P$4,'Slutlig allokering kvv'!$B$1:$AJ$1,0),FALSE)/1,0)</f>
        <v>0</v>
      </c>
      <c r="Q74">
        <f>IFERROR(VLOOKUP($B74,Kraftvärmeprod!$B$1:$AJ$550,MATCH(Q$4,Kraftvärmeprod!$B$1:$AJ$1,0),FALSE)/1,0)-IFERROR(VLOOKUP($B74,'Slutlig allokering kvv'!$B$2:$AJ$550,MATCH(Q$4,'Slutlig allokering kvv'!$B$1:$AJ$1,0),FALSE)/1,0)</f>
        <v>0</v>
      </c>
      <c r="R74">
        <f>IFERROR(VLOOKUP($B74,Kraftvärmeprod!$B$1:$AJ$550,MATCH(R$4,Kraftvärmeprod!$B$1:$AJ$1,0),FALSE)/1,0)-IFERROR(VLOOKUP($B74,'Slutlig allokering kvv'!$B$2:$AJ$550,MATCH(R$4,'Slutlig allokering kvv'!$B$1:$AJ$1,0),FALSE)/1,0)</f>
        <v>0</v>
      </c>
      <c r="S74">
        <f>IFERROR(VLOOKUP($B74,Kraftvärmeprod!$B$1:$AJ$550,MATCH(S$4,Kraftvärmeprod!$B$1:$AJ$1,0),FALSE)/1,0)-IFERROR(VLOOKUP($B74,'Slutlig allokering kvv'!$B$2:$AJ$550,MATCH(S$4,'Slutlig allokering kvv'!$B$1:$AJ$1,0),FALSE)/1,0)</f>
        <v>0</v>
      </c>
      <c r="T74">
        <f>IFERROR(VLOOKUP($B74,Kraftvärmeprod!$B$1:$AJ$550,MATCH(T$4,Kraftvärmeprod!$B$1:$AJ$1,0),FALSE)/1,0)-IFERROR(VLOOKUP($B74,'Slutlig allokering kvv'!$B$2:$AJ$550,MATCH(T$4,'Slutlig allokering kvv'!$B$1:$AJ$1,0),FALSE)/1,0)</f>
        <v>0</v>
      </c>
      <c r="U74">
        <f>IFERROR(VLOOKUP($B74,Kraftvärmeprod!$B$1:$AJ$550,MATCH(U$4,Kraftvärmeprod!$B$1:$AJ$1,0),FALSE)/1,0)-IFERROR(VLOOKUP($B74,'Slutlig allokering kvv'!$B$2:$AJ$550,MATCH(U$4,'Slutlig allokering kvv'!$B$1:$AJ$1,0),FALSE)/1,0)</f>
        <v>0</v>
      </c>
      <c r="V74">
        <f>IFERROR(VLOOKUP($B74,Kraftvärmeprod!$B$1:$AJ$550,MATCH(V$4,Kraftvärmeprod!$B$1:$AJ$1,0),FALSE)/1,0)-IFERROR(VLOOKUP($B74,'Slutlig allokering kvv'!$B$2:$AJ$550,MATCH(V$4,'Slutlig allokering kvv'!$B$1:$AJ$1,0),FALSE)/1,0)</f>
        <v>0</v>
      </c>
      <c r="W74">
        <f>IFERROR(VLOOKUP($B74,Kraftvärmeprod!$B$1:$AJ$550,MATCH(W$4,Kraftvärmeprod!$B$1:$AJ$1,0),FALSE)/1,0)-IFERROR(VLOOKUP($B74,'Slutlig allokering kvv'!$B$2:$AJ$550,MATCH(W$4,'Slutlig allokering kvv'!$B$1:$AJ$1,0),FALSE)/1,0)</f>
        <v>0</v>
      </c>
      <c r="X74">
        <f>IFERROR(VLOOKUP($B74,Kraftvärmeprod!$B$1:$AJ$550,MATCH(X$4,Kraftvärmeprod!$B$1:$AJ$1,0),FALSE)/1,0)-IFERROR(VLOOKUP($B74,'Slutlig allokering kvv'!$B$2:$AJ$550,MATCH(X$4,'Slutlig allokering kvv'!$B$1:$AJ$1,0),FALSE)/1,0)</f>
        <v>0</v>
      </c>
      <c r="Y74">
        <f>IFERROR(VLOOKUP($B74,Kraftvärmeprod!$B$1:$AJ$550,MATCH(Y$4,Kraftvärmeprod!$B$1:$AJ$1,0),FALSE)/1,0)-IFERROR(VLOOKUP($B74,'Slutlig allokering kvv'!$B$2:$AJ$550,MATCH(Y$4,'Slutlig allokering kvv'!$B$1:$AJ$1,0),FALSE)/1,0)</f>
        <v>0</v>
      </c>
      <c r="Z74">
        <f>IFERROR(VLOOKUP($B74,Kraftvärmeprod!$B$1:$AJ$550,MATCH(Z$4,Kraftvärmeprod!$B$1:$AJ$1,0),FALSE)/1,0)-IFERROR(VLOOKUP($B74,'Slutlig allokering kvv'!$B$2:$AJ$550,MATCH(Z$4,'Slutlig allokering kvv'!$B$1:$AJ$1,0),FALSE)/1,0)</f>
        <v>0</v>
      </c>
      <c r="AA74">
        <f>IFERROR(VLOOKUP($B74,Kraftvärmeprod!$B$1:$AJ$550,MATCH(AA$4,Kraftvärmeprod!$B$1:$AJ$1,0),FALSE)/1,0)-IFERROR(VLOOKUP($B74,'Slutlig allokering kvv'!$B$2:$AJ$550,MATCH(AA$4,'Slutlig allokering kvv'!$B$1:$AJ$1,0),FALSE)/1,0)</f>
        <v>0</v>
      </c>
      <c r="AB74">
        <f>IFERROR(VLOOKUP($B74,Kraftvärmeprod!$B$1:$AJ$550,MATCH(AB$4,Kraftvärmeprod!$B$1:$AJ$1,0),FALSE)/1,0)-IFERROR(VLOOKUP($B74,'Slutlig allokering kvv'!$B$2:$AJ$550,MATCH(AB$4,'Slutlig allokering kvv'!$B$1:$AJ$1,0),FALSE)/1,0)</f>
        <v>0</v>
      </c>
      <c r="AC74">
        <f>IFERROR(VLOOKUP($B74,Kraftvärmeprod!$B$1:$AJ$550,MATCH(AC$4,Kraftvärmeprod!$B$1:$AJ$1,0),FALSE)/1,0)-IFERROR(VLOOKUP($B74,'Slutlig allokering kvv'!$B$2:$AJ$550,MATCH(AC$4,'Slutlig allokering kvv'!$B$1:$AJ$1,0),FALSE)/1,0)</f>
        <v>0</v>
      </c>
      <c r="AD74">
        <f>IFERROR(VLOOKUP($B74,Miljö!$B$1:$E$471,MATCH("Hjälpel kraftvärme (GWh)",Miljö!$B$1:$E$1,0),FALSE)/1,0)-IFERROR(VLOOKUP($B74,'Slutlig allokering kvv'!$B$2:$AJ$550,MATCH(AD$4,'Slutlig allokering kvv'!$B$1:$AJ$1,0),FALSE)/1,0)</f>
        <v>0</v>
      </c>
      <c r="AH74">
        <f t="shared" si="2"/>
        <v>0</v>
      </c>
      <c r="AJ74">
        <f>IFERROR(VLOOKUP($B74,'Slutlig allokering kvv'!$B$2:$AX$550,MATCH("Summa slutlig allokerad tillförd energi (utan hjälpel och rökgaskondensering):",'Slutlig allokering kvv'!$B$1:$AX$1,0),FALSE)/1,"")</f>
        <v>0</v>
      </c>
      <c r="AL74" s="195" t="str">
        <f>IFERROR(1-VLOOKUP($B74,'Slutlig allokering kvv'!$B$2:$AX$550,MATCH("Andel av bränsle i kvv som allokerats till värme, exklusive rökgaskondensering och hjälpel",'Slutlig allokering kvv'!$B$1:$AX$1,0),FALSE),"")</f>
        <v/>
      </c>
      <c r="AN74" s="195" t="str">
        <f t="shared" si="3"/>
        <v/>
      </c>
    </row>
    <row r="75" spans="1:40" x14ac:dyDescent="0.25">
      <c r="A75" s="2" t="s">
        <v>111</v>
      </c>
      <c r="B75" s="2" t="s">
        <v>127</v>
      </c>
      <c r="C75" t="str">
        <f>IFERROR(VLOOKUP($B75,Kraftvärmeprod!$B$1:$AH$479,MATCH(C$4,Kraftvärmeprod!$B$1:$AG$1,0),FALSE)/1,"")</f>
        <v/>
      </c>
      <c r="D75" t="str">
        <f>IFERROR(VLOOKUP($B75,Kraftvärmeprod!$B$1:$AH$479,MATCH(D$4,Kraftvärmeprod!$B$1:$AG$1,0),FALSE)/1,"")</f>
        <v/>
      </c>
      <c r="F75">
        <f>IFERROR(VLOOKUP($B75,Kraftvärmeprod!$B$1:$AJ$550,MATCH(F$4,Kraftvärmeprod!$B$1:$AJ$1,0),FALSE)/1,0)-IFERROR(VLOOKUP($B75,'Slutlig allokering kvv'!$B$2:$AJ$550,MATCH(F$4,'Slutlig allokering kvv'!$B$1:$AJ$1,0),FALSE)/1,0)</f>
        <v>0</v>
      </c>
      <c r="G75">
        <f>IFERROR(VLOOKUP($B75,Kraftvärmeprod!$B$1:$AJ$550,MATCH(G$4,Kraftvärmeprod!$B$1:$AJ$1,0),FALSE)/1,0)-IFERROR(VLOOKUP($B75,'Slutlig allokering kvv'!$B$2:$AJ$550,MATCH(G$4,'Slutlig allokering kvv'!$B$1:$AJ$1,0),FALSE)/1,0)</f>
        <v>0</v>
      </c>
      <c r="H75">
        <f>IFERROR(VLOOKUP($B75,Kraftvärmeprod!$B$1:$AJ$550,MATCH(H$4,Kraftvärmeprod!$B$1:$AJ$1,0),FALSE)/1,0)-IFERROR(VLOOKUP($B75,'Slutlig allokering kvv'!$B$2:$AJ$550,MATCH(H$4,'Slutlig allokering kvv'!$B$1:$AJ$1,0),FALSE)/1,0)</f>
        <v>0</v>
      </c>
      <c r="I75">
        <f>IFERROR(VLOOKUP($B75,Kraftvärmeprod!$B$1:$AJ$550,MATCH(I$4,Kraftvärmeprod!$B$1:$AJ$1,0),FALSE)/1,0)-IFERROR(VLOOKUP($B75,'Slutlig allokering kvv'!$B$2:$AJ$550,MATCH(I$4,'Slutlig allokering kvv'!$B$1:$AJ$1,0),FALSE)/1,0)</f>
        <v>0</v>
      </c>
      <c r="J75">
        <f>IFERROR(VLOOKUP($B75,Kraftvärmeprod!$B$1:$AJ$550,MATCH(J$4,Kraftvärmeprod!$B$1:$AJ$1,0),FALSE)/1,0)-IFERROR(VLOOKUP($B75,'Slutlig allokering kvv'!$B$2:$AJ$550,MATCH(J$4,'Slutlig allokering kvv'!$B$1:$AJ$1,0),FALSE)/1,0)</f>
        <v>0</v>
      </c>
      <c r="K75">
        <f>IFERROR(VLOOKUP($B75,Kraftvärmeprod!$B$1:$AJ$550,MATCH(K$4,Kraftvärmeprod!$B$1:$AJ$1,0),FALSE)/1,0)-IFERROR(VLOOKUP($B75,'Slutlig allokering kvv'!$B$2:$AJ$550,MATCH(K$4,'Slutlig allokering kvv'!$B$1:$AJ$1,0),FALSE)/1,0)</f>
        <v>0</v>
      </c>
      <c r="L75">
        <f>IFERROR(VLOOKUP($B75,Kraftvärmeprod!$B$1:$AJ$550,MATCH(L$4,Kraftvärmeprod!$B$1:$AJ$1,0),FALSE)/1,0)-IFERROR(VLOOKUP($B75,'Slutlig allokering kvv'!$B$2:$AJ$550,MATCH(L$4,'Slutlig allokering kvv'!$B$1:$AJ$1,0),FALSE)/1,0)</f>
        <v>0</v>
      </c>
      <c r="M75">
        <f>IFERROR(VLOOKUP($B75,Kraftvärmeprod!$B$1:$AJ$550,MATCH(M$4,Kraftvärmeprod!$B$1:$AJ$1,0),FALSE)/1,0)-IFERROR(VLOOKUP($B75,'Slutlig allokering kvv'!$B$2:$AJ$550,MATCH(M$4,'Slutlig allokering kvv'!$B$1:$AJ$1,0),FALSE)/1,0)</f>
        <v>0</v>
      </c>
      <c r="N75">
        <f>IFERROR(VLOOKUP($B75,Kraftvärmeprod!$B$1:$AJ$550,MATCH(N$4,Kraftvärmeprod!$B$1:$AJ$1,0),FALSE)/1,0)-IFERROR(VLOOKUP($B75,'Slutlig allokering kvv'!$B$2:$AJ$550,MATCH(N$4,'Slutlig allokering kvv'!$B$1:$AJ$1,0),FALSE)/1,0)</f>
        <v>0</v>
      </c>
      <c r="O75">
        <f>IFERROR(VLOOKUP($B75,Kraftvärmeprod!$B$1:$AJ$550,MATCH(O$4,Kraftvärmeprod!$B$1:$AJ$1,0),FALSE)/1,0)-IFERROR(VLOOKUP($B75,'Slutlig allokering kvv'!$B$2:$AJ$550,MATCH(O$4,'Slutlig allokering kvv'!$B$1:$AJ$1,0),FALSE)/1,0)</f>
        <v>0</v>
      </c>
      <c r="P75">
        <f>IFERROR(VLOOKUP($B75,Kraftvärmeprod!$B$1:$AJ$550,MATCH(P$4,Kraftvärmeprod!$B$1:$AJ$1,0),FALSE)/1,0)-IFERROR(VLOOKUP($B75,'Slutlig allokering kvv'!$B$2:$AJ$550,MATCH(P$4,'Slutlig allokering kvv'!$B$1:$AJ$1,0),FALSE)/1,0)</f>
        <v>0</v>
      </c>
      <c r="Q75">
        <f>IFERROR(VLOOKUP($B75,Kraftvärmeprod!$B$1:$AJ$550,MATCH(Q$4,Kraftvärmeprod!$B$1:$AJ$1,0),FALSE)/1,0)-IFERROR(VLOOKUP($B75,'Slutlig allokering kvv'!$B$2:$AJ$550,MATCH(Q$4,'Slutlig allokering kvv'!$B$1:$AJ$1,0),FALSE)/1,0)</f>
        <v>0</v>
      </c>
      <c r="R75">
        <f>IFERROR(VLOOKUP($B75,Kraftvärmeprod!$B$1:$AJ$550,MATCH(R$4,Kraftvärmeprod!$B$1:$AJ$1,0),FALSE)/1,0)-IFERROR(VLOOKUP($B75,'Slutlig allokering kvv'!$B$2:$AJ$550,MATCH(R$4,'Slutlig allokering kvv'!$B$1:$AJ$1,0),FALSE)/1,0)</f>
        <v>0</v>
      </c>
      <c r="S75">
        <f>IFERROR(VLOOKUP($B75,Kraftvärmeprod!$B$1:$AJ$550,MATCH(S$4,Kraftvärmeprod!$B$1:$AJ$1,0),FALSE)/1,0)-IFERROR(VLOOKUP($B75,'Slutlig allokering kvv'!$B$2:$AJ$550,MATCH(S$4,'Slutlig allokering kvv'!$B$1:$AJ$1,0),FALSE)/1,0)</f>
        <v>0</v>
      </c>
      <c r="T75">
        <f>IFERROR(VLOOKUP($B75,Kraftvärmeprod!$B$1:$AJ$550,MATCH(T$4,Kraftvärmeprod!$B$1:$AJ$1,0),FALSE)/1,0)-IFERROR(VLOOKUP($B75,'Slutlig allokering kvv'!$B$2:$AJ$550,MATCH(T$4,'Slutlig allokering kvv'!$B$1:$AJ$1,0),FALSE)/1,0)</f>
        <v>0</v>
      </c>
      <c r="U75">
        <f>IFERROR(VLOOKUP($B75,Kraftvärmeprod!$B$1:$AJ$550,MATCH(U$4,Kraftvärmeprod!$B$1:$AJ$1,0),FALSE)/1,0)-IFERROR(VLOOKUP($B75,'Slutlig allokering kvv'!$B$2:$AJ$550,MATCH(U$4,'Slutlig allokering kvv'!$B$1:$AJ$1,0),FALSE)/1,0)</f>
        <v>0</v>
      </c>
      <c r="V75">
        <f>IFERROR(VLOOKUP($B75,Kraftvärmeprod!$B$1:$AJ$550,MATCH(V$4,Kraftvärmeprod!$B$1:$AJ$1,0),FALSE)/1,0)-IFERROR(VLOOKUP($B75,'Slutlig allokering kvv'!$B$2:$AJ$550,MATCH(V$4,'Slutlig allokering kvv'!$B$1:$AJ$1,0),FALSE)/1,0)</f>
        <v>0</v>
      </c>
      <c r="W75">
        <f>IFERROR(VLOOKUP($B75,Kraftvärmeprod!$B$1:$AJ$550,MATCH(W$4,Kraftvärmeprod!$B$1:$AJ$1,0),FALSE)/1,0)-IFERROR(VLOOKUP($B75,'Slutlig allokering kvv'!$B$2:$AJ$550,MATCH(W$4,'Slutlig allokering kvv'!$B$1:$AJ$1,0),FALSE)/1,0)</f>
        <v>0</v>
      </c>
      <c r="X75">
        <f>IFERROR(VLOOKUP($B75,Kraftvärmeprod!$B$1:$AJ$550,MATCH(X$4,Kraftvärmeprod!$B$1:$AJ$1,0),FALSE)/1,0)-IFERROR(VLOOKUP($B75,'Slutlig allokering kvv'!$B$2:$AJ$550,MATCH(X$4,'Slutlig allokering kvv'!$B$1:$AJ$1,0),FALSE)/1,0)</f>
        <v>0</v>
      </c>
      <c r="Y75">
        <f>IFERROR(VLOOKUP($B75,Kraftvärmeprod!$B$1:$AJ$550,MATCH(Y$4,Kraftvärmeprod!$B$1:$AJ$1,0),FALSE)/1,0)-IFERROR(VLOOKUP($B75,'Slutlig allokering kvv'!$B$2:$AJ$550,MATCH(Y$4,'Slutlig allokering kvv'!$B$1:$AJ$1,0),FALSE)/1,0)</f>
        <v>0</v>
      </c>
      <c r="Z75">
        <f>IFERROR(VLOOKUP($B75,Kraftvärmeprod!$B$1:$AJ$550,MATCH(Z$4,Kraftvärmeprod!$B$1:$AJ$1,0),FALSE)/1,0)-IFERROR(VLOOKUP($B75,'Slutlig allokering kvv'!$B$2:$AJ$550,MATCH(Z$4,'Slutlig allokering kvv'!$B$1:$AJ$1,0),FALSE)/1,0)</f>
        <v>0</v>
      </c>
      <c r="AA75">
        <f>IFERROR(VLOOKUP($B75,Kraftvärmeprod!$B$1:$AJ$550,MATCH(AA$4,Kraftvärmeprod!$B$1:$AJ$1,0),FALSE)/1,0)-IFERROR(VLOOKUP($B75,'Slutlig allokering kvv'!$B$2:$AJ$550,MATCH(AA$4,'Slutlig allokering kvv'!$B$1:$AJ$1,0),FALSE)/1,0)</f>
        <v>0</v>
      </c>
      <c r="AB75">
        <f>IFERROR(VLOOKUP($B75,Kraftvärmeprod!$B$1:$AJ$550,MATCH(AB$4,Kraftvärmeprod!$B$1:$AJ$1,0),FALSE)/1,0)-IFERROR(VLOOKUP($B75,'Slutlig allokering kvv'!$B$2:$AJ$550,MATCH(AB$4,'Slutlig allokering kvv'!$B$1:$AJ$1,0),FALSE)/1,0)</f>
        <v>0</v>
      </c>
      <c r="AC75">
        <f>IFERROR(VLOOKUP($B75,Kraftvärmeprod!$B$1:$AJ$550,MATCH(AC$4,Kraftvärmeprod!$B$1:$AJ$1,0),FALSE)/1,0)-IFERROR(VLOOKUP($B75,'Slutlig allokering kvv'!$B$2:$AJ$550,MATCH(AC$4,'Slutlig allokering kvv'!$B$1:$AJ$1,0),FALSE)/1,0)</f>
        <v>0</v>
      </c>
      <c r="AD75">
        <f>IFERROR(VLOOKUP($B75,Miljö!$B$1:$E$471,MATCH("Hjälpel kraftvärme (GWh)",Miljö!$B$1:$E$1,0),FALSE)/1,0)-IFERROR(VLOOKUP($B75,'Slutlig allokering kvv'!$B$2:$AJ$550,MATCH(AD$4,'Slutlig allokering kvv'!$B$1:$AJ$1,0),FALSE)/1,0)</f>
        <v>0</v>
      </c>
      <c r="AH75">
        <f t="shared" si="2"/>
        <v>0</v>
      </c>
      <c r="AJ75">
        <f>IFERROR(VLOOKUP($B75,'Slutlig allokering kvv'!$B$2:$AX$550,MATCH("Summa slutlig allokerad tillförd energi (utan hjälpel och rökgaskondensering):",'Slutlig allokering kvv'!$B$1:$AX$1,0),FALSE)/1,"")</f>
        <v>0</v>
      </c>
      <c r="AL75" s="195" t="str">
        <f>IFERROR(1-VLOOKUP($B75,'Slutlig allokering kvv'!$B$2:$AX$550,MATCH("Andel av bränsle i kvv som allokerats till värme, exklusive rökgaskondensering och hjälpel",'Slutlig allokering kvv'!$B$1:$AX$1,0),FALSE),"")</f>
        <v/>
      </c>
      <c r="AN75" s="195" t="str">
        <f t="shared" si="3"/>
        <v/>
      </c>
    </row>
    <row r="76" spans="1:40" x14ac:dyDescent="0.25">
      <c r="A76" s="2" t="s">
        <v>111</v>
      </c>
      <c r="B76" s="2" t="s">
        <v>128</v>
      </c>
      <c r="C76" t="str">
        <f>IFERROR(VLOOKUP($B76,Kraftvärmeprod!$B$1:$AH$479,MATCH(C$4,Kraftvärmeprod!$B$1:$AG$1,0),FALSE)/1,"")</f>
        <v/>
      </c>
      <c r="D76" t="str">
        <f>IFERROR(VLOOKUP($B76,Kraftvärmeprod!$B$1:$AH$479,MATCH(D$4,Kraftvärmeprod!$B$1:$AG$1,0),FALSE)/1,"")</f>
        <v/>
      </c>
      <c r="F76">
        <f>IFERROR(VLOOKUP($B76,Kraftvärmeprod!$B$1:$AJ$550,MATCH(F$4,Kraftvärmeprod!$B$1:$AJ$1,0),FALSE)/1,0)-IFERROR(VLOOKUP($B76,'Slutlig allokering kvv'!$B$2:$AJ$550,MATCH(F$4,'Slutlig allokering kvv'!$B$1:$AJ$1,0),FALSE)/1,0)</f>
        <v>0</v>
      </c>
      <c r="G76">
        <f>IFERROR(VLOOKUP($B76,Kraftvärmeprod!$B$1:$AJ$550,MATCH(G$4,Kraftvärmeprod!$B$1:$AJ$1,0),FALSE)/1,0)-IFERROR(VLOOKUP($B76,'Slutlig allokering kvv'!$B$2:$AJ$550,MATCH(G$4,'Slutlig allokering kvv'!$B$1:$AJ$1,0),FALSE)/1,0)</f>
        <v>0</v>
      </c>
      <c r="H76">
        <f>IFERROR(VLOOKUP($B76,Kraftvärmeprod!$B$1:$AJ$550,MATCH(H$4,Kraftvärmeprod!$B$1:$AJ$1,0),FALSE)/1,0)-IFERROR(VLOOKUP($B76,'Slutlig allokering kvv'!$B$2:$AJ$550,MATCH(H$4,'Slutlig allokering kvv'!$B$1:$AJ$1,0),FALSE)/1,0)</f>
        <v>0</v>
      </c>
      <c r="I76">
        <f>IFERROR(VLOOKUP($B76,Kraftvärmeprod!$B$1:$AJ$550,MATCH(I$4,Kraftvärmeprod!$B$1:$AJ$1,0),FALSE)/1,0)-IFERROR(VLOOKUP($B76,'Slutlig allokering kvv'!$B$2:$AJ$550,MATCH(I$4,'Slutlig allokering kvv'!$B$1:$AJ$1,0),FALSE)/1,0)</f>
        <v>0</v>
      </c>
      <c r="J76">
        <f>IFERROR(VLOOKUP($B76,Kraftvärmeprod!$B$1:$AJ$550,MATCH(J$4,Kraftvärmeprod!$B$1:$AJ$1,0),FALSE)/1,0)-IFERROR(VLOOKUP($B76,'Slutlig allokering kvv'!$B$2:$AJ$550,MATCH(J$4,'Slutlig allokering kvv'!$B$1:$AJ$1,0),FALSE)/1,0)</f>
        <v>0</v>
      </c>
      <c r="K76">
        <f>IFERROR(VLOOKUP($B76,Kraftvärmeprod!$B$1:$AJ$550,MATCH(K$4,Kraftvärmeprod!$B$1:$AJ$1,0),FALSE)/1,0)-IFERROR(VLOOKUP($B76,'Slutlig allokering kvv'!$B$2:$AJ$550,MATCH(K$4,'Slutlig allokering kvv'!$B$1:$AJ$1,0),FALSE)/1,0)</f>
        <v>0</v>
      </c>
      <c r="L76">
        <f>IFERROR(VLOOKUP($B76,Kraftvärmeprod!$B$1:$AJ$550,MATCH(L$4,Kraftvärmeprod!$B$1:$AJ$1,0),FALSE)/1,0)-IFERROR(VLOOKUP($B76,'Slutlig allokering kvv'!$B$2:$AJ$550,MATCH(L$4,'Slutlig allokering kvv'!$B$1:$AJ$1,0),FALSE)/1,0)</f>
        <v>0</v>
      </c>
      <c r="M76">
        <f>IFERROR(VLOOKUP($B76,Kraftvärmeprod!$B$1:$AJ$550,MATCH(M$4,Kraftvärmeprod!$B$1:$AJ$1,0),FALSE)/1,0)-IFERROR(VLOOKUP($B76,'Slutlig allokering kvv'!$B$2:$AJ$550,MATCH(M$4,'Slutlig allokering kvv'!$B$1:$AJ$1,0),FALSE)/1,0)</f>
        <v>0</v>
      </c>
      <c r="N76">
        <f>IFERROR(VLOOKUP($B76,Kraftvärmeprod!$B$1:$AJ$550,MATCH(N$4,Kraftvärmeprod!$B$1:$AJ$1,0),FALSE)/1,0)-IFERROR(VLOOKUP($B76,'Slutlig allokering kvv'!$B$2:$AJ$550,MATCH(N$4,'Slutlig allokering kvv'!$B$1:$AJ$1,0),FALSE)/1,0)</f>
        <v>0</v>
      </c>
      <c r="O76">
        <f>IFERROR(VLOOKUP($B76,Kraftvärmeprod!$B$1:$AJ$550,MATCH(O$4,Kraftvärmeprod!$B$1:$AJ$1,0),FALSE)/1,0)-IFERROR(VLOOKUP($B76,'Slutlig allokering kvv'!$B$2:$AJ$550,MATCH(O$4,'Slutlig allokering kvv'!$B$1:$AJ$1,0),FALSE)/1,0)</f>
        <v>0</v>
      </c>
      <c r="P76">
        <f>IFERROR(VLOOKUP($B76,Kraftvärmeprod!$B$1:$AJ$550,MATCH(P$4,Kraftvärmeprod!$B$1:$AJ$1,0),FALSE)/1,0)-IFERROR(VLOOKUP($B76,'Slutlig allokering kvv'!$B$2:$AJ$550,MATCH(P$4,'Slutlig allokering kvv'!$B$1:$AJ$1,0),FALSE)/1,0)</f>
        <v>0</v>
      </c>
      <c r="Q76">
        <f>IFERROR(VLOOKUP($B76,Kraftvärmeprod!$B$1:$AJ$550,MATCH(Q$4,Kraftvärmeprod!$B$1:$AJ$1,0),FALSE)/1,0)-IFERROR(VLOOKUP($B76,'Slutlig allokering kvv'!$B$2:$AJ$550,MATCH(Q$4,'Slutlig allokering kvv'!$B$1:$AJ$1,0),FALSE)/1,0)</f>
        <v>0</v>
      </c>
      <c r="R76">
        <f>IFERROR(VLOOKUP($B76,Kraftvärmeprod!$B$1:$AJ$550,MATCH(R$4,Kraftvärmeprod!$B$1:$AJ$1,0),FALSE)/1,0)-IFERROR(VLOOKUP($B76,'Slutlig allokering kvv'!$B$2:$AJ$550,MATCH(R$4,'Slutlig allokering kvv'!$B$1:$AJ$1,0),FALSE)/1,0)</f>
        <v>0</v>
      </c>
      <c r="S76">
        <f>IFERROR(VLOOKUP($B76,Kraftvärmeprod!$B$1:$AJ$550,MATCH(S$4,Kraftvärmeprod!$B$1:$AJ$1,0),FALSE)/1,0)-IFERROR(VLOOKUP($B76,'Slutlig allokering kvv'!$B$2:$AJ$550,MATCH(S$4,'Slutlig allokering kvv'!$B$1:$AJ$1,0),FALSE)/1,0)</f>
        <v>0</v>
      </c>
      <c r="T76">
        <f>IFERROR(VLOOKUP($B76,Kraftvärmeprod!$B$1:$AJ$550,MATCH(T$4,Kraftvärmeprod!$B$1:$AJ$1,0),FALSE)/1,0)-IFERROR(VLOOKUP($B76,'Slutlig allokering kvv'!$B$2:$AJ$550,MATCH(T$4,'Slutlig allokering kvv'!$B$1:$AJ$1,0),FALSE)/1,0)</f>
        <v>0</v>
      </c>
      <c r="U76">
        <f>IFERROR(VLOOKUP($B76,Kraftvärmeprod!$B$1:$AJ$550,MATCH(U$4,Kraftvärmeprod!$B$1:$AJ$1,0),FALSE)/1,0)-IFERROR(VLOOKUP($B76,'Slutlig allokering kvv'!$B$2:$AJ$550,MATCH(U$4,'Slutlig allokering kvv'!$B$1:$AJ$1,0),FALSE)/1,0)</f>
        <v>0</v>
      </c>
      <c r="V76">
        <f>IFERROR(VLOOKUP($B76,Kraftvärmeprod!$B$1:$AJ$550,MATCH(V$4,Kraftvärmeprod!$B$1:$AJ$1,0),FALSE)/1,0)-IFERROR(VLOOKUP($B76,'Slutlig allokering kvv'!$B$2:$AJ$550,MATCH(V$4,'Slutlig allokering kvv'!$B$1:$AJ$1,0),FALSE)/1,0)</f>
        <v>0</v>
      </c>
      <c r="W76">
        <f>IFERROR(VLOOKUP($B76,Kraftvärmeprod!$B$1:$AJ$550,MATCH(W$4,Kraftvärmeprod!$B$1:$AJ$1,0),FALSE)/1,0)-IFERROR(VLOOKUP($B76,'Slutlig allokering kvv'!$B$2:$AJ$550,MATCH(W$4,'Slutlig allokering kvv'!$B$1:$AJ$1,0),FALSE)/1,0)</f>
        <v>0</v>
      </c>
      <c r="X76">
        <f>IFERROR(VLOOKUP($B76,Kraftvärmeprod!$B$1:$AJ$550,MATCH(X$4,Kraftvärmeprod!$B$1:$AJ$1,0),FALSE)/1,0)-IFERROR(VLOOKUP($B76,'Slutlig allokering kvv'!$B$2:$AJ$550,MATCH(X$4,'Slutlig allokering kvv'!$B$1:$AJ$1,0),FALSE)/1,0)</f>
        <v>0</v>
      </c>
      <c r="Y76">
        <f>IFERROR(VLOOKUP($B76,Kraftvärmeprod!$B$1:$AJ$550,MATCH(Y$4,Kraftvärmeprod!$B$1:$AJ$1,0),FALSE)/1,0)-IFERROR(VLOOKUP($B76,'Slutlig allokering kvv'!$B$2:$AJ$550,MATCH(Y$4,'Slutlig allokering kvv'!$B$1:$AJ$1,0),FALSE)/1,0)</f>
        <v>0</v>
      </c>
      <c r="Z76">
        <f>IFERROR(VLOOKUP($B76,Kraftvärmeprod!$B$1:$AJ$550,MATCH(Z$4,Kraftvärmeprod!$B$1:$AJ$1,0),FALSE)/1,0)-IFERROR(VLOOKUP($B76,'Slutlig allokering kvv'!$B$2:$AJ$550,MATCH(Z$4,'Slutlig allokering kvv'!$B$1:$AJ$1,0),FALSE)/1,0)</f>
        <v>0</v>
      </c>
      <c r="AA76">
        <f>IFERROR(VLOOKUP($B76,Kraftvärmeprod!$B$1:$AJ$550,MATCH(AA$4,Kraftvärmeprod!$B$1:$AJ$1,0),FALSE)/1,0)-IFERROR(VLOOKUP($B76,'Slutlig allokering kvv'!$B$2:$AJ$550,MATCH(AA$4,'Slutlig allokering kvv'!$B$1:$AJ$1,0),FALSE)/1,0)</f>
        <v>0</v>
      </c>
      <c r="AB76">
        <f>IFERROR(VLOOKUP($B76,Kraftvärmeprod!$B$1:$AJ$550,MATCH(AB$4,Kraftvärmeprod!$B$1:$AJ$1,0),FALSE)/1,0)-IFERROR(VLOOKUP($B76,'Slutlig allokering kvv'!$B$2:$AJ$550,MATCH(AB$4,'Slutlig allokering kvv'!$B$1:$AJ$1,0),FALSE)/1,0)</f>
        <v>0</v>
      </c>
      <c r="AC76">
        <f>IFERROR(VLOOKUP($B76,Kraftvärmeprod!$B$1:$AJ$550,MATCH(AC$4,Kraftvärmeprod!$B$1:$AJ$1,0),FALSE)/1,0)-IFERROR(VLOOKUP($B76,'Slutlig allokering kvv'!$B$2:$AJ$550,MATCH(AC$4,'Slutlig allokering kvv'!$B$1:$AJ$1,0),FALSE)/1,0)</f>
        <v>0</v>
      </c>
      <c r="AD76">
        <f>IFERROR(VLOOKUP($B76,Miljö!$B$1:$E$471,MATCH("Hjälpel kraftvärme (GWh)",Miljö!$B$1:$E$1,0),FALSE)/1,0)-IFERROR(VLOOKUP($B76,'Slutlig allokering kvv'!$B$2:$AJ$550,MATCH(AD$4,'Slutlig allokering kvv'!$B$1:$AJ$1,0),FALSE)/1,0)</f>
        <v>0</v>
      </c>
      <c r="AH76">
        <f t="shared" si="2"/>
        <v>0</v>
      </c>
      <c r="AJ76">
        <f>IFERROR(VLOOKUP($B76,'Slutlig allokering kvv'!$B$2:$AX$550,MATCH("Summa slutlig allokerad tillförd energi (utan hjälpel och rökgaskondensering):",'Slutlig allokering kvv'!$B$1:$AX$1,0),FALSE)/1,"")</f>
        <v>0</v>
      </c>
      <c r="AL76" s="195" t="str">
        <f>IFERROR(1-VLOOKUP($B76,'Slutlig allokering kvv'!$B$2:$AX$550,MATCH("Andel av bränsle i kvv som allokerats till värme, exklusive rökgaskondensering och hjälpel",'Slutlig allokering kvv'!$B$1:$AX$1,0),FALSE),"")</f>
        <v/>
      </c>
      <c r="AN76" s="195" t="str">
        <f t="shared" si="3"/>
        <v/>
      </c>
    </row>
    <row r="77" spans="1:40" x14ac:dyDescent="0.25">
      <c r="A77" s="2" t="s">
        <v>111</v>
      </c>
      <c r="B77" s="2" t="s">
        <v>129</v>
      </c>
      <c r="C77" t="str">
        <f>IFERROR(VLOOKUP($B77,Kraftvärmeprod!$B$1:$AH$479,MATCH(C$4,Kraftvärmeprod!$B$1:$AG$1,0),FALSE)/1,"")</f>
        <v/>
      </c>
      <c r="D77" t="str">
        <f>IFERROR(VLOOKUP($B77,Kraftvärmeprod!$B$1:$AH$479,MATCH(D$4,Kraftvärmeprod!$B$1:$AG$1,0),FALSE)/1,"")</f>
        <v/>
      </c>
      <c r="F77">
        <f>IFERROR(VLOOKUP($B77,Kraftvärmeprod!$B$1:$AJ$550,MATCH(F$4,Kraftvärmeprod!$B$1:$AJ$1,0),FALSE)/1,0)-IFERROR(VLOOKUP($B77,'Slutlig allokering kvv'!$B$2:$AJ$550,MATCH(F$4,'Slutlig allokering kvv'!$B$1:$AJ$1,0),FALSE)/1,0)</f>
        <v>0</v>
      </c>
      <c r="G77">
        <f>IFERROR(VLOOKUP($B77,Kraftvärmeprod!$B$1:$AJ$550,MATCH(G$4,Kraftvärmeprod!$B$1:$AJ$1,0),FALSE)/1,0)-IFERROR(VLOOKUP($B77,'Slutlig allokering kvv'!$B$2:$AJ$550,MATCH(G$4,'Slutlig allokering kvv'!$B$1:$AJ$1,0),FALSE)/1,0)</f>
        <v>0</v>
      </c>
      <c r="H77">
        <f>IFERROR(VLOOKUP($B77,Kraftvärmeprod!$B$1:$AJ$550,MATCH(H$4,Kraftvärmeprod!$B$1:$AJ$1,0),FALSE)/1,0)-IFERROR(VLOOKUP($B77,'Slutlig allokering kvv'!$B$2:$AJ$550,MATCH(H$4,'Slutlig allokering kvv'!$B$1:$AJ$1,0),FALSE)/1,0)</f>
        <v>0</v>
      </c>
      <c r="I77">
        <f>IFERROR(VLOOKUP($B77,Kraftvärmeprod!$B$1:$AJ$550,MATCH(I$4,Kraftvärmeprod!$B$1:$AJ$1,0),FALSE)/1,0)-IFERROR(VLOOKUP($B77,'Slutlig allokering kvv'!$B$2:$AJ$550,MATCH(I$4,'Slutlig allokering kvv'!$B$1:$AJ$1,0),FALSE)/1,0)</f>
        <v>0</v>
      </c>
      <c r="J77">
        <f>IFERROR(VLOOKUP($B77,Kraftvärmeprod!$B$1:$AJ$550,MATCH(J$4,Kraftvärmeprod!$B$1:$AJ$1,0),FALSE)/1,0)-IFERROR(VLOOKUP($B77,'Slutlig allokering kvv'!$B$2:$AJ$550,MATCH(J$4,'Slutlig allokering kvv'!$B$1:$AJ$1,0),FALSE)/1,0)</f>
        <v>0</v>
      </c>
      <c r="K77">
        <f>IFERROR(VLOOKUP($B77,Kraftvärmeprod!$B$1:$AJ$550,MATCH(K$4,Kraftvärmeprod!$B$1:$AJ$1,0),FALSE)/1,0)-IFERROR(VLOOKUP($B77,'Slutlig allokering kvv'!$B$2:$AJ$550,MATCH(K$4,'Slutlig allokering kvv'!$B$1:$AJ$1,0),FALSE)/1,0)</f>
        <v>0</v>
      </c>
      <c r="L77">
        <f>IFERROR(VLOOKUP($B77,Kraftvärmeprod!$B$1:$AJ$550,MATCH(L$4,Kraftvärmeprod!$B$1:$AJ$1,0),FALSE)/1,0)-IFERROR(VLOOKUP($B77,'Slutlig allokering kvv'!$B$2:$AJ$550,MATCH(L$4,'Slutlig allokering kvv'!$B$1:$AJ$1,0),FALSE)/1,0)</f>
        <v>0</v>
      </c>
      <c r="M77">
        <f>IFERROR(VLOOKUP($B77,Kraftvärmeprod!$B$1:$AJ$550,MATCH(M$4,Kraftvärmeprod!$B$1:$AJ$1,0),FALSE)/1,0)-IFERROR(VLOOKUP($B77,'Slutlig allokering kvv'!$B$2:$AJ$550,MATCH(M$4,'Slutlig allokering kvv'!$B$1:$AJ$1,0),FALSE)/1,0)</f>
        <v>0</v>
      </c>
      <c r="N77">
        <f>IFERROR(VLOOKUP($B77,Kraftvärmeprod!$B$1:$AJ$550,MATCH(N$4,Kraftvärmeprod!$B$1:$AJ$1,0),FALSE)/1,0)-IFERROR(VLOOKUP($B77,'Slutlig allokering kvv'!$B$2:$AJ$550,MATCH(N$4,'Slutlig allokering kvv'!$B$1:$AJ$1,0),FALSE)/1,0)</f>
        <v>0</v>
      </c>
      <c r="O77">
        <f>IFERROR(VLOOKUP($B77,Kraftvärmeprod!$B$1:$AJ$550,MATCH(O$4,Kraftvärmeprod!$B$1:$AJ$1,0),FALSE)/1,0)-IFERROR(VLOOKUP($B77,'Slutlig allokering kvv'!$B$2:$AJ$550,MATCH(O$4,'Slutlig allokering kvv'!$B$1:$AJ$1,0),FALSE)/1,0)</f>
        <v>0</v>
      </c>
      <c r="P77">
        <f>IFERROR(VLOOKUP($B77,Kraftvärmeprod!$B$1:$AJ$550,MATCH(P$4,Kraftvärmeprod!$B$1:$AJ$1,0),FALSE)/1,0)-IFERROR(VLOOKUP($B77,'Slutlig allokering kvv'!$B$2:$AJ$550,MATCH(P$4,'Slutlig allokering kvv'!$B$1:$AJ$1,0),FALSE)/1,0)</f>
        <v>0</v>
      </c>
      <c r="Q77">
        <f>IFERROR(VLOOKUP($B77,Kraftvärmeprod!$B$1:$AJ$550,MATCH(Q$4,Kraftvärmeprod!$B$1:$AJ$1,0),FALSE)/1,0)-IFERROR(VLOOKUP($B77,'Slutlig allokering kvv'!$B$2:$AJ$550,MATCH(Q$4,'Slutlig allokering kvv'!$B$1:$AJ$1,0),FALSE)/1,0)</f>
        <v>0</v>
      </c>
      <c r="R77">
        <f>IFERROR(VLOOKUP($B77,Kraftvärmeprod!$B$1:$AJ$550,MATCH(R$4,Kraftvärmeprod!$B$1:$AJ$1,0),FALSE)/1,0)-IFERROR(VLOOKUP($B77,'Slutlig allokering kvv'!$B$2:$AJ$550,MATCH(R$4,'Slutlig allokering kvv'!$B$1:$AJ$1,0),FALSE)/1,0)</f>
        <v>0</v>
      </c>
      <c r="S77">
        <f>IFERROR(VLOOKUP($B77,Kraftvärmeprod!$B$1:$AJ$550,MATCH(S$4,Kraftvärmeprod!$B$1:$AJ$1,0),FALSE)/1,0)-IFERROR(VLOOKUP($B77,'Slutlig allokering kvv'!$B$2:$AJ$550,MATCH(S$4,'Slutlig allokering kvv'!$B$1:$AJ$1,0),FALSE)/1,0)</f>
        <v>0</v>
      </c>
      <c r="T77">
        <f>IFERROR(VLOOKUP($B77,Kraftvärmeprod!$B$1:$AJ$550,MATCH(T$4,Kraftvärmeprod!$B$1:$AJ$1,0),FALSE)/1,0)-IFERROR(VLOOKUP($B77,'Slutlig allokering kvv'!$B$2:$AJ$550,MATCH(T$4,'Slutlig allokering kvv'!$B$1:$AJ$1,0),FALSE)/1,0)</f>
        <v>0</v>
      </c>
      <c r="U77">
        <f>IFERROR(VLOOKUP($B77,Kraftvärmeprod!$B$1:$AJ$550,MATCH(U$4,Kraftvärmeprod!$B$1:$AJ$1,0),FALSE)/1,0)-IFERROR(VLOOKUP($B77,'Slutlig allokering kvv'!$B$2:$AJ$550,MATCH(U$4,'Slutlig allokering kvv'!$B$1:$AJ$1,0),FALSE)/1,0)</f>
        <v>0</v>
      </c>
      <c r="V77">
        <f>IFERROR(VLOOKUP($B77,Kraftvärmeprod!$B$1:$AJ$550,MATCH(V$4,Kraftvärmeprod!$B$1:$AJ$1,0),FALSE)/1,0)-IFERROR(VLOOKUP($B77,'Slutlig allokering kvv'!$B$2:$AJ$550,MATCH(V$4,'Slutlig allokering kvv'!$B$1:$AJ$1,0),FALSE)/1,0)</f>
        <v>0</v>
      </c>
      <c r="W77">
        <f>IFERROR(VLOOKUP($B77,Kraftvärmeprod!$B$1:$AJ$550,MATCH(W$4,Kraftvärmeprod!$B$1:$AJ$1,0),FALSE)/1,0)-IFERROR(VLOOKUP($B77,'Slutlig allokering kvv'!$B$2:$AJ$550,MATCH(W$4,'Slutlig allokering kvv'!$B$1:$AJ$1,0),FALSE)/1,0)</f>
        <v>0</v>
      </c>
      <c r="X77">
        <f>IFERROR(VLOOKUP($B77,Kraftvärmeprod!$B$1:$AJ$550,MATCH(X$4,Kraftvärmeprod!$B$1:$AJ$1,0),FALSE)/1,0)-IFERROR(VLOOKUP($B77,'Slutlig allokering kvv'!$B$2:$AJ$550,MATCH(X$4,'Slutlig allokering kvv'!$B$1:$AJ$1,0),FALSE)/1,0)</f>
        <v>0</v>
      </c>
      <c r="Y77">
        <f>IFERROR(VLOOKUP($B77,Kraftvärmeprod!$B$1:$AJ$550,MATCH(Y$4,Kraftvärmeprod!$B$1:$AJ$1,0),FALSE)/1,0)-IFERROR(VLOOKUP($B77,'Slutlig allokering kvv'!$B$2:$AJ$550,MATCH(Y$4,'Slutlig allokering kvv'!$B$1:$AJ$1,0),FALSE)/1,0)</f>
        <v>0</v>
      </c>
      <c r="Z77">
        <f>IFERROR(VLOOKUP($B77,Kraftvärmeprod!$B$1:$AJ$550,MATCH(Z$4,Kraftvärmeprod!$B$1:$AJ$1,0),FALSE)/1,0)-IFERROR(VLOOKUP($B77,'Slutlig allokering kvv'!$B$2:$AJ$550,MATCH(Z$4,'Slutlig allokering kvv'!$B$1:$AJ$1,0),FALSE)/1,0)</f>
        <v>0</v>
      </c>
      <c r="AA77">
        <f>IFERROR(VLOOKUP($B77,Kraftvärmeprod!$B$1:$AJ$550,MATCH(AA$4,Kraftvärmeprod!$B$1:$AJ$1,0),FALSE)/1,0)-IFERROR(VLOOKUP($B77,'Slutlig allokering kvv'!$B$2:$AJ$550,MATCH(AA$4,'Slutlig allokering kvv'!$B$1:$AJ$1,0),FALSE)/1,0)</f>
        <v>0</v>
      </c>
      <c r="AB77">
        <f>IFERROR(VLOOKUP($B77,Kraftvärmeprod!$B$1:$AJ$550,MATCH(AB$4,Kraftvärmeprod!$B$1:$AJ$1,0),FALSE)/1,0)-IFERROR(VLOOKUP($B77,'Slutlig allokering kvv'!$B$2:$AJ$550,MATCH(AB$4,'Slutlig allokering kvv'!$B$1:$AJ$1,0),FALSE)/1,0)</f>
        <v>0</v>
      </c>
      <c r="AC77">
        <f>IFERROR(VLOOKUP($B77,Kraftvärmeprod!$B$1:$AJ$550,MATCH(AC$4,Kraftvärmeprod!$B$1:$AJ$1,0),FALSE)/1,0)-IFERROR(VLOOKUP($B77,'Slutlig allokering kvv'!$B$2:$AJ$550,MATCH(AC$4,'Slutlig allokering kvv'!$B$1:$AJ$1,0),FALSE)/1,0)</f>
        <v>0</v>
      </c>
      <c r="AD77">
        <f>IFERROR(VLOOKUP($B77,Miljö!$B$1:$E$471,MATCH("Hjälpel kraftvärme (GWh)",Miljö!$B$1:$E$1,0),FALSE)/1,0)-IFERROR(VLOOKUP($B77,'Slutlig allokering kvv'!$B$2:$AJ$550,MATCH(AD$4,'Slutlig allokering kvv'!$B$1:$AJ$1,0),FALSE)/1,0)</f>
        <v>0</v>
      </c>
      <c r="AH77">
        <f t="shared" si="2"/>
        <v>0</v>
      </c>
      <c r="AJ77">
        <f>IFERROR(VLOOKUP($B77,'Slutlig allokering kvv'!$B$2:$AX$550,MATCH("Summa slutlig allokerad tillförd energi (utan hjälpel och rökgaskondensering):",'Slutlig allokering kvv'!$B$1:$AX$1,0),FALSE)/1,"")</f>
        <v>0</v>
      </c>
      <c r="AL77" s="195" t="str">
        <f>IFERROR(1-VLOOKUP($B77,'Slutlig allokering kvv'!$B$2:$AX$550,MATCH("Andel av bränsle i kvv som allokerats till värme, exklusive rökgaskondensering och hjälpel",'Slutlig allokering kvv'!$B$1:$AX$1,0),FALSE),"")</f>
        <v/>
      </c>
      <c r="AN77" s="195" t="str">
        <f t="shared" si="3"/>
        <v/>
      </c>
    </row>
    <row r="78" spans="1:40" x14ac:dyDescent="0.25">
      <c r="A78" s="2" t="s">
        <v>111</v>
      </c>
      <c r="B78" s="2" t="s">
        <v>130</v>
      </c>
      <c r="C78" t="str">
        <f>IFERROR(VLOOKUP($B78,Kraftvärmeprod!$B$1:$AH$479,MATCH(C$4,Kraftvärmeprod!$B$1:$AG$1,0),FALSE)/1,"")</f>
        <v/>
      </c>
      <c r="D78" t="str">
        <f>IFERROR(VLOOKUP($B78,Kraftvärmeprod!$B$1:$AH$479,MATCH(D$4,Kraftvärmeprod!$B$1:$AG$1,0),FALSE)/1,"")</f>
        <v/>
      </c>
      <c r="F78">
        <f>IFERROR(VLOOKUP($B78,Kraftvärmeprod!$B$1:$AJ$550,MATCH(F$4,Kraftvärmeprod!$B$1:$AJ$1,0),FALSE)/1,0)-IFERROR(VLOOKUP($B78,'Slutlig allokering kvv'!$B$2:$AJ$550,MATCH(F$4,'Slutlig allokering kvv'!$B$1:$AJ$1,0),FALSE)/1,0)</f>
        <v>0</v>
      </c>
      <c r="G78">
        <f>IFERROR(VLOOKUP($B78,Kraftvärmeprod!$B$1:$AJ$550,MATCH(G$4,Kraftvärmeprod!$B$1:$AJ$1,0),FALSE)/1,0)-IFERROR(VLOOKUP($B78,'Slutlig allokering kvv'!$B$2:$AJ$550,MATCH(G$4,'Slutlig allokering kvv'!$B$1:$AJ$1,0),FALSE)/1,0)</f>
        <v>0</v>
      </c>
      <c r="H78">
        <f>IFERROR(VLOOKUP($B78,Kraftvärmeprod!$B$1:$AJ$550,MATCH(H$4,Kraftvärmeprod!$B$1:$AJ$1,0),FALSE)/1,0)-IFERROR(VLOOKUP($B78,'Slutlig allokering kvv'!$B$2:$AJ$550,MATCH(H$4,'Slutlig allokering kvv'!$B$1:$AJ$1,0),FALSE)/1,0)</f>
        <v>0</v>
      </c>
      <c r="I78">
        <f>IFERROR(VLOOKUP($B78,Kraftvärmeprod!$B$1:$AJ$550,MATCH(I$4,Kraftvärmeprod!$B$1:$AJ$1,0),FALSE)/1,0)-IFERROR(VLOOKUP($B78,'Slutlig allokering kvv'!$B$2:$AJ$550,MATCH(I$4,'Slutlig allokering kvv'!$B$1:$AJ$1,0),FALSE)/1,0)</f>
        <v>0</v>
      </c>
      <c r="J78">
        <f>IFERROR(VLOOKUP($B78,Kraftvärmeprod!$B$1:$AJ$550,MATCH(J$4,Kraftvärmeprod!$B$1:$AJ$1,0),FALSE)/1,0)-IFERROR(VLOOKUP($B78,'Slutlig allokering kvv'!$B$2:$AJ$550,MATCH(J$4,'Slutlig allokering kvv'!$B$1:$AJ$1,0),FALSE)/1,0)</f>
        <v>0</v>
      </c>
      <c r="K78">
        <f>IFERROR(VLOOKUP($B78,Kraftvärmeprod!$B$1:$AJ$550,MATCH(K$4,Kraftvärmeprod!$B$1:$AJ$1,0),FALSE)/1,0)-IFERROR(VLOOKUP($B78,'Slutlig allokering kvv'!$B$2:$AJ$550,MATCH(K$4,'Slutlig allokering kvv'!$B$1:$AJ$1,0),FALSE)/1,0)</f>
        <v>0</v>
      </c>
      <c r="L78">
        <f>IFERROR(VLOOKUP($B78,Kraftvärmeprod!$B$1:$AJ$550,MATCH(L$4,Kraftvärmeprod!$B$1:$AJ$1,0),FALSE)/1,0)-IFERROR(VLOOKUP($B78,'Slutlig allokering kvv'!$B$2:$AJ$550,MATCH(L$4,'Slutlig allokering kvv'!$B$1:$AJ$1,0),FALSE)/1,0)</f>
        <v>0</v>
      </c>
      <c r="M78">
        <f>IFERROR(VLOOKUP($B78,Kraftvärmeprod!$B$1:$AJ$550,MATCH(M$4,Kraftvärmeprod!$B$1:$AJ$1,0),FALSE)/1,0)-IFERROR(VLOOKUP($B78,'Slutlig allokering kvv'!$B$2:$AJ$550,MATCH(M$4,'Slutlig allokering kvv'!$B$1:$AJ$1,0),FALSE)/1,0)</f>
        <v>0</v>
      </c>
      <c r="N78">
        <f>IFERROR(VLOOKUP($B78,Kraftvärmeprod!$B$1:$AJ$550,MATCH(N$4,Kraftvärmeprod!$B$1:$AJ$1,0),FALSE)/1,0)-IFERROR(VLOOKUP($B78,'Slutlig allokering kvv'!$B$2:$AJ$550,MATCH(N$4,'Slutlig allokering kvv'!$B$1:$AJ$1,0),FALSE)/1,0)</f>
        <v>0</v>
      </c>
      <c r="O78">
        <f>IFERROR(VLOOKUP($B78,Kraftvärmeprod!$B$1:$AJ$550,MATCH(O$4,Kraftvärmeprod!$B$1:$AJ$1,0),FALSE)/1,0)-IFERROR(VLOOKUP($B78,'Slutlig allokering kvv'!$B$2:$AJ$550,MATCH(O$4,'Slutlig allokering kvv'!$B$1:$AJ$1,0),FALSE)/1,0)</f>
        <v>0</v>
      </c>
      <c r="P78">
        <f>IFERROR(VLOOKUP($B78,Kraftvärmeprod!$B$1:$AJ$550,MATCH(P$4,Kraftvärmeprod!$B$1:$AJ$1,0),FALSE)/1,0)-IFERROR(VLOOKUP($B78,'Slutlig allokering kvv'!$B$2:$AJ$550,MATCH(P$4,'Slutlig allokering kvv'!$B$1:$AJ$1,0),FALSE)/1,0)</f>
        <v>0</v>
      </c>
      <c r="Q78">
        <f>IFERROR(VLOOKUP($B78,Kraftvärmeprod!$B$1:$AJ$550,MATCH(Q$4,Kraftvärmeprod!$B$1:$AJ$1,0),FALSE)/1,0)-IFERROR(VLOOKUP($B78,'Slutlig allokering kvv'!$B$2:$AJ$550,MATCH(Q$4,'Slutlig allokering kvv'!$B$1:$AJ$1,0),FALSE)/1,0)</f>
        <v>0</v>
      </c>
      <c r="R78">
        <f>IFERROR(VLOOKUP($B78,Kraftvärmeprod!$B$1:$AJ$550,MATCH(R$4,Kraftvärmeprod!$B$1:$AJ$1,0),FALSE)/1,0)-IFERROR(VLOOKUP($B78,'Slutlig allokering kvv'!$B$2:$AJ$550,MATCH(R$4,'Slutlig allokering kvv'!$B$1:$AJ$1,0),FALSE)/1,0)</f>
        <v>0</v>
      </c>
      <c r="S78">
        <f>IFERROR(VLOOKUP($B78,Kraftvärmeprod!$B$1:$AJ$550,MATCH(S$4,Kraftvärmeprod!$B$1:$AJ$1,0),FALSE)/1,0)-IFERROR(VLOOKUP($B78,'Slutlig allokering kvv'!$B$2:$AJ$550,MATCH(S$4,'Slutlig allokering kvv'!$B$1:$AJ$1,0),FALSE)/1,0)</f>
        <v>0</v>
      </c>
      <c r="T78">
        <f>IFERROR(VLOOKUP($B78,Kraftvärmeprod!$B$1:$AJ$550,MATCH(T$4,Kraftvärmeprod!$B$1:$AJ$1,0),FALSE)/1,0)-IFERROR(VLOOKUP($B78,'Slutlig allokering kvv'!$B$2:$AJ$550,MATCH(T$4,'Slutlig allokering kvv'!$B$1:$AJ$1,0),FALSE)/1,0)</f>
        <v>0</v>
      </c>
      <c r="U78">
        <f>IFERROR(VLOOKUP($B78,Kraftvärmeprod!$B$1:$AJ$550,MATCH(U$4,Kraftvärmeprod!$B$1:$AJ$1,0),FALSE)/1,0)-IFERROR(VLOOKUP($B78,'Slutlig allokering kvv'!$B$2:$AJ$550,MATCH(U$4,'Slutlig allokering kvv'!$B$1:$AJ$1,0),FALSE)/1,0)</f>
        <v>0</v>
      </c>
      <c r="V78">
        <f>IFERROR(VLOOKUP($B78,Kraftvärmeprod!$B$1:$AJ$550,MATCH(V$4,Kraftvärmeprod!$B$1:$AJ$1,0),FALSE)/1,0)-IFERROR(VLOOKUP($B78,'Slutlig allokering kvv'!$B$2:$AJ$550,MATCH(V$4,'Slutlig allokering kvv'!$B$1:$AJ$1,0),FALSE)/1,0)</f>
        <v>0</v>
      </c>
      <c r="W78">
        <f>IFERROR(VLOOKUP($B78,Kraftvärmeprod!$B$1:$AJ$550,MATCH(W$4,Kraftvärmeprod!$B$1:$AJ$1,0),FALSE)/1,0)-IFERROR(VLOOKUP($B78,'Slutlig allokering kvv'!$B$2:$AJ$550,MATCH(W$4,'Slutlig allokering kvv'!$B$1:$AJ$1,0),FALSE)/1,0)</f>
        <v>0</v>
      </c>
      <c r="X78">
        <f>IFERROR(VLOOKUP($B78,Kraftvärmeprod!$B$1:$AJ$550,MATCH(X$4,Kraftvärmeprod!$B$1:$AJ$1,0),FALSE)/1,0)-IFERROR(VLOOKUP($B78,'Slutlig allokering kvv'!$B$2:$AJ$550,MATCH(X$4,'Slutlig allokering kvv'!$B$1:$AJ$1,0),FALSE)/1,0)</f>
        <v>0</v>
      </c>
      <c r="Y78">
        <f>IFERROR(VLOOKUP($B78,Kraftvärmeprod!$B$1:$AJ$550,MATCH(Y$4,Kraftvärmeprod!$B$1:$AJ$1,0),FALSE)/1,0)-IFERROR(VLOOKUP($B78,'Slutlig allokering kvv'!$B$2:$AJ$550,MATCH(Y$4,'Slutlig allokering kvv'!$B$1:$AJ$1,0),FALSE)/1,0)</f>
        <v>0</v>
      </c>
      <c r="Z78">
        <f>IFERROR(VLOOKUP($B78,Kraftvärmeprod!$B$1:$AJ$550,MATCH(Z$4,Kraftvärmeprod!$B$1:$AJ$1,0),FALSE)/1,0)-IFERROR(VLOOKUP($B78,'Slutlig allokering kvv'!$B$2:$AJ$550,MATCH(Z$4,'Slutlig allokering kvv'!$B$1:$AJ$1,0),FALSE)/1,0)</f>
        <v>0</v>
      </c>
      <c r="AA78">
        <f>IFERROR(VLOOKUP($B78,Kraftvärmeprod!$B$1:$AJ$550,MATCH(AA$4,Kraftvärmeprod!$B$1:$AJ$1,0),FALSE)/1,0)-IFERROR(VLOOKUP($B78,'Slutlig allokering kvv'!$B$2:$AJ$550,MATCH(AA$4,'Slutlig allokering kvv'!$B$1:$AJ$1,0),FALSE)/1,0)</f>
        <v>0</v>
      </c>
      <c r="AB78">
        <f>IFERROR(VLOOKUP($B78,Kraftvärmeprod!$B$1:$AJ$550,MATCH(AB$4,Kraftvärmeprod!$B$1:$AJ$1,0),FALSE)/1,0)-IFERROR(VLOOKUP($B78,'Slutlig allokering kvv'!$B$2:$AJ$550,MATCH(AB$4,'Slutlig allokering kvv'!$B$1:$AJ$1,0),FALSE)/1,0)</f>
        <v>0</v>
      </c>
      <c r="AC78">
        <f>IFERROR(VLOOKUP($B78,Kraftvärmeprod!$B$1:$AJ$550,MATCH(AC$4,Kraftvärmeprod!$B$1:$AJ$1,0),FALSE)/1,0)-IFERROR(VLOOKUP($B78,'Slutlig allokering kvv'!$B$2:$AJ$550,MATCH(AC$4,'Slutlig allokering kvv'!$B$1:$AJ$1,0),FALSE)/1,0)</f>
        <v>0</v>
      </c>
      <c r="AD78">
        <f>IFERROR(VLOOKUP($B78,Miljö!$B$1:$E$471,MATCH("Hjälpel kraftvärme (GWh)",Miljö!$B$1:$E$1,0),FALSE)/1,0)-IFERROR(VLOOKUP($B78,'Slutlig allokering kvv'!$B$2:$AJ$550,MATCH(AD$4,'Slutlig allokering kvv'!$B$1:$AJ$1,0),FALSE)/1,0)</f>
        <v>0</v>
      </c>
      <c r="AH78">
        <f t="shared" si="2"/>
        <v>0</v>
      </c>
      <c r="AJ78">
        <f>IFERROR(VLOOKUP($B78,'Slutlig allokering kvv'!$B$2:$AX$550,MATCH("Summa slutlig allokerad tillförd energi (utan hjälpel och rökgaskondensering):",'Slutlig allokering kvv'!$B$1:$AX$1,0),FALSE)/1,"")</f>
        <v>0</v>
      </c>
      <c r="AL78" s="195" t="str">
        <f>IFERROR(1-VLOOKUP($B78,'Slutlig allokering kvv'!$B$2:$AX$550,MATCH("Andel av bränsle i kvv som allokerats till värme, exklusive rökgaskondensering och hjälpel",'Slutlig allokering kvv'!$B$1:$AX$1,0),FALSE),"")</f>
        <v/>
      </c>
      <c r="AN78" s="195" t="str">
        <f t="shared" si="3"/>
        <v/>
      </c>
    </row>
    <row r="79" spans="1:40" x14ac:dyDescent="0.25">
      <c r="A79" s="2" t="s">
        <v>111</v>
      </c>
      <c r="B79" s="2" t="s">
        <v>131</v>
      </c>
      <c r="C79" t="str">
        <f>IFERROR(VLOOKUP($B79,Kraftvärmeprod!$B$1:$AH$479,MATCH(C$4,Kraftvärmeprod!$B$1:$AG$1,0),FALSE)/1,"")</f>
        <v/>
      </c>
      <c r="D79" t="str">
        <f>IFERROR(VLOOKUP($B79,Kraftvärmeprod!$B$1:$AH$479,MATCH(D$4,Kraftvärmeprod!$B$1:$AG$1,0),FALSE)/1,"")</f>
        <v/>
      </c>
      <c r="F79">
        <f>IFERROR(VLOOKUP($B79,Kraftvärmeprod!$B$1:$AJ$550,MATCH(F$4,Kraftvärmeprod!$B$1:$AJ$1,0),FALSE)/1,0)-IFERROR(VLOOKUP($B79,'Slutlig allokering kvv'!$B$2:$AJ$550,MATCH(F$4,'Slutlig allokering kvv'!$B$1:$AJ$1,0),FALSE)/1,0)</f>
        <v>0</v>
      </c>
      <c r="G79">
        <f>IFERROR(VLOOKUP($B79,Kraftvärmeprod!$B$1:$AJ$550,MATCH(G$4,Kraftvärmeprod!$B$1:$AJ$1,0),FALSE)/1,0)-IFERROR(VLOOKUP($B79,'Slutlig allokering kvv'!$B$2:$AJ$550,MATCH(G$4,'Slutlig allokering kvv'!$B$1:$AJ$1,0),FALSE)/1,0)</f>
        <v>0</v>
      </c>
      <c r="H79">
        <f>IFERROR(VLOOKUP($B79,Kraftvärmeprod!$B$1:$AJ$550,MATCH(H$4,Kraftvärmeprod!$B$1:$AJ$1,0),FALSE)/1,0)-IFERROR(VLOOKUP($B79,'Slutlig allokering kvv'!$B$2:$AJ$550,MATCH(H$4,'Slutlig allokering kvv'!$B$1:$AJ$1,0),FALSE)/1,0)</f>
        <v>0</v>
      </c>
      <c r="I79">
        <f>IFERROR(VLOOKUP($B79,Kraftvärmeprod!$B$1:$AJ$550,MATCH(I$4,Kraftvärmeprod!$B$1:$AJ$1,0),FALSE)/1,0)-IFERROR(VLOOKUP($B79,'Slutlig allokering kvv'!$B$2:$AJ$550,MATCH(I$4,'Slutlig allokering kvv'!$B$1:$AJ$1,0),FALSE)/1,0)</f>
        <v>0</v>
      </c>
      <c r="J79">
        <f>IFERROR(VLOOKUP($B79,Kraftvärmeprod!$B$1:$AJ$550,MATCH(J$4,Kraftvärmeprod!$B$1:$AJ$1,0),FALSE)/1,0)-IFERROR(VLOOKUP($B79,'Slutlig allokering kvv'!$B$2:$AJ$550,MATCH(J$4,'Slutlig allokering kvv'!$B$1:$AJ$1,0),FALSE)/1,0)</f>
        <v>0</v>
      </c>
      <c r="K79">
        <f>IFERROR(VLOOKUP($B79,Kraftvärmeprod!$B$1:$AJ$550,MATCH(K$4,Kraftvärmeprod!$B$1:$AJ$1,0),FALSE)/1,0)-IFERROR(VLOOKUP($B79,'Slutlig allokering kvv'!$B$2:$AJ$550,MATCH(K$4,'Slutlig allokering kvv'!$B$1:$AJ$1,0),FALSE)/1,0)</f>
        <v>0</v>
      </c>
      <c r="L79">
        <f>IFERROR(VLOOKUP($B79,Kraftvärmeprod!$B$1:$AJ$550,MATCH(L$4,Kraftvärmeprod!$B$1:$AJ$1,0),FALSE)/1,0)-IFERROR(VLOOKUP($B79,'Slutlig allokering kvv'!$B$2:$AJ$550,MATCH(L$4,'Slutlig allokering kvv'!$B$1:$AJ$1,0),FALSE)/1,0)</f>
        <v>0</v>
      </c>
      <c r="M79">
        <f>IFERROR(VLOOKUP($B79,Kraftvärmeprod!$B$1:$AJ$550,MATCH(M$4,Kraftvärmeprod!$B$1:$AJ$1,0),FALSE)/1,0)-IFERROR(VLOOKUP($B79,'Slutlig allokering kvv'!$B$2:$AJ$550,MATCH(M$4,'Slutlig allokering kvv'!$B$1:$AJ$1,0),FALSE)/1,0)</f>
        <v>0</v>
      </c>
      <c r="N79">
        <f>IFERROR(VLOOKUP($B79,Kraftvärmeprod!$B$1:$AJ$550,MATCH(N$4,Kraftvärmeprod!$B$1:$AJ$1,0),FALSE)/1,0)-IFERROR(VLOOKUP($B79,'Slutlig allokering kvv'!$B$2:$AJ$550,MATCH(N$4,'Slutlig allokering kvv'!$B$1:$AJ$1,0),FALSE)/1,0)</f>
        <v>0</v>
      </c>
      <c r="O79">
        <f>IFERROR(VLOOKUP($B79,Kraftvärmeprod!$B$1:$AJ$550,MATCH(O$4,Kraftvärmeprod!$B$1:$AJ$1,0),FALSE)/1,0)-IFERROR(VLOOKUP($B79,'Slutlig allokering kvv'!$B$2:$AJ$550,MATCH(O$4,'Slutlig allokering kvv'!$B$1:$AJ$1,0),FALSE)/1,0)</f>
        <v>0</v>
      </c>
      <c r="P79">
        <f>IFERROR(VLOOKUP($B79,Kraftvärmeprod!$B$1:$AJ$550,MATCH(P$4,Kraftvärmeprod!$B$1:$AJ$1,0),FALSE)/1,0)-IFERROR(VLOOKUP($B79,'Slutlig allokering kvv'!$B$2:$AJ$550,MATCH(P$4,'Slutlig allokering kvv'!$B$1:$AJ$1,0),FALSE)/1,0)</f>
        <v>0</v>
      </c>
      <c r="Q79">
        <f>IFERROR(VLOOKUP($B79,Kraftvärmeprod!$B$1:$AJ$550,MATCH(Q$4,Kraftvärmeprod!$B$1:$AJ$1,0),FALSE)/1,0)-IFERROR(VLOOKUP($B79,'Slutlig allokering kvv'!$B$2:$AJ$550,MATCH(Q$4,'Slutlig allokering kvv'!$B$1:$AJ$1,0),FALSE)/1,0)</f>
        <v>0</v>
      </c>
      <c r="R79">
        <f>IFERROR(VLOOKUP($B79,Kraftvärmeprod!$B$1:$AJ$550,MATCH(R$4,Kraftvärmeprod!$B$1:$AJ$1,0),FALSE)/1,0)-IFERROR(VLOOKUP($B79,'Slutlig allokering kvv'!$B$2:$AJ$550,MATCH(R$4,'Slutlig allokering kvv'!$B$1:$AJ$1,0),FALSE)/1,0)</f>
        <v>0</v>
      </c>
      <c r="S79">
        <f>IFERROR(VLOOKUP($B79,Kraftvärmeprod!$B$1:$AJ$550,MATCH(S$4,Kraftvärmeprod!$B$1:$AJ$1,0),FALSE)/1,0)-IFERROR(VLOOKUP($B79,'Slutlig allokering kvv'!$B$2:$AJ$550,MATCH(S$4,'Slutlig allokering kvv'!$B$1:$AJ$1,0),FALSE)/1,0)</f>
        <v>0</v>
      </c>
      <c r="T79">
        <f>IFERROR(VLOOKUP($B79,Kraftvärmeprod!$B$1:$AJ$550,MATCH(T$4,Kraftvärmeprod!$B$1:$AJ$1,0),FALSE)/1,0)-IFERROR(VLOOKUP($B79,'Slutlig allokering kvv'!$B$2:$AJ$550,MATCH(T$4,'Slutlig allokering kvv'!$B$1:$AJ$1,0),FALSE)/1,0)</f>
        <v>0</v>
      </c>
      <c r="U79">
        <f>IFERROR(VLOOKUP($B79,Kraftvärmeprod!$B$1:$AJ$550,MATCH(U$4,Kraftvärmeprod!$B$1:$AJ$1,0),FALSE)/1,0)-IFERROR(VLOOKUP($B79,'Slutlig allokering kvv'!$B$2:$AJ$550,MATCH(U$4,'Slutlig allokering kvv'!$B$1:$AJ$1,0),FALSE)/1,0)</f>
        <v>0</v>
      </c>
      <c r="V79">
        <f>IFERROR(VLOOKUP($B79,Kraftvärmeprod!$B$1:$AJ$550,MATCH(V$4,Kraftvärmeprod!$B$1:$AJ$1,0),FALSE)/1,0)-IFERROR(VLOOKUP($B79,'Slutlig allokering kvv'!$B$2:$AJ$550,MATCH(V$4,'Slutlig allokering kvv'!$B$1:$AJ$1,0),FALSE)/1,0)</f>
        <v>0</v>
      </c>
      <c r="W79">
        <f>IFERROR(VLOOKUP($B79,Kraftvärmeprod!$B$1:$AJ$550,MATCH(W$4,Kraftvärmeprod!$B$1:$AJ$1,0),FALSE)/1,0)-IFERROR(VLOOKUP($B79,'Slutlig allokering kvv'!$B$2:$AJ$550,MATCH(W$4,'Slutlig allokering kvv'!$B$1:$AJ$1,0),FALSE)/1,0)</f>
        <v>0</v>
      </c>
      <c r="X79">
        <f>IFERROR(VLOOKUP($B79,Kraftvärmeprod!$B$1:$AJ$550,MATCH(X$4,Kraftvärmeprod!$B$1:$AJ$1,0),FALSE)/1,0)-IFERROR(VLOOKUP($B79,'Slutlig allokering kvv'!$B$2:$AJ$550,MATCH(X$4,'Slutlig allokering kvv'!$B$1:$AJ$1,0),FALSE)/1,0)</f>
        <v>0</v>
      </c>
      <c r="Y79">
        <f>IFERROR(VLOOKUP($B79,Kraftvärmeprod!$B$1:$AJ$550,MATCH(Y$4,Kraftvärmeprod!$B$1:$AJ$1,0),FALSE)/1,0)-IFERROR(VLOOKUP($B79,'Slutlig allokering kvv'!$B$2:$AJ$550,MATCH(Y$4,'Slutlig allokering kvv'!$B$1:$AJ$1,0),FALSE)/1,0)</f>
        <v>0</v>
      </c>
      <c r="Z79">
        <f>IFERROR(VLOOKUP($B79,Kraftvärmeprod!$B$1:$AJ$550,MATCH(Z$4,Kraftvärmeprod!$B$1:$AJ$1,0),FALSE)/1,0)-IFERROR(VLOOKUP($B79,'Slutlig allokering kvv'!$B$2:$AJ$550,MATCH(Z$4,'Slutlig allokering kvv'!$B$1:$AJ$1,0),FALSE)/1,0)</f>
        <v>0</v>
      </c>
      <c r="AA79">
        <f>IFERROR(VLOOKUP($B79,Kraftvärmeprod!$B$1:$AJ$550,MATCH(AA$4,Kraftvärmeprod!$B$1:$AJ$1,0),FALSE)/1,0)-IFERROR(VLOOKUP($B79,'Slutlig allokering kvv'!$B$2:$AJ$550,MATCH(AA$4,'Slutlig allokering kvv'!$B$1:$AJ$1,0),FALSE)/1,0)</f>
        <v>0</v>
      </c>
      <c r="AB79">
        <f>IFERROR(VLOOKUP($B79,Kraftvärmeprod!$B$1:$AJ$550,MATCH(AB$4,Kraftvärmeprod!$B$1:$AJ$1,0),FALSE)/1,0)-IFERROR(VLOOKUP($B79,'Slutlig allokering kvv'!$B$2:$AJ$550,MATCH(AB$4,'Slutlig allokering kvv'!$B$1:$AJ$1,0),FALSE)/1,0)</f>
        <v>0</v>
      </c>
      <c r="AC79">
        <f>IFERROR(VLOOKUP($B79,Kraftvärmeprod!$B$1:$AJ$550,MATCH(AC$4,Kraftvärmeprod!$B$1:$AJ$1,0),FALSE)/1,0)-IFERROR(VLOOKUP($B79,'Slutlig allokering kvv'!$B$2:$AJ$550,MATCH(AC$4,'Slutlig allokering kvv'!$B$1:$AJ$1,0),FALSE)/1,0)</f>
        <v>0</v>
      </c>
      <c r="AD79">
        <f>IFERROR(VLOOKUP($B79,Miljö!$B$1:$E$471,MATCH("Hjälpel kraftvärme (GWh)",Miljö!$B$1:$E$1,0),FALSE)/1,0)-IFERROR(VLOOKUP($B79,'Slutlig allokering kvv'!$B$2:$AJ$550,MATCH(AD$4,'Slutlig allokering kvv'!$B$1:$AJ$1,0),FALSE)/1,0)</f>
        <v>0</v>
      </c>
      <c r="AH79">
        <f t="shared" si="2"/>
        <v>0</v>
      </c>
      <c r="AJ79">
        <f>IFERROR(VLOOKUP($B79,'Slutlig allokering kvv'!$B$2:$AX$550,MATCH("Summa slutlig allokerad tillförd energi (utan hjälpel och rökgaskondensering):",'Slutlig allokering kvv'!$B$1:$AX$1,0),FALSE)/1,"")</f>
        <v>0</v>
      </c>
      <c r="AL79" s="195" t="str">
        <f>IFERROR(1-VLOOKUP($B79,'Slutlig allokering kvv'!$B$2:$AX$550,MATCH("Andel av bränsle i kvv som allokerats till värme, exklusive rökgaskondensering och hjälpel",'Slutlig allokering kvv'!$B$1:$AX$1,0),FALSE),"")</f>
        <v/>
      </c>
      <c r="AN79" s="195" t="str">
        <f t="shared" si="3"/>
        <v/>
      </c>
    </row>
    <row r="80" spans="1:40" x14ac:dyDescent="0.25">
      <c r="A80" s="2" t="s">
        <v>111</v>
      </c>
      <c r="B80" s="2" t="s">
        <v>132</v>
      </c>
      <c r="C80" t="str">
        <f>IFERROR(VLOOKUP($B80,Kraftvärmeprod!$B$1:$AH$479,MATCH(C$4,Kraftvärmeprod!$B$1:$AG$1,0),FALSE)/1,"")</f>
        <v/>
      </c>
      <c r="D80" t="str">
        <f>IFERROR(VLOOKUP($B80,Kraftvärmeprod!$B$1:$AH$479,MATCH(D$4,Kraftvärmeprod!$B$1:$AG$1,0),FALSE)/1,"")</f>
        <v/>
      </c>
      <c r="F80">
        <f>IFERROR(VLOOKUP($B80,Kraftvärmeprod!$B$1:$AJ$550,MATCH(F$4,Kraftvärmeprod!$B$1:$AJ$1,0),FALSE)/1,0)-IFERROR(VLOOKUP($B80,'Slutlig allokering kvv'!$B$2:$AJ$550,MATCH(F$4,'Slutlig allokering kvv'!$B$1:$AJ$1,0),FALSE)/1,0)</f>
        <v>0</v>
      </c>
      <c r="G80">
        <f>IFERROR(VLOOKUP($B80,Kraftvärmeprod!$B$1:$AJ$550,MATCH(G$4,Kraftvärmeprod!$B$1:$AJ$1,0),FALSE)/1,0)-IFERROR(VLOOKUP($B80,'Slutlig allokering kvv'!$B$2:$AJ$550,MATCH(G$4,'Slutlig allokering kvv'!$B$1:$AJ$1,0),FALSE)/1,0)</f>
        <v>0</v>
      </c>
      <c r="H80">
        <f>IFERROR(VLOOKUP($B80,Kraftvärmeprod!$B$1:$AJ$550,MATCH(H$4,Kraftvärmeprod!$B$1:$AJ$1,0),FALSE)/1,0)-IFERROR(VLOOKUP($B80,'Slutlig allokering kvv'!$B$2:$AJ$550,MATCH(H$4,'Slutlig allokering kvv'!$B$1:$AJ$1,0),FALSE)/1,0)</f>
        <v>0</v>
      </c>
      <c r="I80">
        <f>IFERROR(VLOOKUP($B80,Kraftvärmeprod!$B$1:$AJ$550,MATCH(I$4,Kraftvärmeprod!$B$1:$AJ$1,0),FALSE)/1,0)-IFERROR(VLOOKUP($B80,'Slutlig allokering kvv'!$B$2:$AJ$550,MATCH(I$4,'Slutlig allokering kvv'!$B$1:$AJ$1,0),FALSE)/1,0)</f>
        <v>0</v>
      </c>
      <c r="J80">
        <f>IFERROR(VLOOKUP($B80,Kraftvärmeprod!$B$1:$AJ$550,MATCH(J$4,Kraftvärmeprod!$B$1:$AJ$1,0),FALSE)/1,0)-IFERROR(VLOOKUP($B80,'Slutlig allokering kvv'!$B$2:$AJ$550,MATCH(J$4,'Slutlig allokering kvv'!$B$1:$AJ$1,0),FALSE)/1,0)</f>
        <v>0</v>
      </c>
      <c r="K80">
        <f>IFERROR(VLOOKUP($B80,Kraftvärmeprod!$B$1:$AJ$550,MATCH(K$4,Kraftvärmeprod!$B$1:$AJ$1,0),FALSE)/1,0)-IFERROR(VLOOKUP($B80,'Slutlig allokering kvv'!$B$2:$AJ$550,MATCH(K$4,'Slutlig allokering kvv'!$B$1:$AJ$1,0),FALSE)/1,0)</f>
        <v>0</v>
      </c>
      <c r="L80">
        <f>IFERROR(VLOOKUP($B80,Kraftvärmeprod!$B$1:$AJ$550,MATCH(L$4,Kraftvärmeprod!$B$1:$AJ$1,0),FALSE)/1,0)-IFERROR(VLOOKUP($B80,'Slutlig allokering kvv'!$B$2:$AJ$550,MATCH(L$4,'Slutlig allokering kvv'!$B$1:$AJ$1,0),FALSE)/1,0)</f>
        <v>0</v>
      </c>
      <c r="M80">
        <f>IFERROR(VLOOKUP($B80,Kraftvärmeprod!$B$1:$AJ$550,MATCH(M$4,Kraftvärmeprod!$B$1:$AJ$1,0),FALSE)/1,0)-IFERROR(VLOOKUP($B80,'Slutlig allokering kvv'!$B$2:$AJ$550,MATCH(M$4,'Slutlig allokering kvv'!$B$1:$AJ$1,0),FALSE)/1,0)</f>
        <v>0</v>
      </c>
      <c r="N80">
        <f>IFERROR(VLOOKUP($B80,Kraftvärmeprod!$B$1:$AJ$550,MATCH(N$4,Kraftvärmeprod!$B$1:$AJ$1,0),FALSE)/1,0)-IFERROR(VLOOKUP($B80,'Slutlig allokering kvv'!$B$2:$AJ$550,MATCH(N$4,'Slutlig allokering kvv'!$B$1:$AJ$1,0),FALSE)/1,0)</f>
        <v>0</v>
      </c>
      <c r="O80">
        <f>IFERROR(VLOOKUP($B80,Kraftvärmeprod!$B$1:$AJ$550,MATCH(O$4,Kraftvärmeprod!$B$1:$AJ$1,0),FALSE)/1,0)-IFERROR(VLOOKUP($B80,'Slutlig allokering kvv'!$B$2:$AJ$550,MATCH(O$4,'Slutlig allokering kvv'!$B$1:$AJ$1,0),FALSE)/1,0)</f>
        <v>0</v>
      </c>
      <c r="P80">
        <f>IFERROR(VLOOKUP($B80,Kraftvärmeprod!$B$1:$AJ$550,MATCH(P$4,Kraftvärmeprod!$B$1:$AJ$1,0),FALSE)/1,0)-IFERROR(VLOOKUP($B80,'Slutlig allokering kvv'!$B$2:$AJ$550,MATCH(P$4,'Slutlig allokering kvv'!$B$1:$AJ$1,0),FALSE)/1,0)</f>
        <v>0</v>
      </c>
      <c r="Q80">
        <f>IFERROR(VLOOKUP($B80,Kraftvärmeprod!$B$1:$AJ$550,MATCH(Q$4,Kraftvärmeprod!$B$1:$AJ$1,0),FALSE)/1,0)-IFERROR(VLOOKUP($B80,'Slutlig allokering kvv'!$B$2:$AJ$550,MATCH(Q$4,'Slutlig allokering kvv'!$B$1:$AJ$1,0),FALSE)/1,0)</f>
        <v>0</v>
      </c>
      <c r="R80">
        <f>IFERROR(VLOOKUP($B80,Kraftvärmeprod!$B$1:$AJ$550,MATCH(R$4,Kraftvärmeprod!$B$1:$AJ$1,0),FALSE)/1,0)-IFERROR(VLOOKUP($B80,'Slutlig allokering kvv'!$B$2:$AJ$550,MATCH(R$4,'Slutlig allokering kvv'!$B$1:$AJ$1,0),FALSE)/1,0)</f>
        <v>0</v>
      </c>
      <c r="S80">
        <f>IFERROR(VLOOKUP($B80,Kraftvärmeprod!$B$1:$AJ$550,MATCH(S$4,Kraftvärmeprod!$B$1:$AJ$1,0),FALSE)/1,0)-IFERROR(VLOOKUP($B80,'Slutlig allokering kvv'!$B$2:$AJ$550,MATCH(S$4,'Slutlig allokering kvv'!$B$1:$AJ$1,0),FALSE)/1,0)</f>
        <v>0</v>
      </c>
      <c r="T80">
        <f>IFERROR(VLOOKUP($B80,Kraftvärmeprod!$B$1:$AJ$550,MATCH(T$4,Kraftvärmeprod!$B$1:$AJ$1,0),FALSE)/1,0)-IFERROR(VLOOKUP($B80,'Slutlig allokering kvv'!$B$2:$AJ$550,MATCH(T$4,'Slutlig allokering kvv'!$B$1:$AJ$1,0),FALSE)/1,0)</f>
        <v>0</v>
      </c>
      <c r="U80">
        <f>IFERROR(VLOOKUP($B80,Kraftvärmeprod!$B$1:$AJ$550,MATCH(U$4,Kraftvärmeprod!$B$1:$AJ$1,0),FALSE)/1,0)-IFERROR(VLOOKUP($B80,'Slutlig allokering kvv'!$B$2:$AJ$550,MATCH(U$4,'Slutlig allokering kvv'!$B$1:$AJ$1,0),FALSE)/1,0)</f>
        <v>0</v>
      </c>
      <c r="V80">
        <f>IFERROR(VLOOKUP($B80,Kraftvärmeprod!$B$1:$AJ$550,MATCH(V$4,Kraftvärmeprod!$B$1:$AJ$1,0),FALSE)/1,0)-IFERROR(VLOOKUP($B80,'Slutlig allokering kvv'!$B$2:$AJ$550,MATCH(V$4,'Slutlig allokering kvv'!$B$1:$AJ$1,0),FALSE)/1,0)</f>
        <v>0</v>
      </c>
      <c r="W80">
        <f>IFERROR(VLOOKUP($B80,Kraftvärmeprod!$B$1:$AJ$550,MATCH(W$4,Kraftvärmeprod!$B$1:$AJ$1,0),FALSE)/1,0)-IFERROR(VLOOKUP($B80,'Slutlig allokering kvv'!$B$2:$AJ$550,MATCH(W$4,'Slutlig allokering kvv'!$B$1:$AJ$1,0),FALSE)/1,0)</f>
        <v>0</v>
      </c>
      <c r="X80">
        <f>IFERROR(VLOOKUP($B80,Kraftvärmeprod!$B$1:$AJ$550,MATCH(X$4,Kraftvärmeprod!$B$1:$AJ$1,0),FALSE)/1,0)-IFERROR(VLOOKUP($B80,'Slutlig allokering kvv'!$B$2:$AJ$550,MATCH(X$4,'Slutlig allokering kvv'!$B$1:$AJ$1,0),FALSE)/1,0)</f>
        <v>0</v>
      </c>
      <c r="Y80">
        <f>IFERROR(VLOOKUP($B80,Kraftvärmeprod!$B$1:$AJ$550,MATCH(Y$4,Kraftvärmeprod!$B$1:$AJ$1,0),FALSE)/1,0)-IFERROR(VLOOKUP($B80,'Slutlig allokering kvv'!$B$2:$AJ$550,MATCH(Y$4,'Slutlig allokering kvv'!$B$1:$AJ$1,0),FALSE)/1,0)</f>
        <v>0</v>
      </c>
      <c r="Z80">
        <f>IFERROR(VLOOKUP($B80,Kraftvärmeprod!$B$1:$AJ$550,MATCH(Z$4,Kraftvärmeprod!$B$1:$AJ$1,0),FALSE)/1,0)-IFERROR(VLOOKUP($B80,'Slutlig allokering kvv'!$B$2:$AJ$550,MATCH(Z$4,'Slutlig allokering kvv'!$B$1:$AJ$1,0),FALSE)/1,0)</f>
        <v>0</v>
      </c>
      <c r="AA80">
        <f>IFERROR(VLOOKUP($B80,Kraftvärmeprod!$B$1:$AJ$550,MATCH(AA$4,Kraftvärmeprod!$B$1:$AJ$1,0),FALSE)/1,0)-IFERROR(VLOOKUP($B80,'Slutlig allokering kvv'!$B$2:$AJ$550,MATCH(AA$4,'Slutlig allokering kvv'!$B$1:$AJ$1,0),FALSE)/1,0)</f>
        <v>0</v>
      </c>
      <c r="AB80">
        <f>IFERROR(VLOOKUP($B80,Kraftvärmeprod!$B$1:$AJ$550,MATCH(AB$4,Kraftvärmeprod!$B$1:$AJ$1,0),FALSE)/1,0)-IFERROR(VLOOKUP($B80,'Slutlig allokering kvv'!$B$2:$AJ$550,MATCH(AB$4,'Slutlig allokering kvv'!$B$1:$AJ$1,0),FALSE)/1,0)</f>
        <v>0</v>
      </c>
      <c r="AC80">
        <f>IFERROR(VLOOKUP($B80,Kraftvärmeprod!$B$1:$AJ$550,MATCH(AC$4,Kraftvärmeprod!$B$1:$AJ$1,0),FALSE)/1,0)-IFERROR(VLOOKUP($B80,'Slutlig allokering kvv'!$B$2:$AJ$550,MATCH(AC$4,'Slutlig allokering kvv'!$B$1:$AJ$1,0),FALSE)/1,0)</f>
        <v>0</v>
      </c>
      <c r="AD80">
        <f>IFERROR(VLOOKUP($B80,Miljö!$B$1:$E$471,MATCH("Hjälpel kraftvärme (GWh)",Miljö!$B$1:$E$1,0),FALSE)/1,0)-IFERROR(VLOOKUP($B80,'Slutlig allokering kvv'!$B$2:$AJ$550,MATCH(AD$4,'Slutlig allokering kvv'!$B$1:$AJ$1,0),FALSE)/1,0)</f>
        <v>0</v>
      </c>
      <c r="AH80">
        <f t="shared" si="2"/>
        <v>0</v>
      </c>
      <c r="AJ80">
        <f>IFERROR(VLOOKUP($B80,'Slutlig allokering kvv'!$B$2:$AX$550,MATCH("Summa slutlig allokerad tillförd energi (utan hjälpel och rökgaskondensering):",'Slutlig allokering kvv'!$B$1:$AX$1,0),FALSE)/1,"")</f>
        <v>0</v>
      </c>
      <c r="AL80" s="195" t="str">
        <f>IFERROR(1-VLOOKUP($B80,'Slutlig allokering kvv'!$B$2:$AX$550,MATCH("Andel av bränsle i kvv som allokerats till värme, exklusive rökgaskondensering och hjälpel",'Slutlig allokering kvv'!$B$1:$AX$1,0),FALSE),"")</f>
        <v/>
      </c>
      <c r="AN80" s="195" t="str">
        <f t="shared" si="3"/>
        <v/>
      </c>
    </row>
    <row r="81" spans="1:40" x14ac:dyDescent="0.25">
      <c r="A81" s="2" t="s">
        <v>133</v>
      </c>
      <c r="B81" s="2" t="s">
        <v>134</v>
      </c>
      <c r="C81" t="str">
        <f>IFERROR(VLOOKUP($B81,Kraftvärmeprod!$B$1:$AH$479,MATCH(C$4,Kraftvärmeprod!$B$1:$AG$1,0),FALSE)/1,"")</f>
        <v/>
      </c>
      <c r="D81" t="str">
        <f>IFERROR(VLOOKUP($B81,Kraftvärmeprod!$B$1:$AH$479,MATCH(D$4,Kraftvärmeprod!$B$1:$AG$1,0),FALSE)/1,"")</f>
        <v/>
      </c>
      <c r="F81">
        <f>IFERROR(VLOOKUP($B81,Kraftvärmeprod!$B$1:$AJ$550,MATCH(F$4,Kraftvärmeprod!$B$1:$AJ$1,0),FALSE)/1,0)-IFERROR(VLOOKUP($B81,'Slutlig allokering kvv'!$B$2:$AJ$550,MATCH(F$4,'Slutlig allokering kvv'!$B$1:$AJ$1,0),FALSE)/1,0)</f>
        <v>0</v>
      </c>
      <c r="G81">
        <f>IFERROR(VLOOKUP($B81,Kraftvärmeprod!$B$1:$AJ$550,MATCH(G$4,Kraftvärmeprod!$B$1:$AJ$1,0),FALSE)/1,0)-IFERROR(VLOOKUP($B81,'Slutlig allokering kvv'!$B$2:$AJ$550,MATCH(G$4,'Slutlig allokering kvv'!$B$1:$AJ$1,0),FALSE)/1,0)</f>
        <v>0</v>
      </c>
      <c r="H81">
        <f>IFERROR(VLOOKUP($B81,Kraftvärmeprod!$B$1:$AJ$550,MATCH(H$4,Kraftvärmeprod!$B$1:$AJ$1,0),FALSE)/1,0)-IFERROR(VLOOKUP($B81,'Slutlig allokering kvv'!$B$2:$AJ$550,MATCH(H$4,'Slutlig allokering kvv'!$B$1:$AJ$1,0),FALSE)/1,0)</f>
        <v>0</v>
      </c>
      <c r="I81">
        <f>IFERROR(VLOOKUP($B81,Kraftvärmeprod!$B$1:$AJ$550,MATCH(I$4,Kraftvärmeprod!$B$1:$AJ$1,0),FALSE)/1,0)-IFERROR(VLOOKUP($B81,'Slutlig allokering kvv'!$B$2:$AJ$550,MATCH(I$4,'Slutlig allokering kvv'!$B$1:$AJ$1,0),FALSE)/1,0)</f>
        <v>0</v>
      </c>
      <c r="J81">
        <f>IFERROR(VLOOKUP($B81,Kraftvärmeprod!$B$1:$AJ$550,MATCH(J$4,Kraftvärmeprod!$B$1:$AJ$1,0),FALSE)/1,0)-IFERROR(VLOOKUP($B81,'Slutlig allokering kvv'!$B$2:$AJ$550,MATCH(J$4,'Slutlig allokering kvv'!$B$1:$AJ$1,0),FALSE)/1,0)</f>
        <v>0</v>
      </c>
      <c r="K81">
        <f>IFERROR(VLOOKUP($B81,Kraftvärmeprod!$B$1:$AJ$550,MATCH(K$4,Kraftvärmeprod!$B$1:$AJ$1,0),FALSE)/1,0)-IFERROR(VLOOKUP($B81,'Slutlig allokering kvv'!$B$2:$AJ$550,MATCH(K$4,'Slutlig allokering kvv'!$B$1:$AJ$1,0),FALSE)/1,0)</f>
        <v>0</v>
      </c>
      <c r="L81">
        <f>IFERROR(VLOOKUP($B81,Kraftvärmeprod!$B$1:$AJ$550,MATCH(L$4,Kraftvärmeprod!$B$1:$AJ$1,0),FALSE)/1,0)-IFERROR(VLOOKUP($B81,'Slutlig allokering kvv'!$B$2:$AJ$550,MATCH(L$4,'Slutlig allokering kvv'!$B$1:$AJ$1,0),FALSE)/1,0)</f>
        <v>0</v>
      </c>
      <c r="M81">
        <f>IFERROR(VLOOKUP($B81,Kraftvärmeprod!$B$1:$AJ$550,MATCH(M$4,Kraftvärmeprod!$B$1:$AJ$1,0),FALSE)/1,0)-IFERROR(VLOOKUP($B81,'Slutlig allokering kvv'!$B$2:$AJ$550,MATCH(M$4,'Slutlig allokering kvv'!$B$1:$AJ$1,0),FALSE)/1,0)</f>
        <v>0</v>
      </c>
      <c r="N81">
        <f>IFERROR(VLOOKUP($B81,Kraftvärmeprod!$B$1:$AJ$550,MATCH(N$4,Kraftvärmeprod!$B$1:$AJ$1,0),FALSE)/1,0)-IFERROR(VLOOKUP($B81,'Slutlig allokering kvv'!$B$2:$AJ$550,MATCH(N$4,'Slutlig allokering kvv'!$B$1:$AJ$1,0),FALSE)/1,0)</f>
        <v>0</v>
      </c>
      <c r="O81">
        <f>IFERROR(VLOOKUP($B81,Kraftvärmeprod!$B$1:$AJ$550,MATCH(O$4,Kraftvärmeprod!$B$1:$AJ$1,0),FALSE)/1,0)-IFERROR(VLOOKUP($B81,'Slutlig allokering kvv'!$B$2:$AJ$550,MATCH(O$4,'Slutlig allokering kvv'!$B$1:$AJ$1,0),FALSE)/1,0)</f>
        <v>0</v>
      </c>
      <c r="P81">
        <f>IFERROR(VLOOKUP($B81,Kraftvärmeprod!$B$1:$AJ$550,MATCH(P$4,Kraftvärmeprod!$B$1:$AJ$1,0),FALSE)/1,0)-IFERROR(VLOOKUP($B81,'Slutlig allokering kvv'!$B$2:$AJ$550,MATCH(P$4,'Slutlig allokering kvv'!$B$1:$AJ$1,0),FALSE)/1,0)</f>
        <v>0</v>
      </c>
      <c r="Q81">
        <f>IFERROR(VLOOKUP($B81,Kraftvärmeprod!$B$1:$AJ$550,MATCH(Q$4,Kraftvärmeprod!$B$1:$AJ$1,0),FALSE)/1,0)-IFERROR(VLOOKUP($B81,'Slutlig allokering kvv'!$B$2:$AJ$550,MATCH(Q$4,'Slutlig allokering kvv'!$B$1:$AJ$1,0),FALSE)/1,0)</f>
        <v>0</v>
      </c>
      <c r="R81">
        <f>IFERROR(VLOOKUP($B81,Kraftvärmeprod!$B$1:$AJ$550,MATCH(R$4,Kraftvärmeprod!$B$1:$AJ$1,0),FALSE)/1,0)-IFERROR(VLOOKUP($B81,'Slutlig allokering kvv'!$B$2:$AJ$550,MATCH(R$4,'Slutlig allokering kvv'!$B$1:$AJ$1,0),FALSE)/1,0)</f>
        <v>0</v>
      </c>
      <c r="S81">
        <f>IFERROR(VLOOKUP($B81,Kraftvärmeprod!$B$1:$AJ$550,MATCH(S$4,Kraftvärmeprod!$B$1:$AJ$1,0),FALSE)/1,0)-IFERROR(VLOOKUP($B81,'Slutlig allokering kvv'!$B$2:$AJ$550,MATCH(S$4,'Slutlig allokering kvv'!$B$1:$AJ$1,0),FALSE)/1,0)</f>
        <v>0</v>
      </c>
      <c r="T81">
        <f>IFERROR(VLOOKUP($B81,Kraftvärmeprod!$B$1:$AJ$550,MATCH(T$4,Kraftvärmeprod!$B$1:$AJ$1,0),FALSE)/1,0)-IFERROR(VLOOKUP($B81,'Slutlig allokering kvv'!$B$2:$AJ$550,MATCH(T$4,'Slutlig allokering kvv'!$B$1:$AJ$1,0),FALSE)/1,0)</f>
        <v>0</v>
      </c>
      <c r="U81">
        <f>IFERROR(VLOOKUP($B81,Kraftvärmeprod!$B$1:$AJ$550,MATCH(U$4,Kraftvärmeprod!$B$1:$AJ$1,0),FALSE)/1,0)-IFERROR(VLOOKUP($B81,'Slutlig allokering kvv'!$B$2:$AJ$550,MATCH(U$4,'Slutlig allokering kvv'!$B$1:$AJ$1,0),FALSE)/1,0)</f>
        <v>0</v>
      </c>
      <c r="V81">
        <f>IFERROR(VLOOKUP($B81,Kraftvärmeprod!$B$1:$AJ$550,MATCH(V$4,Kraftvärmeprod!$B$1:$AJ$1,0),FALSE)/1,0)-IFERROR(VLOOKUP($B81,'Slutlig allokering kvv'!$B$2:$AJ$550,MATCH(V$4,'Slutlig allokering kvv'!$B$1:$AJ$1,0),FALSE)/1,0)</f>
        <v>0</v>
      </c>
      <c r="W81">
        <f>IFERROR(VLOOKUP($B81,Kraftvärmeprod!$B$1:$AJ$550,MATCH(W$4,Kraftvärmeprod!$B$1:$AJ$1,0),FALSE)/1,0)-IFERROR(VLOOKUP($B81,'Slutlig allokering kvv'!$B$2:$AJ$550,MATCH(W$4,'Slutlig allokering kvv'!$B$1:$AJ$1,0),FALSE)/1,0)</f>
        <v>0</v>
      </c>
      <c r="X81">
        <f>IFERROR(VLOOKUP($B81,Kraftvärmeprod!$B$1:$AJ$550,MATCH(X$4,Kraftvärmeprod!$B$1:$AJ$1,0),FALSE)/1,0)-IFERROR(VLOOKUP($B81,'Slutlig allokering kvv'!$B$2:$AJ$550,MATCH(X$4,'Slutlig allokering kvv'!$B$1:$AJ$1,0),FALSE)/1,0)</f>
        <v>0</v>
      </c>
      <c r="Y81">
        <f>IFERROR(VLOOKUP($B81,Kraftvärmeprod!$B$1:$AJ$550,MATCH(Y$4,Kraftvärmeprod!$B$1:$AJ$1,0),FALSE)/1,0)-IFERROR(VLOOKUP($B81,'Slutlig allokering kvv'!$B$2:$AJ$550,MATCH(Y$4,'Slutlig allokering kvv'!$B$1:$AJ$1,0),FALSE)/1,0)</f>
        <v>0</v>
      </c>
      <c r="Z81">
        <f>IFERROR(VLOOKUP($B81,Kraftvärmeprod!$B$1:$AJ$550,MATCH(Z$4,Kraftvärmeprod!$B$1:$AJ$1,0),FALSE)/1,0)-IFERROR(VLOOKUP($B81,'Slutlig allokering kvv'!$B$2:$AJ$550,MATCH(Z$4,'Slutlig allokering kvv'!$B$1:$AJ$1,0),FALSE)/1,0)</f>
        <v>0</v>
      </c>
      <c r="AA81">
        <f>IFERROR(VLOOKUP($B81,Kraftvärmeprod!$B$1:$AJ$550,MATCH(AA$4,Kraftvärmeprod!$B$1:$AJ$1,0),FALSE)/1,0)-IFERROR(VLOOKUP($B81,'Slutlig allokering kvv'!$B$2:$AJ$550,MATCH(AA$4,'Slutlig allokering kvv'!$B$1:$AJ$1,0),FALSE)/1,0)</f>
        <v>0</v>
      </c>
      <c r="AB81">
        <f>IFERROR(VLOOKUP($B81,Kraftvärmeprod!$B$1:$AJ$550,MATCH(AB$4,Kraftvärmeprod!$B$1:$AJ$1,0),FALSE)/1,0)-IFERROR(VLOOKUP($B81,'Slutlig allokering kvv'!$B$2:$AJ$550,MATCH(AB$4,'Slutlig allokering kvv'!$B$1:$AJ$1,0),FALSE)/1,0)</f>
        <v>0</v>
      </c>
      <c r="AC81">
        <f>IFERROR(VLOOKUP($B81,Kraftvärmeprod!$B$1:$AJ$550,MATCH(AC$4,Kraftvärmeprod!$B$1:$AJ$1,0),FALSE)/1,0)-IFERROR(VLOOKUP($B81,'Slutlig allokering kvv'!$B$2:$AJ$550,MATCH(AC$4,'Slutlig allokering kvv'!$B$1:$AJ$1,0),FALSE)/1,0)</f>
        <v>0</v>
      </c>
      <c r="AD81">
        <f>IFERROR(VLOOKUP($B81,Miljö!$B$1:$E$471,MATCH("Hjälpel kraftvärme (GWh)",Miljö!$B$1:$E$1,0),FALSE)/1,0)-IFERROR(VLOOKUP($B81,'Slutlig allokering kvv'!$B$2:$AJ$550,MATCH(AD$4,'Slutlig allokering kvv'!$B$1:$AJ$1,0),FALSE)/1,0)</f>
        <v>0</v>
      </c>
      <c r="AH81">
        <f t="shared" si="2"/>
        <v>0</v>
      </c>
      <c r="AJ81">
        <f>IFERROR(VLOOKUP($B81,'Slutlig allokering kvv'!$B$2:$AX$550,MATCH("Summa slutlig allokerad tillförd energi (utan hjälpel och rökgaskondensering):",'Slutlig allokering kvv'!$B$1:$AX$1,0),FALSE)/1,"")</f>
        <v>0</v>
      </c>
      <c r="AL81" s="195" t="str">
        <f>IFERROR(1-VLOOKUP($B81,'Slutlig allokering kvv'!$B$2:$AX$550,MATCH("Andel av bränsle i kvv som allokerats till värme, exklusive rökgaskondensering och hjälpel",'Slutlig allokering kvv'!$B$1:$AX$1,0),FALSE),"")</f>
        <v/>
      </c>
      <c r="AN81" s="195" t="str">
        <f t="shared" si="3"/>
        <v/>
      </c>
    </row>
    <row r="82" spans="1:40" x14ac:dyDescent="0.25">
      <c r="A82" s="2" t="s">
        <v>135</v>
      </c>
      <c r="B82" s="2" t="s">
        <v>136</v>
      </c>
      <c r="C82">
        <f>IFERROR(VLOOKUP($B82,Kraftvärmeprod!$B$1:$AH$479,MATCH(C$4,Kraftvärmeprod!$B$1:$AG$1,0),FALSE)/1,"")</f>
        <v>100.8</v>
      </c>
      <c r="D82">
        <f>IFERROR(VLOOKUP($B82,Kraftvärmeprod!$B$1:$AH$479,MATCH(D$4,Kraftvärmeprod!$B$1:$AG$1,0),FALSE)/1,"")</f>
        <v>11.635</v>
      </c>
      <c r="F82">
        <f>IFERROR(VLOOKUP($B82,Kraftvärmeprod!$B$1:$AJ$550,MATCH(F$4,Kraftvärmeprod!$B$1:$AJ$1,0),FALSE)/1,0)-IFERROR(VLOOKUP($B82,'Slutlig allokering kvv'!$B$2:$AJ$550,MATCH(F$4,'Slutlig allokering kvv'!$B$1:$AJ$1,0),FALSE)/1,0)</f>
        <v>0</v>
      </c>
      <c r="G82">
        <f>IFERROR(VLOOKUP($B82,Kraftvärmeprod!$B$1:$AJ$550,MATCH(G$4,Kraftvärmeprod!$B$1:$AJ$1,0),FALSE)/1,0)-IFERROR(VLOOKUP($B82,'Slutlig allokering kvv'!$B$2:$AJ$550,MATCH(G$4,'Slutlig allokering kvv'!$B$1:$AJ$1,0),FALSE)/1,0)</f>
        <v>0</v>
      </c>
      <c r="H82">
        <f>IFERROR(VLOOKUP($B82,Kraftvärmeprod!$B$1:$AJ$550,MATCH(H$4,Kraftvärmeprod!$B$1:$AJ$1,0),FALSE)/1,0)-IFERROR(VLOOKUP($B82,'Slutlig allokering kvv'!$B$2:$AJ$550,MATCH(H$4,'Slutlig allokering kvv'!$B$1:$AJ$1,0),FALSE)/1,0)</f>
        <v>0</v>
      </c>
      <c r="I82">
        <f>IFERROR(VLOOKUP($B82,Kraftvärmeprod!$B$1:$AJ$550,MATCH(I$4,Kraftvärmeprod!$B$1:$AJ$1,0),FALSE)/1,0)-IFERROR(VLOOKUP($B82,'Slutlig allokering kvv'!$B$2:$AJ$550,MATCH(I$4,'Slutlig allokering kvv'!$B$1:$AJ$1,0),FALSE)/1,0)</f>
        <v>0</v>
      </c>
      <c r="J82">
        <f>IFERROR(VLOOKUP($B82,Kraftvärmeprod!$B$1:$AJ$550,MATCH(J$4,Kraftvärmeprod!$B$1:$AJ$1,0),FALSE)/1,0)-IFERROR(VLOOKUP($B82,'Slutlig allokering kvv'!$B$2:$AJ$550,MATCH(J$4,'Slutlig allokering kvv'!$B$1:$AJ$1,0),FALSE)/1,0)</f>
        <v>0</v>
      </c>
      <c r="K82">
        <f>IFERROR(VLOOKUP($B82,Kraftvärmeprod!$B$1:$AJ$550,MATCH(K$4,Kraftvärmeprod!$B$1:$AJ$1,0),FALSE)/1,0)-IFERROR(VLOOKUP($B82,'Slutlig allokering kvv'!$B$2:$AJ$550,MATCH(K$4,'Slutlig allokering kvv'!$B$1:$AJ$1,0),FALSE)/1,0)</f>
        <v>0</v>
      </c>
      <c r="L82">
        <f>IFERROR(VLOOKUP($B82,Kraftvärmeprod!$B$1:$AJ$550,MATCH(L$4,Kraftvärmeprod!$B$1:$AJ$1,0),FALSE)/1,0)-IFERROR(VLOOKUP($B82,'Slutlig allokering kvv'!$B$2:$AJ$550,MATCH(L$4,'Slutlig allokering kvv'!$B$1:$AJ$1,0),FALSE)/1,0)</f>
        <v>0</v>
      </c>
      <c r="M82">
        <f>IFERROR(VLOOKUP($B82,Kraftvärmeprod!$B$1:$AJ$550,MATCH(M$4,Kraftvärmeprod!$B$1:$AJ$1,0),FALSE)/1,0)-IFERROR(VLOOKUP($B82,'Slutlig allokering kvv'!$B$2:$AJ$550,MATCH(M$4,'Slutlig allokering kvv'!$B$1:$AJ$1,0),FALSE)/1,0)</f>
        <v>0</v>
      </c>
      <c r="N82">
        <f>IFERROR(VLOOKUP($B82,Kraftvärmeprod!$B$1:$AJ$550,MATCH(N$4,Kraftvärmeprod!$B$1:$AJ$1,0),FALSE)/1,0)-IFERROR(VLOOKUP($B82,'Slutlig allokering kvv'!$B$2:$AJ$550,MATCH(N$4,'Slutlig allokering kvv'!$B$1:$AJ$1,0),FALSE)/1,0)</f>
        <v>0</v>
      </c>
      <c r="O82">
        <f>IFERROR(VLOOKUP($B82,Kraftvärmeprod!$B$1:$AJ$550,MATCH(O$4,Kraftvärmeprod!$B$1:$AJ$1,0),FALSE)/1,0)-IFERROR(VLOOKUP($B82,'Slutlig allokering kvv'!$B$2:$AJ$550,MATCH(O$4,'Slutlig allokering kvv'!$B$1:$AJ$1,0),FALSE)/1,0)</f>
        <v>0</v>
      </c>
      <c r="P82">
        <f>IFERROR(VLOOKUP($B82,Kraftvärmeprod!$B$1:$AJ$550,MATCH(P$4,Kraftvärmeprod!$B$1:$AJ$1,0),FALSE)/1,0)-IFERROR(VLOOKUP($B82,'Slutlig allokering kvv'!$B$2:$AJ$550,MATCH(P$4,'Slutlig allokering kvv'!$B$1:$AJ$1,0),FALSE)/1,0)</f>
        <v>0</v>
      </c>
      <c r="Q82">
        <f>IFERROR(VLOOKUP($B82,Kraftvärmeprod!$B$1:$AJ$550,MATCH(Q$4,Kraftvärmeprod!$B$1:$AJ$1,0),FALSE)/1,0)-IFERROR(VLOOKUP($B82,'Slutlig allokering kvv'!$B$2:$AJ$550,MATCH(Q$4,'Slutlig allokering kvv'!$B$1:$AJ$1,0),FALSE)/1,0)</f>
        <v>0</v>
      </c>
      <c r="R82">
        <f>IFERROR(VLOOKUP($B82,Kraftvärmeprod!$B$1:$AJ$550,MATCH(R$4,Kraftvärmeprod!$B$1:$AJ$1,0),FALSE)/1,0)-IFERROR(VLOOKUP($B82,'Slutlig allokering kvv'!$B$2:$AJ$550,MATCH(R$4,'Slutlig allokering kvv'!$B$1:$AJ$1,0),FALSE)/1,0)</f>
        <v>0</v>
      </c>
      <c r="S82">
        <f>IFERROR(VLOOKUP($B82,Kraftvärmeprod!$B$1:$AJ$550,MATCH(S$4,Kraftvärmeprod!$B$1:$AJ$1,0),FALSE)/1,0)-IFERROR(VLOOKUP($B82,'Slutlig allokering kvv'!$B$2:$AJ$550,MATCH(S$4,'Slutlig allokering kvv'!$B$1:$AJ$1,0),FALSE)/1,0)</f>
        <v>0</v>
      </c>
      <c r="T82">
        <f>IFERROR(VLOOKUP($B82,Kraftvärmeprod!$B$1:$AJ$550,MATCH(T$4,Kraftvärmeprod!$B$1:$AJ$1,0),FALSE)/1,0)-IFERROR(VLOOKUP($B82,'Slutlig allokering kvv'!$B$2:$AJ$550,MATCH(T$4,'Slutlig allokering kvv'!$B$1:$AJ$1,0),FALSE)/1,0)</f>
        <v>0</v>
      </c>
      <c r="U82">
        <f>IFERROR(VLOOKUP($B82,Kraftvärmeprod!$B$1:$AJ$550,MATCH(U$4,Kraftvärmeprod!$B$1:$AJ$1,0),FALSE)/1,0)-IFERROR(VLOOKUP($B82,'Slutlig allokering kvv'!$B$2:$AJ$550,MATCH(U$4,'Slutlig allokering kvv'!$B$1:$AJ$1,0),FALSE)/1,0)</f>
        <v>0</v>
      </c>
      <c r="V82">
        <f>IFERROR(VLOOKUP($B82,Kraftvärmeprod!$B$1:$AJ$550,MATCH(V$4,Kraftvärmeprod!$B$1:$AJ$1,0),FALSE)/1,0)-IFERROR(VLOOKUP($B82,'Slutlig allokering kvv'!$B$2:$AJ$550,MATCH(V$4,'Slutlig allokering kvv'!$B$1:$AJ$1,0),FALSE)/1,0)</f>
        <v>0</v>
      </c>
      <c r="W82">
        <f>IFERROR(VLOOKUP($B82,Kraftvärmeprod!$B$1:$AJ$550,MATCH(W$4,Kraftvärmeprod!$B$1:$AJ$1,0),FALSE)/1,0)-IFERROR(VLOOKUP($B82,'Slutlig allokering kvv'!$B$2:$AJ$550,MATCH(W$4,'Slutlig allokering kvv'!$B$1:$AJ$1,0),FALSE)/1,0)</f>
        <v>0</v>
      </c>
      <c r="X82">
        <f>IFERROR(VLOOKUP($B82,Kraftvärmeprod!$B$1:$AJ$550,MATCH(X$4,Kraftvärmeprod!$B$1:$AJ$1,0),FALSE)/1,0)-IFERROR(VLOOKUP($B82,'Slutlig allokering kvv'!$B$2:$AJ$550,MATCH(X$4,'Slutlig allokering kvv'!$B$1:$AJ$1,0),FALSE)/1,0)</f>
        <v>9.4642000000000004E-2</v>
      </c>
      <c r="Y82">
        <f>IFERROR(VLOOKUP($B82,Kraftvärmeprod!$B$1:$AJ$550,MATCH(Y$4,Kraftvärmeprod!$B$1:$AJ$1,0),FALSE)/1,0)-IFERROR(VLOOKUP($B82,'Slutlig allokering kvv'!$B$2:$AJ$550,MATCH(Y$4,'Slutlig allokering kvv'!$B$1:$AJ$1,0),FALSE)/1,0)</f>
        <v>0</v>
      </c>
      <c r="Z82">
        <f>IFERROR(VLOOKUP($B82,Kraftvärmeprod!$B$1:$AJ$550,MATCH(Z$4,Kraftvärmeprod!$B$1:$AJ$1,0),FALSE)/1,0)-IFERROR(VLOOKUP($B82,'Slutlig allokering kvv'!$B$2:$AJ$550,MATCH(Z$4,'Slutlig allokering kvv'!$B$1:$AJ$1,0),FALSE)/1,0)</f>
        <v>0</v>
      </c>
      <c r="AA82">
        <f>IFERROR(VLOOKUP($B82,Kraftvärmeprod!$B$1:$AJ$550,MATCH(AA$4,Kraftvärmeprod!$B$1:$AJ$1,0),FALSE)/1,0)-IFERROR(VLOOKUP($B82,'Slutlig allokering kvv'!$B$2:$AJ$550,MATCH(AA$4,'Slutlig allokering kvv'!$B$1:$AJ$1,0),FALSE)/1,0)</f>
        <v>42.861999999999995</v>
      </c>
      <c r="AB82">
        <f>IFERROR(VLOOKUP($B82,Kraftvärmeprod!$B$1:$AJ$550,MATCH(AB$4,Kraftvärmeprod!$B$1:$AJ$1,0),FALSE)/1,0)-IFERROR(VLOOKUP($B82,'Slutlig allokering kvv'!$B$2:$AJ$550,MATCH(AB$4,'Slutlig allokering kvv'!$B$1:$AJ$1,0),FALSE)/1,0)</f>
        <v>0</v>
      </c>
      <c r="AC82">
        <f>IFERROR(VLOOKUP($B82,Kraftvärmeprod!$B$1:$AJ$550,MATCH(AC$4,Kraftvärmeprod!$B$1:$AJ$1,0),FALSE)/1,0)-IFERROR(VLOOKUP($B82,'Slutlig allokering kvv'!$B$2:$AJ$550,MATCH(AC$4,'Slutlig allokering kvv'!$B$1:$AJ$1,0),FALSE)/1,0)</f>
        <v>0</v>
      </c>
      <c r="AD82">
        <f>IFERROR(VLOOKUP($B82,Miljö!$B$1:$E$471,MATCH("Hjälpel kraftvärme (GWh)",Miljö!$B$1:$E$1,0),FALSE)/1,0)-IFERROR(VLOOKUP($B82,'Slutlig allokering kvv'!$B$2:$AJ$550,MATCH(AD$4,'Slutlig allokering kvv'!$B$1:$AJ$1,0),FALSE)/1,0)</f>
        <v>0</v>
      </c>
      <c r="AH82">
        <f t="shared" si="2"/>
        <v>42.956641999999995</v>
      </c>
      <c r="AJ82">
        <f>IFERROR(VLOOKUP($B82,'Slutlig allokering kvv'!$B$2:$AX$550,MATCH("Summa slutlig allokerad tillförd energi (utan hjälpel och rökgaskondensering):",'Slutlig allokering kvv'!$B$1:$AX$1,0),FALSE)/1,"")</f>
        <v>116.44735800000001</v>
      </c>
      <c r="AL82" s="195">
        <f>IFERROR(1-VLOOKUP($B82,'Slutlig allokering kvv'!$B$2:$AX$550,MATCH("Andel av bränsle i kvv som allokerats till värme, exklusive rökgaskondensering och hjälpel",'Slutlig allokering kvv'!$B$1:$AX$1,0),FALSE),"")</f>
        <v>0.26948283606433965</v>
      </c>
      <c r="AN82" s="195">
        <f t="shared" si="3"/>
        <v>0.26948283606433965</v>
      </c>
    </row>
    <row r="83" spans="1:40" x14ac:dyDescent="0.25">
      <c r="A83" s="2" t="s">
        <v>135</v>
      </c>
      <c r="B83" s="2" t="s">
        <v>137</v>
      </c>
      <c r="C83" t="str">
        <f>IFERROR(VLOOKUP($B83,Kraftvärmeprod!$B$1:$AH$479,MATCH(C$4,Kraftvärmeprod!$B$1:$AG$1,0),FALSE)/1,"")</f>
        <v/>
      </c>
      <c r="D83" t="str">
        <f>IFERROR(VLOOKUP($B83,Kraftvärmeprod!$B$1:$AH$479,MATCH(D$4,Kraftvärmeprod!$B$1:$AG$1,0),FALSE)/1,"")</f>
        <v/>
      </c>
      <c r="F83">
        <f>IFERROR(VLOOKUP($B83,Kraftvärmeprod!$B$1:$AJ$550,MATCH(F$4,Kraftvärmeprod!$B$1:$AJ$1,0),FALSE)/1,0)-IFERROR(VLOOKUP($B83,'Slutlig allokering kvv'!$B$2:$AJ$550,MATCH(F$4,'Slutlig allokering kvv'!$B$1:$AJ$1,0),FALSE)/1,0)</f>
        <v>0</v>
      </c>
      <c r="G83">
        <f>IFERROR(VLOOKUP($B83,Kraftvärmeprod!$B$1:$AJ$550,MATCH(G$4,Kraftvärmeprod!$B$1:$AJ$1,0),FALSE)/1,0)-IFERROR(VLOOKUP($B83,'Slutlig allokering kvv'!$B$2:$AJ$550,MATCH(G$4,'Slutlig allokering kvv'!$B$1:$AJ$1,0),FALSE)/1,0)</f>
        <v>0</v>
      </c>
      <c r="H83">
        <f>IFERROR(VLOOKUP($B83,Kraftvärmeprod!$B$1:$AJ$550,MATCH(H$4,Kraftvärmeprod!$B$1:$AJ$1,0),FALSE)/1,0)-IFERROR(VLOOKUP($B83,'Slutlig allokering kvv'!$B$2:$AJ$550,MATCH(H$4,'Slutlig allokering kvv'!$B$1:$AJ$1,0),FALSE)/1,0)</f>
        <v>0</v>
      </c>
      <c r="I83">
        <f>IFERROR(VLOOKUP($B83,Kraftvärmeprod!$B$1:$AJ$550,MATCH(I$4,Kraftvärmeprod!$B$1:$AJ$1,0),FALSE)/1,0)-IFERROR(VLOOKUP($B83,'Slutlig allokering kvv'!$B$2:$AJ$550,MATCH(I$4,'Slutlig allokering kvv'!$B$1:$AJ$1,0),FALSE)/1,0)</f>
        <v>0</v>
      </c>
      <c r="J83">
        <f>IFERROR(VLOOKUP($B83,Kraftvärmeprod!$B$1:$AJ$550,MATCH(J$4,Kraftvärmeprod!$B$1:$AJ$1,0),FALSE)/1,0)-IFERROR(VLOOKUP($B83,'Slutlig allokering kvv'!$B$2:$AJ$550,MATCH(J$4,'Slutlig allokering kvv'!$B$1:$AJ$1,0),FALSE)/1,0)</f>
        <v>0</v>
      </c>
      <c r="K83">
        <f>IFERROR(VLOOKUP($B83,Kraftvärmeprod!$B$1:$AJ$550,MATCH(K$4,Kraftvärmeprod!$B$1:$AJ$1,0),FALSE)/1,0)-IFERROR(VLOOKUP($B83,'Slutlig allokering kvv'!$B$2:$AJ$550,MATCH(K$4,'Slutlig allokering kvv'!$B$1:$AJ$1,0),FALSE)/1,0)</f>
        <v>0</v>
      </c>
      <c r="L83">
        <f>IFERROR(VLOOKUP($B83,Kraftvärmeprod!$B$1:$AJ$550,MATCH(L$4,Kraftvärmeprod!$B$1:$AJ$1,0),FALSE)/1,0)-IFERROR(VLOOKUP($B83,'Slutlig allokering kvv'!$B$2:$AJ$550,MATCH(L$4,'Slutlig allokering kvv'!$B$1:$AJ$1,0),FALSE)/1,0)</f>
        <v>0</v>
      </c>
      <c r="M83">
        <f>IFERROR(VLOOKUP($B83,Kraftvärmeprod!$B$1:$AJ$550,MATCH(M$4,Kraftvärmeprod!$B$1:$AJ$1,0),FALSE)/1,0)-IFERROR(VLOOKUP($B83,'Slutlig allokering kvv'!$B$2:$AJ$550,MATCH(M$4,'Slutlig allokering kvv'!$B$1:$AJ$1,0),FALSE)/1,0)</f>
        <v>0</v>
      </c>
      <c r="N83">
        <f>IFERROR(VLOOKUP($B83,Kraftvärmeprod!$B$1:$AJ$550,MATCH(N$4,Kraftvärmeprod!$B$1:$AJ$1,0),FALSE)/1,0)-IFERROR(VLOOKUP($B83,'Slutlig allokering kvv'!$B$2:$AJ$550,MATCH(N$4,'Slutlig allokering kvv'!$B$1:$AJ$1,0),FALSE)/1,0)</f>
        <v>0</v>
      </c>
      <c r="O83">
        <f>IFERROR(VLOOKUP($B83,Kraftvärmeprod!$B$1:$AJ$550,MATCH(O$4,Kraftvärmeprod!$B$1:$AJ$1,0),FALSE)/1,0)-IFERROR(VLOOKUP($B83,'Slutlig allokering kvv'!$B$2:$AJ$550,MATCH(O$4,'Slutlig allokering kvv'!$B$1:$AJ$1,0),FALSE)/1,0)</f>
        <v>0</v>
      </c>
      <c r="P83">
        <f>IFERROR(VLOOKUP($B83,Kraftvärmeprod!$B$1:$AJ$550,MATCH(P$4,Kraftvärmeprod!$B$1:$AJ$1,0),FALSE)/1,0)-IFERROR(VLOOKUP($B83,'Slutlig allokering kvv'!$B$2:$AJ$550,MATCH(P$4,'Slutlig allokering kvv'!$B$1:$AJ$1,0),FALSE)/1,0)</f>
        <v>0</v>
      </c>
      <c r="Q83">
        <f>IFERROR(VLOOKUP($B83,Kraftvärmeprod!$B$1:$AJ$550,MATCH(Q$4,Kraftvärmeprod!$B$1:$AJ$1,0),FALSE)/1,0)-IFERROR(VLOOKUP($B83,'Slutlig allokering kvv'!$B$2:$AJ$550,MATCH(Q$4,'Slutlig allokering kvv'!$B$1:$AJ$1,0),FALSE)/1,0)</f>
        <v>0</v>
      </c>
      <c r="R83">
        <f>IFERROR(VLOOKUP($B83,Kraftvärmeprod!$B$1:$AJ$550,MATCH(R$4,Kraftvärmeprod!$B$1:$AJ$1,0),FALSE)/1,0)-IFERROR(VLOOKUP($B83,'Slutlig allokering kvv'!$B$2:$AJ$550,MATCH(R$4,'Slutlig allokering kvv'!$B$1:$AJ$1,0),FALSE)/1,0)</f>
        <v>0</v>
      </c>
      <c r="S83">
        <f>IFERROR(VLOOKUP($B83,Kraftvärmeprod!$B$1:$AJ$550,MATCH(S$4,Kraftvärmeprod!$B$1:$AJ$1,0),FALSE)/1,0)-IFERROR(VLOOKUP($B83,'Slutlig allokering kvv'!$B$2:$AJ$550,MATCH(S$4,'Slutlig allokering kvv'!$B$1:$AJ$1,0),FALSE)/1,0)</f>
        <v>0</v>
      </c>
      <c r="T83">
        <f>IFERROR(VLOOKUP($B83,Kraftvärmeprod!$B$1:$AJ$550,MATCH(T$4,Kraftvärmeprod!$B$1:$AJ$1,0),FALSE)/1,0)-IFERROR(VLOOKUP($B83,'Slutlig allokering kvv'!$B$2:$AJ$550,MATCH(T$4,'Slutlig allokering kvv'!$B$1:$AJ$1,0),FALSE)/1,0)</f>
        <v>0</v>
      </c>
      <c r="U83">
        <f>IFERROR(VLOOKUP($B83,Kraftvärmeprod!$B$1:$AJ$550,MATCH(U$4,Kraftvärmeprod!$B$1:$AJ$1,0),FALSE)/1,0)-IFERROR(VLOOKUP($B83,'Slutlig allokering kvv'!$B$2:$AJ$550,MATCH(U$4,'Slutlig allokering kvv'!$B$1:$AJ$1,0),FALSE)/1,0)</f>
        <v>0</v>
      </c>
      <c r="V83">
        <f>IFERROR(VLOOKUP($B83,Kraftvärmeprod!$B$1:$AJ$550,MATCH(V$4,Kraftvärmeprod!$B$1:$AJ$1,0),FALSE)/1,0)-IFERROR(VLOOKUP($B83,'Slutlig allokering kvv'!$B$2:$AJ$550,MATCH(V$4,'Slutlig allokering kvv'!$B$1:$AJ$1,0),FALSE)/1,0)</f>
        <v>0</v>
      </c>
      <c r="W83">
        <f>IFERROR(VLOOKUP($B83,Kraftvärmeprod!$B$1:$AJ$550,MATCH(W$4,Kraftvärmeprod!$B$1:$AJ$1,0),FALSE)/1,0)-IFERROR(VLOOKUP($B83,'Slutlig allokering kvv'!$B$2:$AJ$550,MATCH(W$4,'Slutlig allokering kvv'!$B$1:$AJ$1,0),FALSE)/1,0)</f>
        <v>0</v>
      </c>
      <c r="X83">
        <f>IFERROR(VLOOKUP($B83,Kraftvärmeprod!$B$1:$AJ$550,MATCH(X$4,Kraftvärmeprod!$B$1:$AJ$1,0),FALSE)/1,0)-IFERROR(VLOOKUP($B83,'Slutlig allokering kvv'!$B$2:$AJ$550,MATCH(X$4,'Slutlig allokering kvv'!$B$1:$AJ$1,0),FALSE)/1,0)</f>
        <v>0</v>
      </c>
      <c r="Y83">
        <f>IFERROR(VLOOKUP($B83,Kraftvärmeprod!$B$1:$AJ$550,MATCH(Y$4,Kraftvärmeprod!$B$1:$AJ$1,0),FALSE)/1,0)-IFERROR(VLOOKUP($B83,'Slutlig allokering kvv'!$B$2:$AJ$550,MATCH(Y$4,'Slutlig allokering kvv'!$B$1:$AJ$1,0),FALSE)/1,0)</f>
        <v>0</v>
      </c>
      <c r="Z83">
        <f>IFERROR(VLOOKUP($B83,Kraftvärmeprod!$B$1:$AJ$550,MATCH(Z$4,Kraftvärmeprod!$B$1:$AJ$1,0),FALSE)/1,0)-IFERROR(VLOOKUP($B83,'Slutlig allokering kvv'!$B$2:$AJ$550,MATCH(Z$4,'Slutlig allokering kvv'!$B$1:$AJ$1,0),FALSE)/1,0)</f>
        <v>0</v>
      </c>
      <c r="AA83">
        <f>IFERROR(VLOOKUP($B83,Kraftvärmeprod!$B$1:$AJ$550,MATCH(AA$4,Kraftvärmeprod!$B$1:$AJ$1,0),FALSE)/1,0)-IFERROR(VLOOKUP($B83,'Slutlig allokering kvv'!$B$2:$AJ$550,MATCH(AA$4,'Slutlig allokering kvv'!$B$1:$AJ$1,0),FALSE)/1,0)</f>
        <v>0</v>
      </c>
      <c r="AB83">
        <f>IFERROR(VLOOKUP($B83,Kraftvärmeprod!$B$1:$AJ$550,MATCH(AB$4,Kraftvärmeprod!$B$1:$AJ$1,0),FALSE)/1,0)-IFERROR(VLOOKUP($B83,'Slutlig allokering kvv'!$B$2:$AJ$550,MATCH(AB$4,'Slutlig allokering kvv'!$B$1:$AJ$1,0),FALSE)/1,0)</f>
        <v>0</v>
      </c>
      <c r="AC83">
        <f>IFERROR(VLOOKUP($B83,Kraftvärmeprod!$B$1:$AJ$550,MATCH(AC$4,Kraftvärmeprod!$B$1:$AJ$1,0),FALSE)/1,0)-IFERROR(VLOOKUP($B83,'Slutlig allokering kvv'!$B$2:$AJ$550,MATCH(AC$4,'Slutlig allokering kvv'!$B$1:$AJ$1,0),FALSE)/1,0)</f>
        <v>0</v>
      </c>
      <c r="AD83">
        <f>IFERROR(VLOOKUP($B83,Miljö!$B$1:$E$471,MATCH("Hjälpel kraftvärme (GWh)",Miljö!$B$1:$E$1,0),FALSE)/1,0)-IFERROR(VLOOKUP($B83,'Slutlig allokering kvv'!$B$2:$AJ$550,MATCH(AD$4,'Slutlig allokering kvv'!$B$1:$AJ$1,0),FALSE)/1,0)</f>
        <v>0</v>
      </c>
      <c r="AH83">
        <f t="shared" si="2"/>
        <v>0</v>
      </c>
      <c r="AJ83">
        <f>IFERROR(VLOOKUP($B83,'Slutlig allokering kvv'!$B$2:$AX$550,MATCH("Summa slutlig allokerad tillförd energi (utan hjälpel och rökgaskondensering):",'Slutlig allokering kvv'!$B$1:$AX$1,0),FALSE)/1,"")</f>
        <v>0</v>
      </c>
      <c r="AL83" s="195" t="str">
        <f>IFERROR(1-VLOOKUP($B83,'Slutlig allokering kvv'!$B$2:$AX$550,MATCH("Andel av bränsle i kvv som allokerats till värme, exklusive rökgaskondensering och hjälpel",'Slutlig allokering kvv'!$B$1:$AX$1,0),FALSE),"")</f>
        <v/>
      </c>
      <c r="AN83" s="195" t="str">
        <f t="shared" si="3"/>
        <v/>
      </c>
    </row>
    <row r="84" spans="1:40" x14ac:dyDescent="0.25">
      <c r="A84" s="2" t="s">
        <v>135</v>
      </c>
      <c r="B84" s="2" t="s">
        <v>138</v>
      </c>
      <c r="C84" t="str">
        <f>IFERROR(VLOOKUP($B84,Kraftvärmeprod!$B$1:$AH$479,MATCH(C$4,Kraftvärmeprod!$B$1:$AG$1,0),FALSE)/1,"")</f>
        <v/>
      </c>
      <c r="D84" t="str">
        <f>IFERROR(VLOOKUP($B84,Kraftvärmeprod!$B$1:$AH$479,MATCH(D$4,Kraftvärmeprod!$B$1:$AG$1,0),FALSE)/1,"")</f>
        <v/>
      </c>
      <c r="F84">
        <f>IFERROR(VLOOKUP($B84,Kraftvärmeprod!$B$1:$AJ$550,MATCH(F$4,Kraftvärmeprod!$B$1:$AJ$1,0),FALSE)/1,0)-IFERROR(VLOOKUP($B84,'Slutlig allokering kvv'!$B$2:$AJ$550,MATCH(F$4,'Slutlig allokering kvv'!$B$1:$AJ$1,0),FALSE)/1,0)</f>
        <v>0</v>
      </c>
      <c r="G84">
        <f>IFERROR(VLOOKUP($B84,Kraftvärmeprod!$B$1:$AJ$550,MATCH(G$4,Kraftvärmeprod!$B$1:$AJ$1,0),FALSE)/1,0)-IFERROR(VLOOKUP($B84,'Slutlig allokering kvv'!$B$2:$AJ$550,MATCH(G$4,'Slutlig allokering kvv'!$B$1:$AJ$1,0),FALSE)/1,0)</f>
        <v>0</v>
      </c>
      <c r="H84">
        <f>IFERROR(VLOOKUP($B84,Kraftvärmeprod!$B$1:$AJ$550,MATCH(H$4,Kraftvärmeprod!$B$1:$AJ$1,0),FALSE)/1,0)-IFERROR(VLOOKUP($B84,'Slutlig allokering kvv'!$B$2:$AJ$550,MATCH(H$4,'Slutlig allokering kvv'!$B$1:$AJ$1,0),FALSE)/1,0)</f>
        <v>0</v>
      </c>
      <c r="I84">
        <f>IFERROR(VLOOKUP($B84,Kraftvärmeprod!$B$1:$AJ$550,MATCH(I$4,Kraftvärmeprod!$B$1:$AJ$1,0),FALSE)/1,0)-IFERROR(VLOOKUP($B84,'Slutlig allokering kvv'!$B$2:$AJ$550,MATCH(I$4,'Slutlig allokering kvv'!$B$1:$AJ$1,0),FALSE)/1,0)</f>
        <v>0</v>
      </c>
      <c r="J84">
        <f>IFERROR(VLOOKUP($B84,Kraftvärmeprod!$B$1:$AJ$550,MATCH(J$4,Kraftvärmeprod!$B$1:$AJ$1,0),FALSE)/1,0)-IFERROR(VLOOKUP($B84,'Slutlig allokering kvv'!$B$2:$AJ$550,MATCH(J$4,'Slutlig allokering kvv'!$B$1:$AJ$1,0),FALSE)/1,0)</f>
        <v>0</v>
      </c>
      <c r="K84">
        <f>IFERROR(VLOOKUP($B84,Kraftvärmeprod!$B$1:$AJ$550,MATCH(K$4,Kraftvärmeprod!$B$1:$AJ$1,0),FALSE)/1,0)-IFERROR(VLOOKUP($B84,'Slutlig allokering kvv'!$B$2:$AJ$550,MATCH(K$4,'Slutlig allokering kvv'!$B$1:$AJ$1,0),FALSE)/1,0)</f>
        <v>0</v>
      </c>
      <c r="L84">
        <f>IFERROR(VLOOKUP($B84,Kraftvärmeprod!$B$1:$AJ$550,MATCH(L$4,Kraftvärmeprod!$B$1:$AJ$1,0),FALSE)/1,0)-IFERROR(VLOOKUP($B84,'Slutlig allokering kvv'!$B$2:$AJ$550,MATCH(L$4,'Slutlig allokering kvv'!$B$1:$AJ$1,0),FALSE)/1,0)</f>
        <v>0</v>
      </c>
      <c r="M84">
        <f>IFERROR(VLOOKUP($B84,Kraftvärmeprod!$B$1:$AJ$550,MATCH(M$4,Kraftvärmeprod!$B$1:$AJ$1,0),FALSE)/1,0)-IFERROR(VLOOKUP($B84,'Slutlig allokering kvv'!$B$2:$AJ$550,MATCH(M$4,'Slutlig allokering kvv'!$B$1:$AJ$1,0),FALSE)/1,0)</f>
        <v>0</v>
      </c>
      <c r="N84">
        <f>IFERROR(VLOOKUP($B84,Kraftvärmeprod!$B$1:$AJ$550,MATCH(N$4,Kraftvärmeprod!$B$1:$AJ$1,0),FALSE)/1,0)-IFERROR(VLOOKUP($B84,'Slutlig allokering kvv'!$B$2:$AJ$550,MATCH(N$4,'Slutlig allokering kvv'!$B$1:$AJ$1,0),FALSE)/1,0)</f>
        <v>0</v>
      </c>
      <c r="O84">
        <f>IFERROR(VLOOKUP($B84,Kraftvärmeprod!$B$1:$AJ$550,MATCH(O$4,Kraftvärmeprod!$B$1:$AJ$1,0),FALSE)/1,0)-IFERROR(VLOOKUP($B84,'Slutlig allokering kvv'!$B$2:$AJ$550,MATCH(O$4,'Slutlig allokering kvv'!$B$1:$AJ$1,0),FALSE)/1,0)</f>
        <v>0</v>
      </c>
      <c r="P84">
        <f>IFERROR(VLOOKUP($B84,Kraftvärmeprod!$B$1:$AJ$550,MATCH(P$4,Kraftvärmeprod!$B$1:$AJ$1,0),FALSE)/1,0)-IFERROR(VLOOKUP($B84,'Slutlig allokering kvv'!$B$2:$AJ$550,MATCH(P$4,'Slutlig allokering kvv'!$B$1:$AJ$1,0),FALSE)/1,0)</f>
        <v>0</v>
      </c>
      <c r="Q84">
        <f>IFERROR(VLOOKUP($B84,Kraftvärmeprod!$B$1:$AJ$550,MATCH(Q$4,Kraftvärmeprod!$B$1:$AJ$1,0),FALSE)/1,0)-IFERROR(VLOOKUP($B84,'Slutlig allokering kvv'!$B$2:$AJ$550,MATCH(Q$4,'Slutlig allokering kvv'!$B$1:$AJ$1,0),FALSE)/1,0)</f>
        <v>0</v>
      </c>
      <c r="R84">
        <f>IFERROR(VLOOKUP($B84,Kraftvärmeprod!$B$1:$AJ$550,MATCH(R$4,Kraftvärmeprod!$B$1:$AJ$1,0),FALSE)/1,0)-IFERROR(VLOOKUP($B84,'Slutlig allokering kvv'!$B$2:$AJ$550,MATCH(R$4,'Slutlig allokering kvv'!$B$1:$AJ$1,0),FALSE)/1,0)</f>
        <v>0</v>
      </c>
      <c r="S84">
        <f>IFERROR(VLOOKUP($B84,Kraftvärmeprod!$B$1:$AJ$550,MATCH(S$4,Kraftvärmeprod!$B$1:$AJ$1,0),FALSE)/1,0)-IFERROR(VLOOKUP($B84,'Slutlig allokering kvv'!$B$2:$AJ$550,MATCH(S$4,'Slutlig allokering kvv'!$B$1:$AJ$1,0),FALSE)/1,0)</f>
        <v>0</v>
      </c>
      <c r="T84">
        <f>IFERROR(VLOOKUP($B84,Kraftvärmeprod!$B$1:$AJ$550,MATCH(T$4,Kraftvärmeprod!$B$1:$AJ$1,0),FALSE)/1,0)-IFERROR(VLOOKUP($B84,'Slutlig allokering kvv'!$B$2:$AJ$550,MATCH(T$4,'Slutlig allokering kvv'!$B$1:$AJ$1,0),FALSE)/1,0)</f>
        <v>0</v>
      </c>
      <c r="U84">
        <f>IFERROR(VLOOKUP($B84,Kraftvärmeprod!$B$1:$AJ$550,MATCH(U$4,Kraftvärmeprod!$B$1:$AJ$1,0),FALSE)/1,0)-IFERROR(VLOOKUP($B84,'Slutlig allokering kvv'!$B$2:$AJ$550,MATCH(U$4,'Slutlig allokering kvv'!$B$1:$AJ$1,0),FALSE)/1,0)</f>
        <v>0</v>
      </c>
      <c r="V84">
        <f>IFERROR(VLOOKUP($B84,Kraftvärmeprod!$B$1:$AJ$550,MATCH(V$4,Kraftvärmeprod!$B$1:$AJ$1,0),FALSE)/1,0)-IFERROR(VLOOKUP($B84,'Slutlig allokering kvv'!$B$2:$AJ$550,MATCH(V$4,'Slutlig allokering kvv'!$B$1:$AJ$1,0),FALSE)/1,0)</f>
        <v>0</v>
      </c>
      <c r="W84">
        <f>IFERROR(VLOOKUP($B84,Kraftvärmeprod!$B$1:$AJ$550,MATCH(W$4,Kraftvärmeprod!$B$1:$AJ$1,0),FALSE)/1,0)-IFERROR(VLOOKUP($B84,'Slutlig allokering kvv'!$B$2:$AJ$550,MATCH(W$4,'Slutlig allokering kvv'!$B$1:$AJ$1,0),FALSE)/1,0)</f>
        <v>0</v>
      </c>
      <c r="X84">
        <f>IFERROR(VLOOKUP($B84,Kraftvärmeprod!$B$1:$AJ$550,MATCH(X$4,Kraftvärmeprod!$B$1:$AJ$1,0),FALSE)/1,0)-IFERROR(VLOOKUP($B84,'Slutlig allokering kvv'!$B$2:$AJ$550,MATCH(X$4,'Slutlig allokering kvv'!$B$1:$AJ$1,0),FALSE)/1,0)</f>
        <v>0</v>
      </c>
      <c r="Y84">
        <f>IFERROR(VLOOKUP($B84,Kraftvärmeprod!$B$1:$AJ$550,MATCH(Y$4,Kraftvärmeprod!$B$1:$AJ$1,0),FALSE)/1,0)-IFERROR(VLOOKUP($B84,'Slutlig allokering kvv'!$B$2:$AJ$550,MATCH(Y$4,'Slutlig allokering kvv'!$B$1:$AJ$1,0),FALSE)/1,0)</f>
        <v>0</v>
      </c>
      <c r="Z84">
        <f>IFERROR(VLOOKUP($B84,Kraftvärmeprod!$B$1:$AJ$550,MATCH(Z$4,Kraftvärmeprod!$B$1:$AJ$1,0),FALSE)/1,0)-IFERROR(VLOOKUP($B84,'Slutlig allokering kvv'!$B$2:$AJ$550,MATCH(Z$4,'Slutlig allokering kvv'!$B$1:$AJ$1,0),FALSE)/1,0)</f>
        <v>0</v>
      </c>
      <c r="AA84">
        <f>IFERROR(VLOOKUP($B84,Kraftvärmeprod!$B$1:$AJ$550,MATCH(AA$4,Kraftvärmeprod!$B$1:$AJ$1,0),FALSE)/1,0)-IFERROR(VLOOKUP($B84,'Slutlig allokering kvv'!$B$2:$AJ$550,MATCH(AA$4,'Slutlig allokering kvv'!$B$1:$AJ$1,0),FALSE)/1,0)</f>
        <v>0</v>
      </c>
      <c r="AB84">
        <f>IFERROR(VLOOKUP($B84,Kraftvärmeprod!$B$1:$AJ$550,MATCH(AB$4,Kraftvärmeprod!$B$1:$AJ$1,0),FALSE)/1,0)-IFERROR(VLOOKUP($B84,'Slutlig allokering kvv'!$B$2:$AJ$550,MATCH(AB$4,'Slutlig allokering kvv'!$B$1:$AJ$1,0),FALSE)/1,0)</f>
        <v>0</v>
      </c>
      <c r="AC84">
        <f>IFERROR(VLOOKUP($B84,Kraftvärmeprod!$B$1:$AJ$550,MATCH(AC$4,Kraftvärmeprod!$B$1:$AJ$1,0),FALSE)/1,0)-IFERROR(VLOOKUP($B84,'Slutlig allokering kvv'!$B$2:$AJ$550,MATCH(AC$4,'Slutlig allokering kvv'!$B$1:$AJ$1,0),FALSE)/1,0)</f>
        <v>0</v>
      </c>
      <c r="AD84">
        <f>IFERROR(VLOOKUP($B84,Miljö!$B$1:$E$471,MATCH("Hjälpel kraftvärme (GWh)",Miljö!$B$1:$E$1,0),FALSE)/1,0)-IFERROR(VLOOKUP($B84,'Slutlig allokering kvv'!$B$2:$AJ$550,MATCH(AD$4,'Slutlig allokering kvv'!$B$1:$AJ$1,0),FALSE)/1,0)</f>
        <v>0</v>
      </c>
      <c r="AH84">
        <f t="shared" si="2"/>
        <v>0</v>
      </c>
      <c r="AJ84">
        <f>IFERROR(VLOOKUP($B84,'Slutlig allokering kvv'!$B$2:$AX$550,MATCH("Summa slutlig allokerad tillförd energi (utan hjälpel och rökgaskondensering):",'Slutlig allokering kvv'!$B$1:$AX$1,0),FALSE)/1,"")</f>
        <v>0</v>
      </c>
      <c r="AL84" s="195" t="str">
        <f>IFERROR(1-VLOOKUP($B84,'Slutlig allokering kvv'!$B$2:$AX$550,MATCH("Andel av bränsle i kvv som allokerats till värme, exklusive rökgaskondensering och hjälpel",'Slutlig allokering kvv'!$B$1:$AX$1,0),FALSE),"")</f>
        <v/>
      </c>
      <c r="AN84" s="195" t="str">
        <f t="shared" si="3"/>
        <v/>
      </c>
    </row>
    <row r="85" spans="1:40" x14ac:dyDescent="0.25">
      <c r="A85" s="2" t="s">
        <v>139</v>
      </c>
      <c r="B85" s="2" t="s">
        <v>140</v>
      </c>
      <c r="C85" t="str">
        <f>IFERROR(VLOOKUP($B85,Kraftvärmeprod!$B$1:$AH$479,MATCH(C$4,Kraftvärmeprod!$B$1:$AG$1,0),FALSE)/1,"")</f>
        <v/>
      </c>
      <c r="D85" t="str">
        <f>IFERROR(VLOOKUP($B85,Kraftvärmeprod!$B$1:$AH$479,MATCH(D$4,Kraftvärmeprod!$B$1:$AG$1,0),FALSE)/1,"")</f>
        <v/>
      </c>
      <c r="F85">
        <f>IFERROR(VLOOKUP($B85,Kraftvärmeprod!$B$1:$AJ$550,MATCH(F$4,Kraftvärmeprod!$B$1:$AJ$1,0),FALSE)/1,0)-IFERROR(VLOOKUP($B85,'Slutlig allokering kvv'!$B$2:$AJ$550,MATCH(F$4,'Slutlig allokering kvv'!$B$1:$AJ$1,0),FALSE)/1,0)</f>
        <v>0</v>
      </c>
      <c r="G85">
        <f>IFERROR(VLOOKUP($B85,Kraftvärmeprod!$B$1:$AJ$550,MATCH(G$4,Kraftvärmeprod!$B$1:$AJ$1,0),FALSE)/1,0)-IFERROR(VLOOKUP($B85,'Slutlig allokering kvv'!$B$2:$AJ$550,MATCH(G$4,'Slutlig allokering kvv'!$B$1:$AJ$1,0),FALSE)/1,0)</f>
        <v>0</v>
      </c>
      <c r="H85">
        <f>IFERROR(VLOOKUP($B85,Kraftvärmeprod!$B$1:$AJ$550,MATCH(H$4,Kraftvärmeprod!$B$1:$AJ$1,0),FALSE)/1,0)-IFERROR(VLOOKUP($B85,'Slutlig allokering kvv'!$B$2:$AJ$550,MATCH(H$4,'Slutlig allokering kvv'!$B$1:$AJ$1,0),FALSE)/1,0)</f>
        <v>0</v>
      </c>
      <c r="I85">
        <f>IFERROR(VLOOKUP($B85,Kraftvärmeprod!$B$1:$AJ$550,MATCH(I$4,Kraftvärmeprod!$B$1:$AJ$1,0),FALSE)/1,0)-IFERROR(VLOOKUP($B85,'Slutlig allokering kvv'!$B$2:$AJ$550,MATCH(I$4,'Slutlig allokering kvv'!$B$1:$AJ$1,0),FALSE)/1,0)</f>
        <v>0</v>
      </c>
      <c r="J85">
        <f>IFERROR(VLOOKUP($B85,Kraftvärmeprod!$B$1:$AJ$550,MATCH(J$4,Kraftvärmeprod!$B$1:$AJ$1,0),FALSE)/1,0)-IFERROR(VLOOKUP($B85,'Slutlig allokering kvv'!$B$2:$AJ$550,MATCH(J$4,'Slutlig allokering kvv'!$B$1:$AJ$1,0),FALSE)/1,0)</f>
        <v>0</v>
      </c>
      <c r="K85">
        <f>IFERROR(VLOOKUP($B85,Kraftvärmeprod!$B$1:$AJ$550,MATCH(K$4,Kraftvärmeprod!$B$1:$AJ$1,0),FALSE)/1,0)-IFERROR(VLOOKUP($B85,'Slutlig allokering kvv'!$B$2:$AJ$550,MATCH(K$4,'Slutlig allokering kvv'!$B$1:$AJ$1,0),FALSE)/1,0)</f>
        <v>0</v>
      </c>
      <c r="L85">
        <f>IFERROR(VLOOKUP($B85,Kraftvärmeprod!$B$1:$AJ$550,MATCH(L$4,Kraftvärmeprod!$B$1:$AJ$1,0),FALSE)/1,0)-IFERROR(VLOOKUP($B85,'Slutlig allokering kvv'!$B$2:$AJ$550,MATCH(L$4,'Slutlig allokering kvv'!$B$1:$AJ$1,0),FALSE)/1,0)</f>
        <v>0</v>
      </c>
      <c r="M85">
        <f>IFERROR(VLOOKUP($B85,Kraftvärmeprod!$B$1:$AJ$550,MATCH(M$4,Kraftvärmeprod!$B$1:$AJ$1,0),FALSE)/1,0)-IFERROR(VLOOKUP($B85,'Slutlig allokering kvv'!$B$2:$AJ$550,MATCH(M$4,'Slutlig allokering kvv'!$B$1:$AJ$1,0),FALSE)/1,0)</f>
        <v>0</v>
      </c>
      <c r="N85">
        <f>IFERROR(VLOOKUP($B85,Kraftvärmeprod!$B$1:$AJ$550,MATCH(N$4,Kraftvärmeprod!$B$1:$AJ$1,0),FALSE)/1,0)-IFERROR(VLOOKUP($B85,'Slutlig allokering kvv'!$B$2:$AJ$550,MATCH(N$4,'Slutlig allokering kvv'!$B$1:$AJ$1,0),FALSE)/1,0)</f>
        <v>0</v>
      </c>
      <c r="O85">
        <f>IFERROR(VLOOKUP($B85,Kraftvärmeprod!$B$1:$AJ$550,MATCH(O$4,Kraftvärmeprod!$B$1:$AJ$1,0),FALSE)/1,0)-IFERROR(VLOOKUP($B85,'Slutlig allokering kvv'!$B$2:$AJ$550,MATCH(O$4,'Slutlig allokering kvv'!$B$1:$AJ$1,0),FALSE)/1,0)</f>
        <v>0</v>
      </c>
      <c r="P85">
        <f>IFERROR(VLOOKUP($B85,Kraftvärmeprod!$B$1:$AJ$550,MATCH(P$4,Kraftvärmeprod!$B$1:$AJ$1,0),FALSE)/1,0)-IFERROR(VLOOKUP($B85,'Slutlig allokering kvv'!$B$2:$AJ$550,MATCH(P$4,'Slutlig allokering kvv'!$B$1:$AJ$1,0),FALSE)/1,0)</f>
        <v>0</v>
      </c>
      <c r="Q85">
        <f>IFERROR(VLOOKUP($B85,Kraftvärmeprod!$B$1:$AJ$550,MATCH(Q$4,Kraftvärmeprod!$B$1:$AJ$1,0),FALSE)/1,0)-IFERROR(VLOOKUP($B85,'Slutlig allokering kvv'!$B$2:$AJ$550,MATCH(Q$4,'Slutlig allokering kvv'!$B$1:$AJ$1,0),FALSE)/1,0)</f>
        <v>0</v>
      </c>
      <c r="R85">
        <f>IFERROR(VLOOKUP($B85,Kraftvärmeprod!$B$1:$AJ$550,MATCH(R$4,Kraftvärmeprod!$B$1:$AJ$1,0),FALSE)/1,0)-IFERROR(VLOOKUP($B85,'Slutlig allokering kvv'!$B$2:$AJ$550,MATCH(R$4,'Slutlig allokering kvv'!$B$1:$AJ$1,0),FALSE)/1,0)</f>
        <v>0</v>
      </c>
      <c r="S85">
        <f>IFERROR(VLOOKUP($B85,Kraftvärmeprod!$B$1:$AJ$550,MATCH(S$4,Kraftvärmeprod!$B$1:$AJ$1,0),FALSE)/1,0)-IFERROR(VLOOKUP($B85,'Slutlig allokering kvv'!$B$2:$AJ$550,MATCH(S$4,'Slutlig allokering kvv'!$B$1:$AJ$1,0),FALSE)/1,0)</f>
        <v>0</v>
      </c>
      <c r="T85">
        <f>IFERROR(VLOOKUP($B85,Kraftvärmeprod!$B$1:$AJ$550,MATCH(T$4,Kraftvärmeprod!$B$1:$AJ$1,0),FALSE)/1,0)-IFERROR(VLOOKUP($B85,'Slutlig allokering kvv'!$B$2:$AJ$550,MATCH(T$4,'Slutlig allokering kvv'!$B$1:$AJ$1,0),FALSE)/1,0)</f>
        <v>0</v>
      </c>
      <c r="U85">
        <f>IFERROR(VLOOKUP($B85,Kraftvärmeprod!$B$1:$AJ$550,MATCH(U$4,Kraftvärmeprod!$B$1:$AJ$1,0),FALSE)/1,0)-IFERROR(VLOOKUP($B85,'Slutlig allokering kvv'!$B$2:$AJ$550,MATCH(U$4,'Slutlig allokering kvv'!$B$1:$AJ$1,0),FALSE)/1,0)</f>
        <v>0</v>
      </c>
      <c r="V85">
        <f>IFERROR(VLOOKUP($B85,Kraftvärmeprod!$B$1:$AJ$550,MATCH(V$4,Kraftvärmeprod!$B$1:$AJ$1,0),FALSE)/1,0)-IFERROR(VLOOKUP($B85,'Slutlig allokering kvv'!$B$2:$AJ$550,MATCH(V$4,'Slutlig allokering kvv'!$B$1:$AJ$1,0),FALSE)/1,0)</f>
        <v>0</v>
      </c>
      <c r="W85">
        <f>IFERROR(VLOOKUP($B85,Kraftvärmeprod!$B$1:$AJ$550,MATCH(W$4,Kraftvärmeprod!$B$1:$AJ$1,0),FALSE)/1,0)-IFERROR(VLOOKUP($B85,'Slutlig allokering kvv'!$B$2:$AJ$550,MATCH(W$4,'Slutlig allokering kvv'!$B$1:$AJ$1,0),FALSE)/1,0)</f>
        <v>0</v>
      </c>
      <c r="X85">
        <f>IFERROR(VLOOKUP($B85,Kraftvärmeprod!$B$1:$AJ$550,MATCH(X$4,Kraftvärmeprod!$B$1:$AJ$1,0),FALSE)/1,0)-IFERROR(VLOOKUP($B85,'Slutlig allokering kvv'!$B$2:$AJ$550,MATCH(X$4,'Slutlig allokering kvv'!$B$1:$AJ$1,0),FALSE)/1,0)</f>
        <v>0</v>
      </c>
      <c r="Y85">
        <f>IFERROR(VLOOKUP($B85,Kraftvärmeprod!$B$1:$AJ$550,MATCH(Y$4,Kraftvärmeprod!$B$1:$AJ$1,0),FALSE)/1,0)-IFERROR(VLOOKUP($B85,'Slutlig allokering kvv'!$B$2:$AJ$550,MATCH(Y$4,'Slutlig allokering kvv'!$B$1:$AJ$1,0),FALSE)/1,0)</f>
        <v>0</v>
      </c>
      <c r="Z85">
        <f>IFERROR(VLOOKUP($B85,Kraftvärmeprod!$B$1:$AJ$550,MATCH(Z$4,Kraftvärmeprod!$B$1:$AJ$1,0),FALSE)/1,0)-IFERROR(VLOOKUP($B85,'Slutlig allokering kvv'!$B$2:$AJ$550,MATCH(Z$4,'Slutlig allokering kvv'!$B$1:$AJ$1,0),FALSE)/1,0)</f>
        <v>0</v>
      </c>
      <c r="AA85">
        <f>IFERROR(VLOOKUP($B85,Kraftvärmeprod!$B$1:$AJ$550,MATCH(AA$4,Kraftvärmeprod!$B$1:$AJ$1,0),FALSE)/1,0)-IFERROR(VLOOKUP($B85,'Slutlig allokering kvv'!$B$2:$AJ$550,MATCH(AA$4,'Slutlig allokering kvv'!$B$1:$AJ$1,0),FALSE)/1,0)</f>
        <v>0</v>
      </c>
      <c r="AB85">
        <f>IFERROR(VLOOKUP($B85,Kraftvärmeprod!$B$1:$AJ$550,MATCH(AB$4,Kraftvärmeprod!$B$1:$AJ$1,0),FALSE)/1,0)-IFERROR(VLOOKUP($B85,'Slutlig allokering kvv'!$B$2:$AJ$550,MATCH(AB$4,'Slutlig allokering kvv'!$B$1:$AJ$1,0),FALSE)/1,0)</f>
        <v>0</v>
      </c>
      <c r="AC85">
        <f>IFERROR(VLOOKUP($B85,Kraftvärmeprod!$B$1:$AJ$550,MATCH(AC$4,Kraftvärmeprod!$B$1:$AJ$1,0),FALSE)/1,0)-IFERROR(VLOOKUP($B85,'Slutlig allokering kvv'!$B$2:$AJ$550,MATCH(AC$4,'Slutlig allokering kvv'!$B$1:$AJ$1,0),FALSE)/1,0)</f>
        <v>0</v>
      </c>
      <c r="AD85">
        <f>IFERROR(VLOOKUP($B85,Miljö!$B$1:$E$471,MATCH("Hjälpel kraftvärme (GWh)",Miljö!$B$1:$E$1,0),FALSE)/1,0)-IFERROR(VLOOKUP($B85,'Slutlig allokering kvv'!$B$2:$AJ$550,MATCH(AD$4,'Slutlig allokering kvv'!$B$1:$AJ$1,0),FALSE)/1,0)</f>
        <v>0</v>
      </c>
      <c r="AH85">
        <f t="shared" si="2"/>
        <v>0</v>
      </c>
      <c r="AJ85">
        <f>IFERROR(VLOOKUP($B85,'Slutlig allokering kvv'!$B$2:$AX$550,MATCH("Summa slutlig allokerad tillförd energi (utan hjälpel och rökgaskondensering):",'Slutlig allokering kvv'!$B$1:$AX$1,0),FALSE)/1,"")</f>
        <v>0</v>
      </c>
      <c r="AL85" s="195" t="str">
        <f>IFERROR(1-VLOOKUP($B85,'Slutlig allokering kvv'!$B$2:$AX$550,MATCH("Andel av bränsle i kvv som allokerats till värme, exklusive rökgaskondensering och hjälpel",'Slutlig allokering kvv'!$B$1:$AX$1,0),FALSE),"")</f>
        <v/>
      </c>
      <c r="AN85" s="195" t="str">
        <f t="shared" si="3"/>
        <v/>
      </c>
    </row>
    <row r="86" spans="1:40" x14ac:dyDescent="0.25">
      <c r="A86" s="2" t="s">
        <v>141</v>
      </c>
      <c r="B86" s="2" t="s">
        <v>142</v>
      </c>
      <c r="C86" t="str">
        <f>IFERROR(VLOOKUP($B86,Kraftvärmeprod!$B$1:$AH$479,MATCH(C$4,Kraftvärmeprod!$B$1:$AG$1,0),FALSE)/1,"")</f>
        <v/>
      </c>
      <c r="D86" t="str">
        <f>IFERROR(VLOOKUP($B86,Kraftvärmeprod!$B$1:$AH$479,MATCH(D$4,Kraftvärmeprod!$B$1:$AG$1,0),FALSE)/1,"")</f>
        <v/>
      </c>
      <c r="F86">
        <f>IFERROR(VLOOKUP($B86,Kraftvärmeprod!$B$1:$AJ$550,MATCH(F$4,Kraftvärmeprod!$B$1:$AJ$1,0),FALSE)/1,0)-IFERROR(VLOOKUP($B86,'Slutlig allokering kvv'!$B$2:$AJ$550,MATCH(F$4,'Slutlig allokering kvv'!$B$1:$AJ$1,0),FALSE)/1,0)</f>
        <v>0</v>
      </c>
      <c r="G86">
        <f>IFERROR(VLOOKUP($B86,Kraftvärmeprod!$B$1:$AJ$550,MATCH(G$4,Kraftvärmeprod!$B$1:$AJ$1,0),FALSE)/1,0)-IFERROR(VLOOKUP($B86,'Slutlig allokering kvv'!$B$2:$AJ$550,MATCH(G$4,'Slutlig allokering kvv'!$B$1:$AJ$1,0),FALSE)/1,0)</f>
        <v>0</v>
      </c>
      <c r="H86">
        <f>IFERROR(VLOOKUP($B86,Kraftvärmeprod!$B$1:$AJ$550,MATCH(H$4,Kraftvärmeprod!$B$1:$AJ$1,0),FALSE)/1,0)-IFERROR(VLOOKUP($B86,'Slutlig allokering kvv'!$B$2:$AJ$550,MATCH(H$4,'Slutlig allokering kvv'!$B$1:$AJ$1,0),FALSE)/1,0)</f>
        <v>0</v>
      </c>
      <c r="I86">
        <f>IFERROR(VLOOKUP($B86,Kraftvärmeprod!$B$1:$AJ$550,MATCH(I$4,Kraftvärmeprod!$B$1:$AJ$1,0),FALSE)/1,0)-IFERROR(VLOOKUP($B86,'Slutlig allokering kvv'!$B$2:$AJ$550,MATCH(I$4,'Slutlig allokering kvv'!$B$1:$AJ$1,0),FALSE)/1,0)</f>
        <v>0</v>
      </c>
      <c r="J86">
        <f>IFERROR(VLOOKUP($B86,Kraftvärmeprod!$B$1:$AJ$550,MATCH(J$4,Kraftvärmeprod!$B$1:$AJ$1,0),FALSE)/1,0)-IFERROR(VLOOKUP($B86,'Slutlig allokering kvv'!$B$2:$AJ$550,MATCH(J$4,'Slutlig allokering kvv'!$B$1:$AJ$1,0),FALSE)/1,0)</f>
        <v>0</v>
      </c>
      <c r="K86">
        <f>IFERROR(VLOOKUP($B86,Kraftvärmeprod!$B$1:$AJ$550,MATCH(K$4,Kraftvärmeprod!$B$1:$AJ$1,0),FALSE)/1,0)-IFERROR(VLOOKUP($B86,'Slutlig allokering kvv'!$B$2:$AJ$550,MATCH(K$4,'Slutlig allokering kvv'!$B$1:$AJ$1,0),FALSE)/1,0)</f>
        <v>0</v>
      </c>
      <c r="L86">
        <f>IFERROR(VLOOKUP($B86,Kraftvärmeprod!$B$1:$AJ$550,MATCH(L$4,Kraftvärmeprod!$B$1:$AJ$1,0),FALSE)/1,0)-IFERROR(VLOOKUP($B86,'Slutlig allokering kvv'!$B$2:$AJ$550,MATCH(L$4,'Slutlig allokering kvv'!$B$1:$AJ$1,0),FALSE)/1,0)</f>
        <v>0</v>
      </c>
      <c r="M86">
        <f>IFERROR(VLOOKUP($B86,Kraftvärmeprod!$B$1:$AJ$550,MATCH(M$4,Kraftvärmeprod!$B$1:$AJ$1,0),FALSE)/1,0)-IFERROR(VLOOKUP($B86,'Slutlig allokering kvv'!$B$2:$AJ$550,MATCH(M$4,'Slutlig allokering kvv'!$B$1:$AJ$1,0),FALSE)/1,0)</f>
        <v>0</v>
      </c>
      <c r="N86">
        <f>IFERROR(VLOOKUP($B86,Kraftvärmeprod!$B$1:$AJ$550,MATCH(N$4,Kraftvärmeprod!$B$1:$AJ$1,0),FALSE)/1,0)-IFERROR(VLOOKUP($B86,'Slutlig allokering kvv'!$B$2:$AJ$550,MATCH(N$4,'Slutlig allokering kvv'!$B$1:$AJ$1,0),FALSE)/1,0)</f>
        <v>0</v>
      </c>
      <c r="O86">
        <f>IFERROR(VLOOKUP($B86,Kraftvärmeprod!$B$1:$AJ$550,MATCH(O$4,Kraftvärmeprod!$B$1:$AJ$1,0),FALSE)/1,0)-IFERROR(VLOOKUP($B86,'Slutlig allokering kvv'!$B$2:$AJ$550,MATCH(O$4,'Slutlig allokering kvv'!$B$1:$AJ$1,0),FALSE)/1,0)</f>
        <v>0</v>
      </c>
      <c r="P86">
        <f>IFERROR(VLOOKUP($B86,Kraftvärmeprod!$B$1:$AJ$550,MATCH(P$4,Kraftvärmeprod!$B$1:$AJ$1,0),FALSE)/1,0)-IFERROR(VLOOKUP($B86,'Slutlig allokering kvv'!$B$2:$AJ$550,MATCH(P$4,'Slutlig allokering kvv'!$B$1:$AJ$1,0),FALSE)/1,0)</f>
        <v>0</v>
      </c>
      <c r="Q86">
        <f>IFERROR(VLOOKUP($B86,Kraftvärmeprod!$B$1:$AJ$550,MATCH(Q$4,Kraftvärmeprod!$B$1:$AJ$1,0),FALSE)/1,0)-IFERROR(VLOOKUP($B86,'Slutlig allokering kvv'!$B$2:$AJ$550,MATCH(Q$4,'Slutlig allokering kvv'!$B$1:$AJ$1,0),FALSE)/1,0)</f>
        <v>0</v>
      </c>
      <c r="R86">
        <f>IFERROR(VLOOKUP($B86,Kraftvärmeprod!$B$1:$AJ$550,MATCH(R$4,Kraftvärmeprod!$B$1:$AJ$1,0),FALSE)/1,0)-IFERROR(VLOOKUP($B86,'Slutlig allokering kvv'!$B$2:$AJ$550,MATCH(R$4,'Slutlig allokering kvv'!$B$1:$AJ$1,0),FALSE)/1,0)</f>
        <v>0</v>
      </c>
      <c r="S86">
        <f>IFERROR(VLOOKUP($B86,Kraftvärmeprod!$B$1:$AJ$550,MATCH(S$4,Kraftvärmeprod!$B$1:$AJ$1,0),FALSE)/1,0)-IFERROR(VLOOKUP($B86,'Slutlig allokering kvv'!$B$2:$AJ$550,MATCH(S$4,'Slutlig allokering kvv'!$B$1:$AJ$1,0),FALSE)/1,0)</f>
        <v>0</v>
      </c>
      <c r="T86">
        <f>IFERROR(VLOOKUP($B86,Kraftvärmeprod!$B$1:$AJ$550,MATCH(T$4,Kraftvärmeprod!$B$1:$AJ$1,0),FALSE)/1,0)-IFERROR(VLOOKUP($B86,'Slutlig allokering kvv'!$B$2:$AJ$550,MATCH(T$4,'Slutlig allokering kvv'!$B$1:$AJ$1,0),FALSE)/1,0)</f>
        <v>0</v>
      </c>
      <c r="U86">
        <f>IFERROR(VLOOKUP($B86,Kraftvärmeprod!$B$1:$AJ$550,MATCH(U$4,Kraftvärmeprod!$B$1:$AJ$1,0),FALSE)/1,0)-IFERROR(VLOOKUP($B86,'Slutlig allokering kvv'!$B$2:$AJ$550,MATCH(U$4,'Slutlig allokering kvv'!$B$1:$AJ$1,0),FALSE)/1,0)</f>
        <v>0</v>
      </c>
      <c r="V86">
        <f>IFERROR(VLOOKUP($B86,Kraftvärmeprod!$B$1:$AJ$550,MATCH(V$4,Kraftvärmeprod!$B$1:$AJ$1,0),FALSE)/1,0)-IFERROR(VLOOKUP($B86,'Slutlig allokering kvv'!$B$2:$AJ$550,MATCH(V$4,'Slutlig allokering kvv'!$B$1:$AJ$1,0),FALSE)/1,0)</f>
        <v>0</v>
      </c>
      <c r="W86">
        <f>IFERROR(VLOOKUP($B86,Kraftvärmeprod!$B$1:$AJ$550,MATCH(W$4,Kraftvärmeprod!$B$1:$AJ$1,0),FALSE)/1,0)-IFERROR(VLOOKUP($B86,'Slutlig allokering kvv'!$B$2:$AJ$550,MATCH(W$4,'Slutlig allokering kvv'!$B$1:$AJ$1,0),FALSE)/1,0)</f>
        <v>0</v>
      </c>
      <c r="X86">
        <f>IFERROR(VLOOKUP($B86,Kraftvärmeprod!$B$1:$AJ$550,MATCH(X$4,Kraftvärmeprod!$B$1:$AJ$1,0),FALSE)/1,0)-IFERROR(VLOOKUP($B86,'Slutlig allokering kvv'!$B$2:$AJ$550,MATCH(X$4,'Slutlig allokering kvv'!$B$1:$AJ$1,0),FALSE)/1,0)</f>
        <v>0</v>
      </c>
      <c r="Y86">
        <f>IFERROR(VLOOKUP($B86,Kraftvärmeprod!$B$1:$AJ$550,MATCH(Y$4,Kraftvärmeprod!$B$1:$AJ$1,0),FALSE)/1,0)-IFERROR(VLOOKUP($B86,'Slutlig allokering kvv'!$B$2:$AJ$550,MATCH(Y$4,'Slutlig allokering kvv'!$B$1:$AJ$1,0),FALSE)/1,0)</f>
        <v>0</v>
      </c>
      <c r="Z86">
        <f>IFERROR(VLOOKUP($B86,Kraftvärmeprod!$B$1:$AJ$550,MATCH(Z$4,Kraftvärmeprod!$B$1:$AJ$1,0),FALSE)/1,0)-IFERROR(VLOOKUP($B86,'Slutlig allokering kvv'!$B$2:$AJ$550,MATCH(Z$4,'Slutlig allokering kvv'!$B$1:$AJ$1,0),FALSE)/1,0)</f>
        <v>0</v>
      </c>
      <c r="AA86">
        <f>IFERROR(VLOOKUP($B86,Kraftvärmeprod!$B$1:$AJ$550,MATCH(AA$4,Kraftvärmeprod!$B$1:$AJ$1,0),FALSE)/1,0)-IFERROR(VLOOKUP($B86,'Slutlig allokering kvv'!$B$2:$AJ$550,MATCH(AA$4,'Slutlig allokering kvv'!$B$1:$AJ$1,0),FALSE)/1,0)</f>
        <v>0</v>
      </c>
      <c r="AB86">
        <f>IFERROR(VLOOKUP($B86,Kraftvärmeprod!$B$1:$AJ$550,MATCH(AB$4,Kraftvärmeprod!$B$1:$AJ$1,0),FALSE)/1,0)-IFERROR(VLOOKUP($B86,'Slutlig allokering kvv'!$B$2:$AJ$550,MATCH(AB$4,'Slutlig allokering kvv'!$B$1:$AJ$1,0),FALSE)/1,0)</f>
        <v>0</v>
      </c>
      <c r="AC86">
        <f>IFERROR(VLOOKUP($B86,Kraftvärmeprod!$B$1:$AJ$550,MATCH(AC$4,Kraftvärmeprod!$B$1:$AJ$1,0),FALSE)/1,0)-IFERROR(VLOOKUP($B86,'Slutlig allokering kvv'!$B$2:$AJ$550,MATCH(AC$4,'Slutlig allokering kvv'!$B$1:$AJ$1,0),FALSE)/1,0)</f>
        <v>0</v>
      </c>
      <c r="AD86">
        <f>IFERROR(VLOOKUP($B86,Miljö!$B$1:$E$471,MATCH("Hjälpel kraftvärme (GWh)",Miljö!$B$1:$E$1,0),FALSE)/1,0)-IFERROR(VLOOKUP($B86,'Slutlig allokering kvv'!$B$2:$AJ$550,MATCH(AD$4,'Slutlig allokering kvv'!$B$1:$AJ$1,0),FALSE)/1,0)</f>
        <v>0</v>
      </c>
      <c r="AH86">
        <f t="shared" si="2"/>
        <v>0</v>
      </c>
      <c r="AJ86">
        <f>IFERROR(VLOOKUP($B86,'Slutlig allokering kvv'!$B$2:$AX$550,MATCH("Summa slutlig allokerad tillförd energi (utan hjälpel och rökgaskondensering):",'Slutlig allokering kvv'!$B$1:$AX$1,0),FALSE)/1,"")</f>
        <v>0</v>
      </c>
      <c r="AL86" s="195" t="str">
        <f>IFERROR(1-VLOOKUP($B86,'Slutlig allokering kvv'!$B$2:$AX$550,MATCH("Andel av bränsle i kvv som allokerats till värme, exklusive rökgaskondensering och hjälpel",'Slutlig allokering kvv'!$B$1:$AX$1,0),FALSE),"")</f>
        <v/>
      </c>
      <c r="AN86" s="195" t="str">
        <f t="shared" si="3"/>
        <v/>
      </c>
    </row>
    <row r="87" spans="1:40" x14ac:dyDescent="0.25">
      <c r="A87" s="2" t="s">
        <v>141</v>
      </c>
      <c r="B87" s="2" t="s">
        <v>143</v>
      </c>
      <c r="C87" t="str">
        <f>IFERROR(VLOOKUP($B87,Kraftvärmeprod!$B$1:$AH$479,MATCH(C$4,Kraftvärmeprod!$B$1:$AG$1,0),FALSE)/1,"")</f>
        <v/>
      </c>
      <c r="D87" t="str">
        <f>IFERROR(VLOOKUP($B87,Kraftvärmeprod!$B$1:$AH$479,MATCH(D$4,Kraftvärmeprod!$B$1:$AG$1,0),FALSE)/1,"")</f>
        <v/>
      </c>
      <c r="F87">
        <f>IFERROR(VLOOKUP($B87,Kraftvärmeprod!$B$1:$AJ$550,MATCH(F$4,Kraftvärmeprod!$B$1:$AJ$1,0),FALSE)/1,0)-IFERROR(VLOOKUP($B87,'Slutlig allokering kvv'!$B$2:$AJ$550,MATCH(F$4,'Slutlig allokering kvv'!$B$1:$AJ$1,0),FALSE)/1,0)</f>
        <v>0</v>
      </c>
      <c r="G87">
        <f>IFERROR(VLOOKUP($B87,Kraftvärmeprod!$B$1:$AJ$550,MATCH(G$4,Kraftvärmeprod!$B$1:$AJ$1,0),FALSE)/1,0)-IFERROR(VLOOKUP($B87,'Slutlig allokering kvv'!$B$2:$AJ$550,MATCH(G$4,'Slutlig allokering kvv'!$B$1:$AJ$1,0),FALSE)/1,0)</f>
        <v>0</v>
      </c>
      <c r="H87">
        <f>IFERROR(VLOOKUP($B87,Kraftvärmeprod!$B$1:$AJ$550,MATCH(H$4,Kraftvärmeprod!$B$1:$AJ$1,0),FALSE)/1,0)-IFERROR(VLOOKUP($B87,'Slutlig allokering kvv'!$B$2:$AJ$550,MATCH(H$4,'Slutlig allokering kvv'!$B$1:$AJ$1,0),FALSE)/1,0)</f>
        <v>0</v>
      </c>
      <c r="I87">
        <f>IFERROR(VLOOKUP($B87,Kraftvärmeprod!$B$1:$AJ$550,MATCH(I$4,Kraftvärmeprod!$B$1:$AJ$1,0),FALSE)/1,0)-IFERROR(VLOOKUP($B87,'Slutlig allokering kvv'!$B$2:$AJ$550,MATCH(I$4,'Slutlig allokering kvv'!$B$1:$AJ$1,0),FALSE)/1,0)</f>
        <v>0</v>
      </c>
      <c r="J87">
        <f>IFERROR(VLOOKUP($B87,Kraftvärmeprod!$B$1:$AJ$550,MATCH(J$4,Kraftvärmeprod!$B$1:$AJ$1,0),FALSE)/1,0)-IFERROR(VLOOKUP($B87,'Slutlig allokering kvv'!$B$2:$AJ$550,MATCH(J$4,'Slutlig allokering kvv'!$B$1:$AJ$1,0),FALSE)/1,0)</f>
        <v>0</v>
      </c>
      <c r="K87">
        <f>IFERROR(VLOOKUP($B87,Kraftvärmeprod!$B$1:$AJ$550,MATCH(K$4,Kraftvärmeprod!$B$1:$AJ$1,0),FALSE)/1,0)-IFERROR(VLOOKUP($B87,'Slutlig allokering kvv'!$B$2:$AJ$550,MATCH(K$4,'Slutlig allokering kvv'!$B$1:$AJ$1,0),FALSE)/1,0)</f>
        <v>0</v>
      </c>
      <c r="L87">
        <f>IFERROR(VLOOKUP($B87,Kraftvärmeprod!$B$1:$AJ$550,MATCH(L$4,Kraftvärmeprod!$B$1:$AJ$1,0),FALSE)/1,0)-IFERROR(VLOOKUP($B87,'Slutlig allokering kvv'!$B$2:$AJ$550,MATCH(L$4,'Slutlig allokering kvv'!$B$1:$AJ$1,0),FALSE)/1,0)</f>
        <v>0</v>
      </c>
      <c r="M87">
        <f>IFERROR(VLOOKUP($B87,Kraftvärmeprod!$B$1:$AJ$550,MATCH(M$4,Kraftvärmeprod!$B$1:$AJ$1,0),FALSE)/1,0)-IFERROR(VLOOKUP($B87,'Slutlig allokering kvv'!$B$2:$AJ$550,MATCH(M$4,'Slutlig allokering kvv'!$B$1:$AJ$1,0),FALSE)/1,0)</f>
        <v>0</v>
      </c>
      <c r="N87">
        <f>IFERROR(VLOOKUP($B87,Kraftvärmeprod!$B$1:$AJ$550,MATCH(N$4,Kraftvärmeprod!$B$1:$AJ$1,0),FALSE)/1,0)-IFERROR(VLOOKUP($B87,'Slutlig allokering kvv'!$B$2:$AJ$550,MATCH(N$4,'Slutlig allokering kvv'!$B$1:$AJ$1,0),FALSE)/1,0)</f>
        <v>0</v>
      </c>
      <c r="O87">
        <f>IFERROR(VLOOKUP($B87,Kraftvärmeprod!$B$1:$AJ$550,MATCH(O$4,Kraftvärmeprod!$B$1:$AJ$1,0),FALSE)/1,0)-IFERROR(VLOOKUP($B87,'Slutlig allokering kvv'!$B$2:$AJ$550,MATCH(O$4,'Slutlig allokering kvv'!$B$1:$AJ$1,0),FALSE)/1,0)</f>
        <v>0</v>
      </c>
      <c r="P87">
        <f>IFERROR(VLOOKUP($B87,Kraftvärmeprod!$B$1:$AJ$550,MATCH(P$4,Kraftvärmeprod!$B$1:$AJ$1,0),FALSE)/1,0)-IFERROR(VLOOKUP($B87,'Slutlig allokering kvv'!$B$2:$AJ$550,MATCH(P$4,'Slutlig allokering kvv'!$B$1:$AJ$1,0),FALSE)/1,0)</f>
        <v>0</v>
      </c>
      <c r="Q87">
        <f>IFERROR(VLOOKUP($B87,Kraftvärmeprod!$B$1:$AJ$550,MATCH(Q$4,Kraftvärmeprod!$B$1:$AJ$1,0),FALSE)/1,0)-IFERROR(VLOOKUP($B87,'Slutlig allokering kvv'!$B$2:$AJ$550,MATCH(Q$4,'Slutlig allokering kvv'!$B$1:$AJ$1,0),FALSE)/1,0)</f>
        <v>0</v>
      </c>
      <c r="R87">
        <f>IFERROR(VLOOKUP($B87,Kraftvärmeprod!$B$1:$AJ$550,MATCH(R$4,Kraftvärmeprod!$B$1:$AJ$1,0),FALSE)/1,0)-IFERROR(VLOOKUP($B87,'Slutlig allokering kvv'!$B$2:$AJ$550,MATCH(R$4,'Slutlig allokering kvv'!$B$1:$AJ$1,0),FALSE)/1,0)</f>
        <v>0</v>
      </c>
      <c r="S87">
        <f>IFERROR(VLOOKUP($B87,Kraftvärmeprod!$B$1:$AJ$550,MATCH(S$4,Kraftvärmeprod!$B$1:$AJ$1,0),FALSE)/1,0)-IFERROR(VLOOKUP($B87,'Slutlig allokering kvv'!$B$2:$AJ$550,MATCH(S$4,'Slutlig allokering kvv'!$B$1:$AJ$1,0),FALSE)/1,0)</f>
        <v>0</v>
      </c>
      <c r="T87">
        <f>IFERROR(VLOOKUP($B87,Kraftvärmeprod!$B$1:$AJ$550,MATCH(T$4,Kraftvärmeprod!$B$1:$AJ$1,0),FALSE)/1,0)-IFERROR(VLOOKUP($B87,'Slutlig allokering kvv'!$B$2:$AJ$550,MATCH(T$4,'Slutlig allokering kvv'!$B$1:$AJ$1,0),FALSE)/1,0)</f>
        <v>0</v>
      </c>
      <c r="U87">
        <f>IFERROR(VLOOKUP($B87,Kraftvärmeprod!$B$1:$AJ$550,MATCH(U$4,Kraftvärmeprod!$B$1:$AJ$1,0),FALSE)/1,0)-IFERROR(VLOOKUP($B87,'Slutlig allokering kvv'!$B$2:$AJ$550,MATCH(U$4,'Slutlig allokering kvv'!$B$1:$AJ$1,0),FALSE)/1,0)</f>
        <v>0</v>
      </c>
      <c r="V87">
        <f>IFERROR(VLOOKUP($B87,Kraftvärmeprod!$B$1:$AJ$550,MATCH(V$4,Kraftvärmeprod!$B$1:$AJ$1,0),FALSE)/1,0)-IFERROR(VLOOKUP($B87,'Slutlig allokering kvv'!$B$2:$AJ$550,MATCH(V$4,'Slutlig allokering kvv'!$B$1:$AJ$1,0),FALSE)/1,0)</f>
        <v>0</v>
      </c>
      <c r="W87">
        <f>IFERROR(VLOOKUP($B87,Kraftvärmeprod!$B$1:$AJ$550,MATCH(W$4,Kraftvärmeprod!$B$1:$AJ$1,0),FALSE)/1,0)-IFERROR(VLOOKUP($B87,'Slutlig allokering kvv'!$B$2:$AJ$550,MATCH(W$4,'Slutlig allokering kvv'!$B$1:$AJ$1,0),FALSE)/1,0)</f>
        <v>0</v>
      </c>
      <c r="X87">
        <f>IFERROR(VLOOKUP($B87,Kraftvärmeprod!$B$1:$AJ$550,MATCH(X$4,Kraftvärmeprod!$B$1:$AJ$1,0),FALSE)/1,0)-IFERROR(VLOOKUP($B87,'Slutlig allokering kvv'!$B$2:$AJ$550,MATCH(X$4,'Slutlig allokering kvv'!$B$1:$AJ$1,0),FALSE)/1,0)</f>
        <v>0</v>
      </c>
      <c r="Y87">
        <f>IFERROR(VLOOKUP($B87,Kraftvärmeprod!$B$1:$AJ$550,MATCH(Y$4,Kraftvärmeprod!$B$1:$AJ$1,0),FALSE)/1,0)-IFERROR(VLOOKUP($B87,'Slutlig allokering kvv'!$B$2:$AJ$550,MATCH(Y$4,'Slutlig allokering kvv'!$B$1:$AJ$1,0),FALSE)/1,0)</f>
        <v>0</v>
      </c>
      <c r="Z87">
        <f>IFERROR(VLOOKUP($B87,Kraftvärmeprod!$B$1:$AJ$550,MATCH(Z$4,Kraftvärmeprod!$B$1:$AJ$1,0),FALSE)/1,0)-IFERROR(VLOOKUP($B87,'Slutlig allokering kvv'!$B$2:$AJ$550,MATCH(Z$4,'Slutlig allokering kvv'!$B$1:$AJ$1,0),FALSE)/1,0)</f>
        <v>0</v>
      </c>
      <c r="AA87">
        <f>IFERROR(VLOOKUP($B87,Kraftvärmeprod!$B$1:$AJ$550,MATCH(AA$4,Kraftvärmeprod!$B$1:$AJ$1,0),FALSE)/1,0)-IFERROR(VLOOKUP($B87,'Slutlig allokering kvv'!$B$2:$AJ$550,MATCH(AA$4,'Slutlig allokering kvv'!$B$1:$AJ$1,0),FALSE)/1,0)</f>
        <v>0</v>
      </c>
      <c r="AB87">
        <f>IFERROR(VLOOKUP($B87,Kraftvärmeprod!$B$1:$AJ$550,MATCH(AB$4,Kraftvärmeprod!$B$1:$AJ$1,0),FALSE)/1,0)-IFERROR(VLOOKUP($B87,'Slutlig allokering kvv'!$B$2:$AJ$550,MATCH(AB$4,'Slutlig allokering kvv'!$B$1:$AJ$1,0),FALSE)/1,0)</f>
        <v>0</v>
      </c>
      <c r="AC87">
        <f>IFERROR(VLOOKUP($B87,Kraftvärmeprod!$B$1:$AJ$550,MATCH(AC$4,Kraftvärmeprod!$B$1:$AJ$1,0),FALSE)/1,0)-IFERROR(VLOOKUP($B87,'Slutlig allokering kvv'!$B$2:$AJ$550,MATCH(AC$4,'Slutlig allokering kvv'!$B$1:$AJ$1,0),FALSE)/1,0)</f>
        <v>0</v>
      </c>
      <c r="AD87">
        <f>IFERROR(VLOOKUP($B87,Miljö!$B$1:$E$471,MATCH("Hjälpel kraftvärme (GWh)",Miljö!$B$1:$E$1,0),FALSE)/1,0)-IFERROR(VLOOKUP($B87,'Slutlig allokering kvv'!$B$2:$AJ$550,MATCH(AD$4,'Slutlig allokering kvv'!$B$1:$AJ$1,0),FALSE)/1,0)</f>
        <v>0</v>
      </c>
      <c r="AH87">
        <f t="shared" si="2"/>
        <v>0</v>
      </c>
      <c r="AJ87">
        <f>IFERROR(VLOOKUP($B87,'Slutlig allokering kvv'!$B$2:$AX$550,MATCH("Summa slutlig allokerad tillförd energi (utan hjälpel och rökgaskondensering):",'Slutlig allokering kvv'!$B$1:$AX$1,0),FALSE)/1,"")</f>
        <v>0</v>
      </c>
      <c r="AL87" s="195" t="str">
        <f>IFERROR(1-VLOOKUP($B87,'Slutlig allokering kvv'!$B$2:$AX$550,MATCH("Andel av bränsle i kvv som allokerats till värme, exklusive rökgaskondensering och hjälpel",'Slutlig allokering kvv'!$B$1:$AX$1,0),FALSE),"")</f>
        <v/>
      </c>
      <c r="AN87" s="195" t="str">
        <f t="shared" si="3"/>
        <v/>
      </c>
    </row>
    <row r="88" spans="1:40" x14ac:dyDescent="0.25">
      <c r="A88" s="2" t="s">
        <v>144</v>
      </c>
      <c r="B88" s="2" t="s">
        <v>145</v>
      </c>
      <c r="C88" t="str">
        <f>IFERROR(VLOOKUP($B88,Kraftvärmeprod!$B$1:$AH$479,MATCH(C$4,Kraftvärmeprod!$B$1:$AG$1,0),FALSE)/1,"")</f>
        <v/>
      </c>
      <c r="D88" t="str">
        <f>IFERROR(VLOOKUP($B88,Kraftvärmeprod!$B$1:$AH$479,MATCH(D$4,Kraftvärmeprod!$B$1:$AG$1,0),FALSE)/1,"")</f>
        <v/>
      </c>
      <c r="F88">
        <f>IFERROR(VLOOKUP($B88,Kraftvärmeprod!$B$1:$AJ$550,MATCH(F$4,Kraftvärmeprod!$B$1:$AJ$1,0),FALSE)/1,0)-IFERROR(VLOOKUP($B88,'Slutlig allokering kvv'!$B$2:$AJ$550,MATCH(F$4,'Slutlig allokering kvv'!$B$1:$AJ$1,0),FALSE)/1,0)</f>
        <v>0</v>
      </c>
      <c r="G88">
        <f>IFERROR(VLOOKUP($B88,Kraftvärmeprod!$B$1:$AJ$550,MATCH(G$4,Kraftvärmeprod!$B$1:$AJ$1,0),FALSE)/1,0)-IFERROR(VLOOKUP($B88,'Slutlig allokering kvv'!$B$2:$AJ$550,MATCH(G$4,'Slutlig allokering kvv'!$B$1:$AJ$1,0),FALSE)/1,0)</f>
        <v>0</v>
      </c>
      <c r="H88">
        <f>IFERROR(VLOOKUP($B88,Kraftvärmeprod!$B$1:$AJ$550,MATCH(H$4,Kraftvärmeprod!$B$1:$AJ$1,0),FALSE)/1,0)-IFERROR(VLOOKUP($B88,'Slutlig allokering kvv'!$B$2:$AJ$550,MATCH(H$4,'Slutlig allokering kvv'!$B$1:$AJ$1,0),FALSE)/1,0)</f>
        <v>0</v>
      </c>
      <c r="I88">
        <f>IFERROR(VLOOKUP($B88,Kraftvärmeprod!$B$1:$AJ$550,MATCH(I$4,Kraftvärmeprod!$B$1:$AJ$1,0),FALSE)/1,0)-IFERROR(VLOOKUP($B88,'Slutlig allokering kvv'!$B$2:$AJ$550,MATCH(I$4,'Slutlig allokering kvv'!$B$1:$AJ$1,0),FALSE)/1,0)</f>
        <v>0</v>
      </c>
      <c r="J88">
        <f>IFERROR(VLOOKUP($B88,Kraftvärmeprod!$B$1:$AJ$550,MATCH(J$4,Kraftvärmeprod!$B$1:$AJ$1,0),FALSE)/1,0)-IFERROR(VLOOKUP($B88,'Slutlig allokering kvv'!$B$2:$AJ$550,MATCH(J$4,'Slutlig allokering kvv'!$B$1:$AJ$1,0),FALSE)/1,0)</f>
        <v>0</v>
      </c>
      <c r="K88">
        <f>IFERROR(VLOOKUP($B88,Kraftvärmeprod!$B$1:$AJ$550,MATCH(K$4,Kraftvärmeprod!$B$1:$AJ$1,0),FALSE)/1,0)-IFERROR(VLOOKUP($B88,'Slutlig allokering kvv'!$B$2:$AJ$550,MATCH(K$4,'Slutlig allokering kvv'!$B$1:$AJ$1,0),FALSE)/1,0)</f>
        <v>0</v>
      </c>
      <c r="L88">
        <f>IFERROR(VLOOKUP($B88,Kraftvärmeprod!$B$1:$AJ$550,MATCH(L$4,Kraftvärmeprod!$B$1:$AJ$1,0),FALSE)/1,0)-IFERROR(VLOOKUP($B88,'Slutlig allokering kvv'!$B$2:$AJ$550,MATCH(L$4,'Slutlig allokering kvv'!$B$1:$AJ$1,0),FALSE)/1,0)</f>
        <v>0</v>
      </c>
      <c r="M88">
        <f>IFERROR(VLOOKUP($B88,Kraftvärmeprod!$B$1:$AJ$550,MATCH(M$4,Kraftvärmeprod!$B$1:$AJ$1,0),FALSE)/1,0)-IFERROR(VLOOKUP($B88,'Slutlig allokering kvv'!$B$2:$AJ$550,MATCH(M$4,'Slutlig allokering kvv'!$B$1:$AJ$1,0),FALSE)/1,0)</f>
        <v>0</v>
      </c>
      <c r="N88">
        <f>IFERROR(VLOOKUP($B88,Kraftvärmeprod!$B$1:$AJ$550,MATCH(N$4,Kraftvärmeprod!$B$1:$AJ$1,0),FALSE)/1,0)-IFERROR(VLOOKUP($B88,'Slutlig allokering kvv'!$B$2:$AJ$550,MATCH(N$4,'Slutlig allokering kvv'!$B$1:$AJ$1,0),FALSE)/1,0)</f>
        <v>0</v>
      </c>
      <c r="O88">
        <f>IFERROR(VLOOKUP($B88,Kraftvärmeprod!$B$1:$AJ$550,MATCH(O$4,Kraftvärmeprod!$B$1:$AJ$1,0),FALSE)/1,0)-IFERROR(VLOOKUP($B88,'Slutlig allokering kvv'!$B$2:$AJ$550,MATCH(O$4,'Slutlig allokering kvv'!$B$1:$AJ$1,0),FALSE)/1,0)</f>
        <v>0</v>
      </c>
      <c r="P88">
        <f>IFERROR(VLOOKUP($B88,Kraftvärmeprod!$B$1:$AJ$550,MATCH(P$4,Kraftvärmeprod!$B$1:$AJ$1,0),FALSE)/1,0)-IFERROR(VLOOKUP($B88,'Slutlig allokering kvv'!$B$2:$AJ$550,MATCH(P$4,'Slutlig allokering kvv'!$B$1:$AJ$1,0),FALSE)/1,0)</f>
        <v>0</v>
      </c>
      <c r="Q88">
        <f>IFERROR(VLOOKUP($B88,Kraftvärmeprod!$B$1:$AJ$550,MATCH(Q$4,Kraftvärmeprod!$B$1:$AJ$1,0),FALSE)/1,0)-IFERROR(VLOOKUP($B88,'Slutlig allokering kvv'!$B$2:$AJ$550,MATCH(Q$4,'Slutlig allokering kvv'!$B$1:$AJ$1,0),FALSE)/1,0)</f>
        <v>0</v>
      </c>
      <c r="R88">
        <f>IFERROR(VLOOKUP($B88,Kraftvärmeprod!$B$1:$AJ$550,MATCH(R$4,Kraftvärmeprod!$B$1:$AJ$1,0),FALSE)/1,0)-IFERROR(VLOOKUP($B88,'Slutlig allokering kvv'!$B$2:$AJ$550,MATCH(R$4,'Slutlig allokering kvv'!$B$1:$AJ$1,0),FALSE)/1,0)</f>
        <v>0</v>
      </c>
      <c r="S88">
        <f>IFERROR(VLOOKUP($B88,Kraftvärmeprod!$B$1:$AJ$550,MATCH(S$4,Kraftvärmeprod!$B$1:$AJ$1,0),FALSE)/1,0)-IFERROR(VLOOKUP($B88,'Slutlig allokering kvv'!$B$2:$AJ$550,MATCH(S$4,'Slutlig allokering kvv'!$B$1:$AJ$1,0),FALSE)/1,0)</f>
        <v>0</v>
      </c>
      <c r="T88">
        <f>IFERROR(VLOOKUP($B88,Kraftvärmeprod!$B$1:$AJ$550,MATCH(T$4,Kraftvärmeprod!$B$1:$AJ$1,0),FALSE)/1,0)-IFERROR(VLOOKUP($B88,'Slutlig allokering kvv'!$B$2:$AJ$550,MATCH(T$4,'Slutlig allokering kvv'!$B$1:$AJ$1,0),FALSE)/1,0)</f>
        <v>0</v>
      </c>
      <c r="U88">
        <f>IFERROR(VLOOKUP($B88,Kraftvärmeprod!$B$1:$AJ$550,MATCH(U$4,Kraftvärmeprod!$B$1:$AJ$1,0),FALSE)/1,0)-IFERROR(VLOOKUP($B88,'Slutlig allokering kvv'!$B$2:$AJ$550,MATCH(U$4,'Slutlig allokering kvv'!$B$1:$AJ$1,0),FALSE)/1,0)</f>
        <v>0</v>
      </c>
      <c r="V88">
        <f>IFERROR(VLOOKUP($B88,Kraftvärmeprod!$B$1:$AJ$550,MATCH(V$4,Kraftvärmeprod!$B$1:$AJ$1,0),FALSE)/1,0)-IFERROR(VLOOKUP($B88,'Slutlig allokering kvv'!$B$2:$AJ$550,MATCH(V$4,'Slutlig allokering kvv'!$B$1:$AJ$1,0),FALSE)/1,0)</f>
        <v>0</v>
      </c>
      <c r="W88">
        <f>IFERROR(VLOOKUP($B88,Kraftvärmeprod!$B$1:$AJ$550,MATCH(W$4,Kraftvärmeprod!$B$1:$AJ$1,0),FALSE)/1,0)-IFERROR(VLOOKUP($B88,'Slutlig allokering kvv'!$B$2:$AJ$550,MATCH(W$4,'Slutlig allokering kvv'!$B$1:$AJ$1,0),FALSE)/1,0)</f>
        <v>0</v>
      </c>
      <c r="X88">
        <f>IFERROR(VLOOKUP($B88,Kraftvärmeprod!$B$1:$AJ$550,MATCH(X$4,Kraftvärmeprod!$B$1:$AJ$1,0),FALSE)/1,0)-IFERROR(VLOOKUP($B88,'Slutlig allokering kvv'!$B$2:$AJ$550,MATCH(X$4,'Slutlig allokering kvv'!$B$1:$AJ$1,0),FALSE)/1,0)</f>
        <v>0</v>
      </c>
      <c r="Y88">
        <f>IFERROR(VLOOKUP($B88,Kraftvärmeprod!$B$1:$AJ$550,MATCH(Y$4,Kraftvärmeprod!$B$1:$AJ$1,0),FALSE)/1,0)-IFERROR(VLOOKUP($B88,'Slutlig allokering kvv'!$B$2:$AJ$550,MATCH(Y$4,'Slutlig allokering kvv'!$B$1:$AJ$1,0),FALSE)/1,0)</f>
        <v>0</v>
      </c>
      <c r="Z88">
        <f>IFERROR(VLOOKUP($B88,Kraftvärmeprod!$B$1:$AJ$550,MATCH(Z$4,Kraftvärmeprod!$B$1:$AJ$1,0),FALSE)/1,0)-IFERROR(VLOOKUP($B88,'Slutlig allokering kvv'!$B$2:$AJ$550,MATCH(Z$4,'Slutlig allokering kvv'!$B$1:$AJ$1,0),FALSE)/1,0)</f>
        <v>0</v>
      </c>
      <c r="AA88">
        <f>IFERROR(VLOOKUP($B88,Kraftvärmeprod!$B$1:$AJ$550,MATCH(AA$4,Kraftvärmeprod!$B$1:$AJ$1,0),FALSE)/1,0)-IFERROR(VLOOKUP($B88,'Slutlig allokering kvv'!$B$2:$AJ$550,MATCH(AA$4,'Slutlig allokering kvv'!$B$1:$AJ$1,0),FALSE)/1,0)</f>
        <v>0</v>
      </c>
      <c r="AB88">
        <f>IFERROR(VLOOKUP($B88,Kraftvärmeprod!$B$1:$AJ$550,MATCH(AB$4,Kraftvärmeprod!$B$1:$AJ$1,0),FALSE)/1,0)-IFERROR(VLOOKUP($B88,'Slutlig allokering kvv'!$B$2:$AJ$550,MATCH(AB$4,'Slutlig allokering kvv'!$B$1:$AJ$1,0),FALSE)/1,0)</f>
        <v>0</v>
      </c>
      <c r="AC88">
        <f>IFERROR(VLOOKUP($B88,Kraftvärmeprod!$B$1:$AJ$550,MATCH(AC$4,Kraftvärmeprod!$B$1:$AJ$1,0),FALSE)/1,0)-IFERROR(VLOOKUP($B88,'Slutlig allokering kvv'!$B$2:$AJ$550,MATCH(AC$4,'Slutlig allokering kvv'!$B$1:$AJ$1,0),FALSE)/1,0)</f>
        <v>0</v>
      </c>
      <c r="AD88">
        <f>IFERROR(VLOOKUP($B88,Miljö!$B$1:$E$471,MATCH("Hjälpel kraftvärme (GWh)",Miljö!$B$1:$E$1,0),FALSE)/1,0)-IFERROR(VLOOKUP($B88,'Slutlig allokering kvv'!$B$2:$AJ$550,MATCH(AD$4,'Slutlig allokering kvv'!$B$1:$AJ$1,0),FALSE)/1,0)</f>
        <v>0</v>
      </c>
      <c r="AH88">
        <f t="shared" si="2"/>
        <v>0</v>
      </c>
      <c r="AJ88">
        <f>IFERROR(VLOOKUP($B88,'Slutlig allokering kvv'!$B$2:$AX$550,MATCH("Summa slutlig allokerad tillförd energi (utan hjälpel och rökgaskondensering):",'Slutlig allokering kvv'!$B$1:$AX$1,0),FALSE)/1,"")</f>
        <v>0</v>
      </c>
      <c r="AL88" s="195" t="str">
        <f>IFERROR(1-VLOOKUP($B88,'Slutlig allokering kvv'!$B$2:$AX$550,MATCH("Andel av bränsle i kvv som allokerats till värme, exklusive rökgaskondensering och hjälpel",'Slutlig allokering kvv'!$B$1:$AX$1,0),FALSE),"")</f>
        <v/>
      </c>
      <c r="AN88" s="195" t="str">
        <f t="shared" si="3"/>
        <v/>
      </c>
    </row>
    <row r="89" spans="1:40" x14ac:dyDescent="0.25">
      <c r="A89" s="2" t="s">
        <v>146</v>
      </c>
      <c r="B89" s="2" t="s">
        <v>147</v>
      </c>
      <c r="C89">
        <f>IFERROR(VLOOKUP($B89,Kraftvärmeprod!$B$1:$AH$479,MATCH(C$4,Kraftvärmeprod!$B$1:$AG$1,0),FALSE)/1,"")</f>
        <v>215.6</v>
      </c>
      <c r="D89">
        <f>IFERROR(VLOOKUP($B89,Kraftvärmeprod!$B$1:$AH$479,MATCH(D$4,Kraftvärmeprod!$B$1:$AG$1,0),FALSE)/1,"")</f>
        <v>53</v>
      </c>
      <c r="F89">
        <f>IFERROR(VLOOKUP($B89,Kraftvärmeprod!$B$1:$AJ$550,MATCH(F$4,Kraftvärmeprod!$B$1:$AJ$1,0),FALSE)/1,0)-IFERROR(VLOOKUP($B89,'Slutlig allokering kvv'!$B$2:$AJ$550,MATCH(F$4,'Slutlig allokering kvv'!$B$1:$AJ$1,0),FALSE)/1,0)</f>
        <v>0</v>
      </c>
      <c r="G89">
        <f>IFERROR(VLOOKUP($B89,Kraftvärmeprod!$B$1:$AJ$550,MATCH(G$4,Kraftvärmeprod!$B$1:$AJ$1,0),FALSE)/1,0)-IFERROR(VLOOKUP($B89,'Slutlig allokering kvv'!$B$2:$AJ$550,MATCH(G$4,'Slutlig allokering kvv'!$B$1:$AJ$1,0),FALSE)/1,0)</f>
        <v>0.29889300000000008</v>
      </c>
      <c r="H89">
        <f>IFERROR(VLOOKUP($B89,Kraftvärmeprod!$B$1:$AJ$550,MATCH(H$4,Kraftvärmeprod!$B$1:$AJ$1,0),FALSE)/1,0)-IFERROR(VLOOKUP($B89,'Slutlig allokering kvv'!$B$2:$AJ$550,MATCH(H$4,'Slutlig allokering kvv'!$B$1:$AJ$1,0),FALSE)/1,0)</f>
        <v>0</v>
      </c>
      <c r="I89">
        <f>IFERROR(VLOOKUP($B89,Kraftvärmeprod!$B$1:$AJ$550,MATCH(I$4,Kraftvärmeprod!$B$1:$AJ$1,0),FALSE)/1,0)-IFERROR(VLOOKUP($B89,'Slutlig allokering kvv'!$B$2:$AJ$550,MATCH(I$4,'Slutlig allokering kvv'!$B$1:$AJ$1,0),FALSE)/1,0)</f>
        <v>0</v>
      </c>
      <c r="J89">
        <f>IFERROR(VLOOKUP($B89,Kraftvärmeprod!$B$1:$AJ$550,MATCH(J$4,Kraftvärmeprod!$B$1:$AJ$1,0),FALSE)/1,0)-IFERROR(VLOOKUP($B89,'Slutlig allokering kvv'!$B$2:$AJ$550,MATCH(J$4,'Slutlig allokering kvv'!$B$1:$AJ$1,0),FALSE)/1,0)</f>
        <v>0</v>
      </c>
      <c r="K89">
        <f>IFERROR(VLOOKUP($B89,Kraftvärmeprod!$B$1:$AJ$550,MATCH(K$4,Kraftvärmeprod!$B$1:$AJ$1,0),FALSE)/1,0)-IFERROR(VLOOKUP($B89,'Slutlig allokering kvv'!$B$2:$AJ$550,MATCH(K$4,'Slutlig allokering kvv'!$B$1:$AJ$1,0),FALSE)/1,0)</f>
        <v>0</v>
      </c>
      <c r="L89">
        <f>IFERROR(VLOOKUP($B89,Kraftvärmeprod!$B$1:$AJ$550,MATCH(L$4,Kraftvärmeprod!$B$1:$AJ$1,0),FALSE)/1,0)-IFERROR(VLOOKUP($B89,'Slutlig allokering kvv'!$B$2:$AJ$550,MATCH(L$4,'Slutlig allokering kvv'!$B$1:$AJ$1,0),FALSE)/1,0)</f>
        <v>6.6381999999999994</v>
      </c>
      <c r="M89">
        <f>IFERROR(VLOOKUP($B89,Kraftvärmeprod!$B$1:$AJ$550,MATCH(M$4,Kraftvärmeprod!$B$1:$AJ$1,0),FALSE)/1,0)-IFERROR(VLOOKUP($B89,'Slutlig allokering kvv'!$B$2:$AJ$550,MATCH(M$4,'Slutlig allokering kvv'!$B$1:$AJ$1,0),FALSE)/1,0)</f>
        <v>3.9048000000000006E-2</v>
      </c>
      <c r="N89">
        <f>IFERROR(VLOOKUP($B89,Kraftvärmeprod!$B$1:$AJ$550,MATCH(N$4,Kraftvärmeprod!$B$1:$AJ$1,0),FALSE)/1,0)-IFERROR(VLOOKUP($B89,'Slutlig allokering kvv'!$B$2:$AJ$550,MATCH(N$4,'Slutlig allokering kvv'!$B$1:$AJ$1,0),FALSE)/1,0)</f>
        <v>5.2324400000000004</v>
      </c>
      <c r="O89">
        <f>IFERROR(VLOOKUP($B89,Kraftvärmeprod!$B$1:$AJ$550,MATCH(O$4,Kraftvärmeprod!$B$1:$AJ$1,0),FALSE)/1,0)-IFERROR(VLOOKUP($B89,'Slutlig allokering kvv'!$B$2:$AJ$550,MATCH(O$4,'Slutlig allokering kvv'!$B$1:$AJ$1,0),FALSE)/1,0)</f>
        <v>0.46857699999999991</v>
      </c>
      <c r="P89">
        <f>IFERROR(VLOOKUP($B89,Kraftvärmeprod!$B$1:$AJ$550,MATCH(P$4,Kraftvärmeprod!$B$1:$AJ$1,0),FALSE)/1,0)-IFERROR(VLOOKUP($B89,'Slutlig allokering kvv'!$B$2:$AJ$550,MATCH(P$4,'Slutlig allokering kvv'!$B$1:$AJ$1,0),FALSE)/1,0)</f>
        <v>2.9499500000000003</v>
      </c>
      <c r="Q89">
        <f>IFERROR(VLOOKUP($B89,Kraftvärmeprod!$B$1:$AJ$550,MATCH(Q$4,Kraftvärmeprod!$B$1:$AJ$1,0),FALSE)/1,0)-IFERROR(VLOOKUP($B89,'Slutlig allokering kvv'!$B$2:$AJ$550,MATCH(Q$4,'Slutlig allokering kvv'!$B$1:$AJ$1,0),FALSE)/1,0)</f>
        <v>0</v>
      </c>
      <c r="R89">
        <f>IFERROR(VLOOKUP($B89,Kraftvärmeprod!$B$1:$AJ$550,MATCH(R$4,Kraftvärmeprod!$B$1:$AJ$1,0),FALSE)/1,0)-IFERROR(VLOOKUP($B89,'Slutlig allokering kvv'!$B$2:$AJ$550,MATCH(R$4,'Slutlig allokering kvv'!$B$1:$AJ$1,0),FALSE)/1,0)</f>
        <v>0</v>
      </c>
      <c r="S89">
        <f>IFERROR(VLOOKUP($B89,Kraftvärmeprod!$B$1:$AJ$550,MATCH(S$4,Kraftvärmeprod!$B$1:$AJ$1,0),FALSE)/1,0)-IFERROR(VLOOKUP($B89,'Slutlig allokering kvv'!$B$2:$AJ$550,MATCH(S$4,'Slutlig allokering kvv'!$B$1:$AJ$1,0),FALSE)/1,0)</f>
        <v>0</v>
      </c>
      <c r="T89">
        <f>IFERROR(VLOOKUP($B89,Kraftvärmeprod!$B$1:$AJ$550,MATCH(T$4,Kraftvärmeprod!$B$1:$AJ$1,0),FALSE)/1,0)-IFERROR(VLOOKUP($B89,'Slutlig allokering kvv'!$B$2:$AJ$550,MATCH(T$4,'Slutlig allokering kvv'!$B$1:$AJ$1,0),FALSE)/1,0)</f>
        <v>0</v>
      </c>
      <c r="U89">
        <f>IFERROR(VLOOKUP($B89,Kraftvärmeprod!$B$1:$AJ$550,MATCH(U$4,Kraftvärmeprod!$B$1:$AJ$1,0),FALSE)/1,0)-IFERROR(VLOOKUP($B89,'Slutlig allokering kvv'!$B$2:$AJ$550,MATCH(U$4,'Slutlig allokering kvv'!$B$1:$AJ$1,0),FALSE)/1,0)</f>
        <v>0</v>
      </c>
      <c r="V89">
        <f>IFERROR(VLOOKUP($B89,Kraftvärmeprod!$B$1:$AJ$550,MATCH(V$4,Kraftvärmeprod!$B$1:$AJ$1,0),FALSE)/1,0)-IFERROR(VLOOKUP($B89,'Slutlig allokering kvv'!$B$2:$AJ$550,MATCH(V$4,'Slutlig allokering kvv'!$B$1:$AJ$1,0),FALSE)/1,0)</f>
        <v>105.11699999999999</v>
      </c>
      <c r="W89">
        <f>IFERROR(VLOOKUP($B89,Kraftvärmeprod!$B$1:$AJ$550,MATCH(W$4,Kraftvärmeprod!$B$1:$AJ$1,0),FALSE)/1,0)-IFERROR(VLOOKUP($B89,'Slutlig allokering kvv'!$B$2:$AJ$550,MATCH(W$4,'Slutlig allokering kvv'!$B$1:$AJ$1,0),FALSE)/1,0)</f>
        <v>0</v>
      </c>
      <c r="X89">
        <f>IFERROR(VLOOKUP($B89,Kraftvärmeprod!$B$1:$AJ$550,MATCH(X$4,Kraftvärmeprod!$B$1:$AJ$1,0),FALSE)/1,0)-IFERROR(VLOOKUP($B89,'Slutlig allokering kvv'!$B$2:$AJ$550,MATCH(X$4,'Slutlig allokering kvv'!$B$1:$AJ$1,0),FALSE)/1,0)</f>
        <v>0</v>
      </c>
      <c r="Y89">
        <f>IFERROR(VLOOKUP($B89,Kraftvärmeprod!$B$1:$AJ$550,MATCH(Y$4,Kraftvärmeprod!$B$1:$AJ$1,0),FALSE)/1,0)-IFERROR(VLOOKUP($B89,'Slutlig allokering kvv'!$B$2:$AJ$550,MATCH(Y$4,'Slutlig allokering kvv'!$B$1:$AJ$1,0),FALSE)/1,0)</f>
        <v>0</v>
      </c>
      <c r="Z89">
        <f>IFERROR(VLOOKUP($B89,Kraftvärmeprod!$B$1:$AJ$550,MATCH(Z$4,Kraftvärmeprod!$B$1:$AJ$1,0),FALSE)/1,0)-IFERROR(VLOOKUP($B89,'Slutlig allokering kvv'!$B$2:$AJ$550,MATCH(Z$4,'Slutlig allokering kvv'!$B$1:$AJ$1,0),FALSE)/1,0)</f>
        <v>0</v>
      </c>
      <c r="AA89">
        <f>IFERROR(VLOOKUP($B89,Kraftvärmeprod!$B$1:$AJ$550,MATCH(AA$4,Kraftvärmeprod!$B$1:$AJ$1,0),FALSE)/1,0)-IFERROR(VLOOKUP($B89,'Slutlig allokering kvv'!$B$2:$AJ$550,MATCH(AA$4,'Slutlig allokering kvv'!$B$1:$AJ$1,0),FALSE)/1,0)</f>
        <v>0</v>
      </c>
      <c r="AB89">
        <f>IFERROR(VLOOKUP($B89,Kraftvärmeprod!$B$1:$AJ$550,MATCH(AB$4,Kraftvärmeprod!$B$1:$AJ$1,0),FALSE)/1,0)-IFERROR(VLOOKUP($B89,'Slutlig allokering kvv'!$B$2:$AJ$550,MATCH(AB$4,'Slutlig allokering kvv'!$B$1:$AJ$1,0),FALSE)/1,0)</f>
        <v>0</v>
      </c>
      <c r="AC89">
        <f>IFERROR(VLOOKUP($B89,Kraftvärmeprod!$B$1:$AJ$550,MATCH(AC$4,Kraftvärmeprod!$B$1:$AJ$1,0),FALSE)/1,0)-IFERROR(VLOOKUP($B89,'Slutlig allokering kvv'!$B$2:$AJ$550,MATCH(AC$4,'Slutlig allokering kvv'!$B$1:$AJ$1,0),FALSE)/1,0)</f>
        <v>0</v>
      </c>
      <c r="AD89">
        <f>IFERROR(VLOOKUP($B89,Miljö!$B$1:$E$471,MATCH("Hjälpel kraftvärme (GWh)",Miljö!$B$1:$E$1,0),FALSE)/1,0)-IFERROR(VLOOKUP($B89,'Slutlig allokering kvv'!$B$2:$AJ$550,MATCH(AD$4,'Slutlig allokering kvv'!$B$1:$AJ$1,0),FALSE)/1,0)</f>
        <v>2.5049000000000006</v>
      </c>
      <c r="AH89">
        <f t="shared" si="2"/>
        <v>120.74410799999998</v>
      </c>
      <c r="AJ89">
        <f>IFERROR(VLOOKUP($B89,'Slutlig allokering kvv'!$B$2:$AX$550,MATCH("Summa slutlig allokerad tillförd energi (utan hjälpel och rökgaskondensering):",'Slutlig allokering kvv'!$B$1:$AX$1,0),FALSE)/1,"")</f>
        <v>187.75589200000002</v>
      </c>
      <c r="AL89" s="195">
        <f>IFERROR(1-VLOOKUP($B89,'Slutlig allokering kvv'!$B$2:$AX$550,MATCH("Andel av bränsle i kvv som allokerats till värme, exklusive rökgaskondensering och hjälpel",'Slutlig allokering kvv'!$B$1:$AX$1,0),FALSE),"")</f>
        <v>0.39139094975688815</v>
      </c>
      <c r="AN89" s="195">
        <f t="shared" si="3"/>
        <v>0.3913909497568881</v>
      </c>
    </row>
    <row r="90" spans="1:40" x14ac:dyDescent="0.25">
      <c r="A90" s="2" t="s">
        <v>148</v>
      </c>
      <c r="B90" s="2" t="s">
        <v>149</v>
      </c>
      <c r="C90">
        <f>IFERROR(VLOOKUP($B90,Kraftvärmeprod!$B$1:$AH$479,MATCH(C$4,Kraftvärmeprod!$B$1:$AG$1,0),FALSE)/1,"")</f>
        <v>506</v>
      </c>
      <c r="D90">
        <f>IFERROR(VLOOKUP($B90,Kraftvärmeprod!$B$1:$AH$479,MATCH(D$4,Kraftvärmeprod!$B$1:$AG$1,0),FALSE)/1,"")</f>
        <v>163</v>
      </c>
      <c r="F90">
        <f>IFERROR(VLOOKUP($B90,Kraftvärmeprod!$B$1:$AJ$550,MATCH(F$4,Kraftvärmeprod!$B$1:$AJ$1,0),FALSE)/1,0)-IFERROR(VLOOKUP($B90,'Slutlig allokering kvv'!$B$2:$AJ$550,MATCH(F$4,'Slutlig allokering kvv'!$B$1:$AJ$1,0),FALSE)/1,0)</f>
        <v>0</v>
      </c>
      <c r="G90">
        <f>IFERROR(VLOOKUP($B90,Kraftvärmeprod!$B$1:$AJ$550,MATCH(G$4,Kraftvärmeprod!$B$1:$AJ$1,0),FALSE)/1,0)-IFERROR(VLOOKUP($B90,'Slutlig allokering kvv'!$B$2:$AJ$550,MATCH(G$4,'Slutlig allokering kvv'!$B$1:$AJ$1,0),FALSE)/1,0)</f>
        <v>0.32745399999999991</v>
      </c>
      <c r="H90">
        <f>IFERROR(VLOOKUP($B90,Kraftvärmeprod!$B$1:$AJ$550,MATCH(H$4,Kraftvärmeprod!$B$1:$AJ$1,0),FALSE)/1,0)-IFERROR(VLOOKUP($B90,'Slutlig allokering kvv'!$B$2:$AJ$550,MATCH(H$4,'Slutlig allokering kvv'!$B$1:$AJ$1,0),FALSE)/1,0)</f>
        <v>0</v>
      </c>
      <c r="I90">
        <f>IFERROR(VLOOKUP($B90,Kraftvärmeprod!$B$1:$AJ$550,MATCH(I$4,Kraftvärmeprod!$B$1:$AJ$1,0),FALSE)/1,0)-IFERROR(VLOOKUP($B90,'Slutlig allokering kvv'!$B$2:$AJ$550,MATCH(I$4,'Slutlig allokering kvv'!$B$1:$AJ$1,0),FALSE)/1,0)</f>
        <v>0</v>
      </c>
      <c r="J90">
        <f>IFERROR(VLOOKUP($B90,Kraftvärmeprod!$B$1:$AJ$550,MATCH(J$4,Kraftvärmeprod!$B$1:$AJ$1,0),FALSE)/1,0)-IFERROR(VLOOKUP($B90,'Slutlig allokering kvv'!$B$2:$AJ$550,MATCH(J$4,'Slutlig allokering kvv'!$B$1:$AJ$1,0),FALSE)/1,0)</f>
        <v>0</v>
      </c>
      <c r="K90">
        <f>IFERROR(VLOOKUP($B90,Kraftvärmeprod!$B$1:$AJ$550,MATCH(K$4,Kraftvärmeprod!$B$1:$AJ$1,0),FALSE)/1,0)-IFERROR(VLOOKUP($B90,'Slutlig allokering kvv'!$B$2:$AJ$550,MATCH(K$4,'Slutlig allokering kvv'!$B$1:$AJ$1,0),FALSE)/1,0)</f>
        <v>0</v>
      </c>
      <c r="L90">
        <f>IFERROR(VLOOKUP($B90,Kraftvärmeprod!$B$1:$AJ$550,MATCH(L$4,Kraftvärmeprod!$B$1:$AJ$1,0),FALSE)/1,0)-IFERROR(VLOOKUP($B90,'Slutlig allokering kvv'!$B$2:$AJ$550,MATCH(L$4,'Slutlig allokering kvv'!$B$1:$AJ$1,0),FALSE)/1,0)</f>
        <v>210.845</v>
      </c>
      <c r="M90">
        <f>IFERROR(VLOOKUP($B90,Kraftvärmeprod!$B$1:$AJ$550,MATCH(M$4,Kraftvärmeprod!$B$1:$AJ$1,0),FALSE)/1,0)-IFERROR(VLOOKUP($B90,'Slutlig allokering kvv'!$B$2:$AJ$550,MATCH(M$4,'Slutlig allokering kvv'!$B$1:$AJ$1,0),FALSE)/1,0)</f>
        <v>67.087100000000007</v>
      </c>
      <c r="N90">
        <f>IFERROR(VLOOKUP($B90,Kraftvärmeprod!$B$1:$AJ$550,MATCH(N$4,Kraftvärmeprod!$B$1:$AJ$1,0),FALSE)/1,0)-IFERROR(VLOOKUP($B90,'Slutlig allokering kvv'!$B$2:$AJ$550,MATCH(N$4,'Slutlig allokering kvv'!$B$1:$AJ$1,0),FALSE)/1,0)</f>
        <v>0</v>
      </c>
      <c r="O90">
        <f>IFERROR(VLOOKUP($B90,Kraftvärmeprod!$B$1:$AJ$550,MATCH(O$4,Kraftvärmeprod!$B$1:$AJ$1,0),FALSE)/1,0)-IFERROR(VLOOKUP($B90,'Slutlig allokering kvv'!$B$2:$AJ$550,MATCH(O$4,'Slutlig allokering kvv'!$B$1:$AJ$1,0),FALSE)/1,0)</f>
        <v>0</v>
      </c>
      <c r="P90">
        <f>IFERROR(VLOOKUP($B90,Kraftvärmeprod!$B$1:$AJ$550,MATCH(P$4,Kraftvärmeprod!$B$1:$AJ$1,0),FALSE)/1,0)-IFERROR(VLOOKUP($B90,'Slutlig allokering kvv'!$B$2:$AJ$550,MATCH(P$4,'Slutlig allokering kvv'!$B$1:$AJ$1,0),FALSE)/1,0)</f>
        <v>0</v>
      </c>
      <c r="Q90">
        <f>IFERROR(VLOOKUP($B90,Kraftvärmeprod!$B$1:$AJ$550,MATCH(Q$4,Kraftvärmeprod!$B$1:$AJ$1,0),FALSE)/1,0)-IFERROR(VLOOKUP($B90,'Slutlig allokering kvv'!$B$2:$AJ$550,MATCH(Q$4,'Slutlig allokering kvv'!$B$1:$AJ$1,0),FALSE)/1,0)</f>
        <v>0</v>
      </c>
      <c r="R90">
        <f>IFERROR(VLOOKUP($B90,Kraftvärmeprod!$B$1:$AJ$550,MATCH(R$4,Kraftvärmeprod!$B$1:$AJ$1,0),FALSE)/1,0)-IFERROR(VLOOKUP($B90,'Slutlig allokering kvv'!$B$2:$AJ$550,MATCH(R$4,'Slutlig allokering kvv'!$B$1:$AJ$1,0),FALSE)/1,0)</f>
        <v>0</v>
      </c>
      <c r="S90">
        <f>IFERROR(VLOOKUP($B90,Kraftvärmeprod!$B$1:$AJ$550,MATCH(S$4,Kraftvärmeprod!$B$1:$AJ$1,0),FALSE)/1,0)-IFERROR(VLOOKUP($B90,'Slutlig allokering kvv'!$B$2:$AJ$550,MATCH(S$4,'Slutlig allokering kvv'!$B$1:$AJ$1,0),FALSE)/1,0)</f>
        <v>0</v>
      </c>
      <c r="T90">
        <f>IFERROR(VLOOKUP($B90,Kraftvärmeprod!$B$1:$AJ$550,MATCH(T$4,Kraftvärmeprod!$B$1:$AJ$1,0),FALSE)/1,0)-IFERROR(VLOOKUP($B90,'Slutlig allokering kvv'!$B$2:$AJ$550,MATCH(T$4,'Slutlig allokering kvv'!$B$1:$AJ$1,0),FALSE)/1,0)</f>
        <v>0</v>
      </c>
      <c r="U90">
        <f>IFERROR(VLOOKUP($B90,Kraftvärmeprod!$B$1:$AJ$550,MATCH(U$4,Kraftvärmeprod!$B$1:$AJ$1,0),FALSE)/1,0)-IFERROR(VLOOKUP($B90,'Slutlig allokering kvv'!$B$2:$AJ$550,MATCH(U$4,'Slutlig allokering kvv'!$B$1:$AJ$1,0),FALSE)/1,0)</f>
        <v>0</v>
      </c>
      <c r="V90">
        <f>IFERROR(VLOOKUP($B90,Kraftvärmeprod!$B$1:$AJ$550,MATCH(V$4,Kraftvärmeprod!$B$1:$AJ$1,0),FALSE)/1,0)-IFERROR(VLOOKUP($B90,'Slutlig allokering kvv'!$B$2:$AJ$550,MATCH(V$4,'Slutlig allokering kvv'!$B$1:$AJ$1,0),FALSE)/1,0)</f>
        <v>0</v>
      </c>
      <c r="W90">
        <f>IFERROR(VLOOKUP($B90,Kraftvärmeprod!$B$1:$AJ$550,MATCH(W$4,Kraftvärmeprod!$B$1:$AJ$1,0),FALSE)/1,0)-IFERROR(VLOOKUP($B90,'Slutlig allokering kvv'!$B$2:$AJ$550,MATCH(W$4,'Slutlig allokering kvv'!$B$1:$AJ$1,0),FALSE)/1,0)</f>
        <v>0</v>
      </c>
      <c r="X90">
        <f>IFERROR(VLOOKUP($B90,Kraftvärmeprod!$B$1:$AJ$550,MATCH(X$4,Kraftvärmeprod!$B$1:$AJ$1,0),FALSE)/1,0)-IFERROR(VLOOKUP($B90,'Slutlig allokering kvv'!$B$2:$AJ$550,MATCH(X$4,'Slutlig allokering kvv'!$B$1:$AJ$1,0),FALSE)/1,0)</f>
        <v>0</v>
      </c>
      <c r="Y90">
        <f>IFERROR(VLOOKUP($B90,Kraftvärmeprod!$B$1:$AJ$550,MATCH(Y$4,Kraftvärmeprod!$B$1:$AJ$1,0),FALSE)/1,0)-IFERROR(VLOOKUP($B90,'Slutlig allokering kvv'!$B$2:$AJ$550,MATCH(Y$4,'Slutlig allokering kvv'!$B$1:$AJ$1,0),FALSE)/1,0)</f>
        <v>0</v>
      </c>
      <c r="Z90">
        <f>IFERROR(VLOOKUP($B90,Kraftvärmeprod!$B$1:$AJ$550,MATCH(Z$4,Kraftvärmeprod!$B$1:$AJ$1,0),FALSE)/1,0)-IFERROR(VLOOKUP($B90,'Slutlig allokering kvv'!$B$2:$AJ$550,MATCH(Z$4,'Slutlig allokering kvv'!$B$1:$AJ$1,0),FALSE)/1,0)</f>
        <v>0</v>
      </c>
      <c r="AA90">
        <f>IFERROR(VLOOKUP($B90,Kraftvärmeprod!$B$1:$AJ$550,MATCH(AA$4,Kraftvärmeprod!$B$1:$AJ$1,0),FALSE)/1,0)-IFERROR(VLOOKUP($B90,'Slutlig allokering kvv'!$B$2:$AJ$550,MATCH(AA$4,'Slutlig allokering kvv'!$B$1:$AJ$1,0),FALSE)/1,0)</f>
        <v>0</v>
      </c>
      <c r="AB90">
        <f>IFERROR(VLOOKUP($B90,Kraftvärmeprod!$B$1:$AJ$550,MATCH(AB$4,Kraftvärmeprod!$B$1:$AJ$1,0),FALSE)/1,0)-IFERROR(VLOOKUP($B90,'Slutlig allokering kvv'!$B$2:$AJ$550,MATCH(AB$4,'Slutlig allokering kvv'!$B$1:$AJ$1,0),FALSE)/1,0)</f>
        <v>0</v>
      </c>
      <c r="AC90">
        <f>IFERROR(VLOOKUP($B90,Kraftvärmeprod!$B$1:$AJ$550,MATCH(AC$4,Kraftvärmeprod!$B$1:$AJ$1,0),FALSE)/1,0)-IFERROR(VLOOKUP($B90,'Slutlig allokering kvv'!$B$2:$AJ$550,MATCH(AC$4,'Slutlig allokering kvv'!$B$1:$AJ$1,0),FALSE)/1,0)</f>
        <v>0</v>
      </c>
      <c r="AD90">
        <f>IFERROR(VLOOKUP($B90,Miljö!$B$1:$E$471,MATCH("Hjälpel kraftvärme (GWh)",Miljö!$B$1:$E$1,0),FALSE)/1,0)-IFERROR(VLOOKUP($B90,'Slutlig allokering kvv'!$B$2:$AJ$550,MATCH(AD$4,'Slutlig allokering kvv'!$B$1:$AJ$1,0),FALSE)/1,0)</f>
        <v>9.8102</v>
      </c>
      <c r="AH90">
        <f t="shared" si="2"/>
        <v>278.25955399999998</v>
      </c>
      <c r="AJ90">
        <f>IFERROR(VLOOKUP($B90,'Slutlig allokering kvv'!$B$2:$AX$550,MATCH("Summa slutlig allokerad tillförd energi (utan hjälpel och rökgaskondensering):",'Slutlig allokering kvv'!$B$1:$AX$1,0),FALSE)/1,"")</f>
        <v>331.570446</v>
      </c>
      <c r="AL90" s="195">
        <f>IFERROR(1-VLOOKUP($B90,'Slutlig allokering kvv'!$B$2:$AX$550,MATCH("Andel av bränsle i kvv som allokerats till värme, exklusive rökgaskondensering och hjälpel",'Slutlig allokering kvv'!$B$1:$AX$1,0),FALSE),"")</f>
        <v>0.45629036616762042</v>
      </c>
      <c r="AN90" s="195">
        <f t="shared" si="3"/>
        <v>0.45629036616762053</v>
      </c>
    </row>
    <row r="91" spans="1:40" x14ac:dyDescent="0.25">
      <c r="A91" s="2" t="s">
        <v>148</v>
      </c>
      <c r="B91" s="2" t="s">
        <v>150</v>
      </c>
      <c r="C91" t="str">
        <f>IFERROR(VLOOKUP($B91,Kraftvärmeprod!$B$1:$AH$479,MATCH(C$4,Kraftvärmeprod!$B$1:$AG$1,0),FALSE)/1,"")</f>
        <v/>
      </c>
      <c r="D91" t="str">
        <f>IFERROR(VLOOKUP($B91,Kraftvärmeprod!$B$1:$AH$479,MATCH(D$4,Kraftvärmeprod!$B$1:$AG$1,0),FALSE)/1,"")</f>
        <v/>
      </c>
      <c r="F91">
        <f>IFERROR(VLOOKUP($B91,Kraftvärmeprod!$B$1:$AJ$550,MATCH(F$4,Kraftvärmeprod!$B$1:$AJ$1,0),FALSE)/1,0)-IFERROR(VLOOKUP($B91,'Slutlig allokering kvv'!$B$2:$AJ$550,MATCH(F$4,'Slutlig allokering kvv'!$B$1:$AJ$1,0),FALSE)/1,0)</f>
        <v>0</v>
      </c>
      <c r="G91">
        <f>IFERROR(VLOOKUP($B91,Kraftvärmeprod!$B$1:$AJ$550,MATCH(G$4,Kraftvärmeprod!$B$1:$AJ$1,0),FALSE)/1,0)-IFERROR(VLOOKUP($B91,'Slutlig allokering kvv'!$B$2:$AJ$550,MATCH(G$4,'Slutlig allokering kvv'!$B$1:$AJ$1,0),FALSE)/1,0)</f>
        <v>0</v>
      </c>
      <c r="H91">
        <f>IFERROR(VLOOKUP($B91,Kraftvärmeprod!$B$1:$AJ$550,MATCH(H$4,Kraftvärmeprod!$B$1:$AJ$1,0),FALSE)/1,0)-IFERROR(VLOOKUP($B91,'Slutlig allokering kvv'!$B$2:$AJ$550,MATCH(H$4,'Slutlig allokering kvv'!$B$1:$AJ$1,0),FALSE)/1,0)</f>
        <v>0</v>
      </c>
      <c r="I91">
        <f>IFERROR(VLOOKUP($B91,Kraftvärmeprod!$B$1:$AJ$550,MATCH(I$4,Kraftvärmeprod!$B$1:$AJ$1,0),FALSE)/1,0)-IFERROR(VLOOKUP($B91,'Slutlig allokering kvv'!$B$2:$AJ$550,MATCH(I$4,'Slutlig allokering kvv'!$B$1:$AJ$1,0),FALSE)/1,0)</f>
        <v>0</v>
      </c>
      <c r="J91">
        <f>IFERROR(VLOOKUP($B91,Kraftvärmeprod!$B$1:$AJ$550,MATCH(J$4,Kraftvärmeprod!$B$1:$AJ$1,0),FALSE)/1,0)-IFERROR(VLOOKUP($B91,'Slutlig allokering kvv'!$B$2:$AJ$550,MATCH(J$4,'Slutlig allokering kvv'!$B$1:$AJ$1,0),FALSE)/1,0)</f>
        <v>0</v>
      </c>
      <c r="K91">
        <f>IFERROR(VLOOKUP($B91,Kraftvärmeprod!$B$1:$AJ$550,MATCH(K$4,Kraftvärmeprod!$B$1:$AJ$1,0),FALSE)/1,0)-IFERROR(VLOOKUP($B91,'Slutlig allokering kvv'!$B$2:$AJ$550,MATCH(K$4,'Slutlig allokering kvv'!$B$1:$AJ$1,0),FALSE)/1,0)</f>
        <v>0</v>
      </c>
      <c r="L91">
        <f>IFERROR(VLOOKUP($B91,Kraftvärmeprod!$B$1:$AJ$550,MATCH(L$4,Kraftvärmeprod!$B$1:$AJ$1,0),FALSE)/1,0)-IFERROR(VLOOKUP($B91,'Slutlig allokering kvv'!$B$2:$AJ$550,MATCH(L$4,'Slutlig allokering kvv'!$B$1:$AJ$1,0),FALSE)/1,0)</f>
        <v>0</v>
      </c>
      <c r="M91">
        <f>IFERROR(VLOOKUP($B91,Kraftvärmeprod!$B$1:$AJ$550,MATCH(M$4,Kraftvärmeprod!$B$1:$AJ$1,0),FALSE)/1,0)-IFERROR(VLOOKUP($B91,'Slutlig allokering kvv'!$B$2:$AJ$550,MATCH(M$4,'Slutlig allokering kvv'!$B$1:$AJ$1,0),FALSE)/1,0)</f>
        <v>0</v>
      </c>
      <c r="N91">
        <f>IFERROR(VLOOKUP($B91,Kraftvärmeprod!$B$1:$AJ$550,MATCH(N$4,Kraftvärmeprod!$B$1:$AJ$1,0),FALSE)/1,0)-IFERROR(VLOOKUP($B91,'Slutlig allokering kvv'!$B$2:$AJ$550,MATCH(N$4,'Slutlig allokering kvv'!$B$1:$AJ$1,0),FALSE)/1,0)</f>
        <v>0</v>
      </c>
      <c r="O91">
        <f>IFERROR(VLOOKUP($B91,Kraftvärmeprod!$B$1:$AJ$550,MATCH(O$4,Kraftvärmeprod!$B$1:$AJ$1,0),FALSE)/1,0)-IFERROR(VLOOKUP($B91,'Slutlig allokering kvv'!$B$2:$AJ$550,MATCH(O$4,'Slutlig allokering kvv'!$B$1:$AJ$1,0),FALSE)/1,0)</f>
        <v>0</v>
      </c>
      <c r="P91">
        <f>IFERROR(VLOOKUP($B91,Kraftvärmeprod!$B$1:$AJ$550,MATCH(P$4,Kraftvärmeprod!$B$1:$AJ$1,0),FALSE)/1,0)-IFERROR(VLOOKUP($B91,'Slutlig allokering kvv'!$B$2:$AJ$550,MATCH(P$4,'Slutlig allokering kvv'!$B$1:$AJ$1,0),FALSE)/1,0)</f>
        <v>0</v>
      </c>
      <c r="Q91">
        <f>IFERROR(VLOOKUP($B91,Kraftvärmeprod!$B$1:$AJ$550,MATCH(Q$4,Kraftvärmeprod!$B$1:$AJ$1,0),FALSE)/1,0)-IFERROR(VLOOKUP($B91,'Slutlig allokering kvv'!$B$2:$AJ$550,MATCH(Q$4,'Slutlig allokering kvv'!$B$1:$AJ$1,0),FALSE)/1,0)</f>
        <v>0</v>
      </c>
      <c r="R91">
        <f>IFERROR(VLOOKUP($B91,Kraftvärmeprod!$B$1:$AJ$550,MATCH(R$4,Kraftvärmeprod!$B$1:$AJ$1,0),FALSE)/1,0)-IFERROR(VLOOKUP($B91,'Slutlig allokering kvv'!$B$2:$AJ$550,MATCH(R$4,'Slutlig allokering kvv'!$B$1:$AJ$1,0),FALSE)/1,0)</f>
        <v>0</v>
      </c>
      <c r="S91">
        <f>IFERROR(VLOOKUP($B91,Kraftvärmeprod!$B$1:$AJ$550,MATCH(S$4,Kraftvärmeprod!$B$1:$AJ$1,0),FALSE)/1,0)-IFERROR(VLOOKUP($B91,'Slutlig allokering kvv'!$B$2:$AJ$550,MATCH(S$4,'Slutlig allokering kvv'!$B$1:$AJ$1,0),FALSE)/1,0)</f>
        <v>0</v>
      </c>
      <c r="T91">
        <f>IFERROR(VLOOKUP($B91,Kraftvärmeprod!$B$1:$AJ$550,MATCH(T$4,Kraftvärmeprod!$B$1:$AJ$1,0),FALSE)/1,0)-IFERROR(VLOOKUP($B91,'Slutlig allokering kvv'!$B$2:$AJ$550,MATCH(T$4,'Slutlig allokering kvv'!$B$1:$AJ$1,0),FALSE)/1,0)</f>
        <v>0</v>
      </c>
      <c r="U91">
        <f>IFERROR(VLOOKUP($B91,Kraftvärmeprod!$B$1:$AJ$550,MATCH(U$4,Kraftvärmeprod!$B$1:$AJ$1,0),FALSE)/1,0)-IFERROR(VLOOKUP($B91,'Slutlig allokering kvv'!$B$2:$AJ$550,MATCH(U$4,'Slutlig allokering kvv'!$B$1:$AJ$1,0),FALSE)/1,0)</f>
        <v>0</v>
      </c>
      <c r="V91">
        <f>IFERROR(VLOOKUP($B91,Kraftvärmeprod!$B$1:$AJ$550,MATCH(V$4,Kraftvärmeprod!$B$1:$AJ$1,0),FALSE)/1,0)-IFERROR(VLOOKUP($B91,'Slutlig allokering kvv'!$B$2:$AJ$550,MATCH(V$4,'Slutlig allokering kvv'!$B$1:$AJ$1,0),FALSE)/1,0)</f>
        <v>0</v>
      </c>
      <c r="W91">
        <f>IFERROR(VLOOKUP($B91,Kraftvärmeprod!$B$1:$AJ$550,MATCH(W$4,Kraftvärmeprod!$B$1:$AJ$1,0),FALSE)/1,0)-IFERROR(VLOOKUP($B91,'Slutlig allokering kvv'!$B$2:$AJ$550,MATCH(W$4,'Slutlig allokering kvv'!$B$1:$AJ$1,0),FALSE)/1,0)</f>
        <v>0</v>
      </c>
      <c r="X91">
        <f>IFERROR(VLOOKUP($B91,Kraftvärmeprod!$B$1:$AJ$550,MATCH(X$4,Kraftvärmeprod!$B$1:$AJ$1,0),FALSE)/1,0)-IFERROR(VLOOKUP($B91,'Slutlig allokering kvv'!$B$2:$AJ$550,MATCH(X$4,'Slutlig allokering kvv'!$B$1:$AJ$1,0),FALSE)/1,0)</f>
        <v>0</v>
      </c>
      <c r="Y91">
        <f>IFERROR(VLOOKUP($B91,Kraftvärmeprod!$B$1:$AJ$550,MATCH(Y$4,Kraftvärmeprod!$B$1:$AJ$1,0),FALSE)/1,0)-IFERROR(VLOOKUP($B91,'Slutlig allokering kvv'!$B$2:$AJ$550,MATCH(Y$4,'Slutlig allokering kvv'!$B$1:$AJ$1,0),FALSE)/1,0)</f>
        <v>0</v>
      </c>
      <c r="Z91">
        <f>IFERROR(VLOOKUP($B91,Kraftvärmeprod!$B$1:$AJ$550,MATCH(Z$4,Kraftvärmeprod!$B$1:$AJ$1,0),FALSE)/1,0)-IFERROR(VLOOKUP($B91,'Slutlig allokering kvv'!$B$2:$AJ$550,MATCH(Z$4,'Slutlig allokering kvv'!$B$1:$AJ$1,0),FALSE)/1,0)</f>
        <v>0</v>
      </c>
      <c r="AA91">
        <f>IFERROR(VLOOKUP($B91,Kraftvärmeprod!$B$1:$AJ$550,MATCH(AA$4,Kraftvärmeprod!$B$1:$AJ$1,0),FALSE)/1,0)-IFERROR(VLOOKUP($B91,'Slutlig allokering kvv'!$B$2:$AJ$550,MATCH(AA$4,'Slutlig allokering kvv'!$B$1:$AJ$1,0),FALSE)/1,0)</f>
        <v>0</v>
      </c>
      <c r="AB91">
        <f>IFERROR(VLOOKUP($B91,Kraftvärmeprod!$B$1:$AJ$550,MATCH(AB$4,Kraftvärmeprod!$B$1:$AJ$1,0),FALSE)/1,0)-IFERROR(VLOOKUP($B91,'Slutlig allokering kvv'!$B$2:$AJ$550,MATCH(AB$4,'Slutlig allokering kvv'!$B$1:$AJ$1,0),FALSE)/1,0)</f>
        <v>0</v>
      </c>
      <c r="AC91">
        <f>IFERROR(VLOOKUP($B91,Kraftvärmeprod!$B$1:$AJ$550,MATCH(AC$4,Kraftvärmeprod!$B$1:$AJ$1,0),FALSE)/1,0)-IFERROR(VLOOKUP($B91,'Slutlig allokering kvv'!$B$2:$AJ$550,MATCH(AC$4,'Slutlig allokering kvv'!$B$1:$AJ$1,0),FALSE)/1,0)</f>
        <v>0</v>
      </c>
      <c r="AD91">
        <f>IFERROR(VLOOKUP($B91,Miljö!$B$1:$E$471,MATCH("Hjälpel kraftvärme (GWh)",Miljö!$B$1:$E$1,0),FALSE)/1,0)-IFERROR(VLOOKUP($B91,'Slutlig allokering kvv'!$B$2:$AJ$550,MATCH(AD$4,'Slutlig allokering kvv'!$B$1:$AJ$1,0),FALSE)/1,0)</f>
        <v>0</v>
      </c>
      <c r="AH91">
        <f t="shared" si="2"/>
        <v>0</v>
      </c>
      <c r="AJ91">
        <f>IFERROR(VLOOKUP($B91,'Slutlig allokering kvv'!$B$2:$AX$550,MATCH("Summa slutlig allokerad tillförd energi (utan hjälpel och rökgaskondensering):",'Slutlig allokering kvv'!$B$1:$AX$1,0),FALSE)/1,"")</f>
        <v>0</v>
      </c>
      <c r="AL91" s="195" t="str">
        <f>IFERROR(1-VLOOKUP($B91,'Slutlig allokering kvv'!$B$2:$AX$550,MATCH("Andel av bränsle i kvv som allokerats till värme, exklusive rökgaskondensering och hjälpel",'Slutlig allokering kvv'!$B$1:$AX$1,0),FALSE),"")</f>
        <v/>
      </c>
      <c r="AN91" s="195" t="str">
        <f t="shared" si="3"/>
        <v/>
      </c>
    </row>
    <row r="92" spans="1:40" x14ac:dyDescent="0.25">
      <c r="A92" s="2" t="s">
        <v>148</v>
      </c>
      <c r="B92" s="2" t="s">
        <v>151</v>
      </c>
      <c r="C92" t="str">
        <f>IFERROR(VLOOKUP($B92,Kraftvärmeprod!$B$1:$AH$479,MATCH(C$4,Kraftvärmeprod!$B$1:$AG$1,0),FALSE)/1,"")</f>
        <v/>
      </c>
      <c r="D92" t="str">
        <f>IFERROR(VLOOKUP($B92,Kraftvärmeprod!$B$1:$AH$479,MATCH(D$4,Kraftvärmeprod!$B$1:$AG$1,0),FALSE)/1,"")</f>
        <v/>
      </c>
      <c r="F92">
        <f>IFERROR(VLOOKUP($B92,Kraftvärmeprod!$B$1:$AJ$550,MATCH(F$4,Kraftvärmeprod!$B$1:$AJ$1,0),FALSE)/1,0)-IFERROR(VLOOKUP($B92,'Slutlig allokering kvv'!$B$2:$AJ$550,MATCH(F$4,'Slutlig allokering kvv'!$B$1:$AJ$1,0),FALSE)/1,0)</f>
        <v>0</v>
      </c>
      <c r="G92">
        <f>IFERROR(VLOOKUP($B92,Kraftvärmeprod!$B$1:$AJ$550,MATCH(G$4,Kraftvärmeprod!$B$1:$AJ$1,0),FALSE)/1,0)-IFERROR(VLOOKUP($B92,'Slutlig allokering kvv'!$B$2:$AJ$550,MATCH(G$4,'Slutlig allokering kvv'!$B$1:$AJ$1,0),FALSE)/1,0)</f>
        <v>0</v>
      </c>
      <c r="H92">
        <f>IFERROR(VLOOKUP($B92,Kraftvärmeprod!$B$1:$AJ$550,MATCH(H$4,Kraftvärmeprod!$B$1:$AJ$1,0),FALSE)/1,0)-IFERROR(VLOOKUP($B92,'Slutlig allokering kvv'!$B$2:$AJ$550,MATCH(H$4,'Slutlig allokering kvv'!$B$1:$AJ$1,0),FALSE)/1,0)</f>
        <v>0</v>
      </c>
      <c r="I92">
        <f>IFERROR(VLOOKUP($B92,Kraftvärmeprod!$B$1:$AJ$550,MATCH(I$4,Kraftvärmeprod!$B$1:$AJ$1,0),FALSE)/1,0)-IFERROR(VLOOKUP($B92,'Slutlig allokering kvv'!$B$2:$AJ$550,MATCH(I$4,'Slutlig allokering kvv'!$B$1:$AJ$1,0),FALSE)/1,0)</f>
        <v>0</v>
      </c>
      <c r="J92">
        <f>IFERROR(VLOOKUP($B92,Kraftvärmeprod!$B$1:$AJ$550,MATCH(J$4,Kraftvärmeprod!$B$1:$AJ$1,0),FALSE)/1,0)-IFERROR(VLOOKUP($B92,'Slutlig allokering kvv'!$B$2:$AJ$550,MATCH(J$4,'Slutlig allokering kvv'!$B$1:$AJ$1,0),FALSE)/1,0)</f>
        <v>0</v>
      </c>
      <c r="K92">
        <f>IFERROR(VLOOKUP($B92,Kraftvärmeprod!$B$1:$AJ$550,MATCH(K$4,Kraftvärmeprod!$B$1:$AJ$1,0),FALSE)/1,0)-IFERROR(VLOOKUP($B92,'Slutlig allokering kvv'!$B$2:$AJ$550,MATCH(K$4,'Slutlig allokering kvv'!$B$1:$AJ$1,0),FALSE)/1,0)</f>
        <v>0</v>
      </c>
      <c r="L92">
        <f>IFERROR(VLOOKUP($B92,Kraftvärmeprod!$B$1:$AJ$550,MATCH(L$4,Kraftvärmeprod!$B$1:$AJ$1,0),FALSE)/1,0)-IFERROR(VLOOKUP($B92,'Slutlig allokering kvv'!$B$2:$AJ$550,MATCH(L$4,'Slutlig allokering kvv'!$B$1:$AJ$1,0),FALSE)/1,0)</f>
        <v>0</v>
      </c>
      <c r="M92">
        <f>IFERROR(VLOOKUP($B92,Kraftvärmeprod!$B$1:$AJ$550,MATCH(M$4,Kraftvärmeprod!$B$1:$AJ$1,0),FALSE)/1,0)-IFERROR(VLOOKUP($B92,'Slutlig allokering kvv'!$B$2:$AJ$550,MATCH(M$4,'Slutlig allokering kvv'!$B$1:$AJ$1,0),FALSE)/1,0)</f>
        <v>0</v>
      </c>
      <c r="N92">
        <f>IFERROR(VLOOKUP($B92,Kraftvärmeprod!$B$1:$AJ$550,MATCH(N$4,Kraftvärmeprod!$B$1:$AJ$1,0),FALSE)/1,0)-IFERROR(VLOOKUP($B92,'Slutlig allokering kvv'!$B$2:$AJ$550,MATCH(N$4,'Slutlig allokering kvv'!$B$1:$AJ$1,0),FALSE)/1,0)</f>
        <v>0</v>
      </c>
      <c r="O92">
        <f>IFERROR(VLOOKUP($B92,Kraftvärmeprod!$B$1:$AJ$550,MATCH(O$4,Kraftvärmeprod!$B$1:$AJ$1,0),FALSE)/1,0)-IFERROR(VLOOKUP($B92,'Slutlig allokering kvv'!$B$2:$AJ$550,MATCH(O$4,'Slutlig allokering kvv'!$B$1:$AJ$1,0),FALSE)/1,0)</f>
        <v>0</v>
      </c>
      <c r="P92">
        <f>IFERROR(VLOOKUP($B92,Kraftvärmeprod!$B$1:$AJ$550,MATCH(P$4,Kraftvärmeprod!$B$1:$AJ$1,0),FALSE)/1,0)-IFERROR(VLOOKUP($B92,'Slutlig allokering kvv'!$B$2:$AJ$550,MATCH(P$4,'Slutlig allokering kvv'!$B$1:$AJ$1,0),FALSE)/1,0)</f>
        <v>0</v>
      </c>
      <c r="Q92">
        <f>IFERROR(VLOOKUP($B92,Kraftvärmeprod!$B$1:$AJ$550,MATCH(Q$4,Kraftvärmeprod!$B$1:$AJ$1,0),FALSE)/1,0)-IFERROR(VLOOKUP($B92,'Slutlig allokering kvv'!$B$2:$AJ$550,MATCH(Q$4,'Slutlig allokering kvv'!$B$1:$AJ$1,0),FALSE)/1,0)</f>
        <v>0</v>
      </c>
      <c r="R92">
        <f>IFERROR(VLOOKUP($B92,Kraftvärmeprod!$B$1:$AJ$550,MATCH(R$4,Kraftvärmeprod!$B$1:$AJ$1,0),FALSE)/1,0)-IFERROR(VLOOKUP($B92,'Slutlig allokering kvv'!$B$2:$AJ$550,MATCH(R$4,'Slutlig allokering kvv'!$B$1:$AJ$1,0),FALSE)/1,0)</f>
        <v>0</v>
      </c>
      <c r="S92">
        <f>IFERROR(VLOOKUP($B92,Kraftvärmeprod!$B$1:$AJ$550,MATCH(S$4,Kraftvärmeprod!$B$1:$AJ$1,0),FALSE)/1,0)-IFERROR(VLOOKUP($B92,'Slutlig allokering kvv'!$B$2:$AJ$550,MATCH(S$4,'Slutlig allokering kvv'!$B$1:$AJ$1,0),FALSE)/1,0)</f>
        <v>0</v>
      </c>
      <c r="T92">
        <f>IFERROR(VLOOKUP($B92,Kraftvärmeprod!$B$1:$AJ$550,MATCH(T$4,Kraftvärmeprod!$B$1:$AJ$1,0),FALSE)/1,0)-IFERROR(VLOOKUP($B92,'Slutlig allokering kvv'!$B$2:$AJ$550,MATCH(T$4,'Slutlig allokering kvv'!$B$1:$AJ$1,0),FALSE)/1,0)</f>
        <v>0</v>
      </c>
      <c r="U92">
        <f>IFERROR(VLOOKUP($B92,Kraftvärmeprod!$B$1:$AJ$550,MATCH(U$4,Kraftvärmeprod!$B$1:$AJ$1,0),FALSE)/1,0)-IFERROR(VLOOKUP($B92,'Slutlig allokering kvv'!$B$2:$AJ$550,MATCH(U$4,'Slutlig allokering kvv'!$B$1:$AJ$1,0),FALSE)/1,0)</f>
        <v>0</v>
      </c>
      <c r="V92">
        <f>IFERROR(VLOOKUP($B92,Kraftvärmeprod!$B$1:$AJ$550,MATCH(V$4,Kraftvärmeprod!$B$1:$AJ$1,0),FALSE)/1,0)-IFERROR(VLOOKUP($B92,'Slutlig allokering kvv'!$B$2:$AJ$550,MATCH(V$4,'Slutlig allokering kvv'!$B$1:$AJ$1,0),FALSE)/1,0)</f>
        <v>0</v>
      </c>
      <c r="W92">
        <f>IFERROR(VLOOKUP($B92,Kraftvärmeprod!$B$1:$AJ$550,MATCH(W$4,Kraftvärmeprod!$B$1:$AJ$1,0),FALSE)/1,0)-IFERROR(VLOOKUP($B92,'Slutlig allokering kvv'!$B$2:$AJ$550,MATCH(W$4,'Slutlig allokering kvv'!$B$1:$AJ$1,0),FALSE)/1,0)</f>
        <v>0</v>
      </c>
      <c r="X92">
        <f>IFERROR(VLOOKUP($B92,Kraftvärmeprod!$B$1:$AJ$550,MATCH(X$4,Kraftvärmeprod!$B$1:$AJ$1,0),FALSE)/1,0)-IFERROR(VLOOKUP($B92,'Slutlig allokering kvv'!$B$2:$AJ$550,MATCH(X$4,'Slutlig allokering kvv'!$B$1:$AJ$1,0),FALSE)/1,0)</f>
        <v>0</v>
      </c>
      <c r="Y92">
        <f>IFERROR(VLOOKUP($B92,Kraftvärmeprod!$B$1:$AJ$550,MATCH(Y$4,Kraftvärmeprod!$B$1:$AJ$1,0),FALSE)/1,0)-IFERROR(VLOOKUP($B92,'Slutlig allokering kvv'!$B$2:$AJ$550,MATCH(Y$4,'Slutlig allokering kvv'!$B$1:$AJ$1,0),FALSE)/1,0)</f>
        <v>0</v>
      </c>
      <c r="Z92">
        <f>IFERROR(VLOOKUP($B92,Kraftvärmeprod!$B$1:$AJ$550,MATCH(Z$4,Kraftvärmeprod!$B$1:$AJ$1,0),FALSE)/1,0)-IFERROR(VLOOKUP($B92,'Slutlig allokering kvv'!$B$2:$AJ$550,MATCH(Z$4,'Slutlig allokering kvv'!$B$1:$AJ$1,0),FALSE)/1,0)</f>
        <v>0</v>
      </c>
      <c r="AA92">
        <f>IFERROR(VLOOKUP($B92,Kraftvärmeprod!$B$1:$AJ$550,MATCH(AA$4,Kraftvärmeprod!$B$1:$AJ$1,0),FALSE)/1,0)-IFERROR(VLOOKUP($B92,'Slutlig allokering kvv'!$B$2:$AJ$550,MATCH(AA$4,'Slutlig allokering kvv'!$B$1:$AJ$1,0),FALSE)/1,0)</f>
        <v>0</v>
      </c>
      <c r="AB92">
        <f>IFERROR(VLOOKUP($B92,Kraftvärmeprod!$B$1:$AJ$550,MATCH(AB$4,Kraftvärmeprod!$B$1:$AJ$1,0),FALSE)/1,0)-IFERROR(VLOOKUP($B92,'Slutlig allokering kvv'!$B$2:$AJ$550,MATCH(AB$4,'Slutlig allokering kvv'!$B$1:$AJ$1,0),FALSE)/1,0)</f>
        <v>0</v>
      </c>
      <c r="AC92">
        <f>IFERROR(VLOOKUP($B92,Kraftvärmeprod!$B$1:$AJ$550,MATCH(AC$4,Kraftvärmeprod!$B$1:$AJ$1,0),FALSE)/1,0)-IFERROR(VLOOKUP($B92,'Slutlig allokering kvv'!$B$2:$AJ$550,MATCH(AC$4,'Slutlig allokering kvv'!$B$1:$AJ$1,0),FALSE)/1,0)</f>
        <v>0</v>
      </c>
      <c r="AD92">
        <f>IFERROR(VLOOKUP($B92,Miljö!$B$1:$E$471,MATCH("Hjälpel kraftvärme (GWh)",Miljö!$B$1:$E$1,0),FALSE)/1,0)-IFERROR(VLOOKUP($B92,'Slutlig allokering kvv'!$B$2:$AJ$550,MATCH(AD$4,'Slutlig allokering kvv'!$B$1:$AJ$1,0),FALSE)/1,0)</f>
        <v>0</v>
      </c>
      <c r="AH92">
        <f t="shared" si="2"/>
        <v>0</v>
      </c>
      <c r="AJ92">
        <f>IFERROR(VLOOKUP($B92,'Slutlig allokering kvv'!$B$2:$AX$550,MATCH("Summa slutlig allokerad tillförd energi (utan hjälpel och rökgaskondensering):",'Slutlig allokering kvv'!$B$1:$AX$1,0),FALSE)/1,"")</f>
        <v>0</v>
      </c>
      <c r="AL92" s="195" t="str">
        <f>IFERROR(1-VLOOKUP($B92,'Slutlig allokering kvv'!$B$2:$AX$550,MATCH("Andel av bränsle i kvv som allokerats till värme, exklusive rökgaskondensering och hjälpel",'Slutlig allokering kvv'!$B$1:$AX$1,0),FALSE),"")</f>
        <v/>
      </c>
      <c r="AN92" s="195" t="str">
        <f t="shared" si="3"/>
        <v/>
      </c>
    </row>
    <row r="93" spans="1:40" x14ac:dyDescent="0.25">
      <c r="A93" s="2" t="s">
        <v>152</v>
      </c>
      <c r="B93" s="2" t="s">
        <v>153</v>
      </c>
      <c r="C93">
        <f>IFERROR(VLOOKUP($B93,Kraftvärmeprod!$B$1:$AH$479,MATCH(C$4,Kraftvärmeprod!$B$1:$AG$1,0),FALSE)/1,"")</f>
        <v>91.6</v>
      </c>
      <c r="D93">
        <f>IFERROR(VLOOKUP($B93,Kraftvärmeprod!$B$1:$AH$479,MATCH(D$4,Kraftvärmeprod!$B$1:$AG$1,0),FALSE)/1,"")</f>
        <v>11.5</v>
      </c>
      <c r="F93">
        <f>IFERROR(VLOOKUP($B93,Kraftvärmeprod!$B$1:$AJ$550,MATCH(F$4,Kraftvärmeprod!$B$1:$AJ$1,0),FALSE)/1,0)-IFERROR(VLOOKUP($B93,'Slutlig allokering kvv'!$B$2:$AJ$550,MATCH(F$4,'Slutlig allokering kvv'!$B$1:$AJ$1,0),FALSE)/1,0)</f>
        <v>0</v>
      </c>
      <c r="G93">
        <f>IFERROR(VLOOKUP($B93,Kraftvärmeprod!$B$1:$AJ$550,MATCH(G$4,Kraftvärmeprod!$B$1:$AJ$1,0),FALSE)/1,0)-IFERROR(VLOOKUP($B93,'Slutlig allokering kvv'!$B$2:$AJ$550,MATCH(G$4,'Slutlig allokering kvv'!$B$1:$AJ$1,0),FALSE)/1,0)</f>
        <v>0</v>
      </c>
      <c r="H93">
        <f>IFERROR(VLOOKUP($B93,Kraftvärmeprod!$B$1:$AJ$550,MATCH(H$4,Kraftvärmeprod!$B$1:$AJ$1,0),FALSE)/1,0)-IFERROR(VLOOKUP($B93,'Slutlig allokering kvv'!$B$2:$AJ$550,MATCH(H$4,'Slutlig allokering kvv'!$B$1:$AJ$1,0),FALSE)/1,0)</f>
        <v>0</v>
      </c>
      <c r="I93">
        <f>IFERROR(VLOOKUP($B93,Kraftvärmeprod!$B$1:$AJ$550,MATCH(I$4,Kraftvärmeprod!$B$1:$AJ$1,0),FALSE)/1,0)-IFERROR(VLOOKUP($B93,'Slutlig allokering kvv'!$B$2:$AJ$550,MATCH(I$4,'Slutlig allokering kvv'!$B$1:$AJ$1,0),FALSE)/1,0)</f>
        <v>0</v>
      </c>
      <c r="J93">
        <f>IFERROR(VLOOKUP($B93,Kraftvärmeprod!$B$1:$AJ$550,MATCH(J$4,Kraftvärmeprod!$B$1:$AJ$1,0),FALSE)/1,0)-IFERROR(VLOOKUP($B93,'Slutlig allokering kvv'!$B$2:$AJ$550,MATCH(J$4,'Slutlig allokering kvv'!$B$1:$AJ$1,0),FALSE)/1,0)</f>
        <v>0</v>
      </c>
      <c r="K93">
        <f>IFERROR(VLOOKUP($B93,Kraftvärmeprod!$B$1:$AJ$550,MATCH(K$4,Kraftvärmeprod!$B$1:$AJ$1,0),FALSE)/1,0)-IFERROR(VLOOKUP($B93,'Slutlig allokering kvv'!$B$2:$AJ$550,MATCH(K$4,'Slutlig allokering kvv'!$B$1:$AJ$1,0),FALSE)/1,0)</f>
        <v>0</v>
      </c>
      <c r="L93">
        <f>IFERROR(VLOOKUP($B93,Kraftvärmeprod!$B$1:$AJ$550,MATCH(L$4,Kraftvärmeprod!$B$1:$AJ$1,0),FALSE)/1,0)-IFERROR(VLOOKUP($B93,'Slutlig allokering kvv'!$B$2:$AJ$550,MATCH(L$4,'Slutlig allokering kvv'!$B$1:$AJ$1,0),FALSE)/1,0)</f>
        <v>14.0764</v>
      </c>
      <c r="M93">
        <f>IFERROR(VLOOKUP($B93,Kraftvärmeprod!$B$1:$AJ$550,MATCH(M$4,Kraftvärmeprod!$B$1:$AJ$1,0),FALSE)/1,0)-IFERROR(VLOOKUP($B93,'Slutlig allokering kvv'!$B$2:$AJ$550,MATCH(M$4,'Slutlig allokering kvv'!$B$1:$AJ$1,0),FALSE)/1,0)</f>
        <v>5.7193000000000005</v>
      </c>
      <c r="N93">
        <f>IFERROR(VLOOKUP($B93,Kraftvärmeprod!$B$1:$AJ$550,MATCH(N$4,Kraftvärmeprod!$B$1:$AJ$1,0),FALSE)/1,0)-IFERROR(VLOOKUP($B93,'Slutlig allokering kvv'!$B$2:$AJ$550,MATCH(N$4,'Slutlig allokering kvv'!$B$1:$AJ$1,0),FALSE)/1,0)</f>
        <v>8.7762000000000029</v>
      </c>
      <c r="O93">
        <f>IFERROR(VLOOKUP($B93,Kraftvärmeprod!$B$1:$AJ$550,MATCH(O$4,Kraftvärmeprod!$B$1:$AJ$1,0),FALSE)/1,0)-IFERROR(VLOOKUP($B93,'Slutlig allokering kvv'!$B$2:$AJ$550,MATCH(O$4,'Slutlig allokering kvv'!$B$1:$AJ$1,0),FALSE)/1,0)</f>
        <v>0</v>
      </c>
      <c r="P93">
        <f>IFERROR(VLOOKUP($B93,Kraftvärmeprod!$B$1:$AJ$550,MATCH(P$4,Kraftvärmeprod!$B$1:$AJ$1,0),FALSE)/1,0)-IFERROR(VLOOKUP($B93,'Slutlig allokering kvv'!$B$2:$AJ$550,MATCH(P$4,'Slutlig allokering kvv'!$B$1:$AJ$1,0),FALSE)/1,0)</f>
        <v>0</v>
      </c>
      <c r="Q93">
        <f>IFERROR(VLOOKUP($B93,Kraftvärmeprod!$B$1:$AJ$550,MATCH(Q$4,Kraftvärmeprod!$B$1:$AJ$1,0),FALSE)/1,0)-IFERROR(VLOOKUP($B93,'Slutlig allokering kvv'!$B$2:$AJ$550,MATCH(Q$4,'Slutlig allokering kvv'!$B$1:$AJ$1,0),FALSE)/1,0)</f>
        <v>4.0676000000000005</v>
      </c>
      <c r="R93">
        <f>IFERROR(VLOOKUP($B93,Kraftvärmeprod!$B$1:$AJ$550,MATCH(R$4,Kraftvärmeprod!$B$1:$AJ$1,0),FALSE)/1,0)-IFERROR(VLOOKUP($B93,'Slutlig allokering kvv'!$B$2:$AJ$550,MATCH(R$4,'Slutlig allokering kvv'!$B$1:$AJ$1,0),FALSE)/1,0)</f>
        <v>0</v>
      </c>
      <c r="S93">
        <f>IFERROR(VLOOKUP($B93,Kraftvärmeprod!$B$1:$AJ$550,MATCH(S$4,Kraftvärmeprod!$B$1:$AJ$1,0),FALSE)/1,0)-IFERROR(VLOOKUP($B93,'Slutlig allokering kvv'!$B$2:$AJ$550,MATCH(S$4,'Slutlig allokering kvv'!$B$1:$AJ$1,0),FALSE)/1,0)</f>
        <v>0</v>
      </c>
      <c r="T93">
        <f>IFERROR(VLOOKUP($B93,Kraftvärmeprod!$B$1:$AJ$550,MATCH(T$4,Kraftvärmeprod!$B$1:$AJ$1,0),FALSE)/1,0)-IFERROR(VLOOKUP($B93,'Slutlig allokering kvv'!$B$2:$AJ$550,MATCH(T$4,'Slutlig allokering kvv'!$B$1:$AJ$1,0),FALSE)/1,0)</f>
        <v>0</v>
      </c>
      <c r="U93">
        <f>IFERROR(VLOOKUP($B93,Kraftvärmeprod!$B$1:$AJ$550,MATCH(U$4,Kraftvärmeprod!$B$1:$AJ$1,0),FALSE)/1,0)-IFERROR(VLOOKUP($B93,'Slutlig allokering kvv'!$B$2:$AJ$550,MATCH(U$4,'Slutlig allokering kvv'!$B$1:$AJ$1,0),FALSE)/1,0)</f>
        <v>0</v>
      </c>
      <c r="V93">
        <f>IFERROR(VLOOKUP($B93,Kraftvärmeprod!$B$1:$AJ$550,MATCH(V$4,Kraftvärmeprod!$B$1:$AJ$1,0),FALSE)/1,0)-IFERROR(VLOOKUP($B93,'Slutlig allokering kvv'!$B$2:$AJ$550,MATCH(V$4,'Slutlig allokering kvv'!$B$1:$AJ$1,0),FALSE)/1,0)</f>
        <v>0</v>
      </c>
      <c r="W93">
        <f>IFERROR(VLOOKUP($B93,Kraftvärmeprod!$B$1:$AJ$550,MATCH(W$4,Kraftvärmeprod!$B$1:$AJ$1,0),FALSE)/1,0)-IFERROR(VLOOKUP($B93,'Slutlig allokering kvv'!$B$2:$AJ$550,MATCH(W$4,'Slutlig allokering kvv'!$B$1:$AJ$1,0),FALSE)/1,0)</f>
        <v>0</v>
      </c>
      <c r="X93">
        <f>IFERROR(VLOOKUP($B93,Kraftvärmeprod!$B$1:$AJ$550,MATCH(X$4,Kraftvärmeprod!$B$1:$AJ$1,0),FALSE)/1,0)-IFERROR(VLOOKUP($B93,'Slutlig allokering kvv'!$B$2:$AJ$550,MATCH(X$4,'Slutlig allokering kvv'!$B$1:$AJ$1,0),FALSE)/1,0)</f>
        <v>3.6452999999999985E-2</v>
      </c>
      <c r="Y93">
        <f>IFERROR(VLOOKUP($B93,Kraftvärmeprod!$B$1:$AJ$550,MATCH(Y$4,Kraftvärmeprod!$B$1:$AJ$1,0),FALSE)/1,0)-IFERROR(VLOOKUP($B93,'Slutlig allokering kvv'!$B$2:$AJ$550,MATCH(Y$4,'Slutlig allokering kvv'!$B$1:$AJ$1,0),FALSE)/1,0)</f>
        <v>0</v>
      </c>
      <c r="Z93">
        <f>IFERROR(VLOOKUP($B93,Kraftvärmeprod!$B$1:$AJ$550,MATCH(Z$4,Kraftvärmeprod!$B$1:$AJ$1,0),FALSE)/1,0)-IFERROR(VLOOKUP($B93,'Slutlig allokering kvv'!$B$2:$AJ$550,MATCH(Z$4,'Slutlig allokering kvv'!$B$1:$AJ$1,0),FALSE)/1,0)</f>
        <v>0</v>
      </c>
      <c r="AA93">
        <f>IFERROR(VLOOKUP($B93,Kraftvärmeprod!$B$1:$AJ$550,MATCH(AA$4,Kraftvärmeprod!$B$1:$AJ$1,0),FALSE)/1,0)-IFERROR(VLOOKUP($B93,'Slutlig allokering kvv'!$B$2:$AJ$550,MATCH(AA$4,'Slutlig allokering kvv'!$B$1:$AJ$1,0),FALSE)/1,0)</f>
        <v>0</v>
      </c>
      <c r="AB93">
        <f>IFERROR(VLOOKUP($B93,Kraftvärmeprod!$B$1:$AJ$550,MATCH(AB$4,Kraftvärmeprod!$B$1:$AJ$1,0),FALSE)/1,0)-IFERROR(VLOOKUP($B93,'Slutlig allokering kvv'!$B$2:$AJ$550,MATCH(AB$4,'Slutlig allokering kvv'!$B$1:$AJ$1,0),FALSE)/1,0)</f>
        <v>0</v>
      </c>
      <c r="AC93">
        <f>IFERROR(VLOOKUP($B93,Kraftvärmeprod!$B$1:$AJ$550,MATCH(AC$4,Kraftvärmeprod!$B$1:$AJ$1,0),FALSE)/1,0)-IFERROR(VLOOKUP($B93,'Slutlig allokering kvv'!$B$2:$AJ$550,MATCH(AC$4,'Slutlig allokering kvv'!$B$1:$AJ$1,0),FALSE)/1,0)</f>
        <v>0</v>
      </c>
      <c r="AD93">
        <f>IFERROR(VLOOKUP($B93,Miljö!$B$1:$E$471,MATCH("Hjälpel kraftvärme (GWh)",Miljö!$B$1:$E$1,0),FALSE)/1,0)-IFERROR(VLOOKUP($B93,'Slutlig allokering kvv'!$B$2:$AJ$550,MATCH(AD$4,'Slutlig allokering kvv'!$B$1:$AJ$1,0),FALSE)/1,0)</f>
        <v>0.73939000000000021</v>
      </c>
      <c r="AH93">
        <f t="shared" si="2"/>
        <v>32.675953000000007</v>
      </c>
      <c r="AJ93">
        <f>IFERROR(VLOOKUP($B93,'Slutlig allokering kvv'!$B$2:$AX$550,MATCH("Summa slutlig allokerad tillförd energi (utan hjälpel och rökgaskondensering):",'Slutlig allokering kvv'!$B$1:$AX$1,0),FALSE)/1,"")</f>
        <v>99.904047000000006</v>
      </c>
      <c r="AL93" s="195">
        <f>IFERROR(1-VLOOKUP($B93,'Slutlig allokering kvv'!$B$2:$AX$550,MATCH("Andel av bränsle i kvv som allokerats till värme, exklusive rökgaskondensering och hjälpel",'Slutlig allokering kvv'!$B$1:$AX$1,0),FALSE),"")</f>
        <v>0.24646215869663601</v>
      </c>
      <c r="AN93" s="195">
        <f t="shared" si="3"/>
        <v>0.24646215869663601</v>
      </c>
    </row>
    <row r="94" spans="1:40" x14ac:dyDescent="0.25">
      <c r="A94" s="2" t="s">
        <v>152</v>
      </c>
      <c r="B94" s="2" t="s">
        <v>154</v>
      </c>
      <c r="C94" t="str">
        <f>IFERROR(VLOOKUP($B94,Kraftvärmeprod!$B$1:$AH$479,MATCH(C$4,Kraftvärmeprod!$B$1:$AG$1,0),FALSE)/1,"")</f>
        <v/>
      </c>
      <c r="D94" t="str">
        <f>IFERROR(VLOOKUP($B94,Kraftvärmeprod!$B$1:$AH$479,MATCH(D$4,Kraftvärmeprod!$B$1:$AG$1,0),FALSE)/1,"")</f>
        <v/>
      </c>
      <c r="F94">
        <f>IFERROR(VLOOKUP($B94,Kraftvärmeprod!$B$1:$AJ$550,MATCH(F$4,Kraftvärmeprod!$B$1:$AJ$1,0),FALSE)/1,0)-IFERROR(VLOOKUP($B94,'Slutlig allokering kvv'!$B$2:$AJ$550,MATCH(F$4,'Slutlig allokering kvv'!$B$1:$AJ$1,0),FALSE)/1,0)</f>
        <v>0</v>
      </c>
      <c r="G94">
        <f>IFERROR(VLOOKUP($B94,Kraftvärmeprod!$B$1:$AJ$550,MATCH(G$4,Kraftvärmeprod!$B$1:$AJ$1,0),FALSE)/1,0)-IFERROR(VLOOKUP($B94,'Slutlig allokering kvv'!$B$2:$AJ$550,MATCH(G$4,'Slutlig allokering kvv'!$B$1:$AJ$1,0),FALSE)/1,0)</f>
        <v>0</v>
      </c>
      <c r="H94">
        <f>IFERROR(VLOOKUP($B94,Kraftvärmeprod!$B$1:$AJ$550,MATCH(H$4,Kraftvärmeprod!$B$1:$AJ$1,0),FALSE)/1,0)-IFERROR(VLOOKUP($B94,'Slutlig allokering kvv'!$B$2:$AJ$550,MATCH(H$4,'Slutlig allokering kvv'!$B$1:$AJ$1,0),FALSE)/1,0)</f>
        <v>0</v>
      </c>
      <c r="I94">
        <f>IFERROR(VLOOKUP($B94,Kraftvärmeprod!$B$1:$AJ$550,MATCH(I$4,Kraftvärmeprod!$B$1:$AJ$1,0),FALSE)/1,0)-IFERROR(VLOOKUP($B94,'Slutlig allokering kvv'!$B$2:$AJ$550,MATCH(I$4,'Slutlig allokering kvv'!$B$1:$AJ$1,0),FALSE)/1,0)</f>
        <v>0</v>
      </c>
      <c r="J94">
        <f>IFERROR(VLOOKUP($B94,Kraftvärmeprod!$B$1:$AJ$550,MATCH(J$4,Kraftvärmeprod!$B$1:$AJ$1,0),FALSE)/1,0)-IFERROR(VLOOKUP($B94,'Slutlig allokering kvv'!$B$2:$AJ$550,MATCH(J$4,'Slutlig allokering kvv'!$B$1:$AJ$1,0),FALSE)/1,0)</f>
        <v>0</v>
      </c>
      <c r="K94">
        <f>IFERROR(VLOOKUP($B94,Kraftvärmeprod!$B$1:$AJ$550,MATCH(K$4,Kraftvärmeprod!$B$1:$AJ$1,0),FALSE)/1,0)-IFERROR(VLOOKUP($B94,'Slutlig allokering kvv'!$B$2:$AJ$550,MATCH(K$4,'Slutlig allokering kvv'!$B$1:$AJ$1,0),FALSE)/1,0)</f>
        <v>0</v>
      </c>
      <c r="L94">
        <f>IFERROR(VLOOKUP($B94,Kraftvärmeprod!$B$1:$AJ$550,MATCH(L$4,Kraftvärmeprod!$B$1:$AJ$1,0),FALSE)/1,0)-IFERROR(VLOOKUP($B94,'Slutlig allokering kvv'!$B$2:$AJ$550,MATCH(L$4,'Slutlig allokering kvv'!$B$1:$AJ$1,0),FALSE)/1,0)</f>
        <v>0</v>
      </c>
      <c r="M94">
        <f>IFERROR(VLOOKUP($B94,Kraftvärmeprod!$B$1:$AJ$550,MATCH(M$4,Kraftvärmeprod!$B$1:$AJ$1,0),FALSE)/1,0)-IFERROR(VLOOKUP($B94,'Slutlig allokering kvv'!$B$2:$AJ$550,MATCH(M$4,'Slutlig allokering kvv'!$B$1:$AJ$1,0),FALSE)/1,0)</f>
        <v>0</v>
      </c>
      <c r="N94">
        <f>IFERROR(VLOOKUP($B94,Kraftvärmeprod!$B$1:$AJ$550,MATCH(N$4,Kraftvärmeprod!$B$1:$AJ$1,0),FALSE)/1,0)-IFERROR(VLOOKUP($B94,'Slutlig allokering kvv'!$B$2:$AJ$550,MATCH(N$4,'Slutlig allokering kvv'!$B$1:$AJ$1,0),FALSE)/1,0)</f>
        <v>0</v>
      </c>
      <c r="O94">
        <f>IFERROR(VLOOKUP($B94,Kraftvärmeprod!$B$1:$AJ$550,MATCH(O$4,Kraftvärmeprod!$B$1:$AJ$1,0),FALSE)/1,0)-IFERROR(VLOOKUP($B94,'Slutlig allokering kvv'!$B$2:$AJ$550,MATCH(O$4,'Slutlig allokering kvv'!$B$1:$AJ$1,0),FALSE)/1,0)</f>
        <v>0</v>
      </c>
      <c r="P94">
        <f>IFERROR(VLOOKUP($B94,Kraftvärmeprod!$B$1:$AJ$550,MATCH(P$4,Kraftvärmeprod!$B$1:$AJ$1,0),FALSE)/1,0)-IFERROR(VLOOKUP($B94,'Slutlig allokering kvv'!$B$2:$AJ$550,MATCH(P$4,'Slutlig allokering kvv'!$B$1:$AJ$1,0),FALSE)/1,0)</f>
        <v>0</v>
      </c>
      <c r="Q94">
        <f>IFERROR(VLOOKUP($B94,Kraftvärmeprod!$B$1:$AJ$550,MATCH(Q$4,Kraftvärmeprod!$B$1:$AJ$1,0),FALSE)/1,0)-IFERROR(VLOOKUP($B94,'Slutlig allokering kvv'!$B$2:$AJ$550,MATCH(Q$4,'Slutlig allokering kvv'!$B$1:$AJ$1,0),FALSE)/1,0)</f>
        <v>0</v>
      </c>
      <c r="R94">
        <f>IFERROR(VLOOKUP($B94,Kraftvärmeprod!$B$1:$AJ$550,MATCH(R$4,Kraftvärmeprod!$B$1:$AJ$1,0),FALSE)/1,0)-IFERROR(VLOOKUP($B94,'Slutlig allokering kvv'!$B$2:$AJ$550,MATCH(R$4,'Slutlig allokering kvv'!$B$1:$AJ$1,0),FALSE)/1,0)</f>
        <v>0</v>
      </c>
      <c r="S94">
        <f>IFERROR(VLOOKUP($B94,Kraftvärmeprod!$B$1:$AJ$550,MATCH(S$4,Kraftvärmeprod!$B$1:$AJ$1,0),FALSE)/1,0)-IFERROR(VLOOKUP($B94,'Slutlig allokering kvv'!$B$2:$AJ$550,MATCH(S$4,'Slutlig allokering kvv'!$B$1:$AJ$1,0),FALSE)/1,0)</f>
        <v>0</v>
      </c>
      <c r="T94">
        <f>IFERROR(VLOOKUP($B94,Kraftvärmeprod!$B$1:$AJ$550,MATCH(T$4,Kraftvärmeprod!$B$1:$AJ$1,0),FALSE)/1,0)-IFERROR(VLOOKUP($B94,'Slutlig allokering kvv'!$B$2:$AJ$550,MATCH(T$4,'Slutlig allokering kvv'!$B$1:$AJ$1,0),FALSE)/1,0)</f>
        <v>0</v>
      </c>
      <c r="U94">
        <f>IFERROR(VLOOKUP($B94,Kraftvärmeprod!$B$1:$AJ$550,MATCH(U$4,Kraftvärmeprod!$B$1:$AJ$1,0),FALSE)/1,0)-IFERROR(VLOOKUP($B94,'Slutlig allokering kvv'!$B$2:$AJ$550,MATCH(U$4,'Slutlig allokering kvv'!$B$1:$AJ$1,0),FALSE)/1,0)</f>
        <v>0</v>
      </c>
      <c r="V94">
        <f>IFERROR(VLOOKUP($B94,Kraftvärmeprod!$B$1:$AJ$550,MATCH(V$4,Kraftvärmeprod!$B$1:$AJ$1,0),FALSE)/1,0)-IFERROR(VLOOKUP($B94,'Slutlig allokering kvv'!$B$2:$AJ$550,MATCH(V$4,'Slutlig allokering kvv'!$B$1:$AJ$1,0),FALSE)/1,0)</f>
        <v>0</v>
      </c>
      <c r="W94">
        <f>IFERROR(VLOOKUP($B94,Kraftvärmeprod!$B$1:$AJ$550,MATCH(W$4,Kraftvärmeprod!$B$1:$AJ$1,0),FALSE)/1,0)-IFERROR(VLOOKUP($B94,'Slutlig allokering kvv'!$B$2:$AJ$550,MATCH(W$4,'Slutlig allokering kvv'!$B$1:$AJ$1,0),FALSE)/1,0)</f>
        <v>0</v>
      </c>
      <c r="X94">
        <f>IFERROR(VLOOKUP($B94,Kraftvärmeprod!$B$1:$AJ$550,MATCH(X$4,Kraftvärmeprod!$B$1:$AJ$1,0),FALSE)/1,0)-IFERROR(VLOOKUP($B94,'Slutlig allokering kvv'!$B$2:$AJ$550,MATCH(X$4,'Slutlig allokering kvv'!$B$1:$AJ$1,0),FALSE)/1,0)</f>
        <v>0</v>
      </c>
      <c r="Y94">
        <f>IFERROR(VLOOKUP($B94,Kraftvärmeprod!$B$1:$AJ$550,MATCH(Y$4,Kraftvärmeprod!$B$1:$AJ$1,0),FALSE)/1,0)-IFERROR(VLOOKUP($B94,'Slutlig allokering kvv'!$B$2:$AJ$550,MATCH(Y$4,'Slutlig allokering kvv'!$B$1:$AJ$1,0),FALSE)/1,0)</f>
        <v>0</v>
      </c>
      <c r="Z94">
        <f>IFERROR(VLOOKUP($B94,Kraftvärmeprod!$B$1:$AJ$550,MATCH(Z$4,Kraftvärmeprod!$B$1:$AJ$1,0),FALSE)/1,0)-IFERROR(VLOOKUP($B94,'Slutlig allokering kvv'!$B$2:$AJ$550,MATCH(Z$4,'Slutlig allokering kvv'!$B$1:$AJ$1,0),FALSE)/1,0)</f>
        <v>0</v>
      </c>
      <c r="AA94">
        <f>IFERROR(VLOOKUP($B94,Kraftvärmeprod!$B$1:$AJ$550,MATCH(AA$4,Kraftvärmeprod!$B$1:$AJ$1,0),FALSE)/1,0)-IFERROR(VLOOKUP($B94,'Slutlig allokering kvv'!$B$2:$AJ$550,MATCH(AA$4,'Slutlig allokering kvv'!$B$1:$AJ$1,0),FALSE)/1,0)</f>
        <v>0</v>
      </c>
      <c r="AB94">
        <f>IFERROR(VLOOKUP($B94,Kraftvärmeprod!$B$1:$AJ$550,MATCH(AB$4,Kraftvärmeprod!$B$1:$AJ$1,0),FALSE)/1,0)-IFERROR(VLOOKUP($B94,'Slutlig allokering kvv'!$B$2:$AJ$550,MATCH(AB$4,'Slutlig allokering kvv'!$B$1:$AJ$1,0),FALSE)/1,0)</f>
        <v>0</v>
      </c>
      <c r="AC94">
        <f>IFERROR(VLOOKUP($B94,Kraftvärmeprod!$B$1:$AJ$550,MATCH(AC$4,Kraftvärmeprod!$B$1:$AJ$1,0),FALSE)/1,0)-IFERROR(VLOOKUP($B94,'Slutlig allokering kvv'!$B$2:$AJ$550,MATCH(AC$4,'Slutlig allokering kvv'!$B$1:$AJ$1,0),FALSE)/1,0)</f>
        <v>0</v>
      </c>
      <c r="AD94">
        <f>IFERROR(VLOOKUP($B94,Miljö!$B$1:$E$471,MATCH("Hjälpel kraftvärme (GWh)",Miljö!$B$1:$E$1,0),FALSE)/1,0)-IFERROR(VLOOKUP($B94,'Slutlig allokering kvv'!$B$2:$AJ$550,MATCH(AD$4,'Slutlig allokering kvv'!$B$1:$AJ$1,0),FALSE)/1,0)</f>
        <v>0</v>
      </c>
      <c r="AH94">
        <f t="shared" si="2"/>
        <v>0</v>
      </c>
      <c r="AJ94">
        <f>IFERROR(VLOOKUP($B94,'Slutlig allokering kvv'!$B$2:$AX$550,MATCH("Summa slutlig allokerad tillförd energi (utan hjälpel och rökgaskondensering):",'Slutlig allokering kvv'!$B$1:$AX$1,0),FALSE)/1,"")</f>
        <v>0</v>
      </c>
      <c r="AL94" s="195" t="str">
        <f>IFERROR(1-VLOOKUP($B94,'Slutlig allokering kvv'!$B$2:$AX$550,MATCH("Andel av bränsle i kvv som allokerats till värme, exklusive rökgaskondensering och hjälpel",'Slutlig allokering kvv'!$B$1:$AX$1,0),FALSE),"")</f>
        <v/>
      </c>
      <c r="AN94" s="195" t="str">
        <f t="shared" si="3"/>
        <v/>
      </c>
    </row>
    <row r="95" spans="1:40" x14ac:dyDescent="0.25">
      <c r="A95" s="2" t="s">
        <v>152</v>
      </c>
      <c r="B95" s="2" t="s">
        <v>155</v>
      </c>
      <c r="C95" t="str">
        <f>IFERROR(VLOOKUP($B95,Kraftvärmeprod!$B$1:$AH$479,MATCH(C$4,Kraftvärmeprod!$B$1:$AG$1,0),FALSE)/1,"")</f>
        <v/>
      </c>
      <c r="D95" t="str">
        <f>IFERROR(VLOOKUP($B95,Kraftvärmeprod!$B$1:$AH$479,MATCH(D$4,Kraftvärmeprod!$B$1:$AG$1,0),FALSE)/1,"")</f>
        <v/>
      </c>
      <c r="F95">
        <f>IFERROR(VLOOKUP($B95,Kraftvärmeprod!$B$1:$AJ$550,MATCH(F$4,Kraftvärmeprod!$B$1:$AJ$1,0),FALSE)/1,0)-IFERROR(VLOOKUP($B95,'Slutlig allokering kvv'!$B$2:$AJ$550,MATCH(F$4,'Slutlig allokering kvv'!$B$1:$AJ$1,0),FALSE)/1,0)</f>
        <v>0</v>
      </c>
      <c r="G95">
        <f>IFERROR(VLOOKUP($B95,Kraftvärmeprod!$B$1:$AJ$550,MATCH(G$4,Kraftvärmeprod!$B$1:$AJ$1,0),FALSE)/1,0)-IFERROR(VLOOKUP($B95,'Slutlig allokering kvv'!$B$2:$AJ$550,MATCH(G$4,'Slutlig allokering kvv'!$B$1:$AJ$1,0),FALSE)/1,0)</f>
        <v>0</v>
      </c>
      <c r="H95">
        <f>IFERROR(VLOOKUP($B95,Kraftvärmeprod!$B$1:$AJ$550,MATCH(H$4,Kraftvärmeprod!$B$1:$AJ$1,0),FALSE)/1,0)-IFERROR(VLOOKUP($B95,'Slutlig allokering kvv'!$B$2:$AJ$550,MATCH(H$4,'Slutlig allokering kvv'!$B$1:$AJ$1,0),FALSE)/1,0)</f>
        <v>0</v>
      </c>
      <c r="I95">
        <f>IFERROR(VLOOKUP($B95,Kraftvärmeprod!$B$1:$AJ$550,MATCH(I$4,Kraftvärmeprod!$B$1:$AJ$1,0),FALSE)/1,0)-IFERROR(VLOOKUP($B95,'Slutlig allokering kvv'!$B$2:$AJ$550,MATCH(I$4,'Slutlig allokering kvv'!$B$1:$AJ$1,0),FALSE)/1,0)</f>
        <v>0</v>
      </c>
      <c r="J95">
        <f>IFERROR(VLOOKUP($B95,Kraftvärmeprod!$B$1:$AJ$550,MATCH(J$4,Kraftvärmeprod!$B$1:$AJ$1,0),FALSE)/1,0)-IFERROR(VLOOKUP($B95,'Slutlig allokering kvv'!$B$2:$AJ$550,MATCH(J$4,'Slutlig allokering kvv'!$B$1:$AJ$1,0),FALSE)/1,0)</f>
        <v>0</v>
      </c>
      <c r="K95">
        <f>IFERROR(VLOOKUP($B95,Kraftvärmeprod!$B$1:$AJ$550,MATCH(K$4,Kraftvärmeprod!$B$1:$AJ$1,0),FALSE)/1,0)-IFERROR(VLOOKUP($B95,'Slutlig allokering kvv'!$B$2:$AJ$550,MATCH(K$4,'Slutlig allokering kvv'!$B$1:$AJ$1,0),FALSE)/1,0)</f>
        <v>0</v>
      </c>
      <c r="L95">
        <f>IFERROR(VLOOKUP($B95,Kraftvärmeprod!$B$1:$AJ$550,MATCH(L$4,Kraftvärmeprod!$B$1:$AJ$1,0),FALSE)/1,0)-IFERROR(VLOOKUP($B95,'Slutlig allokering kvv'!$B$2:$AJ$550,MATCH(L$4,'Slutlig allokering kvv'!$B$1:$AJ$1,0),FALSE)/1,0)</f>
        <v>0</v>
      </c>
      <c r="M95">
        <f>IFERROR(VLOOKUP($B95,Kraftvärmeprod!$B$1:$AJ$550,MATCH(M$4,Kraftvärmeprod!$B$1:$AJ$1,0),FALSE)/1,0)-IFERROR(VLOOKUP($B95,'Slutlig allokering kvv'!$B$2:$AJ$550,MATCH(M$4,'Slutlig allokering kvv'!$B$1:$AJ$1,0),FALSE)/1,0)</f>
        <v>0</v>
      </c>
      <c r="N95">
        <f>IFERROR(VLOOKUP($B95,Kraftvärmeprod!$B$1:$AJ$550,MATCH(N$4,Kraftvärmeprod!$B$1:$AJ$1,0),FALSE)/1,0)-IFERROR(VLOOKUP($B95,'Slutlig allokering kvv'!$B$2:$AJ$550,MATCH(N$4,'Slutlig allokering kvv'!$B$1:$AJ$1,0),FALSE)/1,0)</f>
        <v>0</v>
      </c>
      <c r="O95">
        <f>IFERROR(VLOOKUP($B95,Kraftvärmeprod!$B$1:$AJ$550,MATCH(O$4,Kraftvärmeprod!$B$1:$AJ$1,0),FALSE)/1,0)-IFERROR(VLOOKUP($B95,'Slutlig allokering kvv'!$B$2:$AJ$550,MATCH(O$4,'Slutlig allokering kvv'!$B$1:$AJ$1,0),FALSE)/1,0)</f>
        <v>0</v>
      </c>
      <c r="P95">
        <f>IFERROR(VLOOKUP($B95,Kraftvärmeprod!$B$1:$AJ$550,MATCH(P$4,Kraftvärmeprod!$B$1:$AJ$1,0),FALSE)/1,0)-IFERROR(VLOOKUP($B95,'Slutlig allokering kvv'!$B$2:$AJ$550,MATCH(P$4,'Slutlig allokering kvv'!$B$1:$AJ$1,0),FALSE)/1,0)</f>
        <v>0</v>
      </c>
      <c r="Q95">
        <f>IFERROR(VLOOKUP($B95,Kraftvärmeprod!$B$1:$AJ$550,MATCH(Q$4,Kraftvärmeprod!$B$1:$AJ$1,0),FALSE)/1,0)-IFERROR(VLOOKUP($B95,'Slutlig allokering kvv'!$B$2:$AJ$550,MATCH(Q$4,'Slutlig allokering kvv'!$B$1:$AJ$1,0),FALSE)/1,0)</f>
        <v>0</v>
      </c>
      <c r="R95">
        <f>IFERROR(VLOOKUP($B95,Kraftvärmeprod!$B$1:$AJ$550,MATCH(R$4,Kraftvärmeprod!$B$1:$AJ$1,0),FALSE)/1,0)-IFERROR(VLOOKUP($B95,'Slutlig allokering kvv'!$B$2:$AJ$550,MATCH(R$4,'Slutlig allokering kvv'!$B$1:$AJ$1,0),FALSE)/1,0)</f>
        <v>0</v>
      </c>
      <c r="S95">
        <f>IFERROR(VLOOKUP($B95,Kraftvärmeprod!$B$1:$AJ$550,MATCH(S$4,Kraftvärmeprod!$B$1:$AJ$1,0),FALSE)/1,0)-IFERROR(VLOOKUP($B95,'Slutlig allokering kvv'!$B$2:$AJ$550,MATCH(S$4,'Slutlig allokering kvv'!$B$1:$AJ$1,0),FALSE)/1,0)</f>
        <v>0</v>
      </c>
      <c r="T95">
        <f>IFERROR(VLOOKUP($B95,Kraftvärmeprod!$B$1:$AJ$550,MATCH(T$4,Kraftvärmeprod!$B$1:$AJ$1,0),FALSE)/1,0)-IFERROR(VLOOKUP($B95,'Slutlig allokering kvv'!$B$2:$AJ$550,MATCH(T$4,'Slutlig allokering kvv'!$B$1:$AJ$1,0),FALSE)/1,0)</f>
        <v>0</v>
      </c>
      <c r="U95">
        <f>IFERROR(VLOOKUP($B95,Kraftvärmeprod!$B$1:$AJ$550,MATCH(U$4,Kraftvärmeprod!$B$1:$AJ$1,0),FALSE)/1,0)-IFERROR(VLOOKUP($B95,'Slutlig allokering kvv'!$B$2:$AJ$550,MATCH(U$4,'Slutlig allokering kvv'!$B$1:$AJ$1,0),FALSE)/1,0)</f>
        <v>0</v>
      </c>
      <c r="V95">
        <f>IFERROR(VLOOKUP($B95,Kraftvärmeprod!$B$1:$AJ$550,MATCH(V$4,Kraftvärmeprod!$B$1:$AJ$1,0),FALSE)/1,0)-IFERROR(VLOOKUP($B95,'Slutlig allokering kvv'!$B$2:$AJ$550,MATCH(V$4,'Slutlig allokering kvv'!$B$1:$AJ$1,0),FALSE)/1,0)</f>
        <v>0</v>
      </c>
      <c r="W95">
        <f>IFERROR(VLOOKUP($B95,Kraftvärmeprod!$B$1:$AJ$550,MATCH(W$4,Kraftvärmeprod!$B$1:$AJ$1,0),FALSE)/1,0)-IFERROR(VLOOKUP($B95,'Slutlig allokering kvv'!$B$2:$AJ$550,MATCH(W$4,'Slutlig allokering kvv'!$B$1:$AJ$1,0),FALSE)/1,0)</f>
        <v>0</v>
      </c>
      <c r="X95">
        <f>IFERROR(VLOOKUP($B95,Kraftvärmeprod!$B$1:$AJ$550,MATCH(X$4,Kraftvärmeprod!$B$1:$AJ$1,0),FALSE)/1,0)-IFERROR(VLOOKUP($B95,'Slutlig allokering kvv'!$B$2:$AJ$550,MATCH(X$4,'Slutlig allokering kvv'!$B$1:$AJ$1,0),FALSE)/1,0)</f>
        <v>0</v>
      </c>
      <c r="Y95">
        <f>IFERROR(VLOOKUP($B95,Kraftvärmeprod!$B$1:$AJ$550,MATCH(Y$4,Kraftvärmeprod!$B$1:$AJ$1,0),FALSE)/1,0)-IFERROR(VLOOKUP($B95,'Slutlig allokering kvv'!$B$2:$AJ$550,MATCH(Y$4,'Slutlig allokering kvv'!$B$1:$AJ$1,0),FALSE)/1,0)</f>
        <v>0</v>
      </c>
      <c r="Z95">
        <f>IFERROR(VLOOKUP($B95,Kraftvärmeprod!$B$1:$AJ$550,MATCH(Z$4,Kraftvärmeprod!$B$1:$AJ$1,0),FALSE)/1,0)-IFERROR(VLOOKUP($B95,'Slutlig allokering kvv'!$B$2:$AJ$550,MATCH(Z$4,'Slutlig allokering kvv'!$B$1:$AJ$1,0),FALSE)/1,0)</f>
        <v>0</v>
      </c>
      <c r="AA95">
        <f>IFERROR(VLOOKUP($B95,Kraftvärmeprod!$B$1:$AJ$550,MATCH(AA$4,Kraftvärmeprod!$B$1:$AJ$1,0),FALSE)/1,0)-IFERROR(VLOOKUP($B95,'Slutlig allokering kvv'!$B$2:$AJ$550,MATCH(AA$4,'Slutlig allokering kvv'!$B$1:$AJ$1,0),FALSE)/1,0)</f>
        <v>0</v>
      </c>
      <c r="AB95">
        <f>IFERROR(VLOOKUP($B95,Kraftvärmeprod!$B$1:$AJ$550,MATCH(AB$4,Kraftvärmeprod!$B$1:$AJ$1,0),FALSE)/1,0)-IFERROR(VLOOKUP($B95,'Slutlig allokering kvv'!$B$2:$AJ$550,MATCH(AB$4,'Slutlig allokering kvv'!$B$1:$AJ$1,0),FALSE)/1,0)</f>
        <v>0</v>
      </c>
      <c r="AC95">
        <f>IFERROR(VLOOKUP($B95,Kraftvärmeprod!$B$1:$AJ$550,MATCH(AC$4,Kraftvärmeprod!$B$1:$AJ$1,0),FALSE)/1,0)-IFERROR(VLOOKUP($B95,'Slutlig allokering kvv'!$B$2:$AJ$550,MATCH(AC$4,'Slutlig allokering kvv'!$B$1:$AJ$1,0),FALSE)/1,0)</f>
        <v>0</v>
      </c>
      <c r="AD95">
        <f>IFERROR(VLOOKUP($B95,Miljö!$B$1:$E$471,MATCH("Hjälpel kraftvärme (GWh)",Miljö!$B$1:$E$1,0),FALSE)/1,0)-IFERROR(VLOOKUP($B95,'Slutlig allokering kvv'!$B$2:$AJ$550,MATCH(AD$4,'Slutlig allokering kvv'!$B$1:$AJ$1,0),FALSE)/1,0)</f>
        <v>0</v>
      </c>
      <c r="AH95">
        <f t="shared" si="2"/>
        <v>0</v>
      </c>
      <c r="AJ95">
        <f>IFERROR(VLOOKUP($B95,'Slutlig allokering kvv'!$B$2:$AX$550,MATCH("Summa slutlig allokerad tillförd energi (utan hjälpel och rökgaskondensering):",'Slutlig allokering kvv'!$B$1:$AX$1,0),FALSE)/1,"")</f>
        <v>0</v>
      </c>
      <c r="AL95" s="195" t="str">
        <f>IFERROR(1-VLOOKUP($B95,'Slutlig allokering kvv'!$B$2:$AX$550,MATCH("Andel av bränsle i kvv som allokerats till värme, exklusive rökgaskondensering och hjälpel",'Slutlig allokering kvv'!$B$1:$AX$1,0),FALSE),"")</f>
        <v/>
      </c>
      <c r="AN95" s="195" t="str">
        <f t="shared" si="3"/>
        <v/>
      </c>
    </row>
    <row r="96" spans="1:40" x14ac:dyDescent="0.25">
      <c r="A96" s="2" t="s">
        <v>156</v>
      </c>
      <c r="B96" s="2" t="s">
        <v>157</v>
      </c>
      <c r="C96" t="str">
        <f>IFERROR(VLOOKUP($B96,Kraftvärmeprod!$B$1:$AH$479,MATCH(C$4,Kraftvärmeprod!$B$1:$AG$1,0),FALSE)/1,"")</f>
        <v/>
      </c>
      <c r="D96" t="str">
        <f>IFERROR(VLOOKUP($B96,Kraftvärmeprod!$B$1:$AH$479,MATCH(D$4,Kraftvärmeprod!$B$1:$AG$1,0),FALSE)/1,"")</f>
        <v/>
      </c>
      <c r="F96">
        <f>IFERROR(VLOOKUP($B96,Kraftvärmeprod!$B$1:$AJ$550,MATCH(F$4,Kraftvärmeprod!$B$1:$AJ$1,0),FALSE)/1,0)-IFERROR(VLOOKUP($B96,'Slutlig allokering kvv'!$B$2:$AJ$550,MATCH(F$4,'Slutlig allokering kvv'!$B$1:$AJ$1,0),FALSE)/1,0)</f>
        <v>0</v>
      </c>
      <c r="G96">
        <f>IFERROR(VLOOKUP($B96,Kraftvärmeprod!$B$1:$AJ$550,MATCH(G$4,Kraftvärmeprod!$B$1:$AJ$1,0),FALSE)/1,0)-IFERROR(VLOOKUP($B96,'Slutlig allokering kvv'!$B$2:$AJ$550,MATCH(G$4,'Slutlig allokering kvv'!$B$1:$AJ$1,0),FALSE)/1,0)</f>
        <v>0</v>
      </c>
      <c r="H96">
        <f>IFERROR(VLOOKUP($B96,Kraftvärmeprod!$B$1:$AJ$550,MATCH(H$4,Kraftvärmeprod!$B$1:$AJ$1,0),FALSE)/1,0)-IFERROR(VLOOKUP($B96,'Slutlig allokering kvv'!$B$2:$AJ$550,MATCH(H$4,'Slutlig allokering kvv'!$B$1:$AJ$1,0),FALSE)/1,0)</f>
        <v>0</v>
      </c>
      <c r="I96">
        <f>IFERROR(VLOOKUP($B96,Kraftvärmeprod!$B$1:$AJ$550,MATCH(I$4,Kraftvärmeprod!$B$1:$AJ$1,0),FALSE)/1,0)-IFERROR(VLOOKUP($B96,'Slutlig allokering kvv'!$B$2:$AJ$550,MATCH(I$4,'Slutlig allokering kvv'!$B$1:$AJ$1,0),FALSE)/1,0)</f>
        <v>0</v>
      </c>
      <c r="J96">
        <f>IFERROR(VLOOKUP($B96,Kraftvärmeprod!$B$1:$AJ$550,MATCH(J$4,Kraftvärmeprod!$B$1:$AJ$1,0),FALSE)/1,0)-IFERROR(VLOOKUP($B96,'Slutlig allokering kvv'!$B$2:$AJ$550,MATCH(J$4,'Slutlig allokering kvv'!$B$1:$AJ$1,0),FALSE)/1,0)</f>
        <v>0</v>
      </c>
      <c r="K96">
        <f>IFERROR(VLOOKUP($B96,Kraftvärmeprod!$B$1:$AJ$550,MATCH(K$4,Kraftvärmeprod!$B$1:$AJ$1,0),FALSE)/1,0)-IFERROR(VLOOKUP($B96,'Slutlig allokering kvv'!$B$2:$AJ$550,MATCH(K$4,'Slutlig allokering kvv'!$B$1:$AJ$1,0),FALSE)/1,0)</f>
        <v>0</v>
      </c>
      <c r="L96">
        <f>IFERROR(VLOOKUP($B96,Kraftvärmeprod!$B$1:$AJ$550,MATCH(L$4,Kraftvärmeprod!$B$1:$AJ$1,0),FALSE)/1,0)-IFERROR(VLOOKUP($B96,'Slutlig allokering kvv'!$B$2:$AJ$550,MATCH(L$4,'Slutlig allokering kvv'!$B$1:$AJ$1,0),FALSE)/1,0)</f>
        <v>0</v>
      </c>
      <c r="M96">
        <f>IFERROR(VLOOKUP($B96,Kraftvärmeprod!$B$1:$AJ$550,MATCH(M$4,Kraftvärmeprod!$B$1:$AJ$1,0),FALSE)/1,0)-IFERROR(VLOOKUP($B96,'Slutlig allokering kvv'!$B$2:$AJ$550,MATCH(M$4,'Slutlig allokering kvv'!$B$1:$AJ$1,0),FALSE)/1,0)</f>
        <v>0</v>
      </c>
      <c r="N96">
        <f>IFERROR(VLOOKUP($B96,Kraftvärmeprod!$B$1:$AJ$550,MATCH(N$4,Kraftvärmeprod!$B$1:$AJ$1,0),FALSE)/1,0)-IFERROR(VLOOKUP($B96,'Slutlig allokering kvv'!$B$2:$AJ$550,MATCH(N$4,'Slutlig allokering kvv'!$B$1:$AJ$1,0),FALSE)/1,0)</f>
        <v>0</v>
      </c>
      <c r="O96">
        <f>IFERROR(VLOOKUP($B96,Kraftvärmeprod!$B$1:$AJ$550,MATCH(O$4,Kraftvärmeprod!$B$1:$AJ$1,0),FALSE)/1,0)-IFERROR(VLOOKUP($B96,'Slutlig allokering kvv'!$B$2:$AJ$550,MATCH(O$4,'Slutlig allokering kvv'!$B$1:$AJ$1,0),FALSE)/1,0)</f>
        <v>0</v>
      </c>
      <c r="P96">
        <f>IFERROR(VLOOKUP($B96,Kraftvärmeprod!$B$1:$AJ$550,MATCH(P$4,Kraftvärmeprod!$B$1:$AJ$1,0),FALSE)/1,0)-IFERROR(VLOOKUP($B96,'Slutlig allokering kvv'!$B$2:$AJ$550,MATCH(P$4,'Slutlig allokering kvv'!$B$1:$AJ$1,0),FALSE)/1,0)</f>
        <v>0</v>
      </c>
      <c r="Q96">
        <f>IFERROR(VLOOKUP($B96,Kraftvärmeprod!$B$1:$AJ$550,MATCH(Q$4,Kraftvärmeprod!$B$1:$AJ$1,0),FALSE)/1,0)-IFERROR(VLOOKUP($B96,'Slutlig allokering kvv'!$B$2:$AJ$550,MATCH(Q$4,'Slutlig allokering kvv'!$B$1:$AJ$1,0),FALSE)/1,0)</f>
        <v>0</v>
      </c>
      <c r="R96">
        <f>IFERROR(VLOOKUP($B96,Kraftvärmeprod!$B$1:$AJ$550,MATCH(R$4,Kraftvärmeprod!$B$1:$AJ$1,0),FALSE)/1,0)-IFERROR(VLOOKUP($B96,'Slutlig allokering kvv'!$B$2:$AJ$550,MATCH(R$4,'Slutlig allokering kvv'!$B$1:$AJ$1,0),FALSE)/1,0)</f>
        <v>0</v>
      </c>
      <c r="S96">
        <f>IFERROR(VLOOKUP($B96,Kraftvärmeprod!$B$1:$AJ$550,MATCH(S$4,Kraftvärmeprod!$B$1:$AJ$1,0),FALSE)/1,0)-IFERROR(VLOOKUP($B96,'Slutlig allokering kvv'!$B$2:$AJ$550,MATCH(S$4,'Slutlig allokering kvv'!$B$1:$AJ$1,0),FALSE)/1,0)</f>
        <v>0</v>
      </c>
      <c r="T96">
        <f>IFERROR(VLOOKUP($B96,Kraftvärmeprod!$B$1:$AJ$550,MATCH(T$4,Kraftvärmeprod!$B$1:$AJ$1,0),FALSE)/1,0)-IFERROR(VLOOKUP($B96,'Slutlig allokering kvv'!$B$2:$AJ$550,MATCH(T$4,'Slutlig allokering kvv'!$B$1:$AJ$1,0),FALSE)/1,0)</f>
        <v>0</v>
      </c>
      <c r="U96">
        <f>IFERROR(VLOOKUP($B96,Kraftvärmeprod!$B$1:$AJ$550,MATCH(U$4,Kraftvärmeprod!$B$1:$AJ$1,0),FALSE)/1,0)-IFERROR(VLOOKUP($B96,'Slutlig allokering kvv'!$B$2:$AJ$550,MATCH(U$4,'Slutlig allokering kvv'!$B$1:$AJ$1,0),FALSE)/1,0)</f>
        <v>0</v>
      </c>
      <c r="V96">
        <f>IFERROR(VLOOKUP($B96,Kraftvärmeprod!$B$1:$AJ$550,MATCH(V$4,Kraftvärmeprod!$B$1:$AJ$1,0),FALSE)/1,0)-IFERROR(VLOOKUP($B96,'Slutlig allokering kvv'!$B$2:$AJ$550,MATCH(V$4,'Slutlig allokering kvv'!$B$1:$AJ$1,0),FALSE)/1,0)</f>
        <v>0</v>
      </c>
      <c r="W96">
        <f>IFERROR(VLOOKUP($B96,Kraftvärmeprod!$B$1:$AJ$550,MATCH(W$4,Kraftvärmeprod!$B$1:$AJ$1,0),FALSE)/1,0)-IFERROR(VLOOKUP($B96,'Slutlig allokering kvv'!$B$2:$AJ$550,MATCH(W$4,'Slutlig allokering kvv'!$B$1:$AJ$1,0),FALSE)/1,0)</f>
        <v>0</v>
      </c>
      <c r="X96">
        <f>IFERROR(VLOOKUP($B96,Kraftvärmeprod!$B$1:$AJ$550,MATCH(X$4,Kraftvärmeprod!$B$1:$AJ$1,0),FALSE)/1,0)-IFERROR(VLOOKUP($B96,'Slutlig allokering kvv'!$B$2:$AJ$550,MATCH(X$4,'Slutlig allokering kvv'!$B$1:$AJ$1,0),FALSE)/1,0)</f>
        <v>0</v>
      </c>
      <c r="Y96">
        <f>IFERROR(VLOOKUP($B96,Kraftvärmeprod!$B$1:$AJ$550,MATCH(Y$4,Kraftvärmeprod!$B$1:$AJ$1,0),FALSE)/1,0)-IFERROR(VLOOKUP($B96,'Slutlig allokering kvv'!$B$2:$AJ$550,MATCH(Y$4,'Slutlig allokering kvv'!$B$1:$AJ$1,0),FALSE)/1,0)</f>
        <v>0</v>
      </c>
      <c r="Z96">
        <f>IFERROR(VLOOKUP($B96,Kraftvärmeprod!$B$1:$AJ$550,MATCH(Z$4,Kraftvärmeprod!$B$1:$AJ$1,0),FALSE)/1,0)-IFERROR(VLOOKUP($B96,'Slutlig allokering kvv'!$B$2:$AJ$550,MATCH(Z$4,'Slutlig allokering kvv'!$B$1:$AJ$1,0),FALSE)/1,0)</f>
        <v>0</v>
      </c>
      <c r="AA96">
        <f>IFERROR(VLOOKUP($B96,Kraftvärmeprod!$B$1:$AJ$550,MATCH(AA$4,Kraftvärmeprod!$B$1:$AJ$1,0),FALSE)/1,0)-IFERROR(VLOOKUP($B96,'Slutlig allokering kvv'!$B$2:$AJ$550,MATCH(AA$4,'Slutlig allokering kvv'!$B$1:$AJ$1,0),FALSE)/1,0)</f>
        <v>0</v>
      </c>
      <c r="AB96">
        <f>IFERROR(VLOOKUP($B96,Kraftvärmeprod!$B$1:$AJ$550,MATCH(AB$4,Kraftvärmeprod!$B$1:$AJ$1,0),FALSE)/1,0)-IFERROR(VLOOKUP($B96,'Slutlig allokering kvv'!$B$2:$AJ$550,MATCH(AB$4,'Slutlig allokering kvv'!$B$1:$AJ$1,0),FALSE)/1,0)</f>
        <v>0</v>
      </c>
      <c r="AC96">
        <f>IFERROR(VLOOKUP($B96,Kraftvärmeprod!$B$1:$AJ$550,MATCH(AC$4,Kraftvärmeprod!$B$1:$AJ$1,0),FALSE)/1,0)-IFERROR(VLOOKUP($B96,'Slutlig allokering kvv'!$B$2:$AJ$550,MATCH(AC$4,'Slutlig allokering kvv'!$B$1:$AJ$1,0),FALSE)/1,0)</f>
        <v>0</v>
      </c>
      <c r="AD96">
        <f>IFERROR(VLOOKUP($B96,Miljö!$B$1:$E$471,MATCH("Hjälpel kraftvärme (GWh)",Miljö!$B$1:$E$1,0),FALSE)/1,0)-IFERROR(VLOOKUP($B96,'Slutlig allokering kvv'!$B$2:$AJ$550,MATCH(AD$4,'Slutlig allokering kvv'!$B$1:$AJ$1,0),FALSE)/1,0)</f>
        <v>0</v>
      </c>
      <c r="AH96">
        <f t="shared" si="2"/>
        <v>0</v>
      </c>
      <c r="AJ96">
        <f>IFERROR(VLOOKUP($B96,'Slutlig allokering kvv'!$B$2:$AX$550,MATCH("Summa slutlig allokerad tillförd energi (utan hjälpel och rökgaskondensering):",'Slutlig allokering kvv'!$B$1:$AX$1,0),FALSE)/1,"")</f>
        <v>0</v>
      </c>
      <c r="AL96" s="195" t="str">
        <f>IFERROR(1-VLOOKUP($B96,'Slutlig allokering kvv'!$B$2:$AX$550,MATCH("Andel av bränsle i kvv som allokerats till värme, exklusive rökgaskondensering och hjälpel",'Slutlig allokering kvv'!$B$1:$AX$1,0),FALSE),"")</f>
        <v/>
      </c>
      <c r="AN96" s="195" t="str">
        <f t="shared" si="3"/>
        <v/>
      </c>
    </row>
    <row r="97" spans="1:40" x14ac:dyDescent="0.25">
      <c r="A97" s="2" t="s">
        <v>156</v>
      </c>
      <c r="B97" s="2" t="s">
        <v>158</v>
      </c>
      <c r="C97" t="str">
        <f>IFERROR(VLOOKUP($B97,Kraftvärmeprod!$B$1:$AH$479,MATCH(C$4,Kraftvärmeprod!$B$1:$AG$1,0),FALSE)/1,"")</f>
        <v/>
      </c>
      <c r="D97" t="str">
        <f>IFERROR(VLOOKUP($B97,Kraftvärmeprod!$B$1:$AH$479,MATCH(D$4,Kraftvärmeprod!$B$1:$AG$1,0),FALSE)/1,"")</f>
        <v/>
      </c>
      <c r="F97">
        <f>IFERROR(VLOOKUP($B97,Kraftvärmeprod!$B$1:$AJ$550,MATCH(F$4,Kraftvärmeprod!$B$1:$AJ$1,0),FALSE)/1,0)-IFERROR(VLOOKUP($B97,'Slutlig allokering kvv'!$B$2:$AJ$550,MATCH(F$4,'Slutlig allokering kvv'!$B$1:$AJ$1,0),FALSE)/1,0)</f>
        <v>0</v>
      </c>
      <c r="G97">
        <f>IFERROR(VLOOKUP($B97,Kraftvärmeprod!$B$1:$AJ$550,MATCH(G$4,Kraftvärmeprod!$B$1:$AJ$1,0),FALSE)/1,0)-IFERROR(VLOOKUP($B97,'Slutlig allokering kvv'!$B$2:$AJ$550,MATCH(G$4,'Slutlig allokering kvv'!$B$1:$AJ$1,0),FALSE)/1,0)</f>
        <v>0</v>
      </c>
      <c r="H97">
        <f>IFERROR(VLOOKUP($B97,Kraftvärmeprod!$B$1:$AJ$550,MATCH(H$4,Kraftvärmeprod!$B$1:$AJ$1,0),FALSE)/1,0)-IFERROR(VLOOKUP($B97,'Slutlig allokering kvv'!$B$2:$AJ$550,MATCH(H$4,'Slutlig allokering kvv'!$B$1:$AJ$1,0),FALSE)/1,0)</f>
        <v>0</v>
      </c>
      <c r="I97">
        <f>IFERROR(VLOOKUP($B97,Kraftvärmeprod!$B$1:$AJ$550,MATCH(I$4,Kraftvärmeprod!$B$1:$AJ$1,0),FALSE)/1,0)-IFERROR(VLOOKUP($B97,'Slutlig allokering kvv'!$B$2:$AJ$550,MATCH(I$4,'Slutlig allokering kvv'!$B$1:$AJ$1,0),FALSE)/1,0)</f>
        <v>0</v>
      </c>
      <c r="J97">
        <f>IFERROR(VLOOKUP($B97,Kraftvärmeprod!$B$1:$AJ$550,MATCH(J$4,Kraftvärmeprod!$B$1:$AJ$1,0),FALSE)/1,0)-IFERROR(VLOOKUP($B97,'Slutlig allokering kvv'!$B$2:$AJ$550,MATCH(J$4,'Slutlig allokering kvv'!$B$1:$AJ$1,0),FALSE)/1,0)</f>
        <v>0</v>
      </c>
      <c r="K97">
        <f>IFERROR(VLOOKUP($B97,Kraftvärmeprod!$B$1:$AJ$550,MATCH(K$4,Kraftvärmeprod!$B$1:$AJ$1,0),FALSE)/1,0)-IFERROR(VLOOKUP($B97,'Slutlig allokering kvv'!$B$2:$AJ$550,MATCH(K$4,'Slutlig allokering kvv'!$B$1:$AJ$1,0),FALSE)/1,0)</f>
        <v>0</v>
      </c>
      <c r="L97">
        <f>IFERROR(VLOOKUP($B97,Kraftvärmeprod!$B$1:$AJ$550,MATCH(L$4,Kraftvärmeprod!$B$1:$AJ$1,0),FALSE)/1,0)-IFERROR(VLOOKUP($B97,'Slutlig allokering kvv'!$B$2:$AJ$550,MATCH(L$4,'Slutlig allokering kvv'!$B$1:$AJ$1,0),FALSE)/1,0)</f>
        <v>0</v>
      </c>
      <c r="M97">
        <f>IFERROR(VLOOKUP($B97,Kraftvärmeprod!$B$1:$AJ$550,MATCH(M$4,Kraftvärmeprod!$B$1:$AJ$1,0),FALSE)/1,0)-IFERROR(VLOOKUP($B97,'Slutlig allokering kvv'!$B$2:$AJ$550,MATCH(M$4,'Slutlig allokering kvv'!$B$1:$AJ$1,0),FALSE)/1,0)</f>
        <v>0</v>
      </c>
      <c r="N97">
        <f>IFERROR(VLOOKUP($B97,Kraftvärmeprod!$B$1:$AJ$550,MATCH(N$4,Kraftvärmeprod!$B$1:$AJ$1,0),FALSE)/1,0)-IFERROR(VLOOKUP($B97,'Slutlig allokering kvv'!$B$2:$AJ$550,MATCH(N$4,'Slutlig allokering kvv'!$B$1:$AJ$1,0),FALSE)/1,0)</f>
        <v>0</v>
      </c>
      <c r="O97">
        <f>IFERROR(VLOOKUP($B97,Kraftvärmeprod!$B$1:$AJ$550,MATCH(O$4,Kraftvärmeprod!$B$1:$AJ$1,0),FALSE)/1,0)-IFERROR(VLOOKUP($B97,'Slutlig allokering kvv'!$B$2:$AJ$550,MATCH(O$4,'Slutlig allokering kvv'!$B$1:$AJ$1,0),FALSE)/1,0)</f>
        <v>0</v>
      </c>
      <c r="P97">
        <f>IFERROR(VLOOKUP($B97,Kraftvärmeprod!$B$1:$AJ$550,MATCH(P$4,Kraftvärmeprod!$B$1:$AJ$1,0),FALSE)/1,0)-IFERROR(VLOOKUP($B97,'Slutlig allokering kvv'!$B$2:$AJ$550,MATCH(P$4,'Slutlig allokering kvv'!$B$1:$AJ$1,0),FALSE)/1,0)</f>
        <v>0</v>
      </c>
      <c r="Q97">
        <f>IFERROR(VLOOKUP($B97,Kraftvärmeprod!$B$1:$AJ$550,MATCH(Q$4,Kraftvärmeprod!$B$1:$AJ$1,0),FALSE)/1,0)-IFERROR(VLOOKUP($B97,'Slutlig allokering kvv'!$B$2:$AJ$550,MATCH(Q$4,'Slutlig allokering kvv'!$B$1:$AJ$1,0),FALSE)/1,0)</f>
        <v>0</v>
      </c>
      <c r="R97">
        <f>IFERROR(VLOOKUP($B97,Kraftvärmeprod!$B$1:$AJ$550,MATCH(R$4,Kraftvärmeprod!$B$1:$AJ$1,0),FALSE)/1,0)-IFERROR(VLOOKUP($B97,'Slutlig allokering kvv'!$B$2:$AJ$550,MATCH(R$4,'Slutlig allokering kvv'!$B$1:$AJ$1,0),FALSE)/1,0)</f>
        <v>0</v>
      </c>
      <c r="S97">
        <f>IFERROR(VLOOKUP($B97,Kraftvärmeprod!$B$1:$AJ$550,MATCH(S$4,Kraftvärmeprod!$B$1:$AJ$1,0),FALSE)/1,0)-IFERROR(VLOOKUP($B97,'Slutlig allokering kvv'!$B$2:$AJ$550,MATCH(S$4,'Slutlig allokering kvv'!$B$1:$AJ$1,0),FALSE)/1,0)</f>
        <v>0</v>
      </c>
      <c r="T97">
        <f>IFERROR(VLOOKUP($B97,Kraftvärmeprod!$B$1:$AJ$550,MATCH(T$4,Kraftvärmeprod!$B$1:$AJ$1,0),FALSE)/1,0)-IFERROR(VLOOKUP($B97,'Slutlig allokering kvv'!$B$2:$AJ$550,MATCH(T$4,'Slutlig allokering kvv'!$B$1:$AJ$1,0),FALSE)/1,0)</f>
        <v>0</v>
      </c>
      <c r="U97">
        <f>IFERROR(VLOOKUP($B97,Kraftvärmeprod!$B$1:$AJ$550,MATCH(U$4,Kraftvärmeprod!$B$1:$AJ$1,0),FALSE)/1,0)-IFERROR(VLOOKUP($B97,'Slutlig allokering kvv'!$B$2:$AJ$550,MATCH(U$4,'Slutlig allokering kvv'!$B$1:$AJ$1,0),FALSE)/1,0)</f>
        <v>0</v>
      </c>
      <c r="V97">
        <f>IFERROR(VLOOKUP($B97,Kraftvärmeprod!$B$1:$AJ$550,MATCH(V$4,Kraftvärmeprod!$B$1:$AJ$1,0),FALSE)/1,0)-IFERROR(VLOOKUP($B97,'Slutlig allokering kvv'!$B$2:$AJ$550,MATCH(V$4,'Slutlig allokering kvv'!$B$1:$AJ$1,0),FALSE)/1,0)</f>
        <v>0</v>
      </c>
      <c r="W97">
        <f>IFERROR(VLOOKUP($B97,Kraftvärmeprod!$B$1:$AJ$550,MATCH(W$4,Kraftvärmeprod!$B$1:$AJ$1,0),FALSE)/1,0)-IFERROR(VLOOKUP($B97,'Slutlig allokering kvv'!$B$2:$AJ$550,MATCH(W$4,'Slutlig allokering kvv'!$B$1:$AJ$1,0),FALSE)/1,0)</f>
        <v>0</v>
      </c>
      <c r="X97">
        <f>IFERROR(VLOOKUP($B97,Kraftvärmeprod!$B$1:$AJ$550,MATCH(X$4,Kraftvärmeprod!$B$1:$AJ$1,0),FALSE)/1,0)-IFERROR(VLOOKUP($B97,'Slutlig allokering kvv'!$B$2:$AJ$550,MATCH(X$4,'Slutlig allokering kvv'!$B$1:$AJ$1,0),FALSE)/1,0)</f>
        <v>0</v>
      </c>
      <c r="Y97">
        <f>IFERROR(VLOOKUP($B97,Kraftvärmeprod!$B$1:$AJ$550,MATCH(Y$4,Kraftvärmeprod!$B$1:$AJ$1,0),FALSE)/1,0)-IFERROR(VLOOKUP($B97,'Slutlig allokering kvv'!$B$2:$AJ$550,MATCH(Y$4,'Slutlig allokering kvv'!$B$1:$AJ$1,0),FALSE)/1,0)</f>
        <v>0</v>
      </c>
      <c r="Z97">
        <f>IFERROR(VLOOKUP($B97,Kraftvärmeprod!$B$1:$AJ$550,MATCH(Z$4,Kraftvärmeprod!$B$1:$AJ$1,0),FALSE)/1,0)-IFERROR(VLOOKUP($B97,'Slutlig allokering kvv'!$B$2:$AJ$550,MATCH(Z$4,'Slutlig allokering kvv'!$B$1:$AJ$1,0),FALSE)/1,0)</f>
        <v>0</v>
      </c>
      <c r="AA97">
        <f>IFERROR(VLOOKUP($B97,Kraftvärmeprod!$B$1:$AJ$550,MATCH(AA$4,Kraftvärmeprod!$B$1:$AJ$1,0),FALSE)/1,0)-IFERROR(VLOOKUP($B97,'Slutlig allokering kvv'!$B$2:$AJ$550,MATCH(AA$4,'Slutlig allokering kvv'!$B$1:$AJ$1,0),FALSE)/1,0)</f>
        <v>0</v>
      </c>
      <c r="AB97">
        <f>IFERROR(VLOOKUP($B97,Kraftvärmeprod!$B$1:$AJ$550,MATCH(AB$4,Kraftvärmeprod!$B$1:$AJ$1,0),FALSE)/1,0)-IFERROR(VLOOKUP($B97,'Slutlig allokering kvv'!$B$2:$AJ$550,MATCH(AB$4,'Slutlig allokering kvv'!$B$1:$AJ$1,0),FALSE)/1,0)</f>
        <v>0</v>
      </c>
      <c r="AC97">
        <f>IFERROR(VLOOKUP($B97,Kraftvärmeprod!$B$1:$AJ$550,MATCH(AC$4,Kraftvärmeprod!$B$1:$AJ$1,0),FALSE)/1,0)-IFERROR(VLOOKUP($B97,'Slutlig allokering kvv'!$B$2:$AJ$550,MATCH(AC$4,'Slutlig allokering kvv'!$B$1:$AJ$1,0),FALSE)/1,0)</f>
        <v>0</v>
      </c>
      <c r="AD97">
        <f>IFERROR(VLOOKUP($B97,Miljö!$B$1:$E$471,MATCH("Hjälpel kraftvärme (GWh)",Miljö!$B$1:$E$1,0),FALSE)/1,0)-IFERROR(VLOOKUP($B97,'Slutlig allokering kvv'!$B$2:$AJ$550,MATCH(AD$4,'Slutlig allokering kvv'!$B$1:$AJ$1,0),FALSE)/1,0)</f>
        <v>0</v>
      </c>
      <c r="AH97">
        <f t="shared" si="2"/>
        <v>0</v>
      </c>
      <c r="AJ97">
        <f>IFERROR(VLOOKUP($B97,'Slutlig allokering kvv'!$B$2:$AX$550,MATCH("Summa slutlig allokerad tillförd energi (utan hjälpel och rökgaskondensering):",'Slutlig allokering kvv'!$B$1:$AX$1,0),FALSE)/1,"")</f>
        <v>0</v>
      </c>
      <c r="AL97" s="195" t="str">
        <f>IFERROR(1-VLOOKUP($B97,'Slutlig allokering kvv'!$B$2:$AX$550,MATCH("Andel av bränsle i kvv som allokerats till värme, exklusive rökgaskondensering och hjälpel",'Slutlig allokering kvv'!$B$1:$AX$1,0),FALSE),"")</f>
        <v/>
      </c>
      <c r="AN97" s="195" t="str">
        <f t="shared" si="3"/>
        <v/>
      </c>
    </row>
    <row r="98" spans="1:40" x14ac:dyDescent="0.25">
      <c r="A98" s="2" t="s">
        <v>156</v>
      </c>
      <c r="B98" s="2" t="s">
        <v>159</v>
      </c>
      <c r="C98" t="str">
        <f>IFERROR(VLOOKUP($B98,Kraftvärmeprod!$B$1:$AH$479,MATCH(C$4,Kraftvärmeprod!$B$1:$AG$1,0),FALSE)/1,"")</f>
        <v/>
      </c>
      <c r="D98" t="str">
        <f>IFERROR(VLOOKUP($B98,Kraftvärmeprod!$B$1:$AH$479,MATCH(D$4,Kraftvärmeprod!$B$1:$AG$1,0),FALSE)/1,"")</f>
        <v/>
      </c>
      <c r="F98">
        <f>IFERROR(VLOOKUP($B98,Kraftvärmeprod!$B$1:$AJ$550,MATCH(F$4,Kraftvärmeprod!$B$1:$AJ$1,0),FALSE)/1,0)-IFERROR(VLOOKUP($B98,'Slutlig allokering kvv'!$B$2:$AJ$550,MATCH(F$4,'Slutlig allokering kvv'!$B$1:$AJ$1,0),FALSE)/1,0)</f>
        <v>0</v>
      </c>
      <c r="G98">
        <f>IFERROR(VLOOKUP($B98,Kraftvärmeprod!$B$1:$AJ$550,MATCH(G$4,Kraftvärmeprod!$B$1:$AJ$1,0),FALSE)/1,0)-IFERROR(VLOOKUP($B98,'Slutlig allokering kvv'!$B$2:$AJ$550,MATCH(G$4,'Slutlig allokering kvv'!$B$1:$AJ$1,0),FALSE)/1,0)</f>
        <v>0</v>
      </c>
      <c r="H98">
        <f>IFERROR(VLOOKUP($B98,Kraftvärmeprod!$B$1:$AJ$550,MATCH(H$4,Kraftvärmeprod!$B$1:$AJ$1,0),FALSE)/1,0)-IFERROR(VLOOKUP($B98,'Slutlig allokering kvv'!$B$2:$AJ$550,MATCH(H$4,'Slutlig allokering kvv'!$B$1:$AJ$1,0),FALSE)/1,0)</f>
        <v>0</v>
      </c>
      <c r="I98">
        <f>IFERROR(VLOOKUP($B98,Kraftvärmeprod!$B$1:$AJ$550,MATCH(I$4,Kraftvärmeprod!$B$1:$AJ$1,0),FALSE)/1,0)-IFERROR(VLOOKUP($B98,'Slutlig allokering kvv'!$B$2:$AJ$550,MATCH(I$4,'Slutlig allokering kvv'!$B$1:$AJ$1,0),FALSE)/1,0)</f>
        <v>0</v>
      </c>
      <c r="J98">
        <f>IFERROR(VLOOKUP($B98,Kraftvärmeprod!$B$1:$AJ$550,MATCH(J$4,Kraftvärmeprod!$B$1:$AJ$1,0),FALSE)/1,0)-IFERROR(VLOOKUP($B98,'Slutlig allokering kvv'!$B$2:$AJ$550,MATCH(J$4,'Slutlig allokering kvv'!$B$1:$AJ$1,0),FALSE)/1,0)</f>
        <v>0</v>
      </c>
      <c r="K98">
        <f>IFERROR(VLOOKUP($B98,Kraftvärmeprod!$B$1:$AJ$550,MATCH(K$4,Kraftvärmeprod!$B$1:$AJ$1,0),FALSE)/1,0)-IFERROR(VLOOKUP($B98,'Slutlig allokering kvv'!$B$2:$AJ$550,MATCH(K$4,'Slutlig allokering kvv'!$B$1:$AJ$1,0),FALSE)/1,0)</f>
        <v>0</v>
      </c>
      <c r="L98">
        <f>IFERROR(VLOOKUP($B98,Kraftvärmeprod!$B$1:$AJ$550,MATCH(L$4,Kraftvärmeprod!$B$1:$AJ$1,0),FALSE)/1,0)-IFERROR(VLOOKUP($B98,'Slutlig allokering kvv'!$B$2:$AJ$550,MATCH(L$4,'Slutlig allokering kvv'!$B$1:$AJ$1,0),FALSE)/1,0)</f>
        <v>0</v>
      </c>
      <c r="M98">
        <f>IFERROR(VLOOKUP($B98,Kraftvärmeprod!$B$1:$AJ$550,MATCH(M$4,Kraftvärmeprod!$B$1:$AJ$1,0),FALSE)/1,0)-IFERROR(VLOOKUP($B98,'Slutlig allokering kvv'!$B$2:$AJ$550,MATCH(M$4,'Slutlig allokering kvv'!$B$1:$AJ$1,0),FALSE)/1,0)</f>
        <v>0</v>
      </c>
      <c r="N98">
        <f>IFERROR(VLOOKUP($B98,Kraftvärmeprod!$B$1:$AJ$550,MATCH(N$4,Kraftvärmeprod!$B$1:$AJ$1,0),FALSE)/1,0)-IFERROR(VLOOKUP($B98,'Slutlig allokering kvv'!$B$2:$AJ$550,MATCH(N$4,'Slutlig allokering kvv'!$B$1:$AJ$1,0),FALSE)/1,0)</f>
        <v>0</v>
      </c>
      <c r="O98">
        <f>IFERROR(VLOOKUP($B98,Kraftvärmeprod!$B$1:$AJ$550,MATCH(O$4,Kraftvärmeprod!$B$1:$AJ$1,0),FALSE)/1,0)-IFERROR(VLOOKUP($B98,'Slutlig allokering kvv'!$B$2:$AJ$550,MATCH(O$4,'Slutlig allokering kvv'!$B$1:$AJ$1,0),FALSE)/1,0)</f>
        <v>0</v>
      </c>
      <c r="P98">
        <f>IFERROR(VLOOKUP($B98,Kraftvärmeprod!$B$1:$AJ$550,MATCH(P$4,Kraftvärmeprod!$B$1:$AJ$1,0),FALSE)/1,0)-IFERROR(VLOOKUP($B98,'Slutlig allokering kvv'!$B$2:$AJ$550,MATCH(P$4,'Slutlig allokering kvv'!$B$1:$AJ$1,0),FALSE)/1,0)</f>
        <v>0</v>
      </c>
      <c r="Q98">
        <f>IFERROR(VLOOKUP($B98,Kraftvärmeprod!$B$1:$AJ$550,MATCH(Q$4,Kraftvärmeprod!$B$1:$AJ$1,0),FALSE)/1,0)-IFERROR(VLOOKUP($B98,'Slutlig allokering kvv'!$B$2:$AJ$550,MATCH(Q$4,'Slutlig allokering kvv'!$B$1:$AJ$1,0),FALSE)/1,0)</f>
        <v>0</v>
      </c>
      <c r="R98">
        <f>IFERROR(VLOOKUP($B98,Kraftvärmeprod!$B$1:$AJ$550,MATCH(R$4,Kraftvärmeprod!$B$1:$AJ$1,0),FALSE)/1,0)-IFERROR(VLOOKUP($B98,'Slutlig allokering kvv'!$B$2:$AJ$550,MATCH(R$4,'Slutlig allokering kvv'!$B$1:$AJ$1,0),FALSE)/1,0)</f>
        <v>0</v>
      </c>
      <c r="S98">
        <f>IFERROR(VLOOKUP($B98,Kraftvärmeprod!$B$1:$AJ$550,MATCH(S$4,Kraftvärmeprod!$B$1:$AJ$1,0),FALSE)/1,0)-IFERROR(VLOOKUP($B98,'Slutlig allokering kvv'!$B$2:$AJ$550,MATCH(S$4,'Slutlig allokering kvv'!$B$1:$AJ$1,0),FALSE)/1,0)</f>
        <v>0</v>
      </c>
      <c r="T98">
        <f>IFERROR(VLOOKUP($B98,Kraftvärmeprod!$B$1:$AJ$550,MATCH(T$4,Kraftvärmeprod!$B$1:$AJ$1,0),FALSE)/1,0)-IFERROR(VLOOKUP($B98,'Slutlig allokering kvv'!$B$2:$AJ$550,MATCH(T$4,'Slutlig allokering kvv'!$B$1:$AJ$1,0),FALSE)/1,0)</f>
        <v>0</v>
      </c>
      <c r="U98">
        <f>IFERROR(VLOOKUP($B98,Kraftvärmeprod!$B$1:$AJ$550,MATCH(U$4,Kraftvärmeprod!$B$1:$AJ$1,0),FALSE)/1,0)-IFERROR(VLOOKUP($B98,'Slutlig allokering kvv'!$B$2:$AJ$550,MATCH(U$4,'Slutlig allokering kvv'!$B$1:$AJ$1,0),FALSE)/1,0)</f>
        <v>0</v>
      </c>
      <c r="V98">
        <f>IFERROR(VLOOKUP($B98,Kraftvärmeprod!$B$1:$AJ$550,MATCH(V$4,Kraftvärmeprod!$B$1:$AJ$1,0),FALSE)/1,0)-IFERROR(VLOOKUP($B98,'Slutlig allokering kvv'!$B$2:$AJ$550,MATCH(V$4,'Slutlig allokering kvv'!$B$1:$AJ$1,0),FALSE)/1,0)</f>
        <v>0</v>
      </c>
      <c r="W98">
        <f>IFERROR(VLOOKUP($B98,Kraftvärmeprod!$B$1:$AJ$550,MATCH(W$4,Kraftvärmeprod!$B$1:$AJ$1,0),FALSE)/1,0)-IFERROR(VLOOKUP($B98,'Slutlig allokering kvv'!$B$2:$AJ$550,MATCH(W$4,'Slutlig allokering kvv'!$B$1:$AJ$1,0),FALSE)/1,0)</f>
        <v>0</v>
      </c>
      <c r="X98">
        <f>IFERROR(VLOOKUP($B98,Kraftvärmeprod!$B$1:$AJ$550,MATCH(X$4,Kraftvärmeprod!$B$1:$AJ$1,0),FALSE)/1,0)-IFERROR(VLOOKUP($B98,'Slutlig allokering kvv'!$B$2:$AJ$550,MATCH(X$4,'Slutlig allokering kvv'!$B$1:$AJ$1,0),FALSE)/1,0)</f>
        <v>0</v>
      </c>
      <c r="Y98">
        <f>IFERROR(VLOOKUP($B98,Kraftvärmeprod!$B$1:$AJ$550,MATCH(Y$4,Kraftvärmeprod!$B$1:$AJ$1,0),FALSE)/1,0)-IFERROR(VLOOKUP($B98,'Slutlig allokering kvv'!$B$2:$AJ$550,MATCH(Y$4,'Slutlig allokering kvv'!$B$1:$AJ$1,0),FALSE)/1,0)</f>
        <v>0</v>
      </c>
      <c r="Z98">
        <f>IFERROR(VLOOKUP($B98,Kraftvärmeprod!$B$1:$AJ$550,MATCH(Z$4,Kraftvärmeprod!$B$1:$AJ$1,0),FALSE)/1,0)-IFERROR(VLOOKUP($B98,'Slutlig allokering kvv'!$B$2:$AJ$550,MATCH(Z$4,'Slutlig allokering kvv'!$B$1:$AJ$1,0),FALSE)/1,0)</f>
        <v>0</v>
      </c>
      <c r="AA98">
        <f>IFERROR(VLOOKUP($B98,Kraftvärmeprod!$B$1:$AJ$550,MATCH(AA$4,Kraftvärmeprod!$B$1:$AJ$1,0),FALSE)/1,0)-IFERROR(VLOOKUP($B98,'Slutlig allokering kvv'!$B$2:$AJ$550,MATCH(AA$4,'Slutlig allokering kvv'!$B$1:$AJ$1,0),FALSE)/1,0)</f>
        <v>0</v>
      </c>
      <c r="AB98">
        <f>IFERROR(VLOOKUP($B98,Kraftvärmeprod!$B$1:$AJ$550,MATCH(AB$4,Kraftvärmeprod!$B$1:$AJ$1,0),FALSE)/1,0)-IFERROR(VLOOKUP($B98,'Slutlig allokering kvv'!$B$2:$AJ$550,MATCH(AB$4,'Slutlig allokering kvv'!$B$1:$AJ$1,0),FALSE)/1,0)</f>
        <v>0</v>
      </c>
      <c r="AC98">
        <f>IFERROR(VLOOKUP($B98,Kraftvärmeprod!$B$1:$AJ$550,MATCH(AC$4,Kraftvärmeprod!$B$1:$AJ$1,0),FALSE)/1,0)-IFERROR(VLOOKUP($B98,'Slutlig allokering kvv'!$B$2:$AJ$550,MATCH(AC$4,'Slutlig allokering kvv'!$B$1:$AJ$1,0),FALSE)/1,0)</f>
        <v>0</v>
      </c>
      <c r="AD98">
        <f>IFERROR(VLOOKUP($B98,Miljö!$B$1:$E$471,MATCH("Hjälpel kraftvärme (GWh)",Miljö!$B$1:$E$1,0),FALSE)/1,0)-IFERROR(VLOOKUP($B98,'Slutlig allokering kvv'!$B$2:$AJ$550,MATCH(AD$4,'Slutlig allokering kvv'!$B$1:$AJ$1,0),FALSE)/1,0)</f>
        <v>0</v>
      </c>
      <c r="AH98">
        <f t="shared" si="2"/>
        <v>0</v>
      </c>
      <c r="AJ98">
        <f>IFERROR(VLOOKUP($B98,'Slutlig allokering kvv'!$B$2:$AX$550,MATCH("Summa slutlig allokerad tillförd energi (utan hjälpel och rökgaskondensering):",'Slutlig allokering kvv'!$B$1:$AX$1,0),FALSE)/1,"")</f>
        <v>0</v>
      </c>
      <c r="AL98" s="195" t="str">
        <f>IFERROR(1-VLOOKUP($B98,'Slutlig allokering kvv'!$B$2:$AX$550,MATCH("Andel av bränsle i kvv som allokerats till värme, exklusive rökgaskondensering och hjälpel",'Slutlig allokering kvv'!$B$1:$AX$1,0),FALSE),"")</f>
        <v/>
      </c>
      <c r="AN98" s="195" t="str">
        <f t="shared" si="3"/>
        <v/>
      </c>
    </row>
    <row r="99" spans="1:40" x14ac:dyDescent="0.25">
      <c r="A99" s="2" t="s">
        <v>160</v>
      </c>
      <c r="B99" s="2" t="s">
        <v>161</v>
      </c>
      <c r="C99" t="str">
        <f>IFERROR(VLOOKUP($B99,Kraftvärmeprod!$B$1:$AH$479,MATCH(C$4,Kraftvärmeprod!$B$1:$AG$1,0),FALSE)/1,"")</f>
        <v/>
      </c>
      <c r="D99" t="str">
        <f>IFERROR(VLOOKUP($B99,Kraftvärmeprod!$B$1:$AH$479,MATCH(D$4,Kraftvärmeprod!$B$1:$AG$1,0),FALSE)/1,"")</f>
        <v/>
      </c>
      <c r="F99">
        <f>IFERROR(VLOOKUP($B99,Kraftvärmeprod!$B$1:$AJ$550,MATCH(F$4,Kraftvärmeprod!$B$1:$AJ$1,0),FALSE)/1,0)-IFERROR(VLOOKUP($B99,'Slutlig allokering kvv'!$B$2:$AJ$550,MATCH(F$4,'Slutlig allokering kvv'!$B$1:$AJ$1,0),FALSE)/1,0)</f>
        <v>0</v>
      </c>
      <c r="G99">
        <f>IFERROR(VLOOKUP($B99,Kraftvärmeprod!$B$1:$AJ$550,MATCH(G$4,Kraftvärmeprod!$B$1:$AJ$1,0),FALSE)/1,0)-IFERROR(VLOOKUP($B99,'Slutlig allokering kvv'!$B$2:$AJ$550,MATCH(G$4,'Slutlig allokering kvv'!$B$1:$AJ$1,0),FALSE)/1,0)</f>
        <v>0</v>
      </c>
      <c r="H99">
        <f>IFERROR(VLOOKUP($B99,Kraftvärmeprod!$B$1:$AJ$550,MATCH(H$4,Kraftvärmeprod!$B$1:$AJ$1,0),FALSE)/1,0)-IFERROR(VLOOKUP($B99,'Slutlig allokering kvv'!$B$2:$AJ$550,MATCH(H$4,'Slutlig allokering kvv'!$B$1:$AJ$1,0),FALSE)/1,0)</f>
        <v>0</v>
      </c>
      <c r="I99">
        <f>IFERROR(VLOOKUP($B99,Kraftvärmeprod!$B$1:$AJ$550,MATCH(I$4,Kraftvärmeprod!$B$1:$AJ$1,0),FALSE)/1,0)-IFERROR(VLOOKUP($B99,'Slutlig allokering kvv'!$B$2:$AJ$550,MATCH(I$4,'Slutlig allokering kvv'!$B$1:$AJ$1,0),FALSE)/1,0)</f>
        <v>0</v>
      </c>
      <c r="J99">
        <f>IFERROR(VLOOKUP($B99,Kraftvärmeprod!$B$1:$AJ$550,MATCH(J$4,Kraftvärmeprod!$B$1:$AJ$1,0),FALSE)/1,0)-IFERROR(VLOOKUP($B99,'Slutlig allokering kvv'!$B$2:$AJ$550,MATCH(J$4,'Slutlig allokering kvv'!$B$1:$AJ$1,0),FALSE)/1,0)</f>
        <v>0</v>
      </c>
      <c r="K99">
        <f>IFERROR(VLOOKUP($B99,Kraftvärmeprod!$B$1:$AJ$550,MATCH(K$4,Kraftvärmeprod!$B$1:$AJ$1,0),FALSE)/1,0)-IFERROR(VLOOKUP($B99,'Slutlig allokering kvv'!$B$2:$AJ$550,MATCH(K$4,'Slutlig allokering kvv'!$B$1:$AJ$1,0),FALSE)/1,0)</f>
        <v>0</v>
      </c>
      <c r="L99">
        <f>IFERROR(VLOOKUP($B99,Kraftvärmeprod!$B$1:$AJ$550,MATCH(L$4,Kraftvärmeprod!$B$1:$AJ$1,0),FALSE)/1,0)-IFERROR(VLOOKUP($B99,'Slutlig allokering kvv'!$B$2:$AJ$550,MATCH(L$4,'Slutlig allokering kvv'!$B$1:$AJ$1,0),FALSE)/1,0)</f>
        <v>0</v>
      </c>
      <c r="M99">
        <f>IFERROR(VLOOKUP($B99,Kraftvärmeprod!$B$1:$AJ$550,MATCH(M$4,Kraftvärmeprod!$B$1:$AJ$1,0),FALSE)/1,0)-IFERROR(VLOOKUP($B99,'Slutlig allokering kvv'!$B$2:$AJ$550,MATCH(M$4,'Slutlig allokering kvv'!$B$1:$AJ$1,0),FALSE)/1,0)</f>
        <v>0</v>
      </c>
      <c r="N99">
        <f>IFERROR(VLOOKUP($B99,Kraftvärmeprod!$B$1:$AJ$550,MATCH(N$4,Kraftvärmeprod!$B$1:$AJ$1,0),FALSE)/1,0)-IFERROR(VLOOKUP($B99,'Slutlig allokering kvv'!$B$2:$AJ$550,MATCH(N$4,'Slutlig allokering kvv'!$B$1:$AJ$1,0),FALSE)/1,0)</f>
        <v>0</v>
      </c>
      <c r="O99">
        <f>IFERROR(VLOOKUP($B99,Kraftvärmeprod!$B$1:$AJ$550,MATCH(O$4,Kraftvärmeprod!$B$1:$AJ$1,0),FALSE)/1,0)-IFERROR(VLOOKUP($B99,'Slutlig allokering kvv'!$B$2:$AJ$550,MATCH(O$4,'Slutlig allokering kvv'!$B$1:$AJ$1,0),FALSE)/1,0)</f>
        <v>0</v>
      </c>
      <c r="P99">
        <f>IFERROR(VLOOKUP($B99,Kraftvärmeprod!$B$1:$AJ$550,MATCH(P$4,Kraftvärmeprod!$B$1:$AJ$1,0),FALSE)/1,0)-IFERROR(VLOOKUP($B99,'Slutlig allokering kvv'!$B$2:$AJ$550,MATCH(P$4,'Slutlig allokering kvv'!$B$1:$AJ$1,0),FALSE)/1,0)</f>
        <v>0</v>
      </c>
      <c r="Q99">
        <f>IFERROR(VLOOKUP($B99,Kraftvärmeprod!$B$1:$AJ$550,MATCH(Q$4,Kraftvärmeprod!$B$1:$AJ$1,0),FALSE)/1,0)-IFERROR(VLOOKUP($B99,'Slutlig allokering kvv'!$B$2:$AJ$550,MATCH(Q$4,'Slutlig allokering kvv'!$B$1:$AJ$1,0),FALSE)/1,0)</f>
        <v>0</v>
      </c>
      <c r="R99">
        <f>IFERROR(VLOOKUP($B99,Kraftvärmeprod!$B$1:$AJ$550,MATCH(R$4,Kraftvärmeprod!$B$1:$AJ$1,0),FALSE)/1,0)-IFERROR(VLOOKUP($B99,'Slutlig allokering kvv'!$B$2:$AJ$550,MATCH(R$4,'Slutlig allokering kvv'!$B$1:$AJ$1,0),FALSE)/1,0)</f>
        <v>0</v>
      </c>
      <c r="S99">
        <f>IFERROR(VLOOKUP($B99,Kraftvärmeprod!$B$1:$AJ$550,MATCH(S$4,Kraftvärmeprod!$B$1:$AJ$1,0),FALSE)/1,0)-IFERROR(VLOOKUP($B99,'Slutlig allokering kvv'!$B$2:$AJ$550,MATCH(S$4,'Slutlig allokering kvv'!$B$1:$AJ$1,0),FALSE)/1,0)</f>
        <v>0</v>
      </c>
      <c r="T99">
        <f>IFERROR(VLOOKUP($B99,Kraftvärmeprod!$B$1:$AJ$550,MATCH(T$4,Kraftvärmeprod!$B$1:$AJ$1,0),FALSE)/1,0)-IFERROR(VLOOKUP($B99,'Slutlig allokering kvv'!$B$2:$AJ$550,MATCH(T$4,'Slutlig allokering kvv'!$B$1:$AJ$1,0),FALSE)/1,0)</f>
        <v>0</v>
      </c>
      <c r="U99">
        <f>IFERROR(VLOOKUP($B99,Kraftvärmeprod!$B$1:$AJ$550,MATCH(U$4,Kraftvärmeprod!$B$1:$AJ$1,0),FALSE)/1,0)-IFERROR(VLOOKUP($B99,'Slutlig allokering kvv'!$B$2:$AJ$550,MATCH(U$4,'Slutlig allokering kvv'!$B$1:$AJ$1,0),FALSE)/1,0)</f>
        <v>0</v>
      </c>
      <c r="V99">
        <f>IFERROR(VLOOKUP($B99,Kraftvärmeprod!$B$1:$AJ$550,MATCH(V$4,Kraftvärmeprod!$B$1:$AJ$1,0),FALSE)/1,0)-IFERROR(VLOOKUP($B99,'Slutlig allokering kvv'!$B$2:$AJ$550,MATCH(V$4,'Slutlig allokering kvv'!$B$1:$AJ$1,0),FALSE)/1,0)</f>
        <v>0</v>
      </c>
      <c r="W99">
        <f>IFERROR(VLOOKUP($B99,Kraftvärmeprod!$B$1:$AJ$550,MATCH(W$4,Kraftvärmeprod!$B$1:$AJ$1,0),FALSE)/1,0)-IFERROR(VLOOKUP($B99,'Slutlig allokering kvv'!$B$2:$AJ$550,MATCH(W$4,'Slutlig allokering kvv'!$B$1:$AJ$1,0),FALSE)/1,0)</f>
        <v>0</v>
      </c>
      <c r="X99">
        <f>IFERROR(VLOOKUP($B99,Kraftvärmeprod!$B$1:$AJ$550,MATCH(X$4,Kraftvärmeprod!$B$1:$AJ$1,0),FALSE)/1,0)-IFERROR(VLOOKUP($B99,'Slutlig allokering kvv'!$B$2:$AJ$550,MATCH(X$4,'Slutlig allokering kvv'!$B$1:$AJ$1,0),FALSE)/1,0)</f>
        <v>0</v>
      </c>
      <c r="Y99">
        <f>IFERROR(VLOOKUP($B99,Kraftvärmeprod!$B$1:$AJ$550,MATCH(Y$4,Kraftvärmeprod!$B$1:$AJ$1,0),FALSE)/1,0)-IFERROR(VLOOKUP($B99,'Slutlig allokering kvv'!$B$2:$AJ$550,MATCH(Y$4,'Slutlig allokering kvv'!$B$1:$AJ$1,0),FALSE)/1,0)</f>
        <v>0</v>
      </c>
      <c r="Z99">
        <f>IFERROR(VLOOKUP($B99,Kraftvärmeprod!$B$1:$AJ$550,MATCH(Z$4,Kraftvärmeprod!$B$1:$AJ$1,0),FALSE)/1,0)-IFERROR(VLOOKUP($B99,'Slutlig allokering kvv'!$B$2:$AJ$550,MATCH(Z$4,'Slutlig allokering kvv'!$B$1:$AJ$1,0),FALSE)/1,0)</f>
        <v>0</v>
      </c>
      <c r="AA99">
        <f>IFERROR(VLOOKUP($B99,Kraftvärmeprod!$B$1:$AJ$550,MATCH(AA$4,Kraftvärmeprod!$B$1:$AJ$1,0),FALSE)/1,0)-IFERROR(VLOOKUP($B99,'Slutlig allokering kvv'!$B$2:$AJ$550,MATCH(AA$4,'Slutlig allokering kvv'!$B$1:$AJ$1,0),FALSE)/1,0)</f>
        <v>0</v>
      </c>
      <c r="AB99">
        <f>IFERROR(VLOOKUP($B99,Kraftvärmeprod!$B$1:$AJ$550,MATCH(AB$4,Kraftvärmeprod!$B$1:$AJ$1,0),FALSE)/1,0)-IFERROR(VLOOKUP($B99,'Slutlig allokering kvv'!$B$2:$AJ$550,MATCH(AB$4,'Slutlig allokering kvv'!$B$1:$AJ$1,0),FALSE)/1,0)</f>
        <v>0</v>
      </c>
      <c r="AC99">
        <f>IFERROR(VLOOKUP($B99,Kraftvärmeprod!$B$1:$AJ$550,MATCH(AC$4,Kraftvärmeprod!$B$1:$AJ$1,0),FALSE)/1,0)-IFERROR(VLOOKUP($B99,'Slutlig allokering kvv'!$B$2:$AJ$550,MATCH(AC$4,'Slutlig allokering kvv'!$B$1:$AJ$1,0),FALSE)/1,0)</f>
        <v>0</v>
      </c>
      <c r="AD99">
        <f>IFERROR(VLOOKUP($B99,Miljö!$B$1:$E$471,MATCH("Hjälpel kraftvärme (GWh)",Miljö!$B$1:$E$1,0),FALSE)/1,0)-IFERROR(VLOOKUP($B99,'Slutlig allokering kvv'!$B$2:$AJ$550,MATCH(AD$4,'Slutlig allokering kvv'!$B$1:$AJ$1,0),FALSE)/1,0)</f>
        <v>0</v>
      </c>
      <c r="AH99">
        <f t="shared" si="2"/>
        <v>0</v>
      </c>
      <c r="AJ99">
        <f>IFERROR(VLOOKUP($B99,'Slutlig allokering kvv'!$B$2:$AX$550,MATCH("Summa slutlig allokerad tillförd energi (utan hjälpel och rökgaskondensering):",'Slutlig allokering kvv'!$B$1:$AX$1,0),FALSE)/1,"")</f>
        <v>0</v>
      </c>
      <c r="AL99" s="195" t="str">
        <f>IFERROR(1-VLOOKUP($B99,'Slutlig allokering kvv'!$B$2:$AX$550,MATCH("Andel av bränsle i kvv som allokerats till värme, exklusive rökgaskondensering och hjälpel",'Slutlig allokering kvv'!$B$1:$AX$1,0),FALSE),"")</f>
        <v/>
      </c>
      <c r="AN99" s="195" t="str">
        <f t="shared" si="3"/>
        <v/>
      </c>
    </row>
    <row r="100" spans="1:40" x14ac:dyDescent="0.25">
      <c r="A100" s="2" t="s">
        <v>160</v>
      </c>
      <c r="B100" s="2" t="s">
        <v>162</v>
      </c>
      <c r="C100">
        <f>IFERROR(VLOOKUP($B100,Kraftvärmeprod!$B$1:$AH$479,MATCH(C$4,Kraftvärmeprod!$B$1:$AG$1,0),FALSE)/1,"")</f>
        <v>255.23</v>
      </c>
      <c r="D100">
        <f>IFERROR(VLOOKUP($B100,Kraftvärmeprod!$B$1:$AH$479,MATCH(D$4,Kraftvärmeprod!$B$1:$AG$1,0),FALSE)/1,"")</f>
        <v>77.3</v>
      </c>
      <c r="F100">
        <f>IFERROR(VLOOKUP($B100,Kraftvärmeprod!$B$1:$AJ$550,MATCH(F$4,Kraftvärmeprod!$B$1:$AJ$1,0),FALSE)/1,0)-IFERROR(VLOOKUP($B100,'Slutlig allokering kvv'!$B$2:$AJ$550,MATCH(F$4,'Slutlig allokering kvv'!$B$1:$AJ$1,0),FALSE)/1,0)</f>
        <v>0</v>
      </c>
      <c r="G100">
        <f>IFERROR(VLOOKUP($B100,Kraftvärmeprod!$B$1:$AJ$550,MATCH(G$4,Kraftvärmeprod!$B$1:$AJ$1,0),FALSE)/1,0)-IFERROR(VLOOKUP($B100,'Slutlig allokering kvv'!$B$2:$AJ$550,MATCH(G$4,'Slutlig allokering kvv'!$B$1:$AJ$1,0),FALSE)/1,0)</f>
        <v>0.45586499999999996</v>
      </c>
      <c r="H100">
        <f>IFERROR(VLOOKUP($B100,Kraftvärmeprod!$B$1:$AJ$550,MATCH(H$4,Kraftvärmeprod!$B$1:$AJ$1,0),FALSE)/1,0)-IFERROR(VLOOKUP($B100,'Slutlig allokering kvv'!$B$2:$AJ$550,MATCH(H$4,'Slutlig allokering kvv'!$B$1:$AJ$1,0),FALSE)/1,0)</f>
        <v>0</v>
      </c>
      <c r="I100">
        <f>IFERROR(VLOOKUP($B100,Kraftvärmeprod!$B$1:$AJ$550,MATCH(I$4,Kraftvärmeprod!$B$1:$AJ$1,0),FALSE)/1,0)-IFERROR(VLOOKUP($B100,'Slutlig allokering kvv'!$B$2:$AJ$550,MATCH(I$4,'Slutlig allokering kvv'!$B$1:$AJ$1,0),FALSE)/1,0)</f>
        <v>0</v>
      </c>
      <c r="J100">
        <f>IFERROR(VLOOKUP($B100,Kraftvärmeprod!$B$1:$AJ$550,MATCH(J$4,Kraftvärmeprod!$B$1:$AJ$1,0),FALSE)/1,0)-IFERROR(VLOOKUP($B100,'Slutlig allokering kvv'!$B$2:$AJ$550,MATCH(J$4,'Slutlig allokering kvv'!$B$1:$AJ$1,0),FALSE)/1,0)</f>
        <v>0</v>
      </c>
      <c r="K100">
        <f>IFERROR(VLOOKUP($B100,Kraftvärmeprod!$B$1:$AJ$550,MATCH(K$4,Kraftvärmeprod!$B$1:$AJ$1,0),FALSE)/1,0)-IFERROR(VLOOKUP($B100,'Slutlig allokering kvv'!$B$2:$AJ$550,MATCH(K$4,'Slutlig allokering kvv'!$B$1:$AJ$1,0),FALSE)/1,0)</f>
        <v>0</v>
      </c>
      <c r="L100">
        <f>IFERROR(VLOOKUP($B100,Kraftvärmeprod!$B$1:$AJ$550,MATCH(L$4,Kraftvärmeprod!$B$1:$AJ$1,0),FALSE)/1,0)-IFERROR(VLOOKUP($B100,'Slutlig allokering kvv'!$B$2:$AJ$550,MATCH(L$4,'Slutlig allokering kvv'!$B$1:$AJ$1,0),FALSE)/1,0)</f>
        <v>26.290600000000005</v>
      </c>
      <c r="M100">
        <f>IFERROR(VLOOKUP($B100,Kraftvärmeprod!$B$1:$AJ$550,MATCH(M$4,Kraftvärmeprod!$B$1:$AJ$1,0),FALSE)/1,0)-IFERROR(VLOOKUP($B100,'Slutlig allokering kvv'!$B$2:$AJ$550,MATCH(M$4,'Slutlig allokering kvv'!$B$1:$AJ$1,0),FALSE)/1,0)</f>
        <v>43.714699999999993</v>
      </c>
      <c r="N100">
        <f>IFERROR(VLOOKUP($B100,Kraftvärmeprod!$B$1:$AJ$550,MATCH(N$4,Kraftvärmeprod!$B$1:$AJ$1,0),FALSE)/1,0)-IFERROR(VLOOKUP($B100,'Slutlig allokering kvv'!$B$2:$AJ$550,MATCH(N$4,'Slutlig allokering kvv'!$B$1:$AJ$1,0),FALSE)/1,0)</f>
        <v>48.302300000000002</v>
      </c>
      <c r="O100">
        <f>IFERROR(VLOOKUP($B100,Kraftvärmeprod!$B$1:$AJ$550,MATCH(O$4,Kraftvärmeprod!$B$1:$AJ$1,0),FALSE)/1,0)-IFERROR(VLOOKUP($B100,'Slutlig allokering kvv'!$B$2:$AJ$550,MATCH(O$4,'Slutlig allokering kvv'!$B$1:$AJ$1,0),FALSE)/1,0)</f>
        <v>4.4111700000000004E-2</v>
      </c>
      <c r="P100">
        <f>IFERROR(VLOOKUP($B100,Kraftvärmeprod!$B$1:$AJ$550,MATCH(P$4,Kraftvärmeprod!$B$1:$AJ$1,0),FALSE)/1,0)-IFERROR(VLOOKUP($B100,'Slutlig allokering kvv'!$B$2:$AJ$550,MATCH(P$4,'Slutlig allokering kvv'!$B$1:$AJ$1,0),FALSE)/1,0)</f>
        <v>0</v>
      </c>
      <c r="Q100">
        <f>IFERROR(VLOOKUP($B100,Kraftvärmeprod!$B$1:$AJ$550,MATCH(Q$4,Kraftvärmeprod!$B$1:$AJ$1,0),FALSE)/1,0)-IFERROR(VLOOKUP($B100,'Slutlig allokering kvv'!$B$2:$AJ$550,MATCH(Q$4,'Slutlig allokering kvv'!$B$1:$AJ$1,0),FALSE)/1,0)</f>
        <v>17.6006</v>
      </c>
      <c r="R100">
        <f>IFERROR(VLOOKUP($B100,Kraftvärmeprod!$B$1:$AJ$550,MATCH(R$4,Kraftvärmeprod!$B$1:$AJ$1,0),FALSE)/1,0)-IFERROR(VLOOKUP($B100,'Slutlig allokering kvv'!$B$2:$AJ$550,MATCH(R$4,'Slutlig allokering kvv'!$B$1:$AJ$1,0),FALSE)/1,0)</f>
        <v>0</v>
      </c>
      <c r="S100">
        <f>IFERROR(VLOOKUP($B100,Kraftvärmeprod!$B$1:$AJ$550,MATCH(S$4,Kraftvärmeprod!$B$1:$AJ$1,0),FALSE)/1,0)-IFERROR(VLOOKUP($B100,'Slutlig allokering kvv'!$B$2:$AJ$550,MATCH(S$4,'Slutlig allokering kvv'!$B$1:$AJ$1,0),FALSE)/1,0)</f>
        <v>0</v>
      </c>
      <c r="T100">
        <f>IFERROR(VLOOKUP($B100,Kraftvärmeprod!$B$1:$AJ$550,MATCH(T$4,Kraftvärmeprod!$B$1:$AJ$1,0),FALSE)/1,0)-IFERROR(VLOOKUP($B100,'Slutlig allokering kvv'!$B$2:$AJ$550,MATCH(T$4,'Slutlig allokering kvv'!$B$1:$AJ$1,0),FALSE)/1,0)</f>
        <v>0</v>
      </c>
      <c r="U100">
        <f>IFERROR(VLOOKUP($B100,Kraftvärmeprod!$B$1:$AJ$550,MATCH(U$4,Kraftvärmeprod!$B$1:$AJ$1,0),FALSE)/1,0)-IFERROR(VLOOKUP($B100,'Slutlig allokering kvv'!$B$2:$AJ$550,MATCH(U$4,'Slutlig allokering kvv'!$B$1:$AJ$1,0),FALSE)/1,0)</f>
        <v>0</v>
      </c>
      <c r="V100">
        <f>IFERROR(VLOOKUP($B100,Kraftvärmeprod!$B$1:$AJ$550,MATCH(V$4,Kraftvärmeprod!$B$1:$AJ$1,0),FALSE)/1,0)-IFERROR(VLOOKUP($B100,'Slutlig allokering kvv'!$B$2:$AJ$550,MATCH(V$4,'Slutlig allokering kvv'!$B$1:$AJ$1,0),FALSE)/1,0)</f>
        <v>32.069200000000002</v>
      </c>
      <c r="W100">
        <f>IFERROR(VLOOKUP($B100,Kraftvärmeprod!$B$1:$AJ$550,MATCH(W$4,Kraftvärmeprod!$B$1:$AJ$1,0),FALSE)/1,0)-IFERROR(VLOOKUP($B100,'Slutlig allokering kvv'!$B$2:$AJ$550,MATCH(W$4,'Slutlig allokering kvv'!$B$1:$AJ$1,0),FALSE)/1,0)</f>
        <v>0</v>
      </c>
      <c r="X100">
        <f>IFERROR(VLOOKUP($B100,Kraftvärmeprod!$B$1:$AJ$550,MATCH(X$4,Kraftvärmeprod!$B$1:$AJ$1,0),FALSE)/1,0)-IFERROR(VLOOKUP($B100,'Slutlig allokering kvv'!$B$2:$AJ$550,MATCH(X$4,'Slutlig allokering kvv'!$B$1:$AJ$1,0),FALSE)/1,0)</f>
        <v>0</v>
      </c>
      <c r="Y100">
        <f>IFERROR(VLOOKUP($B100,Kraftvärmeprod!$B$1:$AJ$550,MATCH(Y$4,Kraftvärmeprod!$B$1:$AJ$1,0),FALSE)/1,0)-IFERROR(VLOOKUP($B100,'Slutlig allokering kvv'!$B$2:$AJ$550,MATCH(Y$4,'Slutlig allokering kvv'!$B$1:$AJ$1,0),FALSE)/1,0)</f>
        <v>0</v>
      </c>
      <c r="Z100">
        <f>IFERROR(VLOOKUP($B100,Kraftvärmeprod!$B$1:$AJ$550,MATCH(Z$4,Kraftvärmeprod!$B$1:$AJ$1,0),FALSE)/1,0)-IFERROR(VLOOKUP($B100,'Slutlig allokering kvv'!$B$2:$AJ$550,MATCH(Z$4,'Slutlig allokering kvv'!$B$1:$AJ$1,0),FALSE)/1,0)</f>
        <v>0</v>
      </c>
      <c r="AA100">
        <f>IFERROR(VLOOKUP($B100,Kraftvärmeprod!$B$1:$AJ$550,MATCH(AA$4,Kraftvärmeprod!$B$1:$AJ$1,0),FALSE)/1,0)-IFERROR(VLOOKUP($B100,'Slutlig allokering kvv'!$B$2:$AJ$550,MATCH(AA$4,'Slutlig allokering kvv'!$B$1:$AJ$1,0),FALSE)/1,0)</f>
        <v>0</v>
      </c>
      <c r="AB100">
        <f>IFERROR(VLOOKUP($B100,Kraftvärmeprod!$B$1:$AJ$550,MATCH(AB$4,Kraftvärmeprod!$B$1:$AJ$1,0),FALSE)/1,0)-IFERROR(VLOOKUP($B100,'Slutlig allokering kvv'!$B$2:$AJ$550,MATCH(AB$4,'Slutlig allokering kvv'!$B$1:$AJ$1,0),FALSE)/1,0)</f>
        <v>0</v>
      </c>
      <c r="AC100">
        <f>IFERROR(VLOOKUP($B100,Kraftvärmeprod!$B$1:$AJ$550,MATCH(AC$4,Kraftvärmeprod!$B$1:$AJ$1,0),FALSE)/1,0)-IFERROR(VLOOKUP($B100,'Slutlig allokering kvv'!$B$2:$AJ$550,MATCH(AC$4,'Slutlig allokering kvv'!$B$1:$AJ$1,0),FALSE)/1,0)</f>
        <v>0</v>
      </c>
      <c r="AD100">
        <f>IFERROR(VLOOKUP($B100,Miljö!$B$1:$E$471,MATCH("Hjälpel kraftvärme (GWh)",Miljö!$B$1:$E$1,0),FALSE)/1,0)-IFERROR(VLOOKUP($B100,'Slutlig allokering kvv'!$B$2:$AJ$550,MATCH(AD$4,'Slutlig allokering kvv'!$B$1:$AJ$1,0),FALSE)/1,0)</f>
        <v>7.0415700000000001</v>
      </c>
      <c r="AH100">
        <f t="shared" si="2"/>
        <v>168.47737670000001</v>
      </c>
      <c r="AJ100">
        <f>IFERROR(VLOOKUP($B100,'Slutlig allokering kvv'!$B$2:$AX$550,MATCH("Summa slutlig allokerad tillförd energi (utan hjälpel och rökgaskondensering):",'Slutlig allokering kvv'!$B$1:$AX$1,0),FALSE)/1,"")</f>
        <v>213.62262329999996</v>
      </c>
      <c r="AL100" s="195">
        <f>IFERROR(1-VLOOKUP($B100,'Slutlig allokering kvv'!$B$2:$AX$550,MATCH("Andel av bränsle i kvv som allokerats till värme, exklusive rökgaskondensering och hjälpel",'Slutlig allokering kvv'!$B$1:$AX$1,0),FALSE),"")</f>
        <v>0.44092482779377129</v>
      </c>
      <c r="AN100" s="195">
        <f t="shared" si="3"/>
        <v>0.44092482779377135</v>
      </c>
    </row>
    <row r="101" spans="1:40" x14ac:dyDescent="0.25">
      <c r="A101" s="2" t="s">
        <v>160</v>
      </c>
      <c r="B101" s="2" t="s">
        <v>163</v>
      </c>
      <c r="C101" t="str">
        <f>IFERROR(VLOOKUP($B101,Kraftvärmeprod!$B$1:$AH$479,MATCH(C$4,Kraftvärmeprod!$B$1:$AG$1,0),FALSE)/1,"")</f>
        <v/>
      </c>
      <c r="D101" t="str">
        <f>IFERROR(VLOOKUP($B101,Kraftvärmeprod!$B$1:$AH$479,MATCH(D$4,Kraftvärmeprod!$B$1:$AG$1,0),FALSE)/1,"")</f>
        <v/>
      </c>
      <c r="F101">
        <f>IFERROR(VLOOKUP($B101,Kraftvärmeprod!$B$1:$AJ$550,MATCH(F$4,Kraftvärmeprod!$B$1:$AJ$1,0),FALSE)/1,0)-IFERROR(VLOOKUP($B101,'Slutlig allokering kvv'!$B$2:$AJ$550,MATCH(F$4,'Slutlig allokering kvv'!$B$1:$AJ$1,0),FALSE)/1,0)</f>
        <v>0</v>
      </c>
      <c r="G101">
        <f>IFERROR(VLOOKUP($B101,Kraftvärmeprod!$B$1:$AJ$550,MATCH(G$4,Kraftvärmeprod!$B$1:$AJ$1,0),FALSE)/1,0)-IFERROR(VLOOKUP($B101,'Slutlig allokering kvv'!$B$2:$AJ$550,MATCH(G$4,'Slutlig allokering kvv'!$B$1:$AJ$1,0),FALSE)/1,0)</f>
        <v>0</v>
      </c>
      <c r="H101">
        <f>IFERROR(VLOOKUP($B101,Kraftvärmeprod!$B$1:$AJ$550,MATCH(H$4,Kraftvärmeprod!$B$1:$AJ$1,0),FALSE)/1,0)-IFERROR(VLOOKUP($B101,'Slutlig allokering kvv'!$B$2:$AJ$550,MATCH(H$4,'Slutlig allokering kvv'!$B$1:$AJ$1,0),FALSE)/1,0)</f>
        <v>0</v>
      </c>
      <c r="I101">
        <f>IFERROR(VLOOKUP($B101,Kraftvärmeprod!$B$1:$AJ$550,MATCH(I$4,Kraftvärmeprod!$B$1:$AJ$1,0),FALSE)/1,0)-IFERROR(VLOOKUP($B101,'Slutlig allokering kvv'!$B$2:$AJ$550,MATCH(I$4,'Slutlig allokering kvv'!$B$1:$AJ$1,0),FALSE)/1,0)</f>
        <v>0</v>
      </c>
      <c r="J101">
        <f>IFERROR(VLOOKUP($B101,Kraftvärmeprod!$B$1:$AJ$550,MATCH(J$4,Kraftvärmeprod!$B$1:$AJ$1,0),FALSE)/1,0)-IFERROR(VLOOKUP($B101,'Slutlig allokering kvv'!$B$2:$AJ$550,MATCH(J$4,'Slutlig allokering kvv'!$B$1:$AJ$1,0),FALSE)/1,0)</f>
        <v>0</v>
      </c>
      <c r="K101">
        <f>IFERROR(VLOOKUP($B101,Kraftvärmeprod!$B$1:$AJ$550,MATCH(K$4,Kraftvärmeprod!$B$1:$AJ$1,0),FALSE)/1,0)-IFERROR(VLOOKUP($B101,'Slutlig allokering kvv'!$B$2:$AJ$550,MATCH(K$4,'Slutlig allokering kvv'!$B$1:$AJ$1,0),FALSE)/1,0)</f>
        <v>0</v>
      </c>
      <c r="L101">
        <f>IFERROR(VLOOKUP($B101,Kraftvärmeprod!$B$1:$AJ$550,MATCH(L$4,Kraftvärmeprod!$B$1:$AJ$1,0),FALSE)/1,0)-IFERROR(VLOOKUP($B101,'Slutlig allokering kvv'!$B$2:$AJ$550,MATCH(L$4,'Slutlig allokering kvv'!$B$1:$AJ$1,0),FALSE)/1,0)</f>
        <v>0</v>
      </c>
      <c r="M101">
        <f>IFERROR(VLOOKUP($B101,Kraftvärmeprod!$B$1:$AJ$550,MATCH(M$4,Kraftvärmeprod!$B$1:$AJ$1,0),FALSE)/1,0)-IFERROR(VLOOKUP($B101,'Slutlig allokering kvv'!$B$2:$AJ$550,MATCH(M$4,'Slutlig allokering kvv'!$B$1:$AJ$1,0),FALSE)/1,0)</f>
        <v>0</v>
      </c>
      <c r="N101">
        <f>IFERROR(VLOOKUP($B101,Kraftvärmeprod!$B$1:$AJ$550,MATCH(N$4,Kraftvärmeprod!$B$1:$AJ$1,0),FALSE)/1,0)-IFERROR(VLOOKUP($B101,'Slutlig allokering kvv'!$B$2:$AJ$550,MATCH(N$4,'Slutlig allokering kvv'!$B$1:$AJ$1,0),FALSE)/1,0)</f>
        <v>0</v>
      </c>
      <c r="O101">
        <f>IFERROR(VLOOKUP($B101,Kraftvärmeprod!$B$1:$AJ$550,MATCH(O$4,Kraftvärmeprod!$B$1:$AJ$1,0),FALSE)/1,0)-IFERROR(VLOOKUP($B101,'Slutlig allokering kvv'!$B$2:$AJ$550,MATCH(O$4,'Slutlig allokering kvv'!$B$1:$AJ$1,0),FALSE)/1,0)</f>
        <v>0</v>
      </c>
      <c r="P101">
        <f>IFERROR(VLOOKUP($B101,Kraftvärmeprod!$B$1:$AJ$550,MATCH(P$4,Kraftvärmeprod!$B$1:$AJ$1,0),FALSE)/1,0)-IFERROR(VLOOKUP($B101,'Slutlig allokering kvv'!$B$2:$AJ$550,MATCH(P$4,'Slutlig allokering kvv'!$B$1:$AJ$1,0),FALSE)/1,0)</f>
        <v>0</v>
      </c>
      <c r="Q101">
        <f>IFERROR(VLOOKUP($B101,Kraftvärmeprod!$B$1:$AJ$550,MATCH(Q$4,Kraftvärmeprod!$B$1:$AJ$1,0),FALSE)/1,0)-IFERROR(VLOOKUP($B101,'Slutlig allokering kvv'!$B$2:$AJ$550,MATCH(Q$4,'Slutlig allokering kvv'!$B$1:$AJ$1,0),FALSE)/1,0)</f>
        <v>0</v>
      </c>
      <c r="R101">
        <f>IFERROR(VLOOKUP($B101,Kraftvärmeprod!$B$1:$AJ$550,MATCH(R$4,Kraftvärmeprod!$B$1:$AJ$1,0),FALSE)/1,0)-IFERROR(VLOOKUP($B101,'Slutlig allokering kvv'!$B$2:$AJ$550,MATCH(R$4,'Slutlig allokering kvv'!$B$1:$AJ$1,0),FALSE)/1,0)</f>
        <v>0</v>
      </c>
      <c r="S101">
        <f>IFERROR(VLOOKUP($B101,Kraftvärmeprod!$B$1:$AJ$550,MATCH(S$4,Kraftvärmeprod!$B$1:$AJ$1,0),FALSE)/1,0)-IFERROR(VLOOKUP($B101,'Slutlig allokering kvv'!$B$2:$AJ$550,MATCH(S$4,'Slutlig allokering kvv'!$B$1:$AJ$1,0),FALSE)/1,0)</f>
        <v>0</v>
      </c>
      <c r="T101">
        <f>IFERROR(VLOOKUP($B101,Kraftvärmeprod!$B$1:$AJ$550,MATCH(T$4,Kraftvärmeprod!$B$1:$AJ$1,0),FALSE)/1,0)-IFERROR(VLOOKUP($B101,'Slutlig allokering kvv'!$B$2:$AJ$550,MATCH(T$4,'Slutlig allokering kvv'!$B$1:$AJ$1,0),FALSE)/1,0)</f>
        <v>0</v>
      </c>
      <c r="U101">
        <f>IFERROR(VLOOKUP($B101,Kraftvärmeprod!$B$1:$AJ$550,MATCH(U$4,Kraftvärmeprod!$B$1:$AJ$1,0),FALSE)/1,0)-IFERROR(VLOOKUP($B101,'Slutlig allokering kvv'!$B$2:$AJ$550,MATCH(U$4,'Slutlig allokering kvv'!$B$1:$AJ$1,0),FALSE)/1,0)</f>
        <v>0</v>
      </c>
      <c r="V101">
        <f>IFERROR(VLOOKUP($B101,Kraftvärmeprod!$B$1:$AJ$550,MATCH(V$4,Kraftvärmeprod!$B$1:$AJ$1,0),FALSE)/1,0)-IFERROR(VLOOKUP($B101,'Slutlig allokering kvv'!$B$2:$AJ$550,MATCH(V$4,'Slutlig allokering kvv'!$B$1:$AJ$1,0),FALSE)/1,0)</f>
        <v>0</v>
      </c>
      <c r="W101">
        <f>IFERROR(VLOOKUP($B101,Kraftvärmeprod!$B$1:$AJ$550,MATCH(W$4,Kraftvärmeprod!$B$1:$AJ$1,0),FALSE)/1,0)-IFERROR(VLOOKUP($B101,'Slutlig allokering kvv'!$B$2:$AJ$550,MATCH(W$4,'Slutlig allokering kvv'!$B$1:$AJ$1,0),FALSE)/1,0)</f>
        <v>0</v>
      </c>
      <c r="X101">
        <f>IFERROR(VLOOKUP($B101,Kraftvärmeprod!$B$1:$AJ$550,MATCH(X$4,Kraftvärmeprod!$B$1:$AJ$1,0),FALSE)/1,0)-IFERROR(VLOOKUP($B101,'Slutlig allokering kvv'!$B$2:$AJ$550,MATCH(X$4,'Slutlig allokering kvv'!$B$1:$AJ$1,0),FALSE)/1,0)</f>
        <v>0</v>
      </c>
      <c r="Y101">
        <f>IFERROR(VLOOKUP($B101,Kraftvärmeprod!$B$1:$AJ$550,MATCH(Y$4,Kraftvärmeprod!$B$1:$AJ$1,0),FALSE)/1,0)-IFERROR(VLOOKUP($B101,'Slutlig allokering kvv'!$B$2:$AJ$550,MATCH(Y$4,'Slutlig allokering kvv'!$B$1:$AJ$1,0),FALSE)/1,0)</f>
        <v>0</v>
      </c>
      <c r="Z101">
        <f>IFERROR(VLOOKUP($B101,Kraftvärmeprod!$B$1:$AJ$550,MATCH(Z$4,Kraftvärmeprod!$B$1:$AJ$1,0),FALSE)/1,0)-IFERROR(VLOOKUP($B101,'Slutlig allokering kvv'!$B$2:$AJ$550,MATCH(Z$4,'Slutlig allokering kvv'!$B$1:$AJ$1,0),FALSE)/1,0)</f>
        <v>0</v>
      </c>
      <c r="AA101">
        <f>IFERROR(VLOOKUP($B101,Kraftvärmeprod!$B$1:$AJ$550,MATCH(AA$4,Kraftvärmeprod!$B$1:$AJ$1,0),FALSE)/1,0)-IFERROR(VLOOKUP($B101,'Slutlig allokering kvv'!$B$2:$AJ$550,MATCH(AA$4,'Slutlig allokering kvv'!$B$1:$AJ$1,0),FALSE)/1,0)</f>
        <v>0</v>
      </c>
      <c r="AB101">
        <f>IFERROR(VLOOKUP($B101,Kraftvärmeprod!$B$1:$AJ$550,MATCH(AB$4,Kraftvärmeprod!$B$1:$AJ$1,0),FALSE)/1,0)-IFERROR(VLOOKUP($B101,'Slutlig allokering kvv'!$B$2:$AJ$550,MATCH(AB$4,'Slutlig allokering kvv'!$B$1:$AJ$1,0),FALSE)/1,0)</f>
        <v>0</v>
      </c>
      <c r="AC101">
        <f>IFERROR(VLOOKUP($B101,Kraftvärmeprod!$B$1:$AJ$550,MATCH(AC$4,Kraftvärmeprod!$B$1:$AJ$1,0),FALSE)/1,0)-IFERROR(VLOOKUP($B101,'Slutlig allokering kvv'!$B$2:$AJ$550,MATCH(AC$4,'Slutlig allokering kvv'!$B$1:$AJ$1,0),FALSE)/1,0)</f>
        <v>0</v>
      </c>
      <c r="AD101">
        <f>IFERROR(VLOOKUP($B101,Miljö!$B$1:$E$471,MATCH("Hjälpel kraftvärme (GWh)",Miljö!$B$1:$E$1,0),FALSE)/1,0)-IFERROR(VLOOKUP($B101,'Slutlig allokering kvv'!$B$2:$AJ$550,MATCH(AD$4,'Slutlig allokering kvv'!$B$1:$AJ$1,0),FALSE)/1,0)</f>
        <v>0</v>
      </c>
      <c r="AH101">
        <f t="shared" si="2"/>
        <v>0</v>
      </c>
      <c r="AJ101">
        <f>IFERROR(VLOOKUP($B101,'Slutlig allokering kvv'!$B$2:$AX$550,MATCH("Summa slutlig allokerad tillförd energi (utan hjälpel och rökgaskondensering):",'Slutlig allokering kvv'!$B$1:$AX$1,0),FALSE)/1,"")</f>
        <v>0</v>
      </c>
      <c r="AL101" s="195" t="str">
        <f>IFERROR(1-VLOOKUP($B101,'Slutlig allokering kvv'!$B$2:$AX$550,MATCH("Andel av bränsle i kvv som allokerats till värme, exklusive rökgaskondensering och hjälpel",'Slutlig allokering kvv'!$B$1:$AX$1,0),FALSE),"")</f>
        <v/>
      </c>
      <c r="AN101" s="195" t="str">
        <f t="shared" si="3"/>
        <v/>
      </c>
    </row>
    <row r="102" spans="1:40" x14ac:dyDescent="0.25">
      <c r="A102" s="2" t="s">
        <v>160</v>
      </c>
      <c r="B102" s="2" t="s">
        <v>164</v>
      </c>
      <c r="C102" t="str">
        <f>IFERROR(VLOOKUP($B102,Kraftvärmeprod!$B$1:$AH$479,MATCH(C$4,Kraftvärmeprod!$B$1:$AG$1,0),FALSE)/1,"")</f>
        <v/>
      </c>
      <c r="D102" t="str">
        <f>IFERROR(VLOOKUP($B102,Kraftvärmeprod!$B$1:$AH$479,MATCH(D$4,Kraftvärmeprod!$B$1:$AG$1,0),FALSE)/1,"")</f>
        <v/>
      </c>
      <c r="F102">
        <f>IFERROR(VLOOKUP($B102,Kraftvärmeprod!$B$1:$AJ$550,MATCH(F$4,Kraftvärmeprod!$B$1:$AJ$1,0),FALSE)/1,0)-IFERROR(VLOOKUP($B102,'Slutlig allokering kvv'!$B$2:$AJ$550,MATCH(F$4,'Slutlig allokering kvv'!$B$1:$AJ$1,0),FALSE)/1,0)</f>
        <v>0</v>
      </c>
      <c r="G102">
        <f>IFERROR(VLOOKUP($B102,Kraftvärmeprod!$B$1:$AJ$550,MATCH(G$4,Kraftvärmeprod!$B$1:$AJ$1,0),FALSE)/1,0)-IFERROR(VLOOKUP($B102,'Slutlig allokering kvv'!$B$2:$AJ$550,MATCH(G$4,'Slutlig allokering kvv'!$B$1:$AJ$1,0),FALSE)/1,0)</f>
        <v>0</v>
      </c>
      <c r="H102">
        <f>IFERROR(VLOOKUP($B102,Kraftvärmeprod!$B$1:$AJ$550,MATCH(H$4,Kraftvärmeprod!$B$1:$AJ$1,0),FALSE)/1,0)-IFERROR(VLOOKUP($B102,'Slutlig allokering kvv'!$B$2:$AJ$550,MATCH(H$4,'Slutlig allokering kvv'!$B$1:$AJ$1,0),FALSE)/1,0)</f>
        <v>0</v>
      </c>
      <c r="I102">
        <f>IFERROR(VLOOKUP($B102,Kraftvärmeprod!$B$1:$AJ$550,MATCH(I$4,Kraftvärmeprod!$B$1:$AJ$1,0),FALSE)/1,0)-IFERROR(VLOOKUP($B102,'Slutlig allokering kvv'!$B$2:$AJ$550,MATCH(I$4,'Slutlig allokering kvv'!$B$1:$AJ$1,0),FALSE)/1,0)</f>
        <v>0</v>
      </c>
      <c r="J102">
        <f>IFERROR(VLOOKUP($B102,Kraftvärmeprod!$B$1:$AJ$550,MATCH(J$4,Kraftvärmeprod!$B$1:$AJ$1,0),FALSE)/1,0)-IFERROR(VLOOKUP($B102,'Slutlig allokering kvv'!$B$2:$AJ$550,MATCH(J$4,'Slutlig allokering kvv'!$B$1:$AJ$1,0),FALSE)/1,0)</f>
        <v>0</v>
      </c>
      <c r="K102">
        <f>IFERROR(VLOOKUP($B102,Kraftvärmeprod!$B$1:$AJ$550,MATCH(K$4,Kraftvärmeprod!$B$1:$AJ$1,0),FALSE)/1,0)-IFERROR(VLOOKUP($B102,'Slutlig allokering kvv'!$B$2:$AJ$550,MATCH(K$4,'Slutlig allokering kvv'!$B$1:$AJ$1,0),FALSE)/1,0)</f>
        <v>0</v>
      </c>
      <c r="L102">
        <f>IFERROR(VLOOKUP($B102,Kraftvärmeprod!$B$1:$AJ$550,MATCH(L$4,Kraftvärmeprod!$B$1:$AJ$1,0),FALSE)/1,0)-IFERROR(VLOOKUP($B102,'Slutlig allokering kvv'!$B$2:$AJ$550,MATCH(L$4,'Slutlig allokering kvv'!$B$1:$AJ$1,0),FALSE)/1,0)</f>
        <v>0</v>
      </c>
      <c r="M102">
        <f>IFERROR(VLOOKUP($B102,Kraftvärmeprod!$B$1:$AJ$550,MATCH(M$4,Kraftvärmeprod!$B$1:$AJ$1,0),FALSE)/1,0)-IFERROR(VLOOKUP($B102,'Slutlig allokering kvv'!$B$2:$AJ$550,MATCH(M$4,'Slutlig allokering kvv'!$B$1:$AJ$1,0),FALSE)/1,0)</f>
        <v>0</v>
      </c>
      <c r="N102">
        <f>IFERROR(VLOOKUP($B102,Kraftvärmeprod!$B$1:$AJ$550,MATCH(N$4,Kraftvärmeprod!$B$1:$AJ$1,0),FALSE)/1,0)-IFERROR(VLOOKUP($B102,'Slutlig allokering kvv'!$B$2:$AJ$550,MATCH(N$4,'Slutlig allokering kvv'!$B$1:$AJ$1,0),FALSE)/1,0)</f>
        <v>0</v>
      </c>
      <c r="O102">
        <f>IFERROR(VLOOKUP($B102,Kraftvärmeprod!$B$1:$AJ$550,MATCH(O$4,Kraftvärmeprod!$B$1:$AJ$1,0),FALSE)/1,0)-IFERROR(VLOOKUP($B102,'Slutlig allokering kvv'!$B$2:$AJ$550,MATCH(O$4,'Slutlig allokering kvv'!$B$1:$AJ$1,0),FALSE)/1,0)</f>
        <v>0</v>
      </c>
      <c r="P102">
        <f>IFERROR(VLOOKUP($B102,Kraftvärmeprod!$B$1:$AJ$550,MATCH(P$4,Kraftvärmeprod!$B$1:$AJ$1,0),FALSE)/1,0)-IFERROR(VLOOKUP($B102,'Slutlig allokering kvv'!$B$2:$AJ$550,MATCH(P$4,'Slutlig allokering kvv'!$B$1:$AJ$1,0),FALSE)/1,0)</f>
        <v>0</v>
      </c>
      <c r="Q102">
        <f>IFERROR(VLOOKUP($B102,Kraftvärmeprod!$B$1:$AJ$550,MATCH(Q$4,Kraftvärmeprod!$B$1:$AJ$1,0),FALSE)/1,0)-IFERROR(VLOOKUP($B102,'Slutlig allokering kvv'!$B$2:$AJ$550,MATCH(Q$4,'Slutlig allokering kvv'!$B$1:$AJ$1,0),FALSE)/1,0)</f>
        <v>0</v>
      </c>
      <c r="R102">
        <f>IFERROR(VLOOKUP($B102,Kraftvärmeprod!$B$1:$AJ$550,MATCH(R$4,Kraftvärmeprod!$B$1:$AJ$1,0),FALSE)/1,0)-IFERROR(VLOOKUP($B102,'Slutlig allokering kvv'!$B$2:$AJ$550,MATCH(R$4,'Slutlig allokering kvv'!$B$1:$AJ$1,0),FALSE)/1,0)</f>
        <v>0</v>
      </c>
      <c r="S102">
        <f>IFERROR(VLOOKUP($B102,Kraftvärmeprod!$B$1:$AJ$550,MATCH(S$4,Kraftvärmeprod!$B$1:$AJ$1,0),FALSE)/1,0)-IFERROR(VLOOKUP($B102,'Slutlig allokering kvv'!$B$2:$AJ$550,MATCH(S$4,'Slutlig allokering kvv'!$B$1:$AJ$1,0),FALSE)/1,0)</f>
        <v>0</v>
      </c>
      <c r="T102">
        <f>IFERROR(VLOOKUP($B102,Kraftvärmeprod!$B$1:$AJ$550,MATCH(T$4,Kraftvärmeprod!$B$1:$AJ$1,0),FALSE)/1,0)-IFERROR(VLOOKUP($B102,'Slutlig allokering kvv'!$B$2:$AJ$550,MATCH(T$4,'Slutlig allokering kvv'!$B$1:$AJ$1,0),FALSE)/1,0)</f>
        <v>0</v>
      </c>
      <c r="U102">
        <f>IFERROR(VLOOKUP($B102,Kraftvärmeprod!$B$1:$AJ$550,MATCH(U$4,Kraftvärmeprod!$B$1:$AJ$1,0),FALSE)/1,0)-IFERROR(VLOOKUP($B102,'Slutlig allokering kvv'!$B$2:$AJ$550,MATCH(U$4,'Slutlig allokering kvv'!$B$1:$AJ$1,0),FALSE)/1,0)</f>
        <v>0</v>
      </c>
      <c r="V102">
        <f>IFERROR(VLOOKUP($B102,Kraftvärmeprod!$B$1:$AJ$550,MATCH(V$4,Kraftvärmeprod!$B$1:$AJ$1,0),FALSE)/1,0)-IFERROR(VLOOKUP($B102,'Slutlig allokering kvv'!$B$2:$AJ$550,MATCH(V$4,'Slutlig allokering kvv'!$B$1:$AJ$1,0),FALSE)/1,0)</f>
        <v>0</v>
      </c>
      <c r="W102">
        <f>IFERROR(VLOOKUP($B102,Kraftvärmeprod!$B$1:$AJ$550,MATCH(W$4,Kraftvärmeprod!$B$1:$AJ$1,0),FALSE)/1,0)-IFERROR(VLOOKUP($B102,'Slutlig allokering kvv'!$B$2:$AJ$550,MATCH(W$4,'Slutlig allokering kvv'!$B$1:$AJ$1,0),FALSE)/1,0)</f>
        <v>0</v>
      </c>
      <c r="X102">
        <f>IFERROR(VLOOKUP($B102,Kraftvärmeprod!$B$1:$AJ$550,MATCH(X$4,Kraftvärmeprod!$B$1:$AJ$1,0),FALSE)/1,0)-IFERROR(VLOOKUP($B102,'Slutlig allokering kvv'!$B$2:$AJ$550,MATCH(X$4,'Slutlig allokering kvv'!$B$1:$AJ$1,0),FALSE)/1,0)</f>
        <v>0</v>
      </c>
      <c r="Y102">
        <f>IFERROR(VLOOKUP($B102,Kraftvärmeprod!$B$1:$AJ$550,MATCH(Y$4,Kraftvärmeprod!$B$1:$AJ$1,0),FALSE)/1,0)-IFERROR(VLOOKUP($B102,'Slutlig allokering kvv'!$B$2:$AJ$550,MATCH(Y$4,'Slutlig allokering kvv'!$B$1:$AJ$1,0),FALSE)/1,0)</f>
        <v>0</v>
      </c>
      <c r="Z102">
        <f>IFERROR(VLOOKUP($B102,Kraftvärmeprod!$B$1:$AJ$550,MATCH(Z$4,Kraftvärmeprod!$B$1:$AJ$1,0),FALSE)/1,0)-IFERROR(VLOOKUP($B102,'Slutlig allokering kvv'!$B$2:$AJ$550,MATCH(Z$4,'Slutlig allokering kvv'!$B$1:$AJ$1,0),FALSE)/1,0)</f>
        <v>0</v>
      </c>
      <c r="AA102">
        <f>IFERROR(VLOOKUP($B102,Kraftvärmeprod!$B$1:$AJ$550,MATCH(AA$4,Kraftvärmeprod!$B$1:$AJ$1,0),FALSE)/1,0)-IFERROR(VLOOKUP($B102,'Slutlig allokering kvv'!$B$2:$AJ$550,MATCH(AA$4,'Slutlig allokering kvv'!$B$1:$AJ$1,0),FALSE)/1,0)</f>
        <v>0</v>
      </c>
      <c r="AB102">
        <f>IFERROR(VLOOKUP($B102,Kraftvärmeprod!$B$1:$AJ$550,MATCH(AB$4,Kraftvärmeprod!$B$1:$AJ$1,0),FALSE)/1,0)-IFERROR(VLOOKUP($B102,'Slutlig allokering kvv'!$B$2:$AJ$550,MATCH(AB$4,'Slutlig allokering kvv'!$B$1:$AJ$1,0),FALSE)/1,0)</f>
        <v>0</v>
      </c>
      <c r="AC102">
        <f>IFERROR(VLOOKUP($B102,Kraftvärmeprod!$B$1:$AJ$550,MATCH(AC$4,Kraftvärmeprod!$B$1:$AJ$1,0),FALSE)/1,0)-IFERROR(VLOOKUP($B102,'Slutlig allokering kvv'!$B$2:$AJ$550,MATCH(AC$4,'Slutlig allokering kvv'!$B$1:$AJ$1,0),FALSE)/1,0)</f>
        <v>0</v>
      </c>
      <c r="AD102">
        <f>IFERROR(VLOOKUP($B102,Miljö!$B$1:$E$471,MATCH("Hjälpel kraftvärme (GWh)",Miljö!$B$1:$E$1,0),FALSE)/1,0)-IFERROR(VLOOKUP($B102,'Slutlig allokering kvv'!$B$2:$AJ$550,MATCH(AD$4,'Slutlig allokering kvv'!$B$1:$AJ$1,0),FALSE)/1,0)</f>
        <v>0</v>
      </c>
      <c r="AH102">
        <f t="shared" si="2"/>
        <v>0</v>
      </c>
      <c r="AJ102">
        <f>IFERROR(VLOOKUP($B102,'Slutlig allokering kvv'!$B$2:$AX$550,MATCH("Summa slutlig allokerad tillförd energi (utan hjälpel och rökgaskondensering):",'Slutlig allokering kvv'!$B$1:$AX$1,0),FALSE)/1,"")</f>
        <v>0</v>
      </c>
      <c r="AL102" s="195" t="str">
        <f>IFERROR(1-VLOOKUP($B102,'Slutlig allokering kvv'!$B$2:$AX$550,MATCH("Andel av bränsle i kvv som allokerats till värme, exklusive rökgaskondensering och hjälpel",'Slutlig allokering kvv'!$B$1:$AX$1,0),FALSE),"")</f>
        <v/>
      </c>
      <c r="AN102" s="195" t="str">
        <f t="shared" si="3"/>
        <v/>
      </c>
    </row>
    <row r="103" spans="1:40" x14ac:dyDescent="0.25">
      <c r="A103" s="2" t="s">
        <v>165</v>
      </c>
      <c r="B103" s="2" t="s">
        <v>166</v>
      </c>
      <c r="C103" t="str">
        <f>IFERROR(VLOOKUP($B103,Kraftvärmeprod!$B$1:$AH$479,MATCH(C$4,Kraftvärmeprod!$B$1:$AG$1,0),FALSE)/1,"")</f>
        <v/>
      </c>
      <c r="D103" t="str">
        <f>IFERROR(VLOOKUP($B103,Kraftvärmeprod!$B$1:$AH$479,MATCH(D$4,Kraftvärmeprod!$B$1:$AG$1,0),FALSE)/1,"")</f>
        <v/>
      </c>
      <c r="F103">
        <f>IFERROR(VLOOKUP($B103,Kraftvärmeprod!$B$1:$AJ$550,MATCH(F$4,Kraftvärmeprod!$B$1:$AJ$1,0),FALSE)/1,0)-IFERROR(VLOOKUP($B103,'Slutlig allokering kvv'!$B$2:$AJ$550,MATCH(F$4,'Slutlig allokering kvv'!$B$1:$AJ$1,0),FALSE)/1,0)</f>
        <v>0</v>
      </c>
      <c r="G103">
        <f>IFERROR(VLOOKUP($B103,Kraftvärmeprod!$B$1:$AJ$550,MATCH(G$4,Kraftvärmeprod!$B$1:$AJ$1,0),FALSE)/1,0)-IFERROR(VLOOKUP($B103,'Slutlig allokering kvv'!$B$2:$AJ$550,MATCH(G$4,'Slutlig allokering kvv'!$B$1:$AJ$1,0),FALSE)/1,0)</f>
        <v>0</v>
      </c>
      <c r="H103">
        <f>IFERROR(VLOOKUP($B103,Kraftvärmeprod!$B$1:$AJ$550,MATCH(H$4,Kraftvärmeprod!$B$1:$AJ$1,0),FALSE)/1,0)-IFERROR(VLOOKUP($B103,'Slutlig allokering kvv'!$B$2:$AJ$550,MATCH(H$4,'Slutlig allokering kvv'!$B$1:$AJ$1,0),FALSE)/1,0)</f>
        <v>0</v>
      </c>
      <c r="I103">
        <f>IFERROR(VLOOKUP($B103,Kraftvärmeprod!$B$1:$AJ$550,MATCH(I$4,Kraftvärmeprod!$B$1:$AJ$1,0),FALSE)/1,0)-IFERROR(VLOOKUP($B103,'Slutlig allokering kvv'!$B$2:$AJ$550,MATCH(I$4,'Slutlig allokering kvv'!$B$1:$AJ$1,0),FALSE)/1,0)</f>
        <v>0</v>
      </c>
      <c r="J103">
        <f>IFERROR(VLOOKUP($B103,Kraftvärmeprod!$B$1:$AJ$550,MATCH(J$4,Kraftvärmeprod!$B$1:$AJ$1,0),FALSE)/1,0)-IFERROR(VLOOKUP($B103,'Slutlig allokering kvv'!$B$2:$AJ$550,MATCH(J$4,'Slutlig allokering kvv'!$B$1:$AJ$1,0),FALSE)/1,0)</f>
        <v>0</v>
      </c>
      <c r="K103">
        <f>IFERROR(VLOOKUP($B103,Kraftvärmeprod!$B$1:$AJ$550,MATCH(K$4,Kraftvärmeprod!$B$1:$AJ$1,0),FALSE)/1,0)-IFERROR(VLOOKUP($B103,'Slutlig allokering kvv'!$B$2:$AJ$550,MATCH(K$4,'Slutlig allokering kvv'!$B$1:$AJ$1,0),FALSE)/1,0)</f>
        <v>0</v>
      </c>
      <c r="L103">
        <f>IFERROR(VLOOKUP($B103,Kraftvärmeprod!$B$1:$AJ$550,MATCH(L$4,Kraftvärmeprod!$B$1:$AJ$1,0),FALSE)/1,0)-IFERROR(VLOOKUP($B103,'Slutlig allokering kvv'!$B$2:$AJ$550,MATCH(L$4,'Slutlig allokering kvv'!$B$1:$AJ$1,0),FALSE)/1,0)</f>
        <v>0</v>
      </c>
      <c r="M103">
        <f>IFERROR(VLOOKUP($B103,Kraftvärmeprod!$B$1:$AJ$550,MATCH(M$4,Kraftvärmeprod!$B$1:$AJ$1,0),FALSE)/1,0)-IFERROR(VLOOKUP($B103,'Slutlig allokering kvv'!$B$2:$AJ$550,MATCH(M$4,'Slutlig allokering kvv'!$B$1:$AJ$1,0),FALSE)/1,0)</f>
        <v>0</v>
      </c>
      <c r="N103">
        <f>IFERROR(VLOOKUP($B103,Kraftvärmeprod!$B$1:$AJ$550,MATCH(N$4,Kraftvärmeprod!$B$1:$AJ$1,0),FALSE)/1,0)-IFERROR(VLOOKUP($B103,'Slutlig allokering kvv'!$B$2:$AJ$550,MATCH(N$4,'Slutlig allokering kvv'!$B$1:$AJ$1,0),FALSE)/1,0)</f>
        <v>0</v>
      </c>
      <c r="O103">
        <f>IFERROR(VLOOKUP($B103,Kraftvärmeprod!$B$1:$AJ$550,MATCH(O$4,Kraftvärmeprod!$B$1:$AJ$1,0),FALSE)/1,0)-IFERROR(VLOOKUP($B103,'Slutlig allokering kvv'!$B$2:$AJ$550,MATCH(O$4,'Slutlig allokering kvv'!$B$1:$AJ$1,0),FALSE)/1,0)</f>
        <v>0</v>
      </c>
      <c r="P103">
        <f>IFERROR(VLOOKUP($B103,Kraftvärmeprod!$B$1:$AJ$550,MATCH(P$4,Kraftvärmeprod!$B$1:$AJ$1,0),FALSE)/1,0)-IFERROR(VLOOKUP($B103,'Slutlig allokering kvv'!$B$2:$AJ$550,MATCH(P$4,'Slutlig allokering kvv'!$B$1:$AJ$1,0),FALSE)/1,0)</f>
        <v>0</v>
      </c>
      <c r="Q103">
        <f>IFERROR(VLOOKUP($B103,Kraftvärmeprod!$B$1:$AJ$550,MATCH(Q$4,Kraftvärmeprod!$B$1:$AJ$1,0),FALSE)/1,0)-IFERROR(VLOOKUP($B103,'Slutlig allokering kvv'!$B$2:$AJ$550,MATCH(Q$4,'Slutlig allokering kvv'!$B$1:$AJ$1,0),FALSE)/1,0)</f>
        <v>0</v>
      </c>
      <c r="R103">
        <f>IFERROR(VLOOKUP($B103,Kraftvärmeprod!$B$1:$AJ$550,MATCH(R$4,Kraftvärmeprod!$B$1:$AJ$1,0),FALSE)/1,0)-IFERROR(VLOOKUP($B103,'Slutlig allokering kvv'!$B$2:$AJ$550,MATCH(R$4,'Slutlig allokering kvv'!$B$1:$AJ$1,0),FALSE)/1,0)</f>
        <v>0</v>
      </c>
      <c r="S103">
        <f>IFERROR(VLOOKUP($B103,Kraftvärmeprod!$B$1:$AJ$550,MATCH(S$4,Kraftvärmeprod!$B$1:$AJ$1,0),FALSE)/1,0)-IFERROR(VLOOKUP($B103,'Slutlig allokering kvv'!$B$2:$AJ$550,MATCH(S$4,'Slutlig allokering kvv'!$B$1:$AJ$1,0),FALSE)/1,0)</f>
        <v>0</v>
      </c>
      <c r="T103">
        <f>IFERROR(VLOOKUP($B103,Kraftvärmeprod!$B$1:$AJ$550,MATCH(T$4,Kraftvärmeprod!$B$1:$AJ$1,0),FALSE)/1,0)-IFERROR(VLOOKUP($B103,'Slutlig allokering kvv'!$B$2:$AJ$550,MATCH(T$4,'Slutlig allokering kvv'!$B$1:$AJ$1,0),FALSE)/1,0)</f>
        <v>0</v>
      </c>
      <c r="U103">
        <f>IFERROR(VLOOKUP($B103,Kraftvärmeprod!$B$1:$AJ$550,MATCH(U$4,Kraftvärmeprod!$B$1:$AJ$1,0),FALSE)/1,0)-IFERROR(VLOOKUP($B103,'Slutlig allokering kvv'!$B$2:$AJ$550,MATCH(U$4,'Slutlig allokering kvv'!$B$1:$AJ$1,0),FALSE)/1,0)</f>
        <v>0</v>
      </c>
      <c r="V103">
        <f>IFERROR(VLOOKUP($B103,Kraftvärmeprod!$B$1:$AJ$550,MATCH(V$4,Kraftvärmeprod!$B$1:$AJ$1,0),FALSE)/1,0)-IFERROR(VLOOKUP($B103,'Slutlig allokering kvv'!$B$2:$AJ$550,MATCH(V$4,'Slutlig allokering kvv'!$B$1:$AJ$1,0),FALSE)/1,0)</f>
        <v>0</v>
      </c>
      <c r="W103">
        <f>IFERROR(VLOOKUP($B103,Kraftvärmeprod!$B$1:$AJ$550,MATCH(W$4,Kraftvärmeprod!$B$1:$AJ$1,0),FALSE)/1,0)-IFERROR(VLOOKUP($B103,'Slutlig allokering kvv'!$B$2:$AJ$550,MATCH(W$4,'Slutlig allokering kvv'!$B$1:$AJ$1,0),FALSE)/1,0)</f>
        <v>0</v>
      </c>
      <c r="X103">
        <f>IFERROR(VLOOKUP($B103,Kraftvärmeprod!$B$1:$AJ$550,MATCH(X$4,Kraftvärmeprod!$B$1:$AJ$1,0),FALSE)/1,0)-IFERROR(VLOOKUP($B103,'Slutlig allokering kvv'!$B$2:$AJ$550,MATCH(X$4,'Slutlig allokering kvv'!$B$1:$AJ$1,0),FALSE)/1,0)</f>
        <v>0</v>
      </c>
      <c r="Y103">
        <f>IFERROR(VLOOKUP($B103,Kraftvärmeprod!$B$1:$AJ$550,MATCH(Y$4,Kraftvärmeprod!$B$1:$AJ$1,0),FALSE)/1,0)-IFERROR(VLOOKUP($B103,'Slutlig allokering kvv'!$B$2:$AJ$550,MATCH(Y$4,'Slutlig allokering kvv'!$B$1:$AJ$1,0),FALSE)/1,0)</f>
        <v>0</v>
      </c>
      <c r="Z103">
        <f>IFERROR(VLOOKUP($B103,Kraftvärmeprod!$B$1:$AJ$550,MATCH(Z$4,Kraftvärmeprod!$B$1:$AJ$1,0),FALSE)/1,0)-IFERROR(VLOOKUP($B103,'Slutlig allokering kvv'!$B$2:$AJ$550,MATCH(Z$4,'Slutlig allokering kvv'!$B$1:$AJ$1,0),FALSE)/1,0)</f>
        <v>0</v>
      </c>
      <c r="AA103">
        <f>IFERROR(VLOOKUP($B103,Kraftvärmeprod!$B$1:$AJ$550,MATCH(AA$4,Kraftvärmeprod!$B$1:$AJ$1,0),FALSE)/1,0)-IFERROR(VLOOKUP($B103,'Slutlig allokering kvv'!$B$2:$AJ$550,MATCH(AA$4,'Slutlig allokering kvv'!$B$1:$AJ$1,0),FALSE)/1,0)</f>
        <v>0</v>
      </c>
      <c r="AB103">
        <f>IFERROR(VLOOKUP($B103,Kraftvärmeprod!$B$1:$AJ$550,MATCH(AB$4,Kraftvärmeprod!$B$1:$AJ$1,0),FALSE)/1,0)-IFERROR(VLOOKUP($B103,'Slutlig allokering kvv'!$B$2:$AJ$550,MATCH(AB$4,'Slutlig allokering kvv'!$B$1:$AJ$1,0),FALSE)/1,0)</f>
        <v>0</v>
      </c>
      <c r="AC103">
        <f>IFERROR(VLOOKUP($B103,Kraftvärmeprod!$B$1:$AJ$550,MATCH(AC$4,Kraftvärmeprod!$B$1:$AJ$1,0),FALSE)/1,0)-IFERROR(VLOOKUP($B103,'Slutlig allokering kvv'!$B$2:$AJ$550,MATCH(AC$4,'Slutlig allokering kvv'!$B$1:$AJ$1,0),FALSE)/1,0)</f>
        <v>0</v>
      </c>
      <c r="AD103">
        <f>IFERROR(VLOOKUP($B103,Miljö!$B$1:$E$471,MATCH("Hjälpel kraftvärme (GWh)",Miljö!$B$1:$E$1,0),FALSE)/1,0)-IFERROR(VLOOKUP($B103,'Slutlig allokering kvv'!$B$2:$AJ$550,MATCH(AD$4,'Slutlig allokering kvv'!$B$1:$AJ$1,0),FALSE)/1,0)</f>
        <v>0</v>
      </c>
      <c r="AH103">
        <f t="shared" si="2"/>
        <v>0</v>
      </c>
      <c r="AJ103">
        <f>IFERROR(VLOOKUP($B103,'Slutlig allokering kvv'!$B$2:$AX$550,MATCH("Summa slutlig allokerad tillförd energi (utan hjälpel och rökgaskondensering):",'Slutlig allokering kvv'!$B$1:$AX$1,0),FALSE)/1,"")</f>
        <v>0</v>
      </c>
      <c r="AL103" s="195" t="str">
        <f>IFERROR(1-VLOOKUP($B103,'Slutlig allokering kvv'!$B$2:$AX$550,MATCH("Andel av bränsle i kvv som allokerats till värme, exklusive rökgaskondensering och hjälpel",'Slutlig allokering kvv'!$B$1:$AX$1,0),FALSE),"")</f>
        <v/>
      </c>
      <c r="AN103" s="195" t="str">
        <f t="shared" si="3"/>
        <v/>
      </c>
    </row>
    <row r="104" spans="1:40" x14ac:dyDescent="0.25">
      <c r="A104" s="2" t="s">
        <v>169</v>
      </c>
      <c r="B104" s="2" t="s">
        <v>168</v>
      </c>
      <c r="C104" t="str">
        <f>IFERROR(VLOOKUP($B104,Kraftvärmeprod!$B$1:$AH$479,MATCH(C$4,Kraftvärmeprod!$B$1:$AG$1,0),FALSE)/1,"")</f>
        <v/>
      </c>
      <c r="D104" t="str">
        <f>IFERROR(VLOOKUP($B104,Kraftvärmeprod!$B$1:$AH$479,MATCH(D$4,Kraftvärmeprod!$B$1:$AG$1,0),FALSE)/1,"")</f>
        <v/>
      </c>
      <c r="F104">
        <f>IFERROR(VLOOKUP($B104,Kraftvärmeprod!$B$1:$AJ$550,MATCH(F$4,Kraftvärmeprod!$B$1:$AJ$1,0),FALSE)/1,0)-IFERROR(VLOOKUP($B104,'Slutlig allokering kvv'!$B$2:$AJ$550,MATCH(F$4,'Slutlig allokering kvv'!$B$1:$AJ$1,0),FALSE)/1,0)</f>
        <v>0</v>
      </c>
      <c r="G104">
        <f>IFERROR(VLOOKUP($B104,Kraftvärmeprod!$B$1:$AJ$550,MATCH(G$4,Kraftvärmeprod!$B$1:$AJ$1,0),FALSE)/1,0)-IFERROR(VLOOKUP($B104,'Slutlig allokering kvv'!$B$2:$AJ$550,MATCH(G$4,'Slutlig allokering kvv'!$B$1:$AJ$1,0),FALSE)/1,0)</f>
        <v>0</v>
      </c>
      <c r="H104">
        <f>IFERROR(VLOOKUP($B104,Kraftvärmeprod!$B$1:$AJ$550,MATCH(H$4,Kraftvärmeprod!$B$1:$AJ$1,0),FALSE)/1,0)-IFERROR(VLOOKUP($B104,'Slutlig allokering kvv'!$B$2:$AJ$550,MATCH(H$4,'Slutlig allokering kvv'!$B$1:$AJ$1,0),FALSE)/1,0)</f>
        <v>0</v>
      </c>
      <c r="I104">
        <f>IFERROR(VLOOKUP($B104,Kraftvärmeprod!$B$1:$AJ$550,MATCH(I$4,Kraftvärmeprod!$B$1:$AJ$1,0),FALSE)/1,0)-IFERROR(VLOOKUP($B104,'Slutlig allokering kvv'!$B$2:$AJ$550,MATCH(I$4,'Slutlig allokering kvv'!$B$1:$AJ$1,0),FALSE)/1,0)</f>
        <v>0</v>
      </c>
      <c r="J104">
        <f>IFERROR(VLOOKUP($B104,Kraftvärmeprod!$B$1:$AJ$550,MATCH(J$4,Kraftvärmeprod!$B$1:$AJ$1,0),FALSE)/1,0)-IFERROR(VLOOKUP($B104,'Slutlig allokering kvv'!$B$2:$AJ$550,MATCH(J$4,'Slutlig allokering kvv'!$B$1:$AJ$1,0),FALSE)/1,0)</f>
        <v>0</v>
      </c>
      <c r="K104">
        <f>IFERROR(VLOOKUP($B104,Kraftvärmeprod!$B$1:$AJ$550,MATCH(K$4,Kraftvärmeprod!$B$1:$AJ$1,0),FALSE)/1,0)-IFERROR(VLOOKUP($B104,'Slutlig allokering kvv'!$B$2:$AJ$550,MATCH(K$4,'Slutlig allokering kvv'!$B$1:$AJ$1,0),FALSE)/1,0)</f>
        <v>0</v>
      </c>
      <c r="L104">
        <f>IFERROR(VLOOKUP($B104,Kraftvärmeprod!$B$1:$AJ$550,MATCH(L$4,Kraftvärmeprod!$B$1:$AJ$1,0),FALSE)/1,0)-IFERROR(VLOOKUP($B104,'Slutlig allokering kvv'!$B$2:$AJ$550,MATCH(L$4,'Slutlig allokering kvv'!$B$1:$AJ$1,0),FALSE)/1,0)</f>
        <v>0</v>
      </c>
      <c r="M104">
        <f>IFERROR(VLOOKUP($B104,Kraftvärmeprod!$B$1:$AJ$550,MATCH(M$4,Kraftvärmeprod!$B$1:$AJ$1,0),FALSE)/1,0)-IFERROR(VLOOKUP($B104,'Slutlig allokering kvv'!$B$2:$AJ$550,MATCH(M$4,'Slutlig allokering kvv'!$B$1:$AJ$1,0),FALSE)/1,0)</f>
        <v>0</v>
      </c>
      <c r="N104">
        <f>IFERROR(VLOOKUP($B104,Kraftvärmeprod!$B$1:$AJ$550,MATCH(N$4,Kraftvärmeprod!$B$1:$AJ$1,0),FALSE)/1,0)-IFERROR(VLOOKUP($B104,'Slutlig allokering kvv'!$B$2:$AJ$550,MATCH(N$4,'Slutlig allokering kvv'!$B$1:$AJ$1,0),FALSE)/1,0)</f>
        <v>0</v>
      </c>
      <c r="O104">
        <f>IFERROR(VLOOKUP($B104,Kraftvärmeprod!$B$1:$AJ$550,MATCH(O$4,Kraftvärmeprod!$B$1:$AJ$1,0),FALSE)/1,0)-IFERROR(VLOOKUP($B104,'Slutlig allokering kvv'!$B$2:$AJ$550,MATCH(O$4,'Slutlig allokering kvv'!$B$1:$AJ$1,0),FALSE)/1,0)</f>
        <v>0</v>
      </c>
      <c r="P104">
        <f>IFERROR(VLOOKUP($B104,Kraftvärmeprod!$B$1:$AJ$550,MATCH(P$4,Kraftvärmeprod!$B$1:$AJ$1,0),FALSE)/1,0)-IFERROR(VLOOKUP($B104,'Slutlig allokering kvv'!$B$2:$AJ$550,MATCH(P$4,'Slutlig allokering kvv'!$B$1:$AJ$1,0),FALSE)/1,0)</f>
        <v>0</v>
      </c>
      <c r="Q104">
        <f>IFERROR(VLOOKUP($B104,Kraftvärmeprod!$B$1:$AJ$550,MATCH(Q$4,Kraftvärmeprod!$B$1:$AJ$1,0),FALSE)/1,0)-IFERROR(VLOOKUP($B104,'Slutlig allokering kvv'!$B$2:$AJ$550,MATCH(Q$4,'Slutlig allokering kvv'!$B$1:$AJ$1,0),FALSE)/1,0)</f>
        <v>0</v>
      </c>
      <c r="R104">
        <f>IFERROR(VLOOKUP($B104,Kraftvärmeprod!$B$1:$AJ$550,MATCH(R$4,Kraftvärmeprod!$B$1:$AJ$1,0),FALSE)/1,0)-IFERROR(VLOOKUP($B104,'Slutlig allokering kvv'!$B$2:$AJ$550,MATCH(R$4,'Slutlig allokering kvv'!$B$1:$AJ$1,0),FALSE)/1,0)</f>
        <v>0</v>
      </c>
      <c r="S104">
        <f>IFERROR(VLOOKUP($B104,Kraftvärmeprod!$B$1:$AJ$550,MATCH(S$4,Kraftvärmeprod!$B$1:$AJ$1,0),FALSE)/1,0)-IFERROR(VLOOKUP($B104,'Slutlig allokering kvv'!$B$2:$AJ$550,MATCH(S$4,'Slutlig allokering kvv'!$B$1:$AJ$1,0),FALSE)/1,0)</f>
        <v>0</v>
      </c>
      <c r="T104">
        <f>IFERROR(VLOOKUP($B104,Kraftvärmeprod!$B$1:$AJ$550,MATCH(T$4,Kraftvärmeprod!$B$1:$AJ$1,0),FALSE)/1,0)-IFERROR(VLOOKUP($B104,'Slutlig allokering kvv'!$B$2:$AJ$550,MATCH(T$4,'Slutlig allokering kvv'!$B$1:$AJ$1,0),FALSE)/1,0)</f>
        <v>0</v>
      </c>
      <c r="U104">
        <f>IFERROR(VLOOKUP($B104,Kraftvärmeprod!$B$1:$AJ$550,MATCH(U$4,Kraftvärmeprod!$B$1:$AJ$1,0),FALSE)/1,0)-IFERROR(VLOOKUP($B104,'Slutlig allokering kvv'!$B$2:$AJ$550,MATCH(U$4,'Slutlig allokering kvv'!$B$1:$AJ$1,0),FALSE)/1,0)</f>
        <v>0</v>
      </c>
      <c r="V104">
        <f>IFERROR(VLOOKUP($B104,Kraftvärmeprod!$B$1:$AJ$550,MATCH(V$4,Kraftvärmeprod!$B$1:$AJ$1,0),FALSE)/1,0)-IFERROR(VLOOKUP($B104,'Slutlig allokering kvv'!$B$2:$AJ$550,MATCH(V$4,'Slutlig allokering kvv'!$B$1:$AJ$1,0),FALSE)/1,0)</f>
        <v>0</v>
      </c>
      <c r="W104">
        <f>IFERROR(VLOOKUP($B104,Kraftvärmeprod!$B$1:$AJ$550,MATCH(W$4,Kraftvärmeprod!$B$1:$AJ$1,0),FALSE)/1,0)-IFERROR(VLOOKUP($B104,'Slutlig allokering kvv'!$B$2:$AJ$550,MATCH(W$4,'Slutlig allokering kvv'!$B$1:$AJ$1,0),FALSE)/1,0)</f>
        <v>0</v>
      </c>
      <c r="X104">
        <f>IFERROR(VLOOKUP($B104,Kraftvärmeprod!$B$1:$AJ$550,MATCH(X$4,Kraftvärmeprod!$B$1:$AJ$1,0),FALSE)/1,0)-IFERROR(VLOOKUP($B104,'Slutlig allokering kvv'!$B$2:$AJ$550,MATCH(X$4,'Slutlig allokering kvv'!$B$1:$AJ$1,0),FALSE)/1,0)</f>
        <v>0</v>
      </c>
      <c r="Y104">
        <f>IFERROR(VLOOKUP($B104,Kraftvärmeprod!$B$1:$AJ$550,MATCH(Y$4,Kraftvärmeprod!$B$1:$AJ$1,0),FALSE)/1,0)-IFERROR(VLOOKUP($B104,'Slutlig allokering kvv'!$B$2:$AJ$550,MATCH(Y$4,'Slutlig allokering kvv'!$B$1:$AJ$1,0),FALSE)/1,0)</f>
        <v>0</v>
      </c>
      <c r="Z104">
        <f>IFERROR(VLOOKUP($B104,Kraftvärmeprod!$B$1:$AJ$550,MATCH(Z$4,Kraftvärmeprod!$B$1:$AJ$1,0),FALSE)/1,0)-IFERROR(VLOOKUP($B104,'Slutlig allokering kvv'!$B$2:$AJ$550,MATCH(Z$4,'Slutlig allokering kvv'!$B$1:$AJ$1,0),FALSE)/1,0)</f>
        <v>0</v>
      </c>
      <c r="AA104">
        <f>IFERROR(VLOOKUP($B104,Kraftvärmeprod!$B$1:$AJ$550,MATCH(AA$4,Kraftvärmeprod!$B$1:$AJ$1,0),FALSE)/1,0)-IFERROR(VLOOKUP($B104,'Slutlig allokering kvv'!$B$2:$AJ$550,MATCH(AA$4,'Slutlig allokering kvv'!$B$1:$AJ$1,0),FALSE)/1,0)</f>
        <v>0</v>
      </c>
      <c r="AB104">
        <f>IFERROR(VLOOKUP($B104,Kraftvärmeprod!$B$1:$AJ$550,MATCH(AB$4,Kraftvärmeprod!$B$1:$AJ$1,0),FALSE)/1,0)-IFERROR(VLOOKUP($B104,'Slutlig allokering kvv'!$B$2:$AJ$550,MATCH(AB$4,'Slutlig allokering kvv'!$B$1:$AJ$1,0),FALSE)/1,0)</f>
        <v>0</v>
      </c>
      <c r="AC104">
        <f>IFERROR(VLOOKUP($B104,Kraftvärmeprod!$B$1:$AJ$550,MATCH(AC$4,Kraftvärmeprod!$B$1:$AJ$1,0),FALSE)/1,0)-IFERROR(VLOOKUP($B104,'Slutlig allokering kvv'!$B$2:$AJ$550,MATCH(AC$4,'Slutlig allokering kvv'!$B$1:$AJ$1,0),FALSE)/1,0)</f>
        <v>0</v>
      </c>
      <c r="AD104">
        <f>IFERROR(VLOOKUP($B104,Miljö!$B$1:$E$471,MATCH("Hjälpel kraftvärme (GWh)",Miljö!$B$1:$E$1,0),FALSE)/1,0)-IFERROR(VLOOKUP($B104,'Slutlig allokering kvv'!$B$2:$AJ$550,MATCH(AD$4,'Slutlig allokering kvv'!$B$1:$AJ$1,0),FALSE)/1,0)</f>
        <v>0</v>
      </c>
      <c r="AH104">
        <f t="shared" si="2"/>
        <v>0</v>
      </c>
      <c r="AJ104">
        <f>IFERROR(VLOOKUP($B104,'Slutlig allokering kvv'!$B$2:$AX$550,MATCH("Summa slutlig allokerad tillförd energi (utan hjälpel och rökgaskondensering):",'Slutlig allokering kvv'!$B$1:$AX$1,0),FALSE)/1,"")</f>
        <v>0</v>
      </c>
      <c r="AL104" s="195" t="str">
        <f>IFERROR(1-VLOOKUP($B104,'Slutlig allokering kvv'!$B$2:$AX$550,MATCH("Andel av bränsle i kvv som allokerats till värme, exklusive rökgaskondensering och hjälpel",'Slutlig allokering kvv'!$B$1:$AX$1,0),FALSE),"")</f>
        <v/>
      </c>
      <c r="AN104" s="195" t="str">
        <f t="shared" si="3"/>
        <v/>
      </c>
    </row>
    <row r="105" spans="1:40" x14ac:dyDescent="0.25">
      <c r="A105" s="2" t="s">
        <v>174</v>
      </c>
      <c r="B105" s="2" t="s">
        <v>171</v>
      </c>
      <c r="C105" t="str">
        <f>IFERROR(VLOOKUP($B105,Kraftvärmeprod!$B$1:$AH$479,MATCH(C$4,Kraftvärmeprod!$B$1:$AG$1,0),FALSE)/1,"")</f>
        <v/>
      </c>
      <c r="D105" t="str">
        <f>IFERROR(VLOOKUP($B105,Kraftvärmeprod!$B$1:$AH$479,MATCH(D$4,Kraftvärmeprod!$B$1:$AG$1,0),FALSE)/1,"")</f>
        <v/>
      </c>
      <c r="F105">
        <f>IFERROR(VLOOKUP($B105,Kraftvärmeprod!$B$1:$AJ$550,MATCH(F$4,Kraftvärmeprod!$B$1:$AJ$1,0),FALSE)/1,0)-IFERROR(VLOOKUP($B105,'Slutlig allokering kvv'!$B$2:$AJ$550,MATCH(F$4,'Slutlig allokering kvv'!$B$1:$AJ$1,0),FALSE)/1,0)</f>
        <v>0</v>
      </c>
      <c r="G105">
        <f>IFERROR(VLOOKUP($B105,Kraftvärmeprod!$B$1:$AJ$550,MATCH(G$4,Kraftvärmeprod!$B$1:$AJ$1,0),FALSE)/1,0)-IFERROR(VLOOKUP($B105,'Slutlig allokering kvv'!$B$2:$AJ$550,MATCH(G$4,'Slutlig allokering kvv'!$B$1:$AJ$1,0),FALSE)/1,0)</f>
        <v>0</v>
      </c>
      <c r="H105">
        <f>IFERROR(VLOOKUP($B105,Kraftvärmeprod!$B$1:$AJ$550,MATCH(H$4,Kraftvärmeprod!$B$1:$AJ$1,0),FALSE)/1,0)-IFERROR(VLOOKUP($B105,'Slutlig allokering kvv'!$B$2:$AJ$550,MATCH(H$4,'Slutlig allokering kvv'!$B$1:$AJ$1,0),FALSE)/1,0)</f>
        <v>0</v>
      </c>
      <c r="I105">
        <f>IFERROR(VLOOKUP($B105,Kraftvärmeprod!$B$1:$AJ$550,MATCH(I$4,Kraftvärmeprod!$B$1:$AJ$1,0),FALSE)/1,0)-IFERROR(VLOOKUP($B105,'Slutlig allokering kvv'!$B$2:$AJ$550,MATCH(I$4,'Slutlig allokering kvv'!$B$1:$AJ$1,0),FALSE)/1,0)</f>
        <v>0</v>
      </c>
      <c r="J105">
        <f>IFERROR(VLOOKUP($B105,Kraftvärmeprod!$B$1:$AJ$550,MATCH(J$4,Kraftvärmeprod!$B$1:$AJ$1,0),FALSE)/1,0)-IFERROR(VLOOKUP($B105,'Slutlig allokering kvv'!$B$2:$AJ$550,MATCH(J$4,'Slutlig allokering kvv'!$B$1:$AJ$1,0),FALSE)/1,0)</f>
        <v>0</v>
      </c>
      <c r="K105">
        <f>IFERROR(VLOOKUP($B105,Kraftvärmeprod!$B$1:$AJ$550,MATCH(K$4,Kraftvärmeprod!$B$1:$AJ$1,0),FALSE)/1,0)-IFERROR(VLOOKUP($B105,'Slutlig allokering kvv'!$B$2:$AJ$550,MATCH(K$4,'Slutlig allokering kvv'!$B$1:$AJ$1,0),FALSE)/1,0)</f>
        <v>0</v>
      </c>
      <c r="L105">
        <f>IFERROR(VLOOKUP($B105,Kraftvärmeprod!$B$1:$AJ$550,MATCH(L$4,Kraftvärmeprod!$B$1:$AJ$1,0),FALSE)/1,0)-IFERROR(VLOOKUP($B105,'Slutlig allokering kvv'!$B$2:$AJ$550,MATCH(L$4,'Slutlig allokering kvv'!$B$1:$AJ$1,0),FALSE)/1,0)</f>
        <v>0</v>
      </c>
      <c r="M105">
        <f>IFERROR(VLOOKUP($B105,Kraftvärmeprod!$B$1:$AJ$550,MATCH(M$4,Kraftvärmeprod!$B$1:$AJ$1,0),FALSE)/1,0)-IFERROR(VLOOKUP($B105,'Slutlig allokering kvv'!$B$2:$AJ$550,MATCH(M$4,'Slutlig allokering kvv'!$B$1:$AJ$1,0),FALSE)/1,0)</f>
        <v>0</v>
      </c>
      <c r="N105">
        <f>IFERROR(VLOOKUP($B105,Kraftvärmeprod!$B$1:$AJ$550,MATCH(N$4,Kraftvärmeprod!$B$1:$AJ$1,0),FALSE)/1,0)-IFERROR(VLOOKUP($B105,'Slutlig allokering kvv'!$B$2:$AJ$550,MATCH(N$4,'Slutlig allokering kvv'!$B$1:$AJ$1,0),FALSE)/1,0)</f>
        <v>0</v>
      </c>
      <c r="O105">
        <f>IFERROR(VLOOKUP($B105,Kraftvärmeprod!$B$1:$AJ$550,MATCH(O$4,Kraftvärmeprod!$B$1:$AJ$1,0),FALSE)/1,0)-IFERROR(VLOOKUP($B105,'Slutlig allokering kvv'!$B$2:$AJ$550,MATCH(O$4,'Slutlig allokering kvv'!$B$1:$AJ$1,0),FALSE)/1,0)</f>
        <v>0</v>
      </c>
      <c r="P105">
        <f>IFERROR(VLOOKUP($B105,Kraftvärmeprod!$B$1:$AJ$550,MATCH(P$4,Kraftvärmeprod!$B$1:$AJ$1,0),FALSE)/1,0)-IFERROR(VLOOKUP($B105,'Slutlig allokering kvv'!$B$2:$AJ$550,MATCH(P$4,'Slutlig allokering kvv'!$B$1:$AJ$1,0),FALSE)/1,0)</f>
        <v>0</v>
      </c>
      <c r="Q105">
        <f>IFERROR(VLOOKUP($B105,Kraftvärmeprod!$B$1:$AJ$550,MATCH(Q$4,Kraftvärmeprod!$B$1:$AJ$1,0),FALSE)/1,0)-IFERROR(VLOOKUP($B105,'Slutlig allokering kvv'!$B$2:$AJ$550,MATCH(Q$4,'Slutlig allokering kvv'!$B$1:$AJ$1,0),FALSE)/1,0)</f>
        <v>0</v>
      </c>
      <c r="R105">
        <f>IFERROR(VLOOKUP($B105,Kraftvärmeprod!$B$1:$AJ$550,MATCH(R$4,Kraftvärmeprod!$B$1:$AJ$1,0),FALSE)/1,0)-IFERROR(VLOOKUP($B105,'Slutlig allokering kvv'!$B$2:$AJ$550,MATCH(R$4,'Slutlig allokering kvv'!$B$1:$AJ$1,0),FALSE)/1,0)</f>
        <v>0</v>
      </c>
      <c r="S105">
        <f>IFERROR(VLOOKUP($B105,Kraftvärmeprod!$B$1:$AJ$550,MATCH(S$4,Kraftvärmeprod!$B$1:$AJ$1,0),FALSE)/1,0)-IFERROR(VLOOKUP($B105,'Slutlig allokering kvv'!$B$2:$AJ$550,MATCH(S$4,'Slutlig allokering kvv'!$B$1:$AJ$1,0),FALSE)/1,0)</f>
        <v>0</v>
      </c>
      <c r="T105">
        <f>IFERROR(VLOOKUP($B105,Kraftvärmeprod!$B$1:$AJ$550,MATCH(T$4,Kraftvärmeprod!$B$1:$AJ$1,0),FALSE)/1,0)-IFERROR(VLOOKUP($B105,'Slutlig allokering kvv'!$B$2:$AJ$550,MATCH(T$4,'Slutlig allokering kvv'!$B$1:$AJ$1,0),FALSE)/1,0)</f>
        <v>0</v>
      </c>
      <c r="U105">
        <f>IFERROR(VLOOKUP($B105,Kraftvärmeprod!$B$1:$AJ$550,MATCH(U$4,Kraftvärmeprod!$B$1:$AJ$1,0),FALSE)/1,0)-IFERROR(VLOOKUP($B105,'Slutlig allokering kvv'!$B$2:$AJ$550,MATCH(U$4,'Slutlig allokering kvv'!$B$1:$AJ$1,0),FALSE)/1,0)</f>
        <v>0</v>
      </c>
      <c r="V105">
        <f>IFERROR(VLOOKUP($B105,Kraftvärmeprod!$B$1:$AJ$550,MATCH(V$4,Kraftvärmeprod!$B$1:$AJ$1,0),FALSE)/1,0)-IFERROR(VLOOKUP($B105,'Slutlig allokering kvv'!$B$2:$AJ$550,MATCH(V$4,'Slutlig allokering kvv'!$B$1:$AJ$1,0),FALSE)/1,0)</f>
        <v>0</v>
      </c>
      <c r="W105">
        <f>IFERROR(VLOOKUP($B105,Kraftvärmeprod!$B$1:$AJ$550,MATCH(W$4,Kraftvärmeprod!$B$1:$AJ$1,0),FALSE)/1,0)-IFERROR(VLOOKUP($B105,'Slutlig allokering kvv'!$B$2:$AJ$550,MATCH(W$4,'Slutlig allokering kvv'!$B$1:$AJ$1,0),FALSE)/1,0)</f>
        <v>0</v>
      </c>
      <c r="X105">
        <f>IFERROR(VLOOKUP($B105,Kraftvärmeprod!$B$1:$AJ$550,MATCH(X$4,Kraftvärmeprod!$B$1:$AJ$1,0),FALSE)/1,0)-IFERROR(VLOOKUP($B105,'Slutlig allokering kvv'!$B$2:$AJ$550,MATCH(X$4,'Slutlig allokering kvv'!$B$1:$AJ$1,0),FALSE)/1,0)</f>
        <v>0</v>
      </c>
      <c r="Y105">
        <f>IFERROR(VLOOKUP($B105,Kraftvärmeprod!$B$1:$AJ$550,MATCH(Y$4,Kraftvärmeprod!$B$1:$AJ$1,0),FALSE)/1,0)-IFERROR(VLOOKUP($B105,'Slutlig allokering kvv'!$B$2:$AJ$550,MATCH(Y$4,'Slutlig allokering kvv'!$B$1:$AJ$1,0),FALSE)/1,0)</f>
        <v>0</v>
      </c>
      <c r="Z105">
        <f>IFERROR(VLOOKUP($B105,Kraftvärmeprod!$B$1:$AJ$550,MATCH(Z$4,Kraftvärmeprod!$B$1:$AJ$1,0),FALSE)/1,0)-IFERROR(VLOOKUP($B105,'Slutlig allokering kvv'!$B$2:$AJ$550,MATCH(Z$4,'Slutlig allokering kvv'!$B$1:$AJ$1,0),FALSE)/1,0)</f>
        <v>0</v>
      </c>
      <c r="AA105">
        <f>IFERROR(VLOOKUP($B105,Kraftvärmeprod!$B$1:$AJ$550,MATCH(AA$4,Kraftvärmeprod!$B$1:$AJ$1,0),FALSE)/1,0)-IFERROR(VLOOKUP($B105,'Slutlig allokering kvv'!$B$2:$AJ$550,MATCH(AA$4,'Slutlig allokering kvv'!$B$1:$AJ$1,0),FALSE)/1,0)</f>
        <v>0</v>
      </c>
      <c r="AB105">
        <f>IFERROR(VLOOKUP($B105,Kraftvärmeprod!$B$1:$AJ$550,MATCH(AB$4,Kraftvärmeprod!$B$1:$AJ$1,0),FALSE)/1,0)-IFERROR(VLOOKUP($B105,'Slutlig allokering kvv'!$B$2:$AJ$550,MATCH(AB$4,'Slutlig allokering kvv'!$B$1:$AJ$1,0),FALSE)/1,0)</f>
        <v>0</v>
      </c>
      <c r="AC105">
        <f>IFERROR(VLOOKUP($B105,Kraftvärmeprod!$B$1:$AJ$550,MATCH(AC$4,Kraftvärmeprod!$B$1:$AJ$1,0),FALSE)/1,0)-IFERROR(VLOOKUP($B105,'Slutlig allokering kvv'!$B$2:$AJ$550,MATCH(AC$4,'Slutlig allokering kvv'!$B$1:$AJ$1,0),FALSE)/1,0)</f>
        <v>0</v>
      </c>
      <c r="AD105">
        <f>IFERROR(VLOOKUP($B105,Miljö!$B$1:$E$471,MATCH("Hjälpel kraftvärme (GWh)",Miljö!$B$1:$E$1,0),FALSE)/1,0)-IFERROR(VLOOKUP($B105,'Slutlig allokering kvv'!$B$2:$AJ$550,MATCH(AD$4,'Slutlig allokering kvv'!$B$1:$AJ$1,0),FALSE)/1,0)</f>
        <v>0</v>
      </c>
      <c r="AH105">
        <f t="shared" si="2"/>
        <v>0</v>
      </c>
      <c r="AJ105">
        <f>IFERROR(VLOOKUP($B105,'Slutlig allokering kvv'!$B$2:$AX$550,MATCH("Summa slutlig allokerad tillförd energi (utan hjälpel och rökgaskondensering):",'Slutlig allokering kvv'!$B$1:$AX$1,0),FALSE)/1,"")</f>
        <v>0</v>
      </c>
      <c r="AL105" s="195" t="str">
        <f>IFERROR(1-VLOOKUP($B105,'Slutlig allokering kvv'!$B$2:$AX$550,MATCH("Andel av bränsle i kvv som allokerats till värme, exklusive rökgaskondensering och hjälpel",'Slutlig allokering kvv'!$B$1:$AX$1,0),FALSE),"")</f>
        <v/>
      </c>
      <c r="AN105" s="195" t="str">
        <f t="shared" si="3"/>
        <v/>
      </c>
    </row>
    <row r="106" spans="1:40" x14ac:dyDescent="0.25">
      <c r="A106" s="2" t="s">
        <v>175</v>
      </c>
      <c r="B106" s="2" t="s">
        <v>176</v>
      </c>
      <c r="C106" t="str">
        <f>IFERROR(VLOOKUP($B106,Kraftvärmeprod!$B$1:$AH$479,MATCH(C$4,Kraftvärmeprod!$B$1:$AG$1,0),FALSE)/1,"")</f>
        <v/>
      </c>
      <c r="D106" t="str">
        <f>IFERROR(VLOOKUP($B106,Kraftvärmeprod!$B$1:$AH$479,MATCH(D$4,Kraftvärmeprod!$B$1:$AG$1,0),FALSE)/1,"")</f>
        <v/>
      </c>
      <c r="F106">
        <f>IFERROR(VLOOKUP($B106,Kraftvärmeprod!$B$1:$AJ$550,MATCH(F$4,Kraftvärmeprod!$B$1:$AJ$1,0),FALSE)/1,0)-IFERROR(VLOOKUP($B106,'Slutlig allokering kvv'!$B$2:$AJ$550,MATCH(F$4,'Slutlig allokering kvv'!$B$1:$AJ$1,0),FALSE)/1,0)</f>
        <v>0</v>
      </c>
      <c r="G106">
        <f>IFERROR(VLOOKUP($B106,Kraftvärmeprod!$B$1:$AJ$550,MATCH(G$4,Kraftvärmeprod!$B$1:$AJ$1,0),FALSE)/1,0)-IFERROR(VLOOKUP($B106,'Slutlig allokering kvv'!$B$2:$AJ$550,MATCH(G$4,'Slutlig allokering kvv'!$B$1:$AJ$1,0),FALSE)/1,0)</f>
        <v>0</v>
      </c>
      <c r="H106">
        <f>IFERROR(VLOOKUP($B106,Kraftvärmeprod!$B$1:$AJ$550,MATCH(H$4,Kraftvärmeprod!$B$1:$AJ$1,0),FALSE)/1,0)-IFERROR(VLOOKUP($B106,'Slutlig allokering kvv'!$B$2:$AJ$550,MATCH(H$4,'Slutlig allokering kvv'!$B$1:$AJ$1,0),FALSE)/1,0)</f>
        <v>0</v>
      </c>
      <c r="I106">
        <f>IFERROR(VLOOKUP($B106,Kraftvärmeprod!$B$1:$AJ$550,MATCH(I$4,Kraftvärmeprod!$B$1:$AJ$1,0),FALSE)/1,0)-IFERROR(VLOOKUP($B106,'Slutlig allokering kvv'!$B$2:$AJ$550,MATCH(I$4,'Slutlig allokering kvv'!$B$1:$AJ$1,0),FALSE)/1,0)</f>
        <v>0</v>
      </c>
      <c r="J106">
        <f>IFERROR(VLOOKUP($B106,Kraftvärmeprod!$B$1:$AJ$550,MATCH(J$4,Kraftvärmeprod!$B$1:$AJ$1,0),FALSE)/1,0)-IFERROR(VLOOKUP($B106,'Slutlig allokering kvv'!$B$2:$AJ$550,MATCH(J$4,'Slutlig allokering kvv'!$B$1:$AJ$1,0),FALSE)/1,0)</f>
        <v>0</v>
      </c>
      <c r="K106">
        <f>IFERROR(VLOOKUP($B106,Kraftvärmeprod!$B$1:$AJ$550,MATCH(K$4,Kraftvärmeprod!$B$1:$AJ$1,0),FALSE)/1,0)-IFERROR(VLOOKUP($B106,'Slutlig allokering kvv'!$B$2:$AJ$550,MATCH(K$4,'Slutlig allokering kvv'!$B$1:$AJ$1,0),FALSE)/1,0)</f>
        <v>0</v>
      </c>
      <c r="L106">
        <f>IFERROR(VLOOKUP($B106,Kraftvärmeprod!$B$1:$AJ$550,MATCH(L$4,Kraftvärmeprod!$B$1:$AJ$1,0),FALSE)/1,0)-IFERROR(VLOOKUP($B106,'Slutlig allokering kvv'!$B$2:$AJ$550,MATCH(L$4,'Slutlig allokering kvv'!$B$1:$AJ$1,0),FALSE)/1,0)</f>
        <v>0</v>
      </c>
      <c r="M106">
        <f>IFERROR(VLOOKUP($B106,Kraftvärmeprod!$B$1:$AJ$550,MATCH(M$4,Kraftvärmeprod!$B$1:$AJ$1,0),FALSE)/1,0)-IFERROR(VLOOKUP($B106,'Slutlig allokering kvv'!$B$2:$AJ$550,MATCH(M$4,'Slutlig allokering kvv'!$B$1:$AJ$1,0),FALSE)/1,0)</f>
        <v>0</v>
      </c>
      <c r="N106">
        <f>IFERROR(VLOOKUP($B106,Kraftvärmeprod!$B$1:$AJ$550,MATCH(N$4,Kraftvärmeprod!$B$1:$AJ$1,0),FALSE)/1,0)-IFERROR(VLOOKUP($B106,'Slutlig allokering kvv'!$B$2:$AJ$550,MATCH(N$4,'Slutlig allokering kvv'!$B$1:$AJ$1,0),FALSE)/1,0)</f>
        <v>0</v>
      </c>
      <c r="O106">
        <f>IFERROR(VLOOKUP($B106,Kraftvärmeprod!$B$1:$AJ$550,MATCH(O$4,Kraftvärmeprod!$B$1:$AJ$1,0),FALSE)/1,0)-IFERROR(VLOOKUP($B106,'Slutlig allokering kvv'!$B$2:$AJ$550,MATCH(O$4,'Slutlig allokering kvv'!$B$1:$AJ$1,0),FALSE)/1,0)</f>
        <v>0</v>
      </c>
      <c r="P106">
        <f>IFERROR(VLOOKUP($B106,Kraftvärmeprod!$B$1:$AJ$550,MATCH(P$4,Kraftvärmeprod!$B$1:$AJ$1,0),FALSE)/1,0)-IFERROR(VLOOKUP($B106,'Slutlig allokering kvv'!$B$2:$AJ$550,MATCH(P$4,'Slutlig allokering kvv'!$B$1:$AJ$1,0),FALSE)/1,0)</f>
        <v>0</v>
      </c>
      <c r="Q106">
        <f>IFERROR(VLOOKUP($B106,Kraftvärmeprod!$B$1:$AJ$550,MATCH(Q$4,Kraftvärmeprod!$B$1:$AJ$1,0),FALSE)/1,0)-IFERROR(VLOOKUP($B106,'Slutlig allokering kvv'!$B$2:$AJ$550,MATCH(Q$4,'Slutlig allokering kvv'!$B$1:$AJ$1,0),FALSE)/1,0)</f>
        <v>0</v>
      </c>
      <c r="R106">
        <f>IFERROR(VLOOKUP($B106,Kraftvärmeprod!$B$1:$AJ$550,MATCH(R$4,Kraftvärmeprod!$B$1:$AJ$1,0),FALSE)/1,0)-IFERROR(VLOOKUP($B106,'Slutlig allokering kvv'!$B$2:$AJ$550,MATCH(R$4,'Slutlig allokering kvv'!$B$1:$AJ$1,0),FALSE)/1,0)</f>
        <v>0</v>
      </c>
      <c r="S106">
        <f>IFERROR(VLOOKUP($B106,Kraftvärmeprod!$B$1:$AJ$550,MATCH(S$4,Kraftvärmeprod!$B$1:$AJ$1,0),FALSE)/1,0)-IFERROR(VLOOKUP($B106,'Slutlig allokering kvv'!$B$2:$AJ$550,MATCH(S$4,'Slutlig allokering kvv'!$B$1:$AJ$1,0),FALSE)/1,0)</f>
        <v>0</v>
      </c>
      <c r="T106">
        <f>IFERROR(VLOOKUP($B106,Kraftvärmeprod!$B$1:$AJ$550,MATCH(T$4,Kraftvärmeprod!$B$1:$AJ$1,0),FALSE)/1,0)-IFERROR(VLOOKUP($B106,'Slutlig allokering kvv'!$B$2:$AJ$550,MATCH(T$4,'Slutlig allokering kvv'!$B$1:$AJ$1,0),FALSE)/1,0)</f>
        <v>0</v>
      </c>
      <c r="U106">
        <f>IFERROR(VLOOKUP($B106,Kraftvärmeprod!$B$1:$AJ$550,MATCH(U$4,Kraftvärmeprod!$B$1:$AJ$1,0),FALSE)/1,0)-IFERROR(VLOOKUP($B106,'Slutlig allokering kvv'!$B$2:$AJ$550,MATCH(U$4,'Slutlig allokering kvv'!$B$1:$AJ$1,0),FALSE)/1,0)</f>
        <v>0</v>
      </c>
      <c r="V106">
        <f>IFERROR(VLOOKUP($B106,Kraftvärmeprod!$B$1:$AJ$550,MATCH(V$4,Kraftvärmeprod!$B$1:$AJ$1,0),FALSE)/1,0)-IFERROR(VLOOKUP($B106,'Slutlig allokering kvv'!$B$2:$AJ$550,MATCH(V$4,'Slutlig allokering kvv'!$B$1:$AJ$1,0),FALSE)/1,0)</f>
        <v>0</v>
      </c>
      <c r="W106">
        <f>IFERROR(VLOOKUP($B106,Kraftvärmeprod!$B$1:$AJ$550,MATCH(W$4,Kraftvärmeprod!$B$1:$AJ$1,0),FALSE)/1,0)-IFERROR(VLOOKUP($B106,'Slutlig allokering kvv'!$B$2:$AJ$550,MATCH(W$4,'Slutlig allokering kvv'!$B$1:$AJ$1,0),FALSE)/1,0)</f>
        <v>0</v>
      </c>
      <c r="X106">
        <f>IFERROR(VLOOKUP($B106,Kraftvärmeprod!$B$1:$AJ$550,MATCH(X$4,Kraftvärmeprod!$B$1:$AJ$1,0),FALSE)/1,0)-IFERROR(VLOOKUP($B106,'Slutlig allokering kvv'!$B$2:$AJ$550,MATCH(X$4,'Slutlig allokering kvv'!$B$1:$AJ$1,0),FALSE)/1,0)</f>
        <v>0</v>
      </c>
      <c r="Y106">
        <f>IFERROR(VLOOKUP($B106,Kraftvärmeprod!$B$1:$AJ$550,MATCH(Y$4,Kraftvärmeprod!$B$1:$AJ$1,0),FALSE)/1,0)-IFERROR(VLOOKUP($B106,'Slutlig allokering kvv'!$B$2:$AJ$550,MATCH(Y$4,'Slutlig allokering kvv'!$B$1:$AJ$1,0),FALSE)/1,0)</f>
        <v>0</v>
      </c>
      <c r="Z106">
        <f>IFERROR(VLOOKUP($B106,Kraftvärmeprod!$B$1:$AJ$550,MATCH(Z$4,Kraftvärmeprod!$B$1:$AJ$1,0),FALSE)/1,0)-IFERROR(VLOOKUP($B106,'Slutlig allokering kvv'!$B$2:$AJ$550,MATCH(Z$4,'Slutlig allokering kvv'!$B$1:$AJ$1,0),FALSE)/1,0)</f>
        <v>0</v>
      </c>
      <c r="AA106">
        <f>IFERROR(VLOOKUP($B106,Kraftvärmeprod!$B$1:$AJ$550,MATCH(AA$4,Kraftvärmeprod!$B$1:$AJ$1,0),FALSE)/1,0)-IFERROR(VLOOKUP($B106,'Slutlig allokering kvv'!$B$2:$AJ$550,MATCH(AA$4,'Slutlig allokering kvv'!$B$1:$AJ$1,0),FALSE)/1,0)</f>
        <v>0</v>
      </c>
      <c r="AB106">
        <f>IFERROR(VLOOKUP($B106,Kraftvärmeprod!$B$1:$AJ$550,MATCH(AB$4,Kraftvärmeprod!$B$1:$AJ$1,0),FALSE)/1,0)-IFERROR(VLOOKUP($B106,'Slutlig allokering kvv'!$B$2:$AJ$550,MATCH(AB$4,'Slutlig allokering kvv'!$B$1:$AJ$1,0),FALSE)/1,0)</f>
        <v>0</v>
      </c>
      <c r="AC106">
        <f>IFERROR(VLOOKUP($B106,Kraftvärmeprod!$B$1:$AJ$550,MATCH(AC$4,Kraftvärmeprod!$B$1:$AJ$1,0),FALSE)/1,0)-IFERROR(VLOOKUP($B106,'Slutlig allokering kvv'!$B$2:$AJ$550,MATCH(AC$4,'Slutlig allokering kvv'!$B$1:$AJ$1,0),FALSE)/1,0)</f>
        <v>0</v>
      </c>
      <c r="AD106">
        <f>IFERROR(VLOOKUP($B106,Miljö!$B$1:$E$471,MATCH("Hjälpel kraftvärme (GWh)",Miljö!$B$1:$E$1,0),FALSE)/1,0)-IFERROR(VLOOKUP($B106,'Slutlig allokering kvv'!$B$2:$AJ$550,MATCH(AD$4,'Slutlig allokering kvv'!$B$1:$AJ$1,0),FALSE)/1,0)</f>
        <v>0</v>
      </c>
      <c r="AH106">
        <f t="shared" si="2"/>
        <v>0</v>
      </c>
      <c r="AJ106">
        <f>IFERROR(VLOOKUP($B106,'Slutlig allokering kvv'!$B$2:$AX$550,MATCH("Summa slutlig allokerad tillförd energi (utan hjälpel och rökgaskondensering):",'Slutlig allokering kvv'!$B$1:$AX$1,0),FALSE)/1,"")</f>
        <v>0</v>
      </c>
      <c r="AL106" s="195" t="str">
        <f>IFERROR(1-VLOOKUP($B106,'Slutlig allokering kvv'!$B$2:$AX$550,MATCH("Andel av bränsle i kvv som allokerats till värme, exklusive rökgaskondensering och hjälpel",'Slutlig allokering kvv'!$B$1:$AX$1,0),FALSE),"")</f>
        <v/>
      </c>
      <c r="AN106" s="195" t="str">
        <f t="shared" si="3"/>
        <v/>
      </c>
    </row>
    <row r="107" spans="1:40" x14ac:dyDescent="0.25">
      <c r="A107" s="2" t="s">
        <v>175</v>
      </c>
      <c r="B107" s="2" t="s">
        <v>177</v>
      </c>
      <c r="C107" t="str">
        <f>IFERROR(VLOOKUP($B107,Kraftvärmeprod!$B$1:$AH$479,MATCH(C$4,Kraftvärmeprod!$B$1:$AG$1,0),FALSE)/1,"")</f>
        <v/>
      </c>
      <c r="D107" t="str">
        <f>IFERROR(VLOOKUP($B107,Kraftvärmeprod!$B$1:$AH$479,MATCH(D$4,Kraftvärmeprod!$B$1:$AG$1,0),FALSE)/1,"")</f>
        <v/>
      </c>
      <c r="F107">
        <f>IFERROR(VLOOKUP($B107,Kraftvärmeprod!$B$1:$AJ$550,MATCH(F$4,Kraftvärmeprod!$B$1:$AJ$1,0),FALSE)/1,0)-IFERROR(VLOOKUP($B107,'Slutlig allokering kvv'!$B$2:$AJ$550,MATCH(F$4,'Slutlig allokering kvv'!$B$1:$AJ$1,0),FALSE)/1,0)</f>
        <v>0</v>
      </c>
      <c r="G107">
        <f>IFERROR(VLOOKUP($B107,Kraftvärmeprod!$B$1:$AJ$550,MATCH(G$4,Kraftvärmeprod!$B$1:$AJ$1,0),FALSE)/1,0)-IFERROR(VLOOKUP($B107,'Slutlig allokering kvv'!$B$2:$AJ$550,MATCH(G$4,'Slutlig allokering kvv'!$B$1:$AJ$1,0),FALSE)/1,0)</f>
        <v>0</v>
      </c>
      <c r="H107">
        <f>IFERROR(VLOOKUP($B107,Kraftvärmeprod!$B$1:$AJ$550,MATCH(H$4,Kraftvärmeprod!$B$1:$AJ$1,0),FALSE)/1,0)-IFERROR(VLOOKUP($B107,'Slutlig allokering kvv'!$B$2:$AJ$550,MATCH(H$4,'Slutlig allokering kvv'!$B$1:$AJ$1,0),FALSE)/1,0)</f>
        <v>0</v>
      </c>
      <c r="I107">
        <f>IFERROR(VLOOKUP($B107,Kraftvärmeprod!$B$1:$AJ$550,MATCH(I$4,Kraftvärmeprod!$B$1:$AJ$1,0),FALSE)/1,0)-IFERROR(VLOOKUP($B107,'Slutlig allokering kvv'!$B$2:$AJ$550,MATCH(I$4,'Slutlig allokering kvv'!$B$1:$AJ$1,0),FALSE)/1,0)</f>
        <v>0</v>
      </c>
      <c r="J107">
        <f>IFERROR(VLOOKUP($B107,Kraftvärmeprod!$B$1:$AJ$550,MATCH(J$4,Kraftvärmeprod!$B$1:$AJ$1,0),FALSE)/1,0)-IFERROR(VLOOKUP($B107,'Slutlig allokering kvv'!$B$2:$AJ$550,MATCH(J$4,'Slutlig allokering kvv'!$B$1:$AJ$1,0),FALSE)/1,0)</f>
        <v>0</v>
      </c>
      <c r="K107">
        <f>IFERROR(VLOOKUP($B107,Kraftvärmeprod!$B$1:$AJ$550,MATCH(K$4,Kraftvärmeprod!$B$1:$AJ$1,0),FALSE)/1,0)-IFERROR(VLOOKUP($B107,'Slutlig allokering kvv'!$B$2:$AJ$550,MATCH(K$4,'Slutlig allokering kvv'!$B$1:$AJ$1,0),FALSE)/1,0)</f>
        <v>0</v>
      </c>
      <c r="L107">
        <f>IFERROR(VLOOKUP($B107,Kraftvärmeprod!$B$1:$AJ$550,MATCH(L$4,Kraftvärmeprod!$B$1:$AJ$1,0),FALSE)/1,0)-IFERROR(VLOOKUP($B107,'Slutlig allokering kvv'!$B$2:$AJ$550,MATCH(L$4,'Slutlig allokering kvv'!$B$1:$AJ$1,0),FALSE)/1,0)</f>
        <v>0</v>
      </c>
      <c r="M107">
        <f>IFERROR(VLOOKUP($B107,Kraftvärmeprod!$B$1:$AJ$550,MATCH(M$4,Kraftvärmeprod!$B$1:$AJ$1,0),FALSE)/1,0)-IFERROR(VLOOKUP($B107,'Slutlig allokering kvv'!$B$2:$AJ$550,MATCH(M$4,'Slutlig allokering kvv'!$B$1:$AJ$1,0),FALSE)/1,0)</f>
        <v>0</v>
      </c>
      <c r="N107">
        <f>IFERROR(VLOOKUP($B107,Kraftvärmeprod!$B$1:$AJ$550,MATCH(N$4,Kraftvärmeprod!$B$1:$AJ$1,0),FALSE)/1,0)-IFERROR(VLOOKUP($B107,'Slutlig allokering kvv'!$B$2:$AJ$550,MATCH(N$4,'Slutlig allokering kvv'!$B$1:$AJ$1,0),FALSE)/1,0)</f>
        <v>0</v>
      </c>
      <c r="O107">
        <f>IFERROR(VLOOKUP($B107,Kraftvärmeprod!$B$1:$AJ$550,MATCH(O$4,Kraftvärmeprod!$B$1:$AJ$1,0),FALSE)/1,0)-IFERROR(VLOOKUP($B107,'Slutlig allokering kvv'!$B$2:$AJ$550,MATCH(O$4,'Slutlig allokering kvv'!$B$1:$AJ$1,0),FALSE)/1,0)</f>
        <v>0</v>
      </c>
      <c r="P107">
        <f>IFERROR(VLOOKUP($B107,Kraftvärmeprod!$B$1:$AJ$550,MATCH(P$4,Kraftvärmeprod!$B$1:$AJ$1,0),FALSE)/1,0)-IFERROR(VLOOKUP($B107,'Slutlig allokering kvv'!$B$2:$AJ$550,MATCH(P$4,'Slutlig allokering kvv'!$B$1:$AJ$1,0),FALSE)/1,0)</f>
        <v>0</v>
      </c>
      <c r="Q107">
        <f>IFERROR(VLOOKUP($B107,Kraftvärmeprod!$B$1:$AJ$550,MATCH(Q$4,Kraftvärmeprod!$B$1:$AJ$1,0),FALSE)/1,0)-IFERROR(VLOOKUP($B107,'Slutlig allokering kvv'!$B$2:$AJ$550,MATCH(Q$4,'Slutlig allokering kvv'!$B$1:$AJ$1,0),FALSE)/1,0)</f>
        <v>0</v>
      </c>
      <c r="R107">
        <f>IFERROR(VLOOKUP($B107,Kraftvärmeprod!$B$1:$AJ$550,MATCH(R$4,Kraftvärmeprod!$B$1:$AJ$1,0),FALSE)/1,0)-IFERROR(VLOOKUP($B107,'Slutlig allokering kvv'!$B$2:$AJ$550,MATCH(R$4,'Slutlig allokering kvv'!$B$1:$AJ$1,0),FALSE)/1,0)</f>
        <v>0</v>
      </c>
      <c r="S107">
        <f>IFERROR(VLOOKUP($B107,Kraftvärmeprod!$B$1:$AJ$550,MATCH(S$4,Kraftvärmeprod!$B$1:$AJ$1,0),FALSE)/1,0)-IFERROR(VLOOKUP($B107,'Slutlig allokering kvv'!$B$2:$AJ$550,MATCH(S$4,'Slutlig allokering kvv'!$B$1:$AJ$1,0),FALSE)/1,0)</f>
        <v>0</v>
      </c>
      <c r="T107">
        <f>IFERROR(VLOOKUP($B107,Kraftvärmeprod!$B$1:$AJ$550,MATCH(T$4,Kraftvärmeprod!$B$1:$AJ$1,0),FALSE)/1,0)-IFERROR(VLOOKUP($B107,'Slutlig allokering kvv'!$B$2:$AJ$550,MATCH(T$4,'Slutlig allokering kvv'!$B$1:$AJ$1,0),FALSE)/1,0)</f>
        <v>0</v>
      </c>
      <c r="U107">
        <f>IFERROR(VLOOKUP($B107,Kraftvärmeprod!$B$1:$AJ$550,MATCH(U$4,Kraftvärmeprod!$B$1:$AJ$1,0),FALSE)/1,0)-IFERROR(VLOOKUP($B107,'Slutlig allokering kvv'!$B$2:$AJ$550,MATCH(U$4,'Slutlig allokering kvv'!$B$1:$AJ$1,0),FALSE)/1,0)</f>
        <v>0</v>
      </c>
      <c r="V107">
        <f>IFERROR(VLOOKUP($B107,Kraftvärmeprod!$B$1:$AJ$550,MATCH(V$4,Kraftvärmeprod!$B$1:$AJ$1,0),FALSE)/1,0)-IFERROR(VLOOKUP($B107,'Slutlig allokering kvv'!$B$2:$AJ$550,MATCH(V$4,'Slutlig allokering kvv'!$B$1:$AJ$1,0),FALSE)/1,0)</f>
        <v>0</v>
      </c>
      <c r="W107">
        <f>IFERROR(VLOOKUP($B107,Kraftvärmeprod!$B$1:$AJ$550,MATCH(W$4,Kraftvärmeprod!$B$1:$AJ$1,0),FALSE)/1,0)-IFERROR(VLOOKUP($B107,'Slutlig allokering kvv'!$B$2:$AJ$550,MATCH(W$4,'Slutlig allokering kvv'!$B$1:$AJ$1,0),FALSE)/1,0)</f>
        <v>0</v>
      </c>
      <c r="X107">
        <f>IFERROR(VLOOKUP($B107,Kraftvärmeprod!$B$1:$AJ$550,MATCH(X$4,Kraftvärmeprod!$B$1:$AJ$1,0),FALSE)/1,0)-IFERROR(VLOOKUP($B107,'Slutlig allokering kvv'!$B$2:$AJ$550,MATCH(X$4,'Slutlig allokering kvv'!$B$1:$AJ$1,0),FALSE)/1,0)</f>
        <v>0</v>
      </c>
      <c r="Y107">
        <f>IFERROR(VLOOKUP($B107,Kraftvärmeprod!$B$1:$AJ$550,MATCH(Y$4,Kraftvärmeprod!$B$1:$AJ$1,0),FALSE)/1,0)-IFERROR(VLOOKUP($B107,'Slutlig allokering kvv'!$B$2:$AJ$550,MATCH(Y$4,'Slutlig allokering kvv'!$B$1:$AJ$1,0),FALSE)/1,0)</f>
        <v>0</v>
      </c>
      <c r="Z107">
        <f>IFERROR(VLOOKUP($B107,Kraftvärmeprod!$B$1:$AJ$550,MATCH(Z$4,Kraftvärmeprod!$B$1:$AJ$1,0),FALSE)/1,0)-IFERROR(VLOOKUP($B107,'Slutlig allokering kvv'!$B$2:$AJ$550,MATCH(Z$4,'Slutlig allokering kvv'!$B$1:$AJ$1,0),FALSE)/1,0)</f>
        <v>0</v>
      </c>
      <c r="AA107">
        <f>IFERROR(VLOOKUP($B107,Kraftvärmeprod!$B$1:$AJ$550,MATCH(AA$4,Kraftvärmeprod!$B$1:$AJ$1,0),FALSE)/1,0)-IFERROR(VLOOKUP($B107,'Slutlig allokering kvv'!$B$2:$AJ$550,MATCH(AA$4,'Slutlig allokering kvv'!$B$1:$AJ$1,0),FALSE)/1,0)</f>
        <v>0</v>
      </c>
      <c r="AB107">
        <f>IFERROR(VLOOKUP($B107,Kraftvärmeprod!$B$1:$AJ$550,MATCH(AB$4,Kraftvärmeprod!$B$1:$AJ$1,0),FALSE)/1,0)-IFERROR(VLOOKUP($B107,'Slutlig allokering kvv'!$B$2:$AJ$550,MATCH(AB$4,'Slutlig allokering kvv'!$B$1:$AJ$1,0),FALSE)/1,0)</f>
        <v>0</v>
      </c>
      <c r="AC107">
        <f>IFERROR(VLOOKUP($B107,Kraftvärmeprod!$B$1:$AJ$550,MATCH(AC$4,Kraftvärmeprod!$B$1:$AJ$1,0),FALSE)/1,0)-IFERROR(VLOOKUP($B107,'Slutlig allokering kvv'!$B$2:$AJ$550,MATCH(AC$4,'Slutlig allokering kvv'!$B$1:$AJ$1,0),FALSE)/1,0)</f>
        <v>0</v>
      </c>
      <c r="AD107">
        <f>IFERROR(VLOOKUP($B107,Miljö!$B$1:$E$471,MATCH("Hjälpel kraftvärme (GWh)",Miljö!$B$1:$E$1,0),FALSE)/1,0)-IFERROR(VLOOKUP($B107,'Slutlig allokering kvv'!$B$2:$AJ$550,MATCH(AD$4,'Slutlig allokering kvv'!$B$1:$AJ$1,0),FALSE)/1,0)</f>
        <v>0</v>
      </c>
      <c r="AH107">
        <f t="shared" si="2"/>
        <v>0</v>
      </c>
      <c r="AJ107">
        <f>IFERROR(VLOOKUP($B107,'Slutlig allokering kvv'!$B$2:$AX$550,MATCH("Summa slutlig allokerad tillförd energi (utan hjälpel och rökgaskondensering):",'Slutlig allokering kvv'!$B$1:$AX$1,0),FALSE)/1,"")</f>
        <v>0</v>
      </c>
      <c r="AL107" s="195" t="str">
        <f>IFERROR(1-VLOOKUP($B107,'Slutlig allokering kvv'!$B$2:$AX$550,MATCH("Andel av bränsle i kvv som allokerats till värme, exklusive rökgaskondensering och hjälpel",'Slutlig allokering kvv'!$B$1:$AX$1,0),FALSE),"")</f>
        <v/>
      </c>
      <c r="AN107" s="195" t="str">
        <f t="shared" si="3"/>
        <v/>
      </c>
    </row>
    <row r="108" spans="1:40" x14ac:dyDescent="0.25">
      <c r="A108" s="2" t="s">
        <v>175</v>
      </c>
      <c r="B108" s="2" t="s">
        <v>178</v>
      </c>
      <c r="C108" t="str">
        <f>IFERROR(VLOOKUP($B108,Kraftvärmeprod!$B$1:$AH$479,MATCH(C$4,Kraftvärmeprod!$B$1:$AG$1,0),FALSE)/1,"")</f>
        <v/>
      </c>
      <c r="D108" t="str">
        <f>IFERROR(VLOOKUP($B108,Kraftvärmeprod!$B$1:$AH$479,MATCH(D$4,Kraftvärmeprod!$B$1:$AG$1,0),FALSE)/1,"")</f>
        <v/>
      </c>
      <c r="F108">
        <f>IFERROR(VLOOKUP($B108,Kraftvärmeprod!$B$1:$AJ$550,MATCH(F$4,Kraftvärmeprod!$B$1:$AJ$1,0),FALSE)/1,0)-IFERROR(VLOOKUP($B108,'Slutlig allokering kvv'!$B$2:$AJ$550,MATCH(F$4,'Slutlig allokering kvv'!$B$1:$AJ$1,0),FALSE)/1,0)</f>
        <v>0</v>
      </c>
      <c r="G108">
        <f>IFERROR(VLOOKUP($B108,Kraftvärmeprod!$B$1:$AJ$550,MATCH(G$4,Kraftvärmeprod!$B$1:$AJ$1,0),FALSE)/1,0)-IFERROR(VLOOKUP($B108,'Slutlig allokering kvv'!$B$2:$AJ$550,MATCH(G$4,'Slutlig allokering kvv'!$B$1:$AJ$1,0),FALSE)/1,0)</f>
        <v>0</v>
      </c>
      <c r="H108">
        <f>IFERROR(VLOOKUP($B108,Kraftvärmeprod!$B$1:$AJ$550,MATCH(H$4,Kraftvärmeprod!$B$1:$AJ$1,0),FALSE)/1,0)-IFERROR(VLOOKUP($B108,'Slutlig allokering kvv'!$B$2:$AJ$550,MATCH(H$4,'Slutlig allokering kvv'!$B$1:$AJ$1,0),FALSE)/1,0)</f>
        <v>0</v>
      </c>
      <c r="I108">
        <f>IFERROR(VLOOKUP($B108,Kraftvärmeprod!$B$1:$AJ$550,MATCH(I$4,Kraftvärmeprod!$B$1:$AJ$1,0),FALSE)/1,0)-IFERROR(VLOOKUP($B108,'Slutlig allokering kvv'!$B$2:$AJ$550,MATCH(I$4,'Slutlig allokering kvv'!$B$1:$AJ$1,0),FALSE)/1,0)</f>
        <v>0</v>
      </c>
      <c r="J108">
        <f>IFERROR(VLOOKUP($B108,Kraftvärmeprod!$B$1:$AJ$550,MATCH(J$4,Kraftvärmeprod!$B$1:$AJ$1,0),FALSE)/1,0)-IFERROR(VLOOKUP($B108,'Slutlig allokering kvv'!$B$2:$AJ$550,MATCH(J$4,'Slutlig allokering kvv'!$B$1:$AJ$1,0),FALSE)/1,0)</f>
        <v>0</v>
      </c>
      <c r="K108">
        <f>IFERROR(VLOOKUP($B108,Kraftvärmeprod!$B$1:$AJ$550,MATCH(K$4,Kraftvärmeprod!$B$1:$AJ$1,0),FALSE)/1,0)-IFERROR(VLOOKUP($B108,'Slutlig allokering kvv'!$B$2:$AJ$550,MATCH(K$4,'Slutlig allokering kvv'!$B$1:$AJ$1,0),FALSE)/1,0)</f>
        <v>0</v>
      </c>
      <c r="L108">
        <f>IFERROR(VLOOKUP($B108,Kraftvärmeprod!$B$1:$AJ$550,MATCH(L$4,Kraftvärmeprod!$B$1:$AJ$1,0),FALSE)/1,0)-IFERROR(VLOOKUP($B108,'Slutlig allokering kvv'!$B$2:$AJ$550,MATCH(L$4,'Slutlig allokering kvv'!$B$1:$AJ$1,0),FALSE)/1,0)</f>
        <v>0</v>
      </c>
      <c r="M108">
        <f>IFERROR(VLOOKUP($B108,Kraftvärmeprod!$B$1:$AJ$550,MATCH(M$4,Kraftvärmeprod!$B$1:$AJ$1,0),FALSE)/1,0)-IFERROR(VLOOKUP($B108,'Slutlig allokering kvv'!$B$2:$AJ$550,MATCH(M$4,'Slutlig allokering kvv'!$B$1:$AJ$1,0),FALSE)/1,0)</f>
        <v>0</v>
      </c>
      <c r="N108">
        <f>IFERROR(VLOOKUP($B108,Kraftvärmeprod!$B$1:$AJ$550,MATCH(N$4,Kraftvärmeprod!$B$1:$AJ$1,0),FALSE)/1,0)-IFERROR(VLOOKUP($B108,'Slutlig allokering kvv'!$B$2:$AJ$550,MATCH(N$4,'Slutlig allokering kvv'!$B$1:$AJ$1,0),FALSE)/1,0)</f>
        <v>0</v>
      </c>
      <c r="O108">
        <f>IFERROR(VLOOKUP($B108,Kraftvärmeprod!$B$1:$AJ$550,MATCH(O$4,Kraftvärmeprod!$B$1:$AJ$1,0),FALSE)/1,0)-IFERROR(VLOOKUP($B108,'Slutlig allokering kvv'!$B$2:$AJ$550,MATCH(O$4,'Slutlig allokering kvv'!$B$1:$AJ$1,0),FALSE)/1,0)</f>
        <v>0</v>
      </c>
      <c r="P108">
        <f>IFERROR(VLOOKUP($B108,Kraftvärmeprod!$B$1:$AJ$550,MATCH(P$4,Kraftvärmeprod!$B$1:$AJ$1,0),FALSE)/1,0)-IFERROR(VLOOKUP($B108,'Slutlig allokering kvv'!$B$2:$AJ$550,MATCH(P$4,'Slutlig allokering kvv'!$B$1:$AJ$1,0),FALSE)/1,0)</f>
        <v>0</v>
      </c>
      <c r="Q108">
        <f>IFERROR(VLOOKUP($B108,Kraftvärmeprod!$B$1:$AJ$550,MATCH(Q$4,Kraftvärmeprod!$B$1:$AJ$1,0),FALSE)/1,0)-IFERROR(VLOOKUP($B108,'Slutlig allokering kvv'!$B$2:$AJ$550,MATCH(Q$4,'Slutlig allokering kvv'!$B$1:$AJ$1,0),FALSE)/1,0)</f>
        <v>0</v>
      </c>
      <c r="R108">
        <f>IFERROR(VLOOKUP($B108,Kraftvärmeprod!$B$1:$AJ$550,MATCH(R$4,Kraftvärmeprod!$B$1:$AJ$1,0),FALSE)/1,0)-IFERROR(VLOOKUP($B108,'Slutlig allokering kvv'!$B$2:$AJ$550,MATCH(R$4,'Slutlig allokering kvv'!$B$1:$AJ$1,0),FALSE)/1,0)</f>
        <v>0</v>
      </c>
      <c r="S108">
        <f>IFERROR(VLOOKUP($B108,Kraftvärmeprod!$B$1:$AJ$550,MATCH(S$4,Kraftvärmeprod!$B$1:$AJ$1,0),FALSE)/1,0)-IFERROR(VLOOKUP($B108,'Slutlig allokering kvv'!$B$2:$AJ$550,MATCH(S$4,'Slutlig allokering kvv'!$B$1:$AJ$1,0),FALSE)/1,0)</f>
        <v>0</v>
      </c>
      <c r="T108">
        <f>IFERROR(VLOOKUP($B108,Kraftvärmeprod!$B$1:$AJ$550,MATCH(T$4,Kraftvärmeprod!$B$1:$AJ$1,0),FALSE)/1,0)-IFERROR(VLOOKUP($B108,'Slutlig allokering kvv'!$B$2:$AJ$550,MATCH(T$4,'Slutlig allokering kvv'!$B$1:$AJ$1,0),FALSE)/1,0)</f>
        <v>0</v>
      </c>
      <c r="U108">
        <f>IFERROR(VLOOKUP($B108,Kraftvärmeprod!$B$1:$AJ$550,MATCH(U$4,Kraftvärmeprod!$B$1:$AJ$1,0),FALSE)/1,0)-IFERROR(VLOOKUP($B108,'Slutlig allokering kvv'!$B$2:$AJ$550,MATCH(U$4,'Slutlig allokering kvv'!$B$1:$AJ$1,0),FALSE)/1,0)</f>
        <v>0</v>
      </c>
      <c r="V108">
        <f>IFERROR(VLOOKUP($B108,Kraftvärmeprod!$B$1:$AJ$550,MATCH(V$4,Kraftvärmeprod!$B$1:$AJ$1,0),FALSE)/1,0)-IFERROR(VLOOKUP($B108,'Slutlig allokering kvv'!$B$2:$AJ$550,MATCH(V$4,'Slutlig allokering kvv'!$B$1:$AJ$1,0),FALSE)/1,0)</f>
        <v>0</v>
      </c>
      <c r="W108">
        <f>IFERROR(VLOOKUP($B108,Kraftvärmeprod!$B$1:$AJ$550,MATCH(W$4,Kraftvärmeprod!$B$1:$AJ$1,0),FALSE)/1,0)-IFERROR(VLOOKUP($B108,'Slutlig allokering kvv'!$B$2:$AJ$550,MATCH(W$4,'Slutlig allokering kvv'!$B$1:$AJ$1,0),FALSE)/1,0)</f>
        <v>0</v>
      </c>
      <c r="X108">
        <f>IFERROR(VLOOKUP($B108,Kraftvärmeprod!$B$1:$AJ$550,MATCH(X$4,Kraftvärmeprod!$B$1:$AJ$1,0),FALSE)/1,0)-IFERROR(VLOOKUP($B108,'Slutlig allokering kvv'!$B$2:$AJ$550,MATCH(X$4,'Slutlig allokering kvv'!$B$1:$AJ$1,0),FALSE)/1,0)</f>
        <v>0</v>
      </c>
      <c r="Y108">
        <f>IFERROR(VLOOKUP($B108,Kraftvärmeprod!$B$1:$AJ$550,MATCH(Y$4,Kraftvärmeprod!$B$1:$AJ$1,0),FALSE)/1,0)-IFERROR(VLOOKUP($B108,'Slutlig allokering kvv'!$B$2:$AJ$550,MATCH(Y$4,'Slutlig allokering kvv'!$B$1:$AJ$1,0),FALSE)/1,0)</f>
        <v>0</v>
      </c>
      <c r="Z108">
        <f>IFERROR(VLOOKUP($B108,Kraftvärmeprod!$B$1:$AJ$550,MATCH(Z$4,Kraftvärmeprod!$B$1:$AJ$1,0),FALSE)/1,0)-IFERROR(VLOOKUP($B108,'Slutlig allokering kvv'!$B$2:$AJ$550,MATCH(Z$4,'Slutlig allokering kvv'!$B$1:$AJ$1,0),FALSE)/1,0)</f>
        <v>0</v>
      </c>
      <c r="AA108">
        <f>IFERROR(VLOOKUP($B108,Kraftvärmeprod!$B$1:$AJ$550,MATCH(AA$4,Kraftvärmeprod!$B$1:$AJ$1,0),FALSE)/1,0)-IFERROR(VLOOKUP($B108,'Slutlig allokering kvv'!$B$2:$AJ$550,MATCH(AA$4,'Slutlig allokering kvv'!$B$1:$AJ$1,0),FALSE)/1,0)</f>
        <v>0</v>
      </c>
      <c r="AB108">
        <f>IFERROR(VLOOKUP($B108,Kraftvärmeprod!$B$1:$AJ$550,MATCH(AB$4,Kraftvärmeprod!$B$1:$AJ$1,0),FALSE)/1,0)-IFERROR(VLOOKUP($B108,'Slutlig allokering kvv'!$B$2:$AJ$550,MATCH(AB$4,'Slutlig allokering kvv'!$B$1:$AJ$1,0),FALSE)/1,0)</f>
        <v>0</v>
      </c>
      <c r="AC108">
        <f>IFERROR(VLOOKUP($B108,Kraftvärmeprod!$B$1:$AJ$550,MATCH(AC$4,Kraftvärmeprod!$B$1:$AJ$1,0),FALSE)/1,0)-IFERROR(VLOOKUP($B108,'Slutlig allokering kvv'!$B$2:$AJ$550,MATCH(AC$4,'Slutlig allokering kvv'!$B$1:$AJ$1,0),FALSE)/1,0)</f>
        <v>0</v>
      </c>
      <c r="AD108">
        <f>IFERROR(VLOOKUP($B108,Miljö!$B$1:$E$471,MATCH("Hjälpel kraftvärme (GWh)",Miljö!$B$1:$E$1,0),FALSE)/1,0)-IFERROR(VLOOKUP($B108,'Slutlig allokering kvv'!$B$2:$AJ$550,MATCH(AD$4,'Slutlig allokering kvv'!$B$1:$AJ$1,0),FALSE)/1,0)</f>
        <v>0</v>
      </c>
      <c r="AH108">
        <f t="shared" si="2"/>
        <v>0</v>
      </c>
      <c r="AJ108">
        <f>IFERROR(VLOOKUP($B108,'Slutlig allokering kvv'!$B$2:$AX$550,MATCH("Summa slutlig allokerad tillförd energi (utan hjälpel och rökgaskondensering):",'Slutlig allokering kvv'!$B$1:$AX$1,0),FALSE)/1,"")</f>
        <v>0</v>
      </c>
      <c r="AL108" s="195" t="str">
        <f>IFERROR(1-VLOOKUP($B108,'Slutlig allokering kvv'!$B$2:$AX$550,MATCH("Andel av bränsle i kvv som allokerats till värme, exklusive rökgaskondensering och hjälpel",'Slutlig allokering kvv'!$B$1:$AX$1,0),FALSE),"")</f>
        <v/>
      </c>
      <c r="AN108" s="195" t="str">
        <f t="shared" si="3"/>
        <v/>
      </c>
    </row>
    <row r="109" spans="1:40" x14ac:dyDescent="0.25">
      <c r="A109" s="2" t="s">
        <v>175</v>
      </c>
      <c r="B109" s="2" t="s">
        <v>179</v>
      </c>
      <c r="C109">
        <f>IFERROR(VLOOKUP($B109,Kraftvärmeprod!$B$1:$AH$479,MATCH(C$4,Kraftvärmeprod!$B$1:$AG$1,0),FALSE)/1,"")</f>
        <v>2748.92</v>
      </c>
      <c r="D109">
        <f>IFERROR(VLOOKUP($B109,Kraftvärmeprod!$B$1:$AH$479,MATCH(D$4,Kraftvärmeprod!$B$1:$AG$1,0),FALSE)/1,"")</f>
        <v>1179.9849999999999</v>
      </c>
      <c r="F109">
        <f>IFERROR(VLOOKUP($B109,Kraftvärmeprod!$B$1:$AJ$550,MATCH(F$4,Kraftvärmeprod!$B$1:$AJ$1,0),FALSE)/1,0)-IFERROR(VLOOKUP($B109,'Slutlig allokering kvv'!$B$2:$AJ$550,MATCH(F$4,'Slutlig allokering kvv'!$B$1:$AJ$1,0),FALSE)/1,0)</f>
        <v>514.5</v>
      </c>
      <c r="G109">
        <f>IFERROR(VLOOKUP($B109,Kraftvärmeprod!$B$1:$AJ$550,MATCH(G$4,Kraftvärmeprod!$B$1:$AJ$1,0),FALSE)/1,0)-IFERROR(VLOOKUP($B109,'Slutlig allokering kvv'!$B$2:$AJ$550,MATCH(G$4,'Slutlig allokering kvv'!$B$1:$AJ$1,0),FALSE)/1,0)</f>
        <v>124.05500000000001</v>
      </c>
      <c r="H109">
        <f>IFERROR(VLOOKUP($B109,Kraftvärmeprod!$B$1:$AJ$550,MATCH(H$4,Kraftvärmeprod!$B$1:$AJ$1,0),FALSE)/1,0)-IFERROR(VLOOKUP($B109,'Slutlig allokering kvv'!$B$2:$AJ$550,MATCH(H$4,'Slutlig allokering kvv'!$B$1:$AJ$1,0),FALSE)/1,0)</f>
        <v>0</v>
      </c>
      <c r="I109">
        <f>IFERROR(VLOOKUP($B109,Kraftvärmeprod!$B$1:$AJ$550,MATCH(I$4,Kraftvärmeprod!$B$1:$AJ$1,0),FALSE)/1,0)-IFERROR(VLOOKUP($B109,'Slutlig allokering kvv'!$B$2:$AJ$550,MATCH(I$4,'Slutlig allokering kvv'!$B$1:$AJ$1,0),FALSE)/1,0)</f>
        <v>23.209999999999997</v>
      </c>
      <c r="J109">
        <f>IFERROR(VLOOKUP($B109,Kraftvärmeprod!$B$1:$AJ$550,MATCH(J$4,Kraftvärmeprod!$B$1:$AJ$1,0),FALSE)/1,0)-IFERROR(VLOOKUP($B109,'Slutlig allokering kvv'!$B$2:$AJ$550,MATCH(J$4,'Slutlig allokering kvv'!$B$1:$AJ$1,0),FALSE)/1,0)</f>
        <v>0</v>
      </c>
      <c r="K109">
        <f>IFERROR(VLOOKUP($B109,Kraftvärmeprod!$B$1:$AJ$550,MATCH(K$4,Kraftvärmeprod!$B$1:$AJ$1,0),FALSE)/1,0)-IFERROR(VLOOKUP($B109,'Slutlig allokering kvv'!$B$2:$AJ$550,MATCH(K$4,'Slutlig allokering kvv'!$B$1:$AJ$1,0),FALSE)/1,0)</f>
        <v>0</v>
      </c>
      <c r="L109">
        <f>IFERROR(VLOOKUP($B109,Kraftvärmeprod!$B$1:$AJ$550,MATCH(L$4,Kraftvärmeprod!$B$1:$AJ$1,0),FALSE)/1,0)-IFERROR(VLOOKUP($B109,'Slutlig allokering kvv'!$B$2:$AJ$550,MATCH(L$4,'Slutlig allokering kvv'!$B$1:$AJ$1,0),FALSE)/1,0)</f>
        <v>799.35299999999995</v>
      </c>
      <c r="M109">
        <f>IFERROR(VLOOKUP($B109,Kraftvärmeprod!$B$1:$AJ$550,MATCH(M$4,Kraftvärmeprod!$B$1:$AJ$1,0),FALSE)/1,0)-IFERROR(VLOOKUP($B109,'Slutlig allokering kvv'!$B$2:$AJ$550,MATCH(M$4,'Slutlig allokering kvv'!$B$1:$AJ$1,0),FALSE)/1,0)</f>
        <v>0</v>
      </c>
      <c r="N109">
        <f>IFERROR(VLOOKUP($B109,Kraftvärmeprod!$B$1:$AJ$550,MATCH(N$4,Kraftvärmeprod!$B$1:$AJ$1,0),FALSE)/1,0)-IFERROR(VLOOKUP($B109,'Slutlig allokering kvv'!$B$2:$AJ$550,MATCH(N$4,'Slutlig allokering kvv'!$B$1:$AJ$1,0),FALSE)/1,0)</f>
        <v>0</v>
      </c>
      <c r="O109">
        <f>IFERROR(VLOOKUP($B109,Kraftvärmeprod!$B$1:$AJ$550,MATCH(O$4,Kraftvärmeprod!$B$1:$AJ$1,0),FALSE)/1,0)-IFERROR(VLOOKUP($B109,'Slutlig allokering kvv'!$B$2:$AJ$550,MATCH(O$4,'Slutlig allokering kvv'!$B$1:$AJ$1,0),FALSE)/1,0)</f>
        <v>0</v>
      </c>
      <c r="P109">
        <f>IFERROR(VLOOKUP($B109,Kraftvärmeprod!$B$1:$AJ$550,MATCH(P$4,Kraftvärmeprod!$B$1:$AJ$1,0),FALSE)/1,0)-IFERROR(VLOOKUP($B109,'Slutlig allokering kvv'!$B$2:$AJ$550,MATCH(P$4,'Slutlig allokering kvv'!$B$1:$AJ$1,0),FALSE)/1,0)</f>
        <v>0</v>
      </c>
      <c r="Q109">
        <f>IFERROR(VLOOKUP($B109,Kraftvärmeprod!$B$1:$AJ$550,MATCH(Q$4,Kraftvärmeprod!$B$1:$AJ$1,0),FALSE)/1,0)-IFERROR(VLOOKUP($B109,'Slutlig allokering kvv'!$B$2:$AJ$550,MATCH(Q$4,'Slutlig allokering kvv'!$B$1:$AJ$1,0),FALSE)/1,0)</f>
        <v>24.676000000000002</v>
      </c>
      <c r="R109">
        <f>IFERROR(VLOOKUP($B109,Kraftvärmeprod!$B$1:$AJ$550,MATCH(R$4,Kraftvärmeprod!$B$1:$AJ$1,0),FALSE)/1,0)-IFERROR(VLOOKUP($B109,'Slutlig allokering kvv'!$B$2:$AJ$550,MATCH(R$4,'Slutlig allokering kvv'!$B$1:$AJ$1,0),FALSE)/1,0)</f>
        <v>0</v>
      </c>
      <c r="S109">
        <f>IFERROR(VLOOKUP($B109,Kraftvärmeprod!$B$1:$AJ$550,MATCH(S$4,Kraftvärmeprod!$B$1:$AJ$1,0),FALSE)/1,0)-IFERROR(VLOOKUP($B109,'Slutlig allokering kvv'!$B$2:$AJ$550,MATCH(S$4,'Slutlig allokering kvv'!$B$1:$AJ$1,0),FALSE)/1,0)</f>
        <v>125.62799999999999</v>
      </c>
      <c r="T109">
        <f>IFERROR(VLOOKUP($B109,Kraftvärmeprod!$B$1:$AJ$550,MATCH(T$4,Kraftvärmeprod!$B$1:$AJ$1,0),FALSE)/1,0)-IFERROR(VLOOKUP($B109,'Slutlig allokering kvv'!$B$2:$AJ$550,MATCH(T$4,'Slutlig allokering kvv'!$B$1:$AJ$1,0),FALSE)/1,0)</f>
        <v>0</v>
      </c>
      <c r="U109">
        <f>IFERROR(VLOOKUP($B109,Kraftvärmeprod!$B$1:$AJ$550,MATCH(U$4,Kraftvärmeprod!$B$1:$AJ$1,0),FALSE)/1,0)-IFERROR(VLOOKUP($B109,'Slutlig allokering kvv'!$B$2:$AJ$550,MATCH(U$4,'Slutlig allokering kvv'!$B$1:$AJ$1,0),FALSE)/1,0)</f>
        <v>0</v>
      </c>
      <c r="V109">
        <f>IFERROR(VLOOKUP($B109,Kraftvärmeprod!$B$1:$AJ$550,MATCH(V$4,Kraftvärmeprod!$B$1:$AJ$1,0),FALSE)/1,0)-IFERROR(VLOOKUP($B109,'Slutlig allokering kvv'!$B$2:$AJ$550,MATCH(V$4,'Slutlig allokering kvv'!$B$1:$AJ$1,0),FALSE)/1,0)</f>
        <v>0</v>
      </c>
      <c r="W109">
        <f>IFERROR(VLOOKUP($B109,Kraftvärmeprod!$B$1:$AJ$550,MATCH(W$4,Kraftvärmeprod!$B$1:$AJ$1,0),FALSE)/1,0)-IFERROR(VLOOKUP($B109,'Slutlig allokering kvv'!$B$2:$AJ$550,MATCH(W$4,'Slutlig allokering kvv'!$B$1:$AJ$1,0),FALSE)/1,0)</f>
        <v>0</v>
      </c>
      <c r="X109">
        <f>IFERROR(VLOOKUP($B109,Kraftvärmeprod!$B$1:$AJ$550,MATCH(X$4,Kraftvärmeprod!$B$1:$AJ$1,0),FALSE)/1,0)-IFERROR(VLOOKUP($B109,'Slutlig allokering kvv'!$B$2:$AJ$550,MATCH(X$4,'Slutlig allokering kvv'!$B$1:$AJ$1,0),FALSE)/1,0)</f>
        <v>0</v>
      </c>
      <c r="Y109">
        <f>IFERROR(VLOOKUP($B109,Kraftvärmeprod!$B$1:$AJ$550,MATCH(Y$4,Kraftvärmeprod!$B$1:$AJ$1,0),FALSE)/1,0)-IFERROR(VLOOKUP($B109,'Slutlig allokering kvv'!$B$2:$AJ$550,MATCH(Y$4,'Slutlig allokering kvv'!$B$1:$AJ$1,0),FALSE)/1,0)</f>
        <v>0</v>
      </c>
      <c r="Z109">
        <f>IFERROR(VLOOKUP($B109,Kraftvärmeprod!$B$1:$AJ$550,MATCH(Z$4,Kraftvärmeprod!$B$1:$AJ$1,0),FALSE)/1,0)-IFERROR(VLOOKUP($B109,'Slutlig allokering kvv'!$B$2:$AJ$550,MATCH(Z$4,'Slutlig allokering kvv'!$B$1:$AJ$1,0),FALSE)/1,0)</f>
        <v>0</v>
      </c>
      <c r="AA109">
        <f>IFERROR(VLOOKUP($B109,Kraftvärmeprod!$B$1:$AJ$550,MATCH(AA$4,Kraftvärmeprod!$B$1:$AJ$1,0),FALSE)/1,0)-IFERROR(VLOOKUP($B109,'Slutlig allokering kvv'!$B$2:$AJ$550,MATCH(AA$4,'Slutlig allokering kvv'!$B$1:$AJ$1,0),FALSE)/1,0)</f>
        <v>749.60799999999995</v>
      </c>
      <c r="AB109">
        <f>IFERROR(VLOOKUP($B109,Kraftvärmeprod!$B$1:$AJ$550,MATCH(AB$4,Kraftvärmeprod!$B$1:$AJ$1,0),FALSE)/1,0)-IFERROR(VLOOKUP($B109,'Slutlig allokering kvv'!$B$2:$AJ$550,MATCH(AB$4,'Slutlig allokering kvv'!$B$1:$AJ$1,0),FALSE)/1,0)</f>
        <v>0</v>
      </c>
      <c r="AC109">
        <f>IFERROR(VLOOKUP($B109,Kraftvärmeprod!$B$1:$AJ$550,MATCH(AC$4,Kraftvärmeprod!$B$1:$AJ$1,0),FALSE)/1,0)-IFERROR(VLOOKUP($B109,'Slutlig allokering kvv'!$B$2:$AJ$550,MATCH(AC$4,'Slutlig allokering kvv'!$B$1:$AJ$1,0),FALSE)/1,0)</f>
        <v>0</v>
      </c>
      <c r="AD109">
        <f>IFERROR(VLOOKUP($B109,Miljö!$B$1:$E$471,MATCH("Hjälpel kraftvärme (GWh)",Miljö!$B$1:$E$1,0),FALSE)/1,0)-IFERROR(VLOOKUP($B109,'Slutlig allokering kvv'!$B$2:$AJ$550,MATCH(AD$4,'Slutlig allokering kvv'!$B$1:$AJ$1,0),FALSE)/1,0)</f>
        <v>175.804</v>
      </c>
      <c r="AH109">
        <f t="shared" si="2"/>
        <v>2361.0299999999997</v>
      </c>
      <c r="AJ109">
        <f>IFERROR(VLOOKUP($B109,'Slutlig allokering kvv'!$B$2:$AX$550,MATCH("Summa slutlig allokerad tillförd energi (utan hjälpel och rökgaskondensering):",'Slutlig allokering kvv'!$B$1:$AX$1,0),FALSE)/1,"")</f>
        <v>2161.1999999999998</v>
      </c>
      <c r="AL109" s="195">
        <f>IFERROR(1-VLOOKUP($B109,'Slutlig allokering kvv'!$B$2:$AX$550,MATCH("Andel av bränsle i kvv som allokerats till värme, exklusive rökgaskondensering och hjälpel",'Slutlig allokering kvv'!$B$1:$AX$1,0),FALSE),"")</f>
        <v>0.522094188044394</v>
      </c>
      <c r="AN109" s="195">
        <f t="shared" si="3"/>
        <v>0.522094188044394</v>
      </c>
    </row>
    <row r="110" spans="1:40" x14ac:dyDescent="0.25">
      <c r="A110" s="2" t="s">
        <v>175</v>
      </c>
      <c r="B110" s="2" t="s">
        <v>180</v>
      </c>
      <c r="C110" t="str">
        <f>IFERROR(VLOOKUP($B110,Kraftvärmeprod!$B$1:$AH$479,MATCH(C$4,Kraftvärmeprod!$B$1:$AG$1,0),FALSE)/1,"")</f>
        <v/>
      </c>
      <c r="D110" t="str">
        <f>IFERROR(VLOOKUP($B110,Kraftvärmeprod!$B$1:$AH$479,MATCH(D$4,Kraftvärmeprod!$B$1:$AG$1,0),FALSE)/1,"")</f>
        <v/>
      </c>
      <c r="F110">
        <f>IFERROR(VLOOKUP($B110,Kraftvärmeprod!$B$1:$AJ$550,MATCH(F$4,Kraftvärmeprod!$B$1:$AJ$1,0),FALSE)/1,0)-IFERROR(VLOOKUP($B110,'Slutlig allokering kvv'!$B$2:$AJ$550,MATCH(F$4,'Slutlig allokering kvv'!$B$1:$AJ$1,0),FALSE)/1,0)</f>
        <v>0</v>
      </c>
      <c r="G110">
        <f>IFERROR(VLOOKUP($B110,Kraftvärmeprod!$B$1:$AJ$550,MATCH(G$4,Kraftvärmeprod!$B$1:$AJ$1,0),FALSE)/1,0)-IFERROR(VLOOKUP($B110,'Slutlig allokering kvv'!$B$2:$AJ$550,MATCH(G$4,'Slutlig allokering kvv'!$B$1:$AJ$1,0),FALSE)/1,0)</f>
        <v>0</v>
      </c>
      <c r="H110">
        <f>IFERROR(VLOOKUP($B110,Kraftvärmeprod!$B$1:$AJ$550,MATCH(H$4,Kraftvärmeprod!$B$1:$AJ$1,0),FALSE)/1,0)-IFERROR(VLOOKUP($B110,'Slutlig allokering kvv'!$B$2:$AJ$550,MATCH(H$4,'Slutlig allokering kvv'!$B$1:$AJ$1,0),FALSE)/1,0)</f>
        <v>0</v>
      </c>
      <c r="I110">
        <f>IFERROR(VLOOKUP($B110,Kraftvärmeprod!$B$1:$AJ$550,MATCH(I$4,Kraftvärmeprod!$B$1:$AJ$1,0),FALSE)/1,0)-IFERROR(VLOOKUP($B110,'Slutlig allokering kvv'!$B$2:$AJ$550,MATCH(I$4,'Slutlig allokering kvv'!$B$1:$AJ$1,0),FALSE)/1,0)</f>
        <v>0</v>
      </c>
      <c r="J110">
        <f>IFERROR(VLOOKUP($B110,Kraftvärmeprod!$B$1:$AJ$550,MATCH(J$4,Kraftvärmeprod!$B$1:$AJ$1,0),FALSE)/1,0)-IFERROR(VLOOKUP($B110,'Slutlig allokering kvv'!$B$2:$AJ$550,MATCH(J$4,'Slutlig allokering kvv'!$B$1:$AJ$1,0),FALSE)/1,0)</f>
        <v>0</v>
      </c>
      <c r="K110">
        <f>IFERROR(VLOOKUP($B110,Kraftvärmeprod!$B$1:$AJ$550,MATCH(K$4,Kraftvärmeprod!$B$1:$AJ$1,0),FALSE)/1,0)-IFERROR(VLOOKUP($B110,'Slutlig allokering kvv'!$B$2:$AJ$550,MATCH(K$4,'Slutlig allokering kvv'!$B$1:$AJ$1,0),FALSE)/1,0)</f>
        <v>0</v>
      </c>
      <c r="L110">
        <f>IFERROR(VLOOKUP($B110,Kraftvärmeprod!$B$1:$AJ$550,MATCH(L$4,Kraftvärmeprod!$B$1:$AJ$1,0),FALSE)/1,0)-IFERROR(VLOOKUP($B110,'Slutlig allokering kvv'!$B$2:$AJ$550,MATCH(L$4,'Slutlig allokering kvv'!$B$1:$AJ$1,0),FALSE)/1,0)</f>
        <v>0</v>
      </c>
      <c r="M110">
        <f>IFERROR(VLOOKUP($B110,Kraftvärmeprod!$B$1:$AJ$550,MATCH(M$4,Kraftvärmeprod!$B$1:$AJ$1,0),FALSE)/1,0)-IFERROR(VLOOKUP($B110,'Slutlig allokering kvv'!$B$2:$AJ$550,MATCH(M$4,'Slutlig allokering kvv'!$B$1:$AJ$1,0),FALSE)/1,0)</f>
        <v>0</v>
      </c>
      <c r="N110">
        <f>IFERROR(VLOOKUP($B110,Kraftvärmeprod!$B$1:$AJ$550,MATCH(N$4,Kraftvärmeprod!$B$1:$AJ$1,0),FALSE)/1,0)-IFERROR(VLOOKUP($B110,'Slutlig allokering kvv'!$B$2:$AJ$550,MATCH(N$4,'Slutlig allokering kvv'!$B$1:$AJ$1,0),FALSE)/1,0)</f>
        <v>0</v>
      </c>
      <c r="O110">
        <f>IFERROR(VLOOKUP($B110,Kraftvärmeprod!$B$1:$AJ$550,MATCH(O$4,Kraftvärmeprod!$B$1:$AJ$1,0),FALSE)/1,0)-IFERROR(VLOOKUP($B110,'Slutlig allokering kvv'!$B$2:$AJ$550,MATCH(O$4,'Slutlig allokering kvv'!$B$1:$AJ$1,0),FALSE)/1,0)</f>
        <v>0</v>
      </c>
      <c r="P110">
        <f>IFERROR(VLOOKUP($B110,Kraftvärmeprod!$B$1:$AJ$550,MATCH(P$4,Kraftvärmeprod!$B$1:$AJ$1,0),FALSE)/1,0)-IFERROR(VLOOKUP($B110,'Slutlig allokering kvv'!$B$2:$AJ$550,MATCH(P$4,'Slutlig allokering kvv'!$B$1:$AJ$1,0),FALSE)/1,0)</f>
        <v>0</v>
      </c>
      <c r="Q110">
        <f>IFERROR(VLOOKUP($B110,Kraftvärmeprod!$B$1:$AJ$550,MATCH(Q$4,Kraftvärmeprod!$B$1:$AJ$1,0),FALSE)/1,0)-IFERROR(VLOOKUP($B110,'Slutlig allokering kvv'!$B$2:$AJ$550,MATCH(Q$4,'Slutlig allokering kvv'!$B$1:$AJ$1,0),FALSE)/1,0)</f>
        <v>0</v>
      </c>
      <c r="R110">
        <f>IFERROR(VLOOKUP($B110,Kraftvärmeprod!$B$1:$AJ$550,MATCH(R$4,Kraftvärmeprod!$B$1:$AJ$1,0),FALSE)/1,0)-IFERROR(VLOOKUP($B110,'Slutlig allokering kvv'!$B$2:$AJ$550,MATCH(R$4,'Slutlig allokering kvv'!$B$1:$AJ$1,0),FALSE)/1,0)</f>
        <v>0</v>
      </c>
      <c r="S110">
        <f>IFERROR(VLOOKUP($B110,Kraftvärmeprod!$B$1:$AJ$550,MATCH(S$4,Kraftvärmeprod!$B$1:$AJ$1,0),FALSE)/1,0)-IFERROR(VLOOKUP($B110,'Slutlig allokering kvv'!$B$2:$AJ$550,MATCH(S$4,'Slutlig allokering kvv'!$B$1:$AJ$1,0),FALSE)/1,0)</f>
        <v>0</v>
      </c>
      <c r="T110">
        <f>IFERROR(VLOOKUP($B110,Kraftvärmeprod!$B$1:$AJ$550,MATCH(T$4,Kraftvärmeprod!$B$1:$AJ$1,0),FALSE)/1,0)-IFERROR(VLOOKUP($B110,'Slutlig allokering kvv'!$B$2:$AJ$550,MATCH(T$4,'Slutlig allokering kvv'!$B$1:$AJ$1,0),FALSE)/1,0)</f>
        <v>0</v>
      </c>
      <c r="U110">
        <f>IFERROR(VLOOKUP($B110,Kraftvärmeprod!$B$1:$AJ$550,MATCH(U$4,Kraftvärmeprod!$B$1:$AJ$1,0),FALSE)/1,0)-IFERROR(VLOOKUP($B110,'Slutlig allokering kvv'!$B$2:$AJ$550,MATCH(U$4,'Slutlig allokering kvv'!$B$1:$AJ$1,0),FALSE)/1,0)</f>
        <v>0</v>
      </c>
      <c r="V110">
        <f>IFERROR(VLOOKUP($B110,Kraftvärmeprod!$B$1:$AJ$550,MATCH(V$4,Kraftvärmeprod!$B$1:$AJ$1,0),FALSE)/1,0)-IFERROR(VLOOKUP($B110,'Slutlig allokering kvv'!$B$2:$AJ$550,MATCH(V$4,'Slutlig allokering kvv'!$B$1:$AJ$1,0),FALSE)/1,0)</f>
        <v>0</v>
      </c>
      <c r="W110">
        <f>IFERROR(VLOOKUP($B110,Kraftvärmeprod!$B$1:$AJ$550,MATCH(W$4,Kraftvärmeprod!$B$1:$AJ$1,0),FALSE)/1,0)-IFERROR(VLOOKUP($B110,'Slutlig allokering kvv'!$B$2:$AJ$550,MATCH(W$4,'Slutlig allokering kvv'!$B$1:$AJ$1,0),FALSE)/1,0)</f>
        <v>0</v>
      </c>
      <c r="X110">
        <f>IFERROR(VLOOKUP($B110,Kraftvärmeprod!$B$1:$AJ$550,MATCH(X$4,Kraftvärmeprod!$B$1:$AJ$1,0),FALSE)/1,0)-IFERROR(VLOOKUP($B110,'Slutlig allokering kvv'!$B$2:$AJ$550,MATCH(X$4,'Slutlig allokering kvv'!$B$1:$AJ$1,0),FALSE)/1,0)</f>
        <v>0</v>
      </c>
      <c r="Y110">
        <f>IFERROR(VLOOKUP($B110,Kraftvärmeprod!$B$1:$AJ$550,MATCH(Y$4,Kraftvärmeprod!$B$1:$AJ$1,0),FALSE)/1,0)-IFERROR(VLOOKUP($B110,'Slutlig allokering kvv'!$B$2:$AJ$550,MATCH(Y$4,'Slutlig allokering kvv'!$B$1:$AJ$1,0),FALSE)/1,0)</f>
        <v>0</v>
      </c>
      <c r="Z110">
        <f>IFERROR(VLOOKUP($B110,Kraftvärmeprod!$B$1:$AJ$550,MATCH(Z$4,Kraftvärmeprod!$B$1:$AJ$1,0),FALSE)/1,0)-IFERROR(VLOOKUP($B110,'Slutlig allokering kvv'!$B$2:$AJ$550,MATCH(Z$4,'Slutlig allokering kvv'!$B$1:$AJ$1,0),FALSE)/1,0)</f>
        <v>0</v>
      </c>
      <c r="AA110">
        <f>IFERROR(VLOOKUP($B110,Kraftvärmeprod!$B$1:$AJ$550,MATCH(AA$4,Kraftvärmeprod!$B$1:$AJ$1,0),FALSE)/1,0)-IFERROR(VLOOKUP($B110,'Slutlig allokering kvv'!$B$2:$AJ$550,MATCH(AA$4,'Slutlig allokering kvv'!$B$1:$AJ$1,0),FALSE)/1,0)</f>
        <v>0</v>
      </c>
      <c r="AB110">
        <f>IFERROR(VLOOKUP($B110,Kraftvärmeprod!$B$1:$AJ$550,MATCH(AB$4,Kraftvärmeprod!$B$1:$AJ$1,0),FALSE)/1,0)-IFERROR(VLOOKUP($B110,'Slutlig allokering kvv'!$B$2:$AJ$550,MATCH(AB$4,'Slutlig allokering kvv'!$B$1:$AJ$1,0),FALSE)/1,0)</f>
        <v>0</v>
      </c>
      <c r="AC110">
        <f>IFERROR(VLOOKUP($B110,Kraftvärmeprod!$B$1:$AJ$550,MATCH(AC$4,Kraftvärmeprod!$B$1:$AJ$1,0),FALSE)/1,0)-IFERROR(VLOOKUP($B110,'Slutlig allokering kvv'!$B$2:$AJ$550,MATCH(AC$4,'Slutlig allokering kvv'!$B$1:$AJ$1,0),FALSE)/1,0)</f>
        <v>0</v>
      </c>
      <c r="AD110">
        <f>IFERROR(VLOOKUP($B110,Miljö!$B$1:$E$471,MATCH("Hjälpel kraftvärme (GWh)",Miljö!$B$1:$E$1,0),FALSE)/1,0)-IFERROR(VLOOKUP($B110,'Slutlig allokering kvv'!$B$2:$AJ$550,MATCH(AD$4,'Slutlig allokering kvv'!$B$1:$AJ$1,0),FALSE)/1,0)</f>
        <v>0</v>
      </c>
      <c r="AH110">
        <f t="shared" si="2"/>
        <v>0</v>
      </c>
      <c r="AJ110">
        <f>IFERROR(VLOOKUP($B110,'Slutlig allokering kvv'!$B$2:$AX$550,MATCH("Summa slutlig allokerad tillförd energi (utan hjälpel och rökgaskondensering):",'Slutlig allokering kvv'!$B$1:$AX$1,0),FALSE)/1,"")</f>
        <v>0</v>
      </c>
      <c r="AL110" s="195" t="str">
        <f>IFERROR(1-VLOOKUP($B110,'Slutlig allokering kvv'!$B$2:$AX$550,MATCH("Andel av bränsle i kvv som allokerats till värme, exklusive rökgaskondensering och hjälpel",'Slutlig allokering kvv'!$B$1:$AX$1,0),FALSE),"")</f>
        <v/>
      </c>
      <c r="AN110" s="195" t="str">
        <f t="shared" si="3"/>
        <v/>
      </c>
    </row>
    <row r="111" spans="1:40" x14ac:dyDescent="0.25">
      <c r="A111" s="2" t="s">
        <v>175</v>
      </c>
      <c r="B111" s="2" t="s">
        <v>181</v>
      </c>
      <c r="C111" t="str">
        <f>IFERROR(VLOOKUP($B111,Kraftvärmeprod!$B$1:$AH$479,MATCH(C$4,Kraftvärmeprod!$B$1:$AG$1,0),FALSE)/1,"")</f>
        <v/>
      </c>
      <c r="D111" t="str">
        <f>IFERROR(VLOOKUP($B111,Kraftvärmeprod!$B$1:$AH$479,MATCH(D$4,Kraftvärmeprod!$B$1:$AG$1,0),FALSE)/1,"")</f>
        <v/>
      </c>
      <c r="F111">
        <f>IFERROR(VLOOKUP($B111,Kraftvärmeprod!$B$1:$AJ$550,MATCH(F$4,Kraftvärmeprod!$B$1:$AJ$1,0),FALSE)/1,0)-IFERROR(VLOOKUP($B111,'Slutlig allokering kvv'!$B$2:$AJ$550,MATCH(F$4,'Slutlig allokering kvv'!$B$1:$AJ$1,0),FALSE)/1,0)</f>
        <v>0</v>
      </c>
      <c r="G111">
        <f>IFERROR(VLOOKUP($B111,Kraftvärmeprod!$B$1:$AJ$550,MATCH(G$4,Kraftvärmeprod!$B$1:$AJ$1,0),FALSE)/1,0)-IFERROR(VLOOKUP($B111,'Slutlig allokering kvv'!$B$2:$AJ$550,MATCH(G$4,'Slutlig allokering kvv'!$B$1:$AJ$1,0),FALSE)/1,0)</f>
        <v>0</v>
      </c>
      <c r="H111">
        <f>IFERROR(VLOOKUP($B111,Kraftvärmeprod!$B$1:$AJ$550,MATCH(H$4,Kraftvärmeprod!$B$1:$AJ$1,0),FALSE)/1,0)-IFERROR(VLOOKUP($B111,'Slutlig allokering kvv'!$B$2:$AJ$550,MATCH(H$4,'Slutlig allokering kvv'!$B$1:$AJ$1,0),FALSE)/1,0)</f>
        <v>0</v>
      </c>
      <c r="I111">
        <f>IFERROR(VLOOKUP($B111,Kraftvärmeprod!$B$1:$AJ$550,MATCH(I$4,Kraftvärmeprod!$B$1:$AJ$1,0),FALSE)/1,0)-IFERROR(VLOOKUP($B111,'Slutlig allokering kvv'!$B$2:$AJ$550,MATCH(I$4,'Slutlig allokering kvv'!$B$1:$AJ$1,0),FALSE)/1,0)</f>
        <v>0</v>
      </c>
      <c r="J111">
        <f>IFERROR(VLOOKUP($B111,Kraftvärmeprod!$B$1:$AJ$550,MATCH(J$4,Kraftvärmeprod!$B$1:$AJ$1,0),FALSE)/1,0)-IFERROR(VLOOKUP($B111,'Slutlig allokering kvv'!$B$2:$AJ$550,MATCH(J$4,'Slutlig allokering kvv'!$B$1:$AJ$1,0),FALSE)/1,0)</f>
        <v>0</v>
      </c>
      <c r="K111">
        <f>IFERROR(VLOOKUP($B111,Kraftvärmeprod!$B$1:$AJ$550,MATCH(K$4,Kraftvärmeprod!$B$1:$AJ$1,0),FALSE)/1,0)-IFERROR(VLOOKUP($B111,'Slutlig allokering kvv'!$B$2:$AJ$550,MATCH(K$4,'Slutlig allokering kvv'!$B$1:$AJ$1,0),FALSE)/1,0)</f>
        <v>0</v>
      </c>
      <c r="L111">
        <f>IFERROR(VLOOKUP($B111,Kraftvärmeprod!$B$1:$AJ$550,MATCH(L$4,Kraftvärmeprod!$B$1:$AJ$1,0),FALSE)/1,0)-IFERROR(VLOOKUP($B111,'Slutlig allokering kvv'!$B$2:$AJ$550,MATCH(L$4,'Slutlig allokering kvv'!$B$1:$AJ$1,0),FALSE)/1,0)</f>
        <v>0</v>
      </c>
      <c r="M111">
        <f>IFERROR(VLOOKUP($B111,Kraftvärmeprod!$B$1:$AJ$550,MATCH(M$4,Kraftvärmeprod!$B$1:$AJ$1,0),FALSE)/1,0)-IFERROR(VLOOKUP($B111,'Slutlig allokering kvv'!$B$2:$AJ$550,MATCH(M$4,'Slutlig allokering kvv'!$B$1:$AJ$1,0),FALSE)/1,0)</f>
        <v>0</v>
      </c>
      <c r="N111">
        <f>IFERROR(VLOOKUP($B111,Kraftvärmeprod!$B$1:$AJ$550,MATCH(N$4,Kraftvärmeprod!$B$1:$AJ$1,0),FALSE)/1,0)-IFERROR(VLOOKUP($B111,'Slutlig allokering kvv'!$B$2:$AJ$550,MATCH(N$4,'Slutlig allokering kvv'!$B$1:$AJ$1,0),FALSE)/1,0)</f>
        <v>0</v>
      </c>
      <c r="O111">
        <f>IFERROR(VLOOKUP($B111,Kraftvärmeprod!$B$1:$AJ$550,MATCH(O$4,Kraftvärmeprod!$B$1:$AJ$1,0),FALSE)/1,0)-IFERROR(VLOOKUP($B111,'Slutlig allokering kvv'!$B$2:$AJ$550,MATCH(O$4,'Slutlig allokering kvv'!$B$1:$AJ$1,0),FALSE)/1,0)</f>
        <v>0</v>
      </c>
      <c r="P111">
        <f>IFERROR(VLOOKUP($B111,Kraftvärmeprod!$B$1:$AJ$550,MATCH(P$4,Kraftvärmeprod!$B$1:$AJ$1,0),FALSE)/1,0)-IFERROR(VLOOKUP($B111,'Slutlig allokering kvv'!$B$2:$AJ$550,MATCH(P$4,'Slutlig allokering kvv'!$B$1:$AJ$1,0),FALSE)/1,0)</f>
        <v>0</v>
      </c>
      <c r="Q111">
        <f>IFERROR(VLOOKUP($B111,Kraftvärmeprod!$B$1:$AJ$550,MATCH(Q$4,Kraftvärmeprod!$B$1:$AJ$1,0),FALSE)/1,0)-IFERROR(VLOOKUP($B111,'Slutlig allokering kvv'!$B$2:$AJ$550,MATCH(Q$4,'Slutlig allokering kvv'!$B$1:$AJ$1,0),FALSE)/1,0)</f>
        <v>0</v>
      </c>
      <c r="R111">
        <f>IFERROR(VLOOKUP($B111,Kraftvärmeprod!$B$1:$AJ$550,MATCH(R$4,Kraftvärmeprod!$B$1:$AJ$1,0),FALSE)/1,0)-IFERROR(VLOOKUP($B111,'Slutlig allokering kvv'!$B$2:$AJ$550,MATCH(R$4,'Slutlig allokering kvv'!$B$1:$AJ$1,0),FALSE)/1,0)</f>
        <v>0</v>
      </c>
      <c r="S111">
        <f>IFERROR(VLOOKUP($B111,Kraftvärmeprod!$B$1:$AJ$550,MATCH(S$4,Kraftvärmeprod!$B$1:$AJ$1,0),FALSE)/1,0)-IFERROR(VLOOKUP($B111,'Slutlig allokering kvv'!$B$2:$AJ$550,MATCH(S$4,'Slutlig allokering kvv'!$B$1:$AJ$1,0),FALSE)/1,0)</f>
        <v>0</v>
      </c>
      <c r="T111">
        <f>IFERROR(VLOOKUP($B111,Kraftvärmeprod!$B$1:$AJ$550,MATCH(T$4,Kraftvärmeprod!$B$1:$AJ$1,0),FALSE)/1,0)-IFERROR(VLOOKUP($B111,'Slutlig allokering kvv'!$B$2:$AJ$550,MATCH(T$4,'Slutlig allokering kvv'!$B$1:$AJ$1,0),FALSE)/1,0)</f>
        <v>0</v>
      </c>
      <c r="U111">
        <f>IFERROR(VLOOKUP($B111,Kraftvärmeprod!$B$1:$AJ$550,MATCH(U$4,Kraftvärmeprod!$B$1:$AJ$1,0),FALSE)/1,0)-IFERROR(VLOOKUP($B111,'Slutlig allokering kvv'!$B$2:$AJ$550,MATCH(U$4,'Slutlig allokering kvv'!$B$1:$AJ$1,0),FALSE)/1,0)</f>
        <v>0</v>
      </c>
      <c r="V111">
        <f>IFERROR(VLOOKUP($B111,Kraftvärmeprod!$B$1:$AJ$550,MATCH(V$4,Kraftvärmeprod!$B$1:$AJ$1,0),FALSE)/1,0)-IFERROR(VLOOKUP($B111,'Slutlig allokering kvv'!$B$2:$AJ$550,MATCH(V$4,'Slutlig allokering kvv'!$B$1:$AJ$1,0),FALSE)/1,0)</f>
        <v>0</v>
      </c>
      <c r="W111">
        <f>IFERROR(VLOOKUP($B111,Kraftvärmeprod!$B$1:$AJ$550,MATCH(W$4,Kraftvärmeprod!$B$1:$AJ$1,0),FALSE)/1,0)-IFERROR(VLOOKUP($B111,'Slutlig allokering kvv'!$B$2:$AJ$550,MATCH(W$4,'Slutlig allokering kvv'!$B$1:$AJ$1,0),FALSE)/1,0)</f>
        <v>0</v>
      </c>
      <c r="X111">
        <f>IFERROR(VLOOKUP($B111,Kraftvärmeprod!$B$1:$AJ$550,MATCH(X$4,Kraftvärmeprod!$B$1:$AJ$1,0),FALSE)/1,0)-IFERROR(VLOOKUP($B111,'Slutlig allokering kvv'!$B$2:$AJ$550,MATCH(X$4,'Slutlig allokering kvv'!$B$1:$AJ$1,0),FALSE)/1,0)</f>
        <v>0</v>
      </c>
      <c r="Y111">
        <f>IFERROR(VLOOKUP($B111,Kraftvärmeprod!$B$1:$AJ$550,MATCH(Y$4,Kraftvärmeprod!$B$1:$AJ$1,0),FALSE)/1,0)-IFERROR(VLOOKUP($B111,'Slutlig allokering kvv'!$B$2:$AJ$550,MATCH(Y$4,'Slutlig allokering kvv'!$B$1:$AJ$1,0),FALSE)/1,0)</f>
        <v>0</v>
      </c>
      <c r="Z111">
        <f>IFERROR(VLOOKUP($B111,Kraftvärmeprod!$B$1:$AJ$550,MATCH(Z$4,Kraftvärmeprod!$B$1:$AJ$1,0),FALSE)/1,0)-IFERROR(VLOOKUP($B111,'Slutlig allokering kvv'!$B$2:$AJ$550,MATCH(Z$4,'Slutlig allokering kvv'!$B$1:$AJ$1,0),FALSE)/1,0)</f>
        <v>0</v>
      </c>
      <c r="AA111">
        <f>IFERROR(VLOOKUP($B111,Kraftvärmeprod!$B$1:$AJ$550,MATCH(AA$4,Kraftvärmeprod!$B$1:$AJ$1,0),FALSE)/1,0)-IFERROR(VLOOKUP($B111,'Slutlig allokering kvv'!$B$2:$AJ$550,MATCH(AA$4,'Slutlig allokering kvv'!$B$1:$AJ$1,0),FALSE)/1,0)</f>
        <v>0</v>
      </c>
      <c r="AB111">
        <f>IFERROR(VLOOKUP($B111,Kraftvärmeprod!$B$1:$AJ$550,MATCH(AB$4,Kraftvärmeprod!$B$1:$AJ$1,0),FALSE)/1,0)-IFERROR(VLOOKUP($B111,'Slutlig allokering kvv'!$B$2:$AJ$550,MATCH(AB$4,'Slutlig allokering kvv'!$B$1:$AJ$1,0),FALSE)/1,0)</f>
        <v>0</v>
      </c>
      <c r="AC111">
        <f>IFERROR(VLOOKUP($B111,Kraftvärmeprod!$B$1:$AJ$550,MATCH(AC$4,Kraftvärmeprod!$B$1:$AJ$1,0),FALSE)/1,0)-IFERROR(VLOOKUP($B111,'Slutlig allokering kvv'!$B$2:$AJ$550,MATCH(AC$4,'Slutlig allokering kvv'!$B$1:$AJ$1,0),FALSE)/1,0)</f>
        <v>0</v>
      </c>
      <c r="AD111">
        <f>IFERROR(VLOOKUP($B111,Miljö!$B$1:$E$471,MATCH("Hjälpel kraftvärme (GWh)",Miljö!$B$1:$E$1,0),FALSE)/1,0)-IFERROR(VLOOKUP($B111,'Slutlig allokering kvv'!$B$2:$AJ$550,MATCH(AD$4,'Slutlig allokering kvv'!$B$1:$AJ$1,0),FALSE)/1,0)</f>
        <v>0</v>
      </c>
      <c r="AH111">
        <f t="shared" si="2"/>
        <v>0</v>
      </c>
      <c r="AJ111">
        <f>IFERROR(VLOOKUP($B111,'Slutlig allokering kvv'!$B$2:$AX$550,MATCH("Summa slutlig allokerad tillförd energi (utan hjälpel och rökgaskondensering):",'Slutlig allokering kvv'!$B$1:$AX$1,0),FALSE)/1,"")</f>
        <v>0</v>
      </c>
      <c r="AL111" s="195" t="str">
        <f>IFERROR(1-VLOOKUP($B111,'Slutlig allokering kvv'!$B$2:$AX$550,MATCH("Andel av bränsle i kvv som allokerats till värme, exklusive rökgaskondensering och hjälpel",'Slutlig allokering kvv'!$B$1:$AX$1,0),FALSE),"")</f>
        <v/>
      </c>
      <c r="AN111" s="195" t="str">
        <f t="shared" si="3"/>
        <v/>
      </c>
    </row>
    <row r="112" spans="1:40" x14ac:dyDescent="0.25">
      <c r="A112" s="2" t="s">
        <v>175</v>
      </c>
      <c r="B112" s="2" t="s">
        <v>182</v>
      </c>
      <c r="C112" t="str">
        <f>IFERROR(VLOOKUP($B112,Kraftvärmeprod!$B$1:$AH$479,MATCH(C$4,Kraftvärmeprod!$B$1:$AG$1,0),FALSE)/1,"")</f>
        <v/>
      </c>
      <c r="D112" t="str">
        <f>IFERROR(VLOOKUP($B112,Kraftvärmeprod!$B$1:$AH$479,MATCH(D$4,Kraftvärmeprod!$B$1:$AG$1,0),FALSE)/1,"")</f>
        <v/>
      </c>
      <c r="F112">
        <f>IFERROR(VLOOKUP($B112,Kraftvärmeprod!$B$1:$AJ$550,MATCH(F$4,Kraftvärmeprod!$B$1:$AJ$1,0),FALSE)/1,0)-IFERROR(VLOOKUP($B112,'Slutlig allokering kvv'!$B$2:$AJ$550,MATCH(F$4,'Slutlig allokering kvv'!$B$1:$AJ$1,0),FALSE)/1,0)</f>
        <v>0</v>
      </c>
      <c r="G112">
        <f>IFERROR(VLOOKUP($B112,Kraftvärmeprod!$B$1:$AJ$550,MATCH(G$4,Kraftvärmeprod!$B$1:$AJ$1,0),FALSE)/1,0)-IFERROR(VLOOKUP($B112,'Slutlig allokering kvv'!$B$2:$AJ$550,MATCH(G$4,'Slutlig allokering kvv'!$B$1:$AJ$1,0),FALSE)/1,0)</f>
        <v>0</v>
      </c>
      <c r="H112">
        <f>IFERROR(VLOOKUP($B112,Kraftvärmeprod!$B$1:$AJ$550,MATCH(H$4,Kraftvärmeprod!$B$1:$AJ$1,0),FALSE)/1,0)-IFERROR(VLOOKUP($B112,'Slutlig allokering kvv'!$B$2:$AJ$550,MATCH(H$4,'Slutlig allokering kvv'!$B$1:$AJ$1,0),FALSE)/1,0)</f>
        <v>0</v>
      </c>
      <c r="I112">
        <f>IFERROR(VLOOKUP($B112,Kraftvärmeprod!$B$1:$AJ$550,MATCH(I$4,Kraftvärmeprod!$B$1:$AJ$1,0),FALSE)/1,0)-IFERROR(VLOOKUP($B112,'Slutlig allokering kvv'!$B$2:$AJ$550,MATCH(I$4,'Slutlig allokering kvv'!$B$1:$AJ$1,0),FALSE)/1,0)</f>
        <v>0</v>
      </c>
      <c r="J112">
        <f>IFERROR(VLOOKUP($B112,Kraftvärmeprod!$B$1:$AJ$550,MATCH(J$4,Kraftvärmeprod!$B$1:$AJ$1,0),FALSE)/1,0)-IFERROR(VLOOKUP($B112,'Slutlig allokering kvv'!$B$2:$AJ$550,MATCH(J$4,'Slutlig allokering kvv'!$B$1:$AJ$1,0),FALSE)/1,0)</f>
        <v>0</v>
      </c>
      <c r="K112">
        <f>IFERROR(VLOOKUP($B112,Kraftvärmeprod!$B$1:$AJ$550,MATCH(K$4,Kraftvärmeprod!$B$1:$AJ$1,0),FALSE)/1,0)-IFERROR(VLOOKUP($B112,'Slutlig allokering kvv'!$B$2:$AJ$550,MATCH(K$4,'Slutlig allokering kvv'!$B$1:$AJ$1,0),FALSE)/1,0)</f>
        <v>0</v>
      </c>
      <c r="L112">
        <f>IFERROR(VLOOKUP($B112,Kraftvärmeprod!$B$1:$AJ$550,MATCH(L$4,Kraftvärmeprod!$B$1:$AJ$1,0),FALSE)/1,0)-IFERROR(VLOOKUP($B112,'Slutlig allokering kvv'!$B$2:$AJ$550,MATCH(L$4,'Slutlig allokering kvv'!$B$1:$AJ$1,0),FALSE)/1,0)</f>
        <v>0</v>
      </c>
      <c r="M112">
        <f>IFERROR(VLOOKUP($B112,Kraftvärmeprod!$B$1:$AJ$550,MATCH(M$4,Kraftvärmeprod!$B$1:$AJ$1,0),FALSE)/1,0)-IFERROR(VLOOKUP($B112,'Slutlig allokering kvv'!$B$2:$AJ$550,MATCH(M$4,'Slutlig allokering kvv'!$B$1:$AJ$1,0),FALSE)/1,0)</f>
        <v>0</v>
      </c>
      <c r="N112">
        <f>IFERROR(VLOOKUP($B112,Kraftvärmeprod!$B$1:$AJ$550,MATCH(N$4,Kraftvärmeprod!$B$1:$AJ$1,0),FALSE)/1,0)-IFERROR(VLOOKUP($B112,'Slutlig allokering kvv'!$B$2:$AJ$550,MATCH(N$4,'Slutlig allokering kvv'!$B$1:$AJ$1,0),FALSE)/1,0)</f>
        <v>0</v>
      </c>
      <c r="O112">
        <f>IFERROR(VLOOKUP($B112,Kraftvärmeprod!$B$1:$AJ$550,MATCH(O$4,Kraftvärmeprod!$B$1:$AJ$1,0),FALSE)/1,0)-IFERROR(VLOOKUP($B112,'Slutlig allokering kvv'!$B$2:$AJ$550,MATCH(O$4,'Slutlig allokering kvv'!$B$1:$AJ$1,0),FALSE)/1,0)</f>
        <v>0</v>
      </c>
      <c r="P112">
        <f>IFERROR(VLOOKUP($B112,Kraftvärmeprod!$B$1:$AJ$550,MATCH(P$4,Kraftvärmeprod!$B$1:$AJ$1,0),FALSE)/1,0)-IFERROR(VLOOKUP($B112,'Slutlig allokering kvv'!$B$2:$AJ$550,MATCH(P$4,'Slutlig allokering kvv'!$B$1:$AJ$1,0),FALSE)/1,0)</f>
        <v>0</v>
      </c>
      <c r="Q112">
        <f>IFERROR(VLOOKUP($B112,Kraftvärmeprod!$B$1:$AJ$550,MATCH(Q$4,Kraftvärmeprod!$B$1:$AJ$1,0),FALSE)/1,0)-IFERROR(VLOOKUP($B112,'Slutlig allokering kvv'!$B$2:$AJ$550,MATCH(Q$4,'Slutlig allokering kvv'!$B$1:$AJ$1,0),FALSE)/1,0)</f>
        <v>0</v>
      </c>
      <c r="R112">
        <f>IFERROR(VLOOKUP($B112,Kraftvärmeprod!$B$1:$AJ$550,MATCH(R$4,Kraftvärmeprod!$B$1:$AJ$1,0),FALSE)/1,0)-IFERROR(VLOOKUP($B112,'Slutlig allokering kvv'!$B$2:$AJ$550,MATCH(R$4,'Slutlig allokering kvv'!$B$1:$AJ$1,0),FALSE)/1,0)</f>
        <v>0</v>
      </c>
      <c r="S112">
        <f>IFERROR(VLOOKUP($B112,Kraftvärmeprod!$B$1:$AJ$550,MATCH(S$4,Kraftvärmeprod!$B$1:$AJ$1,0),FALSE)/1,0)-IFERROR(VLOOKUP($B112,'Slutlig allokering kvv'!$B$2:$AJ$550,MATCH(S$4,'Slutlig allokering kvv'!$B$1:$AJ$1,0),FALSE)/1,0)</f>
        <v>0</v>
      </c>
      <c r="T112">
        <f>IFERROR(VLOOKUP($B112,Kraftvärmeprod!$B$1:$AJ$550,MATCH(T$4,Kraftvärmeprod!$B$1:$AJ$1,0),FALSE)/1,0)-IFERROR(VLOOKUP($B112,'Slutlig allokering kvv'!$B$2:$AJ$550,MATCH(T$4,'Slutlig allokering kvv'!$B$1:$AJ$1,0),FALSE)/1,0)</f>
        <v>0</v>
      </c>
      <c r="U112">
        <f>IFERROR(VLOOKUP($B112,Kraftvärmeprod!$B$1:$AJ$550,MATCH(U$4,Kraftvärmeprod!$B$1:$AJ$1,0),FALSE)/1,0)-IFERROR(VLOOKUP($B112,'Slutlig allokering kvv'!$B$2:$AJ$550,MATCH(U$4,'Slutlig allokering kvv'!$B$1:$AJ$1,0),FALSE)/1,0)</f>
        <v>0</v>
      </c>
      <c r="V112">
        <f>IFERROR(VLOOKUP($B112,Kraftvärmeprod!$B$1:$AJ$550,MATCH(V$4,Kraftvärmeprod!$B$1:$AJ$1,0),FALSE)/1,0)-IFERROR(VLOOKUP($B112,'Slutlig allokering kvv'!$B$2:$AJ$550,MATCH(V$4,'Slutlig allokering kvv'!$B$1:$AJ$1,0),FALSE)/1,0)</f>
        <v>0</v>
      </c>
      <c r="W112">
        <f>IFERROR(VLOOKUP($B112,Kraftvärmeprod!$B$1:$AJ$550,MATCH(W$4,Kraftvärmeprod!$B$1:$AJ$1,0),FALSE)/1,0)-IFERROR(VLOOKUP($B112,'Slutlig allokering kvv'!$B$2:$AJ$550,MATCH(W$4,'Slutlig allokering kvv'!$B$1:$AJ$1,0),FALSE)/1,0)</f>
        <v>0</v>
      </c>
      <c r="X112">
        <f>IFERROR(VLOOKUP($B112,Kraftvärmeprod!$B$1:$AJ$550,MATCH(X$4,Kraftvärmeprod!$B$1:$AJ$1,0),FALSE)/1,0)-IFERROR(VLOOKUP($B112,'Slutlig allokering kvv'!$B$2:$AJ$550,MATCH(X$4,'Slutlig allokering kvv'!$B$1:$AJ$1,0),FALSE)/1,0)</f>
        <v>0</v>
      </c>
      <c r="Y112">
        <f>IFERROR(VLOOKUP($B112,Kraftvärmeprod!$B$1:$AJ$550,MATCH(Y$4,Kraftvärmeprod!$B$1:$AJ$1,0),FALSE)/1,0)-IFERROR(VLOOKUP($B112,'Slutlig allokering kvv'!$B$2:$AJ$550,MATCH(Y$4,'Slutlig allokering kvv'!$B$1:$AJ$1,0),FALSE)/1,0)</f>
        <v>0</v>
      </c>
      <c r="Z112">
        <f>IFERROR(VLOOKUP($B112,Kraftvärmeprod!$B$1:$AJ$550,MATCH(Z$4,Kraftvärmeprod!$B$1:$AJ$1,0),FALSE)/1,0)-IFERROR(VLOOKUP($B112,'Slutlig allokering kvv'!$B$2:$AJ$550,MATCH(Z$4,'Slutlig allokering kvv'!$B$1:$AJ$1,0),FALSE)/1,0)</f>
        <v>0</v>
      </c>
      <c r="AA112">
        <f>IFERROR(VLOOKUP($B112,Kraftvärmeprod!$B$1:$AJ$550,MATCH(AA$4,Kraftvärmeprod!$B$1:$AJ$1,0),FALSE)/1,0)-IFERROR(VLOOKUP($B112,'Slutlig allokering kvv'!$B$2:$AJ$550,MATCH(AA$4,'Slutlig allokering kvv'!$B$1:$AJ$1,0),FALSE)/1,0)</f>
        <v>0</v>
      </c>
      <c r="AB112">
        <f>IFERROR(VLOOKUP($B112,Kraftvärmeprod!$B$1:$AJ$550,MATCH(AB$4,Kraftvärmeprod!$B$1:$AJ$1,0),FALSE)/1,0)-IFERROR(VLOOKUP($B112,'Slutlig allokering kvv'!$B$2:$AJ$550,MATCH(AB$4,'Slutlig allokering kvv'!$B$1:$AJ$1,0),FALSE)/1,0)</f>
        <v>0</v>
      </c>
      <c r="AC112">
        <f>IFERROR(VLOOKUP($B112,Kraftvärmeprod!$B$1:$AJ$550,MATCH(AC$4,Kraftvärmeprod!$B$1:$AJ$1,0),FALSE)/1,0)-IFERROR(VLOOKUP($B112,'Slutlig allokering kvv'!$B$2:$AJ$550,MATCH(AC$4,'Slutlig allokering kvv'!$B$1:$AJ$1,0),FALSE)/1,0)</f>
        <v>0</v>
      </c>
      <c r="AD112">
        <f>IFERROR(VLOOKUP($B112,Miljö!$B$1:$E$471,MATCH("Hjälpel kraftvärme (GWh)",Miljö!$B$1:$E$1,0),FALSE)/1,0)-IFERROR(VLOOKUP($B112,'Slutlig allokering kvv'!$B$2:$AJ$550,MATCH(AD$4,'Slutlig allokering kvv'!$B$1:$AJ$1,0),FALSE)/1,0)</f>
        <v>0</v>
      </c>
      <c r="AH112">
        <f t="shared" si="2"/>
        <v>0</v>
      </c>
      <c r="AJ112">
        <f>IFERROR(VLOOKUP($B112,'Slutlig allokering kvv'!$B$2:$AX$550,MATCH("Summa slutlig allokerad tillförd energi (utan hjälpel och rökgaskondensering):",'Slutlig allokering kvv'!$B$1:$AX$1,0),FALSE)/1,"")</f>
        <v>0</v>
      </c>
      <c r="AL112" s="195" t="str">
        <f>IFERROR(1-VLOOKUP($B112,'Slutlig allokering kvv'!$B$2:$AX$550,MATCH("Andel av bränsle i kvv som allokerats till värme, exklusive rökgaskondensering och hjälpel",'Slutlig allokering kvv'!$B$1:$AX$1,0),FALSE),"")</f>
        <v/>
      </c>
      <c r="AN112" s="195" t="str">
        <f t="shared" si="3"/>
        <v/>
      </c>
    </row>
    <row r="113" spans="1:40" x14ac:dyDescent="0.25">
      <c r="A113" s="2" t="s">
        <v>175</v>
      </c>
      <c r="B113" s="2" t="s">
        <v>183</v>
      </c>
      <c r="C113" t="str">
        <f>IFERROR(VLOOKUP($B113,Kraftvärmeprod!$B$1:$AH$479,MATCH(C$4,Kraftvärmeprod!$B$1:$AG$1,0),FALSE)/1,"")</f>
        <v/>
      </c>
      <c r="D113" t="str">
        <f>IFERROR(VLOOKUP($B113,Kraftvärmeprod!$B$1:$AH$479,MATCH(D$4,Kraftvärmeprod!$B$1:$AG$1,0),FALSE)/1,"")</f>
        <v/>
      </c>
      <c r="F113">
        <f>IFERROR(VLOOKUP($B113,Kraftvärmeprod!$B$1:$AJ$550,MATCH(F$4,Kraftvärmeprod!$B$1:$AJ$1,0),FALSE)/1,0)-IFERROR(VLOOKUP($B113,'Slutlig allokering kvv'!$B$2:$AJ$550,MATCH(F$4,'Slutlig allokering kvv'!$B$1:$AJ$1,0),FALSE)/1,0)</f>
        <v>0</v>
      </c>
      <c r="G113">
        <f>IFERROR(VLOOKUP($B113,Kraftvärmeprod!$B$1:$AJ$550,MATCH(G$4,Kraftvärmeprod!$B$1:$AJ$1,0),FALSE)/1,0)-IFERROR(VLOOKUP($B113,'Slutlig allokering kvv'!$B$2:$AJ$550,MATCH(G$4,'Slutlig allokering kvv'!$B$1:$AJ$1,0),FALSE)/1,0)</f>
        <v>0</v>
      </c>
      <c r="H113">
        <f>IFERROR(VLOOKUP($B113,Kraftvärmeprod!$B$1:$AJ$550,MATCH(H$4,Kraftvärmeprod!$B$1:$AJ$1,0),FALSE)/1,0)-IFERROR(VLOOKUP($B113,'Slutlig allokering kvv'!$B$2:$AJ$550,MATCH(H$4,'Slutlig allokering kvv'!$B$1:$AJ$1,0),FALSE)/1,0)</f>
        <v>0</v>
      </c>
      <c r="I113">
        <f>IFERROR(VLOOKUP($B113,Kraftvärmeprod!$B$1:$AJ$550,MATCH(I$4,Kraftvärmeprod!$B$1:$AJ$1,0),FALSE)/1,0)-IFERROR(VLOOKUP($B113,'Slutlig allokering kvv'!$B$2:$AJ$550,MATCH(I$4,'Slutlig allokering kvv'!$B$1:$AJ$1,0),FALSE)/1,0)</f>
        <v>0</v>
      </c>
      <c r="J113">
        <f>IFERROR(VLOOKUP($B113,Kraftvärmeprod!$B$1:$AJ$550,MATCH(J$4,Kraftvärmeprod!$B$1:$AJ$1,0),FALSE)/1,0)-IFERROR(VLOOKUP($B113,'Slutlig allokering kvv'!$B$2:$AJ$550,MATCH(J$4,'Slutlig allokering kvv'!$B$1:$AJ$1,0),FALSE)/1,0)</f>
        <v>0</v>
      </c>
      <c r="K113">
        <f>IFERROR(VLOOKUP($B113,Kraftvärmeprod!$B$1:$AJ$550,MATCH(K$4,Kraftvärmeprod!$B$1:$AJ$1,0),FALSE)/1,0)-IFERROR(VLOOKUP($B113,'Slutlig allokering kvv'!$B$2:$AJ$550,MATCH(K$4,'Slutlig allokering kvv'!$B$1:$AJ$1,0),FALSE)/1,0)</f>
        <v>0</v>
      </c>
      <c r="L113">
        <f>IFERROR(VLOOKUP($B113,Kraftvärmeprod!$B$1:$AJ$550,MATCH(L$4,Kraftvärmeprod!$B$1:$AJ$1,0),FALSE)/1,0)-IFERROR(VLOOKUP($B113,'Slutlig allokering kvv'!$B$2:$AJ$550,MATCH(L$4,'Slutlig allokering kvv'!$B$1:$AJ$1,0),FALSE)/1,0)</f>
        <v>0</v>
      </c>
      <c r="M113">
        <f>IFERROR(VLOOKUP($B113,Kraftvärmeprod!$B$1:$AJ$550,MATCH(M$4,Kraftvärmeprod!$B$1:$AJ$1,0),FALSE)/1,0)-IFERROR(VLOOKUP($B113,'Slutlig allokering kvv'!$B$2:$AJ$550,MATCH(M$4,'Slutlig allokering kvv'!$B$1:$AJ$1,0),FALSE)/1,0)</f>
        <v>0</v>
      </c>
      <c r="N113">
        <f>IFERROR(VLOOKUP($B113,Kraftvärmeprod!$B$1:$AJ$550,MATCH(N$4,Kraftvärmeprod!$B$1:$AJ$1,0),FALSE)/1,0)-IFERROR(VLOOKUP($B113,'Slutlig allokering kvv'!$B$2:$AJ$550,MATCH(N$4,'Slutlig allokering kvv'!$B$1:$AJ$1,0),FALSE)/1,0)</f>
        <v>0</v>
      </c>
      <c r="O113">
        <f>IFERROR(VLOOKUP($B113,Kraftvärmeprod!$B$1:$AJ$550,MATCH(O$4,Kraftvärmeprod!$B$1:$AJ$1,0),FALSE)/1,0)-IFERROR(VLOOKUP($B113,'Slutlig allokering kvv'!$B$2:$AJ$550,MATCH(O$4,'Slutlig allokering kvv'!$B$1:$AJ$1,0),FALSE)/1,0)</f>
        <v>0</v>
      </c>
      <c r="P113">
        <f>IFERROR(VLOOKUP($B113,Kraftvärmeprod!$B$1:$AJ$550,MATCH(P$4,Kraftvärmeprod!$B$1:$AJ$1,0),FALSE)/1,0)-IFERROR(VLOOKUP($B113,'Slutlig allokering kvv'!$B$2:$AJ$550,MATCH(P$4,'Slutlig allokering kvv'!$B$1:$AJ$1,0),FALSE)/1,0)</f>
        <v>0</v>
      </c>
      <c r="Q113">
        <f>IFERROR(VLOOKUP($B113,Kraftvärmeprod!$B$1:$AJ$550,MATCH(Q$4,Kraftvärmeprod!$B$1:$AJ$1,0),FALSE)/1,0)-IFERROR(VLOOKUP($B113,'Slutlig allokering kvv'!$B$2:$AJ$550,MATCH(Q$4,'Slutlig allokering kvv'!$B$1:$AJ$1,0),FALSE)/1,0)</f>
        <v>0</v>
      </c>
      <c r="R113">
        <f>IFERROR(VLOOKUP($B113,Kraftvärmeprod!$B$1:$AJ$550,MATCH(R$4,Kraftvärmeprod!$B$1:$AJ$1,0),FALSE)/1,0)-IFERROR(VLOOKUP($B113,'Slutlig allokering kvv'!$B$2:$AJ$550,MATCH(R$4,'Slutlig allokering kvv'!$B$1:$AJ$1,0),FALSE)/1,0)</f>
        <v>0</v>
      </c>
      <c r="S113">
        <f>IFERROR(VLOOKUP($B113,Kraftvärmeprod!$B$1:$AJ$550,MATCH(S$4,Kraftvärmeprod!$B$1:$AJ$1,0),FALSE)/1,0)-IFERROR(VLOOKUP($B113,'Slutlig allokering kvv'!$B$2:$AJ$550,MATCH(S$4,'Slutlig allokering kvv'!$B$1:$AJ$1,0),FALSE)/1,0)</f>
        <v>0</v>
      </c>
      <c r="T113">
        <f>IFERROR(VLOOKUP($B113,Kraftvärmeprod!$B$1:$AJ$550,MATCH(T$4,Kraftvärmeprod!$B$1:$AJ$1,0),FALSE)/1,0)-IFERROR(VLOOKUP($B113,'Slutlig allokering kvv'!$B$2:$AJ$550,MATCH(T$4,'Slutlig allokering kvv'!$B$1:$AJ$1,0),FALSE)/1,0)</f>
        <v>0</v>
      </c>
      <c r="U113">
        <f>IFERROR(VLOOKUP($B113,Kraftvärmeprod!$B$1:$AJ$550,MATCH(U$4,Kraftvärmeprod!$B$1:$AJ$1,0),FALSE)/1,0)-IFERROR(VLOOKUP($B113,'Slutlig allokering kvv'!$B$2:$AJ$550,MATCH(U$4,'Slutlig allokering kvv'!$B$1:$AJ$1,0),FALSE)/1,0)</f>
        <v>0</v>
      </c>
      <c r="V113">
        <f>IFERROR(VLOOKUP($B113,Kraftvärmeprod!$B$1:$AJ$550,MATCH(V$4,Kraftvärmeprod!$B$1:$AJ$1,0),FALSE)/1,0)-IFERROR(VLOOKUP($B113,'Slutlig allokering kvv'!$B$2:$AJ$550,MATCH(V$4,'Slutlig allokering kvv'!$B$1:$AJ$1,0),FALSE)/1,0)</f>
        <v>0</v>
      </c>
      <c r="W113">
        <f>IFERROR(VLOOKUP($B113,Kraftvärmeprod!$B$1:$AJ$550,MATCH(W$4,Kraftvärmeprod!$B$1:$AJ$1,0),FALSE)/1,0)-IFERROR(VLOOKUP($B113,'Slutlig allokering kvv'!$B$2:$AJ$550,MATCH(W$4,'Slutlig allokering kvv'!$B$1:$AJ$1,0),FALSE)/1,0)</f>
        <v>0</v>
      </c>
      <c r="X113">
        <f>IFERROR(VLOOKUP($B113,Kraftvärmeprod!$B$1:$AJ$550,MATCH(X$4,Kraftvärmeprod!$B$1:$AJ$1,0),FALSE)/1,0)-IFERROR(VLOOKUP($B113,'Slutlig allokering kvv'!$B$2:$AJ$550,MATCH(X$4,'Slutlig allokering kvv'!$B$1:$AJ$1,0),FALSE)/1,0)</f>
        <v>0</v>
      </c>
      <c r="Y113">
        <f>IFERROR(VLOOKUP($B113,Kraftvärmeprod!$B$1:$AJ$550,MATCH(Y$4,Kraftvärmeprod!$B$1:$AJ$1,0),FALSE)/1,0)-IFERROR(VLOOKUP($B113,'Slutlig allokering kvv'!$B$2:$AJ$550,MATCH(Y$4,'Slutlig allokering kvv'!$B$1:$AJ$1,0),FALSE)/1,0)</f>
        <v>0</v>
      </c>
      <c r="Z113">
        <f>IFERROR(VLOOKUP($B113,Kraftvärmeprod!$B$1:$AJ$550,MATCH(Z$4,Kraftvärmeprod!$B$1:$AJ$1,0),FALSE)/1,0)-IFERROR(VLOOKUP($B113,'Slutlig allokering kvv'!$B$2:$AJ$550,MATCH(Z$4,'Slutlig allokering kvv'!$B$1:$AJ$1,0),FALSE)/1,0)</f>
        <v>0</v>
      </c>
      <c r="AA113">
        <f>IFERROR(VLOOKUP($B113,Kraftvärmeprod!$B$1:$AJ$550,MATCH(AA$4,Kraftvärmeprod!$B$1:$AJ$1,0),FALSE)/1,0)-IFERROR(VLOOKUP($B113,'Slutlig allokering kvv'!$B$2:$AJ$550,MATCH(AA$4,'Slutlig allokering kvv'!$B$1:$AJ$1,0),FALSE)/1,0)</f>
        <v>0</v>
      </c>
      <c r="AB113">
        <f>IFERROR(VLOOKUP($B113,Kraftvärmeprod!$B$1:$AJ$550,MATCH(AB$4,Kraftvärmeprod!$B$1:$AJ$1,0),FALSE)/1,0)-IFERROR(VLOOKUP($B113,'Slutlig allokering kvv'!$B$2:$AJ$550,MATCH(AB$4,'Slutlig allokering kvv'!$B$1:$AJ$1,0),FALSE)/1,0)</f>
        <v>0</v>
      </c>
      <c r="AC113">
        <f>IFERROR(VLOOKUP($B113,Kraftvärmeprod!$B$1:$AJ$550,MATCH(AC$4,Kraftvärmeprod!$B$1:$AJ$1,0),FALSE)/1,0)-IFERROR(VLOOKUP($B113,'Slutlig allokering kvv'!$B$2:$AJ$550,MATCH(AC$4,'Slutlig allokering kvv'!$B$1:$AJ$1,0),FALSE)/1,0)</f>
        <v>0</v>
      </c>
      <c r="AD113">
        <f>IFERROR(VLOOKUP($B113,Miljö!$B$1:$E$471,MATCH("Hjälpel kraftvärme (GWh)",Miljö!$B$1:$E$1,0),FALSE)/1,0)-IFERROR(VLOOKUP($B113,'Slutlig allokering kvv'!$B$2:$AJ$550,MATCH(AD$4,'Slutlig allokering kvv'!$B$1:$AJ$1,0),FALSE)/1,0)</f>
        <v>0</v>
      </c>
      <c r="AH113">
        <f t="shared" si="2"/>
        <v>0</v>
      </c>
      <c r="AJ113">
        <f>IFERROR(VLOOKUP($B113,'Slutlig allokering kvv'!$B$2:$AX$550,MATCH("Summa slutlig allokerad tillförd energi (utan hjälpel och rökgaskondensering):",'Slutlig allokering kvv'!$B$1:$AX$1,0),FALSE)/1,"")</f>
        <v>0</v>
      </c>
      <c r="AL113" s="195" t="str">
        <f>IFERROR(1-VLOOKUP($B113,'Slutlig allokering kvv'!$B$2:$AX$550,MATCH("Andel av bränsle i kvv som allokerats till värme, exklusive rökgaskondensering och hjälpel",'Slutlig allokering kvv'!$B$1:$AX$1,0),FALSE),"")</f>
        <v/>
      </c>
      <c r="AN113" s="195" t="str">
        <f t="shared" si="3"/>
        <v/>
      </c>
    </row>
    <row r="114" spans="1:40" x14ac:dyDescent="0.25">
      <c r="A114" s="2" t="s">
        <v>175</v>
      </c>
      <c r="B114" s="2" t="s">
        <v>184</v>
      </c>
      <c r="C114" t="str">
        <f>IFERROR(VLOOKUP($B114,Kraftvärmeprod!$B$1:$AH$479,MATCH(C$4,Kraftvärmeprod!$B$1:$AG$1,0),FALSE)/1,"")</f>
        <v/>
      </c>
      <c r="D114" t="str">
        <f>IFERROR(VLOOKUP($B114,Kraftvärmeprod!$B$1:$AH$479,MATCH(D$4,Kraftvärmeprod!$B$1:$AG$1,0),FALSE)/1,"")</f>
        <v/>
      </c>
      <c r="F114">
        <f>IFERROR(VLOOKUP($B114,Kraftvärmeprod!$B$1:$AJ$550,MATCH(F$4,Kraftvärmeprod!$B$1:$AJ$1,0),FALSE)/1,0)-IFERROR(VLOOKUP($B114,'Slutlig allokering kvv'!$B$2:$AJ$550,MATCH(F$4,'Slutlig allokering kvv'!$B$1:$AJ$1,0),FALSE)/1,0)</f>
        <v>0</v>
      </c>
      <c r="G114">
        <f>IFERROR(VLOOKUP($B114,Kraftvärmeprod!$B$1:$AJ$550,MATCH(G$4,Kraftvärmeprod!$B$1:$AJ$1,0),FALSE)/1,0)-IFERROR(VLOOKUP($B114,'Slutlig allokering kvv'!$B$2:$AJ$550,MATCH(G$4,'Slutlig allokering kvv'!$B$1:$AJ$1,0),FALSE)/1,0)</f>
        <v>0</v>
      </c>
      <c r="H114">
        <f>IFERROR(VLOOKUP($B114,Kraftvärmeprod!$B$1:$AJ$550,MATCH(H$4,Kraftvärmeprod!$B$1:$AJ$1,0),FALSE)/1,0)-IFERROR(VLOOKUP($B114,'Slutlig allokering kvv'!$B$2:$AJ$550,MATCH(H$4,'Slutlig allokering kvv'!$B$1:$AJ$1,0),FALSE)/1,0)</f>
        <v>0</v>
      </c>
      <c r="I114">
        <f>IFERROR(VLOOKUP($B114,Kraftvärmeprod!$B$1:$AJ$550,MATCH(I$4,Kraftvärmeprod!$B$1:$AJ$1,0),FALSE)/1,0)-IFERROR(VLOOKUP($B114,'Slutlig allokering kvv'!$B$2:$AJ$550,MATCH(I$4,'Slutlig allokering kvv'!$B$1:$AJ$1,0),FALSE)/1,0)</f>
        <v>0</v>
      </c>
      <c r="J114">
        <f>IFERROR(VLOOKUP($B114,Kraftvärmeprod!$B$1:$AJ$550,MATCH(J$4,Kraftvärmeprod!$B$1:$AJ$1,0),FALSE)/1,0)-IFERROR(VLOOKUP($B114,'Slutlig allokering kvv'!$B$2:$AJ$550,MATCH(J$4,'Slutlig allokering kvv'!$B$1:$AJ$1,0),FALSE)/1,0)</f>
        <v>0</v>
      </c>
      <c r="K114">
        <f>IFERROR(VLOOKUP($B114,Kraftvärmeprod!$B$1:$AJ$550,MATCH(K$4,Kraftvärmeprod!$B$1:$AJ$1,0),FALSE)/1,0)-IFERROR(VLOOKUP($B114,'Slutlig allokering kvv'!$B$2:$AJ$550,MATCH(K$4,'Slutlig allokering kvv'!$B$1:$AJ$1,0),FALSE)/1,0)</f>
        <v>0</v>
      </c>
      <c r="L114">
        <f>IFERROR(VLOOKUP($B114,Kraftvärmeprod!$B$1:$AJ$550,MATCH(L$4,Kraftvärmeprod!$B$1:$AJ$1,0),FALSE)/1,0)-IFERROR(VLOOKUP($B114,'Slutlig allokering kvv'!$B$2:$AJ$550,MATCH(L$4,'Slutlig allokering kvv'!$B$1:$AJ$1,0),FALSE)/1,0)</f>
        <v>0</v>
      </c>
      <c r="M114">
        <f>IFERROR(VLOOKUP($B114,Kraftvärmeprod!$B$1:$AJ$550,MATCH(M$4,Kraftvärmeprod!$B$1:$AJ$1,0),FALSE)/1,0)-IFERROR(VLOOKUP($B114,'Slutlig allokering kvv'!$B$2:$AJ$550,MATCH(M$4,'Slutlig allokering kvv'!$B$1:$AJ$1,0),FALSE)/1,0)</f>
        <v>0</v>
      </c>
      <c r="N114">
        <f>IFERROR(VLOOKUP($B114,Kraftvärmeprod!$B$1:$AJ$550,MATCH(N$4,Kraftvärmeprod!$B$1:$AJ$1,0),FALSE)/1,0)-IFERROR(VLOOKUP($B114,'Slutlig allokering kvv'!$B$2:$AJ$550,MATCH(N$4,'Slutlig allokering kvv'!$B$1:$AJ$1,0),FALSE)/1,0)</f>
        <v>0</v>
      </c>
      <c r="O114">
        <f>IFERROR(VLOOKUP($B114,Kraftvärmeprod!$B$1:$AJ$550,MATCH(O$4,Kraftvärmeprod!$B$1:$AJ$1,0),FALSE)/1,0)-IFERROR(VLOOKUP($B114,'Slutlig allokering kvv'!$B$2:$AJ$550,MATCH(O$4,'Slutlig allokering kvv'!$B$1:$AJ$1,0),FALSE)/1,0)</f>
        <v>0</v>
      </c>
      <c r="P114">
        <f>IFERROR(VLOOKUP($B114,Kraftvärmeprod!$B$1:$AJ$550,MATCH(P$4,Kraftvärmeprod!$B$1:$AJ$1,0),FALSE)/1,0)-IFERROR(VLOOKUP($B114,'Slutlig allokering kvv'!$B$2:$AJ$550,MATCH(P$4,'Slutlig allokering kvv'!$B$1:$AJ$1,0),FALSE)/1,0)</f>
        <v>0</v>
      </c>
      <c r="Q114">
        <f>IFERROR(VLOOKUP($B114,Kraftvärmeprod!$B$1:$AJ$550,MATCH(Q$4,Kraftvärmeprod!$B$1:$AJ$1,0),FALSE)/1,0)-IFERROR(VLOOKUP($B114,'Slutlig allokering kvv'!$B$2:$AJ$550,MATCH(Q$4,'Slutlig allokering kvv'!$B$1:$AJ$1,0),FALSE)/1,0)</f>
        <v>0</v>
      </c>
      <c r="R114">
        <f>IFERROR(VLOOKUP($B114,Kraftvärmeprod!$B$1:$AJ$550,MATCH(R$4,Kraftvärmeprod!$B$1:$AJ$1,0),FALSE)/1,0)-IFERROR(VLOOKUP($B114,'Slutlig allokering kvv'!$B$2:$AJ$550,MATCH(R$4,'Slutlig allokering kvv'!$B$1:$AJ$1,0),FALSE)/1,0)</f>
        <v>0</v>
      </c>
      <c r="S114">
        <f>IFERROR(VLOOKUP($B114,Kraftvärmeprod!$B$1:$AJ$550,MATCH(S$4,Kraftvärmeprod!$B$1:$AJ$1,0),FALSE)/1,0)-IFERROR(VLOOKUP($B114,'Slutlig allokering kvv'!$B$2:$AJ$550,MATCH(S$4,'Slutlig allokering kvv'!$B$1:$AJ$1,0),FALSE)/1,0)</f>
        <v>0</v>
      </c>
      <c r="T114">
        <f>IFERROR(VLOOKUP($B114,Kraftvärmeprod!$B$1:$AJ$550,MATCH(T$4,Kraftvärmeprod!$B$1:$AJ$1,0),FALSE)/1,0)-IFERROR(VLOOKUP($B114,'Slutlig allokering kvv'!$B$2:$AJ$550,MATCH(T$4,'Slutlig allokering kvv'!$B$1:$AJ$1,0),FALSE)/1,0)</f>
        <v>0</v>
      </c>
      <c r="U114">
        <f>IFERROR(VLOOKUP($B114,Kraftvärmeprod!$B$1:$AJ$550,MATCH(U$4,Kraftvärmeprod!$B$1:$AJ$1,0),FALSE)/1,0)-IFERROR(VLOOKUP($B114,'Slutlig allokering kvv'!$B$2:$AJ$550,MATCH(U$4,'Slutlig allokering kvv'!$B$1:$AJ$1,0),FALSE)/1,0)</f>
        <v>0</v>
      </c>
      <c r="V114">
        <f>IFERROR(VLOOKUP($B114,Kraftvärmeprod!$B$1:$AJ$550,MATCH(V$4,Kraftvärmeprod!$B$1:$AJ$1,0),FALSE)/1,0)-IFERROR(VLOOKUP($B114,'Slutlig allokering kvv'!$B$2:$AJ$550,MATCH(V$4,'Slutlig allokering kvv'!$B$1:$AJ$1,0),FALSE)/1,0)</f>
        <v>0</v>
      </c>
      <c r="W114">
        <f>IFERROR(VLOOKUP($B114,Kraftvärmeprod!$B$1:$AJ$550,MATCH(W$4,Kraftvärmeprod!$B$1:$AJ$1,0),FALSE)/1,0)-IFERROR(VLOOKUP($B114,'Slutlig allokering kvv'!$B$2:$AJ$550,MATCH(W$4,'Slutlig allokering kvv'!$B$1:$AJ$1,0),FALSE)/1,0)</f>
        <v>0</v>
      </c>
      <c r="X114">
        <f>IFERROR(VLOOKUP($B114,Kraftvärmeprod!$B$1:$AJ$550,MATCH(X$4,Kraftvärmeprod!$B$1:$AJ$1,0),FALSE)/1,0)-IFERROR(VLOOKUP($B114,'Slutlig allokering kvv'!$B$2:$AJ$550,MATCH(X$4,'Slutlig allokering kvv'!$B$1:$AJ$1,0),FALSE)/1,0)</f>
        <v>0</v>
      </c>
      <c r="Y114">
        <f>IFERROR(VLOOKUP($B114,Kraftvärmeprod!$B$1:$AJ$550,MATCH(Y$4,Kraftvärmeprod!$B$1:$AJ$1,0),FALSE)/1,0)-IFERROR(VLOOKUP($B114,'Slutlig allokering kvv'!$B$2:$AJ$550,MATCH(Y$4,'Slutlig allokering kvv'!$B$1:$AJ$1,0),FALSE)/1,0)</f>
        <v>0</v>
      </c>
      <c r="Z114">
        <f>IFERROR(VLOOKUP($B114,Kraftvärmeprod!$B$1:$AJ$550,MATCH(Z$4,Kraftvärmeprod!$B$1:$AJ$1,0),FALSE)/1,0)-IFERROR(VLOOKUP($B114,'Slutlig allokering kvv'!$B$2:$AJ$550,MATCH(Z$4,'Slutlig allokering kvv'!$B$1:$AJ$1,0),FALSE)/1,0)</f>
        <v>0</v>
      </c>
      <c r="AA114">
        <f>IFERROR(VLOOKUP($B114,Kraftvärmeprod!$B$1:$AJ$550,MATCH(AA$4,Kraftvärmeprod!$B$1:$AJ$1,0),FALSE)/1,0)-IFERROR(VLOOKUP($B114,'Slutlig allokering kvv'!$B$2:$AJ$550,MATCH(AA$4,'Slutlig allokering kvv'!$B$1:$AJ$1,0),FALSE)/1,0)</f>
        <v>0</v>
      </c>
      <c r="AB114">
        <f>IFERROR(VLOOKUP($B114,Kraftvärmeprod!$B$1:$AJ$550,MATCH(AB$4,Kraftvärmeprod!$B$1:$AJ$1,0),FALSE)/1,0)-IFERROR(VLOOKUP($B114,'Slutlig allokering kvv'!$B$2:$AJ$550,MATCH(AB$4,'Slutlig allokering kvv'!$B$1:$AJ$1,0),FALSE)/1,0)</f>
        <v>0</v>
      </c>
      <c r="AC114">
        <f>IFERROR(VLOOKUP($B114,Kraftvärmeprod!$B$1:$AJ$550,MATCH(AC$4,Kraftvärmeprod!$B$1:$AJ$1,0),FALSE)/1,0)-IFERROR(VLOOKUP($B114,'Slutlig allokering kvv'!$B$2:$AJ$550,MATCH(AC$4,'Slutlig allokering kvv'!$B$1:$AJ$1,0),FALSE)/1,0)</f>
        <v>0</v>
      </c>
      <c r="AD114">
        <f>IFERROR(VLOOKUP($B114,Miljö!$B$1:$E$471,MATCH("Hjälpel kraftvärme (GWh)",Miljö!$B$1:$E$1,0),FALSE)/1,0)-IFERROR(VLOOKUP($B114,'Slutlig allokering kvv'!$B$2:$AJ$550,MATCH(AD$4,'Slutlig allokering kvv'!$B$1:$AJ$1,0),FALSE)/1,0)</f>
        <v>0</v>
      </c>
      <c r="AH114">
        <f t="shared" si="2"/>
        <v>0</v>
      </c>
      <c r="AJ114">
        <f>IFERROR(VLOOKUP($B114,'Slutlig allokering kvv'!$B$2:$AX$550,MATCH("Summa slutlig allokerad tillförd energi (utan hjälpel och rökgaskondensering):",'Slutlig allokering kvv'!$B$1:$AX$1,0),FALSE)/1,"")</f>
        <v>0</v>
      </c>
      <c r="AL114" s="195" t="str">
        <f>IFERROR(1-VLOOKUP($B114,'Slutlig allokering kvv'!$B$2:$AX$550,MATCH("Andel av bränsle i kvv som allokerats till värme, exklusive rökgaskondensering och hjälpel",'Slutlig allokering kvv'!$B$1:$AX$1,0),FALSE),"")</f>
        <v/>
      </c>
      <c r="AN114" s="195" t="str">
        <f t="shared" si="3"/>
        <v/>
      </c>
    </row>
    <row r="115" spans="1:40" x14ac:dyDescent="0.25">
      <c r="A115" s="2" t="s">
        <v>185</v>
      </c>
      <c r="B115" s="2" t="s">
        <v>186</v>
      </c>
      <c r="C115" t="str">
        <f>IFERROR(VLOOKUP($B115,Kraftvärmeprod!$B$1:$AH$479,MATCH(C$4,Kraftvärmeprod!$B$1:$AG$1,0),FALSE)/1,"")</f>
        <v/>
      </c>
      <c r="D115" t="str">
        <f>IFERROR(VLOOKUP($B115,Kraftvärmeprod!$B$1:$AH$479,MATCH(D$4,Kraftvärmeprod!$B$1:$AG$1,0),FALSE)/1,"")</f>
        <v/>
      </c>
      <c r="F115">
        <f>IFERROR(VLOOKUP($B115,Kraftvärmeprod!$B$1:$AJ$550,MATCH(F$4,Kraftvärmeprod!$B$1:$AJ$1,0),FALSE)/1,0)-IFERROR(VLOOKUP($B115,'Slutlig allokering kvv'!$B$2:$AJ$550,MATCH(F$4,'Slutlig allokering kvv'!$B$1:$AJ$1,0),FALSE)/1,0)</f>
        <v>0</v>
      </c>
      <c r="G115">
        <f>IFERROR(VLOOKUP($B115,Kraftvärmeprod!$B$1:$AJ$550,MATCH(G$4,Kraftvärmeprod!$B$1:$AJ$1,0),FALSE)/1,0)-IFERROR(VLOOKUP($B115,'Slutlig allokering kvv'!$B$2:$AJ$550,MATCH(G$4,'Slutlig allokering kvv'!$B$1:$AJ$1,0),FALSE)/1,0)</f>
        <v>0</v>
      </c>
      <c r="H115">
        <f>IFERROR(VLOOKUP($B115,Kraftvärmeprod!$B$1:$AJ$550,MATCH(H$4,Kraftvärmeprod!$B$1:$AJ$1,0),FALSE)/1,0)-IFERROR(VLOOKUP($B115,'Slutlig allokering kvv'!$B$2:$AJ$550,MATCH(H$4,'Slutlig allokering kvv'!$B$1:$AJ$1,0),FALSE)/1,0)</f>
        <v>0</v>
      </c>
      <c r="I115">
        <f>IFERROR(VLOOKUP($B115,Kraftvärmeprod!$B$1:$AJ$550,MATCH(I$4,Kraftvärmeprod!$B$1:$AJ$1,0),FALSE)/1,0)-IFERROR(VLOOKUP($B115,'Slutlig allokering kvv'!$B$2:$AJ$550,MATCH(I$4,'Slutlig allokering kvv'!$B$1:$AJ$1,0),FALSE)/1,0)</f>
        <v>0</v>
      </c>
      <c r="J115">
        <f>IFERROR(VLOOKUP($B115,Kraftvärmeprod!$B$1:$AJ$550,MATCH(J$4,Kraftvärmeprod!$B$1:$AJ$1,0),FALSE)/1,0)-IFERROR(VLOOKUP($B115,'Slutlig allokering kvv'!$B$2:$AJ$550,MATCH(J$4,'Slutlig allokering kvv'!$B$1:$AJ$1,0),FALSE)/1,0)</f>
        <v>0</v>
      </c>
      <c r="K115">
        <f>IFERROR(VLOOKUP($B115,Kraftvärmeprod!$B$1:$AJ$550,MATCH(K$4,Kraftvärmeprod!$B$1:$AJ$1,0),FALSE)/1,0)-IFERROR(VLOOKUP($B115,'Slutlig allokering kvv'!$B$2:$AJ$550,MATCH(K$4,'Slutlig allokering kvv'!$B$1:$AJ$1,0),FALSE)/1,0)</f>
        <v>0</v>
      </c>
      <c r="L115">
        <f>IFERROR(VLOOKUP($B115,Kraftvärmeprod!$B$1:$AJ$550,MATCH(L$4,Kraftvärmeprod!$B$1:$AJ$1,0),FALSE)/1,0)-IFERROR(VLOOKUP($B115,'Slutlig allokering kvv'!$B$2:$AJ$550,MATCH(L$4,'Slutlig allokering kvv'!$B$1:$AJ$1,0),FALSE)/1,0)</f>
        <v>0</v>
      </c>
      <c r="M115">
        <f>IFERROR(VLOOKUP($B115,Kraftvärmeprod!$B$1:$AJ$550,MATCH(M$4,Kraftvärmeprod!$B$1:$AJ$1,0),FALSE)/1,0)-IFERROR(VLOOKUP($B115,'Slutlig allokering kvv'!$B$2:$AJ$550,MATCH(M$4,'Slutlig allokering kvv'!$B$1:$AJ$1,0),FALSE)/1,0)</f>
        <v>0</v>
      </c>
      <c r="N115">
        <f>IFERROR(VLOOKUP($B115,Kraftvärmeprod!$B$1:$AJ$550,MATCH(N$4,Kraftvärmeprod!$B$1:$AJ$1,0),FALSE)/1,0)-IFERROR(VLOOKUP($B115,'Slutlig allokering kvv'!$B$2:$AJ$550,MATCH(N$4,'Slutlig allokering kvv'!$B$1:$AJ$1,0),FALSE)/1,0)</f>
        <v>0</v>
      </c>
      <c r="O115">
        <f>IFERROR(VLOOKUP($B115,Kraftvärmeprod!$B$1:$AJ$550,MATCH(O$4,Kraftvärmeprod!$B$1:$AJ$1,0),FALSE)/1,0)-IFERROR(VLOOKUP($B115,'Slutlig allokering kvv'!$B$2:$AJ$550,MATCH(O$4,'Slutlig allokering kvv'!$B$1:$AJ$1,0),FALSE)/1,0)</f>
        <v>0</v>
      </c>
      <c r="P115">
        <f>IFERROR(VLOOKUP($B115,Kraftvärmeprod!$B$1:$AJ$550,MATCH(P$4,Kraftvärmeprod!$B$1:$AJ$1,0),FALSE)/1,0)-IFERROR(VLOOKUP($B115,'Slutlig allokering kvv'!$B$2:$AJ$550,MATCH(P$4,'Slutlig allokering kvv'!$B$1:$AJ$1,0),FALSE)/1,0)</f>
        <v>0</v>
      </c>
      <c r="Q115">
        <f>IFERROR(VLOOKUP($B115,Kraftvärmeprod!$B$1:$AJ$550,MATCH(Q$4,Kraftvärmeprod!$B$1:$AJ$1,0),FALSE)/1,0)-IFERROR(VLOOKUP($B115,'Slutlig allokering kvv'!$B$2:$AJ$550,MATCH(Q$4,'Slutlig allokering kvv'!$B$1:$AJ$1,0),FALSE)/1,0)</f>
        <v>0</v>
      </c>
      <c r="R115">
        <f>IFERROR(VLOOKUP($B115,Kraftvärmeprod!$B$1:$AJ$550,MATCH(R$4,Kraftvärmeprod!$B$1:$AJ$1,0),FALSE)/1,0)-IFERROR(VLOOKUP($B115,'Slutlig allokering kvv'!$B$2:$AJ$550,MATCH(R$4,'Slutlig allokering kvv'!$B$1:$AJ$1,0),FALSE)/1,0)</f>
        <v>0</v>
      </c>
      <c r="S115">
        <f>IFERROR(VLOOKUP($B115,Kraftvärmeprod!$B$1:$AJ$550,MATCH(S$4,Kraftvärmeprod!$B$1:$AJ$1,0),FALSE)/1,0)-IFERROR(VLOOKUP($B115,'Slutlig allokering kvv'!$B$2:$AJ$550,MATCH(S$4,'Slutlig allokering kvv'!$B$1:$AJ$1,0),FALSE)/1,0)</f>
        <v>0</v>
      </c>
      <c r="T115">
        <f>IFERROR(VLOOKUP($B115,Kraftvärmeprod!$B$1:$AJ$550,MATCH(T$4,Kraftvärmeprod!$B$1:$AJ$1,0),FALSE)/1,0)-IFERROR(VLOOKUP($B115,'Slutlig allokering kvv'!$B$2:$AJ$550,MATCH(T$4,'Slutlig allokering kvv'!$B$1:$AJ$1,0),FALSE)/1,0)</f>
        <v>0</v>
      </c>
      <c r="U115">
        <f>IFERROR(VLOOKUP($B115,Kraftvärmeprod!$B$1:$AJ$550,MATCH(U$4,Kraftvärmeprod!$B$1:$AJ$1,0),FALSE)/1,0)-IFERROR(VLOOKUP($B115,'Slutlig allokering kvv'!$B$2:$AJ$550,MATCH(U$4,'Slutlig allokering kvv'!$B$1:$AJ$1,0),FALSE)/1,0)</f>
        <v>0</v>
      </c>
      <c r="V115">
        <f>IFERROR(VLOOKUP($B115,Kraftvärmeprod!$B$1:$AJ$550,MATCH(V$4,Kraftvärmeprod!$B$1:$AJ$1,0),FALSE)/1,0)-IFERROR(VLOOKUP($B115,'Slutlig allokering kvv'!$B$2:$AJ$550,MATCH(V$4,'Slutlig allokering kvv'!$B$1:$AJ$1,0),FALSE)/1,0)</f>
        <v>0</v>
      </c>
      <c r="W115">
        <f>IFERROR(VLOOKUP($B115,Kraftvärmeprod!$B$1:$AJ$550,MATCH(W$4,Kraftvärmeprod!$B$1:$AJ$1,0),FALSE)/1,0)-IFERROR(VLOOKUP($B115,'Slutlig allokering kvv'!$B$2:$AJ$550,MATCH(W$4,'Slutlig allokering kvv'!$B$1:$AJ$1,0),FALSE)/1,0)</f>
        <v>0</v>
      </c>
      <c r="X115">
        <f>IFERROR(VLOOKUP($B115,Kraftvärmeprod!$B$1:$AJ$550,MATCH(X$4,Kraftvärmeprod!$B$1:$AJ$1,0),FALSE)/1,0)-IFERROR(VLOOKUP($B115,'Slutlig allokering kvv'!$B$2:$AJ$550,MATCH(X$4,'Slutlig allokering kvv'!$B$1:$AJ$1,0),FALSE)/1,0)</f>
        <v>0</v>
      </c>
      <c r="Y115">
        <f>IFERROR(VLOOKUP($B115,Kraftvärmeprod!$B$1:$AJ$550,MATCH(Y$4,Kraftvärmeprod!$B$1:$AJ$1,0),FALSE)/1,0)-IFERROR(VLOOKUP($B115,'Slutlig allokering kvv'!$B$2:$AJ$550,MATCH(Y$4,'Slutlig allokering kvv'!$B$1:$AJ$1,0),FALSE)/1,0)</f>
        <v>0</v>
      </c>
      <c r="Z115">
        <f>IFERROR(VLOOKUP($B115,Kraftvärmeprod!$B$1:$AJ$550,MATCH(Z$4,Kraftvärmeprod!$B$1:$AJ$1,0),FALSE)/1,0)-IFERROR(VLOOKUP($B115,'Slutlig allokering kvv'!$B$2:$AJ$550,MATCH(Z$4,'Slutlig allokering kvv'!$B$1:$AJ$1,0),FALSE)/1,0)</f>
        <v>0</v>
      </c>
      <c r="AA115">
        <f>IFERROR(VLOOKUP($B115,Kraftvärmeprod!$B$1:$AJ$550,MATCH(AA$4,Kraftvärmeprod!$B$1:$AJ$1,0),FALSE)/1,0)-IFERROR(VLOOKUP($B115,'Slutlig allokering kvv'!$B$2:$AJ$550,MATCH(AA$4,'Slutlig allokering kvv'!$B$1:$AJ$1,0),FALSE)/1,0)</f>
        <v>0</v>
      </c>
      <c r="AB115">
        <f>IFERROR(VLOOKUP($B115,Kraftvärmeprod!$B$1:$AJ$550,MATCH(AB$4,Kraftvärmeprod!$B$1:$AJ$1,0),FALSE)/1,0)-IFERROR(VLOOKUP($B115,'Slutlig allokering kvv'!$B$2:$AJ$550,MATCH(AB$4,'Slutlig allokering kvv'!$B$1:$AJ$1,0),FALSE)/1,0)</f>
        <v>0</v>
      </c>
      <c r="AC115">
        <f>IFERROR(VLOOKUP($B115,Kraftvärmeprod!$B$1:$AJ$550,MATCH(AC$4,Kraftvärmeprod!$B$1:$AJ$1,0),FALSE)/1,0)-IFERROR(VLOOKUP($B115,'Slutlig allokering kvv'!$B$2:$AJ$550,MATCH(AC$4,'Slutlig allokering kvv'!$B$1:$AJ$1,0),FALSE)/1,0)</f>
        <v>0</v>
      </c>
      <c r="AD115">
        <f>IFERROR(VLOOKUP($B115,Miljö!$B$1:$E$471,MATCH("Hjälpel kraftvärme (GWh)",Miljö!$B$1:$E$1,0),FALSE)/1,0)-IFERROR(VLOOKUP($B115,'Slutlig allokering kvv'!$B$2:$AJ$550,MATCH(AD$4,'Slutlig allokering kvv'!$B$1:$AJ$1,0),FALSE)/1,0)</f>
        <v>0</v>
      </c>
      <c r="AH115">
        <f t="shared" si="2"/>
        <v>0</v>
      </c>
      <c r="AJ115">
        <f>IFERROR(VLOOKUP($B115,'Slutlig allokering kvv'!$B$2:$AX$550,MATCH("Summa slutlig allokerad tillförd energi (utan hjälpel och rökgaskondensering):",'Slutlig allokering kvv'!$B$1:$AX$1,0),FALSE)/1,"")</f>
        <v>0</v>
      </c>
      <c r="AL115" s="195" t="str">
        <f>IFERROR(1-VLOOKUP($B115,'Slutlig allokering kvv'!$B$2:$AX$550,MATCH("Andel av bränsle i kvv som allokerats till värme, exklusive rökgaskondensering och hjälpel",'Slutlig allokering kvv'!$B$1:$AX$1,0),FALSE),"")</f>
        <v/>
      </c>
      <c r="AN115" s="195" t="str">
        <f t="shared" si="3"/>
        <v/>
      </c>
    </row>
    <row r="116" spans="1:40" x14ac:dyDescent="0.25">
      <c r="A116" s="2" t="s">
        <v>185</v>
      </c>
      <c r="B116" s="2" t="s">
        <v>188</v>
      </c>
      <c r="C116" t="str">
        <f>IFERROR(VLOOKUP($B116,Kraftvärmeprod!$B$1:$AH$479,MATCH(C$4,Kraftvärmeprod!$B$1:$AG$1,0),FALSE)/1,"")</f>
        <v/>
      </c>
      <c r="D116" t="str">
        <f>IFERROR(VLOOKUP($B116,Kraftvärmeprod!$B$1:$AH$479,MATCH(D$4,Kraftvärmeprod!$B$1:$AG$1,0),FALSE)/1,"")</f>
        <v/>
      </c>
      <c r="F116">
        <f>IFERROR(VLOOKUP($B116,Kraftvärmeprod!$B$1:$AJ$550,MATCH(F$4,Kraftvärmeprod!$B$1:$AJ$1,0),FALSE)/1,0)-IFERROR(VLOOKUP($B116,'Slutlig allokering kvv'!$B$2:$AJ$550,MATCH(F$4,'Slutlig allokering kvv'!$B$1:$AJ$1,0),FALSE)/1,0)</f>
        <v>0</v>
      </c>
      <c r="G116">
        <f>IFERROR(VLOOKUP($B116,Kraftvärmeprod!$B$1:$AJ$550,MATCH(G$4,Kraftvärmeprod!$B$1:$AJ$1,0),FALSE)/1,0)-IFERROR(VLOOKUP($B116,'Slutlig allokering kvv'!$B$2:$AJ$550,MATCH(G$4,'Slutlig allokering kvv'!$B$1:$AJ$1,0),FALSE)/1,0)</f>
        <v>0</v>
      </c>
      <c r="H116">
        <f>IFERROR(VLOOKUP($B116,Kraftvärmeprod!$B$1:$AJ$550,MATCH(H$4,Kraftvärmeprod!$B$1:$AJ$1,0),FALSE)/1,0)-IFERROR(VLOOKUP($B116,'Slutlig allokering kvv'!$B$2:$AJ$550,MATCH(H$4,'Slutlig allokering kvv'!$B$1:$AJ$1,0),FALSE)/1,0)</f>
        <v>0</v>
      </c>
      <c r="I116">
        <f>IFERROR(VLOOKUP($B116,Kraftvärmeprod!$B$1:$AJ$550,MATCH(I$4,Kraftvärmeprod!$B$1:$AJ$1,0),FALSE)/1,0)-IFERROR(VLOOKUP($B116,'Slutlig allokering kvv'!$B$2:$AJ$550,MATCH(I$4,'Slutlig allokering kvv'!$B$1:$AJ$1,0),FALSE)/1,0)</f>
        <v>0</v>
      </c>
      <c r="J116">
        <f>IFERROR(VLOOKUP($B116,Kraftvärmeprod!$B$1:$AJ$550,MATCH(J$4,Kraftvärmeprod!$B$1:$AJ$1,0),FALSE)/1,0)-IFERROR(VLOOKUP($B116,'Slutlig allokering kvv'!$B$2:$AJ$550,MATCH(J$4,'Slutlig allokering kvv'!$B$1:$AJ$1,0),FALSE)/1,0)</f>
        <v>0</v>
      </c>
      <c r="K116">
        <f>IFERROR(VLOOKUP($B116,Kraftvärmeprod!$B$1:$AJ$550,MATCH(K$4,Kraftvärmeprod!$B$1:$AJ$1,0),FALSE)/1,0)-IFERROR(VLOOKUP($B116,'Slutlig allokering kvv'!$B$2:$AJ$550,MATCH(K$4,'Slutlig allokering kvv'!$B$1:$AJ$1,0),FALSE)/1,0)</f>
        <v>0</v>
      </c>
      <c r="L116">
        <f>IFERROR(VLOOKUP($B116,Kraftvärmeprod!$B$1:$AJ$550,MATCH(L$4,Kraftvärmeprod!$B$1:$AJ$1,0),FALSE)/1,0)-IFERROR(VLOOKUP($B116,'Slutlig allokering kvv'!$B$2:$AJ$550,MATCH(L$4,'Slutlig allokering kvv'!$B$1:$AJ$1,0),FALSE)/1,0)</f>
        <v>0</v>
      </c>
      <c r="M116">
        <f>IFERROR(VLOOKUP($B116,Kraftvärmeprod!$B$1:$AJ$550,MATCH(M$4,Kraftvärmeprod!$B$1:$AJ$1,0),FALSE)/1,0)-IFERROR(VLOOKUP($B116,'Slutlig allokering kvv'!$B$2:$AJ$550,MATCH(M$4,'Slutlig allokering kvv'!$B$1:$AJ$1,0),FALSE)/1,0)</f>
        <v>0</v>
      </c>
      <c r="N116">
        <f>IFERROR(VLOOKUP($B116,Kraftvärmeprod!$B$1:$AJ$550,MATCH(N$4,Kraftvärmeprod!$B$1:$AJ$1,0),FALSE)/1,0)-IFERROR(VLOOKUP($B116,'Slutlig allokering kvv'!$B$2:$AJ$550,MATCH(N$4,'Slutlig allokering kvv'!$B$1:$AJ$1,0),FALSE)/1,0)</f>
        <v>0</v>
      </c>
      <c r="O116">
        <f>IFERROR(VLOOKUP($B116,Kraftvärmeprod!$B$1:$AJ$550,MATCH(O$4,Kraftvärmeprod!$B$1:$AJ$1,0),FALSE)/1,0)-IFERROR(VLOOKUP($B116,'Slutlig allokering kvv'!$B$2:$AJ$550,MATCH(O$4,'Slutlig allokering kvv'!$B$1:$AJ$1,0),FALSE)/1,0)</f>
        <v>0</v>
      </c>
      <c r="P116">
        <f>IFERROR(VLOOKUP($B116,Kraftvärmeprod!$B$1:$AJ$550,MATCH(P$4,Kraftvärmeprod!$B$1:$AJ$1,0),FALSE)/1,0)-IFERROR(VLOOKUP($B116,'Slutlig allokering kvv'!$B$2:$AJ$550,MATCH(P$4,'Slutlig allokering kvv'!$B$1:$AJ$1,0),FALSE)/1,0)</f>
        <v>0</v>
      </c>
      <c r="Q116">
        <f>IFERROR(VLOOKUP($B116,Kraftvärmeprod!$B$1:$AJ$550,MATCH(Q$4,Kraftvärmeprod!$B$1:$AJ$1,0),FALSE)/1,0)-IFERROR(VLOOKUP($B116,'Slutlig allokering kvv'!$B$2:$AJ$550,MATCH(Q$4,'Slutlig allokering kvv'!$B$1:$AJ$1,0),FALSE)/1,0)</f>
        <v>0</v>
      </c>
      <c r="R116">
        <f>IFERROR(VLOOKUP($B116,Kraftvärmeprod!$B$1:$AJ$550,MATCH(R$4,Kraftvärmeprod!$B$1:$AJ$1,0),FALSE)/1,0)-IFERROR(VLOOKUP($B116,'Slutlig allokering kvv'!$B$2:$AJ$550,MATCH(R$4,'Slutlig allokering kvv'!$B$1:$AJ$1,0),FALSE)/1,0)</f>
        <v>0</v>
      </c>
      <c r="S116">
        <f>IFERROR(VLOOKUP($B116,Kraftvärmeprod!$B$1:$AJ$550,MATCH(S$4,Kraftvärmeprod!$B$1:$AJ$1,0),FALSE)/1,0)-IFERROR(VLOOKUP($B116,'Slutlig allokering kvv'!$B$2:$AJ$550,MATCH(S$4,'Slutlig allokering kvv'!$B$1:$AJ$1,0),FALSE)/1,0)</f>
        <v>0</v>
      </c>
      <c r="T116">
        <f>IFERROR(VLOOKUP($B116,Kraftvärmeprod!$B$1:$AJ$550,MATCH(T$4,Kraftvärmeprod!$B$1:$AJ$1,0),FALSE)/1,0)-IFERROR(VLOOKUP($B116,'Slutlig allokering kvv'!$B$2:$AJ$550,MATCH(T$4,'Slutlig allokering kvv'!$B$1:$AJ$1,0),FALSE)/1,0)</f>
        <v>0</v>
      </c>
      <c r="U116">
        <f>IFERROR(VLOOKUP($B116,Kraftvärmeprod!$B$1:$AJ$550,MATCH(U$4,Kraftvärmeprod!$B$1:$AJ$1,0),FALSE)/1,0)-IFERROR(VLOOKUP($B116,'Slutlig allokering kvv'!$B$2:$AJ$550,MATCH(U$4,'Slutlig allokering kvv'!$B$1:$AJ$1,0),FALSE)/1,0)</f>
        <v>0</v>
      </c>
      <c r="V116">
        <f>IFERROR(VLOOKUP($B116,Kraftvärmeprod!$B$1:$AJ$550,MATCH(V$4,Kraftvärmeprod!$B$1:$AJ$1,0),FALSE)/1,0)-IFERROR(VLOOKUP($B116,'Slutlig allokering kvv'!$B$2:$AJ$550,MATCH(V$4,'Slutlig allokering kvv'!$B$1:$AJ$1,0),FALSE)/1,0)</f>
        <v>0</v>
      </c>
      <c r="W116">
        <f>IFERROR(VLOOKUP($B116,Kraftvärmeprod!$B$1:$AJ$550,MATCH(W$4,Kraftvärmeprod!$B$1:$AJ$1,0),FALSE)/1,0)-IFERROR(VLOOKUP($B116,'Slutlig allokering kvv'!$B$2:$AJ$550,MATCH(W$4,'Slutlig allokering kvv'!$B$1:$AJ$1,0),FALSE)/1,0)</f>
        <v>0</v>
      </c>
      <c r="X116">
        <f>IFERROR(VLOOKUP($B116,Kraftvärmeprod!$B$1:$AJ$550,MATCH(X$4,Kraftvärmeprod!$B$1:$AJ$1,0),FALSE)/1,0)-IFERROR(VLOOKUP($B116,'Slutlig allokering kvv'!$B$2:$AJ$550,MATCH(X$4,'Slutlig allokering kvv'!$B$1:$AJ$1,0),FALSE)/1,0)</f>
        <v>0</v>
      </c>
      <c r="Y116">
        <f>IFERROR(VLOOKUP($B116,Kraftvärmeprod!$B$1:$AJ$550,MATCH(Y$4,Kraftvärmeprod!$B$1:$AJ$1,0),FALSE)/1,0)-IFERROR(VLOOKUP($B116,'Slutlig allokering kvv'!$B$2:$AJ$550,MATCH(Y$4,'Slutlig allokering kvv'!$B$1:$AJ$1,0),FALSE)/1,0)</f>
        <v>0</v>
      </c>
      <c r="Z116">
        <f>IFERROR(VLOOKUP($B116,Kraftvärmeprod!$B$1:$AJ$550,MATCH(Z$4,Kraftvärmeprod!$B$1:$AJ$1,0),FALSE)/1,0)-IFERROR(VLOOKUP($B116,'Slutlig allokering kvv'!$B$2:$AJ$550,MATCH(Z$4,'Slutlig allokering kvv'!$B$1:$AJ$1,0),FALSE)/1,0)</f>
        <v>0</v>
      </c>
      <c r="AA116">
        <f>IFERROR(VLOOKUP($B116,Kraftvärmeprod!$B$1:$AJ$550,MATCH(AA$4,Kraftvärmeprod!$B$1:$AJ$1,0),FALSE)/1,0)-IFERROR(VLOOKUP($B116,'Slutlig allokering kvv'!$B$2:$AJ$550,MATCH(AA$4,'Slutlig allokering kvv'!$B$1:$AJ$1,0),FALSE)/1,0)</f>
        <v>0</v>
      </c>
      <c r="AB116">
        <f>IFERROR(VLOOKUP($B116,Kraftvärmeprod!$B$1:$AJ$550,MATCH(AB$4,Kraftvärmeprod!$B$1:$AJ$1,0),FALSE)/1,0)-IFERROR(VLOOKUP($B116,'Slutlig allokering kvv'!$B$2:$AJ$550,MATCH(AB$4,'Slutlig allokering kvv'!$B$1:$AJ$1,0),FALSE)/1,0)</f>
        <v>0</v>
      </c>
      <c r="AC116">
        <f>IFERROR(VLOOKUP($B116,Kraftvärmeprod!$B$1:$AJ$550,MATCH(AC$4,Kraftvärmeprod!$B$1:$AJ$1,0),FALSE)/1,0)-IFERROR(VLOOKUP($B116,'Slutlig allokering kvv'!$B$2:$AJ$550,MATCH(AC$4,'Slutlig allokering kvv'!$B$1:$AJ$1,0),FALSE)/1,0)</f>
        <v>0</v>
      </c>
      <c r="AD116">
        <f>IFERROR(VLOOKUP($B116,Miljö!$B$1:$E$471,MATCH("Hjälpel kraftvärme (GWh)",Miljö!$B$1:$E$1,0),FALSE)/1,0)-IFERROR(VLOOKUP($B116,'Slutlig allokering kvv'!$B$2:$AJ$550,MATCH(AD$4,'Slutlig allokering kvv'!$B$1:$AJ$1,0),FALSE)/1,0)</f>
        <v>0</v>
      </c>
      <c r="AH116">
        <f t="shared" si="2"/>
        <v>0</v>
      </c>
      <c r="AJ116">
        <f>IFERROR(VLOOKUP($B116,'Slutlig allokering kvv'!$B$2:$AX$550,MATCH("Summa slutlig allokerad tillförd energi (utan hjälpel och rökgaskondensering):",'Slutlig allokering kvv'!$B$1:$AX$1,0),FALSE)/1,"")</f>
        <v>0</v>
      </c>
      <c r="AL116" s="195" t="str">
        <f>IFERROR(1-VLOOKUP($B116,'Slutlig allokering kvv'!$B$2:$AX$550,MATCH("Andel av bränsle i kvv som allokerats till värme, exklusive rökgaskondensering och hjälpel",'Slutlig allokering kvv'!$B$1:$AX$1,0),FALSE),"")</f>
        <v/>
      </c>
      <c r="AN116" s="195" t="str">
        <f t="shared" si="3"/>
        <v/>
      </c>
    </row>
    <row r="117" spans="1:40" x14ac:dyDescent="0.25">
      <c r="A117" s="2" t="s">
        <v>185</v>
      </c>
      <c r="B117" s="2" t="s">
        <v>189</v>
      </c>
      <c r="C117" t="str">
        <f>IFERROR(VLOOKUP($B117,Kraftvärmeprod!$B$1:$AH$479,MATCH(C$4,Kraftvärmeprod!$B$1:$AG$1,0),FALSE)/1,"")</f>
        <v/>
      </c>
      <c r="D117" t="str">
        <f>IFERROR(VLOOKUP($B117,Kraftvärmeprod!$B$1:$AH$479,MATCH(D$4,Kraftvärmeprod!$B$1:$AG$1,0),FALSE)/1,"")</f>
        <v/>
      </c>
      <c r="F117">
        <f>IFERROR(VLOOKUP($B117,Kraftvärmeprod!$B$1:$AJ$550,MATCH(F$4,Kraftvärmeprod!$B$1:$AJ$1,0),FALSE)/1,0)-IFERROR(VLOOKUP($B117,'Slutlig allokering kvv'!$B$2:$AJ$550,MATCH(F$4,'Slutlig allokering kvv'!$B$1:$AJ$1,0),FALSE)/1,0)</f>
        <v>0</v>
      </c>
      <c r="G117">
        <f>IFERROR(VLOOKUP($B117,Kraftvärmeprod!$B$1:$AJ$550,MATCH(G$4,Kraftvärmeprod!$B$1:$AJ$1,0),FALSE)/1,0)-IFERROR(VLOOKUP($B117,'Slutlig allokering kvv'!$B$2:$AJ$550,MATCH(G$4,'Slutlig allokering kvv'!$B$1:$AJ$1,0),FALSE)/1,0)</f>
        <v>0</v>
      </c>
      <c r="H117">
        <f>IFERROR(VLOOKUP($B117,Kraftvärmeprod!$B$1:$AJ$550,MATCH(H$4,Kraftvärmeprod!$B$1:$AJ$1,0),FALSE)/1,0)-IFERROR(VLOOKUP($B117,'Slutlig allokering kvv'!$B$2:$AJ$550,MATCH(H$4,'Slutlig allokering kvv'!$B$1:$AJ$1,0),FALSE)/1,0)</f>
        <v>0</v>
      </c>
      <c r="I117">
        <f>IFERROR(VLOOKUP($B117,Kraftvärmeprod!$B$1:$AJ$550,MATCH(I$4,Kraftvärmeprod!$B$1:$AJ$1,0),FALSE)/1,0)-IFERROR(VLOOKUP($B117,'Slutlig allokering kvv'!$B$2:$AJ$550,MATCH(I$4,'Slutlig allokering kvv'!$B$1:$AJ$1,0),FALSE)/1,0)</f>
        <v>0</v>
      </c>
      <c r="J117">
        <f>IFERROR(VLOOKUP($B117,Kraftvärmeprod!$B$1:$AJ$550,MATCH(J$4,Kraftvärmeprod!$B$1:$AJ$1,0),FALSE)/1,0)-IFERROR(VLOOKUP($B117,'Slutlig allokering kvv'!$B$2:$AJ$550,MATCH(J$4,'Slutlig allokering kvv'!$B$1:$AJ$1,0),FALSE)/1,0)</f>
        <v>0</v>
      </c>
      <c r="K117">
        <f>IFERROR(VLOOKUP($B117,Kraftvärmeprod!$B$1:$AJ$550,MATCH(K$4,Kraftvärmeprod!$B$1:$AJ$1,0),FALSE)/1,0)-IFERROR(VLOOKUP($B117,'Slutlig allokering kvv'!$B$2:$AJ$550,MATCH(K$4,'Slutlig allokering kvv'!$B$1:$AJ$1,0),FALSE)/1,0)</f>
        <v>0</v>
      </c>
      <c r="L117">
        <f>IFERROR(VLOOKUP($B117,Kraftvärmeprod!$B$1:$AJ$550,MATCH(L$4,Kraftvärmeprod!$B$1:$AJ$1,0),FALSE)/1,0)-IFERROR(VLOOKUP($B117,'Slutlig allokering kvv'!$B$2:$AJ$550,MATCH(L$4,'Slutlig allokering kvv'!$B$1:$AJ$1,0),FALSE)/1,0)</f>
        <v>0</v>
      </c>
      <c r="M117">
        <f>IFERROR(VLOOKUP($B117,Kraftvärmeprod!$B$1:$AJ$550,MATCH(M$4,Kraftvärmeprod!$B$1:$AJ$1,0),FALSE)/1,0)-IFERROR(VLOOKUP($B117,'Slutlig allokering kvv'!$B$2:$AJ$550,MATCH(M$4,'Slutlig allokering kvv'!$B$1:$AJ$1,0),FALSE)/1,0)</f>
        <v>0</v>
      </c>
      <c r="N117">
        <f>IFERROR(VLOOKUP($B117,Kraftvärmeprod!$B$1:$AJ$550,MATCH(N$4,Kraftvärmeprod!$B$1:$AJ$1,0),FALSE)/1,0)-IFERROR(VLOOKUP($B117,'Slutlig allokering kvv'!$B$2:$AJ$550,MATCH(N$4,'Slutlig allokering kvv'!$B$1:$AJ$1,0),FALSE)/1,0)</f>
        <v>0</v>
      </c>
      <c r="O117">
        <f>IFERROR(VLOOKUP($B117,Kraftvärmeprod!$B$1:$AJ$550,MATCH(O$4,Kraftvärmeprod!$B$1:$AJ$1,0),FALSE)/1,0)-IFERROR(VLOOKUP($B117,'Slutlig allokering kvv'!$B$2:$AJ$550,MATCH(O$4,'Slutlig allokering kvv'!$B$1:$AJ$1,0),FALSE)/1,0)</f>
        <v>0</v>
      </c>
      <c r="P117">
        <f>IFERROR(VLOOKUP($B117,Kraftvärmeprod!$B$1:$AJ$550,MATCH(P$4,Kraftvärmeprod!$B$1:$AJ$1,0),FALSE)/1,0)-IFERROR(VLOOKUP($B117,'Slutlig allokering kvv'!$B$2:$AJ$550,MATCH(P$4,'Slutlig allokering kvv'!$B$1:$AJ$1,0),FALSE)/1,0)</f>
        <v>0</v>
      </c>
      <c r="Q117">
        <f>IFERROR(VLOOKUP($B117,Kraftvärmeprod!$B$1:$AJ$550,MATCH(Q$4,Kraftvärmeprod!$B$1:$AJ$1,0),FALSE)/1,0)-IFERROR(VLOOKUP($B117,'Slutlig allokering kvv'!$B$2:$AJ$550,MATCH(Q$4,'Slutlig allokering kvv'!$B$1:$AJ$1,0),FALSE)/1,0)</f>
        <v>0</v>
      </c>
      <c r="R117">
        <f>IFERROR(VLOOKUP($B117,Kraftvärmeprod!$B$1:$AJ$550,MATCH(R$4,Kraftvärmeprod!$B$1:$AJ$1,0),FALSE)/1,0)-IFERROR(VLOOKUP($B117,'Slutlig allokering kvv'!$B$2:$AJ$550,MATCH(R$4,'Slutlig allokering kvv'!$B$1:$AJ$1,0),FALSE)/1,0)</f>
        <v>0</v>
      </c>
      <c r="S117">
        <f>IFERROR(VLOOKUP($B117,Kraftvärmeprod!$B$1:$AJ$550,MATCH(S$4,Kraftvärmeprod!$B$1:$AJ$1,0),FALSE)/1,0)-IFERROR(VLOOKUP($B117,'Slutlig allokering kvv'!$B$2:$AJ$550,MATCH(S$4,'Slutlig allokering kvv'!$B$1:$AJ$1,0),FALSE)/1,0)</f>
        <v>0</v>
      </c>
      <c r="T117">
        <f>IFERROR(VLOOKUP($B117,Kraftvärmeprod!$B$1:$AJ$550,MATCH(T$4,Kraftvärmeprod!$B$1:$AJ$1,0),FALSE)/1,0)-IFERROR(VLOOKUP($B117,'Slutlig allokering kvv'!$B$2:$AJ$550,MATCH(T$4,'Slutlig allokering kvv'!$B$1:$AJ$1,0),FALSE)/1,0)</f>
        <v>0</v>
      </c>
      <c r="U117">
        <f>IFERROR(VLOOKUP($B117,Kraftvärmeprod!$B$1:$AJ$550,MATCH(U$4,Kraftvärmeprod!$B$1:$AJ$1,0),FALSE)/1,0)-IFERROR(VLOOKUP($B117,'Slutlig allokering kvv'!$B$2:$AJ$550,MATCH(U$4,'Slutlig allokering kvv'!$B$1:$AJ$1,0),FALSE)/1,0)</f>
        <v>0</v>
      </c>
      <c r="V117">
        <f>IFERROR(VLOOKUP($B117,Kraftvärmeprod!$B$1:$AJ$550,MATCH(V$4,Kraftvärmeprod!$B$1:$AJ$1,0),FALSE)/1,0)-IFERROR(VLOOKUP($B117,'Slutlig allokering kvv'!$B$2:$AJ$550,MATCH(V$4,'Slutlig allokering kvv'!$B$1:$AJ$1,0),FALSE)/1,0)</f>
        <v>0</v>
      </c>
      <c r="W117">
        <f>IFERROR(VLOOKUP($B117,Kraftvärmeprod!$B$1:$AJ$550,MATCH(W$4,Kraftvärmeprod!$B$1:$AJ$1,0),FALSE)/1,0)-IFERROR(VLOOKUP($B117,'Slutlig allokering kvv'!$B$2:$AJ$550,MATCH(W$4,'Slutlig allokering kvv'!$B$1:$AJ$1,0),FALSE)/1,0)</f>
        <v>0</v>
      </c>
      <c r="X117">
        <f>IFERROR(VLOOKUP($B117,Kraftvärmeprod!$B$1:$AJ$550,MATCH(X$4,Kraftvärmeprod!$B$1:$AJ$1,0),FALSE)/1,0)-IFERROR(VLOOKUP($B117,'Slutlig allokering kvv'!$B$2:$AJ$550,MATCH(X$4,'Slutlig allokering kvv'!$B$1:$AJ$1,0),FALSE)/1,0)</f>
        <v>0</v>
      </c>
      <c r="Y117">
        <f>IFERROR(VLOOKUP($B117,Kraftvärmeprod!$B$1:$AJ$550,MATCH(Y$4,Kraftvärmeprod!$B$1:$AJ$1,0),FALSE)/1,0)-IFERROR(VLOOKUP($B117,'Slutlig allokering kvv'!$B$2:$AJ$550,MATCH(Y$4,'Slutlig allokering kvv'!$B$1:$AJ$1,0),FALSE)/1,0)</f>
        <v>0</v>
      </c>
      <c r="Z117">
        <f>IFERROR(VLOOKUP($B117,Kraftvärmeprod!$B$1:$AJ$550,MATCH(Z$4,Kraftvärmeprod!$B$1:$AJ$1,0),FALSE)/1,0)-IFERROR(VLOOKUP($B117,'Slutlig allokering kvv'!$B$2:$AJ$550,MATCH(Z$4,'Slutlig allokering kvv'!$B$1:$AJ$1,0),FALSE)/1,0)</f>
        <v>0</v>
      </c>
      <c r="AA117">
        <f>IFERROR(VLOOKUP($B117,Kraftvärmeprod!$B$1:$AJ$550,MATCH(AA$4,Kraftvärmeprod!$B$1:$AJ$1,0),FALSE)/1,0)-IFERROR(VLOOKUP($B117,'Slutlig allokering kvv'!$B$2:$AJ$550,MATCH(AA$4,'Slutlig allokering kvv'!$B$1:$AJ$1,0),FALSE)/1,0)</f>
        <v>0</v>
      </c>
      <c r="AB117">
        <f>IFERROR(VLOOKUP($B117,Kraftvärmeprod!$B$1:$AJ$550,MATCH(AB$4,Kraftvärmeprod!$B$1:$AJ$1,0),FALSE)/1,0)-IFERROR(VLOOKUP($B117,'Slutlig allokering kvv'!$B$2:$AJ$550,MATCH(AB$4,'Slutlig allokering kvv'!$B$1:$AJ$1,0),FALSE)/1,0)</f>
        <v>0</v>
      </c>
      <c r="AC117">
        <f>IFERROR(VLOOKUP($B117,Kraftvärmeprod!$B$1:$AJ$550,MATCH(AC$4,Kraftvärmeprod!$B$1:$AJ$1,0),FALSE)/1,0)-IFERROR(VLOOKUP($B117,'Slutlig allokering kvv'!$B$2:$AJ$550,MATCH(AC$4,'Slutlig allokering kvv'!$B$1:$AJ$1,0),FALSE)/1,0)</f>
        <v>0</v>
      </c>
      <c r="AD117">
        <f>IFERROR(VLOOKUP($B117,Miljö!$B$1:$E$471,MATCH("Hjälpel kraftvärme (GWh)",Miljö!$B$1:$E$1,0),FALSE)/1,0)-IFERROR(VLOOKUP($B117,'Slutlig allokering kvv'!$B$2:$AJ$550,MATCH(AD$4,'Slutlig allokering kvv'!$B$1:$AJ$1,0),FALSE)/1,0)</f>
        <v>0</v>
      </c>
      <c r="AH117">
        <f t="shared" si="2"/>
        <v>0</v>
      </c>
      <c r="AJ117">
        <f>IFERROR(VLOOKUP($B117,'Slutlig allokering kvv'!$B$2:$AX$550,MATCH("Summa slutlig allokerad tillförd energi (utan hjälpel och rökgaskondensering):",'Slutlig allokering kvv'!$B$1:$AX$1,0),FALSE)/1,"")</f>
        <v>0</v>
      </c>
      <c r="AL117" s="195" t="str">
        <f>IFERROR(1-VLOOKUP($B117,'Slutlig allokering kvv'!$B$2:$AX$550,MATCH("Andel av bränsle i kvv som allokerats till värme, exklusive rökgaskondensering och hjälpel",'Slutlig allokering kvv'!$B$1:$AX$1,0),FALSE),"")</f>
        <v/>
      </c>
      <c r="AN117" s="195" t="str">
        <f t="shared" si="3"/>
        <v/>
      </c>
    </row>
    <row r="118" spans="1:40" x14ac:dyDescent="0.25">
      <c r="A118" s="2" t="s">
        <v>185</v>
      </c>
      <c r="B118" s="2" t="s">
        <v>190</v>
      </c>
      <c r="C118" t="str">
        <f>IFERROR(VLOOKUP($B118,Kraftvärmeprod!$B$1:$AH$479,MATCH(C$4,Kraftvärmeprod!$B$1:$AG$1,0),FALSE)/1,"")</f>
        <v/>
      </c>
      <c r="D118" t="str">
        <f>IFERROR(VLOOKUP($B118,Kraftvärmeprod!$B$1:$AH$479,MATCH(D$4,Kraftvärmeprod!$B$1:$AG$1,0),FALSE)/1,"")</f>
        <v/>
      </c>
      <c r="F118">
        <f>IFERROR(VLOOKUP($B118,Kraftvärmeprod!$B$1:$AJ$550,MATCH(F$4,Kraftvärmeprod!$B$1:$AJ$1,0),FALSE)/1,0)-IFERROR(VLOOKUP($B118,'Slutlig allokering kvv'!$B$2:$AJ$550,MATCH(F$4,'Slutlig allokering kvv'!$B$1:$AJ$1,0),FALSE)/1,0)</f>
        <v>0</v>
      </c>
      <c r="G118">
        <f>IFERROR(VLOOKUP($B118,Kraftvärmeprod!$B$1:$AJ$550,MATCH(G$4,Kraftvärmeprod!$B$1:$AJ$1,0),FALSE)/1,0)-IFERROR(VLOOKUP($B118,'Slutlig allokering kvv'!$B$2:$AJ$550,MATCH(G$4,'Slutlig allokering kvv'!$B$1:$AJ$1,0),FALSE)/1,0)</f>
        <v>0</v>
      </c>
      <c r="H118">
        <f>IFERROR(VLOOKUP($B118,Kraftvärmeprod!$B$1:$AJ$550,MATCH(H$4,Kraftvärmeprod!$B$1:$AJ$1,0),FALSE)/1,0)-IFERROR(VLOOKUP($B118,'Slutlig allokering kvv'!$B$2:$AJ$550,MATCH(H$4,'Slutlig allokering kvv'!$B$1:$AJ$1,0),FALSE)/1,0)</f>
        <v>0</v>
      </c>
      <c r="I118">
        <f>IFERROR(VLOOKUP($B118,Kraftvärmeprod!$B$1:$AJ$550,MATCH(I$4,Kraftvärmeprod!$B$1:$AJ$1,0),FALSE)/1,0)-IFERROR(VLOOKUP($B118,'Slutlig allokering kvv'!$B$2:$AJ$550,MATCH(I$4,'Slutlig allokering kvv'!$B$1:$AJ$1,0),FALSE)/1,0)</f>
        <v>0</v>
      </c>
      <c r="J118">
        <f>IFERROR(VLOOKUP($B118,Kraftvärmeprod!$B$1:$AJ$550,MATCH(J$4,Kraftvärmeprod!$B$1:$AJ$1,0),FALSE)/1,0)-IFERROR(VLOOKUP($B118,'Slutlig allokering kvv'!$B$2:$AJ$550,MATCH(J$4,'Slutlig allokering kvv'!$B$1:$AJ$1,0),FALSE)/1,0)</f>
        <v>0</v>
      </c>
      <c r="K118">
        <f>IFERROR(VLOOKUP($B118,Kraftvärmeprod!$B$1:$AJ$550,MATCH(K$4,Kraftvärmeprod!$B$1:$AJ$1,0),FALSE)/1,0)-IFERROR(VLOOKUP($B118,'Slutlig allokering kvv'!$B$2:$AJ$550,MATCH(K$4,'Slutlig allokering kvv'!$B$1:$AJ$1,0),FALSE)/1,0)</f>
        <v>0</v>
      </c>
      <c r="L118">
        <f>IFERROR(VLOOKUP($B118,Kraftvärmeprod!$B$1:$AJ$550,MATCH(L$4,Kraftvärmeprod!$B$1:$AJ$1,0),FALSE)/1,0)-IFERROR(VLOOKUP($B118,'Slutlig allokering kvv'!$B$2:$AJ$550,MATCH(L$4,'Slutlig allokering kvv'!$B$1:$AJ$1,0),FALSE)/1,0)</f>
        <v>0</v>
      </c>
      <c r="M118">
        <f>IFERROR(VLOOKUP($B118,Kraftvärmeprod!$B$1:$AJ$550,MATCH(M$4,Kraftvärmeprod!$B$1:$AJ$1,0),FALSE)/1,0)-IFERROR(VLOOKUP($B118,'Slutlig allokering kvv'!$B$2:$AJ$550,MATCH(M$4,'Slutlig allokering kvv'!$B$1:$AJ$1,0),FALSE)/1,0)</f>
        <v>0</v>
      </c>
      <c r="N118">
        <f>IFERROR(VLOOKUP($B118,Kraftvärmeprod!$B$1:$AJ$550,MATCH(N$4,Kraftvärmeprod!$B$1:$AJ$1,0),FALSE)/1,0)-IFERROR(VLOOKUP($B118,'Slutlig allokering kvv'!$B$2:$AJ$550,MATCH(N$4,'Slutlig allokering kvv'!$B$1:$AJ$1,0),FALSE)/1,0)</f>
        <v>0</v>
      </c>
      <c r="O118">
        <f>IFERROR(VLOOKUP($B118,Kraftvärmeprod!$B$1:$AJ$550,MATCH(O$4,Kraftvärmeprod!$B$1:$AJ$1,0),FALSE)/1,0)-IFERROR(VLOOKUP($B118,'Slutlig allokering kvv'!$B$2:$AJ$550,MATCH(O$4,'Slutlig allokering kvv'!$B$1:$AJ$1,0),FALSE)/1,0)</f>
        <v>0</v>
      </c>
      <c r="P118">
        <f>IFERROR(VLOOKUP($B118,Kraftvärmeprod!$B$1:$AJ$550,MATCH(P$4,Kraftvärmeprod!$B$1:$AJ$1,0),FALSE)/1,0)-IFERROR(VLOOKUP($B118,'Slutlig allokering kvv'!$B$2:$AJ$550,MATCH(P$4,'Slutlig allokering kvv'!$B$1:$AJ$1,0),FALSE)/1,0)</f>
        <v>0</v>
      </c>
      <c r="Q118">
        <f>IFERROR(VLOOKUP($B118,Kraftvärmeprod!$B$1:$AJ$550,MATCH(Q$4,Kraftvärmeprod!$B$1:$AJ$1,0),FALSE)/1,0)-IFERROR(VLOOKUP($B118,'Slutlig allokering kvv'!$B$2:$AJ$550,MATCH(Q$4,'Slutlig allokering kvv'!$B$1:$AJ$1,0),FALSE)/1,0)</f>
        <v>0</v>
      </c>
      <c r="R118">
        <f>IFERROR(VLOOKUP($B118,Kraftvärmeprod!$B$1:$AJ$550,MATCH(R$4,Kraftvärmeprod!$B$1:$AJ$1,0),FALSE)/1,0)-IFERROR(VLOOKUP($B118,'Slutlig allokering kvv'!$B$2:$AJ$550,MATCH(R$4,'Slutlig allokering kvv'!$B$1:$AJ$1,0),FALSE)/1,0)</f>
        <v>0</v>
      </c>
      <c r="S118">
        <f>IFERROR(VLOOKUP($B118,Kraftvärmeprod!$B$1:$AJ$550,MATCH(S$4,Kraftvärmeprod!$B$1:$AJ$1,0),FALSE)/1,0)-IFERROR(VLOOKUP($B118,'Slutlig allokering kvv'!$B$2:$AJ$550,MATCH(S$4,'Slutlig allokering kvv'!$B$1:$AJ$1,0),FALSE)/1,0)</f>
        <v>0</v>
      </c>
      <c r="T118">
        <f>IFERROR(VLOOKUP($B118,Kraftvärmeprod!$B$1:$AJ$550,MATCH(T$4,Kraftvärmeprod!$B$1:$AJ$1,0),FALSE)/1,0)-IFERROR(VLOOKUP($B118,'Slutlig allokering kvv'!$B$2:$AJ$550,MATCH(T$4,'Slutlig allokering kvv'!$B$1:$AJ$1,0),FALSE)/1,0)</f>
        <v>0</v>
      </c>
      <c r="U118">
        <f>IFERROR(VLOOKUP($B118,Kraftvärmeprod!$B$1:$AJ$550,MATCH(U$4,Kraftvärmeprod!$B$1:$AJ$1,0),FALSE)/1,0)-IFERROR(VLOOKUP($B118,'Slutlig allokering kvv'!$B$2:$AJ$550,MATCH(U$4,'Slutlig allokering kvv'!$B$1:$AJ$1,0),FALSE)/1,0)</f>
        <v>0</v>
      </c>
      <c r="V118">
        <f>IFERROR(VLOOKUP($B118,Kraftvärmeprod!$B$1:$AJ$550,MATCH(V$4,Kraftvärmeprod!$B$1:$AJ$1,0),FALSE)/1,0)-IFERROR(VLOOKUP($B118,'Slutlig allokering kvv'!$B$2:$AJ$550,MATCH(V$4,'Slutlig allokering kvv'!$B$1:$AJ$1,0),FALSE)/1,0)</f>
        <v>0</v>
      </c>
      <c r="W118">
        <f>IFERROR(VLOOKUP($B118,Kraftvärmeprod!$B$1:$AJ$550,MATCH(W$4,Kraftvärmeprod!$B$1:$AJ$1,0),FALSE)/1,0)-IFERROR(VLOOKUP($B118,'Slutlig allokering kvv'!$B$2:$AJ$550,MATCH(W$4,'Slutlig allokering kvv'!$B$1:$AJ$1,0),FALSE)/1,0)</f>
        <v>0</v>
      </c>
      <c r="X118">
        <f>IFERROR(VLOOKUP($B118,Kraftvärmeprod!$B$1:$AJ$550,MATCH(X$4,Kraftvärmeprod!$B$1:$AJ$1,0),FALSE)/1,0)-IFERROR(VLOOKUP($B118,'Slutlig allokering kvv'!$B$2:$AJ$550,MATCH(X$4,'Slutlig allokering kvv'!$B$1:$AJ$1,0),FALSE)/1,0)</f>
        <v>0</v>
      </c>
      <c r="Y118">
        <f>IFERROR(VLOOKUP($B118,Kraftvärmeprod!$B$1:$AJ$550,MATCH(Y$4,Kraftvärmeprod!$B$1:$AJ$1,0),FALSE)/1,0)-IFERROR(VLOOKUP($B118,'Slutlig allokering kvv'!$B$2:$AJ$550,MATCH(Y$4,'Slutlig allokering kvv'!$B$1:$AJ$1,0),FALSE)/1,0)</f>
        <v>0</v>
      </c>
      <c r="Z118">
        <f>IFERROR(VLOOKUP($B118,Kraftvärmeprod!$B$1:$AJ$550,MATCH(Z$4,Kraftvärmeprod!$B$1:$AJ$1,0),FALSE)/1,0)-IFERROR(VLOOKUP($B118,'Slutlig allokering kvv'!$B$2:$AJ$550,MATCH(Z$4,'Slutlig allokering kvv'!$B$1:$AJ$1,0),FALSE)/1,0)</f>
        <v>0</v>
      </c>
      <c r="AA118">
        <f>IFERROR(VLOOKUP($B118,Kraftvärmeprod!$B$1:$AJ$550,MATCH(AA$4,Kraftvärmeprod!$B$1:$AJ$1,0),FALSE)/1,0)-IFERROR(VLOOKUP($B118,'Slutlig allokering kvv'!$B$2:$AJ$550,MATCH(AA$4,'Slutlig allokering kvv'!$B$1:$AJ$1,0),FALSE)/1,0)</f>
        <v>0</v>
      </c>
      <c r="AB118">
        <f>IFERROR(VLOOKUP($B118,Kraftvärmeprod!$B$1:$AJ$550,MATCH(AB$4,Kraftvärmeprod!$B$1:$AJ$1,0),FALSE)/1,0)-IFERROR(VLOOKUP($B118,'Slutlig allokering kvv'!$B$2:$AJ$550,MATCH(AB$4,'Slutlig allokering kvv'!$B$1:$AJ$1,0),FALSE)/1,0)</f>
        <v>0</v>
      </c>
      <c r="AC118">
        <f>IFERROR(VLOOKUP($B118,Kraftvärmeprod!$B$1:$AJ$550,MATCH(AC$4,Kraftvärmeprod!$B$1:$AJ$1,0),FALSE)/1,0)-IFERROR(VLOOKUP($B118,'Slutlig allokering kvv'!$B$2:$AJ$550,MATCH(AC$4,'Slutlig allokering kvv'!$B$1:$AJ$1,0),FALSE)/1,0)</f>
        <v>0</v>
      </c>
      <c r="AD118">
        <f>IFERROR(VLOOKUP($B118,Miljö!$B$1:$E$471,MATCH("Hjälpel kraftvärme (GWh)",Miljö!$B$1:$E$1,0),FALSE)/1,0)-IFERROR(VLOOKUP($B118,'Slutlig allokering kvv'!$B$2:$AJ$550,MATCH(AD$4,'Slutlig allokering kvv'!$B$1:$AJ$1,0),FALSE)/1,0)</f>
        <v>0</v>
      </c>
      <c r="AH118">
        <f t="shared" si="2"/>
        <v>0</v>
      </c>
      <c r="AJ118">
        <f>IFERROR(VLOOKUP($B118,'Slutlig allokering kvv'!$B$2:$AX$550,MATCH("Summa slutlig allokerad tillförd energi (utan hjälpel och rökgaskondensering):",'Slutlig allokering kvv'!$B$1:$AX$1,0),FALSE)/1,"")</f>
        <v>0</v>
      </c>
      <c r="AL118" s="195" t="str">
        <f>IFERROR(1-VLOOKUP($B118,'Slutlig allokering kvv'!$B$2:$AX$550,MATCH("Andel av bränsle i kvv som allokerats till värme, exklusive rökgaskondensering och hjälpel",'Slutlig allokering kvv'!$B$1:$AX$1,0),FALSE),"")</f>
        <v/>
      </c>
      <c r="AN118" s="195" t="str">
        <f t="shared" si="3"/>
        <v/>
      </c>
    </row>
    <row r="119" spans="1:40" x14ac:dyDescent="0.25">
      <c r="A119" s="2" t="s">
        <v>185</v>
      </c>
      <c r="B119" s="2" t="s">
        <v>191</v>
      </c>
      <c r="C119" t="str">
        <f>IFERROR(VLOOKUP($B119,Kraftvärmeprod!$B$1:$AH$479,MATCH(C$4,Kraftvärmeprod!$B$1:$AG$1,0),FALSE)/1,"")</f>
        <v/>
      </c>
      <c r="D119" t="str">
        <f>IFERROR(VLOOKUP($B119,Kraftvärmeprod!$B$1:$AH$479,MATCH(D$4,Kraftvärmeprod!$B$1:$AG$1,0),FALSE)/1,"")</f>
        <v/>
      </c>
      <c r="F119">
        <f>IFERROR(VLOOKUP($B119,Kraftvärmeprod!$B$1:$AJ$550,MATCH(F$4,Kraftvärmeprod!$B$1:$AJ$1,0),FALSE)/1,0)-IFERROR(VLOOKUP($B119,'Slutlig allokering kvv'!$B$2:$AJ$550,MATCH(F$4,'Slutlig allokering kvv'!$B$1:$AJ$1,0),FALSE)/1,0)</f>
        <v>0</v>
      </c>
      <c r="G119">
        <f>IFERROR(VLOOKUP($B119,Kraftvärmeprod!$B$1:$AJ$550,MATCH(G$4,Kraftvärmeprod!$B$1:$AJ$1,0),FALSE)/1,0)-IFERROR(VLOOKUP($B119,'Slutlig allokering kvv'!$B$2:$AJ$550,MATCH(G$4,'Slutlig allokering kvv'!$B$1:$AJ$1,0),FALSE)/1,0)</f>
        <v>0</v>
      </c>
      <c r="H119">
        <f>IFERROR(VLOOKUP($B119,Kraftvärmeprod!$B$1:$AJ$550,MATCH(H$4,Kraftvärmeprod!$B$1:$AJ$1,0),FALSE)/1,0)-IFERROR(VLOOKUP($B119,'Slutlig allokering kvv'!$B$2:$AJ$550,MATCH(H$4,'Slutlig allokering kvv'!$B$1:$AJ$1,0),FALSE)/1,0)</f>
        <v>0</v>
      </c>
      <c r="I119">
        <f>IFERROR(VLOOKUP($B119,Kraftvärmeprod!$B$1:$AJ$550,MATCH(I$4,Kraftvärmeprod!$B$1:$AJ$1,0),FALSE)/1,0)-IFERROR(VLOOKUP($B119,'Slutlig allokering kvv'!$B$2:$AJ$550,MATCH(I$4,'Slutlig allokering kvv'!$B$1:$AJ$1,0),FALSE)/1,0)</f>
        <v>0</v>
      </c>
      <c r="J119">
        <f>IFERROR(VLOOKUP($B119,Kraftvärmeprod!$B$1:$AJ$550,MATCH(J$4,Kraftvärmeprod!$B$1:$AJ$1,0),FALSE)/1,0)-IFERROR(VLOOKUP($B119,'Slutlig allokering kvv'!$B$2:$AJ$550,MATCH(J$4,'Slutlig allokering kvv'!$B$1:$AJ$1,0),FALSE)/1,0)</f>
        <v>0</v>
      </c>
      <c r="K119">
        <f>IFERROR(VLOOKUP($B119,Kraftvärmeprod!$B$1:$AJ$550,MATCH(K$4,Kraftvärmeprod!$B$1:$AJ$1,0),FALSE)/1,0)-IFERROR(VLOOKUP($B119,'Slutlig allokering kvv'!$B$2:$AJ$550,MATCH(K$4,'Slutlig allokering kvv'!$B$1:$AJ$1,0),FALSE)/1,0)</f>
        <v>0</v>
      </c>
      <c r="L119">
        <f>IFERROR(VLOOKUP($B119,Kraftvärmeprod!$B$1:$AJ$550,MATCH(L$4,Kraftvärmeprod!$B$1:$AJ$1,0),FALSE)/1,0)-IFERROR(VLOOKUP($B119,'Slutlig allokering kvv'!$B$2:$AJ$550,MATCH(L$4,'Slutlig allokering kvv'!$B$1:$AJ$1,0),FALSE)/1,0)</f>
        <v>0</v>
      </c>
      <c r="M119">
        <f>IFERROR(VLOOKUP($B119,Kraftvärmeprod!$B$1:$AJ$550,MATCH(M$4,Kraftvärmeprod!$B$1:$AJ$1,0),FALSE)/1,0)-IFERROR(VLOOKUP($B119,'Slutlig allokering kvv'!$B$2:$AJ$550,MATCH(M$4,'Slutlig allokering kvv'!$B$1:$AJ$1,0),FALSE)/1,0)</f>
        <v>0</v>
      </c>
      <c r="N119">
        <f>IFERROR(VLOOKUP($B119,Kraftvärmeprod!$B$1:$AJ$550,MATCH(N$4,Kraftvärmeprod!$B$1:$AJ$1,0),FALSE)/1,0)-IFERROR(VLOOKUP($B119,'Slutlig allokering kvv'!$B$2:$AJ$550,MATCH(N$4,'Slutlig allokering kvv'!$B$1:$AJ$1,0),FALSE)/1,0)</f>
        <v>0</v>
      </c>
      <c r="O119">
        <f>IFERROR(VLOOKUP($B119,Kraftvärmeprod!$B$1:$AJ$550,MATCH(O$4,Kraftvärmeprod!$B$1:$AJ$1,0),FALSE)/1,0)-IFERROR(VLOOKUP($B119,'Slutlig allokering kvv'!$B$2:$AJ$550,MATCH(O$4,'Slutlig allokering kvv'!$B$1:$AJ$1,0),FALSE)/1,0)</f>
        <v>0</v>
      </c>
      <c r="P119">
        <f>IFERROR(VLOOKUP($B119,Kraftvärmeprod!$B$1:$AJ$550,MATCH(P$4,Kraftvärmeprod!$B$1:$AJ$1,0),FALSE)/1,0)-IFERROR(VLOOKUP($B119,'Slutlig allokering kvv'!$B$2:$AJ$550,MATCH(P$4,'Slutlig allokering kvv'!$B$1:$AJ$1,0),FALSE)/1,0)</f>
        <v>0</v>
      </c>
      <c r="Q119">
        <f>IFERROR(VLOOKUP($B119,Kraftvärmeprod!$B$1:$AJ$550,MATCH(Q$4,Kraftvärmeprod!$B$1:$AJ$1,0),FALSE)/1,0)-IFERROR(VLOOKUP($B119,'Slutlig allokering kvv'!$B$2:$AJ$550,MATCH(Q$4,'Slutlig allokering kvv'!$B$1:$AJ$1,0),FALSE)/1,0)</f>
        <v>0</v>
      </c>
      <c r="R119">
        <f>IFERROR(VLOOKUP($B119,Kraftvärmeprod!$B$1:$AJ$550,MATCH(R$4,Kraftvärmeprod!$B$1:$AJ$1,0),FALSE)/1,0)-IFERROR(VLOOKUP($B119,'Slutlig allokering kvv'!$B$2:$AJ$550,MATCH(R$4,'Slutlig allokering kvv'!$B$1:$AJ$1,0),FALSE)/1,0)</f>
        <v>0</v>
      </c>
      <c r="S119">
        <f>IFERROR(VLOOKUP($B119,Kraftvärmeprod!$B$1:$AJ$550,MATCH(S$4,Kraftvärmeprod!$B$1:$AJ$1,0),FALSE)/1,0)-IFERROR(VLOOKUP($B119,'Slutlig allokering kvv'!$B$2:$AJ$550,MATCH(S$4,'Slutlig allokering kvv'!$B$1:$AJ$1,0),FALSE)/1,0)</f>
        <v>0</v>
      </c>
      <c r="T119">
        <f>IFERROR(VLOOKUP($B119,Kraftvärmeprod!$B$1:$AJ$550,MATCH(T$4,Kraftvärmeprod!$B$1:$AJ$1,0),FALSE)/1,0)-IFERROR(VLOOKUP($B119,'Slutlig allokering kvv'!$B$2:$AJ$550,MATCH(T$4,'Slutlig allokering kvv'!$B$1:$AJ$1,0),FALSE)/1,0)</f>
        <v>0</v>
      </c>
      <c r="U119">
        <f>IFERROR(VLOOKUP($B119,Kraftvärmeprod!$B$1:$AJ$550,MATCH(U$4,Kraftvärmeprod!$B$1:$AJ$1,0),FALSE)/1,0)-IFERROR(VLOOKUP($B119,'Slutlig allokering kvv'!$B$2:$AJ$550,MATCH(U$4,'Slutlig allokering kvv'!$B$1:$AJ$1,0),FALSE)/1,0)</f>
        <v>0</v>
      </c>
      <c r="V119">
        <f>IFERROR(VLOOKUP($B119,Kraftvärmeprod!$B$1:$AJ$550,MATCH(V$4,Kraftvärmeprod!$B$1:$AJ$1,0),FALSE)/1,0)-IFERROR(VLOOKUP($B119,'Slutlig allokering kvv'!$B$2:$AJ$550,MATCH(V$4,'Slutlig allokering kvv'!$B$1:$AJ$1,0),FALSE)/1,0)</f>
        <v>0</v>
      </c>
      <c r="W119">
        <f>IFERROR(VLOOKUP($B119,Kraftvärmeprod!$B$1:$AJ$550,MATCH(W$4,Kraftvärmeprod!$B$1:$AJ$1,0),FALSE)/1,0)-IFERROR(VLOOKUP($B119,'Slutlig allokering kvv'!$B$2:$AJ$550,MATCH(W$4,'Slutlig allokering kvv'!$B$1:$AJ$1,0),FALSE)/1,0)</f>
        <v>0</v>
      </c>
      <c r="X119">
        <f>IFERROR(VLOOKUP($B119,Kraftvärmeprod!$B$1:$AJ$550,MATCH(X$4,Kraftvärmeprod!$B$1:$AJ$1,0),FALSE)/1,0)-IFERROR(VLOOKUP($B119,'Slutlig allokering kvv'!$B$2:$AJ$550,MATCH(X$4,'Slutlig allokering kvv'!$B$1:$AJ$1,0),FALSE)/1,0)</f>
        <v>0</v>
      </c>
      <c r="Y119">
        <f>IFERROR(VLOOKUP($B119,Kraftvärmeprod!$B$1:$AJ$550,MATCH(Y$4,Kraftvärmeprod!$B$1:$AJ$1,0),FALSE)/1,0)-IFERROR(VLOOKUP($B119,'Slutlig allokering kvv'!$B$2:$AJ$550,MATCH(Y$4,'Slutlig allokering kvv'!$B$1:$AJ$1,0),FALSE)/1,0)</f>
        <v>0</v>
      </c>
      <c r="Z119">
        <f>IFERROR(VLOOKUP($B119,Kraftvärmeprod!$B$1:$AJ$550,MATCH(Z$4,Kraftvärmeprod!$B$1:$AJ$1,0),FALSE)/1,0)-IFERROR(VLOOKUP($B119,'Slutlig allokering kvv'!$B$2:$AJ$550,MATCH(Z$4,'Slutlig allokering kvv'!$B$1:$AJ$1,0),FALSE)/1,0)</f>
        <v>0</v>
      </c>
      <c r="AA119">
        <f>IFERROR(VLOOKUP($B119,Kraftvärmeprod!$B$1:$AJ$550,MATCH(AA$4,Kraftvärmeprod!$B$1:$AJ$1,0),FALSE)/1,0)-IFERROR(VLOOKUP($B119,'Slutlig allokering kvv'!$B$2:$AJ$550,MATCH(AA$4,'Slutlig allokering kvv'!$B$1:$AJ$1,0),FALSE)/1,0)</f>
        <v>0</v>
      </c>
      <c r="AB119">
        <f>IFERROR(VLOOKUP($B119,Kraftvärmeprod!$B$1:$AJ$550,MATCH(AB$4,Kraftvärmeprod!$B$1:$AJ$1,0),FALSE)/1,0)-IFERROR(VLOOKUP($B119,'Slutlig allokering kvv'!$B$2:$AJ$550,MATCH(AB$4,'Slutlig allokering kvv'!$B$1:$AJ$1,0),FALSE)/1,0)</f>
        <v>0</v>
      </c>
      <c r="AC119">
        <f>IFERROR(VLOOKUP($B119,Kraftvärmeprod!$B$1:$AJ$550,MATCH(AC$4,Kraftvärmeprod!$B$1:$AJ$1,0),FALSE)/1,0)-IFERROR(VLOOKUP($B119,'Slutlig allokering kvv'!$B$2:$AJ$550,MATCH(AC$4,'Slutlig allokering kvv'!$B$1:$AJ$1,0),FALSE)/1,0)</f>
        <v>0</v>
      </c>
      <c r="AD119">
        <f>IFERROR(VLOOKUP($B119,Miljö!$B$1:$E$471,MATCH("Hjälpel kraftvärme (GWh)",Miljö!$B$1:$E$1,0),FALSE)/1,0)-IFERROR(VLOOKUP($B119,'Slutlig allokering kvv'!$B$2:$AJ$550,MATCH(AD$4,'Slutlig allokering kvv'!$B$1:$AJ$1,0),FALSE)/1,0)</f>
        <v>0</v>
      </c>
      <c r="AH119">
        <f t="shared" si="2"/>
        <v>0</v>
      </c>
      <c r="AJ119">
        <f>IFERROR(VLOOKUP($B119,'Slutlig allokering kvv'!$B$2:$AX$550,MATCH("Summa slutlig allokerad tillförd energi (utan hjälpel och rökgaskondensering):",'Slutlig allokering kvv'!$B$1:$AX$1,0),FALSE)/1,"")</f>
        <v>0</v>
      </c>
      <c r="AL119" s="195" t="str">
        <f>IFERROR(1-VLOOKUP($B119,'Slutlig allokering kvv'!$B$2:$AX$550,MATCH("Andel av bränsle i kvv som allokerats till värme, exklusive rökgaskondensering och hjälpel",'Slutlig allokering kvv'!$B$1:$AX$1,0),FALSE),"")</f>
        <v/>
      </c>
      <c r="AN119" s="195" t="str">
        <f t="shared" si="3"/>
        <v/>
      </c>
    </row>
    <row r="120" spans="1:40" x14ac:dyDescent="0.25">
      <c r="A120" s="2" t="s">
        <v>185</v>
      </c>
      <c r="B120" s="2" t="s">
        <v>192</v>
      </c>
      <c r="C120" t="str">
        <f>IFERROR(VLOOKUP($B120,Kraftvärmeprod!$B$1:$AH$479,MATCH(C$4,Kraftvärmeprod!$B$1:$AG$1,0),FALSE)/1,"")</f>
        <v/>
      </c>
      <c r="D120" t="str">
        <f>IFERROR(VLOOKUP($B120,Kraftvärmeprod!$B$1:$AH$479,MATCH(D$4,Kraftvärmeprod!$B$1:$AG$1,0),FALSE)/1,"")</f>
        <v/>
      </c>
      <c r="F120">
        <f>IFERROR(VLOOKUP($B120,Kraftvärmeprod!$B$1:$AJ$550,MATCH(F$4,Kraftvärmeprod!$B$1:$AJ$1,0),FALSE)/1,0)-IFERROR(VLOOKUP($B120,'Slutlig allokering kvv'!$B$2:$AJ$550,MATCH(F$4,'Slutlig allokering kvv'!$B$1:$AJ$1,0),FALSE)/1,0)</f>
        <v>0</v>
      </c>
      <c r="G120">
        <f>IFERROR(VLOOKUP($B120,Kraftvärmeprod!$B$1:$AJ$550,MATCH(G$4,Kraftvärmeprod!$B$1:$AJ$1,0),FALSE)/1,0)-IFERROR(VLOOKUP($B120,'Slutlig allokering kvv'!$B$2:$AJ$550,MATCH(G$4,'Slutlig allokering kvv'!$B$1:$AJ$1,0),FALSE)/1,0)</f>
        <v>0</v>
      </c>
      <c r="H120">
        <f>IFERROR(VLOOKUP($B120,Kraftvärmeprod!$B$1:$AJ$550,MATCH(H$4,Kraftvärmeprod!$B$1:$AJ$1,0),FALSE)/1,0)-IFERROR(VLOOKUP($B120,'Slutlig allokering kvv'!$B$2:$AJ$550,MATCH(H$4,'Slutlig allokering kvv'!$B$1:$AJ$1,0),FALSE)/1,0)</f>
        <v>0</v>
      </c>
      <c r="I120">
        <f>IFERROR(VLOOKUP($B120,Kraftvärmeprod!$B$1:$AJ$550,MATCH(I$4,Kraftvärmeprod!$B$1:$AJ$1,0),FALSE)/1,0)-IFERROR(VLOOKUP($B120,'Slutlig allokering kvv'!$B$2:$AJ$550,MATCH(I$4,'Slutlig allokering kvv'!$B$1:$AJ$1,0),FALSE)/1,0)</f>
        <v>0</v>
      </c>
      <c r="J120">
        <f>IFERROR(VLOOKUP($B120,Kraftvärmeprod!$B$1:$AJ$550,MATCH(J$4,Kraftvärmeprod!$B$1:$AJ$1,0),FALSE)/1,0)-IFERROR(VLOOKUP($B120,'Slutlig allokering kvv'!$B$2:$AJ$550,MATCH(J$4,'Slutlig allokering kvv'!$B$1:$AJ$1,0),FALSE)/1,0)</f>
        <v>0</v>
      </c>
      <c r="K120">
        <f>IFERROR(VLOOKUP($B120,Kraftvärmeprod!$B$1:$AJ$550,MATCH(K$4,Kraftvärmeprod!$B$1:$AJ$1,0),FALSE)/1,0)-IFERROR(VLOOKUP($B120,'Slutlig allokering kvv'!$B$2:$AJ$550,MATCH(K$4,'Slutlig allokering kvv'!$B$1:$AJ$1,0),FALSE)/1,0)</f>
        <v>0</v>
      </c>
      <c r="L120">
        <f>IFERROR(VLOOKUP($B120,Kraftvärmeprod!$B$1:$AJ$550,MATCH(L$4,Kraftvärmeprod!$B$1:$AJ$1,0),FALSE)/1,0)-IFERROR(VLOOKUP($B120,'Slutlig allokering kvv'!$B$2:$AJ$550,MATCH(L$4,'Slutlig allokering kvv'!$B$1:$AJ$1,0),FALSE)/1,0)</f>
        <v>0</v>
      </c>
      <c r="M120">
        <f>IFERROR(VLOOKUP($B120,Kraftvärmeprod!$B$1:$AJ$550,MATCH(M$4,Kraftvärmeprod!$B$1:$AJ$1,0),FALSE)/1,0)-IFERROR(VLOOKUP($B120,'Slutlig allokering kvv'!$B$2:$AJ$550,MATCH(M$4,'Slutlig allokering kvv'!$B$1:$AJ$1,0),FALSE)/1,0)</f>
        <v>0</v>
      </c>
      <c r="N120">
        <f>IFERROR(VLOOKUP($B120,Kraftvärmeprod!$B$1:$AJ$550,MATCH(N$4,Kraftvärmeprod!$B$1:$AJ$1,0),FALSE)/1,0)-IFERROR(VLOOKUP($B120,'Slutlig allokering kvv'!$B$2:$AJ$550,MATCH(N$4,'Slutlig allokering kvv'!$B$1:$AJ$1,0),FALSE)/1,0)</f>
        <v>0</v>
      </c>
      <c r="O120">
        <f>IFERROR(VLOOKUP($B120,Kraftvärmeprod!$B$1:$AJ$550,MATCH(O$4,Kraftvärmeprod!$B$1:$AJ$1,0),FALSE)/1,0)-IFERROR(VLOOKUP($B120,'Slutlig allokering kvv'!$B$2:$AJ$550,MATCH(O$4,'Slutlig allokering kvv'!$B$1:$AJ$1,0),FALSE)/1,0)</f>
        <v>0</v>
      </c>
      <c r="P120">
        <f>IFERROR(VLOOKUP($B120,Kraftvärmeprod!$B$1:$AJ$550,MATCH(P$4,Kraftvärmeprod!$B$1:$AJ$1,0),FALSE)/1,0)-IFERROR(VLOOKUP($B120,'Slutlig allokering kvv'!$B$2:$AJ$550,MATCH(P$4,'Slutlig allokering kvv'!$B$1:$AJ$1,0),FALSE)/1,0)</f>
        <v>0</v>
      </c>
      <c r="Q120">
        <f>IFERROR(VLOOKUP($B120,Kraftvärmeprod!$B$1:$AJ$550,MATCH(Q$4,Kraftvärmeprod!$B$1:$AJ$1,0),FALSE)/1,0)-IFERROR(VLOOKUP($B120,'Slutlig allokering kvv'!$B$2:$AJ$550,MATCH(Q$4,'Slutlig allokering kvv'!$B$1:$AJ$1,0),FALSE)/1,0)</f>
        <v>0</v>
      </c>
      <c r="R120">
        <f>IFERROR(VLOOKUP($B120,Kraftvärmeprod!$B$1:$AJ$550,MATCH(R$4,Kraftvärmeprod!$B$1:$AJ$1,0),FALSE)/1,0)-IFERROR(VLOOKUP($B120,'Slutlig allokering kvv'!$B$2:$AJ$550,MATCH(R$4,'Slutlig allokering kvv'!$B$1:$AJ$1,0),FALSE)/1,0)</f>
        <v>0</v>
      </c>
      <c r="S120">
        <f>IFERROR(VLOOKUP($B120,Kraftvärmeprod!$B$1:$AJ$550,MATCH(S$4,Kraftvärmeprod!$B$1:$AJ$1,0),FALSE)/1,0)-IFERROR(VLOOKUP($B120,'Slutlig allokering kvv'!$B$2:$AJ$550,MATCH(S$4,'Slutlig allokering kvv'!$B$1:$AJ$1,0),FALSE)/1,0)</f>
        <v>0</v>
      </c>
      <c r="T120">
        <f>IFERROR(VLOOKUP($B120,Kraftvärmeprod!$B$1:$AJ$550,MATCH(T$4,Kraftvärmeprod!$B$1:$AJ$1,0),FALSE)/1,0)-IFERROR(VLOOKUP($B120,'Slutlig allokering kvv'!$B$2:$AJ$550,MATCH(T$4,'Slutlig allokering kvv'!$B$1:$AJ$1,0),FALSE)/1,0)</f>
        <v>0</v>
      </c>
      <c r="U120">
        <f>IFERROR(VLOOKUP($B120,Kraftvärmeprod!$B$1:$AJ$550,MATCH(U$4,Kraftvärmeprod!$B$1:$AJ$1,0),FALSE)/1,0)-IFERROR(VLOOKUP($B120,'Slutlig allokering kvv'!$B$2:$AJ$550,MATCH(U$4,'Slutlig allokering kvv'!$B$1:$AJ$1,0),FALSE)/1,0)</f>
        <v>0</v>
      </c>
      <c r="V120">
        <f>IFERROR(VLOOKUP($B120,Kraftvärmeprod!$B$1:$AJ$550,MATCH(V$4,Kraftvärmeprod!$B$1:$AJ$1,0),FALSE)/1,0)-IFERROR(VLOOKUP($B120,'Slutlig allokering kvv'!$B$2:$AJ$550,MATCH(V$4,'Slutlig allokering kvv'!$B$1:$AJ$1,0),FALSE)/1,0)</f>
        <v>0</v>
      </c>
      <c r="W120">
        <f>IFERROR(VLOOKUP($B120,Kraftvärmeprod!$B$1:$AJ$550,MATCH(W$4,Kraftvärmeprod!$B$1:$AJ$1,0),FALSE)/1,0)-IFERROR(VLOOKUP($B120,'Slutlig allokering kvv'!$B$2:$AJ$550,MATCH(W$4,'Slutlig allokering kvv'!$B$1:$AJ$1,0),FALSE)/1,0)</f>
        <v>0</v>
      </c>
      <c r="X120">
        <f>IFERROR(VLOOKUP($B120,Kraftvärmeprod!$B$1:$AJ$550,MATCH(X$4,Kraftvärmeprod!$B$1:$AJ$1,0),FALSE)/1,0)-IFERROR(VLOOKUP($B120,'Slutlig allokering kvv'!$B$2:$AJ$550,MATCH(X$4,'Slutlig allokering kvv'!$B$1:$AJ$1,0),FALSE)/1,0)</f>
        <v>0</v>
      </c>
      <c r="Y120">
        <f>IFERROR(VLOOKUP($B120,Kraftvärmeprod!$B$1:$AJ$550,MATCH(Y$4,Kraftvärmeprod!$B$1:$AJ$1,0),FALSE)/1,0)-IFERROR(VLOOKUP($B120,'Slutlig allokering kvv'!$B$2:$AJ$550,MATCH(Y$4,'Slutlig allokering kvv'!$B$1:$AJ$1,0),FALSE)/1,0)</f>
        <v>0</v>
      </c>
      <c r="Z120">
        <f>IFERROR(VLOOKUP($B120,Kraftvärmeprod!$B$1:$AJ$550,MATCH(Z$4,Kraftvärmeprod!$B$1:$AJ$1,0),FALSE)/1,0)-IFERROR(VLOOKUP($B120,'Slutlig allokering kvv'!$B$2:$AJ$550,MATCH(Z$4,'Slutlig allokering kvv'!$B$1:$AJ$1,0),FALSE)/1,0)</f>
        <v>0</v>
      </c>
      <c r="AA120">
        <f>IFERROR(VLOOKUP($B120,Kraftvärmeprod!$B$1:$AJ$550,MATCH(AA$4,Kraftvärmeprod!$B$1:$AJ$1,0),FALSE)/1,0)-IFERROR(VLOOKUP($B120,'Slutlig allokering kvv'!$B$2:$AJ$550,MATCH(AA$4,'Slutlig allokering kvv'!$B$1:$AJ$1,0),FALSE)/1,0)</f>
        <v>0</v>
      </c>
      <c r="AB120">
        <f>IFERROR(VLOOKUP($B120,Kraftvärmeprod!$B$1:$AJ$550,MATCH(AB$4,Kraftvärmeprod!$B$1:$AJ$1,0),FALSE)/1,0)-IFERROR(VLOOKUP($B120,'Slutlig allokering kvv'!$B$2:$AJ$550,MATCH(AB$4,'Slutlig allokering kvv'!$B$1:$AJ$1,0),FALSE)/1,0)</f>
        <v>0</v>
      </c>
      <c r="AC120">
        <f>IFERROR(VLOOKUP($B120,Kraftvärmeprod!$B$1:$AJ$550,MATCH(AC$4,Kraftvärmeprod!$B$1:$AJ$1,0),FALSE)/1,0)-IFERROR(VLOOKUP($B120,'Slutlig allokering kvv'!$B$2:$AJ$550,MATCH(AC$4,'Slutlig allokering kvv'!$B$1:$AJ$1,0),FALSE)/1,0)</f>
        <v>0</v>
      </c>
      <c r="AD120">
        <f>IFERROR(VLOOKUP($B120,Miljö!$B$1:$E$471,MATCH("Hjälpel kraftvärme (GWh)",Miljö!$B$1:$E$1,0),FALSE)/1,0)-IFERROR(VLOOKUP($B120,'Slutlig allokering kvv'!$B$2:$AJ$550,MATCH(AD$4,'Slutlig allokering kvv'!$B$1:$AJ$1,0),FALSE)/1,0)</f>
        <v>0</v>
      </c>
      <c r="AH120">
        <f t="shared" si="2"/>
        <v>0</v>
      </c>
      <c r="AJ120">
        <f>IFERROR(VLOOKUP($B120,'Slutlig allokering kvv'!$B$2:$AX$550,MATCH("Summa slutlig allokerad tillförd energi (utan hjälpel och rökgaskondensering):",'Slutlig allokering kvv'!$B$1:$AX$1,0),FALSE)/1,"")</f>
        <v>0</v>
      </c>
      <c r="AL120" s="195" t="str">
        <f>IFERROR(1-VLOOKUP($B120,'Slutlig allokering kvv'!$B$2:$AX$550,MATCH("Andel av bränsle i kvv som allokerats till värme, exklusive rökgaskondensering och hjälpel",'Slutlig allokering kvv'!$B$1:$AX$1,0),FALSE),"")</f>
        <v/>
      </c>
      <c r="AN120" s="195" t="str">
        <f t="shared" si="3"/>
        <v/>
      </c>
    </row>
    <row r="121" spans="1:40" x14ac:dyDescent="0.25">
      <c r="A121" s="2" t="s">
        <v>185</v>
      </c>
      <c r="B121" s="2" t="s">
        <v>193</v>
      </c>
      <c r="C121" t="str">
        <f>IFERROR(VLOOKUP($B121,Kraftvärmeprod!$B$1:$AH$479,MATCH(C$4,Kraftvärmeprod!$B$1:$AG$1,0),FALSE)/1,"")</f>
        <v/>
      </c>
      <c r="D121" t="str">
        <f>IFERROR(VLOOKUP($B121,Kraftvärmeprod!$B$1:$AH$479,MATCH(D$4,Kraftvärmeprod!$B$1:$AG$1,0),FALSE)/1,"")</f>
        <v/>
      </c>
      <c r="F121">
        <f>IFERROR(VLOOKUP($B121,Kraftvärmeprod!$B$1:$AJ$550,MATCH(F$4,Kraftvärmeprod!$B$1:$AJ$1,0),FALSE)/1,0)-IFERROR(VLOOKUP($B121,'Slutlig allokering kvv'!$B$2:$AJ$550,MATCH(F$4,'Slutlig allokering kvv'!$B$1:$AJ$1,0),FALSE)/1,0)</f>
        <v>0</v>
      </c>
      <c r="G121">
        <f>IFERROR(VLOOKUP($B121,Kraftvärmeprod!$B$1:$AJ$550,MATCH(G$4,Kraftvärmeprod!$B$1:$AJ$1,0),FALSE)/1,0)-IFERROR(VLOOKUP($B121,'Slutlig allokering kvv'!$B$2:$AJ$550,MATCH(G$4,'Slutlig allokering kvv'!$B$1:$AJ$1,0),FALSE)/1,0)</f>
        <v>0</v>
      </c>
      <c r="H121">
        <f>IFERROR(VLOOKUP($B121,Kraftvärmeprod!$B$1:$AJ$550,MATCH(H$4,Kraftvärmeprod!$B$1:$AJ$1,0),FALSE)/1,0)-IFERROR(VLOOKUP($B121,'Slutlig allokering kvv'!$B$2:$AJ$550,MATCH(H$4,'Slutlig allokering kvv'!$B$1:$AJ$1,0),FALSE)/1,0)</f>
        <v>0</v>
      </c>
      <c r="I121">
        <f>IFERROR(VLOOKUP($B121,Kraftvärmeprod!$B$1:$AJ$550,MATCH(I$4,Kraftvärmeprod!$B$1:$AJ$1,0),FALSE)/1,0)-IFERROR(VLOOKUP($B121,'Slutlig allokering kvv'!$B$2:$AJ$550,MATCH(I$4,'Slutlig allokering kvv'!$B$1:$AJ$1,0),FALSE)/1,0)</f>
        <v>0</v>
      </c>
      <c r="J121">
        <f>IFERROR(VLOOKUP($B121,Kraftvärmeprod!$B$1:$AJ$550,MATCH(J$4,Kraftvärmeprod!$B$1:$AJ$1,0),FALSE)/1,0)-IFERROR(VLOOKUP($B121,'Slutlig allokering kvv'!$B$2:$AJ$550,MATCH(J$4,'Slutlig allokering kvv'!$B$1:$AJ$1,0),FALSE)/1,0)</f>
        <v>0</v>
      </c>
      <c r="K121">
        <f>IFERROR(VLOOKUP($B121,Kraftvärmeprod!$B$1:$AJ$550,MATCH(K$4,Kraftvärmeprod!$B$1:$AJ$1,0),FALSE)/1,0)-IFERROR(VLOOKUP($B121,'Slutlig allokering kvv'!$B$2:$AJ$550,MATCH(K$4,'Slutlig allokering kvv'!$B$1:$AJ$1,0),FALSE)/1,0)</f>
        <v>0</v>
      </c>
      <c r="L121">
        <f>IFERROR(VLOOKUP($B121,Kraftvärmeprod!$B$1:$AJ$550,MATCH(L$4,Kraftvärmeprod!$B$1:$AJ$1,0),FALSE)/1,0)-IFERROR(VLOOKUP($B121,'Slutlig allokering kvv'!$B$2:$AJ$550,MATCH(L$4,'Slutlig allokering kvv'!$B$1:$AJ$1,0),FALSE)/1,0)</f>
        <v>0</v>
      </c>
      <c r="M121">
        <f>IFERROR(VLOOKUP($B121,Kraftvärmeprod!$B$1:$AJ$550,MATCH(M$4,Kraftvärmeprod!$B$1:$AJ$1,0),FALSE)/1,0)-IFERROR(VLOOKUP($B121,'Slutlig allokering kvv'!$B$2:$AJ$550,MATCH(M$4,'Slutlig allokering kvv'!$B$1:$AJ$1,0),FALSE)/1,0)</f>
        <v>0</v>
      </c>
      <c r="N121">
        <f>IFERROR(VLOOKUP($B121,Kraftvärmeprod!$B$1:$AJ$550,MATCH(N$4,Kraftvärmeprod!$B$1:$AJ$1,0),FALSE)/1,0)-IFERROR(VLOOKUP($B121,'Slutlig allokering kvv'!$B$2:$AJ$550,MATCH(N$4,'Slutlig allokering kvv'!$B$1:$AJ$1,0),FALSE)/1,0)</f>
        <v>0</v>
      </c>
      <c r="O121">
        <f>IFERROR(VLOOKUP($B121,Kraftvärmeprod!$B$1:$AJ$550,MATCH(O$4,Kraftvärmeprod!$B$1:$AJ$1,0),FALSE)/1,0)-IFERROR(VLOOKUP($B121,'Slutlig allokering kvv'!$B$2:$AJ$550,MATCH(O$4,'Slutlig allokering kvv'!$B$1:$AJ$1,0),FALSE)/1,0)</f>
        <v>0</v>
      </c>
      <c r="P121">
        <f>IFERROR(VLOOKUP($B121,Kraftvärmeprod!$B$1:$AJ$550,MATCH(P$4,Kraftvärmeprod!$B$1:$AJ$1,0),FALSE)/1,0)-IFERROR(VLOOKUP($B121,'Slutlig allokering kvv'!$B$2:$AJ$550,MATCH(P$4,'Slutlig allokering kvv'!$B$1:$AJ$1,0),FALSE)/1,0)</f>
        <v>0</v>
      </c>
      <c r="Q121">
        <f>IFERROR(VLOOKUP($B121,Kraftvärmeprod!$B$1:$AJ$550,MATCH(Q$4,Kraftvärmeprod!$B$1:$AJ$1,0),FALSE)/1,0)-IFERROR(VLOOKUP($B121,'Slutlig allokering kvv'!$B$2:$AJ$550,MATCH(Q$4,'Slutlig allokering kvv'!$B$1:$AJ$1,0),FALSE)/1,0)</f>
        <v>0</v>
      </c>
      <c r="R121">
        <f>IFERROR(VLOOKUP($B121,Kraftvärmeprod!$B$1:$AJ$550,MATCH(R$4,Kraftvärmeprod!$B$1:$AJ$1,0),FALSE)/1,0)-IFERROR(VLOOKUP($B121,'Slutlig allokering kvv'!$B$2:$AJ$550,MATCH(R$4,'Slutlig allokering kvv'!$B$1:$AJ$1,0),FALSE)/1,0)</f>
        <v>0</v>
      </c>
      <c r="S121">
        <f>IFERROR(VLOOKUP($B121,Kraftvärmeprod!$B$1:$AJ$550,MATCH(S$4,Kraftvärmeprod!$B$1:$AJ$1,0),FALSE)/1,0)-IFERROR(VLOOKUP($B121,'Slutlig allokering kvv'!$B$2:$AJ$550,MATCH(S$4,'Slutlig allokering kvv'!$B$1:$AJ$1,0),FALSE)/1,0)</f>
        <v>0</v>
      </c>
      <c r="T121">
        <f>IFERROR(VLOOKUP($B121,Kraftvärmeprod!$B$1:$AJ$550,MATCH(T$4,Kraftvärmeprod!$B$1:$AJ$1,0),FALSE)/1,0)-IFERROR(VLOOKUP($B121,'Slutlig allokering kvv'!$B$2:$AJ$550,MATCH(T$4,'Slutlig allokering kvv'!$B$1:$AJ$1,0),FALSE)/1,0)</f>
        <v>0</v>
      </c>
      <c r="U121">
        <f>IFERROR(VLOOKUP($B121,Kraftvärmeprod!$B$1:$AJ$550,MATCH(U$4,Kraftvärmeprod!$B$1:$AJ$1,0),FALSE)/1,0)-IFERROR(VLOOKUP($B121,'Slutlig allokering kvv'!$B$2:$AJ$550,MATCH(U$4,'Slutlig allokering kvv'!$B$1:$AJ$1,0),FALSE)/1,0)</f>
        <v>0</v>
      </c>
      <c r="V121">
        <f>IFERROR(VLOOKUP($B121,Kraftvärmeprod!$B$1:$AJ$550,MATCH(V$4,Kraftvärmeprod!$B$1:$AJ$1,0),FALSE)/1,0)-IFERROR(VLOOKUP($B121,'Slutlig allokering kvv'!$B$2:$AJ$550,MATCH(V$4,'Slutlig allokering kvv'!$B$1:$AJ$1,0),FALSE)/1,0)</f>
        <v>0</v>
      </c>
      <c r="W121">
        <f>IFERROR(VLOOKUP($B121,Kraftvärmeprod!$B$1:$AJ$550,MATCH(W$4,Kraftvärmeprod!$B$1:$AJ$1,0),FALSE)/1,0)-IFERROR(VLOOKUP($B121,'Slutlig allokering kvv'!$B$2:$AJ$550,MATCH(W$4,'Slutlig allokering kvv'!$B$1:$AJ$1,0),FALSE)/1,0)</f>
        <v>0</v>
      </c>
      <c r="X121">
        <f>IFERROR(VLOOKUP($B121,Kraftvärmeprod!$B$1:$AJ$550,MATCH(X$4,Kraftvärmeprod!$B$1:$AJ$1,0),FALSE)/1,0)-IFERROR(VLOOKUP($B121,'Slutlig allokering kvv'!$B$2:$AJ$550,MATCH(X$4,'Slutlig allokering kvv'!$B$1:$AJ$1,0),FALSE)/1,0)</f>
        <v>0</v>
      </c>
      <c r="Y121">
        <f>IFERROR(VLOOKUP($B121,Kraftvärmeprod!$B$1:$AJ$550,MATCH(Y$4,Kraftvärmeprod!$B$1:$AJ$1,0),FALSE)/1,0)-IFERROR(VLOOKUP($B121,'Slutlig allokering kvv'!$B$2:$AJ$550,MATCH(Y$4,'Slutlig allokering kvv'!$B$1:$AJ$1,0),FALSE)/1,0)</f>
        <v>0</v>
      </c>
      <c r="Z121">
        <f>IFERROR(VLOOKUP($B121,Kraftvärmeprod!$B$1:$AJ$550,MATCH(Z$4,Kraftvärmeprod!$B$1:$AJ$1,0),FALSE)/1,0)-IFERROR(VLOOKUP($B121,'Slutlig allokering kvv'!$B$2:$AJ$550,MATCH(Z$4,'Slutlig allokering kvv'!$B$1:$AJ$1,0),FALSE)/1,0)</f>
        <v>0</v>
      </c>
      <c r="AA121">
        <f>IFERROR(VLOOKUP($B121,Kraftvärmeprod!$B$1:$AJ$550,MATCH(AA$4,Kraftvärmeprod!$B$1:$AJ$1,0),FALSE)/1,0)-IFERROR(VLOOKUP($B121,'Slutlig allokering kvv'!$B$2:$AJ$550,MATCH(AA$4,'Slutlig allokering kvv'!$B$1:$AJ$1,0),FALSE)/1,0)</f>
        <v>0</v>
      </c>
      <c r="AB121">
        <f>IFERROR(VLOOKUP($B121,Kraftvärmeprod!$B$1:$AJ$550,MATCH(AB$4,Kraftvärmeprod!$B$1:$AJ$1,0),FALSE)/1,0)-IFERROR(VLOOKUP($B121,'Slutlig allokering kvv'!$B$2:$AJ$550,MATCH(AB$4,'Slutlig allokering kvv'!$B$1:$AJ$1,0),FALSE)/1,0)</f>
        <v>0</v>
      </c>
      <c r="AC121">
        <f>IFERROR(VLOOKUP($B121,Kraftvärmeprod!$B$1:$AJ$550,MATCH(AC$4,Kraftvärmeprod!$B$1:$AJ$1,0),FALSE)/1,0)-IFERROR(VLOOKUP($B121,'Slutlig allokering kvv'!$B$2:$AJ$550,MATCH(AC$4,'Slutlig allokering kvv'!$B$1:$AJ$1,0),FALSE)/1,0)</f>
        <v>0</v>
      </c>
      <c r="AD121">
        <f>IFERROR(VLOOKUP($B121,Miljö!$B$1:$E$471,MATCH("Hjälpel kraftvärme (GWh)",Miljö!$B$1:$E$1,0),FALSE)/1,0)-IFERROR(VLOOKUP($B121,'Slutlig allokering kvv'!$B$2:$AJ$550,MATCH(AD$4,'Slutlig allokering kvv'!$B$1:$AJ$1,0),FALSE)/1,0)</f>
        <v>0</v>
      </c>
      <c r="AH121">
        <f t="shared" si="2"/>
        <v>0</v>
      </c>
      <c r="AJ121">
        <f>IFERROR(VLOOKUP($B121,'Slutlig allokering kvv'!$B$2:$AX$550,MATCH("Summa slutlig allokerad tillförd energi (utan hjälpel och rökgaskondensering):",'Slutlig allokering kvv'!$B$1:$AX$1,0),FALSE)/1,"")</f>
        <v>0</v>
      </c>
      <c r="AL121" s="195" t="str">
        <f>IFERROR(1-VLOOKUP($B121,'Slutlig allokering kvv'!$B$2:$AX$550,MATCH("Andel av bränsle i kvv som allokerats till värme, exklusive rökgaskondensering och hjälpel",'Slutlig allokering kvv'!$B$1:$AX$1,0),FALSE),"")</f>
        <v/>
      </c>
      <c r="AN121" s="195" t="str">
        <f t="shared" si="3"/>
        <v/>
      </c>
    </row>
    <row r="122" spans="1:40" x14ac:dyDescent="0.25">
      <c r="A122" s="2" t="s">
        <v>194</v>
      </c>
      <c r="B122" s="2" t="s">
        <v>195</v>
      </c>
      <c r="C122" t="str">
        <f>IFERROR(VLOOKUP($B122,Kraftvärmeprod!$B$1:$AH$479,MATCH(C$4,Kraftvärmeprod!$B$1:$AG$1,0),FALSE)/1,"")</f>
        <v/>
      </c>
      <c r="D122" t="str">
        <f>IFERROR(VLOOKUP($B122,Kraftvärmeprod!$B$1:$AH$479,MATCH(D$4,Kraftvärmeprod!$B$1:$AG$1,0),FALSE)/1,"")</f>
        <v/>
      </c>
      <c r="F122">
        <f>IFERROR(VLOOKUP($B122,Kraftvärmeprod!$B$1:$AJ$550,MATCH(F$4,Kraftvärmeprod!$B$1:$AJ$1,0),FALSE)/1,0)-IFERROR(VLOOKUP($B122,'Slutlig allokering kvv'!$B$2:$AJ$550,MATCH(F$4,'Slutlig allokering kvv'!$B$1:$AJ$1,0),FALSE)/1,0)</f>
        <v>0</v>
      </c>
      <c r="G122">
        <f>IFERROR(VLOOKUP($B122,Kraftvärmeprod!$B$1:$AJ$550,MATCH(G$4,Kraftvärmeprod!$B$1:$AJ$1,0),FALSE)/1,0)-IFERROR(VLOOKUP($B122,'Slutlig allokering kvv'!$B$2:$AJ$550,MATCH(G$4,'Slutlig allokering kvv'!$B$1:$AJ$1,0),FALSE)/1,0)</f>
        <v>0</v>
      </c>
      <c r="H122">
        <f>IFERROR(VLOOKUP($B122,Kraftvärmeprod!$B$1:$AJ$550,MATCH(H$4,Kraftvärmeprod!$B$1:$AJ$1,0),FALSE)/1,0)-IFERROR(VLOOKUP($B122,'Slutlig allokering kvv'!$B$2:$AJ$550,MATCH(H$4,'Slutlig allokering kvv'!$B$1:$AJ$1,0),FALSE)/1,0)</f>
        <v>0</v>
      </c>
      <c r="I122">
        <f>IFERROR(VLOOKUP($B122,Kraftvärmeprod!$B$1:$AJ$550,MATCH(I$4,Kraftvärmeprod!$B$1:$AJ$1,0),FALSE)/1,0)-IFERROR(VLOOKUP($B122,'Slutlig allokering kvv'!$B$2:$AJ$550,MATCH(I$4,'Slutlig allokering kvv'!$B$1:$AJ$1,0),FALSE)/1,0)</f>
        <v>0</v>
      </c>
      <c r="J122">
        <f>IFERROR(VLOOKUP($B122,Kraftvärmeprod!$B$1:$AJ$550,MATCH(J$4,Kraftvärmeprod!$B$1:$AJ$1,0),FALSE)/1,0)-IFERROR(VLOOKUP($B122,'Slutlig allokering kvv'!$B$2:$AJ$550,MATCH(J$4,'Slutlig allokering kvv'!$B$1:$AJ$1,0),FALSE)/1,0)</f>
        <v>0</v>
      </c>
      <c r="K122">
        <f>IFERROR(VLOOKUP($B122,Kraftvärmeprod!$B$1:$AJ$550,MATCH(K$4,Kraftvärmeprod!$B$1:$AJ$1,0),FALSE)/1,0)-IFERROR(VLOOKUP($B122,'Slutlig allokering kvv'!$B$2:$AJ$550,MATCH(K$4,'Slutlig allokering kvv'!$B$1:$AJ$1,0),FALSE)/1,0)</f>
        <v>0</v>
      </c>
      <c r="L122">
        <f>IFERROR(VLOOKUP($B122,Kraftvärmeprod!$B$1:$AJ$550,MATCH(L$4,Kraftvärmeprod!$B$1:$AJ$1,0),FALSE)/1,0)-IFERROR(VLOOKUP($B122,'Slutlig allokering kvv'!$B$2:$AJ$550,MATCH(L$4,'Slutlig allokering kvv'!$B$1:$AJ$1,0),FALSE)/1,0)</f>
        <v>0</v>
      </c>
      <c r="M122">
        <f>IFERROR(VLOOKUP($B122,Kraftvärmeprod!$B$1:$AJ$550,MATCH(M$4,Kraftvärmeprod!$B$1:$AJ$1,0),FALSE)/1,0)-IFERROR(VLOOKUP($B122,'Slutlig allokering kvv'!$B$2:$AJ$550,MATCH(M$4,'Slutlig allokering kvv'!$B$1:$AJ$1,0),FALSE)/1,0)</f>
        <v>0</v>
      </c>
      <c r="N122">
        <f>IFERROR(VLOOKUP($B122,Kraftvärmeprod!$B$1:$AJ$550,MATCH(N$4,Kraftvärmeprod!$B$1:$AJ$1,0),FALSE)/1,0)-IFERROR(VLOOKUP($B122,'Slutlig allokering kvv'!$B$2:$AJ$550,MATCH(N$4,'Slutlig allokering kvv'!$B$1:$AJ$1,0),FALSE)/1,0)</f>
        <v>0</v>
      </c>
      <c r="O122">
        <f>IFERROR(VLOOKUP($B122,Kraftvärmeprod!$B$1:$AJ$550,MATCH(O$4,Kraftvärmeprod!$B$1:$AJ$1,0),FALSE)/1,0)-IFERROR(VLOOKUP($B122,'Slutlig allokering kvv'!$B$2:$AJ$550,MATCH(O$4,'Slutlig allokering kvv'!$B$1:$AJ$1,0),FALSE)/1,0)</f>
        <v>0</v>
      </c>
      <c r="P122">
        <f>IFERROR(VLOOKUP($B122,Kraftvärmeprod!$B$1:$AJ$550,MATCH(P$4,Kraftvärmeprod!$B$1:$AJ$1,0),FALSE)/1,0)-IFERROR(VLOOKUP($B122,'Slutlig allokering kvv'!$B$2:$AJ$550,MATCH(P$4,'Slutlig allokering kvv'!$B$1:$AJ$1,0),FALSE)/1,0)</f>
        <v>0</v>
      </c>
      <c r="Q122">
        <f>IFERROR(VLOOKUP($B122,Kraftvärmeprod!$B$1:$AJ$550,MATCH(Q$4,Kraftvärmeprod!$B$1:$AJ$1,0),FALSE)/1,0)-IFERROR(VLOOKUP($B122,'Slutlig allokering kvv'!$B$2:$AJ$550,MATCH(Q$4,'Slutlig allokering kvv'!$B$1:$AJ$1,0),FALSE)/1,0)</f>
        <v>0</v>
      </c>
      <c r="R122">
        <f>IFERROR(VLOOKUP($B122,Kraftvärmeprod!$B$1:$AJ$550,MATCH(R$4,Kraftvärmeprod!$B$1:$AJ$1,0),FALSE)/1,0)-IFERROR(VLOOKUP($B122,'Slutlig allokering kvv'!$B$2:$AJ$550,MATCH(R$4,'Slutlig allokering kvv'!$B$1:$AJ$1,0),FALSE)/1,0)</f>
        <v>0</v>
      </c>
      <c r="S122">
        <f>IFERROR(VLOOKUP($B122,Kraftvärmeprod!$B$1:$AJ$550,MATCH(S$4,Kraftvärmeprod!$B$1:$AJ$1,0),FALSE)/1,0)-IFERROR(VLOOKUP($B122,'Slutlig allokering kvv'!$B$2:$AJ$550,MATCH(S$4,'Slutlig allokering kvv'!$B$1:$AJ$1,0),FALSE)/1,0)</f>
        <v>0</v>
      </c>
      <c r="T122">
        <f>IFERROR(VLOOKUP($B122,Kraftvärmeprod!$B$1:$AJ$550,MATCH(T$4,Kraftvärmeprod!$B$1:$AJ$1,0),FALSE)/1,0)-IFERROR(VLOOKUP($B122,'Slutlig allokering kvv'!$B$2:$AJ$550,MATCH(T$4,'Slutlig allokering kvv'!$B$1:$AJ$1,0),FALSE)/1,0)</f>
        <v>0</v>
      </c>
      <c r="U122">
        <f>IFERROR(VLOOKUP($B122,Kraftvärmeprod!$B$1:$AJ$550,MATCH(U$4,Kraftvärmeprod!$B$1:$AJ$1,0),FALSE)/1,0)-IFERROR(VLOOKUP($B122,'Slutlig allokering kvv'!$B$2:$AJ$550,MATCH(U$4,'Slutlig allokering kvv'!$B$1:$AJ$1,0),FALSE)/1,0)</f>
        <v>0</v>
      </c>
      <c r="V122">
        <f>IFERROR(VLOOKUP($B122,Kraftvärmeprod!$B$1:$AJ$550,MATCH(V$4,Kraftvärmeprod!$B$1:$AJ$1,0),FALSE)/1,0)-IFERROR(VLOOKUP($B122,'Slutlig allokering kvv'!$B$2:$AJ$550,MATCH(V$4,'Slutlig allokering kvv'!$B$1:$AJ$1,0),FALSE)/1,0)</f>
        <v>0</v>
      </c>
      <c r="W122">
        <f>IFERROR(VLOOKUP($B122,Kraftvärmeprod!$B$1:$AJ$550,MATCH(W$4,Kraftvärmeprod!$B$1:$AJ$1,0),FALSE)/1,0)-IFERROR(VLOOKUP($B122,'Slutlig allokering kvv'!$B$2:$AJ$550,MATCH(W$4,'Slutlig allokering kvv'!$B$1:$AJ$1,0),FALSE)/1,0)</f>
        <v>0</v>
      </c>
      <c r="X122">
        <f>IFERROR(VLOOKUP($B122,Kraftvärmeprod!$B$1:$AJ$550,MATCH(X$4,Kraftvärmeprod!$B$1:$AJ$1,0),FALSE)/1,0)-IFERROR(VLOOKUP($B122,'Slutlig allokering kvv'!$B$2:$AJ$550,MATCH(X$4,'Slutlig allokering kvv'!$B$1:$AJ$1,0),FALSE)/1,0)</f>
        <v>0</v>
      </c>
      <c r="Y122">
        <f>IFERROR(VLOOKUP($B122,Kraftvärmeprod!$B$1:$AJ$550,MATCH(Y$4,Kraftvärmeprod!$B$1:$AJ$1,0),FALSE)/1,0)-IFERROR(VLOOKUP($B122,'Slutlig allokering kvv'!$B$2:$AJ$550,MATCH(Y$4,'Slutlig allokering kvv'!$B$1:$AJ$1,0),FALSE)/1,0)</f>
        <v>0</v>
      </c>
      <c r="Z122">
        <f>IFERROR(VLOOKUP($B122,Kraftvärmeprod!$B$1:$AJ$550,MATCH(Z$4,Kraftvärmeprod!$B$1:$AJ$1,0),FALSE)/1,0)-IFERROR(VLOOKUP($B122,'Slutlig allokering kvv'!$B$2:$AJ$550,MATCH(Z$4,'Slutlig allokering kvv'!$B$1:$AJ$1,0),FALSE)/1,0)</f>
        <v>0</v>
      </c>
      <c r="AA122">
        <f>IFERROR(VLOOKUP($B122,Kraftvärmeprod!$B$1:$AJ$550,MATCH(AA$4,Kraftvärmeprod!$B$1:$AJ$1,0),FALSE)/1,0)-IFERROR(VLOOKUP($B122,'Slutlig allokering kvv'!$B$2:$AJ$550,MATCH(AA$4,'Slutlig allokering kvv'!$B$1:$AJ$1,0),FALSE)/1,0)</f>
        <v>0</v>
      </c>
      <c r="AB122">
        <f>IFERROR(VLOOKUP($B122,Kraftvärmeprod!$B$1:$AJ$550,MATCH(AB$4,Kraftvärmeprod!$B$1:$AJ$1,0),FALSE)/1,0)-IFERROR(VLOOKUP($B122,'Slutlig allokering kvv'!$B$2:$AJ$550,MATCH(AB$4,'Slutlig allokering kvv'!$B$1:$AJ$1,0),FALSE)/1,0)</f>
        <v>0</v>
      </c>
      <c r="AC122">
        <f>IFERROR(VLOOKUP($B122,Kraftvärmeprod!$B$1:$AJ$550,MATCH(AC$4,Kraftvärmeprod!$B$1:$AJ$1,0),FALSE)/1,0)-IFERROR(VLOOKUP($B122,'Slutlig allokering kvv'!$B$2:$AJ$550,MATCH(AC$4,'Slutlig allokering kvv'!$B$1:$AJ$1,0),FALSE)/1,0)</f>
        <v>0</v>
      </c>
      <c r="AD122">
        <f>IFERROR(VLOOKUP($B122,Miljö!$B$1:$E$471,MATCH("Hjälpel kraftvärme (GWh)",Miljö!$B$1:$E$1,0),FALSE)/1,0)-IFERROR(VLOOKUP($B122,'Slutlig allokering kvv'!$B$2:$AJ$550,MATCH(AD$4,'Slutlig allokering kvv'!$B$1:$AJ$1,0),FALSE)/1,0)</f>
        <v>0</v>
      </c>
      <c r="AH122">
        <f t="shared" si="2"/>
        <v>0</v>
      </c>
      <c r="AJ122">
        <f>IFERROR(VLOOKUP($B122,'Slutlig allokering kvv'!$B$2:$AX$550,MATCH("Summa slutlig allokerad tillförd energi (utan hjälpel och rökgaskondensering):",'Slutlig allokering kvv'!$B$1:$AX$1,0),FALSE)/1,"")</f>
        <v>0</v>
      </c>
      <c r="AL122" s="195" t="str">
        <f>IFERROR(1-VLOOKUP($B122,'Slutlig allokering kvv'!$B$2:$AX$550,MATCH("Andel av bränsle i kvv som allokerats till värme, exklusive rökgaskondensering och hjälpel",'Slutlig allokering kvv'!$B$1:$AX$1,0),FALSE),"")</f>
        <v/>
      </c>
      <c r="AN122" s="195" t="str">
        <f t="shared" si="3"/>
        <v/>
      </c>
    </row>
    <row r="123" spans="1:40" x14ac:dyDescent="0.25">
      <c r="A123" s="2" t="s">
        <v>194</v>
      </c>
      <c r="B123" s="2" t="s">
        <v>196</v>
      </c>
      <c r="C123" t="str">
        <f>IFERROR(VLOOKUP($B123,Kraftvärmeprod!$B$1:$AH$479,MATCH(C$4,Kraftvärmeprod!$B$1:$AG$1,0),FALSE)/1,"")</f>
        <v/>
      </c>
      <c r="D123" t="str">
        <f>IFERROR(VLOOKUP($B123,Kraftvärmeprod!$B$1:$AH$479,MATCH(D$4,Kraftvärmeprod!$B$1:$AG$1,0),FALSE)/1,"")</f>
        <v/>
      </c>
      <c r="F123">
        <f>IFERROR(VLOOKUP($B123,Kraftvärmeprod!$B$1:$AJ$550,MATCH(F$4,Kraftvärmeprod!$B$1:$AJ$1,0),FALSE)/1,0)-IFERROR(VLOOKUP($B123,'Slutlig allokering kvv'!$B$2:$AJ$550,MATCH(F$4,'Slutlig allokering kvv'!$B$1:$AJ$1,0),FALSE)/1,0)</f>
        <v>0</v>
      </c>
      <c r="G123">
        <f>IFERROR(VLOOKUP($B123,Kraftvärmeprod!$B$1:$AJ$550,MATCH(G$4,Kraftvärmeprod!$B$1:$AJ$1,0),FALSE)/1,0)-IFERROR(VLOOKUP($B123,'Slutlig allokering kvv'!$B$2:$AJ$550,MATCH(G$4,'Slutlig allokering kvv'!$B$1:$AJ$1,0),FALSE)/1,0)</f>
        <v>0</v>
      </c>
      <c r="H123">
        <f>IFERROR(VLOOKUP($B123,Kraftvärmeprod!$B$1:$AJ$550,MATCH(H$4,Kraftvärmeprod!$B$1:$AJ$1,0),FALSE)/1,0)-IFERROR(VLOOKUP($B123,'Slutlig allokering kvv'!$B$2:$AJ$550,MATCH(H$4,'Slutlig allokering kvv'!$B$1:$AJ$1,0),FALSE)/1,0)</f>
        <v>0</v>
      </c>
      <c r="I123">
        <f>IFERROR(VLOOKUP($B123,Kraftvärmeprod!$B$1:$AJ$550,MATCH(I$4,Kraftvärmeprod!$B$1:$AJ$1,0),FALSE)/1,0)-IFERROR(VLOOKUP($B123,'Slutlig allokering kvv'!$B$2:$AJ$550,MATCH(I$4,'Slutlig allokering kvv'!$B$1:$AJ$1,0),FALSE)/1,0)</f>
        <v>0</v>
      </c>
      <c r="J123">
        <f>IFERROR(VLOOKUP($B123,Kraftvärmeprod!$B$1:$AJ$550,MATCH(J$4,Kraftvärmeprod!$B$1:$AJ$1,0),FALSE)/1,0)-IFERROR(VLOOKUP($B123,'Slutlig allokering kvv'!$B$2:$AJ$550,MATCH(J$4,'Slutlig allokering kvv'!$B$1:$AJ$1,0),FALSE)/1,0)</f>
        <v>0</v>
      </c>
      <c r="K123">
        <f>IFERROR(VLOOKUP($B123,Kraftvärmeprod!$B$1:$AJ$550,MATCH(K$4,Kraftvärmeprod!$B$1:$AJ$1,0),FALSE)/1,0)-IFERROR(VLOOKUP($B123,'Slutlig allokering kvv'!$B$2:$AJ$550,MATCH(K$4,'Slutlig allokering kvv'!$B$1:$AJ$1,0),FALSE)/1,0)</f>
        <v>0</v>
      </c>
      <c r="L123">
        <f>IFERROR(VLOOKUP($B123,Kraftvärmeprod!$B$1:$AJ$550,MATCH(L$4,Kraftvärmeprod!$B$1:$AJ$1,0),FALSE)/1,0)-IFERROR(VLOOKUP($B123,'Slutlig allokering kvv'!$B$2:$AJ$550,MATCH(L$4,'Slutlig allokering kvv'!$B$1:$AJ$1,0),FALSE)/1,0)</f>
        <v>0</v>
      </c>
      <c r="M123">
        <f>IFERROR(VLOOKUP($B123,Kraftvärmeprod!$B$1:$AJ$550,MATCH(M$4,Kraftvärmeprod!$B$1:$AJ$1,0),FALSE)/1,0)-IFERROR(VLOOKUP($B123,'Slutlig allokering kvv'!$B$2:$AJ$550,MATCH(M$4,'Slutlig allokering kvv'!$B$1:$AJ$1,0),FALSE)/1,0)</f>
        <v>0</v>
      </c>
      <c r="N123">
        <f>IFERROR(VLOOKUP($B123,Kraftvärmeprod!$B$1:$AJ$550,MATCH(N$4,Kraftvärmeprod!$B$1:$AJ$1,0),FALSE)/1,0)-IFERROR(VLOOKUP($B123,'Slutlig allokering kvv'!$B$2:$AJ$550,MATCH(N$4,'Slutlig allokering kvv'!$B$1:$AJ$1,0),FALSE)/1,0)</f>
        <v>0</v>
      </c>
      <c r="O123">
        <f>IFERROR(VLOOKUP($B123,Kraftvärmeprod!$B$1:$AJ$550,MATCH(O$4,Kraftvärmeprod!$B$1:$AJ$1,0),FALSE)/1,0)-IFERROR(VLOOKUP($B123,'Slutlig allokering kvv'!$B$2:$AJ$550,MATCH(O$4,'Slutlig allokering kvv'!$B$1:$AJ$1,0),FALSE)/1,0)</f>
        <v>0</v>
      </c>
      <c r="P123">
        <f>IFERROR(VLOOKUP($B123,Kraftvärmeprod!$B$1:$AJ$550,MATCH(P$4,Kraftvärmeprod!$B$1:$AJ$1,0),FALSE)/1,0)-IFERROR(VLOOKUP($B123,'Slutlig allokering kvv'!$B$2:$AJ$550,MATCH(P$4,'Slutlig allokering kvv'!$B$1:$AJ$1,0),FALSE)/1,0)</f>
        <v>0</v>
      </c>
      <c r="Q123">
        <f>IFERROR(VLOOKUP($B123,Kraftvärmeprod!$B$1:$AJ$550,MATCH(Q$4,Kraftvärmeprod!$B$1:$AJ$1,0),FALSE)/1,0)-IFERROR(VLOOKUP($B123,'Slutlig allokering kvv'!$B$2:$AJ$550,MATCH(Q$4,'Slutlig allokering kvv'!$B$1:$AJ$1,0),FALSE)/1,0)</f>
        <v>0</v>
      </c>
      <c r="R123">
        <f>IFERROR(VLOOKUP($B123,Kraftvärmeprod!$B$1:$AJ$550,MATCH(R$4,Kraftvärmeprod!$B$1:$AJ$1,0),FALSE)/1,0)-IFERROR(VLOOKUP($B123,'Slutlig allokering kvv'!$B$2:$AJ$550,MATCH(R$4,'Slutlig allokering kvv'!$B$1:$AJ$1,0),FALSE)/1,0)</f>
        <v>0</v>
      </c>
      <c r="S123">
        <f>IFERROR(VLOOKUP($B123,Kraftvärmeprod!$B$1:$AJ$550,MATCH(S$4,Kraftvärmeprod!$B$1:$AJ$1,0),FALSE)/1,0)-IFERROR(VLOOKUP($B123,'Slutlig allokering kvv'!$B$2:$AJ$550,MATCH(S$4,'Slutlig allokering kvv'!$B$1:$AJ$1,0),FALSE)/1,0)</f>
        <v>0</v>
      </c>
      <c r="T123">
        <f>IFERROR(VLOOKUP($B123,Kraftvärmeprod!$B$1:$AJ$550,MATCH(T$4,Kraftvärmeprod!$B$1:$AJ$1,0),FALSE)/1,0)-IFERROR(VLOOKUP($B123,'Slutlig allokering kvv'!$B$2:$AJ$550,MATCH(T$4,'Slutlig allokering kvv'!$B$1:$AJ$1,0),FALSE)/1,0)</f>
        <v>0</v>
      </c>
      <c r="U123">
        <f>IFERROR(VLOOKUP($B123,Kraftvärmeprod!$B$1:$AJ$550,MATCH(U$4,Kraftvärmeprod!$B$1:$AJ$1,0),FALSE)/1,0)-IFERROR(VLOOKUP($B123,'Slutlig allokering kvv'!$B$2:$AJ$550,MATCH(U$4,'Slutlig allokering kvv'!$B$1:$AJ$1,0),FALSE)/1,0)</f>
        <v>0</v>
      </c>
      <c r="V123">
        <f>IFERROR(VLOOKUP($B123,Kraftvärmeprod!$B$1:$AJ$550,MATCH(V$4,Kraftvärmeprod!$B$1:$AJ$1,0),FALSE)/1,0)-IFERROR(VLOOKUP($B123,'Slutlig allokering kvv'!$B$2:$AJ$550,MATCH(V$4,'Slutlig allokering kvv'!$B$1:$AJ$1,0),FALSE)/1,0)</f>
        <v>0</v>
      </c>
      <c r="W123">
        <f>IFERROR(VLOOKUP($B123,Kraftvärmeprod!$B$1:$AJ$550,MATCH(W$4,Kraftvärmeprod!$B$1:$AJ$1,0),FALSE)/1,0)-IFERROR(VLOOKUP($B123,'Slutlig allokering kvv'!$B$2:$AJ$550,MATCH(W$4,'Slutlig allokering kvv'!$B$1:$AJ$1,0),FALSE)/1,0)</f>
        <v>0</v>
      </c>
      <c r="X123">
        <f>IFERROR(VLOOKUP($B123,Kraftvärmeprod!$B$1:$AJ$550,MATCH(X$4,Kraftvärmeprod!$B$1:$AJ$1,0),FALSE)/1,0)-IFERROR(VLOOKUP($B123,'Slutlig allokering kvv'!$B$2:$AJ$550,MATCH(X$4,'Slutlig allokering kvv'!$B$1:$AJ$1,0),FALSE)/1,0)</f>
        <v>0</v>
      </c>
      <c r="Y123">
        <f>IFERROR(VLOOKUP($B123,Kraftvärmeprod!$B$1:$AJ$550,MATCH(Y$4,Kraftvärmeprod!$B$1:$AJ$1,0),FALSE)/1,0)-IFERROR(VLOOKUP($B123,'Slutlig allokering kvv'!$B$2:$AJ$550,MATCH(Y$4,'Slutlig allokering kvv'!$B$1:$AJ$1,0),FALSE)/1,0)</f>
        <v>0</v>
      </c>
      <c r="Z123">
        <f>IFERROR(VLOOKUP($B123,Kraftvärmeprod!$B$1:$AJ$550,MATCH(Z$4,Kraftvärmeprod!$B$1:$AJ$1,0),FALSE)/1,0)-IFERROR(VLOOKUP($B123,'Slutlig allokering kvv'!$B$2:$AJ$550,MATCH(Z$4,'Slutlig allokering kvv'!$B$1:$AJ$1,0),FALSE)/1,0)</f>
        <v>0</v>
      </c>
      <c r="AA123">
        <f>IFERROR(VLOOKUP($B123,Kraftvärmeprod!$B$1:$AJ$550,MATCH(AA$4,Kraftvärmeprod!$B$1:$AJ$1,0),FALSE)/1,0)-IFERROR(VLOOKUP($B123,'Slutlig allokering kvv'!$B$2:$AJ$550,MATCH(AA$4,'Slutlig allokering kvv'!$B$1:$AJ$1,0),FALSE)/1,0)</f>
        <v>0</v>
      </c>
      <c r="AB123">
        <f>IFERROR(VLOOKUP($B123,Kraftvärmeprod!$B$1:$AJ$550,MATCH(AB$4,Kraftvärmeprod!$B$1:$AJ$1,0),FALSE)/1,0)-IFERROR(VLOOKUP($B123,'Slutlig allokering kvv'!$B$2:$AJ$550,MATCH(AB$4,'Slutlig allokering kvv'!$B$1:$AJ$1,0),FALSE)/1,0)</f>
        <v>0</v>
      </c>
      <c r="AC123">
        <f>IFERROR(VLOOKUP($B123,Kraftvärmeprod!$B$1:$AJ$550,MATCH(AC$4,Kraftvärmeprod!$B$1:$AJ$1,0),FALSE)/1,0)-IFERROR(VLOOKUP($B123,'Slutlig allokering kvv'!$B$2:$AJ$550,MATCH(AC$4,'Slutlig allokering kvv'!$B$1:$AJ$1,0),FALSE)/1,0)</f>
        <v>0</v>
      </c>
      <c r="AD123">
        <f>IFERROR(VLOOKUP($B123,Miljö!$B$1:$E$471,MATCH("Hjälpel kraftvärme (GWh)",Miljö!$B$1:$E$1,0),FALSE)/1,0)-IFERROR(VLOOKUP($B123,'Slutlig allokering kvv'!$B$2:$AJ$550,MATCH(AD$4,'Slutlig allokering kvv'!$B$1:$AJ$1,0),FALSE)/1,0)</f>
        <v>0</v>
      </c>
      <c r="AH123">
        <f t="shared" si="2"/>
        <v>0</v>
      </c>
      <c r="AJ123">
        <f>IFERROR(VLOOKUP($B123,'Slutlig allokering kvv'!$B$2:$AX$550,MATCH("Summa slutlig allokerad tillförd energi (utan hjälpel och rökgaskondensering):",'Slutlig allokering kvv'!$B$1:$AX$1,0),FALSE)/1,"")</f>
        <v>0</v>
      </c>
      <c r="AL123" s="195" t="str">
        <f>IFERROR(1-VLOOKUP($B123,'Slutlig allokering kvv'!$B$2:$AX$550,MATCH("Andel av bränsle i kvv som allokerats till värme, exklusive rökgaskondensering och hjälpel",'Slutlig allokering kvv'!$B$1:$AX$1,0),FALSE),"")</f>
        <v/>
      </c>
      <c r="AN123" s="195" t="str">
        <f t="shared" si="3"/>
        <v/>
      </c>
    </row>
    <row r="124" spans="1:40" x14ac:dyDescent="0.25">
      <c r="A124" s="2" t="s">
        <v>194</v>
      </c>
      <c r="B124" s="2" t="s">
        <v>197</v>
      </c>
      <c r="C124" t="str">
        <f>IFERROR(VLOOKUP($B124,Kraftvärmeprod!$B$1:$AH$479,MATCH(C$4,Kraftvärmeprod!$B$1:$AG$1,0),FALSE)/1,"")</f>
        <v/>
      </c>
      <c r="D124" t="str">
        <f>IFERROR(VLOOKUP($B124,Kraftvärmeprod!$B$1:$AH$479,MATCH(D$4,Kraftvärmeprod!$B$1:$AG$1,0),FALSE)/1,"")</f>
        <v/>
      </c>
      <c r="F124">
        <f>IFERROR(VLOOKUP($B124,Kraftvärmeprod!$B$1:$AJ$550,MATCH(F$4,Kraftvärmeprod!$B$1:$AJ$1,0),FALSE)/1,0)-IFERROR(VLOOKUP($B124,'Slutlig allokering kvv'!$B$2:$AJ$550,MATCH(F$4,'Slutlig allokering kvv'!$B$1:$AJ$1,0),FALSE)/1,0)</f>
        <v>0</v>
      </c>
      <c r="G124">
        <f>IFERROR(VLOOKUP($B124,Kraftvärmeprod!$B$1:$AJ$550,MATCH(G$4,Kraftvärmeprod!$B$1:$AJ$1,0),FALSE)/1,0)-IFERROR(VLOOKUP($B124,'Slutlig allokering kvv'!$B$2:$AJ$550,MATCH(G$4,'Slutlig allokering kvv'!$B$1:$AJ$1,0),FALSE)/1,0)</f>
        <v>0</v>
      </c>
      <c r="H124">
        <f>IFERROR(VLOOKUP($B124,Kraftvärmeprod!$B$1:$AJ$550,MATCH(H$4,Kraftvärmeprod!$B$1:$AJ$1,0),FALSE)/1,0)-IFERROR(VLOOKUP($B124,'Slutlig allokering kvv'!$B$2:$AJ$550,MATCH(H$4,'Slutlig allokering kvv'!$B$1:$AJ$1,0),FALSE)/1,0)</f>
        <v>0</v>
      </c>
      <c r="I124">
        <f>IFERROR(VLOOKUP($B124,Kraftvärmeprod!$B$1:$AJ$550,MATCH(I$4,Kraftvärmeprod!$B$1:$AJ$1,0),FALSE)/1,0)-IFERROR(VLOOKUP($B124,'Slutlig allokering kvv'!$B$2:$AJ$550,MATCH(I$4,'Slutlig allokering kvv'!$B$1:$AJ$1,0),FALSE)/1,0)</f>
        <v>0</v>
      </c>
      <c r="J124">
        <f>IFERROR(VLOOKUP($B124,Kraftvärmeprod!$B$1:$AJ$550,MATCH(J$4,Kraftvärmeprod!$B$1:$AJ$1,0),FALSE)/1,0)-IFERROR(VLOOKUP($B124,'Slutlig allokering kvv'!$B$2:$AJ$550,MATCH(J$4,'Slutlig allokering kvv'!$B$1:$AJ$1,0),FALSE)/1,0)</f>
        <v>0</v>
      </c>
      <c r="K124">
        <f>IFERROR(VLOOKUP($B124,Kraftvärmeprod!$B$1:$AJ$550,MATCH(K$4,Kraftvärmeprod!$B$1:$AJ$1,0),FALSE)/1,0)-IFERROR(VLOOKUP($B124,'Slutlig allokering kvv'!$B$2:$AJ$550,MATCH(K$4,'Slutlig allokering kvv'!$B$1:$AJ$1,0),FALSE)/1,0)</f>
        <v>0</v>
      </c>
      <c r="L124">
        <f>IFERROR(VLOOKUP($B124,Kraftvärmeprod!$B$1:$AJ$550,MATCH(L$4,Kraftvärmeprod!$B$1:$AJ$1,0),FALSE)/1,0)-IFERROR(VLOOKUP($B124,'Slutlig allokering kvv'!$B$2:$AJ$550,MATCH(L$4,'Slutlig allokering kvv'!$B$1:$AJ$1,0),FALSE)/1,0)</f>
        <v>0</v>
      </c>
      <c r="M124">
        <f>IFERROR(VLOOKUP($B124,Kraftvärmeprod!$B$1:$AJ$550,MATCH(M$4,Kraftvärmeprod!$B$1:$AJ$1,0),FALSE)/1,0)-IFERROR(VLOOKUP($B124,'Slutlig allokering kvv'!$B$2:$AJ$550,MATCH(M$4,'Slutlig allokering kvv'!$B$1:$AJ$1,0),FALSE)/1,0)</f>
        <v>0</v>
      </c>
      <c r="N124">
        <f>IFERROR(VLOOKUP($B124,Kraftvärmeprod!$B$1:$AJ$550,MATCH(N$4,Kraftvärmeprod!$B$1:$AJ$1,0),FALSE)/1,0)-IFERROR(VLOOKUP($B124,'Slutlig allokering kvv'!$B$2:$AJ$550,MATCH(N$4,'Slutlig allokering kvv'!$B$1:$AJ$1,0),FALSE)/1,0)</f>
        <v>0</v>
      </c>
      <c r="O124">
        <f>IFERROR(VLOOKUP($B124,Kraftvärmeprod!$B$1:$AJ$550,MATCH(O$4,Kraftvärmeprod!$B$1:$AJ$1,0),FALSE)/1,0)-IFERROR(VLOOKUP($B124,'Slutlig allokering kvv'!$B$2:$AJ$550,MATCH(O$4,'Slutlig allokering kvv'!$B$1:$AJ$1,0),FALSE)/1,0)</f>
        <v>0</v>
      </c>
      <c r="P124">
        <f>IFERROR(VLOOKUP($B124,Kraftvärmeprod!$B$1:$AJ$550,MATCH(P$4,Kraftvärmeprod!$B$1:$AJ$1,0),FALSE)/1,0)-IFERROR(VLOOKUP($B124,'Slutlig allokering kvv'!$B$2:$AJ$550,MATCH(P$4,'Slutlig allokering kvv'!$B$1:$AJ$1,0),FALSE)/1,0)</f>
        <v>0</v>
      </c>
      <c r="Q124">
        <f>IFERROR(VLOOKUP($B124,Kraftvärmeprod!$B$1:$AJ$550,MATCH(Q$4,Kraftvärmeprod!$B$1:$AJ$1,0),FALSE)/1,0)-IFERROR(VLOOKUP($B124,'Slutlig allokering kvv'!$B$2:$AJ$550,MATCH(Q$4,'Slutlig allokering kvv'!$B$1:$AJ$1,0),FALSE)/1,0)</f>
        <v>0</v>
      </c>
      <c r="R124">
        <f>IFERROR(VLOOKUP($B124,Kraftvärmeprod!$B$1:$AJ$550,MATCH(R$4,Kraftvärmeprod!$B$1:$AJ$1,0),FALSE)/1,0)-IFERROR(VLOOKUP($B124,'Slutlig allokering kvv'!$B$2:$AJ$550,MATCH(R$4,'Slutlig allokering kvv'!$B$1:$AJ$1,0),FALSE)/1,0)</f>
        <v>0</v>
      </c>
      <c r="S124">
        <f>IFERROR(VLOOKUP($B124,Kraftvärmeprod!$B$1:$AJ$550,MATCH(S$4,Kraftvärmeprod!$B$1:$AJ$1,0),FALSE)/1,0)-IFERROR(VLOOKUP($B124,'Slutlig allokering kvv'!$B$2:$AJ$550,MATCH(S$4,'Slutlig allokering kvv'!$B$1:$AJ$1,0),FALSE)/1,0)</f>
        <v>0</v>
      </c>
      <c r="T124">
        <f>IFERROR(VLOOKUP($B124,Kraftvärmeprod!$B$1:$AJ$550,MATCH(T$4,Kraftvärmeprod!$B$1:$AJ$1,0),FALSE)/1,0)-IFERROR(VLOOKUP($B124,'Slutlig allokering kvv'!$B$2:$AJ$550,MATCH(T$4,'Slutlig allokering kvv'!$B$1:$AJ$1,0),FALSE)/1,0)</f>
        <v>0</v>
      </c>
      <c r="U124">
        <f>IFERROR(VLOOKUP($B124,Kraftvärmeprod!$B$1:$AJ$550,MATCH(U$4,Kraftvärmeprod!$B$1:$AJ$1,0),FALSE)/1,0)-IFERROR(VLOOKUP($B124,'Slutlig allokering kvv'!$B$2:$AJ$550,MATCH(U$4,'Slutlig allokering kvv'!$B$1:$AJ$1,0),FALSE)/1,0)</f>
        <v>0</v>
      </c>
      <c r="V124">
        <f>IFERROR(VLOOKUP($B124,Kraftvärmeprod!$B$1:$AJ$550,MATCH(V$4,Kraftvärmeprod!$B$1:$AJ$1,0),FALSE)/1,0)-IFERROR(VLOOKUP($B124,'Slutlig allokering kvv'!$B$2:$AJ$550,MATCH(V$4,'Slutlig allokering kvv'!$B$1:$AJ$1,0),FALSE)/1,0)</f>
        <v>0</v>
      </c>
      <c r="W124">
        <f>IFERROR(VLOOKUP($B124,Kraftvärmeprod!$B$1:$AJ$550,MATCH(W$4,Kraftvärmeprod!$B$1:$AJ$1,0),FALSE)/1,0)-IFERROR(VLOOKUP($B124,'Slutlig allokering kvv'!$B$2:$AJ$550,MATCH(W$4,'Slutlig allokering kvv'!$B$1:$AJ$1,0),FALSE)/1,0)</f>
        <v>0</v>
      </c>
      <c r="X124">
        <f>IFERROR(VLOOKUP($B124,Kraftvärmeprod!$B$1:$AJ$550,MATCH(X$4,Kraftvärmeprod!$B$1:$AJ$1,0),FALSE)/1,0)-IFERROR(VLOOKUP($B124,'Slutlig allokering kvv'!$B$2:$AJ$550,MATCH(X$4,'Slutlig allokering kvv'!$B$1:$AJ$1,0),FALSE)/1,0)</f>
        <v>0</v>
      </c>
      <c r="Y124">
        <f>IFERROR(VLOOKUP($B124,Kraftvärmeprod!$B$1:$AJ$550,MATCH(Y$4,Kraftvärmeprod!$B$1:$AJ$1,0),FALSE)/1,0)-IFERROR(VLOOKUP($B124,'Slutlig allokering kvv'!$B$2:$AJ$550,MATCH(Y$4,'Slutlig allokering kvv'!$B$1:$AJ$1,0),FALSE)/1,0)</f>
        <v>0</v>
      </c>
      <c r="Z124">
        <f>IFERROR(VLOOKUP($B124,Kraftvärmeprod!$B$1:$AJ$550,MATCH(Z$4,Kraftvärmeprod!$B$1:$AJ$1,0),FALSE)/1,0)-IFERROR(VLOOKUP($B124,'Slutlig allokering kvv'!$B$2:$AJ$550,MATCH(Z$4,'Slutlig allokering kvv'!$B$1:$AJ$1,0),FALSE)/1,0)</f>
        <v>0</v>
      </c>
      <c r="AA124">
        <f>IFERROR(VLOOKUP($B124,Kraftvärmeprod!$B$1:$AJ$550,MATCH(AA$4,Kraftvärmeprod!$B$1:$AJ$1,0),FALSE)/1,0)-IFERROR(VLOOKUP($B124,'Slutlig allokering kvv'!$B$2:$AJ$550,MATCH(AA$4,'Slutlig allokering kvv'!$B$1:$AJ$1,0),FALSE)/1,0)</f>
        <v>0</v>
      </c>
      <c r="AB124">
        <f>IFERROR(VLOOKUP($B124,Kraftvärmeprod!$B$1:$AJ$550,MATCH(AB$4,Kraftvärmeprod!$B$1:$AJ$1,0),FALSE)/1,0)-IFERROR(VLOOKUP($B124,'Slutlig allokering kvv'!$B$2:$AJ$550,MATCH(AB$4,'Slutlig allokering kvv'!$B$1:$AJ$1,0),FALSE)/1,0)</f>
        <v>0</v>
      </c>
      <c r="AC124">
        <f>IFERROR(VLOOKUP($B124,Kraftvärmeprod!$B$1:$AJ$550,MATCH(AC$4,Kraftvärmeprod!$B$1:$AJ$1,0),FALSE)/1,0)-IFERROR(VLOOKUP($B124,'Slutlig allokering kvv'!$B$2:$AJ$550,MATCH(AC$4,'Slutlig allokering kvv'!$B$1:$AJ$1,0),FALSE)/1,0)</f>
        <v>0</v>
      </c>
      <c r="AD124">
        <f>IFERROR(VLOOKUP($B124,Miljö!$B$1:$E$471,MATCH("Hjälpel kraftvärme (GWh)",Miljö!$B$1:$E$1,0),FALSE)/1,0)-IFERROR(VLOOKUP($B124,'Slutlig allokering kvv'!$B$2:$AJ$550,MATCH(AD$4,'Slutlig allokering kvv'!$B$1:$AJ$1,0),FALSE)/1,0)</f>
        <v>0</v>
      </c>
      <c r="AH124">
        <f t="shared" si="2"/>
        <v>0</v>
      </c>
      <c r="AJ124">
        <f>IFERROR(VLOOKUP($B124,'Slutlig allokering kvv'!$B$2:$AX$550,MATCH("Summa slutlig allokerad tillförd energi (utan hjälpel och rökgaskondensering):",'Slutlig allokering kvv'!$B$1:$AX$1,0),FALSE)/1,"")</f>
        <v>0</v>
      </c>
      <c r="AL124" s="195" t="str">
        <f>IFERROR(1-VLOOKUP($B124,'Slutlig allokering kvv'!$B$2:$AX$550,MATCH("Andel av bränsle i kvv som allokerats till värme, exklusive rökgaskondensering och hjälpel",'Slutlig allokering kvv'!$B$1:$AX$1,0),FALSE),"")</f>
        <v/>
      </c>
      <c r="AN124" s="195" t="str">
        <f t="shared" si="3"/>
        <v/>
      </c>
    </row>
    <row r="125" spans="1:40" x14ac:dyDescent="0.25">
      <c r="A125" s="2" t="s">
        <v>198</v>
      </c>
      <c r="B125" s="2" t="s">
        <v>199</v>
      </c>
      <c r="C125" t="str">
        <f>IFERROR(VLOOKUP($B125,Kraftvärmeprod!$B$1:$AH$479,MATCH(C$4,Kraftvärmeprod!$B$1:$AG$1,0),FALSE)/1,"")</f>
        <v/>
      </c>
      <c r="D125" t="str">
        <f>IFERROR(VLOOKUP($B125,Kraftvärmeprod!$B$1:$AH$479,MATCH(D$4,Kraftvärmeprod!$B$1:$AG$1,0),FALSE)/1,"")</f>
        <v/>
      </c>
      <c r="F125">
        <f>IFERROR(VLOOKUP($B125,Kraftvärmeprod!$B$1:$AJ$550,MATCH(F$4,Kraftvärmeprod!$B$1:$AJ$1,0),FALSE)/1,0)-IFERROR(VLOOKUP($B125,'Slutlig allokering kvv'!$B$2:$AJ$550,MATCH(F$4,'Slutlig allokering kvv'!$B$1:$AJ$1,0),FALSE)/1,0)</f>
        <v>0</v>
      </c>
      <c r="G125">
        <f>IFERROR(VLOOKUP($B125,Kraftvärmeprod!$B$1:$AJ$550,MATCH(G$4,Kraftvärmeprod!$B$1:$AJ$1,0),FALSE)/1,0)-IFERROR(VLOOKUP($B125,'Slutlig allokering kvv'!$B$2:$AJ$550,MATCH(G$4,'Slutlig allokering kvv'!$B$1:$AJ$1,0),FALSE)/1,0)</f>
        <v>0</v>
      </c>
      <c r="H125">
        <f>IFERROR(VLOOKUP($B125,Kraftvärmeprod!$B$1:$AJ$550,MATCH(H$4,Kraftvärmeprod!$B$1:$AJ$1,0),FALSE)/1,0)-IFERROR(VLOOKUP($B125,'Slutlig allokering kvv'!$B$2:$AJ$550,MATCH(H$4,'Slutlig allokering kvv'!$B$1:$AJ$1,0),FALSE)/1,0)</f>
        <v>0</v>
      </c>
      <c r="I125">
        <f>IFERROR(VLOOKUP($B125,Kraftvärmeprod!$B$1:$AJ$550,MATCH(I$4,Kraftvärmeprod!$B$1:$AJ$1,0),FALSE)/1,0)-IFERROR(VLOOKUP($B125,'Slutlig allokering kvv'!$B$2:$AJ$550,MATCH(I$4,'Slutlig allokering kvv'!$B$1:$AJ$1,0),FALSE)/1,0)</f>
        <v>0</v>
      </c>
      <c r="J125">
        <f>IFERROR(VLOOKUP($B125,Kraftvärmeprod!$B$1:$AJ$550,MATCH(J$4,Kraftvärmeprod!$B$1:$AJ$1,0),FALSE)/1,0)-IFERROR(VLOOKUP($B125,'Slutlig allokering kvv'!$B$2:$AJ$550,MATCH(J$4,'Slutlig allokering kvv'!$B$1:$AJ$1,0),FALSE)/1,0)</f>
        <v>0</v>
      </c>
      <c r="K125">
        <f>IFERROR(VLOOKUP($B125,Kraftvärmeprod!$B$1:$AJ$550,MATCH(K$4,Kraftvärmeprod!$B$1:$AJ$1,0),FALSE)/1,0)-IFERROR(VLOOKUP($B125,'Slutlig allokering kvv'!$B$2:$AJ$550,MATCH(K$4,'Slutlig allokering kvv'!$B$1:$AJ$1,0),FALSE)/1,0)</f>
        <v>0</v>
      </c>
      <c r="L125">
        <f>IFERROR(VLOOKUP($B125,Kraftvärmeprod!$B$1:$AJ$550,MATCH(L$4,Kraftvärmeprod!$B$1:$AJ$1,0),FALSE)/1,0)-IFERROR(VLOOKUP($B125,'Slutlig allokering kvv'!$B$2:$AJ$550,MATCH(L$4,'Slutlig allokering kvv'!$B$1:$AJ$1,0),FALSE)/1,0)</f>
        <v>0</v>
      </c>
      <c r="M125">
        <f>IFERROR(VLOOKUP($B125,Kraftvärmeprod!$B$1:$AJ$550,MATCH(M$4,Kraftvärmeprod!$B$1:$AJ$1,0),FALSE)/1,0)-IFERROR(VLOOKUP($B125,'Slutlig allokering kvv'!$B$2:$AJ$550,MATCH(M$4,'Slutlig allokering kvv'!$B$1:$AJ$1,0),FALSE)/1,0)</f>
        <v>0</v>
      </c>
      <c r="N125">
        <f>IFERROR(VLOOKUP($B125,Kraftvärmeprod!$B$1:$AJ$550,MATCH(N$4,Kraftvärmeprod!$B$1:$AJ$1,0),FALSE)/1,0)-IFERROR(VLOOKUP($B125,'Slutlig allokering kvv'!$B$2:$AJ$550,MATCH(N$4,'Slutlig allokering kvv'!$B$1:$AJ$1,0),FALSE)/1,0)</f>
        <v>0</v>
      </c>
      <c r="O125">
        <f>IFERROR(VLOOKUP($B125,Kraftvärmeprod!$B$1:$AJ$550,MATCH(O$4,Kraftvärmeprod!$B$1:$AJ$1,0),FALSE)/1,0)-IFERROR(VLOOKUP($B125,'Slutlig allokering kvv'!$B$2:$AJ$550,MATCH(O$4,'Slutlig allokering kvv'!$B$1:$AJ$1,0),FALSE)/1,0)</f>
        <v>0</v>
      </c>
      <c r="P125">
        <f>IFERROR(VLOOKUP($B125,Kraftvärmeprod!$B$1:$AJ$550,MATCH(P$4,Kraftvärmeprod!$B$1:$AJ$1,0),FALSE)/1,0)-IFERROR(VLOOKUP($B125,'Slutlig allokering kvv'!$B$2:$AJ$550,MATCH(P$4,'Slutlig allokering kvv'!$B$1:$AJ$1,0),FALSE)/1,0)</f>
        <v>0</v>
      </c>
      <c r="Q125">
        <f>IFERROR(VLOOKUP($B125,Kraftvärmeprod!$B$1:$AJ$550,MATCH(Q$4,Kraftvärmeprod!$B$1:$AJ$1,0),FALSE)/1,0)-IFERROR(VLOOKUP($B125,'Slutlig allokering kvv'!$B$2:$AJ$550,MATCH(Q$4,'Slutlig allokering kvv'!$B$1:$AJ$1,0),FALSE)/1,0)</f>
        <v>0</v>
      </c>
      <c r="R125">
        <f>IFERROR(VLOOKUP($B125,Kraftvärmeprod!$B$1:$AJ$550,MATCH(R$4,Kraftvärmeprod!$B$1:$AJ$1,0),FALSE)/1,0)-IFERROR(VLOOKUP($B125,'Slutlig allokering kvv'!$B$2:$AJ$550,MATCH(R$4,'Slutlig allokering kvv'!$B$1:$AJ$1,0),FALSE)/1,0)</f>
        <v>0</v>
      </c>
      <c r="S125">
        <f>IFERROR(VLOOKUP($B125,Kraftvärmeprod!$B$1:$AJ$550,MATCH(S$4,Kraftvärmeprod!$B$1:$AJ$1,0),FALSE)/1,0)-IFERROR(VLOOKUP($B125,'Slutlig allokering kvv'!$B$2:$AJ$550,MATCH(S$4,'Slutlig allokering kvv'!$B$1:$AJ$1,0),FALSE)/1,0)</f>
        <v>0</v>
      </c>
      <c r="T125">
        <f>IFERROR(VLOOKUP($B125,Kraftvärmeprod!$B$1:$AJ$550,MATCH(T$4,Kraftvärmeprod!$B$1:$AJ$1,0),FALSE)/1,0)-IFERROR(VLOOKUP($B125,'Slutlig allokering kvv'!$B$2:$AJ$550,MATCH(T$4,'Slutlig allokering kvv'!$B$1:$AJ$1,0),FALSE)/1,0)</f>
        <v>0</v>
      </c>
      <c r="U125">
        <f>IFERROR(VLOOKUP($B125,Kraftvärmeprod!$B$1:$AJ$550,MATCH(U$4,Kraftvärmeprod!$B$1:$AJ$1,0),FALSE)/1,0)-IFERROR(VLOOKUP($B125,'Slutlig allokering kvv'!$B$2:$AJ$550,MATCH(U$4,'Slutlig allokering kvv'!$B$1:$AJ$1,0),FALSE)/1,0)</f>
        <v>0</v>
      </c>
      <c r="V125">
        <f>IFERROR(VLOOKUP($B125,Kraftvärmeprod!$B$1:$AJ$550,MATCH(V$4,Kraftvärmeprod!$B$1:$AJ$1,0),FALSE)/1,0)-IFERROR(VLOOKUP($B125,'Slutlig allokering kvv'!$B$2:$AJ$550,MATCH(V$4,'Slutlig allokering kvv'!$B$1:$AJ$1,0),FALSE)/1,0)</f>
        <v>0</v>
      </c>
      <c r="W125">
        <f>IFERROR(VLOOKUP($B125,Kraftvärmeprod!$B$1:$AJ$550,MATCH(W$4,Kraftvärmeprod!$B$1:$AJ$1,0),FALSE)/1,0)-IFERROR(VLOOKUP($B125,'Slutlig allokering kvv'!$B$2:$AJ$550,MATCH(W$4,'Slutlig allokering kvv'!$B$1:$AJ$1,0),FALSE)/1,0)</f>
        <v>0</v>
      </c>
      <c r="X125">
        <f>IFERROR(VLOOKUP($B125,Kraftvärmeprod!$B$1:$AJ$550,MATCH(X$4,Kraftvärmeprod!$B$1:$AJ$1,0),FALSE)/1,0)-IFERROR(VLOOKUP($B125,'Slutlig allokering kvv'!$B$2:$AJ$550,MATCH(X$4,'Slutlig allokering kvv'!$B$1:$AJ$1,0),FALSE)/1,0)</f>
        <v>0</v>
      </c>
      <c r="Y125">
        <f>IFERROR(VLOOKUP($B125,Kraftvärmeprod!$B$1:$AJ$550,MATCH(Y$4,Kraftvärmeprod!$B$1:$AJ$1,0),FALSE)/1,0)-IFERROR(VLOOKUP($B125,'Slutlig allokering kvv'!$B$2:$AJ$550,MATCH(Y$4,'Slutlig allokering kvv'!$B$1:$AJ$1,0),FALSE)/1,0)</f>
        <v>0</v>
      </c>
      <c r="Z125">
        <f>IFERROR(VLOOKUP($B125,Kraftvärmeprod!$B$1:$AJ$550,MATCH(Z$4,Kraftvärmeprod!$B$1:$AJ$1,0),FALSE)/1,0)-IFERROR(VLOOKUP($B125,'Slutlig allokering kvv'!$B$2:$AJ$550,MATCH(Z$4,'Slutlig allokering kvv'!$B$1:$AJ$1,0),FALSE)/1,0)</f>
        <v>0</v>
      </c>
      <c r="AA125">
        <f>IFERROR(VLOOKUP($B125,Kraftvärmeprod!$B$1:$AJ$550,MATCH(AA$4,Kraftvärmeprod!$B$1:$AJ$1,0),FALSE)/1,0)-IFERROR(VLOOKUP($B125,'Slutlig allokering kvv'!$B$2:$AJ$550,MATCH(AA$4,'Slutlig allokering kvv'!$B$1:$AJ$1,0),FALSE)/1,0)</f>
        <v>0</v>
      </c>
      <c r="AB125">
        <f>IFERROR(VLOOKUP($B125,Kraftvärmeprod!$B$1:$AJ$550,MATCH(AB$4,Kraftvärmeprod!$B$1:$AJ$1,0),FALSE)/1,0)-IFERROR(VLOOKUP($B125,'Slutlig allokering kvv'!$B$2:$AJ$550,MATCH(AB$4,'Slutlig allokering kvv'!$B$1:$AJ$1,0),FALSE)/1,0)</f>
        <v>0</v>
      </c>
      <c r="AC125">
        <f>IFERROR(VLOOKUP($B125,Kraftvärmeprod!$B$1:$AJ$550,MATCH(AC$4,Kraftvärmeprod!$B$1:$AJ$1,0),FALSE)/1,0)-IFERROR(VLOOKUP($B125,'Slutlig allokering kvv'!$B$2:$AJ$550,MATCH(AC$4,'Slutlig allokering kvv'!$B$1:$AJ$1,0),FALSE)/1,0)</f>
        <v>0</v>
      </c>
      <c r="AD125">
        <f>IFERROR(VLOOKUP($B125,Miljö!$B$1:$E$471,MATCH("Hjälpel kraftvärme (GWh)",Miljö!$B$1:$E$1,0),FALSE)/1,0)-IFERROR(VLOOKUP($B125,'Slutlig allokering kvv'!$B$2:$AJ$550,MATCH(AD$4,'Slutlig allokering kvv'!$B$1:$AJ$1,0),FALSE)/1,0)</f>
        <v>0</v>
      </c>
      <c r="AH125">
        <f t="shared" si="2"/>
        <v>0</v>
      </c>
      <c r="AJ125">
        <f>IFERROR(VLOOKUP($B125,'Slutlig allokering kvv'!$B$2:$AX$550,MATCH("Summa slutlig allokerad tillförd energi (utan hjälpel och rökgaskondensering):",'Slutlig allokering kvv'!$B$1:$AX$1,0),FALSE)/1,"")</f>
        <v>0</v>
      </c>
      <c r="AL125" s="195" t="str">
        <f>IFERROR(1-VLOOKUP($B125,'Slutlig allokering kvv'!$B$2:$AX$550,MATCH("Andel av bränsle i kvv som allokerats till värme, exklusive rökgaskondensering och hjälpel",'Slutlig allokering kvv'!$B$1:$AX$1,0),FALSE),"")</f>
        <v/>
      </c>
      <c r="AN125" s="195" t="str">
        <f t="shared" si="3"/>
        <v/>
      </c>
    </row>
    <row r="126" spans="1:40" x14ac:dyDescent="0.25">
      <c r="A126" s="2" t="s">
        <v>198</v>
      </c>
      <c r="B126" s="2" t="s">
        <v>200</v>
      </c>
      <c r="C126" t="str">
        <f>IFERROR(VLOOKUP($B126,Kraftvärmeprod!$B$1:$AH$479,MATCH(C$4,Kraftvärmeprod!$B$1:$AG$1,0),FALSE)/1,"")</f>
        <v/>
      </c>
      <c r="D126" t="str">
        <f>IFERROR(VLOOKUP($B126,Kraftvärmeprod!$B$1:$AH$479,MATCH(D$4,Kraftvärmeprod!$B$1:$AG$1,0),FALSE)/1,"")</f>
        <v/>
      </c>
      <c r="F126">
        <f>IFERROR(VLOOKUP($B126,Kraftvärmeprod!$B$1:$AJ$550,MATCH(F$4,Kraftvärmeprod!$B$1:$AJ$1,0),FALSE)/1,0)-IFERROR(VLOOKUP($B126,'Slutlig allokering kvv'!$B$2:$AJ$550,MATCH(F$4,'Slutlig allokering kvv'!$B$1:$AJ$1,0),FALSE)/1,0)</f>
        <v>0</v>
      </c>
      <c r="G126">
        <f>IFERROR(VLOOKUP($B126,Kraftvärmeprod!$B$1:$AJ$550,MATCH(G$4,Kraftvärmeprod!$B$1:$AJ$1,0),FALSE)/1,0)-IFERROR(VLOOKUP($B126,'Slutlig allokering kvv'!$B$2:$AJ$550,MATCH(G$4,'Slutlig allokering kvv'!$B$1:$AJ$1,0),FALSE)/1,0)</f>
        <v>0</v>
      </c>
      <c r="H126">
        <f>IFERROR(VLOOKUP($B126,Kraftvärmeprod!$B$1:$AJ$550,MATCH(H$4,Kraftvärmeprod!$B$1:$AJ$1,0),FALSE)/1,0)-IFERROR(VLOOKUP($B126,'Slutlig allokering kvv'!$B$2:$AJ$550,MATCH(H$4,'Slutlig allokering kvv'!$B$1:$AJ$1,0),FALSE)/1,0)</f>
        <v>0</v>
      </c>
      <c r="I126">
        <f>IFERROR(VLOOKUP($B126,Kraftvärmeprod!$B$1:$AJ$550,MATCH(I$4,Kraftvärmeprod!$B$1:$AJ$1,0),FALSE)/1,0)-IFERROR(VLOOKUP($B126,'Slutlig allokering kvv'!$B$2:$AJ$550,MATCH(I$4,'Slutlig allokering kvv'!$B$1:$AJ$1,0),FALSE)/1,0)</f>
        <v>0</v>
      </c>
      <c r="J126">
        <f>IFERROR(VLOOKUP($B126,Kraftvärmeprod!$B$1:$AJ$550,MATCH(J$4,Kraftvärmeprod!$B$1:$AJ$1,0),FALSE)/1,0)-IFERROR(VLOOKUP($B126,'Slutlig allokering kvv'!$B$2:$AJ$550,MATCH(J$4,'Slutlig allokering kvv'!$B$1:$AJ$1,0),FALSE)/1,0)</f>
        <v>0</v>
      </c>
      <c r="K126">
        <f>IFERROR(VLOOKUP($B126,Kraftvärmeprod!$B$1:$AJ$550,MATCH(K$4,Kraftvärmeprod!$B$1:$AJ$1,0),FALSE)/1,0)-IFERROR(VLOOKUP($B126,'Slutlig allokering kvv'!$B$2:$AJ$550,MATCH(K$4,'Slutlig allokering kvv'!$B$1:$AJ$1,0),FALSE)/1,0)</f>
        <v>0</v>
      </c>
      <c r="L126">
        <f>IFERROR(VLOOKUP($B126,Kraftvärmeprod!$B$1:$AJ$550,MATCH(L$4,Kraftvärmeprod!$B$1:$AJ$1,0),FALSE)/1,0)-IFERROR(VLOOKUP($B126,'Slutlig allokering kvv'!$B$2:$AJ$550,MATCH(L$4,'Slutlig allokering kvv'!$B$1:$AJ$1,0),FALSE)/1,0)</f>
        <v>0</v>
      </c>
      <c r="M126">
        <f>IFERROR(VLOOKUP($B126,Kraftvärmeprod!$B$1:$AJ$550,MATCH(M$4,Kraftvärmeprod!$B$1:$AJ$1,0),FALSE)/1,0)-IFERROR(VLOOKUP($B126,'Slutlig allokering kvv'!$B$2:$AJ$550,MATCH(M$4,'Slutlig allokering kvv'!$B$1:$AJ$1,0),FALSE)/1,0)</f>
        <v>0</v>
      </c>
      <c r="N126">
        <f>IFERROR(VLOOKUP($B126,Kraftvärmeprod!$B$1:$AJ$550,MATCH(N$4,Kraftvärmeprod!$B$1:$AJ$1,0),FALSE)/1,0)-IFERROR(VLOOKUP($B126,'Slutlig allokering kvv'!$B$2:$AJ$550,MATCH(N$4,'Slutlig allokering kvv'!$B$1:$AJ$1,0),FALSE)/1,0)</f>
        <v>0</v>
      </c>
      <c r="O126">
        <f>IFERROR(VLOOKUP($B126,Kraftvärmeprod!$B$1:$AJ$550,MATCH(O$4,Kraftvärmeprod!$B$1:$AJ$1,0),FALSE)/1,0)-IFERROR(VLOOKUP($B126,'Slutlig allokering kvv'!$B$2:$AJ$550,MATCH(O$4,'Slutlig allokering kvv'!$B$1:$AJ$1,0),FALSE)/1,0)</f>
        <v>0</v>
      </c>
      <c r="P126">
        <f>IFERROR(VLOOKUP($B126,Kraftvärmeprod!$B$1:$AJ$550,MATCH(P$4,Kraftvärmeprod!$B$1:$AJ$1,0),FALSE)/1,0)-IFERROR(VLOOKUP($B126,'Slutlig allokering kvv'!$B$2:$AJ$550,MATCH(P$4,'Slutlig allokering kvv'!$B$1:$AJ$1,0),FALSE)/1,0)</f>
        <v>0</v>
      </c>
      <c r="Q126">
        <f>IFERROR(VLOOKUP($B126,Kraftvärmeprod!$B$1:$AJ$550,MATCH(Q$4,Kraftvärmeprod!$B$1:$AJ$1,0),FALSE)/1,0)-IFERROR(VLOOKUP($B126,'Slutlig allokering kvv'!$B$2:$AJ$550,MATCH(Q$4,'Slutlig allokering kvv'!$B$1:$AJ$1,0),FALSE)/1,0)</f>
        <v>0</v>
      </c>
      <c r="R126">
        <f>IFERROR(VLOOKUP($B126,Kraftvärmeprod!$B$1:$AJ$550,MATCH(R$4,Kraftvärmeprod!$B$1:$AJ$1,0),FALSE)/1,0)-IFERROR(VLOOKUP($B126,'Slutlig allokering kvv'!$B$2:$AJ$550,MATCH(R$4,'Slutlig allokering kvv'!$B$1:$AJ$1,0),FALSE)/1,0)</f>
        <v>0</v>
      </c>
      <c r="S126">
        <f>IFERROR(VLOOKUP($B126,Kraftvärmeprod!$B$1:$AJ$550,MATCH(S$4,Kraftvärmeprod!$B$1:$AJ$1,0),FALSE)/1,0)-IFERROR(VLOOKUP($B126,'Slutlig allokering kvv'!$B$2:$AJ$550,MATCH(S$4,'Slutlig allokering kvv'!$B$1:$AJ$1,0),FALSE)/1,0)</f>
        <v>0</v>
      </c>
      <c r="T126">
        <f>IFERROR(VLOOKUP($B126,Kraftvärmeprod!$B$1:$AJ$550,MATCH(T$4,Kraftvärmeprod!$B$1:$AJ$1,0),FALSE)/1,0)-IFERROR(VLOOKUP($B126,'Slutlig allokering kvv'!$B$2:$AJ$550,MATCH(T$4,'Slutlig allokering kvv'!$B$1:$AJ$1,0),FALSE)/1,0)</f>
        <v>0</v>
      </c>
      <c r="U126">
        <f>IFERROR(VLOOKUP($B126,Kraftvärmeprod!$B$1:$AJ$550,MATCH(U$4,Kraftvärmeprod!$B$1:$AJ$1,0),FALSE)/1,0)-IFERROR(VLOOKUP($B126,'Slutlig allokering kvv'!$B$2:$AJ$550,MATCH(U$4,'Slutlig allokering kvv'!$B$1:$AJ$1,0),FALSE)/1,0)</f>
        <v>0</v>
      </c>
      <c r="V126">
        <f>IFERROR(VLOOKUP($B126,Kraftvärmeprod!$B$1:$AJ$550,MATCH(V$4,Kraftvärmeprod!$B$1:$AJ$1,0),FALSE)/1,0)-IFERROR(VLOOKUP($B126,'Slutlig allokering kvv'!$B$2:$AJ$550,MATCH(V$4,'Slutlig allokering kvv'!$B$1:$AJ$1,0),FALSE)/1,0)</f>
        <v>0</v>
      </c>
      <c r="W126">
        <f>IFERROR(VLOOKUP($B126,Kraftvärmeprod!$B$1:$AJ$550,MATCH(W$4,Kraftvärmeprod!$B$1:$AJ$1,0),FALSE)/1,0)-IFERROR(VLOOKUP($B126,'Slutlig allokering kvv'!$B$2:$AJ$550,MATCH(W$4,'Slutlig allokering kvv'!$B$1:$AJ$1,0),FALSE)/1,0)</f>
        <v>0</v>
      </c>
      <c r="X126">
        <f>IFERROR(VLOOKUP($B126,Kraftvärmeprod!$B$1:$AJ$550,MATCH(X$4,Kraftvärmeprod!$B$1:$AJ$1,0),FALSE)/1,0)-IFERROR(VLOOKUP($B126,'Slutlig allokering kvv'!$B$2:$AJ$550,MATCH(X$4,'Slutlig allokering kvv'!$B$1:$AJ$1,0),FALSE)/1,0)</f>
        <v>0</v>
      </c>
      <c r="Y126">
        <f>IFERROR(VLOOKUP($B126,Kraftvärmeprod!$B$1:$AJ$550,MATCH(Y$4,Kraftvärmeprod!$B$1:$AJ$1,0),FALSE)/1,0)-IFERROR(VLOOKUP($B126,'Slutlig allokering kvv'!$B$2:$AJ$550,MATCH(Y$4,'Slutlig allokering kvv'!$B$1:$AJ$1,0),FALSE)/1,0)</f>
        <v>0</v>
      </c>
      <c r="Z126">
        <f>IFERROR(VLOOKUP($B126,Kraftvärmeprod!$B$1:$AJ$550,MATCH(Z$4,Kraftvärmeprod!$B$1:$AJ$1,0),FALSE)/1,0)-IFERROR(VLOOKUP($B126,'Slutlig allokering kvv'!$B$2:$AJ$550,MATCH(Z$4,'Slutlig allokering kvv'!$B$1:$AJ$1,0),FALSE)/1,0)</f>
        <v>0</v>
      </c>
      <c r="AA126">
        <f>IFERROR(VLOOKUP($B126,Kraftvärmeprod!$B$1:$AJ$550,MATCH(AA$4,Kraftvärmeprod!$B$1:$AJ$1,0),FALSE)/1,0)-IFERROR(VLOOKUP($B126,'Slutlig allokering kvv'!$B$2:$AJ$550,MATCH(AA$4,'Slutlig allokering kvv'!$B$1:$AJ$1,0),FALSE)/1,0)</f>
        <v>0</v>
      </c>
      <c r="AB126">
        <f>IFERROR(VLOOKUP($B126,Kraftvärmeprod!$B$1:$AJ$550,MATCH(AB$4,Kraftvärmeprod!$B$1:$AJ$1,0),FALSE)/1,0)-IFERROR(VLOOKUP($B126,'Slutlig allokering kvv'!$B$2:$AJ$550,MATCH(AB$4,'Slutlig allokering kvv'!$B$1:$AJ$1,0),FALSE)/1,0)</f>
        <v>0</v>
      </c>
      <c r="AC126">
        <f>IFERROR(VLOOKUP($B126,Kraftvärmeprod!$B$1:$AJ$550,MATCH(AC$4,Kraftvärmeprod!$B$1:$AJ$1,0),FALSE)/1,0)-IFERROR(VLOOKUP($B126,'Slutlig allokering kvv'!$B$2:$AJ$550,MATCH(AC$4,'Slutlig allokering kvv'!$B$1:$AJ$1,0),FALSE)/1,0)</f>
        <v>0</v>
      </c>
      <c r="AD126">
        <f>IFERROR(VLOOKUP($B126,Miljö!$B$1:$E$471,MATCH("Hjälpel kraftvärme (GWh)",Miljö!$B$1:$E$1,0),FALSE)/1,0)-IFERROR(VLOOKUP($B126,'Slutlig allokering kvv'!$B$2:$AJ$550,MATCH(AD$4,'Slutlig allokering kvv'!$B$1:$AJ$1,0),FALSE)/1,0)</f>
        <v>0</v>
      </c>
      <c r="AH126">
        <f t="shared" si="2"/>
        <v>0</v>
      </c>
      <c r="AJ126">
        <f>IFERROR(VLOOKUP($B126,'Slutlig allokering kvv'!$B$2:$AX$550,MATCH("Summa slutlig allokerad tillförd energi (utan hjälpel och rökgaskondensering):",'Slutlig allokering kvv'!$B$1:$AX$1,0),FALSE)/1,"")</f>
        <v>0</v>
      </c>
      <c r="AL126" s="195" t="str">
        <f>IFERROR(1-VLOOKUP($B126,'Slutlig allokering kvv'!$B$2:$AX$550,MATCH("Andel av bränsle i kvv som allokerats till värme, exklusive rökgaskondensering och hjälpel",'Slutlig allokering kvv'!$B$1:$AX$1,0),FALSE),"")</f>
        <v/>
      </c>
      <c r="AN126" s="195" t="str">
        <f t="shared" si="3"/>
        <v/>
      </c>
    </row>
    <row r="127" spans="1:40" x14ac:dyDescent="0.25">
      <c r="A127" s="2" t="s">
        <v>198</v>
      </c>
      <c r="B127" s="2" t="s">
        <v>201</v>
      </c>
      <c r="C127" t="str">
        <f>IFERROR(VLOOKUP($B127,Kraftvärmeprod!$B$1:$AH$479,MATCH(C$4,Kraftvärmeprod!$B$1:$AG$1,0),FALSE)/1,"")</f>
        <v/>
      </c>
      <c r="D127" t="str">
        <f>IFERROR(VLOOKUP($B127,Kraftvärmeprod!$B$1:$AH$479,MATCH(D$4,Kraftvärmeprod!$B$1:$AG$1,0),FALSE)/1,"")</f>
        <v/>
      </c>
      <c r="F127">
        <f>IFERROR(VLOOKUP($B127,Kraftvärmeprod!$B$1:$AJ$550,MATCH(F$4,Kraftvärmeprod!$B$1:$AJ$1,0),FALSE)/1,0)-IFERROR(VLOOKUP($B127,'Slutlig allokering kvv'!$B$2:$AJ$550,MATCH(F$4,'Slutlig allokering kvv'!$B$1:$AJ$1,0),FALSE)/1,0)</f>
        <v>0</v>
      </c>
      <c r="G127">
        <f>IFERROR(VLOOKUP($B127,Kraftvärmeprod!$B$1:$AJ$550,MATCH(G$4,Kraftvärmeprod!$B$1:$AJ$1,0),FALSE)/1,0)-IFERROR(VLOOKUP($B127,'Slutlig allokering kvv'!$B$2:$AJ$550,MATCH(G$4,'Slutlig allokering kvv'!$B$1:$AJ$1,0),FALSE)/1,0)</f>
        <v>0</v>
      </c>
      <c r="H127">
        <f>IFERROR(VLOOKUP($B127,Kraftvärmeprod!$B$1:$AJ$550,MATCH(H$4,Kraftvärmeprod!$B$1:$AJ$1,0),FALSE)/1,0)-IFERROR(VLOOKUP($B127,'Slutlig allokering kvv'!$B$2:$AJ$550,MATCH(H$4,'Slutlig allokering kvv'!$B$1:$AJ$1,0),FALSE)/1,0)</f>
        <v>0</v>
      </c>
      <c r="I127">
        <f>IFERROR(VLOOKUP($B127,Kraftvärmeprod!$B$1:$AJ$550,MATCH(I$4,Kraftvärmeprod!$B$1:$AJ$1,0),FALSE)/1,0)-IFERROR(VLOOKUP($B127,'Slutlig allokering kvv'!$B$2:$AJ$550,MATCH(I$4,'Slutlig allokering kvv'!$B$1:$AJ$1,0),FALSE)/1,0)</f>
        <v>0</v>
      </c>
      <c r="J127">
        <f>IFERROR(VLOOKUP($B127,Kraftvärmeprod!$B$1:$AJ$550,MATCH(J$4,Kraftvärmeprod!$B$1:$AJ$1,0),FALSE)/1,0)-IFERROR(VLOOKUP($B127,'Slutlig allokering kvv'!$B$2:$AJ$550,MATCH(J$4,'Slutlig allokering kvv'!$B$1:$AJ$1,0),FALSE)/1,0)</f>
        <v>0</v>
      </c>
      <c r="K127">
        <f>IFERROR(VLOOKUP($B127,Kraftvärmeprod!$B$1:$AJ$550,MATCH(K$4,Kraftvärmeprod!$B$1:$AJ$1,0),FALSE)/1,0)-IFERROR(VLOOKUP($B127,'Slutlig allokering kvv'!$B$2:$AJ$550,MATCH(K$4,'Slutlig allokering kvv'!$B$1:$AJ$1,0),FALSE)/1,0)</f>
        <v>0</v>
      </c>
      <c r="L127">
        <f>IFERROR(VLOOKUP($B127,Kraftvärmeprod!$B$1:$AJ$550,MATCH(L$4,Kraftvärmeprod!$B$1:$AJ$1,0),FALSE)/1,0)-IFERROR(VLOOKUP($B127,'Slutlig allokering kvv'!$B$2:$AJ$550,MATCH(L$4,'Slutlig allokering kvv'!$B$1:$AJ$1,0),FALSE)/1,0)</f>
        <v>0</v>
      </c>
      <c r="M127">
        <f>IFERROR(VLOOKUP($B127,Kraftvärmeprod!$B$1:$AJ$550,MATCH(M$4,Kraftvärmeprod!$B$1:$AJ$1,0),FALSE)/1,0)-IFERROR(VLOOKUP($B127,'Slutlig allokering kvv'!$B$2:$AJ$550,MATCH(M$4,'Slutlig allokering kvv'!$B$1:$AJ$1,0),FALSE)/1,0)</f>
        <v>0</v>
      </c>
      <c r="N127">
        <f>IFERROR(VLOOKUP($B127,Kraftvärmeprod!$B$1:$AJ$550,MATCH(N$4,Kraftvärmeprod!$B$1:$AJ$1,0),FALSE)/1,0)-IFERROR(VLOOKUP($B127,'Slutlig allokering kvv'!$B$2:$AJ$550,MATCH(N$4,'Slutlig allokering kvv'!$B$1:$AJ$1,0),FALSE)/1,0)</f>
        <v>0</v>
      </c>
      <c r="O127">
        <f>IFERROR(VLOOKUP($B127,Kraftvärmeprod!$B$1:$AJ$550,MATCH(O$4,Kraftvärmeprod!$B$1:$AJ$1,0),FALSE)/1,0)-IFERROR(VLOOKUP($B127,'Slutlig allokering kvv'!$B$2:$AJ$550,MATCH(O$4,'Slutlig allokering kvv'!$B$1:$AJ$1,0),FALSE)/1,0)</f>
        <v>0</v>
      </c>
      <c r="P127">
        <f>IFERROR(VLOOKUP($B127,Kraftvärmeprod!$B$1:$AJ$550,MATCH(P$4,Kraftvärmeprod!$B$1:$AJ$1,0),FALSE)/1,0)-IFERROR(VLOOKUP($B127,'Slutlig allokering kvv'!$B$2:$AJ$550,MATCH(P$4,'Slutlig allokering kvv'!$B$1:$AJ$1,0),FALSE)/1,0)</f>
        <v>0</v>
      </c>
      <c r="Q127">
        <f>IFERROR(VLOOKUP($B127,Kraftvärmeprod!$B$1:$AJ$550,MATCH(Q$4,Kraftvärmeprod!$B$1:$AJ$1,0),FALSE)/1,0)-IFERROR(VLOOKUP($B127,'Slutlig allokering kvv'!$B$2:$AJ$550,MATCH(Q$4,'Slutlig allokering kvv'!$B$1:$AJ$1,0),FALSE)/1,0)</f>
        <v>0</v>
      </c>
      <c r="R127">
        <f>IFERROR(VLOOKUP($B127,Kraftvärmeprod!$B$1:$AJ$550,MATCH(R$4,Kraftvärmeprod!$B$1:$AJ$1,0),FALSE)/1,0)-IFERROR(VLOOKUP($B127,'Slutlig allokering kvv'!$B$2:$AJ$550,MATCH(R$4,'Slutlig allokering kvv'!$B$1:$AJ$1,0),FALSE)/1,0)</f>
        <v>0</v>
      </c>
      <c r="S127">
        <f>IFERROR(VLOOKUP($B127,Kraftvärmeprod!$B$1:$AJ$550,MATCH(S$4,Kraftvärmeprod!$B$1:$AJ$1,0),FALSE)/1,0)-IFERROR(VLOOKUP($B127,'Slutlig allokering kvv'!$B$2:$AJ$550,MATCH(S$4,'Slutlig allokering kvv'!$B$1:$AJ$1,0),FALSE)/1,0)</f>
        <v>0</v>
      </c>
      <c r="T127">
        <f>IFERROR(VLOOKUP($B127,Kraftvärmeprod!$B$1:$AJ$550,MATCH(T$4,Kraftvärmeprod!$B$1:$AJ$1,0),FALSE)/1,0)-IFERROR(VLOOKUP($B127,'Slutlig allokering kvv'!$B$2:$AJ$550,MATCH(T$4,'Slutlig allokering kvv'!$B$1:$AJ$1,0),FALSE)/1,0)</f>
        <v>0</v>
      </c>
      <c r="U127">
        <f>IFERROR(VLOOKUP($B127,Kraftvärmeprod!$B$1:$AJ$550,MATCH(U$4,Kraftvärmeprod!$B$1:$AJ$1,0),FALSE)/1,0)-IFERROR(VLOOKUP($B127,'Slutlig allokering kvv'!$B$2:$AJ$550,MATCH(U$4,'Slutlig allokering kvv'!$B$1:$AJ$1,0),FALSE)/1,0)</f>
        <v>0</v>
      </c>
      <c r="V127">
        <f>IFERROR(VLOOKUP($B127,Kraftvärmeprod!$B$1:$AJ$550,MATCH(V$4,Kraftvärmeprod!$B$1:$AJ$1,0),FALSE)/1,0)-IFERROR(VLOOKUP($B127,'Slutlig allokering kvv'!$B$2:$AJ$550,MATCH(V$4,'Slutlig allokering kvv'!$B$1:$AJ$1,0),FALSE)/1,0)</f>
        <v>0</v>
      </c>
      <c r="W127">
        <f>IFERROR(VLOOKUP($B127,Kraftvärmeprod!$B$1:$AJ$550,MATCH(W$4,Kraftvärmeprod!$B$1:$AJ$1,0),FALSE)/1,0)-IFERROR(VLOOKUP($B127,'Slutlig allokering kvv'!$B$2:$AJ$550,MATCH(W$4,'Slutlig allokering kvv'!$B$1:$AJ$1,0),FALSE)/1,0)</f>
        <v>0</v>
      </c>
      <c r="X127">
        <f>IFERROR(VLOOKUP($B127,Kraftvärmeprod!$B$1:$AJ$550,MATCH(X$4,Kraftvärmeprod!$B$1:$AJ$1,0),FALSE)/1,0)-IFERROR(VLOOKUP($B127,'Slutlig allokering kvv'!$B$2:$AJ$550,MATCH(X$4,'Slutlig allokering kvv'!$B$1:$AJ$1,0),FALSE)/1,0)</f>
        <v>0</v>
      </c>
      <c r="Y127">
        <f>IFERROR(VLOOKUP($B127,Kraftvärmeprod!$B$1:$AJ$550,MATCH(Y$4,Kraftvärmeprod!$B$1:$AJ$1,0),FALSE)/1,0)-IFERROR(VLOOKUP($B127,'Slutlig allokering kvv'!$B$2:$AJ$550,MATCH(Y$4,'Slutlig allokering kvv'!$B$1:$AJ$1,0),FALSE)/1,0)</f>
        <v>0</v>
      </c>
      <c r="Z127">
        <f>IFERROR(VLOOKUP($B127,Kraftvärmeprod!$B$1:$AJ$550,MATCH(Z$4,Kraftvärmeprod!$B$1:$AJ$1,0),FALSE)/1,0)-IFERROR(VLOOKUP($B127,'Slutlig allokering kvv'!$B$2:$AJ$550,MATCH(Z$4,'Slutlig allokering kvv'!$B$1:$AJ$1,0),FALSE)/1,0)</f>
        <v>0</v>
      </c>
      <c r="AA127">
        <f>IFERROR(VLOOKUP($B127,Kraftvärmeprod!$B$1:$AJ$550,MATCH(AA$4,Kraftvärmeprod!$B$1:$AJ$1,0),FALSE)/1,0)-IFERROR(VLOOKUP($B127,'Slutlig allokering kvv'!$B$2:$AJ$550,MATCH(AA$4,'Slutlig allokering kvv'!$B$1:$AJ$1,0),FALSE)/1,0)</f>
        <v>0</v>
      </c>
      <c r="AB127">
        <f>IFERROR(VLOOKUP($B127,Kraftvärmeprod!$B$1:$AJ$550,MATCH(AB$4,Kraftvärmeprod!$B$1:$AJ$1,0),FALSE)/1,0)-IFERROR(VLOOKUP($B127,'Slutlig allokering kvv'!$B$2:$AJ$550,MATCH(AB$4,'Slutlig allokering kvv'!$B$1:$AJ$1,0),FALSE)/1,0)</f>
        <v>0</v>
      </c>
      <c r="AC127">
        <f>IFERROR(VLOOKUP($B127,Kraftvärmeprod!$B$1:$AJ$550,MATCH(AC$4,Kraftvärmeprod!$B$1:$AJ$1,0),FALSE)/1,0)-IFERROR(VLOOKUP($B127,'Slutlig allokering kvv'!$B$2:$AJ$550,MATCH(AC$4,'Slutlig allokering kvv'!$B$1:$AJ$1,0),FALSE)/1,0)</f>
        <v>0</v>
      </c>
      <c r="AD127">
        <f>IFERROR(VLOOKUP($B127,Miljö!$B$1:$E$471,MATCH("Hjälpel kraftvärme (GWh)",Miljö!$B$1:$E$1,0),FALSE)/1,0)-IFERROR(VLOOKUP($B127,'Slutlig allokering kvv'!$B$2:$AJ$550,MATCH(AD$4,'Slutlig allokering kvv'!$B$1:$AJ$1,0),FALSE)/1,0)</f>
        <v>0</v>
      </c>
      <c r="AH127">
        <f t="shared" si="2"/>
        <v>0</v>
      </c>
      <c r="AJ127">
        <f>IFERROR(VLOOKUP($B127,'Slutlig allokering kvv'!$B$2:$AX$550,MATCH("Summa slutlig allokerad tillförd energi (utan hjälpel och rökgaskondensering):",'Slutlig allokering kvv'!$B$1:$AX$1,0),FALSE)/1,"")</f>
        <v>0</v>
      </c>
      <c r="AL127" s="195" t="str">
        <f>IFERROR(1-VLOOKUP($B127,'Slutlig allokering kvv'!$B$2:$AX$550,MATCH("Andel av bränsle i kvv som allokerats till värme, exklusive rökgaskondensering och hjälpel",'Slutlig allokering kvv'!$B$1:$AX$1,0),FALSE),"")</f>
        <v/>
      </c>
      <c r="AN127" s="195" t="str">
        <f t="shared" si="3"/>
        <v/>
      </c>
    </row>
    <row r="128" spans="1:40" x14ac:dyDescent="0.25">
      <c r="A128" s="2" t="s">
        <v>198</v>
      </c>
      <c r="B128" s="2" t="s">
        <v>202</v>
      </c>
      <c r="C128" t="str">
        <f>IFERROR(VLOOKUP($B128,Kraftvärmeprod!$B$1:$AH$479,MATCH(C$4,Kraftvärmeprod!$B$1:$AG$1,0),FALSE)/1,"")</f>
        <v/>
      </c>
      <c r="D128" t="str">
        <f>IFERROR(VLOOKUP($B128,Kraftvärmeprod!$B$1:$AH$479,MATCH(D$4,Kraftvärmeprod!$B$1:$AG$1,0),FALSE)/1,"")</f>
        <v/>
      </c>
      <c r="F128">
        <f>IFERROR(VLOOKUP($B128,Kraftvärmeprod!$B$1:$AJ$550,MATCH(F$4,Kraftvärmeprod!$B$1:$AJ$1,0),FALSE)/1,0)-IFERROR(VLOOKUP($B128,'Slutlig allokering kvv'!$B$2:$AJ$550,MATCH(F$4,'Slutlig allokering kvv'!$B$1:$AJ$1,0),FALSE)/1,0)</f>
        <v>0</v>
      </c>
      <c r="G128">
        <f>IFERROR(VLOOKUP($B128,Kraftvärmeprod!$B$1:$AJ$550,MATCH(G$4,Kraftvärmeprod!$B$1:$AJ$1,0),FALSE)/1,0)-IFERROR(VLOOKUP($B128,'Slutlig allokering kvv'!$B$2:$AJ$550,MATCH(G$4,'Slutlig allokering kvv'!$B$1:$AJ$1,0),FALSE)/1,0)</f>
        <v>0</v>
      </c>
      <c r="H128">
        <f>IFERROR(VLOOKUP($B128,Kraftvärmeprod!$B$1:$AJ$550,MATCH(H$4,Kraftvärmeprod!$B$1:$AJ$1,0),FALSE)/1,0)-IFERROR(VLOOKUP($B128,'Slutlig allokering kvv'!$B$2:$AJ$550,MATCH(H$4,'Slutlig allokering kvv'!$B$1:$AJ$1,0),FALSE)/1,0)</f>
        <v>0</v>
      </c>
      <c r="I128">
        <f>IFERROR(VLOOKUP($B128,Kraftvärmeprod!$B$1:$AJ$550,MATCH(I$4,Kraftvärmeprod!$B$1:$AJ$1,0),FALSE)/1,0)-IFERROR(VLOOKUP($B128,'Slutlig allokering kvv'!$B$2:$AJ$550,MATCH(I$4,'Slutlig allokering kvv'!$B$1:$AJ$1,0),FALSE)/1,0)</f>
        <v>0</v>
      </c>
      <c r="J128">
        <f>IFERROR(VLOOKUP($B128,Kraftvärmeprod!$B$1:$AJ$550,MATCH(J$4,Kraftvärmeprod!$B$1:$AJ$1,0),FALSE)/1,0)-IFERROR(VLOOKUP($B128,'Slutlig allokering kvv'!$B$2:$AJ$550,MATCH(J$4,'Slutlig allokering kvv'!$B$1:$AJ$1,0),FALSE)/1,0)</f>
        <v>0</v>
      </c>
      <c r="K128">
        <f>IFERROR(VLOOKUP($B128,Kraftvärmeprod!$B$1:$AJ$550,MATCH(K$4,Kraftvärmeprod!$B$1:$AJ$1,0),FALSE)/1,0)-IFERROR(VLOOKUP($B128,'Slutlig allokering kvv'!$B$2:$AJ$550,MATCH(K$4,'Slutlig allokering kvv'!$B$1:$AJ$1,0),FALSE)/1,0)</f>
        <v>0</v>
      </c>
      <c r="L128">
        <f>IFERROR(VLOOKUP($B128,Kraftvärmeprod!$B$1:$AJ$550,MATCH(L$4,Kraftvärmeprod!$B$1:$AJ$1,0),FALSE)/1,0)-IFERROR(VLOOKUP($B128,'Slutlig allokering kvv'!$B$2:$AJ$550,MATCH(L$4,'Slutlig allokering kvv'!$B$1:$AJ$1,0),FALSE)/1,0)</f>
        <v>0</v>
      </c>
      <c r="M128">
        <f>IFERROR(VLOOKUP($B128,Kraftvärmeprod!$B$1:$AJ$550,MATCH(M$4,Kraftvärmeprod!$B$1:$AJ$1,0),FALSE)/1,0)-IFERROR(VLOOKUP($B128,'Slutlig allokering kvv'!$B$2:$AJ$550,MATCH(M$4,'Slutlig allokering kvv'!$B$1:$AJ$1,0),FALSE)/1,0)</f>
        <v>0</v>
      </c>
      <c r="N128">
        <f>IFERROR(VLOOKUP($B128,Kraftvärmeprod!$B$1:$AJ$550,MATCH(N$4,Kraftvärmeprod!$B$1:$AJ$1,0),FALSE)/1,0)-IFERROR(VLOOKUP($B128,'Slutlig allokering kvv'!$B$2:$AJ$550,MATCH(N$4,'Slutlig allokering kvv'!$B$1:$AJ$1,0),FALSE)/1,0)</f>
        <v>0</v>
      </c>
      <c r="O128">
        <f>IFERROR(VLOOKUP($B128,Kraftvärmeprod!$B$1:$AJ$550,MATCH(O$4,Kraftvärmeprod!$B$1:$AJ$1,0),FALSE)/1,0)-IFERROR(VLOOKUP($B128,'Slutlig allokering kvv'!$B$2:$AJ$550,MATCH(O$4,'Slutlig allokering kvv'!$B$1:$AJ$1,0),FALSE)/1,0)</f>
        <v>0</v>
      </c>
      <c r="P128">
        <f>IFERROR(VLOOKUP($B128,Kraftvärmeprod!$B$1:$AJ$550,MATCH(P$4,Kraftvärmeprod!$B$1:$AJ$1,0),FALSE)/1,0)-IFERROR(VLOOKUP($B128,'Slutlig allokering kvv'!$B$2:$AJ$550,MATCH(P$4,'Slutlig allokering kvv'!$B$1:$AJ$1,0),FALSE)/1,0)</f>
        <v>0</v>
      </c>
      <c r="Q128">
        <f>IFERROR(VLOOKUP($B128,Kraftvärmeprod!$B$1:$AJ$550,MATCH(Q$4,Kraftvärmeprod!$B$1:$AJ$1,0),FALSE)/1,0)-IFERROR(VLOOKUP($B128,'Slutlig allokering kvv'!$B$2:$AJ$550,MATCH(Q$4,'Slutlig allokering kvv'!$B$1:$AJ$1,0),FALSE)/1,0)</f>
        <v>0</v>
      </c>
      <c r="R128">
        <f>IFERROR(VLOOKUP($B128,Kraftvärmeprod!$B$1:$AJ$550,MATCH(R$4,Kraftvärmeprod!$B$1:$AJ$1,0),FALSE)/1,0)-IFERROR(VLOOKUP($B128,'Slutlig allokering kvv'!$B$2:$AJ$550,MATCH(R$4,'Slutlig allokering kvv'!$B$1:$AJ$1,0),FALSE)/1,0)</f>
        <v>0</v>
      </c>
      <c r="S128">
        <f>IFERROR(VLOOKUP($B128,Kraftvärmeprod!$B$1:$AJ$550,MATCH(S$4,Kraftvärmeprod!$B$1:$AJ$1,0),FALSE)/1,0)-IFERROR(VLOOKUP($B128,'Slutlig allokering kvv'!$B$2:$AJ$550,MATCH(S$4,'Slutlig allokering kvv'!$B$1:$AJ$1,0),FALSE)/1,0)</f>
        <v>0</v>
      </c>
      <c r="T128">
        <f>IFERROR(VLOOKUP($B128,Kraftvärmeprod!$B$1:$AJ$550,MATCH(T$4,Kraftvärmeprod!$B$1:$AJ$1,0),FALSE)/1,0)-IFERROR(VLOOKUP($B128,'Slutlig allokering kvv'!$B$2:$AJ$550,MATCH(T$4,'Slutlig allokering kvv'!$B$1:$AJ$1,0),FALSE)/1,0)</f>
        <v>0</v>
      </c>
      <c r="U128">
        <f>IFERROR(VLOOKUP($B128,Kraftvärmeprod!$B$1:$AJ$550,MATCH(U$4,Kraftvärmeprod!$B$1:$AJ$1,0),FALSE)/1,0)-IFERROR(VLOOKUP($B128,'Slutlig allokering kvv'!$B$2:$AJ$550,MATCH(U$4,'Slutlig allokering kvv'!$B$1:$AJ$1,0),FALSE)/1,0)</f>
        <v>0</v>
      </c>
      <c r="V128">
        <f>IFERROR(VLOOKUP($B128,Kraftvärmeprod!$B$1:$AJ$550,MATCH(V$4,Kraftvärmeprod!$B$1:$AJ$1,0),FALSE)/1,0)-IFERROR(VLOOKUP($B128,'Slutlig allokering kvv'!$B$2:$AJ$550,MATCH(V$4,'Slutlig allokering kvv'!$B$1:$AJ$1,0),FALSE)/1,0)</f>
        <v>0</v>
      </c>
      <c r="W128">
        <f>IFERROR(VLOOKUP($B128,Kraftvärmeprod!$B$1:$AJ$550,MATCH(W$4,Kraftvärmeprod!$B$1:$AJ$1,0),FALSE)/1,0)-IFERROR(VLOOKUP($B128,'Slutlig allokering kvv'!$B$2:$AJ$550,MATCH(W$4,'Slutlig allokering kvv'!$B$1:$AJ$1,0),FALSE)/1,0)</f>
        <v>0</v>
      </c>
      <c r="X128">
        <f>IFERROR(VLOOKUP($B128,Kraftvärmeprod!$B$1:$AJ$550,MATCH(X$4,Kraftvärmeprod!$B$1:$AJ$1,0),FALSE)/1,0)-IFERROR(VLOOKUP($B128,'Slutlig allokering kvv'!$B$2:$AJ$550,MATCH(X$4,'Slutlig allokering kvv'!$B$1:$AJ$1,0),FALSE)/1,0)</f>
        <v>0</v>
      </c>
      <c r="Y128">
        <f>IFERROR(VLOOKUP($B128,Kraftvärmeprod!$B$1:$AJ$550,MATCH(Y$4,Kraftvärmeprod!$B$1:$AJ$1,0),FALSE)/1,0)-IFERROR(VLOOKUP($B128,'Slutlig allokering kvv'!$B$2:$AJ$550,MATCH(Y$4,'Slutlig allokering kvv'!$B$1:$AJ$1,0),FALSE)/1,0)</f>
        <v>0</v>
      </c>
      <c r="Z128">
        <f>IFERROR(VLOOKUP($B128,Kraftvärmeprod!$B$1:$AJ$550,MATCH(Z$4,Kraftvärmeprod!$B$1:$AJ$1,0),FALSE)/1,0)-IFERROR(VLOOKUP($B128,'Slutlig allokering kvv'!$B$2:$AJ$550,MATCH(Z$4,'Slutlig allokering kvv'!$B$1:$AJ$1,0),FALSE)/1,0)</f>
        <v>0</v>
      </c>
      <c r="AA128">
        <f>IFERROR(VLOOKUP($B128,Kraftvärmeprod!$B$1:$AJ$550,MATCH(AA$4,Kraftvärmeprod!$B$1:$AJ$1,0),FALSE)/1,0)-IFERROR(VLOOKUP($B128,'Slutlig allokering kvv'!$B$2:$AJ$550,MATCH(AA$4,'Slutlig allokering kvv'!$B$1:$AJ$1,0),FALSE)/1,0)</f>
        <v>0</v>
      </c>
      <c r="AB128">
        <f>IFERROR(VLOOKUP($B128,Kraftvärmeprod!$B$1:$AJ$550,MATCH(AB$4,Kraftvärmeprod!$B$1:$AJ$1,0),FALSE)/1,0)-IFERROR(VLOOKUP($B128,'Slutlig allokering kvv'!$B$2:$AJ$550,MATCH(AB$4,'Slutlig allokering kvv'!$B$1:$AJ$1,0),FALSE)/1,0)</f>
        <v>0</v>
      </c>
      <c r="AC128">
        <f>IFERROR(VLOOKUP($B128,Kraftvärmeprod!$B$1:$AJ$550,MATCH(AC$4,Kraftvärmeprod!$B$1:$AJ$1,0),FALSE)/1,0)-IFERROR(VLOOKUP($B128,'Slutlig allokering kvv'!$B$2:$AJ$550,MATCH(AC$4,'Slutlig allokering kvv'!$B$1:$AJ$1,0),FALSE)/1,0)</f>
        <v>0</v>
      </c>
      <c r="AD128">
        <f>IFERROR(VLOOKUP($B128,Miljö!$B$1:$E$471,MATCH("Hjälpel kraftvärme (GWh)",Miljö!$B$1:$E$1,0),FALSE)/1,0)-IFERROR(VLOOKUP($B128,'Slutlig allokering kvv'!$B$2:$AJ$550,MATCH(AD$4,'Slutlig allokering kvv'!$B$1:$AJ$1,0),FALSE)/1,0)</f>
        <v>0</v>
      </c>
      <c r="AH128">
        <f t="shared" si="2"/>
        <v>0</v>
      </c>
      <c r="AJ128">
        <f>IFERROR(VLOOKUP($B128,'Slutlig allokering kvv'!$B$2:$AX$550,MATCH("Summa slutlig allokerad tillförd energi (utan hjälpel och rökgaskondensering):",'Slutlig allokering kvv'!$B$1:$AX$1,0),FALSE)/1,"")</f>
        <v>0</v>
      </c>
      <c r="AL128" s="195" t="str">
        <f>IFERROR(1-VLOOKUP($B128,'Slutlig allokering kvv'!$B$2:$AX$550,MATCH("Andel av bränsle i kvv som allokerats till värme, exklusive rökgaskondensering och hjälpel",'Slutlig allokering kvv'!$B$1:$AX$1,0),FALSE),"")</f>
        <v/>
      </c>
      <c r="AN128" s="195" t="str">
        <f t="shared" si="3"/>
        <v/>
      </c>
    </row>
    <row r="129" spans="1:40" x14ac:dyDescent="0.25">
      <c r="A129" s="2" t="s">
        <v>203</v>
      </c>
      <c r="B129" s="2" t="s">
        <v>204</v>
      </c>
      <c r="C129">
        <f>IFERROR(VLOOKUP($B129,Kraftvärmeprod!$B$1:$AH$479,MATCH(C$4,Kraftvärmeprod!$B$1:$AG$1,0),FALSE)/1,"")</f>
        <v>172</v>
      </c>
      <c r="D129">
        <f>IFERROR(VLOOKUP($B129,Kraftvärmeprod!$B$1:$AH$479,MATCH(D$4,Kraftvärmeprod!$B$1:$AG$1,0),FALSE)/1,"")</f>
        <v>34</v>
      </c>
      <c r="F129">
        <f>IFERROR(VLOOKUP($B129,Kraftvärmeprod!$B$1:$AJ$550,MATCH(F$4,Kraftvärmeprod!$B$1:$AJ$1,0),FALSE)/1,0)-IFERROR(VLOOKUP($B129,'Slutlig allokering kvv'!$B$2:$AJ$550,MATCH(F$4,'Slutlig allokering kvv'!$B$1:$AJ$1,0),FALSE)/1,0)</f>
        <v>0</v>
      </c>
      <c r="G129">
        <f>IFERROR(VLOOKUP($B129,Kraftvärmeprod!$B$1:$AJ$550,MATCH(G$4,Kraftvärmeprod!$B$1:$AJ$1,0),FALSE)/1,0)-IFERROR(VLOOKUP($B129,'Slutlig allokering kvv'!$B$2:$AJ$550,MATCH(G$4,'Slutlig allokering kvv'!$B$1:$AJ$1,0),FALSE)/1,0)</f>
        <v>0</v>
      </c>
      <c r="H129">
        <f>IFERROR(VLOOKUP($B129,Kraftvärmeprod!$B$1:$AJ$550,MATCH(H$4,Kraftvärmeprod!$B$1:$AJ$1,0),FALSE)/1,0)-IFERROR(VLOOKUP($B129,'Slutlig allokering kvv'!$B$2:$AJ$550,MATCH(H$4,'Slutlig allokering kvv'!$B$1:$AJ$1,0),FALSE)/1,0)</f>
        <v>0</v>
      </c>
      <c r="I129">
        <f>IFERROR(VLOOKUP($B129,Kraftvärmeprod!$B$1:$AJ$550,MATCH(I$4,Kraftvärmeprod!$B$1:$AJ$1,0),FALSE)/1,0)-IFERROR(VLOOKUP($B129,'Slutlig allokering kvv'!$B$2:$AJ$550,MATCH(I$4,'Slutlig allokering kvv'!$B$1:$AJ$1,0),FALSE)/1,0)</f>
        <v>0</v>
      </c>
      <c r="J129">
        <f>IFERROR(VLOOKUP($B129,Kraftvärmeprod!$B$1:$AJ$550,MATCH(J$4,Kraftvärmeprod!$B$1:$AJ$1,0),FALSE)/1,0)-IFERROR(VLOOKUP($B129,'Slutlig allokering kvv'!$B$2:$AJ$550,MATCH(J$4,'Slutlig allokering kvv'!$B$1:$AJ$1,0),FALSE)/1,0)</f>
        <v>0</v>
      </c>
      <c r="K129">
        <f>IFERROR(VLOOKUP($B129,Kraftvärmeprod!$B$1:$AJ$550,MATCH(K$4,Kraftvärmeprod!$B$1:$AJ$1,0),FALSE)/1,0)-IFERROR(VLOOKUP($B129,'Slutlig allokering kvv'!$B$2:$AJ$550,MATCH(K$4,'Slutlig allokering kvv'!$B$1:$AJ$1,0),FALSE)/1,0)</f>
        <v>0</v>
      </c>
      <c r="L129">
        <f>IFERROR(VLOOKUP($B129,Kraftvärmeprod!$B$1:$AJ$550,MATCH(L$4,Kraftvärmeprod!$B$1:$AJ$1,0),FALSE)/1,0)-IFERROR(VLOOKUP($B129,'Slutlig allokering kvv'!$B$2:$AJ$550,MATCH(L$4,'Slutlig allokering kvv'!$B$1:$AJ$1,0),FALSE)/1,0)</f>
        <v>0</v>
      </c>
      <c r="M129">
        <f>IFERROR(VLOOKUP($B129,Kraftvärmeprod!$B$1:$AJ$550,MATCH(M$4,Kraftvärmeprod!$B$1:$AJ$1,0),FALSE)/1,0)-IFERROR(VLOOKUP($B129,'Slutlig allokering kvv'!$B$2:$AJ$550,MATCH(M$4,'Slutlig allokering kvv'!$B$1:$AJ$1,0),FALSE)/1,0)</f>
        <v>3.4000000000000004</v>
      </c>
      <c r="N129">
        <f>IFERROR(VLOOKUP($B129,Kraftvärmeprod!$B$1:$AJ$550,MATCH(N$4,Kraftvärmeprod!$B$1:$AJ$1,0),FALSE)/1,0)-IFERROR(VLOOKUP($B129,'Slutlig allokering kvv'!$B$2:$AJ$550,MATCH(N$4,'Slutlig allokering kvv'!$B$1:$AJ$1,0),FALSE)/1,0)</f>
        <v>11.559999999999999</v>
      </c>
      <c r="O129">
        <f>IFERROR(VLOOKUP($B129,Kraftvärmeprod!$B$1:$AJ$550,MATCH(O$4,Kraftvärmeprod!$B$1:$AJ$1,0),FALSE)/1,0)-IFERROR(VLOOKUP($B129,'Slutlig allokering kvv'!$B$2:$AJ$550,MATCH(O$4,'Slutlig allokering kvv'!$B$1:$AJ$1,0),FALSE)/1,0)</f>
        <v>26.520000000000003</v>
      </c>
      <c r="P129">
        <f>IFERROR(VLOOKUP($B129,Kraftvärmeprod!$B$1:$AJ$550,MATCH(P$4,Kraftvärmeprod!$B$1:$AJ$1,0),FALSE)/1,0)-IFERROR(VLOOKUP($B129,'Slutlig allokering kvv'!$B$2:$AJ$550,MATCH(P$4,'Slutlig allokering kvv'!$B$1:$AJ$1,0),FALSE)/1,0)</f>
        <v>0</v>
      </c>
      <c r="Q129">
        <f>IFERROR(VLOOKUP($B129,Kraftvärmeprod!$B$1:$AJ$550,MATCH(Q$4,Kraftvärmeprod!$B$1:$AJ$1,0),FALSE)/1,0)-IFERROR(VLOOKUP($B129,'Slutlig allokering kvv'!$B$2:$AJ$550,MATCH(Q$4,'Slutlig allokering kvv'!$B$1:$AJ$1,0),FALSE)/1,0)</f>
        <v>0</v>
      </c>
      <c r="R129">
        <f>IFERROR(VLOOKUP($B129,Kraftvärmeprod!$B$1:$AJ$550,MATCH(R$4,Kraftvärmeprod!$B$1:$AJ$1,0),FALSE)/1,0)-IFERROR(VLOOKUP($B129,'Slutlig allokering kvv'!$B$2:$AJ$550,MATCH(R$4,'Slutlig allokering kvv'!$B$1:$AJ$1,0),FALSE)/1,0)</f>
        <v>0</v>
      </c>
      <c r="S129">
        <f>IFERROR(VLOOKUP($B129,Kraftvärmeprod!$B$1:$AJ$550,MATCH(S$4,Kraftvärmeprod!$B$1:$AJ$1,0),FALSE)/1,0)-IFERROR(VLOOKUP($B129,'Slutlig allokering kvv'!$B$2:$AJ$550,MATCH(S$4,'Slutlig allokering kvv'!$B$1:$AJ$1,0),FALSE)/1,0)</f>
        <v>0</v>
      </c>
      <c r="T129">
        <f>IFERROR(VLOOKUP($B129,Kraftvärmeprod!$B$1:$AJ$550,MATCH(T$4,Kraftvärmeprod!$B$1:$AJ$1,0),FALSE)/1,0)-IFERROR(VLOOKUP($B129,'Slutlig allokering kvv'!$B$2:$AJ$550,MATCH(T$4,'Slutlig allokering kvv'!$B$1:$AJ$1,0),FALSE)/1,0)</f>
        <v>0</v>
      </c>
      <c r="U129">
        <f>IFERROR(VLOOKUP($B129,Kraftvärmeprod!$B$1:$AJ$550,MATCH(U$4,Kraftvärmeprod!$B$1:$AJ$1,0),FALSE)/1,0)-IFERROR(VLOOKUP($B129,'Slutlig allokering kvv'!$B$2:$AJ$550,MATCH(U$4,'Slutlig allokering kvv'!$B$1:$AJ$1,0),FALSE)/1,0)</f>
        <v>0</v>
      </c>
      <c r="V129">
        <f>IFERROR(VLOOKUP($B129,Kraftvärmeprod!$B$1:$AJ$550,MATCH(V$4,Kraftvärmeprod!$B$1:$AJ$1,0),FALSE)/1,0)-IFERROR(VLOOKUP($B129,'Slutlig allokering kvv'!$B$2:$AJ$550,MATCH(V$4,'Slutlig allokering kvv'!$B$1:$AJ$1,0),FALSE)/1,0)</f>
        <v>0</v>
      </c>
      <c r="W129">
        <f>IFERROR(VLOOKUP($B129,Kraftvärmeprod!$B$1:$AJ$550,MATCH(W$4,Kraftvärmeprod!$B$1:$AJ$1,0),FALSE)/1,0)-IFERROR(VLOOKUP($B129,'Slutlig allokering kvv'!$B$2:$AJ$550,MATCH(W$4,'Slutlig allokering kvv'!$B$1:$AJ$1,0),FALSE)/1,0)</f>
        <v>0</v>
      </c>
      <c r="X129">
        <f>IFERROR(VLOOKUP($B129,Kraftvärmeprod!$B$1:$AJ$550,MATCH(X$4,Kraftvärmeprod!$B$1:$AJ$1,0),FALSE)/1,0)-IFERROR(VLOOKUP($B129,'Slutlig allokering kvv'!$B$2:$AJ$550,MATCH(X$4,'Slutlig allokering kvv'!$B$1:$AJ$1,0),FALSE)/1,0)</f>
        <v>0</v>
      </c>
      <c r="Y129">
        <f>IFERROR(VLOOKUP($B129,Kraftvärmeprod!$B$1:$AJ$550,MATCH(Y$4,Kraftvärmeprod!$B$1:$AJ$1,0),FALSE)/1,0)-IFERROR(VLOOKUP($B129,'Slutlig allokering kvv'!$B$2:$AJ$550,MATCH(Y$4,'Slutlig allokering kvv'!$B$1:$AJ$1,0),FALSE)/1,0)</f>
        <v>0</v>
      </c>
      <c r="Z129">
        <f>IFERROR(VLOOKUP($B129,Kraftvärmeprod!$B$1:$AJ$550,MATCH(Z$4,Kraftvärmeprod!$B$1:$AJ$1,0),FALSE)/1,0)-IFERROR(VLOOKUP($B129,'Slutlig allokering kvv'!$B$2:$AJ$550,MATCH(Z$4,'Slutlig allokering kvv'!$B$1:$AJ$1,0),FALSE)/1,0)</f>
        <v>32.178600000000003</v>
      </c>
      <c r="AA129">
        <f>IFERROR(VLOOKUP($B129,Kraftvärmeprod!$B$1:$AJ$550,MATCH(AA$4,Kraftvärmeprod!$B$1:$AJ$1,0),FALSE)/1,0)-IFERROR(VLOOKUP($B129,'Slutlig allokering kvv'!$B$2:$AJ$550,MATCH(AA$4,'Slutlig allokering kvv'!$B$1:$AJ$1,0),FALSE)/1,0)</f>
        <v>0</v>
      </c>
      <c r="AB129">
        <f>IFERROR(VLOOKUP($B129,Kraftvärmeprod!$B$1:$AJ$550,MATCH(AB$4,Kraftvärmeprod!$B$1:$AJ$1,0),FALSE)/1,0)-IFERROR(VLOOKUP($B129,'Slutlig allokering kvv'!$B$2:$AJ$550,MATCH(AB$4,'Slutlig allokering kvv'!$B$1:$AJ$1,0),FALSE)/1,0)</f>
        <v>0</v>
      </c>
      <c r="AC129">
        <f>IFERROR(VLOOKUP($B129,Kraftvärmeprod!$B$1:$AJ$550,MATCH(AC$4,Kraftvärmeprod!$B$1:$AJ$1,0),FALSE)/1,0)-IFERROR(VLOOKUP($B129,'Slutlig allokering kvv'!$B$2:$AJ$550,MATCH(AC$4,'Slutlig allokering kvv'!$B$1:$AJ$1,0),FALSE)/1,0)</f>
        <v>0</v>
      </c>
      <c r="AD129">
        <f>IFERROR(VLOOKUP($B129,Miljö!$B$1:$E$471,MATCH("Hjälpel kraftvärme (GWh)",Miljö!$B$1:$E$1,0),FALSE)/1,0)-IFERROR(VLOOKUP($B129,'Slutlig allokering kvv'!$B$2:$AJ$550,MATCH(AD$4,'Slutlig allokering kvv'!$B$1:$AJ$1,0),FALSE)/1,0)</f>
        <v>0.20352999999999999</v>
      </c>
      <c r="AH129">
        <f t="shared" si="2"/>
        <v>73.658600000000007</v>
      </c>
      <c r="AJ129">
        <f>IFERROR(VLOOKUP($B129,'Slutlig allokering kvv'!$B$2:$AX$550,MATCH("Summa slutlig allokerad tillförd energi (utan hjälpel och rökgaskondensering):",'Slutlig allokering kvv'!$B$1:$AX$1,0),FALSE)/1,"")</f>
        <v>154.34139999999999</v>
      </c>
      <c r="AL129" s="195">
        <f>IFERROR(1-VLOOKUP($B129,'Slutlig allokering kvv'!$B$2:$AX$550,MATCH("Andel av bränsle i kvv som allokerats till värme, exklusive rökgaskondensering och hjälpel",'Slutlig allokering kvv'!$B$1:$AX$1,0),FALSE),"")</f>
        <v>0.3230640350877193</v>
      </c>
      <c r="AN129" s="195">
        <f t="shared" si="3"/>
        <v>0.3230640350877193</v>
      </c>
    </row>
    <row r="130" spans="1:40" x14ac:dyDescent="0.25">
      <c r="A130" s="2" t="s">
        <v>205</v>
      </c>
      <c r="B130" s="2" t="s">
        <v>206</v>
      </c>
      <c r="C130">
        <f>IFERROR(VLOOKUP($B130,Kraftvärmeprod!$B$1:$AH$479,MATCH(C$4,Kraftvärmeprod!$B$1:$AG$1,0),FALSE)/1,"")</f>
        <v>203.18299999999999</v>
      </c>
      <c r="D130">
        <f>IFERROR(VLOOKUP($B130,Kraftvärmeprod!$B$1:$AH$479,MATCH(D$4,Kraftvärmeprod!$B$1:$AG$1,0),FALSE)/1,"")</f>
        <v>65.158000000000001</v>
      </c>
      <c r="F130">
        <f>IFERROR(VLOOKUP($B130,Kraftvärmeprod!$B$1:$AJ$550,MATCH(F$4,Kraftvärmeprod!$B$1:$AJ$1,0),FALSE)/1,0)-IFERROR(VLOOKUP($B130,'Slutlig allokering kvv'!$B$2:$AJ$550,MATCH(F$4,'Slutlig allokering kvv'!$B$1:$AJ$1,0),FALSE)/1,0)</f>
        <v>0</v>
      </c>
      <c r="G130">
        <f>IFERROR(VLOOKUP($B130,Kraftvärmeprod!$B$1:$AJ$550,MATCH(G$4,Kraftvärmeprod!$B$1:$AJ$1,0),FALSE)/1,0)-IFERROR(VLOOKUP($B130,'Slutlig allokering kvv'!$B$2:$AJ$550,MATCH(G$4,'Slutlig allokering kvv'!$B$1:$AJ$1,0),FALSE)/1,0)</f>
        <v>3.9344699999999998E-3</v>
      </c>
      <c r="H130">
        <f>IFERROR(VLOOKUP($B130,Kraftvärmeprod!$B$1:$AJ$550,MATCH(H$4,Kraftvärmeprod!$B$1:$AJ$1,0),FALSE)/1,0)-IFERROR(VLOOKUP($B130,'Slutlig allokering kvv'!$B$2:$AJ$550,MATCH(H$4,'Slutlig allokering kvv'!$B$1:$AJ$1,0),FALSE)/1,0)</f>
        <v>0</v>
      </c>
      <c r="I130">
        <f>IFERROR(VLOOKUP($B130,Kraftvärmeprod!$B$1:$AJ$550,MATCH(I$4,Kraftvärmeprod!$B$1:$AJ$1,0),FALSE)/1,0)-IFERROR(VLOOKUP($B130,'Slutlig allokering kvv'!$B$2:$AJ$550,MATCH(I$4,'Slutlig allokering kvv'!$B$1:$AJ$1,0),FALSE)/1,0)</f>
        <v>0</v>
      </c>
      <c r="J130">
        <f>IFERROR(VLOOKUP($B130,Kraftvärmeprod!$B$1:$AJ$550,MATCH(J$4,Kraftvärmeprod!$B$1:$AJ$1,0),FALSE)/1,0)-IFERROR(VLOOKUP($B130,'Slutlig allokering kvv'!$B$2:$AJ$550,MATCH(J$4,'Slutlig allokering kvv'!$B$1:$AJ$1,0),FALSE)/1,0)</f>
        <v>0</v>
      </c>
      <c r="K130">
        <f>IFERROR(VLOOKUP($B130,Kraftvärmeprod!$B$1:$AJ$550,MATCH(K$4,Kraftvärmeprod!$B$1:$AJ$1,0),FALSE)/1,0)-IFERROR(VLOOKUP($B130,'Slutlig allokering kvv'!$B$2:$AJ$550,MATCH(K$4,'Slutlig allokering kvv'!$B$1:$AJ$1,0),FALSE)/1,0)</f>
        <v>0</v>
      </c>
      <c r="L130">
        <f>IFERROR(VLOOKUP($B130,Kraftvärmeprod!$B$1:$AJ$550,MATCH(L$4,Kraftvärmeprod!$B$1:$AJ$1,0),FALSE)/1,0)-IFERROR(VLOOKUP($B130,'Slutlig allokering kvv'!$B$2:$AJ$550,MATCH(L$4,'Slutlig allokering kvv'!$B$1:$AJ$1,0),FALSE)/1,0)</f>
        <v>11.010399999999999</v>
      </c>
      <c r="M130">
        <f>IFERROR(VLOOKUP($B130,Kraftvärmeprod!$B$1:$AJ$550,MATCH(M$4,Kraftvärmeprod!$B$1:$AJ$1,0),FALSE)/1,0)-IFERROR(VLOOKUP($B130,'Slutlig allokering kvv'!$B$2:$AJ$550,MATCH(M$4,'Slutlig allokering kvv'!$B$1:$AJ$1,0),FALSE)/1,0)</f>
        <v>77.474299999999999</v>
      </c>
      <c r="N130">
        <f>IFERROR(VLOOKUP($B130,Kraftvärmeprod!$B$1:$AJ$550,MATCH(N$4,Kraftvärmeprod!$B$1:$AJ$1,0),FALSE)/1,0)-IFERROR(VLOOKUP($B130,'Slutlig allokering kvv'!$B$2:$AJ$550,MATCH(N$4,'Slutlig allokering kvv'!$B$1:$AJ$1,0),FALSE)/1,0)</f>
        <v>0.87000000000000011</v>
      </c>
      <c r="O130">
        <f>IFERROR(VLOOKUP($B130,Kraftvärmeprod!$B$1:$AJ$550,MATCH(O$4,Kraftvärmeprod!$B$1:$AJ$1,0),FALSE)/1,0)-IFERROR(VLOOKUP($B130,'Slutlig allokering kvv'!$B$2:$AJ$550,MATCH(O$4,'Slutlig allokering kvv'!$B$1:$AJ$1,0),FALSE)/1,0)</f>
        <v>0</v>
      </c>
      <c r="P130">
        <f>IFERROR(VLOOKUP($B130,Kraftvärmeprod!$B$1:$AJ$550,MATCH(P$4,Kraftvärmeprod!$B$1:$AJ$1,0),FALSE)/1,0)-IFERROR(VLOOKUP($B130,'Slutlig allokering kvv'!$B$2:$AJ$550,MATCH(P$4,'Slutlig allokering kvv'!$B$1:$AJ$1,0),FALSE)/1,0)</f>
        <v>0</v>
      </c>
      <c r="Q130">
        <f>IFERROR(VLOOKUP($B130,Kraftvärmeprod!$B$1:$AJ$550,MATCH(Q$4,Kraftvärmeprod!$B$1:$AJ$1,0),FALSE)/1,0)-IFERROR(VLOOKUP($B130,'Slutlig allokering kvv'!$B$2:$AJ$550,MATCH(Q$4,'Slutlig allokering kvv'!$B$1:$AJ$1,0),FALSE)/1,0)</f>
        <v>0</v>
      </c>
      <c r="R130">
        <f>IFERROR(VLOOKUP($B130,Kraftvärmeprod!$B$1:$AJ$550,MATCH(R$4,Kraftvärmeprod!$B$1:$AJ$1,0),FALSE)/1,0)-IFERROR(VLOOKUP($B130,'Slutlig allokering kvv'!$B$2:$AJ$550,MATCH(R$4,'Slutlig allokering kvv'!$B$1:$AJ$1,0),FALSE)/1,0)</f>
        <v>0</v>
      </c>
      <c r="S130">
        <f>IFERROR(VLOOKUP($B130,Kraftvärmeprod!$B$1:$AJ$550,MATCH(S$4,Kraftvärmeprod!$B$1:$AJ$1,0),FALSE)/1,0)-IFERROR(VLOOKUP($B130,'Slutlig allokering kvv'!$B$2:$AJ$550,MATCH(S$4,'Slutlig allokering kvv'!$B$1:$AJ$1,0),FALSE)/1,0)</f>
        <v>0</v>
      </c>
      <c r="T130">
        <f>IFERROR(VLOOKUP($B130,Kraftvärmeprod!$B$1:$AJ$550,MATCH(T$4,Kraftvärmeprod!$B$1:$AJ$1,0),FALSE)/1,0)-IFERROR(VLOOKUP($B130,'Slutlig allokering kvv'!$B$2:$AJ$550,MATCH(T$4,'Slutlig allokering kvv'!$B$1:$AJ$1,0),FALSE)/1,0)</f>
        <v>0</v>
      </c>
      <c r="U130">
        <f>IFERROR(VLOOKUP($B130,Kraftvärmeprod!$B$1:$AJ$550,MATCH(U$4,Kraftvärmeprod!$B$1:$AJ$1,0),FALSE)/1,0)-IFERROR(VLOOKUP($B130,'Slutlig allokering kvv'!$B$2:$AJ$550,MATCH(U$4,'Slutlig allokering kvv'!$B$1:$AJ$1,0),FALSE)/1,0)</f>
        <v>0</v>
      </c>
      <c r="V130">
        <f>IFERROR(VLOOKUP($B130,Kraftvärmeprod!$B$1:$AJ$550,MATCH(V$4,Kraftvärmeprod!$B$1:$AJ$1,0),FALSE)/1,0)-IFERROR(VLOOKUP($B130,'Slutlig allokering kvv'!$B$2:$AJ$550,MATCH(V$4,'Slutlig allokering kvv'!$B$1:$AJ$1,0),FALSE)/1,0)</f>
        <v>58.334800000000001</v>
      </c>
      <c r="W130">
        <f>IFERROR(VLOOKUP($B130,Kraftvärmeprod!$B$1:$AJ$550,MATCH(W$4,Kraftvärmeprod!$B$1:$AJ$1,0),FALSE)/1,0)-IFERROR(VLOOKUP($B130,'Slutlig allokering kvv'!$B$2:$AJ$550,MATCH(W$4,'Slutlig allokering kvv'!$B$1:$AJ$1,0),FALSE)/1,0)</f>
        <v>0</v>
      </c>
      <c r="X130">
        <f>IFERROR(VLOOKUP($B130,Kraftvärmeprod!$B$1:$AJ$550,MATCH(X$4,Kraftvärmeprod!$B$1:$AJ$1,0),FALSE)/1,0)-IFERROR(VLOOKUP($B130,'Slutlig allokering kvv'!$B$2:$AJ$550,MATCH(X$4,'Slutlig allokering kvv'!$B$1:$AJ$1,0),FALSE)/1,0)</f>
        <v>9.8362000000000005E-2</v>
      </c>
      <c r="Y130">
        <f>IFERROR(VLOOKUP($B130,Kraftvärmeprod!$B$1:$AJ$550,MATCH(Y$4,Kraftvärmeprod!$B$1:$AJ$1,0),FALSE)/1,0)-IFERROR(VLOOKUP($B130,'Slutlig allokering kvv'!$B$2:$AJ$550,MATCH(Y$4,'Slutlig allokering kvv'!$B$1:$AJ$1,0),FALSE)/1,0)</f>
        <v>0</v>
      </c>
      <c r="Z130">
        <f>IFERROR(VLOOKUP($B130,Kraftvärmeprod!$B$1:$AJ$550,MATCH(Z$4,Kraftvärmeprod!$B$1:$AJ$1,0),FALSE)/1,0)-IFERROR(VLOOKUP($B130,'Slutlig allokering kvv'!$B$2:$AJ$550,MATCH(Z$4,'Slutlig allokering kvv'!$B$1:$AJ$1,0),FALSE)/1,0)</f>
        <v>0</v>
      </c>
      <c r="AA130">
        <f>IFERROR(VLOOKUP($B130,Kraftvärmeprod!$B$1:$AJ$550,MATCH(AA$4,Kraftvärmeprod!$B$1:$AJ$1,0),FALSE)/1,0)-IFERROR(VLOOKUP($B130,'Slutlig allokering kvv'!$B$2:$AJ$550,MATCH(AA$4,'Slutlig allokering kvv'!$B$1:$AJ$1,0),FALSE)/1,0)</f>
        <v>0</v>
      </c>
      <c r="AB130">
        <f>IFERROR(VLOOKUP($B130,Kraftvärmeprod!$B$1:$AJ$550,MATCH(AB$4,Kraftvärmeprod!$B$1:$AJ$1,0),FALSE)/1,0)-IFERROR(VLOOKUP($B130,'Slutlig allokering kvv'!$B$2:$AJ$550,MATCH(AB$4,'Slutlig allokering kvv'!$B$1:$AJ$1,0),FALSE)/1,0)</f>
        <v>0</v>
      </c>
      <c r="AC130">
        <f>IFERROR(VLOOKUP($B130,Kraftvärmeprod!$B$1:$AJ$550,MATCH(AC$4,Kraftvärmeprod!$B$1:$AJ$1,0),FALSE)/1,0)-IFERROR(VLOOKUP($B130,'Slutlig allokering kvv'!$B$2:$AJ$550,MATCH(AC$4,'Slutlig allokering kvv'!$B$1:$AJ$1,0),FALSE)/1,0)</f>
        <v>0</v>
      </c>
      <c r="AD130">
        <f>IFERROR(VLOOKUP($B130,Miljö!$B$1:$E$471,MATCH("Hjälpel kraftvärme (GWh)",Miljö!$B$1:$E$1,0),FALSE)/1,0)-IFERROR(VLOOKUP($B130,'Slutlig allokering kvv'!$B$2:$AJ$550,MATCH(AD$4,'Slutlig allokering kvv'!$B$1:$AJ$1,0),FALSE)/1,0)</f>
        <v>7.634739999999999</v>
      </c>
      <c r="AH130">
        <f t="shared" si="2"/>
        <v>147.79179647000001</v>
      </c>
      <c r="AJ130">
        <f>IFERROR(VLOOKUP($B130,'Slutlig allokering kvv'!$B$2:$AX$550,MATCH("Summa slutlig allokerad tillförd energi (utan hjälpel och rökgaskondensering):",'Slutlig allokering kvv'!$B$1:$AX$1,0),FALSE)/1,"")</f>
        <v>176.87720353</v>
      </c>
      <c r="AL130" s="195">
        <f>IFERROR(1-VLOOKUP($B130,'Slutlig allokering kvv'!$B$2:$AX$550,MATCH("Andel av bränsle i kvv som allokerats till värme, exklusive rökgaskondensering och hjälpel",'Slutlig allokering kvv'!$B$1:$AX$1,0),FALSE),"")</f>
        <v>0.4552076005716591</v>
      </c>
      <c r="AN130" s="195">
        <f t="shared" si="3"/>
        <v>0.45520760057165921</v>
      </c>
    </row>
    <row r="131" spans="1:40" x14ac:dyDescent="0.25">
      <c r="A131" s="2" t="s">
        <v>207</v>
      </c>
      <c r="B131" s="2" t="s">
        <v>208</v>
      </c>
      <c r="C131" t="str">
        <f>IFERROR(VLOOKUP($B131,Kraftvärmeprod!$B$1:$AH$479,MATCH(C$4,Kraftvärmeprod!$B$1:$AG$1,0),FALSE)/1,"")</f>
        <v/>
      </c>
      <c r="D131" t="str">
        <f>IFERROR(VLOOKUP($B131,Kraftvärmeprod!$B$1:$AH$479,MATCH(D$4,Kraftvärmeprod!$B$1:$AG$1,0),FALSE)/1,"")</f>
        <v/>
      </c>
      <c r="F131">
        <f>IFERROR(VLOOKUP($B131,Kraftvärmeprod!$B$1:$AJ$550,MATCH(F$4,Kraftvärmeprod!$B$1:$AJ$1,0),FALSE)/1,0)-IFERROR(VLOOKUP($B131,'Slutlig allokering kvv'!$B$2:$AJ$550,MATCH(F$4,'Slutlig allokering kvv'!$B$1:$AJ$1,0),FALSE)/1,0)</f>
        <v>0</v>
      </c>
      <c r="G131">
        <f>IFERROR(VLOOKUP($B131,Kraftvärmeprod!$B$1:$AJ$550,MATCH(G$4,Kraftvärmeprod!$B$1:$AJ$1,0),FALSE)/1,0)-IFERROR(VLOOKUP($B131,'Slutlig allokering kvv'!$B$2:$AJ$550,MATCH(G$4,'Slutlig allokering kvv'!$B$1:$AJ$1,0),FALSE)/1,0)</f>
        <v>0</v>
      </c>
      <c r="H131">
        <f>IFERROR(VLOOKUP($B131,Kraftvärmeprod!$B$1:$AJ$550,MATCH(H$4,Kraftvärmeprod!$B$1:$AJ$1,0),FALSE)/1,0)-IFERROR(VLOOKUP($B131,'Slutlig allokering kvv'!$B$2:$AJ$550,MATCH(H$4,'Slutlig allokering kvv'!$B$1:$AJ$1,0),FALSE)/1,0)</f>
        <v>0</v>
      </c>
      <c r="I131">
        <f>IFERROR(VLOOKUP($B131,Kraftvärmeprod!$B$1:$AJ$550,MATCH(I$4,Kraftvärmeprod!$B$1:$AJ$1,0),FALSE)/1,0)-IFERROR(VLOOKUP($B131,'Slutlig allokering kvv'!$B$2:$AJ$550,MATCH(I$4,'Slutlig allokering kvv'!$B$1:$AJ$1,0),FALSE)/1,0)</f>
        <v>0</v>
      </c>
      <c r="J131">
        <f>IFERROR(VLOOKUP($B131,Kraftvärmeprod!$B$1:$AJ$550,MATCH(J$4,Kraftvärmeprod!$B$1:$AJ$1,0),FALSE)/1,0)-IFERROR(VLOOKUP($B131,'Slutlig allokering kvv'!$B$2:$AJ$550,MATCH(J$4,'Slutlig allokering kvv'!$B$1:$AJ$1,0),FALSE)/1,0)</f>
        <v>0</v>
      </c>
      <c r="K131">
        <f>IFERROR(VLOOKUP($B131,Kraftvärmeprod!$B$1:$AJ$550,MATCH(K$4,Kraftvärmeprod!$B$1:$AJ$1,0),FALSE)/1,0)-IFERROR(VLOOKUP($B131,'Slutlig allokering kvv'!$B$2:$AJ$550,MATCH(K$4,'Slutlig allokering kvv'!$B$1:$AJ$1,0),FALSE)/1,0)</f>
        <v>0</v>
      </c>
      <c r="L131">
        <f>IFERROR(VLOOKUP($B131,Kraftvärmeprod!$B$1:$AJ$550,MATCH(L$4,Kraftvärmeprod!$B$1:$AJ$1,0),FALSE)/1,0)-IFERROR(VLOOKUP($B131,'Slutlig allokering kvv'!$B$2:$AJ$550,MATCH(L$4,'Slutlig allokering kvv'!$B$1:$AJ$1,0),FALSE)/1,0)</f>
        <v>0</v>
      </c>
      <c r="M131">
        <f>IFERROR(VLOOKUP($B131,Kraftvärmeprod!$B$1:$AJ$550,MATCH(M$4,Kraftvärmeprod!$B$1:$AJ$1,0),FALSE)/1,0)-IFERROR(VLOOKUP($B131,'Slutlig allokering kvv'!$B$2:$AJ$550,MATCH(M$4,'Slutlig allokering kvv'!$B$1:$AJ$1,0),FALSE)/1,0)</f>
        <v>0</v>
      </c>
      <c r="N131">
        <f>IFERROR(VLOOKUP($B131,Kraftvärmeprod!$B$1:$AJ$550,MATCH(N$4,Kraftvärmeprod!$B$1:$AJ$1,0),FALSE)/1,0)-IFERROR(VLOOKUP($B131,'Slutlig allokering kvv'!$B$2:$AJ$550,MATCH(N$4,'Slutlig allokering kvv'!$B$1:$AJ$1,0),FALSE)/1,0)</f>
        <v>0</v>
      </c>
      <c r="O131">
        <f>IFERROR(VLOOKUP($B131,Kraftvärmeprod!$B$1:$AJ$550,MATCH(O$4,Kraftvärmeprod!$B$1:$AJ$1,0),FALSE)/1,0)-IFERROR(VLOOKUP($B131,'Slutlig allokering kvv'!$B$2:$AJ$550,MATCH(O$4,'Slutlig allokering kvv'!$B$1:$AJ$1,0),FALSE)/1,0)</f>
        <v>0</v>
      </c>
      <c r="P131">
        <f>IFERROR(VLOOKUP($B131,Kraftvärmeprod!$B$1:$AJ$550,MATCH(P$4,Kraftvärmeprod!$B$1:$AJ$1,0),FALSE)/1,0)-IFERROR(VLOOKUP($B131,'Slutlig allokering kvv'!$B$2:$AJ$550,MATCH(P$4,'Slutlig allokering kvv'!$B$1:$AJ$1,0),FALSE)/1,0)</f>
        <v>0</v>
      </c>
      <c r="Q131">
        <f>IFERROR(VLOOKUP($B131,Kraftvärmeprod!$B$1:$AJ$550,MATCH(Q$4,Kraftvärmeprod!$B$1:$AJ$1,0),FALSE)/1,0)-IFERROR(VLOOKUP($B131,'Slutlig allokering kvv'!$B$2:$AJ$550,MATCH(Q$4,'Slutlig allokering kvv'!$B$1:$AJ$1,0),FALSE)/1,0)</f>
        <v>0</v>
      </c>
      <c r="R131">
        <f>IFERROR(VLOOKUP($B131,Kraftvärmeprod!$B$1:$AJ$550,MATCH(R$4,Kraftvärmeprod!$B$1:$AJ$1,0),FALSE)/1,0)-IFERROR(VLOOKUP($B131,'Slutlig allokering kvv'!$B$2:$AJ$550,MATCH(R$4,'Slutlig allokering kvv'!$B$1:$AJ$1,0),FALSE)/1,0)</f>
        <v>0</v>
      </c>
      <c r="S131">
        <f>IFERROR(VLOOKUP($B131,Kraftvärmeprod!$B$1:$AJ$550,MATCH(S$4,Kraftvärmeprod!$B$1:$AJ$1,0),FALSE)/1,0)-IFERROR(VLOOKUP($B131,'Slutlig allokering kvv'!$B$2:$AJ$550,MATCH(S$4,'Slutlig allokering kvv'!$B$1:$AJ$1,0),FALSE)/1,0)</f>
        <v>0</v>
      </c>
      <c r="T131">
        <f>IFERROR(VLOOKUP($B131,Kraftvärmeprod!$B$1:$AJ$550,MATCH(T$4,Kraftvärmeprod!$B$1:$AJ$1,0),FALSE)/1,0)-IFERROR(VLOOKUP($B131,'Slutlig allokering kvv'!$B$2:$AJ$550,MATCH(T$4,'Slutlig allokering kvv'!$B$1:$AJ$1,0),FALSE)/1,0)</f>
        <v>0</v>
      </c>
      <c r="U131">
        <f>IFERROR(VLOOKUP($B131,Kraftvärmeprod!$B$1:$AJ$550,MATCH(U$4,Kraftvärmeprod!$B$1:$AJ$1,0),FALSE)/1,0)-IFERROR(VLOOKUP($B131,'Slutlig allokering kvv'!$B$2:$AJ$550,MATCH(U$4,'Slutlig allokering kvv'!$B$1:$AJ$1,0),FALSE)/1,0)</f>
        <v>0</v>
      </c>
      <c r="V131">
        <f>IFERROR(VLOOKUP($B131,Kraftvärmeprod!$B$1:$AJ$550,MATCH(V$4,Kraftvärmeprod!$B$1:$AJ$1,0),FALSE)/1,0)-IFERROR(VLOOKUP($B131,'Slutlig allokering kvv'!$B$2:$AJ$550,MATCH(V$4,'Slutlig allokering kvv'!$B$1:$AJ$1,0),FALSE)/1,0)</f>
        <v>0</v>
      </c>
      <c r="W131">
        <f>IFERROR(VLOOKUP($B131,Kraftvärmeprod!$B$1:$AJ$550,MATCH(W$4,Kraftvärmeprod!$B$1:$AJ$1,0),FALSE)/1,0)-IFERROR(VLOOKUP($B131,'Slutlig allokering kvv'!$B$2:$AJ$550,MATCH(W$4,'Slutlig allokering kvv'!$B$1:$AJ$1,0),FALSE)/1,0)</f>
        <v>0</v>
      </c>
      <c r="X131">
        <f>IFERROR(VLOOKUP($B131,Kraftvärmeprod!$B$1:$AJ$550,MATCH(X$4,Kraftvärmeprod!$B$1:$AJ$1,0),FALSE)/1,0)-IFERROR(VLOOKUP($B131,'Slutlig allokering kvv'!$B$2:$AJ$550,MATCH(X$4,'Slutlig allokering kvv'!$B$1:$AJ$1,0),FALSE)/1,0)</f>
        <v>0</v>
      </c>
      <c r="Y131">
        <f>IFERROR(VLOOKUP($B131,Kraftvärmeprod!$B$1:$AJ$550,MATCH(Y$4,Kraftvärmeprod!$B$1:$AJ$1,0),FALSE)/1,0)-IFERROR(VLOOKUP($B131,'Slutlig allokering kvv'!$B$2:$AJ$550,MATCH(Y$4,'Slutlig allokering kvv'!$B$1:$AJ$1,0),FALSE)/1,0)</f>
        <v>0</v>
      </c>
      <c r="Z131">
        <f>IFERROR(VLOOKUP($B131,Kraftvärmeprod!$B$1:$AJ$550,MATCH(Z$4,Kraftvärmeprod!$B$1:$AJ$1,0),FALSE)/1,0)-IFERROR(VLOOKUP($B131,'Slutlig allokering kvv'!$B$2:$AJ$550,MATCH(Z$4,'Slutlig allokering kvv'!$B$1:$AJ$1,0),FALSE)/1,0)</f>
        <v>0</v>
      </c>
      <c r="AA131">
        <f>IFERROR(VLOOKUP($B131,Kraftvärmeprod!$B$1:$AJ$550,MATCH(AA$4,Kraftvärmeprod!$B$1:$AJ$1,0),FALSE)/1,0)-IFERROR(VLOOKUP($B131,'Slutlig allokering kvv'!$B$2:$AJ$550,MATCH(AA$4,'Slutlig allokering kvv'!$B$1:$AJ$1,0),FALSE)/1,0)</f>
        <v>0</v>
      </c>
      <c r="AB131">
        <f>IFERROR(VLOOKUP($B131,Kraftvärmeprod!$B$1:$AJ$550,MATCH(AB$4,Kraftvärmeprod!$B$1:$AJ$1,0),FALSE)/1,0)-IFERROR(VLOOKUP($B131,'Slutlig allokering kvv'!$B$2:$AJ$550,MATCH(AB$4,'Slutlig allokering kvv'!$B$1:$AJ$1,0),FALSE)/1,0)</f>
        <v>0</v>
      </c>
      <c r="AC131">
        <f>IFERROR(VLOOKUP($B131,Kraftvärmeprod!$B$1:$AJ$550,MATCH(AC$4,Kraftvärmeprod!$B$1:$AJ$1,0),FALSE)/1,0)-IFERROR(VLOOKUP($B131,'Slutlig allokering kvv'!$B$2:$AJ$550,MATCH(AC$4,'Slutlig allokering kvv'!$B$1:$AJ$1,0),FALSE)/1,0)</f>
        <v>0</v>
      </c>
      <c r="AD131">
        <f>IFERROR(VLOOKUP($B131,Miljö!$B$1:$E$471,MATCH("Hjälpel kraftvärme (GWh)",Miljö!$B$1:$E$1,0),FALSE)/1,0)-IFERROR(VLOOKUP($B131,'Slutlig allokering kvv'!$B$2:$AJ$550,MATCH(AD$4,'Slutlig allokering kvv'!$B$1:$AJ$1,0),FALSE)/1,0)</f>
        <v>0</v>
      </c>
      <c r="AH131">
        <f t="shared" si="2"/>
        <v>0</v>
      </c>
      <c r="AJ131">
        <f>IFERROR(VLOOKUP($B131,'Slutlig allokering kvv'!$B$2:$AX$550,MATCH("Summa slutlig allokerad tillförd energi (utan hjälpel och rökgaskondensering):",'Slutlig allokering kvv'!$B$1:$AX$1,0),FALSE)/1,"")</f>
        <v>0</v>
      </c>
      <c r="AL131" s="195" t="str">
        <f>IFERROR(1-VLOOKUP($B131,'Slutlig allokering kvv'!$B$2:$AX$550,MATCH("Andel av bränsle i kvv som allokerats till värme, exklusive rökgaskondensering och hjälpel",'Slutlig allokering kvv'!$B$1:$AX$1,0),FALSE),"")</f>
        <v/>
      </c>
      <c r="AN131" s="195" t="str">
        <f t="shared" si="3"/>
        <v/>
      </c>
    </row>
    <row r="132" spans="1:40" x14ac:dyDescent="0.25">
      <c r="A132" s="2" t="s">
        <v>207</v>
      </c>
      <c r="B132" s="2" t="s">
        <v>209</v>
      </c>
      <c r="C132">
        <f>IFERROR(VLOOKUP($B132,Kraftvärmeprod!$B$1:$AH$479,MATCH(C$4,Kraftvärmeprod!$B$1:$AG$1,0),FALSE)/1,"")</f>
        <v>894.49800000000005</v>
      </c>
      <c r="D132">
        <f>IFERROR(VLOOKUP($B132,Kraftvärmeprod!$B$1:$AH$479,MATCH(D$4,Kraftvärmeprod!$B$1:$AG$1,0),FALSE)/1,"")</f>
        <v>637.995</v>
      </c>
      <c r="F132">
        <f>IFERROR(VLOOKUP($B132,Kraftvärmeprod!$B$1:$AJ$550,MATCH(F$4,Kraftvärmeprod!$B$1:$AJ$1,0),FALSE)/1,0)-IFERROR(VLOOKUP($B132,'Slutlig allokering kvv'!$B$2:$AJ$550,MATCH(F$4,'Slutlig allokering kvv'!$B$1:$AJ$1,0),FALSE)/1,0)</f>
        <v>0</v>
      </c>
      <c r="G132">
        <f>IFERROR(VLOOKUP($B132,Kraftvärmeprod!$B$1:$AJ$550,MATCH(G$4,Kraftvärmeprod!$B$1:$AJ$1,0),FALSE)/1,0)-IFERROR(VLOOKUP($B132,'Slutlig allokering kvv'!$B$2:$AJ$550,MATCH(G$4,'Slutlig allokering kvv'!$B$1:$AJ$1,0),FALSE)/1,0)</f>
        <v>0.64500000000000002</v>
      </c>
      <c r="H132">
        <f>IFERROR(VLOOKUP($B132,Kraftvärmeprod!$B$1:$AJ$550,MATCH(H$4,Kraftvärmeprod!$B$1:$AJ$1,0),FALSE)/1,0)-IFERROR(VLOOKUP($B132,'Slutlig allokering kvv'!$B$2:$AJ$550,MATCH(H$4,'Slutlig allokering kvv'!$B$1:$AJ$1,0),FALSE)/1,0)</f>
        <v>0</v>
      </c>
      <c r="I132">
        <f>IFERROR(VLOOKUP($B132,Kraftvärmeprod!$B$1:$AJ$550,MATCH(I$4,Kraftvärmeprod!$B$1:$AJ$1,0),FALSE)/1,0)-IFERROR(VLOOKUP($B132,'Slutlig allokering kvv'!$B$2:$AJ$550,MATCH(I$4,'Slutlig allokering kvv'!$B$1:$AJ$1,0),FALSE)/1,0)</f>
        <v>0</v>
      </c>
      <c r="J132">
        <f>IFERROR(VLOOKUP($B132,Kraftvärmeprod!$B$1:$AJ$550,MATCH(J$4,Kraftvärmeprod!$B$1:$AJ$1,0),FALSE)/1,0)-IFERROR(VLOOKUP($B132,'Slutlig allokering kvv'!$B$2:$AJ$550,MATCH(J$4,'Slutlig allokering kvv'!$B$1:$AJ$1,0),FALSE)/1,0)</f>
        <v>875.66199999999992</v>
      </c>
      <c r="K132">
        <f>IFERROR(VLOOKUP($B132,Kraftvärmeprod!$B$1:$AJ$550,MATCH(K$4,Kraftvärmeprod!$B$1:$AJ$1,0),FALSE)/1,0)-IFERROR(VLOOKUP($B132,'Slutlig allokering kvv'!$B$2:$AJ$550,MATCH(K$4,'Slutlig allokering kvv'!$B$1:$AJ$1,0),FALSE)/1,0)</f>
        <v>0</v>
      </c>
      <c r="L132">
        <f>IFERROR(VLOOKUP($B132,Kraftvärmeprod!$B$1:$AJ$550,MATCH(L$4,Kraftvärmeprod!$B$1:$AJ$1,0),FALSE)/1,0)-IFERROR(VLOOKUP($B132,'Slutlig allokering kvv'!$B$2:$AJ$550,MATCH(L$4,'Slutlig allokering kvv'!$B$1:$AJ$1,0),FALSE)/1,0)</f>
        <v>24.119</v>
      </c>
      <c r="M132">
        <f>IFERROR(VLOOKUP($B132,Kraftvärmeprod!$B$1:$AJ$550,MATCH(M$4,Kraftvärmeprod!$B$1:$AJ$1,0),FALSE)/1,0)-IFERROR(VLOOKUP($B132,'Slutlig allokering kvv'!$B$2:$AJ$550,MATCH(M$4,'Slutlig allokering kvv'!$B$1:$AJ$1,0),FALSE)/1,0)</f>
        <v>8.0399999999999991</v>
      </c>
      <c r="N132">
        <f>IFERROR(VLOOKUP($B132,Kraftvärmeprod!$B$1:$AJ$550,MATCH(N$4,Kraftvärmeprod!$B$1:$AJ$1,0),FALSE)/1,0)-IFERROR(VLOOKUP($B132,'Slutlig allokering kvv'!$B$2:$AJ$550,MATCH(N$4,'Slutlig allokering kvv'!$B$1:$AJ$1,0),FALSE)/1,0)</f>
        <v>16.652999999999999</v>
      </c>
      <c r="O132">
        <f>IFERROR(VLOOKUP($B132,Kraftvärmeprod!$B$1:$AJ$550,MATCH(O$4,Kraftvärmeprod!$B$1:$AJ$1,0),FALSE)/1,0)-IFERROR(VLOOKUP($B132,'Slutlig allokering kvv'!$B$2:$AJ$550,MATCH(O$4,'Slutlig allokering kvv'!$B$1:$AJ$1,0),FALSE)/1,0)</f>
        <v>0</v>
      </c>
      <c r="P132">
        <f>IFERROR(VLOOKUP($B132,Kraftvärmeprod!$B$1:$AJ$550,MATCH(P$4,Kraftvärmeprod!$B$1:$AJ$1,0),FALSE)/1,0)-IFERROR(VLOOKUP($B132,'Slutlig allokering kvv'!$B$2:$AJ$550,MATCH(P$4,'Slutlig allokering kvv'!$B$1:$AJ$1,0),FALSE)/1,0)</f>
        <v>0</v>
      </c>
      <c r="Q132">
        <f>IFERROR(VLOOKUP($B132,Kraftvärmeprod!$B$1:$AJ$550,MATCH(Q$4,Kraftvärmeprod!$B$1:$AJ$1,0),FALSE)/1,0)-IFERROR(VLOOKUP($B132,'Slutlig allokering kvv'!$B$2:$AJ$550,MATCH(Q$4,'Slutlig allokering kvv'!$B$1:$AJ$1,0),FALSE)/1,0)</f>
        <v>8.6140000000000008</v>
      </c>
      <c r="R132">
        <f>IFERROR(VLOOKUP($B132,Kraftvärmeprod!$B$1:$AJ$550,MATCH(R$4,Kraftvärmeprod!$B$1:$AJ$1,0),FALSE)/1,0)-IFERROR(VLOOKUP($B132,'Slutlig allokering kvv'!$B$2:$AJ$550,MATCH(R$4,'Slutlig allokering kvv'!$B$1:$AJ$1,0),FALSE)/1,0)</f>
        <v>0</v>
      </c>
      <c r="S132">
        <f>IFERROR(VLOOKUP($B132,Kraftvärmeprod!$B$1:$AJ$550,MATCH(S$4,Kraftvärmeprod!$B$1:$AJ$1,0),FALSE)/1,0)-IFERROR(VLOOKUP($B132,'Slutlig allokering kvv'!$B$2:$AJ$550,MATCH(S$4,'Slutlig allokering kvv'!$B$1:$AJ$1,0),FALSE)/1,0)</f>
        <v>0</v>
      </c>
      <c r="T132">
        <f>IFERROR(VLOOKUP($B132,Kraftvärmeprod!$B$1:$AJ$550,MATCH(T$4,Kraftvärmeprod!$B$1:$AJ$1,0),FALSE)/1,0)-IFERROR(VLOOKUP($B132,'Slutlig allokering kvv'!$B$2:$AJ$550,MATCH(T$4,'Slutlig allokering kvv'!$B$1:$AJ$1,0),FALSE)/1,0)</f>
        <v>0</v>
      </c>
      <c r="U132">
        <f>IFERROR(VLOOKUP($B132,Kraftvärmeprod!$B$1:$AJ$550,MATCH(U$4,Kraftvärmeprod!$B$1:$AJ$1,0),FALSE)/1,0)-IFERROR(VLOOKUP($B132,'Slutlig allokering kvv'!$B$2:$AJ$550,MATCH(U$4,'Slutlig allokering kvv'!$B$1:$AJ$1,0),FALSE)/1,0)</f>
        <v>0</v>
      </c>
      <c r="V132">
        <f>IFERROR(VLOOKUP($B132,Kraftvärmeprod!$B$1:$AJ$550,MATCH(V$4,Kraftvärmeprod!$B$1:$AJ$1,0),FALSE)/1,0)-IFERROR(VLOOKUP($B132,'Slutlig allokering kvv'!$B$2:$AJ$550,MATCH(V$4,'Slutlig allokering kvv'!$B$1:$AJ$1,0),FALSE)/1,0)</f>
        <v>0</v>
      </c>
      <c r="W132">
        <f>IFERROR(VLOOKUP($B132,Kraftvärmeprod!$B$1:$AJ$550,MATCH(W$4,Kraftvärmeprod!$B$1:$AJ$1,0),FALSE)/1,0)-IFERROR(VLOOKUP($B132,'Slutlig allokering kvv'!$B$2:$AJ$550,MATCH(W$4,'Slutlig allokering kvv'!$B$1:$AJ$1,0),FALSE)/1,0)</f>
        <v>0</v>
      </c>
      <c r="X132">
        <f>IFERROR(VLOOKUP($B132,Kraftvärmeprod!$B$1:$AJ$550,MATCH(X$4,Kraftvärmeprod!$B$1:$AJ$1,0),FALSE)/1,0)-IFERROR(VLOOKUP($B132,'Slutlig allokering kvv'!$B$2:$AJ$550,MATCH(X$4,'Slutlig allokering kvv'!$B$1:$AJ$1,0),FALSE)/1,0)</f>
        <v>0.13400000000000001</v>
      </c>
      <c r="Y132">
        <f>IFERROR(VLOOKUP($B132,Kraftvärmeprod!$B$1:$AJ$550,MATCH(Y$4,Kraftvärmeprod!$B$1:$AJ$1,0),FALSE)/1,0)-IFERROR(VLOOKUP($B132,'Slutlig allokering kvv'!$B$2:$AJ$550,MATCH(Y$4,'Slutlig allokering kvv'!$B$1:$AJ$1,0),FALSE)/1,0)</f>
        <v>0</v>
      </c>
      <c r="Z132">
        <f>IFERROR(VLOOKUP($B132,Kraftvärmeprod!$B$1:$AJ$550,MATCH(Z$4,Kraftvärmeprod!$B$1:$AJ$1,0),FALSE)/1,0)-IFERROR(VLOOKUP($B132,'Slutlig allokering kvv'!$B$2:$AJ$550,MATCH(Z$4,'Slutlig allokering kvv'!$B$1:$AJ$1,0),FALSE)/1,0)</f>
        <v>0</v>
      </c>
      <c r="AA132">
        <f>IFERROR(VLOOKUP($B132,Kraftvärmeprod!$B$1:$AJ$550,MATCH(AA$4,Kraftvärmeprod!$B$1:$AJ$1,0),FALSE)/1,0)-IFERROR(VLOOKUP($B132,'Slutlig allokering kvv'!$B$2:$AJ$550,MATCH(AA$4,'Slutlig allokering kvv'!$B$1:$AJ$1,0),FALSE)/1,0)</f>
        <v>0</v>
      </c>
      <c r="AB132">
        <f>IFERROR(VLOOKUP($B132,Kraftvärmeprod!$B$1:$AJ$550,MATCH(AB$4,Kraftvärmeprod!$B$1:$AJ$1,0),FALSE)/1,0)-IFERROR(VLOOKUP($B132,'Slutlig allokering kvv'!$B$2:$AJ$550,MATCH(AB$4,'Slutlig allokering kvv'!$B$1:$AJ$1,0),FALSE)/1,0)</f>
        <v>0</v>
      </c>
      <c r="AC132">
        <f>IFERROR(VLOOKUP($B132,Kraftvärmeprod!$B$1:$AJ$550,MATCH(AC$4,Kraftvärmeprod!$B$1:$AJ$1,0),FALSE)/1,0)-IFERROR(VLOOKUP($B132,'Slutlig allokering kvv'!$B$2:$AJ$550,MATCH(AC$4,'Slutlig allokering kvv'!$B$1:$AJ$1,0),FALSE)/1,0)</f>
        <v>0</v>
      </c>
      <c r="AD132">
        <f>IFERROR(VLOOKUP($B132,Miljö!$B$1:$E$471,MATCH("Hjälpel kraftvärme (GWh)",Miljö!$B$1:$E$1,0),FALSE)/1,0)-IFERROR(VLOOKUP($B132,'Slutlig allokering kvv'!$B$2:$AJ$550,MATCH(AD$4,'Slutlig allokering kvv'!$B$1:$AJ$1,0),FALSE)/1,0)</f>
        <v>5.7759999999999998</v>
      </c>
      <c r="AH132">
        <f t="shared" si="2"/>
        <v>933.86699999999996</v>
      </c>
      <c r="AJ132">
        <f>IFERROR(VLOOKUP($B132,'Slutlig allokering kvv'!$B$2:$AX$550,MATCH("Summa slutlig allokerad tillförd energi (utan hjälpel och rökgaskondensering):",'Slutlig allokering kvv'!$B$1:$AX$1,0),FALSE)/1,"")</f>
        <v>768.59699999999987</v>
      </c>
      <c r="AL132" s="195">
        <f>IFERROR(1-VLOOKUP($B132,'Slutlig allokering kvv'!$B$2:$AX$550,MATCH("Andel av bränsle i kvv som allokerats till värme, exklusive rökgaskondensering och hjälpel",'Slutlig allokering kvv'!$B$1:$AX$1,0),FALSE),"")</f>
        <v>0.54853847129807154</v>
      </c>
      <c r="AN132" s="195">
        <f t="shared" si="3"/>
        <v>0.54853847129807154</v>
      </c>
    </row>
    <row r="133" spans="1:40" x14ac:dyDescent="0.25">
      <c r="A133" s="2" t="s">
        <v>207</v>
      </c>
      <c r="B133" s="2" t="s">
        <v>210</v>
      </c>
      <c r="C133">
        <f>IFERROR(VLOOKUP($B133,Kraftvärmeprod!$B$1:$AH$479,MATCH(C$4,Kraftvärmeprod!$B$1:$AG$1,0),FALSE)/1,"")</f>
        <v>127.973</v>
      </c>
      <c r="D133">
        <f>IFERROR(VLOOKUP($B133,Kraftvärmeprod!$B$1:$AH$479,MATCH(D$4,Kraftvärmeprod!$B$1:$AG$1,0),FALSE)/1,"")</f>
        <v>17.738</v>
      </c>
      <c r="F133">
        <f>IFERROR(VLOOKUP($B133,Kraftvärmeprod!$B$1:$AJ$550,MATCH(F$4,Kraftvärmeprod!$B$1:$AJ$1,0),FALSE)/1,0)-IFERROR(VLOOKUP($B133,'Slutlig allokering kvv'!$B$2:$AJ$550,MATCH(F$4,'Slutlig allokering kvv'!$B$1:$AJ$1,0),FALSE)/1,0)</f>
        <v>0</v>
      </c>
      <c r="G133">
        <f>IFERROR(VLOOKUP($B133,Kraftvärmeprod!$B$1:$AJ$550,MATCH(G$4,Kraftvärmeprod!$B$1:$AJ$1,0),FALSE)/1,0)-IFERROR(VLOOKUP($B133,'Slutlig allokering kvv'!$B$2:$AJ$550,MATCH(G$4,'Slutlig allokering kvv'!$B$1:$AJ$1,0),FALSE)/1,0)</f>
        <v>0</v>
      </c>
      <c r="H133">
        <f>IFERROR(VLOOKUP($B133,Kraftvärmeprod!$B$1:$AJ$550,MATCH(H$4,Kraftvärmeprod!$B$1:$AJ$1,0),FALSE)/1,0)-IFERROR(VLOOKUP($B133,'Slutlig allokering kvv'!$B$2:$AJ$550,MATCH(H$4,'Slutlig allokering kvv'!$B$1:$AJ$1,0),FALSE)/1,0)</f>
        <v>0</v>
      </c>
      <c r="I133">
        <f>IFERROR(VLOOKUP($B133,Kraftvärmeprod!$B$1:$AJ$550,MATCH(I$4,Kraftvärmeprod!$B$1:$AJ$1,0),FALSE)/1,0)-IFERROR(VLOOKUP($B133,'Slutlig allokering kvv'!$B$2:$AJ$550,MATCH(I$4,'Slutlig allokering kvv'!$B$1:$AJ$1,0),FALSE)/1,0)</f>
        <v>0</v>
      </c>
      <c r="J133">
        <f>IFERROR(VLOOKUP($B133,Kraftvärmeprod!$B$1:$AJ$550,MATCH(J$4,Kraftvärmeprod!$B$1:$AJ$1,0),FALSE)/1,0)-IFERROR(VLOOKUP($B133,'Slutlig allokering kvv'!$B$2:$AJ$550,MATCH(J$4,'Slutlig allokering kvv'!$B$1:$AJ$1,0),FALSE)/1,0)</f>
        <v>0</v>
      </c>
      <c r="K133">
        <f>IFERROR(VLOOKUP($B133,Kraftvärmeprod!$B$1:$AJ$550,MATCH(K$4,Kraftvärmeprod!$B$1:$AJ$1,0),FALSE)/1,0)-IFERROR(VLOOKUP($B133,'Slutlig allokering kvv'!$B$2:$AJ$550,MATCH(K$4,'Slutlig allokering kvv'!$B$1:$AJ$1,0),FALSE)/1,0)</f>
        <v>0</v>
      </c>
      <c r="L133">
        <f>IFERROR(VLOOKUP($B133,Kraftvärmeprod!$B$1:$AJ$550,MATCH(L$4,Kraftvärmeprod!$B$1:$AJ$1,0),FALSE)/1,0)-IFERROR(VLOOKUP($B133,'Slutlig allokering kvv'!$B$2:$AJ$550,MATCH(L$4,'Slutlig allokering kvv'!$B$1:$AJ$1,0),FALSE)/1,0)</f>
        <v>18.327099999999994</v>
      </c>
      <c r="M133">
        <f>IFERROR(VLOOKUP($B133,Kraftvärmeprod!$B$1:$AJ$550,MATCH(M$4,Kraftvärmeprod!$B$1:$AJ$1,0),FALSE)/1,0)-IFERROR(VLOOKUP($B133,'Slutlig allokering kvv'!$B$2:$AJ$550,MATCH(M$4,'Slutlig allokering kvv'!$B$1:$AJ$1,0),FALSE)/1,0)</f>
        <v>6.1090000000000018</v>
      </c>
      <c r="N133">
        <f>IFERROR(VLOOKUP($B133,Kraftvärmeprod!$B$1:$AJ$550,MATCH(N$4,Kraftvärmeprod!$B$1:$AJ$1,0),FALSE)/1,0)-IFERROR(VLOOKUP($B133,'Slutlig allokering kvv'!$B$2:$AJ$550,MATCH(N$4,'Slutlig allokering kvv'!$B$1:$AJ$1,0),FALSE)/1,0)</f>
        <v>12.654399999999995</v>
      </c>
      <c r="O133">
        <f>IFERROR(VLOOKUP($B133,Kraftvärmeprod!$B$1:$AJ$550,MATCH(O$4,Kraftvärmeprod!$B$1:$AJ$1,0),FALSE)/1,0)-IFERROR(VLOOKUP($B133,'Slutlig allokering kvv'!$B$2:$AJ$550,MATCH(O$4,'Slutlig allokering kvv'!$B$1:$AJ$1,0),FALSE)/1,0)</f>
        <v>0</v>
      </c>
      <c r="P133">
        <f>IFERROR(VLOOKUP($B133,Kraftvärmeprod!$B$1:$AJ$550,MATCH(P$4,Kraftvärmeprod!$B$1:$AJ$1,0),FALSE)/1,0)-IFERROR(VLOOKUP($B133,'Slutlig allokering kvv'!$B$2:$AJ$550,MATCH(P$4,'Slutlig allokering kvv'!$B$1:$AJ$1,0),FALSE)/1,0)</f>
        <v>0</v>
      </c>
      <c r="Q133">
        <f>IFERROR(VLOOKUP($B133,Kraftvärmeprod!$B$1:$AJ$550,MATCH(Q$4,Kraftvärmeprod!$B$1:$AJ$1,0),FALSE)/1,0)-IFERROR(VLOOKUP($B133,'Slutlig allokering kvv'!$B$2:$AJ$550,MATCH(Q$4,'Slutlig allokering kvv'!$B$1:$AJ$1,0),FALSE)/1,0)</f>
        <v>6.5451999999999977</v>
      </c>
      <c r="R133">
        <f>IFERROR(VLOOKUP($B133,Kraftvärmeprod!$B$1:$AJ$550,MATCH(R$4,Kraftvärmeprod!$B$1:$AJ$1,0),FALSE)/1,0)-IFERROR(VLOOKUP($B133,'Slutlig allokering kvv'!$B$2:$AJ$550,MATCH(R$4,'Slutlig allokering kvv'!$B$1:$AJ$1,0),FALSE)/1,0)</f>
        <v>0</v>
      </c>
      <c r="S133">
        <f>IFERROR(VLOOKUP($B133,Kraftvärmeprod!$B$1:$AJ$550,MATCH(S$4,Kraftvärmeprod!$B$1:$AJ$1,0),FALSE)/1,0)-IFERROR(VLOOKUP($B133,'Slutlig allokering kvv'!$B$2:$AJ$550,MATCH(S$4,'Slutlig allokering kvv'!$B$1:$AJ$1,0),FALSE)/1,0)</f>
        <v>0</v>
      </c>
      <c r="T133">
        <f>IFERROR(VLOOKUP($B133,Kraftvärmeprod!$B$1:$AJ$550,MATCH(T$4,Kraftvärmeprod!$B$1:$AJ$1,0),FALSE)/1,0)-IFERROR(VLOOKUP($B133,'Slutlig allokering kvv'!$B$2:$AJ$550,MATCH(T$4,'Slutlig allokering kvv'!$B$1:$AJ$1,0),FALSE)/1,0)</f>
        <v>0</v>
      </c>
      <c r="U133">
        <f>IFERROR(VLOOKUP($B133,Kraftvärmeprod!$B$1:$AJ$550,MATCH(U$4,Kraftvärmeprod!$B$1:$AJ$1,0),FALSE)/1,0)-IFERROR(VLOOKUP($B133,'Slutlig allokering kvv'!$B$2:$AJ$550,MATCH(U$4,'Slutlig allokering kvv'!$B$1:$AJ$1,0),FALSE)/1,0)</f>
        <v>0</v>
      </c>
      <c r="V133">
        <f>IFERROR(VLOOKUP($B133,Kraftvärmeprod!$B$1:$AJ$550,MATCH(V$4,Kraftvärmeprod!$B$1:$AJ$1,0),FALSE)/1,0)-IFERROR(VLOOKUP($B133,'Slutlig allokering kvv'!$B$2:$AJ$550,MATCH(V$4,'Slutlig allokering kvv'!$B$1:$AJ$1,0),FALSE)/1,0)</f>
        <v>0</v>
      </c>
      <c r="W133">
        <f>IFERROR(VLOOKUP($B133,Kraftvärmeprod!$B$1:$AJ$550,MATCH(W$4,Kraftvärmeprod!$B$1:$AJ$1,0),FALSE)/1,0)-IFERROR(VLOOKUP($B133,'Slutlig allokering kvv'!$B$2:$AJ$550,MATCH(W$4,'Slutlig allokering kvv'!$B$1:$AJ$1,0),FALSE)/1,0)</f>
        <v>0</v>
      </c>
      <c r="X133">
        <f>IFERROR(VLOOKUP($B133,Kraftvärmeprod!$B$1:$AJ$550,MATCH(X$4,Kraftvärmeprod!$B$1:$AJ$1,0),FALSE)/1,0)-IFERROR(VLOOKUP($B133,'Slutlig allokering kvv'!$B$2:$AJ$550,MATCH(X$4,'Slutlig allokering kvv'!$B$1:$AJ$1,0),FALSE)/1,0)</f>
        <v>0.10300000000000004</v>
      </c>
      <c r="Y133">
        <f>IFERROR(VLOOKUP($B133,Kraftvärmeprod!$B$1:$AJ$550,MATCH(Y$4,Kraftvärmeprod!$B$1:$AJ$1,0),FALSE)/1,0)-IFERROR(VLOOKUP($B133,'Slutlig allokering kvv'!$B$2:$AJ$550,MATCH(Y$4,'Slutlig allokering kvv'!$B$1:$AJ$1,0),FALSE)/1,0)</f>
        <v>0</v>
      </c>
      <c r="Z133">
        <f>IFERROR(VLOOKUP($B133,Kraftvärmeprod!$B$1:$AJ$550,MATCH(Z$4,Kraftvärmeprod!$B$1:$AJ$1,0),FALSE)/1,0)-IFERROR(VLOOKUP($B133,'Slutlig allokering kvv'!$B$2:$AJ$550,MATCH(Z$4,'Slutlig allokering kvv'!$B$1:$AJ$1,0),FALSE)/1,0)</f>
        <v>0</v>
      </c>
      <c r="AA133">
        <f>IFERROR(VLOOKUP($B133,Kraftvärmeprod!$B$1:$AJ$550,MATCH(AA$4,Kraftvärmeprod!$B$1:$AJ$1,0),FALSE)/1,0)-IFERROR(VLOOKUP($B133,'Slutlig allokering kvv'!$B$2:$AJ$550,MATCH(AA$4,'Slutlig allokering kvv'!$B$1:$AJ$1,0),FALSE)/1,0)</f>
        <v>0</v>
      </c>
      <c r="AB133">
        <f>IFERROR(VLOOKUP($B133,Kraftvärmeprod!$B$1:$AJ$550,MATCH(AB$4,Kraftvärmeprod!$B$1:$AJ$1,0),FALSE)/1,0)-IFERROR(VLOOKUP($B133,'Slutlig allokering kvv'!$B$2:$AJ$550,MATCH(AB$4,'Slutlig allokering kvv'!$B$1:$AJ$1,0),FALSE)/1,0)</f>
        <v>0</v>
      </c>
      <c r="AC133">
        <f>IFERROR(VLOOKUP($B133,Kraftvärmeprod!$B$1:$AJ$550,MATCH(AC$4,Kraftvärmeprod!$B$1:$AJ$1,0),FALSE)/1,0)-IFERROR(VLOOKUP($B133,'Slutlig allokering kvv'!$B$2:$AJ$550,MATCH(AC$4,'Slutlig allokering kvv'!$B$1:$AJ$1,0),FALSE)/1,0)</f>
        <v>0</v>
      </c>
      <c r="AD133">
        <f>IFERROR(VLOOKUP($B133,Miljö!$B$1:$E$471,MATCH("Hjälpel kraftvärme (GWh)",Miljö!$B$1:$E$1,0),FALSE)/1,0)-IFERROR(VLOOKUP($B133,'Slutlig allokering kvv'!$B$2:$AJ$550,MATCH(AD$4,'Slutlig allokering kvv'!$B$1:$AJ$1,0),FALSE)/1,0)</f>
        <v>1.7470999999999997</v>
      </c>
      <c r="AH133">
        <f t="shared" si="2"/>
        <v>43.738699999999987</v>
      </c>
      <c r="AJ133">
        <f>IFERROR(VLOOKUP($B133,'Slutlig allokering kvv'!$B$2:$AX$550,MATCH("Summa slutlig allokerad tillförd energi (utan hjälpel och rökgaskondensering):",'Slutlig allokering kvv'!$B$1:$AX$1,0),FALSE)/1,"")</f>
        <v>121.16630000000001</v>
      </c>
      <c r="AL133" s="195">
        <f>IFERROR(1-VLOOKUP($B133,'Slutlig allokering kvv'!$B$2:$AX$550,MATCH("Andel av bränsle i kvv som allokerats till värme, exklusive rökgaskondensering och hjälpel",'Slutlig allokering kvv'!$B$1:$AX$1,0),FALSE),"")</f>
        <v>0.26523574179072784</v>
      </c>
      <c r="AN133" s="195">
        <f t="shared" si="3"/>
        <v>0.2652357417907279</v>
      </c>
    </row>
    <row r="134" spans="1:40" x14ac:dyDescent="0.25">
      <c r="A134" s="2" t="s">
        <v>207</v>
      </c>
      <c r="B134" s="2" t="s">
        <v>207</v>
      </c>
      <c r="C134" t="str">
        <f>IFERROR(VLOOKUP($B134,Kraftvärmeprod!$B$1:$AH$479,MATCH(C$4,Kraftvärmeprod!$B$1:$AG$1,0),FALSE)/1,"")</f>
        <v/>
      </c>
      <c r="D134" t="str">
        <f>IFERROR(VLOOKUP($B134,Kraftvärmeprod!$B$1:$AH$479,MATCH(D$4,Kraftvärmeprod!$B$1:$AG$1,0),FALSE)/1,"")</f>
        <v/>
      </c>
      <c r="F134">
        <f>IFERROR(VLOOKUP($B134,Kraftvärmeprod!$B$1:$AJ$550,MATCH(F$4,Kraftvärmeprod!$B$1:$AJ$1,0),FALSE)/1,0)-IFERROR(VLOOKUP($B134,'Slutlig allokering kvv'!$B$2:$AJ$550,MATCH(F$4,'Slutlig allokering kvv'!$B$1:$AJ$1,0),FALSE)/1,0)</f>
        <v>0</v>
      </c>
      <c r="G134">
        <f>IFERROR(VLOOKUP($B134,Kraftvärmeprod!$B$1:$AJ$550,MATCH(G$4,Kraftvärmeprod!$B$1:$AJ$1,0),FALSE)/1,0)-IFERROR(VLOOKUP($B134,'Slutlig allokering kvv'!$B$2:$AJ$550,MATCH(G$4,'Slutlig allokering kvv'!$B$1:$AJ$1,0),FALSE)/1,0)</f>
        <v>0</v>
      </c>
      <c r="H134">
        <f>IFERROR(VLOOKUP($B134,Kraftvärmeprod!$B$1:$AJ$550,MATCH(H$4,Kraftvärmeprod!$B$1:$AJ$1,0),FALSE)/1,0)-IFERROR(VLOOKUP($B134,'Slutlig allokering kvv'!$B$2:$AJ$550,MATCH(H$4,'Slutlig allokering kvv'!$B$1:$AJ$1,0),FALSE)/1,0)</f>
        <v>0</v>
      </c>
      <c r="I134">
        <f>IFERROR(VLOOKUP($B134,Kraftvärmeprod!$B$1:$AJ$550,MATCH(I$4,Kraftvärmeprod!$B$1:$AJ$1,0),FALSE)/1,0)-IFERROR(VLOOKUP($B134,'Slutlig allokering kvv'!$B$2:$AJ$550,MATCH(I$4,'Slutlig allokering kvv'!$B$1:$AJ$1,0),FALSE)/1,0)</f>
        <v>0</v>
      </c>
      <c r="J134">
        <f>IFERROR(VLOOKUP($B134,Kraftvärmeprod!$B$1:$AJ$550,MATCH(J$4,Kraftvärmeprod!$B$1:$AJ$1,0),FALSE)/1,0)-IFERROR(VLOOKUP($B134,'Slutlig allokering kvv'!$B$2:$AJ$550,MATCH(J$4,'Slutlig allokering kvv'!$B$1:$AJ$1,0),FALSE)/1,0)</f>
        <v>0</v>
      </c>
      <c r="K134">
        <f>IFERROR(VLOOKUP($B134,Kraftvärmeprod!$B$1:$AJ$550,MATCH(K$4,Kraftvärmeprod!$B$1:$AJ$1,0),FALSE)/1,0)-IFERROR(VLOOKUP($B134,'Slutlig allokering kvv'!$B$2:$AJ$550,MATCH(K$4,'Slutlig allokering kvv'!$B$1:$AJ$1,0),FALSE)/1,0)</f>
        <v>0</v>
      </c>
      <c r="L134">
        <f>IFERROR(VLOOKUP($B134,Kraftvärmeprod!$B$1:$AJ$550,MATCH(L$4,Kraftvärmeprod!$B$1:$AJ$1,0),FALSE)/1,0)-IFERROR(VLOOKUP($B134,'Slutlig allokering kvv'!$B$2:$AJ$550,MATCH(L$4,'Slutlig allokering kvv'!$B$1:$AJ$1,0),FALSE)/1,0)</f>
        <v>0</v>
      </c>
      <c r="M134">
        <f>IFERROR(VLOOKUP($B134,Kraftvärmeprod!$B$1:$AJ$550,MATCH(M$4,Kraftvärmeprod!$B$1:$AJ$1,0),FALSE)/1,0)-IFERROR(VLOOKUP($B134,'Slutlig allokering kvv'!$B$2:$AJ$550,MATCH(M$4,'Slutlig allokering kvv'!$B$1:$AJ$1,0),FALSE)/1,0)</f>
        <v>0</v>
      </c>
      <c r="N134">
        <f>IFERROR(VLOOKUP($B134,Kraftvärmeprod!$B$1:$AJ$550,MATCH(N$4,Kraftvärmeprod!$B$1:$AJ$1,0),FALSE)/1,0)-IFERROR(VLOOKUP($B134,'Slutlig allokering kvv'!$B$2:$AJ$550,MATCH(N$4,'Slutlig allokering kvv'!$B$1:$AJ$1,0),FALSE)/1,0)</f>
        <v>0</v>
      </c>
      <c r="O134">
        <f>IFERROR(VLOOKUP($B134,Kraftvärmeprod!$B$1:$AJ$550,MATCH(O$4,Kraftvärmeprod!$B$1:$AJ$1,0),FALSE)/1,0)-IFERROR(VLOOKUP($B134,'Slutlig allokering kvv'!$B$2:$AJ$550,MATCH(O$4,'Slutlig allokering kvv'!$B$1:$AJ$1,0),FALSE)/1,0)</f>
        <v>0</v>
      </c>
      <c r="P134">
        <f>IFERROR(VLOOKUP($B134,Kraftvärmeprod!$B$1:$AJ$550,MATCH(P$4,Kraftvärmeprod!$B$1:$AJ$1,0),FALSE)/1,0)-IFERROR(VLOOKUP($B134,'Slutlig allokering kvv'!$B$2:$AJ$550,MATCH(P$4,'Slutlig allokering kvv'!$B$1:$AJ$1,0),FALSE)/1,0)</f>
        <v>0</v>
      </c>
      <c r="Q134">
        <f>IFERROR(VLOOKUP($B134,Kraftvärmeprod!$B$1:$AJ$550,MATCH(Q$4,Kraftvärmeprod!$B$1:$AJ$1,0),FALSE)/1,0)-IFERROR(VLOOKUP($B134,'Slutlig allokering kvv'!$B$2:$AJ$550,MATCH(Q$4,'Slutlig allokering kvv'!$B$1:$AJ$1,0),FALSE)/1,0)</f>
        <v>0</v>
      </c>
      <c r="R134">
        <f>IFERROR(VLOOKUP($B134,Kraftvärmeprod!$B$1:$AJ$550,MATCH(R$4,Kraftvärmeprod!$B$1:$AJ$1,0),FALSE)/1,0)-IFERROR(VLOOKUP($B134,'Slutlig allokering kvv'!$B$2:$AJ$550,MATCH(R$4,'Slutlig allokering kvv'!$B$1:$AJ$1,0),FALSE)/1,0)</f>
        <v>0</v>
      </c>
      <c r="S134">
        <f>IFERROR(VLOOKUP($B134,Kraftvärmeprod!$B$1:$AJ$550,MATCH(S$4,Kraftvärmeprod!$B$1:$AJ$1,0),FALSE)/1,0)-IFERROR(VLOOKUP($B134,'Slutlig allokering kvv'!$B$2:$AJ$550,MATCH(S$4,'Slutlig allokering kvv'!$B$1:$AJ$1,0),FALSE)/1,0)</f>
        <v>0</v>
      </c>
      <c r="T134">
        <f>IFERROR(VLOOKUP($B134,Kraftvärmeprod!$B$1:$AJ$550,MATCH(T$4,Kraftvärmeprod!$B$1:$AJ$1,0),FALSE)/1,0)-IFERROR(VLOOKUP($B134,'Slutlig allokering kvv'!$B$2:$AJ$550,MATCH(T$4,'Slutlig allokering kvv'!$B$1:$AJ$1,0),FALSE)/1,0)</f>
        <v>0</v>
      </c>
      <c r="U134">
        <f>IFERROR(VLOOKUP($B134,Kraftvärmeprod!$B$1:$AJ$550,MATCH(U$4,Kraftvärmeprod!$B$1:$AJ$1,0),FALSE)/1,0)-IFERROR(VLOOKUP($B134,'Slutlig allokering kvv'!$B$2:$AJ$550,MATCH(U$4,'Slutlig allokering kvv'!$B$1:$AJ$1,0),FALSE)/1,0)</f>
        <v>0</v>
      </c>
      <c r="V134">
        <f>IFERROR(VLOOKUP($B134,Kraftvärmeprod!$B$1:$AJ$550,MATCH(V$4,Kraftvärmeprod!$B$1:$AJ$1,0),FALSE)/1,0)-IFERROR(VLOOKUP($B134,'Slutlig allokering kvv'!$B$2:$AJ$550,MATCH(V$4,'Slutlig allokering kvv'!$B$1:$AJ$1,0),FALSE)/1,0)</f>
        <v>0</v>
      </c>
      <c r="W134">
        <f>IFERROR(VLOOKUP($B134,Kraftvärmeprod!$B$1:$AJ$550,MATCH(W$4,Kraftvärmeprod!$B$1:$AJ$1,0),FALSE)/1,0)-IFERROR(VLOOKUP($B134,'Slutlig allokering kvv'!$B$2:$AJ$550,MATCH(W$4,'Slutlig allokering kvv'!$B$1:$AJ$1,0),FALSE)/1,0)</f>
        <v>0</v>
      </c>
      <c r="X134">
        <f>IFERROR(VLOOKUP($B134,Kraftvärmeprod!$B$1:$AJ$550,MATCH(X$4,Kraftvärmeprod!$B$1:$AJ$1,0),FALSE)/1,0)-IFERROR(VLOOKUP($B134,'Slutlig allokering kvv'!$B$2:$AJ$550,MATCH(X$4,'Slutlig allokering kvv'!$B$1:$AJ$1,0),FALSE)/1,0)</f>
        <v>0</v>
      </c>
      <c r="Y134">
        <f>IFERROR(VLOOKUP($B134,Kraftvärmeprod!$B$1:$AJ$550,MATCH(Y$4,Kraftvärmeprod!$B$1:$AJ$1,0),FALSE)/1,0)-IFERROR(VLOOKUP($B134,'Slutlig allokering kvv'!$B$2:$AJ$550,MATCH(Y$4,'Slutlig allokering kvv'!$B$1:$AJ$1,0),FALSE)/1,0)</f>
        <v>0</v>
      </c>
      <c r="Z134">
        <f>IFERROR(VLOOKUP($B134,Kraftvärmeprod!$B$1:$AJ$550,MATCH(Z$4,Kraftvärmeprod!$B$1:$AJ$1,0),FALSE)/1,0)-IFERROR(VLOOKUP($B134,'Slutlig allokering kvv'!$B$2:$AJ$550,MATCH(Z$4,'Slutlig allokering kvv'!$B$1:$AJ$1,0),FALSE)/1,0)</f>
        <v>0</v>
      </c>
      <c r="AA134">
        <f>IFERROR(VLOOKUP($B134,Kraftvärmeprod!$B$1:$AJ$550,MATCH(AA$4,Kraftvärmeprod!$B$1:$AJ$1,0),FALSE)/1,0)-IFERROR(VLOOKUP($B134,'Slutlig allokering kvv'!$B$2:$AJ$550,MATCH(AA$4,'Slutlig allokering kvv'!$B$1:$AJ$1,0),FALSE)/1,0)</f>
        <v>0</v>
      </c>
      <c r="AB134">
        <f>IFERROR(VLOOKUP($B134,Kraftvärmeprod!$B$1:$AJ$550,MATCH(AB$4,Kraftvärmeprod!$B$1:$AJ$1,0),FALSE)/1,0)-IFERROR(VLOOKUP($B134,'Slutlig allokering kvv'!$B$2:$AJ$550,MATCH(AB$4,'Slutlig allokering kvv'!$B$1:$AJ$1,0),FALSE)/1,0)</f>
        <v>0</v>
      </c>
      <c r="AC134">
        <f>IFERROR(VLOOKUP($B134,Kraftvärmeprod!$B$1:$AJ$550,MATCH(AC$4,Kraftvärmeprod!$B$1:$AJ$1,0),FALSE)/1,0)-IFERROR(VLOOKUP($B134,'Slutlig allokering kvv'!$B$2:$AJ$550,MATCH(AC$4,'Slutlig allokering kvv'!$B$1:$AJ$1,0),FALSE)/1,0)</f>
        <v>0</v>
      </c>
      <c r="AD134">
        <f>IFERROR(VLOOKUP($B134,Miljö!$B$1:$E$471,MATCH("Hjälpel kraftvärme (GWh)",Miljö!$B$1:$E$1,0),FALSE)/1,0)-IFERROR(VLOOKUP($B134,'Slutlig allokering kvv'!$B$2:$AJ$550,MATCH(AD$4,'Slutlig allokering kvv'!$B$1:$AJ$1,0),FALSE)/1,0)</f>
        <v>0</v>
      </c>
      <c r="AH134">
        <f t="shared" ref="AH134:AH197" si="4">SUM(F134:AB134)</f>
        <v>0</v>
      </c>
      <c r="AJ134">
        <f>IFERROR(VLOOKUP($B134,'Slutlig allokering kvv'!$B$2:$AX$550,MATCH("Summa slutlig allokerad tillförd energi (utan hjälpel och rökgaskondensering):",'Slutlig allokering kvv'!$B$1:$AX$1,0),FALSE)/1,"")</f>
        <v>0</v>
      </c>
      <c r="AL134" s="195" t="str">
        <f>IFERROR(1-VLOOKUP($B134,'Slutlig allokering kvv'!$B$2:$AX$550,MATCH("Andel av bränsle i kvv som allokerats till värme, exklusive rökgaskondensering och hjälpel",'Slutlig allokering kvv'!$B$1:$AX$1,0),FALSE),"")</f>
        <v/>
      </c>
      <c r="AN134" s="195" t="str">
        <f t="shared" ref="AN134:AN197" si="5">IFERROR(AH134/(AH134+AJ134),"")</f>
        <v/>
      </c>
    </row>
    <row r="135" spans="1:40" x14ac:dyDescent="0.25">
      <c r="A135" s="2" t="s">
        <v>207</v>
      </c>
      <c r="B135" s="2" t="s">
        <v>211</v>
      </c>
      <c r="C135" t="str">
        <f>IFERROR(VLOOKUP($B135,Kraftvärmeprod!$B$1:$AH$479,MATCH(C$4,Kraftvärmeprod!$B$1:$AG$1,0),FALSE)/1,"")</f>
        <v/>
      </c>
      <c r="D135" t="str">
        <f>IFERROR(VLOOKUP($B135,Kraftvärmeprod!$B$1:$AH$479,MATCH(D$4,Kraftvärmeprod!$B$1:$AG$1,0),FALSE)/1,"")</f>
        <v/>
      </c>
      <c r="F135">
        <f>IFERROR(VLOOKUP($B135,Kraftvärmeprod!$B$1:$AJ$550,MATCH(F$4,Kraftvärmeprod!$B$1:$AJ$1,0),FALSE)/1,0)-IFERROR(VLOOKUP($B135,'Slutlig allokering kvv'!$B$2:$AJ$550,MATCH(F$4,'Slutlig allokering kvv'!$B$1:$AJ$1,0),FALSE)/1,0)</f>
        <v>0</v>
      </c>
      <c r="G135">
        <f>IFERROR(VLOOKUP($B135,Kraftvärmeprod!$B$1:$AJ$550,MATCH(G$4,Kraftvärmeprod!$B$1:$AJ$1,0),FALSE)/1,0)-IFERROR(VLOOKUP($B135,'Slutlig allokering kvv'!$B$2:$AJ$550,MATCH(G$4,'Slutlig allokering kvv'!$B$1:$AJ$1,0),FALSE)/1,0)</f>
        <v>0</v>
      </c>
      <c r="H135">
        <f>IFERROR(VLOOKUP($B135,Kraftvärmeprod!$B$1:$AJ$550,MATCH(H$4,Kraftvärmeprod!$B$1:$AJ$1,0),FALSE)/1,0)-IFERROR(VLOOKUP($B135,'Slutlig allokering kvv'!$B$2:$AJ$550,MATCH(H$4,'Slutlig allokering kvv'!$B$1:$AJ$1,0),FALSE)/1,0)</f>
        <v>0</v>
      </c>
      <c r="I135">
        <f>IFERROR(VLOOKUP($B135,Kraftvärmeprod!$B$1:$AJ$550,MATCH(I$4,Kraftvärmeprod!$B$1:$AJ$1,0),FALSE)/1,0)-IFERROR(VLOOKUP($B135,'Slutlig allokering kvv'!$B$2:$AJ$550,MATCH(I$4,'Slutlig allokering kvv'!$B$1:$AJ$1,0),FALSE)/1,0)</f>
        <v>0</v>
      </c>
      <c r="J135">
        <f>IFERROR(VLOOKUP($B135,Kraftvärmeprod!$B$1:$AJ$550,MATCH(J$4,Kraftvärmeprod!$B$1:$AJ$1,0),FALSE)/1,0)-IFERROR(VLOOKUP($B135,'Slutlig allokering kvv'!$B$2:$AJ$550,MATCH(J$4,'Slutlig allokering kvv'!$B$1:$AJ$1,0),FALSE)/1,0)</f>
        <v>0</v>
      </c>
      <c r="K135">
        <f>IFERROR(VLOOKUP($B135,Kraftvärmeprod!$B$1:$AJ$550,MATCH(K$4,Kraftvärmeprod!$B$1:$AJ$1,0),FALSE)/1,0)-IFERROR(VLOOKUP($B135,'Slutlig allokering kvv'!$B$2:$AJ$550,MATCH(K$4,'Slutlig allokering kvv'!$B$1:$AJ$1,0),FALSE)/1,0)</f>
        <v>0</v>
      </c>
      <c r="L135">
        <f>IFERROR(VLOOKUP($B135,Kraftvärmeprod!$B$1:$AJ$550,MATCH(L$4,Kraftvärmeprod!$B$1:$AJ$1,0),FALSE)/1,0)-IFERROR(VLOOKUP($B135,'Slutlig allokering kvv'!$B$2:$AJ$550,MATCH(L$4,'Slutlig allokering kvv'!$B$1:$AJ$1,0),FALSE)/1,0)</f>
        <v>0</v>
      </c>
      <c r="M135">
        <f>IFERROR(VLOOKUP($B135,Kraftvärmeprod!$B$1:$AJ$550,MATCH(M$4,Kraftvärmeprod!$B$1:$AJ$1,0),FALSE)/1,0)-IFERROR(VLOOKUP($B135,'Slutlig allokering kvv'!$B$2:$AJ$550,MATCH(M$4,'Slutlig allokering kvv'!$B$1:$AJ$1,0),FALSE)/1,0)</f>
        <v>0</v>
      </c>
      <c r="N135">
        <f>IFERROR(VLOOKUP($B135,Kraftvärmeprod!$B$1:$AJ$550,MATCH(N$4,Kraftvärmeprod!$B$1:$AJ$1,0),FALSE)/1,0)-IFERROR(VLOOKUP($B135,'Slutlig allokering kvv'!$B$2:$AJ$550,MATCH(N$4,'Slutlig allokering kvv'!$B$1:$AJ$1,0),FALSE)/1,0)</f>
        <v>0</v>
      </c>
      <c r="O135">
        <f>IFERROR(VLOOKUP($B135,Kraftvärmeprod!$B$1:$AJ$550,MATCH(O$4,Kraftvärmeprod!$B$1:$AJ$1,0),FALSE)/1,0)-IFERROR(VLOOKUP($B135,'Slutlig allokering kvv'!$B$2:$AJ$550,MATCH(O$4,'Slutlig allokering kvv'!$B$1:$AJ$1,0),FALSE)/1,0)</f>
        <v>0</v>
      </c>
      <c r="P135">
        <f>IFERROR(VLOOKUP($B135,Kraftvärmeprod!$B$1:$AJ$550,MATCH(P$4,Kraftvärmeprod!$B$1:$AJ$1,0),FALSE)/1,0)-IFERROR(VLOOKUP($B135,'Slutlig allokering kvv'!$B$2:$AJ$550,MATCH(P$4,'Slutlig allokering kvv'!$B$1:$AJ$1,0),FALSE)/1,0)</f>
        <v>0</v>
      </c>
      <c r="Q135">
        <f>IFERROR(VLOOKUP($B135,Kraftvärmeprod!$B$1:$AJ$550,MATCH(Q$4,Kraftvärmeprod!$B$1:$AJ$1,0),FALSE)/1,0)-IFERROR(VLOOKUP($B135,'Slutlig allokering kvv'!$B$2:$AJ$550,MATCH(Q$4,'Slutlig allokering kvv'!$B$1:$AJ$1,0),FALSE)/1,0)</f>
        <v>0</v>
      </c>
      <c r="R135">
        <f>IFERROR(VLOOKUP($B135,Kraftvärmeprod!$B$1:$AJ$550,MATCH(R$4,Kraftvärmeprod!$B$1:$AJ$1,0),FALSE)/1,0)-IFERROR(VLOOKUP($B135,'Slutlig allokering kvv'!$B$2:$AJ$550,MATCH(R$4,'Slutlig allokering kvv'!$B$1:$AJ$1,0),FALSE)/1,0)</f>
        <v>0</v>
      </c>
      <c r="S135">
        <f>IFERROR(VLOOKUP($B135,Kraftvärmeprod!$B$1:$AJ$550,MATCH(S$4,Kraftvärmeprod!$B$1:$AJ$1,0),FALSE)/1,0)-IFERROR(VLOOKUP($B135,'Slutlig allokering kvv'!$B$2:$AJ$550,MATCH(S$4,'Slutlig allokering kvv'!$B$1:$AJ$1,0),FALSE)/1,0)</f>
        <v>0</v>
      </c>
      <c r="T135">
        <f>IFERROR(VLOOKUP($B135,Kraftvärmeprod!$B$1:$AJ$550,MATCH(T$4,Kraftvärmeprod!$B$1:$AJ$1,0),FALSE)/1,0)-IFERROR(VLOOKUP($B135,'Slutlig allokering kvv'!$B$2:$AJ$550,MATCH(T$4,'Slutlig allokering kvv'!$B$1:$AJ$1,0),FALSE)/1,0)</f>
        <v>0</v>
      </c>
      <c r="U135">
        <f>IFERROR(VLOOKUP($B135,Kraftvärmeprod!$B$1:$AJ$550,MATCH(U$4,Kraftvärmeprod!$B$1:$AJ$1,0),FALSE)/1,0)-IFERROR(VLOOKUP($B135,'Slutlig allokering kvv'!$B$2:$AJ$550,MATCH(U$4,'Slutlig allokering kvv'!$B$1:$AJ$1,0),FALSE)/1,0)</f>
        <v>0</v>
      </c>
      <c r="V135">
        <f>IFERROR(VLOOKUP($B135,Kraftvärmeprod!$B$1:$AJ$550,MATCH(V$4,Kraftvärmeprod!$B$1:$AJ$1,0),FALSE)/1,0)-IFERROR(VLOOKUP($B135,'Slutlig allokering kvv'!$B$2:$AJ$550,MATCH(V$4,'Slutlig allokering kvv'!$B$1:$AJ$1,0),FALSE)/1,0)</f>
        <v>0</v>
      </c>
      <c r="W135">
        <f>IFERROR(VLOOKUP($B135,Kraftvärmeprod!$B$1:$AJ$550,MATCH(W$4,Kraftvärmeprod!$B$1:$AJ$1,0),FALSE)/1,0)-IFERROR(VLOOKUP($B135,'Slutlig allokering kvv'!$B$2:$AJ$550,MATCH(W$4,'Slutlig allokering kvv'!$B$1:$AJ$1,0),FALSE)/1,0)</f>
        <v>0</v>
      </c>
      <c r="X135">
        <f>IFERROR(VLOOKUP($B135,Kraftvärmeprod!$B$1:$AJ$550,MATCH(X$4,Kraftvärmeprod!$B$1:$AJ$1,0),FALSE)/1,0)-IFERROR(VLOOKUP($B135,'Slutlig allokering kvv'!$B$2:$AJ$550,MATCH(X$4,'Slutlig allokering kvv'!$B$1:$AJ$1,0),FALSE)/1,0)</f>
        <v>0</v>
      </c>
      <c r="Y135">
        <f>IFERROR(VLOOKUP($B135,Kraftvärmeprod!$B$1:$AJ$550,MATCH(Y$4,Kraftvärmeprod!$B$1:$AJ$1,0),FALSE)/1,0)-IFERROR(VLOOKUP($B135,'Slutlig allokering kvv'!$B$2:$AJ$550,MATCH(Y$4,'Slutlig allokering kvv'!$B$1:$AJ$1,0),FALSE)/1,0)</f>
        <v>0</v>
      </c>
      <c r="Z135">
        <f>IFERROR(VLOOKUP($B135,Kraftvärmeprod!$B$1:$AJ$550,MATCH(Z$4,Kraftvärmeprod!$B$1:$AJ$1,0),FALSE)/1,0)-IFERROR(VLOOKUP($B135,'Slutlig allokering kvv'!$B$2:$AJ$550,MATCH(Z$4,'Slutlig allokering kvv'!$B$1:$AJ$1,0),FALSE)/1,0)</f>
        <v>0</v>
      </c>
      <c r="AA135">
        <f>IFERROR(VLOOKUP($B135,Kraftvärmeprod!$B$1:$AJ$550,MATCH(AA$4,Kraftvärmeprod!$B$1:$AJ$1,0),FALSE)/1,0)-IFERROR(VLOOKUP($B135,'Slutlig allokering kvv'!$B$2:$AJ$550,MATCH(AA$4,'Slutlig allokering kvv'!$B$1:$AJ$1,0),FALSE)/1,0)</f>
        <v>0</v>
      </c>
      <c r="AB135">
        <f>IFERROR(VLOOKUP($B135,Kraftvärmeprod!$B$1:$AJ$550,MATCH(AB$4,Kraftvärmeprod!$B$1:$AJ$1,0),FALSE)/1,0)-IFERROR(VLOOKUP($B135,'Slutlig allokering kvv'!$B$2:$AJ$550,MATCH(AB$4,'Slutlig allokering kvv'!$B$1:$AJ$1,0),FALSE)/1,0)</f>
        <v>0</v>
      </c>
      <c r="AC135">
        <f>IFERROR(VLOOKUP($B135,Kraftvärmeprod!$B$1:$AJ$550,MATCH(AC$4,Kraftvärmeprod!$B$1:$AJ$1,0),FALSE)/1,0)-IFERROR(VLOOKUP($B135,'Slutlig allokering kvv'!$B$2:$AJ$550,MATCH(AC$4,'Slutlig allokering kvv'!$B$1:$AJ$1,0),FALSE)/1,0)</f>
        <v>0</v>
      </c>
      <c r="AD135">
        <f>IFERROR(VLOOKUP($B135,Miljö!$B$1:$E$471,MATCH("Hjälpel kraftvärme (GWh)",Miljö!$B$1:$E$1,0),FALSE)/1,0)-IFERROR(VLOOKUP($B135,'Slutlig allokering kvv'!$B$2:$AJ$550,MATCH(AD$4,'Slutlig allokering kvv'!$B$1:$AJ$1,0),FALSE)/1,0)</f>
        <v>0</v>
      </c>
      <c r="AH135">
        <f t="shared" si="4"/>
        <v>0</v>
      </c>
      <c r="AJ135">
        <f>IFERROR(VLOOKUP($B135,'Slutlig allokering kvv'!$B$2:$AX$550,MATCH("Summa slutlig allokerad tillförd energi (utan hjälpel och rökgaskondensering):",'Slutlig allokering kvv'!$B$1:$AX$1,0),FALSE)/1,"")</f>
        <v>0</v>
      </c>
      <c r="AL135" s="195" t="str">
        <f>IFERROR(1-VLOOKUP($B135,'Slutlig allokering kvv'!$B$2:$AX$550,MATCH("Andel av bränsle i kvv som allokerats till värme, exklusive rökgaskondensering och hjälpel",'Slutlig allokering kvv'!$B$1:$AX$1,0),FALSE),"")</f>
        <v/>
      </c>
      <c r="AN135" s="195" t="str">
        <f t="shared" si="5"/>
        <v/>
      </c>
    </row>
    <row r="136" spans="1:40" x14ac:dyDescent="0.25">
      <c r="A136" s="2" t="s">
        <v>207</v>
      </c>
      <c r="B136" s="2" t="s">
        <v>212</v>
      </c>
      <c r="C136" t="str">
        <f>IFERROR(VLOOKUP($B136,Kraftvärmeprod!$B$1:$AH$479,MATCH(C$4,Kraftvärmeprod!$B$1:$AG$1,0),FALSE)/1,"")</f>
        <v/>
      </c>
      <c r="D136" t="str">
        <f>IFERROR(VLOOKUP($B136,Kraftvärmeprod!$B$1:$AH$479,MATCH(D$4,Kraftvärmeprod!$B$1:$AG$1,0),FALSE)/1,"")</f>
        <v/>
      </c>
      <c r="F136">
        <f>IFERROR(VLOOKUP($B136,Kraftvärmeprod!$B$1:$AJ$550,MATCH(F$4,Kraftvärmeprod!$B$1:$AJ$1,0),FALSE)/1,0)-IFERROR(VLOOKUP($B136,'Slutlig allokering kvv'!$B$2:$AJ$550,MATCH(F$4,'Slutlig allokering kvv'!$B$1:$AJ$1,0),FALSE)/1,0)</f>
        <v>0</v>
      </c>
      <c r="G136">
        <f>IFERROR(VLOOKUP($B136,Kraftvärmeprod!$B$1:$AJ$550,MATCH(G$4,Kraftvärmeprod!$B$1:$AJ$1,0),FALSE)/1,0)-IFERROR(VLOOKUP($B136,'Slutlig allokering kvv'!$B$2:$AJ$550,MATCH(G$4,'Slutlig allokering kvv'!$B$1:$AJ$1,0),FALSE)/1,0)</f>
        <v>0</v>
      </c>
      <c r="H136">
        <f>IFERROR(VLOOKUP($B136,Kraftvärmeprod!$B$1:$AJ$550,MATCH(H$4,Kraftvärmeprod!$B$1:$AJ$1,0),FALSE)/1,0)-IFERROR(VLOOKUP($B136,'Slutlig allokering kvv'!$B$2:$AJ$550,MATCH(H$4,'Slutlig allokering kvv'!$B$1:$AJ$1,0),FALSE)/1,0)</f>
        <v>0</v>
      </c>
      <c r="I136">
        <f>IFERROR(VLOOKUP($B136,Kraftvärmeprod!$B$1:$AJ$550,MATCH(I$4,Kraftvärmeprod!$B$1:$AJ$1,0),FALSE)/1,0)-IFERROR(VLOOKUP($B136,'Slutlig allokering kvv'!$B$2:$AJ$550,MATCH(I$4,'Slutlig allokering kvv'!$B$1:$AJ$1,0),FALSE)/1,0)</f>
        <v>0</v>
      </c>
      <c r="J136">
        <f>IFERROR(VLOOKUP($B136,Kraftvärmeprod!$B$1:$AJ$550,MATCH(J$4,Kraftvärmeprod!$B$1:$AJ$1,0),FALSE)/1,0)-IFERROR(VLOOKUP($B136,'Slutlig allokering kvv'!$B$2:$AJ$550,MATCH(J$4,'Slutlig allokering kvv'!$B$1:$AJ$1,0),FALSE)/1,0)</f>
        <v>0</v>
      </c>
      <c r="K136">
        <f>IFERROR(VLOOKUP($B136,Kraftvärmeprod!$B$1:$AJ$550,MATCH(K$4,Kraftvärmeprod!$B$1:$AJ$1,0),FALSE)/1,0)-IFERROR(VLOOKUP($B136,'Slutlig allokering kvv'!$B$2:$AJ$550,MATCH(K$4,'Slutlig allokering kvv'!$B$1:$AJ$1,0),FALSE)/1,0)</f>
        <v>0</v>
      </c>
      <c r="L136">
        <f>IFERROR(VLOOKUP($B136,Kraftvärmeprod!$B$1:$AJ$550,MATCH(L$4,Kraftvärmeprod!$B$1:$AJ$1,0),FALSE)/1,0)-IFERROR(VLOOKUP($B136,'Slutlig allokering kvv'!$B$2:$AJ$550,MATCH(L$4,'Slutlig allokering kvv'!$B$1:$AJ$1,0),FALSE)/1,0)</f>
        <v>0</v>
      </c>
      <c r="M136">
        <f>IFERROR(VLOOKUP($B136,Kraftvärmeprod!$B$1:$AJ$550,MATCH(M$4,Kraftvärmeprod!$B$1:$AJ$1,0),FALSE)/1,0)-IFERROR(VLOOKUP($B136,'Slutlig allokering kvv'!$B$2:$AJ$550,MATCH(M$4,'Slutlig allokering kvv'!$B$1:$AJ$1,0),FALSE)/1,0)</f>
        <v>0</v>
      </c>
      <c r="N136">
        <f>IFERROR(VLOOKUP($B136,Kraftvärmeprod!$B$1:$AJ$550,MATCH(N$4,Kraftvärmeprod!$B$1:$AJ$1,0),FALSE)/1,0)-IFERROR(VLOOKUP($B136,'Slutlig allokering kvv'!$B$2:$AJ$550,MATCH(N$4,'Slutlig allokering kvv'!$B$1:$AJ$1,0),FALSE)/1,0)</f>
        <v>0</v>
      </c>
      <c r="O136">
        <f>IFERROR(VLOOKUP($B136,Kraftvärmeprod!$B$1:$AJ$550,MATCH(O$4,Kraftvärmeprod!$B$1:$AJ$1,0),FALSE)/1,0)-IFERROR(VLOOKUP($B136,'Slutlig allokering kvv'!$B$2:$AJ$550,MATCH(O$4,'Slutlig allokering kvv'!$B$1:$AJ$1,0),FALSE)/1,0)</f>
        <v>0</v>
      </c>
      <c r="P136">
        <f>IFERROR(VLOOKUP($B136,Kraftvärmeprod!$B$1:$AJ$550,MATCH(P$4,Kraftvärmeprod!$B$1:$AJ$1,0),FALSE)/1,0)-IFERROR(VLOOKUP($B136,'Slutlig allokering kvv'!$B$2:$AJ$550,MATCH(P$4,'Slutlig allokering kvv'!$B$1:$AJ$1,0),FALSE)/1,0)</f>
        <v>0</v>
      </c>
      <c r="Q136">
        <f>IFERROR(VLOOKUP($B136,Kraftvärmeprod!$B$1:$AJ$550,MATCH(Q$4,Kraftvärmeprod!$B$1:$AJ$1,0),FALSE)/1,0)-IFERROR(VLOOKUP($B136,'Slutlig allokering kvv'!$B$2:$AJ$550,MATCH(Q$4,'Slutlig allokering kvv'!$B$1:$AJ$1,0),FALSE)/1,0)</f>
        <v>0</v>
      </c>
      <c r="R136">
        <f>IFERROR(VLOOKUP($B136,Kraftvärmeprod!$B$1:$AJ$550,MATCH(R$4,Kraftvärmeprod!$B$1:$AJ$1,0),FALSE)/1,0)-IFERROR(VLOOKUP($B136,'Slutlig allokering kvv'!$B$2:$AJ$550,MATCH(R$4,'Slutlig allokering kvv'!$B$1:$AJ$1,0),FALSE)/1,0)</f>
        <v>0</v>
      </c>
      <c r="S136">
        <f>IFERROR(VLOOKUP($B136,Kraftvärmeprod!$B$1:$AJ$550,MATCH(S$4,Kraftvärmeprod!$B$1:$AJ$1,0),FALSE)/1,0)-IFERROR(VLOOKUP($B136,'Slutlig allokering kvv'!$B$2:$AJ$550,MATCH(S$4,'Slutlig allokering kvv'!$B$1:$AJ$1,0),FALSE)/1,0)</f>
        <v>0</v>
      </c>
      <c r="T136">
        <f>IFERROR(VLOOKUP($B136,Kraftvärmeprod!$B$1:$AJ$550,MATCH(T$4,Kraftvärmeprod!$B$1:$AJ$1,0),FALSE)/1,0)-IFERROR(VLOOKUP($B136,'Slutlig allokering kvv'!$B$2:$AJ$550,MATCH(T$4,'Slutlig allokering kvv'!$B$1:$AJ$1,0),FALSE)/1,0)</f>
        <v>0</v>
      </c>
      <c r="U136">
        <f>IFERROR(VLOOKUP($B136,Kraftvärmeprod!$B$1:$AJ$550,MATCH(U$4,Kraftvärmeprod!$B$1:$AJ$1,0),FALSE)/1,0)-IFERROR(VLOOKUP($B136,'Slutlig allokering kvv'!$B$2:$AJ$550,MATCH(U$4,'Slutlig allokering kvv'!$B$1:$AJ$1,0),FALSE)/1,0)</f>
        <v>0</v>
      </c>
      <c r="V136">
        <f>IFERROR(VLOOKUP($B136,Kraftvärmeprod!$B$1:$AJ$550,MATCH(V$4,Kraftvärmeprod!$B$1:$AJ$1,0),FALSE)/1,0)-IFERROR(VLOOKUP($B136,'Slutlig allokering kvv'!$B$2:$AJ$550,MATCH(V$4,'Slutlig allokering kvv'!$B$1:$AJ$1,0),FALSE)/1,0)</f>
        <v>0</v>
      </c>
      <c r="W136">
        <f>IFERROR(VLOOKUP($B136,Kraftvärmeprod!$B$1:$AJ$550,MATCH(W$4,Kraftvärmeprod!$B$1:$AJ$1,0),FALSE)/1,0)-IFERROR(VLOOKUP($B136,'Slutlig allokering kvv'!$B$2:$AJ$550,MATCH(W$4,'Slutlig allokering kvv'!$B$1:$AJ$1,0),FALSE)/1,0)</f>
        <v>0</v>
      </c>
      <c r="X136">
        <f>IFERROR(VLOOKUP($B136,Kraftvärmeprod!$B$1:$AJ$550,MATCH(X$4,Kraftvärmeprod!$B$1:$AJ$1,0),FALSE)/1,0)-IFERROR(VLOOKUP($B136,'Slutlig allokering kvv'!$B$2:$AJ$550,MATCH(X$4,'Slutlig allokering kvv'!$B$1:$AJ$1,0),FALSE)/1,0)</f>
        <v>0</v>
      </c>
      <c r="Y136">
        <f>IFERROR(VLOOKUP($B136,Kraftvärmeprod!$B$1:$AJ$550,MATCH(Y$4,Kraftvärmeprod!$B$1:$AJ$1,0),FALSE)/1,0)-IFERROR(VLOOKUP($B136,'Slutlig allokering kvv'!$B$2:$AJ$550,MATCH(Y$4,'Slutlig allokering kvv'!$B$1:$AJ$1,0),FALSE)/1,0)</f>
        <v>0</v>
      </c>
      <c r="Z136">
        <f>IFERROR(VLOOKUP($B136,Kraftvärmeprod!$B$1:$AJ$550,MATCH(Z$4,Kraftvärmeprod!$B$1:$AJ$1,0),FALSE)/1,0)-IFERROR(VLOOKUP($B136,'Slutlig allokering kvv'!$B$2:$AJ$550,MATCH(Z$4,'Slutlig allokering kvv'!$B$1:$AJ$1,0),FALSE)/1,0)</f>
        <v>0</v>
      </c>
      <c r="AA136">
        <f>IFERROR(VLOOKUP($B136,Kraftvärmeprod!$B$1:$AJ$550,MATCH(AA$4,Kraftvärmeprod!$B$1:$AJ$1,0),FALSE)/1,0)-IFERROR(VLOOKUP($B136,'Slutlig allokering kvv'!$B$2:$AJ$550,MATCH(AA$4,'Slutlig allokering kvv'!$B$1:$AJ$1,0),FALSE)/1,0)</f>
        <v>0</v>
      </c>
      <c r="AB136">
        <f>IFERROR(VLOOKUP($B136,Kraftvärmeprod!$B$1:$AJ$550,MATCH(AB$4,Kraftvärmeprod!$B$1:$AJ$1,0),FALSE)/1,0)-IFERROR(VLOOKUP($B136,'Slutlig allokering kvv'!$B$2:$AJ$550,MATCH(AB$4,'Slutlig allokering kvv'!$B$1:$AJ$1,0),FALSE)/1,0)</f>
        <v>0</v>
      </c>
      <c r="AC136">
        <f>IFERROR(VLOOKUP($B136,Kraftvärmeprod!$B$1:$AJ$550,MATCH(AC$4,Kraftvärmeprod!$B$1:$AJ$1,0),FALSE)/1,0)-IFERROR(VLOOKUP($B136,'Slutlig allokering kvv'!$B$2:$AJ$550,MATCH(AC$4,'Slutlig allokering kvv'!$B$1:$AJ$1,0),FALSE)/1,0)</f>
        <v>0</v>
      </c>
      <c r="AD136">
        <f>IFERROR(VLOOKUP($B136,Miljö!$B$1:$E$471,MATCH("Hjälpel kraftvärme (GWh)",Miljö!$B$1:$E$1,0),FALSE)/1,0)-IFERROR(VLOOKUP($B136,'Slutlig allokering kvv'!$B$2:$AJ$550,MATCH(AD$4,'Slutlig allokering kvv'!$B$1:$AJ$1,0),FALSE)/1,0)</f>
        <v>0</v>
      </c>
      <c r="AH136">
        <f t="shared" si="4"/>
        <v>0</v>
      </c>
      <c r="AJ136">
        <f>IFERROR(VLOOKUP($B136,'Slutlig allokering kvv'!$B$2:$AX$550,MATCH("Summa slutlig allokerad tillförd energi (utan hjälpel och rökgaskondensering):",'Slutlig allokering kvv'!$B$1:$AX$1,0),FALSE)/1,"")</f>
        <v>0</v>
      </c>
      <c r="AL136" s="195" t="str">
        <f>IFERROR(1-VLOOKUP($B136,'Slutlig allokering kvv'!$B$2:$AX$550,MATCH("Andel av bränsle i kvv som allokerats till värme, exklusive rökgaskondensering och hjälpel",'Slutlig allokering kvv'!$B$1:$AX$1,0),FALSE),"")</f>
        <v/>
      </c>
      <c r="AN136" s="195" t="str">
        <f t="shared" si="5"/>
        <v/>
      </c>
    </row>
    <row r="137" spans="1:40" x14ac:dyDescent="0.25">
      <c r="A137" s="2" t="s">
        <v>207</v>
      </c>
      <c r="B137" s="2" t="s">
        <v>213</v>
      </c>
      <c r="C137" t="str">
        <f>IFERROR(VLOOKUP($B137,Kraftvärmeprod!$B$1:$AH$479,MATCH(C$4,Kraftvärmeprod!$B$1:$AG$1,0),FALSE)/1,"")</f>
        <v/>
      </c>
      <c r="D137" t="str">
        <f>IFERROR(VLOOKUP($B137,Kraftvärmeprod!$B$1:$AH$479,MATCH(D$4,Kraftvärmeprod!$B$1:$AG$1,0),FALSE)/1,"")</f>
        <v/>
      </c>
      <c r="F137">
        <f>IFERROR(VLOOKUP($B137,Kraftvärmeprod!$B$1:$AJ$550,MATCH(F$4,Kraftvärmeprod!$B$1:$AJ$1,0),FALSE)/1,0)-IFERROR(VLOOKUP($B137,'Slutlig allokering kvv'!$B$2:$AJ$550,MATCH(F$4,'Slutlig allokering kvv'!$B$1:$AJ$1,0),FALSE)/1,0)</f>
        <v>0</v>
      </c>
      <c r="G137">
        <f>IFERROR(VLOOKUP($B137,Kraftvärmeprod!$B$1:$AJ$550,MATCH(G$4,Kraftvärmeprod!$B$1:$AJ$1,0),FALSE)/1,0)-IFERROR(VLOOKUP($B137,'Slutlig allokering kvv'!$B$2:$AJ$550,MATCH(G$4,'Slutlig allokering kvv'!$B$1:$AJ$1,0),FALSE)/1,0)</f>
        <v>0</v>
      </c>
      <c r="H137">
        <f>IFERROR(VLOOKUP($B137,Kraftvärmeprod!$B$1:$AJ$550,MATCH(H$4,Kraftvärmeprod!$B$1:$AJ$1,0),FALSE)/1,0)-IFERROR(VLOOKUP($B137,'Slutlig allokering kvv'!$B$2:$AJ$550,MATCH(H$4,'Slutlig allokering kvv'!$B$1:$AJ$1,0),FALSE)/1,0)</f>
        <v>0</v>
      </c>
      <c r="I137">
        <f>IFERROR(VLOOKUP($B137,Kraftvärmeprod!$B$1:$AJ$550,MATCH(I$4,Kraftvärmeprod!$B$1:$AJ$1,0),FALSE)/1,0)-IFERROR(VLOOKUP($B137,'Slutlig allokering kvv'!$B$2:$AJ$550,MATCH(I$4,'Slutlig allokering kvv'!$B$1:$AJ$1,0),FALSE)/1,0)</f>
        <v>0</v>
      </c>
      <c r="J137">
        <f>IFERROR(VLOOKUP($B137,Kraftvärmeprod!$B$1:$AJ$550,MATCH(J$4,Kraftvärmeprod!$B$1:$AJ$1,0),FALSE)/1,0)-IFERROR(VLOOKUP($B137,'Slutlig allokering kvv'!$B$2:$AJ$550,MATCH(J$4,'Slutlig allokering kvv'!$B$1:$AJ$1,0),FALSE)/1,0)</f>
        <v>0</v>
      </c>
      <c r="K137">
        <f>IFERROR(VLOOKUP($B137,Kraftvärmeprod!$B$1:$AJ$550,MATCH(K$4,Kraftvärmeprod!$B$1:$AJ$1,0),FALSE)/1,0)-IFERROR(VLOOKUP($B137,'Slutlig allokering kvv'!$B$2:$AJ$550,MATCH(K$4,'Slutlig allokering kvv'!$B$1:$AJ$1,0),FALSE)/1,0)</f>
        <v>0</v>
      </c>
      <c r="L137">
        <f>IFERROR(VLOOKUP($B137,Kraftvärmeprod!$B$1:$AJ$550,MATCH(L$4,Kraftvärmeprod!$B$1:$AJ$1,0),FALSE)/1,0)-IFERROR(VLOOKUP($B137,'Slutlig allokering kvv'!$B$2:$AJ$550,MATCH(L$4,'Slutlig allokering kvv'!$B$1:$AJ$1,0),FALSE)/1,0)</f>
        <v>0</v>
      </c>
      <c r="M137">
        <f>IFERROR(VLOOKUP($B137,Kraftvärmeprod!$B$1:$AJ$550,MATCH(M$4,Kraftvärmeprod!$B$1:$AJ$1,0),FALSE)/1,0)-IFERROR(VLOOKUP($B137,'Slutlig allokering kvv'!$B$2:$AJ$550,MATCH(M$4,'Slutlig allokering kvv'!$B$1:$AJ$1,0),FALSE)/1,0)</f>
        <v>0</v>
      </c>
      <c r="N137">
        <f>IFERROR(VLOOKUP($B137,Kraftvärmeprod!$B$1:$AJ$550,MATCH(N$4,Kraftvärmeprod!$B$1:$AJ$1,0),FALSE)/1,0)-IFERROR(VLOOKUP($B137,'Slutlig allokering kvv'!$B$2:$AJ$550,MATCH(N$4,'Slutlig allokering kvv'!$B$1:$AJ$1,0),FALSE)/1,0)</f>
        <v>0</v>
      </c>
      <c r="O137">
        <f>IFERROR(VLOOKUP($B137,Kraftvärmeprod!$B$1:$AJ$550,MATCH(O$4,Kraftvärmeprod!$B$1:$AJ$1,0),FALSE)/1,0)-IFERROR(VLOOKUP($B137,'Slutlig allokering kvv'!$B$2:$AJ$550,MATCH(O$4,'Slutlig allokering kvv'!$B$1:$AJ$1,0),FALSE)/1,0)</f>
        <v>0</v>
      </c>
      <c r="P137">
        <f>IFERROR(VLOOKUP($B137,Kraftvärmeprod!$B$1:$AJ$550,MATCH(P$4,Kraftvärmeprod!$B$1:$AJ$1,0),FALSE)/1,0)-IFERROR(VLOOKUP($B137,'Slutlig allokering kvv'!$B$2:$AJ$550,MATCH(P$4,'Slutlig allokering kvv'!$B$1:$AJ$1,0),FALSE)/1,0)</f>
        <v>0</v>
      </c>
      <c r="Q137">
        <f>IFERROR(VLOOKUP($B137,Kraftvärmeprod!$B$1:$AJ$550,MATCH(Q$4,Kraftvärmeprod!$B$1:$AJ$1,0),FALSE)/1,0)-IFERROR(VLOOKUP($B137,'Slutlig allokering kvv'!$B$2:$AJ$550,MATCH(Q$4,'Slutlig allokering kvv'!$B$1:$AJ$1,0),FALSE)/1,0)</f>
        <v>0</v>
      </c>
      <c r="R137">
        <f>IFERROR(VLOOKUP($B137,Kraftvärmeprod!$B$1:$AJ$550,MATCH(R$4,Kraftvärmeprod!$B$1:$AJ$1,0),FALSE)/1,0)-IFERROR(VLOOKUP($B137,'Slutlig allokering kvv'!$B$2:$AJ$550,MATCH(R$4,'Slutlig allokering kvv'!$B$1:$AJ$1,0),FALSE)/1,0)</f>
        <v>0</v>
      </c>
      <c r="S137">
        <f>IFERROR(VLOOKUP($B137,Kraftvärmeprod!$B$1:$AJ$550,MATCH(S$4,Kraftvärmeprod!$B$1:$AJ$1,0),FALSE)/1,0)-IFERROR(VLOOKUP($B137,'Slutlig allokering kvv'!$B$2:$AJ$550,MATCH(S$4,'Slutlig allokering kvv'!$B$1:$AJ$1,0),FALSE)/1,0)</f>
        <v>0</v>
      </c>
      <c r="T137">
        <f>IFERROR(VLOOKUP($B137,Kraftvärmeprod!$B$1:$AJ$550,MATCH(T$4,Kraftvärmeprod!$B$1:$AJ$1,0),FALSE)/1,0)-IFERROR(VLOOKUP($B137,'Slutlig allokering kvv'!$B$2:$AJ$550,MATCH(T$4,'Slutlig allokering kvv'!$B$1:$AJ$1,0),FALSE)/1,0)</f>
        <v>0</v>
      </c>
      <c r="U137">
        <f>IFERROR(VLOOKUP($B137,Kraftvärmeprod!$B$1:$AJ$550,MATCH(U$4,Kraftvärmeprod!$B$1:$AJ$1,0),FALSE)/1,0)-IFERROR(VLOOKUP($B137,'Slutlig allokering kvv'!$B$2:$AJ$550,MATCH(U$4,'Slutlig allokering kvv'!$B$1:$AJ$1,0),FALSE)/1,0)</f>
        <v>0</v>
      </c>
      <c r="V137">
        <f>IFERROR(VLOOKUP($B137,Kraftvärmeprod!$B$1:$AJ$550,MATCH(V$4,Kraftvärmeprod!$B$1:$AJ$1,0),FALSE)/1,0)-IFERROR(VLOOKUP($B137,'Slutlig allokering kvv'!$B$2:$AJ$550,MATCH(V$4,'Slutlig allokering kvv'!$B$1:$AJ$1,0),FALSE)/1,0)</f>
        <v>0</v>
      </c>
      <c r="W137">
        <f>IFERROR(VLOOKUP($B137,Kraftvärmeprod!$B$1:$AJ$550,MATCH(W$4,Kraftvärmeprod!$B$1:$AJ$1,0),FALSE)/1,0)-IFERROR(VLOOKUP($B137,'Slutlig allokering kvv'!$B$2:$AJ$550,MATCH(W$4,'Slutlig allokering kvv'!$B$1:$AJ$1,0),FALSE)/1,0)</f>
        <v>0</v>
      </c>
      <c r="X137">
        <f>IFERROR(VLOOKUP($B137,Kraftvärmeprod!$B$1:$AJ$550,MATCH(X$4,Kraftvärmeprod!$B$1:$AJ$1,0),FALSE)/1,0)-IFERROR(VLOOKUP($B137,'Slutlig allokering kvv'!$B$2:$AJ$550,MATCH(X$4,'Slutlig allokering kvv'!$B$1:$AJ$1,0),FALSE)/1,0)</f>
        <v>0</v>
      </c>
      <c r="Y137">
        <f>IFERROR(VLOOKUP($B137,Kraftvärmeprod!$B$1:$AJ$550,MATCH(Y$4,Kraftvärmeprod!$B$1:$AJ$1,0),FALSE)/1,0)-IFERROR(VLOOKUP($B137,'Slutlig allokering kvv'!$B$2:$AJ$550,MATCH(Y$4,'Slutlig allokering kvv'!$B$1:$AJ$1,0),FALSE)/1,0)</f>
        <v>0</v>
      </c>
      <c r="Z137">
        <f>IFERROR(VLOOKUP($B137,Kraftvärmeprod!$B$1:$AJ$550,MATCH(Z$4,Kraftvärmeprod!$B$1:$AJ$1,0),FALSE)/1,0)-IFERROR(VLOOKUP($B137,'Slutlig allokering kvv'!$B$2:$AJ$550,MATCH(Z$4,'Slutlig allokering kvv'!$B$1:$AJ$1,0),FALSE)/1,0)</f>
        <v>0</v>
      </c>
      <c r="AA137">
        <f>IFERROR(VLOOKUP($B137,Kraftvärmeprod!$B$1:$AJ$550,MATCH(AA$4,Kraftvärmeprod!$B$1:$AJ$1,0),FALSE)/1,0)-IFERROR(VLOOKUP($B137,'Slutlig allokering kvv'!$B$2:$AJ$550,MATCH(AA$4,'Slutlig allokering kvv'!$B$1:$AJ$1,0),FALSE)/1,0)</f>
        <v>0</v>
      </c>
      <c r="AB137">
        <f>IFERROR(VLOOKUP($B137,Kraftvärmeprod!$B$1:$AJ$550,MATCH(AB$4,Kraftvärmeprod!$B$1:$AJ$1,0),FALSE)/1,0)-IFERROR(VLOOKUP($B137,'Slutlig allokering kvv'!$B$2:$AJ$550,MATCH(AB$4,'Slutlig allokering kvv'!$B$1:$AJ$1,0),FALSE)/1,0)</f>
        <v>0</v>
      </c>
      <c r="AC137">
        <f>IFERROR(VLOOKUP($B137,Kraftvärmeprod!$B$1:$AJ$550,MATCH(AC$4,Kraftvärmeprod!$B$1:$AJ$1,0),FALSE)/1,0)-IFERROR(VLOOKUP($B137,'Slutlig allokering kvv'!$B$2:$AJ$550,MATCH(AC$4,'Slutlig allokering kvv'!$B$1:$AJ$1,0),FALSE)/1,0)</f>
        <v>0</v>
      </c>
      <c r="AD137">
        <f>IFERROR(VLOOKUP($B137,Miljö!$B$1:$E$471,MATCH("Hjälpel kraftvärme (GWh)",Miljö!$B$1:$E$1,0),FALSE)/1,0)-IFERROR(VLOOKUP($B137,'Slutlig allokering kvv'!$B$2:$AJ$550,MATCH(AD$4,'Slutlig allokering kvv'!$B$1:$AJ$1,0),FALSE)/1,0)</f>
        <v>0</v>
      </c>
      <c r="AH137">
        <f t="shared" si="4"/>
        <v>0</v>
      </c>
      <c r="AJ137">
        <f>IFERROR(VLOOKUP($B137,'Slutlig allokering kvv'!$B$2:$AX$550,MATCH("Summa slutlig allokerad tillförd energi (utan hjälpel och rökgaskondensering):",'Slutlig allokering kvv'!$B$1:$AX$1,0),FALSE)/1,"")</f>
        <v>0</v>
      </c>
      <c r="AL137" s="195" t="str">
        <f>IFERROR(1-VLOOKUP($B137,'Slutlig allokering kvv'!$B$2:$AX$550,MATCH("Andel av bränsle i kvv som allokerats till värme, exklusive rökgaskondensering och hjälpel",'Slutlig allokering kvv'!$B$1:$AX$1,0),FALSE),"")</f>
        <v/>
      </c>
      <c r="AN137" s="195" t="str">
        <f t="shared" si="5"/>
        <v/>
      </c>
    </row>
    <row r="138" spans="1:40" x14ac:dyDescent="0.25">
      <c r="A138" s="2" t="s">
        <v>214</v>
      </c>
      <c r="B138" s="2" t="s">
        <v>215</v>
      </c>
      <c r="C138" t="str">
        <f>IFERROR(VLOOKUP($B138,Kraftvärmeprod!$B$1:$AH$479,MATCH(C$4,Kraftvärmeprod!$B$1:$AG$1,0),FALSE)/1,"")</f>
        <v/>
      </c>
      <c r="D138" t="str">
        <f>IFERROR(VLOOKUP($B138,Kraftvärmeprod!$B$1:$AH$479,MATCH(D$4,Kraftvärmeprod!$B$1:$AG$1,0),FALSE)/1,"")</f>
        <v/>
      </c>
      <c r="F138">
        <f>IFERROR(VLOOKUP($B138,Kraftvärmeprod!$B$1:$AJ$550,MATCH(F$4,Kraftvärmeprod!$B$1:$AJ$1,0),FALSE)/1,0)-IFERROR(VLOOKUP($B138,'Slutlig allokering kvv'!$B$2:$AJ$550,MATCH(F$4,'Slutlig allokering kvv'!$B$1:$AJ$1,0),FALSE)/1,0)</f>
        <v>0</v>
      </c>
      <c r="G138">
        <f>IFERROR(VLOOKUP($B138,Kraftvärmeprod!$B$1:$AJ$550,MATCH(G$4,Kraftvärmeprod!$B$1:$AJ$1,0),FALSE)/1,0)-IFERROR(VLOOKUP($B138,'Slutlig allokering kvv'!$B$2:$AJ$550,MATCH(G$4,'Slutlig allokering kvv'!$B$1:$AJ$1,0),FALSE)/1,0)</f>
        <v>0</v>
      </c>
      <c r="H138">
        <f>IFERROR(VLOOKUP($B138,Kraftvärmeprod!$B$1:$AJ$550,MATCH(H$4,Kraftvärmeprod!$B$1:$AJ$1,0),FALSE)/1,0)-IFERROR(VLOOKUP($B138,'Slutlig allokering kvv'!$B$2:$AJ$550,MATCH(H$4,'Slutlig allokering kvv'!$B$1:$AJ$1,0),FALSE)/1,0)</f>
        <v>0</v>
      </c>
      <c r="I138">
        <f>IFERROR(VLOOKUP($B138,Kraftvärmeprod!$B$1:$AJ$550,MATCH(I$4,Kraftvärmeprod!$B$1:$AJ$1,0),FALSE)/1,0)-IFERROR(VLOOKUP($B138,'Slutlig allokering kvv'!$B$2:$AJ$550,MATCH(I$4,'Slutlig allokering kvv'!$B$1:$AJ$1,0),FALSE)/1,0)</f>
        <v>0</v>
      </c>
      <c r="J138">
        <f>IFERROR(VLOOKUP($B138,Kraftvärmeprod!$B$1:$AJ$550,MATCH(J$4,Kraftvärmeprod!$B$1:$AJ$1,0),FALSE)/1,0)-IFERROR(VLOOKUP($B138,'Slutlig allokering kvv'!$B$2:$AJ$550,MATCH(J$4,'Slutlig allokering kvv'!$B$1:$AJ$1,0),FALSE)/1,0)</f>
        <v>0</v>
      </c>
      <c r="K138">
        <f>IFERROR(VLOOKUP($B138,Kraftvärmeprod!$B$1:$AJ$550,MATCH(K$4,Kraftvärmeprod!$B$1:$AJ$1,0),FALSE)/1,0)-IFERROR(VLOOKUP($B138,'Slutlig allokering kvv'!$B$2:$AJ$550,MATCH(K$4,'Slutlig allokering kvv'!$B$1:$AJ$1,0),FALSE)/1,0)</f>
        <v>0</v>
      </c>
      <c r="L138">
        <f>IFERROR(VLOOKUP($B138,Kraftvärmeprod!$B$1:$AJ$550,MATCH(L$4,Kraftvärmeprod!$B$1:$AJ$1,0),FALSE)/1,0)-IFERROR(VLOOKUP($B138,'Slutlig allokering kvv'!$B$2:$AJ$550,MATCH(L$4,'Slutlig allokering kvv'!$B$1:$AJ$1,0),FALSE)/1,0)</f>
        <v>0</v>
      </c>
      <c r="M138">
        <f>IFERROR(VLOOKUP($B138,Kraftvärmeprod!$B$1:$AJ$550,MATCH(M$4,Kraftvärmeprod!$B$1:$AJ$1,0),FALSE)/1,0)-IFERROR(VLOOKUP($B138,'Slutlig allokering kvv'!$B$2:$AJ$550,MATCH(M$4,'Slutlig allokering kvv'!$B$1:$AJ$1,0),FALSE)/1,0)</f>
        <v>0</v>
      </c>
      <c r="N138">
        <f>IFERROR(VLOOKUP($B138,Kraftvärmeprod!$B$1:$AJ$550,MATCH(N$4,Kraftvärmeprod!$B$1:$AJ$1,0),FALSE)/1,0)-IFERROR(VLOOKUP($B138,'Slutlig allokering kvv'!$B$2:$AJ$550,MATCH(N$4,'Slutlig allokering kvv'!$B$1:$AJ$1,0),FALSE)/1,0)</f>
        <v>0</v>
      </c>
      <c r="O138">
        <f>IFERROR(VLOOKUP($B138,Kraftvärmeprod!$B$1:$AJ$550,MATCH(O$4,Kraftvärmeprod!$B$1:$AJ$1,0),FALSE)/1,0)-IFERROR(VLOOKUP($B138,'Slutlig allokering kvv'!$B$2:$AJ$550,MATCH(O$4,'Slutlig allokering kvv'!$B$1:$AJ$1,0),FALSE)/1,0)</f>
        <v>0</v>
      </c>
      <c r="P138">
        <f>IFERROR(VLOOKUP($B138,Kraftvärmeprod!$B$1:$AJ$550,MATCH(P$4,Kraftvärmeprod!$B$1:$AJ$1,0),FALSE)/1,0)-IFERROR(VLOOKUP($B138,'Slutlig allokering kvv'!$B$2:$AJ$550,MATCH(P$4,'Slutlig allokering kvv'!$B$1:$AJ$1,0),FALSE)/1,0)</f>
        <v>0</v>
      </c>
      <c r="Q138">
        <f>IFERROR(VLOOKUP($B138,Kraftvärmeprod!$B$1:$AJ$550,MATCH(Q$4,Kraftvärmeprod!$B$1:$AJ$1,0),FALSE)/1,0)-IFERROR(VLOOKUP($B138,'Slutlig allokering kvv'!$B$2:$AJ$550,MATCH(Q$4,'Slutlig allokering kvv'!$B$1:$AJ$1,0),FALSE)/1,0)</f>
        <v>0</v>
      </c>
      <c r="R138">
        <f>IFERROR(VLOOKUP($B138,Kraftvärmeprod!$B$1:$AJ$550,MATCH(R$4,Kraftvärmeprod!$B$1:$AJ$1,0),FALSE)/1,0)-IFERROR(VLOOKUP($B138,'Slutlig allokering kvv'!$B$2:$AJ$550,MATCH(R$4,'Slutlig allokering kvv'!$B$1:$AJ$1,0),FALSE)/1,0)</f>
        <v>0</v>
      </c>
      <c r="S138">
        <f>IFERROR(VLOOKUP($B138,Kraftvärmeprod!$B$1:$AJ$550,MATCH(S$4,Kraftvärmeprod!$B$1:$AJ$1,0),FALSE)/1,0)-IFERROR(VLOOKUP($B138,'Slutlig allokering kvv'!$B$2:$AJ$550,MATCH(S$4,'Slutlig allokering kvv'!$B$1:$AJ$1,0),FALSE)/1,0)</f>
        <v>0</v>
      </c>
      <c r="T138">
        <f>IFERROR(VLOOKUP($B138,Kraftvärmeprod!$B$1:$AJ$550,MATCH(T$4,Kraftvärmeprod!$B$1:$AJ$1,0),FALSE)/1,0)-IFERROR(VLOOKUP($B138,'Slutlig allokering kvv'!$B$2:$AJ$550,MATCH(T$4,'Slutlig allokering kvv'!$B$1:$AJ$1,0),FALSE)/1,0)</f>
        <v>0</v>
      </c>
      <c r="U138">
        <f>IFERROR(VLOOKUP($B138,Kraftvärmeprod!$B$1:$AJ$550,MATCH(U$4,Kraftvärmeprod!$B$1:$AJ$1,0),FALSE)/1,0)-IFERROR(VLOOKUP($B138,'Slutlig allokering kvv'!$B$2:$AJ$550,MATCH(U$4,'Slutlig allokering kvv'!$B$1:$AJ$1,0),FALSE)/1,0)</f>
        <v>0</v>
      </c>
      <c r="V138">
        <f>IFERROR(VLOOKUP($B138,Kraftvärmeprod!$B$1:$AJ$550,MATCH(V$4,Kraftvärmeprod!$B$1:$AJ$1,0),FALSE)/1,0)-IFERROR(VLOOKUP($B138,'Slutlig allokering kvv'!$B$2:$AJ$550,MATCH(V$4,'Slutlig allokering kvv'!$B$1:$AJ$1,0),FALSE)/1,0)</f>
        <v>0</v>
      </c>
      <c r="W138">
        <f>IFERROR(VLOOKUP($B138,Kraftvärmeprod!$B$1:$AJ$550,MATCH(W$4,Kraftvärmeprod!$B$1:$AJ$1,0),FALSE)/1,0)-IFERROR(VLOOKUP($B138,'Slutlig allokering kvv'!$B$2:$AJ$550,MATCH(W$4,'Slutlig allokering kvv'!$B$1:$AJ$1,0),FALSE)/1,0)</f>
        <v>0</v>
      </c>
      <c r="X138">
        <f>IFERROR(VLOOKUP($B138,Kraftvärmeprod!$B$1:$AJ$550,MATCH(X$4,Kraftvärmeprod!$B$1:$AJ$1,0),FALSE)/1,0)-IFERROR(VLOOKUP($B138,'Slutlig allokering kvv'!$B$2:$AJ$550,MATCH(X$4,'Slutlig allokering kvv'!$B$1:$AJ$1,0),FALSE)/1,0)</f>
        <v>0</v>
      </c>
      <c r="Y138">
        <f>IFERROR(VLOOKUP($B138,Kraftvärmeprod!$B$1:$AJ$550,MATCH(Y$4,Kraftvärmeprod!$B$1:$AJ$1,0),FALSE)/1,0)-IFERROR(VLOOKUP($B138,'Slutlig allokering kvv'!$B$2:$AJ$550,MATCH(Y$4,'Slutlig allokering kvv'!$B$1:$AJ$1,0),FALSE)/1,0)</f>
        <v>0</v>
      </c>
      <c r="Z138">
        <f>IFERROR(VLOOKUP($B138,Kraftvärmeprod!$B$1:$AJ$550,MATCH(Z$4,Kraftvärmeprod!$B$1:$AJ$1,0),FALSE)/1,0)-IFERROR(VLOOKUP($B138,'Slutlig allokering kvv'!$B$2:$AJ$550,MATCH(Z$4,'Slutlig allokering kvv'!$B$1:$AJ$1,0),FALSE)/1,0)</f>
        <v>0</v>
      </c>
      <c r="AA138">
        <f>IFERROR(VLOOKUP($B138,Kraftvärmeprod!$B$1:$AJ$550,MATCH(AA$4,Kraftvärmeprod!$B$1:$AJ$1,0),FALSE)/1,0)-IFERROR(VLOOKUP($B138,'Slutlig allokering kvv'!$B$2:$AJ$550,MATCH(AA$4,'Slutlig allokering kvv'!$B$1:$AJ$1,0),FALSE)/1,0)</f>
        <v>0</v>
      </c>
      <c r="AB138">
        <f>IFERROR(VLOOKUP($B138,Kraftvärmeprod!$B$1:$AJ$550,MATCH(AB$4,Kraftvärmeprod!$B$1:$AJ$1,0),FALSE)/1,0)-IFERROR(VLOOKUP($B138,'Slutlig allokering kvv'!$B$2:$AJ$550,MATCH(AB$4,'Slutlig allokering kvv'!$B$1:$AJ$1,0),FALSE)/1,0)</f>
        <v>0</v>
      </c>
      <c r="AC138">
        <f>IFERROR(VLOOKUP($B138,Kraftvärmeprod!$B$1:$AJ$550,MATCH(AC$4,Kraftvärmeprod!$B$1:$AJ$1,0),FALSE)/1,0)-IFERROR(VLOOKUP($B138,'Slutlig allokering kvv'!$B$2:$AJ$550,MATCH(AC$4,'Slutlig allokering kvv'!$B$1:$AJ$1,0),FALSE)/1,0)</f>
        <v>0</v>
      </c>
      <c r="AD138">
        <f>IFERROR(VLOOKUP($B138,Miljö!$B$1:$E$471,MATCH("Hjälpel kraftvärme (GWh)",Miljö!$B$1:$E$1,0),FALSE)/1,0)-IFERROR(VLOOKUP($B138,'Slutlig allokering kvv'!$B$2:$AJ$550,MATCH(AD$4,'Slutlig allokering kvv'!$B$1:$AJ$1,0),FALSE)/1,0)</f>
        <v>0</v>
      </c>
      <c r="AH138">
        <f t="shared" si="4"/>
        <v>0</v>
      </c>
      <c r="AJ138">
        <f>IFERROR(VLOOKUP($B138,'Slutlig allokering kvv'!$B$2:$AX$550,MATCH("Summa slutlig allokerad tillförd energi (utan hjälpel och rökgaskondensering):",'Slutlig allokering kvv'!$B$1:$AX$1,0),FALSE)/1,"")</f>
        <v>0</v>
      </c>
      <c r="AL138" s="195" t="str">
        <f>IFERROR(1-VLOOKUP($B138,'Slutlig allokering kvv'!$B$2:$AX$550,MATCH("Andel av bränsle i kvv som allokerats till värme, exklusive rökgaskondensering och hjälpel",'Slutlig allokering kvv'!$B$1:$AX$1,0),FALSE),"")</f>
        <v/>
      </c>
      <c r="AN138" s="195" t="str">
        <f t="shared" si="5"/>
        <v/>
      </c>
    </row>
    <row r="139" spans="1:40" x14ac:dyDescent="0.25">
      <c r="A139" s="2" t="s">
        <v>214</v>
      </c>
      <c r="B139" s="2" t="s">
        <v>216</v>
      </c>
      <c r="C139" t="str">
        <f>IFERROR(VLOOKUP($B139,Kraftvärmeprod!$B$1:$AH$479,MATCH(C$4,Kraftvärmeprod!$B$1:$AG$1,0),FALSE)/1,"")</f>
        <v/>
      </c>
      <c r="D139" t="str">
        <f>IFERROR(VLOOKUP($B139,Kraftvärmeprod!$B$1:$AH$479,MATCH(D$4,Kraftvärmeprod!$B$1:$AG$1,0),FALSE)/1,"")</f>
        <v/>
      </c>
      <c r="F139">
        <f>IFERROR(VLOOKUP($B139,Kraftvärmeprod!$B$1:$AJ$550,MATCH(F$4,Kraftvärmeprod!$B$1:$AJ$1,0),FALSE)/1,0)-IFERROR(VLOOKUP($B139,'Slutlig allokering kvv'!$B$2:$AJ$550,MATCH(F$4,'Slutlig allokering kvv'!$B$1:$AJ$1,0),FALSE)/1,0)</f>
        <v>0</v>
      </c>
      <c r="G139">
        <f>IFERROR(VLOOKUP($B139,Kraftvärmeprod!$B$1:$AJ$550,MATCH(G$4,Kraftvärmeprod!$B$1:$AJ$1,0),FALSE)/1,0)-IFERROR(VLOOKUP($B139,'Slutlig allokering kvv'!$B$2:$AJ$550,MATCH(G$4,'Slutlig allokering kvv'!$B$1:$AJ$1,0),FALSE)/1,0)</f>
        <v>0</v>
      </c>
      <c r="H139">
        <f>IFERROR(VLOOKUP($B139,Kraftvärmeprod!$B$1:$AJ$550,MATCH(H$4,Kraftvärmeprod!$B$1:$AJ$1,0),FALSE)/1,0)-IFERROR(VLOOKUP($B139,'Slutlig allokering kvv'!$B$2:$AJ$550,MATCH(H$4,'Slutlig allokering kvv'!$B$1:$AJ$1,0),FALSE)/1,0)</f>
        <v>0</v>
      </c>
      <c r="I139">
        <f>IFERROR(VLOOKUP($B139,Kraftvärmeprod!$B$1:$AJ$550,MATCH(I$4,Kraftvärmeprod!$B$1:$AJ$1,0),FALSE)/1,0)-IFERROR(VLOOKUP($B139,'Slutlig allokering kvv'!$B$2:$AJ$550,MATCH(I$4,'Slutlig allokering kvv'!$B$1:$AJ$1,0),FALSE)/1,0)</f>
        <v>0</v>
      </c>
      <c r="J139">
        <f>IFERROR(VLOOKUP($B139,Kraftvärmeprod!$B$1:$AJ$550,MATCH(J$4,Kraftvärmeprod!$B$1:$AJ$1,0),FALSE)/1,0)-IFERROR(VLOOKUP($B139,'Slutlig allokering kvv'!$B$2:$AJ$550,MATCH(J$4,'Slutlig allokering kvv'!$B$1:$AJ$1,0),FALSE)/1,0)</f>
        <v>0</v>
      </c>
      <c r="K139">
        <f>IFERROR(VLOOKUP($B139,Kraftvärmeprod!$B$1:$AJ$550,MATCH(K$4,Kraftvärmeprod!$B$1:$AJ$1,0),FALSE)/1,0)-IFERROR(VLOOKUP($B139,'Slutlig allokering kvv'!$B$2:$AJ$550,MATCH(K$4,'Slutlig allokering kvv'!$B$1:$AJ$1,0),FALSE)/1,0)</f>
        <v>0</v>
      </c>
      <c r="L139">
        <f>IFERROR(VLOOKUP($B139,Kraftvärmeprod!$B$1:$AJ$550,MATCH(L$4,Kraftvärmeprod!$B$1:$AJ$1,0),FALSE)/1,0)-IFERROR(VLOOKUP($B139,'Slutlig allokering kvv'!$B$2:$AJ$550,MATCH(L$4,'Slutlig allokering kvv'!$B$1:$AJ$1,0),FALSE)/1,0)</f>
        <v>0</v>
      </c>
      <c r="M139">
        <f>IFERROR(VLOOKUP($B139,Kraftvärmeprod!$B$1:$AJ$550,MATCH(M$4,Kraftvärmeprod!$B$1:$AJ$1,0),FALSE)/1,0)-IFERROR(VLOOKUP($B139,'Slutlig allokering kvv'!$B$2:$AJ$550,MATCH(M$4,'Slutlig allokering kvv'!$B$1:$AJ$1,0),FALSE)/1,0)</f>
        <v>0</v>
      </c>
      <c r="N139">
        <f>IFERROR(VLOOKUP($B139,Kraftvärmeprod!$B$1:$AJ$550,MATCH(N$4,Kraftvärmeprod!$B$1:$AJ$1,0),FALSE)/1,0)-IFERROR(VLOOKUP($B139,'Slutlig allokering kvv'!$B$2:$AJ$550,MATCH(N$4,'Slutlig allokering kvv'!$B$1:$AJ$1,0),FALSE)/1,0)</f>
        <v>0</v>
      </c>
      <c r="O139">
        <f>IFERROR(VLOOKUP($B139,Kraftvärmeprod!$B$1:$AJ$550,MATCH(O$4,Kraftvärmeprod!$B$1:$AJ$1,0),FALSE)/1,0)-IFERROR(VLOOKUP($B139,'Slutlig allokering kvv'!$B$2:$AJ$550,MATCH(O$4,'Slutlig allokering kvv'!$B$1:$AJ$1,0),FALSE)/1,0)</f>
        <v>0</v>
      </c>
      <c r="P139">
        <f>IFERROR(VLOOKUP($B139,Kraftvärmeprod!$B$1:$AJ$550,MATCH(P$4,Kraftvärmeprod!$B$1:$AJ$1,0),FALSE)/1,0)-IFERROR(VLOOKUP($B139,'Slutlig allokering kvv'!$B$2:$AJ$550,MATCH(P$4,'Slutlig allokering kvv'!$B$1:$AJ$1,0),FALSE)/1,0)</f>
        <v>0</v>
      </c>
      <c r="Q139">
        <f>IFERROR(VLOOKUP($B139,Kraftvärmeprod!$B$1:$AJ$550,MATCH(Q$4,Kraftvärmeprod!$B$1:$AJ$1,0),FALSE)/1,0)-IFERROR(VLOOKUP($B139,'Slutlig allokering kvv'!$B$2:$AJ$550,MATCH(Q$4,'Slutlig allokering kvv'!$B$1:$AJ$1,0),FALSE)/1,0)</f>
        <v>0</v>
      </c>
      <c r="R139">
        <f>IFERROR(VLOOKUP($B139,Kraftvärmeprod!$B$1:$AJ$550,MATCH(R$4,Kraftvärmeprod!$B$1:$AJ$1,0),FALSE)/1,0)-IFERROR(VLOOKUP($B139,'Slutlig allokering kvv'!$B$2:$AJ$550,MATCH(R$4,'Slutlig allokering kvv'!$B$1:$AJ$1,0),FALSE)/1,0)</f>
        <v>0</v>
      </c>
      <c r="S139">
        <f>IFERROR(VLOOKUP($B139,Kraftvärmeprod!$B$1:$AJ$550,MATCH(S$4,Kraftvärmeprod!$B$1:$AJ$1,0),FALSE)/1,0)-IFERROR(VLOOKUP($B139,'Slutlig allokering kvv'!$B$2:$AJ$550,MATCH(S$4,'Slutlig allokering kvv'!$B$1:$AJ$1,0),FALSE)/1,0)</f>
        <v>0</v>
      </c>
      <c r="T139">
        <f>IFERROR(VLOOKUP($B139,Kraftvärmeprod!$B$1:$AJ$550,MATCH(T$4,Kraftvärmeprod!$B$1:$AJ$1,0),FALSE)/1,0)-IFERROR(VLOOKUP($B139,'Slutlig allokering kvv'!$B$2:$AJ$550,MATCH(T$4,'Slutlig allokering kvv'!$B$1:$AJ$1,0),FALSE)/1,0)</f>
        <v>0</v>
      </c>
      <c r="U139">
        <f>IFERROR(VLOOKUP($B139,Kraftvärmeprod!$B$1:$AJ$550,MATCH(U$4,Kraftvärmeprod!$B$1:$AJ$1,0),FALSE)/1,0)-IFERROR(VLOOKUP($B139,'Slutlig allokering kvv'!$B$2:$AJ$550,MATCH(U$4,'Slutlig allokering kvv'!$B$1:$AJ$1,0),FALSE)/1,0)</f>
        <v>0</v>
      </c>
      <c r="V139">
        <f>IFERROR(VLOOKUP($B139,Kraftvärmeprod!$B$1:$AJ$550,MATCH(V$4,Kraftvärmeprod!$B$1:$AJ$1,0),FALSE)/1,0)-IFERROR(VLOOKUP($B139,'Slutlig allokering kvv'!$B$2:$AJ$550,MATCH(V$4,'Slutlig allokering kvv'!$B$1:$AJ$1,0),FALSE)/1,0)</f>
        <v>0</v>
      </c>
      <c r="W139">
        <f>IFERROR(VLOOKUP($B139,Kraftvärmeprod!$B$1:$AJ$550,MATCH(W$4,Kraftvärmeprod!$B$1:$AJ$1,0),FALSE)/1,0)-IFERROR(VLOOKUP($B139,'Slutlig allokering kvv'!$B$2:$AJ$550,MATCH(W$4,'Slutlig allokering kvv'!$B$1:$AJ$1,0),FALSE)/1,0)</f>
        <v>0</v>
      </c>
      <c r="X139">
        <f>IFERROR(VLOOKUP($B139,Kraftvärmeprod!$B$1:$AJ$550,MATCH(X$4,Kraftvärmeprod!$B$1:$AJ$1,0),FALSE)/1,0)-IFERROR(VLOOKUP($B139,'Slutlig allokering kvv'!$B$2:$AJ$550,MATCH(X$4,'Slutlig allokering kvv'!$B$1:$AJ$1,0),FALSE)/1,0)</f>
        <v>0</v>
      </c>
      <c r="Y139">
        <f>IFERROR(VLOOKUP($B139,Kraftvärmeprod!$B$1:$AJ$550,MATCH(Y$4,Kraftvärmeprod!$B$1:$AJ$1,0),FALSE)/1,0)-IFERROR(VLOOKUP($B139,'Slutlig allokering kvv'!$B$2:$AJ$550,MATCH(Y$4,'Slutlig allokering kvv'!$B$1:$AJ$1,0),FALSE)/1,0)</f>
        <v>0</v>
      </c>
      <c r="Z139">
        <f>IFERROR(VLOOKUP($B139,Kraftvärmeprod!$B$1:$AJ$550,MATCH(Z$4,Kraftvärmeprod!$B$1:$AJ$1,0),FALSE)/1,0)-IFERROR(VLOOKUP($B139,'Slutlig allokering kvv'!$B$2:$AJ$550,MATCH(Z$4,'Slutlig allokering kvv'!$B$1:$AJ$1,0),FALSE)/1,0)</f>
        <v>0</v>
      </c>
      <c r="AA139">
        <f>IFERROR(VLOOKUP($B139,Kraftvärmeprod!$B$1:$AJ$550,MATCH(AA$4,Kraftvärmeprod!$B$1:$AJ$1,0),FALSE)/1,0)-IFERROR(VLOOKUP($B139,'Slutlig allokering kvv'!$B$2:$AJ$550,MATCH(AA$4,'Slutlig allokering kvv'!$B$1:$AJ$1,0),FALSE)/1,0)</f>
        <v>0</v>
      </c>
      <c r="AB139">
        <f>IFERROR(VLOOKUP($B139,Kraftvärmeprod!$B$1:$AJ$550,MATCH(AB$4,Kraftvärmeprod!$B$1:$AJ$1,0),FALSE)/1,0)-IFERROR(VLOOKUP($B139,'Slutlig allokering kvv'!$B$2:$AJ$550,MATCH(AB$4,'Slutlig allokering kvv'!$B$1:$AJ$1,0),FALSE)/1,0)</f>
        <v>0</v>
      </c>
      <c r="AC139">
        <f>IFERROR(VLOOKUP($B139,Kraftvärmeprod!$B$1:$AJ$550,MATCH(AC$4,Kraftvärmeprod!$B$1:$AJ$1,0),FALSE)/1,0)-IFERROR(VLOOKUP($B139,'Slutlig allokering kvv'!$B$2:$AJ$550,MATCH(AC$4,'Slutlig allokering kvv'!$B$1:$AJ$1,0),FALSE)/1,0)</f>
        <v>0</v>
      </c>
      <c r="AD139">
        <f>IFERROR(VLOOKUP($B139,Miljö!$B$1:$E$471,MATCH("Hjälpel kraftvärme (GWh)",Miljö!$B$1:$E$1,0),FALSE)/1,0)-IFERROR(VLOOKUP($B139,'Slutlig allokering kvv'!$B$2:$AJ$550,MATCH(AD$4,'Slutlig allokering kvv'!$B$1:$AJ$1,0),FALSE)/1,0)</f>
        <v>0</v>
      </c>
      <c r="AH139">
        <f t="shared" si="4"/>
        <v>0</v>
      </c>
      <c r="AJ139">
        <f>IFERROR(VLOOKUP($B139,'Slutlig allokering kvv'!$B$2:$AX$550,MATCH("Summa slutlig allokerad tillförd energi (utan hjälpel och rökgaskondensering):",'Slutlig allokering kvv'!$B$1:$AX$1,0),FALSE)/1,"")</f>
        <v>0</v>
      </c>
      <c r="AL139" s="195" t="str">
        <f>IFERROR(1-VLOOKUP($B139,'Slutlig allokering kvv'!$B$2:$AX$550,MATCH("Andel av bränsle i kvv som allokerats till värme, exklusive rökgaskondensering och hjälpel",'Slutlig allokering kvv'!$B$1:$AX$1,0),FALSE),"")</f>
        <v/>
      </c>
      <c r="AN139" s="195" t="str">
        <f t="shared" si="5"/>
        <v/>
      </c>
    </row>
    <row r="140" spans="1:40" x14ac:dyDescent="0.25">
      <c r="A140" s="2" t="s">
        <v>217</v>
      </c>
      <c r="B140" s="2" t="s">
        <v>218</v>
      </c>
      <c r="C140" t="str">
        <f>IFERROR(VLOOKUP($B140,Kraftvärmeprod!$B$1:$AH$479,MATCH(C$4,Kraftvärmeprod!$B$1:$AG$1,0),FALSE)/1,"")</f>
        <v/>
      </c>
      <c r="D140" t="str">
        <f>IFERROR(VLOOKUP($B140,Kraftvärmeprod!$B$1:$AH$479,MATCH(D$4,Kraftvärmeprod!$B$1:$AG$1,0),FALSE)/1,"")</f>
        <v/>
      </c>
      <c r="F140">
        <f>IFERROR(VLOOKUP($B140,Kraftvärmeprod!$B$1:$AJ$550,MATCH(F$4,Kraftvärmeprod!$B$1:$AJ$1,0),FALSE)/1,0)-IFERROR(VLOOKUP($B140,'Slutlig allokering kvv'!$B$2:$AJ$550,MATCH(F$4,'Slutlig allokering kvv'!$B$1:$AJ$1,0),FALSE)/1,0)</f>
        <v>0</v>
      </c>
      <c r="G140">
        <f>IFERROR(VLOOKUP($B140,Kraftvärmeprod!$B$1:$AJ$550,MATCH(G$4,Kraftvärmeprod!$B$1:$AJ$1,0),FALSE)/1,0)-IFERROR(VLOOKUP($B140,'Slutlig allokering kvv'!$B$2:$AJ$550,MATCH(G$4,'Slutlig allokering kvv'!$B$1:$AJ$1,0),FALSE)/1,0)</f>
        <v>0</v>
      </c>
      <c r="H140">
        <f>IFERROR(VLOOKUP($B140,Kraftvärmeprod!$B$1:$AJ$550,MATCH(H$4,Kraftvärmeprod!$B$1:$AJ$1,0),FALSE)/1,0)-IFERROR(VLOOKUP($B140,'Slutlig allokering kvv'!$B$2:$AJ$550,MATCH(H$4,'Slutlig allokering kvv'!$B$1:$AJ$1,0),FALSE)/1,0)</f>
        <v>0</v>
      </c>
      <c r="I140">
        <f>IFERROR(VLOOKUP($B140,Kraftvärmeprod!$B$1:$AJ$550,MATCH(I$4,Kraftvärmeprod!$B$1:$AJ$1,0),FALSE)/1,0)-IFERROR(VLOOKUP($B140,'Slutlig allokering kvv'!$B$2:$AJ$550,MATCH(I$4,'Slutlig allokering kvv'!$B$1:$AJ$1,0),FALSE)/1,0)</f>
        <v>0</v>
      </c>
      <c r="J140">
        <f>IFERROR(VLOOKUP($B140,Kraftvärmeprod!$B$1:$AJ$550,MATCH(J$4,Kraftvärmeprod!$B$1:$AJ$1,0),FALSE)/1,0)-IFERROR(VLOOKUP($B140,'Slutlig allokering kvv'!$B$2:$AJ$550,MATCH(J$4,'Slutlig allokering kvv'!$B$1:$AJ$1,0),FALSE)/1,0)</f>
        <v>0</v>
      </c>
      <c r="K140">
        <f>IFERROR(VLOOKUP($B140,Kraftvärmeprod!$B$1:$AJ$550,MATCH(K$4,Kraftvärmeprod!$B$1:$AJ$1,0),FALSE)/1,0)-IFERROR(VLOOKUP($B140,'Slutlig allokering kvv'!$B$2:$AJ$550,MATCH(K$4,'Slutlig allokering kvv'!$B$1:$AJ$1,0),FALSE)/1,0)</f>
        <v>0</v>
      </c>
      <c r="L140">
        <f>IFERROR(VLOOKUP($B140,Kraftvärmeprod!$B$1:$AJ$550,MATCH(L$4,Kraftvärmeprod!$B$1:$AJ$1,0),FALSE)/1,0)-IFERROR(VLOOKUP($B140,'Slutlig allokering kvv'!$B$2:$AJ$550,MATCH(L$4,'Slutlig allokering kvv'!$B$1:$AJ$1,0),FALSE)/1,0)</f>
        <v>0</v>
      </c>
      <c r="M140">
        <f>IFERROR(VLOOKUP($B140,Kraftvärmeprod!$B$1:$AJ$550,MATCH(M$4,Kraftvärmeprod!$B$1:$AJ$1,0),FALSE)/1,0)-IFERROR(VLOOKUP($B140,'Slutlig allokering kvv'!$B$2:$AJ$550,MATCH(M$4,'Slutlig allokering kvv'!$B$1:$AJ$1,0),FALSE)/1,0)</f>
        <v>0</v>
      </c>
      <c r="N140">
        <f>IFERROR(VLOOKUP($B140,Kraftvärmeprod!$B$1:$AJ$550,MATCH(N$4,Kraftvärmeprod!$B$1:$AJ$1,0),FALSE)/1,0)-IFERROR(VLOOKUP($B140,'Slutlig allokering kvv'!$B$2:$AJ$550,MATCH(N$4,'Slutlig allokering kvv'!$B$1:$AJ$1,0),FALSE)/1,0)</f>
        <v>0</v>
      </c>
      <c r="O140">
        <f>IFERROR(VLOOKUP($B140,Kraftvärmeprod!$B$1:$AJ$550,MATCH(O$4,Kraftvärmeprod!$B$1:$AJ$1,0),FALSE)/1,0)-IFERROR(VLOOKUP($B140,'Slutlig allokering kvv'!$B$2:$AJ$550,MATCH(O$4,'Slutlig allokering kvv'!$B$1:$AJ$1,0),FALSE)/1,0)</f>
        <v>0</v>
      </c>
      <c r="P140">
        <f>IFERROR(VLOOKUP($B140,Kraftvärmeprod!$B$1:$AJ$550,MATCH(P$4,Kraftvärmeprod!$B$1:$AJ$1,0),FALSE)/1,0)-IFERROR(VLOOKUP($B140,'Slutlig allokering kvv'!$B$2:$AJ$550,MATCH(P$4,'Slutlig allokering kvv'!$B$1:$AJ$1,0),FALSE)/1,0)</f>
        <v>0</v>
      </c>
      <c r="Q140">
        <f>IFERROR(VLOOKUP($B140,Kraftvärmeprod!$B$1:$AJ$550,MATCH(Q$4,Kraftvärmeprod!$B$1:$AJ$1,0),FALSE)/1,0)-IFERROR(VLOOKUP($B140,'Slutlig allokering kvv'!$B$2:$AJ$550,MATCH(Q$4,'Slutlig allokering kvv'!$B$1:$AJ$1,0),FALSE)/1,0)</f>
        <v>0</v>
      </c>
      <c r="R140">
        <f>IFERROR(VLOOKUP($B140,Kraftvärmeprod!$B$1:$AJ$550,MATCH(R$4,Kraftvärmeprod!$B$1:$AJ$1,0),FALSE)/1,0)-IFERROR(VLOOKUP($B140,'Slutlig allokering kvv'!$B$2:$AJ$550,MATCH(R$4,'Slutlig allokering kvv'!$B$1:$AJ$1,0),FALSE)/1,0)</f>
        <v>0</v>
      </c>
      <c r="S140">
        <f>IFERROR(VLOOKUP($B140,Kraftvärmeprod!$B$1:$AJ$550,MATCH(S$4,Kraftvärmeprod!$B$1:$AJ$1,0),FALSE)/1,0)-IFERROR(VLOOKUP($B140,'Slutlig allokering kvv'!$B$2:$AJ$550,MATCH(S$4,'Slutlig allokering kvv'!$B$1:$AJ$1,0),FALSE)/1,0)</f>
        <v>0</v>
      </c>
      <c r="T140">
        <f>IFERROR(VLOOKUP($B140,Kraftvärmeprod!$B$1:$AJ$550,MATCH(T$4,Kraftvärmeprod!$B$1:$AJ$1,0),FALSE)/1,0)-IFERROR(VLOOKUP($B140,'Slutlig allokering kvv'!$B$2:$AJ$550,MATCH(T$4,'Slutlig allokering kvv'!$B$1:$AJ$1,0),FALSE)/1,0)</f>
        <v>0</v>
      </c>
      <c r="U140">
        <f>IFERROR(VLOOKUP($B140,Kraftvärmeprod!$B$1:$AJ$550,MATCH(U$4,Kraftvärmeprod!$B$1:$AJ$1,0),FALSE)/1,0)-IFERROR(VLOOKUP($B140,'Slutlig allokering kvv'!$B$2:$AJ$550,MATCH(U$4,'Slutlig allokering kvv'!$B$1:$AJ$1,0),FALSE)/1,0)</f>
        <v>0</v>
      </c>
      <c r="V140">
        <f>IFERROR(VLOOKUP($B140,Kraftvärmeprod!$B$1:$AJ$550,MATCH(V$4,Kraftvärmeprod!$B$1:$AJ$1,0),FALSE)/1,0)-IFERROR(VLOOKUP($B140,'Slutlig allokering kvv'!$B$2:$AJ$550,MATCH(V$4,'Slutlig allokering kvv'!$B$1:$AJ$1,0),FALSE)/1,0)</f>
        <v>0</v>
      </c>
      <c r="W140">
        <f>IFERROR(VLOOKUP($B140,Kraftvärmeprod!$B$1:$AJ$550,MATCH(W$4,Kraftvärmeprod!$B$1:$AJ$1,0),FALSE)/1,0)-IFERROR(VLOOKUP($B140,'Slutlig allokering kvv'!$B$2:$AJ$550,MATCH(W$4,'Slutlig allokering kvv'!$B$1:$AJ$1,0),FALSE)/1,0)</f>
        <v>0</v>
      </c>
      <c r="X140">
        <f>IFERROR(VLOOKUP($B140,Kraftvärmeprod!$B$1:$AJ$550,MATCH(X$4,Kraftvärmeprod!$B$1:$AJ$1,0),FALSE)/1,0)-IFERROR(VLOOKUP($B140,'Slutlig allokering kvv'!$B$2:$AJ$550,MATCH(X$4,'Slutlig allokering kvv'!$B$1:$AJ$1,0),FALSE)/1,0)</f>
        <v>0</v>
      </c>
      <c r="Y140">
        <f>IFERROR(VLOOKUP($B140,Kraftvärmeprod!$B$1:$AJ$550,MATCH(Y$4,Kraftvärmeprod!$B$1:$AJ$1,0),FALSE)/1,0)-IFERROR(VLOOKUP($B140,'Slutlig allokering kvv'!$B$2:$AJ$550,MATCH(Y$4,'Slutlig allokering kvv'!$B$1:$AJ$1,0),FALSE)/1,0)</f>
        <v>0</v>
      </c>
      <c r="Z140">
        <f>IFERROR(VLOOKUP($B140,Kraftvärmeprod!$B$1:$AJ$550,MATCH(Z$4,Kraftvärmeprod!$B$1:$AJ$1,0),FALSE)/1,0)-IFERROR(VLOOKUP($B140,'Slutlig allokering kvv'!$B$2:$AJ$550,MATCH(Z$4,'Slutlig allokering kvv'!$B$1:$AJ$1,0),FALSE)/1,0)</f>
        <v>0</v>
      </c>
      <c r="AA140">
        <f>IFERROR(VLOOKUP($B140,Kraftvärmeprod!$B$1:$AJ$550,MATCH(AA$4,Kraftvärmeprod!$B$1:$AJ$1,0),FALSE)/1,0)-IFERROR(VLOOKUP($B140,'Slutlig allokering kvv'!$B$2:$AJ$550,MATCH(AA$4,'Slutlig allokering kvv'!$B$1:$AJ$1,0),FALSE)/1,0)</f>
        <v>0</v>
      </c>
      <c r="AB140">
        <f>IFERROR(VLOOKUP($B140,Kraftvärmeprod!$B$1:$AJ$550,MATCH(AB$4,Kraftvärmeprod!$B$1:$AJ$1,0),FALSE)/1,0)-IFERROR(VLOOKUP($B140,'Slutlig allokering kvv'!$B$2:$AJ$550,MATCH(AB$4,'Slutlig allokering kvv'!$B$1:$AJ$1,0),FALSE)/1,0)</f>
        <v>0</v>
      </c>
      <c r="AC140">
        <f>IFERROR(VLOOKUP($B140,Kraftvärmeprod!$B$1:$AJ$550,MATCH(AC$4,Kraftvärmeprod!$B$1:$AJ$1,0),FALSE)/1,0)-IFERROR(VLOOKUP($B140,'Slutlig allokering kvv'!$B$2:$AJ$550,MATCH(AC$4,'Slutlig allokering kvv'!$B$1:$AJ$1,0),FALSE)/1,0)</f>
        <v>0</v>
      </c>
      <c r="AD140">
        <f>IFERROR(VLOOKUP($B140,Miljö!$B$1:$E$471,MATCH("Hjälpel kraftvärme (GWh)",Miljö!$B$1:$E$1,0),FALSE)/1,0)-IFERROR(VLOOKUP($B140,'Slutlig allokering kvv'!$B$2:$AJ$550,MATCH(AD$4,'Slutlig allokering kvv'!$B$1:$AJ$1,0),FALSE)/1,0)</f>
        <v>0</v>
      </c>
      <c r="AH140">
        <f t="shared" si="4"/>
        <v>0</v>
      </c>
      <c r="AJ140">
        <f>IFERROR(VLOOKUP($B140,'Slutlig allokering kvv'!$B$2:$AX$550,MATCH("Summa slutlig allokerad tillförd energi (utan hjälpel och rökgaskondensering):",'Slutlig allokering kvv'!$B$1:$AX$1,0),FALSE)/1,"")</f>
        <v>0</v>
      </c>
      <c r="AL140" s="195" t="str">
        <f>IFERROR(1-VLOOKUP($B140,'Slutlig allokering kvv'!$B$2:$AX$550,MATCH("Andel av bränsle i kvv som allokerats till värme, exklusive rökgaskondensering och hjälpel",'Slutlig allokering kvv'!$B$1:$AX$1,0),FALSE),"")</f>
        <v/>
      </c>
      <c r="AN140" s="195" t="str">
        <f t="shared" si="5"/>
        <v/>
      </c>
    </row>
    <row r="141" spans="1:40" x14ac:dyDescent="0.25">
      <c r="A141" s="2" t="s">
        <v>219</v>
      </c>
      <c r="B141" s="2" t="s">
        <v>220</v>
      </c>
      <c r="C141" t="str">
        <f>IFERROR(VLOOKUP($B141,Kraftvärmeprod!$B$1:$AH$479,MATCH(C$4,Kraftvärmeprod!$B$1:$AG$1,0),FALSE)/1,"")</f>
        <v/>
      </c>
      <c r="D141" t="str">
        <f>IFERROR(VLOOKUP($B141,Kraftvärmeprod!$B$1:$AH$479,MATCH(D$4,Kraftvärmeprod!$B$1:$AG$1,0),FALSE)/1,"")</f>
        <v/>
      </c>
      <c r="F141">
        <f>IFERROR(VLOOKUP($B141,Kraftvärmeprod!$B$1:$AJ$550,MATCH(F$4,Kraftvärmeprod!$B$1:$AJ$1,0),FALSE)/1,0)-IFERROR(VLOOKUP($B141,'Slutlig allokering kvv'!$B$2:$AJ$550,MATCH(F$4,'Slutlig allokering kvv'!$B$1:$AJ$1,0),FALSE)/1,0)</f>
        <v>0</v>
      </c>
      <c r="G141">
        <f>IFERROR(VLOOKUP($B141,Kraftvärmeprod!$B$1:$AJ$550,MATCH(G$4,Kraftvärmeprod!$B$1:$AJ$1,0),FALSE)/1,0)-IFERROR(VLOOKUP($B141,'Slutlig allokering kvv'!$B$2:$AJ$550,MATCH(G$4,'Slutlig allokering kvv'!$B$1:$AJ$1,0),FALSE)/1,0)</f>
        <v>0</v>
      </c>
      <c r="H141">
        <f>IFERROR(VLOOKUP($B141,Kraftvärmeprod!$B$1:$AJ$550,MATCH(H$4,Kraftvärmeprod!$B$1:$AJ$1,0),FALSE)/1,0)-IFERROR(VLOOKUP($B141,'Slutlig allokering kvv'!$B$2:$AJ$550,MATCH(H$4,'Slutlig allokering kvv'!$B$1:$AJ$1,0),FALSE)/1,0)</f>
        <v>0</v>
      </c>
      <c r="I141">
        <f>IFERROR(VLOOKUP($B141,Kraftvärmeprod!$B$1:$AJ$550,MATCH(I$4,Kraftvärmeprod!$B$1:$AJ$1,0),FALSE)/1,0)-IFERROR(VLOOKUP($B141,'Slutlig allokering kvv'!$B$2:$AJ$550,MATCH(I$4,'Slutlig allokering kvv'!$B$1:$AJ$1,0),FALSE)/1,0)</f>
        <v>0</v>
      </c>
      <c r="J141">
        <f>IFERROR(VLOOKUP($B141,Kraftvärmeprod!$B$1:$AJ$550,MATCH(J$4,Kraftvärmeprod!$B$1:$AJ$1,0),FALSE)/1,0)-IFERROR(VLOOKUP($B141,'Slutlig allokering kvv'!$B$2:$AJ$550,MATCH(J$4,'Slutlig allokering kvv'!$B$1:$AJ$1,0),FALSE)/1,0)</f>
        <v>0</v>
      </c>
      <c r="K141">
        <f>IFERROR(VLOOKUP($B141,Kraftvärmeprod!$B$1:$AJ$550,MATCH(K$4,Kraftvärmeprod!$B$1:$AJ$1,0),FALSE)/1,0)-IFERROR(VLOOKUP($B141,'Slutlig allokering kvv'!$B$2:$AJ$550,MATCH(K$4,'Slutlig allokering kvv'!$B$1:$AJ$1,0),FALSE)/1,0)</f>
        <v>0</v>
      </c>
      <c r="L141">
        <f>IFERROR(VLOOKUP($B141,Kraftvärmeprod!$B$1:$AJ$550,MATCH(L$4,Kraftvärmeprod!$B$1:$AJ$1,0),FALSE)/1,0)-IFERROR(VLOOKUP($B141,'Slutlig allokering kvv'!$B$2:$AJ$550,MATCH(L$4,'Slutlig allokering kvv'!$B$1:$AJ$1,0),FALSE)/1,0)</f>
        <v>0</v>
      </c>
      <c r="M141">
        <f>IFERROR(VLOOKUP($B141,Kraftvärmeprod!$B$1:$AJ$550,MATCH(M$4,Kraftvärmeprod!$B$1:$AJ$1,0),FALSE)/1,0)-IFERROR(VLOOKUP($B141,'Slutlig allokering kvv'!$B$2:$AJ$550,MATCH(M$4,'Slutlig allokering kvv'!$B$1:$AJ$1,0),FALSE)/1,0)</f>
        <v>0</v>
      </c>
      <c r="N141">
        <f>IFERROR(VLOOKUP($B141,Kraftvärmeprod!$B$1:$AJ$550,MATCH(N$4,Kraftvärmeprod!$B$1:$AJ$1,0),FALSE)/1,0)-IFERROR(VLOOKUP($B141,'Slutlig allokering kvv'!$B$2:$AJ$550,MATCH(N$4,'Slutlig allokering kvv'!$B$1:$AJ$1,0),FALSE)/1,0)</f>
        <v>0</v>
      </c>
      <c r="O141">
        <f>IFERROR(VLOOKUP($B141,Kraftvärmeprod!$B$1:$AJ$550,MATCH(O$4,Kraftvärmeprod!$B$1:$AJ$1,0),FALSE)/1,0)-IFERROR(VLOOKUP($B141,'Slutlig allokering kvv'!$B$2:$AJ$550,MATCH(O$4,'Slutlig allokering kvv'!$B$1:$AJ$1,0),FALSE)/1,0)</f>
        <v>0</v>
      </c>
      <c r="P141">
        <f>IFERROR(VLOOKUP($B141,Kraftvärmeprod!$B$1:$AJ$550,MATCH(P$4,Kraftvärmeprod!$B$1:$AJ$1,0),FALSE)/1,0)-IFERROR(VLOOKUP($B141,'Slutlig allokering kvv'!$B$2:$AJ$550,MATCH(P$4,'Slutlig allokering kvv'!$B$1:$AJ$1,0),FALSE)/1,0)</f>
        <v>0</v>
      </c>
      <c r="Q141">
        <f>IFERROR(VLOOKUP($B141,Kraftvärmeprod!$B$1:$AJ$550,MATCH(Q$4,Kraftvärmeprod!$B$1:$AJ$1,0),FALSE)/1,0)-IFERROR(VLOOKUP($B141,'Slutlig allokering kvv'!$B$2:$AJ$550,MATCH(Q$4,'Slutlig allokering kvv'!$B$1:$AJ$1,0),FALSE)/1,0)</f>
        <v>0</v>
      </c>
      <c r="R141">
        <f>IFERROR(VLOOKUP($B141,Kraftvärmeprod!$B$1:$AJ$550,MATCH(R$4,Kraftvärmeprod!$B$1:$AJ$1,0),FALSE)/1,0)-IFERROR(VLOOKUP($B141,'Slutlig allokering kvv'!$B$2:$AJ$550,MATCH(R$4,'Slutlig allokering kvv'!$B$1:$AJ$1,0),FALSE)/1,0)</f>
        <v>0</v>
      </c>
      <c r="S141">
        <f>IFERROR(VLOOKUP($B141,Kraftvärmeprod!$B$1:$AJ$550,MATCH(S$4,Kraftvärmeprod!$B$1:$AJ$1,0),FALSE)/1,0)-IFERROR(VLOOKUP($B141,'Slutlig allokering kvv'!$B$2:$AJ$550,MATCH(S$4,'Slutlig allokering kvv'!$B$1:$AJ$1,0),FALSE)/1,0)</f>
        <v>0</v>
      </c>
      <c r="T141">
        <f>IFERROR(VLOOKUP($B141,Kraftvärmeprod!$B$1:$AJ$550,MATCH(T$4,Kraftvärmeprod!$B$1:$AJ$1,0),FALSE)/1,0)-IFERROR(VLOOKUP($B141,'Slutlig allokering kvv'!$B$2:$AJ$550,MATCH(T$4,'Slutlig allokering kvv'!$B$1:$AJ$1,0),FALSE)/1,0)</f>
        <v>0</v>
      </c>
      <c r="U141">
        <f>IFERROR(VLOOKUP($B141,Kraftvärmeprod!$B$1:$AJ$550,MATCH(U$4,Kraftvärmeprod!$B$1:$AJ$1,0),FALSE)/1,0)-IFERROR(VLOOKUP($B141,'Slutlig allokering kvv'!$B$2:$AJ$550,MATCH(U$4,'Slutlig allokering kvv'!$B$1:$AJ$1,0),FALSE)/1,0)</f>
        <v>0</v>
      </c>
      <c r="V141">
        <f>IFERROR(VLOOKUP($B141,Kraftvärmeprod!$B$1:$AJ$550,MATCH(V$4,Kraftvärmeprod!$B$1:$AJ$1,0),FALSE)/1,0)-IFERROR(VLOOKUP($B141,'Slutlig allokering kvv'!$B$2:$AJ$550,MATCH(V$4,'Slutlig allokering kvv'!$B$1:$AJ$1,0),FALSE)/1,0)</f>
        <v>0</v>
      </c>
      <c r="W141">
        <f>IFERROR(VLOOKUP($B141,Kraftvärmeprod!$B$1:$AJ$550,MATCH(W$4,Kraftvärmeprod!$B$1:$AJ$1,0),FALSE)/1,0)-IFERROR(VLOOKUP($B141,'Slutlig allokering kvv'!$B$2:$AJ$550,MATCH(W$4,'Slutlig allokering kvv'!$B$1:$AJ$1,0),FALSE)/1,0)</f>
        <v>0</v>
      </c>
      <c r="X141">
        <f>IFERROR(VLOOKUP($B141,Kraftvärmeprod!$B$1:$AJ$550,MATCH(X$4,Kraftvärmeprod!$B$1:$AJ$1,0),FALSE)/1,0)-IFERROR(VLOOKUP($B141,'Slutlig allokering kvv'!$B$2:$AJ$550,MATCH(X$4,'Slutlig allokering kvv'!$B$1:$AJ$1,0),FALSE)/1,0)</f>
        <v>0</v>
      </c>
      <c r="Y141">
        <f>IFERROR(VLOOKUP($B141,Kraftvärmeprod!$B$1:$AJ$550,MATCH(Y$4,Kraftvärmeprod!$B$1:$AJ$1,0),FALSE)/1,0)-IFERROR(VLOOKUP($B141,'Slutlig allokering kvv'!$B$2:$AJ$550,MATCH(Y$4,'Slutlig allokering kvv'!$B$1:$AJ$1,0),FALSE)/1,0)</f>
        <v>0</v>
      </c>
      <c r="Z141">
        <f>IFERROR(VLOOKUP($B141,Kraftvärmeprod!$B$1:$AJ$550,MATCH(Z$4,Kraftvärmeprod!$B$1:$AJ$1,0),FALSE)/1,0)-IFERROR(VLOOKUP($B141,'Slutlig allokering kvv'!$B$2:$AJ$550,MATCH(Z$4,'Slutlig allokering kvv'!$B$1:$AJ$1,0),FALSE)/1,0)</f>
        <v>0</v>
      </c>
      <c r="AA141">
        <f>IFERROR(VLOOKUP($B141,Kraftvärmeprod!$B$1:$AJ$550,MATCH(AA$4,Kraftvärmeprod!$B$1:$AJ$1,0),FALSE)/1,0)-IFERROR(VLOOKUP($B141,'Slutlig allokering kvv'!$B$2:$AJ$550,MATCH(AA$4,'Slutlig allokering kvv'!$B$1:$AJ$1,0),FALSE)/1,0)</f>
        <v>0</v>
      </c>
      <c r="AB141">
        <f>IFERROR(VLOOKUP($B141,Kraftvärmeprod!$B$1:$AJ$550,MATCH(AB$4,Kraftvärmeprod!$B$1:$AJ$1,0),FALSE)/1,0)-IFERROR(VLOOKUP($B141,'Slutlig allokering kvv'!$B$2:$AJ$550,MATCH(AB$4,'Slutlig allokering kvv'!$B$1:$AJ$1,0),FALSE)/1,0)</f>
        <v>0</v>
      </c>
      <c r="AC141">
        <f>IFERROR(VLOOKUP($B141,Kraftvärmeprod!$B$1:$AJ$550,MATCH(AC$4,Kraftvärmeprod!$B$1:$AJ$1,0),FALSE)/1,0)-IFERROR(VLOOKUP($B141,'Slutlig allokering kvv'!$B$2:$AJ$550,MATCH(AC$4,'Slutlig allokering kvv'!$B$1:$AJ$1,0),FALSE)/1,0)</f>
        <v>0</v>
      </c>
      <c r="AD141">
        <f>IFERROR(VLOOKUP($B141,Miljö!$B$1:$E$471,MATCH("Hjälpel kraftvärme (GWh)",Miljö!$B$1:$E$1,0),FALSE)/1,0)-IFERROR(VLOOKUP($B141,'Slutlig allokering kvv'!$B$2:$AJ$550,MATCH(AD$4,'Slutlig allokering kvv'!$B$1:$AJ$1,0),FALSE)/1,0)</f>
        <v>0</v>
      </c>
      <c r="AH141">
        <f t="shared" si="4"/>
        <v>0</v>
      </c>
      <c r="AJ141">
        <f>IFERROR(VLOOKUP($B141,'Slutlig allokering kvv'!$B$2:$AX$550,MATCH("Summa slutlig allokerad tillförd energi (utan hjälpel och rökgaskondensering):",'Slutlig allokering kvv'!$B$1:$AX$1,0),FALSE)/1,"")</f>
        <v>0</v>
      </c>
      <c r="AL141" s="195" t="str">
        <f>IFERROR(1-VLOOKUP($B141,'Slutlig allokering kvv'!$B$2:$AX$550,MATCH("Andel av bränsle i kvv som allokerats till värme, exklusive rökgaskondensering och hjälpel",'Slutlig allokering kvv'!$B$1:$AX$1,0),FALSE),"")</f>
        <v/>
      </c>
      <c r="AN141" s="195" t="str">
        <f t="shared" si="5"/>
        <v/>
      </c>
    </row>
    <row r="142" spans="1:40" x14ac:dyDescent="0.25">
      <c r="A142" s="2" t="s">
        <v>219</v>
      </c>
      <c r="B142" s="2" t="s">
        <v>221</v>
      </c>
      <c r="C142" t="str">
        <f>IFERROR(VLOOKUP($B142,Kraftvärmeprod!$B$1:$AH$479,MATCH(C$4,Kraftvärmeprod!$B$1:$AG$1,0),FALSE)/1,"")</f>
        <v/>
      </c>
      <c r="D142" t="str">
        <f>IFERROR(VLOOKUP($B142,Kraftvärmeprod!$B$1:$AH$479,MATCH(D$4,Kraftvärmeprod!$B$1:$AG$1,0),FALSE)/1,"")</f>
        <v/>
      </c>
      <c r="F142">
        <f>IFERROR(VLOOKUP($B142,Kraftvärmeprod!$B$1:$AJ$550,MATCH(F$4,Kraftvärmeprod!$B$1:$AJ$1,0),FALSE)/1,0)-IFERROR(VLOOKUP($B142,'Slutlig allokering kvv'!$B$2:$AJ$550,MATCH(F$4,'Slutlig allokering kvv'!$B$1:$AJ$1,0),FALSE)/1,0)</f>
        <v>0</v>
      </c>
      <c r="G142">
        <f>IFERROR(VLOOKUP($B142,Kraftvärmeprod!$B$1:$AJ$550,MATCH(G$4,Kraftvärmeprod!$B$1:$AJ$1,0),FALSE)/1,0)-IFERROR(VLOOKUP($B142,'Slutlig allokering kvv'!$B$2:$AJ$550,MATCH(G$4,'Slutlig allokering kvv'!$B$1:$AJ$1,0),FALSE)/1,0)</f>
        <v>0</v>
      </c>
      <c r="H142">
        <f>IFERROR(VLOOKUP($B142,Kraftvärmeprod!$B$1:$AJ$550,MATCH(H$4,Kraftvärmeprod!$B$1:$AJ$1,0),FALSE)/1,0)-IFERROR(VLOOKUP($B142,'Slutlig allokering kvv'!$B$2:$AJ$550,MATCH(H$4,'Slutlig allokering kvv'!$B$1:$AJ$1,0),FALSE)/1,0)</f>
        <v>0</v>
      </c>
      <c r="I142">
        <f>IFERROR(VLOOKUP($B142,Kraftvärmeprod!$B$1:$AJ$550,MATCH(I$4,Kraftvärmeprod!$B$1:$AJ$1,0),FALSE)/1,0)-IFERROR(VLOOKUP($B142,'Slutlig allokering kvv'!$B$2:$AJ$550,MATCH(I$4,'Slutlig allokering kvv'!$B$1:$AJ$1,0),FALSE)/1,0)</f>
        <v>0</v>
      </c>
      <c r="J142">
        <f>IFERROR(VLOOKUP($B142,Kraftvärmeprod!$B$1:$AJ$550,MATCH(J$4,Kraftvärmeprod!$B$1:$AJ$1,0),FALSE)/1,0)-IFERROR(VLOOKUP($B142,'Slutlig allokering kvv'!$B$2:$AJ$550,MATCH(J$4,'Slutlig allokering kvv'!$B$1:$AJ$1,0),FALSE)/1,0)</f>
        <v>0</v>
      </c>
      <c r="K142">
        <f>IFERROR(VLOOKUP($B142,Kraftvärmeprod!$B$1:$AJ$550,MATCH(K$4,Kraftvärmeprod!$B$1:$AJ$1,0),FALSE)/1,0)-IFERROR(VLOOKUP($B142,'Slutlig allokering kvv'!$B$2:$AJ$550,MATCH(K$4,'Slutlig allokering kvv'!$B$1:$AJ$1,0),FALSE)/1,0)</f>
        <v>0</v>
      </c>
      <c r="L142">
        <f>IFERROR(VLOOKUP($B142,Kraftvärmeprod!$B$1:$AJ$550,MATCH(L$4,Kraftvärmeprod!$B$1:$AJ$1,0),FALSE)/1,0)-IFERROR(VLOOKUP($B142,'Slutlig allokering kvv'!$B$2:$AJ$550,MATCH(L$4,'Slutlig allokering kvv'!$B$1:$AJ$1,0),FALSE)/1,0)</f>
        <v>0</v>
      </c>
      <c r="M142">
        <f>IFERROR(VLOOKUP($B142,Kraftvärmeprod!$B$1:$AJ$550,MATCH(M$4,Kraftvärmeprod!$B$1:$AJ$1,0),FALSE)/1,0)-IFERROR(VLOOKUP($B142,'Slutlig allokering kvv'!$B$2:$AJ$550,MATCH(M$4,'Slutlig allokering kvv'!$B$1:$AJ$1,0),FALSE)/1,0)</f>
        <v>0</v>
      </c>
      <c r="N142">
        <f>IFERROR(VLOOKUP($B142,Kraftvärmeprod!$B$1:$AJ$550,MATCH(N$4,Kraftvärmeprod!$B$1:$AJ$1,0),FALSE)/1,0)-IFERROR(VLOOKUP($B142,'Slutlig allokering kvv'!$B$2:$AJ$550,MATCH(N$4,'Slutlig allokering kvv'!$B$1:$AJ$1,0),FALSE)/1,0)</f>
        <v>0</v>
      </c>
      <c r="O142">
        <f>IFERROR(VLOOKUP($B142,Kraftvärmeprod!$B$1:$AJ$550,MATCH(O$4,Kraftvärmeprod!$B$1:$AJ$1,0),FALSE)/1,0)-IFERROR(VLOOKUP($B142,'Slutlig allokering kvv'!$B$2:$AJ$550,MATCH(O$4,'Slutlig allokering kvv'!$B$1:$AJ$1,0),FALSE)/1,0)</f>
        <v>0</v>
      </c>
      <c r="P142">
        <f>IFERROR(VLOOKUP($B142,Kraftvärmeprod!$B$1:$AJ$550,MATCH(P$4,Kraftvärmeprod!$B$1:$AJ$1,0),FALSE)/1,0)-IFERROR(VLOOKUP($B142,'Slutlig allokering kvv'!$B$2:$AJ$550,MATCH(P$4,'Slutlig allokering kvv'!$B$1:$AJ$1,0),FALSE)/1,0)</f>
        <v>0</v>
      </c>
      <c r="Q142">
        <f>IFERROR(VLOOKUP($B142,Kraftvärmeprod!$B$1:$AJ$550,MATCH(Q$4,Kraftvärmeprod!$B$1:$AJ$1,0),FALSE)/1,0)-IFERROR(VLOOKUP($B142,'Slutlig allokering kvv'!$B$2:$AJ$550,MATCH(Q$4,'Slutlig allokering kvv'!$B$1:$AJ$1,0),FALSE)/1,0)</f>
        <v>0</v>
      </c>
      <c r="R142">
        <f>IFERROR(VLOOKUP($B142,Kraftvärmeprod!$B$1:$AJ$550,MATCH(R$4,Kraftvärmeprod!$B$1:$AJ$1,0),FALSE)/1,0)-IFERROR(VLOOKUP($B142,'Slutlig allokering kvv'!$B$2:$AJ$550,MATCH(R$4,'Slutlig allokering kvv'!$B$1:$AJ$1,0),FALSE)/1,0)</f>
        <v>0</v>
      </c>
      <c r="S142">
        <f>IFERROR(VLOOKUP($B142,Kraftvärmeprod!$B$1:$AJ$550,MATCH(S$4,Kraftvärmeprod!$B$1:$AJ$1,0),FALSE)/1,0)-IFERROR(VLOOKUP($B142,'Slutlig allokering kvv'!$B$2:$AJ$550,MATCH(S$4,'Slutlig allokering kvv'!$B$1:$AJ$1,0),FALSE)/1,0)</f>
        <v>0</v>
      </c>
      <c r="T142">
        <f>IFERROR(VLOOKUP($B142,Kraftvärmeprod!$B$1:$AJ$550,MATCH(T$4,Kraftvärmeprod!$B$1:$AJ$1,0),FALSE)/1,0)-IFERROR(VLOOKUP($B142,'Slutlig allokering kvv'!$B$2:$AJ$550,MATCH(T$4,'Slutlig allokering kvv'!$B$1:$AJ$1,0),FALSE)/1,0)</f>
        <v>0</v>
      </c>
      <c r="U142">
        <f>IFERROR(VLOOKUP($B142,Kraftvärmeprod!$B$1:$AJ$550,MATCH(U$4,Kraftvärmeprod!$B$1:$AJ$1,0),FALSE)/1,0)-IFERROR(VLOOKUP($B142,'Slutlig allokering kvv'!$B$2:$AJ$550,MATCH(U$4,'Slutlig allokering kvv'!$B$1:$AJ$1,0),FALSE)/1,0)</f>
        <v>0</v>
      </c>
      <c r="V142">
        <f>IFERROR(VLOOKUP($B142,Kraftvärmeprod!$B$1:$AJ$550,MATCH(V$4,Kraftvärmeprod!$B$1:$AJ$1,0),FALSE)/1,0)-IFERROR(VLOOKUP($B142,'Slutlig allokering kvv'!$B$2:$AJ$550,MATCH(V$4,'Slutlig allokering kvv'!$B$1:$AJ$1,0),FALSE)/1,0)</f>
        <v>0</v>
      </c>
      <c r="W142">
        <f>IFERROR(VLOOKUP($B142,Kraftvärmeprod!$B$1:$AJ$550,MATCH(W$4,Kraftvärmeprod!$B$1:$AJ$1,0),FALSE)/1,0)-IFERROR(VLOOKUP($B142,'Slutlig allokering kvv'!$B$2:$AJ$550,MATCH(W$4,'Slutlig allokering kvv'!$B$1:$AJ$1,0),FALSE)/1,0)</f>
        <v>0</v>
      </c>
      <c r="X142">
        <f>IFERROR(VLOOKUP($B142,Kraftvärmeprod!$B$1:$AJ$550,MATCH(X$4,Kraftvärmeprod!$B$1:$AJ$1,0),FALSE)/1,0)-IFERROR(VLOOKUP($B142,'Slutlig allokering kvv'!$B$2:$AJ$550,MATCH(X$4,'Slutlig allokering kvv'!$B$1:$AJ$1,0),FALSE)/1,0)</f>
        <v>0</v>
      </c>
      <c r="Y142">
        <f>IFERROR(VLOOKUP($B142,Kraftvärmeprod!$B$1:$AJ$550,MATCH(Y$4,Kraftvärmeprod!$B$1:$AJ$1,0),FALSE)/1,0)-IFERROR(VLOOKUP($B142,'Slutlig allokering kvv'!$B$2:$AJ$550,MATCH(Y$4,'Slutlig allokering kvv'!$B$1:$AJ$1,0),FALSE)/1,0)</f>
        <v>0</v>
      </c>
      <c r="Z142">
        <f>IFERROR(VLOOKUP($B142,Kraftvärmeprod!$B$1:$AJ$550,MATCH(Z$4,Kraftvärmeprod!$B$1:$AJ$1,0),FALSE)/1,0)-IFERROR(VLOOKUP($B142,'Slutlig allokering kvv'!$B$2:$AJ$550,MATCH(Z$4,'Slutlig allokering kvv'!$B$1:$AJ$1,0),FALSE)/1,0)</f>
        <v>0</v>
      </c>
      <c r="AA142">
        <f>IFERROR(VLOOKUP($B142,Kraftvärmeprod!$B$1:$AJ$550,MATCH(AA$4,Kraftvärmeprod!$B$1:$AJ$1,0),FALSE)/1,0)-IFERROR(VLOOKUP($B142,'Slutlig allokering kvv'!$B$2:$AJ$550,MATCH(AA$4,'Slutlig allokering kvv'!$B$1:$AJ$1,0),FALSE)/1,0)</f>
        <v>0</v>
      </c>
      <c r="AB142">
        <f>IFERROR(VLOOKUP($B142,Kraftvärmeprod!$B$1:$AJ$550,MATCH(AB$4,Kraftvärmeprod!$B$1:$AJ$1,0),FALSE)/1,0)-IFERROR(VLOOKUP($B142,'Slutlig allokering kvv'!$B$2:$AJ$550,MATCH(AB$4,'Slutlig allokering kvv'!$B$1:$AJ$1,0),FALSE)/1,0)</f>
        <v>0</v>
      </c>
      <c r="AC142">
        <f>IFERROR(VLOOKUP($B142,Kraftvärmeprod!$B$1:$AJ$550,MATCH(AC$4,Kraftvärmeprod!$B$1:$AJ$1,0),FALSE)/1,0)-IFERROR(VLOOKUP($B142,'Slutlig allokering kvv'!$B$2:$AJ$550,MATCH(AC$4,'Slutlig allokering kvv'!$B$1:$AJ$1,0),FALSE)/1,0)</f>
        <v>0</v>
      </c>
      <c r="AD142">
        <f>IFERROR(VLOOKUP($B142,Miljö!$B$1:$E$471,MATCH("Hjälpel kraftvärme (GWh)",Miljö!$B$1:$E$1,0),FALSE)/1,0)-IFERROR(VLOOKUP($B142,'Slutlig allokering kvv'!$B$2:$AJ$550,MATCH(AD$4,'Slutlig allokering kvv'!$B$1:$AJ$1,0),FALSE)/1,0)</f>
        <v>0</v>
      </c>
      <c r="AH142">
        <f t="shared" si="4"/>
        <v>0</v>
      </c>
      <c r="AJ142">
        <f>IFERROR(VLOOKUP($B142,'Slutlig allokering kvv'!$B$2:$AX$550,MATCH("Summa slutlig allokerad tillförd energi (utan hjälpel och rökgaskondensering):",'Slutlig allokering kvv'!$B$1:$AX$1,0),FALSE)/1,"")</f>
        <v>0</v>
      </c>
      <c r="AL142" s="195" t="str">
        <f>IFERROR(1-VLOOKUP($B142,'Slutlig allokering kvv'!$B$2:$AX$550,MATCH("Andel av bränsle i kvv som allokerats till värme, exklusive rökgaskondensering och hjälpel",'Slutlig allokering kvv'!$B$1:$AX$1,0),FALSE),"")</f>
        <v/>
      </c>
      <c r="AN142" s="195" t="str">
        <f t="shared" si="5"/>
        <v/>
      </c>
    </row>
    <row r="143" spans="1:40" x14ac:dyDescent="0.25">
      <c r="A143" s="2" t="s">
        <v>219</v>
      </c>
      <c r="B143" s="2" t="s">
        <v>222</v>
      </c>
      <c r="C143" t="str">
        <f>IFERROR(VLOOKUP($B143,Kraftvärmeprod!$B$1:$AH$479,MATCH(C$4,Kraftvärmeprod!$B$1:$AG$1,0),FALSE)/1,"")</f>
        <v/>
      </c>
      <c r="D143" t="str">
        <f>IFERROR(VLOOKUP($B143,Kraftvärmeprod!$B$1:$AH$479,MATCH(D$4,Kraftvärmeprod!$B$1:$AG$1,0),FALSE)/1,"")</f>
        <v/>
      </c>
      <c r="F143">
        <f>IFERROR(VLOOKUP($B143,Kraftvärmeprod!$B$1:$AJ$550,MATCH(F$4,Kraftvärmeprod!$B$1:$AJ$1,0),FALSE)/1,0)-IFERROR(VLOOKUP($B143,'Slutlig allokering kvv'!$B$2:$AJ$550,MATCH(F$4,'Slutlig allokering kvv'!$B$1:$AJ$1,0),FALSE)/1,0)</f>
        <v>0</v>
      </c>
      <c r="G143">
        <f>IFERROR(VLOOKUP($B143,Kraftvärmeprod!$B$1:$AJ$550,MATCH(G$4,Kraftvärmeprod!$B$1:$AJ$1,0),FALSE)/1,0)-IFERROR(VLOOKUP($B143,'Slutlig allokering kvv'!$B$2:$AJ$550,MATCH(G$4,'Slutlig allokering kvv'!$B$1:$AJ$1,0),FALSE)/1,0)</f>
        <v>0</v>
      </c>
      <c r="H143">
        <f>IFERROR(VLOOKUP($B143,Kraftvärmeprod!$B$1:$AJ$550,MATCH(H$4,Kraftvärmeprod!$B$1:$AJ$1,0),FALSE)/1,0)-IFERROR(VLOOKUP($B143,'Slutlig allokering kvv'!$B$2:$AJ$550,MATCH(H$4,'Slutlig allokering kvv'!$B$1:$AJ$1,0),FALSE)/1,0)</f>
        <v>0</v>
      </c>
      <c r="I143">
        <f>IFERROR(VLOOKUP($B143,Kraftvärmeprod!$B$1:$AJ$550,MATCH(I$4,Kraftvärmeprod!$B$1:$AJ$1,0),FALSE)/1,0)-IFERROR(VLOOKUP($B143,'Slutlig allokering kvv'!$B$2:$AJ$550,MATCH(I$4,'Slutlig allokering kvv'!$B$1:$AJ$1,0),FALSE)/1,0)</f>
        <v>0</v>
      </c>
      <c r="J143">
        <f>IFERROR(VLOOKUP($B143,Kraftvärmeprod!$B$1:$AJ$550,MATCH(J$4,Kraftvärmeprod!$B$1:$AJ$1,0),FALSE)/1,0)-IFERROR(VLOOKUP($B143,'Slutlig allokering kvv'!$B$2:$AJ$550,MATCH(J$4,'Slutlig allokering kvv'!$B$1:$AJ$1,0),FALSE)/1,0)</f>
        <v>0</v>
      </c>
      <c r="K143">
        <f>IFERROR(VLOOKUP($B143,Kraftvärmeprod!$B$1:$AJ$550,MATCH(K$4,Kraftvärmeprod!$B$1:$AJ$1,0),FALSE)/1,0)-IFERROR(VLOOKUP($B143,'Slutlig allokering kvv'!$B$2:$AJ$550,MATCH(K$4,'Slutlig allokering kvv'!$B$1:$AJ$1,0),FALSE)/1,0)</f>
        <v>0</v>
      </c>
      <c r="L143">
        <f>IFERROR(VLOOKUP($B143,Kraftvärmeprod!$B$1:$AJ$550,MATCH(L$4,Kraftvärmeprod!$B$1:$AJ$1,0),FALSE)/1,0)-IFERROR(VLOOKUP($B143,'Slutlig allokering kvv'!$B$2:$AJ$550,MATCH(L$4,'Slutlig allokering kvv'!$B$1:$AJ$1,0),FALSE)/1,0)</f>
        <v>0</v>
      </c>
      <c r="M143">
        <f>IFERROR(VLOOKUP($B143,Kraftvärmeprod!$B$1:$AJ$550,MATCH(M$4,Kraftvärmeprod!$B$1:$AJ$1,0),FALSE)/1,0)-IFERROR(VLOOKUP($B143,'Slutlig allokering kvv'!$B$2:$AJ$550,MATCH(M$4,'Slutlig allokering kvv'!$B$1:$AJ$1,0),FALSE)/1,0)</f>
        <v>0</v>
      </c>
      <c r="N143">
        <f>IFERROR(VLOOKUP($B143,Kraftvärmeprod!$B$1:$AJ$550,MATCH(N$4,Kraftvärmeprod!$B$1:$AJ$1,0),FALSE)/1,0)-IFERROR(VLOOKUP($B143,'Slutlig allokering kvv'!$B$2:$AJ$550,MATCH(N$4,'Slutlig allokering kvv'!$B$1:$AJ$1,0),FALSE)/1,0)</f>
        <v>0</v>
      </c>
      <c r="O143">
        <f>IFERROR(VLOOKUP($B143,Kraftvärmeprod!$B$1:$AJ$550,MATCH(O$4,Kraftvärmeprod!$B$1:$AJ$1,0),FALSE)/1,0)-IFERROR(VLOOKUP($B143,'Slutlig allokering kvv'!$B$2:$AJ$550,MATCH(O$4,'Slutlig allokering kvv'!$B$1:$AJ$1,0),FALSE)/1,0)</f>
        <v>0</v>
      </c>
      <c r="P143">
        <f>IFERROR(VLOOKUP($B143,Kraftvärmeprod!$B$1:$AJ$550,MATCH(P$4,Kraftvärmeprod!$B$1:$AJ$1,0),FALSE)/1,0)-IFERROR(VLOOKUP($B143,'Slutlig allokering kvv'!$B$2:$AJ$550,MATCH(P$4,'Slutlig allokering kvv'!$B$1:$AJ$1,0),FALSE)/1,0)</f>
        <v>0</v>
      </c>
      <c r="Q143">
        <f>IFERROR(VLOOKUP($B143,Kraftvärmeprod!$B$1:$AJ$550,MATCH(Q$4,Kraftvärmeprod!$B$1:$AJ$1,0),FALSE)/1,0)-IFERROR(VLOOKUP($B143,'Slutlig allokering kvv'!$B$2:$AJ$550,MATCH(Q$4,'Slutlig allokering kvv'!$B$1:$AJ$1,0),FALSE)/1,0)</f>
        <v>0</v>
      </c>
      <c r="R143">
        <f>IFERROR(VLOOKUP($B143,Kraftvärmeprod!$B$1:$AJ$550,MATCH(R$4,Kraftvärmeprod!$B$1:$AJ$1,0),FALSE)/1,0)-IFERROR(VLOOKUP($B143,'Slutlig allokering kvv'!$B$2:$AJ$550,MATCH(R$4,'Slutlig allokering kvv'!$B$1:$AJ$1,0),FALSE)/1,0)</f>
        <v>0</v>
      </c>
      <c r="S143">
        <f>IFERROR(VLOOKUP($B143,Kraftvärmeprod!$B$1:$AJ$550,MATCH(S$4,Kraftvärmeprod!$B$1:$AJ$1,0),FALSE)/1,0)-IFERROR(VLOOKUP($B143,'Slutlig allokering kvv'!$B$2:$AJ$550,MATCH(S$4,'Slutlig allokering kvv'!$B$1:$AJ$1,0),FALSE)/1,0)</f>
        <v>0</v>
      </c>
      <c r="T143">
        <f>IFERROR(VLOOKUP($B143,Kraftvärmeprod!$B$1:$AJ$550,MATCH(T$4,Kraftvärmeprod!$B$1:$AJ$1,0),FALSE)/1,0)-IFERROR(VLOOKUP($B143,'Slutlig allokering kvv'!$B$2:$AJ$550,MATCH(T$4,'Slutlig allokering kvv'!$B$1:$AJ$1,0),FALSE)/1,0)</f>
        <v>0</v>
      </c>
      <c r="U143">
        <f>IFERROR(VLOOKUP($B143,Kraftvärmeprod!$B$1:$AJ$550,MATCH(U$4,Kraftvärmeprod!$B$1:$AJ$1,0),FALSE)/1,0)-IFERROR(VLOOKUP($B143,'Slutlig allokering kvv'!$B$2:$AJ$550,MATCH(U$4,'Slutlig allokering kvv'!$B$1:$AJ$1,0),FALSE)/1,0)</f>
        <v>0</v>
      </c>
      <c r="V143">
        <f>IFERROR(VLOOKUP($B143,Kraftvärmeprod!$B$1:$AJ$550,MATCH(V$4,Kraftvärmeprod!$B$1:$AJ$1,0),FALSE)/1,0)-IFERROR(VLOOKUP($B143,'Slutlig allokering kvv'!$B$2:$AJ$550,MATCH(V$4,'Slutlig allokering kvv'!$B$1:$AJ$1,0),FALSE)/1,0)</f>
        <v>0</v>
      </c>
      <c r="W143">
        <f>IFERROR(VLOOKUP($B143,Kraftvärmeprod!$B$1:$AJ$550,MATCH(W$4,Kraftvärmeprod!$B$1:$AJ$1,0),FALSE)/1,0)-IFERROR(VLOOKUP($B143,'Slutlig allokering kvv'!$B$2:$AJ$550,MATCH(W$4,'Slutlig allokering kvv'!$B$1:$AJ$1,0),FALSE)/1,0)</f>
        <v>0</v>
      </c>
      <c r="X143">
        <f>IFERROR(VLOOKUP($B143,Kraftvärmeprod!$B$1:$AJ$550,MATCH(X$4,Kraftvärmeprod!$B$1:$AJ$1,0),FALSE)/1,0)-IFERROR(VLOOKUP($B143,'Slutlig allokering kvv'!$B$2:$AJ$550,MATCH(X$4,'Slutlig allokering kvv'!$B$1:$AJ$1,0),FALSE)/1,0)</f>
        <v>0</v>
      </c>
      <c r="Y143">
        <f>IFERROR(VLOOKUP($B143,Kraftvärmeprod!$B$1:$AJ$550,MATCH(Y$4,Kraftvärmeprod!$B$1:$AJ$1,0),FALSE)/1,0)-IFERROR(VLOOKUP($B143,'Slutlig allokering kvv'!$B$2:$AJ$550,MATCH(Y$4,'Slutlig allokering kvv'!$B$1:$AJ$1,0),FALSE)/1,0)</f>
        <v>0</v>
      </c>
      <c r="Z143">
        <f>IFERROR(VLOOKUP($B143,Kraftvärmeprod!$B$1:$AJ$550,MATCH(Z$4,Kraftvärmeprod!$B$1:$AJ$1,0),FALSE)/1,0)-IFERROR(VLOOKUP($B143,'Slutlig allokering kvv'!$B$2:$AJ$550,MATCH(Z$4,'Slutlig allokering kvv'!$B$1:$AJ$1,0),FALSE)/1,0)</f>
        <v>0</v>
      </c>
      <c r="AA143">
        <f>IFERROR(VLOOKUP($B143,Kraftvärmeprod!$B$1:$AJ$550,MATCH(AA$4,Kraftvärmeprod!$B$1:$AJ$1,0),FALSE)/1,0)-IFERROR(VLOOKUP($B143,'Slutlig allokering kvv'!$B$2:$AJ$550,MATCH(AA$4,'Slutlig allokering kvv'!$B$1:$AJ$1,0),FALSE)/1,0)</f>
        <v>0</v>
      </c>
      <c r="AB143">
        <f>IFERROR(VLOOKUP($B143,Kraftvärmeprod!$B$1:$AJ$550,MATCH(AB$4,Kraftvärmeprod!$B$1:$AJ$1,0),FALSE)/1,0)-IFERROR(VLOOKUP($B143,'Slutlig allokering kvv'!$B$2:$AJ$550,MATCH(AB$4,'Slutlig allokering kvv'!$B$1:$AJ$1,0),FALSE)/1,0)</f>
        <v>0</v>
      </c>
      <c r="AC143">
        <f>IFERROR(VLOOKUP($B143,Kraftvärmeprod!$B$1:$AJ$550,MATCH(AC$4,Kraftvärmeprod!$B$1:$AJ$1,0),FALSE)/1,0)-IFERROR(VLOOKUP($B143,'Slutlig allokering kvv'!$B$2:$AJ$550,MATCH(AC$4,'Slutlig allokering kvv'!$B$1:$AJ$1,0),FALSE)/1,0)</f>
        <v>0</v>
      </c>
      <c r="AD143">
        <f>IFERROR(VLOOKUP($B143,Miljö!$B$1:$E$471,MATCH("Hjälpel kraftvärme (GWh)",Miljö!$B$1:$E$1,0),FALSE)/1,0)-IFERROR(VLOOKUP($B143,'Slutlig allokering kvv'!$B$2:$AJ$550,MATCH(AD$4,'Slutlig allokering kvv'!$B$1:$AJ$1,0),FALSE)/1,0)</f>
        <v>0</v>
      </c>
      <c r="AH143">
        <f t="shared" si="4"/>
        <v>0</v>
      </c>
      <c r="AJ143">
        <f>IFERROR(VLOOKUP($B143,'Slutlig allokering kvv'!$B$2:$AX$550,MATCH("Summa slutlig allokerad tillförd energi (utan hjälpel och rökgaskondensering):",'Slutlig allokering kvv'!$B$1:$AX$1,0),FALSE)/1,"")</f>
        <v>0</v>
      </c>
      <c r="AL143" s="195" t="str">
        <f>IFERROR(1-VLOOKUP($B143,'Slutlig allokering kvv'!$B$2:$AX$550,MATCH("Andel av bränsle i kvv som allokerats till värme, exklusive rökgaskondensering och hjälpel",'Slutlig allokering kvv'!$B$1:$AX$1,0),FALSE),"")</f>
        <v/>
      </c>
      <c r="AN143" s="195" t="str">
        <f t="shared" si="5"/>
        <v/>
      </c>
    </row>
    <row r="144" spans="1:40" x14ac:dyDescent="0.25">
      <c r="A144" s="2" t="s">
        <v>223</v>
      </c>
      <c r="B144" s="2" t="s">
        <v>224</v>
      </c>
      <c r="C144">
        <f>IFERROR(VLOOKUP($B144,Kraftvärmeprod!$B$1:$AH$479,MATCH(C$4,Kraftvärmeprod!$B$1:$AG$1,0),FALSE)/1,"")</f>
        <v>361.3</v>
      </c>
      <c r="D144">
        <f>IFERROR(VLOOKUP($B144,Kraftvärmeprod!$B$1:$AH$479,MATCH(D$4,Kraftvärmeprod!$B$1:$AG$1,0),FALSE)/1,"")</f>
        <v>67</v>
      </c>
      <c r="F144">
        <f>IFERROR(VLOOKUP($B144,Kraftvärmeprod!$B$1:$AJ$550,MATCH(F$4,Kraftvärmeprod!$B$1:$AJ$1,0),FALSE)/1,0)-IFERROR(VLOOKUP($B144,'Slutlig allokering kvv'!$B$2:$AJ$550,MATCH(F$4,'Slutlig allokering kvv'!$B$1:$AJ$1,0),FALSE)/1,0)</f>
        <v>0</v>
      </c>
      <c r="G144">
        <f>IFERROR(VLOOKUP($B144,Kraftvärmeprod!$B$1:$AJ$550,MATCH(G$4,Kraftvärmeprod!$B$1:$AJ$1,0),FALSE)/1,0)-IFERROR(VLOOKUP($B144,'Slutlig allokering kvv'!$B$2:$AJ$550,MATCH(G$4,'Slutlig allokering kvv'!$B$1:$AJ$1,0),FALSE)/1,0)</f>
        <v>0.32733499999999993</v>
      </c>
      <c r="H144">
        <f>IFERROR(VLOOKUP($B144,Kraftvärmeprod!$B$1:$AJ$550,MATCH(H$4,Kraftvärmeprod!$B$1:$AJ$1,0),FALSE)/1,0)-IFERROR(VLOOKUP($B144,'Slutlig allokering kvv'!$B$2:$AJ$550,MATCH(H$4,'Slutlig allokering kvv'!$B$1:$AJ$1,0),FALSE)/1,0)</f>
        <v>0</v>
      </c>
      <c r="I144">
        <f>IFERROR(VLOOKUP($B144,Kraftvärmeprod!$B$1:$AJ$550,MATCH(I$4,Kraftvärmeprod!$B$1:$AJ$1,0),FALSE)/1,0)-IFERROR(VLOOKUP($B144,'Slutlig allokering kvv'!$B$2:$AJ$550,MATCH(I$4,'Slutlig allokering kvv'!$B$1:$AJ$1,0),FALSE)/1,0)</f>
        <v>0</v>
      </c>
      <c r="J144">
        <f>IFERROR(VLOOKUP($B144,Kraftvärmeprod!$B$1:$AJ$550,MATCH(J$4,Kraftvärmeprod!$B$1:$AJ$1,0),FALSE)/1,0)-IFERROR(VLOOKUP($B144,'Slutlig allokering kvv'!$B$2:$AJ$550,MATCH(J$4,'Slutlig allokering kvv'!$B$1:$AJ$1,0),FALSE)/1,0)</f>
        <v>0</v>
      </c>
      <c r="K144">
        <f>IFERROR(VLOOKUP($B144,Kraftvärmeprod!$B$1:$AJ$550,MATCH(K$4,Kraftvärmeprod!$B$1:$AJ$1,0),FALSE)/1,0)-IFERROR(VLOOKUP($B144,'Slutlig allokering kvv'!$B$2:$AJ$550,MATCH(K$4,'Slutlig allokering kvv'!$B$1:$AJ$1,0),FALSE)/1,0)</f>
        <v>0</v>
      </c>
      <c r="L144">
        <f>IFERROR(VLOOKUP($B144,Kraftvärmeprod!$B$1:$AJ$550,MATCH(L$4,Kraftvärmeprod!$B$1:$AJ$1,0),FALSE)/1,0)-IFERROR(VLOOKUP($B144,'Slutlig allokering kvv'!$B$2:$AJ$550,MATCH(L$4,'Slutlig allokering kvv'!$B$1:$AJ$1,0),FALSE)/1,0)</f>
        <v>30.235599999999998</v>
      </c>
      <c r="M144">
        <f>IFERROR(VLOOKUP($B144,Kraftvärmeprod!$B$1:$AJ$550,MATCH(M$4,Kraftvärmeprod!$B$1:$AJ$1,0),FALSE)/1,0)-IFERROR(VLOOKUP($B144,'Slutlig allokering kvv'!$B$2:$AJ$550,MATCH(M$4,'Slutlig allokering kvv'!$B$1:$AJ$1,0),FALSE)/1,0)</f>
        <v>0</v>
      </c>
      <c r="N144">
        <f>IFERROR(VLOOKUP($B144,Kraftvärmeprod!$B$1:$AJ$550,MATCH(N$4,Kraftvärmeprod!$B$1:$AJ$1,0),FALSE)/1,0)-IFERROR(VLOOKUP($B144,'Slutlig allokering kvv'!$B$2:$AJ$550,MATCH(N$4,'Slutlig allokering kvv'!$B$1:$AJ$1,0),FALSE)/1,0)</f>
        <v>0</v>
      </c>
      <c r="O144">
        <f>IFERROR(VLOOKUP($B144,Kraftvärmeprod!$B$1:$AJ$550,MATCH(O$4,Kraftvärmeprod!$B$1:$AJ$1,0),FALSE)/1,0)-IFERROR(VLOOKUP($B144,'Slutlig allokering kvv'!$B$2:$AJ$550,MATCH(O$4,'Slutlig allokering kvv'!$B$1:$AJ$1,0),FALSE)/1,0)</f>
        <v>0</v>
      </c>
      <c r="P144">
        <f>IFERROR(VLOOKUP($B144,Kraftvärmeprod!$B$1:$AJ$550,MATCH(P$4,Kraftvärmeprod!$B$1:$AJ$1,0),FALSE)/1,0)-IFERROR(VLOOKUP($B144,'Slutlig allokering kvv'!$B$2:$AJ$550,MATCH(P$4,'Slutlig allokering kvv'!$B$1:$AJ$1,0),FALSE)/1,0)</f>
        <v>0</v>
      </c>
      <c r="Q144">
        <f>IFERROR(VLOOKUP($B144,Kraftvärmeprod!$B$1:$AJ$550,MATCH(Q$4,Kraftvärmeprod!$B$1:$AJ$1,0),FALSE)/1,0)-IFERROR(VLOOKUP($B144,'Slutlig allokering kvv'!$B$2:$AJ$550,MATCH(Q$4,'Slutlig allokering kvv'!$B$1:$AJ$1,0),FALSE)/1,0)</f>
        <v>0</v>
      </c>
      <c r="R144">
        <f>IFERROR(VLOOKUP($B144,Kraftvärmeprod!$B$1:$AJ$550,MATCH(R$4,Kraftvärmeprod!$B$1:$AJ$1,0),FALSE)/1,0)-IFERROR(VLOOKUP($B144,'Slutlig allokering kvv'!$B$2:$AJ$550,MATCH(R$4,'Slutlig allokering kvv'!$B$1:$AJ$1,0),FALSE)/1,0)</f>
        <v>0</v>
      </c>
      <c r="S144">
        <f>IFERROR(VLOOKUP($B144,Kraftvärmeprod!$B$1:$AJ$550,MATCH(S$4,Kraftvärmeprod!$B$1:$AJ$1,0),FALSE)/1,0)-IFERROR(VLOOKUP($B144,'Slutlig allokering kvv'!$B$2:$AJ$550,MATCH(S$4,'Slutlig allokering kvv'!$B$1:$AJ$1,0),FALSE)/1,0)</f>
        <v>0</v>
      </c>
      <c r="T144">
        <f>IFERROR(VLOOKUP($B144,Kraftvärmeprod!$B$1:$AJ$550,MATCH(T$4,Kraftvärmeprod!$B$1:$AJ$1,0),FALSE)/1,0)-IFERROR(VLOOKUP($B144,'Slutlig allokering kvv'!$B$2:$AJ$550,MATCH(T$4,'Slutlig allokering kvv'!$B$1:$AJ$1,0),FALSE)/1,0)</f>
        <v>0</v>
      </c>
      <c r="U144">
        <f>IFERROR(VLOOKUP($B144,Kraftvärmeprod!$B$1:$AJ$550,MATCH(U$4,Kraftvärmeprod!$B$1:$AJ$1,0),FALSE)/1,0)-IFERROR(VLOOKUP($B144,'Slutlig allokering kvv'!$B$2:$AJ$550,MATCH(U$4,'Slutlig allokering kvv'!$B$1:$AJ$1,0),FALSE)/1,0)</f>
        <v>0</v>
      </c>
      <c r="V144">
        <f>IFERROR(VLOOKUP($B144,Kraftvärmeprod!$B$1:$AJ$550,MATCH(V$4,Kraftvärmeprod!$B$1:$AJ$1,0),FALSE)/1,0)-IFERROR(VLOOKUP($B144,'Slutlig allokering kvv'!$B$2:$AJ$550,MATCH(V$4,'Slutlig allokering kvv'!$B$1:$AJ$1,0),FALSE)/1,0)</f>
        <v>0</v>
      </c>
      <c r="W144">
        <f>IFERROR(VLOOKUP($B144,Kraftvärmeprod!$B$1:$AJ$550,MATCH(W$4,Kraftvärmeprod!$B$1:$AJ$1,0),FALSE)/1,0)-IFERROR(VLOOKUP($B144,'Slutlig allokering kvv'!$B$2:$AJ$550,MATCH(W$4,'Slutlig allokering kvv'!$B$1:$AJ$1,0),FALSE)/1,0)</f>
        <v>0</v>
      </c>
      <c r="X144">
        <f>IFERROR(VLOOKUP($B144,Kraftvärmeprod!$B$1:$AJ$550,MATCH(X$4,Kraftvärmeprod!$B$1:$AJ$1,0),FALSE)/1,0)-IFERROR(VLOOKUP($B144,'Slutlig allokering kvv'!$B$2:$AJ$550,MATCH(X$4,'Slutlig allokering kvv'!$B$1:$AJ$1,0),FALSE)/1,0)</f>
        <v>0</v>
      </c>
      <c r="Y144">
        <f>IFERROR(VLOOKUP($B144,Kraftvärmeprod!$B$1:$AJ$550,MATCH(Y$4,Kraftvärmeprod!$B$1:$AJ$1,0),FALSE)/1,0)-IFERROR(VLOOKUP($B144,'Slutlig allokering kvv'!$B$2:$AJ$550,MATCH(Y$4,'Slutlig allokering kvv'!$B$1:$AJ$1,0),FALSE)/1,0)</f>
        <v>0</v>
      </c>
      <c r="Z144">
        <f>IFERROR(VLOOKUP($B144,Kraftvärmeprod!$B$1:$AJ$550,MATCH(Z$4,Kraftvärmeprod!$B$1:$AJ$1,0),FALSE)/1,0)-IFERROR(VLOOKUP($B144,'Slutlig allokering kvv'!$B$2:$AJ$550,MATCH(Z$4,'Slutlig allokering kvv'!$B$1:$AJ$1,0),FALSE)/1,0)</f>
        <v>0</v>
      </c>
      <c r="AA144">
        <f>IFERROR(VLOOKUP($B144,Kraftvärmeprod!$B$1:$AJ$550,MATCH(AA$4,Kraftvärmeprod!$B$1:$AJ$1,0),FALSE)/1,0)-IFERROR(VLOOKUP($B144,'Slutlig allokering kvv'!$B$2:$AJ$550,MATCH(AA$4,'Slutlig allokering kvv'!$B$1:$AJ$1,0),FALSE)/1,0)</f>
        <v>124.46099999999998</v>
      </c>
      <c r="AB144">
        <f>IFERROR(VLOOKUP($B144,Kraftvärmeprod!$B$1:$AJ$550,MATCH(AB$4,Kraftvärmeprod!$B$1:$AJ$1,0),FALSE)/1,0)-IFERROR(VLOOKUP($B144,'Slutlig allokering kvv'!$B$2:$AJ$550,MATCH(AB$4,'Slutlig allokering kvv'!$B$1:$AJ$1,0),FALSE)/1,0)</f>
        <v>0</v>
      </c>
      <c r="AC144">
        <f>IFERROR(VLOOKUP($B144,Kraftvärmeprod!$B$1:$AJ$550,MATCH(AC$4,Kraftvärmeprod!$B$1:$AJ$1,0),FALSE)/1,0)-IFERROR(VLOOKUP($B144,'Slutlig allokering kvv'!$B$2:$AJ$550,MATCH(AC$4,'Slutlig allokering kvv'!$B$1:$AJ$1,0),FALSE)/1,0)</f>
        <v>0</v>
      </c>
      <c r="AD144">
        <f>IFERROR(VLOOKUP($B144,Miljö!$B$1:$E$471,MATCH("Hjälpel kraftvärme (GWh)",Miljö!$B$1:$E$1,0),FALSE)/1,0)-IFERROR(VLOOKUP($B144,'Slutlig allokering kvv'!$B$2:$AJ$550,MATCH(AD$4,'Slutlig allokering kvv'!$B$1:$AJ$1,0),FALSE)/1,0)</f>
        <v>6.733900000000002</v>
      </c>
      <c r="AH144">
        <f t="shared" si="4"/>
        <v>155.02393499999999</v>
      </c>
      <c r="AJ144">
        <f>IFERROR(VLOOKUP($B144,'Slutlig allokering kvv'!$B$2:$AX$550,MATCH("Summa slutlig allokerad tillförd energi (utan hjälpel och rökgaskondensering):",'Slutlig allokering kvv'!$B$1:$AX$1,0),FALSE)/1,"")</f>
        <v>273.17606499999999</v>
      </c>
      <c r="AL144" s="195">
        <f>IFERROR(1-VLOOKUP($B144,'Slutlig allokering kvv'!$B$2:$AX$550,MATCH("Andel av bränsle i kvv som allokerats till värme, exklusive rökgaskondensering och hjälpel",'Slutlig allokering kvv'!$B$1:$AX$1,0),FALSE),"")</f>
        <v>0.36203627977580566</v>
      </c>
      <c r="AN144" s="195">
        <f t="shared" si="5"/>
        <v>0.36203627977580571</v>
      </c>
    </row>
    <row r="145" spans="1:40" x14ac:dyDescent="0.25">
      <c r="A145" s="2" t="s">
        <v>225</v>
      </c>
      <c r="B145" s="2" t="s">
        <v>226</v>
      </c>
      <c r="C145" t="str">
        <f>IFERROR(VLOOKUP($B145,Kraftvärmeprod!$B$1:$AH$479,MATCH(C$4,Kraftvärmeprod!$B$1:$AG$1,0),FALSE)/1,"")</f>
        <v/>
      </c>
      <c r="D145" t="str">
        <f>IFERROR(VLOOKUP($B145,Kraftvärmeprod!$B$1:$AH$479,MATCH(D$4,Kraftvärmeprod!$B$1:$AG$1,0),FALSE)/1,"")</f>
        <v/>
      </c>
      <c r="F145">
        <f>IFERROR(VLOOKUP($B145,Kraftvärmeprod!$B$1:$AJ$550,MATCH(F$4,Kraftvärmeprod!$B$1:$AJ$1,0),FALSE)/1,0)-IFERROR(VLOOKUP($B145,'Slutlig allokering kvv'!$B$2:$AJ$550,MATCH(F$4,'Slutlig allokering kvv'!$B$1:$AJ$1,0),FALSE)/1,0)</f>
        <v>0</v>
      </c>
      <c r="G145">
        <f>IFERROR(VLOOKUP($B145,Kraftvärmeprod!$B$1:$AJ$550,MATCH(G$4,Kraftvärmeprod!$B$1:$AJ$1,0),FALSE)/1,0)-IFERROR(VLOOKUP($B145,'Slutlig allokering kvv'!$B$2:$AJ$550,MATCH(G$4,'Slutlig allokering kvv'!$B$1:$AJ$1,0),FALSE)/1,0)</f>
        <v>0</v>
      </c>
      <c r="H145">
        <f>IFERROR(VLOOKUP($B145,Kraftvärmeprod!$B$1:$AJ$550,MATCH(H$4,Kraftvärmeprod!$B$1:$AJ$1,0),FALSE)/1,0)-IFERROR(VLOOKUP($B145,'Slutlig allokering kvv'!$B$2:$AJ$550,MATCH(H$4,'Slutlig allokering kvv'!$B$1:$AJ$1,0),FALSE)/1,0)</f>
        <v>0</v>
      </c>
      <c r="I145">
        <f>IFERROR(VLOOKUP($B145,Kraftvärmeprod!$B$1:$AJ$550,MATCH(I$4,Kraftvärmeprod!$B$1:$AJ$1,0),FALSE)/1,0)-IFERROR(VLOOKUP($B145,'Slutlig allokering kvv'!$B$2:$AJ$550,MATCH(I$4,'Slutlig allokering kvv'!$B$1:$AJ$1,0),FALSE)/1,0)</f>
        <v>0</v>
      </c>
      <c r="J145">
        <f>IFERROR(VLOOKUP($B145,Kraftvärmeprod!$B$1:$AJ$550,MATCH(J$4,Kraftvärmeprod!$B$1:$AJ$1,0),FALSE)/1,0)-IFERROR(VLOOKUP($B145,'Slutlig allokering kvv'!$B$2:$AJ$550,MATCH(J$4,'Slutlig allokering kvv'!$B$1:$AJ$1,0),FALSE)/1,0)</f>
        <v>0</v>
      </c>
      <c r="K145">
        <f>IFERROR(VLOOKUP($B145,Kraftvärmeprod!$B$1:$AJ$550,MATCH(K$4,Kraftvärmeprod!$B$1:$AJ$1,0),FALSE)/1,0)-IFERROR(VLOOKUP($B145,'Slutlig allokering kvv'!$B$2:$AJ$550,MATCH(K$4,'Slutlig allokering kvv'!$B$1:$AJ$1,0),FALSE)/1,0)</f>
        <v>0</v>
      </c>
      <c r="L145">
        <f>IFERROR(VLOOKUP($B145,Kraftvärmeprod!$B$1:$AJ$550,MATCH(L$4,Kraftvärmeprod!$B$1:$AJ$1,0),FALSE)/1,0)-IFERROR(VLOOKUP($B145,'Slutlig allokering kvv'!$B$2:$AJ$550,MATCH(L$4,'Slutlig allokering kvv'!$B$1:$AJ$1,0),FALSE)/1,0)</f>
        <v>0</v>
      </c>
      <c r="M145">
        <f>IFERROR(VLOOKUP($B145,Kraftvärmeprod!$B$1:$AJ$550,MATCH(M$4,Kraftvärmeprod!$B$1:$AJ$1,0),FALSE)/1,0)-IFERROR(VLOOKUP($B145,'Slutlig allokering kvv'!$B$2:$AJ$550,MATCH(M$4,'Slutlig allokering kvv'!$B$1:$AJ$1,0),FALSE)/1,0)</f>
        <v>0</v>
      </c>
      <c r="N145">
        <f>IFERROR(VLOOKUP($B145,Kraftvärmeprod!$B$1:$AJ$550,MATCH(N$4,Kraftvärmeprod!$B$1:$AJ$1,0),FALSE)/1,0)-IFERROR(VLOOKUP($B145,'Slutlig allokering kvv'!$B$2:$AJ$550,MATCH(N$4,'Slutlig allokering kvv'!$B$1:$AJ$1,0),FALSE)/1,0)</f>
        <v>0</v>
      </c>
      <c r="O145">
        <f>IFERROR(VLOOKUP($B145,Kraftvärmeprod!$B$1:$AJ$550,MATCH(O$4,Kraftvärmeprod!$B$1:$AJ$1,0),FALSE)/1,0)-IFERROR(VLOOKUP($B145,'Slutlig allokering kvv'!$B$2:$AJ$550,MATCH(O$4,'Slutlig allokering kvv'!$B$1:$AJ$1,0),FALSE)/1,0)</f>
        <v>0</v>
      </c>
      <c r="P145">
        <f>IFERROR(VLOOKUP($B145,Kraftvärmeprod!$B$1:$AJ$550,MATCH(P$4,Kraftvärmeprod!$B$1:$AJ$1,0),FALSE)/1,0)-IFERROR(VLOOKUP($B145,'Slutlig allokering kvv'!$B$2:$AJ$550,MATCH(P$4,'Slutlig allokering kvv'!$B$1:$AJ$1,0),FALSE)/1,0)</f>
        <v>0</v>
      </c>
      <c r="Q145">
        <f>IFERROR(VLOOKUP($B145,Kraftvärmeprod!$B$1:$AJ$550,MATCH(Q$4,Kraftvärmeprod!$B$1:$AJ$1,0),FALSE)/1,0)-IFERROR(VLOOKUP($B145,'Slutlig allokering kvv'!$B$2:$AJ$550,MATCH(Q$4,'Slutlig allokering kvv'!$B$1:$AJ$1,0),FALSE)/1,0)</f>
        <v>0</v>
      </c>
      <c r="R145">
        <f>IFERROR(VLOOKUP($B145,Kraftvärmeprod!$B$1:$AJ$550,MATCH(R$4,Kraftvärmeprod!$B$1:$AJ$1,0),FALSE)/1,0)-IFERROR(VLOOKUP($B145,'Slutlig allokering kvv'!$B$2:$AJ$550,MATCH(R$4,'Slutlig allokering kvv'!$B$1:$AJ$1,0),FALSE)/1,0)</f>
        <v>0</v>
      </c>
      <c r="S145">
        <f>IFERROR(VLOOKUP($B145,Kraftvärmeprod!$B$1:$AJ$550,MATCH(S$4,Kraftvärmeprod!$B$1:$AJ$1,0),FALSE)/1,0)-IFERROR(VLOOKUP($B145,'Slutlig allokering kvv'!$B$2:$AJ$550,MATCH(S$4,'Slutlig allokering kvv'!$B$1:$AJ$1,0),FALSE)/1,0)</f>
        <v>0</v>
      </c>
      <c r="T145">
        <f>IFERROR(VLOOKUP($B145,Kraftvärmeprod!$B$1:$AJ$550,MATCH(T$4,Kraftvärmeprod!$B$1:$AJ$1,0),FALSE)/1,0)-IFERROR(VLOOKUP($B145,'Slutlig allokering kvv'!$B$2:$AJ$550,MATCH(T$4,'Slutlig allokering kvv'!$B$1:$AJ$1,0),FALSE)/1,0)</f>
        <v>0</v>
      </c>
      <c r="U145">
        <f>IFERROR(VLOOKUP($B145,Kraftvärmeprod!$B$1:$AJ$550,MATCH(U$4,Kraftvärmeprod!$B$1:$AJ$1,0),FALSE)/1,0)-IFERROR(VLOOKUP($B145,'Slutlig allokering kvv'!$B$2:$AJ$550,MATCH(U$4,'Slutlig allokering kvv'!$B$1:$AJ$1,0),FALSE)/1,0)</f>
        <v>0</v>
      </c>
      <c r="V145">
        <f>IFERROR(VLOOKUP($B145,Kraftvärmeprod!$B$1:$AJ$550,MATCH(V$4,Kraftvärmeprod!$B$1:$AJ$1,0),FALSE)/1,0)-IFERROR(VLOOKUP($B145,'Slutlig allokering kvv'!$B$2:$AJ$550,MATCH(V$4,'Slutlig allokering kvv'!$B$1:$AJ$1,0),FALSE)/1,0)</f>
        <v>0</v>
      </c>
      <c r="W145">
        <f>IFERROR(VLOOKUP($B145,Kraftvärmeprod!$B$1:$AJ$550,MATCH(W$4,Kraftvärmeprod!$B$1:$AJ$1,0),FALSE)/1,0)-IFERROR(VLOOKUP($B145,'Slutlig allokering kvv'!$B$2:$AJ$550,MATCH(W$4,'Slutlig allokering kvv'!$B$1:$AJ$1,0),FALSE)/1,0)</f>
        <v>0</v>
      </c>
      <c r="X145">
        <f>IFERROR(VLOOKUP($B145,Kraftvärmeprod!$B$1:$AJ$550,MATCH(X$4,Kraftvärmeprod!$B$1:$AJ$1,0),FALSE)/1,0)-IFERROR(VLOOKUP($B145,'Slutlig allokering kvv'!$B$2:$AJ$550,MATCH(X$4,'Slutlig allokering kvv'!$B$1:$AJ$1,0),FALSE)/1,0)</f>
        <v>0</v>
      </c>
      <c r="Y145">
        <f>IFERROR(VLOOKUP($B145,Kraftvärmeprod!$B$1:$AJ$550,MATCH(Y$4,Kraftvärmeprod!$B$1:$AJ$1,0),FALSE)/1,0)-IFERROR(VLOOKUP($B145,'Slutlig allokering kvv'!$B$2:$AJ$550,MATCH(Y$4,'Slutlig allokering kvv'!$B$1:$AJ$1,0),FALSE)/1,0)</f>
        <v>0</v>
      </c>
      <c r="Z145">
        <f>IFERROR(VLOOKUP($B145,Kraftvärmeprod!$B$1:$AJ$550,MATCH(Z$4,Kraftvärmeprod!$B$1:$AJ$1,0),FALSE)/1,0)-IFERROR(VLOOKUP($B145,'Slutlig allokering kvv'!$B$2:$AJ$550,MATCH(Z$4,'Slutlig allokering kvv'!$B$1:$AJ$1,0),FALSE)/1,0)</f>
        <v>0</v>
      </c>
      <c r="AA145">
        <f>IFERROR(VLOOKUP($B145,Kraftvärmeprod!$B$1:$AJ$550,MATCH(AA$4,Kraftvärmeprod!$B$1:$AJ$1,0),FALSE)/1,0)-IFERROR(VLOOKUP($B145,'Slutlig allokering kvv'!$B$2:$AJ$550,MATCH(AA$4,'Slutlig allokering kvv'!$B$1:$AJ$1,0),FALSE)/1,0)</f>
        <v>0</v>
      </c>
      <c r="AB145">
        <f>IFERROR(VLOOKUP($B145,Kraftvärmeprod!$B$1:$AJ$550,MATCH(AB$4,Kraftvärmeprod!$B$1:$AJ$1,0),FALSE)/1,0)-IFERROR(VLOOKUP($B145,'Slutlig allokering kvv'!$B$2:$AJ$550,MATCH(AB$4,'Slutlig allokering kvv'!$B$1:$AJ$1,0),FALSE)/1,0)</f>
        <v>0</v>
      </c>
      <c r="AC145">
        <f>IFERROR(VLOOKUP($B145,Kraftvärmeprod!$B$1:$AJ$550,MATCH(AC$4,Kraftvärmeprod!$B$1:$AJ$1,0),FALSE)/1,0)-IFERROR(VLOOKUP($B145,'Slutlig allokering kvv'!$B$2:$AJ$550,MATCH(AC$4,'Slutlig allokering kvv'!$B$1:$AJ$1,0),FALSE)/1,0)</f>
        <v>0</v>
      </c>
      <c r="AD145">
        <f>IFERROR(VLOOKUP($B145,Miljö!$B$1:$E$471,MATCH("Hjälpel kraftvärme (GWh)",Miljö!$B$1:$E$1,0),FALSE)/1,0)-IFERROR(VLOOKUP($B145,'Slutlig allokering kvv'!$B$2:$AJ$550,MATCH(AD$4,'Slutlig allokering kvv'!$B$1:$AJ$1,0),FALSE)/1,0)</f>
        <v>0</v>
      </c>
      <c r="AH145">
        <f t="shared" si="4"/>
        <v>0</v>
      </c>
      <c r="AJ145">
        <f>IFERROR(VLOOKUP($B145,'Slutlig allokering kvv'!$B$2:$AX$550,MATCH("Summa slutlig allokerad tillförd energi (utan hjälpel och rökgaskondensering):",'Slutlig allokering kvv'!$B$1:$AX$1,0),FALSE)/1,"")</f>
        <v>0</v>
      </c>
      <c r="AL145" s="195" t="str">
        <f>IFERROR(1-VLOOKUP($B145,'Slutlig allokering kvv'!$B$2:$AX$550,MATCH("Andel av bränsle i kvv som allokerats till värme, exklusive rökgaskondensering och hjälpel",'Slutlig allokering kvv'!$B$1:$AX$1,0),FALSE),"")</f>
        <v/>
      </c>
      <c r="AN145" s="195" t="str">
        <f t="shared" si="5"/>
        <v/>
      </c>
    </row>
    <row r="146" spans="1:40" x14ac:dyDescent="0.25">
      <c r="A146" s="2" t="s">
        <v>227</v>
      </c>
      <c r="B146" s="2" t="s">
        <v>228</v>
      </c>
      <c r="C146">
        <f>IFERROR(VLOOKUP($B146,Kraftvärmeprod!$B$1:$AH$479,MATCH(C$4,Kraftvärmeprod!$B$1:$AG$1,0),FALSE)/1,"")</f>
        <v>41.36</v>
      </c>
      <c r="D146">
        <f>IFERROR(VLOOKUP($B146,Kraftvärmeprod!$B$1:$AH$479,MATCH(D$4,Kraftvärmeprod!$B$1:$AG$1,0),FALSE)/1,"")</f>
        <v>8.9</v>
      </c>
      <c r="F146">
        <f>IFERROR(VLOOKUP($B146,Kraftvärmeprod!$B$1:$AJ$550,MATCH(F$4,Kraftvärmeprod!$B$1:$AJ$1,0),FALSE)/1,0)-IFERROR(VLOOKUP($B146,'Slutlig allokering kvv'!$B$2:$AJ$550,MATCH(F$4,'Slutlig allokering kvv'!$B$1:$AJ$1,0),FALSE)/1,0)</f>
        <v>0</v>
      </c>
      <c r="G146">
        <f>IFERROR(VLOOKUP($B146,Kraftvärmeprod!$B$1:$AJ$550,MATCH(G$4,Kraftvärmeprod!$B$1:$AJ$1,0),FALSE)/1,0)-IFERROR(VLOOKUP($B146,'Slutlig allokering kvv'!$B$2:$AJ$550,MATCH(G$4,'Slutlig allokering kvv'!$B$1:$AJ$1,0),FALSE)/1,0)</f>
        <v>0</v>
      </c>
      <c r="H146">
        <f>IFERROR(VLOOKUP($B146,Kraftvärmeprod!$B$1:$AJ$550,MATCH(H$4,Kraftvärmeprod!$B$1:$AJ$1,0),FALSE)/1,0)-IFERROR(VLOOKUP($B146,'Slutlig allokering kvv'!$B$2:$AJ$550,MATCH(H$4,'Slutlig allokering kvv'!$B$1:$AJ$1,0),FALSE)/1,0)</f>
        <v>0</v>
      </c>
      <c r="I146">
        <f>IFERROR(VLOOKUP($B146,Kraftvärmeprod!$B$1:$AJ$550,MATCH(I$4,Kraftvärmeprod!$B$1:$AJ$1,0),FALSE)/1,0)-IFERROR(VLOOKUP($B146,'Slutlig allokering kvv'!$B$2:$AJ$550,MATCH(I$4,'Slutlig allokering kvv'!$B$1:$AJ$1,0),FALSE)/1,0)</f>
        <v>0</v>
      </c>
      <c r="J146">
        <f>IFERROR(VLOOKUP($B146,Kraftvärmeprod!$B$1:$AJ$550,MATCH(J$4,Kraftvärmeprod!$B$1:$AJ$1,0),FALSE)/1,0)-IFERROR(VLOOKUP($B146,'Slutlig allokering kvv'!$B$2:$AJ$550,MATCH(J$4,'Slutlig allokering kvv'!$B$1:$AJ$1,0),FALSE)/1,0)</f>
        <v>0</v>
      </c>
      <c r="K146">
        <f>IFERROR(VLOOKUP($B146,Kraftvärmeprod!$B$1:$AJ$550,MATCH(K$4,Kraftvärmeprod!$B$1:$AJ$1,0),FALSE)/1,0)-IFERROR(VLOOKUP($B146,'Slutlig allokering kvv'!$B$2:$AJ$550,MATCH(K$4,'Slutlig allokering kvv'!$B$1:$AJ$1,0),FALSE)/1,0)</f>
        <v>0</v>
      </c>
      <c r="L146">
        <f>IFERROR(VLOOKUP($B146,Kraftvärmeprod!$B$1:$AJ$550,MATCH(L$4,Kraftvärmeprod!$B$1:$AJ$1,0),FALSE)/1,0)-IFERROR(VLOOKUP($B146,'Slutlig allokering kvv'!$B$2:$AJ$550,MATCH(L$4,'Slutlig allokering kvv'!$B$1:$AJ$1,0),FALSE)/1,0)</f>
        <v>4.2396900000000004</v>
      </c>
      <c r="M146">
        <f>IFERROR(VLOOKUP($B146,Kraftvärmeprod!$B$1:$AJ$550,MATCH(M$4,Kraftvärmeprod!$B$1:$AJ$1,0),FALSE)/1,0)-IFERROR(VLOOKUP($B146,'Slutlig allokering kvv'!$B$2:$AJ$550,MATCH(M$4,'Slutlig allokering kvv'!$B$1:$AJ$1,0),FALSE)/1,0)</f>
        <v>4.2396900000000004</v>
      </c>
      <c r="N146">
        <f>IFERROR(VLOOKUP($B146,Kraftvärmeprod!$B$1:$AJ$550,MATCH(N$4,Kraftvärmeprod!$B$1:$AJ$1,0),FALSE)/1,0)-IFERROR(VLOOKUP($B146,'Slutlig allokering kvv'!$B$2:$AJ$550,MATCH(N$4,'Slutlig allokering kvv'!$B$1:$AJ$1,0),FALSE)/1,0)</f>
        <v>8.4794000000000018</v>
      </c>
      <c r="O146">
        <f>IFERROR(VLOOKUP($B146,Kraftvärmeprod!$B$1:$AJ$550,MATCH(O$4,Kraftvärmeprod!$B$1:$AJ$1,0),FALSE)/1,0)-IFERROR(VLOOKUP($B146,'Slutlig allokering kvv'!$B$2:$AJ$550,MATCH(O$4,'Slutlig allokering kvv'!$B$1:$AJ$1,0),FALSE)/1,0)</f>
        <v>4.2396900000000004</v>
      </c>
      <c r="P146">
        <f>IFERROR(VLOOKUP($B146,Kraftvärmeprod!$B$1:$AJ$550,MATCH(P$4,Kraftvärmeprod!$B$1:$AJ$1,0),FALSE)/1,0)-IFERROR(VLOOKUP($B146,'Slutlig allokering kvv'!$B$2:$AJ$550,MATCH(P$4,'Slutlig allokering kvv'!$B$1:$AJ$1,0),FALSE)/1,0)</f>
        <v>0</v>
      </c>
      <c r="Q146">
        <f>IFERROR(VLOOKUP($B146,Kraftvärmeprod!$B$1:$AJ$550,MATCH(Q$4,Kraftvärmeprod!$B$1:$AJ$1,0),FALSE)/1,0)-IFERROR(VLOOKUP($B146,'Slutlig allokering kvv'!$B$2:$AJ$550,MATCH(Q$4,'Slutlig allokering kvv'!$B$1:$AJ$1,0),FALSE)/1,0)</f>
        <v>0</v>
      </c>
      <c r="R146">
        <f>IFERROR(VLOOKUP($B146,Kraftvärmeprod!$B$1:$AJ$550,MATCH(R$4,Kraftvärmeprod!$B$1:$AJ$1,0),FALSE)/1,0)-IFERROR(VLOOKUP($B146,'Slutlig allokering kvv'!$B$2:$AJ$550,MATCH(R$4,'Slutlig allokering kvv'!$B$1:$AJ$1,0),FALSE)/1,0)</f>
        <v>0</v>
      </c>
      <c r="S146">
        <f>IFERROR(VLOOKUP($B146,Kraftvärmeprod!$B$1:$AJ$550,MATCH(S$4,Kraftvärmeprod!$B$1:$AJ$1,0),FALSE)/1,0)-IFERROR(VLOOKUP($B146,'Slutlig allokering kvv'!$B$2:$AJ$550,MATCH(S$4,'Slutlig allokering kvv'!$B$1:$AJ$1,0),FALSE)/1,0)</f>
        <v>0</v>
      </c>
      <c r="T146">
        <f>IFERROR(VLOOKUP($B146,Kraftvärmeprod!$B$1:$AJ$550,MATCH(T$4,Kraftvärmeprod!$B$1:$AJ$1,0),FALSE)/1,0)-IFERROR(VLOOKUP($B146,'Slutlig allokering kvv'!$B$2:$AJ$550,MATCH(T$4,'Slutlig allokering kvv'!$B$1:$AJ$1,0),FALSE)/1,0)</f>
        <v>0</v>
      </c>
      <c r="U146">
        <f>IFERROR(VLOOKUP($B146,Kraftvärmeprod!$B$1:$AJ$550,MATCH(U$4,Kraftvärmeprod!$B$1:$AJ$1,0),FALSE)/1,0)-IFERROR(VLOOKUP($B146,'Slutlig allokering kvv'!$B$2:$AJ$550,MATCH(U$4,'Slutlig allokering kvv'!$B$1:$AJ$1,0),FALSE)/1,0)</f>
        <v>0</v>
      </c>
      <c r="V146">
        <f>IFERROR(VLOOKUP($B146,Kraftvärmeprod!$B$1:$AJ$550,MATCH(V$4,Kraftvärmeprod!$B$1:$AJ$1,0),FALSE)/1,0)-IFERROR(VLOOKUP($B146,'Slutlig allokering kvv'!$B$2:$AJ$550,MATCH(V$4,'Slutlig allokering kvv'!$B$1:$AJ$1,0),FALSE)/1,0)</f>
        <v>0</v>
      </c>
      <c r="W146">
        <f>IFERROR(VLOOKUP($B146,Kraftvärmeprod!$B$1:$AJ$550,MATCH(W$4,Kraftvärmeprod!$B$1:$AJ$1,0),FALSE)/1,0)-IFERROR(VLOOKUP($B146,'Slutlig allokering kvv'!$B$2:$AJ$550,MATCH(W$4,'Slutlig allokering kvv'!$B$1:$AJ$1,0),FALSE)/1,0)</f>
        <v>0</v>
      </c>
      <c r="X146">
        <f>IFERROR(VLOOKUP($B146,Kraftvärmeprod!$B$1:$AJ$550,MATCH(X$4,Kraftvärmeprod!$B$1:$AJ$1,0),FALSE)/1,0)-IFERROR(VLOOKUP($B146,'Slutlig allokering kvv'!$B$2:$AJ$550,MATCH(X$4,'Slutlig allokering kvv'!$B$1:$AJ$1,0),FALSE)/1,0)</f>
        <v>0</v>
      </c>
      <c r="Y146">
        <f>IFERROR(VLOOKUP($B146,Kraftvärmeprod!$B$1:$AJ$550,MATCH(Y$4,Kraftvärmeprod!$B$1:$AJ$1,0),FALSE)/1,0)-IFERROR(VLOOKUP($B146,'Slutlig allokering kvv'!$B$2:$AJ$550,MATCH(Y$4,'Slutlig allokering kvv'!$B$1:$AJ$1,0),FALSE)/1,0)</f>
        <v>0</v>
      </c>
      <c r="Z146">
        <f>IFERROR(VLOOKUP($B146,Kraftvärmeprod!$B$1:$AJ$550,MATCH(Z$4,Kraftvärmeprod!$B$1:$AJ$1,0),FALSE)/1,0)-IFERROR(VLOOKUP($B146,'Slutlig allokering kvv'!$B$2:$AJ$550,MATCH(Z$4,'Slutlig allokering kvv'!$B$1:$AJ$1,0),FALSE)/1,0)</f>
        <v>0</v>
      </c>
      <c r="AA146">
        <f>IFERROR(VLOOKUP($B146,Kraftvärmeprod!$B$1:$AJ$550,MATCH(AA$4,Kraftvärmeprod!$B$1:$AJ$1,0),FALSE)/1,0)-IFERROR(VLOOKUP($B146,'Slutlig allokering kvv'!$B$2:$AJ$550,MATCH(AA$4,'Slutlig allokering kvv'!$B$1:$AJ$1,0),FALSE)/1,0)</f>
        <v>0</v>
      </c>
      <c r="AB146">
        <f>IFERROR(VLOOKUP($B146,Kraftvärmeprod!$B$1:$AJ$550,MATCH(AB$4,Kraftvärmeprod!$B$1:$AJ$1,0),FALSE)/1,0)-IFERROR(VLOOKUP($B146,'Slutlig allokering kvv'!$B$2:$AJ$550,MATCH(AB$4,'Slutlig allokering kvv'!$B$1:$AJ$1,0),FALSE)/1,0)</f>
        <v>0</v>
      </c>
      <c r="AC146">
        <f>IFERROR(VLOOKUP($B146,Kraftvärmeprod!$B$1:$AJ$550,MATCH(AC$4,Kraftvärmeprod!$B$1:$AJ$1,0),FALSE)/1,0)-IFERROR(VLOOKUP($B146,'Slutlig allokering kvv'!$B$2:$AJ$550,MATCH(AC$4,'Slutlig allokering kvv'!$B$1:$AJ$1,0),FALSE)/1,0)</f>
        <v>0</v>
      </c>
      <c r="AD146">
        <f>IFERROR(VLOOKUP($B146,Miljö!$B$1:$E$471,MATCH("Hjälpel kraftvärme (GWh)",Miljö!$B$1:$E$1,0),FALSE)/1,0)-IFERROR(VLOOKUP($B146,'Slutlig allokering kvv'!$B$2:$AJ$550,MATCH(AD$4,'Slutlig allokering kvv'!$B$1:$AJ$1,0),FALSE)/1,0)</f>
        <v>0.69918999999999998</v>
      </c>
      <c r="AH146">
        <f t="shared" si="4"/>
        <v>21.198470000000004</v>
      </c>
      <c r="AJ146">
        <f>IFERROR(VLOOKUP($B146,'Slutlig allokering kvv'!$B$2:$AX$550,MATCH("Summa slutlig allokerad tillförd energi (utan hjälpel och rökgaskondensering):",'Slutlig allokering kvv'!$B$1:$AX$1,0),FALSE)/1,"")</f>
        <v>37.80153</v>
      </c>
      <c r="AL146" s="195">
        <f>IFERROR(1-VLOOKUP($B146,'Slutlig allokering kvv'!$B$2:$AX$550,MATCH("Andel av bränsle i kvv som allokerats till värme, exklusive rökgaskondensering och hjälpel",'Slutlig allokering kvv'!$B$1:$AX$1,0),FALSE),"")</f>
        <v>0.35929610169491522</v>
      </c>
      <c r="AN146" s="195">
        <f t="shared" si="5"/>
        <v>0.35929610169491533</v>
      </c>
    </row>
    <row r="147" spans="1:40" x14ac:dyDescent="0.25">
      <c r="A147" s="2" t="s">
        <v>227</v>
      </c>
      <c r="B147" s="2" t="s">
        <v>229</v>
      </c>
      <c r="C147" t="str">
        <f>IFERROR(VLOOKUP($B147,Kraftvärmeprod!$B$1:$AH$479,MATCH(C$4,Kraftvärmeprod!$B$1:$AG$1,0),FALSE)/1,"")</f>
        <v/>
      </c>
      <c r="D147" t="str">
        <f>IFERROR(VLOOKUP($B147,Kraftvärmeprod!$B$1:$AH$479,MATCH(D$4,Kraftvärmeprod!$B$1:$AG$1,0),FALSE)/1,"")</f>
        <v/>
      </c>
      <c r="F147">
        <f>IFERROR(VLOOKUP($B147,Kraftvärmeprod!$B$1:$AJ$550,MATCH(F$4,Kraftvärmeprod!$B$1:$AJ$1,0),FALSE)/1,0)-IFERROR(VLOOKUP($B147,'Slutlig allokering kvv'!$B$2:$AJ$550,MATCH(F$4,'Slutlig allokering kvv'!$B$1:$AJ$1,0),FALSE)/1,0)</f>
        <v>0</v>
      </c>
      <c r="G147">
        <f>IFERROR(VLOOKUP($B147,Kraftvärmeprod!$B$1:$AJ$550,MATCH(G$4,Kraftvärmeprod!$B$1:$AJ$1,0),FALSE)/1,0)-IFERROR(VLOOKUP($B147,'Slutlig allokering kvv'!$B$2:$AJ$550,MATCH(G$4,'Slutlig allokering kvv'!$B$1:$AJ$1,0),FALSE)/1,0)</f>
        <v>0</v>
      </c>
      <c r="H147">
        <f>IFERROR(VLOOKUP($B147,Kraftvärmeprod!$B$1:$AJ$550,MATCH(H$4,Kraftvärmeprod!$B$1:$AJ$1,0),FALSE)/1,0)-IFERROR(VLOOKUP($B147,'Slutlig allokering kvv'!$B$2:$AJ$550,MATCH(H$4,'Slutlig allokering kvv'!$B$1:$AJ$1,0),FALSE)/1,0)</f>
        <v>0</v>
      </c>
      <c r="I147">
        <f>IFERROR(VLOOKUP($B147,Kraftvärmeprod!$B$1:$AJ$550,MATCH(I$4,Kraftvärmeprod!$B$1:$AJ$1,0),FALSE)/1,0)-IFERROR(VLOOKUP($B147,'Slutlig allokering kvv'!$B$2:$AJ$550,MATCH(I$4,'Slutlig allokering kvv'!$B$1:$AJ$1,0),FALSE)/1,0)</f>
        <v>0</v>
      </c>
      <c r="J147">
        <f>IFERROR(VLOOKUP($B147,Kraftvärmeprod!$B$1:$AJ$550,MATCH(J$4,Kraftvärmeprod!$B$1:$AJ$1,0),FALSE)/1,0)-IFERROR(VLOOKUP($B147,'Slutlig allokering kvv'!$B$2:$AJ$550,MATCH(J$4,'Slutlig allokering kvv'!$B$1:$AJ$1,0),FALSE)/1,0)</f>
        <v>0</v>
      </c>
      <c r="K147">
        <f>IFERROR(VLOOKUP($B147,Kraftvärmeprod!$B$1:$AJ$550,MATCH(K$4,Kraftvärmeprod!$B$1:$AJ$1,0),FALSE)/1,0)-IFERROR(VLOOKUP($B147,'Slutlig allokering kvv'!$B$2:$AJ$550,MATCH(K$4,'Slutlig allokering kvv'!$B$1:$AJ$1,0),FALSE)/1,0)</f>
        <v>0</v>
      </c>
      <c r="L147">
        <f>IFERROR(VLOOKUP($B147,Kraftvärmeprod!$B$1:$AJ$550,MATCH(L$4,Kraftvärmeprod!$B$1:$AJ$1,0),FALSE)/1,0)-IFERROR(VLOOKUP($B147,'Slutlig allokering kvv'!$B$2:$AJ$550,MATCH(L$4,'Slutlig allokering kvv'!$B$1:$AJ$1,0),FALSE)/1,0)</f>
        <v>0</v>
      </c>
      <c r="M147">
        <f>IFERROR(VLOOKUP($B147,Kraftvärmeprod!$B$1:$AJ$550,MATCH(M$4,Kraftvärmeprod!$B$1:$AJ$1,0),FALSE)/1,0)-IFERROR(VLOOKUP($B147,'Slutlig allokering kvv'!$B$2:$AJ$550,MATCH(M$4,'Slutlig allokering kvv'!$B$1:$AJ$1,0),FALSE)/1,0)</f>
        <v>0</v>
      </c>
      <c r="N147">
        <f>IFERROR(VLOOKUP($B147,Kraftvärmeprod!$B$1:$AJ$550,MATCH(N$4,Kraftvärmeprod!$B$1:$AJ$1,0),FALSE)/1,0)-IFERROR(VLOOKUP($B147,'Slutlig allokering kvv'!$B$2:$AJ$550,MATCH(N$4,'Slutlig allokering kvv'!$B$1:$AJ$1,0),FALSE)/1,0)</f>
        <v>0</v>
      </c>
      <c r="O147">
        <f>IFERROR(VLOOKUP($B147,Kraftvärmeprod!$B$1:$AJ$550,MATCH(O$4,Kraftvärmeprod!$B$1:$AJ$1,0),FALSE)/1,0)-IFERROR(VLOOKUP($B147,'Slutlig allokering kvv'!$B$2:$AJ$550,MATCH(O$4,'Slutlig allokering kvv'!$B$1:$AJ$1,0),FALSE)/1,0)</f>
        <v>0</v>
      </c>
      <c r="P147">
        <f>IFERROR(VLOOKUP($B147,Kraftvärmeprod!$B$1:$AJ$550,MATCH(P$4,Kraftvärmeprod!$B$1:$AJ$1,0),FALSE)/1,0)-IFERROR(VLOOKUP($B147,'Slutlig allokering kvv'!$B$2:$AJ$550,MATCH(P$4,'Slutlig allokering kvv'!$B$1:$AJ$1,0),FALSE)/1,0)</f>
        <v>0</v>
      </c>
      <c r="Q147">
        <f>IFERROR(VLOOKUP($B147,Kraftvärmeprod!$B$1:$AJ$550,MATCH(Q$4,Kraftvärmeprod!$B$1:$AJ$1,0),FALSE)/1,0)-IFERROR(VLOOKUP($B147,'Slutlig allokering kvv'!$B$2:$AJ$550,MATCH(Q$4,'Slutlig allokering kvv'!$B$1:$AJ$1,0),FALSE)/1,0)</f>
        <v>0</v>
      </c>
      <c r="R147">
        <f>IFERROR(VLOOKUP($B147,Kraftvärmeprod!$B$1:$AJ$550,MATCH(R$4,Kraftvärmeprod!$B$1:$AJ$1,0),FALSE)/1,0)-IFERROR(VLOOKUP($B147,'Slutlig allokering kvv'!$B$2:$AJ$550,MATCH(R$4,'Slutlig allokering kvv'!$B$1:$AJ$1,0),FALSE)/1,0)</f>
        <v>0</v>
      </c>
      <c r="S147">
        <f>IFERROR(VLOOKUP($B147,Kraftvärmeprod!$B$1:$AJ$550,MATCH(S$4,Kraftvärmeprod!$B$1:$AJ$1,0),FALSE)/1,0)-IFERROR(VLOOKUP($B147,'Slutlig allokering kvv'!$B$2:$AJ$550,MATCH(S$4,'Slutlig allokering kvv'!$B$1:$AJ$1,0),FALSE)/1,0)</f>
        <v>0</v>
      </c>
      <c r="T147">
        <f>IFERROR(VLOOKUP($B147,Kraftvärmeprod!$B$1:$AJ$550,MATCH(T$4,Kraftvärmeprod!$B$1:$AJ$1,0),FALSE)/1,0)-IFERROR(VLOOKUP($B147,'Slutlig allokering kvv'!$B$2:$AJ$550,MATCH(T$4,'Slutlig allokering kvv'!$B$1:$AJ$1,0),FALSE)/1,0)</f>
        <v>0</v>
      </c>
      <c r="U147">
        <f>IFERROR(VLOOKUP($B147,Kraftvärmeprod!$B$1:$AJ$550,MATCH(U$4,Kraftvärmeprod!$B$1:$AJ$1,0),FALSE)/1,0)-IFERROR(VLOOKUP($B147,'Slutlig allokering kvv'!$B$2:$AJ$550,MATCH(U$4,'Slutlig allokering kvv'!$B$1:$AJ$1,0),FALSE)/1,0)</f>
        <v>0</v>
      </c>
      <c r="V147">
        <f>IFERROR(VLOOKUP($B147,Kraftvärmeprod!$B$1:$AJ$550,MATCH(V$4,Kraftvärmeprod!$B$1:$AJ$1,0),FALSE)/1,0)-IFERROR(VLOOKUP($B147,'Slutlig allokering kvv'!$B$2:$AJ$550,MATCH(V$4,'Slutlig allokering kvv'!$B$1:$AJ$1,0),FALSE)/1,0)</f>
        <v>0</v>
      </c>
      <c r="W147">
        <f>IFERROR(VLOOKUP($B147,Kraftvärmeprod!$B$1:$AJ$550,MATCH(W$4,Kraftvärmeprod!$B$1:$AJ$1,0),FALSE)/1,0)-IFERROR(VLOOKUP($B147,'Slutlig allokering kvv'!$B$2:$AJ$550,MATCH(W$4,'Slutlig allokering kvv'!$B$1:$AJ$1,0),FALSE)/1,0)</f>
        <v>0</v>
      </c>
      <c r="X147">
        <f>IFERROR(VLOOKUP($B147,Kraftvärmeprod!$B$1:$AJ$550,MATCH(X$4,Kraftvärmeprod!$B$1:$AJ$1,0),FALSE)/1,0)-IFERROR(VLOOKUP($B147,'Slutlig allokering kvv'!$B$2:$AJ$550,MATCH(X$4,'Slutlig allokering kvv'!$B$1:$AJ$1,0),FALSE)/1,0)</f>
        <v>0</v>
      </c>
      <c r="Y147">
        <f>IFERROR(VLOOKUP($B147,Kraftvärmeprod!$B$1:$AJ$550,MATCH(Y$4,Kraftvärmeprod!$B$1:$AJ$1,0),FALSE)/1,0)-IFERROR(VLOOKUP($B147,'Slutlig allokering kvv'!$B$2:$AJ$550,MATCH(Y$4,'Slutlig allokering kvv'!$B$1:$AJ$1,0),FALSE)/1,0)</f>
        <v>0</v>
      </c>
      <c r="Z147">
        <f>IFERROR(VLOOKUP($B147,Kraftvärmeprod!$B$1:$AJ$550,MATCH(Z$4,Kraftvärmeprod!$B$1:$AJ$1,0),FALSE)/1,0)-IFERROR(VLOOKUP($B147,'Slutlig allokering kvv'!$B$2:$AJ$550,MATCH(Z$4,'Slutlig allokering kvv'!$B$1:$AJ$1,0),FALSE)/1,0)</f>
        <v>0</v>
      </c>
      <c r="AA147">
        <f>IFERROR(VLOOKUP($B147,Kraftvärmeprod!$B$1:$AJ$550,MATCH(AA$4,Kraftvärmeprod!$B$1:$AJ$1,0),FALSE)/1,0)-IFERROR(VLOOKUP($B147,'Slutlig allokering kvv'!$B$2:$AJ$550,MATCH(AA$4,'Slutlig allokering kvv'!$B$1:$AJ$1,0),FALSE)/1,0)</f>
        <v>0</v>
      </c>
      <c r="AB147">
        <f>IFERROR(VLOOKUP($B147,Kraftvärmeprod!$B$1:$AJ$550,MATCH(AB$4,Kraftvärmeprod!$B$1:$AJ$1,0),FALSE)/1,0)-IFERROR(VLOOKUP($B147,'Slutlig allokering kvv'!$B$2:$AJ$550,MATCH(AB$4,'Slutlig allokering kvv'!$B$1:$AJ$1,0),FALSE)/1,0)</f>
        <v>0</v>
      </c>
      <c r="AC147">
        <f>IFERROR(VLOOKUP($B147,Kraftvärmeprod!$B$1:$AJ$550,MATCH(AC$4,Kraftvärmeprod!$B$1:$AJ$1,0),FALSE)/1,0)-IFERROR(VLOOKUP($B147,'Slutlig allokering kvv'!$B$2:$AJ$550,MATCH(AC$4,'Slutlig allokering kvv'!$B$1:$AJ$1,0),FALSE)/1,0)</f>
        <v>0</v>
      </c>
      <c r="AD147">
        <f>IFERROR(VLOOKUP($B147,Miljö!$B$1:$E$471,MATCH("Hjälpel kraftvärme (GWh)",Miljö!$B$1:$E$1,0),FALSE)/1,0)-IFERROR(VLOOKUP($B147,'Slutlig allokering kvv'!$B$2:$AJ$550,MATCH(AD$4,'Slutlig allokering kvv'!$B$1:$AJ$1,0),FALSE)/1,0)</f>
        <v>0</v>
      </c>
      <c r="AH147">
        <f t="shared" si="4"/>
        <v>0</v>
      </c>
      <c r="AJ147">
        <f>IFERROR(VLOOKUP($B147,'Slutlig allokering kvv'!$B$2:$AX$550,MATCH("Summa slutlig allokerad tillförd energi (utan hjälpel och rökgaskondensering):",'Slutlig allokering kvv'!$B$1:$AX$1,0),FALSE)/1,"")</f>
        <v>0</v>
      </c>
      <c r="AL147" s="195" t="str">
        <f>IFERROR(1-VLOOKUP($B147,'Slutlig allokering kvv'!$B$2:$AX$550,MATCH("Andel av bränsle i kvv som allokerats till värme, exklusive rökgaskondensering och hjälpel",'Slutlig allokering kvv'!$B$1:$AX$1,0),FALSE),"")</f>
        <v/>
      </c>
      <c r="AN147" s="195" t="str">
        <f t="shared" si="5"/>
        <v/>
      </c>
    </row>
    <row r="148" spans="1:40" x14ac:dyDescent="0.25">
      <c r="A148" s="2" t="s">
        <v>227</v>
      </c>
      <c r="B148" s="2" t="s">
        <v>230</v>
      </c>
      <c r="C148" t="str">
        <f>IFERROR(VLOOKUP($B148,Kraftvärmeprod!$B$1:$AH$479,MATCH(C$4,Kraftvärmeprod!$B$1:$AG$1,0),FALSE)/1,"")</f>
        <v/>
      </c>
      <c r="D148" t="str">
        <f>IFERROR(VLOOKUP($B148,Kraftvärmeprod!$B$1:$AH$479,MATCH(D$4,Kraftvärmeprod!$B$1:$AG$1,0),FALSE)/1,"")</f>
        <v/>
      </c>
      <c r="F148">
        <f>IFERROR(VLOOKUP($B148,Kraftvärmeprod!$B$1:$AJ$550,MATCH(F$4,Kraftvärmeprod!$B$1:$AJ$1,0),FALSE)/1,0)-IFERROR(VLOOKUP($B148,'Slutlig allokering kvv'!$B$2:$AJ$550,MATCH(F$4,'Slutlig allokering kvv'!$B$1:$AJ$1,0),FALSE)/1,0)</f>
        <v>0</v>
      </c>
      <c r="G148">
        <f>IFERROR(VLOOKUP($B148,Kraftvärmeprod!$B$1:$AJ$550,MATCH(G$4,Kraftvärmeprod!$B$1:$AJ$1,0),FALSE)/1,0)-IFERROR(VLOOKUP($B148,'Slutlig allokering kvv'!$B$2:$AJ$550,MATCH(G$4,'Slutlig allokering kvv'!$B$1:$AJ$1,0),FALSE)/1,0)</f>
        <v>0</v>
      </c>
      <c r="H148">
        <f>IFERROR(VLOOKUP($B148,Kraftvärmeprod!$B$1:$AJ$550,MATCH(H$4,Kraftvärmeprod!$B$1:$AJ$1,0),FALSE)/1,0)-IFERROR(VLOOKUP($B148,'Slutlig allokering kvv'!$B$2:$AJ$550,MATCH(H$4,'Slutlig allokering kvv'!$B$1:$AJ$1,0),FALSE)/1,0)</f>
        <v>0</v>
      </c>
      <c r="I148">
        <f>IFERROR(VLOOKUP($B148,Kraftvärmeprod!$B$1:$AJ$550,MATCH(I$4,Kraftvärmeprod!$B$1:$AJ$1,0),FALSE)/1,0)-IFERROR(VLOOKUP($B148,'Slutlig allokering kvv'!$B$2:$AJ$550,MATCH(I$4,'Slutlig allokering kvv'!$B$1:$AJ$1,0),FALSE)/1,0)</f>
        <v>0</v>
      </c>
      <c r="J148">
        <f>IFERROR(VLOOKUP($B148,Kraftvärmeprod!$B$1:$AJ$550,MATCH(J$4,Kraftvärmeprod!$B$1:$AJ$1,0),FALSE)/1,0)-IFERROR(VLOOKUP($B148,'Slutlig allokering kvv'!$B$2:$AJ$550,MATCH(J$4,'Slutlig allokering kvv'!$B$1:$AJ$1,0),FALSE)/1,0)</f>
        <v>0</v>
      </c>
      <c r="K148">
        <f>IFERROR(VLOOKUP($B148,Kraftvärmeprod!$B$1:$AJ$550,MATCH(K$4,Kraftvärmeprod!$B$1:$AJ$1,0),FALSE)/1,0)-IFERROR(VLOOKUP($B148,'Slutlig allokering kvv'!$B$2:$AJ$550,MATCH(K$4,'Slutlig allokering kvv'!$B$1:$AJ$1,0),FALSE)/1,0)</f>
        <v>0</v>
      </c>
      <c r="L148">
        <f>IFERROR(VLOOKUP($B148,Kraftvärmeprod!$B$1:$AJ$550,MATCH(L$4,Kraftvärmeprod!$B$1:$AJ$1,0),FALSE)/1,0)-IFERROR(VLOOKUP($B148,'Slutlig allokering kvv'!$B$2:$AJ$550,MATCH(L$4,'Slutlig allokering kvv'!$B$1:$AJ$1,0),FALSE)/1,0)</f>
        <v>0</v>
      </c>
      <c r="M148">
        <f>IFERROR(VLOOKUP($B148,Kraftvärmeprod!$B$1:$AJ$550,MATCH(M$4,Kraftvärmeprod!$B$1:$AJ$1,0),FALSE)/1,0)-IFERROR(VLOOKUP($B148,'Slutlig allokering kvv'!$B$2:$AJ$550,MATCH(M$4,'Slutlig allokering kvv'!$B$1:$AJ$1,0),FALSE)/1,0)</f>
        <v>0</v>
      </c>
      <c r="N148">
        <f>IFERROR(VLOOKUP($B148,Kraftvärmeprod!$B$1:$AJ$550,MATCH(N$4,Kraftvärmeprod!$B$1:$AJ$1,0),FALSE)/1,0)-IFERROR(VLOOKUP($B148,'Slutlig allokering kvv'!$B$2:$AJ$550,MATCH(N$4,'Slutlig allokering kvv'!$B$1:$AJ$1,0),FALSE)/1,0)</f>
        <v>0</v>
      </c>
      <c r="O148">
        <f>IFERROR(VLOOKUP($B148,Kraftvärmeprod!$B$1:$AJ$550,MATCH(O$4,Kraftvärmeprod!$B$1:$AJ$1,0),FALSE)/1,0)-IFERROR(VLOOKUP($B148,'Slutlig allokering kvv'!$B$2:$AJ$550,MATCH(O$4,'Slutlig allokering kvv'!$B$1:$AJ$1,0),FALSE)/1,0)</f>
        <v>0</v>
      </c>
      <c r="P148">
        <f>IFERROR(VLOOKUP($B148,Kraftvärmeprod!$B$1:$AJ$550,MATCH(P$4,Kraftvärmeprod!$B$1:$AJ$1,0),FALSE)/1,0)-IFERROR(VLOOKUP($B148,'Slutlig allokering kvv'!$B$2:$AJ$550,MATCH(P$4,'Slutlig allokering kvv'!$B$1:$AJ$1,0),FALSE)/1,0)</f>
        <v>0</v>
      </c>
      <c r="Q148">
        <f>IFERROR(VLOOKUP($B148,Kraftvärmeprod!$B$1:$AJ$550,MATCH(Q$4,Kraftvärmeprod!$B$1:$AJ$1,0),FALSE)/1,0)-IFERROR(VLOOKUP($B148,'Slutlig allokering kvv'!$B$2:$AJ$550,MATCH(Q$4,'Slutlig allokering kvv'!$B$1:$AJ$1,0),FALSE)/1,0)</f>
        <v>0</v>
      </c>
      <c r="R148">
        <f>IFERROR(VLOOKUP($B148,Kraftvärmeprod!$B$1:$AJ$550,MATCH(R$4,Kraftvärmeprod!$B$1:$AJ$1,0),FALSE)/1,0)-IFERROR(VLOOKUP($B148,'Slutlig allokering kvv'!$B$2:$AJ$550,MATCH(R$4,'Slutlig allokering kvv'!$B$1:$AJ$1,0),FALSE)/1,0)</f>
        <v>0</v>
      </c>
      <c r="S148">
        <f>IFERROR(VLOOKUP($B148,Kraftvärmeprod!$B$1:$AJ$550,MATCH(S$4,Kraftvärmeprod!$B$1:$AJ$1,0),FALSE)/1,0)-IFERROR(VLOOKUP($B148,'Slutlig allokering kvv'!$B$2:$AJ$550,MATCH(S$4,'Slutlig allokering kvv'!$B$1:$AJ$1,0),FALSE)/1,0)</f>
        <v>0</v>
      </c>
      <c r="T148">
        <f>IFERROR(VLOOKUP($B148,Kraftvärmeprod!$B$1:$AJ$550,MATCH(T$4,Kraftvärmeprod!$B$1:$AJ$1,0),FALSE)/1,0)-IFERROR(VLOOKUP($B148,'Slutlig allokering kvv'!$B$2:$AJ$550,MATCH(T$4,'Slutlig allokering kvv'!$B$1:$AJ$1,0),FALSE)/1,0)</f>
        <v>0</v>
      </c>
      <c r="U148">
        <f>IFERROR(VLOOKUP($B148,Kraftvärmeprod!$B$1:$AJ$550,MATCH(U$4,Kraftvärmeprod!$B$1:$AJ$1,0),FALSE)/1,0)-IFERROR(VLOOKUP($B148,'Slutlig allokering kvv'!$B$2:$AJ$550,MATCH(U$4,'Slutlig allokering kvv'!$B$1:$AJ$1,0),FALSE)/1,0)</f>
        <v>0</v>
      </c>
      <c r="V148">
        <f>IFERROR(VLOOKUP($B148,Kraftvärmeprod!$B$1:$AJ$550,MATCH(V$4,Kraftvärmeprod!$B$1:$AJ$1,0),FALSE)/1,0)-IFERROR(VLOOKUP($B148,'Slutlig allokering kvv'!$B$2:$AJ$550,MATCH(V$4,'Slutlig allokering kvv'!$B$1:$AJ$1,0),FALSE)/1,0)</f>
        <v>0</v>
      </c>
      <c r="W148">
        <f>IFERROR(VLOOKUP($B148,Kraftvärmeprod!$B$1:$AJ$550,MATCH(W$4,Kraftvärmeprod!$B$1:$AJ$1,0),FALSE)/1,0)-IFERROR(VLOOKUP($B148,'Slutlig allokering kvv'!$B$2:$AJ$550,MATCH(W$4,'Slutlig allokering kvv'!$B$1:$AJ$1,0),FALSE)/1,0)</f>
        <v>0</v>
      </c>
      <c r="X148">
        <f>IFERROR(VLOOKUP($B148,Kraftvärmeprod!$B$1:$AJ$550,MATCH(X$4,Kraftvärmeprod!$B$1:$AJ$1,0),FALSE)/1,0)-IFERROR(VLOOKUP($B148,'Slutlig allokering kvv'!$B$2:$AJ$550,MATCH(X$4,'Slutlig allokering kvv'!$B$1:$AJ$1,0),FALSE)/1,0)</f>
        <v>0</v>
      </c>
      <c r="Y148">
        <f>IFERROR(VLOOKUP($B148,Kraftvärmeprod!$B$1:$AJ$550,MATCH(Y$4,Kraftvärmeprod!$B$1:$AJ$1,0),FALSE)/1,0)-IFERROR(VLOOKUP($B148,'Slutlig allokering kvv'!$B$2:$AJ$550,MATCH(Y$4,'Slutlig allokering kvv'!$B$1:$AJ$1,0),FALSE)/1,0)</f>
        <v>0</v>
      </c>
      <c r="Z148">
        <f>IFERROR(VLOOKUP($B148,Kraftvärmeprod!$B$1:$AJ$550,MATCH(Z$4,Kraftvärmeprod!$B$1:$AJ$1,0),FALSE)/1,0)-IFERROR(VLOOKUP($B148,'Slutlig allokering kvv'!$B$2:$AJ$550,MATCH(Z$4,'Slutlig allokering kvv'!$B$1:$AJ$1,0),FALSE)/1,0)</f>
        <v>0</v>
      </c>
      <c r="AA148">
        <f>IFERROR(VLOOKUP($B148,Kraftvärmeprod!$B$1:$AJ$550,MATCH(AA$4,Kraftvärmeprod!$B$1:$AJ$1,0),FALSE)/1,0)-IFERROR(VLOOKUP($B148,'Slutlig allokering kvv'!$B$2:$AJ$550,MATCH(AA$4,'Slutlig allokering kvv'!$B$1:$AJ$1,0),FALSE)/1,0)</f>
        <v>0</v>
      </c>
      <c r="AB148">
        <f>IFERROR(VLOOKUP($B148,Kraftvärmeprod!$B$1:$AJ$550,MATCH(AB$4,Kraftvärmeprod!$B$1:$AJ$1,0),FALSE)/1,0)-IFERROR(VLOOKUP($B148,'Slutlig allokering kvv'!$B$2:$AJ$550,MATCH(AB$4,'Slutlig allokering kvv'!$B$1:$AJ$1,0),FALSE)/1,0)</f>
        <v>0</v>
      </c>
      <c r="AC148">
        <f>IFERROR(VLOOKUP($B148,Kraftvärmeprod!$B$1:$AJ$550,MATCH(AC$4,Kraftvärmeprod!$B$1:$AJ$1,0),FALSE)/1,0)-IFERROR(VLOOKUP($B148,'Slutlig allokering kvv'!$B$2:$AJ$550,MATCH(AC$4,'Slutlig allokering kvv'!$B$1:$AJ$1,0),FALSE)/1,0)</f>
        <v>0</v>
      </c>
      <c r="AD148">
        <f>IFERROR(VLOOKUP($B148,Miljö!$B$1:$E$471,MATCH("Hjälpel kraftvärme (GWh)",Miljö!$B$1:$E$1,0),FALSE)/1,0)-IFERROR(VLOOKUP($B148,'Slutlig allokering kvv'!$B$2:$AJ$550,MATCH(AD$4,'Slutlig allokering kvv'!$B$1:$AJ$1,0),FALSE)/1,0)</f>
        <v>0</v>
      </c>
      <c r="AH148">
        <f t="shared" si="4"/>
        <v>0</v>
      </c>
      <c r="AJ148">
        <f>IFERROR(VLOOKUP($B148,'Slutlig allokering kvv'!$B$2:$AX$550,MATCH("Summa slutlig allokerad tillförd energi (utan hjälpel och rökgaskondensering):",'Slutlig allokering kvv'!$B$1:$AX$1,0),FALSE)/1,"")</f>
        <v>0</v>
      </c>
      <c r="AL148" s="195" t="str">
        <f>IFERROR(1-VLOOKUP($B148,'Slutlig allokering kvv'!$B$2:$AX$550,MATCH("Andel av bränsle i kvv som allokerats till värme, exklusive rökgaskondensering och hjälpel",'Slutlig allokering kvv'!$B$1:$AX$1,0),FALSE),"")</f>
        <v/>
      </c>
      <c r="AN148" s="195" t="str">
        <f t="shared" si="5"/>
        <v/>
      </c>
    </row>
    <row r="149" spans="1:40" x14ac:dyDescent="0.25">
      <c r="A149" s="2" t="s">
        <v>227</v>
      </c>
      <c r="B149" s="2" t="s">
        <v>231</v>
      </c>
      <c r="C149">
        <f>IFERROR(VLOOKUP($B149,Kraftvärmeprod!$B$1:$AH$479,MATCH(C$4,Kraftvärmeprod!$B$1:$AG$1,0),FALSE)/1,"")</f>
        <v>33.299999999999997</v>
      </c>
      <c r="D149">
        <f>IFERROR(VLOOKUP($B149,Kraftvärmeprod!$B$1:$AH$479,MATCH(D$4,Kraftvärmeprod!$B$1:$AG$1,0),FALSE)/1,"")</f>
        <v>6.59</v>
      </c>
      <c r="F149">
        <f>IFERROR(VLOOKUP($B149,Kraftvärmeprod!$B$1:$AJ$550,MATCH(F$4,Kraftvärmeprod!$B$1:$AJ$1,0),FALSE)/1,0)-IFERROR(VLOOKUP($B149,'Slutlig allokering kvv'!$B$2:$AJ$550,MATCH(F$4,'Slutlig allokering kvv'!$B$1:$AJ$1,0),FALSE)/1,0)</f>
        <v>0</v>
      </c>
      <c r="G149">
        <f>IFERROR(VLOOKUP($B149,Kraftvärmeprod!$B$1:$AJ$550,MATCH(G$4,Kraftvärmeprod!$B$1:$AJ$1,0),FALSE)/1,0)-IFERROR(VLOOKUP($B149,'Slutlig allokering kvv'!$B$2:$AJ$550,MATCH(G$4,'Slutlig allokering kvv'!$B$1:$AJ$1,0),FALSE)/1,0)</f>
        <v>0</v>
      </c>
      <c r="H149">
        <f>IFERROR(VLOOKUP($B149,Kraftvärmeprod!$B$1:$AJ$550,MATCH(H$4,Kraftvärmeprod!$B$1:$AJ$1,0),FALSE)/1,0)-IFERROR(VLOOKUP($B149,'Slutlig allokering kvv'!$B$2:$AJ$550,MATCH(H$4,'Slutlig allokering kvv'!$B$1:$AJ$1,0),FALSE)/1,0)</f>
        <v>0</v>
      </c>
      <c r="I149">
        <f>IFERROR(VLOOKUP($B149,Kraftvärmeprod!$B$1:$AJ$550,MATCH(I$4,Kraftvärmeprod!$B$1:$AJ$1,0),FALSE)/1,0)-IFERROR(VLOOKUP($B149,'Slutlig allokering kvv'!$B$2:$AJ$550,MATCH(I$4,'Slutlig allokering kvv'!$B$1:$AJ$1,0),FALSE)/1,0)</f>
        <v>0</v>
      </c>
      <c r="J149">
        <f>IFERROR(VLOOKUP($B149,Kraftvärmeprod!$B$1:$AJ$550,MATCH(J$4,Kraftvärmeprod!$B$1:$AJ$1,0),FALSE)/1,0)-IFERROR(VLOOKUP($B149,'Slutlig allokering kvv'!$B$2:$AJ$550,MATCH(J$4,'Slutlig allokering kvv'!$B$1:$AJ$1,0),FALSE)/1,0)</f>
        <v>0</v>
      </c>
      <c r="K149">
        <f>IFERROR(VLOOKUP($B149,Kraftvärmeprod!$B$1:$AJ$550,MATCH(K$4,Kraftvärmeprod!$B$1:$AJ$1,0),FALSE)/1,0)-IFERROR(VLOOKUP($B149,'Slutlig allokering kvv'!$B$2:$AJ$550,MATCH(K$4,'Slutlig allokering kvv'!$B$1:$AJ$1,0),FALSE)/1,0)</f>
        <v>0</v>
      </c>
      <c r="L149">
        <f>IFERROR(VLOOKUP($B149,Kraftvärmeprod!$B$1:$AJ$550,MATCH(L$4,Kraftvärmeprod!$B$1:$AJ$1,0),FALSE)/1,0)-IFERROR(VLOOKUP($B149,'Slutlig allokering kvv'!$B$2:$AJ$550,MATCH(L$4,'Slutlig allokering kvv'!$B$1:$AJ$1,0),FALSE)/1,0)</f>
        <v>3.4025400000000001</v>
      </c>
      <c r="M149">
        <f>IFERROR(VLOOKUP($B149,Kraftvärmeprod!$B$1:$AJ$550,MATCH(M$4,Kraftvärmeprod!$B$1:$AJ$1,0),FALSE)/1,0)-IFERROR(VLOOKUP($B149,'Slutlig allokering kvv'!$B$2:$AJ$550,MATCH(M$4,'Slutlig allokering kvv'!$B$1:$AJ$1,0),FALSE)/1,0)</f>
        <v>3.4025400000000001</v>
      </c>
      <c r="N149">
        <f>IFERROR(VLOOKUP($B149,Kraftvärmeprod!$B$1:$AJ$550,MATCH(N$4,Kraftvärmeprod!$B$1:$AJ$1,0),FALSE)/1,0)-IFERROR(VLOOKUP($B149,'Slutlig allokering kvv'!$B$2:$AJ$550,MATCH(N$4,'Slutlig allokering kvv'!$B$1:$AJ$1,0),FALSE)/1,0)</f>
        <v>6.8050999999999995</v>
      </c>
      <c r="O149">
        <f>IFERROR(VLOOKUP($B149,Kraftvärmeprod!$B$1:$AJ$550,MATCH(O$4,Kraftvärmeprod!$B$1:$AJ$1,0),FALSE)/1,0)-IFERROR(VLOOKUP($B149,'Slutlig allokering kvv'!$B$2:$AJ$550,MATCH(O$4,'Slutlig allokering kvv'!$B$1:$AJ$1,0),FALSE)/1,0)</f>
        <v>3.3344900000000006</v>
      </c>
      <c r="P149">
        <f>IFERROR(VLOOKUP($B149,Kraftvärmeprod!$B$1:$AJ$550,MATCH(P$4,Kraftvärmeprod!$B$1:$AJ$1,0),FALSE)/1,0)-IFERROR(VLOOKUP($B149,'Slutlig allokering kvv'!$B$2:$AJ$550,MATCH(P$4,'Slutlig allokering kvv'!$B$1:$AJ$1,0),FALSE)/1,0)</f>
        <v>0</v>
      </c>
      <c r="Q149">
        <f>IFERROR(VLOOKUP($B149,Kraftvärmeprod!$B$1:$AJ$550,MATCH(Q$4,Kraftvärmeprod!$B$1:$AJ$1,0),FALSE)/1,0)-IFERROR(VLOOKUP($B149,'Slutlig allokering kvv'!$B$2:$AJ$550,MATCH(Q$4,'Slutlig allokering kvv'!$B$1:$AJ$1,0),FALSE)/1,0)</f>
        <v>0</v>
      </c>
      <c r="R149">
        <f>IFERROR(VLOOKUP($B149,Kraftvärmeprod!$B$1:$AJ$550,MATCH(R$4,Kraftvärmeprod!$B$1:$AJ$1,0),FALSE)/1,0)-IFERROR(VLOOKUP($B149,'Slutlig allokering kvv'!$B$2:$AJ$550,MATCH(R$4,'Slutlig allokering kvv'!$B$1:$AJ$1,0),FALSE)/1,0)</f>
        <v>0</v>
      </c>
      <c r="S149">
        <f>IFERROR(VLOOKUP($B149,Kraftvärmeprod!$B$1:$AJ$550,MATCH(S$4,Kraftvärmeprod!$B$1:$AJ$1,0),FALSE)/1,0)-IFERROR(VLOOKUP($B149,'Slutlig allokering kvv'!$B$2:$AJ$550,MATCH(S$4,'Slutlig allokering kvv'!$B$1:$AJ$1,0),FALSE)/1,0)</f>
        <v>0</v>
      </c>
      <c r="T149">
        <f>IFERROR(VLOOKUP($B149,Kraftvärmeprod!$B$1:$AJ$550,MATCH(T$4,Kraftvärmeprod!$B$1:$AJ$1,0),FALSE)/1,0)-IFERROR(VLOOKUP($B149,'Slutlig allokering kvv'!$B$2:$AJ$550,MATCH(T$4,'Slutlig allokering kvv'!$B$1:$AJ$1,0),FALSE)/1,0)</f>
        <v>0</v>
      </c>
      <c r="U149">
        <f>IFERROR(VLOOKUP($B149,Kraftvärmeprod!$B$1:$AJ$550,MATCH(U$4,Kraftvärmeprod!$B$1:$AJ$1,0),FALSE)/1,0)-IFERROR(VLOOKUP($B149,'Slutlig allokering kvv'!$B$2:$AJ$550,MATCH(U$4,'Slutlig allokering kvv'!$B$1:$AJ$1,0),FALSE)/1,0)</f>
        <v>0</v>
      </c>
      <c r="V149">
        <f>IFERROR(VLOOKUP($B149,Kraftvärmeprod!$B$1:$AJ$550,MATCH(V$4,Kraftvärmeprod!$B$1:$AJ$1,0),FALSE)/1,0)-IFERROR(VLOOKUP($B149,'Slutlig allokering kvv'!$B$2:$AJ$550,MATCH(V$4,'Slutlig allokering kvv'!$B$1:$AJ$1,0),FALSE)/1,0)</f>
        <v>0</v>
      </c>
      <c r="W149">
        <f>IFERROR(VLOOKUP($B149,Kraftvärmeprod!$B$1:$AJ$550,MATCH(W$4,Kraftvärmeprod!$B$1:$AJ$1,0),FALSE)/1,0)-IFERROR(VLOOKUP($B149,'Slutlig allokering kvv'!$B$2:$AJ$550,MATCH(W$4,'Slutlig allokering kvv'!$B$1:$AJ$1,0),FALSE)/1,0)</f>
        <v>0</v>
      </c>
      <c r="X149">
        <f>IFERROR(VLOOKUP($B149,Kraftvärmeprod!$B$1:$AJ$550,MATCH(X$4,Kraftvärmeprod!$B$1:$AJ$1,0),FALSE)/1,0)-IFERROR(VLOOKUP($B149,'Slutlig allokering kvv'!$B$2:$AJ$550,MATCH(X$4,'Slutlig allokering kvv'!$B$1:$AJ$1,0),FALSE)/1,0)</f>
        <v>0</v>
      </c>
      <c r="Y149">
        <f>IFERROR(VLOOKUP($B149,Kraftvärmeprod!$B$1:$AJ$550,MATCH(Y$4,Kraftvärmeprod!$B$1:$AJ$1,0),FALSE)/1,0)-IFERROR(VLOOKUP($B149,'Slutlig allokering kvv'!$B$2:$AJ$550,MATCH(Y$4,'Slutlig allokering kvv'!$B$1:$AJ$1,0),FALSE)/1,0)</f>
        <v>0</v>
      </c>
      <c r="Z149">
        <f>IFERROR(VLOOKUP($B149,Kraftvärmeprod!$B$1:$AJ$550,MATCH(Z$4,Kraftvärmeprod!$B$1:$AJ$1,0),FALSE)/1,0)-IFERROR(VLOOKUP($B149,'Slutlig allokering kvv'!$B$2:$AJ$550,MATCH(Z$4,'Slutlig allokering kvv'!$B$1:$AJ$1,0),FALSE)/1,0)</f>
        <v>0</v>
      </c>
      <c r="AA149">
        <f>IFERROR(VLOOKUP($B149,Kraftvärmeprod!$B$1:$AJ$550,MATCH(AA$4,Kraftvärmeprod!$B$1:$AJ$1,0),FALSE)/1,0)-IFERROR(VLOOKUP($B149,'Slutlig allokering kvv'!$B$2:$AJ$550,MATCH(AA$4,'Slutlig allokering kvv'!$B$1:$AJ$1,0),FALSE)/1,0)</f>
        <v>0</v>
      </c>
      <c r="AB149">
        <f>IFERROR(VLOOKUP($B149,Kraftvärmeprod!$B$1:$AJ$550,MATCH(AB$4,Kraftvärmeprod!$B$1:$AJ$1,0),FALSE)/1,0)-IFERROR(VLOOKUP($B149,'Slutlig allokering kvv'!$B$2:$AJ$550,MATCH(AB$4,'Slutlig allokering kvv'!$B$1:$AJ$1,0),FALSE)/1,0)</f>
        <v>0</v>
      </c>
      <c r="AC149">
        <f>IFERROR(VLOOKUP($B149,Kraftvärmeprod!$B$1:$AJ$550,MATCH(AC$4,Kraftvärmeprod!$B$1:$AJ$1,0),FALSE)/1,0)-IFERROR(VLOOKUP($B149,'Slutlig allokering kvv'!$B$2:$AJ$550,MATCH(AC$4,'Slutlig allokering kvv'!$B$1:$AJ$1,0),FALSE)/1,0)</f>
        <v>0</v>
      </c>
      <c r="AD149">
        <f>IFERROR(VLOOKUP($B149,Miljö!$B$1:$E$471,MATCH("Hjälpel kraftvärme (GWh)",Miljö!$B$1:$E$1,0),FALSE)/1,0)-IFERROR(VLOOKUP($B149,'Slutlig allokering kvv'!$B$2:$AJ$550,MATCH(AD$4,'Slutlig allokering kvv'!$B$1:$AJ$1,0),FALSE)/1,0)</f>
        <v>0.57502999999999993</v>
      </c>
      <c r="AH149">
        <f t="shared" si="4"/>
        <v>16.944670000000002</v>
      </c>
      <c r="AJ149">
        <f>IFERROR(VLOOKUP($B149,'Slutlig allokering kvv'!$B$2:$AX$550,MATCH("Summa slutlig allokerad tillförd energi (utan hjälpel och rökgaskondensering):",'Slutlig allokering kvv'!$B$1:$AX$1,0),FALSE)/1,"")</f>
        <v>32.855330000000009</v>
      </c>
      <c r="AL149" s="195">
        <f>IFERROR(1-VLOOKUP($B149,'Slutlig allokering kvv'!$B$2:$AX$550,MATCH("Andel av bränsle i kvv som allokerats till värme, exklusive rökgaskondensering och hjälpel",'Slutlig allokering kvv'!$B$1:$AX$1,0),FALSE),"")</f>
        <v>0.34025441767068254</v>
      </c>
      <c r="AN149" s="195">
        <f t="shared" si="5"/>
        <v>0.34025441767068271</v>
      </c>
    </row>
    <row r="150" spans="1:40" x14ac:dyDescent="0.25">
      <c r="A150" s="2" t="s">
        <v>232</v>
      </c>
      <c r="B150" s="2" t="s">
        <v>233</v>
      </c>
      <c r="C150" t="str">
        <f>IFERROR(VLOOKUP($B150,Kraftvärmeprod!$B$1:$AH$479,MATCH(C$4,Kraftvärmeprod!$B$1:$AG$1,0),FALSE)/1,"")</f>
        <v/>
      </c>
      <c r="D150" t="str">
        <f>IFERROR(VLOOKUP($B150,Kraftvärmeprod!$B$1:$AH$479,MATCH(D$4,Kraftvärmeprod!$B$1:$AG$1,0),FALSE)/1,"")</f>
        <v/>
      </c>
      <c r="F150">
        <f>IFERROR(VLOOKUP($B150,Kraftvärmeprod!$B$1:$AJ$550,MATCH(F$4,Kraftvärmeprod!$B$1:$AJ$1,0),FALSE)/1,0)-IFERROR(VLOOKUP($B150,'Slutlig allokering kvv'!$B$2:$AJ$550,MATCH(F$4,'Slutlig allokering kvv'!$B$1:$AJ$1,0),FALSE)/1,0)</f>
        <v>0</v>
      </c>
      <c r="G150">
        <f>IFERROR(VLOOKUP($B150,Kraftvärmeprod!$B$1:$AJ$550,MATCH(G$4,Kraftvärmeprod!$B$1:$AJ$1,0),FALSE)/1,0)-IFERROR(VLOOKUP($B150,'Slutlig allokering kvv'!$B$2:$AJ$550,MATCH(G$4,'Slutlig allokering kvv'!$B$1:$AJ$1,0),FALSE)/1,0)</f>
        <v>0</v>
      </c>
      <c r="H150">
        <f>IFERROR(VLOOKUP($B150,Kraftvärmeprod!$B$1:$AJ$550,MATCH(H$4,Kraftvärmeprod!$B$1:$AJ$1,0),FALSE)/1,0)-IFERROR(VLOOKUP($B150,'Slutlig allokering kvv'!$B$2:$AJ$550,MATCH(H$4,'Slutlig allokering kvv'!$B$1:$AJ$1,0),FALSE)/1,0)</f>
        <v>0</v>
      </c>
      <c r="I150">
        <f>IFERROR(VLOOKUP($B150,Kraftvärmeprod!$B$1:$AJ$550,MATCH(I$4,Kraftvärmeprod!$B$1:$AJ$1,0),FALSE)/1,0)-IFERROR(VLOOKUP($B150,'Slutlig allokering kvv'!$B$2:$AJ$550,MATCH(I$4,'Slutlig allokering kvv'!$B$1:$AJ$1,0),FALSE)/1,0)</f>
        <v>0</v>
      </c>
      <c r="J150">
        <f>IFERROR(VLOOKUP($B150,Kraftvärmeprod!$B$1:$AJ$550,MATCH(J$4,Kraftvärmeprod!$B$1:$AJ$1,0),FALSE)/1,0)-IFERROR(VLOOKUP($B150,'Slutlig allokering kvv'!$B$2:$AJ$550,MATCH(J$4,'Slutlig allokering kvv'!$B$1:$AJ$1,0),FALSE)/1,0)</f>
        <v>0</v>
      </c>
      <c r="K150">
        <f>IFERROR(VLOOKUP($B150,Kraftvärmeprod!$B$1:$AJ$550,MATCH(K$4,Kraftvärmeprod!$B$1:$AJ$1,0),FALSE)/1,0)-IFERROR(VLOOKUP($B150,'Slutlig allokering kvv'!$B$2:$AJ$550,MATCH(K$4,'Slutlig allokering kvv'!$B$1:$AJ$1,0),FALSE)/1,0)</f>
        <v>0</v>
      </c>
      <c r="L150">
        <f>IFERROR(VLOOKUP($B150,Kraftvärmeprod!$B$1:$AJ$550,MATCH(L$4,Kraftvärmeprod!$B$1:$AJ$1,0),FALSE)/1,0)-IFERROR(VLOOKUP($B150,'Slutlig allokering kvv'!$B$2:$AJ$550,MATCH(L$4,'Slutlig allokering kvv'!$B$1:$AJ$1,0),FALSE)/1,0)</f>
        <v>0</v>
      </c>
      <c r="M150">
        <f>IFERROR(VLOOKUP($B150,Kraftvärmeprod!$B$1:$AJ$550,MATCH(M$4,Kraftvärmeprod!$B$1:$AJ$1,0),FALSE)/1,0)-IFERROR(VLOOKUP($B150,'Slutlig allokering kvv'!$B$2:$AJ$550,MATCH(M$4,'Slutlig allokering kvv'!$B$1:$AJ$1,0),FALSE)/1,0)</f>
        <v>0</v>
      </c>
      <c r="N150">
        <f>IFERROR(VLOOKUP($B150,Kraftvärmeprod!$B$1:$AJ$550,MATCH(N$4,Kraftvärmeprod!$B$1:$AJ$1,0),FALSE)/1,0)-IFERROR(VLOOKUP($B150,'Slutlig allokering kvv'!$B$2:$AJ$550,MATCH(N$4,'Slutlig allokering kvv'!$B$1:$AJ$1,0),FALSE)/1,0)</f>
        <v>0</v>
      </c>
      <c r="O150">
        <f>IFERROR(VLOOKUP($B150,Kraftvärmeprod!$B$1:$AJ$550,MATCH(O$4,Kraftvärmeprod!$B$1:$AJ$1,0),FALSE)/1,0)-IFERROR(VLOOKUP($B150,'Slutlig allokering kvv'!$B$2:$AJ$550,MATCH(O$4,'Slutlig allokering kvv'!$B$1:$AJ$1,0),FALSE)/1,0)</f>
        <v>0</v>
      </c>
      <c r="P150">
        <f>IFERROR(VLOOKUP($B150,Kraftvärmeprod!$B$1:$AJ$550,MATCH(P$4,Kraftvärmeprod!$B$1:$AJ$1,0),FALSE)/1,0)-IFERROR(VLOOKUP($B150,'Slutlig allokering kvv'!$B$2:$AJ$550,MATCH(P$4,'Slutlig allokering kvv'!$B$1:$AJ$1,0),FALSE)/1,0)</f>
        <v>0</v>
      </c>
      <c r="Q150">
        <f>IFERROR(VLOOKUP($B150,Kraftvärmeprod!$B$1:$AJ$550,MATCH(Q$4,Kraftvärmeprod!$B$1:$AJ$1,0),FALSE)/1,0)-IFERROR(VLOOKUP($B150,'Slutlig allokering kvv'!$B$2:$AJ$550,MATCH(Q$4,'Slutlig allokering kvv'!$B$1:$AJ$1,0),FALSE)/1,0)</f>
        <v>0</v>
      </c>
      <c r="R150">
        <f>IFERROR(VLOOKUP($B150,Kraftvärmeprod!$B$1:$AJ$550,MATCH(R$4,Kraftvärmeprod!$B$1:$AJ$1,0),FALSE)/1,0)-IFERROR(VLOOKUP($B150,'Slutlig allokering kvv'!$B$2:$AJ$550,MATCH(R$4,'Slutlig allokering kvv'!$B$1:$AJ$1,0),FALSE)/1,0)</f>
        <v>0</v>
      </c>
      <c r="S150">
        <f>IFERROR(VLOOKUP($B150,Kraftvärmeprod!$B$1:$AJ$550,MATCH(S$4,Kraftvärmeprod!$B$1:$AJ$1,0),FALSE)/1,0)-IFERROR(VLOOKUP($B150,'Slutlig allokering kvv'!$B$2:$AJ$550,MATCH(S$4,'Slutlig allokering kvv'!$B$1:$AJ$1,0),FALSE)/1,0)</f>
        <v>0</v>
      </c>
      <c r="T150">
        <f>IFERROR(VLOOKUP($B150,Kraftvärmeprod!$B$1:$AJ$550,MATCH(T$4,Kraftvärmeprod!$B$1:$AJ$1,0),FALSE)/1,0)-IFERROR(VLOOKUP($B150,'Slutlig allokering kvv'!$B$2:$AJ$550,MATCH(T$4,'Slutlig allokering kvv'!$B$1:$AJ$1,0),FALSE)/1,0)</f>
        <v>0</v>
      </c>
      <c r="U150">
        <f>IFERROR(VLOOKUP($B150,Kraftvärmeprod!$B$1:$AJ$550,MATCH(U$4,Kraftvärmeprod!$B$1:$AJ$1,0),FALSE)/1,0)-IFERROR(VLOOKUP($B150,'Slutlig allokering kvv'!$B$2:$AJ$550,MATCH(U$4,'Slutlig allokering kvv'!$B$1:$AJ$1,0),FALSE)/1,0)</f>
        <v>0</v>
      </c>
      <c r="V150">
        <f>IFERROR(VLOOKUP($B150,Kraftvärmeprod!$B$1:$AJ$550,MATCH(V$4,Kraftvärmeprod!$B$1:$AJ$1,0),FALSE)/1,0)-IFERROR(VLOOKUP($B150,'Slutlig allokering kvv'!$B$2:$AJ$550,MATCH(V$4,'Slutlig allokering kvv'!$B$1:$AJ$1,0),FALSE)/1,0)</f>
        <v>0</v>
      </c>
      <c r="W150">
        <f>IFERROR(VLOOKUP($B150,Kraftvärmeprod!$B$1:$AJ$550,MATCH(W$4,Kraftvärmeprod!$B$1:$AJ$1,0),FALSE)/1,0)-IFERROR(VLOOKUP($B150,'Slutlig allokering kvv'!$B$2:$AJ$550,MATCH(W$4,'Slutlig allokering kvv'!$B$1:$AJ$1,0),FALSE)/1,0)</f>
        <v>0</v>
      </c>
      <c r="X150">
        <f>IFERROR(VLOOKUP($B150,Kraftvärmeprod!$B$1:$AJ$550,MATCH(X$4,Kraftvärmeprod!$B$1:$AJ$1,0),FALSE)/1,0)-IFERROR(VLOOKUP($B150,'Slutlig allokering kvv'!$B$2:$AJ$550,MATCH(X$4,'Slutlig allokering kvv'!$B$1:$AJ$1,0),FALSE)/1,0)</f>
        <v>0</v>
      </c>
      <c r="Y150">
        <f>IFERROR(VLOOKUP($B150,Kraftvärmeprod!$B$1:$AJ$550,MATCH(Y$4,Kraftvärmeprod!$B$1:$AJ$1,0),FALSE)/1,0)-IFERROR(VLOOKUP($B150,'Slutlig allokering kvv'!$B$2:$AJ$550,MATCH(Y$4,'Slutlig allokering kvv'!$B$1:$AJ$1,0),FALSE)/1,0)</f>
        <v>0</v>
      </c>
      <c r="Z150">
        <f>IFERROR(VLOOKUP($B150,Kraftvärmeprod!$B$1:$AJ$550,MATCH(Z$4,Kraftvärmeprod!$B$1:$AJ$1,0),FALSE)/1,0)-IFERROR(VLOOKUP($B150,'Slutlig allokering kvv'!$B$2:$AJ$550,MATCH(Z$4,'Slutlig allokering kvv'!$B$1:$AJ$1,0),FALSE)/1,0)</f>
        <v>0</v>
      </c>
      <c r="AA150">
        <f>IFERROR(VLOOKUP($B150,Kraftvärmeprod!$B$1:$AJ$550,MATCH(AA$4,Kraftvärmeprod!$B$1:$AJ$1,0),FALSE)/1,0)-IFERROR(VLOOKUP($B150,'Slutlig allokering kvv'!$B$2:$AJ$550,MATCH(AA$4,'Slutlig allokering kvv'!$B$1:$AJ$1,0),FALSE)/1,0)</f>
        <v>0</v>
      </c>
      <c r="AB150">
        <f>IFERROR(VLOOKUP($B150,Kraftvärmeprod!$B$1:$AJ$550,MATCH(AB$4,Kraftvärmeprod!$B$1:$AJ$1,0),FALSE)/1,0)-IFERROR(VLOOKUP($B150,'Slutlig allokering kvv'!$B$2:$AJ$550,MATCH(AB$4,'Slutlig allokering kvv'!$B$1:$AJ$1,0),FALSE)/1,0)</f>
        <v>0</v>
      </c>
      <c r="AC150">
        <f>IFERROR(VLOOKUP($B150,Kraftvärmeprod!$B$1:$AJ$550,MATCH(AC$4,Kraftvärmeprod!$B$1:$AJ$1,0),FALSE)/1,0)-IFERROR(VLOOKUP($B150,'Slutlig allokering kvv'!$B$2:$AJ$550,MATCH(AC$4,'Slutlig allokering kvv'!$B$1:$AJ$1,0),FALSE)/1,0)</f>
        <v>0</v>
      </c>
      <c r="AD150">
        <f>IFERROR(VLOOKUP($B150,Miljö!$B$1:$E$471,MATCH("Hjälpel kraftvärme (GWh)",Miljö!$B$1:$E$1,0),FALSE)/1,0)-IFERROR(VLOOKUP($B150,'Slutlig allokering kvv'!$B$2:$AJ$550,MATCH(AD$4,'Slutlig allokering kvv'!$B$1:$AJ$1,0),FALSE)/1,0)</f>
        <v>0</v>
      </c>
      <c r="AH150">
        <f t="shared" si="4"/>
        <v>0</v>
      </c>
      <c r="AJ150">
        <f>IFERROR(VLOOKUP($B150,'Slutlig allokering kvv'!$B$2:$AX$550,MATCH("Summa slutlig allokerad tillförd energi (utan hjälpel och rökgaskondensering):",'Slutlig allokering kvv'!$B$1:$AX$1,0),FALSE)/1,"")</f>
        <v>0</v>
      </c>
      <c r="AL150" s="195" t="str">
        <f>IFERROR(1-VLOOKUP($B150,'Slutlig allokering kvv'!$B$2:$AX$550,MATCH("Andel av bränsle i kvv som allokerats till värme, exklusive rökgaskondensering och hjälpel",'Slutlig allokering kvv'!$B$1:$AX$1,0),FALSE),"")</f>
        <v/>
      </c>
      <c r="AN150" s="195" t="str">
        <f t="shared" si="5"/>
        <v/>
      </c>
    </row>
    <row r="151" spans="1:40" x14ac:dyDescent="0.25">
      <c r="A151" s="2" t="s">
        <v>235</v>
      </c>
      <c r="B151" s="2" t="s">
        <v>236</v>
      </c>
      <c r="C151" t="str">
        <f>IFERROR(VLOOKUP($B151,Kraftvärmeprod!$B$1:$AH$479,MATCH(C$4,Kraftvärmeprod!$B$1:$AG$1,0),FALSE)/1,"")</f>
        <v/>
      </c>
      <c r="D151" t="str">
        <f>IFERROR(VLOOKUP($B151,Kraftvärmeprod!$B$1:$AH$479,MATCH(D$4,Kraftvärmeprod!$B$1:$AG$1,0),FALSE)/1,"")</f>
        <v/>
      </c>
      <c r="F151">
        <f>IFERROR(VLOOKUP($B151,Kraftvärmeprod!$B$1:$AJ$550,MATCH(F$4,Kraftvärmeprod!$B$1:$AJ$1,0),FALSE)/1,0)-IFERROR(VLOOKUP($B151,'Slutlig allokering kvv'!$B$2:$AJ$550,MATCH(F$4,'Slutlig allokering kvv'!$B$1:$AJ$1,0),FALSE)/1,0)</f>
        <v>0</v>
      </c>
      <c r="G151">
        <f>IFERROR(VLOOKUP($B151,Kraftvärmeprod!$B$1:$AJ$550,MATCH(G$4,Kraftvärmeprod!$B$1:$AJ$1,0),FALSE)/1,0)-IFERROR(VLOOKUP($B151,'Slutlig allokering kvv'!$B$2:$AJ$550,MATCH(G$4,'Slutlig allokering kvv'!$B$1:$AJ$1,0),FALSE)/1,0)</f>
        <v>0</v>
      </c>
      <c r="H151">
        <f>IFERROR(VLOOKUP($B151,Kraftvärmeprod!$B$1:$AJ$550,MATCH(H$4,Kraftvärmeprod!$B$1:$AJ$1,0),FALSE)/1,0)-IFERROR(VLOOKUP($B151,'Slutlig allokering kvv'!$B$2:$AJ$550,MATCH(H$4,'Slutlig allokering kvv'!$B$1:$AJ$1,0),FALSE)/1,0)</f>
        <v>0</v>
      </c>
      <c r="I151">
        <f>IFERROR(VLOOKUP($B151,Kraftvärmeprod!$B$1:$AJ$550,MATCH(I$4,Kraftvärmeprod!$B$1:$AJ$1,0),FALSE)/1,0)-IFERROR(VLOOKUP($B151,'Slutlig allokering kvv'!$B$2:$AJ$550,MATCH(I$4,'Slutlig allokering kvv'!$B$1:$AJ$1,0),FALSE)/1,0)</f>
        <v>0</v>
      </c>
      <c r="J151">
        <f>IFERROR(VLOOKUP($B151,Kraftvärmeprod!$B$1:$AJ$550,MATCH(J$4,Kraftvärmeprod!$B$1:$AJ$1,0),FALSE)/1,0)-IFERROR(VLOOKUP($B151,'Slutlig allokering kvv'!$B$2:$AJ$550,MATCH(J$4,'Slutlig allokering kvv'!$B$1:$AJ$1,0),FALSE)/1,0)</f>
        <v>0</v>
      </c>
      <c r="K151">
        <f>IFERROR(VLOOKUP($B151,Kraftvärmeprod!$B$1:$AJ$550,MATCH(K$4,Kraftvärmeprod!$B$1:$AJ$1,0),FALSE)/1,0)-IFERROR(VLOOKUP($B151,'Slutlig allokering kvv'!$B$2:$AJ$550,MATCH(K$4,'Slutlig allokering kvv'!$B$1:$AJ$1,0),FALSE)/1,0)</f>
        <v>0</v>
      </c>
      <c r="L151">
        <f>IFERROR(VLOOKUP($B151,Kraftvärmeprod!$B$1:$AJ$550,MATCH(L$4,Kraftvärmeprod!$B$1:$AJ$1,0),FALSE)/1,0)-IFERROR(VLOOKUP($B151,'Slutlig allokering kvv'!$B$2:$AJ$550,MATCH(L$4,'Slutlig allokering kvv'!$B$1:$AJ$1,0),FALSE)/1,0)</f>
        <v>0</v>
      </c>
      <c r="M151">
        <f>IFERROR(VLOOKUP($B151,Kraftvärmeprod!$B$1:$AJ$550,MATCH(M$4,Kraftvärmeprod!$B$1:$AJ$1,0),FALSE)/1,0)-IFERROR(VLOOKUP($B151,'Slutlig allokering kvv'!$B$2:$AJ$550,MATCH(M$4,'Slutlig allokering kvv'!$B$1:$AJ$1,0),FALSE)/1,0)</f>
        <v>0</v>
      </c>
      <c r="N151">
        <f>IFERROR(VLOOKUP($B151,Kraftvärmeprod!$B$1:$AJ$550,MATCH(N$4,Kraftvärmeprod!$B$1:$AJ$1,0),FALSE)/1,0)-IFERROR(VLOOKUP($B151,'Slutlig allokering kvv'!$B$2:$AJ$550,MATCH(N$4,'Slutlig allokering kvv'!$B$1:$AJ$1,0),FALSE)/1,0)</f>
        <v>0</v>
      </c>
      <c r="O151">
        <f>IFERROR(VLOOKUP($B151,Kraftvärmeprod!$B$1:$AJ$550,MATCH(O$4,Kraftvärmeprod!$B$1:$AJ$1,0),FALSE)/1,0)-IFERROR(VLOOKUP($B151,'Slutlig allokering kvv'!$B$2:$AJ$550,MATCH(O$4,'Slutlig allokering kvv'!$B$1:$AJ$1,0),FALSE)/1,0)</f>
        <v>0</v>
      </c>
      <c r="P151">
        <f>IFERROR(VLOOKUP($B151,Kraftvärmeprod!$B$1:$AJ$550,MATCH(P$4,Kraftvärmeprod!$B$1:$AJ$1,0),FALSE)/1,0)-IFERROR(VLOOKUP($B151,'Slutlig allokering kvv'!$B$2:$AJ$550,MATCH(P$4,'Slutlig allokering kvv'!$B$1:$AJ$1,0),FALSE)/1,0)</f>
        <v>0</v>
      </c>
      <c r="Q151">
        <f>IFERROR(VLOOKUP($B151,Kraftvärmeprod!$B$1:$AJ$550,MATCH(Q$4,Kraftvärmeprod!$B$1:$AJ$1,0),FALSE)/1,0)-IFERROR(VLOOKUP($B151,'Slutlig allokering kvv'!$B$2:$AJ$550,MATCH(Q$4,'Slutlig allokering kvv'!$B$1:$AJ$1,0),FALSE)/1,0)</f>
        <v>0</v>
      </c>
      <c r="R151">
        <f>IFERROR(VLOOKUP($B151,Kraftvärmeprod!$B$1:$AJ$550,MATCH(R$4,Kraftvärmeprod!$B$1:$AJ$1,0),FALSE)/1,0)-IFERROR(VLOOKUP($B151,'Slutlig allokering kvv'!$B$2:$AJ$550,MATCH(R$4,'Slutlig allokering kvv'!$B$1:$AJ$1,0),FALSE)/1,0)</f>
        <v>0</v>
      </c>
      <c r="S151">
        <f>IFERROR(VLOOKUP($B151,Kraftvärmeprod!$B$1:$AJ$550,MATCH(S$4,Kraftvärmeprod!$B$1:$AJ$1,0),FALSE)/1,0)-IFERROR(VLOOKUP($B151,'Slutlig allokering kvv'!$B$2:$AJ$550,MATCH(S$4,'Slutlig allokering kvv'!$B$1:$AJ$1,0),FALSE)/1,0)</f>
        <v>0</v>
      </c>
      <c r="T151">
        <f>IFERROR(VLOOKUP($B151,Kraftvärmeprod!$B$1:$AJ$550,MATCH(T$4,Kraftvärmeprod!$B$1:$AJ$1,0),FALSE)/1,0)-IFERROR(VLOOKUP($B151,'Slutlig allokering kvv'!$B$2:$AJ$550,MATCH(T$4,'Slutlig allokering kvv'!$B$1:$AJ$1,0),FALSE)/1,0)</f>
        <v>0</v>
      </c>
      <c r="U151">
        <f>IFERROR(VLOOKUP($B151,Kraftvärmeprod!$B$1:$AJ$550,MATCH(U$4,Kraftvärmeprod!$B$1:$AJ$1,0),FALSE)/1,0)-IFERROR(VLOOKUP($B151,'Slutlig allokering kvv'!$B$2:$AJ$550,MATCH(U$4,'Slutlig allokering kvv'!$B$1:$AJ$1,0),FALSE)/1,0)</f>
        <v>0</v>
      </c>
      <c r="V151">
        <f>IFERROR(VLOOKUP($B151,Kraftvärmeprod!$B$1:$AJ$550,MATCH(V$4,Kraftvärmeprod!$B$1:$AJ$1,0),FALSE)/1,0)-IFERROR(VLOOKUP($B151,'Slutlig allokering kvv'!$B$2:$AJ$550,MATCH(V$4,'Slutlig allokering kvv'!$B$1:$AJ$1,0),FALSE)/1,0)</f>
        <v>0</v>
      </c>
      <c r="W151">
        <f>IFERROR(VLOOKUP($B151,Kraftvärmeprod!$B$1:$AJ$550,MATCH(W$4,Kraftvärmeprod!$B$1:$AJ$1,0),FALSE)/1,0)-IFERROR(VLOOKUP($B151,'Slutlig allokering kvv'!$B$2:$AJ$550,MATCH(W$4,'Slutlig allokering kvv'!$B$1:$AJ$1,0),FALSE)/1,0)</f>
        <v>0</v>
      </c>
      <c r="X151">
        <f>IFERROR(VLOOKUP($B151,Kraftvärmeprod!$B$1:$AJ$550,MATCH(X$4,Kraftvärmeprod!$B$1:$AJ$1,0),FALSE)/1,0)-IFERROR(VLOOKUP($B151,'Slutlig allokering kvv'!$B$2:$AJ$550,MATCH(X$4,'Slutlig allokering kvv'!$B$1:$AJ$1,0),FALSE)/1,0)</f>
        <v>0</v>
      </c>
      <c r="Y151">
        <f>IFERROR(VLOOKUP($B151,Kraftvärmeprod!$B$1:$AJ$550,MATCH(Y$4,Kraftvärmeprod!$B$1:$AJ$1,0),FALSE)/1,0)-IFERROR(VLOOKUP($B151,'Slutlig allokering kvv'!$B$2:$AJ$550,MATCH(Y$4,'Slutlig allokering kvv'!$B$1:$AJ$1,0),FALSE)/1,0)</f>
        <v>0</v>
      </c>
      <c r="Z151">
        <f>IFERROR(VLOOKUP($B151,Kraftvärmeprod!$B$1:$AJ$550,MATCH(Z$4,Kraftvärmeprod!$B$1:$AJ$1,0),FALSE)/1,0)-IFERROR(VLOOKUP($B151,'Slutlig allokering kvv'!$B$2:$AJ$550,MATCH(Z$4,'Slutlig allokering kvv'!$B$1:$AJ$1,0),FALSE)/1,0)</f>
        <v>0</v>
      </c>
      <c r="AA151">
        <f>IFERROR(VLOOKUP($B151,Kraftvärmeprod!$B$1:$AJ$550,MATCH(AA$4,Kraftvärmeprod!$B$1:$AJ$1,0),FALSE)/1,0)-IFERROR(VLOOKUP($B151,'Slutlig allokering kvv'!$B$2:$AJ$550,MATCH(AA$4,'Slutlig allokering kvv'!$B$1:$AJ$1,0),FALSE)/1,0)</f>
        <v>0</v>
      </c>
      <c r="AB151">
        <f>IFERROR(VLOOKUP($B151,Kraftvärmeprod!$B$1:$AJ$550,MATCH(AB$4,Kraftvärmeprod!$B$1:$AJ$1,0),FALSE)/1,0)-IFERROR(VLOOKUP($B151,'Slutlig allokering kvv'!$B$2:$AJ$550,MATCH(AB$4,'Slutlig allokering kvv'!$B$1:$AJ$1,0),FALSE)/1,0)</f>
        <v>0</v>
      </c>
      <c r="AC151">
        <f>IFERROR(VLOOKUP($B151,Kraftvärmeprod!$B$1:$AJ$550,MATCH(AC$4,Kraftvärmeprod!$B$1:$AJ$1,0),FALSE)/1,0)-IFERROR(VLOOKUP($B151,'Slutlig allokering kvv'!$B$2:$AJ$550,MATCH(AC$4,'Slutlig allokering kvv'!$B$1:$AJ$1,0),FALSE)/1,0)</f>
        <v>0</v>
      </c>
      <c r="AD151">
        <f>IFERROR(VLOOKUP($B151,Miljö!$B$1:$E$471,MATCH("Hjälpel kraftvärme (GWh)",Miljö!$B$1:$E$1,0),FALSE)/1,0)-IFERROR(VLOOKUP($B151,'Slutlig allokering kvv'!$B$2:$AJ$550,MATCH(AD$4,'Slutlig allokering kvv'!$B$1:$AJ$1,0),FALSE)/1,0)</f>
        <v>0</v>
      </c>
      <c r="AH151">
        <f t="shared" si="4"/>
        <v>0</v>
      </c>
      <c r="AJ151">
        <f>IFERROR(VLOOKUP($B151,'Slutlig allokering kvv'!$B$2:$AX$550,MATCH("Summa slutlig allokerad tillförd energi (utan hjälpel och rökgaskondensering):",'Slutlig allokering kvv'!$B$1:$AX$1,0),FALSE)/1,"")</f>
        <v>0</v>
      </c>
      <c r="AL151" s="195" t="str">
        <f>IFERROR(1-VLOOKUP($B151,'Slutlig allokering kvv'!$B$2:$AX$550,MATCH("Andel av bränsle i kvv som allokerats till värme, exklusive rökgaskondensering och hjälpel",'Slutlig allokering kvv'!$B$1:$AX$1,0),FALSE),"")</f>
        <v/>
      </c>
      <c r="AN151" s="195" t="str">
        <f t="shared" si="5"/>
        <v/>
      </c>
    </row>
    <row r="152" spans="1:40" x14ac:dyDescent="0.25">
      <c r="A152" s="2" t="s">
        <v>237</v>
      </c>
      <c r="B152" s="2" t="s">
        <v>89</v>
      </c>
      <c r="C152" t="str">
        <f>IFERROR(VLOOKUP($B152,Kraftvärmeprod!$B$1:$AH$479,MATCH(C$4,Kraftvärmeprod!$B$1:$AG$1,0),FALSE)/1,"")</f>
        <v/>
      </c>
      <c r="D152" t="str">
        <f>IFERROR(VLOOKUP($B152,Kraftvärmeprod!$B$1:$AH$479,MATCH(D$4,Kraftvärmeprod!$B$1:$AG$1,0),FALSE)/1,"")</f>
        <v/>
      </c>
      <c r="F152">
        <f>IFERROR(VLOOKUP($B152,Kraftvärmeprod!$B$1:$AJ$550,MATCH(F$4,Kraftvärmeprod!$B$1:$AJ$1,0),FALSE)/1,0)-IFERROR(VLOOKUP($B152,'Slutlig allokering kvv'!$B$2:$AJ$550,MATCH(F$4,'Slutlig allokering kvv'!$B$1:$AJ$1,0),FALSE)/1,0)</f>
        <v>0</v>
      </c>
      <c r="G152">
        <f>IFERROR(VLOOKUP($B152,Kraftvärmeprod!$B$1:$AJ$550,MATCH(G$4,Kraftvärmeprod!$B$1:$AJ$1,0),FALSE)/1,0)-IFERROR(VLOOKUP($B152,'Slutlig allokering kvv'!$B$2:$AJ$550,MATCH(G$4,'Slutlig allokering kvv'!$B$1:$AJ$1,0),FALSE)/1,0)</f>
        <v>0</v>
      </c>
      <c r="H152">
        <f>IFERROR(VLOOKUP($B152,Kraftvärmeprod!$B$1:$AJ$550,MATCH(H$4,Kraftvärmeprod!$B$1:$AJ$1,0),FALSE)/1,0)-IFERROR(VLOOKUP($B152,'Slutlig allokering kvv'!$B$2:$AJ$550,MATCH(H$4,'Slutlig allokering kvv'!$B$1:$AJ$1,0),FALSE)/1,0)</f>
        <v>0</v>
      </c>
      <c r="I152">
        <f>IFERROR(VLOOKUP($B152,Kraftvärmeprod!$B$1:$AJ$550,MATCH(I$4,Kraftvärmeprod!$B$1:$AJ$1,0),FALSE)/1,0)-IFERROR(VLOOKUP($B152,'Slutlig allokering kvv'!$B$2:$AJ$550,MATCH(I$4,'Slutlig allokering kvv'!$B$1:$AJ$1,0),FALSE)/1,0)</f>
        <v>0</v>
      </c>
      <c r="J152">
        <f>IFERROR(VLOOKUP($B152,Kraftvärmeprod!$B$1:$AJ$550,MATCH(J$4,Kraftvärmeprod!$B$1:$AJ$1,0),FALSE)/1,0)-IFERROR(VLOOKUP($B152,'Slutlig allokering kvv'!$B$2:$AJ$550,MATCH(J$4,'Slutlig allokering kvv'!$B$1:$AJ$1,0),FALSE)/1,0)</f>
        <v>0</v>
      </c>
      <c r="K152">
        <f>IFERROR(VLOOKUP($B152,Kraftvärmeprod!$B$1:$AJ$550,MATCH(K$4,Kraftvärmeprod!$B$1:$AJ$1,0),FALSE)/1,0)-IFERROR(VLOOKUP($B152,'Slutlig allokering kvv'!$B$2:$AJ$550,MATCH(K$4,'Slutlig allokering kvv'!$B$1:$AJ$1,0),FALSE)/1,0)</f>
        <v>0</v>
      </c>
      <c r="L152">
        <f>IFERROR(VLOOKUP($B152,Kraftvärmeprod!$B$1:$AJ$550,MATCH(L$4,Kraftvärmeprod!$B$1:$AJ$1,0),FALSE)/1,0)-IFERROR(VLOOKUP($B152,'Slutlig allokering kvv'!$B$2:$AJ$550,MATCH(L$4,'Slutlig allokering kvv'!$B$1:$AJ$1,0),FALSE)/1,0)</f>
        <v>0</v>
      </c>
      <c r="M152">
        <f>IFERROR(VLOOKUP($B152,Kraftvärmeprod!$B$1:$AJ$550,MATCH(M$4,Kraftvärmeprod!$B$1:$AJ$1,0),FALSE)/1,0)-IFERROR(VLOOKUP($B152,'Slutlig allokering kvv'!$B$2:$AJ$550,MATCH(M$4,'Slutlig allokering kvv'!$B$1:$AJ$1,0),FALSE)/1,0)</f>
        <v>0</v>
      </c>
      <c r="N152">
        <f>IFERROR(VLOOKUP($B152,Kraftvärmeprod!$B$1:$AJ$550,MATCH(N$4,Kraftvärmeprod!$B$1:$AJ$1,0),FALSE)/1,0)-IFERROR(VLOOKUP($B152,'Slutlig allokering kvv'!$B$2:$AJ$550,MATCH(N$4,'Slutlig allokering kvv'!$B$1:$AJ$1,0),FALSE)/1,0)</f>
        <v>0</v>
      </c>
      <c r="O152">
        <f>IFERROR(VLOOKUP($B152,Kraftvärmeprod!$B$1:$AJ$550,MATCH(O$4,Kraftvärmeprod!$B$1:$AJ$1,0),FALSE)/1,0)-IFERROR(VLOOKUP($B152,'Slutlig allokering kvv'!$B$2:$AJ$550,MATCH(O$4,'Slutlig allokering kvv'!$B$1:$AJ$1,0),FALSE)/1,0)</f>
        <v>0</v>
      </c>
      <c r="P152">
        <f>IFERROR(VLOOKUP($B152,Kraftvärmeprod!$B$1:$AJ$550,MATCH(P$4,Kraftvärmeprod!$B$1:$AJ$1,0),FALSE)/1,0)-IFERROR(VLOOKUP($B152,'Slutlig allokering kvv'!$B$2:$AJ$550,MATCH(P$4,'Slutlig allokering kvv'!$B$1:$AJ$1,0),FALSE)/1,0)</f>
        <v>0</v>
      </c>
      <c r="Q152">
        <f>IFERROR(VLOOKUP($B152,Kraftvärmeprod!$B$1:$AJ$550,MATCH(Q$4,Kraftvärmeprod!$B$1:$AJ$1,0),FALSE)/1,0)-IFERROR(VLOOKUP($B152,'Slutlig allokering kvv'!$B$2:$AJ$550,MATCH(Q$4,'Slutlig allokering kvv'!$B$1:$AJ$1,0),FALSE)/1,0)</f>
        <v>0</v>
      </c>
      <c r="R152">
        <f>IFERROR(VLOOKUP($B152,Kraftvärmeprod!$B$1:$AJ$550,MATCH(R$4,Kraftvärmeprod!$B$1:$AJ$1,0),FALSE)/1,0)-IFERROR(VLOOKUP($B152,'Slutlig allokering kvv'!$B$2:$AJ$550,MATCH(R$4,'Slutlig allokering kvv'!$B$1:$AJ$1,0),FALSE)/1,0)</f>
        <v>0</v>
      </c>
      <c r="S152">
        <f>IFERROR(VLOOKUP($B152,Kraftvärmeprod!$B$1:$AJ$550,MATCH(S$4,Kraftvärmeprod!$B$1:$AJ$1,0),FALSE)/1,0)-IFERROR(VLOOKUP($B152,'Slutlig allokering kvv'!$B$2:$AJ$550,MATCH(S$4,'Slutlig allokering kvv'!$B$1:$AJ$1,0),FALSE)/1,0)</f>
        <v>0</v>
      </c>
      <c r="T152">
        <f>IFERROR(VLOOKUP($B152,Kraftvärmeprod!$B$1:$AJ$550,MATCH(T$4,Kraftvärmeprod!$B$1:$AJ$1,0),FALSE)/1,0)-IFERROR(VLOOKUP($B152,'Slutlig allokering kvv'!$B$2:$AJ$550,MATCH(T$4,'Slutlig allokering kvv'!$B$1:$AJ$1,0),FALSE)/1,0)</f>
        <v>0</v>
      </c>
      <c r="U152">
        <f>IFERROR(VLOOKUP($B152,Kraftvärmeprod!$B$1:$AJ$550,MATCH(U$4,Kraftvärmeprod!$B$1:$AJ$1,0),FALSE)/1,0)-IFERROR(VLOOKUP($B152,'Slutlig allokering kvv'!$B$2:$AJ$550,MATCH(U$4,'Slutlig allokering kvv'!$B$1:$AJ$1,0),FALSE)/1,0)</f>
        <v>0</v>
      </c>
      <c r="V152">
        <f>IFERROR(VLOOKUP($B152,Kraftvärmeprod!$B$1:$AJ$550,MATCH(V$4,Kraftvärmeprod!$B$1:$AJ$1,0),FALSE)/1,0)-IFERROR(VLOOKUP($B152,'Slutlig allokering kvv'!$B$2:$AJ$550,MATCH(V$4,'Slutlig allokering kvv'!$B$1:$AJ$1,0),FALSE)/1,0)</f>
        <v>0</v>
      </c>
      <c r="W152">
        <f>IFERROR(VLOOKUP($B152,Kraftvärmeprod!$B$1:$AJ$550,MATCH(W$4,Kraftvärmeprod!$B$1:$AJ$1,0),FALSE)/1,0)-IFERROR(VLOOKUP($B152,'Slutlig allokering kvv'!$B$2:$AJ$550,MATCH(W$4,'Slutlig allokering kvv'!$B$1:$AJ$1,0),FALSE)/1,0)</f>
        <v>0</v>
      </c>
      <c r="X152">
        <f>IFERROR(VLOOKUP($B152,Kraftvärmeprod!$B$1:$AJ$550,MATCH(X$4,Kraftvärmeprod!$B$1:$AJ$1,0),FALSE)/1,0)-IFERROR(VLOOKUP($B152,'Slutlig allokering kvv'!$B$2:$AJ$550,MATCH(X$4,'Slutlig allokering kvv'!$B$1:$AJ$1,0),FALSE)/1,0)</f>
        <v>0</v>
      </c>
      <c r="Y152">
        <f>IFERROR(VLOOKUP($B152,Kraftvärmeprod!$B$1:$AJ$550,MATCH(Y$4,Kraftvärmeprod!$B$1:$AJ$1,0),FALSE)/1,0)-IFERROR(VLOOKUP($B152,'Slutlig allokering kvv'!$B$2:$AJ$550,MATCH(Y$4,'Slutlig allokering kvv'!$B$1:$AJ$1,0),FALSE)/1,0)</f>
        <v>0</v>
      </c>
      <c r="Z152">
        <f>IFERROR(VLOOKUP($B152,Kraftvärmeprod!$B$1:$AJ$550,MATCH(Z$4,Kraftvärmeprod!$B$1:$AJ$1,0),FALSE)/1,0)-IFERROR(VLOOKUP($B152,'Slutlig allokering kvv'!$B$2:$AJ$550,MATCH(Z$4,'Slutlig allokering kvv'!$B$1:$AJ$1,0),FALSE)/1,0)</f>
        <v>0</v>
      </c>
      <c r="AA152">
        <f>IFERROR(VLOOKUP($B152,Kraftvärmeprod!$B$1:$AJ$550,MATCH(AA$4,Kraftvärmeprod!$B$1:$AJ$1,0),FALSE)/1,0)-IFERROR(VLOOKUP($B152,'Slutlig allokering kvv'!$B$2:$AJ$550,MATCH(AA$4,'Slutlig allokering kvv'!$B$1:$AJ$1,0),FALSE)/1,0)</f>
        <v>0</v>
      </c>
      <c r="AB152">
        <f>IFERROR(VLOOKUP($B152,Kraftvärmeprod!$B$1:$AJ$550,MATCH(AB$4,Kraftvärmeprod!$B$1:$AJ$1,0),FALSE)/1,0)-IFERROR(VLOOKUP($B152,'Slutlig allokering kvv'!$B$2:$AJ$550,MATCH(AB$4,'Slutlig allokering kvv'!$B$1:$AJ$1,0),FALSE)/1,0)</f>
        <v>0</v>
      </c>
      <c r="AC152">
        <f>IFERROR(VLOOKUP($B152,Kraftvärmeprod!$B$1:$AJ$550,MATCH(AC$4,Kraftvärmeprod!$B$1:$AJ$1,0),FALSE)/1,0)-IFERROR(VLOOKUP($B152,'Slutlig allokering kvv'!$B$2:$AJ$550,MATCH(AC$4,'Slutlig allokering kvv'!$B$1:$AJ$1,0),FALSE)/1,0)</f>
        <v>0</v>
      </c>
      <c r="AD152">
        <f>IFERROR(VLOOKUP($B152,Miljö!$B$1:$E$471,MATCH("Hjälpel kraftvärme (GWh)",Miljö!$B$1:$E$1,0),FALSE)/1,0)-IFERROR(VLOOKUP($B152,'Slutlig allokering kvv'!$B$2:$AJ$550,MATCH(AD$4,'Slutlig allokering kvv'!$B$1:$AJ$1,0),FALSE)/1,0)</f>
        <v>0</v>
      </c>
      <c r="AH152">
        <f t="shared" si="4"/>
        <v>0</v>
      </c>
      <c r="AJ152">
        <f>IFERROR(VLOOKUP($B152,'Slutlig allokering kvv'!$B$2:$AX$550,MATCH("Summa slutlig allokerad tillförd energi (utan hjälpel och rökgaskondensering):",'Slutlig allokering kvv'!$B$1:$AX$1,0),FALSE)/1,"")</f>
        <v>0</v>
      </c>
      <c r="AL152" s="195" t="str">
        <f>IFERROR(1-VLOOKUP($B152,'Slutlig allokering kvv'!$B$2:$AX$550,MATCH("Andel av bränsle i kvv som allokerats till värme, exklusive rökgaskondensering och hjälpel",'Slutlig allokering kvv'!$B$1:$AX$1,0),FALSE),"")</f>
        <v/>
      </c>
      <c r="AN152" s="195" t="str">
        <f t="shared" si="5"/>
        <v/>
      </c>
    </row>
    <row r="153" spans="1:40" x14ac:dyDescent="0.25">
      <c r="A153" s="2" t="s">
        <v>238</v>
      </c>
      <c r="B153" s="2" t="s">
        <v>239</v>
      </c>
      <c r="C153">
        <f>IFERROR(VLOOKUP($B153,Kraftvärmeprod!$B$1:$AH$479,MATCH(C$4,Kraftvärmeprod!$B$1:$AG$1,0),FALSE)/1,"")</f>
        <v>106.3</v>
      </c>
      <c r="D153">
        <f>IFERROR(VLOOKUP($B153,Kraftvärmeprod!$B$1:$AH$479,MATCH(D$4,Kraftvärmeprod!$B$1:$AG$1,0),FALSE)/1,"")</f>
        <v>32.5</v>
      </c>
      <c r="F153">
        <f>IFERROR(VLOOKUP($B153,Kraftvärmeprod!$B$1:$AJ$550,MATCH(F$4,Kraftvärmeprod!$B$1:$AJ$1,0),FALSE)/1,0)-IFERROR(VLOOKUP($B153,'Slutlig allokering kvv'!$B$2:$AJ$550,MATCH(F$4,'Slutlig allokering kvv'!$B$1:$AJ$1,0),FALSE)/1,0)</f>
        <v>0</v>
      </c>
      <c r="G153">
        <f>IFERROR(VLOOKUP($B153,Kraftvärmeprod!$B$1:$AJ$550,MATCH(G$4,Kraftvärmeprod!$B$1:$AJ$1,0),FALSE)/1,0)-IFERROR(VLOOKUP($B153,'Slutlig allokering kvv'!$B$2:$AJ$550,MATCH(G$4,'Slutlig allokering kvv'!$B$1:$AJ$1,0),FALSE)/1,0)</f>
        <v>0</v>
      </c>
      <c r="H153">
        <f>IFERROR(VLOOKUP($B153,Kraftvärmeprod!$B$1:$AJ$550,MATCH(H$4,Kraftvärmeprod!$B$1:$AJ$1,0),FALSE)/1,0)-IFERROR(VLOOKUP($B153,'Slutlig allokering kvv'!$B$2:$AJ$550,MATCH(H$4,'Slutlig allokering kvv'!$B$1:$AJ$1,0),FALSE)/1,0)</f>
        <v>0</v>
      </c>
      <c r="I153">
        <f>IFERROR(VLOOKUP($B153,Kraftvärmeprod!$B$1:$AJ$550,MATCH(I$4,Kraftvärmeprod!$B$1:$AJ$1,0),FALSE)/1,0)-IFERROR(VLOOKUP($B153,'Slutlig allokering kvv'!$B$2:$AJ$550,MATCH(I$4,'Slutlig allokering kvv'!$B$1:$AJ$1,0),FALSE)/1,0)</f>
        <v>0</v>
      </c>
      <c r="J153">
        <f>IFERROR(VLOOKUP($B153,Kraftvärmeprod!$B$1:$AJ$550,MATCH(J$4,Kraftvärmeprod!$B$1:$AJ$1,0),FALSE)/1,0)-IFERROR(VLOOKUP($B153,'Slutlig allokering kvv'!$B$2:$AJ$550,MATCH(J$4,'Slutlig allokering kvv'!$B$1:$AJ$1,0),FALSE)/1,0)</f>
        <v>0</v>
      </c>
      <c r="K153">
        <f>IFERROR(VLOOKUP($B153,Kraftvärmeprod!$B$1:$AJ$550,MATCH(K$4,Kraftvärmeprod!$B$1:$AJ$1,0),FALSE)/1,0)-IFERROR(VLOOKUP($B153,'Slutlig allokering kvv'!$B$2:$AJ$550,MATCH(K$4,'Slutlig allokering kvv'!$B$1:$AJ$1,0),FALSE)/1,0)</f>
        <v>0</v>
      </c>
      <c r="L153">
        <f>IFERROR(VLOOKUP($B153,Kraftvärmeprod!$B$1:$AJ$550,MATCH(L$4,Kraftvärmeprod!$B$1:$AJ$1,0),FALSE)/1,0)-IFERROR(VLOOKUP($B153,'Slutlig allokering kvv'!$B$2:$AJ$550,MATCH(L$4,'Slutlig allokering kvv'!$B$1:$AJ$1,0),FALSE)/1,0)</f>
        <v>15.7867</v>
      </c>
      <c r="M153">
        <f>IFERROR(VLOOKUP($B153,Kraftvärmeprod!$B$1:$AJ$550,MATCH(M$4,Kraftvärmeprod!$B$1:$AJ$1,0),FALSE)/1,0)-IFERROR(VLOOKUP($B153,'Slutlig allokering kvv'!$B$2:$AJ$550,MATCH(M$4,'Slutlig allokering kvv'!$B$1:$AJ$1,0),FALSE)/1,0)</f>
        <v>22.438400000000001</v>
      </c>
      <c r="N153">
        <f>IFERROR(VLOOKUP($B153,Kraftvärmeprod!$B$1:$AJ$550,MATCH(N$4,Kraftvärmeprod!$B$1:$AJ$1,0),FALSE)/1,0)-IFERROR(VLOOKUP($B153,'Slutlig allokering kvv'!$B$2:$AJ$550,MATCH(N$4,'Slutlig allokering kvv'!$B$1:$AJ$1,0),FALSE)/1,0)</f>
        <v>19.955100000000002</v>
      </c>
      <c r="O153">
        <f>IFERROR(VLOOKUP($B153,Kraftvärmeprod!$B$1:$AJ$550,MATCH(O$4,Kraftvärmeprod!$B$1:$AJ$1,0),FALSE)/1,0)-IFERROR(VLOOKUP($B153,'Slutlig allokering kvv'!$B$2:$AJ$550,MATCH(O$4,'Slutlig allokering kvv'!$B$1:$AJ$1,0),FALSE)/1,0)</f>
        <v>3.7249500000000006</v>
      </c>
      <c r="P153">
        <f>IFERROR(VLOOKUP($B153,Kraftvärmeprod!$B$1:$AJ$550,MATCH(P$4,Kraftvärmeprod!$B$1:$AJ$1,0),FALSE)/1,0)-IFERROR(VLOOKUP($B153,'Slutlig allokering kvv'!$B$2:$AJ$550,MATCH(P$4,'Slutlig allokering kvv'!$B$1:$AJ$1,0),FALSE)/1,0)</f>
        <v>0</v>
      </c>
      <c r="Q153">
        <f>IFERROR(VLOOKUP($B153,Kraftvärmeprod!$B$1:$AJ$550,MATCH(Q$4,Kraftvärmeprod!$B$1:$AJ$1,0),FALSE)/1,0)-IFERROR(VLOOKUP($B153,'Slutlig allokering kvv'!$B$2:$AJ$550,MATCH(Q$4,'Slutlig allokering kvv'!$B$1:$AJ$1,0),FALSE)/1,0)</f>
        <v>0</v>
      </c>
      <c r="R153">
        <f>IFERROR(VLOOKUP($B153,Kraftvärmeprod!$B$1:$AJ$550,MATCH(R$4,Kraftvärmeprod!$B$1:$AJ$1,0),FALSE)/1,0)-IFERROR(VLOOKUP($B153,'Slutlig allokering kvv'!$B$2:$AJ$550,MATCH(R$4,'Slutlig allokering kvv'!$B$1:$AJ$1,0),FALSE)/1,0)</f>
        <v>0</v>
      </c>
      <c r="S153">
        <f>IFERROR(VLOOKUP($B153,Kraftvärmeprod!$B$1:$AJ$550,MATCH(S$4,Kraftvärmeprod!$B$1:$AJ$1,0),FALSE)/1,0)-IFERROR(VLOOKUP($B153,'Slutlig allokering kvv'!$B$2:$AJ$550,MATCH(S$4,'Slutlig allokering kvv'!$B$1:$AJ$1,0),FALSE)/1,0)</f>
        <v>0</v>
      </c>
      <c r="T153">
        <f>IFERROR(VLOOKUP($B153,Kraftvärmeprod!$B$1:$AJ$550,MATCH(T$4,Kraftvärmeprod!$B$1:$AJ$1,0),FALSE)/1,0)-IFERROR(VLOOKUP($B153,'Slutlig allokering kvv'!$B$2:$AJ$550,MATCH(T$4,'Slutlig allokering kvv'!$B$1:$AJ$1,0),FALSE)/1,0)</f>
        <v>0</v>
      </c>
      <c r="U153">
        <f>IFERROR(VLOOKUP($B153,Kraftvärmeprod!$B$1:$AJ$550,MATCH(U$4,Kraftvärmeprod!$B$1:$AJ$1,0),FALSE)/1,0)-IFERROR(VLOOKUP($B153,'Slutlig allokering kvv'!$B$2:$AJ$550,MATCH(U$4,'Slutlig allokering kvv'!$B$1:$AJ$1,0),FALSE)/1,0)</f>
        <v>0</v>
      </c>
      <c r="V153">
        <f>IFERROR(VLOOKUP($B153,Kraftvärmeprod!$B$1:$AJ$550,MATCH(V$4,Kraftvärmeprod!$B$1:$AJ$1,0),FALSE)/1,0)-IFERROR(VLOOKUP($B153,'Slutlig allokering kvv'!$B$2:$AJ$550,MATCH(V$4,'Slutlig allokering kvv'!$B$1:$AJ$1,0),FALSE)/1,0)</f>
        <v>0</v>
      </c>
      <c r="W153">
        <f>IFERROR(VLOOKUP($B153,Kraftvärmeprod!$B$1:$AJ$550,MATCH(W$4,Kraftvärmeprod!$B$1:$AJ$1,0),FALSE)/1,0)-IFERROR(VLOOKUP($B153,'Slutlig allokering kvv'!$B$2:$AJ$550,MATCH(W$4,'Slutlig allokering kvv'!$B$1:$AJ$1,0),FALSE)/1,0)</f>
        <v>0</v>
      </c>
      <c r="X153">
        <f>IFERROR(VLOOKUP($B153,Kraftvärmeprod!$B$1:$AJ$550,MATCH(X$4,Kraftvärmeprod!$B$1:$AJ$1,0),FALSE)/1,0)-IFERROR(VLOOKUP($B153,'Slutlig allokering kvv'!$B$2:$AJ$550,MATCH(X$4,'Slutlig allokering kvv'!$B$1:$AJ$1,0),FALSE)/1,0)</f>
        <v>0</v>
      </c>
      <c r="Y153">
        <f>IFERROR(VLOOKUP($B153,Kraftvärmeprod!$B$1:$AJ$550,MATCH(Y$4,Kraftvärmeprod!$B$1:$AJ$1,0),FALSE)/1,0)-IFERROR(VLOOKUP($B153,'Slutlig allokering kvv'!$B$2:$AJ$550,MATCH(Y$4,'Slutlig allokering kvv'!$B$1:$AJ$1,0),FALSE)/1,0)</f>
        <v>0</v>
      </c>
      <c r="Z153">
        <f>IFERROR(VLOOKUP($B153,Kraftvärmeprod!$B$1:$AJ$550,MATCH(Z$4,Kraftvärmeprod!$B$1:$AJ$1,0),FALSE)/1,0)-IFERROR(VLOOKUP($B153,'Slutlig allokering kvv'!$B$2:$AJ$550,MATCH(Z$4,'Slutlig allokering kvv'!$B$1:$AJ$1,0),FALSE)/1,0)</f>
        <v>9.6646999999999998</v>
      </c>
      <c r="AA153">
        <f>IFERROR(VLOOKUP($B153,Kraftvärmeprod!$B$1:$AJ$550,MATCH(AA$4,Kraftvärmeprod!$B$1:$AJ$1,0),FALSE)/1,0)-IFERROR(VLOOKUP($B153,'Slutlig allokering kvv'!$B$2:$AJ$550,MATCH(AA$4,'Slutlig allokering kvv'!$B$1:$AJ$1,0),FALSE)/1,0)</f>
        <v>0</v>
      </c>
      <c r="AB153">
        <f>IFERROR(VLOOKUP($B153,Kraftvärmeprod!$B$1:$AJ$550,MATCH(AB$4,Kraftvärmeprod!$B$1:$AJ$1,0),FALSE)/1,0)-IFERROR(VLOOKUP($B153,'Slutlig allokering kvv'!$B$2:$AJ$550,MATCH(AB$4,'Slutlig allokering kvv'!$B$1:$AJ$1,0),FALSE)/1,0)</f>
        <v>0</v>
      </c>
      <c r="AC153">
        <f>IFERROR(VLOOKUP($B153,Kraftvärmeprod!$B$1:$AJ$550,MATCH(AC$4,Kraftvärmeprod!$B$1:$AJ$1,0),FALSE)/1,0)-IFERROR(VLOOKUP($B153,'Slutlig allokering kvv'!$B$2:$AJ$550,MATCH(AC$4,'Slutlig allokering kvv'!$B$1:$AJ$1,0),FALSE)/1,0)</f>
        <v>0</v>
      </c>
      <c r="AD153">
        <f>IFERROR(VLOOKUP($B153,Miljö!$B$1:$E$471,MATCH("Hjälpel kraftvärme (GWh)",Miljö!$B$1:$E$1,0),FALSE)/1,0)-IFERROR(VLOOKUP($B153,'Slutlig allokering kvv'!$B$2:$AJ$550,MATCH(AD$4,'Slutlig allokering kvv'!$B$1:$AJ$1,0),FALSE)/1,0)</f>
        <v>2.4935700000000001</v>
      </c>
      <c r="AH153">
        <f t="shared" si="4"/>
        <v>71.569850000000002</v>
      </c>
      <c r="AJ153">
        <f>IFERROR(VLOOKUP($B153,'Slutlig allokering kvv'!$B$2:$AX$550,MATCH("Summa slutlig allokerad tillförd energi (utan hjälpel och rökgaskondensering):",'Slutlig allokering kvv'!$B$1:$AX$1,0),FALSE)/1,"")</f>
        <v>92.030149999999992</v>
      </c>
      <c r="AL153" s="195">
        <f>IFERROR(1-VLOOKUP($B153,'Slutlig allokering kvv'!$B$2:$AX$550,MATCH("Andel av bränsle i kvv som allokerats till värme, exklusive rökgaskondensering och hjälpel",'Slutlig allokering kvv'!$B$1:$AX$1,0),FALSE),"")</f>
        <v>0.43746852078239606</v>
      </c>
      <c r="AN153" s="195">
        <f t="shared" si="5"/>
        <v>0.43746852078239612</v>
      </c>
    </row>
    <row r="154" spans="1:40" x14ac:dyDescent="0.25">
      <c r="A154" s="2" t="s">
        <v>240</v>
      </c>
      <c r="B154" s="2" t="s">
        <v>241</v>
      </c>
      <c r="C154">
        <f>IFERROR(VLOOKUP($B154,Kraftvärmeprod!$B$1:$AH$479,MATCH(C$4,Kraftvärmeprod!$B$1:$AG$1,0),FALSE)/1,"")</f>
        <v>110.3</v>
      </c>
      <c r="D154">
        <f>IFERROR(VLOOKUP($B154,Kraftvärmeprod!$B$1:$AH$479,MATCH(D$4,Kraftvärmeprod!$B$1:$AG$1,0),FALSE)/1,"")</f>
        <v>10.1</v>
      </c>
      <c r="F154">
        <f>IFERROR(VLOOKUP($B154,Kraftvärmeprod!$B$1:$AJ$550,MATCH(F$4,Kraftvärmeprod!$B$1:$AJ$1,0),FALSE)/1,0)-IFERROR(VLOOKUP($B154,'Slutlig allokering kvv'!$B$2:$AJ$550,MATCH(F$4,'Slutlig allokering kvv'!$B$1:$AJ$1,0),FALSE)/1,0)</f>
        <v>0</v>
      </c>
      <c r="G154">
        <f>IFERROR(VLOOKUP($B154,Kraftvärmeprod!$B$1:$AJ$550,MATCH(G$4,Kraftvärmeprod!$B$1:$AJ$1,0),FALSE)/1,0)-IFERROR(VLOOKUP($B154,'Slutlig allokering kvv'!$B$2:$AJ$550,MATCH(G$4,'Slutlig allokering kvv'!$B$1:$AJ$1,0),FALSE)/1,0)</f>
        <v>4.531899999999997E-2</v>
      </c>
      <c r="H154">
        <f>IFERROR(VLOOKUP($B154,Kraftvärmeprod!$B$1:$AJ$550,MATCH(H$4,Kraftvärmeprod!$B$1:$AJ$1,0),FALSE)/1,0)-IFERROR(VLOOKUP($B154,'Slutlig allokering kvv'!$B$2:$AJ$550,MATCH(H$4,'Slutlig allokering kvv'!$B$1:$AJ$1,0),FALSE)/1,0)</f>
        <v>0</v>
      </c>
      <c r="I154">
        <f>IFERROR(VLOOKUP($B154,Kraftvärmeprod!$B$1:$AJ$550,MATCH(I$4,Kraftvärmeprod!$B$1:$AJ$1,0),FALSE)/1,0)-IFERROR(VLOOKUP($B154,'Slutlig allokering kvv'!$B$2:$AJ$550,MATCH(I$4,'Slutlig allokering kvv'!$B$1:$AJ$1,0),FALSE)/1,0)</f>
        <v>0</v>
      </c>
      <c r="J154">
        <f>IFERROR(VLOOKUP($B154,Kraftvärmeprod!$B$1:$AJ$550,MATCH(J$4,Kraftvärmeprod!$B$1:$AJ$1,0),FALSE)/1,0)-IFERROR(VLOOKUP($B154,'Slutlig allokering kvv'!$B$2:$AJ$550,MATCH(J$4,'Slutlig allokering kvv'!$B$1:$AJ$1,0),FALSE)/1,0)</f>
        <v>0</v>
      </c>
      <c r="K154">
        <f>IFERROR(VLOOKUP($B154,Kraftvärmeprod!$B$1:$AJ$550,MATCH(K$4,Kraftvärmeprod!$B$1:$AJ$1,0),FALSE)/1,0)-IFERROR(VLOOKUP($B154,'Slutlig allokering kvv'!$B$2:$AJ$550,MATCH(K$4,'Slutlig allokering kvv'!$B$1:$AJ$1,0),FALSE)/1,0)</f>
        <v>0</v>
      </c>
      <c r="L154">
        <f>IFERROR(VLOOKUP($B154,Kraftvärmeprod!$B$1:$AJ$550,MATCH(L$4,Kraftvärmeprod!$B$1:$AJ$1,0),FALSE)/1,0)-IFERROR(VLOOKUP($B154,'Slutlig allokering kvv'!$B$2:$AJ$550,MATCH(L$4,'Slutlig allokering kvv'!$B$1:$AJ$1,0),FALSE)/1,0)</f>
        <v>0</v>
      </c>
      <c r="M154">
        <f>IFERROR(VLOOKUP($B154,Kraftvärmeprod!$B$1:$AJ$550,MATCH(M$4,Kraftvärmeprod!$B$1:$AJ$1,0),FALSE)/1,0)-IFERROR(VLOOKUP($B154,'Slutlig allokering kvv'!$B$2:$AJ$550,MATCH(M$4,'Slutlig allokering kvv'!$B$1:$AJ$1,0),FALSE)/1,0)</f>
        <v>0</v>
      </c>
      <c r="N154">
        <f>IFERROR(VLOOKUP($B154,Kraftvärmeprod!$B$1:$AJ$550,MATCH(N$4,Kraftvärmeprod!$B$1:$AJ$1,0),FALSE)/1,0)-IFERROR(VLOOKUP($B154,'Slutlig allokering kvv'!$B$2:$AJ$550,MATCH(N$4,'Slutlig allokering kvv'!$B$1:$AJ$1,0),FALSE)/1,0)</f>
        <v>0</v>
      </c>
      <c r="O154">
        <f>IFERROR(VLOOKUP($B154,Kraftvärmeprod!$B$1:$AJ$550,MATCH(O$4,Kraftvärmeprod!$B$1:$AJ$1,0),FALSE)/1,0)-IFERROR(VLOOKUP($B154,'Slutlig allokering kvv'!$B$2:$AJ$550,MATCH(O$4,'Slutlig allokering kvv'!$B$1:$AJ$1,0),FALSE)/1,0)</f>
        <v>0</v>
      </c>
      <c r="P154">
        <f>IFERROR(VLOOKUP($B154,Kraftvärmeprod!$B$1:$AJ$550,MATCH(P$4,Kraftvärmeprod!$B$1:$AJ$1,0),FALSE)/1,0)-IFERROR(VLOOKUP($B154,'Slutlig allokering kvv'!$B$2:$AJ$550,MATCH(P$4,'Slutlig allokering kvv'!$B$1:$AJ$1,0),FALSE)/1,0)</f>
        <v>0</v>
      </c>
      <c r="Q154">
        <f>IFERROR(VLOOKUP($B154,Kraftvärmeprod!$B$1:$AJ$550,MATCH(Q$4,Kraftvärmeprod!$B$1:$AJ$1,0),FALSE)/1,0)-IFERROR(VLOOKUP($B154,'Slutlig allokering kvv'!$B$2:$AJ$550,MATCH(Q$4,'Slutlig allokering kvv'!$B$1:$AJ$1,0),FALSE)/1,0)</f>
        <v>0</v>
      </c>
      <c r="R154">
        <f>IFERROR(VLOOKUP($B154,Kraftvärmeprod!$B$1:$AJ$550,MATCH(R$4,Kraftvärmeprod!$B$1:$AJ$1,0),FALSE)/1,0)-IFERROR(VLOOKUP($B154,'Slutlig allokering kvv'!$B$2:$AJ$550,MATCH(R$4,'Slutlig allokering kvv'!$B$1:$AJ$1,0),FALSE)/1,0)</f>
        <v>0</v>
      </c>
      <c r="S154">
        <f>IFERROR(VLOOKUP($B154,Kraftvärmeprod!$B$1:$AJ$550,MATCH(S$4,Kraftvärmeprod!$B$1:$AJ$1,0),FALSE)/1,0)-IFERROR(VLOOKUP($B154,'Slutlig allokering kvv'!$B$2:$AJ$550,MATCH(S$4,'Slutlig allokering kvv'!$B$1:$AJ$1,0),FALSE)/1,0)</f>
        <v>0</v>
      </c>
      <c r="T154">
        <f>IFERROR(VLOOKUP($B154,Kraftvärmeprod!$B$1:$AJ$550,MATCH(T$4,Kraftvärmeprod!$B$1:$AJ$1,0),FALSE)/1,0)-IFERROR(VLOOKUP($B154,'Slutlig allokering kvv'!$B$2:$AJ$550,MATCH(T$4,'Slutlig allokering kvv'!$B$1:$AJ$1,0),FALSE)/1,0)</f>
        <v>0</v>
      </c>
      <c r="U154">
        <f>IFERROR(VLOOKUP($B154,Kraftvärmeprod!$B$1:$AJ$550,MATCH(U$4,Kraftvärmeprod!$B$1:$AJ$1,0),FALSE)/1,0)-IFERROR(VLOOKUP($B154,'Slutlig allokering kvv'!$B$2:$AJ$550,MATCH(U$4,'Slutlig allokering kvv'!$B$1:$AJ$1,0),FALSE)/1,0)</f>
        <v>0</v>
      </c>
      <c r="V154">
        <f>IFERROR(VLOOKUP($B154,Kraftvärmeprod!$B$1:$AJ$550,MATCH(V$4,Kraftvärmeprod!$B$1:$AJ$1,0),FALSE)/1,0)-IFERROR(VLOOKUP($B154,'Slutlig allokering kvv'!$B$2:$AJ$550,MATCH(V$4,'Slutlig allokering kvv'!$B$1:$AJ$1,0),FALSE)/1,0)</f>
        <v>0</v>
      </c>
      <c r="W154">
        <f>IFERROR(VLOOKUP($B154,Kraftvärmeprod!$B$1:$AJ$550,MATCH(W$4,Kraftvärmeprod!$B$1:$AJ$1,0),FALSE)/1,0)-IFERROR(VLOOKUP($B154,'Slutlig allokering kvv'!$B$2:$AJ$550,MATCH(W$4,'Slutlig allokering kvv'!$B$1:$AJ$1,0),FALSE)/1,0)</f>
        <v>0</v>
      </c>
      <c r="X154">
        <f>IFERROR(VLOOKUP($B154,Kraftvärmeprod!$B$1:$AJ$550,MATCH(X$4,Kraftvärmeprod!$B$1:$AJ$1,0),FALSE)/1,0)-IFERROR(VLOOKUP($B154,'Slutlig allokering kvv'!$B$2:$AJ$550,MATCH(X$4,'Slutlig allokering kvv'!$B$1:$AJ$1,0),FALSE)/1,0)</f>
        <v>0</v>
      </c>
      <c r="Y154">
        <f>IFERROR(VLOOKUP($B154,Kraftvärmeprod!$B$1:$AJ$550,MATCH(Y$4,Kraftvärmeprod!$B$1:$AJ$1,0),FALSE)/1,0)-IFERROR(VLOOKUP($B154,'Slutlig allokering kvv'!$B$2:$AJ$550,MATCH(Y$4,'Slutlig allokering kvv'!$B$1:$AJ$1,0),FALSE)/1,0)</f>
        <v>0</v>
      </c>
      <c r="Z154">
        <f>IFERROR(VLOOKUP($B154,Kraftvärmeprod!$B$1:$AJ$550,MATCH(Z$4,Kraftvärmeprod!$B$1:$AJ$1,0),FALSE)/1,0)-IFERROR(VLOOKUP($B154,'Slutlig allokering kvv'!$B$2:$AJ$550,MATCH(Z$4,'Slutlig allokering kvv'!$B$1:$AJ$1,0),FALSE)/1,0)</f>
        <v>0</v>
      </c>
      <c r="AA154">
        <f>IFERROR(VLOOKUP($B154,Kraftvärmeprod!$B$1:$AJ$550,MATCH(AA$4,Kraftvärmeprod!$B$1:$AJ$1,0),FALSE)/1,0)-IFERROR(VLOOKUP($B154,'Slutlig allokering kvv'!$B$2:$AJ$550,MATCH(AA$4,'Slutlig allokering kvv'!$B$1:$AJ$1,0),FALSE)/1,0)</f>
        <v>32.814000000000007</v>
      </c>
      <c r="AB154">
        <f>IFERROR(VLOOKUP($B154,Kraftvärmeprod!$B$1:$AJ$550,MATCH(AB$4,Kraftvärmeprod!$B$1:$AJ$1,0),FALSE)/1,0)-IFERROR(VLOOKUP($B154,'Slutlig allokering kvv'!$B$2:$AJ$550,MATCH(AB$4,'Slutlig allokering kvv'!$B$1:$AJ$1,0),FALSE)/1,0)</f>
        <v>0</v>
      </c>
      <c r="AC154">
        <f>IFERROR(VLOOKUP($B154,Kraftvärmeprod!$B$1:$AJ$550,MATCH(AC$4,Kraftvärmeprod!$B$1:$AJ$1,0),FALSE)/1,0)-IFERROR(VLOOKUP($B154,'Slutlig allokering kvv'!$B$2:$AJ$550,MATCH(AC$4,'Slutlig allokering kvv'!$B$1:$AJ$1,0),FALSE)/1,0)</f>
        <v>0</v>
      </c>
      <c r="AD154">
        <f>IFERROR(VLOOKUP($B154,Miljö!$B$1:$E$471,MATCH("Hjälpel kraftvärme (GWh)",Miljö!$B$1:$E$1,0),FALSE)/1,0)-IFERROR(VLOOKUP($B154,'Slutlig allokering kvv'!$B$2:$AJ$550,MATCH(AD$4,'Slutlig allokering kvv'!$B$1:$AJ$1,0),FALSE)/1,0)</f>
        <v>0</v>
      </c>
      <c r="AH154">
        <f t="shared" si="4"/>
        <v>32.859319000000006</v>
      </c>
      <c r="AJ154">
        <f>IFERROR(VLOOKUP($B154,'Slutlig allokering kvv'!$B$2:$AX$550,MATCH("Summa slutlig allokerad tillförd energi (utan hjälpel och rökgaskondensering):",'Slutlig allokering kvv'!$B$1:$AX$1,0),FALSE)/1,"")</f>
        <v>112.230681</v>
      </c>
      <c r="AL154" s="195">
        <f>IFERROR(1-VLOOKUP($B154,'Slutlig allokering kvv'!$B$2:$AX$550,MATCH("Andel av bränsle i kvv som allokerats till värme, exklusive rökgaskondensering och hjälpel",'Slutlig allokering kvv'!$B$1:$AX$1,0),FALSE),"")</f>
        <v>0.22647542215176786</v>
      </c>
      <c r="AN154" s="195">
        <f t="shared" si="5"/>
        <v>0.22647542215176791</v>
      </c>
    </row>
    <row r="155" spans="1:40" x14ac:dyDescent="0.25">
      <c r="A155" s="2" t="s">
        <v>240</v>
      </c>
      <c r="B155" s="2" t="s">
        <v>242</v>
      </c>
      <c r="C155" t="str">
        <f>IFERROR(VLOOKUP($B155,Kraftvärmeprod!$B$1:$AH$479,MATCH(C$4,Kraftvärmeprod!$B$1:$AG$1,0),FALSE)/1,"")</f>
        <v/>
      </c>
      <c r="D155" t="str">
        <f>IFERROR(VLOOKUP($B155,Kraftvärmeprod!$B$1:$AH$479,MATCH(D$4,Kraftvärmeprod!$B$1:$AG$1,0),FALSE)/1,"")</f>
        <v/>
      </c>
      <c r="F155">
        <f>IFERROR(VLOOKUP($B155,Kraftvärmeprod!$B$1:$AJ$550,MATCH(F$4,Kraftvärmeprod!$B$1:$AJ$1,0),FALSE)/1,0)-IFERROR(VLOOKUP($B155,'Slutlig allokering kvv'!$B$2:$AJ$550,MATCH(F$4,'Slutlig allokering kvv'!$B$1:$AJ$1,0),FALSE)/1,0)</f>
        <v>0</v>
      </c>
      <c r="G155">
        <f>IFERROR(VLOOKUP($B155,Kraftvärmeprod!$B$1:$AJ$550,MATCH(G$4,Kraftvärmeprod!$B$1:$AJ$1,0),FALSE)/1,0)-IFERROR(VLOOKUP($B155,'Slutlig allokering kvv'!$B$2:$AJ$550,MATCH(G$4,'Slutlig allokering kvv'!$B$1:$AJ$1,0),FALSE)/1,0)</f>
        <v>0</v>
      </c>
      <c r="H155">
        <f>IFERROR(VLOOKUP($B155,Kraftvärmeprod!$B$1:$AJ$550,MATCH(H$4,Kraftvärmeprod!$B$1:$AJ$1,0),FALSE)/1,0)-IFERROR(VLOOKUP($B155,'Slutlig allokering kvv'!$B$2:$AJ$550,MATCH(H$4,'Slutlig allokering kvv'!$B$1:$AJ$1,0),FALSE)/1,0)</f>
        <v>0</v>
      </c>
      <c r="I155">
        <f>IFERROR(VLOOKUP($B155,Kraftvärmeprod!$B$1:$AJ$550,MATCH(I$4,Kraftvärmeprod!$B$1:$AJ$1,0),FALSE)/1,0)-IFERROR(VLOOKUP($B155,'Slutlig allokering kvv'!$B$2:$AJ$550,MATCH(I$4,'Slutlig allokering kvv'!$B$1:$AJ$1,0),FALSE)/1,0)</f>
        <v>0</v>
      </c>
      <c r="J155">
        <f>IFERROR(VLOOKUP($B155,Kraftvärmeprod!$B$1:$AJ$550,MATCH(J$4,Kraftvärmeprod!$B$1:$AJ$1,0),FALSE)/1,0)-IFERROR(VLOOKUP($B155,'Slutlig allokering kvv'!$B$2:$AJ$550,MATCH(J$4,'Slutlig allokering kvv'!$B$1:$AJ$1,0),FALSE)/1,0)</f>
        <v>0</v>
      </c>
      <c r="K155">
        <f>IFERROR(VLOOKUP($B155,Kraftvärmeprod!$B$1:$AJ$550,MATCH(K$4,Kraftvärmeprod!$B$1:$AJ$1,0),FALSE)/1,0)-IFERROR(VLOOKUP($B155,'Slutlig allokering kvv'!$B$2:$AJ$550,MATCH(K$4,'Slutlig allokering kvv'!$B$1:$AJ$1,0),FALSE)/1,0)</f>
        <v>0</v>
      </c>
      <c r="L155">
        <f>IFERROR(VLOOKUP($B155,Kraftvärmeprod!$B$1:$AJ$550,MATCH(L$4,Kraftvärmeprod!$B$1:$AJ$1,0),FALSE)/1,0)-IFERROR(VLOOKUP($B155,'Slutlig allokering kvv'!$B$2:$AJ$550,MATCH(L$4,'Slutlig allokering kvv'!$B$1:$AJ$1,0),FALSE)/1,0)</f>
        <v>0</v>
      </c>
      <c r="M155">
        <f>IFERROR(VLOOKUP($B155,Kraftvärmeprod!$B$1:$AJ$550,MATCH(M$4,Kraftvärmeprod!$B$1:$AJ$1,0),FALSE)/1,0)-IFERROR(VLOOKUP($B155,'Slutlig allokering kvv'!$B$2:$AJ$550,MATCH(M$4,'Slutlig allokering kvv'!$B$1:$AJ$1,0),FALSE)/1,0)</f>
        <v>0</v>
      </c>
      <c r="N155">
        <f>IFERROR(VLOOKUP($B155,Kraftvärmeprod!$B$1:$AJ$550,MATCH(N$4,Kraftvärmeprod!$B$1:$AJ$1,0),FALSE)/1,0)-IFERROR(VLOOKUP($B155,'Slutlig allokering kvv'!$B$2:$AJ$550,MATCH(N$4,'Slutlig allokering kvv'!$B$1:$AJ$1,0),FALSE)/1,0)</f>
        <v>0</v>
      </c>
      <c r="O155">
        <f>IFERROR(VLOOKUP($B155,Kraftvärmeprod!$B$1:$AJ$550,MATCH(O$4,Kraftvärmeprod!$B$1:$AJ$1,0),FALSE)/1,0)-IFERROR(VLOOKUP($B155,'Slutlig allokering kvv'!$B$2:$AJ$550,MATCH(O$4,'Slutlig allokering kvv'!$B$1:$AJ$1,0),FALSE)/1,0)</f>
        <v>0</v>
      </c>
      <c r="P155">
        <f>IFERROR(VLOOKUP($B155,Kraftvärmeprod!$B$1:$AJ$550,MATCH(P$4,Kraftvärmeprod!$B$1:$AJ$1,0),FALSE)/1,0)-IFERROR(VLOOKUP($B155,'Slutlig allokering kvv'!$B$2:$AJ$550,MATCH(P$4,'Slutlig allokering kvv'!$B$1:$AJ$1,0),FALSE)/1,0)</f>
        <v>0</v>
      </c>
      <c r="Q155">
        <f>IFERROR(VLOOKUP($B155,Kraftvärmeprod!$B$1:$AJ$550,MATCH(Q$4,Kraftvärmeprod!$B$1:$AJ$1,0),FALSE)/1,0)-IFERROR(VLOOKUP($B155,'Slutlig allokering kvv'!$B$2:$AJ$550,MATCH(Q$4,'Slutlig allokering kvv'!$B$1:$AJ$1,0),FALSE)/1,0)</f>
        <v>0</v>
      </c>
      <c r="R155">
        <f>IFERROR(VLOOKUP($B155,Kraftvärmeprod!$B$1:$AJ$550,MATCH(R$4,Kraftvärmeprod!$B$1:$AJ$1,0),FALSE)/1,0)-IFERROR(VLOOKUP($B155,'Slutlig allokering kvv'!$B$2:$AJ$550,MATCH(R$4,'Slutlig allokering kvv'!$B$1:$AJ$1,0),FALSE)/1,0)</f>
        <v>0</v>
      </c>
      <c r="S155">
        <f>IFERROR(VLOOKUP($B155,Kraftvärmeprod!$B$1:$AJ$550,MATCH(S$4,Kraftvärmeprod!$B$1:$AJ$1,0),FALSE)/1,0)-IFERROR(VLOOKUP($B155,'Slutlig allokering kvv'!$B$2:$AJ$550,MATCH(S$4,'Slutlig allokering kvv'!$B$1:$AJ$1,0),FALSE)/1,0)</f>
        <v>0</v>
      </c>
      <c r="T155">
        <f>IFERROR(VLOOKUP($B155,Kraftvärmeprod!$B$1:$AJ$550,MATCH(T$4,Kraftvärmeprod!$B$1:$AJ$1,0),FALSE)/1,0)-IFERROR(VLOOKUP($B155,'Slutlig allokering kvv'!$B$2:$AJ$550,MATCH(T$4,'Slutlig allokering kvv'!$B$1:$AJ$1,0),FALSE)/1,0)</f>
        <v>0</v>
      </c>
      <c r="U155">
        <f>IFERROR(VLOOKUP($B155,Kraftvärmeprod!$B$1:$AJ$550,MATCH(U$4,Kraftvärmeprod!$B$1:$AJ$1,0),FALSE)/1,0)-IFERROR(VLOOKUP($B155,'Slutlig allokering kvv'!$B$2:$AJ$550,MATCH(U$4,'Slutlig allokering kvv'!$B$1:$AJ$1,0),FALSE)/1,0)</f>
        <v>0</v>
      </c>
      <c r="V155">
        <f>IFERROR(VLOOKUP($B155,Kraftvärmeprod!$B$1:$AJ$550,MATCH(V$4,Kraftvärmeprod!$B$1:$AJ$1,0),FALSE)/1,0)-IFERROR(VLOOKUP($B155,'Slutlig allokering kvv'!$B$2:$AJ$550,MATCH(V$4,'Slutlig allokering kvv'!$B$1:$AJ$1,0),FALSE)/1,0)</f>
        <v>0</v>
      </c>
      <c r="W155">
        <f>IFERROR(VLOOKUP($B155,Kraftvärmeprod!$B$1:$AJ$550,MATCH(W$4,Kraftvärmeprod!$B$1:$AJ$1,0),FALSE)/1,0)-IFERROR(VLOOKUP($B155,'Slutlig allokering kvv'!$B$2:$AJ$550,MATCH(W$4,'Slutlig allokering kvv'!$B$1:$AJ$1,0),FALSE)/1,0)</f>
        <v>0</v>
      </c>
      <c r="X155">
        <f>IFERROR(VLOOKUP($B155,Kraftvärmeprod!$B$1:$AJ$550,MATCH(X$4,Kraftvärmeprod!$B$1:$AJ$1,0),FALSE)/1,0)-IFERROR(VLOOKUP($B155,'Slutlig allokering kvv'!$B$2:$AJ$550,MATCH(X$4,'Slutlig allokering kvv'!$B$1:$AJ$1,0),FALSE)/1,0)</f>
        <v>0</v>
      </c>
      <c r="Y155">
        <f>IFERROR(VLOOKUP($B155,Kraftvärmeprod!$B$1:$AJ$550,MATCH(Y$4,Kraftvärmeprod!$B$1:$AJ$1,0),FALSE)/1,0)-IFERROR(VLOOKUP($B155,'Slutlig allokering kvv'!$B$2:$AJ$550,MATCH(Y$4,'Slutlig allokering kvv'!$B$1:$AJ$1,0),FALSE)/1,0)</f>
        <v>0</v>
      </c>
      <c r="Z155">
        <f>IFERROR(VLOOKUP($B155,Kraftvärmeprod!$B$1:$AJ$550,MATCH(Z$4,Kraftvärmeprod!$B$1:$AJ$1,0),FALSE)/1,0)-IFERROR(VLOOKUP($B155,'Slutlig allokering kvv'!$B$2:$AJ$550,MATCH(Z$4,'Slutlig allokering kvv'!$B$1:$AJ$1,0),FALSE)/1,0)</f>
        <v>0</v>
      </c>
      <c r="AA155">
        <f>IFERROR(VLOOKUP($B155,Kraftvärmeprod!$B$1:$AJ$550,MATCH(AA$4,Kraftvärmeprod!$B$1:$AJ$1,0),FALSE)/1,0)-IFERROR(VLOOKUP($B155,'Slutlig allokering kvv'!$B$2:$AJ$550,MATCH(AA$4,'Slutlig allokering kvv'!$B$1:$AJ$1,0),FALSE)/1,0)</f>
        <v>0</v>
      </c>
      <c r="AB155">
        <f>IFERROR(VLOOKUP($B155,Kraftvärmeprod!$B$1:$AJ$550,MATCH(AB$4,Kraftvärmeprod!$B$1:$AJ$1,0),FALSE)/1,0)-IFERROR(VLOOKUP($B155,'Slutlig allokering kvv'!$B$2:$AJ$550,MATCH(AB$4,'Slutlig allokering kvv'!$B$1:$AJ$1,0),FALSE)/1,0)</f>
        <v>0</v>
      </c>
      <c r="AC155">
        <f>IFERROR(VLOOKUP($B155,Kraftvärmeprod!$B$1:$AJ$550,MATCH(AC$4,Kraftvärmeprod!$B$1:$AJ$1,0),FALSE)/1,0)-IFERROR(VLOOKUP($B155,'Slutlig allokering kvv'!$B$2:$AJ$550,MATCH(AC$4,'Slutlig allokering kvv'!$B$1:$AJ$1,0),FALSE)/1,0)</f>
        <v>0</v>
      </c>
      <c r="AD155">
        <f>IFERROR(VLOOKUP($B155,Miljö!$B$1:$E$471,MATCH("Hjälpel kraftvärme (GWh)",Miljö!$B$1:$E$1,0),FALSE)/1,0)-IFERROR(VLOOKUP($B155,'Slutlig allokering kvv'!$B$2:$AJ$550,MATCH(AD$4,'Slutlig allokering kvv'!$B$1:$AJ$1,0),FALSE)/1,0)</f>
        <v>0</v>
      </c>
      <c r="AH155">
        <f t="shared" si="4"/>
        <v>0</v>
      </c>
      <c r="AJ155">
        <f>IFERROR(VLOOKUP($B155,'Slutlig allokering kvv'!$B$2:$AX$550,MATCH("Summa slutlig allokerad tillförd energi (utan hjälpel och rökgaskondensering):",'Slutlig allokering kvv'!$B$1:$AX$1,0),FALSE)/1,"")</f>
        <v>0</v>
      </c>
      <c r="AL155" s="195" t="str">
        <f>IFERROR(1-VLOOKUP($B155,'Slutlig allokering kvv'!$B$2:$AX$550,MATCH("Andel av bränsle i kvv som allokerats till värme, exklusive rökgaskondensering och hjälpel",'Slutlig allokering kvv'!$B$1:$AX$1,0),FALSE),"")</f>
        <v/>
      </c>
      <c r="AN155" s="195" t="str">
        <f t="shared" si="5"/>
        <v/>
      </c>
    </row>
    <row r="156" spans="1:40" x14ac:dyDescent="0.25">
      <c r="A156" s="2" t="s">
        <v>243</v>
      </c>
      <c r="B156" s="2" t="s">
        <v>244</v>
      </c>
      <c r="C156" t="str">
        <f>IFERROR(VLOOKUP($B156,Kraftvärmeprod!$B$1:$AH$479,MATCH(C$4,Kraftvärmeprod!$B$1:$AG$1,0),FALSE)/1,"")</f>
        <v/>
      </c>
      <c r="D156" t="str">
        <f>IFERROR(VLOOKUP($B156,Kraftvärmeprod!$B$1:$AH$479,MATCH(D$4,Kraftvärmeprod!$B$1:$AG$1,0),FALSE)/1,"")</f>
        <v/>
      </c>
      <c r="F156">
        <f>IFERROR(VLOOKUP($B156,Kraftvärmeprod!$B$1:$AJ$550,MATCH(F$4,Kraftvärmeprod!$B$1:$AJ$1,0),FALSE)/1,0)-IFERROR(VLOOKUP($B156,'Slutlig allokering kvv'!$B$2:$AJ$550,MATCH(F$4,'Slutlig allokering kvv'!$B$1:$AJ$1,0),FALSE)/1,0)</f>
        <v>0</v>
      </c>
      <c r="G156">
        <f>IFERROR(VLOOKUP($B156,Kraftvärmeprod!$B$1:$AJ$550,MATCH(G$4,Kraftvärmeprod!$B$1:$AJ$1,0),FALSE)/1,0)-IFERROR(VLOOKUP($B156,'Slutlig allokering kvv'!$B$2:$AJ$550,MATCH(G$4,'Slutlig allokering kvv'!$B$1:$AJ$1,0),FALSE)/1,0)</f>
        <v>0</v>
      </c>
      <c r="H156">
        <f>IFERROR(VLOOKUP($B156,Kraftvärmeprod!$B$1:$AJ$550,MATCH(H$4,Kraftvärmeprod!$B$1:$AJ$1,0),FALSE)/1,0)-IFERROR(VLOOKUP($B156,'Slutlig allokering kvv'!$B$2:$AJ$550,MATCH(H$4,'Slutlig allokering kvv'!$B$1:$AJ$1,0),FALSE)/1,0)</f>
        <v>0</v>
      </c>
      <c r="I156">
        <f>IFERROR(VLOOKUP($B156,Kraftvärmeprod!$B$1:$AJ$550,MATCH(I$4,Kraftvärmeprod!$B$1:$AJ$1,0),FALSE)/1,0)-IFERROR(VLOOKUP($B156,'Slutlig allokering kvv'!$B$2:$AJ$550,MATCH(I$4,'Slutlig allokering kvv'!$B$1:$AJ$1,0),FALSE)/1,0)</f>
        <v>0</v>
      </c>
      <c r="J156">
        <f>IFERROR(VLOOKUP($B156,Kraftvärmeprod!$B$1:$AJ$550,MATCH(J$4,Kraftvärmeprod!$B$1:$AJ$1,0),FALSE)/1,0)-IFERROR(VLOOKUP($B156,'Slutlig allokering kvv'!$B$2:$AJ$550,MATCH(J$4,'Slutlig allokering kvv'!$B$1:$AJ$1,0),FALSE)/1,0)</f>
        <v>0</v>
      </c>
      <c r="K156">
        <f>IFERROR(VLOOKUP($B156,Kraftvärmeprod!$B$1:$AJ$550,MATCH(K$4,Kraftvärmeprod!$B$1:$AJ$1,0),FALSE)/1,0)-IFERROR(VLOOKUP($B156,'Slutlig allokering kvv'!$B$2:$AJ$550,MATCH(K$4,'Slutlig allokering kvv'!$B$1:$AJ$1,0),FALSE)/1,0)</f>
        <v>0</v>
      </c>
      <c r="L156">
        <f>IFERROR(VLOOKUP($B156,Kraftvärmeprod!$B$1:$AJ$550,MATCH(L$4,Kraftvärmeprod!$B$1:$AJ$1,0),FALSE)/1,0)-IFERROR(VLOOKUP($B156,'Slutlig allokering kvv'!$B$2:$AJ$550,MATCH(L$4,'Slutlig allokering kvv'!$B$1:$AJ$1,0),FALSE)/1,0)</f>
        <v>0</v>
      </c>
      <c r="M156">
        <f>IFERROR(VLOOKUP($B156,Kraftvärmeprod!$B$1:$AJ$550,MATCH(M$4,Kraftvärmeprod!$B$1:$AJ$1,0),FALSE)/1,0)-IFERROR(VLOOKUP($B156,'Slutlig allokering kvv'!$B$2:$AJ$550,MATCH(M$4,'Slutlig allokering kvv'!$B$1:$AJ$1,0),FALSE)/1,0)</f>
        <v>0</v>
      </c>
      <c r="N156">
        <f>IFERROR(VLOOKUP($B156,Kraftvärmeprod!$B$1:$AJ$550,MATCH(N$4,Kraftvärmeprod!$B$1:$AJ$1,0),FALSE)/1,0)-IFERROR(VLOOKUP($B156,'Slutlig allokering kvv'!$B$2:$AJ$550,MATCH(N$4,'Slutlig allokering kvv'!$B$1:$AJ$1,0),FALSE)/1,0)</f>
        <v>0</v>
      </c>
      <c r="O156">
        <f>IFERROR(VLOOKUP($B156,Kraftvärmeprod!$B$1:$AJ$550,MATCH(O$4,Kraftvärmeprod!$B$1:$AJ$1,0),FALSE)/1,0)-IFERROR(VLOOKUP($B156,'Slutlig allokering kvv'!$B$2:$AJ$550,MATCH(O$4,'Slutlig allokering kvv'!$B$1:$AJ$1,0),FALSE)/1,0)</f>
        <v>0</v>
      </c>
      <c r="P156">
        <f>IFERROR(VLOOKUP($B156,Kraftvärmeprod!$B$1:$AJ$550,MATCH(P$4,Kraftvärmeprod!$B$1:$AJ$1,0),FALSE)/1,0)-IFERROR(VLOOKUP($B156,'Slutlig allokering kvv'!$B$2:$AJ$550,MATCH(P$4,'Slutlig allokering kvv'!$B$1:$AJ$1,0),FALSE)/1,0)</f>
        <v>0</v>
      </c>
      <c r="Q156">
        <f>IFERROR(VLOOKUP($B156,Kraftvärmeprod!$B$1:$AJ$550,MATCH(Q$4,Kraftvärmeprod!$B$1:$AJ$1,0),FALSE)/1,0)-IFERROR(VLOOKUP($B156,'Slutlig allokering kvv'!$B$2:$AJ$550,MATCH(Q$4,'Slutlig allokering kvv'!$B$1:$AJ$1,0),FALSE)/1,0)</f>
        <v>0</v>
      </c>
      <c r="R156">
        <f>IFERROR(VLOOKUP($B156,Kraftvärmeprod!$B$1:$AJ$550,MATCH(R$4,Kraftvärmeprod!$B$1:$AJ$1,0),FALSE)/1,0)-IFERROR(VLOOKUP($B156,'Slutlig allokering kvv'!$B$2:$AJ$550,MATCH(R$4,'Slutlig allokering kvv'!$B$1:$AJ$1,0),FALSE)/1,0)</f>
        <v>0</v>
      </c>
      <c r="S156">
        <f>IFERROR(VLOOKUP($B156,Kraftvärmeprod!$B$1:$AJ$550,MATCH(S$4,Kraftvärmeprod!$B$1:$AJ$1,0),FALSE)/1,0)-IFERROR(VLOOKUP($B156,'Slutlig allokering kvv'!$B$2:$AJ$550,MATCH(S$4,'Slutlig allokering kvv'!$B$1:$AJ$1,0),FALSE)/1,0)</f>
        <v>0</v>
      </c>
      <c r="T156">
        <f>IFERROR(VLOOKUP($B156,Kraftvärmeprod!$B$1:$AJ$550,MATCH(T$4,Kraftvärmeprod!$B$1:$AJ$1,0),FALSE)/1,0)-IFERROR(VLOOKUP($B156,'Slutlig allokering kvv'!$B$2:$AJ$550,MATCH(T$4,'Slutlig allokering kvv'!$B$1:$AJ$1,0),FALSE)/1,0)</f>
        <v>0</v>
      </c>
      <c r="U156">
        <f>IFERROR(VLOOKUP($B156,Kraftvärmeprod!$B$1:$AJ$550,MATCH(U$4,Kraftvärmeprod!$B$1:$AJ$1,0),FALSE)/1,0)-IFERROR(VLOOKUP($B156,'Slutlig allokering kvv'!$B$2:$AJ$550,MATCH(U$4,'Slutlig allokering kvv'!$B$1:$AJ$1,0),FALSE)/1,0)</f>
        <v>0</v>
      </c>
      <c r="V156">
        <f>IFERROR(VLOOKUP($B156,Kraftvärmeprod!$B$1:$AJ$550,MATCH(V$4,Kraftvärmeprod!$B$1:$AJ$1,0),FALSE)/1,0)-IFERROR(VLOOKUP($B156,'Slutlig allokering kvv'!$B$2:$AJ$550,MATCH(V$4,'Slutlig allokering kvv'!$B$1:$AJ$1,0),FALSE)/1,0)</f>
        <v>0</v>
      </c>
      <c r="W156">
        <f>IFERROR(VLOOKUP($B156,Kraftvärmeprod!$B$1:$AJ$550,MATCH(W$4,Kraftvärmeprod!$B$1:$AJ$1,0),FALSE)/1,0)-IFERROR(VLOOKUP($B156,'Slutlig allokering kvv'!$B$2:$AJ$550,MATCH(W$4,'Slutlig allokering kvv'!$B$1:$AJ$1,0),FALSE)/1,0)</f>
        <v>0</v>
      </c>
      <c r="X156">
        <f>IFERROR(VLOOKUP($B156,Kraftvärmeprod!$B$1:$AJ$550,MATCH(X$4,Kraftvärmeprod!$B$1:$AJ$1,0),FALSE)/1,0)-IFERROR(VLOOKUP($B156,'Slutlig allokering kvv'!$B$2:$AJ$550,MATCH(X$4,'Slutlig allokering kvv'!$B$1:$AJ$1,0),FALSE)/1,0)</f>
        <v>0</v>
      </c>
      <c r="Y156">
        <f>IFERROR(VLOOKUP($B156,Kraftvärmeprod!$B$1:$AJ$550,MATCH(Y$4,Kraftvärmeprod!$B$1:$AJ$1,0),FALSE)/1,0)-IFERROR(VLOOKUP($B156,'Slutlig allokering kvv'!$B$2:$AJ$550,MATCH(Y$4,'Slutlig allokering kvv'!$B$1:$AJ$1,0),FALSE)/1,0)</f>
        <v>0</v>
      </c>
      <c r="Z156">
        <f>IFERROR(VLOOKUP($B156,Kraftvärmeprod!$B$1:$AJ$550,MATCH(Z$4,Kraftvärmeprod!$B$1:$AJ$1,0),FALSE)/1,0)-IFERROR(VLOOKUP($B156,'Slutlig allokering kvv'!$B$2:$AJ$550,MATCH(Z$4,'Slutlig allokering kvv'!$B$1:$AJ$1,0),FALSE)/1,0)</f>
        <v>0</v>
      </c>
      <c r="AA156">
        <f>IFERROR(VLOOKUP($B156,Kraftvärmeprod!$B$1:$AJ$550,MATCH(AA$4,Kraftvärmeprod!$B$1:$AJ$1,0),FALSE)/1,0)-IFERROR(VLOOKUP($B156,'Slutlig allokering kvv'!$B$2:$AJ$550,MATCH(AA$4,'Slutlig allokering kvv'!$B$1:$AJ$1,0),FALSE)/1,0)</f>
        <v>0</v>
      </c>
      <c r="AB156">
        <f>IFERROR(VLOOKUP($B156,Kraftvärmeprod!$B$1:$AJ$550,MATCH(AB$4,Kraftvärmeprod!$B$1:$AJ$1,0),FALSE)/1,0)-IFERROR(VLOOKUP($B156,'Slutlig allokering kvv'!$B$2:$AJ$550,MATCH(AB$4,'Slutlig allokering kvv'!$B$1:$AJ$1,0),FALSE)/1,0)</f>
        <v>0</v>
      </c>
      <c r="AC156">
        <f>IFERROR(VLOOKUP($B156,Kraftvärmeprod!$B$1:$AJ$550,MATCH(AC$4,Kraftvärmeprod!$B$1:$AJ$1,0),FALSE)/1,0)-IFERROR(VLOOKUP($B156,'Slutlig allokering kvv'!$B$2:$AJ$550,MATCH(AC$4,'Slutlig allokering kvv'!$B$1:$AJ$1,0),FALSE)/1,0)</f>
        <v>0</v>
      </c>
      <c r="AD156">
        <f>IFERROR(VLOOKUP($B156,Miljö!$B$1:$E$471,MATCH("Hjälpel kraftvärme (GWh)",Miljö!$B$1:$E$1,0),FALSE)/1,0)-IFERROR(VLOOKUP($B156,'Slutlig allokering kvv'!$B$2:$AJ$550,MATCH(AD$4,'Slutlig allokering kvv'!$B$1:$AJ$1,0),FALSE)/1,0)</f>
        <v>0</v>
      </c>
      <c r="AH156">
        <f t="shared" si="4"/>
        <v>0</v>
      </c>
      <c r="AJ156">
        <f>IFERROR(VLOOKUP($B156,'Slutlig allokering kvv'!$B$2:$AX$550,MATCH("Summa slutlig allokerad tillförd energi (utan hjälpel och rökgaskondensering):",'Slutlig allokering kvv'!$B$1:$AX$1,0),FALSE)/1,"")</f>
        <v>0</v>
      </c>
      <c r="AL156" s="195" t="str">
        <f>IFERROR(1-VLOOKUP($B156,'Slutlig allokering kvv'!$B$2:$AX$550,MATCH("Andel av bränsle i kvv som allokerats till värme, exklusive rökgaskondensering och hjälpel",'Slutlig allokering kvv'!$B$1:$AX$1,0),FALSE),"")</f>
        <v/>
      </c>
      <c r="AN156" s="195" t="str">
        <f t="shared" si="5"/>
        <v/>
      </c>
    </row>
    <row r="157" spans="1:40" x14ac:dyDescent="0.25">
      <c r="A157" s="2" t="s">
        <v>245</v>
      </c>
      <c r="B157" s="2" t="s">
        <v>246</v>
      </c>
      <c r="C157" t="str">
        <f>IFERROR(VLOOKUP($B157,Kraftvärmeprod!$B$1:$AH$479,MATCH(C$4,Kraftvärmeprod!$B$1:$AG$1,0),FALSE)/1,"")</f>
        <v/>
      </c>
      <c r="D157" t="str">
        <f>IFERROR(VLOOKUP($B157,Kraftvärmeprod!$B$1:$AH$479,MATCH(D$4,Kraftvärmeprod!$B$1:$AG$1,0),FALSE)/1,"")</f>
        <v/>
      </c>
      <c r="F157">
        <f>IFERROR(VLOOKUP($B157,Kraftvärmeprod!$B$1:$AJ$550,MATCH(F$4,Kraftvärmeprod!$B$1:$AJ$1,0),FALSE)/1,0)-IFERROR(VLOOKUP($B157,'Slutlig allokering kvv'!$B$2:$AJ$550,MATCH(F$4,'Slutlig allokering kvv'!$B$1:$AJ$1,0),FALSE)/1,0)</f>
        <v>0</v>
      </c>
      <c r="G157">
        <f>IFERROR(VLOOKUP($B157,Kraftvärmeprod!$B$1:$AJ$550,MATCH(G$4,Kraftvärmeprod!$B$1:$AJ$1,0),FALSE)/1,0)-IFERROR(VLOOKUP($B157,'Slutlig allokering kvv'!$B$2:$AJ$550,MATCH(G$4,'Slutlig allokering kvv'!$B$1:$AJ$1,0),FALSE)/1,0)</f>
        <v>0</v>
      </c>
      <c r="H157">
        <f>IFERROR(VLOOKUP($B157,Kraftvärmeprod!$B$1:$AJ$550,MATCH(H$4,Kraftvärmeprod!$B$1:$AJ$1,0),FALSE)/1,0)-IFERROR(VLOOKUP($B157,'Slutlig allokering kvv'!$B$2:$AJ$550,MATCH(H$4,'Slutlig allokering kvv'!$B$1:$AJ$1,0),FALSE)/1,0)</f>
        <v>0</v>
      </c>
      <c r="I157">
        <f>IFERROR(VLOOKUP($B157,Kraftvärmeprod!$B$1:$AJ$550,MATCH(I$4,Kraftvärmeprod!$B$1:$AJ$1,0),FALSE)/1,0)-IFERROR(VLOOKUP($B157,'Slutlig allokering kvv'!$B$2:$AJ$550,MATCH(I$4,'Slutlig allokering kvv'!$B$1:$AJ$1,0),FALSE)/1,0)</f>
        <v>0</v>
      </c>
      <c r="J157">
        <f>IFERROR(VLOOKUP($B157,Kraftvärmeprod!$B$1:$AJ$550,MATCH(J$4,Kraftvärmeprod!$B$1:$AJ$1,0),FALSE)/1,0)-IFERROR(VLOOKUP($B157,'Slutlig allokering kvv'!$B$2:$AJ$550,MATCH(J$4,'Slutlig allokering kvv'!$B$1:$AJ$1,0),FALSE)/1,0)</f>
        <v>0</v>
      </c>
      <c r="K157">
        <f>IFERROR(VLOOKUP($B157,Kraftvärmeprod!$B$1:$AJ$550,MATCH(K$4,Kraftvärmeprod!$B$1:$AJ$1,0),FALSE)/1,0)-IFERROR(VLOOKUP($B157,'Slutlig allokering kvv'!$B$2:$AJ$550,MATCH(K$4,'Slutlig allokering kvv'!$B$1:$AJ$1,0),FALSE)/1,0)</f>
        <v>0</v>
      </c>
      <c r="L157">
        <f>IFERROR(VLOOKUP($B157,Kraftvärmeprod!$B$1:$AJ$550,MATCH(L$4,Kraftvärmeprod!$B$1:$AJ$1,0),FALSE)/1,0)-IFERROR(VLOOKUP($B157,'Slutlig allokering kvv'!$B$2:$AJ$550,MATCH(L$4,'Slutlig allokering kvv'!$B$1:$AJ$1,0),FALSE)/1,0)</f>
        <v>0</v>
      </c>
      <c r="M157">
        <f>IFERROR(VLOOKUP($B157,Kraftvärmeprod!$B$1:$AJ$550,MATCH(M$4,Kraftvärmeprod!$B$1:$AJ$1,0),FALSE)/1,0)-IFERROR(VLOOKUP($B157,'Slutlig allokering kvv'!$B$2:$AJ$550,MATCH(M$4,'Slutlig allokering kvv'!$B$1:$AJ$1,0),FALSE)/1,0)</f>
        <v>0</v>
      </c>
      <c r="N157">
        <f>IFERROR(VLOOKUP($B157,Kraftvärmeprod!$B$1:$AJ$550,MATCH(N$4,Kraftvärmeprod!$B$1:$AJ$1,0),FALSE)/1,0)-IFERROR(VLOOKUP($B157,'Slutlig allokering kvv'!$B$2:$AJ$550,MATCH(N$4,'Slutlig allokering kvv'!$B$1:$AJ$1,0),FALSE)/1,0)</f>
        <v>0</v>
      </c>
      <c r="O157">
        <f>IFERROR(VLOOKUP($B157,Kraftvärmeprod!$B$1:$AJ$550,MATCH(O$4,Kraftvärmeprod!$B$1:$AJ$1,0),FALSE)/1,0)-IFERROR(VLOOKUP($B157,'Slutlig allokering kvv'!$B$2:$AJ$550,MATCH(O$4,'Slutlig allokering kvv'!$B$1:$AJ$1,0),FALSE)/1,0)</f>
        <v>0</v>
      </c>
      <c r="P157">
        <f>IFERROR(VLOOKUP($B157,Kraftvärmeprod!$B$1:$AJ$550,MATCH(P$4,Kraftvärmeprod!$B$1:$AJ$1,0),FALSE)/1,0)-IFERROR(VLOOKUP($B157,'Slutlig allokering kvv'!$B$2:$AJ$550,MATCH(P$4,'Slutlig allokering kvv'!$B$1:$AJ$1,0),FALSE)/1,0)</f>
        <v>0</v>
      </c>
      <c r="Q157">
        <f>IFERROR(VLOOKUP($B157,Kraftvärmeprod!$B$1:$AJ$550,MATCH(Q$4,Kraftvärmeprod!$B$1:$AJ$1,0),FALSE)/1,0)-IFERROR(VLOOKUP($B157,'Slutlig allokering kvv'!$B$2:$AJ$550,MATCH(Q$4,'Slutlig allokering kvv'!$B$1:$AJ$1,0),FALSE)/1,0)</f>
        <v>0</v>
      </c>
      <c r="R157">
        <f>IFERROR(VLOOKUP($B157,Kraftvärmeprod!$B$1:$AJ$550,MATCH(R$4,Kraftvärmeprod!$B$1:$AJ$1,0),FALSE)/1,0)-IFERROR(VLOOKUP($B157,'Slutlig allokering kvv'!$B$2:$AJ$550,MATCH(R$4,'Slutlig allokering kvv'!$B$1:$AJ$1,0),FALSE)/1,0)</f>
        <v>0</v>
      </c>
      <c r="S157">
        <f>IFERROR(VLOOKUP($B157,Kraftvärmeprod!$B$1:$AJ$550,MATCH(S$4,Kraftvärmeprod!$B$1:$AJ$1,0),FALSE)/1,0)-IFERROR(VLOOKUP($B157,'Slutlig allokering kvv'!$B$2:$AJ$550,MATCH(S$4,'Slutlig allokering kvv'!$B$1:$AJ$1,0),FALSE)/1,0)</f>
        <v>0</v>
      </c>
      <c r="T157">
        <f>IFERROR(VLOOKUP($B157,Kraftvärmeprod!$B$1:$AJ$550,MATCH(T$4,Kraftvärmeprod!$B$1:$AJ$1,0),FALSE)/1,0)-IFERROR(VLOOKUP($B157,'Slutlig allokering kvv'!$B$2:$AJ$550,MATCH(T$4,'Slutlig allokering kvv'!$B$1:$AJ$1,0),FALSE)/1,0)</f>
        <v>0</v>
      </c>
      <c r="U157">
        <f>IFERROR(VLOOKUP($B157,Kraftvärmeprod!$B$1:$AJ$550,MATCH(U$4,Kraftvärmeprod!$B$1:$AJ$1,0),FALSE)/1,0)-IFERROR(VLOOKUP($B157,'Slutlig allokering kvv'!$B$2:$AJ$550,MATCH(U$4,'Slutlig allokering kvv'!$B$1:$AJ$1,0),FALSE)/1,0)</f>
        <v>0</v>
      </c>
      <c r="V157">
        <f>IFERROR(VLOOKUP($B157,Kraftvärmeprod!$B$1:$AJ$550,MATCH(V$4,Kraftvärmeprod!$B$1:$AJ$1,0),FALSE)/1,0)-IFERROR(VLOOKUP($B157,'Slutlig allokering kvv'!$B$2:$AJ$550,MATCH(V$4,'Slutlig allokering kvv'!$B$1:$AJ$1,0),FALSE)/1,0)</f>
        <v>0</v>
      </c>
      <c r="W157">
        <f>IFERROR(VLOOKUP($B157,Kraftvärmeprod!$B$1:$AJ$550,MATCH(W$4,Kraftvärmeprod!$B$1:$AJ$1,0),FALSE)/1,0)-IFERROR(VLOOKUP($B157,'Slutlig allokering kvv'!$B$2:$AJ$550,MATCH(W$4,'Slutlig allokering kvv'!$B$1:$AJ$1,0),FALSE)/1,0)</f>
        <v>0</v>
      </c>
      <c r="X157">
        <f>IFERROR(VLOOKUP($B157,Kraftvärmeprod!$B$1:$AJ$550,MATCH(X$4,Kraftvärmeprod!$B$1:$AJ$1,0),FALSE)/1,0)-IFERROR(VLOOKUP($B157,'Slutlig allokering kvv'!$B$2:$AJ$550,MATCH(X$4,'Slutlig allokering kvv'!$B$1:$AJ$1,0),FALSE)/1,0)</f>
        <v>0</v>
      </c>
      <c r="Y157">
        <f>IFERROR(VLOOKUP($B157,Kraftvärmeprod!$B$1:$AJ$550,MATCH(Y$4,Kraftvärmeprod!$B$1:$AJ$1,0),FALSE)/1,0)-IFERROR(VLOOKUP($B157,'Slutlig allokering kvv'!$B$2:$AJ$550,MATCH(Y$4,'Slutlig allokering kvv'!$B$1:$AJ$1,0),FALSE)/1,0)</f>
        <v>0</v>
      </c>
      <c r="Z157">
        <f>IFERROR(VLOOKUP($B157,Kraftvärmeprod!$B$1:$AJ$550,MATCH(Z$4,Kraftvärmeprod!$B$1:$AJ$1,0),FALSE)/1,0)-IFERROR(VLOOKUP($B157,'Slutlig allokering kvv'!$B$2:$AJ$550,MATCH(Z$4,'Slutlig allokering kvv'!$B$1:$AJ$1,0),FALSE)/1,0)</f>
        <v>0</v>
      </c>
      <c r="AA157">
        <f>IFERROR(VLOOKUP($B157,Kraftvärmeprod!$B$1:$AJ$550,MATCH(AA$4,Kraftvärmeprod!$B$1:$AJ$1,0),FALSE)/1,0)-IFERROR(VLOOKUP($B157,'Slutlig allokering kvv'!$B$2:$AJ$550,MATCH(AA$4,'Slutlig allokering kvv'!$B$1:$AJ$1,0),FALSE)/1,0)</f>
        <v>0</v>
      </c>
      <c r="AB157">
        <f>IFERROR(VLOOKUP($B157,Kraftvärmeprod!$B$1:$AJ$550,MATCH(AB$4,Kraftvärmeprod!$B$1:$AJ$1,0),FALSE)/1,0)-IFERROR(VLOOKUP($B157,'Slutlig allokering kvv'!$B$2:$AJ$550,MATCH(AB$4,'Slutlig allokering kvv'!$B$1:$AJ$1,0),FALSE)/1,0)</f>
        <v>0</v>
      </c>
      <c r="AC157">
        <f>IFERROR(VLOOKUP($B157,Kraftvärmeprod!$B$1:$AJ$550,MATCH(AC$4,Kraftvärmeprod!$B$1:$AJ$1,0),FALSE)/1,0)-IFERROR(VLOOKUP($B157,'Slutlig allokering kvv'!$B$2:$AJ$550,MATCH(AC$4,'Slutlig allokering kvv'!$B$1:$AJ$1,0),FALSE)/1,0)</f>
        <v>0</v>
      </c>
      <c r="AD157">
        <f>IFERROR(VLOOKUP($B157,Miljö!$B$1:$E$471,MATCH("Hjälpel kraftvärme (GWh)",Miljö!$B$1:$E$1,0),FALSE)/1,0)-IFERROR(VLOOKUP($B157,'Slutlig allokering kvv'!$B$2:$AJ$550,MATCH(AD$4,'Slutlig allokering kvv'!$B$1:$AJ$1,0),FALSE)/1,0)</f>
        <v>0</v>
      </c>
      <c r="AH157">
        <f t="shared" si="4"/>
        <v>0</v>
      </c>
      <c r="AJ157">
        <f>IFERROR(VLOOKUP($B157,'Slutlig allokering kvv'!$B$2:$AX$550,MATCH("Summa slutlig allokerad tillförd energi (utan hjälpel och rökgaskondensering):",'Slutlig allokering kvv'!$B$1:$AX$1,0),FALSE)/1,"")</f>
        <v>0</v>
      </c>
      <c r="AL157" s="195" t="str">
        <f>IFERROR(1-VLOOKUP($B157,'Slutlig allokering kvv'!$B$2:$AX$550,MATCH("Andel av bränsle i kvv som allokerats till värme, exklusive rökgaskondensering och hjälpel",'Slutlig allokering kvv'!$B$1:$AX$1,0),FALSE),"")</f>
        <v/>
      </c>
      <c r="AN157" s="195" t="str">
        <f t="shared" si="5"/>
        <v/>
      </c>
    </row>
    <row r="158" spans="1:40" x14ac:dyDescent="0.25">
      <c r="A158" s="2" t="s">
        <v>247</v>
      </c>
      <c r="B158" s="2" t="s">
        <v>248</v>
      </c>
      <c r="C158" t="str">
        <f>IFERROR(VLOOKUP($B158,Kraftvärmeprod!$B$1:$AH$479,MATCH(C$4,Kraftvärmeprod!$B$1:$AG$1,0),FALSE)/1,"")</f>
        <v/>
      </c>
      <c r="D158" t="str">
        <f>IFERROR(VLOOKUP($B158,Kraftvärmeprod!$B$1:$AH$479,MATCH(D$4,Kraftvärmeprod!$B$1:$AG$1,0),FALSE)/1,"")</f>
        <v/>
      </c>
      <c r="F158">
        <f>IFERROR(VLOOKUP($B158,Kraftvärmeprod!$B$1:$AJ$550,MATCH(F$4,Kraftvärmeprod!$B$1:$AJ$1,0),FALSE)/1,0)-IFERROR(VLOOKUP($B158,'Slutlig allokering kvv'!$B$2:$AJ$550,MATCH(F$4,'Slutlig allokering kvv'!$B$1:$AJ$1,0),FALSE)/1,0)</f>
        <v>0</v>
      </c>
      <c r="G158">
        <f>IFERROR(VLOOKUP($B158,Kraftvärmeprod!$B$1:$AJ$550,MATCH(G$4,Kraftvärmeprod!$B$1:$AJ$1,0),FALSE)/1,0)-IFERROR(VLOOKUP($B158,'Slutlig allokering kvv'!$B$2:$AJ$550,MATCH(G$4,'Slutlig allokering kvv'!$B$1:$AJ$1,0),FALSE)/1,0)</f>
        <v>0</v>
      </c>
      <c r="H158">
        <f>IFERROR(VLOOKUP($B158,Kraftvärmeprod!$B$1:$AJ$550,MATCH(H$4,Kraftvärmeprod!$B$1:$AJ$1,0),FALSE)/1,0)-IFERROR(VLOOKUP($B158,'Slutlig allokering kvv'!$B$2:$AJ$550,MATCH(H$4,'Slutlig allokering kvv'!$B$1:$AJ$1,0),FALSE)/1,0)</f>
        <v>0</v>
      </c>
      <c r="I158">
        <f>IFERROR(VLOOKUP($B158,Kraftvärmeprod!$B$1:$AJ$550,MATCH(I$4,Kraftvärmeprod!$B$1:$AJ$1,0),FALSE)/1,0)-IFERROR(VLOOKUP($B158,'Slutlig allokering kvv'!$B$2:$AJ$550,MATCH(I$4,'Slutlig allokering kvv'!$B$1:$AJ$1,0),FALSE)/1,0)</f>
        <v>0</v>
      </c>
      <c r="J158">
        <f>IFERROR(VLOOKUP($B158,Kraftvärmeprod!$B$1:$AJ$550,MATCH(J$4,Kraftvärmeprod!$B$1:$AJ$1,0),FALSE)/1,0)-IFERROR(VLOOKUP($B158,'Slutlig allokering kvv'!$B$2:$AJ$550,MATCH(J$4,'Slutlig allokering kvv'!$B$1:$AJ$1,0),FALSE)/1,0)</f>
        <v>0</v>
      </c>
      <c r="K158">
        <f>IFERROR(VLOOKUP($B158,Kraftvärmeprod!$B$1:$AJ$550,MATCH(K$4,Kraftvärmeprod!$B$1:$AJ$1,0),FALSE)/1,0)-IFERROR(VLOOKUP($B158,'Slutlig allokering kvv'!$B$2:$AJ$550,MATCH(K$4,'Slutlig allokering kvv'!$B$1:$AJ$1,0),FALSE)/1,0)</f>
        <v>0</v>
      </c>
      <c r="L158">
        <f>IFERROR(VLOOKUP($B158,Kraftvärmeprod!$B$1:$AJ$550,MATCH(L$4,Kraftvärmeprod!$B$1:$AJ$1,0),FALSE)/1,0)-IFERROR(VLOOKUP($B158,'Slutlig allokering kvv'!$B$2:$AJ$550,MATCH(L$4,'Slutlig allokering kvv'!$B$1:$AJ$1,0),FALSE)/1,0)</f>
        <v>0</v>
      </c>
      <c r="M158">
        <f>IFERROR(VLOOKUP($B158,Kraftvärmeprod!$B$1:$AJ$550,MATCH(M$4,Kraftvärmeprod!$B$1:$AJ$1,0),FALSE)/1,0)-IFERROR(VLOOKUP($B158,'Slutlig allokering kvv'!$B$2:$AJ$550,MATCH(M$4,'Slutlig allokering kvv'!$B$1:$AJ$1,0),FALSE)/1,0)</f>
        <v>0</v>
      </c>
      <c r="N158">
        <f>IFERROR(VLOOKUP($B158,Kraftvärmeprod!$B$1:$AJ$550,MATCH(N$4,Kraftvärmeprod!$B$1:$AJ$1,0),FALSE)/1,0)-IFERROR(VLOOKUP($B158,'Slutlig allokering kvv'!$B$2:$AJ$550,MATCH(N$4,'Slutlig allokering kvv'!$B$1:$AJ$1,0),FALSE)/1,0)</f>
        <v>0</v>
      </c>
      <c r="O158">
        <f>IFERROR(VLOOKUP($B158,Kraftvärmeprod!$B$1:$AJ$550,MATCH(O$4,Kraftvärmeprod!$B$1:$AJ$1,0),FALSE)/1,0)-IFERROR(VLOOKUP($B158,'Slutlig allokering kvv'!$B$2:$AJ$550,MATCH(O$4,'Slutlig allokering kvv'!$B$1:$AJ$1,0),FALSE)/1,0)</f>
        <v>0</v>
      </c>
      <c r="P158">
        <f>IFERROR(VLOOKUP($B158,Kraftvärmeprod!$B$1:$AJ$550,MATCH(P$4,Kraftvärmeprod!$B$1:$AJ$1,0),FALSE)/1,0)-IFERROR(VLOOKUP($B158,'Slutlig allokering kvv'!$B$2:$AJ$550,MATCH(P$4,'Slutlig allokering kvv'!$B$1:$AJ$1,0),FALSE)/1,0)</f>
        <v>0</v>
      </c>
      <c r="Q158">
        <f>IFERROR(VLOOKUP($B158,Kraftvärmeprod!$B$1:$AJ$550,MATCH(Q$4,Kraftvärmeprod!$B$1:$AJ$1,0),FALSE)/1,0)-IFERROR(VLOOKUP($B158,'Slutlig allokering kvv'!$B$2:$AJ$550,MATCH(Q$4,'Slutlig allokering kvv'!$B$1:$AJ$1,0),FALSE)/1,0)</f>
        <v>0</v>
      </c>
      <c r="R158">
        <f>IFERROR(VLOOKUP($B158,Kraftvärmeprod!$B$1:$AJ$550,MATCH(R$4,Kraftvärmeprod!$B$1:$AJ$1,0),FALSE)/1,0)-IFERROR(VLOOKUP($B158,'Slutlig allokering kvv'!$B$2:$AJ$550,MATCH(R$4,'Slutlig allokering kvv'!$B$1:$AJ$1,0),FALSE)/1,0)</f>
        <v>0</v>
      </c>
      <c r="S158">
        <f>IFERROR(VLOOKUP($B158,Kraftvärmeprod!$B$1:$AJ$550,MATCH(S$4,Kraftvärmeprod!$B$1:$AJ$1,0),FALSE)/1,0)-IFERROR(VLOOKUP($B158,'Slutlig allokering kvv'!$B$2:$AJ$550,MATCH(S$4,'Slutlig allokering kvv'!$B$1:$AJ$1,0),FALSE)/1,0)</f>
        <v>0</v>
      </c>
      <c r="T158">
        <f>IFERROR(VLOOKUP($B158,Kraftvärmeprod!$B$1:$AJ$550,MATCH(T$4,Kraftvärmeprod!$B$1:$AJ$1,0),FALSE)/1,0)-IFERROR(VLOOKUP($B158,'Slutlig allokering kvv'!$B$2:$AJ$550,MATCH(T$4,'Slutlig allokering kvv'!$B$1:$AJ$1,0),FALSE)/1,0)</f>
        <v>0</v>
      </c>
      <c r="U158">
        <f>IFERROR(VLOOKUP($B158,Kraftvärmeprod!$B$1:$AJ$550,MATCH(U$4,Kraftvärmeprod!$B$1:$AJ$1,0),FALSE)/1,0)-IFERROR(VLOOKUP($B158,'Slutlig allokering kvv'!$B$2:$AJ$550,MATCH(U$4,'Slutlig allokering kvv'!$B$1:$AJ$1,0),FALSE)/1,0)</f>
        <v>0</v>
      </c>
      <c r="V158">
        <f>IFERROR(VLOOKUP($B158,Kraftvärmeprod!$B$1:$AJ$550,MATCH(V$4,Kraftvärmeprod!$B$1:$AJ$1,0),FALSE)/1,0)-IFERROR(VLOOKUP($B158,'Slutlig allokering kvv'!$B$2:$AJ$550,MATCH(V$4,'Slutlig allokering kvv'!$B$1:$AJ$1,0),FALSE)/1,0)</f>
        <v>0</v>
      </c>
      <c r="W158">
        <f>IFERROR(VLOOKUP($B158,Kraftvärmeprod!$B$1:$AJ$550,MATCH(W$4,Kraftvärmeprod!$B$1:$AJ$1,0),FALSE)/1,0)-IFERROR(VLOOKUP($B158,'Slutlig allokering kvv'!$B$2:$AJ$550,MATCH(W$4,'Slutlig allokering kvv'!$B$1:$AJ$1,0),FALSE)/1,0)</f>
        <v>0</v>
      </c>
      <c r="X158">
        <f>IFERROR(VLOOKUP($B158,Kraftvärmeprod!$B$1:$AJ$550,MATCH(X$4,Kraftvärmeprod!$B$1:$AJ$1,0),FALSE)/1,0)-IFERROR(VLOOKUP($B158,'Slutlig allokering kvv'!$B$2:$AJ$550,MATCH(X$4,'Slutlig allokering kvv'!$B$1:$AJ$1,0),FALSE)/1,0)</f>
        <v>0</v>
      </c>
      <c r="Y158">
        <f>IFERROR(VLOOKUP($B158,Kraftvärmeprod!$B$1:$AJ$550,MATCH(Y$4,Kraftvärmeprod!$B$1:$AJ$1,0),FALSE)/1,0)-IFERROR(VLOOKUP($B158,'Slutlig allokering kvv'!$B$2:$AJ$550,MATCH(Y$4,'Slutlig allokering kvv'!$B$1:$AJ$1,0),FALSE)/1,0)</f>
        <v>0</v>
      </c>
      <c r="Z158">
        <f>IFERROR(VLOOKUP($B158,Kraftvärmeprod!$B$1:$AJ$550,MATCH(Z$4,Kraftvärmeprod!$B$1:$AJ$1,0),FALSE)/1,0)-IFERROR(VLOOKUP($B158,'Slutlig allokering kvv'!$B$2:$AJ$550,MATCH(Z$4,'Slutlig allokering kvv'!$B$1:$AJ$1,0),FALSE)/1,0)</f>
        <v>0</v>
      </c>
      <c r="AA158">
        <f>IFERROR(VLOOKUP($B158,Kraftvärmeprod!$B$1:$AJ$550,MATCH(AA$4,Kraftvärmeprod!$B$1:$AJ$1,0),FALSE)/1,0)-IFERROR(VLOOKUP($B158,'Slutlig allokering kvv'!$B$2:$AJ$550,MATCH(AA$4,'Slutlig allokering kvv'!$B$1:$AJ$1,0),FALSE)/1,0)</f>
        <v>0</v>
      </c>
      <c r="AB158">
        <f>IFERROR(VLOOKUP($B158,Kraftvärmeprod!$B$1:$AJ$550,MATCH(AB$4,Kraftvärmeprod!$B$1:$AJ$1,0),FALSE)/1,0)-IFERROR(VLOOKUP($B158,'Slutlig allokering kvv'!$B$2:$AJ$550,MATCH(AB$4,'Slutlig allokering kvv'!$B$1:$AJ$1,0),FALSE)/1,0)</f>
        <v>0</v>
      </c>
      <c r="AC158">
        <f>IFERROR(VLOOKUP($B158,Kraftvärmeprod!$B$1:$AJ$550,MATCH(AC$4,Kraftvärmeprod!$B$1:$AJ$1,0),FALSE)/1,0)-IFERROR(VLOOKUP($B158,'Slutlig allokering kvv'!$B$2:$AJ$550,MATCH(AC$4,'Slutlig allokering kvv'!$B$1:$AJ$1,0),FALSE)/1,0)</f>
        <v>0</v>
      </c>
      <c r="AD158">
        <f>IFERROR(VLOOKUP($B158,Miljö!$B$1:$E$471,MATCH("Hjälpel kraftvärme (GWh)",Miljö!$B$1:$E$1,0),FALSE)/1,0)-IFERROR(VLOOKUP($B158,'Slutlig allokering kvv'!$B$2:$AJ$550,MATCH(AD$4,'Slutlig allokering kvv'!$B$1:$AJ$1,0),FALSE)/1,0)</f>
        <v>0</v>
      </c>
      <c r="AH158">
        <f t="shared" si="4"/>
        <v>0</v>
      </c>
      <c r="AJ158">
        <f>IFERROR(VLOOKUP($B158,'Slutlig allokering kvv'!$B$2:$AX$550,MATCH("Summa slutlig allokerad tillförd energi (utan hjälpel och rökgaskondensering):",'Slutlig allokering kvv'!$B$1:$AX$1,0),FALSE)/1,"")</f>
        <v>0</v>
      </c>
      <c r="AL158" s="195" t="str">
        <f>IFERROR(1-VLOOKUP($B158,'Slutlig allokering kvv'!$B$2:$AX$550,MATCH("Andel av bränsle i kvv som allokerats till värme, exklusive rökgaskondensering och hjälpel",'Slutlig allokering kvv'!$B$1:$AX$1,0),FALSE),"")</f>
        <v/>
      </c>
      <c r="AN158" s="195" t="str">
        <f t="shared" si="5"/>
        <v/>
      </c>
    </row>
    <row r="159" spans="1:40" x14ac:dyDescent="0.25">
      <c r="A159" s="2" t="s">
        <v>247</v>
      </c>
      <c r="B159" s="2" t="s">
        <v>249</v>
      </c>
      <c r="C159" t="str">
        <f>IFERROR(VLOOKUP($B159,Kraftvärmeprod!$B$1:$AH$479,MATCH(C$4,Kraftvärmeprod!$B$1:$AG$1,0),FALSE)/1,"")</f>
        <v/>
      </c>
      <c r="D159" t="str">
        <f>IFERROR(VLOOKUP($B159,Kraftvärmeprod!$B$1:$AH$479,MATCH(D$4,Kraftvärmeprod!$B$1:$AG$1,0),FALSE)/1,"")</f>
        <v/>
      </c>
      <c r="F159">
        <f>IFERROR(VLOOKUP($B159,Kraftvärmeprod!$B$1:$AJ$550,MATCH(F$4,Kraftvärmeprod!$B$1:$AJ$1,0),FALSE)/1,0)-IFERROR(VLOOKUP($B159,'Slutlig allokering kvv'!$B$2:$AJ$550,MATCH(F$4,'Slutlig allokering kvv'!$B$1:$AJ$1,0),FALSE)/1,0)</f>
        <v>0</v>
      </c>
      <c r="G159">
        <f>IFERROR(VLOOKUP($B159,Kraftvärmeprod!$B$1:$AJ$550,MATCH(G$4,Kraftvärmeprod!$B$1:$AJ$1,0),FALSE)/1,0)-IFERROR(VLOOKUP($B159,'Slutlig allokering kvv'!$B$2:$AJ$550,MATCH(G$4,'Slutlig allokering kvv'!$B$1:$AJ$1,0),FALSE)/1,0)</f>
        <v>0</v>
      </c>
      <c r="H159">
        <f>IFERROR(VLOOKUP($B159,Kraftvärmeprod!$B$1:$AJ$550,MATCH(H$4,Kraftvärmeprod!$B$1:$AJ$1,0),FALSE)/1,0)-IFERROR(VLOOKUP($B159,'Slutlig allokering kvv'!$B$2:$AJ$550,MATCH(H$4,'Slutlig allokering kvv'!$B$1:$AJ$1,0),FALSE)/1,0)</f>
        <v>0</v>
      </c>
      <c r="I159">
        <f>IFERROR(VLOOKUP($B159,Kraftvärmeprod!$B$1:$AJ$550,MATCH(I$4,Kraftvärmeprod!$B$1:$AJ$1,0),FALSE)/1,0)-IFERROR(VLOOKUP($B159,'Slutlig allokering kvv'!$B$2:$AJ$550,MATCH(I$4,'Slutlig allokering kvv'!$B$1:$AJ$1,0),FALSE)/1,0)</f>
        <v>0</v>
      </c>
      <c r="J159">
        <f>IFERROR(VLOOKUP($B159,Kraftvärmeprod!$B$1:$AJ$550,MATCH(J$4,Kraftvärmeprod!$B$1:$AJ$1,0),FALSE)/1,0)-IFERROR(VLOOKUP($B159,'Slutlig allokering kvv'!$B$2:$AJ$550,MATCH(J$4,'Slutlig allokering kvv'!$B$1:$AJ$1,0),FALSE)/1,0)</f>
        <v>0</v>
      </c>
      <c r="K159">
        <f>IFERROR(VLOOKUP($B159,Kraftvärmeprod!$B$1:$AJ$550,MATCH(K$4,Kraftvärmeprod!$B$1:$AJ$1,0),FALSE)/1,0)-IFERROR(VLOOKUP($B159,'Slutlig allokering kvv'!$B$2:$AJ$550,MATCH(K$4,'Slutlig allokering kvv'!$B$1:$AJ$1,0),FALSE)/1,0)</f>
        <v>0</v>
      </c>
      <c r="L159">
        <f>IFERROR(VLOOKUP($B159,Kraftvärmeprod!$B$1:$AJ$550,MATCH(L$4,Kraftvärmeprod!$B$1:$AJ$1,0),FALSE)/1,0)-IFERROR(VLOOKUP($B159,'Slutlig allokering kvv'!$B$2:$AJ$550,MATCH(L$4,'Slutlig allokering kvv'!$B$1:$AJ$1,0),FALSE)/1,0)</f>
        <v>0</v>
      </c>
      <c r="M159">
        <f>IFERROR(VLOOKUP($B159,Kraftvärmeprod!$B$1:$AJ$550,MATCH(M$4,Kraftvärmeprod!$B$1:$AJ$1,0),FALSE)/1,0)-IFERROR(VLOOKUP($B159,'Slutlig allokering kvv'!$B$2:$AJ$550,MATCH(M$4,'Slutlig allokering kvv'!$B$1:$AJ$1,0),FALSE)/1,0)</f>
        <v>0</v>
      </c>
      <c r="N159">
        <f>IFERROR(VLOOKUP($B159,Kraftvärmeprod!$B$1:$AJ$550,MATCH(N$4,Kraftvärmeprod!$B$1:$AJ$1,0),FALSE)/1,0)-IFERROR(VLOOKUP($B159,'Slutlig allokering kvv'!$B$2:$AJ$550,MATCH(N$4,'Slutlig allokering kvv'!$B$1:$AJ$1,0),FALSE)/1,0)</f>
        <v>0</v>
      </c>
      <c r="O159">
        <f>IFERROR(VLOOKUP($B159,Kraftvärmeprod!$B$1:$AJ$550,MATCH(O$4,Kraftvärmeprod!$B$1:$AJ$1,0),FALSE)/1,0)-IFERROR(VLOOKUP($B159,'Slutlig allokering kvv'!$B$2:$AJ$550,MATCH(O$4,'Slutlig allokering kvv'!$B$1:$AJ$1,0),FALSE)/1,0)</f>
        <v>0</v>
      </c>
      <c r="P159">
        <f>IFERROR(VLOOKUP($B159,Kraftvärmeprod!$B$1:$AJ$550,MATCH(P$4,Kraftvärmeprod!$B$1:$AJ$1,0),FALSE)/1,0)-IFERROR(VLOOKUP($B159,'Slutlig allokering kvv'!$B$2:$AJ$550,MATCH(P$4,'Slutlig allokering kvv'!$B$1:$AJ$1,0),FALSE)/1,0)</f>
        <v>0</v>
      </c>
      <c r="Q159">
        <f>IFERROR(VLOOKUP($B159,Kraftvärmeprod!$B$1:$AJ$550,MATCH(Q$4,Kraftvärmeprod!$B$1:$AJ$1,0),FALSE)/1,0)-IFERROR(VLOOKUP($B159,'Slutlig allokering kvv'!$B$2:$AJ$550,MATCH(Q$4,'Slutlig allokering kvv'!$B$1:$AJ$1,0),FALSE)/1,0)</f>
        <v>0</v>
      </c>
      <c r="R159">
        <f>IFERROR(VLOOKUP($B159,Kraftvärmeprod!$B$1:$AJ$550,MATCH(R$4,Kraftvärmeprod!$B$1:$AJ$1,0),FALSE)/1,0)-IFERROR(VLOOKUP($B159,'Slutlig allokering kvv'!$B$2:$AJ$550,MATCH(R$4,'Slutlig allokering kvv'!$B$1:$AJ$1,0),FALSE)/1,0)</f>
        <v>0</v>
      </c>
      <c r="S159">
        <f>IFERROR(VLOOKUP($B159,Kraftvärmeprod!$B$1:$AJ$550,MATCH(S$4,Kraftvärmeprod!$B$1:$AJ$1,0),FALSE)/1,0)-IFERROR(VLOOKUP($B159,'Slutlig allokering kvv'!$B$2:$AJ$550,MATCH(S$4,'Slutlig allokering kvv'!$B$1:$AJ$1,0),FALSE)/1,0)</f>
        <v>0</v>
      </c>
      <c r="T159">
        <f>IFERROR(VLOOKUP($B159,Kraftvärmeprod!$B$1:$AJ$550,MATCH(T$4,Kraftvärmeprod!$B$1:$AJ$1,0),FALSE)/1,0)-IFERROR(VLOOKUP($B159,'Slutlig allokering kvv'!$B$2:$AJ$550,MATCH(T$4,'Slutlig allokering kvv'!$B$1:$AJ$1,0),FALSE)/1,0)</f>
        <v>0</v>
      </c>
      <c r="U159">
        <f>IFERROR(VLOOKUP($B159,Kraftvärmeprod!$B$1:$AJ$550,MATCH(U$4,Kraftvärmeprod!$B$1:$AJ$1,0),FALSE)/1,0)-IFERROR(VLOOKUP($B159,'Slutlig allokering kvv'!$B$2:$AJ$550,MATCH(U$4,'Slutlig allokering kvv'!$B$1:$AJ$1,0),FALSE)/1,0)</f>
        <v>0</v>
      </c>
      <c r="V159">
        <f>IFERROR(VLOOKUP($B159,Kraftvärmeprod!$B$1:$AJ$550,MATCH(V$4,Kraftvärmeprod!$B$1:$AJ$1,0),FALSE)/1,0)-IFERROR(VLOOKUP($B159,'Slutlig allokering kvv'!$B$2:$AJ$550,MATCH(V$4,'Slutlig allokering kvv'!$B$1:$AJ$1,0),FALSE)/1,0)</f>
        <v>0</v>
      </c>
      <c r="W159">
        <f>IFERROR(VLOOKUP($B159,Kraftvärmeprod!$B$1:$AJ$550,MATCH(W$4,Kraftvärmeprod!$B$1:$AJ$1,0),FALSE)/1,0)-IFERROR(VLOOKUP($B159,'Slutlig allokering kvv'!$B$2:$AJ$550,MATCH(W$4,'Slutlig allokering kvv'!$B$1:$AJ$1,0),FALSE)/1,0)</f>
        <v>0</v>
      </c>
      <c r="X159">
        <f>IFERROR(VLOOKUP($B159,Kraftvärmeprod!$B$1:$AJ$550,MATCH(X$4,Kraftvärmeprod!$B$1:$AJ$1,0),FALSE)/1,0)-IFERROR(VLOOKUP($B159,'Slutlig allokering kvv'!$B$2:$AJ$550,MATCH(X$4,'Slutlig allokering kvv'!$B$1:$AJ$1,0),FALSE)/1,0)</f>
        <v>0</v>
      </c>
      <c r="Y159">
        <f>IFERROR(VLOOKUP($B159,Kraftvärmeprod!$B$1:$AJ$550,MATCH(Y$4,Kraftvärmeprod!$B$1:$AJ$1,0),FALSE)/1,0)-IFERROR(VLOOKUP($B159,'Slutlig allokering kvv'!$B$2:$AJ$550,MATCH(Y$4,'Slutlig allokering kvv'!$B$1:$AJ$1,0),FALSE)/1,0)</f>
        <v>0</v>
      </c>
      <c r="Z159">
        <f>IFERROR(VLOOKUP($B159,Kraftvärmeprod!$B$1:$AJ$550,MATCH(Z$4,Kraftvärmeprod!$B$1:$AJ$1,0),FALSE)/1,0)-IFERROR(VLOOKUP($B159,'Slutlig allokering kvv'!$B$2:$AJ$550,MATCH(Z$4,'Slutlig allokering kvv'!$B$1:$AJ$1,0),FALSE)/1,0)</f>
        <v>0</v>
      </c>
      <c r="AA159">
        <f>IFERROR(VLOOKUP($B159,Kraftvärmeprod!$B$1:$AJ$550,MATCH(AA$4,Kraftvärmeprod!$B$1:$AJ$1,0),FALSE)/1,0)-IFERROR(VLOOKUP($B159,'Slutlig allokering kvv'!$B$2:$AJ$550,MATCH(AA$4,'Slutlig allokering kvv'!$B$1:$AJ$1,0),FALSE)/1,0)</f>
        <v>0</v>
      </c>
      <c r="AB159">
        <f>IFERROR(VLOOKUP($B159,Kraftvärmeprod!$B$1:$AJ$550,MATCH(AB$4,Kraftvärmeprod!$B$1:$AJ$1,0),FALSE)/1,0)-IFERROR(VLOOKUP($B159,'Slutlig allokering kvv'!$B$2:$AJ$550,MATCH(AB$4,'Slutlig allokering kvv'!$B$1:$AJ$1,0),FALSE)/1,0)</f>
        <v>0</v>
      </c>
      <c r="AC159">
        <f>IFERROR(VLOOKUP($B159,Kraftvärmeprod!$B$1:$AJ$550,MATCH(AC$4,Kraftvärmeprod!$B$1:$AJ$1,0),FALSE)/1,0)-IFERROR(VLOOKUP($B159,'Slutlig allokering kvv'!$B$2:$AJ$550,MATCH(AC$4,'Slutlig allokering kvv'!$B$1:$AJ$1,0),FALSE)/1,0)</f>
        <v>0</v>
      </c>
      <c r="AD159">
        <f>IFERROR(VLOOKUP($B159,Miljö!$B$1:$E$471,MATCH("Hjälpel kraftvärme (GWh)",Miljö!$B$1:$E$1,0),FALSE)/1,0)-IFERROR(VLOOKUP($B159,'Slutlig allokering kvv'!$B$2:$AJ$550,MATCH(AD$4,'Slutlig allokering kvv'!$B$1:$AJ$1,0),FALSE)/1,0)</f>
        <v>0</v>
      </c>
      <c r="AH159">
        <f t="shared" si="4"/>
        <v>0</v>
      </c>
      <c r="AJ159">
        <f>IFERROR(VLOOKUP($B159,'Slutlig allokering kvv'!$B$2:$AX$550,MATCH("Summa slutlig allokerad tillförd energi (utan hjälpel och rökgaskondensering):",'Slutlig allokering kvv'!$B$1:$AX$1,0),FALSE)/1,"")</f>
        <v>0</v>
      </c>
      <c r="AL159" s="195" t="str">
        <f>IFERROR(1-VLOOKUP($B159,'Slutlig allokering kvv'!$B$2:$AX$550,MATCH("Andel av bränsle i kvv som allokerats till värme, exklusive rökgaskondensering och hjälpel",'Slutlig allokering kvv'!$B$1:$AX$1,0),FALSE),"")</f>
        <v/>
      </c>
      <c r="AN159" s="195" t="str">
        <f t="shared" si="5"/>
        <v/>
      </c>
    </row>
    <row r="160" spans="1:40" x14ac:dyDescent="0.25">
      <c r="A160" s="2" t="s">
        <v>247</v>
      </c>
      <c r="B160" s="2" t="s">
        <v>250</v>
      </c>
      <c r="C160" t="str">
        <f>IFERROR(VLOOKUP($B160,Kraftvärmeprod!$B$1:$AH$479,MATCH(C$4,Kraftvärmeprod!$B$1:$AG$1,0),FALSE)/1,"")</f>
        <v/>
      </c>
      <c r="D160" t="str">
        <f>IFERROR(VLOOKUP($B160,Kraftvärmeprod!$B$1:$AH$479,MATCH(D$4,Kraftvärmeprod!$B$1:$AG$1,0),FALSE)/1,"")</f>
        <v/>
      </c>
      <c r="F160">
        <f>IFERROR(VLOOKUP($B160,Kraftvärmeprod!$B$1:$AJ$550,MATCH(F$4,Kraftvärmeprod!$B$1:$AJ$1,0),FALSE)/1,0)-IFERROR(VLOOKUP($B160,'Slutlig allokering kvv'!$B$2:$AJ$550,MATCH(F$4,'Slutlig allokering kvv'!$B$1:$AJ$1,0),FALSE)/1,0)</f>
        <v>0</v>
      </c>
      <c r="G160">
        <f>IFERROR(VLOOKUP($B160,Kraftvärmeprod!$B$1:$AJ$550,MATCH(G$4,Kraftvärmeprod!$B$1:$AJ$1,0),FALSE)/1,0)-IFERROR(VLOOKUP($B160,'Slutlig allokering kvv'!$B$2:$AJ$550,MATCH(G$4,'Slutlig allokering kvv'!$B$1:$AJ$1,0),FALSE)/1,0)</f>
        <v>0</v>
      </c>
      <c r="H160">
        <f>IFERROR(VLOOKUP($B160,Kraftvärmeprod!$B$1:$AJ$550,MATCH(H$4,Kraftvärmeprod!$B$1:$AJ$1,0),FALSE)/1,0)-IFERROR(VLOOKUP($B160,'Slutlig allokering kvv'!$B$2:$AJ$550,MATCH(H$4,'Slutlig allokering kvv'!$B$1:$AJ$1,0),FALSE)/1,0)</f>
        <v>0</v>
      </c>
      <c r="I160">
        <f>IFERROR(VLOOKUP($B160,Kraftvärmeprod!$B$1:$AJ$550,MATCH(I$4,Kraftvärmeprod!$B$1:$AJ$1,0),FALSE)/1,0)-IFERROR(VLOOKUP($B160,'Slutlig allokering kvv'!$B$2:$AJ$550,MATCH(I$4,'Slutlig allokering kvv'!$B$1:$AJ$1,0),FALSE)/1,0)</f>
        <v>0</v>
      </c>
      <c r="J160">
        <f>IFERROR(VLOOKUP($B160,Kraftvärmeprod!$B$1:$AJ$550,MATCH(J$4,Kraftvärmeprod!$B$1:$AJ$1,0),FALSE)/1,0)-IFERROR(VLOOKUP($B160,'Slutlig allokering kvv'!$B$2:$AJ$550,MATCH(J$4,'Slutlig allokering kvv'!$B$1:$AJ$1,0),FALSE)/1,0)</f>
        <v>0</v>
      </c>
      <c r="K160">
        <f>IFERROR(VLOOKUP($B160,Kraftvärmeprod!$B$1:$AJ$550,MATCH(K$4,Kraftvärmeprod!$B$1:$AJ$1,0),FALSE)/1,0)-IFERROR(VLOOKUP($B160,'Slutlig allokering kvv'!$B$2:$AJ$550,MATCH(K$4,'Slutlig allokering kvv'!$B$1:$AJ$1,0),FALSE)/1,0)</f>
        <v>0</v>
      </c>
      <c r="L160">
        <f>IFERROR(VLOOKUP($B160,Kraftvärmeprod!$B$1:$AJ$550,MATCH(L$4,Kraftvärmeprod!$B$1:$AJ$1,0),FALSE)/1,0)-IFERROR(VLOOKUP($B160,'Slutlig allokering kvv'!$B$2:$AJ$550,MATCH(L$4,'Slutlig allokering kvv'!$B$1:$AJ$1,0),FALSE)/1,0)</f>
        <v>0</v>
      </c>
      <c r="M160">
        <f>IFERROR(VLOOKUP($B160,Kraftvärmeprod!$B$1:$AJ$550,MATCH(M$4,Kraftvärmeprod!$B$1:$AJ$1,0),FALSE)/1,0)-IFERROR(VLOOKUP($B160,'Slutlig allokering kvv'!$B$2:$AJ$550,MATCH(M$4,'Slutlig allokering kvv'!$B$1:$AJ$1,0),FALSE)/1,0)</f>
        <v>0</v>
      </c>
      <c r="N160">
        <f>IFERROR(VLOOKUP($B160,Kraftvärmeprod!$B$1:$AJ$550,MATCH(N$4,Kraftvärmeprod!$B$1:$AJ$1,0),FALSE)/1,0)-IFERROR(VLOOKUP($B160,'Slutlig allokering kvv'!$B$2:$AJ$550,MATCH(N$4,'Slutlig allokering kvv'!$B$1:$AJ$1,0),FALSE)/1,0)</f>
        <v>0</v>
      </c>
      <c r="O160">
        <f>IFERROR(VLOOKUP($B160,Kraftvärmeprod!$B$1:$AJ$550,MATCH(O$4,Kraftvärmeprod!$B$1:$AJ$1,0),FALSE)/1,0)-IFERROR(VLOOKUP($B160,'Slutlig allokering kvv'!$B$2:$AJ$550,MATCH(O$4,'Slutlig allokering kvv'!$B$1:$AJ$1,0),FALSE)/1,0)</f>
        <v>0</v>
      </c>
      <c r="P160">
        <f>IFERROR(VLOOKUP($B160,Kraftvärmeprod!$B$1:$AJ$550,MATCH(P$4,Kraftvärmeprod!$B$1:$AJ$1,0),FALSE)/1,0)-IFERROR(VLOOKUP($B160,'Slutlig allokering kvv'!$B$2:$AJ$550,MATCH(P$4,'Slutlig allokering kvv'!$B$1:$AJ$1,0),FALSE)/1,0)</f>
        <v>0</v>
      </c>
      <c r="Q160">
        <f>IFERROR(VLOOKUP($B160,Kraftvärmeprod!$B$1:$AJ$550,MATCH(Q$4,Kraftvärmeprod!$B$1:$AJ$1,0),FALSE)/1,0)-IFERROR(VLOOKUP($B160,'Slutlig allokering kvv'!$B$2:$AJ$550,MATCH(Q$4,'Slutlig allokering kvv'!$B$1:$AJ$1,0),FALSE)/1,0)</f>
        <v>0</v>
      </c>
      <c r="R160">
        <f>IFERROR(VLOOKUP($B160,Kraftvärmeprod!$B$1:$AJ$550,MATCH(R$4,Kraftvärmeprod!$B$1:$AJ$1,0),FALSE)/1,0)-IFERROR(VLOOKUP($B160,'Slutlig allokering kvv'!$B$2:$AJ$550,MATCH(R$4,'Slutlig allokering kvv'!$B$1:$AJ$1,0),FALSE)/1,0)</f>
        <v>0</v>
      </c>
      <c r="S160">
        <f>IFERROR(VLOOKUP($B160,Kraftvärmeprod!$B$1:$AJ$550,MATCH(S$4,Kraftvärmeprod!$B$1:$AJ$1,0),FALSE)/1,0)-IFERROR(VLOOKUP($B160,'Slutlig allokering kvv'!$B$2:$AJ$550,MATCH(S$4,'Slutlig allokering kvv'!$B$1:$AJ$1,0),FALSE)/1,0)</f>
        <v>0</v>
      </c>
      <c r="T160">
        <f>IFERROR(VLOOKUP($B160,Kraftvärmeprod!$B$1:$AJ$550,MATCH(T$4,Kraftvärmeprod!$B$1:$AJ$1,0),FALSE)/1,0)-IFERROR(VLOOKUP($B160,'Slutlig allokering kvv'!$B$2:$AJ$550,MATCH(T$4,'Slutlig allokering kvv'!$B$1:$AJ$1,0),FALSE)/1,0)</f>
        <v>0</v>
      </c>
      <c r="U160">
        <f>IFERROR(VLOOKUP($B160,Kraftvärmeprod!$B$1:$AJ$550,MATCH(U$4,Kraftvärmeprod!$B$1:$AJ$1,0),FALSE)/1,0)-IFERROR(VLOOKUP($B160,'Slutlig allokering kvv'!$B$2:$AJ$550,MATCH(U$4,'Slutlig allokering kvv'!$B$1:$AJ$1,0),FALSE)/1,0)</f>
        <v>0</v>
      </c>
      <c r="V160">
        <f>IFERROR(VLOOKUP($B160,Kraftvärmeprod!$B$1:$AJ$550,MATCH(V$4,Kraftvärmeprod!$B$1:$AJ$1,0),FALSE)/1,0)-IFERROR(VLOOKUP($B160,'Slutlig allokering kvv'!$B$2:$AJ$550,MATCH(V$4,'Slutlig allokering kvv'!$B$1:$AJ$1,0),FALSE)/1,0)</f>
        <v>0</v>
      </c>
      <c r="W160">
        <f>IFERROR(VLOOKUP($B160,Kraftvärmeprod!$B$1:$AJ$550,MATCH(W$4,Kraftvärmeprod!$B$1:$AJ$1,0),FALSE)/1,0)-IFERROR(VLOOKUP($B160,'Slutlig allokering kvv'!$B$2:$AJ$550,MATCH(W$4,'Slutlig allokering kvv'!$B$1:$AJ$1,0),FALSE)/1,0)</f>
        <v>0</v>
      </c>
      <c r="X160">
        <f>IFERROR(VLOOKUP($B160,Kraftvärmeprod!$B$1:$AJ$550,MATCH(X$4,Kraftvärmeprod!$B$1:$AJ$1,0),FALSE)/1,0)-IFERROR(VLOOKUP($B160,'Slutlig allokering kvv'!$B$2:$AJ$550,MATCH(X$4,'Slutlig allokering kvv'!$B$1:$AJ$1,0),FALSE)/1,0)</f>
        <v>0</v>
      </c>
      <c r="Y160">
        <f>IFERROR(VLOOKUP($B160,Kraftvärmeprod!$B$1:$AJ$550,MATCH(Y$4,Kraftvärmeprod!$B$1:$AJ$1,0),FALSE)/1,0)-IFERROR(VLOOKUP($B160,'Slutlig allokering kvv'!$B$2:$AJ$550,MATCH(Y$4,'Slutlig allokering kvv'!$B$1:$AJ$1,0),FALSE)/1,0)</f>
        <v>0</v>
      </c>
      <c r="Z160">
        <f>IFERROR(VLOOKUP($B160,Kraftvärmeprod!$B$1:$AJ$550,MATCH(Z$4,Kraftvärmeprod!$B$1:$AJ$1,0),FALSE)/1,0)-IFERROR(VLOOKUP($B160,'Slutlig allokering kvv'!$B$2:$AJ$550,MATCH(Z$4,'Slutlig allokering kvv'!$B$1:$AJ$1,0),FALSE)/1,0)</f>
        <v>0</v>
      </c>
      <c r="AA160">
        <f>IFERROR(VLOOKUP($B160,Kraftvärmeprod!$B$1:$AJ$550,MATCH(AA$4,Kraftvärmeprod!$B$1:$AJ$1,0),FALSE)/1,0)-IFERROR(VLOOKUP($B160,'Slutlig allokering kvv'!$B$2:$AJ$550,MATCH(AA$4,'Slutlig allokering kvv'!$B$1:$AJ$1,0),FALSE)/1,0)</f>
        <v>0</v>
      </c>
      <c r="AB160">
        <f>IFERROR(VLOOKUP($B160,Kraftvärmeprod!$B$1:$AJ$550,MATCH(AB$4,Kraftvärmeprod!$B$1:$AJ$1,0),FALSE)/1,0)-IFERROR(VLOOKUP($B160,'Slutlig allokering kvv'!$B$2:$AJ$550,MATCH(AB$4,'Slutlig allokering kvv'!$B$1:$AJ$1,0),FALSE)/1,0)</f>
        <v>0</v>
      </c>
      <c r="AC160">
        <f>IFERROR(VLOOKUP($B160,Kraftvärmeprod!$B$1:$AJ$550,MATCH(AC$4,Kraftvärmeprod!$B$1:$AJ$1,0),FALSE)/1,0)-IFERROR(VLOOKUP($B160,'Slutlig allokering kvv'!$B$2:$AJ$550,MATCH(AC$4,'Slutlig allokering kvv'!$B$1:$AJ$1,0),FALSE)/1,0)</f>
        <v>0</v>
      </c>
      <c r="AD160">
        <f>IFERROR(VLOOKUP($B160,Miljö!$B$1:$E$471,MATCH("Hjälpel kraftvärme (GWh)",Miljö!$B$1:$E$1,0),FALSE)/1,0)-IFERROR(VLOOKUP($B160,'Slutlig allokering kvv'!$B$2:$AJ$550,MATCH(AD$4,'Slutlig allokering kvv'!$B$1:$AJ$1,0),FALSE)/1,0)</f>
        <v>0</v>
      </c>
      <c r="AH160">
        <f t="shared" si="4"/>
        <v>0</v>
      </c>
      <c r="AJ160">
        <f>IFERROR(VLOOKUP($B160,'Slutlig allokering kvv'!$B$2:$AX$550,MATCH("Summa slutlig allokerad tillförd energi (utan hjälpel och rökgaskondensering):",'Slutlig allokering kvv'!$B$1:$AX$1,0),FALSE)/1,"")</f>
        <v>0</v>
      </c>
      <c r="AL160" s="195" t="str">
        <f>IFERROR(1-VLOOKUP($B160,'Slutlig allokering kvv'!$B$2:$AX$550,MATCH("Andel av bränsle i kvv som allokerats till värme, exklusive rökgaskondensering och hjälpel",'Slutlig allokering kvv'!$B$1:$AX$1,0),FALSE),"")</f>
        <v/>
      </c>
      <c r="AN160" s="195" t="str">
        <f t="shared" si="5"/>
        <v/>
      </c>
    </row>
    <row r="161" spans="1:40" x14ac:dyDescent="0.25">
      <c r="A161" s="2" t="s">
        <v>247</v>
      </c>
      <c r="B161" s="2" t="s">
        <v>251</v>
      </c>
      <c r="C161">
        <f>IFERROR(VLOOKUP($B161,Kraftvärmeprod!$B$1:$AH$479,MATCH(C$4,Kraftvärmeprod!$B$1:$AG$1,0),FALSE)/1,"")</f>
        <v>385</v>
      </c>
      <c r="D161">
        <f>IFERROR(VLOOKUP($B161,Kraftvärmeprod!$B$1:$AH$479,MATCH(D$4,Kraftvärmeprod!$B$1:$AG$1,0),FALSE)/1,"")</f>
        <v>198</v>
      </c>
      <c r="F161">
        <f>IFERROR(VLOOKUP($B161,Kraftvärmeprod!$B$1:$AJ$550,MATCH(F$4,Kraftvärmeprod!$B$1:$AJ$1,0),FALSE)/1,0)-IFERROR(VLOOKUP($B161,'Slutlig allokering kvv'!$B$2:$AJ$550,MATCH(F$4,'Slutlig allokering kvv'!$B$1:$AJ$1,0),FALSE)/1,0)</f>
        <v>0</v>
      </c>
      <c r="G161">
        <f>IFERROR(VLOOKUP($B161,Kraftvärmeprod!$B$1:$AJ$550,MATCH(G$4,Kraftvärmeprod!$B$1:$AJ$1,0),FALSE)/1,0)-IFERROR(VLOOKUP($B161,'Slutlig allokering kvv'!$B$2:$AJ$550,MATCH(G$4,'Slutlig allokering kvv'!$B$1:$AJ$1,0),FALSE)/1,0)</f>
        <v>0</v>
      </c>
      <c r="H161">
        <f>IFERROR(VLOOKUP($B161,Kraftvärmeprod!$B$1:$AJ$550,MATCH(H$4,Kraftvärmeprod!$B$1:$AJ$1,0),FALSE)/1,0)-IFERROR(VLOOKUP($B161,'Slutlig allokering kvv'!$B$2:$AJ$550,MATCH(H$4,'Slutlig allokering kvv'!$B$1:$AJ$1,0),FALSE)/1,0)</f>
        <v>0</v>
      </c>
      <c r="I161">
        <f>IFERROR(VLOOKUP($B161,Kraftvärmeprod!$B$1:$AJ$550,MATCH(I$4,Kraftvärmeprod!$B$1:$AJ$1,0),FALSE)/1,0)-IFERROR(VLOOKUP($B161,'Slutlig allokering kvv'!$B$2:$AJ$550,MATCH(I$4,'Slutlig allokering kvv'!$B$1:$AJ$1,0),FALSE)/1,0)</f>
        <v>0</v>
      </c>
      <c r="J161">
        <f>IFERROR(VLOOKUP($B161,Kraftvärmeprod!$B$1:$AJ$550,MATCH(J$4,Kraftvärmeprod!$B$1:$AJ$1,0),FALSE)/1,0)-IFERROR(VLOOKUP($B161,'Slutlig allokering kvv'!$B$2:$AJ$550,MATCH(J$4,'Slutlig allokering kvv'!$B$1:$AJ$1,0),FALSE)/1,0)</f>
        <v>0</v>
      </c>
      <c r="K161">
        <f>IFERROR(VLOOKUP($B161,Kraftvärmeprod!$B$1:$AJ$550,MATCH(K$4,Kraftvärmeprod!$B$1:$AJ$1,0),FALSE)/1,0)-IFERROR(VLOOKUP($B161,'Slutlig allokering kvv'!$B$2:$AJ$550,MATCH(K$4,'Slutlig allokering kvv'!$B$1:$AJ$1,0),FALSE)/1,0)</f>
        <v>0</v>
      </c>
      <c r="L161">
        <f>IFERROR(VLOOKUP($B161,Kraftvärmeprod!$B$1:$AJ$550,MATCH(L$4,Kraftvärmeprod!$B$1:$AJ$1,0),FALSE)/1,0)-IFERROR(VLOOKUP($B161,'Slutlig allokering kvv'!$B$2:$AJ$550,MATCH(L$4,'Slutlig allokering kvv'!$B$1:$AJ$1,0),FALSE)/1,0)</f>
        <v>10.480360000000001</v>
      </c>
      <c r="M161">
        <f>IFERROR(VLOOKUP($B161,Kraftvärmeprod!$B$1:$AJ$550,MATCH(M$4,Kraftvärmeprod!$B$1:$AJ$1,0),FALSE)/1,0)-IFERROR(VLOOKUP($B161,'Slutlig allokering kvv'!$B$2:$AJ$550,MATCH(M$4,'Slutlig allokering kvv'!$B$1:$AJ$1,0),FALSE)/1,0)</f>
        <v>94.495000000000005</v>
      </c>
      <c r="N161">
        <f>IFERROR(VLOOKUP($B161,Kraftvärmeprod!$B$1:$AJ$550,MATCH(N$4,Kraftvärmeprod!$B$1:$AJ$1,0),FALSE)/1,0)-IFERROR(VLOOKUP($B161,'Slutlig allokering kvv'!$B$2:$AJ$550,MATCH(N$4,'Slutlig allokering kvv'!$B$1:$AJ$1,0),FALSE)/1,0)</f>
        <v>112.2486</v>
      </c>
      <c r="O161">
        <f>IFERROR(VLOOKUP($B161,Kraftvärmeprod!$B$1:$AJ$550,MATCH(O$4,Kraftvärmeprod!$B$1:$AJ$1,0),FALSE)/1,0)-IFERROR(VLOOKUP($B161,'Slutlig allokering kvv'!$B$2:$AJ$550,MATCH(O$4,'Slutlig allokering kvv'!$B$1:$AJ$1,0),FALSE)/1,0)</f>
        <v>67.57820000000001</v>
      </c>
      <c r="P161">
        <f>IFERROR(VLOOKUP($B161,Kraftvärmeprod!$B$1:$AJ$550,MATCH(P$4,Kraftvärmeprod!$B$1:$AJ$1,0),FALSE)/1,0)-IFERROR(VLOOKUP($B161,'Slutlig allokering kvv'!$B$2:$AJ$550,MATCH(P$4,'Slutlig allokering kvv'!$B$1:$AJ$1,0),FALSE)/1,0)</f>
        <v>0</v>
      </c>
      <c r="Q161">
        <f>IFERROR(VLOOKUP($B161,Kraftvärmeprod!$B$1:$AJ$550,MATCH(Q$4,Kraftvärmeprod!$B$1:$AJ$1,0),FALSE)/1,0)-IFERROR(VLOOKUP($B161,'Slutlig allokering kvv'!$B$2:$AJ$550,MATCH(Q$4,'Slutlig allokering kvv'!$B$1:$AJ$1,0),FALSE)/1,0)</f>
        <v>0</v>
      </c>
      <c r="R161">
        <f>IFERROR(VLOOKUP($B161,Kraftvärmeprod!$B$1:$AJ$550,MATCH(R$4,Kraftvärmeprod!$B$1:$AJ$1,0),FALSE)/1,0)-IFERROR(VLOOKUP($B161,'Slutlig allokering kvv'!$B$2:$AJ$550,MATCH(R$4,'Slutlig allokering kvv'!$B$1:$AJ$1,0),FALSE)/1,0)</f>
        <v>0</v>
      </c>
      <c r="S161">
        <f>IFERROR(VLOOKUP($B161,Kraftvärmeprod!$B$1:$AJ$550,MATCH(S$4,Kraftvärmeprod!$B$1:$AJ$1,0),FALSE)/1,0)-IFERROR(VLOOKUP($B161,'Slutlig allokering kvv'!$B$2:$AJ$550,MATCH(S$4,'Slutlig allokering kvv'!$B$1:$AJ$1,0),FALSE)/1,0)</f>
        <v>6.8723599999999996E-2</v>
      </c>
      <c r="T161">
        <f>IFERROR(VLOOKUP($B161,Kraftvärmeprod!$B$1:$AJ$550,MATCH(T$4,Kraftvärmeprod!$B$1:$AJ$1,0),FALSE)/1,0)-IFERROR(VLOOKUP($B161,'Slutlig allokering kvv'!$B$2:$AJ$550,MATCH(T$4,'Slutlig allokering kvv'!$B$1:$AJ$1,0),FALSE)/1,0)</f>
        <v>6.0133200000000002</v>
      </c>
      <c r="U161">
        <f>IFERROR(VLOOKUP($B161,Kraftvärmeprod!$B$1:$AJ$550,MATCH(U$4,Kraftvärmeprod!$B$1:$AJ$1,0),FALSE)/1,0)-IFERROR(VLOOKUP($B161,'Slutlig allokering kvv'!$B$2:$AJ$550,MATCH(U$4,'Slutlig allokering kvv'!$B$1:$AJ$1,0),FALSE)/1,0)</f>
        <v>0</v>
      </c>
      <c r="V161">
        <f>IFERROR(VLOOKUP($B161,Kraftvärmeprod!$B$1:$AJ$550,MATCH(V$4,Kraftvärmeprod!$B$1:$AJ$1,0),FALSE)/1,0)-IFERROR(VLOOKUP($B161,'Slutlig allokering kvv'!$B$2:$AJ$550,MATCH(V$4,'Slutlig allokering kvv'!$B$1:$AJ$1,0),FALSE)/1,0)</f>
        <v>72.15979999999999</v>
      </c>
      <c r="W161">
        <f>IFERROR(VLOOKUP($B161,Kraftvärmeprod!$B$1:$AJ$550,MATCH(W$4,Kraftvärmeprod!$B$1:$AJ$1,0),FALSE)/1,0)-IFERROR(VLOOKUP($B161,'Slutlig allokering kvv'!$B$2:$AJ$550,MATCH(W$4,'Slutlig allokering kvv'!$B$1:$AJ$1,0),FALSE)/1,0)</f>
        <v>0</v>
      </c>
      <c r="X161">
        <f>IFERROR(VLOOKUP($B161,Kraftvärmeprod!$B$1:$AJ$550,MATCH(X$4,Kraftvärmeprod!$B$1:$AJ$1,0),FALSE)/1,0)-IFERROR(VLOOKUP($B161,'Slutlig allokering kvv'!$B$2:$AJ$550,MATCH(X$4,'Slutlig allokering kvv'!$B$1:$AJ$1,0),FALSE)/1,0)</f>
        <v>0</v>
      </c>
      <c r="Y161">
        <f>IFERROR(VLOOKUP($B161,Kraftvärmeprod!$B$1:$AJ$550,MATCH(Y$4,Kraftvärmeprod!$B$1:$AJ$1,0),FALSE)/1,0)-IFERROR(VLOOKUP($B161,'Slutlig allokering kvv'!$B$2:$AJ$550,MATCH(Y$4,'Slutlig allokering kvv'!$B$1:$AJ$1,0),FALSE)/1,0)</f>
        <v>0</v>
      </c>
      <c r="Z161">
        <f>IFERROR(VLOOKUP($B161,Kraftvärmeprod!$B$1:$AJ$550,MATCH(Z$4,Kraftvärmeprod!$B$1:$AJ$1,0),FALSE)/1,0)-IFERROR(VLOOKUP($B161,'Slutlig allokering kvv'!$B$2:$AJ$550,MATCH(Z$4,'Slutlig allokering kvv'!$B$1:$AJ$1,0),FALSE)/1,0)</f>
        <v>22.8507</v>
      </c>
      <c r="AA161">
        <f>IFERROR(VLOOKUP($B161,Kraftvärmeprod!$B$1:$AJ$550,MATCH(AA$4,Kraftvärmeprod!$B$1:$AJ$1,0),FALSE)/1,0)-IFERROR(VLOOKUP($B161,'Slutlig allokering kvv'!$B$2:$AJ$550,MATCH(AA$4,'Slutlig allokering kvv'!$B$1:$AJ$1,0),FALSE)/1,0)</f>
        <v>0</v>
      </c>
      <c r="AB161">
        <f>IFERROR(VLOOKUP($B161,Kraftvärmeprod!$B$1:$AJ$550,MATCH(AB$4,Kraftvärmeprod!$B$1:$AJ$1,0),FALSE)/1,0)-IFERROR(VLOOKUP($B161,'Slutlig allokering kvv'!$B$2:$AJ$550,MATCH(AB$4,'Slutlig allokering kvv'!$B$1:$AJ$1,0),FALSE)/1,0)</f>
        <v>0</v>
      </c>
      <c r="AC161">
        <f>IFERROR(VLOOKUP($B161,Kraftvärmeprod!$B$1:$AJ$550,MATCH(AC$4,Kraftvärmeprod!$B$1:$AJ$1,0),FALSE)/1,0)-IFERROR(VLOOKUP($B161,'Slutlig allokering kvv'!$B$2:$AJ$550,MATCH(AC$4,'Slutlig allokering kvv'!$B$1:$AJ$1,0),FALSE)/1,0)</f>
        <v>0</v>
      </c>
      <c r="AD161">
        <f>IFERROR(VLOOKUP($B161,Miljö!$B$1:$E$471,MATCH("Hjälpel kraftvärme (GWh)",Miljö!$B$1:$E$1,0),FALSE)/1,0)-IFERROR(VLOOKUP($B161,'Slutlig allokering kvv'!$B$2:$AJ$550,MATCH(AD$4,'Slutlig allokering kvv'!$B$1:$AJ$1,0),FALSE)/1,0)</f>
        <v>0</v>
      </c>
      <c r="AH161">
        <f t="shared" si="4"/>
        <v>385.89470360000001</v>
      </c>
      <c r="AJ161">
        <f>IFERROR(VLOOKUP($B161,'Slutlig allokering kvv'!$B$2:$AX$550,MATCH("Summa slutlig allokerad tillförd energi (utan hjälpel och rökgaskondensering):",'Slutlig allokering kvv'!$B$1:$AX$1,0),FALSE)/1,"")</f>
        <v>291.02529639999995</v>
      </c>
      <c r="AL161" s="195">
        <f>IFERROR(1-VLOOKUP($B161,'Slutlig allokering kvv'!$B$2:$AX$550,MATCH("Andel av bränsle i kvv som allokerats till värme, exklusive rökgaskondensering och hjälpel",'Slutlig allokering kvv'!$B$1:$AX$1,0),FALSE),"")</f>
        <v>0.57007431247414775</v>
      </c>
      <c r="AN161" s="195">
        <f t="shared" si="5"/>
        <v>0.57007431247414764</v>
      </c>
    </row>
    <row r="162" spans="1:40" x14ac:dyDescent="0.25">
      <c r="A162" s="2" t="s">
        <v>252</v>
      </c>
      <c r="B162" s="2" t="s">
        <v>253</v>
      </c>
      <c r="C162" t="str">
        <f>IFERROR(VLOOKUP($B162,Kraftvärmeprod!$B$1:$AH$479,MATCH(C$4,Kraftvärmeprod!$B$1:$AG$1,0),FALSE)/1,"")</f>
        <v/>
      </c>
      <c r="D162" t="str">
        <f>IFERROR(VLOOKUP($B162,Kraftvärmeprod!$B$1:$AH$479,MATCH(D$4,Kraftvärmeprod!$B$1:$AG$1,0),FALSE)/1,"")</f>
        <v/>
      </c>
      <c r="F162">
        <f>IFERROR(VLOOKUP($B162,Kraftvärmeprod!$B$1:$AJ$550,MATCH(F$4,Kraftvärmeprod!$B$1:$AJ$1,0),FALSE)/1,0)-IFERROR(VLOOKUP($B162,'Slutlig allokering kvv'!$B$2:$AJ$550,MATCH(F$4,'Slutlig allokering kvv'!$B$1:$AJ$1,0),FALSE)/1,0)</f>
        <v>0</v>
      </c>
      <c r="G162">
        <f>IFERROR(VLOOKUP($B162,Kraftvärmeprod!$B$1:$AJ$550,MATCH(G$4,Kraftvärmeprod!$B$1:$AJ$1,0),FALSE)/1,0)-IFERROR(VLOOKUP($B162,'Slutlig allokering kvv'!$B$2:$AJ$550,MATCH(G$4,'Slutlig allokering kvv'!$B$1:$AJ$1,0),FALSE)/1,0)</f>
        <v>0</v>
      </c>
      <c r="H162">
        <f>IFERROR(VLOOKUP($B162,Kraftvärmeprod!$B$1:$AJ$550,MATCH(H$4,Kraftvärmeprod!$B$1:$AJ$1,0),FALSE)/1,0)-IFERROR(VLOOKUP($B162,'Slutlig allokering kvv'!$B$2:$AJ$550,MATCH(H$4,'Slutlig allokering kvv'!$B$1:$AJ$1,0),FALSE)/1,0)</f>
        <v>0</v>
      </c>
      <c r="I162">
        <f>IFERROR(VLOOKUP($B162,Kraftvärmeprod!$B$1:$AJ$550,MATCH(I$4,Kraftvärmeprod!$B$1:$AJ$1,0),FALSE)/1,0)-IFERROR(VLOOKUP($B162,'Slutlig allokering kvv'!$B$2:$AJ$550,MATCH(I$4,'Slutlig allokering kvv'!$B$1:$AJ$1,0),FALSE)/1,0)</f>
        <v>0</v>
      </c>
      <c r="J162">
        <f>IFERROR(VLOOKUP($B162,Kraftvärmeprod!$B$1:$AJ$550,MATCH(J$4,Kraftvärmeprod!$B$1:$AJ$1,0),FALSE)/1,0)-IFERROR(VLOOKUP($B162,'Slutlig allokering kvv'!$B$2:$AJ$550,MATCH(J$4,'Slutlig allokering kvv'!$B$1:$AJ$1,0),FALSE)/1,0)</f>
        <v>0</v>
      </c>
      <c r="K162">
        <f>IFERROR(VLOOKUP($B162,Kraftvärmeprod!$B$1:$AJ$550,MATCH(K$4,Kraftvärmeprod!$B$1:$AJ$1,0),FALSE)/1,0)-IFERROR(VLOOKUP($B162,'Slutlig allokering kvv'!$B$2:$AJ$550,MATCH(K$4,'Slutlig allokering kvv'!$B$1:$AJ$1,0),FALSE)/1,0)</f>
        <v>0</v>
      </c>
      <c r="L162">
        <f>IFERROR(VLOOKUP($B162,Kraftvärmeprod!$B$1:$AJ$550,MATCH(L$4,Kraftvärmeprod!$B$1:$AJ$1,0),FALSE)/1,0)-IFERROR(VLOOKUP($B162,'Slutlig allokering kvv'!$B$2:$AJ$550,MATCH(L$4,'Slutlig allokering kvv'!$B$1:$AJ$1,0),FALSE)/1,0)</f>
        <v>0</v>
      </c>
      <c r="M162">
        <f>IFERROR(VLOOKUP($B162,Kraftvärmeprod!$B$1:$AJ$550,MATCH(M$4,Kraftvärmeprod!$B$1:$AJ$1,0),FALSE)/1,0)-IFERROR(VLOOKUP($B162,'Slutlig allokering kvv'!$B$2:$AJ$550,MATCH(M$4,'Slutlig allokering kvv'!$B$1:$AJ$1,0),FALSE)/1,0)</f>
        <v>0</v>
      </c>
      <c r="N162">
        <f>IFERROR(VLOOKUP($B162,Kraftvärmeprod!$B$1:$AJ$550,MATCH(N$4,Kraftvärmeprod!$B$1:$AJ$1,0),FALSE)/1,0)-IFERROR(VLOOKUP($B162,'Slutlig allokering kvv'!$B$2:$AJ$550,MATCH(N$4,'Slutlig allokering kvv'!$B$1:$AJ$1,0),FALSE)/1,0)</f>
        <v>0</v>
      </c>
      <c r="O162">
        <f>IFERROR(VLOOKUP($B162,Kraftvärmeprod!$B$1:$AJ$550,MATCH(O$4,Kraftvärmeprod!$B$1:$AJ$1,0),FALSE)/1,0)-IFERROR(VLOOKUP($B162,'Slutlig allokering kvv'!$B$2:$AJ$550,MATCH(O$4,'Slutlig allokering kvv'!$B$1:$AJ$1,0),FALSE)/1,0)</f>
        <v>0</v>
      </c>
      <c r="P162">
        <f>IFERROR(VLOOKUP($B162,Kraftvärmeprod!$B$1:$AJ$550,MATCH(P$4,Kraftvärmeprod!$B$1:$AJ$1,0),FALSE)/1,0)-IFERROR(VLOOKUP($B162,'Slutlig allokering kvv'!$B$2:$AJ$550,MATCH(P$4,'Slutlig allokering kvv'!$B$1:$AJ$1,0),FALSE)/1,0)</f>
        <v>0</v>
      </c>
      <c r="Q162">
        <f>IFERROR(VLOOKUP($B162,Kraftvärmeprod!$B$1:$AJ$550,MATCH(Q$4,Kraftvärmeprod!$B$1:$AJ$1,0),FALSE)/1,0)-IFERROR(VLOOKUP($B162,'Slutlig allokering kvv'!$B$2:$AJ$550,MATCH(Q$4,'Slutlig allokering kvv'!$B$1:$AJ$1,0),FALSE)/1,0)</f>
        <v>0</v>
      </c>
      <c r="R162">
        <f>IFERROR(VLOOKUP($B162,Kraftvärmeprod!$B$1:$AJ$550,MATCH(R$4,Kraftvärmeprod!$B$1:$AJ$1,0),FALSE)/1,0)-IFERROR(VLOOKUP($B162,'Slutlig allokering kvv'!$B$2:$AJ$550,MATCH(R$4,'Slutlig allokering kvv'!$B$1:$AJ$1,0),FALSE)/1,0)</f>
        <v>0</v>
      </c>
      <c r="S162">
        <f>IFERROR(VLOOKUP($B162,Kraftvärmeprod!$B$1:$AJ$550,MATCH(S$4,Kraftvärmeprod!$B$1:$AJ$1,0),FALSE)/1,0)-IFERROR(VLOOKUP($B162,'Slutlig allokering kvv'!$B$2:$AJ$550,MATCH(S$4,'Slutlig allokering kvv'!$B$1:$AJ$1,0),FALSE)/1,0)</f>
        <v>0</v>
      </c>
      <c r="T162">
        <f>IFERROR(VLOOKUP($B162,Kraftvärmeprod!$B$1:$AJ$550,MATCH(T$4,Kraftvärmeprod!$B$1:$AJ$1,0),FALSE)/1,0)-IFERROR(VLOOKUP($B162,'Slutlig allokering kvv'!$B$2:$AJ$550,MATCH(T$4,'Slutlig allokering kvv'!$B$1:$AJ$1,0),FALSE)/1,0)</f>
        <v>0</v>
      </c>
      <c r="U162">
        <f>IFERROR(VLOOKUP($B162,Kraftvärmeprod!$B$1:$AJ$550,MATCH(U$4,Kraftvärmeprod!$B$1:$AJ$1,0),FALSE)/1,0)-IFERROR(VLOOKUP($B162,'Slutlig allokering kvv'!$B$2:$AJ$550,MATCH(U$4,'Slutlig allokering kvv'!$B$1:$AJ$1,0),FALSE)/1,0)</f>
        <v>0</v>
      </c>
      <c r="V162">
        <f>IFERROR(VLOOKUP($B162,Kraftvärmeprod!$B$1:$AJ$550,MATCH(V$4,Kraftvärmeprod!$B$1:$AJ$1,0),FALSE)/1,0)-IFERROR(VLOOKUP($B162,'Slutlig allokering kvv'!$B$2:$AJ$550,MATCH(V$4,'Slutlig allokering kvv'!$B$1:$AJ$1,0),FALSE)/1,0)</f>
        <v>0</v>
      </c>
      <c r="W162">
        <f>IFERROR(VLOOKUP($B162,Kraftvärmeprod!$B$1:$AJ$550,MATCH(W$4,Kraftvärmeprod!$B$1:$AJ$1,0),FALSE)/1,0)-IFERROR(VLOOKUP($B162,'Slutlig allokering kvv'!$B$2:$AJ$550,MATCH(W$4,'Slutlig allokering kvv'!$B$1:$AJ$1,0),FALSE)/1,0)</f>
        <v>0</v>
      </c>
      <c r="X162">
        <f>IFERROR(VLOOKUP($B162,Kraftvärmeprod!$B$1:$AJ$550,MATCH(X$4,Kraftvärmeprod!$B$1:$AJ$1,0),FALSE)/1,0)-IFERROR(VLOOKUP($B162,'Slutlig allokering kvv'!$B$2:$AJ$550,MATCH(X$4,'Slutlig allokering kvv'!$B$1:$AJ$1,0),FALSE)/1,0)</f>
        <v>0</v>
      </c>
      <c r="Y162">
        <f>IFERROR(VLOOKUP($B162,Kraftvärmeprod!$B$1:$AJ$550,MATCH(Y$4,Kraftvärmeprod!$B$1:$AJ$1,0),FALSE)/1,0)-IFERROR(VLOOKUP($B162,'Slutlig allokering kvv'!$B$2:$AJ$550,MATCH(Y$4,'Slutlig allokering kvv'!$B$1:$AJ$1,0),FALSE)/1,0)</f>
        <v>0</v>
      </c>
      <c r="Z162">
        <f>IFERROR(VLOOKUP($B162,Kraftvärmeprod!$B$1:$AJ$550,MATCH(Z$4,Kraftvärmeprod!$B$1:$AJ$1,0),FALSE)/1,0)-IFERROR(VLOOKUP($B162,'Slutlig allokering kvv'!$B$2:$AJ$550,MATCH(Z$4,'Slutlig allokering kvv'!$B$1:$AJ$1,0),FALSE)/1,0)</f>
        <v>0</v>
      </c>
      <c r="AA162">
        <f>IFERROR(VLOOKUP($B162,Kraftvärmeprod!$B$1:$AJ$550,MATCH(AA$4,Kraftvärmeprod!$B$1:$AJ$1,0),FALSE)/1,0)-IFERROR(VLOOKUP($B162,'Slutlig allokering kvv'!$B$2:$AJ$550,MATCH(AA$4,'Slutlig allokering kvv'!$B$1:$AJ$1,0),FALSE)/1,0)</f>
        <v>0</v>
      </c>
      <c r="AB162">
        <f>IFERROR(VLOOKUP($B162,Kraftvärmeprod!$B$1:$AJ$550,MATCH(AB$4,Kraftvärmeprod!$B$1:$AJ$1,0),FALSE)/1,0)-IFERROR(VLOOKUP($B162,'Slutlig allokering kvv'!$B$2:$AJ$550,MATCH(AB$4,'Slutlig allokering kvv'!$B$1:$AJ$1,0),FALSE)/1,0)</f>
        <v>0</v>
      </c>
      <c r="AC162">
        <f>IFERROR(VLOOKUP($B162,Kraftvärmeprod!$B$1:$AJ$550,MATCH(AC$4,Kraftvärmeprod!$B$1:$AJ$1,0),FALSE)/1,0)-IFERROR(VLOOKUP($B162,'Slutlig allokering kvv'!$B$2:$AJ$550,MATCH(AC$4,'Slutlig allokering kvv'!$B$1:$AJ$1,0),FALSE)/1,0)</f>
        <v>0</v>
      </c>
      <c r="AD162">
        <f>IFERROR(VLOOKUP($B162,Miljö!$B$1:$E$471,MATCH("Hjälpel kraftvärme (GWh)",Miljö!$B$1:$E$1,0),FALSE)/1,0)-IFERROR(VLOOKUP($B162,'Slutlig allokering kvv'!$B$2:$AJ$550,MATCH(AD$4,'Slutlig allokering kvv'!$B$1:$AJ$1,0),FALSE)/1,0)</f>
        <v>0</v>
      </c>
      <c r="AH162">
        <f t="shared" si="4"/>
        <v>0</v>
      </c>
      <c r="AJ162">
        <f>IFERROR(VLOOKUP($B162,'Slutlig allokering kvv'!$B$2:$AX$550,MATCH("Summa slutlig allokerad tillförd energi (utan hjälpel och rökgaskondensering):",'Slutlig allokering kvv'!$B$1:$AX$1,0),FALSE)/1,"")</f>
        <v>0</v>
      </c>
      <c r="AL162" s="195" t="str">
        <f>IFERROR(1-VLOOKUP($B162,'Slutlig allokering kvv'!$B$2:$AX$550,MATCH("Andel av bränsle i kvv som allokerats till värme, exklusive rökgaskondensering och hjälpel",'Slutlig allokering kvv'!$B$1:$AX$1,0),FALSE),"")</f>
        <v/>
      </c>
      <c r="AN162" s="195" t="str">
        <f t="shared" si="5"/>
        <v/>
      </c>
    </row>
    <row r="163" spans="1:40" x14ac:dyDescent="0.25">
      <c r="A163" s="2" t="s">
        <v>255</v>
      </c>
      <c r="B163" s="2" t="s">
        <v>256</v>
      </c>
      <c r="C163" t="str">
        <f>IFERROR(VLOOKUP($B163,Kraftvärmeprod!$B$1:$AH$479,MATCH(C$4,Kraftvärmeprod!$B$1:$AG$1,0),FALSE)/1,"")</f>
        <v/>
      </c>
      <c r="D163" t="str">
        <f>IFERROR(VLOOKUP($B163,Kraftvärmeprod!$B$1:$AH$479,MATCH(D$4,Kraftvärmeprod!$B$1:$AG$1,0),FALSE)/1,"")</f>
        <v/>
      </c>
      <c r="F163">
        <f>IFERROR(VLOOKUP($B163,Kraftvärmeprod!$B$1:$AJ$550,MATCH(F$4,Kraftvärmeprod!$B$1:$AJ$1,0),FALSE)/1,0)-IFERROR(VLOOKUP($B163,'Slutlig allokering kvv'!$B$2:$AJ$550,MATCH(F$4,'Slutlig allokering kvv'!$B$1:$AJ$1,0),FALSE)/1,0)</f>
        <v>0</v>
      </c>
      <c r="G163">
        <f>IFERROR(VLOOKUP($B163,Kraftvärmeprod!$B$1:$AJ$550,MATCH(G$4,Kraftvärmeprod!$B$1:$AJ$1,0),FALSE)/1,0)-IFERROR(VLOOKUP($B163,'Slutlig allokering kvv'!$B$2:$AJ$550,MATCH(G$4,'Slutlig allokering kvv'!$B$1:$AJ$1,0),FALSE)/1,0)</f>
        <v>0</v>
      </c>
      <c r="H163">
        <f>IFERROR(VLOOKUP($B163,Kraftvärmeprod!$B$1:$AJ$550,MATCH(H$4,Kraftvärmeprod!$B$1:$AJ$1,0),FALSE)/1,0)-IFERROR(VLOOKUP($B163,'Slutlig allokering kvv'!$B$2:$AJ$550,MATCH(H$4,'Slutlig allokering kvv'!$B$1:$AJ$1,0),FALSE)/1,0)</f>
        <v>0</v>
      </c>
      <c r="I163">
        <f>IFERROR(VLOOKUP($B163,Kraftvärmeprod!$B$1:$AJ$550,MATCH(I$4,Kraftvärmeprod!$B$1:$AJ$1,0),FALSE)/1,0)-IFERROR(VLOOKUP($B163,'Slutlig allokering kvv'!$B$2:$AJ$550,MATCH(I$4,'Slutlig allokering kvv'!$B$1:$AJ$1,0),FALSE)/1,0)</f>
        <v>0</v>
      </c>
      <c r="J163">
        <f>IFERROR(VLOOKUP($B163,Kraftvärmeprod!$B$1:$AJ$550,MATCH(J$4,Kraftvärmeprod!$B$1:$AJ$1,0),FALSE)/1,0)-IFERROR(VLOOKUP($B163,'Slutlig allokering kvv'!$B$2:$AJ$550,MATCH(J$4,'Slutlig allokering kvv'!$B$1:$AJ$1,0),FALSE)/1,0)</f>
        <v>0</v>
      </c>
      <c r="K163">
        <f>IFERROR(VLOOKUP($B163,Kraftvärmeprod!$B$1:$AJ$550,MATCH(K$4,Kraftvärmeprod!$B$1:$AJ$1,0),FALSE)/1,0)-IFERROR(VLOOKUP($B163,'Slutlig allokering kvv'!$B$2:$AJ$550,MATCH(K$4,'Slutlig allokering kvv'!$B$1:$AJ$1,0),FALSE)/1,0)</f>
        <v>0</v>
      </c>
      <c r="L163">
        <f>IFERROR(VLOOKUP($B163,Kraftvärmeprod!$B$1:$AJ$550,MATCH(L$4,Kraftvärmeprod!$B$1:$AJ$1,0),FALSE)/1,0)-IFERROR(VLOOKUP($B163,'Slutlig allokering kvv'!$B$2:$AJ$550,MATCH(L$4,'Slutlig allokering kvv'!$B$1:$AJ$1,0),FALSE)/1,0)</f>
        <v>0</v>
      </c>
      <c r="M163">
        <f>IFERROR(VLOOKUP($B163,Kraftvärmeprod!$B$1:$AJ$550,MATCH(M$4,Kraftvärmeprod!$B$1:$AJ$1,0),FALSE)/1,0)-IFERROR(VLOOKUP($B163,'Slutlig allokering kvv'!$B$2:$AJ$550,MATCH(M$4,'Slutlig allokering kvv'!$B$1:$AJ$1,0),FALSE)/1,0)</f>
        <v>0</v>
      </c>
      <c r="N163">
        <f>IFERROR(VLOOKUP($B163,Kraftvärmeprod!$B$1:$AJ$550,MATCH(N$4,Kraftvärmeprod!$B$1:$AJ$1,0),FALSE)/1,0)-IFERROR(VLOOKUP($B163,'Slutlig allokering kvv'!$B$2:$AJ$550,MATCH(N$4,'Slutlig allokering kvv'!$B$1:$AJ$1,0),FALSE)/1,0)</f>
        <v>0</v>
      </c>
      <c r="O163">
        <f>IFERROR(VLOOKUP($B163,Kraftvärmeprod!$B$1:$AJ$550,MATCH(O$4,Kraftvärmeprod!$B$1:$AJ$1,0),FALSE)/1,0)-IFERROR(VLOOKUP($B163,'Slutlig allokering kvv'!$B$2:$AJ$550,MATCH(O$4,'Slutlig allokering kvv'!$B$1:$AJ$1,0),FALSE)/1,0)</f>
        <v>0</v>
      </c>
      <c r="P163">
        <f>IFERROR(VLOOKUP($B163,Kraftvärmeprod!$B$1:$AJ$550,MATCH(P$4,Kraftvärmeprod!$B$1:$AJ$1,0),FALSE)/1,0)-IFERROR(VLOOKUP($B163,'Slutlig allokering kvv'!$B$2:$AJ$550,MATCH(P$4,'Slutlig allokering kvv'!$B$1:$AJ$1,0),FALSE)/1,0)</f>
        <v>0</v>
      </c>
      <c r="Q163">
        <f>IFERROR(VLOOKUP($B163,Kraftvärmeprod!$B$1:$AJ$550,MATCH(Q$4,Kraftvärmeprod!$B$1:$AJ$1,0),FALSE)/1,0)-IFERROR(VLOOKUP($B163,'Slutlig allokering kvv'!$B$2:$AJ$550,MATCH(Q$4,'Slutlig allokering kvv'!$B$1:$AJ$1,0),FALSE)/1,0)</f>
        <v>0</v>
      </c>
      <c r="R163">
        <f>IFERROR(VLOOKUP($B163,Kraftvärmeprod!$B$1:$AJ$550,MATCH(R$4,Kraftvärmeprod!$B$1:$AJ$1,0),FALSE)/1,0)-IFERROR(VLOOKUP($B163,'Slutlig allokering kvv'!$B$2:$AJ$550,MATCH(R$4,'Slutlig allokering kvv'!$B$1:$AJ$1,0),FALSE)/1,0)</f>
        <v>0</v>
      </c>
      <c r="S163">
        <f>IFERROR(VLOOKUP($B163,Kraftvärmeprod!$B$1:$AJ$550,MATCH(S$4,Kraftvärmeprod!$B$1:$AJ$1,0),FALSE)/1,0)-IFERROR(VLOOKUP($B163,'Slutlig allokering kvv'!$B$2:$AJ$550,MATCH(S$4,'Slutlig allokering kvv'!$B$1:$AJ$1,0),FALSE)/1,0)</f>
        <v>0</v>
      </c>
      <c r="T163">
        <f>IFERROR(VLOOKUP($B163,Kraftvärmeprod!$B$1:$AJ$550,MATCH(T$4,Kraftvärmeprod!$B$1:$AJ$1,0),FALSE)/1,0)-IFERROR(VLOOKUP($B163,'Slutlig allokering kvv'!$B$2:$AJ$550,MATCH(T$4,'Slutlig allokering kvv'!$B$1:$AJ$1,0),FALSE)/1,0)</f>
        <v>0</v>
      </c>
      <c r="U163">
        <f>IFERROR(VLOOKUP($B163,Kraftvärmeprod!$B$1:$AJ$550,MATCH(U$4,Kraftvärmeprod!$B$1:$AJ$1,0),FALSE)/1,0)-IFERROR(VLOOKUP($B163,'Slutlig allokering kvv'!$B$2:$AJ$550,MATCH(U$4,'Slutlig allokering kvv'!$B$1:$AJ$1,0),FALSE)/1,0)</f>
        <v>0</v>
      </c>
      <c r="V163">
        <f>IFERROR(VLOOKUP($B163,Kraftvärmeprod!$B$1:$AJ$550,MATCH(V$4,Kraftvärmeprod!$B$1:$AJ$1,0),FALSE)/1,0)-IFERROR(VLOOKUP($B163,'Slutlig allokering kvv'!$B$2:$AJ$550,MATCH(V$4,'Slutlig allokering kvv'!$B$1:$AJ$1,0),FALSE)/1,0)</f>
        <v>0</v>
      </c>
      <c r="W163">
        <f>IFERROR(VLOOKUP($B163,Kraftvärmeprod!$B$1:$AJ$550,MATCH(W$4,Kraftvärmeprod!$B$1:$AJ$1,0),FALSE)/1,0)-IFERROR(VLOOKUP($B163,'Slutlig allokering kvv'!$B$2:$AJ$550,MATCH(W$4,'Slutlig allokering kvv'!$B$1:$AJ$1,0),FALSE)/1,0)</f>
        <v>0</v>
      </c>
      <c r="X163">
        <f>IFERROR(VLOOKUP($B163,Kraftvärmeprod!$B$1:$AJ$550,MATCH(X$4,Kraftvärmeprod!$B$1:$AJ$1,0),FALSE)/1,0)-IFERROR(VLOOKUP($B163,'Slutlig allokering kvv'!$B$2:$AJ$550,MATCH(X$4,'Slutlig allokering kvv'!$B$1:$AJ$1,0),FALSE)/1,0)</f>
        <v>0</v>
      </c>
      <c r="Y163">
        <f>IFERROR(VLOOKUP($B163,Kraftvärmeprod!$B$1:$AJ$550,MATCH(Y$4,Kraftvärmeprod!$B$1:$AJ$1,0),FALSE)/1,0)-IFERROR(VLOOKUP($B163,'Slutlig allokering kvv'!$B$2:$AJ$550,MATCH(Y$4,'Slutlig allokering kvv'!$B$1:$AJ$1,0),FALSE)/1,0)</f>
        <v>0</v>
      </c>
      <c r="Z163">
        <f>IFERROR(VLOOKUP($B163,Kraftvärmeprod!$B$1:$AJ$550,MATCH(Z$4,Kraftvärmeprod!$B$1:$AJ$1,0),FALSE)/1,0)-IFERROR(VLOOKUP($B163,'Slutlig allokering kvv'!$B$2:$AJ$550,MATCH(Z$4,'Slutlig allokering kvv'!$B$1:$AJ$1,0),FALSE)/1,0)</f>
        <v>0</v>
      </c>
      <c r="AA163">
        <f>IFERROR(VLOOKUP($B163,Kraftvärmeprod!$B$1:$AJ$550,MATCH(AA$4,Kraftvärmeprod!$B$1:$AJ$1,0),FALSE)/1,0)-IFERROR(VLOOKUP($B163,'Slutlig allokering kvv'!$B$2:$AJ$550,MATCH(AA$4,'Slutlig allokering kvv'!$B$1:$AJ$1,0),FALSE)/1,0)</f>
        <v>0</v>
      </c>
      <c r="AB163">
        <f>IFERROR(VLOOKUP($B163,Kraftvärmeprod!$B$1:$AJ$550,MATCH(AB$4,Kraftvärmeprod!$B$1:$AJ$1,0),FALSE)/1,0)-IFERROR(VLOOKUP($B163,'Slutlig allokering kvv'!$B$2:$AJ$550,MATCH(AB$4,'Slutlig allokering kvv'!$B$1:$AJ$1,0),FALSE)/1,0)</f>
        <v>0</v>
      </c>
      <c r="AC163">
        <f>IFERROR(VLOOKUP($B163,Kraftvärmeprod!$B$1:$AJ$550,MATCH(AC$4,Kraftvärmeprod!$B$1:$AJ$1,0),FALSE)/1,0)-IFERROR(VLOOKUP($B163,'Slutlig allokering kvv'!$B$2:$AJ$550,MATCH(AC$4,'Slutlig allokering kvv'!$B$1:$AJ$1,0),FALSE)/1,0)</f>
        <v>0</v>
      </c>
      <c r="AD163">
        <f>IFERROR(VLOOKUP($B163,Miljö!$B$1:$E$471,MATCH("Hjälpel kraftvärme (GWh)",Miljö!$B$1:$E$1,0),FALSE)/1,0)-IFERROR(VLOOKUP($B163,'Slutlig allokering kvv'!$B$2:$AJ$550,MATCH(AD$4,'Slutlig allokering kvv'!$B$1:$AJ$1,0),FALSE)/1,0)</f>
        <v>0</v>
      </c>
      <c r="AH163">
        <f t="shared" si="4"/>
        <v>0</v>
      </c>
      <c r="AJ163">
        <f>IFERROR(VLOOKUP($B163,'Slutlig allokering kvv'!$B$2:$AX$550,MATCH("Summa slutlig allokerad tillförd energi (utan hjälpel och rökgaskondensering):",'Slutlig allokering kvv'!$B$1:$AX$1,0),FALSE)/1,"")</f>
        <v>0</v>
      </c>
      <c r="AL163" s="195" t="str">
        <f>IFERROR(1-VLOOKUP($B163,'Slutlig allokering kvv'!$B$2:$AX$550,MATCH("Andel av bränsle i kvv som allokerats till värme, exklusive rökgaskondensering och hjälpel",'Slutlig allokering kvv'!$B$1:$AX$1,0),FALSE),"")</f>
        <v/>
      </c>
      <c r="AN163" s="195" t="str">
        <f t="shared" si="5"/>
        <v/>
      </c>
    </row>
    <row r="164" spans="1:40" x14ac:dyDescent="0.25">
      <c r="A164" s="2" t="s">
        <v>255</v>
      </c>
      <c r="B164" s="2" t="s">
        <v>257</v>
      </c>
      <c r="C164">
        <f>IFERROR(VLOOKUP($B164,Kraftvärmeprod!$B$1:$AH$479,MATCH(C$4,Kraftvärmeprod!$B$1:$AG$1,0),FALSE)/1,"")</f>
        <v>604.94000000000005</v>
      </c>
      <c r="D164">
        <f>IFERROR(VLOOKUP($B164,Kraftvärmeprod!$B$1:$AH$479,MATCH(D$4,Kraftvärmeprod!$B$1:$AG$1,0),FALSE)/1,"")</f>
        <v>172</v>
      </c>
      <c r="F164">
        <f>IFERROR(VLOOKUP($B164,Kraftvärmeprod!$B$1:$AJ$550,MATCH(F$4,Kraftvärmeprod!$B$1:$AJ$1,0),FALSE)/1,0)-IFERROR(VLOOKUP($B164,'Slutlig allokering kvv'!$B$2:$AJ$550,MATCH(F$4,'Slutlig allokering kvv'!$B$1:$AJ$1,0),FALSE)/1,0)</f>
        <v>0</v>
      </c>
      <c r="G164">
        <f>IFERROR(VLOOKUP($B164,Kraftvärmeprod!$B$1:$AJ$550,MATCH(G$4,Kraftvärmeprod!$B$1:$AJ$1,0),FALSE)/1,0)-IFERROR(VLOOKUP($B164,'Slutlig allokering kvv'!$B$2:$AJ$550,MATCH(G$4,'Slutlig allokering kvv'!$B$1:$AJ$1,0),FALSE)/1,0)</f>
        <v>1.026</v>
      </c>
      <c r="H164">
        <f>IFERROR(VLOOKUP($B164,Kraftvärmeprod!$B$1:$AJ$550,MATCH(H$4,Kraftvärmeprod!$B$1:$AJ$1,0),FALSE)/1,0)-IFERROR(VLOOKUP($B164,'Slutlig allokering kvv'!$B$2:$AJ$550,MATCH(H$4,'Slutlig allokering kvv'!$B$1:$AJ$1,0),FALSE)/1,0)</f>
        <v>0</v>
      </c>
      <c r="I164">
        <f>IFERROR(VLOOKUP($B164,Kraftvärmeprod!$B$1:$AJ$550,MATCH(I$4,Kraftvärmeprod!$B$1:$AJ$1,0),FALSE)/1,0)-IFERROR(VLOOKUP($B164,'Slutlig allokering kvv'!$B$2:$AJ$550,MATCH(I$4,'Slutlig allokering kvv'!$B$1:$AJ$1,0),FALSE)/1,0)</f>
        <v>0</v>
      </c>
      <c r="J164">
        <f>IFERROR(VLOOKUP($B164,Kraftvärmeprod!$B$1:$AJ$550,MATCH(J$4,Kraftvärmeprod!$B$1:$AJ$1,0),FALSE)/1,0)-IFERROR(VLOOKUP($B164,'Slutlig allokering kvv'!$B$2:$AJ$550,MATCH(J$4,'Slutlig allokering kvv'!$B$1:$AJ$1,0),FALSE)/1,0)</f>
        <v>0</v>
      </c>
      <c r="K164">
        <f>IFERROR(VLOOKUP($B164,Kraftvärmeprod!$B$1:$AJ$550,MATCH(K$4,Kraftvärmeprod!$B$1:$AJ$1,0),FALSE)/1,0)-IFERROR(VLOOKUP($B164,'Slutlig allokering kvv'!$B$2:$AJ$550,MATCH(K$4,'Slutlig allokering kvv'!$B$1:$AJ$1,0),FALSE)/1,0)</f>
        <v>0</v>
      </c>
      <c r="L164">
        <f>IFERROR(VLOOKUP($B164,Kraftvärmeprod!$B$1:$AJ$550,MATCH(L$4,Kraftvärmeprod!$B$1:$AJ$1,0),FALSE)/1,0)-IFERROR(VLOOKUP($B164,'Slutlig allokering kvv'!$B$2:$AJ$550,MATCH(L$4,'Slutlig allokering kvv'!$B$1:$AJ$1,0),FALSE)/1,0)</f>
        <v>112.65799999999999</v>
      </c>
      <c r="M164">
        <f>IFERROR(VLOOKUP($B164,Kraftvärmeprod!$B$1:$AJ$550,MATCH(M$4,Kraftvärmeprod!$B$1:$AJ$1,0),FALSE)/1,0)-IFERROR(VLOOKUP($B164,'Slutlig allokering kvv'!$B$2:$AJ$550,MATCH(M$4,'Slutlig allokering kvv'!$B$1:$AJ$1,0),FALSE)/1,0)</f>
        <v>19.2715</v>
      </c>
      <c r="N164">
        <f>IFERROR(VLOOKUP($B164,Kraftvärmeprod!$B$1:$AJ$550,MATCH(N$4,Kraftvärmeprod!$B$1:$AJ$1,0),FALSE)/1,0)-IFERROR(VLOOKUP($B164,'Slutlig allokering kvv'!$B$2:$AJ$550,MATCH(N$4,'Slutlig allokering kvv'!$B$1:$AJ$1,0),FALSE)/1,0)</f>
        <v>37.542799999999993</v>
      </c>
      <c r="O164">
        <f>IFERROR(VLOOKUP($B164,Kraftvärmeprod!$B$1:$AJ$550,MATCH(O$4,Kraftvärmeprod!$B$1:$AJ$1,0),FALSE)/1,0)-IFERROR(VLOOKUP($B164,'Slutlig allokering kvv'!$B$2:$AJ$550,MATCH(O$4,'Slutlig allokering kvv'!$B$1:$AJ$1,0),FALSE)/1,0)</f>
        <v>16.015600000000003</v>
      </c>
      <c r="P164">
        <f>IFERROR(VLOOKUP($B164,Kraftvärmeprod!$B$1:$AJ$550,MATCH(P$4,Kraftvärmeprod!$B$1:$AJ$1,0),FALSE)/1,0)-IFERROR(VLOOKUP($B164,'Slutlig allokering kvv'!$B$2:$AJ$550,MATCH(P$4,'Slutlig allokering kvv'!$B$1:$AJ$1,0),FALSE)/1,0)</f>
        <v>0</v>
      </c>
      <c r="Q164">
        <f>IFERROR(VLOOKUP($B164,Kraftvärmeprod!$B$1:$AJ$550,MATCH(Q$4,Kraftvärmeprod!$B$1:$AJ$1,0),FALSE)/1,0)-IFERROR(VLOOKUP($B164,'Slutlig allokering kvv'!$B$2:$AJ$550,MATCH(Q$4,'Slutlig allokering kvv'!$B$1:$AJ$1,0),FALSE)/1,0)</f>
        <v>9.1804000000000006</v>
      </c>
      <c r="R164">
        <f>IFERROR(VLOOKUP($B164,Kraftvärmeprod!$B$1:$AJ$550,MATCH(R$4,Kraftvärmeprod!$B$1:$AJ$1,0),FALSE)/1,0)-IFERROR(VLOOKUP($B164,'Slutlig allokering kvv'!$B$2:$AJ$550,MATCH(R$4,'Slutlig allokering kvv'!$B$1:$AJ$1,0),FALSE)/1,0)</f>
        <v>0</v>
      </c>
      <c r="S164">
        <f>IFERROR(VLOOKUP($B164,Kraftvärmeprod!$B$1:$AJ$550,MATCH(S$4,Kraftvärmeprod!$B$1:$AJ$1,0),FALSE)/1,0)-IFERROR(VLOOKUP($B164,'Slutlig allokering kvv'!$B$2:$AJ$550,MATCH(S$4,'Slutlig allokering kvv'!$B$1:$AJ$1,0),FALSE)/1,0)</f>
        <v>0</v>
      </c>
      <c r="T164">
        <f>IFERROR(VLOOKUP($B164,Kraftvärmeprod!$B$1:$AJ$550,MATCH(T$4,Kraftvärmeprod!$B$1:$AJ$1,0),FALSE)/1,0)-IFERROR(VLOOKUP($B164,'Slutlig allokering kvv'!$B$2:$AJ$550,MATCH(T$4,'Slutlig allokering kvv'!$B$1:$AJ$1,0),FALSE)/1,0)</f>
        <v>0</v>
      </c>
      <c r="U164">
        <f>IFERROR(VLOOKUP($B164,Kraftvärmeprod!$B$1:$AJ$550,MATCH(U$4,Kraftvärmeprod!$B$1:$AJ$1,0),FALSE)/1,0)-IFERROR(VLOOKUP($B164,'Slutlig allokering kvv'!$B$2:$AJ$550,MATCH(U$4,'Slutlig allokering kvv'!$B$1:$AJ$1,0),FALSE)/1,0)</f>
        <v>0</v>
      </c>
      <c r="V164">
        <f>IFERROR(VLOOKUP($B164,Kraftvärmeprod!$B$1:$AJ$550,MATCH(V$4,Kraftvärmeprod!$B$1:$AJ$1,0),FALSE)/1,0)-IFERROR(VLOOKUP($B164,'Slutlig allokering kvv'!$B$2:$AJ$550,MATCH(V$4,'Slutlig allokering kvv'!$B$1:$AJ$1,0),FALSE)/1,0)</f>
        <v>0</v>
      </c>
      <c r="W164">
        <f>IFERROR(VLOOKUP($B164,Kraftvärmeprod!$B$1:$AJ$550,MATCH(W$4,Kraftvärmeprod!$B$1:$AJ$1,0),FALSE)/1,0)-IFERROR(VLOOKUP($B164,'Slutlig allokering kvv'!$B$2:$AJ$550,MATCH(W$4,'Slutlig allokering kvv'!$B$1:$AJ$1,0),FALSE)/1,0)</f>
        <v>0</v>
      </c>
      <c r="X164">
        <f>IFERROR(VLOOKUP($B164,Kraftvärmeprod!$B$1:$AJ$550,MATCH(X$4,Kraftvärmeprod!$B$1:$AJ$1,0),FALSE)/1,0)-IFERROR(VLOOKUP($B164,'Slutlig allokering kvv'!$B$2:$AJ$550,MATCH(X$4,'Slutlig allokering kvv'!$B$1:$AJ$1,0),FALSE)/1,0)</f>
        <v>0</v>
      </c>
      <c r="Y164">
        <f>IFERROR(VLOOKUP($B164,Kraftvärmeprod!$B$1:$AJ$550,MATCH(Y$4,Kraftvärmeprod!$B$1:$AJ$1,0),FALSE)/1,0)-IFERROR(VLOOKUP($B164,'Slutlig allokering kvv'!$B$2:$AJ$550,MATCH(Y$4,'Slutlig allokering kvv'!$B$1:$AJ$1,0),FALSE)/1,0)</f>
        <v>0</v>
      </c>
      <c r="Z164">
        <f>IFERROR(VLOOKUP($B164,Kraftvärmeprod!$B$1:$AJ$550,MATCH(Z$4,Kraftvärmeprod!$B$1:$AJ$1,0),FALSE)/1,0)-IFERROR(VLOOKUP($B164,'Slutlig allokering kvv'!$B$2:$AJ$550,MATCH(Z$4,'Slutlig allokering kvv'!$B$1:$AJ$1,0),FALSE)/1,0)</f>
        <v>0</v>
      </c>
      <c r="AA164">
        <f>IFERROR(VLOOKUP($B164,Kraftvärmeprod!$B$1:$AJ$550,MATCH(AA$4,Kraftvärmeprod!$B$1:$AJ$1,0),FALSE)/1,0)-IFERROR(VLOOKUP($B164,'Slutlig allokering kvv'!$B$2:$AJ$550,MATCH(AA$4,'Slutlig allokering kvv'!$B$1:$AJ$1,0),FALSE)/1,0)</f>
        <v>198.74799999999999</v>
      </c>
      <c r="AB164">
        <f>IFERROR(VLOOKUP($B164,Kraftvärmeprod!$B$1:$AJ$550,MATCH(AB$4,Kraftvärmeprod!$B$1:$AJ$1,0),FALSE)/1,0)-IFERROR(VLOOKUP($B164,'Slutlig allokering kvv'!$B$2:$AJ$550,MATCH(AB$4,'Slutlig allokering kvv'!$B$1:$AJ$1,0),FALSE)/1,0)</f>
        <v>0</v>
      </c>
      <c r="AC164">
        <f>IFERROR(VLOOKUP($B164,Kraftvärmeprod!$B$1:$AJ$550,MATCH(AC$4,Kraftvärmeprod!$B$1:$AJ$1,0),FALSE)/1,0)-IFERROR(VLOOKUP($B164,'Slutlig allokering kvv'!$B$2:$AJ$550,MATCH(AC$4,'Slutlig allokering kvv'!$B$1:$AJ$1,0),FALSE)/1,0)</f>
        <v>0</v>
      </c>
      <c r="AD164">
        <f>IFERROR(VLOOKUP($B164,Miljö!$B$1:$E$471,MATCH("Hjälpel kraftvärme (GWh)",Miljö!$B$1:$E$1,0),FALSE)/1,0)-IFERROR(VLOOKUP($B164,'Slutlig allokering kvv'!$B$2:$AJ$550,MATCH(AD$4,'Slutlig allokering kvv'!$B$1:$AJ$1,0),FALSE)/1,0)</f>
        <v>13.909500000000001</v>
      </c>
      <c r="AH164">
        <f t="shared" si="4"/>
        <v>394.44229999999993</v>
      </c>
      <c r="AJ164">
        <f>IFERROR(VLOOKUP($B164,'Slutlig allokering kvv'!$B$2:$AX$550,MATCH("Summa slutlig allokerad tillförd energi (utan hjälpel och rökgaskondensering):",'Slutlig allokering kvv'!$B$1:$AX$1,0),FALSE)/1,"")</f>
        <v>482.94770000000005</v>
      </c>
      <c r="AL164" s="195">
        <f>IFERROR(1-VLOOKUP($B164,'Slutlig allokering kvv'!$B$2:$AX$550,MATCH("Andel av bränsle i kvv som allokerats till värme, exklusive rökgaskondensering och hjälpel",'Slutlig allokering kvv'!$B$1:$AX$1,0),FALSE),"")</f>
        <v>0.44956325009402875</v>
      </c>
      <c r="AN164" s="195">
        <f t="shared" si="5"/>
        <v>0.44956325009402881</v>
      </c>
    </row>
    <row r="165" spans="1:40" x14ac:dyDescent="0.25">
      <c r="A165" s="2" t="s">
        <v>255</v>
      </c>
      <c r="B165" s="2" t="s">
        <v>258</v>
      </c>
      <c r="C165" t="str">
        <f>IFERROR(VLOOKUP($B165,Kraftvärmeprod!$B$1:$AH$479,MATCH(C$4,Kraftvärmeprod!$B$1:$AG$1,0),FALSE)/1,"")</f>
        <v/>
      </c>
      <c r="D165" t="str">
        <f>IFERROR(VLOOKUP($B165,Kraftvärmeprod!$B$1:$AH$479,MATCH(D$4,Kraftvärmeprod!$B$1:$AG$1,0),FALSE)/1,"")</f>
        <v/>
      </c>
      <c r="F165">
        <f>IFERROR(VLOOKUP($B165,Kraftvärmeprod!$B$1:$AJ$550,MATCH(F$4,Kraftvärmeprod!$B$1:$AJ$1,0),FALSE)/1,0)-IFERROR(VLOOKUP($B165,'Slutlig allokering kvv'!$B$2:$AJ$550,MATCH(F$4,'Slutlig allokering kvv'!$B$1:$AJ$1,0),FALSE)/1,0)</f>
        <v>0</v>
      </c>
      <c r="G165">
        <f>IFERROR(VLOOKUP($B165,Kraftvärmeprod!$B$1:$AJ$550,MATCH(G$4,Kraftvärmeprod!$B$1:$AJ$1,0),FALSE)/1,0)-IFERROR(VLOOKUP($B165,'Slutlig allokering kvv'!$B$2:$AJ$550,MATCH(G$4,'Slutlig allokering kvv'!$B$1:$AJ$1,0),FALSE)/1,0)</f>
        <v>0</v>
      </c>
      <c r="H165">
        <f>IFERROR(VLOOKUP($B165,Kraftvärmeprod!$B$1:$AJ$550,MATCH(H$4,Kraftvärmeprod!$B$1:$AJ$1,0),FALSE)/1,0)-IFERROR(VLOOKUP($B165,'Slutlig allokering kvv'!$B$2:$AJ$550,MATCH(H$4,'Slutlig allokering kvv'!$B$1:$AJ$1,0),FALSE)/1,0)</f>
        <v>0</v>
      </c>
      <c r="I165">
        <f>IFERROR(VLOOKUP($B165,Kraftvärmeprod!$B$1:$AJ$550,MATCH(I$4,Kraftvärmeprod!$B$1:$AJ$1,0),FALSE)/1,0)-IFERROR(VLOOKUP($B165,'Slutlig allokering kvv'!$B$2:$AJ$550,MATCH(I$4,'Slutlig allokering kvv'!$B$1:$AJ$1,0),FALSE)/1,0)</f>
        <v>0</v>
      </c>
      <c r="J165">
        <f>IFERROR(VLOOKUP($B165,Kraftvärmeprod!$B$1:$AJ$550,MATCH(J$4,Kraftvärmeprod!$B$1:$AJ$1,0),FALSE)/1,0)-IFERROR(VLOOKUP($B165,'Slutlig allokering kvv'!$B$2:$AJ$550,MATCH(J$4,'Slutlig allokering kvv'!$B$1:$AJ$1,0),FALSE)/1,0)</f>
        <v>0</v>
      </c>
      <c r="K165">
        <f>IFERROR(VLOOKUP($B165,Kraftvärmeprod!$B$1:$AJ$550,MATCH(K$4,Kraftvärmeprod!$B$1:$AJ$1,0),FALSE)/1,0)-IFERROR(VLOOKUP($B165,'Slutlig allokering kvv'!$B$2:$AJ$550,MATCH(K$4,'Slutlig allokering kvv'!$B$1:$AJ$1,0),FALSE)/1,0)</f>
        <v>0</v>
      </c>
      <c r="L165">
        <f>IFERROR(VLOOKUP($B165,Kraftvärmeprod!$B$1:$AJ$550,MATCH(L$4,Kraftvärmeprod!$B$1:$AJ$1,0),FALSE)/1,0)-IFERROR(VLOOKUP($B165,'Slutlig allokering kvv'!$B$2:$AJ$550,MATCH(L$4,'Slutlig allokering kvv'!$B$1:$AJ$1,0),FALSE)/1,0)</f>
        <v>0</v>
      </c>
      <c r="M165">
        <f>IFERROR(VLOOKUP($B165,Kraftvärmeprod!$B$1:$AJ$550,MATCH(M$4,Kraftvärmeprod!$B$1:$AJ$1,0),FALSE)/1,0)-IFERROR(VLOOKUP($B165,'Slutlig allokering kvv'!$B$2:$AJ$550,MATCH(M$4,'Slutlig allokering kvv'!$B$1:$AJ$1,0),FALSE)/1,0)</f>
        <v>0</v>
      </c>
      <c r="N165">
        <f>IFERROR(VLOOKUP($B165,Kraftvärmeprod!$B$1:$AJ$550,MATCH(N$4,Kraftvärmeprod!$B$1:$AJ$1,0),FALSE)/1,0)-IFERROR(VLOOKUP($B165,'Slutlig allokering kvv'!$B$2:$AJ$550,MATCH(N$4,'Slutlig allokering kvv'!$B$1:$AJ$1,0),FALSE)/1,0)</f>
        <v>0</v>
      </c>
      <c r="O165">
        <f>IFERROR(VLOOKUP($B165,Kraftvärmeprod!$B$1:$AJ$550,MATCH(O$4,Kraftvärmeprod!$B$1:$AJ$1,0),FALSE)/1,0)-IFERROR(VLOOKUP($B165,'Slutlig allokering kvv'!$B$2:$AJ$550,MATCH(O$4,'Slutlig allokering kvv'!$B$1:$AJ$1,0),FALSE)/1,0)</f>
        <v>0</v>
      </c>
      <c r="P165">
        <f>IFERROR(VLOOKUP($B165,Kraftvärmeprod!$B$1:$AJ$550,MATCH(P$4,Kraftvärmeprod!$B$1:$AJ$1,0),FALSE)/1,0)-IFERROR(VLOOKUP($B165,'Slutlig allokering kvv'!$B$2:$AJ$550,MATCH(P$4,'Slutlig allokering kvv'!$B$1:$AJ$1,0),FALSE)/1,0)</f>
        <v>0</v>
      </c>
      <c r="Q165">
        <f>IFERROR(VLOOKUP($B165,Kraftvärmeprod!$B$1:$AJ$550,MATCH(Q$4,Kraftvärmeprod!$B$1:$AJ$1,0),FALSE)/1,0)-IFERROR(VLOOKUP($B165,'Slutlig allokering kvv'!$B$2:$AJ$550,MATCH(Q$4,'Slutlig allokering kvv'!$B$1:$AJ$1,0),FALSE)/1,0)</f>
        <v>0</v>
      </c>
      <c r="R165">
        <f>IFERROR(VLOOKUP($B165,Kraftvärmeprod!$B$1:$AJ$550,MATCH(R$4,Kraftvärmeprod!$B$1:$AJ$1,0),FALSE)/1,0)-IFERROR(VLOOKUP($B165,'Slutlig allokering kvv'!$B$2:$AJ$550,MATCH(R$4,'Slutlig allokering kvv'!$B$1:$AJ$1,0),FALSE)/1,0)</f>
        <v>0</v>
      </c>
      <c r="S165">
        <f>IFERROR(VLOOKUP($B165,Kraftvärmeprod!$B$1:$AJ$550,MATCH(S$4,Kraftvärmeprod!$B$1:$AJ$1,0),FALSE)/1,0)-IFERROR(VLOOKUP($B165,'Slutlig allokering kvv'!$B$2:$AJ$550,MATCH(S$4,'Slutlig allokering kvv'!$B$1:$AJ$1,0),FALSE)/1,0)</f>
        <v>0</v>
      </c>
      <c r="T165">
        <f>IFERROR(VLOOKUP($B165,Kraftvärmeprod!$B$1:$AJ$550,MATCH(T$4,Kraftvärmeprod!$B$1:$AJ$1,0),FALSE)/1,0)-IFERROR(VLOOKUP($B165,'Slutlig allokering kvv'!$B$2:$AJ$550,MATCH(T$4,'Slutlig allokering kvv'!$B$1:$AJ$1,0),FALSE)/1,0)</f>
        <v>0</v>
      </c>
      <c r="U165">
        <f>IFERROR(VLOOKUP($B165,Kraftvärmeprod!$B$1:$AJ$550,MATCH(U$4,Kraftvärmeprod!$B$1:$AJ$1,0),FALSE)/1,0)-IFERROR(VLOOKUP($B165,'Slutlig allokering kvv'!$B$2:$AJ$550,MATCH(U$4,'Slutlig allokering kvv'!$B$1:$AJ$1,0),FALSE)/1,0)</f>
        <v>0</v>
      </c>
      <c r="V165">
        <f>IFERROR(VLOOKUP($B165,Kraftvärmeprod!$B$1:$AJ$550,MATCH(V$4,Kraftvärmeprod!$B$1:$AJ$1,0),FALSE)/1,0)-IFERROR(VLOOKUP($B165,'Slutlig allokering kvv'!$B$2:$AJ$550,MATCH(V$4,'Slutlig allokering kvv'!$B$1:$AJ$1,0),FALSE)/1,0)</f>
        <v>0</v>
      </c>
      <c r="W165">
        <f>IFERROR(VLOOKUP($B165,Kraftvärmeprod!$B$1:$AJ$550,MATCH(W$4,Kraftvärmeprod!$B$1:$AJ$1,0),FALSE)/1,0)-IFERROR(VLOOKUP($B165,'Slutlig allokering kvv'!$B$2:$AJ$550,MATCH(W$4,'Slutlig allokering kvv'!$B$1:$AJ$1,0),FALSE)/1,0)</f>
        <v>0</v>
      </c>
      <c r="X165">
        <f>IFERROR(VLOOKUP($B165,Kraftvärmeprod!$B$1:$AJ$550,MATCH(X$4,Kraftvärmeprod!$B$1:$AJ$1,0),FALSE)/1,0)-IFERROR(VLOOKUP($B165,'Slutlig allokering kvv'!$B$2:$AJ$550,MATCH(X$4,'Slutlig allokering kvv'!$B$1:$AJ$1,0),FALSE)/1,0)</f>
        <v>0</v>
      </c>
      <c r="Y165">
        <f>IFERROR(VLOOKUP($B165,Kraftvärmeprod!$B$1:$AJ$550,MATCH(Y$4,Kraftvärmeprod!$B$1:$AJ$1,0),FALSE)/1,0)-IFERROR(VLOOKUP($B165,'Slutlig allokering kvv'!$B$2:$AJ$550,MATCH(Y$4,'Slutlig allokering kvv'!$B$1:$AJ$1,0),FALSE)/1,0)</f>
        <v>0</v>
      </c>
      <c r="Z165">
        <f>IFERROR(VLOOKUP($B165,Kraftvärmeprod!$B$1:$AJ$550,MATCH(Z$4,Kraftvärmeprod!$B$1:$AJ$1,0),FALSE)/1,0)-IFERROR(VLOOKUP($B165,'Slutlig allokering kvv'!$B$2:$AJ$550,MATCH(Z$4,'Slutlig allokering kvv'!$B$1:$AJ$1,0),FALSE)/1,0)</f>
        <v>0</v>
      </c>
      <c r="AA165">
        <f>IFERROR(VLOOKUP($B165,Kraftvärmeprod!$B$1:$AJ$550,MATCH(AA$4,Kraftvärmeprod!$B$1:$AJ$1,0),FALSE)/1,0)-IFERROR(VLOOKUP($B165,'Slutlig allokering kvv'!$B$2:$AJ$550,MATCH(AA$4,'Slutlig allokering kvv'!$B$1:$AJ$1,0),FALSE)/1,0)</f>
        <v>0</v>
      </c>
      <c r="AB165">
        <f>IFERROR(VLOOKUP($B165,Kraftvärmeprod!$B$1:$AJ$550,MATCH(AB$4,Kraftvärmeprod!$B$1:$AJ$1,0),FALSE)/1,0)-IFERROR(VLOOKUP($B165,'Slutlig allokering kvv'!$B$2:$AJ$550,MATCH(AB$4,'Slutlig allokering kvv'!$B$1:$AJ$1,0),FALSE)/1,0)</f>
        <v>0</v>
      </c>
      <c r="AC165">
        <f>IFERROR(VLOOKUP($B165,Kraftvärmeprod!$B$1:$AJ$550,MATCH(AC$4,Kraftvärmeprod!$B$1:$AJ$1,0),FALSE)/1,0)-IFERROR(VLOOKUP($B165,'Slutlig allokering kvv'!$B$2:$AJ$550,MATCH(AC$4,'Slutlig allokering kvv'!$B$1:$AJ$1,0),FALSE)/1,0)</f>
        <v>0</v>
      </c>
      <c r="AD165">
        <f>IFERROR(VLOOKUP($B165,Miljö!$B$1:$E$471,MATCH("Hjälpel kraftvärme (GWh)",Miljö!$B$1:$E$1,0),FALSE)/1,0)-IFERROR(VLOOKUP($B165,'Slutlig allokering kvv'!$B$2:$AJ$550,MATCH(AD$4,'Slutlig allokering kvv'!$B$1:$AJ$1,0),FALSE)/1,0)</f>
        <v>0</v>
      </c>
      <c r="AH165">
        <f t="shared" si="4"/>
        <v>0</v>
      </c>
      <c r="AJ165">
        <f>IFERROR(VLOOKUP($B165,'Slutlig allokering kvv'!$B$2:$AX$550,MATCH("Summa slutlig allokerad tillförd energi (utan hjälpel och rökgaskondensering):",'Slutlig allokering kvv'!$B$1:$AX$1,0),FALSE)/1,"")</f>
        <v>0</v>
      </c>
      <c r="AL165" s="195" t="str">
        <f>IFERROR(1-VLOOKUP($B165,'Slutlig allokering kvv'!$B$2:$AX$550,MATCH("Andel av bränsle i kvv som allokerats till värme, exklusive rökgaskondensering och hjälpel",'Slutlig allokering kvv'!$B$1:$AX$1,0),FALSE),"")</f>
        <v/>
      </c>
      <c r="AN165" s="195" t="str">
        <f t="shared" si="5"/>
        <v/>
      </c>
    </row>
    <row r="166" spans="1:40" x14ac:dyDescent="0.25">
      <c r="A166" s="2" t="s">
        <v>255</v>
      </c>
      <c r="B166" s="2" t="s">
        <v>259</v>
      </c>
      <c r="C166" t="str">
        <f>IFERROR(VLOOKUP($B166,Kraftvärmeprod!$B$1:$AH$479,MATCH(C$4,Kraftvärmeprod!$B$1:$AG$1,0),FALSE)/1,"")</f>
        <v/>
      </c>
      <c r="D166" t="str">
        <f>IFERROR(VLOOKUP($B166,Kraftvärmeprod!$B$1:$AH$479,MATCH(D$4,Kraftvärmeprod!$B$1:$AG$1,0),FALSE)/1,"")</f>
        <v/>
      </c>
      <c r="F166">
        <f>IFERROR(VLOOKUP($B166,Kraftvärmeprod!$B$1:$AJ$550,MATCH(F$4,Kraftvärmeprod!$B$1:$AJ$1,0),FALSE)/1,0)-IFERROR(VLOOKUP($B166,'Slutlig allokering kvv'!$B$2:$AJ$550,MATCH(F$4,'Slutlig allokering kvv'!$B$1:$AJ$1,0),FALSE)/1,0)</f>
        <v>0</v>
      </c>
      <c r="G166">
        <f>IFERROR(VLOOKUP($B166,Kraftvärmeprod!$B$1:$AJ$550,MATCH(G$4,Kraftvärmeprod!$B$1:$AJ$1,0),FALSE)/1,0)-IFERROR(VLOOKUP($B166,'Slutlig allokering kvv'!$B$2:$AJ$550,MATCH(G$4,'Slutlig allokering kvv'!$B$1:$AJ$1,0),FALSE)/1,0)</f>
        <v>0</v>
      </c>
      <c r="H166">
        <f>IFERROR(VLOOKUP($B166,Kraftvärmeprod!$B$1:$AJ$550,MATCH(H$4,Kraftvärmeprod!$B$1:$AJ$1,0),FALSE)/1,0)-IFERROR(VLOOKUP($B166,'Slutlig allokering kvv'!$B$2:$AJ$550,MATCH(H$4,'Slutlig allokering kvv'!$B$1:$AJ$1,0),FALSE)/1,0)</f>
        <v>0</v>
      </c>
      <c r="I166">
        <f>IFERROR(VLOOKUP($B166,Kraftvärmeprod!$B$1:$AJ$550,MATCH(I$4,Kraftvärmeprod!$B$1:$AJ$1,0),FALSE)/1,0)-IFERROR(VLOOKUP($B166,'Slutlig allokering kvv'!$B$2:$AJ$550,MATCH(I$4,'Slutlig allokering kvv'!$B$1:$AJ$1,0),FALSE)/1,0)</f>
        <v>0</v>
      </c>
      <c r="J166">
        <f>IFERROR(VLOOKUP($B166,Kraftvärmeprod!$B$1:$AJ$550,MATCH(J$4,Kraftvärmeprod!$B$1:$AJ$1,0),FALSE)/1,0)-IFERROR(VLOOKUP($B166,'Slutlig allokering kvv'!$B$2:$AJ$550,MATCH(J$4,'Slutlig allokering kvv'!$B$1:$AJ$1,0),FALSE)/1,0)</f>
        <v>0</v>
      </c>
      <c r="K166">
        <f>IFERROR(VLOOKUP($B166,Kraftvärmeprod!$B$1:$AJ$550,MATCH(K$4,Kraftvärmeprod!$B$1:$AJ$1,0),FALSE)/1,0)-IFERROR(VLOOKUP($B166,'Slutlig allokering kvv'!$B$2:$AJ$550,MATCH(K$4,'Slutlig allokering kvv'!$B$1:$AJ$1,0),FALSE)/1,0)</f>
        <v>0</v>
      </c>
      <c r="L166">
        <f>IFERROR(VLOOKUP($B166,Kraftvärmeprod!$B$1:$AJ$550,MATCH(L$4,Kraftvärmeprod!$B$1:$AJ$1,0),FALSE)/1,0)-IFERROR(VLOOKUP($B166,'Slutlig allokering kvv'!$B$2:$AJ$550,MATCH(L$4,'Slutlig allokering kvv'!$B$1:$AJ$1,0),FALSE)/1,0)</f>
        <v>0</v>
      </c>
      <c r="M166">
        <f>IFERROR(VLOOKUP($B166,Kraftvärmeprod!$B$1:$AJ$550,MATCH(M$4,Kraftvärmeprod!$B$1:$AJ$1,0),FALSE)/1,0)-IFERROR(VLOOKUP($B166,'Slutlig allokering kvv'!$B$2:$AJ$550,MATCH(M$4,'Slutlig allokering kvv'!$B$1:$AJ$1,0),FALSE)/1,0)</f>
        <v>0</v>
      </c>
      <c r="N166">
        <f>IFERROR(VLOOKUP($B166,Kraftvärmeprod!$B$1:$AJ$550,MATCH(N$4,Kraftvärmeprod!$B$1:$AJ$1,0),FALSE)/1,0)-IFERROR(VLOOKUP($B166,'Slutlig allokering kvv'!$B$2:$AJ$550,MATCH(N$4,'Slutlig allokering kvv'!$B$1:$AJ$1,0),FALSE)/1,0)</f>
        <v>0</v>
      </c>
      <c r="O166">
        <f>IFERROR(VLOOKUP($B166,Kraftvärmeprod!$B$1:$AJ$550,MATCH(O$4,Kraftvärmeprod!$B$1:$AJ$1,0),FALSE)/1,0)-IFERROR(VLOOKUP($B166,'Slutlig allokering kvv'!$B$2:$AJ$550,MATCH(O$4,'Slutlig allokering kvv'!$B$1:$AJ$1,0),FALSE)/1,0)</f>
        <v>0</v>
      </c>
      <c r="P166">
        <f>IFERROR(VLOOKUP($B166,Kraftvärmeprod!$B$1:$AJ$550,MATCH(P$4,Kraftvärmeprod!$B$1:$AJ$1,0),FALSE)/1,0)-IFERROR(VLOOKUP($B166,'Slutlig allokering kvv'!$B$2:$AJ$550,MATCH(P$4,'Slutlig allokering kvv'!$B$1:$AJ$1,0),FALSE)/1,0)</f>
        <v>0</v>
      </c>
      <c r="Q166">
        <f>IFERROR(VLOOKUP($B166,Kraftvärmeprod!$B$1:$AJ$550,MATCH(Q$4,Kraftvärmeprod!$B$1:$AJ$1,0),FALSE)/1,0)-IFERROR(VLOOKUP($B166,'Slutlig allokering kvv'!$B$2:$AJ$550,MATCH(Q$4,'Slutlig allokering kvv'!$B$1:$AJ$1,0),FALSE)/1,0)</f>
        <v>0</v>
      </c>
      <c r="R166">
        <f>IFERROR(VLOOKUP($B166,Kraftvärmeprod!$B$1:$AJ$550,MATCH(R$4,Kraftvärmeprod!$B$1:$AJ$1,0),FALSE)/1,0)-IFERROR(VLOOKUP($B166,'Slutlig allokering kvv'!$B$2:$AJ$550,MATCH(R$4,'Slutlig allokering kvv'!$B$1:$AJ$1,0),FALSE)/1,0)</f>
        <v>0</v>
      </c>
      <c r="S166">
        <f>IFERROR(VLOOKUP($B166,Kraftvärmeprod!$B$1:$AJ$550,MATCH(S$4,Kraftvärmeprod!$B$1:$AJ$1,0),FALSE)/1,0)-IFERROR(VLOOKUP($B166,'Slutlig allokering kvv'!$B$2:$AJ$550,MATCH(S$4,'Slutlig allokering kvv'!$B$1:$AJ$1,0),FALSE)/1,0)</f>
        <v>0</v>
      </c>
      <c r="T166">
        <f>IFERROR(VLOOKUP($B166,Kraftvärmeprod!$B$1:$AJ$550,MATCH(T$4,Kraftvärmeprod!$B$1:$AJ$1,0),FALSE)/1,0)-IFERROR(VLOOKUP($B166,'Slutlig allokering kvv'!$B$2:$AJ$550,MATCH(T$4,'Slutlig allokering kvv'!$B$1:$AJ$1,0),FALSE)/1,0)</f>
        <v>0</v>
      </c>
      <c r="U166">
        <f>IFERROR(VLOOKUP($B166,Kraftvärmeprod!$B$1:$AJ$550,MATCH(U$4,Kraftvärmeprod!$B$1:$AJ$1,0),FALSE)/1,0)-IFERROR(VLOOKUP($B166,'Slutlig allokering kvv'!$B$2:$AJ$550,MATCH(U$4,'Slutlig allokering kvv'!$B$1:$AJ$1,0),FALSE)/1,0)</f>
        <v>0</v>
      </c>
      <c r="V166">
        <f>IFERROR(VLOOKUP($B166,Kraftvärmeprod!$B$1:$AJ$550,MATCH(V$4,Kraftvärmeprod!$B$1:$AJ$1,0),FALSE)/1,0)-IFERROR(VLOOKUP($B166,'Slutlig allokering kvv'!$B$2:$AJ$550,MATCH(V$4,'Slutlig allokering kvv'!$B$1:$AJ$1,0),FALSE)/1,0)</f>
        <v>0</v>
      </c>
      <c r="W166">
        <f>IFERROR(VLOOKUP($B166,Kraftvärmeprod!$B$1:$AJ$550,MATCH(W$4,Kraftvärmeprod!$B$1:$AJ$1,0),FALSE)/1,0)-IFERROR(VLOOKUP($B166,'Slutlig allokering kvv'!$B$2:$AJ$550,MATCH(W$4,'Slutlig allokering kvv'!$B$1:$AJ$1,0),FALSE)/1,0)</f>
        <v>0</v>
      </c>
      <c r="X166">
        <f>IFERROR(VLOOKUP($B166,Kraftvärmeprod!$B$1:$AJ$550,MATCH(X$4,Kraftvärmeprod!$B$1:$AJ$1,0),FALSE)/1,0)-IFERROR(VLOOKUP($B166,'Slutlig allokering kvv'!$B$2:$AJ$550,MATCH(X$4,'Slutlig allokering kvv'!$B$1:$AJ$1,0),FALSE)/1,0)</f>
        <v>0</v>
      </c>
      <c r="Y166">
        <f>IFERROR(VLOOKUP($B166,Kraftvärmeprod!$B$1:$AJ$550,MATCH(Y$4,Kraftvärmeprod!$B$1:$AJ$1,0),FALSE)/1,0)-IFERROR(VLOOKUP($B166,'Slutlig allokering kvv'!$B$2:$AJ$550,MATCH(Y$4,'Slutlig allokering kvv'!$B$1:$AJ$1,0),FALSE)/1,0)</f>
        <v>0</v>
      </c>
      <c r="Z166">
        <f>IFERROR(VLOOKUP($B166,Kraftvärmeprod!$B$1:$AJ$550,MATCH(Z$4,Kraftvärmeprod!$B$1:$AJ$1,0),FALSE)/1,0)-IFERROR(VLOOKUP($B166,'Slutlig allokering kvv'!$B$2:$AJ$550,MATCH(Z$4,'Slutlig allokering kvv'!$B$1:$AJ$1,0),FALSE)/1,0)</f>
        <v>0</v>
      </c>
      <c r="AA166">
        <f>IFERROR(VLOOKUP($B166,Kraftvärmeprod!$B$1:$AJ$550,MATCH(AA$4,Kraftvärmeprod!$B$1:$AJ$1,0),FALSE)/1,0)-IFERROR(VLOOKUP($B166,'Slutlig allokering kvv'!$B$2:$AJ$550,MATCH(AA$4,'Slutlig allokering kvv'!$B$1:$AJ$1,0),FALSE)/1,0)</f>
        <v>0</v>
      </c>
      <c r="AB166">
        <f>IFERROR(VLOOKUP($B166,Kraftvärmeprod!$B$1:$AJ$550,MATCH(AB$4,Kraftvärmeprod!$B$1:$AJ$1,0),FALSE)/1,0)-IFERROR(VLOOKUP($B166,'Slutlig allokering kvv'!$B$2:$AJ$550,MATCH(AB$4,'Slutlig allokering kvv'!$B$1:$AJ$1,0),FALSE)/1,0)</f>
        <v>0</v>
      </c>
      <c r="AC166">
        <f>IFERROR(VLOOKUP($B166,Kraftvärmeprod!$B$1:$AJ$550,MATCH(AC$4,Kraftvärmeprod!$B$1:$AJ$1,0),FALSE)/1,0)-IFERROR(VLOOKUP($B166,'Slutlig allokering kvv'!$B$2:$AJ$550,MATCH(AC$4,'Slutlig allokering kvv'!$B$1:$AJ$1,0),FALSE)/1,0)</f>
        <v>0</v>
      </c>
      <c r="AD166">
        <f>IFERROR(VLOOKUP($B166,Miljö!$B$1:$E$471,MATCH("Hjälpel kraftvärme (GWh)",Miljö!$B$1:$E$1,0),FALSE)/1,0)-IFERROR(VLOOKUP($B166,'Slutlig allokering kvv'!$B$2:$AJ$550,MATCH(AD$4,'Slutlig allokering kvv'!$B$1:$AJ$1,0),FALSE)/1,0)</f>
        <v>0</v>
      </c>
      <c r="AH166">
        <f t="shared" si="4"/>
        <v>0</v>
      </c>
      <c r="AJ166">
        <f>IFERROR(VLOOKUP($B166,'Slutlig allokering kvv'!$B$2:$AX$550,MATCH("Summa slutlig allokerad tillförd energi (utan hjälpel och rökgaskondensering):",'Slutlig allokering kvv'!$B$1:$AX$1,0),FALSE)/1,"")</f>
        <v>0</v>
      </c>
      <c r="AL166" s="195" t="str">
        <f>IFERROR(1-VLOOKUP($B166,'Slutlig allokering kvv'!$B$2:$AX$550,MATCH("Andel av bränsle i kvv som allokerats till värme, exklusive rökgaskondensering och hjälpel",'Slutlig allokering kvv'!$B$1:$AX$1,0),FALSE),"")</f>
        <v/>
      </c>
      <c r="AN166" s="195" t="str">
        <f t="shared" si="5"/>
        <v/>
      </c>
    </row>
    <row r="167" spans="1:40" x14ac:dyDescent="0.25">
      <c r="A167" s="2" t="s">
        <v>260</v>
      </c>
      <c r="B167" s="2" t="s">
        <v>261</v>
      </c>
      <c r="C167">
        <f>IFERROR(VLOOKUP($B167,Kraftvärmeprod!$B$1:$AH$479,MATCH(C$4,Kraftvärmeprod!$B$1:$AG$1,0),FALSE)/1,"")</f>
        <v>283.39999999999998</v>
      </c>
      <c r="D167">
        <f>IFERROR(VLOOKUP($B167,Kraftvärmeprod!$B$1:$AH$479,MATCH(D$4,Kraftvärmeprod!$B$1:$AG$1,0),FALSE)/1,"")</f>
        <v>130.9</v>
      </c>
      <c r="F167">
        <f>IFERROR(VLOOKUP($B167,Kraftvärmeprod!$B$1:$AJ$550,MATCH(F$4,Kraftvärmeprod!$B$1:$AJ$1,0),FALSE)/1,0)-IFERROR(VLOOKUP($B167,'Slutlig allokering kvv'!$B$2:$AJ$550,MATCH(F$4,'Slutlig allokering kvv'!$B$1:$AJ$1,0),FALSE)/1,0)</f>
        <v>0</v>
      </c>
      <c r="G167">
        <f>IFERROR(VLOOKUP($B167,Kraftvärmeprod!$B$1:$AJ$550,MATCH(G$4,Kraftvärmeprod!$B$1:$AJ$1,0),FALSE)/1,0)-IFERROR(VLOOKUP($B167,'Slutlig allokering kvv'!$B$2:$AJ$550,MATCH(G$4,'Slutlig allokering kvv'!$B$1:$AJ$1,0),FALSE)/1,0)</f>
        <v>0</v>
      </c>
      <c r="H167">
        <f>IFERROR(VLOOKUP($B167,Kraftvärmeprod!$B$1:$AJ$550,MATCH(H$4,Kraftvärmeprod!$B$1:$AJ$1,0),FALSE)/1,0)-IFERROR(VLOOKUP($B167,'Slutlig allokering kvv'!$B$2:$AJ$550,MATCH(H$4,'Slutlig allokering kvv'!$B$1:$AJ$1,0),FALSE)/1,0)</f>
        <v>0</v>
      </c>
      <c r="I167">
        <f>IFERROR(VLOOKUP($B167,Kraftvärmeprod!$B$1:$AJ$550,MATCH(I$4,Kraftvärmeprod!$B$1:$AJ$1,0),FALSE)/1,0)-IFERROR(VLOOKUP($B167,'Slutlig allokering kvv'!$B$2:$AJ$550,MATCH(I$4,'Slutlig allokering kvv'!$B$1:$AJ$1,0),FALSE)/1,0)</f>
        <v>0</v>
      </c>
      <c r="J167">
        <f>IFERROR(VLOOKUP($B167,Kraftvärmeprod!$B$1:$AJ$550,MATCH(J$4,Kraftvärmeprod!$B$1:$AJ$1,0),FALSE)/1,0)-IFERROR(VLOOKUP($B167,'Slutlig allokering kvv'!$B$2:$AJ$550,MATCH(J$4,'Slutlig allokering kvv'!$B$1:$AJ$1,0),FALSE)/1,0)</f>
        <v>0</v>
      </c>
      <c r="K167">
        <f>IFERROR(VLOOKUP($B167,Kraftvärmeprod!$B$1:$AJ$550,MATCH(K$4,Kraftvärmeprod!$B$1:$AJ$1,0),FALSE)/1,0)-IFERROR(VLOOKUP($B167,'Slutlig allokering kvv'!$B$2:$AJ$550,MATCH(K$4,'Slutlig allokering kvv'!$B$1:$AJ$1,0),FALSE)/1,0)</f>
        <v>0</v>
      </c>
      <c r="L167">
        <f>IFERROR(VLOOKUP($B167,Kraftvärmeprod!$B$1:$AJ$550,MATCH(L$4,Kraftvärmeprod!$B$1:$AJ$1,0),FALSE)/1,0)-IFERROR(VLOOKUP($B167,'Slutlig allokering kvv'!$B$2:$AJ$550,MATCH(L$4,'Slutlig allokering kvv'!$B$1:$AJ$1,0),FALSE)/1,0)</f>
        <v>148.845</v>
      </c>
      <c r="M167">
        <f>IFERROR(VLOOKUP($B167,Kraftvärmeprod!$B$1:$AJ$550,MATCH(M$4,Kraftvärmeprod!$B$1:$AJ$1,0),FALSE)/1,0)-IFERROR(VLOOKUP($B167,'Slutlig allokering kvv'!$B$2:$AJ$550,MATCH(M$4,'Slutlig allokering kvv'!$B$1:$AJ$1,0),FALSE)/1,0)</f>
        <v>75.378500000000003</v>
      </c>
      <c r="N167">
        <f>IFERROR(VLOOKUP($B167,Kraftvärmeprod!$B$1:$AJ$550,MATCH(N$4,Kraftvärmeprod!$B$1:$AJ$1,0),FALSE)/1,0)-IFERROR(VLOOKUP($B167,'Slutlig allokering kvv'!$B$2:$AJ$550,MATCH(N$4,'Slutlig allokering kvv'!$B$1:$AJ$1,0),FALSE)/1,0)</f>
        <v>4.86137</v>
      </c>
      <c r="O167">
        <f>IFERROR(VLOOKUP($B167,Kraftvärmeprod!$B$1:$AJ$550,MATCH(O$4,Kraftvärmeprod!$B$1:$AJ$1,0),FALSE)/1,0)-IFERROR(VLOOKUP($B167,'Slutlig allokering kvv'!$B$2:$AJ$550,MATCH(O$4,'Slutlig allokering kvv'!$B$1:$AJ$1,0),FALSE)/1,0)</f>
        <v>34.411900000000003</v>
      </c>
      <c r="P167">
        <f>IFERROR(VLOOKUP($B167,Kraftvärmeprod!$B$1:$AJ$550,MATCH(P$4,Kraftvärmeprod!$B$1:$AJ$1,0),FALSE)/1,0)-IFERROR(VLOOKUP($B167,'Slutlig allokering kvv'!$B$2:$AJ$550,MATCH(P$4,'Slutlig allokering kvv'!$B$1:$AJ$1,0),FALSE)/1,0)</f>
        <v>0</v>
      </c>
      <c r="Q167">
        <f>IFERROR(VLOOKUP($B167,Kraftvärmeprod!$B$1:$AJ$550,MATCH(Q$4,Kraftvärmeprod!$B$1:$AJ$1,0),FALSE)/1,0)-IFERROR(VLOOKUP($B167,'Slutlig allokering kvv'!$B$2:$AJ$550,MATCH(Q$4,'Slutlig allokering kvv'!$B$1:$AJ$1,0),FALSE)/1,0)</f>
        <v>0</v>
      </c>
      <c r="R167">
        <f>IFERROR(VLOOKUP($B167,Kraftvärmeprod!$B$1:$AJ$550,MATCH(R$4,Kraftvärmeprod!$B$1:$AJ$1,0),FALSE)/1,0)-IFERROR(VLOOKUP($B167,'Slutlig allokering kvv'!$B$2:$AJ$550,MATCH(R$4,'Slutlig allokering kvv'!$B$1:$AJ$1,0),FALSE)/1,0)</f>
        <v>0</v>
      </c>
      <c r="S167">
        <f>IFERROR(VLOOKUP($B167,Kraftvärmeprod!$B$1:$AJ$550,MATCH(S$4,Kraftvärmeprod!$B$1:$AJ$1,0),FALSE)/1,0)-IFERROR(VLOOKUP($B167,'Slutlig allokering kvv'!$B$2:$AJ$550,MATCH(S$4,'Slutlig allokering kvv'!$B$1:$AJ$1,0),FALSE)/1,0)</f>
        <v>0</v>
      </c>
      <c r="T167">
        <f>IFERROR(VLOOKUP($B167,Kraftvärmeprod!$B$1:$AJ$550,MATCH(T$4,Kraftvärmeprod!$B$1:$AJ$1,0),FALSE)/1,0)-IFERROR(VLOOKUP($B167,'Slutlig allokering kvv'!$B$2:$AJ$550,MATCH(T$4,'Slutlig allokering kvv'!$B$1:$AJ$1,0),FALSE)/1,0)</f>
        <v>0</v>
      </c>
      <c r="U167">
        <f>IFERROR(VLOOKUP($B167,Kraftvärmeprod!$B$1:$AJ$550,MATCH(U$4,Kraftvärmeprod!$B$1:$AJ$1,0),FALSE)/1,0)-IFERROR(VLOOKUP($B167,'Slutlig allokering kvv'!$B$2:$AJ$550,MATCH(U$4,'Slutlig allokering kvv'!$B$1:$AJ$1,0),FALSE)/1,0)</f>
        <v>0</v>
      </c>
      <c r="V167">
        <f>IFERROR(VLOOKUP($B167,Kraftvärmeprod!$B$1:$AJ$550,MATCH(V$4,Kraftvärmeprod!$B$1:$AJ$1,0),FALSE)/1,0)-IFERROR(VLOOKUP($B167,'Slutlig allokering kvv'!$B$2:$AJ$550,MATCH(V$4,'Slutlig allokering kvv'!$B$1:$AJ$1,0),FALSE)/1,0)</f>
        <v>0</v>
      </c>
      <c r="W167">
        <f>IFERROR(VLOOKUP($B167,Kraftvärmeprod!$B$1:$AJ$550,MATCH(W$4,Kraftvärmeprod!$B$1:$AJ$1,0),FALSE)/1,0)-IFERROR(VLOOKUP($B167,'Slutlig allokering kvv'!$B$2:$AJ$550,MATCH(W$4,'Slutlig allokering kvv'!$B$1:$AJ$1,0),FALSE)/1,0)</f>
        <v>0</v>
      </c>
      <c r="X167">
        <f>IFERROR(VLOOKUP($B167,Kraftvärmeprod!$B$1:$AJ$550,MATCH(X$4,Kraftvärmeprod!$B$1:$AJ$1,0),FALSE)/1,0)-IFERROR(VLOOKUP($B167,'Slutlig allokering kvv'!$B$2:$AJ$550,MATCH(X$4,'Slutlig allokering kvv'!$B$1:$AJ$1,0),FALSE)/1,0)</f>
        <v>0</v>
      </c>
      <c r="Y167">
        <f>IFERROR(VLOOKUP($B167,Kraftvärmeprod!$B$1:$AJ$550,MATCH(Y$4,Kraftvärmeprod!$B$1:$AJ$1,0),FALSE)/1,0)-IFERROR(VLOOKUP($B167,'Slutlig allokering kvv'!$B$2:$AJ$550,MATCH(Y$4,'Slutlig allokering kvv'!$B$1:$AJ$1,0),FALSE)/1,0)</f>
        <v>0</v>
      </c>
      <c r="Z167">
        <f>IFERROR(VLOOKUP($B167,Kraftvärmeprod!$B$1:$AJ$550,MATCH(Z$4,Kraftvärmeprod!$B$1:$AJ$1,0),FALSE)/1,0)-IFERROR(VLOOKUP($B167,'Slutlig allokering kvv'!$B$2:$AJ$550,MATCH(Z$4,'Slutlig allokering kvv'!$B$1:$AJ$1,0),FALSE)/1,0)</f>
        <v>0</v>
      </c>
      <c r="AA167">
        <f>IFERROR(VLOOKUP($B167,Kraftvärmeprod!$B$1:$AJ$550,MATCH(AA$4,Kraftvärmeprod!$B$1:$AJ$1,0),FALSE)/1,0)-IFERROR(VLOOKUP($B167,'Slutlig allokering kvv'!$B$2:$AJ$550,MATCH(AA$4,'Slutlig allokering kvv'!$B$1:$AJ$1,0),FALSE)/1,0)</f>
        <v>0</v>
      </c>
      <c r="AB167">
        <f>IFERROR(VLOOKUP($B167,Kraftvärmeprod!$B$1:$AJ$550,MATCH(AB$4,Kraftvärmeprod!$B$1:$AJ$1,0),FALSE)/1,0)-IFERROR(VLOOKUP($B167,'Slutlig allokering kvv'!$B$2:$AJ$550,MATCH(AB$4,'Slutlig allokering kvv'!$B$1:$AJ$1,0),FALSE)/1,0)</f>
        <v>0</v>
      </c>
      <c r="AC167">
        <f>IFERROR(VLOOKUP($B167,Kraftvärmeprod!$B$1:$AJ$550,MATCH(AC$4,Kraftvärmeprod!$B$1:$AJ$1,0),FALSE)/1,0)-IFERROR(VLOOKUP($B167,'Slutlig allokering kvv'!$B$2:$AJ$550,MATCH(AC$4,'Slutlig allokering kvv'!$B$1:$AJ$1,0),FALSE)/1,0)</f>
        <v>0</v>
      </c>
      <c r="AD167">
        <f>IFERROR(VLOOKUP($B167,Miljö!$B$1:$E$471,MATCH("Hjälpel kraftvärme (GWh)",Miljö!$B$1:$E$1,0),FALSE)/1,0)-IFERROR(VLOOKUP($B167,'Slutlig allokering kvv'!$B$2:$AJ$550,MATCH(AD$4,'Slutlig allokering kvv'!$B$1:$AJ$1,0),FALSE)/1,0)</f>
        <v>10.214319999999999</v>
      </c>
      <c r="AH167">
        <f t="shared" si="4"/>
        <v>263.49676999999997</v>
      </c>
      <c r="AJ167">
        <f>IFERROR(VLOOKUP($B167,'Slutlig allokering kvv'!$B$2:$AX$550,MATCH("Summa slutlig allokerad tillförd energi (utan hjälpel och rökgaskondensering):",'Slutlig allokering kvv'!$B$1:$AX$1,0),FALSE)/1,"")</f>
        <v>218.90323000000001</v>
      </c>
      <c r="AL167" s="195">
        <f>IFERROR(1-VLOOKUP($B167,'Slutlig allokering kvv'!$B$2:$AX$550,MATCH("Andel av bränsle i kvv som allokerats till värme, exklusive rökgaskondensering och hjälpel",'Slutlig allokering kvv'!$B$1:$AX$1,0),FALSE),"")</f>
        <v>0.54622050165837477</v>
      </c>
      <c r="AN167" s="195">
        <f t="shared" si="5"/>
        <v>0.54622050165837477</v>
      </c>
    </row>
    <row r="168" spans="1:40" x14ac:dyDescent="0.25">
      <c r="A168" s="2" t="s">
        <v>264</v>
      </c>
      <c r="B168" s="2" t="s">
        <v>265</v>
      </c>
      <c r="C168" t="str">
        <f>IFERROR(VLOOKUP($B168,Kraftvärmeprod!$B$1:$AH$479,MATCH(C$4,Kraftvärmeprod!$B$1:$AG$1,0),FALSE)/1,"")</f>
        <v/>
      </c>
      <c r="D168" t="str">
        <f>IFERROR(VLOOKUP($B168,Kraftvärmeprod!$B$1:$AH$479,MATCH(D$4,Kraftvärmeprod!$B$1:$AG$1,0),FALSE)/1,"")</f>
        <v/>
      </c>
      <c r="F168">
        <f>IFERROR(VLOOKUP($B168,Kraftvärmeprod!$B$1:$AJ$550,MATCH(F$4,Kraftvärmeprod!$B$1:$AJ$1,0),FALSE)/1,0)-IFERROR(VLOOKUP($B168,'Slutlig allokering kvv'!$B$2:$AJ$550,MATCH(F$4,'Slutlig allokering kvv'!$B$1:$AJ$1,0),FALSE)/1,0)</f>
        <v>0</v>
      </c>
      <c r="G168">
        <f>IFERROR(VLOOKUP($B168,Kraftvärmeprod!$B$1:$AJ$550,MATCH(G$4,Kraftvärmeprod!$B$1:$AJ$1,0),FALSE)/1,0)-IFERROR(VLOOKUP($B168,'Slutlig allokering kvv'!$B$2:$AJ$550,MATCH(G$4,'Slutlig allokering kvv'!$B$1:$AJ$1,0),FALSE)/1,0)</f>
        <v>0</v>
      </c>
      <c r="H168">
        <f>IFERROR(VLOOKUP($B168,Kraftvärmeprod!$B$1:$AJ$550,MATCH(H$4,Kraftvärmeprod!$B$1:$AJ$1,0),FALSE)/1,0)-IFERROR(VLOOKUP($B168,'Slutlig allokering kvv'!$B$2:$AJ$550,MATCH(H$4,'Slutlig allokering kvv'!$B$1:$AJ$1,0),FALSE)/1,0)</f>
        <v>0</v>
      </c>
      <c r="I168">
        <f>IFERROR(VLOOKUP($B168,Kraftvärmeprod!$B$1:$AJ$550,MATCH(I$4,Kraftvärmeprod!$B$1:$AJ$1,0),FALSE)/1,0)-IFERROR(VLOOKUP($B168,'Slutlig allokering kvv'!$B$2:$AJ$550,MATCH(I$4,'Slutlig allokering kvv'!$B$1:$AJ$1,0),FALSE)/1,0)</f>
        <v>0</v>
      </c>
      <c r="J168">
        <f>IFERROR(VLOOKUP($B168,Kraftvärmeprod!$B$1:$AJ$550,MATCH(J$4,Kraftvärmeprod!$B$1:$AJ$1,0),FALSE)/1,0)-IFERROR(VLOOKUP($B168,'Slutlig allokering kvv'!$B$2:$AJ$550,MATCH(J$4,'Slutlig allokering kvv'!$B$1:$AJ$1,0),FALSE)/1,0)</f>
        <v>0</v>
      </c>
      <c r="K168">
        <f>IFERROR(VLOOKUP($B168,Kraftvärmeprod!$B$1:$AJ$550,MATCH(K$4,Kraftvärmeprod!$B$1:$AJ$1,0),FALSE)/1,0)-IFERROR(VLOOKUP($B168,'Slutlig allokering kvv'!$B$2:$AJ$550,MATCH(K$4,'Slutlig allokering kvv'!$B$1:$AJ$1,0),FALSE)/1,0)</f>
        <v>0</v>
      </c>
      <c r="L168">
        <f>IFERROR(VLOOKUP($B168,Kraftvärmeprod!$B$1:$AJ$550,MATCH(L$4,Kraftvärmeprod!$B$1:$AJ$1,0),FALSE)/1,0)-IFERROR(VLOOKUP($B168,'Slutlig allokering kvv'!$B$2:$AJ$550,MATCH(L$4,'Slutlig allokering kvv'!$B$1:$AJ$1,0),FALSE)/1,0)</f>
        <v>0</v>
      </c>
      <c r="M168">
        <f>IFERROR(VLOOKUP($B168,Kraftvärmeprod!$B$1:$AJ$550,MATCH(M$4,Kraftvärmeprod!$B$1:$AJ$1,0),FALSE)/1,0)-IFERROR(VLOOKUP($B168,'Slutlig allokering kvv'!$B$2:$AJ$550,MATCH(M$4,'Slutlig allokering kvv'!$B$1:$AJ$1,0),FALSE)/1,0)</f>
        <v>0</v>
      </c>
      <c r="N168">
        <f>IFERROR(VLOOKUP($B168,Kraftvärmeprod!$B$1:$AJ$550,MATCH(N$4,Kraftvärmeprod!$B$1:$AJ$1,0),FALSE)/1,0)-IFERROR(VLOOKUP($B168,'Slutlig allokering kvv'!$B$2:$AJ$550,MATCH(N$4,'Slutlig allokering kvv'!$B$1:$AJ$1,0),FALSE)/1,0)</f>
        <v>0</v>
      </c>
      <c r="O168">
        <f>IFERROR(VLOOKUP($B168,Kraftvärmeprod!$B$1:$AJ$550,MATCH(O$4,Kraftvärmeprod!$B$1:$AJ$1,0),FALSE)/1,0)-IFERROR(VLOOKUP($B168,'Slutlig allokering kvv'!$B$2:$AJ$550,MATCH(O$4,'Slutlig allokering kvv'!$B$1:$AJ$1,0),FALSE)/1,0)</f>
        <v>0</v>
      </c>
      <c r="P168">
        <f>IFERROR(VLOOKUP($B168,Kraftvärmeprod!$B$1:$AJ$550,MATCH(P$4,Kraftvärmeprod!$B$1:$AJ$1,0),FALSE)/1,0)-IFERROR(VLOOKUP($B168,'Slutlig allokering kvv'!$B$2:$AJ$550,MATCH(P$4,'Slutlig allokering kvv'!$B$1:$AJ$1,0),FALSE)/1,0)</f>
        <v>0</v>
      </c>
      <c r="Q168">
        <f>IFERROR(VLOOKUP($B168,Kraftvärmeprod!$B$1:$AJ$550,MATCH(Q$4,Kraftvärmeprod!$B$1:$AJ$1,0),FALSE)/1,0)-IFERROR(VLOOKUP($B168,'Slutlig allokering kvv'!$B$2:$AJ$550,MATCH(Q$4,'Slutlig allokering kvv'!$B$1:$AJ$1,0),FALSE)/1,0)</f>
        <v>0</v>
      </c>
      <c r="R168">
        <f>IFERROR(VLOOKUP($B168,Kraftvärmeprod!$B$1:$AJ$550,MATCH(R$4,Kraftvärmeprod!$B$1:$AJ$1,0),FALSE)/1,0)-IFERROR(VLOOKUP($B168,'Slutlig allokering kvv'!$B$2:$AJ$550,MATCH(R$4,'Slutlig allokering kvv'!$B$1:$AJ$1,0),FALSE)/1,0)</f>
        <v>0</v>
      </c>
      <c r="S168">
        <f>IFERROR(VLOOKUP($B168,Kraftvärmeprod!$B$1:$AJ$550,MATCH(S$4,Kraftvärmeprod!$B$1:$AJ$1,0),FALSE)/1,0)-IFERROR(VLOOKUP($B168,'Slutlig allokering kvv'!$B$2:$AJ$550,MATCH(S$4,'Slutlig allokering kvv'!$B$1:$AJ$1,0),FALSE)/1,0)</f>
        <v>0</v>
      </c>
      <c r="T168">
        <f>IFERROR(VLOOKUP($B168,Kraftvärmeprod!$B$1:$AJ$550,MATCH(T$4,Kraftvärmeprod!$B$1:$AJ$1,0),FALSE)/1,0)-IFERROR(VLOOKUP($B168,'Slutlig allokering kvv'!$B$2:$AJ$550,MATCH(T$4,'Slutlig allokering kvv'!$B$1:$AJ$1,0),FALSE)/1,0)</f>
        <v>0</v>
      </c>
      <c r="U168">
        <f>IFERROR(VLOOKUP($B168,Kraftvärmeprod!$B$1:$AJ$550,MATCH(U$4,Kraftvärmeprod!$B$1:$AJ$1,0),FALSE)/1,0)-IFERROR(VLOOKUP($B168,'Slutlig allokering kvv'!$B$2:$AJ$550,MATCH(U$4,'Slutlig allokering kvv'!$B$1:$AJ$1,0),FALSE)/1,0)</f>
        <v>0</v>
      </c>
      <c r="V168">
        <f>IFERROR(VLOOKUP($B168,Kraftvärmeprod!$B$1:$AJ$550,MATCH(V$4,Kraftvärmeprod!$B$1:$AJ$1,0),FALSE)/1,0)-IFERROR(VLOOKUP($B168,'Slutlig allokering kvv'!$B$2:$AJ$550,MATCH(V$4,'Slutlig allokering kvv'!$B$1:$AJ$1,0),FALSE)/1,0)</f>
        <v>0</v>
      </c>
      <c r="W168">
        <f>IFERROR(VLOOKUP($B168,Kraftvärmeprod!$B$1:$AJ$550,MATCH(W$4,Kraftvärmeprod!$B$1:$AJ$1,0),FALSE)/1,0)-IFERROR(VLOOKUP($B168,'Slutlig allokering kvv'!$B$2:$AJ$550,MATCH(W$4,'Slutlig allokering kvv'!$B$1:$AJ$1,0),FALSE)/1,0)</f>
        <v>0</v>
      </c>
      <c r="X168">
        <f>IFERROR(VLOOKUP($B168,Kraftvärmeprod!$B$1:$AJ$550,MATCH(X$4,Kraftvärmeprod!$B$1:$AJ$1,0),FALSE)/1,0)-IFERROR(VLOOKUP($B168,'Slutlig allokering kvv'!$B$2:$AJ$550,MATCH(X$4,'Slutlig allokering kvv'!$B$1:$AJ$1,0),FALSE)/1,0)</f>
        <v>0</v>
      </c>
      <c r="Y168">
        <f>IFERROR(VLOOKUP($B168,Kraftvärmeprod!$B$1:$AJ$550,MATCH(Y$4,Kraftvärmeprod!$B$1:$AJ$1,0),FALSE)/1,0)-IFERROR(VLOOKUP($B168,'Slutlig allokering kvv'!$B$2:$AJ$550,MATCH(Y$4,'Slutlig allokering kvv'!$B$1:$AJ$1,0),FALSE)/1,0)</f>
        <v>0</v>
      </c>
      <c r="Z168">
        <f>IFERROR(VLOOKUP($B168,Kraftvärmeprod!$B$1:$AJ$550,MATCH(Z$4,Kraftvärmeprod!$B$1:$AJ$1,0),FALSE)/1,0)-IFERROR(VLOOKUP($B168,'Slutlig allokering kvv'!$B$2:$AJ$550,MATCH(Z$4,'Slutlig allokering kvv'!$B$1:$AJ$1,0),FALSE)/1,0)</f>
        <v>0</v>
      </c>
      <c r="AA168">
        <f>IFERROR(VLOOKUP($B168,Kraftvärmeprod!$B$1:$AJ$550,MATCH(AA$4,Kraftvärmeprod!$B$1:$AJ$1,0),FALSE)/1,0)-IFERROR(VLOOKUP($B168,'Slutlig allokering kvv'!$B$2:$AJ$550,MATCH(AA$4,'Slutlig allokering kvv'!$B$1:$AJ$1,0),FALSE)/1,0)</f>
        <v>0</v>
      </c>
      <c r="AB168">
        <f>IFERROR(VLOOKUP($B168,Kraftvärmeprod!$B$1:$AJ$550,MATCH(AB$4,Kraftvärmeprod!$B$1:$AJ$1,0),FALSE)/1,0)-IFERROR(VLOOKUP($B168,'Slutlig allokering kvv'!$B$2:$AJ$550,MATCH(AB$4,'Slutlig allokering kvv'!$B$1:$AJ$1,0),FALSE)/1,0)</f>
        <v>0</v>
      </c>
      <c r="AC168">
        <f>IFERROR(VLOOKUP($B168,Kraftvärmeprod!$B$1:$AJ$550,MATCH(AC$4,Kraftvärmeprod!$B$1:$AJ$1,0),FALSE)/1,0)-IFERROR(VLOOKUP($B168,'Slutlig allokering kvv'!$B$2:$AJ$550,MATCH(AC$4,'Slutlig allokering kvv'!$B$1:$AJ$1,0),FALSE)/1,0)</f>
        <v>0</v>
      </c>
      <c r="AD168">
        <f>IFERROR(VLOOKUP($B168,Miljö!$B$1:$E$471,MATCH("Hjälpel kraftvärme (GWh)",Miljö!$B$1:$E$1,0),FALSE)/1,0)-IFERROR(VLOOKUP($B168,'Slutlig allokering kvv'!$B$2:$AJ$550,MATCH(AD$4,'Slutlig allokering kvv'!$B$1:$AJ$1,0),FALSE)/1,0)</f>
        <v>0</v>
      </c>
      <c r="AH168">
        <f t="shared" si="4"/>
        <v>0</v>
      </c>
      <c r="AJ168">
        <f>IFERROR(VLOOKUP($B168,'Slutlig allokering kvv'!$B$2:$AX$550,MATCH("Summa slutlig allokerad tillförd energi (utan hjälpel och rökgaskondensering):",'Slutlig allokering kvv'!$B$1:$AX$1,0),FALSE)/1,"")</f>
        <v>0</v>
      </c>
      <c r="AL168" s="195" t="str">
        <f>IFERROR(1-VLOOKUP($B168,'Slutlig allokering kvv'!$B$2:$AX$550,MATCH("Andel av bränsle i kvv som allokerats till värme, exklusive rökgaskondensering och hjälpel",'Slutlig allokering kvv'!$B$1:$AX$1,0),FALSE),"")</f>
        <v/>
      </c>
      <c r="AN168" s="195" t="str">
        <f t="shared" si="5"/>
        <v/>
      </c>
    </row>
    <row r="169" spans="1:40" x14ac:dyDescent="0.25">
      <c r="A169" s="2" t="s">
        <v>266</v>
      </c>
      <c r="B169" s="2" t="s">
        <v>267</v>
      </c>
      <c r="C169" t="str">
        <f>IFERROR(VLOOKUP($B169,Kraftvärmeprod!$B$1:$AH$479,MATCH(C$4,Kraftvärmeprod!$B$1:$AG$1,0),FALSE)/1,"")</f>
        <v/>
      </c>
      <c r="D169" t="str">
        <f>IFERROR(VLOOKUP($B169,Kraftvärmeprod!$B$1:$AH$479,MATCH(D$4,Kraftvärmeprod!$B$1:$AG$1,0),FALSE)/1,"")</f>
        <v/>
      </c>
      <c r="F169">
        <f>IFERROR(VLOOKUP($B169,Kraftvärmeprod!$B$1:$AJ$550,MATCH(F$4,Kraftvärmeprod!$B$1:$AJ$1,0),FALSE)/1,0)-IFERROR(VLOOKUP($B169,'Slutlig allokering kvv'!$B$2:$AJ$550,MATCH(F$4,'Slutlig allokering kvv'!$B$1:$AJ$1,0),FALSE)/1,0)</f>
        <v>0</v>
      </c>
      <c r="G169">
        <f>IFERROR(VLOOKUP($B169,Kraftvärmeprod!$B$1:$AJ$550,MATCH(G$4,Kraftvärmeprod!$B$1:$AJ$1,0),FALSE)/1,0)-IFERROR(VLOOKUP($B169,'Slutlig allokering kvv'!$B$2:$AJ$550,MATCH(G$4,'Slutlig allokering kvv'!$B$1:$AJ$1,0),FALSE)/1,0)</f>
        <v>0</v>
      </c>
      <c r="H169">
        <f>IFERROR(VLOOKUP($B169,Kraftvärmeprod!$B$1:$AJ$550,MATCH(H$4,Kraftvärmeprod!$B$1:$AJ$1,0),FALSE)/1,0)-IFERROR(VLOOKUP($B169,'Slutlig allokering kvv'!$B$2:$AJ$550,MATCH(H$4,'Slutlig allokering kvv'!$B$1:$AJ$1,0),FALSE)/1,0)</f>
        <v>0</v>
      </c>
      <c r="I169">
        <f>IFERROR(VLOOKUP($B169,Kraftvärmeprod!$B$1:$AJ$550,MATCH(I$4,Kraftvärmeprod!$B$1:$AJ$1,0),FALSE)/1,0)-IFERROR(VLOOKUP($B169,'Slutlig allokering kvv'!$B$2:$AJ$550,MATCH(I$4,'Slutlig allokering kvv'!$B$1:$AJ$1,0),FALSE)/1,0)</f>
        <v>0</v>
      </c>
      <c r="J169">
        <f>IFERROR(VLOOKUP($B169,Kraftvärmeprod!$B$1:$AJ$550,MATCH(J$4,Kraftvärmeprod!$B$1:$AJ$1,0),FALSE)/1,0)-IFERROR(VLOOKUP($B169,'Slutlig allokering kvv'!$B$2:$AJ$550,MATCH(J$4,'Slutlig allokering kvv'!$B$1:$AJ$1,0),FALSE)/1,0)</f>
        <v>0</v>
      </c>
      <c r="K169">
        <f>IFERROR(VLOOKUP($B169,Kraftvärmeprod!$B$1:$AJ$550,MATCH(K$4,Kraftvärmeprod!$B$1:$AJ$1,0),FALSE)/1,0)-IFERROR(VLOOKUP($B169,'Slutlig allokering kvv'!$B$2:$AJ$550,MATCH(K$4,'Slutlig allokering kvv'!$B$1:$AJ$1,0),FALSE)/1,0)</f>
        <v>0</v>
      </c>
      <c r="L169">
        <f>IFERROR(VLOOKUP($B169,Kraftvärmeprod!$B$1:$AJ$550,MATCH(L$4,Kraftvärmeprod!$B$1:$AJ$1,0),FALSE)/1,0)-IFERROR(VLOOKUP($B169,'Slutlig allokering kvv'!$B$2:$AJ$550,MATCH(L$4,'Slutlig allokering kvv'!$B$1:$AJ$1,0),FALSE)/1,0)</f>
        <v>0</v>
      </c>
      <c r="M169">
        <f>IFERROR(VLOOKUP($B169,Kraftvärmeprod!$B$1:$AJ$550,MATCH(M$4,Kraftvärmeprod!$B$1:$AJ$1,0),FALSE)/1,0)-IFERROR(VLOOKUP($B169,'Slutlig allokering kvv'!$B$2:$AJ$550,MATCH(M$4,'Slutlig allokering kvv'!$B$1:$AJ$1,0),FALSE)/1,0)</f>
        <v>0</v>
      </c>
      <c r="N169">
        <f>IFERROR(VLOOKUP($B169,Kraftvärmeprod!$B$1:$AJ$550,MATCH(N$4,Kraftvärmeprod!$B$1:$AJ$1,0),FALSE)/1,0)-IFERROR(VLOOKUP($B169,'Slutlig allokering kvv'!$B$2:$AJ$550,MATCH(N$4,'Slutlig allokering kvv'!$B$1:$AJ$1,0),FALSE)/1,0)</f>
        <v>0</v>
      </c>
      <c r="O169">
        <f>IFERROR(VLOOKUP($B169,Kraftvärmeprod!$B$1:$AJ$550,MATCH(O$4,Kraftvärmeprod!$B$1:$AJ$1,0),FALSE)/1,0)-IFERROR(VLOOKUP($B169,'Slutlig allokering kvv'!$B$2:$AJ$550,MATCH(O$4,'Slutlig allokering kvv'!$B$1:$AJ$1,0),FALSE)/1,0)</f>
        <v>0</v>
      </c>
      <c r="P169">
        <f>IFERROR(VLOOKUP($B169,Kraftvärmeprod!$B$1:$AJ$550,MATCH(P$4,Kraftvärmeprod!$B$1:$AJ$1,0),FALSE)/1,0)-IFERROR(VLOOKUP($B169,'Slutlig allokering kvv'!$B$2:$AJ$550,MATCH(P$4,'Slutlig allokering kvv'!$B$1:$AJ$1,0),FALSE)/1,0)</f>
        <v>0</v>
      </c>
      <c r="Q169">
        <f>IFERROR(VLOOKUP($B169,Kraftvärmeprod!$B$1:$AJ$550,MATCH(Q$4,Kraftvärmeprod!$B$1:$AJ$1,0),FALSE)/1,0)-IFERROR(VLOOKUP($B169,'Slutlig allokering kvv'!$B$2:$AJ$550,MATCH(Q$4,'Slutlig allokering kvv'!$B$1:$AJ$1,0),FALSE)/1,0)</f>
        <v>0</v>
      </c>
      <c r="R169">
        <f>IFERROR(VLOOKUP($B169,Kraftvärmeprod!$B$1:$AJ$550,MATCH(R$4,Kraftvärmeprod!$B$1:$AJ$1,0),FALSE)/1,0)-IFERROR(VLOOKUP($B169,'Slutlig allokering kvv'!$B$2:$AJ$550,MATCH(R$4,'Slutlig allokering kvv'!$B$1:$AJ$1,0),FALSE)/1,0)</f>
        <v>0</v>
      </c>
      <c r="S169">
        <f>IFERROR(VLOOKUP($B169,Kraftvärmeprod!$B$1:$AJ$550,MATCH(S$4,Kraftvärmeprod!$B$1:$AJ$1,0),FALSE)/1,0)-IFERROR(VLOOKUP($B169,'Slutlig allokering kvv'!$B$2:$AJ$550,MATCH(S$4,'Slutlig allokering kvv'!$B$1:$AJ$1,0),FALSE)/1,0)</f>
        <v>0</v>
      </c>
      <c r="T169">
        <f>IFERROR(VLOOKUP($B169,Kraftvärmeprod!$B$1:$AJ$550,MATCH(T$4,Kraftvärmeprod!$B$1:$AJ$1,0),FALSE)/1,0)-IFERROR(VLOOKUP($B169,'Slutlig allokering kvv'!$B$2:$AJ$550,MATCH(T$4,'Slutlig allokering kvv'!$B$1:$AJ$1,0),FALSE)/1,0)</f>
        <v>0</v>
      </c>
      <c r="U169">
        <f>IFERROR(VLOOKUP($B169,Kraftvärmeprod!$B$1:$AJ$550,MATCH(U$4,Kraftvärmeprod!$B$1:$AJ$1,0),FALSE)/1,0)-IFERROR(VLOOKUP($B169,'Slutlig allokering kvv'!$B$2:$AJ$550,MATCH(U$4,'Slutlig allokering kvv'!$B$1:$AJ$1,0),FALSE)/1,0)</f>
        <v>0</v>
      </c>
      <c r="V169">
        <f>IFERROR(VLOOKUP($B169,Kraftvärmeprod!$B$1:$AJ$550,MATCH(V$4,Kraftvärmeprod!$B$1:$AJ$1,0),FALSE)/1,0)-IFERROR(VLOOKUP($B169,'Slutlig allokering kvv'!$B$2:$AJ$550,MATCH(V$4,'Slutlig allokering kvv'!$B$1:$AJ$1,0),FALSE)/1,0)</f>
        <v>0</v>
      </c>
      <c r="W169">
        <f>IFERROR(VLOOKUP($B169,Kraftvärmeprod!$B$1:$AJ$550,MATCH(W$4,Kraftvärmeprod!$B$1:$AJ$1,0),FALSE)/1,0)-IFERROR(VLOOKUP($B169,'Slutlig allokering kvv'!$B$2:$AJ$550,MATCH(W$4,'Slutlig allokering kvv'!$B$1:$AJ$1,0),FALSE)/1,0)</f>
        <v>0</v>
      </c>
      <c r="X169">
        <f>IFERROR(VLOOKUP($B169,Kraftvärmeprod!$B$1:$AJ$550,MATCH(X$4,Kraftvärmeprod!$B$1:$AJ$1,0),FALSE)/1,0)-IFERROR(VLOOKUP($B169,'Slutlig allokering kvv'!$B$2:$AJ$550,MATCH(X$4,'Slutlig allokering kvv'!$B$1:$AJ$1,0),FALSE)/1,0)</f>
        <v>0</v>
      </c>
      <c r="Y169">
        <f>IFERROR(VLOOKUP($B169,Kraftvärmeprod!$B$1:$AJ$550,MATCH(Y$4,Kraftvärmeprod!$B$1:$AJ$1,0),FALSE)/1,0)-IFERROR(VLOOKUP($B169,'Slutlig allokering kvv'!$B$2:$AJ$550,MATCH(Y$4,'Slutlig allokering kvv'!$B$1:$AJ$1,0),FALSE)/1,0)</f>
        <v>0</v>
      </c>
      <c r="Z169">
        <f>IFERROR(VLOOKUP($B169,Kraftvärmeprod!$B$1:$AJ$550,MATCH(Z$4,Kraftvärmeprod!$B$1:$AJ$1,0),FALSE)/1,0)-IFERROR(VLOOKUP($B169,'Slutlig allokering kvv'!$B$2:$AJ$550,MATCH(Z$4,'Slutlig allokering kvv'!$B$1:$AJ$1,0),FALSE)/1,0)</f>
        <v>0</v>
      </c>
      <c r="AA169">
        <f>IFERROR(VLOOKUP($B169,Kraftvärmeprod!$B$1:$AJ$550,MATCH(AA$4,Kraftvärmeprod!$B$1:$AJ$1,0),FALSE)/1,0)-IFERROR(VLOOKUP($B169,'Slutlig allokering kvv'!$B$2:$AJ$550,MATCH(AA$4,'Slutlig allokering kvv'!$B$1:$AJ$1,0),FALSE)/1,0)</f>
        <v>0</v>
      </c>
      <c r="AB169">
        <f>IFERROR(VLOOKUP($B169,Kraftvärmeprod!$B$1:$AJ$550,MATCH(AB$4,Kraftvärmeprod!$B$1:$AJ$1,0),FALSE)/1,0)-IFERROR(VLOOKUP($B169,'Slutlig allokering kvv'!$B$2:$AJ$550,MATCH(AB$4,'Slutlig allokering kvv'!$B$1:$AJ$1,0),FALSE)/1,0)</f>
        <v>0</v>
      </c>
      <c r="AC169">
        <f>IFERROR(VLOOKUP($B169,Kraftvärmeprod!$B$1:$AJ$550,MATCH(AC$4,Kraftvärmeprod!$B$1:$AJ$1,0),FALSE)/1,0)-IFERROR(VLOOKUP($B169,'Slutlig allokering kvv'!$B$2:$AJ$550,MATCH(AC$4,'Slutlig allokering kvv'!$B$1:$AJ$1,0),FALSE)/1,0)</f>
        <v>0</v>
      </c>
      <c r="AD169">
        <f>IFERROR(VLOOKUP($B169,Miljö!$B$1:$E$471,MATCH("Hjälpel kraftvärme (GWh)",Miljö!$B$1:$E$1,0),FALSE)/1,0)-IFERROR(VLOOKUP($B169,'Slutlig allokering kvv'!$B$2:$AJ$550,MATCH(AD$4,'Slutlig allokering kvv'!$B$1:$AJ$1,0),FALSE)/1,0)</f>
        <v>0</v>
      </c>
      <c r="AH169">
        <f t="shared" si="4"/>
        <v>0</v>
      </c>
      <c r="AJ169">
        <f>IFERROR(VLOOKUP($B169,'Slutlig allokering kvv'!$B$2:$AX$550,MATCH("Summa slutlig allokerad tillförd energi (utan hjälpel och rökgaskondensering):",'Slutlig allokering kvv'!$B$1:$AX$1,0),FALSE)/1,"")</f>
        <v>0</v>
      </c>
      <c r="AL169" s="195" t="str">
        <f>IFERROR(1-VLOOKUP($B169,'Slutlig allokering kvv'!$B$2:$AX$550,MATCH("Andel av bränsle i kvv som allokerats till värme, exklusive rökgaskondensering och hjälpel",'Slutlig allokering kvv'!$B$1:$AX$1,0),FALSE),"")</f>
        <v/>
      </c>
      <c r="AN169" s="195" t="str">
        <f t="shared" si="5"/>
        <v/>
      </c>
    </row>
    <row r="170" spans="1:40" x14ac:dyDescent="0.25">
      <c r="A170" s="2" t="s">
        <v>270</v>
      </c>
      <c r="B170" s="2" t="s">
        <v>269</v>
      </c>
      <c r="C170">
        <f>IFERROR(VLOOKUP($B170,Kraftvärmeprod!$B$1:$AH$479,MATCH(C$4,Kraftvärmeprod!$B$1:$AG$1,0),FALSE)/1,"")</f>
        <v>334.5</v>
      </c>
      <c r="D170">
        <f>IFERROR(VLOOKUP($B170,Kraftvärmeprod!$B$1:$AH$479,MATCH(D$4,Kraftvärmeprod!$B$1:$AG$1,0),FALSE)/1,"")</f>
        <v>28.22</v>
      </c>
      <c r="F170">
        <f>IFERROR(VLOOKUP($B170,Kraftvärmeprod!$B$1:$AJ$550,MATCH(F$4,Kraftvärmeprod!$B$1:$AJ$1,0),FALSE)/1,0)-IFERROR(VLOOKUP($B170,'Slutlig allokering kvv'!$B$2:$AJ$550,MATCH(F$4,'Slutlig allokering kvv'!$B$1:$AJ$1,0),FALSE)/1,0)</f>
        <v>0</v>
      </c>
      <c r="G170">
        <f>IFERROR(VLOOKUP($B170,Kraftvärmeprod!$B$1:$AJ$550,MATCH(G$4,Kraftvärmeprod!$B$1:$AJ$1,0),FALSE)/1,0)-IFERROR(VLOOKUP($B170,'Slutlig allokering kvv'!$B$2:$AJ$550,MATCH(G$4,'Slutlig allokering kvv'!$B$1:$AJ$1,0),FALSE)/1,0)</f>
        <v>0</v>
      </c>
      <c r="H170">
        <f>IFERROR(VLOOKUP($B170,Kraftvärmeprod!$B$1:$AJ$550,MATCH(H$4,Kraftvärmeprod!$B$1:$AJ$1,0),FALSE)/1,0)-IFERROR(VLOOKUP($B170,'Slutlig allokering kvv'!$B$2:$AJ$550,MATCH(H$4,'Slutlig allokering kvv'!$B$1:$AJ$1,0),FALSE)/1,0)</f>
        <v>1.4431399999999996</v>
      </c>
      <c r="I170">
        <f>IFERROR(VLOOKUP($B170,Kraftvärmeprod!$B$1:$AJ$550,MATCH(I$4,Kraftvärmeprod!$B$1:$AJ$1,0),FALSE)/1,0)-IFERROR(VLOOKUP($B170,'Slutlig allokering kvv'!$B$2:$AJ$550,MATCH(I$4,'Slutlig allokering kvv'!$B$1:$AJ$1,0),FALSE)/1,0)</f>
        <v>5.3643999999999963</v>
      </c>
      <c r="J170">
        <f>IFERROR(VLOOKUP($B170,Kraftvärmeprod!$B$1:$AJ$550,MATCH(J$4,Kraftvärmeprod!$B$1:$AJ$1,0),FALSE)/1,0)-IFERROR(VLOOKUP($B170,'Slutlig allokering kvv'!$B$2:$AJ$550,MATCH(J$4,'Slutlig allokering kvv'!$B$1:$AJ$1,0),FALSE)/1,0)</f>
        <v>0</v>
      </c>
      <c r="K170">
        <f>IFERROR(VLOOKUP($B170,Kraftvärmeprod!$B$1:$AJ$550,MATCH(K$4,Kraftvärmeprod!$B$1:$AJ$1,0),FALSE)/1,0)-IFERROR(VLOOKUP($B170,'Slutlig allokering kvv'!$B$2:$AJ$550,MATCH(K$4,'Slutlig allokering kvv'!$B$1:$AJ$1,0),FALSE)/1,0)</f>
        <v>0</v>
      </c>
      <c r="L170">
        <f>IFERROR(VLOOKUP($B170,Kraftvärmeprod!$B$1:$AJ$550,MATCH(L$4,Kraftvärmeprod!$B$1:$AJ$1,0),FALSE)/1,0)-IFERROR(VLOOKUP($B170,'Slutlig allokering kvv'!$B$2:$AJ$550,MATCH(L$4,'Slutlig allokering kvv'!$B$1:$AJ$1,0),FALSE)/1,0)</f>
        <v>0</v>
      </c>
      <c r="M170">
        <f>IFERROR(VLOOKUP($B170,Kraftvärmeprod!$B$1:$AJ$550,MATCH(M$4,Kraftvärmeprod!$B$1:$AJ$1,0),FALSE)/1,0)-IFERROR(VLOOKUP($B170,'Slutlig allokering kvv'!$B$2:$AJ$550,MATCH(M$4,'Slutlig allokering kvv'!$B$1:$AJ$1,0),FALSE)/1,0)</f>
        <v>0</v>
      </c>
      <c r="N170">
        <f>IFERROR(VLOOKUP($B170,Kraftvärmeprod!$B$1:$AJ$550,MATCH(N$4,Kraftvärmeprod!$B$1:$AJ$1,0),FALSE)/1,0)-IFERROR(VLOOKUP($B170,'Slutlig allokering kvv'!$B$2:$AJ$550,MATCH(N$4,'Slutlig allokering kvv'!$B$1:$AJ$1,0),FALSE)/1,0)</f>
        <v>0</v>
      </c>
      <c r="O170">
        <f>IFERROR(VLOOKUP($B170,Kraftvärmeprod!$B$1:$AJ$550,MATCH(O$4,Kraftvärmeprod!$B$1:$AJ$1,0),FALSE)/1,0)-IFERROR(VLOOKUP($B170,'Slutlig allokering kvv'!$B$2:$AJ$550,MATCH(O$4,'Slutlig allokering kvv'!$B$1:$AJ$1,0),FALSE)/1,0)</f>
        <v>0</v>
      </c>
      <c r="P170">
        <f>IFERROR(VLOOKUP($B170,Kraftvärmeprod!$B$1:$AJ$550,MATCH(P$4,Kraftvärmeprod!$B$1:$AJ$1,0),FALSE)/1,0)-IFERROR(VLOOKUP($B170,'Slutlig allokering kvv'!$B$2:$AJ$550,MATCH(P$4,'Slutlig allokering kvv'!$B$1:$AJ$1,0),FALSE)/1,0)</f>
        <v>0</v>
      </c>
      <c r="Q170">
        <f>IFERROR(VLOOKUP($B170,Kraftvärmeprod!$B$1:$AJ$550,MATCH(Q$4,Kraftvärmeprod!$B$1:$AJ$1,0),FALSE)/1,0)-IFERROR(VLOOKUP($B170,'Slutlig allokering kvv'!$B$2:$AJ$550,MATCH(Q$4,'Slutlig allokering kvv'!$B$1:$AJ$1,0),FALSE)/1,0)</f>
        <v>0</v>
      </c>
      <c r="R170">
        <f>IFERROR(VLOOKUP($B170,Kraftvärmeprod!$B$1:$AJ$550,MATCH(R$4,Kraftvärmeprod!$B$1:$AJ$1,0),FALSE)/1,0)-IFERROR(VLOOKUP($B170,'Slutlig allokering kvv'!$B$2:$AJ$550,MATCH(R$4,'Slutlig allokering kvv'!$B$1:$AJ$1,0),FALSE)/1,0)</f>
        <v>0</v>
      </c>
      <c r="S170">
        <f>IFERROR(VLOOKUP($B170,Kraftvärmeprod!$B$1:$AJ$550,MATCH(S$4,Kraftvärmeprod!$B$1:$AJ$1,0),FALSE)/1,0)-IFERROR(VLOOKUP($B170,'Slutlig allokering kvv'!$B$2:$AJ$550,MATCH(S$4,'Slutlig allokering kvv'!$B$1:$AJ$1,0),FALSE)/1,0)</f>
        <v>0</v>
      </c>
      <c r="T170">
        <f>IFERROR(VLOOKUP($B170,Kraftvärmeprod!$B$1:$AJ$550,MATCH(T$4,Kraftvärmeprod!$B$1:$AJ$1,0),FALSE)/1,0)-IFERROR(VLOOKUP($B170,'Slutlig allokering kvv'!$B$2:$AJ$550,MATCH(T$4,'Slutlig allokering kvv'!$B$1:$AJ$1,0),FALSE)/1,0)</f>
        <v>0</v>
      </c>
      <c r="U170">
        <f>IFERROR(VLOOKUP($B170,Kraftvärmeprod!$B$1:$AJ$550,MATCH(U$4,Kraftvärmeprod!$B$1:$AJ$1,0),FALSE)/1,0)-IFERROR(VLOOKUP($B170,'Slutlig allokering kvv'!$B$2:$AJ$550,MATCH(U$4,'Slutlig allokering kvv'!$B$1:$AJ$1,0),FALSE)/1,0)</f>
        <v>0</v>
      </c>
      <c r="V170">
        <f>IFERROR(VLOOKUP($B170,Kraftvärmeprod!$B$1:$AJ$550,MATCH(V$4,Kraftvärmeprod!$B$1:$AJ$1,0),FALSE)/1,0)-IFERROR(VLOOKUP($B170,'Slutlig allokering kvv'!$B$2:$AJ$550,MATCH(V$4,'Slutlig allokering kvv'!$B$1:$AJ$1,0),FALSE)/1,0)</f>
        <v>39.777999999999992</v>
      </c>
      <c r="W170">
        <f>IFERROR(VLOOKUP($B170,Kraftvärmeprod!$B$1:$AJ$550,MATCH(W$4,Kraftvärmeprod!$B$1:$AJ$1,0),FALSE)/1,0)-IFERROR(VLOOKUP($B170,'Slutlig allokering kvv'!$B$2:$AJ$550,MATCH(W$4,'Slutlig allokering kvv'!$B$1:$AJ$1,0),FALSE)/1,0)</f>
        <v>0</v>
      </c>
      <c r="X170">
        <f>IFERROR(VLOOKUP($B170,Kraftvärmeprod!$B$1:$AJ$550,MATCH(X$4,Kraftvärmeprod!$B$1:$AJ$1,0),FALSE)/1,0)-IFERROR(VLOOKUP($B170,'Slutlig allokering kvv'!$B$2:$AJ$550,MATCH(X$4,'Slutlig allokering kvv'!$B$1:$AJ$1,0),FALSE)/1,0)</f>
        <v>0</v>
      </c>
      <c r="Y170">
        <f>IFERROR(VLOOKUP($B170,Kraftvärmeprod!$B$1:$AJ$550,MATCH(Y$4,Kraftvärmeprod!$B$1:$AJ$1,0),FALSE)/1,0)-IFERROR(VLOOKUP($B170,'Slutlig allokering kvv'!$B$2:$AJ$550,MATCH(Y$4,'Slutlig allokering kvv'!$B$1:$AJ$1,0),FALSE)/1,0)</f>
        <v>0.73895999999999962</v>
      </c>
      <c r="Z170">
        <f>IFERROR(VLOOKUP($B170,Kraftvärmeprod!$B$1:$AJ$550,MATCH(Z$4,Kraftvärmeprod!$B$1:$AJ$1,0),FALSE)/1,0)-IFERROR(VLOOKUP($B170,'Slutlig allokering kvv'!$B$2:$AJ$550,MATCH(Z$4,'Slutlig allokering kvv'!$B$1:$AJ$1,0),FALSE)/1,0)</f>
        <v>9.6935999999999964</v>
      </c>
      <c r="AA170">
        <f>IFERROR(VLOOKUP($B170,Kraftvärmeprod!$B$1:$AJ$550,MATCH(AA$4,Kraftvärmeprod!$B$1:$AJ$1,0),FALSE)/1,0)-IFERROR(VLOOKUP($B170,'Slutlig allokering kvv'!$B$2:$AJ$550,MATCH(AA$4,'Slutlig allokering kvv'!$B$1:$AJ$1,0),FALSE)/1,0)</f>
        <v>19.195799999999991</v>
      </c>
      <c r="AB170">
        <f>IFERROR(VLOOKUP($B170,Kraftvärmeprod!$B$1:$AJ$550,MATCH(AB$4,Kraftvärmeprod!$B$1:$AJ$1,0),FALSE)/1,0)-IFERROR(VLOOKUP($B170,'Slutlig allokering kvv'!$B$2:$AJ$550,MATCH(AB$4,'Slutlig allokering kvv'!$B$1:$AJ$1,0),FALSE)/1,0)</f>
        <v>0</v>
      </c>
      <c r="AC170">
        <f>IFERROR(VLOOKUP($B170,Kraftvärmeprod!$B$1:$AJ$550,MATCH(AC$4,Kraftvärmeprod!$B$1:$AJ$1,0),FALSE)/1,0)-IFERROR(VLOOKUP($B170,'Slutlig allokering kvv'!$B$2:$AJ$550,MATCH(AC$4,'Slutlig allokering kvv'!$B$1:$AJ$1,0),FALSE)/1,0)</f>
        <v>0</v>
      </c>
      <c r="AD170">
        <f>IFERROR(VLOOKUP($B170,Miljö!$B$1:$E$471,MATCH("Hjälpel kraftvärme (GWh)",Miljö!$B$1:$E$1,0),FALSE)/1,0)-IFERROR(VLOOKUP($B170,'Slutlig allokering kvv'!$B$2:$AJ$550,MATCH(AD$4,'Slutlig allokering kvv'!$B$1:$AJ$1,0),FALSE)/1,0)</f>
        <v>2.7744999999999997</v>
      </c>
      <c r="AH170">
        <f t="shared" si="4"/>
        <v>76.213899999999967</v>
      </c>
      <c r="AJ170">
        <f>IFERROR(VLOOKUP($B170,'Slutlig allokering kvv'!$B$2:$AX$550,MATCH("Summa slutlig allokerad tillförd energi (utan hjälpel och rökgaskondensering):",'Slutlig allokering kvv'!$B$1:$AX$1,0),FALSE)/1,"")</f>
        <v>347.3861</v>
      </c>
      <c r="AL170" s="195">
        <f>IFERROR(1-VLOOKUP($B170,'Slutlig allokering kvv'!$B$2:$AX$550,MATCH("Andel av bränsle i kvv som allokerats till värme, exklusive rökgaskondensering och hjälpel",'Slutlig allokering kvv'!$B$1:$AX$1,0),FALSE),"")</f>
        <v>0.17991949952785646</v>
      </c>
      <c r="AN170" s="195">
        <f t="shared" si="5"/>
        <v>0.17991949952785641</v>
      </c>
    </row>
    <row r="171" spans="1:40" x14ac:dyDescent="0.25">
      <c r="A171" s="2" t="s">
        <v>270</v>
      </c>
      <c r="B171" s="5" t="s">
        <v>1058</v>
      </c>
      <c r="C171" t="str">
        <f>IFERROR(VLOOKUP($B171,Kraftvärmeprod!$B$1:$AH$479,MATCH(C$4,Kraftvärmeprod!$B$1:$AG$1,0),FALSE)/1,"")</f>
        <v/>
      </c>
      <c r="D171" t="str">
        <f>IFERROR(VLOOKUP($B171,Kraftvärmeprod!$B$1:$AH$479,MATCH(D$4,Kraftvärmeprod!$B$1:$AG$1,0),FALSE)/1,"")</f>
        <v/>
      </c>
      <c r="F171">
        <f>IFERROR(VLOOKUP($B171,Kraftvärmeprod!$B$1:$AJ$550,MATCH(F$4,Kraftvärmeprod!$B$1:$AJ$1,0),FALSE)/1,0)-IFERROR(VLOOKUP($B171,'Slutlig allokering kvv'!$B$2:$AJ$550,MATCH(F$4,'Slutlig allokering kvv'!$B$1:$AJ$1,0),FALSE)/1,0)</f>
        <v>0</v>
      </c>
      <c r="G171">
        <f>IFERROR(VLOOKUP($B171,Kraftvärmeprod!$B$1:$AJ$550,MATCH(G$4,Kraftvärmeprod!$B$1:$AJ$1,0),FALSE)/1,0)-IFERROR(VLOOKUP($B171,'Slutlig allokering kvv'!$B$2:$AJ$550,MATCH(G$4,'Slutlig allokering kvv'!$B$1:$AJ$1,0),FALSE)/1,0)</f>
        <v>0</v>
      </c>
      <c r="H171">
        <f>IFERROR(VLOOKUP($B171,Kraftvärmeprod!$B$1:$AJ$550,MATCH(H$4,Kraftvärmeprod!$B$1:$AJ$1,0),FALSE)/1,0)-IFERROR(VLOOKUP($B171,'Slutlig allokering kvv'!$B$2:$AJ$550,MATCH(H$4,'Slutlig allokering kvv'!$B$1:$AJ$1,0),FALSE)/1,0)</f>
        <v>0</v>
      </c>
      <c r="I171">
        <f>IFERROR(VLOOKUP($B171,Kraftvärmeprod!$B$1:$AJ$550,MATCH(I$4,Kraftvärmeprod!$B$1:$AJ$1,0),FALSE)/1,0)-IFERROR(VLOOKUP($B171,'Slutlig allokering kvv'!$B$2:$AJ$550,MATCH(I$4,'Slutlig allokering kvv'!$B$1:$AJ$1,0),FALSE)/1,0)</f>
        <v>0</v>
      </c>
      <c r="J171">
        <f>IFERROR(VLOOKUP($B171,Kraftvärmeprod!$B$1:$AJ$550,MATCH(J$4,Kraftvärmeprod!$B$1:$AJ$1,0),FALSE)/1,0)-IFERROR(VLOOKUP($B171,'Slutlig allokering kvv'!$B$2:$AJ$550,MATCH(J$4,'Slutlig allokering kvv'!$B$1:$AJ$1,0),FALSE)/1,0)</f>
        <v>0</v>
      </c>
      <c r="K171">
        <f>IFERROR(VLOOKUP($B171,Kraftvärmeprod!$B$1:$AJ$550,MATCH(K$4,Kraftvärmeprod!$B$1:$AJ$1,0),FALSE)/1,0)-IFERROR(VLOOKUP($B171,'Slutlig allokering kvv'!$B$2:$AJ$550,MATCH(K$4,'Slutlig allokering kvv'!$B$1:$AJ$1,0),FALSE)/1,0)</f>
        <v>0</v>
      </c>
      <c r="L171">
        <f>IFERROR(VLOOKUP($B171,Kraftvärmeprod!$B$1:$AJ$550,MATCH(L$4,Kraftvärmeprod!$B$1:$AJ$1,0),FALSE)/1,0)-IFERROR(VLOOKUP($B171,'Slutlig allokering kvv'!$B$2:$AJ$550,MATCH(L$4,'Slutlig allokering kvv'!$B$1:$AJ$1,0),FALSE)/1,0)</f>
        <v>0</v>
      </c>
      <c r="M171">
        <f>IFERROR(VLOOKUP($B171,Kraftvärmeprod!$B$1:$AJ$550,MATCH(M$4,Kraftvärmeprod!$B$1:$AJ$1,0),FALSE)/1,0)-IFERROR(VLOOKUP($B171,'Slutlig allokering kvv'!$B$2:$AJ$550,MATCH(M$4,'Slutlig allokering kvv'!$B$1:$AJ$1,0),FALSE)/1,0)</f>
        <v>0</v>
      </c>
      <c r="N171">
        <f>IFERROR(VLOOKUP($B171,Kraftvärmeprod!$B$1:$AJ$550,MATCH(N$4,Kraftvärmeprod!$B$1:$AJ$1,0),FALSE)/1,0)-IFERROR(VLOOKUP($B171,'Slutlig allokering kvv'!$B$2:$AJ$550,MATCH(N$4,'Slutlig allokering kvv'!$B$1:$AJ$1,0),FALSE)/1,0)</f>
        <v>0</v>
      </c>
      <c r="O171">
        <f>IFERROR(VLOOKUP($B171,Kraftvärmeprod!$B$1:$AJ$550,MATCH(O$4,Kraftvärmeprod!$B$1:$AJ$1,0),FALSE)/1,0)-IFERROR(VLOOKUP($B171,'Slutlig allokering kvv'!$B$2:$AJ$550,MATCH(O$4,'Slutlig allokering kvv'!$B$1:$AJ$1,0),FALSE)/1,0)</f>
        <v>0</v>
      </c>
      <c r="P171">
        <f>IFERROR(VLOOKUP($B171,Kraftvärmeprod!$B$1:$AJ$550,MATCH(P$4,Kraftvärmeprod!$B$1:$AJ$1,0),FALSE)/1,0)-IFERROR(VLOOKUP($B171,'Slutlig allokering kvv'!$B$2:$AJ$550,MATCH(P$4,'Slutlig allokering kvv'!$B$1:$AJ$1,0),FALSE)/1,0)</f>
        <v>0</v>
      </c>
      <c r="Q171">
        <f>IFERROR(VLOOKUP($B171,Kraftvärmeprod!$B$1:$AJ$550,MATCH(Q$4,Kraftvärmeprod!$B$1:$AJ$1,0),FALSE)/1,0)-IFERROR(VLOOKUP($B171,'Slutlig allokering kvv'!$B$2:$AJ$550,MATCH(Q$4,'Slutlig allokering kvv'!$B$1:$AJ$1,0),FALSE)/1,0)</f>
        <v>0</v>
      </c>
      <c r="R171">
        <f>IFERROR(VLOOKUP($B171,Kraftvärmeprod!$B$1:$AJ$550,MATCH(R$4,Kraftvärmeprod!$B$1:$AJ$1,0),FALSE)/1,0)-IFERROR(VLOOKUP($B171,'Slutlig allokering kvv'!$B$2:$AJ$550,MATCH(R$4,'Slutlig allokering kvv'!$B$1:$AJ$1,0),FALSE)/1,0)</f>
        <v>0</v>
      </c>
      <c r="S171">
        <f>IFERROR(VLOOKUP($B171,Kraftvärmeprod!$B$1:$AJ$550,MATCH(S$4,Kraftvärmeprod!$B$1:$AJ$1,0),FALSE)/1,0)-IFERROR(VLOOKUP($B171,'Slutlig allokering kvv'!$B$2:$AJ$550,MATCH(S$4,'Slutlig allokering kvv'!$B$1:$AJ$1,0),FALSE)/1,0)</f>
        <v>0</v>
      </c>
      <c r="T171">
        <f>IFERROR(VLOOKUP($B171,Kraftvärmeprod!$B$1:$AJ$550,MATCH(T$4,Kraftvärmeprod!$B$1:$AJ$1,0),FALSE)/1,0)-IFERROR(VLOOKUP($B171,'Slutlig allokering kvv'!$B$2:$AJ$550,MATCH(T$4,'Slutlig allokering kvv'!$B$1:$AJ$1,0),FALSE)/1,0)</f>
        <v>0</v>
      </c>
      <c r="U171">
        <f>IFERROR(VLOOKUP($B171,Kraftvärmeprod!$B$1:$AJ$550,MATCH(U$4,Kraftvärmeprod!$B$1:$AJ$1,0),FALSE)/1,0)-IFERROR(VLOOKUP($B171,'Slutlig allokering kvv'!$B$2:$AJ$550,MATCH(U$4,'Slutlig allokering kvv'!$B$1:$AJ$1,0),FALSE)/1,0)</f>
        <v>0</v>
      </c>
      <c r="V171">
        <f>IFERROR(VLOOKUP($B171,Kraftvärmeprod!$B$1:$AJ$550,MATCH(V$4,Kraftvärmeprod!$B$1:$AJ$1,0),FALSE)/1,0)-IFERROR(VLOOKUP($B171,'Slutlig allokering kvv'!$B$2:$AJ$550,MATCH(V$4,'Slutlig allokering kvv'!$B$1:$AJ$1,0),FALSE)/1,0)</f>
        <v>0</v>
      </c>
      <c r="W171">
        <f>IFERROR(VLOOKUP($B171,Kraftvärmeprod!$B$1:$AJ$550,MATCH(W$4,Kraftvärmeprod!$B$1:$AJ$1,0),FALSE)/1,0)-IFERROR(VLOOKUP($B171,'Slutlig allokering kvv'!$B$2:$AJ$550,MATCH(W$4,'Slutlig allokering kvv'!$B$1:$AJ$1,0),FALSE)/1,0)</f>
        <v>0</v>
      </c>
      <c r="X171">
        <f>IFERROR(VLOOKUP($B171,Kraftvärmeprod!$B$1:$AJ$550,MATCH(X$4,Kraftvärmeprod!$B$1:$AJ$1,0),FALSE)/1,0)-IFERROR(VLOOKUP($B171,'Slutlig allokering kvv'!$B$2:$AJ$550,MATCH(X$4,'Slutlig allokering kvv'!$B$1:$AJ$1,0),FALSE)/1,0)</f>
        <v>0</v>
      </c>
      <c r="Y171">
        <f>IFERROR(VLOOKUP($B171,Kraftvärmeprod!$B$1:$AJ$550,MATCH(Y$4,Kraftvärmeprod!$B$1:$AJ$1,0),FALSE)/1,0)-IFERROR(VLOOKUP($B171,'Slutlig allokering kvv'!$B$2:$AJ$550,MATCH(Y$4,'Slutlig allokering kvv'!$B$1:$AJ$1,0),FALSE)/1,0)</f>
        <v>0</v>
      </c>
      <c r="Z171">
        <f>IFERROR(VLOOKUP($B171,Kraftvärmeprod!$B$1:$AJ$550,MATCH(Z$4,Kraftvärmeprod!$B$1:$AJ$1,0),FALSE)/1,0)-IFERROR(VLOOKUP($B171,'Slutlig allokering kvv'!$B$2:$AJ$550,MATCH(Z$4,'Slutlig allokering kvv'!$B$1:$AJ$1,0),FALSE)/1,0)</f>
        <v>0</v>
      </c>
      <c r="AA171">
        <f>IFERROR(VLOOKUP($B171,Kraftvärmeprod!$B$1:$AJ$550,MATCH(AA$4,Kraftvärmeprod!$B$1:$AJ$1,0),FALSE)/1,0)-IFERROR(VLOOKUP($B171,'Slutlig allokering kvv'!$B$2:$AJ$550,MATCH(AA$4,'Slutlig allokering kvv'!$B$1:$AJ$1,0),FALSE)/1,0)</f>
        <v>0</v>
      </c>
      <c r="AB171">
        <f>IFERROR(VLOOKUP($B171,Kraftvärmeprod!$B$1:$AJ$550,MATCH(AB$4,Kraftvärmeprod!$B$1:$AJ$1,0),FALSE)/1,0)-IFERROR(VLOOKUP($B171,'Slutlig allokering kvv'!$B$2:$AJ$550,MATCH(AB$4,'Slutlig allokering kvv'!$B$1:$AJ$1,0),FALSE)/1,0)</f>
        <v>0</v>
      </c>
      <c r="AC171">
        <f>IFERROR(VLOOKUP($B171,Kraftvärmeprod!$B$1:$AJ$550,MATCH(AC$4,Kraftvärmeprod!$B$1:$AJ$1,0),FALSE)/1,0)-IFERROR(VLOOKUP($B171,'Slutlig allokering kvv'!$B$2:$AJ$550,MATCH(AC$4,'Slutlig allokering kvv'!$B$1:$AJ$1,0),FALSE)/1,0)</f>
        <v>0</v>
      </c>
      <c r="AD171">
        <f>IFERROR(VLOOKUP($B171,Miljö!$B$1:$E$471,MATCH("Hjälpel kraftvärme (GWh)",Miljö!$B$1:$E$1,0),FALSE)/1,0)-IFERROR(VLOOKUP($B171,'Slutlig allokering kvv'!$B$2:$AJ$550,MATCH(AD$4,'Slutlig allokering kvv'!$B$1:$AJ$1,0),FALSE)/1,0)</f>
        <v>0</v>
      </c>
      <c r="AH171">
        <f t="shared" si="4"/>
        <v>0</v>
      </c>
      <c r="AJ171">
        <f>IFERROR(VLOOKUP($B171,'Slutlig allokering kvv'!$B$2:$AX$550,MATCH("Summa slutlig allokerad tillförd energi (utan hjälpel och rökgaskondensering):",'Slutlig allokering kvv'!$B$1:$AX$1,0),FALSE)/1,"")</f>
        <v>0</v>
      </c>
      <c r="AL171" s="195" t="str">
        <f>IFERROR(1-VLOOKUP($B171,'Slutlig allokering kvv'!$B$2:$AX$550,MATCH("Andel av bränsle i kvv som allokerats till värme, exklusive rökgaskondensering och hjälpel",'Slutlig allokering kvv'!$B$1:$AX$1,0),FALSE),"")</f>
        <v/>
      </c>
      <c r="AN171" s="195" t="str">
        <f t="shared" si="5"/>
        <v/>
      </c>
    </row>
    <row r="172" spans="1:40" x14ac:dyDescent="0.25">
      <c r="A172" s="2" t="s">
        <v>272</v>
      </c>
      <c r="B172" s="2" t="s">
        <v>273</v>
      </c>
      <c r="C172">
        <f>IFERROR(VLOOKUP($B172,Kraftvärmeprod!$B$1:$AH$479,MATCH(C$4,Kraftvärmeprod!$B$1:$AG$1,0),FALSE)/1,"")</f>
        <v>486.35199999999998</v>
      </c>
      <c r="D172">
        <f>IFERROR(VLOOKUP($B172,Kraftvärmeprod!$B$1:$AH$479,MATCH(D$4,Kraftvärmeprod!$B$1:$AG$1,0),FALSE)/1,"")</f>
        <v>143.446</v>
      </c>
      <c r="F172">
        <f>IFERROR(VLOOKUP($B172,Kraftvärmeprod!$B$1:$AJ$550,MATCH(F$4,Kraftvärmeprod!$B$1:$AJ$1,0),FALSE)/1,0)-IFERROR(VLOOKUP($B172,'Slutlig allokering kvv'!$B$2:$AJ$550,MATCH(F$4,'Slutlig allokering kvv'!$B$1:$AJ$1,0),FALSE)/1,0)</f>
        <v>0</v>
      </c>
      <c r="G172">
        <f>IFERROR(VLOOKUP($B172,Kraftvärmeprod!$B$1:$AJ$550,MATCH(G$4,Kraftvärmeprod!$B$1:$AJ$1,0),FALSE)/1,0)-IFERROR(VLOOKUP($B172,'Slutlig allokering kvv'!$B$2:$AJ$550,MATCH(G$4,'Slutlig allokering kvv'!$B$1:$AJ$1,0),FALSE)/1,0)</f>
        <v>0.98012000000000032</v>
      </c>
      <c r="H172">
        <f>IFERROR(VLOOKUP($B172,Kraftvärmeprod!$B$1:$AJ$550,MATCH(H$4,Kraftvärmeprod!$B$1:$AJ$1,0),FALSE)/1,0)-IFERROR(VLOOKUP($B172,'Slutlig allokering kvv'!$B$2:$AJ$550,MATCH(H$4,'Slutlig allokering kvv'!$B$1:$AJ$1,0),FALSE)/1,0)</f>
        <v>0</v>
      </c>
      <c r="I172">
        <f>IFERROR(VLOOKUP($B172,Kraftvärmeprod!$B$1:$AJ$550,MATCH(I$4,Kraftvärmeprod!$B$1:$AJ$1,0),FALSE)/1,0)-IFERROR(VLOOKUP($B172,'Slutlig allokering kvv'!$B$2:$AJ$550,MATCH(I$4,'Slutlig allokering kvv'!$B$1:$AJ$1,0),FALSE)/1,0)</f>
        <v>2.7473200000000002</v>
      </c>
      <c r="J172">
        <f>IFERROR(VLOOKUP($B172,Kraftvärmeprod!$B$1:$AJ$550,MATCH(J$4,Kraftvärmeprod!$B$1:$AJ$1,0),FALSE)/1,0)-IFERROR(VLOOKUP($B172,'Slutlig allokering kvv'!$B$2:$AJ$550,MATCH(J$4,'Slutlig allokering kvv'!$B$1:$AJ$1,0),FALSE)/1,0)</f>
        <v>0</v>
      </c>
      <c r="K172">
        <f>IFERROR(VLOOKUP($B172,Kraftvärmeprod!$B$1:$AJ$550,MATCH(K$4,Kraftvärmeprod!$B$1:$AJ$1,0),FALSE)/1,0)-IFERROR(VLOOKUP($B172,'Slutlig allokering kvv'!$B$2:$AJ$550,MATCH(K$4,'Slutlig allokering kvv'!$B$1:$AJ$1,0),FALSE)/1,0)</f>
        <v>0</v>
      </c>
      <c r="L172">
        <f>IFERROR(VLOOKUP($B172,Kraftvärmeprod!$B$1:$AJ$550,MATCH(L$4,Kraftvärmeprod!$B$1:$AJ$1,0),FALSE)/1,0)-IFERROR(VLOOKUP($B172,'Slutlig allokering kvv'!$B$2:$AJ$550,MATCH(L$4,'Slutlig allokering kvv'!$B$1:$AJ$1,0),FALSE)/1,0)</f>
        <v>0</v>
      </c>
      <c r="M172">
        <f>IFERROR(VLOOKUP($B172,Kraftvärmeprod!$B$1:$AJ$550,MATCH(M$4,Kraftvärmeprod!$B$1:$AJ$1,0),FALSE)/1,0)-IFERROR(VLOOKUP($B172,'Slutlig allokering kvv'!$B$2:$AJ$550,MATCH(M$4,'Slutlig allokering kvv'!$B$1:$AJ$1,0),FALSE)/1,0)</f>
        <v>0</v>
      </c>
      <c r="N172">
        <f>IFERROR(VLOOKUP($B172,Kraftvärmeprod!$B$1:$AJ$550,MATCH(N$4,Kraftvärmeprod!$B$1:$AJ$1,0),FALSE)/1,0)-IFERROR(VLOOKUP($B172,'Slutlig allokering kvv'!$B$2:$AJ$550,MATCH(N$4,'Slutlig allokering kvv'!$B$1:$AJ$1,0),FALSE)/1,0)</f>
        <v>0</v>
      </c>
      <c r="O172">
        <f>IFERROR(VLOOKUP($B172,Kraftvärmeprod!$B$1:$AJ$550,MATCH(O$4,Kraftvärmeprod!$B$1:$AJ$1,0),FALSE)/1,0)-IFERROR(VLOOKUP($B172,'Slutlig allokering kvv'!$B$2:$AJ$550,MATCH(O$4,'Slutlig allokering kvv'!$B$1:$AJ$1,0),FALSE)/1,0)</f>
        <v>0</v>
      </c>
      <c r="P172">
        <f>IFERROR(VLOOKUP($B172,Kraftvärmeprod!$B$1:$AJ$550,MATCH(P$4,Kraftvärmeprod!$B$1:$AJ$1,0),FALSE)/1,0)-IFERROR(VLOOKUP($B172,'Slutlig allokering kvv'!$B$2:$AJ$550,MATCH(P$4,'Slutlig allokering kvv'!$B$1:$AJ$1,0),FALSE)/1,0)</f>
        <v>0</v>
      </c>
      <c r="Q172">
        <f>IFERROR(VLOOKUP($B172,Kraftvärmeprod!$B$1:$AJ$550,MATCH(Q$4,Kraftvärmeprod!$B$1:$AJ$1,0),FALSE)/1,0)-IFERROR(VLOOKUP($B172,'Slutlig allokering kvv'!$B$2:$AJ$550,MATCH(Q$4,'Slutlig allokering kvv'!$B$1:$AJ$1,0),FALSE)/1,0)</f>
        <v>253.42499999999995</v>
      </c>
      <c r="R172">
        <f>IFERROR(VLOOKUP($B172,Kraftvärmeprod!$B$1:$AJ$550,MATCH(R$4,Kraftvärmeprod!$B$1:$AJ$1,0),FALSE)/1,0)-IFERROR(VLOOKUP($B172,'Slutlig allokering kvv'!$B$2:$AJ$550,MATCH(R$4,'Slutlig allokering kvv'!$B$1:$AJ$1,0),FALSE)/1,0)</f>
        <v>0</v>
      </c>
      <c r="S172">
        <f>IFERROR(VLOOKUP($B172,Kraftvärmeprod!$B$1:$AJ$550,MATCH(S$4,Kraftvärmeprod!$B$1:$AJ$1,0),FALSE)/1,0)-IFERROR(VLOOKUP($B172,'Slutlig allokering kvv'!$B$2:$AJ$550,MATCH(S$4,'Slutlig allokering kvv'!$B$1:$AJ$1,0),FALSE)/1,0)</f>
        <v>0</v>
      </c>
      <c r="T172">
        <f>IFERROR(VLOOKUP($B172,Kraftvärmeprod!$B$1:$AJ$550,MATCH(T$4,Kraftvärmeprod!$B$1:$AJ$1,0),FALSE)/1,0)-IFERROR(VLOOKUP($B172,'Slutlig allokering kvv'!$B$2:$AJ$550,MATCH(T$4,'Slutlig allokering kvv'!$B$1:$AJ$1,0),FALSE)/1,0)</f>
        <v>0</v>
      </c>
      <c r="U172">
        <f>IFERROR(VLOOKUP($B172,Kraftvärmeprod!$B$1:$AJ$550,MATCH(U$4,Kraftvärmeprod!$B$1:$AJ$1,0),FALSE)/1,0)-IFERROR(VLOOKUP($B172,'Slutlig allokering kvv'!$B$2:$AJ$550,MATCH(U$4,'Slutlig allokering kvv'!$B$1:$AJ$1,0),FALSE)/1,0)</f>
        <v>0</v>
      </c>
      <c r="V172">
        <f>IFERROR(VLOOKUP($B172,Kraftvärmeprod!$B$1:$AJ$550,MATCH(V$4,Kraftvärmeprod!$B$1:$AJ$1,0),FALSE)/1,0)-IFERROR(VLOOKUP($B172,'Slutlig allokering kvv'!$B$2:$AJ$550,MATCH(V$4,'Slutlig allokering kvv'!$B$1:$AJ$1,0),FALSE)/1,0)</f>
        <v>0</v>
      </c>
      <c r="W172">
        <f>IFERROR(VLOOKUP($B172,Kraftvärmeprod!$B$1:$AJ$550,MATCH(W$4,Kraftvärmeprod!$B$1:$AJ$1,0),FALSE)/1,0)-IFERROR(VLOOKUP($B172,'Slutlig allokering kvv'!$B$2:$AJ$550,MATCH(W$4,'Slutlig allokering kvv'!$B$1:$AJ$1,0),FALSE)/1,0)</f>
        <v>0</v>
      </c>
      <c r="X172">
        <f>IFERROR(VLOOKUP($B172,Kraftvärmeprod!$B$1:$AJ$550,MATCH(X$4,Kraftvärmeprod!$B$1:$AJ$1,0),FALSE)/1,0)-IFERROR(VLOOKUP($B172,'Slutlig allokering kvv'!$B$2:$AJ$550,MATCH(X$4,'Slutlig allokering kvv'!$B$1:$AJ$1,0),FALSE)/1,0)</f>
        <v>0</v>
      </c>
      <c r="Y172">
        <f>IFERROR(VLOOKUP($B172,Kraftvärmeprod!$B$1:$AJ$550,MATCH(Y$4,Kraftvärmeprod!$B$1:$AJ$1,0),FALSE)/1,0)-IFERROR(VLOOKUP($B172,'Slutlig allokering kvv'!$B$2:$AJ$550,MATCH(Y$4,'Slutlig allokering kvv'!$B$1:$AJ$1,0),FALSE)/1,0)</f>
        <v>0</v>
      </c>
      <c r="Z172">
        <f>IFERROR(VLOOKUP($B172,Kraftvärmeprod!$B$1:$AJ$550,MATCH(Z$4,Kraftvärmeprod!$B$1:$AJ$1,0),FALSE)/1,0)-IFERROR(VLOOKUP($B172,'Slutlig allokering kvv'!$B$2:$AJ$550,MATCH(Z$4,'Slutlig allokering kvv'!$B$1:$AJ$1,0),FALSE)/1,0)</f>
        <v>0</v>
      </c>
      <c r="AA172">
        <f>IFERROR(VLOOKUP($B172,Kraftvärmeprod!$B$1:$AJ$550,MATCH(AA$4,Kraftvärmeprod!$B$1:$AJ$1,0),FALSE)/1,0)-IFERROR(VLOOKUP($B172,'Slutlig allokering kvv'!$B$2:$AJ$550,MATCH(AA$4,'Slutlig allokering kvv'!$B$1:$AJ$1,0),FALSE)/1,0)</f>
        <v>0</v>
      </c>
      <c r="AB172">
        <f>IFERROR(VLOOKUP($B172,Kraftvärmeprod!$B$1:$AJ$550,MATCH(AB$4,Kraftvärmeprod!$B$1:$AJ$1,0),FALSE)/1,0)-IFERROR(VLOOKUP($B172,'Slutlig allokering kvv'!$B$2:$AJ$550,MATCH(AB$4,'Slutlig allokering kvv'!$B$1:$AJ$1,0),FALSE)/1,0)</f>
        <v>0</v>
      </c>
      <c r="AC172">
        <f>IFERROR(VLOOKUP($B172,Kraftvärmeprod!$B$1:$AJ$550,MATCH(AC$4,Kraftvärmeprod!$B$1:$AJ$1,0),FALSE)/1,0)-IFERROR(VLOOKUP($B172,'Slutlig allokering kvv'!$B$2:$AJ$550,MATCH(AC$4,'Slutlig allokering kvv'!$B$1:$AJ$1,0),FALSE)/1,0)</f>
        <v>0</v>
      </c>
      <c r="AD172">
        <f>IFERROR(VLOOKUP($B172,Miljö!$B$1:$E$471,MATCH("Hjälpel kraftvärme (GWh)",Miljö!$B$1:$E$1,0),FALSE)/1,0)-IFERROR(VLOOKUP($B172,'Slutlig allokering kvv'!$B$2:$AJ$550,MATCH(AD$4,'Slutlig allokering kvv'!$B$1:$AJ$1,0),FALSE)/1,0)</f>
        <v>14.281699999999997</v>
      </c>
      <c r="AH172">
        <f t="shared" si="4"/>
        <v>257.15243999999996</v>
      </c>
      <c r="AJ172">
        <f>IFERROR(VLOOKUP($B172,'Slutlig allokering kvv'!$B$2:$AX$550,MATCH("Summa slutlig allokerad tillförd energi (utan hjälpel och rökgaskondensering):",'Slutlig allokering kvv'!$B$1:$AX$1,0),FALSE)/1,"")</f>
        <v>335.95492000000002</v>
      </c>
      <c r="AL172" s="195">
        <f>IFERROR(1-VLOOKUP($B172,'Slutlig allokering kvv'!$B$2:$AX$550,MATCH("Andel av bränsle i kvv som allokerats till värme, exklusive rökgaskondensering och hjälpel",'Slutlig allokering kvv'!$B$1:$AX$1,0),FALSE),"")</f>
        <v>0.43356811488564229</v>
      </c>
      <c r="AN172" s="195">
        <f t="shared" si="5"/>
        <v>0.43356811488564223</v>
      </c>
    </row>
    <row r="173" spans="1:40" x14ac:dyDescent="0.25">
      <c r="A173" s="2" t="s">
        <v>274</v>
      </c>
      <c r="B173" s="2" t="s">
        <v>275</v>
      </c>
      <c r="C173" t="str">
        <f>IFERROR(VLOOKUP($B173,Kraftvärmeprod!$B$1:$AH$479,MATCH(C$4,Kraftvärmeprod!$B$1:$AG$1,0),FALSE)/1,"")</f>
        <v/>
      </c>
      <c r="D173" t="str">
        <f>IFERROR(VLOOKUP($B173,Kraftvärmeprod!$B$1:$AH$479,MATCH(D$4,Kraftvärmeprod!$B$1:$AG$1,0),FALSE)/1,"")</f>
        <v/>
      </c>
      <c r="F173">
        <f>IFERROR(VLOOKUP($B173,Kraftvärmeprod!$B$1:$AJ$550,MATCH(F$4,Kraftvärmeprod!$B$1:$AJ$1,0),FALSE)/1,0)-IFERROR(VLOOKUP($B173,'Slutlig allokering kvv'!$B$2:$AJ$550,MATCH(F$4,'Slutlig allokering kvv'!$B$1:$AJ$1,0),FALSE)/1,0)</f>
        <v>0</v>
      </c>
      <c r="G173">
        <f>IFERROR(VLOOKUP($B173,Kraftvärmeprod!$B$1:$AJ$550,MATCH(G$4,Kraftvärmeprod!$B$1:$AJ$1,0),FALSE)/1,0)-IFERROR(VLOOKUP($B173,'Slutlig allokering kvv'!$B$2:$AJ$550,MATCH(G$4,'Slutlig allokering kvv'!$B$1:$AJ$1,0),FALSE)/1,0)</f>
        <v>0</v>
      </c>
      <c r="H173">
        <f>IFERROR(VLOOKUP($B173,Kraftvärmeprod!$B$1:$AJ$550,MATCH(H$4,Kraftvärmeprod!$B$1:$AJ$1,0),FALSE)/1,0)-IFERROR(VLOOKUP($B173,'Slutlig allokering kvv'!$B$2:$AJ$550,MATCH(H$4,'Slutlig allokering kvv'!$B$1:$AJ$1,0),FALSE)/1,0)</f>
        <v>0</v>
      </c>
      <c r="I173">
        <f>IFERROR(VLOOKUP($B173,Kraftvärmeprod!$B$1:$AJ$550,MATCH(I$4,Kraftvärmeprod!$B$1:$AJ$1,0),FALSE)/1,0)-IFERROR(VLOOKUP($B173,'Slutlig allokering kvv'!$B$2:$AJ$550,MATCH(I$4,'Slutlig allokering kvv'!$B$1:$AJ$1,0),FALSE)/1,0)</f>
        <v>0</v>
      </c>
      <c r="J173">
        <f>IFERROR(VLOOKUP($B173,Kraftvärmeprod!$B$1:$AJ$550,MATCH(J$4,Kraftvärmeprod!$B$1:$AJ$1,0),FALSE)/1,0)-IFERROR(VLOOKUP($B173,'Slutlig allokering kvv'!$B$2:$AJ$550,MATCH(J$4,'Slutlig allokering kvv'!$B$1:$AJ$1,0),FALSE)/1,0)</f>
        <v>0</v>
      </c>
      <c r="K173">
        <f>IFERROR(VLOOKUP($B173,Kraftvärmeprod!$B$1:$AJ$550,MATCH(K$4,Kraftvärmeprod!$B$1:$AJ$1,0),FALSE)/1,0)-IFERROR(VLOOKUP($B173,'Slutlig allokering kvv'!$B$2:$AJ$550,MATCH(K$4,'Slutlig allokering kvv'!$B$1:$AJ$1,0),FALSE)/1,0)</f>
        <v>0</v>
      </c>
      <c r="L173">
        <f>IFERROR(VLOOKUP($B173,Kraftvärmeprod!$B$1:$AJ$550,MATCH(L$4,Kraftvärmeprod!$B$1:$AJ$1,0),FALSE)/1,0)-IFERROR(VLOOKUP($B173,'Slutlig allokering kvv'!$B$2:$AJ$550,MATCH(L$4,'Slutlig allokering kvv'!$B$1:$AJ$1,0),FALSE)/1,0)</f>
        <v>0</v>
      </c>
      <c r="M173">
        <f>IFERROR(VLOOKUP($B173,Kraftvärmeprod!$B$1:$AJ$550,MATCH(M$4,Kraftvärmeprod!$B$1:$AJ$1,0),FALSE)/1,0)-IFERROR(VLOOKUP($B173,'Slutlig allokering kvv'!$B$2:$AJ$550,MATCH(M$4,'Slutlig allokering kvv'!$B$1:$AJ$1,0),FALSE)/1,0)</f>
        <v>0</v>
      </c>
      <c r="N173">
        <f>IFERROR(VLOOKUP($B173,Kraftvärmeprod!$B$1:$AJ$550,MATCH(N$4,Kraftvärmeprod!$B$1:$AJ$1,0),FALSE)/1,0)-IFERROR(VLOOKUP($B173,'Slutlig allokering kvv'!$B$2:$AJ$550,MATCH(N$4,'Slutlig allokering kvv'!$B$1:$AJ$1,0),FALSE)/1,0)</f>
        <v>0</v>
      </c>
      <c r="O173">
        <f>IFERROR(VLOOKUP($B173,Kraftvärmeprod!$B$1:$AJ$550,MATCH(O$4,Kraftvärmeprod!$B$1:$AJ$1,0),FALSE)/1,0)-IFERROR(VLOOKUP($B173,'Slutlig allokering kvv'!$B$2:$AJ$550,MATCH(O$4,'Slutlig allokering kvv'!$B$1:$AJ$1,0),FALSE)/1,0)</f>
        <v>0</v>
      </c>
      <c r="P173">
        <f>IFERROR(VLOOKUP($B173,Kraftvärmeprod!$B$1:$AJ$550,MATCH(P$4,Kraftvärmeprod!$B$1:$AJ$1,0),FALSE)/1,0)-IFERROR(VLOOKUP($B173,'Slutlig allokering kvv'!$B$2:$AJ$550,MATCH(P$4,'Slutlig allokering kvv'!$B$1:$AJ$1,0),FALSE)/1,0)</f>
        <v>0</v>
      </c>
      <c r="Q173">
        <f>IFERROR(VLOOKUP($B173,Kraftvärmeprod!$B$1:$AJ$550,MATCH(Q$4,Kraftvärmeprod!$B$1:$AJ$1,0),FALSE)/1,0)-IFERROR(VLOOKUP($B173,'Slutlig allokering kvv'!$B$2:$AJ$550,MATCH(Q$4,'Slutlig allokering kvv'!$B$1:$AJ$1,0),FALSE)/1,0)</f>
        <v>0</v>
      </c>
      <c r="R173">
        <f>IFERROR(VLOOKUP($B173,Kraftvärmeprod!$B$1:$AJ$550,MATCH(R$4,Kraftvärmeprod!$B$1:$AJ$1,0),FALSE)/1,0)-IFERROR(VLOOKUP($B173,'Slutlig allokering kvv'!$B$2:$AJ$550,MATCH(R$4,'Slutlig allokering kvv'!$B$1:$AJ$1,0),FALSE)/1,0)</f>
        <v>0</v>
      </c>
      <c r="S173">
        <f>IFERROR(VLOOKUP($B173,Kraftvärmeprod!$B$1:$AJ$550,MATCH(S$4,Kraftvärmeprod!$B$1:$AJ$1,0),FALSE)/1,0)-IFERROR(VLOOKUP($B173,'Slutlig allokering kvv'!$B$2:$AJ$550,MATCH(S$4,'Slutlig allokering kvv'!$B$1:$AJ$1,0),FALSE)/1,0)</f>
        <v>0</v>
      </c>
      <c r="T173">
        <f>IFERROR(VLOOKUP($B173,Kraftvärmeprod!$B$1:$AJ$550,MATCH(T$4,Kraftvärmeprod!$B$1:$AJ$1,0),FALSE)/1,0)-IFERROR(VLOOKUP($B173,'Slutlig allokering kvv'!$B$2:$AJ$550,MATCH(T$4,'Slutlig allokering kvv'!$B$1:$AJ$1,0),FALSE)/1,0)</f>
        <v>0</v>
      </c>
      <c r="U173">
        <f>IFERROR(VLOOKUP($B173,Kraftvärmeprod!$B$1:$AJ$550,MATCH(U$4,Kraftvärmeprod!$B$1:$AJ$1,0),FALSE)/1,0)-IFERROR(VLOOKUP($B173,'Slutlig allokering kvv'!$B$2:$AJ$550,MATCH(U$4,'Slutlig allokering kvv'!$B$1:$AJ$1,0),FALSE)/1,0)</f>
        <v>0</v>
      </c>
      <c r="V173">
        <f>IFERROR(VLOOKUP($B173,Kraftvärmeprod!$B$1:$AJ$550,MATCH(V$4,Kraftvärmeprod!$B$1:$AJ$1,0),FALSE)/1,0)-IFERROR(VLOOKUP($B173,'Slutlig allokering kvv'!$B$2:$AJ$550,MATCH(V$4,'Slutlig allokering kvv'!$B$1:$AJ$1,0),FALSE)/1,0)</f>
        <v>0</v>
      </c>
      <c r="W173">
        <f>IFERROR(VLOOKUP($B173,Kraftvärmeprod!$B$1:$AJ$550,MATCH(W$4,Kraftvärmeprod!$B$1:$AJ$1,0),FALSE)/1,0)-IFERROR(VLOOKUP($B173,'Slutlig allokering kvv'!$B$2:$AJ$550,MATCH(W$4,'Slutlig allokering kvv'!$B$1:$AJ$1,0),FALSE)/1,0)</f>
        <v>0</v>
      </c>
      <c r="X173">
        <f>IFERROR(VLOOKUP($B173,Kraftvärmeprod!$B$1:$AJ$550,MATCH(X$4,Kraftvärmeprod!$B$1:$AJ$1,0),FALSE)/1,0)-IFERROR(VLOOKUP($B173,'Slutlig allokering kvv'!$B$2:$AJ$550,MATCH(X$4,'Slutlig allokering kvv'!$B$1:$AJ$1,0),FALSE)/1,0)</f>
        <v>0</v>
      </c>
      <c r="Y173">
        <f>IFERROR(VLOOKUP($B173,Kraftvärmeprod!$B$1:$AJ$550,MATCH(Y$4,Kraftvärmeprod!$B$1:$AJ$1,0),FALSE)/1,0)-IFERROR(VLOOKUP($B173,'Slutlig allokering kvv'!$B$2:$AJ$550,MATCH(Y$4,'Slutlig allokering kvv'!$B$1:$AJ$1,0),FALSE)/1,0)</f>
        <v>0</v>
      </c>
      <c r="Z173">
        <f>IFERROR(VLOOKUP($B173,Kraftvärmeprod!$B$1:$AJ$550,MATCH(Z$4,Kraftvärmeprod!$B$1:$AJ$1,0),FALSE)/1,0)-IFERROR(VLOOKUP($B173,'Slutlig allokering kvv'!$B$2:$AJ$550,MATCH(Z$4,'Slutlig allokering kvv'!$B$1:$AJ$1,0),FALSE)/1,0)</f>
        <v>0</v>
      </c>
      <c r="AA173">
        <f>IFERROR(VLOOKUP($B173,Kraftvärmeprod!$B$1:$AJ$550,MATCH(AA$4,Kraftvärmeprod!$B$1:$AJ$1,0),FALSE)/1,0)-IFERROR(VLOOKUP($B173,'Slutlig allokering kvv'!$B$2:$AJ$550,MATCH(AA$4,'Slutlig allokering kvv'!$B$1:$AJ$1,0),FALSE)/1,0)</f>
        <v>0</v>
      </c>
      <c r="AB173">
        <f>IFERROR(VLOOKUP($B173,Kraftvärmeprod!$B$1:$AJ$550,MATCH(AB$4,Kraftvärmeprod!$B$1:$AJ$1,0),FALSE)/1,0)-IFERROR(VLOOKUP($B173,'Slutlig allokering kvv'!$B$2:$AJ$550,MATCH(AB$4,'Slutlig allokering kvv'!$B$1:$AJ$1,0),FALSE)/1,0)</f>
        <v>0</v>
      </c>
      <c r="AC173">
        <f>IFERROR(VLOOKUP($B173,Kraftvärmeprod!$B$1:$AJ$550,MATCH(AC$4,Kraftvärmeprod!$B$1:$AJ$1,0),FALSE)/1,0)-IFERROR(VLOOKUP($B173,'Slutlig allokering kvv'!$B$2:$AJ$550,MATCH(AC$4,'Slutlig allokering kvv'!$B$1:$AJ$1,0),FALSE)/1,0)</f>
        <v>0</v>
      </c>
      <c r="AD173">
        <f>IFERROR(VLOOKUP($B173,Miljö!$B$1:$E$471,MATCH("Hjälpel kraftvärme (GWh)",Miljö!$B$1:$E$1,0),FALSE)/1,0)-IFERROR(VLOOKUP($B173,'Slutlig allokering kvv'!$B$2:$AJ$550,MATCH(AD$4,'Slutlig allokering kvv'!$B$1:$AJ$1,0),FALSE)/1,0)</f>
        <v>0</v>
      </c>
      <c r="AH173">
        <f t="shared" si="4"/>
        <v>0</v>
      </c>
      <c r="AJ173">
        <f>IFERROR(VLOOKUP($B173,'Slutlig allokering kvv'!$B$2:$AX$550,MATCH("Summa slutlig allokerad tillförd energi (utan hjälpel och rökgaskondensering):",'Slutlig allokering kvv'!$B$1:$AX$1,0),FALSE)/1,"")</f>
        <v>0</v>
      </c>
      <c r="AL173" s="195" t="str">
        <f>IFERROR(1-VLOOKUP($B173,'Slutlig allokering kvv'!$B$2:$AX$550,MATCH("Andel av bränsle i kvv som allokerats till värme, exklusive rökgaskondensering och hjälpel",'Slutlig allokering kvv'!$B$1:$AX$1,0),FALSE),"")</f>
        <v/>
      </c>
      <c r="AN173" s="195" t="str">
        <f t="shared" si="5"/>
        <v/>
      </c>
    </row>
    <row r="174" spans="1:40" x14ac:dyDescent="0.25">
      <c r="A174" s="2" t="s">
        <v>276</v>
      </c>
      <c r="B174" s="2" t="s">
        <v>277</v>
      </c>
      <c r="C174" t="str">
        <f>IFERROR(VLOOKUP($B174,Kraftvärmeprod!$B$1:$AH$479,MATCH(C$4,Kraftvärmeprod!$B$1:$AG$1,0),FALSE)/1,"")</f>
        <v/>
      </c>
      <c r="D174" t="str">
        <f>IFERROR(VLOOKUP($B174,Kraftvärmeprod!$B$1:$AH$479,MATCH(D$4,Kraftvärmeprod!$B$1:$AG$1,0),FALSE)/1,"")</f>
        <v/>
      </c>
      <c r="F174">
        <f>IFERROR(VLOOKUP($B174,Kraftvärmeprod!$B$1:$AJ$550,MATCH(F$4,Kraftvärmeprod!$B$1:$AJ$1,0),FALSE)/1,0)-IFERROR(VLOOKUP($B174,'Slutlig allokering kvv'!$B$2:$AJ$550,MATCH(F$4,'Slutlig allokering kvv'!$B$1:$AJ$1,0),FALSE)/1,0)</f>
        <v>0</v>
      </c>
      <c r="G174">
        <f>IFERROR(VLOOKUP($B174,Kraftvärmeprod!$B$1:$AJ$550,MATCH(G$4,Kraftvärmeprod!$B$1:$AJ$1,0),FALSE)/1,0)-IFERROR(VLOOKUP($B174,'Slutlig allokering kvv'!$B$2:$AJ$550,MATCH(G$4,'Slutlig allokering kvv'!$B$1:$AJ$1,0),FALSE)/1,0)</f>
        <v>0</v>
      </c>
      <c r="H174">
        <f>IFERROR(VLOOKUP($B174,Kraftvärmeprod!$B$1:$AJ$550,MATCH(H$4,Kraftvärmeprod!$B$1:$AJ$1,0),FALSE)/1,0)-IFERROR(VLOOKUP($B174,'Slutlig allokering kvv'!$B$2:$AJ$550,MATCH(H$4,'Slutlig allokering kvv'!$B$1:$AJ$1,0),FALSE)/1,0)</f>
        <v>0</v>
      </c>
      <c r="I174">
        <f>IFERROR(VLOOKUP($B174,Kraftvärmeprod!$B$1:$AJ$550,MATCH(I$4,Kraftvärmeprod!$B$1:$AJ$1,0),FALSE)/1,0)-IFERROR(VLOOKUP($B174,'Slutlig allokering kvv'!$B$2:$AJ$550,MATCH(I$4,'Slutlig allokering kvv'!$B$1:$AJ$1,0),FALSE)/1,0)</f>
        <v>0</v>
      </c>
      <c r="J174">
        <f>IFERROR(VLOOKUP($B174,Kraftvärmeprod!$B$1:$AJ$550,MATCH(J$4,Kraftvärmeprod!$B$1:$AJ$1,0),FALSE)/1,0)-IFERROR(VLOOKUP($B174,'Slutlig allokering kvv'!$B$2:$AJ$550,MATCH(J$4,'Slutlig allokering kvv'!$B$1:$AJ$1,0),FALSE)/1,0)</f>
        <v>0</v>
      </c>
      <c r="K174">
        <f>IFERROR(VLOOKUP($B174,Kraftvärmeprod!$B$1:$AJ$550,MATCH(K$4,Kraftvärmeprod!$B$1:$AJ$1,0),FALSE)/1,0)-IFERROR(VLOOKUP($B174,'Slutlig allokering kvv'!$B$2:$AJ$550,MATCH(K$4,'Slutlig allokering kvv'!$B$1:$AJ$1,0),FALSE)/1,0)</f>
        <v>0</v>
      </c>
      <c r="L174">
        <f>IFERROR(VLOOKUP($B174,Kraftvärmeprod!$B$1:$AJ$550,MATCH(L$4,Kraftvärmeprod!$B$1:$AJ$1,0),FALSE)/1,0)-IFERROR(VLOOKUP($B174,'Slutlig allokering kvv'!$B$2:$AJ$550,MATCH(L$4,'Slutlig allokering kvv'!$B$1:$AJ$1,0),FALSE)/1,0)</f>
        <v>0</v>
      </c>
      <c r="M174">
        <f>IFERROR(VLOOKUP($B174,Kraftvärmeprod!$B$1:$AJ$550,MATCH(M$4,Kraftvärmeprod!$B$1:$AJ$1,0),FALSE)/1,0)-IFERROR(VLOOKUP($B174,'Slutlig allokering kvv'!$B$2:$AJ$550,MATCH(M$4,'Slutlig allokering kvv'!$B$1:$AJ$1,0),FALSE)/1,0)</f>
        <v>0</v>
      </c>
      <c r="N174">
        <f>IFERROR(VLOOKUP($B174,Kraftvärmeprod!$B$1:$AJ$550,MATCH(N$4,Kraftvärmeprod!$B$1:$AJ$1,0),FALSE)/1,0)-IFERROR(VLOOKUP($B174,'Slutlig allokering kvv'!$B$2:$AJ$550,MATCH(N$4,'Slutlig allokering kvv'!$B$1:$AJ$1,0),FALSE)/1,0)</f>
        <v>0</v>
      </c>
      <c r="O174">
        <f>IFERROR(VLOOKUP($B174,Kraftvärmeprod!$B$1:$AJ$550,MATCH(O$4,Kraftvärmeprod!$B$1:$AJ$1,0),FALSE)/1,0)-IFERROR(VLOOKUP($B174,'Slutlig allokering kvv'!$B$2:$AJ$550,MATCH(O$4,'Slutlig allokering kvv'!$B$1:$AJ$1,0),FALSE)/1,0)</f>
        <v>0</v>
      </c>
      <c r="P174">
        <f>IFERROR(VLOOKUP($B174,Kraftvärmeprod!$B$1:$AJ$550,MATCH(P$4,Kraftvärmeprod!$B$1:$AJ$1,0),FALSE)/1,0)-IFERROR(VLOOKUP($B174,'Slutlig allokering kvv'!$B$2:$AJ$550,MATCH(P$4,'Slutlig allokering kvv'!$B$1:$AJ$1,0),FALSE)/1,0)</f>
        <v>0</v>
      </c>
      <c r="Q174">
        <f>IFERROR(VLOOKUP($B174,Kraftvärmeprod!$B$1:$AJ$550,MATCH(Q$4,Kraftvärmeprod!$B$1:$AJ$1,0),FALSE)/1,0)-IFERROR(VLOOKUP($B174,'Slutlig allokering kvv'!$B$2:$AJ$550,MATCH(Q$4,'Slutlig allokering kvv'!$B$1:$AJ$1,0),FALSE)/1,0)</f>
        <v>0</v>
      </c>
      <c r="R174">
        <f>IFERROR(VLOOKUP($B174,Kraftvärmeprod!$B$1:$AJ$550,MATCH(R$4,Kraftvärmeprod!$B$1:$AJ$1,0),FALSE)/1,0)-IFERROR(VLOOKUP($B174,'Slutlig allokering kvv'!$B$2:$AJ$550,MATCH(R$4,'Slutlig allokering kvv'!$B$1:$AJ$1,0),FALSE)/1,0)</f>
        <v>0</v>
      </c>
      <c r="S174">
        <f>IFERROR(VLOOKUP($B174,Kraftvärmeprod!$B$1:$AJ$550,MATCH(S$4,Kraftvärmeprod!$B$1:$AJ$1,0),FALSE)/1,0)-IFERROR(VLOOKUP($B174,'Slutlig allokering kvv'!$B$2:$AJ$550,MATCH(S$4,'Slutlig allokering kvv'!$B$1:$AJ$1,0),FALSE)/1,0)</f>
        <v>0</v>
      </c>
      <c r="T174">
        <f>IFERROR(VLOOKUP($B174,Kraftvärmeprod!$B$1:$AJ$550,MATCH(T$4,Kraftvärmeprod!$B$1:$AJ$1,0),FALSE)/1,0)-IFERROR(VLOOKUP($B174,'Slutlig allokering kvv'!$B$2:$AJ$550,MATCH(T$4,'Slutlig allokering kvv'!$B$1:$AJ$1,0),FALSE)/1,0)</f>
        <v>0</v>
      </c>
      <c r="U174">
        <f>IFERROR(VLOOKUP($B174,Kraftvärmeprod!$B$1:$AJ$550,MATCH(U$4,Kraftvärmeprod!$B$1:$AJ$1,0),FALSE)/1,0)-IFERROR(VLOOKUP($B174,'Slutlig allokering kvv'!$B$2:$AJ$550,MATCH(U$4,'Slutlig allokering kvv'!$B$1:$AJ$1,0),FALSE)/1,0)</f>
        <v>0</v>
      </c>
      <c r="V174">
        <f>IFERROR(VLOOKUP($B174,Kraftvärmeprod!$B$1:$AJ$550,MATCH(V$4,Kraftvärmeprod!$B$1:$AJ$1,0),FALSE)/1,0)-IFERROR(VLOOKUP($B174,'Slutlig allokering kvv'!$B$2:$AJ$550,MATCH(V$4,'Slutlig allokering kvv'!$B$1:$AJ$1,0),FALSE)/1,0)</f>
        <v>0</v>
      </c>
      <c r="W174">
        <f>IFERROR(VLOOKUP($B174,Kraftvärmeprod!$B$1:$AJ$550,MATCH(W$4,Kraftvärmeprod!$B$1:$AJ$1,0),FALSE)/1,0)-IFERROR(VLOOKUP($B174,'Slutlig allokering kvv'!$B$2:$AJ$550,MATCH(W$4,'Slutlig allokering kvv'!$B$1:$AJ$1,0),FALSE)/1,0)</f>
        <v>0</v>
      </c>
      <c r="X174">
        <f>IFERROR(VLOOKUP($B174,Kraftvärmeprod!$B$1:$AJ$550,MATCH(X$4,Kraftvärmeprod!$B$1:$AJ$1,0),FALSE)/1,0)-IFERROR(VLOOKUP($B174,'Slutlig allokering kvv'!$B$2:$AJ$550,MATCH(X$4,'Slutlig allokering kvv'!$B$1:$AJ$1,0),FALSE)/1,0)</f>
        <v>0</v>
      </c>
      <c r="Y174">
        <f>IFERROR(VLOOKUP($B174,Kraftvärmeprod!$B$1:$AJ$550,MATCH(Y$4,Kraftvärmeprod!$B$1:$AJ$1,0),FALSE)/1,0)-IFERROR(VLOOKUP($B174,'Slutlig allokering kvv'!$B$2:$AJ$550,MATCH(Y$4,'Slutlig allokering kvv'!$B$1:$AJ$1,0),FALSE)/1,0)</f>
        <v>0</v>
      </c>
      <c r="Z174">
        <f>IFERROR(VLOOKUP($B174,Kraftvärmeprod!$B$1:$AJ$550,MATCH(Z$4,Kraftvärmeprod!$B$1:$AJ$1,0),FALSE)/1,0)-IFERROR(VLOOKUP($B174,'Slutlig allokering kvv'!$B$2:$AJ$550,MATCH(Z$4,'Slutlig allokering kvv'!$B$1:$AJ$1,0),FALSE)/1,0)</f>
        <v>0</v>
      </c>
      <c r="AA174">
        <f>IFERROR(VLOOKUP($B174,Kraftvärmeprod!$B$1:$AJ$550,MATCH(AA$4,Kraftvärmeprod!$B$1:$AJ$1,0),FALSE)/1,0)-IFERROR(VLOOKUP($B174,'Slutlig allokering kvv'!$B$2:$AJ$550,MATCH(AA$4,'Slutlig allokering kvv'!$B$1:$AJ$1,0),FALSE)/1,0)</f>
        <v>0</v>
      </c>
      <c r="AB174">
        <f>IFERROR(VLOOKUP($B174,Kraftvärmeprod!$B$1:$AJ$550,MATCH(AB$4,Kraftvärmeprod!$B$1:$AJ$1,0),FALSE)/1,0)-IFERROR(VLOOKUP($B174,'Slutlig allokering kvv'!$B$2:$AJ$550,MATCH(AB$4,'Slutlig allokering kvv'!$B$1:$AJ$1,0),FALSE)/1,0)</f>
        <v>0</v>
      </c>
      <c r="AC174">
        <f>IFERROR(VLOOKUP($B174,Kraftvärmeprod!$B$1:$AJ$550,MATCH(AC$4,Kraftvärmeprod!$B$1:$AJ$1,0),FALSE)/1,0)-IFERROR(VLOOKUP($B174,'Slutlig allokering kvv'!$B$2:$AJ$550,MATCH(AC$4,'Slutlig allokering kvv'!$B$1:$AJ$1,0),FALSE)/1,0)</f>
        <v>0</v>
      </c>
      <c r="AD174">
        <f>IFERROR(VLOOKUP($B174,Miljö!$B$1:$E$471,MATCH("Hjälpel kraftvärme (GWh)",Miljö!$B$1:$E$1,0),FALSE)/1,0)-IFERROR(VLOOKUP($B174,'Slutlig allokering kvv'!$B$2:$AJ$550,MATCH(AD$4,'Slutlig allokering kvv'!$B$1:$AJ$1,0),FALSE)/1,0)</f>
        <v>0</v>
      </c>
      <c r="AH174">
        <f t="shared" si="4"/>
        <v>0</v>
      </c>
      <c r="AJ174">
        <f>IFERROR(VLOOKUP($B174,'Slutlig allokering kvv'!$B$2:$AX$550,MATCH("Summa slutlig allokerad tillförd energi (utan hjälpel och rökgaskondensering):",'Slutlig allokering kvv'!$B$1:$AX$1,0),FALSE)/1,"")</f>
        <v>0</v>
      </c>
      <c r="AL174" s="195" t="str">
        <f>IFERROR(1-VLOOKUP($B174,'Slutlig allokering kvv'!$B$2:$AX$550,MATCH("Andel av bränsle i kvv som allokerats till värme, exklusive rökgaskondensering och hjälpel",'Slutlig allokering kvv'!$B$1:$AX$1,0),FALSE),"")</f>
        <v/>
      </c>
      <c r="AN174" s="195" t="str">
        <f t="shared" si="5"/>
        <v/>
      </c>
    </row>
    <row r="175" spans="1:40" x14ac:dyDescent="0.25">
      <c r="A175" s="2" t="s">
        <v>278</v>
      </c>
      <c r="B175" s="2" t="s">
        <v>279</v>
      </c>
      <c r="C175">
        <f>IFERROR(VLOOKUP($B175,Kraftvärmeprod!$B$1:$AH$479,MATCH(C$4,Kraftvärmeprod!$B$1:$AG$1,0),FALSE)/1,"")</f>
        <v>129.25200000000001</v>
      </c>
      <c r="D175">
        <f>IFERROR(VLOOKUP($B175,Kraftvärmeprod!$B$1:$AH$479,MATCH(D$4,Kraftvärmeprod!$B$1:$AG$1,0),FALSE)/1,"")</f>
        <v>21.518999999999998</v>
      </c>
      <c r="F175">
        <f>IFERROR(VLOOKUP($B175,Kraftvärmeprod!$B$1:$AJ$550,MATCH(F$4,Kraftvärmeprod!$B$1:$AJ$1,0),FALSE)/1,0)-IFERROR(VLOOKUP($B175,'Slutlig allokering kvv'!$B$2:$AJ$550,MATCH(F$4,'Slutlig allokering kvv'!$B$1:$AJ$1,0),FALSE)/1,0)</f>
        <v>0</v>
      </c>
      <c r="G175">
        <f>IFERROR(VLOOKUP($B175,Kraftvärmeprod!$B$1:$AJ$550,MATCH(G$4,Kraftvärmeprod!$B$1:$AJ$1,0),FALSE)/1,0)-IFERROR(VLOOKUP($B175,'Slutlig allokering kvv'!$B$2:$AJ$550,MATCH(G$4,'Slutlig allokering kvv'!$B$1:$AJ$1,0),FALSE)/1,0)</f>
        <v>0</v>
      </c>
      <c r="H175">
        <f>IFERROR(VLOOKUP($B175,Kraftvärmeprod!$B$1:$AJ$550,MATCH(H$4,Kraftvärmeprod!$B$1:$AJ$1,0),FALSE)/1,0)-IFERROR(VLOOKUP($B175,'Slutlig allokering kvv'!$B$2:$AJ$550,MATCH(H$4,'Slutlig allokering kvv'!$B$1:$AJ$1,0),FALSE)/1,0)</f>
        <v>0</v>
      </c>
      <c r="I175">
        <f>IFERROR(VLOOKUP($B175,Kraftvärmeprod!$B$1:$AJ$550,MATCH(I$4,Kraftvärmeprod!$B$1:$AJ$1,0),FALSE)/1,0)-IFERROR(VLOOKUP($B175,'Slutlig allokering kvv'!$B$2:$AJ$550,MATCH(I$4,'Slutlig allokering kvv'!$B$1:$AJ$1,0),FALSE)/1,0)</f>
        <v>0</v>
      </c>
      <c r="J175">
        <f>IFERROR(VLOOKUP($B175,Kraftvärmeprod!$B$1:$AJ$550,MATCH(J$4,Kraftvärmeprod!$B$1:$AJ$1,0),FALSE)/1,0)-IFERROR(VLOOKUP($B175,'Slutlig allokering kvv'!$B$2:$AJ$550,MATCH(J$4,'Slutlig allokering kvv'!$B$1:$AJ$1,0),FALSE)/1,0)</f>
        <v>0</v>
      </c>
      <c r="K175">
        <f>IFERROR(VLOOKUP($B175,Kraftvärmeprod!$B$1:$AJ$550,MATCH(K$4,Kraftvärmeprod!$B$1:$AJ$1,0),FALSE)/1,0)-IFERROR(VLOOKUP($B175,'Slutlig allokering kvv'!$B$2:$AJ$550,MATCH(K$4,'Slutlig allokering kvv'!$B$1:$AJ$1,0),FALSE)/1,0)</f>
        <v>0</v>
      </c>
      <c r="L175">
        <f>IFERROR(VLOOKUP($B175,Kraftvärmeprod!$B$1:$AJ$550,MATCH(L$4,Kraftvärmeprod!$B$1:$AJ$1,0),FALSE)/1,0)-IFERROR(VLOOKUP($B175,'Slutlig allokering kvv'!$B$2:$AJ$550,MATCH(L$4,'Slutlig allokering kvv'!$B$1:$AJ$1,0),FALSE)/1,0)</f>
        <v>0</v>
      </c>
      <c r="M175">
        <f>IFERROR(VLOOKUP($B175,Kraftvärmeprod!$B$1:$AJ$550,MATCH(M$4,Kraftvärmeprod!$B$1:$AJ$1,0),FALSE)/1,0)-IFERROR(VLOOKUP($B175,'Slutlig allokering kvv'!$B$2:$AJ$550,MATCH(M$4,'Slutlig allokering kvv'!$B$1:$AJ$1,0),FALSE)/1,0)</f>
        <v>0</v>
      </c>
      <c r="N175">
        <f>IFERROR(VLOOKUP($B175,Kraftvärmeprod!$B$1:$AJ$550,MATCH(N$4,Kraftvärmeprod!$B$1:$AJ$1,0),FALSE)/1,0)-IFERROR(VLOOKUP($B175,'Slutlig allokering kvv'!$B$2:$AJ$550,MATCH(N$4,'Slutlig allokering kvv'!$B$1:$AJ$1,0),FALSE)/1,0)</f>
        <v>0</v>
      </c>
      <c r="O175">
        <f>IFERROR(VLOOKUP($B175,Kraftvärmeprod!$B$1:$AJ$550,MATCH(O$4,Kraftvärmeprod!$B$1:$AJ$1,0),FALSE)/1,0)-IFERROR(VLOOKUP($B175,'Slutlig allokering kvv'!$B$2:$AJ$550,MATCH(O$4,'Slutlig allokering kvv'!$B$1:$AJ$1,0),FALSE)/1,0)</f>
        <v>0</v>
      </c>
      <c r="P175">
        <f>IFERROR(VLOOKUP($B175,Kraftvärmeprod!$B$1:$AJ$550,MATCH(P$4,Kraftvärmeprod!$B$1:$AJ$1,0),FALSE)/1,0)-IFERROR(VLOOKUP($B175,'Slutlig allokering kvv'!$B$2:$AJ$550,MATCH(P$4,'Slutlig allokering kvv'!$B$1:$AJ$1,0),FALSE)/1,0)</f>
        <v>0</v>
      </c>
      <c r="Q175">
        <f>IFERROR(VLOOKUP($B175,Kraftvärmeprod!$B$1:$AJ$550,MATCH(Q$4,Kraftvärmeprod!$B$1:$AJ$1,0),FALSE)/1,0)-IFERROR(VLOOKUP($B175,'Slutlig allokering kvv'!$B$2:$AJ$550,MATCH(Q$4,'Slutlig allokering kvv'!$B$1:$AJ$1,0),FALSE)/1,0)</f>
        <v>0</v>
      </c>
      <c r="R175">
        <f>IFERROR(VLOOKUP($B175,Kraftvärmeprod!$B$1:$AJ$550,MATCH(R$4,Kraftvärmeprod!$B$1:$AJ$1,0),FALSE)/1,0)-IFERROR(VLOOKUP($B175,'Slutlig allokering kvv'!$B$2:$AJ$550,MATCH(R$4,'Slutlig allokering kvv'!$B$1:$AJ$1,0),FALSE)/1,0)</f>
        <v>0</v>
      </c>
      <c r="S175">
        <f>IFERROR(VLOOKUP($B175,Kraftvärmeprod!$B$1:$AJ$550,MATCH(S$4,Kraftvärmeprod!$B$1:$AJ$1,0),FALSE)/1,0)-IFERROR(VLOOKUP($B175,'Slutlig allokering kvv'!$B$2:$AJ$550,MATCH(S$4,'Slutlig allokering kvv'!$B$1:$AJ$1,0),FALSE)/1,0)</f>
        <v>0</v>
      </c>
      <c r="T175">
        <f>IFERROR(VLOOKUP($B175,Kraftvärmeprod!$B$1:$AJ$550,MATCH(T$4,Kraftvärmeprod!$B$1:$AJ$1,0),FALSE)/1,0)-IFERROR(VLOOKUP($B175,'Slutlig allokering kvv'!$B$2:$AJ$550,MATCH(T$4,'Slutlig allokering kvv'!$B$1:$AJ$1,0),FALSE)/1,0)</f>
        <v>0</v>
      </c>
      <c r="U175">
        <f>IFERROR(VLOOKUP($B175,Kraftvärmeprod!$B$1:$AJ$550,MATCH(U$4,Kraftvärmeprod!$B$1:$AJ$1,0),FALSE)/1,0)-IFERROR(VLOOKUP($B175,'Slutlig allokering kvv'!$B$2:$AJ$550,MATCH(U$4,'Slutlig allokering kvv'!$B$1:$AJ$1,0),FALSE)/1,0)</f>
        <v>0</v>
      </c>
      <c r="V175">
        <f>IFERROR(VLOOKUP($B175,Kraftvärmeprod!$B$1:$AJ$550,MATCH(V$4,Kraftvärmeprod!$B$1:$AJ$1,0),FALSE)/1,0)-IFERROR(VLOOKUP($B175,'Slutlig allokering kvv'!$B$2:$AJ$550,MATCH(V$4,'Slutlig allokering kvv'!$B$1:$AJ$1,0),FALSE)/1,0)</f>
        <v>2.7118199999999995</v>
      </c>
      <c r="W175">
        <f>IFERROR(VLOOKUP($B175,Kraftvärmeprod!$B$1:$AJ$550,MATCH(W$4,Kraftvärmeprod!$B$1:$AJ$1,0),FALSE)/1,0)-IFERROR(VLOOKUP($B175,'Slutlig allokering kvv'!$B$2:$AJ$550,MATCH(W$4,'Slutlig allokering kvv'!$B$1:$AJ$1,0),FALSE)/1,0)</f>
        <v>0</v>
      </c>
      <c r="X175">
        <f>IFERROR(VLOOKUP($B175,Kraftvärmeprod!$B$1:$AJ$550,MATCH(X$4,Kraftvärmeprod!$B$1:$AJ$1,0),FALSE)/1,0)-IFERROR(VLOOKUP($B175,'Slutlig allokering kvv'!$B$2:$AJ$550,MATCH(X$4,'Slutlig allokering kvv'!$B$1:$AJ$1,0),FALSE)/1,0)</f>
        <v>0</v>
      </c>
      <c r="Y175">
        <f>IFERROR(VLOOKUP($B175,Kraftvärmeprod!$B$1:$AJ$550,MATCH(Y$4,Kraftvärmeprod!$B$1:$AJ$1,0),FALSE)/1,0)-IFERROR(VLOOKUP($B175,'Slutlig allokering kvv'!$B$2:$AJ$550,MATCH(Y$4,'Slutlig allokering kvv'!$B$1:$AJ$1,0),FALSE)/1,0)</f>
        <v>0</v>
      </c>
      <c r="Z175">
        <f>IFERROR(VLOOKUP($B175,Kraftvärmeprod!$B$1:$AJ$550,MATCH(Z$4,Kraftvärmeprod!$B$1:$AJ$1,0),FALSE)/1,0)-IFERROR(VLOOKUP($B175,'Slutlig allokering kvv'!$B$2:$AJ$550,MATCH(Z$4,'Slutlig allokering kvv'!$B$1:$AJ$1,0),FALSE)/1,0)</f>
        <v>0</v>
      </c>
      <c r="AA175">
        <f>IFERROR(VLOOKUP($B175,Kraftvärmeprod!$B$1:$AJ$550,MATCH(AA$4,Kraftvärmeprod!$B$1:$AJ$1,0),FALSE)/1,0)-IFERROR(VLOOKUP($B175,'Slutlig allokering kvv'!$B$2:$AJ$550,MATCH(AA$4,'Slutlig allokering kvv'!$B$1:$AJ$1,0),FALSE)/1,0)</f>
        <v>59.071999999999989</v>
      </c>
      <c r="AB175">
        <f>IFERROR(VLOOKUP($B175,Kraftvärmeprod!$B$1:$AJ$550,MATCH(AB$4,Kraftvärmeprod!$B$1:$AJ$1,0),FALSE)/1,0)-IFERROR(VLOOKUP($B175,'Slutlig allokering kvv'!$B$2:$AJ$550,MATCH(AB$4,'Slutlig allokering kvv'!$B$1:$AJ$1,0),FALSE)/1,0)</f>
        <v>0</v>
      </c>
      <c r="AC175">
        <f>IFERROR(VLOOKUP($B175,Kraftvärmeprod!$B$1:$AJ$550,MATCH(AC$4,Kraftvärmeprod!$B$1:$AJ$1,0),FALSE)/1,0)-IFERROR(VLOOKUP($B175,'Slutlig allokering kvv'!$B$2:$AJ$550,MATCH(AC$4,'Slutlig allokering kvv'!$B$1:$AJ$1,0),FALSE)/1,0)</f>
        <v>0</v>
      </c>
      <c r="AD175">
        <f>IFERROR(VLOOKUP($B175,Miljö!$B$1:$E$471,MATCH("Hjälpel kraftvärme (GWh)",Miljö!$B$1:$E$1,0),FALSE)/1,0)-IFERROR(VLOOKUP($B175,'Slutlig allokering kvv'!$B$2:$AJ$550,MATCH(AD$4,'Slutlig allokering kvv'!$B$1:$AJ$1,0),FALSE)/1,0)</f>
        <v>2.9398</v>
      </c>
      <c r="AH175">
        <f t="shared" si="4"/>
        <v>61.783819999999992</v>
      </c>
      <c r="AJ175">
        <f>IFERROR(VLOOKUP($B175,'Slutlig allokering kvv'!$B$2:$AX$550,MATCH("Summa slutlig allokerad tillförd energi (utan hjälpel och rökgaskondensering):",'Slutlig allokering kvv'!$B$1:$AX$1,0),FALSE)/1,"")</f>
        <v>117.12818</v>
      </c>
      <c r="AL175" s="195">
        <f>IFERROR(1-VLOOKUP($B175,'Slutlig allokering kvv'!$B$2:$AX$550,MATCH("Andel av bränsle i kvv som allokerats till värme, exklusive rökgaskondensering och hjälpel",'Slutlig allokering kvv'!$B$1:$AX$1,0),FALSE),"")</f>
        <v>0.34533077714183502</v>
      </c>
      <c r="AN175" s="195">
        <f t="shared" si="5"/>
        <v>0.34533077714183508</v>
      </c>
    </row>
    <row r="176" spans="1:40" x14ac:dyDescent="0.25">
      <c r="A176" s="2" t="s">
        <v>278</v>
      </c>
      <c r="B176" s="2" t="s">
        <v>280</v>
      </c>
      <c r="C176" t="str">
        <f>IFERROR(VLOOKUP($B176,Kraftvärmeprod!$B$1:$AH$479,MATCH(C$4,Kraftvärmeprod!$B$1:$AG$1,0),FALSE)/1,"")</f>
        <v/>
      </c>
      <c r="D176" t="str">
        <f>IFERROR(VLOOKUP($B176,Kraftvärmeprod!$B$1:$AH$479,MATCH(D$4,Kraftvärmeprod!$B$1:$AG$1,0),FALSE)/1,"")</f>
        <v/>
      </c>
      <c r="F176">
        <f>IFERROR(VLOOKUP($B176,Kraftvärmeprod!$B$1:$AJ$550,MATCH(F$4,Kraftvärmeprod!$B$1:$AJ$1,0),FALSE)/1,0)-IFERROR(VLOOKUP($B176,'Slutlig allokering kvv'!$B$2:$AJ$550,MATCH(F$4,'Slutlig allokering kvv'!$B$1:$AJ$1,0),FALSE)/1,0)</f>
        <v>0</v>
      </c>
      <c r="G176">
        <f>IFERROR(VLOOKUP($B176,Kraftvärmeprod!$B$1:$AJ$550,MATCH(G$4,Kraftvärmeprod!$B$1:$AJ$1,0),FALSE)/1,0)-IFERROR(VLOOKUP($B176,'Slutlig allokering kvv'!$B$2:$AJ$550,MATCH(G$4,'Slutlig allokering kvv'!$B$1:$AJ$1,0),FALSE)/1,0)</f>
        <v>0</v>
      </c>
      <c r="H176">
        <f>IFERROR(VLOOKUP($B176,Kraftvärmeprod!$B$1:$AJ$550,MATCH(H$4,Kraftvärmeprod!$B$1:$AJ$1,0),FALSE)/1,0)-IFERROR(VLOOKUP($B176,'Slutlig allokering kvv'!$B$2:$AJ$550,MATCH(H$4,'Slutlig allokering kvv'!$B$1:$AJ$1,0),FALSE)/1,0)</f>
        <v>0</v>
      </c>
      <c r="I176">
        <f>IFERROR(VLOOKUP($B176,Kraftvärmeprod!$B$1:$AJ$550,MATCH(I$4,Kraftvärmeprod!$B$1:$AJ$1,0),FALSE)/1,0)-IFERROR(VLOOKUP($B176,'Slutlig allokering kvv'!$B$2:$AJ$550,MATCH(I$4,'Slutlig allokering kvv'!$B$1:$AJ$1,0),FALSE)/1,0)</f>
        <v>0</v>
      </c>
      <c r="J176">
        <f>IFERROR(VLOOKUP($B176,Kraftvärmeprod!$B$1:$AJ$550,MATCH(J$4,Kraftvärmeprod!$B$1:$AJ$1,0),FALSE)/1,0)-IFERROR(VLOOKUP($B176,'Slutlig allokering kvv'!$B$2:$AJ$550,MATCH(J$4,'Slutlig allokering kvv'!$B$1:$AJ$1,0),FALSE)/1,0)</f>
        <v>0</v>
      </c>
      <c r="K176">
        <f>IFERROR(VLOOKUP($B176,Kraftvärmeprod!$B$1:$AJ$550,MATCH(K$4,Kraftvärmeprod!$B$1:$AJ$1,0),FALSE)/1,0)-IFERROR(VLOOKUP($B176,'Slutlig allokering kvv'!$B$2:$AJ$550,MATCH(K$4,'Slutlig allokering kvv'!$B$1:$AJ$1,0),FALSE)/1,0)</f>
        <v>0</v>
      </c>
      <c r="L176">
        <f>IFERROR(VLOOKUP($B176,Kraftvärmeprod!$B$1:$AJ$550,MATCH(L$4,Kraftvärmeprod!$B$1:$AJ$1,0),FALSE)/1,0)-IFERROR(VLOOKUP($B176,'Slutlig allokering kvv'!$B$2:$AJ$550,MATCH(L$4,'Slutlig allokering kvv'!$B$1:$AJ$1,0),FALSE)/1,0)</f>
        <v>0</v>
      </c>
      <c r="M176">
        <f>IFERROR(VLOOKUP($B176,Kraftvärmeprod!$B$1:$AJ$550,MATCH(M$4,Kraftvärmeprod!$B$1:$AJ$1,0),FALSE)/1,0)-IFERROR(VLOOKUP($B176,'Slutlig allokering kvv'!$B$2:$AJ$550,MATCH(M$4,'Slutlig allokering kvv'!$B$1:$AJ$1,0),FALSE)/1,0)</f>
        <v>0</v>
      </c>
      <c r="N176">
        <f>IFERROR(VLOOKUP($B176,Kraftvärmeprod!$B$1:$AJ$550,MATCH(N$4,Kraftvärmeprod!$B$1:$AJ$1,0),FALSE)/1,0)-IFERROR(VLOOKUP($B176,'Slutlig allokering kvv'!$B$2:$AJ$550,MATCH(N$4,'Slutlig allokering kvv'!$B$1:$AJ$1,0),FALSE)/1,0)</f>
        <v>0</v>
      </c>
      <c r="O176">
        <f>IFERROR(VLOOKUP($B176,Kraftvärmeprod!$B$1:$AJ$550,MATCH(O$4,Kraftvärmeprod!$B$1:$AJ$1,0),FALSE)/1,0)-IFERROR(VLOOKUP($B176,'Slutlig allokering kvv'!$B$2:$AJ$550,MATCH(O$4,'Slutlig allokering kvv'!$B$1:$AJ$1,0),FALSE)/1,0)</f>
        <v>0</v>
      </c>
      <c r="P176">
        <f>IFERROR(VLOOKUP($B176,Kraftvärmeprod!$B$1:$AJ$550,MATCH(P$4,Kraftvärmeprod!$B$1:$AJ$1,0),FALSE)/1,0)-IFERROR(VLOOKUP($B176,'Slutlig allokering kvv'!$B$2:$AJ$550,MATCH(P$4,'Slutlig allokering kvv'!$B$1:$AJ$1,0),FALSE)/1,0)</f>
        <v>0</v>
      </c>
      <c r="Q176">
        <f>IFERROR(VLOOKUP($B176,Kraftvärmeprod!$B$1:$AJ$550,MATCH(Q$4,Kraftvärmeprod!$B$1:$AJ$1,0),FALSE)/1,0)-IFERROR(VLOOKUP($B176,'Slutlig allokering kvv'!$B$2:$AJ$550,MATCH(Q$4,'Slutlig allokering kvv'!$B$1:$AJ$1,0),FALSE)/1,0)</f>
        <v>0</v>
      </c>
      <c r="R176">
        <f>IFERROR(VLOOKUP($B176,Kraftvärmeprod!$B$1:$AJ$550,MATCH(R$4,Kraftvärmeprod!$B$1:$AJ$1,0),FALSE)/1,0)-IFERROR(VLOOKUP($B176,'Slutlig allokering kvv'!$B$2:$AJ$550,MATCH(R$4,'Slutlig allokering kvv'!$B$1:$AJ$1,0),FALSE)/1,0)</f>
        <v>0</v>
      </c>
      <c r="S176">
        <f>IFERROR(VLOOKUP($B176,Kraftvärmeprod!$B$1:$AJ$550,MATCH(S$4,Kraftvärmeprod!$B$1:$AJ$1,0),FALSE)/1,0)-IFERROR(VLOOKUP($B176,'Slutlig allokering kvv'!$B$2:$AJ$550,MATCH(S$4,'Slutlig allokering kvv'!$B$1:$AJ$1,0),FALSE)/1,0)</f>
        <v>0</v>
      </c>
      <c r="T176">
        <f>IFERROR(VLOOKUP($B176,Kraftvärmeprod!$B$1:$AJ$550,MATCH(T$4,Kraftvärmeprod!$B$1:$AJ$1,0),FALSE)/1,0)-IFERROR(VLOOKUP($B176,'Slutlig allokering kvv'!$B$2:$AJ$550,MATCH(T$4,'Slutlig allokering kvv'!$B$1:$AJ$1,0),FALSE)/1,0)</f>
        <v>0</v>
      </c>
      <c r="U176">
        <f>IFERROR(VLOOKUP($B176,Kraftvärmeprod!$B$1:$AJ$550,MATCH(U$4,Kraftvärmeprod!$B$1:$AJ$1,0),FALSE)/1,0)-IFERROR(VLOOKUP($B176,'Slutlig allokering kvv'!$B$2:$AJ$550,MATCH(U$4,'Slutlig allokering kvv'!$B$1:$AJ$1,0),FALSE)/1,0)</f>
        <v>0</v>
      </c>
      <c r="V176">
        <f>IFERROR(VLOOKUP($B176,Kraftvärmeprod!$B$1:$AJ$550,MATCH(V$4,Kraftvärmeprod!$B$1:$AJ$1,0),FALSE)/1,0)-IFERROR(VLOOKUP($B176,'Slutlig allokering kvv'!$B$2:$AJ$550,MATCH(V$4,'Slutlig allokering kvv'!$B$1:$AJ$1,0),FALSE)/1,0)</f>
        <v>0</v>
      </c>
      <c r="W176">
        <f>IFERROR(VLOOKUP($B176,Kraftvärmeprod!$B$1:$AJ$550,MATCH(W$4,Kraftvärmeprod!$B$1:$AJ$1,0),FALSE)/1,0)-IFERROR(VLOOKUP($B176,'Slutlig allokering kvv'!$B$2:$AJ$550,MATCH(W$4,'Slutlig allokering kvv'!$B$1:$AJ$1,0),FALSE)/1,0)</f>
        <v>0</v>
      </c>
      <c r="X176">
        <f>IFERROR(VLOOKUP($B176,Kraftvärmeprod!$B$1:$AJ$550,MATCH(X$4,Kraftvärmeprod!$B$1:$AJ$1,0),FALSE)/1,0)-IFERROR(VLOOKUP($B176,'Slutlig allokering kvv'!$B$2:$AJ$550,MATCH(X$4,'Slutlig allokering kvv'!$B$1:$AJ$1,0),FALSE)/1,0)</f>
        <v>0</v>
      </c>
      <c r="Y176">
        <f>IFERROR(VLOOKUP($B176,Kraftvärmeprod!$B$1:$AJ$550,MATCH(Y$4,Kraftvärmeprod!$B$1:$AJ$1,0),FALSE)/1,0)-IFERROR(VLOOKUP($B176,'Slutlig allokering kvv'!$B$2:$AJ$550,MATCH(Y$4,'Slutlig allokering kvv'!$B$1:$AJ$1,0),FALSE)/1,0)</f>
        <v>0</v>
      </c>
      <c r="Z176">
        <f>IFERROR(VLOOKUP($B176,Kraftvärmeprod!$B$1:$AJ$550,MATCH(Z$4,Kraftvärmeprod!$B$1:$AJ$1,0),FALSE)/1,0)-IFERROR(VLOOKUP($B176,'Slutlig allokering kvv'!$B$2:$AJ$550,MATCH(Z$4,'Slutlig allokering kvv'!$B$1:$AJ$1,0),FALSE)/1,0)</f>
        <v>0</v>
      </c>
      <c r="AA176">
        <f>IFERROR(VLOOKUP($B176,Kraftvärmeprod!$B$1:$AJ$550,MATCH(AA$4,Kraftvärmeprod!$B$1:$AJ$1,0),FALSE)/1,0)-IFERROR(VLOOKUP($B176,'Slutlig allokering kvv'!$B$2:$AJ$550,MATCH(AA$4,'Slutlig allokering kvv'!$B$1:$AJ$1,0),FALSE)/1,0)</f>
        <v>0</v>
      </c>
      <c r="AB176">
        <f>IFERROR(VLOOKUP($B176,Kraftvärmeprod!$B$1:$AJ$550,MATCH(AB$4,Kraftvärmeprod!$B$1:$AJ$1,0),FALSE)/1,0)-IFERROR(VLOOKUP($B176,'Slutlig allokering kvv'!$B$2:$AJ$550,MATCH(AB$4,'Slutlig allokering kvv'!$B$1:$AJ$1,0),FALSE)/1,0)</f>
        <v>0</v>
      </c>
      <c r="AC176">
        <f>IFERROR(VLOOKUP($B176,Kraftvärmeprod!$B$1:$AJ$550,MATCH(AC$4,Kraftvärmeprod!$B$1:$AJ$1,0),FALSE)/1,0)-IFERROR(VLOOKUP($B176,'Slutlig allokering kvv'!$B$2:$AJ$550,MATCH(AC$4,'Slutlig allokering kvv'!$B$1:$AJ$1,0),FALSE)/1,0)</f>
        <v>0</v>
      </c>
      <c r="AD176">
        <f>IFERROR(VLOOKUP($B176,Miljö!$B$1:$E$471,MATCH("Hjälpel kraftvärme (GWh)",Miljö!$B$1:$E$1,0),FALSE)/1,0)-IFERROR(VLOOKUP($B176,'Slutlig allokering kvv'!$B$2:$AJ$550,MATCH(AD$4,'Slutlig allokering kvv'!$B$1:$AJ$1,0),FALSE)/1,0)</f>
        <v>0</v>
      </c>
      <c r="AH176">
        <f t="shared" si="4"/>
        <v>0</v>
      </c>
      <c r="AJ176">
        <f>IFERROR(VLOOKUP($B176,'Slutlig allokering kvv'!$B$2:$AX$550,MATCH("Summa slutlig allokerad tillförd energi (utan hjälpel och rökgaskondensering):",'Slutlig allokering kvv'!$B$1:$AX$1,0),FALSE)/1,"")</f>
        <v>0</v>
      </c>
      <c r="AL176" s="195" t="str">
        <f>IFERROR(1-VLOOKUP($B176,'Slutlig allokering kvv'!$B$2:$AX$550,MATCH("Andel av bränsle i kvv som allokerats till värme, exklusive rökgaskondensering och hjälpel",'Slutlig allokering kvv'!$B$1:$AX$1,0),FALSE),"")</f>
        <v/>
      </c>
      <c r="AN176" s="195" t="str">
        <f t="shared" si="5"/>
        <v/>
      </c>
    </row>
    <row r="177" spans="1:40" x14ac:dyDescent="0.25">
      <c r="A177" s="2" t="s">
        <v>281</v>
      </c>
      <c r="B177" s="2" t="s">
        <v>282</v>
      </c>
      <c r="C177">
        <f>IFERROR(VLOOKUP($B177,Kraftvärmeprod!$B$1:$AH$479,MATCH(C$4,Kraftvärmeprod!$B$1:$AG$1,0),FALSE)/1,"")</f>
        <v>451.14499999999998</v>
      </c>
      <c r="D177">
        <f>IFERROR(VLOOKUP($B177,Kraftvärmeprod!$B$1:$AH$479,MATCH(D$4,Kraftvärmeprod!$B$1:$AG$1,0),FALSE)/1,"")</f>
        <v>179.72886</v>
      </c>
      <c r="F177">
        <f>IFERROR(VLOOKUP($B177,Kraftvärmeprod!$B$1:$AJ$550,MATCH(F$4,Kraftvärmeprod!$B$1:$AJ$1,0),FALSE)/1,0)-IFERROR(VLOOKUP($B177,'Slutlig allokering kvv'!$B$2:$AJ$550,MATCH(F$4,'Slutlig allokering kvv'!$B$1:$AJ$1,0),FALSE)/1,0)</f>
        <v>0</v>
      </c>
      <c r="G177">
        <f>IFERROR(VLOOKUP($B177,Kraftvärmeprod!$B$1:$AJ$550,MATCH(G$4,Kraftvärmeprod!$B$1:$AJ$1,0),FALSE)/1,0)-IFERROR(VLOOKUP($B177,'Slutlig allokering kvv'!$B$2:$AJ$550,MATCH(G$4,'Slutlig allokering kvv'!$B$1:$AJ$1,0),FALSE)/1,0)</f>
        <v>0</v>
      </c>
      <c r="H177">
        <f>IFERROR(VLOOKUP($B177,Kraftvärmeprod!$B$1:$AJ$550,MATCH(H$4,Kraftvärmeprod!$B$1:$AJ$1,0),FALSE)/1,0)-IFERROR(VLOOKUP($B177,'Slutlig allokering kvv'!$B$2:$AJ$550,MATCH(H$4,'Slutlig allokering kvv'!$B$1:$AJ$1,0),FALSE)/1,0)</f>
        <v>0</v>
      </c>
      <c r="I177">
        <f>IFERROR(VLOOKUP($B177,Kraftvärmeprod!$B$1:$AJ$550,MATCH(I$4,Kraftvärmeprod!$B$1:$AJ$1,0),FALSE)/1,0)-IFERROR(VLOOKUP($B177,'Slutlig allokering kvv'!$B$2:$AJ$550,MATCH(I$4,'Slutlig allokering kvv'!$B$1:$AJ$1,0),FALSE)/1,0)</f>
        <v>0</v>
      </c>
      <c r="J177">
        <f>IFERROR(VLOOKUP($B177,Kraftvärmeprod!$B$1:$AJ$550,MATCH(J$4,Kraftvärmeprod!$B$1:$AJ$1,0),FALSE)/1,0)-IFERROR(VLOOKUP($B177,'Slutlig allokering kvv'!$B$2:$AJ$550,MATCH(J$4,'Slutlig allokering kvv'!$B$1:$AJ$1,0),FALSE)/1,0)</f>
        <v>0</v>
      </c>
      <c r="K177">
        <f>IFERROR(VLOOKUP($B177,Kraftvärmeprod!$B$1:$AJ$550,MATCH(K$4,Kraftvärmeprod!$B$1:$AJ$1,0),FALSE)/1,0)-IFERROR(VLOOKUP($B177,'Slutlig allokering kvv'!$B$2:$AJ$550,MATCH(K$4,'Slutlig allokering kvv'!$B$1:$AJ$1,0),FALSE)/1,0)</f>
        <v>0</v>
      </c>
      <c r="L177">
        <f>IFERROR(VLOOKUP($B177,Kraftvärmeprod!$B$1:$AJ$550,MATCH(L$4,Kraftvärmeprod!$B$1:$AJ$1,0),FALSE)/1,0)-IFERROR(VLOOKUP($B177,'Slutlig allokering kvv'!$B$2:$AJ$550,MATCH(L$4,'Slutlig allokering kvv'!$B$1:$AJ$1,0),FALSE)/1,0)</f>
        <v>0</v>
      </c>
      <c r="M177">
        <f>IFERROR(VLOOKUP($B177,Kraftvärmeprod!$B$1:$AJ$550,MATCH(M$4,Kraftvärmeprod!$B$1:$AJ$1,0),FALSE)/1,0)-IFERROR(VLOOKUP($B177,'Slutlig allokering kvv'!$B$2:$AJ$550,MATCH(M$4,'Slutlig allokering kvv'!$B$1:$AJ$1,0),FALSE)/1,0)</f>
        <v>0</v>
      </c>
      <c r="N177">
        <f>IFERROR(VLOOKUP($B177,Kraftvärmeprod!$B$1:$AJ$550,MATCH(N$4,Kraftvärmeprod!$B$1:$AJ$1,0),FALSE)/1,0)-IFERROR(VLOOKUP($B177,'Slutlig allokering kvv'!$B$2:$AJ$550,MATCH(N$4,'Slutlig allokering kvv'!$B$1:$AJ$1,0),FALSE)/1,0)</f>
        <v>210.536</v>
      </c>
      <c r="O177">
        <f>IFERROR(VLOOKUP($B177,Kraftvärmeprod!$B$1:$AJ$550,MATCH(O$4,Kraftvärmeprod!$B$1:$AJ$1,0),FALSE)/1,0)-IFERROR(VLOOKUP($B177,'Slutlig allokering kvv'!$B$2:$AJ$550,MATCH(O$4,'Slutlig allokering kvv'!$B$1:$AJ$1,0),FALSE)/1,0)</f>
        <v>0</v>
      </c>
      <c r="P177">
        <f>IFERROR(VLOOKUP($B177,Kraftvärmeprod!$B$1:$AJ$550,MATCH(P$4,Kraftvärmeprod!$B$1:$AJ$1,0),FALSE)/1,0)-IFERROR(VLOOKUP($B177,'Slutlig allokering kvv'!$B$2:$AJ$550,MATCH(P$4,'Slutlig allokering kvv'!$B$1:$AJ$1,0),FALSE)/1,0)</f>
        <v>0</v>
      </c>
      <c r="Q177">
        <f>IFERROR(VLOOKUP($B177,Kraftvärmeprod!$B$1:$AJ$550,MATCH(Q$4,Kraftvärmeprod!$B$1:$AJ$1,0),FALSE)/1,0)-IFERROR(VLOOKUP($B177,'Slutlig allokering kvv'!$B$2:$AJ$550,MATCH(Q$4,'Slutlig allokering kvv'!$B$1:$AJ$1,0),FALSE)/1,0)</f>
        <v>0</v>
      </c>
      <c r="R177">
        <f>IFERROR(VLOOKUP($B177,Kraftvärmeprod!$B$1:$AJ$550,MATCH(R$4,Kraftvärmeprod!$B$1:$AJ$1,0),FALSE)/1,0)-IFERROR(VLOOKUP($B177,'Slutlig allokering kvv'!$B$2:$AJ$550,MATCH(R$4,'Slutlig allokering kvv'!$B$1:$AJ$1,0),FALSE)/1,0)</f>
        <v>0</v>
      </c>
      <c r="S177">
        <f>IFERROR(VLOOKUP($B177,Kraftvärmeprod!$B$1:$AJ$550,MATCH(S$4,Kraftvärmeprod!$B$1:$AJ$1,0),FALSE)/1,0)-IFERROR(VLOOKUP($B177,'Slutlig allokering kvv'!$B$2:$AJ$550,MATCH(S$4,'Slutlig allokering kvv'!$B$1:$AJ$1,0),FALSE)/1,0)</f>
        <v>0</v>
      </c>
      <c r="T177">
        <f>IFERROR(VLOOKUP($B177,Kraftvärmeprod!$B$1:$AJ$550,MATCH(T$4,Kraftvärmeprod!$B$1:$AJ$1,0),FALSE)/1,0)-IFERROR(VLOOKUP($B177,'Slutlig allokering kvv'!$B$2:$AJ$550,MATCH(T$4,'Slutlig allokering kvv'!$B$1:$AJ$1,0),FALSE)/1,0)</f>
        <v>0</v>
      </c>
      <c r="U177">
        <f>IFERROR(VLOOKUP($B177,Kraftvärmeprod!$B$1:$AJ$550,MATCH(U$4,Kraftvärmeprod!$B$1:$AJ$1,0),FALSE)/1,0)-IFERROR(VLOOKUP($B177,'Slutlig allokering kvv'!$B$2:$AJ$550,MATCH(U$4,'Slutlig allokering kvv'!$B$1:$AJ$1,0),FALSE)/1,0)</f>
        <v>0</v>
      </c>
      <c r="V177">
        <f>IFERROR(VLOOKUP($B177,Kraftvärmeprod!$B$1:$AJ$550,MATCH(V$4,Kraftvärmeprod!$B$1:$AJ$1,0),FALSE)/1,0)-IFERROR(VLOOKUP($B177,'Slutlig allokering kvv'!$B$2:$AJ$550,MATCH(V$4,'Slutlig allokering kvv'!$B$1:$AJ$1,0),FALSE)/1,0)</f>
        <v>85.585000000000008</v>
      </c>
      <c r="W177">
        <f>IFERROR(VLOOKUP($B177,Kraftvärmeprod!$B$1:$AJ$550,MATCH(W$4,Kraftvärmeprod!$B$1:$AJ$1,0),FALSE)/1,0)-IFERROR(VLOOKUP($B177,'Slutlig allokering kvv'!$B$2:$AJ$550,MATCH(W$4,'Slutlig allokering kvv'!$B$1:$AJ$1,0),FALSE)/1,0)</f>
        <v>0</v>
      </c>
      <c r="X177">
        <f>IFERROR(VLOOKUP($B177,Kraftvärmeprod!$B$1:$AJ$550,MATCH(X$4,Kraftvärmeprod!$B$1:$AJ$1,0),FALSE)/1,0)-IFERROR(VLOOKUP($B177,'Slutlig allokering kvv'!$B$2:$AJ$550,MATCH(X$4,'Slutlig allokering kvv'!$B$1:$AJ$1,0),FALSE)/1,0)</f>
        <v>0</v>
      </c>
      <c r="Y177">
        <f>IFERROR(VLOOKUP($B177,Kraftvärmeprod!$B$1:$AJ$550,MATCH(Y$4,Kraftvärmeprod!$B$1:$AJ$1,0),FALSE)/1,0)-IFERROR(VLOOKUP($B177,'Slutlig allokering kvv'!$B$2:$AJ$550,MATCH(Y$4,'Slutlig allokering kvv'!$B$1:$AJ$1,0),FALSE)/1,0)</f>
        <v>0</v>
      </c>
      <c r="Z177">
        <f>IFERROR(VLOOKUP($B177,Kraftvärmeprod!$B$1:$AJ$550,MATCH(Z$4,Kraftvärmeprod!$B$1:$AJ$1,0),FALSE)/1,0)-IFERROR(VLOOKUP($B177,'Slutlig allokering kvv'!$B$2:$AJ$550,MATCH(Z$4,'Slutlig allokering kvv'!$B$1:$AJ$1,0),FALSE)/1,0)</f>
        <v>42.375</v>
      </c>
      <c r="AA177">
        <f>IFERROR(VLOOKUP($B177,Kraftvärmeprod!$B$1:$AJ$550,MATCH(AA$4,Kraftvärmeprod!$B$1:$AJ$1,0),FALSE)/1,0)-IFERROR(VLOOKUP($B177,'Slutlig allokering kvv'!$B$2:$AJ$550,MATCH(AA$4,'Slutlig allokering kvv'!$B$1:$AJ$1,0),FALSE)/1,0)</f>
        <v>0</v>
      </c>
      <c r="AB177">
        <f>IFERROR(VLOOKUP($B177,Kraftvärmeprod!$B$1:$AJ$550,MATCH(AB$4,Kraftvärmeprod!$B$1:$AJ$1,0),FALSE)/1,0)-IFERROR(VLOOKUP($B177,'Slutlig allokering kvv'!$B$2:$AJ$550,MATCH(AB$4,'Slutlig allokering kvv'!$B$1:$AJ$1,0),FALSE)/1,0)</f>
        <v>0</v>
      </c>
      <c r="AC177">
        <f>IFERROR(VLOOKUP($B177,Kraftvärmeprod!$B$1:$AJ$550,MATCH(AC$4,Kraftvärmeprod!$B$1:$AJ$1,0),FALSE)/1,0)-IFERROR(VLOOKUP($B177,'Slutlig allokering kvv'!$B$2:$AJ$550,MATCH(AC$4,'Slutlig allokering kvv'!$B$1:$AJ$1,0),FALSE)/1,0)</f>
        <v>-1.9999999992137418E-5</v>
      </c>
      <c r="AD177">
        <f>IFERROR(VLOOKUP($B177,Miljö!$B$1:$E$471,MATCH("Hjälpel kraftvärme (GWh)",Miljö!$B$1:$E$1,0),FALSE)/1,0)-IFERROR(VLOOKUP($B177,'Slutlig allokering kvv'!$B$2:$AJ$550,MATCH(AD$4,'Slutlig allokering kvv'!$B$1:$AJ$1,0),FALSE)/1,0)</f>
        <v>0</v>
      </c>
      <c r="AH177">
        <f t="shared" si="4"/>
        <v>338.49599999999998</v>
      </c>
      <c r="AJ177">
        <f>IFERROR(VLOOKUP($B177,'Slutlig allokering kvv'!$B$2:$AX$550,MATCH("Summa slutlig allokerad tillförd energi (utan hjälpel och rökgaskondensering):",'Slutlig allokering kvv'!$B$1:$AX$1,0),FALSE)/1,"")</f>
        <v>356</v>
      </c>
      <c r="AL177" s="195">
        <f>IFERROR(1-VLOOKUP($B177,'Slutlig allokering kvv'!$B$2:$AX$550,MATCH("Andel av bränsle i kvv som allokerats till värme, exklusive rökgaskondensering och hjälpel",'Slutlig allokering kvv'!$B$1:$AX$1,0),FALSE),"")</f>
        <v>0.48739805556835458</v>
      </c>
      <c r="AN177" s="195">
        <f t="shared" si="5"/>
        <v>0.48739805556835458</v>
      </c>
    </row>
    <row r="178" spans="1:40" x14ac:dyDescent="0.25">
      <c r="A178" s="2" t="s">
        <v>281</v>
      </c>
      <c r="B178" s="2" t="s">
        <v>283</v>
      </c>
      <c r="C178" t="str">
        <f>IFERROR(VLOOKUP($B178,Kraftvärmeprod!$B$1:$AH$479,MATCH(C$4,Kraftvärmeprod!$B$1:$AG$1,0),FALSE)/1,"")</f>
        <v/>
      </c>
      <c r="D178" t="str">
        <f>IFERROR(VLOOKUP($B178,Kraftvärmeprod!$B$1:$AH$479,MATCH(D$4,Kraftvärmeprod!$B$1:$AG$1,0),FALSE)/1,"")</f>
        <v/>
      </c>
      <c r="F178">
        <f>IFERROR(VLOOKUP($B178,Kraftvärmeprod!$B$1:$AJ$550,MATCH(F$4,Kraftvärmeprod!$B$1:$AJ$1,0),FALSE)/1,0)-IFERROR(VLOOKUP($B178,'Slutlig allokering kvv'!$B$2:$AJ$550,MATCH(F$4,'Slutlig allokering kvv'!$B$1:$AJ$1,0),FALSE)/1,0)</f>
        <v>0</v>
      </c>
      <c r="G178">
        <f>IFERROR(VLOOKUP($B178,Kraftvärmeprod!$B$1:$AJ$550,MATCH(G$4,Kraftvärmeprod!$B$1:$AJ$1,0),FALSE)/1,0)-IFERROR(VLOOKUP($B178,'Slutlig allokering kvv'!$B$2:$AJ$550,MATCH(G$4,'Slutlig allokering kvv'!$B$1:$AJ$1,0),FALSE)/1,0)</f>
        <v>0</v>
      </c>
      <c r="H178">
        <f>IFERROR(VLOOKUP($B178,Kraftvärmeprod!$B$1:$AJ$550,MATCH(H$4,Kraftvärmeprod!$B$1:$AJ$1,0),FALSE)/1,0)-IFERROR(VLOOKUP($B178,'Slutlig allokering kvv'!$B$2:$AJ$550,MATCH(H$4,'Slutlig allokering kvv'!$B$1:$AJ$1,0),FALSE)/1,0)</f>
        <v>0</v>
      </c>
      <c r="I178">
        <f>IFERROR(VLOOKUP($B178,Kraftvärmeprod!$B$1:$AJ$550,MATCH(I$4,Kraftvärmeprod!$B$1:$AJ$1,0),FALSE)/1,0)-IFERROR(VLOOKUP($B178,'Slutlig allokering kvv'!$B$2:$AJ$550,MATCH(I$4,'Slutlig allokering kvv'!$B$1:$AJ$1,0),FALSE)/1,0)</f>
        <v>0</v>
      </c>
      <c r="J178">
        <f>IFERROR(VLOOKUP($B178,Kraftvärmeprod!$B$1:$AJ$550,MATCH(J$4,Kraftvärmeprod!$B$1:$AJ$1,0),FALSE)/1,0)-IFERROR(VLOOKUP($B178,'Slutlig allokering kvv'!$B$2:$AJ$550,MATCH(J$4,'Slutlig allokering kvv'!$B$1:$AJ$1,0),FALSE)/1,0)</f>
        <v>0</v>
      </c>
      <c r="K178">
        <f>IFERROR(VLOOKUP($B178,Kraftvärmeprod!$B$1:$AJ$550,MATCH(K$4,Kraftvärmeprod!$B$1:$AJ$1,0),FALSE)/1,0)-IFERROR(VLOOKUP($B178,'Slutlig allokering kvv'!$B$2:$AJ$550,MATCH(K$4,'Slutlig allokering kvv'!$B$1:$AJ$1,0),FALSE)/1,0)</f>
        <v>0</v>
      </c>
      <c r="L178">
        <f>IFERROR(VLOOKUP($B178,Kraftvärmeprod!$B$1:$AJ$550,MATCH(L$4,Kraftvärmeprod!$B$1:$AJ$1,0),FALSE)/1,0)-IFERROR(VLOOKUP($B178,'Slutlig allokering kvv'!$B$2:$AJ$550,MATCH(L$4,'Slutlig allokering kvv'!$B$1:$AJ$1,0),FALSE)/1,0)</f>
        <v>0</v>
      </c>
      <c r="M178">
        <f>IFERROR(VLOOKUP($B178,Kraftvärmeprod!$B$1:$AJ$550,MATCH(M$4,Kraftvärmeprod!$B$1:$AJ$1,0),FALSE)/1,0)-IFERROR(VLOOKUP($B178,'Slutlig allokering kvv'!$B$2:$AJ$550,MATCH(M$4,'Slutlig allokering kvv'!$B$1:$AJ$1,0),FALSE)/1,0)</f>
        <v>0</v>
      </c>
      <c r="N178">
        <f>IFERROR(VLOOKUP($B178,Kraftvärmeprod!$B$1:$AJ$550,MATCH(N$4,Kraftvärmeprod!$B$1:$AJ$1,0),FALSE)/1,0)-IFERROR(VLOOKUP($B178,'Slutlig allokering kvv'!$B$2:$AJ$550,MATCH(N$4,'Slutlig allokering kvv'!$B$1:$AJ$1,0),FALSE)/1,0)</f>
        <v>0</v>
      </c>
      <c r="O178">
        <f>IFERROR(VLOOKUP($B178,Kraftvärmeprod!$B$1:$AJ$550,MATCH(O$4,Kraftvärmeprod!$B$1:$AJ$1,0),FALSE)/1,0)-IFERROR(VLOOKUP($B178,'Slutlig allokering kvv'!$B$2:$AJ$550,MATCH(O$4,'Slutlig allokering kvv'!$B$1:$AJ$1,0),FALSE)/1,0)</f>
        <v>0</v>
      </c>
      <c r="P178">
        <f>IFERROR(VLOOKUP($B178,Kraftvärmeprod!$B$1:$AJ$550,MATCH(P$4,Kraftvärmeprod!$B$1:$AJ$1,0),FALSE)/1,0)-IFERROR(VLOOKUP($B178,'Slutlig allokering kvv'!$B$2:$AJ$550,MATCH(P$4,'Slutlig allokering kvv'!$B$1:$AJ$1,0),FALSE)/1,0)</f>
        <v>0</v>
      </c>
      <c r="Q178">
        <f>IFERROR(VLOOKUP($B178,Kraftvärmeprod!$B$1:$AJ$550,MATCH(Q$4,Kraftvärmeprod!$B$1:$AJ$1,0),FALSE)/1,0)-IFERROR(VLOOKUP($B178,'Slutlig allokering kvv'!$B$2:$AJ$550,MATCH(Q$4,'Slutlig allokering kvv'!$B$1:$AJ$1,0),FALSE)/1,0)</f>
        <v>0</v>
      </c>
      <c r="R178">
        <f>IFERROR(VLOOKUP($B178,Kraftvärmeprod!$B$1:$AJ$550,MATCH(R$4,Kraftvärmeprod!$B$1:$AJ$1,0),FALSE)/1,0)-IFERROR(VLOOKUP($B178,'Slutlig allokering kvv'!$B$2:$AJ$550,MATCH(R$4,'Slutlig allokering kvv'!$B$1:$AJ$1,0),FALSE)/1,0)</f>
        <v>0</v>
      </c>
      <c r="S178">
        <f>IFERROR(VLOOKUP($B178,Kraftvärmeprod!$B$1:$AJ$550,MATCH(S$4,Kraftvärmeprod!$B$1:$AJ$1,0),FALSE)/1,0)-IFERROR(VLOOKUP($B178,'Slutlig allokering kvv'!$B$2:$AJ$550,MATCH(S$4,'Slutlig allokering kvv'!$B$1:$AJ$1,0),FALSE)/1,0)</f>
        <v>0</v>
      </c>
      <c r="T178">
        <f>IFERROR(VLOOKUP($B178,Kraftvärmeprod!$B$1:$AJ$550,MATCH(T$4,Kraftvärmeprod!$B$1:$AJ$1,0),FALSE)/1,0)-IFERROR(VLOOKUP($B178,'Slutlig allokering kvv'!$B$2:$AJ$550,MATCH(T$4,'Slutlig allokering kvv'!$B$1:$AJ$1,0),FALSE)/1,0)</f>
        <v>0</v>
      </c>
      <c r="U178">
        <f>IFERROR(VLOOKUP($B178,Kraftvärmeprod!$B$1:$AJ$550,MATCH(U$4,Kraftvärmeprod!$B$1:$AJ$1,0),FALSE)/1,0)-IFERROR(VLOOKUP($B178,'Slutlig allokering kvv'!$B$2:$AJ$550,MATCH(U$4,'Slutlig allokering kvv'!$B$1:$AJ$1,0),FALSE)/1,0)</f>
        <v>0</v>
      </c>
      <c r="V178">
        <f>IFERROR(VLOOKUP($B178,Kraftvärmeprod!$B$1:$AJ$550,MATCH(V$4,Kraftvärmeprod!$B$1:$AJ$1,0),FALSE)/1,0)-IFERROR(VLOOKUP($B178,'Slutlig allokering kvv'!$B$2:$AJ$550,MATCH(V$4,'Slutlig allokering kvv'!$B$1:$AJ$1,0),FALSE)/1,0)</f>
        <v>0</v>
      </c>
      <c r="W178">
        <f>IFERROR(VLOOKUP($B178,Kraftvärmeprod!$B$1:$AJ$550,MATCH(W$4,Kraftvärmeprod!$B$1:$AJ$1,0),FALSE)/1,0)-IFERROR(VLOOKUP($B178,'Slutlig allokering kvv'!$B$2:$AJ$550,MATCH(W$4,'Slutlig allokering kvv'!$B$1:$AJ$1,0),FALSE)/1,0)</f>
        <v>0</v>
      </c>
      <c r="X178">
        <f>IFERROR(VLOOKUP($B178,Kraftvärmeprod!$B$1:$AJ$550,MATCH(X$4,Kraftvärmeprod!$B$1:$AJ$1,0),FALSE)/1,0)-IFERROR(VLOOKUP($B178,'Slutlig allokering kvv'!$B$2:$AJ$550,MATCH(X$4,'Slutlig allokering kvv'!$B$1:$AJ$1,0),FALSE)/1,0)</f>
        <v>0</v>
      </c>
      <c r="Y178">
        <f>IFERROR(VLOOKUP($B178,Kraftvärmeprod!$B$1:$AJ$550,MATCH(Y$4,Kraftvärmeprod!$B$1:$AJ$1,0),FALSE)/1,0)-IFERROR(VLOOKUP($B178,'Slutlig allokering kvv'!$B$2:$AJ$550,MATCH(Y$4,'Slutlig allokering kvv'!$B$1:$AJ$1,0),FALSE)/1,0)</f>
        <v>0</v>
      </c>
      <c r="Z178">
        <f>IFERROR(VLOOKUP($B178,Kraftvärmeprod!$B$1:$AJ$550,MATCH(Z$4,Kraftvärmeprod!$B$1:$AJ$1,0),FALSE)/1,0)-IFERROR(VLOOKUP($B178,'Slutlig allokering kvv'!$B$2:$AJ$550,MATCH(Z$4,'Slutlig allokering kvv'!$B$1:$AJ$1,0),FALSE)/1,0)</f>
        <v>0</v>
      </c>
      <c r="AA178">
        <f>IFERROR(VLOOKUP($B178,Kraftvärmeprod!$B$1:$AJ$550,MATCH(AA$4,Kraftvärmeprod!$B$1:$AJ$1,0),FALSE)/1,0)-IFERROR(VLOOKUP($B178,'Slutlig allokering kvv'!$B$2:$AJ$550,MATCH(AA$4,'Slutlig allokering kvv'!$B$1:$AJ$1,0),FALSE)/1,0)</f>
        <v>0</v>
      </c>
      <c r="AB178">
        <f>IFERROR(VLOOKUP($B178,Kraftvärmeprod!$B$1:$AJ$550,MATCH(AB$4,Kraftvärmeprod!$B$1:$AJ$1,0),FALSE)/1,0)-IFERROR(VLOOKUP($B178,'Slutlig allokering kvv'!$B$2:$AJ$550,MATCH(AB$4,'Slutlig allokering kvv'!$B$1:$AJ$1,0),FALSE)/1,0)</f>
        <v>0</v>
      </c>
      <c r="AC178">
        <f>IFERROR(VLOOKUP($B178,Kraftvärmeprod!$B$1:$AJ$550,MATCH(AC$4,Kraftvärmeprod!$B$1:$AJ$1,0),FALSE)/1,0)-IFERROR(VLOOKUP($B178,'Slutlig allokering kvv'!$B$2:$AJ$550,MATCH(AC$4,'Slutlig allokering kvv'!$B$1:$AJ$1,0),FALSE)/1,0)</f>
        <v>0</v>
      </c>
      <c r="AD178">
        <f>IFERROR(VLOOKUP($B178,Miljö!$B$1:$E$471,MATCH("Hjälpel kraftvärme (GWh)",Miljö!$B$1:$E$1,0),FALSE)/1,0)-IFERROR(VLOOKUP($B178,'Slutlig allokering kvv'!$B$2:$AJ$550,MATCH(AD$4,'Slutlig allokering kvv'!$B$1:$AJ$1,0),FALSE)/1,0)</f>
        <v>0</v>
      </c>
      <c r="AH178">
        <f t="shared" si="4"/>
        <v>0</v>
      </c>
      <c r="AJ178">
        <f>IFERROR(VLOOKUP($B178,'Slutlig allokering kvv'!$B$2:$AX$550,MATCH("Summa slutlig allokerad tillförd energi (utan hjälpel och rökgaskondensering):",'Slutlig allokering kvv'!$B$1:$AX$1,0),FALSE)/1,"")</f>
        <v>0</v>
      </c>
      <c r="AL178" s="195" t="str">
        <f>IFERROR(1-VLOOKUP($B178,'Slutlig allokering kvv'!$B$2:$AX$550,MATCH("Andel av bränsle i kvv som allokerats till värme, exklusive rökgaskondensering och hjälpel",'Slutlig allokering kvv'!$B$1:$AX$1,0),FALSE),"")</f>
        <v/>
      </c>
      <c r="AN178" s="195" t="str">
        <f t="shared" si="5"/>
        <v/>
      </c>
    </row>
    <row r="179" spans="1:40" x14ac:dyDescent="0.25">
      <c r="A179" s="2" t="s">
        <v>284</v>
      </c>
      <c r="B179" s="2" t="s">
        <v>285</v>
      </c>
      <c r="C179" t="str">
        <f>IFERROR(VLOOKUP($B179,Kraftvärmeprod!$B$1:$AH$479,MATCH(C$4,Kraftvärmeprod!$B$1:$AG$1,0),FALSE)/1,"")</f>
        <v/>
      </c>
      <c r="D179" t="str">
        <f>IFERROR(VLOOKUP($B179,Kraftvärmeprod!$B$1:$AH$479,MATCH(D$4,Kraftvärmeprod!$B$1:$AG$1,0),FALSE)/1,"")</f>
        <v/>
      </c>
      <c r="F179">
        <f>IFERROR(VLOOKUP($B179,Kraftvärmeprod!$B$1:$AJ$550,MATCH(F$4,Kraftvärmeprod!$B$1:$AJ$1,0),FALSE)/1,0)-IFERROR(VLOOKUP($B179,'Slutlig allokering kvv'!$B$2:$AJ$550,MATCH(F$4,'Slutlig allokering kvv'!$B$1:$AJ$1,0),FALSE)/1,0)</f>
        <v>0</v>
      </c>
      <c r="G179">
        <f>IFERROR(VLOOKUP($B179,Kraftvärmeprod!$B$1:$AJ$550,MATCH(G$4,Kraftvärmeprod!$B$1:$AJ$1,0),FALSE)/1,0)-IFERROR(VLOOKUP($B179,'Slutlig allokering kvv'!$B$2:$AJ$550,MATCH(G$4,'Slutlig allokering kvv'!$B$1:$AJ$1,0),FALSE)/1,0)</f>
        <v>0</v>
      </c>
      <c r="H179">
        <f>IFERROR(VLOOKUP($B179,Kraftvärmeprod!$B$1:$AJ$550,MATCH(H$4,Kraftvärmeprod!$B$1:$AJ$1,0),FALSE)/1,0)-IFERROR(VLOOKUP($B179,'Slutlig allokering kvv'!$B$2:$AJ$550,MATCH(H$4,'Slutlig allokering kvv'!$B$1:$AJ$1,0),FALSE)/1,0)</f>
        <v>0</v>
      </c>
      <c r="I179">
        <f>IFERROR(VLOOKUP($B179,Kraftvärmeprod!$B$1:$AJ$550,MATCH(I$4,Kraftvärmeprod!$B$1:$AJ$1,0),FALSE)/1,0)-IFERROR(VLOOKUP($B179,'Slutlig allokering kvv'!$B$2:$AJ$550,MATCH(I$4,'Slutlig allokering kvv'!$B$1:$AJ$1,0),FALSE)/1,0)</f>
        <v>0</v>
      </c>
      <c r="J179">
        <f>IFERROR(VLOOKUP($B179,Kraftvärmeprod!$B$1:$AJ$550,MATCH(J$4,Kraftvärmeprod!$B$1:$AJ$1,0),FALSE)/1,0)-IFERROR(VLOOKUP($B179,'Slutlig allokering kvv'!$B$2:$AJ$550,MATCH(J$4,'Slutlig allokering kvv'!$B$1:$AJ$1,0),FALSE)/1,0)</f>
        <v>0</v>
      </c>
      <c r="K179">
        <f>IFERROR(VLOOKUP($B179,Kraftvärmeprod!$B$1:$AJ$550,MATCH(K$4,Kraftvärmeprod!$B$1:$AJ$1,0),FALSE)/1,0)-IFERROR(VLOOKUP($B179,'Slutlig allokering kvv'!$B$2:$AJ$550,MATCH(K$4,'Slutlig allokering kvv'!$B$1:$AJ$1,0),FALSE)/1,0)</f>
        <v>0</v>
      </c>
      <c r="L179">
        <f>IFERROR(VLOOKUP($B179,Kraftvärmeprod!$B$1:$AJ$550,MATCH(L$4,Kraftvärmeprod!$B$1:$AJ$1,0),FALSE)/1,0)-IFERROR(VLOOKUP($B179,'Slutlig allokering kvv'!$B$2:$AJ$550,MATCH(L$4,'Slutlig allokering kvv'!$B$1:$AJ$1,0),FALSE)/1,0)</f>
        <v>0</v>
      </c>
      <c r="M179">
        <f>IFERROR(VLOOKUP($B179,Kraftvärmeprod!$B$1:$AJ$550,MATCH(M$4,Kraftvärmeprod!$B$1:$AJ$1,0),FALSE)/1,0)-IFERROR(VLOOKUP($B179,'Slutlig allokering kvv'!$B$2:$AJ$550,MATCH(M$4,'Slutlig allokering kvv'!$B$1:$AJ$1,0),FALSE)/1,0)</f>
        <v>0</v>
      </c>
      <c r="N179">
        <f>IFERROR(VLOOKUP($B179,Kraftvärmeprod!$B$1:$AJ$550,MATCH(N$4,Kraftvärmeprod!$B$1:$AJ$1,0),FALSE)/1,0)-IFERROR(VLOOKUP($B179,'Slutlig allokering kvv'!$B$2:$AJ$550,MATCH(N$4,'Slutlig allokering kvv'!$B$1:$AJ$1,0),FALSE)/1,0)</f>
        <v>0</v>
      </c>
      <c r="O179">
        <f>IFERROR(VLOOKUP($B179,Kraftvärmeprod!$B$1:$AJ$550,MATCH(O$4,Kraftvärmeprod!$B$1:$AJ$1,0),FALSE)/1,0)-IFERROR(VLOOKUP($B179,'Slutlig allokering kvv'!$B$2:$AJ$550,MATCH(O$4,'Slutlig allokering kvv'!$B$1:$AJ$1,0),FALSE)/1,0)</f>
        <v>0</v>
      </c>
      <c r="P179">
        <f>IFERROR(VLOOKUP($B179,Kraftvärmeprod!$B$1:$AJ$550,MATCH(P$4,Kraftvärmeprod!$B$1:$AJ$1,0),FALSE)/1,0)-IFERROR(VLOOKUP($B179,'Slutlig allokering kvv'!$B$2:$AJ$550,MATCH(P$4,'Slutlig allokering kvv'!$B$1:$AJ$1,0),FALSE)/1,0)</f>
        <v>0</v>
      </c>
      <c r="Q179">
        <f>IFERROR(VLOOKUP($B179,Kraftvärmeprod!$B$1:$AJ$550,MATCH(Q$4,Kraftvärmeprod!$B$1:$AJ$1,0),FALSE)/1,0)-IFERROR(VLOOKUP($B179,'Slutlig allokering kvv'!$B$2:$AJ$550,MATCH(Q$4,'Slutlig allokering kvv'!$B$1:$AJ$1,0),FALSE)/1,0)</f>
        <v>0</v>
      </c>
      <c r="R179">
        <f>IFERROR(VLOOKUP($B179,Kraftvärmeprod!$B$1:$AJ$550,MATCH(R$4,Kraftvärmeprod!$B$1:$AJ$1,0),FALSE)/1,0)-IFERROR(VLOOKUP($B179,'Slutlig allokering kvv'!$B$2:$AJ$550,MATCH(R$4,'Slutlig allokering kvv'!$B$1:$AJ$1,0),FALSE)/1,0)</f>
        <v>0</v>
      </c>
      <c r="S179">
        <f>IFERROR(VLOOKUP($B179,Kraftvärmeprod!$B$1:$AJ$550,MATCH(S$4,Kraftvärmeprod!$B$1:$AJ$1,0),FALSE)/1,0)-IFERROR(VLOOKUP($B179,'Slutlig allokering kvv'!$B$2:$AJ$550,MATCH(S$4,'Slutlig allokering kvv'!$B$1:$AJ$1,0),FALSE)/1,0)</f>
        <v>0</v>
      </c>
      <c r="T179">
        <f>IFERROR(VLOOKUP($B179,Kraftvärmeprod!$B$1:$AJ$550,MATCH(T$4,Kraftvärmeprod!$B$1:$AJ$1,0),FALSE)/1,0)-IFERROR(VLOOKUP($B179,'Slutlig allokering kvv'!$B$2:$AJ$550,MATCH(T$4,'Slutlig allokering kvv'!$B$1:$AJ$1,0),FALSE)/1,0)</f>
        <v>0</v>
      </c>
      <c r="U179">
        <f>IFERROR(VLOOKUP($B179,Kraftvärmeprod!$B$1:$AJ$550,MATCH(U$4,Kraftvärmeprod!$B$1:$AJ$1,0),FALSE)/1,0)-IFERROR(VLOOKUP($B179,'Slutlig allokering kvv'!$B$2:$AJ$550,MATCH(U$4,'Slutlig allokering kvv'!$B$1:$AJ$1,0),FALSE)/1,0)</f>
        <v>0</v>
      </c>
      <c r="V179">
        <f>IFERROR(VLOOKUP($B179,Kraftvärmeprod!$B$1:$AJ$550,MATCH(V$4,Kraftvärmeprod!$B$1:$AJ$1,0),FALSE)/1,0)-IFERROR(VLOOKUP($B179,'Slutlig allokering kvv'!$B$2:$AJ$550,MATCH(V$4,'Slutlig allokering kvv'!$B$1:$AJ$1,0),FALSE)/1,0)</f>
        <v>0</v>
      </c>
      <c r="W179">
        <f>IFERROR(VLOOKUP($B179,Kraftvärmeprod!$B$1:$AJ$550,MATCH(W$4,Kraftvärmeprod!$B$1:$AJ$1,0),FALSE)/1,0)-IFERROR(VLOOKUP($B179,'Slutlig allokering kvv'!$B$2:$AJ$550,MATCH(W$4,'Slutlig allokering kvv'!$B$1:$AJ$1,0),FALSE)/1,0)</f>
        <v>0</v>
      </c>
      <c r="X179">
        <f>IFERROR(VLOOKUP($B179,Kraftvärmeprod!$B$1:$AJ$550,MATCH(X$4,Kraftvärmeprod!$B$1:$AJ$1,0),FALSE)/1,0)-IFERROR(VLOOKUP($B179,'Slutlig allokering kvv'!$B$2:$AJ$550,MATCH(X$4,'Slutlig allokering kvv'!$B$1:$AJ$1,0),FALSE)/1,0)</f>
        <v>0</v>
      </c>
      <c r="Y179">
        <f>IFERROR(VLOOKUP($B179,Kraftvärmeprod!$B$1:$AJ$550,MATCH(Y$4,Kraftvärmeprod!$B$1:$AJ$1,0),FALSE)/1,0)-IFERROR(VLOOKUP($B179,'Slutlig allokering kvv'!$B$2:$AJ$550,MATCH(Y$4,'Slutlig allokering kvv'!$B$1:$AJ$1,0),FALSE)/1,0)</f>
        <v>0</v>
      </c>
      <c r="Z179">
        <f>IFERROR(VLOOKUP($B179,Kraftvärmeprod!$B$1:$AJ$550,MATCH(Z$4,Kraftvärmeprod!$B$1:$AJ$1,0),FALSE)/1,0)-IFERROR(VLOOKUP($B179,'Slutlig allokering kvv'!$B$2:$AJ$550,MATCH(Z$4,'Slutlig allokering kvv'!$B$1:$AJ$1,0),FALSE)/1,0)</f>
        <v>0</v>
      </c>
      <c r="AA179">
        <f>IFERROR(VLOOKUP($B179,Kraftvärmeprod!$B$1:$AJ$550,MATCH(AA$4,Kraftvärmeprod!$B$1:$AJ$1,0),FALSE)/1,0)-IFERROR(VLOOKUP($B179,'Slutlig allokering kvv'!$B$2:$AJ$550,MATCH(AA$4,'Slutlig allokering kvv'!$B$1:$AJ$1,0),FALSE)/1,0)</f>
        <v>0</v>
      </c>
      <c r="AB179">
        <f>IFERROR(VLOOKUP($B179,Kraftvärmeprod!$B$1:$AJ$550,MATCH(AB$4,Kraftvärmeprod!$B$1:$AJ$1,0),FALSE)/1,0)-IFERROR(VLOOKUP($B179,'Slutlig allokering kvv'!$B$2:$AJ$550,MATCH(AB$4,'Slutlig allokering kvv'!$B$1:$AJ$1,0),FALSE)/1,0)</f>
        <v>0</v>
      </c>
      <c r="AC179">
        <f>IFERROR(VLOOKUP($B179,Kraftvärmeprod!$B$1:$AJ$550,MATCH(AC$4,Kraftvärmeprod!$B$1:$AJ$1,0),FALSE)/1,0)-IFERROR(VLOOKUP($B179,'Slutlig allokering kvv'!$B$2:$AJ$550,MATCH(AC$4,'Slutlig allokering kvv'!$B$1:$AJ$1,0),FALSE)/1,0)</f>
        <v>0</v>
      </c>
      <c r="AD179">
        <f>IFERROR(VLOOKUP($B179,Miljö!$B$1:$E$471,MATCH("Hjälpel kraftvärme (GWh)",Miljö!$B$1:$E$1,0),FALSE)/1,0)-IFERROR(VLOOKUP($B179,'Slutlig allokering kvv'!$B$2:$AJ$550,MATCH(AD$4,'Slutlig allokering kvv'!$B$1:$AJ$1,0),FALSE)/1,0)</f>
        <v>0</v>
      </c>
      <c r="AH179">
        <f t="shared" si="4"/>
        <v>0</v>
      </c>
      <c r="AJ179">
        <f>IFERROR(VLOOKUP($B179,'Slutlig allokering kvv'!$B$2:$AX$550,MATCH("Summa slutlig allokerad tillförd energi (utan hjälpel och rökgaskondensering):",'Slutlig allokering kvv'!$B$1:$AX$1,0),FALSE)/1,"")</f>
        <v>0</v>
      </c>
      <c r="AL179" s="195" t="str">
        <f>IFERROR(1-VLOOKUP($B179,'Slutlig allokering kvv'!$B$2:$AX$550,MATCH("Andel av bränsle i kvv som allokerats till värme, exklusive rökgaskondensering och hjälpel",'Slutlig allokering kvv'!$B$1:$AX$1,0),FALSE),"")</f>
        <v/>
      </c>
      <c r="AN179" s="195" t="str">
        <f t="shared" si="5"/>
        <v/>
      </c>
    </row>
    <row r="180" spans="1:40" x14ac:dyDescent="0.25">
      <c r="A180" s="2" t="s">
        <v>286</v>
      </c>
      <c r="B180" s="2" t="s">
        <v>287</v>
      </c>
      <c r="C180" t="str">
        <f>IFERROR(VLOOKUP($B180,Kraftvärmeprod!$B$1:$AH$479,MATCH(C$4,Kraftvärmeprod!$B$1:$AG$1,0),FALSE)/1,"")</f>
        <v/>
      </c>
      <c r="D180" t="str">
        <f>IFERROR(VLOOKUP($B180,Kraftvärmeprod!$B$1:$AH$479,MATCH(D$4,Kraftvärmeprod!$B$1:$AG$1,0),FALSE)/1,"")</f>
        <v/>
      </c>
      <c r="F180">
        <f>IFERROR(VLOOKUP($B180,Kraftvärmeprod!$B$1:$AJ$550,MATCH(F$4,Kraftvärmeprod!$B$1:$AJ$1,0),FALSE)/1,0)-IFERROR(VLOOKUP($B180,'Slutlig allokering kvv'!$B$2:$AJ$550,MATCH(F$4,'Slutlig allokering kvv'!$B$1:$AJ$1,0),FALSE)/1,0)</f>
        <v>0</v>
      </c>
      <c r="G180">
        <f>IFERROR(VLOOKUP($B180,Kraftvärmeprod!$B$1:$AJ$550,MATCH(G$4,Kraftvärmeprod!$B$1:$AJ$1,0),FALSE)/1,0)-IFERROR(VLOOKUP($B180,'Slutlig allokering kvv'!$B$2:$AJ$550,MATCH(G$4,'Slutlig allokering kvv'!$B$1:$AJ$1,0),FALSE)/1,0)</f>
        <v>0</v>
      </c>
      <c r="H180">
        <f>IFERROR(VLOOKUP($B180,Kraftvärmeprod!$B$1:$AJ$550,MATCH(H$4,Kraftvärmeprod!$B$1:$AJ$1,0),FALSE)/1,0)-IFERROR(VLOOKUP($B180,'Slutlig allokering kvv'!$B$2:$AJ$550,MATCH(H$4,'Slutlig allokering kvv'!$B$1:$AJ$1,0),FALSE)/1,0)</f>
        <v>0</v>
      </c>
      <c r="I180">
        <f>IFERROR(VLOOKUP($B180,Kraftvärmeprod!$B$1:$AJ$550,MATCH(I$4,Kraftvärmeprod!$B$1:$AJ$1,0),FALSE)/1,0)-IFERROR(VLOOKUP($B180,'Slutlig allokering kvv'!$B$2:$AJ$550,MATCH(I$4,'Slutlig allokering kvv'!$B$1:$AJ$1,0),FALSE)/1,0)</f>
        <v>0</v>
      </c>
      <c r="J180">
        <f>IFERROR(VLOOKUP($B180,Kraftvärmeprod!$B$1:$AJ$550,MATCH(J$4,Kraftvärmeprod!$B$1:$AJ$1,0),FALSE)/1,0)-IFERROR(VLOOKUP($B180,'Slutlig allokering kvv'!$B$2:$AJ$550,MATCH(J$4,'Slutlig allokering kvv'!$B$1:$AJ$1,0),FALSE)/1,0)</f>
        <v>0</v>
      </c>
      <c r="K180">
        <f>IFERROR(VLOOKUP($B180,Kraftvärmeprod!$B$1:$AJ$550,MATCH(K$4,Kraftvärmeprod!$B$1:$AJ$1,0),FALSE)/1,0)-IFERROR(VLOOKUP($B180,'Slutlig allokering kvv'!$B$2:$AJ$550,MATCH(K$4,'Slutlig allokering kvv'!$B$1:$AJ$1,0),FALSE)/1,0)</f>
        <v>0</v>
      </c>
      <c r="L180">
        <f>IFERROR(VLOOKUP($B180,Kraftvärmeprod!$B$1:$AJ$550,MATCH(L$4,Kraftvärmeprod!$B$1:$AJ$1,0),FALSE)/1,0)-IFERROR(VLOOKUP($B180,'Slutlig allokering kvv'!$B$2:$AJ$550,MATCH(L$4,'Slutlig allokering kvv'!$B$1:$AJ$1,0),FALSE)/1,0)</f>
        <v>0</v>
      </c>
      <c r="M180">
        <f>IFERROR(VLOOKUP($B180,Kraftvärmeprod!$B$1:$AJ$550,MATCH(M$4,Kraftvärmeprod!$B$1:$AJ$1,0),FALSE)/1,0)-IFERROR(VLOOKUP($B180,'Slutlig allokering kvv'!$B$2:$AJ$550,MATCH(M$4,'Slutlig allokering kvv'!$B$1:$AJ$1,0),FALSE)/1,0)</f>
        <v>0</v>
      </c>
      <c r="N180">
        <f>IFERROR(VLOOKUP($B180,Kraftvärmeprod!$B$1:$AJ$550,MATCH(N$4,Kraftvärmeprod!$B$1:$AJ$1,0),FALSE)/1,0)-IFERROR(VLOOKUP($B180,'Slutlig allokering kvv'!$B$2:$AJ$550,MATCH(N$4,'Slutlig allokering kvv'!$B$1:$AJ$1,0),FALSE)/1,0)</f>
        <v>0</v>
      </c>
      <c r="O180">
        <f>IFERROR(VLOOKUP($B180,Kraftvärmeprod!$B$1:$AJ$550,MATCH(O$4,Kraftvärmeprod!$B$1:$AJ$1,0),FALSE)/1,0)-IFERROR(VLOOKUP($B180,'Slutlig allokering kvv'!$B$2:$AJ$550,MATCH(O$4,'Slutlig allokering kvv'!$B$1:$AJ$1,0),FALSE)/1,0)</f>
        <v>0</v>
      </c>
      <c r="P180">
        <f>IFERROR(VLOOKUP($B180,Kraftvärmeprod!$B$1:$AJ$550,MATCH(P$4,Kraftvärmeprod!$B$1:$AJ$1,0),FALSE)/1,0)-IFERROR(VLOOKUP($B180,'Slutlig allokering kvv'!$B$2:$AJ$550,MATCH(P$4,'Slutlig allokering kvv'!$B$1:$AJ$1,0),FALSE)/1,0)</f>
        <v>0</v>
      </c>
      <c r="Q180">
        <f>IFERROR(VLOOKUP($B180,Kraftvärmeprod!$B$1:$AJ$550,MATCH(Q$4,Kraftvärmeprod!$B$1:$AJ$1,0),FALSE)/1,0)-IFERROR(VLOOKUP($B180,'Slutlig allokering kvv'!$B$2:$AJ$550,MATCH(Q$4,'Slutlig allokering kvv'!$B$1:$AJ$1,0),FALSE)/1,0)</f>
        <v>0</v>
      </c>
      <c r="R180">
        <f>IFERROR(VLOOKUP($B180,Kraftvärmeprod!$B$1:$AJ$550,MATCH(R$4,Kraftvärmeprod!$B$1:$AJ$1,0),FALSE)/1,0)-IFERROR(VLOOKUP($B180,'Slutlig allokering kvv'!$B$2:$AJ$550,MATCH(R$4,'Slutlig allokering kvv'!$B$1:$AJ$1,0),FALSE)/1,0)</f>
        <v>0</v>
      </c>
      <c r="S180">
        <f>IFERROR(VLOOKUP($B180,Kraftvärmeprod!$B$1:$AJ$550,MATCH(S$4,Kraftvärmeprod!$B$1:$AJ$1,0),FALSE)/1,0)-IFERROR(VLOOKUP($B180,'Slutlig allokering kvv'!$B$2:$AJ$550,MATCH(S$4,'Slutlig allokering kvv'!$B$1:$AJ$1,0),FALSE)/1,0)</f>
        <v>0</v>
      </c>
      <c r="T180">
        <f>IFERROR(VLOOKUP($B180,Kraftvärmeprod!$B$1:$AJ$550,MATCH(T$4,Kraftvärmeprod!$B$1:$AJ$1,0),FALSE)/1,0)-IFERROR(VLOOKUP($B180,'Slutlig allokering kvv'!$B$2:$AJ$550,MATCH(T$4,'Slutlig allokering kvv'!$B$1:$AJ$1,0),FALSE)/1,0)</f>
        <v>0</v>
      </c>
      <c r="U180">
        <f>IFERROR(VLOOKUP($B180,Kraftvärmeprod!$B$1:$AJ$550,MATCH(U$4,Kraftvärmeprod!$B$1:$AJ$1,0),FALSE)/1,0)-IFERROR(VLOOKUP($B180,'Slutlig allokering kvv'!$B$2:$AJ$550,MATCH(U$4,'Slutlig allokering kvv'!$B$1:$AJ$1,0),FALSE)/1,0)</f>
        <v>0</v>
      </c>
      <c r="V180">
        <f>IFERROR(VLOOKUP($B180,Kraftvärmeprod!$B$1:$AJ$550,MATCH(V$4,Kraftvärmeprod!$B$1:$AJ$1,0),FALSE)/1,0)-IFERROR(VLOOKUP($B180,'Slutlig allokering kvv'!$B$2:$AJ$550,MATCH(V$4,'Slutlig allokering kvv'!$B$1:$AJ$1,0),FALSE)/1,0)</f>
        <v>0</v>
      </c>
      <c r="W180">
        <f>IFERROR(VLOOKUP($B180,Kraftvärmeprod!$B$1:$AJ$550,MATCH(W$4,Kraftvärmeprod!$B$1:$AJ$1,0),FALSE)/1,0)-IFERROR(VLOOKUP($B180,'Slutlig allokering kvv'!$B$2:$AJ$550,MATCH(W$4,'Slutlig allokering kvv'!$B$1:$AJ$1,0),FALSE)/1,0)</f>
        <v>0</v>
      </c>
      <c r="X180">
        <f>IFERROR(VLOOKUP($B180,Kraftvärmeprod!$B$1:$AJ$550,MATCH(X$4,Kraftvärmeprod!$B$1:$AJ$1,0),FALSE)/1,0)-IFERROR(VLOOKUP($B180,'Slutlig allokering kvv'!$B$2:$AJ$550,MATCH(X$4,'Slutlig allokering kvv'!$B$1:$AJ$1,0),FALSE)/1,0)</f>
        <v>0</v>
      </c>
      <c r="Y180">
        <f>IFERROR(VLOOKUP($B180,Kraftvärmeprod!$B$1:$AJ$550,MATCH(Y$4,Kraftvärmeprod!$B$1:$AJ$1,0),FALSE)/1,0)-IFERROR(VLOOKUP($B180,'Slutlig allokering kvv'!$B$2:$AJ$550,MATCH(Y$4,'Slutlig allokering kvv'!$B$1:$AJ$1,0),FALSE)/1,0)</f>
        <v>0</v>
      </c>
      <c r="Z180">
        <f>IFERROR(VLOOKUP($B180,Kraftvärmeprod!$B$1:$AJ$550,MATCH(Z$4,Kraftvärmeprod!$B$1:$AJ$1,0),FALSE)/1,0)-IFERROR(VLOOKUP($B180,'Slutlig allokering kvv'!$B$2:$AJ$550,MATCH(Z$4,'Slutlig allokering kvv'!$B$1:$AJ$1,0),FALSE)/1,0)</f>
        <v>0</v>
      </c>
      <c r="AA180">
        <f>IFERROR(VLOOKUP($B180,Kraftvärmeprod!$B$1:$AJ$550,MATCH(AA$4,Kraftvärmeprod!$B$1:$AJ$1,0),FALSE)/1,0)-IFERROR(VLOOKUP($B180,'Slutlig allokering kvv'!$B$2:$AJ$550,MATCH(AA$4,'Slutlig allokering kvv'!$B$1:$AJ$1,0),FALSE)/1,0)</f>
        <v>0</v>
      </c>
      <c r="AB180">
        <f>IFERROR(VLOOKUP($B180,Kraftvärmeprod!$B$1:$AJ$550,MATCH(AB$4,Kraftvärmeprod!$B$1:$AJ$1,0),FALSE)/1,0)-IFERROR(VLOOKUP($B180,'Slutlig allokering kvv'!$B$2:$AJ$550,MATCH(AB$4,'Slutlig allokering kvv'!$B$1:$AJ$1,0),FALSE)/1,0)</f>
        <v>0</v>
      </c>
      <c r="AC180">
        <f>IFERROR(VLOOKUP($B180,Kraftvärmeprod!$B$1:$AJ$550,MATCH(AC$4,Kraftvärmeprod!$B$1:$AJ$1,0),FALSE)/1,0)-IFERROR(VLOOKUP($B180,'Slutlig allokering kvv'!$B$2:$AJ$550,MATCH(AC$4,'Slutlig allokering kvv'!$B$1:$AJ$1,0),FALSE)/1,0)</f>
        <v>0</v>
      </c>
      <c r="AD180">
        <f>IFERROR(VLOOKUP($B180,Miljö!$B$1:$E$471,MATCH("Hjälpel kraftvärme (GWh)",Miljö!$B$1:$E$1,0),FALSE)/1,0)-IFERROR(VLOOKUP($B180,'Slutlig allokering kvv'!$B$2:$AJ$550,MATCH(AD$4,'Slutlig allokering kvv'!$B$1:$AJ$1,0),FALSE)/1,0)</f>
        <v>0</v>
      </c>
      <c r="AH180">
        <f t="shared" si="4"/>
        <v>0</v>
      </c>
      <c r="AJ180">
        <f>IFERROR(VLOOKUP($B180,'Slutlig allokering kvv'!$B$2:$AX$550,MATCH("Summa slutlig allokerad tillförd energi (utan hjälpel och rökgaskondensering):",'Slutlig allokering kvv'!$B$1:$AX$1,0),FALSE)/1,"")</f>
        <v>0</v>
      </c>
      <c r="AL180" s="195" t="str">
        <f>IFERROR(1-VLOOKUP($B180,'Slutlig allokering kvv'!$B$2:$AX$550,MATCH("Andel av bränsle i kvv som allokerats till värme, exklusive rökgaskondensering och hjälpel",'Slutlig allokering kvv'!$B$1:$AX$1,0),FALSE),"")</f>
        <v/>
      </c>
      <c r="AN180" s="195" t="str">
        <f t="shared" si="5"/>
        <v/>
      </c>
    </row>
    <row r="181" spans="1:40" x14ac:dyDescent="0.25">
      <c r="A181" s="2" t="s">
        <v>286</v>
      </c>
      <c r="B181" s="2" t="s">
        <v>288</v>
      </c>
      <c r="C181" t="str">
        <f>IFERROR(VLOOKUP($B181,Kraftvärmeprod!$B$1:$AH$479,MATCH(C$4,Kraftvärmeprod!$B$1:$AG$1,0),FALSE)/1,"")</f>
        <v/>
      </c>
      <c r="D181" t="str">
        <f>IFERROR(VLOOKUP($B181,Kraftvärmeprod!$B$1:$AH$479,MATCH(D$4,Kraftvärmeprod!$B$1:$AG$1,0),FALSE)/1,"")</f>
        <v/>
      </c>
      <c r="F181">
        <f>IFERROR(VLOOKUP($B181,Kraftvärmeprod!$B$1:$AJ$550,MATCH(F$4,Kraftvärmeprod!$B$1:$AJ$1,0),FALSE)/1,0)-IFERROR(VLOOKUP($B181,'Slutlig allokering kvv'!$B$2:$AJ$550,MATCH(F$4,'Slutlig allokering kvv'!$B$1:$AJ$1,0),FALSE)/1,0)</f>
        <v>0</v>
      </c>
      <c r="G181">
        <f>IFERROR(VLOOKUP($B181,Kraftvärmeprod!$B$1:$AJ$550,MATCH(G$4,Kraftvärmeprod!$B$1:$AJ$1,0),FALSE)/1,0)-IFERROR(VLOOKUP($B181,'Slutlig allokering kvv'!$B$2:$AJ$550,MATCH(G$4,'Slutlig allokering kvv'!$B$1:$AJ$1,0),FALSE)/1,0)</f>
        <v>0</v>
      </c>
      <c r="H181">
        <f>IFERROR(VLOOKUP($B181,Kraftvärmeprod!$B$1:$AJ$550,MATCH(H$4,Kraftvärmeprod!$B$1:$AJ$1,0),FALSE)/1,0)-IFERROR(VLOOKUP($B181,'Slutlig allokering kvv'!$B$2:$AJ$550,MATCH(H$4,'Slutlig allokering kvv'!$B$1:$AJ$1,0),FALSE)/1,0)</f>
        <v>0</v>
      </c>
      <c r="I181">
        <f>IFERROR(VLOOKUP($B181,Kraftvärmeprod!$B$1:$AJ$550,MATCH(I$4,Kraftvärmeprod!$B$1:$AJ$1,0),FALSE)/1,0)-IFERROR(VLOOKUP($B181,'Slutlig allokering kvv'!$B$2:$AJ$550,MATCH(I$4,'Slutlig allokering kvv'!$B$1:$AJ$1,0),FALSE)/1,0)</f>
        <v>0</v>
      </c>
      <c r="J181">
        <f>IFERROR(VLOOKUP($B181,Kraftvärmeprod!$B$1:$AJ$550,MATCH(J$4,Kraftvärmeprod!$B$1:$AJ$1,0),FALSE)/1,0)-IFERROR(VLOOKUP($B181,'Slutlig allokering kvv'!$B$2:$AJ$550,MATCH(J$4,'Slutlig allokering kvv'!$B$1:$AJ$1,0),FALSE)/1,0)</f>
        <v>0</v>
      </c>
      <c r="K181">
        <f>IFERROR(VLOOKUP($B181,Kraftvärmeprod!$B$1:$AJ$550,MATCH(K$4,Kraftvärmeprod!$B$1:$AJ$1,0),FALSE)/1,0)-IFERROR(VLOOKUP($B181,'Slutlig allokering kvv'!$B$2:$AJ$550,MATCH(K$4,'Slutlig allokering kvv'!$B$1:$AJ$1,0),FALSE)/1,0)</f>
        <v>0</v>
      </c>
      <c r="L181">
        <f>IFERROR(VLOOKUP($B181,Kraftvärmeprod!$B$1:$AJ$550,MATCH(L$4,Kraftvärmeprod!$B$1:$AJ$1,0),FALSE)/1,0)-IFERROR(VLOOKUP($B181,'Slutlig allokering kvv'!$B$2:$AJ$550,MATCH(L$4,'Slutlig allokering kvv'!$B$1:$AJ$1,0),FALSE)/1,0)</f>
        <v>0</v>
      </c>
      <c r="M181">
        <f>IFERROR(VLOOKUP($B181,Kraftvärmeprod!$B$1:$AJ$550,MATCH(M$4,Kraftvärmeprod!$B$1:$AJ$1,0),FALSE)/1,0)-IFERROR(VLOOKUP($B181,'Slutlig allokering kvv'!$B$2:$AJ$550,MATCH(M$4,'Slutlig allokering kvv'!$B$1:$AJ$1,0),FALSE)/1,0)</f>
        <v>0</v>
      </c>
      <c r="N181">
        <f>IFERROR(VLOOKUP($B181,Kraftvärmeprod!$B$1:$AJ$550,MATCH(N$4,Kraftvärmeprod!$B$1:$AJ$1,0),FALSE)/1,0)-IFERROR(VLOOKUP($B181,'Slutlig allokering kvv'!$B$2:$AJ$550,MATCH(N$4,'Slutlig allokering kvv'!$B$1:$AJ$1,0),FALSE)/1,0)</f>
        <v>0</v>
      </c>
      <c r="O181">
        <f>IFERROR(VLOOKUP($B181,Kraftvärmeprod!$B$1:$AJ$550,MATCH(O$4,Kraftvärmeprod!$B$1:$AJ$1,0),FALSE)/1,0)-IFERROR(VLOOKUP($B181,'Slutlig allokering kvv'!$B$2:$AJ$550,MATCH(O$4,'Slutlig allokering kvv'!$B$1:$AJ$1,0),FALSE)/1,0)</f>
        <v>0</v>
      </c>
      <c r="P181">
        <f>IFERROR(VLOOKUP($B181,Kraftvärmeprod!$B$1:$AJ$550,MATCH(P$4,Kraftvärmeprod!$B$1:$AJ$1,0),FALSE)/1,0)-IFERROR(VLOOKUP($B181,'Slutlig allokering kvv'!$B$2:$AJ$550,MATCH(P$4,'Slutlig allokering kvv'!$B$1:$AJ$1,0),FALSE)/1,0)</f>
        <v>0</v>
      </c>
      <c r="Q181">
        <f>IFERROR(VLOOKUP($B181,Kraftvärmeprod!$B$1:$AJ$550,MATCH(Q$4,Kraftvärmeprod!$B$1:$AJ$1,0),FALSE)/1,0)-IFERROR(VLOOKUP($B181,'Slutlig allokering kvv'!$B$2:$AJ$550,MATCH(Q$4,'Slutlig allokering kvv'!$B$1:$AJ$1,0),FALSE)/1,0)</f>
        <v>0</v>
      </c>
      <c r="R181">
        <f>IFERROR(VLOOKUP($B181,Kraftvärmeprod!$B$1:$AJ$550,MATCH(R$4,Kraftvärmeprod!$B$1:$AJ$1,0),FALSE)/1,0)-IFERROR(VLOOKUP($B181,'Slutlig allokering kvv'!$B$2:$AJ$550,MATCH(R$4,'Slutlig allokering kvv'!$B$1:$AJ$1,0),FALSE)/1,0)</f>
        <v>0</v>
      </c>
      <c r="S181">
        <f>IFERROR(VLOOKUP($B181,Kraftvärmeprod!$B$1:$AJ$550,MATCH(S$4,Kraftvärmeprod!$B$1:$AJ$1,0),FALSE)/1,0)-IFERROR(VLOOKUP($B181,'Slutlig allokering kvv'!$B$2:$AJ$550,MATCH(S$4,'Slutlig allokering kvv'!$B$1:$AJ$1,0),FALSE)/1,0)</f>
        <v>0</v>
      </c>
      <c r="T181">
        <f>IFERROR(VLOOKUP($B181,Kraftvärmeprod!$B$1:$AJ$550,MATCH(T$4,Kraftvärmeprod!$B$1:$AJ$1,0),FALSE)/1,0)-IFERROR(VLOOKUP($B181,'Slutlig allokering kvv'!$B$2:$AJ$550,MATCH(T$4,'Slutlig allokering kvv'!$B$1:$AJ$1,0),FALSE)/1,0)</f>
        <v>0</v>
      </c>
      <c r="U181">
        <f>IFERROR(VLOOKUP($B181,Kraftvärmeprod!$B$1:$AJ$550,MATCH(U$4,Kraftvärmeprod!$B$1:$AJ$1,0),FALSE)/1,0)-IFERROR(VLOOKUP($B181,'Slutlig allokering kvv'!$B$2:$AJ$550,MATCH(U$4,'Slutlig allokering kvv'!$B$1:$AJ$1,0),FALSE)/1,0)</f>
        <v>0</v>
      </c>
      <c r="V181">
        <f>IFERROR(VLOOKUP($B181,Kraftvärmeprod!$B$1:$AJ$550,MATCH(V$4,Kraftvärmeprod!$B$1:$AJ$1,0),FALSE)/1,0)-IFERROR(VLOOKUP($B181,'Slutlig allokering kvv'!$B$2:$AJ$550,MATCH(V$4,'Slutlig allokering kvv'!$B$1:$AJ$1,0),FALSE)/1,0)</f>
        <v>0</v>
      </c>
      <c r="W181">
        <f>IFERROR(VLOOKUP($B181,Kraftvärmeprod!$B$1:$AJ$550,MATCH(W$4,Kraftvärmeprod!$B$1:$AJ$1,0),FALSE)/1,0)-IFERROR(VLOOKUP($B181,'Slutlig allokering kvv'!$B$2:$AJ$550,MATCH(W$4,'Slutlig allokering kvv'!$B$1:$AJ$1,0),FALSE)/1,0)</f>
        <v>0</v>
      </c>
      <c r="X181">
        <f>IFERROR(VLOOKUP($B181,Kraftvärmeprod!$B$1:$AJ$550,MATCH(X$4,Kraftvärmeprod!$B$1:$AJ$1,0),FALSE)/1,0)-IFERROR(VLOOKUP($B181,'Slutlig allokering kvv'!$B$2:$AJ$550,MATCH(X$4,'Slutlig allokering kvv'!$B$1:$AJ$1,0),FALSE)/1,0)</f>
        <v>0</v>
      </c>
      <c r="Y181">
        <f>IFERROR(VLOOKUP($B181,Kraftvärmeprod!$B$1:$AJ$550,MATCH(Y$4,Kraftvärmeprod!$B$1:$AJ$1,0),FALSE)/1,0)-IFERROR(VLOOKUP($B181,'Slutlig allokering kvv'!$B$2:$AJ$550,MATCH(Y$4,'Slutlig allokering kvv'!$B$1:$AJ$1,0),FALSE)/1,0)</f>
        <v>0</v>
      </c>
      <c r="Z181">
        <f>IFERROR(VLOOKUP($B181,Kraftvärmeprod!$B$1:$AJ$550,MATCH(Z$4,Kraftvärmeprod!$B$1:$AJ$1,0),FALSE)/1,0)-IFERROR(VLOOKUP($B181,'Slutlig allokering kvv'!$B$2:$AJ$550,MATCH(Z$4,'Slutlig allokering kvv'!$B$1:$AJ$1,0),FALSE)/1,0)</f>
        <v>0</v>
      </c>
      <c r="AA181">
        <f>IFERROR(VLOOKUP($B181,Kraftvärmeprod!$B$1:$AJ$550,MATCH(AA$4,Kraftvärmeprod!$B$1:$AJ$1,0),FALSE)/1,0)-IFERROR(VLOOKUP($B181,'Slutlig allokering kvv'!$B$2:$AJ$550,MATCH(AA$4,'Slutlig allokering kvv'!$B$1:$AJ$1,0),FALSE)/1,0)</f>
        <v>0</v>
      </c>
      <c r="AB181">
        <f>IFERROR(VLOOKUP($B181,Kraftvärmeprod!$B$1:$AJ$550,MATCH(AB$4,Kraftvärmeprod!$B$1:$AJ$1,0),FALSE)/1,0)-IFERROR(VLOOKUP($B181,'Slutlig allokering kvv'!$B$2:$AJ$550,MATCH(AB$4,'Slutlig allokering kvv'!$B$1:$AJ$1,0),FALSE)/1,0)</f>
        <v>0</v>
      </c>
      <c r="AC181">
        <f>IFERROR(VLOOKUP($B181,Kraftvärmeprod!$B$1:$AJ$550,MATCH(AC$4,Kraftvärmeprod!$B$1:$AJ$1,0),FALSE)/1,0)-IFERROR(VLOOKUP($B181,'Slutlig allokering kvv'!$B$2:$AJ$550,MATCH(AC$4,'Slutlig allokering kvv'!$B$1:$AJ$1,0),FALSE)/1,0)</f>
        <v>0</v>
      </c>
      <c r="AD181">
        <f>IFERROR(VLOOKUP($B181,Miljö!$B$1:$E$471,MATCH("Hjälpel kraftvärme (GWh)",Miljö!$B$1:$E$1,0),FALSE)/1,0)-IFERROR(VLOOKUP($B181,'Slutlig allokering kvv'!$B$2:$AJ$550,MATCH(AD$4,'Slutlig allokering kvv'!$B$1:$AJ$1,0),FALSE)/1,0)</f>
        <v>0</v>
      </c>
      <c r="AH181">
        <f t="shared" si="4"/>
        <v>0</v>
      </c>
      <c r="AJ181">
        <f>IFERROR(VLOOKUP($B181,'Slutlig allokering kvv'!$B$2:$AX$550,MATCH("Summa slutlig allokerad tillförd energi (utan hjälpel och rökgaskondensering):",'Slutlig allokering kvv'!$B$1:$AX$1,0),FALSE)/1,"")</f>
        <v>0</v>
      </c>
      <c r="AL181" s="195" t="str">
        <f>IFERROR(1-VLOOKUP($B181,'Slutlig allokering kvv'!$B$2:$AX$550,MATCH("Andel av bränsle i kvv som allokerats till värme, exklusive rökgaskondensering och hjälpel",'Slutlig allokering kvv'!$B$1:$AX$1,0),FALSE),"")</f>
        <v/>
      </c>
      <c r="AN181" s="195" t="str">
        <f t="shared" si="5"/>
        <v/>
      </c>
    </row>
    <row r="182" spans="1:40" x14ac:dyDescent="0.25">
      <c r="A182" s="2" t="s">
        <v>286</v>
      </c>
      <c r="B182" s="2" t="s">
        <v>289</v>
      </c>
      <c r="C182" t="str">
        <f>IFERROR(VLOOKUP($B182,Kraftvärmeprod!$B$1:$AH$479,MATCH(C$4,Kraftvärmeprod!$B$1:$AG$1,0),FALSE)/1,"")</f>
        <v/>
      </c>
      <c r="D182" t="str">
        <f>IFERROR(VLOOKUP($B182,Kraftvärmeprod!$B$1:$AH$479,MATCH(D$4,Kraftvärmeprod!$B$1:$AG$1,0),FALSE)/1,"")</f>
        <v/>
      </c>
      <c r="F182">
        <f>IFERROR(VLOOKUP($B182,Kraftvärmeprod!$B$1:$AJ$550,MATCH(F$4,Kraftvärmeprod!$B$1:$AJ$1,0),FALSE)/1,0)-IFERROR(VLOOKUP($B182,'Slutlig allokering kvv'!$B$2:$AJ$550,MATCH(F$4,'Slutlig allokering kvv'!$B$1:$AJ$1,0),FALSE)/1,0)</f>
        <v>0</v>
      </c>
      <c r="G182">
        <f>IFERROR(VLOOKUP($B182,Kraftvärmeprod!$B$1:$AJ$550,MATCH(G$4,Kraftvärmeprod!$B$1:$AJ$1,0),FALSE)/1,0)-IFERROR(VLOOKUP($B182,'Slutlig allokering kvv'!$B$2:$AJ$550,MATCH(G$4,'Slutlig allokering kvv'!$B$1:$AJ$1,0),FALSE)/1,0)</f>
        <v>0</v>
      </c>
      <c r="H182">
        <f>IFERROR(VLOOKUP($B182,Kraftvärmeprod!$B$1:$AJ$550,MATCH(H$4,Kraftvärmeprod!$B$1:$AJ$1,0),FALSE)/1,0)-IFERROR(VLOOKUP($B182,'Slutlig allokering kvv'!$B$2:$AJ$550,MATCH(H$4,'Slutlig allokering kvv'!$B$1:$AJ$1,0),FALSE)/1,0)</f>
        <v>0</v>
      </c>
      <c r="I182">
        <f>IFERROR(VLOOKUP($B182,Kraftvärmeprod!$B$1:$AJ$550,MATCH(I$4,Kraftvärmeprod!$B$1:$AJ$1,0),FALSE)/1,0)-IFERROR(VLOOKUP($B182,'Slutlig allokering kvv'!$B$2:$AJ$550,MATCH(I$4,'Slutlig allokering kvv'!$B$1:$AJ$1,0),FALSE)/1,0)</f>
        <v>0</v>
      </c>
      <c r="J182">
        <f>IFERROR(VLOOKUP($B182,Kraftvärmeprod!$B$1:$AJ$550,MATCH(J$4,Kraftvärmeprod!$B$1:$AJ$1,0),FALSE)/1,0)-IFERROR(VLOOKUP($B182,'Slutlig allokering kvv'!$B$2:$AJ$550,MATCH(J$4,'Slutlig allokering kvv'!$B$1:$AJ$1,0),FALSE)/1,0)</f>
        <v>0</v>
      </c>
      <c r="K182">
        <f>IFERROR(VLOOKUP($B182,Kraftvärmeprod!$B$1:$AJ$550,MATCH(K$4,Kraftvärmeprod!$B$1:$AJ$1,0),FALSE)/1,0)-IFERROR(VLOOKUP($B182,'Slutlig allokering kvv'!$B$2:$AJ$550,MATCH(K$4,'Slutlig allokering kvv'!$B$1:$AJ$1,0),FALSE)/1,0)</f>
        <v>0</v>
      </c>
      <c r="L182">
        <f>IFERROR(VLOOKUP($B182,Kraftvärmeprod!$B$1:$AJ$550,MATCH(L$4,Kraftvärmeprod!$B$1:$AJ$1,0),FALSE)/1,0)-IFERROR(VLOOKUP($B182,'Slutlig allokering kvv'!$B$2:$AJ$550,MATCH(L$4,'Slutlig allokering kvv'!$B$1:$AJ$1,0),FALSE)/1,0)</f>
        <v>0</v>
      </c>
      <c r="M182">
        <f>IFERROR(VLOOKUP($B182,Kraftvärmeprod!$B$1:$AJ$550,MATCH(M$4,Kraftvärmeprod!$B$1:$AJ$1,0),FALSE)/1,0)-IFERROR(VLOOKUP($B182,'Slutlig allokering kvv'!$B$2:$AJ$550,MATCH(M$4,'Slutlig allokering kvv'!$B$1:$AJ$1,0),FALSE)/1,0)</f>
        <v>0</v>
      </c>
      <c r="N182">
        <f>IFERROR(VLOOKUP($B182,Kraftvärmeprod!$B$1:$AJ$550,MATCH(N$4,Kraftvärmeprod!$B$1:$AJ$1,0),FALSE)/1,0)-IFERROR(VLOOKUP($B182,'Slutlig allokering kvv'!$B$2:$AJ$550,MATCH(N$4,'Slutlig allokering kvv'!$B$1:$AJ$1,0),FALSE)/1,0)</f>
        <v>0</v>
      </c>
      <c r="O182">
        <f>IFERROR(VLOOKUP($B182,Kraftvärmeprod!$B$1:$AJ$550,MATCH(O$4,Kraftvärmeprod!$B$1:$AJ$1,0),FALSE)/1,0)-IFERROR(VLOOKUP($B182,'Slutlig allokering kvv'!$B$2:$AJ$550,MATCH(O$4,'Slutlig allokering kvv'!$B$1:$AJ$1,0),FALSE)/1,0)</f>
        <v>0</v>
      </c>
      <c r="P182">
        <f>IFERROR(VLOOKUP($B182,Kraftvärmeprod!$B$1:$AJ$550,MATCH(P$4,Kraftvärmeprod!$B$1:$AJ$1,0),FALSE)/1,0)-IFERROR(VLOOKUP($B182,'Slutlig allokering kvv'!$B$2:$AJ$550,MATCH(P$4,'Slutlig allokering kvv'!$B$1:$AJ$1,0),FALSE)/1,0)</f>
        <v>0</v>
      </c>
      <c r="Q182">
        <f>IFERROR(VLOOKUP($B182,Kraftvärmeprod!$B$1:$AJ$550,MATCH(Q$4,Kraftvärmeprod!$B$1:$AJ$1,0),FALSE)/1,0)-IFERROR(VLOOKUP($B182,'Slutlig allokering kvv'!$B$2:$AJ$550,MATCH(Q$4,'Slutlig allokering kvv'!$B$1:$AJ$1,0),FALSE)/1,0)</f>
        <v>0</v>
      </c>
      <c r="R182">
        <f>IFERROR(VLOOKUP($B182,Kraftvärmeprod!$B$1:$AJ$550,MATCH(R$4,Kraftvärmeprod!$B$1:$AJ$1,0),FALSE)/1,0)-IFERROR(VLOOKUP($B182,'Slutlig allokering kvv'!$B$2:$AJ$550,MATCH(R$4,'Slutlig allokering kvv'!$B$1:$AJ$1,0),FALSE)/1,0)</f>
        <v>0</v>
      </c>
      <c r="S182">
        <f>IFERROR(VLOOKUP($B182,Kraftvärmeprod!$B$1:$AJ$550,MATCH(S$4,Kraftvärmeprod!$B$1:$AJ$1,0),FALSE)/1,0)-IFERROR(VLOOKUP($B182,'Slutlig allokering kvv'!$B$2:$AJ$550,MATCH(S$4,'Slutlig allokering kvv'!$B$1:$AJ$1,0),FALSE)/1,0)</f>
        <v>0</v>
      </c>
      <c r="T182">
        <f>IFERROR(VLOOKUP($B182,Kraftvärmeprod!$B$1:$AJ$550,MATCH(T$4,Kraftvärmeprod!$B$1:$AJ$1,0),FALSE)/1,0)-IFERROR(VLOOKUP($B182,'Slutlig allokering kvv'!$B$2:$AJ$550,MATCH(T$4,'Slutlig allokering kvv'!$B$1:$AJ$1,0),FALSE)/1,0)</f>
        <v>0</v>
      </c>
      <c r="U182">
        <f>IFERROR(VLOOKUP($B182,Kraftvärmeprod!$B$1:$AJ$550,MATCH(U$4,Kraftvärmeprod!$B$1:$AJ$1,0),FALSE)/1,0)-IFERROR(VLOOKUP($B182,'Slutlig allokering kvv'!$B$2:$AJ$550,MATCH(U$4,'Slutlig allokering kvv'!$B$1:$AJ$1,0),FALSE)/1,0)</f>
        <v>0</v>
      </c>
      <c r="V182">
        <f>IFERROR(VLOOKUP($B182,Kraftvärmeprod!$B$1:$AJ$550,MATCH(V$4,Kraftvärmeprod!$B$1:$AJ$1,0),FALSE)/1,0)-IFERROR(VLOOKUP($B182,'Slutlig allokering kvv'!$B$2:$AJ$550,MATCH(V$4,'Slutlig allokering kvv'!$B$1:$AJ$1,0),FALSE)/1,0)</f>
        <v>0</v>
      </c>
      <c r="W182">
        <f>IFERROR(VLOOKUP($B182,Kraftvärmeprod!$B$1:$AJ$550,MATCH(W$4,Kraftvärmeprod!$B$1:$AJ$1,0),FALSE)/1,0)-IFERROR(VLOOKUP($B182,'Slutlig allokering kvv'!$B$2:$AJ$550,MATCH(W$4,'Slutlig allokering kvv'!$B$1:$AJ$1,0),FALSE)/1,0)</f>
        <v>0</v>
      </c>
      <c r="X182">
        <f>IFERROR(VLOOKUP($B182,Kraftvärmeprod!$B$1:$AJ$550,MATCH(X$4,Kraftvärmeprod!$B$1:$AJ$1,0),FALSE)/1,0)-IFERROR(VLOOKUP($B182,'Slutlig allokering kvv'!$B$2:$AJ$550,MATCH(X$4,'Slutlig allokering kvv'!$B$1:$AJ$1,0),FALSE)/1,0)</f>
        <v>0</v>
      </c>
      <c r="Y182">
        <f>IFERROR(VLOOKUP($B182,Kraftvärmeprod!$B$1:$AJ$550,MATCH(Y$4,Kraftvärmeprod!$B$1:$AJ$1,0),FALSE)/1,0)-IFERROR(VLOOKUP($B182,'Slutlig allokering kvv'!$B$2:$AJ$550,MATCH(Y$4,'Slutlig allokering kvv'!$B$1:$AJ$1,0),FALSE)/1,0)</f>
        <v>0</v>
      </c>
      <c r="Z182">
        <f>IFERROR(VLOOKUP($B182,Kraftvärmeprod!$B$1:$AJ$550,MATCH(Z$4,Kraftvärmeprod!$B$1:$AJ$1,0),FALSE)/1,0)-IFERROR(VLOOKUP($B182,'Slutlig allokering kvv'!$B$2:$AJ$550,MATCH(Z$4,'Slutlig allokering kvv'!$B$1:$AJ$1,0),FALSE)/1,0)</f>
        <v>0</v>
      </c>
      <c r="AA182">
        <f>IFERROR(VLOOKUP($B182,Kraftvärmeprod!$B$1:$AJ$550,MATCH(AA$4,Kraftvärmeprod!$B$1:$AJ$1,0),FALSE)/1,0)-IFERROR(VLOOKUP($B182,'Slutlig allokering kvv'!$B$2:$AJ$550,MATCH(AA$4,'Slutlig allokering kvv'!$B$1:$AJ$1,0),FALSE)/1,0)</f>
        <v>0</v>
      </c>
      <c r="AB182">
        <f>IFERROR(VLOOKUP($B182,Kraftvärmeprod!$B$1:$AJ$550,MATCH(AB$4,Kraftvärmeprod!$B$1:$AJ$1,0),FALSE)/1,0)-IFERROR(VLOOKUP($B182,'Slutlig allokering kvv'!$B$2:$AJ$550,MATCH(AB$4,'Slutlig allokering kvv'!$B$1:$AJ$1,0),FALSE)/1,0)</f>
        <v>0</v>
      </c>
      <c r="AC182">
        <f>IFERROR(VLOOKUP($B182,Kraftvärmeprod!$B$1:$AJ$550,MATCH(AC$4,Kraftvärmeprod!$B$1:$AJ$1,0),FALSE)/1,0)-IFERROR(VLOOKUP($B182,'Slutlig allokering kvv'!$B$2:$AJ$550,MATCH(AC$4,'Slutlig allokering kvv'!$B$1:$AJ$1,0),FALSE)/1,0)</f>
        <v>0</v>
      </c>
      <c r="AD182">
        <f>IFERROR(VLOOKUP($B182,Miljö!$B$1:$E$471,MATCH("Hjälpel kraftvärme (GWh)",Miljö!$B$1:$E$1,0),FALSE)/1,0)-IFERROR(VLOOKUP($B182,'Slutlig allokering kvv'!$B$2:$AJ$550,MATCH(AD$4,'Slutlig allokering kvv'!$B$1:$AJ$1,0),FALSE)/1,0)</f>
        <v>0</v>
      </c>
      <c r="AH182">
        <f t="shared" si="4"/>
        <v>0</v>
      </c>
      <c r="AJ182">
        <f>IFERROR(VLOOKUP($B182,'Slutlig allokering kvv'!$B$2:$AX$550,MATCH("Summa slutlig allokerad tillförd energi (utan hjälpel och rökgaskondensering):",'Slutlig allokering kvv'!$B$1:$AX$1,0),FALSE)/1,"")</f>
        <v>0</v>
      </c>
      <c r="AL182" s="195" t="str">
        <f>IFERROR(1-VLOOKUP($B182,'Slutlig allokering kvv'!$B$2:$AX$550,MATCH("Andel av bränsle i kvv som allokerats till värme, exklusive rökgaskondensering och hjälpel",'Slutlig allokering kvv'!$B$1:$AX$1,0),FALSE),"")</f>
        <v/>
      </c>
      <c r="AN182" s="195" t="str">
        <f t="shared" si="5"/>
        <v/>
      </c>
    </row>
    <row r="183" spans="1:40" x14ac:dyDescent="0.25">
      <c r="A183" s="2" t="s">
        <v>286</v>
      </c>
      <c r="B183" s="2" t="s">
        <v>290</v>
      </c>
      <c r="C183">
        <f>IFERROR(VLOOKUP($B183,Kraftvärmeprod!$B$1:$AH$479,MATCH(C$4,Kraftvärmeprod!$B$1:$AG$1,0),FALSE)/1,"")</f>
        <v>72.599999999999994</v>
      </c>
      <c r="D183">
        <f>IFERROR(VLOOKUP($B183,Kraftvärmeprod!$B$1:$AH$479,MATCH(D$4,Kraftvärmeprod!$B$1:$AG$1,0),FALSE)/1,"")</f>
        <v>7.6</v>
      </c>
      <c r="F183">
        <f>IFERROR(VLOOKUP($B183,Kraftvärmeprod!$B$1:$AJ$550,MATCH(F$4,Kraftvärmeprod!$B$1:$AJ$1,0),FALSE)/1,0)-IFERROR(VLOOKUP($B183,'Slutlig allokering kvv'!$B$2:$AJ$550,MATCH(F$4,'Slutlig allokering kvv'!$B$1:$AJ$1,0),FALSE)/1,0)</f>
        <v>0</v>
      </c>
      <c r="G183">
        <f>IFERROR(VLOOKUP($B183,Kraftvärmeprod!$B$1:$AJ$550,MATCH(G$4,Kraftvärmeprod!$B$1:$AJ$1,0),FALSE)/1,0)-IFERROR(VLOOKUP($B183,'Slutlig allokering kvv'!$B$2:$AJ$550,MATCH(G$4,'Slutlig allokering kvv'!$B$1:$AJ$1,0),FALSE)/1,0)</f>
        <v>0</v>
      </c>
      <c r="H183">
        <f>IFERROR(VLOOKUP($B183,Kraftvärmeprod!$B$1:$AJ$550,MATCH(H$4,Kraftvärmeprod!$B$1:$AJ$1,0),FALSE)/1,0)-IFERROR(VLOOKUP($B183,'Slutlig allokering kvv'!$B$2:$AJ$550,MATCH(H$4,'Slutlig allokering kvv'!$B$1:$AJ$1,0),FALSE)/1,0)</f>
        <v>0</v>
      </c>
      <c r="I183">
        <f>IFERROR(VLOOKUP($B183,Kraftvärmeprod!$B$1:$AJ$550,MATCH(I$4,Kraftvärmeprod!$B$1:$AJ$1,0),FALSE)/1,0)-IFERROR(VLOOKUP($B183,'Slutlig allokering kvv'!$B$2:$AJ$550,MATCH(I$4,'Slutlig allokering kvv'!$B$1:$AJ$1,0),FALSE)/1,0)</f>
        <v>0</v>
      </c>
      <c r="J183">
        <f>IFERROR(VLOOKUP($B183,Kraftvärmeprod!$B$1:$AJ$550,MATCH(J$4,Kraftvärmeprod!$B$1:$AJ$1,0),FALSE)/1,0)-IFERROR(VLOOKUP($B183,'Slutlig allokering kvv'!$B$2:$AJ$550,MATCH(J$4,'Slutlig allokering kvv'!$B$1:$AJ$1,0),FALSE)/1,0)</f>
        <v>0</v>
      </c>
      <c r="K183">
        <f>IFERROR(VLOOKUP($B183,Kraftvärmeprod!$B$1:$AJ$550,MATCH(K$4,Kraftvärmeprod!$B$1:$AJ$1,0),FALSE)/1,0)-IFERROR(VLOOKUP($B183,'Slutlig allokering kvv'!$B$2:$AJ$550,MATCH(K$4,'Slutlig allokering kvv'!$B$1:$AJ$1,0),FALSE)/1,0)</f>
        <v>0</v>
      </c>
      <c r="L183">
        <f>IFERROR(VLOOKUP($B183,Kraftvärmeprod!$B$1:$AJ$550,MATCH(L$4,Kraftvärmeprod!$B$1:$AJ$1,0),FALSE)/1,0)-IFERROR(VLOOKUP($B183,'Slutlig allokering kvv'!$B$2:$AJ$550,MATCH(L$4,'Slutlig allokering kvv'!$B$1:$AJ$1,0),FALSE)/1,0)</f>
        <v>11.552799999999998</v>
      </c>
      <c r="M183">
        <f>IFERROR(VLOOKUP($B183,Kraftvärmeprod!$B$1:$AJ$550,MATCH(M$4,Kraftvärmeprod!$B$1:$AJ$1,0),FALSE)/1,0)-IFERROR(VLOOKUP($B183,'Slutlig allokering kvv'!$B$2:$AJ$550,MATCH(M$4,'Slutlig allokering kvv'!$B$1:$AJ$1,0),FALSE)/1,0)</f>
        <v>5.1012000000000022</v>
      </c>
      <c r="N183">
        <f>IFERROR(VLOOKUP($B183,Kraftvärmeprod!$B$1:$AJ$550,MATCH(N$4,Kraftvärmeprod!$B$1:$AJ$1,0),FALSE)/1,0)-IFERROR(VLOOKUP($B183,'Slutlig allokering kvv'!$B$2:$AJ$550,MATCH(N$4,'Slutlig allokering kvv'!$B$1:$AJ$1,0),FALSE)/1,0)</f>
        <v>5.4012999999999991</v>
      </c>
      <c r="O183">
        <f>IFERROR(VLOOKUP($B183,Kraftvärmeprod!$B$1:$AJ$550,MATCH(O$4,Kraftvärmeprod!$B$1:$AJ$1,0),FALSE)/1,0)-IFERROR(VLOOKUP($B183,'Slutlig allokering kvv'!$B$2:$AJ$550,MATCH(O$4,'Slutlig allokering kvv'!$B$1:$AJ$1,0),FALSE)/1,0)</f>
        <v>0</v>
      </c>
      <c r="P183">
        <f>IFERROR(VLOOKUP($B183,Kraftvärmeprod!$B$1:$AJ$550,MATCH(P$4,Kraftvärmeprod!$B$1:$AJ$1,0),FALSE)/1,0)-IFERROR(VLOOKUP($B183,'Slutlig allokering kvv'!$B$2:$AJ$550,MATCH(P$4,'Slutlig allokering kvv'!$B$1:$AJ$1,0),FALSE)/1,0)</f>
        <v>0</v>
      </c>
      <c r="Q183">
        <f>IFERROR(VLOOKUP($B183,Kraftvärmeprod!$B$1:$AJ$550,MATCH(Q$4,Kraftvärmeprod!$B$1:$AJ$1,0),FALSE)/1,0)-IFERROR(VLOOKUP($B183,'Slutlig allokering kvv'!$B$2:$AJ$550,MATCH(Q$4,'Slutlig allokering kvv'!$B$1:$AJ$1,0),FALSE)/1,0)</f>
        <v>0</v>
      </c>
      <c r="R183">
        <f>IFERROR(VLOOKUP($B183,Kraftvärmeprod!$B$1:$AJ$550,MATCH(R$4,Kraftvärmeprod!$B$1:$AJ$1,0),FALSE)/1,0)-IFERROR(VLOOKUP($B183,'Slutlig allokering kvv'!$B$2:$AJ$550,MATCH(R$4,'Slutlig allokering kvv'!$B$1:$AJ$1,0),FALSE)/1,0)</f>
        <v>0</v>
      </c>
      <c r="S183">
        <f>IFERROR(VLOOKUP($B183,Kraftvärmeprod!$B$1:$AJ$550,MATCH(S$4,Kraftvärmeprod!$B$1:$AJ$1,0),FALSE)/1,0)-IFERROR(VLOOKUP($B183,'Slutlig allokering kvv'!$B$2:$AJ$550,MATCH(S$4,'Slutlig allokering kvv'!$B$1:$AJ$1,0),FALSE)/1,0)</f>
        <v>0</v>
      </c>
      <c r="T183">
        <f>IFERROR(VLOOKUP($B183,Kraftvärmeprod!$B$1:$AJ$550,MATCH(T$4,Kraftvärmeprod!$B$1:$AJ$1,0),FALSE)/1,0)-IFERROR(VLOOKUP($B183,'Slutlig allokering kvv'!$B$2:$AJ$550,MATCH(T$4,'Slutlig allokering kvv'!$B$1:$AJ$1,0),FALSE)/1,0)</f>
        <v>0</v>
      </c>
      <c r="U183">
        <f>IFERROR(VLOOKUP($B183,Kraftvärmeprod!$B$1:$AJ$550,MATCH(U$4,Kraftvärmeprod!$B$1:$AJ$1,0),FALSE)/1,0)-IFERROR(VLOOKUP($B183,'Slutlig allokering kvv'!$B$2:$AJ$550,MATCH(U$4,'Slutlig allokering kvv'!$B$1:$AJ$1,0),FALSE)/1,0)</f>
        <v>0</v>
      </c>
      <c r="V183">
        <f>IFERROR(VLOOKUP($B183,Kraftvärmeprod!$B$1:$AJ$550,MATCH(V$4,Kraftvärmeprod!$B$1:$AJ$1,0),FALSE)/1,0)-IFERROR(VLOOKUP($B183,'Slutlig allokering kvv'!$B$2:$AJ$550,MATCH(V$4,'Slutlig allokering kvv'!$B$1:$AJ$1,0),FALSE)/1,0)</f>
        <v>0</v>
      </c>
      <c r="W183">
        <f>IFERROR(VLOOKUP($B183,Kraftvärmeprod!$B$1:$AJ$550,MATCH(W$4,Kraftvärmeprod!$B$1:$AJ$1,0),FALSE)/1,0)-IFERROR(VLOOKUP($B183,'Slutlig allokering kvv'!$B$2:$AJ$550,MATCH(W$4,'Slutlig allokering kvv'!$B$1:$AJ$1,0),FALSE)/1,0)</f>
        <v>0</v>
      </c>
      <c r="X183">
        <f>IFERROR(VLOOKUP($B183,Kraftvärmeprod!$B$1:$AJ$550,MATCH(X$4,Kraftvärmeprod!$B$1:$AJ$1,0),FALSE)/1,0)-IFERROR(VLOOKUP($B183,'Slutlig allokering kvv'!$B$2:$AJ$550,MATCH(X$4,'Slutlig allokering kvv'!$B$1:$AJ$1,0),FALSE)/1,0)</f>
        <v>0</v>
      </c>
      <c r="Y183">
        <f>IFERROR(VLOOKUP($B183,Kraftvärmeprod!$B$1:$AJ$550,MATCH(Y$4,Kraftvärmeprod!$B$1:$AJ$1,0),FALSE)/1,0)-IFERROR(VLOOKUP($B183,'Slutlig allokering kvv'!$B$2:$AJ$550,MATCH(Y$4,'Slutlig allokering kvv'!$B$1:$AJ$1,0),FALSE)/1,0)</f>
        <v>0</v>
      </c>
      <c r="Z183">
        <f>IFERROR(VLOOKUP($B183,Kraftvärmeprod!$B$1:$AJ$550,MATCH(Z$4,Kraftvärmeprod!$B$1:$AJ$1,0),FALSE)/1,0)-IFERROR(VLOOKUP($B183,'Slutlig allokering kvv'!$B$2:$AJ$550,MATCH(Z$4,'Slutlig allokering kvv'!$B$1:$AJ$1,0),FALSE)/1,0)</f>
        <v>0</v>
      </c>
      <c r="AA183">
        <f>IFERROR(VLOOKUP($B183,Kraftvärmeprod!$B$1:$AJ$550,MATCH(AA$4,Kraftvärmeprod!$B$1:$AJ$1,0),FALSE)/1,0)-IFERROR(VLOOKUP($B183,'Slutlig allokering kvv'!$B$2:$AJ$550,MATCH(AA$4,'Slutlig allokering kvv'!$B$1:$AJ$1,0),FALSE)/1,0)</f>
        <v>0</v>
      </c>
      <c r="AB183">
        <f>IFERROR(VLOOKUP($B183,Kraftvärmeprod!$B$1:$AJ$550,MATCH(AB$4,Kraftvärmeprod!$B$1:$AJ$1,0),FALSE)/1,0)-IFERROR(VLOOKUP($B183,'Slutlig allokering kvv'!$B$2:$AJ$550,MATCH(AB$4,'Slutlig allokering kvv'!$B$1:$AJ$1,0),FALSE)/1,0)</f>
        <v>0</v>
      </c>
      <c r="AC183">
        <f>IFERROR(VLOOKUP($B183,Kraftvärmeprod!$B$1:$AJ$550,MATCH(AC$4,Kraftvärmeprod!$B$1:$AJ$1,0),FALSE)/1,0)-IFERROR(VLOOKUP($B183,'Slutlig allokering kvv'!$B$2:$AJ$550,MATCH(AC$4,'Slutlig allokering kvv'!$B$1:$AJ$1,0),FALSE)/1,0)</f>
        <v>0</v>
      </c>
      <c r="AD183">
        <f>IFERROR(VLOOKUP($B183,Miljö!$B$1:$E$471,MATCH("Hjälpel kraftvärme (GWh)",Miljö!$B$1:$E$1,0),FALSE)/1,0)-IFERROR(VLOOKUP($B183,'Slutlig allokering kvv'!$B$2:$AJ$550,MATCH(AD$4,'Slutlig allokering kvv'!$B$1:$AJ$1,0),FALSE)/1,0)</f>
        <v>0.92164999999999964</v>
      </c>
      <c r="AH183">
        <f t="shared" si="4"/>
        <v>22.055299999999999</v>
      </c>
      <c r="AJ183">
        <f>IFERROR(VLOOKUP($B183,'Slutlig allokering kvv'!$B$2:$AX$550,MATCH("Summa slutlig allokerad tillförd energi (utan hjälpel och rökgaskondensering):",'Slutlig allokering kvv'!$B$1:$AX$1,0),FALSE)/1,"")</f>
        <v>80.844699999999989</v>
      </c>
      <c r="AL183" s="195">
        <f>IFERROR(1-VLOOKUP($B183,'Slutlig allokering kvv'!$B$2:$AX$550,MATCH("Andel av bränsle i kvv som allokerats till värme, exklusive rökgaskondensering och hjälpel",'Slutlig allokering kvv'!$B$1:$AX$1,0),FALSE),"")</f>
        <v>0.21433722060252691</v>
      </c>
      <c r="AN183" s="195">
        <f t="shared" si="5"/>
        <v>0.21433722060252675</v>
      </c>
    </row>
    <row r="184" spans="1:40" x14ac:dyDescent="0.25">
      <c r="A184" s="2" t="s">
        <v>291</v>
      </c>
      <c r="B184" s="2" t="s">
        <v>292</v>
      </c>
      <c r="C184" t="str">
        <f>IFERROR(VLOOKUP($B184,Kraftvärmeprod!$B$1:$AH$479,MATCH(C$4,Kraftvärmeprod!$B$1:$AG$1,0),FALSE)/1,"")</f>
        <v/>
      </c>
      <c r="D184" t="str">
        <f>IFERROR(VLOOKUP($B184,Kraftvärmeprod!$B$1:$AH$479,MATCH(D$4,Kraftvärmeprod!$B$1:$AG$1,0),FALSE)/1,"")</f>
        <v/>
      </c>
      <c r="F184">
        <f>IFERROR(VLOOKUP($B184,Kraftvärmeprod!$B$1:$AJ$550,MATCH(F$4,Kraftvärmeprod!$B$1:$AJ$1,0),FALSE)/1,0)-IFERROR(VLOOKUP($B184,'Slutlig allokering kvv'!$B$2:$AJ$550,MATCH(F$4,'Slutlig allokering kvv'!$B$1:$AJ$1,0),FALSE)/1,0)</f>
        <v>0</v>
      </c>
      <c r="G184">
        <f>IFERROR(VLOOKUP($B184,Kraftvärmeprod!$B$1:$AJ$550,MATCH(G$4,Kraftvärmeprod!$B$1:$AJ$1,0),FALSE)/1,0)-IFERROR(VLOOKUP($B184,'Slutlig allokering kvv'!$B$2:$AJ$550,MATCH(G$4,'Slutlig allokering kvv'!$B$1:$AJ$1,0),FALSE)/1,0)</f>
        <v>0</v>
      </c>
      <c r="H184">
        <f>IFERROR(VLOOKUP($B184,Kraftvärmeprod!$B$1:$AJ$550,MATCH(H$4,Kraftvärmeprod!$B$1:$AJ$1,0),FALSE)/1,0)-IFERROR(VLOOKUP($B184,'Slutlig allokering kvv'!$B$2:$AJ$550,MATCH(H$4,'Slutlig allokering kvv'!$B$1:$AJ$1,0),FALSE)/1,0)</f>
        <v>0</v>
      </c>
      <c r="I184">
        <f>IFERROR(VLOOKUP($B184,Kraftvärmeprod!$B$1:$AJ$550,MATCH(I$4,Kraftvärmeprod!$B$1:$AJ$1,0),FALSE)/1,0)-IFERROR(VLOOKUP($B184,'Slutlig allokering kvv'!$B$2:$AJ$550,MATCH(I$4,'Slutlig allokering kvv'!$B$1:$AJ$1,0),FALSE)/1,0)</f>
        <v>0</v>
      </c>
      <c r="J184">
        <f>IFERROR(VLOOKUP($B184,Kraftvärmeprod!$B$1:$AJ$550,MATCH(J$4,Kraftvärmeprod!$B$1:$AJ$1,0),FALSE)/1,0)-IFERROR(VLOOKUP($B184,'Slutlig allokering kvv'!$B$2:$AJ$550,MATCH(J$4,'Slutlig allokering kvv'!$B$1:$AJ$1,0),FALSE)/1,0)</f>
        <v>0</v>
      </c>
      <c r="K184">
        <f>IFERROR(VLOOKUP($B184,Kraftvärmeprod!$B$1:$AJ$550,MATCH(K$4,Kraftvärmeprod!$B$1:$AJ$1,0),FALSE)/1,0)-IFERROR(VLOOKUP($B184,'Slutlig allokering kvv'!$B$2:$AJ$550,MATCH(K$4,'Slutlig allokering kvv'!$B$1:$AJ$1,0),FALSE)/1,0)</f>
        <v>0</v>
      </c>
      <c r="L184">
        <f>IFERROR(VLOOKUP($B184,Kraftvärmeprod!$B$1:$AJ$550,MATCH(L$4,Kraftvärmeprod!$B$1:$AJ$1,0),FALSE)/1,0)-IFERROR(VLOOKUP($B184,'Slutlig allokering kvv'!$B$2:$AJ$550,MATCH(L$4,'Slutlig allokering kvv'!$B$1:$AJ$1,0),FALSE)/1,0)</f>
        <v>0</v>
      </c>
      <c r="M184">
        <f>IFERROR(VLOOKUP($B184,Kraftvärmeprod!$B$1:$AJ$550,MATCH(M$4,Kraftvärmeprod!$B$1:$AJ$1,0),FALSE)/1,0)-IFERROR(VLOOKUP($B184,'Slutlig allokering kvv'!$B$2:$AJ$550,MATCH(M$4,'Slutlig allokering kvv'!$B$1:$AJ$1,0),FALSE)/1,0)</f>
        <v>0</v>
      </c>
      <c r="N184">
        <f>IFERROR(VLOOKUP($B184,Kraftvärmeprod!$B$1:$AJ$550,MATCH(N$4,Kraftvärmeprod!$B$1:$AJ$1,0),FALSE)/1,0)-IFERROR(VLOOKUP($B184,'Slutlig allokering kvv'!$B$2:$AJ$550,MATCH(N$4,'Slutlig allokering kvv'!$B$1:$AJ$1,0),FALSE)/1,0)</f>
        <v>0</v>
      </c>
      <c r="O184">
        <f>IFERROR(VLOOKUP($B184,Kraftvärmeprod!$B$1:$AJ$550,MATCH(O$4,Kraftvärmeprod!$B$1:$AJ$1,0),FALSE)/1,0)-IFERROR(VLOOKUP($B184,'Slutlig allokering kvv'!$B$2:$AJ$550,MATCH(O$4,'Slutlig allokering kvv'!$B$1:$AJ$1,0),FALSE)/1,0)</f>
        <v>0</v>
      </c>
      <c r="P184">
        <f>IFERROR(VLOOKUP($B184,Kraftvärmeprod!$B$1:$AJ$550,MATCH(P$4,Kraftvärmeprod!$B$1:$AJ$1,0),FALSE)/1,0)-IFERROR(VLOOKUP($B184,'Slutlig allokering kvv'!$B$2:$AJ$550,MATCH(P$4,'Slutlig allokering kvv'!$B$1:$AJ$1,0),FALSE)/1,0)</f>
        <v>0</v>
      </c>
      <c r="Q184">
        <f>IFERROR(VLOOKUP($B184,Kraftvärmeprod!$B$1:$AJ$550,MATCH(Q$4,Kraftvärmeprod!$B$1:$AJ$1,0),FALSE)/1,0)-IFERROR(VLOOKUP($B184,'Slutlig allokering kvv'!$B$2:$AJ$550,MATCH(Q$4,'Slutlig allokering kvv'!$B$1:$AJ$1,0),FALSE)/1,0)</f>
        <v>0</v>
      </c>
      <c r="R184">
        <f>IFERROR(VLOOKUP($B184,Kraftvärmeprod!$B$1:$AJ$550,MATCH(R$4,Kraftvärmeprod!$B$1:$AJ$1,0),FALSE)/1,0)-IFERROR(VLOOKUP($B184,'Slutlig allokering kvv'!$B$2:$AJ$550,MATCH(R$4,'Slutlig allokering kvv'!$B$1:$AJ$1,0),FALSE)/1,0)</f>
        <v>0</v>
      </c>
      <c r="S184">
        <f>IFERROR(VLOOKUP($B184,Kraftvärmeprod!$B$1:$AJ$550,MATCH(S$4,Kraftvärmeprod!$B$1:$AJ$1,0),FALSE)/1,0)-IFERROR(VLOOKUP($B184,'Slutlig allokering kvv'!$B$2:$AJ$550,MATCH(S$4,'Slutlig allokering kvv'!$B$1:$AJ$1,0),FALSE)/1,0)</f>
        <v>0</v>
      </c>
      <c r="T184">
        <f>IFERROR(VLOOKUP($B184,Kraftvärmeprod!$B$1:$AJ$550,MATCH(T$4,Kraftvärmeprod!$B$1:$AJ$1,0),FALSE)/1,0)-IFERROR(VLOOKUP($B184,'Slutlig allokering kvv'!$B$2:$AJ$550,MATCH(T$4,'Slutlig allokering kvv'!$B$1:$AJ$1,0),FALSE)/1,0)</f>
        <v>0</v>
      </c>
      <c r="U184">
        <f>IFERROR(VLOOKUP($B184,Kraftvärmeprod!$B$1:$AJ$550,MATCH(U$4,Kraftvärmeprod!$B$1:$AJ$1,0),FALSE)/1,0)-IFERROR(VLOOKUP($B184,'Slutlig allokering kvv'!$B$2:$AJ$550,MATCH(U$4,'Slutlig allokering kvv'!$B$1:$AJ$1,0),FALSE)/1,0)</f>
        <v>0</v>
      </c>
      <c r="V184">
        <f>IFERROR(VLOOKUP($B184,Kraftvärmeprod!$B$1:$AJ$550,MATCH(V$4,Kraftvärmeprod!$B$1:$AJ$1,0),FALSE)/1,0)-IFERROR(VLOOKUP($B184,'Slutlig allokering kvv'!$B$2:$AJ$550,MATCH(V$4,'Slutlig allokering kvv'!$B$1:$AJ$1,0),FALSE)/1,0)</f>
        <v>0</v>
      </c>
      <c r="W184">
        <f>IFERROR(VLOOKUP($B184,Kraftvärmeprod!$B$1:$AJ$550,MATCH(W$4,Kraftvärmeprod!$B$1:$AJ$1,0),FALSE)/1,0)-IFERROR(VLOOKUP($B184,'Slutlig allokering kvv'!$B$2:$AJ$550,MATCH(W$4,'Slutlig allokering kvv'!$B$1:$AJ$1,0),FALSE)/1,0)</f>
        <v>0</v>
      </c>
      <c r="X184">
        <f>IFERROR(VLOOKUP($B184,Kraftvärmeprod!$B$1:$AJ$550,MATCH(X$4,Kraftvärmeprod!$B$1:$AJ$1,0),FALSE)/1,0)-IFERROR(VLOOKUP($B184,'Slutlig allokering kvv'!$B$2:$AJ$550,MATCH(X$4,'Slutlig allokering kvv'!$B$1:$AJ$1,0),FALSE)/1,0)</f>
        <v>0</v>
      </c>
      <c r="Y184">
        <f>IFERROR(VLOOKUP($B184,Kraftvärmeprod!$B$1:$AJ$550,MATCH(Y$4,Kraftvärmeprod!$B$1:$AJ$1,0),FALSE)/1,0)-IFERROR(VLOOKUP($B184,'Slutlig allokering kvv'!$B$2:$AJ$550,MATCH(Y$4,'Slutlig allokering kvv'!$B$1:$AJ$1,0),FALSE)/1,0)</f>
        <v>0</v>
      </c>
      <c r="Z184">
        <f>IFERROR(VLOOKUP($B184,Kraftvärmeprod!$B$1:$AJ$550,MATCH(Z$4,Kraftvärmeprod!$B$1:$AJ$1,0),FALSE)/1,0)-IFERROR(VLOOKUP($B184,'Slutlig allokering kvv'!$B$2:$AJ$550,MATCH(Z$4,'Slutlig allokering kvv'!$B$1:$AJ$1,0),FALSE)/1,0)</f>
        <v>0</v>
      </c>
      <c r="AA184">
        <f>IFERROR(VLOOKUP($B184,Kraftvärmeprod!$B$1:$AJ$550,MATCH(AA$4,Kraftvärmeprod!$B$1:$AJ$1,0),FALSE)/1,0)-IFERROR(VLOOKUP($B184,'Slutlig allokering kvv'!$B$2:$AJ$550,MATCH(AA$4,'Slutlig allokering kvv'!$B$1:$AJ$1,0),FALSE)/1,0)</f>
        <v>0</v>
      </c>
      <c r="AB184">
        <f>IFERROR(VLOOKUP($B184,Kraftvärmeprod!$B$1:$AJ$550,MATCH(AB$4,Kraftvärmeprod!$B$1:$AJ$1,0),FALSE)/1,0)-IFERROR(VLOOKUP($B184,'Slutlig allokering kvv'!$B$2:$AJ$550,MATCH(AB$4,'Slutlig allokering kvv'!$B$1:$AJ$1,0),FALSE)/1,0)</f>
        <v>0</v>
      </c>
      <c r="AC184">
        <f>IFERROR(VLOOKUP($B184,Kraftvärmeprod!$B$1:$AJ$550,MATCH(AC$4,Kraftvärmeprod!$B$1:$AJ$1,0),FALSE)/1,0)-IFERROR(VLOOKUP($B184,'Slutlig allokering kvv'!$B$2:$AJ$550,MATCH(AC$4,'Slutlig allokering kvv'!$B$1:$AJ$1,0),FALSE)/1,0)</f>
        <v>0</v>
      </c>
      <c r="AD184">
        <f>IFERROR(VLOOKUP($B184,Miljö!$B$1:$E$471,MATCH("Hjälpel kraftvärme (GWh)",Miljö!$B$1:$E$1,0),FALSE)/1,0)-IFERROR(VLOOKUP($B184,'Slutlig allokering kvv'!$B$2:$AJ$550,MATCH(AD$4,'Slutlig allokering kvv'!$B$1:$AJ$1,0),FALSE)/1,0)</f>
        <v>0</v>
      </c>
      <c r="AH184">
        <f t="shared" si="4"/>
        <v>0</v>
      </c>
      <c r="AJ184">
        <f>IFERROR(VLOOKUP($B184,'Slutlig allokering kvv'!$B$2:$AX$550,MATCH("Summa slutlig allokerad tillförd energi (utan hjälpel och rökgaskondensering):",'Slutlig allokering kvv'!$B$1:$AX$1,0),FALSE)/1,"")</f>
        <v>0</v>
      </c>
      <c r="AL184" s="195" t="str">
        <f>IFERROR(1-VLOOKUP($B184,'Slutlig allokering kvv'!$B$2:$AX$550,MATCH("Andel av bränsle i kvv som allokerats till värme, exklusive rökgaskondensering och hjälpel",'Slutlig allokering kvv'!$B$1:$AX$1,0),FALSE),"")</f>
        <v/>
      </c>
      <c r="AN184" s="195" t="str">
        <f t="shared" si="5"/>
        <v/>
      </c>
    </row>
    <row r="185" spans="1:40" x14ac:dyDescent="0.25">
      <c r="A185" s="2" t="s">
        <v>291</v>
      </c>
      <c r="B185" s="2" t="s">
        <v>293</v>
      </c>
      <c r="C185" t="str">
        <f>IFERROR(VLOOKUP($B185,Kraftvärmeprod!$B$1:$AH$479,MATCH(C$4,Kraftvärmeprod!$B$1:$AG$1,0),FALSE)/1,"")</f>
        <v/>
      </c>
      <c r="D185" t="str">
        <f>IFERROR(VLOOKUP($B185,Kraftvärmeprod!$B$1:$AH$479,MATCH(D$4,Kraftvärmeprod!$B$1:$AG$1,0),FALSE)/1,"")</f>
        <v/>
      </c>
      <c r="F185">
        <f>IFERROR(VLOOKUP($B185,Kraftvärmeprod!$B$1:$AJ$550,MATCH(F$4,Kraftvärmeprod!$B$1:$AJ$1,0),FALSE)/1,0)-IFERROR(VLOOKUP($B185,'Slutlig allokering kvv'!$B$2:$AJ$550,MATCH(F$4,'Slutlig allokering kvv'!$B$1:$AJ$1,0),FALSE)/1,0)</f>
        <v>0</v>
      </c>
      <c r="G185">
        <f>IFERROR(VLOOKUP($B185,Kraftvärmeprod!$B$1:$AJ$550,MATCH(G$4,Kraftvärmeprod!$B$1:$AJ$1,0),FALSE)/1,0)-IFERROR(VLOOKUP($B185,'Slutlig allokering kvv'!$B$2:$AJ$550,MATCH(G$4,'Slutlig allokering kvv'!$B$1:$AJ$1,0),FALSE)/1,0)</f>
        <v>0</v>
      </c>
      <c r="H185">
        <f>IFERROR(VLOOKUP($B185,Kraftvärmeprod!$B$1:$AJ$550,MATCH(H$4,Kraftvärmeprod!$B$1:$AJ$1,0),FALSE)/1,0)-IFERROR(VLOOKUP($B185,'Slutlig allokering kvv'!$B$2:$AJ$550,MATCH(H$4,'Slutlig allokering kvv'!$B$1:$AJ$1,0),FALSE)/1,0)</f>
        <v>0</v>
      </c>
      <c r="I185">
        <f>IFERROR(VLOOKUP($B185,Kraftvärmeprod!$B$1:$AJ$550,MATCH(I$4,Kraftvärmeprod!$B$1:$AJ$1,0),FALSE)/1,0)-IFERROR(VLOOKUP($B185,'Slutlig allokering kvv'!$B$2:$AJ$550,MATCH(I$4,'Slutlig allokering kvv'!$B$1:$AJ$1,0),FALSE)/1,0)</f>
        <v>0</v>
      </c>
      <c r="J185">
        <f>IFERROR(VLOOKUP($B185,Kraftvärmeprod!$B$1:$AJ$550,MATCH(J$4,Kraftvärmeprod!$B$1:$AJ$1,0),FALSE)/1,0)-IFERROR(VLOOKUP($B185,'Slutlig allokering kvv'!$B$2:$AJ$550,MATCH(J$4,'Slutlig allokering kvv'!$B$1:$AJ$1,0),FALSE)/1,0)</f>
        <v>0</v>
      </c>
      <c r="K185">
        <f>IFERROR(VLOOKUP($B185,Kraftvärmeprod!$B$1:$AJ$550,MATCH(K$4,Kraftvärmeprod!$B$1:$AJ$1,0),FALSE)/1,0)-IFERROR(VLOOKUP($B185,'Slutlig allokering kvv'!$B$2:$AJ$550,MATCH(K$4,'Slutlig allokering kvv'!$B$1:$AJ$1,0),FALSE)/1,0)</f>
        <v>0</v>
      </c>
      <c r="L185">
        <f>IFERROR(VLOOKUP($B185,Kraftvärmeprod!$B$1:$AJ$550,MATCH(L$4,Kraftvärmeprod!$B$1:$AJ$1,0),FALSE)/1,0)-IFERROR(VLOOKUP($B185,'Slutlig allokering kvv'!$B$2:$AJ$550,MATCH(L$4,'Slutlig allokering kvv'!$B$1:$AJ$1,0),FALSE)/1,0)</f>
        <v>0</v>
      </c>
      <c r="M185">
        <f>IFERROR(VLOOKUP($B185,Kraftvärmeprod!$B$1:$AJ$550,MATCH(M$4,Kraftvärmeprod!$B$1:$AJ$1,0),FALSE)/1,0)-IFERROR(VLOOKUP($B185,'Slutlig allokering kvv'!$B$2:$AJ$550,MATCH(M$4,'Slutlig allokering kvv'!$B$1:$AJ$1,0),FALSE)/1,0)</f>
        <v>0</v>
      </c>
      <c r="N185">
        <f>IFERROR(VLOOKUP($B185,Kraftvärmeprod!$B$1:$AJ$550,MATCH(N$4,Kraftvärmeprod!$B$1:$AJ$1,0),FALSE)/1,0)-IFERROR(VLOOKUP($B185,'Slutlig allokering kvv'!$B$2:$AJ$550,MATCH(N$4,'Slutlig allokering kvv'!$B$1:$AJ$1,0),FALSE)/1,0)</f>
        <v>0</v>
      </c>
      <c r="O185">
        <f>IFERROR(VLOOKUP($B185,Kraftvärmeprod!$B$1:$AJ$550,MATCH(O$4,Kraftvärmeprod!$B$1:$AJ$1,0),FALSE)/1,0)-IFERROR(VLOOKUP($B185,'Slutlig allokering kvv'!$B$2:$AJ$550,MATCH(O$4,'Slutlig allokering kvv'!$B$1:$AJ$1,0),FALSE)/1,0)</f>
        <v>0</v>
      </c>
      <c r="P185">
        <f>IFERROR(VLOOKUP($B185,Kraftvärmeprod!$B$1:$AJ$550,MATCH(P$4,Kraftvärmeprod!$B$1:$AJ$1,0),FALSE)/1,0)-IFERROR(VLOOKUP($B185,'Slutlig allokering kvv'!$B$2:$AJ$550,MATCH(P$4,'Slutlig allokering kvv'!$B$1:$AJ$1,0),FALSE)/1,0)</f>
        <v>0</v>
      </c>
      <c r="Q185">
        <f>IFERROR(VLOOKUP($B185,Kraftvärmeprod!$B$1:$AJ$550,MATCH(Q$4,Kraftvärmeprod!$B$1:$AJ$1,0),FALSE)/1,0)-IFERROR(VLOOKUP($B185,'Slutlig allokering kvv'!$B$2:$AJ$550,MATCH(Q$4,'Slutlig allokering kvv'!$B$1:$AJ$1,0),FALSE)/1,0)</f>
        <v>0</v>
      </c>
      <c r="R185">
        <f>IFERROR(VLOOKUP($B185,Kraftvärmeprod!$B$1:$AJ$550,MATCH(R$4,Kraftvärmeprod!$B$1:$AJ$1,0),FALSE)/1,0)-IFERROR(VLOOKUP($B185,'Slutlig allokering kvv'!$B$2:$AJ$550,MATCH(R$4,'Slutlig allokering kvv'!$B$1:$AJ$1,0),FALSE)/1,0)</f>
        <v>0</v>
      </c>
      <c r="S185">
        <f>IFERROR(VLOOKUP($B185,Kraftvärmeprod!$B$1:$AJ$550,MATCH(S$4,Kraftvärmeprod!$B$1:$AJ$1,0),FALSE)/1,0)-IFERROR(VLOOKUP($B185,'Slutlig allokering kvv'!$B$2:$AJ$550,MATCH(S$4,'Slutlig allokering kvv'!$B$1:$AJ$1,0),FALSE)/1,0)</f>
        <v>0</v>
      </c>
      <c r="T185">
        <f>IFERROR(VLOOKUP($B185,Kraftvärmeprod!$B$1:$AJ$550,MATCH(T$4,Kraftvärmeprod!$B$1:$AJ$1,0),FALSE)/1,0)-IFERROR(VLOOKUP($B185,'Slutlig allokering kvv'!$B$2:$AJ$550,MATCH(T$4,'Slutlig allokering kvv'!$B$1:$AJ$1,0),FALSE)/1,0)</f>
        <v>0</v>
      </c>
      <c r="U185">
        <f>IFERROR(VLOOKUP($B185,Kraftvärmeprod!$B$1:$AJ$550,MATCH(U$4,Kraftvärmeprod!$B$1:$AJ$1,0),FALSE)/1,0)-IFERROR(VLOOKUP($B185,'Slutlig allokering kvv'!$B$2:$AJ$550,MATCH(U$4,'Slutlig allokering kvv'!$B$1:$AJ$1,0),FALSE)/1,0)</f>
        <v>0</v>
      </c>
      <c r="V185">
        <f>IFERROR(VLOOKUP($B185,Kraftvärmeprod!$B$1:$AJ$550,MATCH(V$4,Kraftvärmeprod!$B$1:$AJ$1,0),FALSE)/1,0)-IFERROR(VLOOKUP($B185,'Slutlig allokering kvv'!$B$2:$AJ$550,MATCH(V$4,'Slutlig allokering kvv'!$B$1:$AJ$1,0),FALSE)/1,0)</f>
        <v>0</v>
      </c>
      <c r="W185">
        <f>IFERROR(VLOOKUP($B185,Kraftvärmeprod!$B$1:$AJ$550,MATCH(W$4,Kraftvärmeprod!$B$1:$AJ$1,0),FALSE)/1,0)-IFERROR(VLOOKUP($B185,'Slutlig allokering kvv'!$B$2:$AJ$550,MATCH(W$4,'Slutlig allokering kvv'!$B$1:$AJ$1,0),FALSE)/1,0)</f>
        <v>0</v>
      </c>
      <c r="X185">
        <f>IFERROR(VLOOKUP($B185,Kraftvärmeprod!$B$1:$AJ$550,MATCH(X$4,Kraftvärmeprod!$B$1:$AJ$1,0),FALSE)/1,0)-IFERROR(VLOOKUP($B185,'Slutlig allokering kvv'!$B$2:$AJ$550,MATCH(X$4,'Slutlig allokering kvv'!$B$1:$AJ$1,0),FALSE)/1,0)</f>
        <v>0</v>
      </c>
      <c r="Y185">
        <f>IFERROR(VLOOKUP($B185,Kraftvärmeprod!$B$1:$AJ$550,MATCH(Y$4,Kraftvärmeprod!$B$1:$AJ$1,0),FALSE)/1,0)-IFERROR(VLOOKUP($B185,'Slutlig allokering kvv'!$B$2:$AJ$550,MATCH(Y$4,'Slutlig allokering kvv'!$B$1:$AJ$1,0),FALSE)/1,0)</f>
        <v>0</v>
      </c>
      <c r="Z185">
        <f>IFERROR(VLOOKUP($B185,Kraftvärmeprod!$B$1:$AJ$550,MATCH(Z$4,Kraftvärmeprod!$B$1:$AJ$1,0),FALSE)/1,0)-IFERROR(VLOOKUP($B185,'Slutlig allokering kvv'!$B$2:$AJ$550,MATCH(Z$4,'Slutlig allokering kvv'!$B$1:$AJ$1,0),FALSE)/1,0)</f>
        <v>0</v>
      </c>
      <c r="AA185">
        <f>IFERROR(VLOOKUP($B185,Kraftvärmeprod!$B$1:$AJ$550,MATCH(AA$4,Kraftvärmeprod!$B$1:$AJ$1,0),FALSE)/1,0)-IFERROR(VLOOKUP($B185,'Slutlig allokering kvv'!$B$2:$AJ$550,MATCH(AA$4,'Slutlig allokering kvv'!$B$1:$AJ$1,0),FALSE)/1,0)</f>
        <v>0</v>
      </c>
      <c r="AB185">
        <f>IFERROR(VLOOKUP($B185,Kraftvärmeprod!$B$1:$AJ$550,MATCH(AB$4,Kraftvärmeprod!$B$1:$AJ$1,0),FALSE)/1,0)-IFERROR(VLOOKUP($B185,'Slutlig allokering kvv'!$B$2:$AJ$550,MATCH(AB$4,'Slutlig allokering kvv'!$B$1:$AJ$1,0),FALSE)/1,0)</f>
        <v>0</v>
      </c>
      <c r="AC185">
        <f>IFERROR(VLOOKUP($B185,Kraftvärmeprod!$B$1:$AJ$550,MATCH(AC$4,Kraftvärmeprod!$B$1:$AJ$1,0),FALSE)/1,0)-IFERROR(VLOOKUP($B185,'Slutlig allokering kvv'!$B$2:$AJ$550,MATCH(AC$4,'Slutlig allokering kvv'!$B$1:$AJ$1,0),FALSE)/1,0)</f>
        <v>0</v>
      </c>
      <c r="AD185">
        <f>IFERROR(VLOOKUP($B185,Miljö!$B$1:$E$471,MATCH("Hjälpel kraftvärme (GWh)",Miljö!$B$1:$E$1,0),FALSE)/1,0)-IFERROR(VLOOKUP($B185,'Slutlig allokering kvv'!$B$2:$AJ$550,MATCH(AD$4,'Slutlig allokering kvv'!$B$1:$AJ$1,0),FALSE)/1,0)</f>
        <v>0</v>
      </c>
      <c r="AH185">
        <f t="shared" si="4"/>
        <v>0</v>
      </c>
      <c r="AJ185">
        <f>IFERROR(VLOOKUP($B185,'Slutlig allokering kvv'!$B$2:$AX$550,MATCH("Summa slutlig allokerad tillförd energi (utan hjälpel och rökgaskondensering):",'Slutlig allokering kvv'!$B$1:$AX$1,0),FALSE)/1,"")</f>
        <v>0</v>
      </c>
      <c r="AL185" s="195" t="str">
        <f>IFERROR(1-VLOOKUP($B185,'Slutlig allokering kvv'!$B$2:$AX$550,MATCH("Andel av bränsle i kvv som allokerats till värme, exklusive rökgaskondensering och hjälpel",'Slutlig allokering kvv'!$B$1:$AX$1,0),FALSE),"")</f>
        <v/>
      </c>
      <c r="AN185" s="195" t="str">
        <f t="shared" si="5"/>
        <v/>
      </c>
    </row>
    <row r="186" spans="1:40" x14ac:dyDescent="0.25">
      <c r="A186" s="2" t="s">
        <v>294</v>
      </c>
      <c r="B186" s="2" t="s">
        <v>295</v>
      </c>
      <c r="C186">
        <f>IFERROR(VLOOKUP($B186,Kraftvärmeprod!$B$1:$AH$479,MATCH(C$4,Kraftvärmeprod!$B$1:$AG$1,0),FALSE)/1,"")</f>
        <v>148.99700000000001</v>
      </c>
      <c r="D186">
        <f>IFERROR(VLOOKUP($B186,Kraftvärmeprod!$B$1:$AH$479,MATCH(D$4,Kraftvärmeprod!$B$1:$AG$1,0),FALSE)/1,"")</f>
        <v>29.538</v>
      </c>
      <c r="F186">
        <f>IFERROR(VLOOKUP($B186,Kraftvärmeprod!$B$1:$AJ$550,MATCH(F$4,Kraftvärmeprod!$B$1:$AJ$1,0),FALSE)/1,0)-IFERROR(VLOOKUP($B186,'Slutlig allokering kvv'!$B$2:$AJ$550,MATCH(F$4,'Slutlig allokering kvv'!$B$1:$AJ$1,0),FALSE)/1,0)</f>
        <v>0</v>
      </c>
      <c r="G186">
        <f>IFERROR(VLOOKUP($B186,Kraftvärmeprod!$B$1:$AJ$550,MATCH(G$4,Kraftvärmeprod!$B$1:$AJ$1,0),FALSE)/1,0)-IFERROR(VLOOKUP($B186,'Slutlig allokering kvv'!$B$2:$AJ$550,MATCH(G$4,'Slutlig allokering kvv'!$B$1:$AJ$1,0),FALSE)/1,0)</f>
        <v>0.144542</v>
      </c>
      <c r="H186">
        <f>IFERROR(VLOOKUP($B186,Kraftvärmeprod!$B$1:$AJ$550,MATCH(H$4,Kraftvärmeprod!$B$1:$AJ$1,0),FALSE)/1,0)-IFERROR(VLOOKUP($B186,'Slutlig allokering kvv'!$B$2:$AJ$550,MATCH(H$4,'Slutlig allokering kvv'!$B$1:$AJ$1,0),FALSE)/1,0)</f>
        <v>0</v>
      </c>
      <c r="I186">
        <f>IFERROR(VLOOKUP($B186,Kraftvärmeprod!$B$1:$AJ$550,MATCH(I$4,Kraftvärmeprod!$B$1:$AJ$1,0),FALSE)/1,0)-IFERROR(VLOOKUP($B186,'Slutlig allokering kvv'!$B$2:$AJ$550,MATCH(I$4,'Slutlig allokering kvv'!$B$1:$AJ$1,0),FALSE)/1,0)</f>
        <v>0</v>
      </c>
      <c r="J186">
        <f>IFERROR(VLOOKUP($B186,Kraftvärmeprod!$B$1:$AJ$550,MATCH(J$4,Kraftvärmeprod!$B$1:$AJ$1,0),FALSE)/1,0)-IFERROR(VLOOKUP($B186,'Slutlig allokering kvv'!$B$2:$AJ$550,MATCH(J$4,'Slutlig allokering kvv'!$B$1:$AJ$1,0),FALSE)/1,0)</f>
        <v>0</v>
      </c>
      <c r="K186">
        <f>IFERROR(VLOOKUP($B186,Kraftvärmeprod!$B$1:$AJ$550,MATCH(K$4,Kraftvärmeprod!$B$1:$AJ$1,0),FALSE)/1,0)-IFERROR(VLOOKUP($B186,'Slutlig allokering kvv'!$B$2:$AJ$550,MATCH(K$4,'Slutlig allokering kvv'!$B$1:$AJ$1,0),FALSE)/1,0)</f>
        <v>0</v>
      </c>
      <c r="L186">
        <f>IFERROR(VLOOKUP($B186,Kraftvärmeprod!$B$1:$AJ$550,MATCH(L$4,Kraftvärmeprod!$B$1:$AJ$1,0),FALSE)/1,0)-IFERROR(VLOOKUP($B186,'Slutlig allokering kvv'!$B$2:$AJ$550,MATCH(L$4,'Slutlig allokering kvv'!$B$1:$AJ$1,0),FALSE)/1,0)</f>
        <v>0</v>
      </c>
      <c r="M186">
        <f>IFERROR(VLOOKUP($B186,Kraftvärmeprod!$B$1:$AJ$550,MATCH(M$4,Kraftvärmeprod!$B$1:$AJ$1,0),FALSE)/1,0)-IFERROR(VLOOKUP($B186,'Slutlig allokering kvv'!$B$2:$AJ$550,MATCH(M$4,'Slutlig allokering kvv'!$B$1:$AJ$1,0),FALSE)/1,0)</f>
        <v>0</v>
      </c>
      <c r="N186">
        <f>IFERROR(VLOOKUP($B186,Kraftvärmeprod!$B$1:$AJ$550,MATCH(N$4,Kraftvärmeprod!$B$1:$AJ$1,0),FALSE)/1,0)-IFERROR(VLOOKUP($B186,'Slutlig allokering kvv'!$B$2:$AJ$550,MATCH(N$4,'Slutlig allokering kvv'!$B$1:$AJ$1,0),FALSE)/1,0)</f>
        <v>0.30964900000000006</v>
      </c>
      <c r="O186">
        <f>IFERROR(VLOOKUP($B186,Kraftvärmeprod!$B$1:$AJ$550,MATCH(O$4,Kraftvärmeprod!$B$1:$AJ$1,0),FALSE)/1,0)-IFERROR(VLOOKUP($B186,'Slutlig allokering kvv'!$B$2:$AJ$550,MATCH(O$4,'Slutlig allokering kvv'!$B$1:$AJ$1,0),FALSE)/1,0)</f>
        <v>0</v>
      </c>
      <c r="P186">
        <f>IFERROR(VLOOKUP($B186,Kraftvärmeprod!$B$1:$AJ$550,MATCH(P$4,Kraftvärmeprod!$B$1:$AJ$1,0),FALSE)/1,0)-IFERROR(VLOOKUP($B186,'Slutlig allokering kvv'!$B$2:$AJ$550,MATCH(P$4,'Slutlig allokering kvv'!$B$1:$AJ$1,0),FALSE)/1,0)</f>
        <v>0</v>
      </c>
      <c r="Q186">
        <f>IFERROR(VLOOKUP($B186,Kraftvärmeprod!$B$1:$AJ$550,MATCH(Q$4,Kraftvärmeprod!$B$1:$AJ$1,0),FALSE)/1,0)-IFERROR(VLOOKUP($B186,'Slutlig allokering kvv'!$B$2:$AJ$550,MATCH(Q$4,'Slutlig allokering kvv'!$B$1:$AJ$1,0),FALSE)/1,0)</f>
        <v>0</v>
      </c>
      <c r="R186">
        <f>IFERROR(VLOOKUP($B186,Kraftvärmeprod!$B$1:$AJ$550,MATCH(R$4,Kraftvärmeprod!$B$1:$AJ$1,0),FALSE)/1,0)-IFERROR(VLOOKUP($B186,'Slutlig allokering kvv'!$B$2:$AJ$550,MATCH(R$4,'Slutlig allokering kvv'!$B$1:$AJ$1,0),FALSE)/1,0)</f>
        <v>0</v>
      </c>
      <c r="S186">
        <f>IFERROR(VLOOKUP($B186,Kraftvärmeprod!$B$1:$AJ$550,MATCH(S$4,Kraftvärmeprod!$B$1:$AJ$1,0),FALSE)/1,0)-IFERROR(VLOOKUP($B186,'Slutlig allokering kvv'!$B$2:$AJ$550,MATCH(S$4,'Slutlig allokering kvv'!$B$1:$AJ$1,0),FALSE)/1,0)</f>
        <v>0</v>
      </c>
      <c r="T186">
        <f>IFERROR(VLOOKUP($B186,Kraftvärmeprod!$B$1:$AJ$550,MATCH(T$4,Kraftvärmeprod!$B$1:$AJ$1,0),FALSE)/1,0)-IFERROR(VLOOKUP($B186,'Slutlig allokering kvv'!$B$2:$AJ$550,MATCH(T$4,'Slutlig allokering kvv'!$B$1:$AJ$1,0),FALSE)/1,0)</f>
        <v>0</v>
      </c>
      <c r="U186">
        <f>IFERROR(VLOOKUP($B186,Kraftvärmeprod!$B$1:$AJ$550,MATCH(U$4,Kraftvärmeprod!$B$1:$AJ$1,0),FALSE)/1,0)-IFERROR(VLOOKUP($B186,'Slutlig allokering kvv'!$B$2:$AJ$550,MATCH(U$4,'Slutlig allokering kvv'!$B$1:$AJ$1,0),FALSE)/1,0)</f>
        <v>0</v>
      </c>
      <c r="V186">
        <f>IFERROR(VLOOKUP($B186,Kraftvärmeprod!$B$1:$AJ$550,MATCH(V$4,Kraftvärmeprod!$B$1:$AJ$1,0),FALSE)/1,0)-IFERROR(VLOOKUP($B186,'Slutlig allokering kvv'!$B$2:$AJ$550,MATCH(V$4,'Slutlig allokering kvv'!$B$1:$AJ$1,0),FALSE)/1,0)</f>
        <v>14.0749</v>
      </c>
      <c r="W186">
        <f>IFERROR(VLOOKUP($B186,Kraftvärmeprod!$B$1:$AJ$550,MATCH(W$4,Kraftvärmeprod!$B$1:$AJ$1,0),FALSE)/1,0)-IFERROR(VLOOKUP($B186,'Slutlig allokering kvv'!$B$2:$AJ$550,MATCH(W$4,'Slutlig allokering kvv'!$B$1:$AJ$1,0),FALSE)/1,0)</f>
        <v>0</v>
      </c>
      <c r="X186">
        <f>IFERROR(VLOOKUP($B186,Kraftvärmeprod!$B$1:$AJ$550,MATCH(X$4,Kraftvärmeprod!$B$1:$AJ$1,0),FALSE)/1,0)-IFERROR(VLOOKUP($B186,'Slutlig allokering kvv'!$B$2:$AJ$550,MATCH(X$4,'Slutlig allokering kvv'!$B$1:$AJ$1,0),FALSE)/1,0)</f>
        <v>0</v>
      </c>
      <c r="Y186">
        <f>IFERROR(VLOOKUP($B186,Kraftvärmeprod!$B$1:$AJ$550,MATCH(Y$4,Kraftvärmeprod!$B$1:$AJ$1,0),FALSE)/1,0)-IFERROR(VLOOKUP($B186,'Slutlig allokering kvv'!$B$2:$AJ$550,MATCH(Y$4,'Slutlig allokering kvv'!$B$1:$AJ$1,0),FALSE)/1,0)</f>
        <v>0</v>
      </c>
      <c r="Z186">
        <f>IFERROR(VLOOKUP($B186,Kraftvärmeprod!$B$1:$AJ$550,MATCH(Z$4,Kraftvärmeprod!$B$1:$AJ$1,0),FALSE)/1,0)-IFERROR(VLOOKUP($B186,'Slutlig allokering kvv'!$B$2:$AJ$550,MATCH(Z$4,'Slutlig allokering kvv'!$B$1:$AJ$1,0),FALSE)/1,0)</f>
        <v>0</v>
      </c>
      <c r="AA186">
        <f>IFERROR(VLOOKUP($B186,Kraftvärmeprod!$B$1:$AJ$550,MATCH(AA$4,Kraftvärmeprod!$B$1:$AJ$1,0),FALSE)/1,0)-IFERROR(VLOOKUP($B186,'Slutlig allokering kvv'!$B$2:$AJ$550,MATCH(AA$4,'Slutlig allokering kvv'!$B$1:$AJ$1,0),FALSE)/1,0)</f>
        <v>66.122000000000014</v>
      </c>
      <c r="AB186">
        <f>IFERROR(VLOOKUP($B186,Kraftvärmeprod!$B$1:$AJ$550,MATCH(AB$4,Kraftvärmeprod!$B$1:$AJ$1,0),FALSE)/1,0)-IFERROR(VLOOKUP($B186,'Slutlig allokering kvv'!$B$2:$AJ$550,MATCH(AB$4,'Slutlig allokering kvv'!$B$1:$AJ$1,0),FALSE)/1,0)</f>
        <v>0</v>
      </c>
      <c r="AC186">
        <f>IFERROR(VLOOKUP($B186,Kraftvärmeprod!$B$1:$AJ$550,MATCH(AC$4,Kraftvärmeprod!$B$1:$AJ$1,0),FALSE)/1,0)-IFERROR(VLOOKUP($B186,'Slutlig allokering kvv'!$B$2:$AJ$550,MATCH(AC$4,'Slutlig allokering kvv'!$B$1:$AJ$1,0),FALSE)/1,0)</f>
        <v>0</v>
      </c>
      <c r="AD186">
        <f>IFERROR(VLOOKUP($B186,Miljö!$B$1:$E$471,MATCH("Hjälpel kraftvärme (GWh)",Miljö!$B$1:$E$1,0),FALSE)/1,0)-IFERROR(VLOOKUP($B186,'Slutlig allokering kvv'!$B$2:$AJ$550,MATCH(AD$4,'Slutlig allokering kvv'!$B$1:$AJ$1,0),FALSE)/1,0)</f>
        <v>3.0014499999999993</v>
      </c>
      <c r="AH186">
        <f t="shared" si="4"/>
        <v>80.651091000000008</v>
      </c>
      <c r="AJ186">
        <f>IFERROR(VLOOKUP($B186,'Slutlig allokering kvv'!$B$2:$AX$550,MATCH("Summa slutlig allokerad tillförd energi (utan hjälpel och rökgaskondensering):",'Slutlig allokering kvv'!$B$1:$AX$1,0),FALSE)/1,"")</f>
        <v>132.433909</v>
      </c>
      <c r="AL186" s="195">
        <f>IFERROR(1-VLOOKUP($B186,'Slutlig allokering kvv'!$B$2:$AX$550,MATCH("Andel av bränsle i kvv som allokerats till värme, exklusive rökgaskondensering och hjälpel",'Slutlig allokering kvv'!$B$1:$AX$1,0),FALSE),"")</f>
        <v>0.37849257807917036</v>
      </c>
      <c r="AN186" s="195">
        <f t="shared" si="5"/>
        <v>0.37849257807917031</v>
      </c>
    </row>
    <row r="187" spans="1:40" x14ac:dyDescent="0.25">
      <c r="A187" s="2" t="s">
        <v>296</v>
      </c>
      <c r="B187" s="2" t="s">
        <v>297</v>
      </c>
      <c r="C187" t="str">
        <f>IFERROR(VLOOKUP($B187,Kraftvärmeprod!$B$1:$AH$479,MATCH(C$4,Kraftvärmeprod!$B$1:$AG$1,0),FALSE)/1,"")</f>
        <v/>
      </c>
      <c r="D187" t="str">
        <f>IFERROR(VLOOKUP($B187,Kraftvärmeprod!$B$1:$AH$479,MATCH(D$4,Kraftvärmeprod!$B$1:$AG$1,0),FALSE)/1,"")</f>
        <v/>
      </c>
      <c r="F187">
        <f>IFERROR(VLOOKUP($B187,Kraftvärmeprod!$B$1:$AJ$550,MATCH(F$4,Kraftvärmeprod!$B$1:$AJ$1,0),FALSE)/1,0)-IFERROR(VLOOKUP($B187,'Slutlig allokering kvv'!$B$2:$AJ$550,MATCH(F$4,'Slutlig allokering kvv'!$B$1:$AJ$1,0),FALSE)/1,0)</f>
        <v>0</v>
      </c>
      <c r="G187">
        <f>IFERROR(VLOOKUP($B187,Kraftvärmeprod!$B$1:$AJ$550,MATCH(G$4,Kraftvärmeprod!$B$1:$AJ$1,0),FALSE)/1,0)-IFERROR(VLOOKUP($B187,'Slutlig allokering kvv'!$B$2:$AJ$550,MATCH(G$4,'Slutlig allokering kvv'!$B$1:$AJ$1,0),FALSE)/1,0)</f>
        <v>0</v>
      </c>
      <c r="H187">
        <f>IFERROR(VLOOKUP($B187,Kraftvärmeprod!$B$1:$AJ$550,MATCH(H$4,Kraftvärmeprod!$B$1:$AJ$1,0),FALSE)/1,0)-IFERROR(VLOOKUP($B187,'Slutlig allokering kvv'!$B$2:$AJ$550,MATCH(H$4,'Slutlig allokering kvv'!$B$1:$AJ$1,0),FALSE)/1,0)</f>
        <v>0</v>
      </c>
      <c r="I187">
        <f>IFERROR(VLOOKUP($B187,Kraftvärmeprod!$B$1:$AJ$550,MATCH(I$4,Kraftvärmeprod!$B$1:$AJ$1,0),FALSE)/1,0)-IFERROR(VLOOKUP($B187,'Slutlig allokering kvv'!$B$2:$AJ$550,MATCH(I$4,'Slutlig allokering kvv'!$B$1:$AJ$1,0),FALSE)/1,0)</f>
        <v>0</v>
      </c>
      <c r="J187">
        <f>IFERROR(VLOOKUP($B187,Kraftvärmeprod!$B$1:$AJ$550,MATCH(J$4,Kraftvärmeprod!$B$1:$AJ$1,0),FALSE)/1,0)-IFERROR(VLOOKUP($B187,'Slutlig allokering kvv'!$B$2:$AJ$550,MATCH(J$4,'Slutlig allokering kvv'!$B$1:$AJ$1,0),FALSE)/1,0)</f>
        <v>0</v>
      </c>
      <c r="K187">
        <f>IFERROR(VLOOKUP($B187,Kraftvärmeprod!$B$1:$AJ$550,MATCH(K$4,Kraftvärmeprod!$B$1:$AJ$1,0),FALSE)/1,0)-IFERROR(VLOOKUP($B187,'Slutlig allokering kvv'!$B$2:$AJ$550,MATCH(K$4,'Slutlig allokering kvv'!$B$1:$AJ$1,0),FALSE)/1,0)</f>
        <v>0</v>
      </c>
      <c r="L187">
        <f>IFERROR(VLOOKUP($B187,Kraftvärmeprod!$B$1:$AJ$550,MATCH(L$4,Kraftvärmeprod!$B$1:$AJ$1,0),FALSE)/1,0)-IFERROR(VLOOKUP($B187,'Slutlig allokering kvv'!$B$2:$AJ$550,MATCH(L$4,'Slutlig allokering kvv'!$B$1:$AJ$1,0),FALSE)/1,0)</f>
        <v>0</v>
      </c>
      <c r="M187">
        <f>IFERROR(VLOOKUP($B187,Kraftvärmeprod!$B$1:$AJ$550,MATCH(M$4,Kraftvärmeprod!$B$1:$AJ$1,0),FALSE)/1,0)-IFERROR(VLOOKUP($B187,'Slutlig allokering kvv'!$B$2:$AJ$550,MATCH(M$4,'Slutlig allokering kvv'!$B$1:$AJ$1,0),FALSE)/1,0)</f>
        <v>0</v>
      </c>
      <c r="N187">
        <f>IFERROR(VLOOKUP($B187,Kraftvärmeprod!$B$1:$AJ$550,MATCH(N$4,Kraftvärmeprod!$B$1:$AJ$1,0),FALSE)/1,0)-IFERROR(VLOOKUP($B187,'Slutlig allokering kvv'!$B$2:$AJ$550,MATCH(N$4,'Slutlig allokering kvv'!$B$1:$AJ$1,0),FALSE)/1,0)</f>
        <v>0</v>
      </c>
      <c r="O187">
        <f>IFERROR(VLOOKUP($B187,Kraftvärmeprod!$B$1:$AJ$550,MATCH(O$4,Kraftvärmeprod!$B$1:$AJ$1,0),FALSE)/1,0)-IFERROR(VLOOKUP($B187,'Slutlig allokering kvv'!$B$2:$AJ$550,MATCH(O$4,'Slutlig allokering kvv'!$B$1:$AJ$1,0),FALSE)/1,0)</f>
        <v>0</v>
      </c>
      <c r="P187">
        <f>IFERROR(VLOOKUP($B187,Kraftvärmeprod!$B$1:$AJ$550,MATCH(P$4,Kraftvärmeprod!$B$1:$AJ$1,0),FALSE)/1,0)-IFERROR(VLOOKUP($B187,'Slutlig allokering kvv'!$B$2:$AJ$550,MATCH(P$4,'Slutlig allokering kvv'!$B$1:$AJ$1,0),FALSE)/1,0)</f>
        <v>0</v>
      </c>
      <c r="Q187">
        <f>IFERROR(VLOOKUP($B187,Kraftvärmeprod!$B$1:$AJ$550,MATCH(Q$4,Kraftvärmeprod!$B$1:$AJ$1,0),FALSE)/1,0)-IFERROR(VLOOKUP($B187,'Slutlig allokering kvv'!$B$2:$AJ$550,MATCH(Q$4,'Slutlig allokering kvv'!$B$1:$AJ$1,0),FALSE)/1,0)</f>
        <v>0</v>
      </c>
      <c r="R187">
        <f>IFERROR(VLOOKUP($B187,Kraftvärmeprod!$B$1:$AJ$550,MATCH(R$4,Kraftvärmeprod!$B$1:$AJ$1,0),FALSE)/1,0)-IFERROR(VLOOKUP($B187,'Slutlig allokering kvv'!$B$2:$AJ$550,MATCH(R$4,'Slutlig allokering kvv'!$B$1:$AJ$1,0),FALSE)/1,0)</f>
        <v>0</v>
      </c>
      <c r="S187">
        <f>IFERROR(VLOOKUP($B187,Kraftvärmeprod!$B$1:$AJ$550,MATCH(S$4,Kraftvärmeprod!$B$1:$AJ$1,0),FALSE)/1,0)-IFERROR(VLOOKUP($B187,'Slutlig allokering kvv'!$B$2:$AJ$550,MATCH(S$4,'Slutlig allokering kvv'!$B$1:$AJ$1,0),FALSE)/1,0)</f>
        <v>0</v>
      </c>
      <c r="T187">
        <f>IFERROR(VLOOKUP($B187,Kraftvärmeprod!$B$1:$AJ$550,MATCH(T$4,Kraftvärmeprod!$B$1:$AJ$1,0),FALSE)/1,0)-IFERROR(VLOOKUP($B187,'Slutlig allokering kvv'!$B$2:$AJ$550,MATCH(T$4,'Slutlig allokering kvv'!$B$1:$AJ$1,0),FALSE)/1,0)</f>
        <v>0</v>
      </c>
      <c r="U187">
        <f>IFERROR(VLOOKUP($B187,Kraftvärmeprod!$B$1:$AJ$550,MATCH(U$4,Kraftvärmeprod!$B$1:$AJ$1,0),FALSE)/1,0)-IFERROR(VLOOKUP($B187,'Slutlig allokering kvv'!$B$2:$AJ$550,MATCH(U$4,'Slutlig allokering kvv'!$B$1:$AJ$1,0),FALSE)/1,0)</f>
        <v>0</v>
      </c>
      <c r="V187">
        <f>IFERROR(VLOOKUP($B187,Kraftvärmeprod!$B$1:$AJ$550,MATCH(V$4,Kraftvärmeprod!$B$1:$AJ$1,0),FALSE)/1,0)-IFERROR(VLOOKUP($B187,'Slutlig allokering kvv'!$B$2:$AJ$550,MATCH(V$4,'Slutlig allokering kvv'!$B$1:$AJ$1,0),FALSE)/1,0)</f>
        <v>0</v>
      </c>
      <c r="W187">
        <f>IFERROR(VLOOKUP($B187,Kraftvärmeprod!$B$1:$AJ$550,MATCH(W$4,Kraftvärmeprod!$B$1:$AJ$1,0),FALSE)/1,0)-IFERROR(VLOOKUP($B187,'Slutlig allokering kvv'!$B$2:$AJ$550,MATCH(W$4,'Slutlig allokering kvv'!$B$1:$AJ$1,0),FALSE)/1,0)</f>
        <v>0</v>
      </c>
      <c r="X187">
        <f>IFERROR(VLOOKUP($B187,Kraftvärmeprod!$B$1:$AJ$550,MATCH(X$4,Kraftvärmeprod!$B$1:$AJ$1,0),FALSE)/1,0)-IFERROR(VLOOKUP($B187,'Slutlig allokering kvv'!$B$2:$AJ$550,MATCH(X$4,'Slutlig allokering kvv'!$B$1:$AJ$1,0),FALSE)/1,0)</f>
        <v>0</v>
      </c>
      <c r="Y187">
        <f>IFERROR(VLOOKUP($B187,Kraftvärmeprod!$B$1:$AJ$550,MATCH(Y$4,Kraftvärmeprod!$B$1:$AJ$1,0),FALSE)/1,0)-IFERROR(VLOOKUP($B187,'Slutlig allokering kvv'!$B$2:$AJ$550,MATCH(Y$4,'Slutlig allokering kvv'!$B$1:$AJ$1,0),FALSE)/1,0)</f>
        <v>0</v>
      </c>
      <c r="Z187">
        <f>IFERROR(VLOOKUP($B187,Kraftvärmeprod!$B$1:$AJ$550,MATCH(Z$4,Kraftvärmeprod!$B$1:$AJ$1,0),FALSE)/1,0)-IFERROR(VLOOKUP($B187,'Slutlig allokering kvv'!$B$2:$AJ$550,MATCH(Z$4,'Slutlig allokering kvv'!$B$1:$AJ$1,0),FALSE)/1,0)</f>
        <v>0</v>
      </c>
      <c r="AA187">
        <f>IFERROR(VLOOKUP($B187,Kraftvärmeprod!$B$1:$AJ$550,MATCH(AA$4,Kraftvärmeprod!$B$1:$AJ$1,0),FALSE)/1,0)-IFERROR(VLOOKUP($B187,'Slutlig allokering kvv'!$B$2:$AJ$550,MATCH(AA$4,'Slutlig allokering kvv'!$B$1:$AJ$1,0),FALSE)/1,0)</f>
        <v>0</v>
      </c>
      <c r="AB187">
        <f>IFERROR(VLOOKUP($B187,Kraftvärmeprod!$B$1:$AJ$550,MATCH(AB$4,Kraftvärmeprod!$B$1:$AJ$1,0),FALSE)/1,0)-IFERROR(VLOOKUP($B187,'Slutlig allokering kvv'!$B$2:$AJ$550,MATCH(AB$4,'Slutlig allokering kvv'!$B$1:$AJ$1,0),FALSE)/1,0)</f>
        <v>0</v>
      </c>
      <c r="AC187">
        <f>IFERROR(VLOOKUP($B187,Kraftvärmeprod!$B$1:$AJ$550,MATCH(AC$4,Kraftvärmeprod!$B$1:$AJ$1,0),FALSE)/1,0)-IFERROR(VLOOKUP($B187,'Slutlig allokering kvv'!$B$2:$AJ$550,MATCH(AC$4,'Slutlig allokering kvv'!$B$1:$AJ$1,0),FALSE)/1,0)</f>
        <v>0</v>
      </c>
      <c r="AD187">
        <f>IFERROR(VLOOKUP($B187,Miljö!$B$1:$E$471,MATCH("Hjälpel kraftvärme (GWh)",Miljö!$B$1:$E$1,0),FALSE)/1,0)-IFERROR(VLOOKUP($B187,'Slutlig allokering kvv'!$B$2:$AJ$550,MATCH(AD$4,'Slutlig allokering kvv'!$B$1:$AJ$1,0),FALSE)/1,0)</f>
        <v>0</v>
      </c>
      <c r="AH187">
        <f t="shared" si="4"/>
        <v>0</v>
      </c>
      <c r="AJ187">
        <f>IFERROR(VLOOKUP($B187,'Slutlig allokering kvv'!$B$2:$AX$550,MATCH("Summa slutlig allokerad tillförd energi (utan hjälpel och rökgaskondensering):",'Slutlig allokering kvv'!$B$1:$AX$1,0),FALSE)/1,"")</f>
        <v>0</v>
      </c>
      <c r="AL187" s="195" t="str">
        <f>IFERROR(1-VLOOKUP($B187,'Slutlig allokering kvv'!$B$2:$AX$550,MATCH("Andel av bränsle i kvv som allokerats till värme, exklusive rökgaskondensering och hjälpel",'Slutlig allokering kvv'!$B$1:$AX$1,0),FALSE),"")</f>
        <v/>
      </c>
      <c r="AN187" s="195" t="str">
        <f t="shared" si="5"/>
        <v/>
      </c>
    </row>
    <row r="188" spans="1:40" x14ac:dyDescent="0.25">
      <c r="A188" s="2" t="s">
        <v>296</v>
      </c>
      <c r="B188" s="2" t="s">
        <v>298</v>
      </c>
      <c r="C188" t="str">
        <f>IFERROR(VLOOKUP($B188,Kraftvärmeprod!$B$1:$AH$479,MATCH(C$4,Kraftvärmeprod!$B$1:$AG$1,0),FALSE)/1,"")</f>
        <v/>
      </c>
      <c r="D188" t="str">
        <f>IFERROR(VLOOKUP($B188,Kraftvärmeprod!$B$1:$AH$479,MATCH(D$4,Kraftvärmeprod!$B$1:$AG$1,0),FALSE)/1,"")</f>
        <v/>
      </c>
      <c r="F188">
        <f>IFERROR(VLOOKUP($B188,Kraftvärmeprod!$B$1:$AJ$550,MATCH(F$4,Kraftvärmeprod!$B$1:$AJ$1,0),FALSE)/1,0)-IFERROR(VLOOKUP($B188,'Slutlig allokering kvv'!$B$2:$AJ$550,MATCH(F$4,'Slutlig allokering kvv'!$B$1:$AJ$1,0),FALSE)/1,0)</f>
        <v>0</v>
      </c>
      <c r="G188">
        <f>IFERROR(VLOOKUP($B188,Kraftvärmeprod!$B$1:$AJ$550,MATCH(G$4,Kraftvärmeprod!$B$1:$AJ$1,0),FALSE)/1,0)-IFERROR(VLOOKUP($B188,'Slutlig allokering kvv'!$B$2:$AJ$550,MATCH(G$4,'Slutlig allokering kvv'!$B$1:$AJ$1,0),FALSE)/1,0)</f>
        <v>0</v>
      </c>
      <c r="H188">
        <f>IFERROR(VLOOKUP($B188,Kraftvärmeprod!$B$1:$AJ$550,MATCH(H$4,Kraftvärmeprod!$B$1:$AJ$1,0),FALSE)/1,0)-IFERROR(VLOOKUP($B188,'Slutlig allokering kvv'!$B$2:$AJ$550,MATCH(H$4,'Slutlig allokering kvv'!$B$1:$AJ$1,0),FALSE)/1,0)</f>
        <v>0</v>
      </c>
      <c r="I188">
        <f>IFERROR(VLOOKUP($B188,Kraftvärmeprod!$B$1:$AJ$550,MATCH(I$4,Kraftvärmeprod!$B$1:$AJ$1,0),FALSE)/1,0)-IFERROR(VLOOKUP($B188,'Slutlig allokering kvv'!$B$2:$AJ$550,MATCH(I$4,'Slutlig allokering kvv'!$B$1:$AJ$1,0),FALSE)/1,0)</f>
        <v>0</v>
      </c>
      <c r="J188">
        <f>IFERROR(VLOOKUP($B188,Kraftvärmeprod!$B$1:$AJ$550,MATCH(J$4,Kraftvärmeprod!$B$1:$AJ$1,0),FALSE)/1,0)-IFERROR(VLOOKUP($B188,'Slutlig allokering kvv'!$B$2:$AJ$550,MATCH(J$4,'Slutlig allokering kvv'!$B$1:$AJ$1,0),FALSE)/1,0)</f>
        <v>0</v>
      </c>
      <c r="K188">
        <f>IFERROR(VLOOKUP($B188,Kraftvärmeprod!$B$1:$AJ$550,MATCH(K$4,Kraftvärmeprod!$B$1:$AJ$1,0),FALSE)/1,0)-IFERROR(VLOOKUP($B188,'Slutlig allokering kvv'!$B$2:$AJ$550,MATCH(K$4,'Slutlig allokering kvv'!$B$1:$AJ$1,0),FALSE)/1,0)</f>
        <v>0</v>
      </c>
      <c r="L188">
        <f>IFERROR(VLOOKUP($B188,Kraftvärmeprod!$B$1:$AJ$550,MATCH(L$4,Kraftvärmeprod!$B$1:$AJ$1,0),FALSE)/1,0)-IFERROR(VLOOKUP($B188,'Slutlig allokering kvv'!$B$2:$AJ$550,MATCH(L$4,'Slutlig allokering kvv'!$B$1:$AJ$1,0),FALSE)/1,0)</f>
        <v>0</v>
      </c>
      <c r="M188">
        <f>IFERROR(VLOOKUP($B188,Kraftvärmeprod!$B$1:$AJ$550,MATCH(M$4,Kraftvärmeprod!$B$1:$AJ$1,0),FALSE)/1,0)-IFERROR(VLOOKUP($B188,'Slutlig allokering kvv'!$B$2:$AJ$550,MATCH(M$4,'Slutlig allokering kvv'!$B$1:$AJ$1,0),FALSE)/1,0)</f>
        <v>0</v>
      </c>
      <c r="N188">
        <f>IFERROR(VLOOKUP($B188,Kraftvärmeprod!$B$1:$AJ$550,MATCH(N$4,Kraftvärmeprod!$B$1:$AJ$1,0),FALSE)/1,0)-IFERROR(VLOOKUP($B188,'Slutlig allokering kvv'!$B$2:$AJ$550,MATCH(N$4,'Slutlig allokering kvv'!$B$1:$AJ$1,0),FALSE)/1,0)</f>
        <v>0</v>
      </c>
      <c r="O188">
        <f>IFERROR(VLOOKUP($B188,Kraftvärmeprod!$B$1:$AJ$550,MATCH(O$4,Kraftvärmeprod!$B$1:$AJ$1,0),FALSE)/1,0)-IFERROR(VLOOKUP($B188,'Slutlig allokering kvv'!$B$2:$AJ$550,MATCH(O$4,'Slutlig allokering kvv'!$B$1:$AJ$1,0),FALSE)/1,0)</f>
        <v>0</v>
      </c>
      <c r="P188">
        <f>IFERROR(VLOOKUP($B188,Kraftvärmeprod!$B$1:$AJ$550,MATCH(P$4,Kraftvärmeprod!$B$1:$AJ$1,0),FALSE)/1,0)-IFERROR(VLOOKUP($B188,'Slutlig allokering kvv'!$B$2:$AJ$550,MATCH(P$4,'Slutlig allokering kvv'!$B$1:$AJ$1,0),FALSE)/1,0)</f>
        <v>0</v>
      </c>
      <c r="Q188">
        <f>IFERROR(VLOOKUP($B188,Kraftvärmeprod!$B$1:$AJ$550,MATCH(Q$4,Kraftvärmeprod!$B$1:$AJ$1,0),FALSE)/1,0)-IFERROR(VLOOKUP($B188,'Slutlig allokering kvv'!$B$2:$AJ$550,MATCH(Q$4,'Slutlig allokering kvv'!$B$1:$AJ$1,0),FALSE)/1,0)</f>
        <v>0</v>
      </c>
      <c r="R188">
        <f>IFERROR(VLOOKUP($B188,Kraftvärmeprod!$B$1:$AJ$550,MATCH(R$4,Kraftvärmeprod!$B$1:$AJ$1,0),FALSE)/1,0)-IFERROR(VLOOKUP($B188,'Slutlig allokering kvv'!$B$2:$AJ$550,MATCH(R$4,'Slutlig allokering kvv'!$B$1:$AJ$1,0),FALSE)/1,0)</f>
        <v>0</v>
      </c>
      <c r="S188">
        <f>IFERROR(VLOOKUP($B188,Kraftvärmeprod!$B$1:$AJ$550,MATCH(S$4,Kraftvärmeprod!$B$1:$AJ$1,0),FALSE)/1,0)-IFERROR(VLOOKUP($B188,'Slutlig allokering kvv'!$B$2:$AJ$550,MATCH(S$4,'Slutlig allokering kvv'!$B$1:$AJ$1,0),FALSE)/1,0)</f>
        <v>0</v>
      </c>
      <c r="T188">
        <f>IFERROR(VLOOKUP($B188,Kraftvärmeprod!$B$1:$AJ$550,MATCH(T$4,Kraftvärmeprod!$B$1:$AJ$1,0),FALSE)/1,0)-IFERROR(VLOOKUP($B188,'Slutlig allokering kvv'!$B$2:$AJ$550,MATCH(T$4,'Slutlig allokering kvv'!$B$1:$AJ$1,0),FALSE)/1,0)</f>
        <v>0</v>
      </c>
      <c r="U188">
        <f>IFERROR(VLOOKUP($B188,Kraftvärmeprod!$B$1:$AJ$550,MATCH(U$4,Kraftvärmeprod!$B$1:$AJ$1,0),FALSE)/1,0)-IFERROR(VLOOKUP($B188,'Slutlig allokering kvv'!$B$2:$AJ$550,MATCH(U$4,'Slutlig allokering kvv'!$B$1:$AJ$1,0),FALSE)/1,0)</f>
        <v>0</v>
      </c>
      <c r="V188">
        <f>IFERROR(VLOOKUP($B188,Kraftvärmeprod!$B$1:$AJ$550,MATCH(V$4,Kraftvärmeprod!$B$1:$AJ$1,0),FALSE)/1,0)-IFERROR(VLOOKUP($B188,'Slutlig allokering kvv'!$B$2:$AJ$550,MATCH(V$4,'Slutlig allokering kvv'!$B$1:$AJ$1,0),FALSE)/1,0)</f>
        <v>0</v>
      </c>
      <c r="W188">
        <f>IFERROR(VLOOKUP($B188,Kraftvärmeprod!$B$1:$AJ$550,MATCH(W$4,Kraftvärmeprod!$B$1:$AJ$1,0),FALSE)/1,0)-IFERROR(VLOOKUP($B188,'Slutlig allokering kvv'!$B$2:$AJ$550,MATCH(W$4,'Slutlig allokering kvv'!$B$1:$AJ$1,0),FALSE)/1,0)</f>
        <v>0</v>
      </c>
      <c r="X188">
        <f>IFERROR(VLOOKUP($B188,Kraftvärmeprod!$B$1:$AJ$550,MATCH(X$4,Kraftvärmeprod!$B$1:$AJ$1,0),FALSE)/1,0)-IFERROR(VLOOKUP($B188,'Slutlig allokering kvv'!$B$2:$AJ$550,MATCH(X$4,'Slutlig allokering kvv'!$B$1:$AJ$1,0),FALSE)/1,0)</f>
        <v>0</v>
      </c>
      <c r="Y188">
        <f>IFERROR(VLOOKUP($B188,Kraftvärmeprod!$B$1:$AJ$550,MATCH(Y$4,Kraftvärmeprod!$B$1:$AJ$1,0),FALSE)/1,0)-IFERROR(VLOOKUP($B188,'Slutlig allokering kvv'!$B$2:$AJ$550,MATCH(Y$4,'Slutlig allokering kvv'!$B$1:$AJ$1,0),FALSE)/1,0)</f>
        <v>0</v>
      </c>
      <c r="Z188">
        <f>IFERROR(VLOOKUP($B188,Kraftvärmeprod!$B$1:$AJ$550,MATCH(Z$4,Kraftvärmeprod!$B$1:$AJ$1,0),FALSE)/1,0)-IFERROR(VLOOKUP($B188,'Slutlig allokering kvv'!$B$2:$AJ$550,MATCH(Z$4,'Slutlig allokering kvv'!$B$1:$AJ$1,0),FALSE)/1,0)</f>
        <v>0</v>
      </c>
      <c r="AA188">
        <f>IFERROR(VLOOKUP($B188,Kraftvärmeprod!$B$1:$AJ$550,MATCH(AA$4,Kraftvärmeprod!$B$1:$AJ$1,0),FALSE)/1,0)-IFERROR(VLOOKUP($B188,'Slutlig allokering kvv'!$B$2:$AJ$550,MATCH(AA$4,'Slutlig allokering kvv'!$B$1:$AJ$1,0),FALSE)/1,0)</f>
        <v>0</v>
      </c>
      <c r="AB188">
        <f>IFERROR(VLOOKUP($B188,Kraftvärmeprod!$B$1:$AJ$550,MATCH(AB$4,Kraftvärmeprod!$B$1:$AJ$1,0),FALSE)/1,0)-IFERROR(VLOOKUP($B188,'Slutlig allokering kvv'!$B$2:$AJ$550,MATCH(AB$4,'Slutlig allokering kvv'!$B$1:$AJ$1,0),FALSE)/1,0)</f>
        <v>0</v>
      </c>
      <c r="AC188">
        <f>IFERROR(VLOOKUP($B188,Kraftvärmeprod!$B$1:$AJ$550,MATCH(AC$4,Kraftvärmeprod!$B$1:$AJ$1,0),FALSE)/1,0)-IFERROR(VLOOKUP($B188,'Slutlig allokering kvv'!$B$2:$AJ$550,MATCH(AC$4,'Slutlig allokering kvv'!$B$1:$AJ$1,0),FALSE)/1,0)</f>
        <v>0</v>
      </c>
      <c r="AD188">
        <f>IFERROR(VLOOKUP($B188,Miljö!$B$1:$E$471,MATCH("Hjälpel kraftvärme (GWh)",Miljö!$B$1:$E$1,0),FALSE)/1,0)-IFERROR(VLOOKUP($B188,'Slutlig allokering kvv'!$B$2:$AJ$550,MATCH(AD$4,'Slutlig allokering kvv'!$B$1:$AJ$1,0),FALSE)/1,0)</f>
        <v>0</v>
      </c>
      <c r="AH188">
        <f t="shared" si="4"/>
        <v>0</v>
      </c>
      <c r="AJ188">
        <f>IFERROR(VLOOKUP($B188,'Slutlig allokering kvv'!$B$2:$AX$550,MATCH("Summa slutlig allokerad tillförd energi (utan hjälpel och rökgaskondensering):",'Slutlig allokering kvv'!$B$1:$AX$1,0),FALSE)/1,"")</f>
        <v>0</v>
      </c>
      <c r="AL188" s="195" t="str">
        <f>IFERROR(1-VLOOKUP($B188,'Slutlig allokering kvv'!$B$2:$AX$550,MATCH("Andel av bränsle i kvv som allokerats till värme, exklusive rökgaskondensering och hjälpel",'Slutlig allokering kvv'!$B$1:$AX$1,0),FALSE),"")</f>
        <v/>
      </c>
      <c r="AN188" s="195" t="str">
        <f t="shared" si="5"/>
        <v/>
      </c>
    </row>
    <row r="189" spans="1:40" x14ac:dyDescent="0.25">
      <c r="A189" s="2" t="s">
        <v>296</v>
      </c>
      <c r="B189" s="2" t="s">
        <v>299</v>
      </c>
      <c r="C189" t="str">
        <f>IFERROR(VLOOKUP($B189,Kraftvärmeprod!$B$1:$AH$479,MATCH(C$4,Kraftvärmeprod!$B$1:$AG$1,0),FALSE)/1,"")</f>
        <v/>
      </c>
      <c r="D189" t="str">
        <f>IFERROR(VLOOKUP($B189,Kraftvärmeprod!$B$1:$AH$479,MATCH(D$4,Kraftvärmeprod!$B$1:$AG$1,0),FALSE)/1,"")</f>
        <v/>
      </c>
      <c r="F189">
        <f>IFERROR(VLOOKUP($B189,Kraftvärmeprod!$B$1:$AJ$550,MATCH(F$4,Kraftvärmeprod!$B$1:$AJ$1,0),FALSE)/1,0)-IFERROR(VLOOKUP($B189,'Slutlig allokering kvv'!$B$2:$AJ$550,MATCH(F$4,'Slutlig allokering kvv'!$B$1:$AJ$1,0),FALSE)/1,0)</f>
        <v>0</v>
      </c>
      <c r="G189">
        <f>IFERROR(VLOOKUP($B189,Kraftvärmeprod!$B$1:$AJ$550,MATCH(G$4,Kraftvärmeprod!$B$1:$AJ$1,0),FALSE)/1,0)-IFERROR(VLOOKUP($B189,'Slutlig allokering kvv'!$B$2:$AJ$550,MATCH(G$4,'Slutlig allokering kvv'!$B$1:$AJ$1,0),FALSE)/1,0)</f>
        <v>0</v>
      </c>
      <c r="H189">
        <f>IFERROR(VLOOKUP($B189,Kraftvärmeprod!$B$1:$AJ$550,MATCH(H$4,Kraftvärmeprod!$B$1:$AJ$1,0),FALSE)/1,0)-IFERROR(VLOOKUP($B189,'Slutlig allokering kvv'!$B$2:$AJ$550,MATCH(H$4,'Slutlig allokering kvv'!$B$1:$AJ$1,0),FALSE)/1,0)</f>
        <v>0</v>
      </c>
      <c r="I189">
        <f>IFERROR(VLOOKUP($B189,Kraftvärmeprod!$B$1:$AJ$550,MATCH(I$4,Kraftvärmeprod!$B$1:$AJ$1,0),FALSE)/1,0)-IFERROR(VLOOKUP($B189,'Slutlig allokering kvv'!$B$2:$AJ$550,MATCH(I$4,'Slutlig allokering kvv'!$B$1:$AJ$1,0),FALSE)/1,0)</f>
        <v>0</v>
      </c>
      <c r="J189">
        <f>IFERROR(VLOOKUP($B189,Kraftvärmeprod!$B$1:$AJ$550,MATCH(J$4,Kraftvärmeprod!$B$1:$AJ$1,0),FALSE)/1,0)-IFERROR(VLOOKUP($B189,'Slutlig allokering kvv'!$B$2:$AJ$550,MATCH(J$4,'Slutlig allokering kvv'!$B$1:$AJ$1,0),FALSE)/1,0)</f>
        <v>0</v>
      </c>
      <c r="K189">
        <f>IFERROR(VLOOKUP($B189,Kraftvärmeprod!$B$1:$AJ$550,MATCH(K$4,Kraftvärmeprod!$B$1:$AJ$1,0),FALSE)/1,0)-IFERROR(VLOOKUP($B189,'Slutlig allokering kvv'!$B$2:$AJ$550,MATCH(K$4,'Slutlig allokering kvv'!$B$1:$AJ$1,0),FALSE)/1,0)</f>
        <v>0</v>
      </c>
      <c r="L189">
        <f>IFERROR(VLOOKUP($B189,Kraftvärmeprod!$B$1:$AJ$550,MATCH(L$4,Kraftvärmeprod!$B$1:$AJ$1,0),FALSE)/1,0)-IFERROR(VLOOKUP($B189,'Slutlig allokering kvv'!$B$2:$AJ$550,MATCH(L$4,'Slutlig allokering kvv'!$B$1:$AJ$1,0),FALSE)/1,0)</f>
        <v>0</v>
      </c>
      <c r="M189">
        <f>IFERROR(VLOOKUP($B189,Kraftvärmeprod!$B$1:$AJ$550,MATCH(M$4,Kraftvärmeprod!$B$1:$AJ$1,0),FALSE)/1,0)-IFERROR(VLOOKUP($B189,'Slutlig allokering kvv'!$B$2:$AJ$550,MATCH(M$4,'Slutlig allokering kvv'!$B$1:$AJ$1,0),FALSE)/1,0)</f>
        <v>0</v>
      </c>
      <c r="N189">
        <f>IFERROR(VLOOKUP($B189,Kraftvärmeprod!$B$1:$AJ$550,MATCH(N$4,Kraftvärmeprod!$B$1:$AJ$1,0),FALSE)/1,0)-IFERROR(VLOOKUP($B189,'Slutlig allokering kvv'!$B$2:$AJ$550,MATCH(N$4,'Slutlig allokering kvv'!$B$1:$AJ$1,0),FALSE)/1,0)</f>
        <v>0</v>
      </c>
      <c r="O189">
        <f>IFERROR(VLOOKUP($B189,Kraftvärmeprod!$B$1:$AJ$550,MATCH(O$4,Kraftvärmeprod!$B$1:$AJ$1,0),FALSE)/1,0)-IFERROR(VLOOKUP($B189,'Slutlig allokering kvv'!$B$2:$AJ$550,MATCH(O$4,'Slutlig allokering kvv'!$B$1:$AJ$1,0),FALSE)/1,0)</f>
        <v>0</v>
      </c>
      <c r="P189">
        <f>IFERROR(VLOOKUP($B189,Kraftvärmeprod!$B$1:$AJ$550,MATCH(P$4,Kraftvärmeprod!$B$1:$AJ$1,0),FALSE)/1,0)-IFERROR(VLOOKUP($B189,'Slutlig allokering kvv'!$B$2:$AJ$550,MATCH(P$4,'Slutlig allokering kvv'!$B$1:$AJ$1,0),FALSE)/1,0)</f>
        <v>0</v>
      </c>
      <c r="Q189">
        <f>IFERROR(VLOOKUP($B189,Kraftvärmeprod!$B$1:$AJ$550,MATCH(Q$4,Kraftvärmeprod!$B$1:$AJ$1,0),FALSE)/1,0)-IFERROR(VLOOKUP($B189,'Slutlig allokering kvv'!$B$2:$AJ$550,MATCH(Q$4,'Slutlig allokering kvv'!$B$1:$AJ$1,0),FALSE)/1,0)</f>
        <v>0</v>
      </c>
      <c r="R189">
        <f>IFERROR(VLOOKUP($B189,Kraftvärmeprod!$B$1:$AJ$550,MATCH(R$4,Kraftvärmeprod!$B$1:$AJ$1,0),FALSE)/1,0)-IFERROR(VLOOKUP($B189,'Slutlig allokering kvv'!$B$2:$AJ$550,MATCH(R$4,'Slutlig allokering kvv'!$B$1:$AJ$1,0),FALSE)/1,0)</f>
        <v>0</v>
      </c>
      <c r="S189">
        <f>IFERROR(VLOOKUP($B189,Kraftvärmeprod!$B$1:$AJ$550,MATCH(S$4,Kraftvärmeprod!$B$1:$AJ$1,0),FALSE)/1,0)-IFERROR(VLOOKUP($B189,'Slutlig allokering kvv'!$B$2:$AJ$550,MATCH(S$4,'Slutlig allokering kvv'!$B$1:$AJ$1,0),FALSE)/1,0)</f>
        <v>0</v>
      </c>
      <c r="T189">
        <f>IFERROR(VLOOKUP($B189,Kraftvärmeprod!$B$1:$AJ$550,MATCH(T$4,Kraftvärmeprod!$B$1:$AJ$1,0),FALSE)/1,0)-IFERROR(VLOOKUP($B189,'Slutlig allokering kvv'!$B$2:$AJ$550,MATCH(T$4,'Slutlig allokering kvv'!$B$1:$AJ$1,0),FALSE)/1,0)</f>
        <v>0</v>
      </c>
      <c r="U189">
        <f>IFERROR(VLOOKUP($B189,Kraftvärmeprod!$B$1:$AJ$550,MATCH(U$4,Kraftvärmeprod!$B$1:$AJ$1,0),FALSE)/1,0)-IFERROR(VLOOKUP($B189,'Slutlig allokering kvv'!$B$2:$AJ$550,MATCH(U$4,'Slutlig allokering kvv'!$B$1:$AJ$1,0),FALSE)/1,0)</f>
        <v>0</v>
      </c>
      <c r="V189">
        <f>IFERROR(VLOOKUP($B189,Kraftvärmeprod!$B$1:$AJ$550,MATCH(V$4,Kraftvärmeprod!$B$1:$AJ$1,0),FALSE)/1,0)-IFERROR(VLOOKUP($B189,'Slutlig allokering kvv'!$B$2:$AJ$550,MATCH(V$4,'Slutlig allokering kvv'!$B$1:$AJ$1,0),FALSE)/1,0)</f>
        <v>0</v>
      </c>
      <c r="W189">
        <f>IFERROR(VLOOKUP($B189,Kraftvärmeprod!$B$1:$AJ$550,MATCH(W$4,Kraftvärmeprod!$B$1:$AJ$1,0),FALSE)/1,0)-IFERROR(VLOOKUP($B189,'Slutlig allokering kvv'!$B$2:$AJ$550,MATCH(W$4,'Slutlig allokering kvv'!$B$1:$AJ$1,0),FALSE)/1,0)</f>
        <v>0</v>
      </c>
      <c r="X189">
        <f>IFERROR(VLOOKUP($B189,Kraftvärmeprod!$B$1:$AJ$550,MATCH(X$4,Kraftvärmeprod!$B$1:$AJ$1,0),FALSE)/1,0)-IFERROR(VLOOKUP($B189,'Slutlig allokering kvv'!$B$2:$AJ$550,MATCH(X$4,'Slutlig allokering kvv'!$B$1:$AJ$1,0),FALSE)/1,0)</f>
        <v>0</v>
      </c>
      <c r="Y189">
        <f>IFERROR(VLOOKUP($B189,Kraftvärmeprod!$B$1:$AJ$550,MATCH(Y$4,Kraftvärmeprod!$B$1:$AJ$1,0),FALSE)/1,0)-IFERROR(VLOOKUP($B189,'Slutlig allokering kvv'!$B$2:$AJ$550,MATCH(Y$4,'Slutlig allokering kvv'!$B$1:$AJ$1,0),FALSE)/1,0)</f>
        <v>0</v>
      </c>
      <c r="Z189">
        <f>IFERROR(VLOOKUP($B189,Kraftvärmeprod!$B$1:$AJ$550,MATCH(Z$4,Kraftvärmeprod!$B$1:$AJ$1,0),FALSE)/1,0)-IFERROR(VLOOKUP($B189,'Slutlig allokering kvv'!$B$2:$AJ$550,MATCH(Z$4,'Slutlig allokering kvv'!$B$1:$AJ$1,0),FALSE)/1,0)</f>
        <v>0</v>
      </c>
      <c r="AA189">
        <f>IFERROR(VLOOKUP($B189,Kraftvärmeprod!$B$1:$AJ$550,MATCH(AA$4,Kraftvärmeprod!$B$1:$AJ$1,0),FALSE)/1,0)-IFERROR(VLOOKUP($B189,'Slutlig allokering kvv'!$B$2:$AJ$550,MATCH(AA$4,'Slutlig allokering kvv'!$B$1:$AJ$1,0),FALSE)/1,0)</f>
        <v>0</v>
      </c>
      <c r="AB189">
        <f>IFERROR(VLOOKUP($B189,Kraftvärmeprod!$B$1:$AJ$550,MATCH(AB$4,Kraftvärmeprod!$B$1:$AJ$1,0),FALSE)/1,0)-IFERROR(VLOOKUP($B189,'Slutlig allokering kvv'!$B$2:$AJ$550,MATCH(AB$4,'Slutlig allokering kvv'!$B$1:$AJ$1,0),FALSE)/1,0)</f>
        <v>0</v>
      </c>
      <c r="AC189">
        <f>IFERROR(VLOOKUP($B189,Kraftvärmeprod!$B$1:$AJ$550,MATCH(AC$4,Kraftvärmeprod!$B$1:$AJ$1,0),FALSE)/1,0)-IFERROR(VLOOKUP($B189,'Slutlig allokering kvv'!$B$2:$AJ$550,MATCH(AC$4,'Slutlig allokering kvv'!$B$1:$AJ$1,0),FALSE)/1,0)</f>
        <v>0</v>
      </c>
      <c r="AD189">
        <f>IFERROR(VLOOKUP($B189,Miljö!$B$1:$E$471,MATCH("Hjälpel kraftvärme (GWh)",Miljö!$B$1:$E$1,0),FALSE)/1,0)-IFERROR(VLOOKUP($B189,'Slutlig allokering kvv'!$B$2:$AJ$550,MATCH(AD$4,'Slutlig allokering kvv'!$B$1:$AJ$1,0),FALSE)/1,0)</f>
        <v>0</v>
      </c>
      <c r="AH189">
        <f t="shared" si="4"/>
        <v>0</v>
      </c>
      <c r="AJ189">
        <f>IFERROR(VLOOKUP($B189,'Slutlig allokering kvv'!$B$2:$AX$550,MATCH("Summa slutlig allokerad tillförd energi (utan hjälpel och rökgaskondensering):",'Slutlig allokering kvv'!$B$1:$AX$1,0),FALSE)/1,"")</f>
        <v>0</v>
      </c>
      <c r="AL189" s="195" t="str">
        <f>IFERROR(1-VLOOKUP($B189,'Slutlig allokering kvv'!$B$2:$AX$550,MATCH("Andel av bränsle i kvv som allokerats till värme, exklusive rökgaskondensering och hjälpel",'Slutlig allokering kvv'!$B$1:$AX$1,0),FALSE),"")</f>
        <v/>
      </c>
      <c r="AN189" s="195" t="str">
        <f t="shared" si="5"/>
        <v/>
      </c>
    </row>
    <row r="190" spans="1:40" x14ac:dyDescent="0.25">
      <c r="A190" s="2" t="s">
        <v>296</v>
      </c>
      <c r="B190" s="2" t="s">
        <v>300</v>
      </c>
      <c r="C190" t="str">
        <f>IFERROR(VLOOKUP($B190,Kraftvärmeprod!$B$1:$AH$479,MATCH(C$4,Kraftvärmeprod!$B$1:$AG$1,0),FALSE)/1,"")</f>
        <v/>
      </c>
      <c r="D190" t="str">
        <f>IFERROR(VLOOKUP($B190,Kraftvärmeprod!$B$1:$AH$479,MATCH(D$4,Kraftvärmeprod!$B$1:$AG$1,0),FALSE)/1,"")</f>
        <v/>
      </c>
      <c r="F190">
        <f>IFERROR(VLOOKUP($B190,Kraftvärmeprod!$B$1:$AJ$550,MATCH(F$4,Kraftvärmeprod!$B$1:$AJ$1,0),FALSE)/1,0)-IFERROR(VLOOKUP($B190,'Slutlig allokering kvv'!$B$2:$AJ$550,MATCH(F$4,'Slutlig allokering kvv'!$B$1:$AJ$1,0),FALSE)/1,0)</f>
        <v>0</v>
      </c>
      <c r="G190">
        <f>IFERROR(VLOOKUP($B190,Kraftvärmeprod!$B$1:$AJ$550,MATCH(G$4,Kraftvärmeprod!$B$1:$AJ$1,0),FALSE)/1,0)-IFERROR(VLOOKUP($B190,'Slutlig allokering kvv'!$B$2:$AJ$550,MATCH(G$4,'Slutlig allokering kvv'!$B$1:$AJ$1,0),FALSE)/1,0)</f>
        <v>0</v>
      </c>
      <c r="H190">
        <f>IFERROR(VLOOKUP($B190,Kraftvärmeprod!$B$1:$AJ$550,MATCH(H$4,Kraftvärmeprod!$B$1:$AJ$1,0),FALSE)/1,0)-IFERROR(VLOOKUP($B190,'Slutlig allokering kvv'!$B$2:$AJ$550,MATCH(H$4,'Slutlig allokering kvv'!$B$1:$AJ$1,0),FALSE)/1,0)</f>
        <v>0</v>
      </c>
      <c r="I190">
        <f>IFERROR(VLOOKUP($B190,Kraftvärmeprod!$B$1:$AJ$550,MATCH(I$4,Kraftvärmeprod!$B$1:$AJ$1,0),FALSE)/1,0)-IFERROR(VLOOKUP($B190,'Slutlig allokering kvv'!$B$2:$AJ$550,MATCH(I$4,'Slutlig allokering kvv'!$B$1:$AJ$1,0),FALSE)/1,0)</f>
        <v>0</v>
      </c>
      <c r="J190">
        <f>IFERROR(VLOOKUP($B190,Kraftvärmeprod!$B$1:$AJ$550,MATCH(J$4,Kraftvärmeprod!$B$1:$AJ$1,0),FALSE)/1,0)-IFERROR(VLOOKUP($B190,'Slutlig allokering kvv'!$B$2:$AJ$550,MATCH(J$4,'Slutlig allokering kvv'!$B$1:$AJ$1,0),FALSE)/1,0)</f>
        <v>0</v>
      </c>
      <c r="K190">
        <f>IFERROR(VLOOKUP($B190,Kraftvärmeprod!$B$1:$AJ$550,MATCH(K$4,Kraftvärmeprod!$B$1:$AJ$1,0),FALSE)/1,0)-IFERROR(VLOOKUP($B190,'Slutlig allokering kvv'!$B$2:$AJ$550,MATCH(K$4,'Slutlig allokering kvv'!$B$1:$AJ$1,0),FALSE)/1,0)</f>
        <v>0</v>
      </c>
      <c r="L190">
        <f>IFERROR(VLOOKUP($B190,Kraftvärmeprod!$B$1:$AJ$550,MATCH(L$4,Kraftvärmeprod!$B$1:$AJ$1,0),FALSE)/1,0)-IFERROR(VLOOKUP($B190,'Slutlig allokering kvv'!$B$2:$AJ$550,MATCH(L$4,'Slutlig allokering kvv'!$B$1:$AJ$1,0),FALSE)/1,0)</f>
        <v>0</v>
      </c>
      <c r="M190">
        <f>IFERROR(VLOOKUP($B190,Kraftvärmeprod!$B$1:$AJ$550,MATCH(M$4,Kraftvärmeprod!$B$1:$AJ$1,0),FALSE)/1,0)-IFERROR(VLOOKUP($B190,'Slutlig allokering kvv'!$B$2:$AJ$550,MATCH(M$4,'Slutlig allokering kvv'!$B$1:$AJ$1,0),FALSE)/1,0)</f>
        <v>0</v>
      </c>
      <c r="N190">
        <f>IFERROR(VLOOKUP($B190,Kraftvärmeprod!$B$1:$AJ$550,MATCH(N$4,Kraftvärmeprod!$B$1:$AJ$1,0),FALSE)/1,0)-IFERROR(VLOOKUP($B190,'Slutlig allokering kvv'!$B$2:$AJ$550,MATCH(N$4,'Slutlig allokering kvv'!$B$1:$AJ$1,0),FALSE)/1,0)</f>
        <v>0</v>
      </c>
      <c r="O190">
        <f>IFERROR(VLOOKUP($B190,Kraftvärmeprod!$B$1:$AJ$550,MATCH(O$4,Kraftvärmeprod!$B$1:$AJ$1,0),FALSE)/1,0)-IFERROR(VLOOKUP($B190,'Slutlig allokering kvv'!$B$2:$AJ$550,MATCH(O$4,'Slutlig allokering kvv'!$B$1:$AJ$1,0),FALSE)/1,0)</f>
        <v>0</v>
      </c>
      <c r="P190">
        <f>IFERROR(VLOOKUP($B190,Kraftvärmeprod!$B$1:$AJ$550,MATCH(P$4,Kraftvärmeprod!$B$1:$AJ$1,0),FALSE)/1,0)-IFERROR(VLOOKUP($B190,'Slutlig allokering kvv'!$B$2:$AJ$550,MATCH(P$4,'Slutlig allokering kvv'!$B$1:$AJ$1,0),FALSE)/1,0)</f>
        <v>0</v>
      </c>
      <c r="Q190">
        <f>IFERROR(VLOOKUP($B190,Kraftvärmeprod!$B$1:$AJ$550,MATCH(Q$4,Kraftvärmeprod!$B$1:$AJ$1,0),FALSE)/1,0)-IFERROR(VLOOKUP($B190,'Slutlig allokering kvv'!$B$2:$AJ$550,MATCH(Q$4,'Slutlig allokering kvv'!$B$1:$AJ$1,0),FALSE)/1,0)</f>
        <v>0</v>
      </c>
      <c r="R190">
        <f>IFERROR(VLOOKUP($B190,Kraftvärmeprod!$B$1:$AJ$550,MATCH(R$4,Kraftvärmeprod!$B$1:$AJ$1,0),FALSE)/1,0)-IFERROR(VLOOKUP($B190,'Slutlig allokering kvv'!$B$2:$AJ$550,MATCH(R$4,'Slutlig allokering kvv'!$B$1:$AJ$1,0),FALSE)/1,0)</f>
        <v>0</v>
      </c>
      <c r="S190">
        <f>IFERROR(VLOOKUP($B190,Kraftvärmeprod!$B$1:$AJ$550,MATCH(S$4,Kraftvärmeprod!$B$1:$AJ$1,0),FALSE)/1,0)-IFERROR(VLOOKUP($B190,'Slutlig allokering kvv'!$B$2:$AJ$550,MATCH(S$4,'Slutlig allokering kvv'!$B$1:$AJ$1,0),FALSE)/1,0)</f>
        <v>0</v>
      </c>
      <c r="T190">
        <f>IFERROR(VLOOKUP($B190,Kraftvärmeprod!$B$1:$AJ$550,MATCH(T$4,Kraftvärmeprod!$B$1:$AJ$1,0),FALSE)/1,0)-IFERROR(VLOOKUP($B190,'Slutlig allokering kvv'!$B$2:$AJ$550,MATCH(T$4,'Slutlig allokering kvv'!$B$1:$AJ$1,0),FALSE)/1,0)</f>
        <v>0</v>
      </c>
      <c r="U190">
        <f>IFERROR(VLOOKUP($B190,Kraftvärmeprod!$B$1:$AJ$550,MATCH(U$4,Kraftvärmeprod!$B$1:$AJ$1,0),FALSE)/1,0)-IFERROR(VLOOKUP($B190,'Slutlig allokering kvv'!$B$2:$AJ$550,MATCH(U$4,'Slutlig allokering kvv'!$B$1:$AJ$1,0),FALSE)/1,0)</f>
        <v>0</v>
      </c>
      <c r="V190">
        <f>IFERROR(VLOOKUP($B190,Kraftvärmeprod!$B$1:$AJ$550,MATCH(V$4,Kraftvärmeprod!$B$1:$AJ$1,0),FALSE)/1,0)-IFERROR(VLOOKUP($B190,'Slutlig allokering kvv'!$B$2:$AJ$550,MATCH(V$4,'Slutlig allokering kvv'!$B$1:$AJ$1,0),FALSE)/1,0)</f>
        <v>0</v>
      </c>
      <c r="W190">
        <f>IFERROR(VLOOKUP($B190,Kraftvärmeprod!$B$1:$AJ$550,MATCH(W$4,Kraftvärmeprod!$B$1:$AJ$1,0),FALSE)/1,0)-IFERROR(VLOOKUP($B190,'Slutlig allokering kvv'!$B$2:$AJ$550,MATCH(W$4,'Slutlig allokering kvv'!$B$1:$AJ$1,0),FALSE)/1,0)</f>
        <v>0</v>
      </c>
      <c r="X190">
        <f>IFERROR(VLOOKUP($B190,Kraftvärmeprod!$B$1:$AJ$550,MATCH(X$4,Kraftvärmeprod!$B$1:$AJ$1,0),FALSE)/1,0)-IFERROR(VLOOKUP($B190,'Slutlig allokering kvv'!$B$2:$AJ$550,MATCH(X$4,'Slutlig allokering kvv'!$B$1:$AJ$1,0),FALSE)/1,0)</f>
        <v>0</v>
      </c>
      <c r="Y190">
        <f>IFERROR(VLOOKUP($B190,Kraftvärmeprod!$B$1:$AJ$550,MATCH(Y$4,Kraftvärmeprod!$B$1:$AJ$1,0),FALSE)/1,0)-IFERROR(VLOOKUP($B190,'Slutlig allokering kvv'!$B$2:$AJ$550,MATCH(Y$4,'Slutlig allokering kvv'!$B$1:$AJ$1,0),FALSE)/1,0)</f>
        <v>0</v>
      </c>
      <c r="Z190">
        <f>IFERROR(VLOOKUP($B190,Kraftvärmeprod!$B$1:$AJ$550,MATCH(Z$4,Kraftvärmeprod!$B$1:$AJ$1,0),FALSE)/1,0)-IFERROR(VLOOKUP($B190,'Slutlig allokering kvv'!$B$2:$AJ$550,MATCH(Z$4,'Slutlig allokering kvv'!$B$1:$AJ$1,0),FALSE)/1,0)</f>
        <v>0</v>
      </c>
      <c r="AA190">
        <f>IFERROR(VLOOKUP($B190,Kraftvärmeprod!$B$1:$AJ$550,MATCH(AA$4,Kraftvärmeprod!$B$1:$AJ$1,0),FALSE)/1,0)-IFERROR(VLOOKUP($B190,'Slutlig allokering kvv'!$B$2:$AJ$550,MATCH(AA$4,'Slutlig allokering kvv'!$B$1:$AJ$1,0),FALSE)/1,0)</f>
        <v>0</v>
      </c>
      <c r="AB190">
        <f>IFERROR(VLOOKUP($B190,Kraftvärmeprod!$B$1:$AJ$550,MATCH(AB$4,Kraftvärmeprod!$B$1:$AJ$1,0),FALSE)/1,0)-IFERROR(VLOOKUP($B190,'Slutlig allokering kvv'!$B$2:$AJ$550,MATCH(AB$4,'Slutlig allokering kvv'!$B$1:$AJ$1,0),FALSE)/1,0)</f>
        <v>0</v>
      </c>
      <c r="AC190">
        <f>IFERROR(VLOOKUP($B190,Kraftvärmeprod!$B$1:$AJ$550,MATCH(AC$4,Kraftvärmeprod!$B$1:$AJ$1,0),FALSE)/1,0)-IFERROR(VLOOKUP($B190,'Slutlig allokering kvv'!$B$2:$AJ$550,MATCH(AC$4,'Slutlig allokering kvv'!$B$1:$AJ$1,0),FALSE)/1,0)</f>
        <v>0</v>
      </c>
      <c r="AD190">
        <f>IFERROR(VLOOKUP($B190,Miljö!$B$1:$E$471,MATCH("Hjälpel kraftvärme (GWh)",Miljö!$B$1:$E$1,0),FALSE)/1,0)-IFERROR(VLOOKUP($B190,'Slutlig allokering kvv'!$B$2:$AJ$550,MATCH(AD$4,'Slutlig allokering kvv'!$B$1:$AJ$1,0),FALSE)/1,0)</f>
        <v>0</v>
      </c>
      <c r="AH190">
        <f t="shared" si="4"/>
        <v>0</v>
      </c>
      <c r="AJ190">
        <f>IFERROR(VLOOKUP($B190,'Slutlig allokering kvv'!$B$2:$AX$550,MATCH("Summa slutlig allokerad tillförd energi (utan hjälpel och rökgaskondensering):",'Slutlig allokering kvv'!$B$1:$AX$1,0),FALSE)/1,"")</f>
        <v>0</v>
      </c>
      <c r="AL190" s="195" t="str">
        <f>IFERROR(1-VLOOKUP($B190,'Slutlig allokering kvv'!$B$2:$AX$550,MATCH("Andel av bränsle i kvv som allokerats till värme, exklusive rökgaskondensering och hjälpel",'Slutlig allokering kvv'!$B$1:$AX$1,0),FALSE),"")</f>
        <v/>
      </c>
      <c r="AN190" s="195" t="str">
        <f t="shared" si="5"/>
        <v/>
      </c>
    </row>
    <row r="191" spans="1:40" x14ac:dyDescent="0.25">
      <c r="A191" s="2" t="s">
        <v>296</v>
      </c>
      <c r="B191" s="2" t="s">
        <v>301</v>
      </c>
      <c r="C191" t="str">
        <f>IFERROR(VLOOKUP($B191,Kraftvärmeprod!$B$1:$AH$479,MATCH(C$4,Kraftvärmeprod!$B$1:$AG$1,0),FALSE)/1,"")</f>
        <v/>
      </c>
      <c r="D191" t="str">
        <f>IFERROR(VLOOKUP($B191,Kraftvärmeprod!$B$1:$AH$479,MATCH(D$4,Kraftvärmeprod!$B$1:$AG$1,0),FALSE)/1,"")</f>
        <v/>
      </c>
      <c r="F191">
        <f>IFERROR(VLOOKUP($B191,Kraftvärmeprod!$B$1:$AJ$550,MATCH(F$4,Kraftvärmeprod!$B$1:$AJ$1,0),FALSE)/1,0)-IFERROR(VLOOKUP($B191,'Slutlig allokering kvv'!$B$2:$AJ$550,MATCH(F$4,'Slutlig allokering kvv'!$B$1:$AJ$1,0),FALSE)/1,0)</f>
        <v>0</v>
      </c>
      <c r="G191">
        <f>IFERROR(VLOOKUP($B191,Kraftvärmeprod!$B$1:$AJ$550,MATCH(G$4,Kraftvärmeprod!$B$1:$AJ$1,0),FALSE)/1,0)-IFERROR(VLOOKUP($B191,'Slutlig allokering kvv'!$B$2:$AJ$550,MATCH(G$4,'Slutlig allokering kvv'!$B$1:$AJ$1,0),FALSE)/1,0)</f>
        <v>0</v>
      </c>
      <c r="H191">
        <f>IFERROR(VLOOKUP($B191,Kraftvärmeprod!$B$1:$AJ$550,MATCH(H$4,Kraftvärmeprod!$B$1:$AJ$1,0),FALSE)/1,0)-IFERROR(VLOOKUP($B191,'Slutlig allokering kvv'!$B$2:$AJ$550,MATCH(H$4,'Slutlig allokering kvv'!$B$1:$AJ$1,0),FALSE)/1,0)</f>
        <v>0</v>
      </c>
      <c r="I191">
        <f>IFERROR(VLOOKUP($B191,Kraftvärmeprod!$B$1:$AJ$550,MATCH(I$4,Kraftvärmeprod!$B$1:$AJ$1,0),FALSE)/1,0)-IFERROR(VLOOKUP($B191,'Slutlig allokering kvv'!$B$2:$AJ$550,MATCH(I$4,'Slutlig allokering kvv'!$B$1:$AJ$1,0),FALSE)/1,0)</f>
        <v>0</v>
      </c>
      <c r="J191">
        <f>IFERROR(VLOOKUP($B191,Kraftvärmeprod!$B$1:$AJ$550,MATCH(J$4,Kraftvärmeprod!$B$1:$AJ$1,0),FALSE)/1,0)-IFERROR(VLOOKUP($B191,'Slutlig allokering kvv'!$B$2:$AJ$550,MATCH(J$4,'Slutlig allokering kvv'!$B$1:$AJ$1,0),FALSE)/1,0)</f>
        <v>0</v>
      </c>
      <c r="K191">
        <f>IFERROR(VLOOKUP($B191,Kraftvärmeprod!$B$1:$AJ$550,MATCH(K$4,Kraftvärmeprod!$B$1:$AJ$1,0),FALSE)/1,0)-IFERROR(VLOOKUP($B191,'Slutlig allokering kvv'!$B$2:$AJ$550,MATCH(K$4,'Slutlig allokering kvv'!$B$1:$AJ$1,0),FALSE)/1,0)</f>
        <v>0</v>
      </c>
      <c r="L191">
        <f>IFERROR(VLOOKUP($B191,Kraftvärmeprod!$B$1:$AJ$550,MATCH(L$4,Kraftvärmeprod!$B$1:$AJ$1,0),FALSE)/1,0)-IFERROR(VLOOKUP($B191,'Slutlig allokering kvv'!$B$2:$AJ$550,MATCH(L$4,'Slutlig allokering kvv'!$B$1:$AJ$1,0),FALSE)/1,0)</f>
        <v>0</v>
      </c>
      <c r="M191">
        <f>IFERROR(VLOOKUP($B191,Kraftvärmeprod!$B$1:$AJ$550,MATCH(M$4,Kraftvärmeprod!$B$1:$AJ$1,0),FALSE)/1,0)-IFERROR(VLOOKUP($B191,'Slutlig allokering kvv'!$B$2:$AJ$550,MATCH(M$4,'Slutlig allokering kvv'!$B$1:$AJ$1,0),FALSE)/1,0)</f>
        <v>0</v>
      </c>
      <c r="N191">
        <f>IFERROR(VLOOKUP($B191,Kraftvärmeprod!$B$1:$AJ$550,MATCH(N$4,Kraftvärmeprod!$B$1:$AJ$1,0),FALSE)/1,0)-IFERROR(VLOOKUP($B191,'Slutlig allokering kvv'!$B$2:$AJ$550,MATCH(N$4,'Slutlig allokering kvv'!$B$1:$AJ$1,0),FALSE)/1,0)</f>
        <v>0</v>
      </c>
      <c r="O191">
        <f>IFERROR(VLOOKUP($B191,Kraftvärmeprod!$B$1:$AJ$550,MATCH(O$4,Kraftvärmeprod!$B$1:$AJ$1,0),FALSE)/1,0)-IFERROR(VLOOKUP($B191,'Slutlig allokering kvv'!$B$2:$AJ$550,MATCH(O$4,'Slutlig allokering kvv'!$B$1:$AJ$1,0),FALSE)/1,0)</f>
        <v>0</v>
      </c>
      <c r="P191">
        <f>IFERROR(VLOOKUP($B191,Kraftvärmeprod!$B$1:$AJ$550,MATCH(P$4,Kraftvärmeprod!$B$1:$AJ$1,0),FALSE)/1,0)-IFERROR(VLOOKUP($B191,'Slutlig allokering kvv'!$B$2:$AJ$550,MATCH(P$4,'Slutlig allokering kvv'!$B$1:$AJ$1,0),FALSE)/1,0)</f>
        <v>0</v>
      </c>
      <c r="Q191">
        <f>IFERROR(VLOOKUP($B191,Kraftvärmeprod!$B$1:$AJ$550,MATCH(Q$4,Kraftvärmeprod!$B$1:$AJ$1,0),FALSE)/1,0)-IFERROR(VLOOKUP($B191,'Slutlig allokering kvv'!$B$2:$AJ$550,MATCH(Q$4,'Slutlig allokering kvv'!$B$1:$AJ$1,0),FALSE)/1,0)</f>
        <v>0</v>
      </c>
      <c r="R191">
        <f>IFERROR(VLOOKUP($B191,Kraftvärmeprod!$B$1:$AJ$550,MATCH(R$4,Kraftvärmeprod!$B$1:$AJ$1,0),FALSE)/1,0)-IFERROR(VLOOKUP($B191,'Slutlig allokering kvv'!$B$2:$AJ$550,MATCH(R$4,'Slutlig allokering kvv'!$B$1:$AJ$1,0),FALSE)/1,0)</f>
        <v>0</v>
      </c>
      <c r="S191">
        <f>IFERROR(VLOOKUP($B191,Kraftvärmeprod!$B$1:$AJ$550,MATCH(S$4,Kraftvärmeprod!$B$1:$AJ$1,0),FALSE)/1,0)-IFERROR(VLOOKUP($B191,'Slutlig allokering kvv'!$B$2:$AJ$550,MATCH(S$4,'Slutlig allokering kvv'!$B$1:$AJ$1,0),FALSE)/1,0)</f>
        <v>0</v>
      </c>
      <c r="T191">
        <f>IFERROR(VLOOKUP($B191,Kraftvärmeprod!$B$1:$AJ$550,MATCH(T$4,Kraftvärmeprod!$B$1:$AJ$1,0),FALSE)/1,0)-IFERROR(VLOOKUP($B191,'Slutlig allokering kvv'!$B$2:$AJ$550,MATCH(T$4,'Slutlig allokering kvv'!$B$1:$AJ$1,0),FALSE)/1,0)</f>
        <v>0</v>
      </c>
      <c r="U191">
        <f>IFERROR(VLOOKUP($B191,Kraftvärmeprod!$B$1:$AJ$550,MATCH(U$4,Kraftvärmeprod!$B$1:$AJ$1,0),FALSE)/1,0)-IFERROR(VLOOKUP($B191,'Slutlig allokering kvv'!$B$2:$AJ$550,MATCH(U$4,'Slutlig allokering kvv'!$B$1:$AJ$1,0),FALSE)/1,0)</f>
        <v>0</v>
      </c>
      <c r="V191">
        <f>IFERROR(VLOOKUP($B191,Kraftvärmeprod!$B$1:$AJ$550,MATCH(V$4,Kraftvärmeprod!$B$1:$AJ$1,0),FALSE)/1,0)-IFERROR(VLOOKUP($B191,'Slutlig allokering kvv'!$B$2:$AJ$550,MATCH(V$4,'Slutlig allokering kvv'!$B$1:$AJ$1,0),FALSE)/1,0)</f>
        <v>0</v>
      </c>
      <c r="W191">
        <f>IFERROR(VLOOKUP($B191,Kraftvärmeprod!$B$1:$AJ$550,MATCH(W$4,Kraftvärmeprod!$B$1:$AJ$1,0),FALSE)/1,0)-IFERROR(VLOOKUP($B191,'Slutlig allokering kvv'!$B$2:$AJ$550,MATCH(W$4,'Slutlig allokering kvv'!$B$1:$AJ$1,0),FALSE)/1,0)</f>
        <v>0</v>
      </c>
      <c r="X191">
        <f>IFERROR(VLOOKUP($B191,Kraftvärmeprod!$B$1:$AJ$550,MATCH(X$4,Kraftvärmeprod!$B$1:$AJ$1,0),FALSE)/1,0)-IFERROR(VLOOKUP($B191,'Slutlig allokering kvv'!$B$2:$AJ$550,MATCH(X$4,'Slutlig allokering kvv'!$B$1:$AJ$1,0),FALSE)/1,0)</f>
        <v>0</v>
      </c>
      <c r="Y191">
        <f>IFERROR(VLOOKUP($B191,Kraftvärmeprod!$B$1:$AJ$550,MATCH(Y$4,Kraftvärmeprod!$B$1:$AJ$1,0),FALSE)/1,0)-IFERROR(VLOOKUP($B191,'Slutlig allokering kvv'!$B$2:$AJ$550,MATCH(Y$4,'Slutlig allokering kvv'!$B$1:$AJ$1,0),FALSE)/1,0)</f>
        <v>0</v>
      </c>
      <c r="Z191">
        <f>IFERROR(VLOOKUP($B191,Kraftvärmeprod!$B$1:$AJ$550,MATCH(Z$4,Kraftvärmeprod!$B$1:$AJ$1,0),FALSE)/1,0)-IFERROR(VLOOKUP($B191,'Slutlig allokering kvv'!$B$2:$AJ$550,MATCH(Z$4,'Slutlig allokering kvv'!$B$1:$AJ$1,0),FALSE)/1,0)</f>
        <v>0</v>
      </c>
      <c r="AA191">
        <f>IFERROR(VLOOKUP($B191,Kraftvärmeprod!$B$1:$AJ$550,MATCH(AA$4,Kraftvärmeprod!$B$1:$AJ$1,0),FALSE)/1,0)-IFERROR(VLOOKUP($B191,'Slutlig allokering kvv'!$B$2:$AJ$550,MATCH(AA$4,'Slutlig allokering kvv'!$B$1:$AJ$1,0),FALSE)/1,0)</f>
        <v>0</v>
      </c>
      <c r="AB191">
        <f>IFERROR(VLOOKUP($B191,Kraftvärmeprod!$B$1:$AJ$550,MATCH(AB$4,Kraftvärmeprod!$B$1:$AJ$1,0),FALSE)/1,0)-IFERROR(VLOOKUP($B191,'Slutlig allokering kvv'!$B$2:$AJ$550,MATCH(AB$4,'Slutlig allokering kvv'!$B$1:$AJ$1,0),FALSE)/1,0)</f>
        <v>0</v>
      </c>
      <c r="AC191">
        <f>IFERROR(VLOOKUP($B191,Kraftvärmeprod!$B$1:$AJ$550,MATCH(AC$4,Kraftvärmeprod!$B$1:$AJ$1,0),FALSE)/1,0)-IFERROR(VLOOKUP($B191,'Slutlig allokering kvv'!$B$2:$AJ$550,MATCH(AC$4,'Slutlig allokering kvv'!$B$1:$AJ$1,0),FALSE)/1,0)</f>
        <v>0</v>
      </c>
      <c r="AD191">
        <f>IFERROR(VLOOKUP($B191,Miljö!$B$1:$E$471,MATCH("Hjälpel kraftvärme (GWh)",Miljö!$B$1:$E$1,0),FALSE)/1,0)-IFERROR(VLOOKUP($B191,'Slutlig allokering kvv'!$B$2:$AJ$550,MATCH(AD$4,'Slutlig allokering kvv'!$B$1:$AJ$1,0),FALSE)/1,0)</f>
        <v>0</v>
      </c>
      <c r="AH191">
        <f t="shared" si="4"/>
        <v>0</v>
      </c>
      <c r="AJ191">
        <f>IFERROR(VLOOKUP($B191,'Slutlig allokering kvv'!$B$2:$AX$550,MATCH("Summa slutlig allokerad tillförd energi (utan hjälpel och rökgaskondensering):",'Slutlig allokering kvv'!$B$1:$AX$1,0),FALSE)/1,"")</f>
        <v>0</v>
      </c>
      <c r="AL191" s="195" t="str">
        <f>IFERROR(1-VLOOKUP($B191,'Slutlig allokering kvv'!$B$2:$AX$550,MATCH("Andel av bränsle i kvv som allokerats till värme, exklusive rökgaskondensering och hjälpel",'Slutlig allokering kvv'!$B$1:$AX$1,0),FALSE),"")</f>
        <v/>
      </c>
      <c r="AN191" s="195" t="str">
        <f t="shared" si="5"/>
        <v/>
      </c>
    </row>
    <row r="192" spans="1:40" x14ac:dyDescent="0.25">
      <c r="A192" s="2" t="s">
        <v>296</v>
      </c>
      <c r="B192" s="2" t="s">
        <v>302</v>
      </c>
      <c r="C192" t="str">
        <f>IFERROR(VLOOKUP($B192,Kraftvärmeprod!$B$1:$AH$479,MATCH(C$4,Kraftvärmeprod!$B$1:$AG$1,0),FALSE)/1,"")</f>
        <v/>
      </c>
      <c r="D192" t="str">
        <f>IFERROR(VLOOKUP($B192,Kraftvärmeprod!$B$1:$AH$479,MATCH(D$4,Kraftvärmeprod!$B$1:$AG$1,0),FALSE)/1,"")</f>
        <v/>
      </c>
      <c r="F192">
        <f>IFERROR(VLOOKUP($B192,Kraftvärmeprod!$B$1:$AJ$550,MATCH(F$4,Kraftvärmeprod!$B$1:$AJ$1,0),FALSE)/1,0)-IFERROR(VLOOKUP($B192,'Slutlig allokering kvv'!$B$2:$AJ$550,MATCH(F$4,'Slutlig allokering kvv'!$B$1:$AJ$1,0),FALSE)/1,0)</f>
        <v>0</v>
      </c>
      <c r="G192">
        <f>IFERROR(VLOOKUP($B192,Kraftvärmeprod!$B$1:$AJ$550,MATCH(G$4,Kraftvärmeprod!$B$1:$AJ$1,0),FALSE)/1,0)-IFERROR(VLOOKUP($B192,'Slutlig allokering kvv'!$B$2:$AJ$550,MATCH(G$4,'Slutlig allokering kvv'!$B$1:$AJ$1,0),FALSE)/1,0)</f>
        <v>0</v>
      </c>
      <c r="H192">
        <f>IFERROR(VLOOKUP($B192,Kraftvärmeprod!$B$1:$AJ$550,MATCH(H$4,Kraftvärmeprod!$B$1:$AJ$1,0),FALSE)/1,0)-IFERROR(VLOOKUP($B192,'Slutlig allokering kvv'!$B$2:$AJ$550,MATCH(H$4,'Slutlig allokering kvv'!$B$1:$AJ$1,0),FALSE)/1,0)</f>
        <v>0</v>
      </c>
      <c r="I192">
        <f>IFERROR(VLOOKUP($B192,Kraftvärmeprod!$B$1:$AJ$550,MATCH(I$4,Kraftvärmeprod!$B$1:$AJ$1,0),FALSE)/1,0)-IFERROR(VLOOKUP($B192,'Slutlig allokering kvv'!$B$2:$AJ$550,MATCH(I$4,'Slutlig allokering kvv'!$B$1:$AJ$1,0),FALSE)/1,0)</f>
        <v>0</v>
      </c>
      <c r="J192">
        <f>IFERROR(VLOOKUP($B192,Kraftvärmeprod!$B$1:$AJ$550,MATCH(J$4,Kraftvärmeprod!$B$1:$AJ$1,0),FALSE)/1,0)-IFERROR(VLOOKUP($B192,'Slutlig allokering kvv'!$B$2:$AJ$550,MATCH(J$4,'Slutlig allokering kvv'!$B$1:$AJ$1,0),FALSE)/1,0)</f>
        <v>0</v>
      </c>
      <c r="K192">
        <f>IFERROR(VLOOKUP($B192,Kraftvärmeprod!$B$1:$AJ$550,MATCH(K$4,Kraftvärmeprod!$B$1:$AJ$1,0),FALSE)/1,0)-IFERROR(VLOOKUP($B192,'Slutlig allokering kvv'!$B$2:$AJ$550,MATCH(K$4,'Slutlig allokering kvv'!$B$1:$AJ$1,0),FALSE)/1,0)</f>
        <v>0</v>
      </c>
      <c r="L192">
        <f>IFERROR(VLOOKUP($B192,Kraftvärmeprod!$B$1:$AJ$550,MATCH(L$4,Kraftvärmeprod!$B$1:$AJ$1,0),FALSE)/1,0)-IFERROR(VLOOKUP($B192,'Slutlig allokering kvv'!$B$2:$AJ$550,MATCH(L$4,'Slutlig allokering kvv'!$B$1:$AJ$1,0),FALSE)/1,0)</f>
        <v>0</v>
      </c>
      <c r="M192">
        <f>IFERROR(VLOOKUP($B192,Kraftvärmeprod!$B$1:$AJ$550,MATCH(M$4,Kraftvärmeprod!$B$1:$AJ$1,0),FALSE)/1,0)-IFERROR(VLOOKUP($B192,'Slutlig allokering kvv'!$B$2:$AJ$550,MATCH(M$4,'Slutlig allokering kvv'!$B$1:$AJ$1,0),FALSE)/1,0)</f>
        <v>0</v>
      </c>
      <c r="N192">
        <f>IFERROR(VLOOKUP($B192,Kraftvärmeprod!$B$1:$AJ$550,MATCH(N$4,Kraftvärmeprod!$B$1:$AJ$1,0),FALSE)/1,0)-IFERROR(VLOOKUP($B192,'Slutlig allokering kvv'!$B$2:$AJ$550,MATCH(N$4,'Slutlig allokering kvv'!$B$1:$AJ$1,0),FALSE)/1,0)</f>
        <v>0</v>
      </c>
      <c r="O192">
        <f>IFERROR(VLOOKUP($B192,Kraftvärmeprod!$B$1:$AJ$550,MATCH(O$4,Kraftvärmeprod!$B$1:$AJ$1,0),FALSE)/1,0)-IFERROR(VLOOKUP($B192,'Slutlig allokering kvv'!$B$2:$AJ$550,MATCH(O$4,'Slutlig allokering kvv'!$B$1:$AJ$1,0),FALSE)/1,0)</f>
        <v>0</v>
      </c>
      <c r="P192">
        <f>IFERROR(VLOOKUP($B192,Kraftvärmeprod!$B$1:$AJ$550,MATCH(P$4,Kraftvärmeprod!$B$1:$AJ$1,0),FALSE)/1,0)-IFERROR(VLOOKUP($B192,'Slutlig allokering kvv'!$B$2:$AJ$550,MATCH(P$4,'Slutlig allokering kvv'!$B$1:$AJ$1,0),FALSE)/1,0)</f>
        <v>0</v>
      </c>
      <c r="Q192">
        <f>IFERROR(VLOOKUP($B192,Kraftvärmeprod!$B$1:$AJ$550,MATCH(Q$4,Kraftvärmeprod!$B$1:$AJ$1,0),FALSE)/1,0)-IFERROR(VLOOKUP($B192,'Slutlig allokering kvv'!$B$2:$AJ$550,MATCH(Q$4,'Slutlig allokering kvv'!$B$1:$AJ$1,0),FALSE)/1,0)</f>
        <v>0</v>
      </c>
      <c r="R192">
        <f>IFERROR(VLOOKUP($B192,Kraftvärmeprod!$B$1:$AJ$550,MATCH(R$4,Kraftvärmeprod!$B$1:$AJ$1,0),FALSE)/1,0)-IFERROR(VLOOKUP($B192,'Slutlig allokering kvv'!$B$2:$AJ$550,MATCH(R$4,'Slutlig allokering kvv'!$B$1:$AJ$1,0),FALSE)/1,0)</f>
        <v>0</v>
      </c>
      <c r="S192">
        <f>IFERROR(VLOOKUP($B192,Kraftvärmeprod!$B$1:$AJ$550,MATCH(S$4,Kraftvärmeprod!$B$1:$AJ$1,0),FALSE)/1,0)-IFERROR(VLOOKUP($B192,'Slutlig allokering kvv'!$B$2:$AJ$550,MATCH(S$4,'Slutlig allokering kvv'!$B$1:$AJ$1,0),FALSE)/1,0)</f>
        <v>0</v>
      </c>
      <c r="T192">
        <f>IFERROR(VLOOKUP($B192,Kraftvärmeprod!$B$1:$AJ$550,MATCH(T$4,Kraftvärmeprod!$B$1:$AJ$1,0),FALSE)/1,0)-IFERROR(VLOOKUP($B192,'Slutlig allokering kvv'!$B$2:$AJ$550,MATCH(T$4,'Slutlig allokering kvv'!$B$1:$AJ$1,0),FALSE)/1,0)</f>
        <v>0</v>
      </c>
      <c r="U192">
        <f>IFERROR(VLOOKUP($B192,Kraftvärmeprod!$B$1:$AJ$550,MATCH(U$4,Kraftvärmeprod!$B$1:$AJ$1,0),FALSE)/1,0)-IFERROR(VLOOKUP($B192,'Slutlig allokering kvv'!$B$2:$AJ$550,MATCH(U$4,'Slutlig allokering kvv'!$B$1:$AJ$1,0),FALSE)/1,0)</f>
        <v>0</v>
      </c>
      <c r="V192">
        <f>IFERROR(VLOOKUP($B192,Kraftvärmeprod!$B$1:$AJ$550,MATCH(V$4,Kraftvärmeprod!$B$1:$AJ$1,0),FALSE)/1,0)-IFERROR(VLOOKUP($B192,'Slutlig allokering kvv'!$B$2:$AJ$550,MATCH(V$4,'Slutlig allokering kvv'!$B$1:$AJ$1,0),FALSE)/1,0)</f>
        <v>0</v>
      </c>
      <c r="W192">
        <f>IFERROR(VLOOKUP($B192,Kraftvärmeprod!$B$1:$AJ$550,MATCH(W$4,Kraftvärmeprod!$B$1:$AJ$1,0),FALSE)/1,0)-IFERROR(VLOOKUP($B192,'Slutlig allokering kvv'!$B$2:$AJ$550,MATCH(W$4,'Slutlig allokering kvv'!$B$1:$AJ$1,0),FALSE)/1,0)</f>
        <v>0</v>
      </c>
      <c r="X192">
        <f>IFERROR(VLOOKUP($B192,Kraftvärmeprod!$B$1:$AJ$550,MATCH(X$4,Kraftvärmeprod!$B$1:$AJ$1,0),FALSE)/1,0)-IFERROR(VLOOKUP($B192,'Slutlig allokering kvv'!$B$2:$AJ$550,MATCH(X$4,'Slutlig allokering kvv'!$B$1:$AJ$1,0),FALSE)/1,0)</f>
        <v>0</v>
      </c>
      <c r="Y192">
        <f>IFERROR(VLOOKUP($B192,Kraftvärmeprod!$B$1:$AJ$550,MATCH(Y$4,Kraftvärmeprod!$B$1:$AJ$1,0),FALSE)/1,0)-IFERROR(VLOOKUP($B192,'Slutlig allokering kvv'!$B$2:$AJ$550,MATCH(Y$4,'Slutlig allokering kvv'!$B$1:$AJ$1,0),FALSE)/1,0)</f>
        <v>0</v>
      </c>
      <c r="Z192">
        <f>IFERROR(VLOOKUP($B192,Kraftvärmeprod!$B$1:$AJ$550,MATCH(Z$4,Kraftvärmeprod!$B$1:$AJ$1,0),FALSE)/1,0)-IFERROR(VLOOKUP($B192,'Slutlig allokering kvv'!$B$2:$AJ$550,MATCH(Z$4,'Slutlig allokering kvv'!$B$1:$AJ$1,0),FALSE)/1,0)</f>
        <v>0</v>
      </c>
      <c r="AA192">
        <f>IFERROR(VLOOKUP($B192,Kraftvärmeprod!$B$1:$AJ$550,MATCH(AA$4,Kraftvärmeprod!$B$1:$AJ$1,0),FALSE)/1,0)-IFERROR(VLOOKUP($B192,'Slutlig allokering kvv'!$B$2:$AJ$550,MATCH(AA$4,'Slutlig allokering kvv'!$B$1:$AJ$1,0),FALSE)/1,0)</f>
        <v>0</v>
      </c>
      <c r="AB192">
        <f>IFERROR(VLOOKUP($B192,Kraftvärmeprod!$B$1:$AJ$550,MATCH(AB$4,Kraftvärmeprod!$B$1:$AJ$1,0),FALSE)/1,0)-IFERROR(VLOOKUP($B192,'Slutlig allokering kvv'!$B$2:$AJ$550,MATCH(AB$4,'Slutlig allokering kvv'!$B$1:$AJ$1,0),FALSE)/1,0)</f>
        <v>0</v>
      </c>
      <c r="AC192">
        <f>IFERROR(VLOOKUP($B192,Kraftvärmeprod!$B$1:$AJ$550,MATCH(AC$4,Kraftvärmeprod!$B$1:$AJ$1,0),FALSE)/1,0)-IFERROR(VLOOKUP($B192,'Slutlig allokering kvv'!$B$2:$AJ$550,MATCH(AC$4,'Slutlig allokering kvv'!$B$1:$AJ$1,0),FALSE)/1,0)</f>
        <v>0</v>
      </c>
      <c r="AD192">
        <f>IFERROR(VLOOKUP($B192,Miljö!$B$1:$E$471,MATCH("Hjälpel kraftvärme (GWh)",Miljö!$B$1:$E$1,0),FALSE)/1,0)-IFERROR(VLOOKUP($B192,'Slutlig allokering kvv'!$B$2:$AJ$550,MATCH(AD$4,'Slutlig allokering kvv'!$B$1:$AJ$1,0),FALSE)/1,0)</f>
        <v>0</v>
      </c>
      <c r="AH192">
        <f t="shared" si="4"/>
        <v>0</v>
      </c>
      <c r="AJ192">
        <f>IFERROR(VLOOKUP($B192,'Slutlig allokering kvv'!$B$2:$AX$550,MATCH("Summa slutlig allokerad tillförd energi (utan hjälpel och rökgaskondensering):",'Slutlig allokering kvv'!$B$1:$AX$1,0),FALSE)/1,"")</f>
        <v>0</v>
      </c>
      <c r="AL192" s="195" t="str">
        <f>IFERROR(1-VLOOKUP($B192,'Slutlig allokering kvv'!$B$2:$AX$550,MATCH("Andel av bränsle i kvv som allokerats till värme, exklusive rökgaskondensering och hjälpel",'Slutlig allokering kvv'!$B$1:$AX$1,0),FALSE),"")</f>
        <v/>
      </c>
      <c r="AN192" s="195" t="str">
        <f t="shared" si="5"/>
        <v/>
      </c>
    </row>
    <row r="193" spans="1:40" x14ac:dyDescent="0.25">
      <c r="A193" s="2" t="s">
        <v>296</v>
      </c>
      <c r="B193" s="2" t="s">
        <v>303</v>
      </c>
      <c r="C193" t="str">
        <f>IFERROR(VLOOKUP($B193,Kraftvärmeprod!$B$1:$AH$479,MATCH(C$4,Kraftvärmeprod!$B$1:$AG$1,0),FALSE)/1,"")</f>
        <v/>
      </c>
      <c r="D193" t="str">
        <f>IFERROR(VLOOKUP($B193,Kraftvärmeprod!$B$1:$AH$479,MATCH(D$4,Kraftvärmeprod!$B$1:$AG$1,0),FALSE)/1,"")</f>
        <v/>
      </c>
      <c r="F193">
        <f>IFERROR(VLOOKUP($B193,Kraftvärmeprod!$B$1:$AJ$550,MATCH(F$4,Kraftvärmeprod!$B$1:$AJ$1,0),FALSE)/1,0)-IFERROR(VLOOKUP($B193,'Slutlig allokering kvv'!$B$2:$AJ$550,MATCH(F$4,'Slutlig allokering kvv'!$B$1:$AJ$1,0),FALSE)/1,0)</f>
        <v>0</v>
      </c>
      <c r="G193">
        <f>IFERROR(VLOOKUP($B193,Kraftvärmeprod!$B$1:$AJ$550,MATCH(G$4,Kraftvärmeprod!$B$1:$AJ$1,0),FALSE)/1,0)-IFERROR(VLOOKUP($B193,'Slutlig allokering kvv'!$B$2:$AJ$550,MATCH(G$4,'Slutlig allokering kvv'!$B$1:$AJ$1,0),FALSE)/1,0)</f>
        <v>0</v>
      </c>
      <c r="H193">
        <f>IFERROR(VLOOKUP($B193,Kraftvärmeprod!$B$1:$AJ$550,MATCH(H$4,Kraftvärmeprod!$B$1:$AJ$1,0),FALSE)/1,0)-IFERROR(VLOOKUP($B193,'Slutlig allokering kvv'!$B$2:$AJ$550,MATCH(H$4,'Slutlig allokering kvv'!$B$1:$AJ$1,0),FALSE)/1,0)</f>
        <v>0</v>
      </c>
      <c r="I193">
        <f>IFERROR(VLOOKUP($B193,Kraftvärmeprod!$B$1:$AJ$550,MATCH(I$4,Kraftvärmeprod!$B$1:$AJ$1,0),FALSE)/1,0)-IFERROR(VLOOKUP($B193,'Slutlig allokering kvv'!$B$2:$AJ$550,MATCH(I$4,'Slutlig allokering kvv'!$B$1:$AJ$1,0),FALSE)/1,0)</f>
        <v>0</v>
      </c>
      <c r="J193">
        <f>IFERROR(VLOOKUP($B193,Kraftvärmeprod!$B$1:$AJ$550,MATCH(J$4,Kraftvärmeprod!$B$1:$AJ$1,0),FALSE)/1,0)-IFERROR(VLOOKUP($B193,'Slutlig allokering kvv'!$B$2:$AJ$550,MATCH(J$4,'Slutlig allokering kvv'!$B$1:$AJ$1,0),FALSE)/1,0)</f>
        <v>0</v>
      </c>
      <c r="K193">
        <f>IFERROR(VLOOKUP($B193,Kraftvärmeprod!$B$1:$AJ$550,MATCH(K$4,Kraftvärmeprod!$B$1:$AJ$1,0),FALSE)/1,0)-IFERROR(VLOOKUP($B193,'Slutlig allokering kvv'!$B$2:$AJ$550,MATCH(K$4,'Slutlig allokering kvv'!$B$1:$AJ$1,0),FALSE)/1,0)</f>
        <v>0</v>
      </c>
      <c r="L193">
        <f>IFERROR(VLOOKUP($B193,Kraftvärmeprod!$B$1:$AJ$550,MATCH(L$4,Kraftvärmeprod!$B$1:$AJ$1,0),FALSE)/1,0)-IFERROR(VLOOKUP($B193,'Slutlig allokering kvv'!$B$2:$AJ$550,MATCH(L$4,'Slutlig allokering kvv'!$B$1:$AJ$1,0),FALSE)/1,0)</f>
        <v>0</v>
      </c>
      <c r="M193">
        <f>IFERROR(VLOOKUP($B193,Kraftvärmeprod!$B$1:$AJ$550,MATCH(M$4,Kraftvärmeprod!$B$1:$AJ$1,0),FALSE)/1,0)-IFERROR(VLOOKUP($B193,'Slutlig allokering kvv'!$B$2:$AJ$550,MATCH(M$4,'Slutlig allokering kvv'!$B$1:$AJ$1,0),FALSE)/1,0)</f>
        <v>0</v>
      </c>
      <c r="N193">
        <f>IFERROR(VLOOKUP($B193,Kraftvärmeprod!$B$1:$AJ$550,MATCH(N$4,Kraftvärmeprod!$B$1:$AJ$1,0),FALSE)/1,0)-IFERROR(VLOOKUP($B193,'Slutlig allokering kvv'!$B$2:$AJ$550,MATCH(N$4,'Slutlig allokering kvv'!$B$1:$AJ$1,0),FALSE)/1,0)</f>
        <v>0</v>
      </c>
      <c r="O193">
        <f>IFERROR(VLOOKUP($B193,Kraftvärmeprod!$B$1:$AJ$550,MATCH(O$4,Kraftvärmeprod!$B$1:$AJ$1,0),FALSE)/1,0)-IFERROR(VLOOKUP($B193,'Slutlig allokering kvv'!$B$2:$AJ$550,MATCH(O$4,'Slutlig allokering kvv'!$B$1:$AJ$1,0),FALSE)/1,0)</f>
        <v>0</v>
      </c>
      <c r="P193">
        <f>IFERROR(VLOOKUP($B193,Kraftvärmeprod!$B$1:$AJ$550,MATCH(P$4,Kraftvärmeprod!$B$1:$AJ$1,0),FALSE)/1,0)-IFERROR(VLOOKUP($B193,'Slutlig allokering kvv'!$B$2:$AJ$550,MATCH(P$4,'Slutlig allokering kvv'!$B$1:$AJ$1,0),FALSE)/1,0)</f>
        <v>0</v>
      </c>
      <c r="Q193">
        <f>IFERROR(VLOOKUP($B193,Kraftvärmeprod!$B$1:$AJ$550,MATCH(Q$4,Kraftvärmeprod!$B$1:$AJ$1,0),FALSE)/1,0)-IFERROR(VLOOKUP($B193,'Slutlig allokering kvv'!$B$2:$AJ$550,MATCH(Q$4,'Slutlig allokering kvv'!$B$1:$AJ$1,0),FALSE)/1,0)</f>
        <v>0</v>
      </c>
      <c r="R193">
        <f>IFERROR(VLOOKUP($B193,Kraftvärmeprod!$B$1:$AJ$550,MATCH(R$4,Kraftvärmeprod!$B$1:$AJ$1,0),FALSE)/1,0)-IFERROR(VLOOKUP($B193,'Slutlig allokering kvv'!$B$2:$AJ$550,MATCH(R$4,'Slutlig allokering kvv'!$B$1:$AJ$1,0),FALSE)/1,0)</f>
        <v>0</v>
      </c>
      <c r="S193">
        <f>IFERROR(VLOOKUP($B193,Kraftvärmeprod!$B$1:$AJ$550,MATCH(S$4,Kraftvärmeprod!$B$1:$AJ$1,0),FALSE)/1,0)-IFERROR(VLOOKUP($B193,'Slutlig allokering kvv'!$B$2:$AJ$550,MATCH(S$4,'Slutlig allokering kvv'!$B$1:$AJ$1,0),FALSE)/1,0)</f>
        <v>0</v>
      </c>
      <c r="T193">
        <f>IFERROR(VLOOKUP($B193,Kraftvärmeprod!$B$1:$AJ$550,MATCH(T$4,Kraftvärmeprod!$B$1:$AJ$1,0),FALSE)/1,0)-IFERROR(VLOOKUP($B193,'Slutlig allokering kvv'!$B$2:$AJ$550,MATCH(T$4,'Slutlig allokering kvv'!$B$1:$AJ$1,0),FALSE)/1,0)</f>
        <v>0</v>
      </c>
      <c r="U193">
        <f>IFERROR(VLOOKUP($B193,Kraftvärmeprod!$B$1:$AJ$550,MATCH(U$4,Kraftvärmeprod!$B$1:$AJ$1,0),FALSE)/1,0)-IFERROR(VLOOKUP($B193,'Slutlig allokering kvv'!$B$2:$AJ$550,MATCH(U$4,'Slutlig allokering kvv'!$B$1:$AJ$1,0),FALSE)/1,0)</f>
        <v>0</v>
      </c>
      <c r="V193">
        <f>IFERROR(VLOOKUP($B193,Kraftvärmeprod!$B$1:$AJ$550,MATCH(V$4,Kraftvärmeprod!$B$1:$AJ$1,0),FALSE)/1,0)-IFERROR(VLOOKUP($B193,'Slutlig allokering kvv'!$B$2:$AJ$550,MATCH(V$4,'Slutlig allokering kvv'!$B$1:$AJ$1,0),FALSE)/1,0)</f>
        <v>0</v>
      </c>
      <c r="W193">
        <f>IFERROR(VLOOKUP($B193,Kraftvärmeprod!$B$1:$AJ$550,MATCH(W$4,Kraftvärmeprod!$B$1:$AJ$1,0),FALSE)/1,0)-IFERROR(VLOOKUP($B193,'Slutlig allokering kvv'!$B$2:$AJ$550,MATCH(W$4,'Slutlig allokering kvv'!$B$1:$AJ$1,0),FALSE)/1,0)</f>
        <v>0</v>
      </c>
      <c r="X193">
        <f>IFERROR(VLOOKUP($B193,Kraftvärmeprod!$B$1:$AJ$550,MATCH(X$4,Kraftvärmeprod!$B$1:$AJ$1,0),FALSE)/1,0)-IFERROR(VLOOKUP($B193,'Slutlig allokering kvv'!$B$2:$AJ$550,MATCH(X$4,'Slutlig allokering kvv'!$B$1:$AJ$1,0),FALSE)/1,0)</f>
        <v>0</v>
      </c>
      <c r="Y193">
        <f>IFERROR(VLOOKUP($B193,Kraftvärmeprod!$B$1:$AJ$550,MATCH(Y$4,Kraftvärmeprod!$B$1:$AJ$1,0),FALSE)/1,0)-IFERROR(VLOOKUP($B193,'Slutlig allokering kvv'!$B$2:$AJ$550,MATCH(Y$4,'Slutlig allokering kvv'!$B$1:$AJ$1,0),FALSE)/1,0)</f>
        <v>0</v>
      </c>
      <c r="Z193">
        <f>IFERROR(VLOOKUP($B193,Kraftvärmeprod!$B$1:$AJ$550,MATCH(Z$4,Kraftvärmeprod!$B$1:$AJ$1,0),FALSE)/1,0)-IFERROR(VLOOKUP($B193,'Slutlig allokering kvv'!$B$2:$AJ$550,MATCH(Z$4,'Slutlig allokering kvv'!$B$1:$AJ$1,0),FALSE)/1,0)</f>
        <v>0</v>
      </c>
      <c r="AA193">
        <f>IFERROR(VLOOKUP($B193,Kraftvärmeprod!$B$1:$AJ$550,MATCH(AA$4,Kraftvärmeprod!$B$1:$AJ$1,0),FALSE)/1,0)-IFERROR(VLOOKUP($B193,'Slutlig allokering kvv'!$B$2:$AJ$550,MATCH(AA$4,'Slutlig allokering kvv'!$B$1:$AJ$1,0),FALSE)/1,0)</f>
        <v>0</v>
      </c>
      <c r="AB193">
        <f>IFERROR(VLOOKUP($B193,Kraftvärmeprod!$B$1:$AJ$550,MATCH(AB$4,Kraftvärmeprod!$B$1:$AJ$1,0),FALSE)/1,0)-IFERROR(VLOOKUP($B193,'Slutlig allokering kvv'!$B$2:$AJ$550,MATCH(AB$4,'Slutlig allokering kvv'!$B$1:$AJ$1,0),FALSE)/1,0)</f>
        <v>0</v>
      </c>
      <c r="AC193">
        <f>IFERROR(VLOOKUP($B193,Kraftvärmeprod!$B$1:$AJ$550,MATCH(AC$4,Kraftvärmeprod!$B$1:$AJ$1,0),FALSE)/1,0)-IFERROR(VLOOKUP($B193,'Slutlig allokering kvv'!$B$2:$AJ$550,MATCH(AC$4,'Slutlig allokering kvv'!$B$1:$AJ$1,0),FALSE)/1,0)</f>
        <v>0</v>
      </c>
      <c r="AD193">
        <f>IFERROR(VLOOKUP($B193,Miljö!$B$1:$E$471,MATCH("Hjälpel kraftvärme (GWh)",Miljö!$B$1:$E$1,0),FALSE)/1,0)-IFERROR(VLOOKUP($B193,'Slutlig allokering kvv'!$B$2:$AJ$550,MATCH(AD$4,'Slutlig allokering kvv'!$B$1:$AJ$1,0),FALSE)/1,0)</f>
        <v>0</v>
      </c>
      <c r="AH193">
        <f t="shared" si="4"/>
        <v>0</v>
      </c>
      <c r="AJ193">
        <f>IFERROR(VLOOKUP($B193,'Slutlig allokering kvv'!$B$2:$AX$550,MATCH("Summa slutlig allokerad tillförd energi (utan hjälpel och rökgaskondensering):",'Slutlig allokering kvv'!$B$1:$AX$1,0),FALSE)/1,"")</f>
        <v>0</v>
      </c>
      <c r="AL193" s="195" t="str">
        <f>IFERROR(1-VLOOKUP($B193,'Slutlig allokering kvv'!$B$2:$AX$550,MATCH("Andel av bränsle i kvv som allokerats till värme, exklusive rökgaskondensering och hjälpel",'Slutlig allokering kvv'!$B$1:$AX$1,0),FALSE),"")</f>
        <v/>
      </c>
      <c r="AN193" s="195" t="str">
        <f t="shared" si="5"/>
        <v/>
      </c>
    </row>
    <row r="194" spans="1:40" x14ac:dyDescent="0.25">
      <c r="A194" s="2" t="s">
        <v>296</v>
      </c>
      <c r="B194" s="2" t="s">
        <v>304</v>
      </c>
      <c r="C194" t="str">
        <f>IFERROR(VLOOKUP($B194,Kraftvärmeprod!$B$1:$AH$479,MATCH(C$4,Kraftvärmeprod!$B$1:$AG$1,0),FALSE)/1,"")</f>
        <v/>
      </c>
      <c r="D194" t="str">
        <f>IFERROR(VLOOKUP($B194,Kraftvärmeprod!$B$1:$AH$479,MATCH(D$4,Kraftvärmeprod!$B$1:$AG$1,0),FALSE)/1,"")</f>
        <v/>
      </c>
      <c r="F194">
        <f>IFERROR(VLOOKUP($B194,Kraftvärmeprod!$B$1:$AJ$550,MATCH(F$4,Kraftvärmeprod!$B$1:$AJ$1,0),FALSE)/1,0)-IFERROR(VLOOKUP($B194,'Slutlig allokering kvv'!$B$2:$AJ$550,MATCH(F$4,'Slutlig allokering kvv'!$B$1:$AJ$1,0),FALSE)/1,0)</f>
        <v>0</v>
      </c>
      <c r="G194">
        <f>IFERROR(VLOOKUP($B194,Kraftvärmeprod!$B$1:$AJ$550,MATCH(G$4,Kraftvärmeprod!$B$1:$AJ$1,0),FALSE)/1,0)-IFERROR(VLOOKUP($B194,'Slutlig allokering kvv'!$B$2:$AJ$550,MATCH(G$4,'Slutlig allokering kvv'!$B$1:$AJ$1,0),FALSE)/1,0)</f>
        <v>0</v>
      </c>
      <c r="H194">
        <f>IFERROR(VLOOKUP($B194,Kraftvärmeprod!$B$1:$AJ$550,MATCH(H$4,Kraftvärmeprod!$B$1:$AJ$1,0),FALSE)/1,0)-IFERROR(VLOOKUP($B194,'Slutlig allokering kvv'!$B$2:$AJ$550,MATCH(H$4,'Slutlig allokering kvv'!$B$1:$AJ$1,0),FALSE)/1,0)</f>
        <v>0</v>
      </c>
      <c r="I194">
        <f>IFERROR(VLOOKUP($B194,Kraftvärmeprod!$B$1:$AJ$550,MATCH(I$4,Kraftvärmeprod!$B$1:$AJ$1,0),FALSE)/1,0)-IFERROR(VLOOKUP($B194,'Slutlig allokering kvv'!$B$2:$AJ$550,MATCH(I$4,'Slutlig allokering kvv'!$B$1:$AJ$1,0),FALSE)/1,0)</f>
        <v>0</v>
      </c>
      <c r="J194">
        <f>IFERROR(VLOOKUP($B194,Kraftvärmeprod!$B$1:$AJ$550,MATCH(J$4,Kraftvärmeprod!$B$1:$AJ$1,0),FALSE)/1,0)-IFERROR(VLOOKUP($B194,'Slutlig allokering kvv'!$B$2:$AJ$550,MATCH(J$4,'Slutlig allokering kvv'!$B$1:$AJ$1,0),FALSE)/1,0)</f>
        <v>0</v>
      </c>
      <c r="K194">
        <f>IFERROR(VLOOKUP($B194,Kraftvärmeprod!$B$1:$AJ$550,MATCH(K$4,Kraftvärmeprod!$B$1:$AJ$1,0),FALSE)/1,0)-IFERROR(VLOOKUP($B194,'Slutlig allokering kvv'!$B$2:$AJ$550,MATCH(K$4,'Slutlig allokering kvv'!$B$1:$AJ$1,0),FALSE)/1,0)</f>
        <v>0</v>
      </c>
      <c r="L194">
        <f>IFERROR(VLOOKUP($B194,Kraftvärmeprod!$B$1:$AJ$550,MATCH(L$4,Kraftvärmeprod!$B$1:$AJ$1,0),FALSE)/1,0)-IFERROR(VLOOKUP($B194,'Slutlig allokering kvv'!$B$2:$AJ$550,MATCH(L$4,'Slutlig allokering kvv'!$B$1:$AJ$1,0),FALSE)/1,0)</f>
        <v>0</v>
      </c>
      <c r="M194">
        <f>IFERROR(VLOOKUP($B194,Kraftvärmeprod!$B$1:$AJ$550,MATCH(M$4,Kraftvärmeprod!$B$1:$AJ$1,0),FALSE)/1,0)-IFERROR(VLOOKUP($B194,'Slutlig allokering kvv'!$B$2:$AJ$550,MATCH(M$4,'Slutlig allokering kvv'!$B$1:$AJ$1,0),FALSE)/1,0)</f>
        <v>0</v>
      </c>
      <c r="N194">
        <f>IFERROR(VLOOKUP($B194,Kraftvärmeprod!$B$1:$AJ$550,MATCH(N$4,Kraftvärmeprod!$B$1:$AJ$1,0),FALSE)/1,0)-IFERROR(VLOOKUP($B194,'Slutlig allokering kvv'!$B$2:$AJ$550,MATCH(N$4,'Slutlig allokering kvv'!$B$1:$AJ$1,0),FALSE)/1,0)</f>
        <v>0</v>
      </c>
      <c r="O194">
        <f>IFERROR(VLOOKUP($B194,Kraftvärmeprod!$B$1:$AJ$550,MATCH(O$4,Kraftvärmeprod!$B$1:$AJ$1,0),FALSE)/1,0)-IFERROR(VLOOKUP($B194,'Slutlig allokering kvv'!$B$2:$AJ$550,MATCH(O$4,'Slutlig allokering kvv'!$B$1:$AJ$1,0),FALSE)/1,0)</f>
        <v>0</v>
      </c>
      <c r="P194">
        <f>IFERROR(VLOOKUP($B194,Kraftvärmeprod!$B$1:$AJ$550,MATCH(P$4,Kraftvärmeprod!$B$1:$AJ$1,0),FALSE)/1,0)-IFERROR(VLOOKUP($B194,'Slutlig allokering kvv'!$B$2:$AJ$550,MATCH(P$4,'Slutlig allokering kvv'!$B$1:$AJ$1,0),FALSE)/1,0)</f>
        <v>0</v>
      </c>
      <c r="Q194">
        <f>IFERROR(VLOOKUP($B194,Kraftvärmeprod!$B$1:$AJ$550,MATCH(Q$4,Kraftvärmeprod!$B$1:$AJ$1,0),FALSE)/1,0)-IFERROR(VLOOKUP($B194,'Slutlig allokering kvv'!$B$2:$AJ$550,MATCH(Q$4,'Slutlig allokering kvv'!$B$1:$AJ$1,0),FALSE)/1,0)</f>
        <v>0</v>
      </c>
      <c r="R194">
        <f>IFERROR(VLOOKUP($B194,Kraftvärmeprod!$B$1:$AJ$550,MATCH(R$4,Kraftvärmeprod!$B$1:$AJ$1,0),FALSE)/1,0)-IFERROR(VLOOKUP($B194,'Slutlig allokering kvv'!$B$2:$AJ$550,MATCH(R$4,'Slutlig allokering kvv'!$B$1:$AJ$1,0),FALSE)/1,0)</f>
        <v>0</v>
      </c>
      <c r="S194">
        <f>IFERROR(VLOOKUP($B194,Kraftvärmeprod!$B$1:$AJ$550,MATCH(S$4,Kraftvärmeprod!$B$1:$AJ$1,0),FALSE)/1,0)-IFERROR(VLOOKUP($B194,'Slutlig allokering kvv'!$B$2:$AJ$550,MATCH(S$4,'Slutlig allokering kvv'!$B$1:$AJ$1,0),FALSE)/1,0)</f>
        <v>0</v>
      </c>
      <c r="T194">
        <f>IFERROR(VLOOKUP($B194,Kraftvärmeprod!$B$1:$AJ$550,MATCH(T$4,Kraftvärmeprod!$B$1:$AJ$1,0),FALSE)/1,0)-IFERROR(VLOOKUP($B194,'Slutlig allokering kvv'!$B$2:$AJ$550,MATCH(T$4,'Slutlig allokering kvv'!$B$1:$AJ$1,0),FALSE)/1,0)</f>
        <v>0</v>
      </c>
      <c r="U194">
        <f>IFERROR(VLOOKUP($B194,Kraftvärmeprod!$B$1:$AJ$550,MATCH(U$4,Kraftvärmeprod!$B$1:$AJ$1,0),FALSE)/1,0)-IFERROR(VLOOKUP($B194,'Slutlig allokering kvv'!$B$2:$AJ$550,MATCH(U$4,'Slutlig allokering kvv'!$B$1:$AJ$1,0),FALSE)/1,0)</f>
        <v>0</v>
      </c>
      <c r="V194">
        <f>IFERROR(VLOOKUP($B194,Kraftvärmeprod!$B$1:$AJ$550,MATCH(V$4,Kraftvärmeprod!$B$1:$AJ$1,0),FALSE)/1,0)-IFERROR(VLOOKUP($B194,'Slutlig allokering kvv'!$B$2:$AJ$550,MATCH(V$4,'Slutlig allokering kvv'!$B$1:$AJ$1,0),FALSE)/1,0)</f>
        <v>0</v>
      </c>
      <c r="W194">
        <f>IFERROR(VLOOKUP($B194,Kraftvärmeprod!$B$1:$AJ$550,MATCH(W$4,Kraftvärmeprod!$B$1:$AJ$1,0),FALSE)/1,0)-IFERROR(VLOOKUP($B194,'Slutlig allokering kvv'!$B$2:$AJ$550,MATCH(W$4,'Slutlig allokering kvv'!$B$1:$AJ$1,0),FALSE)/1,0)</f>
        <v>0</v>
      </c>
      <c r="X194">
        <f>IFERROR(VLOOKUP($B194,Kraftvärmeprod!$B$1:$AJ$550,MATCH(X$4,Kraftvärmeprod!$B$1:$AJ$1,0),FALSE)/1,0)-IFERROR(VLOOKUP($B194,'Slutlig allokering kvv'!$B$2:$AJ$550,MATCH(X$4,'Slutlig allokering kvv'!$B$1:$AJ$1,0),FALSE)/1,0)</f>
        <v>0</v>
      </c>
      <c r="Y194">
        <f>IFERROR(VLOOKUP($B194,Kraftvärmeprod!$B$1:$AJ$550,MATCH(Y$4,Kraftvärmeprod!$B$1:$AJ$1,0),FALSE)/1,0)-IFERROR(VLOOKUP($B194,'Slutlig allokering kvv'!$B$2:$AJ$550,MATCH(Y$4,'Slutlig allokering kvv'!$B$1:$AJ$1,0),FALSE)/1,0)</f>
        <v>0</v>
      </c>
      <c r="Z194">
        <f>IFERROR(VLOOKUP($B194,Kraftvärmeprod!$B$1:$AJ$550,MATCH(Z$4,Kraftvärmeprod!$B$1:$AJ$1,0),FALSE)/1,0)-IFERROR(VLOOKUP($B194,'Slutlig allokering kvv'!$B$2:$AJ$550,MATCH(Z$4,'Slutlig allokering kvv'!$B$1:$AJ$1,0),FALSE)/1,0)</f>
        <v>0</v>
      </c>
      <c r="AA194">
        <f>IFERROR(VLOOKUP($B194,Kraftvärmeprod!$B$1:$AJ$550,MATCH(AA$4,Kraftvärmeprod!$B$1:$AJ$1,0),FALSE)/1,0)-IFERROR(VLOOKUP($B194,'Slutlig allokering kvv'!$B$2:$AJ$550,MATCH(AA$4,'Slutlig allokering kvv'!$B$1:$AJ$1,0),FALSE)/1,0)</f>
        <v>0</v>
      </c>
      <c r="AB194">
        <f>IFERROR(VLOOKUP($B194,Kraftvärmeprod!$B$1:$AJ$550,MATCH(AB$4,Kraftvärmeprod!$B$1:$AJ$1,0),FALSE)/1,0)-IFERROR(VLOOKUP($B194,'Slutlig allokering kvv'!$B$2:$AJ$550,MATCH(AB$4,'Slutlig allokering kvv'!$B$1:$AJ$1,0),FALSE)/1,0)</f>
        <v>0</v>
      </c>
      <c r="AC194">
        <f>IFERROR(VLOOKUP($B194,Kraftvärmeprod!$B$1:$AJ$550,MATCH(AC$4,Kraftvärmeprod!$B$1:$AJ$1,0),FALSE)/1,0)-IFERROR(VLOOKUP($B194,'Slutlig allokering kvv'!$B$2:$AJ$550,MATCH(AC$4,'Slutlig allokering kvv'!$B$1:$AJ$1,0),FALSE)/1,0)</f>
        <v>0</v>
      </c>
      <c r="AD194">
        <f>IFERROR(VLOOKUP($B194,Miljö!$B$1:$E$471,MATCH("Hjälpel kraftvärme (GWh)",Miljö!$B$1:$E$1,0),FALSE)/1,0)-IFERROR(VLOOKUP($B194,'Slutlig allokering kvv'!$B$2:$AJ$550,MATCH(AD$4,'Slutlig allokering kvv'!$B$1:$AJ$1,0),FALSE)/1,0)</f>
        <v>0</v>
      </c>
      <c r="AH194">
        <f t="shared" si="4"/>
        <v>0</v>
      </c>
      <c r="AJ194">
        <f>IFERROR(VLOOKUP($B194,'Slutlig allokering kvv'!$B$2:$AX$550,MATCH("Summa slutlig allokerad tillförd energi (utan hjälpel och rökgaskondensering):",'Slutlig allokering kvv'!$B$1:$AX$1,0),FALSE)/1,"")</f>
        <v>0</v>
      </c>
      <c r="AL194" s="195" t="str">
        <f>IFERROR(1-VLOOKUP($B194,'Slutlig allokering kvv'!$B$2:$AX$550,MATCH("Andel av bränsle i kvv som allokerats till värme, exklusive rökgaskondensering och hjälpel",'Slutlig allokering kvv'!$B$1:$AX$1,0),FALSE),"")</f>
        <v/>
      </c>
      <c r="AN194" s="195" t="str">
        <f t="shared" si="5"/>
        <v/>
      </c>
    </row>
    <row r="195" spans="1:40" x14ac:dyDescent="0.25">
      <c r="A195" s="2" t="s">
        <v>305</v>
      </c>
      <c r="B195" s="2" t="s">
        <v>306</v>
      </c>
      <c r="C195" t="str">
        <f>IFERROR(VLOOKUP($B195,Kraftvärmeprod!$B$1:$AH$479,MATCH(C$4,Kraftvärmeprod!$B$1:$AG$1,0),FALSE)/1,"")</f>
        <v/>
      </c>
      <c r="D195" t="str">
        <f>IFERROR(VLOOKUP($B195,Kraftvärmeprod!$B$1:$AH$479,MATCH(D$4,Kraftvärmeprod!$B$1:$AG$1,0),FALSE)/1,"")</f>
        <v/>
      </c>
      <c r="F195">
        <f>IFERROR(VLOOKUP($B195,Kraftvärmeprod!$B$1:$AJ$550,MATCH(F$4,Kraftvärmeprod!$B$1:$AJ$1,0),FALSE)/1,0)-IFERROR(VLOOKUP($B195,'Slutlig allokering kvv'!$B$2:$AJ$550,MATCH(F$4,'Slutlig allokering kvv'!$B$1:$AJ$1,0),FALSE)/1,0)</f>
        <v>0</v>
      </c>
      <c r="G195">
        <f>IFERROR(VLOOKUP($B195,Kraftvärmeprod!$B$1:$AJ$550,MATCH(G$4,Kraftvärmeprod!$B$1:$AJ$1,0),FALSE)/1,0)-IFERROR(VLOOKUP($B195,'Slutlig allokering kvv'!$B$2:$AJ$550,MATCH(G$4,'Slutlig allokering kvv'!$B$1:$AJ$1,0),FALSE)/1,0)</f>
        <v>0</v>
      </c>
      <c r="H195">
        <f>IFERROR(VLOOKUP($B195,Kraftvärmeprod!$B$1:$AJ$550,MATCH(H$4,Kraftvärmeprod!$B$1:$AJ$1,0),FALSE)/1,0)-IFERROR(VLOOKUP($B195,'Slutlig allokering kvv'!$B$2:$AJ$550,MATCH(H$4,'Slutlig allokering kvv'!$B$1:$AJ$1,0),FALSE)/1,0)</f>
        <v>0</v>
      </c>
      <c r="I195">
        <f>IFERROR(VLOOKUP($B195,Kraftvärmeprod!$B$1:$AJ$550,MATCH(I$4,Kraftvärmeprod!$B$1:$AJ$1,0),FALSE)/1,0)-IFERROR(VLOOKUP($B195,'Slutlig allokering kvv'!$B$2:$AJ$550,MATCH(I$4,'Slutlig allokering kvv'!$B$1:$AJ$1,0),FALSE)/1,0)</f>
        <v>0</v>
      </c>
      <c r="J195">
        <f>IFERROR(VLOOKUP($B195,Kraftvärmeprod!$B$1:$AJ$550,MATCH(J$4,Kraftvärmeprod!$B$1:$AJ$1,0),FALSE)/1,0)-IFERROR(VLOOKUP($B195,'Slutlig allokering kvv'!$B$2:$AJ$550,MATCH(J$4,'Slutlig allokering kvv'!$B$1:$AJ$1,0),FALSE)/1,0)</f>
        <v>0</v>
      </c>
      <c r="K195">
        <f>IFERROR(VLOOKUP($B195,Kraftvärmeprod!$B$1:$AJ$550,MATCH(K$4,Kraftvärmeprod!$B$1:$AJ$1,0),FALSE)/1,0)-IFERROR(VLOOKUP($B195,'Slutlig allokering kvv'!$B$2:$AJ$550,MATCH(K$4,'Slutlig allokering kvv'!$B$1:$AJ$1,0),FALSE)/1,0)</f>
        <v>0</v>
      </c>
      <c r="L195">
        <f>IFERROR(VLOOKUP($B195,Kraftvärmeprod!$B$1:$AJ$550,MATCH(L$4,Kraftvärmeprod!$B$1:$AJ$1,0),FALSE)/1,0)-IFERROR(VLOOKUP($B195,'Slutlig allokering kvv'!$B$2:$AJ$550,MATCH(L$4,'Slutlig allokering kvv'!$B$1:$AJ$1,0),FALSE)/1,0)</f>
        <v>0</v>
      </c>
      <c r="M195">
        <f>IFERROR(VLOOKUP($B195,Kraftvärmeprod!$B$1:$AJ$550,MATCH(M$4,Kraftvärmeprod!$B$1:$AJ$1,0),FALSE)/1,0)-IFERROR(VLOOKUP($B195,'Slutlig allokering kvv'!$B$2:$AJ$550,MATCH(M$4,'Slutlig allokering kvv'!$B$1:$AJ$1,0),FALSE)/1,0)</f>
        <v>0</v>
      </c>
      <c r="N195">
        <f>IFERROR(VLOOKUP($B195,Kraftvärmeprod!$B$1:$AJ$550,MATCH(N$4,Kraftvärmeprod!$B$1:$AJ$1,0),FALSE)/1,0)-IFERROR(VLOOKUP($B195,'Slutlig allokering kvv'!$B$2:$AJ$550,MATCH(N$4,'Slutlig allokering kvv'!$B$1:$AJ$1,0),FALSE)/1,0)</f>
        <v>0</v>
      </c>
      <c r="O195">
        <f>IFERROR(VLOOKUP($B195,Kraftvärmeprod!$B$1:$AJ$550,MATCH(O$4,Kraftvärmeprod!$B$1:$AJ$1,0),FALSE)/1,0)-IFERROR(VLOOKUP($B195,'Slutlig allokering kvv'!$B$2:$AJ$550,MATCH(O$4,'Slutlig allokering kvv'!$B$1:$AJ$1,0),FALSE)/1,0)</f>
        <v>0</v>
      </c>
      <c r="P195">
        <f>IFERROR(VLOOKUP($B195,Kraftvärmeprod!$B$1:$AJ$550,MATCH(P$4,Kraftvärmeprod!$B$1:$AJ$1,0),FALSE)/1,0)-IFERROR(VLOOKUP($B195,'Slutlig allokering kvv'!$B$2:$AJ$550,MATCH(P$4,'Slutlig allokering kvv'!$B$1:$AJ$1,0),FALSE)/1,0)</f>
        <v>0</v>
      </c>
      <c r="Q195">
        <f>IFERROR(VLOOKUP($B195,Kraftvärmeprod!$B$1:$AJ$550,MATCH(Q$4,Kraftvärmeprod!$B$1:$AJ$1,0),FALSE)/1,0)-IFERROR(VLOOKUP($B195,'Slutlig allokering kvv'!$B$2:$AJ$550,MATCH(Q$4,'Slutlig allokering kvv'!$B$1:$AJ$1,0),FALSE)/1,0)</f>
        <v>0</v>
      </c>
      <c r="R195">
        <f>IFERROR(VLOOKUP($B195,Kraftvärmeprod!$B$1:$AJ$550,MATCH(R$4,Kraftvärmeprod!$B$1:$AJ$1,0),FALSE)/1,0)-IFERROR(VLOOKUP($B195,'Slutlig allokering kvv'!$B$2:$AJ$550,MATCH(R$4,'Slutlig allokering kvv'!$B$1:$AJ$1,0),FALSE)/1,0)</f>
        <v>0</v>
      </c>
      <c r="S195">
        <f>IFERROR(VLOOKUP($B195,Kraftvärmeprod!$B$1:$AJ$550,MATCH(S$4,Kraftvärmeprod!$B$1:$AJ$1,0),FALSE)/1,0)-IFERROR(VLOOKUP($B195,'Slutlig allokering kvv'!$B$2:$AJ$550,MATCH(S$4,'Slutlig allokering kvv'!$B$1:$AJ$1,0),FALSE)/1,0)</f>
        <v>0</v>
      </c>
      <c r="T195">
        <f>IFERROR(VLOOKUP($B195,Kraftvärmeprod!$B$1:$AJ$550,MATCH(T$4,Kraftvärmeprod!$B$1:$AJ$1,0),FALSE)/1,0)-IFERROR(VLOOKUP($B195,'Slutlig allokering kvv'!$B$2:$AJ$550,MATCH(T$4,'Slutlig allokering kvv'!$B$1:$AJ$1,0),FALSE)/1,0)</f>
        <v>0</v>
      </c>
      <c r="U195">
        <f>IFERROR(VLOOKUP($B195,Kraftvärmeprod!$B$1:$AJ$550,MATCH(U$4,Kraftvärmeprod!$B$1:$AJ$1,0),FALSE)/1,0)-IFERROR(VLOOKUP($B195,'Slutlig allokering kvv'!$B$2:$AJ$550,MATCH(U$4,'Slutlig allokering kvv'!$B$1:$AJ$1,0),FALSE)/1,0)</f>
        <v>0</v>
      </c>
      <c r="V195">
        <f>IFERROR(VLOOKUP($B195,Kraftvärmeprod!$B$1:$AJ$550,MATCH(V$4,Kraftvärmeprod!$B$1:$AJ$1,0),FALSE)/1,0)-IFERROR(VLOOKUP($B195,'Slutlig allokering kvv'!$B$2:$AJ$550,MATCH(V$4,'Slutlig allokering kvv'!$B$1:$AJ$1,0),FALSE)/1,0)</f>
        <v>0</v>
      </c>
      <c r="W195">
        <f>IFERROR(VLOOKUP($B195,Kraftvärmeprod!$B$1:$AJ$550,MATCH(W$4,Kraftvärmeprod!$B$1:$AJ$1,0),FALSE)/1,0)-IFERROR(VLOOKUP($B195,'Slutlig allokering kvv'!$B$2:$AJ$550,MATCH(W$4,'Slutlig allokering kvv'!$B$1:$AJ$1,0),FALSE)/1,0)</f>
        <v>0</v>
      </c>
      <c r="X195">
        <f>IFERROR(VLOOKUP($B195,Kraftvärmeprod!$B$1:$AJ$550,MATCH(X$4,Kraftvärmeprod!$B$1:$AJ$1,0),FALSE)/1,0)-IFERROR(VLOOKUP($B195,'Slutlig allokering kvv'!$B$2:$AJ$550,MATCH(X$4,'Slutlig allokering kvv'!$B$1:$AJ$1,0),FALSE)/1,0)</f>
        <v>0</v>
      </c>
      <c r="Y195">
        <f>IFERROR(VLOOKUP($B195,Kraftvärmeprod!$B$1:$AJ$550,MATCH(Y$4,Kraftvärmeprod!$B$1:$AJ$1,0),FALSE)/1,0)-IFERROR(VLOOKUP($B195,'Slutlig allokering kvv'!$B$2:$AJ$550,MATCH(Y$4,'Slutlig allokering kvv'!$B$1:$AJ$1,0),FALSE)/1,0)</f>
        <v>0</v>
      </c>
      <c r="Z195">
        <f>IFERROR(VLOOKUP($B195,Kraftvärmeprod!$B$1:$AJ$550,MATCH(Z$4,Kraftvärmeprod!$B$1:$AJ$1,0),FALSE)/1,0)-IFERROR(VLOOKUP($B195,'Slutlig allokering kvv'!$B$2:$AJ$550,MATCH(Z$4,'Slutlig allokering kvv'!$B$1:$AJ$1,0),FALSE)/1,0)</f>
        <v>0</v>
      </c>
      <c r="AA195">
        <f>IFERROR(VLOOKUP($B195,Kraftvärmeprod!$B$1:$AJ$550,MATCH(AA$4,Kraftvärmeprod!$B$1:$AJ$1,0),FALSE)/1,0)-IFERROR(VLOOKUP($B195,'Slutlig allokering kvv'!$B$2:$AJ$550,MATCH(AA$4,'Slutlig allokering kvv'!$B$1:$AJ$1,0),FALSE)/1,0)</f>
        <v>0</v>
      </c>
      <c r="AB195">
        <f>IFERROR(VLOOKUP($B195,Kraftvärmeprod!$B$1:$AJ$550,MATCH(AB$4,Kraftvärmeprod!$B$1:$AJ$1,0),FALSE)/1,0)-IFERROR(VLOOKUP($B195,'Slutlig allokering kvv'!$B$2:$AJ$550,MATCH(AB$4,'Slutlig allokering kvv'!$B$1:$AJ$1,0),FALSE)/1,0)</f>
        <v>0</v>
      </c>
      <c r="AC195">
        <f>IFERROR(VLOOKUP($B195,Kraftvärmeprod!$B$1:$AJ$550,MATCH(AC$4,Kraftvärmeprod!$B$1:$AJ$1,0),FALSE)/1,0)-IFERROR(VLOOKUP($B195,'Slutlig allokering kvv'!$B$2:$AJ$550,MATCH(AC$4,'Slutlig allokering kvv'!$B$1:$AJ$1,0),FALSE)/1,0)</f>
        <v>0</v>
      </c>
      <c r="AD195">
        <f>IFERROR(VLOOKUP($B195,Miljö!$B$1:$E$471,MATCH("Hjälpel kraftvärme (GWh)",Miljö!$B$1:$E$1,0),FALSE)/1,0)-IFERROR(VLOOKUP($B195,'Slutlig allokering kvv'!$B$2:$AJ$550,MATCH(AD$4,'Slutlig allokering kvv'!$B$1:$AJ$1,0),FALSE)/1,0)</f>
        <v>0</v>
      </c>
      <c r="AH195">
        <f t="shared" si="4"/>
        <v>0</v>
      </c>
      <c r="AJ195">
        <f>IFERROR(VLOOKUP($B195,'Slutlig allokering kvv'!$B$2:$AX$550,MATCH("Summa slutlig allokerad tillförd energi (utan hjälpel och rökgaskondensering):",'Slutlig allokering kvv'!$B$1:$AX$1,0),FALSE)/1,"")</f>
        <v>0</v>
      </c>
      <c r="AL195" s="195" t="str">
        <f>IFERROR(1-VLOOKUP($B195,'Slutlig allokering kvv'!$B$2:$AX$550,MATCH("Andel av bränsle i kvv som allokerats till värme, exklusive rökgaskondensering och hjälpel",'Slutlig allokering kvv'!$B$1:$AX$1,0),FALSE),"")</f>
        <v/>
      </c>
      <c r="AN195" s="195" t="str">
        <f t="shared" si="5"/>
        <v/>
      </c>
    </row>
    <row r="196" spans="1:40" x14ac:dyDescent="0.25">
      <c r="A196" s="2" t="s">
        <v>307</v>
      </c>
      <c r="B196" s="2" t="s">
        <v>308</v>
      </c>
      <c r="C196" t="str">
        <f>IFERROR(VLOOKUP($B196,Kraftvärmeprod!$B$1:$AH$479,MATCH(C$4,Kraftvärmeprod!$B$1:$AG$1,0),FALSE)/1,"")</f>
        <v/>
      </c>
      <c r="D196" t="str">
        <f>IFERROR(VLOOKUP($B196,Kraftvärmeprod!$B$1:$AH$479,MATCH(D$4,Kraftvärmeprod!$B$1:$AG$1,0),FALSE)/1,"")</f>
        <v/>
      </c>
      <c r="F196">
        <f>IFERROR(VLOOKUP($B196,Kraftvärmeprod!$B$1:$AJ$550,MATCH(F$4,Kraftvärmeprod!$B$1:$AJ$1,0),FALSE)/1,0)-IFERROR(VLOOKUP($B196,'Slutlig allokering kvv'!$B$2:$AJ$550,MATCH(F$4,'Slutlig allokering kvv'!$B$1:$AJ$1,0),FALSE)/1,0)</f>
        <v>0</v>
      </c>
      <c r="G196">
        <f>IFERROR(VLOOKUP($B196,Kraftvärmeprod!$B$1:$AJ$550,MATCH(G$4,Kraftvärmeprod!$B$1:$AJ$1,0),FALSE)/1,0)-IFERROR(VLOOKUP($B196,'Slutlig allokering kvv'!$B$2:$AJ$550,MATCH(G$4,'Slutlig allokering kvv'!$B$1:$AJ$1,0),FALSE)/1,0)</f>
        <v>0</v>
      </c>
      <c r="H196">
        <f>IFERROR(VLOOKUP($B196,Kraftvärmeprod!$B$1:$AJ$550,MATCH(H$4,Kraftvärmeprod!$B$1:$AJ$1,0),FALSE)/1,0)-IFERROR(VLOOKUP($B196,'Slutlig allokering kvv'!$B$2:$AJ$550,MATCH(H$4,'Slutlig allokering kvv'!$B$1:$AJ$1,0),FALSE)/1,0)</f>
        <v>0</v>
      </c>
      <c r="I196">
        <f>IFERROR(VLOOKUP($B196,Kraftvärmeprod!$B$1:$AJ$550,MATCH(I$4,Kraftvärmeprod!$B$1:$AJ$1,0),FALSE)/1,0)-IFERROR(VLOOKUP($B196,'Slutlig allokering kvv'!$B$2:$AJ$550,MATCH(I$4,'Slutlig allokering kvv'!$B$1:$AJ$1,0),FALSE)/1,0)</f>
        <v>0</v>
      </c>
      <c r="J196">
        <f>IFERROR(VLOOKUP($B196,Kraftvärmeprod!$B$1:$AJ$550,MATCH(J$4,Kraftvärmeprod!$B$1:$AJ$1,0),FALSE)/1,0)-IFERROR(VLOOKUP($B196,'Slutlig allokering kvv'!$B$2:$AJ$550,MATCH(J$4,'Slutlig allokering kvv'!$B$1:$AJ$1,0),FALSE)/1,0)</f>
        <v>0</v>
      </c>
      <c r="K196">
        <f>IFERROR(VLOOKUP($B196,Kraftvärmeprod!$B$1:$AJ$550,MATCH(K$4,Kraftvärmeprod!$B$1:$AJ$1,0),FALSE)/1,0)-IFERROR(VLOOKUP($B196,'Slutlig allokering kvv'!$B$2:$AJ$550,MATCH(K$4,'Slutlig allokering kvv'!$B$1:$AJ$1,0),FALSE)/1,0)</f>
        <v>0</v>
      </c>
      <c r="L196">
        <f>IFERROR(VLOOKUP($B196,Kraftvärmeprod!$B$1:$AJ$550,MATCH(L$4,Kraftvärmeprod!$B$1:$AJ$1,0),FALSE)/1,0)-IFERROR(VLOOKUP($B196,'Slutlig allokering kvv'!$B$2:$AJ$550,MATCH(L$4,'Slutlig allokering kvv'!$B$1:$AJ$1,0),FALSE)/1,0)</f>
        <v>0</v>
      </c>
      <c r="M196">
        <f>IFERROR(VLOOKUP($B196,Kraftvärmeprod!$B$1:$AJ$550,MATCH(M$4,Kraftvärmeprod!$B$1:$AJ$1,0),FALSE)/1,0)-IFERROR(VLOOKUP($B196,'Slutlig allokering kvv'!$B$2:$AJ$550,MATCH(M$4,'Slutlig allokering kvv'!$B$1:$AJ$1,0),FALSE)/1,0)</f>
        <v>0</v>
      </c>
      <c r="N196">
        <f>IFERROR(VLOOKUP($B196,Kraftvärmeprod!$B$1:$AJ$550,MATCH(N$4,Kraftvärmeprod!$B$1:$AJ$1,0),FALSE)/1,0)-IFERROR(VLOOKUP($B196,'Slutlig allokering kvv'!$B$2:$AJ$550,MATCH(N$4,'Slutlig allokering kvv'!$B$1:$AJ$1,0),FALSE)/1,0)</f>
        <v>0</v>
      </c>
      <c r="O196">
        <f>IFERROR(VLOOKUP($B196,Kraftvärmeprod!$B$1:$AJ$550,MATCH(O$4,Kraftvärmeprod!$B$1:$AJ$1,0),FALSE)/1,0)-IFERROR(VLOOKUP($B196,'Slutlig allokering kvv'!$B$2:$AJ$550,MATCH(O$4,'Slutlig allokering kvv'!$B$1:$AJ$1,0),FALSE)/1,0)</f>
        <v>0</v>
      </c>
      <c r="P196">
        <f>IFERROR(VLOOKUP($B196,Kraftvärmeprod!$B$1:$AJ$550,MATCH(P$4,Kraftvärmeprod!$B$1:$AJ$1,0),FALSE)/1,0)-IFERROR(VLOOKUP($B196,'Slutlig allokering kvv'!$B$2:$AJ$550,MATCH(P$4,'Slutlig allokering kvv'!$B$1:$AJ$1,0),FALSE)/1,0)</f>
        <v>0</v>
      </c>
      <c r="Q196">
        <f>IFERROR(VLOOKUP($B196,Kraftvärmeprod!$B$1:$AJ$550,MATCH(Q$4,Kraftvärmeprod!$B$1:$AJ$1,0),FALSE)/1,0)-IFERROR(VLOOKUP($B196,'Slutlig allokering kvv'!$B$2:$AJ$550,MATCH(Q$4,'Slutlig allokering kvv'!$B$1:$AJ$1,0),FALSE)/1,0)</f>
        <v>0</v>
      </c>
      <c r="R196">
        <f>IFERROR(VLOOKUP($B196,Kraftvärmeprod!$B$1:$AJ$550,MATCH(R$4,Kraftvärmeprod!$B$1:$AJ$1,0),FALSE)/1,0)-IFERROR(VLOOKUP($B196,'Slutlig allokering kvv'!$B$2:$AJ$550,MATCH(R$4,'Slutlig allokering kvv'!$B$1:$AJ$1,0),FALSE)/1,0)</f>
        <v>0</v>
      </c>
      <c r="S196">
        <f>IFERROR(VLOOKUP($B196,Kraftvärmeprod!$B$1:$AJ$550,MATCH(S$4,Kraftvärmeprod!$B$1:$AJ$1,0),FALSE)/1,0)-IFERROR(VLOOKUP($B196,'Slutlig allokering kvv'!$B$2:$AJ$550,MATCH(S$4,'Slutlig allokering kvv'!$B$1:$AJ$1,0),FALSE)/1,0)</f>
        <v>0</v>
      </c>
      <c r="T196">
        <f>IFERROR(VLOOKUP($B196,Kraftvärmeprod!$B$1:$AJ$550,MATCH(T$4,Kraftvärmeprod!$B$1:$AJ$1,0),FALSE)/1,0)-IFERROR(VLOOKUP($B196,'Slutlig allokering kvv'!$B$2:$AJ$550,MATCH(T$4,'Slutlig allokering kvv'!$B$1:$AJ$1,0),FALSE)/1,0)</f>
        <v>0</v>
      </c>
      <c r="U196">
        <f>IFERROR(VLOOKUP($B196,Kraftvärmeprod!$B$1:$AJ$550,MATCH(U$4,Kraftvärmeprod!$B$1:$AJ$1,0),FALSE)/1,0)-IFERROR(VLOOKUP($B196,'Slutlig allokering kvv'!$B$2:$AJ$550,MATCH(U$4,'Slutlig allokering kvv'!$B$1:$AJ$1,0),FALSE)/1,0)</f>
        <v>0</v>
      </c>
      <c r="V196">
        <f>IFERROR(VLOOKUP($B196,Kraftvärmeprod!$B$1:$AJ$550,MATCH(V$4,Kraftvärmeprod!$B$1:$AJ$1,0),FALSE)/1,0)-IFERROR(VLOOKUP($B196,'Slutlig allokering kvv'!$B$2:$AJ$550,MATCH(V$4,'Slutlig allokering kvv'!$B$1:$AJ$1,0),FALSE)/1,0)</f>
        <v>0</v>
      </c>
      <c r="W196">
        <f>IFERROR(VLOOKUP($B196,Kraftvärmeprod!$B$1:$AJ$550,MATCH(W$4,Kraftvärmeprod!$B$1:$AJ$1,0),FALSE)/1,0)-IFERROR(VLOOKUP($B196,'Slutlig allokering kvv'!$B$2:$AJ$550,MATCH(W$4,'Slutlig allokering kvv'!$B$1:$AJ$1,0),FALSE)/1,0)</f>
        <v>0</v>
      </c>
      <c r="X196">
        <f>IFERROR(VLOOKUP($B196,Kraftvärmeprod!$B$1:$AJ$550,MATCH(X$4,Kraftvärmeprod!$B$1:$AJ$1,0),FALSE)/1,0)-IFERROR(VLOOKUP($B196,'Slutlig allokering kvv'!$B$2:$AJ$550,MATCH(X$4,'Slutlig allokering kvv'!$B$1:$AJ$1,0),FALSE)/1,0)</f>
        <v>0</v>
      </c>
      <c r="Y196">
        <f>IFERROR(VLOOKUP($B196,Kraftvärmeprod!$B$1:$AJ$550,MATCH(Y$4,Kraftvärmeprod!$B$1:$AJ$1,0),FALSE)/1,0)-IFERROR(VLOOKUP($B196,'Slutlig allokering kvv'!$B$2:$AJ$550,MATCH(Y$4,'Slutlig allokering kvv'!$B$1:$AJ$1,0),FALSE)/1,0)</f>
        <v>0</v>
      </c>
      <c r="Z196">
        <f>IFERROR(VLOOKUP($B196,Kraftvärmeprod!$B$1:$AJ$550,MATCH(Z$4,Kraftvärmeprod!$B$1:$AJ$1,0),FALSE)/1,0)-IFERROR(VLOOKUP($B196,'Slutlig allokering kvv'!$B$2:$AJ$550,MATCH(Z$4,'Slutlig allokering kvv'!$B$1:$AJ$1,0),FALSE)/1,0)</f>
        <v>0</v>
      </c>
      <c r="AA196">
        <f>IFERROR(VLOOKUP($B196,Kraftvärmeprod!$B$1:$AJ$550,MATCH(AA$4,Kraftvärmeprod!$B$1:$AJ$1,0),FALSE)/1,0)-IFERROR(VLOOKUP($B196,'Slutlig allokering kvv'!$B$2:$AJ$550,MATCH(AA$4,'Slutlig allokering kvv'!$B$1:$AJ$1,0),FALSE)/1,0)</f>
        <v>0</v>
      </c>
      <c r="AB196">
        <f>IFERROR(VLOOKUP($B196,Kraftvärmeprod!$B$1:$AJ$550,MATCH(AB$4,Kraftvärmeprod!$B$1:$AJ$1,0),FALSE)/1,0)-IFERROR(VLOOKUP($B196,'Slutlig allokering kvv'!$B$2:$AJ$550,MATCH(AB$4,'Slutlig allokering kvv'!$B$1:$AJ$1,0),FALSE)/1,0)</f>
        <v>0</v>
      </c>
      <c r="AC196">
        <f>IFERROR(VLOOKUP($B196,Kraftvärmeprod!$B$1:$AJ$550,MATCH(AC$4,Kraftvärmeprod!$B$1:$AJ$1,0),FALSE)/1,0)-IFERROR(VLOOKUP($B196,'Slutlig allokering kvv'!$B$2:$AJ$550,MATCH(AC$4,'Slutlig allokering kvv'!$B$1:$AJ$1,0),FALSE)/1,0)</f>
        <v>0</v>
      </c>
      <c r="AD196">
        <f>IFERROR(VLOOKUP($B196,Miljö!$B$1:$E$471,MATCH("Hjälpel kraftvärme (GWh)",Miljö!$B$1:$E$1,0),FALSE)/1,0)-IFERROR(VLOOKUP($B196,'Slutlig allokering kvv'!$B$2:$AJ$550,MATCH(AD$4,'Slutlig allokering kvv'!$B$1:$AJ$1,0),FALSE)/1,0)</f>
        <v>0</v>
      </c>
      <c r="AH196">
        <f t="shared" si="4"/>
        <v>0</v>
      </c>
      <c r="AJ196">
        <f>IFERROR(VLOOKUP($B196,'Slutlig allokering kvv'!$B$2:$AX$550,MATCH("Summa slutlig allokerad tillförd energi (utan hjälpel och rökgaskondensering):",'Slutlig allokering kvv'!$B$1:$AX$1,0),FALSE)/1,"")</f>
        <v>0</v>
      </c>
      <c r="AL196" s="195" t="str">
        <f>IFERROR(1-VLOOKUP($B196,'Slutlig allokering kvv'!$B$2:$AX$550,MATCH("Andel av bränsle i kvv som allokerats till värme, exklusive rökgaskondensering och hjälpel",'Slutlig allokering kvv'!$B$1:$AX$1,0),FALSE),"")</f>
        <v/>
      </c>
      <c r="AN196" s="195" t="str">
        <f t="shared" si="5"/>
        <v/>
      </c>
    </row>
    <row r="197" spans="1:40" x14ac:dyDescent="0.25">
      <c r="A197" s="2" t="s">
        <v>311</v>
      </c>
      <c r="B197" s="2" t="s">
        <v>10</v>
      </c>
      <c r="C197" t="str">
        <f>IFERROR(VLOOKUP($B197,Kraftvärmeprod!$B$1:$AH$479,MATCH(C$4,Kraftvärmeprod!$B$1:$AG$1,0),FALSE)/1,"")</f>
        <v/>
      </c>
      <c r="D197" t="str">
        <f>IFERROR(VLOOKUP($B197,Kraftvärmeprod!$B$1:$AH$479,MATCH(D$4,Kraftvärmeprod!$B$1:$AG$1,0),FALSE)/1,"")</f>
        <v/>
      </c>
      <c r="F197">
        <f>IFERROR(VLOOKUP($B197,Kraftvärmeprod!$B$1:$AJ$550,MATCH(F$4,Kraftvärmeprod!$B$1:$AJ$1,0),FALSE)/1,0)-IFERROR(VLOOKUP($B197,'Slutlig allokering kvv'!$B$2:$AJ$550,MATCH(F$4,'Slutlig allokering kvv'!$B$1:$AJ$1,0),FALSE)/1,0)</f>
        <v>0</v>
      </c>
      <c r="G197">
        <f>IFERROR(VLOOKUP($B197,Kraftvärmeprod!$B$1:$AJ$550,MATCH(G$4,Kraftvärmeprod!$B$1:$AJ$1,0),FALSE)/1,0)-IFERROR(VLOOKUP($B197,'Slutlig allokering kvv'!$B$2:$AJ$550,MATCH(G$4,'Slutlig allokering kvv'!$B$1:$AJ$1,0),FALSE)/1,0)</f>
        <v>0</v>
      </c>
      <c r="H197">
        <f>IFERROR(VLOOKUP($B197,Kraftvärmeprod!$B$1:$AJ$550,MATCH(H$4,Kraftvärmeprod!$B$1:$AJ$1,0),FALSE)/1,0)-IFERROR(VLOOKUP($B197,'Slutlig allokering kvv'!$B$2:$AJ$550,MATCH(H$4,'Slutlig allokering kvv'!$B$1:$AJ$1,0),FALSE)/1,0)</f>
        <v>0</v>
      </c>
      <c r="I197">
        <f>IFERROR(VLOOKUP($B197,Kraftvärmeprod!$B$1:$AJ$550,MATCH(I$4,Kraftvärmeprod!$B$1:$AJ$1,0),FALSE)/1,0)-IFERROR(VLOOKUP($B197,'Slutlig allokering kvv'!$B$2:$AJ$550,MATCH(I$4,'Slutlig allokering kvv'!$B$1:$AJ$1,0),FALSE)/1,0)</f>
        <v>0</v>
      </c>
      <c r="J197">
        <f>IFERROR(VLOOKUP($B197,Kraftvärmeprod!$B$1:$AJ$550,MATCH(J$4,Kraftvärmeprod!$B$1:$AJ$1,0),FALSE)/1,0)-IFERROR(VLOOKUP($B197,'Slutlig allokering kvv'!$B$2:$AJ$550,MATCH(J$4,'Slutlig allokering kvv'!$B$1:$AJ$1,0),FALSE)/1,0)</f>
        <v>0</v>
      </c>
      <c r="K197">
        <f>IFERROR(VLOOKUP($B197,Kraftvärmeprod!$B$1:$AJ$550,MATCH(K$4,Kraftvärmeprod!$B$1:$AJ$1,0),FALSE)/1,0)-IFERROR(VLOOKUP($B197,'Slutlig allokering kvv'!$B$2:$AJ$550,MATCH(K$4,'Slutlig allokering kvv'!$B$1:$AJ$1,0),FALSE)/1,0)</f>
        <v>0</v>
      </c>
      <c r="L197">
        <f>IFERROR(VLOOKUP($B197,Kraftvärmeprod!$B$1:$AJ$550,MATCH(L$4,Kraftvärmeprod!$B$1:$AJ$1,0),FALSE)/1,0)-IFERROR(VLOOKUP($B197,'Slutlig allokering kvv'!$B$2:$AJ$550,MATCH(L$4,'Slutlig allokering kvv'!$B$1:$AJ$1,0),FALSE)/1,0)</f>
        <v>0</v>
      </c>
      <c r="M197">
        <f>IFERROR(VLOOKUP($B197,Kraftvärmeprod!$B$1:$AJ$550,MATCH(M$4,Kraftvärmeprod!$B$1:$AJ$1,0),FALSE)/1,0)-IFERROR(VLOOKUP($B197,'Slutlig allokering kvv'!$B$2:$AJ$550,MATCH(M$4,'Slutlig allokering kvv'!$B$1:$AJ$1,0),FALSE)/1,0)</f>
        <v>0</v>
      </c>
      <c r="N197">
        <f>IFERROR(VLOOKUP($B197,Kraftvärmeprod!$B$1:$AJ$550,MATCH(N$4,Kraftvärmeprod!$B$1:$AJ$1,0),FALSE)/1,0)-IFERROR(VLOOKUP($B197,'Slutlig allokering kvv'!$B$2:$AJ$550,MATCH(N$4,'Slutlig allokering kvv'!$B$1:$AJ$1,0),FALSE)/1,0)</f>
        <v>0</v>
      </c>
      <c r="O197">
        <f>IFERROR(VLOOKUP($B197,Kraftvärmeprod!$B$1:$AJ$550,MATCH(O$4,Kraftvärmeprod!$B$1:$AJ$1,0),FALSE)/1,0)-IFERROR(VLOOKUP($B197,'Slutlig allokering kvv'!$B$2:$AJ$550,MATCH(O$4,'Slutlig allokering kvv'!$B$1:$AJ$1,0),FALSE)/1,0)</f>
        <v>0</v>
      </c>
      <c r="P197">
        <f>IFERROR(VLOOKUP($B197,Kraftvärmeprod!$B$1:$AJ$550,MATCH(P$4,Kraftvärmeprod!$B$1:$AJ$1,0),FALSE)/1,0)-IFERROR(VLOOKUP($B197,'Slutlig allokering kvv'!$B$2:$AJ$550,MATCH(P$4,'Slutlig allokering kvv'!$B$1:$AJ$1,0),FALSE)/1,0)</f>
        <v>0</v>
      </c>
      <c r="Q197">
        <f>IFERROR(VLOOKUP($B197,Kraftvärmeprod!$B$1:$AJ$550,MATCH(Q$4,Kraftvärmeprod!$B$1:$AJ$1,0),FALSE)/1,0)-IFERROR(VLOOKUP($B197,'Slutlig allokering kvv'!$B$2:$AJ$550,MATCH(Q$4,'Slutlig allokering kvv'!$B$1:$AJ$1,0),FALSE)/1,0)</f>
        <v>0</v>
      </c>
      <c r="R197">
        <f>IFERROR(VLOOKUP($B197,Kraftvärmeprod!$B$1:$AJ$550,MATCH(R$4,Kraftvärmeprod!$B$1:$AJ$1,0),FALSE)/1,0)-IFERROR(VLOOKUP($B197,'Slutlig allokering kvv'!$B$2:$AJ$550,MATCH(R$4,'Slutlig allokering kvv'!$B$1:$AJ$1,0),FALSE)/1,0)</f>
        <v>0</v>
      </c>
      <c r="S197">
        <f>IFERROR(VLOOKUP($B197,Kraftvärmeprod!$B$1:$AJ$550,MATCH(S$4,Kraftvärmeprod!$B$1:$AJ$1,0),FALSE)/1,0)-IFERROR(VLOOKUP($B197,'Slutlig allokering kvv'!$B$2:$AJ$550,MATCH(S$4,'Slutlig allokering kvv'!$B$1:$AJ$1,0),FALSE)/1,0)</f>
        <v>0</v>
      </c>
      <c r="T197">
        <f>IFERROR(VLOOKUP($B197,Kraftvärmeprod!$B$1:$AJ$550,MATCH(T$4,Kraftvärmeprod!$B$1:$AJ$1,0),FALSE)/1,0)-IFERROR(VLOOKUP($B197,'Slutlig allokering kvv'!$B$2:$AJ$550,MATCH(T$4,'Slutlig allokering kvv'!$B$1:$AJ$1,0),FALSE)/1,0)</f>
        <v>0</v>
      </c>
      <c r="U197">
        <f>IFERROR(VLOOKUP($B197,Kraftvärmeprod!$B$1:$AJ$550,MATCH(U$4,Kraftvärmeprod!$B$1:$AJ$1,0),FALSE)/1,0)-IFERROR(VLOOKUP($B197,'Slutlig allokering kvv'!$B$2:$AJ$550,MATCH(U$4,'Slutlig allokering kvv'!$B$1:$AJ$1,0),FALSE)/1,0)</f>
        <v>0</v>
      </c>
      <c r="V197">
        <f>IFERROR(VLOOKUP($B197,Kraftvärmeprod!$B$1:$AJ$550,MATCH(V$4,Kraftvärmeprod!$B$1:$AJ$1,0),FALSE)/1,0)-IFERROR(VLOOKUP($B197,'Slutlig allokering kvv'!$B$2:$AJ$550,MATCH(V$4,'Slutlig allokering kvv'!$B$1:$AJ$1,0),FALSE)/1,0)</f>
        <v>0</v>
      </c>
      <c r="W197">
        <f>IFERROR(VLOOKUP($B197,Kraftvärmeprod!$B$1:$AJ$550,MATCH(W$4,Kraftvärmeprod!$B$1:$AJ$1,0),FALSE)/1,0)-IFERROR(VLOOKUP($B197,'Slutlig allokering kvv'!$B$2:$AJ$550,MATCH(W$4,'Slutlig allokering kvv'!$B$1:$AJ$1,0),FALSE)/1,0)</f>
        <v>0</v>
      </c>
      <c r="X197">
        <f>IFERROR(VLOOKUP($B197,Kraftvärmeprod!$B$1:$AJ$550,MATCH(X$4,Kraftvärmeprod!$B$1:$AJ$1,0),FALSE)/1,0)-IFERROR(VLOOKUP($B197,'Slutlig allokering kvv'!$B$2:$AJ$550,MATCH(X$4,'Slutlig allokering kvv'!$B$1:$AJ$1,0),FALSE)/1,0)</f>
        <v>0</v>
      </c>
      <c r="Y197">
        <f>IFERROR(VLOOKUP($B197,Kraftvärmeprod!$B$1:$AJ$550,MATCH(Y$4,Kraftvärmeprod!$B$1:$AJ$1,0),FALSE)/1,0)-IFERROR(VLOOKUP($B197,'Slutlig allokering kvv'!$B$2:$AJ$550,MATCH(Y$4,'Slutlig allokering kvv'!$B$1:$AJ$1,0),FALSE)/1,0)</f>
        <v>0</v>
      </c>
      <c r="Z197">
        <f>IFERROR(VLOOKUP($B197,Kraftvärmeprod!$B$1:$AJ$550,MATCH(Z$4,Kraftvärmeprod!$B$1:$AJ$1,0),FALSE)/1,0)-IFERROR(VLOOKUP($B197,'Slutlig allokering kvv'!$B$2:$AJ$550,MATCH(Z$4,'Slutlig allokering kvv'!$B$1:$AJ$1,0),FALSE)/1,0)</f>
        <v>0</v>
      </c>
      <c r="AA197">
        <f>IFERROR(VLOOKUP($B197,Kraftvärmeprod!$B$1:$AJ$550,MATCH(AA$4,Kraftvärmeprod!$B$1:$AJ$1,0),FALSE)/1,0)-IFERROR(VLOOKUP($B197,'Slutlig allokering kvv'!$B$2:$AJ$550,MATCH(AA$4,'Slutlig allokering kvv'!$B$1:$AJ$1,0),FALSE)/1,0)</f>
        <v>0</v>
      </c>
      <c r="AB197">
        <f>IFERROR(VLOOKUP($B197,Kraftvärmeprod!$B$1:$AJ$550,MATCH(AB$4,Kraftvärmeprod!$B$1:$AJ$1,0),FALSE)/1,0)-IFERROR(VLOOKUP($B197,'Slutlig allokering kvv'!$B$2:$AJ$550,MATCH(AB$4,'Slutlig allokering kvv'!$B$1:$AJ$1,0),FALSE)/1,0)</f>
        <v>0</v>
      </c>
      <c r="AC197">
        <f>IFERROR(VLOOKUP($B197,Kraftvärmeprod!$B$1:$AJ$550,MATCH(AC$4,Kraftvärmeprod!$B$1:$AJ$1,0),FALSE)/1,0)-IFERROR(VLOOKUP($B197,'Slutlig allokering kvv'!$B$2:$AJ$550,MATCH(AC$4,'Slutlig allokering kvv'!$B$1:$AJ$1,0),FALSE)/1,0)</f>
        <v>0</v>
      </c>
      <c r="AD197">
        <f>IFERROR(VLOOKUP($B197,Miljö!$B$1:$E$471,MATCH("Hjälpel kraftvärme (GWh)",Miljö!$B$1:$E$1,0),FALSE)/1,0)-IFERROR(VLOOKUP($B197,'Slutlig allokering kvv'!$B$2:$AJ$550,MATCH(AD$4,'Slutlig allokering kvv'!$B$1:$AJ$1,0),FALSE)/1,0)</f>
        <v>0</v>
      </c>
      <c r="AH197">
        <f t="shared" si="4"/>
        <v>0</v>
      </c>
      <c r="AJ197">
        <f>IFERROR(VLOOKUP($B197,'Slutlig allokering kvv'!$B$2:$AX$550,MATCH("Summa slutlig allokerad tillförd energi (utan hjälpel och rökgaskondensering):",'Slutlig allokering kvv'!$B$1:$AX$1,0),FALSE)/1,"")</f>
        <v>0</v>
      </c>
      <c r="AL197" s="195" t="str">
        <f>IFERROR(1-VLOOKUP($B197,'Slutlig allokering kvv'!$B$2:$AX$550,MATCH("Andel av bränsle i kvv som allokerats till värme, exklusive rökgaskondensering och hjälpel",'Slutlig allokering kvv'!$B$1:$AX$1,0),FALSE),"")</f>
        <v/>
      </c>
      <c r="AN197" s="195" t="str">
        <f t="shared" si="5"/>
        <v/>
      </c>
    </row>
    <row r="198" spans="1:40" x14ac:dyDescent="0.25">
      <c r="A198" s="2" t="s">
        <v>311</v>
      </c>
      <c r="B198" s="2" t="s">
        <v>312</v>
      </c>
      <c r="C198" t="str">
        <f>IFERROR(VLOOKUP($B198,Kraftvärmeprod!$B$1:$AH$479,MATCH(C$4,Kraftvärmeprod!$B$1:$AG$1,0),FALSE)/1,"")</f>
        <v/>
      </c>
      <c r="D198" t="str">
        <f>IFERROR(VLOOKUP($B198,Kraftvärmeprod!$B$1:$AH$479,MATCH(D$4,Kraftvärmeprod!$B$1:$AG$1,0),FALSE)/1,"")</f>
        <v/>
      </c>
      <c r="F198">
        <f>IFERROR(VLOOKUP($B198,Kraftvärmeprod!$B$1:$AJ$550,MATCH(F$4,Kraftvärmeprod!$B$1:$AJ$1,0),FALSE)/1,0)-IFERROR(VLOOKUP($B198,'Slutlig allokering kvv'!$B$2:$AJ$550,MATCH(F$4,'Slutlig allokering kvv'!$B$1:$AJ$1,0),FALSE)/1,0)</f>
        <v>0</v>
      </c>
      <c r="G198">
        <f>IFERROR(VLOOKUP($B198,Kraftvärmeprod!$B$1:$AJ$550,MATCH(G$4,Kraftvärmeprod!$B$1:$AJ$1,0),FALSE)/1,0)-IFERROR(VLOOKUP($B198,'Slutlig allokering kvv'!$B$2:$AJ$550,MATCH(G$4,'Slutlig allokering kvv'!$B$1:$AJ$1,0),FALSE)/1,0)</f>
        <v>0</v>
      </c>
      <c r="H198">
        <f>IFERROR(VLOOKUP($B198,Kraftvärmeprod!$B$1:$AJ$550,MATCH(H$4,Kraftvärmeprod!$B$1:$AJ$1,0),FALSE)/1,0)-IFERROR(VLOOKUP($B198,'Slutlig allokering kvv'!$B$2:$AJ$550,MATCH(H$4,'Slutlig allokering kvv'!$B$1:$AJ$1,0),FALSE)/1,0)</f>
        <v>0</v>
      </c>
      <c r="I198">
        <f>IFERROR(VLOOKUP($B198,Kraftvärmeprod!$B$1:$AJ$550,MATCH(I$4,Kraftvärmeprod!$B$1:$AJ$1,0),FALSE)/1,0)-IFERROR(VLOOKUP($B198,'Slutlig allokering kvv'!$B$2:$AJ$550,MATCH(I$4,'Slutlig allokering kvv'!$B$1:$AJ$1,0),FALSE)/1,0)</f>
        <v>0</v>
      </c>
      <c r="J198">
        <f>IFERROR(VLOOKUP($B198,Kraftvärmeprod!$B$1:$AJ$550,MATCH(J$4,Kraftvärmeprod!$B$1:$AJ$1,0),FALSE)/1,0)-IFERROR(VLOOKUP($B198,'Slutlig allokering kvv'!$B$2:$AJ$550,MATCH(J$4,'Slutlig allokering kvv'!$B$1:$AJ$1,0),FALSE)/1,0)</f>
        <v>0</v>
      </c>
      <c r="K198">
        <f>IFERROR(VLOOKUP($B198,Kraftvärmeprod!$B$1:$AJ$550,MATCH(K$4,Kraftvärmeprod!$B$1:$AJ$1,0),FALSE)/1,0)-IFERROR(VLOOKUP($B198,'Slutlig allokering kvv'!$B$2:$AJ$550,MATCH(K$4,'Slutlig allokering kvv'!$B$1:$AJ$1,0),FALSE)/1,0)</f>
        <v>0</v>
      </c>
      <c r="L198">
        <f>IFERROR(VLOOKUP($B198,Kraftvärmeprod!$B$1:$AJ$550,MATCH(L$4,Kraftvärmeprod!$B$1:$AJ$1,0),FALSE)/1,0)-IFERROR(VLOOKUP($B198,'Slutlig allokering kvv'!$B$2:$AJ$550,MATCH(L$4,'Slutlig allokering kvv'!$B$1:$AJ$1,0),FALSE)/1,0)</f>
        <v>0</v>
      </c>
      <c r="M198">
        <f>IFERROR(VLOOKUP($B198,Kraftvärmeprod!$B$1:$AJ$550,MATCH(M$4,Kraftvärmeprod!$B$1:$AJ$1,0),FALSE)/1,0)-IFERROR(VLOOKUP($B198,'Slutlig allokering kvv'!$B$2:$AJ$550,MATCH(M$4,'Slutlig allokering kvv'!$B$1:$AJ$1,0),FALSE)/1,0)</f>
        <v>0</v>
      </c>
      <c r="N198">
        <f>IFERROR(VLOOKUP($B198,Kraftvärmeprod!$B$1:$AJ$550,MATCH(N$4,Kraftvärmeprod!$B$1:$AJ$1,0),FALSE)/1,0)-IFERROR(VLOOKUP($B198,'Slutlig allokering kvv'!$B$2:$AJ$550,MATCH(N$4,'Slutlig allokering kvv'!$B$1:$AJ$1,0),FALSE)/1,0)</f>
        <v>0</v>
      </c>
      <c r="O198">
        <f>IFERROR(VLOOKUP($B198,Kraftvärmeprod!$B$1:$AJ$550,MATCH(O$4,Kraftvärmeprod!$B$1:$AJ$1,0),FALSE)/1,0)-IFERROR(VLOOKUP($B198,'Slutlig allokering kvv'!$B$2:$AJ$550,MATCH(O$4,'Slutlig allokering kvv'!$B$1:$AJ$1,0),FALSE)/1,0)</f>
        <v>0</v>
      </c>
      <c r="P198">
        <f>IFERROR(VLOOKUP($B198,Kraftvärmeprod!$B$1:$AJ$550,MATCH(P$4,Kraftvärmeprod!$B$1:$AJ$1,0),FALSE)/1,0)-IFERROR(VLOOKUP($B198,'Slutlig allokering kvv'!$B$2:$AJ$550,MATCH(P$4,'Slutlig allokering kvv'!$B$1:$AJ$1,0),FALSE)/1,0)</f>
        <v>0</v>
      </c>
      <c r="Q198">
        <f>IFERROR(VLOOKUP($B198,Kraftvärmeprod!$B$1:$AJ$550,MATCH(Q$4,Kraftvärmeprod!$B$1:$AJ$1,0),FALSE)/1,0)-IFERROR(VLOOKUP($B198,'Slutlig allokering kvv'!$B$2:$AJ$550,MATCH(Q$4,'Slutlig allokering kvv'!$B$1:$AJ$1,0),FALSE)/1,0)</f>
        <v>0</v>
      </c>
      <c r="R198">
        <f>IFERROR(VLOOKUP($B198,Kraftvärmeprod!$B$1:$AJ$550,MATCH(R$4,Kraftvärmeprod!$B$1:$AJ$1,0),FALSE)/1,0)-IFERROR(VLOOKUP($B198,'Slutlig allokering kvv'!$B$2:$AJ$550,MATCH(R$4,'Slutlig allokering kvv'!$B$1:$AJ$1,0),FALSE)/1,0)</f>
        <v>0</v>
      </c>
      <c r="S198">
        <f>IFERROR(VLOOKUP($B198,Kraftvärmeprod!$B$1:$AJ$550,MATCH(S$4,Kraftvärmeprod!$B$1:$AJ$1,0),FALSE)/1,0)-IFERROR(VLOOKUP($B198,'Slutlig allokering kvv'!$B$2:$AJ$550,MATCH(S$4,'Slutlig allokering kvv'!$B$1:$AJ$1,0),FALSE)/1,0)</f>
        <v>0</v>
      </c>
      <c r="T198">
        <f>IFERROR(VLOOKUP($B198,Kraftvärmeprod!$B$1:$AJ$550,MATCH(T$4,Kraftvärmeprod!$B$1:$AJ$1,0),FALSE)/1,0)-IFERROR(VLOOKUP($B198,'Slutlig allokering kvv'!$B$2:$AJ$550,MATCH(T$4,'Slutlig allokering kvv'!$B$1:$AJ$1,0),FALSE)/1,0)</f>
        <v>0</v>
      </c>
      <c r="U198">
        <f>IFERROR(VLOOKUP($B198,Kraftvärmeprod!$B$1:$AJ$550,MATCH(U$4,Kraftvärmeprod!$B$1:$AJ$1,0),FALSE)/1,0)-IFERROR(VLOOKUP($B198,'Slutlig allokering kvv'!$B$2:$AJ$550,MATCH(U$4,'Slutlig allokering kvv'!$B$1:$AJ$1,0),FALSE)/1,0)</f>
        <v>0</v>
      </c>
      <c r="V198">
        <f>IFERROR(VLOOKUP($B198,Kraftvärmeprod!$B$1:$AJ$550,MATCH(V$4,Kraftvärmeprod!$B$1:$AJ$1,0),FALSE)/1,0)-IFERROR(VLOOKUP($B198,'Slutlig allokering kvv'!$B$2:$AJ$550,MATCH(V$4,'Slutlig allokering kvv'!$B$1:$AJ$1,0),FALSE)/1,0)</f>
        <v>0</v>
      </c>
      <c r="W198">
        <f>IFERROR(VLOOKUP($B198,Kraftvärmeprod!$B$1:$AJ$550,MATCH(W$4,Kraftvärmeprod!$B$1:$AJ$1,0),FALSE)/1,0)-IFERROR(VLOOKUP($B198,'Slutlig allokering kvv'!$B$2:$AJ$550,MATCH(W$4,'Slutlig allokering kvv'!$B$1:$AJ$1,0),FALSE)/1,0)</f>
        <v>0</v>
      </c>
      <c r="X198">
        <f>IFERROR(VLOOKUP($B198,Kraftvärmeprod!$B$1:$AJ$550,MATCH(X$4,Kraftvärmeprod!$B$1:$AJ$1,0),FALSE)/1,0)-IFERROR(VLOOKUP($B198,'Slutlig allokering kvv'!$B$2:$AJ$550,MATCH(X$4,'Slutlig allokering kvv'!$B$1:$AJ$1,0),FALSE)/1,0)</f>
        <v>0</v>
      </c>
      <c r="Y198">
        <f>IFERROR(VLOOKUP($B198,Kraftvärmeprod!$B$1:$AJ$550,MATCH(Y$4,Kraftvärmeprod!$B$1:$AJ$1,0),FALSE)/1,0)-IFERROR(VLOOKUP($B198,'Slutlig allokering kvv'!$B$2:$AJ$550,MATCH(Y$4,'Slutlig allokering kvv'!$B$1:$AJ$1,0),FALSE)/1,0)</f>
        <v>0</v>
      </c>
      <c r="Z198">
        <f>IFERROR(VLOOKUP($B198,Kraftvärmeprod!$B$1:$AJ$550,MATCH(Z$4,Kraftvärmeprod!$B$1:$AJ$1,0),FALSE)/1,0)-IFERROR(VLOOKUP($B198,'Slutlig allokering kvv'!$B$2:$AJ$550,MATCH(Z$4,'Slutlig allokering kvv'!$B$1:$AJ$1,0),FALSE)/1,0)</f>
        <v>0</v>
      </c>
      <c r="AA198">
        <f>IFERROR(VLOOKUP($B198,Kraftvärmeprod!$B$1:$AJ$550,MATCH(AA$4,Kraftvärmeprod!$B$1:$AJ$1,0),FALSE)/1,0)-IFERROR(VLOOKUP($B198,'Slutlig allokering kvv'!$B$2:$AJ$550,MATCH(AA$4,'Slutlig allokering kvv'!$B$1:$AJ$1,0),FALSE)/1,0)</f>
        <v>0</v>
      </c>
      <c r="AB198">
        <f>IFERROR(VLOOKUP($B198,Kraftvärmeprod!$B$1:$AJ$550,MATCH(AB$4,Kraftvärmeprod!$B$1:$AJ$1,0),FALSE)/1,0)-IFERROR(VLOOKUP($B198,'Slutlig allokering kvv'!$B$2:$AJ$550,MATCH(AB$4,'Slutlig allokering kvv'!$B$1:$AJ$1,0),FALSE)/1,0)</f>
        <v>0</v>
      </c>
      <c r="AC198">
        <f>IFERROR(VLOOKUP($B198,Kraftvärmeprod!$B$1:$AJ$550,MATCH(AC$4,Kraftvärmeprod!$B$1:$AJ$1,0),FALSE)/1,0)-IFERROR(VLOOKUP($B198,'Slutlig allokering kvv'!$B$2:$AJ$550,MATCH(AC$4,'Slutlig allokering kvv'!$B$1:$AJ$1,0),FALSE)/1,0)</f>
        <v>0</v>
      </c>
      <c r="AD198">
        <f>IFERROR(VLOOKUP($B198,Miljö!$B$1:$E$471,MATCH("Hjälpel kraftvärme (GWh)",Miljö!$B$1:$E$1,0),FALSE)/1,0)-IFERROR(VLOOKUP($B198,'Slutlig allokering kvv'!$B$2:$AJ$550,MATCH(AD$4,'Slutlig allokering kvv'!$B$1:$AJ$1,0),FALSE)/1,0)</f>
        <v>0</v>
      </c>
      <c r="AH198">
        <f t="shared" ref="AH198:AH261" si="6">SUM(F198:AB198)</f>
        <v>0</v>
      </c>
      <c r="AJ198">
        <f>IFERROR(VLOOKUP($B198,'Slutlig allokering kvv'!$B$2:$AX$550,MATCH("Summa slutlig allokerad tillförd energi (utan hjälpel och rökgaskondensering):",'Slutlig allokering kvv'!$B$1:$AX$1,0),FALSE)/1,"")</f>
        <v>0</v>
      </c>
      <c r="AL198" s="195" t="str">
        <f>IFERROR(1-VLOOKUP($B198,'Slutlig allokering kvv'!$B$2:$AX$550,MATCH("Andel av bränsle i kvv som allokerats till värme, exklusive rökgaskondensering och hjälpel",'Slutlig allokering kvv'!$B$1:$AX$1,0),FALSE),"")</f>
        <v/>
      </c>
      <c r="AN198" s="195" t="str">
        <f t="shared" ref="AN198:AN261" si="7">IFERROR(AH198/(AH198+AJ198),"")</f>
        <v/>
      </c>
    </row>
    <row r="199" spans="1:40" x14ac:dyDescent="0.25">
      <c r="A199" s="2" t="s">
        <v>311</v>
      </c>
      <c r="B199" s="2" t="s">
        <v>313</v>
      </c>
      <c r="C199" t="str">
        <f>IFERROR(VLOOKUP($B199,Kraftvärmeprod!$B$1:$AH$479,MATCH(C$4,Kraftvärmeprod!$B$1:$AG$1,0),FALSE)/1,"")</f>
        <v/>
      </c>
      <c r="D199" t="str">
        <f>IFERROR(VLOOKUP($B199,Kraftvärmeprod!$B$1:$AH$479,MATCH(D$4,Kraftvärmeprod!$B$1:$AG$1,0),FALSE)/1,"")</f>
        <v/>
      </c>
      <c r="F199">
        <f>IFERROR(VLOOKUP($B199,Kraftvärmeprod!$B$1:$AJ$550,MATCH(F$4,Kraftvärmeprod!$B$1:$AJ$1,0),FALSE)/1,0)-IFERROR(VLOOKUP($B199,'Slutlig allokering kvv'!$B$2:$AJ$550,MATCH(F$4,'Slutlig allokering kvv'!$B$1:$AJ$1,0),FALSE)/1,0)</f>
        <v>0</v>
      </c>
      <c r="G199">
        <f>IFERROR(VLOOKUP($B199,Kraftvärmeprod!$B$1:$AJ$550,MATCH(G$4,Kraftvärmeprod!$B$1:$AJ$1,0),FALSE)/1,0)-IFERROR(VLOOKUP($B199,'Slutlig allokering kvv'!$B$2:$AJ$550,MATCH(G$4,'Slutlig allokering kvv'!$B$1:$AJ$1,0),FALSE)/1,0)</f>
        <v>0</v>
      </c>
      <c r="H199">
        <f>IFERROR(VLOOKUP($B199,Kraftvärmeprod!$B$1:$AJ$550,MATCH(H$4,Kraftvärmeprod!$B$1:$AJ$1,0),FALSE)/1,0)-IFERROR(VLOOKUP($B199,'Slutlig allokering kvv'!$B$2:$AJ$550,MATCH(H$4,'Slutlig allokering kvv'!$B$1:$AJ$1,0),FALSE)/1,0)</f>
        <v>0</v>
      </c>
      <c r="I199">
        <f>IFERROR(VLOOKUP($B199,Kraftvärmeprod!$B$1:$AJ$550,MATCH(I$4,Kraftvärmeprod!$B$1:$AJ$1,0),FALSE)/1,0)-IFERROR(VLOOKUP($B199,'Slutlig allokering kvv'!$B$2:$AJ$550,MATCH(I$4,'Slutlig allokering kvv'!$B$1:$AJ$1,0),FALSE)/1,0)</f>
        <v>0</v>
      </c>
      <c r="J199">
        <f>IFERROR(VLOOKUP($B199,Kraftvärmeprod!$B$1:$AJ$550,MATCH(J$4,Kraftvärmeprod!$B$1:$AJ$1,0),FALSE)/1,0)-IFERROR(VLOOKUP($B199,'Slutlig allokering kvv'!$B$2:$AJ$550,MATCH(J$4,'Slutlig allokering kvv'!$B$1:$AJ$1,0),FALSE)/1,0)</f>
        <v>0</v>
      </c>
      <c r="K199">
        <f>IFERROR(VLOOKUP($B199,Kraftvärmeprod!$B$1:$AJ$550,MATCH(K$4,Kraftvärmeprod!$B$1:$AJ$1,0),FALSE)/1,0)-IFERROR(VLOOKUP($B199,'Slutlig allokering kvv'!$B$2:$AJ$550,MATCH(K$4,'Slutlig allokering kvv'!$B$1:$AJ$1,0),FALSE)/1,0)</f>
        <v>0</v>
      </c>
      <c r="L199">
        <f>IFERROR(VLOOKUP($B199,Kraftvärmeprod!$B$1:$AJ$550,MATCH(L$4,Kraftvärmeprod!$B$1:$AJ$1,0),FALSE)/1,0)-IFERROR(VLOOKUP($B199,'Slutlig allokering kvv'!$B$2:$AJ$550,MATCH(L$4,'Slutlig allokering kvv'!$B$1:$AJ$1,0),FALSE)/1,0)</f>
        <v>0</v>
      </c>
      <c r="M199">
        <f>IFERROR(VLOOKUP($B199,Kraftvärmeprod!$B$1:$AJ$550,MATCH(M$4,Kraftvärmeprod!$B$1:$AJ$1,0),FALSE)/1,0)-IFERROR(VLOOKUP($B199,'Slutlig allokering kvv'!$B$2:$AJ$550,MATCH(M$4,'Slutlig allokering kvv'!$B$1:$AJ$1,0),FALSE)/1,0)</f>
        <v>0</v>
      </c>
      <c r="N199">
        <f>IFERROR(VLOOKUP($B199,Kraftvärmeprod!$B$1:$AJ$550,MATCH(N$4,Kraftvärmeprod!$B$1:$AJ$1,0),FALSE)/1,0)-IFERROR(VLOOKUP($B199,'Slutlig allokering kvv'!$B$2:$AJ$550,MATCH(N$4,'Slutlig allokering kvv'!$B$1:$AJ$1,0),FALSE)/1,0)</f>
        <v>0</v>
      </c>
      <c r="O199">
        <f>IFERROR(VLOOKUP($B199,Kraftvärmeprod!$B$1:$AJ$550,MATCH(O$4,Kraftvärmeprod!$B$1:$AJ$1,0),FALSE)/1,0)-IFERROR(VLOOKUP($B199,'Slutlig allokering kvv'!$B$2:$AJ$550,MATCH(O$4,'Slutlig allokering kvv'!$B$1:$AJ$1,0),FALSE)/1,0)</f>
        <v>0</v>
      </c>
      <c r="P199">
        <f>IFERROR(VLOOKUP($B199,Kraftvärmeprod!$B$1:$AJ$550,MATCH(P$4,Kraftvärmeprod!$B$1:$AJ$1,0),FALSE)/1,0)-IFERROR(VLOOKUP($B199,'Slutlig allokering kvv'!$B$2:$AJ$550,MATCH(P$4,'Slutlig allokering kvv'!$B$1:$AJ$1,0),FALSE)/1,0)</f>
        <v>0</v>
      </c>
      <c r="Q199">
        <f>IFERROR(VLOOKUP($B199,Kraftvärmeprod!$B$1:$AJ$550,MATCH(Q$4,Kraftvärmeprod!$B$1:$AJ$1,0),FALSE)/1,0)-IFERROR(VLOOKUP($B199,'Slutlig allokering kvv'!$B$2:$AJ$550,MATCH(Q$4,'Slutlig allokering kvv'!$B$1:$AJ$1,0),FALSE)/1,0)</f>
        <v>0</v>
      </c>
      <c r="R199">
        <f>IFERROR(VLOOKUP($B199,Kraftvärmeprod!$B$1:$AJ$550,MATCH(R$4,Kraftvärmeprod!$B$1:$AJ$1,0),FALSE)/1,0)-IFERROR(VLOOKUP($B199,'Slutlig allokering kvv'!$B$2:$AJ$550,MATCH(R$4,'Slutlig allokering kvv'!$B$1:$AJ$1,0),FALSE)/1,0)</f>
        <v>0</v>
      </c>
      <c r="S199">
        <f>IFERROR(VLOOKUP($B199,Kraftvärmeprod!$B$1:$AJ$550,MATCH(S$4,Kraftvärmeprod!$B$1:$AJ$1,0),FALSE)/1,0)-IFERROR(VLOOKUP($B199,'Slutlig allokering kvv'!$B$2:$AJ$550,MATCH(S$4,'Slutlig allokering kvv'!$B$1:$AJ$1,0),FALSE)/1,0)</f>
        <v>0</v>
      </c>
      <c r="T199">
        <f>IFERROR(VLOOKUP($B199,Kraftvärmeprod!$B$1:$AJ$550,MATCH(T$4,Kraftvärmeprod!$B$1:$AJ$1,0),FALSE)/1,0)-IFERROR(VLOOKUP($B199,'Slutlig allokering kvv'!$B$2:$AJ$550,MATCH(T$4,'Slutlig allokering kvv'!$B$1:$AJ$1,0),FALSE)/1,0)</f>
        <v>0</v>
      </c>
      <c r="U199">
        <f>IFERROR(VLOOKUP($B199,Kraftvärmeprod!$B$1:$AJ$550,MATCH(U$4,Kraftvärmeprod!$B$1:$AJ$1,0),FALSE)/1,0)-IFERROR(VLOOKUP($B199,'Slutlig allokering kvv'!$B$2:$AJ$550,MATCH(U$4,'Slutlig allokering kvv'!$B$1:$AJ$1,0),FALSE)/1,0)</f>
        <v>0</v>
      </c>
      <c r="V199">
        <f>IFERROR(VLOOKUP($B199,Kraftvärmeprod!$B$1:$AJ$550,MATCH(V$4,Kraftvärmeprod!$B$1:$AJ$1,0),FALSE)/1,0)-IFERROR(VLOOKUP($B199,'Slutlig allokering kvv'!$B$2:$AJ$550,MATCH(V$4,'Slutlig allokering kvv'!$B$1:$AJ$1,0),FALSE)/1,0)</f>
        <v>0</v>
      </c>
      <c r="W199">
        <f>IFERROR(VLOOKUP($B199,Kraftvärmeprod!$B$1:$AJ$550,MATCH(W$4,Kraftvärmeprod!$B$1:$AJ$1,0),FALSE)/1,0)-IFERROR(VLOOKUP($B199,'Slutlig allokering kvv'!$B$2:$AJ$550,MATCH(W$4,'Slutlig allokering kvv'!$B$1:$AJ$1,0),FALSE)/1,0)</f>
        <v>0</v>
      </c>
      <c r="X199">
        <f>IFERROR(VLOOKUP($B199,Kraftvärmeprod!$B$1:$AJ$550,MATCH(X$4,Kraftvärmeprod!$B$1:$AJ$1,0),FALSE)/1,0)-IFERROR(VLOOKUP($B199,'Slutlig allokering kvv'!$B$2:$AJ$550,MATCH(X$4,'Slutlig allokering kvv'!$B$1:$AJ$1,0),FALSE)/1,0)</f>
        <v>0</v>
      </c>
      <c r="Y199">
        <f>IFERROR(VLOOKUP($B199,Kraftvärmeprod!$B$1:$AJ$550,MATCH(Y$4,Kraftvärmeprod!$B$1:$AJ$1,0),FALSE)/1,0)-IFERROR(VLOOKUP($B199,'Slutlig allokering kvv'!$B$2:$AJ$550,MATCH(Y$4,'Slutlig allokering kvv'!$B$1:$AJ$1,0),FALSE)/1,0)</f>
        <v>0</v>
      </c>
      <c r="Z199">
        <f>IFERROR(VLOOKUP($B199,Kraftvärmeprod!$B$1:$AJ$550,MATCH(Z$4,Kraftvärmeprod!$B$1:$AJ$1,0),FALSE)/1,0)-IFERROR(VLOOKUP($B199,'Slutlig allokering kvv'!$B$2:$AJ$550,MATCH(Z$4,'Slutlig allokering kvv'!$B$1:$AJ$1,0),FALSE)/1,0)</f>
        <v>0</v>
      </c>
      <c r="AA199">
        <f>IFERROR(VLOOKUP($B199,Kraftvärmeprod!$B$1:$AJ$550,MATCH(AA$4,Kraftvärmeprod!$B$1:$AJ$1,0),FALSE)/1,0)-IFERROR(VLOOKUP($B199,'Slutlig allokering kvv'!$B$2:$AJ$550,MATCH(AA$4,'Slutlig allokering kvv'!$B$1:$AJ$1,0),FALSE)/1,0)</f>
        <v>0</v>
      </c>
      <c r="AB199">
        <f>IFERROR(VLOOKUP($B199,Kraftvärmeprod!$B$1:$AJ$550,MATCH(AB$4,Kraftvärmeprod!$B$1:$AJ$1,0),FALSE)/1,0)-IFERROR(VLOOKUP($B199,'Slutlig allokering kvv'!$B$2:$AJ$550,MATCH(AB$4,'Slutlig allokering kvv'!$B$1:$AJ$1,0),FALSE)/1,0)</f>
        <v>0</v>
      </c>
      <c r="AC199">
        <f>IFERROR(VLOOKUP($B199,Kraftvärmeprod!$B$1:$AJ$550,MATCH(AC$4,Kraftvärmeprod!$B$1:$AJ$1,0),FALSE)/1,0)-IFERROR(VLOOKUP($B199,'Slutlig allokering kvv'!$B$2:$AJ$550,MATCH(AC$4,'Slutlig allokering kvv'!$B$1:$AJ$1,0),FALSE)/1,0)</f>
        <v>0</v>
      </c>
      <c r="AD199">
        <f>IFERROR(VLOOKUP($B199,Miljö!$B$1:$E$471,MATCH("Hjälpel kraftvärme (GWh)",Miljö!$B$1:$E$1,0),FALSE)/1,0)-IFERROR(VLOOKUP($B199,'Slutlig allokering kvv'!$B$2:$AJ$550,MATCH(AD$4,'Slutlig allokering kvv'!$B$1:$AJ$1,0),FALSE)/1,0)</f>
        <v>0</v>
      </c>
      <c r="AH199">
        <f t="shared" si="6"/>
        <v>0</v>
      </c>
      <c r="AJ199">
        <f>IFERROR(VLOOKUP($B199,'Slutlig allokering kvv'!$B$2:$AX$550,MATCH("Summa slutlig allokerad tillförd energi (utan hjälpel och rökgaskondensering):",'Slutlig allokering kvv'!$B$1:$AX$1,0),FALSE)/1,"")</f>
        <v>0</v>
      </c>
      <c r="AL199" s="195" t="str">
        <f>IFERROR(1-VLOOKUP($B199,'Slutlig allokering kvv'!$B$2:$AX$550,MATCH("Andel av bränsle i kvv som allokerats till värme, exklusive rökgaskondensering och hjälpel",'Slutlig allokering kvv'!$B$1:$AX$1,0),FALSE),"")</f>
        <v/>
      </c>
      <c r="AN199" s="195" t="str">
        <f t="shared" si="7"/>
        <v/>
      </c>
    </row>
    <row r="200" spans="1:40" x14ac:dyDescent="0.25">
      <c r="A200" s="2" t="s">
        <v>311</v>
      </c>
      <c r="B200" s="2" t="s">
        <v>314</v>
      </c>
      <c r="C200" t="str">
        <f>IFERROR(VLOOKUP($B200,Kraftvärmeprod!$B$1:$AH$479,MATCH(C$4,Kraftvärmeprod!$B$1:$AG$1,0),FALSE)/1,"")</f>
        <v/>
      </c>
      <c r="D200" t="str">
        <f>IFERROR(VLOOKUP($B200,Kraftvärmeprod!$B$1:$AH$479,MATCH(D$4,Kraftvärmeprod!$B$1:$AG$1,0),FALSE)/1,"")</f>
        <v/>
      </c>
      <c r="F200">
        <f>IFERROR(VLOOKUP($B200,Kraftvärmeprod!$B$1:$AJ$550,MATCH(F$4,Kraftvärmeprod!$B$1:$AJ$1,0),FALSE)/1,0)-IFERROR(VLOOKUP($B200,'Slutlig allokering kvv'!$B$2:$AJ$550,MATCH(F$4,'Slutlig allokering kvv'!$B$1:$AJ$1,0),FALSE)/1,0)</f>
        <v>0</v>
      </c>
      <c r="G200">
        <f>IFERROR(VLOOKUP($B200,Kraftvärmeprod!$B$1:$AJ$550,MATCH(G$4,Kraftvärmeprod!$B$1:$AJ$1,0),FALSE)/1,0)-IFERROR(VLOOKUP($B200,'Slutlig allokering kvv'!$B$2:$AJ$550,MATCH(G$4,'Slutlig allokering kvv'!$B$1:$AJ$1,0),FALSE)/1,0)</f>
        <v>0</v>
      </c>
      <c r="H200">
        <f>IFERROR(VLOOKUP($B200,Kraftvärmeprod!$B$1:$AJ$550,MATCH(H$4,Kraftvärmeprod!$B$1:$AJ$1,0),FALSE)/1,0)-IFERROR(VLOOKUP($B200,'Slutlig allokering kvv'!$B$2:$AJ$550,MATCH(H$4,'Slutlig allokering kvv'!$B$1:$AJ$1,0),FALSE)/1,0)</f>
        <v>0</v>
      </c>
      <c r="I200">
        <f>IFERROR(VLOOKUP($B200,Kraftvärmeprod!$B$1:$AJ$550,MATCH(I$4,Kraftvärmeprod!$B$1:$AJ$1,0),FALSE)/1,0)-IFERROR(VLOOKUP($B200,'Slutlig allokering kvv'!$B$2:$AJ$550,MATCH(I$4,'Slutlig allokering kvv'!$B$1:$AJ$1,0),FALSE)/1,0)</f>
        <v>0</v>
      </c>
      <c r="J200">
        <f>IFERROR(VLOOKUP($B200,Kraftvärmeprod!$B$1:$AJ$550,MATCH(J$4,Kraftvärmeprod!$B$1:$AJ$1,0),FALSE)/1,0)-IFERROR(VLOOKUP($B200,'Slutlig allokering kvv'!$B$2:$AJ$550,MATCH(J$4,'Slutlig allokering kvv'!$B$1:$AJ$1,0),FALSE)/1,0)</f>
        <v>0</v>
      </c>
      <c r="K200">
        <f>IFERROR(VLOOKUP($B200,Kraftvärmeprod!$B$1:$AJ$550,MATCH(K$4,Kraftvärmeprod!$B$1:$AJ$1,0),FALSE)/1,0)-IFERROR(VLOOKUP($B200,'Slutlig allokering kvv'!$B$2:$AJ$550,MATCH(K$4,'Slutlig allokering kvv'!$B$1:$AJ$1,0),FALSE)/1,0)</f>
        <v>0</v>
      </c>
      <c r="L200">
        <f>IFERROR(VLOOKUP($B200,Kraftvärmeprod!$B$1:$AJ$550,MATCH(L$4,Kraftvärmeprod!$B$1:$AJ$1,0),FALSE)/1,0)-IFERROR(VLOOKUP($B200,'Slutlig allokering kvv'!$B$2:$AJ$550,MATCH(L$4,'Slutlig allokering kvv'!$B$1:$AJ$1,0),FALSE)/1,0)</f>
        <v>0</v>
      </c>
      <c r="M200">
        <f>IFERROR(VLOOKUP($B200,Kraftvärmeprod!$B$1:$AJ$550,MATCH(M$4,Kraftvärmeprod!$B$1:$AJ$1,0),FALSE)/1,0)-IFERROR(VLOOKUP($B200,'Slutlig allokering kvv'!$B$2:$AJ$550,MATCH(M$4,'Slutlig allokering kvv'!$B$1:$AJ$1,0),FALSE)/1,0)</f>
        <v>0</v>
      </c>
      <c r="N200">
        <f>IFERROR(VLOOKUP($B200,Kraftvärmeprod!$B$1:$AJ$550,MATCH(N$4,Kraftvärmeprod!$B$1:$AJ$1,0),FALSE)/1,0)-IFERROR(VLOOKUP($B200,'Slutlig allokering kvv'!$B$2:$AJ$550,MATCH(N$4,'Slutlig allokering kvv'!$B$1:$AJ$1,0),FALSE)/1,0)</f>
        <v>0</v>
      </c>
      <c r="O200">
        <f>IFERROR(VLOOKUP($B200,Kraftvärmeprod!$B$1:$AJ$550,MATCH(O$4,Kraftvärmeprod!$B$1:$AJ$1,0),FALSE)/1,0)-IFERROR(VLOOKUP($B200,'Slutlig allokering kvv'!$B$2:$AJ$550,MATCH(O$4,'Slutlig allokering kvv'!$B$1:$AJ$1,0),FALSE)/1,0)</f>
        <v>0</v>
      </c>
      <c r="P200">
        <f>IFERROR(VLOOKUP($B200,Kraftvärmeprod!$B$1:$AJ$550,MATCH(P$4,Kraftvärmeprod!$B$1:$AJ$1,0),FALSE)/1,0)-IFERROR(VLOOKUP($B200,'Slutlig allokering kvv'!$B$2:$AJ$550,MATCH(P$4,'Slutlig allokering kvv'!$B$1:$AJ$1,0),FALSE)/1,0)</f>
        <v>0</v>
      </c>
      <c r="Q200">
        <f>IFERROR(VLOOKUP($B200,Kraftvärmeprod!$B$1:$AJ$550,MATCH(Q$4,Kraftvärmeprod!$B$1:$AJ$1,0),FALSE)/1,0)-IFERROR(VLOOKUP($B200,'Slutlig allokering kvv'!$B$2:$AJ$550,MATCH(Q$4,'Slutlig allokering kvv'!$B$1:$AJ$1,0),FALSE)/1,0)</f>
        <v>0</v>
      </c>
      <c r="R200">
        <f>IFERROR(VLOOKUP($B200,Kraftvärmeprod!$B$1:$AJ$550,MATCH(R$4,Kraftvärmeprod!$B$1:$AJ$1,0),FALSE)/1,0)-IFERROR(VLOOKUP($B200,'Slutlig allokering kvv'!$B$2:$AJ$550,MATCH(R$4,'Slutlig allokering kvv'!$B$1:$AJ$1,0),FALSE)/1,0)</f>
        <v>0</v>
      </c>
      <c r="S200">
        <f>IFERROR(VLOOKUP($B200,Kraftvärmeprod!$B$1:$AJ$550,MATCH(S$4,Kraftvärmeprod!$B$1:$AJ$1,0),FALSE)/1,0)-IFERROR(VLOOKUP($B200,'Slutlig allokering kvv'!$B$2:$AJ$550,MATCH(S$4,'Slutlig allokering kvv'!$B$1:$AJ$1,0),FALSE)/1,0)</f>
        <v>0</v>
      </c>
      <c r="T200">
        <f>IFERROR(VLOOKUP($B200,Kraftvärmeprod!$B$1:$AJ$550,MATCH(T$4,Kraftvärmeprod!$B$1:$AJ$1,0),FALSE)/1,0)-IFERROR(VLOOKUP($B200,'Slutlig allokering kvv'!$B$2:$AJ$550,MATCH(T$4,'Slutlig allokering kvv'!$B$1:$AJ$1,0),FALSE)/1,0)</f>
        <v>0</v>
      </c>
      <c r="U200">
        <f>IFERROR(VLOOKUP($B200,Kraftvärmeprod!$B$1:$AJ$550,MATCH(U$4,Kraftvärmeprod!$B$1:$AJ$1,0),FALSE)/1,0)-IFERROR(VLOOKUP($B200,'Slutlig allokering kvv'!$B$2:$AJ$550,MATCH(U$4,'Slutlig allokering kvv'!$B$1:$AJ$1,0),FALSE)/1,0)</f>
        <v>0</v>
      </c>
      <c r="V200">
        <f>IFERROR(VLOOKUP($B200,Kraftvärmeprod!$B$1:$AJ$550,MATCH(V$4,Kraftvärmeprod!$B$1:$AJ$1,0),FALSE)/1,0)-IFERROR(VLOOKUP($B200,'Slutlig allokering kvv'!$B$2:$AJ$550,MATCH(V$4,'Slutlig allokering kvv'!$B$1:$AJ$1,0),FALSE)/1,0)</f>
        <v>0</v>
      </c>
      <c r="W200">
        <f>IFERROR(VLOOKUP($B200,Kraftvärmeprod!$B$1:$AJ$550,MATCH(W$4,Kraftvärmeprod!$B$1:$AJ$1,0),FALSE)/1,0)-IFERROR(VLOOKUP($B200,'Slutlig allokering kvv'!$B$2:$AJ$550,MATCH(W$4,'Slutlig allokering kvv'!$B$1:$AJ$1,0),FALSE)/1,0)</f>
        <v>0</v>
      </c>
      <c r="X200">
        <f>IFERROR(VLOOKUP($B200,Kraftvärmeprod!$B$1:$AJ$550,MATCH(X$4,Kraftvärmeprod!$B$1:$AJ$1,0),FALSE)/1,0)-IFERROR(VLOOKUP($B200,'Slutlig allokering kvv'!$B$2:$AJ$550,MATCH(X$4,'Slutlig allokering kvv'!$B$1:$AJ$1,0),FALSE)/1,0)</f>
        <v>0</v>
      </c>
      <c r="Y200">
        <f>IFERROR(VLOOKUP($B200,Kraftvärmeprod!$B$1:$AJ$550,MATCH(Y$4,Kraftvärmeprod!$B$1:$AJ$1,0),FALSE)/1,0)-IFERROR(VLOOKUP($B200,'Slutlig allokering kvv'!$B$2:$AJ$550,MATCH(Y$4,'Slutlig allokering kvv'!$B$1:$AJ$1,0),FALSE)/1,0)</f>
        <v>0</v>
      </c>
      <c r="Z200">
        <f>IFERROR(VLOOKUP($B200,Kraftvärmeprod!$B$1:$AJ$550,MATCH(Z$4,Kraftvärmeprod!$B$1:$AJ$1,0),FALSE)/1,0)-IFERROR(VLOOKUP($B200,'Slutlig allokering kvv'!$B$2:$AJ$550,MATCH(Z$4,'Slutlig allokering kvv'!$B$1:$AJ$1,0),FALSE)/1,0)</f>
        <v>0</v>
      </c>
      <c r="AA200">
        <f>IFERROR(VLOOKUP($B200,Kraftvärmeprod!$B$1:$AJ$550,MATCH(AA$4,Kraftvärmeprod!$B$1:$AJ$1,0),FALSE)/1,0)-IFERROR(VLOOKUP($B200,'Slutlig allokering kvv'!$B$2:$AJ$550,MATCH(AA$4,'Slutlig allokering kvv'!$B$1:$AJ$1,0),FALSE)/1,0)</f>
        <v>0</v>
      </c>
      <c r="AB200">
        <f>IFERROR(VLOOKUP($B200,Kraftvärmeprod!$B$1:$AJ$550,MATCH(AB$4,Kraftvärmeprod!$B$1:$AJ$1,0),FALSE)/1,0)-IFERROR(VLOOKUP($B200,'Slutlig allokering kvv'!$B$2:$AJ$550,MATCH(AB$4,'Slutlig allokering kvv'!$B$1:$AJ$1,0),FALSE)/1,0)</f>
        <v>0</v>
      </c>
      <c r="AC200">
        <f>IFERROR(VLOOKUP($B200,Kraftvärmeprod!$B$1:$AJ$550,MATCH(AC$4,Kraftvärmeprod!$B$1:$AJ$1,0),FALSE)/1,0)-IFERROR(VLOOKUP($B200,'Slutlig allokering kvv'!$B$2:$AJ$550,MATCH(AC$4,'Slutlig allokering kvv'!$B$1:$AJ$1,0),FALSE)/1,0)</f>
        <v>0</v>
      </c>
      <c r="AD200">
        <f>IFERROR(VLOOKUP($B200,Miljö!$B$1:$E$471,MATCH("Hjälpel kraftvärme (GWh)",Miljö!$B$1:$E$1,0),FALSE)/1,0)-IFERROR(VLOOKUP($B200,'Slutlig allokering kvv'!$B$2:$AJ$550,MATCH(AD$4,'Slutlig allokering kvv'!$B$1:$AJ$1,0),FALSE)/1,0)</f>
        <v>0</v>
      </c>
      <c r="AH200">
        <f t="shared" si="6"/>
        <v>0</v>
      </c>
      <c r="AJ200">
        <f>IFERROR(VLOOKUP($B200,'Slutlig allokering kvv'!$B$2:$AX$550,MATCH("Summa slutlig allokerad tillförd energi (utan hjälpel och rökgaskondensering):",'Slutlig allokering kvv'!$B$1:$AX$1,0),FALSE)/1,"")</f>
        <v>0</v>
      </c>
      <c r="AL200" s="195" t="str">
        <f>IFERROR(1-VLOOKUP($B200,'Slutlig allokering kvv'!$B$2:$AX$550,MATCH("Andel av bränsle i kvv som allokerats till värme, exklusive rökgaskondensering och hjälpel",'Slutlig allokering kvv'!$B$1:$AX$1,0),FALSE),"")</f>
        <v/>
      </c>
      <c r="AN200" s="195" t="str">
        <f t="shared" si="7"/>
        <v/>
      </c>
    </row>
    <row r="201" spans="1:40" x14ac:dyDescent="0.25">
      <c r="A201" s="2" t="s">
        <v>315</v>
      </c>
      <c r="B201" s="2" t="s">
        <v>316</v>
      </c>
      <c r="C201" t="str">
        <f>IFERROR(VLOOKUP($B201,Kraftvärmeprod!$B$1:$AH$479,MATCH(C$4,Kraftvärmeprod!$B$1:$AG$1,0),FALSE)/1,"")</f>
        <v/>
      </c>
      <c r="D201" t="str">
        <f>IFERROR(VLOOKUP($B201,Kraftvärmeprod!$B$1:$AH$479,MATCH(D$4,Kraftvärmeprod!$B$1:$AG$1,0),FALSE)/1,"")</f>
        <v/>
      </c>
      <c r="F201">
        <f>IFERROR(VLOOKUP($B201,Kraftvärmeprod!$B$1:$AJ$550,MATCH(F$4,Kraftvärmeprod!$B$1:$AJ$1,0),FALSE)/1,0)-IFERROR(VLOOKUP($B201,'Slutlig allokering kvv'!$B$2:$AJ$550,MATCH(F$4,'Slutlig allokering kvv'!$B$1:$AJ$1,0),FALSE)/1,0)</f>
        <v>0</v>
      </c>
      <c r="G201">
        <f>IFERROR(VLOOKUP($B201,Kraftvärmeprod!$B$1:$AJ$550,MATCH(G$4,Kraftvärmeprod!$B$1:$AJ$1,0),FALSE)/1,0)-IFERROR(VLOOKUP($B201,'Slutlig allokering kvv'!$B$2:$AJ$550,MATCH(G$4,'Slutlig allokering kvv'!$B$1:$AJ$1,0),FALSE)/1,0)</f>
        <v>0</v>
      </c>
      <c r="H201">
        <f>IFERROR(VLOOKUP($B201,Kraftvärmeprod!$B$1:$AJ$550,MATCH(H$4,Kraftvärmeprod!$B$1:$AJ$1,0),FALSE)/1,0)-IFERROR(VLOOKUP($B201,'Slutlig allokering kvv'!$B$2:$AJ$550,MATCH(H$4,'Slutlig allokering kvv'!$B$1:$AJ$1,0),FALSE)/1,0)</f>
        <v>0</v>
      </c>
      <c r="I201">
        <f>IFERROR(VLOOKUP($B201,Kraftvärmeprod!$B$1:$AJ$550,MATCH(I$4,Kraftvärmeprod!$B$1:$AJ$1,0),FALSE)/1,0)-IFERROR(VLOOKUP($B201,'Slutlig allokering kvv'!$B$2:$AJ$550,MATCH(I$4,'Slutlig allokering kvv'!$B$1:$AJ$1,0),FALSE)/1,0)</f>
        <v>0</v>
      </c>
      <c r="J201">
        <f>IFERROR(VLOOKUP($B201,Kraftvärmeprod!$B$1:$AJ$550,MATCH(J$4,Kraftvärmeprod!$B$1:$AJ$1,0),FALSE)/1,0)-IFERROR(VLOOKUP($B201,'Slutlig allokering kvv'!$B$2:$AJ$550,MATCH(J$4,'Slutlig allokering kvv'!$B$1:$AJ$1,0),FALSE)/1,0)</f>
        <v>0</v>
      </c>
      <c r="K201">
        <f>IFERROR(VLOOKUP($B201,Kraftvärmeprod!$B$1:$AJ$550,MATCH(K$4,Kraftvärmeprod!$B$1:$AJ$1,0),FALSE)/1,0)-IFERROR(VLOOKUP($B201,'Slutlig allokering kvv'!$B$2:$AJ$550,MATCH(K$4,'Slutlig allokering kvv'!$B$1:$AJ$1,0),FALSE)/1,0)</f>
        <v>0</v>
      </c>
      <c r="L201">
        <f>IFERROR(VLOOKUP($B201,Kraftvärmeprod!$B$1:$AJ$550,MATCH(L$4,Kraftvärmeprod!$B$1:$AJ$1,0),FALSE)/1,0)-IFERROR(VLOOKUP($B201,'Slutlig allokering kvv'!$B$2:$AJ$550,MATCH(L$4,'Slutlig allokering kvv'!$B$1:$AJ$1,0),FALSE)/1,0)</f>
        <v>0</v>
      </c>
      <c r="M201">
        <f>IFERROR(VLOOKUP($B201,Kraftvärmeprod!$B$1:$AJ$550,MATCH(M$4,Kraftvärmeprod!$B$1:$AJ$1,0),FALSE)/1,0)-IFERROR(VLOOKUP($B201,'Slutlig allokering kvv'!$B$2:$AJ$550,MATCH(M$4,'Slutlig allokering kvv'!$B$1:$AJ$1,0),FALSE)/1,0)</f>
        <v>0</v>
      </c>
      <c r="N201">
        <f>IFERROR(VLOOKUP($B201,Kraftvärmeprod!$B$1:$AJ$550,MATCH(N$4,Kraftvärmeprod!$B$1:$AJ$1,0),FALSE)/1,0)-IFERROR(VLOOKUP($B201,'Slutlig allokering kvv'!$B$2:$AJ$550,MATCH(N$4,'Slutlig allokering kvv'!$B$1:$AJ$1,0),FALSE)/1,0)</f>
        <v>0</v>
      </c>
      <c r="O201">
        <f>IFERROR(VLOOKUP($B201,Kraftvärmeprod!$B$1:$AJ$550,MATCH(O$4,Kraftvärmeprod!$B$1:$AJ$1,0),FALSE)/1,0)-IFERROR(VLOOKUP($B201,'Slutlig allokering kvv'!$B$2:$AJ$550,MATCH(O$4,'Slutlig allokering kvv'!$B$1:$AJ$1,0),FALSE)/1,0)</f>
        <v>0</v>
      </c>
      <c r="P201">
        <f>IFERROR(VLOOKUP($B201,Kraftvärmeprod!$B$1:$AJ$550,MATCH(P$4,Kraftvärmeprod!$B$1:$AJ$1,0),FALSE)/1,0)-IFERROR(VLOOKUP($B201,'Slutlig allokering kvv'!$B$2:$AJ$550,MATCH(P$4,'Slutlig allokering kvv'!$B$1:$AJ$1,0),FALSE)/1,0)</f>
        <v>0</v>
      </c>
      <c r="Q201">
        <f>IFERROR(VLOOKUP($B201,Kraftvärmeprod!$B$1:$AJ$550,MATCH(Q$4,Kraftvärmeprod!$B$1:$AJ$1,0),FALSE)/1,0)-IFERROR(VLOOKUP($B201,'Slutlig allokering kvv'!$B$2:$AJ$550,MATCH(Q$4,'Slutlig allokering kvv'!$B$1:$AJ$1,0),FALSE)/1,0)</f>
        <v>0</v>
      </c>
      <c r="R201">
        <f>IFERROR(VLOOKUP($B201,Kraftvärmeprod!$B$1:$AJ$550,MATCH(R$4,Kraftvärmeprod!$B$1:$AJ$1,0),FALSE)/1,0)-IFERROR(VLOOKUP($B201,'Slutlig allokering kvv'!$B$2:$AJ$550,MATCH(R$4,'Slutlig allokering kvv'!$B$1:$AJ$1,0),FALSE)/1,0)</f>
        <v>0</v>
      </c>
      <c r="S201">
        <f>IFERROR(VLOOKUP($B201,Kraftvärmeprod!$B$1:$AJ$550,MATCH(S$4,Kraftvärmeprod!$B$1:$AJ$1,0),FALSE)/1,0)-IFERROR(VLOOKUP($B201,'Slutlig allokering kvv'!$B$2:$AJ$550,MATCH(S$4,'Slutlig allokering kvv'!$B$1:$AJ$1,0),FALSE)/1,0)</f>
        <v>0</v>
      </c>
      <c r="T201">
        <f>IFERROR(VLOOKUP($B201,Kraftvärmeprod!$B$1:$AJ$550,MATCH(T$4,Kraftvärmeprod!$B$1:$AJ$1,0),FALSE)/1,0)-IFERROR(VLOOKUP($B201,'Slutlig allokering kvv'!$B$2:$AJ$550,MATCH(T$4,'Slutlig allokering kvv'!$B$1:$AJ$1,0),FALSE)/1,0)</f>
        <v>0</v>
      </c>
      <c r="U201">
        <f>IFERROR(VLOOKUP($B201,Kraftvärmeprod!$B$1:$AJ$550,MATCH(U$4,Kraftvärmeprod!$B$1:$AJ$1,0),FALSE)/1,0)-IFERROR(VLOOKUP($B201,'Slutlig allokering kvv'!$B$2:$AJ$550,MATCH(U$4,'Slutlig allokering kvv'!$B$1:$AJ$1,0),FALSE)/1,0)</f>
        <v>0</v>
      </c>
      <c r="V201">
        <f>IFERROR(VLOOKUP($B201,Kraftvärmeprod!$B$1:$AJ$550,MATCH(V$4,Kraftvärmeprod!$B$1:$AJ$1,0),FALSE)/1,0)-IFERROR(VLOOKUP($B201,'Slutlig allokering kvv'!$B$2:$AJ$550,MATCH(V$4,'Slutlig allokering kvv'!$B$1:$AJ$1,0),FALSE)/1,0)</f>
        <v>0</v>
      </c>
      <c r="W201">
        <f>IFERROR(VLOOKUP($B201,Kraftvärmeprod!$B$1:$AJ$550,MATCH(W$4,Kraftvärmeprod!$B$1:$AJ$1,0),FALSE)/1,0)-IFERROR(VLOOKUP($B201,'Slutlig allokering kvv'!$B$2:$AJ$550,MATCH(W$4,'Slutlig allokering kvv'!$B$1:$AJ$1,0),FALSE)/1,0)</f>
        <v>0</v>
      </c>
      <c r="X201">
        <f>IFERROR(VLOOKUP($B201,Kraftvärmeprod!$B$1:$AJ$550,MATCH(X$4,Kraftvärmeprod!$B$1:$AJ$1,0),FALSE)/1,0)-IFERROR(VLOOKUP($B201,'Slutlig allokering kvv'!$B$2:$AJ$550,MATCH(X$4,'Slutlig allokering kvv'!$B$1:$AJ$1,0),FALSE)/1,0)</f>
        <v>0</v>
      </c>
      <c r="Y201">
        <f>IFERROR(VLOOKUP($B201,Kraftvärmeprod!$B$1:$AJ$550,MATCH(Y$4,Kraftvärmeprod!$B$1:$AJ$1,0),FALSE)/1,0)-IFERROR(VLOOKUP($B201,'Slutlig allokering kvv'!$B$2:$AJ$550,MATCH(Y$4,'Slutlig allokering kvv'!$B$1:$AJ$1,0),FALSE)/1,0)</f>
        <v>0</v>
      </c>
      <c r="Z201">
        <f>IFERROR(VLOOKUP($B201,Kraftvärmeprod!$B$1:$AJ$550,MATCH(Z$4,Kraftvärmeprod!$B$1:$AJ$1,0),FALSE)/1,0)-IFERROR(VLOOKUP($B201,'Slutlig allokering kvv'!$B$2:$AJ$550,MATCH(Z$4,'Slutlig allokering kvv'!$B$1:$AJ$1,0),FALSE)/1,0)</f>
        <v>0</v>
      </c>
      <c r="AA201">
        <f>IFERROR(VLOOKUP($B201,Kraftvärmeprod!$B$1:$AJ$550,MATCH(AA$4,Kraftvärmeprod!$B$1:$AJ$1,0),FALSE)/1,0)-IFERROR(VLOOKUP($B201,'Slutlig allokering kvv'!$B$2:$AJ$550,MATCH(AA$4,'Slutlig allokering kvv'!$B$1:$AJ$1,0),FALSE)/1,0)</f>
        <v>0</v>
      </c>
      <c r="AB201">
        <f>IFERROR(VLOOKUP($B201,Kraftvärmeprod!$B$1:$AJ$550,MATCH(AB$4,Kraftvärmeprod!$B$1:$AJ$1,0),FALSE)/1,0)-IFERROR(VLOOKUP($B201,'Slutlig allokering kvv'!$B$2:$AJ$550,MATCH(AB$4,'Slutlig allokering kvv'!$B$1:$AJ$1,0),FALSE)/1,0)</f>
        <v>0</v>
      </c>
      <c r="AC201">
        <f>IFERROR(VLOOKUP($B201,Kraftvärmeprod!$B$1:$AJ$550,MATCH(AC$4,Kraftvärmeprod!$B$1:$AJ$1,0),FALSE)/1,0)-IFERROR(VLOOKUP($B201,'Slutlig allokering kvv'!$B$2:$AJ$550,MATCH(AC$4,'Slutlig allokering kvv'!$B$1:$AJ$1,0),FALSE)/1,0)</f>
        <v>0</v>
      </c>
      <c r="AD201">
        <f>IFERROR(VLOOKUP($B201,Miljö!$B$1:$E$471,MATCH("Hjälpel kraftvärme (GWh)",Miljö!$B$1:$E$1,0),FALSE)/1,0)-IFERROR(VLOOKUP($B201,'Slutlig allokering kvv'!$B$2:$AJ$550,MATCH(AD$4,'Slutlig allokering kvv'!$B$1:$AJ$1,0),FALSE)/1,0)</f>
        <v>0</v>
      </c>
      <c r="AH201">
        <f t="shared" si="6"/>
        <v>0</v>
      </c>
      <c r="AJ201">
        <f>IFERROR(VLOOKUP($B201,'Slutlig allokering kvv'!$B$2:$AX$550,MATCH("Summa slutlig allokerad tillförd energi (utan hjälpel och rökgaskondensering):",'Slutlig allokering kvv'!$B$1:$AX$1,0),FALSE)/1,"")</f>
        <v>0</v>
      </c>
      <c r="AL201" s="195" t="str">
        <f>IFERROR(1-VLOOKUP($B201,'Slutlig allokering kvv'!$B$2:$AX$550,MATCH("Andel av bränsle i kvv som allokerats till värme, exklusive rökgaskondensering och hjälpel",'Slutlig allokering kvv'!$B$1:$AX$1,0),FALSE),"")</f>
        <v/>
      </c>
      <c r="AN201" s="195" t="str">
        <f t="shared" si="7"/>
        <v/>
      </c>
    </row>
    <row r="202" spans="1:40" x14ac:dyDescent="0.25">
      <c r="A202" s="2" t="s">
        <v>318</v>
      </c>
      <c r="B202" s="2" t="s">
        <v>319</v>
      </c>
      <c r="C202" t="str">
        <f>IFERROR(VLOOKUP($B202,Kraftvärmeprod!$B$1:$AH$479,MATCH(C$4,Kraftvärmeprod!$B$1:$AG$1,0),FALSE)/1,"")</f>
        <v/>
      </c>
      <c r="D202" t="str">
        <f>IFERROR(VLOOKUP($B202,Kraftvärmeprod!$B$1:$AH$479,MATCH(D$4,Kraftvärmeprod!$B$1:$AG$1,0),FALSE)/1,"")</f>
        <v/>
      </c>
      <c r="F202">
        <f>IFERROR(VLOOKUP($B202,Kraftvärmeprod!$B$1:$AJ$550,MATCH(F$4,Kraftvärmeprod!$B$1:$AJ$1,0),FALSE)/1,0)-IFERROR(VLOOKUP($B202,'Slutlig allokering kvv'!$B$2:$AJ$550,MATCH(F$4,'Slutlig allokering kvv'!$B$1:$AJ$1,0),FALSE)/1,0)</f>
        <v>0</v>
      </c>
      <c r="G202">
        <f>IFERROR(VLOOKUP($B202,Kraftvärmeprod!$B$1:$AJ$550,MATCH(G$4,Kraftvärmeprod!$B$1:$AJ$1,0),FALSE)/1,0)-IFERROR(VLOOKUP($B202,'Slutlig allokering kvv'!$B$2:$AJ$550,MATCH(G$4,'Slutlig allokering kvv'!$B$1:$AJ$1,0),FALSE)/1,0)</f>
        <v>0</v>
      </c>
      <c r="H202">
        <f>IFERROR(VLOOKUP($B202,Kraftvärmeprod!$B$1:$AJ$550,MATCH(H$4,Kraftvärmeprod!$B$1:$AJ$1,0),FALSE)/1,0)-IFERROR(VLOOKUP($B202,'Slutlig allokering kvv'!$B$2:$AJ$550,MATCH(H$4,'Slutlig allokering kvv'!$B$1:$AJ$1,0),FALSE)/1,0)</f>
        <v>0</v>
      </c>
      <c r="I202">
        <f>IFERROR(VLOOKUP($B202,Kraftvärmeprod!$B$1:$AJ$550,MATCH(I$4,Kraftvärmeprod!$B$1:$AJ$1,0),FALSE)/1,0)-IFERROR(VLOOKUP($B202,'Slutlig allokering kvv'!$B$2:$AJ$550,MATCH(I$4,'Slutlig allokering kvv'!$B$1:$AJ$1,0),FALSE)/1,0)</f>
        <v>0</v>
      </c>
      <c r="J202">
        <f>IFERROR(VLOOKUP($B202,Kraftvärmeprod!$B$1:$AJ$550,MATCH(J$4,Kraftvärmeprod!$B$1:$AJ$1,0),FALSE)/1,0)-IFERROR(VLOOKUP($B202,'Slutlig allokering kvv'!$B$2:$AJ$550,MATCH(J$4,'Slutlig allokering kvv'!$B$1:$AJ$1,0),FALSE)/1,0)</f>
        <v>0</v>
      </c>
      <c r="K202">
        <f>IFERROR(VLOOKUP($B202,Kraftvärmeprod!$B$1:$AJ$550,MATCH(K$4,Kraftvärmeprod!$B$1:$AJ$1,0),FALSE)/1,0)-IFERROR(VLOOKUP($B202,'Slutlig allokering kvv'!$B$2:$AJ$550,MATCH(K$4,'Slutlig allokering kvv'!$B$1:$AJ$1,0),FALSE)/1,0)</f>
        <v>0</v>
      </c>
      <c r="L202">
        <f>IFERROR(VLOOKUP($B202,Kraftvärmeprod!$B$1:$AJ$550,MATCH(L$4,Kraftvärmeprod!$B$1:$AJ$1,0),FALSE)/1,0)-IFERROR(VLOOKUP($B202,'Slutlig allokering kvv'!$B$2:$AJ$550,MATCH(L$4,'Slutlig allokering kvv'!$B$1:$AJ$1,0),FALSE)/1,0)</f>
        <v>0</v>
      </c>
      <c r="M202">
        <f>IFERROR(VLOOKUP($B202,Kraftvärmeprod!$B$1:$AJ$550,MATCH(M$4,Kraftvärmeprod!$B$1:$AJ$1,0),FALSE)/1,0)-IFERROR(VLOOKUP($B202,'Slutlig allokering kvv'!$B$2:$AJ$550,MATCH(M$4,'Slutlig allokering kvv'!$B$1:$AJ$1,0),FALSE)/1,0)</f>
        <v>0</v>
      </c>
      <c r="N202">
        <f>IFERROR(VLOOKUP($B202,Kraftvärmeprod!$B$1:$AJ$550,MATCH(N$4,Kraftvärmeprod!$B$1:$AJ$1,0),FALSE)/1,0)-IFERROR(VLOOKUP($B202,'Slutlig allokering kvv'!$B$2:$AJ$550,MATCH(N$4,'Slutlig allokering kvv'!$B$1:$AJ$1,0),FALSE)/1,0)</f>
        <v>0</v>
      </c>
      <c r="O202">
        <f>IFERROR(VLOOKUP($B202,Kraftvärmeprod!$B$1:$AJ$550,MATCH(O$4,Kraftvärmeprod!$B$1:$AJ$1,0),FALSE)/1,0)-IFERROR(VLOOKUP($B202,'Slutlig allokering kvv'!$B$2:$AJ$550,MATCH(O$4,'Slutlig allokering kvv'!$B$1:$AJ$1,0),FALSE)/1,0)</f>
        <v>0</v>
      </c>
      <c r="P202">
        <f>IFERROR(VLOOKUP($B202,Kraftvärmeprod!$B$1:$AJ$550,MATCH(P$4,Kraftvärmeprod!$B$1:$AJ$1,0),FALSE)/1,0)-IFERROR(VLOOKUP($B202,'Slutlig allokering kvv'!$B$2:$AJ$550,MATCH(P$4,'Slutlig allokering kvv'!$B$1:$AJ$1,0),FALSE)/1,0)</f>
        <v>0</v>
      </c>
      <c r="Q202">
        <f>IFERROR(VLOOKUP($B202,Kraftvärmeprod!$B$1:$AJ$550,MATCH(Q$4,Kraftvärmeprod!$B$1:$AJ$1,0),FALSE)/1,0)-IFERROR(VLOOKUP($B202,'Slutlig allokering kvv'!$B$2:$AJ$550,MATCH(Q$4,'Slutlig allokering kvv'!$B$1:$AJ$1,0),FALSE)/1,0)</f>
        <v>0</v>
      </c>
      <c r="R202">
        <f>IFERROR(VLOOKUP($B202,Kraftvärmeprod!$B$1:$AJ$550,MATCH(R$4,Kraftvärmeprod!$B$1:$AJ$1,0),FALSE)/1,0)-IFERROR(VLOOKUP($B202,'Slutlig allokering kvv'!$B$2:$AJ$550,MATCH(R$4,'Slutlig allokering kvv'!$B$1:$AJ$1,0),FALSE)/1,0)</f>
        <v>0</v>
      </c>
      <c r="S202">
        <f>IFERROR(VLOOKUP($B202,Kraftvärmeprod!$B$1:$AJ$550,MATCH(S$4,Kraftvärmeprod!$B$1:$AJ$1,0),FALSE)/1,0)-IFERROR(VLOOKUP($B202,'Slutlig allokering kvv'!$B$2:$AJ$550,MATCH(S$4,'Slutlig allokering kvv'!$B$1:$AJ$1,0),FALSE)/1,0)</f>
        <v>0</v>
      </c>
      <c r="T202">
        <f>IFERROR(VLOOKUP($B202,Kraftvärmeprod!$B$1:$AJ$550,MATCH(T$4,Kraftvärmeprod!$B$1:$AJ$1,0),FALSE)/1,0)-IFERROR(VLOOKUP($B202,'Slutlig allokering kvv'!$B$2:$AJ$550,MATCH(T$4,'Slutlig allokering kvv'!$B$1:$AJ$1,0),FALSE)/1,0)</f>
        <v>0</v>
      </c>
      <c r="U202">
        <f>IFERROR(VLOOKUP($B202,Kraftvärmeprod!$B$1:$AJ$550,MATCH(U$4,Kraftvärmeprod!$B$1:$AJ$1,0),FALSE)/1,0)-IFERROR(VLOOKUP($B202,'Slutlig allokering kvv'!$B$2:$AJ$550,MATCH(U$4,'Slutlig allokering kvv'!$B$1:$AJ$1,0),FALSE)/1,0)</f>
        <v>0</v>
      </c>
      <c r="V202">
        <f>IFERROR(VLOOKUP($B202,Kraftvärmeprod!$B$1:$AJ$550,MATCH(V$4,Kraftvärmeprod!$B$1:$AJ$1,0),FALSE)/1,0)-IFERROR(VLOOKUP($B202,'Slutlig allokering kvv'!$B$2:$AJ$550,MATCH(V$4,'Slutlig allokering kvv'!$B$1:$AJ$1,0),FALSE)/1,0)</f>
        <v>0</v>
      </c>
      <c r="W202">
        <f>IFERROR(VLOOKUP($B202,Kraftvärmeprod!$B$1:$AJ$550,MATCH(W$4,Kraftvärmeprod!$B$1:$AJ$1,0),FALSE)/1,0)-IFERROR(VLOOKUP($B202,'Slutlig allokering kvv'!$B$2:$AJ$550,MATCH(W$4,'Slutlig allokering kvv'!$B$1:$AJ$1,0),FALSE)/1,0)</f>
        <v>0</v>
      </c>
      <c r="X202">
        <f>IFERROR(VLOOKUP($B202,Kraftvärmeprod!$B$1:$AJ$550,MATCH(X$4,Kraftvärmeprod!$B$1:$AJ$1,0),FALSE)/1,0)-IFERROR(VLOOKUP($B202,'Slutlig allokering kvv'!$B$2:$AJ$550,MATCH(X$4,'Slutlig allokering kvv'!$B$1:$AJ$1,0),FALSE)/1,0)</f>
        <v>0</v>
      </c>
      <c r="Y202">
        <f>IFERROR(VLOOKUP($B202,Kraftvärmeprod!$B$1:$AJ$550,MATCH(Y$4,Kraftvärmeprod!$B$1:$AJ$1,0),FALSE)/1,0)-IFERROR(VLOOKUP($B202,'Slutlig allokering kvv'!$B$2:$AJ$550,MATCH(Y$4,'Slutlig allokering kvv'!$B$1:$AJ$1,0),FALSE)/1,0)</f>
        <v>0</v>
      </c>
      <c r="Z202">
        <f>IFERROR(VLOOKUP($B202,Kraftvärmeprod!$B$1:$AJ$550,MATCH(Z$4,Kraftvärmeprod!$B$1:$AJ$1,0),FALSE)/1,0)-IFERROR(VLOOKUP($B202,'Slutlig allokering kvv'!$B$2:$AJ$550,MATCH(Z$4,'Slutlig allokering kvv'!$B$1:$AJ$1,0),FALSE)/1,0)</f>
        <v>0</v>
      </c>
      <c r="AA202">
        <f>IFERROR(VLOOKUP($B202,Kraftvärmeprod!$B$1:$AJ$550,MATCH(AA$4,Kraftvärmeprod!$B$1:$AJ$1,0),FALSE)/1,0)-IFERROR(VLOOKUP($B202,'Slutlig allokering kvv'!$B$2:$AJ$550,MATCH(AA$4,'Slutlig allokering kvv'!$B$1:$AJ$1,0),FALSE)/1,0)</f>
        <v>0</v>
      </c>
      <c r="AB202">
        <f>IFERROR(VLOOKUP($B202,Kraftvärmeprod!$B$1:$AJ$550,MATCH(AB$4,Kraftvärmeprod!$B$1:$AJ$1,0),FALSE)/1,0)-IFERROR(VLOOKUP($B202,'Slutlig allokering kvv'!$B$2:$AJ$550,MATCH(AB$4,'Slutlig allokering kvv'!$B$1:$AJ$1,0),FALSE)/1,0)</f>
        <v>0</v>
      </c>
      <c r="AC202">
        <f>IFERROR(VLOOKUP($B202,Kraftvärmeprod!$B$1:$AJ$550,MATCH(AC$4,Kraftvärmeprod!$B$1:$AJ$1,0),FALSE)/1,0)-IFERROR(VLOOKUP($B202,'Slutlig allokering kvv'!$B$2:$AJ$550,MATCH(AC$4,'Slutlig allokering kvv'!$B$1:$AJ$1,0),FALSE)/1,0)</f>
        <v>0</v>
      </c>
      <c r="AD202">
        <f>IFERROR(VLOOKUP($B202,Miljö!$B$1:$E$471,MATCH("Hjälpel kraftvärme (GWh)",Miljö!$B$1:$E$1,0),FALSE)/1,0)-IFERROR(VLOOKUP($B202,'Slutlig allokering kvv'!$B$2:$AJ$550,MATCH(AD$4,'Slutlig allokering kvv'!$B$1:$AJ$1,0),FALSE)/1,0)</f>
        <v>0</v>
      </c>
      <c r="AH202">
        <f t="shared" si="6"/>
        <v>0</v>
      </c>
      <c r="AJ202">
        <f>IFERROR(VLOOKUP($B202,'Slutlig allokering kvv'!$B$2:$AX$550,MATCH("Summa slutlig allokerad tillförd energi (utan hjälpel och rökgaskondensering):",'Slutlig allokering kvv'!$B$1:$AX$1,0),FALSE)/1,"")</f>
        <v>0</v>
      </c>
      <c r="AL202" s="195" t="str">
        <f>IFERROR(1-VLOOKUP($B202,'Slutlig allokering kvv'!$B$2:$AX$550,MATCH("Andel av bränsle i kvv som allokerats till värme, exklusive rökgaskondensering och hjälpel",'Slutlig allokering kvv'!$B$1:$AX$1,0),FALSE),"")</f>
        <v/>
      </c>
      <c r="AN202" s="195" t="str">
        <f t="shared" si="7"/>
        <v/>
      </c>
    </row>
    <row r="203" spans="1:40" x14ac:dyDescent="0.25">
      <c r="A203" s="2" t="s">
        <v>320</v>
      </c>
      <c r="B203" s="2" t="s">
        <v>321</v>
      </c>
      <c r="C203">
        <f>IFERROR(VLOOKUP($B203,Kraftvärmeprod!$B$1:$AH$479,MATCH(C$4,Kraftvärmeprod!$B$1:$AG$1,0),FALSE)/1,"")</f>
        <v>105.968</v>
      </c>
      <c r="D203">
        <f>IFERROR(VLOOKUP($B203,Kraftvärmeprod!$B$1:$AH$479,MATCH(D$4,Kraftvärmeprod!$B$1:$AG$1,0),FALSE)/1,"")</f>
        <v>16.172999999999998</v>
      </c>
      <c r="F203">
        <f>IFERROR(VLOOKUP($B203,Kraftvärmeprod!$B$1:$AJ$550,MATCH(F$4,Kraftvärmeprod!$B$1:$AJ$1,0),FALSE)/1,0)-IFERROR(VLOOKUP($B203,'Slutlig allokering kvv'!$B$2:$AJ$550,MATCH(F$4,'Slutlig allokering kvv'!$B$1:$AJ$1,0),FALSE)/1,0)</f>
        <v>0</v>
      </c>
      <c r="G203">
        <f>IFERROR(VLOOKUP($B203,Kraftvärmeprod!$B$1:$AJ$550,MATCH(G$4,Kraftvärmeprod!$B$1:$AJ$1,0),FALSE)/1,0)-IFERROR(VLOOKUP($B203,'Slutlig allokering kvv'!$B$2:$AJ$550,MATCH(G$4,'Slutlig allokering kvv'!$B$1:$AJ$1,0),FALSE)/1,0)</f>
        <v>0</v>
      </c>
      <c r="H203">
        <f>IFERROR(VLOOKUP($B203,Kraftvärmeprod!$B$1:$AJ$550,MATCH(H$4,Kraftvärmeprod!$B$1:$AJ$1,0),FALSE)/1,0)-IFERROR(VLOOKUP($B203,'Slutlig allokering kvv'!$B$2:$AJ$550,MATCH(H$4,'Slutlig allokering kvv'!$B$1:$AJ$1,0),FALSE)/1,0)</f>
        <v>0</v>
      </c>
      <c r="I203">
        <f>IFERROR(VLOOKUP($B203,Kraftvärmeprod!$B$1:$AJ$550,MATCH(I$4,Kraftvärmeprod!$B$1:$AJ$1,0),FALSE)/1,0)-IFERROR(VLOOKUP($B203,'Slutlig allokering kvv'!$B$2:$AJ$550,MATCH(I$4,'Slutlig allokering kvv'!$B$1:$AJ$1,0),FALSE)/1,0)</f>
        <v>0</v>
      </c>
      <c r="J203">
        <f>IFERROR(VLOOKUP($B203,Kraftvärmeprod!$B$1:$AJ$550,MATCH(J$4,Kraftvärmeprod!$B$1:$AJ$1,0),FALSE)/1,0)-IFERROR(VLOOKUP($B203,'Slutlig allokering kvv'!$B$2:$AJ$550,MATCH(J$4,'Slutlig allokering kvv'!$B$1:$AJ$1,0),FALSE)/1,0)</f>
        <v>0</v>
      </c>
      <c r="K203">
        <f>IFERROR(VLOOKUP($B203,Kraftvärmeprod!$B$1:$AJ$550,MATCH(K$4,Kraftvärmeprod!$B$1:$AJ$1,0),FALSE)/1,0)-IFERROR(VLOOKUP($B203,'Slutlig allokering kvv'!$B$2:$AJ$550,MATCH(K$4,'Slutlig allokering kvv'!$B$1:$AJ$1,0),FALSE)/1,0)</f>
        <v>0</v>
      </c>
      <c r="L203">
        <f>IFERROR(VLOOKUP($B203,Kraftvärmeprod!$B$1:$AJ$550,MATCH(L$4,Kraftvärmeprod!$B$1:$AJ$1,0),FALSE)/1,0)-IFERROR(VLOOKUP($B203,'Slutlig allokering kvv'!$B$2:$AJ$550,MATCH(L$4,'Slutlig allokering kvv'!$B$1:$AJ$1,0),FALSE)/1,0)</f>
        <v>0</v>
      </c>
      <c r="M203">
        <f>IFERROR(VLOOKUP($B203,Kraftvärmeprod!$B$1:$AJ$550,MATCH(M$4,Kraftvärmeprod!$B$1:$AJ$1,0),FALSE)/1,0)-IFERROR(VLOOKUP($B203,'Slutlig allokering kvv'!$B$2:$AJ$550,MATCH(M$4,'Slutlig allokering kvv'!$B$1:$AJ$1,0),FALSE)/1,0)</f>
        <v>0</v>
      </c>
      <c r="N203">
        <f>IFERROR(VLOOKUP($B203,Kraftvärmeprod!$B$1:$AJ$550,MATCH(N$4,Kraftvärmeprod!$B$1:$AJ$1,0),FALSE)/1,0)-IFERROR(VLOOKUP($B203,'Slutlig allokering kvv'!$B$2:$AJ$550,MATCH(N$4,'Slutlig allokering kvv'!$B$1:$AJ$1,0),FALSE)/1,0)</f>
        <v>0</v>
      </c>
      <c r="O203">
        <f>IFERROR(VLOOKUP($B203,Kraftvärmeprod!$B$1:$AJ$550,MATCH(O$4,Kraftvärmeprod!$B$1:$AJ$1,0),FALSE)/1,0)-IFERROR(VLOOKUP($B203,'Slutlig allokering kvv'!$B$2:$AJ$550,MATCH(O$4,'Slutlig allokering kvv'!$B$1:$AJ$1,0),FALSE)/1,0)</f>
        <v>0</v>
      </c>
      <c r="P203">
        <f>IFERROR(VLOOKUP($B203,Kraftvärmeprod!$B$1:$AJ$550,MATCH(P$4,Kraftvärmeprod!$B$1:$AJ$1,0),FALSE)/1,0)-IFERROR(VLOOKUP($B203,'Slutlig allokering kvv'!$B$2:$AJ$550,MATCH(P$4,'Slutlig allokering kvv'!$B$1:$AJ$1,0),FALSE)/1,0)</f>
        <v>0</v>
      </c>
      <c r="Q203">
        <f>IFERROR(VLOOKUP($B203,Kraftvärmeprod!$B$1:$AJ$550,MATCH(Q$4,Kraftvärmeprod!$B$1:$AJ$1,0),FALSE)/1,0)-IFERROR(VLOOKUP($B203,'Slutlig allokering kvv'!$B$2:$AJ$550,MATCH(Q$4,'Slutlig allokering kvv'!$B$1:$AJ$1,0),FALSE)/1,0)</f>
        <v>0</v>
      </c>
      <c r="R203">
        <f>IFERROR(VLOOKUP($B203,Kraftvärmeprod!$B$1:$AJ$550,MATCH(R$4,Kraftvärmeprod!$B$1:$AJ$1,0),FALSE)/1,0)-IFERROR(VLOOKUP($B203,'Slutlig allokering kvv'!$B$2:$AJ$550,MATCH(R$4,'Slutlig allokering kvv'!$B$1:$AJ$1,0),FALSE)/1,0)</f>
        <v>0</v>
      </c>
      <c r="S203">
        <f>IFERROR(VLOOKUP($B203,Kraftvärmeprod!$B$1:$AJ$550,MATCH(S$4,Kraftvärmeprod!$B$1:$AJ$1,0),FALSE)/1,0)-IFERROR(VLOOKUP($B203,'Slutlig allokering kvv'!$B$2:$AJ$550,MATCH(S$4,'Slutlig allokering kvv'!$B$1:$AJ$1,0),FALSE)/1,0)</f>
        <v>0</v>
      </c>
      <c r="T203">
        <f>IFERROR(VLOOKUP($B203,Kraftvärmeprod!$B$1:$AJ$550,MATCH(T$4,Kraftvärmeprod!$B$1:$AJ$1,0),FALSE)/1,0)-IFERROR(VLOOKUP($B203,'Slutlig allokering kvv'!$B$2:$AJ$550,MATCH(T$4,'Slutlig allokering kvv'!$B$1:$AJ$1,0),FALSE)/1,0)</f>
        <v>0</v>
      </c>
      <c r="U203">
        <f>IFERROR(VLOOKUP($B203,Kraftvärmeprod!$B$1:$AJ$550,MATCH(U$4,Kraftvärmeprod!$B$1:$AJ$1,0),FALSE)/1,0)-IFERROR(VLOOKUP($B203,'Slutlig allokering kvv'!$B$2:$AJ$550,MATCH(U$4,'Slutlig allokering kvv'!$B$1:$AJ$1,0),FALSE)/1,0)</f>
        <v>0</v>
      </c>
      <c r="V203">
        <f>IFERROR(VLOOKUP($B203,Kraftvärmeprod!$B$1:$AJ$550,MATCH(V$4,Kraftvärmeprod!$B$1:$AJ$1,0),FALSE)/1,0)-IFERROR(VLOOKUP($B203,'Slutlig allokering kvv'!$B$2:$AJ$550,MATCH(V$4,'Slutlig allokering kvv'!$B$1:$AJ$1,0),FALSE)/1,0)</f>
        <v>0</v>
      </c>
      <c r="W203">
        <f>IFERROR(VLOOKUP($B203,Kraftvärmeprod!$B$1:$AJ$550,MATCH(W$4,Kraftvärmeprod!$B$1:$AJ$1,0),FALSE)/1,0)-IFERROR(VLOOKUP($B203,'Slutlig allokering kvv'!$B$2:$AJ$550,MATCH(W$4,'Slutlig allokering kvv'!$B$1:$AJ$1,0),FALSE)/1,0)</f>
        <v>0</v>
      </c>
      <c r="X203">
        <f>IFERROR(VLOOKUP($B203,Kraftvärmeprod!$B$1:$AJ$550,MATCH(X$4,Kraftvärmeprod!$B$1:$AJ$1,0),FALSE)/1,0)-IFERROR(VLOOKUP($B203,'Slutlig allokering kvv'!$B$2:$AJ$550,MATCH(X$4,'Slutlig allokering kvv'!$B$1:$AJ$1,0),FALSE)/1,0)</f>
        <v>0</v>
      </c>
      <c r="Y203">
        <f>IFERROR(VLOOKUP($B203,Kraftvärmeprod!$B$1:$AJ$550,MATCH(Y$4,Kraftvärmeprod!$B$1:$AJ$1,0),FALSE)/1,0)-IFERROR(VLOOKUP($B203,'Slutlig allokering kvv'!$B$2:$AJ$550,MATCH(Y$4,'Slutlig allokering kvv'!$B$1:$AJ$1,0),FALSE)/1,0)</f>
        <v>0</v>
      </c>
      <c r="Z203">
        <f>IFERROR(VLOOKUP($B203,Kraftvärmeprod!$B$1:$AJ$550,MATCH(Z$4,Kraftvärmeprod!$B$1:$AJ$1,0),FALSE)/1,0)-IFERROR(VLOOKUP($B203,'Slutlig allokering kvv'!$B$2:$AJ$550,MATCH(Z$4,'Slutlig allokering kvv'!$B$1:$AJ$1,0),FALSE)/1,0)</f>
        <v>0</v>
      </c>
      <c r="AA203">
        <f>IFERROR(VLOOKUP($B203,Kraftvärmeprod!$B$1:$AJ$550,MATCH(AA$4,Kraftvärmeprod!$B$1:$AJ$1,0),FALSE)/1,0)-IFERROR(VLOOKUP($B203,'Slutlig allokering kvv'!$B$2:$AJ$550,MATCH(AA$4,'Slutlig allokering kvv'!$B$1:$AJ$1,0),FALSE)/1,0)</f>
        <v>44.314300000000017</v>
      </c>
      <c r="AB203">
        <f>IFERROR(VLOOKUP($B203,Kraftvärmeprod!$B$1:$AJ$550,MATCH(AB$4,Kraftvärmeprod!$B$1:$AJ$1,0),FALSE)/1,0)-IFERROR(VLOOKUP($B203,'Slutlig allokering kvv'!$B$2:$AJ$550,MATCH(AB$4,'Slutlig allokering kvv'!$B$1:$AJ$1,0),FALSE)/1,0)</f>
        <v>0</v>
      </c>
      <c r="AC203">
        <f>IFERROR(VLOOKUP($B203,Kraftvärmeprod!$B$1:$AJ$550,MATCH(AC$4,Kraftvärmeprod!$B$1:$AJ$1,0),FALSE)/1,0)-IFERROR(VLOOKUP($B203,'Slutlig allokering kvv'!$B$2:$AJ$550,MATCH(AC$4,'Slutlig allokering kvv'!$B$1:$AJ$1,0),FALSE)/1,0)</f>
        <v>0</v>
      </c>
      <c r="AD203">
        <f>IFERROR(VLOOKUP($B203,Miljö!$B$1:$E$471,MATCH("Hjälpel kraftvärme (GWh)",Miljö!$B$1:$E$1,0),FALSE)/1,0)-IFERROR(VLOOKUP($B203,'Slutlig allokering kvv'!$B$2:$AJ$550,MATCH(AD$4,'Slutlig allokering kvv'!$B$1:$AJ$1,0),FALSE)/1,0)</f>
        <v>2.8678800000000004</v>
      </c>
      <c r="AH203">
        <f t="shared" si="6"/>
        <v>44.314300000000017</v>
      </c>
      <c r="AJ203">
        <f>IFERROR(VLOOKUP($B203,'Slutlig allokering kvv'!$B$2:$AX$550,MATCH("Summa slutlig allokerad tillförd energi (utan hjälpel och rökgaskondensering):",'Slutlig allokering kvv'!$B$1:$AX$1,0),FALSE)/1,"")</f>
        <v>90.735699999999994</v>
      </c>
      <c r="AL203" s="195">
        <f>IFERROR(1-VLOOKUP($B203,'Slutlig allokering kvv'!$B$2:$AX$550,MATCH("Andel av bränsle i kvv som allokerats till värme, exklusive rökgaskondensering och hjälpel",'Slutlig allokering kvv'!$B$1:$AX$1,0),FALSE),"")</f>
        <v>0.32813254350240662</v>
      </c>
      <c r="AN203" s="195">
        <f t="shared" si="7"/>
        <v>0.32813254350240662</v>
      </c>
    </row>
    <row r="204" spans="1:40" x14ac:dyDescent="0.25">
      <c r="A204" s="2" t="s">
        <v>322</v>
      </c>
      <c r="B204" s="2" t="s">
        <v>323</v>
      </c>
      <c r="C204" t="str">
        <f>IFERROR(VLOOKUP($B204,Kraftvärmeprod!$B$1:$AH$479,MATCH(C$4,Kraftvärmeprod!$B$1:$AG$1,0),FALSE)/1,"")</f>
        <v/>
      </c>
      <c r="D204" t="str">
        <f>IFERROR(VLOOKUP($B204,Kraftvärmeprod!$B$1:$AH$479,MATCH(D$4,Kraftvärmeprod!$B$1:$AG$1,0),FALSE)/1,"")</f>
        <v/>
      </c>
      <c r="F204">
        <f>IFERROR(VLOOKUP($B204,Kraftvärmeprod!$B$1:$AJ$550,MATCH(F$4,Kraftvärmeprod!$B$1:$AJ$1,0),FALSE)/1,0)-IFERROR(VLOOKUP($B204,'Slutlig allokering kvv'!$B$2:$AJ$550,MATCH(F$4,'Slutlig allokering kvv'!$B$1:$AJ$1,0),FALSE)/1,0)</f>
        <v>0</v>
      </c>
      <c r="G204">
        <f>IFERROR(VLOOKUP($B204,Kraftvärmeprod!$B$1:$AJ$550,MATCH(G$4,Kraftvärmeprod!$B$1:$AJ$1,0),FALSE)/1,0)-IFERROR(VLOOKUP($B204,'Slutlig allokering kvv'!$B$2:$AJ$550,MATCH(G$4,'Slutlig allokering kvv'!$B$1:$AJ$1,0),FALSE)/1,0)</f>
        <v>0</v>
      </c>
      <c r="H204">
        <f>IFERROR(VLOOKUP($B204,Kraftvärmeprod!$B$1:$AJ$550,MATCH(H$4,Kraftvärmeprod!$B$1:$AJ$1,0),FALSE)/1,0)-IFERROR(VLOOKUP($B204,'Slutlig allokering kvv'!$B$2:$AJ$550,MATCH(H$4,'Slutlig allokering kvv'!$B$1:$AJ$1,0),FALSE)/1,0)</f>
        <v>0</v>
      </c>
      <c r="I204">
        <f>IFERROR(VLOOKUP($B204,Kraftvärmeprod!$B$1:$AJ$550,MATCH(I$4,Kraftvärmeprod!$B$1:$AJ$1,0),FALSE)/1,0)-IFERROR(VLOOKUP($B204,'Slutlig allokering kvv'!$B$2:$AJ$550,MATCH(I$4,'Slutlig allokering kvv'!$B$1:$AJ$1,0),FALSE)/1,0)</f>
        <v>0</v>
      </c>
      <c r="J204">
        <f>IFERROR(VLOOKUP($B204,Kraftvärmeprod!$B$1:$AJ$550,MATCH(J$4,Kraftvärmeprod!$B$1:$AJ$1,0),FALSE)/1,0)-IFERROR(VLOOKUP($B204,'Slutlig allokering kvv'!$B$2:$AJ$550,MATCH(J$4,'Slutlig allokering kvv'!$B$1:$AJ$1,0),FALSE)/1,0)</f>
        <v>0</v>
      </c>
      <c r="K204">
        <f>IFERROR(VLOOKUP($B204,Kraftvärmeprod!$B$1:$AJ$550,MATCH(K$4,Kraftvärmeprod!$B$1:$AJ$1,0),FALSE)/1,0)-IFERROR(VLOOKUP($B204,'Slutlig allokering kvv'!$B$2:$AJ$550,MATCH(K$4,'Slutlig allokering kvv'!$B$1:$AJ$1,0),FALSE)/1,0)</f>
        <v>0</v>
      </c>
      <c r="L204">
        <f>IFERROR(VLOOKUP($B204,Kraftvärmeprod!$B$1:$AJ$550,MATCH(L$4,Kraftvärmeprod!$B$1:$AJ$1,0),FALSE)/1,0)-IFERROR(VLOOKUP($B204,'Slutlig allokering kvv'!$B$2:$AJ$550,MATCH(L$4,'Slutlig allokering kvv'!$B$1:$AJ$1,0),FALSE)/1,0)</f>
        <v>0</v>
      </c>
      <c r="M204">
        <f>IFERROR(VLOOKUP($B204,Kraftvärmeprod!$B$1:$AJ$550,MATCH(M$4,Kraftvärmeprod!$B$1:$AJ$1,0),FALSE)/1,0)-IFERROR(VLOOKUP($B204,'Slutlig allokering kvv'!$B$2:$AJ$550,MATCH(M$4,'Slutlig allokering kvv'!$B$1:$AJ$1,0),FALSE)/1,0)</f>
        <v>0</v>
      </c>
      <c r="N204">
        <f>IFERROR(VLOOKUP($B204,Kraftvärmeprod!$B$1:$AJ$550,MATCH(N$4,Kraftvärmeprod!$B$1:$AJ$1,0),FALSE)/1,0)-IFERROR(VLOOKUP($B204,'Slutlig allokering kvv'!$B$2:$AJ$550,MATCH(N$4,'Slutlig allokering kvv'!$B$1:$AJ$1,0),FALSE)/1,0)</f>
        <v>0</v>
      </c>
      <c r="O204">
        <f>IFERROR(VLOOKUP($B204,Kraftvärmeprod!$B$1:$AJ$550,MATCH(O$4,Kraftvärmeprod!$B$1:$AJ$1,0),FALSE)/1,0)-IFERROR(VLOOKUP($B204,'Slutlig allokering kvv'!$B$2:$AJ$550,MATCH(O$4,'Slutlig allokering kvv'!$B$1:$AJ$1,0),FALSE)/1,0)</f>
        <v>0</v>
      </c>
      <c r="P204">
        <f>IFERROR(VLOOKUP($B204,Kraftvärmeprod!$B$1:$AJ$550,MATCH(P$4,Kraftvärmeprod!$B$1:$AJ$1,0),FALSE)/1,0)-IFERROR(VLOOKUP($B204,'Slutlig allokering kvv'!$B$2:$AJ$550,MATCH(P$4,'Slutlig allokering kvv'!$B$1:$AJ$1,0),FALSE)/1,0)</f>
        <v>0</v>
      </c>
      <c r="Q204">
        <f>IFERROR(VLOOKUP($B204,Kraftvärmeprod!$B$1:$AJ$550,MATCH(Q$4,Kraftvärmeprod!$B$1:$AJ$1,0),FALSE)/1,0)-IFERROR(VLOOKUP($B204,'Slutlig allokering kvv'!$B$2:$AJ$550,MATCH(Q$4,'Slutlig allokering kvv'!$B$1:$AJ$1,0),FALSE)/1,0)</f>
        <v>0</v>
      </c>
      <c r="R204">
        <f>IFERROR(VLOOKUP($B204,Kraftvärmeprod!$B$1:$AJ$550,MATCH(R$4,Kraftvärmeprod!$B$1:$AJ$1,0),FALSE)/1,0)-IFERROR(VLOOKUP($B204,'Slutlig allokering kvv'!$B$2:$AJ$550,MATCH(R$4,'Slutlig allokering kvv'!$B$1:$AJ$1,0),FALSE)/1,0)</f>
        <v>0</v>
      </c>
      <c r="S204">
        <f>IFERROR(VLOOKUP($B204,Kraftvärmeprod!$B$1:$AJ$550,MATCH(S$4,Kraftvärmeprod!$B$1:$AJ$1,0),FALSE)/1,0)-IFERROR(VLOOKUP($B204,'Slutlig allokering kvv'!$B$2:$AJ$550,MATCH(S$4,'Slutlig allokering kvv'!$B$1:$AJ$1,0),FALSE)/1,0)</f>
        <v>0</v>
      </c>
      <c r="T204">
        <f>IFERROR(VLOOKUP($B204,Kraftvärmeprod!$B$1:$AJ$550,MATCH(T$4,Kraftvärmeprod!$B$1:$AJ$1,0),FALSE)/1,0)-IFERROR(VLOOKUP($B204,'Slutlig allokering kvv'!$B$2:$AJ$550,MATCH(T$4,'Slutlig allokering kvv'!$B$1:$AJ$1,0),FALSE)/1,0)</f>
        <v>0</v>
      </c>
      <c r="U204">
        <f>IFERROR(VLOOKUP($B204,Kraftvärmeprod!$B$1:$AJ$550,MATCH(U$4,Kraftvärmeprod!$B$1:$AJ$1,0),FALSE)/1,0)-IFERROR(VLOOKUP($B204,'Slutlig allokering kvv'!$B$2:$AJ$550,MATCH(U$4,'Slutlig allokering kvv'!$B$1:$AJ$1,0),FALSE)/1,0)</f>
        <v>0</v>
      </c>
      <c r="V204">
        <f>IFERROR(VLOOKUP($B204,Kraftvärmeprod!$B$1:$AJ$550,MATCH(V$4,Kraftvärmeprod!$B$1:$AJ$1,0),FALSE)/1,0)-IFERROR(VLOOKUP($B204,'Slutlig allokering kvv'!$B$2:$AJ$550,MATCH(V$4,'Slutlig allokering kvv'!$B$1:$AJ$1,0),FALSE)/1,0)</f>
        <v>0</v>
      </c>
      <c r="W204">
        <f>IFERROR(VLOOKUP($B204,Kraftvärmeprod!$B$1:$AJ$550,MATCH(W$4,Kraftvärmeprod!$B$1:$AJ$1,0),FALSE)/1,0)-IFERROR(VLOOKUP($B204,'Slutlig allokering kvv'!$B$2:$AJ$550,MATCH(W$4,'Slutlig allokering kvv'!$B$1:$AJ$1,0),FALSE)/1,0)</f>
        <v>0</v>
      </c>
      <c r="X204">
        <f>IFERROR(VLOOKUP($B204,Kraftvärmeprod!$B$1:$AJ$550,MATCH(X$4,Kraftvärmeprod!$B$1:$AJ$1,0),FALSE)/1,0)-IFERROR(VLOOKUP($B204,'Slutlig allokering kvv'!$B$2:$AJ$550,MATCH(X$4,'Slutlig allokering kvv'!$B$1:$AJ$1,0),FALSE)/1,0)</f>
        <v>0</v>
      </c>
      <c r="Y204">
        <f>IFERROR(VLOOKUP($B204,Kraftvärmeprod!$B$1:$AJ$550,MATCH(Y$4,Kraftvärmeprod!$B$1:$AJ$1,0),FALSE)/1,0)-IFERROR(VLOOKUP($B204,'Slutlig allokering kvv'!$B$2:$AJ$550,MATCH(Y$4,'Slutlig allokering kvv'!$B$1:$AJ$1,0),FALSE)/1,0)</f>
        <v>0</v>
      </c>
      <c r="Z204">
        <f>IFERROR(VLOOKUP($B204,Kraftvärmeprod!$B$1:$AJ$550,MATCH(Z$4,Kraftvärmeprod!$B$1:$AJ$1,0),FALSE)/1,0)-IFERROR(VLOOKUP($B204,'Slutlig allokering kvv'!$B$2:$AJ$550,MATCH(Z$4,'Slutlig allokering kvv'!$B$1:$AJ$1,0),FALSE)/1,0)</f>
        <v>0</v>
      </c>
      <c r="AA204">
        <f>IFERROR(VLOOKUP($B204,Kraftvärmeprod!$B$1:$AJ$550,MATCH(AA$4,Kraftvärmeprod!$B$1:$AJ$1,0),FALSE)/1,0)-IFERROR(VLOOKUP($B204,'Slutlig allokering kvv'!$B$2:$AJ$550,MATCH(AA$4,'Slutlig allokering kvv'!$B$1:$AJ$1,0),FALSE)/1,0)</f>
        <v>0</v>
      </c>
      <c r="AB204">
        <f>IFERROR(VLOOKUP($B204,Kraftvärmeprod!$B$1:$AJ$550,MATCH(AB$4,Kraftvärmeprod!$B$1:$AJ$1,0),FALSE)/1,0)-IFERROR(VLOOKUP($B204,'Slutlig allokering kvv'!$B$2:$AJ$550,MATCH(AB$4,'Slutlig allokering kvv'!$B$1:$AJ$1,0),FALSE)/1,0)</f>
        <v>0</v>
      </c>
      <c r="AC204">
        <f>IFERROR(VLOOKUP($B204,Kraftvärmeprod!$B$1:$AJ$550,MATCH(AC$4,Kraftvärmeprod!$B$1:$AJ$1,0),FALSE)/1,0)-IFERROR(VLOOKUP($B204,'Slutlig allokering kvv'!$B$2:$AJ$550,MATCH(AC$4,'Slutlig allokering kvv'!$B$1:$AJ$1,0),FALSE)/1,0)</f>
        <v>0</v>
      </c>
      <c r="AD204">
        <f>IFERROR(VLOOKUP($B204,Miljö!$B$1:$E$471,MATCH("Hjälpel kraftvärme (GWh)",Miljö!$B$1:$E$1,0),FALSE)/1,0)-IFERROR(VLOOKUP($B204,'Slutlig allokering kvv'!$B$2:$AJ$550,MATCH(AD$4,'Slutlig allokering kvv'!$B$1:$AJ$1,0),FALSE)/1,0)</f>
        <v>0</v>
      </c>
      <c r="AH204">
        <f t="shared" si="6"/>
        <v>0</v>
      </c>
      <c r="AJ204">
        <f>IFERROR(VLOOKUP($B204,'Slutlig allokering kvv'!$B$2:$AX$550,MATCH("Summa slutlig allokerad tillförd energi (utan hjälpel och rökgaskondensering):",'Slutlig allokering kvv'!$B$1:$AX$1,0),FALSE)/1,"")</f>
        <v>0</v>
      </c>
      <c r="AL204" s="195" t="str">
        <f>IFERROR(1-VLOOKUP($B204,'Slutlig allokering kvv'!$B$2:$AX$550,MATCH("Andel av bränsle i kvv som allokerats till värme, exklusive rökgaskondensering och hjälpel",'Slutlig allokering kvv'!$B$1:$AX$1,0),FALSE),"")</f>
        <v/>
      </c>
      <c r="AN204" s="195" t="str">
        <f t="shared" si="7"/>
        <v/>
      </c>
    </row>
    <row r="205" spans="1:40" x14ac:dyDescent="0.25">
      <c r="A205" s="2" t="s">
        <v>324</v>
      </c>
      <c r="B205" s="2" t="s">
        <v>325</v>
      </c>
      <c r="C205" t="str">
        <f>IFERROR(VLOOKUP($B205,Kraftvärmeprod!$B$1:$AH$479,MATCH(C$4,Kraftvärmeprod!$B$1:$AG$1,0),FALSE)/1,"")</f>
        <v/>
      </c>
      <c r="D205" t="str">
        <f>IFERROR(VLOOKUP($B205,Kraftvärmeprod!$B$1:$AH$479,MATCH(D$4,Kraftvärmeprod!$B$1:$AG$1,0),FALSE)/1,"")</f>
        <v/>
      </c>
      <c r="F205">
        <f>IFERROR(VLOOKUP($B205,Kraftvärmeprod!$B$1:$AJ$550,MATCH(F$4,Kraftvärmeprod!$B$1:$AJ$1,0),FALSE)/1,0)-IFERROR(VLOOKUP($B205,'Slutlig allokering kvv'!$B$2:$AJ$550,MATCH(F$4,'Slutlig allokering kvv'!$B$1:$AJ$1,0),FALSE)/1,0)</f>
        <v>0</v>
      </c>
      <c r="G205">
        <f>IFERROR(VLOOKUP($B205,Kraftvärmeprod!$B$1:$AJ$550,MATCH(G$4,Kraftvärmeprod!$B$1:$AJ$1,0),FALSE)/1,0)-IFERROR(VLOOKUP($B205,'Slutlig allokering kvv'!$B$2:$AJ$550,MATCH(G$4,'Slutlig allokering kvv'!$B$1:$AJ$1,0),FALSE)/1,0)</f>
        <v>0</v>
      </c>
      <c r="H205">
        <f>IFERROR(VLOOKUP($B205,Kraftvärmeprod!$B$1:$AJ$550,MATCH(H$4,Kraftvärmeprod!$B$1:$AJ$1,0),FALSE)/1,0)-IFERROR(VLOOKUP($B205,'Slutlig allokering kvv'!$B$2:$AJ$550,MATCH(H$4,'Slutlig allokering kvv'!$B$1:$AJ$1,0),FALSE)/1,0)</f>
        <v>0</v>
      </c>
      <c r="I205">
        <f>IFERROR(VLOOKUP($B205,Kraftvärmeprod!$B$1:$AJ$550,MATCH(I$4,Kraftvärmeprod!$B$1:$AJ$1,0),FALSE)/1,0)-IFERROR(VLOOKUP($B205,'Slutlig allokering kvv'!$B$2:$AJ$550,MATCH(I$4,'Slutlig allokering kvv'!$B$1:$AJ$1,0),FALSE)/1,0)</f>
        <v>0</v>
      </c>
      <c r="J205">
        <f>IFERROR(VLOOKUP($B205,Kraftvärmeprod!$B$1:$AJ$550,MATCH(J$4,Kraftvärmeprod!$B$1:$AJ$1,0),FALSE)/1,0)-IFERROR(VLOOKUP($B205,'Slutlig allokering kvv'!$B$2:$AJ$550,MATCH(J$4,'Slutlig allokering kvv'!$B$1:$AJ$1,0),FALSE)/1,0)</f>
        <v>0</v>
      </c>
      <c r="K205">
        <f>IFERROR(VLOOKUP($B205,Kraftvärmeprod!$B$1:$AJ$550,MATCH(K$4,Kraftvärmeprod!$B$1:$AJ$1,0),FALSE)/1,0)-IFERROR(VLOOKUP($B205,'Slutlig allokering kvv'!$B$2:$AJ$550,MATCH(K$4,'Slutlig allokering kvv'!$B$1:$AJ$1,0),FALSE)/1,0)</f>
        <v>0</v>
      </c>
      <c r="L205">
        <f>IFERROR(VLOOKUP($B205,Kraftvärmeprod!$B$1:$AJ$550,MATCH(L$4,Kraftvärmeprod!$B$1:$AJ$1,0),FALSE)/1,0)-IFERROR(VLOOKUP($B205,'Slutlig allokering kvv'!$B$2:$AJ$550,MATCH(L$4,'Slutlig allokering kvv'!$B$1:$AJ$1,0),FALSE)/1,0)</f>
        <v>0</v>
      </c>
      <c r="M205">
        <f>IFERROR(VLOOKUP($B205,Kraftvärmeprod!$B$1:$AJ$550,MATCH(M$4,Kraftvärmeprod!$B$1:$AJ$1,0),FALSE)/1,0)-IFERROR(VLOOKUP($B205,'Slutlig allokering kvv'!$B$2:$AJ$550,MATCH(M$4,'Slutlig allokering kvv'!$B$1:$AJ$1,0),FALSE)/1,0)</f>
        <v>0</v>
      </c>
      <c r="N205">
        <f>IFERROR(VLOOKUP($B205,Kraftvärmeprod!$B$1:$AJ$550,MATCH(N$4,Kraftvärmeprod!$B$1:$AJ$1,0),FALSE)/1,0)-IFERROR(VLOOKUP($B205,'Slutlig allokering kvv'!$B$2:$AJ$550,MATCH(N$4,'Slutlig allokering kvv'!$B$1:$AJ$1,0),FALSE)/1,0)</f>
        <v>0</v>
      </c>
      <c r="O205">
        <f>IFERROR(VLOOKUP($B205,Kraftvärmeprod!$B$1:$AJ$550,MATCH(O$4,Kraftvärmeprod!$B$1:$AJ$1,0),FALSE)/1,0)-IFERROR(VLOOKUP($B205,'Slutlig allokering kvv'!$B$2:$AJ$550,MATCH(O$4,'Slutlig allokering kvv'!$B$1:$AJ$1,0),FALSE)/1,0)</f>
        <v>0</v>
      </c>
      <c r="P205">
        <f>IFERROR(VLOOKUP($B205,Kraftvärmeprod!$B$1:$AJ$550,MATCH(P$4,Kraftvärmeprod!$B$1:$AJ$1,0),FALSE)/1,0)-IFERROR(VLOOKUP($B205,'Slutlig allokering kvv'!$B$2:$AJ$550,MATCH(P$4,'Slutlig allokering kvv'!$B$1:$AJ$1,0),FALSE)/1,0)</f>
        <v>0</v>
      </c>
      <c r="Q205">
        <f>IFERROR(VLOOKUP($B205,Kraftvärmeprod!$B$1:$AJ$550,MATCH(Q$4,Kraftvärmeprod!$B$1:$AJ$1,0),FALSE)/1,0)-IFERROR(VLOOKUP($B205,'Slutlig allokering kvv'!$B$2:$AJ$550,MATCH(Q$4,'Slutlig allokering kvv'!$B$1:$AJ$1,0),FALSE)/1,0)</f>
        <v>0</v>
      </c>
      <c r="R205">
        <f>IFERROR(VLOOKUP($B205,Kraftvärmeprod!$B$1:$AJ$550,MATCH(R$4,Kraftvärmeprod!$B$1:$AJ$1,0),FALSE)/1,0)-IFERROR(VLOOKUP($B205,'Slutlig allokering kvv'!$B$2:$AJ$550,MATCH(R$4,'Slutlig allokering kvv'!$B$1:$AJ$1,0),FALSE)/1,0)</f>
        <v>0</v>
      </c>
      <c r="S205">
        <f>IFERROR(VLOOKUP($B205,Kraftvärmeprod!$B$1:$AJ$550,MATCH(S$4,Kraftvärmeprod!$B$1:$AJ$1,0),FALSE)/1,0)-IFERROR(VLOOKUP($B205,'Slutlig allokering kvv'!$B$2:$AJ$550,MATCH(S$4,'Slutlig allokering kvv'!$B$1:$AJ$1,0),FALSE)/1,0)</f>
        <v>0</v>
      </c>
      <c r="T205">
        <f>IFERROR(VLOOKUP($B205,Kraftvärmeprod!$B$1:$AJ$550,MATCH(T$4,Kraftvärmeprod!$B$1:$AJ$1,0),FALSE)/1,0)-IFERROR(VLOOKUP($B205,'Slutlig allokering kvv'!$B$2:$AJ$550,MATCH(T$4,'Slutlig allokering kvv'!$B$1:$AJ$1,0),FALSE)/1,0)</f>
        <v>0</v>
      </c>
      <c r="U205">
        <f>IFERROR(VLOOKUP($B205,Kraftvärmeprod!$B$1:$AJ$550,MATCH(U$4,Kraftvärmeprod!$B$1:$AJ$1,0),FALSE)/1,0)-IFERROR(VLOOKUP($B205,'Slutlig allokering kvv'!$B$2:$AJ$550,MATCH(U$4,'Slutlig allokering kvv'!$B$1:$AJ$1,0),FALSE)/1,0)</f>
        <v>0</v>
      </c>
      <c r="V205">
        <f>IFERROR(VLOOKUP($B205,Kraftvärmeprod!$B$1:$AJ$550,MATCH(V$4,Kraftvärmeprod!$B$1:$AJ$1,0),FALSE)/1,0)-IFERROR(VLOOKUP($B205,'Slutlig allokering kvv'!$B$2:$AJ$550,MATCH(V$4,'Slutlig allokering kvv'!$B$1:$AJ$1,0),FALSE)/1,0)</f>
        <v>0</v>
      </c>
      <c r="W205">
        <f>IFERROR(VLOOKUP($B205,Kraftvärmeprod!$B$1:$AJ$550,MATCH(W$4,Kraftvärmeprod!$B$1:$AJ$1,0),FALSE)/1,0)-IFERROR(VLOOKUP($B205,'Slutlig allokering kvv'!$B$2:$AJ$550,MATCH(W$4,'Slutlig allokering kvv'!$B$1:$AJ$1,0),FALSE)/1,0)</f>
        <v>0</v>
      </c>
      <c r="X205">
        <f>IFERROR(VLOOKUP($B205,Kraftvärmeprod!$B$1:$AJ$550,MATCH(X$4,Kraftvärmeprod!$B$1:$AJ$1,0),FALSE)/1,0)-IFERROR(VLOOKUP($B205,'Slutlig allokering kvv'!$B$2:$AJ$550,MATCH(X$4,'Slutlig allokering kvv'!$B$1:$AJ$1,0),FALSE)/1,0)</f>
        <v>0</v>
      </c>
      <c r="Y205">
        <f>IFERROR(VLOOKUP($B205,Kraftvärmeprod!$B$1:$AJ$550,MATCH(Y$4,Kraftvärmeprod!$B$1:$AJ$1,0),FALSE)/1,0)-IFERROR(VLOOKUP($B205,'Slutlig allokering kvv'!$B$2:$AJ$550,MATCH(Y$4,'Slutlig allokering kvv'!$B$1:$AJ$1,0),FALSE)/1,0)</f>
        <v>0</v>
      </c>
      <c r="Z205">
        <f>IFERROR(VLOOKUP($B205,Kraftvärmeprod!$B$1:$AJ$550,MATCH(Z$4,Kraftvärmeprod!$B$1:$AJ$1,0),FALSE)/1,0)-IFERROR(VLOOKUP($B205,'Slutlig allokering kvv'!$B$2:$AJ$550,MATCH(Z$4,'Slutlig allokering kvv'!$B$1:$AJ$1,0),FALSE)/1,0)</f>
        <v>0</v>
      </c>
      <c r="AA205">
        <f>IFERROR(VLOOKUP($B205,Kraftvärmeprod!$B$1:$AJ$550,MATCH(AA$4,Kraftvärmeprod!$B$1:$AJ$1,0),FALSE)/1,0)-IFERROR(VLOOKUP($B205,'Slutlig allokering kvv'!$B$2:$AJ$550,MATCH(AA$4,'Slutlig allokering kvv'!$B$1:$AJ$1,0),FALSE)/1,0)</f>
        <v>0</v>
      </c>
      <c r="AB205">
        <f>IFERROR(VLOOKUP($B205,Kraftvärmeprod!$B$1:$AJ$550,MATCH(AB$4,Kraftvärmeprod!$B$1:$AJ$1,0),FALSE)/1,0)-IFERROR(VLOOKUP($B205,'Slutlig allokering kvv'!$B$2:$AJ$550,MATCH(AB$4,'Slutlig allokering kvv'!$B$1:$AJ$1,0),FALSE)/1,0)</f>
        <v>0</v>
      </c>
      <c r="AC205">
        <f>IFERROR(VLOOKUP($B205,Kraftvärmeprod!$B$1:$AJ$550,MATCH(AC$4,Kraftvärmeprod!$B$1:$AJ$1,0),FALSE)/1,0)-IFERROR(VLOOKUP($B205,'Slutlig allokering kvv'!$B$2:$AJ$550,MATCH(AC$4,'Slutlig allokering kvv'!$B$1:$AJ$1,0),FALSE)/1,0)</f>
        <v>0</v>
      </c>
      <c r="AD205">
        <f>IFERROR(VLOOKUP($B205,Miljö!$B$1:$E$471,MATCH("Hjälpel kraftvärme (GWh)",Miljö!$B$1:$E$1,0),FALSE)/1,0)-IFERROR(VLOOKUP($B205,'Slutlig allokering kvv'!$B$2:$AJ$550,MATCH(AD$4,'Slutlig allokering kvv'!$B$1:$AJ$1,0),FALSE)/1,0)</f>
        <v>0</v>
      </c>
      <c r="AH205">
        <f t="shared" si="6"/>
        <v>0</v>
      </c>
      <c r="AJ205">
        <f>IFERROR(VLOOKUP($B205,'Slutlig allokering kvv'!$B$2:$AX$550,MATCH("Summa slutlig allokerad tillförd energi (utan hjälpel och rökgaskondensering):",'Slutlig allokering kvv'!$B$1:$AX$1,0),FALSE)/1,"")</f>
        <v>0</v>
      </c>
      <c r="AL205" s="195" t="str">
        <f>IFERROR(1-VLOOKUP($B205,'Slutlig allokering kvv'!$B$2:$AX$550,MATCH("Andel av bränsle i kvv som allokerats till värme, exklusive rökgaskondensering och hjälpel",'Slutlig allokering kvv'!$B$1:$AX$1,0),FALSE),"")</f>
        <v/>
      </c>
      <c r="AN205" s="195" t="str">
        <f t="shared" si="7"/>
        <v/>
      </c>
    </row>
    <row r="206" spans="1:40" x14ac:dyDescent="0.25">
      <c r="A206" s="2" t="s">
        <v>324</v>
      </c>
      <c r="B206" s="2" t="s">
        <v>326</v>
      </c>
      <c r="C206" t="str">
        <f>IFERROR(VLOOKUP($B206,Kraftvärmeprod!$B$1:$AH$479,MATCH(C$4,Kraftvärmeprod!$B$1:$AG$1,0),FALSE)/1,"")</f>
        <v/>
      </c>
      <c r="D206" t="str">
        <f>IFERROR(VLOOKUP($B206,Kraftvärmeprod!$B$1:$AH$479,MATCH(D$4,Kraftvärmeprod!$B$1:$AG$1,0),FALSE)/1,"")</f>
        <v/>
      </c>
      <c r="F206">
        <f>IFERROR(VLOOKUP($B206,Kraftvärmeprod!$B$1:$AJ$550,MATCH(F$4,Kraftvärmeprod!$B$1:$AJ$1,0),FALSE)/1,0)-IFERROR(VLOOKUP($B206,'Slutlig allokering kvv'!$B$2:$AJ$550,MATCH(F$4,'Slutlig allokering kvv'!$B$1:$AJ$1,0),FALSE)/1,0)</f>
        <v>0</v>
      </c>
      <c r="G206">
        <f>IFERROR(VLOOKUP($B206,Kraftvärmeprod!$B$1:$AJ$550,MATCH(G$4,Kraftvärmeprod!$B$1:$AJ$1,0),FALSE)/1,0)-IFERROR(VLOOKUP($B206,'Slutlig allokering kvv'!$B$2:$AJ$550,MATCH(G$4,'Slutlig allokering kvv'!$B$1:$AJ$1,0),FALSE)/1,0)</f>
        <v>0</v>
      </c>
      <c r="H206">
        <f>IFERROR(VLOOKUP($B206,Kraftvärmeprod!$B$1:$AJ$550,MATCH(H$4,Kraftvärmeprod!$B$1:$AJ$1,0),FALSE)/1,0)-IFERROR(VLOOKUP($B206,'Slutlig allokering kvv'!$B$2:$AJ$550,MATCH(H$4,'Slutlig allokering kvv'!$B$1:$AJ$1,0),FALSE)/1,0)</f>
        <v>0</v>
      </c>
      <c r="I206">
        <f>IFERROR(VLOOKUP($B206,Kraftvärmeprod!$B$1:$AJ$550,MATCH(I$4,Kraftvärmeprod!$B$1:$AJ$1,0),FALSE)/1,0)-IFERROR(VLOOKUP($B206,'Slutlig allokering kvv'!$B$2:$AJ$550,MATCH(I$4,'Slutlig allokering kvv'!$B$1:$AJ$1,0),FALSE)/1,0)</f>
        <v>0</v>
      </c>
      <c r="J206">
        <f>IFERROR(VLOOKUP($B206,Kraftvärmeprod!$B$1:$AJ$550,MATCH(J$4,Kraftvärmeprod!$B$1:$AJ$1,0),FALSE)/1,0)-IFERROR(VLOOKUP($B206,'Slutlig allokering kvv'!$B$2:$AJ$550,MATCH(J$4,'Slutlig allokering kvv'!$B$1:$AJ$1,0),FALSE)/1,0)</f>
        <v>0</v>
      </c>
      <c r="K206">
        <f>IFERROR(VLOOKUP($B206,Kraftvärmeprod!$B$1:$AJ$550,MATCH(K$4,Kraftvärmeprod!$B$1:$AJ$1,0),FALSE)/1,0)-IFERROR(VLOOKUP($B206,'Slutlig allokering kvv'!$B$2:$AJ$550,MATCH(K$4,'Slutlig allokering kvv'!$B$1:$AJ$1,0),FALSE)/1,0)</f>
        <v>0</v>
      </c>
      <c r="L206">
        <f>IFERROR(VLOOKUP($B206,Kraftvärmeprod!$B$1:$AJ$550,MATCH(L$4,Kraftvärmeprod!$B$1:$AJ$1,0),FALSE)/1,0)-IFERROR(VLOOKUP($B206,'Slutlig allokering kvv'!$B$2:$AJ$550,MATCH(L$4,'Slutlig allokering kvv'!$B$1:$AJ$1,0),FALSE)/1,0)</f>
        <v>0</v>
      </c>
      <c r="M206">
        <f>IFERROR(VLOOKUP($B206,Kraftvärmeprod!$B$1:$AJ$550,MATCH(M$4,Kraftvärmeprod!$B$1:$AJ$1,0),FALSE)/1,0)-IFERROR(VLOOKUP($B206,'Slutlig allokering kvv'!$B$2:$AJ$550,MATCH(M$4,'Slutlig allokering kvv'!$B$1:$AJ$1,0),FALSE)/1,0)</f>
        <v>0</v>
      </c>
      <c r="N206">
        <f>IFERROR(VLOOKUP($B206,Kraftvärmeprod!$B$1:$AJ$550,MATCH(N$4,Kraftvärmeprod!$B$1:$AJ$1,0),FALSE)/1,0)-IFERROR(VLOOKUP($B206,'Slutlig allokering kvv'!$B$2:$AJ$550,MATCH(N$4,'Slutlig allokering kvv'!$B$1:$AJ$1,0),FALSE)/1,0)</f>
        <v>0</v>
      </c>
      <c r="O206">
        <f>IFERROR(VLOOKUP($B206,Kraftvärmeprod!$B$1:$AJ$550,MATCH(O$4,Kraftvärmeprod!$B$1:$AJ$1,0),FALSE)/1,0)-IFERROR(VLOOKUP($B206,'Slutlig allokering kvv'!$B$2:$AJ$550,MATCH(O$4,'Slutlig allokering kvv'!$B$1:$AJ$1,0),FALSE)/1,0)</f>
        <v>0</v>
      </c>
      <c r="P206">
        <f>IFERROR(VLOOKUP($B206,Kraftvärmeprod!$B$1:$AJ$550,MATCH(P$4,Kraftvärmeprod!$B$1:$AJ$1,0),FALSE)/1,0)-IFERROR(VLOOKUP($B206,'Slutlig allokering kvv'!$B$2:$AJ$550,MATCH(P$4,'Slutlig allokering kvv'!$B$1:$AJ$1,0),FALSE)/1,0)</f>
        <v>0</v>
      </c>
      <c r="Q206">
        <f>IFERROR(VLOOKUP($B206,Kraftvärmeprod!$B$1:$AJ$550,MATCH(Q$4,Kraftvärmeprod!$B$1:$AJ$1,0),FALSE)/1,0)-IFERROR(VLOOKUP($B206,'Slutlig allokering kvv'!$B$2:$AJ$550,MATCH(Q$4,'Slutlig allokering kvv'!$B$1:$AJ$1,0),FALSE)/1,0)</f>
        <v>0</v>
      </c>
      <c r="R206">
        <f>IFERROR(VLOOKUP($B206,Kraftvärmeprod!$B$1:$AJ$550,MATCH(R$4,Kraftvärmeprod!$B$1:$AJ$1,0),FALSE)/1,0)-IFERROR(VLOOKUP($B206,'Slutlig allokering kvv'!$B$2:$AJ$550,MATCH(R$4,'Slutlig allokering kvv'!$B$1:$AJ$1,0),FALSE)/1,0)</f>
        <v>0</v>
      </c>
      <c r="S206">
        <f>IFERROR(VLOOKUP($B206,Kraftvärmeprod!$B$1:$AJ$550,MATCH(S$4,Kraftvärmeprod!$B$1:$AJ$1,0),FALSE)/1,0)-IFERROR(VLOOKUP($B206,'Slutlig allokering kvv'!$B$2:$AJ$550,MATCH(S$4,'Slutlig allokering kvv'!$B$1:$AJ$1,0),FALSE)/1,0)</f>
        <v>0</v>
      </c>
      <c r="T206">
        <f>IFERROR(VLOOKUP($B206,Kraftvärmeprod!$B$1:$AJ$550,MATCH(T$4,Kraftvärmeprod!$B$1:$AJ$1,0),FALSE)/1,0)-IFERROR(VLOOKUP($B206,'Slutlig allokering kvv'!$B$2:$AJ$550,MATCH(T$4,'Slutlig allokering kvv'!$B$1:$AJ$1,0),FALSE)/1,0)</f>
        <v>0</v>
      </c>
      <c r="U206">
        <f>IFERROR(VLOOKUP($B206,Kraftvärmeprod!$B$1:$AJ$550,MATCH(U$4,Kraftvärmeprod!$B$1:$AJ$1,0),FALSE)/1,0)-IFERROR(VLOOKUP($B206,'Slutlig allokering kvv'!$B$2:$AJ$550,MATCH(U$4,'Slutlig allokering kvv'!$B$1:$AJ$1,0),FALSE)/1,0)</f>
        <v>0</v>
      </c>
      <c r="V206">
        <f>IFERROR(VLOOKUP($B206,Kraftvärmeprod!$B$1:$AJ$550,MATCH(V$4,Kraftvärmeprod!$B$1:$AJ$1,0),FALSE)/1,0)-IFERROR(VLOOKUP($B206,'Slutlig allokering kvv'!$B$2:$AJ$550,MATCH(V$4,'Slutlig allokering kvv'!$B$1:$AJ$1,0),FALSE)/1,0)</f>
        <v>0</v>
      </c>
      <c r="W206">
        <f>IFERROR(VLOOKUP($B206,Kraftvärmeprod!$B$1:$AJ$550,MATCH(W$4,Kraftvärmeprod!$B$1:$AJ$1,0),FALSE)/1,0)-IFERROR(VLOOKUP($B206,'Slutlig allokering kvv'!$B$2:$AJ$550,MATCH(W$4,'Slutlig allokering kvv'!$B$1:$AJ$1,0),FALSE)/1,0)</f>
        <v>0</v>
      </c>
      <c r="X206">
        <f>IFERROR(VLOOKUP($B206,Kraftvärmeprod!$B$1:$AJ$550,MATCH(X$4,Kraftvärmeprod!$B$1:$AJ$1,0),FALSE)/1,0)-IFERROR(VLOOKUP($B206,'Slutlig allokering kvv'!$B$2:$AJ$550,MATCH(X$4,'Slutlig allokering kvv'!$B$1:$AJ$1,0),FALSE)/1,0)</f>
        <v>0</v>
      </c>
      <c r="Y206">
        <f>IFERROR(VLOOKUP($B206,Kraftvärmeprod!$B$1:$AJ$550,MATCH(Y$4,Kraftvärmeprod!$B$1:$AJ$1,0),FALSE)/1,0)-IFERROR(VLOOKUP($B206,'Slutlig allokering kvv'!$B$2:$AJ$550,MATCH(Y$4,'Slutlig allokering kvv'!$B$1:$AJ$1,0),FALSE)/1,0)</f>
        <v>0</v>
      </c>
      <c r="Z206">
        <f>IFERROR(VLOOKUP($B206,Kraftvärmeprod!$B$1:$AJ$550,MATCH(Z$4,Kraftvärmeprod!$B$1:$AJ$1,0),FALSE)/1,0)-IFERROR(VLOOKUP($B206,'Slutlig allokering kvv'!$B$2:$AJ$550,MATCH(Z$4,'Slutlig allokering kvv'!$B$1:$AJ$1,0),FALSE)/1,0)</f>
        <v>0</v>
      </c>
      <c r="AA206">
        <f>IFERROR(VLOOKUP($B206,Kraftvärmeprod!$B$1:$AJ$550,MATCH(AA$4,Kraftvärmeprod!$B$1:$AJ$1,0),FALSE)/1,0)-IFERROR(VLOOKUP($B206,'Slutlig allokering kvv'!$B$2:$AJ$550,MATCH(AA$4,'Slutlig allokering kvv'!$B$1:$AJ$1,0),FALSE)/1,0)</f>
        <v>0</v>
      </c>
      <c r="AB206">
        <f>IFERROR(VLOOKUP($B206,Kraftvärmeprod!$B$1:$AJ$550,MATCH(AB$4,Kraftvärmeprod!$B$1:$AJ$1,0),FALSE)/1,0)-IFERROR(VLOOKUP($B206,'Slutlig allokering kvv'!$B$2:$AJ$550,MATCH(AB$4,'Slutlig allokering kvv'!$B$1:$AJ$1,0),FALSE)/1,0)</f>
        <v>0</v>
      </c>
      <c r="AC206">
        <f>IFERROR(VLOOKUP($B206,Kraftvärmeprod!$B$1:$AJ$550,MATCH(AC$4,Kraftvärmeprod!$B$1:$AJ$1,0),FALSE)/1,0)-IFERROR(VLOOKUP($B206,'Slutlig allokering kvv'!$B$2:$AJ$550,MATCH(AC$4,'Slutlig allokering kvv'!$B$1:$AJ$1,0),FALSE)/1,0)</f>
        <v>0</v>
      </c>
      <c r="AD206">
        <f>IFERROR(VLOOKUP($B206,Miljö!$B$1:$E$471,MATCH("Hjälpel kraftvärme (GWh)",Miljö!$B$1:$E$1,0),FALSE)/1,0)-IFERROR(VLOOKUP($B206,'Slutlig allokering kvv'!$B$2:$AJ$550,MATCH(AD$4,'Slutlig allokering kvv'!$B$1:$AJ$1,0),FALSE)/1,0)</f>
        <v>0</v>
      </c>
      <c r="AH206">
        <f t="shared" si="6"/>
        <v>0</v>
      </c>
      <c r="AJ206">
        <f>IFERROR(VLOOKUP($B206,'Slutlig allokering kvv'!$B$2:$AX$550,MATCH("Summa slutlig allokerad tillförd energi (utan hjälpel och rökgaskondensering):",'Slutlig allokering kvv'!$B$1:$AX$1,0),FALSE)/1,"")</f>
        <v>0</v>
      </c>
      <c r="AL206" s="195" t="str">
        <f>IFERROR(1-VLOOKUP($B206,'Slutlig allokering kvv'!$B$2:$AX$550,MATCH("Andel av bränsle i kvv som allokerats till värme, exklusive rökgaskondensering och hjälpel",'Slutlig allokering kvv'!$B$1:$AX$1,0),FALSE),"")</f>
        <v/>
      </c>
      <c r="AN206" s="195" t="str">
        <f t="shared" si="7"/>
        <v/>
      </c>
    </row>
    <row r="207" spans="1:40" x14ac:dyDescent="0.25">
      <c r="A207" s="2" t="s">
        <v>324</v>
      </c>
      <c r="B207" s="2" t="s">
        <v>327</v>
      </c>
      <c r="C207" t="str">
        <f>IFERROR(VLOOKUP($B207,Kraftvärmeprod!$B$1:$AH$479,MATCH(C$4,Kraftvärmeprod!$B$1:$AG$1,0),FALSE)/1,"")</f>
        <v/>
      </c>
      <c r="D207" t="str">
        <f>IFERROR(VLOOKUP($B207,Kraftvärmeprod!$B$1:$AH$479,MATCH(D$4,Kraftvärmeprod!$B$1:$AG$1,0),FALSE)/1,"")</f>
        <v/>
      </c>
      <c r="F207">
        <f>IFERROR(VLOOKUP($B207,Kraftvärmeprod!$B$1:$AJ$550,MATCH(F$4,Kraftvärmeprod!$B$1:$AJ$1,0),FALSE)/1,0)-IFERROR(VLOOKUP($B207,'Slutlig allokering kvv'!$B$2:$AJ$550,MATCH(F$4,'Slutlig allokering kvv'!$B$1:$AJ$1,0),FALSE)/1,0)</f>
        <v>0</v>
      </c>
      <c r="G207">
        <f>IFERROR(VLOOKUP($B207,Kraftvärmeprod!$B$1:$AJ$550,MATCH(G$4,Kraftvärmeprod!$B$1:$AJ$1,0),FALSE)/1,0)-IFERROR(VLOOKUP($B207,'Slutlig allokering kvv'!$B$2:$AJ$550,MATCH(G$4,'Slutlig allokering kvv'!$B$1:$AJ$1,0),FALSE)/1,0)</f>
        <v>0</v>
      </c>
      <c r="H207">
        <f>IFERROR(VLOOKUP($B207,Kraftvärmeprod!$B$1:$AJ$550,MATCH(H$4,Kraftvärmeprod!$B$1:$AJ$1,0),FALSE)/1,0)-IFERROR(VLOOKUP($B207,'Slutlig allokering kvv'!$B$2:$AJ$550,MATCH(H$4,'Slutlig allokering kvv'!$B$1:$AJ$1,0),FALSE)/1,0)</f>
        <v>0</v>
      </c>
      <c r="I207">
        <f>IFERROR(VLOOKUP($B207,Kraftvärmeprod!$B$1:$AJ$550,MATCH(I$4,Kraftvärmeprod!$B$1:$AJ$1,0),FALSE)/1,0)-IFERROR(VLOOKUP($B207,'Slutlig allokering kvv'!$B$2:$AJ$550,MATCH(I$4,'Slutlig allokering kvv'!$B$1:$AJ$1,0),FALSE)/1,0)</f>
        <v>0</v>
      </c>
      <c r="J207">
        <f>IFERROR(VLOOKUP($B207,Kraftvärmeprod!$B$1:$AJ$550,MATCH(J$4,Kraftvärmeprod!$B$1:$AJ$1,0),FALSE)/1,0)-IFERROR(VLOOKUP($B207,'Slutlig allokering kvv'!$B$2:$AJ$550,MATCH(J$4,'Slutlig allokering kvv'!$B$1:$AJ$1,0),FALSE)/1,0)</f>
        <v>0</v>
      </c>
      <c r="K207">
        <f>IFERROR(VLOOKUP($B207,Kraftvärmeprod!$B$1:$AJ$550,MATCH(K$4,Kraftvärmeprod!$B$1:$AJ$1,0),FALSE)/1,0)-IFERROR(VLOOKUP($B207,'Slutlig allokering kvv'!$B$2:$AJ$550,MATCH(K$4,'Slutlig allokering kvv'!$B$1:$AJ$1,0),FALSE)/1,0)</f>
        <v>0</v>
      </c>
      <c r="L207">
        <f>IFERROR(VLOOKUP($B207,Kraftvärmeprod!$B$1:$AJ$550,MATCH(L$4,Kraftvärmeprod!$B$1:$AJ$1,0),FALSE)/1,0)-IFERROR(VLOOKUP($B207,'Slutlig allokering kvv'!$B$2:$AJ$550,MATCH(L$4,'Slutlig allokering kvv'!$B$1:$AJ$1,0),FALSE)/1,0)</f>
        <v>0</v>
      </c>
      <c r="M207">
        <f>IFERROR(VLOOKUP($B207,Kraftvärmeprod!$B$1:$AJ$550,MATCH(M$4,Kraftvärmeprod!$B$1:$AJ$1,0),FALSE)/1,0)-IFERROR(VLOOKUP($B207,'Slutlig allokering kvv'!$B$2:$AJ$550,MATCH(M$4,'Slutlig allokering kvv'!$B$1:$AJ$1,0),FALSE)/1,0)</f>
        <v>0</v>
      </c>
      <c r="N207">
        <f>IFERROR(VLOOKUP($B207,Kraftvärmeprod!$B$1:$AJ$550,MATCH(N$4,Kraftvärmeprod!$B$1:$AJ$1,0),FALSE)/1,0)-IFERROR(VLOOKUP($B207,'Slutlig allokering kvv'!$B$2:$AJ$550,MATCH(N$4,'Slutlig allokering kvv'!$B$1:$AJ$1,0),FALSE)/1,0)</f>
        <v>0</v>
      </c>
      <c r="O207">
        <f>IFERROR(VLOOKUP($B207,Kraftvärmeprod!$B$1:$AJ$550,MATCH(O$4,Kraftvärmeprod!$B$1:$AJ$1,0),FALSE)/1,0)-IFERROR(VLOOKUP($B207,'Slutlig allokering kvv'!$B$2:$AJ$550,MATCH(O$4,'Slutlig allokering kvv'!$B$1:$AJ$1,0),FALSE)/1,0)</f>
        <v>0</v>
      </c>
      <c r="P207">
        <f>IFERROR(VLOOKUP($B207,Kraftvärmeprod!$B$1:$AJ$550,MATCH(P$4,Kraftvärmeprod!$B$1:$AJ$1,0),FALSE)/1,0)-IFERROR(VLOOKUP($B207,'Slutlig allokering kvv'!$B$2:$AJ$550,MATCH(P$4,'Slutlig allokering kvv'!$B$1:$AJ$1,0),FALSE)/1,0)</f>
        <v>0</v>
      </c>
      <c r="Q207">
        <f>IFERROR(VLOOKUP($B207,Kraftvärmeprod!$B$1:$AJ$550,MATCH(Q$4,Kraftvärmeprod!$B$1:$AJ$1,0),FALSE)/1,0)-IFERROR(VLOOKUP($B207,'Slutlig allokering kvv'!$B$2:$AJ$550,MATCH(Q$4,'Slutlig allokering kvv'!$B$1:$AJ$1,0),FALSE)/1,0)</f>
        <v>0</v>
      </c>
      <c r="R207">
        <f>IFERROR(VLOOKUP($B207,Kraftvärmeprod!$B$1:$AJ$550,MATCH(R$4,Kraftvärmeprod!$B$1:$AJ$1,0),FALSE)/1,0)-IFERROR(VLOOKUP($B207,'Slutlig allokering kvv'!$B$2:$AJ$550,MATCH(R$4,'Slutlig allokering kvv'!$B$1:$AJ$1,0),FALSE)/1,0)</f>
        <v>0</v>
      </c>
      <c r="S207">
        <f>IFERROR(VLOOKUP($B207,Kraftvärmeprod!$B$1:$AJ$550,MATCH(S$4,Kraftvärmeprod!$B$1:$AJ$1,0),FALSE)/1,0)-IFERROR(VLOOKUP($B207,'Slutlig allokering kvv'!$B$2:$AJ$550,MATCH(S$4,'Slutlig allokering kvv'!$B$1:$AJ$1,0),FALSE)/1,0)</f>
        <v>0</v>
      </c>
      <c r="T207">
        <f>IFERROR(VLOOKUP($B207,Kraftvärmeprod!$B$1:$AJ$550,MATCH(T$4,Kraftvärmeprod!$B$1:$AJ$1,0),FALSE)/1,0)-IFERROR(VLOOKUP($B207,'Slutlig allokering kvv'!$B$2:$AJ$550,MATCH(T$4,'Slutlig allokering kvv'!$B$1:$AJ$1,0),FALSE)/1,0)</f>
        <v>0</v>
      </c>
      <c r="U207">
        <f>IFERROR(VLOOKUP($B207,Kraftvärmeprod!$B$1:$AJ$550,MATCH(U$4,Kraftvärmeprod!$B$1:$AJ$1,0),FALSE)/1,0)-IFERROR(VLOOKUP($B207,'Slutlig allokering kvv'!$B$2:$AJ$550,MATCH(U$4,'Slutlig allokering kvv'!$B$1:$AJ$1,0),FALSE)/1,0)</f>
        <v>0</v>
      </c>
      <c r="V207">
        <f>IFERROR(VLOOKUP($B207,Kraftvärmeprod!$B$1:$AJ$550,MATCH(V$4,Kraftvärmeprod!$B$1:$AJ$1,0),FALSE)/1,0)-IFERROR(VLOOKUP($B207,'Slutlig allokering kvv'!$B$2:$AJ$550,MATCH(V$4,'Slutlig allokering kvv'!$B$1:$AJ$1,0),FALSE)/1,0)</f>
        <v>0</v>
      </c>
      <c r="W207">
        <f>IFERROR(VLOOKUP($B207,Kraftvärmeprod!$B$1:$AJ$550,MATCH(W$4,Kraftvärmeprod!$B$1:$AJ$1,0),FALSE)/1,0)-IFERROR(VLOOKUP($B207,'Slutlig allokering kvv'!$B$2:$AJ$550,MATCH(W$4,'Slutlig allokering kvv'!$B$1:$AJ$1,0),FALSE)/1,0)</f>
        <v>0</v>
      </c>
      <c r="X207">
        <f>IFERROR(VLOOKUP($B207,Kraftvärmeprod!$B$1:$AJ$550,MATCH(X$4,Kraftvärmeprod!$B$1:$AJ$1,0),FALSE)/1,0)-IFERROR(VLOOKUP($B207,'Slutlig allokering kvv'!$B$2:$AJ$550,MATCH(X$4,'Slutlig allokering kvv'!$B$1:$AJ$1,0),FALSE)/1,0)</f>
        <v>0</v>
      </c>
      <c r="Y207">
        <f>IFERROR(VLOOKUP($B207,Kraftvärmeprod!$B$1:$AJ$550,MATCH(Y$4,Kraftvärmeprod!$B$1:$AJ$1,0),FALSE)/1,0)-IFERROR(VLOOKUP($B207,'Slutlig allokering kvv'!$B$2:$AJ$550,MATCH(Y$4,'Slutlig allokering kvv'!$B$1:$AJ$1,0),FALSE)/1,0)</f>
        <v>0</v>
      </c>
      <c r="Z207">
        <f>IFERROR(VLOOKUP($B207,Kraftvärmeprod!$B$1:$AJ$550,MATCH(Z$4,Kraftvärmeprod!$B$1:$AJ$1,0),FALSE)/1,0)-IFERROR(VLOOKUP($B207,'Slutlig allokering kvv'!$B$2:$AJ$550,MATCH(Z$4,'Slutlig allokering kvv'!$B$1:$AJ$1,0),FALSE)/1,0)</f>
        <v>0</v>
      </c>
      <c r="AA207">
        <f>IFERROR(VLOOKUP($B207,Kraftvärmeprod!$B$1:$AJ$550,MATCH(AA$4,Kraftvärmeprod!$B$1:$AJ$1,0),FALSE)/1,0)-IFERROR(VLOOKUP($B207,'Slutlig allokering kvv'!$B$2:$AJ$550,MATCH(AA$4,'Slutlig allokering kvv'!$B$1:$AJ$1,0),FALSE)/1,0)</f>
        <v>0</v>
      </c>
      <c r="AB207">
        <f>IFERROR(VLOOKUP($B207,Kraftvärmeprod!$B$1:$AJ$550,MATCH(AB$4,Kraftvärmeprod!$B$1:$AJ$1,0),FALSE)/1,0)-IFERROR(VLOOKUP($B207,'Slutlig allokering kvv'!$B$2:$AJ$550,MATCH(AB$4,'Slutlig allokering kvv'!$B$1:$AJ$1,0),FALSE)/1,0)</f>
        <v>0</v>
      </c>
      <c r="AC207">
        <f>IFERROR(VLOOKUP($B207,Kraftvärmeprod!$B$1:$AJ$550,MATCH(AC$4,Kraftvärmeprod!$B$1:$AJ$1,0),FALSE)/1,0)-IFERROR(VLOOKUP($B207,'Slutlig allokering kvv'!$B$2:$AJ$550,MATCH(AC$4,'Slutlig allokering kvv'!$B$1:$AJ$1,0),FALSE)/1,0)</f>
        <v>0</v>
      </c>
      <c r="AD207">
        <f>IFERROR(VLOOKUP($B207,Miljö!$B$1:$E$471,MATCH("Hjälpel kraftvärme (GWh)",Miljö!$B$1:$E$1,0),FALSE)/1,0)-IFERROR(VLOOKUP($B207,'Slutlig allokering kvv'!$B$2:$AJ$550,MATCH(AD$4,'Slutlig allokering kvv'!$B$1:$AJ$1,0),FALSE)/1,0)</f>
        <v>0</v>
      </c>
      <c r="AH207">
        <f t="shared" si="6"/>
        <v>0</v>
      </c>
      <c r="AJ207">
        <f>IFERROR(VLOOKUP($B207,'Slutlig allokering kvv'!$B$2:$AX$550,MATCH("Summa slutlig allokerad tillförd energi (utan hjälpel och rökgaskondensering):",'Slutlig allokering kvv'!$B$1:$AX$1,0),FALSE)/1,"")</f>
        <v>0</v>
      </c>
      <c r="AL207" s="195" t="str">
        <f>IFERROR(1-VLOOKUP($B207,'Slutlig allokering kvv'!$B$2:$AX$550,MATCH("Andel av bränsle i kvv som allokerats till värme, exklusive rökgaskondensering och hjälpel",'Slutlig allokering kvv'!$B$1:$AX$1,0),FALSE),"")</f>
        <v/>
      </c>
      <c r="AN207" s="195" t="str">
        <f t="shared" si="7"/>
        <v/>
      </c>
    </row>
    <row r="208" spans="1:40" x14ac:dyDescent="0.25">
      <c r="A208" s="2" t="s">
        <v>324</v>
      </c>
      <c r="B208" s="2" t="s">
        <v>328</v>
      </c>
      <c r="C208" t="str">
        <f>IFERROR(VLOOKUP($B208,Kraftvärmeprod!$B$1:$AH$479,MATCH(C$4,Kraftvärmeprod!$B$1:$AG$1,0),FALSE)/1,"")</f>
        <v/>
      </c>
      <c r="D208" t="str">
        <f>IFERROR(VLOOKUP($B208,Kraftvärmeprod!$B$1:$AH$479,MATCH(D$4,Kraftvärmeprod!$B$1:$AG$1,0),FALSE)/1,"")</f>
        <v/>
      </c>
      <c r="F208">
        <f>IFERROR(VLOOKUP($B208,Kraftvärmeprod!$B$1:$AJ$550,MATCH(F$4,Kraftvärmeprod!$B$1:$AJ$1,0),FALSE)/1,0)-IFERROR(VLOOKUP($B208,'Slutlig allokering kvv'!$B$2:$AJ$550,MATCH(F$4,'Slutlig allokering kvv'!$B$1:$AJ$1,0),FALSE)/1,0)</f>
        <v>0</v>
      </c>
      <c r="G208">
        <f>IFERROR(VLOOKUP($B208,Kraftvärmeprod!$B$1:$AJ$550,MATCH(G$4,Kraftvärmeprod!$B$1:$AJ$1,0),FALSE)/1,0)-IFERROR(VLOOKUP($B208,'Slutlig allokering kvv'!$B$2:$AJ$550,MATCH(G$4,'Slutlig allokering kvv'!$B$1:$AJ$1,0),FALSE)/1,0)</f>
        <v>0</v>
      </c>
      <c r="H208">
        <f>IFERROR(VLOOKUP($B208,Kraftvärmeprod!$B$1:$AJ$550,MATCH(H$4,Kraftvärmeprod!$B$1:$AJ$1,0),FALSE)/1,0)-IFERROR(VLOOKUP($B208,'Slutlig allokering kvv'!$B$2:$AJ$550,MATCH(H$4,'Slutlig allokering kvv'!$B$1:$AJ$1,0),FALSE)/1,0)</f>
        <v>0</v>
      </c>
      <c r="I208">
        <f>IFERROR(VLOOKUP($B208,Kraftvärmeprod!$B$1:$AJ$550,MATCH(I$4,Kraftvärmeprod!$B$1:$AJ$1,0),FALSE)/1,0)-IFERROR(VLOOKUP($B208,'Slutlig allokering kvv'!$B$2:$AJ$550,MATCH(I$4,'Slutlig allokering kvv'!$B$1:$AJ$1,0),FALSE)/1,0)</f>
        <v>0</v>
      </c>
      <c r="J208">
        <f>IFERROR(VLOOKUP($B208,Kraftvärmeprod!$B$1:$AJ$550,MATCH(J$4,Kraftvärmeprod!$B$1:$AJ$1,0),FALSE)/1,0)-IFERROR(VLOOKUP($B208,'Slutlig allokering kvv'!$B$2:$AJ$550,MATCH(J$4,'Slutlig allokering kvv'!$B$1:$AJ$1,0),FALSE)/1,0)</f>
        <v>0</v>
      </c>
      <c r="K208">
        <f>IFERROR(VLOOKUP($B208,Kraftvärmeprod!$B$1:$AJ$550,MATCH(K$4,Kraftvärmeprod!$B$1:$AJ$1,0),FALSE)/1,0)-IFERROR(VLOOKUP($B208,'Slutlig allokering kvv'!$B$2:$AJ$550,MATCH(K$4,'Slutlig allokering kvv'!$B$1:$AJ$1,0),FALSE)/1,0)</f>
        <v>0</v>
      </c>
      <c r="L208">
        <f>IFERROR(VLOOKUP($B208,Kraftvärmeprod!$B$1:$AJ$550,MATCH(L$4,Kraftvärmeprod!$B$1:$AJ$1,0),FALSE)/1,0)-IFERROR(VLOOKUP($B208,'Slutlig allokering kvv'!$B$2:$AJ$550,MATCH(L$4,'Slutlig allokering kvv'!$B$1:$AJ$1,0),FALSE)/1,0)</f>
        <v>0</v>
      </c>
      <c r="M208">
        <f>IFERROR(VLOOKUP($B208,Kraftvärmeprod!$B$1:$AJ$550,MATCH(M$4,Kraftvärmeprod!$B$1:$AJ$1,0),FALSE)/1,0)-IFERROR(VLOOKUP($B208,'Slutlig allokering kvv'!$B$2:$AJ$550,MATCH(M$4,'Slutlig allokering kvv'!$B$1:$AJ$1,0),FALSE)/1,0)</f>
        <v>0</v>
      </c>
      <c r="N208">
        <f>IFERROR(VLOOKUP($B208,Kraftvärmeprod!$B$1:$AJ$550,MATCH(N$4,Kraftvärmeprod!$B$1:$AJ$1,0),FALSE)/1,0)-IFERROR(VLOOKUP($B208,'Slutlig allokering kvv'!$B$2:$AJ$550,MATCH(N$4,'Slutlig allokering kvv'!$B$1:$AJ$1,0),FALSE)/1,0)</f>
        <v>0</v>
      </c>
      <c r="O208">
        <f>IFERROR(VLOOKUP($B208,Kraftvärmeprod!$B$1:$AJ$550,MATCH(O$4,Kraftvärmeprod!$B$1:$AJ$1,0),FALSE)/1,0)-IFERROR(VLOOKUP($B208,'Slutlig allokering kvv'!$B$2:$AJ$550,MATCH(O$4,'Slutlig allokering kvv'!$B$1:$AJ$1,0),FALSE)/1,0)</f>
        <v>0</v>
      </c>
      <c r="P208">
        <f>IFERROR(VLOOKUP($B208,Kraftvärmeprod!$B$1:$AJ$550,MATCH(P$4,Kraftvärmeprod!$B$1:$AJ$1,0),FALSE)/1,0)-IFERROR(VLOOKUP($B208,'Slutlig allokering kvv'!$B$2:$AJ$550,MATCH(P$4,'Slutlig allokering kvv'!$B$1:$AJ$1,0),FALSE)/1,0)</f>
        <v>0</v>
      </c>
      <c r="Q208">
        <f>IFERROR(VLOOKUP($B208,Kraftvärmeprod!$B$1:$AJ$550,MATCH(Q$4,Kraftvärmeprod!$B$1:$AJ$1,0),FALSE)/1,0)-IFERROR(VLOOKUP($B208,'Slutlig allokering kvv'!$B$2:$AJ$550,MATCH(Q$4,'Slutlig allokering kvv'!$B$1:$AJ$1,0),FALSE)/1,0)</f>
        <v>0</v>
      </c>
      <c r="R208">
        <f>IFERROR(VLOOKUP($B208,Kraftvärmeprod!$B$1:$AJ$550,MATCH(R$4,Kraftvärmeprod!$B$1:$AJ$1,0),FALSE)/1,0)-IFERROR(VLOOKUP($B208,'Slutlig allokering kvv'!$B$2:$AJ$550,MATCH(R$4,'Slutlig allokering kvv'!$B$1:$AJ$1,0),FALSE)/1,0)</f>
        <v>0</v>
      </c>
      <c r="S208">
        <f>IFERROR(VLOOKUP($B208,Kraftvärmeprod!$B$1:$AJ$550,MATCH(S$4,Kraftvärmeprod!$B$1:$AJ$1,0),FALSE)/1,0)-IFERROR(VLOOKUP($B208,'Slutlig allokering kvv'!$B$2:$AJ$550,MATCH(S$4,'Slutlig allokering kvv'!$B$1:$AJ$1,0),FALSE)/1,0)</f>
        <v>0</v>
      </c>
      <c r="T208">
        <f>IFERROR(VLOOKUP($B208,Kraftvärmeprod!$B$1:$AJ$550,MATCH(T$4,Kraftvärmeprod!$B$1:$AJ$1,0),FALSE)/1,0)-IFERROR(VLOOKUP($B208,'Slutlig allokering kvv'!$B$2:$AJ$550,MATCH(T$4,'Slutlig allokering kvv'!$B$1:$AJ$1,0),FALSE)/1,0)</f>
        <v>0</v>
      </c>
      <c r="U208">
        <f>IFERROR(VLOOKUP($B208,Kraftvärmeprod!$B$1:$AJ$550,MATCH(U$4,Kraftvärmeprod!$B$1:$AJ$1,0),FALSE)/1,0)-IFERROR(VLOOKUP($B208,'Slutlig allokering kvv'!$B$2:$AJ$550,MATCH(U$4,'Slutlig allokering kvv'!$B$1:$AJ$1,0),FALSE)/1,0)</f>
        <v>0</v>
      </c>
      <c r="V208">
        <f>IFERROR(VLOOKUP($B208,Kraftvärmeprod!$B$1:$AJ$550,MATCH(V$4,Kraftvärmeprod!$B$1:$AJ$1,0),FALSE)/1,0)-IFERROR(VLOOKUP($B208,'Slutlig allokering kvv'!$B$2:$AJ$550,MATCH(V$4,'Slutlig allokering kvv'!$B$1:$AJ$1,0),FALSE)/1,0)</f>
        <v>0</v>
      </c>
      <c r="W208">
        <f>IFERROR(VLOOKUP($B208,Kraftvärmeprod!$B$1:$AJ$550,MATCH(W$4,Kraftvärmeprod!$B$1:$AJ$1,0),FALSE)/1,0)-IFERROR(VLOOKUP($B208,'Slutlig allokering kvv'!$B$2:$AJ$550,MATCH(W$4,'Slutlig allokering kvv'!$B$1:$AJ$1,0),FALSE)/1,0)</f>
        <v>0</v>
      </c>
      <c r="X208">
        <f>IFERROR(VLOOKUP($B208,Kraftvärmeprod!$B$1:$AJ$550,MATCH(X$4,Kraftvärmeprod!$B$1:$AJ$1,0),FALSE)/1,0)-IFERROR(VLOOKUP($B208,'Slutlig allokering kvv'!$B$2:$AJ$550,MATCH(X$4,'Slutlig allokering kvv'!$B$1:$AJ$1,0),FALSE)/1,0)</f>
        <v>0</v>
      </c>
      <c r="Y208">
        <f>IFERROR(VLOOKUP($B208,Kraftvärmeprod!$B$1:$AJ$550,MATCH(Y$4,Kraftvärmeprod!$B$1:$AJ$1,0),FALSE)/1,0)-IFERROR(VLOOKUP($B208,'Slutlig allokering kvv'!$B$2:$AJ$550,MATCH(Y$4,'Slutlig allokering kvv'!$B$1:$AJ$1,0),FALSE)/1,0)</f>
        <v>0</v>
      </c>
      <c r="Z208">
        <f>IFERROR(VLOOKUP($B208,Kraftvärmeprod!$B$1:$AJ$550,MATCH(Z$4,Kraftvärmeprod!$B$1:$AJ$1,0),FALSE)/1,0)-IFERROR(VLOOKUP($B208,'Slutlig allokering kvv'!$B$2:$AJ$550,MATCH(Z$4,'Slutlig allokering kvv'!$B$1:$AJ$1,0),FALSE)/1,0)</f>
        <v>0</v>
      </c>
      <c r="AA208">
        <f>IFERROR(VLOOKUP($B208,Kraftvärmeprod!$B$1:$AJ$550,MATCH(AA$4,Kraftvärmeprod!$B$1:$AJ$1,0),FALSE)/1,0)-IFERROR(VLOOKUP($B208,'Slutlig allokering kvv'!$B$2:$AJ$550,MATCH(AA$4,'Slutlig allokering kvv'!$B$1:$AJ$1,0),FALSE)/1,0)</f>
        <v>0</v>
      </c>
      <c r="AB208">
        <f>IFERROR(VLOOKUP($B208,Kraftvärmeprod!$B$1:$AJ$550,MATCH(AB$4,Kraftvärmeprod!$B$1:$AJ$1,0),FALSE)/1,0)-IFERROR(VLOOKUP($B208,'Slutlig allokering kvv'!$B$2:$AJ$550,MATCH(AB$4,'Slutlig allokering kvv'!$B$1:$AJ$1,0),FALSE)/1,0)</f>
        <v>0</v>
      </c>
      <c r="AC208">
        <f>IFERROR(VLOOKUP($B208,Kraftvärmeprod!$B$1:$AJ$550,MATCH(AC$4,Kraftvärmeprod!$B$1:$AJ$1,0),FALSE)/1,0)-IFERROR(VLOOKUP($B208,'Slutlig allokering kvv'!$B$2:$AJ$550,MATCH(AC$4,'Slutlig allokering kvv'!$B$1:$AJ$1,0),FALSE)/1,0)</f>
        <v>0</v>
      </c>
      <c r="AD208">
        <f>IFERROR(VLOOKUP($B208,Miljö!$B$1:$E$471,MATCH("Hjälpel kraftvärme (GWh)",Miljö!$B$1:$E$1,0),FALSE)/1,0)-IFERROR(VLOOKUP($B208,'Slutlig allokering kvv'!$B$2:$AJ$550,MATCH(AD$4,'Slutlig allokering kvv'!$B$1:$AJ$1,0),FALSE)/1,0)</f>
        <v>0</v>
      </c>
      <c r="AH208">
        <f t="shared" si="6"/>
        <v>0</v>
      </c>
      <c r="AJ208">
        <f>IFERROR(VLOOKUP($B208,'Slutlig allokering kvv'!$B$2:$AX$550,MATCH("Summa slutlig allokerad tillförd energi (utan hjälpel och rökgaskondensering):",'Slutlig allokering kvv'!$B$1:$AX$1,0),FALSE)/1,"")</f>
        <v>0</v>
      </c>
      <c r="AL208" s="195" t="str">
        <f>IFERROR(1-VLOOKUP($B208,'Slutlig allokering kvv'!$B$2:$AX$550,MATCH("Andel av bränsle i kvv som allokerats till värme, exklusive rökgaskondensering och hjälpel",'Slutlig allokering kvv'!$B$1:$AX$1,0),FALSE),"")</f>
        <v/>
      </c>
      <c r="AN208" s="195" t="str">
        <f t="shared" si="7"/>
        <v/>
      </c>
    </row>
    <row r="209" spans="1:40" x14ac:dyDescent="0.25">
      <c r="A209" s="2" t="s">
        <v>329</v>
      </c>
      <c r="B209" s="2" t="s">
        <v>330</v>
      </c>
      <c r="C209">
        <f>IFERROR(VLOOKUP($B209,Kraftvärmeprod!$B$1:$AH$479,MATCH(C$4,Kraftvärmeprod!$B$1:$AG$1,0),FALSE)/1,"")</f>
        <v>193.24</v>
      </c>
      <c r="D209">
        <f>IFERROR(VLOOKUP($B209,Kraftvärmeprod!$B$1:$AH$479,MATCH(D$4,Kraftvärmeprod!$B$1:$AG$1,0),FALSE)/1,"")</f>
        <v>20.100000000000001</v>
      </c>
      <c r="F209">
        <f>IFERROR(VLOOKUP($B209,Kraftvärmeprod!$B$1:$AJ$550,MATCH(F$4,Kraftvärmeprod!$B$1:$AJ$1,0),FALSE)/1,0)-IFERROR(VLOOKUP($B209,'Slutlig allokering kvv'!$B$2:$AJ$550,MATCH(F$4,'Slutlig allokering kvv'!$B$1:$AJ$1,0),FALSE)/1,0)</f>
        <v>0</v>
      </c>
      <c r="G209">
        <f>IFERROR(VLOOKUP($B209,Kraftvärmeprod!$B$1:$AJ$550,MATCH(G$4,Kraftvärmeprod!$B$1:$AJ$1,0),FALSE)/1,0)-IFERROR(VLOOKUP($B209,'Slutlig allokering kvv'!$B$2:$AJ$550,MATCH(G$4,'Slutlig allokering kvv'!$B$1:$AJ$1,0),FALSE)/1,0)</f>
        <v>5.2146999999999999E-2</v>
      </c>
      <c r="H209">
        <f>IFERROR(VLOOKUP($B209,Kraftvärmeprod!$B$1:$AJ$550,MATCH(H$4,Kraftvärmeprod!$B$1:$AJ$1,0),FALSE)/1,0)-IFERROR(VLOOKUP($B209,'Slutlig allokering kvv'!$B$2:$AJ$550,MATCH(H$4,'Slutlig allokering kvv'!$B$1:$AJ$1,0),FALSE)/1,0)</f>
        <v>0</v>
      </c>
      <c r="I209">
        <f>IFERROR(VLOOKUP($B209,Kraftvärmeprod!$B$1:$AJ$550,MATCH(I$4,Kraftvärmeprod!$B$1:$AJ$1,0),FALSE)/1,0)-IFERROR(VLOOKUP($B209,'Slutlig allokering kvv'!$B$2:$AJ$550,MATCH(I$4,'Slutlig allokering kvv'!$B$1:$AJ$1,0),FALSE)/1,0)</f>
        <v>0</v>
      </c>
      <c r="J209">
        <f>IFERROR(VLOOKUP($B209,Kraftvärmeprod!$B$1:$AJ$550,MATCH(J$4,Kraftvärmeprod!$B$1:$AJ$1,0),FALSE)/1,0)-IFERROR(VLOOKUP($B209,'Slutlig allokering kvv'!$B$2:$AJ$550,MATCH(J$4,'Slutlig allokering kvv'!$B$1:$AJ$1,0),FALSE)/1,0)</f>
        <v>0</v>
      </c>
      <c r="K209">
        <f>IFERROR(VLOOKUP($B209,Kraftvärmeprod!$B$1:$AJ$550,MATCH(K$4,Kraftvärmeprod!$B$1:$AJ$1,0),FALSE)/1,0)-IFERROR(VLOOKUP($B209,'Slutlig allokering kvv'!$B$2:$AJ$550,MATCH(K$4,'Slutlig allokering kvv'!$B$1:$AJ$1,0),FALSE)/1,0)</f>
        <v>0</v>
      </c>
      <c r="L209">
        <f>IFERROR(VLOOKUP($B209,Kraftvärmeprod!$B$1:$AJ$550,MATCH(L$4,Kraftvärmeprod!$B$1:$AJ$1,0),FALSE)/1,0)-IFERROR(VLOOKUP($B209,'Slutlig allokering kvv'!$B$2:$AJ$550,MATCH(L$4,'Slutlig allokering kvv'!$B$1:$AJ$1,0),FALSE)/1,0)</f>
        <v>0</v>
      </c>
      <c r="M209">
        <f>IFERROR(VLOOKUP($B209,Kraftvärmeprod!$B$1:$AJ$550,MATCH(M$4,Kraftvärmeprod!$B$1:$AJ$1,0),FALSE)/1,0)-IFERROR(VLOOKUP($B209,'Slutlig allokering kvv'!$B$2:$AJ$550,MATCH(M$4,'Slutlig allokering kvv'!$B$1:$AJ$1,0),FALSE)/1,0)</f>
        <v>0</v>
      </c>
      <c r="N209">
        <f>IFERROR(VLOOKUP($B209,Kraftvärmeprod!$B$1:$AJ$550,MATCH(N$4,Kraftvärmeprod!$B$1:$AJ$1,0),FALSE)/1,0)-IFERROR(VLOOKUP($B209,'Slutlig allokering kvv'!$B$2:$AJ$550,MATCH(N$4,'Slutlig allokering kvv'!$B$1:$AJ$1,0),FALSE)/1,0)</f>
        <v>0</v>
      </c>
      <c r="O209">
        <f>IFERROR(VLOOKUP($B209,Kraftvärmeprod!$B$1:$AJ$550,MATCH(O$4,Kraftvärmeprod!$B$1:$AJ$1,0),FALSE)/1,0)-IFERROR(VLOOKUP($B209,'Slutlig allokering kvv'!$B$2:$AJ$550,MATCH(O$4,'Slutlig allokering kvv'!$B$1:$AJ$1,0),FALSE)/1,0)</f>
        <v>0</v>
      </c>
      <c r="P209">
        <f>IFERROR(VLOOKUP($B209,Kraftvärmeprod!$B$1:$AJ$550,MATCH(P$4,Kraftvärmeprod!$B$1:$AJ$1,0),FALSE)/1,0)-IFERROR(VLOOKUP($B209,'Slutlig allokering kvv'!$B$2:$AJ$550,MATCH(P$4,'Slutlig allokering kvv'!$B$1:$AJ$1,0),FALSE)/1,0)</f>
        <v>0</v>
      </c>
      <c r="Q209">
        <f>IFERROR(VLOOKUP($B209,Kraftvärmeprod!$B$1:$AJ$550,MATCH(Q$4,Kraftvärmeprod!$B$1:$AJ$1,0),FALSE)/1,0)-IFERROR(VLOOKUP($B209,'Slutlig allokering kvv'!$B$2:$AJ$550,MATCH(Q$4,'Slutlig allokering kvv'!$B$1:$AJ$1,0),FALSE)/1,0)</f>
        <v>0</v>
      </c>
      <c r="R209">
        <f>IFERROR(VLOOKUP($B209,Kraftvärmeprod!$B$1:$AJ$550,MATCH(R$4,Kraftvärmeprod!$B$1:$AJ$1,0),FALSE)/1,0)-IFERROR(VLOOKUP($B209,'Slutlig allokering kvv'!$B$2:$AJ$550,MATCH(R$4,'Slutlig allokering kvv'!$B$1:$AJ$1,0),FALSE)/1,0)</f>
        <v>0</v>
      </c>
      <c r="S209">
        <f>IFERROR(VLOOKUP($B209,Kraftvärmeprod!$B$1:$AJ$550,MATCH(S$4,Kraftvärmeprod!$B$1:$AJ$1,0),FALSE)/1,0)-IFERROR(VLOOKUP($B209,'Slutlig allokering kvv'!$B$2:$AJ$550,MATCH(S$4,'Slutlig allokering kvv'!$B$1:$AJ$1,0),FALSE)/1,0)</f>
        <v>0</v>
      </c>
      <c r="T209">
        <f>IFERROR(VLOOKUP($B209,Kraftvärmeprod!$B$1:$AJ$550,MATCH(T$4,Kraftvärmeprod!$B$1:$AJ$1,0),FALSE)/1,0)-IFERROR(VLOOKUP($B209,'Slutlig allokering kvv'!$B$2:$AJ$550,MATCH(T$4,'Slutlig allokering kvv'!$B$1:$AJ$1,0),FALSE)/1,0)</f>
        <v>0</v>
      </c>
      <c r="U209">
        <f>IFERROR(VLOOKUP($B209,Kraftvärmeprod!$B$1:$AJ$550,MATCH(U$4,Kraftvärmeprod!$B$1:$AJ$1,0),FALSE)/1,0)-IFERROR(VLOOKUP($B209,'Slutlig allokering kvv'!$B$2:$AJ$550,MATCH(U$4,'Slutlig allokering kvv'!$B$1:$AJ$1,0),FALSE)/1,0)</f>
        <v>0</v>
      </c>
      <c r="V209">
        <f>IFERROR(VLOOKUP($B209,Kraftvärmeprod!$B$1:$AJ$550,MATCH(V$4,Kraftvärmeprod!$B$1:$AJ$1,0),FALSE)/1,0)-IFERROR(VLOOKUP($B209,'Slutlig allokering kvv'!$B$2:$AJ$550,MATCH(V$4,'Slutlig allokering kvv'!$B$1:$AJ$1,0),FALSE)/1,0)</f>
        <v>4.7770999999999972</v>
      </c>
      <c r="W209">
        <f>IFERROR(VLOOKUP($B209,Kraftvärmeprod!$B$1:$AJ$550,MATCH(W$4,Kraftvärmeprod!$B$1:$AJ$1,0),FALSE)/1,0)-IFERROR(VLOOKUP($B209,'Slutlig allokering kvv'!$B$2:$AJ$550,MATCH(W$4,'Slutlig allokering kvv'!$B$1:$AJ$1,0),FALSE)/1,0)</f>
        <v>0</v>
      </c>
      <c r="X209">
        <f>IFERROR(VLOOKUP($B209,Kraftvärmeprod!$B$1:$AJ$550,MATCH(X$4,Kraftvärmeprod!$B$1:$AJ$1,0),FALSE)/1,0)-IFERROR(VLOOKUP($B209,'Slutlig allokering kvv'!$B$2:$AJ$550,MATCH(X$4,'Slutlig allokering kvv'!$B$1:$AJ$1,0),FALSE)/1,0)</f>
        <v>0</v>
      </c>
      <c r="Y209">
        <f>IFERROR(VLOOKUP($B209,Kraftvärmeprod!$B$1:$AJ$550,MATCH(Y$4,Kraftvärmeprod!$B$1:$AJ$1,0),FALSE)/1,0)-IFERROR(VLOOKUP($B209,'Slutlig allokering kvv'!$B$2:$AJ$550,MATCH(Y$4,'Slutlig allokering kvv'!$B$1:$AJ$1,0),FALSE)/1,0)</f>
        <v>0</v>
      </c>
      <c r="Z209">
        <f>IFERROR(VLOOKUP($B209,Kraftvärmeprod!$B$1:$AJ$550,MATCH(Z$4,Kraftvärmeprod!$B$1:$AJ$1,0),FALSE)/1,0)-IFERROR(VLOOKUP($B209,'Slutlig allokering kvv'!$B$2:$AJ$550,MATCH(Z$4,'Slutlig allokering kvv'!$B$1:$AJ$1,0),FALSE)/1,0)</f>
        <v>7.196200000000001</v>
      </c>
      <c r="AA209">
        <f>IFERROR(VLOOKUP($B209,Kraftvärmeprod!$B$1:$AJ$550,MATCH(AA$4,Kraftvärmeprod!$B$1:$AJ$1,0),FALSE)/1,0)-IFERROR(VLOOKUP($B209,'Slutlig allokering kvv'!$B$2:$AJ$550,MATCH(AA$4,'Slutlig allokering kvv'!$B$1:$AJ$1,0),FALSE)/1,0)</f>
        <v>39.602000000000018</v>
      </c>
      <c r="AB209">
        <f>IFERROR(VLOOKUP($B209,Kraftvärmeprod!$B$1:$AJ$550,MATCH(AB$4,Kraftvärmeprod!$B$1:$AJ$1,0),FALSE)/1,0)-IFERROR(VLOOKUP($B209,'Slutlig allokering kvv'!$B$2:$AJ$550,MATCH(AB$4,'Slutlig allokering kvv'!$B$1:$AJ$1,0),FALSE)/1,0)</f>
        <v>0</v>
      </c>
      <c r="AC209">
        <f>IFERROR(VLOOKUP($B209,Kraftvärmeprod!$B$1:$AJ$550,MATCH(AC$4,Kraftvärmeprod!$B$1:$AJ$1,0),FALSE)/1,0)-IFERROR(VLOOKUP($B209,'Slutlig allokering kvv'!$B$2:$AJ$550,MATCH(AC$4,'Slutlig allokering kvv'!$B$1:$AJ$1,0),FALSE)/1,0)</f>
        <v>0</v>
      </c>
      <c r="AD209">
        <f>IFERROR(VLOOKUP($B209,Miljö!$B$1:$E$471,MATCH("Hjälpel kraftvärme (GWh)",Miljö!$B$1:$E$1,0),FALSE)/1,0)-IFERROR(VLOOKUP($B209,'Slutlig allokering kvv'!$B$2:$AJ$550,MATCH(AD$4,'Slutlig allokering kvv'!$B$1:$AJ$1,0),FALSE)/1,0)</f>
        <v>0</v>
      </c>
      <c r="AH209">
        <f t="shared" si="6"/>
        <v>51.627447000000018</v>
      </c>
      <c r="AJ209">
        <f>IFERROR(VLOOKUP($B209,'Slutlig allokering kvv'!$B$2:$AX$550,MATCH("Summa slutlig allokerad tillförd energi (utan hjälpel och rökgaskondensering):",'Slutlig allokering kvv'!$B$1:$AX$1,0),FALSE)/1,"")</f>
        <v>168.222553</v>
      </c>
      <c r="AL209" s="195">
        <f>IFERROR(1-VLOOKUP($B209,'Slutlig allokering kvv'!$B$2:$AX$550,MATCH("Andel av bränsle i kvv som allokerats till värme, exklusive rökgaskondensering och hjälpel",'Slutlig allokering kvv'!$B$1:$AX$1,0),FALSE),"")</f>
        <v>0.23483032522174219</v>
      </c>
      <c r="AN209" s="195">
        <f t="shared" si="7"/>
        <v>0.23483032522174216</v>
      </c>
    </row>
    <row r="210" spans="1:40" x14ac:dyDescent="0.25">
      <c r="A210" s="2" t="s">
        <v>331</v>
      </c>
      <c r="B210" s="2" t="s">
        <v>332</v>
      </c>
      <c r="C210" t="str">
        <f>IFERROR(VLOOKUP($B210,Kraftvärmeprod!$B$1:$AH$479,MATCH(C$4,Kraftvärmeprod!$B$1:$AG$1,0),FALSE)/1,"")</f>
        <v/>
      </c>
      <c r="D210" t="str">
        <f>IFERROR(VLOOKUP($B210,Kraftvärmeprod!$B$1:$AH$479,MATCH(D$4,Kraftvärmeprod!$B$1:$AG$1,0),FALSE)/1,"")</f>
        <v/>
      </c>
      <c r="F210">
        <f>IFERROR(VLOOKUP($B210,Kraftvärmeprod!$B$1:$AJ$550,MATCH(F$4,Kraftvärmeprod!$B$1:$AJ$1,0),FALSE)/1,0)-IFERROR(VLOOKUP($B210,'Slutlig allokering kvv'!$B$2:$AJ$550,MATCH(F$4,'Slutlig allokering kvv'!$B$1:$AJ$1,0),FALSE)/1,0)</f>
        <v>0</v>
      </c>
      <c r="G210">
        <f>IFERROR(VLOOKUP($B210,Kraftvärmeprod!$B$1:$AJ$550,MATCH(G$4,Kraftvärmeprod!$B$1:$AJ$1,0),FALSE)/1,0)-IFERROR(VLOOKUP($B210,'Slutlig allokering kvv'!$B$2:$AJ$550,MATCH(G$4,'Slutlig allokering kvv'!$B$1:$AJ$1,0),FALSE)/1,0)</f>
        <v>0</v>
      </c>
      <c r="H210">
        <f>IFERROR(VLOOKUP($B210,Kraftvärmeprod!$B$1:$AJ$550,MATCH(H$4,Kraftvärmeprod!$B$1:$AJ$1,0),FALSE)/1,0)-IFERROR(VLOOKUP($B210,'Slutlig allokering kvv'!$B$2:$AJ$550,MATCH(H$4,'Slutlig allokering kvv'!$B$1:$AJ$1,0),FALSE)/1,0)</f>
        <v>0</v>
      </c>
      <c r="I210">
        <f>IFERROR(VLOOKUP($B210,Kraftvärmeprod!$B$1:$AJ$550,MATCH(I$4,Kraftvärmeprod!$B$1:$AJ$1,0),FALSE)/1,0)-IFERROR(VLOOKUP($B210,'Slutlig allokering kvv'!$B$2:$AJ$550,MATCH(I$4,'Slutlig allokering kvv'!$B$1:$AJ$1,0),FALSE)/1,0)</f>
        <v>0</v>
      </c>
      <c r="J210">
        <f>IFERROR(VLOOKUP($B210,Kraftvärmeprod!$B$1:$AJ$550,MATCH(J$4,Kraftvärmeprod!$B$1:$AJ$1,0),FALSE)/1,0)-IFERROR(VLOOKUP($B210,'Slutlig allokering kvv'!$B$2:$AJ$550,MATCH(J$4,'Slutlig allokering kvv'!$B$1:$AJ$1,0),FALSE)/1,0)</f>
        <v>0</v>
      </c>
      <c r="K210">
        <f>IFERROR(VLOOKUP($B210,Kraftvärmeprod!$B$1:$AJ$550,MATCH(K$4,Kraftvärmeprod!$B$1:$AJ$1,0),FALSE)/1,0)-IFERROR(VLOOKUP($B210,'Slutlig allokering kvv'!$B$2:$AJ$550,MATCH(K$4,'Slutlig allokering kvv'!$B$1:$AJ$1,0),FALSE)/1,0)</f>
        <v>0</v>
      </c>
      <c r="L210">
        <f>IFERROR(VLOOKUP($B210,Kraftvärmeprod!$B$1:$AJ$550,MATCH(L$4,Kraftvärmeprod!$B$1:$AJ$1,0),FALSE)/1,0)-IFERROR(VLOOKUP($B210,'Slutlig allokering kvv'!$B$2:$AJ$550,MATCH(L$4,'Slutlig allokering kvv'!$B$1:$AJ$1,0),FALSE)/1,0)</f>
        <v>0</v>
      </c>
      <c r="M210">
        <f>IFERROR(VLOOKUP($B210,Kraftvärmeprod!$B$1:$AJ$550,MATCH(M$4,Kraftvärmeprod!$B$1:$AJ$1,0),FALSE)/1,0)-IFERROR(VLOOKUP($B210,'Slutlig allokering kvv'!$B$2:$AJ$550,MATCH(M$4,'Slutlig allokering kvv'!$B$1:$AJ$1,0),FALSE)/1,0)</f>
        <v>0</v>
      </c>
      <c r="N210">
        <f>IFERROR(VLOOKUP($B210,Kraftvärmeprod!$B$1:$AJ$550,MATCH(N$4,Kraftvärmeprod!$B$1:$AJ$1,0),FALSE)/1,0)-IFERROR(VLOOKUP($B210,'Slutlig allokering kvv'!$B$2:$AJ$550,MATCH(N$4,'Slutlig allokering kvv'!$B$1:$AJ$1,0),FALSE)/1,0)</f>
        <v>0</v>
      </c>
      <c r="O210">
        <f>IFERROR(VLOOKUP($B210,Kraftvärmeprod!$B$1:$AJ$550,MATCH(O$4,Kraftvärmeprod!$B$1:$AJ$1,0),FALSE)/1,0)-IFERROR(VLOOKUP($B210,'Slutlig allokering kvv'!$B$2:$AJ$550,MATCH(O$4,'Slutlig allokering kvv'!$B$1:$AJ$1,0),FALSE)/1,0)</f>
        <v>0</v>
      </c>
      <c r="P210">
        <f>IFERROR(VLOOKUP($B210,Kraftvärmeprod!$B$1:$AJ$550,MATCH(P$4,Kraftvärmeprod!$B$1:$AJ$1,0),FALSE)/1,0)-IFERROR(VLOOKUP($B210,'Slutlig allokering kvv'!$B$2:$AJ$550,MATCH(P$4,'Slutlig allokering kvv'!$B$1:$AJ$1,0),FALSE)/1,0)</f>
        <v>0</v>
      </c>
      <c r="Q210">
        <f>IFERROR(VLOOKUP($B210,Kraftvärmeprod!$B$1:$AJ$550,MATCH(Q$4,Kraftvärmeprod!$B$1:$AJ$1,0),FALSE)/1,0)-IFERROR(VLOOKUP($B210,'Slutlig allokering kvv'!$B$2:$AJ$550,MATCH(Q$4,'Slutlig allokering kvv'!$B$1:$AJ$1,0),FALSE)/1,0)</f>
        <v>0</v>
      </c>
      <c r="R210">
        <f>IFERROR(VLOOKUP($B210,Kraftvärmeprod!$B$1:$AJ$550,MATCH(R$4,Kraftvärmeprod!$B$1:$AJ$1,0),FALSE)/1,0)-IFERROR(VLOOKUP($B210,'Slutlig allokering kvv'!$B$2:$AJ$550,MATCH(R$4,'Slutlig allokering kvv'!$B$1:$AJ$1,0),FALSE)/1,0)</f>
        <v>0</v>
      </c>
      <c r="S210">
        <f>IFERROR(VLOOKUP($B210,Kraftvärmeprod!$B$1:$AJ$550,MATCH(S$4,Kraftvärmeprod!$B$1:$AJ$1,0),FALSE)/1,0)-IFERROR(VLOOKUP($B210,'Slutlig allokering kvv'!$B$2:$AJ$550,MATCH(S$4,'Slutlig allokering kvv'!$B$1:$AJ$1,0),FALSE)/1,0)</f>
        <v>0</v>
      </c>
      <c r="T210">
        <f>IFERROR(VLOOKUP($B210,Kraftvärmeprod!$B$1:$AJ$550,MATCH(T$4,Kraftvärmeprod!$B$1:$AJ$1,0),FALSE)/1,0)-IFERROR(VLOOKUP($B210,'Slutlig allokering kvv'!$B$2:$AJ$550,MATCH(T$4,'Slutlig allokering kvv'!$B$1:$AJ$1,0),FALSE)/1,0)</f>
        <v>0</v>
      </c>
      <c r="U210">
        <f>IFERROR(VLOOKUP($B210,Kraftvärmeprod!$B$1:$AJ$550,MATCH(U$4,Kraftvärmeprod!$B$1:$AJ$1,0),FALSE)/1,0)-IFERROR(VLOOKUP($B210,'Slutlig allokering kvv'!$B$2:$AJ$550,MATCH(U$4,'Slutlig allokering kvv'!$B$1:$AJ$1,0),FALSE)/1,0)</f>
        <v>0</v>
      </c>
      <c r="V210">
        <f>IFERROR(VLOOKUP($B210,Kraftvärmeprod!$B$1:$AJ$550,MATCH(V$4,Kraftvärmeprod!$B$1:$AJ$1,0),FALSE)/1,0)-IFERROR(VLOOKUP($B210,'Slutlig allokering kvv'!$B$2:$AJ$550,MATCH(V$4,'Slutlig allokering kvv'!$B$1:$AJ$1,0),FALSE)/1,0)</f>
        <v>0</v>
      </c>
      <c r="W210">
        <f>IFERROR(VLOOKUP($B210,Kraftvärmeprod!$B$1:$AJ$550,MATCH(W$4,Kraftvärmeprod!$B$1:$AJ$1,0),FALSE)/1,0)-IFERROR(VLOOKUP($B210,'Slutlig allokering kvv'!$B$2:$AJ$550,MATCH(W$4,'Slutlig allokering kvv'!$B$1:$AJ$1,0),FALSE)/1,0)</f>
        <v>0</v>
      </c>
      <c r="X210">
        <f>IFERROR(VLOOKUP($B210,Kraftvärmeprod!$B$1:$AJ$550,MATCH(X$4,Kraftvärmeprod!$B$1:$AJ$1,0),FALSE)/1,0)-IFERROR(VLOOKUP($B210,'Slutlig allokering kvv'!$B$2:$AJ$550,MATCH(X$4,'Slutlig allokering kvv'!$B$1:$AJ$1,0),FALSE)/1,0)</f>
        <v>0</v>
      </c>
      <c r="Y210">
        <f>IFERROR(VLOOKUP($B210,Kraftvärmeprod!$B$1:$AJ$550,MATCH(Y$4,Kraftvärmeprod!$B$1:$AJ$1,0),FALSE)/1,0)-IFERROR(VLOOKUP($B210,'Slutlig allokering kvv'!$B$2:$AJ$550,MATCH(Y$4,'Slutlig allokering kvv'!$B$1:$AJ$1,0),FALSE)/1,0)</f>
        <v>0</v>
      </c>
      <c r="Z210">
        <f>IFERROR(VLOOKUP($B210,Kraftvärmeprod!$B$1:$AJ$550,MATCH(Z$4,Kraftvärmeprod!$B$1:$AJ$1,0),FALSE)/1,0)-IFERROR(VLOOKUP($B210,'Slutlig allokering kvv'!$B$2:$AJ$550,MATCH(Z$4,'Slutlig allokering kvv'!$B$1:$AJ$1,0),FALSE)/1,0)</f>
        <v>0</v>
      </c>
      <c r="AA210">
        <f>IFERROR(VLOOKUP($B210,Kraftvärmeprod!$B$1:$AJ$550,MATCH(AA$4,Kraftvärmeprod!$B$1:$AJ$1,0),FALSE)/1,0)-IFERROR(VLOOKUP($B210,'Slutlig allokering kvv'!$B$2:$AJ$550,MATCH(AA$4,'Slutlig allokering kvv'!$B$1:$AJ$1,0),FALSE)/1,0)</f>
        <v>0</v>
      </c>
      <c r="AB210">
        <f>IFERROR(VLOOKUP($B210,Kraftvärmeprod!$B$1:$AJ$550,MATCH(AB$4,Kraftvärmeprod!$B$1:$AJ$1,0),FALSE)/1,0)-IFERROR(VLOOKUP($B210,'Slutlig allokering kvv'!$B$2:$AJ$550,MATCH(AB$4,'Slutlig allokering kvv'!$B$1:$AJ$1,0),FALSE)/1,0)</f>
        <v>0</v>
      </c>
      <c r="AC210">
        <f>IFERROR(VLOOKUP($B210,Kraftvärmeprod!$B$1:$AJ$550,MATCH(AC$4,Kraftvärmeprod!$B$1:$AJ$1,0),FALSE)/1,0)-IFERROR(VLOOKUP($B210,'Slutlig allokering kvv'!$B$2:$AJ$550,MATCH(AC$4,'Slutlig allokering kvv'!$B$1:$AJ$1,0),FALSE)/1,0)</f>
        <v>0</v>
      </c>
      <c r="AD210">
        <f>IFERROR(VLOOKUP($B210,Miljö!$B$1:$E$471,MATCH("Hjälpel kraftvärme (GWh)",Miljö!$B$1:$E$1,0),FALSE)/1,0)-IFERROR(VLOOKUP($B210,'Slutlig allokering kvv'!$B$2:$AJ$550,MATCH(AD$4,'Slutlig allokering kvv'!$B$1:$AJ$1,0),FALSE)/1,0)</f>
        <v>0</v>
      </c>
      <c r="AH210">
        <f t="shared" si="6"/>
        <v>0</v>
      </c>
      <c r="AJ210">
        <f>IFERROR(VLOOKUP($B210,'Slutlig allokering kvv'!$B$2:$AX$550,MATCH("Summa slutlig allokerad tillförd energi (utan hjälpel och rökgaskondensering):",'Slutlig allokering kvv'!$B$1:$AX$1,0),FALSE)/1,"")</f>
        <v>0</v>
      </c>
      <c r="AL210" s="195" t="str">
        <f>IFERROR(1-VLOOKUP($B210,'Slutlig allokering kvv'!$B$2:$AX$550,MATCH("Andel av bränsle i kvv som allokerats till värme, exklusive rökgaskondensering och hjälpel",'Slutlig allokering kvv'!$B$1:$AX$1,0),FALSE),"")</f>
        <v/>
      </c>
      <c r="AN210" s="195" t="str">
        <f t="shared" si="7"/>
        <v/>
      </c>
    </row>
    <row r="211" spans="1:40" x14ac:dyDescent="0.25">
      <c r="A211" s="2" t="s">
        <v>331</v>
      </c>
      <c r="B211" s="2" t="s">
        <v>333</v>
      </c>
      <c r="C211" t="str">
        <f>IFERROR(VLOOKUP($B211,Kraftvärmeprod!$B$1:$AH$479,MATCH(C$4,Kraftvärmeprod!$B$1:$AG$1,0),FALSE)/1,"")</f>
        <v/>
      </c>
      <c r="D211" t="str">
        <f>IFERROR(VLOOKUP($B211,Kraftvärmeprod!$B$1:$AH$479,MATCH(D$4,Kraftvärmeprod!$B$1:$AG$1,0),FALSE)/1,"")</f>
        <v/>
      </c>
      <c r="F211">
        <f>IFERROR(VLOOKUP($B211,Kraftvärmeprod!$B$1:$AJ$550,MATCH(F$4,Kraftvärmeprod!$B$1:$AJ$1,0),FALSE)/1,0)-IFERROR(VLOOKUP($B211,'Slutlig allokering kvv'!$B$2:$AJ$550,MATCH(F$4,'Slutlig allokering kvv'!$B$1:$AJ$1,0),FALSE)/1,0)</f>
        <v>0</v>
      </c>
      <c r="G211">
        <f>IFERROR(VLOOKUP($B211,Kraftvärmeprod!$B$1:$AJ$550,MATCH(G$4,Kraftvärmeprod!$B$1:$AJ$1,0),FALSE)/1,0)-IFERROR(VLOOKUP($B211,'Slutlig allokering kvv'!$B$2:$AJ$550,MATCH(G$4,'Slutlig allokering kvv'!$B$1:$AJ$1,0),FALSE)/1,0)</f>
        <v>0</v>
      </c>
      <c r="H211">
        <f>IFERROR(VLOOKUP($B211,Kraftvärmeprod!$B$1:$AJ$550,MATCH(H$4,Kraftvärmeprod!$B$1:$AJ$1,0),FALSE)/1,0)-IFERROR(VLOOKUP($B211,'Slutlig allokering kvv'!$B$2:$AJ$550,MATCH(H$4,'Slutlig allokering kvv'!$B$1:$AJ$1,0),FALSE)/1,0)</f>
        <v>0</v>
      </c>
      <c r="I211">
        <f>IFERROR(VLOOKUP($B211,Kraftvärmeprod!$B$1:$AJ$550,MATCH(I$4,Kraftvärmeprod!$B$1:$AJ$1,0),FALSE)/1,0)-IFERROR(VLOOKUP($B211,'Slutlig allokering kvv'!$B$2:$AJ$550,MATCH(I$4,'Slutlig allokering kvv'!$B$1:$AJ$1,0),FALSE)/1,0)</f>
        <v>0</v>
      </c>
      <c r="J211">
        <f>IFERROR(VLOOKUP($B211,Kraftvärmeprod!$B$1:$AJ$550,MATCH(J$4,Kraftvärmeprod!$B$1:$AJ$1,0),FALSE)/1,0)-IFERROR(VLOOKUP($B211,'Slutlig allokering kvv'!$B$2:$AJ$550,MATCH(J$4,'Slutlig allokering kvv'!$B$1:$AJ$1,0),FALSE)/1,0)</f>
        <v>0</v>
      </c>
      <c r="K211">
        <f>IFERROR(VLOOKUP($B211,Kraftvärmeprod!$B$1:$AJ$550,MATCH(K$4,Kraftvärmeprod!$B$1:$AJ$1,0),FALSE)/1,0)-IFERROR(VLOOKUP($B211,'Slutlig allokering kvv'!$B$2:$AJ$550,MATCH(K$4,'Slutlig allokering kvv'!$B$1:$AJ$1,0),FALSE)/1,0)</f>
        <v>0</v>
      </c>
      <c r="L211">
        <f>IFERROR(VLOOKUP($B211,Kraftvärmeprod!$B$1:$AJ$550,MATCH(L$4,Kraftvärmeprod!$B$1:$AJ$1,0),FALSE)/1,0)-IFERROR(VLOOKUP($B211,'Slutlig allokering kvv'!$B$2:$AJ$550,MATCH(L$4,'Slutlig allokering kvv'!$B$1:$AJ$1,0),FALSE)/1,0)</f>
        <v>0</v>
      </c>
      <c r="M211">
        <f>IFERROR(VLOOKUP($B211,Kraftvärmeprod!$B$1:$AJ$550,MATCH(M$4,Kraftvärmeprod!$B$1:$AJ$1,0),FALSE)/1,0)-IFERROR(VLOOKUP($B211,'Slutlig allokering kvv'!$B$2:$AJ$550,MATCH(M$4,'Slutlig allokering kvv'!$B$1:$AJ$1,0),FALSE)/1,0)</f>
        <v>0</v>
      </c>
      <c r="N211">
        <f>IFERROR(VLOOKUP($B211,Kraftvärmeprod!$B$1:$AJ$550,MATCH(N$4,Kraftvärmeprod!$B$1:$AJ$1,0),FALSE)/1,0)-IFERROR(VLOOKUP($B211,'Slutlig allokering kvv'!$B$2:$AJ$550,MATCH(N$4,'Slutlig allokering kvv'!$B$1:$AJ$1,0),FALSE)/1,0)</f>
        <v>0</v>
      </c>
      <c r="O211">
        <f>IFERROR(VLOOKUP($B211,Kraftvärmeprod!$B$1:$AJ$550,MATCH(O$4,Kraftvärmeprod!$B$1:$AJ$1,0),FALSE)/1,0)-IFERROR(VLOOKUP($B211,'Slutlig allokering kvv'!$B$2:$AJ$550,MATCH(O$4,'Slutlig allokering kvv'!$B$1:$AJ$1,0),FALSE)/1,0)</f>
        <v>0</v>
      </c>
      <c r="P211">
        <f>IFERROR(VLOOKUP($B211,Kraftvärmeprod!$B$1:$AJ$550,MATCH(P$4,Kraftvärmeprod!$B$1:$AJ$1,0),FALSE)/1,0)-IFERROR(VLOOKUP($B211,'Slutlig allokering kvv'!$B$2:$AJ$550,MATCH(P$4,'Slutlig allokering kvv'!$B$1:$AJ$1,0),FALSE)/1,0)</f>
        <v>0</v>
      </c>
      <c r="Q211">
        <f>IFERROR(VLOOKUP($B211,Kraftvärmeprod!$B$1:$AJ$550,MATCH(Q$4,Kraftvärmeprod!$B$1:$AJ$1,0),FALSE)/1,0)-IFERROR(VLOOKUP($B211,'Slutlig allokering kvv'!$B$2:$AJ$550,MATCH(Q$4,'Slutlig allokering kvv'!$B$1:$AJ$1,0),FALSE)/1,0)</f>
        <v>0</v>
      </c>
      <c r="R211">
        <f>IFERROR(VLOOKUP($B211,Kraftvärmeprod!$B$1:$AJ$550,MATCH(R$4,Kraftvärmeprod!$B$1:$AJ$1,0),FALSE)/1,0)-IFERROR(VLOOKUP($B211,'Slutlig allokering kvv'!$B$2:$AJ$550,MATCH(R$4,'Slutlig allokering kvv'!$B$1:$AJ$1,0),FALSE)/1,0)</f>
        <v>0</v>
      </c>
      <c r="S211">
        <f>IFERROR(VLOOKUP($B211,Kraftvärmeprod!$B$1:$AJ$550,MATCH(S$4,Kraftvärmeprod!$B$1:$AJ$1,0),FALSE)/1,0)-IFERROR(VLOOKUP($B211,'Slutlig allokering kvv'!$B$2:$AJ$550,MATCH(S$4,'Slutlig allokering kvv'!$B$1:$AJ$1,0),FALSE)/1,0)</f>
        <v>0</v>
      </c>
      <c r="T211">
        <f>IFERROR(VLOOKUP($B211,Kraftvärmeprod!$B$1:$AJ$550,MATCH(T$4,Kraftvärmeprod!$B$1:$AJ$1,0),FALSE)/1,0)-IFERROR(VLOOKUP($B211,'Slutlig allokering kvv'!$B$2:$AJ$550,MATCH(T$4,'Slutlig allokering kvv'!$B$1:$AJ$1,0),FALSE)/1,0)</f>
        <v>0</v>
      </c>
      <c r="U211">
        <f>IFERROR(VLOOKUP($B211,Kraftvärmeprod!$B$1:$AJ$550,MATCH(U$4,Kraftvärmeprod!$B$1:$AJ$1,0),FALSE)/1,0)-IFERROR(VLOOKUP($B211,'Slutlig allokering kvv'!$B$2:$AJ$550,MATCH(U$4,'Slutlig allokering kvv'!$B$1:$AJ$1,0),FALSE)/1,0)</f>
        <v>0</v>
      </c>
      <c r="V211">
        <f>IFERROR(VLOOKUP($B211,Kraftvärmeprod!$B$1:$AJ$550,MATCH(V$4,Kraftvärmeprod!$B$1:$AJ$1,0),FALSE)/1,0)-IFERROR(VLOOKUP($B211,'Slutlig allokering kvv'!$B$2:$AJ$550,MATCH(V$4,'Slutlig allokering kvv'!$B$1:$AJ$1,0),FALSE)/1,0)</f>
        <v>0</v>
      </c>
      <c r="W211">
        <f>IFERROR(VLOOKUP($B211,Kraftvärmeprod!$B$1:$AJ$550,MATCH(W$4,Kraftvärmeprod!$B$1:$AJ$1,0),FALSE)/1,0)-IFERROR(VLOOKUP($B211,'Slutlig allokering kvv'!$B$2:$AJ$550,MATCH(W$4,'Slutlig allokering kvv'!$B$1:$AJ$1,0),FALSE)/1,0)</f>
        <v>0</v>
      </c>
      <c r="X211">
        <f>IFERROR(VLOOKUP($B211,Kraftvärmeprod!$B$1:$AJ$550,MATCH(X$4,Kraftvärmeprod!$B$1:$AJ$1,0),FALSE)/1,0)-IFERROR(VLOOKUP($B211,'Slutlig allokering kvv'!$B$2:$AJ$550,MATCH(X$4,'Slutlig allokering kvv'!$B$1:$AJ$1,0),FALSE)/1,0)</f>
        <v>0</v>
      </c>
      <c r="Y211">
        <f>IFERROR(VLOOKUP($B211,Kraftvärmeprod!$B$1:$AJ$550,MATCH(Y$4,Kraftvärmeprod!$B$1:$AJ$1,0),FALSE)/1,0)-IFERROR(VLOOKUP($B211,'Slutlig allokering kvv'!$B$2:$AJ$550,MATCH(Y$4,'Slutlig allokering kvv'!$B$1:$AJ$1,0),FALSE)/1,0)</f>
        <v>0</v>
      </c>
      <c r="Z211">
        <f>IFERROR(VLOOKUP($B211,Kraftvärmeprod!$B$1:$AJ$550,MATCH(Z$4,Kraftvärmeprod!$B$1:$AJ$1,0),FALSE)/1,0)-IFERROR(VLOOKUP($B211,'Slutlig allokering kvv'!$B$2:$AJ$550,MATCH(Z$4,'Slutlig allokering kvv'!$B$1:$AJ$1,0),FALSE)/1,0)</f>
        <v>0</v>
      </c>
      <c r="AA211">
        <f>IFERROR(VLOOKUP($B211,Kraftvärmeprod!$B$1:$AJ$550,MATCH(AA$4,Kraftvärmeprod!$B$1:$AJ$1,0),FALSE)/1,0)-IFERROR(VLOOKUP($B211,'Slutlig allokering kvv'!$B$2:$AJ$550,MATCH(AA$4,'Slutlig allokering kvv'!$B$1:$AJ$1,0),FALSE)/1,0)</f>
        <v>0</v>
      </c>
      <c r="AB211">
        <f>IFERROR(VLOOKUP($B211,Kraftvärmeprod!$B$1:$AJ$550,MATCH(AB$4,Kraftvärmeprod!$B$1:$AJ$1,0),FALSE)/1,0)-IFERROR(VLOOKUP($B211,'Slutlig allokering kvv'!$B$2:$AJ$550,MATCH(AB$4,'Slutlig allokering kvv'!$B$1:$AJ$1,0),FALSE)/1,0)</f>
        <v>0</v>
      </c>
      <c r="AC211">
        <f>IFERROR(VLOOKUP($B211,Kraftvärmeprod!$B$1:$AJ$550,MATCH(AC$4,Kraftvärmeprod!$B$1:$AJ$1,0),FALSE)/1,0)-IFERROR(VLOOKUP($B211,'Slutlig allokering kvv'!$B$2:$AJ$550,MATCH(AC$4,'Slutlig allokering kvv'!$B$1:$AJ$1,0),FALSE)/1,0)</f>
        <v>0</v>
      </c>
      <c r="AD211">
        <f>IFERROR(VLOOKUP($B211,Miljö!$B$1:$E$471,MATCH("Hjälpel kraftvärme (GWh)",Miljö!$B$1:$E$1,0),FALSE)/1,0)-IFERROR(VLOOKUP($B211,'Slutlig allokering kvv'!$B$2:$AJ$550,MATCH(AD$4,'Slutlig allokering kvv'!$B$1:$AJ$1,0),FALSE)/1,0)</f>
        <v>0</v>
      </c>
      <c r="AH211">
        <f t="shared" si="6"/>
        <v>0</v>
      </c>
      <c r="AJ211">
        <f>IFERROR(VLOOKUP($B211,'Slutlig allokering kvv'!$B$2:$AX$550,MATCH("Summa slutlig allokerad tillförd energi (utan hjälpel och rökgaskondensering):",'Slutlig allokering kvv'!$B$1:$AX$1,0),FALSE)/1,"")</f>
        <v>0</v>
      </c>
      <c r="AL211" s="195" t="str">
        <f>IFERROR(1-VLOOKUP($B211,'Slutlig allokering kvv'!$B$2:$AX$550,MATCH("Andel av bränsle i kvv som allokerats till värme, exklusive rökgaskondensering och hjälpel",'Slutlig allokering kvv'!$B$1:$AX$1,0),FALSE),"")</f>
        <v/>
      </c>
      <c r="AN211" s="195" t="str">
        <f t="shared" si="7"/>
        <v/>
      </c>
    </row>
    <row r="212" spans="1:40" x14ac:dyDescent="0.25">
      <c r="A212" s="2" t="s">
        <v>331</v>
      </c>
      <c r="B212" s="2" t="s">
        <v>334</v>
      </c>
      <c r="C212" t="str">
        <f>IFERROR(VLOOKUP($B212,Kraftvärmeprod!$B$1:$AH$479,MATCH(C$4,Kraftvärmeprod!$B$1:$AG$1,0),FALSE)/1,"")</f>
        <v/>
      </c>
      <c r="D212" t="str">
        <f>IFERROR(VLOOKUP($B212,Kraftvärmeprod!$B$1:$AH$479,MATCH(D$4,Kraftvärmeprod!$B$1:$AG$1,0),FALSE)/1,"")</f>
        <v/>
      </c>
      <c r="F212">
        <f>IFERROR(VLOOKUP($B212,Kraftvärmeprod!$B$1:$AJ$550,MATCH(F$4,Kraftvärmeprod!$B$1:$AJ$1,0),FALSE)/1,0)-IFERROR(VLOOKUP($B212,'Slutlig allokering kvv'!$B$2:$AJ$550,MATCH(F$4,'Slutlig allokering kvv'!$B$1:$AJ$1,0),FALSE)/1,0)</f>
        <v>0</v>
      </c>
      <c r="G212">
        <f>IFERROR(VLOOKUP($B212,Kraftvärmeprod!$B$1:$AJ$550,MATCH(G$4,Kraftvärmeprod!$B$1:$AJ$1,0),FALSE)/1,0)-IFERROR(VLOOKUP($B212,'Slutlig allokering kvv'!$B$2:$AJ$550,MATCH(G$4,'Slutlig allokering kvv'!$B$1:$AJ$1,0),FALSE)/1,0)</f>
        <v>0</v>
      </c>
      <c r="H212">
        <f>IFERROR(VLOOKUP($B212,Kraftvärmeprod!$B$1:$AJ$550,MATCH(H$4,Kraftvärmeprod!$B$1:$AJ$1,0),FALSE)/1,0)-IFERROR(VLOOKUP($B212,'Slutlig allokering kvv'!$B$2:$AJ$550,MATCH(H$4,'Slutlig allokering kvv'!$B$1:$AJ$1,0),FALSE)/1,0)</f>
        <v>0</v>
      </c>
      <c r="I212">
        <f>IFERROR(VLOOKUP($B212,Kraftvärmeprod!$B$1:$AJ$550,MATCH(I$4,Kraftvärmeprod!$B$1:$AJ$1,0),FALSE)/1,0)-IFERROR(VLOOKUP($B212,'Slutlig allokering kvv'!$B$2:$AJ$550,MATCH(I$4,'Slutlig allokering kvv'!$B$1:$AJ$1,0),FALSE)/1,0)</f>
        <v>0</v>
      </c>
      <c r="J212">
        <f>IFERROR(VLOOKUP($B212,Kraftvärmeprod!$B$1:$AJ$550,MATCH(J$4,Kraftvärmeprod!$B$1:$AJ$1,0),FALSE)/1,0)-IFERROR(VLOOKUP($B212,'Slutlig allokering kvv'!$B$2:$AJ$550,MATCH(J$4,'Slutlig allokering kvv'!$B$1:$AJ$1,0),FALSE)/1,0)</f>
        <v>0</v>
      </c>
      <c r="K212">
        <f>IFERROR(VLOOKUP($B212,Kraftvärmeprod!$B$1:$AJ$550,MATCH(K$4,Kraftvärmeprod!$B$1:$AJ$1,0),FALSE)/1,0)-IFERROR(VLOOKUP($B212,'Slutlig allokering kvv'!$B$2:$AJ$550,MATCH(K$4,'Slutlig allokering kvv'!$B$1:$AJ$1,0),FALSE)/1,0)</f>
        <v>0</v>
      </c>
      <c r="L212">
        <f>IFERROR(VLOOKUP($B212,Kraftvärmeprod!$B$1:$AJ$550,MATCH(L$4,Kraftvärmeprod!$B$1:$AJ$1,0),FALSE)/1,0)-IFERROR(VLOOKUP($B212,'Slutlig allokering kvv'!$B$2:$AJ$550,MATCH(L$4,'Slutlig allokering kvv'!$B$1:$AJ$1,0),FALSE)/1,0)</f>
        <v>0</v>
      </c>
      <c r="M212">
        <f>IFERROR(VLOOKUP($B212,Kraftvärmeprod!$B$1:$AJ$550,MATCH(M$4,Kraftvärmeprod!$B$1:$AJ$1,0),FALSE)/1,0)-IFERROR(VLOOKUP($B212,'Slutlig allokering kvv'!$B$2:$AJ$550,MATCH(M$4,'Slutlig allokering kvv'!$B$1:$AJ$1,0),FALSE)/1,0)</f>
        <v>0</v>
      </c>
      <c r="N212">
        <f>IFERROR(VLOOKUP($B212,Kraftvärmeprod!$B$1:$AJ$550,MATCH(N$4,Kraftvärmeprod!$B$1:$AJ$1,0),FALSE)/1,0)-IFERROR(VLOOKUP($B212,'Slutlig allokering kvv'!$B$2:$AJ$550,MATCH(N$4,'Slutlig allokering kvv'!$B$1:$AJ$1,0),FALSE)/1,0)</f>
        <v>0</v>
      </c>
      <c r="O212">
        <f>IFERROR(VLOOKUP($B212,Kraftvärmeprod!$B$1:$AJ$550,MATCH(O$4,Kraftvärmeprod!$B$1:$AJ$1,0),FALSE)/1,0)-IFERROR(VLOOKUP($B212,'Slutlig allokering kvv'!$B$2:$AJ$550,MATCH(O$4,'Slutlig allokering kvv'!$B$1:$AJ$1,0),FALSE)/1,0)</f>
        <v>0</v>
      </c>
      <c r="P212">
        <f>IFERROR(VLOOKUP($B212,Kraftvärmeprod!$B$1:$AJ$550,MATCH(P$4,Kraftvärmeprod!$B$1:$AJ$1,0),FALSE)/1,0)-IFERROR(VLOOKUP($B212,'Slutlig allokering kvv'!$B$2:$AJ$550,MATCH(P$4,'Slutlig allokering kvv'!$B$1:$AJ$1,0),FALSE)/1,0)</f>
        <v>0</v>
      </c>
      <c r="Q212">
        <f>IFERROR(VLOOKUP($B212,Kraftvärmeprod!$B$1:$AJ$550,MATCH(Q$4,Kraftvärmeprod!$B$1:$AJ$1,0),FALSE)/1,0)-IFERROR(VLOOKUP($B212,'Slutlig allokering kvv'!$B$2:$AJ$550,MATCH(Q$4,'Slutlig allokering kvv'!$B$1:$AJ$1,0),FALSE)/1,0)</f>
        <v>0</v>
      </c>
      <c r="R212">
        <f>IFERROR(VLOOKUP($B212,Kraftvärmeprod!$B$1:$AJ$550,MATCH(R$4,Kraftvärmeprod!$B$1:$AJ$1,0),FALSE)/1,0)-IFERROR(VLOOKUP($B212,'Slutlig allokering kvv'!$B$2:$AJ$550,MATCH(R$4,'Slutlig allokering kvv'!$B$1:$AJ$1,0),FALSE)/1,0)</f>
        <v>0</v>
      </c>
      <c r="S212">
        <f>IFERROR(VLOOKUP($B212,Kraftvärmeprod!$B$1:$AJ$550,MATCH(S$4,Kraftvärmeprod!$B$1:$AJ$1,0),FALSE)/1,0)-IFERROR(VLOOKUP($B212,'Slutlig allokering kvv'!$B$2:$AJ$550,MATCH(S$4,'Slutlig allokering kvv'!$B$1:$AJ$1,0),FALSE)/1,0)</f>
        <v>0</v>
      </c>
      <c r="T212">
        <f>IFERROR(VLOOKUP($B212,Kraftvärmeprod!$B$1:$AJ$550,MATCH(T$4,Kraftvärmeprod!$B$1:$AJ$1,0),FALSE)/1,0)-IFERROR(VLOOKUP($B212,'Slutlig allokering kvv'!$B$2:$AJ$550,MATCH(T$4,'Slutlig allokering kvv'!$B$1:$AJ$1,0),FALSE)/1,0)</f>
        <v>0</v>
      </c>
      <c r="U212">
        <f>IFERROR(VLOOKUP($B212,Kraftvärmeprod!$B$1:$AJ$550,MATCH(U$4,Kraftvärmeprod!$B$1:$AJ$1,0),FALSE)/1,0)-IFERROR(VLOOKUP($B212,'Slutlig allokering kvv'!$B$2:$AJ$550,MATCH(U$4,'Slutlig allokering kvv'!$B$1:$AJ$1,0),FALSE)/1,0)</f>
        <v>0</v>
      </c>
      <c r="V212">
        <f>IFERROR(VLOOKUP($B212,Kraftvärmeprod!$B$1:$AJ$550,MATCH(V$4,Kraftvärmeprod!$B$1:$AJ$1,0),FALSE)/1,0)-IFERROR(VLOOKUP($B212,'Slutlig allokering kvv'!$B$2:$AJ$550,MATCH(V$4,'Slutlig allokering kvv'!$B$1:$AJ$1,0),FALSE)/1,0)</f>
        <v>0</v>
      </c>
      <c r="W212">
        <f>IFERROR(VLOOKUP($B212,Kraftvärmeprod!$B$1:$AJ$550,MATCH(W$4,Kraftvärmeprod!$B$1:$AJ$1,0),FALSE)/1,0)-IFERROR(VLOOKUP($B212,'Slutlig allokering kvv'!$B$2:$AJ$550,MATCH(W$4,'Slutlig allokering kvv'!$B$1:$AJ$1,0),FALSE)/1,0)</f>
        <v>0</v>
      </c>
      <c r="X212">
        <f>IFERROR(VLOOKUP($B212,Kraftvärmeprod!$B$1:$AJ$550,MATCH(X$4,Kraftvärmeprod!$B$1:$AJ$1,0),FALSE)/1,0)-IFERROR(VLOOKUP($B212,'Slutlig allokering kvv'!$B$2:$AJ$550,MATCH(X$4,'Slutlig allokering kvv'!$B$1:$AJ$1,0),FALSE)/1,0)</f>
        <v>0</v>
      </c>
      <c r="Y212">
        <f>IFERROR(VLOOKUP($B212,Kraftvärmeprod!$B$1:$AJ$550,MATCH(Y$4,Kraftvärmeprod!$B$1:$AJ$1,0),FALSE)/1,0)-IFERROR(VLOOKUP($B212,'Slutlig allokering kvv'!$B$2:$AJ$550,MATCH(Y$4,'Slutlig allokering kvv'!$B$1:$AJ$1,0),FALSE)/1,0)</f>
        <v>0</v>
      </c>
      <c r="Z212">
        <f>IFERROR(VLOOKUP($B212,Kraftvärmeprod!$B$1:$AJ$550,MATCH(Z$4,Kraftvärmeprod!$B$1:$AJ$1,0),FALSE)/1,0)-IFERROR(VLOOKUP($B212,'Slutlig allokering kvv'!$B$2:$AJ$550,MATCH(Z$4,'Slutlig allokering kvv'!$B$1:$AJ$1,0),FALSE)/1,0)</f>
        <v>0</v>
      </c>
      <c r="AA212">
        <f>IFERROR(VLOOKUP($B212,Kraftvärmeprod!$B$1:$AJ$550,MATCH(AA$4,Kraftvärmeprod!$B$1:$AJ$1,0),FALSE)/1,0)-IFERROR(VLOOKUP($B212,'Slutlig allokering kvv'!$B$2:$AJ$550,MATCH(AA$4,'Slutlig allokering kvv'!$B$1:$AJ$1,0),FALSE)/1,0)</f>
        <v>0</v>
      </c>
      <c r="AB212">
        <f>IFERROR(VLOOKUP($B212,Kraftvärmeprod!$B$1:$AJ$550,MATCH(AB$4,Kraftvärmeprod!$B$1:$AJ$1,0),FALSE)/1,0)-IFERROR(VLOOKUP($B212,'Slutlig allokering kvv'!$B$2:$AJ$550,MATCH(AB$4,'Slutlig allokering kvv'!$B$1:$AJ$1,0),FALSE)/1,0)</f>
        <v>0</v>
      </c>
      <c r="AC212">
        <f>IFERROR(VLOOKUP($B212,Kraftvärmeprod!$B$1:$AJ$550,MATCH(AC$4,Kraftvärmeprod!$B$1:$AJ$1,0),FALSE)/1,0)-IFERROR(VLOOKUP($B212,'Slutlig allokering kvv'!$B$2:$AJ$550,MATCH(AC$4,'Slutlig allokering kvv'!$B$1:$AJ$1,0),FALSE)/1,0)</f>
        <v>0</v>
      </c>
      <c r="AD212">
        <f>IFERROR(VLOOKUP($B212,Miljö!$B$1:$E$471,MATCH("Hjälpel kraftvärme (GWh)",Miljö!$B$1:$E$1,0),FALSE)/1,0)-IFERROR(VLOOKUP($B212,'Slutlig allokering kvv'!$B$2:$AJ$550,MATCH(AD$4,'Slutlig allokering kvv'!$B$1:$AJ$1,0),FALSE)/1,0)</f>
        <v>0</v>
      </c>
      <c r="AH212">
        <f t="shared" si="6"/>
        <v>0</v>
      </c>
      <c r="AJ212">
        <f>IFERROR(VLOOKUP($B212,'Slutlig allokering kvv'!$B$2:$AX$550,MATCH("Summa slutlig allokerad tillförd energi (utan hjälpel och rökgaskondensering):",'Slutlig allokering kvv'!$B$1:$AX$1,0),FALSE)/1,"")</f>
        <v>0</v>
      </c>
      <c r="AL212" s="195" t="str">
        <f>IFERROR(1-VLOOKUP($B212,'Slutlig allokering kvv'!$B$2:$AX$550,MATCH("Andel av bränsle i kvv som allokerats till värme, exklusive rökgaskondensering och hjälpel",'Slutlig allokering kvv'!$B$1:$AX$1,0),FALSE),"")</f>
        <v/>
      </c>
      <c r="AN212" s="195" t="str">
        <f t="shared" si="7"/>
        <v/>
      </c>
    </row>
    <row r="213" spans="1:40" x14ac:dyDescent="0.25">
      <c r="A213" s="2" t="s">
        <v>335</v>
      </c>
      <c r="B213" s="2" t="s">
        <v>336</v>
      </c>
      <c r="C213" t="str">
        <f>IFERROR(VLOOKUP($B213,Kraftvärmeprod!$B$1:$AH$479,MATCH(C$4,Kraftvärmeprod!$B$1:$AG$1,0),FALSE)/1,"")</f>
        <v/>
      </c>
      <c r="D213" t="str">
        <f>IFERROR(VLOOKUP($B213,Kraftvärmeprod!$B$1:$AH$479,MATCH(D$4,Kraftvärmeprod!$B$1:$AG$1,0),FALSE)/1,"")</f>
        <v/>
      </c>
      <c r="F213">
        <f>IFERROR(VLOOKUP($B213,Kraftvärmeprod!$B$1:$AJ$550,MATCH(F$4,Kraftvärmeprod!$B$1:$AJ$1,0),FALSE)/1,0)-IFERROR(VLOOKUP($B213,'Slutlig allokering kvv'!$B$2:$AJ$550,MATCH(F$4,'Slutlig allokering kvv'!$B$1:$AJ$1,0),FALSE)/1,0)</f>
        <v>0</v>
      </c>
      <c r="G213">
        <f>IFERROR(VLOOKUP($B213,Kraftvärmeprod!$B$1:$AJ$550,MATCH(G$4,Kraftvärmeprod!$B$1:$AJ$1,0),FALSE)/1,0)-IFERROR(VLOOKUP($B213,'Slutlig allokering kvv'!$B$2:$AJ$550,MATCH(G$4,'Slutlig allokering kvv'!$B$1:$AJ$1,0),FALSE)/1,0)</f>
        <v>0</v>
      </c>
      <c r="H213">
        <f>IFERROR(VLOOKUP($B213,Kraftvärmeprod!$B$1:$AJ$550,MATCH(H$4,Kraftvärmeprod!$B$1:$AJ$1,0),FALSE)/1,0)-IFERROR(VLOOKUP($B213,'Slutlig allokering kvv'!$B$2:$AJ$550,MATCH(H$4,'Slutlig allokering kvv'!$B$1:$AJ$1,0),FALSE)/1,0)</f>
        <v>0</v>
      </c>
      <c r="I213">
        <f>IFERROR(VLOOKUP($B213,Kraftvärmeprod!$B$1:$AJ$550,MATCH(I$4,Kraftvärmeprod!$B$1:$AJ$1,0),FALSE)/1,0)-IFERROR(VLOOKUP($B213,'Slutlig allokering kvv'!$B$2:$AJ$550,MATCH(I$4,'Slutlig allokering kvv'!$B$1:$AJ$1,0),FALSE)/1,0)</f>
        <v>0</v>
      </c>
      <c r="J213">
        <f>IFERROR(VLOOKUP($B213,Kraftvärmeprod!$B$1:$AJ$550,MATCH(J$4,Kraftvärmeprod!$B$1:$AJ$1,0),FALSE)/1,0)-IFERROR(VLOOKUP($B213,'Slutlig allokering kvv'!$B$2:$AJ$550,MATCH(J$4,'Slutlig allokering kvv'!$B$1:$AJ$1,0),FALSE)/1,0)</f>
        <v>0</v>
      </c>
      <c r="K213">
        <f>IFERROR(VLOOKUP($B213,Kraftvärmeprod!$B$1:$AJ$550,MATCH(K$4,Kraftvärmeprod!$B$1:$AJ$1,0),FALSE)/1,0)-IFERROR(VLOOKUP($B213,'Slutlig allokering kvv'!$B$2:$AJ$550,MATCH(K$4,'Slutlig allokering kvv'!$B$1:$AJ$1,0),FALSE)/1,0)</f>
        <v>0</v>
      </c>
      <c r="L213">
        <f>IFERROR(VLOOKUP($B213,Kraftvärmeprod!$B$1:$AJ$550,MATCH(L$4,Kraftvärmeprod!$B$1:$AJ$1,0),FALSE)/1,0)-IFERROR(VLOOKUP($B213,'Slutlig allokering kvv'!$B$2:$AJ$550,MATCH(L$4,'Slutlig allokering kvv'!$B$1:$AJ$1,0),FALSE)/1,0)</f>
        <v>0</v>
      </c>
      <c r="M213">
        <f>IFERROR(VLOOKUP($B213,Kraftvärmeprod!$B$1:$AJ$550,MATCH(M$4,Kraftvärmeprod!$B$1:$AJ$1,0),FALSE)/1,0)-IFERROR(VLOOKUP($B213,'Slutlig allokering kvv'!$B$2:$AJ$550,MATCH(M$4,'Slutlig allokering kvv'!$B$1:$AJ$1,0),FALSE)/1,0)</f>
        <v>0</v>
      </c>
      <c r="N213">
        <f>IFERROR(VLOOKUP($B213,Kraftvärmeprod!$B$1:$AJ$550,MATCH(N$4,Kraftvärmeprod!$B$1:$AJ$1,0),FALSE)/1,0)-IFERROR(VLOOKUP($B213,'Slutlig allokering kvv'!$B$2:$AJ$550,MATCH(N$4,'Slutlig allokering kvv'!$B$1:$AJ$1,0),FALSE)/1,0)</f>
        <v>0</v>
      </c>
      <c r="O213">
        <f>IFERROR(VLOOKUP($B213,Kraftvärmeprod!$B$1:$AJ$550,MATCH(O$4,Kraftvärmeprod!$B$1:$AJ$1,0),FALSE)/1,0)-IFERROR(VLOOKUP($B213,'Slutlig allokering kvv'!$B$2:$AJ$550,MATCH(O$4,'Slutlig allokering kvv'!$B$1:$AJ$1,0),FALSE)/1,0)</f>
        <v>0</v>
      </c>
      <c r="P213">
        <f>IFERROR(VLOOKUP($B213,Kraftvärmeprod!$B$1:$AJ$550,MATCH(P$4,Kraftvärmeprod!$B$1:$AJ$1,0),FALSE)/1,0)-IFERROR(VLOOKUP($B213,'Slutlig allokering kvv'!$B$2:$AJ$550,MATCH(P$4,'Slutlig allokering kvv'!$B$1:$AJ$1,0),FALSE)/1,0)</f>
        <v>0</v>
      </c>
      <c r="Q213">
        <f>IFERROR(VLOOKUP($B213,Kraftvärmeprod!$B$1:$AJ$550,MATCH(Q$4,Kraftvärmeprod!$B$1:$AJ$1,0),FALSE)/1,0)-IFERROR(VLOOKUP($B213,'Slutlig allokering kvv'!$B$2:$AJ$550,MATCH(Q$4,'Slutlig allokering kvv'!$B$1:$AJ$1,0),FALSE)/1,0)</f>
        <v>0</v>
      </c>
      <c r="R213">
        <f>IFERROR(VLOOKUP($B213,Kraftvärmeprod!$B$1:$AJ$550,MATCH(R$4,Kraftvärmeprod!$B$1:$AJ$1,0),FALSE)/1,0)-IFERROR(VLOOKUP($B213,'Slutlig allokering kvv'!$B$2:$AJ$550,MATCH(R$4,'Slutlig allokering kvv'!$B$1:$AJ$1,0),FALSE)/1,0)</f>
        <v>0</v>
      </c>
      <c r="S213">
        <f>IFERROR(VLOOKUP($B213,Kraftvärmeprod!$B$1:$AJ$550,MATCH(S$4,Kraftvärmeprod!$B$1:$AJ$1,0),FALSE)/1,0)-IFERROR(VLOOKUP($B213,'Slutlig allokering kvv'!$B$2:$AJ$550,MATCH(S$4,'Slutlig allokering kvv'!$B$1:$AJ$1,0),FALSE)/1,0)</f>
        <v>0</v>
      </c>
      <c r="T213">
        <f>IFERROR(VLOOKUP($B213,Kraftvärmeprod!$B$1:$AJ$550,MATCH(T$4,Kraftvärmeprod!$B$1:$AJ$1,0),FALSE)/1,0)-IFERROR(VLOOKUP($B213,'Slutlig allokering kvv'!$B$2:$AJ$550,MATCH(T$4,'Slutlig allokering kvv'!$B$1:$AJ$1,0),FALSE)/1,0)</f>
        <v>0</v>
      </c>
      <c r="U213">
        <f>IFERROR(VLOOKUP($B213,Kraftvärmeprod!$B$1:$AJ$550,MATCH(U$4,Kraftvärmeprod!$B$1:$AJ$1,0),FALSE)/1,0)-IFERROR(VLOOKUP($B213,'Slutlig allokering kvv'!$B$2:$AJ$550,MATCH(U$4,'Slutlig allokering kvv'!$B$1:$AJ$1,0),FALSE)/1,0)</f>
        <v>0</v>
      </c>
      <c r="V213">
        <f>IFERROR(VLOOKUP($B213,Kraftvärmeprod!$B$1:$AJ$550,MATCH(V$4,Kraftvärmeprod!$B$1:$AJ$1,0),FALSE)/1,0)-IFERROR(VLOOKUP($B213,'Slutlig allokering kvv'!$B$2:$AJ$550,MATCH(V$4,'Slutlig allokering kvv'!$B$1:$AJ$1,0),FALSE)/1,0)</f>
        <v>0</v>
      </c>
      <c r="W213">
        <f>IFERROR(VLOOKUP($B213,Kraftvärmeprod!$B$1:$AJ$550,MATCH(W$4,Kraftvärmeprod!$B$1:$AJ$1,0),FALSE)/1,0)-IFERROR(VLOOKUP($B213,'Slutlig allokering kvv'!$B$2:$AJ$550,MATCH(W$4,'Slutlig allokering kvv'!$B$1:$AJ$1,0),FALSE)/1,0)</f>
        <v>0</v>
      </c>
      <c r="X213">
        <f>IFERROR(VLOOKUP($B213,Kraftvärmeprod!$B$1:$AJ$550,MATCH(X$4,Kraftvärmeprod!$B$1:$AJ$1,0),FALSE)/1,0)-IFERROR(VLOOKUP($B213,'Slutlig allokering kvv'!$B$2:$AJ$550,MATCH(X$4,'Slutlig allokering kvv'!$B$1:$AJ$1,0),FALSE)/1,0)</f>
        <v>0</v>
      </c>
      <c r="Y213">
        <f>IFERROR(VLOOKUP($B213,Kraftvärmeprod!$B$1:$AJ$550,MATCH(Y$4,Kraftvärmeprod!$B$1:$AJ$1,0),FALSE)/1,0)-IFERROR(VLOOKUP($B213,'Slutlig allokering kvv'!$B$2:$AJ$550,MATCH(Y$4,'Slutlig allokering kvv'!$B$1:$AJ$1,0),FALSE)/1,0)</f>
        <v>0</v>
      </c>
      <c r="Z213">
        <f>IFERROR(VLOOKUP($B213,Kraftvärmeprod!$B$1:$AJ$550,MATCH(Z$4,Kraftvärmeprod!$B$1:$AJ$1,0),FALSE)/1,0)-IFERROR(VLOOKUP($B213,'Slutlig allokering kvv'!$B$2:$AJ$550,MATCH(Z$4,'Slutlig allokering kvv'!$B$1:$AJ$1,0),FALSE)/1,0)</f>
        <v>0</v>
      </c>
      <c r="AA213">
        <f>IFERROR(VLOOKUP($B213,Kraftvärmeprod!$B$1:$AJ$550,MATCH(AA$4,Kraftvärmeprod!$B$1:$AJ$1,0),FALSE)/1,0)-IFERROR(VLOOKUP($B213,'Slutlig allokering kvv'!$B$2:$AJ$550,MATCH(AA$4,'Slutlig allokering kvv'!$B$1:$AJ$1,0),FALSE)/1,0)</f>
        <v>0</v>
      </c>
      <c r="AB213">
        <f>IFERROR(VLOOKUP($B213,Kraftvärmeprod!$B$1:$AJ$550,MATCH(AB$4,Kraftvärmeprod!$B$1:$AJ$1,0),FALSE)/1,0)-IFERROR(VLOOKUP($B213,'Slutlig allokering kvv'!$B$2:$AJ$550,MATCH(AB$4,'Slutlig allokering kvv'!$B$1:$AJ$1,0),FALSE)/1,0)</f>
        <v>0</v>
      </c>
      <c r="AC213">
        <f>IFERROR(VLOOKUP($B213,Kraftvärmeprod!$B$1:$AJ$550,MATCH(AC$4,Kraftvärmeprod!$B$1:$AJ$1,0),FALSE)/1,0)-IFERROR(VLOOKUP($B213,'Slutlig allokering kvv'!$B$2:$AJ$550,MATCH(AC$4,'Slutlig allokering kvv'!$B$1:$AJ$1,0),FALSE)/1,0)</f>
        <v>0</v>
      </c>
      <c r="AD213">
        <f>IFERROR(VLOOKUP($B213,Miljö!$B$1:$E$471,MATCH("Hjälpel kraftvärme (GWh)",Miljö!$B$1:$E$1,0),FALSE)/1,0)-IFERROR(VLOOKUP($B213,'Slutlig allokering kvv'!$B$2:$AJ$550,MATCH(AD$4,'Slutlig allokering kvv'!$B$1:$AJ$1,0),FALSE)/1,0)</f>
        <v>0</v>
      </c>
      <c r="AH213">
        <f t="shared" si="6"/>
        <v>0</v>
      </c>
      <c r="AJ213">
        <f>IFERROR(VLOOKUP($B213,'Slutlig allokering kvv'!$B$2:$AX$550,MATCH("Summa slutlig allokerad tillförd energi (utan hjälpel och rökgaskondensering):",'Slutlig allokering kvv'!$B$1:$AX$1,0),FALSE)/1,"")</f>
        <v>0</v>
      </c>
      <c r="AL213" s="195" t="str">
        <f>IFERROR(1-VLOOKUP($B213,'Slutlig allokering kvv'!$B$2:$AX$550,MATCH("Andel av bränsle i kvv som allokerats till värme, exklusive rökgaskondensering och hjälpel",'Slutlig allokering kvv'!$B$1:$AX$1,0),FALSE),"")</f>
        <v/>
      </c>
      <c r="AN213" s="195" t="str">
        <f t="shared" si="7"/>
        <v/>
      </c>
    </row>
    <row r="214" spans="1:40" x14ac:dyDescent="0.25">
      <c r="A214" s="2" t="s">
        <v>335</v>
      </c>
      <c r="B214" s="2" t="s">
        <v>337</v>
      </c>
      <c r="C214" t="str">
        <f>IFERROR(VLOOKUP($B214,Kraftvärmeprod!$B$1:$AH$479,MATCH(C$4,Kraftvärmeprod!$B$1:$AG$1,0),FALSE)/1,"")</f>
        <v/>
      </c>
      <c r="D214" t="str">
        <f>IFERROR(VLOOKUP($B214,Kraftvärmeprod!$B$1:$AH$479,MATCH(D$4,Kraftvärmeprod!$B$1:$AG$1,0),FALSE)/1,"")</f>
        <v/>
      </c>
      <c r="F214">
        <f>IFERROR(VLOOKUP($B214,Kraftvärmeprod!$B$1:$AJ$550,MATCH(F$4,Kraftvärmeprod!$B$1:$AJ$1,0),FALSE)/1,0)-IFERROR(VLOOKUP($B214,'Slutlig allokering kvv'!$B$2:$AJ$550,MATCH(F$4,'Slutlig allokering kvv'!$B$1:$AJ$1,0),FALSE)/1,0)</f>
        <v>0</v>
      </c>
      <c r="G214">
        <f>IFERROR(VLOOKUP($B214,Kraftvärmeprod!$B$1:$AJ$550,MATCH(G$4,Kraftvärmeprod!$B$1:$AJ$1,0),FALSE)/1,0)-IFERROR(VLOOKUP($B214,'Slutlig allokering kvv'!$B$2:$AJ$550,MATCH(G$4,'Slutlig allokering kvv'!$B$1:$AJ$1,0),FALSE)/1,0)</f>
        <v>0</v>
      </c>
      <c r="H214">
        <f>IFERROR(VLOOKUP($B214,Kraftvärmeprod!$B$1:$AJ$550,MATCH(H$4,Kraftvärmeprod!$B$1:$AJ$1,0),FALSE)/1,0)-IFERROR(VLOOKUP($B214,'Slutlig allokering kvv'!$B$2:$AJ$550,MATCH(H$4,'Slutlig allokering kvv'!$B$1:$AJ$1,0),FALSE)/1,0)</f>
        <v>0</v>
      </c>
      <c r="I214">
        <f>IFERROR(VLOOKUP($B214,Kraftvärmeprod!$B$1:$AJ$550,MATCH(I$4,Kraftvärmeprod!$B$1:$AJ$1,0),FALSE)/1,0)-IFERROR(VLOOKUP($B214,'Slutlig allokering kvv'!$B$2:$AJ$550,MATCH(I$4,'Slutlig allokering kvv'!$B$1:$AJ$1,0),FALSE)/1,0)</f>
        <v>0</v>
      </c>
      <c r="J214">
        <f>IFERROR(VLOOKUP($B214,Kraftvärmeprod!$B$1:$AJ$550,MATCH(J$4,Kraftvärmeprod!$B$1:$AJ$1,0),FALSE)/1,0)-IFERROR(VLOOKUP($B214,'Slutlig allokering kvv'!$B$2:$AJ$550,MATCH(J$4,'Slutlig allokering kvv'!$B$1:$AJ$1,0),FALSE)/1,0)</f>
        <v>0</v>
      </c>
      <c r="K214">
        <f>IFERROR(VLOOKUP($B214,Kraftvärmeprod!$B$1:$AJ$550,MATCH(K$4,Kraftvärmeprod!$B$1:$AJ$1,0),FALSE)/1,0)-IFERROR(VLOOKUP($B214,'Slutlig allokering kvv'!$B$2:$AJ$550,MATCH(K$4,'Slutlig allokering kvv'!$B$1:$AJ$1,0),FALSE)/1,0)</f>
        <v>0</v>
      </c>
      <c r="L214">
        <f>IFERROR(VLOOKUP($B214,Kraftvärmeprod!$B$1:$AJ$550,MATCH(L$4,Kraftvärmeprod!$B$1:$AJ$1,0),FALSE)/1,0)-IFERROR(VLOOKUP($B214,'Slutlig allokering kvv'!$B$2:$AJ$550,MATCH(L$4,'Slutlig allokering kvv'!$B$1:$AJ$1,0),FALSE)/1,0)</f>
        <v>0</v>
      </c>
      <c r="M214">
        <f>IFERROR(VLOOKUP($B214,Kraftvärmeprod!$B$1:$AJ$550,MATCH(M$4,Kraftvärmeprod!$B$1:$AJ$1,0),FALSE)/1,0)-IFERROR(VLOOKUP($B214,'Slutlig allokering kvv'!$B$2:$AJ$550,MATCH(M$4,'Slutlig allokering kvv'!$B$1:$AJ$1,0),FALSE)/1,0)</f>
        <v>0</v>
      </c>
      <c r="N214">
        <f>IFERROR(VLOOKUP($B214,Kraftvärmeprod!$B$1:$AJ$550,MATCH(N$4,Kraftvärmeprod!$B$1:$AJ$1,0),FALSE)/1,0)-IFERROR(VLOOKUP($B214,'Slutlig allokering kvv'!$B$2:$AJ$550,MATCH(N$4,'Slutlig allokering kvv'!$B$1:$AJ$1,0),FALSE)/1,0)</f>
        <v>0</v>
      </c>
      <c r="O214">
        <f>IFERROR(VLOOKUP($B214,Kraftvärmeprod!$B$1:$AJ$550,MATCH(O$4,Kraftvärmeprod!$B$1:$AJ$1,0),FALSE)/1,0)-IFERROR(VLOOKUP($B214,'Slutlig allokering kvv'!$B$2:$AJ$550,MATCH(O$4,'Slutlig allokering kvv'!$B$1:$AJ$1,0),FALSE)/1,0)</f>
        <v>0</v>
      </c>
      <c r="P214">
        <f>IFERROR(VLOOKUP($B214,Kraftvärmeprod!$B$1:$AJ$550,MATCH(P$4,Kraftvärmeprod!$B$1:$AJ$1,0),FALSE)/1,0)-IFERROR(VLOOKUP($B214,'Slutlig allokering kvv'!$B$2:$AJ$550,MATCH(P$4,'Slutlig allokering kvv'!$B$1:$AJ$1,0),FALSE)/1,0)</f>
        <v>0</v>
      </c>
      <c r="Q214">
        <f>IFERROR(VLOOKUP($B214,Kraftvärmeprod!$B$1:$AJ$550,MATCH(Q$4,Kraftvärmeprod!$B$1:$AJ$1,0),FALSE)/1,0)-IFERROR(VLOOKUP($B214,'Slutlig allokering kvv'!$B$2:$AJ$550,MATCH(Q$4,'Slutlig allokering kvv'!$B$1:$AJ$1,0),FALSE)/1,0)</f>
        <v>0</v>
      </c>
      <c r="R214">
        <f>IFERROR(VLOOKUP($B214,Kraftvärmeprod!$B$1:$AJ$550,MATCH(R$4,Kraftvärmeprod!$B$1:$AJ$1,0),FALSE)/1,0)-IFERROR(VLOOKUP($B214,'Slutlig allokering kvv'!$B$2:$AJ$550,MATCH(R$4,'Slutlig allokering kvv'!$B$1:$AJ$1,0),FALSE)/1,0)</f>
        <v>0</v>
      </c>
      <c r="S214">
        <f>IFERROR(VLOOKUP($B214,Kraftvärmeprod!$B$1:$AJ$550,MATCH(S$4,Kraftvärmeprod!$B$1:$AJ$1,0),FALSE)/1,0)-IFERROR(VLOOKUP($B214,'Slutlig allokering kvv'!$B$2:$AJ$550,MATCH(S$4,'Slutlig allokering kvv'!$B$1:$AJ$1,0),FALSE)/1,0)</f>
        <v>0</v>
      </c>
      <c r="T214">
        <f>IFERROR(VLOOKUP($B214,Kraftvärmeprod!$B$1:$AJ$550,MATCH(T$4,Kraftvärmeprod!$B$1:$AJ$1,0),FALSE)/1,0)-IFERROR(VLOOKUP($B214,'Slutlig allokering kvv'!$B$2:$AJ$550,MATCH(T$4,'Slutlig allokering kvv'!$B$1:$AJ$1,0),FALSE)/1,0)</f>
        <v>0</v>
      </c>
      <c r="U214">
        <f>IFERROR(VLOOKUP($B214,Kraftvärmeprod!$B$1:$AJ$550,MATCH(U$4,Kraftvärmeprod!$B$1:$AJ$1,0),FALSE)/1,0)-IFERROR(VLOOKUP($B214,'Slutlig allokering kvv'!$B$2:$AJ$550,MATCH(U$4,'Slutlig allokering kvv'!$B$1:$AJ$1,0),FALSE)/1,0)</f>
        <v>0</v>
      </c>
      <c r="V214">
        <f>IFERROR(VLOOKUP($B214,Kraftvärmeprod!$B$1:$AJ$550,MATCH(V$4,Kraftvärmeprod!$B$1:$AJ$1,0),FALSE)/1,0)-IFERROR(VLOOKUP($B214,'Slutlig allokering kvv'!$B$2:$AJ$550,MATCH(V$4,'Slutlig allokering kvv'!$B$1:$AJ$1,0),FALSE)/1,0)</f>
        <v>0</v>
      </c>
      <c r="W214">
        <f>IFERROR(VLOOKUP($B214,Kraftvärmeprod!$B$1:$AJ$550,MATCH(W$4,Kraftvärmeprod!$B$1:$AJ$1,0),FALSE)/1,0)-IFERROR(VLOOKUP($B214,'Slutlig allokering kvv'!$B$2:$AJ$550,MATCH(W$4,'Slutlig allokering kvv'!$B$1:$AJ$1,0),FALSE)/1,0)</f>
        <v>0</v>
      </c>
      <c r="X214">
        <f>IFERROR(VLOOKUP($B214,Kraftvärmeprod!$B$1:$AJ$550,MATCH(X$4,Kraftvärmeprod!$B$1:$AJ$1,0),FALSE)/1,0)-IFERROR(VLOOKUP($B214,'Slutlig allokering kvv'!$B$2:$AJ$550,MATCH(X$4,'Slutlig allokering kvv'!$B$1:$AJ$1,0),FALSE)/1,0)</f>
        <v>0</v>
      </c>
      <c r="Y214">
        <f>IFERROR(VLOOKUP($B214,Kraftvärmeprod!$B$1:$AJ$550,MATCH(Y$4,Kraftvärmeprod!$B$1:$AJ$1,0),FALSE)/1,0)-IFERROR(VLOOKUP($B214,'Slutlig allokering kvv'!$B$2:$AJ$550,MATCH(Y$4,'Slutlig allokering kvv'!$B$1:$AJ$1,0),FALSE)/1,0)</f>
        <v>0</v>
      </c>
      <c r="Z214">
        <f>IFERROR(VLOOKUP($B214,Kraftvärmeprod!$B$1:$AJ$550,MATCH(Z$4,Kraftvärmeprod!$B$1:$AJ$1,0),FALSE)/1,0)-IFERROR(VLOOKUP($B214,'Slutlig allokering kvv'!$B$2:$AJ$550,MATCH(Z$4,'Slutlig allokering kvv'!$B$1:$AJ$1,0),FALSE)/1,0)</f>
        <v>0</v>
      </c>
      <c r="AA214">
        <f>IFERROR(VLOOKUP($B214,Kraftvärmeprod!$B$1:$AJ$550,MATCH(AA$4,Kraftvärmeprod!$B$1:$AJ$1,0),FALSE)/1,0)-IFERROR(VLOOKUP($B214,'Slutlig allokering kvv'!$B$2:$AJ$550,MATCH(AA$4,'Slutlig allokering kvv'!$B$1:$AJ$1,0),FALSE)/1,0)</f>
        <v>0</v>
      </c>
      <c r="AB214">
        <f>IFERROR(VLOOKUP($B214,Kraftvärmeprod!$B$1:$AJ$550,MATCH(AB$4,Kraftvärmeprod!$B$1:$AJ$1,0),FALSE)/1,0)-IFERROR(VLOOKUP($B214,'Slutlig allokering kvv'!$B$2:$AJ$550,MATCH(AB$4,'Slutlig allokering kvv'!$B$1:$AJ$1,0),FALSE)/1,0)</f>
        <v>0</v>
      </c>
      <c r="AC214">
        <f>IFERROR(VLOOKUP($B214,Kraftvärmeprod!$B$1:$AJ$550,MATCH(AC$4,Kraftvärmeprod!$B$1:$AJ$1,0),FALSE)/1,0)-IFERROR(VLOOKUP($B214,'Slutlig allokering kvv'!$B$2:$AJ$550,MATCH(AC$4,'Slutlig allokering kvv'!$B$1:$AJ$1,0),FALSE)/1,0)</f>
        <v>0</v>
      </c>
      <c r="AD214">
        <f>IFERROR(VLOOKUP($B214,Miljö!$B$1:$E$471,MATCH("Hjälpel kraftvärme (GWh)",Miljö!$B$1:$E$1,0),FALSE)/1,0)-IFERROR(VLOOKUP($B214,'Slutlig allokering kvv'!$B$2:$AJ$550,MATCH(AD$4,'Slutlig allokering kvv'!$B$1:$AJ$1,0),FALSE)/1,0)</f>
        <v>0</v>
      </c>
      <c r="AH214">
        <f t="shared" si="6"/>
        <v>0</v>
      </c>
      <c r="AJ214">
        <f>IFERROR(VLOOKUP($B214,'Slutlig allokering kvv'!$B$2:$AX$550,MATCH("Summa slutlig allokerad tillförd energi (utan hjälpel och rökgaskondensering):",'Slutlig allokering kvv'!$B$1:$AX$1,0),FALSE)/1,"")</f>
        <v>0</v>
      </c>
      <c r="AL214" s="195" t="str">
        <f>IFERROR(1-VLOOKUP($B214,'Slutlig allokering kvv'!$B$2:$AX$550,MATCH("Andel av bränsle i kvv som allokerats till värme, exklusive rökgaskondensering och hjälpel",'Slutlig allokering kvv'!$B$1:$AX$1,0),FALSE),"")</f>
        <v/>
      </c>
      <c r="AN214" s="195" t="str">
        <f t="shared" si="7"/>
        <v/>
      </c>
    </row>
    <row r="215" spans="1:40" x14ac:dyDescent="0.25">
      <c r="A215" s="2" t="s">
        <v>335</v>
      </c>
      <c r="B215" s="2" t="s">
        <v>338</v>
      </c>
      <c r="C215" t="str">
        <f>IFERROR(VLOOKUP($B215,Kraftvärmeprod!$B$1:$AH$479,MATCH(C$4,Kraftvärmeprod!$B$1:$AG$1,0),FALSE)/1,"")</f>
        <v/>
      </c>
      <c r="D215" t="str">
        <f>IFERROR(VLOOKUP($B215,Kraftvärmeprod!$B$1:$AH$479,MATCH(D$4,Kraftvärmeprod!$B$1:$AG$1,0),FALSE)/1,"")</f>
        <v/>
      </c>
      <c r="F215">
        <f>IFERROR(VLOOKUP($B215,Kraftvärmeprod!$B$1:$AJ$550,MATCH(F$4,Kraftvärmeprod!$B$1:$AJ$1,0),FALSE)/1,0)-IFERROR(VLOOKUP($B215,'Slutlig allokering kvv'!$B$2:$AJ$550,MATCH(F$4,'Slutlig allokering kvv'!$B$1:$AJ$1,0),FALSE)/1,0)</f>
        <v>0</v>
      </c>
      <c r="G215">
        <f>IFERROR(VLOOKUP($B215,Kraftvärmeprod!$B$1:$AJ$550,MATCH(G$4,Kraftvärmeprod!$B$1:$AJ$1,0),FALSE)/1,0)-IFERROR(VLOOKUP($B215,'Slutlig allokering kvv'!$B$2:$AJ$550,MATCH(G$4,'Slutlig allokering kvv'!$B$1:$AJ$1,0),FALSE)/1,0)</f>
        <v>0</v>
      </c>
      <c r="H215">
        <f>IFERROR(VLOOKUP($B215,Kraftvärmeprod!$B$1:$AJ$550,MATCH(H$4,Kraftvärmeprod!$B$1:$AJ$1,0),FALSE)/1,0)-IFERROR(VLOOKUP($B215,'Slutlig allokering kvv'!$B$2:$AJ$550,MATCH(H$4,'Slutlig allokering kvv'!$B$1:$AJ$1,0),FALSE)/1,0)</f>
        <v>0</v>
      </c>
      <c r="I215">
        <f>IFERROR(VLOOKUP($B215,Kraftvärmeprod!$B$1:$AJ$550,MATCH(I$4,Kraftvärmeprod!$B$1:$AJ$1,0),FALSE)/1,0)-IFERROR(VLOOKUP($B215,'Slutlig allokering kvv'!$B$2:$AJ$550,MATCH(I$4,'Slutlig allokering kvv'!$B$1:$AJ$1,0),FALSE)/1,0)</f>
        <v>0</v>
      </c>
      <c r="J215">
        <f>IFERROR(VLOOKUP($B215,Kraftvärmeprod!$B$1:$AJ$550,MATCH(J$4,Kraftvärmeprod!$B$1:$AJ$1,0),FALSE)/1,0)-IFERROR(VLOOKUP($B215,'Slutlig allokering kvv'!$B$2:$AJ$550,MATCH(J$4,'Slutlig allokering kvv'!$B$1:$AJ$1,0),FALSE)/1,0)</f>
        <v>0</v>
      </c>
      <c r="K215">
        <f>IFERROR(VLOOKUP($B215,Kraftvärmeprod!$B$1:$AJ$550,MATCH(K$4,Kraftvärmeprod!$B$1:$AJ$1,0),FALSE)/1,0)-IFERROR(VLOOKUP($B215,'Slutlig allokering kvv'!$B$2:$AJ$550,MATCH(K$4,'Slutlig allokering kvv'!$B$1:$AJ$1,0),FALSE)/1,0)</f>
        <v>0</v>
      </c>
      <c r="L215">
        <f>IFERROR(VLOOKUP($B215,Kraftvärmeprod!$B$1:$AJ$550,MATCH(L$4,Kraftvärmeprod!$B$1:$AJ$1,0),FALSE)/1,0)-IFERROR(VLOOKUP($B215,'Slutlig allokering kvv'!$B$2:$AJ$550,MATCH(L$4,'Slutlig allokering kvv'!$B$1:$AJ$1,0),FALSE)/1,0)</f>
        <v>0</v>
      </c>
      <c r="M215">
        <f>IFERROR(VLOOKUP($B215,Kraftvärmeprod!$B$1:$AJ$550,MATCH(M$4,Kraftvärmeprod!$B$1:$AJ$1,0),FALSE)/1,0)-IFERROR(VLOOKUP($B215,'Slutlig allokering kvv'!$B$2:$AJ$550,MATCH(M$4,'Slutlig allokering kvv'!$B$1:$AJ$1,0),FALSE)/1,0)</f>
        <v>0</v>
      </c>
      <c r="N215">
        <f>IFERROR(VLOOKUP($B215,Kraftvärmeprod!$B$1:$AJ$550,MATCH(N$4,Kraftvärmeprod!$B$1:$AJ$1,0),FALSE)/1,0)-IFERROR(VLOOKUP($B215,'Slutlig allokering kvv'!$B$2:$AJ$550,MATCH(N$4,'Slutlig allokering kvv'!$B$1:$AJ$1,0),FALSE)/1,0)</f>
        <v>0</v>
      </c>
      <c r="O215">
        <f>IFERROR(VLOOKUP($B215,Kraftvärmeprod!$B$1:$AJ$550,MATCH(O$4,Kraftvärmeprod!$B$1:$AJ$1,0),FALSE)/1,0)-IFERROR(VLOOKUP($B215,'Slutlig allokering kvv'!$B$2:$AJ$550,MATCH(O$4,'Slutlig allokering kvv'!$B$1:$AJ$1,0),FALSE)/1,0)</f>
        <v>0</v>
      </c>
      <c r="P215">
        <f>IFERROR(VLOOKUP($B215,Kraftvärmeprod!$B$1:$AJ$550,MATCH(P$4,Kraftvärmeprod!$B$1:$AJ$1,0),FALSE)/1,0)-IFERROR(VLOOKUP($B215,'Slutlig allokering kvv'!$B$2:$AJ$550,MATCH(P$4,'Slutlig allokering kvv'!$B$1:$AJ$1,0),FALSE)/1,0)</f>
        <v>0</v>
      </c>
      <c r="Q215">
        <f>IFERROR(VLOOKUP($B215,Kraftvärmeprod!$B$1:$AJ$550,MATCH(Q$4,Kraftvärmeprod!$B$1:$AJ$1,0),FALSE)/1,0)-IFERROR(VLOOKUP($B215,'Slutlig allokering kvv'!$B$2:$AJ$550,MATCH(Q$4,'Slutlig allokering kvv'!$B$1:$AJ$1,0),FALSE)/1,0)</f>
        <v>0</v>
      </c>
      <c r="R215">
        <f>IFERROR(VLOOKUP($B215,Kraftvärmeprod!$B$1:$AJ$550,MATCH(R$4,Kraftvärmeprod!$B$1:$AJ$1,0),FALSE)/1,0)-IFERROR(VLOOKUP($B215,'Slutlig allokering kvv'!$B$2:$AJ$550,MATCH(R$4,'Slutlig allokering kvv'!$B$1:$AJ$1,0),FALSE)/1,0)</f>
        <v>0</v>
      </c>
      <c r="S215">
        <f>IFERROR(VLOOKUP($B215,Kraftvärmeprod!$B$1:$AJ$550,MATCH(S$4,Kraftvärmeprod!$B$1:$AJ$1,0),FALSE)/1,0)-IFERROR(VLOOKUP($B215,'Slutlig allokering kvv'!$B$2:$AJ$550,MATCH(S$4,'Slutlig allokering kvv'!$B$1:$AJ$1,0),FALSE)/1,0)</f>
        <v>0</v>
      </c>
      <c r="T215">
        <f>IFERROR(VLOOKUP($B215,Kraftvärmeprod!$B$1:$AJ$550,MATCH(T$4,Kraftvärmeprod!$B$1:$AJ$1,0),FALSE)/1,0)-IFERROR(VLOOKUP($B215,'Slutlig allokering kvv'!$B$2:$AJ$550,MATCH(T$4,'Slutlig allokering kvv'!$B$1:$AJ$1,0),FALSE)/1,0)</f>
        <v>0</v>
      </c>
      <c r="U215">
        <f>IFERROR(VLOOKUP($B215,Kraftvärmeprod!$B$1:$AJ$550,MATCH(U$4,Kraftvärmeprod!$B$1:$AJ$1,0),FALSE)/1,0)-IFERROR(VLOOKUP($B215,'Slutlig allokering kvv'!$B$2:$AJ$550,MATCH(U$4,'Slutlig allokering kvv'!$B$1:$AJ$1,0),FALSE)/1,0)</f>
        <v>0</v>
      </c>
      <c r="V215">
        <f>IFERROR(VLOOKUP($B215,Kraftvärmeprod!$B$1:$AJ$550,MATCH(V$4,Kraftvärmeprod!$B$1:$AJ$1,0),FALSE)/1,0)-IFERROR(VLOOKUP($B215,'Slutlig allokering kvv'!$B$2:$AJ$550,MATCH(V$4,'Slutlig allokering kvv'!$B$1:$AJ$1,0),FALSE)/1,0)</f>
        <v>0</v>
      </c>
      <c r="W215">
        <f>IFERROR(VLOOKUP($B215,Kraftvärmeprod!$B$1:$AJ$550,MATCH(W$4,Kraftvärmeprod!$B$1:$AJ$1,0),FALSE)/1,0)-IFERROR(VLOOKUP($B215,'Slutlig allokering kvv'!$B$2:$AJ$550,MATCH(W$4,'Slutlig allokering kvv'!$B$1:$AJ$1,0),FALSE)/1,0)</f>
        <v>0</v>
      </c>
      <c r="X215">
        <f>IFERROR(VLOOKUP($B215,Kraftvärmeprod!$B$1:$AJ$550,MATCH(X$4,Kraftvärmeprod!$B$1:$AJ$1,0),FALSE)/1,0)-IFERROR(VLOOKUP($B215,'Slutlig allokering kvv'!$B$2:$AJ$550,MATCH(X$4,'Slutlig allokering kvv'!$B$1:$AJ$1,0),FALSE)/1,0)</f>
        <v>0</v>
      </c>
      <c r="Y215">
        <f>IFERROR(VLOOKUP($B215,Kraftvärmeprod!$B$1:$AJ$550,MATCH(Y$4,Kraftvärmeprod!$B$1:$AJ$1,0),FALSE)/1,0)-IFERROR(VLOOKUP($B215,'Slutlig allokering kvv'!$B$2:$AJ$550,MATCH(Y$4,'Slutlig allokering kvv'!$B$1:$AJ$1,0),FALSE)/1,0)</f>
        <v>0</v>
      </c>
      <c r="Z215">
        <f>IFERROR(VLOOKUP($B215,Kraftvärmeprod!$B$1:$AJ$550,MATCH(Z$4,Kraftvärmeprod!$B$1:$AJ$1,0),FALSE)/1,0)-IFERROR(VLOOKUP($B215,'Slutlig allokering kvv'!$B$2:$AJ$550,MATCH(Z$4,'Slutlig allokering kvv'!$B$1:$AJ$1,0),FALSE)/1,0)</f>
        <v>0</v>
      </c>
      <c r="AA215">
        <f>IFERROR(VLOOKUP($B215,Kraftvärmeprod!$B$1:$AJ$550,MATCH(AA$4,Kraftvärmeprod!$B$1:$AJ$1,0),FALSE)/1,0)-IFERROR(VLOOKUP($B215,'Slutlig allokering kvv'!$B$2:$AJ$550,MATCH(AA$4,'Slutlig allokering kvv'!$B$1:$AJ$1,0),FALSE)/1,0)</f>
        <v>0</v>
      </c>
      <c r="AB215">
        <f>IFERROR(VLOOKUP($B215,Kraftvärmeprod!$B$1:$AJ$550,MATCH(AB$4,Kraftvärmeprod!$B$1:$AJ$1,0),FALSE)/1,0)-IFERROR(VLOOKUP($B215,'Slutlig allokering kvv'!$B$2:$AJ$550,MATCH(AB$4,'Slutlig allokering kvv'!$B$1:$AJ$1,0),FALSE)/1,0)</f>
        <v>0</v>
      </c>
      <c r="AC215">
        <f>IFERROR(VLOOKUP($B215,Kraftvärmeprod!$B$1:$AJ$550,MATCH(AC$4,Kraftvärmeprod!$B$1:$AJ$1,0),FALSE)/1,0)-IFERROR(VLOOKUP($B215,'Slutlig allokering kvv'!$B$2:$AJ$550,MATCH(AC$4,'Slutlig allokering kvv'!$B$1:$AJ$1,0),FALSE)/1,0)</f>
        <v>0</v>
      </c>
      <c r="AD215">
        <f>IFERROR(VLOOKUP($B215,Miljö!$B$1:$E$471,MATCH("Hjälpel kraftvärme (GWh)",Miljö!$B$1:$E$1,0),FALSE)/1,0)-IFERROR(VLOOKUP($B215,'Slutlig allokering kvv'!$B$2:$AJ$550,MATCH(AD$4,'Slutlig allokering kvv'!$B$1:$AJ$1,0),FALSE)/1,0)</f>
        <v>0</v>
      </c>
      <c r="AH215">
        <f t="shared" si="6"/>
        <v>0</v>
      </c>
      <c r="AJ215">
        <f>IFERROR(VLOOKUP($B215,'Slutlig allokering kvv'!$B$2:$AX$550,MATCH("Summa slutlig allokerad tillförd energi (utan hjälpel och rökgaskondensering):",'Slutlig allokering kvv'!$B$1:$AX$1,0),FALSE)/1,"")</f>
        <v>0</v>
      </c>
      <c r="AL215" s="195" t="str">
        <f>IFERROR(1-VLOOKUP($B215,'Slutlig allokering kvv'!$B$2:$AX$550,MATCH("Andel av bränsle i kvv som allokerats till värme, exklusive rökgaskondensering och hjälpel",'Slutlig allokering kvv'!$B$1:$AX$1,0),FALSE),"")</f>
        <v/>
      </c>
      <c r="AN215" s="195" t="str">
        <f t="shared" si="7"/>
        <v/>
      </c>
    </row>
    <row r="216" spans="1:40" x14ac:dyDescent="0.25">
      <c r="A216" s="2" t="s">
        <v>341</v>
      </c>
      <c r="B216" s="2" t="s">
        <v>342</v>
      </c>
      <c r="C216" t="str">
        <f>IFERROR(VLOOKUP($B216,Kraftvärmeprod!$B$1:$AH$479,MATCH(C$4,Kraftvärmeprod!$B$1:$AG$1,0),FALSE)/1,"")</f>
        <v/>
      </c>
      <c r="D216" t="str">
        <f>IFERROR(VLOOKUP($B216,Kraftvärmeprod!$B$1:$AH$479,MATCH(D$4,Kraftvärmeprod!$B$1:$AG$1,0),FALSE)/1,"")</f>
        <v/>
      </c>
      <c r="F216">
        <f>IFERROR(VLOOKUP($B216,Kraftvärmeprod!$B$1:$AJ$550,MATCH(F$4,Kraftvärmeprod!$B$1:$AJ$1,0),FALSE)/1,0)-IFERROR(VLOOKUP($B216,'Slutlig allokering kvv'!$B$2:$AJ$550,MATCH(F$4,'Slutlig allokering kvv'!$B$1:$AJ$1,0),FALSE)/1,0)</f>
        <v>0</v>
      </c>
      <c r="G216">
        <f>IFERROR(VLOOKUP($B216,Kraftvärmeprod!$B$1:$AJ$550,MATCH(G$4,Kraftvärmeprod!$B$1:$AJ$1,0),FALSE)/1,0)-IFERROR(VLOOKUP($B216,'Slutlig allokering kvv'!$B$2:$AJ$550,MATCH(G$4,'Slutlig allokering kvv'!$B$1:$AJ$1,0),FALSE)/1,0)</f>
        <v>0</v>
      </c>
      <c r="H216">
        <f>IFERROR(VLOOKUP($B216,Kraftvärmeprod!$B$1:$AJ$550,MATCH(H$4,Kraftvärmeprod!$B$1:$AJ$1,0),FALSE)/1,0)-IFERROR(VLOOKUP($B216,'Slutlig allokering kvv'!$B$2:$AJ$550,MATCH(H$4,'Slutlig allokering kvv'!$B$1:$AJ$1,0),FALSE)/1,0)</f>
        <v>0</v>
      </c>
      <c r="I216">
        <f>IFERROR(VLOOKUP($B216,Kraftvärmeprod!$B$1:$AJ$550,MATCH(I$4,Kraftvärmeprod!$B$1:$AJ$1,0),FALSE)/1,0)-IFERROR(VLOOKUP($B216,'Slutlig allokering kvv'!$B$2:$AJ$550,MATCH(I$4,'Slutlig allokering kvv'!$B$1:$AJ$1,0),FALSE)/1,0)</f>
        <v>0</v>
      </c>
      <c r="J216">
        <f>IFERROR(VLOOKUP($B216,Kraftvärmeprod!$B$1:$AJ$550,MATCH(J$4,Kraftvärmeprod!$B$1:$AJ$1,0),FALSE)/1,0)-IFERROR(VLOOKUP($B216,'Slutlig allokering kvv'!$B$2:$AJ$550,MATCH(J$4,'Slutlig allokering kvv'!$B$1:$AJ$1,0),FALSE)/1,0)</f>
        <v>0</v>
      </c>
      <c r="K216">
        <f>IFERROR(VLOOKUP($B216,Kraftvärmeprod!$B$1:$AJ$550,MATCH(K$4,Kraftvärmeprod!$B$1:$AJ$1,0),FALSE)/1,0)-IFERROR(VLOOKUP($B216,'Slutlig allokering kvv'!$B$2:$AJ$550,MATCH(K$4,'Slutlig allokering kvv'!$B$1:$AJ$1,0),FALSE)/1,0)</f>
        <v>0</v>
      </c>
      <c r="L216">
        <f>IFERROR(VLOOKUP($B216,Kraftvärmeprod!$B$1:$AJ$550,MATCH(L$4,Kraftvärmeprod!$B$1:$AJ$1,0),FALSE)/1,0)-IFERROR(VLOOKUP($B216,'Slutlig allokering kvv'!$B$2:$AJ$550,MATCH(L$4,'Slutlig allokering kvv'!$B$1:$AJ$1,0),FALSE)/1,0)</f>
        <v>0</v>
      </c>
      <c r="M216">
        <f>IFERROR(VLOOKUP($B216,Kraftvärmeprod!$B$1:$AJ$550,MATCH(M$4,Kraftvärmeprod!$B$1:$AJ$1,0),FALSE)/1,0)-IFERROR(VLOOKUP($B216,'Slutlig allokering kvv'!$B$2:$AJ$550,MATCH(M$4,'Slutlig allokering kvv'!$B$1:$AJ$1,0),FALSE)/1,0)</f>
        <v>0</v>
      </c>
      <c r="N216">
        <f>IFERROR(VLOOKUP($B216,Kraftvärmeprod!$B$1:$AJ$550,MATCH(N$4,Kraftvärmeprod!$B$1:$AJ$1,0),FALSE)/1,0)-IFERROR(VLOOKUP($B216,'Slutlig allokering kvv'!$B$2:$AJ$550,MATCH(N$4,'Slutlig allokering kvv'!$B$1:$AJ$1,0),FALSE)/1,0)</f>
        <v>0</v>
      </c>
      <c r="O216">
        <f>IFERROR(VLOOKUP($B216,Kraftvärmeprod!$B$1:$AJ$550,MATCH(O$4,Kraftvärmeprod!$B$1:$AJ$1,0),FALSE)/1,0)-IFERROR(VLOOKUP($B216,'Slutlig allokering kvv'!$B$2:$AJ$550,MATCH(O$4,'Slutlig allokering kvv'!$B$1:$AJ$1,0),FALSE)/1,0)</f>
        <v>0</v>
      </c>
      <c r="P216">
        <f>IFERROR(VLOOKUP($B216,Kraftvärmeprod!$B$1:$AJ$550,MATCH(P$4,Kraftvärmeprod!$B$1:$AJ$1,0),FALSE)/1,0)-IFERROR(VLOOKUP($B216,'Slutlig allokering kvv'!$B$2:$AJ$550,MATCH(P$4,'Slutlig allokering kvv'!$B$1:$AJ$1,0),FALSE)/1,0)</f>
        <v>0</v>
      </c>
      <c r="Q216">
        <f>IFERROR(VLOOKUP($B216,Kraftvärmeprod!$B$1:$AJ$550,MATCH(Q$4,Kraftvärmeprod!$B$1:$AJ$1,0),FALSE)/1,0)-IFERROR(VLOOKUP($B216,'Slutlig allokering kvv'!$B$2:$AJ$550,MATCH(Q$4,'Slutlig allokering kvv'!$B$1:$AJ$1,0),FALSE)/1,0)</f>
        <v>0</v>
      </c>
      <c r="R216">
        <f>IFERROR(VLOOKUP($B216,Kraftvärmeprod!$B$1:$AJ$550,MATCH(R$4,Kraftvärmeprod!$B$1:$AJ$1,0),FALSE)/1,0)-IFERROR(VLOOKUP($B216,'Slutlig allokering kvv'!$B$2:$AJ$550,MATCH(R$4,'Slutlig allokering kvv'!$B$1:$AJ$1,0),FALSE)/1,0)</f>
        <v>0</v>
      </c>
      <c r="S216">
        <f>IFERROR(VLOOKUP($B216,Kraftvärmeprod!$B$1:$AJ$550,MATCH(S$4,Kraftvärmeprod!$B$1:$AJ$1,0),FALSE)/1,0)-IFERROR(VLOOKUP($B216,'Slutlig allokering kvv'!$B$2:$AJ$550,MATCH(S$4,'Slutlig allokering kvv'!$B$1:$AJ$1,0),FALSE)/1,0)</f>
        <v>0</v>
      </c>
      <c r="T216">
        <f>IFERROR(VLOOKUP($B216,Kraftvärmeprod!$B$1:$AJ$550,MATCH(T$4,Kraftvärmeprod!$B$1:$AJ$1,0),FALSE)/1,0)-IFERROR(VLOOKUP($B216,'Slutlig allokering kvv'!$B$2:$AJ$550,MATCH(T$4,'Slutlig allokering kvv'!$B$1:$AJ$1,0),FALSE)/1,0)</f>
        <v>0</v>
      </c>
      <c r="U216">
        <f>IFERROR(VLOOKUP($B216,Kraftvärmeprod!$B$1:$AJ$550,MATCH(U$4,Kraftvärmeprod!$B$1:$AJ$1,0),FALSE)/1,0)-IFERROR(VLOOKUP($B216,'Slutlig allokering kvv'!$B$2:$AJ$550,MATCH(U$4,'Slutlig allokering kvv'!$B$1:$AJ$1,0),FALSE)/1,0)</f>
        <v>0</v>
      </c>
      <c r="V216">
        <f>IFERROR(VLOOKUP($B216,Kraftvärmeprod!$B$1:$AJ$550,MATCH(V$4,Kraftvärmeprod!$B$1:$AJ$1,0),FALSE)/1,0)-IFERROR(VLOOKUP($B216,'Slutlig allokering kvv'!$B$2:$AJ$550,MATCH(V$4,'Slutlig allokering kvv'!$B$1:$AJ$1,0),FALSE)/1,0)</f>
        <v>0</v>
      </c>
      <c r="W216">
        <f>IFERROR(VLOOKUP($B216,Kraftvärmeprod!$B$1:$AJ$550,MATCH(W$4,Kraftvärmeprod!$B$1:$AJ$1,0),FALSE)/1,0)-IFERROR(VLOOKUP($B216,'Slutlig allokering kvv'!$B$2:$AJ$550,MATCH(W$4,'Slutlig allokering kvv'!$B$1:$AJ$1,0),FALSE)/1,0)</f>
        <v>0</v>
      </c>
      <c r="X216">
        <f>IFERROR(VLOOKUP($B216,Kraftvärmeprod!$B$1:$AJ$550,MATCH(X$4,Kraftvärmeprod!$B$1:$AJ$1,0),FALSE)/1,0)-IFERROR(VLOOKUP($B216,'Slutlig allokering kvv'!$B$2:$AJ$550,MATCH(X$4,'Slutlig allokering kvv'!$B$1:$AJ$1,0),FALSE)/1,0)</f>
        <v>0</v>
      </c>
      <c r="Y216">
        <f>IFERROR(VLOOKUP($B216,Kraftvärmeprod!$B$1:$AJ$550,MATCH(Y$4,Kraftvärmeprod!$B$1:$AJ$1,0),FALSE)/1,0)-IFERROR(VLOOKUP($B216,'Slutlig allokering kvv'!$B$2:$AJ$550,MATCH(Y$4,'Slutlig allokering kvv'!$B$1:$AJ$1,0),FALSE)/1,0)</f>
        <v>0</v>
      </c>
      <c r="Z216">
        <f>IFERROR(VLOOKUP($B216,Kraftvärmeprod!$B$1:$AJ$550,MATCH(Z$4,Kraftvärmeprod!$B$1:$AJ$1,0),FALSE)/1,0)-IFERROR(VLOOKUP($B216,'Slutlig allokering kvv'!$B$2:$AJ$550,MATCH(Z$4,'Slutlig allokering kvv'!$B$1:$AJ$1,0),FALSE)/1,0)</f>
        <v>0</v>
      </c>
      <c r="AA216">
        <f>IFERROR(VLOOKUP($B216,Kraftvärmeprod!$B$1:$AJ$550,MATCH(AA$4,Kraftvärmeprod!$B$1:$AJ$1,0),FALSE)/1,0)-IFERROR(VLOOKUP($B216,'Slutlig allokering kvv'!$B$2:$AJ$550,MATCH(AA$4,'Slutlig allokering kvv'!$B$1:$AJ$1,0),FALSE)/1,0)</f>
        <v>0</v>
      </c>
      <c r="AB216">
        <f>IFERROR(VLOOKUP($B216,Kraftvärmeprod!$B$1:$AJ$550,MATCH(AB$4,Kraftvärmeprod!$B$1:$AJ$1,0),FALSE)/1,0)-IFERROR(VLOOKUP($B216,'Slutlig allokering kvv'!$B$2:$AJ$550,MATCH(AB$4,'Slutlig allokering kvv'!$B$1:$AJ$1,0),FALSE)/1,0)</f>
        <v>0</v>
      </c>
      <c r="AC216">
        <f>IFERROR(VLOOKUP($B216,Kraftvärmeprod!$B$1:$AJ$550,MATCH(AC$4,Kraftvärmeprod!$B$1:$AJ$1,0),FALSE)/1,0)-IFERROR(VLOOKUP($B216,'Slutlig allokering kvv'!$B$2:$AJ$550,MATCH(AC$4,'Slutlig allokering kvv'!$B$1:$AJ$1,0),FALSE)/1,0)</f>
        <v>0</v>
      </c>
      <c r="AD216">
        <f>IFERROR(VLOOKUP($B216,Miljö!$B$1:$E$471,MATCH("Hjälpel kraftvärme (GWh)",Miljö!$B$1:$E$1,0),FALSE)/1,0)-IFERROR(VLOOKUP($B216,'Slutlig allokering kvv'!$B$2:$AJ$550,MATCH(AD$4,'Slutlig allokering kvv'!$B$1:$AJ$1,0),FALSE)/1,0)</f>
        <v>0</v>
      </c>
      <c r="AH216">
        <f t="shared" si="6"/>
        <v>0</v>
      </c>
      <c r="AJ216">
        <f>IFERROR(VLOOKUP($B216,'Slutlig allokering kvv'!$B$2:$AX$550,MATCH("Summa slutlig allokerad tillförd energi (utan hjälpel och rökgaskondensering):",'Slutlig allokering kvv'!$B$1:$AX$1,0),FALSE)/1,"")</f>
        <v>0</v>
      </c>
      <c r="AL216" s="195" t="str">
        <f>IFERROR(1-VLOOKUP($B216,'Slutlig allokering kvv'!$B$2:$AX$550,MATCH("Andel av bränsle i kvv som allokerats till värme, exklusive rökgaskondensering och hjälpel",'Slutlig allokering kvv'!$B$1:$AX$1,0),FALSE),"")</f>
        <v/>
      </c>
      <c r="AN216" s="195" t="str">
        <f t="shared" si="7"/>
        <v/>
      </c>
    </row>
    <row r="217" spans="1:40" x14ac:dyDescent="0.25">
      <c r="A217" s="2" t="s">
        <v>343</v>
      </c>
      <c r="B217" s="2" t="s">
        <v>344</v>
      </c>
      <c r="C217">
        <f>IFERROR(VLOOKUP($B217,Kraftvärmeprod!$B$1:$AH$479,MATCH(C$4,Kraftvärmeprod!$B$1:$AG$1,0),FALSE)/1,"")</f>
        <v>78.2</v>
      </c>
      <c r="D217">
        <f>IFERROR(VLOOKUP($B217,Kraftvärmeprod!$B$1:$AH$479,MATCH(D$4,Kraftvärmeprod!$B$1:$AG$1,0),FALSE)/1,"")</f>
        <v>11.8</v>
      </c>
      <c r="F217">
        <f>IFERROR(VLOOKUP($B217,Kraftvärmeprod!$B$1:$AJ$550,MATCH(F$4,Kraftvärmeprod!$B$1:$AJ$1,0),FALSE)/1,0)-IFERROR(VLOOKUP($B217,'Slutlig allokering kvv'!$B$2:$AJ$550,MATCH(F$4,'Slutlig allokering kvv'!$B$1:$AJ$1,0),FALSE)/1,0)</f>
        <v>0</v>
      </c>
      <c r="G217">
        <f>IFERROR(VLOOKUP($B217,Kraftvärmeprod!$B$1:$AJ$550,MATCH(G$4,Kraftvärmeprod!$B$1:$AJ$1,0),FALSE)/1,0)-IFERROR(VLOOKUP($B217,'Slutlig allokering kvv'!$B$2:$AJ$550,MATCH(G$4,'Slutlig allokering kvv'!$B$1:$AJ$1,0),FALSE)/1,0)</f>
        <v>0</v>
      </c>
      <c r="H217">
        <f>IFERROR(VLOOKUP($B217,Kraftvärmeprod!$B$1:$AJ$550,MATCH(H$4,Kraftvärmeprod!$B$1:$AJ$1,0),FALSE)/1,0)-IFERROR(VLOOKUP($B217,'Slutlig allokering kvv'!$B$2:$AJ$550,MATCH(H$4,'Slutlig allokering kvv'!$B$1:$AJ$1,0),FALSE)/1,0)</f>
        <v>0</v>
      </c>
      <c r="I217">
        <f>IFERROR(VLOOKUP($B217,Kraftvärmeprod!$B$1:$AJ$550,MATCH(I$4,Kraftvärmeprod!$B$1:$AJ$1,0),FALSE)/1,0)-IFERROR(VLOOKUP($B217,'Slutlig allokering kvv'!$B$2:$AJ$550,MATCH(I$4,'Slutlig allokering kvv'!$B$1:$AJ$1,0),FALSE)/1,0)</f>
        <v>0</v>
      </c>
      <c r="J217">
        <f>IFERROR(VLOOKUP($B217,Kraftvärmeprod!$B$1:$AJ$550,MATCH(J$4,Kraftvärmeprod!$B$1:$AJ$1,0),FALSE)/1,0)-IFERROR(VLOOKUP($B217,'Slutlig allokering kvv'!$B$2:$AJ$550,MATCH(J$4,'Slutlig allokering kvv'!$B$1:$AJ$1,0),FALSE)/1,0)</f>
        <v>0</v>
      </c>
      <c r="K217">
        <f>IFERROR(VLOOKUP($B217,Kraftvärmeprod!$B$1:$AJ$550,MATCH(K$4,Kraftvärmeprod!$B$1:$AJ$1,0),FALSE)/1,0)-IFERROR(VLOOKUP($B217,'Slutlig allokering kvv'!$B$2:$AJ$550,MATCH(K$4,'Slutlig allokering kvv'!$B$1:$AJ$1,0),FALSE)/1,0)</f>
        <v>0</v>
      </c>
      <c r="L217">
        <f>IFERROR(VLOOKUP($B217,Kraftvärmeprod!$B$1:$AJ$550,MATCH(L$4,Kraftvärmeprod!$B$1:$AJ$1,0),FALSE)/1,0)-IFERROR(VLOOKUP($B217,'Slutlig allokering kvv'!$B$2:$AJ$550,MATCH(L$4,'Slutlig allokering kvv'!$B$1:$AJ$1,0),FALSE)/1,0)</f>
        <v>14.6205</v>
      </c>
      <c r="M217">
        <f>IFERROR(VLOOKUP($B217,Kraftvärmeprod!$B$1:$AJ$550,MATCH(M$4,Kraftvärmeprod!$B$1:$AJ$1,0),FALSE)/1,0)-IFERROR(VLOOKUP($B217,'Slutlig allokering kvv'!$B$2:$AJ$550,MATCH(M$4,'Slutlig allokering kvv'!$B$1:$AJ$1,0),FALSE)/1,0)</f>
        <v>2.5120200000000006</v>
      </c>
      <c r="N217">
        <f>IFERROR(VLOOKUP($B217,Kraftvärmeprod!$B$1:$AJ$550,MATCH(N$4,Kraftvärmeprod!$B$1:$AJ$1,0),FALSE)/1,0)-IFERROR(VLOOKUP($B217,'Slutlig allokering kvv'!$B$2:$AJ$550,MATCH(N$4,'Slutlig allokering kvv'!$B$1:$AJ$1,0),FALSE)/1,0)</f>
        <v>12.447200000000002</v>
      </c>
      <c r="O217">
        <f>IFERROR(VLOOKUP($B217,Kraftvärmeprod!$B$1:$AJ$550,MATCH(O$4,Kraftvärmeprod!$B$1:$AJ$1,0),FALSE)/1,0)-IFERROR(VLOOKUP($B217,'Slutlig allokering kvv'!$B$2:$AJ$550,MATCH(O$4,'Slutlig allokering kvv'!$B$1:$AJ$1,0),FALSE)/1,0)</f>
        <v>0</v>
      </c>
      <c r="P217">
        <f>IFERROR(VLOOKUP($B217,Kraftvärmeprod!$B$1:$AJ$550,MATCH(P$4,Kraftvärmeprod!$B$1:$AJ$1,0),FALSE)/1,0)-IFERROR(VLOOKUP($B217,'Slutlig allokering kvv'!$B$2:$AJ$550,MATCH(P$4,'Slutlig allokering kvv'!$B$1:$AJ$1,0),FALSE)/1,0)</f>
        <v>0</v>
      </c>
      <c r="Q217">
        <f>IFERROR(VLOOKUP($B217,Kraftvärmeprod!$B$1:$AJ$550,MATCH(Q$4,Kraftvärmeprod!$B$1:$AJ$1,0),FALSE)/1,0)-IFERROR(VLOOKUP($B217,'Slutlig allokering kvv'!$B$2:$AJ$550,MATCH(Q$4,'Slutlig allokering kvv'!$B$1:$AJ$1,0),FALSE)/1,0)</f>
        <v>0</v>
      </c>
      <c r="R217">
        <f>IFERROR(VLOOKUP($B217,Kraftvärmeprod!$B$1:$AJ$550,MATCH(R$4,Kraftvärmeprod!$B$1:$AJ$1,0),FALSE)/1,0)-IFERROR(VLOOKUP($B217,'Slutlig allokering kvv'!$B$2:$AJ$550,MATCH(R$4,'Slutlig allokering kvv'!$B$1:$AJ$1,0),FALSE)/1,0)</f>
        <v>0</v>
      </c>
      <c r="S217">
        <f>IFERROR(VLOOKUP($B217,Kraftvärmeprod!$B$1:$AJ$550,MATCH(S$4,Kraftvärmeprod!$B$1:$AJ$1,0),FALSE)/1,0)-IFERROR(VLOOKUP($B217,'Slutlig allokering kvv'!$B$2:$AJ$550,MATCH(S$4,'Slutlig allokering kvv'!$B$1:$AJ$1,0),FALSE)/1,0)</f>
        <v>0</v>
      </c>
      <c r="T217">
        <f>IFERROR(VLOOKUP($B217,Kraftvärmeprod!$B$1:$AJ$550,MATCH(T$4,Kraftvärmeprod!$B$1:$AJ$1,0),FALSE)/1,0)-IFERROR(VLOOKUP($B217,'Slutlig allokering kvv'!$B$2:$AJ$550,MATCH(T$4,'Slutlig allokering kvv'!$B$1:$AJ$1,0),FALSE)/1,0)</f>
        <v>0</v>
      </c>
      <c r="U217">
        <f>IFERROR(VLOOKUP($B217,Kraftvärmeprod!$B$1:$AJ$550,MATCH(U$4,Kraftvärmeprod!$B$1:$AJ$1,0),FALSE)/1,0)-IFERROR(VLOOKUP($B217,'Slutlig allokering kvv'!$B$2:$AJ$550,MATCH(U$4,'Slutlig allokering kvv'!$B$1:$AJ$1,0),FALSE)/1,0)</f>
        <v>0</v>
      </c>
      <c r="V217">
        <f>IFERROR(VLOOKUP($B217,Kraftvärmeprod!$B$1:$AJ$550,MATCH(V$4,Kraftvärmeprod!$B$1:$AJ$1,0),FALSE)/1,0)-IFERROR(VLOOKUP($B217,'Slutlig allokering kvv'!$B$2:$AJ$550,MATCH(V$4,'Slutlig allokering kvv'!$B$1:$AJ$1,0),FALSE)/1,0)</f>
        <v>0</v>
      </c>
      <c r="W217">
        <f>IFERROR(VLOOKUP($B217,Kraftvärmeprod!$B$1:$AJ$550,MATCH(W$4,Kraftvärmeprod!$B$1:$AJ$1,0),FALSE)/1,0)-IFERROR(VLOOKUP($B217,'Slutlig allokering kvv'!$B$2:$AJ$550,MATCH(W$4,'Slutlig allokering kvv'!$B$1:$AJ$1,0),FALSE)/1,0)</f>
        <v>0</v>
      </c>
      <c r="X217">
        <f>IFERROR(VLOOKUP($B217,Kraftvärmeprod!$B$1:$AJ$550,MATCH(X$4,Kraftvärmeprod!$B$1:$AJ$1,0),FALSE)/1,0)-IFERROR(VLOOKUP($B217,'Slutlig allokering kvv'!$B$2:$AJ$550,MATCH(X$4,'Slutlig allokering kvv'!$B$1:$AJ$1,0),FALSE)/1,0)</f>
        <v>0</v>
      </c>
      <c r="Y217">
        <f>IFERROR(VLOOKUP($B217,Kraftvärmeprod!$B$1:$AJ$550,MATCH(Y$4,Kraftvärmeprod!$B$1:$AJ$1,0),FALSE)/1,0)-IFERROR(VLOOKUP($B217,'Slutlig allokering kvv'!$B$2:$AJ$550,MATCH(Y$4,'Slutlig allokering kvv'!$B$1:$AJ$1,0),FALSE)/1,0)</f>
        <v>0</v>
      </c>
      <c r="Z217">
        <f>IFERROR(VLOOKUP($B217,Kraftvärmeprod!$B$1:$AJ$550,MATCH(Z$4,Kraftvärmeprod!$B$1:$AJ$1,0),FALSE)/1,0)-IFERROR(VLOOKUP($B217,'Slutlig allokering kvv'!$B$2:$AJ$550,MATCH(Z$4,'Slutlig allokering kvv'!$B$1:$AJ$1,0),FALSE)/1,0)</f>
        <v>0</v>
      </c>
      <c r="AA217">
        <f>IFERROR(VLOOKUP($B217,Kraftvärmeprod!$B$1:$AJ$550,MATCH(AA$4,Kraftvärmeprod!$B$1:$AJ$1,0),FALSE)/1,0)-IFERROR(VLOOKUP($B217,'Slutlig allokering kvv'!$B$2:$AJ$550,MATCH(AA$4,'Slutlig allokering kvv'!$B$1:$AJ$1,0),FALSE)/1,0)</f>
        <v>0</v>
      </c>
      <c r="AB217">
        <f>IFERROR(VLOOKUP($B217,Kraftvärmeprod!$B$1:$AJ$550,MATCH(AB$4,Kraftvärmeprod!$B$1:$AJ$1,0),FALSE)/1,0)-IFERROR(VLOOKUP($B217,'Slutlig allokering kvv'!$B$2:$AJ$550,MATCH(AB$4,'Slutlig allokering kvv'!$B$1:$AJ$1,0),FALSE)/1,0)</f>
        <v>0</v>
      </c>
      <c r="AC217">
        <f>IFERROR(VLOOKUP($B217,Kraftvärmeprod!$B$1:$AJ$550,MATCH(AC$4,Kraftvärmeprod!$B$1:$AJ$1,0),FALSE)/1,0)-IFERROR(VLOOKUP($B217,'Slutlig allokering kvv'!$B$2:$AJ$550,MATCH(AC$4,'Slutlig allokering kvv'!$B$1:$AJ$1,0),FALSE)/1,0)</f>
        <v>0</v>
      </c>
      <c r="AD217">
        <f>IFERROR(VLOOKUP($B217,Miljö!$B$1:$E$471,MATCH("Hjälpel kraftvärme (GWh)",Miljö!$B$1:$E$1,0),FALSE)/1,0)-IFERROR(VLOOKUP($B217,'Slutlig allokering kvv'!$B$2:$AJ$550,MATCH(AD$4,'Slutlig allokering kvv'!$B$1:$AJ$1,0),FALSE)/1,0)</f>
        <v>0.76207000000000025</v>
      </c>
      <c r="AH217">
        <f t="shared" si="6"/>
        <v>29.579720000000002</v>
      </c>
      <c r="AJ217">
        <f>IFERROR(VLOOKUP($B217,'Slutlig allokering kvv'!$B$2:$AX$550,MATCH("Summa slutlig allokerad tillförd energi (utan hjälpel och rökgaskondensering):",'Slutlig allokering kvv'!$B$1:$AX$1,0),FALSE)/1,"")</f>
        <v>75.220280000000002</v>
      </c>
      <c r="AL217" s="195">
        <f>IFERROR(1-VLOOKUP($B217,'Slutlig allokering kvv'!$B$2:$AX$550,MATCH("Andel av bränsle i kvv som allokerats till värme, exklusive rökgaskondensering och hjälpel",'Slutlig allokering kvv'!$B$1:$AX$1,0),FALSE),"")</f>
        <v>0.28224923664122137</v>
      </c>
      <c r="AN217" s="195">
        <f t="shared" si="7"/>
        <v>0.28224923664122137</v>
      </c>
    </row>
    <row r="218" spans="1:40" x14ac:dyDescent="0.25">
      <c r="A218" s="2" t="s">
        <v>343</v>
      </c>
      <c r="B218" s="2" t="s">
        <v>345</v>
      </c>
      <c r="C218" t="str">
        <f>IFERROR(VLOOKUP($B218,Kraftvärmeprod!$B$1:$AH$479,MATCH(C$4,Kraftvärmeprod!$B$1:$AG$1,0),FALSE)/1,"")</f>
        <v/>
      </c>
      <c r="D218" t="str">
        <f>IFERROR(VLOOKUP($B218,Kraftvärmeprod!$B$1:$AH$479,MATCH(D$4,Kraftvärmeprod!$B$1:$AG$1,0),FALSE)/1,"")</f>
        <v/>
      </c>
      <c r="F218">
        <f>IFERROR(VLOOKUP($B218,Kraftvärmeprod!$B$1:$AJ$550,MATCH(F$4,Kraftvärmeprod!$B$1:$AJ$1,0),FALSE)/1,0)-IFERROR(VLOOKUP($B218,'Slutlig allokering kvv'!$B$2:$AJ$550,MATCH(F$4,'Slutlig allokering kvv'!$B$1:$AJ$1,0),FALSE)/1,0)</f>
        <v>0</v>
      </c>
      <c r="G218">
        <f>IFERROR(VLOOKUP($B218,Kraftvärmeprod!$B$1:$AJ$550,MATCH(G$4,Kraftvärmeprod!$B$1:$AJ$1,0),FALSE)/1,0)-IFERROR(VLOOKUP($B218,'Slutlig allokering kvv'!$B$2:$AJ$550,MATCH(G$4,'Slutlig allokering kvv'!$B$1:$AJ$1,0),FALSE)/1,0)</f>
        <v>0</v>
      </c>
      <c r="H218">
        <f>IFERROR(VLOOKUP($B218,Kraftvärmeprod!$B$1:$AJ$550,MATCH(H$4,Kraftvärmeprod!$B$1:$AJ$1,0),FALSE)/1,0)-IFERROR(VLOOKUP($B218,'Slutlig allokering kvv'!$B$2:$AJ$550,MATCH(H$4,'Slutlig allokering kvv'!$B$1:$AJ$1,0),FALSE)/1,0)</f>
        <v>0</v>
      </c>
      <c r="I218">
        <f>IFERROR(VLOOKUP($B218,Kraftvärmeprod!$B$1:$AJ$550,MATCH(I$4,Kraftvärmeprod!$B$1:$AJ$1,0),FALSE)/1,0)-IFERROR(VLOOKUP($B218,'Slutlig allokering kvv'!$B$2:$AJ$550,MATCH(I$4,'Slutlig allokering kvv'!$B$1:$AJ$1,0),FALSE)/1,0)</f>
        <v>0</v>
      </c>
      <c r="J218">
        <f>IFERROR(VLOOKUP($B218,Kraftvärmeprod!$B$1:$AJ$550,MATCH(J$4,Kraftvärmeprod!$B$1:$AJ$1,0),FALSE)/1,0)-IFERROR(VLOOKUP($B218,'Slutlig allokering kvv'!$B$2:$AJ$550,MATCH(J$4,'Slutlig allokering kvv'!$B$1:$AJ$1,0),FALSE)/1,0)</f>
        <v>0</v>
      </c>
      <c r="K218">
        <f>IFERROR(VLOOKUP($B218,Kraftvärmeprod!$B$1:$AJ$550,MATCH(K$4,Kraftvärmeprod!$B$1:$AJ$1,0),FALSE)/1,0)-IFERROR(VLOOKUP($B218,'Slutlig allokering kvv'!$B$2:$AJ$550,MATCH(K$4,'Slutlig allokering kvv'!$B$1:$AJ$1,0),FALSE)/1,0)</f>
        <v>0</v>
      </c>
      <c r="L218">
        <f>IFERROR(VLOOKUP($B218,Kraftvärmeprod!$B$1:$AJ$550,MATCH(L$4,Kraftvärmeprod!$B$1:$AJ$1,0),FALSE)/1,0)-IFERROR(VLOOKUP($B218,'Slutlig allokering kvv'!$B$2:$AJ$550,MATCH(L$4,'Slutlig allokering kvv'!$B$1:$AJ$1,0),FALSE)/1,0)</f>
        <v>0</v>
      </c>
      <c r="M218">
        <f>IFERROR(VLOOKUP($B218,Kraftvärmeprod!$B$1:$AJ$550,MATCH(M$4,Kraftvärmeprod!$B$1:$AJ$1,0),FALSE)/1,0)-IFERROR(VLOOKUP($B218,'Slutlig allokering kvv'!$B$2:$AJ$550,MATCH(M$4,'Slutlig allokering kvv'!$B$1:$AJ$1,0),FALSE)/1,0)</f>
        <v>0</v>
      </c>
      <c r="N218">
        <f>IFERROR(VLOOKUP($B218,Kraftvärmeprod!$B$1:$AJ$550,MATCH(N$4,Kraftvärmeprod!$B$1:$AJ$1,0),FALSE)/1,0)-IFERROR(VLOOKUP($B218,'Slutlig allokering kvv'!$B$2:$AJ$550,MATCH(N$4,'Slutlig allokering kvv'!$B$1:$AJ$1,0),FALSE)/1,0)</f>
        <v>0</v>
      </c>
      <c r="O218">
        <f>IFERROR(VLOOKUP($B218,Kraftvärmeprod!$B$1:$AJ$550,MATCH(O$4,Kraftvärmeprod!$B$1:$AJ$1,0),FALSE)/1,0)-IFERROR(VLOOKUP($B218,'Slutlig allokering kvv'!$B$2:$AJ$550,MATCH(O$4,'Slutlig allokering kvv'!$B$1:$AJ$1,0),FALSE)/1,0)</f>
        <v>0</v>
      </c>
      <c r="P218">
        <f>IFERROR(VLOOKUP($B218,Kraftvärmeprod!$B$1:$AJ$550,MATCH(P$4,Kraftvärmeprod!$B$1:$AJ$1,0),FALSE)/1,0)-IFERROR(VLOOKUP($B218,'Slutlig allokering kvv'!$B$2:$AJ$550,MATCH(P$4,'Slutlig allokering kvv'!$B$1:$AJ$1,0),FALSE)/1,0)</f>
        <v>0</v>
      </c>
      <c r="Q218">
        <f>IFERROR(VLOOKUP($B218,Kraftvärmeprod!$B$1:$AJ$550,MATCH(Q$4,Kraftvärmeprod!$B$1:$AJ$1,0),FALSE)/1,0)-IFERROR(VLOOKUP($B218,'Slutlig allokering kvv'!$B$2:$AJ$550,MATCH(Q$4,'Slutlig allokering kvv'!$B$1:$AJ$1,0),FALSE)/1,0)</f>
        <v>0</v>
      </c>
      <c r="R218">
        <f>IFERROR(VLOOKUP($B218,Kraftvärmeprod!$B$1:$AJ$550,MATCH(R$4,Kraftvärmeprod!$B$1:$AJ$1,0),FALSE)/1,0)-IFERROR(VLOOKUP($B218,'Slutlig allokering kvv'!$B$2:$AJ$550,MATCH(R$4,'Slutlig allokering kvv'!$B$1:$AJ$1,0),FALSE)/1,0)</f>
        <v>0</v>
      </c>
      <c r="S218">
        <f>IFERROR(VLOOKUP($B218,Kraftvärmeprod!$B$1:$AJ$550,MATCH(S$4,Kraftvärmeprod!$B$1:$AJ$1,0),FALSE)/1,0)-IFERROR(VLOOKUP($B218,'Slutlig allokering kvv'!$B$2:$AJ$550,MATCH(S$4,'Slutlig allokering kvv'!$B$1:$AJ$1,0),FALSE)/1,0)</f>
        <v>0</v>
      </c>
      <c r="T218">
        <f>IFERROR(VLOOKUP($B218,Kraftvärmeprod!$B$1:$AJ$550,MATCH(T$4,Kraftvärmeprod!$B$1:$AJ$1,0),FALSE)/1,0)-IFERROR(VLOOKUP($B218,'Slutlig allokering kvv'!$B$2:$AJ$550,MATCH(T$4,'Slutlig allokering kvv'!$B$1:$AJ$1,0),FALSE)/1,0)</f>
        <v>0</v>
      </c>
      <c r="U218">
        <f>IFERROR(VLOOKUP($B218,Kraftvärmeprod!$B$1:$AJ$550,MATCH(U$4,Kraftvärmeprod!$B$1:$AJ$1,0),FALSE)/1,0)-IFERROR(VLOOKUP($B218,'Slutlig allokering kvv'!$B$2:$AJ$550,MATCH(U$4,'Slutlig allokering kvv'!$B$1:$AJ$1,0),FALSE)/1,0)</f>
        <v>0</v>
      </c>
      <c r="V218">
        <f>IFERROR(VLOOKUP($B218,Kraftvärmeprod!$B$1:$AJ$550,MATCH(V$4,Kraftvärmeprod!$B$1:$AJ$1,0),FALSE)/1,0)-IFERROR(VLOOKUP($B218,'Slutlig allokering kvv'!$B$2:$AJ$550,MATCH(V$4,'Slutlig allokering kvv'!$B$1:$AJ$1,0),FALSE)/1,0)</f>
        <v>0</v>
      </c>
      <c r="W218">
        <f>IFERROR(VLOOKUP($B218,Kraftvärmeprod!$B$1:$AJ$550,MATCH(W$4,Kraftvärmeprod!$B$1:$AJ$1,0),FALSE)/1,0)-IFERROR(VLOOKUP($B218,'Slutlig allokering kvv'!$B$2:$AJ$550,MATCH(W$4,'Slutlig allokering kvv'!$B$1:$AJ$1,0),FALSE)/1,0)</f>
        <v>0</v>
      </c>
      <c r="X218">
        <f>IFERROR(VLOOKUP($B218,Kraftvärmeprod!$B$1:$AJ$550,MATCH(X$4,Kraftvärmeprod!$B$1:$AJ$1,0),FALSE)/1,0)-IFERROR(VLOOKUP($B218,'Slutlig allokering kvv'!$B$2:$AJ$550,MATCH(X$4,'Slutlig allokering kvv'!$B$1:$AJ$1,0),FALSE)/1,0)</f>
        <v>0</v>
      </c>
      <c r="Y218">
        <f>IFERROR(VLOOKUP($B218,Kraftvärmeprod!$B$1:$AJ$550,MATCH(Y$4,Kraftvärmeprod!$B$1:$AJ$1,0),FALSE)/1,0)-IFERROR(VLOOKUP($B218,'Slutlig allokering kvv'!$B$2:$AJ$550,MATCH(Y$4,'Slutlig allokering kvv'!$B$1:$AJ$1,0),FALSE)/1,0)</f>
        <v>0</v>
      </c>
      <c r="Z218">
        <f>IFERROR(VLOOKUP($B218,Kraftvärmeprod!$B$1:$AJ$550,MATCH(Z$4,Kraftvärmeprod!$B$1:$AJ$1,0),FALSE)/1,0)-IFERROR(VLOOKUP($B218,'Slutlig allokering kvv'!$B$2:$AJ$550,MATCH(Z$4,'Slutlig allokering kvv'!$B$1:$AJ$1,0),FALSE)/1,0)</f>
        <v>0</v>
      </c>
      <c r="AA218">
        <f>IFERROR(VLOOKUP($B218,Kraftvärmeprod!$B$1:$AJ$550,MATCH(AA$4,Kraftvärmeprod!$B$1:$AJ$1,0),FALSE)/1,0)-IFERROR(VLOOKUP($B218,'Slutlig allokering kvv'!$B$2:$AJ$550,MATCH(AA$4,'Slutlig allokering kvv'!$B$1:$AJ$1,0),FALSE)/1,0)</f>
        <v>0</v>
      </c>
      <c r="AB218">
        <f>IFERROR(VLOOKUP($B218,Kraftvärmeprod!$B$1:$AJ$550,MATCH(AB$4,Kraftvärmeprod!$B$1:$AJ$1,0),FALSE)/1,0)-IFERROR(VLOOKUP($B218,'Slutlig allokering kvv'!$B$2:$AJ$550,MATCH(AB$4,'Slutlig allokering kvv'!$B$1:$AJ$1,0),FALSE)/1,0)</f>
        <v>0</v>
      </c>
      <c r="AC218">
        <f>IFERROR(VLOOKUP($B218,Kraftvärmeprod!$B$1:$AJ$550,MATCH(AC$4,Kraftvärmeprod!$B$1:$AJ$1,0),FALSE)/1,0)-IFERROR(VLOOKUP($B218,'Slutlig allokering kvv'!$B$2:$AJ$550,MATCH(AC$4,'Slutlig allokering kvv'!$B$1:$AJ$1,0),FALSE)/1,0)</f>
        <v>0</v>
      </c>
      <c r="AD218">
        <f>IFERROR(VLOOKUP($B218,Miljö!$B$1:$E$471,MATCH("Hjälpel kraftvärme (GWh)",Miljö!$B$1:$E$1,0),FALSE)/1,0)-IFERROR(VLOOKUP($B218,'Slutlig allokering kvv'!$B$2:$AJ$550,MATCH(AD$4,'Slutlig allokering kvv'!$B$1:$AJ$1,0),FALSE)/1,0)</f>
        <v>0</v>
      </c>
      <c r="AH218">
        <f t="shared" si="6"/>
        <v>0</v>
      </c>
      <c r="AJ218">
        <f>IFERROR(VLOOKUP($B218,'Slutlig allokering kvv'!$B$2:$AX$550,MATCH("Summa slutlig allokerad tillförd energi (utan hjälpel och rökgaskondensering):",'Slutlig allokering kvv'!$B$1:$AX$1,0),FALSE)/1,"")</f>
        <v>0</v>
      </c>
      <c r="AL218" s="195" t="str">
        <f>IFERROR(1-VLOOKUP($B218,'Slutlig allokering kvv'!$B$2:$AX$550,MATCH("Andel av bränsle i kvv som allokerats till värme, exklusive rökgaskondensering och hjälpel",'Slutlig allokering kvv'!$B$1:$AX$1,0),FALSE),"")</f>
        <v/>
      </c>
      <c r="AN218" s="195" t="str">
        <f t="shared" si="7"/>
        <v/>
      </c>
    </row>
    <row r="219" spans="1:40" x14ac:dyDescent="0.25">
      <c r="A219" s="2" t="s">
        <v>343</v>
      </c>
      <c r="B219" s="2" t="s">
        <v>346</v>
      </c>
      <c r="C219" t="str">
        <f>IFERROR(VLOOKUP($B219,Kraftvärmeprod!$B$1:$AH$479,MATCH(C$4,Kraftvärmeprod!$B$1:$AG$1,0),FALSE)/1,"")</f>
        <v/>
      </c>
      <c r="D219" t="str">
        <f>IFERROR(VLOOKUP($B219,Kraftvärmeprod!$B$1:$AH$479,MATCH(D$4,Kraftvärmeprod!$B$1:$AG$1,0),FALSE)/1,"")</f>
        <v/>
      </c>
      <c r="F219">
        <f>IFERROR(VLOOKUP($B219,Kraftvärmeprod!$B$1:$AJ$550,MATCH(F$4,Kraftvärmeprod!$B$1:$AJ$1,0),FALSE)/1,0)-IFERROR(VLOOKUP($B219,'Slutlig allokering kvv'!$B$2:$AJ$550,MATCH(F$4,'Slutlig allokering kvv'!$B$1:$AJ$1,0),FALSE)/1,0)</f>
        <v>0</v>
      </c>
      <c r="G219">
        <f>IFERROR(VLOOKUP($B219,Kraftvärmeprod!$B$1:$AJ$550,MATCH(G$4,Kraftvärmeprod!$B$1:$AJ$1,0),FALSE)/1,0)-IFERROR(VLOOKUP($B219,'Slutlig allokering kvv'!$B$2:$AJ$550,MATCH(G$4,'Slutlig allokering kvv'!$B$1:$AJ$1,0),FALSE)/1,0)</f>
        <v>0</v>
      </c>
      <c r="H219">
        <f>IFERROR(VLOOKUP($B219,Kraftvärmeprod!$B$1:$AJ$550,MATCH(H$4,Kraftvärmeprod!$B$1:$AJ$1,0),FALSE)/1,0)-IFERROR(VLOOKUP($B219,'Slutlig allokering kvv'!$B$2:$AJ$550,MATCH(H$4,'Slutlig allokering kvv'!$B$1:$AJ$1,0),FALSE)/1,0)</f>
        <v>0</v>
      </c>
      <c r="I219">
        <f>IFERROR(VLOOKUP($B219,Kraftvärmeprod!$B$1:$AJ$550,MATCH(I$4,Kraftvärmeprod!$B$1:$AJ$1,0),FALSE)/1,0)-IFERROR(VLOOKUP($B219,'Slutlig allokering kvv'!$B$2:$AJ$550,MATCH(I$4,'Slutlig allokering kvv'!$B$1:$AJ$1,0),FALSE)/1,0)</f>
        <v>0</v>
      </c>
      <c r="J219">
        <f>IFERROR(VLOOKUP($B219,Kraftvärmeprod!$B$1:$AJ$550,MATCH(J$4,Kraftvärmeprod!$B$1:$AJ$1,0),FALSE)/1,0)-IFERROR(VLOOKUP($B219,'Slutlig allokering kvv'!$B$2:$AJ$550,MATCH(J$4,'Slutlig allokering kvv'!$B$1:$AJ$1,0),FALSE)/1,0)</f>
        <v>0</v>
      </c>
      <c r="K219">
        <f>IFERROR(VLOOKUP($B219,Kraftvärmeprod!$B$1:$AJ$550,MATCH(K$4,Kraftvärmeprod!$B$1:$AJ$1,0),FALSE)/1,0)-IFERROR(VLOOKUP($B219,'Slutlig allokering kvv'!$B$2:$AJ$550,MATCH(K$4,'Slutlig allokering kvv'!$B$1:$AJ$1,0),FALSE)/1,0)</f>
        <v>0</v>
      </c>
      <c r="L219">
        <f>IFERROR(VLOOKUP($B219,Kraftvärmeprod!$B$1:$AJ$550,MATCH(L$4,Kraftvärmeprod!$B$1:$AJ$1,0),FALSE)/1,0)-IFERROR(VLOOKUP($B219,'Slutlig allokering kvv'!$B$2:$AJ$550,MATCH(L$4,'Slutlig allokering kvv'!$B$1:$AJ$1,0),FALSE)/1,0)</f>
        <v>0</v>
      </c>
      <c r="M219">
        <f>IFERROR(VLOOKUP($B219,Kraftvärmeprod!$B$1:$AJ$550,MATCH(M$4,Kraftvärmeprod!$B$1:$AJ$1,0),FALSE)/1,0)-IFERROR(VLOOKUP($B219,'Slutlig allokering kvv'!$B$2:$AJ$550,MATCH(M$4,'Slutlig allokering kvv'!$B$1:$AJ$1,0),FALSE)/1,0)</f>
        <v>0</v>
      </c>
      <c r="N219">
        <f>IFERROR(VLOOKUP($B219,Kraftvärmeprod!$B$1:$AJ$550,MATCH(N$4,Kraftvärmeprod!$B$1:$AJ$1,0),FALSE)/1,0)-IFERROR(VLOOKUP($B219,'Slutlig allokering kvv'!$B$2:$AJ$550,MATCH(N$4,'Slutlig allokering kvv'!$B$1:$AJ$1,0),FALSE)/1,0)</f>
        <v>0</v>
      </c>
      <c r="O219">
        <f>IFERROR(VLOOKUP($B219,Kraftvärmeprod!$B$1:$AJ$550,MATCH(O$4,Kraftvärmeprod!$B$1:$AJ$1,0),FALSE)/1,0)-IFERROR(VLOOKUP($B219,'Slutlig allokering kvv'!$B$2:$AJ$550,MATCH(O$4,'Slutlig allokering kvv'!$B$1:$AJ$1,0),FALSE)/1,0)</f>
        <v>0</v>
      </c>
      <c r="P219">
        <f>IFERROR(VLOOKUP($B219,Kraftvärmeprod!$B$1:$AJ$550,MATCH(P$4,Kraftvärmeprod!$B$1:$AJ$1,0),FALSE)/1,0)-IFERROR(VLOOKUP($B219,'Slutlig allokering kvv'!$B$2:$AJ$550,MATCH(P$4,'Slutlig allokering kvv'!$B$1:$AJ$1,0),FALSE)/1,0)</f>
        <v>0</v>
      </c>
      <c r="Q219">
        <f>IFERROR(VLOOKUP($B219,Kraftvärmeprod!$B$1:$AJ$550,MATCH(Q$4,Kraftvärmeprod!$B$1:$AJ$1,0),FALSE)/1,0)-IFERROR(VLOOKUP($B219,'Slutlig allokering kvv'!$B$2:$AJ$550,MATCH(Q$4,'Slutlig allokering kvv'!$B$1:$AJ$1,0),FALSE)/1,0)</f>
        <v>0</v>
      </c>
      <c r="R219">
        <f>IFERROR(VLOOKUP($B219,Kraftvärmeprod!$B$1:$AJ$550,MATCH(R$4,Kraftvärmeprod!$B$1:$AJ$1,0),FALSE)/1,0)-IFERROR(VLOOKUP($B219,'Slutlig allokering kvv'!$B$2:$AJ$550,MATCH(R$4,'Slutlig allokering kvv'!$B$1:$AJ$1,0),FALSE)/1,0)</f>
        <v>0</v>
      </c>
      <c r="S219">
        <f>IFERROR(VLOOKUP($B219,Kraftvärmeprod!$B$1:$AJ$550,MATCH(S$4,Kraftvärmeprod!$B$1:$AJ$1,0),FALSE)/1,0)-IFERROR(VLOOKUP($B219,'Slutlig allokering kvv'!$B$2:$AJ$550,MATCH(S$4,'Slutlig allokering kvv'!$B$1:$AJ$1,0),FALSE)/1,0)</f>
        <v>0</v>
      </c>
      <c r="T219">
        <f>IFERROR(VLOOKUP($B219,Kraftvärmeprod!$B$1:$AJ$550,MATCH(T$4,Kraftvärmeprod!$B$1:$AJ$1,0),FALSE)/1,0)-IFERROR(VLOOKUP($B219,'Slutlig allokering kvv'!$B$2:$AJ$550,MATCH(T$4,'Slutlig allokering kvv'!$B$1:$AJ$1,0),FALSE)/1,0)</f>
        <v>0</v>
      </c>
      <c r="U219">
        <f>IFERROR(VLOOKUP($B219,Kraftvärmeprod!$B$1:$AJ$550,MATCH(U$4,Kraftvärmeprod!$B$1:$AJ$1,0),FALSE)/1,0)-IFERROR(VLOOKUP($B219,'Slutlig allokering kvv'!$B$2:$AJ$550,MATCH(U$4,'Slutlig allokering kvv'!$B$1:$AJ$1,0),FALSE)/1,0)</f>
        <v>0</v>
      </c>
      <c r="V219">
        <f>IFERROR(VLOOKUP($B219,Kraftvärmeprod!$B$1:$AJ$550,MATCH(V$4,Kraftvärmeprod!$B$1:$AJ$1,0),FALSE)/1,0)-IFERROR(VLOOKUP($B219,'Slutlig allokering kvv'!$B$2:$AJ$550,MATCH(V$4,'Slutlig allokering kvv'!$B$1:$AJ$1,0),FALSE)/1,0)</f>
        <v>0</v>
      </c>
      <c r="W219">
        <f>IFERROR(VLOOKUP($B219,Kraftvärmeprod!$B$1:$AJ$550,MATCH(W$4,Kraftvärmeprod!$B$1:$AJ$1,0),FALSE)/1,0)-IFERROR(VLOOKUP($B219,'Slutlig allokering kvv'!$B$2:$AJ$550,MATCH(W$4,'Slutlig allokering kvv'!$B$1:$AJ$1,0),FALSE)/1,0)</f>
        <v>0</v>
      </c>
      <c r="X219">
        <f>IFERROR(VLOOKUP($B219,Kraftvärmeprod!$B$1:$AJ$550,MATCH(X$4,Kraftvärmeprod!$B$1:$AJ$1,0),FALSE)/1,0)-IFERROR(VLOOKUP($B219,'Slutlig allokering kvv'!$B$2:$AJ$550,MATCH(X$4,'Slutlig allokering kvv'!$B$1:$AJ$1,0),FALSE)/1,0)</f>
        <v>0</v>
      </c>
      <c r="Y219">
        <f>IFERROR(VLOOKUP($B219,Kraftvärmeprod!$B$1:$AJ$550,MATCH(Y$4,Kraftvärmeprod!$B$1:$AJ$1,0),FALSE)/1,0)-IFERROR(VLOOKUP($B219,'Slutlig allokering kvv'!$B$2:$AJ$550,MATCH(Y$4,'Slutlig allokering kvv'!$B$1:$AJ$1,0),FALSE)/1,0)</f>
        <v>0</v>
      </c>
      <c r="Z219">
        <f>IFERROR(VLOOKUP($B219,Kraftvärmeprod!$B$1:$AJ$550,MATCH(Z$4,Kraftvärmeprod!$B$1:$AJ$1,0),FALSE)/1,0)-IFERROR(VLOOKUP($B219,'Slutlig allokering kvv'!$B$2:$AJ$550,MATCH(Z$4,'Slutlig allokering kvv'!$B$1:$AJ$1,0),FALSE)/1,0)</f>
        <v>0</v>
      </c>
      <c r="AA219">
        <f>IFERROR(VLOOKUP($B219,Kraftvärmeprod!$B$1:$AJ$550,MATCH(AA$4,Kraftvärmeprod!$B$1:$AJ$1,0),FALSE)/1,0)-IFERROR(VLOOKUP($B219,'Slutlig allokering kvv'!$B$2:$AJ$550,MATCH(AA$4,'Slutlig allokering kvv'!$B$1:$AJ$1,0),FALSE)/1,0)</f>
        <v>0</v>
      </c>
      <c r="AB219">
        <f>IFERROR(VLOOKUP($B219,Kraftvärmeprod!$B$1:$AJ$550,MATCH(AB$4,Kraftvärmeprod!$B$1:$AJ$1,0),FALSE)/1,0)-IFERROR(VLOOKUP($B219,'Slutlig allokering kvv'!$B$2:$AJ$550,MATCH(AB$4,'Slutlig allokering kvv'!$B$1:$AJ$1,0),FALSE)/1,0)</f>
        <v>0</v>
      </c>
      <c r="AC219">
        <f>IFERROR(VLOOKUP($B219,Kraftvärmeprod!$B$1:$AJ$550,MATCH(AC$4,Kraftvärmeprod!$B$1:$AJ$1,0),FALSE)/1,0)-IFERROR(VLOOKUP($B219,'Slutlig allokering kvv'!$B$2:$AJ$550,MATCH(AC$4,'Slutlig allokering kvv'!$B$1:$AJ$1,0),FALSE)/1,0)</f>
        <v>0</v>
      </c>
      <c r="AD219">
        <f>IFERROR(VLOOKUP($B219,Miljö!$B$1:$E$471,MATCH("Hjälpel kraftvärme (GWh)",Miljö!$B$1:$E$1,0),FALSE)/1,0)-IFERROR(VLOOKUP($B219,'Slutlig allokering kvv'!$B$2:$AJ$550,MATCH(AD$4,'Slutlig allokering kvv'!$B$1:$AJ$1,0),FALSE)/1,0)</f>
        <v>0</v>
      </c>
      <c r="AH219">
        <f t="shared" si="6"/>
        <v>0</v>
      </c>
      <c r="AJ219">
        <f>IFERROR(VLOOKUP($B219,'Slutlig allokering kvv'!$B$2:$AX$550,MATCH("Summa slutlig allokerad tillförd energi (utan hjälpel och rökgaskondensering):",'Slutlig allokering kvv'!$B$1:$AX$1,0),FALSE)/1,"")</f>
        <v>0</v>
      </c>
      <c r="AL219" s="195" t="str">
        <f>IFERROR(1-VLOOKUP($B219,'Slutlig allokering kvv'!$B$2:$AX$550,MATCH("Andel av bränsle i kvv som allokerats till värme, exklusive rökgaskondensering och hjälpel",'Slutlig allokering kvv'!$B$1:$AX$1,0),FALSE),"")</f>
        <v/>
      </c>
      <c r="AN219" s="195" t="str">
        <f t="shared" si="7"/>
        <v/>
      </c>
    </row>
    <row r="220" spans="1:40" x14ac:dyDescent="0.25">
      <c r="A220" s="2" t="s">
        <v>349</v>
      </c>
      <c r="B220" s="2" t="s">
        <v>350</v>
      </c>
      <c r="C220">
        <f>IFERROR(VLOOKUP($B220,Kraftvärmeprod!$B$1:$AH$479,MATCH(C$4,Kraftvärmeprod!$B$1:$AG$1,0),FALSE)/1,"")</f>
        <v>86.9</v>
      </c>
      <c r="D220">
        <f>IFERROR(VLOOKUP($B220,Kraftvärmeprod!$B$1:$AH$479,MATCH(D$4,Kraftvärmeprod!$B$1:$AG$1,0),FALSE)/1,"")</f>
        <v>33.6</v>
      </c>
      <c r="F220">
        <f>IFERROR(VLOOKUP($B220,Kraftvärmeprod!$B$1:$AJ$550,MATCH(F$4,Kraftvärmeprod!$B$1:$AJ$1,0),FALSE)/1,0)-IFERROR(VLOOKUP($B220,'Slutlig allokering kvv'!$B$2:$AJ$550,MATCH(F$4,'Slutlig allokering kvv'!$B$1:$AJ$1,0),FALSE)/1,0)</f>
        <v>0</v>
      </c>
      <c r="G220">
        <f>IFERROR(VLOOKUP($B220,Kraftvärmeprod!$B$1:$AJ$550,MATCH(G$4,Kraftvärmeprod!$B$1:$AJ$1,0),FALSE)/1,0)-IFERROR(VLOOKUP($B220,'Slutlig allokering kvv'!$B$2:$AJ$550,MATCH(G$4,'Slutlig allokering kvv'!$B$1:$AJ$1,0),FALSE)/1,0)</f>
        <v>0.39497500000000008</v>
      </c>
      <c r="H220">
        <f>IFERROR(VLOOKUP($B220,Kraftvärmeprod!$B$1:$AJ$550,MATCH(H$4,Kraftvärmeprod!$B$1:$AJ$1,0),FALSE)/1,0)-IFERROR(VLOOKUP($B220,'Slutlig allokering kvv'!$B$2:$AJ$550,MATCH(H$4,'Slutlig allokering kvv'!$B$1:$AJ$1,0),FALSE)/1,0)</f>
        <v>0</v>
      </c>
      <c r="I220">
        <f>IFERROR(VLOOKUP($B220,Kraftvärmeprod!$B$1:$AJ$550,MATCH(I$4,Kraftvärmeprod!$B$1:$AJ$1,0),FALSE)/1,0)-IFERROR(VLOOKUP($B220,'Slutlig allokering kvv'!$B$2:$AJ$550,MATCH(I$4,'Slutlig allokering kvv'!$B$1:$AJ$1,0),FALSE)/1,0)</f>
        <v>0</v>
      </c>
      <c r="J220">
        <f>IFERROR(VLOOKUP($B220,Kraftvärmeprod!$B$1:$AJ$550,MATCH(J$4,Kraftvärmeprod!$B$1:$AJ$1,0),FALSE)/1,0)-IFERROR(VLOOKUP($B220,'Slutlig allokering kvv'!$B$2:$AJ$550,MATCH(J$4,'Slutlig allokering kvv'!$B$1:$AJ$1,0),FALSE)/1,0)</f>
        <v>0</v>
      </c>
      <c r="K220">
        <f>IFERROR(VLOOKUP($B220,Kraftvärmeprod!$B$1:$AJ$550,MATCH(K$4,Kraftvärmeprod!$B$1:$AJ$1,0),FALSE)/1,0)-IFERROR(VLOOKUP($B220,'Slutlig allokering kvv'!$B$2:$AJ$550,MATCH(K$4,'Slutlig allokering kvv'!$B$1:$AJ$1,0),FALSE)/1,0)</f>
        <v>0</v>
      </c>
      <c r="L220">
        <f>IFERROR(VLOOKUP($B220,Kraftvärmeprod!$B$1:$AJ$550,MATCH(L$4,Kraftvärmeprod!$B$1:$AJ$1,0),FALSE)/1,0)-IFERROR(VLOOKUP($B220,'Slutlig allokering kvv'!$B$2:$AJ$550,MATCH(L$4,'Slutlig allokering kvv'!$B$1:$AJ$1,0),FALSE)/1,0)</f>
        <v>65.146900000000016</v>
      </c>
      <c r="M220">
        <f>IFERROR(VLOOKUP($B220,Kraftvärmeprod!$B$1:$AJ$550,MATCH(M$4,Kraftvärmeprod!$B$1:$AJ$1,0),FALSE)/1,0)-IFERROR(VLOOKUP($B220,'Slutlig allokering kvv'!$B$2:$AJ$550,MATCH(M$4,'Slutlig allokering kvv'!$B$1:$AJ$1,0),FALSE)/1,0)</f>
        <v>0</v>
      </c>
      <c r="N220">
        <f>IFERROR(VLOOKUP($B220,Kraftvärmeprod!$B$1:$AJ$550,MATCH(N$4,Kraftvärmeprod!$B$1:$AJ$1,0),FALSE)/1,0)-IFERROR(VLOOKUP($B220,'Slutlig allokering kvv'!$B$2:$AJ$550,MATCH(N$4,'Slutlig allokering kvv'!$B$1:$AJ$1,0),FALSE)/1,0)</f>
        <v>5.6212999999999989</v>
      </c>
      <c r="O220">
        <f>IFERROR(VLOOKUP($B220,Kraftvärmeprod!$B$1:$AJ$550,MATCH(O$4,Kraftvärmeprod!$B$1:$AJ$1,0),FALSE)/1,0)-IFERROR(VLOOKUP($B220,'Slutlig allokering kvv'!$B$2:$AJ$550,MATCH(O$4,'Slutlig allokering kvv'!$B$1:$AJ$1,0),FALSE)/1,0)</f>
        <v>0</v>
      </c>
      <c r="P220">
        <f>IFERROR(VLOOKUP($B220,Kraftvärmeprod!$B$1:$AJ$550,MATCH(P$4,Kraftvärmeprod!$B$1:$AJ$1,0),FALSE)/1,0)-IFERROR(VLOOKUP($B220,'Slutlig allokering kvv'!$B$2:$AJ$550,MATCH(P$4,'Slutlig allokering kvv'!$B$1:$AJ$1,0),FALSE)/1,0)</f>
        <v>0</v>
      </c>
      <c r="Q220">
        <f>IFERROR(VLOOKUP($B220,Kraftvärmeprod!$B$1:$AJ$550,MATCH(Q$4,Kraftvärmeprod!$B$1:$AJ$1,0),FALSE)/1,0)-IFERROR(VLOOKUP($B220,'Slutlig allokering kvv'!$B$2:$AJ$550,MATCH(Q$4,'Slutlig allokering kvv'!$B$1:$AJ$1,0),FALSE)/1,0)</f>
        <v>0</v>
      </c>
      <c r="R220">
        <f>IFERROR(VLOOKUP($B220,Kraftvärmeprod!$B$1:$AJ$550,MATCH(R$4,Kraftvärmeprod!$B$1:$AJ$1,0),FALSE)/1,0)-IFERROR(VLOOKUP($B220,'Slutlig allokering kvv'!$B$2:$AJ$550,MATCH(R$4,'Slutlig allokering kvv'!$B$1:$AJ$1,0),FALSE)/1,0)</f>
        <v>0</v>
      </c>
      <c r="S220">
        <f>IFERROR(VLOOKUP($B220,Kraftvärmeprod!$B$1:$AJ$550,MATCH(S$4,Kraftvärmeprod!$B$1:$AJ$1,0),FALSE)/1,0)-IFERROR(VLOOKUP($B220,'Slutlig allokering kvv'!$B$2:$AJ$550,MATCH(S$4,'Slutlig allokering kvv'!$B$1:$AJ$1,0),FALSE)/1,0)</f>
        <v>0</v>
      </c>
      <c r="T220">
        <f>IFERROR(VLOOKUP($B220,Kraftvärmeprod!$B$1:$AJ$550,MATCH(T$4,Kraftvärmeprod!$B$1:$AJ$1,0),FALSE)/1,0)-IFERROR(VLOOKUP($B220,'Slutlig allokering kvv'!$B$2:$AJ$550,MATCH(T$4,'Slutlig allokering kvv'!$B$1:$AJ$1,0),FALSE)/1,0)</f>
        <v>0</v>
      </c>
      <c r="U220">
        <f>IFERROR(VLOOKUP($B220,Kraftvärmeprod!$B$1:$AJ$550,MATCH(U$4,Kraftvärmeprod!$B$1:$AJ$1,0),FALSE)/1,0)-IFERROR(VLOOKUP($B220,'Slutlig allokering kvv'!$B$2:$AJ$550,MATCH(U$4,'Slutlig allokering kvv'!$B$1:$AJ$1,0),FALSE)/1,0)</f>
        <v>0</v>
      </c>
      <c r="V220">
        <f>IFERROR(VLOOKUP($B220,Kraftvärmeprod!$B$1:$AJ$550,MATCH(V$4,Kraftvärmeprod!$B$1:$AJ$1,0),FALSE)/1,0)-IFERROR(VLOOKUP($B220,'Slutlig allokering kvv'!$B$2:$AJ$550,MATCH(V$4,'Slutlig allokering kvv'!$B$1:$AJ$1,0),FALSE)/1,0)</f>
        <v>0</v>
      </c>
      <c r="W220">
        <f>IFERROR(VLOOKUP($B220,Kraftvärmeprod!$B$1:$AJ$550,MATCH(W$4,Kraftvärmeprod!$B$1:$AJ$1,0),FALSE)/1,0)-IFERROR(VLOOKUP($B220,'Slutlig allokering kvv'!$B$2:$AJ$550,MATCH(W$4,'Slutlig allokering kvv'!$B$1:$AJ$1,0),FALSE)/1,0)</f>
        <v>0</v>
      </c>
      <c r="X220">
        <f>IFERROR(VLOOKUP($B220,Kraftvärmeprod!$B$1:$AJ$550,MATCH(X$4,Kraftvärmeprod!$B$1:$AJ$1,0),FALSE)/1,0)-IFERROR(VLOOKUP($B220,'Slutlig allokering kvv'!$B$2:$AJ$550,MATCH(X$4,'Slutlig allokering kvv'!$B$1:$AJ$1,0),FALSE)/1,0)</f>
        <v>0</v>
      </c>
      <c r="Y220">
        <f>IFERROR(VLOOKUP($B220,Kraftvärmeprod!$B$1:$AJ$550,MATCH(Y$4,Kraftvärmeprod!$B$1:$AJ$1,0),FALSE)/1,0)-IFERROR(VLOOKUP($B220,'Slutlig allokering kvv'!$B$2:$AJ$550,MATCH(Y$4,'Slutlig allokering kvv'!$B$1:$AJ$1,0),FALSE)/1,0)</f>
        <v>0</v>
      </c>
      <c r="Z220">
        <f>IFERROR(VLOOKUP($B220,Kraftvärmeprod!$B$1:$AJ$550,MATCH(Z$4,Kraftvärmeprod!$B$1:$AJ$1,0),FALSE)/1,0)-IFERROR(VLOOKUP($B220,'Slutlig allokering kvv'!$B$2:$AJ$550,MATCH(Z$4,'Slutlig allokering kvv'!$B$1:$AJ$1,0),FALSE)/1,0)</f>
        <v>0</v>
      </c>
      <c r="AA220">
        <f>IFERROR(VLOOKUP($B220,Kraftvärmeprod!$B$1:$AJ$550,MATCH(AA$4,Kraftvärmeprod!$B$1:$AJ$1,0),FALSE)/1,0)-IFERROR(VLOOKUP($B220,'Slutlig allokering kvv'!$B$2:$AJ$550,MATCH(AA$4,'Slutlig allokering kvv'!$B$1:$AJ$1,0),FALSE)/1,0)</f>
        <v>0</v>
      </c>
      <c r="AB220">
        <f>IFERROR(VLOOKUP($B220,Kraftvärmeprod!$B$1:$AJ$550,MATCH(AB$4,Kraftvärmeprod!$B$1:$AJ$1,0),FALSE)/1,0)-IFERROR(VLOOKUP($B220,'Slutlig allokering kvv'!$B$2:$AJ$550,MATCH(AB$4,'Slutlig allokering kvv'!$B$1:$AJ$1,0),FALSE)/1,0)</f>
        <v>0</v>
      </c>
      <c r="AC220">
        <f>IFERROR(VLOOKUP($B220,Kraftvärmeprod!$B$1:$AJ$550,MATCH(AC$4,Kraftvärmeprod!$B$1:$AJ$1,0),FALSE)/1,0)-IFERROR(VLOOKUP($B220,'Slutlig allokering kvv'!$B$2:$AJ$550,MATCH(AC$4,'Slutlig allokering kvv'!$B$1:$AJ$1,0),FALSE)/1,0)</f>
        <v>0</v>
      </c>
      <c r="AD220">
        <f>IFERROR(VLOOKUP($B220,Miljö!$B$1:$E$471,MATCH("Hjälpel kraftvärme (GWh)",Miljö!$B$1:$E$1,0),FALSE)/1,0)-IFERROR(VLOOKUP($B220,'Slutlig allokering kvv'!$B$2:$AJ$550,MATCH(AD$4,'Slutlig allokering kvv'!$B$1:$AJ$1,0),FALSE)/1,0)</f>
        <v>2.3069099999999998</v>
      </c>
      <c r="AH220">
        <f t="shared" si="6"/>
        <v>71.163175000000024</v>
      </c>
      <c r="AJ220">
        <f>IFERROR(VLOOKUP($B220,'Slutlig allokering kvv'!$B$2:$AX$550,MATCH("Summa slutlig allokerad tillförd energi (utan hjälpel och rökgaskondensering):",'Slutlig allokering kvv'!$B$1:$AX$1,0),FALSE)/1,"")</f>
        <v>70.736824999999996</v>
      </c>
      <c r="AL220" s="195">
        <f>IFERROR(1-VLOOKUP($B220,'Slutlig allokering kvv'!$B$2:$AX$550,MATCH("Andel av bränsle i kvv som allokerats till värme, exklusive rökgaskondensering och hjälpel",'Slutlig allokering kvv'!$B$1:$AX$1,0),FALSE),"")</f>
        <v>0.50150229034531368</v>
      </c>
      <c r="AN220" s="195">
        <f t="shared" si="7"/>
        <v>0.50150229034531368</v>
      </c>
    </row>
    <row r="221" spans="1:40" x14ac:dyDescent="0.25">
      <c r="A221" s="2" t="s">
        <v>351</v>
      </c>
      <c r="B221" s="2" t="s">
        <v>352</v>
      </c>
      <c r="C221" t="str">
        <f>IFERROR(VLOOKUP($B221,Kraftvärmeprod!$B$1:$AH$479,MATCH(C$4,Kraftvärmeprod!$B$1:$AG$1,0),FALSE)/1,"")</f>
        <v/>
      </c>
      <c r="D221" t="str">
        <f>IFERROR(VLOOKUP($B221,Kraftvärmeprod!$B$1:$AH$479,MATCH(D$4,Kraftvärmeprod!$B$1:$AG$1,0),FALSE)/1,"")</f>
        <v/>
      </c>
      <c r="F221">
        <f>IFERROR(VLOOKUP($B221,Kraftvärmeprod!$B$1:$AJ$550,MATCH(F$4,Kraftvärmeprod!$B$1:$AJ$1,0),FALSE)/1,0)-IFERROR(VLOOKUP($B221,'Slutlig allokering kvv'!$B$2:$AJ$550,MATCH(F$4,'Slutlig allokering kvv'!$B$1:$AJ$1,0),FALSE)/1,0)</f>
        <v>0</v>
      </c>
      <c r="G221">
        <f>IFERROR(VLOOKUP($B221,Kraftvärmeprod!$B$1:$AJ$550,MATCH(G$4,Kraftvärmeprod!$B$1:$AJ$1,0),FALSE)/1,0)-IFERROR(VLOOKUP($B221,'Slutlig allokering kvv'!$B$2:$AJ$550,MATCH(G$4,'Slutlig allokering kvv'!$B$1:$AJ$1,0),FALSE)/1,0)</f>
        <v>0</v>
      </c>
      <c r="H221">
        <f>IFERROR(VLOOKUP($B221,Kraftvärmeprod!$B$1:$AJ$550,MATCH(H$4,Kraftvärmeprod!$B$1:$AJ$1,0),FALSE)/1,0)-IFERROR(VLOOKUP($B221,'Slutlig allokering kvv'!$B$2:$AJ$550,MATCH(H$4,'Slutlig allokering kvv'!$B$1:$AJ$1,0),FALSE)/1,0)</f>
        <v>0</v>
      </c>
      <c r="I221">
        <f>IFERROR(VLOOKUP($B221,Kraftvärmeprod!$B$1:$AJ$550,MATCH(I$4,Kraftvärmeprod!$B$1:$AJ$1,0),FALSE)/1,0)-IFERROR(VLOOKUP($B221,'Slutlig allokering kvv'!$B$2:$AJ$550,MATCH(I$4,'Slutlig allokering kvv'!$B$1:$AJ$1,0),FALSE)/1,0)</f>
        <v>0</v>
      </c>
      <c r="J221">
        <f>IFERROR(VLOOKUP($B221,Kraftvärmeprod!$B$1:$AJ$550,MATCH(J$4,Kraftvärmeprod!$B$1:$AJ$1,0),FALSE)/1,0)-IFERROR(VLOOKUP($B221,'Slutlig allokering kvv'!$B$2:$AJ$550,MATCH(J$4,'Slutlig allokering kvv'!$B$1:$AJ$1,0),FALSE)/1,0)</f>
        <v>0</v>
      </c>
      <c r="K221">
        <f>IFERROR(VLOOKUP($B221,Kraftvärmeprod!$B$1:$AJ$550,MATCH(K$4,Kraftvärmeprod!$B$1:$AJ$1,0),FALSE)/1,0)-IFERROR(VLOOKUP($B221,'Slutlig allokering kvv'!$B$2:$AJ$550,MATCH(K$4,'Slutlig allokering kvv'!$B$1:$AJ$1,0),FALSE)/1,0)</f>
        <v>0</v>
      </c>
      <c r="L221">
        <f>IFERROR(VLOOKUP($B221,Kraftvärmeprod!$B$1:$AJ$550,MATCH(L$4,Kraftvärmeprod!$B$1:$AJ$1,0),FALSE)/1,0)-IFERROR(VLOOKUP($B221,'Slutlig allokering kvv'!$B$2:$AJ$550,MATCH(L$4,'Slutlig allokering kvv'!$B$1:$AJ$1,0),FALSE)/1,0)</f>
        <v>0</v>
      </c>
      <c r="M221">
        <f>IFERROR(VLOOKUP($B221,Kraftvärmeprod!$B$1:$AJ$550,MATCH(M$4,Kraftvärmeprod!$B$1:$AJ$1,0),FALSE)/1,0)-IFERROR(VLOOKUP($B221,'Slutlig allokering kvv'!$B$2:$AJ$550,MATCH(M$4,'Slutlig allokering kvv'!$B$1:$AJ$1,0),FALSE)/1,0)</f>
        <v>0</v>
      </c>
      <c r="N221">
        <f>IFERROR(VLOOKUP($B221,Kraftvärmeprod!$B$1:$AJ$550,MATCH(N$4,Kraftvärmeprod!$B$1:$AJ$1,0),FALSE)/1,0)-IFERROR(VLOOKUP($B221,'Slutlig allokering kvv'!$B$2:$AJ$550,MATCH(N$4,'Slutlig allokering kvv'!$B$1:$AJ$1,0),FALSE)/1,0)</f>
        <v>0</v>
      </c>
      <c r="O221">
        <f>IFERROR(VLOOKUP($B221,Kraftvärmeprod!$B$1:$AJ$550,MATCH(O$4,Kraftvärmeprod!$B$1:$AJ$1,0),FALSE)/1,0)-IFERROR(VLOOKUP($B221,'Slutlig allokering kvv'!$B$2:$AJ$550,MATCH(O$4,'Slutlig allokering kvv'!$B$1:$AJ$1,0),FALSE)/1,0)</f>
        <v>0</v>
      </c>
      <c r="P221">
        <f>IFERROR(VLOOKUP($B221,Kraftvärmeprod!$B$1:$AJ$550,MATCH(P$4,Kraftvärmeprod!$B$1:$AJ$1,0),FALSE)/1,0)-IFERROR(VLOOKUP($B221,'Slutlig allokering kvv'!$B$2:$AJ$550,MATCH(P$4,'Slutlig allokering kvv'!$B$1:$AJ$1,0),FALSE)/1,0)</f>
        <v>0</v>
      </c>
      <c r="Q221">
        <f>IFERROR(VLOOKUP($B221,Kraftvärmeprod!$B$1:$AJ$550,MATCH(Q$4,Kraftvärmeprod!$B$1:$AJ$1,0),FALSE)/1,0)-IFERROR(VLOOKUP($B221,'Slutlig allokering kvv'!$B$2:$AJ$550,MATCH(Q$4,'Slutlig allokering kvv'!$B$1:$AJ$1,0),FALSE)/1,0)</f>
        <v>0</v>
      </c>
      <c r="R221">
        <f>IFERROR(VLOOKUP($B221,Kraftvärmeprod!$B$1:$AJ$550,MATCH(R$4,Kraftvärmeprod!$B$1:$AJ$1,0),FALSE)/1,0)-IFERROR(VLOOKUP($B221,'Slutlig allokering kvv'!$B$2:$AJ$550,MATCH(R$4,'Slutlig allokering kvv'!$B$1:$AJ$1,0),FALSE)/1,0)</f>
        <v>0</v>
      </c>
      <c r="S221">
        <f>IFERROR(VLOOKUP($B221,Kraftvärmeprod!$B$1:$AJ$550,MATCH(S$4,Kraftvärmeprod!$B$1:$AJ$1,0),FALSE)/1,0)-IFERROR(VLOOKUP($B221,'Slutlig allokering kvv'!$B$2:$AJ$550,MATCH(S$4,'Slutlig allokering kvv'!$B$1:$AJ$1,0),FALSE)/1,0)</f>
        <v>0</v>
      </c>
      <c r="T221">
        <f>IFERROR(VLOOKUP($B221,Kraftvärmeprod!$B$1:$AJ$550,MATCH(T$4,Kraftvärmeprod!$B$1:$AJ$1,0),FALSE)/1,0)-IFERROR(VLOOKUP($B221,'Slutlig allokering kvv'!$B$2:$AJ$550,MATCH(T$4,'Slutlig allokering kvv'!$B$1:$AJ$1,0),FALSE)/1,0)</f>
        <v>0</v>
      </c>
      <c r="U221">
        <f>IFERROR(VLOOKUP($B221,Kraftvärmeprod!$B$1:$AJ$550,MATCH(U$4,Kraftvärmeprod!$B$1:$AJ$1,0),FALSE)/1,0)-IFERROR(VLOOKUP($B221,'Slutlig allokering kvv'!$B$2:$AJ$550,MATCH(U$4,'Slutlig allokering kvv'!$B$1:$AJ$1,0),FALSE)/1,0)</f>
        <v>0</v>
      </c>
      <c r="V221">
        <f>IFERROR(VLOOKUP($B221,Kraftvärmeprod!$B$1:$AJ$550,MATCH(V$4,Kraftvärmeprod!$B$1:$AJ$1,0),FALSE)/1,0)-IFERROR(VLOOKUP($B221,'Slutlig allokering kvv'!$B$2:$AJ$550,MATCH(V$4,'Slutlig allokering kvv'!$B$1:$AJ$1,0),FALSE)/1,0)</f>
        <v>0</v>
      </c>
      <c r="W221">
        <f>IFERROR(VLOOKUP($B221,Kraftvärmeprod!$B$1:$AJ$550,MATCH(W$4,Kraftvärmeprod!$B$1:$AJ$1,0),FALSE)/1,0)-IFERROR(VLOOKUP($B221,'Slutlig allokering kvv'!$B$2:$AJ$550,MATCH(W$4,'Slutlig allokering kvv'!$B$1:$AJ$1,0),FALSE)/1,0)</f>
        <v>0</v>
      </c>
      <c r="X221">
        <f>IFERROR(VLOOKUP($B221,Kraftvärmeprod!$B$1:$AJ$550,MATCH(X$4,Kraftvärmeprod!$B$1:$AJ$1,0),FALSE)/1,0)-IFERROR(VLOOKUP($B221,'Slutlig allokering kvv'!$B$2:$AJ$550,MATCH(X$4,'Slutlig allokering kvv'!$B$1:$AJ$1,0),FALSE)/1,0)</f>
        <v>0</v>
      </c>
      <c r="Y221">
        <f>IFERROR(VLOOKUP($B221,Kraftvärmeprod!$B$1:$AJ$550,MATCH(Y$4,Kraftvärmeprod!$B$1:$AJ$1,0),FALSE)/1,0)-IFERROR(VLOOKUP($B221,'Slutlig allokering kvv'!$B$2:$AJ$550,MATCH(Y$4,'Slutlig allokering kvv'!$B$1:$AJ$1,0),FALSE)/1,0)</f>
        <v>0</v>
      </c>
      <c r="Z221">
        <f>IFERROR(VLOOKUP($B221,Kraftvärmeprod!$B$1:$AJ$550,MATCH(Z$4,Kraftvärmeprod!$B$1:$AJ$1,0),FALSE)/1,0)-IFERROR(VLOOKUP($B221,'Slutlig allokering kvv'!$B$2:$AJ$550,MATCH(Z$4,'Slutlig allokering kvv'!$B$1:$AJ$1,0),FALSE)/1,0)</f>
        <v>0</v>
      </c>
      <c r="AA221">
        <f>IFERROR(VLOOKUP($B221,Kraftvärmeprod!$B$1:$AJ$550,MATCH(AA$4,Kraftvärmeprod!$B$1:$AJ$1,0),FALSE)/1,0)-IFERROR(VLOOKUP($B221,'Slutlig allokering kvv'!$B$2:$AJ$550,MATCH(AA$4,'Slutlig allokering kvv'!$B$1:$AJ$1,0),FALSE)/1,0)</f>
        <v>0</v>
      </c>
      <c r="AB221">
        <f>IFERROR(VLOOKUP($B221,Kraftvärmeprod!$B$1:$AJ$550,MATCH(AB$4,Kraftvärmeprod!$B$1:$AJ$1,0),FALSE)/1,0)-IFERROR(VLOOKUP($B221,'Slutlig allokering kvv'!$B$2:$AJ$550,MATCH(AB$4,'Slutlig allokering kvv'!$B$1:$AJ$1,0),FALSE)/1,0)</f>
        <v>0</v>
      </c>
      <c r="AC221">
        <f>IFERROR(VLOOKUP($B221,Kraftvärmeprod!$B$1:$AJ$550,MATCH(AC$4,Kraftvärmeprod!$B$1:$AJ$1,0),FALSE)/1,0)-IFERROR(VLOOKUP($B221,'Slutlig allokering kvv'!$B$2:$AJ$550,MATCH(AC$4,'Slutlig allokering kvv'!$B$1:$AJ$1,0),FALSE)/1,0)</f>
        <v>0</v>
      </c>
      <c r="AD221">
        <f>IFERROR(VLOOKUP($B221,Miljö!$B$1:$E$471,MATCH("Hjälpel kraftvärme (GWh)",Miljö!$B$1:$E$1,0),FALSE)/1,0)-IFERROR(VLOOKUP($B221,'Slutlig allokering kvv'!$B$2:$AJ$550,MATCH(AD$4,'Slutlig allokering kvv'!$B$1:$AJ$1,0),FALSE)/1,0)</f>
        <v>0</v>
      </c>
      <c r="AH221">
        <f t="shared" si="6"/>
        <v>0</v>
      </c>
      <c r="AJ221">
        <f>IFERROR(VLOOKUP($B221,'Slutlig allokering kvv'!$B$2:$AX$550,MATCH("Summa slutlig allokerad tillförd energi (utan hjälpel och rökgaskondensering):",'Slutlig allokering kvv'!$B$1:$AX$1,0),FALSE)/1,"")</f>
        <v>0</v>
      </c>
      <c r="AL221" s="195" t="str">
        <f>IFERROR(1-VLOOKUP($B221,'Slutlig allokering kvv'!$B$2:$AX$550,MATCH("Andel av bränsle i kvv som allokerats till värme, exklusive rökgaskondensering och hjälpel",'Slutlig allokering kvv'!$B$1:$AX$1,0),FALSE),"")</f>
        <v/>
      </c>
      <c r="AN221" s="195" t="str">
        <f t="shared" si="7"/>
        <v/>
      </c>
    </row>
    <row r="222" spans="1:40" x14ac:dyDescent="0.25">
      <c r="A222" s="2" t="s">
        <v>353</v>
      </c>
      <c r="B222" s="2" t="s">
        <v>354</v>
      </c>
      <c r="C222" t="str">
        <f>IFERROR(VLOOKUP($B222,Kraftvärmeprod!$B$1:$AH$479,MATCH(C$4,Kraftvärmeprod!$B$1:$AG$1,0),FALSE)/1,"")</f>
        <v/>
      </c>
      <c r="D222" t="str">
        <f>IFERROR(VLOOKUP($B222,Kraftvärmeprod!$B$1:$AH$479,MATCH(D$4,Kraftvärmeprod!$B$1:$AG$1,0),FALSE)/1,"")</f>
        <v/>
      </c>
      <c r="F222">
        <f>IFERROR(VLOOKUP($B222,Kraftvärmeprod!$B$1:$AJ$550,MATCH(F$4,Kraftvärmeprod!$B$1:$AJ$1,0),FALSE)/1,0)-IFERROR(VLOOKUP($B222,'Slutlig allokering kvv'!$B$2:$AJ$550,MATCH(F$4,'Slutlig allokering kvv'!$B$1:$AJ$1,0),FALSE)/1,0)</f>
        <v>0</v>
      </c>
      <c r="G222">
        <f>IFERROR(VLOOKUP($B222,Kraftvärmeprod!$B$1:$AJ$550,MATCH(G$4,Kraftvärmeprod!$B$1:$AJ$1,0),FALSE)/1,0)-IFERROR(VLOOKUP($B222,'Slutlig allokering kvv'!$B$2:$AJ$550,MATCH(G$4,'Slutlig allokering kvv'!$B$1:$AJ$1,0),FALSE)/1,0)</f>
        <v>0</v>
      </c>
      <c r="H222">
        <f>IFERROR(VLOOKUP($B222,Kraftvärmeprod!$B$1:$AJ$550,MATCH(H$4,Kraftvärmeprod!$B$1:$AJ$1,0),FALSE)/1,0)-IFERROR(VLOOKUP($B222,'Slutlig allokering kvv'!$B$2:$AJ$550,MATCH(H$4,'Slutlig allokering kvv'!$B$1:$AJ$1,0),FALSE)/1,0)</f>
        <v>0</v>
      </c>
      <c r="I222">
        <f>IFERROR(VLOOKUP($B222,Kraftvärmeprod!$B$1:$AJ$550,MATCH(I$4,Kraftvärmeprod!$B$1:$AJ$1,0),FALSE)/1,0)-IFERROR(VLOOKUP($B222,'Slutlig allokering kvv'!$B$2:$AJ$550,MATCH(I$4,'Slutlig allokering kvv'!$B$1:$AJ$1,0),FALSE)/1,0)</f>
        <v>0</v>
      </c>
      <c r="J222">
        <f>IFERROR(VLOOKUP($B222,Kraftvärmeprod!$B$1:$AJ$550,MATCH(J$4,Kraftvärmeprod!$B$1:$AJ$1,0),FALSE)/1,0)-IFERROR(VLOOKUP($B222,'Slutlig allokering kvv'!$B$2:$AJ$550,MATCH(J$4,'Slutlig allokering kvv'!$B$1:$AJ$1,0),FALSE)/1,0)</f>
        <v>0</v>
      </c>
      <c r="K222">
        <f>IFERROR(VLOOKUP($B222,Kraftvärmeprod!$B$1:$AJ$550,MATCH(K$4,Kraftvärmeprod!$B$1:$AJ$1,0),FALSE)/1,0)-IFERROR(VLOOKUP($B222,'Slutlig allokering kvv'!$B$2:$AJ$550,MATCH(K$4,'Slutlig allokering kvv'!$B$1:$AJ$1,0),FALSE)/1,0)</f>
        <v>0</v>
      </c>
      <c r="L222">
        <f>IFERROR(VLOOKUP($B222,Kraftvärmeprod!$B$1:$AJ$550,MATCH(L$4,Kraftvärmeprod!$B$1:$AJ$1,0),FALSE)/1,0)-IFERROR(VLOOKUP($B222,'Slutlig allokering kvv'!$B$2:$AJ$550,MATCH(L$4,'Slutlig allokering kvv'!$B$1:$AJ$1,0),FALSE)/1,0)</f>
        <v>0</v>
      </c>
      <c r="M222">
        <f>IFERROR(VLOOKUP($B222,Kraftvärmeprod!$B$1:$AJ$550,MATCH(M$4,Kraftvärmeprod!$B$1:$AJ$1,0),FALSE)/1,0)-IFERROR(VLOOKUP($B222,'Slutlig allokering kvv'!$B$2:$AJ$550,MATCH(M$4,'Slutlig allokering kvv'!$B$1:$AJ$1,0),FALSE)/1,0)</f>
        <v>0</v>
      </c>
      <c r="N222">
        <f>IFERROR(VLOOKUP($B222,Kraftvärmeprod!$B$1:$AJ$550,MATCH(N$4,Kraftvärmeprod!$B$1:$AJ$1,0),FALSE)/1,0)-IFERROR(VLOOKUP($B222,'Slutlig allokering kvv'!$B$2:$AJ$550,MATCH(N$4,'Slutlig allokering kvv'!$B$1:$AJ$1,0),FALSE)/1,0)</f>
        <v>0</v>
      </c>
      <c r="O222">
        <f>IFERROR(VLOOKUP($B222,Kraftvärmeprod!$B$1:$AJ$550,MATCH(O$4,Kraftvärmeprod!$B$1:$AJ$1,0),FALSE)/1,0)-IFERROR(VLOOKUP($B222,'Slutlig allokering kvv'!$B$2:$AJ$550,MATCH(O$4,'Slutlig allokering kvv'!$B$1:$AJ$1,0),FALSE)/1,0)</f>
        <v>0</v>
      </c>
      <c r="P222">
        <f>IFERROR(VLOOKUP($B222,Kraftvärmeprod!$B$1:$AJ$550,MATCH(P$4,Kraftvärmeprod!$B$1:$AJ$1,0),FALSE)/1,0)-IFERROR(VLOOKUP($B222,'Slutlig allokering kvv'!$B$2:$AJ$550,MATCH(P$4,'Slutlig allokering kvv'!$B$1:$AJ$1,0),FALSE)/1,0)</f>
        <v>0</v>
      </c>
      <c r="Q222">
        <f>IFERROR(VLOOKUP($B222,Kraftvärmeprod!$B$1:$AJ$550,MATCH(Q$4,Kraftvärmeprod!$B$1:$AJ$1,0),FALSE)/1,0)-IFERROR(VLOOKUP($B222,'Slutlig allokering kvv'!$B$2:$AJ$550,MATCH(Q$4,'Slutlig allokering kvv'!$B$1:$AJ$1,0),FALSE)/1,0)</f>
        <v>0</v>
      </c>
      <c r="R222">
        <f>IFERROR(VLOOKUP($B222,Kraftvärmeprod!$B$1:$AJ$550,MATCH(R$4,Kraftvärmeprod!$B$1:$AJ$1,0),FALSE)/1,0)-IFERROR(VLOOKUP($B222,'Slutlig allokering kvv'!$B$2:$AJ$550,MATCH(R$4,'Slutlig allokering kvv'!$B$1:$AJ$1,0),FALSE)/1,0)</f>
        <v>0</v>
      </c>
      <c r="S222">
        <f>IFERROR(VLOOKUP($B222,Kraftvärmeprod!$B$1:$AJ$550,MATCH(S$4,Kraftvärmeprod!$B$1:$AJ$1,0),FALSE)/1,0)-IFERROR(VLOOKUP($B222,'Slutlig allokering kvv'!$B$2:$AJ$550,MATCH(S$4,'Slutlig allokering kvv'!$B$1:$AJ$1,0),FALSE)/1,0)</f>
        <v>0</v>
      </c>
      <c r="T222">
        <f>IFERROR(VLOOKUP($B222,Kraftvärmeprod!$B$1:$AJ$550,MATCH(T$4,Kraftvärmeprod!$B$1:$AJ$1,0),FALSE)/1,0)-IFERROR(VLOOKUP($B222,'Slutlig allokering kvv'!$B$2:$AJ$550,MATCH(T$4,'Slutlig allokering kvv'!$B$1:$AJ$1,0),FALSE)/1,0)</f>
        <v>0</v>
      </c>
      <c r="U222">
        <f>IFERROR(VLOOKUP($B222,Kraftvärmeprod!$B$1:$AJ$550,MATCH(U$4,Kraftvärmeprod!$B$1:$AJ$1,0),FALSE)/1,0)-IFERROR(VLOOKUP($B222,'Slutlig allokering kvv'!$B$2:$AJ$550,MATCH(U$4,'Slutlig allokering kvv'!$B$1:$AJ$1,0),FALSE)/1,0)</f>
        <v>0</v>
      </c>
      <c r="V222">
        <f>IFERROR(VLOOKUP($B222,Kraftvärmeprod!$B$1:$AJ$550,MATCH(V$4,Kraftvärmeprod!$B$1:$AJ$1,0),FALSE)/1,0)-IFERROR(VLOOKUP($B222,'Slutlig allokering kvv'!$B$2:$AJ$550,MATCH(V$4,'Slutlig allokering kvv'!$B$1:$AJ$1,0),FALSE)/1,0)</f>
        <v>0</v>
      </c>
      <c r="W222">
        <f>IFERROR(VLOOKUP($B222,Kraftvärmeprod!$B$1:$AJ$550,MATCH(W$4,Kraftvärmeprod!$B$1:$AJ$1,0),FALSE)/1,0)-IFERROR(VLOOKUP($B222,'Slutlig allokering kvv'!$B$2:$AJ$550,MATCH(W$4,'Slutlig allokering kvv'!$B$1:$AJ$1,0),FALSE)/1,0)</f>
        <v>0</v>
      </c>
      <c r="X222">
        <f>IFERROR(VLOOKUP($B222,Kraftvärmeprod!$B$1:$AJ$550,MATCH(X$4,Kraftvärmeprod!$B$1:$AJ$1,0),FALSE)/1,0)-IFERROR(VLOOKUP($B222,'Slutlig allokering kvv'!$B$2:$AJ$550,MATCH(X$4,'Slutlig allokering kvv'!$B$1:$AJ$1,0),FALSE)/1,0)</f>
        <v>0</v>
      </c>
      <c r="Y222">
        <f>IFERROR(VLOOKUP($B222,Kraftvärmeprod!$B$1:$AJ$550,MATCH(Y$4,Kraftvärmeprod!$B$1:$AJ$1,0),FALSE)/1,0)-IFERROR(VLOOKUP($B222,'Slutlig allokering kvv'!$B$2:$AJ$550,MATCH(Y$4,'Slutlig allokering kvv'!$B$1:$AJ$1,0),FALSE)/1,0)</f>
        <v>0</v>
      </c>
      <c r="Z222">
        <f>IFERROR(VLOOKUP($B222,Kraftvärmeprod!$B$1:$AJ$550,MATCH(Z$4,Kraftvärmeprod!$B$1:$AJ$1,0),FALSE)/1,0)-IFERROR(VLOOKUP($B222,'Slutlig allokering kvv'!$B$2:$AJ$550,MATCH(Z$4,'Slutlig allokering kvv'!$B$1:$AJ$1,0),FALSE)/1,0)</f>
        <v>0</v>
      </c>
      <c r="AA222">
        <f>IFERROR(VLOOKUP($B222,Kraftvärmeprod!$B$1:$AJ$550,MATCH(AA$4,Kraftvärmeprod!$B$1:$AJ$1,0),FALSE)/1,0)-IFERROR(VLOOKUP($B222,'Slutlig allokering kvv'!$B$2:$AJ$550,MATCH(AA$4,'Slutlig allokering kvv'!$B$1:$AJ$1,0),FALSE)/1,0)</f>
        <v>0</v>
      </c>
      <c r="AB222">
        <f>IFERROR(VLOOKUP($B222,Kraftvärmeprod!$B$1:$AJ$550,MATCH(AB$4,Kraftvärmeprod!$B$1:$AJ$1,0),FALSE)/1,0)-IFERROR(VLOOKUP($B222,'Slutlig allokering kvv'!$B$2:$AJ$550,MATCH(AB$4,'Slutlig allokering kvv'!$B$1:$AJ$1,0),FALSE)/1,0)</f>
        <v>0</v>
      </c>
      <c r="AC222">
        <f>IFERROR(VLOOKUP($B222,Kraftvärmeprod!$B$1:$AJ$550,MATCH(AC$4,Kraftvärmeprod!$B$1:$AJ$1,0),FALSE)/1,0)-IFERROR(VLOOKUP($B222,'Slutlig allokering kvv'!$B$2:$AJ$550,MATCH(AC$4,'Slutlig allokering kvv'!$B$1:$AJ$1,0),FALSE)/1,0)</f>
        <v>0</v>
      </c>
      <c r="AD222">
        <f>IFERROR(VLOOKUP($B222,Miljö!$B$1:$E$471,MATCH("Hjälpel kraftvärme (GWh)",Miljö!$B$1:$E$1,0),FALSE)/1,0)-IFERROR(VLOOKUP($B222,'Slutlig allokering kvv'!$B$2:$AJ$550,MATCH(AD$4,'Slutlig allokering kvv'!$B$1:$AJ$1,0),FALSE)/1,0)</f>
        <v>0</v>
      </c>
      <c r="AH222">
        <f t="shared" si="6"/>
        <v>0</v>
      </c>
      <c r="AJ222">
        <f>IFERROR(VLOOKUP($B222,'Slutlig allokering kvv'!$B$2:$AX$550,MATCH("Summa slutlig allokerad tillförd energi (utan hjälpel och rökgaskondensering):",'Slutlig allokering kvv'!$B$1:$AX$1,0),FALSE)/1,"")</f>
        <v>0</v>
      </c>
      <c r="AL222" s="195" t="str">
        <f>IFERROR(1-VLOOKUP($B222,'Slutlig allokering kvv'!$B$2:$AX$550,MATCH("Andel av bränsle i kvv som allokerats till värme, exklusive rökgaskondensering och hjälpel",'Slutlig allokering kvv'!$B$1:$AX$1,0),FALSE),"")</f>
        <v/>
      </c>
      <c r="AN222" s="195" t="str">
        <f t="shared" si="7"/>
        <v/>
      </c>
    </row>
    <row r="223" spans="1:40" x14ac:dyDescent="0.25">
      <c r="A223" s="2" t="s">
        <v>355</v>
      </c>
      <c r="B223" s="2" t="s">
        <v>356</v>
      </c>
      <c r="C223" t="str">
        <f>IFERROR(VLOOKUP($B223,Kraftvärmeprod!$B$1:$AH$479,MATCH(C$4,Kraftvärmeprod!$B$1:$AG$1,0),FALSE)/1,"")</f>
        <v/>
      </c>
      <c r="D223" t="str">
        <f>IFERROR(VLOOKUP($B223,Kraftvärmeprod!$B$1:$AH$479,MATCH(D$4,Kraftvärmeprod!$B$1:$AG$1,0),FALSE)/1,"")</f>
        <v/>
      </c>
      <c r="F223">
        <f>IFERROR(VLOOKUP($B223,Kraftvärmeprod!$B$1:$AJ$550,MATCH(F$4,Kraftvärmeprod!$B$1:$AJ$1,0),FALSE)/1,0)-IFERROR(VLOOKUP($B223,'Slutlig allokering kvv'!$B$2:$AJ$550,MATCH(F$4,'Slutlig allokering kvv'!$B$1:$AJ$1,0),FALSE)/1,0)</f>
        <v>0</v>
      </c>
      <c r="G223">
        <f>IFERROR(VLOOKUP($B223,Kraftvärmeprod!$B$1:$AJ$550,MATCH(G$4,Kraftvärmeprod!$B$1:$AJ$1,0),FALSE)/1,0)-IFERROR(VLOOKUP($B223,'Slutlig allokering kvv'!$B$2:$AJ$550,MATCH(G$4,'Slutlig allokering kvv'!$B$1:$AJ$1,0),FALSE)/1,0)</f>
        <v>0</v>
      </c>
      <c r="H223">
        <f>IFERROR(VLOOKUP($B223,Kraftvärmeprod!$B$1:$AJ$550,MATCH(H$4,Kraftvärmeprod!$B$1:$AJ$1,0),FALSE)/1,0)-IFERROR(VLOOKUP($B223,'Slutlig allokering kvv'!$B$2:$AJ$550,MATCH(H$4,'Slutlig allokering kvv'!$B$1:$AJ$1,0),FALSE)/1,0)</f>
        <v>0</v>
      </c>
      <c r="I223">
        <f>IFERROR(VLOOKUP($B223,Kraftvärmeprod!$B$1:$AJ$550,MATCH(I$4,Kraftvärmeprod!$B$1:$AJ$1,0),FALSE)/1,0)-IFERROR(VLOOKUP($B223,'Slutlig allokering kvv'!$B$2:$AJ$550,MATCH(I$4,'Slutlig allokering kvv'!$B$1:$AJ$1,0),FALSE)/1,0)</f>
        <v>0</v>
      </c>
      <c r="J223">
        <f>IFERROR(VLOOKUP($B223,Kraftvärmeprod!$B$1:$AJ$550,MATCH(J$4,Kraftvärmeprod!$B$1:$AJ$1,0),FALSE)/1,0)-IFERROR(VLOOKUP($B223,'Slutlig allokering kvv'!$B$2:$AJ$550,MATCH(J$4,'Slutlig allokering kvv'!$B$1:$AJ$1,0),FALSE)/1,0)</f>
        <v>0</v>
      </c>
      <c r="K223">
        <f>IFERROR(VLOOKUP($B223,Kraftvärmeprod!$B$1:$AJ$550,MATCH(K$4,Kraftvärmeprod!$B$1:$AJ$1,0),FALSE)/1,0)-IFERROR(VLOOKUP($B223,'Slutlig allokering kvv'!$B$2:$AJ$550,MATCH(K$4,'Slutlig allokering kvv'!$B$1:$AJ$1,0),FALSE)/1,0)</f>
        <v>0</v>
      </c>
      <c r="L223">
        <f>IFERROR(VLOOKUP($B223,Kraftvärmeprod!$B$1:$AJ$550,MATCH(L$4,Kraftvärmeprod!$B$1:$AJ$1,0),FALSE)/1,0)-IFERROR(VLOOKUP($B223,'Slutlig allokering kvv'!$B$2:$AJ$550,MATCH(L$4,'Slutlig allokering kvv'!$B$1:$AJ$1,0),FALSE)/1,0)</f>
        <v>0</v>
      </c>
      <c r="M223">
        <f>IFERROR(VLOOKUP($B223,Kraftvärmeprod!$B$1:$AJ$550,MATCH(M$4,Kraftvärmeprod!$B$1:$AJ$1,0),FALSE)/1,0)-IFERROR(VLOOKUP($B223,'Slutlig allokering kvv'!$B$2:$AJ$550,MATCH(M$4,'Slutlig allokering kvv'!$B$1:$AJ$1,0),FALSE)/1,0)</f>
        <v>0</v>
      </c>
      <c r="N223">
        <f>IFERROR(VLOOKUP($B223,Kraftvärmeprod!$B$1:$AJ$550,MATCH(N$4,Kraftvärmeprod!$B$1:$AJ$1,0),FALSE)/1,0)-IFERROR(VLOOKUP($B223,'Slutlig allokering kvv'!$B$2:$AJ$550,MATCH(N$4,'Slutlig allokering kvv'!$B$1:$AJ$1,0),FALSE)/1,0)</f>
        <v>0</v>
      </c>
      <c r="O223">
        <f>IFERROR(VLOOKUP($B223,Kraftvärmeprod!$B$1:$AJ$550,MATCH(O$4,Kraftvärmeprod!$B$1:$AJ$1,0),FALSE)/1,0)-IFERROR(VLOOKUP($B223,'Slutlig allokering kvv'!$B$2:$AJ$550,MATCH(O$4,'Slutlig allokering kvv'!$B$1:$AJ$1,0),FALSE)/1,0)</f>
        <v>0</v>
      </c>
      <c r="P223">
        <f>IFERROR(VLOOKUP($B223,Kraftvärmeprod!$B$1:$AJ$550,MATCH(P$4,Kraftvärmeprod!$B$1:$AJ$1,0),FALSE)/1,0)-IFERROR(VLOOKUP($B223,'Slutlig allokering kvv'!$B$2:$AJ$550,MATCH(P$4,'Slutlig allokering kvv'!$B$1:$AJ$1,0),FALSE)/1,0)</f>
        <v>0</v>
      </c>
      <c r="Q223">
        <f>IFERROR(VLOOKUP($B223,Kraftvärmeprod!$B$1:$AJ$550,MATCH(Q$4,Kraftvärmeprod!$B$1:$AJ$1,0),FALSE)/1,0)-IFERROR(VLOOKUP($B223,'Slutlig allokering kvv'!$B$2:$AJ$550,MATCH(Q$4,'Slutlig allokering kvv'!$B$1:$AJ$1,0),FALSE)/1,0)</f>
        <v>0</v>
      </c>
      <c r="R223">
        <f>IFERROR(VLOOKUP($B223,Kraftvärmeprod!$B$1:$AJ$550,MATCH(R$4,Kraftvärmeprod!$B$1:$AJ$1,0),FALSE)/1,0)-IFERROR(VLOOKUP($B223,'Slutlig allokering kvv'!$B$2:$AJ$550,MATCH(R$4,'Slutlig allokering kvv'!$B$1:$AJ$1,0),FALSE)/1,0)</f>
        <v>0</v>
      </c>
      <c r="S223">
        <f>IFERROR(VLOOKUP($B223,Kraftvärmeprod!$B$1:$AJ$550,MATCH(S$4,Kraftvärmeprod!$B$1:$AJ$1,0),FALSE)/1,0)-IFERROR(VLOOKUP($B223,'Slutlig allokering kvv'!$B$2:$AJ$550,MATCH(S$4,'Slutlig allokering kvv'!$B$1:$AJ$1,0),FALSE)/1,0)</f>
        <v>0</v>
      </c>
      <c r="T223">
        <f>IFERROR(VLOOKUP($B223,Kraftvärmeprod!$B$1:$AJ$550,MATCH(T$4,Kraftvärmeprod!$B$1:$AJ$1,0),FALSE)/1,0)-IFERROR(VLOOKUP($B223,'Slutlig allokering kvv'!$B$2:$AJ$550,MATCH(T$4,'Slutlig allokering kvv'!$B$1:$AJ$1,0),FALSE)/1,0)</f>
        <v>0</v>
      </c>
      <c r="U223">
        <f>IFERROR(VLOOKUP($B223,Kraftvärmeprod!$B$1:$AJ$550,MATCH(U$4,Kraftvärmeprod!$B$1:$AJ$1,0),FALSE)/1,0)-IFERROR(VLOOKUP($B223,'Slutlig allokering kvv'!$B$2:$AJ$550,MATCH(U$4,'Slutlig allokering kvv'!$B$1:$AJ$1,0),FALSE)/1,0)</f>
        <v>0</v>
      </c>
      <c r="V223">
        <f>IFERROR(VLOOKUP($B223,Kraftvärmeprod!$B$1:$AJ$550,MATCH(V$4,Kraftvärmeprod!$B$1:$AJ$1,0),FALSE)/1,0)-IFERROR(VLOOKUP($B223,'Slutlig allokering kvv'!$B$2:$AJ$550,MATCH(V$4,'Slutlig allokering kvv'!$B$1:$AJ$1,0),FALSE)/1,0)</f>
        <v>0</v>
      </c>
      <c r="W223">
        <f>IFERROR(VLOOKUP($B223,Kraftvärmeprod!$B$1:$AJ$550,MATCH(W$4,Kraftvärmeprod!$B$1:$AJ$1,0),FALSE)/1,0)-IFERROR(VLOOKUP($B223,'Slutlig allokering kvv'!$B$2:$AJ$550,MATCH(W$4,'Slutlig allokering kvv'!$B$1:$AJ$1,0),FALSE)/1,0)</f>
        <v>0</v>
      </c>
      <c r="X223">
        <f>IFERROR(VLOOKUP($B223,Kraftvärmeprod!$B$1:$AJ$550,MATCH(X$4,Kraftvärmeprod!$B$1:$AJ$1,0),FALSE)/1,0)-IFERROR(VLOOKUP($B223,'Slutlig allokering kvv'!$B$2:$AJ$550,MATCH(X$4,'Slutlig allokering kvv'!$B$1:$AJ$1,0),FALSE)/1,0)</f>
        <v>0</v>
      </c>
      <c r="Y223">
        <f>IFERROR(VLOOKUP($B223,Kraftvärmeprod!$B$1:$AJ$550,MATCH(Y$4,Kraftvärmeprod!$B$1:$AJ$1,0),FALSE)/1,0)-IFERROR(VLOOKUP($B223,'Slutlig allokering kvv'!$B$2:$AJ$550,MATCH(Y$4,'Slutlig allokering kvv'!$B$1:$AJ$1,0),FALSE)/1,0)</f>
        <v>0</v>
      </c>
      <c r="Z223">
        <f>IFERROR(VLOOKUP($B223,Kraftvärmeprod!$B$1:$AJ$550,MATCH(Z$4,Kraftvärmeprod!$B$1:$AJ$1,0),FALSE)/1,0)-IFERROR(VLOOKUP($B223,'Slutlig allokering kvv'!$B$2:$AJ$550,MATCH(Z$4,'Slutlig allokering kvv'!$B$1:$AJ$1,0),FALSE)/1,0)</f>
        <v>0</v>
      </c>
      <c r="AA223">
        <f>IFERROR(VLOOKUP($B223,Kraftvärmeprod!$B$1:$AJ$550,MATCH(AA$4,Kraftvärmeprod!$B$1:$AJ$1,0),FALSE)/1,0)-IFERROR(VLOOKUP($B223,'Slutlig allokering kvv'!$B$2:$AJ$550,MATCH(AA$4,'Slutlig allokering kvv'!$B$1:$AJ$1,0),FALSE)/1,0)</f>
        <v>0</v>
      </c>
      <c r="AB223">
        <f>IFERROR(VLOOKUP($B223,Kraftvärmeprod!$B$1:$AJ$550,MATCH(AB$4,Kraftvärmeprod!$B$1:$AJ$1,0),FALSE)/1,0)-IFERROR(VLOOKUP($B223,'Slutlig allokering kvv'!$B$2:$AJ$550,MATCH(AB$4,'Slutlig allokering kvv'!$B$1:$AJ$1,0),FALSE)/1,0)</f>
        <v>0</v>
      </c>
      <c r="AC223">
        <f>IFERROR(VLOOKUP($B223,Kraftvärmeprod!$B$1:$AJ$550,MATCH(AC$4,Kraftvärmeprod!$B$1:$AJ$1,0),FALSE)/1,0)-IFERROR(VLOOKUP($B223,'Slutlig allokering kvv'!$B$2:$AJ$550,MATCH(AC$4,'Slutlig allokering kvv'!$B$1:$AJ$1,0),FALSE)/1,0)</f>
        <v>0</v>
      </c>
      <c r="AD223">
        <f>IFERROR(VLOOKUP($B223,Miljö!$B$1:$E$471,MATCH("Hjälpel kraftvärme (GWh)",Miljö!$B$1:$E$1,0),FALSE)/1,0)-IFERROR(VLOOKUP($B223,'Slutlig allokering kvv'!$B$2:$AJ$550,MATCH(AD$4,'Slutlig allokering kvv'!$B$1:$AJ$1,0),FALSE)/1,0)</f>
        <v>0</v>
      </c>
      <c r="AH223">
        <f t="shared" si="6"/>
        <v>0</v>
      </c>
      <c r="AJ223">
        <f>IFERROR(VLOOKUP($B223,'Slutlig allokering kvv'!$B$2:$AX$550,MATCH("Summa slutlig allokerad tillförd energi (utan hjälpel och rökgaskondensering):",'Slutlig allokering kvv'!$B$1:$AX$1,0),FALSE)/1,"")</f>
        <v>0</v>
      </c>
      <c r="AL223" s="195" t="str">
        <f>IFERROR(1-VLOOKUP($B223,'Slutlig allokering kvv'!$B$2:$AX$550,MATCH("Andel av bränsle i kvv som allokerats till värme, exklusive rökgaskondensering och hjälpel",'Slutlig allokering kvv'!$B$1:$AX$1,0),FALSE),"")</f>
        <v/>
      </c>
      <c r="AN223" s="195" t="str">
        <f t="shared" si="7"/>
        <v/>
      </c>
    </row>
    <row r="224" spans="1:40" x14ac:dyDescent="0.25">
      <c r="A224" s="2" t="s">
        <v>355</v>
      </c>
      <c r="B224" s="2" t="s">
        <v>357</v>
      </c>
      <c r="C224" t="str">
        <f>IFERROR(VLOOKUP($B224,Kraftvärmeprod!$B$1:$AH$479,MATCH(C$4,Kraftvärmeprod!$B$1:$AG$1,0),FALSE)/1,"")</f>
        <v/>
      </c>
      <c r="D224" t="str">
        <f>IFERROR(VLOOKUP($B224,Kraftvärmeprod!$B$1:$AH$479,MATCH(D$4,Kraftvärmeprod!$B$1:$AG$1,0),FALSE)/1,"")</f>
        <v/>
      </c>
      <c r="F224">
        <f>IFERROR(VLOOKUP($B224,Kraftvärmeprod!$B$1:$AJ$550,MATCH(F$4,Kraftvärmeprod!$B$1:$AJ$1,0),FALSE)/1,0)-IFERROR(VLOOKUP($B224,'Slutlig allokering kvv'!$B$2:$AJ$550,MATCH(F$4,'Slutlig allokering kvv'!$B$1:$AJ$1,0),FALSE)/1,0)</f>
        <v>0</v>
      </c>
      <c r="G224">
        <f>IFERROR(VLOOKUP($B224,Kraftvärmeprod!$B$1:$AJ$550,MATCH(G$4,Kraftvärmeprod!$B$1:$AJ$1,0),FALSE)/1,0)-IFERROR(VLOOKUP($B224,'Slutlig allokering kvv'!$B$2:$AJ$550,MATCH(G$4,'Slutlig allokering kvv'!$B$1:$AJ$1,0),FALSE)/1,0)</f>
        <v>0</v>
      </c>
      <c r="H224">
        <f>IFERROR(VLOOKUP($B224,Kraftvärmeprod!$B$1:$AJ$550,MATCH(H$4,Kraftvärmeprod!$B$1:$AJ$1,0),FALSE)/1,0)-IFERROR(VLOOKUP($B224,'Slutlig allokering kvv'!$B$2:$AJ$550,MATCH(H$4,'Slutlig allokering kvv'!$B$1:$AJ$1,0),FALSE)/1,0)</f>
        <v>0</v>
      </c>
      <c r="I224">
        <f>IFERROR(VLOOKUP($B224,Kraftvärmeprod!$B$1:$AJ$550,MATCH(I$4,Kraftvärmeprod!$B$1:$AJ$1,0),FALSE)/1,0)-IFERROR(VLOOKUP($B224,'Slutlig allokering kvv'!$B$2:$AJ$550,MATCH(I$4,'Slutlig allokering kvv'!$B$1:$AJ$1,0),FALSE)/1,0)</f>
        <v>0</v>
      </c>
      <c r="J224">
        <f>IFERROR(VLOOKUP($B224,Kraftvärmeprod!$B$1:$AJ$550,MATCH(J$4,Kraftvärmeprod!$B$1:$AJ$1,0),FALSE)/1,0)-IFERROR(VLOOKUP($B224,'Slutlig allokering kvv'!$B$2:$AJ$550,MATCH(J$4,'Slutlig allokering kvv'!$B$1:$AJ$1,0),FALSE)/1,0)</f>
        <v>0</v>
      </c>
      <c r="K224">
        <f>IFERROR(VLOOKUP($B224,Kraftvärmeprod!$B$1:$AJ$550,MATCH(K$4,Kraftvärmeprod!$B$1:$AJ$1,0),FALSE)/1,0)-IFERROR(VLOOKUP($B224,'Slutlig allokering kvv'!$B$2:$AJ$550,MATCH(K$4,'Slutlig allokering kvv'!$B$1:$AJ$1,0),FALSE)/1,0)</f>
        <v>0</v>
      </c>
      <c r="L224">
        <f>IFERROR(VLOOKUP($B224,Kraftvärmeprod!$B$1:$AJ$550,MATCH(L$4,Kraftvärmeprod!$B$1:$AJ$1,0),FALSE)/1,0)-IFERROR(VLOOKUP($B224,'Slutlig allokering kvv'!$B$2:$AJ$550,MATCH(L$4,'Slutlig allokering kvv'!$B$1:$AJ$1,0),FALSE)/1,0)</f>
        <v>0</v>
      </c>
      <c r="M224">
        <f>IFERROR(VLOOKUP($B224,Kraftvärmeprod!$B$1:$AJ$550,MATCH(M$4,Kraftvärmeprod!$B$1:$AJ$1,0),FALSE)/1,0)-IFERROR(VLOOKUP($B224,'Slutlig allokering kvv'!$B$2:$AJ$550,MATCH(M$4,'Slutlig allokering kvv'!$B$1:$AJ$1,0),FALSE)/1,0)</f>
        <v>0</v>
      </c>
      <c r="N224">
        <f>IFERROR(VLOOKUP($B224,Kraftvärmeprod!$B$1:$AJ$550,MATCH(N$4,Kraftvärmeprod!$B$1:$AJ$1,0),FALSE)/1,0)-IFERROR(VLOOKUP($B224,'Slutlig allokering kvv'!$B$2:$AJ$550,MATCH(N$4,'Slutlig allokering kvv'!$B$1:$AJ$1,0),FALSE)/1,0)</f>
        <v>0</v>
      </c>
      <c r="O224">
        <f>IFERROR(VLOOKUP($B224,Kraftvärmeprod!$B$1:$AJ$550,MATCH(O$4,Kraftvärmeprod!$B$1:$AJ$1,0),FALSE)/1,0)-IFERROR(VLOOKUP($B224,'Slutlig allokering kvv'!$B$2:$AJ$550,MATCH(O$4,'Slutlig allokering kvv'!$B$1:$AJ$1,0),FALSE)/1,0)</f>
        <v>0</v>
      </c>
      <c r="P224">
        <f>IFERROR(VLOOKUP($B224,Kraftvärmeprod!$B$1:$AJ$550,MATCH(P$4,Kraftvärmeprod!$B$1:$AJ$1,0),FALSE)/1,0)-IFERROR(VLOOKUP($B224,'Slutlig allokering kvv'!$B$2:$AJ$550,MATCH(P$4,'Slutlig allokering kvv'!$B$1:$AJ$1,0),FALSE)/1,0)</f>
        <v>0</v>
      </c>
      <c r="Q224">
        <f>IFERROR(VLOOKUP($B224,Kraftvärmeprod!$B$1:$AJ$550,MATCH(Q$4,Kraftvärmeprod!$B$1:$AJ$1,0),FALSE)/1,0)-IFERROR(VLOOKUP($B224,'Slutlig allokering kvv'!$B$2:$AJ$550,MATCH(Q$4,'Slutlig allokering kvv'!$B$1:$AJ$1,0),FALSE)/1,0)</f>
        <v>0</v>
      </c>
      <c r="R224">
        <f>IFERROR(VLOOKUP($B224,Kraftvärmeprod!$B$1:$AJ$550,MATCH(R$4,Kraftvärmeprod!$B$1:$AJ$1,0),FALSE)/1,0)-IFERROR(VLOOKUP($B224,'Slutlig allokering kvv'!$B$2:$AJ$550,MATCH(R$4,'Slutlig allokering kvv'!$B$1:$AJ$1,0),FALSE)/1,0)</f>
        <v>0</v>
      </c>
      <c r="S224">
        <f>IFERROR(VLOOKUP($B224,Kraftvärmeprod!$B$1:$AJ$550,MATCH(S$4,Kraftvärmeprod!$B$1:$AJ$1,0),FALSE)/1,0)-IFERROR(VLOOKUP($B224,'Slutlig allokering kvv'!$B$2:$AJ$550,MATCH(S$4,'Slutlig allokering kvv'!$B$1:$AJ$1,0),FALSE)/1,0)</f>
        <v>0</v>
      </c>
      <c r="T224">
        <f>IFERROR(VLOOKUP($B224,Kraftvärmeprod!$B$1:$AJ$550,MATCH(T$4,Kraftvärmeprod!$B$1:$AJ$1,0),FALSE)/1,0)-IFERROR(VLOOKUP($B224,'Slutlig allokering kvv'!$B$2:$AJ$550,MATCH(T$4,'Slutlig allokering kvv'!$B$1:$AJ$1,0),FALSE)/1,0)</f>
        <v>0</v>
      </c>
      <c r="U224">
        <f>IFERROR(VLOOKUP($B224,Kraftvärmeprod!$B$1:$AJ$550,MATCH(U$4,Kraftvärmeprod!$B$1:$AJ$1,0),FALSE)/1,0)-IFERROR(VLOOKUP($B224,'Slutlig allokering kvv'!$B$2:$AJ$550,MATCH(U$4,'Slutlig allokering kvv'!$B$1:$AJ$1,0),FALSE)/1,0)</f>
        <v>0</v>
      </c>
      <c r="V224">
        <f>IFERROR(VLOOKUP($B224,Kraftvärmeprod!$B$1:$AJ$550,MATCH(V$4,Kraftvärmeprod!$B$1:$AJ$1,0),FALSE)/1,0)-IFERROR(VLOOKUP($B224,'Slutlig allokering kvv'!$B$2:$AJ$550,MATCH(V$4,'Slutlig allokering kvv'!$B$1:$AJ$1,0),FALSE)/1,0)</f>
        <v>0</v>
      </c>
      <c r="W224">
        <f>IFERROR(VLOOKUP($B224,Kraftvärmeprod!$B$1:$AJ$550,MATCH(W$4,Kraftvärmeprod!$B$1:$AJ$1,0),FALSE)/1,0)-IFERROR(VLOOKUP($B224,'Slutlig allokering kvv'!$B$2:$AJ$550,MATCH(W$4,'Slutlig allokering kvv'!$B$1:$AJ$1,0),FALSE)/1,0)</f>
        <v>0</v>
      </c>
      <c r="X224">
        <f>IFERROR(VLOOKUP($B224,Kraftvärmeprod!$B$1:$AJ$550,MATCH(X$4,Kraftvärmeprod!$B$1:$AJ$1,0),FALSE)/1,0)-IFERROR(VLOOKUP($B224,'Slutlig allokering kvv'!$B$2:$AJ$550,MATCH(X$4,'Slutlig allokering kvv'!$B$1:$AJ$1,0),FALSE)/1,0)</f>
        <v>0</v>
      </c>
      <c r="Y224">
        <f>IFERROR(VLOOKUP($B224,Kraftvärmeprod!$B$1:$AJ$550,MATCH(Y$4,Kraftvärmeprod!$B$1:$AJ$1,0),FALSE)/1,0)-IFERROR(VLOOKUP($B224,'Slutlig allokering kvv'!$B$2:$AJ$550,MATCH(Y$4,'Slutlig allokering kvv'!$B$1:$AJ$1,0),FALSE)/1,0)</f>
        <v>0</v>
      </c>
      <c r="Z224">
        <f>IFERROR(VLOOKUP($B224,Kraftvärmeprod!$B$1:$AJ$550,MATCH(Z$4,Kraftvärmeprod!$B$1:$AJ$1,0),FALSE)/1,0)-IFERROR(VLOOKUP($B224,'Slutlig allokering kvv'!$B$2:$AJ$550,MATCH(Z$4,'Slutlig allokering kvv'!$B$1:$AJ$1,0),FALSE)/1,0)</f>
        <v>0</v>
      </c>
      <c r="AA224">
        <f>IFERROR(VLOOKUP($B224,Kraftvärmeprod!$B$1:$AJ$550,MATCH(AA$4,Kraftvärmeprod!$B$1:$AJ$1,0),FALSE)/1,0)-IFERROR(VLOOKUP($B224,'Slutlig allokering kvv'!$B$2:$AJ$550,MATCH(AA$4,'Slutlig allokering kvv'!$B$1:$AJ$1,0),FALSE)/1,0)</f>
        <v>0</v>
      </c>
      <c r="AB224">
        <f>IFERROR(VLOOKUP($B224,Kraftvärmeprod!$B$1:$AJ$550,MATCH(AB$4,Kraftvärmeprod!$B$1:$AJ$1,0),FALSE)/1,0)-IFERROR(VLOOKUP($B224,'Slutlig allokering kvv'!$B$2:$AJ$550,MATCH(AB$4,'Slutlig allokering kvv'!$B$1:$AJ$1,0),FALSE)/1,0)</f>
        <v>0</v>
      </c>
      <c r="AC224">
        <f>IFERROR(VLOOKUP($B224,Kraftvärmeprod!$B$1:$AJ$550,MATCH(AC$4,Kraftvärmeprod!$B$1:$AJ$1,0),FALSE)/1,0)-IFERROR(VLOOKUP($B224,'Slutlig allokering kvv'!$B$2:$AJ$550,MATCH(AC$4,'Slutlig allokering kvv'!$B$1:$AJ$1,0),FALSE)/1,0)</f>
        <v>0</v>
      </c>
      <c r="AD224">
        <f>IFERROR(VLOOKUP($B224,Miljö!$B$1:$E$471,MATCH("Hjälpel kraftvärme (GWh)",Miljö!$B$1:$E$1,0),FALSE)/1,0)-IFERROR(VLOOKUP($B224,'Slutlig allokering kvv'!$B$2:$AJ$550,MATCH(AD$4,'Slutlig allokering kvv'!$B$1:$AJ$1,0),FALSE)/1,0)</f>
        <v>0</v>
      </c>
      <c r="AH224">
        <f t="shared" si="6"/>
        <v>0</v>
      </c>
      <c r="AJ224">
        <f>IFERROR(VLOOKUP($B224,'Slutlig allokering kvv'!$B$2:$AX$550,MATCH("Summa slutlig allokerad tillförd energi (utan hjälpel och rökgaskondensering):",'Slutlig allokering kvv'!$B$1:$AX$1,0),FALSE)/1,"")</f>
        <v>0</v>
      </c>
      <c r="AL224" s="195" t="str">
        <f>IFERROR(1-VLOOKUP($B224,'Slutlig allokering kvv'!$B$2:$AX$550,MATCH("Andel av bränsle i kvv som allokerats till värme, exklusive rökgaskondensering och hjälpel",'Slutlig allokering kvv'!$B$1:$AX$1,0),FALSE),"")</f>
        <v/>
      </c>
      <c r="AN224" s="195" t="str">
        <f t="shared" si="7"/>
        <v/>
      </c>
    </row>
    <row r="225" spans="1:40" x14ac:dyDescent="0.25">
      <c r="A225" s="2" t="s">
        <v>355</v>
      </c>
      <c r="B225" s="2" t="s">
        <v>358</v>
      </c>
      <c r="C225">
        <f>IFERROR(VLOOKUP($B225,Kraftvärmeprod!$B$1:$AH$479,MATCH(C$4,Kraftvärmeprod!$B$1:$AG$1,0),FALSE)/1,"")</f>
        <v>1004.9</v>
      </c>
      <c r="D225">
        <f>IFERROR(VLOOKUP($B225,Kraftvärmeprod!$B$1:$AH$479,MATCH(D$4,Kraftvärmeprod!$B$1:$AG$1,0),FALSE)/1,"")</f>
        <v>414.91</v>
      </c>
      <c r="F225">
        <f>IFERROR(VLOOKUP($B225,Kraftvärmeprod!$B$1:$AJ$550,MATCH(F$4,Kraftvärmeprod!$B$1:$AJ$1,0),FALSE)/1,0)-IFERROR(VLOOKUP($B225,'Slutlig allokering kvv'!$B$2:$AJ$550,MATCH(F$4,'Slutlig allokering kvv'!$B$1:$AJ$1,0),FALSE)/1,0)</f>
        <v>15.070000000000007</v>
      </c>
      <c r="G225">
        <f>IFERROR(VLOOKUP($B225,Kraftvärmeprod!$B$1:$AJ$550,MATCH(G$4,Kraftvärmeprod!$B$1:$AJ$1,0),FALSE)/1,0)-IFERROR(VLOOKUP($B225,'Slutlig allokering kvv'!$B$2:$AJ$550,MATCH(G$4,'Slutlig allokering kvv'!$B$1:$AJ$1,0),FALSE)/1,0)</f>
        <v>1.1999999999999997</v>
      </c>
      <c r="H225">
        <f>IFERROR(VLOOKUP($B225,Kraftvärmeprod!$B$1:$AJ$550,MATCH(H$4,Kraftvärmeprod!$B$1:$AJ$1,0),FALSE)/1,0)-IFERROR(VLOOKUP($B225,'Slutlig allokering kvv'!$B$2:$AJ$550,MATCH(H$4,'Slutlig allokering kvv'!$B$1:$AJ$1,0),FALSE)/1,0)</f>
        <v>0</v>
      </c>
      <c r="I225">
        <f>IFERROR(VLOOKUP($B225,Kraftvärmeprod!$B$1:$AJ$550,MATCH(I$4,Kraftvärmeprod!$B$1:$AJ$1,0),FALSE)/1,0)-IFERROR(VLOOKUP($B225,'Slutlig allokering kvv'!$B$2:$AJ$550,MATCH(I$4,'Slutlig allokering kvv'!$B$1:$AJ$1,0),FALSE)/1,0)</f>
        <v>0</v>
      </c>
      <c r="J225">
        <f>IFERROR(VLOOKUP($B225,Kraftvärmeprod!$B$1:$AJ$550,MATCH(J$4,Kraftvärmeprod!$B$1:$AJ$1,0),FALSE)/1,0)-IFERROR(VLOOKUP($B225,'Slutlig allokering kvv'!$B$2:$AJ$550,MATCH(J$4,'Slutlig allokering kvv'!$B$1:$AJ$1,0),FALSE)/1,0)</f>
        <v>0</v>
      </c>
      <c r="K225">
        <f>IFERROR(VLOOKUP($B225,Kraftvärmeprod!$B$1:$AJ$550,MATCH(K$4,Kraftvärmeprod!$B$1:$AJ$1,0),FALSE)/1,0)-IFERROR(VLOOKUP($B225,'Slutlig allokering kvv'!$B$2:$AJ$550,MATCH(K$4,'Slutlig allokering kvv'!$B$1:$AJ$1,0),FALSE)/1,0)</f>
        <v>0</v>
      </c>
      <c r="L225">
        <f>IFERROR(VLOOKUP($B225,Kraftvärmeprod!$B$1:$AJ$550,MATCH(L$4,Kraftvärmeprod!$B$1:$AJ$1,0),FALSE)/1,0)-IFERROR(VLOOKUP($B225,'Slutlig allokering kvv'!$B$2:$AJ$550,MATCH(L$4,'Slutlig allokering kvv'!$B$1:$AJ$1,0),FALSE)/1,0)</f>
        <v>19.729999999999997</v>
      </c>
      <c r="M225">
        <f>IFERROR(VLOOKUP($B225,Kraftvärmeprod!$B$1:$AJ$550,MATCH(M$4,Kraftvärmeprod!$B$1:$AJ$1,0),FALSE)/1,0)-IFERROR(VLOOKUP($B225,'Slutlig allokering kvv'!$B$2:$AJ$550,MATCH(M$4,'Slutlig allokering kvv'!$B$1:$AJ$1,0),FALSE)/1,0)</f>
        <v>10.959999999999997</v>
      </c>
      <c r="N225">
        <f>IFERROR(VLOOKUP($B225,Kraftvärmeprod!$B$1:$AJ$550,MATCH(N$4,Kraftvärmeprod!$B$1:$AJ$1,0),FALSE)/1,0)-IFERROR(VLOOKUP($B225,'Slutlig allokering kvv'!$B$2:$AJ$550,MATCH(N$4,'Slutlig allokering kvv'!$B$1:$AJ$1,0),FALSE)/1,0)</f>
        <v>28.459999999999994</v>
      </c>
      <c r="O225">
        <f>IFERROR(VLOOKUP($B225,Kraftvärmeprod!$B$1:$AJ$550,MATCH(O$4,Kraftvärmeprod!$B$1:$AJ$1,0),FALSE)/1,0)-IFERROR(VLOOKUP($B225,'Slutlig allokering kvv'!$B$2:$AJ$550,MATCH(O$4,'Slutlig allokering kvv'!$B$1:$AJ$1,0),FALSE)/1,0)</f>
        <v>19.750000000000007</v>
      </c>
      <c r="P225">
        <f>IFERROR(VLOOKUP($B225,Kraftvärmeprod!$B$1:$AJ$550,MATCH(P$4,Kraftvärmeprod!$B$1:$AJ$1,0),FALSE)/1,0)-IFERROR(VLOOKUP($B225,'Slutlig allokering kvv'!$B$2:$AJ$550,MATCH(P$4,'Slutlig allokering kvv'!$B$1:$AJ$1,0),FALSE)/1,0)</f>
        <v>0.91999999999999993</v>
      </c>
      <c r="Q225">
        <f>IFERROR(VLOOKUP($B225,Kraftvärmeprod!$B$1:$AJ$550,MATCH(Q$4,Kraftvärmeprod!$B$1:$AJ$1,0),FALSE)/1,0)-IFERROR(VLOOKUP($B225,'Slutlig allokering kvv'!$B$2:$AJ$550,MATCH(Q$4,'Slutlig allokering kvv'!$B$1:$AJ$1,0),FALSE)/1,0)</f>
        <v>0</v>
      </c>
      <c r="R225">
        <f>IFERROR(VLOOKUP($B225,Kraftvärmeprod!$B$1:$AJ$550,MATCH(R$4,Kraftvärmeprod!$B$1:$AJ$1,0),FALSE)/1,0)-IFERROR(VLOOKUP($B225,'Slutlig allokering kvv'!$B$2:$AJ$550,MATCH(R$4,'Slutlig allokering kvv'!$B$1:$AJ$1,0),FALSE)/1,0)</f>
        <v>0</v>
      </c>
      <c r="S225">
        <f>IFERROR(VLOOKUP($B225,Kraftvärmeprod!$B$1:$AJ$550,MATCH(S$4,Kraftvärmeprod!$B$1:$AJ$1,0),FALSE)/1,0)-IFERROR(VLOOKUP($B225,'Slutlig allokering kvv'!$B$2:$AJ$550,MATCH(S$4,'Slutlig allokering kvv'!$B$1:$AJ$1,0),FALSE)/1,0)</f>
        <v>0</v>
      </c>
      <c r="T225">
        <f>IFERROR(VLOOKUP($B225,Kraftvärmeprod!$B$1:$AJ$550,MATCH(T$4,Kraftvärmeprod!$B$1:$AJ$1,0),FALSE)/1,0)-IFERROR(VLOOKUP($B225,'Slutlig allokering kvv'!$B$2:$AJ$550,MATCH(T$4,'Slutlig allokering kvv'!$B$1:$AJ$1,0),FALSE)/1,0)</f>
        <v>0</v>
      </c>
      <c r="U225">
        <f>IFERROR(VLOOKUP($B225,Kraftvärmeprod!$B$1:$AJ$550,MATCH(U$4,Kraftvärmeprod!$B$1:$AJ$1,0),FALSE)/1,0)-IFERROR(VLOOKUP($B225,'Slutlig allokering kvv'!$B$2:$AJ$550,MATCH(U$4,'Slutlig allokering kvv'!$B$1:$AJ$1,0),FALSE)/1,0)</f>
        <v>0</v>
      </c>
      <c r="V225">
        <f>IFERROR(VLOOKUP($B225,Kraftvärmeprod!$B$1:$AJ$550,MATCH(V$4,Kraftvärmeprod!$B$1:$AJ$1,0),FALSE)/1,0)-IFERROR(VLOOKUP($B225,'Slutlig allokering kvv'!$B$2:$AJ$550,MATCH(V$4,'Slutlig allokering kvv'!$B$1:$AJ$1,0),FALSE)/1,0)</f>
        <v>59.529999999999987</v>
      </c>
      <c r="W225">
        <f>IFERROR(VLOOKUP($B225,Kraftvärmeprod!$B$1:$AJ$550,MATCH(W$4,Kraftvärmeprod!$B$1:$AJ$1,0),FALSE)/1,0)-IFERROR(VLOOKUP($B225,'Slutlig allokering kvv'!$B$2:$AJ$550,MATCH(W$4,'Slutlig allokering kvv'!$B$1:$AJ$1,0),FALSE)/1,0)</f>
        <v>0.89999999999999991</v>
      </c>
      <c r="X225">
        <f>IFERROR(VLOOKUP($B225,Kraftvärmeprod!$B$1:$AJ$550,MATCH(X$4,Kraftvärmeprod!$B$1:$AJ$1,0),FALSE)/1,0)-IFERROR(VLOOKUP($B225,'Slutlig allokering kvv'!$B$2:$AJ$550,MATCH(X$4,'Slutlig allokering kvv'!$B$1:$AJ$1,0),FALSE)/1,0)</f>
        <v>0</v>
      </c>
      <c r="Y225">
        <f>IFERROR(VLOOKUP($B225,Kraftvärmeprod!$B$1:$AJ$550,MATCH(Y$4,Kraftvärmeprod!$B$1:$AJ$1,0),FALSE)/1,0)-IFERROR(VLOOKUP($B225,'Slutlig allokering kvv'!$B$2:$AJ$550,MATCH(Y$4,'Slutlig allokering kvv'!$B$1:$AJ$1,0),FALSE)/1,0)</f>
        <v>0</v>
      </c>
      <c r="Z225">
        <f>IFERROR(VLOOKUP($B225,Kraftvärmeprod!$B$1:$AJ$550,MATCH(Z$4,Kraftvärmeprod!$B$1:$AJ$1,0),FALSE)/1,0)-IFERROR(VLOOKUP($B225,'Slutlig allokering kvv'!$B$2:$AJ$550,MATCH(Z$4,'Slutlig allokering kvv'!$B$1:$AJ$1,0),FALSE)/1,0)</f>
        <v>16.53</v>
      </c>
      <c r="AA225">
        <f>IFERROR(VLOOKUP($B225,Kraftvärmeprod!$B$1:$AJ$550,MATCH(AA$4,Kraftvärmeprod!$B$1:$AJ$1,0),FALSE)/1,0)-IFERROR(VLOOKUP($B225,'Slutlig allokering kvv'!$B$2:$AJ$550,MATCH(AA$4,'Slutlig allokering kvv'!$B$1:$AJ$1,0),FALSE)/1,0)</f>
        <v>293.5</v>
      </c>
      <c r="AB225">
        <f>IFERROR(VLOOKUP($B225,Kraftvärmeprod!$B$1:$AJ$550,MATCH(AB$4,Kraftvärmeprod!$B$1:$AJ$1,0),FALSE)/1,0)-IFERROR(VLOOKUP($B225,'Slutlig allokering kvv'!$B$2:$AJ$550,MATCH(AB$4,'Slutlig allokering kvv'!$B$1:$AJ$1,0),FALSE)/1,0)</f>
        <v>0</v>
      </c>
      <c r="AC225">
        <f>IFERROR(VLOOKUP($B225,Kraftvärmeprod!$B$1:$AJ$550,MATCH(AC$4,Kraftvärmeprod!$B$1:$AJ$1,0),FALSE)/1,0)-IFERROR(VLOOKUP($B225,'Slutlig allokering kvv'!$B$2:$AJ$550,MATCH(AC$4,'Slutlig allokering kvv'!$B$1:$AJ$1,0),FALSE)/1,0)</f>
        <v>0</v>
      </c>
      <c r="AD225">
        <f>IFERROR(VLOOKUP($B225,Miljö!$B$1:$E$471,MATCH("Hjälpel kraftvärme (GWh)",Miljö!$B$1:$E$1,0),FALSE)/1,0)-IFERROR(VLOOKUP($B225,'Slutlig allokering kvv'!$B$2:$AJ$550,MATCH(AD$4,'Slutlig allokering kvv'!$B$1:$AJ$1,0),FALSE)/1,0)</f>
        <v>26.349999999999994</v>
      </c>
      <c r="AH225">
        <f t="shared" si="6"/>
        <v>466.54999999999995</v>
      </c>
      <c r="AJ225">
        <f>IFERROR(VLOOKUP($B225,'Slutlig allokering kvv'!$B$2:$AX$550,MATCH("Summa slutlig allokerad tillförd energi (utan hjälpel och rökgaskondensering):",'Slutlig allokering kvv'!$B$1:$AX$1,0),FALSE)/1,"")</f>
        <v>1073.6799999999998</v>
      </c>
      <c r="AL225" s="195">
        <f>IFERROR(1-VLOOKUP($B225,'Slutlig allokering kvv'!$B$2:$AX$550,MATCH("Andel av bränsle i kvv som allokerats till värme, exklusive rökgaskondensering och hjälpel",'Slutlig allokering kvv'!$B$1:$AX$1,0),FALSE),"")</f>
        <v>0.30290930575303698</v>
      </c>
      <c r="AN225" s="195">
        <f t="shared" si="7"/>
        <v>0.30290930575303687</v>
      </c>
    </row>
    <row r="226" spans="1:40" x14ac:dyDescent="0.25">
      <c r="A226" s="2" t="s">
        <v>355</v>
      </c>
      <c r="B226" s="2" t="s">
        <v>359</v>
      </c>
      <c r="C226">
        <f>IFERROR(VLOOKUP($B226,Kraftvärmeprod!$B$1:$AH$479,MATCH(C$4,Kraftvärmeprod!$B$1:$AG$1,0),FALSE)/1,"")</f>
        <v>12.101699999999999</v>
      </c>
      <c r="D226">
        <f>IFERROR(VLOOKUP($B226,Kraftvärmeprod!$B$1:$AH$479,MATCH(D$4,Kraftvärmeprod!$B$1:$AG$1,0),FALSE)/1,"")</f>
        <v>4.9965999999999999</v>
      </c>
      <c r="F226">
        <f>IFERROR(VLOOKUP($B226,Kraftvärmeprod!$B$1:$AJ$550,MATCH(F$4,Kraftvärmeprod!$B$1:$AJ$1,0),FALSE)/1,0)-IFERROR(VLOOKUP($B226,'Slutlig allokering kvv'!$B$2:$AJ$550,MATCH(F$4,'Slutlig allokering kvv'!$B$1:$AJ$1,0),FALSE)/1,0)</f>
        <v>0.24233500000000008</v>
      </c>
      <c r="G226">
        <f>IFERROR(VLOOKUP($B226,Kraftvärmeprod!$B$1:$AJ$550,MATCH(G$4,Kraftvärmeprod!$B$1:$AJ$1,0),FALSE)/1,0)-IFERROR(VLOOKUP($B226,'Slutlig allokering kvv'!$B$2:$AJ$550,MATCH(G$4,'Slutlig allokering kvv'!$B$1:$AJ$1,0),FALSE)/1,0)</f>
        <v>3.3922099999999997E-2</v>
      </c>
      <c r="H226">
        <f>IFERROR(VLOOKUP($B226,Kraftvärmeprod!$B$1:$AJ$550,MATCH(H$4,Kraftvärmeprod!$B$1:$AJ$1,0),FALSE)/1,0)-IFERROR(VLOOKUP($B226,'Slutlig allokering kvv'!$B$2:$AJ$550,MATCH(H$4,'Slutlig allokering kvv'!$B$1:$AJ$1,0),FALSE)/1,0)</f>
        <v>0</v>
      </c>
      <c r="I226">
        <f>IFERROR(VLOOKUP($B226,Kraftvärmeprod!$B$1:$AJ$550,MATCH(I$4,Kraftvärmeprod!$B$1:$AJ$1,0),FALSE)/1,0)-IFERROR(VLOOKUP($B226,'Slutlig allokering kvv'!$B$2:$AJ$550,MATCH(I$4,'Slutlig allokering kvv'!$B$1:$AJ$1,0),FALSE)/1,0)</f>
        <v>0</v>
      </c>
      <c r="J226">
        <f>IFERROR(VLOOKUP($B226,Kraftvärmeprod!$B$1:$AJ$550,MATCH(J$4,Kraftvärmeprod!$B$1:$AJ$1,0),FALSE)/1,0)-IFERROR(VLOOKUP($B226,'Slutlig allokering kvv'!$B$2:$AJ$550,MATCH(J$4,'Slutlig allokering kvv'!$B$1:$AJ$1,0),FALSE)/1,0)</f>
        <v>0</v>
      </c>
      <c r="K226">
        <f>IFERROR(VLOOKUP($B226,Kraftvärmeprod!$B$1:$AJ$550,MATCH(K$4,Kraftvärmeprod!$B$1:$AJ$1,0),FALSE)/1,0)-IFERROR(VLOOKUP($B226,'Slutlig allokering kvv'!$B$2:$AJ$550,MATCH(K$4,'Slutlig allokering kvv'!$B$1:$AJ$1,0),FALSE)/1,0)</f>
        <v>0</v>
      </c>
      <c r="L226">
        <f>IFERROR(VLOOKUP($B226,Kraftvärmeprod!$B$1:$AJ$550,MATCH(L$4,Kraftvärmeprod!$B$1:$AJ$1,0),FALSE)/1,0)-IFERROR(VLOOKUP($B226,'Slutlig allokering kvv'!$B$2:$AJ$550,MATCH(L$4,'Slutlig allokering kvv'!$B$1:$AJ$1,0),FALSE)/1,0)</f>
        <v>0.78083600000000009</v>
      </c>
      <c r="M226">
        <f>IFERROR(VLOOKUP($B226,Kraftvärmeprod!$B$1:$AJ$550,MATCH(M$4,Kraftvärmeprod!$B$1:$AJ$1,0),FALSE)/1,0)-IFERROR(VLOOKUP($B226,'Slutlig allokering kvv'!$B$2:$AJ$550,MATCH(M$4,'Slutlig allokering kvv'!$B$1:$AJ$1,0),FALSE)/1,0)</f>
        <v>0.43370200000000003</v>
      </c>
      <c r="N226">
        <f>IFERROR(VLOOKUP($B226,Kraftvärmeprod!$B$1:$AJ$550,MATCH(N$4,Kraftvärmeprod!$B$1:$AJ$1,0),FALSE)/1,0)-IFERROR(VLOOKUP($B226,'Slutlig allokering kvv'!$B$2:$AJ$550,MATCH(N$4,'Slutlig allokering kvv'!$B$1:$AJ$1,0),FALSE)/1,0)</f>
        <v>1.1261199999999998</v>
      </c>
      <c r="O226">
        <f>IFERROR(VLOOKUP($B226,Kraftvärmeprod!$B$1:$AJ$550,MATCH(O$4,Kraftvärmeprod!$B$1:$AJ$1,0),FALSE)/1,0)-IFERROR(VLOOKUP($B226,'Slutlig allokering kvv'!$B$2:$AJ$550,MATCH(O$4,'Slutlig allokering kvv'!$B$1:$AJ$1,0),FALSE)/1,0)</f>
        <v>0.78159300000000009</v>
      </c>
      <c r="P226">
        <f>IFERROR(VLOOKUP($B226,Kraftvärmeprod!$B$1:$AJ$550,MATCH(P$4,Kraftvärmeprod!$B$1:$AJ$1,0),FALSE)/1,0)-IFERROR(VLOOKUP($B226,'Slutlig allokering kvv'!$B$2:$AJ$550,MATCH(P$4,'Slutlig allokering kvv'!$B$1:$AJ$1,0),FALSE)/1,0)</f>
        <v>3.9894800000000001E-2</v>
      </c>
      <c r="Q226">
        <f>IFERROR(VLOOKUP($B226,Kraftvärmeprod!$B$1:$AJ$550,MATCH(Q$4,Kraftvärmeprod!$B$1:$AJ$1,0),FALSE)/1,0)-IFERROR(VLOOKUP($B226,'Slutlig allokering kvv'!$B$2:$AJ$550,MATCH(Q$4,'Slutlig allokering kvv'!$B$1:$AJ$1,0),FALSE)/1,0)</f>
        <v>0</v>
      </c>
      <c r="R226">
        <f>IFERROR(VLOOKUP($B226,Kraftvärmeprod!$B$1:$AJ$550,MATCH(R$4,Kraftvärmeprod!$B$1:$AJ$1,0),FALSE)/1,0)-IFERROR(VLOOKUP($B226,'Slutlig allokering kvv'!$B$2:$AJ$550,MATCH(R$4,'Slutlig allokering kvv'!$B$1:$AJ$1,0),FALSE)/1,0)</f>
        <v>0</v>
      </c>
      <c r="S226">
        <f>IFERROR(VLOOKUP($B226,Kraftvärmeprod!$B$1:$AJ$550,MATCH(S$4,Kraftvärmeprod!$B$1:$AJ$1,0),FALSE)/1,0)-IFERROR(VLOOKUP($B226,'Slutlig allokering kvv'!$B$2:$AJ$550,MATCH(S$4,'Slutlig allokering kvv'!$B$1:$AJ$1,0),FALSE)/1,0)</f>
        <v>0</v>
      </c>
      <c r="T226">
        <f>IFERROR(VLOOKUP($B226,Kraftvärmeprod!$B$1:$AJ$550,MATCH(T$4,Kraftvärmeprod!$B$1:$AJ$1,0),FALSE)/1,0)-IFERROR(VLOOKUP($B226,'Slutlig allokering kvv'!$B$2:$AJ$550,MATCH(T$4,'Slutlig allokering kvv'!$B$1:$AJ$1,0),FALSE)/1,0)</f>
        <v>0</v>
      </c>
      <c r="U226">
        <f>IFERROR(VLOOKUP($B226,Kraftvärmeprod!$B$1:$AJ$550,MATCH(U$4,Kraftvärmeprod!$B$1:$AJ$1,0),FALSE)/1,0)-IFERROR(VLOOKUP($B226,'Slutlig allokering kvv'!$B$2:$AJ$550,MATCH(U$4,'Slutlig allokering kvv'!$B$1:$AJ$1,0),FALSE)/1,0)</f>
        <v>0</v>
      </c>
      <c r="V226">
        <f>IFERROR(VLOOKUP($B226,Kraftvärmeprod!$B$1:$AJ$550,MATCH(V$4,Kraftvärmeprod!$B$1:$AJ$1,0),FALSE)/1,0)-IFERROR(VLOOKUP($B226,'Slutlig allokering kvv'!$B$2:$AJ$550,MATCH(V$4,'Slutlig allokering kvv'!$B$1:$AJ$1,0),FALSE)/1,0)</f>
        <v>0.93632799999999994</v>
      </c>
      <c r="W226">
        <f>IFERROR(VLOOKUP($B226,Kraftvärmeprod!$B$1:$AJ$550,MATCH(W$4,Kraftvärmeprod!$B$1:$AJ$1,0),FALSE)/1,0)-IFERROR(VLOOKUP($B226,'Slutlig allokering kvv'!$B$2:$AJ$550,MATCH(W$4,'Slutlig allokering kvv'!$B$1:$AJ$1,0),FALSE)/1,0)</f>
        <v>0.42069100000000004</v>
      </c>
      <c r="X226">
        <f>IFERROR(VLOOKUP($B226,Kraftvärmeprod!$B$1:$AJ$550,MATCH(X$4,Kraftvärmeprod!$B$1:$AJ$1,0),FALSE)/1,0)-IFERROR(VLOOKUP($B226,'Slutlig allokering kvv'!$B$2:$AJ$550,MATCH(X$4,'Slutlig allokering kvv'!$B$1:$AJ$1,0),FALSE)/1,0)</f>
        <v>0</v>
      </c>
      <c r="Y226">
        <f>IFERROR(VLOOKUP($B226,Kraftvärmeprod!$B$1:$AJ$550,MATCH(Y$4,Kraftvärmeprod!$B$1:$AJ$1,0),FALSE)/1,0)-IFERROR(VLOOKUP($B226,'Slutlig allokering kvv'!$B$2:$AJ$550,MATCH(Y$4,'Slutlig allokering kvv'!$B$1:$AJ$1,0),FALSE)/1,0)</f>
        <v>0</v>
      </c>
      <c r="Z226">
        <f>IFERROR(VLOOKUP($B226,Kraftvärmeprod!$B$1:$AJ$550,MATCH(Z$4,Kraftvärmeprod!$B$1:$AJ$1,0),FALSE)/1,0)-IFERROR(VLOOKUP($B226,'Slutlig allokering kvv'!$B$2:$AJ$550,MATCH(Z$4,'Slutlig allokering kvv'!$B$1:$AJ$1,0),FALSE)/1,0)</f>
        <v>0.24734299999999998</v>
      </c>
      <c r="AA226">
        <f>IFERROR(VLOOKUP($B226,Kraftvärmeprod!$B$1:$AJ$550,MATCH(AA$4,Kraftvärmeprod!$B$1:$AJ$1,0),FALSE)/1,0)-IFERROR(VLOOKUP($B226,'Slutlig allokering kvv'!$B$2:$AJ$550,MATCH(AA$4,'Slutlig allokering kvv'!$B$1:$AJ$1,0),FALSE)/1,0)</f>
        <v>5.3803100000000006</v>
      </c>
      <c r="AB226">
        <f>IFERROR(VLOOKUP($B226,Kraftvärmeprod!$B$1:$AJ$550,MATCH(AB$4,Kraftvärmeprod!$B$1:$AJ$1,0),FALSE)/1,0)-IFERROR(VLOOKUP($B226,'Slutlig allokering kvv'!$B$2:$AJ$550,MATCH(AB$4,'Slutlig allokering kvv'!$B$1:$AJ$1,0),FALSE)/1,0)</f>
        <v>0</v>
      </c>
      <c r="AC226">
        <f>IFERROR(VLOOKUP($B226,Kraftvärmeprod!$B$1:$AJ$550,MATCH(AC$4,Kraftvärmeprod!$B$1:$AJ$1,0),FALSE)/1,0)-IFERROR(VLOOKUP($B226,'Slutlig allokering kvv'!$B$2:$AJ$550,MATCH(AC$4,'Slutlig allokering kvv'!$B$1:$AJ$1,0),FALSE)/1,0)</f>
        <v>0</v>
      </c>
      <c r="AD226">
        <f>IFERROR(VLOOKUP($B226,Miljö!$B$1:$E$471,MATCH("Hjälpel kraftvärme (GWh)",Miljö!$B$1:$E$1,0),FALSE)/1,0)-IFERROR(VLOOKUP($B226,'Slutlig allokering kvv'!$B$2:$AJ$550,MATCH(AD$4,'Slutlig allokering kvv'!$B$1:$AJ$1,0),FALSE)/1,0)</f>
        <v>0.47102100000000002</v>
      </c>
      <c r="AH226">
        <f t="shared" si="6"/>
        <v>10.4230749</v>
      </c>
      <c r="AJ226">
        <f>IFERROR(VLOOKUP($B226,'Slutlig allokering kvv'!$B$2:$AX$550,MATCH("Summa slutlig allokerad tillförd energi (utan hjälpel och rökgaskondensering):",'Slutlig allokering kvv'!$B$1:$AX$1,0),FALSE)/1,"")</f>
        <v>8.983775099999999</v>
      </c>
      <c r="AL226" s="195">
        <f>IFERROR(1-VLOOKUP($B226,'Slutlig allokering kvv'!$B$2:$AX$550,MATCH("Andel av bränsle i kvv som allokerats till värme, exklusive rökgaskondensering och hjälpel",'Slutlig allokering kvv'!$B$1:$AX$1,0),FALSE),"")</f>
        <v>0.53708226219092747</v>
      </c>
      <c r="AN226" s="195">
        <f t="shared" si="7"/>
        <v>0.53708226219092747</v>
      </c>
    </row>
    <row r="227" spans="1:40" x14ac:dyDescent="0.25">
      <c r="A227" s="2" t="s">
        <v>360</v>
      </c>
      <c r="B227" s="2" t="s">
        <v>361</v>
      </c>
      <c r="C227">
        <f>IFERROR(VLOOKUP($B227,Kraftvärmeprod!$B$1:$AH$479,MATCH(C$4,Kraftvärmeprod!$B$1:$AG$1,0),FALSE)/1,"")</f>
        <v>253.56100000000001</v>
      </c>
      <c r="D227">
        <f>IFERROR(VLOOKUP($B227,Kraftvärmeprod!$B$1:$AH$479,MATCH(D$4,Kraftvärmeprod!$B$1:$AG$1,0),FALSE)/1,"")</f>
        <v>112.19499999999999</v>
      </c>
      <c r="F227">
        <f>IFERROR(VLOOKUP($B227,Kraftvärmeprod!$B$1:$AJ$550,MATCH(F$4,Kraftvärmeprod!$B$1:$AJ$1,0),FALSE)/1,0)-IFERROR(VLOOKUP($B227,'Slutlig allokering kvv'!$B$2:$AJ$550,MATCH(F$4,'Slutlig allokering kvv'!$B$1:$AJ$1,0),FALSE)/1,0)</f>
        <v>0</v>
      </c>
      <c r="G227">
        <f>IFERROR(VLOOKUP($B227,Kraftvärmeprod!$B$1:$AJ$550,MATCH(G$4,Kraftvärmeprod!$B$1:$AJ$1,0),FALSE)/1,0)-IFERROR(VLOOKUP($B227,'Slutlig allokering kvv'!$B$2:$AJ$550,MATCH(G$4,'Slutlig allokering kvv'!$B$1:$AJ$1,0),FALSE)/1,0)</f>
        <v>0</v>
      </c>
      <c r="H227">
        <f>IFERROR(VLOOKUP($B227,Kraftvärmeprod!$B$1:$AJ$550,MATCH(H$4,Kraftvärmeprod!$B$1:$AJ$1,0),FALSE)/1,0)-IFERROR(VLOOKUP($B227,'Slutlig allokering kvv'!$B$2:$AJ$550,MATCH(H$4,'Slutlig allokering kvv'!$B$1:$AJ$1,0),FALSE)/1,0)</f>
        <v>0</v>
      </c>
      <c r="I227">
        <f>IFERROR(VLOOKUP($B227,Kraftvärmeprod!$B$1:$AJ$550,MATCH(I$4,Kraftvärmeprod!$B$1:$AJ$1,0),FALSE)/1,0)-IFERROR(VLOOKUP($B227,'Slutlig allokering kvv'!$B$2:$AJ$550,MATCH(I$4,'Slutlig allokering kvv'!$B$1:$AJ$1,0),FALSE)/1,0)</f>
        <v>0</v>
      </c>
      <c r="J227">
        <f>IFERROR(VLOOKUP($B227,Kraftvärmeprod!$B$1:$AJ$550,MATCH(J$4,Kraftvärmeprod!$B$1:$AJ$1,0),FALSE)/1,0)-IFERROR(VLOOKUP($B227,'Slutlig allokering kvv'!$B$2:$AJ$550,MATCH(J$4,'Slutlig allokering kvv'!$B$1:$AJ$1,0),FALSE)/1,0)</f>
        <v>0</v>
      </c>
      <c r="K227">
        <f>IFERROR(VLOOKUP($B227,Kraftvärmeprod!$B$1:$AJ$550,MATCH(K$4,Kraftvärmeprod!$B$1:$AJ$1,0),FALSE)/1,0)-IFERROR(VLOOKUP($B227,'Slutlig allokering kvv'!$B$2:$AJ$550,MATCH(K$4,'Slutlig allokering kvv'!$B$1:$AJ$1,0),FALSE)/1,0)</f>
        <v>0</v>
      </c>
      <c r="L227">
        <f>IFERROR(VLOOKUP($B227,Kraftvärmeprod!$B$1:$AJ$550,MATCH(L$4,Kraftvärmeprod!$B$1:$AJ$1,0),FALSE)/1,0)-IFERROR(VLOOKUP($B227,'Slutlig allokering kvv'!$B$2:$AJ$550,MATCH(L$4,'Slutlig allokering kvv'!$B$1:$AJ$1,0),FALSE)/1,0)</f>
        <v>27.633200000000002</v>
      </c>
      <c r="M227">
        <f>IFERROR(VLOOKUP($B227,Kraftvärmeprod!$B$1:$AJ$550,MATCH(M$4,Kraftvärmeprod!$B$1:$AJ$1,0),FALSE)/1,0)-IFERROR(VLOOKUP($B227,'Slutlig allokering kvv'!$B$2:$AJ$550,MATCH(M$4,'Slutlig allokering kvv'!$B$1:$AJ$1,0),FALSE)/1,0)</f>
        <v>94.265800000000013</v>
      </c>
      <c r="N227">
        <f>IFERROR(VLOOKUP($B227,Kraftvärmeprod!$B$1:$AJ$550,MATCH(N$4,Kraftvärmeprod!$B$1:$AJ$1,0),FALSE)/1,0)-IFERROR(VLOOKUP($B227,'Slutlig allokering kvv'!$B$2:$AJ$550,MATCH(N$4,'Slutlig allokering kvv'!$B$1:$AJ$1,0),FALSE)/1,0)</f>
        <v>1.97621</v>
      </c>
      <c r="O227">
        <f>IFERROR(VLOOKUP($B227,Kraftvärmeprod!$B$1:$AJ$550,MATCH(O$4,Kraftvärmeprod!$B$1:$AJ$1,0),FALSE)/1,0)-IFERROR(VLOOKUP($B227,'Slutlig allokering kvv'!$B$2:$AJ$550,MATCH(O$4,'Slutlig allokering kvv'!$B$1:$AJ$1,0),FALSE)/1,0)</f>
        <v>0</v>
      </c>
      <c r="P227">
        <f>IFERROR(VLOOKUP($B227,Kraftvärmeprod!$B$1:$AJ$550,MATCH(P$4,Kraftvärmeprod!$B$1:$AJ$1,0),FALSE)/1,0)-IFERROR(VLOOKUP($B227,'Slutlig allokering kvv'!$B$2:$AJ$550,MATCH(P$4,'Slutlig allokering kvv'!$B$1:$AJ$1,0),FALSE)/1,0)</f>
        <v>0</v>
      </c>
      <c r="Q227">
        <f>IFERROR(VLOOKUP($B227,Kraftvärmeprod!$B$1:$AJ$550,MATCH(Q$4,Kraftvärmeprod!$B$1:$AJ$1,0),FALSE)/1,0)-IFERROR(VLOOKUP($B227,'Slutlig allokering kvv'!$B$2:$AJ$550,MATCH(Q$4,'Slutlig allokering kvv'!$B$1:$AJ$1,0),FALSE)/1,0)</f>
        <v>0</v>
      </c>
      <c r="R227">
        <f>IFERROR(VLOOKUP($B227,Kraftvärmeprod!$B$1:$AJ$550,MATCH(R$4,Kraftvärmeprod!$B$1:$AJ$1,0),FALSE)/1,0)-IFERROR(VLOOKUP($B227,'Slutlig allokering kvv'!$B$2:$AJ$550,MATCH(R$4,'Slutlig allokering kvv'!$B$1:$AJ$1,0),FALSE)/1,0)</f>
        <v>0</v>
      </c>
      <c r="S227">
        <f>IFERROR(VLOOKUP($B227,Kraftvärmeprod!$B$1:$AJ$550,MATCH(S$4,Kraftvärmeprod!$B$1:$AJ$1,0),FALSE)/1,0)-IFERROR(VLOOKUP($B227,'Slutlig allokering kvv'!$B$2:$AJ$550,MATCH(S$4,'Slutlig allokering kvv'!$B$1:$AJ$1,0),FALSE)/1,0)</f>
        <v>0</v>
      </c>
      <c r="T227">
        <f>IFERROR(VLOOKUP($B227,Kraftvärmeprod!$B$1:$AJ$550,MATCH(T$4,Kraftvärmeprod!$B$1:$AJ$1,0),FALSE)/1,0)-IFERROR(VLOOKUP($B227,'Slutlig allokering kvv'!$B$2:$AJ$550,MATCH(T$4,'Slutlig allokering kvv'!$B$1:$AJ$1,0),FALSE)/1,0)</f>
        <v>0</v>
      </c>
      <c r="U227">
        <f>IFERROR(VLOOKUP($B227,Kraftvärmeprod!$B$1:$AJ$550,MATCH(U$4,Kraftvärmeprod!$B$1:$AJ$1,0),FALSE)/1,0)-IFERROR(VLOOKUP($B227,'Slutlig allokering kvv'!$B$2:$AJ$550,MATCH(U$4,'Slutlig allokering kvv'!$B$1:$AJ$1,0),FALSE)/1,0)</f>
        <v>0</v>
      </c>
      <c r="V227">
        <f>IFERROR(VLOOKUP($B227,Kraftvärmeprod!$B$1:$AJ$550,MATCH(V$4,Kraftvärmeprod!$B$1:$AJ$1,0),FALSE)/1,0)-IFERROR(VLOOKUP($B227,'Slutlig allokering kvv'!$B$2:$AJ$550,MATCH(V$4,'Slutlig allokering kvv'!$B$1:$AJ$1,0),FALSE)/1,0)</f>
        <v>57.411900000000003</v>
      </c>
      <c r="W227">
        <f>IFERROR(VLOOKUP($B227,Kraftvärmeprod!$B$1:$AJ$550,MATCH(W$4,Kraftvärmeprod!$B$1:$AJ$1,0),FALSE)/1,0)-IFERROR(VLOOKUP($B227,'Slutlig allokering kvv'!$B$2:$AJ$550,MATCH(W$4,'Slutlig allokering kvv'!$B$1:$AJ$1,0),FALSE)/1,0)</f>
        <v>0</v>
      </c>
      <c r="X227">
        <f>IFERROR(VLOOKUP($B227,Kraftvärmeprod!$B$1:$AJ$550,MATCH(X$4,Kraftvärmeprod!$B$1:$AJ$1,0),FALSE)/1,0)-IFERROR(VLOOKUP($B227,'Slutlig allokering kvv'!$B$2:$AJ$550,MATCH(X$4,'Slutlig allokering kvv'!$B$1:$AJ$1,0),FALSE)/1,0)</f>
        <v>0</v>
      </c>
      <c r="Y227">
        <f>IFERROR(VLOOKUP($B227,Kraftvärmeprod!$B$1:$AJ$550,MATCH(Y$4,Kraftvärmeprod!$B$1:$AJ$1,0),FALSE)/1,0)-IFERROR(VLOOKUP($B227,'Slutlig allokering kvv'!$B$2:$AJ$550,MATCH(Y$4,'Slutlig allokering kvv'!$B$1:$AJ$1,0),FALSE)/1,0)</f>
        <v>0</v>
      </c>
      <c r="Z227">
        <f>IFERROR(VLOOKUP($B227,Kraftvärmeprod!$B$1:$AJ$550,MATCH(Z$4,Kraftvärmeprod!$B$1:$AJ$1,0),FALSE)/1,0)-IFERROR(VLOOKUP($B227,'Slutlig allokering kvv'!$B$2:$AJ$550,MATCH(Z$4,'Slutlig allokering kvv'!$B$1:$AJ$1,0),FALSE)/1,0)</f>
        <v>19.403600000000001</v>
      </c>
      <c r="AA227">
        <f>IFERROR(VLOOKUP($B227,Kraftvärmeprod!$B$1:$AJ$550,MATCH(AA$4,Kraftvärmeprod!$B$1:$AJ$1,0),FALSE)/1,0)-IFERROR(VLOOKUP($B227,'Slutlig allokering kvv'!$B$2:$AJ$550,MATCH(AA$4,'Slutlig allokering kvv'!$B$1:$AJ$1,0),FALSE)/1,0)</f>
        <v>0</v>
      </c>
      <c r="AB227">
        <f>IFERROR(VLOOKUP($B227,Kraftvärmeprod!$B$1:$AJ$550,MATCH(AB$4,Kraftvärmeprod!$B$1:$AJ$1,0),FALSE)/1,0)-IFERROR(VLOOKUP($B227,'Slutlig allokering kvv'!$B$2:$AJ$550,MATCH(AB$4,'Slutlig allokering kvv'!$B$1:$AJ$1,0),FALSE)/1,0)</f>
        <v>0</v>
      </c>
      <c r="AC227">
        <f>IFERROR(VLOOKUP($B227,Kraftvärmeprod!$B$1:$AJ$550,MATCH(AC$4,Kraftvärmeprod!$B$1:$AJ$1,0),FALSE)/1,0)-IFERROR(VLOOKUP($B227,'Slutlig allokering kvv'!$B$2:$AJ$550,MATCH(AC$4,'Slutlig allokering kvv'!$B$1:$AJ$1,0),FALSE)/1,0)</f>
        <v>0</v>
      </c>
      <c r="AD227">
        <f>IFERROR(VLOOKUP($B227,Miljö!$B$1:$E$471,MATCH("Hjälpel kraftvärme (GWh)",Miljö!$B$1:$E$1,0),FALSE)/1,0)-IFERROR(VLOOKUP($B227,'Slutlig allokering kvv'!$B$2:$AJ$550,MATCH(AD$4,'Slutlig allokering kvv'!$B$1:$AJ$1,0),FALSE)/1,0)</f>
        <v>8.9590499999999977</v>
      </c>
      <c r="AH227">
        <f t="shared" si="6"/>
        <v>200.69071000000002</v>
      </c>
      <c r="AJ227">
        <f>IFERROR(VLOOKUP($B227,'Slutlig allokering kvv'!$B$2:$AX$550,MATCH("Summa slutlig allokerad tillförd energi (utan hjälpel och rökgaskondensering):",'Slutlig allokering kvv'!$B$1:$AX$1,0),FALSE)/1,"")</f>
        <v>177.10028999999997</v>
      </c>
      <c r="AL227" s="195">
        <f>IFERROR(1-VLOOKUP($B227,'Slutlig allokering kvv'!$B$2:$AX$550,MATCH("Andel av bränsle i kvv som allokerats till värme, exklusive rökgaskondensering och hjälpel",'Slutlig allokering kvv'!$B$1:$AX$1,0),FALSE),"")</f>
        <v>0.53122152195261418</v>
      </c>
      <c r="AN227" s="195">
        <f t="shared" si="7"/>
        <v>0.53122152195261407</v>
      </c>
    </row>
    <row r="228" spans="1:40" x14ac:dyDescent="0.25">
      <c r="A228" s="2" t="s">
        <v>360</v>
      </c>
      <c r="B228" s="2" t="s">
        <v>362</v>
      </c>
      <c r="C228">
        <f>IFERROR(VLOOKUP($B228,Kraftvärmeprod!$B$1:$AH$479,MATCH(C$4,Kraftvärmeprod!$B$1:$AG$1,0),FALSE)/1,"")</f>
        <v>24.98</v>
      </c>
      <c r="D228">
        <f>IFERROR(VLOOKUP($B228,Kraftvärmeprod!$B$1:$AH$479,MATCH(D$4,Kraftvärmeprod!$B$1:$AG$1,0),FALSE)/1,"")</f>
        <v>11.053000000000001</v>
      </c>
      <c r="F228">
        <f>IFERROR(VLOOKUP($B228,Kraftvärmeprod!$B$1:$AJ$550,MATCH(F$4,Kraftvärmeprod!$B$1:$AJ$1,0),FALSE)/1,0)-IFERROR(VLOOKUP($B228,'Slutlig allokering kvv'!$B$2:$AJ$550,MATCH(F$4,'Slutlig allokering kvv'!$B$1:$AJ$1,0),FALSE)/1,0)</f>
        <v>0</v>
      </c>
      <c r="G228">
        <f>IFERROR(VLOOKUP($B228,Kraftvärmeprod!$B$1:$AJ$550,MATCH(G$4,Kraftvärmeprod!$B$1:$AJ$1,0),FALSE)/1,0)-IFERROR(VLOOKUP($B228,'Slutlig allokering kvv'!$B$2:$AJ$550,MATCH(G$4,'Slutlig allokering kvv'!$B$1:$AJ$1,0),FALSE)/1,0)</f>
        <v>0</v>
      </c>
      <c r="H228">
        <f>IFERROR(VLOOKUP($B228,Kraftvärmeprod!$B$1:$AJ$550,MATCH(H$4,Kraftvärmeprod!$B$1:$AJ$1,0),FALSE)/1,0)-IFERROR(VLOOKUP($B228,'Slutlig allokering kvv'!$B$2:$AJ$550,MATCH(H$4,'Slutlig allokering kvv'!$B$1:$AJ$1,0),FALSE)/1,0)</f>
        <v>0</v>
      </c>
      <c r="I228">
        <f>IFERROR(VLOOKUP($B228,Kraftvärmeprod!$B$1:$AJ$550,MATCH(I$4,Kraftvärmeprod!$B$1:$AJ$1,0),FALSE)/1,0)-IFERROR(VLOOKUP($B228,'Slutlig allokering kvv'!$B$2:$AJ$550,MATCH(I$4,'Slutlig allokering kvv'!$B$1:$AJ$1,0),FALSE)/1,0)</f>
        <v>0</v>
      </c>
      <c r="J228">
        <f>IFERROR(VLOOKUP($B228,Kraftvärmeprod!$B$1:$AJ$550,MATCH(J$4,Kraftvärmeprod!$B$1:$AJ$1,0),FALSE)/1,0)-IFERROR(VLOOKUP($B228,'Slutlig allokering kvv'!$B$2:$AJ$550,MATCH(J$4,'Slutlig allokering kvv'!$B$1:$AJ$1,0),FALSE)/1,0)</f>
        <v>0</v>
      </c>
      <c r="K228">
        <f>IFERROR(VLOOKUP($B228,Kraftvärmeprod!$B$1:$AJ$550,MATCH(K$4,Kraftvärmeprod!$B$1:$AJ$1,0),FALSE)/1,0)-IFERROR(VLOOKUP($B228,'Slutlig allokering kvv'!$B$2:$AJ$550,MATCH(K$4,'Slutlig allokering kvv'!$B$1:$AJ$1,0),FALSE)/1,0)</f>
        <v>0</v>
      </c>
      <c r="L228">
        <f>IFERROR(VLOOKUP($B228,Kraftvärmeprod!$B$1:$AJ$550,MATCH(L$4,Kraftvärmeprod!$B$1:$AJ$1,0),FALSE)/1,0)-IFERROR(VLOOKUP($B228,'Slutlig allokering kvv'!$B$2:$AJ$550,MATCH(L$4,'Slutlig allokering kvv'!$B$1:$AJ$1,0),FALSE)/1,0)</f>
        <v>0</v>
      </c>
      <c r="M228">
        <f>IFERROR(VLOOKUP($B228,Kraftvärmeprod!$B$1:$AJ$550,MATCH(M$4,Kraftvärmeprod!$B$1:$AJ$1,0),FALSE)/1,0)-IFERROR(VLOOKUP($B228,'Slutlig allokering kvv'!$B$2:$AJ$550,MATCH(M$4,'Slutlig allokering kvv'!$B$1:$AJ$1,0),FALSE)/1,0)</f>
        <v>23.214199999999998</v>
      </c>
      <c r="N228">
        <f>IFERROR(VLOOKUP($B228,Kraftvärmeprod!$B$1:$AJ$550,MATCH(N$4,Kraftvärmeprod!$B$1:$AJ$1,0),FALSE)/1,0)-IFERROR(VLOOKUP($B228,'Slutlig allokering kvv'!$B$2:$AJ$550,MATCH(N$4,'Slutlig allokering kvv'!$B$1:$AJ$1,0),FALSE)/1,0)</f>
        <v>0</v>
      </c>
      <c r="O228">
        <f>IFERROR(VLOOKUP($B228,Kraftvärmeprod!$B$1:$AJ$550,MATCH(O$4,Kraftvärmeprod!$B$1:$AJ$1,0),FALSE)/1,0)-IFERROR(VLOOKUP($B228,'Slutlig allokering kvv'!$B$2:$AJ$550,MATCH(O$4,'Slutlig allokering kvv'!$B$1:$AJ$1,0),FALSE)/1,0)</f>
        <v>0</v>
      </c>
      <c r="P228">
        <f>IFERROR(VLOOKUP($B228,Kraftvärmeprod!$B$1:$AJ$550,MATCH(P$4,Kraftvärmeprod!$B$1:$AJ$1,0),FALSE)/1,0)-IFERROR(VLOOKUP($B228,'Slutlig allokering kvv'!$B$2:$AJ$550,MATCH(P$4,'Slutlig allokering kvv'!$B$1:$AJ$1,0),FALSE)/1,0)</f>
        <v>0</v>
      </c>
      <c r="Q228">
        <f>IFERROR(VLOOKUP($B228,Kraftvärmeprod!$B$1:$AJ$550,MATCH(Q$4,Kraftvärmeprod!$B$1:$AJ$1,0),FALSE)/1,0)-IFERROR(VLOOKUP($B228,'Slutlig allokering kvv'!$B$2:$AJ$550,MATCH(Q$4,'Slutlig allokering kvv'!$B$1:$AJ$1,0),FALSE)/1,0)</f>
        <v>0</v>
      </c>
      <c r="R228">
        <f>IFERROR(VLOOKUP($B228,Kraftvärmeprod!$B$1:$AJ$550,MATCH(R$4,Kraftvärmeprod!$B$1:$AJ$1,0),FALSE)/1,0)-IFERROR(VLOOKUP($B228,'Slutlig allokering kvv'!$B$2:$AJ$550,MATCH(R$4,'Slutlig allokering kvv'!$B$1:$AJ$1,0),FALSE)/1,0)</f>
        <v>0</v>
      </c>
      <c r="S228">
        <f>IFERROR(VLOOKUP($B228,Kraftvärmeprod!$B$1:$AJ$550,MATCH(S$4,Kraftvärmeprod!$B$1:$AJ$1,0),FALSE)/1,0)-IFERROR(VLOOKUP($B228,'Slutlig allokering kvv'!$B$2:$AJ$550,MATCH(S$4,'Slutlig allokering kvv'!$B$1:$AJ$1,0),FALSE)/1,0)</f>
        <v>0</v>
      </c>
      <c r="T228">
        <f>IFERROR(VLOOKUP($B228,Kraftvärmeprod!$B$1:$AJ$550,MATCH(T$4,Kraftvärmeprod!$B$1:$AJ$1,0),FALSE)/1,0)-IFERROR(VLOOKUP($B228,'Slutlig allokering kvv'!$B$2:$AJ$550,MATCH(T$4,'Slutlig allokering kvv'!$B$1:$AJ$1,0),FALSE)/1,0)</f>
        <v>0</v>
      </c>
      <c r="U228">
        <f>IFERROR(VLOOKUP($B228,Kraftvärmeprod!$B$1:$AJ$550,MATCH(U$4,Kraftvärmeprod!$B$1:$AJ$1,0),FALSE)/1,0)-IFERROR(VLOOKUP($B228,'Slutlig allokering kvv'!$B$2:$AJ$550,MATCH(U$4,'Slutlig allokering kvv'!$B$1:$AJ$1,0),FALSE)/1,0)</f>
        <v>0</v>
      </c>
      <c r="V228">
        <f>IFERROR(VLOOKUP($B228,Kraftvärmeprod!$B$1:$AJ$550,MATCH(V$4,Kraftvärmeprod!$B$1:$AJ$1,0),FALSE)/1,0)-IFERROR(VLOOKUP($B228,'Slutlig allokering kvv'!$B$2:$AJ$550,MATCH(V$4,'Slutlig allokering kvv'!$B$1:$AJ$1,0),FALSE)/1,0)</f>
        <v>0</v>
      </c>
      <c r="W228">
        <f>IFERROR(VLOOKUP($B228,Kraftvärmeprod!$B$1:$AJ$550,MATCH(W$4,Kraftvärmeprod!$B$1:$AJ$1,0),FALSE)/1,0)-IFERROR(VLOOKUP($B228,'Slutlig allokering kvv'!$B$2:$AJ$550,MATCH(W$4,'Slutlig allokering kvv'!$B$1:$AJ$1,0),FALSE)/1,0)</f>
        <v>0</v>
      </c>
      <c r="X228">
        <f>IFERROR(VLOOKUP($B228,Kraftvärmeprod!$B$1:$AJ$550,MATCH(X$4,Kraftvärmeprod!$B$1:$AJ$1,0),FALSE)/1,0)-IFERROR(VLOOKUP($B228,'Slutlig allokering kvv'!$B$2:$AJ$550,MATCH(X$4,'Slutlig allokering kvv'!$B$1:$AJ$1,0),FALSE)/1,0)</f>
        <v>0</v>
      </c>
      <c r="Y228">
        <f>IFERROR(VLOOKUP($B228,Kraftvärmeprod!$B$1:$AJ$550,MATCH(Y$4,Kraftvärmeprod!$B$1:$AJ$1,0),FALSE)/1,0)-IFERROR(VLOOKUP($B228,'Slutlig allokering kvv'!$B$2:$AJ$550,MATCH(Y$4,'Slutlig allokering kvv'!$B$1:$AJ$1,0),FALSE)/1,0)</f>
        <v>0</v>
      </c>
      <c r="Z228">
        <f>IFERROR(VLOOKUP($B228,Kraftvärmeprod!$B$1:$AJ$550,MATCH(Z$4,Kraftvärmeprod!$B$1:$AJ$1,0),FALSE)/1,0)-IFERROR(VLOOKUP($B228,'Slutlig allokering kvv'!$B$2:$AJ$550,MATCH(Z$4,'Slutlig allokering kvv'!$B$1:$AJ$1,0),FALSE)/1,0)</f>
        <v>0</v>
      </c>
      <c r="AA228">
        <f>IFERROR(VLOOKUP($B228,Kraftvärmeprod!$B$1:$AJ$550,MATCH(AA$4,Kraftvärmeprod!$B$1:$AJ$1,0),FALSE)/1,0)-IFERROR(VLOOKUP($B228,'Slutlig allokering kvv'!$B$2:$AJ$550,MATCH(AA$4,'Slutlig allokering kvv'!$B$1:$AJ$1,0),FALSE)/1,0)</f>
        <v>0</v>
      </c>
      <c r="AB228">
        <f>IFERROR(VLOOKUP($B228,Kraftvärmeprod!$B$1:$AJ$550,MATCH(AB$4,Kraftvärmeprod!$B$1:$AJ$1,0),FALSE)/1,0)-IFERROR(VLOOKUP($B228,'Slutlig allokering kvv'!$B$2:$AJ$550,MATCH(AB$4,'Slutlig allokering kvv'!$B$1:$AJ$1,0),FALSE)/1,0)</f>
        <v>0</v>
      </c>
      <c r="AC228">
        <f>IFERROR(VLOOKUP($B228,Kraftvärmeprod!$B$1:$AJ$550,MATCH(AC$4,Kraftvärmeprod!$B$1:$AJ$1,0),FALSE)/1,0)-IFERROR(VLOOKUP($B228,'Slutlig allokering kvv'!$B$2:$AJ$550,MATCH(AC$4,'Slutlig allokering kvv'!$B$1:$AJ$1,0),FALSE)/1,0)</f>
        <v>0</v>
      </c>
      <c r="AD228">
        <f>IFERROR(VLOOKUP($B228,Miljö!$B$1:$E$471,MATCH("Hjälpel kraftvärme (GWh)",Miljö!$B$1:$E$1,0),FALSE)/1,0)-IFERROR(VLOOKUP($B228,'Slutlig allokering kvv'!$B$2:$AJ$550,MATCH(AD$4,'Slutlig allokering kvv'!$B$1:$AJ$1,0),FALSE)/1,0)</f>
        <v>0.94793400000000005</v>
      </c>
      <c r="AH228">
        <f t="shared" si="6"/>
        <v>23.214199999999998</v>
      </c>
      <c r="AJ228">
        <f>IFERROR(VLOOKUP($B228,'Slutlig allokering kvv'!$B$2:$AX$550,MATCH("Summa slutlig allokerad tillförd energi (utan hjälpel och rökgaskondensering):",'Slutlig allokering kvv'!$B$1:$AX$1,0),FALSE)/1,"")</f>
        <v>20.131799999999998</v>
      </c>
      <c r="AL228" s="195">
        <f>IFERROR(1-VLOOKUP($B228,'Slutlig allokering kvv'!$B$2:$AX$550,MATCH("Andel av bränsle i kvv som allokerats till värme, exklusive rökgaskondensering och hjälpel",'Slutlig allokering kvv'!$B$1:$AX$1,0),FALSE),"")</f>
        <v>0.53555576062381771</v>
      </c>
      <c r="AN228" s="195">
        <f t="shared" si="7"/>
        <v>0.5355557606238176</v>
      </c>
    </row>
    <row r="229" spans="1:40" x14ac:dyDescent="0.25">
      <c r="A229" s="2" t="s">
        <v>360</v>
      </c>
      <c r="B229" s="2" t="s">
        <v>363</v>
      </c>
      <c r="C229">
        <f>IFERROR(VLOOKUP($B229,Kraftvärmeprod!$B$1:$AH$479,MATCH(C$4,Kraftvärmeprod!$B$1:$AG$1,0),FALSE)/1,"")</f>
        <v>10.608000000000001</v>
      </c>
      <c r="D229">
        <f>IFERROR(VLOOKUP($B229,Kraftvärmeprod!$B$1:$AH$479,MATCH(D$4,Kraftvärmeprod!$B$1:$AG$1,0),FALSE)/1,"")</f>
        <v>4.6929999999999996</v>
      </c>
      <c r="F229">
        <f>IFERROR(VLOOKUP($B229,Kraftvärmeprod!$B$1:$AJ$550,MATCH(F$4,Kraftvärmeprod!$B$1:$AJ$1,0),FALSE)/1,0)-IFERROR(VLOOKUP($B229,'Slutlig allokering kvv'!$B$2:$AJ$550,MATCH(F$4,'Slutlig allokering kvv'!$B$1:$AJ$1,0),FALSE)/1,0)</f>
        <v>0</v>
      </c>
      <c r="G229">
        <f>IFERROR(VLOOKUP($B229,Kraftvärmeprod!$B$1:$AJ$550,MATCH(G$4,Kraftvärmeprod!$B$1:$AJ$1,0),FALSE)/1,0)-IFERROR(VLOOKUP($B229,'Slutlig allokering kvv'!$B$2:$AJ$550,MATCH(G$4,'Slutlig allokering kvv'!$B$1:$AJ$1,0),FALSE)/1,0)</f>
        <v>0</v>
      </c>
      <c r="H229">
        <f>IFERROR(VLOOKUP($B229,Kraftvärmeprod!$B$1:$AJ$550,MATCH(H$4,Kraftvärmeprod!$B$1:$AJ$1,0),FALSE)/1,0)-IFERROR(VLOOKUP($B229,'Slutlig allokering kvv'!$B$2:$AJ$550,MATCH(H$4,'Slutlig allokering kvv'!$B$1:$AJ$1,0),FALSE)/1,0)</f>
        <v>0</v>
      </c>
      <c r="I229">
        <f>IFERROR(VLOOKUP($B229,Kraftvärmeprod!$B$1:$AJ$550,MATCH(I$4,Kraftvärmeprod!$B$1:$AJ$1,0),FALSE)/1,0)-IFERROR(VLOOKUP($B229,'Slutlig allokering kvv'!$B$2:$AJ$550,MATCH(I$4,'Slutlig allokering kvv'!$B$1:$AJ$1,0),FALSE)/1,0)</f>
        <v>0</v>
      </c>
      <c r="J229">
        <f>IFERROR(VLOOKUP($B229,Kraftvärmeprod!$B$1:$AJ$550,MATCH(J$4,Kraftvärmeprod!$B$1:$AJ$1,0),FALSE)/1,0)-IFERROR(VLOOKUP($B229,'Slutlig allokering kvv'!$B$2:$AJ$550,MATCH(J$4,'Slutlig allokering kvv'!$B$1:$AJ$1,0),FALSE)/1,0)</f>
        <v>0</v>
      </c>
      <c r="K229">
        <f>IFERROR(VLOOKUP($B229,Kraftvärmeprod!$B$1:$AJ$550,MATCH(K$4,Kraftvärmeprod!$B$1:$AJ$1,0),FALSE)/1,0)-IFERROR(VLOOKUP($B229,'Slutlig allokering kvv'!$B$2:$AJ$550,MATCH(K$4,'Slutlig allokering kvv'!$B$1:$AJ$1,0),FALSE)/1,0)</f>
        <v>0</v>
      </c>
      <c r="L229">
        <f>IFERROR(VLOOKUP($B229,Kraftvärmeprod!$B$1:$AJ$550,MATCH(L$4,Kraftvärmeprod!$B$1:$AJ$1,0),FALSE)/1,0)-IFERROR(VLOOKUP($B229,'Slutlig allokering kvv'!$B$2:$AJ$550,MATCH(L$4,'Slutlig allokering kvv'!$B$1:$AJ$1,0),FALSE)/1,0)</f>
        <v>9.8550999999999984</v>
      </c>
      <c r="M229">
        <f>IFERROR(VLOOKUP($B229,Kraftvärmeprod!$B$1:$AJ$550,MATCH(M$4,Kraftvärmeprod!$B$1:$AJ$1,0),FALSE)/1,0)-IFERROR(VLOOKUP($B229,'Slutlig allokering kvv'!$B$2:$AJ$550,MATCH(M$4,'Slutlig allokering kvv'!$B$1:$AJ$1,0),FALSE)/1,0)</f>
        <v>0</v>
      </c>
      <c r="N229">
        <f>IFERROR(VLOOKUP($B229,Kraftvärmeprod!$B$1:$AJ$550,MATCH(N$4,Kraftvärmeprod!$B$1:$AJ$1,0),FALSE)/1,0)-IFERROR(VLOOKUP($B229,'Slutlig allokering kvv'!$B$2:$AJ$550,MATCH(N$4,'Slutlig allokering kvv'!$B$1:$AJ$1,0),FALSE)/1,0)</f>
        <v>0</v>
      </c>
      <c r="O229">
        <f>IFERROR(VLOOKUP($B229,Kraftvärmeprod!$B$1:$AJ$550,MATCH(O$4,Kraftvärmeprod!$B$1:$AJ$1,0),FALSE)/1,0)-IFERROR(VLOOKUP($B229,'Slutlig allokering kvv'!$B$2:$AJ$550,MATCH(O$4,'Slutlig allokering kvv'!$B$1:$AJ$1,0),FALSE)/1,0)</f>
        <v>0</v>
      </c>
      <c r="P229">
        <f>IFERROR(VLOOKUP($B229,Kraftvärmeprod!$B$1:$AJ$550,MATCH(P$4,Kraftvärmeprod!$B$1:$AJ$1,0),FALSE)/1,0)-IFERROR(VLOOKUP($B229,'Slutlig allokering kvv'!$B$2:$AJ$550,MATCH(P$4,'Slutlig allokering kvv'!$B$1:$AJ$1,0),FALSE)/1,0)</f>
        <v>0</v>
      </c>
      <c r="Q229">
        <f>IFERROR(VLOOKUP($B229,Kraftvärmeprod!$B$1:$AJ$550,MATCH(Q$4,Kraftvärmeprod!$B$1:$AJ$1,0),FALSE)/1,0)-IFERROR(VLOOKUP($B229,'Slutlig allokering kvv'!$B$2:$AJ$550,MATCH(Q$4,'Slutlig allokering kvv'!$B$1:$AJ$1,0),FALSE)/1,0)</f>
        <v>0</v>
      </c>
      <c r="R229">
        <f>IFERROR(VLOOKUP($B229,Kraftvärmeprod!$B$1:$AJ$550,MATCH(R$4,Kraftvärmeprod!$B$1:$AJ$1,0),FALSE)/1,0)-IFERROR(VLOOKUP($B229,'Slutlig allokering kvv'!$B$2:$AJ$550,MATCH(R$4,'Slutlig allokering kvv'!$B$1:$AJ$1,0),FALSE)/1,0)</f>
        <v>0</v>
      </c>
      <c r="S229">
        <f>IFERROR(VLOOKUP($B229,Kraftvärmeprod!$B$1:$AJ$550,MATCH(S$4,Kraftvärmeprod!$B$1:$AJ$1,0),FALSE)/1,0)-IFERROR(VLOOKUP($B229,'Slutlig allokering kvv'!$B$2:$AJ$550,MATCH(S$4,'Slutlig allokering kvv'!$B$1:$AJ$1,0),FALSE)/1,0)</f>
        <v>0</v>
      </c>
      <c r="T229">
        <f>IFERROR(VLOOKUP($B229,Kraftvärmeprod!$B$1:$AJ$550,MATCH(T$4,Kraftvärmeprod!$B$1:$AJ$1,0),FALSE)/1,0)-IFERROR(VLOOKUP($B229,'Slutlig allokering kvv'!$B$2:$AJ$550,MATCH(T$4,'Slutlig allokering kvv'!$B$1:$AJ$1,0),FALSE)/1,0)</f>
        <v>0</v>
      </c>
      <c r="U229">
        <f>IFERROR(VLOOKUP($B229,Kraftvärmeprod!$B$1:$AJ$550,MATCH(U$4,Kraftvärmeprod!$B$1:$AJ$1,0),FALSE)/1,0)-IFERROR(VLOOKUP($B229,'Slutlig allokering kvv'!$B$2:$AJ$550,MATCH(U$4,'Slutlig allokering kvv'!$B$1:$AJ$1,0),FALSE)/1,0)</f>
        <v>0</v>
      </c>
      <c r="V229">
        <f>IFERROR(VLOOKUP($B229,Kraftvärmeprod!$B$1:$AJ$550,MATCH(V$4,Kraftvärmeprod!$B$1:$AJ$1,0),FALSE)/1,0)-IFERROR(VLOOKUP($B229,'Slutlig allokering kvv'!$B$2:$AJ$550,MATCH(V$4,'Slutlig allokering kvv'!$B$1:$AJ$1,0),FALSE)/1,0)</f>
        <v>0</v>
      </c>
      <c r="W229">
        <f>IFERROR(VLOOKUP($B229,Kraftvärmeprod!$B$1:$AJ$550,MATCH(W$4,Kraftvärmeprod!$B$1:$AJ$1,0),FALSE)/1,0)-IFERROR(VLOOKUP($B229,'Slutlig allokering kvv'!$B$2:$AJ$550,MATCH(W$4,'Slutlig allokering kvv'!$B$1:$AJ$1,0),FALSE)/1,0)</f>
        <v>0</v>
      </c>
      <c r="X229">
        <f>IFERROR(VLOOKUP($B229,Kraftvärmeprod!$B$1:$AJ$550,MATCH(X$4,Kraftvärmeprod!$B$1:$AJ$1,0),FALSE)/1,0)-IFERROR(VLOOKUP($B229,'Slutlig allokering kvv'!$B$2:$AJ$550,MATCH(X$4,'Slutlig allokering kvv'!$B$1:$AJ$1,0),FALSE)/1,0)</f>
        <v>0</v>
      </c>
      <c r="Y229">
        <f>IFERROR(VLOOKUP($B229,Kraftvärmeprod!$B$1:$AJ$550,MATCH(Y$4,Kraftvärmeprod!$B$1:$AJ$1,0),FALSE)/1,0)-IFERROR(VLOOKUP($B229,'Slutlig allokering kvv'!$B$2:$AJ$550,MATCH(Y$4,'Slutlig allokering kvv'!$B$1:$AJ$1,0),FALSE)/1,0)</f>
        <v>0</v>
      </c>
      <c r="Z229">
        <f>IFERROR(VLOOKUP($B229,Kraftvärmeprod!$B$1:$AJ$550,MATCH(Z$4,Kraftvärmeprod!$B$1:$AJ$1,0),FALSE)/1,0)-IFERROR(VLOOKUP($B229,'Slutlig allokering kvv'!$B$2:$AJ$550,MATCH(Z$4,'Slutlig allokering kvv'!$B$1:$AJ$1,0),FALSE)/1,0)</f>
        <v>0</v>
      </c>
      <c r="AA229">
        <f>IFERROR(VLOOKUP($B229,Kraftvärmeprod!$B$1:$AJ$550,MATCH(AA$4,Kraftvärmeprod!$B$1:$AJ$1,0),FALSE)/1,0)-IFERROR(VLOOKUP($B229,'Slutlig allokering kvv'!$B$2:$AJ$550,MATCH(AA$4,'Slutlig allokering kvv'!$B$1:$AJ$1,0),FALSE)/1,0)</f>
        <v>0</v>
      </c>
      <c r="AB229">
        <f>IFERROR(VLOOKUP($B229,Kraftvärmeprod!$B$1:$AJ$550,MATCH(AB$4,Kraftvärmeprod!$B$1:$AJ$1,0),FALSE)/1,0)-IFERROR(VLOOKUP($B229,'Slutlig allokering kvv'!$B$2:$AJ$550,MATCH(AB$4,'Slutlig allokering kvv'!$B$1:$AJ$1,0),FALSE)/1,0)</f>
        <v>0</v>
      </c>
      <c r="AC229">
        <f>IFERROR(VLOOKUP($B229,Kraftvärmeprod!$B$1:$AJ$550,MATCH(AC$4,Kraftvärmeprod!$B$1:$AJ$1,0),FALSE)/1,0)-IFERROR(VLOOKUP($B229,'Slutlig allokering kvv'!$B$2:$AJ$550,MATCH(AC$4,'Slutlig allokering kvv'!$B$1:$AJ$1,0),FALSE)/1,0)</f>
        <v>0</v>
      </c>
      <c r="AD229">
        <f>IFERROR(VLOOKUP($B229,Miljö!$B$1:$E$471,MATCH("Hjälpel kraftvärme (GWh)",Miljö!$B$1:$E$1,0),FALSE)/1,0)-IFERROR(VLOOKUP($B229,'Slutlig allokering kvv'!$B$2:$AJ$550,MATCH(AD$4,'Slutlig allokering kvv'!$B$1:$AJ$1,0),FALSE)/1,0)</f>
        <v>0.40307370000000003</v>
      </c>
      <c r="AH229">
        <f t="shared" si="6"/>
        <v>9.8550999999999984</v>
      </c>
      <c r="AJ229">
        <f>IFERROR(VLOOKUP($B229,'Slutlig allokering kvv'!$B$2:$AX$550,MATCH("Summa slutlig allokerad tillförd energi (utan hjälpel och rökgaskondensering):",'Slutlig allokering kvv'!$B$1:$AX$1,0),FALSE)/1,"")</f>
        <v>8.5479000000000003</v>
      </c>
      <c r="AL229" s="195">
        <f>IFERROR(1-VLOOKUP($B229,'Slutlig allokering kvv'!$B$2:$AX$550,MATCH("Andel av bränsle i kvv som allokerats till värme, exklusive rökgaskondensering och hjälpel",'Slutlig allokering kvv'!$B$1:$AX$1,0),FALSE),"")</f>
        <v>0.53551594848665973</v>
      </c>
      <c r="AN229" s="195">
        <f t="shared" si="7"/>
        <v>0.53551594848665973</v>
      </c>
    </row>
    <row r="230" spans="1:40" x14ac:dyDescent="0.25">
      <c r="A230" s="2" t="s">
        <v>364</v>
      </c>
      <c r="B230" s="2" t="s">
        <v>365</v>
      </c>
      <c r="C230" t="str">
        <f>IFERROR(VLOOKUP($B230,Kraftvärmeprod!$B$1:$AH$479,MATCH(C$4,Kraftvärmeprod!$B$1:$AG$1,0),FALSE)/1,"")</f>
        <v/>
      </c>
      <c r="D230" t="str">
        <f>IFERROR(VLOOKUP($B230,Kraftvärmeprod!$B$1:$AH$479,MATCH(D$4,Kraftvärmeprod!$B$1:$AG$1,0),FALSE)/1,"")</f>
        <v/>
      </c>
      <c r="F230">
        <f>IFERROR(VLOOKUP($B230,Kraftvärmeprod!$B$1:$AJ$550,MATCH(F$4,Kraftvärmeprod!$B$1:$AJ$1,0),FALSE)/1,0)-IFERROR(VLOOKUP($B230,'Slutlig allokering kvv'!$B$2:$AJ$550,MATCH(F$4,'Slutlig allokering kvv'!$B$1:$AJ$1,0),FALSE)/1,0)</f>
        <v>0</v>
      </c>
      <c r="G230">
        <f>IFERROR(VLOOKUP($B230,Kraftvärmeprod!$B$1:$AJ$550,MATCH(G$4,Kraftvärmeprod!$B$1:$AJ$1,0),FALSE)/1,0)-IFERROR(VLOOKUP($B230,'Slutlig allokering kvv'!$B$2:$AJ$550,MATCH(G$4,'Slutlig allokering kvv'!$B$1:$AJ$1,0),FALSE)/1,0)</f>
        <v>0</v>
      </c>
      <c r="H230">
        <f>IFERROR(VLOOKUP($B230,Kraftvärmeprod!$B$1:$AJ$550,MATCH(H$4,Kraftvärmeprod!$B$1:$AJ$1,0),FALSE)/1,0)-IFERROR(VLOOKUP($B230,'Slutlig allokering kvv'!$B$2:$AJ$550,MATCH(H$4,'Slutlig allokering kvv'!$B$1:$AJ$1,0),FALSE)/1,0)</f>
        <v>0</v>
      </c>
      <c r="I230">
        <f>IFERROR(VLOOKUP($B230,Kraftvärmeprod!$B$1:$AJ$550,MATCH(I$4,Kraftvärmeprod!$B$1:$AJ$1,0),FALSE)/1,0)-IFERROR(VLOOKUP($B230,'Slutlig allokering kvv'!$B$2:$AJ$550,MATCH(I$4,'Slutlig allokering kvv'!$B$1:$AJ$1,0),FALSE)/1,0)</f>
        <v>0</v>
      </c>
      <c r="J230">
        <f>IFERROR(VLOOKUP($B230,Kraftvärmeprod!$B$1:$AJ$550,MATCH(J$4,Kraftvärmeprod!$B$1:$AJ$1,0),FALSE)/1,0)-IFERROR(VLOOKUP($B230,'Slutlig allokering kvv'!$B$2:$AJ$550,MATCH(J$4,'Slutlig allokering kvv'!$B$1:$AJ$1,0),FALSE)/1,0)</f>
        <v>0</v>
      </c>
      <c r="K230">
        <f>IFERROR(VLOOKUP($B230,Kraftvärmeprod!$B$1:$AJ$550,MATCH(K$4,Kraftvärmeprod!$B$1:$AJ$1,0),FALSE)/1,0)-IFERROR(VLOOKUP($B230,'Slutlig allokering kvv'!$B$2:$AJ$550,MATCH(K$4,'Slutlig allokering kvv'!$B$1:$AJ$1,0),FALSE)/1,0)</f>
        <v>0</v>
      </c>
      <c r="L230">
        <f>IFERROR(VLOOKUP($B230,Kraftvärmeprod!$B$1:$AJ$550,MATCH(L$4,Kraftvärmeprod!$B$1:$AJ$1,0),FALSE)/1,0)-IFERROR(VLOOKUP($B230,'Slutlig allokering kvv'!$B$2:$AJ$550,MATCH(L$4,'Slutlig allokering kvv'!$B$1:$AJ$1,0),FALSE)/1,0)</f>
        <v>0</v>
      </c>
      <c r="M230">
        <f>IFERROR(VLOOKUP($B230,Kraftvärmeprod!$B$1:$AJ$550,MATCH(M$4,Kraftvärmeprod!$B$1:$AJ$1,0),FALSE)/1,0)-IFERROR(VLOOKUP($B230,'Slutlig allokering kvv'!$B$2:$AJ$550,MATCH(M$4,'Slutlig allokering kvv'!$B$1:$AJ$1,0),FALSE)/1,0)</f>
        <v>0</v>
      </c>
      <c r="N230">
        <f>IFERROR(VLOOKUP($B230,Kraftvärmeprod!$B$1:$AJ$550,MATCH(N$4,Kraftvärmeprod!$B$1:$AJ$1,0),FALSE)/1,0)-IFERROR(VLOOKUP($B230,'Slutlig allokering kvv'!$B$2:$AJ$550,MATCH(N$4,'Slutlig allokering kvv'!$B$1:$AJ$1,0),FALSE)/1,0)</f>
        <v>0</v>
      </c>
      <c r="O230">
        <f>IFERROR(VLOOKUP($B230,Kraftvärmeprod!$B$1:$AJ$550,MATCH(O$4,Kraftvärmeprod!$B$1:$AJ$1,0),FALSE)/1,0)-IFERROR(VLOOKUP($B230,'Slutlig allokering kvv'!$B$2:$AJ$550,MATCH(O$4,'Slutlig allokering kvv'!$B$1:$AJ$1,0),FALSE)/1,0)</f>
        <v>0</v>
      </c>
      <c r="P230">
        <f>IFERROR(VLOOKUP($B230,Kraftvärmeprod!$B$1:$AJ$550,MATCH(P$4,Kraftvärmeprod!$B$1:$AJ$1,0),FALSE)/1,0)-IFERROR(VLOOKUP($B230,'Slutlig allokering kvv'!$B$2:$AJ$550,MATCH(P$4,'Slutlig allokering kvv'!$B$1:$AJ$1,0),FALSE)/1,0)</f>
        <v>0</v>
      </c>
      <c r="Q230">
        <f>IFERROR(VLOOKUP($B230,Kraftvärmeprod!$B$1:$AJ$550,MATCH(Q$4,Kraftvärmeprod!$B$1:$AJ$1,0),FALSE)/1,0)-IFERROR(VLOOKUP($B230,'Slutlig allokering kvv'!$B$2:$AJ$550,MATCH(Q$4,'Slutlig allokering kvv'!$B$1:$AJ$1,0),FALSE)/1,0)</f>
        <v>0</v>
      </c>
      <c r="R230">
        <f>IFERROR(VLOOKUP($B230,Kraftvärmeprod!$B$1:$AJ$550,MATCH(R$4,Kraftvärmeprod!$B$1:$AJ$1,0),FALSE)/1,0)-IFERROR(VLOOKUP($B230,'Slutlig allokering kvv'!$B$2:$AJ$550,MATCH(R$4,'Slutlig allokering kvv'!$B$1:$AJ$1,0),FALSE)/1,0)</f>
        <v>0</v>
      </c>
      <c r="S230">
        <f>IFERROR(VLOOKUP($B230,Kraftvärmeprod!$B$1:$AJ$550,MATCH(S$4,Kraftvärmeprod!$B$1:$AJ$1,0),FALSE)/1,0)-IFERROR(VLOOKUP($B230,'Slutlig allokering kvv'!$B$2:$AJ$550,MATCH(S$4,'Slutlig allokering kvv'!$B$1:$AJ$1,0),FALSE)/1,0)</f>
        <v>0</v>
      </c>
      <c r="T230">
        <f>IFERROR(VLOOKUP($B230,Kraftvärmeprod!$B$1:$AJ$550,MATCH(T$4,Kraftvärmeprod!$B$1:$AJ$1,0),FALSE)/1,0)-IFERROR(VLOOKUP($B230,'Slutlig allokering kvv'!$B$2:$AJ$550,MATCH(T$4,'Slutlig allokering kvv'!$B$1:$AJ$1,0),FALSE)/1,0)</f>
        <v>0</v>
      </c>
      <c r="U230">
        <f>IFERROR(VLOOKUP($B230,Kraftvärmeprod!$B$1:$AJ$550,MATCH(U$4,Kraftvärmeprod!$B$1:$AJ$1,0),FALSE)/1,0)-IFERROR(VLOOKUP($B230,'Slutlig allokering kvv'!$B$2:$AJ$550,MATCH(U$4,'Slutlig allokering kvv'!$B$1:$AJ$1,0),FALSE)/1,0)</f>
        <v>0</v>
      </c>
      <c r="V230">
        <f>IFERROR(VLOOKUP($B230,Kraftvärmeprod!$B$1:$AJ$550,MATCH(V$4,Kraftvärmeprod!$B$1:$AJ$1,0),FALSE)/1,0)-IFERROR(VLOOKUP($B230,'Slutlig allokering kvv'!$B$2:$AJ$550,MATCH(V$4,'Slutlig allokering kvv'!$B$1:$AJ$1,0),FALSE)/1,0)</f>
        <v>0</v>
      </c>
      <c r="W230">
        <f>IFERROR(VLOOKUP($B230,Kraftvärmeprod!$B$1:$AJ$550,MATCH(W$4,Kraftvärmeprod!$B$1:$AJ$1,0),FALSE)/1,0)-IFERROR(VLOOKUP($B230,'Slutlig allokering kvv'!$B$2:$AJ$550,MATCH(W$4,'Slutlig allokering kvv'!$B$1:$AJ$1,0),FALSE)/1,0)</f>
        <v>0</v>
      </c>
      <c r="X230">
        <f>IFERROR(VLOOKUP($B230,Kraftvärmeprod!$B$1:$AJ$550,MATCH(X$4,Kraftvärmeprod!$B$1:$AJ$1,0),FALSE)/1,0)-IFERROR(VLOOKUP($B230,'Slutlig allokering kvv'!$B$2:$AJ$550,MATCH(X$4,'Slutlig allokering kvv'!$B$1:$AJ$1,0),FALSE)/1,0)</f>
        <v>0</v>
      </c>
      <c r="Y230">
        <f>IFERROR(VLOOKUP($B230,Kraftvärmeprod!$B$1:$AJ$550,MATCH(Y$4,Kraftvärmeprod!$B$1:$AJ$1,0),FALSE)/1,0)-IFERROR(VLOOKUP($B230,'Slutlig allokering kvv'!$B$2:$AJ$550,MATCH(Y$4,'Slutlig allokering kvv'!$B$1:$AJ$1,0),FALSE)/1,0)</f>
        <v>0</v>
      </c>
      <c r="Z230">
        <f>IFERROR(VLOOKUP($B230,Kraftvärmeprod!$B$1:$AJ$550,MATCH(Z$4,Kraftvärmeprod!$B$1:$AJ$1,0),FALSE)/1,0)-IFERROR(VLOOKUP($B230,'Slutlig allokering kvv'!$B$2:$AJ$550,MATCH(Z$4,'Slutlig allokering kvv'!$B$1:$AJ$1,0),FALSE)/1,0)</f>
        <v>0</v>
      </c>
      <c r="AA230">
        <f>IFERROR(VLOOKUP($B230,Kraftvärmeprod!$B$1:$AJ$550,MATCH(AA$4,Kraftvärmeprod!$B$1:$AJ$1,0),FALSE)/1,0)-IFERROR(VLOOKUP($B230,'Slutlig allokering kvv'!$B$2:$AJ$550,MATCH(AA$4,'Slutlig allokering kvv'!$B$1:$AJ$1,0),FALSE)/1,0)</f>
        <v>0</v>
      </c>
      <c r="AB230">
        <f>IFERROR(VLOOKUP($B230,Kraftvärmeprod!$B$1:$AJ$550,MATCH(AB$4,Kraftvärmeprod!$B$1:$AJ$1,0),FALSE)/1,0)-IFERROR(VLOOKUP($B230,'Slutlig allokering kvv'!$B$2:$AJ$550,MATCH(AB$4,'Slutlig allokering kvv'!$B$1:$AJ$1,0),FALSE)/1,0)</f>
        <v>0</v>
      </c>
      <c r="AC230">
        <f>IFERROR(VLOOKUP($B230,Kraftvärmeprod!$B$1:$AJ$550,MATCH(AC$4,Kraftvärmeprod!$B$1:$AJ$1,0),FALSE)/1,0)-IFERROR(VLOOKUP($B230,'Slutlig allokering kvv'!$B$2:$AJ$550,MATCH(AC$4,'Slutlig allokering kvv'!$B$1:$AJ$1,0),FALSE)/1,0)</f>
        <v>0</v>
      </c>
      <c r="AD230">
        <f>IFERROR(VLOOKUP($B230,Miljö!$B$1:$E$471,MATCH("Hjälpel kraftvärme (GWh)",Miljö!$B$1:$E$1,0),FALSE)/1,0)-IFERROR(VLOOKUP($B230,'Slutlig allokering kvv'!$B$2:$AJ$550,MATCH(AD$4,'Slutlig allokering kvv'!$B$1:$AJ$1,0),FALSE)/1,0)</f>
        <v>0</v>
      </c>
      <c r="AH230">
        <f t="shared" si="6"/>
        <v>0</v>
      </c>
      <c r="AJ230">
        <f>IFERROR(VLOOKUP($B230,'Slutlig allokering kvv'!$B$2:$AX$550,MATCH("Summa slutlig allokerad tillförd energi (utan hjälpel och rökgaskondensering):",'Slutlig allokering kvv'!$B$1:$AX$1,0),FALSE)/1,"")</f>
        <v>0</v>
      </c>
      <c r="AL230" s="195" t="str">
        <f>IFERROR(1-VLOOKUP($B230,'Slutlig allokering kvv'!$B$2:$AX$550,MATCH("Andel av bränsle i kvv som allokerats till värme, exklusive rökgaskondensering och hjälpel",'Slutlig allokering kvv'!$B$1:$AX$1,0),FALSE),"")</f>
        <v/>
      </c>
      <c r="AN230" s="195" t="str">
        <f t="shared" si="7"/>
        <v/>
      </c>
    </row>
    <row r="231" spans="1:40" x14ac:dyDescent="0.25">
      <c r="A231" s="2" t="s">
        <v>374</v>
      </c>
      <c r="B231" s="2" t="s">
        <v>375</v>
      </c>
      <c r="C231" t="str">
        <f>IFERROR(VLOOKUP($B231,Kraftvärmeprod!$B$1:$AH$479,MATCH(C$4,Kraftvärmeprod!$B$1:$AG$1,0),FALSE)/1,"")</f>
        <v/>
      </c>
      <c r="D231" t="str">
        <f>IFERROR(VLOOKUP($B231,Kraftvärmeprod!$B$1:$AH$479,MATCH(D$4,Kraftvärmeprod!$B$1:$AG$1,0),FALSE)/1,"")</f>
        <v/>
      </c>
      <c r="F231">
        <f>IFERROR(VLOOKUP($B231,Kraftvärmeprod!$B$1:$AJ$550,MATCH(F$4,Kraftvärmeprod!$B$1:$AJ$1,0),FALSE)/1,0)-IFERROR(VLOOKUP($B231,'Slutlig allokering kvv'!$B$2:$AJ$550,MATCH(F$4,'Slutlig allokering kvv'!$B$1:$AJ$1,0),FALSE)/1,0)</f>
        <v>0</v>
      </c>
      <c r="G231">
        <f>IFERROR(VLOOKUP($B231,Kraftvärmeprod!$B$1:$AJ$550,MATCH(G$4,Kraftvärmeprod!$B$1:$AJ$1,0),FALSE)/1,0)-IFERROR(VLOOKUP($B231,'Slutlig allokering kvv'!$B$2:$AJ$550,MATCH(G$4,'Slutlig allokering kvv'!$B$1:$AJ$1,0),FALSE)/1,0)</f>
        <v>0</v>
      </c>
      <c r="H231">
        <f>IFERROR(VLOOKUP($B231,Kraftvärmeprod!$B$1:$AJ$550,MATCH(H$4,Kraftvärmeprod!$B$1:$AJ$1,0),FALSE)/1,0)-IFERROR(VLOOKUP($B231,'Slutlig allokering kvv'!$B$2:$AJ$550,MATCH(H$4,'Slutlig allokering kvv'!$B$1:$AJ$1,0),FALSE)/1,0)</f>
        <v>0</v>
      </c>
      <c r="I231">
        <f>IFERROR(VLOOKUP($B231,Kraftvärmeprod!$B$1:$AJ$550,MATCH(I$4,Kraftvärmeprod!$B$1:$AJ$1,0),FALSE)/1,0)-IFERROR(VLOOKUP($B231,'Slutlig allokering kvv'!$B$2:$AJ$550,MATCH(I$4,'Slutlig allokering kvv'!$B$1:$AJ$1,0),FALSE)/1,0)</f>
        <v>0</v>
      </c>
      <c r="J231">
        <f>IFERROR(VLOOKUP($B231,Kraftvärmeprod!$B$1:$AJ$550,MATCH(J$4,Kraftvärmeprod!$B$1:$AJ$1,0),FALSE)/1,0)-IFERROR(VLOOKUP($B231,'Slutlig allokering kvv'!$B$2:$AJ$550,MATCH(J$4,'Slutlig allokering kvv'!$B$1:$AJ$1,0),FALSE)/1,0)</f>
        <v>0</v>
      </c>
      <c r="K231">
        <f>IFERROR(VLOOKUP($B231,Kraftvärmeprod!$B$1:$AJ$550,MATCH(K$4,Kraftvärmeprod!$B$1:$AJ$1,0),FALSE)/1,0)-IFERROR(VLOOKUP($B231,'Slutlig allokering kvv'!$B$2:$AJ$550,MATCH(K$4,'Slutlig allokering kvv'!$B$1:$AJ$1,0),FALSE)/1,0)</f>
        <v>0</v>
      </c>
      <c r="L231">
        <f>IFERROR(VLOOKUP($B231,Kraftvärmeprod!$B$1:$AJ$550,MATCH(L$4,Kraftvärmeprod!$B$1:$AJ$1,0),FALSE)/1,0)-IFERROR(VLOOKUP($B231,'Slutlig allokering kvv'!$B$2:$AJ$550,MATCH(L$4,'Slutlig allokering kvv'!$B$1:$AJ$1,0),FALSE)/1,0)</f>
        <v>0</v>
      </c>
      <c r="M231">
        <f>IFERROR(VLOOKUP($B231,Kraftvärmeprod!$B$1:$AJ$550,MATCH(M$4,Kraftvärmeprod!$B$1:$AJ$1,0),FALSE)/1,0)-IFERROR(VLOOKUP($B231,'Slutlig allokering kvv'!$B$2:$AJ$550,MATCH(M$4,'Slutlig allokering kvv'!$B$1:$AJ$1,0),FALSE)/1,0)</f>
        <v>0</v>
      </c>
      <c r="N231">
        <f>IFERROR(VLOOKUP($B231,Kraftvärmeprod!$B$1:$AJ$550,MATCH(N$4,Kraftvärmeprod!$B$1:$AJ$1,0),FALSE)/1,0)-IFERROR(VLOOKUP($B231,'Slutlig allokering kvv'!$B$2:$AJ$550,MATCH(N$4,'Slutlig allokering kvv'!$B$1:$AJ$1,0),FALSE)/1,0)</f>
        <v>0</v>
      </c>
      <c r="O231">
        <f>IFERROR(VLOOKUP($B231,Kraftvärmeprod!$B$1:$AJ$550,MATCH(O$4,Kraftvärmeprod!$B$1:$AJ$1,0),FALSE)/1,0)-IFERROR(VLOOKUP($B231,'Slutlig allokering kvv'!$B$2:$AJ$550,MATCH(O$4,'Slutlig allokering kvv'!$B$1:$AJ$1,0),FALSE)/1,0)</f>
        <v>0</v>
      </c>
      <c r="P231">
        <f>IFERROR(VLOOKUP($B231,Kraftvärmeprod!$B$1:$AJ$550,MATCH(P$4,Kraftvärmeprod!$B$1:$AJ$1,0),FALSE)/1,0)-IFERROR(VLOOKUP($B231,'Slutlig allokering kvv'!$B$2:$AJ$550,MATCH(P$4,'Slutlig allokering kvv'!$B$1:$AJ$1,0),FALSE)/1,0)</f>
        <v>0</v>
      </c>
      <c r="Q231">
        <f>IFERROR(VLOOKUP($B231,Kraftvärmeprod!$B$1:$AJ$550,MATCH(Q$4,Kraftvärmeprod!$B$1:$AJ$1,0),FALSE)/1,0)-IFERROR(VLOOKUP($B231,'Slutlig allokering kvv'!$B$2:$AJ$550,MATCH(Q$4,'Slutlig allokering kvv'!$B$1:$AJ$1,0),FALSE)/1,0)</f>
        <v>0</v>
      </c>
      <c r="R231">
        <f>IFERROR(VLOOKUP($B231,Kraftvärmeprod!$B$1:$AJ$550,MATCH(R$4,Kraftvärmeprod!$B$1:$AJ$1,0),FALSE)/1,0)-IFERROR(VLOOKUP($B231,'Slutlig allokering kvv'!$B$2:$AJ$550,MATCH(R$4,'Slutlig allokering kvv'!$B$1:$AJ$1,0),FALSE)/1,0)</f>
        <v>0</v>
      </c>
      <c r="S231">
        <f>IFERROR(VLOOKUP($B231,Kraftvärmeprod!$B$1:$AJ$550,MATCH(S$4,Kraftvärmeprod!$B$1:$AJ$1,0),FALSE)/1,0)-IFERROR(VLOOKUP($B231,'Slutlig allokering kvv'!$B$2:$AJ$550,MATCH(S$4,'Slutlig allokering kvv'!$B$1:$AJ$1,0),FALSE)/1,0)</f>
        <v>0</v>
      </c>
      <c r="T231">
        <f>IFERROR(VLOOKUP($B231,Kraftvärmeprod!$B$1:$AJ$550,MATCH(T$4,Kraftvärmeprod!$B$1:$AJ$1,0),FALSE)/1,0)-IFERROR(VLOOKUP($B231,'Slutlig allokering kvv'!$B$2:$AJ$550,MATCH(T$4,'Slutlig allokering kvv'!$B$1:$AJ$1,0),FALSE)/1,0)</f>
        <v>0</v>
      </c>
      <c r="U231">
        <f>IFERROR(VLOOKUP($B231,Kraftvärmeprod!$B$1:$AJ$550,MATCH(U$4,Kraftvärmeprod!$B$1:$AJ$1,0),FALSE)/1,0)-IFERROR(VLOOKUP($B231,'Slutlig allokering kvv'!$B$2:$AJ$550,MATCH(U$4,'Slutlig allokering kvv'!$B$1:$AJ$1,0),FALSE)/1,0)</f>
        <v>0</v>
      </c>
      <c r="V231">
        <f>IFERROR(VLOOKUP($B231,Kraftvärmeprod!$B$1:$AJ$550,MATCH(V$4,Kraftvärmeprod!$B$1:$AJ$1,0),FALSE)/1,0)-IFERROR(VLOOKUP($B231,'Slutlig allokering kvv'!$B$2:$AJ$550,MATCH(V$4,'Slutlig allokering kvv'!$B$1:$AJ$1,0),FALSE)/1,0)</f>
        <v>0</v>
      </c>
      <c r="W231">
        <f>IFERROR(VLOOKUP($B231,Kraftvärmeprod!$B$1:$AJ$550,MATCH(W$4,Kraftvärmeprod!$B$1:$AJ$1,0),FALSE)/1,0)-IFERROR(VLOOKUP($B231,'Slutlig allokering kvv'!$B$2:$AJ$550,MATCH(W$4,'Slutlig allokering kvv'!$B$1:$AJ$1,0),FALSE)/1,0)</f>
        <v>0</v>
      </c>
      <c r="X231">
        <f>IFERROR(VLOOKUP($B231,Kraftvärmeprod!$B$1:$AJ$550,MATCH(X$4,Kraftvärmeprod!$B$1:$AJ$1,0),FALSE)/1,0)-IFERROR(VLOOKUP($B231,'Slutlig allokering kvv'!$B$2:$AJ$550,MATCH(X$4,'Slutlig allokering kvv'!$B$1:$AJ$1,0),FALSE)/1,0)</f>
        <v>0</v>
      </c>
      <c r="Y231">
        <f>IFERROR(VLOOKUP($B231,Kraftvärmeprod!$B$1:$AJ$550,MATCH(Y$4,Kraftvärmeprod!$B$1:$AJ$1,0),FALSE)/1,0)-IFERROR(VLOOKUP($B231,'Slutlig allokering kvv'!$B$2:$AJ$550,MATCH(Y$4,'Slutlig allokering kvv'!$B$1:$AJ$1,0),FALSE)/1,0)</f>
        <v>0</v>
      </c>
      <c r="Z231">
        <f>IFERROR(VLOOKUP($B231,Kraftvärmeprod!$B$1:$AJ$550,MATCH(Z$4,Kraftvärmeprod!$B$1:$AJ$1,0),FALSE)/1,0)-IFERROR(VLOOKUP($B231,'Slutlig allokering kvv'!$B$2:$AJ$550,MATCH(Z$4,'Slutlig allokering kvv'!$B$1:$AJ$1,0),FALSE)/1,0)</f>
        <v>0</v>
      </c>
      <c r="AA231">
        <f>IFERROR(VLOOKUP($B231,Kraftvärmeprod!$B$1:$AJ$550,MATCH(AA$4,Kraftvärmeprod!$B$1:$AJ$1,0),FALSE)/1,0)-IFERROR(VLOOKUP($B231,'Slutlig allokering kvv'!$B$2:$AJ$550,MATCH(AA$4,'Slutlig allokering kvv'!$B$1:$AJ$1,0),FALSE)/1,0)</f>
        <v>0</v>
      </c>
      <c r="AB231">
        <f>IFERROR(VLOOKUP($B231,Kraftvärmeprod!$B$1:$AJ$550,MATCH(AB$4,Kraftvärmeprod!$B$1:$AJ$1,0),FALSE)/1,0)-IFERROR(VLOOKUP($B231,'Slutlig allokering kvv'!$B$2:$AJ$550,MATCH(AB$4,'Slutlig allokering kvv'!$B$1:$AJ$1,0),FALSE)/1,0)</f>
        <v>0</v>
      </c>
      <c r="AC231">
        <f>IFERROR(VLOOKUP($B231,Kraftvärmeprod!$B$1:$AJ$550,MATCH(AC$4,Kraftvärmeprod!$B$1:$AJ$1,0),FALSE)/1,0)-IFERROR(VLOOKUP($B231,'Slutlig allokering kvv'!$B$2:$AJ$550,MATCH(AC$4,'Slutlig allokering kvv'!$B$1:$AJ$1,0),FALSE)/1,0)</f>
        <v>0</v>
      </c>
      <c r="AD231">
        <f>IFERROR(VLOOKUP($B231,Miljö!$B$1:$E$471,MATCH("Hjälpel kraftvärme (GWh)",Miljö!$B$1:$E$1,0),FALSE)/1,0)-IFERROR(VLOOKUP($B231,'Slutlig allokering kvv'!$B$2:$AJ$550,MATCH(AD$4,'Slutlig allokering kvv'!$B$1:$AJ$1,0),FALSE)/1,0)</f>
        <v>0</v>
      </c>
      <c r="AH231">
        <f t="shared" si="6"/>
        <v>0</v>
      </c>
      <c r="AJ231">
        <f>IFERROR(VLOOKUP($B231,'Slutlig allokering kvv'!$B$2:$AX$550,MATCH("Summa slutlig allokerad tillförd energi (utan hjälpel och rökgaskondensering):",'Slutlig allokering kvv'!$B$1:$AX$1,0),FALSE)/1,"")</f>
        <v>0</v>
      </c>
      <c r="AL231" s="195" t="str">
        <f>IFERROR(1-VLOOKUP($B231,'Slutlig allokering kvv'!$B$2:$AX$550,MATCH("Andel av bränsle i kvv som allokerats till värme, exklusive rökgaskondensering och hjälpel",'Slutlig allokering kvv'!$B$1:$AX$1,0),FALSE),"")</f>
        <v/>
      </c>
      <c r="AN231" s="195" t="str">
        <f t="shared" si="7"/>
        <v/>
      </c>
    </row>
    <row r="232" spans="1:40" x14ac:dyDescent="0.25">
      <c r="A232" s="2" t="s">
        <v>374</v>
      </c>
      <c r="B232" s="2" t="s">
        <v>367</v>
      </c>
      <c r="C232" t="str">
        <f>IFERROR(VLOOKUP($B232,Kraftvärmeprod!$B$1:$AH$479,MATCH(C$4,Kraftvärmeprod!$B$1:$AG$1,0),FALSE)/1,"")</f>
        <v/>
      </c>
      <c r="D232" t="str">
        <f>IFERROR(VLOOKUP($B232,Kraftvärmeprod!$B$1:$AH$479,MATCH(D$4,Kraftvärmeprod!$B$1:$AG$1,0),FALSE)/1,"")</f>
        <v/>
      </c>
      <c r="F232">
        <f>IFERROR(VLOOKUP($B232,Kraftvärmeprod!$B$1:$AJ$550,MATCH(F$4,Kraftvärmeprod!$B$1:$AJ$1,0),FALSE)/1,0)-IFERROR(VLOOKUP($B232,'Slutlig allokering kvv'!$B$2:$AJ$550,MATCH(F$4,'Slutlig allokering kvv'!$B$1:$AJ$1,0),FALSE)/1,0)</f>
        <v>0</v>
      </c>
      <c r="G232">
        <f>IFERROR(VLOOKUP($B232,Kraftvärmeprod!$B$1:$AJ$550,MATCH(G$4,Kraftvärmeprod!$B$1:$AJ$1,0),FALSE)/1,0)-IFERROR(VLOOKUP($B232,'Slutlig allokering kvv'!$B$2:$AJ$550,MATCH(G$4,'Slutlig allokering kvv'!$B$1:$AJ$1,0),FALSE)/1,0)</f>
        <v>0</v>
      </c>
      <c r="H232">
        <f>IFERROR(VLOOKUP($B232,Kraftvärmeprod!$B$1:$AJ$550,MATCH(H$4,Kraftvärmeprod!$B$1:$AJ$1,0),FALSE)/1,0)-IFERROR(VLOOKUP($B232,'Slutlig allokering kvv'!$B$2:$AJ$550,MATCH(H$4,'Slutlig allokering kvv'!$B$1:$AJ$1,0),FALSE)/1,0)</f>
        <v>0</v>
      </c>
      <c r="I232">
        <f>IFERROR(VLOOKUP($B232,Kraftvärmeprod!$B$1:$AJ$550,MATCH(I$4,Kraftvärmeprod!$B$1:$AJ$1,0),FALSE)/1,0)-IFERROR(VLOOKUP($B232,'Slutlig allokering kvv'!$B$2:$AJ$550,MATCH(I$4,'Slutlig allokering kvv'!$B$1:$AJ$1,0),FALSE)/1,0)</f>
        <v>0</v>
      </c>
      <c r="J232">
        <f>IFERROR(VLOOKUP($B232,Kraftvärmeprod!$B$1:$AJ$550,MATCH(J$4,Kraftvärmeprod!$B$1:$AJ$1,0),FALSE)/1,0)-IFERROR(VLOOKUP($B232,'Slutlig allokering kvv'!$B$2:$AJ$550,MATCH(J$4,'Slutlig allokering kvv'!$B$1:$AJ$1,0),FALSE)/1,0)</f>
        <v>0</v>
      </c>
      <c r="K232">
        <f>IFERROR(VLOOKUP($B232,Kraftvärmeprod!$B$1:$AJ$550,MATCH(K$4,Kraftvärmeprod!$B$1:$AJ$1,0),FALSE)/1,0)-IFERROR(VLOOKUP($B232,'Slutlig allokering kvv'!$B$2:$AJ$550,MATCH(K$4,'Slutlig allokering kvv'!$B$1:$AJ$1,0),FALSE)/1,0)</f>
        <v>0</v>
      </c>
      <c r="L232">
        <f>IFERROR(VLOOKUP($B232,Kraftvärmeprod!$B$1:$AJ$550,MATCH(L$4,Kraftvärmeprod!$B$1:$AJ$1,0),FALSE)/1,0)-IFERROR(VLOOKUP($B232,'Slutlig allokering kvv'!$B$2:$AJ$550,MATCH(L$4,'Slutlig allokering kvv'!$B$1:$AJ$1,0),FALSE)/1,0)</f>
        <v>0</v>
      </c>
      <c r="M232">
        <f>IFERROR(VLOOKUP($B232,Kraftvärmeprod!$B$1:$AJ$550,MATCH(M$4,Kraftvärmeprod!$B$1:$AJ$1,0),FALSE)/1,0)-IFERROR(VLOOKUP($B232,'Slutlig allokering kvv'!$B$2:$AJ$550,MATCH(M$4,'Slutlig allokering kvv'!$B$1:$AJ$1,0),FALSE)/1,0)</f>
        <v>0</v>
      </c>
      <c r="N232">
        <f>IFERROR(VLOOKUP($B232,Kraftvärmeprod!$B$1:$AJ$550,MATCH(N$4,Kraftvärmeprod!$B$1:$AJ$1,0),FALSE)/1,0)-IFERROR(VLOOKUP($B232,'Slutlig allokering kvv'!$B$2:$AJ$550,MATCH(N$4,'Slutlig allokering kvv'!$B$1:$AJ$1,0),FALSE)/1,0)</f>
        <v>0</v>
      </c>
      <c r="O232">
        <f>IFERROR(VLOOKUP($B232,Kraftvärmeprod!$B$1:$AJ$550,MATCH(O$4,Kraftvärmeprod!$B$1:$AJ$1,0),FALSE)/1,0)-IFERROR(VLOOKUP($B232,'Slutlig allokering kvv'!$B$2:$AJ$550,MATCH(O$4,'Slutlig allokering kvv'!$B$1:$AJ$1,0),FALSE)/1,0)</f>
        <v>0</v>
      </c>
      <c r="P232">
        <f>IFERROR(VLOOKUP($B232,Kraftvärmeprod!$B$1:$AJ$550,MATCH(P$4,Kraftvärmeprod!$B$1:$AJ$1,0),FALSE)/1,0)-IFERROR(VLOOKUP($B232,'Slutlig allokering kvv'!$B$2:$AJ$550,MATCH(P$4,'Slutlig allokering kvv'!$B$1:$AJ$1,0),FALSE)/1,0)</f>
        <v>0</v>
      </c>
      <c r="Q232">
        <f>IFERROR(VLOOKUP($B232,Kraftvärmeprod!$B$1:$AJ$550,MATCH(Q$4,Kraftvärmeprod!$B$1:$AJ$1,0),FALSE)/1,0)-IFERROR(VLOOKUP($B232,'Slutlig allokering kvv'!$B$2:$AJ$550,MATCH(Q$4,'Slutlig allokering kvv'!$B$1:$AJ$1,0),FALSE)/1,0)</f>
        <v>0</v>
      </c>
      <c r="R232">
        <f>IFERROR(VLOOKUP($B232,Kraftvärmeprod!$B$1:$AJ$550,MATCH(R$4,Kraftvärmeprod!$B$1:$AJ$1,0),FALSE)/1,0)-IFERROR(VLOOKUP($B232,'Slutlig allokering kvv'!$B$2:$AJ$550,MATCH(R$4,'Slutlig allokering kvv'!$B$1:$AJ$1,0),FALSE)/1,0)</f>
        <v>0</v>
      </c>
      <c r="S232">
        <f>IFERROR(VLOOKUP($B232,Kraftvärmeprod!$B$1:$AJ$550,MATCH(S$4,Kraftvärmeprod!$B$1:$AJ$1,0),FALSE)/1,0)-IFERROR(VLOOKUP($B232,'Slutlig allokering kvv'!$B$2:$AJ$550,MATCH(S$4,'Slutlig allokering kvv'!$B$1:$AJ$1,0),FALSE)/1,0)</f>
        <v>0</v>
      </c>
      <c r="T232">
        <f>IFERROR(VLOOKUP($B232,Kraftvärmeprod!$B$1:$AJ$550,MATCH(T$4,Kraftvärmeprod!$B$1:$AJ$1,0),FALSE)/1,0)-IFERROR(VLOOKUP($B232,'Slutlig allokering kvv'!$B$2:$AJ$550,MATCH(T$4,'Slutlig allokering kvv'!$B$1:$AJ$1,0),FALSE)/1,0)</f>
        <v>0</v>
      </c>
      <c r="U232">
        <f>IFERROR(VLOOKUP($B232,Kraftvärmeprod!$B$1:$AJ$550,MATCH(U$4,Kraftvärmeprod!$B$1:$AJ$1,0),FALSE)/1,0)-IFERROR(VLOOKUP($B232,'Slutlig allokering kvv'!$B$2:$AJ$550,MATCH(U$4,'Slutlig allokering kvv'!$B$1:$AJ$1,0),FALSE)/1,0)</f>
        <v>0</v>
      </c>
      <c r="V232">
        <f>IFERROR(VLOOKUP($B232,Kraftvärmeprod!$B$1:$AJ$550,MATCH(V$4,Kraftvärmeprod!$B$1:$AJ$1,0),FALSE)/1,0)-IFERROR(VLOOKUP($B232,'Slutlig allokering kvv'!$B$2:$AJ$550,MATCH(V$4,'Slutlig allokering kvv'!$B$1:$AJ$1,0),FALSE)/1,0)</f>
        <v>0</v>
      </c>
      <c r="W232">
        <f>IFERROR(VLOOKUP($B232,Kraftvärmeprod!$B$1:$AJ$550,MATCH(W$4,Kraftvärmeprod!$B$1:$AJ$1,0),FALSE)/1,0)-IFERROR(VLOOKUP($B232,'Slutlig allokering kvv'!$B$2:$AJ$550,MATCH(W$4,'Slutlig allokering kvv'!$B$1:$AJ$1,0),FALSE)/1,0)</f>
        <v>0</v>
      </c>
      <c r="X232">
        <f>IFERROR(VLOOKUP($B232,Kraftvärmeprod!$B$1:$AJ$550,MATCH(X$4,Kraftvärmeprod!$B$1:$AJ$1,0),FALSE)/1,0)-IFERROR(VLOOKUP($B232,'Slutlig allokering kvv'!$B$2:$AJ$550,MATCH(X$4,'Slutlig allokering kvv'!$B$1:$AJ$1,0),FALSE)/1,0)</f>
        <v>0</v>
      </c>
      <c r="Y232">
        <f>IFERROR(VLOOKUP($B232,Kraftvärmeprod!$B$1:$AJ$550,MATCH(Y$4,Kraftvärmeprod!$B$1:$AJ$1,0),FALSE)/1,0)-IFERROR(VLOOKUP($B232,'Slutlig allokering kvv'!$B$2:$AJ$550,MATCH(Y$4,'Slutlig allokering kvv'!$B$1:$AJ$1,0),FALSE)/1,0)</f>
        <v>0</v>
      </c>
      <c r="Z232">
        <f>IFERROR(VLOOKUP($B232,Kraftvärmeprod!$B$1:$AJ$550,MATCH(Z$4,Kraftvärmeprod!$B$1:$AJ$1,0),FALSE)/1,0)-IFERROR(VLOOKUP($B232,'Slutlig allokering kvv'!$B$2:$AJ$550,MATCH(Z$4,'Slutlig allokering kvv'!$B$1:$AJ$1,0),FALSE)/1,0)</f>
        <v>0</v>
      </c>
      <c r="AA232">
        <f>IFERROR(VLOOKUP($B232,Kraftvärmeprod!$B$1:$AJ$550,MATCH(AA$4,Kraftvärmeprod!$B$1:$AJ$1,0),FALSE)/1,0)-IFERROR(VLOOKUP($B232,'Slutlig allokering kvv'!$B$2:$AJ$550,MATCH(AA$4,'Slutlig allokering kvv'!$B$1:$AJ$1,0),FALSE)/1,0)</f>
        <v>0</v>
      </c>
      <c r="AB232">
        <f>IFERROR(VLOOKUP($B232,Kraftvärmeprod!$B$1:$AJ$550,MATCH(AB$4,Kraftvärmeprod!$B$1:$AJ$1,0),FALSE)/1,0)-IFERROR(VLOOKUP($B232,'Slutlig allokering kvv'!$B$2:$AJ$550,MATCH(AB$4,'Slutlig allokering kvv'!$B$1:$AJ$1,0),FALSE)/1,0)</f>
        <v>0</v>
      </c>
      <c r="AC232">
        <f>IFERROR(VLOOKUP($B232,Kraftvärmeprod!$B$1:$AJ$550,MATCH(AC$4,Kraftvärmeprod!$B$1:$AJ$1,0),FALSE)/1,0)-IFERROR(VLOOKUP($B232,'Slutlig allokering kvv'!$B$2:$AJ$550,MATCH(AC$4,'Slutlig allokering kvv'!$B$1:$AJ$1,0),FALSE)/1,0)</f>
        <v>0</v>
      </c>
      <c r="AD232">
        <f>IFERROR(VLOOKUP($B232,Miljö!$B$1:$E$471,MATCH("Hjälpel kraftvärme (GWh)",Miljö!$B$1:$E$1,0),FALSE)/1,0)-IFERROR(VLOOKUP($B232,'Slutlig allokering kvv'!$B$2:$AJ$550,MATCH(AD$4,'Slutlig allokering kvv'!$B$1:$AJ$1,0),FALSE)/1,0)</f>
        <v>0</v>
      </c>
      <c r="AH232">
        <f t="shared" si="6"/>
        <v>0</v>
      </c>
      <c r="AJ232">
        <f>IFERROR(VLOOKUP($B232,'Slutlig allokering kvv'!$B$2:$AX$550,MATCH("Summa slutlig allokerad tillförd energi (utan hjälpel och rökgaskondensering):",'Slutlig allokering kvv'!$B$1:$AX$1,0),FALSE)/1,"")</f>
        <v>0</v>
      </c>
      <c r="AL232" s="195" t="str">
        <f>IFERROR(1-VLOOKUP($B232,'Slutlig allokering kvv'!$B$2:$AX$550,MATCH("Andel av bränsle i kvv som allokerats till värme, exklusive rökgaskondensering och hjälpel",'Slutlig allokering kvv'!$B$1:$AX$1,0),FALSE),"")</f>
        <v/>
      </c>
      <c r="AN232" s="195" t="str">
        <f t="shared" si="7"/>
        <v/>
      </c>
    </row>
    <row r="233" spans="1:40" x14ac:dyDescent="0.25">
      <c r="A233" s="2" t="s">
        <v>374</v>
      </c>
      <c r="B233" s="2" t="s">
        <v>368</v>
      </c>
      <c r="C233" t="str">
        <f>IFERROR(VLOOKUP($B233,Kraftvärmeprod!$B$1:$AH$479,MATCH(C$4,Kraftvärmeprod!$B$1:$AG$1,0),FALSE)/1,"")</f>
        <v/>
      </c>
      <c r="D233" t="str">
        <f>IFERROR(VLOOKUP($B233,Kraftvärmeprod!$B$1:$AH$479,MATCH(D$4,Kraftvärmeprod!$B$1:$AG$1,0),FALSE)/1,"")</f>
        <v/>
      </c>
      <c r="F233">
        <f>IFERROR(VLOOKUP($B233,Kraftvärmeprod!$B$1:$AJ$550,MATCH(F$4,Kraftvärmeprod!$B$1:$AJ$1,0),FALSE)/1,0)-IFERROR(VLOOKUP($B233,'Slutlig allokering kvv'!$B$2:$AJ$550,MATCH(F$4,'Slutlig allokering kvv'!$B$1:$AJ$1,0),FALSE)/1,0)</f>
        <v>0</v>
      </c>
      <c r="G233">
        <f>IFERROR(VLOOKUP($B233,Kraftvärmeprod!$B$1:$AJ$550,MATCH(G$4,Kraftvärmeprod!$B$1:$AJ$1,0),FALSE)/1,0)-IFERROR(VLOOKUP($B233,'Slutlig allokering kvv'!$B$2:$AJ$550,MATCH(G$4,'Slutlig allokering kvv'!$B$1:$AJ$1,0),FALSE)/1,0)</f>
        <v>0</v>
      </c>
      <c r="H233">
        <f>IFERROR(VLOOKUP($B233,Kraftvärmeprod!$B$1:$AJ$550,MATCH(H$4,Kraftvärmeprod!$B$1:$AJ$1,0),FALSE)/1,0)-IFERROR(VLOOKUP($B233,'Slutlig allokering kvv'!$B$2:$AJ$550,MATCH(H$4,'Slutlig allokering kvv'!$B$1:$AJ$1,0),FALSE)/1,0)</f>
        <v>0</v>
      </c>
      <c r="I233">
        <f>IFERROR(VLOOKUP($B233,Kraftvärmeprod!$B$1:$AJ$550,MATCH(I$4,Kraftvärmeprod!$B$1:$AJ$1,0),FALSE)/1,0)-IFERROR(VLOOKUP($B233,'Slutlig allokering kvv'!$B$2:$AJ$550,MATCH(I$4,'Slutlig allokering kvv'!$B$1:$AJ$1,0),FALSE)/1,0)</f>
        <v>0</v>
      </c>
      <c r="J233">
        <f>IFERROR(VLOOKUP($B233,Kraftvärmeprod!$B$1:$AJ$550,MATCH(J$4,Kraftvärmeprod!$B$1:$AJ$1,0),FALSE)/1,0)-IFERROR(VLOOKUP($B233,'Slutlig allokering kvv'!$B$2:$AJ$550,MATCH(J$4,'Slutlig allokering kvv'!$B$1:$AJ$1,0),FALSE)/1,0)</f>
        <v>0</v>
      </c>
      <c r="K233">
        <f>IFERROR(VLOOKUP($B233,Kraftvärmeprod!$B$1:$AJ$550,MATCH(K$4,Kraftvärmeprod!$B$1:$AJ$1,0),FALSE)/1,0)-IFERROR(VLOOKUP($B233,'Slutlig allokering kvv'!$B$2:$AJ$550,MATCH(K$4,'Slutlig allokering kvv'!$B$1:$AJ$1,0),FALSE)/1,0)</f>
        <v>0</v>
      </c>
      <c r="L233">
        <f>IFERROR(VLOOKUP($B233,Kraftvärmeprod!$B$1:$AJ$550,MATCH(L$4,Kraftvärmeprod!$B$1:$AJ$1,0),FALSE)/1,0)-IFERROR(VLOOKUP($B233,'Slutlig allokering kvv'!$B$2:$AJ$550,MATCH(L$4,'Slutlig allokering kvv'!$B$1:$AJ$1,0),FALSE)/1,0)</f>
        <v>0</v>
      </c>
      <c r="M233">
        <f>IFERROR(VLOOKUP($B233,Kraftvärmeprod!$B$1:$AJ$550,MATCH(M$4,Kraftvärmeprod!$B$1:$AJ$1,0),FALSE)/1,0)-IFERROR(VLOOKUP($B233,'Slutlig allokering kvv'!$B$2:$AJ$550,MATCH(M$4,'Slutlig allokering kvv'!$B$1:$AJ$1,0),FALSE)/1,0)</f>
        <v>0</v>
      </c>
      <c r="N233">
        <f>IFERROR(VLOOKUP($B233,Kraftvärmeprod!$B$1:$AJ$550,MATCH(N$4,Kraftvärmeprod!$B$1:$AJ$1,0),FALSE)/1,0)-IFERROR(VLOOKUP($B233,'Slutlig allokering kvv'!$B$2:$AJ$550,MATCH(N$4,'Slutlig allokering kvv'!$B$1:$AJ$1,0),FALSE)/1,0)</f>
        <v>0</v>
      </c>
      <c r="O233">
        <f>IFERROR(VLOOKUP($B233,Kraftvärmeprod!$B$1:$AJ$550,MATCH(O$4,Kraftvärmeprod!$B$1:$AJ$1,0),FALSE)/1,0)-IFERROR(VLOOKUP($B233,'Slutlig allokering kvv'!$B$2:$AJ$550,MATCH(O$4,'Slutlig allokering kvv'!$B$1:$AJ$1,0),FALSE)/1,0)</f>
        <v>0</v>
      </c>
      <c r="P233">
        <f>IFERROR(VLOOKUP($B233,Kraftvärmeprod!$B$1:$AJ$550,MATCH(P$4,Kraftvärmeprod!$B$1:$AJ$1,0),FALSE)/1,0)-IFERROR(VLOOKUP($B233,'Slutlig allokering kvv'!$B$2:$AJ$550,MATCH(P$4,'Slutlig allokering kvv'!$B$1:$AJ$1,0),FALSE)/1,0)</f>
        <v>0</v>
      </c>
      <c r="Q233">
        <f>IFERROR(VLOOKUP($B233,Kraftvärmeprod!$B$1:$AJ$550,MATCH(Q$4,Kraftvärmeprod!$B$1:$AJ$1,0),FALSE)/1,0)-IFERROR(VLOOKUP($B233,'Slutlig allokering kvv'!$B$2:$AJ$550,MATCH(Q$4,'Slutlig allokering kvv'!$B$1:$AJ$1,0),FALSE)/1,0)</f>
        <v>0</v>
      </c>
      <c r="R233">
        <f>IFERROR(VLOOKUP($B233,Kraftvärmeprod!$B$1:$AJ$550,MATCH(R$4,Kraftvärmeprod!$B$1:$AJ$1,0),FALSE)/1,0)-IFERROR(VLOOKUP($B233,'Slutlig allokering kvv'!$B$2:$AJ$550,MATCH(R$4,'Slutlig allokering kvv'!$B$1:$AJ$1,0),FALSE)/1,0)</f>
        <v>0</v>
      </c>
      <c r="S233">
        <f>IFERROR(VLOOKUP($B233,Kraftvärmeprod!$B$1:$AJ$550,MATCH(S$4,Kraftvärmeprod!$B$1:$AJ$1,0),FALSE)/1,0)-IFERROR(VLOOKUP($B233,'Slutlig allokering kvv'!$B$2:$AJ$550,MATCH(S$4,'Slutlig allokering kvv'!$B$1:$AJ$1,0),FALSE)/1,0)</f>
        <v>0</v>
      </c>
      <c r="T233">
        <f>IFERROR(VLOOKUP($B233,Kraftvärmeprod!$B$1:$AJ$550,MATCH(T$4,Kraftvärmeprod!$B$1:$AJ$1,0),FALSE)/1,0)-IFERROR(VLOOKUP($B233,'Slutlig allokering kvv'!$B$2:$AJ$550,MATCH(T$4,'Slutlig allokering kvv'!$B$1:$AJ$1,0),FALSE)/1,0)</f>
        <v>0</v>
      </c>
      <c r="U233">
        <f>IFERROR(VLOOKUP($B233,Kraftvärmeprod!$B$1:$AJ$550,MATCH(U$4,Kraftvärmeprod!$B$1:$AJ$1,0),FALSE)/1,0)-IFERROR(VLOOKUP($B233,'Slutlig allokering kvv'!$B$2:$AJ$550,MATCH(U$4,'Slutlig allokering kvv'!$B$1:$AJ$1,0),FALSE)/1,0)</f>
        <v>0</v>
      </c>
      <c r="V233">
        <f>IFERROR(VLOOKUP($B233,Kraftvärmeprod!$B$1:$AJ$550,MATCH(V$4,Kraftvärmeprod!$B$1:$AJ$1,0),FALSE)/1,0)-IFERROR(VLOOKUP($B233,'Slutlig allokering kvv'!$B$2:$AJ$550,MATCH(V$4,'Slutlig allokering kvv'!$B$1:$AJ$1,0),FALSE)/1,0)</f>
        <v>0</v>
      </c>
      <c r="W233">
        <f>IFERROR(VLOOKUP($B233,Kraftvärmeprod!$B$1:$AJ$550,MATCH(W$4,Kraftvärmeprod!$B$1:$AJ$1,0),FALSE)/1,0)-IFERROR(VLOOKUP($B233,'Slutlig allokering kvv'!$B$2:$AJ$550,MATCH(W$4,'Slutlig allokering kvv'!$B$1:$AJ$1,0),FALSE)/1,0)</f>
        <v>0</v>
      </c>
      <c r="X233">
        <f>IFERROR(VLOOKUP($B233,Kraftvärmeprod!$B$1:$AJ$550,MATCH(X$4,Kraftvärmeprod!$B$1:$AJ$1,0),FALSE)/1,0)-IFERROR(VLOOKUP($B233,'Slutlig allokering kvv'!$B$2:$AJ$550,MATCH(X$4,'Slutlig allokering kvv'!$B$1:$AJ$1,0),FALSE)/1,0)</f>
        <v>0</v>
      </c>
      <c r="Y233">
        <f>IFERROR(VLOOKUP($B233,Kraftvärmeprod!$B$1:$AJ$550,MATCH(Y$4,Kraftvärmeprod!$B$1:$AJ$1,0),FALSE)/1,0)-IFERROR(VLOOKUP($B233,'Slutlig allokering kvv'!$B$2:$AJ$550,MATCH(Y$4,'Slutlig allokering kvv'!$B$1:$AJ$1,0),FALSE)/1,0)</f>
        <v>0</v>
      </c>
      <c r="Z233">
        <f>IFERROR(VLOOKUP($B233,Kraftvärmeprod!$B$1:$AJ$550,MATCH(Z$4,Kraftvärmeprod!$B$1:$AJ$1,0),FALSE)/1,0)-IFERROR(VLOOKUP($B233,'Slutlig allokering kvv'!$B$2:$AJ$550,MATCH(Z$4,'Slutlig allokering kvv'!$B$1:$AJ$1,0),FALSE)/1,0)</f>
        <v>0</v>
      </c>
      <c r="AA233">
        <f>IFERROR(VLOOKUP($B233,Kraftvärmeprod!$B$1:$AJ$550,MATCH(AA$4,Kraftvärmeprod!$B$1:$AJ$1,0),FALSE)/1,0)-IFERROR(VLOOKUP($B233,'Slutlig allokering kvv'!$B$2:$AJ$550,MATCH(AA$4,'Slutlig allokering kvv'!$B$1:$AJ$1,0),FALSE)/1,0)</f>
        <v>0</v>
      </c>
      <c r="AB233">
        <f>IFERROR(VLOOKUP($B233,Kraftvärmeprod!$B$1:$AJ$550,MATCH(AB$4,Kraftvärmeprod!$B$1:$AJ$1,0),FALSE)/1,0)-IFERROR(VLOOKUP($B233,'Slutlig allokering kvv'!$B$2:$AJ$550,MATCH(AB$4,'Slutlig allokering kvv'!$B$1:$AJ$1,0),FALSE)/1,0)</f>
        <v>0</v>
      </c>
      <c r="AC233">
        <f>IFERROR(VLOOKUP($B233,Kraftvärmeprod!$B$1:$AJ$550,MATCH(AC$4,Kraftvärmeprod!$B$1:$AJ$1,0),FALSE)/1,0)-IFERROR(VLOOKUP($B233,'Slutlig allokering kvv'!$B$2:$AJ$550,MATCH(AC$4,'Slutlig allokering kvv'!$B$1:$AJ$1,0),FALSE)/1,0)</f>
        <v>0</v>
      </c>
      <c r="AD233">
        <f>IFERROR(VLOOKUP($B233,Miljö!$B$1:$E$471,MATCH("Hjälpel kraftvärme (GWh)",Miljö!$B$1:$E$1,0),FALSE)/1,0)-IFERROR(VLOOKUP($B233,'Slutlig allokering kvv'!$B$2:$AJ$550,MATCH(AD$4,'Slutlig allokering kvv'!$B$1:$AJ$1,0),FALSE)/1,0)</f>
        <v>0</v>
      </c>
      <c r="AH233">
        <f t="shared" si="6"/>
        <v>0</v>
      </c>
      <c r="AJ233">
        <f>IFERROR(VLOOKUP($B233,'Slutlig allokering kvv'!$B$2:$AX$550,MATCH("Summa slutlig allokerad tillförd energi (utan hjälpel och rökgaskondensering):",'Slutlig allokering kvv'!$B$1:$AX$1,0),FALSE)/1,"")</f>
        <v>0</v>
      </c>
      <c r="AL233" s="195" t="str">
        <f>IFERROR(1-VLOOKUP($B233,'Slutlig allokering kvv'!$B$2:$AX$550,MATCH("Andel av bränsle i kvv som allokerats till värme, exklusive rökgaskondensering och hjälpel",'Slutlig allokering kvv'!$B$1:$AX$1,0),FALSE),"")</f>
        <v/>
      </c>
      <c r="AN233" s="195" t="str">
        <f t="shared" si="7"/>
        <v/>
      </c>
    </row>
    <row r="234" spans="1:40" x14ac:dyDescent="0.25">
      <c r="A234" s="2" t="s">
        <v>374</v>
      </c>
      <c r="B234" s="2" t="s">
        <v>369</v>
      </c>
      <c r="C234" t="str">
        <f>IFERROR(VLOOKUP($B234,Kraftvärmeprod!$B$1:$AH$479,MATCH(C$4,Kraftvärmeprod!$B$1:$AG$1,0),FALSE)/1,"")</f>
        <v/>
      </c>
      <c r="D234" t="str">
        <f>IFERROR(VLOOKUP($B234,Kraftvärmeprod!$B$1:$AH$479,MATCH(D$4,Kraftvärmeprod!$B$1:$AG$1,0),FALSE)/1,"")</f>
        <v/>
      </c>
      <c r="F234">
        <f>IFERROR(VLOOKUP($B234,Kraftvärmeprod!$B$1:$AJ$550,MATCH(F$4,Kraftvärmeprod!$B$1:$AJ$1,0),FALSE)/1,0)-IFERROR(VLOOKUP($B234,'Slutlig allokering kvv'!$B$2:$AJ$550,MATCH(F$4,'Slutlig allokering kvv'!$B$1:$AJ$1,0),FALSE)/1,0)</f>
        <v>0</v>
      </c>
      <c r="G234">
        <f>IFERROR(VLOOKUP($B234,Kraftvärmeprod!$B$1:$AJ$550,MATCH(G$4,Kraftvärmeprod!$B$1:$AJ$1,0),FALSE)/1,0)-IFERROR(VLOOKUP($B234,'Slutlig allokering kvv'!$B$2:$AJ$550,MATCH(G$4,'Slutlig allokering kvv'!$B$1:$AJ$1,0),FALSE)/1,0)</f>
        <v>0</v>
      </c>
      <c r="H234">
        <f>IFERROR(VLOOKUP($B234,Kraftvärmeprod!$B$1:$AJ$550,MATCH(H$4,Kraftvärmeprod!$B$1:$AJ$1,0),FALSE)/1,0)-IFERROR(VLOOKUP($B234,'Slutlig allokering kvv'!$B$2:$AJ$550,MATCH(H$4,'Slutlig allokering kvv'!$B$1:$AJ$1,0),FALSE)/1,0)</f>
        <v>0</v>
      </c>
      <c r="I234">
        <f>IFERROR(VLOOKUP($B234,Kraftvärmeprod!$B$1:$AJ$550,MATCH(I$4,Kraftvärmeprod!$B$1:$AJ$1,0),FALSE)/1,0)-IFERROR(VLOOKUP($B234,'Slutlig allokering kvv'!$B$2:$AJ$550,MATCH(I$4,'Slutlig allokering kvv'!$B$1:$AJ$1,0),FALSE)/1,0)</f>
        <v>0</v>
      </c>
      <c r="J234">
        <f>IFERROR(VLOOKUP($B234,Kraftvärmeprod!$B$1:$AJ$550,MATCH(J$4,Kraftvärmeprod!$B$1:$AJ$1,0),FALSE)/1,0)-IFERROR(VLOOKUP($B234,'Slutlig allokering kvv'!$B$2:$AJ$550,MATCH(J$4,'Slutlig allokering kvv'!$B$1:$AJ$1,0),FALSE)/1,0)</f>
        <v>0</v>
      </c>
      <c r="K234">
        <f>IFERROR(VLOOKUP($B234,Kraftvärmeprod!$B$1:$AJ$550,MATCH(K$4,Kraftvärmeprod!$B$1:$AJ$1,0),FALSE)/1,0)-IFERROR(VLOOKUP($B234,'Slutlig allokering kvv'!$B$2:$AJ$550,MATCH(K$4,'Slutlig allokering kvv'!$B$1:$AJ$1,0),FALSE)/1,0)</f>
        <v>0</v>
      </c>
      <c r="L234">
        <f>IFERROR(VLOOKUP($B234,Kraftvärmeprod!$B$1:$AJ$550,MATCH(L$4,Kraftvärmeprod!$B$1:$AJ$1,0),FALSE)/1,0)-IFERROR(VLOOKUP($B234,'Slutlig allokering kvv'!$B$2:$AJ$550,MATCH(L$4,'Slutlig allokering kvv'!$B$1:$AJ$1,0),FALSE)/1,0)</f>
        <v>0</v>
      </c>
      <c r="M234">
        <f>IFERROR(VLOOKUP($B234,Kraftvärmeprod!$B$1:$AJ$550,MATCH(M$4,Kraftvärmeprod!$B$1:$AJ$1,0),FALSE)/1,0)-IFERROR(VLOOKUP($B234,'Slutlig allokering kvv'!$B$2:$AJ$550,MATCH(M$4,'Slutlig allokering kvv'!$B$1:$AJ$1,0),FALSE)/1,0)</f>
        <v>0</v>
      </c>
      <c r="N234">
        <f>IFERROR(VLOOKUP($B234,Kraftvärmeprod!$B$1:$AJ$550,MATCH(N$4,Kraftvärmeprod!$B$1:$AJ$1,0),FALSE)/1,0)-IFERROR(VLOOKUP($B234,'Slutlig allokering kvv'!$B$2:$AJ$550,MATCH(N$4,'Slutlig allokering kvv'!$B$1:$AJ$1,0),FALSE)/1,0)</f>
        <v>0</v>
      </c>
      <c r="O234">
        <f>IFERROR(VLOOKUP($B234,Kraftvärmeprod!$B$1:$AJ$550,MATCH(O$4,Kraftvärmeprod!$B$1:$AJ$1,0),FALSE)/1,0)-IFERROR(VLOOKUP($B234,'Slutlig allokering kvv'!$B$2:$AJ$550,MATCH(O$4,'Slutlig allokering kvv'!$B$1:$AJ$1,0),FALSE)/1,0)</f>
        <v>0</v>
      </c>
      <c r="P234">
        <f>IFERROR(VLOOKUP($B234,Kraftvärmeprod!$B$1:$AJ$550,MATCH(P$4,Kraftvärmeprod!$B$1:$AJ$1,0),FALSE)/1,0)-IFERROR(VLOOKUP($B234,'Slutlig allokering kvv'!$B$2:$AJ$550,MATCH(P$4,'Slutlig allokering kvv'!$B$1:$AJ$1,0),FALSE)/1,0)</f>
        <v>0</v>
      </c>
      <c r="Q234">
        <f>IFERROR(VLOOKUP($B234,Kraftvärmeprod!$B$1:$AJ$550,MATCH(Q$4,Kraftvärmeprod!$B$1:$AJ$1,0),FALSE)/1,0)-IFERROR(VLOOKUP($B234,'Slutlig allokering kvv'!$B$2:$AJ$550,MATCH(Q$4,'Slutlig allokering kvv'!$B$1:$AJ$1,0),FALSE)/1,0)</f>
        <v>0</v>
      </c>
      <c r="R234">
        <f>IFERROR(VLOOKUP($B234,Kraftvärmeprod!$B$1:$AJ$550,MATCH(R$4,Kraftvärmeprod!$B$1:$AJ$1,0),FALSE)/1,0)-IFERROR(VLOOKUP($B234,'Slutlig allokering kvv'!$B$2:$AJ$550,MATCH(R$4,'Slutlig allokering kvv'!$B$1:$AJ$1,0),FALSE)/1,0)</f>
        <v>0</v>
      </c>
      <c r="S234">
        <f>IFERROR(VLOOKUP($B234,Kraftvärmeprod!$B$1:$AJ$550,MATCH(S$4,Kraftvärmeprod!$B$1:$AJ$1,0),FALSE)/1,0)-IFERROR(VLOOKUP($B234,'Slutlig allokering kvv'!$B$2:$AJ$550,MATCH(S$4,'Slutlig allokering kvv'!$B$1:$AJ$1,0),FALSE)/1,0)</f>
        <v>0</v>
      </c>
      <c r="T234">
        <f>IFERROR(VLOOKUP($B234,Kraftvärmeprod!$B$1:$AJ$550,MATCH(T$4,Kraftvärmeprod!$B$1:$AJ$1,0),FALSE)/1,0)-IFERROR(VLOOKUP($B234,'Slutlig allokering kvv'!$B$2:$AJ$550,MATCH(T$4,'Slutlig allokering kvv'!$B$1:$AJ$1,0),FALSE)/1,0)</f>
        <v>0</v>
      </c>
      <c r="U234">
        <f>IFERROR(VLOOKUP($B234,Kraftvärmeprod!$B$1:$AJ$550,MATCH(U$4,Kraftvärmeprod!$B$1:$AJ$1,0),FALSE)/1,0)-IFERROR(VLOOKUP($B234,'Slutlig allokering kvv'!$B$2:$AJ$550,MATCH(U$4,'Slutlig allokering kvv'!$B$1:$AJ$1,0),FALSE)/1,0)</f>
        <v>0</v>
      </c>
      <c r="V234">
        <f>IFERROR(VLOOKUP($B234,Kraftvärmeprod!$B$1:$AJ$550,MATCH(V$4,Kraftvärmeprod!$B$1:$AJ$1,0),FALSE)/1,0)-IFERROR(VLOOKUP($B234,'Slutlig allokering kvv'!$B$2:$AJ$550,MATCH(V$4,'Slutlig allokering kvv'!$B$1:$AJ$1,0),FALSE)/1,0)</f>
        <v>0</v>
      </c>
      <c r="W234">
        <f>IFERROR(VLOOKUP($B234,Kraftvärmeprod!$B$1:$AJ$550,MATCH(W$4,Kraftvärmeprod!$B$1:$AJ$1,0),FALSE)/1,0)-IFERROR(VLOOKUP($B234,'Slutlig allokering kvv'!$B$2:$AJ$550,MATCH(W$4,'Slutlig allokering kvv'!$B$1:$AJ$1,0),FALSE)/1,0)</f>
        <v>0</v>
      </c>
      <c r="X234">
        <f>IFERROR(VLOOKUP($B234,Kraftvärmeprod!$B$1:$AJ$550,MATCH(X$4,Kraftvärmeprod!$B$1:$AJ$1,0),FALSE)/1,0)-IFERROR(VLOOKUP($B234,'Slutlig allokering kvv'!$B$2:$AJ$550,MATCH(X$4,'Slutlig allokering kvv'!$B$1:$AJ$1,0),FALSE)/1,0)</f>
        <v>0</v>
      </c>
      <c r="Y234">
        <f>IFERROR(VLOOKUP($B234,Kraftvärmeprod!$B$1:$AJ$550,MATCH(Y$4,Kraftvärmeprod!$B$1:$AJ$1,0),FALSE)/1,0)-IFERROR(VLOOKUP($B234,'Slutlig allokering kvv'!$B$2:$AJ$550,MATCH(Y$4,'Slutlig allokering kvv'!$B$1:$AJ$1,0),FALSE)/1,0)</f>
        <v>0</v>
      </c>
      <c r="Z234">
        <f>IFERROR(VLOOKUP($B234,Kraftvärmeprod!$B$1:$AJ$550,MATCH(Z$4,Kraftvärmeprod!$B$1:$AJ$1,0),FALSE)/1,0)-IFERROR(VLOOKUP($B234,'Slutlig allokering kvv'!$B$2:$AJ$550,MATCH(Z$4,'Slutlig allokering kvv'!$B$1:$AJ$1,0),FALSE)/1,0)</f>
        <v>0</v>
      </c>
      <c r="AA234">
        <f>IFERROR(VLOOKUP($B234,Kraftvärmeprod!$B$1:$AJ$550,MATCH(AA$4,Kraftvärmeprod!$B$1:$AJ$1,0),FALSE)/1,0)-IFERROR(VLOOKUP($B234,'Slutlig allokering kvv'!$B$2:$AJ$550,MATCH(AA$4,'Slutlig allokering kvv'!$B$1:$AJ$1,0),FALSE)/1,0)</f>
        <v>0</v>
      </c>
      <c r="AB234">
        <f>IFERROR(VLOOKUP($B234,Kraftvärmeprod!$B$1:$AJ$550,MATCH(AB$4,Kraftvärmeprod!$B$1:$AJ$1,0),FALSE)/1,0)-IFERROR(VLOOKUP($B234,'Slutlig allokering kvv'!$B$2:$AJ$550,MATCH(AB$4,'Slutlig allokering kvv'!$B$1:$AJ$1,0),FALSE)/1,0)</f>
        <v>0</v>
      </c>
      <c r="AC234">
        <f>IFERROR(VLOOKUP($B234,Kraftvärmeprod!$B$1:$AJ$550,MATCH(AC$4,Kraftvärmeprod!$B$1:$AJ$1,0),FALSE)/1,0)-IFERROR(VLOOKUP($B234,'Slutlig allokering kvv'!$B$2:$AJ$550,MATCH(AC$4,'Slutlig allokering kvv'!$B$1:$AJ$1,0),FALSE)/1,0)</f>
        <v>0</v>
      </c>
      <c r="AD234">
        <f>IFERROR(VLOOKUP($B234,Miljö!$B$1:$E$471,MATCH("Hjälpel kraftvärme (GWh)",Miljö!$B$1:$E$1,0),FALSE)/1,0)-IFERROR(VLOOKUP($B234,'Slutlig allokering kvv'!$B$2:$AJ$550,MATCH(AD$4,'Slutlig allokering kvv'!$B$1:$AJ$1,0),FALSE)/1,0)</f>
        <v>0</v>
      </c>
      <c r="AH234">
        <f t="shared" si="6"/>
        <v>0</v>
      </c>
      <c r="AJ234">
        <f>IFERROR(VLOOKUP($B234,'Slutlig allokering kvv'!$B$2:$AX$550,MATCH("Summa slutlig allokerad tillförd energi (utan hjälpel och rökgaskondensering):",'Slutlig allokering kvv'!$B$1:$AX$1,0),FALSE)/1,"")</f>
        <v>0</v>
      </c>
      <c r="AL234" s="195" t="str">
        <f>IFERROR(1-VLOOKUP($B234,'Slutlig allokering kvv'!$B$2:$AX$550,MATCH("Andel av bränsle i kvv som allokerats till värme, exklusive rökgaskondensering och hjälpel",'Slutlig allokering kvv'!$B$1:$AX$1,0),FALSE),"")</f>
        <v/>
      </c>
      <c r="AN234" s="195" t="str">
        <f t="shared" si="7"/>
        <v/>
      </c>
    </row>
    <row r="235" spans="1:40" x14ac:dyDescent="0.25">
      <c r="A235" s="2" t="s">
        <v>374</v>
      </c>
      <c r="B235" s="2" t="s">
        <v>370</v>
      </c>
      <c r="C235" t="str">
        <f>IFERROR(VLOOKUP($B235,Kraftvärmeprod!$B$1:$AH$479,MATCH(C$4,Kraftvärmeprod!$B$1:$AG$1,0),FALSE)/1,"")</f>
        <v/>
      </c>
      <c r="D235" t="str">
        <f>IFERROR(VLOOKUP($B235,Kraftvärmeprod!$B$1:$AH$479,MATCH(D$4,Kraftvärmeprod!$B$1:$AG$1,0),FALSE)/1,"")</f>
        <v/>
      </c>
      <c r="F235">
        <f>IFERROR(VLOOKUP($B235,Kraftvärmeprod!$B$1:$AJ$550,MATCH(F$4,Kraftvärmeprod!$B$1:$AJ$1,0),FALSE)/1,0)-IFERROR(VLOOKUP($B235,'Slutlig allokering kvv'!$B$2:$AJ$550,MATCH(F$4,'Slutlig allokering kvv'!$B$1:$AJ$1,0),FALSE)/1,0)</f>
        <v>0</v>
      </c>
      <c r="G235">
        <f>IFERROR(VLOOKUP($B235,Kraftvärmeprod!$B$1:$AJ$550,MATCH(G$4,Kraftvärmeprod!$B$1:$AJ$1,0),FALSE)/1,0)-IFERROR(VLOOKUP($B235,'Slutlig allokering kvv'!$B$2:$AJ$550,MATCH(G$4,'Slutlig allokering kvv'!$B$1:$AJ$1,0),FALSE)/1,0)</f>
        <v>0</v>
      </c>
      <c r="H235">
        <f>IFERROR(VLOOKUP($B235,Kraftvärmeprod!$B$1:$AJ$550,MATCH(H$4,Kraftvärmeprod!$B$1:$AJ$1,0),FALSE)/1,0)-IFERROR(VLOOKUP($B235,'Slutlig allokering kvv'!$B$2:$AJ$550,MATCH(H$4,'Slutlig allokering kvv'!$B$1:$AJ$1,0),FALSE)/1,0)</f>
        <v>0</v>
      </c>
      <c r="I235">
        <f>IFERROR(VLOOKUP($B235,Kraftvärmeprod!$B$1:$AJ$550,MATCH(I$4,Kraftvärmeprod!$B$1:$AJ$1,0),FALSE)/1,0)-IFERROR(VLOOKUP($B235,'Slutlig allokering kvv'!$B$2:$AJ$550,MATCH(I$4,'Slutlig allokering kvv'!$B$1:$AJ$1,0),FALSE)/1,0)</f>
        <v>0</v>
      </c>
      <c r="J235">
        <f>IFERROR(VLOOKUP($B235,Kraftvärmeprod!$B$1:$AJ$550,MATCH(J$4,Kraftvärmeprod!$B$1:$AJ$1,0),FALSE)/1,0)-IFERROR(VLOOKUP($B235,'Slutlig allokering kvv'!$B$2:$AJ$550,MATCH(J$4,'Slutlig allokering kvv'!$B$1:$AJ$1,0),FALSE)/1,0)</f>
        <v>0</v>
      </c>
      <c r="K235">
        <f>IFERROR(VLOOKUP($B235,Kraftvärmeprod!$B$1:$AJ$550,MATCH(K$4,Kraftvärmeprod!$B$1:$AJ$1,0),FALSE)/1,0)-IFERROR(VLOOKUP($B235,'Slutlig allokering kvv'!$B$2:$AJ$550,MATCH(K$4,'Slutlig allokering kvv'!$B$1:$AJ$1,0),FALSE)/1,0)</f>
        <v>0</v>
      </c>
      <c r="L235">
        <f>IFERROR(VLOOKUP($B235,Kraftvärmeprod!$B$1:$AJ$550,MATCH(L$4,Kraftvärmeprod!$B$1:$AJ$1,0),FALSE)/1,0)-IFERROR(VLOOKUP($B235,'Slutlig allokering kvv'!$B$2:$AJ$550,MATCH(L$4,'Slutlig allokering kvv'!$B$1:$AJ$1,0),FALSE)/1,0)</f>
        <v>0</v>
      </c>
      <c r="M235">
        <f>IFERROR(VLOOKUP($B235,Kraftvärmeprod!$B$1:$AJ$550,MATCH(M$4,Kraftvärmeprod!$B$1:$AJ$1,0),FALSE)/1,0)-IFERROR(VLOOKUP($B235,'Slutlig allokering kvv'!$B$2:$AJ$550,MATCH(M$4,'Slutlig allokering kvv'!$B$1:$AJ$1,0),FALSE)/1,0)</f>
        <v>0</v>
      </c>
      <c r="N235">
        <f>IFERROR(VLOOKUP($B235,Kraftvärmeprod!$B$1:$AJ$550,MATCH(N$4,Kraftvärmeprod!$B$1:$AJ$1,0),FALSE)/1,0)-IFERROR(VLOOKUP($B235,'Slutlig allokering kvv'!$B$2:$AJ$550,MATCH(N$4,'Slutlig allokering kvv'!$B$1:$AJ$1,0),FALSE)/1,0)</f>
        <v>0</v>
      </c>
      <c r="O235">
        <f>IFERROR(VLOOKUP($B235,Kraftvärmeprod!$B$1:$AJ$550,MATCH(O$4,Kraftvärmeprod!$B$1:$AJ$1,0),FALSE)/1,0)-IFERROR(VLOOKUP($B235,'Slutlig allokering kvv'!$B$2:$AJ$550,MATCH(O$4,'Slutlig allokering kvv'!$B$1:$AJ$1,0),FALSE)/1,0)</f>
        <v>0</v>
      </c>
      <c r="P235">
        <f>IFERROR(VLOOKUP($B235,Kraftvärmeprod!$B$1:$AJ$550,MATCH(P$4,Kraftvärmeprod!$B$1:$AJ$1,0),FALSE)/1,0)-IFERROR(VLOOKUP($B235,'Slutlig allokering kvv'!$B$2:$AJ$550,MATCH(P$4,'Slutlig allokering kvv'!$B$1:$AJ$1,0),FALSE)/1,0)</f>
        <v>0</v>
      </c>
      <c r="Q235">
        <f>IFERROR(VLOOKUP($B235,Kraftvärmeprod!$B$1:$AJ$550,MATCH(Q$4,Kraftvärmeprod!$B$1:$AJ$1,0),FALSE)/1,0)-IFERROR(VLOOKUP($B235,'Slutlig allokering kvv'!$B$2:$AJ$550,MATCH(Q$4,'Slutlig allokering kvv'!$B$1:$AJ$1,0),FALSE)/1,0)</f>
        <v>0</v>
      </c>
      <c r="R235">
        <f>IFERROR(VLOOKUP($B235,Kraftvärmeprod!$B$1:$AJ$550,MATCH(R$4,Kraftvärmeprod!$B$1:$AJ$1,0),FALSE)/1,0)-IFERROR(VLOOKUP($B235,'Slutlig allokering kvv'!$B$2:$AJ$550,MATCH(R$4,'Slutlig allokering kvv'!$B$1:$AJ$1,0),FALSE)/1,0)</f>
        <v>0</v>
      </c>
      <c r="S235">
        <f>IFERROR(VLOOKUP($B235,Kraftvärmeprod!$B$1:$AJ$550,MATCH(S$4,Kraftvärmeprod!$B$1:$AJ$1,0),FALSE)/1,0)-IFERROR(VLOOKUP($B235,'Slutlig allokering kvv'!$B$2:$AJ$550,MATCH(S$4,'Slutlig allokering kvv'!$B$1:$AJ$1,0),FALSE)/1,0)</f>
        <v>0</v>
      </c>
      <c r="T235">
        <f>IFERROR(VLOOKUP($B235,Kraftvärmeprod!$B$1:$AJ$550,MATCH(T$4,Kraftvärmeprod!$B$1:$AJ$1,0),FALSE)/1,0)-IFERROR(VLOOKUP($B235,'Slutlig allokering kvv'!$B$2:$AJ$550,MATCH(T$4,'Slutlig allokering kvv'!$B$1:$AJ$1,0),FALSE)/1,0)</f>
        <v>0</v>
      </c>
      <c r="U235">
        <f>IFERROR(VLOOKUP($B235,Kraftvärmeprod!$B$1:$AJ$550,MATCH(U$4,Kraftvärmeprod!$B$1:$AJ$1,0),FALSE)/1,0)-IFERROR(VLOOKUP($B235,'Slutlig allokering kvv'!$B$2:$AJ$550,MATCH(U$4,'Slutlig allokering kvv'!$B$1:$AJ$1,0),FALSE)/1,0)</f>
        <v>0</v>
      </c>
      <c r="V235">
        <f>IFERROR(VLOOKUP($B235,Kraftvärmeprod!$B$1:$AJ$550,MATCH(V$4,Kraftvärmeprod!$B$1:$AJ$1,0),FALSE)/1,0)-IFERROR(VLOOKUP($B235,'Slutlig allokering kvv'!$B$2:$AJ$550,MATCH(V$4,'Slutlig allokering kvv'!$B$1:$AJ$1,0),FALSE)/1,0)</f>
        <v>0</v>
      </c>
      <c r="W235">
        <f>IFERROR(VLOOKUP($B235,Kraftvärmeprod!$B$1:$AJ$550,MATCH(W$4,Kraftvärmeprod!$B$1:$AJ$1,0),FALSE)/1,0)-IFERROR(VLOOKUP($B235,'Slutlig allokering kvv'!$B$2:$AJ$550,MATCH(W$4,'Slutlig allokering kvv'!$B$1:$AJ$1,0),FALSE)/1,0)</f>
        <v>0</v>
      </c>
      <c r="X235">
        <f>IFERROR(VLOOKUP($B235,Kraftvärmeprod!$B$1:$AJ$550,MATCH(X$4,Kraftvärmeprod!$B$1:$AJ$1,0),FALSE)/1,0)-IFERROR(VLOOKUP($B235,'Slutlig allokering kvv'!$B$2:$AJ$550,MATCH(X$4,'Slutlig allokering kvv'!$B$1:$AJ$1,0),FALSE)/1,0)</f>
        <v>0</v>
      </c>
      <c r="Y235">
        <f>IFERROR(VLOOKUP($B235,Kraftvärmeprod!$B$1:$AJ$550,MATCH(Y$4,Kraftvärmeprod!$B$1:$AJ$1,0),FALSE)/1,0)-IFERROR(VLOOKUP($B235,'Slutlig allokering kvv'!$B$2:$AJ$550,MATCH(Y$4,'Slutlig allokering kvv'!$B$1:$AJ$1,0),FALSE)/1,0)</f>
        <v>0</v>
      </c>
      <c r="Z235">
        <f>IFERROR(VLOOKUP($B235,Kraftvärmeprod!$B$1:$AJ$550,MATCH(Z$4,Kraftvärmeprod!$B$1:$AJ$1,0),FALSE)/1,0)-IFERROR(VLOOKUP($B235,'Slutlig allokering kvv'!$B$2:$AJ$550,MATCH(Z$4,'Slutlig allokering kvv'!$B$1:$AJ$1,0),FALSE)/1,0)</f>
        <v>0</v>
      </c>
      <c r="AA235">
        <f>IFERROR(VLOOKUP($B235,Kraftvärmeprod!$B$1:$AJ$550,MATCH(AA$4,Kraftvärmeprod!$B$1:$AJ$1,0),FALSE)/1,0)-IFERROR(VLOOKUP($B235,'Slutlig allokering kvv'!$B$2:$AJ$550,MATCH(AA$4,'Slutlig allokering kvv'!$B$1:$AJ$1,0),FALSE)/1,0)</f>
        <v>0</v>
      </c>
      <c r="AB235">
        <f>IFERROR(VLOOKUP($B235,Kraftvärmeprod!$B$1:$AJ$550,MATCH(AB$4,Kraftvärmeprod!$B$1:$AJ$1,0),FALSE)/1,0)-IFERROR(VLOOKUP($B235,'Slutlig allokering kvv'!$B$2:$AJ$550,MATCH(AB$4,'Slutlig allokering kvv'!$B$1:$AJ$1,0),FALSE)/1,0)</f>
        <v>0</v>
      </c>
      <c r="AC235">
        <f>IFERROR(VLOOKUP($B235,Kraftvärmeprod!$B$1:$AJ$550,MATCH(AC$4,Kraftvärmeprod!$B$1:$AJ$1,0),FALSE)/1,0)-IFERROR(VLOOKUP($B235,'Slutlig allokering kvv'!$B$2:$AJ$550,MATCH(AC$4,'Slutlig allokering kvv'!$B$1:$AJ$1,0),FALSE)/1,0)</f>
        <v>0</v>
      </c>
      <c r="AD235">
        <f>IFERROR(VLOOKUP($B235,Miljö!$B$1:$E$471,MATCH("Hjälpel kraftvärme (GWh)",Miljö!$B$1:$E$1,0),FALSE)/1,0)-IFERROR(VLOOKUP($B235,'Slutlig allokering kvv'!$B$2:$AJ$550,MATCH(AD$4,'Slutlig allokering kvv'!$B$1:$AJ$1,0),FALSE)/1,0)</f>
        <v>0</v>
      </c>
      <c r="AH235">
        <f t="shared" si="6"/>
        <v>0</v>
      </c>
      <c r="AJ235">
        <f>IFERROR(VLOOKUP($B235,'Slutlig allokering kvv'!$B$2:$AX$550,MATCH("Summa slutlig allokerad tillförd energi (utan hjälpel och rökgaskondensering):",'Slutlig allokering kvv'!$B$1:$AX$1,0),FALSE)/1,"")</f>
        <v>0</v>
      </c>
      <c r="AL235" s="195" t="str">
        <f>IFERROR(1-VLOOKUP($B235,'Slutlig allokering kvv'!$B$2:$AX$550,MATCH("Andel av bränsle i kvv som allokerats till värme, exklusive rökgaskondensering och hjälpel",'Slutlig allokering kvv'!$B$1:$AX$1,0),FALSE),"")</f>
        <v/>
      </c>
      <c r="AN235" s="195" t="str">
        <f t="shared" si="7"/>
        <v/>
      </c>
    </row>
    <row r="236" spans="1:40" x14ac:dyDescent="0.25">
      <c r="A236" s="2" t="s">
        <v>374</v>
      </c>
      <c r="B236" s="2" t="s">
        <v>371</v>
      </c>
      <c r="C236" t="str">
        <f>IFERROR(VLOOKUP($B236,Kraftvärmeprod!$B$1:$AH$479,MATCH(C$4,Kraftvärmeprod!$B$1:$AG$1,0),FALSE)/1,"")</f>
        <v/>
      </c>
      <c r="D236" t="str">
        <f>IFERROR(VLOOKUP($B236,Kraftvärmeprod!$B$1:$AH$479,MATCH(D$4,Kraftvärmeprod!$B$1:$AG$1,0),FALSE)/1,"")</f>
        <v/>
      </c>
      <c r="F236">
        <f>IFERROR(VLOOKUP($B236,Kraftvärmeprod!$B$1:$AJ$550,MATCH(F$4,Kraftvärmeprod!$B$1:$AJ$1,0),FALSE)/1,0)-IFERROR(VLOOKUP($B236,'Slutlig allokering kvv'!$B$2:$AJ$550,MATCH(F$4,'Slutlig allokering kvv'!$B$1:$AJ$1,0),FALSE)/1,0)</f>
        <v>0</v>
      </c>
      <c r="G236">
        <f>IFERROR(VLOOKUP($B236,Kraftvärmeprod!$B$1:$AJ$550,MATCH(G$4,Kraftvärmeprod!$B$1:$AJ$1,0),FALSE)/1,0)-IFERROR(VLOOKUP($B236,'Slutlig allokering kvv'!$B$2:$AJ$550,MATCH(G$4,'Slutlig allokering kvv'!$B$1:$AJ$1,0),FALSE)/1,0)</f>
        <v>0</v>
      </c>
      <c r="H236">
        <f>IFERROR(VLOOKUP($B236,Kraftvärmeprod!$B$1:$AJ$550,MATCH(H$4,Kraftvärmeprod!$B$1:$AJ$1,0),FALSE)/1,0)-IFERROR(VLOOKUP($B236,'Slutlig allokering kvv'!$B$2:$AJ$550,MATCH(H$4,'Slutlig allokering kvv'!$B$1:$AJ$1,0),FALSE)/1,0)</f>
        <v>0</v>
      </c>
      <c r="I236">
        <f>IFERROR(VLOOKUP($B236,Kraftvärmeprod!$B$1:$AJ$550,MATCH(I$4,Kraftvärmeprod!$B$1:$AJ$1,0),FALSE)/1,0)-IFERROR(VLOOKUP($B236,'Slutlig allokering kvv'!$B$2:$AJ$550,MATCH(I$4,'Slutlig allokering kvv'!$B$1:$AJ$1,0),FALSE)/1,0)</f>
        <v>0</v>
      </c>
      <c r="J236">
        <f>IFERROR(VLOOKUP($B236,Kraftvärmeprod!$B$1:$AJ$550,MATCH(J$4,Kraftvärmeprod!$B$1:$AJ$1,0),FALSE)/1,0)-IFERROR(VLOOKUP($B236,'Slutlig allokering kvv'!$B$2:$AJ$550,MATCH(J$4,'Slutlig allokering kvv'!$B$1:$AJ$1,0),FALSE)/1,0)</f>
        <v>0</v>
      </c>
      <c r="K236">
        <f>IFERROR(VLOOKUP($B236,Kraftvärmeprod!$B$1:$AJ$550,MATCH(K$4,Kraftvärmeprod!$B$1:$AJ$1,0),FALSE)/1,0)-IFERROR(VLOOKUP($B236,'Slutlig allokering kvv'!$B$2:$AJ$550,MATCH(K$4,'Slutlig allokering kvv'!$B$1:$AJ$1,0),FALSE)/1,0)</f>
        <v>0</v>
      </c>
      <c r="L236">
        <f>IFERROR(VLOOKUP($B236,Kraftvärmeprod!$B$1:$AJ$550,MATCH(L$4,Kraftvärmeprod!$B$1:$AJ$1,0),FALSE)/1,0)-IFERROR(VLOOKUP($B236,'Slutlig allokering kvv'!$B$2:$AJ$550,MATCH(L$4,'Slutlig allokering kvv'!$B$1:$AJ$1,0),FALSE)/1,0)</f>
        <v>0</v>
      </c>
      <c r="M236">
        <f>IFERROR(VLOOKUP($B236,Kraftvärmeprod!$B$1:$AJ$550,MATCH(M$4,Kraftvärmeprod!$B$1:$AJ$1,0),FALSE)/1,0)-IFERROR(VLOOKUP($B236,'Slutlig allokering kvv'!$B$2:$AJ$550,MATCH(M$4,'Slutlig allokering kvv'!$B$1:$AJ$1,0),FALSE)/1,0)</f>
        <v>0</v>
      </c>
      <c r="N236">
        <f>IFERROR(VLOOKUP($B236,Kraftvärmeprod!$B$1:$AJ$550,MATCH(N$4,Kraftvärmeprod!$B$1:$AJ$1,0),FALSE)/1,0)-IFERROR(VLOOKUP($B236,'Slutlig allokering kvv'!$B$2:$AJ$550,MATCH(N$4,'Slutlig allokering kvv'!$B$1:$AJ$1,0),FALSE)/1,0)</f>
        <v>0</v>
      </c>
      <c r="O236">
        <f>IFERROR(VLOOKUP($B236,Kraftvärmeprod!$B$1:$AJ$550,MATCH(O$4,Kraftvärmeprod!$B$1:$AJ$1,0),FALSE)/1,0)-IFERROR(VLOOKUP($B236,'Slutlig allokering kvv'!$B$2:$AJ$550,MATCH(O$4,'Slutlig allokering kvv'!$B$1:$AJ$1,0),FALSE)/1,0)</f>
        <v>0</v>
      </c>
      <c r="P236">
        <f>IFERROR(VLOOKUP($B236,Kraftvärmeprod!$B$1:$AJ$550,MATCH(P$4,Kraftvärmeprod!$B$1:$AJ$1,0),FALSE)/1,0)-IFERROR(VLOOKUP($B236,'Slutlig allokering kvv'!$B$2:$AJ$550,MATCH(P$4,'Slutlig allokering kvv'!$B$1:$AJ$1,0),FALSE)/1,0)</f>
        <v>0</v>
      </c>
      <c r="Q236">
        <f>IFERROR(VLOOKUP($B236,Kraftvärmeprod!$B$1:$AJ$550,MATCH(Q$4,Kraftvärmeprod!$B$1:$AJ$1,0),FALSE)/1,0)-IFERROR(VLOOKUP($B236,'Slutlig allokering kvv'!$B$2:$AJ$550,MATCH(Q$4,'Slutlig allokering kvv'!$B$1:$AJ$1,0),FALSE)/1,0)</f>
        <v>0</v>
      </c>
      <c r="R236">
        <f>IFERROR(VLOOKUP($B236,Kraftvärmeprod!$B$1:$AJ$550,MATCH(R$4,Kraftvärmeprod!$B$1:$AJ$1,0),FALSE)/1,0)-IFERROR(VLOOKUP($B236,'Slutlig allokering kvv'!$B$2:$AJ$550,MATCH(R$4,'Slutlig allokering kvv'!$B$1:$AJ$1,0),FALSE)/1,0)</f>
        <v>0</v>
      </c>
      <c r="S236">
        <f>IFERROR(VLOOKUP($B236,Kraftvärmeprod!$B$1:$AJ$550,MATCH(S$4,Kraftvärmeprod!$B$1:$AJ$1,0),FALSE)/1,0)-IFERROR(VLOOKUP($B236,'Slutlig allokering kvv'!$B$2:$AJ$550,MATCH(S$4,'Slutlig allokering kvv'!$B$1:$AJ$1,0),FALSE)/1,0)</f>
        <v>0</v>
      </c>
      <c r="T236">
        <f>IFERROR(VLOOKUP($B236,Kraftvärmeprod!$B$1:$AJ$550,MATCH(T$4,Kraftvärmeprod!$B$1:$AJ$1,0),FALSE)/1,0)-IFERROR(VLOOKUP($B236,'Slutlig allokering kvv'!$B$2:$AJ$550,MATCH(T$4,'Slutlig allokering kvv'!$B$1:$AJ$1,0),FALSE)/1,0)</f>
        <v>0</v>
      </c>
      <c r="U236">
        <f>IFERROR(VLOOKUP($B236,Kraftvärmeprod!$B$1:$AJ$550,MATCH(U$4,Kraftvärmeprod!$B$1:$AJ$1,0),FALSE)/1,0)-IFERROR(VLOOKUP($B236,'Slutlig allokering kvv'!$B$2:$AJ$550,MATCH(U$4,'Slutlig allokering kvv'!$B$1:$AJ$1,0),FALSE)/1,0)</f>
        <v>0</v>
      </c>
      <c r="V236">
        <f>IFERROR(VLOOKUP($B236,Kraftvärmeprod!$B$1:$AJ$550,MATCH(V$4,Kraftvärmeprod!$B$1:$AJ$1,0),FALSE)/1,0)-IFERROR(VLOOKUP($B236,'Slutlig allokering kvv'!$B$2:$AJ$550,MATCH(V$4,'Slutlig allokering kvv'!$B$1:$AJ$1,0),FALSE)/1,0)</f>
        <v>0</v>
      </c>
      <c r="W236">
        <f>IFERROR(VLOOKUP($B236,Kraftvärmeprod!$B$1:$AJ$550,MATCH(W$4,Kraftvärmeprod!$B$1:$AJ$1,0),FALSE)/1,0)-IFERROR(VLOOKUP($B236,'Slutlig allokering kvv'!$B$2:$AJ$550,MATCH(W$4,'Slutlig allokering kvv'!$B$1:$AJ$1,0),FALSE)/1,0)</f>
        <v>0</v>
      </c>
      <c r="X236">
        <f>IFERROR(VLOOKUP($B236,Kraftvärmeprod!$B$1:$AJ$550,MATCH(X$4,Kraftvärmeprod!$B$1:$AJ$1,0),FALSE)/1,0)-IFERROR(VLOOKUP($B236,'Slutlig allokering kvv'!$B$2:$AJ$550,MATCH(X$4,'Slutlig allokering kvv'!$B$1:$AJ$1,0),FALSE)/1,0)</f>
        <v>0</v>
      </c>
      <c r="Y236">
        <f>IFERROR(VLOOKUP($B236,Kraftvärmeprod!$B$1:$AJ$550,MATCH(Y$4,Kraftvärmeprod!$B$1:$AJ$1,0),FALSE)/1,0)-IFERROR(VLOOKUP($B236,'Slutlig allokering kvv'!$B$2:$AJ$550,MATCH(Y$4,'Slutlig allokering kvv'!$B$1:$AJ$1,0),FALSE)/1,0)</f>
        <v>0</v>
      </c>
      <c r="Z236">
        <f>IFERROR(VLOOKUP($B236,Kraftvärmeprod!$B$1:$AJ$550,MATCH(Z$4,Kraftvärmeprod!$B$1:$AJ$1,0),FALSE)/1,0)-IFERROR(VLOOKUP($B236,'Slutlig allokering kvv'!$B$2:$AJ$550,MATCH(Z$4,'Slutlig allokering kvv'!$B$1:$AJ$1,0),FALSE)/1,0)</f>
        <v>0</v>
      </c>
      <c r="AA236">
        <f>IFERROR(VLOOKUP($B236,Kraftvärmeprod!$B$1:$AJ$550,MATCH(AA$4,Kraftvärmeprod!$B$1:$AJ$1,0),FALSE)/1,0)-IFERROR(VLOOKUP($B236,'Slutlig allokering kvv'!$B$2:$AJ$550,MATCH(AA$4,'Slutlig allokering kvv'!$B$1:$AJ$1,0),FALSE)/1,0)</f>
        <v>0</v>
      </c>
      <c r="AB236">
        <f>IFERROR(VLOOKUP($B236,Kraftvärmeprod!$B$1:$AJ$550,MATCH(AB$4,Kraftvärmeprod!$B$1:$AJ$1,0),FALSE)/1,0)-IFERROR(VLOOKUP($B236,'Slutlig allokering kvv'!$B$2:$AJ$550,MATCH(AB$4,'Slutlig allokering kvv'!$B$1:$AJ$1,0),FALSE)/1,0)</f>
        <v>0</v>
      </c>
      <c r="AC236">
        <f>IFERROR(VLOOKUP($B236,Kraftvärmeprod!$B$1:$AJ$550,MATCH(AC$4,Kraftvärmeprod!$B$1:$AJ$1,0),FALSE)/1,0)-IFERROR(VLOOKUP($B236,'Slutlig allokering kvv'!$B$2:$AJ$550,MATCH(AC$4,'Slutlig allokering kvv'!$B$1:$AJ$1,0),FALSE)/1,0)</f>
        <v>0</v>
      </c>
      <c r="AD236">
        <f>IFERROR(VLOOKUP($B236,Miljö!$B$1:$E$471,MATCH("Hjälpel kraftvärme (GWh)",Miljö!$B$1:$E$1,0),FALSE)/1,0)-IFERROR(VLOOKUP($B236,'Slutlig allokering kvv'!$B$2:$AJ$550,MATCH(AD$4,'Slutlig allokering kvv'!$B$1:$AJ$1,0),FALSE)/1,0)</f>
        <v>0</v>
      </c>
      <c r="AH236">
        <f t="shared" si="6"/>
        <v>0</v>
      </c>
      <c r="AJ236">
        <f>IFERROR(VLOOKUP($B236,'Slutlig allokering kvv'!$B$2:$AX$550,MATCH("Summa slutlig allokerad tillförd energi (utan hjälpel och rökgaskondensering):",'Slutlig allokering kvv'!$B$1:$AX$1,0),FALSE)/1,"")</f>
        <v>0</v>
      </c>
      <c r="AL236" s="195" t="str">
        <f>IFERROR(1-VLOOKUP($B236,'Slutlig allokering kvv'!$B$2:$AX$550,MATCH("Andel av bränsle i kvv som allokerats till värme, exklusive rökgaskondensering och hjälpel",'Slutlig allokering kvv'!$B$1:$AX$1,0),FALSE),"")</f>
        <v/>
      </c>
      <c r="AN236" s="195" t="str">
        <f t="shared" si="7"/>
        <v/>
      </c>
    </row>
    <row r="237" spans="1:40" x14ac:dyDescent="0.25">
      <c r="A237" s="2" t="s">
        <v>374</v>
      </c>
      <c r="B237" s="2" t="s">
        <v>372</v>
      </c>
      <c r="C237" t="str">
        <f>IFERROR(VLOOKUP($B237,Kraftvärmeprod!$B$1:$AH$479,MATCH(C$4,Kraftvärmeprod!$B$1:$AG$1,0),FALSE)/1,"")</f>
        <v/>
      </c>
      <c r="D237" t="str">
        <f>IFERROR(VLOOKUP($B237,Kraftvärmeprod!$B$1:$AH$479,MATCH(D$4,Kraftvärmeprod!$B$1:$AG$1,0),FALSE)/1,"")</f>
        <v/>
      </c>
      <c r="F237">
        <f>IFERROR(VLOOKUP($B237,Kraftvärmeprod!$B$1:$AJ$550,MATCH(F$4,Kraftvärmeprod!$B$1:$AJ$1,0),FALSE)/1,0)-IFERROR(VLOOKUP($B237,'Slutlig allokering kvv'!$B$2:$AJ$550,MATCH(F$4,'Slutlig allokering kvv'!$B$1:$AJ$1,0),FALSE)/1,0)</f>
        <v>0</v>
      </c>
      <c r="G237">
        <f>IFERROR(VLOOKUP($B237,Kraftvärmeprod!$B$1:$AJ$550,MATCH(G$4,Kraftvärmeprod!$B$1:$AJ$1,0),FALSE)/1,0)-IFERROR(VLOOKUP($B237,'Slutlig allokering kvv'!$B$2:$AJ$550,MATCH(G$4,'Slutlig allokering kvv'!$B$1:$AJ$1,0),FALSE)/1,0)</f>
        <v>0</v>
      </c>
      <c r="H237">
        <f>IFERROR(VLOOKUP($B237,Kraftvärmeprod!$B$1:$AJ$550,MATCH(H$4,Kraftvärmeprod!$B$1:$AJ$1,0),FALSE)/1,0)-IFERROR(VLOOKUP($B237,'Slutlig allokering kvv'!$B$2:$AJ$550,MATCH(H$4,'Slutlig allokering kvv'!$B$1:$AJ$1,0),FALSE)/1,0)</f>
        <v>0</v>
      </c>
      <c r="I237">
        <f>IFERROR(VLOOKUP($B237,Kraftvärmeprod!$B$1:$AJ$550,MATCH(I$4,Kraftvärmeprod!$B$1:$AJ$1,0),FALSE)/1,0)-IFERROR(VLOOKUP($B237,'Slutlig allokering kvv'!$B$2:$AJ$550,MATCH(I$4,'Slutlig allokering kvv'!$B$1:$AJ$1,0),FALSE)/1,0)</f>
        <v>0</v>
      </c>
      <c r="J237">
        <f>IFERROR(VLOOKUP($B237,Kraftvärmeprod!$B$1:$AJ$550,MATCH(J$4,Kraftvärmeprod!$B$1:$AJ$1,0),FALSE)/1,0)-IFERROR(VLOOKUP($B237,'Slutlig allokering kvv'!$B$2:$AJ$550,MATCH(J$4,'Slutlig allokering kvv'!$B$1:$AJ$1,0),FALSE)/1,0)</f>
        <v>0</v>
      </c>
      <c r="K237">
        <f>IFERROR(VLOOKUP($B237,Kraftvärmeprod!$B$1:$AJ$550,MATCH(K$4,Kraftvärmeprod!$B$1:$AJ$1,0),FALSE)/1,0)-IFERROR(VLOOKUP($B237,'Slutlig allokering kvv'!$B$2:$AJ$550,MATCH(K$4,'Slutlig allokering kvv'!$B$1:$AJ$1,0),FALSE)/1,0)</f>
        <v>0</v>
      </c>
      <c r="L237">
        <f>IFERROR(VLOOKUP($B237,Kraftvärmeprod!$B$1:$AJ$550,MATCH(L$4,Kraftvärmeprod!$B$1:$AJ$1,0),FALSE)/1,0)-IFERROR(VLOOKUP($B237,'Slutlig allokering kvv'!$B$2:$AJ$550,MATCH(L$4,'Slutlig allokering kvv'!$B$1:$AJ$1,0),FALSE)/1,0)</f>
        <v>0</v>
      </c>
      <c r="M237">
        <f>IFERROR(VLOOKUP($B237,Kraftvärmeprod!$B$1:$AJ$550,MATCH(M$4,Kraftvärmeprod!$B$1:$AJ$1,0),FALSE)/1,0)-IFERROR(VLOOKUP($B237,'Slutlig allokering kvv'!$B$2:$AJ$550,MATCH(M$4,'Slutlig allokering kvv'!$B$1:$AJ$1,0),FALSE)/1,0)</f>
        <v>0</v>
      </c>
      <c r="N237">
        <f>IFERROR(VLOOKUP($B237,Kraftvärmeprod!$B$1:$AJ$550,MATCH(N$4,Kraftvärmeprod!$B$1:$AJ$1,0),FALSE)/1,0)-IFERROR(VLOOKUP($B237,'Slutlig allokering kvv'!$B$2:$AJ$550,MATCH(N$4,'Slutlig allokering kvv'!$B$1:$AJ$1,0),FALSE)/1,0)</f>
        <v>0</v>
      </c>
      <c r="O237">
        <f>IFERROR(VLOOKUP($B237,Kraftvärmeprod!$B$1:$AJ$550,MATCH(O$4,Kraftvärmeprod!$B$1:$AJ$1,0),FALSE)/1,0)-IFERROR(VLOOKUP($B237,'Slutlig allokering kvv'!$B$2:$AJ$550,MATCH(O$4,'Slutlig allokering kvv'!$B$1:$AJ$1,0),FALSE)/1,0)</f>
        <v>0</v>
      </c>
      <c r="P237">
        <f>IFERROR(VLOOKUP($B237,Kraftvärmeprod!$B$1:$AJ$550,MATCH(P$4,Kraftvärmeprod!$B$1:$AJ$1,0),FALSE)/1,0)-IFERROR(VLOOKUP($B237,'Slutlig allokering kvv'!$B$2:$AJ$550,MATCH(P$4,'Slutlig allokering kvv'!$B$1:$AJ$1,0),FALSE)/1,0)</f>
        <v>0</v>
      </c>
      <c r="Q237">
        <f>IFERROR(VLOOKUP($B237,Kraftvärmeprod!$B$1:$AJ$550,MATCH(Q$4,Kraftvärmeprod!$B$1:$AJ$1,0),FALSE)/1,0)-IFERROR(VLOOKUP($B237,'Slutlig allokering kvv'!$B$2:$AJ$550,MATCH(Q$4,'Slutlig allokering kvv'!$B$1:$AJ$1,0),FALSE)/1,0)</f>
        <v>0</v>
      </c>
      <c r="R237">
        <f>IFERROR(VLOOKUP($B237,Kraftvärmeprod!$B$1:$AJ$550,MATCH(R$4,Kraftvärmeprod!$B$1:$AJ$1,0),FALSE)/1,0)-IFERROR(VLOOKUP($B237,'Slutlig allokering kvv'!$B$2:$AJ$550,MATCH(R$4,'Slutlig allokering kvv'!$B$1:$AJ$1,0),FALSE)/1,0)</f>
        <v>0</v>
      </c>
      <c r="S237">
        <f>IFERROR(VLOOKUP($B237,Kraftvärmeprod!$B$1:$AJ$550,MATCH(S$4,Kraftvärmeprod!$B$1:$AJ$1,0),FALSE)/1,0)-IFERROR(VLOOKUP($B237,'Slutlig allokering kvv'!$B$2:$AJ$550,MATCH(S$4,'Slutlig allokering kvv'!$B$1:$AJ$1,0),FALSE)/1,0)</f>
        <v>0</v>
      </c>
      <c r="T237">
        <f>IFERROR(VLOOKUP($B237,Kraftvärmeprod!$B$1:$AJ$550,MATCH(T$4,Kraftvärmeprod!$B$1:$AJ$1,0),FALSE)/1,0)-IFERROR(VLOOKUP($B237,'Slutlig allokering kvv'!$B$2:$AJ$550,MATCH(T$4,'Slutlig allokering kvv'!$B$1:$AJ$1,0),FALSE)/1,0)</f>
        <v>0</v>
      </c>
      <c r="U237">
        <f>IFERROR(VLOOKUP($B237,Kraftvärmeprod!$B$1:$AJ$550,MATCH(U$4,Kraftvärmeprod!$B$1:$AJ$1,0),FALSE)/1,0)-IFERROR(VLOOKUP($B237,'Slutlig allokering kvv'!$B$2:$AJ$550,MATCH(U$4,'Slutlig allokering kvv'!$B$1:$AJ$1,0),FALSE)/1,0)</f>
        <v>0</v>
      </c>
      <c r="V237">
        <f>IFERROR(VLOOKUP($B237,Kraftvärmeprod!$B$1:$AJ$550,MATCH(V$4,Kraftvärmeprod!$B$1:$AJ$1,0),FALSE)/1,0)-IFERROR(VLOOKUP($B237,'Slutlig allokering kvv'!$B$2:$AJ$550,MATCH(V$4,'Slutlig allokering kvv'!$B$1:$AJ$1,0),FALSE)/1,0)</f>
        <v>0</v>
      </c>
      <c r="W237">
        <f>IFERROR(VLOOKUP($B237,Kraftvärmeprod!$B$1:$AJ$550,MATCH(W$4,Kraftvärmeprod!$B$1:$AJ$1,0),FALSE)/1,0)-IFERROR(VLOOKUP($B237,'Slutlig allokering kvv'!$B$2:$AJ$550,MATCH(W$4,'Slutlig allokering kvv'!$B$1:$AJ$1,0),FALSE)/1,0)</f>
        <v>0</v>
      </c>
      <c r="X237">
        <f>IFERROR(VLOOKUP($B237,Kraftvärmeprod!$B$1:$AJ$550,MATCH(X$4,Kraftvärmeprod!$B$1:$AJ$1,0),FALSE)/1,0)-IFERROR(VLOOKUP($B237,'Slutlig allokering kvv'!$B$2:$AJ$550,MATCH(X$4,'Slutlig allokering kvv'!$B$1:$AJ$1,0),FALSE)/1,0)</f>
        <v>0</v>
      </c>
      <c r="Y237">
        <f>IFERROR(VLOOKUP($B237,Kraftvärmeprod!$B$1:$AJ$550,MATCH(Y$4,Kraftvärmeprod!$B$1:$AJ$1,0),FALSE)/1,0)-IFERROR(VLOOKUP($B237,'Slutlig allokering kvv'!$B$2:$AJ$550,MATCH(Y$4,'Slutlig allokering kvv'!$B$1:$AJ$1,0),FALSE)/1,0)</f>
        <v>0</v>
      </c>
      <c r="Z237">
        <f>IFERROR(VLOOKUP($B237,Kraftvärmeprod!$B$1:$AJ$550,MATCH(Z$4,Kraftvärmeprod!$B$1:$AJ$1,0),FALSE)/1,0)-IFERROR(VLOOKUP($B237,'Slutlig allokering kvv'!$B$2:$AJ$550,MATCH(Z$4,'Slutlig allokering kvv'!$B$1:$AJ$1,0),FALSE)/1,0)</f>
        <v>0</v>
      </c>
      <c r="AA237">
        <f>IFERROR(VLOOKUP($B237,Kraftvärmeprod!$B$1:$AJ$550,MATCH(AA$4,Kraftvärmeprod!$B$1:$AJ$1,0),FALSE)/1,0)-IFERROR(VLOOKUP($B237,'Slutlig allokering kvv'!$B$2:$AJ$550,MATCH(AA$4,'Slutlig allokering kvv'!$B$1:$AJ$1,0),FALSE)/1,0)</f>
        <v>0</v>
      </c>
      <c r="AB237">
        <f>IFERROR(VLOOKUP($B237,Kraftvärmeprod!$B$1:$AJ$550,MATCH(AB$4,Kraftvärmeprod!$B$1:$AJ$1,0),FALSE)/1,0)-IFERROR(VLOOKUP($B237,'Slutlig allokering kvv'!$B$2:$AJ$550,MATCH(AB$4,'Slutlig allokering kvv'!$B$1:$AJ$1,0),FALSE)/1,0)</f>
        <v>0</v>
      </c>
      <c r="AC237">
        <f>IFERROR(VLOOKUP($B237,Kraftvärmeprod!$B$1:$AJ$550,MATCH(AC$4,Kraftvärmeprod!$B$1:$AJ$1,0),FALSE)/1,0)-IFERROR(VLOOKUP($B237,'Slutlig allokering kvv'!$B$2:$AJ$550,MATCH(AC$4,'Slutlig allokering kvv'!$B$1:$AJ$1,0),FALSE)/1,0)</f>
        <v>0</v>
      </c>
      <c r="AD237">
        <f>IFERROR(VLOOKUP($B237,Miljö!$B$1:$E$471,MATCH("Hjälpel kraftvärme (GWh)",Miljö!$B$1:$E$1,0),FALSE)/1,0)-IFERROR(VLOOKUP($B237,'Slutlig allokering kvv'!$B$2:$AJ$550,MATCH(AD$4,'Slutlig allokering kvv'!$B$1:$AJ$1,0),FALSE)/1,0)</f>
        <v>0</v>
      </c>
      <c r="AH237">
        <f t="shared" si="6"/>
        <v>0</v>
      </c>
      <c r="AJ237">
        <f>IFERROR(VLOOKUP($B237,'Slutlig allokering kvv'!$B$2:$AX$550,MATCH("Summa slutlig allokerad tillförd energi (utan hjälpel och rökgaskondensering):",'Slutlig allokering kvv'!$B$1:$AX$1,0),FALSE)/1,"")</f>
        <v>0</v>
      </c>
      <c r="AL237" s="195" t="str">
        <f>IFERROR(1-VLOOKUP($B237,'Slutlig allokering kvv'!$B$2:$AX$550,MATCH("Andel av bränsle i kvv som allokerats till värme, exklusive rökgaskondensering och hjälpel",'Slutlig allokering kvv'!$B$1:$AX$1,0),FALSE),"")</f>
        <v/>
      </c>
      <c r="AN237" s="195" t="str">
        <f t="shared" si="7"/>
        <v/>
      </c>
    </row>
    <row r="238" spans="1:40" x14ac:dyDescent="0.25">
      <c r="A238" s="2" t="s">
        <v>374</v>
      </c>
      <c r="B238" s="2" t="s">
        <v>376</v>
      </c>
      <c r="C238" t="str">
        <f>IFERROR(VLOOKUP($B238,Kraftvärmeprod!$B$1:$AH$479,MATCH(C$4,Kraftvärmeprod!$B$1:$AG$1,0),FALSE)/1,"")</f>
        <v/>
      </c>
      <c r="D238" t="str">
        <f>IFERROR(VLOOKUP($B238,Kraftvärmeprod!$B$1:$AH$479,MATCH(D$4,Kraftvärmeprod!$B$1:$AG$1,0),FALSE)/1,"")</f>
        <v/>
      </c>
      <c r="F238">
        <f>IFERROR(VLOOKUP($B238,Kraftvärmeprod!$B$1:$AJ$550,MATCH(F$4,Kraftvärmeprod!$B$1:$AJ$1,0),FALSE)/1,0)-IFERROR(VLOOKUP($B238,'Slutlig allokering kvv'!$B$2:$AJ$550,MATCH(F$4,'Slutlig allokering kvv'!$B$1:$AJ$1,0),FALSE)/1,0)</f>
        <v>0</v>
      </c>
      <c r="G238">
        <f>IFERROR(VLOOKUP($B238,Kraftvärmeprod!$B$1:$AJ$550,MATCH(G$4,Kraftvärmeprod!$B$1:$AJ$1,0),FALSE)/1,0)-IFERROR(VLOOKUP($B238,'Slutlig allokering kvv'!$B$2:$AJ$550,MATCH(G$4,'Slutlig allokering kvv'!$B$1:$AJ$1,0),FALSE)/1,0)</f>
        <v>0</v>
      </c>
      <c r="H238">
        <f>IFERROR(VLOOKUP($B238,Kraftvärmeprod!$B$1:$AJ$550,MATCH(H$4,Kraftvärmeprod!$B$1:$AJ$1,0),FALSE)/1,0)-IFERROR(VLOOKUP($B238,'Slutlig allokering kvv'!$B$2:$AJ$550,MATCH(H$4,'Slutlig allokering kvv'!$B$1:$AJ$1,0),FALSE)/1,0)</f>
        <v>0</v>
      </c>
      <c r="I238">
        <f>IFERROR(VLOOKUP($B238,Kraftvärmeprod!$B$1:$AJ$550,MATCH(I$4,Kraftvärmeprod!$B$1:$AJ$1,0),FALSE)/1,0)-IFERROR(VLOOKUP($B238,'Slutlig allokering kvv'!$B$2:$AJ$550,MATCH(I$4,'Slutlig allokering kvv'!$B$1:$AJ$1,0),FALSE)/1,0)</f>
        <v>0</v>
      </c>
      <c r="J238">
        <f>IFERROR(VLOOKUP($B238,Kraftvärmeprod!$B$1:$AJ$550,MATCH(J$4,Kraftvärmeprod!$B$1:$AJ$1,0),FALSE)/1,0)-IFERROR(VLOOKUP($B238,'Slutlig allokering kvv'!$B$2:$AJ$550,MATCH(J$4,'Slutlig allokering kvv'!$B$1:$AJ$1,0),FALSE)/1,0)</f>
        <v>0</v>
      </c>
      <c r="K238">
        <f>IFERROR(VLOOKUP($B238,Kraftvärmeprod!$B$1:$AJ$550,MATCH(K$4,Kraftvärmeprod!$B$1:$AJ$1,0),FALSE)/1,0)-IFERROR(VLOOKUP($B238,'Slutlig allokering kvv'!$B$2:$AJ$550,MATCH(K$4,'Slutlig allokering kvv'!$B$1:$AJ$1,0),FALSE)/1,0)</f>
        <v>0</v>
      </c>
      <c r="L238">
        <f>IFERROR(VLOOKUP($B238,Kraftvärmeprod!$B$1:$AJ$550,MATCH(L$4,Kraftvärmeprod!$B$1:$AJ$1,0),FALSE)/1,0)-IFERROR(VLOOKUP($B238,'Slutlig allokering kvv'!$B$2:$AJ$550,MATCH(L$4,'Slutlig allokering kvv'!$B$1:$AJ$1,0),FALSE)/1,0)</f>
        <v>0</v>
      </c>
      <c r="M238">
        <f>IFERROR(VLOOKUP($B238,Kraftvärmeprod!$B$1:$AJ$550,MATCH(M$4,Kraftvärmeprod!$B$1:$AJ$1,0),FALSE)/1,0)-IFERROR(VLOOKUP($B238,'Slutlig allokering kvv'!$B$2:$AJ$550,MATCH(M$4,'Slutlig allokering kvv'!$B$1:$AJ$1,0),FALSE)/1,0)</f>
        <v>0</v>
      </c>
      <c r="N238">
        <f>IFERROR(VLOOKUP($B238,Kraftvärmeprod!$B$1:$AJ$550,MATCH(N$4,Kraftvärmeprod!$B$1:$AJ$1,0),FALSE)/1,0)-IFERROR(VLOOKUP($B238,'Slutlig allokering kvv'!$B$2:$AJ$550,MATCH(N$4,'Slutlig allokering kvv'!$B$1:$AJ$1,0),FALSE)/1,0)</f>
        <v>0</v>
      </c>
      <c r="O238">
        <f>IFERROR(VLOOKUP($B238,Kraftvärmeprod!$B$1:$AJ$550,MATCH(O$4,Kraftvärmeprod!$B$1:$AJ$1,0),FALSE)/1,0)-IFERROR(VLOOKUP($B238,'Slutlig allokering kvv'!$B$2:$AJ$550,MATCH(O$4,'Slutlig allokering kvv'!$B$1:$AJ$1,0),FALSE)/1,0)</f>
        <v>0</v>
      </c>
      <c r="P238">
        <f>IFERROR(VLOOKUP($B238,Kraftvärmeprod!$B$1:$AJ$550,MATCH(P$4,Kraftvärmeprod!$B$1:$AJ$1,0),FALSE)/1,0)-IFERROR(VLOOKUP($B238,'Slutlig allokering kvv'!$B$2:$AJ$550,MATCH(P$4,'Slutlig allokering kvv'!$B$1:$AJ$1,0),FALSE)/1,0)</f>
        <v>0</v>
      </c>
      <c r="Q238">
        <f>IFERROR(VLOOKUP($B238,Kraftvärmeprod!$B$1:$AJ$550,MATCH(Q$4,Kraftvärmeprod!$B$1:$AJ$1,0),FALSE)/1,0)-IFERROR(VLOOKUP($B238,'Slutlig allokering kvv'!$B$2:$AJ$550,MATCH(Q$4,'Slutlig allokering kvv'!$B$1:$AJ$1,0),FALSE)/1,0)</f>
        <v>0</v>
      </c>
      <c r="R238">
        <f>IFERROR(VLOOKUP($B238,Kraftvärmeprod!$B$1:$AJ$550,MATCH(R$4,Kraftvärmeprod!$B$1:$AJ$1,0),FALSE)/1,0)-IFERROR(VLOOKUP($B238,'Slutlig allokering kvv'!$B$2:$AJ$550,MATCH(R$4,'Slutlig allokering kvv'!$B$1:$AJ$1,0),FALSE)/1,0)</f>
        <v>0</v>
      </c>
      <c r="S238">
        <f>IFERROR(VLOOKUP($B238,Kraftvärmeprod!$B$1:$AJ$550,MATCH(S$4,Kraftvärmeprod!$B$1:$AJ$1,0),FALSE)/1,0)-IFERROR(VLOOKUP($B238,'Slutlig allokering kvv'!$B$2:$AJ$550,MATCH(S$4,'Slutlig allokering kvv'!$B$1:$AJ$1,0),FALSE)/1,0)</f>
        <v>0</v>
      </c>
      <c r="T238">
        <f>IFERROR(VLOOKUP($B238,Kraftvärmeprod!$B$1:$AJ$550,MATCH(T$4,Kraftvärmeprod!$B$1:$AJ$1,0),FALSE)/1,0)-IFERROR(VLOOKUP($B238,'Slutlig allokering kvv'!$B$2:$AJ$550,MATCH(T$4,'Slutlig allokering kvv'!$B$1:$AJ$1,0),FALSE)/1,0)</f>
        <v>0</v>
      </c>
      <c r="U238">
        <f>IFERROR(VLOOKUP($B238,Kraftvärmeprod!$B$1:$AJ$550,MATCH(U$4,Kraftvärmeprod!$B$1:$AJ$1,0),FALSE)/1,0)-IFERROR(VLOOKUP($B238,'Slutlig allokering kvv'!$B$2:$AJ$550,MATCH(U$4,'Slutlig allokering kvv'!$B$1:$AJ$1,0),FALSE)/1,0)</f>
        <v>0</v>
      </c>
      <c r="V238">
        <f>IFERROR(VLOOKUP($B238,Kraftvärmeprod!$B$1:$AJ$550,MATCH(V$4,Kraftvärmeprod!$B$1:$AJ$1,0),FALSE)/1,0)-IFERROR(VLOOKUP($B238,'Slutlig allokering kvv'!$B$2:$AJ$550,MATCH(V$4,'Slutlig allokering kvv'!$B$1:$AJ$1,0),FALSE)/1,0)</f>
        <v>0</v>
      </c>
      <c r="W238">
        <f>IFERROR(VLOOKUP($B238,Kraftvärmeprod!$B$1:$AJ$550,MATCH(W$4,Kraftvärmeprod!$B$1:$AJ$1,0),FALSE)/1,0)-IFERROR(VLOOKUP($B238,'Slutlig allokering kvv'!$B$2:$AJ$550,MATCH(W$4,'Slutlig allokering kvv'!$B$1:$AJ$1,0),FALSE)/1,0)</f>
        <v>0</v>
      </c>
      <c r="X238">
        <f>IFERROR(VLOOKUP($B238,Kraftvärmeprod!$B$1:$AJ$550,MATCH(X$4,Kraftvärmeprod!$B$1:$AJ$1,0),FALSE)/1,0)-IFERROR(VLOOKUP($B238,'Slutlig allokering kvv'!$B$2:$AJ$550,MATCH(X$4,'Slutlig allokering kvv'!$B$1:$AJ$1,0),FALSE)/1,0)</f>
        <v>0</v>
      </c>
      <c r="Y238">
        <f>IFERROR(VLOOKUP($B238,Kraftvärmeprod!$B$1:$AJ$550,MATCH(Y$4,Kraftvärmeprod!$B$1:$AJ$1,0),FALSE)/1,0)-IFERROR(VLOOKUP($B238,'Slutlig allokering kvv'!$B$2:$AJ$550,MATCH(Y$4,'Slutlig allokering kvv'!$B$1:$AJ$1,0),FALSE)/1,0)</f>
        <v>0</v>
      </c>
      <c r="Z238">
        <f>IFERROR(VLOOKUP($B238,Kraftvärmeprod!$B$1:$AJ$550,MATCH(Z$4,Kraftvärmeprod!$B$1:$AJ$1,0),FALSE)/1,0)-IFERROR(VLOOKUP($B238,'Slutlig allokering kvv'!$B$2:$AJ$550,MATCH(Z$4,'Slutlig allokering kvv'!$B$1:$AJ$1,0),FALSE)/1,0)</f>
        <v>0</v>
      </c>
      <c r="AA238">
        <f>IFERROR(VLOOKUP($B238,Kraftvärmeprod!$B$1:$AJ$550,MATCH(AA$4,Kraftvärmeprod!$B$1:$AJ$1,0),FALSE)/1,0)-IFERROR(VLOOKUP($B238,'Slutlig allokering kvv'!$B$2:$AJ$550,MATCH(AA$4,'Slutlig allokering kvv'!$B$1:$AJ$1,0),FALSE)/1,0)</f>
        <v>0</v>
      </c>
      <c r="AB238">
        <f>IFERROR(VLOOKUP($B238,Kraftvärmeprod!$B$1:$AJ$550,MATCH(AB$4,Kraftvärmeprod!$B$1:$AJ$1,0),FALSE)/1,0)-IFERROR(VLOOKUP($B238,'Slutlig allokering kvv'!$B$2:$AJ$550,MATCH(AB$4,'Slutlig allokering kvv'!$B$1:$AJ$1,0),FALSE)/1,0)</f>
        <v>0</v>
      </c>
      <c r="AC238">
        <f>IFERROR(VLOOKUP($B238,Kraftvärmeprod!$B$1:$AJ$550,MATCH(AC$4,Kraftvärmeprod!$B$1:$AJ$1,0),FALSE)/1,0)-IFERROR(VLOOKUP($B238,'Slutlig allokering kvv'!$B$2:$AJ$550,MATCH(AC$4,'Slutlig allokering kvv'!$B$1:$AJ$1,0),FALSE)/1,0)</f>
        <v>0</v>
      </c>
      <c r="AD238">
        <f>IFERROR(VLOOKUP($B238,Miljö!$B$1:$E$471,MATCH("Hjälpel kraftvärme (GWh)",Miljö!$B$1:$E$1,0),FALSE)/1,0)-IFERROR(VLOOKUP($B238,'Slutlig allokering kvv'!$B$2:$AJ$550,MATCH(AD$4,'Slutlig allokering kvv'!$B$1:$AJ$1,0),FALSE)/1,0)</f>
        <v>0</v>
      </c>
      <c r="AH238">
        <f t="shared" si="6"/>
        <v>0</v>
      </c>
      <c r="AJ238">
        <f>IFERROR(VLOOKUP($B238,'Slutlig allokering kvv'!$B$2:$AX$550,MATCH("Summa slutlig allokerad tillförd energi (utan hjälpel och rökgaskondensering):",'Slutlig allokering kvv'!$B$1:$AX$1,0),FALSE)/1,"")</f>
        <v>0</v>
      </c>
      <c r="AL238" s="195" t="str">
        <f>IFERROR(1-VLOOKUP($B238,'Slutlig allokering kvv'!$B$2:$AX$550,MATCH("Andel av bränsle i kvv som allokerats till värme, exklusive rökgaskondensering och hjälpel",'Slutlig allokering kvv'!$B$1:$AX$1,0),FALSE),"")</f>
        <v/>
      </c>
      <c r="AN238" s="195" t="str">
        <f t="shared" si="7"/>
        <v/>
      </c>
    </row>
    <row r="239" spans="1:40" x14ac:dyDescent="0.25">
      <c r="A239" s="2" t="s">
        <v>374</v>
      </c>
      <c r="B239" s="2" t="s">
        <v>373</v>
      </c>
      <c r="C239" t="str">
        <f>IFERROR(VLOOKUP($B239,Kraftvärmeprod!$B$1:$AH$479,MATCH(C$4,Kraftvärmeprod!$B$1:$AG$1,0),FALSE)/1,"")</f>
        <v/>
      </c>
      <c r="D239" t="str">
        <f>IFERROR(VLOOKUP($B239,Kraftvärmeprod!$B$1:$AH$479,MATCH(D$4,Kraftvärmeprod!$B$1:$AG$1,0),FALSE)/1,"")</f>
        <v/>
      </c>
      <c r="F239">
        <f>IFERROR(VLOOKUP($B239,Kraftvärmeprod!$B$1:$AJ$550,MATCH(F$4,Kraftvärmeprod!$B$1:$AJ$1,0),FALSE)/1,0)-IFERROR(VLOOKUP($B239,'Slutlig allokering kvv'!$B$2:$AJ$550,MATCH(F$4,'Slutlig allokering kvv'!$B$1:$AJ$1,0),FALSE)/1,0)</f>
        <v>0</v>
      </c>
      <c r="G239">
        <f>IFERROR(VLOOKUP($B239,Kraftvärmeprod!$B$1:$AJ$550,MATCH(G$4,Kraftvärmeprod!$B$1:$AJ$1,0),FALSE)/1,0)-IFERROR(VLOOKUP($B239,'Slutlig allokering kvv'!$B$2:$AJ$550,MATCH(G$4,'Slutlig allokering kvv'!$B$1:$AJ$1,0),FALSE)/1,0)</f>
        <v>0</v>
      </c>
      <c r="H239">
        <f>IFERROR(VLOOKUP($B239,Kraftvärmeprod!$B$1:$AJ$550,MATCH(H$4,Kraftvärmeprod!$B$1:$AJ$1,0),FALSE)/1,0)-IFERROR(VLOOKUP($B239,'Slutlig allokering kvv'!$B$2:$AJ$550,MATCH(H$4,'Slutlig allokering kvv'!$B$1:$AJ$1,0),FALSE)/1,0)</f>
        <v>0</v>
      </c>
      <c r="I239">
        <f>IFERROR(VLOOKUP($B239,Kraftvärmeprod!$B$1:$AJ$550,MATCH(I$4,Kraftvärmeprod!$B$1:$AJ$1,0),FALSE)/1,0)-IFERROR(VLOOKUP($B239,'Slutlig allokering kvv'!$B$2:$AJ$550,MATCH(I$4,'Slutlig allokering kvv'!$B$1:$AJ$1,0),FALSE)/1,0)</f>
        <v>0</v>
      </c>
      <c r="J239">
        <f>IFERROR(VLOOKUP($B239,Kraftvärmeprod!$B$1:$AJ$550,MATCH(J$4,Kraftvärmeprod!$B$1:$AJ$1,0),FALSE)/1,0)-IFERROR(VLOOKUP($B239,'Slutlig allokering kvv'!$B$2:$AJ$550,MATCH(J$4,'Slutlig allokering kvv'!$B$1:$AJ$1,0),FALSE)/1,0)</f>
        <v>0</v>
      </c>
      <c r="K239">
        <f>IFERROR(VLOOKUP($B239,Kraftvärmeprod!$B$1:$AJ$550,MATCH(K$4,Kraftvärmeprod!$B$1:$AJ$1,0),FALSE)/1,0)-IFERROR(VLOOKUP($B239,'Slutlig allokering kvv'!$B$2:$AJ$550,MATCH(K$4,'Slutlig allokering kvv'!$B$1:$AJ$1,0),FALSE)/1,0)</f>
        <v>0</v>
      </c>
      <c r="L239">
        <f>IFERROR(VLOOKUP($B239,Kraftvärmeprod!$B$1:$AJ$550,MATCH(L$4,Kraftvärmeprod!$B$1:$AJ$1,0),FALSE)/1,0)-IFERROR(VLOOKUP($B239,'Slutlig allokering kvv'!$B$2:$AJ$550,MATCH(L$4,'Slutlig allokering kvv'!$B$1:$AJ$1,0),FALSE)/1,0)</f>
        <v>0</v>
      </c>
      <c r="M239">
        <f>IFERROR(VLOOKUP($B239,Kraftvärmeprod!$B$1:$AJ$550,MATCH(M$4,Kraftvärmeprod!$B$1:$AJ$1,0),FALSE)/1,0)-IFERROR(VLOOKUP($B239,'Slutlig allokering kvv'!$B$2:$AJ$550,MATCH(M$4,'Slutlig allokering kvv'!$B$1:$AJ$1,0),FALSE)/1,0)</f>
        <v>0</v>
      </c>
      <c r="N239">
        <f>IFERROR(VLOOKUP($B239,Kraftvärmeprod!$B$1:$AJ$550,MATCH(N$4,Kraftvärmeprod!$B$1:$AJ$1,0),FALSE)/1,0)-IFERROR(VLOOKUP($B239,'Slutlig allokering kvv'!$B$2:$AJ$550,MATCH(N$4,'Slutlig allokering kvv'!$B$1:$AJ$1,0),FALSE)/1,0)</f>
        <v>0</v>
      </c>
      <c r="O239">
        <f>IFERROR(VLOOKUP($B239,Kraftvärmeprod!$B$1:$AJ$550,MATCH(O$4,Kraftvärmeprod!$B$1:$AJ$1,0),FALSE)/1,0)-IFERROR(VLOOKUP($B239,'Slutlig allokering kvv'!$B$2:$AJ$550,MATCH(O$4,'Slutlig allokering kvv'!$B$1:$AJ$1,0),FALSE)/1,0)</f>
        <v>0</v>
      </c>
      <c r="P239">
        <f>IFERROR(VLOOKUP($B239,Kraftvärmeprod!$B$1:$AJ$550,MATCH(P$4,Kraftvärmeprod!$B$1:$AJ$1,0),FALSE)/1,0)-IFERROR(VLOOKUP($B239,'Slutlig allokering kvv'!$B$2:$AJ$550,MATCH(P$4,'Slutlig allokering kvv'!$B$1:$AJ$1,0),FALSE)/1,0)</f>
        <v>0</v>
      </c>
      <c r="Q239">
        <f>IFERROR(VLOOKUP($B239,Kraftvärmeprod!$B$1:$AJ$550,MATCH(Q$4,Kraftvärmeprod!$B$1:$AJ$1,0),FALSE)/1,0)-IFERROR(VLOOKUP($B239,'Slutlig allokering kvv'!$B$2:$AJ$550,MATCH(Q$4,'Slutlig allokering kvv'!$B$1:$AJ$1,0),FALSE)/1,0)</f>
        <v>0</v>
      </c>
      <c r="R239">
        <f>IFERROR(VLOOKUP($B239,Kraftvärmeprod!$B$1:$AJ$550,MATCH(R$4,Kraftvärmeprod!$B$1:$AJ$1,0),FALSE)/1,0)-IFERROR(VLOOKUP($B239,'Slutlig allokering kvv'!$B$2:$AJ$550,MATCH(R$4,'Slutlig allokering kvv'!$B$1:$AJ$1,0),FALSE)/1,0)</f>
        <v>0</v>
      </c>
      <c r="S239">
        <f>IFERROR(VLOOKUP($B239,Kraftvärmeprod!$B$1:$AJ$550,MATCH(S$4,Kraftvärmeprod!$B$1:$AJ$1,0),FALSE)/1,0)-IFERROR(VLOOKUP($B239,'Slutlig allokering kvv'!$B$2:$AJ$550,MATCH(S$4,'Slutlig allokering kvv'!$B$1:$AJ$1,0),FALSE)/1,0)</f>
        <v>0</v>
      </c>
      <c r="T239">
        <f>IFERROR(VLOOKUP($B239,Kraftvärmeprod!$B$1:$AJ$550,MATCH(T$4,Kraftvärmeprod!$B$1:$AJ$1,0),FALSE)/1,0)-IFERROR(VLOOKUP($B239,'Slutlig allokering kvv'!$B$2:$AJ$550,MATCH(T$4,'Slutlig allokering kvv'!$B$1:$AJ$1,0),FALSE)/1,0)</f>
        <v>0</v>
      </c>
      <c r="U239">
        <f>IFERROR(VLOOKUP($B239,Kraftvärmeprod!$B$1:$AJ$550,MATCH(U$4,Kraftvärmeprod!$B$1:$AJ$1,0),FALSE)/1,0)-IFERROR(VLOOKUP($B239,'Slutlig allokering kvv'!$B$2:$AJ$550,MATCH(U$4,'Slutlig allokering kvv'!$B$1:$AJ$1,0),FALSE)/1,0)</f>
        <v>0</v>
      </c>
      <c r="V239">
        <f>IFERROR(VLOOKUP($B239,Kraftvärmeprod!$B$1:$AJ$550,MATCH(V$4,Kraftvärmeprod!$B$1:$AJ$1,0),FALSE)/1,0)-IFERROR(VLOOKUP($B239,'Slutlig allokering kvv'!$B$2:$AJ$550,MATCH(V$4,'Slutlig allokering kvv'!$B$1:$AJ$1,0),FALSE)/1,0)</f>
        <v>0</v>
      </c>
      <c r="W239">
        <f>IFERROR(VLOOKUP($B239,Kraftvärmeprod!$B$1:$AJ$550,MATCH(W$4,Kraftvärmeprod!$B$1:$AJ$1,0),FALSE)/1,0)-IFERROR(VLOOKUP($B239,'Slutlig allokering kvv'!$B$2:$AJ$550,MATCH(W$4,'Slutlig allokering kvv'!$B$1:$AJ$1,0),FALSE)/1,0)</f>
        <v>0</v>
      </c>
      <c r="X239">
        <f>IFERROR(VLOOKUP($B239,Kraftvärmeprod!$B$1:$AJ$550,MATCH(X$4,Kraftvärmeprod!$B$1:$AJ$1,0),FALSE)/1,0)-IFERROR(VLOOKUP($B239,'Slutlig allokering kvv'!$B$2:$AJ$550,MATCH(X$4,'Slutlig allokering kvv'!$B$1:$AJ$1,0),FALSE)/1,0)</f>
        <v>0</v>
      </c>
      <c r="Y239">
        <f>IFERROR(VLOOKUP($B239,Kraftvärmeprod!$B$1:$AJ$550,MATCH(Y$4,Kraftvärmeprod!$B$1:$AJ$1,0),FALSE)/1,0)-IFERROR(VLOOKUP($B239,'Slutlig allokering kvv'!$B$2:$AJ$550,MATCH(Y$4,'Slutlig allokering kvv'!$B$1:$AJ$1,0),FALSE)/1,0)</f>
        <v>0</v>
      </c>
      <c r="Z239">
        <f>IFERROR(VLOOKUP($B239,Kraftvärmeprod!$B$1:$AJ$550,MATCH(Z$4,Kraftvärmeprod!$B$1:$AJ$1,0),FALSE)/1,0)-IFERROR(VLOOKUP($B239,'Slutlig allokering kvv'!$B$2:$AJ$550,MATCH(Z$4,'Slutlig allokering kvv'!$B$1:$AJ$1,0),FALSE)/1,0)</f>
        <v>0</v>
      </c>
      <c r="AA239">
        <f>IFERROR(VLOOKUP($B239,Kraftvärmeprod!$B$1:$AJ$550,MATCH(AA$4,Kraftvärmeprod!$B$1:$AJ$1,0),FALSE)/1,0)-IFERROR(VLOOKUP($B239,'Slutlig allokering kvv'!$B$2:$AJ$550,MATCH(AA$4,'Slutlig allokering kvv'!$B$1:$AJ$1,0),FALSE)/1,0)</f>
        <v>0</v>
      </c>
      <c r="AB239">
        <f>IFERROR(VLOOKUP($B239,Kraftvärmeprod!$B$1:$AJ$550,MATCH(AB$4,Kraftvärmeprod!$B$1:$AJ$1,0),FALSE)/1,0)-IFERROR(VLOOKUP($B239,'Slutlig allokering kvv'!$B$2:$AJ$550,MATCH(AB$4,'Slutlig allokering kvv'!$B$1:$AJ$1,0),FALSE)/1,0)</f>
        <v>0</v>
      </c>
      <c r="AC239">
        <f>IFERROR(VLOOKUP($B239,Kraftvärmeprod!$B$1:$AJ$550,MATCH(AC$4,Kraftvärmeprod!$B$1:$AJ$1,0),FALSE)/1,0)-IFERROR(VLOOKUP($B239,'Slutlig allokering kvv'!$B$2:$AJ$550,MATCH(AC$4,'Slutlig allokering kvv'!$B$1:$AJ$1,0),FALSE)/1,0)</f>
        <v>0</v>
      </c>
      <c r="AD239">
        <f>IFERROR(VLOOKUP($B239,Miljö!$B$1:$E$471,MATCH("Hjälpel kraftvärme (GWh)",Miljö!$B$1:$E$1,0),FALSE)/1,0)-IFERROR(VLOOKUP($B239,'Slutlig allokering kvv'!$B$2:$AJ$550,MATCH(AD$4,'Slutlig allokering kvv'!$B$1:$AJ$1,0),FALSE)/1,0)</f>
        <v>0</v>
      </c>
      <c r="AH239">
        <f t="shared" si="6"/>
        <v>0</v>
      </c>
      <c r="AJ239">
        <f>IFERROR(VLOOKUP($B239,'Slutlig allokering kvv'!$B$2:$AX$550,MATCH("Summa slutlig allokerad tillförd energi (utan hjälpel och rökgaskondensering):",'Slutlig allokering kvv'!$B$1:$AX$1,0),FALSE)/1,"")</f>
        <v>0</v>
      </c>
      <c r="AL239" s="195" t="str">
        <f>IFERROR(1-VLOOKUP($B239,'Slutlig allokering kvv'!$B$2:$AX$550,MATCH("Andel av bränsle i kvv som allokerats till värme, exklusive rökgaskondensering och hjälpel",'Slutlig allokering kvv'!$B$1:$AX$1,0),FALSE),"")</f>
        <v/>
      </c>
      <c r="AN239" s="195" t="str">
        <f t="shared" si="7"/>
        <v/>
      </c>
    </row>
    <row r="240" spans="1:40" x14ac:dyDescent="0.25">
      <c r="A240" s="2" t="s">
        <v>377</v>
      </c>
      <c r="B240" s="2" t="s">
        <v>378</v>
      </c>
      <c r="C240" t="str">
        <f>IFERROR(VLOOKUP($B240,Kraftvärmeprod!$B$1:$AH$479,MATCH(C$4,Kraftvärmeprod!$B$1:$AG$1,0),FALSE)/1,"")</f>
        <v/>
      </c>
      <c r="D240" t="str">
        <f>IFERROR(VLOOKUP($B240,Kraftvärmeprod!$B$1:$AH$479,MATCH(D$4,Kraftvärmeprod!$B$1:$AG$1,0),FALSE)/1,"")</f>
        <v/>
      </c>
      <c r="F240">
        <f>IFERROR(VLOOKUP($B240,Kraftvärmeprod!$B$1:$AJ$550,MATCH(F$4,Kraftvärmeprod!$B$1:$AJ$1,0),FALSE)/1,0)-IFERROR(VLOOKUP($B240,'Slutlig allokering kvv'!$B$2:$AJ$550,MATCH(F$4,'Slutlig allokering kvv'!$B$1:$AJ$1,0),FALSE)/1,0)</f>
        <v>0</v>
      </c>
      <c r="G240">
        <f>IFERROR(VLOOKUP($B240,Kraftvärmeprod!$B$1:$AJ$550,MATCH(G$4,Kraftvärmeprod!$B$1:$AJ$1,0),FALSE)/1,0)-IFERROR(VLOOKUP($B240,'Slutlig allokering kvv'!$B$2:$AJ$550,MATCH(G$4,'Slutlig allokering kvv'!$B$1:$AJ$1,0),FALSE)/1,0)</f>
        <v>0</v>
      </c>
      <c r="H240">
        <f>IFERROR(VLOOKUP($B240,Kraftvärmeprod!$B$1:$AJ$550,MATCH(H$4,Kraftvärmeprod!$B$1:$AJ$1,0),FALSE)/1,0)-IFERROR(VLOOKUP($B240,'Slutlig allokering kvv'!$B$2:$AJ$550,MATCH(H$4,'Slutlig allokering kvv'!$B$1:$AJ$1,0),FALSE)/1,0)</f>
        <v>0</v>
      </c>
      <c r="I240">
        <f>IFERROR(VLOOKUP($B240,Kraftvärmeprod!$B$1:$AJ$550,MATCH(I$4,Kraftvärmeprod!$B$1:$AJ$1,0),FALSE)/1,0)-IFERROR(VLOOKUP($B240,'Slutlig allokering kvv'!$B$2:$AJ$550,MATCH(I$4,'Slutlig allokering kvv'!$B$1:$AJ$1,0),FALSE)/1,0)</f>
        <v>0</v>
      </c>
      <c r="J240">
        <f>IFERROR(VLOOKUP($B240,Kraftvärmeprod!$B$1:$AJ$550,MATCH(J$4,Kraftvärmeprod!$B$1:$AJ$1,0),FALSE)/1,0)-IFERROR(VLOOKUP($B240,'Slutlig allokering kvv'!$B$2:$AJ$550,MATCH(J$4,'Slutlig allokering kvv'!$B$1:$AJ$1,0),FALSE)/1,0)</f>
        <v>0</v>
      </c>
      <c r="K240">
        <f>IFERROR(VLOOKUP($B240,Kraftvärmeprod!$B$1:$AJ$550,MATCH(K$4,Kraftvärmeprod!$B$1:$AJ$1,0),FALSE)/1,0)-IFERROR(VLOOKUP($B240,'Slutlig allokering kvv'!$B$2:$AJ$550,MATCH(K$4,'Slutlig allokering kvv'!$B$1:$AJ$1,0),FALSE)/1,0)</f>
        <v>0</v>
      </c>
      <c r="L240">
        <f>IFERROR(VLOOKUP($B240,Kraftvärmeprod!$B$1:$AJ$550,MATCH(L$4,Kraftvärmeprod!$B$1:$AJ$1,0),FALSE)/1,0)-IFERROR(VLOOKUP($B240,'Slutlig allokering kvv'!$B$2:$AJ$550,MATCH(L$4,'Slutlig allokering kvv'!$B$1:$AJ$1,0),FALSE)/1,0)</f>
        <v>0</v>
      </c>
      <c r="M240">
        <f>IFERROR(VLOOKUP($B240,Kraftvärmeprod!$B$1:$AJ$550,MATCH(M$4,Kraftvärmeprod!$B$1:$AJ$1,0),FALSE)/1,0)-IFERROR(VLOOKUP($B240,'Slutlig allokering kvv'!$B$2:$AJ$550,MATCH(M$4,'Slutlig allokering kvv'!$B$1:$AJ$1,0),FALSE)/1,0)</f>
        <v>0</v>
      </c>
      <c r="N240">
        <f>IFERROR(VLOOKUP($B240,Kraftvärmeprod!$B$1:$AJ$550,MATCH(N$4,Kraftvärmeprod!$B$1:$AJ$1,0),FALSE)/1,0)-IFERROR(VLOOKUP($B240,'Slutlig allokering kvv'!$B$2:$AJ$550,MATCH(N$4,'Slutlig allokering kvv'!$B$1:$AJ$1,0),FALSE)/1,0)</f>
        <v>0</v>
      </c>
      <c r="O240">
        <f>IFERROR(VLOOKUP($B240,Kraftvärmeprod!$B$1:$AJ$550,MATCH(O$4,Kraftvärmeprod!$B$1:$AJ$1,0),FALSE)/1,0)-IFERROR(VLOOKUP($B240,'Slutlig allokering kvv'!$B$2:$AJ$550,MATCH(O$4,'Slutlig allokering kvv'!$B$1:$AJ$1,0),FALSE)/1,0)</f>
        <v>0</v>
      </c>
      <c r="P240">
        <f>IFERROR(VLOOKUP($B240,Kraftvärmeprod!$B$1:$AJ$550,MATCH(P$4,Kraftvärmeprod!$B$1:$AJ$1,0),FALSE)/1,0)-IFERROR(VLOOKUP($B240,'Slutlig allokering kvv'!$B$2:$AJ$550,MATCH(P$4,'Slutlig allokering kvv'!$B$1:$AJ$1,0),FALSE)/1,0)</f>
        <v>0</v>
      </c>
      <c r="Q240">
        <f>IFERROR(VLOOKUP($B240,Kraftvärmeprod!$B$1:$AJ$550,MATCH(Q$4,Kraftvärmeprod!$B$1:$AJ$1,0),FALSE)/1,0)-IFERROR(VLOOKUP($B240,'Slutlig allokering kvv'!$B$2:$AJ$550,MATCH(Q$4,'Slutlig allokering kvv'!$B$1:$AJ$1,0),FALSE)/1,0)</f>
        <v>0</v>
      </c>
      <c r="R240">
        <f>IFERROR(VLOOKUP($B240,Kraftvärmeprod!$B$1:$AJ$550,MATCH(R$4,Kraftvärmeprod!$B$1:$AJ$1,0),FALSE)/1,0)-IFERROR(VLOOKUP($B240,'Slutlig allokering kvv'!$B$2:$AJ$550,MATCH(R$4,'Slutlig allokering kvv'!$B$1:$AJ$1,0),FALSE)/1,0)</f>
        <v>0</v>
      </c>
      <c r="S240">
        <f>IFERROR(VLOOKUP($B240,Kraftvärmeprod!$B$1:$AJ$550,MATCH(S$4,Kraftvärmeprod!$B$1:$AJ$1,0),FALSE)/1,0)-IFERROR(VLOOKUP($B240,'Slutlig allokering kvv'!$B$2:$AJ$550,MATCH(S$4,'Slutlig allokering kvv'!$B$1:$AJ$1,0),FALSE)/1,0)</f>
        <v>0</v>
      </c>
      <c r="T240">
        <f>IFERROR(VLOOKUP($B240,Kraftvärmeprod!$B$1:$AJ$550,MATCH(T$4,Kraftvärmeprod!$B$1:$AJ$1,0),FALSE)/1,0)-IFERROR(VLOOKUP($B240,'Slutlig allokering kvv'!$B$2:$AJ$550,MATCH(T$4,'Slutlig allokering kvv'!$B$1:$AJ$1,0),FALSE)/1,0)</f>
        <v>0</v>
      </c>
      <c r="U240">
        <f>IFERROR(VLOOKUP($B240,Kraftvärmeprod!$B$1:$AJ$550,MATCH(U$4,Kraftvärmeprod!$B$1:$AJ$1,0),FALSE)/1,0)-IFERROR(VLOOKUP($B240,'Slutlig allokering kvv'!$B$2:$AJ$550,MATCH(U$4,'Slutlig allokering kvv'!$B$1:$AJ$1,0),FALSE)/1,0)</f>
        <v>0</v>
      </c>
      <c r="V240">
        <f>IFERROR(VLOOKUP($B240,Kraftvärmeprod!$B$1:$AJ$550,MATCH(V$4,Kraftvärmeprod!$B$1:$AJ$1,0),FALSE)/1,0)-IFERROR(VLOOKUP($B240,'Slutlig allokering kvv'!$B$2:$AJ$550,MATCH(V$4,'Slutlig allokering kvv'!$B$1:$AJ$1,0),FALSE)/1,0)</f>
        <v>0</v>
      </c>
      <c r="W240">
        <f>IFERROR(VLOOKUP($B240,Kraftvärmeprod!$B$1:$AJ$550,MATCH(W$4,Kraftvärmeprod!$B$1:$AJ$1,0),FALSE)/1,0)-IFERROR(VLOOKUP($B240,'Slutlig allokering kvv'!$B$2:$AJ$550,MATCH(W$4,'Slutlig allokering kvv'!$B$1:$AJ$1,0),FALSE)/1,0)</f>
        <v>0</v>
      </c>
      <c r="X240">
        <f>IFERROR(VLOOKUP($B240,Kraftvärmeprod!$B$1:$AJ$550,MATCH(X$4,Kraftvärmeprod!$B$1:$AJ$1,0),FALSE)/1,0)-IFERROR(VLOOKUP($B240,'Slutlig allokering kvv'!$B$2:$AJ$550,MATCH(X$4,'Slutlig allokering kvv'!$B$1:$AJ$1,0),FALSE)/1,0)</f>
        <v>0</v>
      </c>
      <c r="Y240">
        <f>IFERROR(VLOOKUP($B240,Kraftvärmeprod!$B$1:$AJ$550,MATCH(Y$4,Kraftvärmeprod!$B$1:$AJ$1,0),FALSE)/1,0)-IFERROR(VLOOKUP($B240,'Slutlig allokering kvv'!$B$2:$AJ$550,MATCH(Y$4,'Slutlig allokering kvv'!$B$1:$AJ$1,0),FALSE)/1,0)</f>
        <v>0</v>
      </c>
      <c r="Z240">
        <f>IFERROR(VLOOKUP($B240,Kraftvärmeprod!$B$1:$AJ$550,MATCH(Z$4,Kraftvärmeprod!$B$1:$AJ$1,0),FALSE)/1,0)-IFERROR(VLOOKUP($B240,'Slutlig allokering kvv'!$B$2:$AJ$550,MATCH(Z$4,'Slutlig allokering kvv'!$B$1:$AJ$1,0),FALSE)/1,0)</f>
        <v>0</v>
      </c>
      <c r="AA240">
        <f>IFERROR(VLOOKUP($B240,Kraftvärmeprod!$B$1:$AJ$550,MATCH(AA$4,Kraftvärmeprod!$B$1:$AJ$1,0),FALSE)/1,0)-IFERROR(VLOOKUP($B240,'Slutlig allokering kvv'!$B$2:$AJ$550,MATCH(AA$4,'Slutlig allokering kvv'!$B$1:$AJ$1,0),FALSE)/1,0)</f>
        <v>0</v>
      </c>
      <c r="AB240">
        <f>IFERROR(VLOOKUP($B240,Kraftvärmeprod!$B$1:$AJ$550,MATCH(AB$4,Kraftvärmeprod!$B$1:$AJ$1,0),FALSE)/1,0)-IFERROR(VLOOKUP($B240,'Slutlig allokering kvv'!$B$2:$AJ$550,MATCH(AB$4,'Slutlig allokering kvv'!$B$1:$AJ$1,0),FALSE)/1,0)</f>
        <v>0</v>
      </c>
      <c r="AC240">
        <f>IFERROR(VLOOKUP($B240,Kraftvärmeprod!$B$1:$AJ$550,MATCH(AC$4,Kraftvärmeprod!$B$1:$AJ$1,0),FALSE)/1,0)-IFERROR(VLOOKUP($B240,'Slutlig allokering kvv'!$B$2:$AJ$550,MATCH(AC$4,'Slutlig allokering kvv'!$B$1:$AJ$1,0),FALSE)/1,0)</f>
        <v>0</v>
      </c>
      <c r="AD240">
        <f>IFERROR(VLOOKUP($B240,Miljö!$B$1:$E$471,MATCH("Hjälpel kraftvärme (GWh)",Miljö!$B$1:$E$1,0),FALSE)/1,0)-IFERROR(VLOOKUP($B240,'Slutlig allokering kvv'!$B$2:$AJ$550,MATCH(AD$4,'Slutlig allokering kvv'!$B$1:$AJ$1,0),FALSE)/1,0)</f>
        <v>0</v>
      </c>
      <c r="AH240">
        <f t="shared" si="6"/>
        <v>0</v>
      </c>
      <c r="AJ240">
        <f>IFERROR(VLOOKUP($B240,'Slutlig allokering kvv'!$B$2:$AX$550,MATCH("Summa slutlig allokerad tillförd energi (utan hjälpel och rökgaskondensering):",'Slutlig allokering kvv'!$B$1:$AX$1,0),FALSE)/1,"")</f>
        <v>0</v>
      </c>
      <c r="AL240" s="195" t="str">
        <f>IFERROR(1-VLOOKUP($B240,'Slutlig allokering kvv'!$B$2:$AX$550,MATCH("Andel av bränsle i kvv som allokerats till värme, exklusive rökgaskondensering och hjälpel",'Slutlig allokering kvv'!$B$1:$AX$1,0),FALSE),"")</f>
        <v/>
      </c>
      <c r="AN240" s="195" t="str">
        <f t="shared" si="7"/>
        <v/>
      </c>
    </row>
    <row r="241" spans="1:40" x14ac:dyDescent="0.25">
      <c r="A241" s="2" t="s">
        <v>379</v>
      </c>
      <c r="B241" s="2" t="s">
        <v>380</v>
      </c>
      <c r="C241" t="str">
        <f>IFERROR(VLOOKUP($B241,Kraftvärmeprod!$B$1:$AH$479,MATCH(C$4,Kraftvärmeprod!$B$1:$AG$1,0),FALSE)/1,"")</f>
        <v/>
      </c>
      <c r="D241" t="str">
        <f>IFERROR(VLOOKUP($B241,Kraftvärmeprod!$B$1:$AH$479,MATCH(D$4,Kraftvärmeprod!$B$1:$AG$1,0),FALSE)/1,"")</f>
        <v/>
      </c>
      <c r="F241">
        <f>IFERROR(VLOOKUP($B241,Kraftvärmeprod!$B$1:$AJ$550,MATCH(F$4,Kraftvärmeprod!$B$1:$AJ$1,0),FALSE)/1,0)-IFERROR(VLOOKUP($B241,'Slutlig allokering kvv'!$B$2:$AJ$550,MATCH(F$4,'Slutlig allokering kvv'!$B$1:$AJ$1,0),FALSE)/1,0)</f>
        <v>0</v>
      </c>
      <c r="G241">
        <f>IFERROR(VLOOKUP($B241,Kraftvärmeprod!$B$1:$AJ$550,MATCH(G$4,Kraftvärmeprod!$B$1:$AJ$1,0),FALSE)/1,0)-IFERROR(VLOOKUP($B241,'Slutlig allokering kvv'!$B$2:$AJ$550,MATCH(G$4,'Slutlig allokering kvv'!$B$1:$AJ$1,0),FALSE)/1,0)</f>
        <v>0</v>
      </c>
      <c r="H241">
        <f>IFERROR(VLOOKUP($B241,Kraftvärmeprod!$B$1:$AJ$550,MATCH(H$4,Kraftvärmeprod!$B$1:$AJ$1,0),FALSE)/1,0)-IFERROR(VLOOKUP($B241,'Slutlig allokering kvv'!$B$2:$AJ$550,MATCH(H$4,'Slutlig allokering kvv'!$B$1:$AJ$1,0),FALSE)/1,0)</f>
        <v>0</v>
      </c>
      <c r="I241">
        <f>IFERROR(VLOOKUP($B241,Kraftvärmeprod!$B$1:$AJ$550,MATCH(I$4,Kraftvärmeprod!$B$1:$AJ$1,0),FALSE)/1,0)-IFERROR(VLOOKUP($B241,'Slutlig allokering kvv'!$B$2:$AJ$550,MATCH(I$4,'Slutlig allokering kvv'!$B$1:$AJ$1,0),FALSE)/1,0)</f>
        <v>0</v>
      </c>
      <c r="J241">
        <f>IFERROR(VLOOKUP($B241,Kraftvärmeprod!$B$1:$AJ$550,MATCH(J$4,Kraftvärmeprod!$B$1:$AJ$1,0),FALSE)/1,0)-IFERROR(VLOOKUP($B241,'Slutlig allokering kvv'!$B$2:$AJ$550,MATCH(J$4,'Slutlig allokering kvv'!$B$1:$AJ$1,0),FALSE)/1,0)</f>
        <v>0</v>
      </c>
      <c r="K241">
        <f>IFERROR(VLOOKUP($B241,Kraftvärmeprod!$B$1:$AJ$550,MATCH(K$4,Kraftvärmeprod!$B$1:$AJ$1,0),FALSE)/1,0)-IFERROR(VLOOKUP($B241,'Slutlig allokering kvv'!$B$2:$AJ$550,MATCH(K$4,'Slutlig allokering kvv'!$B$1:$AJ$1,0),FALSE)/1,0)</f>
        <v>0</v>
      </c>
      <c r="L241">
        <f>IFERROR(VLOOKUP($B241,Kraftvärmeprod!$B$1:$AJ$550,MATCH(L$4,Kraftvärmeprod!$B$1:$AJ$1,0),FALSE)/1,0)-IFERROR(VLOOKUP($B241,'Slutlig allokering kvv'!$B$2:$AJ$550,MATCH(L$4,'Slutlig allokering kvv'!$B$1:$AJ$1,0),FALSE)/1,0)</f>
        <v>0</v>
      </c>
      <c r="M241">
        <f>IFERROR(VLOOKUP($B241,Kraftvärmeprod!$B$1:$AJ$550,MATCH(M$4,Kraftvärmeprod!$B$1:$AJ$1,0),FALSE)/1,0)-IFERROR(VLOOKUP($B241,'Slutlig allokering kvv'!$B$2:$AJ$550,MATCH(M$4,'Slutlig allokering kvv'!$B$1:$AJ$1,0),FALSE)/1,0)</f>
        <v>0</v>
      </c>
      <c r="N241">
        <f>IFERROR(VLOOKUP($B241,Kraftvärmeprod!$B$1:$AJ$550,MATCH(N$4,Kraftvärmeprod!$B$1:$AJ$1,0),FALSE)/1,0)-IFERROR(VLOOKUP($B241,'Slutlig allokering kvv'!$B$2:$AJ$550,MATCH(N$4,'Slutlig allokering kvv'!$B$1:$AJ$1,0),FALSE)/1,0)</f>
        <v>0</v>
      </c>
      <c r="O241">
        <f>IFERROR(VLOOKUP($B241,Kraftvärmeprod!$B$1:$AJ$550,MATCH(O$4,Kraftvärmeprod!$B$1:$AJ$1,0),FALSE)/1,0)-IFERROR(VLOOKUP($B241,'Slutlig allokering kvv'!$B$2:$AJ$550,MATCH(O$4,'Slutlig allokering kvv'!$B$1:$AJ$1,0),FALSE)/1,0)</f>
        <v>0</v>
      </c>
      <c r="P241">
        <f>IFERROR(VLOOKUP($B241,Kraftvärmeprod!$B$1:$AJ$550,MATCH(P$4,Kraftvärmeprod!$B$1:$AJ$1,0),FALSE)/1,0)-IFERROR(VLOOKUP($B241,'Slutlig allokering kvv'!$B$2:$AJ$550,MATCH(P$4,'Slutlig allokering kvv'!$B$1:$AJ$1,0),FALSE)/1,0)</f>
        <v>0</v>
      </c>
      <c r="Q241">
        <f>IFERROR(VLOOKUP($B241,Kraftvärmeprod!$B$1:$AJ$550,MATCH(Q$4,Kraftvärmeprod!$B$1:$AJ$1,0),FALSE)/1,0)-IFERROR(VLOOKUP($B241,'Slutlig allokering kvv'!$B$2:$AJ$550,MATCH(Q$4,'Slutlig allokering kvv'!$B$1:$AJ$1,0),FALSE)/1,0)</f>
        <v>0</v>
      </c>
      <c r="R241">
        <f>IFERROR(VLOOKUP($B241,Kraftvärmeprod!$B$1:$AJ$550,MATCH(R$4,Kraftvärmeprod!$B$1:$AJ$1,0),FALSE)/1,0)-IFERROR(VLOOKUP($B241,'Slutlig allokering kvv'!$B$2:$AJ$550,MATCH(R$4,'Slutlig allokering kvv'!$B$1:$AJ$1,0),FALSE)/1,0)</f>
        <v>0</v>
      </c>
      <c r="S241">
        <f>IFERROR(VLOOKUP($B241,Kraftvärmeprod!$B$1:$AJ$550,MATCH(S$4,Kraftvärmeprod!$B$1:$AJ$1,0),FALSE)/1,0)-IFERROR(VLOOKUP($B241,'Slutlig allokering kvv'!$B$2:$AJ$550,MATCH(S$4,'Slutlig allokering kvv'!$B$1:$AJ$1,0),FALSE)/1,0)</f>
        <v>0</v>
      </c>
      <c r="T241">
        <f>IFERROR(VLOOKUP($B241,Kraftvärmeprod!$B$1:$AJ$550,MATCH(T$4,Kraftvärmeprod!$B$1:$AJ$1,0),FALSE)/1,0)-IFERROR(VLOOKUP($B241,'Slutlig allokering kvv'!$B$2:$AJ$550,MATCH(T$4,'Slutlig allokering kvv'!$B$1:$AJ$1,0),FALSE)/1,0)</f>
        <v>0</v>
      </c>
      <c r="U241">
        <f>IFERROR(VLOOKUP($B241,Kraftvärmeprod!$B$1:$AJ$550,MATCH(U$4,Kraftvärmeprod!$B$1:$AJ$1,0),FALSE)/1,0)-IFERROR(VLOOKUP($B241,'Slutlig allokering kvv'!$B$2:$AJ$550,MATCH(U$4,'Slutlig allokering kvv'!$B$1:$AJ$1,0),FALSE)/1,0)</f>
        <v>0</v>
      </c>
      <c r="V241">
        <f>IFERROR(VLOOKUP($B241,Kraftvärmeprod!$B$1:$AJ$550,MATCH(V$4,Kraftvärmeprod!$B$1:$AJ$1,0),FALSE)/1,0)-IFERROR(VLOOKUP($B241,'Slutlig allokering kvv'!$B$2:$AJ$550,MATCH(V$4,'Slutlig allokering kvv'!$B$1:$AJ$1,0),FALSE)/1,0)</f>
        <v>0</v>
      </c>
      <c r="W241">
        <f>IFERROR(VLOOKUP($B241,Kraftvärmeprod!$B$1:$AJ$550,MATCH(W$4,Kraftvärmeprod!$B$1:$AJ$1,0),FALSE)/1,0)-IFERROR(VLOOKUP($B241,'Slutlig allokering kvv'!$B$2:$AJ$550,MATCH(W$4,'Slutlig allokering kvv'!$B$1:$AJ$1,0),FALSE)/1,0)</f>
        <v>0</v>
      </c>
      <c r="X241">
        <f>IFERROR(VLOOKUP($B241,Kraftvärmeprod!$B$1:$AJ$550,MATCH(X$4,Kraftvärmeprod!$B$1:$AJ$1,0),FALSE)/1,0)-IFERROR(VLOOKUP($B241,'Slutlig allokering kvv'!$B$2:$AJ$550,MATCH(X$4,'Slutlig allokering kvv'!$B$1:$AJ$1,0),FALSE)/1,0)</f>
        <v>0</v>
      </c>
      <c r="Y241">
        <f>IFERROR(VLOOKUP($B241,Kraftvärmeprod!$B$1:$AJ$550,MATCH(Y$4,Kraftvärmeprod!$B$1:$AJ$1,0),FALSE)/1,0)-IFERROR(VLOOKUP($B241,'Slutlig allokering kvv'!$B$2:$AJ$550,MATCH(Y$4,'Slutlig allokering kvv'!$B$1:$AJ$1,0),FALSE)/1,0)</f>
        <v>0</v>
      </c>
      <c r="Z241">
        <f>IFERROR(VLOOKUP($B241,Kraftvärmeprod!$B$1:$AJ$550,MATCH(Z$4,Kraftvärmeprod!$B$1:$AJ$1,0),FALSE)/1,0)-IFERROR(VLOOKUP($B241,'Slutlig allokering kvv'!$B$2:$AJ$550,MATCH(Z$4,'Slutlig allokering kvv'!$B$1:$AJ$1,0),FALSE)/1,0)</f>
        <v>0</v>
      </c>
      <c r="AA241">
        <f>IFERROR(VLOOKUP($B241,Kraftvärmeprod!$B$1:$AJ$550,MATCH(AA$4,Kraftvärmeprod!$B$1:$AJ$1,0),FALSE)/1,0)-IFERROR(VLOOKUP($B241,'Slutlig allokering kvv'!$B$2:$AJ$550,MATCH(AA$4,'Slutlig allokering kvv'!$B$1:$AJ$1,0),FALSE)/1,0)</f>
        <v>0</v>
      </c>
      <c r="AB241">
        <f>IFERROR(VLOOKUP($B241,Kraftvärmeprod!$B$1:$AJ$550,MATCH(AB$4,Kraftvärmeprod!$B$1:$AJ$1,0),FALSE)/1,0)-IFERROR(VLOOKUP($B241,'Slutlig allokering kvv'!$B$2:$AJ$550,MATCH(AB$4,'Slutlig allokering kvv'!$B$1:$AJ$1,0),FALSE)/1,0)</f>
        <v>0</v>
      </c>
      <c r="AC241">
        <f>IFERROR(VLOOKUP($B241,Kraftvärmeprod!$B$1:$AJ$550,MATCH(AC$4,Kraftvärmeprod!$B$1:$AJ$1,0),FALSE)/1,0)-IFERROR(VLOOKUP($B241,'Slutlig allokering kvv'!$B$2:$AJ$550,MATCH(AC$4,'Slutlig allokering kvv'!$B$1:$AJ$1,0),FALSE)/1,0)</f>
        <v>0</v>
      </c>
      <c r="AD241">
        <f>IFERROR(VLOOKUP($B241,Miljö!$B$1:$E$471,MATCH("Hjälpel kraftvärme (GWh)",Miljö!$B$1:$E$1,0),FALSE)/1,0)-IFERROR(VLOOKUP($B241,'Slutlig allokering kvv'!$B$2:$AJ$550,MATCH(AD$4,'Slutlig allokering kvv'!$B$1:$AJ$1,0),FALSE)/1,0)</f>
        <v>0</v>
      </c>
      <c r="AH241">
        <f t="shared" si="6"/>
        <v>0</v>
      </c>
      <c r="AJ241">
        <f>IFERROR(VLOOKUP($B241,'Slutlig allokering kvv'!$B$2:$AX$550,MATCH("Summa slutlig allokerad tillförd energi (utan hjälpel och rökgaskondensering):",'Slutlig allokering kvv'!$B$1:$AX$1,0),FALSE)/1,"")</f>
        <v>0</v>
      </c>
      <c r="AL241" s="195" t="str">
        <f>IFERROR(1-VLOOKUP($B241,'Slutlig allokering kvv'!$B$2:$AX$550,MATCH("Andel av bränsle i kvv som allokerats till värme, exklusive rökgaskondensering och hjälpel",'Slutlig allokering kvv'!$B$1:$AX$1,0),FALSE),"")</f>
        <v/>
      </c>
      <c r="AN241" s="195" t="str">
        <f t="shared" si="7"/>
        <v/>
      </c>
    </row>
    <row r="242" spans="1:40" x14ac:dyDescent="0.25">
      <c r="A242" s="2" t="s">
        <v>381</v>
      </c>
      <c r="B242" s="2" t="s">
        <v>382</v>
      </c>
      <c r="C242" t="str">
        <f>IFERROR(VLOOKUP($B242,Kraftvärmeprod!$B$1:$AH$479,MATCH(C$4,Kraftvärmeprod!$B$1:$AG$1,0),FALSE)/1,"")</f>
        <v/>
      </c>
      <c r="D242" t="str">
        <f>IFERROR(VLOOKUP($B242,Kraftvärmeprod!$B$1:$AH$479,MATCH(D$4,Kraftvärmeprod!$B$1:$AG$1,0),FALSE)/1,"")</f>
        <v/>
      </c>
      <c r="F242">
        <f>IFERROR(VLOOKUP($B242,Kraftvärmeprod!$B$1:$AJ$550,MATCH(F$4,Kraftvärmeprod!$B$1:$AJ$1,0),FALSE)/1,0)-IFERROR(VLOOKUP($B242,'Slutlig allokering kvv'!$B$2:$AJ$550,MATCH(F$4,'Slutlig allokering kvv'!$B$1:$AJ$1,0),FALSE)/1,0)</f>
        <v>0</v>
      </c>
      <c r="G242">
        <f>IFERROR(VLOOKUP($B242,Kraftvärmeprod!$B$1:$AJ$550,MATCH(G$4,Kraftvärmeprod!$B$1:$AJ$1,0),FALSE)/1,0)-IFERROR(VLOOKUP($B242,'Slutlig allokering kvv'!$B$2:$AJ$550,MATCH(G$4,'Slutlig allokering kvv'!$B$1:$AJ$1,0),FALSE)/1,0)</f>
        <v>0</v>
      </c>
      <c r="H242">
        <f>IFERROR(VLOOKUP($B242,Kraftvärmeprod!$B$1:$AJ$550,MATCH(H$4,Kraftvärmeprod!$B$1:$AJ$1,0),FALSE)/1,0)-IFERROR(VLOOKUP($B242,'Slutlig allokering kvv'!$B$2:$AJ$550,MATCH(H$4,'Slutlig allokering kvv'!$B$1:$AJ$1,0),FALSE)/1,0)</f>
        <v>0</v>
      </c>
      <c r="I242">
        <f>IFERROR(VLOOKUP($B242,Kraftvärmeprod!$B$1:$AJ$550,MATCH(I$4,Kraftvärmeprod!$B$1:$AJ$1,0),FALSE)/1,0)-IFERROR(VLOOKUP($B242,'Slutlig allokering kvv'!$B$2:$AJ$550,MATCH(I$4,'Slutlig allokering kvv'!$B$1:$AJ$1,0),FALSE)/1,0)</f>
        <v>0</v>
      </c>
      <c r="J242">
        <f>IFERROR(VLOOKUP($B242,Kraftvärmeprod!$B$1:$AJ$550,MATCH(J$4,Kraftvärmeprod!$B$1:$AJ$1,0),FALSE)/1,0)-IFERROR(VLOOKUP($B242,'Slutlig allokering kvv'!$B$2:$AJ$550,MATCH(J$4,'Slutlig allokering kvv'!$B$1:$AJ$1,0),FALSE)/1,0)</f>
        <v>0</v>
      </c>
      <c r="K242">
        <f>IFERROR(VLOOKUP($B242,Kraftvärmeprod!$B$1:$AJ$550,MATCH(K$4,Kraftvärmeprod!$B$1:$AJ$1,0),FALSE)/1,0)-IFERROR(VLOOKUP($B242,'Slutlig allokering kvv'!$B$2:$AJ$550,MATCH(K$4,'Slutlig allokering kvv'!$B$1:$AJ$1,0),FALSE)/1,0)</f>
        <v>0</v>
      </c>
      <c r="L242">
        <f>IFERROR(VLOOKUP($B242,Kraftvärmeprod!$B$1:$AJ$550,MATCH(L$4,Kraftvärmeprod!$B$1:$AJ$1,0),FALSE)/1,0)-IFERROR(VLOOKUP($B242,'Slutlig allokering kvv'!$B$2:$AJ$550,MATCH(L$4,'Slutlig allokering kvv'!$B$1:$AJ$1,0),FALSE)/1,0)</f>
        <v>0</v>
      </c>
      <c r="M242">
        <f>IFERROR(VLOOKUP($B242,Kraftvärmeprod!$B$1:$AJ$550,MATCH(M$4,Kraftvärmeprod!$B$1:$AJ$1,0),FALSE)/1,0)-IFERROR(VLOOKUP($B242,'Slutlig allokering kvv'!$B$2:$AJ$550,MATCH(M$4,'Slutlig allokering kvv'!$B$1:$AJ$1,0),FALSE)/1,0)</f>
        <v>0</v>
      </c>
      <c r="N242">
        <f>IFERROR(VLOOKUP($B242,Kraftvärmeprod!$B$1:$AJ$550,MATCH(N$4,Kraftvärmeprod!$B$1:$AJ$1,0),FALSE)/1,0)-IFERROR(VLOOKUP($B242,'Slutlig allokering kvv'!$B$2:$AJ$550,MATCH(N$4,'Slutlig allokering kvv'!$B$1:$AJ$1,0),FALSE)/1,0)</f>
        <v>0</v>
      </c>
      <c r="O242">
        <f>IFERROR(VLOOKUP($B242,Kraftvärmeprod!$B$1:$AJ$550,MATCH(O$4,Kraftvärmeprod!$B$1:$AJ$1,0),FALSE)/1,0)-IFERROR(VLOOKUP($B242,'Slutlig allokering kvv'!$B$2:$AJ$550,MATCH(O$4,'Slutlig allokering kvv'!$B$1:$AJ$1,0),FALSE)/1,0)</f>
        <v>0</v>
      </c>
      <c r="P242">
        <f>IFERROR(VLOOKUP($B242,Kraftvärmeprod!$B$1:$AJ$550,MATCH(P$4,Kraftvärmeprod!$B$1:$AJ$1,0),FALSE)/1,0)-IFERROR(VLOOKUP($B242,'Slutlig allokering kvv'!$B$2:$AJ$550,MATCH(P$4,'Slutlig allokering kvv'!$B$1:$AJ$1,0),FALSE)/1,0)</f>
        <v>0</v>
      </c>
      <c r="Q242">
        <f>IFERROR(VLOOKUP($B242,Kraftvärmeprod!$B$1:$AJ$550,MATCH(Q$4,Kraftvärmeprod!$B$1:$AJ$1,0),FALSE)/1,0)-IFERROR(VLOOKUP($B242,'Slutlig allokering kvv'!$B$2:$AJ$550,MATCH(Q$4,'Slutlig allokering kvv'!$B$1:$AJ$1,0),FALSE)/1,0)</f>
        <v>0</v>
      </c>
      <c r="R242">
        <f>IFERROR(VLOOKUP($B242,Kraftvärmeprod!$B$1:$AJ$550,MATCH(R$4,Kraftvärmeprod!$B$1:$AJ$1,0),FALSE)/1,0)-IFERROR(VLOOKUP($B242,'Slutlig allokering kvv'!$B$2:$AJ$550,MATCH(R$4,'Slutlig allokering kvv'!$B$1:$AJ$1,0),FALSE)/1,0)</f>
        <v>0</v>
      </c>
      <c r="S242">
        <f>IFERROR(VLOOKUP($B242,Kraftvärmeprod!$B$1:$AJ$550,MATCH(S$4,Kraftvärmeprod!$B$1:$AJ$1,0),FALSE)/1,0)-IFERROR(VLOOKUP($B242,'Slutlig allokering kvv'!$B$2:$AJ$550,MATCH(S$4,'Slutlig allokering kvv'!$B$1:$AJ$1,0),FALSE)/1,0)</f>
        <v>0</v>
      </c>
      <c r="T242">
        <f>IFERROR(VLOOKUP($B242,Kraftvärmeprod!$B$1:$AJ$550,MATCH(T$4,Kraftvärmeprod!$B$1:$AJ$1,0),FALSE)/1,0)-IFERROR(VLOOKUP($B242,'Slutlig allokering kvv'!$B$2:$AJ$550,MATCH(T$4,'Slutlig allokering kvv'!$B$1:$AJ$1,0),FALSE)/1,0)</f>
        <v>0</v>
      </c>
      <c r="U242">
        <f>IFERROR(VLOOKUP($B242,Kraftvärmeprod!$B$1:$AJ$550,MATCH(U$4,Kraftvärmeprod!$B$1:$AJ$1,0),FALSE)/1,0)-IFERROR(VLOOKUP($B242,'Slutlig allokering kvv'!$B$2:$AJ$550,MATCH(U$4,'Slutlig allokering kvv'!$B$1:$AJ$1,0),FALSE)/1,0)</f>
        <v>0</v>
      </c>
      <c r="V242">
        <f>IFERROR(VLOOKUP($B242,Kraftvärmeprod!$B$1:$AJ$550,MATCH(V$4,Kraftvärmeprod!$B$1:$AJ$1,0),FALSE)/1,0)-IFERROR(VLOOKUP($B242,'Slutlig allokering kvv'!$B$2:$AJ$550,MATCH(V$4,'Slutlig allokering kvv'!$B$1:$AJ$1,0),FALSE)/1,0)</f>
        <v>0</v>
      </c>
      <c r="W242">
        <f>IFERROR(VLOOKUP($B242,Kraftvärmeprod!$B$1:$AJ$550,MATCH(W$4,Kraftvärmeprod!$B$1:$AJ$1,0),FALSE)/1,0)-IFERROR(VLOOKUP($B242,'Slutlig allokering kvv'!$B$2:$AJ$550,MATCH(W$4,'Slutlig allokering kvv'!$B$1:$AJ$1,0),FALSE)/1,0)</f>
        <v>0</v>
      </c>
      <c r="X242">
        <f>IFERROR(VLOOKUP($B242,Kraftvärmeprod!$B$1:$AJ$550,MATCH(X$4,Kraftvärmeprod!$B$1:$AJ$1,0),FALSE)/1,0)-IFERROR(VLOOKUP($B242,'Slutlig allokering kvv'!$B$2:$AJ$550,MATCH(X$4,'Slutlig allokering kvv'!$B$1:$AJ$1,0),FALSE)/1,0)</f>
        <v>0</v>
      </c>
      <c r="Y242">
        <f>IFERROR(VLOOKUP($B242,Kraftvärmeprod!$B$1:$AJ$550,MATCH(Y$4,Kraftvärmeprod!$B$1:$AJ$1,0),FALSE)/1,0)-IFERROR(VLOOKUP($B242,'Slutlig allokering kvv'!$B$2:$AJ$550,MATCH(Y$4,'Slutlig allokering kvv'!$B$1:$AJ$1,0),FALSE)/1,0)</f>
        <v>0</v>
      </c>
      <c r="Z242">
        <f>IFERROR(VLOOKUP($B242,Kraftvärmeprod!$B$1:$AJ$550,MATCH(Z$4,Kraftvärmeprod!$B$1:$AJ$1,0),FALSE)/1,0)-IFERROR(VLOOKUP($B242,'Slutlig allokering kvv'!$B$2:$AJ$550,MATCH(Z$4,'Slutlig allokering kvv'!$B$1:$AJ$1,0),FALSE)/1,0)</f>
        <v>0</v>
      </c>
      <c r="AA242">
        <f>IFERROR(VLOOKUP($B242,Kraftvärmeprod!$B$1:$AJ$550,MATCH(AA$4,Kraftvärmeprod!$B$1:$AJ$1,0),FALSE)/1,0)-IFERROR(VLOOKUP($B242,'Slutlig allokering kvv'!$B$2:$AJ$550,MATCH(AA$4,'Slutlig allokering kvv'!$B$1:$AJ$1,0),FALSE)/1,0)</f>
        <v>0</v>
      </c>
      <c r="AB242">
        <f>IFERROR(VLOOKUP($B242,Kraftvärmeprod!$B$1:$AJ$550,MATCH(AB$4,Kraftvärmeprod!$B$1:$AJ$1,0),FALSE)/1,0)-IFERROR(VLOOKUP($B242,'Slutlig allokering kvv'!$B$2:$AJ$550,MATCH(AB$4,'Slutlig allokering kvv'!$B$1:$AJ$1,0),FALSE)/1,0)</f>
        <v>0</v>
      </c>
      <c r="AC242">
        <f>IFERROR(VLOOKUP($B242,Kraftvärmeprod!$B$1:$AJ$550,MATCH(AC$4,Kraftvärmeprod!$B$1:$AJ$1,0),FALSE)/1,0)-IFERROR(VLOOKUP($B242,'Slutlig allokering kvv'!$B$2:$AJ$550,MATCH(AC$4,'Slutlig allokering kvv'!$B$1:$AJ$1,0),FALSE)/1,0)</f>
        <v>0</v>
      </c>
      <c r="AD242">
        <f>IFERROR(VLOOKUP($B242,Miljö!$B$1:$E$471,MATCH("Hjälpel kraftvärme (GWh)",Miljö!$B$1:$E$1,0),FALSE)/1,0)-IFERROR(VLOOKUP($B242,'Slutlig allokering kvv'!$B$2:$AJ$550,MATCH(AD$4,'Slutlig allokering kvv'!$B$1:$AJ$1,0),FALSE)/1,0)</f>
        <v>0</v>
      </c>
      <c r="AH242">
        <f t="shared" si="6"/>
        <v>0</v>
      </c>
      <c r="AJ242">
        <f>IFERROR(VLOOKUP($B242,'Slutlig allokering kvv'!$B$2:$AX$550,MATCH("Summa slutlig allokerad tillförd energi (utan hjälpel och rökgaskondensering):",'Slutlig allokering kvv'!$B$1:$AX$1,0),FALSE)/1,"")</f>
        <v>0</v>
      </c>
      <c r="AL242" s="195" t="str">
        <f>IFERROR(1-VLOOKUP($B242,'Slutlig allokering kvv'!$B$2:$AX$550,MATCH("Andel av bränsle i kvv som allokerats till värme, exklusive rökgaskondensering och hjälpel",'Slutlig allokering kvv'!$B$1:$AX$1,0),FALSE),"")</f>
        <v/>
      </c>
      <c r="AN242" s="195" t="str">
        <f t="shared" si="7"/>
        <v/>
      </c>
    </row>
    <row r="243" spans="1:40" x14ac:dyDescent="0.25">
      <c r="A243" s="2" t="s">
        <v>381</v>
      </c>
      <c r="B243" s="2" t="s">
        <v>383</v>
      </c>
      <c r="C243">
        <f>IFERROR(VLOOKUP($B243,Kraftvärmeprod!$B$1:$AH$479,MATCH(C$4,Kraftvärmeprod!$B$1:$AG$1,0),FALSE)/1,"")</f>
        <v>90.790999999999997</v>
      </c>
      <c r="D243">
        <f>IFERROR(VLOOKUP($B243,Kraftvärmeprod!$B$1:$AH$479,MATCH(D$4,Kraftvärmeprod!$B$1:$AG$1,0),FALSE)/1,"")</f>
        <v>19.777000000000001</v>
      </c>
      <c r="F243">
        <f>IFERROR(VLOOKUP($B243,Kraftvärmeprod!$B$1:$AJ$550,MATCH(F$4,Kraftvärmeprod!$B$1:$AJ$1,0),FALSE)/1,0)-IFERROR(VLOOKUP($B243,'Slutlig allokering kvv'!$B$2:$AJ$550,MATCH(F$4,'Slutlig allokering kvv'!$B$1:$AJ$1,0),FALSE)/1,0)</f>
        <v>0</v>
      </c>
      <c r="G243">
        <f>IFERROR(VLOOKUP($B243,Kraftvärmeprod!$B$1:$AJ$550,MATCH(G$4,Kraftvärmeprod!$B$1:$AJ$1,0),FALSE)/1,0)-IFERROR(VLOOKUP($B243,'Slutlig allokering kvv'!$B$2:$AJ$550,MATCH(G$4,'Slutlig allokering kvv'!$B$1:$AJ$1,0),FALSE)/1,0)</f>
        <v>0</v>
      </c>
      <c r="H243">
        <f>IFERROR(VLOOKUP($B243,Kraftvärmeprod!$B$1:$AJ$550,MATCH(H$4,Kraftvärmeprod!$B$1:$AJ$1,0),FALSE)/1,0)-IFERROR(VLOOKUP($B243,'Slutlig allokering kvv'!$B$2:$AJ$550,MATCH(H$4,'Slutlig allokering kvv'!$B$1:$AJ$1,0),FALSE)/1,0)</f>
        <v>0</v>
      </c>
      <c r="I243">
        <f>IFERROR(VLOOKUP($B243,Kraftvärmeprod!$B$1:$AJ$550,MATCH(I$4,Kraftvärmeprod!$B$1:$AJ$1,0),FALSE)/1,0)-IFERROR(VLOOKUP($B243,'Slutlig allokering kvv'!$B$2:$AJ$550,MATCH(I$4,'Slutlig allokering kvv'!$B$1:$AJ$1,0),FALSE)/1,0)</f>
        <v>0</v>
      </c>
      <c r="J243">
        <f>IFERROR(VLOOKUP($B243,Kraftvärmeprod!$B$1:$AJ$550,MATCH(J$4,Kraftvärmeprod!$B$1:$AJ$1,0),FALSE)/1,0)-IFERROR(VLOOKUP($B243,'Slutlig allokering kvv'!$B$2:$AJ$550,MATCH(J$4,'Slutlig allokering kvv'!$B$1:$AJ$1,0),FALSE)/1,0)</f>
        <v>0</v>
      </c>
      <c r="K243">
        <f>IFERROR(VLOOKUP($B243,Kraftvärmeprod!$B$1:$AJ$550,MATCH(K$4,Kraftvärmeprod!$B$1:$AJ$1,0),FALSE)/1,0)-IFERROR(VLOOKUP($B243,'Slutlig allokering kvv'!$B$2:$AJ$550,MATCH(K$4,'Slutlig allokering kvv'!$B$1:$AJ$1,0),FALSE)/1,0)</f>
        <v>0</v>
      </c>
      <c r="L243">
        <f>IFERROR(VLOOKUP($B243,Kraftvärmeprod!$B$1:$AJ$550,MATCH(L$4,Kraftvärmeprod!$B$1:$AJ$1,0),FALSE)/1,0)-IFERROR(VLOOKUP($B243,'Slutlig allokering kvv'!$B$2:$AJ$550,MATCH(L$4,'Slutlig allokering kvv'!$B$1:$AJ$1,0),FALSE)/1,0)</f>
        <v>36.118299999999998</v>
      </c>
      <c r="M243">
        <f>IFERROR(VLOOKUP($B243,Kraftvärmeprod!$B$1:$AJ$550,MATCH(M$4,Kraftvärmeprod!$B$1:$AJ$1,0),FALSE)/1,0)-IFERROR(VLOOKUP($B243,'Slutlig allokering kvv'!$B$2:$AJ$550,MATCH(M$4,'Slutlig allokering kvv'!$B$1:$AJ$1,0),FALSE)/1,0)</f>
        <v>1.26559</v>
      </c>
      <c r="N243">
        <f>IFERROR(VLOOKUP($B243,Kraftvärmeprod!$B$1:$AJ$550,MATCH(N$4,Kraftvärmeprod!$B$1:$AJ$1,0),FALSE)/1,0)-IFERROR(VLOOKUP($B243,'Slutlig allokering kvv'!$B$2:$AJ$550,MATCH(N$4,'Slutlig allokering kvv'!$B$1:$AJ$1,0),FALSE)/1,0)</f>
        <v>13.957700000000003</v>
      </c>
      <c r="O243">
        <f>IFERROR(VLOOKUP($B243,Kraftvärmeprod!$B$1:$AJ$550,MATCH(O$4,Kraftvärmeprod!$B$1:$AJ$1,0),FALSE)/1,0)-IFERROR(VLOOKUP($B243,'Slutlig allokering kvv'!$B$2:$AJ$550,MATCH(O$4,'Slutlig allokering kvv'!$B$1:$AJ$1,0),FALSE)/1,0)</f>
        <v>0</v>
      </c>
      <c r="P243">
        <f>IFERROR(VLOOKUP($B243,Kraftvärmeprod!$B$1:$AJ$550,MATCH(P$4,Kraftvärmeprod!$B$1:$AJ$1,0),FALSE)/1,0)-IFERROR(VLOOKUP($B243,'Slutlig allokering kvv'!$B$2:$AJ$550,MATCH(P$4,'Slutlig allokering kvv'!$B$1:$AJ$1,0),FALSE)/1,0)</f>
        <v>0</v>
      </c>
      <c r="Q243">
        <f>IFERROR(VLOOKUP($B243,Kraftvärmeprod!$B$1:$AJ$550,MATCH(Q$4,Kraftvärmeprod!$B$1:$AJ$1,0),FALSE)/1,0)-IFERROR(VLOOKUP($B243,'Slutlig allokering kvv'!$B$2:$AJ$550,MATCH(Q$4,'Slutlig allokering kvv'!$B$1:$AJ$1,0),FALSE)/1,0)</f>
        <v>0</v>
      </c>
      <c r="R243">
        <f>IFERROR(VLOOKUP($B243,Kraftvärmeprod!$B$1:$AJ$550,MATCH(R$4,Kraftvärmeprod!$B$1:$AJ$1,0),FALSE)/1,0)-IFERROR(VLOOKUP($B243,'Slutlig allokering kvv'!$B$2:$AJ$550,MATCH(R$4,'Slutlig allokering kvv'!$B$1:$AJ$1,0),FALSE)/1,0)</f>
        <v>0</v>
      </c>
      <c r="S243">
        <f>IFERROR(VLOOKUP($B243,Kraftvärmeprod!$B$1:$AJ$550,MATCH(S$4,Kraftvärmeprod!$B$1:$AJ$1,0),FALSE)/1,0)-IFERROR(VLOOKUP($B243,'Slutlig allokering kvv'!$B$2:$AJ$550,MATCH(S$4,'Slutlig allokering kvv'!$B$1:$AJ$1,0),FALSE)/1,0)</f>
        <v>0</v>
      </c>
      <c r="T243">
        <f>IFERROR(VLOOKUP($B243,Kraftvärmeprod!$B$1:$AJ$550,MATCH(T$4,Kraftvärmeprod!$B$1:$AJ$1,0),FALSE)/1,0)-IFERROR(VLOOKUP($B243,'Slutlig allokering kvv'!$B$2:$AJ$550,MATCH(T$4,'Slutlig allokering kvv'!$B$1:$AJ$1,0),FALSE)/1,0)</f>
        <v>0</v>
      </c>
      <c r="U243">
        <f>IFERROR(VLOOKUP($B243,Kraftvärmeprod!$B$1:$AJ$550,MATCH(U$4,Kraftvärmeprod!$B$1:$AJ$1,0),FALSE)/1,0)-IFERROR(VLOOKUP($B243,'Slutlig allokering kvv'!$B$2:$AJ$550,MATCH(U$4,'Slutlig allokering kvv'!$B$1:$AJ$1,0),FALSE)/1,0)</f>
        <v>0</v>
      </c>
      <c r="V243">
        <f>IFERROR(VLOOKUP($B243,Kraftvärmeprod!$B$1:$AJ$550,MATCH(V$4,Kraftvärmeprod!$B$1:$AJ$1,0),FALSE)/1,0)-IFERROR(VLOOKUP($B243,'Slutlig allokering kvv'!$B$2:$AJ$550,MATCH(V$4,'Slutlig allokering kvv'!$B$1:$AJ$1,0),FALSE)/1,0)</f>
        <v>0</v>
      </c>
      <c r="W243">
        <f>IFERROR(VLOOKUP($B243,Kraftvärmeprod!$B$1:$AJ$550,MATCH(W$4,Kraftvärmeprod!$B$1:$AJ$1,0),FALSE)/1,0)-IFERROR(VLOOKUP($B243,'Slutlig allokering kvv'!$B$2:$AJ$550,MATCH(W$4,'Slutlig allokering kvv'!$B$1:$AJ$1,0),FALSE)/1,0)</f>
        <v>0</v>
      </c>
      <c r="X243">
        <f>IFERROR(VLOOKUP($B243,Kraftvärmeprod!$B$1:$AJ$550,MATCH(X$4,Kraftvärmeprod!$B$1:$AJ$1,0),FALSE)/1,0)-IFERROR(VLOOKUP($B243,'Slutlig allokering kvv'!$B$2:$AJ$550,MATCH(X$4,'Slutlig allokering kvv'!$B$1:$AJ$1,0),FALSE)/1,0)</f>
        <v>0</v>
      </c>
      <c r="Y243">
        <f>IFERROR(VLOOKUP($B243,Kraftvärmeprod!$B$1:$AJ$550,MATCH(Y$4,Kraftvärmeprod!$B$1:$AJ$1,0),FALSE)/1,0)-IFERROR(VLOOKUP($B243,'Slutlig allokering kvv'!$B$2:$AJ$550,MATCH(Y$4,'Slutlig allokering kvv'!$B$1:$AJ$1,0),FALSE)/1,0)</f>
        <v>0</v>
      </c>
      <c r="Z243">
        <f>IFERROR(VLOOKUP($B243,Kraftvärmeprod!$B$1:$AJ$550,MATCH(Z$4,Kraftvärmeprod!$B$1:$AJ$1,0),FALSE)/1,0)-IFERROR(VLOOKUP($B243,'Slutlig allokering kvv'!$B$2:$AJ$550,MATCH(Z$4,'Slutlig allokering kvv'!$B$1:$AJ$1,0),FALSE)/1,0)</f>
        <v>0</v>
      </c>
      <c r="AA243">
        <f>IFERROR(VLOOKUP($B243,Kraftvärmeprod!$B$1:$AJ$550,MATCH(AA$4,Kraftvärmeprod!$B$1:$AJ$1,0),FALSE)/1,0)-IFERROR(VLOOKUP($B243,'Slutlig allokering kvv'!$B$2:$AJ$550,MATCH(AA$4,'Slutlig allokering kvv'!$B$1:$AJ$1,0),FALSE)/1,0)</f>
        <v>0</v>
      </c>
      <c r="AB243">
        <f>IFERROR(VLOOKUP($B243,Kraftvärmeprod!$B$1:$AJ$550,MATCH(AB$4,Kraftvärmeprod!$B$1:$AJ$1,0),FALSE)/1,0)-IFERROR(VLOOKUP($B243,'Slutlig allokering kvv'!$B$2:$AJ$550,MATCH(AB$4,'Slutlig allokering kvv'!$B$1:$AJ$1,0),FALSE)/1,0)</f>
        <v>0</v>
      </c>
      <c r="AC243">
        <f>IFERROR(VLOOKUP($B243,Kraftvärmeprod!$B$1:$AJ$550,MATCH(AC$4,Kraftvärmeprod!$B$1:$AJ$1,0),FALSE)/1,0)-IFERROR(VLOOKUP($B243,'Slutlig allokering kvv'!$B$2:$AJ$550,MATCH(AC$4,'Slutlig allokering kvv'!$B$1:$AJ$1,0),FALSE)/1,0)</f>
        <v>0</v>
      </c>
      <c r="AD243">
        <f>IFERROR(VLOOKUP($B243,Miljö!$B$1:$E$471,MATCH("Hjälpel kraftvärme (GWh)",Miljö!$B$1:$E$1,0),FALSE)/1,0)-IFERROR(VLOOKUP($B243,'Slutlig allokering kvv'!$B$2:$AJ$550,MATCH(AD$4,'Slutlig allokering kvv'!$B$1:$AJ$1,0),FALSE)/1,0)</f>
        <v>0.48595700000000008</v>
      </c>
      <c r="AH243">
        <f t="shared" si="6"/>
        <v>51.341590000000004</v>
      </c>
      <c r="AJ243">
        <f>IFERROR(VLOOKUP($B243,'Slutlig allokering kvv'!$B$2:$AX$550,MATCH("Summa slutlig allokerad tillförd energi (utan hjälpel och rökgaskondensering):",'Slutlig allokering kvv'!$B$1:$AX$1,0),FALSE)/1,"")</f>
        <v>90.441409999999991</v>
      </c>
      <c r="AL243" s="195">
        <f>IFERROR(1-VLOOKUP($B243,'Slutlig allokering kvv'!$B$2:$AX$550,MATCH("Andel av bränsle i kvv som allokerats till värme, exklusive rökgaskondensering och hjälpel",'Slutlig allokering kvv'!$B$1:$AX$1,0),FALSE),"")</f>
        <v>0.36211386414450264</v>
      </c>
      <c r="AN243" s="195">
        <f t="shared" si="7"/>
        <v>0.36211386414450258</v>
      </c>
    </row>
    <row r="244" spans="1:40" x14ac:dyDescent="0.25">
      <c r="A244" s="2" t="s">
        <v>381</v>
      </c>
      <c r="B244" s="2" t="s">
        <v>384</v>
      </c>
      <c r="C244" t="str">
        <f>IFERROR(VLOOKUP($B244,Kraftvärmeprod!$B$1:$AH$479,MATCH(C$4,Kraftvärmeprod!$B$1:$AG$1,0),FALSE)/1,"")</f>
        <v/>
      </c>
      <c r="D244" t="str">
        <f>IFERROR(VLOOKUP($B244,Kraftvärmeprod!$B$1:$AH$479,MATCH(D$4,Kraftvärmeprod!$B$1:$AG$1,0),FALSE)/1,"")</f>
        <v/>
      </c>
      <c r="F244">
        <f>IFERROR(VLOOKUP($B244,Kraftvärmeprod!$B$1:$AJ$550,MATCH(F$4,Kraftvärmeprod!$B$1:$AJ$1,0),FALSE)/1,0)-IFERROR(VLOOKUP($B244,'Slutlig allokering kvv'!$B$2:$AJ$550,MATCH(F$4,'Slutlig allokering kvv'!$B$1:$AJ$1,0),FALSE)/1,0)</f>
        <v>0</v>
      </c>
      <c r="G244">
        <f>IFERROR(VLOOKUP($B244,Kraftvärmeprod!$B$1:$AJ$550,MATCH(G$4,Kraftvärmeprod!$B$1:$AJ$1,0),FALSE)/1,0)-IFERROR(VLOOKUP($B244,'Slutlig allokering kvv'!$B$2:$AJ$550,MATCH(G$4,'Slutlig allokering kvv'!$B$1:$AJ$1,0),FALSE)/1,0)</f>
        <v>0</v>
      </c>
      <c r="H244">
        <f>IFERROR(VLOOKUP($B244,Kraftvärmeprod!$B$1:$AJ$550,MATCH(H$4,Kraftvärmeprod!$B$1:$AJ$1,0),FALSE)/1,0)-IFERROR(VLOOKUP($B244,'Slutlig allokering kvv'!$B$2:$AJ$550,MATCH(H$4,'Slutlig allokering kvv'!$B$1:$AJ$1,0),FALSE)/1,0)</f>
        <v>0</v>
      </c>
      <c r="I244">
        <f>IFERROR(VLOOKUP($B244,Kraftvärmeprod!$B$1:$AJ$550,MATCH(I$4,Kraftvärmeprod!$B$1:$AJ$1,0),FALSE)/1,0)-IFERROR(VLOOKUP($B244,'Slutlig allokering kvv'!$B$2:$AJ$550,MATCH(I$4,'Slutlig allokering kvv'!$B$1:$AJ$1,0),FALSE)/1,0)</f>
        <v>0</v>
      </c>
      <c r="J244">
        <f>IFERROR(VLOOKUP($B244,Kraftvärmeprod!$B$1:$AJ$550,MATCH(J$4,Kraftvärmeprod!$B$1:$AJ$1,0),FALSE)/1,0)-IFERROR(VLOOKUP($B244,'Slutlig allokering kvv'!$B$2:$AJ$550,MATCH(J$4,'Slutlig allokering kvv'!$B$1:$AJ$1,0),FALSE)/1,0)</f>
        <v>0</v>
      </c>
      <c r="K244">
        <f>IFERROR(VLOOKUP($B244,Kraftvärmeprod!$B$1:$AJ$550,MATCH(K$4,Kraftvärmeprod!$B$1:$AJ$1,0),FALSE)/1,0)-IFERROR(VLOOKUP($B244,'Slutlig allokering kvv'!$B$2:$AJ$550,MATCH(K$4,'Slutlig allokering kvv'!$B$1:$AJ$1,0),FALSE)/1,0)</f>
        <v>0</v>
      </c>
      <c r="L244">
        <f>IFERROR(VLOOKUP($B244,Kraftvärmeprod!$B$1:$AJ$550,MATCH(L$4,Kraftvärmeprod!$B$1:$AJ$1,0),FALSE)/1,0)-IFERROR(VLOOKUP($B244,'Slutlig allokering kvv'!$B$2:$AJ$550,MATCH(L$4,'Slutlig allokering kvv'!$B$1:$AJ$1,0),FALSE)/1,0)</f>
        <v>0</v>
      </c>
      <c r="M244">
        <f>IFERROR(VLOOKUP($B244,Kraftvärmeprod!$B$1:$AJ$550,MATCH(M$4,Kraftvärmeprod!$B$1:$AJ$1,0),FALSE)/1,0)-IFERROR(VLOOKUP($B244,'Slutlig allokering kvv'!$B$2:$AJ$550,MATCH(M$4,'Slutlig allokering kvv'!$B$1:$AJ$1,0),FALSE)/1,0)</f>
        <v>0</v>
      </c>
      <c r="N244">
        <f>IFERROR(VLOOKUP($B244,Kraftvärmeprod!$B$1:$AJ$550,MATCH(N$4,Kraftvärmeprod!$B$1:$AJ$1,0),FALSE)/1,0)-IFERROR(VLOOKUP($B244,'Slutlig allokering kvv'!$B$2:$AJ$550,MATCH(N$4,'Slutlig allokering kvv'!$B$1:$AJ$1,0),FALSE)/1,0)</f>
        <v>0</v>
      </c>
      <c r="O244">
        <f>IFERROR(VLOOKUP($B244,Kraftvärmeprod!$B$1:$AJ$550,MATCH(O$4,Kraftvärmeprod!$B$1:$AJ$1,0),FALSE)/1,0)-IFERROR(VLOOKUP($B244,'Slutlig allokering kvv'!$B$2:$AJ$550,MATCH(O$4,'Slutlig allokering kvv'!$B$1:$AJ$1,0),FALSE)/1,0)</f>
        <v>0</v>
      </c>
      <c r="P244">
        <f>IFERROR(VLOOKUP($B244,Kraftvärmeprod!$B$1:$AJ$550,MATCH(P$4,Kraftvärmeprod!$B$1:$AJ$1,0),FALSE)/1,0)-IFERROR(VLOOKUP($B244,'Slutlig allokering kvv'!$B$2:$AJ$550,MATCH(P$4,'Slutlig allokering kvv'!$B$1:$AJ$1,0),FALSE)/1,0)</f>
        <v>0</v>
      </c>
      <c r="Q244">
        <f>IFERROR(VLOOKUP($B244,Kraftvärmeprod!$B$1:$AJ$550,MATCH(Q$4,Kraftvärmeprod!$B$1:$AJ$1,0),FALSE)/1,0)-IFERROR(VLOOKUP($B244,'Slutlig allokering kvv'!$B$2:$AJ$550,MATCH(Q$4,'Slutlig allokering kvv'!$B$1:$AJ$1,0),FALSE)/1,0)</f>
        <v>0</v>
      </c>
      <c r="R244">
        <f>IFERROR(VLOOKUP($B244,Kraftvärmeprod!$B$1:$AJ$550,MATCH(R$4,Kraftvärmeprod!$B$1:$AJ$1,0),FALSE)/1,0)-IFERROR(VLOOKUP($B244,'Slutlig allokering kvv'!$B$2:$AJ$550,MATCH(R$4,'Slutlig allokering kvv'!$B$1:$AJ$1,0),FALSE)/1,0)</f>
        <v>0</v>
      </c>
      <c r="S244">
        <f>IFERROR(VLOOKUP($B244,Kraftvärmeprod!$B$1:$AJ$550,MATCH(S$4,Kraftvärmeprod!$B$1:$AJ$1,0),FALSE)/1,0)-IFERROR(VLOOKUP($B244,'Slutlig allokering kvv'!$B$2:$AJ$550,MATCH(S$4,'Slutlig allokering kvv'!$B$1:$AJ$1,0),FALSE)/1,0)</f>
        <v>0</v>
      </c>
      <c r="T244">
        <f>IFERROR(VLOOKUP($B244,Kraftvärmeprod!$B$1:$AJ$550,MATCH(T$4,Kraftvärmeprod!$B$1:$AJ$1,0),FALSE)/1,0)-IFERROR(VLOOKUP($B244,'Slutlig allokering kvv'!$B$2:$AJ$550,MATCH(T$4,'Slutlig allokering kvv'!$B$1:$AJ$1,0),FALSE)/1,0)</f>
        <v>0</v>
      </c>
      <c r="U244">
        <f>IFERROR(VLOOKUP($B244,Kraftvärmeprod!$B$1:$AJ$550,MATCH(U$4,Kraftvärmeprod!$B$1:$AJ$1,0),FALSE)/1,0)-IFERROR(VLOOKUP($B244,'Slutlig allokering kvv'!$B$2:$AJ$550,MATCH(U$4,'Slutlig allokering kvv'!$B$1:$AJ$1,0),FALSE)/1,0)</f>
        <v>0</v>
      </c>
      <c r="V244">
        <f>IFERROR(VLOOKUP($B244,Kraftvärmeprod!$B$1:$AJ$550,MATCH(V$4,Kraftvärmeprod!$B$1:$AJ$1,0),FALSE)/1,0)-IFERROR(VLOOKUP($B244,'Slutlig allokering kvv'!$B$2:$AJ$550,MATCH(V$4,'Slutlig allokering kvv'!$B$1:$AJ$1,0),FALSE)/1,0)</f>
        <v>0</v>
      </c>
      <c r="W244">
        <f>IFERROR(VLOOKUP($B244,Kraftvärmeprod!$B$1:$AJ$550,MATCH(W$4,Kraftvärmeprod!$B$1:$AJ$1,0),FALSE)/1,0)-IFERROR(VLOOKUP($B244,'Slutlig allokering kvv'!$B$2:$AJ$550,MATCH(W$4,'Slutlig allokering kvv'!$B$1:$AJ$1,0),FALSE)/1,0)</f>
        <v>0</v>
      </c>
      <c r="X244">
        <f>IFERROR(VLOOKUP($B244,Kraftvärmeprod!$B$1:$AJ$550,MATCH(X$4,Kraftvärmeprod!$B$1:$AJ$1,0),FALSE)/1,0)-IFERROR(VLOOKUP($B244,'Slutlig allokering kvv'!$B$2:$AJ$550,MATCH(X$4,'Slutlig allokering kvv'!$B$1:$AJ$1,0),FALSE)/1,0)</f>
        <v>0</v>
      </c>
      <c r="Y244">
        <f>IFERROR(VLOOKUP($B244,Kraftvärmeprod!$B$1:$AJ$550,MATCH(Y$4,Kraftvärmeprod!$B$1:$AJ$1,0),FALSE)/1,0)-IFERROR(VLOOKUP($B244,'Slutlig allokering kvv'!$B$2:$AJ$550,MATCH(Y$4,'Slutlig allokering kvv'!$B$1:$AJ$1,0),FALSE)/1,0)</f>
        <v>0</v>
      </c>
      <c r="Z244">
        <f>IFERROR(VLOOKUP($B244,Kraftvärmeprod!$B$1:$AJ$550,MATCH(Z$4,Kraftvärmeprod!$B$1:$AJ$1,0),FALSE)/1,0)-IFERROR(VLOOKUP($B244,'Slutlig allokering kvv'!$B$2:$AJ$550,MATCH(Z$4,'Slutlig allokering kvv'!$B$1:$AJ$1,0),FALSE)/1,0)</f>
        <v>0</v>
      </c>
      <c r="AA244">
        <f>IFERROR(VLOOKUP($B244,Kraftvärmeprod!$B$1:$AJ$550,MATCH(AA$4,Kraftvärmeprod!$B$1:$AJ$1,0),FALSE)/1,0)-IFERROR(VLOOKUP($B244,'Slutlig allokering kvv'!$B$2:$AJ$550,MATCH(AA$4,'Slutlig allokering kvv'!$B$1:$AJ$1,0),FALSE)/1,0)</f>
        <v>0</v>
      </c>
      <c r="AB244">
        <f>IFERROR(VLOOKUP($B244,Kraftvärmeprod!$B$1:$AJ$550,MATCH(AB$4,Kraftvärmeprod!$B$1:$AJ$1,0),FALSE)/1,0)-IFERROR(VLOOKUP($B244,'Slutlig allokering kvv'!$B$2:$AJ$550,MATCH(AB$4,'Slutlig allokering kvv'!$B$1:$AJ$1,0),FALSE)/1,0)</f>
        <v>0</v>
      </c>
      <c r="AC244">
        <f>IFERROR(VLOOKUP($B244,Kraftvärmeprod!$B$1:$AJ$550,MATCH(AC$4,Kraftvärmeprod!$B$1:$AJ$1,0),FALSE)/1,0)-IFERROR(VLOOKUP($B244,'Slutlig allokering kvv'!$B$2:$AJ$550,MATCH(AC$4,'Slutlig allokering kvv'!$B$1:$AJ$1,0),FALSE)/1,0)</f>
        <v>0</v>
      </c>
      <c r="AD244">
        <f>IFERROR(VLOOKUP($B244,Miljö!$B$1:$E$471,MATCH("Hjälpel kraftvärme (GWh)",Miljö!$B$1:$E$1,0),FALSE)/1,0)-IFERROR(VLOOKUP($B244,'Slutlig allokering kvv'!$B$2:$AJ$550,MATCH(AD$4,'Slutlig allokering kvv'!$B$1:$AJ$1,0),FALSE)/1,0)</f>
        <v>0</v>
      </c>
      <c r="AH244">
        <f t="shared" si="6"/>
        <v>0</v>
      </c>
      <c r="AJ244">
        <f>IFERROR(VLOOKUP($B244,'Slutlig allokering kvv'!$B$2:$AX$550,MATCH("Summa slutlig allokerad tillförd energi (utan hjälpel och rökgaskondensering):",'Slutlig allokering kvv'!$B$1:$AX$1,0),FALSE)/1,"")</f>
        <v>0</v>
      </c>
      <c r="AL244" s="195" t="str">
        <f>IFERROR(1-VLOOKUP($B244,'Slutlig allokering kvv'!$B$2:$AX$550,MATCH("Andel av bränsle i kvv som allokerats till värme, exklusive rökgaskondensering och hjälpel",'Slutlig allokering kvv'!$B$1:$AX$1,0),FALSE),"")</f>
        <v/>
      </c>
      <c r="AN244" s="195" t="str">
        <f t="shared" si="7"/>
        <v/>
      </c>
    </row>
    <row r="245" spans="1:40" x14ac:dyDescent="0.25">
      <c r="A245" s="2" t="s">
        <v>385</v>
      </c>
      <c r="B245" s="2" t="s">
        <v>386</v>
      </c>
      <c r="C245" t="str">
        <f>IFERROR(VLOOKUP($B245,Kraftvärmeprod!$B$1:$AH$479,MATCH(C$4,Kraftvärmeprod!$B$1:$AG$1,0),FALSE)/1,"")</f>
        <v/>
      </c>
      <c r="D245" t="str">
        <f>IFERROR(VLOOKUP($B245,Kraftvärmeprod!$B$1:$AH$479,MATCH(D$4,Kraftvärmeprod!$B$1:$AG$1,0),FALSE)/1,"")</f>
        <v/>
      </c>
      <c r="F245">
        <f>IFERROR(VLOOKUP($B245,Kraftvärmeprod!$B$1:$AJ$550,MATCH(F$4,Kraftvärmeprod!$B$1:$AJ$1,0),FALSE)/1,0)-IFERROR(VLOOKUP($B245,'Slutlig allokering kvv'!$B$2:$AJ$550,MATCH(F$4,'Slutlig allokering kvv'!$B$1:$AJ$1,0),FALSE)/1,0)</f>
        <v>0</v>
      </c>
      <c r="G245">
        <f>IFERROR(VLOOKUP($B245,Kraftvärmeprod!$B$1:$AJ$550,MATCH(G$4,Kraftvärmeprod!$B$1:$AJ$1,0),FALSE)/1,0)-IFERROR(VLOOKUP($B245,'Slutlig allokering kvv'!$B$2:$AJ$550,MATCH(G$4,'Slutlig allokering kvv'!$B$1:$AJ$1,0),FALSE)/1,0)</f>
        <v>0</v>
      </c>
      <c r="H245">
        <f>IFERROR(VLOOKUP($B245,Kraftvärmeprod!$B$1:$AJ$550,MATCH(H$4,Kraftvärmeprod!$B$1:$AJ$1,0),FALSE)/1,0)-IFERROR(VLOOKUP($B245,'Slutlig allokering kvv'!$B$2:$AJ$550,MATCH(H$4,'Slutlig allokering kvv'!$B$1:$AJ$1,0),FALSE)/1,0)</f>
        <v>0</v>
      </c>
      <c r="I245">
        <f>IFERROR(VLOOKUP($B245,Kraftvärmeprod!$B$1:$AJ$550,MATCH(I$4,Kraftvärmeprod!$B$1:$AJ$1,0),FALSE)/1,0)-IFERROR(VLOOKUP($B245,'Slutlig allokering kvv'!$B$2:$AJ$550,MATCH(I$4,'Slutlig allokering kvv'!$B$1:$AJ$1,0),FALSE)/1,0)</f>
        <v>0</v>
      </c>
      <c r="J245">
        <f>IFERROR(VLOOKUP($B245,Kraftvärmeprod!$B$1:$AJ$550,MATCH(J$4,Kraftvärmeprod!$B$1:$AJ$1,0),FALSE)/1,0)-IFERROR(VLOOKUP($B245,'Slutlig allokering kvv'!$B$2:$AJ$550,MATCH(J$4,'Slutlig allokering kvv'!$B$1:$AJ$1,0),FALSE)/1,0)</f>
        <v>0</v>
      </c>
      <c r="K245">
        <f>IFERROR(VLOOKUP($B245,Kraftvärmeprod!$B$1:$AJ$550,MATCH(K$4,Kraftvärmeprod!$B$1:$AJ$1,0),FALSE)/1,0)-IFERROR(VLOOKUP($B245,'Slutlig allokering kvv'!$B$2:$AJ$550,MATCH(K$4,'Slutlig allokering kvv'!$B$1:$AJ$1,0),FALSE)/1,0)</f>
        <v>0</v>
      </c>
      <c r="L245">
        <f>IFERROR(VLOOKUP($B245,Kraftvärmeprod!$B$1:$AJ$550,MATCH(L$4,Kraftvärmeprod!$B$1:$AJ$1,0),FALSE)/1,0)-IFERROR(VLOOKUP($B245,'Slutlig allokering kvv'!$B$2:$AJ$550,MATCH(L$4,'Slutlig allokering kvv'!$B$1:$AJ$1,0),FALSE)/1,0)</f>
        <v>0</v>
      </c>
      <c r="M245">
        <f>IFERROR(VLOOKUP($B245,Kraftvärmeprod!$B$1:$AJ$550,MATCH(M$4,Kraftvärmeprod!$B$1:$AJ$1,0),FALSE)/1,0)-IFERROR(VLOOKUP($B245,'Slutlig allokering kvv'!$B$2:$AJ$550,MATCH(M$4,'Slutlig allokering kvv'!$B$1:$AJ$1,0),FALSE)/1,0)</f>
        <v>0</v>
      </c>
      <c r="N245">
        <f>IFERROR(VLOOKUP($B245,Kraftvärmeprod!$B$1:$AJ$550,MATCH(N$4,Kraftvärmeprod!$B$1:$AJ$1,0),FALSE)/1,0)-IFERROR(VLOOKUP($B245,'Slutlig allokering kvv'!$B$2:$AJ$550,MATCH(N$4,'Slutlig allokering kvv'!$B$1:$AJ$1,0),FALSE)/1,0)</f>
        <v>0</v>
      </c>
      <c r="O245">
        <f>IFERROR(VLOOKUP($B245,Kraftvärmeprod!$B$1:$AJ$550,MATCH(O$4,Kraftvärmeprod!$B$1:$AJ$1,0),FALSE)/1,0)-IFERROR(VLOOKUP($B245,'Slutlig allokering kvv'!$B$2:$AJ$550,MATCH(O$4,'Slutlig allokering kvv'!$B$1:$AJ$1,0),FALSE)/1,0)</f>
        <v>0</v>
      </c>
      <c r="P245">
        <f>IFERROR(VLOOKUP($B245,Kraftvärmeprod!$B$1:$AJ$550,MATCH(P$4,Kraftvärmeprod!$B$1:$AJ$1,0),FALSE)/1,0)-IFERROR(VLOOKUP($B245,'Slutlig allokering kvv'!$B$2:$AJ$550,MATCH(P$4,'Slutlig allokering kvv'!$B$1:$AJ$1,0),FALSE)/1,0)</f>
        <v>0</v>
      </c>
      <c r="Q245">
        <f>IFERROR(VLOOKUP($B245,Kraftvärmeprod!$B$1:$AJ$550,MATCH(Q$4,Kraftvärmeprod!$B$1:$AJ$1,0),FALSE)/1,0)-IFERROR(VLOOKUP($B245,'Slutlig allokering kvv'!$B$2:$AJ$550,MATCH(Q$4,'Slutlig allokering kvv'!$B$1:$AJ$1,0),FALSE)/1,0)</f>
        <v>0</v>
      </c>
      <c r="R245">
        <f>IFERROR(VLOOKUP($B245,Kraftvärmeprod!$B$1:$AJ$550,MATCH(R$4,Kraftvärmeprod!$B$1:$AJ$1,0),FALSE)/1,0)-IFERROR(VLOOKUP($B245,'Slutlig allokering kvv'!$B$2:$AJ$550,MATCH(R$4,'Slutlig allokering kvv'!$B$1:$AJ$1,0),FALSE)/1,0)</f>
        <v>0</v>
      </c>
      <c r="S245">
        <f>IFERROR(VLOOKUP($B245,Kraftvärmeprod!$B$1:$AJ$550,MATCH(S$4,Kraftvärmeprod!$B$1:$AJ$1,0),FALSE)/1,0)-IFERROR(VLOOKUP($B245,'Slutlig allokering kvv'!$B$2:$AJ$550,MATCH(S$4,'Slutlig allokering kvv'!$B$1:$AJ$1,0),FALSE)/1,0)</f>
        <v>0</v>
      </c>
      <c r="T245">
        <f>IFERROR(VLOOKUP($B245,Kraftvärmeprod!$B$1:$AJ$550,MATCH(T$4,Kraftvärmeprod!$B$1:$AJ$1,0),FALSE)/1,0)-IFERROR(VLOOKUP($B245,'Slutlig allokering kvv'!$B$2:$AJ$550,MATCH(T$4,'Slutlig allokering kvv'!$B$1:$AJ$1,0),FALSE)/1,0)</f>
        <v>0</v>
      </c>
      <c r="U245">
        <f>IFERROR(VLOOKUP($B245,Kraftvärmeprod!$B$1:$AJ$550,MATCH(U$4,Kraftvärmeprod!$B$1:$AJ$1,0),FALSE)/1,0)-IFERROR(VLOOKUP($B245,'Slutlig allokering kvv'!$B$2:$AJ$550,MATCH(U$4,'Slutlig allokering kvv'!$B$1:$AJ$1,0),FALSE)/1,0)</f>
        <v>0</v>
      </c>
      <c r="V245">
        <f>IFERROR(VLOOKUP($B245,Kraftvärmeprod!$B$1:$AJ$550,MATCH(V$4,Kraftvärmeprod!$B$1:$AJ$1,0),FALSE)/1,0)-IFERROR(VLOOKUP($B245,'Slutlig allokering kvv'!$B$2:$AJ$550,MATCH(V$4,'Slutlig allokering kvv'!$B$1:$AJ$1,0),FALSE)/1,0)</f>
        <v>0</v>
      </c>
      <c r="W245">
        <f>IFERROR(VLOOKUP($B245,Kraftvärmeprod!$B$1:$AJ$550,MATCH(W$4,Kraftvärmeprod!$B$1:$AJ$1,0),FALSE)/1,0)-IFERROR(VLOOKUP($B245,'Slutlig allokering kvv'!$B$2:$AJ$550,MATCH(W$4,'Slutlig allokering kvv'!$B$1:$AJ$1,0),FALSE)/1,0)</f>
        <v>0</v>
      </c>
      <c r="X245">
        <f>IFERROR(VLOOKUP($B245,Kraftvärmeprod!$B$1:$AJ$550,MATCH(X$4,Kraftvärmeprod!$B$1:$AJ$1,0),FALSE)/1,0)-IFERROR(VLOOKUP($B245,'Slutlig allokering kvv'!$B$2:$AJ$550,MATCH(X$4,'Slutlig allokering kvv'!$B$1:$AJ$1,0),FALSE)/1,0)</f>
        <v>0</v>
      </c>
      <c r="Y245">
        <f>IFERROR(VLOOKUP($B245,Kraftvärmeprod!$B$1:$AJ$550,MATCH(Y$4,Kraftvärmeprod!$B$1:$AJ$1,0),FALSE)/1,0)-IFERROR(VLOOKUP($B245,'Slutlig allokering kvv'!$B$2:$AJ$550,MATCH(Y$4,'Slutlig allokering kvv'!$B$1:$AJ$1,0),FALSE)/1,0)</f>
        <v>0</v>
      </c>
      <c r="Z245">
        <f>IFERROR(VLOOKUP($B245,Kraftvärmeprod!$B$1:$AJ$550,MATCH(Z$4,Kraftvärmeprod!$B$1:$AJ$1,0),FALSE)/1,0)-IFERROR(VLOOKUP($B245,'Slutlig allokering kvv'!$B$2:$AJ$550,MATCH(Z$4,'Slutlig allokering kvv'!$B$1:$AJ$1,0),FALSE)/1,0)</f>
        <v>0</v>
      </c>
      <c r="AA245">
        <f>IFERROR(VLOOKUP($B245,Kraftvärmeprod!$B$1:$AJ$550,MATCH(AA$4,Kraftvärmeprod!$B$1:$AJ$1,0),FALSE)/1,0)-IFERROR(VLOOKUP($B245,'Slutlig allokering kvv'!$B$2:$AJ$550,MATCH(AA$4,'Slutlig allokering kvv'!$B$1:$AJ$1,0),FALSE)/1,0)</f>
        <v>0</v>
      </c>
      <c r="AB245">
        <f>IFERROR(VLOOKUP($B245,Kraftvärmeprod!$B$1:$AJ$550,MATCH(AB$4,Kraftvärmeprod!$B$1:$AJ$1,0),FALSE)/1,0)-IFERROR(VLOOKUP($B245,'Slutlig allokering kvv'!$B$2:$AJ$550,MATCH(AB$4,'Slutlig allokering kvv'!$B$1:$AJ$1,0),FALSE)/1,0)</f>
        <v>0</v>
      </c>
      <c r="AC245">
        <f>IFERROR(VLOOKUP($B245,Kraftvärmeprod!$B$1:$AJ$550,MATCH(AC$4,Kraftvärmeprod!$B$1:$AJ$1,0),FALSE)/1,0)-IFERROR(VLOOKUP($B245,'Slutlig allokering kvv'!$B$2:$AJ$550,MATCH(AC$4,'Slutlig allokering kvv'!$B$1:$AJ$1,0),FALSE)/1,0)</f>
        <v>0</v>
      </c>
      <c r="AD245">
        <f>IFERROR(VLOOKUP($B245,Miljö!$B$1:$E$471,MATCH("Hjälpel kraftvärme (GWh)",Miljö!$B$1:$E$1,0),FALSE)/1,0)-IFERROR(VLOOKUP($B245,'Slutlig allokering kvv'!$B$2:$AJ$550,MATCH(AD$4,'Slutlig allokering kvv'!$B$1:$AJ$1,0),FALSE)/1,0)</f>
        <v>0</v>
      </c>
      <c r="AH245">
        <f t="shared" si="6"/>
        <v>0</v>
      </c>
      <c r="AJ245">
        <f>IFERROR(VLOOKUP($B245,'Slutlig allokering kvv'!$B$2:$AX$550,MATCH("Summa slutlig allokerad tillförd energi (utan hjälpel och rökgaskondensering):",'Slutlig allokering kvv'!$B$1:$AX$1,0),FALSE)/1,"")</f>
        <v>0</v>
      </c>
      <c r="AL245" s="195" t="str">
        <f>IFERROR(1-VLOOKUP($B245,'Slutlig allokering kvv'!$B$2:$AX$550,MATCH("Andel av bränsle i kvv som allokerats till värme, exklusive rökgaskondensering och hjälpel",'Slutlig allokering kvv'!$B$1:$AX$1,0),FALSE),"")</f>
        <v/>
      </c>
      <c r="AN245" s="195" t="str">
        <f t="shared" si="7"/>
        <v/>
      </c>
    </row>
    <row r="246" spans="1:40" x14ac:dyDescent="0.25">
      <c r="A246" s="2" t="s">
        <v>387</v>
      </c>
      <c r="B246" s="2" t="s">
        <v>388</v>
      </c>
      <c r="C246">
        <f>IFERROR(VLOOKUP($B246,Kraftvärmeprod!$B$1:$AH$479,MATCH(C$4,Kraftvärmeprod!$B$1:$AG$1,0),FALSE)/1,"")</f>
        <v>148.6</v>
      </c>
      <c r="D246">
        <f>IFERROR(VLOOKUP($B246,Kraftvärmeprod!$B$1:$AH$479,MATCH(D$4,Kraftvärmeprod!$B$1:$AG$1,0),FALSE)/1,"")</f>
        <v>8.66</v>
      </c>
      <c r="F246">
        <f>IFERROR(VLOOKUP($B246,Kraftvärmeprod!$B$1:$AJ$550,MATCH(F$4,Kraftvärmeprod!$B$1:$AJ$1,0),FALSE)/1,0)-IFERROR(VLOOKUP($B246,'Slutlig allokering kvv'!$B$2:$AJ$550,MATCH(F$4,'Slutlig allokering kvv'!$B$1:$AJ$1,0),FALSE)/1,0)</f>
        <v>0</v>
      </c>
      <c r="G246">
        <f>IFERROR(VLOOKUP($B246,Kraftvärmeprod!$B$1:$AJ$550,MATCH(G$4,Kraftvärmeprod!$B$1:$AJ$1,0),FALSE)/1,0)-IFERROR(VLOOKUP($B246,'Slutlig allokering kvv'!$B$2:$AJ$550,MATCH(G$4,'Slutlig allokering kvv'!$B$1:$AJ$1,0),FALSE)/1,0)</f>
        <v>1.3603000000000005</v>
      </c>
      <c r="H246">
        <f>IFERROR(VLOOKUP($B246,Kraftvärmeprod!$B$1:$AJ$550,MATCH(H$4,Kraftvärmeprod!$B$1:$AJ$1,0),FALSE)/1,0)-IFERROR(VLOOKUP($B246,'Slutlig allokering kvv'!$B$2:$AJ$550,MATCH(H$4,'Slutlig allokering kvv'!$B$1:$AJ$1,0),FALSE)/1,0)</f>
        <v>0</v>
      </c>
      <c r="I246">
        <f>IFERROR(VLOOKUP($B246,Kraftvärmeprod!$B$1:$AJ$550,MATCH(I$4,Kraftvärmeprod!$B$1:$AJ$1,0),FALSE)/1,0)-IFERROR(VLOOKUP($B246,'Slutlig allokering kvv'!$B$2:$AJ$550,MATCH(I$4,'Slutlig allokering kvv'!$B$1:$AJ$1,0),FALSE)/1,0)</f>
        <v>0</v>
      </c>
      <c r="J246">
        <f>IFERROR(VLOOKUP($B246,Kraftvärmeprod!$B$1:$AJ$550,MATCH(J$4,Kraftvärmeprod!$B$1:$AJ$1,0),FALSE)/1,0)-IFERROR(VLOOKUP($B246,'Slutlig allokering kvv'!$B$2:$AJ$550,MATCH(J$4,'Slutlig allokering kvv'!$B$1:$AJ$1,0),FALSE)/1,0)</f>
        <v>0</v>
      </c>
      <c r="K246">
        <f>IFERROR(VLOOKUP($B246,Kraftvärmeprod!$B$1:$AJ$550,MATCH(K$4,Kraftvärmeprod!$B$1:$AJ$1,0),FALSE)/1,0)-IFERROR(VLOOKUP($B246,'Slutlig allokering kvv'!$B$2:$AJ$550,MATCH(K$4,'Slutlig allokering kvv'!$B$1:$AJ$1,0),FALSE)/1,0)</f>
        <v>0</v>
      </c>
      <c r="L246">
        <f>IFERROR(VLOOKUP($B246,Kraftvärmeprod!$B$1:$AJ$550,MATCH(L$4,Kraftvärmeprod!$B$1:$AJ$1,0),FALSE)/1,0)-IFERROR(VLOOKUP($B246,'Slutlig allokering kvv'!$B$2:$AJ$550,MATCH(L$4,'Slutlig allokering kvv'!$B$1:$AJ$1,0),FALSE)/1,0)</f>
        <v>10.4161</v>
      </c>
      <c r="M246">
        <f>IFERROR(VLOOKUP($B246,Kraftvärmeprod!$B$1:$AJ$550,MATCH(M$4,Kraftvärmeprod!$B$1:$AJ$1,0),FALSE)/1,0)-IFERROR(VLOOKUP($B246,'Slutlig allokering kvv'!$B$2:$AJ$550,MATCH(M$4,'Slutlig allokering kvv'!$B$1:$AJ$1,0),FALSE)/1,0)</f>
        <v>0</v>
      </c>
      <c r="N246">
        <f>IFERROR(VLOOKUP($B246,Kraftvärmeprod!$B$1:$AJ$550,MATCH(N$4,Kraftvärmeprod!$B$1:$AJ$1,0),FALSE)/1,0)-IFERROR(VLOOKUP($B246,'Slutlig allokering kvv'!$B$2:$AJ$550,MATCH(N$4,'Slutlig allokering kvv'!$B$1:$AJ$1,0),FALSE)/1,0)</f>
        <v>7.9110000000000014E-2</v>
      </c>
      <c r="O246">
        <f>IFERROR(VLOOKUP($B246,Kraftvärmeprod!$B$1:$AJ$550,MATCH(O$4,Kraftvärmeprod!$B$1:$AJ$1,0),FALSE)/1,0)-IFERROR(VLOOKUP($B246,'Slutlig allokering kvv'!$B$2:$AJ$550,MATCH(O$4,'Slutlig allokering kvv'!$B$1:$AJ$1,0),FALSE)/1,0)</f>
        <v>5.4718000000000018</v>
      </c>
      <c r="P246">
        <f>IFERROR(VLOOKUP($B246,Kraftvärmeprod!$B$1:$AJ$550,MATCH(P$4,Kraftvärmeprod!$B$1:$AJ$1,0),FALSE)/1,0)-IFERROR(VLOOKUP($B246,'Slutlig allokering kvv'!$B$2:$AJ$550,MATCH(P$4,'Slutlig allokering kvv'!$B$1:$AJ$1,0),FALSE)/1,0)</f>
        <v>0</v>
      </c>
      <c r="Q246">
        <f>IFERROR(VLOOKUP($B246,Kraftvärmeprod!$B$1:$AJ$550,MATCH(Q$4,Kraftvärmeprod!$B$1:$AJ$1,0),FALSE)/1,0)-IFERROR(VLOOKUP($B246,'Slutlig allokering kvv'!$B$2:$AJ$550,MATCH(Q$4,'Slutlig allokering kvv'!$B$1:$AJ$1,0),FALSE)/1,0)</f>
        <v>0</v>
      </c>
      <c r="R246">
        <f>IFERROR(VLOOKUP($B246,Kraftvärmeprod!$B$1:$AJ$550,MATCH(R$4,Kraftvärmeprod!$B$1:$AJ$1,0),FALSE)/1,0)-IFERROR(VLOOKUP($B246,'Slutlig allokering kvv'!$B$2:$AJ$550,MATCH(R$4,'Slutlig allokering kvv'!$B$1:$AJ$1,0),FALSE)/1,0)</f>
        <v>0</v>
      </c>
      <c r="S246">
        <f>IFERROR(VLOOKUP($B246,Kraftvärmeprod!$B$1:$AJ$550,MATCH(S$4,Kraftvärmeprod!$B$1:$AJ$1,0),FALSE)/1,0)-IFERROR(VLOOKUP($B246,'Slutlig allokering kvv'!$B$2:$AJ$550,MATCH(S$4,'Slutlig allokering kvv'!$B$1:$AJ$1,0),FALSE)/1,0)</f>
        <v>0</v>
      </c>
      <c r="T246">
        <f>IFERROR(VLOOKUP($B246,Kraftvärmeprod!$B$1:$AJ$550,MATCH(T$4,Kraftvärmeprod!$B$1:$AJ$1,0),FALSE)/1,0)-IFERROR(VLOOKUP($B246,'Slutlig allokering kvv'!$B$2:$AJ$550,MATCH(T$4,'Slutlig allokering kvv'!$B$1:$AJ$1,0),FALSE)/1,0)</f>
        <v>0</v>
      </c>
      <c r="U246">
        <f>IFERROR(VLOOKUP($B246,Kraftvärmeprod!$B$1:$AJ$550,MATCH(U$4,Kraftvärmeprod!$B$1:$AJ$1,0),FALSE)/1,0)-IFERROR(VLOOKUP($B246,'Slutlig allokering kvv'!$B$2:$AJ$550,MATCH(U$4,'Slutlig allokering kvv'!$B$1:$AJ$1,0),FALSE)/1,0)</f>
        <v>0</v>
      </c>
      <c r="V246">
        <f>IFERROR(VLOOKUP($B246,Kraftvärmeprod!$B$1:$AJ$550,MATCH(V$4,Kraftvärmeprod!$B$1:$AJ$1,0),FALSE)/1,0)-IFERROR(VLOOKUP($B246,'Slutlig allokering kvv'!$B$2:$AJ$550,MATCH(V$4,'Slutlig allokering kvv'!$B$1:$AJ$1,0),FALSE)/1,0)</f>
        <v>0</v>
      </c>
      <c r="W246">
        <f>IFERROR(VLOOKUP($B246,Kraftvärmeprod!$B$1:$AJ$550,MATCH(W$4,Kraftvärmeprod!$B$1:$AJ$1,0),FALSE)/1,0)-IFERROR(VLOOKUP($B246,'Slutlig allokering kvv'!$B$2:$AJ$550,MATCH(W$4,'Slutlig allokering kvv'!$B$1:$AJ$1,0),FALSE)/1,0)</f>
        <v>0</v>
      </c>
      <c r="X246">
        <f>IFERROR(VLOOKUP($B246,Kraftvärmeprod!$B$1:$AJ$550,MATCH(X$4,Kraftvärmeprod!$B$1:$AJ$1,0),FALSE)/1,0)-IFERROR(VLOOKUP($B246,'Slutlig allokering kvv'!$B$2:$AJ$550,MATCH(X$4,'Slutlig allokering kvv'!$B$1:$AJ$1,0),FALSE)/1,0)</f>
        <v>0</v>
      </c>
      <c r="Y246">
        <f>IFERROR(VLOOKUP($B246,Kraftvärmeprod!$B$1:$AJ$550,MATCH(Y$4,Kraftvärmeprod!$B$1:$AJ$1,0),FALSE)/1,0)-IFERROR(VLOOKUP($B246,'Slutlig allokering kvv'!$B$2:$AJ$550,MATCH(Y$4,'Slutlig allokering kvv'!$B$1:$AJ$1,0),FALSE)/1,0)</f>
        <v>0</v>
      </c>
      <c r="Z246">
        <f>IFERROR(VLOOKUP($B246,Kraftvärmeprod!$B$1:$AJ$550,MATCH(Z$4,Kraftvärmeprod!$B$1:$AJ$1,0),FALSE)/1,0)-IFERROR(VLOOKUP($B246,'Slutlig allokering kvv'!$B$2:$AJ$550,MATCH(Z$4,'Slutlig allokering kvv'!$B$1:$AJ$1,0),FALSE)/1,0)</f>
        <v>0</v>
      </c>
      <c r="AA246">
        <f>IFERROR(VLOOKUP($B246,Kraftvärmeprod!$B$1:$AJ$550,MATCH(AA$4,Kraftvärmeprod!$B$1:$AJ$1,0),FALSE)/1,0)-IFERROR(VLOOKUP($B246,'Slutlig allokering kvv'!$B$2:$AJ$550,MATCH(AA$4,'Slutlig allokering kvv'!$B$1:$AJ$1,0),FALSE)/1,0)</f>
        <v>11.520999999999994</v>
      </c>
      <c r="AB246">
        <f>IFERROR(VLOOKUP($B246,Kraftvärmeprod!$B$1:$AJ$550,MATCH(AB$4,Kraftvärmeprod!$B$1:$AJ$1,0),FALSE)/1,0)-IFERROR(VLOOKUP($B246,'Slutlig allokering kvv'!$B$2:$AJ$550,MATCH(AB$4,'Slutlig allokering kvv'!$B$1:$AJ$1,0),FALSE)/1,0)</f>
        <v>0</v>
      </c>
      <c r="AC246">
        <f>IFERROR(VLOOKUP($B246,Kraftvärmeprod!$B$1:$AJ$550,MATCH(AC$4,Kraftvärmeprod!$B$1:$AJ$1,0),FALSE)/1,0)-IFERROR(VLOOKUP($B246,'Slutlig allokering kvv'!$B$2:$AJ$550,MATCH(AC$4,'Slutlig allokering kvv'!$B$1:$AJ$1,0),FALSE)/1,0)</f>
        <v>0</v>
      </c>
      <c r="AD246">
        <f>IFERROR(VLOOKUP($B246,Miljö!$B$1:$E$471,MATCH("Hjälpel kraftvärme (GWh)",Miljö!$B$1:$E$1,0),FALSE)/1,0)-IFERROR(VLOOKUP($B246,'Slutlig allokering kvv'!$B$2:$AJ$550,MATCH(AD$4,'Slutlig allokering kvv'!$B$1:$AJ$1,0),FALSE)/1,0)</f>
        <v>0.69580999999999982</v>
      </c>
      <c r="AH246">
        <f t="shared" si="6"/>
        <v>28.848309999999998</v>
      </c>
      <c r="AJ246">
        <f>IFERROR(VLOOKUP($B246,'Slutlig allokering kvv'!$B$2:$AX$550,MATCH("Summa slutlig allokerad tillförd energi (utan hjälpel och rökgaskondensering):",'Slutlig allokering kvv'!$B$1:$AX$1,0),FALSE)/1,"")</f>
        <v>178.45168999999999</v>
      </c>
      <c r="AL246" s="195">
        <f>IFERROR(1-VLOOKUP($B246,'Slutlig allokering kvv'!$B$2:$AX$550,MATCH("Andel av bränsle i kvv som allokerats till värme, exklusive rökgaskondensering och hjälpel",'Slutlig allokering kvv'!$B$1:$AX$1,0),FALSE),"")</f>
        <v>0.13916213217559104</v>
      </c>
      <c r="AN246" s="195">
        <f t="shared" si="7"/>
        <v>0.13916213217559092</v>
      </c>
    </row>
    <row r="247" spans="1:40" x14ac:dyDescent="0.25">
      <c r="A247" s="2" t="s">
        <v>389</v>
      </c>
      <c r="B247" s="2" t="s">
        <v>390</v>
      </c>
      <c r="C247" t="str">
        <f>IFERROR(VLOOKUP($B247,Kraftvärmeprod!$B$1:$AH$479,MATCH(C$4,Kraftvärmeprod!$B$1:$AG$1,0),FALSE)/1,"")</f>
        <v/>
      </c>
      <c r="D247" t="str">
        <f>IFERROR(VLOOKUP($B247,Kraftvärmeprod!$B$1:$AH$479,MATCH(D$4,Kraftvärmeprod!$B$1:$AG$1,0),FALSE)/1,"")</f>
        <v/>
      </c>
      <c r="F247">
        <f>IFERROR(VLOOKUP($B247,Kraftvärmeprod!$B$1:$AJ$550,MATCH(F$4,Kraftvärmeprod!$B$1:$AJ$1,0),FALSE)/1,0)-IFERROR(VLOOKUP($B247,'Slutlig allokering kvv'!$B$2:$AJ$550,MATCH(F$4,'Slutlig allokering kvv'!$B$1:$AJ$1,0),FALSE)/1,0)</f>
        <v>0</v>
      </c>
      <c r="G247">
        <f>IFERROR(VLOOKUP($B247,Kraftvärmeprod!$B$1:$AJ$550,MATCH(G$4,Kraftvärmeprod!$B$1:$AJ$1,0),FALSE)/1,0)-IFERROR(VLOOKUP($B247,'Slutlig allokering kvv'!$B$2:$AJ$550,MATCH(G$4,'Slutlig allokering kvv'!$B$1:$AJ$1,0),FALSE)/1,0)</f>
        <v>0</v>
      </c>
      <c r="H247">
        <f>IFERROR(VLOOKUP($B247,Kraftvärmeprod!$B$1:$AJ$550,MATCH(H$4,Kraftvärmeprod!$B$1:$AJ$1,0),FALSE)/1,0)-IFERROR(VLOOKUP($B247,'Slutlig allokering kvv'!$B$2:$AJ$550,MATCH(H$4,'Slutlig allokering kvv'!$B$1:$AJ$1,0),FALSE)/1,0)</f>
        <v>0</v>
      </c>
      <c r="I247">
        <f>IFERROR(VLOOKUP($B247,Kraftvärmeprod!$B$1:$AJ$550,MATCH(I$4,Kraftvärmeprod!$B$1:$AJ$1,0),FALSE)/1,0)-IFERROR(VLOOKUP($B247,'Slutlig allokering kvv'!$B$2:$AJ$550,MATCH(I$4,'Slutlig allokering kvv'!$B$1:$AJ$1,0),FALSE)/1,0)</f>
        <v>0</v>
      </c>
      <c r="J247">
        <f>IFERROR(VLOOKUP($B247,Kraftvärmeprod!$B$1:$AJ$550,MATCH(J$4,Kraftvärmeprod!$B$1:$AJ$1,0),FALSE)/1,0)-IFERROR(VLOOKUP($B247,'Slutlig allokering kvv'!$B$2:$AJ$550,MATCH(J$4,'Slutlig allokering kvv'!$B$1:$AJ$1,0),FALSE)/1,0)</f>
        <v>0</v>
      </c>
      <c r="K247">
        <f>IFERROR(VLOOKUP($B247,Kraftvärmeprod!$B$1:$AJ$550,MATCH(K$4,Kraftvärmeprod!$B$1:$AJ$1,0),FALSE)/1,0)-IFERROR(VLOOKUP($B247,'Slutlig allokering kvv'!$B$2:$AJ$550,MATCH(K$4,'Slutlig allokering kvv'!$B$1:$AJ$1,0),FALSE)/1,0)</f>
        <v>0</v>
      </c>
      <c r="L247">
        <f>IFERROR(VLOOKUP($B247,Kraftvärmeprod!$B$1:$AJ$550,MATCH(L$4,Kraftvärmeprod!$B$1:$AJ$1,0),FALSE)/1,0)-IFERROR(VLOOKUP($B247,'Slutlig allokering kvv'!$B$2:$AJ$550,MATCH(L$4,'Slutlig allokering kvv'!$B$1:$AJ$1,0),FALSE)/1,0)</f>
        <v>0</v>
      </c>
      <c r="M247">
        <f>IFERROR(VLOOKUP($B247,Kraftvärmeprod!$B$1:$AJ$550,MATCH(M$4,Kraftvärmeprod!$B$1:$AJ$1,0),FALSE)/1,0)-IFERROR(VLOOKUP($B247,'Slutlig allokering kvv'!$B$2:$AJ$550,MATCH(M$4,'Slutlig allokering kvv'!$B$1:$AJ$1,0),FALSE)/1,0)</f>
        <v>0</v>
      </c>
      <c r="N247">
        <f>IFERROR(VLOOKUP($B247,Kraftvärmeprod!$B$1:$AJ$550,MATCH(N$4,Kraftvärmeprod!$B$1:$AJ$1,0),FALSE)/1,0)-IFERROR(VLOOKUP($B247,'Slutlig allokering kvv'!$B$2:$AJ$550,MATCH(N$4,'Slutlig allokering kvv'!$B$1:$AJ$1,0),FALSE)/1,0)</f>
        <v>0</v>
      </c>
      <c r="O247">
        <f>IFERROR(VLOOKUP($B247,Kraftvärmeprod!$B$1:$AJ$550,MATCH(O$4,Kraftvärmeprod!$B$1:$AJ$1,0),FALSE)/1,0)-IFERROR(VLOOKUP($B247,'Slutlig allokering kvv'!$B$2:$AJ$550,MATCH(O$4,'Slutlig allokering kvv'!$B$1:$AJ$1,0),FALSE)/1,0)</f>
        <v>0</v>
      </c>
      <c r="P247">
        <f>IFERROR(VLOOKUP($B247,Kraftvärmeprod!$B$1:$AJ$550,MATCH(P$4,Kraftvärmeprod!$B$1:$AJ$1,0),FALSE)/1,0)-IFERROR(VLOOKUP($B247,'Slutlig allokering kvv'!$B$2:$AJ$550,MATCH(P$4,'Slutlig allokering kvv'!$B$1:$AJ$1,0),FALSE)/1,0)</f>
        <v>0</v>
      </c>
      <c r="Q247">
        <f>IFERROR(VLOOKUP($B247,Kraftvärmeprod!$B$1:$AJ$550,MATCH(Q$4,Kraftvärmeprod!$B$1:$AJ$1,0),FALSE)/1,0)-IFERROR(VLOOKUP($B247,'Slutlig allokering kvv'!$B$2:$AJ$550,MATCH(Q$4,'Slutlig allokering kvv'!$B$1:$AJ$1,0),FALSE)/1,0)</f>
        <v>0</v>
      </c>
      <c r="R247">
        <f>IFERROR(VLOOKUP($B247,Kraftvärmeprod!$B$1:$AJ$550,MATCH(R$4,Kraftvärmeprod!$B$1:$AJ$1,0),FALSE)/1,0)-IFERROR(VLOOKUP($B247,'Slutlig allokering kvv'!$B$2:$AJ$550,MATCH(R$4,'Slutlig allokering kvv'!$B$1:$AJ$1,0),FALSE)/1,0)</f>
        <v>0</v>
      </c>
      <c r="S247">
        <f>IFERROR(VLOOKUP($B247,Kraftvärmeprod!$B$1:$AJ$550,MATCH(S$4,Kraftvärmeprod!$B$1:$AJ$1,0),FALSE)/1,0)-IFERROR(VLOOKUP($B247,'Slutlig allokering kvv'!$B$2:$AJ$550,MATCH(S$4,'Slutlig allokering kvv'!$B$1:$AJ$1,0),FALSE)/1,0)</f>
        <v>0</v>
      </c>
      <c r="T247">
        <f>IFERROR(VLOOKUP($B247,Kraftvärmeprod!$B$1:$AJ$550,MATCH(T$4,Kraftvärmeprod!$B$1:$AJ$1,0),FALSE)/1,0)-IFERROR(VLOOKUP($B247,'Slutlig allokering kvv'!$B$2:$AJ$550,MATCH(T$4,'Slutlig allokering kvv'!$B$1:$AJ$1,0),FALSE)/1,0)</f>
        <v>0</v>
      </c>
      <c r="U247">
        <f>IFERROR(VLOOKUP($B247,Kraftvärmeprod!$B$1:$AJ$550,MATCH(U$4,Kraftvärmeprod!$B$1:$AJ$1,0),FALSE)/1,0)-IFERROR(VLOOKUP($B247,'Slutlig allokering kvv'!$B$2:$AJ$550,MATCH(U$4,'Slutlig allokering kvv'!$B$1:$AJ$1,0),FALSE)/1,0)</f>
        <v>0</v>
      </c>
      <c r="V247">
        <f>IFERROR(VLOOKUP($B247,Kraftvärmeprod!$B$1:$AJ$550,MATCH(V$4,Kraftvärmeprod!$B$1:$AJ$1,0),FALSE)/1,0)-IFERROR(VLOOKUP($B247,'Slutlig allokering kvv'!$B$2:$AJ$550,MATCH(V$4,'Slutlig allokering kvv'!$B$1:$AJ$1,0),FALSE)/1,0)</f>
        <v>0</v>
      </c>
      <c r="W247">
        <f>IFERROR(VLOOKUP($B247,Kraftvärmeprod!$B$1:$AJ$550,MATCH(W$4,Kraftvärmeprod!$B$1:$AJ$1,0),FALSE)/1,0)-IFERROR(VLOOKUP($B247,'Slutlig allokering kvv'!$B$2:$AJ$550,MATCH(W$4,'Slutlig allokering kvv'!$B$1:$AJ$1,0),FALSE)/1,0)</f>
        <v>0</v>
      </c>
      <c r="X247">
        <f>IFERROR(VLOOKUP($B247,Kraftvärmeprod!$B$1:$AJ$550,MATCH(X$4,Kraftvärmeprod!$B$1:$AJ$1,0),FALSE)/1,0)-IFERROR(VLOOKUP($B247,'Slutlig allokering kvv'!$B$2:$AJ$550,MATCH(X$4,'Slutlig allokering kvv'!$B$1:$AJ$1,0),FALSE)/1,0)</f>
        <v>0</v>
      </c>
      <c r="Y247">
        <f>IFERROR(VLOOKUP($B247,Kraftvärmeprod!$B$1:$AJ$550,MATCH(Y$4,Kraftvärmeprod!$B$1:$AJ$1,0),FALSE)/1,0)-IFERROR(VLOOKUP($B247,'Slutlig allokering kvv'!$B$2:$AJ$550,MATCH(Y$4,'Slutlig allokering kvv'!$B$1:$AJ$1,0),FALSE)/1,0)</f>
        <v>0</v>
      </c>
      <c r="Z247">
        <f>IFERROR(VLOOKUP($B247,Kraftvärmeprod!$B$1:$AJ$550,MATCH(Z$4,Kraftvärmeprod!$B$1:$AJ$1,0),FALSE)/1,0)-IFERROR(VLOOKUP($B247,'Slutlig allokering kvv'!$B$2:$AJ$550,MATCH(Z$4,'Slutlig allokering kvv'!$B$1:$AJ$1,0),FALSE)/1,0)</f>
        <v>0</v>
      </c>
      <c r="AA247">
        <f>IFERROR(VLOOKUP($B247,Kraftvärmeprod!$B$1:$AJ$550,MATCH(AA$4,Kraftvärmeprod!$B$1:$AJ$1,0),FALSE)/1,0)-IFERROR(VLOOKUP($B247,'Slutlig allokering kvv'!$B$2:$AJ$550,MATCH(AA$4,'Slutlig allokering kvv'!$B$1:$AJ$1,0),FALSE)/1,0)</f>
        <v>0</v>
      </c>
      <c r="AB247">
        <f>IFERROR(VLOOKUP($B247,Kraftvärmeprod!$B$1:$AJ$550,MATCH(AB$4,Kraftvärmeprod!$B$1:$AJ$1,0),FALSE)/1,0)-IFERROR(VLOOKUP($B247,'Slutlig allokering kvv'!$B$2:$AJ$550,MATCH(AB$4,'Slutlig allokering kvv'!$B$1:$AJ$1,0),FALSE)/1,0)</f>
        <v>0</v>
      </c>
      <c r="AC247">
        <f>IFERROR(VLOOKUP($B247,Kraftvärmeprod!$B$1:$AJ$550,MATCH(AC$4,Kraftvärmeprod!$B$1:$AJ$1,0),FALSE)/1,0)-IFERROR(VLOOKUP($B247,'Slutlig allokering kvv'!$B$2:$AJ$550,MATCH(AC$4,'Slutlig allokering kvv'!$B$1:$AJ$1,0),FALSE)/1,0)</f>
        <v>0</v>
      </c>
      <c r="AD247">
        <f>IFERROR(VLOOKUP($B247,Miljö!$B$1:$E$471,MATCH("Hjälpel kraftvärme (GWh)",Miljö!$B$1:$E$1,0),FALSE)/1,0)-IFERROR(VLOOKUP($B247,'Slutlig allokering kvv'!$B$2:$AJ$550,MATCH(AD$4,'Slutlig allokering kvv'!$B$1:$AJ$1,0),FALSE)/1,0)</f>
        <v>0</v>
      </c>
      <c r="AH247">
        <f t="shared" si="6"/>
        <v>0</v>
      </c>
      <c r="AJ247">
        <f>IFERROR(VLOOKUP($B247,'Slutlig allokering kvv'!$B$2:$AX$550,MATCH("Summa slutlig allokerad tillförd energi (utan hjälpel och rökgaskondensering):",'Slutlig allokering kvv'!$B$1:$AX$1,0),FALSE)/1,"")</f>
        <v>0</v>
      </c>
      <c r="AL247" s="195" t="str">
        <f>IFERROR(1-VLOOKUP($B247,'Slutlig allokering kvv'!$B$2:$AX$550,MATCH("Andel av bränsle i kvv som allokerats till värme, exklusive rökgaskondensering och hjälpel",'Slutlig allokering kvv'!$B$1:$AX$1,0),FALSE),"")</f>
        <v/>
      </c>
      <c r="AN247" s="195" t="str">
        <f t="shared" si="7"/>
        <v/>
      </c>
    </row>
    <row r="248" spans="1:40" x14ac:dyDescent="0.25">
      <c r="A248" s="2" t="s">
        <v>389</v>
      </c>
      <c r="B248" s="2" t="s">
        <v>391</v>
      </c>
      <c r="C248" t="str">
        <f>IFERROR(VLOOKUP($B248,Kraftvärmeprod!$B$1:$AH$479,MATCH(C$4,Kraftvärmeprod!$B$1:$AG$1,0),FALSE)/1,"")</f>
        <v/>
      </c>
      <c r="D248" t="str">
        <f>IFERROR(VLOOKUP($B248,Kraftvärmeprod!$B$1:$AH$479,MATCH(D$4,Kraftvärmeprod!$B$1:$AG$1,0),FALSE)/1,"")</f>
        <v/>
      </c>
      <c r="F248">
        <f>IFERROR(VLOOKUP($B248,Kraftvärmeprod!$B$1:$AJ$550,MATCH(F$4,Kraftvärmeprod!$B$1:$AJ$1,0),FALSE)/1,0)-IFERROR(VLOOKUP($B248,'Slutlig allokering kvv'!$B$2:$AJ$550,MATCH(F$4,'Slutlig allokering kvv'!$B$1:$AJ$1,0),FALSE)/1,0)</f>
        <v>0</v>
      </c>
      <c r="G248">
        <f>IFERROR(VLOOKUP($B248,Kraftvärmeprod!$B$1:$AJ$550,MATCH(G$4,Kraftvärmeprod!$B$1:$AJ$1,0),FALSE)/1,0)-IFERROR(VLOOKUP($B248,'Slutlig allokering kvv'!$B$2:$AJ$550,MATCH(G$4,'Slutlig allokering kvv'!$B$1:$AJ$1,0),FALSE)/1,0)</f>
        <v>0</v>
      </c>
      <c r="H248">
        <f>IFERROR(VLOOKUP($B248,Kraftvärmeprod!$B$1:$AJ$550,MATCH(H$4,Kraftvärmeprod!$B$1:$AJ$1,0),FALSE)/1,0)-IFERROR(VLOOKUP($B248,'Slutlig allokering kvv'!$B$2:$AJ$550,MATCH(H$4,'Slutlig allokering kvv'!$B$1:$AJ$1,0),FALSE)/1,0)</f>
        <v>0</v>
      </c>
      <c r="I248">
        <f>IFERROR(VLOOKUP($B248,Kraftvärmeprod!$B$1:$AJ$550,MATCH(I$4,Kraftvärmeprod!$B$1:$AJ$1,0),FALSE)/1,0)-IFERROR(VLOOKUP($B248,'Slutlig allokering kvv'!$B$2:$AJ$550,MATCH(I$4,'Slutlig allokering kvv'!$B$1:$AJ$1,0),FALSE)/1,0)</f>
        <v>0</v>
      </c>
      <c r="J248">
        <f>IFERROR(VLOOKUP($B248,Kraftvärmeprod!$B$1:$AJ$550,MATCH(J$4,Kraftvärmeprod!$B$1:$AJ$1,0),FALSE)/1,0)-IFERROR(VLOOKUP($B248,'Slutlig allokering kvv'!$B$2:$AJ$550,MATCH(J$4,'Slutlig allokering kvv'!$B$1:$AJ$1,0),FALSE)/1,0)</f>
        <v>0</v>
      </c>
      <c r="K248">
        <f>IFERROR(VLOOKUP($B248,Kraftvärmeprod!$B$1:$AJ$550,MATCH(K$4,Kraftvärmeprod!$B$1:$AJ$1,0),FALSE)/1,0)-IFERROR(VLOOKUP($B248,'Slutlig allokering kvv'!$B$2:$AJ$550,MATCH(K$4,'Slutlig allokering kvv'!$B$1:$AJ$1,0),FALSE)/1,0)</f>
        <v>0</v>
      </c>
      <c r="L248">
        <f>IFERROR(VLOOKUP($B248,Kraftvärmeprod!$B$1:$AJ$550,MATCH(L$4,Kraftvärmeprod!$B$1:$AJ$1,0),FALSE)/1,0)-IFERROR(VLOOKUP($B248,'Slutlig allokering kvv'!$B$2:$AJ$550,MATCH(L$4,'Slutlig allokering kvv'!$B$1:$AJ$1,0),FALSE)/1,0)</f>
        <v>0</v>
      </c>
      <c r="M248">
        <f>IFERROR(VLOOKUP($B248,Kraftvärmeprod!$B$1:$AJ$550,MATCH(M$4,Kraftvärmeprod!$B$1:$AJ$1,0),FALSE)/1,0)-IFERROR(VLOOKUP($B248,'Slutlig allokering kvv'!$B$2:$AJ$550,MATCH(M$4,'Slutlig allokering kvv'!$B$1:$AJ$1,0),FALSE)/1,0)</f>
        <v>0</v>
      </c>
      <c r="N248">
        <f>IFERROR(VLOOKUP($B248,Kraftvärmeprod!$B$1:$AJ$550,MATCH(N$4,Kraftvärmeprod!$B$1:$AJ$1,0),FALSE)/1,0)-IFERROR(VLOOKUP($B248,'Slutlig allokering kvv'!$B$2:$AJ$550,MATCH(N$4,'Slutlig allokering kvv'!$B$1:$AJ$1,0),FALSE)/1,0)</f>
        <v>0</v>
      </c>
      <c r="O248">
        <f>IFERROR(VLOOKUP($B248,Kraftvärmeprod!$B$1:$AJ$550,MATCH(O$4,Kraftvärmeprod!$B$1:$AJ$1,0),FALSE)/1,0)-IFERROR(VLOOKUP($B248,'Slutlig allokering kvv'!$B$2:$AJ$550,MATCH(O$4,'Slutlig allokering kvv'!$B$1:$AJ$1,0),FALSE)/1,0)</f>
        <v>0</v>
      </c>
      <c r="P248">
        <f>IFERROR(VLOOKUP($B248,Kraftvärmeprod!$B$1:$AJ$550,MATCH(P$4,Kraftvärmeprod!$B$1:$AJ$1,0),FALSE)/1,0)-IFERROR(VLOOKUP($B248,'Slutlig allokering kvv'!$B$2:$AJ$550,MATCH(P$4,'Slutlig allokering kvv'!$B$1:$AJ$1,0),FALSE)/1,0)</f>
        <v>0</v>
      </c>
      <c r="Q248">
        <f>IFERROR(VLOOKUP($B248,Kraftvärmeprod!$B$1:$AJ$550,MATCH(Q$4,Kraftvärmeprod!$B$1:$AJ$1,0),FALSE)/1,0)-IFERROR(VLOOKUP($B248,'Slutlig allokering kvv'!$B$2:$AJ$550,MATCH(Q$4,'Slutlig allokering kvv'!$B$1:$AJ$1,0),FALSE)/1,0)</f>
        <v>0</v>
      </c>
      <c r="R248">
        <f>IFERROR(VLOOKUP($B248,Kraftvärmeprod!$B$1:$AJ$550,MATCH(R$4,Kraftvärmeprod!$B$1:$AJ$1,0),FALSE)/1,0)-IFERROR(VLOOKUP($B248,'Slutlig allokering kvv'!$B$2:$AJ$550,MATCH(R$4,'Slutlig allokering kvv'!$B$1:$AJ$1,0),FALSE)/1,0)</f>
        <v>0</v>
      </c>
      <c r="S248">
        <f>IFERROR(VLOOKUP($B248,Kraftvärmeprod!$B$1:$AJ$550,MATCH(S$4,Kraftvärmeprod!$B$1:$AJ$1,0),FALSE)/1,0)-IFERROR(VLOOKUP($B248,'Slutlig allokering kvv'!$B$2:$AJ$550,MATCH(S$4,'Slutlig allokering kvv'!$B$1:$AJ$1,0),FALSE)/1,0)</f>
        <v>0</v>
      </c>
      <c r="T248">
        <f>IFERROR(VLOOKUP($B248,Kraftvärmeprod!$B$1:$AJ$550,MATCH(T$4,Kraftvärmeprod!$B$1:$AJ$1,0),FALSE)/1,0)-IFERROR(VLOOKUP($B248,'Slutlig allokering kvv'!$B$2:$AJ$550,MATCH(T$4,'Slutlig allokering kvv'!$B$1:$AJ$1,0),FALSE)/1,0)</f>
        <v>0</v>
      </c>
      <c r="U248">
        <f>IFERROR(VLOOKUP($B248,Kraftvärmeprod!$B$1:$AJ$550,MATCH(U$4,Kraftvärmeprod!$B$1:$AJ$1,0),FALSE)/1,0)-IFERROR(VLOOKUP($B248,'Slutlig allokering kvv'!$B$2:$AJ$550,MATCH(U$4,'Slutlig allokering kvv'!$B$1:$AJ$1,0),FALSE)/1,0)</f>
        <v>0</v>
      </c>
      <c r="V248">
        <f>IFERROR(VLOOKUP($B248,Kraftvärmeprod!$B$1:$AJ$550,MATCH(V$4,Kraftvärmeprod!$B$1:$AJ$1,0),FALSE)/1,0)-IFERROR(VLOOKUP($B248,'Slutlig allokering kvv'!$B$2:$AJ$550,MATCH(V$4,'Slutlig allokering kvv'!$B$1:$AJ$1,0),FALSE)/1,0)</f>
        <v>0</v>
      </c>
      <c r="W248">
        <f>IFERROR(VLOOKUP($B248,Kraftvärmeprod!$B$1:$AJ$550,MATCH(W$4,Kraftvärmeprod!$B$1:$AJ$1,0),FALSE)/1,0)-IFERROR(VLOOKUP($B248,'Slutlig allokering kvv'!$B$2:$AJ$550,MATCH(W$4,'Slutlig allokering kvv'!$B$1:$AJ$1,0),FALSE)/1,0)</f>
        <v>0</v>
      </c>
      <c r="X248">
        <f>IFERROR(VLOOKUP($B248,Kraftvärmeprod!$B$1:$AJ$550,MATCH(X$4,Kraftvärmeprod!$B$1:$AJ$1,0),FALSE)/1,0)-IFERROR(VLOOKUP($B248,'Slutlig allokering kvv'!$B$2:$AJ$550,MATCH(X$4,'Slutlig allokering kvv'!$B$1:$AJ$1,0),FALSE)/1,0)</f>
        <v>0</v>
      </c>
      <c r="Y248">
        <f>IFERROR(VLOOKUP($B248,Kraftvärmeprod!$B$1:$AJ$550,MATCH(Y$4,Kraftvärmeprod!$B$1:$AJ$1,0),FALSE)/1,0)-IFERROR(VLOOKUP($B248,'Slutlig allokering kvv'!$B$2:$AJ$550,MATCH(Y$4,'Slutlig allokering kvv'!$B$1:$AJ$1,0),FALSE)/1,0)</f>
        <v>0</v>
      </c>
      <c r="Z248">
        <f>IFERROR(VLOOKUP($B248,Kraftvärmeprod!$B$1:$AJ$550,MATCH(Z$4,Kraftvärmeprod!$B$1:$AJ$1,0),FALSE)/1,0)-IFERROR(VLOOKUP($B248,'Slutlig allokering kvv'!$B$2:$AJ$550,MATCH(Z$4,'Slutlig allokering kvv'!$B$1:$AJ$1,0),FALSE)/1,0)</f>
        <v>0</v>
      </c>
      <c r="AA248">
        <f>IFERROR(VLOOKUP($B248,Kraftvärmeprod!$B$1:$AJ$550,MATCH(AA$4,Kraftvärmeprod!$B$1:$AJ$1,0),FALSE)/1,0)-IFERROR(VLOOKUP($B248,'Slutlig allokering kvv'!$B$2:$AJ$550,MATCH(AA$4,'Slutlig allokering kvv'!$B$1:$AJ$1,0),FALSE)/1,0)</f>
        <v>0</v>
      </c>
      <c r="AB248">
        <f>IFERROR(VLOOKUP($B248,Kraftvärmeprod!$B$1:$AJ$550,MATCH(AB$4,Kraftvärmeprod!$B$1:$AJ$1,0),FALSE)/1,0)-IFERROR(VLOOKUP($B248,'Slutlig allokering kvv'!$B$2:$AJ$550,MATCH(AB$4,'Slutlig allokering kvv'!$B$1:$AJ$1,0),FALSE)/1,0)</f>
        <v>0</v>
      </c>
      <c r="AC248">
        <f>IFERROR(VLOOKUP($B248,Kraftvärmeprod!$B$1:$AJ$550,MATCH(AC$4,Kraftvärmeprod!$B$1:$AJ$1,0),FALSE)/1,0)-IFERROR(VLOOKUP($B248,'Slutlig allokering kvv'!$B$2:$AJ$550,MATCH(AC$4,'Slutlig allokering kvv'!$B$1:$AJ$1,0),FALSE)/1,0)</f>
        <v>0</v>
      </c>
      <c r="AD248">
        <f>IFERROR(VLOOKUP($B248,Miljö!$B$1:$E$471,MATCH("Hjälpel kraftvärme (GWh)",Miljö!$B$1:$E$1,0),FALSE)/1,0)-IFERROR(VLOOKUP($B248,'Slutlig allokering kvv'!$B$2:$AJ$550,MATCH(AD$4,'Slutlig allokering kvv'!$B$1:$AJ$1,0),FALSE)/1,0)</f>
        <v>0</v>
      </c>
      <c r="AH248">
        <f t="shared" si="6"/>
        <v>0</v>
      </c>
      <c r="AJ248">
        <f>IFERROR(VLOOKUP($B248,'Slutlig allokering kvv'!$B$2:$AX$550,MATCH("Summa slutlig allokerad tillförd energi (utan hjälpel och rökgaskondensering):",'Slutlig allokering kvv'!$B$1:$AX$1,0),FALSE)/1,"")</f>
        <v>0</v>
      </c>
      <c r="AL248" s="195" t="str">
        <f>IFERROR(1-VLOOKUP($B248,'Slutlig allokering kvv'!$B$2:$AX$550,MATCH("Andel av bränsle i kvv som allokerats till värme, exklusive rökgaskondensering och hjälpel",'Slutlig allokering kvv'!$B$1:$AX$1,0),FALSE),"")</f>
        <v/>
      </c>
      <c r="AN248" s="195" t="str">
        <f t="shared" si="7"/>
        <v/>
      </c>
    </row>
    <row r="249" spans="1:40" x14ac:dyDescent="0.25">
      <c r="A249" s="2" t="s">
        <v>389</v>
      </c>
      <c r="B249" s="2" t="s">
        <v>392</v>
      </c>
      <c r="C249">
        <f>IFERROR(VLOOKUP($B249,Kraftvärmeprod!$B$1:$AH$479,MATCH(C$4,Kraftvärmeprod!$B$1:$AG$1,0),FALSE)/1,"")</f>
        <v>96.7</v>
      </c>
      <c r="D249">
        <f>IFERROR(VLOOKUP($B249,Kraftvärmeprod!$B$1:$AH$479,MATCH(D$4,Kraftvärmeprod!$B$1:$AG$1,0),FALSE)/1,"")</f>
        <v>27.9</v>
      </c>
      <c r="F249">
        <f>IFERROR(VLOOKUP($B249,Kraftvärmeprod!$B$1:$AJ$550,MATCH(F$4,Kraftvärmeprod!$B$1:$AJ$1,0),FALSE)/1,0)-IFERROR(VLOOKUP($B249,'Slutlig allokering kvv'!$B$2:$AJ$550,MATCH(F$4,'Slutlig allokering kvv'!$B$1:$AJ$1,0),FALSE)/1,0)</f>
        <v>0</v>
      </c>
      <c r="G249">
        <f>IFERROR(VLOOKUP($B249,Kraftvärmeprod!$B$1:$AJ$550,MATCH(G$4,Kraftvärmeprod!$B$1:$AJ$1,0),FALSE)/1,0)-IFERROR(VLOOKUP($B249,'Slutlig allokering kvv'!$B$2:$AJ$550,MATCH(G$4,'Slutlig allokering kvv'!$B$1:$AJ$1,0),FALSE)/1,0)</f>
        <v>0</v>
      </c>
      <c r="H249">
        <f>IFERROR(VLOOKUP($B249,Kraftvärmeprod!$B$1:$AJ$550,MATCH(H$4,Kraftvärmeprod!$B$1:$AJ$1,0),FALSE)/1,0)-IFERROR(VLOOKUP($B249,'Slutlig allokering kvv'!$B$2:$AJ$550,MATCH(H$4,'Slutlig allokering kvv'!$B$1:$AJ$1,0),FALSE)/1,0)</f>
        <v>0</v>
      </c>
      <c r="I249">
        <f>IFERROR(VLOOKUP($B249,Kraftvärmeprod!$B$1:$AJ$550,MATCH(I$4,Kraftvärmeprod!$B$1:$AJ$1,0),FALSE)/1,0)-IFERROR(VLOOKUP($B249,'Slutlig allokering kvv'!$B$2:$AJ$550,MATCH(I$4,'Slutlig allokering kvv'!$B$1:$AJ$1,0),FALSE)/1,0)</f>
        <v>0</v>
      </c>
      <c r="J249">
        <f>IFERROR(VLOOKUP($B249,Kraftvärmeprod!$B$1:$AJ$550,MATCH(J$4,Kraftvärmeprod!$B$1:$AJ$1,0),FALSE)/1,0)-IFERROR(VLOOKUP($B249,'Slutlig allokering kvv'!$B$2:$AJ$550,MATCH(J$4,'Slutlig allokering kvv'!$B$1:$AJ$1,0),FALSE)/1,0)</f>
        <v>0</v>
      </c>
      <c r="K249">
        <f>IFERROR(VLOOKUP($B249,Kraftvärmeprod!$B$1:$AJ$550,MATCH(K$4,Kraftvärmeprod!$B$1:$AJ$1,0),FALSE)/1,0)-IFERROR(VLOOKUP($B249,'Slutlig allokering kvv'!$B$2:$AJ$550,MATCH(K$4,'Slutlig allokering kvv'!$B$1:$AJ$1,0),FALSE)/1,0)</f>
        <v>0</v>
      </c>
      <c r="L249">
        <f>IFERROR(VLOOKUP($B249,Kraftvärmeprod!$B$1:$AJ$550,MATCH(L$4,Kraftvärmeprod!$B$1:$AJ$1,0),FALSE)/1,0)-IFERROR(VLOOKUP($B249,'Slutlig allokering kvv'!$B$2:$AJ$550,MATCH(L$4,'Slutlig allokering kvv'!$B$1:$AJ$1,0),FALSE)/1,0)</f>
        <v>58.370199999999997</v>
      </c>
      <c r="M249">
        <f>IFERROR(VLOOKUP($B249,Kraftvärmeprod!$B$1:$AJ$550,MATCH(M$4,Kraftvärmeprod!$B$1:$AJ$1,0),FALSE)/1,0)-IFERROR(VLOOKUP($B249,'Slutlig allokering kvv'!$B$2:$AJ$550,MATCH(M$4,'Slutlig allokering kvv'!$B$1:$AJ$1,0),FALSE)/1,0)</f>
        <v>0</v>
      </c>
      <c r="N249">
        <f>IFERROR(VLOOKUP($B249,Kraftvärmeprod!$B$1:$AJ$550,MATCH(N$4,Kraftvärmeprod!$B$1:$AJ$1,0),FALSE)/1,0)-IFERROR(VLOOKUP($B249,'Slutlig allokering kvv'!$B$2:$AJ$550,MATCH(N$4,'Slutlig allokering kvv'!$B$1:$AJ$1,0),FALSE)/1,0)</f>
        <v>0</v>
      </c>
      <c r="O249">
        <f>IFERROR(VLOOKUP($B249,Kraftvärmeprod!$B$1:$AJ$550,MATCH(O$4,Kraftvärmeprod!$B$1:$AJ$1,0),FALSE)/1,0)-IFERROR(VLOOKUP($B249,'Slutlig allokering kvv'!$B$2:$AJ$550,MATCH(O$4,'Slutlig allokering kvv'!$B$1:$AJ$1,0),FALSE)/1,0)</f>
        <v>0</v>
      </c>
      <c r="P249">
        <f>IFERROR(VLOOKUP($B249,Kraftvärmeprod!$B$1:$AJ$550,MATCH(P$4,Kraftvärmeprod!$B$1:$AJ$1,0),FALSE)/1,0)-IFERROR(VLOOKUP($B249,'Slutlig allokering kvv'!$B$2:$AJ$550,MATCH(P$4,'Slutlig allokering kvv'!$B$1:$AJ$1,0),FALSE)/1,0)</f>
        <v>0</v>
      </c>
      <c r="Q249">
        <f>IFERROR(VLOOKUP($B249,Kraftvärmeprod!$B$1:$AJ$550,MATCH(Q$4,Kraftvärmeprod!$B$1:$AJ$1,0),FALSE)/1,0)-IFERROR(VLOOKUP($B249,'Slutlig allokering kvv'!$B$2:$AJ$550,MATCH(Q$4,'Slutlig allokering kvv'!$B$1:$AJ$1,0),FALSE)/1,0)</f>
        <v>0</v>
      </c>
      <c r="R249">
        <f>IFERROR(VLOOKUP($B249,Kraftvärmeprod!$B$1:$AJ$550,MATCH(R$4,Kraftvärmeprod!$B$1:$AJ$1,0),FALSE)/1,0)-IFERROR(VLOOKUP($B249,'Slutlig allokering kvv'!$B$2:$AJ$550,MATCH(R$4,'Slutlig allokering kvv'!$B$1:$AJ$1,0),FALSE)/1,0)</f>
        <v>0</v>
      </c>
      <c r="S249">
        <f>IFERROR(VLOOKUP($B249,Kraftvärmeprod!$B$1:$AJ$550,MATCH(S$4,Kraftvärmeprod!$B$1:$AJ$1,0),FALSE)/1,0)-IFERROR(VLOOKUP($B249,'Slutlig allokering kvv'!$B$2:$AJ$550,MATCH(S$4,'Slutlig allokering kvv'!$B$1:$AJ$1,0),FALSE)/1,0)</f>
        <v>0</v>
      </c>
      <c r="T249">
        <f>IFERROR(VLOOKUP($B249,Kraftvärmeprod!$B$1:$AJ$550,MATCH(T$4,Kraftvärmeprod!$B$1:$AJ$1,0),FALSE)/1,0)-IFERROR(VLOOKUP($B249,'Slutlig allokering kvv'!$B$2:$AJ$550,MATCH(T$4,'Slutlig allokering kvv'!$B$1:$AJ$1,0),FALSE)/1,0)</f>
        <v>0</v>
      </c>
      <c r="U249">
        <f>IFERROR(VLOOKUP($B249,Kraftvärmeprod!$B$1:$AJ$550,MATCH(U$4,Kraftvärmeprod!$B$1:$AJ$1,0),FALSE)/1,0)-IFERROR(VLOOKUP($B249,'Slutlig allokering kvv'!$B$2:$AJ$550,MATCH(U$4,'Slutlig allokering kvv'!$B$1:$AJ$1,0),FALSE)/1,0)</f>
        <v>0</v>
      </c>
      <c r="V249">
        <f>IFERROR(VLOOKUP($B249,Kraftvärmeprod!$B$1:$AJ$550,MATCH(V$4,Kraftvärmeprod!$B$1:$AJ$1,0),FALSE)/1,0)-IFERROR(VLOOKUP($B249,'Slutlig allokering kvv'!$B$2:$AJ$550,MATCH(V$4,'Slutlig allokering kvv'!$B$1:$AJ$1,0),FALSE)/1,0)</f>
        <v>0</v>
      </c>
      <c r="W249">
        <f>IFERROR(VLOOKUP($B249,Kraftvärmeprod!$B$1:$AJ$550,MATCH(W$4,Kraftvärmeprod!$B$1:$AJ$1,0),FALSE)/1,0)-IFERROR(VLOOKUP($B249,'Slutlig allokering kvv'!$B$2:$AJ$550,MATCH(W$4,'Slutlig allokering kvv'!$B$1:$AJ$1,0),FALSE)/1,0)</f>
        <v>0</v>
      </c>
      <c r="X249">
        <f>IFERROR(VLOOKUP($B249,Kraftvärmeprod!$B$1:$AJ$550,MATCH(X$4,Kraftvärmeprod!$B$1:$AJ$1,0),FALSE)/1,0)-IFERROR(VLOOKUP($B249,'Slutlig allokering kvv'!$B$2:$AJ$550,MATCH(X$4,'Slutlig allokering kvv'!$B$1:$AJ$1,0),FALSE)/1,0)</f>
        <v>0</v>
      </c>
      <c r="Y249">
        <f>IFERROR(VLOOKUP($B249,Kraftvärmeprod!$B$1:$AJ$550,MATCH(Y$4,Kraftvärmeprod!$B$1:$AJ$1,0),FALSE)/1,0)-IFERROR(VLOOKUP($B249,'Slutlig allokering kvv'!$B$2:$AJ$550,MATCH(Y$4,'Slutlig allokering kvv'!$B$1:$AJ$1,0),FALSE)/1,0)</f>
        <v>0</v>
      </c>
      <c r="Z249">
        <f>IFERROR(VLOOKUP($B249,Kraftvärmeprod!$B$1:$AJ$550,MATCH(Z$4,Kraftvärmeprod!$B$1:$AJ$1,0),FALSE)/1,0)-IFERROR(VLOOKUP($B249,'Slutlig allokering kvv'!$B$2:$AJ$550,MATCH(Z$4,'Slutlig allokering kvv'!$B$1:$AJ$1,0),FALSE)/1,0)</f>
        <v>0</v>
      </c>
      <c r="AA249">
        <f>IFERROR(VLOOKUP($B249,Kraftvärmeprod!$B$1:$AJ$550,MATCH(AA$4,Kraftvärmeprod!$B$1:$AJ$1,0),FALSE)/1,0)-IFERROR(VLOOKUP($B249,'Slutlig allokering kvv'!$B$2:$AJ$550,MATCH(AA$4,'Slutlig allokering kvv'!$B$1:$AJ$1,0),FALSE)/1,0)</f>
        <v>0</v>
      </c>
      <c r="AB249">
        <f>IFERROR(VLOOKUP($B249,Kraftvärmeprod!$B$1:$AJ$550,MATCH(AB$4,Kraftvärmeprod!$B$1:$AJ$1,0),FALSE)/1,0)-IFERROR(VLOOKUP($B249,'Slutlig allokering kvv'!$B$2:$AJ$550,MATCH(AB$4,'Slutlig allokering kvv'!$B$1:$AJ$1,0),FALSE)/1,0)</f>
        <v>0</v>
      </c>
      <c r="AC249">
        <f>IFERROR(VLOOKUP($B249,Kraftvärmeprod!$B$1:$AJ$550,MATCH(AC$4,Kraftvärmeprod!$B$1:$AJ$1,0),FALSE)/1,0)-IFERROR(VLOOKUP($B249,'Slutlig allokering kvv'!$B$2:$AJ$550,MATCH(AC$4,'Slutlig allokering kvv'!$B$1:$AJ$1,0),FALSE)/1,0)</f>
        <v>0</v>
      </c>
      <c r="AD249">
        <f>IFERROR(VLOOKUP($B249,Miljö!$B$1:$E$471,MATCH("Hjälpel kraftvärme (GWh)",Miljö!$B$1:$E$1,0),FALSE)/1,0)-IFERROR(VLOOKUP($B249,'Slutlig allokering kvv'!$B$2:$AJ$550,MATCH(AD$4,'Slutlig allokering kvv'!$B$1:$AJ$1,0),FALSE)/1,0)</f>
        <v>2.4893199999999998</v>
      </c>
      <c r="AH249">
        <f t="shared" si="6"/>
        <v>58.370199999999997</v>
      </c>
      <c r="AJ249">
        <f>IFERROR(VLOOKUP($B249,'Slutlig allokering kvv'!$B$2:$AX$550,MATCH("Summa slutlig allokerad tillförd energi (utan hjälpel och rökgaskondensering):",'Slutlig allokering kvv'!$B$1:$AX$1,0),FALSE)/1,"")</f>
        <v>77.629800000000017</v>
      </c>
      <c r="AL249" s="195">
        <f>IFERROR(1-VLOOKUP($B249,'Slutlig allokering kvv'!$B$2:$AX$550,MATCH("Andel av bränsle i kvv som allokerats till värme, exklusive rökgaskondensering och hjälpel",'Slutlig allokering kvv'!$B$1:$AX$1,0),FALSE),"")</f>
        <v>0.42919264705882343</v>
      </c>
      <c r="AN249" s="195">
        <f t="shared" si="7"/>
        <v>0.42919264705882348</v>
      </c>
    </row>
    <row r="250" spans="1:40" x14ac:dyDescent="0.25">
      <c r="A250" s="2" t="s">
        <v>393</v>
      </c>
      <c r="B250" s="2" t="s">
        <v>394</v>
      </c>
      <c r="C250" t="str">
        <f>IFERROR(VLOOKUP($B250,Kraftvärmeprod!$B$1:$AH$479,MATCH(C$4,Kraftvärmeprod!$B$1:$AG$1,0),FALSE)/1,"")</f>
        <v/>
      </c>
      <c r="D250" t="str">
        <f>IFERROR(VLOOKUP($B250,Kraftvärmeprod!$B$1:$AH$479,MATCH(D$4,Kraftvärmeprod!$B$1:$AG$1,0),FALSE)/1,"")</f>
        <v/>
      </c>
      <c r="F250">
        <f>IFERROR(VLOOKUP($B250,Kraftvärmeprod!$B$1:$AJ$550,MATCH(F$4,Kraftvärmeprod!$B$1:$AJ$1,0),FALSE)/1,0)-IFERROR(VLOOKUP($B250,'Slutlig allokering kvv'!$B$2:$AJ$550,MATCH(F$4,'Slutlig allokering kvv'!$B$1:$AJ$1,0),FALSE)/1,0)</f>
        <v>0</v>
      </c>
      <c r="G250">
        <f>IFERROR(VLOOKUP($B250,Kraftvärmeprod!$B$1:$AJ$550,MATCH(G$4,Kraftvärmeprod!$B$1:$AJ$1,0),FALSE)/1,0)-IFERROR(VLOOKUP($B250,'Slutlig allokering kvv'!$B$2:$AJ$550,MATCH(G$4,'Slutlig allokering kvv'!$B$1:$AJ$1,0),FALSE)/1,0)</f>
        <v>0</v>
      </c>
      <c r="H250">
        <f>IFERROR(VLOOKUP($B250,Kraftvärmeprod!$B$1:$AJ$550,MATCH(H$4,Kraftvärmeprod!$B$1:$AJ$1,0),FALSE)/1,0)-IFERROR(VLOOKUP($B250,'Slutlig allokering kvv'!$B$2:$AJ$550,MATCH(H$4,'Slutlig allokering kvv'!$B$1:$AJ$1,0),FALSE)/1,0)</f>
        <v>0</v>
      </c>
      <c r="I250">
        <f>IFERROR(VLOOKUP($B250,Kraftvärmeprod!$B$1:$AJ$550,MATCH(I$4,Kraftvärmeprod!$B$1:$AJ$1,0),FALSE)/1,0)-IFERROR(VLOOKUP($B250,'Slutlig allokering kvv'!$B$2:$AJ$550,MATCH(I$4,'Slutlig allokering kvv'!$B$1:$AJ$1,0),FALSE)/1,0)</f>
        <v>0</v>
      </c>
      <c r="J250">
        <f>IFERROR(VLOOKUP($B250,Kraftvärmeprod!$B$1:$AJ$550,MATCH(J$4,Kraftvärmeprod!$B$1:$AJ$1,0),FALSE)/1,0)-IFERROR(VLOOKUP($B250,'Slutlig allokering kvv'!$B$2:$AJ$550,MATCH(J$4,'Slutlig allokering kvv'!$B$1:$AJ$1,0),FALSE)/1,0)</f>
        <v>0</v>
      </c>
      <c r="K250">
        <f>IFERROR(VLOOKUP($B250,Kraftvärmeprod!$B$1:$AJ$550,MATCH(K$4,Kraftvärmeprod!$B$1:$AJ$1,0),FALSE)/1,0)-IFERROR(VLOOKUP($B250,'Slutlig allokering kvv'!$B$2:$AJ$550,MATCH(K$4,'Slutlig allokering kvv'!$B$1:$AJ$1,0),FALSE)/1,0)</f>
        <v>0</v>
      </c>
      <c r="L250">
        <f>IFERROR(VLOOKUP($B250,Kraftvärmeprod!$B$1:$AJ$550,MATCH(L$4,Kraftvärmeprod!$B$1:$AJ$1,0),FALSE)/1,0)-IFERROR(VLOOKUP($B250,'Slutlig allokering kvv'!$B$2:$AJ$550,MATCH(L$4,'Slutlig allokering kvv'!$B$1:$AJ$1,0),FALSE)/1,0)</f>
        <v>0</v>
      </c>
      <c r="M250">
        <f>IFERROR(VLOOKUP($B250,Kraftvärmeprod!$B$1:$AJ$550,MATCH(M$4,Kraftvärmeprod!$B$1:$AJ$1,0),FALSE)/1,0)-IFERROR(VLOOKUP($B250,'Slutlig allokering kvv'!$B$2:$AJ$550,MATCH(M$4,'Slutlig allokering kvv'!$B$1:$AJ$1,0),FALSE)/1,0)</f>
        <v>0</v>
      </c>
      <c r="N250">
        <f>IFERROR(VLOOKUP($B250,Kraftvärmeprod!$B$1:$AJ$550,MATCH(N$4,Kraftvärmeprod!$B$1:$AJ$1,0),FALSE)/1,0)-IFERROR(VLOOKUP($B250,'Slutlig allokering kvv'!$B$2:$AJ$550,MATCH(N$4,'Slutlig allokering kvv'!$B$1:$AJ$1,0),FALSE)/1,0)</f>
        <v>0</v>
      </c>
      <c r="O250">
        <f>IFERROR(VLOOKUP($B250,Kraftvärmeprod!$B$1:$AJ$550,MATCH(O$4,Kraftvärmeprod!$B$1:$AJ$1,0),FALSE)/1,0)-IFERROR(VLOOKUP($B250,'Slutlig allokering kvv'!$B$2:$AJ$550,MATCH(O$4,'Slutlig allokering kvv'!$B$1:$AJ$1,0),FALSE)/1,0)</f>
        <v>0</v>
      </c>
      <c r="P250">
        <f>IFERROR(VLOOKUP($B250,Kraftvärmeprod!$B$1:$AJ$550,MATCH(P$4,Kraftvärmeprod!$B$1:$AJ$1,0),FALSE)/1,0)-IFERROR(VLOOKUP($B250,'Slutlig allokering kvv'!$B$2:$AJ$550,MATCH(P$4,'Slutlig allokering kvv'!$B$1:$AJ$1,0),FALSE)/1,0)</f>
        <v>0</v>
      </c>
      <c r="Q250">
        <f>IFERROR(VLOOKUP($B250,Kraftvärmeprod!$B$1:$AJ$550,MATCH(Q$4,Kraftvärmeprod!$B$1:$AJ$1,0),FALSE)/1,0)-IFERROR(VLOOKUP($B250,'Slutlig allokering kvv'!$B$2:$AJ$550,MATCH(Q$4,'Slutlig allokering kvv'!$B$1:$AJ$1,0),FALSE)/1,0)</f>
        <v>0</v>
      </c>
      <c r="R250">
        <f>IFERROR(VLOOKUP($B250,Kraftvärmeprod!$B$1:$AJ$550,MATCH(R$4,Kraftvärmeprod!$B$1:$AJ$1,0),FALSE)/1,0)-IFERROR(VLOOKUP($B250,'Slutlig allokering kvv'!$B$2:$AJ$550,MATCH(R$4,'Slutlig allokering kvv'!$B$1:$AJ$1,0),FALSE)/1,0)</f>
        <v>0</v>
      </c>
      <c r="S250">
        <f>IFERROR(VLOOKUP($B250,Kraftvärmeprod!$B$1:$AJ$550,MATCH(S$4,Kraftvärmeprod!$B$1:$AJ$1,0),FALSE)/1,0)-IFERROR(VLOOKUP($B250,'Slutlig allokering kvv'!$B$2:$AJ$550,MATCH(S$4,'Slutlig allokering kvv'!$B$1:$AJ$1,0),FALSE)/1,0)</f>
        <v>0</v>
      </c>
      <c r="T250">
        <f>IFERROR(VLOOKUP($B250,Kraftvärmeprod!$B$1:$AJ$550,MATCH(T$4,Kraftvärmeprod!$B$1:$AJ$1,0),FALSE)/1,0)-IFERROR(VLOOKUP($B250,'Slutlig allokering kvv'!$B$2:$AJ$550,MATCH(T$4,'Slutlig allokering kvv'!$B$1:$AJ$1,0),FALSE)/1,0)</f>
        <v>0</v>
      </c>
      <c r="U250">
        <f>IFERROR(VLOOKUP($B250,Kraftvärmeprod!$B$1:$AJ$550,MATCH(U$4,Kraftvärmeprod!$B$1:$AJ$1,0),FALSE)/1,0)-IFERROR(VLOOKUP($B250,'Slutlig allokering kvv'!$B$2:$AJ$550,MATCH(U$4,'Slutlig allokering kvv'!$B$1:$AJ$1,0),FALSE)/1,0)</f>
        <v>0</v>
      </c>
      <c r="V250">
        <f>IFERROR(VLOOKUP($B250,Kraftvärmeprod!$B$1:$AJ$550,MATCH(V$4,Kraftvärmeprod!$B$1:$AJ$1,0),FALSE)/1,0)-IFERROR(VLOOKUP($B250,'Slutlig allokering kvv'!$B$2:$AJ$550,MATCH(V$4,'Slutlig allokering kvv'!$B$1:$AJ$1,0),FALSE)/1,0)</f>
        <v>0</v>
      </c>
      <c r="W250">
        <f>IFERROR(VLOOKUP($B250,Kraftvärmeprod!$B$1:$AJ$550,MATCH(W$4,Kraftvärmeprod!$B$1:$AJ$1,0),FALSE)/1,0)-IFERROR(VLOOKUP($B250,'Slutlig allokering kvv'!$B$2:$AJ$550,MATCH(W$4,'Slutlig allokering kvv'!$B$1:$AJ$1,0),FALSE)/1,0)</f>
        <v>0</v>
      </c>
      <c r="X250">
        <f>IFERROR(VLOOKUP($B250,Kraftvärmeprod!$B$1:$AJ$550,MATCH(X$4,Kraftvärmeprod!$B$1:$AJ$1,0),FALSE)/1,0)-IFERROR(VLOOKUP($B250,'Slutlig allokering kvv'!$B$2:$AJ$550,MATCH(X$4,'Slutlig allokering kvv'!$B$1:$AJ$1,0),FALSE)/1,0)</f>
        <v>0</v>
      </c>
      <c r="Y250">
        <f>IFERROR(VLOOKUP($B250,Kraftvärmeprod!$B$1:$AJ$550,MATCH(Y$4,Kraftvärmeprod!$B$1:$AJ$1,0),FALSE)/1,0)-IFERROR(VLOOKUP($B250,'Slutlig allokering kvv'!$B$2:$AJ$550,MATCH(Y$4,'Slutlig allokering kvv'!$B$1:$AJ$1,0),FALSE)/1,0)</f>
        <v>0</v>
      </c>
      <c r="Z250">
        <f>IFERROR(VLOOKUP($B250,Kraftvärmeprod!$B$1:$AJ$550,MATCH(Z$4,Kraftvärmeprod!$B$1:$AJ$1,0),FALSE)/1,0)-IFERROR(VLOOKUP($B250,'Slutlig allokering kvv'!$B$2:$AJ$550,MATCH(Z$4,'Slutlig allokering kvv'!$B$1:$AJ$1,0),FALSE)/1,0)</f>
        <v>0</v>
      </c>
      <c r="AA250">
        <f>IFERROR(VLOOKUP($B250,Kraftvärmeprod!$B$1:$AJ$550,MATCH(AA$4,Kraftvärmeprod!$B$1:$AJ$1,0),FALSE)/1,0)-IFERROR(VLOOKUP($B250,'Slutlig allokering kvv'!$B$2:$AJ$550,MATCH(AA$4,'Slutlig allokering kvv'!$B$1:$AJ$1,0),FALSE)/1,0)</f>
        <v>0</v>
      </c>
      <c r="AB250">
        <f>IFERROR(VLOOKUP($B250,Kraftvärmeprod!$B$1:$AJ$550,MATCH(AB$4,Kraftvärmeprod!$B$1:$AJ$1,0),FALSE)/1,0)-IFERROR(VLOOKUP($B250,'Slutlig allokering kvv'!$B$2:$AJ$550,MATCH(AB$4,'Slutlig allokering kvv'!$B$1:$AJ$1,0),FALSE)/1,0)</f>
        <v>0</v>
      </c>
      <c r="AC250">
        <f>IFERROR(VLOOKUP($B250,Kraftvärmeprod!$B$1:$AJ$550,MATCH(AC$4,Kraftvärmeprod!$B$1:$AJ$1,0),FALSE)/1,0)-IFERROR(VLOOKUP($B250,'Slutlig allokering kvv'!$B$2:$AJ$550,MATCH(AC$4,'Slutlig allokering kvv'!$B$1:$AJ$1,0),FALSE)/1,0)</f>
        <v>0</v>
      </c>
      <c r="AD250">
        <f>IFERROR(VLOOKUP($B250,Miljö!$B$1:$E$471,MATCH("Hjälpel kraftvärme (GWh)",Miljö!$B$1:$E$1,0),FALSE)/1,0)-IFERROR(VLOOKUP($B250,'Slutlig allokering kvv'!$B$2:$AJ$550,MATCH(AD$4,'Slutlig allokering kvv'!$B$1:$AJ$1,0),FALSE)/1,0)</f>
        <v>0</v>
      </c>
      <c r="AH250">
        <f t="shared" si="6"/>
        <v>0</v>
      </c>
      <c r="AJ250">
        <f>IFERROR(VLOOKUP($B250,'Slutlig allokering kvv'!$B$2:$AX$550,MATCH("Summa slutlig allokerad tillförd energi (utan hjälpel och rökgaskondensering):",'Slutlig allokering kvv'!$B$1:$AX$1,0),FALSE)/1,"")</f>
        <v>0</v>
      </c>
      <c r="AL250" s="195" t="str">
        <f>IFERROR(1-VLOOKUP($B250,'Slutlig allokering kvv'!$B$2:$AX$550,MATCH("Andel av bränsle i kvv som allokerats till värme, exklusive rökgaskondensering och hjälpel",'Slutlig allokering kvv'!$B$1:$AX$1,0),FALSE),"")</f>
        <v/>
      </c>
      <c r="AN250" s="195" t="str">
        <f t="shared" si="7"/>
        <v/>
      </c>
    </row>
    <row r="251" spans="1:40" x14ac:dyDescent="0.25">
      <c r="A251" s="2" t="s">
        <v>395</v>
      </c>
      <c r="B251" s="2" t="s">
        <v>396</v>
      </c>
      <c r="C251" t="str">
        <f>IFERROR(VLOOKUP($B251,Kraftvärmeprod!$B$1:$AH$479,MATCH(C$4,Kraftvärmeprod!$B$1:$AG$1,0),FALSE)/1,"")</f>
        <v/>
      </c>
      <c r="D251" t="str">
        <f>IFERROR(VLOOKUP($B251,Kraftvärmeprod!$B$1:$AH$479,MATCH(D$4,Kraftvärmeprod!$B$1:$AG$1,0),FALSE)/1,"")</f>
        <v/>
      </c>
      <c r="F251">
        <f>IFERROR(VLOOKUP($B251,Kraftvärmeprod!$B$1:$AJ$550,MATCH(F$4,Kraftvärmeprod!$B$1:$AJ$1,0),FALSE)/1,0)-IFERROR(VLOOKUP($B251,'Slutlig allokering kvv'!$B$2:$AJ$550,MATCH(F$4,'Slutlig allokering kvv'!$B$1:$AJ$1,0),FALSE)/1,0)</f>
        <v>0</v>
      </c>
      <c r="G251">
        <f>IFERROR(VLOOKUP($B251,Kraftvärmeprod!$B$1:$AJ$550,MATCH(G$4,Kraftvärmeprod!$B$1:$AJ$1,0),FALSE)/1,0)-IFERROR(VLOOKUP($B251,'Slutlig allokering kvv'!$B$2:$AJ$550,MATCH(G$4,'Slutlig allokering kvv'!$B$1:$AJ$1,0),FALSE)/1,0)</f>
        <v>0</v>
      </c>
      <c r="H251">
        <f>IFERROR(VLOOKUP($B251,Kraftvärmeprod!$B$1:$AJ$550,MATCH(H$4,Kraftvärmeprod!$B$1:$AJ$1,0),FALSE)/1,0)-IFERROR(VLOOKUP($B251,'Slutlig allokering kvv'!$B$2:$AJ$550,MATCH(H$4,'Slutlig allokering kvv'!$B$1:$AJ$1,0),FALSE)/1,0)</f>
        <v>0</v>
      </c>
      <c r="I251">
        <f>IFERROR(VLOOKUP($B251,Kraftvärmeprod!$B$1:$AJ$550,MATCH(I$4,Kraftvärmeprod!$B$1:$AJ$1,0),FALSE)/1,0)-IFERROR(VLOOKUP($B251,'Slutlig allokering kvv'!$B$2:$AJ$550,MATCH(I$4,'Slutlig allokering kvv'!$B$1:$AJ$1,0),FALSE)/1,0)</f>
        <v>0</v>
      </c>
      <c r="J251">
        <f>IFERROR(VLOOKUP($B251,Kraftvärmeprod!$B$1:$AJ$550,MATCH(J$4,Kraftvärmeprod!$B$1:$AJ$1,0),FALSE)/1,0)-IFERROR(VLOOKUP($B251,'Slutlig allokering kvv'!$B$2:$AJ$550,MATCH(J$4,'Slutlig allokering kvv'!$B$1:$AJ$1,0),FALSE)/1,0)</f>
        <v>0</v>
      </c>
      <c r="K251">
        <f>IFERROR(VLOOKUP($B251,Kraftvärmeprod!$B$1:$AJ$550,MATCH(K$4,Kraftvärmeprod!$B$1:$AJ$1,0),FALSE)/1,0)-IFERROR(VLOOKUP($B251,'Slutlig allokering kvv'!$B$2:$AJ$550,MATCH(K$4,'Slutlig allokering kvv'!$B$1:$AJ$1,0),FALSE)/1,0)</f>
        <v>0</v>
      </c>
      <c r="L251">
        <f>IFERROR(VLOOKUP($B251,Kraftvärmeprod!$B$1:$AJ$550,MATCH(L$4,Kraftvärmeprod!$B$1:$AJ$1,0),FALSE)/1,0)-IFERROR(VLOOKUP($B251,'Slutlig allokering kvv'!$B$2:$AJ$550,MATCH(L$4,'Slutlig allokering kvv'!$B$1:$AJ$1,0),FALSE)/1,0)</f>
        <v>0</v>
      </c>
      <c r="M251">
        <f>IFERROR(VLOOKUP($B251,Kraftvärmeprod!$B$1:$AJ$550,MATCH(M$4,Kraftvärmeprod!$B$1:$AJ$1,0),FALSE)/1,0)-IFERROR(VLOOKUP($B251,'Slutlig allokering kvv'!$B$2:$AJ$550,MATCH(M$4,'Slutlig allokering kvv'!$B$1:$AJ$1,0),FALSE)/1,0)</f>
        <v>0</v>
      </c>
      <c r="N251">
        <f>IFERROR(VLOOKUP($B251,Kraftvärmeprod!$B$1:$AJ$550,MATCH(N$4,Kraftvärmeprod!$B$1:$AJ$1,0),FALSE)/1,0)-IFERROR(VLOOKUP($B251,'Slutlig allokering kvv'!$B$2:$AJ$550,MATCH(N$4,'Slutlig allokering kvv'!$B$1:$AJ$1,0),FALSE)/1,0)</f>
        <v>0</v>
      </c>
      <c r="O251">
        <f>IFERROR(VLOOKUP($B251,Kraftvärmeprod!$B$1:$AJ$550,MATCH(O$4,Kraftvärmeprod!$B$1:$AJ$1,0),FALSE)/1,0)-IFERROR(VLOOKUP($B251,'Slutlig allokering kvv'!$B$2:$AJ$550,MATCH(O$4,'Slutlig allokering kvv'!$B$1:$AJ$1,0),FALSE)/1,0)</f>
        <v>0</v>
      </c>
      <c r="P251">
        <f>IFERROR(VLOOKUP($B251,Kraftvärmeprod!$B$1:$AJ$550,MATCH(P$4,Kraftvärmeprod!$B$1:$AJ$1,0),FALSE)/1,0)-IFERROR(VLOOKUP($B251,'Slutlig allokering kvv'!$B$2:$AJ$550,MATCH(P$4,'Slutlig allokering kvv'!$B$1:$AJ$1,0),FALSE)/1,0)</f>
        <v>0</v>
      </c>
      <c r="Q251">
        <f>IFERROR(VLOOKUP($B251,Kraftvärmeprod!$B$1:$AJ$550,MATCH(Q$4,Kraftvärmeprod!$B$1:$AJ$1,0),FALSE)/1,0)-IFERROR(VLOOKUP($B251,'Slutlig allokering kvv'!$B$2:$AJ$550,MATCH(Q$4,'Slutlig allokering kvv'!$B$1:$AJ$1,0),FALSE)/1,0)</f>
        <v>0</v>
      </c>
      <c r="R251">
        <f>IFERROR(VLOOKUP($B251,Kraftvärmeprod!$B$1:$AJ$550,MATCH(R$4,Kraftvärmeprod!$B$1:$AJ$1,0),FALSE)/1,0)-IFERROR(VLOOKUP($B251,'Slutlig allokering kvv'!$B$2:$AJ$550,MATCH(R$4,'Slutlig allokering kvv'!$B$1:$AJ$1,0),FALSE)/1,0)</f>
        <v>0</v>
      </c>
      <c r="S251">
        <f>IFERROR(VLOOKUP($B251,Kraftvärmeprod!$B$1:$AJ$550,MATCH(S$4,Kraftvärmeprod!$B$1:$AJ$1,0),FALSE)/1,0)-IFERROR(VLOOKUP($B251,'Slutlig allokering kvv'!$B$2:$AJ$550,MATCH(S$4,'Slutlig allokering kvv'!$B$1:$AJ$1,0),FALSE)/1,0)</f>
        <v>0</v>
      </c>
      <c r="T251">
        <f>IFERROR(VLOOKUP($B251,Kraftvärmeprod!$B$1:$AJ$550,MATCH(T$4,Kraftvärmeprod!$B$1:$AJ$1,0),FALSE)/1,0)-IFERROR(VLOOKUP($B251,'Slutlig allokering kvv'!$B$2:$AJ$550,MATCH(T$4,'Slutlig allokering kvv'!$B$1:$AJ$1,0),FALSE)/1,0)</f>
        <v>0</v>
      </c>
      <c r="U251">
        <f>IFERROR(VLOOKUP($B251,Kraftvärmeprod!$B$1:$AJ$550,MATCH(U$4,Kraftvärmeprod!$B$1:$AJ$1,0),FALSE)/1,0)-IFERROR(VLOOKUP($B251,'Slutlig allokering kvv'!$B$2:$AJ$550,MATCH(U$4,'Slutlig allokering kvv'!$B$1:$AJ$1,0),FALSE)/1,0)</f>
        <v>0</v>
      </c>
      <c r="V251">
        <f>IFERROR(VLOOKUP($B251,Kraftvärmeprod!$B$1:$AJ$550,MATCH(V$4,Kraftvärmeprod!$B$1:$AJ$1,0),FALSE)/1,0)-IFERROR(VLOOKUP($B251,'Slutlig allokering kvv'!$B$2:$AJ$550,MATCH(V$4,'Slutlig allokering kvv'!$B$1:$AJ$1,0),FALSE)/1,0)</f>
        <v>0</v>
      </c>
      <c r="W251">
        <f>IFERROR(VLOOKUP($B251,Kraftvärmeprod!$B$1:$AJ$550,MATCH(W$4,Kraftvärmeprod!$B$1:$AJ$1,0),FALSE)/1,0)-IFERROR(VLOOKUP($B251,'Slutlig allokering kvv'!$B$2:$AJ$550,MATCH(W$4,'Slutlig allokering kvv'!$B$1:$AJ$1,0),FALSE)/1,0)</f>
        <v>0</v>
      </c>
      <c r="X251">
        <f>IFERROR(VLOOKUP($B251,Kraftvärmeprod!$B$1:$AJ$550,MATCH(X$4,Kraftvärmeprod!$B$1:$AJ$1,0),FALSE)/1,0)-IFERROR(VLOOKUP($B251,'Slutlig allokering kvv'!$B$2:$AJ$550,MATCH(X$4,'Slutlig allokering kvv'!$B$1:$AJ$1,0),FALSE)/1,0)</f>
        <v>0</v>
      </c>
      <c r="Y251">
        <f>IFERROR(VLOOKUP($B251,Kraftvärmeprod!$B$1:$AJ$550,MATCH(Y$4,Kraftvärmeprod!$B$1:$AJ$1,0),FALSE)/1,0)-IFERROR(VLOOKUP($B251,'Slutlig allokering kvv'!$B$2:$AJ$550,MATCH(Y$4,'Slutlig allokering kvv'!$B$1:$AJ$1,0),FALSE)/1,0)</f>
        <v>0</v>
      </c>
      <c r="Z251">
        <f>IFERROR(VLOOKUP($B251,Kraftvärmeprod!$B$1:$AJ$550,MATCH(Z$4,Kraftvärmeprod!$B$1:$AJ$1,0),FALSE)/1,0)-IFERROR(VLOOKUP($B251,'Slutlig allokering kvv'!$B$2:$AJ$550,MATCH(Z$4,'Slutlig allokering kvv'!$B$1:$AJ$1,0),FALSE)/1,0)</f>
        <v>0</v>
      </c>
      <c r="AA251">
        <f>IFERROR(VLOOKUP($B251,Kraftvärmeprod!$B$1:$AJ$550,MATCH(AA$4,Kraftvärmeprod!$B$1:$AJ$1,0),FALSE)/1,0)-IFERROR(VLOOKUP($B251,'Slutlig allokering kvv'!$B$2:$AJ$550,MATCH(AA$4,'Slutlig allokering kvv'!$B$1:$AJ$1,0),FALSE)/1,0)</f>
        <v>0</v>
      </c>
      <c r="AB251">
        <f>IFERROR(VLOOKUP($B251,Kraftvärmeprod!$B$1:$AJ$550,MATCH(AB$4,Kraftvärmeprod!$B$1:$AJ$1,0),FALSE)/1,0)-IFERROR(VLOOKUP($B251,'Slutlig allokering kvv'!$B$2:$AJ$550,MATCH(AB$4,'Slutlig allokering kvv'!$B$1:$AJ$1,0),FALSE)/1,0)</f>
        <v>0</v>
      </c>
      <c r="AC251">
        <f>IFERROR(VLOOKUP($B251,Kraftvärmeprod!$B$1:$AJ$550,MATCH(AC$4,Kraftvärmeprod!$B$1:$AJ$1,0),FALSE)/1,0)-IFERROR(VLOOKUP($B251,'Slutlig allokering kvv'!$B$2:$AJ$550,MATCH(AC$4,'Slutlig allokering kvv'!$B$1:$AJ$1,0),FALSE)/1,0)</f>
        <v>0</v>
      </c>
      <c r="AD251">
        <f>IFERROR(VLOOKUP($B251,Miljö!$B$1:$E$471,MATCH("Hjälpel kraftvärme (GWh)",Miljö!$B$1:$E$1,0),FALSE)/1,0)-IFERROR(VLOOKUP($B251,'Slutlig allokering kvv'!$B$2:$AJ$550,MATCH(AD$4,'Slutlig allokering kvv'!$B$1:$AJ$1,0),FALSE)/1,0)</f>
        <v>0</v>
      </c>
      <c r="AH251">
        <f t="shared" si="6"/>
        <v>0</v>
      </c>
      <c r="AJ251">
        <f>IFERROR(VLOOKUP($B251,'Slutlig allokering kvv'!$B$2:$AX$550,MATCH("Summa slutlig allokerad tillförd energi (utan hjälpel och rökgaskondensering):",'Slutlig allokering kvv'!$B$1:$AX$1,0),FALSE)/1,"")</f>
        <v>0</v>
      </c>
      <c r="AL251" s="195" t="str">
        <f>IFERROR(1-VLOOKUP($B251,'Slutlig allokering kvv'!$B$2:$AX$550,MATCH("Andel av bränsle i kvv som allokerats till värme, exklusive rökgaskondensering och hjälpel",'Slutlig allokering kvv'!$B$1:$AX$1,0),FALSE),"")</f>
        <v/>
      </c>
      <c r="AN251" s="195" t="str">
        <f t="shared" si="7"/>
        <v/>
      </c>
    </row>
    <row r="252" spans="1:40" x14ac:dyDescent="0.25">
      <c r="A252" s="2" t="s">
        <v>395</v>
      </c>
      <c r="B252" s="2" t="s">
        <v>397</v>
      </c>
      <c r="C252" t="str">
        <f>IFERROR(VLOOKUP($B252,Kraftvärmeprod!$B$1:$AH$479,MATCH(C$4,Kraftvärmeprod!$B$1:$AG$1,0),FALSE)/1,"")</f>
        <v/>
      </c>
      <c r="D252" t="str">
        <f>IFERROR(VLOOKUP($B252,Kraftvärmeprod!$B$1:$AH$479,MATCH(D$4,Kraftvärmeprod!$B$1:$AG$1,0),FALSE)/1,"")</f>
        <v/>
      </c>
      <c r="F252">
        <f>IFERROR(VLOOKUP($B252,Kraftvärmeprod!$B$1:$AJ$550,MATCH(F$4,Kraftvärmeprod!$B$1:$AJ$1,0),FALSE)/1,0)-IFERROR(VLOOKUP($B252,'Slutlig allokering kvv'!$B$2:$AJ$550,MATCH(F$4,'Slutlig allokering kvv'!$B$1:$AJ$1,0),FALSE)/1,0)</f>
        <v>0</v>
      </c>
      <c r="G252">
        <f>IFERROR(VLOOKUP($B252,Kraftvärmeprod!$B$1:$AJ$550,MATCH(G$4,Kraftvärmeprod!$B$1:$AJ$1,0),FALSE)/1,0)-IFERROR(VLOOKUP($B252,'Slutlig allokering kvv'!$B$2:$AJ$550,MATCH(G$4,'Slutlig allokering kvv'!$B$1:$AJ$1,0),FALSE)/1,0)</f>
        <v>0</v>
      </c>
      <c r="H252">
        <f>IFERROR(VLOOKUP($B252,Kraftvärmeprod!$B$1:$AJ$550,MATCH(H$4,Kraftvärmeprod!$B$1:$AJ$1,0),FALSE)/1,0)-IFERROR(VLOOKUP($B252,'Slutlig allokering kvv'!$B$2:$AJ$550,MATCH(H$4,'Slutlig allokering kvv'!$B$1:$AJ$1,0),FALSE)/1,0)</f>
        <v>0</v>
      </c>
      <c r="I252">
        <f>IFERROR(VLOOKUP($B252,Kraftvärmeprod!$B$1:$AJ$550,MATCH(I$4,Kraftvärmeprod!$B$1:$AJ$1,0),FALSE)/1,0)-IFERROR(VLOOKUP($B252,'Slutlig allokering kvv'!$B$2:$AJ$550,MATCH(I$4,'Slutlig allokering kvv'!$B$1:$AJ$1,0),FALSE)/1,0)</f>
        <v>0</v>
      </c>
      <c r="J252">
        <f>IFERROR(VLOOKUP($B252,Kraftvärmeprod!$B$1:$AJ$550,MATCH(J$4,Kraftvärmeprod!$B$1:$AJ$1,0),FALSE)/1,0)-IFERROR(VLOOKUP($B252,'Slutlig allokering kvv'!$B$2:$AJ$550,MATCH(J$4,'Slutlig allokering kvv'!$B$1:$AJ$1,0),FALSE)/1,0)</f>
        <v>0</v>
      </c>
      <c r="K252">
        <f>IFERROR(VLOOKUP($B252,Kraftvärmeprod!$B$1:$AJ$550,MATCH(K$4,Kraftvärmeprod!$B$1:$AJ$1,0),FALSE)/1,0)-IFERROR(VLOOKUP($B252,'Slutlig allokering kvv'!$B$2:$AJ$550,MATCH(K$4,'Slutlig allokering kvv'!$B$1:$AJ$1,0),FALSE)/1,0)</f>
        <v>0</v>
      </c>
      <c r="L252">
        <f>IFERROR(VLOOKUP($B252,Kraftvärmeprod!$B$1:$AJ$550,MATCH(L$4,Kraftvärmeprod!$B$1:$AJ$1,0),FALSE)/1,0)-IFERROR(VLOOKUP($B252,'Slutlig allokering kvv'!$B$2:$AJ$550,MATCH(L$4,'Slutlig allokering kvv'!$B$1:$AJ$1,0),FALSE)/1,0)</f>
        <v>0</v>
      </c>
      <c r="M252">
        <f>IFERROR(VLOOKUP($B252,Kraftvärmeprod!$B$1:$AJ$550,MATCH(M$4,Kraftvärmeprod!$B$1:$AJ$1,0),FALSE)/1,0)-IFERROR(VLOOKUP($B252,'Slutlig allokering kvv'!$B$2:$AJ$550,MATCH(M$4,'Slutlig allokering kvv'!$B$1:$AJ$1,0),FALSE)/1,0)</f>
        <v>0</v>
      </c>
      <c r="N252">
        <f>IFERROR(VLOOKUP($B252,Kraftvärmeprod!$B$1:$AJ$550,MATCH(N$4,Kraftvärmeprod!$B$1:$AJ$1,0),FALSE)/1,0)-IFERROR(VLOOKUP($B252,'Slutlig allokering kvv'!$B$2:$AJ$550,MATCH(N$4,'Slutlig allokering kvv'!$B$1:$AJ$1,0),FALSE)/1,0)</f>
        <v>0</v>
      </c>
      <c r="O252">
        <f>IFERROR(VLOOKUP($B252,Kraftvärmeprod!$B$1:$AJ$550,MATCH(O$4,Kraftvärmeprod!$B$1:$AJ$1,0),FALSE)/1,0)-IFERROR(VLOOKUP($B252,'Slutlig allokering kvv'!$B$2:$AJ$550,MATCH(O$4,'Slutlig allokering kvv'!$B$1:$AJ$1,0),FALSE)/1,0)</f>
        <v>0</v>
      </c>
      <c r="P252">
        <f>IFERROR(VLOOKUP($B252,Kraftvärmeprod!$B$1:$AJ$550,MATCH(P$4,Kraftvärmeprod!$B$1:$AJ$1,0),FALSE)/1,0)-IFERROR(VLOOKUP($B252,'Slutlig allokering kvv'!$B$2:$AJ$550,MATCH(P$4,'Slutlig allokering kvv'!$B$1:$AJ$1,0),FALSE)/1,0)</f>
        <v>0</v>
      </c>
      <c r="Q252">
        <f>IFERROR(VLOOKUP($B252,Kraftvärmeprod!$B$1:$AJ$550,MATCH(Q$4,Kraftvärmeprod!$B$1:$AJ$1,0),FALSE)/1,0)-IFERROR(VLOOKUP($B252,'Slutlig allokering kvv'!$B$2:$AJ$550,MATCH(Q$4,'Slutlig allokering kvv'!$B$1:$AJ$1,0),FALSE)/1,0)</f>
        <v>0</v>
      </c>
      <c r="R252">
        <f>IFERROR(VLOOKUP($B252,Kraftvärmeprod!$B$1:$AJ$550,MATCH(R$4,Kraftvärmeprod!$B$1:$AJ$1,0),FALSE)/1,0)-IFERROR(VLOOKUP($B252,'Slutlig allokering kvv'!$B$2:$AJ$550,MATCH(R$4,'Slutlig allokering kvv'!$B$1:$AJ$1,0),FALSE)/1,0)</f>
        <v>0</v>
      </c>
      <c r="S252">
        <f>IFERROR(VLOOKUP($B252,Kraftvärmeprod!$B$1:$AJ$550,MATCH(S$4,Kraftvärmeprod!$B$1:$AJ$1,0),FALSE)/1,0)-IFERROR(VLOOKUP($B252,'Slutlig allokering kvv'!$B$2:$AJ$550,MATCH(S$4,'Slutlig allokering kvv'!$B$1:$AJ$1,0),FALSE)/1,0)</f>
        <v>0</v>
      </c>
      <c r="T252">
        <f>IFERROR(VLOOKUP($B252,Kraftvärmeprod!$B$1:$AJ$550,MATCH(T$4,Kraftvärmeprod!$B$1:$AJ$1,0),FALSE)/1,0)-IFERROR(VLOOKUP($B252,'Slutlig allokering kvv'!$B$2:$AJ$550,MATCH(T$4,'Slutlig allokering kvv'!$B$1:$AJ$1,0),FALSE)/1,0)</f>
        <v>0</v>
      </c>
      <c r="U252">
        <f>IFERROR(VLOOKUP($B252,Kraftvärmeprod!$B$1:$AJ$550,MATCH(U$4,Kraftvärmeprod!$B$1:$AJ$1,0),FALSE)/1,0)-IFERROR(VLOOKUP($B252,'Slutlig allokering kvv'!$B$2:$AJ$550,MATCH(U$4,'Slutlig allokering kvv'!$B$1:$AJ$1,0),FALSE)/1,0)</f>
        <v>0</v>
      </c>
      <c r="V252">
        <f>IFERROR(VLOOKUP($B252,Kraftvärmeprod!$B$1:$AJ$550,MATCH(V$4,Kraftvärmeprod!$B$1:$AJ$1,0),FALSE)/1,0)-IFERROR(VLOOKUP($B252,'Slutlig allokering kvv'!$B$2:$AJ$550,MATCH(V$4,'Slutlig allokering kvv'!$B$1:$AJ$1,0),FALSE)/1,0)</f>
        <v>0</v>
      </c>
      <c r="W252">
        <f>IFERROR(VLOOKUP($B252,Kraftvärmeprod!$B$1:$AJ$550,MATCH(W$4,Kraftvärmeprod!$B$1:$AJ$1,0),FALSE)/1,0)-IFERROR(VLOOKUP($B252,'Slutlig allokering kvv'!$B$2:$AJ$550,MATCH(W$4,'Slutlig allokering kvv'!$B$1:$AJ$1,0),FALSE)/1,0)</f>
        <v>0</v>
      </c>
      <c r="X252">
        <f>IFERROR(VLOOKUP($B252,Kraftvärmeprod!$B$1:$AJ$550,MATCH(X$4,Kraftvärmeprod!$B$1:$AJ$1,0),FALSE)/1,0)-IFERROR(VLOOKUP($B252,'Slutlig allokering kvv'!$B$2:$AJ$550,MATCH(X$4,'Slutlig allokering kvv'!$B$1:$AJ$1,0),FALSE)/1,0)</f>
        <v>0</v>
      </c>
      <c r="Y252">
        <f>IFERROR(VLOOKUP($B252,Kraftvärmeprod!$B$1:$AJ$550,MATCH(Y$4,Kraftvärmeprod!$B$1:$AJ$1,0),FALSE)/1,0)-IFERROR(VLOOKUP($B252,'Slutlig allokering kvv'!$B$2:$AJ$550,MATCH(Y$4,'Slutlig allokering kvv'!$B$1:$AJ$1,0),FALSE)/1,0)</f>
        <v>0</v>
      </c>
      <c r="Z252">
        <f>IFERROR(VLOOKUP($B252,Kraftvärmeprod!$B$1:$AJ$550,MATCH(Z$4,Kraftvärmeprod!$B$1:$AJ$1,0),FALSE)/1,0)-IFERROR(VLOOKUP($B252,'Slutlig allokering kvv'!$B$2:$AJ$550,MATCH(Z$4,'Slutlig allokering kvv'!$B$1:$AJ$1,0),FALSE)/1,0)</f>
        <v>0</v>
      </c>
      <c r="AA252">
        <f>IFERROR(VLOOKUP($B252,Kraftvärmeprod!$B$1:$AJ$550,MATCH(AA$4,Kraftvärmeprod!$B$1:$AJ$1,0),FALSE)/1,0)-IFERROR(VLOOKUP($B252,'Slutlig allokering kvv'!$B$2:$AJ$550,MATCH(AA$4,'Slutlig allokering kvv'!$B$1:$AJ$1,0),FALSE)/1,0)</f>
        <v>0</v>
      </c>
      <c r="AB252">
        <f>IFERROR(VLOOKUP($B252,Kraftvärmeprod!$B$1:$AJ$550,MATCH(AB$4,Kraftvärmeprod!$B$1:$AJ$1,0),FALSE)/1,0)-IFERROR(VLOOKUP($B252,'Slutlig allokering kvv'!$B$2:$AJ$550,MATCH(AB$4,'Slutlig allokering kvv'!$B$1:$AJ$1,0),FALSE)/1,0)</f>
        <v>0</v>
      </c>
      <c r="AC252">
        <f>IFERROR(VLOOKUP($B252,Kraftvärmeprod!$B$1:$AJ$550,MATCH(AC$4,Kraftvärmeprod!$B$1:$AJ$1,0),FALSE)/1,0)-IFERROR(VLOOKUP($B252,'Slutlig allokering kvv'!$B$2:$AJ$550,MATCH(AC$4,'Slutlig allokering kvv'!$B$1:$AJ$1,0),FALSE)/1,0)</f>
        <v>0</v>
      </c>
      <c r="AD252">
        <f>IFERROR(VLOOKUP($B252,Miljö!$B$1:$E$471,MATCH("Hjälpel kraftvärme (GWh)",Miljö!$B$1:$E$1,0),FALSE)/1,0)-IFERROR(VLOOKUP($B252,'Slutlig allokering kvv'!$B$2:$AJ$550,MATCH(AD$4,'Slutlig allokering kvv'!$B$1:$AJ$1,0),FALSE)/1,0)</f>
        <v>0</v>
      </c>
      <c r="AH252">
        <f t="shared" si="6"/>
        <v>0</v>
      </c>
      <c r="AJ252">
        <f>IFERROR(VLOOKUP($B252,'Slutlig allokering kvv'!$B$2:$AX$550,MATCH("Summa slutlig allokerad tillförd energi (utan hjälpel och rökgaskondensering):",'Slutlig allokering kvv'!$B$1:$AX$1,0),FALSE)/1,"")</f>
        <v>0</v>
      </c>
      <c r="AL252" s="195" t="str">
        <f>IFERROR(1-VLOOKUP($B252,'Slutlig allokering kvv'!$B$2:$AX$550,MATCH("Andel av bränsle i kvv som allokerats till värme, exklusive rökgaskondensering och hjälpel",'Slutlig allokering kvv'!$B$1:$AX$1,0),FALSE),"")</f>
        <v/>
      </c>
      <c r="AN252" s="195" t="str">
        <f t="shared" si="7"/>
        <v/>
      </c>
    </row>
    <row r="253" spans="1:40" x14ac:dyDescent="0.25">
      <c r="A253" s="2" t="s">
        <v>398</v>
      </c>
      <c r="B253" s="2" t="s">
        <v>399</v>
      </c>
      <c r="C253">
        <f>IFERROR(VLOOKUP($B253,Kraftvärmeprod!$B$1:$AH$479,MATCH(C$4,Kraftvärmeprod!$B$1:$AG$1,0),FALSE)/1,"")</f>
        <v>94.6</v>
      </c>
      <c r="D253">
        <f>IFERROR(VLOOKUP($B253,Kraftvärmeprod!$B$1:$AH$479,MATCH(D$4,Kraftvärmeprod!$B$1:$AG$1,0),FALSE)/1,"")</f>
        <v>17</v>
      </c>
      <c r="F253">
        <f>IFERROR(VLOOKUP($B253,Kraftvärmeprod!$B$1:$AJ$550,MATCH(F$4,Kraftvärmeprod!$B$1:$AJ$1,0),FALSE)/1,0)-IFERROR(VLOOKUP($B253,'Slutlig allokering kvv'!$B$2:$AJ$550,MATCH(F$4,'Slutlig allokering kvv'!$B$1:$AJ$1,0),FALSE)/1,0)</f>
        <v>0</v>
      </c>
      <c r="G253">
        <f>IFERROR(VLOOKUP($B253,Kraftvärmeprod!$B$1:$AJ$550,MATCH(G$4,Kraftvärmeprod!$B$1:$AJ$1,0),FALSE)/1,0)-IFERROR(VLOOKUP($B253,'Slutlig allokering kvv'!$B$2:$AJ$550,MATCH(G$4,'Slutlig allokering kvv'!$B$1:$AJ$1,0),FALSE)/1,0)</f>
        <v>0</v>
      </c>
      <c r="H253">
        <f>IFERROR(VLOOKUP($B253,Kraftvärmeprod!$B$1:$AJ$550,MATCH(H$4,Kraftvärmeprod!$B$1:$AJ$1,0),FALSE)/1,0)-IFERROR(VLOOKUP($B253,'Slutlig allokering kvv'!$B$2:$AJ$550,MATCH(H$4,'Slutlig allokering kvv'!$B$1:$AJ$1,0),FALSE)/1,0)</f>
        <v>0</v>
      </c>
      <c r="I253">
        <f>IFERROR(VLOOKUP($B253,Kraftvärmeprod!$B$1:$AJ$550,MATCH(I$4,Kraftvärmeprod!$B$1:$AJ$1,0),FALSE)/1,0)-IFERROR(VLOOKUP($B253,'Slutlig allokering kvv'!$B$2:$AJ$550,MATCH(I$4,'Slutlig allokering kvv'!$B$1:$AJ$1,0),FALSE)/1,0)</f>
        <v>0</v>
      </c>
      <c r="J253">
        <f>IFERROR(VLOOKUP($B253,Kraftvärmeprod!$B$1:$AJ$550,MATCH(J$4,Kraftvärmeprod!$B$1:$AJ$1,0),FALSE)/1,0)-IFERROR(VLOOKUP($B253,'Slutlig allokering kvv'!$B$2:$AJ$550,MATCH(J$4,'Slutlig allokering kvv'!$B$1:$AJ$1,0),FALSE)/1,0)</f>
        <v>0</v>
      </c>
      <c r="K253">
        <f>IFERROR(VLOOKUP($B253,Kraftvärmeprod!$B$1:$AJ$550,MATCH(K$4,Kraftvärmeprod!$B$1:$AJ$1,0),FALSE)/1,0)-IFERROR(VLOOKUP($B253,'Slutlig allokering kvv'!$B$2:$AJ$550,MATCH(K$4,'Slutlig allokering kvv'!$B$1:$AJ$1,0),FALSE)/1,0)</f>
        <v>0</v>
      </c>
      <c r="L253">
        <f>IFERROR(VLOOKUP($B253,Kraftvärmeprod!$B$1:$AJ$550,MATCH(L$4,Kraftvärmeprod!$B$1:$AJ$1,0),FALSE)/1,0)-IFERROR(VLOOKUP($B253,'Slutlig allokering kvv'!$B$2:$AJ$550,MATCH(L$4,'Slutlig allokering kvv'!$B$1:$AJ$1,0),FALSE)/1,0)</f>
        <v>3.6679199999999996</v>
      </c>
      <c r="M253">
        <f>IFERROR(VLOOKUP($B253,Kraftvärmeprod!$B$1:$AJ$550,MATCH(M$4,Kraftvärmeprod!$B$1:$AJ$1,0),FALSE)/1,0)-IFERROR(VLOOKUP($B253,'Slutlig allokering kvv'!$B$2:$AJ$550,MATCH(M$4,'Slutlig allokering kvv'!$B$1:$AJ$1,0),FALSE)/1,0)</f>
        <v>19.137</v>
      </c>
      <c r="N253">
        <f>IFERROR(VLOOKUP($B253,Kraftvärmeprod!$B$1:$AJ$550,MATCH(N$4,Kraftvärmeprod!$B$1:$AJ$1,0),FALSE)/1,0)-IFERROR(VLOOKUP($B253,'Slutlig allokering kvv'!$B$2:$AJ$550,MATCH(N$4,'Slutlig allokering kvv'!$B$1:$AJ$1,0),FALSE)/1,0)</f>
        <v>9.2495000000000012</v>
      </c>
      <c r="O253">
        <f>IFERROR(VLOOKUP($B253,Kraftvärmeprod!$B$1:$AJ$550,MATCH(O$4,Kraftvärmeprod!$B$1:$AJ$1,0),FALSE)/1,0)-IFERROR(VLOOKUP($B253,'Slutlig allokering kvv'!$B$2:$AJ$550,MATCH(O$4,'Slutlig allokering kvv'!$B$1:$AJ$1,0),FALSE)/1,0)</f>
        <v>3.5084400000000002</v>
      </c>
      <c r="P253">
        <f>IFERROR(VLOOKUP($B253,Kraftvärmeprod!$B$1:$AJ$550,MATCH(P$4,Kraftvärmeprod!$B$1:$AJ$1,0),FALSE)/1,0)-IFERROR(VLOOKUP($B253,'Slutlig allokering kvv'!$B$2:$AJ$550,MATCH(P$4,'Slutlig allokering kvv'!$B$1:$AJ$1,0),FALSE)/1,0)</f>
        <v>0</v>
      </c>
      <c r="Q253">
        <f>IFERROR(VLOOKUP($B253,Kraftvärmeprod!$B$1:$AJ$550,MATCH(Q$4,Kraftvärmeprod!$B$1:$AJ$1,0),FALSE)/1,0)-IFERROR(VLOOKUP($B253,'Slutlig allokering kvv'!$B$2:$AJ$550,MATCH(Q$4,'Slutlig allokering kvv'!$B$1:$AJ$1,0),FALSE)/1,0)</f>
        <v>0</v>
      </c>
      <c r="R253">
        <f>IFERROR(VLOOKUP($B253,Kraftvärmeprod!$B$1:$AJ$550,MATCH(R$4,Kraftvärmeprod!$B$1:$AJ$1,0),FALSE)/1,0)-IFERROR(VLOOKUP($B253,'Slutlig allokering kvv'!$B$2:$AJ$550,MATCH(R$4,'Slutlig allokering kvv'!$B$1:$AJ$1,0),FALSE)/1,0)</f>
        <v>0</v>
      </c>
      <c r="S253">
        <f>IFERROR(VLOOKUP($B253,Kraftvärmeprod!$B$1:$AJ$550,MATCH(S$4,Kraftvärmeprod!$B$1:$AJ$1,0),FALSE)/1,0)-IFERROR(VLOOKUP($B253,'Slutlig allokering kvv'!$B$2:$AJ$550,MATCH(S$4,'Slutlig allokering kvv'!$B$1:$AJ$1,0),FALSE)/1,0)</f>
        <v>0</v>
      </c>
      <c r="T253">
        <f>IFERROR(VLOOKUP($B253,Kraftvärmeprod!$B$1:$AJ$550,MATCH(T$4,Kraftvärmeprod!$B$1:$AJ$1,0),FALSE)/1,0)-IFERROR(VLOOKUP($B253,'Slutlig allokering kvv'!$B$2:$AJ$550,MATCH(T$4,'Slutlig allokering kvv'!$B$1:$AJ$1,0),FALSE)/1,0)</f>
        <v>0</v>
      </c>
      <c r="U253">
        <f>IFERROR(VLOOKUP($B253,Kraftvärmeprod!$B$1:$AJ$550,MATCH(U$4,Kraftvärmeprod!$B$1:$AJ$1,0),FALSE)/1,0)-IFERROR(VLOOKUP($B253,'Slutlig allokering kvv'!$B$2:$AJ$550,MATCH(U$4,'Slutlig allokering kvv'!$B$1:$AJ$1,0),FALSE)/1,0)</f>
        <v>0</v>
      </c>
      <c r="V253">
        <f>IFERROR(VLOOKUP($B253,Kraftvärmeprod!$B$1:$AJ$550,MATCH(V$4,Kraftvärmeprod!$B$1:$AJ$1,0),FALSE)/1,0)-IFERROR(VLOOKUP($B253,'Slutlig allokering kvv'!$B$2:$AJ$550,MATCH(V$4,'Slutlig allokering kvv'!$B$1:$AJ$1,0),FALSE)/1,0)</f>
        <v>0</v>
      </c>
      <c r="W253">
        <f>IFERROR(VLOOKUP($B253,Kraftvärmeprod!$B$1:$AJ$550,MATCH(W$4,Kraftvärmeprod!$B$1:$AJ$1,0),FALSE)/1,0)-IFERROR(VLOOKUP($B253,'Slutlig allokering kvv'!$B$2:$AJ$550,MATCH(W$4,'Slutlig allokering kvv'!$B$1:$AJ$1,0),FALSE)/1,0)</f>
        <v>0</v>
      </c>
      <c r="X253">
        <f>IFERROR(VLOOKUP($B253,Kraftvärmeprod!$B$1:$AJ$550,MATCH(X$4,Kraftvärmeprod!$B$1:$AJ$1,0),FALSE)/1,0)-IFERROR(VLOOKUP($B253,'Slutlig allokering kvv'!$B$2:$AJ$550,MATCH(X$4,'Slutlig allokering kvv'!$B$1:$AJ$1,0),FALSE)/1,0)</f>
        <v>0</v>
      </c>
      <c r="Y253">
        <f>IFERROR(VLOOKUP($B253,Kraftvärmeprod!$B$1:$AJ$550,MATCH(Y$4,Kraftvärmeprod!$B$1:$AJ$1,0),FALSE)/1,0)-IFERROR(VLOOKUP($B253,'Slutlig allokering kvv'!$B$2:$AJ$550,MATCH(Y$4,'Slutlig allokering kvv'!$B$1:$AJ$1,0),FALSE)/1,0)</f>
        <v>0</v>
      </c>
      <c r="Z253">
        <f>IFERROR(VLOOKUP($B253,Kraftvärmeprod!$B$1:$AJ$550,MATCH(Z$4,Kraftvärmeprod!$B$1:$AJ$1,0),FALSE)/1,0)-IFERROR(VLOOKUP($B253,'Slutlig allokering kvv'!$B$2:$AJ$550,MATCH(Z$4,'Slutlig allokering kvv'!$B$1:$AJ$1,0),FALSE)/1,0)</f>
        <v>0</v>
      </c>
      <c r="AA253">
        <f>IFERROR(VLOOKUP($B253,Kraftvärmeprod!$B$1:$AJ$550,MATCH(AA$4,Kraftvärmeprod!$B$1:$AJ$1,0),FALSE)/1,0)-IFERROR(VLOOKUP($B253,'Slutlig allokering kvv'!$B$2:$AJ$550,MATCH(AA$4,'Slutlig allokering kvv'!$B$1:$AJ$1,0),FALSE)/1,0)</f>
        <v>0</v>
      </c>
      <c r="AB253">
        <f>IFERROR(VLOOKUP($B253,Kraftvärmeprod!$B$1:$AJ$550,MATCH(AB$4,Kraftvärmeprod!$B$1:$AJ$1,0),FALSE)/1,0)-IFERROR(VLOOKUP($B253,'Slutlig allokering kvv'!$B$2:$AJ$550,MATCH(AB$4,'Slutlig allokering kvv'!$B$1:$AJ$1,0),FALSE)/1,0)</f>
        <v>0</v>
      </c>
      <c r="AC253">
        <f>IFERROR(VLOOKUP($B253,Kraftvärmeprod!$B$1:$AJ$550,MATCH(AC$4,Kraftvärmeprod!$B$1:$AJ$1,0),FALSE)/1,0)-IFERROR(VLOOKUP($B253,'Slutlig allokering kvv'!$B$2:$AJ$550,MATCH(AC$4,'Slutlig allokering kvv'!$B$1:$AJ$1,0),FALSE)/1,0)</f>
        <v>0</v>
      </c>
      <c r="AD253">
        <f>IFERROR(VLOOKUP($B253,Miljö!$B$1:$E$471,MATCH("Hjälpel kraftvärme (GWh)",Miljö!$B$1:$E$1,0),FALSE)/1,0)-IFERROR(VLOOKUP($B253,'Slutlig allokering kvv'!$B$2:$AJ$550,MATCH(AD$4,'Slutlig allokering kvv'!$B$1:$AJ$1,0),FALSE)/1,0)</f>
        <v>0.98873999999999995</v>
      </c>
      <c r="AH253">
        <f t="shared" si="6"/>
        <v>35.562860000000001</v>
      </c>
      <c r="AJ253">
        <f>IFERROR(VLOOKUP($B253,'Slutlig allokering kvv'!$B$2:$AX$550,MATCH("Summa slutlig allokerad tillförd energi (utan hjälpel och rökgaskondensering):",'Slutlig allokering kvv'!$B$1:$AX$1,0),FALSE)/1,"")</f>
        <v>75.937139999999999</v>
      </c>
      <c r="AL253" s="195">
        <f>IFERROR(1-VLOOKUP($B253,'Slutlig allokering kvv'!$B$2:$AX$550,MATCH("Andel av bränsle i kvv som allokerats till värme, exklusive rökgaskondensering och hjälpel",'Slutlig allokering kvv'!$B$1:$AX$1,0),FALSE),"")</f>
        <v>0.31894941704035873</v>
      </c>
      <c r="AN253" s="195">
        <f t="shared" si="7"/>
        <v>0.31894941704035873</v>
      </c>
    </row>
    <row r="254" spans="1:40" x14ac:dyDescent="0.25">
      <c r="A254" s="2" t="s">
        <v>400</v>
      </c>
      <c r="B254" s="2" t="s">
        <v>401</v>
      </c>
      <c r="C254" t="str">
        <f>IFERROR(VLOOKUP($B254,Kraftvärmeprod!$B$1:$AH$479,MATCH(C$4,Kraftvärmeprod!$B$1:$AG$1,0),FALSE)/1,"")</f>
        <v/>
      </c>
      <c r="D254" t="str">
        <f>IFERROR(VLOOKUP($B254,Kraftvärmeprod!$B$1:$AH$479,MATCH(D$4,Kraftvärmeprod!$B$1:$AG$1,0),FALSE)/1,"")</f>
        <v/>
      </c>
      <c r="F254">
        <f>IFERROR(VLOOKUP($B254,Kraftvärmeprod!$B$1:$AJ$550,MATCH(F$4,Kraftvärmeprod!$B$1:$AJ$1,0),FALSE)/1,0)-IFERROR(VLOOKUP($B254,'Slutlig allokering kvv'!$B$2:$AJ$550,MATCH(F$4,'Slutlig allokering kvv'!$B$1:$AJ$1,0),FALSE)/1,0)</f>
        <v>0</v>
      </c>
      <c r="G254">
        <f>IFERROR(VLOOKUP($B254,Kraftvärmeprod!$B$1:$AJ$550,MATCH(G$4,Kraftvärmeprod!$B$1:$AJ$1,0),FALSE)/1,0)-IFERROR(VLOOKUP($B254,'Slutlig allokering kvv'!$B$2:$AJ$550,MATCH(G$4,'Slutlig allokering kvv'!$B$1:$AJ$1,0),FALSE)/1,0)</f>
        <v>0</v>
      </c>
      <c r="H254">
        <f>IFERROR(VLOOKUP($B254,Kraftvärmeprod!$B$1:$AJ$550,MATCH(H$4,Kraftvärmeprod!$B$1:$AJ$1,0),FALSE)/1,0)-IFERROR(VLOOKUP($B254,'Slutlig allokering kvv'!$B$2:$AJ$550,MATCH(H$4,'Slutlig allokering kvv'!$B$1:$AJ$1,0),FALSE)/1,0)</f>
        <v>0</v>
      </c>
      <c r="I254">
        <f>IFERROR(VLOOKUP($B254,Kraftvärmeprod!$B$1:$AJ$550,MATCH(I$4,Kraftvärmeprod!$B$1:$AJ$1,0),FALSE)/1,0)-IFERROR(VLOOKUP($B254,'Slutlig allokering kvv'!$B$2:$AJ$550,MATCH(I$4,'Slutlig allokering kvv'!$B$1:$AJ$1,0),FALSE)/1,0)</f>
        <v>0</v>
      </c>
      <c r="J254">
        <f>IFERROR(VLOOKUP($B254,Kraftvärmeprod!$B$1:$AJ$550,MATCH(J$4,Kraftvärmeprod!$B$1:$AJ$1,0),FALSE)/1,0)-IFERROR(VLOOKUP($B254,'Slutlig allokering kvv'!$B$2:$AJ$550,MATCH(J$4,'Slutlig allokering kvv'!$B$1:$AJ$1,0),FALSE)/1,0)</f>
        <v>0</v>
      </c>
      <c r="K254">
        <f>IFERROR(VLOOKUP($B254,Kraftvärmeprod!$B$1:$AJ$550,MATCH(K$4,Kraftvärmeprod!$B$1:$AJ$1,0),FALSE)/1,0)-IFERROR(VLOOKUP($B254,'Slutlig allokering kvv'!$B$2:$AJ$550,MATCH(K$4,'Slutlig allokering kvv'!$B$1:$AJ$1,0),FALSE)/1,0)</f>
        <v>0</v>
      </c>
      <c r="L254">
        <f>IFERROR(VLOOKUP($B254,Kraftvärmeprod!$B$1:$AJ$550,MATCH(L$4,Kraftvärmeprod!$B$1:$AJ$1,0),FALSE)/1,0)-IFERROR(VLOOKUP($B254,'Slutlig allokering kvv'!$B$2:$AJ$550,MATCH(L$4,'Slutlig allokering kvv'!$B$1:$AJ$1,0),FALSE)/1,0)</f>
        <v>0</v>
      </c>
      <c r="M254">
        <f>IFERROR(VLOOKUP($B254,Kraftvärmeprod!$B$1:$AJ$550,MATCH(M$4,Kraftvärmeprod!$B$1:$AJ$1,0),FALSE)/1,0)-IFERROR(VLOOKUP($B254,'Slutlig allokering kvv'!$B$2:$AJ$550,MATCH(M$4,'Slutlig allokering kvv'!$B$1:$AJ$1,0),FALSE)/1,0)</f>
        <v>0</v>
      </c>
      <c r="N254">
        <f>IFERROR(VLOOKUP($B254,Kraftvärmeprod!$B$1:$AJ$550,MATCH(N$4,Kraftvärmeprod!$B$1:$AJ$1,0),FALSE)/1,0)-IFERROR(VLOOKUP($B254,'Slutlig allokering kvv'!$B$2:$AJ$550,MATCH(N$4,'Slutlig allokering kvv'!$B$1:$AJ$1,0),FALSE)/1,0)</f>
        <v>0</v>
      </c>
      <c r="O254">
        <f>IFERROR(VLOOKUP($B254,Kraftvärmeprod!$B$1:$AJ$550,MATCH(O$4,Kraftvärmeprod!$B$1:$AJ$1,0),FALSE)/1,0)-IFERROR(VLOOKUP($B254,'Slutlig allokering kvv'!$B$2:$AJ$550,MATCH(O$4,'Slutlig allokering kvv'!$B$1:$AJ$1,0),FALSE)/1,0)</f>
        <v>0</v>
      </c>
      <c r="P254">
        <f>IFERROR(VLOOKUP($B254,Kraftvärmeprod!$B$1:$AJ$550,MATCH(P$4,Kraftvärmeprod!$B$1:$AJ$1,0),FALSE)/1,0)-IFERROR(VLOOKUP($B254,'Slutlig allokering kvv'!$B$2:$AJ$550,MATCH(P$4,'Slutlig allokering kvv'!$B$1:$AJ$1,0),FALSE)/1,0)</f>
        <v>0</v>
      </c>
      <c r="Q254">
        <f>IFERROR(VLOOKUP($B254,Kraftvärmeprod!$B$1:$AJ$550,MATCH(Q$4,Kraftvärmeprod!$B$1:$AJ$1,0),FALSE)/1,0)-IFERROR(VLOOKUP($B254,'Slutlig allokering kvv'!$B$2:$AJ$550,MATCH(Q$4,'Slutlig allokering kvv'!$B$1:$AJ$1,0),FALSE)/1,0)</f>
        <v>0</v>
      </c>
      <c r="R254">
        <f>IFERROR(VLOOKUP($B254,Kraftvärmeprod!$B$1:$AJ$550,MATCH(R$4,Kraftvärmeprod!$B$1:$AJ$1,0),FALSE)/1,0)-IFERROR(VLOOKUP($B254,'Slutlig allokering kvv'!$B$2:$AJ$550,MATCH(R$4,'Slutlig allokering kvv'!$B$1:$AJ$1,0),FALSE)/1,0)</f>
        <v>0</v>
      </c>
      <c r="S254">
        <f>IFERROR(VLOOKUP($B254,Kraftvärmeprod!$B$1:$AJ$550,MATCH(S$4,Kraftvärmeprod!$B$1:$AJ$1,0),FALSE)/1,0)-IFERROR(VLOOKUP($B254,'Slutlig allokering kvv'!$B$2:$AJ$550,MATCH(S$4,'Slutlig allokering kvv'!$B$1:$AJ$1,0),FALSE)/1,0)</f>
        <v>0</v>
      </c>
      <c r="T254">
        <f>IFERROR(VLOOKUP($B254,Kraftvärmeprod!$B$1:$AJ$550,MATCH(T$4,Kraftvärmeprod!$B$1:$AJ$1,0),FALSE)/1,0)-IFERROR(VLOOKUP($B254,'Slutlig allokering kvv'!$B$2:$AJ$550,MATCH(T$4,'Slutlig allokering kvv'!$B$1:$AJ$1,0),FALSE)/1,0)</f>
        <v>0</v>
      </c>
      <c r="U254">
        <f>IFERROR(VLOOKUP($B254,Kraftvärmeprod!$B$1:$AJ$550,MATCH(U$4,Kraftvärmeprod!$B$1:$AJ$1,0),FALSE)/1,0)-IFERROR(VLOOKUP($B254,'Slutlig allokering kvv'!$B$2:$AJ$550,MATCH(U$4,'Slutlig allokering kvv'!$B$1:$AJ$1,0),FALSE)/1,0)</f>
        <v>0</v>
      </c>
      <c r="V254">
        <f>IFERROR(VLOOKUP($B254,Kraftvärmeprod!$B$1:$AJ$550,MATCH(V$4,Kraftvärmeprod!$B$1:$AJ$1,0),FALSE)/1,0)-IFERROR(VLOOKUP($B254,'Slutlig allokering kvv'!$B$2:$AJ$550,MATCH(V$4,'Slutlig allokering kvv'!$B$1:$AJ$1,0),FALSE)/1,0)</f>
        <v>0</v>
      </c>
      <c r="W254">
        <f>IFERROR(VLOOKUP($B254,Kraftvärmeprod!$B$1:$AJ$550,MATCH(W$4,Kraftvärmeprod!$B$1:$AJ$1,0),FALSE)/1,0)-IFERROR(VLOOKUP($B254,'Slutlig allokering kvv'!$B$2:$AJ$550,MATCH(W$4,'Slutlig allokering kvv'!$B$1:$AJ$1,0),FALSE)/1,0)</f>
        <v>0</v>
      </c>
      <c r="X254">
        <f>IFERROR(VLOOKUP($B254,Kraftvärmeprod!$B$1:$AJ$550,MATCH(X$4,Kraftvärmeprod!$B$1:$AJ$1,0),FALSE)/1,0)-IFERROR(VLOOKUP($B254,'Slutlig allokering kvv'!$B$2:$AJ$550,MATCH(X$4,'Slutlig allokering kvv'!$B$1:$AJ$1,0),FALSE)/1,0)</f>
        <v>0</v>
      </c>
      <c r="Y254">
        <f>IFERROR(VLOOKUP($B254,Kraftvärmeprod!$B$1:$AJ$550,MATCH(Y$4,Kraftvärmeprod!$B$1:$AJ$1,0),FALSE)/1,0)-IFERROR(VLOOKUP($B254,'Slutlig allokering kvv'!$B$2:$AJ$550,MATCH(Y$4,'Slutlig allokering kvv'!$B$1:$AJ$1,0),FALSE)/1,0)</f>
        <v>0</v>
      </c>
      <c r="Z254">
        <f>IFERROR(VLOOKUP($B254,Kraftvärmeprod!$B$1:$AJ$550,MATCH(Z$4,Kraftvärmeprod!$B$1:$AJ$1,0),FALSE)/1,0)-IFERROR(VLOOKUP($B254,'Slutlig allokering kvv'!$B$2:$AJ$550,MATCH(Z$4,'Slutlig allokering kvv'!$B$1:$AJ$1,0),FALSE)/1,0)</f>
        <v>0</v>
      </c>
      <c r="AA254">
        <f>IFERROR(VLOOKUP($B254,Kraftvärmeprod!$B$1:$AJ$550,MATCH(AA$4,Kraftvärmeprod!$B$1:$AJ$1,0),FALSE)/1,0)-IFERROR(VLOOKUP($B254,'Slutlig allokering kvv'!$B$2:$AJ$550,MATCH(AA$4,'Slutlig allokering kvv'!$B$1:$AJ$1,0),FALSE)/1,0)</f>
        <v>0</v>
      </c>
      <c r="AB254">
        <f>IFERROR(VLOOKUP($B254,Kraftvärmeprod!$B$1:$AJ$550,MATCH(AB$4,Kraftvärmeprod!$B$1:$AJ$1,0),FALSE)/1,0)-IFERROR(VLOOKUP($B254,'Slutlig allokering kvv'!$B$2:$AJ$550,MATCH(AB$4,'Slutlig allokering kvv'!$B$1:$AJ$1,0),FALSE)/1,0)</f>
        <v>0</v>
      </c>
      <c r="AC254">
        <f>IFERROR(VLOOKUP($B254,Kraftvärmeprod!$B$1:$AJ$550,MATCH(AC$4,Kraftvärmeprod!$B$1:$AJ$1,0),FALSE)/1,0)-IFERROR(VLOOKUP($B254,'Slutlig allokering kvv'!$B$2:$AJ$550,MATCH(AC$4,'Slutlig allokering kvv'!$B$1:$AJ$1,0),FALSE)/1,0)</f>
        <v>0</v>
      </c>
      <c r="AD254">
        <f>IFERROR(VLOOKUP($B254,Miljö!$B$1:$E$471,MATCH("Hjälpel kraftvärme (GWh)",Miljö!$B$1:$E$1,0),FALSE)/1,0)-IFERROR(VLOOKUP($B254,'Slutlig allokering kvv'!$B$2:$AJ$550,MATCH(AD$4,'Slutlig allokering kvv'!$B$1:$AJ$1,0),FALSE)/1,0)</f>
        <v>0</v>
      </c>
      <c r="AH254">
        <f t="shared" si="6"/>
        <v>0</v>
      </c>
      <c r="AJ254">
        <f>IFERROR(VLOOKUP($B254,'Slutlig allokering kvv'!$B$2:$AX$550,MATCH("Summa slutlig allokerad tillförd energi (utan hjälpel och rökgaskondensering):",'Slutlig allokering kvv'!$B$1:$AX$1,0),FALSE)/1,"")</f>
        <v>0</v>
      </c>
      <c r="AL254" s="195" t="str">
        <f>IFERROR(1-VLOOKUP($B254,'Slutlig allokering kvv'!$B$2:$AX$550,MATCH("Andel av bränsle i kvv som allokerats till värme, exklusive rökgaskondensering och hjälpel",'Slutlig allokering kvv'!$B$1:$AX$1,0),FALSE),"")</f>
        <v/>
      </c>
      <c r="AN254" s="195" t="str">
        <f t="shared" si="7"/>
        <v/>
      </c>
    </row>
    <row r="255" spans="1:40" x14ac:dyDescent="0.25">
      <c r="A255" s="2" t="s">
        <v>402</v>
      </c>
      <c r="B255" s="2" t="s">
        <v>403</v>
      </c>
      <c r="C255" t="str">
        <f>IFERROR(VLOOKUP($B255,Kraftvärmeprod!$B$1:$AH$479,MATCH(C$4,Kraftvärmeprod!$B$1:$AG$1,0),FALSE)/1,"")</f>
        <v/>
      </c>
      <c r="D255" t="str">
        <f>IFERROR(VLOOKUP($B255,Kraftvärmeprod!$B$1:$AH$479,MATCH(D$4,Kraftvärmeprod!$B$1:$AG$1,0),FALSE)/1,"")</f>
        <v/>
      </c>
      <c r="F255">
        <f>IFERROR(VLOOKUP($B255,Kraftvärmeprod!$B$1:$AJ$550,MATCH(F$4,Kraftvärmeprod!$B$1:$AJ$1,0),FALSE)/1,0)-IFERROR(VLOOKUP($B255,'Slutlig allokering kvv'!$B$2:$AJ$550,MATCH(F$4,'Slutlig allokering kvv'!$B$1:$AJ$1,0),FALSE)/1,0)</f>
        <v>0</v>
      </c>
      <c r="G255">
        <f>IFERROR(VLOOKUP($B255,Kraftvärmeprod!$B$1:$AJ$550,MATCH(G$4,Kraftvärmeprod!$B$1:$AJ$1,0),FALSE)/1,0)-IFERROR(VLOOKUP($B255,'Slutlig allokering kvv'!$B$2:$AJ$550,MATCH(G$4,'Slutlig allokering kvv'!$B$1:$AJ$1,0),FALSE)/1,0)</f>
        <v>0</v>
      </c>
      <c r="H255">
        <f>IFERROR(VLOOKUP($B255,Kraftvärmeprod!$B$1:$AJ$550,MATCH(H$4,Kraftvärmeprod!$B$1:$AJ$1,0),FALSE)/1,0)-IFERROR(VLOOKUP($B255,'Slutlig allokering kvv'!$B$2:$AJ$550,MATCH(H$4,'Slutlig allokering kvv'!$B$1:$AJ$1,0),FALSE)/1,0)</f>
        <v>0</v>
      </c>
      <c r="I255">
        <f>IFERROR(VLOOKUP($B255,Kraftvärmeprod!$B$1:$AJ$550,MATCH(I$4,Kraftvärmeprod!$B$1:$AJ$1,0),FALSE)/1,0)-IFERROR(VLOOKUP($B255,'Slutlig allokering kvv'!$B$2:$AJ$550,MATCH(I$4,'Slutlig allokering kvv'!$B$1:$AJ$1,0),FALSE)/1,0)</f>
        <v>0</v>
      </c>
      <c r="J255">
        <f>IFERROR(VLOOKUP($B255,Kraftvärmeprod!$B$1:$AJ$550,MATCH(J$4,Kraftvärmeprod!$B$1:$AJ$1,0),FALSE)/1,0)-IFERROR(VLOOKUP($B255,'Slutlig allokering kvv'!$B$2:$AJ$550,MATCH(J$4,'Slutlig allokering kvv'!$B$1:$AJ$1,0),FALSE)/1,0)</f>
        <v>0</v>
      </c>
      <c r="K255">
        <f>IFERROR(VLOOKUP($B255,Kraftvärmeprod!$B$1:$AJ$550,MATCH(K$4,Kraftvärmeprod!$B$1:$AJ$1,0),FALSE)/1,0)-IFERROR(VLOOKUP($B255,'Slutlig allokering kvv'!$B$2:$AJ$550,MATCH(K$4,'Slutlig allokering kvv'!$B$1:$AJ$1,0),FALSE)/1,0)</f>
        <v>0</v>
      </c>
      <c r="L255">
        <f>IFERROR(VLOOKUP($B255,Kraftvärmeprod!$B$1:$AJ$550,MATCH(L$4,Kraftvärmeprod!$B$1:$AJ$1,0),FALSE)/1,0)-IFERROR(VLOOKUP($B255,'Slutlig allokering kvv'!$B$2:$AJ$550,MATCH(L$4,'Slutlig allokering kvv'!$B$1:$AJ$1,0),FALSE)/1,0)</f>
        <v>0</v>
      </c>
      <c r="M255">
        <f>IFERROR(VLOOKUP($B255,Kraftvärmeprod!$B$1:$AJ$550,MATCH(M$4,Kraftvärmeprod!$B$1:$AJ$1,0),FALSE)/1,0)-IFERROR(VLOOKUP($B255,'Slutlig allokering kvv'!$B$2:$AJ$550,MATCH(M$4,'Slutlig allokering kvv'!$B$1:$AJ$1,0),FALSE)/1,0)</f>
        <v>0</v>
      </c>
      <c r="N255">
        <f>IFERROR(VLOOKUP($B255,Kraftvärmeprod!$B$1:$AJ$550,MATCH(N$4,Kraftvärmeprod!$B$1:$AJ$1,0),FALSE)/1,0)-IFERROR(VLOOKUP($B255,'Slutlig allokering kvv'!$B$2:$AJ$550,MATCH(N$4,'Slutlig allokering kvv'!$B$1:$AJ$1,0),FALSE)/1,0)</f>
        <v>0</v>
      </c>
      <c r="O255">
        <f>IFERROR(VLOOKUP($B255,Kraftvärmeprod!$B$1:$AJ$550,MATCH(O$4,Kraftvärmeprod!$B$1:$AJ$1,0),FALSE)/1,0)-IFERROR(VLOOKUP($B255,'Slutlig allokering kvv'!$B$2:$AJ$550,MATCH(O$4,'Slutlig allokering kvv'!$B$1:$AJ$1,0),FALSE)/1,0)</f>
        <v>0</v>
      </c>
      <c r="P255">
        <f>IFERROR(VLOOKUP($B255,Kraftvärmeprod!$B$1:$AJ$550,MATCH(P$4,Kraftvärmeprod!$B$1:$AJ$1,0),FALSE)/1,0)-IFERROR(VLOOKUP($B255,'Slutlig allokering kvv'!$B$2:$AJ$550,MATCH(P$4,'Slutlig allokering kvv'!$B$1:$AJ$1,0),FALSE)/1,0)</f>
        <v>0</v>
      </c>
      <c r="Q255">
        <f>IFERROR(VLOOKUP($B255,Kraftvärmeprod!$B$1:$AJ$550,MATCH(Q$4,Kraftvärmeprod!$B$1:$AJ$1,0),FALSE)/1,0)-IFERROR(VLOOKUP($B255,'Slutlig allokering kvv'!$B$2:$AJ$550,MATCH(Q$4,'Slutlig allokering kvv'!$B$1:$AJ$1,0),FALSE)/1,0)</f>
        <v>0</v>
      </c>
      <c r="R255">
        <f>IFERROR(VLOOKUP($B255,Kraftvärmeprod!$B$1:$AJ$550,MATCH(R$4,Kraftvärmeprod!$B$1:$AJ$1,0),FALSE)/1,0)-IFERROR(VLOOKUP($B255,'Slutlig allokering kvv'!$B$2:$AJ$550,MATCH(R$4,'Slutlig allokering kvv'!$B$1:$AJ$1,0),FALSE)/1,0)</f>
        <v>0</v>
      </c>
      <c r="S255">
        <f>IFERROR(VLOOKUP($B255,Kraftvärmeprod!$B$1:$AJ$550,MATCH(S$4,Kraftvärmeprod!$B$1:$AJ$1,0),FALSE)/1,0)-IFERROR(VLOOKUP($B255,'Slutlig allokering kvv'!$B$2:$AJ$550,MATCH(S$4,'Slutlig allokering kvv'!$B$1:$AJ$1,0),FALSE)/1,0)</f>
        <v>0</v>
      </c>
      <c r="T255">
        <f>IFERROR(VLOOKUP($B255,Kraftvärmeprod!$B$1:$AJ$550,MATCH(T$4,Kraftvärmeprod!$B$1:$AJ$1,0),FALSE)/1,0)-IFERROR(VLOOKUP($B255,'Slutlig allokering kvv'!$B$2:$AJ$550,MATCH(T$4,'Slutlig allokering kvv'!$B$1:$AJ$1,0),FALSE)/1,0)</f>
        <v>0</v>
      </c>
      <c r="U255">
        <f>IFERROR(VLOOKUP($B255,Kraftvärmeprod!$B$1:$AJ$550,MATCH(U$4,Kraftvärmeprod!$B$1:$AJ$1,0),FALSE)/1,0)-IFERROR(VLOOKUP($B255,'Slutlig allokering kvv'!$B$2:$AJ$550,MATCH(U$4,'Slutlig allokering kvv'!$B$1:$AJ$1,0),FALSE)/1,0)</f>
        <v>0</v>
      </c>
      <c r="V255">
        <f>IFERROR(VLOOKUP($B255,Kraftvärmeprod!$B$1:$AJ$550,MATCH(V$4,Kraftvärmeprod!$B$1:$AJ$1,0),FALSE)/1,0)-IFERROR(VLOOKUP($B255,'Slutlig allokering kvv'!$B$2:$AJ$550,MATCH(V$4,'Slutlig allokering kvv'!$B$1:$AJ$1,0),FALSE)/1,0)</f>
        <v>0</v>
      </c>
      <c r="W255">
        <f>IFERROR(VLOOKUP($B255,Kraftvärmeprod!$B$1:$AJ$550,MATCH(W$4,Kraftvärmeprod!$B$1:$AJ$1,0),FALSE)/1,0)-IFERROR(VLOOKUP($B255,'Slutlig allokering kvv'!$B$2:$AJ$550,MATCH(W$4,'Slutlig allokering kvv'!$B$1:$AJ$1,0),FALSE)/1,0)</f>
        <v>0</v>
      </c>
      <c r="X255">
        <f>IFERROR(VLOOKUP($B255,Kraftvärmeprod!$B$1:$AJ$550,MATCH(X$4,Kraftvärmeprod!$B$1:$AJ$1,0),FALSE)/1,0)-IFERROR(VLOOKUP($B255,'Slutlig allokering kvv'!$B$2:$AJ$550,MATCH(X$4,'Slutlig allokering kvv'!$B$1:$AJ$1,0),FALSE)/1,0)</f>
        <v>0</v>
      </c>
      <c r="Y255">
        <f>IFERROR(VLOOKUP($B255,Kraftvärmeprod!$B$1:$AJ$550,MATCH(Y$4,Kraftvärmeprod!$B$1:$AJ$1,0),FALSE)/1,0)-IFERROR(VLOOKUP($B255,'Slutlig allokering kvv'!$B$2:$AJ$550,MATCH(Y$4,'Slutlig allokering kvv'!$B$1:$AJ$1,0),FALSE)/1,0)</f>
        <v>0</v>
      </c>
      <c r="Z255">
        <f>IFERROR(VLOOKUP($B255,Kraftvärmeprod!$B$1:$AJ$550,MATCH(Z$4,Kraftvärmeprod!$B$1:$AJ$1,0),FALSE)/1,0)-IFERROR(VLOOKUP($B255,'Slutlig allokering kvv'!$B$2:$AJ$550,MATCH(Z$4,'Slutlig allokering kvv'!$B$1:$AJ$1,0),FALSE)/1,0)</f>
        <v>0</v>
      </c>
      <c r="AA255">
        <f>IFERROR(VLOOKUP($B255,Kraftvärmeprod!$B$1:$AJ$550,MATCH(AA$4,Kraftvärmeprod!$B$1:$AJ$1,0),FALSE)/1,0)-IFERROR(VLOOKUP($B255,'Slutlig allokering kvv'!$B$2:$AJ$550,MATCH(AA$4,'Slutlig allokering kvv'!$B$1:$AJ$1,0),FALSE)/1,0)</f>
        <v>0</v>
      </c>
      <c r="AB255">
        <f>IFERROR(VLOOKUP($B255,Kraftvärmeprod!$B$1:$AJ$550,MATCH(AB$4,Kraftvärmeprod!$B$1:$AJ$1,0),FALSE)/1,0)-IFERROR(VLOOKUP($B255,'Slutlig allokering kvv'!$B$2:$AJ$550,MATCH(AB$4,'Slutlig allokering kvv'!$B$1:$AJ$1,0),FALSE)/1,0)</f>
        <v>0</v>
      </c>
      <c r="AC255">
        <f>IFERROR(VLOOKUP($B255,Kraftvärmeprod!$B$1:$AJ$550,MATCH(AC$4,Kraftvärmeprod!$B$1:$AJ$1,0),FALSE)/1,0)-IFERROR(VLOOKUP($B255,'Slutlig allokering kvv'!$B$2:$AJ$550,MATCH(AC$4,'Slutlig allokering kvv'!$B$1:$AJ$1,0),FALSE)/1,0)</f>
        <v>0</v>
      </c>
      <c r="AD255">
        <f>IFERROR(VLOOKUP($B255,Miljö!$B$1:$E$471,MATCH("Hjälpel kraftvärme (GWh)",Miljö!$B$1:$E$1,0),FALSE)/1,0)-IFERROR(VLOOKUP($B255,'Slutlig allokering kvv'!$B$2:$AJ$550,MATCH(AD$4,'Slutlig allokering kvv'!$B$1:$AJ$1,0),FALSE)/1,0)</f>
        <v>0</v>
      </c>
      <c r="AH255">
        <f t="shared" si="6"/>
        <v>0</v>
      </c>
      <c r="AJ255">
        <f>IFERROR(VLOOKUP($B255,'Slutlig allokering kvv'!$B$2:$AX$550,MATCH("Summa slutlig allokerad tillförd energi (utan hjälpel och rökgaskondensering):",'Slutlig allokering kvv'!$B$1:$AX$1,0),FALSE)/1,"")</f>
        <v>0</v>
      </c>
      <c r="AL255" s="195" t="str">
        <f>IFERROR(1-VLOOKUP($B255,'Slutlig allokering kvv'!$B$2:$AX$550,MATCH("Andel av bränsle i kvv som allokerats till värme, exklusive rökgaskondensering och hjälpel",'Slutlig allokering kvv'!$B$1:$AX$1,0),FALSE),"")</f>
        <v/>
      </c>
      <c r="AN255" s="195" t="str">
        <f t="shared" si="7"/>
        <v/>
      </c>
    </row>
    <row r="256" spans="1:40" x14ac:dyDescent="0.25">
      <c r="A256" s="2" t="s">
        <v>727</v>
      </c>
      <c r="B256" s="5" t="s">
        <v>1059</v>
      </c>
      <c r="C256" t="str">
        <f>IFERROR(VLOOKUP($B256,Kraftvärmeprod!$B$1:$AH$479,MATCH(C$4,Kraftvärmeprod!$B$1:$AG$1,0),FALSE)/1,"")</f>
        <v/>
      </c>
      <c r="D256" t="str">
        <f>IFERROR(VLOOKUP($B256,Kraftvärmeprod!$B$1:$AH$479,MATCH(D$4,Kraftvärmeprod!$B$1:$AG$1,0),FALSE)/1,"")</f>
        <v/>
      </c>
      <c r="F256">
        <f>IFERROR(VLOOKUP($B256,Kraftvärmeprod!$B$1:$AJ$550,MATCH(F$4,Kraftvärmeprod!$B$1:$AJ$1,0),FALSE)/1,0)-IFERROR(VLOOKUP($B256,'Slutlig allokering kvv'!$B$2:$AJ$550,MATCH(F$4,'Slutlig allokering kvv'!$B$1:$AJ$1,0),FALSE)/1,0)</f>
        <v>0</v>
      </c>
      <c r="G256">
        <f>IFERROR(VLOOKUP($B256,Kraftvärmeprod!$B$1:$AJ$550,MATCH(G$4,Kraftvärmeprod!$B$1:$AJ$1,0),FALSE)/1,0)-IFERROR(VLOOKUP($B256,'Slutlig allokering kvv'!$B$2:$AJ$550,MATCH(G$4,'Slutlig allokering kvv'!$B$1:$AJ$1,0),FALSE)/1,0)</f>
        <v>0</v>
      </c>
      <c r="H256">
        <f>IFERROR(VLOOKUP($B256,Kraftvärmeprod!$B$1:$AJ$550,MATCH(H$4,Kraftvärmeprod!$B$1:$AJ$1,0),FALSE)/1,0)-IFERROR(VLOOKUP($B256,'Slutlig allokering kvv'!$B$2:$AJ$550,MATCH(H$4,'Slutlig allokering kvv'!$B$1:$AJ$1,0),FALSE)/1,0)</f>
        <v>0</v>
      </c>
      <c r="I256">
        <f>IFERROR(VLOOKUP($B256,Kraftvärmeprod!$B$1:$AJ$550,MATCH(I$4,Kraftvärmeprod!$B$1:$AJ$1,0),FALSE)/1,0)-IFERROR(VLOOKUP($B256,'Slutlig allokering kvv'!$B$2:$AJ$550,MATCH(I$4,'Slutlig allokering kvv'!$B$1:$AJ$1,0),FALSE)/1,0)</f>
        <v>0</v>
      </c>
      <c r="J256">
        <f>IFERROR(VLOOKUP($B256,Kraftvärmeprod!$B$1:$AJ$550,MATCH(J$4,Kraftvärmeprod!$B$1:$AJ$1,0),FALSE)/1,0)-IFERROR(VLOOKUP($B256,'Slutlig allokering kvv'!$B$2:$AJ$550,MATCH(J$4,'Slutlig allokering kvv'!$B$1:$AJ$1,0),FALSE)/1,0)</f>
        <v>0</v>
      </c>
      <c r="K256">
        <f>IFERROR(VLOOKUP($B256,Kraftvärmeprod!$B$1:$AJ$550,MATCH(K$4,Kraftvärmeprod!$B$1:$AJ$1,0),FALSE)/1,0)-IFERROR(VLOOKUP($B256,'Slutlig allokering kvv'!$B$2:$AJ$550,MATCH(K$4,'Slutlig allokering kvv'!$B$1:$AJ$1,0),FALSE)/1,0)</f>
        <v>0</v>
      </c>
      <c r="L256">
        <f>IFERROR(VLOOKUP($B256,Kraftvärmeprod!$B$1:$AJ$550,MATCH(L$4,Kraftvärmeprod!$B$1:$AJ$1,0),FALSE)/1,0)-IFERROR(VLOOKUP($B256,'Slutlig allokering kvv'!$B$2:$AJ$550,MATCH(L$4,'Slutlig allokering kvv'!$B$1:$AJ$1,0),FALSE)/1,0)</f>
        <v>0</v>
      </c>
      <c r="M256">
        <f>IFERROR(VLOOKUP($B256,Kraftvärmeprod!$B$1:$AJ$550,MATCH(M$4,Kraftvärmeprod!$B$1:$AJ$1,0),FALSE)/1,0)-IFERROR(VLOOKUP($B256,'Slutlig allokering kvv'!$B$2:$AJ$550,MATCH(M$4,'Slutlig allokering kvv'!$B$1:$AJ$1,0),FALSE)/1,0)</f>
        <v>0</v>
      </c>
      <c r="N256">
        <f>IFERROR(VLOOKUP($B256,Kraftvärmeprod!$B$1:$AJ$550,MATCH(N$4,Kraftvärmeprod!$B$1:$AJ$1,0),FALSE)/1,0)-IFERROR(VLOOKUP($B256,'Slutlig allokering kvv'!$B$2:$AJ$550,MATCH(N$4,'Slutlig allokering kvv'!$B$1:$AJ$1,0),FALSE)/1,0)</f>
        <v>0</v>
      </c>
      <c r="O256">
        <f>IFERROR(VLOOKUP($B256,Kraftvärmeprod!$B$1:$AJ$550,MATCH(O$4,Kraftvärmeprod!$B$1:$AJ$1,0),FALSE)/1,0)-IFERROR(VLOOKUP($B256,'Slutlig allokering kvv'!$B$2:$AJ$550,MATCH(O$4,'Slutlig allokering kvv'!$B$1:$AJ$1,0),FALSE)/1,0)</f>
        <v>0</v>
      </c>
      <c r="P256">
        <f>IFERROR(VLOOKUP($B256,Kraftvärmeprod!$B$1:$AJ$550,MATCH(P$4,Kraftvärmeprod!$B$1:$AJ$1,0),FALSE)/1,0)-IFERROR(VLOOKUP($B256,'Slutlig allokering kvv'!$B$2:$AJ$550,MATCH(P$4,'Slutlig allokering kvv'!$B$1:$AJ$1,0),FALSE)/1,0)</f>
        <v>0</v>
      </c>
      <c r="Q256">
        <f>IFERROR(VLOOKUP($B256,Kraftvärmeprod!$B$1:$AJ$550,MATCH(Q$4,Kraftvärmeprod!$B$1:$AJ$1,0),FALSE)/1,0)-IFERROR(VLOOKUP($B256,'Slutlig allokering kvv'!$B$2:$AJ$550,MATCH(Q$4,'Slutlig allokering kvv'!$B$1:$AJ$1,0),FALSE)/1,0)</f>
        <v>0</v>
      </c>
      <c r="R256">
        <f>IFERROR(VLOOKUP($B256,Kraftvärmeprod!$B$1:$AJ$550,MATCH(R$4,Kraftvärmeprod!$B$1:$AJ$1,0),FALSE)/1,0)-IFERROR(VLOOKUP($B256,'Slutlig allokering kvv'!$B$2:$AJ$550,MATCH(R$4,'Slutlig allokering kvv'!$B$1:$AJ$1,0),FALSE)/1,0)</f>
        <v>0</v>
      </c>
      <c r="S256">
        <f>IFERROR(VLOOKUP($B256,Kraftvärmeprod!$B$1:$AJ$550,MATCH(S$4,Kraftvärmeprod!$B$1:$AJ$1,0),FALSE)/1,0)-IFERROR(VLOOKUP($B256,'Slutlig allokering kvv'!$B$2:$AJ$550,MATCH(S$4,'Slutlig allokering kvv'!$B$1:$AJ$1,0),FALSE)/1,0)</f>
        <v>0</v>
      </c>
      <c r="T256">
        <f>IFERROR(VLOOKUP($B256,Kraftvärmeprod!$B$1:$AJ$550,MATCH(T$4,Kraftvärmeprod!$B$1:$AJ$1,0),FALSE)/1,0)-IFERROR(VLOOKUP($B256,'Slutlig allokering kvv'!$B$2:$AJ$550,MATCH(T$4,'Slutlig allokering kvv'!$B$1:$AJ$1,0),FALSE)/1,0)</f>
        <v>0</v>
      </c>
      <c r="U256">
        <f>IFERROR(VLOOKUP($B256,Kraftvärmeprod!$B$1:$AJ$550,MATCH(U$4,Kraftvärmeprod!$B$1:$AJ$1,0),FALSE)/1,0)-IFERROR(VLOOKUP($B256,'Slutlig allokering kvv'!$B$2:$AJ$550,MATCH(U$4,'Slutlig allokering kvv'!$B$1:$AJ$1,0),FALSE)/1,0)</f>
        <v>0</v>
      </c>
      <c r="V256">
        <f>IFERROR(VLOOKUP($B256,Kraftvärmeprod!$B$1:$AJ$550,MATCH(V$4,Kraftvärmeprod!$B$1:$AJ$1,0),FALSE)/1,0)-IFERROR(VLOOKUP($B256,'Slutlig allokering kvv'!$B$2:$AJ$550,MATCH(V$4,'Slutlig allokering kvv'!$B$1:$AJ$1,0),FALSE)/1,0)</f>
        <v>0</v>
      </c>
      <c r="W256">
        <f>IFERROR(VLOOKUP($B256,Kraftvärmeprod!$B$1:$AJ$550,MATCH(W$4,Kraftvärmeprod!$B$1:$AJ$1,0),FALSE)/1,0)-IFERROR(VLOOKUP($B256,'Slutlig allokering kvv'!$B$2:$AJ$550,MATCH(W$4,'Slutlig allokering kvv'!$B$1:$AJ$1,0),FALSE)/1,0)</f>
        <v>0</v>
      </c>
      <c r="X256">
        <f>IFERROR(VLOOKUP($B256,Kraftvärmeprod!$B$1:$AJ$550,MATCH(X$4,Kraftvärmeprod!$B$1:$AJ$1,0),FALSE)/1,0)-IFERROR(VLOOKUP($B256,'Slutlig allokering kvv'!$B$2:$AJ$550,MATCH(X$4,'Slutlig allokering kvv'!$B$1:$AJ$1,0),FALSE)/1,0)</f>
        <v>0</v>
      </c>
      <c r="Y256">
        <f>IFERROR(VLOOKUP($B256,Kraftvärmeprod!$B$1:$AJ$550,MATCH(Y$4,Kraftvärmeprod!$B$1:$AJ$1,0),FALSE)/1,0)-IFERROR(VLOOKUP($B256,'Slutlig allokering kvv'!$B$2:$AJ$550,MATCH(Y$4,'Slutlig allokering kvv'!$B$1:$AJ$1,0),FALSE)/1,0)</f>
        <v>0</v>
      </c>
      <c r="Z256">
        <f>IFERROR(VLOOKUP($B256,Kraftvärmeprod!$B$1:$AJ$550,MATCH(Z$4,Kraftvärmeprod!$B$1:$AJ$1,0),FALSE)/1,0)-IFERROR(VLOOKUP($B256,'Slutlig allokering kvv'!$B$2:$AJ$550,MATCH(Z$4,'Slutlig allokering kvv'!$B$1:$AJ$1,0),FALSE)/1,0)</f>
        <v>0</v>
      </c>
      <c r="AA256">
        <f>IFERROR(VLOOKUP($B256,Kraftvärmeprod!$B$1:$AJ$550,MATCH(AA$4,Kraftvärmeprod!$B$1:$AJ$1,0),FALSE)/1,0)-IFERROR(VLOOKUP($B256,'Slutlig allokering kvv'!$B$2:$AJ$550,MATCH(AA$4,'Slutlig allokering kvv'!$B$1:$AJ$1,0),FALSE)/1,0)</f>
        <v>0</v>
      </c>
      <c r="AB256">
        <f>IFERROR(VLOOKUP($B256,Kraftvärmeprod!$B$1:$AJ$550,MATCH(AB$4,Kraftvärmeprod!$B$1:$AJ$1,0),FALSE)/1,0)-IFERROR(VLOOKUP($B256,'Slutlig allokering kvv'!$B$2:$AJ$550,MATCH(AB$4,'Slutlig allokering kvv'!$B$1:$AJ$1,0),FALSE)/1,0)</f>
        <v>0</v>
      </c>
      <c r="AC256">
        <f>IFERROR(VLOOKUP($B256,Kraftvärmeprod!$B$1:$AJ$550,MATCH(AC$4,Kraftvärmeprod!$B$1:$AJ$1,0),FALSE)/1,0)-IFERROR(VLOOKUP($B256,'Slutlig allokering kvv'!$B$2:$AJ$550,MATCH(AC$4,'Slutlig allokering kvv'!$B$1:$AJ$1,0),FALSE)/1,0)</f>
        <v>0</v>
      </c>
      <c r="AD256">
        <f>IFERROR(VLOOKUP($B256,Miljö!$B$1:$E$471,MATCH("Hjälpel kraftvärme (GWh)",Miljö!$B$1:$E$1,0),FALSE)/1,0)-IFERROR(VLOOKUP($B256,'Slutlig allokering kvv'!$B$2:$AJ$550,MATCH(AD$4,'Slutlig allokering kvv'!$B$1:$AJ$1,0),FALSE)/1,0)</f>
        <v>0</v>
      </c>
      <c r="AH256">
        <f t="shared" si="6"/>
        <v>0</v>
      </c>
      <c r="AJ256" t="str">
        <f>IFERROR(VLOOKUP($B256,'Slutlig allokering kvv'!$B$2:$AX$550,MATCH("Summa slutlig allokerad tillförd energi (utan hjälpel och rökgaskondensering):",'Slutlig allokering kvv'!$B$1:$AX$1,0),FALSE)/1,"")</f>
        <v/>
      </c>
      <c r="AL256" s="195" t="str">
        <f>IFERROR(1-VLOOKUP($B256,'Slutlig allokering kvv'!$B$2:$AX$550,MATCH("Andel av bränsle i kvv som allokerats till värme, exklusive rökgaskondensering och hjälpel",'Slutlig allokering kvv'!$B$1:$AX$1,0),FALSE),"")</f>
        <v/>
      </c>
      <c r="AN256" s="195" t="str">
        <f t="shared" si="7"/>
        <v/>
      </c>
    </row>
    <row r="257" spans="1:40" x14ac:dyDescent="0.25">
      <c r="A257" s="2" t="s">
        <v>405</v>
      </c>
      <c r="B257" s="5" t="s">
        <v>1060</v>
      </c>
      <c r="C257" t="str">
        <f>IFERROR(VLOOKUP($B257,Kraftvärmeprod!$B$1:$AH$479,MATCH(C$4,Kraftvärmeprod!$B$1:$AG$1,0),FALSE)/1,"")</f>
        <v/>
      </c>
      <c r="D257" t="str">
        <f>IFERROR(VLOOKUP($B257,Kraftvärmeprod!$B$1:$AH$479,MATCH(D$4,Kraftvärmeprod!$B$1:$AG$1,0),FALSE)/1,"")</f>
        <v/>
      </c>
      <c r="F257">
        <f>IFERROR(VLOOKUP($B257,Kraftvärmeprod!$B$1:$AJ$550,MATCH(F$4,Kraftvärmeprod!$B$1:$AJ$1,0),FALSE)/1,0)-IFERROR(VLOOKUP($B257,'Slutlig allokering kvv'!$B$2:$AJ$550,MATCH(F$4,'Slutlig allokering kvv'!$B$1:$AJ$1,0),FALSE)/1,0)</f>
        <v>0</v>
      </c>
      <c r="G257">
        <f>IFERROR(VLOOKUP($B257,Kraftvärmeprod!$B$1:$AJ$550,MATCH(G$4,Kraftvärmeprod!$B$1:$AJ$1,0),FALSE)/1,0)-IFERROR(VLOOKUP($B257,'Slutlig allokering kvv'!$B$2:$AJ$550,MATCH(G$4,'Slutlig allokering kvv'!$B$1:$AJ$1,0),FALSE)/1,0)</f>
        <v>0</v>
      </c>
      <c r="H257">
        <f>IFERROR(VLOOKUP($B257,Kraftvärmeprod!$B$1:$AJ$550,MATCH(H$4,Kraftvärmeprod!$B$1:$AJ$1,0),FALSE)/1,0)-IFERROR(VLOOKUP($B257,'Slutlig allokering kvv'!$B$2:$AJ$550,MATCH(H$4,'Slutlig allokering kvv'!$B$1:$AJ$1,0),FALSE)/1,0)</f>
        <v>0</v>
      </c>
      <c r="I257">
        <f>IFERROR(VLOOKUP($B257,Kraftvärmeprod!$B$1:$AJ$550,MATCH(I$4,Kraftvärmeprod!$B$1:$AJ$1,0),FALSE)/1,0)-IFERROR(VLOOKUP($B257,'Slutlig allokering kvv'!$B$2:$AJ$550,MATCH(I$4,'Slutlig allokering kvv'!$B$1:$AJ$1,0),FALSE)/1,0)</f>
        <v>0</v>
      </c>
      <c r="J257">
        <f>IFERROR(VLOOKUP($B257,Kraftvärmeprod!$B$1:$AJ$550,MATCH(J$4,Kraftvärmeprod!$B$1:$AJ$1,0),FALSE)/1,0)-IFERROR(VLOOKUP($B257,'Slutlig allokering kvv'!$B$2:$AJ$550,MATCH(J$4,'Slutlig allokering kvv'!$B$1:$AJ$1,0),FALSE)/1,0)</f>
        <v>0</v>
      </c>
      <c r="K257">
        <f>IFERROR(VLOOKUP($B257,Kraftvärmeprod!$B$1:$AJ$550,MATCH(K$4,Kraftvärmeprod!$B$1:$AJ$1,0),FALSE)/1,0)-IFERROR(VLOOKUP($B257,'Slutlig allokering kvv'!$B$2:$AJ$550,MATCH(K$4,'Slutlig allokering kvv'!$B$1:$AJ$1,0),FALSE)/1,0)</f>
        <v>0</v>
      </c>
      <c r="L257">
        <f>IFERROR(VLOOKUP($B257,Kraftvärmeprod!$B$1:$AJ$550,MATCH(L$4,Kraftvärmeprod!$B$1:$AJ$1,0),FALSE)/1,0)-IFERROR(VLOOKUP($B257,'Slutlig allokering kvv'!$B$2:$AJ$550,MATCH(L$4,'Slutlig allokering kvv'!$B$1:$AJ$1,0),FALSE)/1,0)</f>
        <v>0</v>
      </c>
      <c r="M257">
        <f>IFERROR(VLOOKUP($B257,Kraftvärmeprod!$B$1:$AJ$550,MATCH(M$4,Kraftvärmeprod!$B$1:$AJ$1,0),FALSE)/1,0)-IFERROR(VLOOKUP($B257,'Slutlig allokering kvv'!$B$2:$AJ$550,MATCH(M$4,'Slutlig allokering kvv'!$B$1:$AJ$1,0),FALSE)/1,0)</f>
        <v>0</v>
      </c>
      <c r="N257">
        <f>IFERROR(VLOOKUP($B257,Kraftvärmeprod!$B$1:$AJ$550,MATCH(N$4,Kraftvärmeprod!$B$1:$AJ$1,0),FALSE)/1,0)-IFERROR(VLOOKUP($B257,'Slutlig allokering kvv'!$B$2:$AJ$550,MATCH(N$4,'Slutlig allokering kvv'!$B$1:$AJ$1,0),FALSE)/1,0)</f>
        <v>0</v>
      </c>
      <c r="O257">
        <f>IFERROR(VLOOKUP($B257,Kraftvärmeprod!$B$1:$AJ$550,MATCH(O$4,Kraftvärmeprod!$B$1:$AJ$1,0),FALSE)/1,0)-IFERROR(VLOOKUP($B257,'Slutlig allokering kvv'!$B$2:$AJ$550,MATCH(O$4,'Slutlig allokering kvv'!$B$1:$AJ$1,0),FALSE)/1,0)</f>
        <v>0</v>
      </c>
      <c r="P257">
        <f>IFERROR(VLOOKUP($B257,Kraftvärmeprod!$B$1:$AJ$550,MATCH(P$4,Kraftvärmeprod!$B$1:$AJ$1,0),FALSE)/1,0)-IFERROR(VLOOKUP($B257,'Slutlig allokering kvv'!$B$2:$AJ$550,MATCH(P$4,'Slutlig allokering kvv'!$B$1:$AJ$1,0),FALSE)/1,0)</f>
        <v>0</v>
      </c>
      <c r="Q257">
        <f>IFERROR(VLOOKUP($B257,Kraftvärmeprod!$B$1:$AJ$550,MATCH(Q$4,Kraftvärmeprod!$B$1:$AJ$1,0),FALSE)/1,0)-IFERROR(VLOOKUP($B257,'Slutlig allokering kvv'!$B$2:$AJ$550,MATCH(Q$4,'Slutlig allokering kvv'!$B$1:$AJ$1,0),FALSE)/1,0)</f>
        <v>0</v>
      </c>
      <c r="R257">
        <f>IFERROR(VLOOKUP($B257,Kraftvärmeprod!$B$1:$AJ$550,MATCH(R$4,Kraftvärmeprod!$B$1:$AJ$1,0),FALSE)/1,0)-IFERROR(VLOOKUP($B257,'Slutlig allokering kvv'!$B$2:$AJ$550,MATCH(R$4,'Slutlig allokering kvv'!$B$1:$AJ$1,0),FALSE)/1,0)</f>
        <v>0</v>
      </c>
      <c r="S257">
        <f>IFERROR(VLOOKUP($B257,Kraftvärmeprod!$B$1:$AJ$550,MATCH(S$4,Kraftvärmeprod!$B$1:$AJ$1,0),FALSE)/1,0)-IFERROR(VLOOKUP($B257,'Slutlig allokering kvv'!$B$2:$AJ$550,MATCH(S$4,'Slutlig allokering kvv'!$B$1:$AJ$1,0),FALSE)/1,0)</f>
        <v>0</v>
      </c>
      <c r="T257">
        <f>IFERROR(VLOOKUP($B257,Kraftvärmeprod!$B$1:$AJ$550,MATCH(T$4,Kraftvärmeprod!$B$1:$AJ$1,0),FALSE)/1,0)-IFERROR(VLOOKUP($B257,'Slutlig allokering kvv'!$B$2:$AJ$550,MATCH(T$4,'Slutlig allokering kvv'!$B$1:$AJ$1,0),FALSE)/1,0)</f>
        <v>0</v>
      </c>
      <c r="U257">
        <f>IFERROR(VLOOKUP($B257,Kraftvärmeprod!$B$1:$AJ$550,MATCH(U$4,Kraftvärmeprod!$B$1:$AJ$1,0),FALSE)/1,0)-IFERROR(VLOOKUP($B257,'Slutlig allokering kvv'!$B$2:$AJ$550,MATCH(U$4,'Slutlig allokering kvv'!$B$1:$AJ$1,0),FALSE)/1,0)</f>
        <v>0</v>
      </c>
      <c r="V257">
        <f>IFERROR(VLOOKUP($B257,Kraftvärmeprod!$B$1:$AJ$550,MATCH(V$4,Kraftvärmeprod!$B$1:$AJ$1,0),FALSE)/1,0)-IFERROR(VLOOKUP($B257,'Slutlig allokering kvv'!$B$2:$AJ$550,MATCH(V$4,'Slutlig allokering kvv'!$B$1:$AJ$1,0),FALSE)/1,0)</f>
        <v>0</v>
      </c>
      <c r="W257">
        <f>IFERROR(VLOOKUP($B257,Kraftvärmeprod!$B$1:$AJ$550,MATCH(W$4,Kraftvärmeprod!$B$1:$AJ$1,0),FALSE)/1,0)-IFERROR(VLOOKUP($B257,'Slutlig allokering kvv'!$B$2:$AJ$550,MATCH(W$4,'Slutlig allokering kvv'!$B$1:$AJ$1,0),FALSE)/1,0)</f>
        <v>0</v>
      </c>
      <c r="X257">
        <f>IFERROR(VLOOKUP($B257,Kraftvärmeprod!$B$1:$AJ$550,MATCH(X$4,Kraftvärmeprod!$B$1:$AJ$1,0),FALSE)/1,0)-IFERROR(VLOOKUP($B257,'Slutlig allokering kvv'!$B$2:$AJ$550,MATCH(X$4,'Slutlig allokering kvv'!$B$1:$AJ$1,0),FALSE)/1,0)</f>
        <v>0</v>
      </c>
      <c r="Y257">
        <f>IFERROR(VLOOKUP($B257,Kraftvärmeprod!$B$1:$AJ$550,MATCH(Y$4,Kraftvärmeprod!$B$1:$AJ$1,0),FALSE)/1,0)-IFERROR(VLOOKUP($B257,'Slutlig allokering kvv'!$B$2:$AJ$550,MATCH(Y$4,'Slutlig allokering kvv'!$B$1:$AJ$1,0),FALSE)/1,0)</f>
        <v>0</v>
      </c>
      <c r="Z257">
        <f>IFERROR(VLOOKUP($B257,Kraftvärmeprod!$B$1:$AJ$550,MATCH(Z$4,Kraftvärmeprod!$B$1:$AJ$1,0),FALSE)/1,0)-IFERROR(VLOOKUP($B257,'Slutlig allokering kvv'!$B$2:$AJ$550,MATCH(Z$4,'Slutlig allokering kvv'!$B$1:$AJ$1,0),FALSE)/1,0)</f>
        <v>0</v>
      </c>
      <c r="AA257">
        <f>IFERROR(VLOOKUP($B257,Kraftvärmeprod!$B$1:$AJ$550,MATCH(AA$4,Kraftvärmeprod!$B$1:$AJ$1,0),FALSE)/1,0)-IFERROR(VLOOKUP($B257,'Slutlig allokering kvv'!$B$2:$AJ$550,MATCH(AA$4,'Slutlig allokering kvv'!$B$1:$AJ$1,0),FALSE)/1,0)</f>
        <v>0</v>
      </c>
      <c r="AB257">
        <f>IFERROR(VLOOKUP($B257,Kraftvärmeprod!$B$1:$AJ$550,MATCH(AB$4,Kraftvärmeprod!$B$1:$AJ$1,0),FALSE)/1,0)-IFERROR(VLOOKUP($B257,'Slutlig allokering kvv'!$B$2:$AJ$550,MATCH(AB$4,'Slutlig allokering kvv'!$B$1:$AJ$1,0),FALSE)/1,0)</f>
        <v>0</v>
      </c>
      <c r="AC257">
        <f>IFERROR(VLOOKUP($B257,Kraftvärmeprod!$B$1:$AJ$550,MATCH(AC$4,Kraftvärmeprod!$B$1:$AJ$1,0),FALSE)/1,0)-IFERROR(VLOOKUP($B257,'Slutlig allokering kvv'!$B$2:$AJ$550,MATCH(AC$4,'Slutlig allokering kvv'!$B$1:$AJ$1,0),FALSE)/1,0)</f>
        <v>0</v>
      </c>
      <c r="AD257">
        <f>IFERROR(VLOOKUP($B257,Miljö!$B$1:$E$471,MATCH("Hjälpel kraftvärme (GWh)",Miljö!$B$1:$E$1,0),FALSE)/1,0)-IFERROR(VLOOKUP($B257,'Slutlig allokering kvv'!$B$2:$AJ$550,MATCH(AD$4,'Slutlig allokering kvv'!$B$1:$AJ$1,0),FALSE)/1,0)</f>
        <v>0</v>
      </c>
      <c r="AH257">
        <f t="shared" si="6"/>
        <v>0</v>
      </c>
      <c r="AJ257">
        <f>IFERROR(VLOOKUP($B257,'Slutlig allokering kvv'!$B$2:$AX$550,MATCH("Summa slutlig allokerad tillförd energi (utan hjälpel och rökgaskondensering):",'Slutlig allokering kvv'!$B$1:$AX$1,0),FALSE)/1,"")</f>
        <v>0</v>
      </c>
      <c r="AL257" s="195" t="str">
        <f>IFERROR(1-VLOOKUP($B257,'Slutlig allokering kvv'!$B$2:$AX$550,MATCH("Andel av bränsle i kvv som allokerats till värme, exklusive rökgaskondensering och hjälpel",'Slutlig allokering kvv'!$B$1:$AX$1,0),FALSE),"")</f>
        <v/>
      </c>
      <c r="AN257" s="195" t="str">
        <f t="shared" si="7"/>
        <v/>
      </c>
    </row>
    <row r="258" spans="1:40" x14ac:dyDescent="0.25">
      <c r="A258" s="2" t="s">
        <v>405</v>
      </c>
      <c r="B258" s="5" t="s">
        <v>1061</v>
      </c>
      <c r="C258" t="str">
        <f>IFERROR(VLOOKUP($B258,Kraftvärmeprod!$B$1:$AH$479,MATCH(C$4,Kraftvärmeprod!$B$1:$AG$1,0),FALSE)/1,"")</f>
        <v/>
      </c>
      <c r="D258" t="str">
        <f>IFERROR(VLOOKUP($B258,Kraftvärmeprod!$B$1:$AH$479,MATCH(D$4,Kraftvärmeprod!$B$1:$AG$1,0),FALSE)/1,"")</f>
        <v/>
      </c>
      <c r="F258">
        <f>IFERROR(VLOOKUP($B258,Kraftvärmeprod!$B$1:$AJ$550,MATCH(F$4,Kraftvärmeprod!$B$1:$AJ$1,0),FALSE)/1,0)-IFERROR(VLOOKUP($B258,'Slutlig allokering kvv'!$B$2:$AJ$550,MATCH(F$4,'Slutlig allokering kvv'!$B$1:$AJ$1,0),FALSE)/1,0)</f>
        <v>0</v>
      </c>
      <c r="G258">
        <f>IFERROR(VLOOKUP($B258,Kraftvärmeprod!$B$1:$AJ$550,MATCH(G$4,Kraftvärmeprod!$B$1:$AJ$1,0),FALSE)/1,0)-IFERROR(VLOOKUP($B258,'Slutlig allokering kvv'!$B$2:$AJ$550,MATCH(G$4,'Slutlig allokering kvv'!$B$1:$AJ$1,0),FALSE)/1,0)</f>
        <v>0</v>
      </c>
      <c r="H258">
        <f>IFERROR(VLOOKUP($B258,Kraftvärmeprod!$B$1:$AJ$550,MATCH(H$4,Kraftvärmeprod!$B$1:$AJ$1,0),FALSE)/1,0)-IFERROR(VLOOKUP($B258,'Slutlig allokering kvv'!$B$2:$AJ$550,MATCH(H$4,'Slutlig allokering kvv'!$B$1:$AJ$1,0),FALSE)/1,0)</f>
        <v>0</v>
      </c>
      <c r="I258">
        <f>IFERROR(VLOOKUP($B258,Kraftvärmeprod!$B$1:$AJ$550,MATCH(I$4,Kraftvärmeprod!$B$1:$AJ$1,0),FALSE)/1,0)-IFERROR(VLOOKUP($B258,'Slutlig allokering kvv'!$B$2:$AJ$550,MATCH(I$4,'Slutlig allokering kvv'!$B$1:$AJ$1,0),FALSE)/1,0)</f>
        <v>0</v>
      </c>
      <c r="J258">
        <f>IFERROR(VLOOKUP($B258,Kraftvärmeprod!$B$1:$AJ$550,MATCH(J$4,Kraftvärmeprod!$B$1:$AJ$1,0),FALSE)/1,0)-IFERROR(VLOOKUP($B258,'Slutlig allokering kvv'!$B$2:$AJ$550,MATCH(J$4,'Slutlig allokering kvv'!$B$1:$AJ$1,0),FALSE)/1,0)</f>
        <v>0</v>
      </c>
      <c r="K258">
        <f>IFERROR(VLOOKUP($B258,Kraftvärmeprod!$B$1:$AJ$550,MATCH(K$4,Kraftvärmeprod!$B$1:$AJ$1,0),FALSE)/1,0)-IFERROR(VLOOKUP($B258,'Slutlig allokering kvv'!$B$2:$AJ$550,MATCH(K$4,'Slutlig allokering kvv'!$B$1:$AJ$1,0),FALSE)/1,0)</f>
        <v>0</v>
      </c>
      <c r="L258">
        <f>IFERROR(VLOOKUP($B258,Kraftvärmeprod!$B$1:$AJ$550,MATCH(L$4,Kraftvärmeprod!$B$1:$AJ$1,0),FALSE)/1,0)-IFERROR(VLOOKUP($B258,'Slutlig allokering kvv'!$B$2:$AJ$550,MATCH(L$4,'Slutlig allokering kvv'!$B$1:$AJ$1,0),FALSE)/1,0)</f>
        <v>0</v>
      </c>
      <c r="M258">
        <f>IFERROR(VLOOKUP($B258,Kraftvärmeprod!$B$1:$AJ$550,MATCH(M$4,Kraftvärmeprod!$B$1:$AJ$1,0),FALSE)/1,0)-IFERROR(VLOOKUP($B258,'Slutlig allokering kvv'!$B$2:$AJ$550,MATCH(M$4,'Slutlig allokering kvv'!$B$1:$AJ$1,0),FALSE)/1,0)</f>
        <v>0</v>
      </c>
      <c r="N258">
        <f>IFERROR(VLOOKUP($B258,Kraftvärmeprod!$B$1:$AJ$550,MATCH(N$4,Kraftvärmeprod!$B$1:$AJ$1,0),FALSE)/1,0)-IFERROR(VLOOKUP($B258,'Slutlig allokering kvv'!$B$2:$AJ$550,MATCH(N$4,'Slutlig allokering kvv'!$B$1:$AJ$1,0),FALSE)/1,0)</f>
        <v>0</v>
      </c>
      <c r="O258">
        <f>IFERROR(VLOOKUP($B258,Kraftvärmeprod!$B$1:$AJ$550,MATCH(O$4,Kraftvärmeprod!$B$1:$AJ$1,0),FALSE)/1,0)-IFERROR(VLOOKUP($B258,'Slutlig allokering kvv'!$B$2:$AJ$550,MATCH(O$4,'Slutlig allokering kvv'!$B$1:$AJ$1,0),FALSE)/1,0)</f>
        <v>0</v>
      </c>
      <c r="P258">
        <f>IFERROR(VLOOKUP($B258,Kraftvärmeprod!$B$1:$AJ$550,MATCH(P$4,Kraftvärmeprod!$B$1:$AJ$1,0),FALSE)/1,0)-IFERROR(VLOOKUP($B258,'Slutlig allokering kvv'!$B$2:$AJ$550,MATCH(P$4,'Slutlig allokering kvv'!$B$1:$AJ$1,0),FALSE)/1,0)</f>
        <v>0</v>
      </c>
      <c r="Q258">
        <f>IFERROR(VLOOKUP($B258,Kraftvärmeprod!$B$1:$AJ$550,MATCH(Q$4,Kraftvärmeprod!$B$1:$AJ$1,0),FALSE)/1,0)-IFERROR(VLOOKUP($B258,'Slutlig allokering kvv'!$B$2:$AJ$550,MATCH(Q$4,'Slutlig allokering kvv'!$B$1:$AJ$1,0),FALSE)/1,0)</f>
        <v>0</v>
      </c>
      <c r="R258">
        <f>IFERROR(VLOOKUP($B258,Kraftvärmeprod!$B$1:$AJ$550,MATCH(R$4,Kraftvärmeprod!$B$1:$AJ$1,0),FALSE)/1,0)-IFERROR(VLOOKUP($B258,'Slutlig allokering kvv'!$B$2:$AJ$550,MATCH(R$4,'Slutlig allokering kvv'!$B$1:$AJ$1,0),FALSE)/1,0)</f>
        <v>0</v>
      </c>
      <c r="S258">
        <f>IFERROR(VLOOKUP($B258,Kraftvärmeprod!$B$1:$AJ$550,MATCH(S$4,Kraftvärmeprod!$B$1:$AJ$1,0),FALSE)/1,0)-IFERROR(VLOOKUP($B258,'Slutlig allokering kvv'!$B$2:$AJ$550,MATCH(S$4,'Slutlig allokering kvv'!$B$1:$AJ$1,0),FALSE)/1,0)</f>
        <v>0</v>
      </c>
      <c r="T258">
        <f>IFERROR(VLOOKUP($B258,Kraftvärmeprod!$B$1:$AJ$550,MATCH(T$4,Kraftvärmeprod!$B$1:$AJ$1,0),FALSE)/1,0)-IFERROR(VLOOKUP($B258,'Slutlig allokering kvv'!$B$2:$AJ$550,MATCH(T$4,'Slutlig allokering kvv'!$B$1:$AJ$1,0),FALSE)/1,0)</f>
        <v>0</v>
      </c>
      <c r="U258">
        <f>IFERROR(VLOOKUP($B258,Kraftvärmeprod!$B$1:$AJ$550,MATCH(U$4,Kraftvärmeprod!$B$1:$AJ$1,0),FALSE)/1,0)-IFERROR(VLOOKUP($B258,'Slutlig allokering kvv'!$B$2:$AJ$550,MATCH(U$4,'Slutlig allokering kvv'!$B$1:$AJ$1,0),FALSE)/1,0)</f>
        <v>0</v>
      </c>
      <c r="V258">
        <f>IFERROR(VLOOKUP($B258,Kraftvärmeprod!$B$1:$AJ$550,MATCH(V$4,Kraftvärmeprod!$B$1:$AJ$1,0),FALSE)/1,0)-IFERROR(VLOOKUP($B258,'Slutlig allokering kvv'!$B$2:$AJ$550,MATCH(V$4,'Slutlig allokering kvv'!$B$1:$AJ$1,0),FALSE)/1,0)</f>
        <v>0</v>
      </c>
      <c r="W258">
        <f>IFERROR(VLOOKUP($B258,Kraftvärmeprod!$B$1:$AJ$550,MATCH(W$4,Kraftvärmeprod!$B$1:$AJ$1,0),FALSE)/1,0)-IFERROR(VLOOKUP($B258,'Slutlig allokering kvv'!$B$2:$AJ$550,MATCH(W$4,'Slutlig allokering kvv'!$B$1:$AJ$1,0),FALSE)/1,0)</f>
        <v>0</v>
      </c>
      <c r="X258">
        <f>IFERROR(VLOOKUP($B258,Kraftvärmeprod!$B$1:$AJ$550,MATCH(X$4,Kraftvärmeprod!$B$1:$AJ$1,0),FALSE)/1,0)-IFERROR(VLOOKUP($B258,'Slutlig allokering kvv'!$B$2:$AJ$550,MATCH(X$4,'Slutlig allokering kvv'!$B$1:$AJ$1,0),FALSE)/1,0)</f>
        <v>0</v>
      </c>
      <c r="Y258">
        <f>IFERROR(VLOOKUP($B258,Kraftvärmeprod!$B$1:$AJ$550,MATCH(Y$4,Kraftvärmeprod!$B$1:$AJ$1,0),FALSE)/1,0)-IFERROR(VLOOKUP($B258,'Slutlig allokering kvv'!$B$2:$AJ$550,MATCH(Y$4,'Slutlig allokering kvv'!$B$1:$AJ$1,0),FALSE)/1,0)</f>
        <v>0</v>
      </c>
      <c r="Z258">
        <f>IFERROR(VLOOKUP($B258,Kraftvärmeprod!$B$1:$AJ$550,MATCH(Z$4,Kraftvärmeprod!$B$1:$AJ$1,0),FALSE)/1,0)-IFERROR(VLOOKUP($B258,'Slutlig allokering kvv'!$B$2:$AJ$550,MATCH(Z$4,'Slutlig allokering kvv'!$B$1:$AJ$1,0),FALSE)/1,0)</f>
        <v>0</v>
      </c>
      <c r="AA258">
        <f>IFERROR(VLOOKUP($B258,Kraftvärmeprod!$B$1:$AJ$550,MATCH(AA$4,Kraftvärmeprod!$B$1:$AJ$1,0),FALSE)/1,0)-IFERROR(VLOOKUP($B258,'Slutlig allokering kvv'!$B$2:$AJ$550,MATCH(AA$4,'Slutlig allokering kvv'!$B$1:$AJ$1,0),FALSE)/1,0)</f>
        <v>0</v>
      </c>
      <c r="AB258">
        <f>IFERROR(VLOOKUP($B258,Kraftvärmeprod!$B$1:$AJ$550,MATCH(AB$4,Kraftvärmeprod!$B$1:$AJ$1,0),FALSE)/1,0)-IFERROR(VLOOKUP($B258,'Slutlig allokering kvv'!$B$2:$AJ$550,MATCH(AB$4,'Slutlig allokering kvv'!$B$1:$AJ$1,0),FALSE)/1,0)</f>
        <v>0</v>
      </c>
      <c r="AC258">
        <f>IFERROR(VLOOKUP($B258,Kraftvärmeprod!$B$1:$AJ$550,MATCH(AC$4,Kraftvärmeprod!$B$1:$AJ$1,0),FALSE)/1,0)-IFERROR(VLOOKUP($B258,'Slutlig allokering kvv'!$B$2:$AJ$550,MATCH(AC$4,'Slutlig allokering kvv'!$B$1:$AJ$1,0),FALSE)/1,0)</f>
        <v>0</v>
      </c>
      <c r="AD258">
        <f>IFERROR(VLOOKUP($B258,Miljö!$B$1:$E$471,MATCH("Hjälpel kraftvärme (GWh)",Miljö!$B$1:$E$1,0),FALSE)/1,0)-IFERROR(VLOOKUP($B258,'Slutlig allokering kvv'!$B$2:$AJ$550,MATCH(AD$4,'Slutlig allokering kvv'!$B$1:$AJ$1,0),FALSE)/1,0)</f>
        <v>0</v>
      </c>
      <c r="AH258">
        <f t="shared" si="6"/>
        <v>0</v>
      </c>
      <c r="AJ258">
        <f>IFERROR(VLOOKUP($B258,'Slutlig allokering kvv'!$B$2:$AX$550,MATCH("Summa slutlig allokerad tillförd energi (utan hjälpel och rökgaskondensering):",'Slutlig allokering kvv'!$B$1:$AX$1,0),FALSE)/1,"")</f>
        <v>0</v>
      </c>
      <c r="AL258" s="195" t="str">
        <f>IFERROR(1-VLOOKUP($B258,'Slutlig allokering kvv'!$B$2:$AX$550,MATCH("Andel av bränsle i kvv som allokerats till värme, exklusive rökgaskondensering och hjälpel",'Slutlig allokering kvv'!$B$1:$AX$1,0),FALSE),"")</f>
        <v/>
      </c>
      <c r="AN258" s="195" t="str">
        <f t="shared" si="7"/>
        <v/>
      </c>
    </row>
    <row r="259" spans="1:40" x14ac:dyDescent="0.25">
      <c r="A259" s="2" t="s">
        <v>405</v>
      </c>
      <c r="B259" s="5" t="s">
        <v>1062</v>
      </c>
      <c r="C259" t="str">
        <f>IFERROR(VLOOKUP($B259,Kraftvärmeprod!$B$1:$AH$479,MATCH(C$4,Kraftvärmeprod!$B$1:$AG$1,0),FALSE)/1,"")</f>
        <v/>
      </c>
      <c r="D259" t="str">
        <f>IFERROR(VLOOKUP($B259,Kraftvärmeprod!$B$1:$AH$479,MATCH(D$4,Kraftvärmeprod!$B$1:$AG$1,0),FALSE)/1,"")</f>
        <v/>
      </c>
      <c r="F259">
        <f>IFERROR(VLOOKUP($B259,Kraftvärmeprod!$B$1:$AJ$550,MATCH(F$4,Kraftvärmeprod!$B$1:$AJ$1,0),FALSE)/1,0)-IFERROR(VLOOKUP($B259,'Slutlig allokering kvv'!$B$2:$AJ$550,MATCH(F$4,'Slutlig allokering kvv'!$B$1:$AJ$1,0),FALSE)/1,0)</f>
        <v>0</v>
      </c>
      <c r="G259">
        <f>IFERROR(VLOOKUP($B259,Kraftvärmeprod!$B$1:$AJ$550,MATCH(G$4,Kraftvärmeprod!$B$1:$AJ$1,0),FALSE)/1,0)-IFERROR(VLOOKUP($B259,'Slutlig allokering kvv'!$B$2:$AJ$550,MATCH(G$4,'Slutlig allokering kvv'!$B$1:$AJ$1,0),FALSE)/1,0)</f>
        <v>0</v>
      </c>
      <c r="H259">
        <f>IFERROR(VLOOKUP($B259,Kraftvärmeprod!$B$1:$AJ$550,MATCH(H$4,Kraftvärmeprod!$B$1:$AJ$1,0),FALSE)/1,0)-IFERROR(VLOOKUP($B259,'Slutlig allokering kvv'!$B$2:$AJ$550,MATCH(H$4,'Slutlig allokering kvv'!$B$1:$AJ$1,0),FALSE)/1,0)</f>
        <v>0</v>
      </c>
      <c r="I259">
        <f>IFERROR(VLOOKUP($B259,Kraftvärmeprod!$B$1:$AJ$550,MATCH(I$4,Kraftvärmeprod!$B$1:$AJ$1,0),FALSE)/1,0)-IFERROR(VLOOKUP($B259,'Slutlig allokering kvv'!$B$2:$AJ$550,MATCH(I$4,'Slutlig allokering kvv'!$B$1:$AJ$1,0),FALSE)/1,0)</f>
        <v>0</v>
      </c>
      <c r="J259">
        <f>IFERROR(VLOOKUP($B259,Kraftvärmeprod!$B$1:$AJ$550,MATCH(J$4,Kraftvärmeprod!$B$1:$AJ$1,0),FALSE)/1,0)-IFERROR(VLOOKUP($B259,'Slutlig allokering kvv'!$B$2:$AJ$550,MATCH(J$4,'Slutlig allokering kvv'!$B$1:$AJ$1,0),FALSE)/1,0)</f>
        <v>0</v>
      </c>
      <c r="K259">
        <f>IFERROR(VLOOKUP($B259,Kraftvärmeprod!$B$1:$AJ$550,MATCH(K$4,Kraftvärmeprod!$B$1:$AJ$1,0),FALSE)/1,0)-IFERROR(VLOOKUP($B259,'Slutlig allokering kvv'!$B$2:$AJ$550,MATCH(K$4,'Slutlig allokering kvv'!$B$1:$AJ$1,0),FALSE)/1,0)</f>
        <v>0</v>
      </c>
      <c r="L259">
        <f>IFERROR(VLOOKUP($B259,Kraftvärmeprod!$B$1:$AJ$550,MATCH(L$4,Kraftvärmeprod!$B$1:$AJ$1,0),FALSE)/1,0)-IFERROR(VLOOKUP($B259,'Slutlig allokering kvv'!$B$2:$AJ$550,MATCH(L$4,'Slutlig allokering kvv'!$B$1:$AJ$1,0),FALSE)/1,0)</f>
        <v>0</v>
      </c>
      <c r="M259">
        <f>IFERROR(VLOOKUP($B259,Kraftvärmeprod!$B$1:$AJ$550,MATCH(M$4,Kraftvärmeprod!$B$1:$AJ$1,0),FALSE)/1,0)-IFERROR(VLOOKUP($B259,'Slutlig allokering kvv'!$B$2:$AJ$550,MATCH(M$4,'Slutlig allokering kvv'!$B$1:$AJ$1,0),FALSE)/1,0)</f>
        <v>0</v>
      </c>
      <c r="N259">
        <f>IFERROR(VLOOKUP($B259,Kraftvärmeprod!$B$1:$AJ$550,MATCH(N$4,Kraftvärmeprod!$B$1:$AJ$1,0),FALSE)/1,0)-IFERROR(VLOOKUP($B259,'Slutlig allokering kvv'!$B$2:$AJ$550,MATCH(N$4,'Slutlig allokering kvv'!$B$1:$AJ$1,0),FALSE)/1,0)</f>
        <v>0</v>
      </c>
      <c r="O259">
        <f>IFERROR(VLOOKUP($B259,Kraftvärmeprod!$B$1:$AJ$550,MATCH(O$4,Kraftvärmeprod!$B$1:$AJ$1,0),FALSE)/1,0)-IFERROR(VLOOKUP($B259,'Slutlig allokering kvv'!$B$2:$AJ$550,MATCH(O$4,'Slutlig allokering kvv'!$B$1:$AJ$1,0),FALSE)/1,0)</f>
        <v>0</v>
      </c>
      <c r="P259">
        <f>IFERROR(VLOOKUP($B259,Kraftvärmeprod!$B$1:$AJ$550,MATCH(P$4,Kraftvärmeprod!$B$1:$AJ$1,0),FALSE)/1,0)-IFERROR(VLOOKUP($B259,'Slutlig allokering kvv'!$B$2:$AJ$550,MATCH(P$4,'Slutlig allokering kvv'!$B$1:$AJ$1,0),FALSE)/1,0)</f>
        <v>0</v>
      </c>
      <c r="Q259">
        <f>IFERROR(VLOOKUP($B259,Kraftvärmeprod!$B$1:$AJ$550,MATCH(Q$4,Kraftvärmeprod!$B$1:$AJ$1,0),FALSE)/1,0)-IFERROR(VLOOKUP($B259,'Slutlig allokering kvv'!$B$2:$AJ$550,MATCH(Q$4,'Slutlig allokering kvv'!$B$1:$AJ$1,0),FALSE)/1,0)</f>
        <v>0</v>
      </c>
      <c r="R259">
        <f>IFERROR(VLOOKUP($B259,Kraftvärmeprod!$B$1:$AJ$550,MATCH(R$4,Kraftvärmeprod!$B$1:$AJ$1,0),FALSE)/1,0)-IFERROR(VLOOKUP($B259,'Slutlig allokering kvv'!$B$2:$AJ$550,MATCH(R$4,'Slutlig allokering kvv'!$B$1:$AJ$1,0),FALSE)/1,0)</f>
        <v>0</v>
      </c>
      <c r="S259">
        <f>IFERROR(VLOOKUP($B259,Kraftvärmeprod!$B$1:$AJ$550,MATCH(S$4,Kraftvärmeprod!$B$1:$AJ$1,0),FALSE)/1,0)-IFERROR(VLOOKUP($B259,'Slutlig allokering kvv'!$B$2:$AJ$550,MATCH(S$4,'Slutlig allokering kvv'!$B$1:$AJ$1,0),FALSE)/1,0)</f>
        <v>0</v>
      </c>
      <c r="T259">
        <f>IFERROR(VLOOKUP($B259,Kraftvärmeprod!$B$1:$AJ$550,MATCH(T$4,Kraftvärmeprod!$B$1:$AJ$1,0),FALSE)/1,0)-IFERROR(VLOOKUP($B259,'Slutlig allokering kvv'!$B$2:$AJ$550,MATCH(T$4,'Slutlig allokering kvv'!$B$1:$AJ$1,0),FALSE)/1,0)</f>
        <v>0</v>
      </c>
      <c r="U259">
        <f>IFERROR(VLOOKUP($B259,Kraftvärmeprod!$B$1:$AJ$550,MATCH(U$4,Kraftvärmeprod!$B$1:$AJ$1,0),FALSE)/1,0)-IFERROR(VLOOKUP($B259,'Slutlig allokering kvv'!$B$2:$AJ$550,MATCH(U$4,'Slutlig allokering kvv'!$B$1:$AJ$1,0),FALSE)/1,0)</f>
        <v>0</v>
      </c>
      <c r="V259">
        <f>IFERROR(VLOOKUP($B259,Kraftvärmeprod!$B$1:$AJ$550,MATCH(V$4,Kraftvärmeprod!$B$1:$AJ$1,0),FALSE)/1,0)-IFERROR(VLOOKUP($B259,'Slutlig allokering kvv'!$B$2:$AJ$550,MATCH(V$4,'Slutlig allokering kvv'!$B$1:$AJ$1,0),FALSE)/1,0)</f>
        <v>0</v>
      </c>
      <c r="W259">
        <f>IFERROR(VLOOKUP($B259,Kraftvärmeprod!$B$1:$AJ$550,MATCH(W$4,Kraftvärmeprod!$B$1:$AJ$1,0),FALSE)/1,0)-IFERROR(VLOOKUP($B259,'Slutlig allokering kvv'!$B$2:$AJ$550,MATCH(W$4,'Slutlig allokering kvv'!$B$1:$AJ$1,0),FALSE)/1,0)</f>
        <v>0</v>
      </c>
      <c r="X259">
        <f>IFERROR(VLOOKUP($B259,Kraftvärmeprod!$B$1:$AJ$550,MATCH(X$4,Kraftvärmeprod!$B$1:$AJ$1,0),FALSE)/1,0)-IFERROR(VLOOKUP($B259,'Slutlig allokering kvv'!$B$2:$AJ$550,MATCH(X$4,'Slutlig allokering kvv'!$B$1:$AJ$1,0),FALSE)/1,0)</f>
        <v>0</v>
      </c>
      <c r="Y259">
        <f>IFERROR(VLOOKUP($B259,Kraftvärmeprod!$B$1:$AJ$550,MATCH(Y$4,Kraftvärmeprod!$B$1:$AJ$1,0),FALSE)/1,0)-IFERROR(VLOOKUP($B259,'Slutlig allokering kvv'!$B$2:$AJ$550,MATCH(Y$4,'Slutlig allokering kvv'!$B$1:$AJ$1,0),FALSE)/1,0)</f>
        <v>0</v>
      </c>
      <c r="Z259">
        <f>IFERROR(VLOOKUP($B259,Kraftvärmeprod!$B$1:$AJ$550,MATCH(Z$4,Kraftvärmeprod!$B$1:$AJ$1,0),FALSE)/1,0)-IFERROR(VLOOKUP($B259,'Slutlig allokering kvv'!$B$2:$AJ$550,MATCH(Z$4,'Slutlig allokering kvv'!$B$1:$AJ$1,0),FALSE)/1,0)</f>
        <v>0</v>
      </c>
      <c r="AA259">
        <f>IFERROR(VLOOKUP($B259,Kraftvärmeprod!$B$1:$AJ$550,MATCH(AA$4,Kraftvärmeprod!$B$1:$AJ$1,0),FALSE)/1,0)-IFERROR(VLOOKUP($B259,'Slutlig allokering kvv'!$B$2:$AJ$550,MATCH(AA$4,'Slutlig allokering kvv'!$B$1:$AJ$1,0),FALSE)/1,0)</f>
        <v>0</v>
      </c>
      <c r="AB259">
        <f>IFERROR(VLOOKUP($B259,Kraftvärmeprod!$B$1:$AJ$550,MATCH(AB$4,Kraftvärmeprod!$B$1:$AJ$1,0),FALSE)/1,0)-IFERROR(VLOOKUP($B259,'Slutlig allokering kvv'!$B$2:$AJ$550,MATCH(AB$4,'Slutlig allokering kvv'!$B$1:$AJ$1,0),FALSE)/1,0)</f>
        <v>0</v>
      </c>
      <c r="AC259">
        <f>IFERROR(VLOOKUP($B259,Kraftvärmeprod!$B$1:$AJ$550,MATCH(AC$4,Kraftvärmeprod!$B$1:$AJ$1,0),FALSE)/1,0)-IFERROR(VLOOKUP($B259,'Slutlig allokering kvv'!$B$2:$AJ$550,MATCH(AC$4,'Slutlig allokering kvv'!$B$1:$AJ$1,0),FALSE)/1,0)</f>
        <v>0</v>
      </c>
      <c r="AD259">
        <f>IFERROR(VLOOKUP($B259,Miljö!$B$1:$E$471,MATCH("Hjälpel kraftvärme (GWh)",Miljö!$B$1:$E$1,0),FALSE)/1,0)-IFERROR(VLOOKUP($B259,'Slutlig allokering kvv'!$B$2:$AJ$550,MATCH(AD$4,'Slutlig allokering kvv'!$B$1:$AJ$1,0),FALSE)/1,0)</f>
        <v>0</v>
      </c>
      <c r="AH259">
        <f t="shared" si="6"/>
        <v>0</v>
      </c>
      <c r="AJ259">
        <f>IFERROR(VLOOKUP($B259,'Slutlig allokering kvv'!$B$2:$AX$550,MATCH("Summa slutlig allokerad tillförd energi (utan hjälpel och rökgaskondensering):",'Slutlig allokering kvv'!$B$1:$AX$1,0),FALSE)/1,"")</f>
        <v>0</v>
      </c>
      <c r="AL259" s="195" t="str">
        <f>IFERROR(1-VLOOKUP($B259,'Slutlig allokering kvv'!$B$2:$AX$550,MATCH("Andel av bränsle i kvv som allokerats till värme, exklusive rökgaskondensering och hjälpel",'Slutlig allokering kvv'!$B$1:$AX$1,0),FALSE),"")</f>
        <v/>
      </c>
      <c r="AN259" s="195" t="str">
        <f t="shared" si="7"/>
        <v/>
      </c>
    </row>
    <row r="260" spans="1:40" x14ac:dyDescent="0.25">
      <c r="A260" s="2" t="s">
        <v>408</v>
      </c>
      <c r="B260" s="2" t="s">
        <v>409</v>
      </c>
      <c r="C260" t="str">
        <f>IFERROR(VLOOKUP($B260,Kraftvärmeprod!$B$1:$AH$479,MATCH(C$4,Kraftvärmeprod!$B$1:$AG$1,0),FALSE)/1,"")</f>
        <v/>
      </c>
      <c r="D260" t="str">
        <f>IFERROR(VLOOKUP($B260,Kraftvärmeprod!$B$1:$AH$479,MATCH(D$4,Kraftvärmeprod!$B$1:$AG$1,0),FALSE)/1,"")</f>
        <v/>
      </c>
      <c r="F260">
        <f>IFERROR(VLOOKUP($B260,Kraftvärmeprod!$B$1:$AJ$550,MATCH(F$4,Kraftvärmeprod!$B$1:$AJ$1,0),FALSE)/1,0)-IFERROR(VLOOKUP($B260,'Slutlig allokering kvv'!$B$2:$AJ$550,MATCH(F$4,'Slutlig allokering kvv'!$B$1:$AJ$1,0),FALSE)/1,0)</f>
        <v>0</v>
      </c>
      <c r="G260">
        <f>IFERROR(VLOOKUP($B260,Kraftvärmeprod!$B$1:$AJ$550,MATCH(G$4,Kraftvärmeprod!$B$1:$AJ$1,0),FALSE)/1,0)-IFERROR(VLOOKUP($B260,'Slutlig allokering kvv'!$B$2:$AJ$550,MATCH(G$4,'Slutlig allokering kvv'!$B$1:$AJ$1,0),FALSE)/1,0)</f>
        <v>0</v>
      </c>
      <c r="H260">
        <f>IFERROR(VLOOKUP($B260,Kraftvärmeprod!$B$1:$AJ$550,MATCH(H$4,Kraftvärmeprod!$B$1:$AJ$1,0),FALSE)/1,0)-IFERROR(VLOOKUP($B260,'Slutlig allokering kvv'!$B$2:$AJ$550,MATCH(H$4,'Slutlig allokering kvv'!$B$1:$AJ$1,0),FALSE)/1,0)</f>
        <v>0</v>
      </c>
      <c r="I260">
        <f>IFERROR(VLOOKUP($B260,Kraftvärmeprod!$B$1:$AJ$550,MATCH(I$4,Kraftvärmeprod!$B$1:$AJ$1,0),FALSE)/1,0)-IFERROR(VLOOKUP($B260,'Slutlig allokering kvv'!$B$2:$AJ$550,MATCH(I$4,'Slutlig allokering kvv'!$B$1:$AJ$1,0),FALSE)/1,0)</f>
        <v>0</v>
      </c>
      <c r="J260">
        <f>IFERROR(VLOOKUP($B260,Kraftvärmeprod!$B$1:$AJ$550,MATCH(J$4,Kraftvärmeprod!$B$1:$AJ$1,0),FALSE)/1,0)-IFERROR(VLOOKUP($B260,'Slutlig allokering kvv'!$B$2:$AJ$550,MATCH(J$4,'Slutlig allokering kvv'!$B$1:$AJ$1,0),FALSE)/1,0)</f>
        <v>0</v>
      </c>
      <c r="K260">
        <f>IFERROR(VLOOKUP($B260,Kraftvärmeprod!$B$1:$AJ$550,MATCH(K$4,Kraftvärmeprod!$B$1:$AJ$1,0),FALSE)/1,0)-IFERROR(VLOOKUP($B260,'Slutlig allokering kvv'!$B$2:$AJ$550,MATCH(K$4,'Slutlig allokering kvv'!$B$1:$AJ$1,0),FALSE)/1,0)</f>
        <v>0</v>
      </c>
      <c r="L260">
        <f>IFERROR(VLOOKUP($B260,Kraftvärmeprod!$B$1:$AJ$550,MATCH(L$4,Kraftvärmeprod!$B$1:$AJ$1,0),FALSE)/1,0)-IFERROR(VLOOKUP($B260,'Slutlig allokering kvv'!$B$2:$AJ$550,MATCH(L$4,'Slutlig allokering kvv'!$B$1:$AJ$1,0),FALSE)/1,0)</f>
        <v>0</v>
      </c>
      <c r="M260">
        <f>IFERROR(VLOOKUP($B260,Kraftvärmeprod!$B$1:$AJ$550,MATCH(M$4,Kraftvärmeprod!$B$1:$AJ$1,0),FALSE)/1,0)-IFERROR(VLOOKUP($B260,'Slutlig allokering kvv'!$B$2:$AJ$550,MATCH(M$4,'Slutlig allokering kvv'!$B$1:$AJ$1,0),FALSE)/1,0)</f>
        <v>0</v>
      </c>
      <c r="N260">
        <f>IFERROR(VLOOKUP($B260,Kraftvärmeprod!$B$1:$AJ$550,MATCH(N$4,Kraftvärmeprod!$B$1:$AJ$1,0),FALSE)/1,0)-IFERROR(VLOOKUP($B260,'Slutlig allokering kvv'!$B$2:$AJ$550,MATCH(N$4,'Slutlig allokering kvv'!$B$1:$AJ$1,0),FALSE)/1,0)</f>
        <v>0</v>
      </c>
      <c r="O260">
        <f>IFERROR(VLOOKUP($B260,Kraftvärmeprod!$B$1:$AJ$550,MATCH(O$4,Kraftvärmeprod!$B$1:$AJ$1,0),FALSE)/1,0)-IFERROR(VLOOKUP($B260,'Slutlig allokering kvv'!$B$2:$AJ$550,MATCH(O$4,'Slutlig allokering kvv'!$B$1:$AJ$1,0),FALSE)/1,0)</f>
        <v>0</v>
      </c>
      <c r="P260">
        <f>IFERROR(VLOOKUP($B260,Kraftvärmeprod!$B$1:$AJ$550,MATCH(P$4,Kraftvärmeprod!$B$1:$AJ$1,0),FALSE)/1,0)-IFERROR(VLOOKUP($B260,'Slutlig allokering kvv'!$B$2:$AJ$550,MATCH(P$4,'Slutlig allokering kvv'!$B$1:$AJ$1,0),FALSE)/1,0)</f>
        <v>0</v>
      </c>
      <c r="Q260">
        <f>IFERROR(VLOOKUP($B260,Kraftvärmeprod!$B$1:$AJ$550,MATCH(Q$4,Kraftvärmeprod!$B$1:$AJ$1,0),FALSE)/1,0)-IFERROR(VLOOKUP($B260,'Slutlig allokering kvv'!$B$2:$AJ$550,MATCH(Q$4,'Slutlig allokering kvv'!$B$1:$AJ$1,0),FALSE)/1,0)</f>
        <v>0</v>
      </c>
      <c r="R260">
        <f>IFERROR(VLOOKUP($B260,Kraftvärmeprod!$B$1:$AJ$550,MATCH(R$4,Kraftvärmeprod!$B$1:$AJ$1,0),FALSE)/1,0)-IFERROR(VLOOKUP($B260,'Slutlig allokering kvv'!$B$2:$AJ$550,MATCH(R$4,'Slutlig allokering kvv'!$B$1:$AJ$1,0),FALSE)/1,0)</f>
        <v>0</v>
      </c>
      <c r="S260">
        <f>IFERROR(VLOOKUP($B260,Kraftvärmeprod!$B$1:$AJ$550,MATCH(S$4,Kraftvärmeprod!$B$1:$AJ$1,0),FALSE)/1,0)-IFERROR(VLOOKUP($B260,'Slutlig allokering kvv'!$B$2:$AJ$550,MATCH(S$4,'Slutlig allokering kvv'!$B$1:$AJ$1,0),FALSE)/1,0)</f>
        <v>0</v>
      </c>
      <c r="T260">
        <f>IFERROR(VLOOKUP($B260,Kraftvärmeprod!$B$1:$AJ$550,MATCH(T$4,Kraftvärmeprod!$B$1:$AJ$1,0),FALSE)/1,0)-IFERROR(VLOOKUP($B260,'Slutlig allokering kvv'!$B$2:$AJ$550,MATCH(T$4,'Slutlig allokering kvv'!$B$1:$AJ$1,0),FALSE)/1,0)</f>
        <v>0</v>
      </c>
      <c r="U260">
        <f>IFERROR(VLOOKUP($B260,Kraftvärmeprod!$B$1:$AJ$550,MATCH(U$4,Kraftvärmeprod!$B$1:$AJ$1,0),FALSE)/1,0)-IFERROR(VLOOKUP($B260,'Slutlig allokering kvv'!$B$2:$AJ$550,MATCH(U$4,'Slutlig allokering kvv'!$B$1:$AJ$1,0),FALSE)/1,0)</f>
        <v>0</v>
      </c>
      <c r="V260">
        <f>IFERROR(VLOOKUP($B260,Kraftvärmeprod!$B$1:$AJ$550,MATCH(V$4,Kraftvärmeprod!$B$1:$AJ$1,0),FALSE)/1,0)-IFERROR(VLOOKUP($B260,'Slutlig allokering kvv'!$B$2:$AJ$550,MATCH(V$4,'Slutlig allokering kvv'!$B$1:$AJ$1,0),FALSE)/1,0)</f>
        <v>0</v>
      </c>
      <c r="W260">
        <f>IFERROR(VLOOKUP($B260,Kraftvärmeprod!$B$1:$AJ$550,MATCH(W$4,Kraftvärmeprod!$B$1:$AJ$1,0),FALSE)/1,0)-IFERROR(VLOOKUP($B260,'Slutlig allokering kvv'!$B$2:$AJ$550,MATCH(W$4,'Slutlig allokering kvv'!$B$1:$AJ$1,0),FALSE)/1,0)</f>
        <v>0</v>
      </c>
      <c r="X260">
        <f>IFERROR(VLOOKUP($B260,Kraftvärmeprod!$B$1:$AJ$550,MATCH(X$4,Kraftvärmeprod!$B$1:$AJ$1,0),FALSE)/1,0)-IFERROR(VLOOKUP($B260,'Slutlig allokering kvv'!$B$2:$AJ$550,MATCH(X$4,'Slutlig allokering kvv'!$B$1:$AJ$1,0),FALSE)/1,0)</f>
        <v>0</v>
      </c>
      <c r="Y260">
        <f>IFERROR(VLOOKUP($B260,Kraftvärmeprod!$B$1:$AJ$550,MATCH(Y$4,Kraftvärmeprod!$B$1:$AJ$1,0),FALSE)/1,0)-IFERROR(VLOOKUP($B260,'Slutlig allokering kvv'!$B$2:$AJ$550,MATCH(Y$4,'Slutlig allokering kvv'!$B$1:$AJ$1,0),FALSE)/1,0)</f>
        <v>0</v>
      </c>
      <c r="Z260">
        <f>IFERROR(VLOOKUP($B260,Kraftvärmeprod!$B$1:$AJ$550,MATCH(Z$4,Kraftvärmeprod!$B$1:$AJ$1,0),FALSE)/1,0)-IFERROR(VLOOKUP($B260,'Slutlig allokering kvv'!$B$2:$AJ$550,MATCH(Z$4,'Slutlig allokering kvv'!$B$1:$AJ$1,0),FALSE)/1,0)</f>
        <v>0</v>
      </c>
      <c r="AA260">
        <f>IFERROR(VLOOKUP($B260,Kraftvärmeprod!$B$1:$AJ$550,MATCH(AA$4,Kraftvärmeprod!$B$1:$AJ$1,0),FALSE)/1,0)-IFERROR(VLOOKUP($B260,'Slutlig allokering kvv'!$B$2:$AJ$550,MATCH(AA$4,'Slutlig allokering kvv'!$B$1:$AJ$1,0),FALSE)/1,0)</f>
        <v>0</v>
      </c>
      <c r="AB260">
        <f>IFERROR(VLOOKUP($B260,Kraftvärmeprod!$B$1:$AJ$550,MATCH(AB$4,Kraftvärmeprod!$B$1:$AJ$1,0),FALSE)/1,0)-IFERROR(VLOOKUP($B260,'Slutlig allokering kvv'!$B$2:$AJ$550,MATCH(AB$4,'Slutlig allokering kvv'!$B$1:$AJ$1,0),FALSE)/1,0)</f>
        <v>0</v>
      </c>
      <c r="AC260">
        <f>IFERROR(VLOOKUP($B260,Kraftvärmeprod!$B$1:$AJ$550,MATCH(AC$4,Kraftvärmeprod!$B$1:$AJ$1,0),FALSE)/1,0)-IFERROR(VLOOKUP($B260,'Slutlig allokering kvv'!$B$2:$AJ$550,MATCH(AC$4,'Slutlig allokering kvv'!$B$1:$AJ$1,0),FALSE)/1,0)</f>
        <v>0</v>
      </c>
      <c r="AD260">
        <f>IFERROR(VLOOKUP($B260,Miljö!$B$1:$E$471,MATCH("Hjälpel kraftvärme (GWh)",Miljö!$B$1:$E$1,0),FALSE)/1,0)-IFERROR(VLOOKUP($B260,'Slutlig allokering kvv'!$B$2:$AJ$550,MATCH(AD$4,'Slutlig allokering kvv'!$B$1:$AJ$1,0),FALSE)/1,0)</f>
        <v>0</v>
      </c>
      <c r="AH260">
        <f t="shared" si="6"/>
        <v>0</v>
      </c>
      <c r="AJ260">
        <f>IFERROR(VLOOKUP($B260,'Slutlig allokering kvv'!$B$2:$AX$550,MATCH("Summa slutlig allokerad tillförd energi (utan hjälpel och rökgaskondensering):",'Slutlig allokering kvv'!$B$1:$AX$1,0),FALSE)/1,"")</f>
        <v>0</v>
      </c>
      <c r="AL260" s="195" t="str">
        <f>IFERROR(1-VLOOKUP($B260,'Slutlig allokering kvv'!$B$2:$AX$550,MATCH("Andel av bränsle i kvv som allokerats till värme, exklusive rökgaskondensering och hjälpel",'Slutlig allokering kvv'!$B$1:$AX$1,0),FALSE),"")</f>
        <v/>
      </c>
      <c r="AN260" s="195" t="str">
        <f t="shared" si="7"/>
        <v/>
      </c>
    </row>
    <row r="261" spans="1:40" x14ac:dyDescent="0.25">
      <c r="A261" s="2" t="s">
        <v>410</v>
      </c>
      <c r="B261" s="2" t="s">
        <v>411</v>
      </c>
      <c r="C261" t="str">
        <f>IFERROR(VLOOKUP($B261,Kraftvärmeprod!$B$1:$AH$479,MATCH(C$4,Kraftvärmeprod!$B$1:$AG$1,0),FALSE)/1,"")</f>
        <v/>
      </c>
      <c r="D261" t="str">
        <f>IFERROR(VLOOKUP($B261,Kraftvärmeprod!$B$1:$AH$479,MATCH(D$4,Kraftvärmeprod!$B$1:$AG$1,0),FALSE)/1,"")</f>
        <v/>
      </c>
      <c r="F261">
        <f>IFERROR(VLOOKUP($B261,Kraftvärmeprod!$B$1:$AJ$550,MATCH(F$4,Kraftvärmeprod!$B$1:$AJ$1,0),FALSE)/1,0)-IFERROR(VLOOKUP($B261,'Slutlig allokering kvv'!$B$2:$AJ$550,MATCH(F$4,'Slutlig allokering kvv'!$B$1:$AJ$1,0),FALSE)/1,0)</f>
        <v>0</v>
      </c>
      <c r="G261">
        <f>IFERROR(VLOOKUP($B261,Kraftvärmeprod!$B$1:$AJ$550,MATCH(G$4,Kraftvärmeprod!$B$1:$AJ$1,0),FALSE)/1,0)-IFERROR(VLOOKUP($B261,'Slutlig allokering kvv'!$B$2:$AJ$550,MATCH(G$4,'Slutlig allokering kvv'!$B$1:$AJ$1,0),FALSE)/1,0)</f>
        <v>0</v>
      </c>
      <c r="H261">
        <f>IFERROR(VLOOKUP($B261,Kraftvärmeprod!$B$1:$AJ$550,MATCH(H$4,Kraftvärmeprod!$B$1:$AJ$1,0),FALSE)/1,0)-IFERROR(VLOOKUP($B261,'Slutlig allokering kvv'!$B$2:$AJ$550,MATCH(H$4,'Slutlig allokering kvv'!$B$1:$AJ$1,0),FALSE)/1,0)</f>
        <v>0</v>
      </c>
      <c r="I261">
        <f>IFERROR(VLOOKUP($B261,Kraftvärmeprod!$B$1:$AJ$550,MATCH(I$4,Kraftvärmeprod!$B$1:$AJ$1,0),FALSE)/1,0)-IFERROR(VLOOKUP($B261,'Slutlig allokering kvv'!$B$2:$AJ$550,MATCH(I$4,'Slutlig allokering kvv'!$B$1:$AJ$1,0),FALSE)/1,0)</f>
        <v>0</v>
      </c>
      <c r="J261">
        <f>IFERROR(VLOOKUP($B261,Kraftvärmeprod!$B$1:$AJ$550,MATCH(J$4,Kraftvärmeprod!$B$1:$AJ$1,0),FALSE)/1,0)-IFERROR(VLOOKUP($B261,'Slutlig allokering kvv'!$B$2:$AJ$550,MATCH(J$4,'Slutlig allokering kvv'!$B$1:$AJ$1,0),FALSE)/1,0)</f>
        <v>0</v>
      </c>
      <c r="K261">
        <f>IFERROR(VLOOKUP($B261,Kraftvärmeprod!$B$1:$AJ$550,MATCH(K$4,Kraftvärmeprod!$B$1:$AJ$1,0),FALSE)/1,0)-IFERROR(VLOOKUP($B261,'Slutlig allokering kvv'!$B$2:$AJ$550,MATCH(K$4,'Slutlig allokering kvv'!$B$1:$AJ$1,0),FALSE)/1,0)</f>
        <v>0</v>
      </c>
      <c r="L261">
        <f>IFERROR(VLOOKUP($B261,Kraftvärmeprod!$B$1:$AJ$550,MATCH(L$4,Kraftvärmeprod!$B$1:$AJ$1,0),FALSE)/1,0)-IFERROR(VLOOKUP($B261,'Slutlig allokering kvv'!$B$2:$AJ$550,MATCH(L$4,'Slutlig allokering kvv'!$B$1:$AJ$1,0),FALSE)/1,0)</f>
        <v>0</v>
      </c>
      <c r="M261">
        <f>IFERROR(VLOOKUP($B261,Kraftvärmeprod!$B$1:$AJ$550,MATCH(M$4,Kraftvärmeprod!$B$1:$AJ$1,0),FALSE)/1,0)-IFERROR(VLOOKUP($B261,'Slutlig allokering kvv'!$B$2:$AJ$550,MATCH(M$4,'Slutlig allokering kvv'!$B$1:$AJ$1,0),FALSE)/1,0)</f>
        <v>0</v>
      </c>
      <c r="N261">
        <f>IFERROR(VLOOKUP($B261,Kraftvärmeprod!$B$1:$AJ$550,MATCH(N$4,Kraftvärmeprod!$B$1:$AJ$1,0),FALSE)/1,0)-IFERROR(VLOOKUP($B261,'Slutlig allokering kvv'!$B$2:$AJ$550,MATCH(N$4,'Slutlig allokering kvv'!$B$1:$AJ$1,0),FALSE)/1,0)</f>
        <v>0</v>
      </c>
      <c r="O261">
        <f>IFERROR(VLOOKUP($B261,Kraftvärmeprod!$B$1:$AJ$550,MATCH(O$4,Kraftvärmeprod!$B$1:$AJ$1,0),FALSE)/1,0)-IFERROR(VLOOKUP($B261,'Slutlig allokering kvv'!$B$2:$AJ$550,MATCH(O$4,'Slutlig allokering kvv'!$B$1:$AJ$1,0),FALSE)/1,0)</f>
        <v>0</v>
      </c>
      <c r="P261">
        <f>IFERROR(VLOOKUP($B261,Kraftvärmeprod!$B$1:$AJ$550,MATCH(P$4,Kraftvärmeprod!$B$1:$AJ$1,0),FALSE)/1,0)-IFERROR(VLOOKUP($B261,'Slutlig allokering kvv'!$B$2:$AJ$550,MATCH(P$4,'Slutlig allokering kvv'!$B$1:$AJ$1,0),FALSE)/1,0)</f>
        <v>0</v>
      </c>
      <c r="Q261">
        <f>IFERROR(VLOOKUP($B261,Kraftvärmeprod!$B$1:$AJ$550,MATCH(Q$4,Kraftvärmeprod!$B$1:$AJ$1,0),FALSE)/1,0)-IFERROR(VLOOKUP($B261,'Slutlig allokering kvv'!$B$2:$AJ$550,MATCH(Q$4,'Slutlig allokering kvv'!$B$1:$AJ$1,0),FALSE)/1,0)</f>
        <v>0</v>
      </c>
      <c r="R261">
        <f>IFERROR(VLOOKUP($B261,Kraftvärmeprod!$B$1:$AJ$550,MATCH(R$4,Kraftvärmeprod!$B$1:$AJ$1,0),FALSE)/1,0)-IFERROR(VLOOKUP($B261,'Slutlig allokering kvv'!$B$2:$AJ$550,MATCH(R$4,'Slutlig allokering kvv'!$B$1:$AJ$1,0),FALSE)/1,0)</f>
        <v>0</v>
      </c>
      <c r="S261">
        <f>IFERROR(VLOOKUP($B261,Kraftvärmeprod!$B$1:$AJ$550,MATCH(S$4,Kraftvärmeprod!$B$1:$AJ$1,0),FALSE)/1,0)-IFERROR(VLOOKUP($B261,'Slutlig allokering kvv'!$B$2:$AJ$550,MATCH(S$4,'Slutlig allokering kvv'!$B$1:$AJ$1,0),FALSE)/1,0)</f>
        <v>0</v>
      </c>
      <c r="T261">
        <f>IFERROR(VLOOKUP($B261,Kraftvärmeprod!$B$1:$AJ$550,MATCH(T$4,Kraftvärmeprod!$B$1:$AJ$1,0),FALSE)/1,0)-IFERROR(VLOOKUP($B261,'Slutlig allokering kvv'!$B$2:$AJ$550,MATCH(T$4,'Slutlig allokering kvv'!$B$1:$AJ$1,0),FALSE)/1,0)</f>
        <v>0</v>
      </c>
      <c r="U261">
        <f>IFERROR(VLOOKUP($B261,Kraftvärmeprod!$B$1:$AJ$550,MATCH(U$4,Kraftvärmeprod!$B$1:$AJ$1,0),FALSE)/1,0)-IFERROR(VLOOKUP($B261,'Slutlig allokering kvv'!$B$2:$AJ$550,MATCH(U$4,'Slutlig allokering kvv'!$B$1:$AJ$1,0),FALSE)/1,0)</f>
        <v>0</v>
      </c>
      <c r="V261">
        <f>IFERROR(VLOOKUP($B261,Kraftvärmeprod!$B$1:$AJ$550,MATCH(V$4,Kraftvärmeprod!$B$1:$AJ$1,0),FALSE)/1,0)-IFERROR(VLOOKUP($B261,'Slutlig allokering kvv'!$B$2:$AJ$550,MATCH(V$4,'Slutlig allokering kvv'!$B$1:$AJ$1,0),FALSE)/1,0)</f>
        <v>0</v>
      </c>
      <c r="W261">
        <f>IFERROR(VLOOKUP($B261,Kraftvärmeprod!$B$1:$AJ$550,MATCH(W$4,Kraftvärmeprod!$B$1:$AJ$1,0),FALSE)/1,0)-IFERROR(VLOOKUP($B261,'Slutlig allokering kvv'!$B$2:$AJ$550,MATCH(W$4,'Slutlig allokering kvv'!$B$1:$AJ$1,0),FALSE)/1,0)</f>
        <v>0</v>
      </c>
      <c r="X261">
        <f>IFERROR(VLOOKUP($B261,Kraftvärmeprod!$B$1:$AJ$550,MATCH(X$4,Kraftvärmeprod!$B$1:$AJ$1,0),FALSE)/1,0)-IFERROR(VLOOKUP($B261,'Slutlig allokering kvv'!$B$2:$AJ$550,MATCH(X$4,'Slutlig allokering kvv'!$B$1:$AJ$1,0),FALSE)/1,0)</f>
        <v>0</v>
      </c>
      <c r="Y261">
        <f>IFERROR(VLOOKUP($B261,Kraftvärmeprod!$B$1:$AJ$550,MATCH(Y$4,Kraftvärmeprod!$B$1:$AJ$1,0),FALSE)/1,0)-IFERROR(VLOOKUP($B261,'Slutlig allokering kvv'!$B$2:$AJ$550,MATCH(Y$4,'Slutlig allokering kvv'!$B$1:$AJ$1,0),FALSE)/1,0)</f>
        <v>0</v>
      </c>
      <c r="Z261">
        <f>IFERROR(VLOOKUP($B261,Kraftvärmeprod!$B$1:$AJ$550,MATCH(Z$4,Kraftvärmeprod!$B$1:$AJ$1,0),FALSE)/1,0)-IFERROR(VLOOKUP($B261,'Slutlig allokering kvv'!$B$2:$AJ$550,MATCH(Z$4,'Slutlig allokering kvv'!$B$1:$AJ$1,0),FALSE)/1,0)</f>
        <v>0</v>
      </c>
      <c r="AA261">
        <f>IFERROR(VLOOKUP($B261,Kraftvärmeprod!$B$1:$AJ$550,MATCH(AA$4,Kraftvärmeprod!$B$1:$AJ$1,0),FALSE)/1,0)-IFERROR(VLOOKUP($B261,'Slutlig allokering kvv'!$B$2:$AJ$550,MATCH(AA$4,'Slutlig allokering kvv'!$B$1:$AJ$1,0),FALSE)/1,0)</f>
        <v>0</v>
      </c>
      <c r="AB261">
        <f>IFERROR(VLOOKUP($B261,Kraftvärmeprod!$B$1:$AJ$550,MATCH(AB$4,Kraftvärmeprod!$B$1:$AJ$1,0),FALSE)/1,0)-IFERROR(VLOOKUP($B261,'Slutlig allokering kvv'!$B$2:$AJ$550,MATCH(AB$4,'Slutlig allokering kvv'!$B$1:$AJ$1,0),FALSE)/1,0)</f>
        <v>0</v>
      </c>
      <c r="AC261">
        <f>IFERROR(VLOOKUP($B261,Kraftvärmeprod!$B$1:$AJ$550,MATCH(AC$4,Kraftvärmeprod!$B$1:$AJ$1,0),FALSE)/1,0)-IFERROR(VLOOKUP($B261,'Slutlig allokering kvv'!$B$2:$AJ$550,MATCH(AC$4,'Slutlig allokering kvv'!$B$1:$AJ$1,0),FALSE)/1,0)</f>
        <v>0</v>
      </c>
      <c r="AD261">
        <f>IFERROR(VLOOKUP($B261,Miljö!$B$1:$E$471,MATCH("Hjälpel kraftvärme (GWh)",Miljö!$B$1:$E$1,0),FALSE)/1,0)-IFERROR(VLOOKUP($B261,'Slutlig allokering kvv'!$B$2:$AJ$550,MATCH(AD$4,'Slutlig allokering kvv'!$B$1:$AJ$1,0),FALSE)/1,0)</f>
        <v>0</v>
      </c>
      <c r="AH261">
        <f t="shared" si="6"/>
        <v>0</v>
      </c>
      <c r="AJ261">
        <f>IFERROR(VLOOKUP($B261,'Slutlig allokering kvv'!$B$2:$AX$550,MATCH("Summa slutlig allokerad tillförd energi (utan hjälpel och rökgaskondensering):",'Slutlig allokering kvv'!$B$1:$AX$1,0),FALSE)/1,"")</f>
        <v>0</v>
      </c>
      <c r="AL261" s="195" t="str">
        <f>IFERROR(1-VLOOKUP($B261,'Slutlig allokering kvv'!$B$2:$AX$550,MATCH("Andel av bränsle i kvv som allokerats till värme, exklusive rökgaskondensering och hjälpel",'Slutlig allokering kvv'!$B$1:$AX$1,0),FALSE),"")</f>
        <v/>
      </c>
      <c r="AN261" s="195" t="str">
        <f t="shared" si="7"/>
        <v/>
      </c>
    </row>
    <row r="262" spans="1:40" x14ac:dyDescent="0.25">
      <c r="A262" s="2" t="s">
        <v>410</v>
      </c>
      <c r="B262" s="2" t="s">
        <v>412</v>
      </c>
      <c r="C262" t="str">
        <f>IFERROR(VLOOKUP($B262,Kraftvärmeprod!$B$1:$AH$479,MATCH(C$4,Kraftvärmeprod!$B$1:$AG$1,0),FALSE)/1,"")</f>
        <v/>
      </c>
      <c r="D262" t="str">
        <f>IFERROR(VLOOKUP($B262,Kraftvärmeprod!$B$1:$AH$479,MATCH(D$4,Kraftvärmeprod!$B$1:$AG$1,0),FALSE)/1,"")</f>
        <v/>
      </c>
      <c r="F262">
        <f>IFERROR(VLOOKUP($B262,Kraftvärmeprod!$B$1:$AJ$550,MATCH(F$4,Kraftvärmeprod!$B$1:$AJ$1,0),FALSE)/1,0)-IFERROR(VLOOKUP($B262,'Slutlig allokering kvv'!$B$2:$AJ$550,MATCH(F$4,'Slutlig allokering kvv'!$B$1:$AJ$1,0),FALSE)/1,0)</f>
        <v>0</v>
      </c>
      <c r="G262">
        <f>IFERROR(VLOOKUP($B262,Kraftvärmeprod!$B$1:$AJ$550,MATCH(G$4,Kraftvärmeprod!$B$1:$AJ$1,0),FALSE)/1,0)-IFERROR(VLOOKUP($B262,'Slutlig allokering kvv'!$B$2:$AJ$550,MATCH(G$4,'Slutlig allokering kvv'!$B$1:$AJ$1,0),FALSE)/1,0)</f>
        <v>0</v>
      </c>
      <c r="H262">
        <f>IFERROR(VLOOKUP($B262,Kraftvärmeprod!$B$1:$AJ$550,MATCH(H$4,Kraftvärmeprod!$B$1:$AJ$1,0),FALSE)/1,0)-IFERROR(VLOOKUP($B262,'Slutlig allokering kvv'!$B$2:$AJ$550,MATCH(H$4,'Slutlig allokering kvv'!$B$1:$AJ$1,0),FALSE)/1,0)</f>
        <v>0</v>
      </c>
      <c r="I262">
        <f>IFERROR(VLOOKUP($B262,Kraftvärmeprod!$B$1:$AJ$550,MATCH(I$4,Kraftvärmeprod!$B$1:$AJ$1,0),FALSE)/1,0)-IFERROR(VLOOKUP($B262,'Slutlig allokering kvv'!$B$2:$AJ$550,MATCH(I$4,'Slutlig allokering kvv'!$B$1:$AJ$1,0),FALSE)/1,0)</f>
        <v>0</v>
      </c>
      <c r="J262">
        <f>IFERROR(VLOOKUP($B262,Kraftvärmeprod!$B$1:$AJ$550,MATCH(J$4,Kraftvärmeprod!$B$1:$AJ$1,0),FALSE)/1,0)-IFERROR(VLOOKUP($B262,'Slutlig allokering kvv'!$B$2:$AJ$550,MATCH(J$4,'Slutlig allokering kvv'!$B$1:$AJ$1,0),FALSE)/1,0)</f>
        <v>0</v>
      </c>
      <c r="K262">
        <f>IFERROR(VLOOKUP($B262,Kraftvärmeprod!$B$1:$AJ$550,MATCH(K$4,Kraftvärmeprod!$B$1:$AJ$1,0),FALSE)/1,0)-IFERROR(VLOOKUP($B262,'Slutlig allokering kvv'!$B$2:$AJ$550,MATCH(K$4,'Slutlig allokering kvv'!$B$1:$AJ$1,0),FALSE)/1,0)</f>
        <v>0</v>
      </c>
      <c r="L262">
        <f>IFERROR(VLOOKUP($B262,Kraftvärmeprod!$B$1:$AJ$550,MATCH(L$4,Kraftvärmeprod!$B$1:$AJ$1,0),FALSE)/1,0)-IFERROR(VLOOKUP($B262,'Slutlig allokering kvv'!$B$2:$AJ$550,MATCH(L$4,'Slutlig allokering kvv'!$B$1:$AJ$1,0),FALSE)/1,0)</f>
        <v>0</v>
      </c>
      <c r="M262">
        <f>IFERROR(VLOOKUP($B262,Kraftvärmeprod!$B$1:$AJ$550,MATCH(M$4,Kraftvärmeprod!$B$1:$AJ$1,0),FALSE)/1,0)-IFERROR(VLOOKUP($B262,'Slutlig allokering kvv'!$B$2:$AJ$550,MATCH(M$4,'Slutlig allokering kvv'!$B$1:$AJ$1,0),FALSE)/1,0)</f>
        <v>0</v>
      </c>
      <c r="N262">
        <f>IFERROR(VLOOKUP($B262,Kraftvärmeprod!$B$1:$AJ$550,MATCH(N$4,Kraftvärmeprod!$B$1:$AJ$1,0),FALSE)/1,0)-IFERROR(VLOOKUP($B262,'Slutlig allokering kvv'!$B$2:$AJ$550,MATCH(N$4,'Slutlig allokering kvv'!$B$1:$AJ$1,0),FALSE)/1,0)</f>
        <v>0</v>
      </c>
      <c r="O262">
        <f>IFERROR(VLOOKUP($B262,Kraftvärmeprod!$B$1:$AJ$550,MATCH(O$4,Kraftvärmeprod!$B$1:$AJ$1,0),FALSE)/1,0)-IFERROR(VLOOKUP($B262,'Slutlig allokering kvv'!$B$2:$AJ$550,MATCH(O$4,'Slutlig allokering kvv'!$B$1:$AJ$1,0),FALSE)/1,0)</f>
        <v>0</v>
      </c>
      <c r="P262">
        <f>IFERROR(VLOOKUP($B262,Kraftvärmeprod!$B$1:$AJ$550,MATCH(P$4,Kraftvärmeprod!$B$1:$AJ$1,0),FALSE)/1,0)-IFERROR(VLOOKUP($B262,'Slutlig allokering kvv'!$B$2:$AJ$550,MATCH(P$4,'Slutlig allokering kvv'!$B$1:$AJ$1,0),FALSE)/1,0)</f>
        <v>0</v>
      </c>
      <c r="Q262">
        <f>IFERROR(VLOOKUP($B262,Kraftvärmeprod!$B$1:$AJ$550,MATCH(Q$4,Kraftvärmeprod!$B$1:$AJ$1,0),FALSE)/1,0)-IFERROR(VLOOKUP($B262,'Slutlig allokering kvv'!$B$2:$AJ$550,MATCH(Q$4,'Slutlig allokering kvv'!$B$1:$AJ$1,0),FALSE)/1,0)</f>
        <v>0</v>
      </c>
      <c r="R262">
        <f>IFERROR(VLOOKUP($B262,Kraftvärmeprod!$B$1:$AJ$550,MATCH(R$4,Kraftvärmeprod!$B$1:$AJ$1,0),FALSE)/1,0)-IFERROR(VLOOKUP($B262,'Slutlig allokering kvv'!$B$2:$AJ$550,MATCH(R$4,'Slutlig allokering kvv'!$B$1:$AJ$1,0),FALSE)/1,0)</f>
        <v>0</v>
      </c>
      <c r="S262">
        <f>IFERROR(VLOOKUP($B262,Kraftvärmeprod!$B$1:$AJ$550,MATCH(S$4,Kraftvärmeprod!$B$1:$AJ$1,0),FALSE)/1,0)-IFERROR(VLOOKUP($B262,'Slutlig allokering kvv'!$B$2:$AJ$550,MATCH(S$4,'Slutlig allokering kvv'!$B$1:$AJ$1,0),FALSE)/1,0)</f>
        <v>0</v>
      </c>
      <c r="T262">
        <f>IFERROR(VLOOKUP($B262,Kraftvärmeprod!$B$1:$AJ$550,MATCH(T$4,Kraftvärmeprod!$B$1:$AJ$1,0),FALSE)/1,0)-IFERROR(VLOOKUP($B262,'Slutlig allokering kvv'!$B$2:$AJ$550,MATCH(T$4,'Slutlig allokering kvv'!$B$1:$AJ$1,0),FALSE)/1,0)</f>
        <v>0</v>
      </c>
      <c r="U262">
        <f>IFERROR(VLOOKUP($B262,Kraftvärmeprod!$B$1:$AJ$550,MATCH(U$4,Kraftvärmeprod!$B$1:$AJ$1,0),FALSE)/1,0)-IFERROR(VLOOKUP($B262,'Slutlig allokering kvv'!$B$2:$AJ$550,MATCH(U$4,'Slutlig allokering kvv'!$B$1:$AJ$1,0),FALSE)/1,0)</f>
        <v>0</v>
      </c>
      <c r="V262">
        <f>IFERROR(VLOOKUP($B262,Kraftvärmeprod!$B$1:$AJ$550,MATCH(V$4,Kraftvärmeprod!$B$1:$AJ$1,0),FALSE)/1,0)-IFERROR(VLOOKUP($B262,'Slutlig allokering kvv'!$B$2:$AJ$550,MATCH(V$4,'Slutlig allokering kvv'!$B$1:$AJ$1,0),FALSE)/1,0)</f>
        <v>0</v>
      </c>
      <c r="W262">
        <f>IFERROR(VLOOKUP($B262,Kraftvärmeprod!$B$1:$AJ$550,MATCH(W$4,Kraftvärmeprod!$B$1:$AJ$1,0),FALSE)/1,0)-IFERROR(VLOOKUP($B262,'Slutlig allokering kvv'!$B$2:$AJ$550,MATCH(W$4,'Slutlig allokering kvv'!$B$1:$AJ$1,0),FALSE)/1,0)</f>
        <v>0</v>
      </c>
      <c r="X262">
        <f>IFERROR(VLOOKUP($B262,Kraftvärmeprod!$B$1:$AJ$550,MATCH(X$4,Kraftvärmeprod!$B$1:$AJ$1,0),FALSE)/1,0)-IFERROR(VLOOKUP($B262,'Slutlig allokering kvv'!$B$2:$AJ$550,MATCH(X$4,'Slutlig allokering kvv'!$B$1:$AJ$1,0),FALSE)/1,0)</f>
        <v>0</v>
      </c>
      <c r="Y262">
        <f>IFERROR(VLOOKUP($B262,Kraftvärmeprod!$B$1:$AJ$550,MATCH(Y$4,Kraftvärmeprod!$B$1:$AJ$1,0),FALSE)/1,0)-IFERROR(VLOOKUP($B262,'Slutlig allokering kvv'!$B$2:$AJ$550,MATCH(Y$4,'Slutlig allokering kvv'!$B$1:$AJ$1,0),FALSE)/1,0)</f>
        <v>0</v>
      </c>
      <c r="Z262">
        <f>IFERROR(VLOOKUP($B262,Kraftvärmeprod!$B$1:$AJ$550,MATCH(Z$4,Kraftvärmeprod!$B$1:$AJ$1,0),FALSE)/1,0)-IFERROR(VLOOKUP($B262,'Slutlig allokering kvv'!$B$2:$AJ$550,MATCH(Z$4,'Slutlig allokering kvv'!$B$1:$AJ$1,0),FALSE)/1,0)</f>
        <v>0</v>
      </c>
      <c r="AA262">
        <f>IFERROR(VLOOKUP($B262,Kraftvärmeprod!$B$1:$AJ$550,MATCH(AA$4,Kraftvärmeprod!$B$1:$AJ$1,0),FALSE)/1,0)-IFERROR(VLOOKUP($B262,'Slutlig allokering kvv'!$B$2:$AJ$550,MATCH(AA$4,'Slutlig allokering kvv'!$B$1:$AJ$1,0),FALSE)/1,0)</f>
        <v>0</v>
      </c>
      <c r="AB262">
        <f>IFERROR(VLOOKUP($B262,Kraftvärmeprod!$B$1:$AJ$550,MATCH(AB$4,Kraftvärmeprod!$B$1:$AJ$1,0),FALSE)/1,0)-IFERROR(VLOOKUP($B262,'Slutlig allokering kvv'!$B$2:$AJ$550,MATCH(AB$4,'Slutlig allokering kvv'!$B$1:$AJ$1,0),FALSE)/1,0)</f>
        <v>0</v>
      </c>
      <c r="AC262">
        <f>IFERROR(VLOOKUP($B262,Kraftvärmeprod!$B$1:$AJ$550,MATCH(AC$4,Kraftvärmeprod!$B$1:$AJ$1,0),FALSE)/1,0)-IFERROR(VLOOKUP($B262,'Slutlig allokering kvv'!$B$2:$AJ$550,MATCH(AC$4,'Slutlig allokering kvv'!$B$1:$AJ$1,0),FALSE)/1,0)</f>
        <v>0</v>
      </c>
      <c r="AD262">
        <f>IFERROR(VLOOKUP($B262,Miljö!$B$1:$E$471,MATCH("Hjälpel kraftvärme (GWh)",Miljö!$B$1:$E$1,0),FALSE)/1,0)-IFERROR(VLOOKUP($B262,'Slutlig allokering kvv'!$B$2:$AJ$550,MATCH(AD$4,'Slutlig allokering kvv'!$B$1:$AJ$1,0),FALSE)/1,0)</f>
        <v>0</v>
      </c>
      <c r="AH262">
        <f t="shared" ref="AH262:AH325" si="8">SUM(F262:AB262)</f>
        <v>0</v>
      </c>
      <c r="AJ262">
        <f>IFERROR(VLOOKUP($B262,'Slutlig allokering kvv'!$B$2:$AX$550,MATCH("Summa slutlig allokerad tillförd energi (utan hjälpel och rökgaskondensering):",'Slutlig allokering kvv'!$B$1:$AX$1,0),FALSE)/1,"")</f>
        <v>0</v>
      </c>
      <c r="AL262" s="195" t="str">
        <f>IFERROR(1-VLOOKUP($B262,'Slutlig allokering kvv'!$B$2:$AX$550,MATCH("Andel av bränsle i kvv som allokerats till värme, exklusive rökgaskondensering och hjälpel",'Slutlig allokering kvv'!$B$1:$AX$1,0),FALSE),"")</f>
        <v/>
      </c>
      <c r="AN262" s="195" t="str">
        <f t="shared" ref="AN262:AN325" si="9">IFERROR(AH262/(AH262+AJ262),"")</f>
        <v/>
      </c>
    </row>
    <row r="263" spans="1:40" x14ac:dyDescent="0.25">
      <c r="A263" s="2" t="s">
        <v>410</v>
      </c>
      <c r="B263" s="2" t="s">
        <v>413</v>
      </c>
      <c r="C263" t="str">
        <f>IFERROR(VLOOKUP($B263,Kraftvärmeprod!$B$1:$AH$479,MATCH(C$4,Kraftvärmeprod!$B$1:$AG$1,0),FALSE)/1,"")</f>
        <v/>
      </c>
      <c r="D263" t="str">
        <f>IFERROR(VLOOKUP($B263,Kraftvärmeprod!$B$1:$AH$479,MATCH(D$4,Kraftvärmeprod!$B$1:$AG$1,0),FALSE)/1,"")</f>
        <v/>
      </c>
      <c r="F263">
        <f>IFERROR(VLOOKUP($B263,Kraftvärmeprod!$B$1:$AJ$550,MATCH(F$4,Kraftvärmeprod!$B$1:$AJ$1,0),FALSE)/1,0)-IFERROR(VLOOKUP($B263,'Slutlig allokering kvv'!$B$2:$AJ$550,MATCH(F$4,'Slutlig allokering kvv'!$B$1:$AJ$1,0),FALSE)/1,0)</f>
        <v>0</v>
      </c>
      <c r="G263">
        <f>IFERROR(VLOOKUP($B263,Kraftvärmeprod!$B$1:$AJ$550,MATCH(G$4,Kraftvärmeprod!$B$1:$AJ$1,0),FALSE)/1,0)-IFERROR(VLOOKUP($B263,'Slutlig allokering kvv'!$B$2:$AJ$550,MATCH(G$4,'Slutlig allokering kvv'!$B$1:$AJ$1,0),FALSE)/1,0)</f>
        <v>0</v>
      </c>
      <c r="H263">
        <f>IFERROR(VLOOKUP($B263,Kraftvärmeprod!$B$1:$AJ$550,MATCH(H$4,Kraftvärmeprod!$B$1:$AJ$1,0),FALSE)/1,0)-IFERROR(VLOOKUP($B263,'Slutlig allokering kvv'!$B$2:$AJ$550,MATCH(H$4,'Slutlig allokering kvv'!$B$1:$AJ$1,0),FALSE)/1,0)</f>
        <v>0</v>
      </c>
      <c r="I263">
        <f>IFERROR(VLOOKUP($B263,Kraftvärmeprod!$B$1:$AJ$550,MATCH(I$4,Kraftvärmeprod!$B$1:$AJ$1,0),FALSE)/1,0)-IFERROR(VLOOKUP($B263,'Slutlig allokering kvv'!$B$2:$AJ$550,MATCH(I$4,'Slutlig allokering kvv'!$B$1:$AJ$1,0),FALSE)/1,0)</f>
        <v>0</v>
      </c>
      <c r="J263">
        <f>IFERROR(VLOOKUP($B263,Kraftvärmeprod!$B$1:$AJ$550,MATCH(J$4,Kraftvärmeprod!$B$1:$AJ$1,0),FALSE)/1,0)-IFERROR(VLOOKUP($B263,'Slutlig allokering kvv'!$B$2:$AJ$550,MATCH(J$4,'Slutlig allokering kvv'!$B$1:$AJ$1,0),FALSE)/1,0)</f>
        <v>0</v>
      </c>
      <c r="K263">
        <f>IFERROR(VLOOKUP($B263,Kraftvärmeprod!$B$1:$AJ$550,MATCH(K$4,Kraftvärmeprod!$B$1:$AJ$1,0),FALSE)/1,0)-IFERROR(VLOOKUP($B263,'Slutlig allokering kvv'!$B$2:$AJ$550,MATCH(K$4,'Slutlig allokering kvv'!$B$1:$AJ$1,0),FALSE)/1,0)</f>
        <v>0</v>
      </c>
      <c r="L263">
        <f>IFERROR(VLOOKUP($B263,Kraftvärmeprod!$B$1:$AJ$550,MATCH(L$4,Kraftvärmeprod!$B$1:$AJ$1,0),FALSE)/1,0)-IFERROR(VLOOKUP($B263,'Slutlig allokering kvv'!$B$2:$AJ$550,MATCH(L$4,'Slutlig allokering kvv'!$B$1:$AJ$1,0),FALSE)/1,0)</f>
        <v>0</v>
      </c>
      <c r="M263">
        <f>IFERROR(VLOOKUP($B263,Kraftvärmeprod!$B$1:$AJ$550,MATCH(M$4,Kraftvärmeprod!$B$1:$AJ$1,0),FALSE)/1,0)-IFERROR(VLOOKUP($B263,'Slutlig allokering kvv'!$B$2:$AJ$550,MATCH(M$4,'Slutlig allokering kvv'!$B$1:$AJ$1,0),FALSE)/1,0)</f>
        <v>0</v>
      </c>
      <c r="N263">
        <f>IFERROR(VLOOKUP($B263,Kraftvärmeprod!$B$1:$AJ$550,MATCH(N$4,Kraftvärmeprod!$B$1:$AJ$1,0),FALSE)/1,0)-IFERROR(VLOOKUP($B263,'Slutlig allokering kvv'!$B$2:$AJ$550,MATCH(N$4,'Slutlig allokering kvv'!$B$1:$AJ$1,0),FALSE)/1,0)</f>
        <v>0</v>
      </c>
      <c r="O263">
        <f>IFERROR(VLOOKUP($B263,Kraftvärmeprod!$B$1:$AJ$550,MATCH(O$4,Kraftvärmeprod!$B$1:$AJ$1,0),FALSE)/1,0)-IFERROR(VLOOKUP($B263,'Slutlig allokering kvv'!$B$2:$AJ$550,MATCH(O$4,'Slutlig allokering kvv'!$B$1:$AJ$1,0),FALSE)/1,0)</f>
        <v>0</v>
      </c>
      <c r="P263">
        <f>IFERROR(VLOOKUP($B263,Kraftvärmeprod!$B$1:$AJ$550,MATCH(P$4,Kraftvärmeprod!$B$1:$AJ$1,0),FALSE)/1,0)-IFERROR(VLOOKUP($B263,'Slutlig allokering kvv'!$B$2:$AJ$550,MATCH(P$4,'Slutlig allokering kvv'!$B$1:$AJ$1,0),FALSE)/1,0)</f>
        <v>0</v>
      </c>
      <c r="Q263">
        <f>IFERROR(VLOOKUP($B263,Kraftvärmeprod!$B$1:$AJ$550,MATCH(Q$4,Kraftvärmeprod!$B$1:$AJ$1,0),FALSE)/1,0)-IFERROR(VLOOKUP($B263,'Slutlig allokering kvv'!$B$2:$AJ$550,MATCH(Q$4,'Slutlig allokering kvv'!$B$1:$AJ$1,0),FALSE)/1,0)</f>
        <v>0</v>
      </c>
      <c r="R263">
        <f>IFERROR(VLOOKUP($B263,Kraftvärmeprod!$B$1:$AJ$550,MATCH(R$4,Kraftvärmeprod!$B$1:$AJ$1,0),FALSE)/1,0)-IFERROR(VLOOKUP($B263,'Slutlig allokering kvv'!$B$2:$AJ$550,MATCH(R$4,'Slutlig allokering kvv'!$B$1:$AJ$1,0),FALSE)/1,0)</f>
        <v>0</v>
      </c>
      <c r="S263">
        <f>IFERROR(VLOOKUP($B263,Kraftvärmeprod!$B$1:$AJ$550,MATCH(S$4,Kraftvärmeprod!$B$1:$AJ$1,0),FALSE)/1,0)-IFERROR(VLOOKUP($B263,'Slutlig allokering kvv'!$B$2:$AJ$550,MATCH(S$4,'Slutlig allokering kvv'!$B$1:$AJ$1,0),FALSE)/1,0)</f>
        <v>0</v>
      </c>
      <c r="T263">
        <f>IFERROR(VLOOKUP($B263,Kraftvärmeprod!$B$1:$AJ$550,MATCH(T$4,Kraftvärmeprod!$B$1:$AJ$1,0),FALSE)/1,0)-IFERROR(VLOOKUP($B263,'Slutlig allokering kvv'!$B$2:$AJ$550,MATCH(T$4,'Slutlig allokering kvv'!$B$1:$AJ$1,0),FALSE)/1,0)</f>
        <v>0</v>
      </c>
      <c r="U263">
        <f>IFERROR(VLOOKUP($B263,Kraftvärmeprod!$B$1:$AJ$550,MATCH(U$4,Kraftvärmeprod!$B$1:$AJ$1,0),FALSE)/1,0)-IFERROR(VLOOKUP($B263,'Slutlig allokering kvv'!$B$2:$AJ$550,MATCH(U$4,'Slutlig allokering kvv'!$B$1:$AJ$1,0),FALSE)/1,0)</f>
        <v>0</v>
      </c>
      <c r="V263">
        <f>IFERROR(VLOOKUP($B263,Kraftvärmeprod!$B$1:$AJ$550,MATCH(V$4,Kraftvärmeprod!$B$1:$AJ$1,0),FALSE)/1,0)-IFERROR(VLOOKUP($B263,'Slutlig allokering kvv'!$B$2:$AJ$550,MATCH(V$4,'Slutlig allokering kvv'!$B$1:$AJ$1,0),FALSE)/1,0)</f>
        <v>0</v>
      </c>
      <c r="W263">
        <f>IFERROR(VLOOKUP($B263,Kraftvärmeprod!$B$1:$AJ$550,MATCH(W$4,Kraftvärmeprod!$B$1:$AJ$1,0),FALSE)/1,0)-IFERROR(VLOOKUP($B263,'Slutlig allokering kvv'!$B$2:$AJ$550,MATCH(W$4,'Slutlig allokering kvv'!$B$1:$AJ$1,0),FALSE)/1,0)</f>
        <v>0</v>
      </c>
      <c r="X263">
        <f>IFERROR(VLOOKUP($B263,Kraftvärmeprod!$B$1:$AJ$550,MATCH(X$4,Kraftvärmeprod!$B$1:$AJ$1,0),FALSE)/1,0)-IFERROR(VLOOKUP($B263,'Slutlig allokering kvv'!$B$2:$AJ$550,MATCH(X$4,'Slutlig allokering kvv'!$B$1:$AJ$1,0),FALSE)/1,0)</f>
        <v>0</v>
      </c>
      <c r="Y263">
        <f>IFERROR(VLOOKUP($B263,Kraftvärmeprod!$B$1:$AJ$550,MATCH(Y$4,Kraftvärmeprod!$B$1:$AJ$1,0),FALSE)/1,0)-IFERROR(VLOOKUP($B263,'Slutlig allokering kvv'!$B$2:$AJ$550,MATCH(Y$4,'Slutlig allokering kvv'!$B$1:$AJ$1,0),FALSE)/1,0)</f>
        <v>0</v>
      </c>
      <c r="Z263">
        <f>IFERROR(VLOOKUP($B263,Kraftvärmeprod!$B$1:$AJ$550,MATCH(Z$4,Kraftvärmeprod!$B$1:$AJ$1,0),FALSE)/1,0)-IFERROR(VLOOKUP($B263,'Slutlig allokering kvv'!$B$2:$AJ$550,MATCH(Z$4,'Slutlig allokering kvv'!$B$1:$AJ$1,0),FALSE)/1,0)</f>
        <v>0</v>
      </c>
      <c r="AA263">
        <f>IFERROR(VLOOKUP($B263,Kraftvärmeprod!$B$1:$AJ$550,MATCH(AA$4,Kraftvärmeprod!$B$1:$AJ$1,0),FALSE)/1,0)-IFERROR(VLOOKUP($B263,'Slutlig allokering kvv'!$B$2:$AJ$550,MATCH(AA$4,'Slutlig allokering kvv'!$B$1:$AJ$1,0),FALSE)/1,0)</f>
        <v>0</v>
      </c>
      <c r="AB263">
        <f>IFERROR(VLOOKUP($B263,Kraftvärmeprod!$B$1:$AJ$550,MATCH(AB$4,Kraftvärmeprod!$B$1:$AJ$1,0),FALSE)/1,0)-IFERROR(VLOOKUP($B263,'Slutlig allokering kvv'!$B$2:$AJ$550,MATCH(AB$4,'Slutlig allokering kvv'!$B$1:$AJ$1,0),FALSE)/1,0)</f>
        <v>0</v>
      </c>
      <c r="AC263">
        <f>IFERROR(VLOOKUP($B263,Kraftvärmeprod!$B$1:$AJ$550,MATCH(AC$4,Kraftvärmeprod!$B$1:$AJ$1,0),FALSE)/1,0)-IFERROR(VLOOKUP($B263,'Slutlig allokering kvv'!$B$2:$AJ$550,MATCH(AC$4,'Slutlig allokering kvv'!$B$1:$AJ$1,0),FALSE)/1,0)</f>
        <v>0</v>
      </c>
      <c r="AD263">
        <f>IFERROR(VLOOKUP($B263,Miljö!$B$1:$E$471,MATCH("Hjälpel kraftvärme (GWh)",Miljö!$B$1:$E$1,0),FALSE)/1,0)-IFERROR(VLOOKUP($B263,'Slutlig allokering kvv'!$B$2:$AJ$550,MATCH(AD$4,'Slutlig allokering kvv'!$B$1:$AJ$1,0),FALSE)/1,0)</f>
        <v>0</v>
      </c>
      <c r="AH263">
        <f t="shared" si="8"/>
        <v>0</v>
      </c>
      <c r="AJ263">
        <f>IFERROR(VLOOKUP($B263,'Slutlig allokering kvv'!$B$2:$AX$550,MATCH("Summa slutlig allokerad tillförd energi (utan hjälpel och rökgaskondensering):",'Slutlig allokering kvv'!$B$1:$AX$1,0),FALSE)/1,"")</f>
        <v>0</v>
      </c>
      <c r="AL263" s="195" t="str">
        <f>IFERROR(1-VLOOKUP($B263,'Slutlig allokering kvv'!$B$2:$AX$550,MATCH("Andel av bränsle i kvv som allokerats till värme, exklusive rökgaskondensering och hjälpel",'Slutlig allokering kvv'!$B$1:$AX$1,0),FALSE),"")</f>
        <v/>
      </c>
      <c r="AN263" s="195" t="str">
        <f t="shared" si="9"/>
        <v/>
      </c>
    </row>
    <row r="264" spans="1:40" x14ac:dyDescent="0.25">
      <c r="A264" s="2" t="s">
        <v>410</v>
      </c>
      <c r="B264" s="2" t="s">
        <v>414</v>
      </c>
      <c r="C264" t="str">
        <f>IFERROR(VLOOKUP($B264,Kraftvärmeprod!$B$1:$AH$479,MATCH(C$4,Kraftvärmeprod!$B$1:$AG$1,0),FALSE)/1,"")</f>
        <v/>
      </c>
      <c r="D264" t="str">
        <f>IFERROR(VLOOKUP($B264,Kraftvärmeprod!$B$1:$AH$479,MATCH(D$4,Kraftvärmeprod!$B$1:$AG$1,0),FALSE)/1,"")</f>
        <v/>
      </c>
      <c r="F264">
        <f>IFERROR(VLOOKUP($B264,Kraftvärmeprod!$B$1:$AJ$550,MATCH(F$4,Kraftvärmeprod!$B$1:$AJ$1,0),FALSE)/1,0)-IFERROR(VLOOKUP($B264,'Slutlig allokering kvv'!$B$2:$AJ$550,MATCH(F$4,'Slutlig allokering kvv'!$B$1:$AJ$1,0),FALSE)/1,0)</f>
        <v>0</v>
      </c>
      <c r="G264">
        <f>IFERROR(VLOOKUP($B264,Kraftvärmeprod!$B$1:$AJ$550,MATCH(G$4,Kraftvärmeprod!$B$1:$AJ$1,0),FALSE)/1,0)-IFERROR(VLOOKUP($B264,'Slutlig allokering kvv'!$B$2:$AJ$550,MATCH(G$4,'Slutlig allokering kvv'!$B$1:$AJ$1,0),FALSE)/1,0)</f>
        <v>0</v>
      </c>
      <c r="H264">
        <f>IFERROR(VLOOKUP($B264,Kraftvärmeprod!$B$1:$AJ$550,MATCH(H$4,Kraftvärmeprod!$B$1:$AJ$1,0),FALSE)/1,0)-IFERROR(VLOOKUP($B264,'Slutlig allokering kvv'!$B$2:$AJ$550,MATCH(H$4,'Slutlig allokering kvv'!$B$1:$AJ$1,0),FALSE)/1,0)</f>
        <v>0</v>
      </c>
      <c r="I264">
        <f>IFERROR(VLOOKUP($B264,Kraftvärmeprod!$B$1:$AJ$550,MATCH(I$4,Kraftvärmeprod!$B$1:$AJ$1,0),FALSE)/1,0)-IFERROR(VLOOKUP($B264,'Slutlig allokering kvv'!$B$2:$AJ$550,MATCH(I$4,'Slutlig allokering kvv'!$B$1:$AJ$1,0),FALSE)/1,0)</f>
        <v>0</v>
      </c>
      <c r="J264">
        <f>IFERROR(VLOOKUP($B264,Kraftvärmeprod!$B$1:$AJ$550,MATCH(J$4,Kraftvärmeprod!$B$1:$AJ$1,0),FALSE)/1,0)-IFERROR(VLOOKUP($B264,'Slutlig allokering kvv'!$B$2:$AJ$550,MATCH(J$4,'Slutlig allokering kvv'!$B$1:$AJ$1,0),FALSE)/1,0)</f>
        <v>0</v>
      </c>
      <c r="K264">
        <f>IFERROR(VLOOKUP($B264,Kraftvärmeprod!$B$1:$AJ$550,MATCH(K$4,Kraftvärmeprod!$B$1:$AJ$1,0),FALSE)/1,0)-IFERROR(VLOOKUP($B264,'Slutlig allokering kvv'!$B$2:$AJ$550,MATCH(K$4,'Slutlig allokering kvv'!$B$1:$AJ$1,0),FALSE)/1,0)</f>
        <v>0</v>
      </c>
      <c r="L264">
        <f>IFERROR(VLOOKUP($B264,Kraftvärmeprod!$B$1:$AJ$550,MATCH(L$4,Kraftvärmeprod!$B$1:$AJ$1,0),FALSE)/1,0)-IFERROR(VLOOKUP($B264,'Slutlig allokering kvv'!$B$2:$AJ$550,MATCH(L$4,'Slutlig allokering kvv'!$B$1:$AJ$1,0),FALSE)/1,0)</f>
        <v>0</v>
      </c>
      <c r="M264">
        <f>IFERROR(VLOOKUP($B264,Kraftvärmeprod!$B$1:$AJ$550,MATCH(M$4,Kraftvärmeprod!$B$1:$AJ$1,0),FALSE)/1,0)-IFERROR(VLOOKUP($B264,'Slutlig allokering kvv'!$B$2:$AJ$550,MATCH(M$4,'Slutlig allokering kvv'!$B$1:$AJ$1,0),FALSE)/1,0)</f>
        <v>0</v>
      </c>
      <c r="N264">
        <f>IFERROR(VLOOKUP($B264,Kraftvärmeprod!$B$1:$AJ$550,MATCH(N$4,Kraftvärmeprod!$B$1:$AJ$1,0),FALSE)/1,0)-IFERROR(VLOOKUP($B264,'Slutlig allokering kvv'!$B$2:$AJ$550,MATCH(N$4,'Slutlig allokering kvv'!$B$1:$AJ$1,0),FALSE)/1,0)</f>
        <v>0</v>
      </c>
      <c r="O264">
        <f>IFERROR(VLOOKUP($B264,Kraftvärmeprod!$B$1:$AJ$550,MATCH(O$4,Kraftvärmeprod!$B$1:$AJ$1,0),FALSE)/1,0)-IFERROR(VLOOKUP($B264,'Slutlig allokering kvv'!$B$2:$AJ$550,MATCH(O$4,'Slutlig allokering kvv'!$B$1:$AJ$1,0),FALSE)/1,0)</f>
        <v>0</v>
      </c>
      <c r="P264">
        <f>IFERROR(VLOOKUP($B264,Kraftvärmeprod!$B$1:$AJ$550,MATCH(P$4,Kraftvärmeprod!$B$1:$AJ$1,0),FALSE)/1,0)-IFERROR(VLOOKUP($B264,'Slutlig allokering kvv'!$B$2:$AJ$550,MATCH(P$4,'Slutlig allokering kvv'!$B$1:$AJ$1,0),FALSE)/1,0)</f>
        <v>0</v>
      </c>
      <c r="Q264">
        <f>IFERROR(VLOOKUP($B264,Kraftvärmeprod!$B$1:$AJ$550,MATCH(Q$4,Kraftvärmeprod!$B$1:$AJ$1,0),FALSE)/1,0)-IFERROR(VLOOKUP($B264,'Slutlig allokering kvv'!$B$2:$AJ$550,MATCH(Q$4,'Slutlig allokering kvv'!$B$1:$AJ$1,0),FALSE)/1,0)</f>
        <v>0</v>
      </c>
      <c r="R264">
        <f>IFERROR(VLOOKUP($B264,Kraftvärmeprod!$B$1:$AJ$550,MATCH(R$4,Kraftvärmeprod!$B$1:$AJ$1,0),FALSE)/1,0)-IFERROR(VLOOKUP($B264,'Slutlig allokering kvv'!$B$2:$AJ$550,MATCH(R$4,'Slutlig allokering kvv'!$B$1:$AJ$1,0),FALSE)/1,0)</f>
        <v>0</v>
      </c>
      <c r="S264">
        <f>IFERROR(VLOOKUP($B264,Kraftvärmeprod!$B$1:$AJ$550,MATCH(S$4,Kraftvärmeprod!$B$1:$AJ$1,0),FALSE)/1,0)-IFERROR(VLOOKUP($B264,'Slutlig allokering kvv'!$B$2:$AJ$550,MATCH(S$4,'Slutlig allokering kvv'!$B$1:$AJ$1,0),FALSE)/1,0)</f>
        <v>0</v>
      </c>
      <c r="T264">
        <f>IFERROR(VLOOKUP($B264,Kraftvärmeprod!$B$1:$AJ$550,MATCH(T$4,Kraftvärmeprod!$B$1:$AJ$1,0),FALSE)/1,0)-IFERROR(VLOOKUP($B264,'Slutlig allokering kvv'!$B$2:$AJ$550,MATCH(T$4,'Slutlig allokering kvv'!$B$1:$AJ$1,0),FALSE)/1,0)</f>
        <v>0</v>
      </c>
      <c r="U264">
        <f>IFERROR(VLOOKUP($B264,Kraftvärmeprod!$B$1:$AJ$550,MATCH(U$4,Kraftvärmeprod!$B$1:$AJ$1,0),FALSE)/1,0)-IFERROR(VLOOKUP($B264,'Slutlig allokering kvv'!$B$2:$AJ$550,MATCH(U$4,'Slutlig allokering kvv'!$B$1:$AJ$1,0),FALSE)/1,0)</f>
        <v>0</v>
      </c>
      <c r="V264">
        <f>IFERROR(VLOOKUP($B264,Kraftvärmeprod!$B$1:$AJ$550,MATCH(V$4,Kraftvärmeprod!$B$1:$AJ$1,0),FALSE)/1,0)-IFERROR(VLOOKUP($B264,'Slutlig allokering kvv'!$B$2:$AJ$550,MATCH(V$4,'Slutlig allokering kvv'!$B$1:$AJ$1,0),FALSE)/1,0)</f>
        <v>0</v>
      </c>
      <c r="W264">
        <f>IFERROR(VLOOKUP($B264,Kraftvärmeprod!$B$1:$AJ$550,MATCH(W$4,Kraftvärmeprod!$B$1:$AJ$1,0),FALSE)/1,0)-IFERROR(VLOOKUP($B264,'Slutlig allokering kvv'!$B$2:$AJ$550,MATCH(W$4,'Slutlig allokering kvv'!$B$1:$AJ$1,0),FALSE)/1,0)</f>
        <v>0</v>
      </c>
      <c r="X264">
        <f>IFERROR(VLOOKUP($B264,Kraftvärmeprod!$B$1:$AJ$550,MATCH(X$4,Kraftvärmeprod!$B$1:$AJ$1,0),FALSE)/1,0)-IFERROR(VLOOKUP($B264,'Slutlig allokering kvv'!$B$2:$AJ$550,MATCH(X$4,'Slutlig allokering kvv'!$B$1:$AJ$1,0),FALSE)/1,0)</f>
        <v>0</v>
      </c>
      <c r="Y264">
        <f>IFERROR(VLOOKUP($B264,Kraftvärmeprod!$B$1:$AJ$550,MATCH(Y$4,Kraftvärmeprod!$B$1:$AJ$1,0),FALSE)/1,0)-IFERROR(VLOOKUP($B264,'Slutlig allokering kvv'!$B$2:$AJ$550,MATCH(Y$4,'Slutlig allokering kvv'!$B$1:$AJ$1,0),FALSE)/1,0)</f>
        <v>0</v>
      </c>
      <c r="Z264">
        <f>IFERROR(VLOOKUP($B264,Kraftvärmeprod!$B$1:$AJ$550,MATCH(Z$4,Kraftvärmeprod!$B$1:$AJ$1,0),FALSE)/1,0)-IFERROR(VLOOKUP($B264,'Slutlig allokering kvv'!$B$2:$AJ$550,MATCH(Z$4,'Slutlig allokering kvv'!$B$1:$AJ$1,0),FALSE)/1,0)</f>
        <v>0</v>
      </c>
      <c r="AA264">
        <f>IFERROR(VLOOKUP($B264,Kraftvärmeprod!$B$1:$AJ$550,MATCH(AA$4,Kraftvärmeprod!$B$1:$AJ$1,0),FALSE)/1,0)-IFERROR(VLOOKUP($B264,'Slutlig allokering kvv'!$B$2:$AJ$550,MATCH(AA$4,'Slutlig allokering kvv'!$B$1:$AJ$1,0),FALSE)/1,0)</f>
        <v>0</v>
      </c>
      <c r="AB264">
        <f>IFERROR(VLOOKUP($B264,Kraftvärmeprod!$B$1:$AJ$550,MATCH(AB$4,Kraftvärmeprod!$B$1:$AJ$1,0),FALSE)/1,0)-IFERROR(VLOOKUP($B264,'Slutlig allokering kvv'!$B$2:$AJ$550,MATCH(AB$4,'Slutlig allokering kvv'!$B$1:$AJ$1,0),FALSE)/1,0)</f>
        <v>0</v>
      </c>
      <c r="AC264">
        <f>IFERROR(VLOOKUP($B264,Kraftvärmeprod!$B$1:$AJ$550,MATCH(AC$4,Kraftvärmeprod!$B$1:$AJ$1,0),FALSE)/1,0)-IFERROR(VLOOKUP($B264,'Slutlig allokering kvv'!$B$2:$AJ$550,MATCH(AC$4,'Slutlig allokering kvv'!$B$1:$AJ$1,0),FALSE)/1,0)</f>
        <v>0</v>
      </c>
      <c r="AD264">
        <f>IFERROR(VLOOKUP($B264,Miljö!$B$1:$E$471,MATCH("Hjälpel kraftvärme (GWh)",Miljö!$B$1:$E$1,0),FALSE)/1,0)-IFERROR(VLOOKUP($B264,'Slutlig allokering kvv'!$B$2:$AJ$550,MATCH(AD$4,'Slutlig allokering kvv'!$B$1:$AJ$1,0),FALSE)/1,0)</f>
        <v>0</v>
      </c>
      <c r="AH264">
        <f t="shared" si="8"/>
        <v>0</v>
      </c>
      <c r="AJ264">
        <f>IFERROR(VLOOKUP($B264,'Slutlig allokering kvv'!$B$2:$AX$550,MATCH("Summa slutlig allokerad tillförd energi (utan hjälpel och rökgaskondensering):",'Slutlig allokering kvv'!$B$1:$AX$1,0),FALSE)/1,"")</f>
        <v>0</v>
      </c>
      <c r="AL264" s="195" t="str">
        <f>IFERROR(1-VLOOKUP($B264,'Slutlig allokering kvv'!$B$2:$AX$550,MATCH("Andel av bränsle i kvv som allokerats till värme, exklusive rökgaskondensering och hjälpel",'Slutlig allokering kvv'!$B$1:$AX$1,0),FALSE),"")</f>
        <v/>
      </c>
      <c r="AN264" s="195" t="str">
        <f t="shared" si="9"/>
        <v/>
      </c>
    </row>
    <row r="265" spans="1:40" x14ac:dyDescent="0.25">
      <c r="A265" s="2" t="s">
        <v>415</v>
      </c>
      <c r="B265" s="2" t="s">
        <v>416</v>
      </c>
      <c r="C265" t="str">
        <f>IFERROR(VLOOKUP($B265,Kraftvärmeprod!$B$1:$AH$479,MATCH(C$4,Kraftvärmeprod!$B$1:$AG$1,0),FALSE)/1,"")</f>
        <v/>
      </c>
      <c r="D265" t="str">
        <f>IFERROR(VLOOKUP($B265,Kraftvärmeprod!$B$1:$AH$479,MATCH(D$4,Kraftvärmeprod!$B$1:$AG$1,0),FALSE)/1,"")</f>
        <v/>
      </c>
      <c r="F265">
        <f>IFERROR(VLOOKUP($B265,Kraftvärmeprod!$B$1:$AJ$550,MATCH(F$4,Kraftvärmeprod!$B$1:$AJ$1,0),FALSE)/1,0)-IFERROR(VLOOKUP($B265,'Slutlig allokering kvv'!$B$2:$AJ$550,MATCH(F$4,'Slutlig allokering kvv'!$B$1:$AJ$1,0),FALSE)/1,0)</f>
        <v>0</v>
      </c>
      <c r="G265">
        <f>IFERROR(VLOOKUP($B265,Kraftvärmeprod!$B$1:$AJ$550,MATCH(G$4,Kraftvärmeprod!$B$1:$AJ$1,0),FALSE)/1,0)-IFERROR(VLOOKUP($B265,'Slutlig allokering kvv'!$B$2:$AJ$550,MATCH(G$4,'Slutlig allokering kvv'!$B$1:$AJ$1,0),FALSE)/1,0)</f>
        <v>0</v>
      </c>
      <c r="H265">
        <f>IFERROR(VLOOKUP($B265,Kraftvärmeprod!$B$1:$AJ$550,MATCH(H$4,Kraftvärmeprod!$B$1:$AJ$1,0),FALSE)/1,0)-IFERROR(VLOOKUP($B265,'Slutlig allokering kvv'!$B$2:$AJ$550,MATCH(H$4,'Slutlig allokering kvv'!$B$1:$AJ$1,0),FALSE)/1,0)</f>
        <v>0</v>
      </c>
      <c r="I265">
        <f>IFERROR(VLOOKUP($B265,Kraftvärmeprod!$B$1:$AJ$550,MATCH(I$4,Kraftvärmeprod!$B$1:$AJ$1,0),FALSE)/1,0)-IFERROR(VLOOKUP($B265,'Slutlig allokering kvv'!$B$2:$AJ$550,MATCH(I$4,'Slutlig allokering kvv'!$B$1:$AJ$1,0),FALSE)/1,0)</f>
        <v>0</v>
      </c>
      <c r="J265">
        <f>IFERROR(VLOOKUP($B265,Kraftvärmeprod!$B$1:$AJ$550,MATCH(J$4,Kraftvärmeprod!$B$1:$AJ$1,0),FALSE)/1,0)-IFERROR(VLOOKUP($B265,'Slutlig allokering kvv'!$B$2:$AJ$550,MATCH(J$4,'Slutlig allokering kvv'!$B$1:$AJ$1,0),FALSE)/1,0)</f>
        <v>0</v>
      </c>
      <c r="K265">
        <f>IFERROR(VLOOKUP($B265,Kraftvärmeprod!$B$1:$AJ$550,MATCH(K$4,Kraftvärmeprod!$B$1:$AJ$1,0),FALSE)/1,0)-IFERROR(VLOOKUP($B265,'Slutlig allokering kvv'!$B$2:$AJ$550,MATCH(K$4,'Slutlig allokering kvv'!$B$1:$AJ$1,0),FALSE)/1,0)</f>
        <v>0</v>
      </c>
      <c r="L265">
        <f>IFERROR(VLOOKUP($B265,Kraftvärmeprod!$B$1:$AJ$550,MATCH(L$4,Kraftvärmeprod!$B$1:$AJ$1,0),FALSE)/1,0)-IFERROR(VLOOKUP($B265,'Slutlig allokering kvv'!$B$2:$AJ$550,MATCH(L$4,'Slutlig allokering kvv'!$B$1:$AJ$1,0),FALSE)/1,0)</f>
        <v>0</v>
      </c>
      <c r="M265">
        <f>IFERROR(VLOOKUP($B265,Kraftvärmeprod!$B$1:$AJ$550,MATCH(M$4,Kraftvärmeprod!$B$1:$AJ$1,0),FALSE)/1,0)-IFERROR(VLOOKUP($B265,'Slutlig allokering kvv'!$B$2:$AJ$550,MATCH(M$4,'Slutlig allokering kvv'!$B$1:$AJ$1,0),FALSE)/1,0)</f>
        <v>0</v>
      </c>
      <c r="N265">
        <f>IFERROR(VLOOKUP($B265,Kraftvärmeprod!$B$1:$AJ$550,MATCH(N$4,Kraftvärmeprod!$B$1:$AJ$1,0),FALSE)/1,0)-IFERROR(VLOOKUP($B265,'Slutlig allokering kvv'!$B$2:$AJ$550,MATCH(N$4,'Slutlig allokering kvv'!$B$1:$AJ$1,0),FALSE)/1,0)</f>
        <v>0</v>
      </c>
      <c r="O265">
        <f>IFERROR(VLOOKUP($B265,Kraftvärmeprod!$B$1:$AJ$550,MATCH(O$4,Kraftvärmeprod!$B$1:$AJ$1,0),FALSE)/1,0)-IFERROR(VLOOKUP($B265,'Slutlig allokering kvv'!$B$2:$AJ$550,MATCH(O$4,'Slutlig allokering kvv'!$B$1:$AJ$1,0),FALSE)/1,0)</f>
        <v>0</v>
      </c>
      <c r="P265">
        <f>IFERROR(VLOOKUP($B265,Kraftvärmeprod!$B$1:$AJ$550,MATCH(P$4,Kraftvärmeprod!$B$1:$AJ$1,0),FALSE)/1,0)-IFERROR(VLOOKUP($B265,'Slutlig allokering kvv'!$B$2:$AJ$550,MATCH(P$4,'Slutlig allokering kvv'!$B$1:$AJ$1,0),FALSE)/1,0)</f>
        <v>0</v>
      </c>
      <c r="Q265">
        <f>IFERROR(VLOOKUP($B265,Kraftvärmeprod!$B$1:$AJ$550,MATCH(Q$4,Kraftvärmeprod!$B$1:$AJ$1,0),FALSE)/1,0)-IFERROR(VLOOKUP($B265,'Slutlig allokering kvv'!$B$2:$AJ$550,MATCH(Q$4,'Slutlig allokering kvv'!$B$1:$AJ$1,0),FALSE)/1,0)</f>
        <v>0</v>
      </c>
      <c r="R265">
        <f>IFERROR(VLOOKUP($B265,Kraftvärmeprod!$B$1:$AJ$550,MATCH(R$4,Kraftvärmeprod!$B$1:$AJ$1,0),FALSE)/1,0)-IFERROR(VLOOKUP($B265,'Slutlig allokering kvv'!$B$2:$AJ$550,MATCH(R$4,'Slutlig allokering kvv'!$B$1:$AJ$1,0),FALSE)/1,0)</f>
        <v>0</v>
      </c>
      <c r="S265">
        <f>IFERROR(VLOOKUP($B265,Kraftvärmeprod!$B$1:$AJ$550,MATCH(S$4,Kraftvärmeprod!$B$1:$AJ$1,0),FALSE)/1,0)-IFERROR(VLOOKUP($B265,'Slutlig allokering kvv'!$B$2:$AJ$550,MATCH(S$4,'Slutlig allokering kvv'!$B$1:$AJ$1,0),FALSE)/1,0)</f>
        <v>0</v>
      </c>
      <c r="T265">
        <f>IFERROR(VLOOKUP($B265,Kraftvärmeprod!$B$1:$AJ$550,MATCH(T$4,Kraftvärmeprod!$B$1:$AJ$1,0),FALSE)/1,0)-IFERROR(VLOOKUP($B265,'Slutlig allokering kvv'!$B$2:$AJ$550,MATCH(T$4,'Slutlig allokering kvv'!$B$1:$AJ$1,0),FALSE)/1,0)</f>
        <v>0</v>
      </c>
      <c r="U265">
        <f>IFERROR(VLOOKUP($B265,Kraftvärmeprod!$B$1:$AJ$550,MATCH(U$4,Kraftvärmeprod!$B$1:$AJ$1,0),FALSE)/1,0)-IFERROR(VLOOKUP($B265,'Slutlig allokering kvv'!$B$2:$AJ$550,MATCH(U$4,'Slutlig allokering kvv'!$B$1:$AJ$1,0),FALSE)/1,0)</f>
        <v>0</v>
      </c>
      <c r="V265">
        <f>IFERROR(VLOOKUP($B265,Kraftvärmeprod!$B$1:$AJ$550,MATCH(V$4,Kraftvärmeprod!$B$1:$AJ$1,0),FALSE)/1,0)-IFERROR(VLOOKUP($B265,'Slutlig allokering kvv'!$B$2:$AJ$550,MATCH(V$4,'Slutlig allokering kvv'!$B$1:$AJ$1,0),FALSE)/1,0)</f>
        <v>0</v>
      </c>
      <c r="W265">
        <f>IFERROR(VLOOKUP($B265,Kraftvärmeprod!$B$1:$AJ$550,MATCH(W$4,Kraftvärmeprod!$B$1:$AJ$1,0),FALSE)/1,0)-IFERROR(VLOOKUP($B265,'Slutlig allokering kvv'!$B$2:$AJ$550,MATCH(W$4,'Slutlig allokering kvv'!$B$1:$AJ$1,0),FALSE)/1,0)</f>
        <v>0</v>
      </c>
      <c r="X265">
        <f>IFERROR(VLOOKUP($B265,Kraftvärmeprod!$B$1:$AJ$550,MATCH(X$4,Kraftvärmeprod!$B$1:$AJ$1,0),FALSE)/1,0)-IFERROR(VLOOKUP($B265,'Slutlig allokering kvv'!$B$2:$AJ$550,MATCH(X$4,'Slutlig allokering kvv'!$B$1:$AJ$1,0),FALSE)/1,0)</f>
        <v>0</v>
      </c>
      <c r="Y265">
        <f>IFERROR(VLOOKUP($B265,Kraftvärmeprod!$B$1:$AJ$550,MATCH(Y$4,Kraftvärmeprod!$B$1:$AJ$1,0),FALSE)/1,0)-IFERROR(VLOOKUP($B265,'Slutlig allokering kvv'!$B$2:$AJ$550,MATCH(Y$4,'Slutlig allokering kvv'!$B$1:$AJ$1,0),FALSE)/1,0)</f>
        <v>0</v>
      </c>
      <c r="Z265">
        <f>IFERROR(VLOOKUP($B265,Kraftvärmeprod!$B$1:$AJ$550,MATCH(Z$4,Kraftvärmeprod!$B$1:$AJ$1,0),FALSE)/1,0)-IFERROR(VLOOKUP($B265,'Slutlig allokering kvv'!$B$2:$AJ$550,MATCH(Z$4,'Slutlig allokering kvv'!$B$1:$AJ$1,0),FALSE)/1,0)</f>
        <v>0</v>
      </c>
      <c r="AA265">
        <f>IFERROR(VLOOKUP($B265,Kraftvärmeprod!$B$1:$AJ$550,MATCH(AA$4,Kraftvärmeprod!$B$1:$AJ$1,0),FALSE)/1,0)-IFERROR(VLOOKUP($B265,'Slutlig allokering kvv'!$B$2:$AJ$550,MATCH(AA$4,'Slutlig allokering kvv'!$B$1:$AJ$1,0),FALSE)/1,0)</f>
        <v>0</v>
      </c>
      <c r="AB265">
        <f>IFERROR(VLOOKUP($B265,Kraftvärmeprod!$B$1:$AJ$550,MATCH(AB$4,Kraftvärmeprod!$B$1:$AJ$1,0),FALSE)/1,0)-IFERROR(VLOOKUP($B265,'Slutlig allokering kvv'!$B$2:$AJ$550,MATCH(AB$4,'Slutlig allokering kvv'!$B$1:$AJ$1,0),FALSE)/1,0)</f>
        <v>0</v>
      </c>
      <c r="AC265">
        <f>IFERROR(VLOOKUP($B265,Kraftvärmeprod!$B$1:$AJ$550,MATCH(AC$4,Kraftvärmeprod!$B$1:$AJ$1,0),FALSE)/1,0)-IFERROR(VLOOKUP($B265,'Slutlig allokering kvv'!$B$2:$AJ$550,MATCH(AC$4,'Slutlig allokering kvv'!$B$1:$AJ$1,0),FALSE)/1,0)</f>
        <v>0</v>
      </c>
      <c r="AD265">
        <f>IFERROR(VLOOKUP($B265,Miljö!$B$1:$E$471,MATCH("Hjälpel kraftvärme (GWh)",Miljö!$B$1:$E$1,0),FALSE)/1,0)-IFERROR(VLOOKUP($B265,'Slutlig allokering kvv'!$B$2:$AJ$550,MATCH(AD$4,'Slutlig allokering kvv'!$B$1:$AJ$1,0),FALSE)/1,0)</f>
        <v>0</v>
      </c>
      <c r="AH265">
        <f t="shared" si="8"/>
        <v>0</v>
      </c>
      <c r="AJ265">
        <f>IFERROR(VLOOKUP($B265,'Slutlig allokering kvv'!$B$2:$AX$550,MATCH("Summa slutlig allokerad tillförd energi (utan hjälpel och rökgaskondensering):",'Slutlig allokering kvv'!$B$1:$AX$1,0),FALSE)/1,"")</f>
        <v>0</v>
      </c>
      <c r="AL265" s="195" t="str">
        <f>IFERROR(1-VLOOKUP($B265,'Slutlig allokering kvv'!$B$2:$AX$550,MATCH("Andel av bränsle i kvv som allokerats till värme, exklusive rökgaskondensering och hjälpel",'Slutlig allokering kvv'!$B$1:$AX$1,0),FALSE),"")</f>
        <v/>
      </c>
      <c r="AN265" s="195" t="str">
        <f t="shared" si="9"/>
        <v/>
      </c>
    </row>
    <row r="266" spans="1:40" x14ac:dyDescent="0.25">
      <c r="A266" s="2" t="s">
        <v>417</v>
      </c>
      <c r="B266" s="2" t="s">
        <v>418</v>
      </c>
      <c r="C266">
        <f>IFERROR(VLOOKUP($B266,Kraftvärmeprod!$B$1:$AH$479,MATCH(C$4,Kraftvärmeprod!$B$1:$AG$1,0),FALSE)/1,"")</f>
        <v>0</v>
      </c>
      <c r="D266" t="str">
        <f>IFERROR(VLOOKUP($B266,Kraftvärmeprod!$B$1:$AH$479,MATCH(D$4,Kraftvärmeprod!$B$1:$AG$1,0),FALSE)/1,"")</f>
        <v/>
      </c>
      <c r="F266">
        <f>IFERROR(VLOOKUP($B266,Kraftvärmeprod!$B$1:$AJ$550,MATCH(F$4,Kraftvärmeprod!$B$1:$AJ$1,0),FALSE)/1,0)-IFERROR(VLOOKUP($B266,'Slutlig allokering kvv'!$B$2:$AJ$550,MATCH(F$4,'Slutlig allokering kvv'!$B$1:$AJ$1,0),FALSE)/1,0)</f>
        <v>0</v>
      </c>
      <c r="G266">
        <f>IFERROR(VLOOKUP($B266,Kraftvärmeprod!$B$1:$AJ$550,MATCH(G$4,Kraftvärmeprod!$B$1:$AJ$1,0),FALSE)/1,0)-IFERROR(VLOOKUP($B266,'Slutlig allokering kvv'!$B$2:$AJ$550,MATCH(G$4,'Slutlig allokering kvv'!$B$1:$AJ$1,0),FALSE)/1,0)</f>
        <v>0</v>
      </c>
      <c r="H266">
        <f>IFERROR(VLOOKUP($B266,Kraftvärmeprod!$B$1:$AJ$550,MATCH(H$4,Kraftvärmeprod!$B$1:$AJ$1,0),FALSE)/1,0)-IFERROR(VLOOKUP($B266,'Slutlig allokering kvv'!$B$2:$AJ$550,MATCH(H$4,'Slutlig allokering kvv'!$B$1:$AJ$1,0),FALSE)/1,0)</f>
        <v>0</v>
      </c>
      <c r="I266">
        <f>IFERROR(VLOOKUP($B266,Kraftvärmeprod!$B$1:$AJ$550,MATCH(I$4,Kraftvärmeprod!$B$1:$AJ$1,0),FALSE)/1,0)-IFERROR(VLOOKUP($B266,'Slutlig allokering kvv'!$B$2:$AJ$550,MATCH(I$4,'Slutlig allokering kvv'!$B$1:$AJ$1,0),FALSE)/1,0)</f>
        <v>0</v>
      </c>
      <c r="J266">
        <f>IFERROR(VLOOKUP($B266,Kraftvärmeprod!$B$1:$AJ$550,MATCH(J$4,Kraftvärmeprod!$B$1:$AJ$1,0),FALSE)/1,0)-IFERROR(VLOOKUP($B266,'Slutlig allokering kvv'!$B$2:$AJ$550,MATCH(J$4,'Slutlig allokering kvv'!$B$1:$AJ$1,0),FALSE)/1,0)</f>
        <v>0</v>
      </c>
      <c r="K266">
        <f>IFERROR(VLOOKUP($B266,Kraftvärmeprod!$B$1:$AJ$550,MATCH(K$4,Kraftvärmeprod!$B$1:$AJ$1,0),FALSE)/1,0)-IFERROR(VLOOKUP($B266,'Slutlig allokering kvv'!$B$2:$AJ$550,MATCH(K$4,'Slutlig allokering kvv'!$B$1:$AJ$1,0),FALSE)/1,0)</f>
        <v>0</v>
      </c>
      <c r="L266">
        <f>IFERROR(VLOOKUP($B266,Kraftvärmeprod!$B$1:$AJ$550,MATCH(L$4,Kraftvärmeprod!$B$1:$AJ$1,0),FALSE)/1,0)-IFERROR(VLOOKUP($B266,'Slutlig allokering kvv'!$B$2:$AJ$550,MATCH(L$4,'Slutlig allokering kvv'!$B$1:$AJ$1,0),FALSE)/1,0)</f>
        <v>0</v>
      </c>
      <c r="M266">
        <f>IFERROR(VLOOKUP($B266,Kraftvärmeprod!$B$1:$AJ$550,MATCH(M$4,Kraftvärmeprod!$B$1:$AJ$1,0),FALSE)/1,0)-IFERROR(VLOOKUP($B266,'Slutlig allokering kvv'!$B$2:$AJ$550,MATCH(M$4,'Slutlig allokering kvv'!$B$1:$AJ$1,0),FALSE)/1,0)</f>
        <v>0</v>
      </c>
      <c r="N266">
        <f>IFERROR(VLOOKUP($B266,Kraftvärmeprod!$B$1:$AJ$550,MATCH(N$4,Kraftvärmeprod!$B$1:$AJ$1,0),FALSE)/1,0)-IFERROR(VLOOKUP($B266,'Slutlig allokering kvv'!$B$2:$AJ$550,MATCH(N$4,'Slutlig allokering kvv'!$B$1:$AJ$1,0),FALSE)/1,0)</f>
        <v>0</v>
      </c>
      <c r="O266">
        <f>IFERROR(VLOOKUP($B266,Kraftvärmeprod!$B$1:$AJ$550,MATCH(O$4,Kraftvärmeprod!$B$1:$AJ$1,0),FALSE)/1,0)-IFERROR(VLOOKUP($B266,'Slutlig allokering kvv'!$B$2:$AJ$550,MATCH(O$4,'Slutlig allokering kvv'!$B$1:$AJ$1,0),FALSE)/1,0)</f>
        <v>0</v>
      </c>
      <c r="P266">
        <f>IFERROR(VLOOKUP($B266,Kraftvärmeprod!$B$1:$AJ$550,MATCH(P$4,Kraftvärmeprod!$B$1:$AJ$1,0),FALSE)/1,0)-IFERROR(VLOOKUP($B266,'Slutlig allokering kvv'!$B$2:$AJ$550,MATCH(P$4,'Slutlig allokering kvv'!$B$1:$AJ$1,0),FALSE)/1,0)</f>
        <v>0</v>
      </c>
      <c r="Q266">
        <f>IFERROR(VLOOKUP($B266,Kraftvärmeprod!$B$1:$AJ$550,MATCH(Q$4,Kraftvärmeprod!$B$1:$AJ$1,0),FALSE)/1,0)-IFERROR(VLOOKUP($B266,'Slutlig allokering kvv'!$B$2:$AJ$550,MATCH(Q$4,'Slutlig allokering kvv'!$B$1:$AJ$1,0),FALSE)/1,0)</f>
        <v>0</v>
      </c>
      <c r="R266">
        <f>IFERROR(VLOOKUP($B266,Kraftvärmeprod!$B$1:$AJ$550,MATCH(R$4,Kraftvärmeprod!$B$1:$AJ$1,0),FALSE)/1,0)-IFERROR(VLOOKUP($B266,'Slutlig allokering kvv'!$B$2:$AJ$550,MATCH(R$4,'Slutlig allokering kvv'!$B$1:$AJ$1,0),FALSE)/1,0)</f>
        <v>0</v>
      </c>
      <c r="S266">
        <f>IFERROR(VLOOKUP($B266,Kraftvärmeprod!$B$1:$AJ$550,MATCH(S$4,Kraftvärmeprod!$B$1:$AJ$1,0),FALSE)/1,0)-IFERROR(VLOOKUP($B266,'Slutlig allokering kvv'!$B$2:$AJ$550,MATCH(S$4,'Slutlig allokering kvv'!$B$1:$AJ$1,0),FALSE)/1,0)</f>
        <v>0</v>
      </c>
      <c r="T266">
        <f>IFERROR(VLOOKUP($B266,Kraftvärmeprod!$B$1:$AJ$550,MATCH(T$4,Kraftvärmeprod!$B$1:$AJ$1,0),FALSE)/1,0)-IFERROR(VLOOKUP($B266,'Slutlig allokering kvv'!$B$2:$AJ$550,MATCH(T$4,'Slutlig allokering kvv'!$B$1:$AJ$1,0),FALSE)/1,0)</f>
        <v>0</v>
      </c>
      <c r="U266">
        <f>IFERROR(VLOOKUP($B266,Kraftvärmeprod!$B$1:$AJ$550,MATCH(U$4,Kraftvärmeprod!$B$1:$AJ$1,0),FALSE)/1,0)-IFERROR(VLOOKUP($B266,'Slutlig allokering kvv'!$B$2:$AJ$550,MATCH(U$4,'Slutlig allokering kvv'!$B$1:$AJ$1,0),FALSE)/1,0)</f>
        <v>0</v>
      </c>
      <c r="V266">
        <f>IFERROR(VLOOKUP($B266,Kraftvärmeprod!$B$1:$AJ$550,MATCH(V$4,Kraftvärmeprod!$B$1:$AJ$1,0),FALSE)/1,0)-IFERROR(VLOOKUP($B266,'Slutlig allokering kvv'!$B$2:$AJ$550,MATCH(V$4,'Slutlig allokering kvv'!$B$1:$AJ$1,0),FALSE)/1,0)</f>
        <v>0</v>
      </c>
      <c r="W266">
        <f>IFERROR(VLOOKUP($B266,Kraftvärmeprod!$B$1:$AJ$550,MATCH(W$4,Kraftvärmeprod!$B$1:$AJ$1,0),FALSE)/1,0)-IFERROR(VLOOKUP($B266,'Slutlig allokering kvv'!$B$2:$AJ$550,MATCH(W$4,'Slutlig allokering kvv'!$B$1:$AJ$1,0),FALSE)/1,0)</f>
        <v>0</v>
      </c>
      <c r="X266">
        <f>IFERROR(VLOOKUP($B266,Kraftvärmeprod!$B$1:$AJ$550,MATCH(X$4,Kraftvärmeprod!$B$1:$AJ$1,0),FALSE)/1,0)-IFERROR(VLOOKUP($B266,'Slutlig allokering kvv'!$B$2:$AJ$550,MATCH(X$4,'Slutlig allokering kvv'!$B$1:$AJ$1,0),FALSE)/1,0)</f>
        <v>0</v>
      </c>
      <c r="Y266">
        <f>IFERROR(VLOOKUP($B266,Kraftvärmeprod!$B$1:$AJ$550,MATCH(Y$4,Kraftvärmeprod!$B$1:$AJ$1,0),FALSE)/1,0)-IFERROR(VLOOKUP($B266,'Slutlig allokering kvv'!$B$2:$AJ$550,MATCH(Y$4,'Slutlig allokering kvv'!$B$1:$AJ$1,0),FALSE)/1,0)</f>
        <v>0</v>
      </c>
      <c r="Z266">
        <f>IFERROR(VLOOKUP($B266,Kraftvärmeprod!$B$1:$AJ$550,MATCH(Z$4,Kraftvärmeprod!$B$1:$AJ$1,0),FALSE)/1,0)-IFERROR(VLOOKUP($B266,'Slutlig allokering kvv'!$B$2:$AJ$550,MATCH(Z$4,'Slutlig allokering kvv'!$B$1:$AJ$1,0),FALSE)/1,0)</f>
        <v>0</v>
      </c>
      <c r="AA266">
        <f>IFERROR(VLOOKUP($B266,Kraftvärmeprod!$B$1:$AJ$550,MATCH(AA$4,Kraftvärmeprod!$B$1:$AJ$1,0),FALSE)/1,0)-IFERROR(VLOOKUP($B266,'Slutlig allokering kvv'!$B$2:$AJ$550,MATCH(AA$4,'Slutlig allokering kvv'!$B$1:$AJ$1,0),FALSE)/1,0)</f>
        <v>0</v>
      </c>
      <c r="AB266">
        <f>IFERROR(VLOOKUP($B266,Kraftvärmeprod!$B$1:$AJ$550,MATCH(AB$4,Kraftvärmeprod!$B$1:$AJ$1,0),FALSE)/1,0)-IFERROR(VLOOKUP($B266,'Slutlig allokering kvv'!$B$2:$AJ$550,MATCH(AB$4,'Slutlig allokering kvv'!$B$1:$AJ$1,0),FALSE)/1,0)</f>
        <v>0</v>
      </c>
      <c r="AC266">
        <f>IFERROR(VLOOKUP($B266,Kraftvärmeprod!$B$1:$AJ$550,MATCH(AC$4,Kraftvärmeprod!$B$1:$AJ$1,0),FALSE)/1,0)-IFERROR(VLOOKUP($B266,'Slutlig allokering kvv'!$B$2:$AJ$550,MATCH(AC$4,'Slutlig allokering kvv'!$B$1:$AJ$1,0),FALSE)/1,0)</f>
        <v>0</v>
      </c>
      <c r="AD266">
        <f>IFERROR(VLOOKUP($B266,Miljö!$B$1:$E$471,MATCH("Hjälpel kraftvärme (GWh)",Miljö!$B$1:$E$1,0),FALSE)/1,0)-IFERROR(VLOOKUP($B266,'Slutlig allokering kvv'!$B$2:$AJ$550,MATCH(AD$4,'Slutlig allokering kvv'!$B$1:$AJ$1,0),FALSE)/1,0)</f>
        <v>0</v>
      </c>
      <c r="AH266">
        <f t="shared" si="8"/>
        <v>0</v>
      </c>
      <c r="AJ266">
        <f>IFERROR(VLOOKUP($B266,'Slutlig allokering kvv'!$B$2:$AX$550,MATCH("Summa slutlig allokerad tillförd energi (utan hjälpel och rökgaskondensering):",'Slutlig allokering kvv'!$B$1:$AX$1,0),FALSE)/1,"")</f>
        <v>0</v>
      </c>
      <c r="AL266" s="195" t="str">
        <f>IFERROR(1-VLOOKUP($B266,'Slutlig allokering kvv'!$B$2:$AX$550,MATCH("Andel av bränsle i kvv som allokerats till värme, exklusive rökgaskondensering och hjälpel",'Slutlig allokering kvv'!$B$1:$AX$1,0),FALSE),"")</f>
        <v/>
      </c>
      <c r="AN266" s="195" t="str">
        <f t="shared" si="9"/>
        <v/>
      </c>
    </row>
    <row r="267" spans="1:40" x14ac:dyDescent="0.25">
      <c r="A267" s="2" t="s">
        <v>419</v>
      </c>
      <c r="B267" s="2" t="s">
        <v>420</v>
      </c>
      <c r="C267" t="str">
        <f>IFERROR(VLOOKUP($B267,Kraftvärmeprod!$B$1:$AH$479,MATCH(C$4,Kraftvärmeprod!$B$1:$AG$1,0),FALSE)/1,"")</f>
        <v/>
      </c>
      <c r="D267" t="str">
        <f>IFERROR(VLOOKUP($B267,Kraftvärmeprod!$B$1:$AH$479,MATCH(D$4,Kraftvärmeprod!$B$1:$AG$1,0),FALSE)/1,"")</f>
        <v/>
      </c>
      <c r="F267">
        <f>IFERROR(VLOOKUP($B267,Kraftvärmeprod!$B$1:$AJ$550,MATCH(F$4,Kraftvärmeprod!$B$1:$AJ$1,0),FALSE)/1,0)-IFERROR(VLOOKUP($B267,'Slutlig allokering kvv'!$B$2:$AJ$550,MATCH(F$4,'Slutlig allokering kvv'!$B$1:$AJ$1,0),FALSE)/1,0)</f>
        <v>0</v>
      </c>
      <c r="G267">
        <f>IFERROR(VLOOKUP($B267,Kraftvärmeprod!$B$1:$AJ$550,MATCH(G$4,Kraftvärmeprod!$B$1:$AJ$1,0),FALSE)/1,0)-IFERROR(VLOOKUP($B267,'Slutlig allokering kvv'!$B$2:$AJ$550,MATCH(G$4,'Slutlig allokering kvv'!$B$1:$AJ$1,0),FALSE)/1,0)</f>
        <v>0</v>
      </c>
      <c r="H267">
        <f>IFERROR(VLOOKUP($B267,Kraftvärmeprod!$B$1:$AJ$550,MATCH(H$4,Kraftvärmeprod!$B$1:$AJ$1,0),FALSE)/1,0)-IFERROR(VLOOKUP($B267,'Slutlig allokering kvv'!$B$2:$AJ$550,MATCH(H$4,'Slutlig allokering kvv'!$B$1:$AJ$1,0),FALSE)/1,0)</f>
        <v>0</v>
      </c>
      <c r="I267">
        <f>IFERROR(VLOOKUP($B267,Kraftvärmeprod!$B$1:$AJ$550,MATCH(I$4,Kraftvärmeprod!$B$1:$AJ$1,0),FALSE)/1,0)-IFERROR(VLOOKUP($B267,'Slutlig allokering kvv'!$B$2:$AJ$550,MATCH(I$4,'Slutlig allokering kvv'!$B$1:$AJ$1,0),FALSE)/1,0)</f>
        <v>0</v>
      </c>
      <c r="J267">
        <f>IFERROR(VLOOKUP($B267,Kraftvärmeprod!$B$1:$AJ$550,MATCH(J$4,Kraftvärmeprod!$B$1:$AJ$1,0),FALSE)/1,0)-IFERROR(VLOOKUP($B267,'Slutlig allokering kvv'!$B$2:$AJ$550,MATCH(J$4,'Slutlig allokering kvv'!$B$1:$AJ$1,0),FALSE)/1,0)</f>
        <v>0</v>
      </c>
      <c r="K267">
        <f>IFERROR(VLOOKUP($B267,Kraftvärmeprod!$B$1:$AJ$550,MATCH(K$4,Kraftvärmeprod!$B$1:$AJ$1,0),FALSE)/1,0)-IFERROR(VLOOKUP($B267,'Slutlig allokering kvv'!$B$2:$AJ$550,MATCH(K$4,'Slutlig allokering kvv'!$B$1:$AJ$1,0),FALSE)/1,0)</f>
        <v>0</v>
      </c>
      <c r="L267">
        <f>IFERROR(VLOOKUP($B267,Kraftvärmeprod!$B$1:$AJ$550,MATCH(L$4,Kraftvärmeprod!$B$1:$AJ$1,0),FALSE)/1,0)-IFERROR(VLOOKUP($B267,'Slutlig allokering kvv'!$B$2:$AJ$550,MATCH(L$4,'Slutlig allokering kvv'!$B$1:$AJ$1,0),FALSE)/1,0)</f>
        <v>0</v>
      </c>
      <c r="M267">
        <f>IFERROR(VLOOKUP($B267,Kraftvärmeprod!$B$1:$AJ$550,MATCH(M$4,Kraftvärmeprod!$B$1:$AJ$1,0),FALSE)/1,0)-IFERROR(VLOOKUP($B267,'Slutlig allokering kvv'!$B$2:$AJ$550,MATCH(M$4,'Slutlig allokering kvv'!$B$1:$AJ$1,0),FALSE)/1,0)</f>
        <v>0</v>
      </c>
      <c r="N267">
        <f>IFERROR(VLOOKUP($B267,Kraftvärmeprod!$B$1:$AJ$550,MATCH(N$4,Kraftvärmeprod!$B$1:$AJ$1,0),FALSE)/1,0)-IFERROR(VLOOKUP($B267,'Slutlig allokering kvv'!$B$2:$AJ$550,MATCH(N$4,'Slutlig allokering kvv'!$B$1:$AJ$1,0),FALSE)/1,0)</f>
        <v>0</v>
      </c>
      <c r="O267">
        <f>IFERROR(VLOOKUP($B267,Kraftvärmeprod!$B$1:$AJ$550,MATCH(O$4,Kraftvärmeprod!$B$1:$AJ$1,0),FALSE)/1,0)-IFERROR(VLOOKUP($B267,'Slutlig allokering kvv'!$B$2:$AJ$550,MATCH(O$4,'Slutlig allokering kvv'!$B$1:$AJ$1,0),FALSE)/1,0)</f>
        <v>0</v>
      </c>
      <c r="P267">
        <f>IFERROR(VLOOKUP($B267,Kraftvärmeprod!$B$1:$AJ$550,MATCH(P$4,Kraftvärmeprod!$B$1:$AJ$1,0),FALSE)/1,0)-IFERROR(VLOOKUP($B267,'Slutlig allokering kvv'!$B$2:$AJ$550,MATCH(P$4,'Slutlig allokering kvv'!$B$1:$AJ$1,0),FALSE)/1,0)</f>
        <v>0</v>
      </c>
      <c r="Q267">
        <f>IFERROR(VLOOKUP($B267,Kraftvärmeprod!$B$1:$AJ$550,MATCH(Q$4,Kraftvärmeprod!$B$1:$AJ$1,0),FALSE)/1,0)-IFERROR(VLOOKUP($B267,'Slutlig allokering kvv'!$B$2:$AJ$550,MATCH(Q$4,'Slutlig allokering kvv'!$B$1:$AJ$1,0),FALSE)/1,0)</f>
        <v>0</v>
      </c>
      <c r="R267">
        <f>IFERROR(VLOOKUP($B267,Kraftvärmeprod!$B$1:$AJ$550,MATCH(R$4,Kraftvärmeprod!$B$1:$AJ$1,0),FALSE)/1,0)-IFERROR(VLOOKUP($B267,'Slutlig allokering kvv'!$B$2:$AJ$550,MATCH(R$4,'Slutlig allokering kvv'!$B$1:$AJ$1,0),FALSE)/1,0)</f>
        <v>0</v>
      </c>
      <c r="S267">
        <f>IFERROR(VLOOKUP($B267,Kraftvärmeprod!$B$1:$AJ$550,MATCH(S$4,Kraftvärmeprod!$B$1:$AJ$1,0),FALSE)/1,0)-IFERROR(VLOOKUP($B267,'Slutlig allokering kvv'!$B$2:$AJ$550,MATCH(S$4,'Slutlig allokering kvv'!$B$1:$AJ$1,0),FALSE)/1,0)</f>
        <v>0</v>
      </c>
      <c r="T267">
        <f>IFERROR(VLOOKUP($B267,Kraftvärmeprod!$B$1:$AJ$550,MATCH(T$4,Kraftvärmeprod!$B$1:$AJ$1,0),FALSE)/1,0)-IFERROR(VLOOKUP($B267,'Slutlig allokering kvv'!$B$2:$AJ$550,MATCH(T$4,'Slutlig allokering kvv'!$B$1:$AJ$1,0),FALSE)/1,0)</f>
        <v>0</v>
      </c>
      <c r="U267">
        <f>IFERROR(VLOOKUP($B267,Kraftvärmeprod!$B$1:$AJ$550,MATCH(U$4,Kraftvärmeprod!$B$1:$AJ$1,0),FALSE)/1,0)-IFERROR(VLOOKUP($B267,'Slutlig allokering kvv'!$B$2:$AJ$550,MATCH(U$4,'Slutlig allokering kvv'!$B$1:$AJ$1,0),FALSE)/1,0)</f>
        <v>0</v>
      </c>
      <c r="V267">
        <f>IFERROR(VLOOKUP($B267,Kraftvärmeprod!$B$1:$AJ$550,MATCH(V$4,Kraftvärmeprod!$B$1:$AJ$1,0),FALSE)/1,0)-IFERROR(VLOOKUP($B267,'Slutlig allokering kvv'!$B$2:$AJ$550,MATCH(V$4,'Slutlig allokering kvv'!$B$1:$AJ$1,0),FALSE)/1,0)</f>
        <v>0</v>
      </c>
      <c r="W267">
        <f>IFERROR(VLOOKUP($B267,Kraftvärmeprod!$B$1:$AJ$550,MATCH(W$4,Kraftvärmeprod!$B$1:$AJ$1,0),FALSE)/1,0)-IFERROR(VLOOKUP($B267,'Slutlig allokering kvv'!$B$2:$AJ$550,MATCH(W$4,'Slutlig allokering kvv'!$B$1:$AJ$1,0),FALSE)/1,0)</f>
        <v>0</v>
      </c>
      <c r="X267">
        <f>IFERROR(VLOOKUP($B267,Kraftvärmeprod!$B$1:$AJ$550,MATCH(X$4,Kraftvärmeprod!$B$1:$AJ$1,0),FALSE)/1,0)-IFERROR(VLOOKUP($B267,'Slutlig allokering kvv'!$B$2:$AJ$550,MATCH(X$4,'Slutlig allokering kvv'!$B$1:$AJ$1,0),FALSE)/1,0)</f>
        <v>0</v>
      </c>
      <c r="Y267">
        <f>IFERROR(VLOOKUP($B267,Kraftvärmeprod!$B$1:$AJ$550,MATCH(Y$4,Kraftvärmeprod!$B$1:$AJ$1,0),FALSE)/1,0)-IFERROR(VLOOKUP($B267,'Slutlig allokering kvv'!$B$2:$AJ$550,MATCH(Y$4,'Slutlig allokering kvv'!$B$1:$AJ$1,0),FALSE)/1,0)</f>
        <v>0</v>
      </c>
      <c r="Z267">
        <f>IFERROR(VLOOKUP($B267,Kraftvärmeprod!$B$1:$AJ$550,MATCH(Z$4,Kraftvärmeprod!$B$1:$AJ$1,0),FALSE)/1,0)-IFERROR(VLOOKUP($B267,'Slutlig allokering kvv'!$B$2:$AJ$550,MATCH(Z$4,'Slutlig allokering kvv'!$B$1:$AJ$1,0),FALSE)/1,0)</f>
        <v>0</v>
      </c>
      <c r="AA267">
        <f>IFERROR(VLOOKUP($B267,Kraftvärmeprod!$B$1:$AJ$550,MATCH(AA$4,Kraftvärmeprod!$B$1:$AJ$1,0),FALSE)/1,0)-IFERROR(VLOOKUP($B267,'Slutlig allokering kvv'!$B$2:$AJ$550,MATCH(AA$4,'Slutlig allokering kvv'!$B$1:$AJ$1,0),FALSE)/1,0)</f>
        <v>0</v>
      </c>
      <c r="AB267">
        <f>IFERROR(VLOOKUP($B267,Kraftvärmeprod!$B$1:$AJ$550,MATCH(AB$4,Kraftvärmeprod!$B$1:$AJ$1,0),FALSE)/1,0)-IFERROR(VLOOKUP($B267,'Slutlig allokering kvv'!$B$2:$AJ$550,MATCH(AB$4,'Slutlig allokering kvv'!$B$1:$AJ$1,0),FALSE)/1,0)</f>
        <v>0</v>
      </c>
      <c r="AC267">
        <f>IFERROR(VLOOKUP($B267,Kraftvärmeprod!$B$1:$AJ$550,MATCH(AC$4,Kraftvärmeprod!$B$1:$AJ$1,0),FALSE)/1,0)-IFERROR(VLOOKUP($B267,'Slutlig allokering kvv'!$B$2:$AJ$550,MATCH(AC$4,'Slutlig allokering kvv'!$B$1:$AJ$1,0),FALSE)/1,0)</f>
        <v>0</v>
      </c>
      <c r="AD267">
        <f>IFERROR(VLOOKUP($B267,Miljö!$B$1:$E$471,MATCH("Hjälpel kraftvärme (GWh)",Miljö!$B$1:$E$1,0),FALSE)/1,0)-IFERROR(VLOOKUP($B267,'Slutlig allokering kvv'!$B$2:$AJ$550,MATCH(AD$4,'Slutlig allokering kvv'!$B$1:$AJ$1,0),FALSE)/1,0)</f>
        <v>0</v>
      </c>
      <c r="AH267">
        <f t="shared" si="8"/>
        <v>0</v>
      </c>
      <c r="AJ267">
        <f>IFERROR(VLOOKUP($B267,'Slutlig allokering kvv'!$B$2:$AX$550,MATCH("Summa slutlig allokerad tillförd energi (utan hjälpel och rökgaskondensering):",'Slutlig allokering kvv'!$B$1:$AX$1,0),FALSE)/1,"")</f>
        <v>0</v>
      </c>
      <c r="AL267" s="195" t="str">
        <f>IFERROR(1-VLOOKUP($B267,'Slutlig allokering kvv'!$B$2:$AX$550,MATCH("Andel av bränsle i kvv som allokerats till värme, exklusive rökgaskondensering och hjälpel",'Slutlig allokering kvv'!$B$1:$AX$1,0),FALSE),"")</f>
        <v/>
      </c>
      <c r="AN267" s="195" t="str">
        <f t="shared" si="9"/>
        <v/>
      </c>
    </row>
    <row r="268" spans="1:40" x14ac:dyDescent="0.25">
      <c r="A268" s="2" t="s">
        <v>419</v>
      </c>
      <c r="B268" s="2" t="s">
        <v>421</v>
      </c>
      <c r="C268" t="str">
        <f>IFERROR(VLOOKUP($B268,Kraftvärmeprod!$B$1:$AH$479,MATCH(C$4,Kraftvärmeprod!$B$1:$AG$1,0),FALSE)/1,"")</f>
        <v/>
      </c>
      <c r="D268" t="str">
        <f>IFERROR(VLOOKUP($B268,Kraftvärmeprod!$B$1:$AH$479,MATCH(D$4,Kraftvärmeprod!$B$1:$AG$1,0),FALSE)/1,"")</f>
        <v/>
      </c>
      <c r="F268">
        <f>IFERROR(VLOOKUP($B268,Kraftvärmeprod!$B$1:$AJ$550,MATCH(F$4,Kraftvärmeprod!$B$1:$AJ$1,0),FALSE)/1,0)-IFERROR(VLOOKUP($B268,'Slutlig allokering kvv'!$B$2:$AJ$550,MATCH(F$4,'Slutlig allokering kvv'!$B$1:$AJ$1,0),FALSE)/1,0)</f>
        <v>0</v>
      </c>
      <c r="G268">
        <f>IFERROR(VLOOKUP($B268,Kraftvärmeprod!$B$1:$AJ$550,MATCH(G$4,Kraftvärmeprod!$B$1:$AJ$1,0),FALSE)/1,0)-IFERROR(VLOOKUP($B268,'Slutlig allokering kvv'!$B$2:$AJ$550,MATCH(G$4,'Slutlig allokering kvv'!$B$1:$AJ$1,0),FALSE)/1,0)</f>
        <v>0</v>
      </c>
      <c r="H268">
        <f>IFERROR(VLOOKUP($B268,Kraftvärmeprod!$B$1:$AJ$550,MATCH(H$4,Kraftvärmeprod!$B$1:$AJ$1,0),FALSE)/1,0)-IFERROR(VLOOKUP($B268,'Slutlig allokering kvv'!$B$2:$AJ$550,MATCH(H$4,'Slutlig allokering kvv'!$B$1:$AJ$1,0),FALSE)/1,0)</f>
        <v>0</v>
      </c>
      <c r="I268">
        <f>IFERROR(VLOOKUP($B268,Kraftvärmeprod!$B$1:$AJ$550,MATCH(I$4,Kraftvärmeprod!$B$1:$AJ$1,0),FALSE)/1,0)-IFERROR(VLOOKUP($B268,'Slutlig allokering kvv'!$B$2:$AJ$550,MATCH(I$4,'Slutlig allokering kvv'!$B$1:$AJ$1,0),FALSE)/1,0)</f>
        <v>0</v>
      </c>
      <c r="J268">
        <f>IFERROR(VLOOKUP($B268,Kraftvärmeprod!$B$1:$AJ$550,MATCH(J$4,Kraftvärmeprod!$B$1:$AJ$1,0),FALSE)/1,0)-IFERROR(VLOOKUP($B268,'Slutlig allokering kvv'!$B$2:$AJ$550,MATCH(J$4,'Slutlig allokering kvv'!$B$1:$AJ$1,0),FALSE)/1,0)</f>
        <v>0</v>
      </c>
      <c r="K268">
        <f>IFERROR(VLOOKUP($B268,Kraftvärmeprod!$B$1:$AJ$550,MATCH(K$4,Kraftvärmeprod!$B$1:$AJ$1,0),FALSE)/1,0)-IFERROR(VLOOKUP($B268,'Slutlig allokering kvv'!$B$2:$AJ$550,MATCH(K$4,'Slutlig allokering kvv'!$B$1:$AJ$1,0),FALSE)/1,0)</f>
        <v>0</v>
      </c>
      <c r="L268">
        <f>IFERROR(VLOOKUP($B268,Kraftvärmeprod!$B$1:$AJ$550,MATCH(L$4,Kraftvärmeprod!$B$1:$AJ$1,0),FALSE)/1,0)-IFERROR(VLOOKUP($B268,'Slutlig allokering kvv'!$B$2:$AJ$550,MATCH(L$4,'Slutlig allokering kvv'!$B$1:$AJ$1,0),FALSE)/1,0)</f>
        <v>0</v>
      </c>
      <c r="M268">
        <f>IFERROR(VLOOKUP($B268,Kraftvärmeprod!$B$1:$AJ$550,MATCH(M$4,Kraftvärmeprod!$B$1:$AJ$1,0),FALSE)/1,0)-IFERROR(VLOOKUP($B268,'Slutlig allokering kvv'!$B$2:$AJ$550,MATCH(M$4,'Slutlig allokering kvv'!$B$1:$AJ$1,0),FALSE)/1,0)</f>
        <v>0</v>
      </c>
      <c r="N268">
        <f>IFERROR(VLOOKUP($B268,Kraftvärmeprod!$B$1:$AJ$550,MATCH(N$4,Kraftvärmeprod!$B$1:$AJ$1,0),FALSE)/1,0)-IFERROR(VLOOKUP($B268,'Slutlig allokering kvv'!$B$2:$AJ$550,MATCH(N$4,'Slutlig allokering kvv'!$B$1:$AJ$1,0),FALSE)/1,0)</f>
        <v>0</v>
      </c>
      <c r="O268">
        <f>IFERROR(VLOOKUP($B268,Kraftvärmeprod!$B$1:$AJ$550,MATCH(O$4,Kraftvärmeprod!$B$1:$AJ$1,0),FALSE)/1,0)-IFERROR(VLOOKUP($B268,'Slutlig allokering kvv'!$B$2:$AJ$550,MATCH(O$4,'Slutlig allokering kvv'!$B$1:$AJ$1,0),FALSE)/1,0)</f>
        <v>0</v>
      </c>
      <c r="P268">
        <f>IFERROR(VLOOKUP($B268,Kraftvärmeprod!$B$1:$AJ$550,MATCH(P$4,Kraftvärmeprod!$B$1:$AJ$1,0),FALSE)/1,0)-IFERROR(VLOOKUP($B268,'Slutlig allokering kvv'!$B$2:$AJ$550,MATCH(P$4,'Slutlig allokering kvv'!$B$1:$AJ$1,0),FALSE)/1,0)</f>
        <v>0</v>
      </c>
      <c r="Q268">
        <f>IFERROR(VLOOKUP($B268,Kraftvärmeprod!$B$1:$AJ$550,MATCH(Q$4,Kraftvärmeprod!$B$1:$AJ$1,0),FALSE)/1,0)-IFERROR(VLOOKUP($B268,'Slutlig allokering kvv'!$B$2:$AJ$550,MATCH(Q$4,'Slutlig allokering kvv'!$B$1:$AJ$1,0),FALSE)/1,0)</f>
        <v>0</v>
      </c>
      <c r="R268">
        <f>IFERROR(VLOOKUP($B268,Kraftvärmeprod!$B$1:$AJ$550,MATCH(R$4,Kraftvärmeprod!$B$1:$AJ$1,0),FALSE)/1,0)-IFERROR(VLOOKUP($B268,'Slutlig allokering kvv'!$B$2:$AJ$550,MATCH(R$4,'Slutlig allokering kvv'!$B$1:$AJ$1,0),FALSE)/1,0)</f>
        <v>0</v>
      </c>
      <c r="S268">
        <f>IFERROR(VLOOKUP($B268,Kraftvärmeprod!$B$1:$AJ$550,MATCH(S$4,Kraftvärmeprod!$B$1:$AJ$1,0),FALSE)/1,0)-IFERROR(VLOOKUP($B268,'Slutlig allokering kvv'!$B$2:$AJ$550,MATCH(S$4,'Slutlig allokering kvv'!$B$1:$AJ$1,0),FALSE)/1,0)</f>
        <v>0</v>
      </c>
      <c r="T268">
        <f>IFERROR(VLOOKUP($B268,Kraftvärmeprod!$B$1:$AJ$550,MATCH(T$4,Kraftvärmeprod!$B$1:$AJ$1,0),FALSE)/1,0)-IFERROR(VLOOKUP($B268,'Slutlig allokering kvv'!$B$2:$AJ$550,MATCH(T$4,'Slutlig allokering kvv'!$B$1:$AJ$1,0),FALSE)/1,0)</f>
        <v>0</v>
      </c>
      <c r="U268">
        <f>IFERROR(VLOOKUP($B268,Kraftvärmeprod!$B$1:$AJ$550,MATCH(U$4,Kraftvärmeprod!$B$1:$AJ$1,0),FALSE)/1,0)-IFERROR(VLOOKUP($B268,'Slutlig allokering kvv'!$B$2:$AJ$550,MATCH(U$4,'Slutlig allokering kvv'!$B$1:$AJ$1,0),FALSE)/1,0)</f>
        <v>0</v>
      </c>
      <c r="V268">
        <f>IFERROR(VLOOKUP($B268,Kraftvärmeprod!$B$1:$AJ$550,MATCH(V$4,Kraftvärmeprod!$B$1:$AJ$1,0),FALSE)/1,0)-IFERROR(VLOOKUP($B268,'Slutlig allokering kvv'!$B$2:$AJ$550,MATCH(V$4,'Slutlig allokering kvv'!$B$1:$AJ$1,0),FALSE)/1,0)</f>
        <v>0</v>
      </c>
      <c r="W268">
        <f>IFERROR(VLOOKUP($B268,Kraftvärmeprod!$B$1:$AJ$550,MATCH(W$4,Kraftvärmeprod!$B$1:$AJ$1,0),FALSE)/1,0)-IFERROR(VLOOKUP($B268,'Slutlig allokering kvv'!$B$2:$AJ$550,MATCH(W$4,'Slutlig allokering kvv'!$B$1:$AJ$1,0),FALSE)/1,0)</f>
        <v>0</v>
      </c>
      <c r="X268">
        <f>IFERROR(VLOOKUP($B268,Kraftvärmeprod!$B$1:$AJ$550,MATCH(X$4,Kraftvärmeprod!$B$1:$AJ$1,0),FALSE)/1,0)-IFERROR(VLOOKUP($B268,'Slutlig allokering kvv'!$B$2:$AJ$550,MATCH(X$4,'Slutlig allokering kvv'!$B$1:$AJ$1,0),FALSE)/1,0)</f>
        <v>0</v>
      </c>
      <c r="Y268">
        <f>IFERROR(VLOOKUP($B268,Kraftvärmeprod!$B$1:$AJ$550,MATCH(Y$4,Kraftvärmeprod!$B$1:$AJ$1,0),FALSE)/1,0)-IFERROR(VLOOKUP($B268,'Slutlig allokering kvv'!$B$2:$AJ$550,MATCH(Y$4,'Slutlig allokering kvv'!$B$1:$AJ$1,0),FALSE)/1,0)</f>
        <v>0</v>
      </c>
      <c r="Z268">
        <f>IFERROR(VLOOKUP($B268,Kraftvärmeprod!$B$1:$AJ$550,MATCH(Z$4,Kraftvärmeprod!$B$1:$AJ$1,0),FALSE)/1,0)-IFERROR(VLOOKUP($B268,'Slutlig allokering kvv'!$B$2:$AJ$550,MATCH(Z$4,'Slutlig allokering kvv'!$B$1:$AJ$1,0),FALSE)/1,0)</f>
        <v>0</v>
      </c>
      <c r="AA268">
        <f>IFERROR(VLOOKUP($B268,Kraftvärmeprod!$B$1:$AJ$550,MATCH(AA$4,Kraftvärmeprod!$B$1:$AJ$1,0),FALSE)/1,0)-IFERROR(VLOOKUP($B268,'Slutlig allokering kvv'!$B$2:$AJ$550,MATCH(AA$4,'Slutlig allokering kvv'!$B$1:$AJ$1,0),FALSE)/1,0)</f>
        <v>0</v>
      </c>
      <c r="AB268">
        <f>IFERROR(VLOOKUP($B268,Kraftvärmeprod!$B$1:$AJ$550,MATCH(AB$4,Kraftvärmeprod!$B$1:$AJ$1,0),FALSE)/1,0)-IFERROR(VLOOKUP($B268,'Slutlig allokering kvv'!$B$2:$AJ$550,MATCH(AB$4,'Slutlig allokering kvv'!$B$1:$AJ$1,0),FALSE)/1,0)</f>
        <v>0</v>
      </c>
      <c r="AC268">
        <f>IFERROR(VLOOKUP($B268,Kraftvärmeprod!$B$1:$AJ$550,MATCH(AC$4,Kraftvärmeprod!$B$1:$AJ$1,0),FALSE)/1,0)-IFERROR(VLOOKUP($B268,'Slutlig allokering kvv'!$B$2:$AJ$550,MATCH(AC$4,'Slutlig allokering kvv'!$B$1:$AJ$1,0),FALSE)/1,0)</f>
        <v>0</v>
      </c>
      <c r="AD268">
        <f>IFERROR(VLOOKUP($B268,Miljö!$B$1:$E$471,MATCH("Hjälpel kraftvärme (GWh)",Miljö!$B$1:$E$1,0),FALSE)/1,0)-IFERROR(VLOOKUP($B268,'Slutlig allokering kvv'!$B$2:$AJ$550,MATCH(AD$4,'Slutlig allokering kvv'!$B$1:$AJ$1,0),FALSE)/1,0)</f>
        <v>0</v>
      </c>
      <c r="AH268">
        <f t="shared" si="8"/>
        <v>0</v>
      </c>
      <c r="AJ268">
        <f>IFERROR(VLOOKUP($B268,'Slutlig allokering kvv'!$B$2:$AX$550,MATCH("Summa slutlig allokerad tillförd energi (utan hjälpel och rökgaskondensering):",'Slutlig allokering kvv'!$B$1:$AX$1,0),FALSE)/1,"")</f>
        <v>0</v>
      </c>
      <c r="AL268" s="195" t="str">
        <f>IFERROR(1-VLOOKUP($B268,'Slutlig allokering kvv'!$B$2:$AX$550,MATCH("Andel av bränsle i kvv som allokerats till värme, exklusive rökgaskondensering och hjälpel",'Slutlig allokering kvv'!$B$1:$AX$1,0),FALSE),"")</f>
        <v/>
      </c>
      <c r="AN268" s="195" t="str">
        <f t="shared" si="9"/>
        <v/>
      </c>
    </row>
    <row r="269" spans="1:40" x14ac:dyDescent="0.25">
      <c r="A269" s="2" t="s">
        <v>419</v>
      </c>
      <c r="B269" s="2" t="s">
        <v>422</v>
      </c>
      <c r="C269" t="str">
        <f>IFERROR(VLOOKUP($B269,Kraftvärmeprod!$B$1:$AH$479,MATCH(C$4,Kraftvärmeprod!$B$1:$AG$1,0),FALSE)/1,"")</f>
        <v/>
      </c>
      <c r="D269" t="str">
        <f>IFERROR(VLOOKUP($B269,Kraftvärmeprod!$B$1:$AH$479,MATCH(D$4,Kraftvärmeprod!$B$1:$AG$1,0),FALSE)/1,"")</f>
        <v/>
      </c>
      <c r="F269">
        <f>IFERROR(VLOOKUP($B269,Kraftvärmeprod!$B$1:$AJ$550,MATCH(F$4,Kraftvärmeprod!$B$1:$AJ$1,0),FALSE)/1,0)-IFERROR(VLOOKUP($B269,'Slutlig allokering kvv'!$B$2:$AJ$550,MATCH(F$4,'Slutlig allokering kvv'!$B$1:$AJ$1,0),FALSE)/1,0)</f>
        <v>0</v>
      </c>
      <c r="G269">
        <f>IFERROR(VLOOKUP($B269,Kraftvärmeprod!$B$1:$AJ$550,MATCH(G$4,Kraftvärmeprod!$B$1:$AJ$1,0),FALSE)/1,0)-IFERROR(VLOOKUP($B269,'Slutlig allokering kvv'!$B$2:$AJ$550,MATCH(G$4,'Slutlig allokering kvv'!$B$1:$AJ$1,0),FALSE)/1,0)</f>
        <v>0</v>
      </c>
      <c r="H269">
        <f>IFERROR(VLOOKUP($B269,Kraftvärmeprod!$B$1:$AJ$550,MATCH(H$4,Kraftvärmeprod!$B$1:$AJ$1,0),FALSE)/1,0)-IFERROR(VLOOKUP($B269,'Slutlig allokering kvv'!$B$2:$AJ$550,MATCH(H$4,'Slutlig allokering kvv'!$B$1:$AJ$1,0),FALSE)/1,0)</f>
        <v>0</v>
      </c>
      <c r="I269">
        <f>IFERROR(VLOOKUP($B269,Kraftvärmeprod!$B$1:$AJ$550,MATCH(I$4,Kraftvärmeprod!$B$1:$AJ$1,0),FALSE)/1,0)-IFERROR(VLOOKUP($B269,'Slutlig allokering kvv'!$B$2:$AJ$550,MATCH(I$4,'Slutlig allokering kvv'!$B$1:$AJ$1,0),FALSE)/1,0)</f>
        <v>0</v>
      </c>
      <c r="J269">
        <f>IFERROR(VLOOKUP($B269,Kraftvärmeprod!$B$1:$AJ$550,MATCH(J$4,Kraftvärmeprod!$B$1:$AJ$1,0),FALSE)/1,0)-IFERROR(VLOOKUP($B269,'Slutlig allokering kvv'!$B$2:$AJ$550,MATCH(J$4,'Slutlig allokering kvv'!$B$1:$AJ$1,0),FALSE)/1,0)</f>
        <v>0</v>
      </c>
      <c r="K269">
        <f>IFERROR(VLOOKUP($B269,Kraftvärmeprod!$B$1:$AJ$550,MATCH(K$4,Kraftvärmeprod!$B$1:$AJ$1,0),FALSE)/1,0)-IFERROR(VLOOKUP($B269,'Slutlig allokering kvv'!$B$2:$AJ$550,MATCH(K$4,'Slutlig allokering kvv'!$B$1:$AJ$1,0),FALSE)/1,0)</f>
        <v>0</v>
      </c>
      <c r="L269">
        <f>IFERROR(VLOOKUP($B269,Kraftvärmeprod!$B$1:$AJ$550,MATCH(L$4,Kraftvärmeprod!$B$1:$AJ$1,0),FALSE)/1,0)-IFERROR(VLOOKUP($B269,'Slutlig allokering kvv'!$B$2:$AJ$550,MATCH(L$4,'Slutlig allokering kvv'!$B$1:$AJ$1,0),FALSE)/1,0)</f>
        <v>0</v>
      </c>
      <c r="M269">
        <f>IFERROR(VLOOKUP($B269,Kraftvärmeprod!$B$1:$AJ$550,MATCH(M$4,Kraftvärmeprod!$B$1:$AJ$1,0),FALSE)/1,0)-IFERROR(VLOOKUP($B269,'Slutlig allokering kvv'!$B$2:$AJ$550,MATCH(M$4,'Slutlig allokering kvv'!$B$1:$AJ$1,0),FALSE)/1,0)</f>
        <v>0</v>
      </c>
      <c r="N269">
        <f>IFERROR(VLOOKUP($B269,Kraftvärmeprod!$B$1:$AJ$550,MATCH(N$4,Kraftvärmeprod!$B$1:$AJ$1,0),FALSE)/1,0)-IFERROR(VLOOKUP($B269,'Slutlig allokering kvv'!$B$2:$AJ$550,MATCH(N$4,'Slutlig allokering kvv'!$B$1:$AJ$1,0),FALSE)/1,0)</f>
        <v>0</v>
      </c>
      <c r="O269">
        <f>IFERROR(VLOOKUP($B269,Kraftvärmeprod!$B$1:$AJ$550,MATCH(O$4,Kraftvärmeprod!$B$1:$AJ$1,0),FALSE)/1,0)-IFERROR(VLOOKUP($B269,'Slutlig allokering kvv'!$B$2:$AJ$550,MATCH(O$4,'Slutlig allokering kvv'!$B$1:$AJ$1,0),FALSE)/1,0)</f>
        <v>0</v>
      </c>
      <c r="P269">
        <f>IFERROR(VLOOKUP($B269,Kraftvärmeprod!$B$1:$AJ$550,MATCH(P$4,Kraftvärmeprod!$B$1:$AJ$1,0),FALSE)/1,0)-IFERROR(VLOOKUP($B269,'Slutlig allokering kvv'!$B$2:$AJ$550,MATCH(P$4,'Slutlig allokering kvv'!$B$1:$AJ$1,0),FALSE)/1,0)</f>
        <v>0</v>
      </c>
      <c r="Q269">
        <f>IFERROR(VLOOKUP($B269,Kraftvärmeprod!$B$1:$AJ$550,MATCH(Q$4,Kraftvärmeprod!$B$1:$AJ$1,0),FALSE)/1,0)-IFERROR(VLOOKUP($B269,'Slutlig allokering kvv'!$B$2:$AJ$550,MATCH(Q$4,'Slutlig allokering kvv'!$B$1:$AJ$1,0),FALSE)/1,0)</f>
        <v>0</v>
      </c>
      <c r="R269">
        <f>IFERROR(VLOOKUP($B269,Kraftvärmeprod!$B$1:$AJ$550,MATCH(R$4,Kraftvärmeprod!$B$1:$AJ$1,0),FALSE)/1,0)-IFERROR(VLOOKUP($B269,'Slutlig allokering kvv'!$B$2:$AJ$550,MATCH(R$4,'Slutlig allokering kvv'!$B$1:$AJ$1,0),FALSE)/1,0)</f>
        <v>0</v>
      </c>
      <c r="S269">
        <f>IFERROR(VLOOKUP($B269,Kraftvärmeprod!$B$1:$AJ$550,MATCH(S$4,Kraftvärmeprod!$B$1:$AJ$1,0),FALSE)/1,0)-IFERROR(VLOOKUP($B269,'Slutlig allokering kvv'!$B$2:$AJ$550,MATCH(S$4,'Slutlig allokering kvv'!$B$1:$AJ$1,0),FALSE)/1,0)</f>
        <v>0</v>
      </c>
      <c r="T269">
        <f>IFERROR(VLOOKUP($B269,Kraftvärmeprod!$B$1:$AJ$550,MATCH(T$4,Kraftvärmeprod!$B$1:$AJ$1,0),FALSE)/1,0)-IFERROR(VLOOKUP($B269,'Slutlig allokering kvv'!$B$2:$AJ$550,MATCH(T$4,'Slutlig allokering kvv'!$B$1:$AJ$1,0),FALSE)/1,0)</f>
        <v>0</v>
      </c>
      <c r="U269">
        <f>IFERROR(VLOOKUP($B269,Kraftvärmeprod!$B$1:$AJ$550,MATCH(U$4,Kraftvärmeprod!$B$1:$AJ$1,0),FALSE)/1,0)-IFERROR(VLOOKUP($B269,'Slutlig allokering kvv'!$B$2:$AJ$550,MATCH(U$4,'Slutlig allokering kvv'!$B$1:$AJ$1,0),FALSE)/1,0)</f>
        <v>0</v>
      </c>
      <c r="V269">
        <f>IFERROR(VLOOKUP($B269,Kraftvärmeprod!$B$1:$AJ$550,MATCH(V$4,Kraftvärmeprod!$B$1:$AJ$1,0),FALSE)/1,0)-IFERROR(VLOOKUP($B269,'Slutlig allokering kvv'!$B$2:$AJ$550,MATCH(V$4,'Slutlig allokering kvv'!$B$1:$AJ$1,0),FALSE)/1,0)</f>
        <v>0</v>
      </c>
      <c r="W269">
        <f>IFERROR(VLOOKUP($B269,Kraftvärmeprod!$B$1:$AJ$550,MATCH(W$4,Kraftvärmeprod!$B$1:$AJ$1,0),FALSE)/1,0)-IFERROR(VLOOKUP($B269,'Slutlig allokering kvv'!$B$2:$AJ$550,MATCH(W$4,'Slutlig allokering kvv'!$B$1:$AJ$1,0),FALSE)/1,0)</f>
        <v>0</v>
      </c>
      <c r="X269">
        <f>IFERROR(VLOOKUP($B269,Kraftvärmeprod!$B$1:$AJ$550,MATCH(X$4,Kraftvärmeprod!$B$1:$AJ$1,0),FALSE)/1,0)-IFERROR(VLOOKUP($B269,'Slutlig allokering kvv'!$B$2:$AJ$550,MATCH(X$4,'Slutlig allokering kvv'!$B$1:$AJ$1,0),FALSE)/1,0)</f>
        <v>0</v>
      </c>
      <c r="Y269">
        <f>IFERROR(VLOOKUP($B269,Kraftvärmeprod!$B$1:$AJ$550,MATCH(Y$4,Kraftvärmeprod!$B$1:$AJ$1,0),FALSE)/1,0)-IFERROR(VLOOKUP($B269,'Slutlig allokering kvv'!$B$2:$AJ$550,MATCH(Y$4,'Slutlig allokering kvv'!$B$1:$AJ$1,0),FALSE)/1,0)</f>
        <v>0</v>
      </c>
      <c r="Z269">
        <f>IFERROR(VLOOKUP($B269,Kraftvärmeprod!$B$1:$AJ$550,MATCH(Z$4,Kraftvärmeprod!$B$1:$AJ$1,0),FALSE)/1,0)-IFERROR(VLOOKUP($B269,'Slutlig allokering kvv'!$B$2:$AJ$550,MATCH(Z$4,'Slutlig allokering kvv'!$B$1:$AJ$1,0),FALSE)/1,0)</f>
        <v>0</v>
      </c>
      <c r="AA269">
        <f>IFERROR(VLOOKUP($B269,Kraftvärmeprod!$B$1:$AJ$550,MATCH(AA$4,Kraftvärmeprod!$B$1:$AJ$1,0),FALSE)/1,0)-IFERROR(VLOOKUP($B269,'Slutlig allokering kvv'!$B$2:$AJ$550,MATCH(AA$4,'Slutlig allokering kvv'!$B$1:$AJ$1,0),FALSE)/1,0)</f>
        <v>0</v>
      </c>
      <c r="AB269">
        <f>IFERROR(VLOOKUP($B269,Kraftvärmeprod!$B$1:$AJ$550,MATCH(AB$4,Kraftvärmeprod!$B$1:$AJ$1,0),FALSE)/1,0)-IFERROR(VLOOKUP($B269,'Slutlig allokering kvv'!$B$2:$AJ$550,MATCH(AB$4,'Slutlig allokering kvv'!$B$1:$AJ$1,0),FALSE)/1,0)</f>
        <v>0</v>
      </c>
      <c r="AC269">
        <f>IFERROR(VLOOKUP($B269,Kraftvärmeprod!$B$1:$AJ$550,MATCH(AC$4,Kraftvärmeprod!$B$1:$AJ$1,0),FALSE)/1,0)-IFERROR(VLOOKUP($B269,'Slutlig allokering kvv'!$B$2:$AJ$550,MATCH(AC$4,'Slutlig allokering kvv'!$B$1:$AJ$1,0),FALSE)/1,0)</f>
        <v>0</v>
      </c>
      <c r="AD269">
        <f>IFERROR(VLOOKUP($B269,Miljö!$B$1:$E$471,MATCH("Hjälpel kraftvärme (GWh)",Miljö!$B$1:$E$1,0),FALSE)/1,0)-IFERROR(VLOOKUP($B269,'Slutlig allokering kvv'!$B$2:$AJ$550,MATCH(AD$4,'Slutlig allokering kvv'!$B$1:$AJ$1,0),FALSE)/1,0)</f>
        <v>0</v>
      </c>
      <c r="AH269">
        <f t="shared" si="8"/>
        <v>0</v>
      </c>
      <c r="AJ269">
        <f>IFERROR(VLOOKUP($B269,'Slutlig allokering kvv'!$B$2:$AX$550,MATCH("Summa slutlig allokerad tillförd energi (utan hjälpel och rökgaskondensering):",'Slutlig allokering kvv'!$B$1:$AX$1,0),FALSE)/1,"")</f>
        <v>0</v>
      </c>
      <c r="AL269" s="195" t="str">
        <f>IFERROR(1-VLOOKUP($B269,'Slutlig allokering kvv'!$B$2:$AX$550,MATCH("Andel av bränsle i kvv som allokerats till värme, exklusive rökgaskondensering och hjälpel",'Slutlig allokering kvv'!$B$1:$AX$1,0),FALSE),"")</f>
        <v/>
      </c>
      <c r="AN269" s="195" t="str">
        <f t="shared" si="9"/>
        <v/>
      </c>
    </row>
    <row r="270" spans="1:40" x14ac:dyDescent="0.25">
      <c r="A270" s="2" t="s">
        <v>419</v>
      </c>
      <c r="B270" s="2" t="s">
        <v>423</v>
      </c>
      <c r="C270" t="str">
        <f>IFERROR(VLOOKUP($B270,Kraftvärmeprod!$B$1:$AH$479,MATCH(C$4,Kraftvärmeprod!$B$1:$AG$1,0),FALSE)/1,"")</f>
        <v/>
      </c>
      <c r="D270" t="str">
        <f>IFERROR(VLOOKUP($B270,Kraftvärmeprod!$B$1:$AH$479,MATCH(D$4,Kraftvärmeprod!$B$1:$AG$1,0),FALSE)/1,"")</f>
        <v/>
      </c>
      <c r="F270">
        <f>IFERROR(VLOOKUP($B270,Kraftvärmeprod!$B$1:$AJ$550,MATCH(F$4,Kraftvärmeprod!$B$1:$AJ$1,0),FALSE)/1,0)-IFERROR(VLOOKUP($B270,'Slutlig allokering kvv'!$B$2:$AJ$550,MATCH(F$4,'Slutlig allokering kvv'!$B$1:$AJ$1,0),FALSE)/1,0)</f>
        <v>0</v>
      </c>
      <c r="G270">
        <f>IFERROR(VLOOKUP($B270,Kraftvärmeprod!$B$1:$AJ$550,MATCH(G$4,Kraftvärmeprod!$B$1:$AJ$1,0),FALSE)/1,0)-IFERROR(VLOOKUP($B270,'Slutlig allokering kvv'!$B$2:$AJ$550,MATCH(G$4,'Slutlig allokering kvv'!$B$1:$AJ$1,0),FALSE)/1,0)</f>
        <v>0</v>
      </c>
      <c r="H270">
        <f>IFERROR(VLOOKUP($B270,Kraftvärmeprod!$B$1:$AJ$550,MATCH(H$4,Kraftvärmeprod!$B$1:$AJ$1,0),FALSE)/1,0)-IFERROR(VLOOKUP($B270,'Slutlig allokering kvv'!$B$2:$AJ$550,MATCH(H$4,'Slutlig allokering kvv'!$B$1:$AJ$1,0),FALSE)/1,0)</f>
        <v>0</v>
      </c>
      <c r="I270">
        <f>IFERROR(VLOOKUP($B270,Kraftvärmeprod!$B$1:$AJ$550,MATCH(I$4,Kraftvärmeprod!$B$1:$AJ$1,0),FALSE)/1,0)-IFERROR(VLOOKUP($B270,'Slutlig allokering kvv'!$B$2:$AJ$550,MATCH(I$4,'Slutlig allokering kvv'!$B$1:$AJ$1,0),FALSE)/1,0)</f>
        <v>0</v>
      </c>
      <c r="J270">
        <f>IFERROR(VLOOKUP($B270,Kraftvärmeprod!$B$1:$AJ$550,MATCH(J$4,Kraftvärmeprod!$B$1:$AJ$1,0),FALSE)/1,0)-IFERROR(VLOOKUP($B270,'Slutlig allokering kvv'!$B$2:$AJ$550,MATCH(J$4,'Slutlig allokering kvv'!$B$1:$AJ$1,0),FALSE)/1,0)</f>
        <v>0</v>
      </c>
      <c r="K270">
        <f>IFERROR(VLOOKUP($B270,Kraftvärmeprod!$B$1:$AJ$550,MATCH(K$4,Kraftvärmeprod!$B$1:$AJ$1,0),FALSE)/1,0)-IFERROR(VLOOKUP($B270,'Slutlig allokering kvv'!$B$2:$AJ$550,MATCH(K$4,'Slutlig allokering kvv'!$B$1:$AJ$1,0),FALSE)/1,0)</f>
        <v>0</v>
      </c>
      <c r="L270">
        <f>IFERROR(VLOOKUP($B270,Kraftvärmeprod!$B$1:$AJ$550,MATCH(L$4,Kraftvärmeprod!$B$1:$AJ$1,0),FALSE)/1,0)-IFERROR(VLOOKUP($B270,'Slutlig allokering kvv'!$B$2:$AJ$550,MATCH(L$4,'Slutlig allokering kvv'!$B$1:$AJ$1,0),FALSE)/1,0)</f>
        <v>0</v>
      </c>
      <c r="M270">
        <f>IFERROR(VLOOKUP($B270,Kraftvärmeprod!$B$1:$AJ$550,MATCH(M$4,Kraftvärmeprod!$B$1:$AJ$1,0),FALSE)/1,0)-IFERROR(VLOOKUP($B270,'Slutlig allokering kvv'!$B$2:$AJ$550,MATCH(M$4,'Slutlig allokering kvv'!$B$1:$AJ$1,0),FALSE)/1,0)</f>
        <v>0</v>
      </c>
      <c r="N270">
        <f>IFERROR(VLOOKUP($B270,Kraftvärmeprod!$B$1:$AJ$550,MATCH(N$4,Kraftvärmeprod!$B$1:$AJ$1,0),FALSE)/1,0)-IFERROR(VLOOKUP($B270,'Slutlig allokering kvv'!$B$2:$AJ$550,MATCH(N$4,'Slutlig allokering kvv'!$B$1:$AJ$1,0),FALSE)/1,0)</f>
        <v>0</v>
      </c>
      <c r="O270">
        <f>IFERROR(VLOOKUP($B270,Kraftvärmeprod!$B$1:$AJ$550,MATCH(O$4,Kraftvärmeprod!$B$1:$AJ$1,0),FALSE)/1,0)-IFERROR(VLOOKUP($B270,'Slutlig allokering kvv'!$B$2:$AJ$550,MATCH(O$4,'Slutlig allokering kvv'!$B$1:$AJ$1,0),FALSE)/1,0)</f>
        <v>0</v>
      </c>
      <c r="P270">
        <f>IFERROR(VLOOKUP($B270,Kraftvärmeprod!$B$1:$AJ$550,MATCH(P$4,Kraftvärmeprod!$B$1:$AJ$1,0),FALSE)/1,0)-IFERROR(VLOOKUP($B270,'Slutlig allokering kvv'!$B$2:$AJ$550,MATCH(P$4,'Slutlig allokering kvv'!$B$1:$AJ$1,0),FALSE)/1,0)</f>
        <v>0</v>
      </c>
      <c r="Q270">
        <f>IFERROR(VLOOKUP($B270,Kraftvärmeprod!$B$1:$AJ$550,MATCH(Q$4,Kraftvärmeprod!$B$1:$AJ$1,0),FALSE)/1,0)-IFERROR(VLOOKUP($B270,'Slutlig allokering kvv'!$B$2:$AJ$550,MATCH(Q$4,'Slutlig allokering kvv'!$B$1:$AJ$1,0),FALSE)/1,0)</f>
        <v>0</v>
      </c>
      <c r="R270">
        <f>IFERROR(VLOOKUP($B270,Kraftvärmeprod!$B$1:$AJ$550,MATCH(R$4,Kraftvärmeprod!$B$1:$AJ$1,0),FALSE)/1,0)-IFERROR(VLOOKUP($B270,'Slutlig allokering kvv'!$B$2:$AJ$550,MATCH(R$4,'Slutlig allokering kvv'!$B$1:$AJ$1,0),FALSE)/1,0)</f>
        <v>0</v>
      </c>
      <c r="S270">
        <f>IFERROR(VLOOKUP($B270,Kraftvärmeprod!$B$1:$AJ$550,MATCH(S$4,Kraftvärmeprod!$B$1:$AJ$1,0),FALSE)/1,0)-IFERROR(VLOOKUP($B270,'Slutlig allokering kvv'!$B$2:$AJ$550,MATCH(S$4,'Slutlig allokering kvv'!$B$1:$AJ$1,0),FALSE)/1,0)</f>
        <v>0</v>
      </c>
      <c r="T270">
        <f>IFERROR(VLOOKUP($B270,Kraftvärmeprod!$B$1:$AJ$550,MATCH(T$4,Kraftvärmeprod!$B$1:$AJ$1,0),FALSE)/1,0)-IFERROR(VLOOKUP($B270,'Slutlig allokering kvv'!$B$2:$AJ$550,MATCH(T$4,'Slutlig allokering kvv'!$B$1:$AJ$1,0),FALSE)/1,0)</f>
        <v>0</v>
      </c>
      <c r="U270">
        <f>IFERROR(VLOOKUP($B270,Kraftvärmeprod!$B$1:$AJ$550,MATCH(U$4,Kraftvärmeprod!$B$1:$AJ$1,0),FALSE)/1,0)-IFERROR(VLOOKUP($B270,'Slutlig allokering kvv'!$B$2:$AJ$550,MATCH(U$4,'Slutlig allokering kvv'!$B$1:$AJ$1,0),FALSE)/1,0)</f>
        <v>0</v>
      </c>
      <c r="V270">
        <f>IFERROR(VLOOKUP($B270,Kraftvärmeprod!$B$1:$AJ$550,MATCH(V$4,Kraftvärmeprod!$B$1:$AJ$1,0),FALSE)/1,0)-IFERROR(VLOOKUP($B270,'Slutlig allokering kvv'!$B$2:$AJ$550,MATCH(V$4,'Slutlig allokering kvv'!$B$1:$AJ$1,0),FALSE)/1,0)</f>
        <v>0</v>
      </c>
      <c r="W270">
        <f>IFERROR(VLOOKUP($B270,Kraftvärmeprod!$B$1:$AJ$550,MATCH(W$4,Kraftvärmeprod!$B$1:$AJ$1,0),FALSE)/1,0)-IFERROR(VLOOKUP($B270,'Slutlig allokering kvv'!$B$2:$AJ$550,MATCH(W$4,'Slutlig allokering kvv'!$B$1:$AJ$1,0),FALSE)/1,0)</f>
        <v>0</v>
      </c>
      <c r="X270">
        <f>IFERROR(VLOOKUP($B270,Kraftvärmeprod!$B$1:$AJ$550,MATCH(X$4,Kraftvärmeprod!$B$1:$AJ$1,0),FALSE)/1,0)-IFERROR(VLOOKUP($B270,'Slutlig allokering kvv'!$B$2:$AJ$550,MATCH(X$4,'Slutlig allokering kvv'!$B$1:$AJ$1,0),FALSE)/1,0)</f>
        <v>0</v>
      </c>
      <c r="Y270">
        <f>IFERROR(VLOOKUP($B270,Kraftvärmeprod!$B$1:$AJ$550,MATCH(Y$4,Kraftvärmeprod!$B$1:$AJ$1,0),FALSE)/1,0)-IFERROR(VLOOKUP($B270,'Slutlig allokering kvv'!$B$2:$AJ$550,MATCH(Y$4,'Slutlig allokering kvv'!$B$1:$AJ$1,0),FALSE)/1,0)</f>
        <v>0</v>
      </c>
      <c r="Z270">
        <f>IFERROR(VLOOKUP($B270,Kraftvärmeprod!$B$1:$AJ$550,MATCH(Z$4,Kraftvärmeprod!$B$1:$AJ$1,0),FALSE)/1,0)-IFERROR(VLOOKUP($B270,'Slutlig allokering kvv'!$B$2:$AJ$550,MATCH(Z$4,'Slutlig allokering kvv'!$B$1:$AJ$1,0),FALSE)/1,0)</f>
        <v>0</v>
      </c>
      <c r="AA270">
        <f>IFERROR(VLOOKUP($B270,Kraftvärmeprod!$B$1:$AJ$550,MATCH(AA$4,Kraftvärmeprod!$B$1:$AJ$1,0),FALSE)/1,0)-IFERROR(VLOOKUP($B270,'Slutlig allokering kvv'!$B$2:$AJ$550,MATCH(AA$4,'Slutlig allokering kvv'!$B$1:$AJ$1,0),FALSE)/1,0)</f>
        <v>0</v>
      </c>
      <c r="AB270">
        <f>IFERROR(VLOOKUP($B270,Kraftvärmeprod!$B$1:$AJ$550,MATCH(AB$4,Kraftvärmeprod!$B$1:$AJ$1,0),FALSE)/1,0)-IFERROR(VLOOKUP($B270,'Slutlig allokering kvv'!$B$2:$AJ$550,MATCH(AB$4,'Slutlig allokering kvv'!$B$1:$AJ$1,0),FALSE)/1,0)</f>
        <v>0</v>
      </c>
      <c r="AC270">
        <f>IFERROR(VLOOKUP($B270,Kraftvärmeprod!$B$1:$AJ$550,MATCH(AC$4,Kraftvärmeprod!$B$1:$AJ$1,0),FALSE)/1,0)-IFERROR(VLOOKUP($B270,'Slutlig allokering kvv'!$B$2:$AJ$550,MATCH(AC$4,'Slutlig allokering kvv'!$B$1:$AJ$1,0),FALSE)/1,0)</f>
        <v>0</v>
      </c>
      <c r="AD270">
        <f>IFERROR(VLOOKUP($B270,Miljö!$B$1:$E$471,MATCH("Hjälpel kraftvärme (GWh)",Miljö!$B$1:$E$1,0),FALSE)/1,0)-IFERROR(VLOOKUP($B270,'Slutlig allokering kvv'!$B$2:$AJ$550,MATCH(AD$4,'Slutlig allokering kvv'!$B$1:$AJ$1,0),FALSE)/1,0)</f>
        <v>0</v>
      </c>
      <c r="AH270">
        <f t="shared" si="8"/>
        <v>0</v>
      </c>
      <c r="AJ270">
        <f>IFERROR(VLOOKUP($B270,'Slutlig allokering kvv'!$B$2:$AX$550,MATCH("Summa slutlig allokerad tillförd energi (utan hjälpel och rökgaskondensering):",'Slutlig allokering kvv'!$B$1:$AX$1,0),FALSE)/1,"")</f>
        <v>0</v>
      </c>
      <c r="AL270" s="195" t="str">
        <f>IFERROR(1-VLOOKUP($B270,'Slutlig allokering kvv'!$B$2:$AX$550,MATCH("Andel av bränsle i kvv som allokerats till värme, exklusive rökgaskondensering och hjälpel",'Slutlig allokering kvv'!$B$1:$AX$1,0),FALSE),"")</f>
        <v/>
      </c>
      <c r="AN270" s="195" t="str">
        <f t="shared" si="9"/>
        <v/>
      </c>
    </row>
    <row r="271" spans="1:40" x14ac:dyDescent="0.25">
      <c r="A271" s="2" t="s">
        <v>419</v>
      </c>
      <c r="B271" s="2" t="s">
        <v>424</v>
      </c>
      <c r="C271" t="str">
        <f>IFERROR(VLOOKUP($B271,Kraftvärmeprod!$B$1:$AH$479,MATCH(C$4,Kraftvärmeprod!$B$1:$AG$1,0),FALSE)/1,"")</f>
        <v/>
      </c>
      <c r="D271" t="str">
        <f>IFERROR(VLOOKUP($B271,Kraftvärmeprod!$B$1:$AH$479,MATCH(D$4,Kraftvärmeprod!$B$1:$AG$1,0),FALSE)/1,"")</f>
        <v/>
      </c>
      <c r="F271">
        <f>IFERROR(VLOOKUP($B271,Kraftvärmeprod!$B$1:$AJ$550,MATCH(F$4,Kraftvärmeprod!$B$1:$AJ$1,0),FALSE)/1,0)-IFERROR(VLOOKUP($B271,'Slutlig allokering kvv'!$B$2:$AJ$550,MATCH(F$4,'Slutlig allokering kvv'!$B$1:$AJ$1,0),FALSE)/1,0)</f>
        <v>0</v>
      </c>
      <c r="G271">
        <f>IFERROR(VLOOKUP($B271,Kraftvärmeprod!$B$1:$AJ$550,MATCH(G$4,Kraftvärmeprod!$B$1:$AJ$1,0),FALSE)/1,0)-IFERROR(VLOOKUP($B271,'Slutlig allokering kvv'!$B$2:$AJ$550,MATCH(G$4,'Slutlig allokering kvv'!$B$1:$AJ$1,0),FALSE)/1,0)</f>
        <v>0</v>
      </c>
      <c r="H271">
        <f>IFERROR(VLOOKUP($B271,Kraftvärmeprod!$B$1:$AJ$550,MATCH(H$4,Kraftvärmeprod!$B$1:$AJ$1,0),FALSE)/1,0)-IFERROR(VLOOKUP($B271,'Slutlig allokering kvv'!$B$2:$AJ$550,MATCH(H$4,'Slutlig allokering kvv'!$B$1:$AJ$1,0),FALSE)/1,0)</f>
        <v>0</v>
      </c>
      <c r="I271">
        <f>IFERROR(VLOOKUP($B271,Kraftvärmeprod!$B$1:$AJ$550,MATCH(I$4,Kraftvärmeprod!$B$1:$AJ$1,0),FALSE)/1,0)-IFERROR(VLOOKUP($B271,'Slutlig allokering kvv'!$B$2:$AJ$550,MATCH(I$4,'Slutlig allokering kvv'!$B$1:$AJ$1,0),FALSE)/1,0)</f>
        <v>0</v>
      </c>
      <c r="J271">
        <f>IFERROR(VLOOKUP($B271,Kraftvärmeprod!$B$1:$AJ$550,MATCH(J$4,Kraftvärmeprod!$B$1:$AJ$1,0),FALSE)/1,0)-IFERROR(VLOOKUP($B271,'Slutlig allokering kvv'!$B$2:$AJ$550,MATCH(J$4,'Slutlig allokering kvv'!$B$1:$AJ$1,0),FALSE)/1,0)</f>
        <v>0</v>
      </c>
      <c r="K271">
        <f>IFERROR(VLOOKUP($B271,Kraftvärmeprod!$B$1:$AJ$550,MATCH(K$4,Kraftvärmeprod!$B$1:$AJ$1,0),FALSE)/1,0)-IFERROR(VLOOKUP($B271,'Slutlig allokering kvv'!$B$2:$AJ$550,MATCH(K$4,'Slutlig allokering kvv'!$B$1:$AJ$1,0),FALSE)/1,0)</f>
        <v>0</v>
      </c>
      <c r="L271">
        <f>IFERROR(VLOOKUP($B271,Kraftvärmeprod!$B$1:$AJ$550,MATCH(L$4,Kraftvärmeprod!$B$1:$AJ$1,0),FALSE)/1,0)-IFERROR(VLOOKUP($B271,'Slutlig allokering kvv'!$B$2:$AJ$550,MATCH(L$4,'Slutlig allokering kvv'!$B$1:$AJ$1,0),FALSE)/1,0)</f>
        <v>0</v>
      </c>
      <c r="M271">
        <f>IFERROR(VLOOKUP($B271,Kraftvärmeprod!$B$1:$AJ$550,MATCH(M$4,Kraftvärmeprod!$B$1:$AJ$1,0),FALSE)/1,0)-IFERROR(VLOOKUP($B271,'Slutlig allokering kvv'!$B$2:$AJ$550,MATCH(M$4,'Slutlig allokering kvv'!$B$1:$AJ$1,0),FALSE)/1,0)</f>
        <v>0</v>
      </c>
      <c r="N271">
        <f>IFERROR(VLOOKUP($B271,Kraftvärmeprod!$B$1:$AJ$550,MATCH(N$4,Kraftvärmeprod!$B$1:$AJ$1,0),FALSE)/1,0)-IFERROR(VLOOKUP($B271,'Slutlig allokering kvv'!$B$2:$AJ$550,MATCH(N$4,'Slutlig allokering kvv'!$B$1:$AJ$1,0),FALSE)/1,0)</f>
        <v>0</v>
      </c>
      <c r="O271">
        <f>IFERROR(VLOOKUP($B271,Kraftvärmeprod!$B$1:$AJ$550,MATCH(O$4,Kraftvärmeprod!$B$1:$AJ$1,0),FALSE)/1,0)-IFERROR(VLOOKUP($B271,'Slutlig allokering kvv'!$B$2:$AJ$550,MATCH(O$4,'Slutlig allokering kvv'!$B$1:$AJ$1,0),FALSE)/1,0)</f>
        <v>0</v>
      </c>
      <c r="P271">
        <f>IFERROR(VLOOKUP($B271,Kraftvärmeprod!$B$1:$AJ$550,MATCH(P$4,Kraftvärmeprod!$B$1:$AJ$1,0),FALSE)/1,0)-IFERROR(VLOOKUP($B271,'Slutlig allokering kvv'!$B$2:$AJ$550,MATCH(P$4,'Slutlig allokering kvv'!$B$1:$AJ$1,0),FALSE)/1,0)</f>
        <v>0</v>
      </c>
      <c r="Q271">
        <f>IFERROR(VLOOKUP($B271,Kraftvärmeprod!$B$1:$AJ$550,MATCH(Q$4,Kraftvärmeprod!$B$1:$AJ$1,0),FALSE)/1,0)-IFERROR(VLOOKUP($B271,'Slutlig allokering kvv'!$B$2:$AJ$550,MATCH(Q$4,'Slutlig allokering kvv'!$B$1:$AJ$1,0),FALSE)/1,0)</f>
        <v>0</v>
      </c>
      <c r="R271">
        <f>IFERROR(VLOOKUP($B271,Kraftvärmeprod!$B$1:$AJ$550,MATCH(R$4,Kraftvärmeprod!$B$1:$AJ$1,0),FALSE)/1,0)-IFERROR(VLOOKUP($B271,'Slutlig allokering kvv'!$B$2:$AJ$550,MATCH(R$4,'Slutlig allokering kvv'!$B$1:$AJ$1,0),FALSE)/1,0)</f>
        <v>0</v>
      </c>
      <c r="S271">
        <f>IFERROR(VLOOKUP($B271,Kraftvärmeprod!$B$1:$AJ$550,MATCH(S$4,Kraftvärmeprod!$B$1:$AJ$1,0),FALSE)/1,0)-IFERROR(VLOOKUP($B271,'Slutlig allokering kvv'!$B$2:$AJ$550,MATCH(S$4,'Slutlig allokering kvv'!$B$1:$AJ$1,0),FALSE)/1,0)</f>
        <v>0</v>
      </c>
      <c r="T271">
        <f>IFERROR(VLOOKUP($B271,Kraftvärmeprod!$B$1:$AJ$550,MATCH(T$4,Kraftvärmeprod!$B$1:$AJ$1,0),FALSE)/1,0)-IFERROR(VLOOKUP($B271,'Slutlig allokering kvv'!$B$2:$AJ$550,MATCH(T$4,'Slutlig allokering kvv'!$B$1:$AJ$1,0),FALSE)/1,0)</f>
        <v>0</v>
      </c>
      <c r="U271">
        <f>IFERROR(VLOOKUP($B271,Kraftvärmeprod!$B$1:$AJ$550,MATCH(U$4,Kraftvärmeprod!$B$1:$AJ$1,0),FALSE)/1,0)-IFERROR(VLOOKUP($B271,'Slutlig allokering kvv'!$B$2:$AJ$550,MATCH(U$4,'Slutlig allokering kvv'!$B$1:$AJ$1,0),FALSE)/1,0)</f>
        <v>0</v>
      </c>
      <c r="V271">
        <f>IFERROR(VLOOKUP($B271,Kraftvärmeprod!$B$1:$AJ$550,MATCH(V$4,Kraftvärmeprod!$B$1:$AJ$1,0),FALSE)/1,0)-IFERROR(VLOOKUP($B271,'Slutlig allokering kvv'!$B$2:$AJ$550,MATCH(V$4,'Slutlig allokering kvv'!$B$1:$AJ$1,0),FALSE)/1,0)</f>
        <v>0</v>
      </c>
      <c r="W271">
        <f>IFERROR(VLOOKUP($B271,Kraftvärmeprod!$B$1:$AJ$550,MATCH(W$4,Kraftvärmeprod!$B$1:$AJ$1,0),FALSE)/1,0)-IFERROR(VLOOKUP($B271,'Slutlig allokering kvv'!$B$2:$AJ$550,MATCH(W$4,'Slutlig allokering kvv'!$B$1:$AJ$1,0),FALSE)/1,0)</f>
        <v>0</v>
      </c>
      <c r="X271">
        <f>IFERROR(VLOOKUP($B271,Kraftvärmeprod!$B$1:$AJ$550,MATCH(X$4,Kraftvärmeprod!$B$1:$AJ$1,0),FALSE)/1,0)-IFERROR(VLOOKUP($B271,'Slutlig allokering kvv'!$B$2:$AJ$550,MATCH(X$4,'Slutlig allokering kvv'!$B$1:$AJ$1,0),FALSE)/1,0)</f>
        <v>0</v>
      </c>
      <c r="Y271">
        <f>IFERROR(VLOOKUP($B271,Kraftvärmeprod!$B$1:$AJ$550,MATCH(Y$4,Kraftvärmeprod!$B$1:$AJ$1,0),FALSE)/1,0)-IFERROR(VLOOKUP($B271,'Slutlig allokering kvv'!$B$2:$AJ$550,MATCH(Y$4,'Slutlig allokering kvv'!$B$1:$AJ$1,0),FALSE)/1,0)</f>
        <v>0</v>
      </c>
      <c r="Z271">
        <f>IFERROR(VLOOKUP($B271,Kraftvärmeprod!$B$1:$AJ$550,MATCH(Z$4,Kraftvärmeprod!$B$1:$AJ$1,0),FALSE)/1,0)-IFERROR(VLOOKUP($B271,'Slutlig allokering kvv'!$B$2:$AJ$550,MATCH(Z$4,'Slutlig allokering kvv'!$B$1:$AJ$1,0),FALSE)/1,0)</f>
        <v>0</v>
      </c>
      <c r="AA271">
        <f>IFERROR(VLOOKUP($B271,Kraftvärmeprod!$B$1:$AJ$550,MATCH(AA$4,Kraftvärmeprod!$B$1:$AJ$1,0),FALSE)/1,0)-IFERROR(VLOOKUP($B271,'Slutlig allokering kvv'!$B$2:$AJ$550,MATCH(AA$4,'Slutlig allokering kvv'!$B$1:$AJ$1,0),FALSE)/1,0)</f>
        <v>0</v>
      </c>
      <c r="AB271">
        <f>IFERROR(VLOOKUP($B271,Kraftvärmeprod!$B$1:$AJ$550,MATCH(AB$4,Kraftvärmeprod!$B$1:$AJ$1,0),FALSE)/1,0)-IFERROR(VLOOKUP($B271,'Slutlig allokering kvv'!$B$2:$AJ$550,MATCH(AB$4,'Slutlig allokering kvv'!$B$1:$AJ$1,0),FALSE)/1,0)</f>
        <v>0</v>
      </c>
      <c r="AC271">
        <f>IFERROR(VLOOKUP($B271,Kraftvärmeprod!$B$1:$AJ$550,MATCH(AC$4,Kraftvärmeprod!$B$1:$AJ$1,0),FALSE)/1,0)-IFERROR(VLOOKUP($B271,'Slutlig allokering kvv'!$B$2:$AJ$550,MATCH(AC$4,'Slutlig allokering kvv'!$B$1:$AJ$1,0),FALSE)/1,0)</f>
        <v>0</v>
      </c>
      <c r="AD271">
        <f>IFERROR(VLOOKUP($B271,Miljö!$B$1:$E$471,MATCH("Hjälpel kraftvärme (GWh)",Miljö!$B$1:$E$1,0),FALSE)/1,0)-IFERROR(VLOOKUP($B271,'Slutlig allokering kvv'!$B$2:$AJ$550,MATCH(AD$4,'Slutlig allokering kvv'!$B$1:$AJ$1,0),FALSE)/1,0)</f>
        <v>0</v>
      </c>
      <c r="AH271">
        <f t="shared" si="8"/>
        <v>0</v>
      </c>
      <c r="AJ271">
        <f>IFERROR(VLOOKUP($B271,'Slutlig allokering kvv'!$B$2:$AX$550,MATCH("Summa slutlig allokerad tillförd energi (utan hjälpel och rökgaskondensering):",'Slutlig allokering kvv'!$B$1:$AX$1,0),FALSE)/1,"")</f>
        <v>0</v>
      </c>
      <c r="AL271" s="195" t="str">
        <f>IFERROR(1-VLOOKUP($B271,'Slutlig allokering kvv'!$B$2:$AX$550,MATCH("Andel av bränsle i kvv som allokerats till värme, exklusive rökgaskondensering och hjälpel",'Slutlig allokering kvv'!$B$1:$AX$1,0),FALSE),"")</f>
        <v/>
      </c>
      <c r="AN271" s="195" t="str">
        <f t="shared" si="9"/>
        <v/>
      </c>
    </row>
    <row r="272" spans="1:40" x14ac:dyDescent="0.25">
      <c r="A272" s="2" t="s">
        <v>419</v>
      </c>
      <c r="B272" s="2" t="s">
        <v>425</v>
      </c>
      <c r="C272" t="str">
        <f>IFERROR(VLOOKUP($B272,Kraftvärmeprod!$B$1:$AH$479,MATCH(C$4,Kraftvärmeprod!$B$1:$AG$1,0),FALSE)/1,"")</f>
        <v/>
      </c>
      <c r="D272" t="str">
        <f>IFERROR(VLOOKUP($B272,Kraftvärmeprod!$B$1:$AH$479,MATCH(D$4,Kraftvärmeprod!$B$1:$AG$1,0),FALSE)/1,"")</f>
        <v/>
      </c>
      <c r="F272">
        <f>IFERROR(VLOOKUP($B272,Kraftvärmeprod!$B$1:$AJ$550,MATCH(F$4,Kraftvärmeprod!$B$1:$AJ$1,0),FALSE)/1,0)-IFERROR(VLOOKUP($B272,'Slutlig allokering kvv'!$B$2:$AJ$550,MATCH(F$4,'Slutlig allokering kvv'!$B$1:$AJ$1,0),FALSE)/1,0)</f>
        <v>0</v>
      </c>
      <c r="G272">
        <f>IFERROR(VLOOKUP($B272,Kraftvärmeprod!$B$1:$AJ$550,MATCH(G$4,Kraftvärmeprod!$B$1:$AJ$1,0),FALSE)/1,0)-IFERROR(VLOOKUP($B272,'Slutlig allokering kvv'!$B$2:$AJ$550,MATCH(G$4,'Slutlig allokering kvv'!$B$1:$AJ$1,0),FALSE)/1,0)</f>
        <v>0</v>
      </c>
      <c r="H272">
        <f>IFERROR(VLOOKUP($B272,Kraftvärmeprod!$B$1:$AJ$550,MATCH(H$4,Kraftvärmeprod!$B$1:$AJ$1,0),FALSE)/1,0)-IFERROR(VLOOKUP($B272,'Slutlig allokering kvv'!$B$2:$AJ$550,MATCH(H$4,'Slutlig allokering kvv'!$B$1:$AJ$1,0),FALSE)/1,0)</f>
        <v>0</v>
      </c>
      <c r="I272">
        <f>IFERROR(VLOOKUP($B272,Kraftvärmeprod!$B$1:$AJ$550,MATCH(I$4,Kraftvärmeprod!$B$1:$AJ$1,0),FALSE)/1,0)-IFERROR(VLOOKUP($B272,'Slutlig allokering kvv'!$B$2:$AJ$550,MATCH(I$4,'Slutlig allokering kvv'!$B$1:$AJ$1,0),FALSE)/1,0)</f>
        <v>0</v>
      </c>
      <c r="J272">
        <f>IFERROR(VLOOKUP($B272,Kraftvärmeprod!$B$1:$AJ$550,MATCH(J$4,Kraftvärmeprod!$B$1:$AJ$1,0),FALSE)/1,0)-IFERROR(VLOOKUP($B272,'Slutlig allokering kvv'!$B$2:$AJ$550,MATCH(J$4,'Slutlig allokering kvv'!$B$1:$AJ$1,0),FALSE)/1,0)</f>
        <v>0</v>
      </c>
      <c r="K272">
        <f>IFERROR(VLOOKUP($B272,Kraftvärmeprod!$B$1:$AJ$550,MATCH(K$4,Kraftvärmeprod!$B$1:$AJ$1,0),FALSE)/1,0)-IFERROR(VLOOKUP($B272,'Slutlig allokering kvv'!$B$2:$AJ$550,MATCH(K$4,'Slutlig allokering kvv'!$B$1:$AJ$1,0),FALSE)/1,0)</f>
        <v>0</v>
      </c>
      <c r="L272">
        <f>IFERROR(VLOOKUP($B272,Kraftvärmeprod!$B$1:$AJ$550,MATCH(L$4,Kraftvärmeprod!$B$1:$AJ$1,0),FALSE)/1,0)-IFERROR(VLOOKUP($B272,'Slutlig allokering kvv'!$B$2:$AJ$550,MATCH(L$4,'Slutlig allokering kvv'!$B$1:$AJ$1,0),FALSE)/1,0)</f>
        <v>0</v>
      </c>
      <c r="M272">
        <f>IFERROR(VLOOKUP($B272,Kraftvärmeprod!$B$1:$AJ$550,MATCH(M$4,Kraftvärmeprod!$B$1:$AJ$1,0),FALSE)/1,0)-IFERROR(VLOOKUP($B272,'Slutlig allokering kvv'!$B$2:$AJ$550,MATCH(M$4,'Slutlig allokering kvv'!$B$1:$AJ$1,0),FALSE)/1,0)</f>
        <v>0</v>
      </c>
      <c r="N272">
        <f>IFERROR(VLOOKUP($B272,Kraftvärmeprod!$B$1:$AJ$550,MATCH(N$4,Kraftvärmeprod!$B$1:$AJ$1,0),FALSE)/1,0)-IFERROR(VLOOKUP($B272,'Slutlig allokering kvv'!$B$2:$AJ$550,MATCH(N$4,'Slutlig allokering kvv'!$B$1:$AJ$1,0),FALSE)/1,0)</f>
        <v>0</v>
      </c>
      <c r="O272">
        <f>IFERROR(VLOOKUP($B272,Kraftvärmeprod!$B$1:$AJ$550,MATCH(O$4,Kraftvärmeprod!$B$1:$AJ$1,0),FALSE)/1,0)-IFERROR(VLOOKUP($B272,'Slutlig allokering kvv'!$B$2:$AJ$550,MATCH(O$4,'Slutlig allokering kvv'!$B$1:$AJ$1,0),FALSE)/1,0)</f>
        <v>0</v>
      </c>
      <c r="P272">
        <f>IFERROR(VLOOKUP($B272,Kraftvärmeprod!$B$1:$AJ$550,MATCH(P$4,Kraftvärmeprod!$B$1:$AJ$1,0),FALSE)/1,0)-IFERROR(VLOOKUP($B272,'Slutlig allokering kvv'!$B$2:$AJ$550,MATCH(P$4,'Slutlig allokering kvv'!$B$1:$AJ$1,0),FALSE)/1,0)</f>
        <v>0</v>
      </c>
      <c r="Q272">
        <f>IFERROR(VLOOKUP($B272,Kraftvärmeprod!$B$1:$AJ$550,MATCH(Q$4,Kraftvärmeprod!$B$1:$AJ$1,0),FALSE)/1,0)-IFERROR(VLOOKUP($B272,'Slutlig allokering kvv'!$B$2:$AJ$550,MATCH(Q$4,'Slutlig allokering kvv'!$B$1:$AJ$1,0),FALSE)/1,0)</f>
        <v>0</v>
      </c>
      <c r="R272">
        <f>IFERROR(VLOOKUP($B272,Kraftvärmeprod!$B$1:$AJ$550,MATCH(R$4,Kraftvärmeprod!$B$1:$AJ$1,0),FALSE)/1,0)-IFERROR(VLOOKUP($B272,'Slutlig allokering kvv'!$B$2:$AJ$550,MATCH(R$4,'Slutlig allokering kvv'!$B$1:$AJ$1,0),FALSE)/1,0)</f>
        <v>0</v>
      </c>
      <c r="S272">
        <f>IFERROR(VLOOKUP($B272,Kraftvärmeprod!$B$1:$AJ$550,MATCH(S$4,Kraftvärmeprod!$B$1:$AJ$1,0),FALSE)/1,0)-IFERROR(VLOOKUP($B272,'Slutlig allokering kvv'!$B$2:$AJ$550,MATCH(S$4,'Slutlig allokering kvv'!$B$1:$AJ$1,0),FALSE)/1,0)</f>
        <v>0</v>
      </c>
      <c r="T272">
        <f>IFERROR(VLOOKUP($B272,Kraftvärmeprod!$B$1:$AJ$550,MATCH(T$4,Kraftvärmeprod!$B$1:$AJ$1,0),FALSE)/1,0)-IFERROR(VLOOKUP($B272,'Slutlig allokering kvv'!$B$2:$AJ$550,MATCH(T$4,'Slutlig allokering kvv'!$B$1:$AJ$1,0),FALSE)/1,0)</f>
        <v>0</v>
      </c>
      <c r="U272">
        <f>IFERROR(VLOOKUP($B272,Kraftvärmeprod!$B$1:$AJ$550,MATCH(U$4,Kraftvärmeprod!$B$1:$AJ$1,0),FALSE)/1,0)-IFERROR(VLOOKUP($B272,'Slutlig allokering kvv'!$B$2:$AJ$550,MATCH(U$4,'Slutlig allokering kvv'!$B$1:$AJ$1,0),FALSE)/1,0)</f>
        <v>0</v>
      </c>
      <c r="V272">
        <f>IFERROR(VLOOKUP($B272,Kraftvärmeprod!$B$1:$AJ$550,MATCH(V$4,Kraftvärmeprod!$B$1:$AJ$1,0),FALSE)/1,0)-IFERROR(VLOOKUP($B272,'Slutlig allokering kvv'!$B$2:$AJ$550,MATCH(V$4,'Slutlig allokering kvv'!$B$1:$AJ$1,0),FALSE)/1,0)</f>
        <v>0</v>
      </c>
      <c r="W272">
        <f>IFERROR(VLOOKUP($B272,Kraftvärmeprod!$B$1:$AJ$550,MATCH(W$4,Kraftvärmeprod!$B$1:$AJ$1,0),FALSE)/1,0)-IFERROR(VLOOKUP($B272,'Slutlig allokering kvv'!$B$2:$AJ$550,MATCH(W$4,'Slutlig allokering kvv'!$B$1:$AJ$1,0),FALSE)/1,0)</f>
        <v>0</v>
      </c>
      <c r="X272">
        <f>IFERROR(VLOOKUP($B272,Kraftvärmeprod!$B$1:$AJ$550,MATCH(X$4,Kraftvärmeprod!$B$1:$AJ$1,0),FALSE)/1,0)-IFERROR(VLOOKUP($B272,'Slutlig allokering kvv'!$B$2:$AJ$550,MATCH(X$4,'Slutlig allokering kvv'!$B$1:$AJ$1,0),FALSE)/1,0)</f>
        <v>0</v>
      </c>
      <c r="Y272">
        <f>IFERROR(VLOOKUP($B272,Kraftvärmeprod!$B$1:$AJ$550,MATCH(Y$4,Kraftvärmeprod!$B$1:$AJ$1,0),FALSE)/1,0)-IFERROR(VLOOKUP($B272,'Slutlig allokering kvv'!$B$2:$AJ$550,MATCH(Y$4,'Slutlig allokering kvv'!$B$1:$AJ$1,0),FALSE)/1,0)</f>
        <v>0</v>
      </c>
      <c r="Z272">
        <f>IFERROR(VLOOKUP($B272,Kraftvärmeprod!$B$1:$AJ$550,MATCH(Z$4,Kraftvärmeprod!$B$1:$AJ$1,0),FALSE)/1,0)-IFERROR(VLOOKUP($B272,'Slutlig allokering kvv'!$B$2:$AJ$550,MATCH(Z$4,'Slutlig allokering kvv'!$B$1:$AJ$1,0),FALSE)/1,0)</f>
        <v>0</v>
      </c>
      <c r="AA272">
        <f>IFERROR(VLOOKUP($B272,Kraftvärmeprod!$B$1:$AJ$550,MATCH(AA$4,Kraftvärmeprod!$B$1:$AJ$1,0),FALSE)/1,0)-IFERROR(VLOOKUP($B272,'Slutlig allokering kvv'!$B$2:$AJ$550,MATCH(AA$4,'Slutlig allokering kvv'!$B$1:$AJ$1,0),FALSE)/1,0)</f>
        <v>0</v>
      </c>
      <c r="AB272">
        <f>IFERROR(VLOOKUP($B272,Kraftvärmeprod!$B$1:$AJ$550,MATCH(AB$4,Kraftvärmeprod!$B$1:$AJ$1,0),FALSE)/1,0)-IFERROR(VLOOKUP($B272,'Slutlig allokering kvv'!$B$2:$AJ$550,MATCH(AB$4,'Slutlig allokering kvv'!$B$1:$AJ$1,0),FALSE)/1,0)</f>
        <v>0</v>
      </c>
      <c r="AC272">
        <f>IFERROR(VLOOKUP($B272,Kraftvärmeprod!$B$1:$AJ$550,MATCH(AC$4,Kraftvärmeprod!$B$1:$AJ$1,0),FALSE)/1,0)-IFERROR(VLOOKUP($B272,'Slutlig allokering kvv'!$B$2:$AJ$550,MATCH(AC$4,'Slutlig allokering kvv'!$B$1:$AJ$1,0),FALSE)/1,0)</f>
        <v>0</v>
      </c>
      <c r="AD272">
        <f>IFERROR(VLOOKUP($B272,Miljö!$B$1:$E$471,MATCH("Hjälpel kraftvärme (GWh)",Miljö!$B$1:$E$1,0),FALSE)/1,0)-IFERROR(VLOOKUP($B272,'Slutlig allokering kvv'!$B$2:$AJ$550,MATCH(AD$4,'Slutlig allokering kvv'!$B$1:$AJ$1,0),FALSE)/1,0)</f>
        <v>0</v>
      </c>
      <c r="AH272">
        <f t="shared" si="8"/>
        <v>0</v>
      </c>
      <c r="AJ272">
        <f>IFERROR(VLOOKUP($B272,'Slutlig allokering kvv'!$B$2:$AX$550,MATCH("Summa slutlig allokerad tillförd energi (utan hjälpel och rökgaskondensering):",'Slutlig allokering kvv'!$B$1:$AX$1,0),FALSE)/1,"")</f>
        <v>0</v>
      </c>
      <c r="AL272" s="195" t="str">
        <f>IFERROR(1-VLOOKUP($B272,'Slutlig allokering kvv'!$B$2:$AX$550,MATCH("Andel av bränsle i kvv som allokerats till värme, exklusive rökgaskondensering och hjälpel",'Slutlig allokering kvv'!$B$1:$AX$1,0),FALSE),"")</f>
        <v/>
      </c>
      <c r="AN272" s="195" t="str">
        <f t="shared" si="9"/>
        <v/>
      </c>
    </row>
    <row r="273" spans="1:40" x14ac:dyDescent="0.25">
      <c r="A273" s="2" t="s">
        <v>419</v>
      </c>
      <c r="B273" s="2" t="s">
        <v>426</v>
      </c>
      <c r="C273" t="str">
        <f>IFERROR(VLOOKUP($B273,Kraftvärmeprod!$B$1:$AH$479,MATCH(C$4,Kraftvärmeprod!$B$1:$AG$1,0),FALSE)/1,"")</f>
        <v/>
      </c>
      <c r="D273" t="str">
        <f>IFERROR(VLOOKUP($B273,Kraftvärmeprod!$B$1:$AH$479,MATCH(D$4,Kraftvärmeprod!$B$1:$AG$1,0),FALSE)/1,"")</f>
        <v/>
      </c>
      <c r="F273">
        <f>IFERROR(VLOOKUP($B273,Kraftvärmeprod!$B$1:$AJ$550,MATCH(F$4,Kraftvärmeprod!$B$1:$AJ$1,0),FALSE)/1,0)-IFERROR(VLOOKUP($B273,'Slutlig allokering kvv'!$B$2:$AJ$550,MATCH(F$4,'Slutlig allokering kvv'!$B$1:$AJ$1,0),FALSE)/1,0)</f>
        <v>0</v>
      </c>
      <c r="G273">
        <f>IFERROR(VLOOKUP($B273,Kraftvärmeprod!$B$1:$AJ$550,MATCH(G$4,Kraftvärmeprod!$B$1:$AJ$1,0),FALSE)/1,0)-IFERROR(VLOOKUP($B273,'Slutlig allokering kvv'!$B$2:$AJ$550,MATCH(G$4,'Slutlig allokering kvv'!$B$1:$AJ$1,0),FALSE)/1,0)</f>
        <v>0</v>
      </c>
      <c r="H273">
        <f>IFERROR(VLOOKUP($B273,Kraftvärmeprod!$B$1:$AJ$550,MATCH(H$4,Kraftvärmeprod!$B$1:$AJ$1,0),FALSE)/1,0)-IFERROR(VLOOKUP($B273,'Slutlig allokering kvv'!$B$2:$AJ$550,MATCH(H$4,'Slutlig allokering kvv'!$B$1:$AJ$1,0),FALSE)/1,0)</f>
        <v>0</v>
      </c>
      <c r="I273">
        <f>IFERROR(VLOOKUP($B273,Kraftvärmeprod!$B$1:$AJ$550,MATCH(I$4,Kraftvärmeprod!$B$1:$AJ$1,0),FALSE)/1,0)-IFERROR(VLOOKUP($B273,'Slutlig allokering kvv'!$B$2:$AJ$550,MATCH(I$4,'Slutlig allokering kvv'!$B$1:$AJ$1,0),FALSE)/1,0)</f>
        <v>0</v>
      </c>
      <c r="J273">
        <f>IFERROR(VLOOKUP($B273,Kraftvärmeprod!$B$1:$AJ$550,MATCH(J$4,Kraftvärmeprod!$B$1:$AJ$1,0),FALSE)/1,0)-IFERROR(VLOOKUP($B273,'Slutlig allokering kvv'!$B$2:$AJ$550,MATCH(J$4,'Slutlig allokering kvv'!$B$1:$AJ$1,0),FALSE)/1,0)</f>
        <v>0</v>
      </c>
      <c r="K273">
        <f>IFERROR(VLOOKUP($B273,Kraftvärmeprod!$B$1:$AJ$550,MATCH(K$4,Kraftvärmeprod!$B$1:$AJ$1,0),FALSE)/1,0)-IFERROR(VLOOKUP($B273,'Slutlig allokering kvv'!$B$2:$AJ$550,MATCH(K$4,'Slutlig allokering kvv'!$B$1:$AJ$1,0),FALSE)/1,0)</f>
        <v>0</v>
      </c>
      <c r="L273">
        <f>IFERROR(VLOOKUP($B273,Kraftvärmeprod!$B$1:$AJ$550,MATCH(L$4,Kraftvärmeprod!$B$1:$AJ$1,0),FALSE)/1,0)-IFERROR(VLOOKUP($B273,'Slutlig allokering kvv'!$B$2:$AJ$550,MATCH(L$4,'Slutlig allokering kvv'!$B$1:$AJ$1,0),FALSE)/1,0)</f>
        <v>0</v>
      </c>
      <c r="M273">
        <f>IFERROR(VLOOKUP($B273,Kraftvärmeprod!$B$1:$AJ$550,MATCH(M$4,Kraftvärmeprod!$B$1:$AJ$1,0),FALSE)/1,0)-IFERROR(VLOOKUP($B273,'Slutlig allokering kvv'!$B$2:$AJ$550,MATCH(M$4,'Slutlig allokering kvv'!$B$1:$AJ$1,0),FALSE)/1,0)</f>
        <v>0</v>
      </c>
      <c r="N273">
        <f>IFERROR(VLOOKUP($B273,Kraftvärmeprod!$B$1:$AJ$550,MATCH(N$4,Kraftvärmeprod!$B$1:$AJ$1,0),FALSE)/1,0)-IFERROR(VLOOKUP($B273,'Slutlig allokering kvv'!$B$2:$AJ$550,MATCH(N$4,'Slutlig allokering kvv'!$B$1:$AJ$1,0),FALSE)/1,0)</f>
        <v>0</v>
      </c>
      <c r="O273">
        <f>IFERROR(VLOOKUP($B273,Kraftvärmeprod!$B$1:$AJ$550,MATCH(O$4,Kraftvärmeprod!$B$1:$AJ$1,0),FALSE)/1,0)-IFERROR(VLOOKUP($B273,'Slutlig allokering kvv'!$B$2:$AJ$550,MATCH(O$4,'Slutlig allokering kvv'!$B$1:$AJ$1,0),FALSE)/1,0)</f>
        <v>0</v>
      </c>
      <c r="P273">
        <f>IFERROR(VLOOKUP($B273,Kraftvärmeprod!$B$1:$AJ$550,MATCH(P$4,Kraftvärmeprod!$B$1:$AJ$1,0),FALSE)/1,0)-IFERROR(VLOOKUP($B273,'Slutlig allokering kvv'!$B$2:$AJ$550,MATCH(P$4,'Slutlig allokering kvv'!$B$1:$AJ$1,0),FALSE)/1,0)</f>
        <v>0</v>
      </c>
      <c r="Q273">
        <f>IFERROR(VLOOKUP($B273,Kraftvärmeprod!$B$1:$AJ$550,MATCH(Q$4,Kraftvärmeprod!$B$1:$AJ$1,0),FALSE)/1,0)-IFERROR(VLOOKUP($B273,'Slutlig allokering kvv'!$B$2:$AJ$550,MATCH(Q$4,'Slutlig allokering kvv'!$B$1:$AJ$1,0),FALSE)/1,0)</f>
        <v>0</v>
      </c>
      <c r="R273">
        <f>IFERROR(VLOOKUP($B273,Kraftvärmeprod!$B$1:$AJ$550,MATCH(R$4,Kraftvärmeprod!$B$1:$AJ$1,0),FALSE)/1,0)-IFERROR(VLOOKUP($B273,'Slutlig allokering kvv'!$B$2:$AJ$550,MATCH(R$4,'Slutlig allokering kvv'!$B$1:$AJ$1,0),FALSE)/1,0)</f>
        <v>0</v>
      </c>
      <c r="S273">
        <f>IFERROR(VLOOKUP($B273,Kraftvärmeprod!$B$1:$AJ$550,MATCH(S$4,Kraftvärmeprod!$B$1:$AJ$1,0),FALSE)/1,0)-IFERROR(VLOOKUP($B273,'Slutlig allokering kvv'!$B$2:$AJ$550,MATCH(S$4,'Slutlig allokering kvv'!$B$1:$AJ$1,0),FALSE)/1,0)</f>
        <v>0</v>
      </c>
      <c r="T273">
        <f>IFERROR(VLOOKUP($B273,Kraftvärmeprod!$B$1:$AJ$550,MATCH(T$4,Kraftvärmeprod!$B$1:$AJ$1,0),FALSE)/1,0)-IFERROR(VLOOKUP($B273,'Slutlig allokering kvv'!$B$2:$AJ$550,MATCH(T$4,'Slutlig allokering kvv'!$B$1:$AJ$1,0),FALSE)/1,0)</f>
        <v>0</v>
      </c>
      <c r="U273">
        <f>IFERROR(VLOOKUP($B273,Kraftvärmeprod!$B$1:$AJ$550,MATCH(U$4,Kraftvärmeprod!$B$1:$AJ$1,0),FALSE)/1,0)-IFERROR(VLOOKUP($B273,'Slutlig allokering kvv'!$B$2:$AJ$550,MATCH(U$4,'Slutlig allokering kvv'!$B$1:$AJ$1,0),FALSE)/1,0)</f>
        <v>0</v>
      </c>
      <c r="V273">
        <f>IFERROR(VLOOKUP($B273,Kraftvärmeprod!$B$1:$AJ$550,MATCH(V$4,Kraftvärmeprod!$B$1:$AJ$1,0),FALSE)/1,0)-IFERROR(VLOOKUP($B273,'Slutlig allokering kvv'!$B$2:$AJ$550,MATCH(V$4,'Slutlig allokering kvv'!$B$1:$AJ$1,0),FALSE)/1,0)</f>
        <v>0</v>
      </c>
      <c r="W273">
        <f>IFERROR(VLOOKUP($B273,Kraftvärmeprod!$B$1:$AJ$550,MATCH(W$4,Kraftvärmeprod!$B$1:$AJ$1,0),FALSE)/1,0)-IFERROR(VLOOKUP($B273,'Slutlig allokering kvv'!$B$2:$AJ$550,MATCH(W$4,'Slutlig allokering kvv'!$B$1:$AJ$1,0),FALSE)/1,0)</f>
        <v>0</v>
      </c>
      <c r="X273">
        <f>IFERROR(VLOOKUP($B273,Kraftvärmeprod!$B$1:$AJ$550,MATCH(X$4,Kraftvärmeprod!$B$1:$AJ$1,0),FALSE)/1,0)-IFERROR(VLOOKUP($B273,'Slutlig allokering kvv'!$B$2:$AJ$550,MATCH(X$4,'Slutlig allokering kvv'!$B$1:$AJ$1,0),FALSE)/1,0)</f>
        <v>0</v>
      </c>
      <c r="Y273">
        <f>IFERROR(VLOOKUP($B273,Kraftvärmeprod!$B$1:$AJ$550,MATCH(Y$4,Kraftvärmeprod!$B$1:$AJ$1,0),FALSE)/1,0)-IFERROR(VLOOKUP($B273,'Slutlig allokering kvv'!$B$2:$AJ$550,MATCH(Y$4,'Slutlig allokering kvv'!$B$1:$AJ$1,0),FALSE)/1,0)</f>
        <v>0</v>
      </c>
      <c r="Z273">
        <f>IFERROR(VLOOKUP($B273,Kraftvärmeprod!$B$1:$AJ$550,MATCH(Z$4,Kraftvärmeprod!$B$1:$AJ$1,0),FALSE)/1,0)-IFERROR(VLOOKUP($B273,'Slutlig allokering kvv'!$B$2:$AJ$550,MATCH(Z$4,'Slutlig allokering kvv'!$B$1:$AJ$1,0),FALSE)/1,0)</f>
        <v>0</v>
      </c>
      <c r="AA273">
        <f>IFERROR(VLOOKUP($B273,Kraftvärmeprod!$B$1:$AJ$550,MATCH(AA$4,Kraftvärmeprod!$B$1:$AJ$1,0),FALSE)/1,0)-IFERROR(VLOOKUP($B273,'Slutlig allokering kvv'!$B$2:$AJ$550,MATCH(AA$4,'Slutlig allokering kvv'!$B$1:$AJ$1,0),FALSE)/1,0)</f>
        <v>0</v>
      </c>
      <c r="AB273">
        <f>IFERROR(VLOOKUP($B273,Kraftvärmeprod!$B$1:$AJ$550,MATCH(AB$4,Kraftvärmeprod!$B$1:$AJ$1,0),FALSE)/1,0)-IFERROR(VLOOKUP($B273,'Slutlig allokering kvv'!$B$2:$AJ$550,MATCH(AB$4,'Slutlig allokering kvv'!$B$1:$AJ$1,0),FALSE)/1,0)</f>
        <v>0</v>
      </c>
      <c r="AC273">
        <f>IFERROR(VLOOKUP($B273,Kraftvärmeprod!$B$1:$AJ$550,MATCH(AC$4,Kraftvärmeprod!$B$1:$AJ$1,0),FALSE)/1,0)-IFERROR(VLOOKUP($B273,'Slutlig allokering kvv'!$B$2:$AJ$550,MATCH(AC$4,'Slutlig allokering kvv'!$B$1:$AJ$1,0),FALSE)/1,0)</f>
        <v>0</v>
      </c>
      <c r="AD273">
        <f>IFERROR(VLOOKUP($B273,Miljö!$B$1:$E$471,MATCH("Hjälpel kraftvärme (GWh)",Miljö!$B$1:$E$1,0),FALSE)/1,0)-IFERROR(VLOOKUP($B273,'Slutlig allokering kvv'!$B$2:$AJ$550,MATCH(AD$4,'Slutlig allokering kvv'!$B$1:$AJ$1,0),FALSE)/1,0)</f>
        <v>0</v>
      </c>
      <c r="AH273">
        <f t="shared" si="8"/>
        <v>0</v>
      </c>
      <c r="AJ273">
        <f>IFERROR(VLOOKUP($B273,'Slutlig allokering kvv'!$B$2:$AX$550,MATCH("Summa slutlig allokerad tillförd energi (utan hjälpel och rökgaskondensering):",'Slutlig allokering kvv'!$B$1:$AX$1,0),FALSE)/1,"")</f>
        <v>0</v>
      </c>
      <c r="AL273" s="195" t="str">
        <f>IFERROR(1-VLOOKUP($B273,'Slutlig allokering kvv'!$B$2:$AX$550,MATCH("Andel av bränsle i kvv som allokerats till värme, exklusive rökgaskondensering och hjälpel",'Slutlig allokering kvv'!$B$1:$AX$1,0),FALSE),"")</f>
        <v/>
      </c>
      <c r="AN273" s="195" t="str">
        <f t="shared" si="9"/>
        <v/>
      </c>
    </row>
    <row r="274" spans="1:40" x14ac:dyDescent="0.25">
      <c r="A274" s="2" t="s">
        <v>419</v>
      </c>
      <c r="B274" s="2" t="s">
        <v>427</v>
      </c>
      <c r="C274" t="str">
        <f>IFERROR(VLOOKUP($B274,Kraftvärmeprod!$B$1:$AH$479,MATCH(C$4,Kraftvärmeprod!$B$1:$AG$1,0),FALSE)/1,"")</f>
        <v/>
      </c>
      <c r="D274" t="str">
        <f>IFERROR(VLOOKUP($B274,Kraftvärmeprod!$B$1:$AH$479,MATCH(D$4,Kraftvärmeprod!$B$1:$AG$1,0),FALSE)/1,"")</f>
        <v/>
      </c>
      <c r="F274">
        <f>IFERROR(VLOOKUP($B274,Kraftvärmeprod!$B$1:$AJ$550,MATCH(F$4,Kraftvärmeprod!$B$1:$AJ$1,0),FALSE)/1,0)-IFERROR(VLOOKUP($B274,'Slutlig allokering kvv'!$B$2:$AJ$550,MATCH(F$4,'Slutlig allokering kvv'!$B$1:$AJ$1,0),FALSE)/1,0)</f>
        <v>0</v>
      </c>
      <c r="G274">
        <f>IFERROR(VLOOKUP($B274,Kraftvärmeprod!$B$1:$AJ$550,MATCH(G$4,Kraftvärmeprod!$B$1:$AJ$1,0),FALSE)/1,0)-IFERROR(VLOOKUP($B274,'Slutlig allokering kvv'!$B$2:$AJ$550,MATCH(G$4,'Slutlig allokering kvv'!$B$1:$AJ$1,0),FALSE)/1,0)</f>
        <v>0</v>
      </c>
      <c r="H274">
        <f>IFERROR(VLOOKUP($B274,Kraftvärmeprod!$B$1:$AJ$550,MATCH(H$4,Kraftvärmeprod!$B$1:$AJ$1,0),FALSE)/1,0)-IFERROR(VLOOKUP($B274,'Slutlig allokering kvv'!$B$2:$AJ$550,MATCH(H$4,'Slutlig allokering kvv'!$B$1:$AJ$1,0),FALSE)/1,0)</f>
        <v>0</v>
      </c>
      <c r="I274">
        <f>IFERROR(VLOOKUP($B274,Kraftvärmeprod!$B$1:$AJ$550,MATCH(I$4,Kraftvärmeprod!$B$1:$AJ$1,0),FALSE)/1,0)-IFERROR(VLOOKUP($B274,'Slutlig allokering kvv'!$B$2:$AJ$550,MATCH(I$4,'Slutlig allokering kvv'!$B$1:$AJ$1,0),FALSE)/1,0)</f>
        <v>0</v>
      </c>
      <c r="J274">
        <f>IFERROR(VLOOKUP($B274,Kraftvärmeprod!$B$1:$AJ$550,MATCH(J$4,Kraftvärmeprod!$B$1:$AJ$1,0),FALSE)/1,0)-IFERROR(VLOOKUP($B274,'Slutlig allokering kvv'!$B$2:$AJ$550,MATCH(J$4,'Slutlig allokering kvv'!$B$1:$AJ$1,0),FALSE)/1,0)</f>
        <v>0</v>
      </c>
      <c r="K274">
        <f>IFERROR(VLOOKUP($B274,Kraftvärmeprod!$B$1:$AJ$550,MATCH(K$4,Kraftvärmeprod!$B$1:$AJ$1,0),FALSE)/1,0)-IFERROR(VLOOKUP($B274,'Slutlig allokering kvv'!$B$2:$AJ$550,MATCH(K$4,'Slutlig allokering kvv'!$B$1:$AJ$1,0),FALSE)/1,0)</f>
        <v>0</v>
      </c>
      <c r="L274">
        <f>IFERROR(VLOOKUP($B274,Kraftvärmeprod!$B$1:$AJ$550,MATCH(L$4,Kraftvärmeprod!$B$1:$AJ$1,0),FALSE)/1,0)-IFERROR(VLOOKUP($B274,'Slutlig allokering kvv'!$B$2:$AJ$550,MATCH(L$4,'Slutlig allokering kvv'!$B$1:$AJ$1,0),FALSE)/1,0)</f>
        <v>0</v>
      </c>
      <c r="M274">
        <f>IFERROR(VLOOKUP($B274,Kraftvärmeprod!$B$1:$AJ$550,MATCH(M$4,Kraftvärmeprod!$B$1:$AJ$1,0),FALSE)/1,0)-IFERROR(VLOOKUP($B274,'Slutlig allokering kvv'!$B$2:$AJ$550,MATCH(M$4,'Slutlig allokering kvv'!$B$1:$AJ$1,0),FALSE)/1,0)</f>
        <v>0</v>
      </c>
      <c r="N274">
        <f>IFERROR(VLOOKUP($B274,Kraftvärmeprod!$B$1:$AJ$550,MATCH(N$4,Kraftvärmeprod!$B$1:$AJ$1,0),FALSE)/1,0)-IFERROR(VLOOKUP($B274,'Slutlig allokering kvv'!$B$2:$AJ$550,MATCH(N$4,'Slutlig allokering kvv'!$B$1:$AJ$1,0),FALSE)/1,0)</f>
        <v>0</v>
      </c>
      <c r="O274">
        <f>IFERROR(VLOOKUP($B274,Kraftvärmeprod!$B$1:$AJ$550,MATCH(O$4,Kraftvärmeprod!$B$1:$AJ$1,0),FALSE)/1,0)-IFERROR(VLOOKUP($B274,'Slutlig allokering kvv'!$B$2:$AJ$550,MATCH(O$4,'Slutlig allokering kvv'!$B$1:$AJ$1,0),FALSE)/1,0)</f>
        <v>0</v>
      </c>
      <c r="P274">
        <f>IFERROR(VLOOKUP($B274,Kraftvärmeprod!$B$1:$AJ$550,MATCH(P$4,Kraftvärmeprod!$B$1:$AJ$1,0),FALSE)/1,0)-IFERROR(VLOOKUP($B274,'Slutlig allokering kvv'!$B$2:$AJ$550,MATCH(P$4,'Slutlig allokering kvv'!$B$1:$AJ$1,0),FALSE)/1,0)</f>
        <v>0</v>
      </c>
      <c r="Q274">
        <f>IFERROR(VLOOKUP($B274,Kraftvärmeprod!$B$1:$AJ$550,MATCH(Q$4,Kraftvärmeprod!$B$1:$AJ$1,0),FALSE)/1,0)-IFERROR(VLOOKUP($B274,'Slutlig allokering kvv'!$B$2:$AJ$550,MATCH(Q$4,'Slutlig allokering kvv'!$B$1:$AJ$1,0),FALSE)/1,0)</f>
        <v>0</v>
      </c>
      <c r="R274">
        <f>IFERROR(VLOOKUP($B274,Kraftvärmeprod!$B$1:$AJ$550,MATCH(R$4,Kraftvärmeprod!$B$1:$AJ$1,0),FALSE)/1,0)-IFERROR(VLOOKUP($B274,'Slutlig allokering kvv'!$B$2:$AJ$550,MATCH(R$4,'Slutlig allokering kvv'!$B$1:$AJ$1,0),FALSE)/1,0)</f>
        <v>0</v>
      </c>
      <c r="S274">
        <f>IFERROR(VLOOKUP($B274,Kraftvärmeprod!$B$1:$AJ$550,MATCH(S$4,Kraftvärmeprod!$B$1:$AJ$1,0),FALSE)/1,0)-IFERROR(VLOOKUP($B274,'Slutlig allokering kvv'!$B$2:$AJ$550,MATCH(S$4,'Slutlig allokering kvv'!$B$1:$AJ$1,0),FALSE)/1,0)</f>
        <v>0</v>
      </c>
      <c r="T274">
        <f>IFERROR(VLOOKUP($B274,Kraftvärmeprod!$B$1:$AJ$550,MATCH(T$4,Kraftvärmeprod!$B$1:$AJ$1,0),FALSE)/1,0)-IFERROR(VLOOKUP($B274,'Slutlig allokering kvv'!$B$2:$AJ$550,MATCH(T$4,'Slutlig allokering kvv'!$B$1:$AJ$1,0),FALSE)/1,0)</f>
        <v>0</v>
      </c>
      <c r="U274">
        <f>IFERROR(VLOOKUP($B274,Kraftvärmeprod!$B$1:$AJ$550,MATCH(U$4,Kraftvärmeprod!$B$1:$AJ$1,0),FALSE)/1,0)-IFERROR(VLOOKUP($B274,'Slutlig allokering kvv'!$B$2:$AJ$550,MATCH(U$4,'Slutlig allokering kvv'!$B$1:$AJ$1,0),FALSE)/1,0)</f>
        <v>0</v>
      </c>
      <c r="V274">
        <f>IFERROR(VLOOKUP($B274,Kraftvärmeprod!$B$1:$AJ$550,MATCH(V$4,Kraftvärmeprod!$B$1:$AJ$1,0),FALSE)/1,0)-IFERROR(VLOOKUP($B274,'Slutlig allokering kvv'!$B$2:$AJ$550,MATCH(V$4,'Slutlig allokering kvv'!$B$1:$AJ$1,0),FALSE)/1,0)</f>
        <v>0</v>
      </c>
      <c r="W274">
        <f>IFERROR(VLOOKUP($B274,Kraftvärmeprod!$B$1:$AJ$550,MATCH(W$4,Kraftvärmeprod!$B$1:$AJ$1,0),FALSE)/1,0)-IFERROR(VLOOKUP($B274,'Slutlig allokering kvv'!$B$2:$AJ$550,MATCH(W$4,'Slutlig allokering kvv'!$B$1:$AJ$1,0),FALSE)/1,0)</f>
        <v>0</v>
      </c>
      <c r="X274">
        <f>IFERROR(VLOOKUP($B274,Kraftvärmeprod!$B$1:$AJ$550,MATCH(X$4,Kraftvärmeprod!$B$1:$AJ$1,0),FALSE)/1,0)-IFERROR(VLOOKUP($B274,'Slutlig allokering kvv'!$B$2:$AJ$550,MATCH(X$4,'Slutlig allokering kvv'!$B$1:$AJ$1,0),FALSE)/1,0)</f>
        <v>0</v>
      </c>
      <c r="Y274">
        <f>IFERROR(VLOOKUP($B274,Kraftvärmeprod!$B$1:$AJ$550,MATCH(Y$4,Kraftvärmeprod!$B$1:$AJ$1,0),FALSE)/1,0)-IFERROR(VLOOKUP($B274,'Slutlig allokering kvv'!$B$2:$AJ$550,MATCH(Y$4,'Slutlig allokering kvv'!$B$1:$AJ$1,0),FALSE)/1,0)</f>
        <v>0</v>
      </c>
      <c r="Z274">
        <f>IFERROR(VLOOKUP($B274,Kraftvärmeprod!$B$1:$AJ$550,MATCH(Z$4,Kraftvärmeprod!$B$1:$AJ$1,0),FALSE)/1,0)-IFERROR(VLOOKUP($B274,'Slutlig allokering kvv'!$B$2:$AJ$550,MATCH(Z$4,'Slutlig allokering kvv'!$B$1:$AJ$1,0),FALSE)/1,0)</f>
        <v>0</v>
      </c>
      <c r="AA274">
        <f>IFERROR(VLOOKUP($B274,Kraftvärmeprod!$B$1:$AJ$550,MATCH(AA$4,Kraftvärmeprod!$B$1:$AJ$1,0),FALSE)/1,0)-IFERROR(VLOOKUP($B274,'Slutlig allokering kvv'!$B$2:$AJ$550,MATCH(AA$4,'Slutlig allokering kvv'!$B$1:$AJ$1,0),FALSE)/1,0)</f>
        <v>0</v>
      </c>
      <c r="AB274">
        <f>IFERROR(VLOOKUP($B274,Kraftvärmeprod!$B$1:$AJ$550,MATCH(AB$4,Kraftvärmeprod!$B$1:$AJ$1,0),FALSE)/1,0)-IFERROR(VLOOKUP($B274,'Slutlig allokering kvv'!$B$2:$AJ$550,MATCH(AB$4,'Slutlig allokering kvv'!$B$1:$AJ$1,0),FALSE)/1,0)</f>
        <v>0</v>
      </c>
      <c r="AC274">
        <f>IFERROR(VLOOKUP($B274,Kraftvärmeprod!$B$1:$AJ$550,MATCH(AC$4,Kraftvärmeprod!$B$1:$AJ$1,0),FALSE)/1,0)-IFERROR(VLOOKUP($B274,'Slutlig allokering kvv'!$B$2:$AJ$550,MATCH(AC$4,'Slutlig allokering kvv'!$B$1:$AJ$1,0),FALSE)/1,0)</f>
        <v>0</v>
      </c>
      <c r="AD274">
        <f>IFERROR(VLOOKUP($B274,Miljö!$B$1:$E$471,MATCH("Hjälpel kraftvärme (GWh)",Miljö!$B$1:$E$1,0),FALSE)/1,0)-IFERROR(VLOOKUP($B274,'Slutlig allokering kvv'!$B$2:$AJ$550,MATCH(AD$4,'Slutlig allokering kvv'!$B$1:$AJ$1,0),FALSE)/1,0)</f>
        <v>0</v>
      </c>
      <c r="AH274">
        <f t="shared" si="8"/>
        <v>0</v>
      </c>
      <c r="AJ274">
        <f>IFERROR(VLOOKUP($B274,'Slutlig allokering kvv'!$B$2:$AX$550,MATCH("Summa slutlig allokerad tillförd energi (utan hjälpel och rökgaskondensering):",'Slutlig allokering kvv'!$B$1:$AX$1,0),FALSE)/1,"")</f>
        <v>0</v>
      </c>
      <c r="AL274" s="195" t="str">
        <f>IFERROR(1-VLOOKUP($B274,'Slutlig allokering kvv'!$B$2:$AX$550,MATCH("Andel av bränsle i kvv som allokerats till värme, exklusive rökgaskondensering och hjälpel",'Slutlig allokering kvv'!$B$1:$AX$1,0),FALSE),"")</f>
        <v/>
      </c>
      <c r="AN274" s="195" t="str">
        <f t="shared" si="9"/>
        <v/>
      </c>
    </row>
    <row r="275" spans="1:40" x14ac:dyDescent="0.25">
      <c r="A275" s="2" t="s">
        <v>419</v>
      </c>
      <c r="B275" s="2" t="s">
        <v>428</v>
      </c>
      <c r="C275" t="str">
        <f>IFERROR(VLOOKUP($B275,Kraftvärmeprod!$B$1:$AH$479,MATCH(C$4,Kraftvärmeprod!$B$1:$AG$1,0),FALSE)/1,"")</f>
        <v/>
      </c>
      <c r="D275" t="str">
        <f>IFERROR(VLOOKUP($B275,Kraftvärmeprod!$B$1:$AH$479,MATCH(D$4,Kraftvärmeprod!$B$1:$AG$1,0),FALSE)/1,"")</f>
        <v/>
      </c>
      <c r="F275">
        <f>IFERROR(VLOOKUP($B275,Kraftvärmeprod!$B$1:$AJ$550,MATCH(F$4,Kraftvärmeprod!$B$1:$AJ$1,0),FALSE)/1,0)-IFERROR(VLOOKUP($B275,'Slutlig allokering kvv'!$B$2:$AJ$550,MATCH(F$4,'Slutlig allokering kvv'!$B$1:$AJ$1,0),FALSE)/1,0)</f>
        <v>0</v>
      </c>
      <c r="G275">
        <f>IFERROR(VLOOKUP($B275,Kraftvärmeprod!$B$1:$AJ$550,MATCH(G$4,Kraftvärmeprod!$B$1:$AJ$1,0),FALSE)/1,0)-IFERROR(VLOOKUP($B275,'Slutlig allokering kvv'!$B$2:$AJ$550,MATCH(G$4,'Slutlig allokering kvv'!$B$1:$AJ$1,0),FALSE)/1,0)</f>
        <v>0</v>
      </c>
      <c r="H275">
        <f>IFERROR(VLOOKUP($B275,Kraftvärmeprod!$B$1:$AJ$550,MATCH(H$4,Kraftvärmeprod!$B$1:$AJ$1,0),FALSE)/1,0)-IFERROR(VLOOKUP($B275,'Slutlig allokering kvv'!$B$2:$AJ$550,MATCH(H$4,'Slutlig allokering kvv'!$B$1:$AJ$1,0),FALSE)/1,0)</f>
        <v>0</v>
      </c>
      <c r="I275">
        <f>IFERROR(VLOOKUP($B275,Kraftvärmeprod!$B$1:$AJ$550,MATCH(I$4,Kraftvärmeprod!$B$1:$AJ$1,0),FALSE)/1,0)-IFERROR(VLOOKUP($B275,'Slutlig allokering kvv'!$B$2:$AJ$550,MATCH(I$4,'Slutlig allokering kvv'!$B$1:$AJ$1,0),FALSE)/1,0)</f>
        <v>0</v>
      </c>
      <c r="J275">
        <f>IFERROR(VLOOKUP($B275,Kraftvärmeprod!$B$1:$AJ$550,MATCH(J$4,Kraftvärmeprod!$B$1:$AJ$1,0),FALSE)/1,0)-IFERROR(VLOOKUP($B275,'Slutlig allokering kvv'!$B$2:$AJ$550,MATCH(J$4,'Slutlig allokering kvv'!$B$1:$AJ$1,0),FALSE)/1,0)</f>
        <v>0</v>
      </c>
      <c r="K275">
        <f>IFERROR(VLOOKUP($B275,Kraftvärmeprod!$B$1:$AJ$550,MATCH(K$4,Kraftvärmeprod!$B$1:$AJ$1,0),FALSE)/1,0)-IFERROR(VLOOKUP($B275,'Slutlig allokering kvv'!$B$2:$AJ$550,MATCH(K$4,'Slutlig allokering kvv'!$B$1:$AJ$1,0),FALSE)/1,0)</f>
        <v>0</v>
      </c>
      <c r="L275">
        <f>IFERROR(VLOOKUP($B275,Kraftvärmeprod!$B$1:$AJ$550,MATCH(L$4,Kraftvärmeprod!$B$1:$AJ$1,0),FALSE)/1,0)-IFERROR(VLOOKUP($B275,'Slutlig allokering kvv'!$B$2:$AJ$550,MATCH(L$4,'Slutlig allokering kvv'!$B$1:$AJ$1,0),FALSE)/1,0)</f>
        <v>0</v>
      </c>
      <c r="M275">
        <f>IFERROR(VLOOKUP($B275,Kraftvärmeprod!$B$1:$AJ$550,MATCH(M$4,Kraftvärmeprod!$B$1:$AJ$1,0),FALSE)/1,0)-IFERROR(VLOOKUP($B275,'Slutlig allokering kvv'!$B$2:$AJ$550,MATCH(M$4,'Slutlig allokering kvv'!$B$1:$AJ$1,0),FALSE)/1,0)</f>
        <v>0</v>
      </c>
      <c r="N275">
        <f>IFERROR(VLOOKUP($B275,Kraftvärmeprod!$B$1:$AJ$550,MATCH(N$4,Kraftvärmeprod!$B$1:$AJ$1,0),FALSE)/1,0)-IFERROR(VLOOKUP($B275,'Slutlig allokering kvv'!$B$2:$AJ$550,MATCH(N$4,'Slutlig allokering kvv'!$B$1:$AJ$1,0),FALSE)/1,0)</f>
        <v>0</v>
      </c>
      <c r="O275">
        <f>IFERROR(VLOOKUP($B275,Kraftvärmeprod!$B$1:$AJ$550,MATCH(O$4,Kraftvärmeprod!$B$1:$AJ$1,0),FALSE)/1,0)-IFERROR(VLOOKUP($B275,'Slutlig allokering kvv'!$B$2:$AJ$550,MATCH(O$4,'Slutlig allokering kvv'!$B$1:$AJ$1,0),FALSE)/1,0)</f>
        <v>0</v>
      </c>
      <c r="P275">
        <f>IFERROR(VLOOKUP($B275,Kraftvärmeprod!$B$1:$AJ$550,MATCH(P$4,Kraftvärmeprod!$B$1:$AJ$1,0),FALSE)/1,0)-IFERROR(VLOOKUP($B275,'Slutlig allokering kvv'!$B$2:$AJ$550,MATCH(P$4,'Slutlig allokering kvv'!$B$1:$AJ$1,0),FALSE)/1,0)</f>
        <v>0</v>
      </c>
      <c r="Q275">
        <f>IFERROR(VLOOKUP($B275,Kraftvärmeprod!$B$1:$AJ$550,MATCH(Q$4,Kraftvärmeprod!$B$1:$AJ$1,0),FALSE)/1,0)-IFERROR(VLOOKUP($B275,'Slutlig allokering kvv'!$B$2:$AJ$550,MATCH(Q$4,'Slutlig allokering kvv'!$B$1:$AJ$1,0),FALSE)/1,0)</f>
        <v>0</v>
      </c>
      <c r="R275">
        <f>IFERROR(VLOOKUP($B275,Kraftvärmeprod!$B$1:$AJ$550,MATCH(R$4,Kraftvärmeprod!$B$1:$AJ$1,0),FALSE)/1,0)-IFERROR(VLOOKUP($B275,'Slutlig allokering kvv'!$B$2:$AJ$550,MATCH(R$4,'Slutlig allokering kvv'!$B$1:$AJ$1,0),FALSE)/1,0)</f>
        <v>0</v>
      </c>
      <c r="S275">
        <f>IFERROR(VLOOKUP($B275,Kraftvärmeprod!$B$1:$AJ$550,MATCH(S$4,Kraftvärmeprod!$B$1:$AJ$1,0),FALSE)/1,0)-IFERROR(VLOOKUP($B275,'Slutlig allokering kvv'!$B$2:$AJ$550,MATCH(S$4,'Slutlig allokering kvv'!$B$1:$AJ$1,0),FALSE)/1,0)</f>
        <v>0</v>
      </c>
      <c r="T275">
        <f>IFERROR(VLOOKUP($B275,Kraftvärmeprod!$B$1:$AJ$550,MATCH(T$4,Kraftvärmeprod!$B$1:$AJ$1,0),FALSE)/1,0)-IFERROR(VLOOKUP($B275,'Slutlig allokering kvv'!$B$2:$AJ$550,MATCH(T$4,'Slutlig allokering kvv'!$B$1:$AJ$1,0),FALSE)/1,0)</f>
        <v>0</v>
      </c>
      <c r="U275">
        <f>IFERROR(VLOOKUP($B275,Kraftvärmeprod!$B$1:$AJ$550,MATCH(U$4,Kraftvärmeprod!$B$1:$AJ$1,0),FALSE)/1,0)-IFERROR(VLOOKUP($B275,'Slutlig allokering kvv'!$B$2:$AJ$550,MATCH(U$4,'Slutlig allokering kvv'!$B$1:$AJ$1,0),FALSE)/1,0)</f>
        <v>0</v>
      </c>
      <c r="V275">
        <f>IFERROR(VLOOKUP($B275,Kraftvärmeprod!$B$1:$AJ$550,MATCH(V$4,Kraftvärmeprod!$B$1:$AJ$1,0),FALSE)/1,0)-IFERROR(VLOOKUP($B275,'Slutlig allokering kvv'!$B$2:$AJ$550,MATCH(V$4,'Slutlig allokering kvv'!$B$1:$AJ$1,0),FALSE)/1,0)</f>
        <v>0</v>
      </c>
      <c r="W275">
        <f>IFERROR(VLOOKUP($B275,Kraftvärmeprod!$B$1:$AJ$550,MATCH(W$4,Kraftvärmeprod!$B$1:$AJ$1,0),FALSE)/1,0)-IFERROR(VLOOKUP($B275,'Slutlig allokering kvv'!$B$2:$AJ$550,MATCH(W$4,'Slutlig allokering kvv'!$B$1:$AJ$1,0),FALSE)/1,0)</f>
        <v>0</v>
      </c>
      <c r="X275">
        <f>IFERROR(VLOOKUP($B275,Kraftvärmeprod!$B$1:$AJ$550,MATCH(X$4,Kraftvärmeprod!$B$1:$AJ$1,0),FALSE)/1,0)-IFERROR(VLOOKUP($B275,'Slutlig allokering kvv'!$B$2:$AJ$550,MATCH(X$4,'Slutlig allokering kvv'!$B$1:$AJ$1,0),FALSE)/1,0)</f>
        <v>0</v>
      </c>
      <c r="Y275">
        <f>IFERROR(VLOOKUP($B275,Kraftvärmeprod!$B$1:$AJ$550,MATCH(Y$4,Kraftvärmeprod!$B$1:$AJ$1,0),FALSE)/1,0)-IFERROR(VLOOKUP($B275,'Slutlig allokering kvv'!$B$2:$AJ$550,MATCH(Y$4,'Slutlig allokering kvv'!$B$1:$AJ$1,0),FALSE)/1,0)</f>
        <v>0</v>
      </c>
      <c r="Z275">
        <f>IFERROR(VLOOKUP($B275,Kraftvärmeprod!$B$1:$AJ$550,MATCH(Z$4,Kraftvärmeprod!$B$1:$AJ$1,0),FALSE)/1,0)-IFERROR(VLOOKUP($B275,'Slutlig allokering kvv'!$B$2:$AJ$550,MATCH(Z$4,'Slutlig allokering kvv'!$B$1:$AJ$1,0),FALSE)/1,0)</f>
        <v>0</v>
      </c>
      <c r="AA275">
        <f>IFERROR(VLOOKUP($B275,Kraftvärmeprod!$B$1:$AJ$550,MATCH(AA$4,Kraftvärmeprod!$B$1:$AJ$1,0),FALSE)/1,0)-IFERROR(VLOOKUP($B275,'Slutlig allokering kvv'!$B$2:$AJ$550,MATCH(AA$4,'Slutlig allokering kvv'!$B$1:$AJ$1,0),FALSE)/1,0)</f>
        <v>0</v>
      </c>
      <c r="AB275">
        <f>IFERROR(VLOOKUP($B275,Kraftvärmeprod!$B$1:$AJ$550,MATCH(AB$4,Kraftvärmeprod!$B$1:$AJ$1,0),FALSE)/1,0)-IFERROR(VLOOKUP($B275,'Slutlig allokering kvv'!$B$2:$AJ$550,MATCH(AB$4,'Slutlig allokering kvv'!$B$1:$AJ$1,0),FALSE)/1,0)</f>
        <v>0</v>
      </c>
      <c r="AC275">
        <f>IFERROR(VLOOKUP($B275,Kraftvärmeprod!$B$1:$AJ$550,MATCH(AC$4,Kraftvärmeprod!$B$1:$AJ$1,0),FALSE)/1,0)-IFERROR(VLOOKUP($B275,'Slutlig allokering kvv'!$B$2:$AJ$550,MATCH(AC$4,'Slutlig allokering kvv'!$B$1:$AJ$1,0),FALSE)/1,0)</f>
        <v>0</v>
      </c>
      <c r="AD275">
        <f>IFERROR(VLOOKUP($B275,Miljö!$B$1:$E$471,MATCH("Hjälpel kraftvärme (GWh)",Miljö!$B$1:$E$1,0),FALSE)/1,0)-IFERROR(VLOOKUP($B275,'Slutlig allokering kvv'!$B$2:$AJ$550,MATCH(AD$4,'Slutlig allokering kvv'!$B$1:$AJ$1,0),FALSE)/1,0)</f>
        <v>0</v>
      </c>
      <c r="AH275">
        <f t="shared" si="8"/>
        <v>0</v>
      </c>
      <c r="AJ275">
        <f>IFERROR(VLOOKUP($B275,'Slutlig allokering kvv'!$B$2:$AX$550,MATCH("Summa slutlig allokerad tillförd energi (utan hjälpel och rökgaskondensering):",'Slutlig allokering kvv'!$B$1:$AX$1,0),FALSE)/1,"")</f>
        <v>0</v>
      </c>
      <c r="AL275" s="195" t="str">
        <f>IFERROR(1-VLOOKUP($B275,'Slutlig allokering kvv'!$B$2:$AX$550,MATCH("Andel av bränsle i kvv som allokerats till värme, exklusive rökgaskondensering och hjälpel",'Slutlig allokering kvv'!$B$1:$AX$1,0),FALSE),"")</f>
        <v/>
      </c>
      <c r="AN275" s="195" t="str">
        <f t="shared" si="9"/>
        <v/>
      </c>
    </row>
    <row r="276" spans="1:40" x14ac:dyDescent="0.25">
      <c r="A276" s="2" t="s">
        <v>419</v>
      </c>
      <c r="B276" s="2" t="s">
        <v>429</v>
      </c>
      <c r="C276" t="str">
        <f>IFERROR(VLOOKUP($B276,Kraftvärmeprod!$B$1:$AH$479,MATCH(C$4,Kraftvärmeprod!$B$1:$AG$1,0),FALSE)/1,"")</f>
        <v/>
      </c>
      <c r="D276" t="str">
        <f>IFERROR(VLOOKUP($B276,Kraftvärmeprod!$B$1:$AH$479,MATCH(D$4,Kraftvärmeprod!$B$1:$AG$1,0),FALSE)/1,"")</f>
        <v/>
      </c>
      <c r="F276">
        <f>IFERROR(VLOOKUP($B276,Kraftvärmeprod!$B$1:$AJ$550,MATCH(F$4,Kraftvärmeprod!$B$1:$AJ$1,0),FALSE)/1,0)-IFERROR(VLOOKUP($B276,'Slutlig allokering kvv'!$B$2:$AJ$550,MATCH(F$4,'Slutlig allokering kvv'!$B$1:$AJ$1,0),FALSE)/1,0)</f>
        <v>0</v>
      </c>
      <c r="G276">
        <f>IFERROR(VLOOKUP($B276,Kraftvärmeprod!$B$1:$AJ$550,MATCH(G$4,Kraftvärmeprod!$B$1:$AJ$1,0),FALSE)/1,0)-IFERROR(VLOOKUP($B276,'Slutlig allokering kvv'!$B$2:$AJ$550,MATCH(G$4,'Slutlig allokering kvv'!$B$1:$AJ$1,0),FALSE)/1,0)</f>
        <v>0</v>
      </c>
      <c r="H276">
        <f>IFERROR(VLOOKUP($B276,Kraftvärmeprod!$B$1:$AJ$550,MATCH(H$4,Kraftvärmeprod!$B$1:$AJ$1,0),FALSE)/1,0)-IFERROR(VLOOKUP($B276,'Slutlig allokering kvv'!$B$2:$AJ$550,MATCH(H$4,'Slutlig allokering kvv'!$B$1:$AJ$1,0),FALSE)/1,0)</f>
        <v>0</v>
      </c>
      <c r="I276">
        <f>IFERROR(VLOOKUP($B276,Kraftvärmeprod!$B$1:$AJ$550,MATCH(I$4,Kraftvärmeprod!$B$1:$AJ$1,0),FALSE)/1,0)-IFERROR(VLOOKUP($B276,'Slutlig allokering kvv'!$B$2:$AJ$550,MATCH(I$4,'Slutlig allokering kvv'!$B$1:$AJ$1,0),FALSE)/1,0)</f>
        <v>0</v>
      </c>
      <c r="J276">
        <f>IFERROR(VLOOKUP($B276,Kraftvärmeprod!$B$1:$AJ$550,MATCH(J$4,Kraftvärmeprod!$B$1:$AJ$1,0),FALSE)/1,0)-IFERROR(VLOOKUP($B276,'Slutlig allokering kvv'!$B$2:$AJ$550,MATCH(J$4,'Slutlig allokering kvv'!$B$1:$AJ$1,0),FALSE)/1,0)</f>
        <v>0</v>
      </c>
      <c r="K276">
        <f>IFERROR(VLOOKUP($B276,Kraftvärmeprod!$B$1:$AJ$550,MATCH(K$4,Kraftvärmeprod!$B$1:$AJ$1,0),FALSE)/1,0)-IFERROR(VLOOKUP($B276,'Slutlig allokering kvv'!$B$2:$AJ$550,MATCH(K$4,'Slutlig allokering kvv'!$B$1:$AJ$1,0),FALSE)/1,0)</f>
        <v>0</v>
      </c>
      <c r="L276">
        <f>IFERROR(VLOOKUP($B276,Kraftvärmeprod!$B$1:$AJ$550,MATCH(L$4,Kraftvärmeprod!$B$1:$AJ$1,0),FALSE)/1,0)-IFERROR(VLOOKUP($B276,'Slutlig allokering kvv'!$B$2:$AJ$550,MATCH(L$4,'Slutlig allokering kvv'!$B$1:$AJ$1,0),FALSE)/1,0)</f>
        <v>0</v>
      </c>
      <c r="M276">
        <f>IFERROR(VLOOKUP($B276,Kraftvärmeprod!$B$1:$AJ$550,MATCH(M$4,Kraftvärmeprod!$B$1:$AJ$1,0),FALSE)/1,0)-IFERROR(VLOOKUP($B276,'Slutlig allokering kvv'!$B$2:$AJ$550,MATCH(M$4,'Slutlig allokering kvv'!$B$1:$AJ$1,0),FALSE)/1,0)</f>
        <v>0</v>
      </c>
      <c r="N276">
        <f>IFERROR(VLOOKUP($B276,Kraftvärmeprod!$B$1:$AJ$550,MATCH(N$4,Kraftvärmeprod!$B$1:$AJ$1,0),FALSE)/1,0)-IFERROR(VLOOKUP($B276,'Slutlig allokering kvv'!$B$2:$AJ$550,MATCH(N$4,'Slutlig allokering kvv'!$B$1:$AJ$1,0),FALSE)/1,0)</f>
        <v>0</v>
      </c>
      <c r="O276">
        <f>IFERROR(VLOOKUP($B276,Kraftvärmeprod!$B$1:$AJ$550,MATCH(O$4,Kraftvärmeprod!$B$1:$AJ$1,0),FALSE)/1,0)-IFERROR(VLOOKUP($B276,'Slutlig allokering kvv'!$B$2:$AJ$550,MATCH(O$4,'Slutlig allokering kvv'!$B$1:$AJ$1,0),FALSE)/1,0)</f>
        <v>0</v>
      </c>
      <c r="P276">
        <f>IFERROR(VLOOKUP($B276,Kraftvärmeprod!$B$1:$AJ$550,MATCH(P$4,Kraftvärmeprod!$B$1:$AJ$1,0),FALSE)/1,0)-IFERROR(VLOOKUP($B276,'Slutlig allokering kvv'!$B$2:$AJ$550,MATCH(P$4,'Slutlig allokering kvv'!$B$1:$AJ$1,0),FALSE)/1,0)</f>
        <v>0</v>
      </c>
      <c r="Q276">
        <f>IFERROR(VLOOKUP($B276,Kraftvärmeprod!$B$1:$AJ$550,MATCH(Q$4,Kraftvärmeprod!$B$1:$AJ$1,0),FALSE)/1,0)-IFERROR(VLOOKUP($B276,'Slutlig allokering kvv'!$B$2:$AJ$550,MATCH(Q$4,'Slutlig allokering kvv'!$B$1:$AJ$1,0),FALSE)/1,0)</f>
        <v>0</v>
      </c>
      <c r="R276">
        <f>IFERROR(VLOOKUP($B276,Kraftvärmeprod!$B$1:$AJ$550,MATCH(R$4,Kraftvärmeprod!$B$1:$AJ$1,0),FALSE)/1,0)-IFERROR(VLOOKUP($B276,'Slutlig allokering kvv'!$B$2:$AJ$550,MATCH(R$4,'Slutlig allokering kvv'!$B$1:$AJ$1,0),FALSE)/1,0)</f>
        <v>0</v>
      </c>
      <c r="S276">
        <f>IFERROR(VLOOKUP($B276,Kraftvärmeprod!$B$1:$AJ$550,MATCH(S$4,Kraftvärmeprod!$B$1:$AJ$1,0),FALSE)/1,0)-IFERROR(VLOOKUP($B276,'Slutlig allokering kvv'!$B$2:$AJ$550,MATCH(S$4,'Slutlig allokering kvv'!$B$1:$AJ$1,0),FALSE)/1,0)</f>
        <v>0</v>
      </c>
      <c r="T276">
        <f>IFERROR(VLOOKUP($B276,Kraftvärmeprod!$B$1:$AJ$550,MATCH(T$4,Kraftvärmeprod!$B$1:$AJ$1,0),FALSE)/1,0)-IFERROR(VLOOKUP($B276,'Slutlig allokering kvv'!$B$2:$AJ$550,MATCH(T$4,'Slutlig allokering kvv'!$B$1:$AJ$1,0),FALSE)/1,0)</f>
        <v>0</v>
      </c>
      <c r="U276">
        <f>IFERROR(VLOOKUP($B276,Kraftvärmeprod!$B$1:$AJ$550,MATCH(U$4,Kraftvärmeprod!$B$1:$AJ$1,0),FALSE)/1,0)-IFERROR(VLOOKUP($B276,'Slutlig allokering kvv'!$B$2:$AJ$550,MATCH(U$4,'Slutlig allokering kvv'!$B$1:$AJ$1,0),FALSE)/1,0)</f>
        <v>0</v>
      </c>
      <c r="V276">
        <f>IFERROR(VLOOKUP($B276,Kraftvärmeprod!$B$1:$AJ$550,MATCH(V$4,Kraftvärmeprod!$B$1:$AJ$1,0),FALSE)/1,0)-IFERROR(VLOOKUP($B276,'Slutlig allokering kvv'!$B$2:$AJ$550,MATCH(V$4,'Slutlig allokering kvv'!$B$1:$AJ$1,0),FALSE)/1,0)</f>
        <v>0</v>
      </c>
      <c r="W276">
        <f>IFERROR(VLOOKUP($B276,Kraftvärmeprod!$B$1:$AJ$550,MATCH(W$4,Kraftvärmeprod!$B$1:$AJ$1,0),FALSE)/1,0)-IFERROR(VLOOKUP($B276,'Slutlig allokering kvv'!$B$2:$AJ$550,MATCH(W$4,'Slutlig allokering kvv'!$B$1:$AJ$1,0),FALSE)/1,0)</f>
        <v>0</v>
      </c>
      <c r="X276">
        <f>IFERROR(VLOOKUP($B276,Kraftvärmeprod!$B$1:$AJ$550,MATCH(X$4,Kraftvärmeprod!$B$1:$AJ$1,0),FALSE)/1,0)-IFERROR(VLOOKUP($B276,'Slutlig allokering kvv'!$B$2:$AJ$550,MATCH(X$4,'Slutlig allokering kvv'!$B$1:$AJ$1,0),FALSE)/1,0)</f>
        <v>0</v>
      </c>
      <c r="Y276">
        <f>IFERROR(VLOOKUP($B276,Kraftvärmeprod!$B$1:$AJ$550,MATCH(Y$4,Kraftvärmeprod!$B$1:$AJ$1,0),FALSE)/1,0)-IFERROR(VLOOKUP($B276,'Slutlig allokering kvv'!$B$2:$AJ$550,MATCH(Y$4,'Slutlig allokering kvv'!$B$1:$AJ$1,0),FALSE)/1,0)</f>
        <v>0</v>
      </c>
      <c r="Z276">
        <f>IFERROR(VLOOKUP($B276,Kraftvärmeprod!$B$1:$AJ$550,MATCH(Z$4,Kraftvärmeprod!$B$1:$AJ$1,0),FALSE)/1,0)-IFERROR(VLOOKUP($B276,'Slutlig allokering kvv'!$B$2:$AJ$550,MATCH(Z$4,'Slutlig allokering kvv'!$B$1:$AJ$1,0),FALSE)/1,0)</f>
        <v>0</v>
      </c>
      <c r="AA276">
        <f>IFERROR(VLOOKUP($B276,Kraftvärmeprod!$B$1:$AJ$550,MATCH(AA$4,Kraftvärmeprod!$B$1:$AJ$1,0),FALSE)/1,0)-IFERROR(VLOOKUP($B276,'Slutlig allokering kvv'!$B$2:$AJ$550,MATCH(AA$4,'Slutlig allokering kvv'!$B$1:$AJ$1,0),FALSE)/1,0)</f>
        <v>0</v>
      </c>
      <c r="AB276">
        <f>IFERROR(VLOOKUP($B276,Kraftvärmeprod!$B$1:$AJ$550,MATCH(AB$4,Kraftvärmeprod!$B$1:$AJ$1,0),FALSE)/1,0)-IFERROR(VLOOKUP($B276,'Slutlig allokering kvv'!$B$2:$AJ$550,MATCH(AB$4,'Slutlig allokering kvv'!$B$1:$AJ$1,0),FALSE)/1,0)</f>
        <v>0</v>
      </c>
      <c r="AC276">
        <f>IFERROR(VLOOKUP($B276,Kraftvärmeprod!$B$1:$AJ$550,MATCH(AC$4,Kraftvärmeprod!$B$1:$AJ$1,0),FALSE)/1,0)-IFERROR(VLOOKUP($B276,'Slutlig allokering kvv'!$B$2:$AJ$550,MATCH(AC$4,'Slutlig allokering kvv'!$B$1:$AJ$1,0),FALSE)/1,0)</f>
        <v>0</v>
      </c>
      <c r="AD276">
        <f>IFERROR(VLOOKUP($B276,Miljö!$B$1:$E$471,MATCH("Hjälpel kraftvärme (GWh)",Miljö!$B$1:$E$1,0),FALSE)/1,0)-IFERROR(VLOOKUP($B276,'Slutlig allokering kvv'!$B$2:$AJ$550,MATCH(AD$4,'Slutlig allokering kvv'!$B$1:$AJ$1,0),FALSE)/1,0)</f>
        <v>0</v>
      </c>
      <c r="AH276">
        <f t="shared" si="8"/>
        <v>0</v>
      </c>
      <c r="AJ276">
        <f>IFERROR(VLOOKUP($B276,'Slutlig allokering kvv'!$B$2:$AX$550,MATCH("Summa slutlig allokerad tillförd energi (utan hjälpel och rökgaskondensering):",'Slutlig allokering kvv'!$B$1:$AX$1,0),FALSE)/1,"")</f>
        <v>0</v>
      </c>
      <c r="AL276" s="195" t="str">
        <f>IFERROR(1-VLOOKUP($B276,'Slutlig allokering kvv'!$B$2:$AX$550,MATCH("Andel av bränsle i kvv som allokerats till värme, exklusive rökgaskondensering och hjälpel",'Slutlig allokering kvv'!$B$1:$AX$1,0),FALSE),"")</f>
        <v/>
      </c>
      <c r="AN276" s="195" t="str">
        <f t="shared" si="9"/>
        <v/>
      </c>
    </row>
    <row r="277" spans="1:40" x14ac:dyDescent="0.25">
      <c r="A277" s="2" t="s">
        <v>419</v>
      </c>
      <c r="B277" s="2" t="s">
        <v>430</v>
      </c>
      <c r="C277" t="str">
        <f>IFERROR(VLOOKUP($B277,Kraftvärmeprod!$B$1:$AH$479,MATCH(C$4,Kraftvärmeprod!$B$1:$AG$1,0),FALSE)/1,"")</f>
        <v/>
      </c>
      <c r="D277" t="str">
        <f>IFERROR(VLOOKUP($B277,Kraftvärmeprod!$B$1:$AH$479,MATCH(D$4,Kraftvärmeprod!$B$1:$AG$1,0),FALSE)/1,"")</f>
        <v/>
      </c>
      <c r="F277">
        <f>IFERROR(VLOOKUP($B277,Kraftvärmeprod!$B$1:$AJ$550,MATCH(F$4,Kraftvärmeprod!$B$1:$AJ$1,0),FALSE)/1,0)-IFERROR(VLOOKUP($B277,'Slutlig allokering kvv'!$B$2:$AJ$550,MATCH(F$4,'Slutlig allokering kvv'!$B$1:$AJ$1,0),FALSE)/1,0)</f>
        <v>0</v>
      </c>
      <c r="G277">
        <f>IFERROR(VLOOKUP($B277,Kraftvärmeprod!$B$1:$AJ$550,MATCH(G$4,Kraftvärmeprod!$B$1:$AJ$1,0),FALSE)/1,0)-IFERROR(VLOOKUP($B277,'Slutlig allokering kvv'!$B$2:$AJ$550,MATCH(G$4,'Slutlig allokering kvv'!$B$1:$AJ$1,0),FALSE)/1,0)</f>
        <v>0</v>
      </c>
      <c r="H277">
        <f>IFERROR(VLOOKUP($B277,Kraftvärmeprod!$B$1:$AJ$550,MATCH(H$4,Kraftvärmeprod!$B$1:$AJ$1,0),FALSE)/1,0)-IFERROR(VLOOKUP($B277,'Slutlig allokering kvv'!$B$2:$AJ$550,MATCH(H$4,'Slutlig allokering kvv'!$B$1:$AJ$1,0),FALSE)/1,0)</f>
        <v>0</v>
      </c>
      <c r="I277">
        <f>IFERROR(VLOOKUP($B277,Kraftvärmeprod!$B$1:$AJ$550,MATCH(I$4,Kraftvärmeprod!$B$1:$AJ$1,0),FALSE)/1,0)-IFERROR(VLOOKUP($B277,'Slutlig allokering kvv'!$B$2:$AJ$550,MATCH(I$4,'Slutlig allokering kvv'!$B$1:$AJ$1,0),FALSE)/1,0)</f>
        <v>0</v>
      </c>
      <c r="J277">
        <f>IFERROR(VLOOKUP($B277,Kraftvärmeprod!$B$1:$AJ$550,MATCH(J$4,Kraftvärmeprod!$B$1:$AJ$1,0),FALSE)/1,0)-IFERROR(VLOOKUP($B277,'Slutlig allokering kvv'!$B$2:$AJ$550,MATCH(J$4,'Slutlig allokering kvv'!$B$1:$AJ$1,0),FALSE)/1,0)</f>
        <v>0</v>
      </c>
      <c r="K277">
        <f>IFERROR(VLOOKUP($B277,Kraftvärmeprod!$B$1:$AJ$550,MATCH(K$4,Kraftvärmeprod!$B$1:$AJ$1,0),FALSE)/1,0)-IFERROR(VLOOKUP($B277,'Slutlig allokering kvv'!$B$2:$AJ$550,MATCH(K$4,'Slutlig allokering kvv'!$B$1:$AJ$1,0),FALSE)/1,0)</f>
        <v>0</v>
      </c>
      <c r="L277">
        <f>IFERROR(VLOOKUP($B277,Kraftvärmeprod!$B$1:$AJ$550,MATCH(L$4,Kraftvärmeprod!$B$1:$AJ$1,0),FALSE)/1,0)-IFERROR(VLOOKUP($B277,'Slutlig allokering kvv'!$B$2:$AJ$550,MATCH(L$4,'Slutlig allokering kvv'!$B$1:$AJ$1,0),FALSE)/1,0)</f>
        <v>0</v>
      </c>
      <c r="M277">
        <f>IFERROR(VLOOKUP($B277,Kraftvärmeprod!$B$1:$AJ$550,MATCH(M$4,Kraftvärmeprod!$B$1:$AJ$1,0),FALSE)/1,0)-IFERROR(VLOOKUP($B277,'Slutlig allokering kvv'!$B$2:$AJ$550,MATCH(M$4,'Slutlig allokering kvv'!$B$1:$AJ$1,0),FALSE)/1,0)</f>
        <v>0</v>
      </c>
      <c r="N277">
        <f>IFERROR(VLOOKUP($B277,Kraftvärmeprod!$B$1:$AJ$550,MATCH(N$4,Kraftvärmeprod!$B$1:$AJ$1,0),FALSE)/1,0)-IFERROR(VLOOKUP($B277,'Slutlig allokering kvv'!$B$2:$AJ$550,MATCH(N$4,'Slutlig allokering kvv'!$B$1:$AJ$1,0),FALSE)/1,0)</f>
        <v>0</v>
      </c>
      <c r="O277">
        <f>IFERROR(VLOOKUP($B277,Kraftvärmeprod!$B$1:$AJ$550,MATCH(O$4,Kraftvärmeprod!$B$1:$AJ$1,0),FALSE)/1,0)-IFERROR(VLOOKUP($B277,'Slutlig allokering kvv'!$B$2:$AJ$550,MATCH(O$4,'Slutlig allokering kvv'!$B$1:$AJ$1,0),FALSE)/1,0)</f>
        <v>0</v>
      </c>
      <c r="P277">
        <f>IFERROR(VLOOKUP($B277,Kraftvärmeprod!$B$1:$AJ$550,MATCH(P$4,Kraftvärmeprod!$B$1:$AJ$1,0),FALSE)/1,0)-IFERROR(VLOOKUP($B277,'Slutlig allokering kvv'!$B$2:$AJ$550,MATCH(P$4,'Slutlig allokering kvv'!$B$1:$AJ$1,0),FALSE)/1,0)</f>
        <v>0</v>
      </c>
      <c r="Q277">
        <f>IFERROR(VLOOKUP($B277,Kraftvärmeprod!$B$1:$AJ$550,MATCH(Q$4,Kraftvärmeprod!$B$1:$AJ$1,0),FALSE)/1,0)-IFERROR(VLOOKUP($B277,'Slutlig allokering kvv'!$B$2:$AJ$550,MATCH(Q$4,'Slutlig allokering kvv'!$B$1:$AJ$1,0),FALSE)/1,0)</f>
        <v>0</v>
      </c>
      <c r="R277">
        <f>IFERROR(VLOOKUP($B277,Kraftvärmeprod!$B$1:$AJ$550,MATCH(R$4,Kraftvärmeprod!$B$1:$AJ$1,0),FALSE)/1,0)-IFERROR(VLOOKUP($B277,'Slutlig allokering kvv'!$B$2:$AJ$550,MATCH(R$4,'Slutlig allokering kvv'!$B$1:$AJ$1,0),FALSE)/1,0)</f>
        <v>0</v>
      </c>
      <c r="S277">
        <f>IFERROR(VLOOKUP($B277,Kraftvärmeprod!$B$1:$AJ$550,MATCH(S$4,Kraftvärmeprod!$B$1:$AJ$1,0),FALSE)/1,0)-IFERROR(VLOOKUP($B277,'Slutlig allokering kvv'!$B$2:$AJ$550,MATCH(S$4,'Slutlig allokering kvv'!$B$1:$AJ$1,0),FALSE)/1,0)</f>
        <v>0</v>
      </c>
      <c r="T277">
        <f>IFERROR(VLOOKUP($B277,Kraftvärmeprod!$B$1:$AJ$550,MATCH(T$4,Kraftvärmeprod!$B$1:$AJ$1,0),FALSE)/1,0)-IFERROR(VLOOKUP($B277,'Slutlig allokering kvv'!$B$2:$AJ$550,MATCH(T$4,'Slutlig allokering kvv'!$B$1:$AJ$1,0),FALSE)/1,0)</f>
        <v>0</v>
      </c>
      <c r="U277">
        <f>IFERROR(VLOOKUP($B277,Kraftvärmeprod!$B$1:$AJ$550,MATCH(U$4,Kraftvärmeprod!$B$1:$AJ$1,0),FALSE)/1,0)-IFERROR(VLOOKUP($B277,'Slutlig allokering kvv'!$B$2:$AJ$550,MATCH(U$4,'Slutlig allokering kvv'!$B$1:$AJ$1,0),FALSE)/1,0)</f>
        <v>0</v>
      </c>
      <c r="V277">
        <f>IFERROR(VLOOKUP($B277,Kraftvärmeprod!$B$1:$AJ$550,MATCH(V$4,Kraftvärmeprod!$B$1:$AJ$1,0),FALSE)/1,0)-IFERROR(VLOOKUP($B277,'Slutlig allokering kvv'!$B$2:$AJ$550,MATCH(V$4,'Slutlig allokering kvv'!$B$1:$AJ$1,0),FALSE)/1,0)</f>
        <v>0</v>
      </c>
      <c r="W277">
        <f>IFERROR(VLOOKUP($B277,Kraftvärmeprod!$B$1:$AJ$550,MATCH(W$4,Kraftvärmeprod!$B$1:$AJ$1,0),FALSE)/1,0)-IFERROR(VLOOKUP($B277,'Slutlig allokering kvv'!$B$2:$AJ$550,MATCH(W$4,'Slutlig allokering kvv'!$B$1:$AJ$1,0),FALSE)/1,0)</f>
        <v>0</v>
      </c>
      <c r="X277">
        <f>IFERROR(VLOOKUP($B277,Kraftvärmeprod!$B$1:$AJ$550,MATCH(X$4,Kraftvärmeprod!$B$1:$AJ$1,0),FALSE)/1,0)-IFERROR(VLOOKUP($B277,'Slutlig allokering kvv'!$B$2:$AJ$550,MATCH(X$4,'Slutlig allokering kvv'!$B$1:$AJ$1,0),FALSE)/1,0)</f>
        <v>0</v>
      </c>
      <c r="Y277">
        <f>IFERROR(VLOOKUP($B277,Kraftvärmeprod!$B$1:$AJ$550,MATCH(Y$4,Kraftvärmeprod!$B$1:$AJ$1,0),FALSE)/1,0)-IFERROR(VLOOKUP($B277,'Slutlig allokering kvv'!$B$2:$AJ$550,MATCH(Y$4,'Slutlig allokering kvv'!$B$1:$AJ$1,0),FALSE)/1,0)</f>
        <v>0</v>
      </c>
      <c r="Z277">
        <f>IFERROR(VLOOKUP($B277,Kraftvärmeprod!$B$1:$AJ$550,MATCH(Z$4,Kraftvärmeprod!$B$1:$AJ$1,0),FALSE)/1,0)-IFERROR(VLOOKUP($B277,'Slutlig allokering kvv'!$B$2:$AJ$550,MATCH(Z$4,'Slutlig allokering kvv'!$B$1:$AJ$1,0),FALSE)/1,0)</f>
        <v>0</v>
      </c>
      <c r="AA277">
        <f>IFERROR(VLOOKUP($B277,Kraftvärmeprod!$B$1:$AJ$550,MATCH(AA$4,Kraftvärmeprod!$B$1:$AJ$1,0),FALSE)/1,0)-IFERROR(VLOOKUP($B277,'Slutlig allokering kvv'!$B$2:$AJ$550,MATCH(AA$4,'Slutlig allokering kvv'!$B$1:$AJ$1,0),FALSE)/1,0)</f>
        <v>0</v>
      </c>
      <c r="AB277">
        <f>IFERROR(VLOOKUP($B277,Kraftvärmeprod!$B$1:$AJ$550,MATCH(AB$4,Kraftvärmeprod!$B$1:$AJ$1,0),FALSE)/1,0)-IFERROR(VLOOKUP($B277,'Slutlig allokering kvv'!$B$2:$AJ$550,MATCH(AB$4,'Slutlig allokering kvv'!$B$1:$AJ$1,0),FALSE)/1,0)</f>
        <v>0</v>
      </c>
      <c r="AC277">
        <f>IFERROR(VLOOKUP($B277,Kraftvärmeprod!$B$1:$AJ$550,MATCH(AC$4,Kraftvärmeprod!$B$1:$AJ$1,0),FALSE)/1,0)-IFERROR(VLOOKUP($B277,'Slutlig allokering kvv'!$B$2:$AJ$550,MATCH(AC$4,'Slutlig allokering kvv'!$B$1:$AJ$1,0),FALSE)/1,0)</f>
        <v>0</v>
      </c>
      <c r="AD277">
        <f>IFERROR(VLOOKUP($B277,Miljö!$B$1:$E$471,MATCH("Hjälpel kraftvärme (GWh)",Miljö!$B$1:$E$1,0),FALSE)/1,0)-IFERROR(VLOOKUP($B277,'Slutlig allokering kvv'!$B$2:$AJ$550,MATCH(AD$4,'Slutlig allokering kvv'!$B$1:$AJ$1,0),FALSE)/1,0)</f>
        <v>0</v>
      </c>
      <c r="AH277">
        <f t="shared" si="8"/>
        <v>0</v>
      </c>
      <c r="AJ277">
        <f>IFERROR(VLOOKUP($B277,'Slutlig allokering kvv'!$B$2:$AX$550,MATCH("Summa slutlig allokerad tillförd energi (utan hjälpel och rökgaskondensering):",'Slutlig allokering kvv'!$B$1:$AX$1,0),FALSE)/1,"")</f>
        <v>0</v>
      </c>
      <c r="AL277" s="195" t="str">
        <f>IFERROR(1-VLOOKUP($B277,'Slutlig allokering kvv'!$B$2:$AX$550,MATCH("Andel av bränsle i kvv som allokerats till värme, exklusive rökgaskondensering och hjälpel",'Slutlig allokering kvv'!$B$1:$AX$1,0),FALSE),"")</f>
        <v/>
      </c>
      <c r="AN277" s="195" t="str">
        <f t="shared" si="9"/>
        <v/>
      </c>
    </row>
    <row r="278" spans="1:40" x14ac:dyDescent="0.25">
      <c r="A278" s="2" t="s">
        <v>419</v>
      </c>
      <c r="B278" s="2" t="s">
        <v>431</v>
      </c>
      <c r="C278" t="str">
        <f>IFERROR(VLOOKUP($B278,Kraftvärmeprod!$B$1:$AH$479,MATCH(C$4,Kraftvärmeprod!$B$1:$AG$1,0),FALSE)/1,"")</f>
        <v/>
      </c>
      <c r="D278" t="str">
        <f>IFERROR(VLOOKUP($B278,Kraftvärmeprod!$B$1:$AH$479,MATCH(D$4,Kraftvärmeprod!$B$1:$AG$1,0),FALSE)/1,"")</f>
        <v/>
      </c>
      <c r="F278">
        <f>IFERROR(VLOOKUP($B278,Kraftvärmeprod!$B$1:$AJ$550,MATCH(F$4,Kraftvärmeprod!$B$1:$AJ$1,0),FALSE)/1,0)-IFERROR(VLOOKUP($B278,'Slutlig allokering kvv'!$B$2:$AJ$550,MATCH(F$4,'Slutlig allokering kvv'!$B$1:$AJ$1,0),FALSE)/1,0)</f>
        <v>0</v>
      </c>
      <c r="G278">
        <f>IFERROR(VLOOKUP($B278,Kraftvärmeprod!$B$1:$AJ$550,MATCH(G$4,Kraftvärmeprod!$B$1:$AJ$1,0),FALSE)/1,0)-IFERROR(VLOOKUP($B278,'Slutlig allokering kvv'!$B$2:$AJ$550,MATCH(G$4,'Slutlig allokering kvv'!$B$1:$AJ$1,0),FALSE)/1,0)</f>
        <v>0</v>
      </c>
      <c r="H278">
        <f>IFERROR(VLOOKUP($B278,Kraftvärmeprod!$B$1:$AJ$550,MATCH(H$4,Kraftvärmeprod!$B$1:$AJ$1,0),FALSE)/1,0)-IFERROR(VLOOKUP($B278,'Slutlig allokering kvv'!$B$2:$AJ$550,MATCH(H$4,'Slutlig allokering kvv'!$B$1:$AJ$1,0),FALSE)/1,0)</f>
        <v>0</v>
      </c>
      <c r="I278">
        <f>IFERROR(VLOOKUP($B278,Kraftvärmeprod!$B$1:$AJ$550,MATCH(I$4,Kraftvärmeprod!$B$1:$AJ$1,0),FALSE)/1,0)-IFERROR(VLOOKUP($B278,'Slutlig allokering kvv'!$B$2:$AJ$550,MATCH(I$4,'Slutlig allokering kvv'!$B$1:$AJ$1,0),FALSE)/1,0)</f>
        <v>0</v>
      </c>
      <c r="J278">
        <f>IFERROR(VLOOKUP($B278,Kraftvärmeprod!$B$1:$AJ$550,MATCH(J$4,Kraftvärmeprod!$B$1:$AJ$1,0),FALSE)/1,0)-IFERROR(VLOOKUP($B278,'Slutlig allokering kvv'!$B$2:$AJ$550,MATCH(J$4,'Slutlig allokering kvv'!$B$1:$AJ$1,0),FALSE)/1,0)</f>
        <v>0</v>
      </c>
      <c r="K278">
        <f>IFERROR(VLOOKUP($B278,Kraftvärmeprod!$B$1:$AJ$550,MATCH(K$4,Kraftvärmeprod!$B$1:$AJ$1,0),FALSE)/1,0)-IFERROR(VLOOKUP($B278,'Slutlig allokering kvv'!$B$2:$AJ$550,MATCH(K$4,'Slutlig allokering kvv'!$B$1:$AJ$1,0),FALSE)/1,0)</f>
        <v>0</v>
      </c>
      <c r="L278">
        <f>IFERROR(VLOOKUP($B278,Kraftvärmeprod!$B$1:$AJ$550,MATCH(L$4,Kraftvärmeprod!$B$1:$AJ$1,0),FALSE)/1,0)-IFERROR(VLOOKUP($B278,'Slutlig allokering kvv'!$B$2:$AJ$550,MATCH(L$4,'Slutlig allokering kvv'!$B$1:$AJ$1,0),FALSE)/1,0)</f>
        <v>0</v>
      </c>
      <c r="M278">
        <f>IFERROR(VLOOKUP($B278,Kraftvärmeprod!$B$1:$AJ$550,MATCH(M$4,Kraftvärmeprod!$B$1:$AJ$1,0),FALSE)/1,0)-IFERROR(VLOOKUP($B278,'Slutlig allokering kvv'!$B$2:$AJ$550,MATCH(M$4,'Slutlig allokering kvv'!$B$1:$AJ$1,0),FALSE)/1,0)</f>
        <v>0</v>
      </c>
      <c r="N278">
        <f>IFERROR(VLOOKUP($B278,Kraftvärmeprod!$B$1:$AJ$550,MATCH(N$4,Kraftvärmeprod!$B$1:$AJ$1,0),FALSE)/1,0)-IFERROR(VLOOKUP($B278,'Slutlig allokering kvv'!$B$2:$AJ$550,MATCH(N$4,'Slutlig allokering kvv'!$B$1:$AJ$1,0),FALSE)/1,0)</f>
        <v>0</v>
      </c>
      <c r="O278">
        <f>IFERROR(VLOOKUP($B278,Kraftvärmeprod!$B$1:$AJ$550,MATCH(O$4,Kraftvärmeprod!$B$1:$AJ$1,0),FALSE)/1,0)-IFERROR(VLOOKUP($B278,'Slutlig allokering kvv'!$B$2:$AJ$550,MATCH(O$4,'Slutlig allokering kvv'!$B$1:$AJ$1,0),FALSE)/1,0)</f>
        <v>0</v>
      </c>
      <c r="P278">
        <f>IFERROR(VLOOKUP($B278,Kraftvärmeprod!$B$1:$AJ$550,MATCH(P$4,Kraftvärmeprod!$B$1:$AJ$1,0),FALSE)/1,0)-IFERROR(VLOOKUP($B278,'Slutlig allokering kvv'!$B$2:$AJ$550,MATCH(P$4,'Slutlig allokering kvv'!$B$1:$AJ$1,0),FALSE)/1,0)</f>
        <v>0</v>
      </c>
      <c r="Q278">
        <f>IFERROR(VLOOKUP($B278,Kraftvärmeprod!$B$1:$AJ$550,MATCH(Q$4,Kraftvärmeprod!$B$1:$AJ$1,0),FALSE)/1,0)-IFERROR(VLOOKUP($B278,'Slutlig allokering kvv'!$B$2:$AJ$550,MATCH(Q$4,'Slutlig allokering kvv'!$B$1:$AJ$1,0),FALSE)/1,0)</f>
        <v>0</v>
      </c>
      <c r="R278">
        <f>IFERROR(VLOOKUP($B278,Kraftvärmeprod!$B$1:$AJ$550,MATCH(R$4,Kraftvärmeprod!$B$1:$AJ$1,0),FALSE)/1,0)-IFERROR(VLOOKUP($B278,'Slutlig allokering kvv'!$B$2:$AJ$550,MATCH(R$4,'Slutlig allokering kvv'!$B$1:$AJ$1,0),FALSE)/1,0)</f>
        <v>0</v>
      </c>
      <c r="S278">
        <f>IFERROR(VLOOKUP($B278,Kraftvärmeprod!$B$1:$AJ$550,MATCH(S$4,Kraftvärmeprod!$B$1:$AJ$1,0),FALSE)/1,0)-IFERROR(VLOOKUP($B278,'Slutlig allokering kvv'!$B$2:$AJ$550,MATCH(S$4,'Slutlig allokering kvv'!$B$1:$AJ$1,0),FALSE)/1,0)</f>
        <v>0</v>
      </c>
      <c r="T278">
        <f>IFERROR(VLOOKUP($B278,Kraftvärmeprod!$B$1:$AJ$550,MATCH(T$4,Kraftvärmeprod!$B$1:$AJ$1,0),FALSE)/1,0)-IFERROR(VLOOKUP($B278,'Slutlig allokering kvv'!$B$2:$AJ$550,MATCH(T$4,'Slutlig allokering kvv'!$B$1:$AJ$1,0),FALSE)/1,0)</f>
        <v>0</v>
      </c>
      <c r="U278">
        <f>IFERROR(VLOOKUP($B278,Kraftvärmeprod!$B$1:$AJ$550,MATCH(U$4,Kraftvärmeprod!$B$1:$AJ$1,0),FALSE)/1,0)-IFERROR(VLOOKUP($B278,'Slutlig allokering kvv'!$B$2:$AJ$550,MATCH(U$4,'Slutlig allokering kvv'!$B$1:$AJ$1,0),FALSE)/1,0)</f>
        <v>0</v>
      </c>
      <c r="V278">
        <f>IFERROR(VLOOKUP($B278,Kraftvärmeprod!$B$1:$AJ$550,MATCH(V$4,Kraftvärmeprod!$B$1:$AJ$1,0),FALSE)/1,0)-IFERROR(VLOOKUP($B278,'Slutlig allokering kvv'!$B$2:$AJ$550,MATCH(V$4,'Slutlig allokering kvv'!$B$1:$AJ$1,0),FALSE)/1,0)</f>
        <v>0</v>
      </c>
      <c r="W278">
        <f>IFERROR(VLOOKUP($B278,Kraftvärmeprod!$B$1:$AJ$550,MATCH(W$4,Kraftvärmeprod!$B$1:$AJ$1,0),FALSE)/1,0)-IFERROR(VLOOKUP($B278,'Slutlig allokering kvv'!$B$2:$AJ$550,MATCH(W$4,'Slutlig allokering kvv'!$B$1:$AJ$1,0),FALSE)/1,0)</f>
        <v>0</v>
      </c>
      <c r="X278">
        <f>IFERROR(VLOOKUP($B278,Kraftvärmeprod!$B$1:$AJ$550,MATCH(X$4,Kraftvärmeprod!$B$1:$AJ$1,0),FALSE)/1,0)-IFERROR(VLOOKUP($B278,'Slutlig allokering kvv'!$B$2:$AJ$550,MATCH(X$4,'Slutlig allokering kvv'!$B$1:$AJ$1,0),FALSE)/1,0)</f>
        <v>0</v>
      </c>
      <c r="Y278">
        <f>IFERROR(VLOOKUP($B278,Kraftvärmeprod!$B$1:$AJ$550,MATCH(Y$4,Kraftvärmeprod!$B$1:$AJ$1,0),FALSE)/1,0)-IFERROR(VLOOKUP($B278,'Slutlig allokering kvv'!$B$2:$AJ$550,MATCH(Y$4,'Slutlig allokering kvv'!$B$1:$AJ$1,0),FALSE)/1,0)</f>
        <v>0</v>
      </c>
      <c r="Z278">
        <f>IFERROR(VLOOKUP($B278,Kraftvärmeprod!$B$1:$AJ$550,MATCH(Z$4,Kraftvärmeprod!$B$1:$AJ$1,0),FALSE)/1,0)-IFERROR(VLOOKUP($B278,'Slutlig allokering kvv'!$B$2:$AJ$550,MATCH(Z$4,'Slutlig allokering kvv'!$B$1:$AJ$1,0),FALSE)/1,0)</f>
        <v>0</v>
      </c>
      <c r="AA278">
        <f>IFERROR(VLOOKUP($B278,Kraftvärmeprod!$B$1:$AJ$550,MATCH(AA$4,Kraftvärmeprod!$B$1:$AJ$1,0),FALSE)/1,0)-IFERROR(VLOOKUP($B278,'Slutlig allokering kvv'!$B$2:$AJ$550,MATCH(AA$4,'Slutlig allokering kvv'!$B$1:$AJ$1,0),FALSE)/1,0)</f>
        <v>0</v>
      </c>
      <c r="AB278">
        <f>IFERROR(VLOOKUP($B278,Kraftvärmeprod!$B$1:$AJ$550,MATCH(AB$4,Kraftvärmeprod!$B$1:$AJ$1,0),FALSE)/1,0)-IFERROR(VLOOKUP($B278,'Slutlig allokering kvv'!$B$2:$AJ$550,MATCH(AB$4,'Slutlig allokering kvv'!$B$1:$AJ$1,0),FALSE)/1,0)</f>
        <v>0</v>
      </c>
      <c r="AC278">
        <f>IFERROR(VLOOKUP($B278,Kraftvärmeprod!$B$1:$AJ$550,MATCH(AC$4,Kraftvärmeprod!$B$1:$AJ$1,0),FALSE)/1,0)-IFERROR(VLOOKUP($B278,'Slutlig allokering kvv'!$B$2:$AJ$550,MATCH(AC$4,'Slutlig allokering kvv'!$B$1:$AJ$1,0),FALSE)/1,0)</f>
        <v>0</v>
      </c>
      <c r="AD278">
        <f>IFERROR(VLOOKUP($B278,Miljö!$B$1:$E$471,MATCH("Hjälpel kraftvärme (GWh)",Miljö!$B$1:$E$1,0),FALSE)/1,0)-IFERROR(VLOOKUP($B278,'Slutlig allokering kvv'!$B$2:$AJ$550,MATCH(AD$4,'Slutlig allokering kvv'!$B$1:$AJ$1,0),FALSE)/1,0)</f>
        <v>0</v>
      </c>
      <c r="AH278">
        <f t="shared" si="8"/>
        <v>0</v>
      </c>
      <c r="AJ278">
        <f>IFERROR(VLOOKUP($B278,'Slutlig allokering kvv'!$B$2:$AX$550,MATCH("Summa slutlig allokerad tillförd energi (utan hjälpel och rökgaskondensering):",'Slutlig allokering kvv'!$B$1:$AX$1,0),FALSE)/1,"")</f>
        <v>0</v>
      </c>
      <c r="AL278" s="195" t="str">
        <f>IFERROR(1-VLOOKUP($B278,'Slutlig allokering kvv'!$B$2:$AX$550,MATCH("Andel av bränsle i kvv som allokerats till värme, exklusive rökgaskondensering och hjälpel",'Slutlig allokering kvv'!$B$1:$AX$1,0),FALSE),"")</f>
        <v/>
      </c>
      <c r="AN278" s="195" t="str">
        <f t="shared" si="9"/>
        <v/>
      </c>
    </row>
    <row r="279" spans="1:40" x14ac:dyDescent="0.25">
      <c r="A279" s="2" t="s">
        <v>419</v>
      </c>
      <c r="B279" s="2" t="s">
        <v>432</v>
      </c>
      <c r="C279" t="str">
        <f>IFERROR(VLOOKUP($B279,Kraftvärmeprod!$B$1:$AH$479,MATCH(C$4,Kraftvärmeprod!$B$1:$AG$1,0),FALSE)/1,"")</f>
        <v/>
      </c>
      <c r="D279" t="str">
        <f>IFERROR(VLOOKUP($B279,Kraftvärmeprod!$B$1:$AH$479,MATCH(D$4,Kraftvärmeprod!$B$1:$AG$1,0),FALSE)/1,"")</f>
        <v/>
      </c>
      <c r="F279">
        <f>IFERROR(VLOOKUP($B279,Kraftvärmeprod!$B$1:$AJ$550,MATCH(F$4,Kraftvärmeprod!$B$1:$AJ$1,0),FALSE)/1,0)-IFERROR(VLOOKUP($B279,'Slutlig allokering kvv'!$B$2:$AJ$550,MATCH(F$4,'Slutlig allokering kvv'!$B$1:$AJ$1,0),FALSE)/1,0)</f>
        <v>0</v>
      </c>
      <c r="G279">
        <f>IFERROR(VLOOKUP($B279,Kraftvärmeprod!$B$1:$AJ$550,MATCH(G$4,Kraftvärmeprod!$B$1:$AJ$1,0),FALSE)/1,0)-IFERROR(VLOOKUP($B279,'Slutlig allokering kvv'!$B$2:$AJ$550,MATCH(G$4,'Slutlig allokering kvv'!$B$1:$AJ$1,0),FALSE)/1,0)</f>
        <v>0</v>
      </c>
      <c r="H279">
        <f>IFERROR(VLOOKUP($B279,Kraftvärmeprod!$B$1:$AJ$550,MATCH(H$4,Kraftvärmeprod!$B$1:$AJ$1,0),FALSE)/1,0)-IFERROR(VLOOKUP($B279,'Slutlig allokering kvv'!$B$2:$AJ$550,MATCH(H$4,'Slutlig allokering kvv'!$B$1:$AJ$1,0),FALSE)/1,0)</f>
        <v>0</v>
      </c>
      <c r="I279">
        <f>IFERROR(VLOOKUP($B279,Kraftvärmeprod!$B$1:$AJ$550,MATCH(I$4,Kraftvärmeprod!$B$1:$AJ$1,0),FALSE)/1,0)-IFERROR(VLOOKUP($B279,'Slutlig allokering kvv'!$B$2:$AJ$550,MATCH(I$4,'Slutlig allokering kvv'!$B$1:$AJ$1,0),FALSE)/1,0)</f>
        <v>0</v>
      </c>
      <c r="J279">
        <f>IFERROR(VLOOKUP($B279,Kraftvärmeprod!$B$1:$AJ$550,MATCH(J$4,Kraftvärmeprod!$B$1:$AJ$1,0),FALSE)/1,0)-IFERROR(VLOOKUP($B279,'Slutlig allokering kvv'!$B$2:$AJ$550,MATCH(J$4,'Slutlig allokering kvv'!$B$1:$AJ$1,0),FALSE)/1,0)</f>
        <v>0</v>
      </c>
      <c r="K279">
        <f>IFERROR(VLOOKUP($B279,Kraftvärmeprod!$B$1:$AJ$550,MATCH(K$4,Kraftvärmeprod!$B$1:$AJ$1,0),FALSE)/1,0)-IFERROR(VLOOKUP($B279,'Slutlig allokering kvv'!$B$2:$AJ$550,MATCH(K$4,'Slutlig allokering kvv'!$B$1:$AJ$1,0),FALSE)/1,0)</f>
        <v>0</v>
      </c>
      <c r="L279">
        <f>IFERROR(VLOOKUP($B279,Kraftvärmeprod!$B$1:$AJ$550,MATCH(L$4,Kraftvärmeprod!$B$1:$AJ$1,0),FALSE)/1,0)-IFERROR(VLOOKUP($B279,'Slutlig allokering kvv'!$B$2:$AJ$550,MATCH(L$4,'Slutlig allokering kvv'!$B$1:$AJ$1,0),FALSE)/1,0)</f>
        <v>0</v>
      </c>
      <c r="M279">
        <f>IFERROR(VLOOKUP($B279,Kraftvärmeprod!$B$1:$AJ$550,MATCH(M$4,Kraftvärmeprod!$B$1:$AJ$1,0),FALSE)/1,0)-IFERROR(VLOOKUP($B279,'Slutlig allokering kvv'!$B$2:$AJ$550,MATCH(M$4,'Slutlig allokering kvv'!$B$1:$AJ$1,0),FALSE)/1,0)</f>
        <v>0</v>
      </c>
      <c r="N279">
        <f>IFERROR(VLOOKUP($B279,Kraftvärmeprod!$B$1:$AJ$550,MATCH(N$4,Kraftvärmeprod!$B$1:$AJ$1,0),FALSE)/1,0)-IFERROR(VLOOKUP($B279,'Slutlig allokering kvv'!$B$2:$AJ$550,MATCH(N$4,'Slutlig allokering kvv'!$B$1:$AJ$1,0),FALSE)/1,0)</f>
        <v>0</v>
      </c>
      <c r="O279">
        <f>IFERROR(VLOOKUP($B279,Kraftvärmeprod!$B$1:$AJ$550,MATCH(O$4,Kraftvärmeprod!$B$1:$AJ$1,0),FALSE)/1,0)-IFERROR(VLOOKUP($B279,'Slutlig allokering kvv'!$B$2:$AJ$550,MATCH(O$4,'Slutlig allokering kvv'!$B$1:$AJ$1,0),FALSE)/1,0)</f>
        <v>0</v>
      </c>
      <c r="P279">
        <f>IFERROR(VLOOKUP($B279,Kraftvärmeprod!$B$1:$AJ$550,MATCH(P$4,Kraftvärmeprod!$B$1:$AJ$1,0),FALSE)/1,0)-IFERROR(VLOOKUP($B279,'Slutlig allokering kvv'!$B$2:$AJ$550,MATCH(P$4,'Slutlig allokering kvv'!$B$1:$AJ$1,0),FALSE)/1,0)</f>
        <v>0</v>
      </c>
      <c r="Q279">
        <f>IFERROR(VLOOKUP($B279,Kraftvärmeprod!$B$1:$AJ$550,MATCH(Q$4,Kraftvärmeprod!$B$1:$AJ$1,0),FALSE)/1,0)-IFERROR(VLOOKUP($B279,'Slutlig allokering kvv'!$B$2:$AJ$550,MATCH(Q$4,'Slutlig allokering kvv'!$B$1:$AJ$1,0),FALSE)/1,0)</f>
        <v>0</v>
      </c>
      <c r="R279">
        <f>IFERROR(VLOOKUP($B279,Kraftvärmeprod!$B$1:$AJ$550,MATCH(R$4,Kraftvärmeprod!$B$1:$AJ$1,0),FALSE)/1,0)-IFERROR(VLOOKUP($B279,'Slutlig allokering kvv'!$B$2:$AJ$550,MATCH(R$4,'Slutlig allokering kvv'!$B$1:$AJ$1,0),FALSE)/1,0)</f>
        <v>0</v>
      </c>
      <c r="S279">
        <f>IFERROR(VLOOKUP($B279,Kraftvärmeprod!$B$1:$AJ$550,MATCH(S$4,Kraftvärmeprod!$B$1:$AJ$1,0),FALSE)/1,0)-IFERROR(VLOOKUP($B279,'Slutlig allokering kvv'!$B$2:$AJ$550,MATCH(S$4,'Slutlig allokering kvv'!$B$1:$AJ$1,0),FALSE)/1,0)</f>
        <v>0</v>
      </c>
      <c r="T279">
        <f>IFERROR(VLOOKUP($B279,Kraftvärmeprod!$B$1:$AJ$550,MATCH(T$4,Kraftvärmeprod!$B$1:$AJ$1,0),FALSE)/1,0)-IFERROR(VLOOKUP($B279,'Slutlig allokering kvv'!$B$2:$AJ$550,MATCH(T$4,'Slutlig allokering kvv'!$B$1:$AJ$1,0),FALSE)/1,0)</f>
        <v>0</v>
      </c>
      <c r="U279">
        <f>IFERROR(VLOOKUP($B279,Kraftvärmeprod!$B$1:$AJ$550,MATCH(U$4,Kraftvärmeprod!$B$1:$AJ$1,0),FALSE)/1,0)-IFERROR(VLOOKUP($B279,'Slutlig allokering kvv'!$B$2:$AJ$550,MATCH(U$4,'Slutlig allokering kvv'!$B$1:$AJ$1,0),FALSE)/1,0)</f>
        <v>0</v>
      </c>
      <c r="V279">
        <f>IFERROR(VLOOKUP($B279,Kraftvärmeprod!$B$1:$AJ$550,MATCH(V$4,Kraftvärmeprod!$B$1:$AJ$1,0),FALSE)/1,0)-IFERROR(VLOOKUP($B279,'Slutlig allokering kvv'!$B$2:$AJ$550,MATCH(V$4,'Slutlig allokering kvv'!$B$1:$AJ$1,0),FALSE)/1,0)</f>
        <v>0</v>
      </c>
      <c r="W279">
        <f>IFERROR(VLOOKUP($B279,Kraftvärmeprod!$B$1:$AJ$550,MATCH(W$4,Kraftvärmeprod!$B$1:$AJ$1,0),FALSE)/1,0)-IFERROR(VLOOKUP($B279,'Slutlig allokering kvv'!$B$2:$AJ$550,MATCH(W$4,'Slutlig allokering kvv'!$B$1:$AJ$1,0),FALSE)/1,0)</f>
        <v>0</v>
      </c>
      <c r="X279">
        <f>IFERROR(VLOOKUP($B279,Kraftvärmeprod!$B$1:$AJ$550,MATCH(X$4,Kraftvärmeprod!$B$1:$AJ$1,0),FALSE)/1,0)-IFERROR(VLOOKUP($B279,'Slutlig allokering kvv'!$B$2:$AJ$550,MATCH(X$4,'Slutlig allokering kvv'!$B$1:$AJ$1,0),FALSE)/1,0)</f>
        <v>0</v>
      </c>
      <c r="Y279">
        <f>IFERROR(VLOOKUP($B279,Kraftvärmeprod!$B$1:$AJ$550,MATCH(Y$4,Kraftvärmeprod!$B$1:$AJ$1,0),FALSE)/1,0)-IFERROR(VLOOKUP($B279,'Slutlig allokering kvv'!$B$2:$AJ$550,MATCH(Y$4,'Slutlig allokering kvv'!$B$1:$AJ$1,0),FALSE)/1,0)</f>
        <v>0</v>
      </c>
      <c r="Z279">
        <f>IFERROR(VLOOKUP($B279,Kraftvärmeprod!$B$1:$AJ$550,MATCH(Z$4,Kraftvärmeprod!$B$1:$AJ$1,0),FALSE)/1,0)-IFERROR(VLOOKUP($B279,'Slutlig allokering kvv'!$B$2:$AJ$550,MATCH(Z$4,'Slutlig allokering kvv'!$B$1:$AJ$1,0),FALSE)/1,0)</f>
        <v>0</v>
      </c>
      <c r="AA279">
        <f>IFERROR(VLOOKUP($B279,Kraftvärmeprod!$B$1:$AJ$550,MATCH(AA$4,Kraftvärmeprod!$B$1:$AJ$1,0),FALSE)/1,0)-IFERROR(VLOOKUP($B279,'Slutlig allokering kvv'!$B$2:$AJ$550,MATCH(AA$4,'Slutlig allokering kvv'!$B$1:$AJ$1,0),FALSE)/1,0)</f>
        <v>0</v>
      </c>
      <c r="AB279">
        <f>IFERROR(VLOOKUP($B279,Kraftvärmeprod!$B$1:$AJ$550,MATCH(AB$4,Kraftvärmeprod!$B$1:$AJ$1,0),FALSE)/1,0)-IFERROR(VLOOKUP($B279,'Slutlig allokering kvv'!$B$2:$AJ$550,MATCH(AB$4,'Slutlig allokering kvv'!$B$1:$AJ$1,0),FALSE)/1,0)</f>
        <v>0</v>
      </c>
      <c r="AC279">
        <f>IFERROR(VLOOKUP($B279,Kraftvärmeprod!$B$1:$AJ$550,MATCH(AC$4,Kraftvärmeprod!$B$1:$AJ$1,0),FALSE)/1,0)-IFERROR(VLOOKUP($B279,'Slutlig allokering kvv'!$B$2:$AJ$550,MATCH(AC$4,'Slutlig allokering kvv'!$B$1:$AJ$1,0),FALSE)/1,0)</f>
        <v>0</v>
      </c>
      <c r="AD279">
        <f>IFERROR(VLOOKUP($B279,Miljö!$B$1:$E$471,MATCH("Hjälpel kraftvärme (GWh)",Miljö!$B$1:$E$1,0),FALSE)/1,0)-IFERROR(VLOOKUP($B279,'Slutlig allokering kvv'!$B$2:$AJ$550,MATCH(AD$4,'Slutlig allokering kvv'!$B$1:$AJ$1,0),FALSE)/1,0)</f>
        <v>0</v>
      </c>
      <c r="AH279">
        <f t="shared" si="8"/>
        <v>0</v>
      </c>
      <c r="AJ279">
        <f>IFERROR(VLOOKUP($B279,'Slutlig allokering kvv'!$B$2:$AX$550,MATCH("Summa slutlig allokerad tillförd energi (utan hjälpel och rökgaskondensering):",'Slutlig allokering kvv'!$B$1:$AX$1,0),FALSE)/1,"")</f>
        <v>0</v>
      </c>
      <c r="AL279" s="195" t="str">
        <f>IFERROR(1-VLOOKUP($B279,'Slutlig allokering kvv'!$B$2:$AX$550,MATCH("Andel av bränsle i kvv som allokerats till värme, exklusive rökgaskondensering och hjälpel",'Slutlig allokering kvv'!$B$1:$AX$1,0),FALSE),"")</f>
        <v/>
      </c>
      <c r="AN279" s="195" t="str">
        <f t="shared" si="9"/>
        <v/>
      </c>
    </row>
    <row r="280" spans="1:40" x14ac:dyDescent="0.25">
      <c r="A280" s="2" t="s">
        <v>419</v>
      </c>
      <c r="B280" s="2" t="s">
        <v>20</v>
      </c>
      <c r="C280" t="str">
        <f>IFERROR(VLOOKUP($B280,Kraftvärmeprod!$B$1:$AH$479,MATCH(C$4,Kraftvärmeprod!$B$1:$AG$1,0),FALSE)/1,"")</f>
        <v/>
      </c>
      <c r="D280" t="str">
        <f>IFERROR(VLOOKUP($B280,Kraftvärmeprod!$B$1:$AH$479,MATCH(D$4,Kraftvärmeprod!$B$1:$AG$1,0),FALSE)/1,"")</f>
        <v/>
      </c>
      <c r="F280">
        <f>IFERROR(VLOOKUP($B280,Kraftvärmeprod!$B$1:$AJ$550,MATCH(F$4,Kraftvärmeprod!$B$1:$AJ$1,0),FALSE)/1,0)-IFERROR(VLOOKUP($B280,'Slutlig allokering kvv'!$B$2:$AJ$550,MATCH(F$4,'Slutlig allokering kvv'!$B$1:$AJ$1,0),FALSE)/1,0)</f>
        <v>0</v>
      </c>
      <c r="G280">
        <f>IFERROR(VLOOKUP($B280,Kraftvärmeprod!$B$1:$AJ$550,MATCH(G$4,Kraftvärmeprod!$B$1:$AJ$1,0),FALSE)/1,0)-IFERROR(VLOOKUP($B280,'Slutlig allokering kvv'!$B$2:$AJ$550,MATCH(G$4,'Slutlig allokering kvv'!$B$1:$AJ$1,0),FALSE)/1,0)</f>
        <v>0</v>
      </c>
      <c r="H280">
        <f>IFERROR(VLOOKUP($B280,Kraftvärmeprod!$B$1:$AJ$550,MATCH(H$4,Kraftvärmeprod!$B$1:$AJ$1,0),FALSE)/1,0)-IFERROR(VLOOKUP($B280,'Slutlig allokering kvv'!$B$2:$AJ$550,MATCH(H$4,'Slutlig allokering kvv'!$B$1:$AJ$1,0),FALSE)/1,0)</f>
        <v>0</v>
      </c>
      <c r="I280">
        <f>IFERROR(VLOOKUP($B280,Kraftvärmeprod!$B$1:$AJ$550,MATCH(I$4,Kraftvärmeprod!$B$1:$AJ$1,0),FALSE)/1,0)-IFERROR(VLOOKUP($B280,'Slutlig allokering kvv'!$B$2:$AJ$550,MATCH(I$4,'Slutlig allokering kvv'!$B$1:$AJ$1,0),FALSE)/1,0)</f>
        <v>0</v>
      </c>
      <c r="J280">
        <f>IFERROR(VLOOKUP($B280,Kraftvärmeprod!$B$1:$AJ$550,MATCH(J$4,Kraftvärmeprod!$B$1:$AJ$1,0),FALSE)/1,0)-IFERROR(VLOOKUP($B280,'Slutlig allokering kvv'!$B$2:$AJ$550,MATCH(J$4,'Slutlig allokering kvv'!$B$1:$AJ$1,0),FALSE)/1,0)</f>
        <v>0</v>
      </c>
      <c r="K280">
        <f>IFERROR(VLOOKUP($B280,Kraftvärmeprod!$B$1:$AJ$550,MATCH(K$4,Kraftvärmeprod!$B$1:$AJ$1,0),FALSE)/1,0)-IFERROR(VLOOKUP($B280,'Slutlig allokering kvv'!$B$2:$AJ$550,MATCH(K$4,'Slutlig allokering kvv'!$B$1:$AJ$1,0),FALSE)/1,0)</f>
        <v>0</v>
      </c>
      <c r="L280">
        <f>IFERROR(VLOOKUP($B280,Kraftvärmeprod!$B$1:$AJ$550,MATCH(L$4,Kraftvärmeprod!$B$1:$AJ$1,0),FALSE)/1,0)-IFERROR(VLOOKUP($B280,'Slutlig allokering kvv'!$B$2:$AJ$550,MATCH(L$4,'Slutlig allokering kvv'!$B$1:$AJ$1,0),FALSE)/1,0)</f>
        <v>0</v>
      </c>
      <c r="M280">
        <f>IFERROR(VLOOKUP($B280,Kraftvärmeprod!$B$1:$AJ$550,MATCH(M$4,Kraftvärmeprod!$B$1:$AJ$1,0),FALSE)/1,0)-IFERROR(VLOOKUP($B280,'Slutlig allokering kvv'!$B$2:$AJ$550,MATCH(M$4,'Slutlig allokering kvv'!$B$1:$AJ$1,0),FALSE)/1,0)</f>
        <v>0</v>
      </c>
      <c r="N280">
        <f>IFERROR(VLOOKUP($B280,Kraftvärmeprod!$B$1:$AJ$550,MATCH(N$4,Kraftvärmeprod!$B$1:$AJ$1,0),FALSE)/1,0)-IFERROR(VLOOKUP($B280,'Slutlig allokering kvv'!$B$2:$AJ$550,MATCH(N$4,'Slutlig allokering kvv'!$B$1:$AJ$1,0),FALSE)/1,0)</f>
        <v>0</v>
      </c>
      <c r="O280">
        <f>IFERROR(VLOOKUP($B280,Kraftvärmeprod!$B$1:$AJ$550,MATCH(O$4,Kraftvärmeprod!$B$1:$AJ$1,0),FALSE)/1,0)-IFERROR(VLOOKUP($B280,'Slutlig allokering kvv'!$B$2:$AJ$550,MATCH(O$4,'Slutlig allokering kvv'!$B$1:$AJ$1,0),FALSE)/1,0)</f>
        <v>0</v>
      </c>
      <c r="P280">
        <f>IFERROR(VLOOKUP($B280,Kraftvärmeprod!$B$1:$AJ$550,MATCH(P$4,Kraftvärmeprod!$B$1:$AJ$1,0),FALSE)/1,0)-IFERROR(VLOOKUP($B280,'Slutlig allokering kvv'!$B$2:$AJ$550,MATCH(P$4,'Slutlig allokering kvv'!$B$1:$AJ$1,0),FALSE)/1,0)</f>
        <v>0</v>
      </c>
      <c r="Q280">
        <f>IFERROR(VLOOKUP($B280,Kraftvärmeprod!$B$1:$AJ$550,MATCH(Q$4,Kraftvärmeprod!$B$1:$AJ$1,0),FALSE)/1,0)-IFERROR(VLOOKUP($B280,'Slutlig allokering kvv'!$B$2:$AJ$550,MATCH(Q$4,'Slutlig allokering kvv'!$B$1:$AJ$1,0),FALSE)/1,0)</f>
        <v>0</v>
      </c>
      <c r="R280">
        <f>IFERROR(VLOOKUP($B280,Kraftvärmeprod!$B$1:$AJ$550,MATCH(R$4,Kraftvärmeprod!$B$1:$AJ$1,0),FALSE)/1,0)-IFERROR(VLOOKUP($B280,'Slutlig allokering kvv'!$B$2:$AJ$550,MATCH(R$4,'Slutlig allokering kvv'!$B$1:$AJ$1,0),FALSE)/1,0)</f>
        <v>0</v>
      </c>
      <c r="S280">
        <f>IFERROR(VLOOKUP($B280,Kraftvärmeprod!$B$1:$AJ$550,MATCH(S$4,Kraftvärmeprod!$B$1:$AJ$1,0),FALSE)/1,0)-IFERROR(VLOOKUP($B280,'Slutlig allokering kvv'!$B$2:$AJ$550,MATCH(S$4,'Slutlig allokering kvv'!$B$1:$AJ$1,0),FALSE)/1,0)</f>
        <v>0</v>
      </c>
      <c r="T280">
        <f>IFERROR(VLOOKUP($B280,Kraftvärmeprod!$B$1:$AJ$550,MATCH(T$4,Kraftvärmeprod!$B$1:$AJ$1,0),FALSE)/1,0)-IFERROR(VLOOKUP($B280,'Slutlig allokering kvv'!$B$2:$AJ$550,MATCH(T$4,'Slutlig allokering kvv'!$B$1:$AJ$1,0),FALSE)/1,0)</f>
        <v>0</v>
      </c>
      <c r="U280">
        <f>IFERROR(VLOOKUP($B280,Kraftvärmeprod!$B$1:$AJ$550,MATCH(U$4,Kraftvärmeprod!$B$1:$AJ$1,0),FALSE)/1,0)-IFERROR(VLOOKUP($B280,'Slutlig allokering kvv'!$B$2:$AJ$550,MATCH(U$4,'Slutlig allokering kvv'!$B$1:$AJ$1,0),FALSE)/1,0)</f>
        <v>0</v>
      </c>
      <c r="V280">
        <f>IFERROR(VLOOKUP($B280,Kraftvärmeprod!$B$1:$AJ$550,MATCH(V$4,Kraftvärmeprod!$B$1:$AJ$1,0),FALSE)/1,0)-IFERROR(VLOOKUP($B280,'Slutlig allokering kvv'!$B$2:$AJ$550,MATCH(V$4,'Slutlig allokering kvv'!$B$1:$AJ$1,0),FALSE)/1,0)</f>
        <v>0</v>
      </c>
      <c r="W280">
        <f>IFERROR(VLOOKUP($B280,Kraftvärmeprod!$B$1:$AJ$550,MATCH(W$4,Kraftvärmeprod!$B$1:$AJ$1,0),FALSE)/1,0)-IFERROR(VLOOKUP($B280,'Slutlig allokering kvv'!$B$2:$AJ$550,MATCH(W$4,'Slutlig allokering kvv'!$B$1:$AJ$1,0),FALSE)/1,0)</f>
        <v>0</v>
      </c>
      <c r="X280">
        <f>IFERROR(VLOOKUP($B280,Kraftvärmeprod!$B$1:$AJ$550,MATCH(X$4,Kraftvärmeprod!$B$1:$AJ$1,0),FALSE)/1,0)-IFERROR(VLOOKUP($B280,'Slutlig allokering kvv'!$B$2:$AJ$550,MATCH(X$4,'Slutlig allokering kvv'!$B$1:$AJ$1,0),FALSE)/1,0)</f>
        <v>0</v>
      </c>
      <c r="Y280">
        <f>IFERROR(VLOOKUP($B280,Kraftvärmeprod!$B$1:$AJ$550,MATCH(Y$4,Kraftvärmeprod!$B$1:$AJ$1,0),FALSE)/1,0)-IFERROR(VLOOKUP($B280,'Slutlig allokering kvv'!$B$2:$AJ$550,MATCH(Y$4,'Slutlig allokering kvv'!$B$1:$AJ$1,0),FALSE)/1,0)</f>
        <v>0</v>
      </c>
      <c r="Z280">
        <f>IFERROR(VLOOKUP($B280,Kraftvärmeprod!$B$1:$AJ$550,MATCH(Z$4,Kraftvärmeprod!$B$1:$AJ$1,0),FALSE)/1,0)-IFERROR(VLOOKUP($B280,'Slutlig allokering kvv'!$B$2:$AJ$550,MATCH(Z$4,'Slutlig allokering kvv'!$B$1:$AJ$1,0),FALSE)/1,0)</f>
        <v>0</v>
      </c>
      <c r="AA280">
        <f>IFERROR(VLOOKUP($B280,Kraftvärmeprod!$B$1:$AJ$550,MATCH(AA$4,Kraftvärmeprod!$B$1:$AJ$1,0),FALSE)/1,0)-IFERROR(VLOOKUP($B280,'Slutlig allokering kvv'!$B$2:$AJ$550,MATCH(AA$4,'Slutlig allokering kvv'!$B$1:$AJ$1,0),FALSE)/1,0)</f>
        <v>0</v>
      </c>
      <c r="AB280">
        <f>IFERROR(VLOOKUP($B280,Kraftvärmeprod!$B$1:$AJ$550,MATCH(AB$4,Kraftvärmeprod!$B$1:$AJ$1,0),FALSE)/1,0)-IFERROR(VLOOKUP($B280,'Slutlig allokering kvv'!$B$2:$AJ$550,MATCH(AB$4,'Slutlig allokering kvv'!$B$1:$AJ$1,0),FALSE)/1,0)</f>
        <v>0</v>
      </c>
      <c r="AC280">
        <f>IFERROR(VLOOKUP($B280,Kraftvärmeprod!$B$1:$AJ$550,MATCH(AC$4,Kraftvärmeprod!$B$1:$AJ$1,0),FALSE)/1,0)-IFERROR(VLOOKUP($B280,'Slutlig allokering kvv'!$B$2:$AJ$550,MATCH(AC$4,'Slutlig allokering kvv'!$B$1:$AJ$1,0),FALSE)/1,0)</f>
        <v>0</v>
      </c>
      <c r="AD280">
        <f>IFERROR(VLOOKUP($B280,Miljö!$B$1:$E$471,MATCH("Hjälpel kraftvärme (GWh)",Miljö!$B$1:$E$1,0),FALSE)/1,0)-IFERROR(VLOOKUP($B280,'Slutlig allokering kvv'!$B$2:$AJ$550,MATCH(AD$4,'Slutlig allokering kvv'!$B$1:$AJ$1,0),FALSE)/1,0)</f>
        <v>0</v>
      </c>
      <c r="AH280">
        <f t="shared" si="8"/>
        <v>0</v>
      </c>
      <c r="AJ280">
        <f>IFERROR(VLOOKUP($B280,'Slutlig allokering kvv'!$B$2:$AX$550,MATCH("Summa slutlig allokerad tillförd energi (utan hjälpel och rökgaskondensering):",'Slutlig allokering kvv'!$B$1:$AX$1,0),FALSE)/1,"")</f>
        <v>0</v>
      </c>
      <c r="AL280" s="195" t="str">
        <f>IFERROR(1-VLOOKUP($B280,'Slutlig allokering kvv'!$B$2:$AX$550,MATCH("Andel av bränsle i kvv som allokerats till värme, exklusive rökgaskondensering och hjälpel",'Slutlig allokering kvv'!$B$1:$AX$1,0),FALSE),"")</f>
        <v/>
      </c>
      <c r="AN280" s="195" t="str">
        <f t="shared" si="9"/>
        <v/>
      </c>
    </row>
    <row r="281" spans="1:40" x14ac:dyDescent="0.25">
      <c r="A281" s="2" t="s">
        <v>732</v>
      </c>
      <c r="B281" s="5" t="s">
        <v>1063</v>
      </c>
      <c r="C281" t="str">
        <f>IFERROR(VLOOKUP($B281,Kraftvärmeprod!$B$1:$AH$479,MATCH(C$4,Kraftvärmeprod!$B$1:$AG$1,0),FALSE)/1,"")</f>
        <v/>
      </c>
      <c r="D281" t="str">
        <f>IFERROR(VLOOKUP($B281,Kraftvärmeprod!$B$1:$AH$479,MATCH(D$4,Kraftvärmeprod!$B$1:$AG$1,0),FALSE)/1,"")</f>
        <v/>
      </c>
      <c r="F281">
        <f>IFERROR(VLOOKUP($B281,Kraftvärmeprod!$B$1:$AJ$550,MATCH(F$4,Kraftvärmeprod!$B$1:$AJ$1,0),FALSE)/1,0)-IFERROR(VLOOKUP($B281,'Slutlig allokering kvv'!$B$2:$AJ$550,MATCH(F$4,'Slutlig allokering kvv'!$B$1:$AJ$1,0),FALSE)/1,0)</f>
        <v>0</v>
      </c>
      <c r="G281">
        <f>IFERROR(VLOOKUP($B281,Kraftvärmeprod!$B$1:$AJ$550,MATCH(G$4,Kraftvärmeprod!$B$1:$AJ$1,0),FALSE)/1,0)-IFERROR(VLOOKUP($B281,'Slutlig allokering kvv'!$B$2:$AJ$550,MATCH(G$4,'Slutlig allokering kvv'!$B$1:$AJ$1,0),FALSE)/1,0)</f>
        <v>0</v>
      </c>
      <c r="H281">
        <f>IFERROR(VLOOKUP($B281,Kraftvärmeprod!$B$1:$AJ$550,MATCH(H$4,Kraftvärmeprod!$B$1:$AJ$1,0),FALSE)/1,0)-IFERROR(VLOOKUP($B281,'Slutlig allokering kvv'!$B$2:$AJ$550,MATCH(H$4,'Slutlig allokering kvv'!$B$1:$AJ$1,0),FALSE)/1,0)</f>
        <v>0</v>
      </c>
      <c r="I281">
        <f>IFERROR(VLOOKUP($B281,Kraftvärmeprod!$B$1:$AJ$550,MATCH(I$4,Kraftvärmeprod!$B$1:$AJ$1,0),FALSE)/1,0)-IFERROR(VLOOKUP($B281,'Slutlig allokering kvv'!$B$2:$AJ$550,MATCH(I$4,'Slutlig allokering kvv'!$B$1:$AJ$1,0),FALSE)/1,0)</f>
        <v>0</v>
      </c>
      <c r="J281">
        <f>IFERROR(VLOOKUP($B281,Kraftvärmeprod!$B$1:$AJ$550,MATCH(J$4,Kraftvärmeprod!$B$1:$AJ$1,0),FALSE)/1,0)-IFERROR(VLOOKUP($B281,'Slutlig allokering kvv'!$B$2:$AJ$550,MATCH(J$4,'Slutlig allokering kvv'!$B$1:$AJ$1,0),FALSE)/1,0)</f>
        <v>0</v>
      </c>
      <c r="K281">
        <f>IFERROR(VLOOKUP($B281,Kraftvärmeprod!$B$1:$AJ$550,MATCH(K$4,Kraftvärmeprod!$B$1:$AJ$1,0),FALSE)/1,0)-IFERROR(VLOOKUP($B281,'Slutlig allokering kvv'!$B$2:$AJ$550,MATCH(K$4,'Slutlig allokering kvv'!$B$1:$AJ$1,0),FALSE)/1,0)</f>
        <v>0</v>
      </c>
      <c r="L281">
        <f>IFERROR(VLOOKUP($B281,Kraftvärmeprod!$B$1:$AJ$550,MATCH(L$4,Kraftvärmeprod!$B$1:$AJ$1,0),FALSE)/1,0)-IFERROR(VLOOKUP($B281,'Slutlig allokering kvv'!$B$2:$AJ$550,MATCH(L$4,'Slutlig allokering kvv'!$B$1:$AJ$1,0),FALSE)/1,0)</f>
        <v>0</v>
      </c>
      <c r="M281">
        <f>IFERROR(VLOOKUP($B281,Kraftvärmeprod!$B$1:$AJ$550,MATCH(M$4,Kraftvärmeprod!$B$1:$AJ$1,0),FALSE)/1,0)-IFERROR(VLOOKUP($B281,'Slutlig allokering kvv'!$B$2:$AJ$550,MATCH(M$4,'Slutlig allokering kvv'!$B$1:$AJ$1,0),FALSE)/1,0)</f>
        <v>0</v>
      </c>
      <c r="N281">
        <f>IFERROR(VLOOKUP($B281,Kraftvärmeprod!$B$1:$AJ$550,MATCH(N$4,Kraftvärmeprod!$B$1:$AJ$1,0),FALSE)/1,0)-IFERROR(VLOOKUP($B281,'Slutlig allokering kvv'!$B$2:$AJ$550,MATCH(N$4,'Slutlig allokering kvv'!$B$1:$AJ$1,0),FALSE)/1,0)</f>
        <v>0</v>
      </c>
      <c r="O281">
        <f>IFERROR(VLOOKUP($B281,Kraftvärmeprod!$B$1:$AJ$550,MATCH(O$4,Kraftvärmeprod!$B$1:$AJ$1,0),FALSE)/1,0)-IFERROR(VLOOKUP($B281,'Slutlig allokering kvv'!$B$2:$AJ$550,MATCH(O$4,'Slutlig allokering kvv'!$B$1:$AJ$1,0),FALSE)/1,0)</f>
        <v>0</v>
      </c>
      <c r="P281">
        <f>IFERROR(VLOOKUP($B281,Kraftvärmeprod!$B$1:$AJ$550,MATCH(P$4,Kraftvärmeprod!$B$1:$AJ$1,0),FALSE)/1,0)-IFERROR(VLOOKUP($B281,'Slutlig allokering kvv'!$B$2:$AJ$550,MATCH(P$4,'Slutlig allokering kvv'!$B$1:$AJ$1,0),FALSE)/1,0)</f>
        <v>0</v>
      </c>
      <c r="Q281">
        <f>IFERROR(VLOOKUP($B281,Kraftvärmeprod!$B$1:$AJ$550,MATCH(Q$4,Kraftvärmeprod!$B$1:$AJ$1,0),FALSE)/1,0)-IFERROR(VLOOKUP($B281,'Slutlig allokering kvv'!$B$2:$AJ$550,MATCH(Q$4,'Slutlig allokering kvv'!$B$1:$AJ$1,0),FALSE)/1,0)</f>
        <v>0</v>
      </c>
      <c r="R281">
        <f>IFERROR(VLOOKUP($B281,Kraftvärmeprod!$B$1:$AJ$550,MATCH(R$4,Kraftvärmeprod!$B$1:$AJ$1,0),FALSE)/1,0)-IFERROR(VLOOKUP($B281,'Slutlig allokering kvv'!$B$2:$AJ$550,MATCH(R$4,'Slutlig allokering kvv'!$B$1:$AJ$1,0),FALSE)/1,0)</f>
        <v>0</v>
      </c>
      <c r="S281">
        <f>IFERROR(VLOOKUP($B281,Kraftvärmeprod!$B$1:$AJ$550,MATCH(S$4,Kraftvärmeprod!$B$1:$AJ$1,0),FALSE)/1,0)-IFERROR(VLOOKUP($B281,'Slutlig allokering kvv'!$B$2:$AJ$550,MATCH(S$4,'Slutlig allokering kvv'!$B$1:$AJ$1,0),FALSE)/1,0)</f>
        <v>0</v>
      </c>
      <c r="T281">
        <f>IFERROR(VLOOKUP($B281,Kraftvärmeprod!$B$1:$AJ$550,MATCH(T$4,Kraftvärmeprod!$B$1:$AJ$1,0),FALSE)/1,0)-IFERROR(VLOOKUP($B281,'Slutlig allokering kvv'!$B$2:$AJ$550,MATCH(T$4,'Slutlig allokering kvv'!$B$1:$AJ$1,0),FALSE)/1,0)</f>
        <v>0</v>
      </c>
      <c r="U281">
        <f>IFERROR(VLOOKUP($B281,Kraftvärmeprod!$B$1:$AJ$550,MATCH(U$4,Kraftvärmeprod!$B$1:$AJ$1,0),FALSE)/1,0)-IFERROR(VLOOKUP($B281,'Slutlig allokering kvv'!$B$2:$AJ$550,MATCH(U$4,'Slutlig allokering kvv'!$B$1:$AJ$1,0),FALSE)/1,0)</f>
        <v>0</v>
      </c>
      <c r="V281">
        <f>IFERROR(VLOOKUP($B281,Kraftvärmeprod!$B$1:$AJ$550,MATCH(V$4,Kraftvärmeprod!$B$1:$AJ$1,0),FALSE)/1,0)-IFERROR(VLOOKUP($B281,'Slutlig allokering kvv'!$B$2:$AJ$550,MATCH(V$4,'Slutlig allokering kvv'!$B$1:$AJ$1,0),FALSE)/1,0)</f>
        <v>0</v>
      </c>
      <c r="W281">
        <f>IFERROR(VLOOKUP($B281,Kraftvärmeprod!$B$1:$AJ$550,MATCH(W$4,Kraftvärmeprod!$B$1:$AJ$1,0),FALSE)/1,0)-IFERROR(VLOOKUP($B281,'Slutlig allokering kvv'!$B$2:$AJ$550,MATCH(W$4,'Slutlig allokering kvv'!$B$1:$AJ$1,0),FALSE)/1,0)</f>
        <v>0</v>
      </c>
      <c r="X281">
        <f>IFERROR(VLOOKUP($B281,Kraftvärmeprod!$B$1:$AJ$550,MATCH(X$4,Kraftvärmeprod!$B$1:$AJ$1,0),FALSE)/1,0)-IFERROR(VLOOKUP($B281,'Slutlig allokering kvv'!$B$2:$AJ$550,MATCH(X$4,'Slutlig allokering kvv'!$B$1:$AJ$1,0),FALSE)/1,0)</f>
        <v>0</v>
      </c>
      <c r="Y281">
        <f>IFERROR(VLOOKUP($B281,Kraftvärmeprod!$B$1:$AJ$550,MATCH(Y$4,Kraftvärmeprod!$B$1:$AJ$1,0),FALSE)/1,0)-IFERROR(VLOOKUP($B281,'Slutlig allokering kvv'!$B$2:$AJ$550,MATCH(Y$4,'Slutlig allokering kvv'!$B$1:$AJ$1,0),FALSE)/1,0)</f>
        <v>0</v>
      </c>
      <c r="Z281">
        <f>IFERROR(VLOOKUP($B281,Kraftvärmeprod!$B$1:$AJ$550,MATCH(Z$4,Kraftvärmeprod!$B$1:$AJ$1,0),FALSE)/1,0)-IFERROR(VLOOKUP($B281,'Slutlig allokering kvv'!$B$2:$AJ$550,MATCH(Z$4,'Slutlig allokering kvv'!$B$1:$AJ$1,0),FALSE)/1,0)</f>
        <v>0</v>
      </c>
      <c r="AA281">
        <f>IFERROR(VLOOKUP($B281,Kraftvärmeprod!$B$1:$AJ$550,MATCH(AA$4,Kraftvärmeprod!$B$1:$AJ$1,0),FALSE)/1,0)-IFERROR(VLOOKUP($B281,'Slutlig allokering kvv'!$B$2:$AJ$550,MATCH(AA$4,'Slutlig allokering kvv'!$B$1:$AJ$1,0),FALSE)/1,0)</f>
        <v>0</v>
      </c>
      <c r="AB281">
        <f>IFERROR(VLOOKUP($B281,Kraftvärmeprod!$B$1:$AJ$550,MATCH(AB$4,Kraftvärmeprod!$B$1:$AJ$1,0),FALSE)/1,0)-IFERROR(VLOOKUP($B281,'Slutlig allokering kvv'!$B$2:$AJ$550,MATCH(AB$4,'Slutlig allokering kvv'!$B$1:$AJ$1,0),FALSE)/1,0)</f>
        <v>0</v>
      </c>
      <c r="AC281">
        <f>IFERROR(VLOOKUP($B281,Kraftvärmeprod!$B$1:$AJ$550,MATCH(AC$4,Kraftvärmeprod!$B$1:$AJ$1,0),FALSE)/1,0)-IFERROR(VLOOKUP($B281,'Slutlig allokering kvv'!$B$2:$AJ$550,MATCH(AC$4,'Slutlig allokering kvv'!$B$1:$AJ$1,0),FALSE)/1,0)</f>
        <v>0</v>
      </c>
      <c r="AD281">
        <f>IFERROR(VLOOKUP($B281,Miljö!$B$1:$E$471,MATCH("Hjälpel kraftvärme (GWh)",Miljö!$B$1:$E$1,0),FALSE)/1,0)-IFERROR(VLOOKUP($B281,'Slutlig allokering kvv'!$B$2:$AJ$550,MATCH(AD$4,'Slutlig allokering kvv'!$B$1:$AJ$1,0),FALSE)/1,0)</f>
        <v>0</v>
      </c>
      <c r="AH281">
        <f t="shared" si="8"/>
        <v>0</v>
      </c>
      <c r="AJ281" t="str">
        <f>IFERROR(VLOOKUP($B281,'Slutlig allokering kvv'!$B$2:$AX$550,MATCH("Summa slutlig allokerad tillförd energi (utan hjälpel och rökgaskondensering):",'Slutlig allokering kvv'!$B$1:$AX$1,0),FALSE)/1,"")</f>
        <v/>
      </c>
      <c r="AL281" s="195" t="str">
        <f>IFERROR(1-VLOOKUP($B281,'Slutlig allokering kvv'!$B$2:$AX$550,MATCH("Andel av bränsle i kvv som allokerats till värme, exklusive rökgaskondensering och hjälpel",'Slutlig allokering kvv'!$B$1:$AX$1,0),FALSE),"")</f>
        <v/>
      </c>
      <c r="AN281" s="195" t="str">
        <f t="shared" si="9"/>
        <v/>
      </c>
    </row>
    <row r="282" spans="1:40" x14ac:dyDescent="0.25">
      <c r="A282" s="2" t="s">
        <v>433</v>
      </c>
      <c r="B282" s="2" t="s">
        <v>434</v>
      </c>
      <c r="C282" t="str">
        <f>IFERROR(VLOOKUP($B282,Kraftvärmeprod!$B$1:$AH$479,MATCH(C$4,Kraftvärmeprod!$B$1:$AG$1,0),FALSE)/1,"")</f>
        <v/>
      </c>
      <c r="D282" t="str">
        <f>IFERROR(VLOOKUP($B282,Kraftvärmeprod!$B$1:$AH$479,MATCH(D$4,Kraftvärmeprod!$B$1:$AG$1,0),FALSE)/1,"")</f>
        <v/>
      </c>
      <c r="F282">
        <f>IFERROR(VLOOKUP($B282,Kraftvärmeprod!$B$1:$AJ$550,MATCH(F$4,Kraftvärmeprod!$B$1:$AJ$1,0),FALSE)/1,0)-IFERROR(VLOOKUP($B282,'Slutlig allokering kvv'!$B$2:$AJ$550,MATCH(F$4,'Slutlig allokering kvv'!$B$1:$AJ$1,0),FALSE)/1,0)</f>
        <v>0</v>
      </c>
      <c r="G282">
        <f>IFERROR(VLOOKUP($B282,Kraftvärmeprod!$B$1:$AJ$550,MATCH(G$4,Kraftvärmeprod!$B$1:$AJ$1,0),FALSE)/1,0)-IFERROR(VLOOKUP($B282,'Slutlig allokering kvv'!$B$2:$AJ$550,MATCH(G$4,'Slutlig allokering kvv'!$B$1:$AJ$1,0),FALSE)/1,0)</f>
        <v>0</v>
      </c>
      <c r="H282">
        <f>IFERROR(VLOOKUP($B282,Kraftvärmeprod!$B$1:$AJ$550,MATCH(H$4,Kraftvärmeprod!$B$1:$AJ$1,0),FALSE)/1,0)-IFERROR(VLOOKUP($B282,'Slutlig allokering kvv'!$B$2:$AJ$550,MATCH(H$4,'Slutlig allokering kvv'!$B$1:$AJ$1,0),FALSE)/1,0)</f>
        <v>0</v>
      </c>
      <c r="I282">
        <f>IFERROR(VLOOKUP($B282,Kraftvärmeprod!$B$1:$AJ$550,MATCH(I$4,Kraftvärmeprod!$B$1:$AJ$1,0),FALSE)/1,0)-IFERROR(VLOOKUP($B282,'Slutlig allokering kvv'!$B$2:$AJ$550,MATCH(I$4,'Slutlig allokering kvv'!$B$1:$AJ$1,0),FALSE)/1,0)</f>
        <v>0</v>
      </c>
      <c r="J282">
        <f>IFERROR(VLOOKUP($B282,Kraftvärmeprod!$B$1:$AJ$550,MATCH(J$4,Kraftvärmeprod!$B$1:$AJ$1,0),FALSE)/1,0)-IFERROR(VLOOKUP($B282,'Slutlig allokering kvv'!$B$2:$AJ$550,MATCH(J$4,'Slutlig allokering kvv'!$B$1:$AJ$1,0),FALSE)/1,0)</f>
        <v>0</v>
      </c>
      <c r="K282">
        <f>IFERROR(VLOOKUP($B282,Kraftvärmeprod!$B$1:$AJ$550,MATCH(K$4,Kraftvärmeprod!$B$1:$AJ$1,0),FALSE)/1,0)-IFERROR(VLOOKUP($B282,'Slutlig allokering kvv'!$B$2:$AJ$550,MATCH(K$4,'Slutlig allokering kvv'!$B$1:$AJ$1,0),FALSE)/1,0)</f>
        <v>0</v>
      </c>
      <c r="L282">
        <f>IFERROR(VLOOKUP($B282,Kraftvärmeprod!$B$1:$AJ$550,MATCH(L$4,Kraftvärmeprod!$B$1:$AJ$1,0),FALSE)/1,0)-IFERROR(VLOOKUP($B282,'Slutlig allokering kvv'!$B$2:$AJ$550,MATCH(L$4,'Slutlig allokering kvv'!$B$1:$AJ$1,0),FALSE)/1,0)</f>
        <v>0</v>
      </c>
      <c r="M282">
        <f>IFERROR(VLOOKUP($B282,Kraftvärmeprod!$B$1:$AJ$550,MATCH(M$4,Kraftvärmeprod!$B$1:$AJ$1,0),FALSE)/1,0)-IFERROR(VLOOKUP($B282,'Slutlig allokering kvv'!$B$2:$AJ$550,MATCH(M$4,'Slutlig allokering kvv'!$B$1:$AJ$1,0),FALSE)/1,0)</f>
        <v>0</v>
      </c>
      <c r="N282">
        <f>IFERROR(VLOOKUP($B282,Kraftvärmeprod!$B$1:$AJ$550,MATCH(N$4,Kraftvärmeprod!$B$1:$AJ$1,0),FALSE)/1,0)-IFERROR(VLOOKUP($B282,'Slutlig allokering kvv'!$B$2:$AJ$550,MATCH(N$4,'Slutlig allokering kvv'!$B$1:$AJ$1,0),FALSE)/1,0)</f>
        <v>0</v>
      </c>
      <c r="O282">
        <f>IFERROR(VLOOKUP($B282,Kraftvärmeprod!$B$1:$AJ$550,MATCH(O$4,Kraftvärmeprod!$B$1:$AJ$1,0),FALSE)/1,0)-IFERROR(VLOOKUP($B282,'Slutlig allokering kvv'!$B$2:$AJ$550,MATCH(O$4,'Slutlig allokering kvv'!$B$1:$AJ$1,0),FALSE)/1,0)</f>
        <v>0</v>
      </c>
      <c r="P282">
        <f>IFERROR(VLOOKUP($B282,Kraftvärmeprod!$B$1:$AJ$550,MATCH(P$4,Kraftvärmeprod!$B$1:$AJ$1,0),FALSE)/1,0)-IFERROR(VLOOKUP($B282,'Slutlig allokering kvv'!$B$2:$AJ$550,MATCH(P$4,'Slutlig allokering kvv'!$B$1:$AJ$1,0),FALSE)/1,0)</f>
        <v>0</v>
      </c>
      <c r="Q282">
        <f>IFERROR(VLOOKUP($B282,Kraftvärmeprod!$B$1:$AJ$550,MATCH(Q$4,Kraftvärmeprod!$B$1:$AJ$1,0),FALSE)/1,0)-IFERROR(VLOOKUP($B282,'Slutlig allokering kvv'!$B$2:$AJ$550,MATCH(Q$4,'Slutlig allokering kvv'!$B$1:$AJ$1,0),FALSE)/1,0)</f>
        <v>0</v>
      </c>
      <c r="R282">
        <f>IFERROR(VLOOKUP($B282,Kraftvärmeprod!$B$1:$AJ$550,MATCH(R$4,Kraftvärmeprod!$B$1:$AJ$1,0),FALSE)/1,0)-IFERROR(VLOOKUP($B282,'Slutlig allokering kvv'!$B$2:$AJ$550,MATCH(R$4,'Slutlig allokering kvv'!$B$1:$AJ$1,0),FALSE)/1,0)</f>
        <v>0</v>
      </c>
      <c r="S282">
        <f>IFERROR(VLOOKUP($B282,Kraftvärmeprod!$B$1:$AJ$550,MATCH(S$4,Kraftvärmeprod!$B$1:$AJ$1,0),FALSE)/1,0)-IFERROR(VLOOKUP($B282,'Slutlig allokering kvv'!$B$2:$AJ$550,MATCH(S$4,'Slutlig allokering kvv'!$B$1:$AJ$1,0),FALSE)/1,0)</f>
        <v>0</v>
      </c>
      <c r="T282">
        <f>IFERROR(VLOOKUP($B282,Kraftvärmeprod!$B$1:$AJ$550,MATCH(T$4,Kraftvärmeprod!$B$1:$AJ$1,0),FALSE)/1,0)-IFERROR(VLOOKUP($B282,'Slutlig allokering kvv'!$B$2:$AJ$550,MATCH(T$4,'Slutlig allokering kvv'!$B$1:$AJ$1,0),FALSE)/1,0)</f>
        <v>0</v>
      </c>
      <c r="U282">
        <f>IFERROR(VLOOKUP($B282,Kraftvärmeprod!$B$1:$AJ$550,MATCH(U$4,Kraftvärmeprod!$B$1:$AJ$1,0),FALSE)/1,0)-IFERROR(VLOOKUP($B282,'Slutlig allokering kvv'!$B$2:$AJ$550,MATCH(U$4,'Slutlig allokering kvv'!$B$1:$AJ$1,0),FALSE)/1,0)</f>
        <v>0</v>
      </c>
      <c r="V282">
        <f>IFERROR(VLOOKUP($B282,Kraftvärmeprod!$B$1:$AJ$550,MATCH(V$4,Kraftvärmeprod!$B$1:$AJ$1,0),FALSE)/1,0)-IFERROR(VLOOKUP($B282,'Slutlig allokering kvv'!$B$2:$AJ$550,MATCH(V$4,'Slutlig allokering kvv'!$B$1:$AJ$1,0),FALSE)/1,0)</f>
        <v>0</v>
      </c>
      <c r="W282">
        <f>IFERROR(VLOOKUP($B282,Kraftvärmeprod!$B$1:$AJ$550,MATCH(W$4,Kraftvärmeprod!$B$1:$AJ$1,0),FALSE)/1,0)-IFERROR(VLOOKUP($B282,'Slutlig allokering kvv'!$B$2:$AJ$550,MATCH(W$4,'Slutlig allokering kvv'!$B$1:$AJ$1,0),FALSE)/1,0)</f>
        <v>0</v>
      </c>
      <c r="X282">
        <f>IFERROR(VLOOKUP($B282,Kraftvärmeprod!$B$1:$AJ$550,MATCH(X$4,Kraftvärmeprod!$B$1:$AJ$1,0),FALSE)/1,0)-IFERROR(VLOOKUP($B282,'Slutlig allokering kvv'!$B$2:$AJ$550,MATCH(X$4,'Slutlig allokering kvv'!$B$1:$AJ$1,0),FALSE)/1,0)</f>
        <v>0</v>
      </c>
      <c r="Y282">
        <f>IFERROR(VLOOKUP($B282,Kraftvärmeprod!$B$1:$AJ$550,MATCH(Y$4,Kraftvärmeprod!$B$1:$AJ$1,0),FALSE)/1,0)-IFERROR(VLOOKUP($B282,'Slutlig allokering kvv'!$B$2:$AJ$550,MATCH(Y$4,'Slutlig allokering kvv'!$B$1:$AJ$1,0),FALSE)/1,0)</f>
        <v>0</v>
      </c>
      <c r="Z282">
        <f>IFERROR(VLOOKUP($B282,Kraftvärmeprod!$B$1:$AJ$550,MATCH(Z$4,Kraftvärmeprod!$B$1:$AJ$1,0),FALSE)/1,0)-IFERROR(VLOOKUP($B282,'Slutlig allokering kvv'!$B$2:$AJ$550,MATCH(Z$4,'Slutlig allokering kvv'!$B$1:$AJ$1,0),FALSE)/1,0)</f>
        <v>0</v>
      </c>
      <c r="AA282">
        <f>IFERROR(VLOOKUP($B282,Kraftvärmeprod!$B$1:$AJ$550,MATCH(AA$4,Kraftvärmeprod!$B$1:$AJ$1,0),FALSE)/1,0)-IFERROR(VLOOKUP($B282,'Slutlig allokering kvv'!$B$2:$AJ$550,MATCH(AA$4,'Slutlig allokering kvv'!$B$1:$AJ$1,0),FALSE)/1,0)</f>
        <v>0</v>
      </c>
      <c r="AB282">
        <f>IFERROR(VLOOKUP($B282,Kraftvärmeprod!$B$1:$AJ$550,MATCH(AB$4,Kraftvärmeprod!$B$1:$AJ$1,0),FALSE)/1,0)-IFERROR(VLOOKUP($B282,'Slutlig allokering kvv'!$B$2:$AJ$550,MATCH(AB$4,'Slutlig allokering kvv'!$B$1:$AJ$1,0),FALSE)/1,0)</f>
        <v>0</v>
      </c>
      <c r="AC282">
        <f>IFERROR(VLOOKUP($B282,Kraftvärmeprod!$B$1:$AJ$550,MATCH(AC$4,Kraftvärmeprod!$B$1:$AJ$1,0),FALSE)/1,0)-IFERROR(VLOOKUP($B282,'Slutlig allokering kvv'!$B$2:$AJ$550,MATCH(AC$4,'Slutlig allokering kvv'!$B$1:$AJ$1,0),FALSE)/1,0)</f>
        <v>0</v>
      </c>
      <c r="AD282">
        <f>IFERROR(VLOOKUP($B282,Miljö!$B$1:$E$471,MATCH("Hjälpel kraftvärme (GWh)",Miljö!$B$1:$E$1,0),FALSE)/1,0)-IFERROR(VLOOKUP($B282,'Slutlig allokering kvv'!$B$2:$AJ$550,MATCH(AD$4,'Slutlig allokering kvv'!$B$1:$AJ$1,0),FALSE)/1,0)</f>
        <v>0</v>
      </c>
      <c r="AH282">
        <f t="shared" si="8"/>
        <v>0</v>
      </c>
      <c r="AJ282">
        <f>IFERROR(VLOOKUP($B282,'Slutlig allokering kvv'!$B$2:$AX$550,MATCH("Summa slutlig allokerad tillförd energi (utan hjälpel och rökgaskondensering):",'Slutlig allokering kvv'!$B$1:$AX$1,0),FALSE)/1,"")</f>
        <v>0</v>
      </c>
      <c r="AL282" s="195" t="str">
        <f>IFERROR(1-VLOOKUP($B282,'Slutlig allokering kvv'!$B$2:$AX$550,MATCH("Andel av bränsle i kvv som allokerats till värme, exklusive rökgaskondensering och hjälpel",'Slutlig allokering kvv'!$B$1:$AX$1,0),FALSE),"")</f>
        <v/>
      </c>
      <c r="AN282" s="195" t="str">
        <f t="shared" si="9"/>
        <v/>
      </c>
    </row>
    <row r="283" spans="1:40" x14ac:dyDescent="0.25">
      <c r="A283" s="2" t="s">
        <v>433</v>
      </c>
      <c r="B283" s="2" t="s">
        <v>435</v>
      </c>
      <c r="C283" t="str">
        <f>IFERROR(VLOOKUP($B283,Kraftvärmeprod!$B$1:$AH$479,MATCH(C$4,Kraftvärmeprod!$B$1:$AG$1,0),FALSE)/1,"")</f>
        <v/>
      </c>
      <c r="D283" t="str">
        <f>IFERROR(VLOOKUP($B283,Kraftvärmeprod!$B$1:$AH$479,MATCH(D$4,Kraftvärmeprod!$B$1:$AG$1,0),FALSE)/1,"")</f>
        <v/>
      </c>
      <c r="F283">
        <f>IFERROR(VLOOKUP($B283,Kraftvärmeprod!$B$1:$AJ$550,MATCH(F$4,Kraftvärmeprod!$B$1:$AJ$1,0),FALSE)/1,0)-IFERROR(VLOOKUP($B283,'Slutlig allokering kvv'!$B$2:$AJ$550,MATCH(F$4,'Slutlig allokering kvv'!$B$1:$AJ$1,0),FALSE)/1,0)</f>
        <v>0</v>
      </c>
      <c r="G283">
        <f>IFERROR(VLOOKUP($B283,Kraftvärmeprod!$B$1:$AJ$550,MATCH(G$4,Kraftvärmeprod!$B$1:$AJ$1,0),FALSE)/1,0)-IFERROR(VLOOKUP($B283,'Slutlig allokering kvv'!$B$2:$AJ$550,MATCH(G$4,'Slutlig allokering kvv'!$B$1:$AJ$1,0),FALSE)/1,0)</f>
        <v>0</v>
      </c>
      <c r="H283">
        <f>IFERROR(VLOOKUP($B283,Kraftvärmeprod!$B$1:$AJ$550,MATCH(H$4,Kraftvärmeprod!$B$1:$AJ$1,0),FALSE)/1,0)-IFERROR(VLOOKUP($B283,'Slutlig allokering kvv'!$B$2:$AJ$550,MATCH(H$4,'Slutlig allokering kvv'!$B$1:$AJ$1,0),FALSE)/1,0)</f>
        <v>0</v>
      </c>
      <c r="I283">
        <f>IFERROR(VLOOKUP($B283,Kraftvärmeprod!$B$1:$AJ$550,MATCH(I$4,Kraftvärmeprod!$B$1:$AJ$1,0),FALSE)/1,0)-IFERROR(VLOOKUP($B283,'Slutlig allokering kvv'!$B$2:$AJ$550,MATCH(I$4,'Slutlig allokering kvv'!$B$1:$AJ$1,0),FALSE)/1,0)</f>
        <v>0</v>
      </c>
      <c r="J283">
        <f>IFERROR(VLOOKUP($B283,Kraftvärmeprod!$B$1:$AJ$550,MATCH(J$4,Kraftvärmeprod!$B$1:$AJ$1,0),FALSE)/1,0)-IFERROR(VLOOKUP($B283,'Slutlig allokering kvv'!$B$2:$AJ$550,MATCH(J$4,'Slutlig allokering kvv'!$B$1:$AJ$1,0),FALSE)/1,0)</f>
        <v>0</v>
      </c>
      <c r="K283">
        <f>IFERROR(VLOOKUP($B283,Kraftvärmeprod!$B$1:$AJ$550,MATCH(K$4,Kraftvärmeprod!$B$1:$AJ$1,0),FALSE)/1,0)-IFERROR(VLOOKUP($B283,'Slutlig allokering kvv'!$B$2:$AJ$550,MATCH(K$4,'Slutlig allokering kvv'!$B$1:$AJ$1,0),FALSE)/1,0)</f>
        <v>0</v>
      </c>
      <c r="L283">
        <f>IFERROR(VLOOKUP($B283,Kraftvärmeprod!$B$1:$AJ$550,MATCH(L$4,Kraftvärmeprod!$B$1:$AJ$1,0),FALSE)/1,0)-IFERROR(VLOOKUP($B283,'Slutlig allokering kvv'!$B$2:$AJ$550,MATCH(L$4,'Slutlig allokering kvv'!$B$1:$AJ$1,0),FALSE)/1,0)</f>
        <v>0</v>
      </c>
      <c r="M283">
        <f>IFERROR(VLOOKUP($B283,Kraftvärmeprod!$B$1:$AJ$550,MATCH(M$4,Kraftvärmeprod!$B$1:$AJ$1,0),FALSE)/1,0)-IFERROR(VLOOKUP($B283,'Slutlig allokering kvv'!$B$2:$AJ$550,MATCH(M$4,'Slutlig allokering kvv'!$B$1:$AJ$1,0),FALSE)/1,0)</f>
        <v>0</v>
      </c>
      <c r="N283">
        <f>IFERROR(VLOOKUP($B283,Kraftvärmeprod!$B$1:$AJ$550,MATCH(N$4,Kraftvärmeprod!$B$1:$AJ$1,0),FALSE)/1,0)-IFERROR(VLOOKUP($B283,'Slutlig allokering kvv'!$B$2:$AJ$550,MATCH(N$4,'Slutlig allokering kvv'!$B$1:$AJ$1,0),FALSE)/1,0)</f>
        <v>0</v>
      </c>
      <c r="O283">
        <f>IFERROR(VLOOKUP($B283,Kraftvärmeprod!$B$1:$AJ$550,MATCH(O$4,Kraftvärmeprod!$B$1:$AJ$1,0),FALSE)/1,0)-IFERROR(VLOOKUP($B283,'Slutlig allokering kvv'!$B$2:$AJ$550,MATCH(O$4,'Slutlig allokering kvv'!$B$1:$AJ$1,0),FALSE)/1,0)</f>
        <v>0</v>
      </c>
      <c r="P283">
        <f>IFERROR(VLOOKUP($B283,Kraftvärmeprod!$B$1:$AJ$550,MATCH(P$4,Kraftvärmeprod!$B$1:$AJ$1,0),FALSE)/1,0)-IFERROR(VLOOKUP($B283,'Slutlig allokering kvv'!$B$2:$AJ$550,MATCH(P$4,'Slutlig allokering kvv'!$B$1:$AJ$1,0),FALSE)/1,0)</f>
        <v>0</v>
      </c>
      <c r="Q283">
        <f>IFERROR(VLOOKUP($B283,Kraftvärmeprod!$B$1:$AJ$550,MATCH(Q$4,Kraftvärmeprod!$B$1:$AJ$1,0),FALSE)/1,0)-IFERROR(VLOOKUP($B283,'Slutlig allokering kvv'!$B$2:$AJ$550,MATCH(Q$4,'Slutlig allokering kvv'!$B$1:$AJ$1,0),FALSE)/1,0)</f>
        <v>0</v>
      </c>
      <c r="R283">
        <f>IFERROR(VLOOKUP($B283,Kraftvärmeprod!$B$1:$AJ$550,MATCH(R$4,Kraftvärmeprod!$B$1:$AJ$1,0),FALSE)/1,0)-IFERROR(VLOOKUP($B283,'Slutlig allokering kvv'!$B$2:$AJ$550,MATCH(R$4,'Slutlig allokering kvv'!$B$1:$AJ$1,0),FALSE)/1,0)</f>
        <v>0</v>
      </c>
      <c r="S283">
        <f>IFERROR(VLOOKUP($B283,Kraftvärmeprod!$B$1:$AJ$550,MATCH(S$4,Kraftvärmeprod!$B$1:$AJ$1,0),FALSE)/1,0)-IFERROR(VLOOKUP($B283,'Slutlig allokering kvv'!$B$2:$AJ$550,MATCH(S$4,'Slutlig allokering kvv'!$B$1:$AJ$1,0),FALSE)/1,0)</f>
        <v>0</v>
      </c>
      <c r="T283">
        <f>IFERROR(VLOOKUP($B283,Kraftvärmeprod!$B$1:$AJ$550,MATCH(T$4,Kraftvärmeprod!$B$1:$AJ$1,0),FALSE)/1,0)-IFERROR(VLOOKUP($B283,'Slutlig allokering kvv'!$B$2:$AJ$550,MATCH(T$4,'Slutlig allokering kvv'!$B$1:$AJ$1,0),FALSE)/1,0)</f>
        <v>0</v>
      </c>
      <c r="U283">
        <f>IFERROR(VLOOKUP($B283,Kraftvärmeprod!$B$1:$AJ$550,MATCH(U$4,Kraftvärmeprod!$B$1:$AJ$1,0),FALSE)/1,0)-IFERROR(VLOOKUP($B283,'Slutlig allokering kvv'!$B$2:$AJ$550,MATCH(U$4,'Slutlig allokering kvv'!$B$1:$AJ$1,0),FALSE)/1,0)</f>
        <v>0</v>
      </c>
      <c r="V283">
        <f>IFERROR(VLOOKUP($B283,Kraftvärmeprod!$B$1:$AJ$550,MATCH(V$4,Kraftvärmeprod!$B$1:$AJ$1,0),FALSE)/1,0)-IFERROR(VLOOKUP($B283,'Slutlig allokering kvv'!$B$2:$AJ$550,MATCH(V$4,'Slutlig allokering kvv'!$B$1:$AJ$1,0),FALSE)/1,0)</f>
        <v>0</v>
      </c>
      <c r="W283">
        <f>IFERROR(VLOOKUP($B283,Kraftvärmeprod!$B$1:$AJ$550,MATCH(W$4,Kraftvärmeprod!$B$1:$AJ$1,0),FALSE)/1,0)-IFERROR(VLOOKUP($B283,'Slutlig allokering kvv'!$B$2:$AJ$550,MATCH(W$4,'Slutlig allokering kvv'!$B$1:$AJ$1,0),FALSE)/1,0)</f>
        <v>0</v>
      </c>
      <c r="X283">
        <f>IFERROR(VLOOKUP($B283,Kraftvärmeprod!$B$1:$AJ$550,MATCH(X$4,Kraftvärmeprod!$B$1:$AJ$1,0),FALSE)/1,0)-IFERROR(VLOOKUP($B283,'Slutlig allokering kvv'!$B$2:$AJ$550,MATCH(X$4,'Slutlig allokering kvv'!$B$1:$AJ$1,0),FALSE)/1,0)</f>
        <v>0</v>
      </c>
      <c r="Y283">
        <f>IFERROR(VLOOKUP($B283,Kraftvärmeprod!$B$1:$AJ$550,MATCH(Y$4,Kraftvärmeprod!$B$1:$AJ$1,0),FALSE)/1,0)-IFERROR(VLOOKUP($B283,'Slutlig allokering kvv'!$B$2:$AJ$550,MATCH(Y$4,'Slutlig allokering kvv'!$B$1:$AJ$1,0),FALSE)/1,0)</f>
        <v>0</v>
      </c>
      <c r="Z283">
        <f>IFERROR(VLOOKUP($B283,Kraftvärmeprod!$B$1:$AJ$550,MATCH(Z$4,Kraftvärmeprod!$B$1:$AJ$1,0),FALSE)/1,0)-IFERROR(VLOOKUP($B283,'Slutlig allokering kvv'!$B$2:$AJ$550,MATCH(Z$4,'Slutlig allokering kvv'!$B$1:$AJ$1,0),FALSE)/1,0)</f>
        <v>0</v>
      </c>
      <c r="AA283">
        <f>IFERROR(VLOOKUP($B283,Kraftvärmeprod!$B$1:$AJ$550,MATCH(AA$4,Kraftvärmeprod!$B$1:$AJ$1,0),FALSE)/1,0)-IFERROR(VLOOKUP($B283,'Slutlig allokering kvv'!$B$2:$AJ$550,MATCH(AA$4,'Slutlig allokering kvv'!$B$1:$AJ$1,0),FALSE)/1,0)</f>
        <v>0</v>
      </c>
      <c r="AB283">
        <f>IFERROR(VLOOKUP($B283,Kraftvärmeprod!$B$1:$AJ$550,MATCH(AB$4,Kraftvärmeprod!$B$1:$AJ$1,0),FALSE)/1,0)-IFERROR(VLOOKUP($B283,'Slutlig allokering kvv'!$B$2:$AJ$550,MATCH(AB$4,'Slutlig allokering kvv'!$B$1:$AJ$1,0),FALSE)/1,0)</f>
        <v>0</v>
      </c>
      <c r="AC283">
        <f>IFERROR(VLOOKUP($B283,Kraftvärmeprod!$B$1:$AJ$550,MATCH(AC$4,Kraftvärmeprod!$B$1:$AJ$1,0),FALSE)/1,0)-IFERROR(VLOOKUP($B283,'Slutlig allokering kvv'!$B$2:$AJ$550,MATCH(AC$4,'Slutlig allokering kvv'!$B$1:$AJ$1,0),FALSE)/1,0)</f>
        <v>0</v>
      </c>
      <c r="AD283">
        <f>IFERROR(VLOOKUP($B283,Miljö!$B$1:$E$471,MATCH("Hjälpel kraftvärme (GWh)",Miljö!$B$1:$E$1,0),FALSE)/1,0)-IFERROR(VLOOKUP($B283,'Slutlig allokering kvv'!$B$2:$AJ$550,MATCH(AD$4,'Slutlig allokering kvv'!$B$1:$AJ$1,0),FALSE)/1,0)</f>
        <v>0</v>
      </c>
      <c r="AH283">
        <f t="shared" si="8"/>
        <v>0</v>
      </c>
      <c r="AJ283">
        <f>IFERROR(VLOOKUP($B283,'Slutlig allokering kvv'!$B$2:$AX$550,MATCH("Summa slutlig allokerad tillförd energi (utan hjälpel och rökgaskondensering):",'Slutlig allokering kvv'!$B$1:$AX$1,0),FALSE)/1,"")</f>
        <v>0</v>
      </c>
      <c r="AL283" s="195" t="str">
        <f>IFERROR(1-VLOOKUP($B283,'Slutlig allokering kvv'!$B$2:$AX$550,MATCH("Andel av bränsle i kvv som allokerats till värme, exklusive rökgaskondensering och hjälpel",'Slutlig allokering kvv'!$B$1:$AX$1,0),FALSE),"")</f>
        <v/>
      </c>
      <c r="AN283" s="195" t="str">
        <f t="shared" si="9"/>
        <v/>
      </c>
    </row>
    <row r="284" spans="1:40" x14ac:dyDescent="0.25">
      <c r="A284" s="2" t="s">
        <v>436</v>
      </c>
      <c r="B284" s="2" t="s">
        <v>437</v>
      </c>
      <c r="C284" t="str">
        <f>IFERROR(VLOOKUP($B284,Kraftvärmeprod!$B$1:$AH$479,MATCH(C$4,Kraftvärmeprod!$B$1:$AG$1,0),FALSE)/1,"")</f>
        <v/>
      </c>
      <c r="D284" t="str">
        <f>IFERROR(VLOOKUP($B284,Kraftvärmeprod!$B$1:$AH$479,MATCH(D$4,Kraftvärmeprod!$B$1:$AG$1,0),FALSE)/1,"")</f>
        <v/>
      </c>
      <c r="F284">
        <f>IFERROR(VLOOKUP($B284,Kraftvärmeprod!$B$1:$AJ$550,MATCH(F$4,Kraftvärmeprod!$B$1:$AJ$1,0),FALSE)/1,0)-IFERROR(VLOOKUP($B284,'Slutlig allokering kvv'!$B$2:$AJ$550,MATCH(F$4,'Slutlig allokering kvv'!$B$1:$AJ$1,0),FALSE)/1,0)</f>
        <v>0</v>
      </c>
      <c r="G284">
        <f>IFERROR(VLOOKUP($B284,Kraftvärmeprod!$B$1:$AJ$550,MATCH(G$4,Kraftvärmeprod!$B$1:$AJ$1,0),FALSE)/1,0)-IFERROR(VLOOKUP($B284,'Slutlig allokering kvv'!$B$2:$AJ$550,MATCH(G$4,'Slutlig allokering kvv'!$B$1:$AJ$1,0),FALSE)/1,0)</f>
        <v>0</v>
      </c>
      <c r="H284">
        <f>IFERROR(VLOOKUP($B284,Kraftvärmeprod!$B$1:$AJ$550,MATCH(H$4,Kraftvärmeprod!$B$1:$AJ$1,0),FALSE)/1,0)-IFERROR(VLOOKUP($B284,'Slutlig allokering kvv'!$B$2:$AJ$550,MATCH(H$4,'Slutlig allokering kvv'!$B$1:$AJ$1,0),FALSE)/1,0)</f>
        <v>0</v>
      </c>
      <c r="I284">
        <f>IFERROR(VLOOKUP($B284,Kraftvärmeprod!$B$1:$AJ$550,MATCH(I$4,Kraftvärmeprod!$B$1:$AJ$1,0),FALSE)/1,0)-IFERROR(VLOOKUP($B284,'Slutlig allokering kvv'!$B$2:$AJ$550,MATCH(I$4,'Slutlig allokering kvv'!$B$1:$AJ$1,0),FALSE)/1,0)</f>
        <v>0</v>
      </c>
      <c r="J284">
        <f>IFERROR(VLOOKUP($B284,Kraftvärmeprod!$B$1:$AJ$550,MATCH(J$4,Kraftvärmeprod!$B$1:$AJ$1,0),FALSE)/1,0)-IFERROR(VLOOKUP($B284,'Slutlig allokering kvv'!$B$2:$AJ$550,MATCH(J$4,'Slutlig allokering kvv'!$B$1:$AJ$1,0),FALSE)/1,0)</f>
        <v>0</v>
      </c>
      <c r="K284">
        <f>IFERROR(VLOOKUP($B284,Kraftvärmeprod!$B$1:$AJ$550,MATCH(K$4,Kraftvärmeprod!$B$1:$AJ$1,0),FALSE)/1,0)-IFERROR(VLOOKUP($B284,'Slutlig allokering kvv'!$B$2:$AJ$550,MATCH(K$4,'Slutlig allokering kvv'!$B$1:$AJ$1,0),FALSE)/1,0)</f>
        <v>0</v>
      </c>
      <c r="L284">
        <f>IFERROR(VLOOKUP($B284,Kraftvärmeprod!$B$1:$AJ$550,MATCH(L$4,Kraftvärmeprod!$B$1:$AJ$1,0),FALSE)/1,0)-IFERROR(VLOOKUP($B284,'Slutlig allokering kvv'!$B$2:$AJ$550,MATCH(L$4,'Slutlig allokering kvv'!$B$1:$AJ$1,0),FALSE)/1,0)</f>
        <v>0</v>
      </c>
      <c r="M284">
        <f>IFERROR(VLOOKUP($B284,Kraftvärmeprod!$B$1:$AJ$550,MATCH(M$4,Kraftvärmeprod!$B$1:$AJ$1,0),FALSE)/1,0)-IFERROR(VLOOKUP($B284,'Slutlig allokering kvv'!$B$2:$AJ$550,MATCH(M$4,'Slutlig allokering kvv'!$B$1:$AJ$1,0),FALSE)/1,0)</f>
        <v>0</v>
      </c>
      <c r="N284">
        <f>IFERROR(VLOOKUP($B284,Kraftvärmeprod!$B$1:$AJ$550,MATCH(N$4,Kraftvärmeprod!$B$1:$AJ$1,0),FALSE)/1,0)-IFERROR(VLOOKUP($B284,'Slutlig allokering kvv'!$B$2:$AJ$550,MATCH(N$4,'Slutlig allokering kvv'!$B$1:$AJ$1,0),FALSE)/1,0)</f>
        <v>0</v>
      </c>
      <c r="O284">
        <f>IFERROR(VLOOKUP($B284,Kraftvärmeprod!$B$1:$AJ$550,MATCH(O$4,Kraftvärmeprod!$B$1:$AJ$1,0),FALSE)/1,0)-IFERROR(VLOOKUP($B284,'Slutlig allokering kvv'!$B$2:$AJ$550,MATCH(O$4,'Slutlig allokering kvv'!$B$1:$AJ$1,0),FALSE)/1,0)</f>
        <v>0</v>
      </c>
      <c r="P284">
        <f>IFERROR(VLOOKUP($B284,Kraftvärmeprod!$B$1:$AJ$550,MATCH(P$4,Kraftvärmeprod!$B$1:$AJ$1,0),FALSE)/1,0)-IFERROR(VLOOKUP($B284,'Slutlig allokering kvv'!$B$2:$AJ$550,MATCH(P$4,'Slutlig allokering kvv'!$B$1:$AJ$1,0),FALSE)/1,0)</f>
        <v>0</v>
      </c>
      <c r="Q284">
        <f>IFERROR(VLOOKUP($B284,Kraftvärmeprod!$B$1:$AJ$550,MATCH(Q$4,Kraftvärmeprod!$B$1:$AJ$1,0),FALSE)/1,0)-IFERROR(VLOOKUP($B284,'Slutlig allokering kvv'!$B$2:$AJ$550,MATCH(Q$4,'Slutlig allokering kvv'!$B$1:$AJ$1,0),FALSE)/1,0)</f>
        <v>0</v>
      </c>
      <c r="R284">
        <f>IFERROR(VLOOKUP($B284,Kraftvärmeprod!$B$1:$AJ$550,MATCH(R$4,Kraftvärmeprod!$B$1:$AJ$1,0),FALSE)/1,0)-IFERROR(VLOOKUP($B284,'Slutlig allokering kvv'!$B$2:$AJ$550,MATCH(R$4,'Slutlig allokering kvv'!$B$1:$AJ$1,0),FALSE)/1,0)</f>
        <v>0</v>
      </c>
      <c r="S284">
        <f>IFERROR(VLOOKUP($B284,Kraftvärmeprod!$B$1:$AJ$550,MATCH(S$4,Kraftvärmeprod!$B$1:$AJ$1,0),FALSE)/1,0)-IFERROR(VLOOKUP($B284,'Slutlig allokering kvv'!$B$2:$AJ$550,MATCH(S$4,'Slutlig allokering kvv'!$B$1:$AJ$1,0),FALSE)/1,0)</f>
        <v>0</v>
      </c>
      <c r="T284">
        <f>IFERROR(VLOOKUP($B284,Kraftvärmeprod!$B$1:$AJ$550,MATCH(T$4,Kraftvärmeprod!$B$1:$AJ$1,0),FALSE)/1,0)-IFERROR(VLOOKUP($B284,'Slutlig allokering kvv'!$B$2:$AJ$550,MATCH(T$4,'Slutlig allokering kvv'!$B$1:$AJ$1,0),FALSE)/1,0)</f>
        <v>0</v>
      </c>
      <c r="U284">
        <f>IFERROR(VLOOKUP($B284,Kraftvärmeprod!$B$1:$AJ$550,MATCH(U$4,Kraftvärmeprod!$B$1:$AJ$1,0),FALSE)/1,0)-IFERROR(VLOOKUP($B284,'Slutlig allokering kvv'!$B$2:$AJ$550,MATCH(U$4,'Slutlig allokering kvv'!$B$1:$AJ$1,0),FALSE)/1,0)</f>
        <v>0</v>
      </c>
      <c r="V284">
        <f>IFERROR(VLOOKUP($B284,Kraftvärmeprod!$B$1:$AJ$550,MATCH(V$4,Kraftvärmeprod!$B$1:$AJ$1,0),FALSE)/1,0)-IFERROR(VLOOKUP($B284,'Slutlig allokering kvv'!$B$2:$AJ$550,MATCH(V$4,'Slutlig allokering kvv'!$B$1:$AJ$1,0),FALSE)/1,0)</f>
        <v>0</v>
      </c>
      <c r="W284">
        <f>IFERROR(VLOOKUP($B284,Kraftvärmeprod!$B$1:$AJ$550,MATCH(W$4,Kraftvärmeprod!$B$1:$AJ$1,0),FALSE)/1,0)-IFERROR(VLOOKUP($B284,'Slutlig allokering kvv'!$B$2:$AJ$550,MATCH(W$4,'Slutlig allokering kvv'!$B$1:$AJ$1,0),FALSE)/1,0)</f>
        <v>0</v>
      </c>
      <c r="X284">
        <f>IFERROR(VLOOKUP($B284,Kraftvärmeprod!$B$1:$AJ$550,MATCH(X$4,Kraftvärmeprod!$B$1:$AJ$1,0),FALSE)/1,0)-IFERROR(VLOOKUP($B284,'Slutlig allokering kvv'!$B$2:$AJ$550,MATCH(X$4,'Slutlig allokering kvv'!$B$1:$AJ$1,0),FALSE)/1,0)</f>
        <v>0</v>
      </c>
      <c r="Y284">
        <f>IFERROR(VLOOKUP($B284,Kraftvärmeprod!$B$1:$AJ$550,MATCH(Y$4,Kraftvärmeprod!$B$1:$AJ$1,0),FALSE)/1,0)-IFERROR(VLOOKUP($B284,'Slutlig allokering kvv'!$B$2:$AJ$550,MATCH(Y$4,'Slutlig allokering kvv'!$B$1:$AJ$1,0),FALSE)/1,0)</f>
        <v>0</v>
      </c>
      <c r="Z284">
        <f>IFERROR(VLOOKUP($B284,Kraftvärmeprod!$B$1:$AJ$550,MATCH(Z$4,Kraftvärmeprod!$B$1:$AJ$1,0),FALSE)/1,0)-IFERROR(VLOOKUP($B284,'Slutlig allokering kvv'!$B$2:$AJ$550,MATCH(Z$4,'Slutlig allokering kvv'!$B$1:$AJ$1,0),FALSE)/1,0)</f>
        <v>0</v>
      </c>
      <c r="AA284">
        <f>IFERROR(VLOOKUP($B284,Kraftvärmeprod!$B$1:$AJ$550,MATCH(AA$4,Kraftvärmeprod!$B$1:$AJ$1,0),FALSE)/1,0)-IFERROR(VLOOKUP($B284,'Slutlig allokering kvv'!$B$2:$AJ$550,MATCH(AA$4,'Slutlig allokering kvv'!$B$1:$AJ$1,0),FALSE)/1,0)</f>
        <v>0</v>
      </c>
      <c r="AB284">
        <f>IFERROR(VLOOKUP($B284,Kraftvärmeprod!$B$1:$AJ$550,MATCH(AB$4,Kraftvärmeprod!$B$1:$AJ$1,0),FALSE)/1,0)-IFERROR(VLOOKUP($B284,'Slutlig allokering kvv'!$B$2:$AJ$550,MATCH(AB$4,'Slutlig allokering kvv'!$B$1:$AJ$1,0),FALSE)/1,0)</f>
        <v>0</v>
      </c>
      <c r="AC284">
        <f>IFERROR(VLOOKUP($B284,Kraftvärmeprod!$B$1:$AJ$550,MATCH(AC$4,Kraftvärmeprod!$B$1:$AJ$1,0),FALSE)/1,0)-IFERROR(VLOOKUP($B284,'Slutlig allokering kvv'!$B$2:$AJ$550,MATCH(AC$4,'Slutlig allokering kvv'!$B$1:$AJ$1,0),FALSE)/1,0)</f>
        <v>0</v>
      </c>
      <c r="AD284">
        <f>IFERROR(VLOOKUP($B284,Miljö!$B$1:$E$471,MATCH("Hjälpel kraftvärme (GWh)",Miljö!$B$1:$E$1,0),FALSE)/1,0)-IFERROR(VLOOKUP($B284,'Slutlig allokering kvv'!$B$2:$AJ$550,MATCH(AD$4,'Slutlig allokering kvv'!$B$1:$AJ$1,0),FALSE)/1,0)</f>
        <v>0</v>
      </c>
      <c r="AH284">
        <f t="shared" si="8"/>
        <v>0</v>
      </c>
      <c r="AJ284">
        <f>IFERROR(VLOOKUP($B284,'Slutlig allokering kvv'!$B$2:$AX$550,MATCH("Summa slutlig allokerad tillförd energi (utan hjälpel och rökgaskondensering):",'Slutlig allokering kvv'!$B$1:$AX$1,0),FALSE)/1,"")</f>
        <v>0</v>
      </c>
      <c r="AL284" s="195" t="str">
        <f>IFERROR(1-VLOOKUP($B284,'Slutlig allokering kvv'!$B$2:$AX$550,MATCH("Andel av bränsle i kvv som allokerats till värme, exklusive rökgaskondensering och hjälpel",'Slutlig allokering kvv'!$B$1:$AX$1,0),FALSE),"")</f>
        <v/>
      </c>
      <c r="AN284" s="195" t="str">
        <f t="shared" si="9"/>
        <v/>
      </c>
    </row>
    <row r="285" spans="1:40" x14ac:dyDescent="0.25">
      <c r="A285" s="2" t="s">
        <v>438</v>
      </c>
      <c r="B285" s="2" t="s">
        <v>439</v>
      </c>
      <c r="C285">
        <f>IFERROR(VLOOKUP($B285,Kraftvärmeprod!$B$1:$AH$479,MATCH(C$4,Kraftvärmeprod!$B$1:$AG$1,0),FALSE)/1,"")</f>
        <v>92.67</v>
      </c>
      <c r="D285">
        <f>IFERROR(VLOOKUP($B285,Kraftvärmeprod!$B$1:$AH$479,MATCH(D$4,Kraftvärmeprod!$B$1:$AG$1,0),FALSE)/1,"")</f>
        <v>19.14</v>
      </c>
      <c r="F285">
        <f>IFERROR(VLOOKUP($B285,Kraftvärmeprod!$B$1:$AJ$550,MATCH(F$4,Kraftvärmeprod!$B$1:$AJ$1,0),FALSE)/1,0)-IFERROR(VLOOKUP($B285,'Slutlig allokering kvv'!$B$2:$AJ$550,MATCH(F$4,'Slutlig allokering kvv'!$B$1:$AJ$1,0),FALSE)/1,0)</f>
        <v>0</v>
      </c>
      <c r="G285">
        <f>IFERROR(VLOOKUP($B285,Kraftvärmeprod!$B$1:$AJ$550,MATCH(G$4,Kraftvärmeprod!$B$1:$AJ$1,0),FALSE)/1,0)-IFERROR(VLOOKUP($B285,'Slutlig allokering kvv'!$B$2:$AJ$550,MATCH(G$4,'Slutlig allokering kvv'!$B$1:$AJ$1,0),FALSE)/1,0)</f>
        <v>0</v>
      </c>
      <c r="H285">
        <f>IFERROR(VLOOKUP($B285,Kraftvärmeprod!$B$1:$AJ$550,MATCH(H$4,Kraftvärmeprod!$B$1:$AJ$1,0),FALSE)/1,0)-IFERROR(VLOOKUP($B285,'Slutlig allokering kvv'!$B$2:$AJ$550,MATCH(H$4,'Slutlig allokering kvv'!$B$1:$AJ$1,0),FALSE)/1,0)</f>
        <v>0</v>
      </c>
      <c r="I285">
        <f>IFERROR(VLOOKUP($B285,Kraftvärmeprod!$B$1:$AJ$550,MATCH(I$4,Kraftvärmeprod!$B$1:$AJ$1,0),FALSE)/1,0)-IFERROR(VLOOKUP($B285,'Slutlig allokering kvv'!$B$2:$AJ$550,MATCH(I$4,'Slutlig allokering kvv'!$B$1:$AJ$1,0),FALSE)/1,0)</f>
        <v>0</v>
      </c>
      <c r="J285">
        <f>IFERROR(VLOOKUP($B285,Kraftvärmeprod!$B$1:$AJ$550,MATCH(J$4,Kraftvärmeprod!$B$1:$AJ$1,0),FALSE)/1,0)-IFERROR(VLOOKUP($B285,'Slutlig allokering kvv'!$B$2:$AJ$550,MATCH(J$4,'Slutlig allokering kvv'!$B$1:$AJ$1,0),FALSE)/1,0)</f>
        <v>0</v>
      </c>
      <c r="K285">
        <f>IFERROR(VLOOKUP($B285,Kraftvärmeprod!$B$1:$AJ$550,MATCH(K$4,Kraftvärmeprod!$B$1:$AJ$1,0),FALSE)/1,0)-IFERROR(VLOOKUP($B285,'Slutlig allokering kvv'!$B$2:$AJ$550,MATCH(K$4,'Slutlig allokering kvv'!$B$1:$AJ$1,0),FALSE)/1,0)</f>
        <v>0</v>
      </c>
      <c r="L285">
        <f>IFERROR(VLOOKUP($B285,Kraftvärmeprod!$B$1:$AJ$550,MATCH(L$4,Kraftvärmeprod!$B$1:$AJ$1,0),FALSE)/1,0)-IFERROR(VLOOKUP($B285,'Slutlig allokering kvv'!$B$2:$AJ$550,MATCH(L$4,'Slutlig allokering kvv'!$B$1:$AJ$1,0),FALSE)/1,0)</f>
        <v>24.787399999999998</v>
      </c>
      <c r="M285">
        <f>IFERROR(VLOOKUP($B285,Kraftvärmeprod!$B$1:$AJ$550,MATCH(M$4,Kraftvärmeprod!$B$1:$AJ$1,0),FALSE)/1,0)-IFERROR(VLOOKUP($B285,'Slutlig allokering kvv'!$B$2:$AJ$550,MATCH(M$4,'Slutlig allokering kvv'!$B$1:$AJ$1,0),FALSE)/1,0)</f>
        <v>0</v>
      </c>
      <c r="N285">
        <f>IFERROR(VLOOKUP($B285,Kraftvärmeprod!$B$1:$AJ$550,MATCH(N$4,Kraftvärmeprod!$B$1:$AJ$1,0),FALSE)/1,0)-IFERROR(VLOOKUP($B285,'Slutlig allokering kvv'!$B$2:$AJ$550,MATCH(N$4,'Slutlig allokering kvv'!$B$1:$AJ$1,0),FALSE)/1,0)</f>
        <v>19.412099999999995</v>
      </c>
      <c r="O285">
        <f>IFERROR(VLOOKUP($B285,Kraftvärmeprod!$B$1:$AJ$550,MATCH(O$4,Kraftvärmeprod!$B$1:$AJ$1,0),FALSE)/1,0)-IFERROR(VLOOKUP($B285,'Slutlig allokering kvv'!$B$2:$AJ$550,MATCH(O$4,'Slutlig allokering kvv'!$B$1:$AJ$1,0),FALSE)/1,0)</f>
        <v>0.67427999999999999</v>
      </c>
      <c r="P285">
        <f>IFERROR(VLOOKUP($B285,Kraftvärmeprod!$B$1:$AJ$550,MATCH(P$4,Kraftvärmeprod!$B$1:$AJ$1,0),FALSE)/1,0)-IFERROR(VLOOKUP($B285,'Slutlig allokering kvv'!$B$2:$AJ$550,MATCH(P$4,'Slutlig allokering kvv'!$B$1:$AJ$1,0),FALSE)/1,0)</f>
        <v>0</v>
      </c>
      <c r="Q285">
        <f>IFERROR(VLOOKUP($B285,Kraftvärmeprod!$B$1:$AJ$550,MATCH(Q$4,Kraftvärmeprod!$B$1:$AJ$1,0),FALSE)/1,0)-IFERROR(VLOOKUP($B285,'Slutlig allokering kvv'!$B$2:$AJ$550,MATCH(Q$4,'Slutlig allokering kvv'!$B$1:$AJ$1,0),FALSE)/1,0)</f>
        <v>0</v>
      </c>
      <c r="R285">
        <f>IFERROR(VLOOKUP($B285,Kraftvärmeprod!$B$1:$AJ$550,MATCH(R$4,Kraftvärmeprod!$B$1:$AJ$1,0),FALSE)/1,0)-IFERROR(VLOOKUP($B285,'Slutlig allokering kvv'!$B$2:$AJ$550,MATCH(R$4,'Slutlig allokering kvv'!$B$1:$AJ$1,0),FALSE)/1,0)</f>
        <v>0</v>
      </c>
      <c r="S285">
        <f>IFERROR(VLOOKUP($B285,Kraftvärmeprod!$B$1:$AJ$550,MATCH(S$4,Kraftvärmeprod!$B$1:$AJ$1,0),FALSE)/1,0)-IFERROR(VLOOKUP($B285,'Slutlig allokering kvv'!$B$2:$AJ$550,MATCH(S$4,'Slutlig allokering kvv'!$B$1:$AJ$1,0),FALSE)/1,0)</f>
        <v>0</v>
      </c>
      <c r="T285">
        <f>IFERROR(VLOOKUP($B285,Kraftvärmeprod!$B$1:$AJ$550,MATCH(T$4,Kraftvärmeprod!$B$1:$AJ$1,0),FALSE)/1,0)-IFERROR(VLOOKUP($B285,'Slutlig allokering kvv'!$B$2:$AJ$550,MATCH(T$4,'Slutlig allokering kvv'!$B$1:$AJ$1,0),FALSE)/1,0)</f>
        <v>0</v>
      </c>
      <c r="U285">
        <f>IFERROR(VLOOKUP($B285,Kraftvärmeprod!$B$1:$AJ$550,MATCH(U$4,Kraftvärmeprod!$B$1:$AJ$1,0),FALSE)/1,0)-IFERROR(VLOOKUP($B285,'Slutlig allokering kvv'!$B$2:$AJ$550,MATCH(U$4,'Slutlig allokering kvv'!$B$1:$AJ$1,0),FALSE)/1,0)</f>
        <v>0</v>
      </c>
      <c r="V285">
        <f>IFERROR(VLOOKUP($B285,Kraftvärmeprod!$B$1:$AJ$550,MATCH(V$4,Kraftvärmeprod!$B$1:$AJ$1,0),FALSE)/1,0)-IFERROR(VLOOKUP($B285,'Slutlig allokering kvv'!$B$2:$AJ$550,MATCH(V$4,'Slutlig allokering kvv'!$B$1:$AJ$1,0),FALSE)/1,0)</f>
        <v>0</v>
      </c>
      <c r="W285">
        <f>IFERROR(VLOOKUP($B285,Kraftvärmeprod!$B$1:$AJ$550,MATCH(W$4,Kraftvärmeprod!$B$1:$AJ$1,0),FALSE)/1,0)-IFERROR(VLOOKUP($B285,'Slutlig allokering kvv'!$B$2:$AJ$550,MATCH(W$4,'Slutlig allokering kvv'!$B$1:$AJ$1,0),FALSE)/1,0)</f>
        <v>0</v>
      </c>
      <c r="X285">
        <f>IFERROR(VLOOKUP($B285,Kraftvärmeprod!$B$1:$AJ$550,MATCH(X$4,Kraftvärmeprod!$B$1:$AJ$1,0),FALSE)/1,0)-IFERROR(VLOOKUP($B285,'Slutlig allokering kvv'!$B$2:$AJ$550,MATCH(X$4,'Slutlig allokering kvv'!$B$1:$AJ$1,0),FALSE)/1,0)</f>
        <v>2.9466800000000001E-2</v>
      </c>
      <c r="Y285">
        <f>IFERROR(VLOOKUP($B285,Kraftvärmeprod!$B$1:$AJ$550,MATCH(Y$4,Kraftvärmeprod!$B$1:$AJ$1,0),FALSE)/1,0)-IFERROR(VLOOKUP($B285,'Slutlig allokering kvv'!$B$2:$AJ$550,MATCH(Y$4,'Slutlig allokering kvv'!$B$1:$AJ$1,0),FALSE)/1,0)</f>
        <v>0</v>
      </c>
      <c r="Z285">
        <f>IFERROR(VLOOKUP($B285,Kraftvärmeprod!$B$1:$AJ$550,MATCH(Z$4,Kraftvärmeprod!$B$1:$AJ$1,0),FALSE)/1,0)-IFERROR(VLOOKUP($B285,'Slutlig allokering kvv'!$B$2:$AJ$550,MATCH(Z$4,'Slutlig allokering kvv'!$B$1:$AJ$1,0),FALSE)/1,0)</f>
        <v>0</v>
      </c>
      <c r="AA285">
        <f>IFERROR(VLOOKUP($B285,Kraftvärmeprod!$B$1:$AJ$550,MATCH(AA$4,Kraftvärmeprod!$B$1:$AJ$1,0),FALSE)/1,0)-IFERROR(VLOOKUP($B285,'Slutlig allokering kvv'!$B$2:$AJ$550,MATCH(AA$4,'Slutlig allokering kvv'!$B$1:$AJ$1,0),FALSE)/1,0)</f>
        <v>0</v>
      </c>
      <c r="AB285">
        <f>IFERROR(VLOOKUP($B285,Kraftvärmeprod!$B$1:$AJ$550,MATCH(AB$4,Kraftvärmeprod!$B$1:$AJ$1,0),FALSE)/1,0)-IFERROR(VLOOKUP($B285,'Slutlig allokering kvv'!$B$2:$AJ$550,MATCH(AB$4,'Slutlig allokering kvv'!$B$1:$AJ$1,0),FALSE)/1,0)</f>
        <v>0</v>
      </c>
      <c r="AC285">
        <f>IFERROR(VLOOKUP($B285,Kraftvärmeprod!$B$1:$AJ$550,MATCH(AC$4,Kraftvärmeprod!$B$1:$AJ$1,0),FALSE)/1,0)-IFERROR(VLOOKUP($B285,'Slutlig allokering kvv'!$B$2:$AJ$550,MATCH(AC$4,'Slutlig allokering kvv'!$B$1:$AJ$1,0),FALSE)/1,0)</f>
        <v>0</v>
      </c>
      <c r="AD285">
        <f>IFERROR(VLOOKUP($B285,Miljö!$B$1:$E$471,MATCH("Hjälpel kraftvärme (GWh)",Miljö!$B$1:$E$1,0),FALSE)/1,0)-IFERROR(VLOOKUP($B285,'Slutlig allokering kvv'!$B$2:$AJ$550,MATCH(AD$4,'Slutlig allokering kvv'!$B$1:$AJ$1,0),FALSE)/1,0)</f>
        <v>0.88166999999999995</v>
      </c>
      <c r="AH285">
        <f t="shared" si="8"/>
        <v>44.903246799999998</v>
      </c>
      <c r="AJ285">
        <f>IFERROR(VLOOKUP($B285,'Slutlig allokering kvv'!$B$2:$AX$550,MATCH("Summa slutlig allokerad tillförd energi (utan hjälpel och rökgaskondensering):",'Slutlig allokering kvv'!$B$1:$AX$1,0),FALSE)/1,"")</f>
        <v>83.439753199999998</v>
      </c>
      <c r="AL285" s="195">
        <f>IFERROR(1-VLOOKUP($B285,'Slutlig allokering kvv'!$B$2:$AX$550,MATCH("Andel av bränsle i kvv som allokerats till värme, exklusive rökgaskondensering och hjälpel",'Slutlig allokering kvv'!$B$1:$AX$1,0),FALSE),"")</f>
        <v>0.34986907583584614</v>
      </c>
      <c r="AN285" s="195">
        <f t="shared" si="9"/>
        <v>0.34986907583584614</v>
      </c>
    </row>
    <row r="286" spans="1:40" x14ac:dyDescent="0.25">
      <c r="A286" s="2" t="s">
        <v>440</v>
      </c>
      <c r="B286" s="2" t="s">
        <v>441</v>
      </c>
      <c r="C286" t="str">
        <f>IFERROR(VLOOKUP($B286,Kraftvärmeprod!$B$1:$AH$479,MATCH(C$4,Kraftvärmeprod!$B$1:$AG$1,0),FALSE)/1,"")</f>
        <v/>
      </c>
      <c r="D286" t="str">
        <f>IFERROR(VLOOKUP($B286,Kraftvärmeprod!$B$1:$AH$479,MATCH(D$4,Kraftvärmeprod!$B$1:$AG$1,0),FALSE)/1,"")</f>
        <v/>
      </c>
      <c r="F286">
        <f>IFERROR(VLOOKUP($B286,Kraftvärmeprod!$B$1:$AJ$550,MATCH(F$4,Kraftvärmeprod!$B$1:$AJ$1,0),FALSE)/1,0)-IFERROR(VLOOKUP($B286,'Slutlig allokering kvv'!$B$2:$AJ$550,MATCH(F$4,'Slutlig allokering kvv'!$B$1:$AJ$1,0),FALSE)/1,0)</f>
        <v>0</v>
      </c>
      <c r="G286">
        <f>IFERROR(VLOOKUP($B286,Kraftvärmeprod!$B$1:$AJ$550,MATCH(G$4,Kraftvärmeprod!$B$1:$AJ$1,0),FALSE)/1,0)-IFERROR(VLOOKUP($B286,'Slutlig allokering kvv'!$B$2:$AJ$550,MATCH(G$4,'Slutlig allokering kvv'!$B$1:$AJ$1,0),FALSE)/1,0)</f>
        <v>0</v>
      </c>
      <c r="H286">
        <f>IFERROR(VLOOKUP($B286,Kraftvärmeprod!$B$1:$AJ$550,MATCH(H$4,Kraftvärmeprod!$B$1:$AJ$1,0),FALSE)/1,0)-IFERROR(VLOOKUP($B286,'Slutlig allokering kvv'!$B$2:$AJ$550,MATCH(H$4,'Slutlig allokering kvv'!$B$1:$AJ$1,0),FALSE)/1,0)</f>
        <v>0</v>
      </c>
      <c r="I286">
        <f>IFERROR(VLOOKUP($B286,Kraftvärmeprod!$B$1:$AJ$550,MATCH(I$4,Kraftvärmeprod!$B$1:$AJ$1,0),FALSE)/1,0)-IFERROR(VLOOKUP($B286,'Slutlig allokering kvv'!$B$2:$AJ$550,MATCH(I$4,'Slutlig allokering kvv'!$B$1:$AJ$1,0),FALSE)/1,0)</f>
        <v>0</v>
      </c>
      <c r="J286">
        <f>IFERROR(VLOOKUP($B286,Kraftvärmeprod!$B$1:$AJ$550,MATCH(J$4,Kraftvärmeprod!$B$1:$AJ$1,0),FALSE)/1,0)-IFERROR(VLOOKUP($B286,'Slutlig allokering kvv'!$B$2:$AJ$550,MATCH(J$4,'Slutlig allokering kvv'!$B$1:$AJ$1,0),FALSE)/1,0)</f>
        <v>0</v>
      </c>
      <c r="K286">
        <f>IFERROR(VLOOKUP($B286,Kraftvärmeprod!$B$1:$AJ$550,MATCH(K$4,Kraftvärmeprod!$B$1:$AJ$1,0),FALSE)/1,0)-IFERROR(VLOOKUP($B286,'Slutlig allokering kvv'!$B$2:$AJ$550,MATCH(K$4,'Slutlig allokering kvv'!$B$1:$AJ$1,0),FALSE)/1,0)</f>
        <v>0</v>
      </c>
      <c r="L286">
        <f>IFERROR(VLOOKUP($B286,Kraftvärmeprod!$B$1:$AJ$550,MATCH(L$4,Kraftvärmeprod!$B$1:$AJ$1,0),FALSE)/1,0)-IFERROR(VLOOKUP($B286,'Slutlig allokering kvv'!$B$2:$AJ$550,MATCH(L$4,'Slutlig allokering kvv'!$B$1:$AJ$1,0),FALSE)/1,0)</f>
        <v>0</v>
      </c>
      <c r="M286">
        <f>IFERROR(VLOOKUP($B286,Kraftvärmeprod!$B$1:$AJ$550,MATCH(M$4,Kraftvärmeprod!$B$1:$AJ$1,0),FALSE)/1,0)-IFERROR(VLOOKUP($B286,'Slutlig allokering kvv'!$B$2:$AJ$550,MATCH(M$4,'Slutlig allokering kvv'!$B$1:$AJ$1,0),FALSE)/1,0)</f>
        <v>0</v>
      </c>
      <c r="N286">
        <f>IFERROR(VLOOKUP($B286,Kraftvärmeprod!$B$1:$AJ$550,MATCH(N$4,Kraftvärmeprod!$B$1:$AJ$1,0),FALSE)/1,0)-IFERROR(VLOOKUP($B286,'Slutlig allokering kvv'!$B$2:$AJ$550,MATCH(N$4,'Slutlig allokering kvv'!$B$1:$AJ$1,0),FALSE)/1,0)</f>
        <v>0</v>
      </c>
      <c r="O286">
        <f>IFERROR(VLOOKUP($B286,Kraftvärmeprod!$B$1:$AJ$550,MATCH(O$4,Kraftvärmeprod!$B$1:$AJ$1,0),FALSE)/1,0)-IFERROR(VLOOKUP($B286,'Slutlig allokering kvv'!$B$2:$AJ$550,MATCH(O$4,'Slutlig allokering kvv'!$B$1:$AJ$1,0),FALSE)/1,0)</f>
        <v>0</v>
      </c>
      <c r="P286">
        <f>IFERROR(VLOOKUP($B286,Kraftvärmeprod!$B$1:$AJ$550,MATCH(P$4,Kraftvärmeprod!$B$1:$AJ$1,0),FALSE)/1,0)-IFERROR(VLOOKUP($B286,'Slutlig allokering kvv'!$B$2:$AJ$550,MATCH(P$4,'Slutlig allokering kvv'!$B$1:$AJ$1,0),FALSE)/1,0)</f>
        <v>0</v>
      </c>
      <c r="Q286">
        <f>IFERROR(VLOOKUP($B286,Kraftvärmeprod!$B$1:$AJ$550,MATCH(Q$4,Kraftvärmeprod!$B$1:$AJ$1,0),FALSE)/1,0)-IFERROR(VLOOKUP($B286,'Slutlig allokering kvv'!$B$2:$AJ$550,MATCH(Q$4,'Slutlig allokering kvv'!$B$1:$AJ$1,0),FALSE)/1,0)</f>
        <v>0</v>
      </c>
      <c r="R286">
        <f>IFERROR(VLOOKUP($B286,Kraftvärmeprod!$B$1:$AJ$550,MATCH(R$4,Kraftvärmeprod!$B$1:$AJ$1,0),FALSE)/1,0)-IFERROR(VLOOKUP($B286,'Slutlig allokering kvv'!$B$2:$AJ$550,MATCH(R$4,'Slutlig allokering kvv'!$B$1:$AJ$1,0),FALSE)/1,0)</f>
        <v>0</v>
      </c>
      <c r="S286">
        <f>IFERROR(VLOOKUP($B286,Kraftvärmeprod!$B$1:$AJ$550,MATCH(S$4,Kraftvärmeprod!$B$1:$AJ$1,0),FALSE)/1,0)-IFERROR(VLOOKUP($B286,'Slutlig allokering kvv'!$B$2:$AJ$550,MATCH(S$4,'Slutlig allokering kvv'!$B$1:$AJ$1,0),FALSE)/1,0)</f>
        <v>0</v>
      </c>
      <c r="T286">
        <f>IFERROR(VLOOKUP($B286,Kraftvärmeprod!$B$1:$AJ$550,MATCH(T$4,Kraftvärmeprod!$B$1:$AJ$1,0),FALSE)/1,0)-IFERROR(VLOOKUP($B286,'Slutlig allokering kvv'!$B$2:$AJ$550,MATCH(T$4,'Slutlig allokering kvv'!$B$1:$AJ$1,0),FALSE)/1,0)</f>
        <v>0</v>
      </c>
      <c r="U286">
        <f>IFERROR(VLOOKUP($B286,Kraftvärmeprod!$B$1:$AJ$550,MATCH(U$4,Kraftvärmeprod!$B$1:$AJ$1,0),FALSE)/1,0)-IFERROR(VLOOKUP($B286,'Slutlig allokering kvv'!$B$2:$AJ$550,MATCH(U$4,'Slutlig allokering kvv'!$B$1:$AJ$1,0),FALSE)/1,0)</f>
        <v>0</v>
      </c>
      <c r="V286">
        <f>IFERROR(VLOOKUP($B286,Kraftvärmeprod!$B$1:$AJ$550,MATCH(V$4,Kraftvärmeprod!$B$1:$AJ$1,0),FALSE)/1,0)-IFERROR(VLOOKUP($B286,'Slutlig allokering kvv'!$B$2:$AJ$550,MATCH(V$4,'Slutlig allokering kvv'!$B$1:$AJ$1,0),FALSE)/1,0)</f>
        <v>0</v>
      </c>
      <c r="W286">
        <f>IFERROR(VLOOKUP($B286,Kraftvärmeprod!$B$1:$AJ$550,MATCH(W$4,Kraftvärmeprod!$B$1:$AJ$1,0),FALSE)/1,0)-IFERROR(VLOOKUP($B286,'Slutlig allokering kvv'!$B$2:$AJ$550,MATCH(W$4,'Slutlig allokering kvv'!$B$1:$AJ$1,0),FALSE)/1,0)</f>
        <v>0</v>
      </c>
      <c r="X286">
        <f>IFERROR(VLOOKUP($B286,Kraftvärmeprod!$B$1:$AJ$550,MATCH(X$4,Kraftvärmeprod!$B$1:$AJ$1,0),FALSE)/1,0)-IFERROR(VLOOKUP($B286,'Slutlig allokering kvv'!$B$2:$AJ$550,MATCH(X$4,'Slutlig allokering kvv'!$B$1:$AJ$1,0),FALSE)/1,0)</f>
        <v>0</v>
      </c>
      <c r="Y286">
        <f>IFERROR(VLOOKUP($B286,Kraftvärmeprod!$B$1:$AJ$550,MATCH(Y$4,Kraftvärmeprod!$B$1:$AJ$1,0),FALSE)/1,0)-IFERROR(VLOOKUP($B286,'Slutlig allokering kvv'!$B$2:$AJ$550,MATCH(Y$4,'Slutlig allokering kvv'!$B$1:$AJ$1,0),FALSE)/1,0)</f>
        <v>0</v>
      </c>
      <c r="Z286">
        <f>IFERROR(VLOOKUP($B286,Kraftvärmeprod!$B$1:$AJ$550,MATCH(Z$4,Kraftvärmeprod!$B$1:$AJ$1,0),FALSE)/1,0)-IFERROR(VLOOKUP($B286,'Slutlig allokering kvv'!$B$2:$AJ$550,MATCH(Z$4,'Slutlig allokering kvv'!$B$1:$AJ$1,0),FALSE)/1,0)</f>
        <v>0</v>
      </c>
      <c r="AA286">
        <f>IFERROR(VLOOKUP($B286,Kraftvärmeprod!$B$1:$AJ$550,MATCH(AA$4,Kraftvärmeprod!$B$1:$AJ$1,0),FALSE)/1,0)-IFERROR(VLOOKUP($B286,'Slutlig allokering kvv'!$B$2:$AJ$550,MATCH(AA$4,'Slutlig allokering kvv'!$B$1:$AJ$1,0),FALSE)/1,0)</f>
        <v>0</v>
      </c>
      <c r="AB286">
        <f>IFERROR(VLOOKUP($B286,Kraftvärmeprod!$B$1:$AJ$550,MATCH(AB$4,Kraftvärmeprod!$B$1:$AJ$1,0),FALSE)/1,0)-IFERROR(VLOOKUP($B286,'Slutlig allokering kvv'!$B$2:$AJ$550,MATCH(AB$4,'Slutlig allokering kvv'!$B$1:$AJ$1,0),FALSE)/1,0)</f>
        <v>0</v>
      </c>
      <c r="AC286">
        <f>IFERROR(VLOOKUP($B286,Kraftvärmeprod!$B$1:$AJ$550,MATCH(AC$4,Kraftvärmeprod!$B$1:$AJ$1,0),FALSE)/1,0)-IFERROR(VLOOKUP($B286,'Slutlig allokering kvv'!$B$2:$AJ$550,MATCH(AC$4,'Slutlig allokering kvv'!$B$1:$AJ$1,0),FALSE)/1,0)</f>
        <v>0</v>
      </c>
      <c r="AD286">
        <f>IFERROR(VLOOKUP($B286,Miljö!$B$1:$E$471,MATCH("Hjälpel kraftvärme (GWh)",Miljö!$B$1:$E$1,0),FALSE)/1,0)-IFERROR(VLOOKUP($B286,'Slutlig allokering kvv'!$B$2:$AJ$550,MATCH(AD$4,'Slutlig allokering kvv'!$B$1:$AJ$1,0),FALSE)/1,0)</f>
        <v>0</v>
      </c>
      <c r="AH286">
        <f t="shared" si="8"/>
        <v>0</v>
      </c>
      <c r="AJ286">
        <f>IFERROR(VLOOKUP($B286,'Slutlig allokering kvv'!$B$2:$AX$550,MATCH("Summa slutlig allokerad tillförd energi (utan hjälpel och rökgaskondensering):",'Slutlig allokering kvv'!$B$1:$AX$1,0),FALSE)/1,"")</f>
        <v>0</v>
      </c>
      <c r="AL286" s="195" t="str">
        <f>IFERROR(1-VLOOKUP($B286,'Slutlig allokering kvv'!$B$2:$AX$550,MATCH("Andel av bränsle i kvv som allokerats till värme, exklusive rökgaskondensering och hjälpel",'Slutlig allokering kvv'!$B$1:$AX$1,0),FALSE),"")</f>
        <v/>
      </c>
      <c r="AN286" s="195" t="str">
        <f t="shared" si="9"/>
        <v/>
      </c>
    </row>
    <row r="287" spans="1:40" x14ac:dyDescent="0.25">
      <c r="A287" s="2" t="s">
        <v>442</v>
      </c>
      <c r="B287" s="2" t="s">
        <v>443</v>
      </c>
      <c r="C287" t="str">
        <f>IFERROR(VLOOKUP($B287,Kraftvärmeprod!$B$1:$AH$479,MATCH(C$4,Kraftvärmeprod!$B$1:$AG$1,0),FALSE)/1,"")</f>
        <v/>
      </c>
      <c r="D287" t="str">
        <f>IFERROR(VLOOKUP($B287,Kraftvärmeprod!$B$1:$AH$479,MATCH(D$4,Kraftvärmeprod!$B$1:$AG$1,0),FALSE)/1,"")</f>
        <v/>
      </c>
      <c r="F287">
        <f>IFERROR(VLOOKUP($B287,Kraftvärmeprod!$B$1:$AJ$550,MATCH(F$4,Kraftvärmeprod!$B$1:$AJ$1,0),FALSE)/1,0)-IFERROR(VLOOKUP($B287,'Slutlig allokering kvv'!$B$2:$AJ$550,MATCH(F$4,'Slutlig allokering kvv'!$B$1:$AJ$1,0),FALSE)/1,0)</f>
        <v>0</v>
      </c>
      <c r="G287">
        <f>IFERROR(VLOOKUP($B287,Kraftvärmeprod!$B$1:$AJ$550,MATCH(G$4,Kraftvärmeprod!$B$1:$AJ$1,0),FALSE)/1,0)-IFERROR(VLOOKUP($B287,'Slutlig allokering kvv'!$B$2:$AJ$550,MATCH(G$4,'Slutlig allokering kvv'!$B$1:$AJ$1,0),FALSE)/1,0)</f>
        <v>0</v>
      </c>
      <c r="H287">
        <f>IFERROR(VLOOKUP($B287,Kraftvärmeprod!$B$1:$AJ$550,MATCH(H$4,Kraftvärmeprod!$B$1:$AJ$1,0),FALSE)/1,0)-IFERROR(VLOOKUP($B287,'Slutlig allokering kvv'!$B$2:$AJ$550,MATCH(H$4,'Slutlig allokering kvv'!$B$1:$AJ$1,0),FALSE)/1,0)</f>
        <v>0</v>
      </c>
      <c r="I287">
        <f>IFERROR(VLOOKUP($B287,Kraftvärmeprod!$B$1:$AJ$550,MATCH(I$4,Kraftvärmeprod!$B$1:$AJ$1,0),FALSE)/1,0)-IFERROR(VLOOKUP($B287,'Slutlig allokering kvv'!$B$2:$AJ$550,MATCH(I$4,'Slutlig allokering kvv'!$B$1:$AJ$1,0),FALSE)/1,0)</f>
        <v>0</v>
      </c>
      <c r="J287">
        <f>IFERROR(VLOOKUP($B287,Kraftvärmeprod!$B$1:$AJ$550,MATCH(J$4,Kraftvärmeprod!$B$1:$AJ$1,0),FALSE)/1,0)-IFERROR(VLOOKUP($B287,'Slutlig allokering kvv'!$B$2:$AJ$550,MATCH(J$4,'Slutlig allokering kvv'!$B$1:$AJ$1,0),FALSE)/1,0)</f>
        <v>0</v>
      </c>
      <c r="K287">
        <f>IFERROR(VLOOKUP($B287,Kraftvärmeprod!$B$1:$AJ$550,MATCH(K$4,Kraftvärmeprod!$B$1:$AJ$1,0),FALSE)/1,0)-IFERROR(VLOOKUP($B287,'Slutlig allokering kvv'!$B$2:$AJ$550,MATCH(K$4,'Slutlig allokering kvv'!$B$1:$AJ$1,0),FALSE)/1,0)</f>
        <v>0</v>
      </c>
      <c r="L287">
        <f>IFERROR(VLOOKUP($B287,Kraftvärmeprod!$B$1:$AJ$550,MATCH(L$4,Kraftvärmeprod!$B$1:$AJ$1,0),FALSE)/1,0)-IFERROR(VLOOKUP($B287,'Slutlig allokering kvv'!$B$2:$AJ$550,MATCH(L$4,'Slutlig allokering kvv'!$B$1:$AJ$1,0),FALSE)/1,0)</f>
        <v>0</v>
      </c>
      <c r="M287">
        <f>IFERROR(VLOOKUP($B287,Kraftvärmeprod!$B$1:$AJ$550,MATCH(M$4,Kraftvärmeprod!$B$1:$AJ$1,0),FALSE)/1,0)-IFERROR(VLOOKUP($B287,'Slutlig allokering kvv'!$B$2:$AJ$550,MATCH(M$4,'Slutlig allokering kvv'!$B$1:$AJ$1,0),FALSE)/1,0)</f>
        <v>0</v>
      </c>
      <c r="N287">
        <f>IFERROR(VLOOKUP($B287,Kraftvärmeprod!$B$1:$AJ$550,MATCH(N$4,Kraftvärmeprod!$B$1:$AJ$1,0),FALSE)/1,0)-IFERROR(VLOOKUP($B287,'Slutlig allokering kvv'!$B$2:$AJ$550,MATCH(N$4,'Slutlig allokering kvv'!$B$1:$AJ$1,0),FALSE)/1,0)</f>
        <v>0</v>
      </c>
      <c r="O287">
        <f>IFERROR(VLOOKUP($B287,Kraftvärmeprod!$B$1:$AJ$550,MATCH(O$4,Kraftvärmeprod!$B$1:$AJ$1,0),FALSE)/1,0)-IFERROR(VLOOKUP($B287,'Slutlig allokering kvv'!$B$2:$AJ$550,MATCH(O$4,'Slutlig allokering kvv'!$B$1:$AJ$1,0),FALSE)/1,0)</f>
        <v>0</v>
      </c>
      <c r="P287">
        <f>IFERROR(VLOOKUP($B287,Kraftvärmeprod!$B$1:$AJ$550,MATCH(P$4,Kraftvärmeprod!$B$1:$AJ$1,0),FALSE)/1,0)-IFERROR(VLOOKUP($B287,'Slutlig allokering kvv'!$B$2:$AJ$550,MATCH(P$4,'Slutlig allokering kvv'!$B$1:$AJ$1,0),FALSE)/1,0)</f>
        <v>0</v>
      </c>
      <c r="Q287">
        <f>IFERROR(VLOOKUP($B287,Kraftvärmeprod!$B$1:$AJ$550,MATCH(Q$4,Kraftvärmeprod!$B$1:$AJ$1,0),FALSE)/1,0)-IFERROR(VLOOKUP($B287,'Slutlig allokering kvv'!$B$2:$AJ$550,MATCH(Q$4,'Slutlig allokering kvv'!$B$1:$AJ$1,0),FALSE)/1,0)</f>
        <v>0</v>
      </c>
      <c r="R287">
        <f>IFERROR(VLOOKUP($B287,Kraftvärmeprod!$B$1:$AJ$550,MATCH(R$4,Kraftvärmeprod!$B$1:$AJ$1,0),FALSE)/1,0)-IFERROR(VLOOKUP($B287,'Slutlig allokering kvv'!$B$2:$AJ$550,MATCH(R$4,'Slutlig allokering kvv'!$B$1:$AJ$1,0),FALSE)/1,0)</f>
        <v>0</v>
      </c>
      <c r="S287">
        <f>IFERROR(VLOOKUP($B287,Kraftvärmeprod!$B$1:$AJ$550,MATCH(S$4,Kraftvärmeprod!$B$1:$AJ$1,0),FALSE)/1,0)-IFERROR(VLOOKUP($B287,'Slutlig allokering kvv'!$B$2:$AJ$550,MATCH(S$4,'Slutlig allokering kvv'!$B$1:$AJ$1,0),FALSE)/1,0)</f>
        <v>0</v>
      </c>
      <c r="T287">
        <f>IFERROR(VLOOKUP($B287,Kraftvärmeprod!$B$1:$AJ$550,MATCH(T$4,Kraftvärmeprod!$B$1:$AJ$1,0),FALSE)/1,0)-IFERROR(VLOOKUP($B287,'Slutlig allokering kvv'!$B$2:$AJ$550,MATCH(T$4,'Slutlig allokering kvv'!$B$1:$AJ$1,0),FALSE)/1,0)</f>
        <v>0</v>
      </c>
      <c r="U287">
        <f>IFERROR(VLOOKUP($B287,Kraftvärmeprod!$B$1:$AJ$550,MATCH(U$4,Kraftvärmeprod!$B$1:$AJ$1,0),FALSE)/1,0)-IFERROR(VLOOKUP($B287,'Slutlig allokering kvv'!$B$2:$AJ$550,MATCH(U$4,'Slutlig allokering kvv'!$B$1:$AJ$1,0),FALSE)/1,0)</f>
        <v>0</v>
      </c>
      <c r="V287">
        <f>IFERROR(VLOOKUP($B287,Kraftvärmeprod!$B$1:$AJ$550,MATCH(V$4,Kraftvärmeprod!$B$1:$AJ$1,0),FALSE)/1,0)-IFERROR(VLOOKUP($B287,'Slutlig allokering kvv'!$B$2:$AJ$550,MATCH(V$4,'Slutlig allokering kvv'!$B$1:$AJ$1,0),FALSE)/1,0)</f>
        <v>0</v>
      </c>
      <c r="W287">
        <f>IFERROR(VLOOKUP($B287,Kraftvärmeprod!$B$1:$AJ$550,MATCH(W$4,Kraftvärmeprod!$B$1:$AJ$1,0),FALSE)/1,0)-IFERROR(VLOOKUP($B287,'Slutlig allokering kvv'!$B$2:$AJ$550,MATCH(W$4,'Slutlig allokering kvv'!$B$1:$AJ$1,0),FALSE)/1,0)</f>
        <v>0</v>
      </c>
      <c r="X287">
        <f>IFERROR(VLOOKUP($B287,Kraftvärmeprod!$B$1:$AJ$550,MATCH(X$4,Kraftvärmeprod!$B$1:$AJ$1,0),FALSE)/1,0)-IFERROR(VLOOKUP($B287,'Slutlig allokering kvv'!$B$2:$AJ$550,MATCH(X$4,'Slutlig allokering kvv'!$B$1:$AJ$1,0),FALSE)/1,0)</f>
        <v>0</v>
      </c>
      <c r="Y287">
        <f>IFERROR(VLOOKUP($B287,Kraftvärmeprod!$B$1:$AJ$550,MATCH(Y$4,Kraftvärmeprod!$B$1:$AJ$1,0),FALSE)/1,0)-IFERROR(VLOOKUP($B287,'Slutlig allokering kvv'!$B$2:$AJ$550,MATCH(Y$4,'Slutlig allokering kvv'!$B$1:$AJ$1,0),FALSE)/1,0)</f>
        <v>0</v>
      </c>
      <c r="Z287">
        <f>IFERROR(VLOOKUP($B287,Kraftvärmeprod!$B$1:$AJ$550,MATCH(Z$4,Kraftvärmeprod!$B$1:$AJ$1,0),FALSE)/1,0)-IFERROR(VLOOKUP($B287,'Slutlig allokering kvv'!$B$2:$AJ$550,MATCH(Z$4,'Slutlig allokering kvv'!$B$1:$AJ$1,0),FALSE)/1,0)</f>
        <v>0</v>
      </c>
      <c r="AA287">
        <f>IFERROR(VLOOKUP($B287,Kraftvärmeprod!$B$1:$AJ$550,MATCH(AA$4,Kraftvärmeprod!$B$1:$AJ$1,0),FALSE)/1,0)-IFERROR(VLOOKUP($B287,'Slutlig allokering kvv'!$B$2:$AJ$550,MATCH(AA$4,'Slutlig allokering kvv'!$B$1:$AJ$1,0),FALSE)/1,0)</f>
        <v>0</v>
      </c>
      <c r="AB287">
        <f>IFERROR(VLOOKUP($B287,Kraftvärmeprod!$B$1:$AJ$550,MATCH(AB$4,Kraftvärmeprod!$B$1:$AJ$1,0),FALSE)/1,0)-IFERROR(VLOOKUP($B287,'Slutlig allokering kvv'!$B$2:$AJ$550,MATCH(AB$4,'Slutlig allokering kvv'!$B$1:$AJ$1,0),FALSE)/1,0)</f>
        <v>0</v>
      </c>
      <c r="AC287">
        <f>IFERROR(VLOOKUP($B287,Kraftvärmeprod!$B$1:$AJ$550,MATCH(AC$4,Kraftvärmeprod!$B$1:$AJ$1,0),FALSE)/1,0)-IFERROR(VLOOKUP($B287,'Slutlig allokering kvv'!$B$2:$AJ$550,MATCH(AC$4,'Slutlig allokering kvv'!$B$1:$AJ$1,0),FALSE)/1,0)</f>
        <v>0</v>
      </c>
      <c r="AD287">
        <f>IFERROR(VLOOKUP($B287,Miljö!$B$1:$E$471,MATCH("Hjälpel kraftvärme (GWh)",Miljö!$B$1:$E$1,0),FALSE)/1,0)-IFERROR(VLOOKUP($B287,'Slutlig allokering kvv'!$B$2:$AJ$550,MATCH(AD$4,'Slutlig allokering kvv'!$B$1:$AJ$1,0),FALSE)/1,0)</f>
        <v>0</v>
      </c>
      <c r="AH287">
        <f t="shared" si="8"/>
        <v>0</v>
      </c>
      <c r="AJ287">
        <f>IFERROR(VLOOKUP($B287,'Slutlig allokering kvv'!$B$2:$AX$550,MATCH("Summa slutlig allokerad tillförd energi (utan hjälpel och rökgaskondensering):",'Slutlig allokering kvv'!$B$1:$AX$1,0),FALSE)/1,"")</f>
        <v>0</v>
      </c>
      <c r="AL287" s="195" t="str">
        <f>IFERROR(1-VLOOKUP($B287,'Slutlig allokering kvv'!$B$2:$AX$550,MATCH("Andel av bränsle i kvv som allokerats till värme, exklusive rökgaskondensering och hjälpel",'Slutlig allokering kvv'!$B$1:$AX$1,0),FALSE),"")</f>
        <v/>
      </c>
      <c r="AN287" s="195" t="str">
        <f t="shared" si="9"/>
        <v/>
      </c>
    </row>
    <row r="288" spans="1:40" x14ac:dyDescent="0.25">
      <c r="A288" s="2" t="s">
        <v>444</v>
      </c>
      <c r="B288" s="2" t="s">
        <v>445</v>
      </c>
      <c r="C288" t="str">
        <f>IFERROR(VLOOKUP($B288,Kraftvärmeprod!$B$1:$AH$479,MATCH(C$4,Kraftvärmeprod!$B$1:$AG$1,0),FALSE)/1,"")</f>
        <v/>
      </c>
      <c r="D288" t="str">
        <f>IFERROR(VLOOKUP($B288,Kraftvärmeprod!$B$1:$AH$479,MATCH(D$4,Kraftvärmeprod!$B$1:$AG$1,0),FALSE)/1,"")</f>
        <v/>
      </c>
      <c r="F288">
        <f>IFERROR(VLOOKUP($B288,Kraftvärmeprod!$B$1:$AJ$550,MATCH(F$4,Kraftvärmeprod!$B$1:$AJ$1,0),FALSE)/1,0)-IFERROR(VLOOKUP($B288,'Slutlig allokering kvv'!$B$2:$AJ$550,MATCH(F$4,'Slutlig allokering kvv'!$B$1:$AJ$1,0),FALSE)/1,0)</f>
        <v>0</v>
      </c>
      <c r="G288">
        <f>IFERROR(VLOOKUP($B288,Kraftvärmeprod!$B$1:$AJ$550,MATCH(G$4,Kraftvärmeprod!$B$1:$AJ$1,0),FALSE)/1,0)-IFERROR(VLOOKUP($B288,'Slutlig allokering kvv'!$B$2:$AJ$550,MATCH(G$4,'Slutlig allokering kvv'!$B$1:$AJ$1,0),FALSE)/1,0)</f>
        <v>0</v>
      </c>
      <c r="H288">
        <f>IFERROR(VLOOKUP($B288,Kraftvärmeprod!$B$1:$AJ$550,MATCH(H$4,Kraftvärmeprod!$B$1:$AJ$1,0),FALSE)/1,0)-IFERROR(VLOOKUP($B288,'Slutlig allokering kvv'!$B$2:$AJ$550,MATCH(H$4,'Slutlig allokering kvv'!$B$1:$AJ$1,0),FALSE)/1,0)</f>
        <v>0</v>
      </c>
      <c r="I288">
        <f>IFERROR(VLOOKUP($B288,Kraftvärmeprod!$B$1:$AJ$550,MATCH(I$4,Kraftvärmeprod!$B$1:$AJ$1,0),FALSE)/1,0)-IFERROR(VLOOKUP($B288,'Slutlig allokering kvv'!$B$2:$AJ$550,MATCH(I$4,'Slutlig allokering kvv'!$B$1:$AJ$1,0),FALSE)/1,0)</f>
        <v>0</v>
      </c>
      <c r="J288">
        <f>IFERROR(VLOOKUP($B288,Kraftvärmeprod!$B$1:$AJ$550,MATCH(J$4,Kraftvärmeprod!$B$1:$AJ$1,0),FALSE)/1,0)-IFERROR(VLOOKUP($B288,'Slutlig allokering kvv'!$B$2:$AJ$550,MATCH(J$4,'Slutlig allokering kvv'!$B$1:$AJ$1,0),FALSE)/1,0)</f>
        <v>0</v>
      </c>
      <c r="K288">
        <f>IFERROR(VLOOKUP($B288,Kraftvärmeprod!$B$1:$AJ$550,MATCH(K$4,Kraftvärmeprod!$B$1:$AJ$1,0),FALSE)/1,0)-IFERROR(VLOOKUP($B288,'Slutlig allokering kvv'!$B$2:$AJ$550,MATCH(K$4,'Slutlig allokering kvv'!$B$1:$AJ$1,0),FALSE)/1,0)</f>
        <v>0</v>
      </c>
      <c r="L288">
        <f>IFERROR(VLOOKUP($B288,Kraftvärmeprod!$B$1:$AJ$550,MATCH(L$4,Kraftvärmeprod!$B$1:$AJ$1,0),FALSE)/1,0)-IFERROR(VLOOKUP($B288,'Slutlig allokering kvv'!$B$2:$AJ$550,MATCH(L$4,'Slutlig allokering kvv'!$B$1:$AJ$1,0),FALSE)/1,0)</f>
        <v>0</v>
      </c>
      <c r="M288">
        <f>IFERROR(VLOOKUP($B288,Kraftvärmeprod!$B$1:$AJ$550,MATCH(M$4,Kraftvärmeprod!$B$1:$AJ$1,0),FALSE)/1,0)-IFERROR(VLOOKUP($B288,'Slutlig allokering kvv'!$B$2:$AJ$550,MATCH(M$4,'Slutlig allokering kvv'!$B$1:$AJ$1,0),FALSE)/1,0)</f>
        <v>0</v>
      </c>
      <c r="N288">
        <f>IFERROR(VLOOKUP($B288,Kraftvärmeprod!$B$1:$AJ$550,MATCH(N$4,Kraftvärmeprod!$B$1:$AJ$1,0),FALSE)/1,0)-IFERROR(VLOOKUP($B288,'Slutlig allokering kvv'!$B$2:$AJ$550,MATCH(N$4,'Slutlig allokering kvv'!$B$1:$AJ$1,0),FALSE)/1,0)</f>
        <v>0</v>
      </c>
      <c r="O288">
        <f>IFERROR(VLOOKUP($B288,Kraftvärmeprod!$B$1:$AJ$550,MATCH(O$4,Kraftvärmeprod!$B$1:$AJ$1,0),FALSE)/1,0)-IFERROR(VLOOKUP($B288,'Slutlig allokering kvv'!$B$2:$AJ$550,MATCH(O$4,'Slutlig allokering kvv'!$B$1:$AJ$1,0),FALSE)/1,0)</f>
        <v>0</v>
      </c>
      <c r="P288">
        <f>IFERROR(VLOOKUP($B288,Kraftvärmeprod!$B$1:$AJ$550,MATCH(P$4,Kraftvärmeprod!$B$1:$AJ$1,0),FALSE)/1,0)-IFERROR(VLOOKUP($B288,'Slutlig allokering kvv'!$B$2:$AJ$550,MATCH(P$4,'Slutlig allokering kvv'!$B$1:$AJ$1,0),FALSE)/1,0)</f>
        <v>0</v>
      </c>
      <c r="Q288">
        <f>IFERROR(VLOOKUP($B288,Kraftvärmeprod!$B$1:$AJ$550,MATCH(Q$4,Kraftvärmeprod!$B$1:$AJ$1,0),FALSE)/1,0)-IFERROR(VLOOKUP($B288,'Slutlig allokering kvv'!$B$2:$AJ$550,MATCH(Q$4,'Slutlig allokering kvv'!$B$1:$AJ$1,0),FALSE)/1,0)</f>
        <v>0</v>
      </c>
      <c r="R288">
        <f>IFERROR(VLOOKUP($B288,Kraftvärmeprod!$B$1:$AJ$550,MATCH(R$4,Kraftvärmeprod!$B$1:$AJ$1,0),FALSE)/1,0)-IFERROR(VLOOKUP($B288,'Slutlig allokering kvv'!$B$2:$AJ$550,MATCH(R$4,'Slutlig allokering kvv'!$B$1:$AJ$1,0),FALSE)/1,0)</f>
        <v>0</v>
      </c>
      <c r="S288">
        <f>IFERROR(VLOOKUP($B288,Kraftvärmeprod!$B$1:$AJ$550,MATCH(S$4,Kraftvärmeprod!$B$1:$AJ$1,0),FALSE)/1,0)-IFERROR(VLOOKUP($B288,'Slutlig allokering kvv'!$B$2:$AJ$550,MATCH(S$4,'Slutlig allokering kvv'!$B$1:$AJ$1,0),FALSE)/1,0)</f>
        <v>0</v>
      </c>
      <c r="T288">
        <f>IFERROR(VLOOKUP($B288,Kraftvärmeprod!$B$1:$AJ$550,MATCH(T$4,Kraftvärmeprod!$B$1:$AJ$1,0),FALSE)/1,0)-IFERROR(VLOOKUP($B288,'Slutlig allokering kvv'!$B$2:$AJ$550,MATCH(T$4,'Slutlig allokering kvv'!$B$1:$AJ$1,0),FALSE)/1,0)</f>
        <v>0</v>
      </c>
      <c r="U288">
        <f>IFERROR(VLOOKUP($B288,Kraftvärmeprod!$B$1:$AJ$550,MATCH(U$4,Kraftvärmeprod!$B$1:$AJ$1,0),FALSE)/1,0)-IFERROR(VLOOKUP($B288,'Slutlig allokering kvv'!$B$2:$AJ$550,MATCH(U$4,'Slutlig allokering kvv'!$B$1:$AJ$1,0),FALSE)/1,0)</f>
        <v>0</v>
      </c>
      <c r="V288">
        <f>IFERROR(VLOOKUP($B288,Kraftvärmeprod!$B$1:$AJ$550,MATCH(V$4,Kraftvärmeprod!$B$1:$AJ$1,0),FALSE)/1,0)-IFERROR(VLOOKUP($B288,'Slutlig allokering kvv'!$B$2:$AJ$550,MATCH(V$4,'Slutlig allokering kvv'!$B$1:$AJ$1,0),FALSE)/1,0)</f>
        <v>0</v>
      </c>
      <c r="W288">
        <f>IFERROR(VLOOKUP($B288,Kraftvärmeprod!$B$1:$AJ$550,MATCH(W$4,Kraftvärmeprod!$B$1:$AJ$1,0),FALSE)/1,0)-IFERROR(VLOOKUP($B288,'Slutlig allokering kvv'!$B$2:$AJ$550,MATCH(W$4,'Slutlig allokering kvv'!$B$1:$AJ$1,0),FALSE)/1,0)</f>
        <v>0</v>
      </c>
      <c r="X288">
        <f>IFERROR(VLOOKUP($B288,Kraftvärmeprod!$B$1:$AJ$550,MATCH(X$4,Kraftvärmeprod!$B$1:$AJ$1,0),FALSE)/1,0)-IFERROR(VLOOKUP($B288,'Slutlig allokering kvv'!$B$2:$AJ$550,MATCH(X$4,'Slutlig allokering kvv'!$B$1:$AJ$1,0),FALSE)/1,0)</f>
        <v>0</v>
      </c>
      <c r="Y288">
        <f>IFERROR(VLOOKUP($B288,Kraftvärmeprod!$B$1:$AJ$550,MATCH(Y$4,Kraftvärmeprod!$B$1:$AJ$1,0),FALSE)/1,0)-IFERROR(VLOOKUP($B288,'Slutlig allokering kvv'!$B$2:$AJ$550,MATCH(Y$4,'Slutlig allokering kvv'!$B$1:$AJ$1,0),FALSE)/1,0)</f>
        <v>0</v>
      </c>
      <c r="Z288">
        <f>IFERROR(VLOOKUP($B288,Kraftvärmeprod!$B$1:$AJ$550,MATCH(Z$4,Kraftvärmeprod!$B$1:$AJ$1,0),FALSE)/1,0)-IFERROR(VLOOKUP($B288,'Slutlig allokering kvv'!$B$2:$AJ$550,MATCH(Z$4,'Slutlig allokering kvv'!$B$1:$AJ$1,0),FALSE)/1,0)</f>
        <v>0</v>
      </c>
      <c r="AA288">
        <f>IFERROR(VLOOKUP($B288,Kraftvärmeprod!$B$1:$AJ$550,MATCH(AA$4,Kraftvärmeprod!$B$1:$AJ$1,0),FALSE)/1,0)-IFERROR(VLOOKUP($B288,'Slutlig allokering kvv'!$B$2:$AJ$550,MATCH(AA$4,'Slutlig allokering kvv'!$B$1:$AJ$1,0),FALSE)/1,0)</f>
        <v>0</v>
      </c>
      <c r="AB288">
        <f>IFERROR(VLOOKUP($B288,Kraftvärmeprod!$B$1:$AJ$550,MATCH(AB$4,Kraftvärmeprod!$B$1:$AJ$1,0),FALSE)/1,0)-IFERROR(VLOOKUP($B288,'Slutlig allokering kvv'!$B$2:$AJ$550,MATCH(AB$4,'Slutlig allokering kvv'!$B$1:$AJ$1,0),FALSE)/1,0)</f>
        <v>0</v>
      </c>
      <c r="AC288">
        <f>IFERROR(VLOOKUP($B288,Kraftvärmeprod!$B$1:$AJ$550,MATCH(AC$4,Kraftvärmeprod!$B$1:$AJ$1,0),FALSE)/1,0)-IFERROR(VLOOKUP($B288,'Slutlig allokering kvv'!$B$2:$AJ$550,MATCH(AC$4,'Slutlig allokering kvv'!$B$1:$AJ$1,0),FALSE)/1,0)</f>
        <v>0</v>
      </c>
      <c r="AD288">
        <f>IFERROR(VLOOKUP($B288,Miljö!$B$1:$E$471,MATCH("Hjälpel kraftvärme (GWh)",Miljö!$B$1:$E$1,0),FALSE)/1,0)-IFERROR(VLOOKUP($B288,'Slutlig allokering kvv'!$B$2:$AJ$550,MATCH(AD$4,'Slutlig allokering kvv'!$B$1:$AJ$1,0),FALSE)/1,0)</f>
        <v>0</v>
      </c>
      <c r="AH288">
        <f t="shared" si="8"/>
        <v>0</v>
      </c>
      <c r="AJ288">
        <f>IFERROR(VLOOKUP($B288,'Slutlig allokering kvv'!$B$2:$AX$550,MATCH("Summa slutlig allokerad tillförd energi (utan hjälpel och rökgaskondensering):",'Slutlig allokering kvv'!$B$1:$AX$1,0),FALSE)/1,"")</f>
        <v>0</v>
      </c>
      <c r="AL288" s="195" t="str">
        <f>IFERROR(1-VLOOKUP($B288,'Slutlig allokering kvv'!$B$2:$AX$550,MATCH("Andel av bränsle i kvv som allokerats till värme, exklusive rökgaskondensering och hjälpel",'Slutlig allokering kvv'!$B$1:$AX$1,0),FALSE),"")</f>
        <v/>
      </c>
      <c r="AN288" s="195" t="str">
        <f t="shared" si="9"/>
        <v/>
      </c>
    </row>
    <row r="289" spans="1:40" x14ac:dyDescent="0.25">
      <c r="A289" s="2" t="s">
        <v>444</v>
      </c>
      <c r="B289" s="2" t="s">
        <v>446</v>
      </c>
      <c r="C289" t="str">
        <f>IFERROR(VLOOKUP($B289,Kraftvärmeprod!$B$1:$AH$479,MATCH(C$4,Kraftvärmeprod!$B$1:$AG$1,0),FALSE)/1,"")</f>
        <v/>
      </c>
      <c r="D289" t="str">
        <f>IFERROR(VLOOKUP($B289,Kraftvärmeprod!$B$1:$AH$479,MATCH(D$4,Kraftvärmeprod!$B$1:$AG$1,0),FALSE)/1,"")</f>
        <v/>
      </c>
      <c r="F289">
        <f>IFERROR(VLOOKUP($B289,Kraftvärmeprod!$B$1:$AJ$550,MATCH(F$4,Kraftvärmeprod!$B$1:$AJ$1,0),FALSE)/1,0)-IFERROR(VLOOKUP($B289,'Slutlig allokering kvv'!$B$2:$AJ$550,MATCH(F$4,'Slutlig allokering kvv'!$B$1:$AJ$1,0),FALSE)/1,0)</f>
        <v>0</v>
      </c>
      <c r="G289">
        <f>IFERROR(VLOOKUP($B289,Kraftvärmeprod!$B$1:$AJ$550,MATCH(G$4,Kraftvärmeprod!$B$1:$AJ$1,0),FALSE)/1,0)-IFERROR(VLOOKUP($B289,'Slutlig allokering kvv'!$B$2:$AJ$550,MATCH(G$4,'Slutlig allokering kvv'!$B$1:$AJ$1,0),FALSE)/1,0)</f>
        <v>0</v>
      </c>
      <c r="H289">
        <f>IFERROR(VLOOKUP($B289,Kraftvärmeprod!$B$1:$AJ$550,MATCH(H$4,Kraftvärmeprod!$B$1:$AJ$1,0),FALSE)/1,0)-IFERROR(VLOOKUP($B289,'Slutlig allokering kvv'!$B$2:$AJ$550,MATCH(H$4,'Slutlig allokering kvv'!$B$1:$AJ$1,0),FALSE)/1,0)</f>
        <v>0</v>
      </c>
      <c r="I289">
        <f>IFERROR(VLOOKUP($B289,Kraftvärmeprod!$B$1:$AJ$550,MATCH(I$4,Kraftvärmeprod!$B$1:$AJ$1,0),FALSE)/1,0)-IFERROR(VLOOKUP($B289,'Slutlig allokering kvv'!$B$2:$AJ$550,MATCH(I$4,'Slutlig allokering kvv'!$B$1:$AJ$1,0),FALSE)/1,0)</f>
        <v>0</v>
      </c>
      <c r="J289">
        <f>IFERROR(VLOOKUP($B289,Kraftvärmeprod!$B$1:$AJ$550,MATCH(J$4,Kraftvärmeprod!$B$1:$AJ$1,0),FALSE)/1,0)-IFERROR(VLOOKUP($B289,'Slutlig allokering kvv'!$B$2:$AJ$550,MATCH(J$4,'Slutlig allokering kvv'!$B$1:$AJ$1,0),FALSE)/1,0)</f>
        <v>0</v>
      </c>
      <c r="K289">
        <f>IFERROR(VLOOKUP($B289,Kraftvärmeprod!$B$1:$AJ$550,MATCH(K$4,Kraftvärmeprod!$B$1:$AJ$1,0),FALSE)/1,0)-IFERROR(VLOOKUP($B289,'Slutlig allokering kvv'!$B$2:$AJ$550,MATCH(K$4,'Slutlig allokering kvv'!$B$1:$AJ$1,0),FALSE)/1,0)</f>
        <v>0</v>
      </c>
      <c r="L289">
        <f>IFERROR(VLOOKUP($B289,Kraftvärmeprod!$B$1:$AJ$550,MATCH(L$4,Kraftvärmeprod!$B$1:$AJ$1,0),FALSE)/1,0)-IFERROR(VLOOKUP($B289,'Slutlig allokering kvv'!$B$2:$AJ$550,MATCH(L$4,'Slutlig allokering kvv'!$B$1:$AJ$1,0),FALSE)/1,0)</f>
        <v>0</v>
      </c>
      <c r="M289">
        <f>IFERROR(VLOOKUP($B289,Kraftvärmeprod!$B$1:$AJ$550,MATCH(M$4,Kraftvärmeprod!$B$1:$AJ$1,0),FALSE)/1,0)-IFERROR(VLOOKUP($B289,'Slutlig allokering kvv'!$B$2:$AJ$550,MATCH(M$4,'Slutlig allokering kvv'!$B$1:$AJ$1,0),FALSE)/1,0)</f>
        <v>0</v>
      </c>
      <c r="N289">
        <f>IFERROR(VLOOKUP($B289,Kraftvärmeprod!$B$1:$AJ$550,MATCH(N$4,Kraftvärmeprod!$B$1:$AJ$1,0),FALSE)/1,0)-IFERROR(VLOOKUP($B289,'Slutlig allokering kvv'!$B$2:$AJ$550,MATCH(N$4,'Slutlig allokering kvv'!$B$1:$AJ$1,0),FALSE)/1,0)</f>
        <v>0</v>
      </c>
      <c r="O289">
        <f>IFERROR(VLOOKUP($B289,Kraftvärmeprod!$B$1:$AJ$550,MATCH(O$4,Kraftvärmeprod!$B$1:$AJ$1,0),FALSE)/1,0)-IFERROR(VLOOKUP($B289,'Slutlig allokering kvv'!$B$2:$AJ$550,MATCH(O$4,'Slutlig allokering kvv'!$B$1:$AJ$1,0),FALSE)/1,0)</f>
        <v>0</v>
      </c>
      <c r="P289">
        <f>IFERROR(VLOOKUP($B289,Kraftvärmeprod!$B$1:$AJ$550,MATCH(P$4,Kraftvärmeprod!$B$1:$AJ$1,0),FALSE)/1,0)-IFERROR(VLOOKUP($B289,'Slutlig allokering kvv'!$B$2:$AJ$550,MATCH(P$4,'Slutlig allokering kvv'!$B$1:$AJ$1,0),FALSE)/1,0)</f>
        <v>0</v>
      </c>
      <c r="Q289">
        <f>IFERROR(VLOOKUP($B289,Kraftvärmeprod!$B$1:$AJ$550,MATCH(Q$4,Kraftvärmeprod!$B$1:$AJ$1,0),FALSE)/1,0)-IFERROR(VLOOKUP($B289,'Slutlig allokering kvv'!$B$2:$AJ$550,MATCH(Q$4,'Slutlig allokering kvv'!$B$1:$AJ$1,0),FALSE)/1,0)</f>
        <v>0</v>
      </c>
      <c r="R289">
        <f>IFERROR(VLOOKUP($B289,Kraftvärmeprod!$B$1:$AJ$550,MATCH(R$4,Kraftvärmeprod!$B$1:$AJ$1,0),FALSE)/1,0)-IFERROR(VLOOKUP($B289,'Slutlig allokering kvv'!$B$2:$AJ$550,MATCH(R$4,'Slutlig allokering kvv'!$B$1:$AJ$1,0),FALSE)/1,0)</f>
        <v>0</v>
      </c>
      <c r="S289">
        <f>IFERROR(VLOOKUP($B289,Kraftvärmeprod!$B$1:$AJ$550,MATCH(S$4,Kraftvärmeprod!$B$1:$AJ$1,0),FALSE)/1,0)-IFERROR(VLOOKUP($B289,'Slutlig allokering kvv'!$B$2:$AJ$550,MATCH(S$4,'Slutlig allokering kvv'!$B$1:$AJ$1,0),FALSE)/1,0)</f>
        <v>0</v>
      </c>
      <c r="T289">
        <f>IFERROR(VLOOKUP($B289,Kraftvärmeprod!$B$1:$AJ$550,MATCH(T$4,Kraftvärmeprod!$B$1:$AJ$1,0),FALSE)/1,0)-IFERROR(VLOOKUP($B289,'Slutlig allokering kvv'!$B$2:$AJ$550,MATCH(T$4,'Slutlig allokering kvv'!$B$1:$AJ$1,0),FALSE)/1,0)</f>
        <v>0</v>
      </c>
      <c r="U289">
        <f>IFERROR(VLOOKUP($B289,Kraftvärmeprod!$B$1:$AJ$550,MATCH(U$4,Kraftvärmeprod!$B$1:$AJ$1,0),FALSE)/1,0)-IFERROR(VLOOKUP($B289,'Slutlig allokering kvv'!$B$2:$AJ$550,MATCH(U$4,'Slutlig allokering kvv'!$B$1:$AJ$1,0),FALSE)/1,0)</f>
        <v>0</v>
      </c>
      <c r="V289">
        <f>IFERROR(VLOOKUP($B289,Kraftvärmeprod!$B$1:$AJ$550,MATCH(V$4,Kraftvärmeprod!$B$1:$AJ$1,0),FALSE)/1,0)-IFERROR(VLOOKUP($B289,'Slutlig allokering kvv'!$B$2:$AJ$550,MATCH(V$4,'Slutlig allokering kvv'!$B$1:$AJ$1,0),FALSE)/1,0)</f>
        <v>0</v>
      </c>
      <c r="W289">
        <f>IFERROR(VLOOKUP($B289,Kraftvärmeprod!$B$1:$AJ$550,MATCH(W$4,Kraftvärmeprod!$B$1:$AJ$1,0),FALSE)/1,0)-IFERROR(VLOOKUP($B289,'Slutlig allokering kvv'!$B$2:$AJ$550,MATCH(W$4,'Slutlig allokering kvv'!$B$1:$AJ$1,0),FALSE)/1,0)</f>
        <v>0</v>
      </c>
      <c r="X289">
        <f>IFERROR(VLOOKUP($B289,Kraftvärmeprod!$B$1:$AJ$550,MATCH(X$4,Kraftvärmeprod!$B$1:$AJ$1,0),FALSE)/1,0)-IFERROR(VLOOKUP($B289,'Slutlig allokering kvv'!$B$2:$AJ$550,MATCH(X$4,'Slutlig allokering kvv'!$B$1:$AJ$1,0),FALSE)/1,0)</f>
        <v>0</v>
      </c>
      <c r="Y289">
        <f>IFERROR(VLOOKUP($B289,Kraftvärmeprod!$B$1:$AJ$550,MATCH(Y$4,Kraftvärmeprod!$B$1:$AJ$1,0),FALSE)/1,0)-IFERROR(VLOOKUP($B289,'Slutlig allokering kvv'!$B$2:$AJ$550,MATCH(Y$4,'Slutlig allokering kvv'!$B$1:$AJ$1,0),FALSE)/1,0)</f>
        <v>0</v>
      </c>
      <c r="Z289">
        <f>IFERROR(VLOOKUP($B289,Kraftvärmeprod!$B$1:$AJ$550,MATCH(Z$4,Kraftvärmeprod!$B$1:$AJ$1,0),FALSE)/1,0)-IFERROR(VLOOKUP($B289,'Slutlig allokering kvv'!$B$2:$AJ$550,MATCH(Z$4,'Slutlig allokering kvv'!$B$1:$AJ$1,0),FALSE)/1,0)</f>
        <v>0</v>
      </c>
      <c r="AA289">
        <f>IFERROR(VLOOKUP($B289,Kraftvärmeprod!$B$1:$AJ$550,MATCH(AA$4,Kraftvärmeprod!$B$1:$AJ$1,0),FALSE)/1,0)-IFERROR(VLOOKUP($B289,'Slutlig allokering kvv'!$B$2:$AJ$550,MATCH(AA$4,'Slutlig allokering kvv'!$B$1:$AJ$1,0),FALSE)/1,0)</f>
        <v>0</v>
      </c>
      <c r="AB289">
        <f>IFERROR(VLOOKUP($B289,Kraftvärmeprod!$B$1:$AJ$550,MATCH(AB$4,Kraftvärmeprod!$B$1:$AJ$1,0),FALSE)/1,0)-IFERROR(VLOOKUP($B289,'Slutlig allokering kvv'!$B$2:$AJ$550,MATCH(AB$4,'Slutlig allokering kvv'!$B$1:$AJ$1,0),FALSE)/1,0)</f>
        <v>0</v>
      </c>
      <c r="AC289">
        <f>IFERROR(VLOOKUP($B289,Kraftvärmeprod!$B$1:$AJ$550,MATCH(AC$4,Kraftvärmeprod!$B$1:$AJ$1,0),FALSE)/1,0)-IFERROR(VLOOKUP($B289,'Slutlig allokering kvv'!$B$2:$AJ$550,MATCH(AC$4,'Slutlig allokering kvv'!$B$1:$AJ$1,0),FALSE)/1,0)</f>
        <v>0</v>
      </c>
      <c r="AD289">
        <f>IFERROR(VLOOKUP($B289,Miljö!$B$1:$E$471,MATCH("Hjälpel kraftvärme (GWh)",Miljö!$B$1:$E$1,0),FALSE)/1,0)-IFERROR(VLOOKUP($B289,'Slutlig allokering kvv'!$B$2:$AJ$550,MATCH(AD$4,'Slutlig allokering kvv'!$B$1:$AJ$1,0),FALSE)/1,0)</f>
        <v>0</v>
      </c>
      <c r="AH289">
        <f t="shared" si="8"/>
        <v>0</v>
      </c>
      <c r="AJ289">
        <f>IFERROR(VLOOKUP($B289,'Slutlig allokering kvv'!$B$2:$AX$550,MATCH("Summa slutlig allokerad tillförd energi (utan hjälpel och rökgaskondensering):",'Slutlig allokering kvv'!$B$1:$AX$1,0),FALSE)/1,"")</f>
        <v>0</v>
      </c>
      <c r="AL289" s="195" t="str">
        <f>IFERROR(1-VLOOKUP($B289,'Slutlig allokering kvv'!$B$2:$AX$550,MATCH("Andel av bränsle i kvv som allokerats till värme, exklusive rökgaskondensering och hjälpel",'Slutlig allokering kvv'!$B$1:$AX$1,0),FALSE),"")</f>
        <v/>
      </c>
      <c r="AN289" s="195" t="str">
        <f t="shared" si="9"/>
        <v/>
      </c>
    </row>
    <row r="290" spans="1:40" x14ac:dyDescent="0.25">
      <c r="A290" s="2" t="s">
        <v>444</v>
      </c>
      <c r="B290" s="2" t="s">
        <v>447</v>
      </c>
      <c r="C290" t="str">
        <f>IFERROR(VLOOKUP($B290,Kraftvärmeprod!$B$1:$AH$479,MATCH(C$4,Kraftvärmeprod!$B$1:$AG$1,0),FALSE)/1,"")</f>
        <v/>
      </c>
      <c r="D290" t="str">
        <f>IFERROR(VLOOKUP($B290,Kraftvärmeprod!$B$1:$AH$479,MATCH(D$4,Kraftvärmeprod!$B$1:$AG$1,0),FALSE)/1,"")</f>
        <v/>
      </c>
      <c r="F290">
        <f>IFERROR(VLOOKUP($B290,Kraftvärmeprod!$B$1:$AJ$550,MATCH(F$4,Kraftvärmeprod!$B$1:$AJ$1,0),FALSE)/1,0)-IFERROR(VLOOKUP($B290,'Slutlig allokering kvv'!$B$2:$AJ$550,MATCH(F$4,'Slutlig allokering kvv'!$B$1:$AJ$1,0),FALSE)/1,0)</f>
        <v>0</v>
      </c>
      <c r="G290">
        <f>IFERROR(VLOOKUP($B290,Kraftvärmeprod!$B$1:$AJ$550,MATCH(G$4,Kraftvärmeprod!$B$1:$AJ$1,0),FALSE)/1,0)-IFERROR(VLOOKUP($B290,'Slutlig allokering kvv'!$B$2:$AJ$550,MATCH(G$4,'Slutlig allokering kvv'!$B$1:$AJ$1,0),FALSE)/1,0)</f>
        <v>0</v>
      </c>
      <c r="H290">
        <f>IFERROR(VLOOKUP($B290,Kraftvärmeprod!$B$1:$AJ$550,MATCH(H$4,Kraftvärmeprod!$B$1:$AJ$1,0),FALSE)/1,0)-IFERROR(VLOOKUP($B290,'Slutlig allokering kvv'!$B$2:$AJ$550,MATCH(H$4,'Slutlig allokering kvv'!$B$1:$AJ$1,0),FALSE)/1,0)</f>
        <v>0</v>
      </c>
      <c r="I290">
        <f>IFERROR(VLOOKUP($B290,Kraftvärmeprod!$B$1:$AJ$550,MATCH(I$4,Kraftvärmeprod!$B$1:$AJ$1,0),FALSE)/1,0)-IFERROR(VLOOKUP($B290,'Slutlig allokering kvv'!$B$2:$AJ$550,MATCH(I$4,'Slutlig allokering kvv'!$B$1:$AJ$1,0),FALSE)/1,0)</f>
        <v>0</v>
      </c>
      <c r="J290">
        <f>IFERROR(VLOOKUP($B290,Kraftvärmeprod!$B$1:$AJ$550,MATCH(J$4,Kraftvärmeprod!$B$1:$AJ$1,0),FALSE)/1,0)-IFERROR(VLOOKUP($B290,'Slutlig allokering kvv'!$B$2:$AJ$550,MATCH(J$4,'Slutlig allokering kvv'!$B$1:$AJ$1,0),FALSE)/1,0)</f>
        <v>0</v>
      </c>
      <c r="K290">
        <f>IFERROR(VLOOKUP($B290,Kraftvärmeprod!$B$1:$AJ$550,MATCH(K$4,Kraftvärmeprod!$B$1:$AJ$1,0),FALSE)/1,0)-IFERROR(VLOOKUP($B290,'Slutlig allokering kvv'!$B$2:$AJ$550,MATCH(K$4,'Slutlig allokering kvv'!$B$1:$AJ$1,0),FALSE)/1,0)</f>
        <v>0</v>
      </c>
      <c r="L290">
        <f>IFERROR(VLOOKUP($B290,Kraftvärmeprod!$B$1:$AJ$550,MATCH(L$4,Kraftvärmeprod!$B$1:$AJ$1,0),FALSE)/1,0)-IFERROR(VLOOKUP($B290,'Slutlig allokering kvv'!$B$2:$AJ$550,MATCH(L$4,'Slutlig allokering kvv'!$B$1:$AJ$1,0),FALSE)/1,0)</f>
        <v>0</v>
      </c>
      <c r="M290">
        <f>IFERROR(VLOOKUP($B290,Kraftvärmeprod!$B$1:$AJ$550,MATCH(M$4,Kraftvärmeprod!$B$1:$AJ$1,0),FALSE)/1,0)-IFERROR(VLOOKUP($B290,'Slutlig allokering kvv'!$B$2:$AJ$550,MATCH(M$4,'Slutlig allokering kvv'!$B$1:$AJ$1,0),FALSE)/1,0)</f>
        <v>0</v>
      </c>
      <c r="N290">
        <f>IFERROR(VLOOKUP($B290,Kraftvärmeprod!$B$1:$AJ$550,MATCH(N$4,Kraftvärmeprod!$B$1:$AJ$1,0),FALSE)/1,0)-IFERROR(VLOOKUP($B290,'Slutlig allokering kvv'!$B$2:$AJ$550,MATCH(N$4,'Slutlig allokering kvv'!$B$1:$AJ$1,0),FALSE)/1,0)</f>
        <v>0</v>
      </c>
      <c r="O290">
        <f>IFERROR(VLOOKUP($B290,Kraftvärmeprod!$B$1:$AJ$550,MATCH(O$4,Kraftvärmeprod!$B$1:$AJ$1,0),FALSE)/1,0)-IFERROR(VLOOKUP($B290,'Slutlig allokering kvv'!$B$2:$AJ$550,MATCH(O$4,'Slutlig allokering kvv'!$B$1:$AJ$1,0),FALSE)/1,0)</f>
        <v>0</v>
      </c>
      <c r="P290">
        <f>IFERROR(VLOOKUP($B290,Kraftvärmeprod!$B$1:$AJ$550,MATCH(P$4,Kraftvärmeprod!$B$1:$AJ$1,0),FALSE)/1,0)-IFERROR(VLOOKUP($B290,'Slutlig allokering kvv'!$B$2:$AJ$550,MATCH(P$4,'Slutlig allokering kvv'!$B$1:$AJ$1,0),FALSE)/1,0)</f>
        <v>0</v>
      </c>
      <c r="Q290">
        <f>IFERROR(VLOOKUP($B290,Kraftvärmeprod!$B$1:$AJ$550,MATCH(Q$4,Kraftvärmeprod!$B$1:$AJ$1,0),FALSE)/1,0)-IFERROR(VLOOKUP($B290,'Slutlig allokering kvv'!$B$2:$AJ$550,MATCH(Q$4,'Slutlig allokering kvv'!$B$1:$AJ$1,0),FALSE)/1,0)</f>
        <v>0</v>
      </c>
      <c r="R290">
        <f>IFERROR(VLOOKUP($B290,Kraftvärmeprod!$B$1:$AJ$550,MATCH(R$4,Kraftvärmeprod!$B$1:$AJ$1,0),FALSE)/1,0)-IFERROR(VLOOKUP($B290,'Slutlig allokering kvv'!$B$2:$AJ$550,MATCH(R$4,'Slutlig allokering kvv'!$B$1:$AJ$1,0),FALSE)/1,0)</f>
        <v>0</v>
      </c>
      <c r="S290">
        <f>IFERROR(VLOOKUP($B290,Kraftvärmeprod!$B$1:$AJ$550,MATCH(S$4,Kraftvärmeprod!$B$1:$AJ$1,0),FALSE)/1,0)-IFERROR(VLOOKUP($B290,'Slutlig allokering kvv'!$B$2:$AJ$550,MATCH(S$4,'Slutlig allokering kvv'!$B$1:$AJ$1,0),FALSE)/1,0)</f>
        <v>0</v>
      </c>
      <c r="T290">
        <f>IFERROR(VLOOKUP($B290,Kraftvärmeprod!$B$1:$AJ$550,MATCH(T$4,Kraftvärmeprod!$B$1:$AJ$1,0),FALSE)/1,0)-IFERROR(VLOOKUP($B290,'Slutlig allokering kvv'!$B$2:$AJ$550,MATCH(T$4,'Slutlig allokering kvv'!$B$1:$AJ$1,0),FALSE)/1,0)</f>
        <v>0</v>
      </c>
      <c r="U290">
        <f>IFERROR(VLOOKUP($B290,Kraftvärmeprod!$B$1:$AJ$550,MATCH(U$4,Kraftvärmeprod!$B$1:$AJ$1,0),FALSE)/1,0)-IFERROR(VLOOKUP($B290,'Slutlig allokering kvv'!$B$2:$AJ$550,MATCH(U$4,'Slutlig allokering kvv'!$B$1:$AJ$1,0),FALSE)/1,0)</f>
        <v>0</v>
      </c>
      <c r="V290">
        <f>IFERROR(VLOOKUP($B290,Kraftvärmeprod!$B$1:$AJ$550,MATCH(V$4,Kraftvärmeprod!$B$1:$AJ$1,0),FALSE)/1,0)-IFERROR(VLOOKUP($B290,'Slutlig allokering kvv'!$B$2:$AJ$550,MATCH(V$4,'Slutlig allokering kvv'!$B$1:$AJ$1,0),FALSE)/1,0)</f>
        <v>0</v>
      </c>
      <c r="W290">
        <f>IFERROR(VLOOKUP($B290,Kraftvärmeprod!$B$1:$AJ$550,MATCH(W$4,Kraftvärmeprod!$B$1:$AJ$1,0),FALSE)/1,0)-IFERROR(VLOOKUP($B290,'Slutlig allokering kvv'!$B$2:$AJ$550,MATCH(W$4,'Slutlig allokering kvv'!$B$1:$AJ$1,0),FALSE)/1,0)</f>
        <v>0</v>
      </c>
      <c r="X290">
        <f>IFERROR(VLOOKUP($B290,Kraftvärmeprod!$B$1:$AJ$550,MATCH(X$4,Kraftvärmeprod!$B$1:$AJ$1,0),FALSE)/1,0)-IFERROR(VLOOKUP($B290,'Slutlig allokering kvv'!$B$2:$AJ$550,MATCH(X$4,'Slutlig allokering kvv'!$B$1:$AJ$1,0),FALSE)/1,0)</f>
        <v>0</v>
      </c>
      <c r="Y290">
        <f>IFERROR(VLOOKUP($B290,Kraftvärmeprod!$B$1:$AJ$550,MATCH(Y$4,Kraftvärmeprod!$B$1:$AJ$1,0),FALSE)/1,0)-IFERROR(VLOOKUP($B290,'Slutlig allokering kvv'!$B$2:$AJ$550,MATCH(Y$4,'Slutlig allokering kvv'!$B$1:$AJ$1,0),FALSE)/1,0)</f>
        <v>0</v>
      </c>
      <c r="Z290">
        <f>IFERROR(VLOOKUP($B290,Kraftvärmeprod!$B$1:$AJ$550,MATCH(Z$4,Kraftvärmeprod!$B$1:$AJ$1,0),FALSE)/1,0)-IFERROR(VLOOKUP($B290,'Slutlig allokering kvv'!$B$2:$AJ$550,MATCH(Z$4,'Slutlig allokering kvv'!$B$1:$AJ$1,0),FALSE)/1,0)</f>
        <v>0</v>
      </c>
      <c r="AA290">
        <f>IFERROR(VLOOKUP($B290,Kraftvärmeprod!$B$1:$AJ$550,MATCH(AA$4,Kraftvärmeprod!$B$1:$AJ$1,0),FALSE)/1,0)-IFERROR(VLOOKUP($B290,'Slutlig allokering kvv'!$B$2:$AJ$550,MATCH(AA$4,'Slutlig allokering kvv'!$B$1:$AJ$1,0),FALSE)/1,0)</f>
        <v>0</v>
      </c>
      <c r="AB290">
        <f>IFERROR(VLOOKUP($B290,Kraftvärmeprod!$B$1:$AJ$550,MATCH(AB$4,Kraftvärmeprod!$B$1:$AJ$1,0),FALSE)/1,0)-IFERROR(VLOOKUP($B290,'Slutlig allokering kvv'!$B$2:$AJ$550,MATCH(AB$4,'Slutlig allokering kvv'!$B$1:$AJ$1,0),FALSE)/1,0)</f>
        <v>0</v>
      </c>
      <c r="AC290">
        <f>IFERROR(VLOOKUP($B290,Kraftvärmeprod!$B$1:$AJ$550,MATCH(AC$4,Kraftvärmeprod!$B$1:$AJ$1,0),FALSE)/1,0)-IFERROR(VLOOKUP($B290,'Slutlig allokering kvv'!$B$2:$AJ$550,MATCH(AC$4,'Slutlig allokering kvv'!$B$1:$AJ$1,0),FALSE)/1,0)</f>
        <v>0</v>
      </c>
      <c r="AD290">
        <f>IFERROR(VLOOKUP($B290,Miljö!$B$1:$E$471,MATCH("Hjälpel kraftvärme (GWh)",Miljö!$B$1:$E$1,0),FALSE)/1,0)-IFERROR(VLOOKUP($B290,'Slutlig allokering kvv'!$B$2:$AJ$550,MATCH(AD$4,'Slutlig allokering kvv'!$B$1:$AJ$1,0),FALSE)/1,0)</f>
        <v>0</v>
      </c>
      <c r="AH290">
        <f t="shared" si="8"/>
        <v>0</v>
      </c>
      <c r="AJ290">
        <f>IFERROR(VLOOKUP($B290,'Slutlig allokering kvv'!$B$2:$AX$550,MATCH("Summa slutlig allokerad tillförd energi (utan hjälpel och rökgaskondensering):",'Slutlig allokering kvv'!$B$1:$AX$1,0),FALSE)/1,"")</f>
        <v>0</v>
      </c>
      <c r="AL290" s="195" t="str">
        <f>IFERROR(1-VLOOKUP($B290,'Slutlig allokering kvv'!$B$2:$AX$550,MATCH("Andel av bränsle i kvv som allokerats till värme, exklusive rökgaskondensering och hjälpel",'Slutlig allokering kvv'!$B$1:$AX$1,0),FALSE),"")</f>
        <v/>
      </c>
      <c r="AN290" s="195" t="str">
        <f t="shared" si="9"/>
        <v/>
      </c>
    </row>
    <row r="291" spans="1:40" x14ac:dyDescent="0.25">
      <c r="A291" s="2" t="s">
        <v>444</v>
      </c>
      <c r="B291" s="2" t="s">
        <v>448</v>
      </c>
      <c r="C291" t="str">
        <f>IFERROR(VLOOKUP($B291,Kraftvärmeprod!$B$1:$AH$479,MATCH(C$4,Kraftvärmeprod!$B$1:$AG$1,0),FALSE)/1,"")</f>
        <v/>
      </c>
      <c r="D291" t="str">
        <f>IFERROR(VLOOKUP($B291,Kraftvärmeprod!$B$1:$AH$479,MATCH(D$4,Kraftvärmeprod!$B$1:$AG$1,0),FALSE)/1,"")</f>
        <v/>
      </c>
      <c r="F291">
        <f>IFERROR(VLOOKUP($B291,Kraftvärmeprod!$B$1:$AJ$550,MATCH(F$4,Kraftvärmeprod!$B$1:$AJ$1,0),FALSE)/1,0)-IFERROR(VLOOKUP($B291,'Slutlig allokering kvv'!$B$2:$AJ$550,MATCH(F$4,'Slutlig allokering kvv'!$B$1:$AJ$1,0),FALSE)/1,0)</f>
        <v>0</v>
      </c>
      <c r="G291">
        <f>IFERROR(VLOOKUP($B291,Kraftvärmeprod!$B$1:$AJ$550,MATCH(G$4,Kraftvärmeprod!$B$1:$AJ$1,0),FALSE)/1,0)-IFERROR(VLOOKUP($B291,'Slutlig allokering kvv'!$B$2:$AJ$550,MATCH(G$4,'Slutlig allokering kvv'!$B$1:$AJ$1,0),FALSE)/1,0)</f>
        <v>0</v>
      </c>
      <c r="H291">
        <f>IFERROR(VLOOKUP($B291,Kraftvärmeprod!$B$1:$AJ$550,MATCH(H$4,Kraftvärmeprod!$B$1:$AJ$1,0),FALSE)/1,0)-IFERROR(VLOOKUP($B291,'Slutlig allokering kvv'!$B$2:$AJ$550,MATCH(H$4,'Slutlig allokering kvv'!$B$1:$AJ$1,0),FALSE)/1,0)</f>
        <v>0</v>
      </c>
      <c r="I291">
        <f>IFERROR(VLOOKUP($B291,Kraftvärmeprod!$B$1:$AJ$550,MATCH(I$4,Kraftvärmeprod!$B$1:$AJ$1,0),FALSE)/1,0)-IFERROR(VLOOKUP($B291,'Slutlig allokering kvv'!$B$2:$AJ$550,MATCH(I$4,'Slutlig allokering kvv'!$B$1:$AJ$1,0),FALSE)/1,0)</f>
        <v>0</v>
      </c>
      <c r="J291">
        <f>IFERROR(VLOOKUP($B291,Kraftvärmeprod!$B$1:$AJ$550,MATCH(J$4,Kraftvärmeprod!$B$1:$AJ$1,0),FALSE)/1,0)-IFERROR(VLOOKUP($B291,'Slutlig allokering kvv'!$B$2:$AJ$550,MATCH(J$4,'Slutlig allokering kvv'!$B$1:$AJ$1,0),FALSE)/1,0)</f>
        <v>0</v>
      </c>
      <c r="K291">
        <f>IFERROR(VLOOKUP($B291,Kraftvärmeprod!$B$1:$AJ$550,MATCH(K$4,Kraftvärmeprod!$B$1:$AJ$1,0),FALSE)/1,0)-IFERROR(VLOOKUP($B291,'Slutlig allokering kvv'!$B$2:$AJ$550,MATCH(K$4,'Slutlig allokering kvv'!$B$1:$AJ$1,0),FALSE)/1,0)</f>
        <v>0</v>
      </c>
      <c r="L291">
        <f>IFERROR(VLOOKUP($B291,Kraftvärmeprod!$B$1:$AJ$550,MATCH(L$4,Kraftvärmeprod!$B$1:$AJ$1,0),FALSE)/1,0)-IFERROR(VLOOKUP($B291,'Slutlig allokering kvv'!$B$2:$AJ$550,MATCH(L$4,'Slutlig allokering kvv'!$B$1:$AJ$1,0),FALSE)/1,0)</f>
        <v>0</v>
      </c>
      <c r="M291">
        <f>IFERROR(VLOOKUP($B291,Kraftvärmeprod!$B$1:$AJ$550,MATCH(M$4,Kraftvärmeprod!$B$1:$AJ$1,0),FALSE)/1,0)-IFERROR(VLOOKUP($B291,'Slutlig allokering kvv'!$B$2:$AJ$550,MATCH(M$4,'Slutlig allokering kvv'!$B$1:$AJ$1,0),FALSE)/1,0)</f>
        <v>0</v>
      </c>
      <c r="N291">
        <f>IFERROR(VLOOKUP($B291,Kraftvärmeprod!$B$1:$AJ$550,MATCH(N$4,Kraftvärmeprod!$B$1:$AJ$1,0),FALSE)/1,0)-IFERROR(VLOOKUP($B291,'Slutlig allokering kvv'!$B$2:$AJ$550,MATCH(N$4,'Slutlig allokering kvv'!$B$1:$AJ$1,0),FALSE)/1,0)</f>
        <v>0</v>
      </c>
      <c r="O291">
        <f>IFERROR(VLOOKUP($B291,Kraftvärmeprod!$B$1:$AJ$550,MATCH(O$4,Kraftvärmeprod!$B$1:$AJ$1,0),FALSE)/1,0)-IFERROR(VLOOKUP($B291,'Slutlig allokering kvv'!$B$2:$AJ$550,MATCH(O$4,'Slutlig allokering kvv'!$B$1:$AJ$1,0),FALSE)/1,0)</f>
        <v>0</v>
      </c>
      <c r="P291">
        <f>IFERROR(VLOOKUP($B291,Kraftvärmeprod!$B$1:$AJ$550,MATCH(P$4,Kraftvärmeprod!$B$1:$AJ$1,0),FALSE)/1,0)-IFERROR(VLOOKUP($B291,'Slutlig allokering kvv'!$B$2:$AJ$550,MATCH(P$4,'Slutlig allokering kvv'!$B$1:$AJ$1,0),FALSE)/1,0)</f>
        <v>0</v>
      </c>
      <c r="Q291">
        <f>IFERROR(VLOOKUP($B291,Kraftvärmeprod!$B$1:$AJ$550,MATCH(Q$4,Kraftvärmeprod!$B$1:$AJ$1,0),FALSE)/1,0)-IFERROR(VLOOKUP($B291,'Slutlig allokering kvv'!$B$2:$AJ$550,MATCH(Q$4,'Slutlig allokering kvv'!$B$1:$AJ$1,0),FALSE)/1,0)</f>
        <v>0</v>
      </c>
      <c r="R291">
        <f>IFERROR(VLOOKUP($B291,Kraftvärmeprod!$B$1:$AJ$550,MATCH(R$4,Kraftvärmeprod!$B$1:$AJ$1,0),FALSE)/1,0)-IFERROR(VLOOKUP($B291,'Slutlig allokering kvv'!$B$2:$AJ$550,MATCH(R$4,'Slutlig allokering kvv'!$B$1:$AJ$1,0),FALSE)/1,0)</f>
        <v>0</v>
      </c>
      <c r="S291">
        <f>IFERROR(VLOOKUP($B291,Kraftvärmeprod!$B$1:$AJ$550,MATCH(S$4,Kraftvärmeprod!$B$1:$AJ$1,0),FALSE)/1,0)-IFERROR(VLOOKUP($B291,'Slutlig allokering kvv'!$B$2:$AJ$550,MATCH(S$4,'Slutlig allokering kvv'!$B$1:$AJ$1,0),FALSE)/1,0)</f>
        <v>0</v>
      </c>
      <c r="T291">
        <f>IFERROR(VLOOKUP($B291,Kraftvärmeprod!$B$1:$AJ$550,MATCH(T$4,Kraftvärmeprod!$B$1:$AJ$1,0),FALSE)/1,0)-IFERROR(VLOOKUP($B291,'Slutlig allokering kvv'!$B$2:$AJ$550,MATCH(T$4,'Slutlig allokering kvv'!$B$1:$AJ$1,0),FALSE)/1,0)</f>
        <v>0</v>
      </c>
      <c r="U291">
        <f>IFERROR(VLOOKUP($B291,Kraftvärmeprod!$B$1:$AJ$550,MATCH(U$4,Kraftvärmeprod!$B$1:$AJ$1,0),FALSE)/1,0)-IFERROR(VLOOKUP($B291,'Slutlig allokering kvv'!$B$2:$AJ$550,MATCH(U$4,'Slutlig allokering kvv'!$B$1:$AJ$1,0),FALSE)/1,0)</f>
        <v>0</v>
      </c>
      <c r="V291">
        <f>IFERROR(VLOOKUP($B291,Kraftvärmeprod!$B$1:$AJ$550,MATCH(V$4,Kraftvärmeprod!$B$1:$AJ$1,0),FALSE)/1,0)-IFERROR(VLOOKUP($B291,'Slutlig allokering kvv'!$B$2:$AJ$550,MATCH(V$4,'Slutlig allokering kvv'!$B$1:$AJ$1,0),FALSE)/1,0)</f>
        <v>0</v>
      </c>
      <c r="W291">
        <f>IFERROR(VLOOKUP($B291,Kraftvärmeprod!$B$1:$AJ$550,MATCH(W$4,Kraftvärmeprod!$B$1:$AJ$1,0),FALSE)/1,0)-IFERROR(VLOOKUP($B291,'Slutlig allokering kvv'!$B$2:$AJ$550,MATCH(W$4,'Slutlig allokering kvv'!$B$1:$AJ$1,0),FALSE)/1,0)</f>
        <v>0</v>
      </c>
      <c r="X291">
        <f>IFERROR(VLOOKUP($B291,Kraftvärmeprod!$B$1:$AJ$550,MATCH(X$4,Kraftvärmeprod!$B$1:$AJ$1,0),FALSE)/1,0)-IFERROR(VLOOKUP($B291,'Slutlig allokering kvv'!$B$2:$AJ$550,MATCH(X$4,'Slutlig allokering kvv'!$B$1:$AJ$1,0),FALSE)/1,0)</f>
        <v>0</v>
      </c>
      <c r="Y291">
        <f>IFERROR(VLOOKUP($B291,Kraftvärmeprod!$B$1:$AJ$550,MATCH(Y$4,Kraftvärmeprod!$B$1:$AJ$1,0),FALSE)/1,0)-IFERROR(VLOOKUP($B291,'Slutlig allokering kvv'!$B$2:$AJ$550,MATCH(Y$4,'Slutlig allokering kvv'!$B$1:$AJ$1,0),FALSE)/1,0)</f>
        <v>0</v>
      </c>
      <c r="Z291">
        <f>IFERROR(VLOOKUP($B291,Kraftvärmeprod!$B$1:$AJ$550,MATCH(Z$4,Kraftvärmeprod!$B$1:$AJ$1,0),FALSE)/1,0)-IFERROR(VLOOKUP($B291,'Slutlig allokering kvv'!$B$2:$AJ$550,MATCH(Z$4,'Slutlig allokering kvv'!$B$1:$AJ$1,0),FALSE)/1,0)</f>
        <v>0</v>
      </c>
      <c r="AA291">
        <f>IFERROR(VLOOKUP($B291,Kraftvärmeprod!$B$1:$AJ$550,MATCH(AA$4,Kraftvärmeprod!$B$1:$AJ$1,0),FALSE)/1,0)-IFERROR(VLOOKUP($B291,'Slutlig allokering kvv'!$B$2:$AJ$550,MATCH(AA$4,'Slutlig allokering kvv'!$B$1:$AJ$1,0),FALSE)/1,0)</f>
        <v>0</v>
      </c>
      <c r="AB291">
        <f>IFERROR(VLOOKUP($B291,Kraftvärmeprod!$B$1:$AJ$550,MATCH(AB$4,Kraftvärmeprod!$B$1:$AJ$1,0),FALSE)/1,0)-IFERROR(VLOOKUP($B291,'Slutlig allokering kvv'!$B$2:$AJ$550,MATCH(AB$4,'Slutlig allokering kvv'!$B$1:$AJ$1,0),FALSE)/1,0)</f>
        <v>0</v>
      </c>
      <c r="AC291">
        <f>IFERROR(VLOOKUP($B291,Kraftvärmeprod!$B$1:$AJ$550,MATCH(AC$4,Kraftvärmeprod!$B$1:$AJ$1,0),FALSE)/1,0)-IFERROR(VLOOKUP($B291,'Slutlig allokering kvv'!$B$2:$AJ$550,MATCH(AC$4,'Slutlig allokering kvv'!$B$1:$AJ$1,0),FALSE)/1,0)</f>
        <v>0</v>
      </c>
      <c r="AD291">
        <f>IFERROR(VLOOKUP($B291,Miljö!$B$1:$E$471,MATCH("Hjälpel kraftvärme (GWh)",Miljö!$B$1:$E$1,0),FALSE)/1,0)-IFERROR(VLOOKUP($B291,'Slutlig allokering kvv'!$B$2:$AJ$550,MATCH(AD$4,'Slutlig allokering kvv'!$B$1:$AJ$1,0),FALSE)/1,0)</f>
        <v>0</v>
      </c>
      <c r="AH291">
        <f t="shared" si="8"/>
        <v>0</v>
      </c>
      <c r="AJ291">
        <f>IFERROR(VLOOKUP($B291,'Slutlig allokering kvv'!$B$2:$AX$550,MATCH("Summa slutlig allokerad tillförd energi (utan hjälpel och rökgaskondensering):",'Slutlig allokering kvv'!$B$1:$AX$1,0),FALSE)/1,"")</f>
        <v>0</v>
      </c>
      <c r="AL291" s="195" t="str">
        <f>IFERROR(1-VLOOKUP($B291,'Slutlig allokering kvv'!$B$2:$AX$550,MATCH("Andel av bränsle i kvv som allokerats till värme, exklusive rökgaskondensering och hjälpel",'Slutlig allokering kvv'!$B$1:$AX$1,0),FALSE),"")</f>
        <v/>
      </c>
      <c r="AN291" s="195" t="str">
        <f t="shared" si="9"/>
        <v/>
      </c>
    </row>
    <row r="292" spans="1:40" x14ac:dyDescent="0.25">
      <c r="A292" s="2" t="s">
        <v>444</v>
      </c>
      <c r="B292" s="2" t="s">
        <v>449</v>
      </c>
      <c r="C292" t="str">
        <f>IFERROR(VLOOKUP($B292,Kraftvärmeprod!$B$1:$AH$479,MATCH(C$4,Kraftvärmeprod!$B$1:$AG$1,0),FALSE)/1,"")</f>
        <v/>
      </c>
      <c r="D292" t="str">
        <f>IFERROR(VLOOKUP($B292,Kraftvärmeprod!$B$1:$AH$479,MATCH(D$4,Kraftvärmeprod!$B$1:$AG$1,0),FALSE)/1,"")</f>
        <v/>
      </c>
      <c r="F292">
        <f>IFERROR(VLOOKUP($B292,Kraftvärmeprod!$B$1:$AJ$550,MATCH(F$4,Kraftvärmeprod!$B$1:$AJ$1,0),FALSE)/1,0)-IFERROR(VLOOKUP($B292,'Slutlig allokering kvv'!$B$2:$AJ$550,MATCH(F$4,'Slutlig allokering kvv'!$B$1:$AJ$1,0),FALSE)/1,0)</f>
        <v>0</v>
      </c>
      <c r="G292">
        <f>IFERROR(VLOOKUP($B292,Kraftvärmeprod!$B$1:$AJ$550,MATCH(G$4,Kraftvärmeprod!$B$1:$AJ$1,0),FALSE)/1,0)-IFERROR(VLOOKUP($B292,'Slutlig allokering kvv'!$B$2:$AJ$550,MATCH(G$4,'Slutlig allokering kvv'!$B$1:$AJ$1,0),FALSE)/1,0)</f>
        <v>0</v>
      </c>
      <c r="H292">
        <f>IFERROR(VLOOKUP($B292,Kraftvärmeprod!$B$1:$AJ$550,MATCH(H$4,Kraftvärmeprod!$B$1:$AJ$1,0),FALSE)/1,0)-IFERROR(VLOOKUP($B292,'Slutlig allokering kvv'!$B$2:$AJ$550,MATCH(H$4,'Slutlig allokering kvv'!$B$1:$AJ$1,0),FALSE)/1,0)</f>
        <v>0</v>
      </c>
      <c r="I292">
        <f>IFERROR(VLOOKUP($B292,Kraftvärmeprod!$B$1:$AJ$550,MATCH(I$4,Kraftvärmeprod!$B$1:$AJ$1,0),FALSE)/1,0)-IFERROR(VLOOKUP($B292,'Slutlig allokering kvv'!$B$2:$AJ$550,MATCH(I$4,'Slutlig allokering kvv'!$B$1:$AJ$1,0),FALSE)/1,0)</f>
        <v>0</v>
      </c>
      <c r="J292">
        <f>IFERROR(VLOOKUP($B292,Kraftvärmeprod!$B$1:$AJ$550,MATCH(J$4,Kraftvärmeprod!$B$1:$AJ$1,0),FALSE)/1,0)-IFERROR(VLOOKUP($B292,'Slutlig allokering kvv'!$B$2:$AJ$550,MATCH(J$4,'Slutlig allokering kvv'!$B$1:$AJ$1,0),FALSE)/1,0)</f>
        <v>0</v>
      </c>
      <c r="K292">
        <f>IFERROR(VLOOKUP($B292,Kraftvärmeprod!$B$1:$AJ$550,MATCH(K$4,Kraftvärmeprod!$B$1:$AJ$1,0),FALSE)/1,0)-IFERROR(VLOOKUP($B292,'Slutlig allokering kvv'!$B$2:$AJ$550,MATCH(K$4,'Slutlig allokering kvv'!$B$1:$AJ$1,0),FALSE)/1,0)</f>
        <v>0</v>
      </c>
      <c r="L292">
        <f>IFERROR(VLOOKUP($B292,Kraftvärmeprod!$B$1:$AJ$550,MATCH(L$4,Kraftvärmeprod!$B$1:$AJ$1,0),FALSE)/1,0)-IFERROR(VLOOKUP($B292,'Slutlig allokering kvv'!$B$2:$AJ$550,MATCH(L$4,'Slutlig allokering kvv'!$B$1:$AJ$1,0),FALSE)/1,0)</f>
        <v>0</v>
      </c>
      <c r="M292">
        <f>IFERROR(VLOOKUP($B292,Kraftvärmeprod!$B$1:$AJ$550,MATCH(M$4,Kraftvärmeprod!$B$1:$AJ$1,0),FALSE)/1,0)-IFERROR(VLOOKUP($B292,'Slutlig allokering kvv'!$B$2:$AJ$550,MATCH(M$4,'Slutlig allokering kvv'!$B$1:$AJ$1,0),FALSE)/1,0)</f>
        <v>0</v>
      </c>
      <c r="N292">
        <f>IFERROR(VLOOKUP($B292,Kraftvärmeprod!$B$1:$AJ$550,MATCH(N$4,Kraftvärmeprod!$B$1:$AJ$1,0),FALSE)/1,0)-IFERROR(VLOOKUP($B292,'Slutlig allokering kvv'!$B$2:$AJ$550,MATCH(N$4,'Slutlig allokering kvv'!$B$1:$AJ$1,0),FALSE)/1,0)</f>
        <v>0</v>
      </c>
      <c r="O292">
        <f>IFERROR(VLOOKUP($B292,Kraftvärmeprod!$B$1:$AJ$550,MATCH(O$4,Kraftvärmeprod!$B$1:$AJ$1,0),FALSE)/1,0)-IFERROR(VLOOKUP($B292,'Slutlig allokering kvv'!$B$2:$AJ$550,MATCH(O$4,'Slutlig allokering kvv'!$B$1:$AJ$1,0),FALSE)/1,0)</f>
        <v>0</v>
      </c>
      <c r="P292">
        <f>IFERROR(VLOOKUP($B292,Kraftvärmeprod!$B$1:$AJ$550,MATCH(P$4,Kraftvärmeprod!$B$1:$AJ$1,0),FALSE)/1,0)-IFERROR(VLOOKUP($B292,'Slutlig allokering kvv'!$B$2:$AJ$550,MATCH(P$4,'Slutlig allokering kvv'!$B$1:$AJ$1,0),FALSE)/1,0)</f>
        <v>0</v>
      </c>
      <c r="Q292">
        <f>IFERROR(VLOOKUP($B292,Kraftvärmeprod!$B$1:$AJ$550,MATCH(Q$4,Kraftvärmeprod!$B$1:$AJ$1,0),FALSE)/1,0)-IFERROR(VLOOKUP($B292,'Slutlig allokering kvv'!$B$2:$AJ$550,MATCH(Q$4,'Slutlig allokering kvv'!$B$1:$AJ$1,0),FALSE)/1,0)</f>
        <v>0</v>
      </c>
      <c r="R292">
        <f>IFERROR(VLOOKUP($B292,Kraftvärmeprod!$B$1:$AJ$550,MATCH(R$4,Kraftvärmeprod!$B$1:$AJ$1,0),FALSE)/1,0)-IFERROR(VLOOKUP($B292,'Slutlig allokering kvv'!$B$2:$AJ$550,MATCH(R$4,'Slutlig allokering kvv'!$B$1:$AJ$1,0),FALSE)/1,0)</f>
        <v>0</v>
      </c>
      <c r="S292">
        <f>IFERROR(VLOOKUP($B292,Kraftvärmeprod!$B$1:$AJ$550,MATCH(S$4,Kraftvärmeprod!$B$1:$AJ$1,0),FALSE)/1,0)-IFERROR(VLOOKUP($B292,'Slutlig allokering kvv'!$B$2:$AJ$550,MATCH(S$4,'Slutlig allokering kvv'!$B$1:$AJ$1,0),FALSE)/1,0)</f>
        <v>0</v>
      </c>
      <c r="T292">
        <f>IFERROR(VLOOKUP($B292,Kraftvärmeprod!$B$1:$AJ$550,MATCH(T$4,Kraftvärmeprod!$B$1:$AJ$1,0),FALSE)/1,0)-IFERROR(VLOOKUP($B292,'Slutlig allokering kvv'!$B$2:$AJ$550,MATCH(T$4,'Slutlig allokering kvv'!$B$1:$AJ$1,0),FALSE)/1,0)</f>
        <v>0</v>
      </c>
      <c r="U292">
        <f>IFERROR(VLOOKUP($B292,Kraftvärmeprod!$B$1:$AJ$550,MATCH(U$4,Kraftvärmeprod!$B$1:$AJ$1,0),FALSE)/1,0)-IFERROR(VLOOKUP($B292,'Slutlig allokering kvv'!$B$2:$AJ$550,MATCH(U$4,'Slutlig allokering kvv'!$B$1:$AJ$1,0),FALSE)/1,0)</f>
        <v>0</v>
      </c>
      <c r="V292">
        <f>IFERROR(VLOOKUP($B292,Kraftvärmeprod!$B$1:$AJ$550,MATCH(V$4,Kraftvärmeprod!$B$1:$AJ$1,0),FALSE)/1,0)-IFERROR(VLOOKUP($B292,'Slutlig allokering kvv'!$B$2:$AJ$550,MATCH(V$4,'Slutlig allokering kvv'!$B$1:$AJ$1,0),FALSE)/1,0)</f>
        <v>0</v>
      </c>
      <c r="W292">
        <f>IFERROR(VLOOKUP($B292,Kraftvärmeprod!$B$1:$AJ$550,MATCH(W$4,Kraftvärmeprod!$B$1:$AJ$1,0),FALSE)/1,0)-IFERROR(VLOOKUP($B292,'Slutlig allokering kvv'!$B$2:$AJ$550,MATCH(W$4,'Slutlig allokering kvv'!$B$1:$AJ$1,0),FALSE)/1,0)</f>
        <v>0</v>
      </c>
      <c r="X292">
        <f>IFERROR(VLOOKUP($B292,Kraftvärmeprod!$B$1:$AJ$550,MATCH(X$4,Kraftvärmeprod!$B$1:$AJ$1,0),FALSE)/1,0)-IFERROR(VLOOKUP($B292,'Slutlig allokering kvv'!$B$2:$AJ$550,MATCH(X$4,'Slutlig allokering kvv'!$B$1:$AJ$1,0),FALSE)/1,0)</f>
        <v>0</v>
      </c>
      <c r="Y292">
        <f>IFERROR(VLOOKUP($B292,Kraftvärmeprod!$B$1:$AJ$550,MATCH(Y$4,Kraftvärmeprod!$B$1:$AJ$1,0),FALSE)/1,0)-IFERROR(VLOOKUP($B292,'Slutlig allokering kvv'!$B$2:$AJ$550,MATCH(Y$4,'Slutlig allokering kvv'!$B$1:$AJ$1,0),FALSE)/1,0)</f>
        <v>0</v>
      </c>
      <c r="Z292">
        <f>IFERROR(VLOOKUP($B292,Kraftvärmeprod!$B$1:$AJ$550,MATCH(Z$4,Kraftvärmeprod!$B$1:$AJ$1,0),FALSE)/1,0)-IFERROR(VLOOKUP($B292,'Slutlig allokering kvv'!$B$2:$AJ$550,MATCH(Z$4,'Slutlig allokering kvv'!$B$1:$AJ$1,0),FALSE)/1,0)</f>
        <v>0</v>
      </c>
      <c r="AA292">
        <f>IFERROR(VLOOKUP($B292,Kraftvärmeprod!$B$1:$AJ$550,MATCH(AA$4,Kraftvärmeprod!$B$1:$AJ$1,0),FALSE)/1,0)-IFERROR(VLOOKUP($B292,'Slutlig allokering kvv'!$B$2:$AJ$550,MATCH(AA$4,'Slutlig allokering kvv'!$B$1:$AJ$1,0),FALSE)/1,0)</f>
        <v>0</v>
      </c>
      <c r="AB292">
        <f>IFERROR(VLOOKUP($B292,Kraftvärmeprod!$B$1:$AJ$550,MATCH(AB$4,Kraftvärmeprod!$B$1:$AJ$1,0),FALSE)/1,0)-IFERROR(VLOOKUP($B292,'Slutlig allokering kvv'!$B$2:$AJ$550,MATCH(AB$4,'Slutlig allokering kvv'!$B$1:$AJ$1,0),FALSE)/1,0)</f>
        <v>0</v>
      </c>
      <c r="AC292">
        <f>IFERROR(VLOOKUP($B292,Kraftvärmeprod!$B$1:$AJ$550,MATCH(AC$4,Kraftvärmeprod!$B$1:$AJ$1,0),FALSE)/1,0)-IFERROR(VLOOKUP($B292,'Slutlig allokering kvv'!$B$2:$AJ$550,MATCH(AC$4,'Slutlig allokering kvv'!$B$1:$AJ$1,0),FALSE)/1,0)</f>
        <v>0</v>
      </c>
      <c r="AD292">
        <f>IFERROR(VLOOKUP($B292,Miljö!$B$1:$E$471,MATCH("Hjälpel kraftvärme (GWh)",Miljö!$B$1:$E$1,0),FALSE)/1,0)-IFERROR(VLOOKUP($B292,'Slutlig allokering kvv'!$B$2:$AJ$550,MATCH(AD$4,'Slutlig allokering kvv'!$B$1:$AJ$1,0),FALSE)/1,0)</f>
        <v>0</v>
      </c>
      <c r="AH292">
        <f t="shared" si="8"/>
        <v>0</v>
      </c>
      <c r="AJ292">
        <f>IFERROR(VLOOKUP($B292,'Slutlig allokering kvv'!$B$2:$AX$550,MATCH("Summa slutlig allokerad tillförd energi (utan hjälpel och rökgaskondensering):",'Slutlig allokering kvv'!$B$1:$AX$1,0),FALSE)/1,"")</f>
        <v>0</v>
      </c>
      <c r="AL292" s="195" t="str">
        <f>IFERROR(1-VLOOKUP($B292,'Slutlig allokering kvv'!$B$2:$AX$550,MATCH("Andel av bränsle i kvv som allokerats till värme, exklusive rökgaskondensering och hjälpel",'Slutlig allokering kvv'!$B$1:$AX$1,0),FALSE),"")</f>
        <v/>
      </c>
      <c r="AN292" s="195" t="str">
        <f t="shared" si="9"/>
        <v/>
      </c>
    </row>
    <row r="293" spans="1:40" x14ac:dyDescent="0.25">
      <c r="A293" s="2" t="s">
        <v>444</v>
      </c>
      <c r="B293" s="2" t="s">
        <v>450</v>
      </c>
      <c r="C293" t="str">
        <f>IFERROR(VLOOKUP($B293,Kraftvärmeprod!$B$1:$AH$479,MATCH(C$4,Kraftvärmeprod!$B$1:$AG$1,0),FALSE)/1,"")</f>
        <v/>
      </c>
      <c r="D293" t="str">
        <f>IFERROR(VLOOKUP($B293,Kraftvärmeprod!$B$1:$AH$479,MATCH(D$4,Kraftvärmeprod!$B$1:$AG$1,0),FALSE)/1,"")</f>
        <v/>
      </c>
      <c r="F293">
        <f>IFERROR(VLOOKUP($B293,Kraftvärmeprod!$B$1:$AJ$550,MATCH(F$4,Kraftvärmeprod!$B$1:$AJ$1,0),FALSE)/1,0)-IFERROR(VLOOKUP($B293,'Slutlig allokering kvv'!$B$2:$AJ$550,MATCH(F$4,'Slutlig allokering kvv'!$B$1:$AJ$1,0),FALSE)/1,0)</f>
        <v>0</v>
      </c>
      <c r="G293">
        <f>IFERROR(VLOOKUP($B293,Kraftvärmeprod!$B$1:$AJ$550,MATCH(G$4,Kraftvärmeprod!$B$1:$AJ$1,0),FALSE)/1,0)-IFERROR(VLOOKUP($B293,'Slutlig allokering kvv'!$B$2:$AJ$550,MATCH(G$4,'Slutlig allokering kvv'!$B$1:$AJ$1,0),FALSE)/1,0)</f>
        <v>0</v>
      </c>
      <c r="H293">
        <f>IFERROR(VLOOKUP($B293,Kraftvärmeprod!$B$1:$AJ$550,MATCH(H$4,Kraftvärmeprod!$B$1:$AJ$1,0),FALSE)/1,0)-IFERROR(VLOOKUP($B293,'Slutlig allokering kvv'!$B$2:$AJ$550,MATCH(H$4,'Slutlig allokering kvv'!$B$1:$AJ$1,0),FALSE)/1,0)</f>
        <v>0</v>
      </c>
      <c r="I293">
        <f>IFERROR(VLOOKUP($B293,Kraftvärmeprod!$B$1:$AJ$550,MATCH(I$4,Kraftvärmeprod!$B$1:$AJ$1,0),FALSE)/1,0)-IFERROR(VLOOKUP($B293,'Slutlig allokering kvv'!$B$2:$AJ$550,MATCH(I$4,'Slutlig allokering kvv'!$B$1:$AJ$1,0),FALSE)/1,0)</f>
        <v>0</v>
      </c>
      <c r="J293">
        <f>IFERROR(VLOOKUP($B293,Kraftvärmeprod!$B$1:$AJ$550,MATCH(J$4,Kraftvärmeprod!$B$1:$AJ$1,0),FALSE)/1,0)-IFERROR(VLOOKUP($B293,'Slutlig allokering kvv'!$B$2:$AJ$550,MATCH(J$4,'Slutlig allokering kvv'!$B$1:$AJ$1,0),FALSE)/1,0)</f>
        <v>0</v>
      </c>
      <c r="K293">
        <f>IFERROR(VLOOKUP($B293,Kraftvärmeprod!$B$1:$AJ$550,MATCH(K$4,Kraftvärmeprod!$B$1:$AJ$1,0),FALSE)/1,0)-IFERROR(VLOOKUP($B293,'Slutlig allokering kvv'!$B$2:$AJ$550,MATCH(K$4,'Slutlig allokering kvv'!$B$1:$AJ$1,0),FALSE)/1,0)</f>
        <v>0</v>
      </c>
      <c r="L293">
        <f>IFERROR(VLOOKUP($B293,Kraftvärmeprod!$B$1:$AJ$550,MATCH(L$4,Kraftvärmeprod!$B$1:$AJ$1,0),FALSE)/1,0)-IFERROR(VLOOKUP($B293,'Slutlig allokering kvv'!$B$2:$AJ$550,MATCH(L$4,'Slutlig allokering kvv'!$B$1:$AJ$1,0),FALSE)/1,0)</f>
        <v>0</v>
      </c>
      <c r="M293">
        <f>IFERROR(VLOOKUP($B293,Kraftvärmeprod!$B$1:$AJ$550,MATCH(M$4,Kraftvärmeprod!$B$1:$AJ$1,0),FALSE)/1,0)-IFERROR(VLOOKUP($B293,'Slutlig allokering kvv'!$B$2:$AJ$550,MATCH(M$4,'Slutlig allokering kvv'!$B$1:$AJ$1,0),FALSE)/1,0)</f>
        <v>0</v>
      </c>
      <c r="N293">
        <f>IFERROR(VLOOKUP($B293,Kraftvärmeprod!$B$1:$AJ$550,MATCH(N$4,Kraftvärmeprod!$B$1:$AJ$1,0),FALSE)/1,0)-IFERROR(VLOOKUP($B293,'Slutlig allokering kvv'!$B$2:$AJ$550,MATCH(N$4,'Slutlig allokering kvv'!$B$1:$AJ$1,0),FALSE)/1,0)</f>
        <v>0</v>
      </c>
      <c r="O293">
        <f>IFERROR(VLOOKUP($B293,Kraftvärmeprod!$B$1:$AJ$550,MATCH(O$4,Kraftvärmeprod!$B$1:$AJ$1,0),FALSE)/1,0)-IFERROR(VLOOKUP($B293,'Slutlig allokering kvv'!$B$2:$AJ$550,MATCH(O$4,'Slutlig allokering kvv'!$B$1:$AJ$1,0),FALSE)/1,0)</f>
        <v>0</v>
      </c>
      <c r="P293">
        <f>IFERROR(VLOOKUP($B293,Kraftvärmeprod!$B$1:$AJ$550,MATCH(P$4,Kraftvärmeprod!$B$1:$AJ$1,0),FALSE)/1,0)-IFERROR(VLOOKUP($B293,'Slutlig allokering kvv'!$B$2:$AJ$550,MATCH(P$4,'Slutlig allokering kvv'!$B$1:$AJ$1,0),FALSE)/1,0)</f>
        <v>0</v>
      </c>
      <c r="Q293">
        <f>IFERROR(VLOOKUP($B293,Kraftvärmeprod!$B$1:$AJ$550,MATCH(Q$4,Kraftvärmeprod!$B$1:$AJ$1,0),FALSE)/1,0)-IFERROR(VLOOKUP($B293,'Slutlig allokering kvv'!$B$2:$AJ$550,MATCH(Q$4,'Slutlig allokering kvv'!$B$1:$AJ$1,0),FALSE)/1,0)</f>
        <v>0</v>
      </c>
      <c r="R293">
        <f>IFERROR(VLOOKUP($B293,Kraftvärmeprod!$B$1:$AJ$550,MATCH(R$4,Kraftvärmeprod!$B$1:$AJ$1,0),FALSE)/1,0)-IFERROR(VLOOKUP($B293,'Slutlig allokering kvv'!$B$2:$AJ$550,MATCH(R$4,'Slutlig allokering kvv'!$B$1:$AJ$1,0),FALSE)/1,0)</f>
        <v>0</v>
      </c>
      <c r="S293">
        <f>IFERROR(VLOOKUP($B293,Kraftvärmeprod!$B$1:$AJ$550,MATCH(S$4,Kraftvärmeprod!$B$1:$AJ$1,0),FALSE)/1,0)-IFERROR(VLOOKUP($B293,'Slutlig allokering kvv'!$B$2:$AJ$550,MATCH(S$4,'Slutlig allokering kvv'!$B$1:$AJ$1,0),FALSE)/1,0)</f>
        <v>0</v>
      </c>
      <c r="T293">
        <f>IFERROR(VLOOKUP($B293,Kraftvärmeprod!$B$1:$AJ$550,MATCH(T$4,Kraftvärmeprod!$B$1:$AJ$1,0),FALSE)/1,0)-IFERROR(VLOOKUP($B293,'Slutlig allokering kvv'!$B$2:$AJ$550,MATCH(T$4,'Slutlig allokering kvv'!$B$1:$AJ$1,0),FALSE)/1,0)</f>
        <v>0</v>
      </c>
      <c r="U293">
        <f>IFERROR(VLOOKUP($B293,Kraftvärmeprod!$B$1:$AJ$550,MATCH(U$4,Kraftvärmeprod!$B$1:$AJ$1,0),FALSE)/1,0)-IFERROR(VLOOKUP($B293,'Slutlig allokering kvv'!$B$2:$AJ$550,MATCH(U$4,'Slutlig allokering kvv'!$B$1:$AJ$1,0),FALSE)/1,0)</f>
        <v>0</v>
      </c>
      <c r="V293">
        <f>IFERROR(VLOOKUP($B293,Kraftvärmeprod!$B$1:$AJ$550,MATCH(V$4,Kraftvärmeprod!$B$1:$AJ$1,0),FALSE)/1,0)-IFERROR(VLOOKUP($B293,'Slutlig allokering kvv'!$B$2:$AJ$550,MATCH(V$4,'Slutlig allokering kvv'!$B$1:$AJ$1,0),FALSE)/1,0)</f>
        <v>0</v>
      </c>
      <c r="W293">
        <f>IFERROR(VLOOKUP($B293,Kraftvärmeprod!$B$1:$AJ$550,MATCH(W$4,Kraftvärmeprod!$B$1:$AJ$1,0),FALSE)/1,0)-IFERROR(VLOOKUP($B293,'Slutlig allokering kvv'!$B$2:$AJ$550,MATCH(W$4,'Slutlig allokering kvv'!$B$1:$AJ$1,0),FALSE)/1,0)</f>
        <v>0</v>
      </c>
      <c r="X293">
        <f>IFERROR(VLOOKUP($B293,Kraftvärmeprod!$B$1:$AJ$550,MATCH(X$4,Kraftvärmeprod!$B$1:$AJ$1,0),FALSE)/1,0)-IFERROR(VLOOKUP($B293,'Slutlig allokering kvv'!$B$2:$AJ$550,MATCH(X$4,'Slutlig allokering kvv'!$B$1:$AJ$1,0),FALSE)/1,0)</f>
        <v>0</v>
      </c>
      <c r="Y293">
        <f>IFERROR(VLOOKUP($B293,Kraftvärmeprod!$B$1:$AJ$550,MATCH(Y$4,Kraftvärmeprod!$B$1:$AJ$1,0),FALSE)/1,0)-IFERROR(VLOOKUP($B293,'Slutlig allokering kvv'!$B$2:$AJ$550,MATCH(Y$4,'Slutlig allokering kvv'!$B$1:$AJ$1,0),FALSE)/1,0)</f>
        <v>0</v>
      </c>
      <c r="Z293">
        <f>IFERROR(VLOOKUP($B293,Kraftvärmeprod!$B$1:$AJ$550,MATCH(Z$4,Kraftvärmeprod!$B$1:$AJ$1,0),FALSE)/1,0)-IFERROR(VLOOKUP($B293,'Slutlig allokering kvv'!$B$2:$AJ$550,MATCH(Z$4,'Slutlig allokering kvv'!$B$1:$AJ$1,0),FALSE)/1,0)</f>
        <v>0</v>
      </c>
      <c r="AA293">
        <f>IFERROR(VLOOKUP($B293,Kraftvärmeprod!$B$1:$AJ$550,MATCH(AA$4,Kraftvärmeprod!$B$1:$AJ$1,0),FALSE)/1,0)-IFERROR(VLOOKUP($B293,'Slutlig allokering kvv'!$B$2:$AJ$550,MATCH(AA$4,'Slutlig allokering kvv'!$B$1:$AJ$1,0),FALSE)/1,0)</f>
        <v>0</v>
      </c>
      <c r="AB293">
        <f>IFERROR(VLOOKUP($B293,Kraftvärmeprod!$B$1:$AJ$550,MATCH(AB$4,Kraftvärmeprod!$B$1:$AJ$1,0),FALSE)/1,0)-IFERROR(VLOOKUP($B293,'Slutlig allokering kvv'!$B$2:$AJ$550,MATCH(AB$4,'Slutlig allokering kvv'!$B$1:$AJ$1,0),FALSE)/1,0)</f>
        <v>0</v>
      </c>
      <c r="AC293">
        <f>IFERROR(VLOOKUP($B293,Kraftvärmeprod!$B$1:$AJ$550,MATCH(AC$4,Kraftvärmeprod!$B$1:$AJ$1,0),FALSE)/1,0)-IFERROR(VLOOKUP($B293,'Slutlig allokering kvv'!$B$2:$AJ$550,MATCH(AC$4,'Slutlig allokering kvv'!$B$1:$AJ$1,0),FALSE)/1,0)</f>
        <v>0</v>
      </c>
      <c r="AD293">
        <f>IFERROR(VLOOKUP($B293,Miljö!$B$1:$E$471,MATCH("Hjälpel kraftvärme (GWh)",Miljö!$B$1:$E$1,0),FALSE)/1,0)-IFERROR(VLOOKUP($B293,'Slutlig allokering kvv'!$B$2:$AJ$550,MATCH(AD$4,'Slutlig allokering kvv'!$B$1:$AJ$1,0),FALSE)/1,0)</f>
        <v>0</v>
      </c>
      <c r="AH293">
        <f t="shared" si="8"/>
        <v>0</v>
      </c>
      <c r="AJ293">
        <f>IFERROR(VLOOKUP($B293,'Slutlig allokering kvv'!$B$2:$AX$550,MATCH("Summa slutlig allokerad tillförd energi (utan hjälpel och rökgaskondensering):",'Slutlig allokering kvv'!$B$1:$AX$1,0),FALSE)/1,"")</f>
        <v>0</v>
      </c>
      <c r="AL293" s="195" t="str">
        <f>IFERROR(1-VLOOKUP($B293,'Slutlig allokering kvv'!$B$2:$AX$550,MATCH("Andel av bränsle i kvv som allokerats till värme, exklusive rökgaskondensering och hjälpel",'Slutlig allokering kvv'!$B$1:$AX$1,0),FALSE),"")</f>
        <v/>
      </c>
      <c r="AN293" s="195" t="str">
        <f t="shared" si="9"/>
        <v/>
      </c>
    </row>
    <row r="294" spans="1:40" x14ac:dyDescent="0.25">
      <c r="A294" s="2" t="s">
        <v>444</v>
      </c>
      <c r="B294" s="2" t="s">
        <v>451</v>
      </c>
      <c r="C294" t="str">
        <f>IFERROR(VLOOKUP($B294,Kraftvärmeprod!$B$1:$AH$479,MATCH(C$4,Kraftvärmeprod!$B$1:$AG$1,0),FALSE)/1,"")</f>
        <v/>
      </c>
      <c r="D294" t="str">
        <f>IFERROR(VLOOKUP($B294,Kraftvärmeprod!$B$1:$AH$479,MATCH(D$4,Kraftvärmeprod!$B$1:$AG$1,0),FALSE)/1,"")</f>
        <v/>
      </c>
      <c r="F294">
        <f>IFERROR(VLOOKUP($B294,Kraftvärmeprod!$B$1:$AJ$550,MATCH(F$4,Kraftvärmeprod!$B$1:$AJ$1,0),FALSE)/1,0)-IFERROR(VLOOKUP($B294,'Slutlig allokering kvv'!$B$2:$AJ$550,MATCH(F$4,'Slutlig allokering kvv'!$B$1:$AJ$1,0),FALSE)/1,0)</f>
        <v>0</v>
      </c>
      <c r="G294">
        <f>IFERROR(VLOOKUP($B294,Kraftvärmeprod!$B$1:$AJ$550,MATCH(G$4,Kraftvärmeprod!$B$1:$AJ$1,0),FALSE)/1,0)-IFERROR(VLOOKUP($B294,'Slutlig allokering kvv'!$B$2:$AJ$550,MATCH(G$4,'Slutlig allokering kvv'!$B$1:$AJ$1,0),FALSE)/1,0)</f>
        <v>0</v>
      </c>
      <c r="H294">
        <f>IFERROR(VLOOKUP($B294,Kraftvärmeprod!$B$1:$AJ$550,MATCH(H$4,Kraftvärmeprod!$B$1:$AJ$1,0),FALSE)/1,0)-IFERROR(VLOOKUP($B294,'Slutlig allokering kvv'!$B$2:$AJ$550,MATCH(H$4,'Slutlig allokering kvv'!$B$1:$AJ$1,0),FALSE)/1,0)</f>
        <v>0</v>
      </c>
      <c r="I294">
        <f>IFERROR(VLOOKUP($B294,Kraftvärmeprod!$B$1:$AJ$550,MATCH(I$4,Kraftvärmeprod!$B$1:$AJ$1,0),FALSE)/1,0)-IFERROR(VLOOKUP($B294,'Slutlig allokering kvv'!$B$2:$AJ$550,MATCH(I$4,'Slutlig allokering kvv'!$B$1:$AJ$1,0),FALSE)/1,0)</f>
        <v>0</v>
      </c>
      <c r="J294">
        <f>IFERROR(VLOOKUP($B294,Kraftvärmeprod!$B$1:$AJ$550,MATCH(J$4,Kraftvärmeprod!$B$1:$AJ$1,0),FALSE)/1,0)-IFERROR(VLOOKUP($B294,'Slutlig allokering kvv'!$B$2:$AJ$550,MATCH(J$4,'Slutlig allokering kvv'!$B$1:$AJ$1,0),FALSE)/1,0)</f>
        <v>0</v>
      </c>
      <c r="K294">
        <f>IFERROR(VLOOKUP($B294,Kraftvärmeprod!$B$1:$AJ$550,MATCH(K$4,Kraftvärmeprod!$B$1:$AJ$1,0),FALSE)/1,0)-IFERROR(VLOOKUP($B294,'Slutlig allokering kvv'!$B$2:$AJ$550,MATCH(K$4,'Slutlig allokering kvv'!$B$1:$AJ$1,0),FALSE)/1,0)</f>
        <v>0</v>
      </c>
      <c r="L294">
        <f>IFERROR(VLOOKUP($B294,Kraftvärmeprod!$B$1:$AJ$550,MATCH(L$4,Kraftvärmeprod!$B$1:$AJ$1,0),FALSE)/1,0)-IFERROR(VLOOKUP($B294,'Slutlig allokering kvv'!$B$2:$AJ$550,MATCH(L$4,'Slutlig allokering kvv'!$B$1:$AJ$1,0),FALSE)/1,0)</f>
        <v>0</v>
      </c>
      <c r="M294">
        <f>IFERROR(VLOOKUP($B294,Kraftvärmeprod!$B$1:$AJ$550,MATCH(M$4,Kraftvärmeprod!$B$1:$AJ$1,0),FALSE)/1,0)-IFERROR(VLOOKUP($B294,'Slutlig allokering kvv'!$B$2:$AJ$550,MATCH(M$4,'Slutlig allokering kvv'!$B$1:$AJ$1,0),FALSE)/1,0)</f>
        <v>0</v>
      </c>
      <c r="N294">
        <f>IFERROR(VLOOKUP($B294,Kraftvärmeprod!$B$1:$AJ$550,MATCH(N$4,Kraftvärmeprod!$B$1:$AJ$1,0),FALSE)/1,0)-IFERROR(VLOOKUP($B294,'Slutlig allokering kvv'!$B$2:$AJ$550,MATCH(N$4,'Slutlig allokering kvv'!$B$1:$AJ$1,0),FALSE)/1,0)</f>
        <v>0</v>
      </c>
      <c r="O294">
        <f>IFERROR(VLOOKUP($B294,Kraftvärmeprod!$B$1:$AJ$550,MATCH(O$4,Kraftvärmeprod!$B$1:$AJ$1,0),FALSE)/1,0)-IFERROR(VLOOKUP($B294,'Slutlig allokering kvv'!$B$2:$AJ$550,MATCH(O$4,'Slutlig allokering kvv'!$B$1:$AJ$1,0),FALSE)/1,0)</f>
        <v>0</v>
      </c>
      <c r="P294">
        <f>IFERROR(VLOOKUP($B294,Kraftvärmeprod!$B$1:$AJ$550,MATCH(P$4,Kraftvärmeprod!$B$1:$AJ$1,0),FALSE)/1,0)-IFERROR(VLOOKUP($B294,'Slutlig allokering kvv'!$B$2:$AJ$550,MATCH(P$4,'Slutlig allokering kvv'!$B$1:$AJ$1,0),FALSE)/1,0)</f>
        <v>0</v>
      </c>
      <c r="Q294">
        <f>IFERROR(VLOOKUP($B294,Kraftvärmeprod!$B$1:$AJ$550,MATCH(Q$4,Kraftvärmeprod!$B$1:$AJ$1,0),FALSE)/1,0)-IFERROR(VLOOKUP($B294,'Slutlig allokering kvv'!$B$2:$AJ$550,MATCH(Q$4,'Slutlig allokering kvv'!$B$1:$AJ$1,0),FALSE)/1,0)</f>
        <v>0</v>
      </c>
      <c r="R294">
        <f>IFERROR(VLOOKUP($B294,Kraftvärmeprod!$B$1:$AJ$550,MATCH(R$4,Kraftvärmeprod!$B$1:$AJ$1,0),FALSE)/1,0)-IFERROR(VLOOKUP($B294,'Slutlig allokering kvv'!$B$2:$AJ$550,MATCH(R$4,'Slutlig allokering kvv'!$B$1:$AJ$1,0),FALSE)/1,0)</f>
        <v>0</v>
      </c>
      <c r="S294">
        <f>IFERROR(VLOOKUP($B294,Kraftvärmeprod!$B$1:$AJ$550,MATCH(S$4,Kraftvärmeprod!$B$1:$AJ$1,0),FALSE)/1,0)-IFERROR(VLOOKUP($B294,'Slutlig allokering kvv'!$B$2:$AJ$550,MATCH(S$4,'Slutlig allokering kvv'!$B$1:$AJ$1,0),FALSE)/1,0)</f>
        <v>0</v>
      </c>
      <c r="T294">
        <f>IFERROR(VLOOKUP($B294,Kraftvärmeprod!$B$1:$AJ$550,MATCH(T$4,Kraftvärmeprod!$B$1:$AJ$1,0),FALSE)/1,0)-IFERROR(VLOOKUP($B294,'Slutlig allokering kvv'!$B$2:$AJ$550,MATCH(T$4,'Slutlig allokering kvv'!$B$1:$AJ$1,0),FALSE)/1,0)</f>
        <v>0</v>
      </c>
      <c r="U294">
        <f>IFERROR(VLOOKUP($B294,Kraftvärmeprod!$B$1:$AJ$550,MATCH(U$4,Kraftvärmeprod!$B$1:$AJ$1,0),FALSE)/1,0)-IFERROR(VLOOKUP($B294,'Slutlig allokering kvv'!$B$2:$AJ$550,MATCH(U$4,'Slutlig allokering kvv'!$B$1:$AJ$1,0),FALSE)/1,0)</f>
        <v>0</v>
      </c>
      <c r="V294">
        <f>IFERROR(VLOOKUP($B294,Kraftvärmeprod!$B$1:$AJ$550,MATCH(V$4,Kraftvärmeprod!$B$1:$AJ$1,0),FALSE)/1,0)-IFERROR(VLOOKUP($B294,'Slutlig allokering kvv'!$B$2:$AJ$550,MATCH(V$4,'Slutlig allokering kvv'!$B$1:$AJ$1,0),FALSE)/1,0)</f>
        <v>0</v>
      </c>
      <c r="W294">
        <f>IFERROR(VLOOKUP($B294,Kraftvärmeprod!$B$1:$AJ$550,MATCH(W$4,Kraftvärmeprod!$B$1:$AJ$1,0),FALSE)/1,0)-IFERROR(VLOOKUP($B294,'Slutlig allokering kvv'!$B$2:$AJ$550,MATCH(W$4,'Slutlig allokering kvv'!$B$1:$AJ$1,0),FALSE)/1,0)</f>
        <v>0</v>
      </c>
      <c r="X294">
        <f>IFERROR(VLOOKUP($B294,Kraftvärmeprod!$B$1:$AJ$550,MATCH(X$4,Kraftvärmeprod!$B$1:$AJ$1,0),FALSE)/1,0)-IFERROR(VLOOKUP($B294,'Slutlig allokering kvv'!$B$2:$AJ$550,MATCH(X$4,'Slutlig allokering kvv'!$B$1:$AJ$1,0),FALSE)/1,0)</f>
        <v>0</v>
      </c>
      <c r="Y294">
        <f>IFERROR(VLOOKUP($B294,Kraftvärmeprod!$B$1:$AJ$550,MATCH(Y$4,Kraftvärmeprod!$B$1:$AJ$1,0),FALSE)/1,0)-IFERROR(VLOOKUP($B294,'Slutlig allokering kvv'!$B$2:$AJ$550,MATCH(Y$4,'Slutlig allokering kvv'!$B$1:$AJ$1,0),FALSE)/1,0)</f>
        <v>0</v>
      </c>
      <c r="Z294">
        <f>IFERROR(VLOOKUP($B294,Kraftvärmeprod!$B$1:$AJ$550,MATCH(Z$4,Kraftvärmeprod!$B$1:$AJ$1,0),FALSE)/1,0)-IFERROR(VLOOKUP($B294,'Slutlig allokering kvv'!$B$2:$AJ$550,MATCH(Z$4,'Slutlig allokering kvv'!$B$1:$AJ$1,0),FALSE)/1,0)</f>
        <v>0</v>
      </c>
      <c r="AA294">
        <f>IFERROR(VLOOKUP($B294,Kraftvärmeprod!$B$1:$AJ$550,MATCH(AA$4,Kraftvärmeprod!$B$1:$AJ$1,0),FALSE)/1,0)-IFERROR(VLOOKUP($B294,'Slutlig allokering kvv'!$B$2:$AJ$550,MATCH(AA$4,'Slutlig allokering kvv'!$B$1:$AJ$1,0),FALSE)/1,0)</f>
        <v>0</v>
      </c>
      <c r="AB294">
        <f>IFERROR(VLOOKUP($B294,Kraftvärmeprod!$B$1:$AJ$550,MATCH(AB$4,Kraftvärmeprod!$B$1:$AJ$1,0),FALSE)/1,0)-IFERROR(VLOOKUP($B294,'Slutlig allokering kvv'!$B$2:$AJ$550,MATCH(AB$4,'Slutlig allokering kvv'!$B$1:$AJ$1,0),FALSE)/1,0)</f>
        <v>0</v>
      </c>
      <c r="AC294">
        <f>IFERROR(VLOOKUP($B294,Kraftvärmeprod!$B$1:$AJ$550,MATCH(AC$4,Kraftvärmeprod!$B$1:$AJ$1,0),FALSE)/1,0)-IFERROR(VLOOKUP($B294,'Slutlig allokering kvv'!$B$2:$AJ$550,MATCH(AC$4,'Slutlig allokering kvv'!$B$1:$AJ$1,0),FALSE)/1,0)</f>
        <v>0</v>
      </c>
      <c r="AD294">
        <f>IFERROR(VLOOKUP($B294,Miljö!$B$1:$E$471,MATCH("Hjälpel kraftvärme (GWh)",Miljö!$B$1:$E$1,0),FALSE)/1,0)-IFERROR(VLOOKUP($B294,'Slutlig allokering kvv'!$B$2:$AJ$550,MATCH(AD$4,'Slutlig allokering kvv'!$B$1:$AJ$1,0),FALSE)/1,0)</f>
        <v>0</v>
      </c>
      <c r="AH294">
        <f t="shared" si="8"/>
        <v>0</v>
      </c>
      <c r="AJ294">
        <f>IFERROR(VLOOKUP($B294,'Slutlig allokering kvv'!$B$2:$AX$550,MATCH("Summa slutlig allokerad tillförd energi (utan hjälpel och rökgaskondensering):",'Slutlig allokering kvv'!$B$1:$AX$1,0),FALSE)/1,"")</f>
        <v>0</v>
      </c>
      <c r="AL294" s="195" t="str">
        <f>IFERROR(1-VLOOKUP($B294,'Slutlig allokering kvv'!$B$2:$AX$550,MATCH("Andel av bränsle i kvv som allokerats till värme, exklusive rökgaskondensering och hjälpel",'Slutlig allokering kvv'!$B$1:$AX$1,0),FALSE),"")</f>
        <v/>
      </c>
      <c r="AN294" s="195" t="str">
        <f t="shared" si="9"/>
        <v/>
      </c>
    </row>
    <row r="295" spans="1:40" x14ac:dyDescent="0.25">
      <c r="A295" s="2" t="s">
        <v>444</v>
      </c>
      <c r="B295" s="2" t="s">
        <v>452</v>
      </c>
      <c r="C295" t="str">
        <f>IFERROR(VLOOKUP($B295,Kraftvärmeprod!$B$1:$AH$479,MATCH(C$4,Kraftvärmeprod!$B$1:$AG$1,0),FALSE)/1,"")</f>
        <v/>
      </c>
      <c r="D295" t="str">
        <f>IFERROR(VLOOKUP($B295,Kraftvärmeprod!$B$1:$AH$479,MATCH(D$4,Kraftvärmeprod!$B$1:$AG$1,0),FALSE)/1,"")</f>
        <v/>
      </c>
      <c r="F295">
        <f>IFERROR(VLOOKUP($B295,Kraftvärmeprod!$B$1:$AJ$550,MATCH(F$4,Kraftvärmeprod!$B$1:$AJ$1,0),FALSE)/1,0)-IFERROR(VLOOKUP($B295,'Slutlig allokering kvv'!$B$2:$AJ$550,MATCH(F$4,'Slutlig allokering kvv'!$B$1:$AJ$1,0),FALSE)/1,0)</f>
        <v>0</v>
      </c>
      <c r="G295">
        <f>IFERROR(VLOOKUP($B295,Kraftvärmeprod!$B$1:$AJ$550,MATCH(G$4,Kraftvärmeprod!$B$1:$AJ$1,0),FALSE)/1,0)-IFERROR(VLOOKUP($B295,'Slutlig allokering kvv'!$B$2:$AJ$550,MATCH(G$4,'Slutlig allokering kvv'!$B$1:$AJ$1,0),FALSE)/1,0)</f>
        <v>0</v>
      </c>
      <c r="H295">
        <f>IFERROR(VLOOKUP($B295,Kraftvärmeprod!$B$1:$AJ$550,MATCH(H$4,Kraftvärmeprod!$B$1:$AJ$1,0),FALSE)/1,0)-IFERROR(VLOOKUP($B295,'Slutlig allokering kvv'!$B$2:$AJ$550,MATCH(H$4,'Slutlig allokering kvv'!$B$1:$AJ$1,0),FALSE)/1,0)</f>
        <v>0</v>
      </c>
      <c r="I295">
        <f>IFERROR(VLOOKUP($B295,Kraftvärmeprod!$B$1:$AJ$550,MATCH(I$4,Kraftvärmeprod!$B$1:$AJ$1,0),FALSE)/1,0)-IFERROR(VLOOKUP($B295,'Slutlig allokering kvv'!$B$2:$AJ$550,MATCH(I$4,'Slutlig allokering kvv'!$B$1:$AJ$1,0),FALSE)/1,0)</f>
        <v>0</v>
      </c>
      <c r="J295">
        <f>IFERROR(VLOOKUP($B295,Kraftvärmeprod!$B$1:$AJ$550,MATCH(J$4,Kraftvärmeprod!$B$1:$AJ$1,0),FALSE)/1,0)-IFERROR(VLOOKUP($B295,'Slutlig allokering kvv'!$B$2:$AJ$550,MATCH(J$4,'Slutlig allokering kvv'!$B$1:$AJ$1,0),FALSE)/1,0)</f>
        <v>0</v>
      </c>
      <c r="K295">
        <f>IFERROR(VLOOKUP($B295,Kraftvärmeprod!$B$1:$AJ$550,MATCH(K$4,Kraftvärmeprod!$B$1:$AJ$1,0),FALSE)/1,0)-IFERROR(VLOOKUP($B295,'Slutlig allokering kvv'!$B$2:$AJ$550,MATCH(K$4,'Slutlig allokering kvv'!$B$1:$AJ$1,0),FALSE)/1,0)</f>
        <v>0</v>
      </c>
      <c r="L295">
        <f>IFERROR(VLOOKUP($B295,Kraftvärmeprod!$B$1:$AJ$550,MATCH(L$4,Kraftvärmeprod!$B$1:$AJ$1,0),FALSE)/1,0)-IFERROR(VLOOKUP($B295,'Slutlig allokering kvv'!$B$2:$AJ$550,MATCH(L$4,'Slutlig allokering kvv'!$B$1:$AJ$1,0),FALSE)/1,0)</f>
        <v>0</v>
      </c>
      <c r="M295">
        <f>IFERROR(VLOOKUP($B295,Kraftvärmeprod!$B$1:$AJ$550,MATCH(M$4,Kraftvärmeprod!$B$1:$AJ$1,0),FALSE)/1,0)-IFERROR(VLOOKUP($B295,'Slutlig allokering kvv'!$B$2:$AJ$550,MATCH(M$4,'Slutlig allokering kvv'!$B$1:$AJ$1,0),FALSE)/1,0)</f>
        <v>0</v>
      </c>
      <c r="N295">
        <f>IFERROR(VLOOKUP($B295,Kraftvärmeprod!$B$1:$AJ$550,MATCH(N$4,Kraftvärmeprod!$B$1:$AJ$1,0),FALSE)/1,0)-IFERROR(VLOOKUP($B295,'Slutlig allokering kvv'!$B$2:$AJ$550,MATCH(N$4,'Slutlig allokering kvv'!$B$1:$AJ$1,0),FALSE)/1,0)</f>
        <v>0</v>
      </c>
      <c r="O295">
        <f>IFERROR(VLOOKUP($B295,Kraftvärmeprod!$B$1:$AJ$550,MATCH(O$4,Kraftvärmeprod!$B$1:$AJ$1,0),FALSE)/1,0)-IFERROR(VLOOKUP($B295,'Slutlig allokering kvv'!$B$2:$AJ$550,MATCH(O$4,'Slutlig allokering kvv'!$B$1:$AJ$1,0),FALSE)/1,0)</f>
        <v>0</v>
      </c>
      <c r="P295">
        <f>IFERROR(VLOOKUP($B295,Kraftvärmeprod!$B$1:$AJ$550,MATCH(P$4,Kraftvärmeprod!$B$1:$AJ$1,0),FALSE)/1,0)-IFERROR(VLOOKUP($B295,'Slutlig allokering kvv'!$B$2:$AJ$550,MATCH(P$4,'Slutlig allokering kvv'!$B$1:$AJ$1,0),FALSE)/1,0)</f>
        <v>0</v>
      </c>
      <c r="Q295">
        <f>IFERROR(VLOOKUP($B295,Kraftvärmeprod!$B$1:$AJ$550,MATCH(Q$4,Kraftvärmeprod!$B$1:$AJ$1,0),FALSE)/1,0)-IFERROR(VLOOKUP($B295,'Slutlig allokering kvv'!$B$2:$AJ$550,MATCH(Q$4,'Slutlig allokering kvv'!$B$1:$AJ$1,0),FALSE)/1,0)</f>
        <v>0</v>
      </c>
      <c r="R295">
        <f>IFERROR(VLOOKUP($B295,Kraftvärmeprod!$B$1:$AJ$550,MATCH(R$4,Kraftvärmeprod!$B$1:$AJ$1,0),FALSE)/1,0)-IFERROR(VLOOKUP($B295,'Slutlig allokering kvv'!$B$2:$AJ$550,MATCH(R$4,'Slutlig allokering kvv'!$B$1:$AJ$1,0),FALSE)/1,0)</f>
        <v>0</v>
      </c>
      <c r="S295">
        <f>IFERROR(VLOOKUP($B295,Kraftvärmeprod!$B$1:$AJ$550,MATCH(S$4,Kraftvärmeprod!$B$1:$AJ$1,0),FALSE)/1,0)-IFERROR(VLOOKUP($B295,'Slutlig allokering kvv'!$B$2:$AJ$550,MATCH(S$4,'Slutlig allokering kvv'!$B$1:$AJ$1,0),FALSE)/1,0)</f>
        <v>0</v>
      </c>
      <c r="T295">
        <f>IFERROR(VLOOKUP($B295,Kraftvärmeprod!$B$1:$AJ$550,MATCH(T$4,Kraftvärmeprod!$B$1:$AJ$1,0),FALSE)/1,0)-IFERROR(VLOOKUP($B295,'Slutlig allokering kvv'!$B$2:$AJ$550,MATCH(T$4,'Slutlig allokering kvv'!$B$1:$AJ$1,0),FALSE)/1,0)</f>
        <v>0</v>
      </c>
      <c r="U295">
        <f>IFERROR(VLOOKUP($B295,Kraftvärmeprod!$B$1:$AJ$550,MATCH(U$4,Kraftvärmeprod!$B$1:$AJ$1,0),FALSE)/1,0)-IFERROR(VLOOKUP($B295,'Slutlig allokering kvv'!$B$2:$AJ$550,MATCH(U$4,'Slutlig allokering kvv'!$B$1:$AJ$1,0),FALSE)/1,0)</f>
        <v>0</v>
      </c>
      <c r="V295">
        <f>IFERROR(VLOOKUP($B295,Kraftvärmeprod!$B$1:$AJ$550,MATCH(V$4,Kraftvärmeprod!$B$1:$AJ$1,0),FALSE)/1,0)-IFERROR(VLOOKUP($B295,'Slutlig allokering kvv'!$B$2:$AJ$550,MATCH(V$4,'Slutlig allokering kvv'!$B$1:$AJ$1,0),FALSE)/1,0)</f>
        <v>0</v>
      </c>
      <c r="W295">
        <f>IFERROR(VLOOKUP($B295,Kraftvärmeprod!$B$1:$AJ$550,MATCH(W$4,Kraftvärmeprod!$B$1:$AJ$1,0),FALSE)/1,0)-IFERROR(VLOOKUP($B295,'Slutlig allokering kvv'!$B$2:$AJ$550,MATCH(W$4,'Slutlig allokering kvv'!$B$1:$AJ$1,0),FALSE)/1,0)</f>
        <v>0</v>
      </c>
      <c r="X295">
        <f>IFERROR(VLOOKUP($B295,Kraftvärmeprod!$B$1:$AJ$550,MATCH(X$4,Kraftvärmeprod!$B$1:$AJ$1,0),FALSE)/1,0)-IFERROR(VLOOKUP($B295,'Slutlig allokering kvv'!$B$2:$AJ$550,MATCH(X$4,'Slutlig allokering kvv'!$B$1:$AJ$1,0),FALSE)/1,0)</f>
        <v>0</v>
      </c>
      <c r="Y295">
        <f>IFERROR(VLOOKUP($B295,Kraftvärmeprod!$B$1:$AJ$550,MATCH(Y$4,Kraftvärmeprod!$B$1:$AJ$1,0),FALSE)/1,0)-IFERROR(VLOOKUP($B295,'Slutlig allokering kvv'!$B$2:$AJ$550,MATCH(Y$4,'Slutlig allokering kvv'!$B$1:$AJ$1,0),FALSE)/1,0)</f>
        <v>0</v>
      </c>
      <c r="Z295">
        <f>IFERROR(VLOOKUP($B295,Kraftvärmeprod!$B$1:$AJ$550,MATCH(Z$4,Kraftvärmeprod!$B$1:$AJ$1,0),FALSE)/1,0)-IFERROR(VLOOKUP($B295,'Slutlig allokering kvv'!$B$2:$AJ$550,MATCH(Z$4,'Slutlig allokering kvv'!$B$1:$AJ$1,0),FALSE)/1,0)</f>
        <v>0</v>
      </c>
      <c r="AA295">
        <f>IFERROR(VLOOKUP($B295,Kraftvärmeprod!$B$1:$AJ$550,MATCH(AA$4,Kraftvärmeprod!$B$1:$AJ$1,0),FALSE)/1,0)-IFERROR(VLOOKUP($B295,'Slutlig allokering kvv'!$B$2:$AJ$550,MATCH(AA$4,'Slutlig allokering kvv'!$B$1:$AJ$1,0),FALSE)/1,0)</f>
        <v>0</v>
      </c>
      <c r="AB295">
        <f>IFERROR(VLOOKUP($B295,Kraftvärmeprod!$B$1:$AJ$550,MATCH(AB$4,Kraftvärmeprod!$B$1:$AJ$1,0),FALSE)/1,0)-IFERROR(VLOOKUP($B295,'Slutlig allokering kvv'!$B$2:$AJ$550,MATCH(AB$4,'Slutlig allokering kvv'!$B$1:$AJ$1,0),FALSE)/1,0)</f>
        <v>0</v>
      </c>
      <c r="AC295">
        <f>IFERROR(VLOOKUP($B295,Kraftvärmeprod!$B$1:$AJ$550,MATCH(AC$4,Kraftvärmeprod!$B$1:$AJ$1,0),FALSE)/1,0)-IFERROR(VLOOKUP($B295,'Slutlig allokering kvv'!$B$2:$AJ$550,MATCH(AC$4,'Slutlig allokering kvv'!$B$1:$AJ$1,0),FALSE)/1,0)</f>
        <v>0</v>
      </c>
      <c r="AD295">
        <f>IFERROR(VLOOKUP($B295,Miljö!$B$1:$E$471,MATCH("Hjälpel kraftvärme (GWh)",Miljö!$B$1:$E$1,0),FALSE)/1,0)-IFERROR(VLOOKUP($B295,'Slutlig allokering kvv'!$B$2:$AJ$550,MATCH(AD$4,'Slutlig allokering kvv'!$B$1:$AJ$1,0),FALSE)/1,0)</f>
        <v>0</v>
      </c>
      <c r="AH295">
        <f t="shared" si="8"/>
        <v>0</v>
      </c>
      <c r="AJ295">
        <f>IFERROR(VLOOKUP($B295,'Slutlig allokering kvv'!$B$2:$AX$550,MATCH("Summa slutlig allokerad tillförd energi (utan hjälpel och rökgaskondensering):",'Slutlig allokering kvv'!$B$1:$AX$1,0),FALSE)/1,"")</f>
        <v>0</v>
      </c>
      <c r="AL295" s="195" t="str">
        <f>IFERROR(1-VLOOKUP($B295,'Slutlig allokering kvv'!$B$2:$AX$550,MATCH("Andel av bränsle i kvv som allokerats till värme, exklusive rökgaskondensering och hjälpel",'Slutlig allokering kvv'!$B$1:$AX$1,0),FALSE),"")</f>
        <v/>
      </c>
      <c r="AN295" s="195" t="str">
        <f t="shared" si="9"/>
        <v/>
      </c>
    </row>
    <row r="296" spans="1:40" x14ac:dyDescent="0.25">
      <c r="A296" s="2" t="s">
        <v>444</v>
      </c>
      <c r="B296" s="2" t="s">
        <v>453</v>
      </c>
      <c r="C296">
        <f>IFERROR(VLOOKUP($B296,Kraftvärmeprod!$B$1:$AH$479,MATCH(C$4,Kraftvärmeprod!$B$1:$AG$1,0),FALSE)/1,"")</f>
        <v>108.557</v>
      </c>
      <c r="D296">
        <f>IFERROR(VLOOKUP($B296,Kraftvärmeprod!$B$1:$AH$479,MATCH(D$4,Kraftvärmeprod!$B$1:$AG$1,0),FALSE)/1,"")</f>
        <v>41.593000000000004</v>
      </c>
      <c r="F296">
        <f>IFERROR(VLOOKUP($B296,Kraftvärmeprod!$B$1:$AJ$550,MATCH(F$4,Kraftvärmeprod!$B$1:$AJ$1,0),FALSE)/1,0)-IFERROR(VLOOKUP($B296,'Slutlig allokering kvv'!$B$2:$AJ$550,MATCH(F$4,'Slutlig allokering kvv'!$B$1:$AJ$1,0),FALSE)/1,0)</f>
        <v>0</v>
      </c>
      <c r="G296">
        <f>IFERROR(VLOOKUP($B296,Kraftvärmeprod!$B$1:$AJ$550,MATCH(G$4,Kraftvärmeprod!$B$1:$AJ$1,0),FALSE)/1,0)-IFERROR(VLOOKUP($B296,'Slutlig allokering kvv'!$B$2:$AJ$550,MATCH(G$4,'Slutlig allokering kvv'!$B$1:$AJ$1,0),FALSE)/1,0)</f>
        <v>3.0126700000000006E-2</v>
      </c>
      <c r="H296">
        <f>IFERROR(VLOOKUP($B296,Kraftvärmeprod!$B$1:$AJ$550,MATCH(H$4,Kraftvärmeprod!$B$1:$AJ$1,0),FALSE)/1,0)-IFERROR(VLOOKUP($B296,'Slutlig allokering kvv'!$B$2:$AJ$550,MATCH(H$4,'Slutlig allokering kvv'!$B$1:$AJ$1,0),FALSE)/1,0)</f>
        <v>0</v>
      </c>
      <c r="I296">
        <f>IFERROR(VLOOKUP($B296,Kraftvärmeprod!$B$1:$AJ$550,MATCH(I$4,Kraftvärmeprod!$B$1:$AJ$1,0),FALSE)/1,0)-IFERROR(VLOOKUP($B296,'Slutlig allokering kvv'!$B$2:$AJ$550,MATCH(I$4,'Slutlig allokering kvv'!$B$1:$AJ$1,0),FALSE)/1,0)</f>
        <v>0</v>
      </c>
      <c r="J296">
        <f>IFERROR(VLOOKUP($B296,Kraftvärmeprod!$B$1:$AJ$550,MATCH(J$4,Kraftvärmeprod!$B$1:$AJ$1,0),FALSE)/1,0)-IFERROR(VLOOKUP($B296,'Slutlig allokering kvv'!$B$2:$AJ$550,MATCH(J$4,'Slutlig allokering kvv'!$B$1:$AJ$1,0),FALSE)/1,0)</f>
        <v>0</v>
      </c>
      <c r="K296">
        <f>IFERROR(VLOOKUP($B296,Kraftvärmeprod!$B$1:$AJ$550,MATCH(K$4,Kraftvärmeprod!$B$1:$AJ$1,0),FALSE)/1,0)-IFERROR(VLOOKUP($B296,'Slutlig allokering kvv'!$B$2:$AJ$550,MATCH(K$4,'Slutlig allokering kvv'!$B$1:$AJ$1,0),FALSE)/1,0)</f>
        <v>0</v>
      </c>
      <c r="L296">
        <f>IFERROR(VLOOKUP($B296,Kraftvärmeprod!$B$1:$AJ$550,MATCH(L$4,Kraftvärmeprod!$B$1:$AJ$1,0),FALSE)/1,0)-IFERROR(VLOOKUP($B296,'Slutlig allokering kvv'!$B$2:$AJ$550,MATCH(L$4,'Slutlig allokering kvv'!$B$1:$AJ$1,0),FALSE)/1,0)</f>
        <v>11.060700000000002</v>
      </c>
      <c r="M296">
        <f>IFERROR(VLOOKUP($B296,Kraftvärmeprod!$B$1:$AJ$550,MATCH(M$4,Kraftvärmeprod!$B$1:$AJ$1,0),FALSE)/1,0)-IFERROR(VLOOKUP($B296,'Slutlig allokering kvv'!$B$2:$AJ$550,MATCH(M$4,'Slutlig allokering kvv'!$B$1:$AJ$1,0),FALSE)/1,0)</f>
        <v>8.6464900000000018</v>
      </c>
      <c r="N296">
        <f>IFERROR(VLOOKUP($B296,Kraftvärmeprod!$B$1:$AJ$550,MATCH(N$4,Kraftvärmeprod!$B$1:$AJ$1,0),FALSE)/1,0)-IFERROR(VLOOKUP($B296,'Slutlig allokering kvv'!$B$2:$AJ$550,MATCH(N$4,'Slutlig allokering kvv'!$B$1:$AJ$1,0),FALSE)/1,0)</f>
        <v>10.2363</v>
      </c>
      <c r="O296">
        <f>IFERROR(VLOOKUP($B296,Kraftvärmeprod!$B$1:$AJ$550,MATCH(O$4,Kraftvärmeprod!$B$1:$AJ$1,0),FALSE)/1,0)-IFERROR(VLOOKUP($B296,'Slutlig allokering kvv'!$B$2:$AJ$550,MATCH(O$4,'Slutlig allokering kvv'!$B$1:$AJ$1,0),FALSE)/1,0)</f>
        <v>27.590699999999998</v>
      </c>
      <c r="P296">
        <f>IFERROR(VLOOKUP($B296,Kraftvärmeprod!$B$1:$AJ$550,MATCH(P$4,Kraftvärmeprod!$B$1:$AJ$1,0),FALSE)/1,0)-IFERROR(VLOOKUP($B296,'Slutlig allokering kvv'!$B$2:$AJ$550,MATCH(P$4,'Slutlig allokering kvv'!$B$1:$AJ$1,0),FALSE)/1,0)</f>
        <v>0</v>
      </c>
      <c r="Q296">
        <f>IFERROR(VLOOKUP($B296,Kraftvärmeprod!$B$1:$AJ$550,MATCH(Q$4,Kraftvärmeprod!$B$1:$AJ$1,0),FALSE)/1,0)-IFERROR(VLOOKUP($B296,'Slutlig allokering kvv'!$B$2:$AJ$550,MATCH(Q$4,'Slutlig allokering kvv'!$B$1:$AJ$1,0),FALSE)/1,0)</f>
        <v>15.702200000000001</v>
      </c>
      <c r="R296">
        <f>IFERROR(VLOOKUP($B296,Kraftvärmeprod!$B$1:$AJ$550,MATCH(R$4,Kraftvärmeprod!$B$1:$AJ$1,0),FALSE)/1,0)-IFERROR(VLOOKUP($B296,'Slutlig allokering kvv'!$B$2:$AJ$550,MATCH(R$4,'Slutlig allokering kvv'!$B$1:$AJ$1,0),FALSE)/1,0)</f>
        <v>0</v>
      </c>
      <c r="S296">
        <f>IFERROR(VLOOKUP($B296,Kraftvärmeprod!$B$1:$AJ$550,MATCH(S$4,Kraftvärmeprod!$B$1:$AJ$1,0),FALSE)/1,0)-IFERROR(VLOOKUP($B296,'Slutlig allokering kvv'!$B$2:$AJ$550,MATCH(S$4,'Slutlig allokering kvv'!$B$1:$AJ$1,0),FALSE)/1,0)</f>
        <v>0</v>
      </c>
      <c r="T296">
        <f>IFERROR(VLOOKUP($B296,Kraftvärmeprod!$B$1:$AJ$550,MATCH(T$4,Kraftvärmeprod!$B$1:$AJ$1,0),FALSE)/1,0)-IFERROR(VLOOKUP($B296,'Slutlig allokering kvv'!$B$2:$AJ$550,MATCH(T$4,'Slutlig allokering kvv'!$B$1:$AJ$1,0),FALSE)/1,0)</f>
        <v>0</v>
      </c>
      <c r="U296">
        <f>IFERROR(VLOOKUP($B296,Kraftvärmeprod!$B$1:$AJ$550,MATCH(U$4,Kraftvärmeprod!$B$1:$AJ$1,0),FALSE)/1,0)-IFERROR(VLOOKUP($B296,'Slutlig allokering kvv'!$B$2:$AJ$550,MATCH(U$4,'Slutlig allokering kvv'!$B$1:$AJ$1,0),FALSE)/1,0)</f>
        <v>0</v>
      </c>
      <c r="V296">
        <f>IFERROR(VLOOKUP($B296,Kraftvärmeprod!$B$1:$AJ$550,MATCH(V$4,Kraftvärmeprod!$B$1:$AJ$1,0),FALSE)/1,0)-IFERROR(VLOOKUP($B296,'Slutlig allokering kvv'!$B$2:$AJ$550,MATCH(V$4,'Slutlig allokering kvv'!$B$1:$AJ$1,0),FALSE)/1,0)</f>
        <v>0</v>
      </c>
      <c r="W296">
        <f>IFERROR(VLOOKUP($B296,Kraftvärmeprod!$B$1:$AJ$550,MATCH(W$4,Kraftvärmeprod!$B$1:$AJ$1,0),FALSE)/1,0)-IFERROR(VLOOKUP($B296,'Slutlig allokering kvv'!$B$2:$AJ$550,MATCH(W$4,'Slutlig allokering kvv'!$B$1:$AJ$1,0),FALSE)/1,0)</f>
        <v>0</v>
      </c>
      <c r="X296">
        <f>IFERROR(VLOOKUP($B296,Kraftvärmeprod!$B$1:$AJ$550,MATCH(X$4,Kraftvärmeprod!$B$1:$AJ$1,0),FALSE)/1,0)-IFERROR(VLOOKUP($B296,'Slutlig allokering kvv'!$B$2:$AJ$550,MATCH(X$4,'Slutlig allokering kvv'!$B$1:$AJ$1,0),FALSE)/1,0)</f>
        <v>0</v>
      </c>
      <c r="Y296">
        <f>IFERROR(VLOOKUP($B296,Kraftvärmeprod!$B$1:$AJ$550,MATCH(Y$4,Kraftvärmeprod!$B$1:$AJ$1,0),FALSE)/1,0)-IFERROR(VLOOKUP($B296,'Slutlig allokering kvv'!$B$2:$AJ$550,MATCH(Y$4,'Slutlig allokering kvv'!$B$1:$AJ$1,0),FALSE)/1,0)</f>
        <v>0</v>
      </c>
      <c r="Z296">
        <f>IFERROR(VLOOKUP($B296,Kraftvärmeprod!$B$1:$AJ$550,MATCH(Z$4,Kraftvärmeprod!$B$1:$AJ$1,0),FALSE)/1,0)-IFERROR(VLOOKUP($B296,'Slutlig allokering kvv'!$B$2:$AJ$550,MATCH(Z$4,'Slutlig allokering kvv'!$B$1:$AJ$1,0),FALSE)/1,0)</f>
        <v>7.5508399999999991</v>
      </c>
      <c r="AA296">
        <f>IFERROR(VLOOKUP($B296,Kraftvärmeprod!$B$1:$AJ$550,MATCH(AA$4,Kraftvärmeprod!$B$1:$AJ$1,0),FALSE)/1,0)-IFERROR(VLOOKUP($B296,'Slutlig allokering kvv'!$B$2:$AJ$550,MATCH(AA$4,'Slutlig allokering kvv'!$B$1:$AJ$1,0),FALSE)/1,0)</f>
        <v>0</v>
      </c>
      <c r="AB296">
        <f>IFERROR(VLOOKUP($B296,Kraftvärmeprod!$B$1:$AJ$550,MATCH(AB$4,Kraftvärmeprod!$B$1:$AJ$1,0),FALSE)/1,0)-IFERROR(VLOOKUP($B296,'Slutlig allokering kvv'!$B$2:$AJ$550,MATCH(AB$4,'Slutlig allokering kvv'!$B$1:$AJ$1,0),FALSE)/1,0)</f>
        <v>0</v>
      </c>
      <c r="AC296">
        <f>IFERROR(VLOOKUP($B296,Kraftvärmeprod!$B$1:$AJ$550,MATCH(AC$4,Kraftvärmeprod!$B$1:$AJ$1,0),FALSE)/1,0)-IFERROR(VLOOKUP($B296,'Slutlig allokering kvv'!$B$2:$AJ$550,MATCH(AC$4,'Slutlig allokering kvv'!$B$1:$AJ$1,0),FALSE)/1,0)</f>
        <v>0</v>
      </c>
      <c r="AD296">
        <f>IFERROR(VLOOKUP($B296,Miljö!$B$1:$E$471,MATCH("Hjälpel kraftvärme (GWh)",Miljö!$B$1:$E$1,0),FALSE)/1,0)-IFERROR(VLOOKUP($B296,'Slutlig allokering kvv'!$B$2:$AJ$550,MATCH(AD$4,'Slutlig allokering kvv'!$B$1:$AJ$1,0),FALSE)/1,0)</f>
        <v>2.7662399999999998</v>
      </c>
      <c r="AH296">
        <f t="shared" si="8"/>
        <v>80.817356700000005</v>
      </c>
      <c r="AJ296">
        <f>IFERROR(VLOOKUP($B296,'Slutlig allokering kvv'!$B$2:$AX$550,MATCH("Summa slutlig allokerad tillförd energi (utan hjälpel och rökgaskondensering):",'Slutlig allokering kvv'!$B$1:$AX$1,0),FALSE)/1,"")</f>
        <v>82.32264330000001</v>
      </c>
      <c r="AL296" s="195">
        <f>IFERROR(1-VLOOKUP($B296,'Slutlig allokering kvv'!$B$2:$AX$550,MATCH("Andel av bränsle i kvv som allokerats till värme, exklusive rökgaskondensering och hjälpel",'Slutlig allokering kvv'!$B$1:$AX$1,0),FALSE),"")</f>
        <v>0.495386518940787</v>
      </c>
      <c r="AN296" s="195">
        <f t="shared" si="9"/>
        <v>0.49538651894078706</v>
      </c>
    </row>
    <row r="297" spans="1:40" x14ac:dyDescent="0.25">
      <c r="A297" s="2" t="s">
        <v>444</v>
      </c>
      <c r="B297" s="2" t="s">
        <v>454</v>
      </c>
      <c r="C297" t="str">
        <f>IFERROR(VLOOKUP($B297,Kraftvärmeprod!$B$1:$AH$479,MATCH(C$4,Kraftvärmeprod!$B$1:$AG$1,0),FALSE)/1,"")</f>
        <v/>
      </c>
      <c r="D297" t="str">
        <f>IFERROR(VLOOKUP($B297,Kraftvärmeprod!$B$1:$AH$479,MATCH(D$4,Kraftvärmeprod!$B$1:$AG$1,0),FALSE)/1,"")</f>
        <v/>
      </c>
      <c r="F297">
        <f>IFERROR(VLOOKUP($B297,Kraftvärmeprod!$B$1:$AJ$550,MATCH(F$4,Kraftvärmeprod!$B$1:$AJ$1,0),FALSE)/1,0)-IFERROR(VLOOKUP($B297,'Slutlig allokering kvv'!$B$2:$AJ$550,MATCH(F$4,'Slutlig allokering kvv'!$B$1:$AJ$1,0),FALSE)/1,0)</f>
        <v>0</v>
      </c>
      <c r="G297">
        <f>IFERROR(VLOOKUP($B297,Kraftvärmeprod!$B$1:$AJ$550,MATCH(G$4,Kraftvärmeprod!$B$1:$AJ$1,0),FALSE)/1,0)-IFERROR(VLOOKUP($B297,'Slutlig allokering kvv'!$B$2:$AJ$550,MATCH(G$4,'Slutlig allokering kvv'!$B$1:$AJ$1,0),FALSE)/1,0)</f>
        <v>0</v>
      </c>
      <c r="H297">
        <f>IFERROR(VLOOKUP($B297,Kraftvärmeprod!$B$1:$AJ$550,MATCH(H$4,Kraftvärmeprod!$B$1:$AJ$1,0),FALSE)/1,0)-IFERROR(VLOOKUP($B297,'Slutlig allokering kvv'!$B$2:$AJ$550,MATCH(H$4,'Slutlig allokering kvv'!$B$1:$AJ$1,0),FALSE)/1,0)</f>
        <v>0</v>
      </c>
      <c r="I297">
        <f>IFERROR(VLOOKUP($B297,Kraftvärmeprod!$B$1:$AJ$550,MATCH(I$4,Kraftvärmeprod!$B$1:$AJ$1,0),FALSE)/1,0)-IFERROR(VLOOKUP($B297,'Slutlig allokering kvv'!$B$2:$AJ$550,MATCH(I$4,'Slutlig allokering kvv'!$B$1:$AJ$1,0),FALSE)/1,0)</f>
        <v>0</v>
      </c>
      <c r="J297">
        <f>IFERROR(VLOOKUP($B297,Kraftvärmeprod!$B$1:$AJ$550,MATCH(J$4,Kraftvärmeprod!$B$1:$AJ$1,0),FALSE)/1,0)-IFERROR(VLOOKUP($B297,'Slutlig allokering kvv'!$B$2:$AJ$550,MATCH(J$4,'Slutlig allokering kvv'!$B$1:$AJ$1,0),FALSE)/1,0)</f>
        <v>0</v>
      </c>
      <c r="K297">
        <f>IFERROR(VLOOKUP($B297,Kraftvärmeprod!$B$1:$AJ$550,MATCH(K$4,Kraftvärmeprod!$B$1:$AJ$1,0),FALSE)/1,0)-IFERROR(VLOOKUP($B297,'Slutlig allokering kvv'!$B$2:$AJ$550,MATCH(K$4,'Slutlig allokering kvv'!$B$1:$AJ$1,0),FALSE)/1,0)</f>
        <v>0</v>
      </c>
      <c r="L297">
        <f>IFERROR(VLOOKUP($B297,Kraftvärmeprod!$B$1:$AJ$550,MATCH(L$4,Kraftvärmeprod!$B$1:$AJ$1,0),FALSE)/1,0)-IFERROR(VLOOKUP($B297,'Slutlig allokering kvv'!$B$2:$AJ$550,MATCH(L$4,'Slutlig allokering kvv'!$B$1:$AJ$1,0),FALSE)/1,0)</f>
        <v>0</v>
      </c>
      <c r="M297">
        <f>IFERROR(VLOOKUP($B297,Kraftvärmeprod!$B$1:$AJ$550,MATCH(M$4,Kraftvärmeprod!$B$1:$AJ$1,0),FALSE)/1,0)-IFERROR(VLOOKUP($B297,'Slutlig allokering kvv'!$B$2:$AJ$550,MATCH(M$4,'Slutlig allokering kvv'!$B$1:$AJ$1,0),FALSE)/1,0)</f>
        <v>0</v>
      </c>
      <c r="N297">
        <f>IFERROR(VLOOKUP($B297,Kraftvärmeprod!$B$1:$AJ$550,MATCH(N$4,Kraftvärmeprod!$B$1:$AJ$1,0),FALSE)/1,0)-IFERROR(VLOOKUP($B297,'Slutlig allokering kvv'!$B$2:$AJ$550,MATCH(N$4,'Slutlig allokering kvv'!$B$1:$AJ$1,0),FALSE)/1,0)</f>
        <v>0</v>
      </c>
      <c r="O297">
        <f>IFERROR(VLOOKUP($B297,Kraftvärmeprod!$B$1:$AJ$550,MATCH(O$4,Kraftvärmeprod!$B$1:$AJ$1,0),FALSE)/1,0)-IFERROR(VLOOKUP($B297,'Slutlig allokering kvv'!$B$2:$AJ$550,MATCH(O$4,'Slutlig allokering kvv'!$B$1:$AJ$1,0),FALSE)/1,0)</f>
        <v>0</v>
      </c>
      <c r="P297">
        <f>IFERROR(VLOOKUP($B297,Kraftvärmeprod!$B$1:$AJ$550,MATCH(P$4,Kraftvärmeprod!$B$1:$AJ$1,0),FALSE)/1,0)-IFERROR(VLOOKUP($B297,'Slutlig allokering kvv'!$B$2:$AJ$550,MATCH(P$4,'Slutlig allokering kvv'!$B$1:$AJ$1,0),FALSE)/1,0)</f>
        <v>0</v>
      </c>
      <c r="Q297">
        <f>IFERROR(VLOOKUP($B297,Kraftvärmeprod!$B$1:$AJ$550,MATCH(Q$4,Kraftvärmeprod!$B$1:$AJ$1,0),FALSE)/1,0)-IFERROR(VLOOKUP($B297,'Slutlig allokering kvv'!$B$2:$AJ$550,MATCH(Q$4,'Slutlig allokering kvv'!$B$1:$AJ$1,0),FALSE)/1,0)</f>
        <v>0</v>
      </c>
      <c r="R297">
        <f>IFERROR(VLOOKUP($B297,Kraftvärmeprod!$B$1:$AJ$550,MATCH(R$4,Kraftvärmeprod!$B$1:$AJ$1,0),FALSE)/1,0)-IFERROR(VLOOKUP($B297,'Slutlig allokering kvv'!$B$2:$AJ$550,MATCH(R$4,'Slutlig allokering kvv'!$B$1:$AJ$1,0),FALSE)/1,0)</f>
        <v>0</v>
      </c>
      <c r="S297">
        <f>IFERROR(VLOOKUP($B297,Kraftvärmeprod!$B$1:$AJ$550,MATCH(S$4,Kraftvärmeprod!$B$1:$AJ$1,0),FALSE)/1,0)-IFERROR(VLOOKUP($B297,'Slutlig allokering kvv'!$B$2:$AJ$550,MATCH(S$4,'Slutlig allokering kvv'!$B$1:$AJ$1,0),FALSE)/1,0)</f>
        <v>0</v>
      </c>
      <c r="T297">
        <f>IFERROR(VLOOKUP($B297,Kraftvärmeprod!$B$1:$AJ$550,MATCH(T$4,Kraftvärmeprod!$B$1:$AJ$1,0),FALSE)/1,0)-IFERROR(VLOOKUP($B297,'Slutlig allokering kvv'!$B$2:$AJ$550,MATCH(T$4,'Slutlig allokering kvv'!$B$1:$AJ$1,0),FALSE)/1,0)</f>
        <v>0</v>
      </c>
      <c r="U297">
        <f>IFERROR(VLOOKUP($B297,Kraftvärmeprod!$B$1:$AJ$550,MATCH(U$4,Kraftvärmeprod!$B$1:$AJ$1,0),FALSE)/1,0)-IFERROR(VLOOKUP($B297,'Slutlig allokering kvv'!$B$2:$AJ$550,MATCH(U$4,'Slutlig allokering kvv'!$B$1:$AJ$1,0),FALSE)/1,0)</f>
        <v>0</v>
      </c>
      <c r="V297">
        <f>IFERROR(VLOOKUP($B297,Kraftvärmeprod!$B$1:$AJ$550,MATCH(V$4,Kraftvärmeprod!$B$1:$AJ$1,0),FALSE)/1,0)-IFERROR(VLOOKUP($B297,'Slutlig allokering kvv'!$B$2:$AJ$550,MATCH(V$4,'Slutlig allokering kvv'!$B$1:$AJ$1,0),FALSE)/1,0)</f>
        <v>0</v>
      </c>
      <c r="W297">
        <f>IFERROR(VLOOKUP($B297,Kraftvärmeprod!$B$1:$AJ$550,MATCH(W$4,Kraftvärmeprod!$B$1:$AJ$1,0),FALSE)/1,0)-IFERROR(VLOOKUP($B297,'Slutlig allokering kvv'!$B$2:$AJ$550,MATCH(W$4,'Slutlig allokering kvv'!$B$1:$AJ$1,0),FALSE)/1,0)</f>
        <v>0</v>
      </c>
      <c r="X297">
        <f>IFERROR(VLOOKUP($B297,Kraftvärmeprod!$B$1:$AJ$550,MATCH(X$4,Kraftvärmeprod!$B$1:$AJ$1,0),FALSE)/1,0)-IFERROR(VLOOKUP($B297,'Slutlig allokering kvv'!$B$2:$AJ$550,MATCH(X$4,'Slutlig allokering kvv'!$B$1:$AJ$1,0),FALSE)/1,0)</f>
        <v>0</v>
      </c>
      <c r="Y297">
        <f>IFERROR(VLOOKUP($B297,Kraftvärmeprod!$B$1:$AJ$550,MATCH(Y$4,Kraftvärmeprod!$B$1:$AJ$1,0),FALSE)/1,0)-IFERROR(VLOOKUP($B297,'Slutlig allokering kvv'!$B$2:$AJ$550,MATCH(Y$4,'Slutlig allokering kvv'!$B$1:$AJ$1,0),FALSE)/1,0)</f>
        <v>0</v>
      </c>
      <c r="Z297">
        <f>IFERROR(VLOOKUP($B297,Kraftvärmeprod!$B$1:$AJ$550,MATCH(Z$4,Kraftvärmeprod!$B$1:$AJ$1,0),FALSE)/1,0)-IFERROR(VLOOKUP($B297,'Slutlig allokering kvv'!$B$2:$AJ$550,MATCH(Z$4,'Slutlig allokering kvv'!$B$1:$AJ$1,0),FALSE)/1,0)</f>
        <v>0</v>
      </c>
      <c r="AA297">
        <f>IFERROR(VLOOKUP($B297,Kraftvärmeprod!$B$1:$AJ$550,MATCH(AA$4,Kraftvärmeprod!$B$1:$AJ$1,0),FALSE)/1,0)-IFERROR(VLOOKUP($B297,'Slutlig allokering kvv'!$B$2:$AJ$550,MATCH(AA$4,'Slutlig allokering kvv'!$B$1:$AJ$1,0),FALSE)/1,0)</f>
        <v>0</v>
      </c>
      <c r="AB297">
        <f>IFERROR(VLOOKUP($B297,Kraftvärmeprod!$B$1:$AJ$550,MATCH(AB$4,Kraftvärmeprod!$B$1:$AJ$1,0),FALSE)/1,0)-IFERROR(VLOOKUP($B297,'Slutlig allokering kvv'!$B$2:$AJ$550,MATCH(AB$4,'Slutlig allokering kvv'!$B$1:$AJ$1,0),FALSE)/1,0)</f>
        <v>0</v>
      </c>
      <c r="AC297">
        <f>IFERROR(VLOOKUP($B297,Kraftvärmeprod!$B$1:$AJ$550,MATCH(AC$4,Kraftvärmeprod!$B$1:$AJ$1,0),FALSE)/1,0)-IFERROR(VLOOKUP($B297,'Slutlig allokering kvv'!$B$2:$AJ$550,MATCH(AC$4,'Slutlig allokering kvv'!$B$1:$AJ$1,0),FALSE)/1,0)</f>
        <v>0</v>
      </c>
      <c r="AD297">
        <f>IFERROR(VLOOKUP($B297,Miljö!$B$1:$E$471,MATCH("Hjälpel kraftvärme (GWh)",Miljö!$B$1:$E$1,0),FALSE)/1,0)-IFERROR(VLOOKUP($B297,'Slutlig allokering kvv'!$B$2:$AJ$550,MATCH(AD$4,'Slutlig allokering kvv'!$B$1:$AJ$1,0),FALSE)/1,0)</f>
        <v>0</v>
      </c>
      <c r="AH297">
        <f t="shared" si="8"/>
        <v>0</v>
      </c>
      <c r="AJ297">
        <f>IFERROR(VLOOKUP($B297,'Slutlig allokering kvv'!$B$2:$AX$550,MATCH("Summa slutlig allokerad tillförd energi (utan hjälpel och rökgaskondensering):",'Slutlig allokering kvv'!$B$1:$AX$1,0),FALSE)/1,"")</f>
        <v>0</v>
      </c>
      <c r="AL297" s="195" t="str">
        <f>IFERROR(1-VLOOKUP($B297,'Slutlig allokering kvv'!$B$2:$AX$550,MATCH("Andel av bränsle i kvv som allokerats till värme, exklusive rökgaskondensering och hjälpel",'Slutlig allokering kvv'!$B$1:$AX$1,0),FALSE),"")</f>
        <v/>
      </c>
      <c r="AN297" s="195" t="str">
        <f t="shared" si="9"/>
        <v/>
      </c>
    </row>
    <row r="298" spans="1:40" x14ac:dyDescent="0.25">
      <c r="A298" s="2" t="s">
        <v>444</v>
      </c>
      <c r="B298" s="2" t="s">
        <v>455</v>
      </c>
      <c r="C298">
        <f>IFERROR(VLOOKUP($B298,Kraftvärmeprod!$B$1:$AH$479,MATCH(C$4,Kraftvärmeprod!$B$1:$AG$1,0),FALSE)/1,"")</f>
        <v>70.947999999999993</v>
      </c>
      <c r="D298">
        <f>IFERROR(VLOOKUP($B298,Kraftvärmeprod!$B$1:$AH$479,MATCH(D$4,Kraftvärmeprod!$B$1:$AG$1,0),FALSE)/1,"")</f>
        <v>14.281000000000001</v>
      </c>
      <c r="F298">
        <f>IFERROR(VLOOKUP($B298,Kraftvärmeprod!$B$1:$AJ$550,MATCH(F$4,Kraftvärmeprod!$B$1:$AJ$1,0),FALSE)/1,0)-IFERROR(VLOOKUP($B298,'Slutlig allokering kvv'!$B$2:$AJ$550,MATCH(F$4,'Slutlig allokering kvv'!$B$1:$AJ$1,0),FALSE)/1,0)</f>
        <v>0</v>
      </c>
      <c r="G298">
        <f>IFERROR(VLOOKUP($B298,Kraftvärmeprod!$B$1:$AJ$550,MATCH(G$4,Kraftvärmeprod!$B$1:$AJ$1,0),FALSE)/1,0)-IFERROR(VLOOKUP($B298,'Slutlig allokering kvv'!$B$2:$AJ$550,MATCH(G$4,'Slutlig allokering kvv'!$B$1:$AJ$1,0),FALSE)/1,0)</f>
        <v>0.11689500000000003</v>
      </c>
      <c r="H298">
        <f>IFERROR(VLOOKUP($B298,Kraftvärmeprod!$B$1:$AJ$550,MATCH(H$4,Kraftvärmeprod!$B$1:$AJ$1,0),FALSE)/1,0)-IFERROR(VLOOKUP($B298,'Slutlig allokering kvv'!$B$2:$AJ$550,MATCH(H$4,'Slutlig allokering kvv'!$B$1:$AJ$1,0),FALSE)/1,0)</f>
        <v>0</v>
      </c>
      <c r="I298">
        <f>IFERROR(VLOOKUP($B298,Kraftvärmeprod!$B$1:$AJ$550,MATCH(I$4,Kraftvärmeprod!$B$1:$AJ$1,0),FALSE)/1,0)-IFERROR(VLOOKUP($B298,'Slutlig allokering kvv'!$B$2:$AJ$550,MATCH(I$4,'Slutlig allokering kvv'!$B$1:$AJ$1,0),FALSE)/1,0)</f>
        <v>0</v>
      </c>
      <c r="J298">
        <f>IFERROR(VLOOKUP($B298,Kraftvärmeprod!$B$1:$AJ$550,MATCH(J$4,Kraftvärmeprod!$B$1:$AJ$1,0),FALSE)/1,0)-IFERROR(VLOOKUP($B298,'Slutlig allokering kvv'!$B$2:$AJ$550,MATCH(J$4,'Slutlig allokering kvv'!$B$1:$AJ$1,0),FALSE)/1,0)</f>
        <v>0</v>
      </c>
      <c r="K298">
        <f>IFERROR(VLOOKUP($B298,Kraftvärmeprod!$B$1:$AJ$550,MATCH(K$4,Kraftvärmeprod!$B$1:$AJ$1,0),FALSE)/1,0)-IFERROR(VLOOKUP($B298,'Slutlig allokering kvv'!$B$2:$AJ$550,MATCH(K$4,'Slutlig allokering kvv'!$B$1:$AJ$1,0),FALSE)/1,0)</f>
        <v>0</v>
      </c>
      <c r="L298">
        <f>IFERROR(VLOOKUP($B298,Kraftvärmeprod!$B$1:$AJ$550,MATCH(L$4,Kraftvärmeprod!$B$1:$AJ$1,0),FALSE)/1,0)-IFERROR(VLOOKUP($B298,'Slutlig allokering kvv'!$B$2:$AJ$550,MATCH(L$4,'Slutlig allokering kvv'!$B$1:$AJ$1,0),FALSE)/1,0)</f>
        <v>0</v>
      </c>
      <c r="M298">
        <f>IFERROR(VLOOKUP($B298,Kraftvärmeprod!$B$1:$AJ$550,MATCH(M$4,Kraftvärmeprod!$B$1:$AJ$1,0),FALSE)/1,0)-IFERROR(VLOOKUP($B298,'Slutlig allokering kvv'!$B$2:$AJ$550,MATCH(M$4,'Slutlig allokering kvv'!$B$1:$AJ$1,0),FALSE)/1,0)</f>
        <v>10.456500000000002</v>
      </c>
      <c r="N298">
        <f>IFERROR(VLOOKUP($B298,Kraftvärmeprod!$B$1:$AJ$550,MATCH(N$4,Kraftvärmeprod!$B$1:$AJ$1,0),FALSE)/1,0)-IFERROR(VLOOKUP($B298,'Slutlig allokering kvv'!$B$2:$AJ$550,MATCH(N$4,'Slutlig allokering kvv'!$B$1:$AJ$1,0),FALSE)/1,0)</f>
        <v>0</v>
      </c>
      <c r="O298">
        <f>IFERROR(VLOOKUP($B298,Kraftvärmeprod!$B$1:$AJ$550,MATCH(O$4,Kraftvärmeprod!$B$1:$AJ$1,0),FALSE)/1,0)-IFERROR(VLOOKUP($B298,'Slutlig allokering kvv'!$B$2:$AJ$550,MATCH(O$4,'Slutlig allokering kvv'!$B$1:$AJ$1,0),FALSE)/1,0)</f>
        <v>19.419000000000004</v>
      </c>
      <c r="P298">
        <f>IFERROR(VLOOKUP($B298,Kraftvärmeprod!$B$1:$AJ$550,MATCH(P$4,Kraftvärmeprod!$B$1:$AJ$1,0),FALSE)/1,0)-IFERROR(VLOOKUP($B298,'Slutlig allokering kvv'!$B$2:$AJ$550,MATCH(P$4,'Slutlig allokering kvv'!$B$1:$AJ$1,0),FALSE)/1,0)</f>
        <v>0</v>
      </c>
      <c r="Q298">
        <f>IFERROR(VLOOKUP($B298,Kraftvärmeprod!$B$1:$AJ$550,MATCH(Q$4,Kraftvärmeprod!$B$1:$AJ$1,0),FALSE)/1,0)-IFERROR(VLOOKUP($B298,'Slutlig allokering kvv'!$B$2:$AJ$550,MATCH(Q$4,'Slutlig allokering kvv'!$B$1:$AJ$1,0),FALSE)/1,0)</f>
        <v>0</v>
      </c>
      <c r="R298">
        <f>IFERROR(VLOOKUP($B298,Kraftvärmeprod!$B$1:$AJ$550,MATCH(R$4,Kraftvärmeprod!$B$1:$AJ$1,0),FALSE)/1,0)-IFERROR(VLOOKUP($B298,'Slutlig allokering kvv'!$B$2:$AJ$550,MATCH(R$4,'Slutlig allokering kvv'!$B$1:$AJ$1,0),FALSE)/1,0)</f>
        <v>0</v>
      </c>
      <c r="S298">
        <f>IFERROR(VLOOKUP($B298,Kraftvärmeprod!$B$1:$AJ$550,MATCH(S$4,Kraftvärmeprod!$B$1:$AJ$1,0),FALSE)/1,0)-IFERROR(VLOOKUP($B298,'Slutlig allokering kvv'!$B$2:$AJ$550,MATCH(S$4,'Slutlig allokering kvv'!$B$1:$AJ$1,0),FALSE)/1,0)</f>
        <v>2.1160700000000006</v>
      </c>
      <c r="T298">
        <f>IFERROR(VLOOKUP($B298,Kraftvärmeprod!$B$1:$AJ$550,MATCH(T$4,Kraftvärmeprod!$B$1:$AJ$1,0),FALSE)/1,0)-IFERROR(VLOOKUP($B298,'Slutlig allokering kvv'!$B$2:$AJ$550,MATCH(T$4,'Slutlig allokering kvv'!$B$1:$AJ$1,0),FALSE)/1,0)</f>
        <v>0</v>
      </c>
      <c r="U298">
        <f>IFERROR(VLOOKUP($B298,Kraftvärmeprod!$B$1:$AJ$550,MATCH(U$4,Kraftvärmeprod!$B$1:$AJ$1,0),FALSE)/1,0)-IFERROR(VLOOKUP($B298,'Slutlig allokering kvv'!$B$2:$AJ$550,MATCH(U$4,'Slutlig allokering kvv'!$B$1:$AJ$1,0),FALSE)/1,0)</f>
        <v>0</v>
      </c>
      <c r="V298">
        <f>IFERROR(VLOOKUP($B298,Kraftvärmeprod!$B$1:$AJ$550,MATCH(V$4,Kraftvärmeprod!$B$1:$AJ$1,0),FALSE)/1,0)-IFERROR(VLOOKUP($B298,'Slutlig allokering kvv'!$B$2:$AJ$550,MATCH(V$4,'Slutlig allokering kvv'!$B$1:$AJ$1,0),FALSE)/1,0)</f>
        <v>0</v>
      </c>
      <c r="W298">
        <f>IFERROR(VLOOKUP($B298,Kraftvärmeprod!$B$1:$AJ$550,MATCH(W$4,Kraftvärmeprod!$B$1:$AJ$1,0),FALSE)/1,0)-IFERROR(VLOOKUP($B298,'Slutlig allokering kvv'!$B$2:$AJ$550,MATCH(W$4,'Slutlig allokering kvv'!$B$1:$AJ$1,0),FALSE)/1,0)</f>
        <v>0</v>
      </c>
      <c r="X298">
        <f>IFERROR(VLOOKUP($B298,Kraftvärmeprod!$B$1:$AJ$550,MATCH(X$4,Kraftvärmeprod!$B$1:$AJ$1,0),FALSE)/1,0)-IFERROR(VLOOKUP($B298,'Slutlig allokering kvv'!$B$2:$AJ$550,MATCH(X$4,'Slutlig allokering kvv'!$B$1:$AJ$1,0),FALSE)/1,0)</f>
        <v>0</v>
      </c>
      <c r="Y298">
        <f>IFERROR(VLOOKUP($B298,Kraftvärmeprod!$B$1:$AJ$550,MATCH(Y$4,Kraftvärmeprod!$B$1:$AJ$1,0),FALSE)/1,0)-IFERROR(VLOOKUP($B298,'Slutlig allokering kvv'!$B$2:$AJ$550,MATCH(Y$4,'Slutlig allokering kvv'!$B$1:$AJ$1,0),FALSE)/1,0)</f>
        <v>0</v>
      </c>
      <c r="Z298">
        <f>IFERROR(VLOOKUP($B298,Kraftvärmeprod!$B$1:$AJ$550,MATCH(Z$4,Kraftvärmeprod!$B$1:$AJ$1,0),FALSE)/1,0)-IFERROR(VLOOKUP($B298,'Slutlig allokering kvv'!$B$2:$AJ$550,MATCH(Z$4,'Slutlig allokering kvv'!$B$1:$AJ$1,0),FALSE)/1,0)</f>
        <v>0</v>
      </c>
      <c r="AA298">
        <f>IFERROR(VLOOKUP($B298,Kraftvärmeprod!$B$1:$AJ$550,MATCH(AA$4,Kraftvärmeprod!$B$1:$AJ$1,0),FALSE)/1,0)-IFERROR(VLOOKUP($B298,'Slutlig allokering kvv'!$B$2:$AJ$550,MATCH(AA$4,'Slutlig allokering kvv'!$B$1:$AJ$1,0),FALSE)/1,0)</f>
        <v>0</v>
      </c>
      <c r="AB298">
        <f>IFERROR(VLOOKUP($B298,Kraftvärmeprod!$B$1:$AJ$550,MATCH(AB$4,Kraftvärmeprod!$B$1:$AJ$1,0),FALSE)/1,0)-IFERROR(VLOOKUP($B298,'Slutlig allokering kvv'!$B$2:$AJ$550,MATCH(AB$4,'Slutlig allokering kvv'!$B$1:$AJ$1,0),FALSE)/1,0)</f>
        <v>0</v>
      </c>
      <c r="AC298">
        <f>IFERROR(VLOOKUP($B298,Kraftvärmeprod!$B$1:$AJ$550,MATCH(AC$4,Kraftvärmeprod!$B$1:$AJ$1,0),FALSE)/1,0)-IFERROR(VLOOKUP($B298,'Slutlig allokering kvv'!$B$2:$AJ$550,MATCH(AC$4,'Slutlig allokering kvv'!$B$1:$AJ$1,0),FALSE)/1,0)</f>
        <v>0</v>
      </c>
      <c r="AD298">
        <f>IFERROR(VLOOKUP($B298,Miljö!$B$1:$E$471,MATCH("Hjälpel kraftvärme (GWh)",Miljö!$B$1:$E$1,0),FALSE)/1,0)-IFERROR(VLOOKUP($B298,'Slutlig allokering kvv'!$B$2:$AJ$550,MATCH(AD$4,'Slutlig allokering kvv'!$B$1:$AJ$1,0),FALSE)/1,0)</f>
        <v>1.3292900000000003</v>
      </c>
      <c r="AH298">
        <f t="shared" si="8"/>
        <v>32.10846500000001</v>
      </c>
      <c r="AJ298">
        <f>IFERROR(VLOOKUP($B298,'Slutlig allokering kvv'!$B$2:$AX$550,MATCH("Summa slutlig allokerad tillförd energi (utan hjälpel och rökgaskondensering):",'Slutlig allokering kvv'!$B$1:$AX$1,0),FALSE)/1,"")</f>
        <v>61.273534999999995</v>
      </c>
      <c r="AL298" s="195">
        <f>IFERROR(1-VLOOKUP($B298,'Slutlig allokering kvv'!$B$2:$AX$550,MATCH("Andel av bränsle i kvv som allokerats till värme, exklusive rökgaskondensering och hjälpel",'Slutlig allokering kvv'!$B$1:$AX$1,0),FALSE),"")</f>
        <v>0.34383997986764048</v>
      </c>
      <c r="AN298" s="195">
        <f t="shared" si="9"/>
        <v>0.34383997986764053</v>
      </c>
    </row>
    <row r="299" spans="1:40" x14ac:dyDescent="0.25">
      <c r="A299" s="2" t="s">
        <v>444</v>
      </c>
      <c r="B299" s="2" t="s">
        <v>456</v>
      </c>
      <c r="C299" t="str">
        <f>IFERROR(VLOOKUP($B299,Kraftvärmeprod!$B$1:$AH$479,MATCH(C$4,Kraftvärmeprod!$B$1:$AG$1,0),FALSE)/1,"")</f>
        <v/>
      </c>
      <c r="D299" t="str">
        <f>IFERROR(VLOOKUP($B299,Kraftvärmeprod!$B$1:$AH$479,MATCH(D$4,Kraftvärmeprod!$B$1:$AG$1,0),FALSE)/1,"")</f>
        <v/>
      </c>
      <c r="F299">
        <f>IFERROR(VLOOKUP($B299,Kraftvärmeprod!$B$1:$AJ$550,MATCH(F$4,Kraftvärmeprod!$B$1:$AJ$1,0),FALSE)/1,0)-IFERROR(VLOOKUP($B299,'Slutlig allokering kvv'!$B$2:$AJ$550,MATCH(F$4,'Slutlig allokering kvv'!$B$1:$AJ$1,0),FALSE)/1,0)</f>
        <v>0</v>
      </c>
      <c r="G299">
        <f>IFERROR(VLOOKUP($B299,Kraftvärmeprod!$B$1:$AJ$550,MATCH(G$4,Kraftvärmeprod!$B$1:$AJ$1,0),FALSE)/1,0)-IFERROR(VLOOKUP($B299,'Slutlig allokering kvv'!$B$2:$AJ$550,MATCH(G$4,'Slutlig allokering kvv'!$B$1:$AJ$1,0),FALSE)/1,0)</f>
        <v>0</v>
      </c>
      <c r="H299">
        <f>IFERROR(VLOOKUP($B299,Kraftvärmeprod!$B$1:$AJ$550,MATCH(H$4,Kraftvärmeprod!$B$1:$AJ$1,0),FALSE)/1,0)-IFERROR(VLOOKUP($B299,'Slutlig allokering kvv'!$B$2:$AJ$550,MATCH(H$4,'Slutlig allokering kvv'!$B$1:$AJ$1,0),FALSE)/1,0)</f>
        <v>0</v>
      </c>
      <c r="I299">
        <f>IFERROR(VLOOKUP($B299,Kraftvärmeprod!$B$1:$AJ$550,MATCH(I$4,Kraftvärmeprod!$B$1:$AJ$1,0),FALSE)/1,0)-IFERROR(VLOOKUP($B299,'Slutlig allokering kvv'!$B$2:$AJ$550,MATCH(I$4,'Slutlig allokering kvv'!$B$1:$AJ$1,0),FALSE)/1,0)</f>
        <v>0</v>
      </c>
      <c r="J299">
        <f>IFERROR(VLOOKUP($B299,Kraftvärmeprod!$B$1:$AJ$550,MATCH(J$4,Kraftvärmeprod!$B$1:$AJ$1,0),FALSE)/1,0)-IFERROR(VLOOKUP($B299,'Slutlig allokering kvv'!$B$2:$AJ$550,MATCH(J$4,'Slutlig allokering kvv'!$B$1:$AJ$1,0),FALSE)/1,0)</f>
        <v>0</v>
      </c>
      <c r="K299">
        <f>IFERROR(VLOOKUP($B299,Kraftvärmeprod!$B$1:$AJ$550,MATCH(K$4,Kraftvärmeprod!$B$1:$AJ$1,0),FALSE)/1,0)-IFERROR(VLOOKUP($B299,'Slutlig allokering kvv'!$B$2:$AJ$550,MATCH(K$4,'Slutlig allokering kvv'!$B$1:$AJ$1,0),FALSE)/1,0)</f>
        <v>0</v>
      </c>
      <c r="L299">
        <f>IFERROR(VLOOKUP($B299,Kraftvärmeprod!$B$1:$AJ$550,MATCH(L$4,Kraftvärmeprod!$B$1:$AJ$1,0),FALSE)/1,0)-IFERROR(VLOOKUP($B299,'Slutlig allokering kvv'!$B$2:$AJ$550,MATCH(L$4,'Slutlig allokering kvv'!$B$1:$AJ$1,0),FALSE)/1,0)</f>
        <v>0</v>
      </c>
      <c r="M299">
        <f>IFERROR(VLOOKUP($B299,Kraftvärmeprod!$B$1:$AJ$550,MATCH(M$4,Kraftvärmeprod!$B$1:$AJ$1,0),FALSE)/1,0)-IFERROR(VLOOKUP($B299,'Slutlig allokering kvv'!$B$2:$AJ$550,MATCH(M$4,'Slutlig allokering kvv'!$B$1:$AJ$1,0),FALSE)/1,0)</f>
        <v>0</v>
      </c>
      <c r="N299">
        <f>IFERROR(VLOOKUP($B299,Kraftvärmeprod!$B$1:$AJ$550,MATCH(N$4,Kraftvärmeprod!$B$1:$AJ$1,0),FALSE)/1,0)-IFERROR(VLOOKUP($B299,'Slutlig allokering kvv'!$B$2:$AJ$550,MATCH(N$4,'Slutlig allokering kvv'!$B$1:$AJ$1,0),FALSE)/1,0)</f>
        <v>0</v>
      </c>
      <c r="O299">
        <f>IFERROR(VLOOKUP($B299,Kraftvärmeprod!$B$1:$AJ$550,MATCH(O$4,Kraftvärmeprod!$B$1:$AJ$1,0),FALSE)/1,0)-IFERROR(VLOOKUP($B299,'Slutlig allokering kvv'!$B$2:$AJ$550,MATCH(O$4,'Slutlig allokering kvv'!$B$1:$AJ$1,0),FALSE)/1,0)</f>
        <v>0</v>
      </c>
      <c r="P299">
        <f>IFERROR(VLOOKUP($B299,Kraftvärmeprod!$B$1:$AJ$550,MATCH(P$4,Kraftvärmeprod!$B$1:$AJ$1,0),FALSE)/1,0)-IFERROR(VLOOKUP($B299,'Slutlig allokering kvv'!$B$2:$AJ$550,MATCH(P$4,'Slutlig allokering kvv'!$B$1:$AJ$1,0),FALSE)/1,0)</f>
        <v>0</v>
      </c>
      <c r="Q299">
        <f>IFERROR(VLOOKUP($B299,Kraftvärmeprod!$B$1:$AJ$550,MATCH(Q$4,Kraftvärmeprod!$B$1:$AJ$1,0),FALSE)/1,0)-IFERROR(VLOOKUP($B299,'Slutlig allokering kvv'!$B$2:$AJ$550,MATCH(Q$4,'Slutlig allokering kvv'!$B$1:$AJ$1,0),FALSE)/1,0)</f>
        <v>0</v>
      </c>
      <c r="R299">
        <f>IFERROR(VLOOKUP($B299,Kraftvärmeprod!$B$1:$AJ$550,MATCH(R$4,Kraftvärmeprod!$B$1:$AJ$1,0),FALSE)/1,0)-IFERROR(VLOOKUP($B299,'Slutlig allokering kvv'!$B$2:$AJ$550,MATCH(R$4,'Slutlig allokering kvv'!$B$1:$AJ$1,0),FALSE)/1,0)</f>
        <v>0</v>
      </c>
      <c r="S299">
        <f>IFERROR(VLOOKUP($B299,Kraftvärmeprod!$B$1:$AJ$550,MATCH(S$4,Kraftvärmeprod!$B$1:$AJ$1,0),FALSE)/1,0)-IFERROR(VLOOKUP($B299,'Slutlig allokering kvv'!$B$2:$AJ$550,MATCH(S$4,'Slutlig allokering kvv'!$B$1:$AJ$1,0),FALSE)/1,0)</f>
        <v>0</v>
      </c>
      <c r="T299">
        <f>IFERROR(VLOOKUP($B299,Kraftvärmeprod!$B$1:$AJ$550,MATCH(T$4,Kraftvärmeprod!$B$1:$AJ$1,0),FALSE)/1,0)-IFERROR(VLOOKUP($B299,'Slutlig allokering kvv'!$B$2:$AJ$550,MATCH(T$4,'Slutlig allokering kvv'!$B$1:$AJ$1,0),FALSE)/1,0)</f>
        <v>0</v>
      </c>
      <c r="U299">
        <f>IFERROR(VLOOKUP($B299,Kraftvärmeprod!$B$1:$AJ$550,MATCH(U$4,Kraftvärmeprod!$B$1:$AJ$1,0),FALSE)/1,0)-IFERROR(VLOOKUP($B299,'Slutlig allokering kvv'!$B$2:$AJ$550,MATCH(U$4,'Slutlig allokering kvv'!$B$1:$AJ$1,0),FALSE)/1,0)</f>
        <v>0</v>
      </c>
      <c r="V299">
        <f>IFERROR(VLOOKUP($B299,Kraftvärmeprod!$B$1:$AJ$550,MATCH(V$4,Kraftvärmeprod!$B$1:$AJ$1,0),FALSE)/1,0)-IFERROR(VLOOKUP($B299,'Slutlig allokering kvv'!$B$2:$AJ$550,MATCH(V$4,'Slutlig allokering kvv'!$B$1:$AJ$1,0),FALSE)/1,0)</f>
        <v>0</v>
      </c>
      <c r="W299">
        <f>IFERROR(VLOOKUP($B299,Kraftvärmeprod!$B$1:$AJ$550,MATCH(W$4,Kraftvärmeprod!$B$1:$AJ$1,0),FALSE)/1,0)-IFERROR(VLOOKUP($B299,'Slutlig allokering kvv'!$B$2:$AJ$550,MATCH(W$4,'Slutlig allokering kvv'!$B$1:$AJ$1,0),FALSE)/1,0)</f>
        <v>0</v>
      </c>
      <c r="X299">
        <f>IFERROR(VLOOKUP($B299,Kraftvärmeprod!$B$1:$AJ$550,MATCH(X$4,Kraftvärmeprod!$B$1:$AJ$1,0),FALSE)/1,0)-IFERROR(VLOOKUP($B299,'Slutlig allokering kvv'!$B$2:$AJ$550,MATCH(X$4,'Slutlig allokering kvv'!$B$1:$AJ$1,0),FALSE)/1,0)</f>
        <v>0</v>
      </c>
      <c r="Y299">
        <f>IFERROR(VLOOKUP($B299,Kraftvärmeprod!$B$1:$AJ$550,MATCH(Y$4,Kraftvärmeprod!$B$1:$AJ$1,0),FALSE)/1,0)-IFERROR(VLOOKUP($B299,'Slutlig allokering kvv'!$B$2:$AJ$550,MATCH(Y$4,'Slutlig allokering kvv'!$B$1:$AJ$1,0),FALSE)/1,0)</f>
        <v>0</v>
      </c>
      <c r="Z299">
        <f>IFERROR(VLOOKUP($B299,Kraftvärmeprod!$B$1:$AJ$550,MATCH(Z$4,Kraftvärmeprod!$B$1:$AJ$1,0),FALSE)/1,0)-IFERROR(VLOOKUP($B299,'Slutlig allokering kvv'!$B$2:$AJ$550,MATCH(Z$4,'Slutlig allokering kvv'!$B$1:$AJ$1,0),FALSE)/1,0)</f>
        <v>0</v>
      </c>
      <c r="AA299">
        <f>IFERROR(VLOOKUP($B299,Kraftvärmeprod!$B$1:$AJ$550,MATCH(AA$4,Kraftvärmeprod!$B$1:$AJ$1,0),FALSE)/1,0)-IFERROR(VLOOKUP($B299,'Slutlig allokering kvv'!$B$2:$AJ$550,MATCH(AA$4,'Slutlig allokering kvv'!$B$1:$AJ$1,0),FALSE)/1,0)</f>
        <v>0</v>
      </c>
      <c r="AB299">
        <f>IFERROR(VLOOKUP($B299,Kraftvärmeprod!$B$1:$AJ$550,MATCH(AB$4,Kraftvärmeprod!$B$1:$AJ$1,0),FALSE)/1,0)-IFERROR(VLOOKUP($B299,'Slutlig allokering kvv'!$B$2:$AJ$550,MATCH(AB$4,'Slutlig allokering kvv'!$B$1:$AJ$1,0),FALSE)/1,0)</f>
        <v>0</v>
      </c>
      <c r="AC299">
        <f>IFERROR(VLOOKUP($B299,Kraftvärmeprod!$B$1:$AJ$550,MATCH(AC$4,Kraftvärmeprod!$B$1:$AJ$1,0),FALSE)/1,0)-IFERROR(VLOOKUP($B299,'Slutlig allokering kvv'!$B$2:$AJ$550,MATCH(AC$4,'Slutlig allokering kvv'!$B$1:$AJ$1,0),FALSE)/1,0)</f>
        <v>0</v>
      </c>
      <c r="AD299">
        <f>IFERROR(VLOOKUP($B299,Miljö!$B$1:$E$471,MATCH("Hjälpel kraftvärme (GWh)",Miljö!$B$1:$E$1,0),FALSE)/1,0)-IFERROR(VLOOKUP($B299,'Slutlig allokering kvv'!$B$2:$AJ$550,MATCH(AD$4,'Slutlig allokering kvv'!$B$1:$AJ$1,0),FALSE)/1,0)</f>
        <v>0</v>
      </c>
      <c r="AH299">
        <f t="shared" si="8"/>
        <v>0</v>
      </c>
      <c r="AJ299">
        <f>IFERROR(VLOOKUP($B299,'Slutlig allokering kvv'!$B$2:$AX$550,MATCH("Summa slutlig allokerad tillförd energi (utan hjälpel och rökgaskondensering):",'Slutlig allokering kvv'!$B$1:$AX$1,0),FALSE)/1,"")</f>
        <v>0</v>
      </c>
      <c r="AL299" s="195" t="str">
        <f>IFERROR(1-VLOOKUP($B299,'Slutlig allokering kvv'!$B$2:$AX$550,MATCH("Andel av bränsle i kvv som allokerats till värme, exklusive rökgaskondensering och hjälpel",'Slutlig allokering kvv'!$B$1:$AX$1,0),FALSE),"")</f>
        <v/>
      </c>
      <c r="AN299" s="195" t="str">
        <f t="shared" si="9"/>
        <v/>
      </c>
    </row>
    <row r="300" spans="1:40" x14ac:dyDescent="0.25">
      <c r="A300" s="2" t="s">
        <v>444</v>
      </c>
      <c r="B300" s="2" t="s">
        <v>457</v>
      </c>
      <c r="C300" t="str">
        <f>IFERROR(VLOOKUP($B300,Kraftvärmeprod!$B$1:$AH$479,MATCH(C$4,Kraftvärmeprod!$B$1:$AG$1,0),FALSE)/1,"")</f>
        <v/>
      </c>
      <c r="D300" t="str">
        <f>IFERROR(VLOOKUP($B300,Kraftvärmeprod!$B$1:$AH$479,MATCH(D$4,Kraftvärmeprod!$B$1:$AG$1,0),FALSE)/1,"")</f>
        <v/>
      </c>
      <c r="F300">
        <f>IFERROR(VLOOKUP($B300,Kraftvärmeprod!$B$1:$AJ$550,MATCH(F$4,Kraftvärmeprod!$B$1:$AJ$1,0),FALSE)/1,0)-IFERROR(VLOOKUP($B300,'Slutlig allokering kvv'!$B$2:$AJ$550,MATCH(F$4,'Slutlig allokering kvv'!$B$1:$AJ$1,0),FALSE)/1,0)</f>
        <v>0</v>
      </c>
      <c r="G300">
        <f>IFERROR(VLOOKUP($B300,Kraftvärmeprod!$B$1:$AJ$550,MATCH(G$4,Kraftvärmeprod!$B$1:$AJ$1,0),FALSE)/1,0)-IFERROR(VLOOKUP($B300,'Slutlig allokering kvv'!$B$2:$AJ$550,MATCH(G$4,'Slutlig allokering kvv'!$B$1:$AJ$1,0),FALSE)/1,0)</f>
        <v>0</v>
      </c>
      <c r="H300">
        <f>IFERROR(VLOOKUP($B300,Kraftvärmeprod!$B$1:$AJ$550,MATCH(H$4,Kraftvärmeprod!$B$1:$AJ$1,0),FALSE)/1,0)-IFERROR(VLOOKUP($B300,'Slutlig allokering kvv'!$B$2:$AJ$550,MATCH(H$4,'Slutlig allokering kvv'!$B$1:$AJ$1,0),FALSE)/1,0)</f>
        <v>0</v>
      </c>
      <c r="I300">
        <f>IFERROR(VLOOKUP($B300,Kraftvärmeprod!$B$1:$AJ$550,MATCH(I$4,Kraftvärmeprod!$B$1:$AJ$1,0),FALSE)/1,0)-IFERROR(VLOOKUP($B300,'Slutlig allokering kvv'!$B$2:$AJ$550,MATCH(I$4,'Slutlig allokering kvv'!$B$1:$AJ$1,0),FALSE)/1,0)</f>
        <v>0</v>
      </c>
      <c r="J300">
        <f>IFERROR(VLOOKUP($B300,Kraftvärmeprod!$B$1:$AJ$550,MATCH(J$4,Kraftvärmeprod!$B$1:$AJ$1,0),FALSE)/1,0)-IFERROR(VLOOKUP($B300,'Slutlig allokering kvv'!$B$2:$AJ$550,MATCH(J$4,'Slutlig allokering kvv'!$B$1:$AJ$1,0),FALSE)/1,0)</f>
        <v>0</v>
      </c>
      <c r="K300">
        <f>IFERROR(VLOOKUP($B300,Kraftvärmeprod!$B$1:$AJ$550,MATCH(K$4,Kraftvärmeprod!$B$1:$AJ$1,0),FALSE)/1,0)-IFERROR(VLOOKUP($B300,'Slutlig allokering kvv'!$B$2:$AJ$550,MATCH(K$4,'Slutlig allokering kvv'!$B$1:$AJ$1,0),FALSE)/1,0)</f>
        <v>0</v>
      </c>
      <c r="L300">
        <f>IFERROR(VLOOKUP($B300,Kraftvärmeprod!$B$1:$AJ$550,MATCH(L$4,Kraftvärmeprod!$B$1:$AJ$1,0),FALSE)/1,0)-IFERROR(VLOOKUP($B300,'Slutlig allokering kvv'!$B$2:$AJ$550,MATCH(L$4,'Slutlig allokering kvv'!$B$1:$AJ$1,0),FALSE)/1,0)</f>
        <v>0</v>
      </c>
      <c r="M300">
        <f>IFERROR(VLOOKUP($B300,Kraftvärmeprod!$B$1:$AJ$550,MATCH(M$4,Kraftvärmeprod!$B$1:$AJ$1,0),FALSE)/1,0)-IFERROR(VLOOKUP($B300,'Slutlig allokering kvv'!$B$2:$AJ$550,MATCH(M$4,'Slutlig allokering kvv'!$B$1:$AJ$1,0),FALSE)/1,0)</f>
        <v>0</v>
      </c>
      <c r="N300">
        <f>IFERROR(VLOOKUP($B300,Kraftvärmeprod!$B$1:$AJ$550,MATCH(N$4,Kraftvärmeprod!$B$1:$AJ$1,0),FALSE)/1,0)-IFERROR(VLOOKUP($B300,'Slutlig allokering kvv'!$B$2:$AJ$550,MATCH(N$4,'Slutlig allokering kvv'!$B$1:$AJ$1,0),FALSE)/1,0)</f>
        <v>0</v>
      </c>
      <c r="O300">
        <f>IFERROR(VLOOKUP($B300,Kraftvärmeprod!$B$1:$AJ$550,MATCH(O$4,Kraftvärmeprod!$B$1:$AJ$1,0),FALSE)/1,0)-IFERROR(VLOOKUP($B300,'Slutlig allokering kvv'!$B$2:$AJ$550,MATCH(O$4,'Slutlig allokering kvv'!$B$1:$AJ$1,0),FALSE)/1,0)</f>
        <v>0</v>
      </c>
      <c r="P300">
        <f>IFERROR(VLOOKUP($B300,Kraftvärmeprod!$B$1:$AJ$550,MATCH(P$4,Kraftvärmeprod!$B$1:$AJ$1,0),FALSE)/1,0)-IFERROR(VLOOKUP($B300,'Slutlig allokering kvv'!$B$2:$AJ$550,MATCH(P$4,'Slutlig allokering kvv'!$B$1:$AJ$1,0),FALSE)/1,0)</f>
        <v>0</v>
      </c>
      <c r="Q300">
        <f>IFERROR(VLOOKUP($B300,Kraftvärmeprod!$B$1:$AJ$550,MATCH(Q$4,Kraftvärmeprod!$B$1:$AJ$1,0),FALSE)/1,0)-IFERROR(VLOOKUP($B300,'Slutlig allokering kvv'!$B$2:$AJ$550,MATCH(Q$4,'Slutlig allokering kvv'!$B$1:$AJ$1,0),FALSE)/1,0)</f>
        <v>0</v>
      </c>
      <c r="R300">
        <f>IFERROR(VLOOKUP($B300,Kraftvärmeprod!$B$1:$AJ$550,MATCH(R$4,Kraftvärmeprod!$B$1:$AJ$1,0),FALSE)/1,0)-IFERROR(VLOOKUP($B300,'Slutlig allokering kvv'!$B$2:$AJ$550,MATCH(R$4,'Slutlig allokering kvv'!$B$1:$AJ$1,0),FALSE)/1,0)</f>
        <v>0</v>
      </c>
      <c r="S300">
        <f>IFERROR(VLOOKUP($B300,Kraftvärmeprod!$B$1:$AJ$550,MATCH(S$4,Kraftvärmeprod!$B$1:$AJ$1,0),FALSE)/1,0)-IFERROR(VLOOKUP($B300,'Slutlig allokering kvv'!$B$2:$AJ$550,MATCH(S$4,'Slutlig allokering kvv'!$B$1:$AJ$1,0),FALSE)/1,0)</f>
        <v>0</v>
      </c>
      <c r="T300">
        <f>IFERROR(VLOOKUP($B300,Kraftvärmeprod!$B$1:$AJ$550,MATCH(T$4,Kraftvärmeprod!$B$1:$AJ$1,0),FALSE)/1,0)-IFERROR(VLOOKUP($B300,'Slutlig allokering kvv'!$B$2:$AJ$550,MATCH(T$4,'Slutlig allokering kvv'!$B$1:$AJ$1,0),FALSE)/1,0)</f>
        <v>0</v>
      </c>
      <c r="U300">
        <f>IFERROR(VLOOKUP($B300,Kraftvärmeprod!$B$1:$AJ$550,MATCH(U$4,Kraftvärmeprod!$B$1:$AJ$1,0),FALSE)/1,0)-IFERROR(VLOOKUP($B300,'Slutlig allokering kvv'!$B$2:$AJ$550,MATCH(U$4,'Slutlig allokering kvv'!$B$1:$AJ$1,0),FALSE)/1,0)</f>
        <v>0</v>
      </c>
      <c r="V300">
        <f>IFERROR(VLOOKUP($B300,Kraftvärmeprod!$B$1:$AJ$550,MATCH(V$4,Kraftvärmeprod!$B$1:$AJ$1,0),FALSE)/1,0)-IFERROR(VLOOKUP($B300,'Slutlig allokering kvv'!$B$2:$AJ$550,MATCH(V$4,'Slutlig allokering kvv'!$B$1:$AJ$1,0),FALSE)/1,0)</f>
        <v>0</v>
      </c>
      <c r="W300">
        <f>IFERROR(VLOOKUP($B300,Kraftvärmeprod!$B$1:$AJ$550,MATCH(W$4,Kraftvärmeprod!$B$1:$AJ$1,0),FALSE)/1,0)-IFERROR(VLOOKUP($B300,'Slutlig allokering kvv'!$B$2:$AJ$550,MATCH(W$4,'Slutlig allokering kvv'!$B$1:$AJ$1,0),FALSE)/1,0)</f>
        <v>0</v>
      </c>
      <c r="X300">
        <f>IFERROR(VLOOKUP($B300,Kraftvärmeprod!$B$1:$AJ$550,MATCH(X$4,Kraftvärmeprod!$B$1:$AJ$1,0),FALSE)/1,0)-IFERROR(VLOOKUP($B300,'Slutlig allokering kvv'!$B$2:$AJ$550,MATCH(X$4,'Slutlig allokering kvv'!$B$1:$AJ$1,0),FALSE)/1,0)</f>
        <v>0</v>
      </c>
      <c r="Y300">
        <f>IFERROR(VLOOKUP($B300,Kraftvärmeprod!$B$1:$AJ$550,MATCH(Y$4,Kraftvärmeprod!$B$1:$AJ$1,0),FALSE)/1,0)-IFERROR(VLOOKUP($B300,'Slutlig allokering kvv'!$B$2:$AJ$550,MATCH(Y$4,'Slutlig allokering kvv'!$B$1:$AJ$1,0),FALSE)/1,0)</f>
        <v>0</v>
      </c>
      <c r="Z300">
        <f>IFERROR(VLOOKUP($B300,Kraftvärmeprod!$B$1:$AJ$550,MATCH(Z$4,Kraftvärmeprod!$B$1:$AJ$1,0),FALSE)/1,0)-IFERROR(VLOOKUP($B300,'Slutlig allokering kvv'!$B$2:$AJ$550,MATCH(Z$4,'Slutlig allokering kvv'!$B$1:$AJ$1,0),FALSE)/1,0)</f>
        <v>0</v>
      </c>
      <c r="AA300">
        <f>IFERROR(VLOOKUP($B300,Kraftvärmeprod!$B$1:$AJ$550,MATCH(AA$4,Kraftvärmeprod!$B$1:$AJ$1,0),FALSE)/1,0)-IFERROR(VLOOKUP($B300,'Slutlig allokering kvv'!$B$2:$AJ$550,MATCH(AA$4,'Slutlig allokering kvv'!$B$1:$AJ$1,0),FALSE)/1,0)</f>
        <v>0</v>
      </c>
      <c r="AB300">
        <f>IFERROR(VLOOKUP($B300,Kraftvärmeprod!$B$1:$AJ$550,MATCH(AB$4,Kraftvärmeprod!$B$1:$AJ$1,0),FALSE)/1,0)-IFERROR(VLOOKUP($B300,'Slutlig allokering kvv'!$B$2:$AJ$550,MATCH(AB$4,'Slutlig allokering kvv'!$B$1:$AJ$1,0),FALSE)/1,0)</f>
        <v>0</v>
      </c>
      <c r="AC300">
        <f>IFERROR(VLOOKUP($B300,Kraftvärmeprod!$B$1:$AJ$550,MATCH(AC$4,Kraftvärmeprod!$B$1:$AJ$1,0),FALSE)/1,0)-IFERROR(VLOOKUP($B300,'Slutlig allokering kvv'!$B$2:$AJ$550,MATCH(AC$4,'Slutlig allokering kvv'!$B$1:$AJ$1,0),FALSE)/1,0)</f>
        <v>0</v>
      </c>
      <c r="AD300">
        <f>IFERROR(VLOOKUP($B300,Miljö!$B$1:$E$471,MATCH("Hjälpel kraftvärme (GWh)",Miljö!$B$1:$E$1,0),FALSE)/1,0)-IFERROR(VLOOKUP($B300,'Slutlig allokering kvv'!$B$2:$AJ$550,MATCH(AD$4,'Slutlig allokering kvv'!$B$1:$AJ$1,0),FALSE)/1,0)</f>
        <v>0</v>
      </c>
      <c r="AH300">
        <f t="shared" si="8"/>
        <v>0</v>
      </c>
      <c r="AJ300">
        <f>IFERROR(VLOOKUP($B300,'Slutlig allokering kvv'!$B$2:$AX$550,MATCH("Summa slutlig allokerad tillförd energi (utan hjälpel och rökgaskondensering):",'Slutlig allokering kvv'!$B$1:$AX$1,0),FALSE)/1,"")</f>
        <v>0</v>
      </c>
      <c r="AL300" s="195" t="str">
        <f>IFERROR(1-VLOOKUP($B300,'Slutlig allokering kvv'!$B$2:$AX$550,MATCH("Andel av bränsle i kvv som allokerats till värme, exklusive rökgaskondensering och hjälpel",'Slutlig allokering kvv'!$B$1:$AX$1,0),FALSE),"")</f>
        <v/>
      </c>
      <c r="AN300" s="195" t="str">
        <f t="shared" si="9"/>
        <v/>
      </c>
    </row>
    <row r="301" spans="1:40" x14ac:dyDescent="0.25">
      <c r="A301" s="2" t="s">
        <v>444</v>
      </c>
      <c r="B301" s="2" t="s">
        <v>458</v>
      </c>
      <c r="C301">
        <f>IFERROR(VLOOKUP($B301,Kraftvärmeprod!$B$1:$AH$479,MATCH(C$4,Kraftvärmeprod!$B$1:$AG$1,0),FALSE)/1,"")</f>
        <v>294.33999999999997</v>
      </c>
      <c r="D301">
        <f>IFERROR(VLOOKUP($B301,Kraftvärmeprod!$B$1:$AH$479,MATCH(D$4,Kraftvärmeprod!$B$1:$AG$1,0),FALSE)/1,"")</f>
        <v>110.295</v>
      </c>
      <c r="F301">
        <f>IFERROR(VLOOKUP($B301,Kraftvärmeprod!$B$1:$AJ$550,MATCH(F$4,Kraftvärmeprod!$B$1:$AJ$1,0),FALSE)/1,0)-IFERROR(VLOOKUP($B301,'Slutlig allokering kvv'!$B$2:$AJ$550,MATCH(F$4,'Slutlig allokering kvv'!$B$1:$AJ$1,0),FALSE)/1,0)</f>
        <v>0</v>
      </c>
      <c r="G301">
        <f>IFERROR(VLOOKUP($B301,Kraftvärmeprod!$B$1:$AJ$550,MATCH(G$4,Kraftvärmeprod!$B$1:$AJ$1,0),FALSE)/1,0)-IFERROR(VLOOKUP($B301,'Slutlig allokering kvv'!$B$2:$AJ$550,MATCH(G$4,'Slutlig allokering kvv'!$B$1:$AJ$1,0),FALSE)/1,0)</f>
        <v>0.13753899999999999</v>
      </c>
      <c r="H301">
        <f>IFERROR(VLOOKUP($B301,Kraftvärmeprod!$B$1:$AJ$550,MATCH(H$4,Kraftvärmeprod!$B$1:$AJ$1,0),FALSE)/1,0)-IFERROR(VLOOKUP($B301,'Slutlig allokering kvv'!$B$2:$AJ$550,MATCH(H$4,'Slutlig allokering kvv'!$B$1:$AJ$1,0),FALSE)/1,0)</f>
        <v>0</v>
      </c>
      <c r="I301">
        <f>IFERROR(VLOOKUP($B301,Kraftvärmeprod!$B$1:$AJ$550,MATCH(I$4,Kraftvärmeprod!$B$1:$AJ$1,0),FALSE)/1,0)-IFERROR(VLOOKUP($B301,'Slutlig allokering kvv'!$B$2:$AJ$550,MATCH(I$4,'Slutlig allokering kvv'!$B$1:$AJ$1,0),FALSE)/1,0)</f>
        <v>0</v>
      </c>
      <c r="J301">
        <f>IFERROR(VLOOKUP($B301,Kraftvärmeprod!$B$1:$AJ$550,MATCH(J$4,Kraftvärmeprod!$B$1:$AJ$1,0),FALSE)/1,0)-IFERROR(VLOOKUP($B301,'Slutlig allokering kvv'!$B$2:$AJ$550,MATCH(J$4,'Slutlig allokering kvv'!$B$1:$AJ$1,0),FALSE)/1,0)</f>
        <v>0</v>
      </c>
      <c r="K301">
        <f>IFERROR(VLOOKUP($B301,Kraftvärmeprod!$B$1:$AJ$550,MATCH(K$4,Kraftvärmeprod!$B$1:$AJ$1,0),FALSE)/1,0)-IFERROR(VLOOKUP($B301,'Slutlig allokering kvv'!$B$2:$AJ$550,MATCH(K$4,'Slutlig allokering kvv'!$B$1:$AJ$1,0),FALSE)/1,0)</f>
        <v>0</v>
      </c>
      <c r="L301">
        <f>IFERROR(VLOOKUP($B301,Kraftvärmeprod!$B$1:$AJ$550,MATCH(L$4,Kraftvärmeprod!$B$1:$AJ$1,0),FALSE)/1,0)-IFERROR(VLOOKUP($B301,'Slutlig allokering kvv'!$B$2:$AJ$550,MATCH(L$4,'Slutlig allokering kvv'!$B$1:$AJ$1,0),FALSE)/1,0)</f>
        <v>5.3922400000000001</v>
      </c>
      <c r="M301">
        <f>IFERROR(VLOOKUP($B301,Kraftvärmeprod!$B$1:$AJ$550,MATCH(M$4,Kraftvärmeprod!$B$1:$AJ$1,0),FALSE)/1,0)-IFERROR(VLOOKUP($B301,'Slutlig allokering kvv'!$B$2:$AJ$550,MATCH(M$4,'Slutlig allokering kvv'!$B$1:$AJ$1,0),FALSE)/1,0)</f>
        <v>65.354099999999988</v>
      </c>
      <c r="N301">
        <f>IFERROR(VLOOKUP($B301,Kraftvärmeprod!$B$1:$AJ$550,MATCH(N$4,Kraftvärmeprod!$B$1:$AJ$1,0),FALSE)/1,0)-IFERROR(VLOOKUP($B301,'Slutlig allokering kvv'!$B$2:$AJ$550,MATCH(N$4,'Slutlig allokering kvv'!$B$1:$AJ$1,0),FALSE)/1,0)</f>
        <v>0</v>
      </c>
      <c r="O301">
        <f>IFERROR(VLOOKUP($B301,Kraftvärmeprod!$B$1:$AJ$550,MATCH(O$4,Kraftvärmeprod!$B$1:$AJ$1,0),FALSE)/1,0)-IFERROR(VLOOKUP($B301,'Slutlig allokering kvv'!$B$2:$AJ$550,MATCH(O$4,'Slutlig allokering kvv'!$B$1:$AJ$1,0),FALSE)/1,0)</f>
        <v>71.5047</v>
      </c>
      <c r="P301">
        <f>IFERROR(VLOOKUP($B301,Kraftvärmeprod!$B$1:$AJ$550,MATCH(P$4,Kraftvärmeprod!$B$1:$AJ$1,0),FALSE)/1,0)-IFERROR(VLOOKUP($B301,'Slutlig allokering kvv'!$B$2:$AJ$550,MATCH(P$4,'Slutlig allokering kvv'!$B$1:$AJ$1,0),FALSE)/1,0)</f>
        <v>0</v>
      </c>
      <c r="Q301">
        <f>IFERROR(VLOOKUP($B301,Kraftvärmeprod!$B$1:$AJ$550,MATCH(Q$4,Kraftvärmeprod!$B$1:$AJ$1,0),FALSE)/1,0)-IFERROR(VLOOKUP($B301,'Slutlig allokering kvv'!$B$2:$AJ$550,MATCH(Q$4,'Slutlig allokering kvv'!$B$1:$AJ$1,0),FALSE)/1,0)</f>
        <v>37.921500000000002</v>
      </c>
      <c r="R301">
        <f>IFERROR(VLOOKUP($B301,Kraftvärmeprod!$B$1:$AJ$550,MATCH(R$4,Kraftvärmeprod!$B$1:$AJ$1,0),FALSE)/1,0)-IFERROR(VLOOKUP($B301,'Slutlig allokering kvv'!$B$2:$AJ$550,MATCH(R$4,'Slutlig allokering kvv'!$B$1:$AJ$1,0),FALSE)/1,0)</f>
        <v>0</v>
      </c>
      <c r="S301">
        <f>IFERROR(VLOOKUP($B301,Kraftvärmeprod!$B$1:$AJ$550,MATCH(S$4,Kraftvärmeprod!$B$1:$AJ$1,0),FALSE)/1,0)-IFERROR(VLOOKUP($B301,'Slutlig allokering kvv'!$B$2:$AJ$550,MATCH(S$4,'Slutlig allokering kvv'!$B$1:$AJ$1,0),FALSE)/1,0)</f>
        <v>0.187745</v>
      </c>
      <c r="T301">
        <f>IFERROR(VLOOKUP($B301,Kraftvärmeprod!$B$1:$AJ$550,MATCH(T$4,Kraftvärmeprod!$B$1:$AJ$1,0),FALSE)/1,0)-IFERROR(VLOOKUP($B301,'Slutlig allokering kvv'!$B$2:$AJ$550,MATCH(T$4,'Slutlig allokering kvv'!$B$1:$AJ$1,0),FALSE)/1,0)</f>
        <v>0</v>
      </c>
      <c r="U301">
        <f>IFERROR(VLOOKUP($B301,Kraftvärmeprod!$B$1:$AJ$550,MATCH(U$4,Kraftvärmeprod!$B$1:$AJ$1,0),FALSE)/1,0)-IFERROR(VLOOKUP($B301,'Slutlig allokering kvv'!$B$2:$AJ$550,MATCH(U$4,'Slutlig allokering kvv'!$B$1:$AJ$1,0),FALSE)/1,0)</f>
        <v>2.6778399999999998</v>
      </c>
      <c r="V301">
        <f>IFERROR(VLOOKUP($B301,Kraftvärmeprod!$B$1:$AJ$550,MATCH(V$4,Kraftvärmeprod!$B$1:$AJ$1,0),FALSE)/1,0)-IFERROR(VLOOKUP($B301,'Slutlig allokering kvv'!$B$2:$AJ$550,MATCH(V$4,'Slutlig allokering kvv'!$B$1:$AJ$1,0),FALSE)/1,0)</f>
        <v>0</v>
      </c>
      <c r="W301">
        <f>IFERROR(VLOOKUP($B301,Kraftvärmeprod!$B$1:$AJ$550,MATCH(W$4,Kraftvärmeprod!$B$1:$AJ$1,0),FALSE)/1,0)-IFERROR(VLOOKUP($B301,'Slutlig allokering kvv'!$B$2:$AJ$550,MATCH(W$4,'Slutlig allokering kvv'!$B$1:$AJ$1,0),FALSE)/1,0)</f>
        <v>0</v>
      </c>
      <c r="X301">
        <f>IFERROR(VLOOKUP($B301,Kraftvärmeprod!$B$1:$AJ$550,MATCH(X$4,Kraftvärmeprod!$B$1:$AJ$1,0),FALSE)/1,0)-IFERROR(VLOOKUP($B301,'Slutlig allokering kvv'!$B$2:$AJ$550,MATCH(X$4,'Slutlig allokering kvv'!$B$1:$AJ$1,0),FALSE)/1,0)</f>
        <v>0</v>
      </c>
      <c r="Y301">
        <f>IFERROR(VLOOKUP($B301,Kraftvärmeprod!$B$1:$AJ$550,MATCH(Y$4,Kraftvärmeprod!$B$1:$AJ$1,0),FALSE)/1,0)-IFERROR(VLOOKUP($B301,'Slutlig allokering kvv'!$B$2:$AJ$550,MATCH(Y$4,'Slutlig allokering kvv'!$B$1:$AJ$1,0),FALSE)/1,0)</f>
        <v>0</v>
      </c>
      <c r="Z301">
        <f>IFERROR(VLOOKUP($B301,Kraftvärmeprod!$B$1:$AJ$550,MATCH(Z$4,Kraftvärmeprod!$B$1:$AJ$1,0),FALSE)/1,0)-IFERROR(VLOOKUP($B301,'Slutlig allokering kvv'!$B$2:$AJ$550,MATCH(Z$4,'Slutlig allokering kvv'!$B$1:$AJ$1,0),FALSE)/1,0)</f>
        <v>23.384199999999996</v>
      </c>
      <c r="AA301">
        <f>IFERROR(VLOOKUP($B301,Kraftvärmeprod!$B$1:$AJ$550,MATCH(AA$4,Kraftvärmeprod!$B$1:$AJ$1,0),FALSE)/1,0)-IFERROR(VLOOKUP($B301,'Slutlig allokering kvv'!$B$2:$AJ$550,MATCH(AA$4,'Slutlig allokering kvv'!$B$1:$AJ$1,0),FALSE)/1,0)</f>
        <v>0</v>
      </c>
      <c r="AB301">
        <f>IFERROR(VLOOKUP($B301,Kraftvärmeprod!$B$1:$AJ$550,MATCH(AB$4,Kraftvärmeprod!$B$1:$AJ$1,0),FALSE)/1,0)-IFERROR(VLOOKUP($B301,'Slutlig allokering kvv'!$B$2:$AJ$550,MATCH(AB$4,'Slutlig allokering kvv'!$B$1:$AJ$1,0),FALSE)/1,0)</f>
        <v>0</v>
      </c>
      <c r="AC301">
        <f>IFERROR(VLOOKUP($B301,Kraftvärmeprod!$B$1:$AJ$550,MATCH(AC$4,Kraftvärmeprod!$B$1:$AJ$1,0),FALSE)/1,0)-IFERROR(VLOOKUP($B301,'Slutlig allokering kvv'!$B$2:$AJ$550,MATCH(AC$4,'Slutlig allokering kvv'!$B$1:$AJ$1,0),FALSE)/1,0)</f>
        <v>0</v>
      </c>
      <c r="AD301">
        <f>IFERROR(VLOOKUP($B301,Miljö!$B$1:$E$471,MATCH("Hjälpel kraftvärme (GWh)",Miljö!$B$1:$E$1,0),FALSE)/1,0)-IFERROR(VLOOKUP($B301,'Slutlig allokering kvv'!$B$2:$AJ$550,MATCH(AD$4,'Slutlig allokering kvv'!$B$1:$AJ$1,0),FALSE)/1,0)</f>
        <v>8.7781900000000004</v>
      </c>
      <c r="AH301">
        <f t="shared" si="8"/>
        <v>206.559864</v>
      </c>
      <c r="AJ301">
        <f>IFERROR(VLOOKUP($B301,'Slutlig allokering kvv'!$B$2:$AX$550,MATCH("Summa slutlig allokerad tillförd energi (utan hjälpel och rökgaskondensering):",'Slutlig allokering kvv'!$B$1:$AX$1,0),FALSE)/1,"")</f>
        <v>215.91613600000002</v>
      </c>
      <c r="AL301" s="195">
        <f>IFERROR(1-VLOOKUP($B301,'Slutlig allokering kvv'!$B$2:$AX$550,MATCH("Andel av bränsle i kvv som allokerats till värme, exklusive rökgaskondensering och hjälpel",'Slutlig allokering kvv'!$B$1:$AX$1,0),FALSE),"")</f>
        <v>0.48892685975061301</v>
      </c>
      <c r="AN301" s="195">
        <f t="shared" si="9"/>
        <v>0.48892685975061306</v>
      </c>
    </row>
    <row r="302" spans="1:40" x14ac:dyDescent="0.25">
      <c r="A302" s="2" t="s">
        <v>444</v>
      </c>
      <c r="B302" s="2" t="s">
        <v>459</v>
      </c>
      <c r="C302" t="str">
        <f>IFERROR(VLOOKUP($B302,Kraftvärmeprod!$B$1:$AH$479,MATCH(C$4,Kraftvärmeprod!$B$1:$AG$1,0),FALSE)/1,"")</f>
        <v/>
      </c>
      <c r="D302" t="str">
        <f>IFERROR(VLOOKUP($B302,Kraftvärmeprod!$B$1:$AH$479,MATCH(D$4,Kraftvärmeprod!$B$1:$AG$1,0),FALSE)/1,"")</f>
        <v/>
      </c>
      <c r="F302">
        <f>IFERROR(VLOOKUP($B302,Kraftvärmeprod!$B$1:$AJ$550,MATCH(F$4,Kraftvärmeprod!$B$1:$AJ$1,0),FALSE)/1,0)-IFERROR(VLOOKUP($B302,'Slutlig allokering kvv'!$B$2:$AJ$550,MATCH(F$4,'Slutlig allokering kvv'!$B$1:$AJ$1,0),FALSE)/1,0)</f>
        <v>0</v>
      </c>
      <c r="G302">
        <f>IFERROR(VLOOKUP($B302,Kraftvärmeprod!$B$1:$AJ$550,MATCH(G$4,Kraftvärmeprod!$B$1:$AJ$1,0),FALSE)/1,0)-IFERROR(VLOOKUP($B302,'Slutlig allokering kvv'!$B$2:$AJ$550,MATCH(G$4,'Slutlig allokering kvv'!$B$1:$AJ$1,0),FALSE)/1,0)</f>
        <v>0</v>
      </c>
      <c r="H302">
        <f>IFERROR(VLOOKUP($B302,Kraftvärmeprod!$B$1:$AJ$550,MATCH(H$4,Kraftvärmeprod!$B$1:$AJ$1,0),FALSE)/1,0)-IFERROR(VLOOKUP($B302,'Slutlig allokering kvv'!$B$2:$AJ$550,MATCH(H$4,'Slutlig allokering kvv'!$B$1:$AJ$1,0),FALSE)/1,0)</f>
        <v>0</v>
      </c>
      <c r="I302">
        <f>IFERROR(VLOOKUP($B302,Kraftvärmeprod!$B$1:$AJ$550,MATCH(I$4,Kraftvärmeprod!$B$1:$AJ$1,0),FALSE)/1,0)-IFERROR(VLOOKUP($B302,'Slutlig allokering kvv'!$B$2:$AJ$550,MATCH(I$4,'Slutlig allokering kvv'!$B$1:$AJ$1,0),FALSE)/1,0)</f>
        <v>0</v>
      </c>
      <c r="J302">
        <f>IFERROR(VLOOKUP($B302,Kraftvärmeprod!$B$1:$AJ$550,MATCH(J$4,Kraftvärmeprod!$B$1:$AJ$1,0),FALSE)/1,0)-IFERROR(VLOOKUP($B302,'Slutlig allokering kvv'!$B$2:$AJ$550,MATCH(J$4,'Slutlig allokering kvv'!$B$1:$AJ$1,0),FALSE)/1,0)</f>
        <v>0</v>
      </c>
      <c r="K302">
        <f>IFERROR(VLOOKUP($B302,Kraftvärmeprod!$B$1:$AJ$550,MATCH(K$4,Kraftvärmeprod!$B$1:$AJ$1,0),FALSE)/1,0)-IFERROR(VLOOKUP($B302,'Slutlig allokering kvv'!$B$2:$AJ$550,MATCH(K$4,'Slutlig allokering kvv'!$B$1:$AJ$1,0),FALSE)/1,0)</f>
        <v>0</v>
      </c>
      <c r="L302">
        <f>IFERROR(VLOOKUP($B302,Kraftvärmeprod!$B$1:$AJ$550,MATCH(L$4,Kraftvärmeprod!$B$1:$AJ$1,0),FALSE)/1,0)-IFERROR(VLOOKUP($B302,'Slutlig allokering kvv'!$B$2:$AJ$550,MATCH(L$4,'Slutlig allokering kvv'!$B$1:$AJ$1,0),FALSE)/1,0)</f>
        <v>0</v>
      </c>
      <c r="M302">
        <f>IFERROR(VLOOKUP($B302,Kraftvärmeprod!$B$1:$AJ$550,MATCH(M$4,Kraftvärmeprod!$B$1:$AJ$1,0),FALSE)/1,0)-IFERROR(VLOOKUP($B302,'Slutlig allokering kvv'!$B$2:$AJ$550,MATCH(M$4,'Slutlig allokering kvv'!$B$1:$AJ$1,0),FALSE)/1,0)</f>
        <v>0</v>
      </c>
      <c r="N302">
        <f>IFERROR(VLOOKUP($B302,Kraftvärmeprod!$B$1:$AJ$550,MATCH(N$4,Kraftvärmeprod!$B$1:$AJ$1,0),FALSE)/1,0)-IFERROR(VLOOKUP($B302,'Slutlig allokering kvv'!$B$2:$AJ$550,MATCH(N$4,'Slutlig allokering kvv'!$B$1:$AJ$1,0),FALSE)/1,0)</f>
        <v>0</v>
      </c>
      <c r="O302">
        <f>IFERROR(VLOOKUP($B302,Kraftvärmeprod!$B$1:$AJ$550,MATCH(O$4,Kraftvärmeprod!$B$1:$AJ$1,0),FALSE)/1,0)-IFERROR(VLOOKUP($B302,'Slutlig allokering kvv'!$B$2:$AJ$550,MATCH(O$4,'Slutlig allokering kvv'!$B$1:$AJ$1,0),FALSE)/1,0)</f>
        <v>0</v>
      </c>
      <c r="P302">
        <f>IFERROR(VLOOKUP($B302,Kraftvärmeprod!$B$1:$AJ$550,MATCH(P$4,Kraftvärmeprod!$B$1:$AJ$1,0),FALSE)/1,0)-IFERROR(VLOOKUP($B302,'Slutlig allokering kvv'!$B$2:$AJ$550,MATCH(P$4,'Slutlig allokering kvv'!$B$1:$AJ$1,0),FALSE)/1,0)</f>
        <v>0</v>
      </c>
      <c r="Q302">
        <f>IFERROR(VLOOKUP($B302,Kraftvärmeprod!$B$1:$AJ$550,MATCH(Q$4,Kraftvärmeprod!$B$1:$AJ$1,0),FALSE)/1,0)-IFERROR(VLOOKUP($B302,'Slutlig allokering kvv'!$B$2:$AJ$550,MATCH(Q$4,'Slutlig allokering kvv'!$B$1:$AJ$1,0),FALSE)/1,0)</f>
        <v>0</v>
      </c>
      <c r="R302">
        <f>IFERROR(VLOOKUP($B302,Kraftvärmeprod!$B$1:$AJ$550,MATCH(R$4,Kraftvärmeprod!$B$1:$AJ$1,0),FALSE)/1,0)-IFERROR(VLOOKUP($B302,'Slutlig allokering kvv'!$B$2:$AJ$550,MATCH(R$4,'Slutlig allokering kvv'!$B$1:$AJ$1,0),FALSE)/1,0)</f>
        <v>0</v>
      </c>
      <c r="S302">
        <f>IFERROR(VLOOKUP($B302,Kraftvärmeprod!$B$1:$AJ$550,MATCH(S$4,Kraftvärmeprod!$B$1:$AJ$1,0),FALSE)/1,0)-IFERROR(VLOOKUP($B302,'Slutlig allokering kvv'!$B$2:$AJ$550,MATCH(S$4,'Slutlig allokering kvv'!$B$1:$AJ$1,0),FALSE)/1,0)</f>
        <v>0</v>
      </c>
      <c r="T302">
        <f>IFERROR(VLOOKUP($B302,Kraftvärmeprod!$B$1:$AJ$550,MATCH(T$4,Kraftvärmeprod!$B$1:$AJ$1,0),FALSE)/1,0)-IFERROR(VLOOKUP($B302,'Slutlig allokering kvv'!$B$2:$AJ$550,MATCH(T$4,'Slutlig allokering kvv'!$B$1:$AJ$1,0),FALSE)/1,0)</f>
        <v>0</v>
      </c>
      <c r="U302">
        <f>IFERROR(VLOOKUP($B302,Kraftvärmeprod!$B$1:$AJ$550,MATCH(U$4,Kraftvärmeprod!$B$1:$AJ$1,0),FALSE)/1,0)-IFERROR(VLOOKUP($B302,'Slutlig allokering kvv'!$B$2:$AJ$550,MATCH(U$4,'Slutlig allokering kvv'!$B$1:$AJ$1,0),FALSE)/1,0)</f>
        <v>0</v>
      </c>
      <c r="V302">
        <f>IFERROR(VLOOKUP($B302,Kraftvärmeprod!$B$1:$AJ$550,MATCH(V$4,Kraftvärmeprod!$B$1:$AJ$1,0),FALSE)/1,0)-IFERROR(VLOOKUP($B302,'Slutlig allokering kvv'!$B$2:$AJ$550,MATCH(V$4,'Slutlig allokering kvv'!$B$1:$AJ$1,0),FALSE)/1,0)</f>
        <v>0</v>
      </c>
      <c r="W302">
        <f>IFERROR(VLOOKUP($B302,Kraftvärmeprod!$B$1:$AJ$550,MATCH(W$4,Kraftvärmeprod!$B$1:$AJ$1,0),FALSE)/1,0)-IFERROR(VLOOKUP($B302,'Slutlig allokering kvv'!$B$2:$AJ$550,MATCH(W$4,'Slutlig allokering kvv'!$B$1:$AJ$1,0),FALSE)/1,0)</f>
        <v>0</v>
      </c>
      <c r="X302">
        <f>IFERROR(VLOOKUP($B302,Kraftvärmeprod!$B$1:$AJ$550,MATCH(X$4,Kraftvärmeprod!$B$1:$AJ$1,0),FALSE)/1,0)-IFERROR(VLOOKUP($B302,'Slutlig allokering kvv'!$B$2:$AJ$550,MATCH(X$4,'Slutlig allokering kvv'!$B$1:$AJ$1,0),FALSE)/1,0)</f>
        <v>0</v>
      </c>
      <c r="Y302">
        <f>IFERROR(VLOOKUP($B302,Kraftvärmeprod!$B$1:$AJ$550,MATCH(Y$4,Kraftvärmeprod!$B$1:$AJ$1,0),FALSE)/1,0)-IFERROR(VLOOKUP($B302,'Slutlig allokering kvv'!$B$2:$AJ$550,MATCH(Y$4,'Slutlig allokering kvv'!$B$1:$AJ$1,0),FALSE)/1,0)</f>
        <v>0</v>
      </c>
      <c r="Z302">
        <f>IFERROR(VLOOKUP($B302,Kraftvärmeprod!$B$1:$AJ$550,MATCH(Z$4,Kraftvärmeprod!$B$1:$AJ$1,0),FALSE)/1,0)-IFERROR(VLOOKUP($B302,'Slutlig allokering kvv'!$B$2:$AJ$550,MATCH(Z$4,'Slutlig allokering kvv'!$B$1:$AJ$1,0),FALSE)/1,0)</f>
        <v>0</v>
      </c>
      <c r="AA302">
        <f>IFERROR(VLOOKUP($B302,Kraftvärmeprod!$B$1:$AJ$550,MATCH(AA$4,Kraftvärmeprod!$B$1:$AJ$1,0),FALSE)/1,0)-IFERROR(VLOOKUP($B302,'Slutlig allokering kvv'!$B$2:$AJ$550,MATCH(AA$4,'Slutlig allokering kvv'!$B$1:$AJ$1,0),FALSE)/1,0)</f>
        <v>0</v>
      </c>
      <c r="AB302">
        <f>IFERROR(VLOOKUP($B302,Kraftvärmeprod!$B$1:$AJ$550,MATCH(AB$4,Kraftvärmeprod!$B$1:$AJ$1,0),FALSE)/1,0)-IFERROR(VLOOKUP($B302,'Slutlig allokering kvv'!$B$2:$AJ$550,MATCH(AB$4,'Slutlig allokering kvv'!$B$1:$AJ$1,0),FALSE)/1,0)</f>
        <v>0</v>
      </c>
      <c r="AC302">
        <f>IFERROR(VLOOKUP($B302,Kraftvärmeprod!$B$1:$AJ$550,MATCH(AC$4,Kraftvärmeprod!$B$1:$AJ$1,0),FALSE)/1,0)-IFERROR(VLOOKUP($B302,'Slutlig allokering kvv'!$B$2:$AJ$550,MATCH(AC$4,'Slutlig allokering kvv'!$B$1:$AJ$1,0),FALSE)/1,0)</f>
        <v>0</v>
      </c>
      <c r="AD302">
        <f>IFERROR(VLOOKUP($B302,Miljö!$B$1:$E$471,MATCH("Hjälpel kraftvärme (GWh)",Miljö!$B$1:$E$1,0),FALSE)/1,0)-IFERROR(VLOOKUP($B302,'Slutlig allokering kvv'!$B$2:$AJ$550,MATCH(AD$4,'Slutlig allokering kvv'!$B$1:$AJ$1,0),FALSE)/1,0)</f>
        <v>0</v>
      </c>
      <c r="AH302">
        <f t="shared" si="8"/>
        <v>0</v>
      </c>
      <c r="AJ302">
        <f>IFERROR(VLOOKUP($B302,'Slutlig allokering kvv'!$B$2:$AX$550,MATCH("Summa slutlig allokerad tillförd energi (utan hjälpel och rökgaskondensering):",'Slutlig allokering kvv'!$B$1:$AX$1,0),FALSE)/1,"")</f>
        <v>0</v>
      </c>
      <c r="AL302" s="195" t="str">
        <f>IFERROR(1-VLOOKUP($B302,'Slutlig allokering kvv'!$B$2:$AX$550,MATCH("Andel av bränsle i kvv som allokerats till värme, exklusive rökgaskondensering och hjälpel",'Slutlig allokering kvv'!$B$1:$AX$1,0),FALSE),"")</f>
        <v/>
      </c>
      <c r="AN302" s="195" t="str">
        <f t="shared" si="9"/>
        <v/>
      </c>
    </row>
    <row r="303" spans="1:40" x14ac:dyDescent="0.25">
      <c r="A303" s="2" t="s">
        <v>444</v>
      </c>
      <c r="B303" s="2" t="s">
        <v>460</v>
      </c>
      <c r="C303" t="str">
        <f>IFERROR(VLOOKUP($B303,Kraftvärmeprod!$B$1:$AH$479,MATCH(C$4,Kraftvärmeprod!$B$1:$AG$1,0),FALSE)/1,"")</f>
        <v/>
      </c>
      <c r="D303" t="str">
        <f>IFERROR(VLOOKUP($B303,Kraftvärmeprod!$B$1:$AH$479,MATCH(D$4,Kraftvärmeprod!$B$1:$AG$1,0),FALSE)/1,"")</f>
        <v/>
      </c>
      <c r="F303">
        <f>IFERROR(VLOOKUP($B303,Kraftvärmeprod!$B$1:$AJ$550,MATCH(F$4,Kraftvärmeprod!$B$1:$AJ$1,0),FALSE)/1,0)-IFERROR(VLOOKUP($B303,'Slutlig allokering kvv'!$B$2:$AJ$550,MATCH(F$4,'Slutlig allokering kvv'!$B$1:$AJ$1,0),FALSE)/1,0)</f>
        <v>0</v>
      </c>
      <c r="G303">
        <f>IFERROR(VLOOKUP($B303,Kraftvärmeprod!$B$1:$AJ$550,MATCH(G$4,Kraftvärmeprod!$B$1:$AJ$1,0),FALSE)/1,0)-IFERROR(VLOOKUP($B303,'Slutlig allokering kvv'!$B$2:$AJ$550,MATCH(G$4,'Slutlig allokering kvv'!$B$1:$AJ$1,0),FALSE)/1,0)</f>
        <v>0</v>
      </c>
      <c r="H303">
        <f>IFERROR(VLOOKUP($B303,Kraftvärmeprod!$B$1:$AJ$550,MATCH(H$4,Kraftvärmeprod!$B$1:$AJ$1,0),FALSE)/1,0)-IFERROR(VLOOKUP($B303,'Slutlig allokering kvv'!$B$2:$AJ$550,MATCH(H$4,'Slutlig allokering kvv'!$B$1:$AJ$1,0),FALSE)/1,0)</f>
        <v>0</v>
      </c>
      <c r="I303">
        <f>IFERROR(VLOOKUP($B303,Kraftvärmeprod!$B$1:$AJ$550,MATCH(I$4,Kraftvärmeprod!$B$1:$AJ$1,0),FALSE)/1,0)-IFERROR(VLOOKUP($B303,'Slutlig allokering kvv'!$B$2:$AJ$550,MATCH(I$4,'Slutlig allokering kvv'!$B$1:$AJ$1,0),FALSE)/1,0)</f>
        <v>0</v>
      </c>
      <c r="J303">
        <f>IFERROR(VLOOKUP($B303,Kraftvärmeprod!$B$1:$AJ$550,MATCH(J$4,Kraftvärmeprod!$B$1:$AJ$1,0),FALSE)/1,0)-IFERROR(VLOOKUP($B303,'Slutlig allokering kvv'!$B$2:$AJ$550,MATCH(J$4,'Slutlig allokering kvv'!$B$1:$AJ$1,0),FALSE)/1,0)</f>
        <v>0</v>
      </c>
      <c r="K303">
        <f>IFERROR(VLOOKUP($B303,Kraftvärmeprod!$B$1:$AJ$550,MATCH(K$4,Kraftvärmeprod!$B$1:$AJ$1,0),FALSE)/1,0)-IFERROR(VLOOKUP($B303,'Slutlig allokering kvv'!$B$2:$AJ$550,MATCH(K$4,'Slutlig allokering kvv'!$B$1:$AJ$1,0),FALSE)/1,0)</f>
        <v>0</v>
      </c>
      <c r="L303">
        <f>IFERROR(VLOOKUP($B303,Kraftvärmeprod!$B$1:$AJ$550,MATCH(L$4,Kraftvärmeprod!$B$1:$AJ$1,0),FALSE)/1,0)-IFERROR(VLOOKUP($B303,'Slutlig allokering kvv'!$B$2:$AJ$550,MATCH(L$4,'Slutlig allokering kvv'!$B$1:$AJ$1,0),FALSE)/1,0)</f>
        <v>0</v>
      </c>
      <c r="M303">
        <f>IFERROR(VLOOKUP($B303,Kraftvärmeprod!$B$1:$AJ$550,MATCH(M$4,Kraftvärmeprod!$B$1:$AJ$1,0),FALSE)/1,0)-IFERROR(VLOOKUP($B303,'Slutlig allokering kvv'!$B$2:$AJ$550,MATCH(M$4,'Slutlig allokering kvv'!$B$1:$AJ$1,0),FALSE)/1,0)</f>
        <v>0</v>
      </c>
      <c r="N303">
        <f>IFERROR(VLOOKUP($B303,Kraftvärmeprod!$B$1:$AJ$550,MATCH(N$4,Kraftvärmeprod!$B$1:$AJ$1,0),FALSE)/1,0)-IFERROR(VLOOKUP($B303,'Slutlig allokering kvv'!$B$2:$AJ$550,MATCH(N$4,'Slutlig allokering kvv'!$B$1:$AJ$1,0),FALSE)/1,0)</f>
        <v>0</v>
      </c>
      <c r="O303">
        <f>IFERROR(VLOOKUP($B303,Kraftvärmeprod!$B$1:$AJ$550,MATCH(O$4,Kraftvärmeprod!$B$1:$AJ$1,0),FALSE)/1,0)-IFERROR(VLOOKUP($B303,'Slutlig allokering kvv'!$B$2:$AJ$550,MATCH(O$4,'Slutlig allokering kvv'!$B$1:$AJ$1,0),FALSE)/1,0)</f>
        <v>0</v>
      </c>
      <c r="P303">
        <f>IFERROR(VLOOKUP($B303,Kraftvärmeprod!$B$1:$AJ$550,MATCH(P$4,Kraftvärmeprod!$B$1:$AJ$1,0),FALSE)/1,0)-IFERROR(VLOOKUP($B303,'Slutlig allokering kvv'!$B$2:$AJ$550,MATCH(P$4,'Slutlig allokering kvv'!$B$1:$AJ$1,0),FALSE)/1,0)</f>
        <v>0</v>
      </c>
      <c r="Q303">
        <f>IFERROR(VLOOKUP($B303,Kraftvärmeprod!$B$1:$AJ$550,MATCH(Q$4,Kraftvärmeprod!$B$1:$AJ$1,0),FALSE)/1,0)-IFERROR(VLOOKUP($B303,'Slutlig allokering kvv'!$B$2:$AJ$550,MATCH(Q$4,'Slutlig allokering kvv'!$B$1:$AJ$1,0),FALSE)/1,0)</f>
        <v>0</v>
      </c>
      <c r="R303">
        <f>IFERROR(VLOOKUP($B303,Kraftvärmeprod!$B$1:$AJ$550,MATCH(R$4,Kraftvärmeprod!$B$1:$AJ$1,0),FALSE)/1,0)-IFERROR(VLOOKUP($B303,'Slutlig allokering kvv'!$B$2:$AJ$550,MATCH(R$4,'Slutlig allokering kvv'!$B$1:$AJ$1,0),FALSE)/1,0)</f>
        <v>0</v>
      </c>
      <c r="S303">
        <f>IFERROR(VLOOKUP($B303,Kraftvärmeprod!$B$1:$AJ$550,MATCH(S$4,Kraftvärmeprod!$B$1:$AJ$1,0),FALSE)/1,0)-IFERROR(VLOOKUP($B303,'Slutlig allokering kvv'!$B$2:$AJ$550,MATCH(S$4,'Slutlig allokering kvv'!$B$1:$AJ$1,0),FALSE)/1,0)</f>
        <v>0</v>
      </c>
      <c r="T303">
        <f>IFERROR(VLOOKUP($B303,Kraftvärmeprod!$B$1:$AJ$550,MATCH(T$4,Kraftvärmeprod!$B$1:$AJ$1,0),FALSE)/1,0)-IFERROR(VLOOKUP($B303,'Slutlig allokering kvv'!$B$2:$AJ$550,MATCH(T$4,'Slutlig allokering kvv'!$B$1:$AJ$1,0),FALSE)/1,0)</f>
        <v>0</v>
      </c>
      <c r="U303">
        <f>IFERROR(VLOOKUP($B303,Kraftvärmeprod!$B$1:$AJ$550,MATCH(U$4,Kraftvärmeprod!$B$1:$AJ$1,0),FALSE)/1,0)-IFERROR(VLOOKUP($B303,'Slutlig allokering kvv'!$B$2:$AJ$550,MATCH(U$4,'Slutlig allokering kvv'!$B$1:$AJ$1,0),FALSE)/1,0)</f>
        <v>0</v>
      </c>
      <c r="V303">
        <f>IFERROR(VLOOKUP($B303,Kraftvärmeprod!$B$1:$AJ$550,MATCH(V$4,Kraftvärmeprod!$B$1:$AJ$1,0),FALSE)/1,0)-IFERROR(VLOOKUP($B303,'Slutlig allokering kvv'!$B$2:$AJ$550,MATCH(V$4,'Slutlig allokering kvv'!$B$1:$AJ$1,0),FALSE)/1,0)</f>
        <v>0</v>
      </c>
      <c r="W303">
        <f>IFERROR(VLOOKUP($B303,Kraftvärmeprod!$B$1:$AJ$550,MATCH(W$4,Kraftvärmeprod!$B$1:$AJ$1,0),FALSE)/1,0)-IFERROR(VLOOKUP($B303,'Slutlig allokering kvv'!$B$2:$AJ$550,MATCH(W$4,'Slutlig allokering kvv'!$B$1:$AJ$1,0),FALSE)/1,0)</f>
        <v>0</v>
      </c>
      <c r="X303">
        <f>IFERROR(VLOOKUP($B303,Kraftvärmeprod!$B$1:$AJ$550,MATCH(X$4,Kraftvärmeprod!$B$1:$AJ$1,0),FALSE)/1,0)-IFERROR(VLOOKUP($B303,'Slutlig allokering kvv'!$B$2:$AJ$550,MATCH(X$4,'Slutlig allokering kvv'!$B$1:$AJ$1,0),FALSE)/1,0)</f>
        <v>0</v>
      </c>
      <c r="Y303">
        <f>IFERROR(VLOOKUP($B303,Kraftvärmeprod!$B$1:$AJ$550,MATCH(Y$4,Kraftvärmeprod!$B$1:$AJ$1,0),FALSE)/1,0)-IFERROR(VLOOKUP($B303,'Slutlig allokering kvv'!$B$2:$AJ$550,MATCH(Y$4,'Slutlig allokering kvv'!$B$1:$AJ$1,0),FALSE)/1,0)</f>
        <v>0</v>
      </c>
      <c r="Z303">
        <f>IFERROR(VLOOKUP($B303,Kraftvärmeprod!$B$1:$AJ$550,MATCH(Z$4,Kraftvärmeprod!$B$1:$AJ$1,0),FALSE)/1,0)-IFERROR(VLOOKUP($B303,'Slutlig allokering kvv'!$B$2:$AJ$550,MATCH(Z$4,'Slutlig allokering kvv'!$B$1:$AJ$1,0),FALSE)/1,0)</f>
        <v>0</v>
      </c>
      <c r="AA303">
        <f>IFERROR(VLOOKUP($B303,Kraftvärmeprod!$B$1:$AJ$550,MATCH(AA$4,Kraftvärmeprod!$B$1:$AJ$1,0),FALSE)/1,0)-IFERROR(VLOOKUP($B303,'Slutlig allokering kvv'!$B$2:$AJ$550,MATCH(AA$4,'Slutlig allokering kvv'!$B$1:$AJ$1,0),FALSE)/1,0)</f>
        <v>0</v>
      </c>
      <c r="AB303">
        <f>IFERROR(VLOOKUP($B303,Kraftvärmeprod!$B$1:$AJ$550,MATCH(AB$4,Kraftvärmeprod!$B$1:$AJ$1,0),FALSE)/1,0)-IFERROR(VLOOKUP($B303,'Slutlig allokering kvv'!$B$2:$AJ$550,MATCH(AB$4,'Slutlig allokering kvv'!$B$1:$AJ$1,0),FALSE)/1,0)</f>
        <v>0</v>
      </c>
      <c r="AC303">
        <f>IFERROR(VLOOKUP($B303,Kraftvärmeprod!$B$1:$AJ$550,MATCH(AC$4,Kraftvärmeprod!$B$1:$AJ$1,0),FALSE)/1,0)-IFERROR(VLOOKUP($B303,'Slutlig allokering kvv'!$B$2:$AJ$550,MATCH(AC$4,'Slutlig allokering kvv'!$B$1:$AJ$1,0),FALSE)/1,0)</f>
        <v>0</v>
      </c>
      <c r="AD303">
        <f>IFERROR(VLOOKUP($B303,Miljö!$B$1:$E$471,MATCH("Hjälpel kraftvärme (GWh)",Miljö!$B$1:$E$1,0),FALSE)/1,0)-IFERROR(VLOOKUP($B303,'Slutlig allokering kvv'!$B$2:$AJ$550,MATCH(AD$4,'Slutlig allokering kvv'!$B$1:$AJ$1,0),FALSE)/1,0)</f>
        <v>0</v>
      </c>
      <c r="AH303">
        <f t="shared" si="8"/>
        <v>0</v>
      </c>
      <c r="AJ303">
        <f>IFERROR(VLOOKUP($B303,'Slutlig allokering kvv'!$B$2:$AX$550,MATCH("Summa slutlig allokerad tillförd energi (utan hjälpel och rökgaskondensering):",'Slutlig allokering kvv'!$B$1:$AX$1,0),FALSE)/1,"")</f>
        <v>0</v>
      </c>
      <c r="AL303" s="195" t="str">
        <f>IFERROR(1-VLOOKUP($B303,'Slutlig allokering kvv'!$B$2:$AX$550,MATCH("Andel av bränsle i kvv som allokerats till värme, exklusive rökgaskondensering och hjälpel",'Slutlig allokering kvv'!$B$1:$AX$1,0),FALSE),"")</f>
        <v/>
      </c>
      <c r="AN303" s="195" t="str">
        <f t="shared" si="9"/>
        <v/>
      </c>
    </row>
    <row r="304" spans="1:40" x14ac:dyDescent="0.25">
      <c r="A304" s="2" t="s">
        <v>444</v>
      </c>
      <c r="B304" s="2" t="s">
        <v>461</v>
      </c>
      <c r="C304" t="str">
        <f>IFERROR(VLOOKUP($B304,Kraftvärmeprod!$B$1:$AH$479,MATCH(C$4,Kraftvärmeprod!$B$1:$AG$1,0),FALSE)/1,"")</f>
        <v/>
      </c>
      <c r="D304" t="str">
        <f>IFERROR(VLOOKUP($B304,Kraftvärmeprod!$B$1:$AH$479,MATCH(D$4,Kraftvärmeprod!$B$1:$AG$1,0),FALSE)/1,"")</f>
        <v/>
      </c>
      <c r="F304">
        <f>IFERROR(VLOOKUP($B304,Kraftvärmeprod!$B$1:$AJ$550,MATCH(F$4,Kraftvärmeprod!$B$1:$AJ$1,0),FALSE)/1,0)-IFERROR(VLOOKUP($B304,'Slutlig allokering kvv'!$B$2:$AJ$550,MATCH(F$4,'Slutlig allokering kvv'!$B$1:$AJ$1,0),FALSE)/1,0)</f>
        <v>0</v>
      </c>
      <c r="G304">
        <f>IFERROR(VLOOKUP($B304,Kraftvärmeprod!$B$1:$AJ$550,MATCH(G$4,Kraftvärmeprod!$B$1:$AJ$1,0),FALSE)/1,0)-IFERROR(VLOOKUP($B304,'Slutlig allokering kvv'!$B$2:$AJ$550,MATCH(G$4,'Slutlig allokering kvv'!$B$1:$AJ$1,0),FALSE)/1,0)</f>
        <v>0</v>
      </c>
      <c r="H304">
        <f>IFERROR(VLOOKUP($B304,Kraftvärmeprod!$B$1:$AJ$550,MATCH(H$4,Kraftvärmeprod!$B$1:$AJ$1,0),FALSE)/1,0)-IFERROR(VLOOKUP($B304,'Slutlig allokering kvv'!$B$2:$AJ$550,MATCH(H$4,'Slutlig allokering kvv'!$B$1:$AJ$1,0),FALSE)/1,0)</f>
        <v>0</v>
      </c>
      <c r="I304">
        <f>IFERROR(VLOOKUP($B304,Kraftvärmeprod!$B$1:$AJ$550,MATCH(I$4,Kraftvärmeprod!$B$1:$AJ$1,0),FALSE)/1,0)-IFERROR(VLOOKUP($B304,'Slutlig allokering kvv'!$B$2:$AJ$550,MATCH(I$4,'Slutlig allokering kvv'!$B$1:$AJ$1,0),FALSE)/1,0)</f>
        <v>0</v>
      </c>
      <c r="J304">
        <f>IFERROR(VLOOKUP($B304,Kraftvärmeprod!$B$1:$AJ$550,MATCH(J$4,Kraftvärmeprod!$B$1:$AJ$1,0),FALSE)/1,0)-IFERROR(VLOOKUP($B304,'Slutlig allokering kvv'!$B$2:$AJ$550,MATCH(J$4,'Slutlig allokering kvv'!$B$1:$AJ$1,0),FALSE)/1,0)</f>
        <v>0</v>
      </c>
      <c r="K304">
        <f>IFERROR(VLOOKUP($B304,Kraftvärmeprod!$B$1:$AJ$550,MATCH(K$4,Kraftvärmeprod!$B$1:$AJ$1,0),FALSE)/1,0)-IFERROR(VLOOKUP($B304,'Slutlig allokering kvv'!$B$2:$AJ$550,MATCH(K$4,'Slutlig allokering kvv'!$B$1:$AJ$1,0),FALSE)/1,0)</f>
        <v>0</v>
      </c>
      <c r="L304">
        <f>IFERROR(VLOOKUP($B304,Kraftvärmeprod!$B$1:$AJ$550,MATCH(L$4,Kraftvärmeprod!$B$1:$AJ$1,0),FALSE)/1,0)-IFERROR(VLOOKUP($B304,'Slutlig allokering kvv'!$B$2:$AJ$550,MATCH(L$4,'Slutlig allokering kvv'!$B$1:$AJ$1,0),FALSE)/1,0)</f>
        <v>0</v>
      </c>
      <c r="M304">
        <f>IFERROR(VLOOKUP($B304,Kraftvärmeprod!$B$1:$AJ$550,MATCH(M$4,Kraftvärmeprod!$B$1:$AJ$1,0),FALSE)/1,0)-IFERROR(VLOOKUP($B304,'Slutlig allokering kvv'!$B$2:$AJ$550,MATCH(M$4,'Slutlig allokering kvv'!$B$1:$AJ$1,0),FALSE)/1,0)</f>
        <v>0</v>
      </c>
      <c r="N304">
        <f>IFERROR(VLOOKUP($B304,Kraftvärmeprod!$B$1:$AJ$550,MATCH(N$4,Kraftvärmeprod!$B$1:$AJ$1,0),FALSE)/1,0)-IFERROR(VLOOKUP($B304,'Slutlig allokering kvv'!$B$2:$AJ$550,MATCH(N$4,'Slutlig allokering kvv'!$B$1:$AJ$1,0),FALSE)/1,0)</f>
        <v>0</v>
      </c>
      <c r="O304">
        <f>IFERROR(VLOOKUP($B304,Kraftvärmeprod!$B$1:$AJ$550,MATCH(O$4,Kraftvärmeprod!$B$1:$AJ$1,0),FALSE)/1,0)-IFERROR(VLOOKUP($B304,'Slutlig allokering kvv'!$B$2:$AJ$550,MATCH(O$4,'Slutlig allokering kvv'!$B$1:$AJ$1,0),FALSE)/1,0)</f>
        <v>0</v>
      </c>
      <c r="P304">
        <f>IFERROR(VLOOKUP($B304,Kraftvärmeprod!$B$1:$AJ$550,MATCH(P$4,Kraftvärmeprod!$B$1:$AJ$1,0),FALSE)/1,0)-IFERROR(VLOOKUP($B304,'Slutlig allokering kvv'!$B$2:$AJ$550,MATCH(P$4,'Slutlig allokering kvv'!$B$1:$AJ$1,0),FALSE)/1,0)</f>
        <v>0</v>
      </c>
      <c r="Q304">
        <f>IFERROR(VLOOKUP($B304,Kraftvärmeprod!$B$1:$AJ$550,MATCH(Q$4,Kraftvärmeprod!$B$1:$AJ$1,0),FALSE)/1,0)-IFERROR(VLOOKUP($B304,'Slutlig allokering kvv'!$B$2:$AJ$550,MATCH(Q$4,'Slutlig allokering kvv'!$B$1:$AJ$1,0),FALSE)/1,0)</f>
        <v>0</v>
      </c>
      <c r="R304">
        <f>IFERROR(VLOOKUP($B304,Kraftvärmeprod!$B$1:$AJ$550,MATCH(R$4,Kraftvärmeprod!$B$1:$AJ$1,0),FALSE)/1,0)-IFERROR(VLOOKUP($B304,'Slutlig allokering kvv'!$B$2:$AJ$550,MATCH(R$4,'Slutlig allokering kvv'!$B$1:$AJ$1,0),FALSE)/1,0)</f>
        <v>0</v>
      </c>
      <c r="S304">
        <f>IFERROR(VLOOKUP($B304,Kraftvärmeprod!$B$1:$AJ$550,MATCH(S$4,Kraftvärmeprod!$B$1:$AJ$1,0),FALSE)/1,0)-IFERROR(VLOOKUP($B304,'Slutlig allokering kvv'!$B$2:$AJ$550,MATCH(S$4,'Slutlig allokering kvv'!$B$1:$AJ$1,0),FALSE)/1,0)</f>
        <v>0</v>
      </c>
      <c r="T304">
        <f>IFERROR(VLOOKUP($B304,Kraftvärmeprod!$B$1:$AJ$550,MATCH(T$4,Kraftvärmeprod!$B$1:$AJ$1,0),FALSE)/1,0)-IFERROR(VLOOKUP($B304,'Slutlig allokering kvv'!$B$2:$AJ$550,MATCH(T$4,'Slutlig allokering kvv'!$B$1:$AJ$1,0),FALSE)/1,0)</f>
        <v>0</v>
      </c>
      <c r="U304">
        <f>IFERROR(VLOOKUP($B304,Kraftvärmeprod!$B$1:$AJ$550,MATCH(U$4,Kraftvärmeprod!$B$1:$AJ$1,0),FALSE)/1,0)-IFERROR(VLOOKUP($B304,'Slutlig allokering kvv'!$B$2:$AJ$550,MATCH(U$4,'Slutlig allokering kvv'!$B$1:$AJ$1,0),FALSE)/1,0)</f>
        <v>0</v>
      </c>
      <c r="V304">
        <f>IFERROR(VLOOKUP($B304,Kraftvärmeprod!$B$1:$AJ$550,MATCH(V$4,Kraftvärmeprod!$B$1:$AJ$1,0),FALSE)/1,0)-IFERROR(VLOOKUP($B304,'Slutlig allokering kvv'!$B$2:$AJ$550,MATCH(V$4,'Slutlig allokering kvv'!$B$1:$AJ$1,0),FALSE)/1,0)</f>
        <v>0</v>
      </c>
      <c r="W304">
        <f>IFERROR(VLOOKUP($B304,Kraftvärmeprod!$B$1:$AJ$550,MATCH(W$4,Kraftvärmeprod!$B$1:$AJ$1,0),FALSE)/1,0)-IFERROR(VLOOKUP($B304,'Slutlig allokering kvv'!$B$2:$AJ$550,MATCH(W$4,'Slutlig allokering kvv'!$B$1:$AJ$1,0),FALSE)/1,0)</f>
        <v>0</v>
      </c>
      <c r="X304">
        <f>IFERROR(VLOOKUP($B304,Kraftvärmeprod!$B$1:$AJ$550,MATCH(X$4,Kraftvärmeprod!$B$1:$AJ$1,0),FALSE)/1,0)-IFERROR(VLOOKUP($B304,'Slutlig allokering kvv'!$B$2:$AJ$550,MATCH(X$4,'Slutlig allokering kvv'!$B$1:$AJ$1,0),FALSE)/1,0)</f>
        <v>0</v>
      </c>
      <c r="Y304">
        <f>IFERROR(VLOOKUP($B304,Kraftvärmeprod!$B$1:$AJ$550,MATCH(Y$4,Kraftvärmeprod!$B$1:$AJ$1,0),FALSE)/1,0)-IFERROR(VLOOKUP($B304,'Slutlig allokering kvv'!$B$2:$AJ$550,MATCH(Y$4,'Slutlig allokering kvv'!$B$1:$AJ$1,0),FALSE)/1,0)</f>
        <v>0</v>
      </c>
      <c r="Z304">
        <f>IFERROR(VLOOKUP($B304,Kraftvärmeprod!$B$1:$AJ$550,MATCH(Z$4,Kraftvärmeprod!$B$1:$AJ$1,0),FALSE)/1,0)-IFERROR(VLOOKUP($B304,'Slutlig allokering kvv'!$B$2:$AJ$550,MATCH(Z$4,'Slutlig allokering kvv'!$B$1:$AJ$1,0),FALSE)/1,0)</f>
        <v>0</v>
      </c>
      <c r="AA304">
        <f>IFERROR(VLOOKUP($B304,Kraftvärmeprod!$B$1:$AJ$550,MATCH(AA$4,Kraftvärmeprod!$B$1:$AJ$1,0),FALSE)/1,0)-IFERROR(VLOOKUP($B304,'Slutlig allokering kvv'!$B$2:$AJ$550,MATCH(AA$4,'Slutlig allokering kvv'!$B$1:$AJ$1,0),FALSE)/1,0)</f>
        <v>0</v>
      </c>
      <c r="AB304">
        <f>IFERROR(VLOOKUP($B304,Kraftvärmeprod!$B$1:$AJ$550,MATCH(AB$4,Kraftvärmeprod!$B$1:$AJ$1,0),FALSE)/1,0)-IFERROR(VLOOKUP($B304,'Slutlig allokering kvv'!$B$2:$AJ$550,MATCH(AB$4,'Slutlig allokering kvv'!$B$1:$AJ$1,0),FALSE)/1,0)</f>
        <v>0</v>
      </c>
      <c r="AC304">
        <f>IFERROR(VLOOKUP($B304,Kraftvärmeprod!$B$1:$AJ$550,MATCH(AC$4,Kraftvärmeprod!$B$1:$AJ$1,0),FALSE)/1,0)-IFERROR(VLOOKUP($B304,'Slutlig allokering kvv'!$B$2:$AJ$550,MATCH(AC$4,'Slutlig allokering kvv'!$B$1:$AJ$1,0),FALSE)/1,0)</f>
        <v>0</v>
      </c>
      <c r="AD304">
        <f>IFERROR(VLOOKUP($B304,Miljö!$B$1:$E$471,MATCH("Hjälpel kraftvärme (GWh)",Miljö!$B$1:$E$1,0),FALSE)/1,0)-IFERROR(VLOOKUP($B304,'Slutlig allokering kvv'!$B$2:$AJ$550,MATCH(AD$4,'Slutlig allokering kvv'!$B$1:$AJ$1,0),FALSE)/1,0)</f>
        <v>0</v>
      </c>
      <c r="AH304">
        <f t="shared" si="8"/>
        <v>0</v>
      </c>
      <c r="AJ304">
        <f>IFERROR(VLOOKUP($B304,'Slutlig allokering kvv'!$B$2:$AX$550,MATCH("Summa slutlig allokerad tillförd energi (utan hjälpel och rökgaskondensering):",'Slutlig allokering kvv'!$B$1:$AX$1,0),FALSE)/1,"")</f>
        <v>0</v>
      </c>
      <c r="AL304" s="195" t="str">
        <f>IFERROR(1-VLOOKUP($B304,'Slutlig allokering kvv'!$B$2:$AX$550,MATCH("Andel av bränsle i kvv som allokerats till värme, exklusive rökgaskondensering och hjälpel",'Slutlig allokering kvv'!$B$1:$AX$1,0),FALSE),"")</f>
        <v/>
      </c>
      <c r="AN304" s="195" t="str">
        <f t="shared" si="9"/>
        <v/>
      </c>
    </row>
    <row r="305" spans="1:40" x14ac:dyDescent="0.25">
      <c r="A305" s="2" t="s">
        <v>444</v>
      </c>
      <c r="B305" s="2" t="s">
        <v>462</v>
      </c>
      <c r="C305" t="str">
        <f>IFERROR(VLOOKUP($B305,Kraftvärmeprod!$B$1:$AH$479,MATCH(C$4,Kraftvärmeprod!$B$1:$AG$1,0),FALSE)/1,"")</f>
        <v/>
      </c>
      <c r="D305" t="str">
        <f>IFERROR(VLOOKUP($B305,Kraftvärmeprod!$B$1:$AH$479,MATCH(D$4,Kraftvärmeprod!$B$1:$AG$1,0),FALSE)/1,"")</f>
        <v/>
      </c>
      <c r="F305">
        <f>IFERROR(VLOOKUP($B305,Kraftvärmeprod!$B$1:$AJ$550,MATCH(F$4,Kraftvärmeprod!$B$1:$AJ$1,0),FALSE)/1,0)-IFERROR(VLOOKUP($B305,'Slutlig allokering kvv'!$B$2:$AJ$550,MATCH(F$4,'Slutlig allokering kvv'!$B$1:$AJ$1,0),FALSE)/1,0)</f>
        <v>0</v>
      </c>
      <c r="G305">
        <f>IFERROR(VLOOKUP($B305,Kraftvärmeprod!$B$1:$AJ$550,MATCH(G$4,Kraftvärmeprod!$B$1:$AJ$1,0),FALSE)/1,0)-IFERROR(VLOOKUP($B305,'Slutlig allokering kvv'!$B$2:$AJ$550,MATCH(G$4,'Slutlig allokering kvv'!$B$1:$AJ$1,0),FALSE)/1,0)</f>
        <v>0</v>
      </c>
      <c r="H305">
        <f>IFERROR(VLOOKUP($B305,Kraftvärmeprod!$B$1:$AJ$550,MATCH(H$4,Kraftvärmeprod!$B$1:$AJ$1,0),FALSE)/1,0)-IFERROR(VLOOKUP($B305,'Slutlig allokering kvv'!$B$2:$AJ$550,MATCH(H$4,'Slutlig allokering kvv'!$B$1:$AJ$1,0),FALSE)/1,0)</f>
        <v>0</v>
      </c>
      <c r="I305">
        <f>IFERROR(VLOOKUP($B305,Kraftvärmeprod!$B$1:$AJ$550,MATCH(I$4,Kraftvärmeprod!$B$1:$AJ$1,0),FALSE)/1,0)-IFERROR(VLOOKUP($B305,'Slutlig allokering kvv'!$B$2:$AJ$550,MATCH(I$4,'Slutlig allokering kvv'!$B$1:$AJ$1,0),FALSE)/1,0)</f>
        <v>0</v>
      </c>
      <c r="J305">
        <f>IFERROR(VLOOKUP($B305,Kraftvärmeprod!$B$1:$AJ$550,MATCH(J$4,Kraftvärmeprod!$B$1:$AJ$1,0),FALSE)/1,0)-IFERROR(VLOOKUP($B305,'Slutlig allokering kvv'!$B$2:$AJ$550,MATCH(J$4,'Slutlig allokering kvv'!$B$1:$AJ$1,0),FALSE)/1,0)</f>
        <v>0</v>
      </c>
      <c r="K305">
        <f>IFERROR(VLOOKUP($B305,Kraftvärmeprod!$B$1:$AJ$550,MATCH(K$4,Kraftvärmeprod!$B$1:$AJ$1,0),FALSE)/1,0)-IFERROR(VLOOKUP($B305,'Slutlig allokering kvv'!$B$2:$AJ$550,MATCH(K$4,'Slutlig allokering kvv'!$B$1:$AJ$1,0),FALSE)/1,0)</f>
        <v>0</v>
      </c>
      <c r="L305">
        <f>IFERROR(VLOOKUP($B305,Kraftvärmeprod!$B$1:$AJ$550,MATCH(L$4,Kraftvärmeprod!$B$1:$AJ$1,0),FALSE)/1,0)-IFERROR(VLOOKUP($B305,'Slutlig allokering kvv'!$B$2:$AJ$550,MATCH(L$4,'Slutlig allokering kvv'!$B$1:$AJ$1,0),FALSE)/1,0)</f>
        <v>0</v>
      </c>
      <c r="M305">
        <f>IFERROR(VLOOKUP($B305,Kraftvärmeprod!$B$1:$AJ$550,MATCH(M$4,Kraftvärmeprod!$B$1:$AJ$1,0),FALSE)/1,0)-IFERROR(VLOOKUP($B305,'Slutlig allokering kvv'!$B$2:$AJ$550,MATCH(M$4,'Slutlig allokering kvv'!$B$1:$AJ$1,0),FALSE)/1,0)</f>
        <v>0</v>
      </c>
      <c r="N305">
        <f>IFERROR(VLOOKUP($B305,Kraftvärmeprod!$B$1:$AJ$550,MATCH(N$4,Kraftvärmeprod!$B$1:$AJ$1,0),FALSE)/1,0)-IFERROR(VLOOKUP($B305,'Slutlig allokering kvv'!$B$2:$AJ$550,MATCH(N$4,'Slutlig allokering kvv'!$B$1:$AJ$1,0),FALSE)/1,0)</f>
        <v>0</v>
      </c>
      <c r="O305">
        <f>IFERROR(VLOOKUP($B305,Kraftvärmeprod!$B$1:$AJ$550,MATCH(O$4,Kraftvärmeprod!$B$1:$AJ$1,0),FALSE)/1,0)-IFERROR(VLOOKUP($B305,'Slutlig allokering kvv'!$B$2:$AJ$550,MATCH(O$4,'Slutlig allokering kvv'!$B$1:$AJ$1,0),FALSE)/1,0)</f>
        <v>0</v>
      </c>
      <c r="P305">
        <f>IFERROR(VLOOKUP($B305,Kraftvärmeprod!$B$1:$AJ$550,MATCH(P$4,Kraftvärmeprod!$B$1:$AJ$1,0),FALSE)/1,0)-IFERROR(VLOOKUP($B305,'Slutlig allokering kvv'!$B$2:$AJ$550,MATCH(P$4,'Slutlig allokering kvv'!$B$1:$AJ$1,0),FALSE)/1,0)</f>
        <v>0</v>
      </c>
      <c r="Q305">
        <f>IFERROR(VLOOKUP($B305,Kraftvärmeprod!$B$1:$AJ$550,MATCH(Q$4,Kraftvärmeprod!$B$1:$AJ$1,0),FALSE)/1,0)-IFERROR(VLOOKUP($B305,'Slutlig allokering kvv'!$B$2:$AJ$550,MATCH(Q$4,'Slutlig allokering kvv'!$B$1:$AJ$1,0),FALSE)/1,0)</f>
        <v>0</v>
      </c>
      <c r="R305">
        <f>IFERROR(VLOOKUP($B305,Kraftvärmeprod!$B$1:$AJ$550,MATCH(R$4,Kraftvärmeprod!$B$1:$AJ$1,0),FALSE)/1,0)-IFERROR(VLOOKUP($B305,'Slutlig allokering kvv'!$B$2:$AJ$550,MATCH(R$4,'Slutlig allokering kvv'!$B$1:$AJ$1,0),FALSE)/1,0)</f>
        <v>0</v>
      </c>
      <c r="S305">
        <f>IFERROR(VLOOKUP($B305,Kraftvärmeprod!$B$1:$AJ$550,MATCH(S$4,Kraftvärmeprod!$B$1:$AJ$1,0),FALSE)/1,0)-IFERROR(VLOOKUP($B305,'Slutlig allokering kvv'!$B$2:$AJ$550,MATCH(S$4,'Slutlig allokering kvv'!$B$1:$AJ$1,0),FALSE)/1,0)</f>
        <v>0</v>
      </c>
      <c r="T305">
        <f>IFERROR(VLOOKUP($B305,Kraftvärmeprod!$B$1:$AJ$550,MATCH(T$4,Kraftvärmeprod!$B$1:$AJ$1,0),FALSE)/1,0)-IFERROR(VLOOKUP($B305,'Slutlig allokering kvv'!$B$2:$AJ$550,MATCH(T$4,'Slutlig allokering kvv'!$B$1:$AJ$1,0),FALSE)/1,0)</f>
        <v>0</v>
      </c>
      <c r="U305">
        <f>IFERROR(VLOOKUP($B305,Kraftvärmeprod!$B$1:$AJ$550,MATCH(U$4,Kraftvärmeprod!$B$1:$AJ$1,0),FALSE)/1,0)-IFERROR(VLOOKUP($B305,'Slutlig allokering kvv'!$B$2:$AJ$550,MATCH(U$4,'Slutlig allokering kvv'!$B$1:$AJ$1,0),FALSE)/1,0)</f>
        <v>0</v>
      </c>
      <c r="V305">
        <f>IFERROR(VLOOKUP($B305,Kraftvärmeprod!$B$1:$AJ$550,MATCH(V$4,Kraftvärmeprod!$B$1:$AJ$1,0),FALSE)/1,0)-IFERROR(VLOOKUP($B305,'Slutlig allokering kvv'!$B$2:$AJ$550,MATCH(V$4,'Slutlig allokering kvv'!$B$1:$AJ$1,0),FALSE)/1,0)</f>
        <v>0</v>
      </c>
      <c r="W305">
        <f>IFERROR(VLOOKUP($B305,Kraftvärmeprod!$B$1:$AJ$550,MATCH(W$4,Kraftvärmeprod!$B$1:$AJ$1,0),FALSE)/1,0)-IFERROR(VLOOKUP($B305,'Slutlig allokering kvv'!$B$2:$AJ$550,MATCH(W$4,'Slutlig allokering kvv'!$B$1:$AJ$1,0),FALSE)/1,0)</f>
        <v>0</v>
      </c>
      <c r="X305">
        <f>IFERROR(VLOOKUP($B305,Kraftvärmeprod!$B$1:$AJ$550,MATCH(X$4,Kraftvärmeprod!$B$1:$AJ$1,0),FALSE)/1,0)-IFERROR(VLOOKUP($B305,'Slutlig allokering kvv'!$B$2:$AJ$550,MATCH(X$4,'Slutlig allokering kvv'!$B$1:$AJ$1,0),FALSE)/1,0)</f>
        <v>0</v>
      </c>
      <c r="Y305">
        <f>IFERROR(VLOOKUP($B305,Kraftvärmeprod!$B$1:$AJ$550,MATCH(Y$4,Kraftvärmeprod!$B$1:$AJ$1,0),FALSE)/1,0)-IFERROR(VLOOKUP($B305,'Slutlig allokering kvv'!$B$2:$AJ$550,MATCH(Y$4,'Slutlig allokering kvv'!$B$1:$AJ$1,0),FALSE)/1,0)</f>
        <v>0</v>
      </c>
      <c r="Z305">
        <f>IFERROR(VLOOKUP($B305,Kraftvärmeprod!$B$1:$AJ$550,MATCH(Z$4,Kraftvärmeprod!$B$1:$AJ$1,0),FALSE)/1,0)-IFERROR(VLOOKUP($B305,'Slutlig allokering kvv'!$B$2:$AJ$550,MATCH(Z$4,'Slutlig allokering kvv'!$B$1:$AJ$1,0),FALSE)/1,0)</f>
        <v>0</v>
      </c>
      <c r="AA305">
        <f>IFERROR(VLOOKUP($B305,Kraftvärmeprod!$B$1:$AJ$550,MATCH(AA$4,Kraftvärmeprod!$B$1:$AJ$1,0),FALSE)/1,0)-IFERROR(VLOOKUP($B305,'Slutlig allokering kvv'!$B$2:$AJ$550,MATCH(AA$4,'Slutlig allokering kvv'!$B$1:$AJ$1,0),FALSE)/1,0)</f>
        <v>0</v>
      </c>
      <c r="AB305">
        <f>IFERROR(VLOOKUP($B305,Kraftvärmeprod!$B$1:$AJ$550,MATCH(AB$4,Kraftvärmeprod!$B$1:$AJ$1,0),FALSE)/1,0)-IFERROR(VLOOKUP($B305,'Slutlig allokering kvv'!$B$2:$AJ$550,MATCH(AB$4,'Slutlig allokering kvv'!$B$1:$AJ$1,0),FALSE)/1,0)</f>
        <v>0</v>
      </c>
      <c r="AC305">
        <f>IFERROR(VLOOKUP($B305,Kraftvärmeprod!$B$1:$AJ$550,MATCH(AC$4,Kraftvärmeprod!$B$1:$AJ$1,0),FALSE)/1,0)-IFERROR(VLOOKUP($B305,'Slutlig allokering kvv'!$B$2:$AJ$550,MATCH(AC$4,'Slutlig allokering kvv'!$B$1:$AJ$1,0),FALSE)/1,0)</f>
        <v>0</v>
      </c>
      <c r="AD305">
        <f>IFERROR(VLOOKUP($B305,Miljö!$B$1:$E$471,MATCH("Hjälpel kraftvärme (GWh)",Miljö!$B$1:$E$1,0),FALSE)/1,0)-IFERROR(VLOOKUP($B305,'Slutlig allokering kvv'!$B$2:$AJ$550,MATCH(AD$4,'Slutlig allokering kvv'!$B$1:$AJ$1,0),FALSE)/1,0)</f>
        <v>0</v>
      </c>
      <c r="AH305">
        <f t="shared" si="8"/>
        <v>0</v>
      </c>
      <c r="AJ305">
        <f>IFERROR(VLOOKUP($B305,'Slutlig allokering kvv'!$B$2:$AX$550,MATCH("Summa slutlig allokerad tillförd energi (utan hjälpel och rökgaskondensering):",'Slutlig allokering kvv'!$B$1:$AX$1,0),FALSE)/1,"")</f>
        <v>0</v>
      </c>
      <c r="AL305" s="195" t="str">
        <f>IFERROR(1-VLOOKUP($B305,'Slutlig allokering kvv'!$B$2:$AX$550,MATCH("Andel av bränsle i kvv som allokerats till värme, exklusive rökgaskondensering och hjälpel",'Slutlig allokering kvv'!$B$1:$AX$1,0),FALSE),"")</f>
        <v/>
      </c>
      <c r="AN305" s="195" t="str">
        <f t="shared" si="9"/>
        <v/>
      </c>
    </row>
    <row r="306" spans="1:40" x14ac:dyDescent="0.25">
      <c r="A306" s="2" t="s">
        <v>463</v>
      </c>
      <c r="B306" s="2" t="s">
        <v>464</v>
      </c>
      <c r="C306" t="str">
        <f>IFERROR(VLOOKUP($B306,Kraftvärmeprod!$B$1:$AH$479,MATCH(C$4,Kraftvärmeprod!$B$1:$AG$1,0),FALSE)/1,"")</f>
        <v/>
      </c>
      <c r="D306" t="str">
        <f>IFERROR(VLOOKUP($B306,Kraftvärmeprod!$B$1:$AH$479,MATCH(D$4,Kraftvärmeprod!$B$1:$AG$1,0),FALSE)/1,"")</f>
        <v/>
      </c>
      <c r="F306">
        <f>IFERROR(VLOOKUP($B306,Kraftvärmeprod!$B$1:$AJ$550,MATCH(F$4,Kraftvärmeprod!$B$1:$AJ$1,0),FALSE)/1,0)-IFERROR(VLOOKUP($B306,'Slutlig allokering kvv'!$B$2:$AJ$550,MATCH(F$4,'Slutlig allokering kvv'!$B$1:$AJ$1,0),FALSE)/1,0)</f>
        <v>0</v>
      </c>
      <c r="G306">
        <f>IFERROR(VLOOKUP($B306,Kraftvärmeprod!$B$1:$AJ$550,MATCH(G$4,Kraftvärmeprod!$B$1:$AJ$1,0),FALSE)/1,0)-IFERROR(VLOOKUP($B306,'Slutlig allokering kvv'!$B$2:$AJ$550,MATCH(G$4,'Slutlig allokering kvv'!$B$1:$AJ$1,0),FALSE)/1,0)</f>
        <v>0</v>
      </c>
      <c r="H306">
        <f>IFERROR(VLOOKUP($B306,Kraftvärmeprod!$B$1:$AJ$550,MATCH(H$4,Kraftvärmeprod!$B$1:$AJ$1,0),FALSE)/1,0)-IFERROR(VLOOKUP($B306,'Slutlig allokering kvv'!$B$2:$AJ$550,MATCH(H$4,'Slutlig allokering kvv'!$B$1:$AJ$1,0),FALSE)/1,0)</f>
        <v>0</v>
      </c>
      <c r="I306">
        <f>IFERROR(VLOOKUP($B306,Kraftvärmeprod!$B$1:$AJ$550,MATCH(I$4,Kraftvärmeprod!$B$1:$AJ$1,0),FALSE)/1,0)-IFERROR(VLOOKUP($B306,'Slutlig allokering kvv'!$B$2:$AJ$550,MATCH(I$4,'Slutlig allokering kvv'!$B$1:$AJ$1,0),FALSE)/1,0)</f>
        <v>0</v>
      </c>
      <c r="J306">
        <f>IFERROR(VLOOKUP($B306,Kraftvärmeprod!$B$1:$AJ$550,MATCH(J$4,Kraftvärmeprod!$B$1:$AJ$1,0),FALSE)/1,0)-IFERROR(VLOOKUP($B306,'Slutlig allokering kvv'!$B$2:$AJ$550,MATCH(J$4,'Slutlig allokering kvv'!$B$1:$AJ$1,0),FALSE)/1,0)</f>
        <v>0</v>
      </c>
      <c r="K306">
        <f>IFERROR(VLOOKUP($B306,Kraftvärmeprod!$B$1:$AJ$550,MATCH(K$4,Kraftvärmeprod!$B$1:$AJ$1,0),FALSE)/1,0)-IFERROR(VLOOKUP($B306,'Slutlig allokering kvv'!$B$2:$AJ$550,MATCH(K$4,'Slutlig allokering kvv'!$B$1:$AJ$1,0),FALSE)/1,0)</f>
        <v>0</v>
      </c>
      <c r="L306">
        <f>IFERROR(VLOOKUP($B306,Kraftvärmeprod!$B$1:$AJ$550,MATCH(L$4,Kraftvärmeprod!$B$1:$AJ$1,0),FALSE)/1,0)-IFERROR(VLOOKUP($B306,'Slutlig allokering kvv'!$B$2:$AJ$550,MATCH(L$4,'Slutlig allokering kvv'!$B$1:$AJ$1,0),FALSE)/1,0)</f>
        <v>0</v>
      </c>
      <c r="M306">
        <f>IFERROR(VLOOKUP($B306,Kraftvärmeprod!$B$1:$AJ$550,MATCH(M$4,Kraftvärmeprod!$B$1:$AJ$1,0),FALSE)/1,0)-IFERROR(VLOOKUP($B306,'Slutlig allokering kvv'!$B$2:$AJ$550,MATCH(M$4,'Slutlig allokering kvv'!$B$1:$AJ$1,0),FALSE)/1,0)</f>
        <v>0</v>
      </c>
      <c r="N306">
        <f>IFERROR(VLOOKUP($B306,Kraftvärmeprod!$B$1:$AJ$550,MATCH(N$4,Kraftvärmeprod!$B$1:$AJ$1,0),FALSE)/1,0)-IFERROR(VLOOKUP($B306,'Slutlig allokering kvv'!$B$2:$AJ$550,MATCH(N$4,'Slutlig allokering kvv'!$B$1:$AJ$1,0),FALSE)/1,0)</f>
        <v>0</v>
      </c>
      <c r="O306">
        <f>IFERROR(VLOOKUP($B306,Kraftvärmeprod!$B$1:$AJ$550,MATCH(O$4,Kraftvärmeprod!$B$1:$AJ$1,0),FALSE)/1,0)-IFERROR(VLOOKUP($B306,'Slutlig allokering kvv'!$B$2:$AJ$550,MATCH(O$4,'Slutlig allokering kvv'!$B$1:$AJ$1,0),FALSE)/1,0)</f>
        <v>0</v>
      </c>
      <c r="P306">
        <f>IFERROR(VLOOKUP($B306,Kraftvärmeprod!$B$1:$AJ$550,MATCH(P$4,Kraftvärmeprod!$B$1:$AJ$1,0),FALSE)/1,0)-IFERROR(VLOOKUP($B306,'Slutlig allokering kvv'!$B$2:$AJ$550,MATCH(P$4,'Slutlig allokering kvv'!$B$1:$AJ$1,0),FALSE)/1,0)</f>
        <v>0</v>
      </c>
      <c r="Q306">
        <f>IFERROR(VLOOKUP($B306,Kraftvärmeprod!$B$1:$AJ$550,MATCH(Q$4,Kraftvärmeprod!$B$1:$AJ$1,0),FALSE)/1,0)-IFERROR(VLOOKUP($B306,'Slutlig allokering kvv'!$B$2:$AJ$550,MATCH(Q$4,'Slutlig allokering kvv'!$B$1:$AJ$1,0),FALSE)/1,0)</f>
        <v>0</v>
      </c>
      <c r="R306">
        <f>IFERROR(VLOOKUP($B306,Kraftvärmeprod!$B$1:$AJ$550,MATCH(R$4,Kraftvärmeprod!$B$1:$AJ$1,0),FALSE)/1,0)-IFERROR(VLOOKUP($B306,'Slutlig allokering kvv'!$B$2:$AJ$550,MATCH(R$4,'Slutlig allokering kvv'!$B$1:$AJ$1,0),FALSE)/1,0)</f>
        <v>0</v>
      </c>
      <c r="S306">
        <f>IFERROR(VLOOKUP($B306,Kraftvärmeprod!$B$1:$AJ$550,MATCH(S$4,Kraftvärmeprod!$B$1:$AJ$1,0),FALSE)/1,0)-IFERROR(VLOOKUP($B306,'Slutlig allokering kvv'!$B$2:$AJ$550,MATCH(S$4,'Slutlig allokering kvv'!$B$1:$AJ$1,0),FALSE)/1,0)</f>
        <v>0</v>
      </c>
      <c r="T306">
        <f>IFERROR(VLOOKUP($B306,Kraftvärmeprod!$B$1:$AJ$550,MATCH(T$4,Kraftvärmeprod!$B$1:$AJ$1,0),FALSE)/1,0)-IFERROR(VLOOKUP($B306,'Slutlig allokering kvv'!$B$2:$AJ$550,MATCH(T$4,'Slutlig allokering kvv'!$B$1:$AJ$1,0),FALSE)/1,0)</f>
        <v>0</v>
      </c>
      <c r="U306">
        <f>IFERROR(VLOOKUP($B306,Kraftvärmeprod!$B$1:$AJ$550,MATCH(U$4,Kraftvärmeprod!$B$1:$AJ$1,0),FALSE)/1,0)-IFERROR(VLOOKUP($B306,'Slutlig allokering kvv'!$B$2:$AJ$550,MATCH(U$4,'Slutlig allokering kvv'!$B$1:$AJ$1,0),FALSE)/1,0)</f>
        <v>0</v>
      </c>
      <c r="V306">
        <f>IFERROR(VLOOKUP($B306,Kraftvärmeprod!$B$1:$AJ$550,MATCH(V$4,Kraftvärmeprod!$B$1:$AJ$1,0),FALSE)/1,0)-IFERROR(VLOOKUP($B306,'Slutlig allokering kvv'!$B$2:$AJ$550,MATCH(V$4,'Slutlig allokering kvv'!$B$1:$AJ$1,0),FALSE)/1,0)</f>
        <v>0</v>
      </c>
      <c r="W306">
        <f>IFERROR(VLOOKUP($B306,Kraftvärmeprod!$B$1:$AJ$550,MATCH(W$4,Kraftvärmeprod!$B$1:$AJ$1,0),FALSE)/1,0)-IFERROR(VLOOKUP($B306,'Slutlig allokering kvv'!$B$2:$AJ$550,MATCH(W$4,'Slutlig allokering kvv'!$B$1:$AJ$1,0),FALSE)/1,0)</f>
        <v>0</v>
      </c>
      <c r="X306">
        <f>IFERROR(VLOOKUP($B306,Kraftvärmeprod!$B$1:$AJ$550,MATCH(X$4,Kraftvärmeprod!$B$1:$AJ$1,0),FALSE)/1,0)-IFERROR(VLOOKUP($B306,'Slutlig allokering kvv'!$B$2:$AJ$550,MATCH(X$4,'Slutlig allokering kvv'!$B$1:$AJ$1,0),FALSE)/1,0)</f>
        <v>0</v>
      </c>
      <c r="Y306">
        <f>IFERROR(VLOOKUP($B306,Kraftvärmeprod!$B$1:$AJ$550,MATCH(Y$4,Kraftvärmeprod!$B$1:$AJ$1,0),FALSE)/1,0)-IFERROR(VLOOKUP($B306,'Slutlig allokering kvv'!$B$2:$AJ$550,MATCH(Y$4,'Slutlig allokering kvv'!$B$1:$AJ$1,0),FALSE)/1,0)</f>
        <v>0</v>
      </c>
      <c r="Z306">
        <f>IFERROR(VLOOKUP($B306,Kraftvärmeprod!$B$1:$AJ$550,MATCH(Z$4,Kraftvärmeprod!$B$1:$AJ$1,0),FALSE)/1,0)-IFERROR(VLOOKUP($B306,'Slutlig allokering kvv'!$B$2:$AJ$550,MATCH(Z$4,'Slutlig allokering kvv'!$B$1:$AJ$1,0),FALSE)/1,0)</f>
        <v>0</v>
      </c>
      <c r="AA306">
        <f>IFERROR(VLOOKUP($B306,Kraftvärmeprod!$B$1:$AJ$550,MATCH(AA$4,Kraftvärmeprod!$B$1:$AJ$1,0),FALSE)/1,0)-IFERROR(VLOOKUP($B306,'Slutlig allokering kvv'!$B$2:$AJ$550,MATCH(AA$4,'Slutlig allokering kvv'!$B$1:$AJ$1,0),FALSE)/1,0)</f>
        <v>0</v>
      </c>
      <c r="AB306">
        <f>IFERROR(VLOOKUP($B306,Kraftvärmeprod!$B$1:$AJ$550,MATCH(AB$4,Kraftvärmeprod!$B$1:$AJ$1,0),FALSE)/1,0)-IFERROR(VLOOKUP($B306,'Slutlig allokering kvv'!$B$2:$AJ$550,MATCH(AB$4,'Slutlig allokering kvv'!$B$1:$AJ$1,0),FALSE)/1,0)</f>
        <v>0</v>
      </c>
      <c r="AC306">
        <f>IFERROR(VLOOKUP($B306,Kraftvärmeprod!$B$1:$AJ$550,MATCH(AC$4,Kraftvärmeprod!$B$1:$AJ$1,0),FALSE)/1,0)-IFERROR(VLOOKUP($B306,'Slutlig allokering kvv'!$B$2:$AJ$550,MATCH(AC$4,'Slutlig allokering kvv'!$B$1:$AJ$1,0),FALSE)/1,0)</f>
        <v>0</v>
      </c>
      <c r="AD306">
        <f>IFERROR(VLOOKUP($B306,Miljö!$B$1:$E$471,MATCH("Hjälpel kraftvärme (GWh)",Miljö!$B$1:$E$1,0),FALSE)/1,0)-IFERROR(VLOOKUP($B306,'Slutlig allokering kvv'!$B$2:$AJ$550,MATCH(AD$4,'Slutlig allokering kvv'!$B$1:$AJ$1,0),FALSE)/1,0)</f>
        <v>0</v>
      </c>
      <c r="AH306">
        <f t="shared" si="8"/>
        <v>0</v>
      </c>
      <c r="AJ306">
        <f>IFERROR(VLOOKUP($B306,'Slutlig allokering kvv'!$B$2:$AX$550,MATCH("Summa slutlig allokerad tillförd energi (utan hjälpel och rökgaskondensering):",'Slutlig allokering kvv'!$B$1:$AX$1,0),FALSE)/1,"")</f>
        <v>0</v>
      </c>
      <c r="AL306" s="195" t="str">
        <f>IFERROR(1-VLOOKUP($B306,'Slutlig allokering kvv'!$B$2:$AX$550,MATCH("Andel av bränsle i kvv som allokerats till värme, exklusive rökgaskondensering och hjälpel",'Slutlig allokering kvv'!$B$1:$AX$1,0),FALSE),"")</f>
        <v/>
      </c>
      <c r="AN306" s="195" t="str">
        <f t="shared" si="9"/>
        <v/>
      </c>
    </row>
    <row r="307" spans="1:40" x14ac:dyDescent="0.25">
      <c r="A307" s="2" t="s">
        <v>463</v>
      </c>
      <c r="B307" s="2" t="s">
        <v>465</v>
      </c>
      <c r="C307">
        <f>IFERROR(VLOOKUP($B307,Kraftvärmeprod!$B$1:$AH$479,MATCH(C$4,Kraftvärmeprod!$B$1:$AG$1,0),FALSE)/1,"")</f>
        <v>223</v>
      </c>
      <c r="D307">
        <f>IFERROR(VLOOKUP($B307,Kraftvärmeprod!$B$1:$AH$479,MATCH(D$4,Kraftvärmeprod!$B$1:$AG$1,0),FALSE)/1,"")</f>
        <v>9.9</v>
      </c>
      <c r="F307">
        <f>IFERROR(VLOOKUP($B307,Kraftvärmeprod!$B$1:$AJ$550,MATCH(F$4,Kraftvärmeprod!$B$1:$AJ$1,0),FALSE)/1,0)-IFERROR(VLOOKUP($B307,'Slutlig allokering kvv'!$B$2:$AJ$550,MATCH(F$4,'Slutlig allokering kvv'!$B$1:$AJ$1,0),FALSE)/1,0)</f>
        <v>0</v>
      </c>
      <c r="G307">
        <f>IFERROR(VLOOKUP($B307,Kraftvärmeprod!$B$1:$AJ$550,MATCH(G$4,Kraftvärmeprod!$B$1:$AJ$1,0),FALSE)/1,0)-IFERROR(VLOOKUP($B307,'Slutlig allokering kvv'!$B$2:$AJ$550,MATCH(G$4,'Slutlig allokering kvv'!$B$1:$AJ$1,0),FALSE)/1,0)</f>
        <v>0.19775999999999971</v>
      </c>
      <c r="H307">
        <f>IFERROR(VLOOKUP($B307,Kraftvärmeprod!$B$1:$AJ$550,MATCH(H$4,Kraftvärmeprod!$B$1:$AJ$1,0),FALSE)/1,0)-IFERROR(VLOOKUP($B307,'Slutlig allokering kvv'!$B$2:$AJ$550,MATCH(H$4,'Slutlig allokering kvv'!$B$1:$AJ$1,0),FALSE)/1,0)</f>
        <v>0</v>
      </c>
      <c r="I307">
        <f>IFERROR(VLOOKUP($B307,Kraftvärmeprod!$B$1:$AJ$550,MATCH(I$4,Kraftvärmeprod!$B$1:$AJ$1,0),FALSE)/1,0)-IFERROR(VLOOKUP($B307,'Slutlig allokering kvv'!$B$2:$AJ$550,MATCH(I$4,'Slutlig allokering kvv'!$B$1:$AJ$1,0),FALSE)/1,0)</f>
        <v>0</v>
      </c>
      <c r="J307">
        <f>IFERROR(VLOOKUP($B307,Kraftvärmeprod!$B$1:$AJ$550,MATCH(J$4,Kraftvärmeprod!$B$1:$AJ$1,0),FALSE)/1,0)-IFERROR(VLOOKUP($B307,'Slutlig allokering kvv'!$B$2:$AJ$550,MATCH(J$4,'Slutlig allokering kvv'!$B$1:$AJ$1,0),FALSE)/1,0)</f>
        <v>0</v>
      </c>
      <c r="K307">
        <f>IFERROR(VLOOKUP($B307,Kraftvärmeprod!$B$1:$AJ$550,MATCH(K$4,Kraftvärmeprod!$B$1:$AJ$1,0),FALSE)/1,0)-IFERROR(VLOOKUP($B307,'Slutlig allokering kvv'!$B$2:$AJ$550,MATCH(K$4,'Slutlig allokering kvv'!$B$1:$AJ$1,0),FALSE)/1,0)</f>
        <v>0</v>
      </c>
      <c r="L307">
        <f>IFERROR(VLOOKUP($B307,Kraftvärmeprod!$B$1:$AJ$550,MATCH(L$4,Kraftvärmeprod!$B$1:$AJ$1,0),FALSE)/1,0)-IFERROR(VLOOKUP($B307,'Slutlig allokering kvv'!$B$2:$AJ$550,MATCH(L$4,'Slutlig allokering kvv'!$B$1:$AJ$1,0),FALSE)/1,0)</f>
        <v>13</v>
      </c>
      <c r="M307">
        <f>IFERROR(VLOOKUP($B307,Kraftvärmeprod!$B$1:$AJ$550,MATCH(M$4,Kraftvärmeprod!$B$1:$AJ$1,0),FALSE)/1,0)-IFERROR(VLOOKUP($B307,'Slutlig allokering kvv'!$B$2:$AJ$550,MATCH(M$4,'Slutlig allokering kvv'!$B$1:$AJ$1,0),FALSE)/1,0)</f>
        <v>0</v>
      </c>
      <c r="N307">
        <f>IFERROR(VLOOKUP($B307,Kraftvärmeprod!$B$1:$AJ$550,MATCH(N$4,Kraftvärmeprod!$B$1:$AJ$1,0),FALSE)/1,0)-IFERROR(VLOOKUP($B307,'Slutlig allokering kvv'!$B$2:$AJ$550,MATCH(N$4,'Slutlig allokering kvv'!$B$1:$AJ$1,0),FALSE)/1,0)</f>
        <v>0</v>
      </c>
      <c r="O307">
        <f>IFERROR(VLOOKUP($B307,Kraftvärmeprod!$B$1:$AJ$550,MATCH(O$4,Kraftvärmeprod!$B$1:$AJ$1,0),FALSE)/1,0)-IFERROR(VLOOKUP($B307,'Slutlig allokering kvv'!$B$2:$AJ$550,MATCH(O$4,'Slutlig allokering kvv'!$B$1:$AJ$1,0),FALSE)/1,0)</f>
        <v>0</v>
      </c>
      <c r="P307">
        <f>IFERROR(VLOOKUP($B307,Kraftvärmeprod!$B$1:$AJ$550,MATCH(P$4,Kraftvärmeprod!$B$1:$AJ$1,0),FALSE)/1,0)-IFERROR(VLOOKUP($B307,'Slutlig allokering kvv'!$B$2:$AJ$550,MATCH(P$4,'Slutlig allokering kvv'!$B$1:$AJ$1,0),FALSE)/1,0)</f>
        <v>0</v>
      </c>
      <c r="Q307">
        <f>IFERROR(VLOOKUP($B307,Kraftvärmeprod!$B$1:$AJ$550,MATCH(Q$4,Kraftvärmeprod!$B$1:$AJ$1,0),FALSE)/1,0)-IFERROR(VLOOKUP($B307,'Slutlig allokering kvv'!$B$2:$AJ$550,MATCH(Q$4,'Slutlig allokering kvv'!$B$1:$AJ$1,0),FALSE)/1,0)</f>
        <v>0</v>
      </c>
      <c r="R307">
        <f>IFERROR(VLOOKUP($B307,Kraftvärmeprod!$B$1:$AJ$550,MATCH(R$4,Kraftvärmeprod!$B$1:$AJ$1,0),FALSE)/1,0)-IFERROR(VLOOKUP($B307,'Slutlig allokering kvv'!$B$2:$AJ$550,MATCH(R$4,'Slutlig allokering kvv'!$B$1:$AJ$1,0),FALSE)/1,0)</f>
        <v>0</v>
      </c>
      <c r="S307">
        <f>IFERROR(VLOOKUP($B307,Kraftvärmeprod!$B$1:$AJ$550,MATCH(S$4,Kraftvärmeprod!$B$1:$AJ$1,0),FALSE)/1,0)-IFERROR(VLOOKUP($B307,'Slutlig allokering kvv'!$B$2:$AJ$550,MATCH(S$4,'Slutlig allokering kvv'!$B$1:$AJ$1,0),FALSE)/1,0)</f>
        <v>0</v>
      </c>
      <c r="T307">
        <f>IFERROR(VLOOKUP($B307,Kraftvärmeprod!$B$1:$AJ$550,MATCH(T$4,Kraftvärmeprod!$B$1:$AJ$1,0),FALSE)/1,0)-IFERROR(VLOOKUP($B307,'Slutlig allokering kvv'!$B$2:$AJ$550,MATCH(T$4,'Slutlig allokering kvv'!$B$1:$AJ$1,0),FALSE)/1,0)</f>
        <v>0</v>
      </c>
      <c r="U307">
        <f>IFERROR(VLOOKUP($B307,Kraftvärmeprod!$B$1:$AJ$550,MATCH(U$4,Kraftvärmeprod!$B$1:$AJ$1,0),FALSE)/1,0)-IFERROR(VLOOKUP($B307,'Slutlig allokering kvv'!$B$2:$AJ$550,MATCH(U$4,'Slutlig allokering kvv'!$B$1:$AJ$1,0),FALSE)/1,0)</f>
        <v>0</v>
      </c>
      <c r="V307">
        <f>IFERROR(VLOOKUP($B307,Kraftvärmeprod!$B$1:$AJ$550,MATCH(V$4,Kraftvärmeprod!$B$1:$AJ$1,0),FALSE)/1,0)-IFERROR(VLOOKUP($B307,'Slutlig allokering kvv'!$B$2:$AJ$550,MATCH(V$4,'Slutlig allokering kvv'!$B$1:$AJ$1,0),FALSE)/1,0)</f>
        <v>0</v>
      </c>
      <c r="W307">
        <f>IFERROR(VLOOKUP($B307,Kraftvärmeprod!$B$1:$AJ$550,MATCH(W$4,Kraftvärmeprod!$B$1:$AJ$1,0),FALSE)/1,0)-IFERROR(VLOOKUP($B307,'Slutlig allokering kvv'!$B$2:$AJ$550,MATCH(W$4,'Slutlig allokering kvv'!$B$1:$AJ$1,0),FALSE)/1,0)</f>
        <v>0</v>
      </c>
      <c r="X307">
        <f>IFERROR(VLOOKUP($B307,Kraftvärmeprod!$B$1:$AJ$550,MATCH(X$4,Kraftvärmeprod!$B$1:$AJ$1,0),FALSE)/1,0)-IFERROR(VLOOKUP($B307,'Slutlig allokering kvv'!$B$2:$AJ$550,MATCH(X$4,'Slutlig allokering kvv'!$B$1:$AJ$1,0),FALSE)/1,0)</f>
        <v>0</v>
      </c>
      <c r="Y307">
        <f>IFERROR(VLOOKUP($B307,Kraftvärmeprod!$B$1:$AJ$550,MATCH(Y$4,Kraftvärmeprod!$B$1:$AJ$1,0),FALSE)/1,0)-IFERROR(VLOOKUP($B307,'Slutlig allokering kvv'!$B$2:$AJ$550,MATCH(Y$4,'Slutlig allokering kvv'!$B$1:$AJ$1,0),FALSE)/1,0)</f>
        <v>0</v>
      </c>
      <c r="Z307">
        <f>IFERROR(VLOOKUP($B307,Kraftvärmeprod!$B$1:$AJ$550,MATCH(Z$4,Kraftvärmeprod!$B$1:$AJ$1,0),FALSE)/1,0)-IFERROR(VLOOKUP($B307,'Slutlig allokering kvv'!$B$2:$AJ$550,MATCH(Z$4,'Slutlig allokering kvv'!$B$1:$AJ$1,0),FALSE)/1,0)</f>
        <v>0</v>
      </c>
      <c r="AA307">
        <f>IFERROR(VLOOKUP($B307,Kraftvärmeprod!$B$1:$AJ$550,MATCH(AA$4,Kraftvärmeprod!$B$1:$AJ$1,0),FALSE)/1,0)-IFERROR(VLOOKUP($B307,'Slutlig allokering kvv'!$B$2:$AJ$550,MATCH(AA$4,'Slutlig allokering kvv'!$B$1:$AJ$1,0),FALSE)/1,0)</f>
        <v>9.9000000000000057</v>
      </c>
      <c r="AB307">
        <f>IFERROR(VLOOKUP($B307,Kraftvärmeprod!$B$1:$AJ$550,MATCH(AB$4,Kraftvärmeprod!$B$1:$AJ$1,0),FALSE)/1,0)-IFERROR(VLOOKUP($B307,'Slutlig allokering kvv'!$B$2:$AJ$550,MATCH(AB$4,'Slutlig allokering kvv'!$B$1:$AJ$1,0),FALSE)/1,0)</f>
        <v>0</v>
      </c>
      <c r="AC307">
        <f>IFERROR(VLOOKUP($B307,Kraftvärmeprod!$B$1:$AJ$550,MATCH(AC$4,Kraftvärmeprod!$B$1:$AJ$1,0),FALSE)/1,0)-IFERROR(VLOOKUP($B307,'Slutlig allokering kvv'!$B$2:$AJ$550,MATCH(AC$4,'Slutlig allokering kvv'!$B$1:$AJ$1,0),FALSE)/1,0)</f>
        <v>0</v>
      </c>
      <c r="AD307">
        <f>IFERROR(VLOOKUP($B307,Miljö!$B$1:$E$471,MATCH("Hjälpel kraftvärme (GWh)",Miljö!$B$1:$E$1,0),FALSE)/1,0)-IFERROR(VLOOKUP($B307,'Slutlig allokering kvv'!$B$2:$AJ$550,MATCH(AD$4,'Slutlig allokering kvv'!$B$1:$AJ$1,0),FALSE)/1,0)</f>
        <v>0.69088999999999956</v>
      </c>
      <c r="AH307">
        <f t="shared" si="8"/>
        <v>23.097760000000005</v>
      </c>
      <c r="AJ307">
        <f>IFERROR(VLOOKUP($B307,'Slutlig allokering kvv'!$B$2:$AX$550,MATCH("Summa slutlig allokerad tillförd energi (utan hjälpel och rökgaskondensering):",'Slutlig allokering kvv'!$B$1:$AX$1,0),FALSE)/1,"")</f>
        <v>247.70223999999999</v>
      </c>
      <c r="AL307" s="195">
        <f>IFERROR(1-VLOOKUP($B307,'Slutlig allokering kvv'!$B$2:$AX$550,MATCH("Andel av bränsle i kvv som allokerats till värme, exklusive rökgaskondensering och hjälpel",'Slutlig allokering kvv'!$B$1:$AX$1,0),FALSE),"")</f>
        <v>8.5294534711964576E-2</v>
      </c>
      <c r="AN307" s="195">
        <f t="shared" si="9"/>
        <v>8.5294534711964562E-2</v>
      </c>
    </row>
    <row r="308" spans="1:40" x14ac:dyDescent="0.25">
      <c r="A308" s="2" t="s">
        <v>463</v>
      </c>
      <c r="B308" s="2" t="s">
        <v>466</v>
      </c>
      <c r="C308" t="str">
        <f>IFERROR(VLOOKUP($B308,Kraftvärmeprod!$B$1:$AH$479,MATCH(C$4,Kraftvärmeprod!$B$1:$AG$1,0),FALSE)/1,"")</f>
        <v/>
      </c>
      <c r="D308" t="str">
        <f>IFERROR(VLOOKUP($B308,Kraftvärmeprod!$B$1:$AH$479,MATCH(D$4,Kraftvärmeprod!$B$1:$AG$1,0),FALSE)/1,"")</f>
        <v/>
      </c>
      <c r="F308">
        <f>IFERROR(VLOOKUP($B308,Kraftvärmeprod!$B$1:$AJ$550,MATCH(F$4,Kraftvärmeprod!$B$1:$AJ$1,0),FALSE)/1,0)-IFERROR(VLOOKUP($B308,'Slutlig allokering kvv'!$B$2:$AJ$550,MATCH(F$4,'Slutlig allokering kvv'!$B$1:$AJ$1,0),FALSE)/1,0)</f>
        <v>0</v>
      </c>
      <c r="G308">
        <f>IFERROR(VLOOKUP($B308,Kraftvärmeprod!$B$1:$AJ$550,MATCH(G$4,Kraftvärmeprod!$B$1:$AJ$1,0),FALSE)/1,0)-IFERROR(VLOOKUP($B308,'Slutlig allokering kvv'!$B$2:$AJ$550,MATCH(G$4,'Slutlig allokering kvv'!$B$1:$AJ$1,0),FALSE)/1,0)</f>
        <v>0</v>
      </c>
      <c r="H308">
        <f>IFERROR(VLOOKUP($B308,Kraftvärmeprod!$B$1:$AJ$550,MATCH(H$4,Kraftvärmeprod!$B$1:$AJ$1,0),FALSE)/1,0)-IFERROR(VLOOKUP($B308,'Slutlig allokering kvv'!$B$2:$AJ$550,MATCH(H$4,'Slutlig allokering kvv'!$B$1:$AJ$1,0),FALSE)/1,0)</f>
        <v>0</v>
      </c>
      <c r="I308">
        <f>IFERROR(VLOOKUP($B308,Kraftvärmeprod!$B$1:$AJ$550,MATCH(I$4,Kraftvärmeprod!$B$1:$AJ$1,0),FALSE)/1,0)-IFERROR(VLOOKUP($B308,'Slutlig allokering kvv'!$B$2:$AJ$550,MATCH(I$4,'Slutlig allokering kvv'!$B$1:$AJ$1,0),FALSE)/1,0)</f>
        <v>0</v>
      </c>
      <c r="J308">
        <f>IFERROR(VLOOKUP($B308,Kraftvärmeprod!$B$1:$AJ$550,MATCH(J$4,Kraftvärmeprod!$B$1:$AJ$1,0),FALSE)/1,0)-IFERROR(VLOOKUP($B308,'Slutlig allokering kvv'!$B$2:$AJ$550,MATCH(J$4,'Slutlig allokering kvv'!$B$1:$AJ$1,0),FALSE)/1,0)</f>
        <v>0</v>
      </c>
      <c r="K308">
        <f>IFERROR(VLOOKUP($B308,Kraftvärmeprod!$B$1:$AJ$550,MATCH(K$4,Kraftvärmeprod!$B$1:$AJ$1,0),FALSE)/1,0)-IFERROR(VLOOKUP($B308,'Slutlig allokering kvv'!$B$2:$AJ$550,MATCH(K$4,'Slutlig allokering kvv'!$B$1:$AJ$1,0),FALSE)/1,0)</f>
        <v>0</v>
      </c>
      <c r="L308">
        <f>IFERROR(VLOOKUP($B308,Kraftvärmeprod!$B$1:$AJ$550,MATCH(L$4,Kraftvärmeprod!$B$1:$AJ$1,0),FALSE)/1,0)-IFERROR(VLOOKUP($B308,'Slutlig allokering kvv'!$B$2:$AJ$550,MATCH(L$4,'Slutlig allokering kvv'!$B$1:$AJ$1,0),FALSE)/1,0)</f>
        <v>0</v>
      </c>
      <c r="M308">
        <f>IFERROR(VLOOKUP($B308,Kraftvärmeprod!$B$1:$AJ$550,MATCH(M$4,Kraftvärmeprod!$B$1:$AJ$1,0),FALSE)/1,0)-IFERROR(VLOOKUP($B308,'Slutlig allokering kvv'!$B$2:$AJ$550,MATCH(M$4,'Slutlig allokering kvv'!$B$1:$AJ$1,0),FALSE)/1,0)</f>
        <v>0</v>
      </c>
      <c r="N308">
        <f>IFERROR(VLOOKUP($B308,Kraftvärmeprod!$B$1:$AJ$550,MATCH(N$4,Kraftvärmeprod!$B$1:$AJ$1,0),FALSE)/1,0)-IFERROR(VLOOKUP($B308,'Slutlig allokering kvv'!$B$2:$AJ$550,MATCH(N$4,'Slutlig allokering kvv'!$B$1:$AJ$1,0),FALSE)/1,0)</f>
        <v>0</v>
      </c>
      <c r="O308">
        <f>IFERROR(VLOOKUP($B308,Kraftvärmeprod!$B$1:$AJ$550,MATCH(O$4,Kraftvärmeprod!$B$1:$AJ$1,0),FALSE)/1,0)-IFERROR(VLOOKUP($B308,'Slutlig allokering kvv'!$B$2:$AJ$550,MATCH(O$4,'Slutlig allokering kvv'!$B$1:$AJ$1,0),FALSE)/1,0)</f>
        <v>0</v>
      </c>
      <c r="P308">
        <f>IFERROR(VLOOKUP($B308,Kraftvärmeprod!$B$1:$AJ$550,MATCH(P$4,Kraftvärmeprod!$B$1:$AJ$1,0),FALSE)/1,0)-IFERROR(VLOOKUP($B308,'Slutlig allokering kvv'!$B$2:$AJ$550,MATCH(P$4,'Slutlig allokering kvv'!$B$1:$AJ$1,0),FALSE)/1,0)</f>
        <v>0</v>
      </c>
      <c r="Q308">
        <f>IFERROR(VLOOKUP($B308,Kraftvärmeprod!$B$1:$AJ$550,MATCH(Q$4,Kraftvärmeprod!$B$1:$AJ$1,0),FALSE)/1,0)-IFERROR(VLOOKUP($B308,'Slutlig allokering kvv'!$B$2:$AJ$550,MATCH(Q$4,'Slutlig allokering kvv'!$B$1:$AJ$1,0),FALSE)/1,0)</f>
        <v>0</v>
      </c>
      <c r="R308">
        <f>IFERROR(VLOOKUP($B308,Kraftvärmeprod!$B$1:$AJ$550,MATCH(R$4,Kraftvärmeprod!$B$1:$AJ$1,0),FALSE)/1,0)-IFERROR(VLOOKUP($B308,'Slutlig allokering kvv'!$B$2:$AJ$550,MATCH(R$4,'Slutlig allokering kvv'!$B$1:$AJ$1,0),FALSE)/1,0)</f>
        <v>0</v>
      </c>
      <c r="S308">
        <f>IFERROR(VLOOKUP($B308,Kraftvärmeprod!$B$1:$AJ$550,MATCH(S$4,Kraftvärmeprod!$B$1:$AJ$1,0),FALSE)/1,0)-IFERROR(VLOOKUP($B308,'Slutlig allokering kvv'!$B$2:$AJ$550,MATCH(S$4,'Slutlig allokering kvv'!$B$1:$AJ$1,0),FALSE)/1,0)</f>
        <v>0</v>
      </c>
      <c r="T308">
        <f>IFERROR(VLOOKUP($B308,Kraftvärmeprod!$B$1:$AJ$550,MATCH(T$4,Kraftvärmeprod!$B$1:$AJ$1,0),FALSE)/1,0)-IFERROR(VLOOKUP($B308,'Slutlig allokering kvv'!$B$2:$AJ$550,MATCH(T$4,'Slutlig allokering kvv'!$B$1:$AJ$1,0),FALSE)/1,0)</f>
        <v>0</v>
      </c>
      <c r="U308">
        <f>IFERROR(VLOOKUP($B308,Kraftvärmeprod!$B$1:$AJ$550,MATCH(U$4,Kraftvärmeprod!$B$1:$AJ$1,0),FALSE)/1,0)-IFERROR(VLOOKUP($B308,'Slutlig allokering kvv'!$B$2:$AJ$550,MATCH(U$4,'Slutlig allokering kvv'!$B$1:$AJ$1,0),FALSE)/1,0)</f>
        <v>0</v>
      </c>
      <c r="V308">
        <f>IFERROR(VLOOKUP($B308,Kraftvärmeprod!$B$1:$AJ$550,MATCH(V$4,Kraftvärmeprod!$B$1:$AJ$1,0),FALSE)/1,0)-IFERROR(VLOOKUP($B308,'Slutlig allokering kvv'!$B$2:$AJ$550,MATCH(V$4,'Slutlig allokering kvv'!$B$1:$AJ$1,0),FALSE)/1,0)</f>
        <v>0</v>
      </c>
      <c r="W308">
        <f>IFERROR(VLOOKUP($B308,Kraftvärmeprod!$B$1:$AJ$550,MATCH(W$4,Kraftvärmeprod!$B$1:$AJ$1,0),FALSE)/1,0)-IFERROR(VLOOKUP($B308,'Slutlig allokering kvv'!$B$2:$AJ$550,MATCH(W$4,'Slutlig allokering kvv'!$B$1:$AJ$1,0),FALSE)/1,0)</f>
        <v>0</v>
      </c>
      <c r="X308">
        <f>IFERROR(VLOOKUP($B308,Kraftvärmeprod!$B$1:$AJ$550,MATCH(X$4,Kraftvärmeprod!$B$1:$AJ$1,0),FALSE)/1,0)-IFERROR(VLOOKUP($B308,'Slutlig allokering kvv'!$B$2:$AJ$550,MATCH(X$4,'Slutlig allokering kvv'!$B$1:$AJ$1,0),FALSE)/1,0)</f>
        <v>0</v>
      </c>
      <c r="Y308">
        <f>IFERROR(VLOOKUP($B308,Kraftvärmeprod!$B$1:$AJ$550,MATCH(Y$4,Kraftvärmeprod!$B$1:$AJ$1,0),FALSE)/1,0)-IFERROR(VLOOKUP($B308,'Slutlig allokering kvv'!$B$2:$AJ$550,MATCH(Y$4,'Slutlig allokering kvv'!$B$1:$AJ$1,0),FALSE)/1,0)</f>
        <v>0</v>
      </c>
      <c r="Z308">
        <f>IFERROR(VLOOKUP($B308,Kraftvärmeprod!$B$1:$AJ$550,MATCH(Z$4,Kraftvärmeprod!$B$1:$AJ$1,0),FALSE)/1,0)-IFERROR(VLOOKUP($B308,'Slutlig allokering kvv'!$B$2:$AJ$550,MATCH(Z$4,'Slutlig allokering kvv'!$B$1:$AJ$1,0),FALSE)/1,0)</f>
        <v>0</v>
      </c>
      <c r="AA308">
        <f>IFERROR(VLOOKUP($B308,Kraftvärmeprod!$B$1:$AJ$550,MATCH(AA$4,Kraftvärmeprod!$B$1:$AJ$1,0),FALSE)/1,0)-IFERROR(VLOOKUP($B308,'Slutlig allokering kvv'!$B$2:$AJ$550,MATCH(AA$4,'Slutlig allokering kvv'!$B$1:$AJ$1,0),FALSE)/1,0)</f>
        <v>0</v>
      </c>
      <c r="AB308">
        <f>IFERROR(VLOOKUP($B308,Kraftvärmeprod!$B$1:$AJ$550,MATCH(AB$4,Kraftvärmeprod!$B$1:$AJ$1,0),FALSE)/1,0)-IFERROR(VLOOKUP($B308,'Slutlig allokering kvv'!$B$2:$AJ$550,MATCH(AB$4,'Slutlig allokering kvv'!$B$1:$AJ$1,0),FALSE)/1,0)</f>
        <v>0</v>
      </c>
      <c r="AC308">
        <f>IFERROR(VLOOKUP($B308,Kraftvärmeprod!$B$1:$AJ$550,MATCH(AC$4,Kraftvärmeprod!$B$1:$AJ$1,0),FALSE)/1,0)-IFERROR(VLOOKUP($B308,'Slutlig allokering kvv'!$B$2:$AJ$550,MATCH(AC$4,'Slutlig allokering kvv'!$B$1:$AJ$1,0),FALSE)/1,0)</f>
        <v>0</v>
      </c>
      <c r="AD308">
        <f>IFERROR(VLOOKUP($B308,Miljö!$B$1:$E$471,MATCH("Hjälpel kraftvärme (GWh)",Miljö!$B$1:$E$1,0),FALSE)/1,0)-IFERROR(VLOOKUP($B308,'Slutlig allokering kvv'!$B$2:$AJ$550,MATCH(AD$4,'Slutlig allokering kvv'!$B$1:$AJ$1,0),FALSE)/1,0)</f>
        <v>0</v>
      </c>
      <c r="AH308">
        <f t="shared" si="8"/>
        <v>0</v>
      </c>
      <c r="AJ308">
        <f>IFERROR(VLOOKUP($B308,'Slutlig allokering kvv'!$B$2:$AX$550,MATCH("Summa slutlig allokerad tillförd energi (utan hjälpel och rökgaskondensering):",'Slutlig allokering kvv'!$B$1:$AX$1,0),FALSE)/1,"")</f>
        <v>0</v>
      </c>
      <c r="AL308" s="195" t="str">
        <f>IFERROR(1-VLOOKUP($B308,'Slutlig allokering kvv'!$B$2:$AX$550,MATCH("Andel av bränsle i kvv som allokerats till värme, exklusive rökgaskondensering och hjälpel",'Slutlig allokering kvv'!$B$1:$AX$1,0),FALSE),"")</f>
        <v/>
      </c>
      <c r="AN308" s="195" t="str">
        <f t="shared" si="9"/>
        <v/>
      </c>
    </row>
    <row r="309" spans="1:40" x14ac:dyDescent="0.25">
      <c r="A309" s="2" t="s">
        <v>463</v>
      </c>
      <c r="B309" s="2" t="s">
        <v>467</v>
      </c>
      <c r="C309" t="str">
        <f>IFERROR(VLOOKUP($B309,Kraftvärmeprod!$B$1:$AH$479,MATCH(C$4,Kraftvärmeprod!$B$1:$AG$1,0),FALSE)/1,"")</f>
        <v/>
      </c>
      <c r="D309" t="str">
        <f>IFERROR(VLOOKUP($B309,Kraftvärmeprod!$B$1:$AH$479,MATCH(D$4,Kraftvärmeprod!$B$1:$AG$1,0),FALSE)/1,"")</f>
        <v/>
      </c>
      <c r="F309">
        <f>IFERROR(VLOOKUP($B309,Kraftvärmeprod!$B$1:$AJ$550,MATCH(F$4,Kraftvärmeprod!$B$1:$AJ$1,0),FALSE)/1,0)-IFERROR(VLOOKUP($B309,'Slutlig allokering kvv'!$B$2:$AJ$550,MATCH(F$4,'Slutlig allokering kvv'!$B$1:$AJ$1,0),FALSE)/1,0)</f>
        <v>0</v>
      </c>
      <c r="G309">
        <f>IFERROR(VLOOKUP($B309,Kraftvärmeprod!$B$1:$AJ$550,MATCH(G$4,Kraftvärmeprod!$B$1:$AJ$1,0),FALSE)/1,0)-IFERROR(VLOOKUP($B309,'Slutlig allokering kvv'!$B$2:$AJ$550,MATCH(G$4,'Slutlig allokering kvv'!$B$1:$AJ$1,0),FALSE)/1,0)</f>
        <v>0</v>
      </c>
      <c r="H309">
        <f>IFERROR(VLOOKUP($B309,Kraftvärmeprod!$B$1:$AJ$550,MATCH(H$4,Kraftvärmeprod!$B$1:$AJ$1,0),FALSE)/1,0)-IFERROR(VLOOKUP($B309,'Slutlig allokering kvv'!$B$2:$AJ$550,MATCH(H$4,'Slutlig allokering kvv'!$B$1:$AJ$1,0),FALSE)/1,0)</f>
        <v>0</v>
      </c>
      <c r="I309">
        <f>IFERROR(VLOOKUP($B309,Kraftvärmeprod!$B$1:$AJ$550,MATCH(I$4,Kraftvärmeprod!$B$1:$AJ$1,0),FALSE)/1,0)-IFERROR(VLOOKUP($B309,'Slutlig allokering kvv'!$B$2:$AJ$550,MATCH(I$4,'Slutlig allokering kvv'!$B$1:$AJ$1,0),FALSE)/1,0)</f>
        <v>0</v>
      </c>
      <c r="J309">
        <f>IFERROR(VLOOKUP($B309,Kraftvärmeprod!$B$1:$AJ$550,MATCH(J$4,Kraftvärmeprod!$B$1:$AJ$1,0),FALSE)/1,0)-IFERROR(VLOOKUP($B309,'Slutlig allokering kvv'!$B$2:$AJ$550,MATCH(J$4,'Slutlig allokering kvv'!$B$1:$AJ$1,0),FALSE)/1,0)</f>
        <v>0</v>
      </c>
      <c r="K309">
        <f>IFERROR(VLOOKUP($B309,Kraftvärmeprod!$B$1:$AJ$550,MATCH(K$4,Kraftvärmeprod!$B$1:$AJ$1,0),FALSE)/1,0)-IFERROR(VLOOKUP($B309,'Slutlig allokering kvv'!$B$2:$AJ$550,MATCH(K$4,'Slutlig allokering kvv'!$B$1:$AJ$1,0),FALSE)/1,0)</f>
        <v>0</v>
      </c>
      <c r="L309">
        <f>IFERROR(VLOOKUP($B309,Kraftvärmeprod!$B$1:$AJ$550,MATCH(L$4,Kraftvärmeprod!$B$1:$AJ$1,0),FALSE)/1,0)-IFERROR(VLOOKUP($B309,'Slutlig allokering kvv'!$B$2:$AJ$550,MATCH(L$4,'Slutlig allokering kvv'!$B$1:$AJ$1,0),FALSE)/1,0)</f>
        <v>0</v>
      </c>
      <c r="M309">
        <f>IFERROR(VLOOKUP($B309,Kraftvärmeprod!$B$1:$AJ$550,MATCH(M$4,Kraftvärmeprod!$B$1:$AJ$1,0),FALSE)/1,0)-IFERROR(VLOOKUP($B309,'Slutlig allokering kvv'!$B$2:$AJ$550,MATCH(M$4,'Slutlig allokering kvv'!$B$1:$AJ$1,0),FALSE)/1,0)</f>
        <v>0</v>
      </c>
      <c r="N309">
        <f>IFERROR(VLOOKUP($B309,Kraftvärmeprod!$B$1:$AJ$550,MATCH(N$4,Kraftvärmeprod!$B$1:$AJ$1,0),FALSE)/1,0)-IFERROR(VLOOKUP($B309,'Slutlig allokering kvv'!$B$2:$AJ$550,MATCH(N$4,'Slutlig allokering kvv'!$B$1:$AJ$1,0),FALSE)/1,0)</f>
        <v>0</v>
      </c>
      <c r="O309">
        <f>IFERROR(VLOOKUP($B309,Kraftvärmeprod!$B$1:$AJ$550,MATCH(O$4,Kraftvärmeprod!$B$1:$AJ$1,0),FALSE)/1,0)-IFERROR(VLOOKUP($B309,'Slutlig allokering kvv'!$B$2:$AJ$550,MATCH(O$4,'Slutlig allokering kvv'!$B$1:$AJ$1,0),FALSE)/1,0)</f>
        <v>0</v>
      </c>
      <c r="P309">
        <f>IFERROR(VLOOKUP($B309,Kraftvärmeprod!$B$1:$AJ$550,MATCH(P$4,Kraftvärmeprod!$B$1:$AJ$1,0),FALSE)/1,0)-IFERROR(VLOOKUP($B309,'Slutlig allokering kvv'!$B$2:$AJ$550,MATCH(P$4,'Slutlig allokering kvv'!$B$1:$AJ$1,0),FALSE)/1,0)</f>
        <v>0</v>
      </c>
      <c r="Q309">
        <f>IFERROR(VLOOKUP($B309,Kraftvärmeprod!$B$1:$AJ$550,MATCH(Q$4,Kraftvärmeprod!$B$1:$AJ$1,0),FALSE)/1,0)-IFERROR(VLOOKUP($B309,'Slutlig allokering kvv'!$B$2:$AJ$550,MATCH(Q$4,'Slutlig allokering kvv'!$B$1:$AJ$1,0),FALSE)/1,0)</f>
        <v>0</v>
      </c>
      <c r="R309">
        <f>IFERROR(VLOOKUP($B309,Kraftvärmeprod!$B$1:$AJ$550,MATCH(R$4,Kraftvärmeprod!$B$1:$AJ$1,0),FALSE)/1,0)-IFERROR(VLOOKUP($B309,'Slutlig allokering kvv'!$B$2:$AJ$550,MATCH(R$4,'Slutlig allokering kvv'!$B$1:$AJ$1,0),FALSE)/1,0)</f>
        <v>0</v>
      </c>
      <c r="S309">
        <f>IFERROR(VLOOKUP($B309,Kraftvärmeprod!$B$1:$AJ$550,MATCH(S$4,Kraftvärmeprod!$B$1:$AJ$1,0),FALSE)/1,0)-IFERROR(VLOOKUP($B309,'Slutlig allokering kvv'!$B$2:$AJ$550,MATCH(S$4,'Slutlig allokering kvv'!$B$1:$AJ$1,0),FALSE)/1,0)</f>
        <v>0</v>
      </c>
      <c r="T309">
        <f>IFERROR(VLOOKUP($B309,Kraftvärmeprod!$B$1:$AJ$550,MATCH(T$4,Kraftvärmeprod!$B$1:$AJ$1,0),FALSE)/1,0)-IFERROR(VLOOKUP($B309,'Slutlig allokering kvv'!$B$2:$AJ$550,MATCH(T$4,'Slutlig allokering kvv'!$B$1:$AJ$1,0),FALSE)/1,0)</f>
        <v>0</v>
      </c>
      <c r="U309">
        <f>IFERROR(VLOOKUP($B309,Kraftvärmeprod!$B$1:$AJ$550,MATCH(U$4,Kraftvärmeprod!$B$1:$AJ$1,0),FALSE)/1,0)-IFERROR(VLOOKUP($B309,'Slutlig allokering kvv'!$B$2:$AJ$550,MATCH(U$4,'Slutlig allokering kvv'!$B$1:$AJ$1,0),FALSE)/1,0)</f>
        <v>0</v>
      </c>
      <c r="V309">
        <f>IFERROR(VLOOKUP($B309,Kraftvärmeprod!$B$1:$AJ$550,MATCH(V$4,Kraftvärmeprod!$B$1:$AJ$1,0),FALSE)/1,0)-IFERROR(VLOOKUP($B309,'Slutlig allokering kvv'!$B$2:$AJ$550,MATCH(V$4,'Slutlig allokering kvv'!$B$1:$AJ$1,0),FALSE)/1,0)</f>
        <v>0</v>
      </c>
      <c r="W309">
        <f>IFERROR(VLOOKUP($B309,Kraftvärmeprod!$B$1:$AJ$550,MATCH(W$4,Kraftvärmeprod!$B$1:$AJ$1,0),FALSE)/1,0)-IFERROR(VLOOKUP($B309,'Slutlig allokering kvv'!$B$2:$AJ$550,MATCH(W$4,'Slutlig allokering kvv'!$B$1:$AJ$1,0),FALSE)/1,0)</f>
        <v>0</v>
      </c>
      <c r="X309">
        <f>IFERROR(VLOOKUP($B309,Kraftvärmeprod!$B$1:$AJ$550,MATCH(X$4,Kraftvärmeprod!$B$1:$AJ$1,0),FALSE)/1,0)-IFERROR(VLOOKUP($B309,'Slutlig allokering kvv'!$B$2:$AJ$550,MATCH(X$4,'Slutlig allokering kvv'!$B$1:$AJ$1,0),FALSE)/1,0)</f>
        <v>0</v>
      </c>
      <c r="Y309">
        <f>IFERROR(VLOOKUP($B309,Kraftvärmeprod!$B$1:$AJ$550,MATCH(Y$4,Kraftvärmeprod!$B$1:$AJ$1,0),FALSE)/1,0)-IFERROR(VLOOKUP($B309,'Slutlig allokering kvv'!$B$2:$AJ$550,MATCH(Y$4,'Slutlig allokering kvv'!$B$1:$AJ$1,0),FALSE)/1,0)</f>
        <v>0</v>
      </c>
      <c r="Z309">
        <f>IFERROR(VLOOKUP($B309,Kraftvärmeprod!$B$1:$AJ$550,MATCH(Z$4,Kraftvärmeprod!$B$1:$AJ$1,0),FALSE)/1,0)-IFERROR(VLOOKUP($B309,'Slutlig allokering kvv'!$B$2:$AJ$550,MATCH(Z$4,'Slutlig allokering kvv'!$B$1:$AJ$1,0),FALSE)/1,0)</f>
        <v>0</v>
      </c>
      <c r="AA309">
        <f>IFERROR(VLOOKUP($B309,Kraftvärmeprod!$B$1:$AJ$550,MATCH(AA$4,Kraftvärmeprod!$B$1:$AJ$1,0),FALSE)/1,0)-IFERROR(VLOOKUP($B309,'Slutlig allokering kvv'!$B$2:$AJ$550,MATCH(AA$4,'Slutlig allokering kvv'!$B$1:$AJ$1,0),FALSE)/1,0)</f>
        <v>0</v>
      </c>
      <c r="AB309">
        <f>IFERROR(VLOOKUP($B309,Kraftvärmeprod!$B$1:$AJ$550,MATCH(AB$4,Kraftvärmeprod!$B$1:$AJ$1,0),FALSE)/1,0)-IFERROR(VLOOKUP($B309,'Slutlig allokering kvv'!$B$2:$AJ$550,MATCH(AB$4,'Slutlig allokering kvv'!$B$1:$AJ$1,0),FALSE)/1,0)</f>
        <v>0</v>
      </c>
      <c r="AC309">
        <f>IFERROR(VLOOKUP($B309,Kraftvärmeprod!$B$1:$AJ$550,MATCH(AC$4,Kraftvärmeprod!$B$1:$AJ$1,0),FALSE)/1,0)-IFERROR(VLOOKUP($B309,'Slutlig allokering kvv'!$B$2:$AJ$550,MATCH(AC$4,'Slutlig allokering kvv'!$B$1:$AJ$1,0),FALSE)/1,0)</f>
        <v>0</v>
      </c>
      <c r="AD309">
        <f>IFERROR(VLOOKUP($B309,Miljö!$B$1:$E$471,MATCH("Hjälpel kraftvärme (GWh)",Miljö!$B$1:$E$1,0),FALSE)/1,0)-IFERROR(VLOOKUP($B309,'Slutlig allokering kvv'!$B$2:$AJ$550,MATCH(AD$4,'Slutlig allokering kvv'!$B$1:$AJ$1,0),FALSE)/1,0)</f>
        <v>0</v>
      </c>
      <c r="AH309">
        <f t="shared" si="8"/>
        <v>0</v>
      </c>
      <c r="AJ309">
        <f>IFERROR(VLOOKUP($B309,'Slutlig allokering kvv'!$B$2:$AX$550,MATCH("Summa slutlig allokerad tillförd energi (utan hjälpel och rökgaskondensering):",'Slutlig allokering kvv'!$B$1:$AX$1,0),FALSE)/1,"")</f>
        <v>0</v>
      </c>
      <c r="AL309" s="195" t="str">
        <f>IFERROR(1-VLOOKUP($B309,'Slutlig allokering kvv'!$B$2:$AX$550,MATCH("Andel av bränsle i kvv som allokerats till värme, exklusive rökgaskondensering och hjälpel",'Slutlig allokering kvv'!$B$1:$AX$1,0),FALSE),"")</f>
        <v/>
      </c>
      <c r="AN309" s="195" t="str">
        <f t="shared" si="9"/>
        <v/>
      </c>
    </row>
    <row r="310" spans="1:40" x14ac:dyDescent="0.25">
      <c r="A310" s="2" t="s">
        <v>463</v>
      </c>
      <c r="B310" s="2" t="s">
        <v>468</v>
      </c>
      <c r="C310" t="str">
        <f>IFERROR(VLOOKUP($B310,Kraftvärmeprod!$B$1:$AH$479,MATCH(C$4,Kraftvärmeprod!$B$1:$AG$1,0),FALSE)/1,"")</f>
        <v/>
      </c>
      <c r="D310" t="str">
        <f>IFERROR(VLOOKUP($B310,Kraftvärmeprod!$B$1:$AH$479,MATCH(D$4,Kraftvärmeprod!$B$1:$AG$1,0),FALSE)/1,"")</f>
        <v/>
      </c>
      <c r="F310">
        <f>IFERROR(VLOOKUP($B310,Kraftvärmeprod!$B$1:$AJ$550,MATCH(F$4,Kraftvärmeprod!$B$1:$AJ$1,0),FALSE)/1,0)-IFERROR(VLOOKUP($B310,'Slutlig allokering kvv'!$B$2:$AJ$550,MATCH(F$4,'Slutlig allokering kvv'!$B$1:$AJ$1,0),FALSE)/1,0)</f>
        <v>0</v>
      </c>
      <c r="G310">
        <f>IFERROR(VLOOKUP($B310,Kraftvärmeprod!$B$1:$AJ$550,MATCH(G$4,Kraftvärmeprod!$B$1:$AJ$1,0),FALSE)/1,0)-IFERROR(VLOOKUP($B310,'Slutlig allokering kvv'!$B$2:$AJ$550,MATCH(G$4,'Slutlig allokering kvv'!$B$1:$AJ$1,0),FALSE)/1,0)</f>
        <v>0</v>
      </c>
      <c r="H310">
        <f>IFERROR(VLOOKUP($B310,Kraftvärmeprod!$B$1:$AJ$550,MATCH(H$4,Kraftvärmeprod!$B$1:$AJ$1,0),FALSE)/1,0)-IFERROR(VLOOKUP($B310,'Slutlig allokering kvv'!$B$2:$AJ$550,MATCH(H$4,'Slutlig allokering kvv'!$B$1:$AJ$1,0),FALSE)/1,0)</f>
        <v>0</v>
      </c>
      <c r="I310">
        <f>IFERROR(VLOOKUP($B310,Kraftvärmeprod!$B$1:$AJ$550,MATCH(I$4,Kraftvärmeprod!$B$1:$AJ$1,0),FALSE)/1,0)-IFERROR(VLOOKUP($B310,'Slutlig allokering kvv'!$B$2:$AJ$550,MATCH(I$4,'Slutlig allokering kvv'!$B$1:$AJ$1,0),FALSE)/1,0)</f>
        <v>0</v>
      </c>
      <c r="J310">
        <f>IFERROR(VLOOKUP($B310,Kraftvärmeprod!$B$1:$AJ$550,MATCH(J$4,Kraftvärmeprod!$B$1:$AJ$1,0),FALSE)/1,0)-IFERROR(VLOOKUP($B310,'Slutlig allokering kvv'!$B$2:$AJ$550,MATCH(J$4,'Slutlig allokering kvv'!$B$1:$AJ$1,0),FALSE)/1,0)</f>
        <v>0</v>
      </c>
      <c r="K310">
        <f>IFERROR(VLOOKUP($B310,Kraftvärmeprod!$B$1:$AJ$550,MATCH(K$4,Kraftvärmeprod!$B$1:$AJ$1,0),FALSE)/1,0)-IFERROR(VLOOKUP($B310,'Slutlig allokering kvv'!$B$2:$AJ$550,MATCH(K$4,'Slutlig allokering kvv'!$B$1:$AJ$1,0),FALSE)/1,0)</f>
        <v>0</v>
      </c>
      <c r="L310">
        <f>IFERROR(VLOOKUP($B310,Kraftvärmeprod!$B$1:$AJ$550,MATCH(L$4,Kraftvärmeprod!$B$1:$AJ$1,0),FALSE)/1,0)-IFERROR(VLOOKUP($B310,'Slutlig allokering kvv'!$B$2:$AJ$550,MATCH(L$4,'Slutlig allokering kvv'!$B$1:$AJ$1,0),FALSE)/1,0)</f>
        <v>0</v>
      </c>
      <c r="M310">
        <f>IFERROR(VLOOKUP($B310,Kraftvärmeprod!$B$1:$AJ$550,MATCH(M$4,Kraftvärmeprod!$B$1:$AJ$1,0),FALSE)/1,0)-IFERROR(VLOOKUP($B310,'Slutlig allokering kvv'!$B$2:$AJ$550,MATCH(M$4,'Slutlig allokering kvv'!$B$1:$AJ$1,0),FALSE)/1,0)</f>
        <v>0</v>
      </c>
      <c r="N310">
        <f>IFERROR(VLOOKUP($B310,Kraftvärmeprod!$B$1:$AJ$550,MATCH(N$4,Kraftvärmeprod!$B$1:$AJ$1,0),FALSE)/1,0)-IFERROR(VLOOKUP($B310,'Slutlig allokering kvv'!$B$2:$AJ$550,MATCH(N$4,'Slutlig allokering kvv'!$B$1:$AJ$1,0),FALSE)/1,0)</f>
        <v>0</v>
      </c>
      <c r="O310">
        <f>IFERROR(VLOOKUP($B310,Kraftvärmeprod!$B$1:$AJ$550,MATCH(O$4,Kraftvärmeprod!$B$1:$AJ$1,0),FALSE)/1,0)-IFERROR(VLOOKUP($B310,'Slutlig allokering kvv'!$B$2:$AJ$550,MATCH(O$4,'Slutlig allokering kvv'!$B$1:$AJ$1,0),FALSE)/1,0)</f>
        <v>0</v>
      </c>
      <c r="P310">
        <f>IFERROR(VLOOKUP($B310,Kraftvärmeprod!$B$1:$AJ$550,MATCH(P$4,Kraftvärmeprod!$B$1:$AJ$1,0),FALSE)/1,0)-IFERROR(VLOOKUP($B310,'Slutlig allokering kvv'!$B$2:$AJ$550,MATCH(P$4,'Slutlig allokering kvv'!$B$1:$AJ$1,0),FALSE)/1,0)</f>
        <v>0</v>
      </c>
      <c r="Q310">
        <f>IFERROR(VLOOKUP($B310,Kraftvärmeprod!$B$1:$AJ$550,MATCH(Q$4,Kraftvärmeprod!$B$1:$AJ$1,0),FALSE)/1,0)-IFERROR(VLOOKUP($B310,'Slutlig allokering kvv'!$B$2:$AJ$550,MATCH(Q$4,'Slutlig allokering kvv'!$B$1:$AJ$1,0),FALSE)/1,0)</f>
        <v>0</v>
      </c>
      <c r="R310">
        <f>IFERROR(VLOOKUP($B310,Kraftvärmeprod!$B$1:$AJ$550,MATCH(R$4,Kraftvärmeprod!$B$1:$AJ$1,0),FALSE)/1,0)-IFERROR(VLOOKUP($B310,'Slutlig allokering kvv'!$B$2:$AJ$550,MATCH(R$4,'Slutlig allokering kvv'!$B$1:$AJ$1,0),FALSE)/1,0)</f>
        <v>0</v>
      </c>
      <c r="S310">
        <f>IFERROR(VLOOKUP($B310,Kraftvärmeprod!$B$1:$AJ$550,MATCH(S$4,Kraftvärmeprod!$B$1:$AJ$1,0),FALSE)/1,0)-IFERROR(VLOOKUP($B310,'Slutlig allokering kvv'!$B$2:$AJ$550,MATCH(S$4,'Slutlig allokering kvv'!$B$1:$AJ$1,0),FALSE)/1,0)</f>
        <v>0</v>
      </c>
      <c r="T310">
        <f>IFERROR(VLOOKUP($B310,Kraftvärmeprod!$B$1:$AJ$550,MATCH(T$4,Kraftvärmeprod!$B$1:$AJ$1,0),FALSE)/1,0)-IFERROR(VLOOKUP($B310,'Slutlig allokering kvv'!$B$2:$AJ$550,MATCH(T$4,'Slutlig allokering kvv'!$B$1:$AJ$1,0),FALSE)/1,0)</f>
        <v>0</v>
      </c>
      <c r="U310">
        <f>IFERROR(VLOOKUP($B310,Kraftvärmeprod!$B$1:$AJ$550,MATCH(U$4,Kraftvärmeprod!$B$1:$AJ$1,0),FALSE)/1,0)-IFERROR(VLOOKUP($B310,'Slutlig allokering kvv'!$B$2:$AJ$550,MATCH(U$4,'Slutlig allokering kvv'!$B$1:$AJ$1,0),FALSE)/1,0)</f>
        <v>0</v>
      </c>
      <c r="V310">
        <f>IFERROR(VLOOKUP($B310,Kraftvärmeprod!$B$1:$AJ$550,MATCH(V$4,Kraftvärmeprod!$B$1:$AJ$1,0),FALSE)/1,0)-IFERROR(VLOOKUP($B310,'Slutlig allokering kvv'!$B$2:$AJ$550,MATCH(V$4,'Slutlig allokering kvv'!$B$1:$AJ$1,0),FALSE)/1,0)</f>
        <v>0</v>
      </c>
      <c r="W310">
        <f>IFERROR(VLOOKUP($B310,Kraftvärmeprod!$B$1:$AJ$550,MATCH(W$4,Kraftvärmeprod!$B$1:$AJ$1,0),FALSE)/1,0)-IFERROR(VLOOKUP($B310,'Slutlig allokering kvv'!$B$2:$AJ$550,MATCH(W$4,'Slutlig allokering kvv'!$B$1:$AJ$1,0),FALSE)/1,0)</f>
        <v>0</v>
      </c>
      <c r="X310">
        <f>IFERROR(VLOOKUP($B310,Kraftvärmeprod!$B$1:$AJ$550,MATCH(X$4,Kraftvärmeprod!$B$1:$AJ$1,0),FALSE)/1,0)-IFERROR(VLOOKUP($B310,'Slutlig allokering kvv'!$B$2:$AJ$550,MATCH(X$4,'Slutlig allokering kvv'!$B$1:$AJ$1,0),FALSE)/1,0)</f>
        <v>0</v>
      </c>
      <c r="Y310">
        <f>IFERROR(VLOOKUP($B310,Kraftvärmeprod!$B$1:$AJ$550,MATCH(Y$4,Kraftvärmeprod!$B$1:$AJ$1,0),FALSE)/1,0)-IFERROR(VLOOKUP($B310,'Slutlig allokering kvv'!$B$2:$AJ$550,MATCH(Y$4,'Slutlig allokering kvv'!$B$1:$AJ$1,0),FALSE)/1,0)</f>
        <v>0</v>
      </c>
      <c r="Z310">
        <f>IFERROR(VLOOKUP($B310,Kraftvärmeprod!$B$1:$AJ$550,MATCH(Z$4,Kraftvärmeprod!$B$1:$AJ$1,0),FALSE)/1,0)-IFERROR(VLOOKUP($B310,'Slutlig allokering kvv'!$B$2:$AJ$550,MATCH(Z$4,'Slutlig allokering kvv'!$B$1:$AJ$1,0),FALSE)/1,0)</f>
        <v>0</v>
      </c>
      <c r="AA310">
        <f>IFERROR(VLOOKUP($B310,Kraftvärmeprod!$B$1:$AJ$550,MATCH(AA$4,Kraftvärmeprod!$B$1:$AJ$1,0),FALSE)/1,0)-IFERROR(VLOOKUP($B310,'Slutlig allokering kvv'!$B$2:$AJ$550,MATCH(AA$4,'Slutlig allokering kvv'!$B$1:$AJ$1,0),FALSE)/1,0)</f>
        <v>0</v>
      </c>
      <c r="AB310">
        <f>IFERROR(VLOOKUP($B310,Kraftvärmeprod!$B$1:$AJ$550,MATCH(AB$4,Kraftvärmeprod!$B$1:$AJ$1,0),FALSE)/1,0)-IFERROR(VLOOKUP($B310,'Slutlig allokering kvv'!$B$2:$AJ$550,MATCH(AB$4,'Slutlig allokering kvv'!$B$1:$AJ$1,0),FALSE)/1,0)</f>
        <v>0</v>
      </c>
      <c r="AC310">
        <f>IFERROR(VLOOKUP($B310,Kraftvärmeprod!$B$1:$AJ$550,MATCH(AC$4,Kraftvärmeprod!$B$1:$AJ$1,0),FALSE)/1,0)-IFERROR(VLOOKUP($B310,'Slutlig allokering kvv'!$B$2:$AJ$550,MATCH(AC$4,'Slutlig allokering kvv'!$B$1:$AJ$1,0),FALSE)/1,0)</f>
        <v>0</v>
      </c>
      <c r="AD310">
        <f>IFERROR(VLOOKUP($B310,Miljö!$B$1:$E$471,MATCH("Hjälpel kraftvärme (GWh)",Miljö!$B$1:$E$1,0),FALSE)/1,0)-IFERROR(VLOOKUP($B310,'Slutlig allokering kvv'!$B$2:$AJ$550,MATCH(AD$4,'Slutlig allokering kvv'!$B$1:$AJ$1,0),FALSE)/1,0)</f>
        <v>0</v>
      </c>
      <c r="AH310">
        <f t="shared" si="8"/>
        <v>0</v>
      </c>
      <c r="AJ310">
        <f>IFERROR(VLOOKUP($B310,'Slutlig allokering kvv'!$B$2:$AX$550,MATCH("Summa slutlig allokerad tillförd energi (utan hjälpel och rökgaskondensering):",'Slutlig allokering kvv'!$B$1:$AX$1,0),FALSE)/1,"")</f>
        <v>0</v>
      </c>
      <c r="AL310" s="195" t="str">
        <f>IFERROR(1-VLOOKUP($B310,'Slutlig allokering kvv'!$B$2:$AX$550,MATCH("Andel av bränsle i kvv som allokerats till värme, exklusive rökgaskondensering och hjälpel",'Slutlig allokering kvv'!$B$1:$AX$1,0),FALSE),"")</f>
        <v/>
      </c>
      <c r="AN310" s="195" t="str">
        <f t="shared" si="9"/>
        <v/>
      </c>
    </row>
    <row r="311" spans="1:40" x14ac:dyDescent="0.25">
      <c r="A311" s="2" t="s">
        <v>469</v>
      </c>
      <c r="B311" s="2" t="s">
        <v>470</v>
      </c>
      <c r="C311" t="str">
        <f>IFERROR(VLOOKUP($B311,Kraftvärmeprod!$B$1:$AH$479,MATCH(C$4,Kraftvärmeprod!$B$1:$AG$1,0),FALSE)/1,"")</f>
        <v/>
      </c>
      <c r="D311" t="str">
        <f>IFERROR(VLOOKUP($B311,Kraftvärmeprod!$B$1:$AH$479,MATCH(D$4,Kraftvärmeprod!$B$1:$AG$1,0),FALSE)/1,"")</f>
        <v/>
      </c>
      <c r="F311">
        <f>IFERROR(VLOOKUP($B311,Kraftvärmeprod!$B$1:$AJ$550,MATCH(F$4,Kraftvärmeprod!$B$1:$AJ$1,0),FALSE)/1,0)-IFERROR(VLOOKUP($B311,'Slutlig allokering kvv'!$B$2:$AJ$550,MATCH(F$4,'Slutlig allokering kvv'!$B$1:$AJ$1,0),FALSE)/1,0)</f>
        <v>0</v>
      </c>
      <c r="G311">
        <f>IFERROR(VLOOKUP($B311,Kraftvärmeprod!$B$1:$AJ$550,MATCH(G$4,Kraftvärmeprod!$B$1:$AJ$1,0),FALSE)/1,0)-IFERROR(VLOOKUP($B311,'Slutlig allokering kvv'!$B$2:$AJ$550,MATCH(G$4,'Slutlig allokering kvv'!$B$1:$AJ$1,0),FALSE)/1,0)</f>
        <v>0</v>
      </c>
      <c r="H311">
        <f>IFERROR(VLOOKUP($B311,Kraftvärmeprod!$B$1:$AJ$550,MATCH(H$4,Kraftvärmeprod!$B$1:$AJ$1,0),FALSE)/1,0)-IFERROR(VLOOKUP($B311,'Slutlig allokering kvv'!$B$2:$AJ$550,MATCH(H$4,'Slutlig allokering kvv'!$B$1:$AJ$1,0),FALSE)/1,0)</f>
        <v>0</v>
      </c>
      <c r="I311">
        <f>IFERROR(VLOOKUP($B311,Kraftvärmeprod!$B$1:$AJ$550,MATCH(I$4,Kraftvärmeprod!$B$1:$AJ$1,0),FALSE)/1,0)-IFERROR(VLOOKUP($B311,'Slutlig allokering kvv'!$B$2:$AJ$550,MATCH(I$4,'Slutlig allokering kvv'!$B$1:$AJ$1,0),FALSE)/1,0)</f>
        <v>0</v>
      </c>
      <c r="J311">
        <f>IFERROR(VLOOKUP($B311,Kraftvärmeprod!$B$1:$AJ$550,MATCH(J$4,Kraftvärmeprod!$B$1:$AJ$1,0),FALSE)/1,0)-IFERROR(VLOOKUP($B311,'Slutlig allokering kvv'!$B$2:$AJ$550,MATCH(J$4,'Slutlig allokering kvv'!$B$1:$AJ$1,0),FALSE)/1,0)</f>
        <v>0</v>
      </c>
      <c r="K311">
        <f>IFERROR(VLOOKUP($B311,Kraftvärmeprod!$B$1:$AJ$550,MATCH(K$4,Kraftvärmeprod!$B$1:$AJ$1,0),FALSE)/1,0)-IFERROR(VLOOKUP($B311,'Slutlig allokering kvv'!$B$2:$AJ$550,MATCH(K$4,'Slutlig allokering kvv'!$B$1:$AJ$1,0),FALSE)/1,0)</f>
        <v>0</v>
      </c>
      <c r="L311">
        <f>IFERROR(VLOOKUP($B311,Kraftvärmeprod!$B$1:$AJ$550,MATCH(L$4,Kraftvärmeprod!$B$1:$AJ$1,0),FALSE)/1,0)-IFERROR(VLOOKUP($B311,'Slutlig allokering kvv'!$B$2:$AJ$550,MATCH(L$4,'Slutlig allokering kvv'!$B$1:$AJ$1,0),FALSE)/1,0)</f>
        <v>0</v>
      </c>
      <c r="M311">
        <f>IFERROR(VLOOKUP($B311,Kraftvärmeprod!$B$1:$AJ$550,MATCH(M$4,Kraftvärmeprod!$B$1:$AJ$1,0),FALSE)/1,0)-IFERROR(VLOOKUP($B311,'Slutlig allokering kvv'!$B$2:$AJ$550,MATCH(M$4,'Slutlig allokering kvv'!$B$1:$AJ$1,0),FALSE)/1,0)</f>
        <v>0</v>
      </c>
      <c r="N311">
        <f>IFERROR(VLOOKUP($B311,Kraftvärmeprod!$B$1:$AJ$550,MATCH(N$4,Kraftvärmeprod!$B$1:$AJ$1,0),FALSE)/1,0)-IFERROR(VLOOKUP($B311,'Slutlig allokering kvv'!$B$2:$AJ$550,MATCH(N$4,'Slutlig allokering kvv'!$B$1:$AJ$1,0),FALSE)/1,0)</f>
        <v>0</v>
      </c>
      <c r="O311">
        <f>IFERROR(VLOOKUP($B311,Kraftvärmeprod!$B$1:$AJ$550,MATCH(O$4,Kraftvärmeprod!$B$1:$AJ$1,0),FALSE)/1,0)-IFERROR(VLOOKUP($B311,'Slutlig allokering kvv'!$B$2:$AJ$550,MATCH(O$4,'Slutlig allokering kvv'!$B$1:$AJ$1,0),FALSE)/1,0)</f>
        <v>0</v>
      </c>
      <c r="P311">
        <f>IFERROR(VLOOKUP($B311,Kraftvärmeprod!$B$1:$AJ$550,MATCH(P$4,Kraftvärmeprod!$B$1:$AJ$1,0),FALSE)/1,0)-IFERROR(VLOOKUP($B311,'Slutlig allokering kvv'!$B$2:$AJ$550,MATCH(P$4,'Slutlig allokering kvv'!$B$1:$AJ$1,0),FALSE)/1,0)</f>
        <v>0</v>
      </c>
      <c r="Q311">
        <f>IFERROR(VLOOKUP($B311,Kraftvärmeprod!$B$1:$AJ$550,MATCH(Q$4,Kraftvärmeprod!$B$1:$AJ$1,0),FALSE)/1,0)-IFERROR(VLOOKUP($B311,'Slutlig allokering kvv'!$B$2:$AJ$550,MATCH(Q$4,'Slutlig allokering kvv'!$B$1:$AJ$1,0),FALSE)/1,0)</f>
        <v>0</v>
      </c>
      <c r="R311">
        <f>IFERROR(VLOOKUP($B311,Kraftvärmeprod!$B$1:$AJ$550,MATCH(R$4,Kraftvärmeprod!$B$1:$AJ$1,0),FALSE)/1,0)-IFERROR(VLOOKUP($B311,'Slutlig allokering kvv'!$B$2:$AJ$550,MATCH(R$4,'Slutlig allokering kvv'!$B$1:$AJ$1,0),FALSE)/1,0)</f>
        <v>0</v>
      </c>
      <c r="S311">
        <f>IFERROR(VLOOKUP($B311,Kraftvärmeprod!$B$1:$AJ$550,MATCH(S$4,Kraftvärmeprod!$B$1:$AJ$1,0),FALSE)/1,0)-IFERROR(VLOOKUP($B311,'Slutlig allokering kvv'!$B$2:$AJ$550,MATCH(S$4,'Slutlig allokering kvv'!$B$1:$AJ$1,0),FALSE)/1,0)</f>
        <v>0</v>
      </c>
      <c r="T311">
        <f>IFERROR(VLOOKUP($B311,Kraftvärmeprod!$B$1:$AJ$550,MATCH(T$4,Kraftvärmeprod!$B$1:$AJ$1,0),FALSE)/1,0)-IFERROR(VLOOKUP($B311,'Slutlig allokering kvv'!$B$2:$AJ$550,MATCH(T$4,'Slutlig allokering kvv'!$B$1:$AJ$1,0),FALSE)/1,0)</f>
        <v>0</v>
      </c>
      <c r="U311">
        <f>IFERROR(VLOOKUP($B311,Kraftvärmeprod!$B$1:$AJ$550,MATCH(U$4,Kraftvärmeprod!$B$1:$AJ$1,0),FALSE)/1,0)-IFERROR(VLOOKUP($B311,'Slutlig allokering kvv'!$B$2:$AJ$550,MATCH(U$4,'Slutlig allokering kvv'!$B$1:$AJ$1,0),FALSE)/1,0)</f>
        <v>0</v>
      </c>
      <c r="V311">
        <f>IFERROR(VLOOKUP($B311,Kraftvärmeprod!$B$1:$AJ$550,MATCH(V$4,Kraftvärmeprod!$B$1:$AJ$1,0),FALSE)/1,0)-IFERROR(VLOOKUP($B311,'Slutlig allokering kvv'!$B$2:$AJ$550,MATCH(V$4,'Slutlig allokering kvv'!$B$1:$AJ$1,0),FALSE)/1,0)</f>
        <v>0</v>
      </c>
      <c r="W311">
        <f>IFERROR(VLOOKUP($B311,Kraftvärmeprod!$B$1:$AJ$550,MATCH(W$4,Kraftvärmeprod!$B$1:$AJ$1,0),FALSE)/1,0)-IFERROR(VLOOKUP($B311,'Slutlig allokering kvv'!$B$2:$AJ$550,MATCH(W$4,'Slutlig allokering kvv'!$B$1:$AJ$1,0),FALSE)/1,0)</f>
        <v>0</v>
      </c>
      <c r="X311">
        <f>IFERROR(VLOOKUP($B311,Kraftvärmeprod!$B$1:$AJ$550,MATCH(X$4,Kraftvärmeprod!$B$1:$AJ$1,0),FALSE)/1,0)-IFERROR(VLOOKUP($B311,'Slutlig allokering kvv'!$B$2:$AJ$550,MATCH(X$4,'Slutlig allokering kvv'!$B$1:$AJ$1,0),FALSE)/1,0)</f>
        <v>0</v>
      </c>
      <c r="Y311">
        <f>IFERROR(VLOOKUP($B311,Kraftvärmeprod!$B$1:$AJ$550,MATCH(Y$4,Kraftvärmeprod!$B$1:$AJ$1,0),FALSE)/1,0)-IFERROR(VLOOKUP($B311,'Slutlig allokering kvv'!$B$2:$AJ$550,MATCH(Y$4,'Slutlig allokering kvv'!$B$1:$AJ$1,0),FALSE)/1,0)</f>
        <v>0</v>
      </c>
      <c r="Z311">
        <f>IFERROR(VLOOKUP($B311,Kraftvärmeprod!$B$1:$AJ$550,MATCH(Z$4,Kraftvärmeprod!$B$1:$AJ$1,0),FALSE)/1,0)-IFERROR(VLOOKUP($B311,'Slutlig allokering kvv'!$B$2:$AJ$550,MATCH(Z$4,'Slutlig allokering kvv'!$B$1:$AJ$1,0),FALSE)/1,0)</f>
        <v>0</v>
      </c>
      <c r="AA311">
        <f>IFERROR(VLOOKUP($B311,Kraftvärmeprod!$B$1:$AJ$550,MATCH(AA$4,Kraftvärmeprod!$B$1:$AJ$1,0),FALSE)/1,0)-IFERROR(VLOOKUP($B311,'Slutlig allokering kvv'!$B$2:$AJ$550,MATCH(AA$4,'Slutlig allokering kvv'!$B$1:$AJ$1,0),FALSE)/1,0)</f>
        <v>0</v>
      </c>
      <c r="AB311">
        <f>IFERROR(VLOOKUP($B311,Kraftvärmeprod!$B$1:$AJ$550,MATCH(AB$4,Kraftvärmeprod!$B$1:$AJ$1,0),FALSE)/1,0)-IFERROR(VLOOKUP($B311,'Slutlig allokering kvv'!$B$2:$AJ$550,MATCH(AB$4,'Slutlig allokering kvv'!$B$1:$AJ$1,0),FALSE)/1,0)</f>
        <v>0</v>
      </c>
      <c r="AC311">
        <f>IFERROR(VLOOKUP($B311,Kraftvärmeprod!$B$1:$AJ$550,MATCH(AC$4,Kraftvärmeprod!$B$1:$AJ$1,0),FALSE)/1,0)-IFERROR(VLOOKUP($B311,'Slutlig allokering kvv'!$B$2:$AJ$550,MATCH(AC$4,'Slutlig allokering kvv'!$B$1:$AJ$1,0),FALSE)/1,0)</f>
        <v>0</v>
      </c>
      <c r="AD311">
        <f>IFERROR(VLOOKUP($B311,Miljö!$B$1:$E$471,MATCH("Hjälpel kraftvärme (GWh)",Miljö!$B$1:$E$1,0),FALSE)/1,0)-IFERROR(VLOOKUP($B311,'Slutlig allokering kvv'!$B$2:$AJ$550,MATCH(AD$4,'Slutlig allokering kvv'!$B$1:$AJ$1,0),FALSE)/1,0)</f>
        <v>0</v>
      </c>
      <c r="AH311">
        <f t="shared" si="8"/>
        <v>0</v>
      </c>
      <c r="AJ311">
        <f>IFERROR(VLOOKUP($B311,'Slutlig allokering kvv'!$B$2:$AX$550,MATCH("Summa slutlig allokerad tillförd energi (utan hjälpel och rökgaskondensering):",'Slutlig allokering kvv'!$B$1:$AX$1,0),FALSE)/1,"")</f>
        <v>0</v>
      </c>
      <c r="AL311" s="195" t="str">
        <f>IFERROR(1-VLOOKUP($B311,'Slutlig allokering kvv'!$B$2:$AX$550,MATCH("Andel av bränsle i kvv som allokerats till värme, exklusive rökgaskondensering och hjälpel",'Slutlig allokering kvv'!$B$1:$AX$1,0),FALSE),"")</f>
        <v/>
      </c>
      <c r="AN311" s="195" t="str">
        <f t="shared" si="9"/>
        <v/>
      </c>
    </row>
    <row r="312" spans="1:40" x14ac:dyDescent="0.25">
      <c r="A312" s="2" t="s">
        <v>469</v>
      </c>
      <c r="B312" s="2" t="s">
        <v>471</v>
      </c>
      <c r="C312" t="str">
        <f>IFERROR(VLOOKUP($B312,Kraftvärmeprod!$B$1:$AH$479,MATCH(C$4,Kraftvärmeprod!$B$1:$AG$1,0),FALSE)/1,"")</f>
        <v/>
      </c>
      <c r="D312" t="str">
        <f>IFERROR(VLOOKUP($B312,Kraftvärmeprod!$B$1:$AH$479,MATCH(D$4,Kraftvärmeprod!$B$1:$AG$1,0),FALSE)/1,"")</f>
        <v/>
      </c>
      <c r="F312">
        <f>IFERROR(VLOOKUP($B312,Kraftvärmeprod!$B$1:$AJ$550,MATCH(F$4,Kraftvärmeprod!$B$1:$AJ$1,0),FALSE)/1,0)-IFERROR(VLOOKUP($B312,'Slutlig allokering kvv'!$B$2:$AJ$550,MATCH(F$4,'Slutlig allokering kvv'!$B$1:$AJ$1,0),FALSE)/1,0)</f>
        <v>0</v>
      </c>
      <c r="G312">
        <f>IFERROR(VLOOKUP($B312,Kraftvärmeprod!$B$1:$AJ$550,MATCH(G$4,Kraftvärmeprod!$B$1:$AJ$1,0),FALSE)/1,0)-IFERROR(VLOOKUP($B312,'Slutlig allokering kvv'!$B$2:$AJ$550,MATCH(G$4,'Slutlig allokering kvv'!$B$1:$AJ$1,0),FALSE)/1,0)</f>
        <v>0</v>
      </c>
      <c r="H312">
        <f>IFERROR(VLOOKUP($B312,Kraftvärmeprod!$B$1:$AJ$550,MATCH(H$4,Kraftvärmeprod!$B$1:$AJ$1,0),FALSE)/1,0)-IFERROR(VLOOKUP($B312,'Slutlig allokering kvv'!$B$2:$AJ$550,MATCH(H$4,'Slutlig allokering kvv'!$B$1:$AJ$1,0),FALSE)/1,0)</f>
        <v>0</v>
      </c>
      <c r="I312">
        <f>IFERROR(VLOOKUP($B312,Kraftvärmeprod!$B$1:$AJ$550,MATCH(I$4,Kraftvärmeprod!$B$1:$AJ$1,0),FALSE)/1,0)-IFERROR(VLOOKUP($B312,'Slutlig allokering kvv'!$B$2:$AJ$550,MATCH(I$4,'Slutlig allokering kvv'!$B$1:$AJ$1,0),FALSE)/1,0)</f>
        <v>0</v>
      </c>
      <c r="J312">
        <f>IFERROR(VLOOKUP($B312,Kraftvärmeprod!$B$1:$AJ$550,MATCH(J$4,Kraftvärmeprod!$B$1:$AJ$1,0),FALSE)/1,0)-IFERROR(VLOOKUP($B312,'Slutlig allokering kvv'!$B$2:$AJ$550,MATCH(J$4,'Slutlig allokering kvv'!$B$1:$AJ$1,0),FALSE)/1,0)</f>
        <v>0</v>
      </c>
      <c r="K312">
        <f>IFERROR(VLOOKUP($B312,Kraftvärmeprod!$B$1:$AJ$550,MATCH(K$4,Kraftvärmeprod!$B$1:$AJ$1,0),FALSE)/1,0)-IFERROR(VLOOKUP($B312,'Slutlig allokering kvv'!$B$2:$AJ$550,MATCH(K$4,'Slutlig allokering kvv'!$B$1:$AJ$1,0),FALSE)/1,0)</f>
        <v>0</v>
      </c>
      <c r="L312">
        <f>IFERROR(VLOOKUP($B312,Kraftvärmeprod!$B$1:$AJ$550,MATCH(L$4,Kraftvärmeprod!$B$1:$AJ$1,0),FALSE)/1,0)-IFERROR(VLOOKUP($B312,'Slutlig allokering kvv'!$B$2:$AJ$550,MATCH(L$4,'Slutlig allokering kvv'!$B$1:$AJ$1,0),FALSE)/1,0)</f>
        <v>0</v>
      </c>
      <c r="M312">
        <f>IFERROR(VLOOKUP($B312,Kraftvärmeprod!$B$1:$AJ$550,MATCH(M$4,Kraftvärmeprod!$B$1:$AJ$1,0),FALSE)/1,0)-IFERROR(VLOOKUP($B312,'Slutlig allokering kvv'!$B$2:$AJ$550,MATCH(M$4,'Slutlig allokering kvv'!$B$1:$AJ$1,0),FALSE)/1,0)</f>
        <v>0</v>
      </c>
      <c r="N312">
        <f>IFERROR(VLOOKUP($B312,Kraftvärmeprod!$B$1:$AJ$550,MATCH(N$4,Kraftvärmeprod!$B$1:$AJ$1,0),FALSE)/1,0)-IFERROR(VLOOKUP($B312,'Slutlig allokering kvv'!$B$2:$AJ$550,MATCH(N$4,'Slutlig allokering kvv'!$B$1:$AJ$1,0),FALSE)/1,0)</f>
        <v>0</v>
      </c>
      <c r="O312">
        <f>IFERROR(VLOOKUP($B312,Kraftvärmeprod!$B$1:$AJ$550,MATCH(O$4,Kraftvärmeprod!$B$1:$AJ$1,0),FALSE)/1,0)-IFERROR(VLOOKUP($B312,'Slutlig allokering kvv'!$B$2:$AJ$550,MATCH(O$4,'Slutlig allokering kvv'!$B$1:$AJ$1,0),FALSE)/1,0)</f>
        <v>0</v>
      </c>
      <c r="P312">
        <f>IFERROR(VLOOKUP($B312,Kraftvärmeprod!$B$1:$AJ$550,MATCH(P$4,Kraftvärmeprod!$B$1:$AJ$1,0),FALSE)/1,0)-IFERROR(VLOOKUP($B312,'Slutlig allokering kvv'!$B$2:$AJ$550,MATCH(P$4,'Slutlig allokering kvv'!$B$1:$AJ$1,0),FALSE)/1,0)</f>
        <v>0</v>
      </c>
      <c r="Q312">
        <f>IFERROR(VLOOKUP($B312,Kraftvärmeprod!$B$1:$AJ$550,MATCH(Q$4,Kraftvärmeprod!$B$1:$AJ$1,0),FALSE)/1,0)-IFERROR(VLOOKUP($B312,'Slutlig allokering kvv'!$B$2:$AJ$550,MATCH(Q$4,'Slutlig allokering kvv'!$B$1:$AJ$1,0),FALSE)/1,0)</f>
        <v>0</v>
      </c>
      <c r="R312">
        <f>IFERROR(VLOOKUP($B312,Kraftvärmeprod!$B$1:$AJ$550,MATCH(R$4,Kraftvärmeprod!$B$1:$AJ$1,0),FALSE)/1,0)-IFERROR(VLOOKUP($B312,'Slutlig allokering kvv'!$B$2:$AJ$550,MATCH(R$4,'Slutlig allokering kvv'!$B$1:$AJ$1,0),FALSE)/1,0)</f>
        <v>0</v>
      </c>
      <c r="S312">
        <f>IFERROR(VLOOKUP($B312,Kraftvärmeprod!$B$1:$AJ$550,MATCH(S$4,Kraftvärmeprod!$B$1:$AJ$1,0),FALSE)/1,0)-IFERROR(VLOOKUP($B312,'Slutlig allokering kvv'!$B$2:$AJ$550,MATCH(S$4,'Slutlig allokering kvv'!$B$1:$AJ$1,0),FALSE)/1,0)</f>
        <v>0</v>
      </c>
      <c r="T312">
        <f>IFERROR(VLOOKUP($B312,Kraftvärmeprod!$B$1:$AJ$550,MATCH(T$4,Kraftvärmeprod!$B$1:$AJ$1,0),FALSE)/1,0)-IFERROR(VLOOKUP($B312,'Slutlig allokering kvv'!$B$2:$AJ$550,MATCH(T$4,'Slutlig allokering kvv'!$B$1:$AJ$1,0),FALSE)/1,0)</f>
        <v>0</v>
      </c>
      <c r="U312">
        <f>IFERROR(VLOOKUP($B312,Kraftvärmeprod!$B$1:$AJ$550,MATCH(U$4,Kraftvärmeprod!$B$1:$AJ$1,0),FALSE)/1,0)-IFERROR(VLOOKUP($B312,'Slutlig allokering kvv'!$B$2:$AJ$550,MATCH(U$4,'Slutlig allokering kvv'!$B$1:$AJ$1,0),FALSE)/1,0)</f>
        <v>0</v>
      </c>
      <c r="V312">
        <f>IFERROR(VLOOKUP($B312,Kraftvärmeprod!$B$1:$AJ$550,MATCH(V$4,Kraftvärmeprod!$B$1:$AJ$1,0),FALSE)/1,0)-IFERROR(VLOOKUP($B312,'Slutlig allokering kvv'!$B$2:$AJ$550,MATCH(V$4,'Slutlig allokering kvv'!$B$1:$AJ$1,0),FALSE)/1,0)</f>
        <v>0</v>
      </c>
      <c r="W312">
        <f>IFERROR(VLOOKUP($B312,Kraftvärmeprod!$B$1:$AJ$550,MATCH(W$4,Kraftvärmeprod!$B$1:$AJ$1,0),FALSE)/1,0)-IFERROR(VLOOKUP($B312,'Slutlig allokering kvv'!$B$2:$AJ$550,MATCH(W$4,'Slutlig allokering kvv'!$B$1:$AJ$1,0),FALSE)/1,0)</f>
        <v>0</v>
      </c>
      <c r="X312">
        <f>IFERROR(VLOOKUP($B312,Kraftvärmeprod!$B$1:$AJ$550,MATCH(X$4,Kraftvärmeprod!$B$1:$AJ$1,0),FALSE)/1,0)-IFERROR(VLOOKUP($B312,'Slutlig allokering kvv'!$B$2:$AJ$550,MATCH(X$4,'Slutlig allokering kvv'!$B$1:$AJ$1,0),FALSE)/1,0)</f>
        <v>0</v>
      </c>
      <c r="Y312">
        <f>IFERROR(VLOOKUP($B312,Kraftvärmeprod!$B$1:$AJ$550,MATCH(Y$4,Kraftvärmeprod!$B$1:$AJ$1,0),FALSE)/1,0)-IFERROR(VLOOKUP($B312,'Slutlig allokering kvv'!$B$2:$AJ$550,MATCH(Y$4,'Slutlig allokering kvv'!$B$1:$AJ$1,0),FALSE)/1,0)</f>
        <v>0</v>
      </c>
      <c r="Z312">
        <f>IFERROR(VLOOKUP($B312,Kraftvärmeprod!$B$1:$AJ$550,MATCH(Z$4,Kraftvärmeprod!$B$1:$AJ$1,0),FALSE)/1,0)-IFERROR(VLOOKUP($B312,'Slutlig allokering kvv'!$B$2:$AJ$550,MATCH(Z$4,'Slutlig allokering kvv'!$B$1:$AJ$1,0),FALSE)/1,0)</f>
        <v>0</v>
      </c>
      <c r="AA312">
        <f>IFERROR(VLOOKUP($B312,Kraftvärmeprod!$B$1:$AJ$550,MATCH(AA$4,Kraftvärmeprod!$B$1:$AJ$1,0),FALSE)/1,0)-IFERROR(VLOOKUP($B312,'Slutlig allokering kvv'!$B$2:$AJ$550,MATCH(AA$4,'Slutlig allokering kvv'!$B$1:$AJ$1,0),FALSE)/1,0)</f>
        <v>0</v>
      </c>
      <c r="AB312">
        <f>IFERROR(VLOOKUP($B312,Kraftvärmeprod!$B$1:$AJ$550,MATCH(AB$4,Kraftvärmeprod!$B$1:$AJ$1,0),FALSE)/1,0)-IFERROR(VLOOKUP($B312,'Slutlig allokering kvv'!$B$2:$AJ$550,MATCH(AB$4,'Slutlig allokering kvv'!$B$1:$AJ$1,0),FALSE)/1,0)</f>
        <v>0</v>
      </c>
      <c r="AC312">
        <f>IFERROR(VLOOKUP($B312,Kraftvärmeprod!$B$1:$AJ$550,MATCH(AC$4,Kraftvärmeprod!$B$1:$AJ$1,0),FALSE)/1,0)-IFERROR(VLOOKUP($B312,'Slutlig allokering kvv'!$B$2:$AJ$550,MATCH(AC$4,'Slutlig allokering kvv'!$B$1:$AJ$1,0),FALSE)/1,0)</f>
        <v>0</v>
      </c>
      <c r="AD312">
        <f>IFERROR(VLOOKUP($B312,Miljö!$B$1:$E$471,MATCH("Hjälpel kraftvärme (GWh)",Miljö!$B$1:$E$1,0),FALSE)/1,0)-IFERROR(VLOOKUP($B312,'Slutlig allokering kvv'!$B$2:$AJ$550,MATCH(AD$4,'Slutlig allokering kvv'!$B$1:$AJ$1,0),FALSE)/1,0)</f>
        <v>0</v>
      </c>
      <c r="AH312">
        <f t="shared" si="8"/>
        <v>0</v>
      </c>
      <c r="AJ312">
        <f>IFERROR(VLOOKUP($B312,'Slutlig allokering kvv'!$B$2:$AX$550,MATCH("Summa slutlig allokerad tillförd energi (utan hjälpel och rökgaskondensering):",'Slutlig allokering kvv'!$B$1:$AX$1,0),FALSE)/1,"")</f>
        <v>0</v>
      </c>
      <c r="AL312" s="195" t="str">
        <f>IFERROR(1-VLOOKUP($B312,'Slutlig allokering kvv'!$B$2:$AX$550,MATCH("Andel av bränsle i kvv som allokerats till värme, exklusive rökgaskondensering och hjälpel",'Slutlig allokering kvv'!$B$1:$AX$1,0),FALSE),"")</f>
        <v/>
      </c>
      <c r="AN312" s="195" t="str">
        <f t="shared" si="9"/>
        <v/>
      </c>
    </row>
    <row r="313" spans="1:40" x14ac:dyDescent="0.25">
      <c r="A313" s="2" t="s">
        <v>472</v>
      </c>
      <c r="B313" s="2" t="s">
        <v>473</v>
      </c>
      <c r="C313" t="str">
        <f>IFERROR(VLOOKUP($B313,Kraftvärmeprod!$B$1:$AH$479,MATCH(C$4,Kraftvärmeprod!$B$1:$AG$1,0),FALSE)/1,"")</f>
        <v/>
      </c>
      <c r="D313" t="str">
        <f>IFERROR(VLOOKUP($B313,Kraftvärmeprod!$B$1:$AH$479,MATCH(D$4,Kraftvärmeprod!$B$1:$AG$1,0),FALSE)/1,"")</f>
        <v/>
      </c>
      <c r="F313">
        <f>IFERROR(VLOOKUP($B313,Kraftvärmeprod!$B$1:$AJ$550,MATCH(F$4,Kraftvärmeprod!$B$1:$AJ$1,0),FALSE)/1,0)-IFERROR(VLOOKUP($B313,'Slutlig allokering kvv'!$B$2:$AJ$550,MATCH(F$4,'Slutlig allokering kvv'!$B$1:$AJ$1,0),FALSE)/1,0)</f>
        <v>0</v>
      </c>
      <c r="G313">
        <f>IFERROR(VLOOKUP($B313,Kraftvärmeprod!$B$1:$AJ$550,MATCH(G$4,Kraftvärmeprod!$B$1:$AJ$1,0),FALSE)/1,0)-IFERROR(VLOOKUP($B313,'Slutlig allokering kvv'!$B$2:$AJ$550,MATCH(G$4,'Slutlig allokering kvv'!$B$1:$AJ$1,0),FALSE)/1,0)</f>
        <v>0</v>
      </c>
      <c r="H313">
        <f>IFERROR(VLOOKUP($B313,Kraftvärmeprod!$B$1:$AJ$550,MATCH(H$4,Kraftvärmeprod!$B$1:$AJ$1,0),FALSE)/1,0)-IFERROR(VLOOKUP($B313,'Slutlig allokering kvv'!$B$2:$AJ$550,MATCH(H$4,'Slutlig allokering kvv'!$B$1:$AJ$1,0),FALSE)/1,0)</f>
        <v>0</v>
      </c>
      <c r="I313">
        <f>IFERROR(VLOOKUP($B313,Kraftvärmeprod!$B$1:$AJ$550,MATCH(I$4,Kraftvärmeprod!$B$1:$AJ$1,0),FALSE)/1,0)-IFERROR(VLOOKUP($B313,'Slutlig allokering kvv'!$B$2:$AJ$550,MATCH(I$4,'Slutlig allokering kvv'!$B$1:$AJ$1,0),FALSE)/1,0)</f>
        <v>0</v>
      </c>
      <c r="J313">
        <f>IFERROR(VLOOKUP($B313,Kraftvärmeprod!$B$1:$AJ$550,MATCH(J$4,Kraftvärmeprod!$B$1:$AJ$1,0),FALSE)/1,0)-IFERROR(VLOOKUP($B313,'Slutlig allokering kvv'!$B$2:$AJ$550,MATCH(J$4,'Slutlig allokering kvv'!$B$1:$AJ$1,0),FALSE)/1,0)</f>
        <v>0</v>
      </c>
      <c r="K313">
        <f>IFERROR(VLOOKUP($B313,Kraftvärmeprod!$B$1:$AJ$550,MATCH(K$4,Kraftvärmeprod!$B$1:$AJ$1,0),FALSE)/1,0)-IFERROR(VLOOKUP($B313,'Slutlig allokering kvv'!$B$2:$AJ$550,MATCH(K$4,'Slutlig allokering kvv'!$B$1:$AJ$1,0),FALSE)/1,0)</f>
        <v>0</v>
      </c>
      <c r="L313">
        <f>IFERROR(VLOOKUP($B313,Kraftvärmeprod!$B$1:$AJ$550,MATCH(L$4,Kraftvärmeprod!$B$1:$AJ$1,0),FALSE)/1,0)-IFERROR(VLOOKUP($B313,'Slutlig allokering kvv'!$B$2:$AJ$550,MATCH(L$4,'Slutlig allokering kvv'!$B$1:$AJ$1,0),FALSE)/1,0)</f>
        <v>0</v>
      </c>
      <c r="M313">
        <f>IFERROR(VLOOKUP($B313,Kraftvärmeprod!$B$1:$AJ$550,MATCH(M$4,Kraftvärmeprod!$B$1:$AJ$1,0),FALSE)/1,0)-IFERROR(VLOOKUP($B313,'Slutlig allokering kvv'!$B$2:$AJ$550,MATCH(M$4,'Slutlig allokering kvv'!$B$1:$AJ$1,0),FALSE)/1,0)</f>
        <v>0</v>
      </c>
      <c r="N313">
        <f>IFERROR(VLOOKUP($B313,Kraftvärmeprod!$B$1:$AJ$550,MATCH(N$4,Kraftvärmeprod!$B$1:$AJ$1,0),FALSE)/1,0)-IFERROR(VLOOKUP($B313,'Slutlig allokering kvv'!$B$2:$AJ$550,MATCH(N$4,'Slutlig allokering kvv'!$B$1:$AJ$1,0),FALSE)/1,0)</f>
        <v>0</v>
      </c>
      <c r="O313">
        <f>IFERROR(VLOOKUP($B313,Kraftvärmeprod!$B$1:$AJ$550,MATCH(O$4,Kraftvärmeprod!$B$1:$AJ$1,0),FALSE)/1,0)-IFERROR(VLOOKUP($B313,'Slutlig allokering kvv'!$B$2:$AJ$550,MATCH(O$4,'Slutlig allokering kvv'!$B$1:$AJ$1,0),FALSE)/1,0)</f>
        <v>0</v>
      </c>
      <c r="P313">
        <f>IFERROR(VLOOKUP($B313,Kraftvärmeprod!$B$1:$AJ$550,MATCH(P$4,Kraftvärmeprod!$B$1:$AJ$1,0),FALSE)/1,0)-IFERROR(VLOOKUP($B313,'Slutlig allokering kvv'!$B$2:$AJ$550,MATCH(P$4,'Slutlig allokering kvv'!$B$1:$AJ$1,0),FALSE)/1,0)</f>
        <v>0</v>
      </c>
      <c r="Q313">
        <f>IFERROR(VLOOKUP($B313,Kraftvärmeprod!$B$1:$AJ$550,MATCH(Q$4,Kraftvärmeprod!$B$1:$AJ$1,0),FALSE)/1,0)-IFERROR(VLOOKUP($B313,'Slutlig allokering kvv'!$B$2:$AJ$550,MATCH(Q$4,'Slutlig allokering kvv'!$B$1:$AJ$1,0),FALSE)/1,0)</f>
        <v>0</v>
      </c>
      <c r="R313">
        <f>IFERROR(VLOOKUP($B313,Kraftvärmeprod!$B$1:$AJ$550,MATCH(R$4,Kraftvärmeprod!$B$1:$AJ$1,0),FALSE)/1,0)-IFERROR(VLOOKUP($B313,'Slutlig allokering kvv'!$B$2:$AJ$550,MATCH(R$4,'Slutlig allokering kvv'!$B$1:$AJ$1,0),FALSE)/1,0)</f>
        <v>0</v>
      </c>
      <c r="S313">
        <f>IFERROR(VLOOKUP($B313,Kraftvärmeprod!$B$1:$AJ$550,MATCH(S$4,Kraftvärmeprod!$B$1:$AJ$1,0),FALSE)/1,0)-IFERROR(VLOOKUP($B313,'Slutlig allokering kvv'!$B$2:$AJ$550,MATCH(S$4,'Slutlig allokering kvv'!$B$1:$AJ$1,0),FALSE)/1,0)</f>
        <v>0</v>
      </c>
      <c r="T313">
        <f>IFERROR(VLOOKUP($B313,Kraftvärmeprod!$B$1:$AJ$550,MATCH(T$4,Kraftvärmeprod!$B$1:$AJ$1,0),FALSE)/1,0)-IFERROR(VLOOKUP($B313,'Slutlig allokering kvv'!$B$2:$AJ$550,MATCH(T$4,'Slutlig allokering kvv'!$B$1:$AJ$1,0),FALSE)/1,0)</f>
        <v>0</v>
      </c>
      <c r="U313">
        <f>IFERROR(VLOOKUP($B313,Kraftvärmeprod!$B$1:$AJ$550,MATCH(U$4,Kraftvärmeprod!$B$1:$AJ$1,0),FALSE)/1,0)-IFERROR(VLOOKUP($B313,'Slutlig allokering kvv'!$B$2:$AJ$550,MATCH(U$4,'Slutlig allokering kvv'!$B$1:$AJ$1,0),FALSE)/1,0)</f>
        <v>0</v>
      </c>
      <c r="V313">
        <f>IFERROR(VLOOKUP($B313,Kraftvärmeprod!$B$1:$AJ$550,MATCH(V$4,Kraftvärmeprod!$B$1:$AJ$1,0),FALSE)/1,0)-IFERROR(VLOOKUP($B313,'Slutlig allokering kvv'!$B$2:$AJ$550,MATCH(V$4,'Slutlig allokering kvv'!$B$1:$AJ$1,0),FALSE)/1,0)</f>
        <v>0</v>
      </c>
      <c r="W313">
        <f>IFERROR(VLOOKUP($B313,Kraftvärmeprod!$B$1:$AJ$550,MATCH(W$4,Kraftvärmeprod!$B$1:$AJ$1,0),FALSE)/1,0)-IFERROR(VLOOKUP($B313,'Slutlig allokering kvv'!$B$2:$AJ$550,MATCH(W$4,'Slutlig allokering kvv'!$B$1:$AJ$1,0),FALSE)/1,0)</f>
        <v>0</v>
      </c>
      <c r="X313">
        <f>IFERROR(VLOOKUP($B313,Kraftvärmeprod!$B$1:$AJ$550,MATCH(X$4,Kraftvärmeprod!$B$1:$AJ$1,0),FALSE)/1,0)-IFERROR(VLOOKUP($B313,'Slutlig allokering kvv'!$B$2:$AJ$550,MATCH(X$4,'Slutlig allokering kvv'!$B$1:$AJ$1,0),FALSE)/1,0)</f>
        <v>0</v>
      </c>
      <c r="Y313">
        <f>IFERROR(VLOOKUP($B313,Kraftvärmeprod!$B$1:$AJ$550,MATCH(Y$4,Kraftvärmeprod!$B$1:$AJ$1,0),FALSE)/1,0)-IFERROR(VLOOKUP($B313,'Slutlig allokering kvv'!$B$2:$AJ$550,MATCH(Y$4,'Slutlig allokering kvv'!$B$1:$AJ$1,0),FALSE)/1,0)</f>
        <v>0</v>
      </c>
      <c r="Z313">
        <f>IFERROR(VLOOKUP($B313,Kraftvärmeprod!$B$1:$AJ$550,MATCH(Z$4,Kraftvärmeprod!$B$1:$AJ$1,0),FALSE)/1,0)-IFERROR(VLOOKUP($B313,'Slutlig allokering kvv'!$B$2:$AJ$550,MATCH(Z$4,'Slutlig allokering kvv'!$B$1:$AJ$1,0),FALSE)/1,0)</f>
        <v>0</v>
      </c>
      <c r="AA313">
        <f>IFERROR(VLOOKUP($B313,Kraftvärmeprod!$B$1:$AJ$550,MATCH(AA$4,Kraftvärmeprod!$B$1:$AJ$1,0),FALSE)/1,0)-IFERROR(VLOOKUP($B313,'Slutlig allokering kvv'!$B$2:$AJ$550,MATCH(AA$4,'Slutlig allokering kvv'!$B$1:$AJ$1,0),FALSE)/1,0)</f>
        <v>0</v>
      </c>
      <c r="AB313">
        <f>IFERROR(VLOOKUP($B313,Kraftvärmeprod!$B$1:$AJ$550,MATCH(AB$4,Kraftvärmeprod!$B$1:$AJ$1,0),FALSE)/1,0)-IFERROR(VLOOKUP($B313,'Slutlig allokering kvv'!$B$2:$AJ$550,MATCH(AB$4,'Slutlig allokering kvv'!$B$1:$AJ$1,0),FALSE)/1,0)</f>
        <v>0</v>
      </c>
      <c r="AC313">
        <f>IFERROR(VLOOKUP($B313,Kraftvärmeprod!$B$1:$AJ$550,MATCH(AC$4,Kraftvärmeprod!$B$1:$AJ$1,0),FALSE)/1,0)-IFERROR(VLOOKUP($B313,'Slutlig allokering kvv'!$B$2:$AJ$550,MATCH(AC$4,'Slutlig allokering kvv'!$B$1:$AJ$1,0),FALSE)/1,0)</f>
        <v>0</v>
      </c>
      <c r="AD313">
        <f>IFERROR(VLOOKUP($B313,Miljö!$B$1:$E$471,MATCH("Hjälpel kraftvärme (GWh)",Miljö!$B$1:$E$1,0),FALSE)/1,0)-IFERROR(VLOOKUP($B313,'Slutlig allokering kvv'!$B$2:$AJ$550,MATCH(AD$4,'Slutlig allokering kvv'!$B$1:$AJ$1,0),FALSE)/1,0)</f>
        <v>0</v>
      </c>
      <c r="AH313">
        <f t="shared" si="8"/>
        <v>0</v>
      </c>
      <c r="AJ313">
        <f>IFERROR(VLOOKUP($B313,'Slutlig allokering kvv'!$B$2:$AX$550,MATCH("Summa slutlig allokerad tillförd energi (utan hjälpel och rökgaskondensering):",'Slutlig allokering kvv'!$B$1:$AX$1,0),FALSE)/1,"")</f>
        <v>0</v>
      </c>
      <c r="AL313" s="195" t="str">
        <f>IFERROR(1-VLOOKUP($B313,'Slutlig allokering kvv'!$B$2:$AX$550,MATCH("Andel av bränsle i kvv som allokerats till värme, exklusive rökgaskondensering och hjälpel",'Slutlig allokering kvv'!$B$1:$AX$1,0),FALSE),"")</f>
        <v/>
      </c>
      <c r="AN313" s="195" t="str">
        <f t="shared" si="9"/>
        <v/>
      </c>
    </row>
    <row r="314" spans="1:40" x14ac:dyDescent="0.25">
      <c r="A314" s="2" t="s">
        <v>474</v>
      </c>
      <c r="B314" s="2" t="s">
        <v>9</v>
      </c>
      <c r="C314" t="str">
        <f>IFERROR(VLOOKUP($B314,Kraftvärmeprod!$B$1:$AH$479,MATCH(C$4,Kraftvärmeprod!$B$1:$AG$1,0),FALSE)/1,"")</f>
        <v/>
      </c>
      <c r="D314" t="str">
        <f>IFERROR(VLOOKUP($B314,Kraftvärmeprod!$B$1:$AH$479,MATCH(D$4,Kraftvärmeprod!$B$1:$AG$1,0),FALSE)/1,"")</f>
        <v/>
      </c>
      <c r="F314">
        <f>IFERROR(VLOOKUP($B314,Kraftvärmeprod!$B$1:$AJ$550,MATCH(F$4,Kraftvärmeprod!$B$1:$AJ$1,0),FALSE)/1,0)-IFERROR(VLOOKUP($B314,'Slutlig allokering kvv'!$B$2:$AJ$550,MATCH(F$4,'Slutlig allokering kvv'!$B$1:$AJ$1,0),FALSE)/1,0)</f>
        <v>0</v>
      </c>
      <c r="G314">
        <f>IFERROR(VLOOKUP($B314,Kraftvärmeprod!$B$1:$AJ$550,MATCH(G$4,Kraftvärmeprod!$B$1:$AJ$1,0),FALSE)/1,0)-IFERROR(VLOOKUP($B314,'Slutlig allokering kvv'!$B$2:$AJ$550,MATCH(G$4,'Slutlig allokering kvv'!$B$1:$AJ$1,0),FALSE)/1,0)</f>
        <v>0</v>
      </c>
      <c r="H314">
        <f>IFERROR(VLOOKUP($B314,Kraftvärmeprod!$B$1:$AJ$550,MATCH(H$4,Kraftvärmeprod!$B$1:$AJ$1,0),FALSE)/1,0)-IFERROR(VLOOKUP($B314,'Slutlig allokering kvv'!$B$2:$AJ$550,MATCH(H$4,'Slutlig allokering kvv'!$B$1:$AJ$1,0),FALSE)/1,0)</f>
        <v>0</v>
      </c>
      <c r="I314">
        <f>IFERROR(VLOOKUP($B314,Kraftvärmeprod!$B$1:$AJ$550,MATCH(I$4,Kraftvärmeprod!$B$1:$AJ$1,0),FALSE)/1,0)-IFERROR(VLOOKUP($B314,'Slutlig allokering kvv'!$B$2:$AJ$550,MATCH(I$4,'Slutlig allokering kvv'!$B$1:$AJ$1,0),FALSE)/1,0)</f>
        <v>0</v>
      </c>
      <c r="J314">
        <f>IFERROR(VLOOKUP($B314,Kraftvärmeprod!$B$1:$AJ$550,MATCH(J$4,Kraftvärmeprod!$B$1:$AJ$1,0),FALSE)/1,0)-IFERROR(VLOOKUP($B314,'Slutlig allokering kvv'!$B$2:$AJ$550,MATCH(J$4,'Slutlig allokering kvv'!$B$1:$AJ$1,0),FALSE)/1,0)</f>
        <v>0</v>
      </c>
      <c r="K314">
        <f>IFERROR(VLOOKUP($B314,Kraftvärmeprod!$B$1:$AJ$550,MATCH(K$4,Kraftvärmeprod!$B$1:$AJ$1,0),FALSE)/1,0)-IFERROR(VLOOKUP($B314,'Slutlig allokering kvv'!$B$2:$AJ$550,MATCH(K$4,'Slutlig allokering kvv'!$B$1:$AJ$1,0),FALSE)/1,0)</f>
        <v>0</v>
      </c>
      <c r="L314">
        <f>IFERROR(VLOOKUP($B314,Kraftvärmeprod!$B$1:$AJ$550,MATCH(L$4,Kraftvärmeprod!$B$1:$AJ$1,0),FALSE)/1,0)-IFERROR(VLOOKUP($B314,'Slutlig allokering kvv'!$B$2:$AJ$550,MATCH(L$4,'Slutlig allokering kvv'!$B$1:$AJ$1,0),FALSE)/1,0)</f>
        <v>0</v>
      </c>
      <c r="M314">
        <f>IFERROR(VLOOKUP($B314,Kraftvärmeprod!$B$1:$AJ$550,MATCH(M$4,Kraftvärmeprod!$B$1:$AJ$1,0),FALSE)/1,0)-IFERROR(VLOOKUP($B314,'Slutlig allokering kvv'!$B$2:$AJ$550,MATCH(M$4,'Slutlig allokering kvv'!$B$1:$AJ$1,0),FALSE)/1,0)</f>
        <v>0</v>
      </c>
      <c r="N314">
        <f>IFERROR(VLOOKUP($B314,Kraftvärmeprod!$B$1:$AJ$550,MATCH(N$4,Kraftvärmeprod!$B$1:$AJ$1,0),FALSE)/1,0)-IFERROR(VLOOKUP($B314,'Slutlig allokering kvv'!$B$2:$AJ$550,MATCH(N$4,'Slutlig allokering kvv'!$B$1:$AJ$1,0),FALSE)/1,0)</f>
        <v>0</v>
      </c>
      <c r="O314">
        <f>IFERROR(VLOOKUP($B314,Kraftvärmeprod!$B$1:$AJ$550,MATCH(O$4,Kraftvärmeprod!$B$1:$AJ$1,0),FALSE)/1,0)-IFERROR(VLOOKUP($B314,'Slutlig allokering kvv'!$B$2:$AJ$550,MATCH(O$4,'Slutlig allokering kvv'!$B$1:$AJ$1,0),FALSE)/1,0)</f>
        <v>0</v>
      </c>
      <c r="P314">
        <f>IFERROR(VLOOKUP($B314,Kraftvärmeprod!$B$1:$AJ$550,MATCH(P$4,Kraftvärmeprod!$B$1:$AJ$1,0),FALSE)/1,0)-IFERROR(VLOOKUP($B314,'Slutlig allokering kvv'!$B$2:$AJ$550,MATCH(P$4,'Slutlig allokering kvv'!$B$1:$AJ$1,0),FALSE)/1,0)</f>
        <v>0</v>
      </c>
      <c r="Q314">
        <f>IFERROR(VLOOKUP($B314,Kraftvärmeprod!$B$1:$AJ$550,MATCH(Q$4,Kraftvärmeprod!$B$1:$AJ$1,0),FALSE)/1,0)-IFERROR(VLOOKUP($B314,'Slutlig allokering kvv'!$B$2:$AJ$550,MATCH(Q$4,'Slutlig allokering kvv'!$B$1:$AJ$1,0),FALSE)/1,0)</f>
        <v>0</v>
      </c>
      <c r="R314">
        <f>IFERROR(VLOOKUP($B314,Kraftvärmeprod!$B$1:$AJ$550,MATCH(R$4,Kraftvärmeprod!$B$1:$AJ$1,0),FALSE)/1,0)-IFERROR(VLOOKUP($B314,'Slutlig allokering kvv'!$B$2:$AJ$550,MATCH(R$4,'Slutlig allokering kvv'!$B$1:$AJ$1,0),FALSE)/1,0)</f>
        <v>0</v>
      </c>
      <c r="S314">
        <f>IFERROR(VLOOKUP($B314,Kraftvärmeprod!$B$1:$AJ$550,MATCH(S$4,Kraftvärmeprod!$B$1:$AJ$1,0),FALSE)/1,0)-IFERROR(VLOOKUP($B314,'Slutlig allokering kvv'!$B$2:$AJ$550,MATCH(S$4,'Slutlig allokering kvv'!$B$1:$AJ$1,0),FALSE)/1,0)</f>
        <v>0</v>
      </c>
      <c r="T314">
        <f>IFERROR(VLOOKUP($B314,Kraftvärmeprod!$B$1:$AJ$550,MATCH(T$4,Kraftvärmeprod!$B$1:$AJ$1,0),FALSE)/1,0)-IFERROR(VLOOKUP($B314,'Slutlig allokering kvv'!$B$2:$AJ$550,MATCH(T$4,'Slutlig allokering kvv'!$B$1:$AJ$1,0),FALSE)/1,0)</f>
        <v>0</v>
      </c>
      <c r="U314">
        <f>IFERROR(VLOOKUP($B314,Kraftvärmeprod!$B$1:$AJ$550,MATCH(U$4,Kraftvärmeprod!$B$1:$AJ$1,0),FALSE)/1,0)-IFERROR(VLOOKUP($B314,'Slutlig allokering kvv'!$B$2:$AJ$550,MATCH(U$4,'Slutlig allokering kvv'!$B$1:$AJ$1,0),FALSE)/1,0)</f>
        <v>0</v>
      </c>
      <c r="V314">
        <f>IFERROR(VLOOKUP($B314,Kraftvärmeprod!$B$1:$AJ$550,MATCH(V$4,Kraftvärmeprod!$B$1:$AJ$1,0),FALSE)/1,0)-IFERROR(VLOOKUP($B314,'Slutlig allokering kvv'!$B$2:$AJ$550,MATCH(V$4,'Slutlig allokering kvv'!$B$1:$AJ$1,0),FALSE)/1,0)</f>
        <v>0</v>
      </c>
      <c r="W314">
        <f>IFERROR(VLOOKUP($B314,Kraftvärmeprod!$B$1:$AJ$550,MATCH(W$4,Kraftvärmeprod!$B$1:$AJ$1,0),FALSE)/1,0)-IFERROR(VLOOKUP($B314,'Slutlig allokering kvv'!$B$2:$AJ$550,MATCH(W$4,'Slutlig allokering kvv'!$B$1:$AJ$1,0),FALSE)/1,0)</f>
        <v>0</v>
      </c>
      <c r="X314">
        <f>IFERROR(VLOOKUP($B314,Kraftvärmeprod!$B$1:$AJ$550,MATCH(X$4,Kraftvärmeprod!$B$1:$AJ$1,0),FALSE)/1,0)-IFERROR(VLOOKUP($B314,'Slutlig allokering kvv'!$B$2:$AJ$550,MATCH(X$4,'Slutlig allokering kvv'!$B$1:$AJ$1,0),FALSE)/1,0)</f>
        <v>0</v>
      </c>
      <c r="Y314">
        <f>IFERROR(VLOOKUP($B314,Kraftvärmeprod!$B$1:$AJ$550,MATCH(Y$4,Kraftvärmeprod!$B$1:$AJ$1,0),FALSE)/1,0)-IFERROR(VLOOKUP($B314,'Slutlig allokering kvv'!$B$2:$AJ$550,MATCH(Y$4,'Slutlig allokering kvv'!$B$1:$AJ$1,0),FALSE)/1,0)</f>
        <v>0</v>
      </c>
      <c r="Z314">
        <f>IFERROR(VLOOKUP($B314,Kraftvärmeprod!$B$1:$AJ$550,MATCH(Z$4,Kraftvärmeprod!$B$1:$AJ$1,0),FALSE)/1,0)-IFERROR(VLOOKUP($B314,'Slutlig allokering kvv'!$B$2:$AJ$550,MATCH(Z$4,'Slutlig allokering kvv'!$B$1:$AJ$1,0),FALSE)/1,0)</f>
        <v>0</v>
      </c>
      <c r="AA314">
        <f>IFERROR(VLOOKUP($B314,Kraftvärmeprod!$B$1:$AJ$550,MATCH(AA$4,Kraftvärmeprod!$B$1:$AJ$1,0),FALSE)/1,0)-IFERROR(VLOOKUP($B314,'Slutlig allokering kvv'!$B$2:$AJ$550,MATCH(AA$4,'Slutlig allokering kvv'!$B$1:$AJ$1,0),FALSE)/1,0)</f>
        <v>0</v>
      </c>
      <c r="AB314">
        <f>IFERROR(VLOOKUP($B314,Kraftvärmeprod!$B$1:$AJ$550,MATCH(AB$4,Kraftvärmeprod!$B$1:$AJ$1,0),FALSE)/1,0)-IFERROR(VLOOKUP($B314,'Slutlig allokering kvv'!$B$2:$AJ$550,MATCH(AB$4,'Slutlig allokering kvv'!$B$1:$AJ$1,0),FALSE)/1,0)</f>
        <v>0</v>
      </c>
      <c r="AC314">
        <f>IFERROR(VLOOKUP($B314,Kraftvärmeprod!$B$1:$AJ$550,MATCH(AC$4,Kraftvärmeprod!$B$1:$AJ$1,0),FALSE)/1,0)-IFERROR(VLOOKUP($B314,'Slutlig allokering kvv'!$B$2:$AJ$550,MATCH(AC$4,'Slutlig allokering kvv'!$B$1:$AJ$1,0),FALSE)/1,0)</f>
        <v>0</v>
      </c>
      <c r="AD314">
        <f>IFERROR(VLOOKUP($B314,Miljö!$B$1:$E$471,MATCH("Hjälpel kraftvärme (GWh)",Miljö!$B$1:$E$1,0),FALSE)/1,0)-IFERROR(VLOOKUP($B314,'Slutlig allokering kvv'!$B$2:$AJ$550,MATCH(AD$4,'Slutlig allokering kvv'!$B$1:$AJ$1,0),FALSE)/1,0)</f>
        <v>0</v>
      </c>
      <c r="AH314">
        <f t="shared" si="8"/>
        <v>0</v>
      </c>
      <c r="AJ314">
        <f>IFERROR(VLOOKUP($B314,'Slutlig allokering kvv'!$B$2:$AX$550,MATCH("Summa slutlig allokerad tillförd energi (utan hjälpel och rökgaskondensering):",'Slutlig allokering kvv'!$B$1:$AX$1,0),FALSE)/1,"")</f>
        <v>0</v>
      </c>
      <c r="AL314" s="195" t="str">
        <f>IFERROR(1-VLOOKUP($B314,'Slutlig allokering kvv'!$B$2:$AX$550,MATCH("Andel av bränsle i kvv som allokerats till värme, exklusive rökgaskondensering och hjälpel",'Slutlig allokering kvv'!$B$1:$AX$1,0),FALSE),"")</f>
        <v/>
      </c>
      <c r="AN314" s="195" t="str">
        <f t="shared" si="9"/>
        <v/>
      </c>
    </row>
    <row r="315" spans="1:40" x14ac:dyDescent="0.25">
      <c r="A315" s="2" t="s">
        <v>474</v>
      </c>
      <c r="B315" s="2" t="s">
        <v>475</v>
      </c>
      <c r="C315" t="str">
        <f>IFERROR(VLOOKUP($B315,Kraftvärmeprod!$B$1:$AH$479,MATCH(C$4,Kraftvärmeprod!$B$1:$AG$1,0),FALSE)/1,"")</f>
        <v/>
      </c>
      <c r="D315" t="str">
        <f>IFERROR(VLOOKUP($B315,Kraftvärmeprod!$B$1:$AH$479,MATCH(D$4,Kraftvärmeprod!$B$1:$AG$1,0),FALSE)/1,"")</f>
        <v/>
      </c>
      <c r="F315">
        <f>IFERROR(VLOOKUP($B315,Kraftvärmeprod!$B$1:$AJ$550,MATCH(F$4,Kraftvärmeprod!$B$1:$AJ$1,0),FALSE)/1,0)-IFERROR(VLOOKUP($B315,'Slutlig allokering kvv'!$B$2:$AJ$550,MATCH(F$4,'Slutlig allokering kvv'!$B$1:$AJ$1,0),FALSE)/1,0)</f>
        <v>0</v>
      </c>
      <c r="G315">
        <f>IFERROR(VLOOKUP($B315,Kraftvärmeprod!$B$1:$AJ$550,MATCH(G$4,Kraftvärmeprod!$B$1:$AJ$1,0),FALSE)/1,0)-IFERROR(VLOOKUP($B315,'Slutlig allokering kvv'!$B$2:$AJ$550,MATCH(G$4,'Slutlig allokering kvv'!$B$1:$AJ$1,0),FALSE)/1,0)</f>
        <v>0</v>
      </c>
      <c r="H315">
        <f>IFERROR(VLOOKUP($B315,Kraftvärmeprod!$B$1:$AJ$550,MATCH(H$4,Kraftvärmeprod!$B$1:$AJ$1,0),FALSE)/1,0)-IFERROR(VLOOKUP($B315,'Slutlig allokering kvv'!$B$2:$AJ$550,MATCH(H$4,'Slutlig allokering kvv'!$B$1:$AJ$1,0),FALSE)/1,0)</f>
        <v>0</v>
      </c>
      <c r="I315">
        <f>IFERROR(VLOOKUP($B315,Kraftvärmeprod!$B$1:$AJ$550,MATCH(I$4,Kraftvärmeprod!$B$1:$AJ$1,0),FALSE)/1,0)-IFERROR(VLOOKUP($B315,'Slutlig allokering kvv'!$B$2:$AJ$550,MATCH(I$4,'Slutlig allokering kvv'!$B$1:$AJ$1,0),FALSE)/1,0)</f>
        <v>0</v>
      </c>
      <c r="J315">
        <f>IFERROR(VLOOKUP($B315,Kraftvärmeprod!$B$1:$AJ$550,MATCH(J$4,Kraftvärmeprod!$B$1:$AJ$1,0),FALSE)/1,0)-IFERROR(VLOOKUP($B315,'Slutlig allokering kvv'!$B$2:$AJ$550,MATCH(J$4,'Slutlig allokering kvv'!$B$1:$AJ$1,0),FALSE)/1,0)</f>
        <v>0</v>
      </c>
      <c r="K315">
        <f>IFERROR(VLOOKUP($B315,Kraftvärmeprod!$B$1:$AJ$550,MATCH(K$4,Kraftvärmeprod!$B$1:$AJ$1,0),FALSE)/1,0)-IFERROR(VLOOKUP($B315,'Slutlig allokering kvv'!$B$2:$AJ$550,MATCH(K$4,'Slutlig allokering kvv'!$B$1:$AJ$1,0),FALSE)/1,0)</f>
        <v>0</v>
      </c>
      <c r="L315">
        <f>IFERROR(VLOOKUP($B315,Kraftvärmeprod!$B$1:$AJ$550,MATCH(L$4,Kraftvärmeprod!$B$1:$AJ$1,0),FALSE)/1,0)-IFERROR(VLOOKUP($B315,'Slutlig allokering kvv'!$B$2:$AJ$550,MATCH(L$4,'Slutlig allokering kvv'!$B$1:$AJ$1,0),FALSE)/1,0)</f>
        <v>0</v>
      </c>
      <c r="M315">
        <f>IFERROR(VLOOKUP($B315,Kraftvärmeprod!$B$1:$AJ$550,MATCH(M$4,Kraftvärmeprod!$B$1:$AJ$1,0),FALSE)/1,0)-IFERROR(VLOOKUP($B315,'Slutlig allokering kvv'!$B$2:$AJ$550,MATCH(M$4,'Slutlig allokering kvv'!$B$1:$AJ$1,0),FALSE)/1,0)</f>
        <v>0</v>
      </c>
      <c r="N315">
        <f>IFERROR(VLOOKUP($B315,Kraftvärmeprod!$B$1:$AJ$550,MATCH(N$4,Kraftvärmeprod!$B$1:$AJ$1,0),FALSE)/1,0)-IFERROR(VLOOKUP($B315,'Slutlig allokering kvv'!$B$2:$AJ$550,MATCH(N$4,'Slutlig allokering kvv'!$B$1:$AJ$1,0),FALSE)/1,0)</f>
        <v>0</v>
      </c>
      <c r="O315">
        <f>IFERROR(VLOOKUP($B315,Kraftvärmeprod!$B$1:$AJ$550,MATCH(O$4,Kraftvärmeprod!$B$1:$AJ$1,0),FALSE)/1,0)-IFERROR(VLOOKUP($B315,'Slutlig allokering kvv'!$B$2:$AJ$550,MATCH(O$4,'Slutlig allokering kvv'!$B$1:$AJ$1,0),FALSE)/1,0)</f>
        <v>0</v>
      </c>
      <c r="P315">
        <f>IFERROR(VLOOKUP($B315,Kraftvärmeprod!$B$1:$AJ$550,MATCH(P$4,Kraftvärmeprod!$B$1:$AJ$1,0),FALSE)/1,0)-IFERROR(VLOOKUP($B315,'Slutlig allokering kvv'!$B$2:$AJ$550,MATCH(P$4,'Slutlig allokering kvv'!$B$1:$AJ$1,0),FALSE)/1,0)</f>
        <v>0</v>
      </c>
      <c r="Q315">
        <f>IFERROR(VLOOKUP($B315,Kraftvärmeprod!$B$1:$AJ$550,MATCH(Q$4,Kraftvärmeprod!$B$1:$AJ$1,0),FALSE)/1,0)-IFERROR(VLOOKUP($B315,'Slutlig allokering kvv'!$B$2:$AJ$550,MATCH(Q$4,'Slutlig allokering kvv'!$B$1:$AJ$1,0),FALSE)/1,0)</f>
        <v>0</v>
      </c>
      <c r="R315">
        <f>IFERROR(VLOOKUP($B315,Kraftvärmeprod!$B$1:$AJ$550,MATCH(R$4,Kraftvärmeprod!$B$1:$AJ$1,0),FALSE)/1,0)-IFERROR(VLOOKUP($B315,'Slutlig allokering kvv'!$B$2:$AJ$550,MATCH(R$4,'Slutlig allokering kvv'!$B$1:$AJ$1,0),FALSE)/1,0)</f>
        <v>0</v>
      </c>
      <c r="S315">
        <f>IFERROR(VLOOKUP($B315,Kraftvärmeprod!$B$1:$AJ$550,MATCH(S$4,Kraftvärmeprod!$B$1:$AJ$1,0),FALSE)/1,0)-IFERROR(VLOOKUP($B315,'Slutlig allokering kvv'!$B$2:$AJ$550,MATCH(S$4,'Slutlig allokering kvv'!$B$1:$AJ$1,0),FALSE)/1,0)</f>
        <v>0</v>
      </c>
      <c r="T315">
        <f>IFERROR(VLOOKUP($B315,Kraftvärmeprod!$B$1:$AJ$550,MATCH(T$4,Kraftvärmeprod!$B$1:$AJ$1,0),FALSE)/1,0)-IFERROR(VLOOKUP($B315,'Slutlig allokering kvv'!$B$2:$AJ$550,MATCH(T$4,'Slutlig allokering kvv'!$B$1:$AJ$1,0),FALSE)/1,0)</f>
        <v>0</v>
      </c>
      <c r="U315">
        <f>IFERROR(VLOOKUP($B315,Kraftvärmeprod!$B$1:$AJ$550,MATCH(U$4,Kraftvärmeprod!$B$1:$AJ$1,0),FALSE)/1,0)-IFERROR(VLOOKUP($B315,'Slutlig allokering kvv'!$B$2:$AJ$550,MATCH(U$4,'Slutlig allokering kvv'!$B$1:$AJ$1,0),FALSE)/1,0)</f>
        <v>0</v>
      </c>
      <c r="V315">
        <f>IFERROR(VLOOKUP($B315,Kraftvärmeprod!$B$1:$AJ$550,MATCH(V$4,Kraftvärmeprod!$B$1:$AJ$1,0),FALSE)/1,0)-IFERROR(VLOOKUP($B315,'Slutlig allokering kvv'!$B$2:$AJ$550,MATCH(V$4,'Slutlig allokering kvv'!$B$1:$AJ$1,0),FALSE)/1,0)</f>
        <v>0</v>
      </c>
      <c r="W315">
        <f>IFERROR(VLOOKUP($B315,Kraftvärmeprod!$B$1:$AJ$550,MATCH(W$4,Kraftvärmeprod!$B$1:$AJ$1,0),FALSE)/1,0)-IFERROR(VLOOKUP($B315,'Slutlig allokering kvv'!$B$2:$AJ$550,MATCH(W$4,'Slutlig allokering kvv'!$B$1:$AJ$1,0),FALSE)/1,0)</f>
        <v>0</v>
      </c>
      <c r="X315">
        <f>IFERROR(VLOOKUP($B315,Kraftvärmeprod!$B$1:$AJ$550,MATCH(X$4,Kraftvärmeprod!$B$1:$AJ$1,0),FALSE)/1,0)-IFERROR(VLOOKUP($B315,'Slutlig allokering kvv'!$B$2:$AJ$550,MATCH(X$4,'Slutlig allokering kvv'!$B$1:$AJ$1,0),FALSE)/1,0)</f>
        <v>0</v>
      </c>
      <c r="Y315">
        <f>IFERROR(VLOOKUP($B315,Kraftvärmeprod!$B$1:$AJ$550,MATCH(Y$4,Kraftvärmeprod!$B$1:$AJ$1,0),FALSE)/1,0)-IFERROR(VLOOKUP($B315,'Slutlig allokering kvv'!$B$2:$AJ$550,MATCH(Y$4,'Slutlig allokering kvv'!$B$1:$AJ$1,0),FALSE)/1,0)</f>
        <v>0</v>
      </c>
      <c r="Z315">
        <f>IFERROR(VLOOKUP($B315,Kraftvärmeprod!$B$1:$AJ$550,MATCH(Z$4,Kraftvärmeprod!$B$1:$AJ$1,0),FALSE)/1,0)-IFERROR(VLOOKUP($B315,'Slutlig allokering kvv'!$B$2:$AJ$550,MATCH(Z$4,'Slutlig allokering kvv'!$B$1:$AJ$1,0),FALSE)/1,0)</f>
        <v>0</v>
      </c>
      <c r="AA315">
        <f>IFERROR(VLOOKUP($B315,Kraftvärmeprod!$B$1:$AJ$550,MATCH(AA$4,Kraftvärmeprod!$B$1:$AJ$1,0),FALSE)/1,0)-IFERROR(VLOOKUP($B315,'Slutlig allokering kvv'!$B$2:$AJ$550,MATCH(AA$4,'Slutlig allokering kvv'!$B$1:$AJ$1,0),FALSE)/1,0)</f>
        <v>0</v>
      </c>
      <c r="AB315">
        <f>IFERROR(VLOOKUP($B315,Kraftvärmeprod!$B$1:$AJ$550,MATCH(AB$4,Kraftvärmeprod!$B$1:$AJ$1,0),FALSE)/1,0)-IFERROR(VLOOKUP($B315,'Slutlig allokering kvv'!$B$2:$AJ$550,MATCH(AB$4,'Slutlig allokering kvv'!$B$1:$AJ$1,0),FALSE)/1,0)</f>
        <v>0</v>
      </c>
      <c r="AC315">
        <f>IFERROR(VLOOKUP($B315,Kraftvärmeprod!$B$1:$AJ$550,MATCH(AC$4,Kraftvärmeprod!$B$1:$AJ$1,0),FALSE)/1,0)-IFERROR(VLOOKUP($B315,'Slutlig allokering kvv'!$B$2:$AJ$550,MATCH(AC$4,'Slutlig allokering kvv'!$B$1:$AJ$1,0),FALSE)/1,0)</f>
        <v>0</v>
      </c>
      <c r="AD315">
        <f>IFERROR(VLOOKUP($B315,Miljö!$B$1:$E$471,MATCH("Hjälpel kraftvärme (GWh)",Miljö!$B$1:$E$1,0),FALSE)/1,0)-IFERROR(VLOOKUP($B315,'Slutlig allokering kvv'!$B$2:$AJ$550,MATCH(AD$4,'Slutlig allokering kvv'!$B$1:$AJ$1,0),FALSE)/1,0)</f>
        <v>0</v>
      </c>
      <c r="AH315">
        <f t="shared" si="8"/>
        <v>0</v>
      </c>
      <c r="AJ315">
        <f>IFERROR(VLOOKUP($B315,'Slutlig allokering kvv'!$B$2:$AX$550,MATCH("Summa slutlig allokerad tillförd energi (utan hjälpel och rökgaskondensering):",'Slutlig allokering kvv'!$B$1:$AX$1,0),FALSE)/1,"")</f>
        <v>0</v>
      </c>
      <c r="AL315" s="195" t="str">
        <f>IFERROR(1-VLOOKUP($B315,'Slutlig allokering kvv'!$B$2:$AX$550,MATCH("Andel av bränsle i kvv som allokerats till värme, exklusive rökgaskondensering och hjälpel",'Slutlig allokering kvv'!$B$1:$AX$1,0),FALSE),"")</f>
        <v/>
      </c>
      <c r="AN315" s="195" t="str">
        <f t="shared" si="9"/>
        <v/>
      </c>
    </row>
    <row r="316" spans="1:40" x14ac:dyDescent="0.25">
      <c r="A316" s="2" t="s">
        <v>474</v>
      </c>
      <c r="B316" s="2" t="s">
        <v>476</v>
      </c>
      <c r="C316" t="str">
        <f>IFERROR(VLOOKUP($B316,Kraftvärmeprod!$B$1:$AH$479,MATCH(C$4,Kraftvärmeprod!$B$1:$AG$1,0),FALSE)/1,"")</f>
        <v/>
      </c>
      <c r="D316" t="str">
        <f>IFERROR(VLOOKUP($B316,Kraftvärmeprod!$B$1:$AH$479,MATCH(D$4,Kraftvärmeprod!$B$1:$AG$1,0),FALSE)/1,"")</f>
        <v/>
      </c>
      <c r="F316">
        <f>IFERROR(VLOOKUP($B316,Kraftvärmeprod!$B$1:$AJ$550,MATCH(F$4,Kraftvärmeprod!$B$1:$AJ$1,0),FALSE)/1,0)-IFERROR(VLOOKUP($B316,'Slutlig allokering kvv'!$B$2:$AJ$550,MATCH(F$4,'Slutlig allokering kvv'!$B$1:$AJ$1,0),FALSE)/1,0)</f>
        <v>0</v>
      </c>
      <c r="G316">
        <f>IFERROR(VLOOKUP($B316,Kraftvärmeprod!$B$1:$AJ$550,MATCH(G$4,Kraftvärmeprod!$B$1:$AJ$1,0),FALSE)/1,0)-IFERROR(VLOOKUP($B316,'Slutlig allokering kvv'!$B$2:$AJ$550,MATCH(G$4,'Slutlig allokering kvv'!$B$1:$AJ$1,0),FALSE)/1,0)</f>
        <v>0</v>
      </c>
      <c r="H316">
        <f>IFERROR(VLOOKUP($B316,Kraftvärmeprod!$B$1:$AJ$550,MATCH(H$4,Kraftvärmeprod!$B$1:$AJ$1,0),FALSE)/1,0)-IFERROR(VLOOKUP($B316,'Slutlig allokering kvv'!$B$2:$AJ$550,MATCH(H$4,'Slutlig allokering kvv'!$B$1:$AJ$1,0),FALSE)/1,0)</f>
        <v>0</v>
      </c>
      <c r="I316">
        <f>IFERROR(VLOOKUP($B316,Kraftvärmeprod!$B$1:$AJ$550,MATCH(I$4,Kraftvärmeprod!$B$1:$AJ$1,0),FALSE)/1,0)-IFERROR(VLOOKUP($B316,'Slutlig allokering kvv'!$B$2:$AJ$550,MATCH(I$4,'Slutlig allokering kvv'!$B$1:$AJ$1,0),FALSE)/1,0)</f>
        <v>0</v>
      </c>
      <c r="J316">
        <f>IFERROR(VLOOKUP($B316,Kraftvärmeprod!$B$1:$AJ$550,MATCH(J$4,Kraftvärmeprod!$B$1:$AJ$1,0),FALSE)/1,0)-IFERROR(VLOOKUP($B316,'Slutlig allokering kvv'!$B$2:$AJ$550,MATCH(J$4,'Slutlig allokering kvv'!$B$1:$AJ$1,0),FALSE)/1,0)</f>
        <v>0</v>
      </c>
      <c r="K316">
        <f>IFERROR(VLOOKUP($B316,Kraftvärmeprod!$B$1:$AJ$550,MATCH(K$4,Kraftvärmeprod!$B$1:$AJ$1,0),FALSE)/1,0)-IFERROR(VLOOKUP($B316,'Slutlig allokering kvv'!$B$2:$AJ$550,MATCH(K$4,'Slutlig allokering kvv'!$B$1:$AJ$1,0),FALSE)/1,0)</f>
        <v>0</v>
      </c>
      <c r="L316">
        <f>IFERROR(VLOOKUP($B316,Kraftvärmeprod!$B$1:$AJ$550,MATCH(L$4,Kraftvärmeprod!$B$1:$AJ$1,0),FALSE)/1,0)-IFERROR(VLOOKUP($B316,'Slutlig allokering kvv'!$B$2:$AJ$550,MATCH(L$4,'Slutlig allokering kvv'!$B$1:$AJ$1,0),FALSE)/1,0)</f>
        <v>0</v>
      </c>
      <c r="M316">
        <f>IFERROR(VLOOKUP($B316,Kraftvärmeprod!$B$1:$AJ$550,MATCH(M$4,Kraftvärmeprod!$B$1:$AJ$1,0),FALSE)/1,0)-IFERROR(VLOOKUP($B316,'Slutlig allokering kvv'!$B$2:$AJ$550,MATCH(M$4,'Slutlig allokering kvv'!$B$1:$AJ$1,0),FALSE)/1,0)</f>
        <v>0</v>
      </c>
      <c r="N316">
        <f>IFERROR(VLOOKUP($B316,Kraftvärmeprod!$B$1:$AJ$550,MATCH(N$4,Kraftvärmeprod!$B$1:$AJ$1,0),FALSE)/1,0)-IFERROR(VLOOKUP($B316,'Slutlig allokering kvv'!$B$2:$AJ$550,MATCH(N$4,'Slutlig allokering kvv'!$B$1:$AJ$1,0),FALSE)/1,0)</f>
        <v>0</v>
      </c>
      <c r="O316">
        <f>IFERROR(VLOOKUP($B316,Kraftvärmeprod!$B$1:$AJ$550,MATCH(O$4,Kraftvärmeprod!$B$1:$AJ$1,0),FALSE)/1,0)-IFERROR(VLOOKUP($B316,'Slutlig allokering kvv'!$B$2:$AJ$550,MATCH(O$4,'Slutlig allokering kvv'!$B$1:$AJ$1,0),FALSE)/1,0)</f>
        <v>0</v>
      </c>
      <c r="P316">
        <f>IFERROR(VLOOKUP($B316,Kraftvärmeprod!$B$1:$AJ$550,MATCH(P$4,Kraftvärmeprod!$B$1:$AJ$1,0),FALSE)/1,0)-IFERROR(VLOOKUP($B316,'Slutlig allokering kvv'!$B$2:$AJ$550,MATCH(P$4,'Slutlig allokering kvv'!$B$1:$AJ$1,0),FALSE)/1,0)</f>
        <v>0</v>
      </c>
      <c r="Q316">
        <f>IFERROR(VLOOKUP($B316,Kraftvärmeprod!$B$1:$AJ$550,MATCH(Q$4,Kraftvärmeprod!$B$1:$AJ$1,0),FALSE)/1,0)-IFERROR(VLOOKUP($B316,'Slutlig allokering kvv'!$B$2:$AJ$550,MATCH(Q$4,'Slutlig allokering kvv'!$B$1:$AJ$1,0),FALSE)/1,0)</f>
        <v>0</v>
      </c>
      <c r="R316">
        <f>IFERROR(VLOOKUP($B316,Kraftvärmeprod!$B$1:$AJ$550,MATCH(R$4,Kraftvärmeprod!$B$1:$AJ$1,0),FALSE)/1,0)-IFERROR(VLOOKUP($B316,'Slutlig allokering kvv'!$B$2:$AJ$550,MATCH(R$4,'Slutlig allokering kvv'!$B$1:$AJ$1,0),FALSE)/1,0)</f>
        <v>0</v>
      </c>
      <c r="S316">
        <f>IFERROR(VLOOKUP($B316,Kraftvärmeprod!$B$1:$AJ$550,MATCH(S$4,Kraftvärmeprod!$B$1:$AJ$1,0),FALSE)/1,0)-IFERROR(VLOOKUP($B316,'Slutlig allokering kvv'!$B$2:$AJ$550,MATCH(S$4,'Slutlig allokering kvv'!$B$1:$AJ$1,0),FALSE)/1,0)</f>
        <v>0</v>
      </c>
      <c r="T316">
        <f>IFERROR(VLOOKUP($B316,Kraftvärmeprod!$B$1:$AJ$550,MATCH(T$4,Kraftvärmeprod!$B$1:$AJ$1,0),FALSE)/1,0)-IFERROR(VLOOKUP($B316,'Slutlig allokering kvv'!$B$2:$AJ$550,MATCH(T$4,'Slutlig allokering kvv'!$B$1:$AJ$1,0),FALSE)/1,0)</f>
        <v>0</v>
      </c>
      <c r="U316">
        <f>IFERROR(VLOOKUP($B316,Kraftvärmeprod!$B$1:$AJ$550,MATCH(U$4,Kraftvärmeprod!$B$1:$AJ$1,0),FALSE)/1,0)-IFERROR(VLOOKUP($B316,'Slutlig allokering kvv'!$B$2:$AJ$550,MATCH(U$4,'Slutlig allokering kvv'!$B$1:$AJ$1,0),FALSE)/1,0)</f>
        <v>0</v>
      </c>
      <c r="V316">
        <f>IFERROR(VLOOKUP($B316,Kraftvärmeprod!$B$1:$AJ$550,MATCH(V$4,Kraftvärmeprod!$B$1:$AJ$1,0),FALSE)/1,0)-IFERROR(VLOOKUP($B316,'Slutlig allokering kvv'!$B$2:$AJ$550,MATCH(V$4,'Slutlig allokering kvv'!$B$1:$AJ$1,0),FALSE)/1,0)</f>
        <v>0</v>
      </c>
      <c r="W316">
        <f>IFERROR(VLOOKUP($B316,Kraftvärmeprod!$B$1:$AJ$550,MATCH(W$4,Kraftvärmeprod!$B$1:$AJ$1,0),FALSE)/1,0)-IFERROR(VLOOKUP($B316,'Slutlig allokering kvv'!$B$2:$AJ$550,MATCH(W$4,'Slutlig allokering kvv'!$B$1:$AJ$1,0),FALSE)/1,0)</f>
        <v>0</v>
      </c>
      <c r="X316">
        <f>IFERROR(VLOOKUP($B316,Kraftvärmeprod!$B$1:$AJ$550,MATCH(X$4,Kraftvärmeprod!$B$1:$AJ$1,0),FALSE)/1,0)-IFERROR(VLOOKUP($B316,'Slutlig allokering kvv'!$B$2:$AJ$550,MATCH(X$4,'Slutlig allokering kvv'!$B$1:$AJ$1,0),FALSE)/1,0)</f>
        <v>0</v>
      </c>
      <c r="Y316">
        <f>IFERROR(VLOOKUP($B316,Kraftvärmeprod!$B$1:$AJ$550,MATCH(Y$4,Kraftvärmeprod!$B$1:$AJ$1,0),FALSE)/1,0)-IFERROR(VLOOKUP($B316,'Slutlig allokering kvv'!$B$2:$AJ$550,MATCH(Y$4,'Slutlig allokering kvv'!$B$1:$AJ$1,0),FALSE)/1,0)</f>
        <v>0</v>
      </c>
      <c r="Z316">
        <f>IFERROR(VLOOKUP($B316,Kraftvärmeprod!$B$1:$AJ$550,MATCH(Z$4,Kraftvärmeprod!$B$1:$AJ$1,0),FALSE)/1,0)-IFERROR(VLOOKUP($B316,'Slutlig allokering kvv'!$B$2:$AJ$550,MATCH(Z$4,'Slutlig allokering kvv'!$B$1:$AJ$1,0),FALSE)/1,0)</f>
        <v>0</v>
      </c>
      <c r="AA316">
        <f>IFERROR(VLOOKUP($B316,Kraftvärmeprod!$B$1:$AJ$550,MATCH(AA$4,Kraftvärmeprod!$B$1:$AJ$1,0),FALSE)/1,0)-IFERROR(VLOOKUP($B316,'Slutlig allokering kvv'!$B$2:$AJ$550,MATCH(AA$4,'Slutlig allokering kvv'!$B$1:$AJ$1,0),FALSE)/1,0)</f>
        <v>0</v>
      </c>
      <c r="AB316">
        <f>IFERROR(VLOOKUP($B316,Kraftvärmeprod!$B$1:$AJ$550,MATCH(AB$4,Kraftvärmeprod!$B$1:$AJ$1,0),FALSE)/1,0)-IFERROR(VLOOKUP($B316,'Slutlig allokering kvv'!$B$2:$AJ$550,MATCH(AB$4,'Slutlig allokering kvv'!$B$1:$AJ$1,0),FALSE)/1,0)</f>
        <v>0</v>
      </c>
      <c r="AC316">
        <f>IFERROR(VLOOKUP($B316,Kraftvärmeprod!$B$1:$AJ$550,MATCH(AC$4,Kraftvärmeprod!$B$1:$AJ$1,0),FALSE)/1,0)-IFERROR(VLOOKUP($B316,'Slutlig allokering kvv'!$B$2:$AJ$550,MATCH(AC$4,'Slutlig allokering kvv'!$B$1:$AJ$1,0),FALSE)/1,0)</f>
        <v>0</v>
      </c>
      <c r="AD316">
        <f>IFERROR(VLOOKUP($B316,Miljö!$B$1:$E$471,MATCH("Hjälpel kraftvärme (GWh)",Miljö!$B$1:$E$1,0),FALSE)/1,0)-IFERROR(VLOOKUP($B316,'Slutlig allokering kvv'!$B$2:$AJ$550,MATCH(AD$4,'Slutlig allokering kvv'!$B$1:$AJ$1,0),FALSE)/1,0)</f>
        <v>0</v>
      </c>
      <c r="AH316">
        <f t="shared" si="8"/>
        <v>0</v>
      </c>
      <c r="AJ316">
        <f>IFERROR(VLOOKUP($B316,'Slutlig allokering kvv'!$B$2:$AX$550,MATCH("Summa slutlig allokerad tillförd energi (utan hjälpel och rökgaskondensering):",'Slutlig allokering kvv'!$B$1:$AX$1,0),FALSE)/1,"")</f>
        <v>0</v>
      </c>
      <c r="AL316" s="195" t="str">
        <f>IFERROR(1-VLOOKUP($B316,'Slutlig allokering kvv'!$B$2:$AX$550,MATCH("Andel av bränsle i kvv som allokerats till värme, exklusive rökgaskondensering och hjälpel",'Slutlig allokering kvv'!$B$1:$AX$1,0),FALSE),"")</f>
        <v/>
      </c>
      <c r="AN316" s="195" t="str">
        <f t="shared" si="9"/>
        <v/>
      </c>
    </row>
    <row r="317" spans="1:40" x14ac:dyDescent="0.25">
      <c r="A317" s="2" t="s">
        <v>474</v>
      </c>
      <c r="B317" s="2" t="s">
        <v>12</v>
      </c>
      <c r="C317" t="str">
        <f>IFERROR(VLOOKUP($B317,Kraftvärmeprod!$B$1:$AH$479,MATCH(C$4,Kraftvärmeprod!$B$1:$AG$1,0),FALSE)/1,"")</f>
        <v/>
      </c>
      <c r="D317" t="str">
        <f>IFERROR(VLOOKUP($B317,Kraftvärmeprod!$B$1:$AH$479,MATCH(D$4,Kraftvärmeprod!$B$1:$AG$1,0),FALSE)/1,"")</f>
        <v/>
      </c>
      <c r="F317">
        <f>IFERROR(VLOOKUP($B317,Kraftvärmeprod!$B$1:$AJ$550,MATCH(F$4,Kraftvärmeprod!$B$1:$AJ$1,0),FALSE)/1,0)-IFERROR(VLOOKUP($B317,'Slutlig allokering kvv'!$B$2:$AJ$550,MATCH(F$4,'Slutlig allokering kvv'!$B$1:$AJ$1,0),FALSE)/1,0)</f>
        <v>0</v>
      </c>
      <c r="G317">
        <f>IFERROR(VLOOKUP($B317,Kraftvärmeprod!$B$1:$AJ$550,MATCH(G$4,Kraftvärmeprod!$B$1:$AJ$1,0),FALSE)/1,0)-IFERROR(VLOOKUP($B317,'Slutlig allokering kvv'!$B$2:$AJ$550,MATCH(G$4,'Slutlig allokering kvv'!$B$1:$AJ$1,0),FALSE)/1,0)</f>
        <v>0</v>
      </c>
      <c r="H317">
        <f>IFERROR(VLOOKUP($B317,Kraftvärmeprod!$B$1:$AJ$550,MATCH(H$4,Kraftvärmeprod!$B$1:$AJ$1,0),FALSE)/1,0)-IFERROR(VLOOKUP($B317,'Slutlig allokering kvv'!$B$2:$AJ$550,MATCH(H$4,'Slutlig allokering kvv'!$B$1:$AJ$1,0),FALSE)/1,0)</f>
        <v>0</v>
      </c>
      <c r="I317">
        <f>IFERROR(VLOOKUP($B317,Kraftvärmeprod!$B$1:$AJ$550,MATCH(I$4,Kraftvärmeprod!$B$1:$AJ$1,0),FALSE)/1,0)-IFERROR(VLOOKUP($B317,'Slutlig allokering kvv'!$B$2:$AJ$550,MATCH(I$4,'Slutlig allokering kvv'!$B$1:$AJ$1,0),FALSE)/1,0)</f>
        <v>0</v>
      </c>
      <c r="J317">
        <f>IFERROR(VLOOKUP($B317,Kraftvärmeprod!$B$1:$AJ$550,MATCH(J$4,Kraftvärmeprod!$B$1:$AJ$1,0),FALSE)/1,0)-IFERROR(VLOOKUP($B317,'Slutlig allokering kvv'!$B$2:$AJ$550,MATCH(J$4,'Slutlig allokering kvv'!$B$1:$AJ$1,0),FALSE)/1,0)</f>
        <v>0</v>
      </c>
      <c r="K317">
        <f>IFERROR(VLOOKUP($B317,Kraftvärmeprod!$B$1:$AJ$550,MATCH(K$4,Kraftvärmeprod!$B$1:$AJ$1,0),FALSE)/1,0)-IFERROR(VLOOKUP($B317,'Slutlig allokering kvv'!$B$2:$AJ$550,MATCH(K$4,'Slutlig allokering kvv'!$B$1:$AJ$1,0),FALSE)/1,0)</f>
        <v>0</v>
      </c>
      <c r="L317">
        <f>IFERROR(VLOOKUP($B317,Kraftvärmeprod!$B$1:$AJ$550,MATCH(L$4,Kraftvärmeprod!$B$1:$AJ$1,0),FALSE)/1,0)-IFERROR(VLOOKUP($B317,'Slutlig allokering kvv'!$B$2:$AJ$550,MATCH(L$4,'Slutlig allokering kvv'!$B$1:$AJ$1,0),FALSE)/1,0)</f>
        <v>0</v>
      </c>
      <c r="M317">
        <f>IFERROR(VLOOKUP($B317,Kraftvärmeprod!$B$1:$AJ$550,MATCH(M$4,Kraftvärmeprod!$B$1:$AJ$1,0),FALSE)/1,0)-IFERROR(VLOOKUP($B317,'Slutlig allokering kvv'!$B$2:$AJ$550,MATCH(M$4,'Slutlig allokering kvv'!$B$1:$AJ$1,0),FALSE)/1,0)</f>
        <v>0</v>
      </c>
      <c r="N317">
        <f>IFERROR(VLOOKUP($B317,Kraftvärmeprod!$B$1:$AJ$550,MATCH(N$4,Kraftvärmeprod!$B$1:$AJ$1,0),FALSE)/1,0)-IFERROR(VLOOKUP($B317,'Slutlig allokering kvv'!$B$2:$AJ$550,MATCH(N$4,'Slutlig allokering kvv'!$B$1:$AJ$1,0),FALSE)/1,0)</f>
        <v>0</v>
      </c>
      <c r="O317">
        <f>IFERROR(VLOOKUP($B317,Kraftvärmeprod!$B$1:$AJ$550,MATCH(O$4,Kraftvärmeprod!$B$1:$AJ$1,0),FALSE)/1,0)-IFERROR(VLOOKUP($B317,'Slutlig allokering kvv'!$B$2:$AJ$550,MATCH(O$4,'Slutlig allokering kvv'!$B$1:$AJ$1,0),FALSE)/1,0)</f>
        <v>0</v>
      </c>
      <c r="P317">
        <f>IFERROR(VLOOKUP($B317,Kraftvärmeprod!$B$1:$AJ$550,MATCH(P$4,Kraftvärmeprod!$B$1:$AJ$1,0),FALSE)/1,0)-IFERROR(VLOOKUP($B317,'Slutlig allokering kvv'!$B$2:$AJ$550,MATCH(P$4,'Slutlig allokering kvv'!$B$1:$AJ$1,0),FALSE)/1,0)</f>
        <v>0</v>
      </c>
      <c r="Q317">
        <f>IFERROR(VLOOKUP($B317,Kraftvärmeprod!$B$1:$AJ$550,MATCH(Q$4,Kraftvärmeprod!$B$1:$AJ$1,0),FALSE)/1,0)-IFERROR(VLOOKUP($B317,'Slutlig allokering kvv'!$B$2:$AJ$550,MATCH(Q$4,'Slutlig allokering kvv'!$B$1:$AJ$1,0),FALSE)/1,0)</f>
        <v>0</v>
      </c>
      <c r="R317">
        <f>IFERROR(VLOOKUP($B317,Kraftvärmeprod!$B$1:$AJ$550,MATCH(R$4,Kraftvärmeprod!$B$1:$AJ$1,0),FALSE)/1,0)-IFERROR(VLOOKUP($B317,'Slutlig allokering kvv'!$B$2:$AJ$550,MATCH(R$4,'Slutlig allokering kvv'!$B$1:$AJ$1,0),FALSE)/1,0)</f>
        <v>0</v>
      </c>
      <c r="S317">
        <f>IFERROR(VLOOKUP($B317,Kraftvärmeprod!$B$1:$AJ$550,MATCH(S$4,Kraftvärmeprod!$B$1:$AJ$1,0),FALSE)/1,0)-IFERROR(VLOOKUP($B317,'Slutlig allokering kvv'!$B$2:$AJ$550,MATCH(S$4,'Slutlig allokering kvv'!$B$1:$AJ$1,0),FALSE)/1,0)</f>
        <v>0</v>
      </c>
      <c r="T317">
        <f>IFERROR(VLOOKUP($B317,Kraftvärmeprod!$B$1:$AJ$550,MATCH(T$4,Kraftvärmeprod!$B$1:$AJ$1,0),FALSE)/1,0)-IFERROR(VLOOKUP($B317,'Slutlig allokering kvv'!$B$2:$AJ$550,MATCH(T$4,'Slutlig allokering kvv'!$B$1:$AJ$1,0),FALSE)/1,0)</f>
        <v>0</v>
      </c>
      <c r="U317">
        <f>IFERROR(VLOOKUP($B317,Kraftvärmeprod!$B$1:$AJ$550,MATCH(U$4,Kraftvärmeprod!$B$1:$AJ$1,0),FALSE)/1,0)-IFERROR(VLOOKUP($B317,'Slutlig allokering kvv'!$B$2:$AJ$550,MATCH(U$4,'Slutlig allokering kvv'!$B$1:$AJ$1,0),FALSE)/1,0)</f>
        <v>0</v>
      </c>
      <c r="V317">
        <f>IFERROR(VLOOKUP($B317,Kraftvärmeprod!$B$1:$AJ$550,MATCH(V$4,Kraftvärmeprod!$B$1:$AJ$1,0),FALSE)/1,0)-IFERROR(VLOOKUP($B317,'Slutlig allokering kvv'!$B$2:$AJ$550,MATCH(V$4,'Slutlig allokering kvv'!$B$1:$AJ$1,0),FALSE)/1,0)</f>
        <v>0</v>
      </c>
      <c r="W317">
        <f>IFERROR(VLOOKUP($B317,Kraftvärmeprod!$B$1:$AJ$550,MATCH(W$4,Kraftvärmeprod!$B$1:$AJ$1,0),FALSE)/1,0)-IFERROR(VLOOKUP($B317,'Slutlig allokering kvv'!$B$2:$AJ$550,MATCH(W$4,'Slutlig allokering kvv'!$B$1:$AJ$1,0),FALSE)/1,0)</f>
        <v>0</v>
      </c>
      <c r="X317">
        <f>IFERROR(VLOOKUP($B317,Kraftvärmeprod!$B$1:$AJ$550,MATCH(X$4,Kraftvärmeprod!$B$1:$AJ$1,0),FALSE)/1,0)-IFERROR(VLOOKUP($B317,'Slutlig allokering kvv'!$B$2:$AJ$550,MATCH(X$4,'Slutlig allokering kvv'!$B$1:$AJ$1,0),FALSE)/1,0)</f>
        <v>0</v>
      </c>
      <c r="Y317">
        <f>IFERROR(VLOOKUP($B317,Kraftvärmeprod!$B$1:$AJ$550,MATCH(Y$4,Kraftvärmeprod!$B$1:$AJ$1,0),FALSE)/1,0)-IFERROR(VLOOKUP($B317,'Slutlig allokering kvv'!$B$2:$AJ$550,MATCH(Y$4,'Slutlig allokering kvv'!$B$1:$AJ$1,0),FALSE)/1,0)</f>
        <v>0</v>
      </c>
      <c r="Z317">
        <f>IFERROR(VLOOKUP($B317,Kraftvärmeprod!$B$1:$AJ$550,MATCH(Z$4,Kraftvärmeprod!$B$1:$AJ$1,0),FALSE)/1,0)-IFERROR(VLOOKUP($B317,'Slutlig allokering kvv'!$B$2:$AJ$550,MATCH(Z$4,'Slutlig allokering kvv'!$B$1:$AJ$1,0),FALSE)/1,0)</f>
        <v>0</v>
      </c>
      <c r="AA317">
        <f>IFERROR(VLOOKUP($B317,Kraftvärmeprod!$B$1:$AJ$550,MATCH(AA$4,Kraftvärmeprod!$B$1:$AJ$1,0),FALSE)/1,0)-IFERROR(VLOOKUP($B317,'Slutlig allokering kvv'!$B$2:$AJ$550,MATCH(AA$4,'Slutlig allokering kvv'!$B$1:$AJ$1,0),FALSE)/1,0)</f>
        <v>0</v>
      </c>
      <c r="AB317">
        <f>IFERROR(VLOOKUP($B317,Kraftvärmeprod!$B$1:$AJ$550,MATCH(AB$4,Kraftvärmeprod!$B$1:$AJ$1,0),FALSE)/1,0)-IFERROR(VLOOKUP($B317,'Slutlig allokering kvv'!$B$2:$AJ$550,MATCH(AB$4,'Slutlig allokering kvv'!$B$1:$AJ$1,0),FALSE)/1,0)</f>
        <v>0</v>
      </c>
      <c r="AC317">
        <f>IFERROR(VLOOKUP($B317,Kraftvärmeprod!$B$1:$AJ$550,MATCH(AC$4,Kraftvärmeprod!$B$1:$AJ$1,0),FALSE)/1,0)-IFERROR(VLOOKUP($B317,'Slutlig allokering kvv'!$B$2:$AJ$550,MATCH(AC$4,'Slutlig allokering kvv'!$B$1:$AJ$1,0),FALSE)/1,0)</f>
        <v>0</v>
      </c>
      <c r="AD317">
        <f>IFERROR(VLOOKUP($B317,Miljö!$B$1:$E$471,MATCH("Hjälpel kraftvärme (GWh)",Miljö!$B$1:$E$1,0),FALSE)/1,0)-IFERROR(VLOOKUP($B317,'Slutlig allokering kvv'!$B$2:$AJ$550,MATCH(AD$4,'Slutlig allokering kvv'!$B$1:$AJ$1,0),FALSE)/1,0)</f>
        <v>0</v>
      </c>
      <c r="AH317">
        <f t="shared" si="8"/>
        <v>0</v>
      </c>
      <c r="AJ317">
        <f>IFERROR(VLOOKUP($B317,'Slutlig allokering kvv'!$B$2:$AX$550,MATCH("Summa slutlig allokerad tillförd energi (utan hjälpel och rökgaskondensering):",'Slutlig allokering kvv'!$B$1:$AX$1,0),FALSE)/1,"")</f>
        <v>0</v>
      </c>
      <c r="AL317" s="195" t="str">
        <f>IFERROR(1-VLOOKUP($B317,'Slutlig allokering kvv'!$B$2:$AX$550,MATCH("Andel av bränsle i kvv som allokerats till värme, exklusive rökgaskondensering och hjälpel",'Slutlig allokering kvv'!$B$1:$AX$1,0),FALSE),"")</f>
        <v/>
      </c>
      <c r="AN317" s="195" t="str">
        <f t="shared" si="9"/>
        <v/>
      </c>
    </row>
    <row r="318" spans="1:40" x14ac:dyDescent="0.25">
      <c r="A318" s="2" t="s">
        <v>474</v>
      </c>
      <c r="B318" s="2" t="s">
        <v>13</v>
      </c>
      <c r="C318" t="str">
        <f>IFERROR(VLOOKUP($B318,Kraftvärmeprod!$B$1:$AH$479,MATCH(C$4,Kraftvärmeprod!$B$1:$AG$1,0),FALSE)/1,"")</f>
        <v/>
      </c>
      <c r="D318" t="str">
        <f>IFERROR(VLOOKUP($B318,Kraftvärmeprod!$B$1:$AH$479,MATCH(D$4,Kraftvärmeprod!$B$1:$AG$1,0),FALSE)/1,"")</f>
        <v/>
      </c>
      <c r="F318">
        <f>IFERROR(VLOOKUP($B318,Kraftvärmeprod!$B$1:$AJ$550,MATCH(F$4,Kraftvärmeprod!$B$1:$AJ$1,0),FALSE)/1,0)-IFERROR(VLOOKUP($B318,'Slutlig allokering kvv'!$B$2:$AJ$550,MATCH(F$4,'Slutlig allokering kvv'!$B$1:$AJ$1,0),FALSE)/1,0)</f>
        <v>0</v>
      </c>
      <c r="G318">
        <f>IFERROR(VLOOKUP($B318,Kraftvärmeprod!$B$1:$AJ$550,MATCH(G$4,Kraftvärmeprod!$B$1:$AJ$1,0),FALSE)/1,0)-IFERROR(VLOOKUP($B318,'Slutlig allokering kvv'!$B$2:$AJ$550,MATCH(G$4,'Slutlig allokering kvv'!$B$1:$AJ$1,0),FALSE)/1,0)</f>
        <v>0</v>
      </c>
      <c r="H318">
        <f>IFERROR(VLOOKUP($B318,Kraftvärmeprod!$B$1:$AJ$550,MATCH(H$4,Kraftvärmeprod!$B$1:$AJ$1,0),FALSE)/1,0)-IFERROR(VLOOKUP($B318,'Slutlig allokering kvv'!$B$2:$AJ$550,MATCH(H$4,'Slutlig allokering kvv'!$B$1:$AJ$1,0),FALSE)/1,0)</f>
        <v>0</v>
      </c>
      <c r="I318">
        <f>IFERROR(VLOOKUP($B318,Kraftvärmeprod!$B$1:$AJ$550,MATCH(I$4,Kraftvärmeprod!$B$1:$AJ$1,0),FALSE)/1,0)-IFERROR(VLOOKUP($B318,'Slutlig allokering kvv'!$B$2:$AJ$550,MATCH(I$4,'Slutlig allokering kvv'!$B$1:$AJ$1,0),FALSE)/1,0)</f>
        <v>0</v>
      </c>
      <c r="J318">
        <f>IFERROR(VLOOKUP($B318,Kraftvärmeprod!$B$1:$AJ$550,MATCH(J$4,Kraftvärmeprod!$B$1:$AJ$1,0),FALSE)/1,0)-IFERROR(VLOOKUP($B318,'Slutlig allokering kvv'!$B$2:$AJ$550,MATCH(J$4,'Slutlig allokering kvv'!$B$1:$AJ$1,0),FALSE)/1,0)</f>
        <v>0</v>
      </c>
      <c r="K318">
        <f>IFERROR(VLOOKUP($B318,Kraftvärmeprod!$B$1:$AJ$550,MATCH(K$4,Kraftvärmeprod!$B$1:$AJ$1,0),FALSE)/1,0)-IFERROR(VLOOKUP($B318,'Slutlig allokering kvv'!$B$2:$AJ$550,MATCH(K$4,'Slutlig allokering kvv'!$B$1:$AJ$1,0),FALSE)/1,0)</f>
        <v>0</v>
      </c>
      <c r="L318">
        <f>IFERROR(VLOOKUP($B318,Kraftvärmeprod!$B$1:$AJ$550,MATCH(L$4,Kraftvärmeprod!$B$1:$AJ$1,0),FALSE)/1,0)-IFERROR(VLOOKUP($B318,'Slutlig allokering kvv'!$B$2:$AJ$550,MATCH(L$4,'Slutlig allokering kvv'!$B$1:$AJ$1,0),FALSE)/1,0)</f>
        <v>0</v>
      </c>
      <c r="M318">
        <f>IFERROR(VLOOKUP($B318,Kraftvärmeprod!$B$1:$AJ$550,MATCH(M$4,Kraftvärmeprod!$B$1:$AJ$1,0),FALSE)/1,0)-IFERROR(VLOOKUP($B318,'Slutlig allokering kvv'!$B$2:$AJ$550,MATCH(M$4,'Slutlig allokering kvv'!$B$1:$AJ$1,0),FALSE)/1,0)</f>
        <v>0</v>
      </c>
      <c r="N318">
        <f>IFERROR(VLOOKUP($B318,Kraftvärmeprod!$B$1:$AJ$550,MATCH(N$4,Kraftvärmeprod!$B$1:$AJ$1,0),FALSE)/1,0)-IFERROR(VLOOKUP($B318,'Slutlig allokering kvv'!$B$2:$AJ$550,MATCH(N$4,'Slutlig allokering kvv'!$B$1:$AJ$1,0),FALSE)/1,0)</f>
        <v>0</v>
      </c>
      <c r="O318">
        <f>IFERROR(VLOOKUP($B318,Kraftvärmeprod!$B$1:$AJ$550,MATCH(O$4,Kraftvärmeprod!$B$1:$AJ$1,0),FALSE)/1,0)-IFERROR(VLOOKUP($B318,'Slutlig allokering kvv'!$B$2:$AJ$550,MATCH(O$4,'Slutlig allokering kvv'!$B$1:$AJ$1,0),FALSE)/1,0)</f>
        <v>0</v>
      </c>
      <c r="P318">
        <f>IFERROR(VLOOKUP($B318,Kraftvärmeprod!$B$1:$AJ$550,MATCH(P$4,Kraftvärmeprod!$B$1:$AJ$1,0),FALSE)/1,0)-IFERROR(VLOOKUP($B318,'Slutlig allokering kvv'!$B$2:$AJ$550,MATCH(P$4,'Slutlig allokering kvv'!$B$1:$AJ$1,0),FALSE)/1,0)</f>
        <v>0</v>
      </c>
      <c r="Q318">
        <f>IFERROR(VLOOKUP($B318,Kraftvärmeprod!$B$1:$AJ$550,MATCH(Q$4,Kraftvärmeprod!$B$1:$AJ$1,0),FALSE)/1,0)-IFERROR(VLOOKUP($B318,'Slutlig allokering kvv'!$B$2:$AJ$550,MATCH(Q$4,'Slutlig allokering kvv'!$B$1:$AJ$1,0),FALSE)/1,0)</f>
        <v>0</v>
      </c>
      <c r="R318">
        <f>IFERROR(VLOOKUP($B318,Kraftvärmeprod!$B$1:$AJ$550,MATCH(R$4,Kraftvärmeprod!$B$1:$AJ$1,0),FALSE)/1,0)-IFERROR(VLOOKUP($B318,'Slutlig allokering kvv'!$B$2:$AJ$550,MATCH(R$4,'Slutlig allokering kvv'!$B$1:$AJ$1,0),FALSE)/1,0)</f>
        <v>0</v>
      </c>
      <c r="S318">
        <f>IFERROR(VLOOKUP($B318,Kraftvärmeprod!$B$1:$AJ$550,MATCH(S$4,Kraftvärmeprod!$B$1:$AJ$1,0),FALSE)/1,0)-IFERROR(VLOOKUP($B318,'Slutlig allokering kvv'!$B$2:$AJ$550,MATCH(S$4,'Slutlig allokering kvv'!$B$1:$AJ$1,0),FALSE)/1,0)</f>
        <v>0</v>
      </c>
      <c r="T318">
        <f>IFERROR(VLOOKUP($B318,Kraftvärmeprod!$B$1:$AJ$550,MATCH(T$4,Kraftvärmeprod!$B$1:$AJ$1,0),FALSE)/1,0)-IFERROR(VLOOKUP($B318,'Slutlig allokering kvv'!$B$2:$AJ$550,MATCH(T$4,'Slutlig allokering kvv'!$B$1:$AJ$1,0),FALSE)/1,0)</f>
        <v>0</v>
      </c>
      <c r="U318">
        <f>IFERROR(VLOOKUP($B318,Kraftvärmeprod!$B$1:$AJ$550,MATCH(U$4,Kraftvärmeprod!$B$1:$AJ$1,0),FALSE)/1,0)-IFERROR(VLOOKUP($B318,'Slutlig allokering kvv'!$B$2:$AJ$550,MATCH(U$4,'Slutlig allokering kvv'!$B$1:$AJ$1,0),FALSE)/1,0)</f>
        <v>0</v>
      </c>
      <c r="V318">
        <f>IFERROR(VLOOKUP($B318,Kraftvärmeprod!$B$1:$AJ$550,MATCH(V$4,Kraftvärmeprod!$B$1:$AJ$1,0),FALSE)/1,0)-IFERROR(VLOOKUP($B318,'Slutlig allokering kvv'!$B$2:$AJ$550,MATCH(V$4,'Slutlig allokering kvv'!$B$1:$AJ$1,0),FALSE)/1,0)</f>
        <v>0</v>
      </c>
      <c r="W318">
        <f>IFERROR(VLOOKUP($B318,Kraftvärmeprod!$B$1:$AJ$550,MATCH(W$4,Kraftvärmeprod!$B$1:$AJ$1,0),FALSE)/1,0)-IFERROR(VLOOKUP($B318,'Slutlig allokering kvv'!$B$2:$AJ$550,MATCH(W$4,'Slutlig allokering kvv'!$B$1:$AJ$1,0),FALSE)/1,0)</f>
        <v>0</v>
      </c>
      <c r="X318">
        <f>IFERROR(VLOOKUP($B318,Kraftvärmeprod!$B$1:$AJ$550,MATCH(X$4,Kraftvärmeprod!$B$1:$AJ$1,0),FALSE)/1,0)-IFERROR(VLOOKUP($B318,'Slutlig allokering kvv'!$B$2:$AJ$550,MATCH(X$4,'Slutlig allokering kvv'!$B$1:$AJ$1,0),FALSE)/1,0)</f>
        <v>0</v>
      </c>
      <c r="Y318">
        <f>IFERROR(VLOOKUP($B318,Kraftvärmeprod!$B$1:$AJ$550,MATCH(Y$4,Kraftvärmeprod!$B$1:$AJ$1,0),FALSE)/1,0)-IFERROR(VLOOKUP($B318,'Slutlig allokering kvv'!$B$2:$AJ$550,MATCH(Y$4,'Slutlig allokering kvv'!$B$1:$AJ$1,0),FALSE)/1,0)</f>
        <v>0</v>
      </c>
      <c r="Z318">
        <f>IFERROR(VLOOKUP($B318,Kraftvärmeprod!$B$1:$AJ$550,MATCH(Z$4,Kraftvärmeprod!$B$1:$AJ$1,0),FALSE)/1,0)-IFERROR(VLOOKUP($B318,'Slutlig allokering kvv'!$B$2:$AJ$550,MATCH(Z$4,'Slutlig allokering kvv'!$B$1:$AJ$1,0),FALSE)/1,0)</f>
        <v>0</v>
      </c>
      <c r="AA318">
        <f>IFERROR(VLOOKUP($B318,Kraftvärmeprod!$B$1:$AJ$550,MATCH(AA$4,Kraftvärmeprod!$B$1:$AJ$1,0),FALSE)/1,0)-IFERROR(VLOOKUP($B318,'Slutlig allokering kvv'!$B$2:$AJ$550,MATCH(AA$4,'Slutlig allokering kvv'!$B$1:$AJ$1,0),FALSE)/1,0)</f>
        <v>0</v>
      </c>
      <c r="AB318">
        <f>IFERROR(VLOOKUP($B318,Kraftvärmeprod!$B$1:$AJ$550,MATCH(AB$4,Kraftvärmeprod!$B$1:$AJ$1,0),FALSE)/1,0)-IFERROR(VLOOKUP($B318,'Slutlig allokering kvv'!$B$2:$AJ$550,MATCH(AB$4,'Slutlig allokering kvv'!$B$1:$AJ$1,0),FALSE)/1,0)</f>
        <v>0</v>
      </c>
      <c r="AC318">
        <f>IFERROR(VLOOKUP($B318,Kraftvärmeprod!$B$1:$AJ$550,MATCH(AC$4,Kraftvärmeprod!$B$1:$AJ$1,0),FALSE)/1,0)-IFERROR(VLOOKUP($B318,'Slutlig allokering kvv'!$B$2:$AJ$550,MATCH(AC$4,'Slutlig allokering kvv'!$B$1:$AJ$1,0),FALSE)/1,0)</f>
        <v>0</v>
      </c>
      <c r="AD318">
        <f>IFERROR(VLOOKUP($B318,Miljö!$B$1:$E$471,MATCH("Hjälpel kraftvärme (GWh)",Miljö!$B$1:$E$1,0),FALSE)/1,0)-IFERROR(VLOOKUP($B318,'Slutlig allokering kvv'!$B$2:$AJ$550,MATCH(AD$4,'Slutlig allokering kvv'!$B$1:$AJ$1,0),FALSE)/1,0)</f>
        <v>0</v>
      </c>
      <c r="AH318">
        <f t="shared" si="8"/>
        <v>0</v>
      </c>
      <c r="AJ318">
        <f>IFERROR(VLOOKUP($B318,'Slutlig allokering kvv'!$B$2:$AX$550,MATCH("Summa slutlig allokerad tillförd energi (utan hjälpel och rökgaskondensering):",'Slutlig allokering kvv'!$B$1:$AX$1,0),FALSE)/1,"")</f>
        <v>0</v>
      </c>
      <c r="AL318" s="195" t="str">
        <f>IFERROR(1-VLOOKUP($B318,'Slutlig allokering kvv'!$B$2:$AX$550,MATCH("Andel av bränsle i kvv som allokerats till värme, exklusive rökgaskondensering och hjälpel",'Slutlig allokering kvv'!$B$1:$AX$1,0),FALSE),"")</f>
        <v/>
      </c>
      <c r="AN318" s="195" t="str">
        <f t="shared" si="9"/>
        <v/>
      </c>
    </row>
    <row r="319" spans="1:40" x14ac:dyDescent="0.25">
      <c r="A319" s="2" t="s">
        <v>474</v>
      </c>
      <c r="B319" s="2" t="s">
        <v>14</v>
      </c>
      <c r="C319" t="str">
        <f>IFERROR(VLOOKUP($B319,Kraftvärmeprod!$B$1:$AH$479,MATCH(C$4,Kraftvärmeprod!$B$1:$AG$1,0),FALSE)/1,"")</f>
        <v/>
      </c>
      <c r="D319" t="str">
        <f>IFERROR(VLOOKUP($B319,Kraftvärmeprod!$B$1:$AH$479,MATCH(D$4,Kraftvärmeprod!$B$1:$AG$1,0),FALSE)/1,"")</f>
        <v/>
      </c>
      <c r="F319">
        <f>IFERROR(VLOOKUP($B319,Kraftvärmeprod!$B$1:$AJ$550,MATCH(F$4,Kraftvärmeprod!$B$1:$AJ$1,0),FALSE)/1,0)-IFERROR(VLOOKUP($B319,'Slutlig allokering kvv'!$B$2:$AJ$550,MATCH(F$4,'Slutlig allokering kvv'!$B$1:$AJ$1,0),FALSE)/1,0)</f>
        <v>0</v>
      </c>
      <c r="G319">
        <f>IFERROR(VLOOKUP($B319,Kraftvärmeprod!$B$1:$AJ$550,MATCH(G$4,Kraftvärmeprod!$B$1:$AJ$1,0),FALSE)/1,0)-IFERROR(VLOOKUP($B319,'Slutlig allokering kvv'!$B$2:$AJ$550,MATCH(G$4,'Slutlig allokering kvv'!$B$1:$AJ$1,0),FALSE)/1,0)</f>
        <v>0</v>
      </c>
      <c r="H319">
        <f>IFERROR(VLOOKUP($B319,Kraftvärmeprod!$B$1:$AJ$550,MATCH(H$4,Kraftvärmeprod!$B$1:$AJ$1,0),FALSE)/1,0)-IFERROR(VLOOKUP($B319,'Slutlig allokering kvv'!$B$2:$AJ$550,MATCH(H$4,'Slutlig allokering kvv'!$B$1:$AJ$1,0),FALSE)/1,0)</f>
        <v>0</v>
      </c>
      <c r="I319">
        <f>IFERROR(VLOOKUP($B319,Kraftvärmeprod!$B$1:$AJ$550,MATCH(I$4,Kraftvärmeprod!$B$1:$AJ$1,0),FALSE)/1,0)-IFERROR(VLOOKUP($B319,'Slutlig allokering kvv'!$B$2:$AJ$550,MATCH(I$4,'Slutlig allokering kvv'!$B$1:$AJ$1,0),FALSE)/1,0)</f>
        <v>0</v>
      </c>
      <c r="J319">
        <f>IFERROR(VLOOKUP($B319,Kraftvärmeprod!$B$1:$AJ$550,MATCH(J$4,Kraftvärmeprod!$B$1:$AJ$1,0),FALSE)/1,0)-IFERROR(VLOOKUP($B319,'Slutlig allokering kvv'!$B$2:$AJ$550,MATCH(J$4,'Slutlig allokering kvv'!$B$1:$AJ$1,0),FALSE)/1,0)</f>
        <v>0</v>
      </c>
      <c r="K319">
        <f>IFERROR(VLOOKUP($B319,Kraftvärmeprod!$B$1:$AJ$550,MATCH(K$4,Kraftvärmeprod!$B$1:$AJ$1,0),FALSE)/1,0)-IFERROR(VLOOKUP($B319,'Slutlig allokering kvv'!$B$2:$AJ$550,MATCH(K$4,'Slutlig allokering kvv'!$B$1:$AJ$1,0),FALSE)/1,0)</f>
        <v>0</v>
      </c>
      <c r="L319">
        <f>IFERROR(VLOOKUP($B319,Kraftvärmeprod!$B$1:$AJ$550,MATCH(L$4,Kraftvärmeprod!$B$1:$AJ$1,0),FALSE)/1,0)-IFERROR(VLOOKUP($B319,'Slutlig allokering kvv'!$B$2:$AJ$550,MATCH(L$4,'Slutlig allokering kvv'!$B$1:$AJ$1,0),FALSE)/1,0)</f>
        <v>0</v>
      </c>
      <c r="M319">
        <f>IFERROR(VLOOKUP($B319,Kraftvärmeprod!$B$1:$AJ$550,MATCH(M$4,Kraftvärmeprod!$B$1:$AJ$1,0),FALSE)/1,0)-IFERROR(VLOOKUP($B319,'Slutlig allokering kvv'!$B$2:$AJ$550,MATCH(M$4,'Slutlig allokering kvv'!$B$1:$AJ$1,0),FALSE)/1,0)</f>
        <v>0</v>
      </c>
      <c r="N319">
        <f>IFERROR(VLOOKUP($B319,Kraftvärmeprod!$B$1:$AJ$550,MATCH(N$4,Kraftvärmeprod!$B$1:$AJ$1,0),FALSE)/1,0)-IFERROR(VLOOKUP($B319,'Slutlig allokering kvv'!$B$2:$AJ$550,MATCH(N$4,'Slutlig allokering kvv'!$B$1:$AJ$1,0),FALSE)/1,0)</f>
        <v>0</v>
      </c>
      <c r="O319">
        <f>IFERROR(VLOOKUP($B319,Kraftvärmeprod!$B$1:$AJ$550,MATCH(O$4,Kraftvärmeprod!$B$1:$AJ$1,0),FALSE)/1,0)-IFERROR(VLOOKUP($B319,'Slutlig allokering kvv'!$B$2:$AJ$550,MATCH(O$4,'Slutlig allokering kvv'!$B$1:$AJ$1,0),FALSE)/1,0)</f>
        <v>0</v>
      </c>
      <c r="P319">
        <f>IFERROR(VLOOKUP($B319,Kraftvärmeprod!$B$1:$AJ$550,MATCH(P$4,Kraftvärmeprod!$B$1:$AJ$1,0),FALSE)/1,0)-IFERROR(VLOOKUP($B319,'Slutlig allokering kvv'!$B$2:$AJ$550,MATCH(P$4,'Slutlig allokering kvv'!$B$1:$AJ$1,0),FALSE)/1,0)</f>
        <v>0</v>
      </c>
      <c r="Q319">
        <f>IFERROR(VLOOKUP($B319,Kraftvärmeprod!$B$1:$AJ$550,MATCH(Q$4,Kraftvärmeprod!$B$1:$AJ$1,0),FALSE)/1,0)-IFERROR(VLOOKUP($B319,'Slutlig allokering kvv'!$B$2:$AJ$550,MATCH(Q$4,'Slutlig allokering kvv'!$B$1:$AJ$1,0),FALSE)/1,0)</f>
        <v>0</v>
      </c>
      <c r="R319">
        <f>IFERROR(VLOOKUP($B319,Kraftvärmeprod!$B$1:$AJ$550,MATCH(R$4,Kraftvärmeprod!$B$1:$AJ$1,0),FALSE)/1,0)-IFERROR(VLOOKUP($B319,'Slutlig allokering kvv'!$B$2:$AJ$550,MATCH(R$4,'Slutlig allokering kvv'!$B$1:$AJ$1,0),FALSE)/1,0)</f>
        <v>0</v>
      </c>
      <c r="S319">
        <f>IFERROR(VLOOKUP($B319,Kraftvärmeprod!$B$1:$AJ$550,MATCH(S$4,Kraftvärmeprod!$B$1:$AJ$1,0),FALSE)/1,0)-IFERROR(VLOOKUP($B319,'Slutlig allokering kvv'!$B$2:$AJ$550,MATCH(S$4,'Slutlig allokering kvv'!$B$1:$AJ$1,0),FALSE)/1,0)</f>
        <v>0</v>
      </c>
      <c r="T319">
        <f>IFERROR(VLOOKUP($B319,Kraftvärmeprod!$B$1:$AJ$550,MATCH(T$4,Kraftvärmeprod!$B$1:$AJ$1,0),FALSE)/1,0)-IFERROR(VLOOKUP($B319,'Slutlig allokering kvv'!$B$2:$AJ$550,MATCH(T$4,'Slutlig allokering kvv'!$B$1:$AJ$1,0),FALSE)/1,0)</f>
        <v>0</v>
      </c>
      <c r="U319">
        <f>IFERROR(VLOOKUP($B319,Kraftvärmeprod!$B$1:$AJ$550,MATCH(U$4,Kraftvärmeprod!$B$1:$AJ$1,0),FALSE)/1,0)-IFERROR(VLOOKUP($B319,'Slutlig allokering kvv'!$B$2:$AJ$550,MATCH(U$4,'Slutlig allokering kvv'!$B$1:$AJ$1,0),FALSE)/1,0)</f>
        <v>0</v>
      </c>
      <c r="V319">
        <f>IFERROR(VLOOKUP($B319,Kraftvärmeprod!$B$1:$AJ$550,MATCH(V$4,Kraftvärmeprod!$B$1:$AJ$1,0),FALSE)/1,0)-IFERROR(VLOOKUP($B319,'Slutlig allokering kvv'!$B$2:$AJ$550,MATCH(V$4,'Slutlig allokering kvv'!$B$1:$AJ$1,0),FALSE)/1,0)</f>
        <v>0</v>
      </c>
      <c r="W319">
        <f>IFERROR(VLOOKUP($B319,Kraftvärmeprod!$B$1:$AJ$550,MATCH(W$4,Kraftvärmeprod!$B$1:$AJ$1,0),FALSE)/1,0)-IFERROR(VLOOKUP($B319,'Slutlig allokering kvv'!$B$2:$AJ$550,MATCH(W$4,'Slutlig allokering kvv'!$B$1:$AJ$1,0),FALSE)/1,0)</f>
        <v>0</v>
      </c>
      <c r="X319">
        <f>IFERROR(VLOOKUP($B319,Kraftvärmeprod!$B$1:$AJ$550,MATCH(X$4,Kraftvärmeprod!$B$1:$AJ$1,0),FALSE)/1,0)-IFERROR(VLOOKUP($B319,'Slutlig allokering kvv'!$B$2:$AJ$550,MATCH(X$4,'Slutlig allokering kvv'!$B$1:$AJ$1,0),FALSE)/1,0)</f>
        <v>0</v>
      </c>
      <c r="Y319">
        <f>IFERROR(VLOOKUP($B319,Kraftvärmeprod!$B$1:$AJ$550,MATCH(Y$4,Kraftvärmeprod!$B$1:$AJ$1,0),FALSE)/1,0)-IFERROR(VLOOKUP($B319,'Slutlig allokering kvv'!$B$2:$AJ$550,MATCH(Y$4,'Slutlig allokering kvv'!$B$1:$AJ$1,0),FALSE)/1,0)</f>
        <v>0</v>
      </c>
      <c r="Z319">
        <f>IFERROR(VLOOKUP($B319,Kraftvärmeprod!$B$1:$AJ$550,MATCH(Z$4,Kraftvärmeprod!$B$1:$AJ$1,0),FALSE)/1,0)-IFERROR(VLOOKUP($B319,'Slutlig allokering kvv'!$B$2:$AJ$550,MATCH(Z$4,'Slutlig allokering kvv'!$B$1:$AJ$1,0),FALSE)/1,0)</f>
        <v>0</v>
      </c>
      <c r="AA319">
        <f>IFERROR(VLOOKUP($B319,Kraftvärmeprod!$B$1:$AJ$550,MATCH(AA$4,Kraftvärmeprod!$B$1:$AJ$1,0),FALSE)/1,0)-IFERROR(VLOOKUP($B319,'Slutlig allokering kvv'!$B$2:$AJ$550,MATCH(AA$4,'Slutlig allokering kvv'!$B$1:$AJ$1,0),FALSE)/1,0)</f>
        <v>0</v>
      </c>
      <c r="AB319">
        <f>IFERROR(VLOOKUP($B319,Kraftvärmeprod!$B$1:$AJ$550,MATCH(AB$4,Kraftvärmeprod!$B$1:$AJ$1,0),FALSE)/1,0)-IFERROR(VLOOKUP($B319,'Slutlig allokering kvv'!$B$2:$AJ$550,MATCH(AB$4,'Slutlig allokering kvv'!$B$1:$AJ$1,0),FALSE)/1,0)</f>
        <v>0</v>
      </c>
      <c r="AC319">
        <f>IFERROR(VLOOKUP($B319,Kraftvärmeprod!$B$1:$AJ$550,MATCH(AC$4,Kraftvärmeprod!$B$1:$AJ$1,0),FALSE)/1,0)-IFERROR(VLOOKUP($B319,'Slutlig allokering kvv'!$B$2:$AJ$550,MATCH(AC$4,'Slutlig allokering kvv'!$B$1:$AJ$1,0),FALSE)/1,0)</f>
        <v>0</v>
      </c>
      <c r="AD319">
        <f>IFERROR(VLOOKUP($B319,Miljö!$B$1:$E$471,MATCH("Hjälpel kraftvärme (GWh)",Miljö!$B$1:$E$1,0),FALSE)/1,0)-IFERROR(VLOOKUP($B319,'Slutlig allokering kvv'!$B$2:$AJ$550,MATCH(AD$4,'Slutlig allokering kvv'!$B$1:$AJ$1,0),FALSE)/1,0)</f>
        <v>0</v>
      </c>
      <c r="AH319">
        <f t="shared" si="8"/>
        <v>0</v>
      </c>
      <c r="AJ319">
        <f>IFERROR(VLOOKUP($B319,'Slutlig allokering kvv'!$B$2:$AX$550,MATCH("Summa slutlig allokerad tillförd energi (utan hjälpel och rökgaskondensering):",'Slutlig allokering kvv'!$B$1:$AX$1,0),FALSE)/1,"")</f>
        <v>0</v>
      </c>
      <c r="AL319" s="195" t="str">
        <f>IFERROR(1-VLOOKUP($B319,'Slutlig allokering kvv'!$B$2:$AX$550,MATCH("Andel av bränsle i kvv som allokerats till värme, exklusive rökgaskondensering och hjälpel",'Slutlig allokering kvv'!$B$1:$AX$1,0),FALSE),"")</f>
        <v/>
      </c>
      <c r="AN319" s="195" t="str">
        <f t="shared" si="9"/>
        <v/>
      </c>
    </row>
    <row r="320" spans="1:40" x14ac:dyDescent="0.25">
      <c r="A320" s="2" t="s">
        <v>474</v>
      </c>
      <c r="B320" s="2" t="s">
        <v>15</v>
      </c>
      <c r="C320" t="str">
        <f>IFERROR(VLOOKUP($B320,Kraftvärmeprod!$B$1:$AH$479,MATCH(C$4,Kraftvärmeprod!$B$1:$AG$1,0),FALSE)/1,"")</f>
        <v/>
      </c>
      <c r="D320" t="str">
        <f>IFERROR(VLOOKUP($B320,Kraftvärmeprod!$B$1:$AH$479,MATCH(D$4,Kraftvärmeprod!$B$1:$AG$1,0),FALSE)/1,"")</f>
        <v/>
      </c>
      <c r="F320">
        <f>IFERROR(VLOOKUP($B320,Kraftvärmeprod!$B$1:$AJ$550,MATCH(F$4,Kraftvärmeprod!$B$1:$AJ$1,0),FALSE)/1,0)-IFERROR(VLOOKUP($B320,'Slutlig allokering kvv'!$B$2:$AJ$550,MATCH(F$4,'Slutlig allokering kvv'!$B$1:$AJ$1,0),FALSE)/1,0)</f>
        <v>0</v>
      </c>
      <c r="G320">
        <f>IFERROR(VLOOKUP($B320,Kraftvärmeprod!$B$1:$AJ$550,MATCH(G$4,Kraftvärmeprod!$B$1:$AJ$1,0),FALSE)/1,0)-IFERROR(VLOOKUP($B320,'Slutlig allokering kvv'!$B$2:$AJ$550,MATCH(G$4,'Slutlig allokering kvv'!$B$1:$AJ$1,0),FALSE)/1,0)</f>
        <v>0</v>
      </c>
      <c r="H320">
        <f>IFERROR(VLOOKUP($B320,Kraftvärmeprod!$B$1:$AJ$550,MATCH(H$4,Kraftvärmeprod!$B$1:$AJ$1,0),FALSE)/1,0)-IFERROR(VLOOKUP($B320,'Slutlig allokering kvv'!$B$2:$AJ$550,MATCH(H$4,'Slutlig allokering kvv'!$B$1:$AJ$1,0),FALSE)/1,0)</f>
        <v>0</v>
      </c>
      <c r="I320">
        <f>IFERROR(VLOOKUP($B320,Kraftvärmeprod!$B$1:$AJ$550,MATCH(I$4,Kraftvärmeprod!$B$1:$AJ$1,0),FALSE)/1,0)-IFERROR(VLOOKUP($B320,'Slutlig allokering kvv'!$B$2:$AJ$550,MATCH(I$4,'Slutlig allokering kvv'!$B$1:$AJ$1,0),FALSE)/1,0)</f>
        <v>0</v>
      </c>
      <c r="J320">
        <f>IFERROR(VLOOKUP($B320,Kraftvärmeprod!$B$1:$AJ$550,MATCH(J$4,Kraftvärmeprod!$B$1:$AJ$1,0),FALSE)/1,0)-IFERROR(VLOOKUP($B320,'Slutlig allokering kvv'!$B$2:$AJ$550,MATCH(J$4,'Slutlig allokering kvv'!$B$1:$AJ$1,0),FALSE)/1,0)</f>
        <v>0</v>
      </c>
      <c r="K320">
        <f>IFERROR(VLOOKUP($B320,Kraftvärmeprod!$B$1:$AJ$550,MATCH(K$4,Kraftvärmeprod!$B$1:$AJ$1,0),FALSE)/1,0)-IFERROR(VLOOKUP($B320,'Slutlig allokering kvv'!$B$2:$AJ$550,MATCH(K$4,'Slutlig allokering kvv'!$B$1:$AJ$1,0),FALSE)/1,0)</f>
        <v>0</v>
      </c>
      <c r="L320">
        <f>IFERROR(VLOOKUP($B320,Kraftvärmeprod!$B$1:$AJ$550,MATCH(L$4,Kraftvärmeprod!$B$1:$AJ$1,0),FALSE)/1,0)-IFERROR(VLOOKUP($B320,'Slutlig allokering kvv'!$B$2:$AJ$550,MATCH(L$4,'Slutlig allokering kvv'!$B$1:$AJ$1,0),FALSE)/1,0)</f>
        <v>0</v>
      </c>
      <c r="M320">
        <f>IFERROR(VLOOKUP($B320,Kraftvärmeprod!$B$1:$AJ$550,MATCH(M$4,Kraftvärmeprod!$B$1:$AJ$1,0),FALSE)/1,0)-IFERROR(VLOOKUP($B320,'Slutlig allokering kvv'!$B$2:$AJ$550,MATCH(M$4,'Slutlig allokering kvv'!$B$1:$AJ$1,0),FALSE)/1,0)</f>
        <v>0</v>
      </c>
      <c r="N320">
        <f>IFERROR(VLOOKUP($B320,Kraftvärmeprod!$B$1:$AJ$550,MATCH(N$4,Kraftvärmeprod!$B$1:$AJ$1,0),FALSE)/1,0)-IFERROR(VLOOKUP($B320,'Slutlig allokering kvv'!$B$2:$AJ$550,MATCH(N$4,'Slutlig allokering kvv'!$B$1:$AJ$1,0),FALSE)/1,0)</f>
        <v>0</v>
      </c>
      <c r="O320">
        <f>IFERROR(VLOOKUP($B320,Kraftvärmeprod!$B$1:$AJ$550,MATCH(O$4,Kraftvärmeprod!$B$1:$AJ$1,0),FALSE)/1,0)-IFERROR(VLOOKUP($B320,'Slutlig allokering kvv'!$B$2:$AJ$550,MATCH(O$4,'Slutlig allokering kvv'!$B$1:$AJ$1,0),FALSE)/1,0)</f>
        <v>0</v>
      </c>
      <c r="P320">
        <f>IFERROR(VLOOKUP($B320,Kraftvärmeprod!$B$1:$AJ$550,MATCH(P$4,Kraftvärmeprod!$B$1:$AJ$1,0),FALSE)/1,0)-IFERROR(VLOOKUP($B320,'Slutlig allokering kvv'!$B$2:$AJ$550,MATCH(P$4,'Slutlig allokering kvv'!$B$1:$AJ$1,0),FALSE)/1,0)</f>
        <v>0</v>
      </c>
      <c r="Q320">
        <f>IFERROR(VLOOKUP($B320,Kraftvärmeprod!$B$1:$AJ$550,MATCH(Q$4,Kraftvärmeprod!$B$1:$AJ$1,0),FALSE)/1,0)-IFERROR(VLOOKUP($B320,'Slutlig allokering kvv'!$B$2:$AJ$550,MATCH(Q$4,'Slutlig allokering kvv'!$B$1:$AJ$1,0),FALSE)/1,0)</f>
        <v>0</v>
      </c>
      <c r="R320">
        <f>IFERROR(VLOOKUP($B320,Kraftvärmeprod!$B$1:$AJ$550,MATCH(R$4,Kraftvärmeprod!$B$1:$AJ$1,0),FALSE)/1,0)-IFERROR(VLOOKUP($B320,'Slutlig allokering kvv'!$B$2:$AJ$550,MATCH(R$4,'Slutlig allokering kvv'!$B$1:$AJ$1,0),FALSE)/1,0)</f>
        <v>0</v>
      </c>
      <c r="S320">
        <f>IFERROR(VLOOKUP($B320,Kraftvärmeprod!$B$1:$AJ$550,MATCH(S$4,Kraftvärmeprod!$B$1:$AJ$1,0),FALSE)/1,0)-IFERROR(VLOOKUP($B320,'Slutlig allokering kvv'!$B$2:$AJ$550,MATCH(S$4,'Slutlig allokering kvv'!$B$1:$AJ$1,0),FALSE)/1,0)</f>
        <v>0</v>
      </c>
      <c r="T320">
        <f>IFERROR(VLOOKUP($B320,Kraftvärmeprod!$B$1:$AJ$550,MATCH(T$4,Kraftvärmeprod!$B$1:$AJ$1,0),FALSE)/1,0)-IFERROR(VLOOKUP($B320,'Slutlig allokering kvv'!$B$2:$AJ$550,MATCH(T$4,'Slutlig allokering kvv'!$B$1:$AJ$1,0),FALSE)/1,0)</f>
        <v>0</v>
      </c>
      <c r="U320">
        <f>IFERROR(VLOOKUP($B320,Kraftvärmeprod!$B$1:$AJ$550,MATCH(U$4,Kraftvärmeprod!$B$1:$AJ$1,0),FALSE)/1,0)-IFERROR(VLOOKUP($B320,'Slutlig allokering kvv'!$B$2:$AJ$550,MATCH(U$4,'Slutlig allokering kvv'!$B$1:$AJ$1,0),FALSE)/1,0)</f>
        <v>0</v>
      </c>
      <c r="V320">
        <f>IFERROR(VLOOKUP($B320,Kraftvärmeprod!$B$1:$AJ$550,MATCH(V$4,Kraftvärmeprod!$B$1:$AJ$1,0),FALSE)/1,0)-IFERROR(VLOOKUP($B320,'Slutlig allokering kvv'!$B$2:$AJ$550,MATCH(V$4,'Slutlig allokering kvv'!$B$1:$AJ$1,0),FALSE)/1,0)</f>
        <v>0</v>
      </c>
      <c r="W320">
        <f>IFERROR(VLOOKUP($B320,Kraftvärmeprod!$B$1:$AJ$550,MATCH(W$4,Kraftvärmeprod!$B$1:$AJ$1,0),FALSE)/1,0)-IFERROR(VLOOKUP($B320,'Slutlig allokering kvv'!$B$2:$AJ$550,MATCH(W$4,'Slutlig allokering kvv'!$B$1:$AJ$1,0),FALSE)/1,0)</f>
        <v>0</v>
      </c>
      <c r="X320">
        <f>IFERROR(VLOOKUP($B320,Kraftvärmeprod!$B$1:$AJ$550,MATCH(X$4,Kraftvärmeprod!$B$1:$AJ$1,0),FALSE)/1,0)-IFERROR(VLOOKUP($B320,'Slutlig allokering kvv'!$B$2:$AJ$550,MATCH(X$4,'Slutlig allokering kvv'!$B$1:$AJ$1,0),FALSE)/1,0)</f>
        <v>0</v>
      </c>
      <c r="Y320">
        <f>IFERROR(VLOOKUP($B320,Kraftvärmeprod!$B$1:$AJ$550,MATCH(Y$4,Kraftvärmeprod!$B$1:$AJ$1,0),FALSE)/1,0)-IFERROR(VLOOKUP($B320,'Slutlig allokering kvv'!$B$2:$AJ$550,MATCH(Y$4,'Slutlig allokering kvv'!$B$1:$AJ$1,0),FALSE)/1,0)</f>
        <v>0</v>
      </c>
      <c r="Z320">
        <f>IFERROR(VLOOKUP($B320,Kraftvärmeprod!$B$1:$AJ$550,MATCH(Z$4,Kraftvärmeprod!$B$1:$AJ$1,0),FALSE)/1,0)-IFERROR(VLOOKUP($B320,'Slutlig allokering kvv'!$B$2:$AJ$550,MATCH(Z$4,'Slutlig allokering kvv'!$B$1:$AJ$1,0),FALSE)/1,0)</f>
        <v>0</v>
      </c>
      <c r="AA320">
        <f>IFERROR(VLOOKUP($B320,Kraftvärmeprod!$B$1:$AJ$550,MATCH(AA$4,Kraftvärmeprod!$B$1:$AJ$1,0),FALSE)/1,0)-IFERROR(VLOOKUP($B320,'Slutlig allokering kvv'!$B$2:$AJ$550,MATCH(AA$4,'Slutlig allokering kvv'!$B$1:$AJ$1,0),FALSE)/1,0)</f>
        <v>0</v>
      </c>
      <c r="AB320">
        <f>IFERROR(VLOOKUP($B320,Kraftvärmeprod!$B$1:$AJ$550,MATCH(AB$4,Kraftvärmeprod!$B$1:$AJ$1,0),FALSE)/1,0)-IFERROR(VLOOKUP($B320,'Slutlig allokering kvv'!$B$2:$AJ$550,MATCH(AB$4,'Slutlig allokering kvv'!$B$1:$AJ$1,0),FALSE)/1,0)</f>
        <v>0</v>
      </c>
      <c r="AC320">
        <f>IFERROR(VLOOKUP($B320,Kraftvärmeprod!$B$1:$AJ$550,MATCH(AC$4,Kraftvärmeprod!$B$1:$AJ$1,0),FALSE)/1,0)-IFERROR(VLOOKUP($B320,'Slutlig allokering kvv'!$B$2:$AJ$550,MATCH(AC$4,'Slutlig allokering kvv'!$B$1:$AJ$1,0),FALSE)/1,0)</f>
        <v>0</v>
      </c>
      <c r="AD320">
        <f>IFERROR(VLOOKUP($B320,Miljö!$B$1:$E$471,MATCH("Hjälpel kraftvärme (GWh)",Miljö!$B$1:$E$1,0),FALSE)/1,0)-IFERROR(VLOOKUP($B320,'Slutlig allokering kvv'!$B$2:$AJ$550,MATCH(AD$4,'Slutlig allokering kvv'!$B$1:$AJ$1,0),FALSE)/1,0)</f>
        <v>0</v>
      </c>
      <c r="AH320">
        <f t="shared" si="8"/>
        <v>0</v>
      </c>
      <c r="AJ320">
        <f>IFERROR(VLOOKUP($B320,'Slutlig allokering kvv'!$B$2:$AX$550,MATCH("Summa slutlig allokerad tillförd energi (utan hjälpel och rökgaskondensering):",'Slutlig allokering kvv'!$B$1:$AX$1,0),FALSE)/1,"")</f>
        <v>0</v>
      </c>
      <c r="AL320" s="195" t="str">
        <f>IFERROR(1-VLOOKUP($B320,'Slutlig allokering kvv'!$B$2:$AX$550,MATCH("Andel av bränsle i kvv som allokerats till värme, exklusive rökgaskondensering och hjälpel",'Slutlig allokering kvv'!$B$1:$AX$1,0),FALSE),"")</f>
        <v/>
      </c>
      <c r="AN320" s="195" t="str">
        <f t="shared" si="9"/>
        <v/>
      </c>
    </row>
    <row r="321" spans="1:40" x14ac:dyDescent="0.25">
      <c r="A321" s="2" t="s">
        <v>474</v>
      </c>
      <c r="B321" s="2" t="s">
        <v>16</v>
      </c>
      <c r="C321" t="str">
        <f>IFERROR(VLOOKUP($B321,Kraftvärmeprod!$B$1:$AH$479,MATCH(C$4,Kraftvärmeprod!$B$1:$AG$1,0),FALSE)/1,"")</f>
        <v/>
      </c>
      <c r="D321" t="str">
        <f>IFERROR(VLOOKUP($B321,Kraftvärmeprod!$B$1:$AH$479,MATCH(D$4,Kraftvärmeprod!$B$1:$AG$1,0),FALSE)/1,"")</f>
        <v/>
      </c>
      <c r="F321">
        <f>IFERROR(VLOOKUP($B321,Kraftvärmeprod!$B$1:$AJ$550,MATCH(F$4,Kraftvärmeprod!$B$1:$AJ$1,0),FALSE)/1,0)-IFERROR(VLOOKUP($B321,'Slutlig allokering kvv'!$B$2:$AJ$550,MATCH(F$4,'Slutlig allokering kvv'!$B$1:$AJ$1,0),FALSE)/1,0)</f>
        <v>0</v>
      </c>
      <c r="G321">
        <f>IFERROR(VLOOKUP($B321,Kraftvärmeprod!$B$1:$AJ$550,MATCH(G$4,Kraftvärmeprod!$B$1:$AJ$1,0),FALSE)/1,0)-IFERROR(VLOOKUP($B321,'Slutlig allokering kvv'!$B$2:$AJ$550,MATCH(G$4,'Slutlig allokering kvv'!$B$1:$AJ$1,0),FALSE)/1,0)</f>
        <v>0</v>
      </c>
      <c r="H321">
        <f>IFERROR(VLOOKUP($B321,Kraftvärmeprod!$B$1:$AJ$550,MATCH(H$4,Kraftvärmeprod!$B$1:$AJ$1,0),FALSE)/1,0)-IFERROR(VLOOKUP($B321,'Slutlig allokering kvv'!$B$2:$AJ$550,MATCH(H$4,'Slutlig allokering kvv'!$B$1:$AJ$1,0),FALSE)/1,0)</f>
        <v>0</v>
      </c>
      <c r="I321">
        <f>IFERROR(VLOOKUP($B321,Kraftvärmeprod!$B$1:$AJ$550,MATCH(I$4,Kraftvärmeprod!$B$1:$AJ$1,0),FALSE)/1,0)-IFERROR(VLOOKUP($B321,'Slutlig allokering kvv'!$B$2:$AJ$550,MATCH(I$4,'Slutlig allokering kvv'!$B$1:$AJ$1,0),FALSE)/1,0)</f>
        <v>0</v>
      </c>
      <c r="J321">
        <f>IFERROR(VLOOKUP($B321,Kraftvärmeprod!$B$1:$AJ$550,MATCH(J$4,Kraftvärmeprod!$B$1:$AJ$1,0),FALSE)/1,0)-IFERROR(VLOOKUP($B321,'Slutlig allokering kvv'!$B$2:$AJ$550,MATCH(J$4,'Slutlig allokering kvv'!$B$1:$AJ$1,0),FALSE)/1,0)</f>
        <v>0</v>
      </c>
      <c r="K321">
        <f>IFERROR(VLOOKUP($B321,Kraftvärmeprod!$B$1:$AJ$550,MATCH(K$4,Kraftvärmeprod!$B$1:$AJ$1,0),FALSE)/1,0)-IFERROR(VLOOKUP($B321,'Slutlig allokering kvv'!$B$2:$AJ$550,MATCH(K$4,'Slutlig allokering kvv'!$B$1:$AJ$1,0),FALSE)/1,0)</f>
        <v>0</v>
      </c>
      <c r="L321">
        <f>IFERROR(VLOOKUP($B321,Kraftvärmeprod!$B$1:$AJ$550,MATCH(L$4,Kraftvärmeprod!$B$1:$AJ$1,0),FALSE)/1,0)-IFERROR(VLOOKUP($B321,'Slutlig allokering kvv'!$B$2:$AJ$550,MATCH(L$4,'Slutlig allokering kvv'!$B$1:$AJ$1,0),FALSE)/1,0)</f>
        <v>0</v>
      </c>
      <c r="M321">
        <f>IFERROR(VLOOKUP($B321,Kraftvärmeprod!$B$1:$AJ$550,MATCH(M$4,Kraftvärmeprod!$B$1:$AJ$1,0),FALSE)/1,0)-IFERROR(VLOOKUP($B321,'Slutlig allokering kvv'!$B$2:$AJ$550,MATCH(M$4,'Slutlig allokering kvv'!$B$1:$AJ$1,0),FALSE)/1,0)</f>
        <v>0</v>
      </c>
      <c r="N321">
        <f>IFERROR(VLOOKUP($B321,Kraftvärmeprod!$B$1:$AJ$550,MATCH(N$4,Kraftvärmeprod!$B$1:$AJ$1,0),FALSE)/1,0)-IFERROR(VLOOKUP($B321,'Slutlig allokering kvv'!$B$2:$AJ$550,MATCH(N$4,'Slutlig allokering kvv'!$B$1:$AJ$1,0),FALSE)/1,0)</f>
        <v>0</v>
      </c>
      <c r="O321">
        <f>IFERROR(VLOOKUP($B321,Kraftvärmeprod!$B$1:$AJ$550,MATCH(O$4,Kraftvärmeprod!$B$1:$AJ$1,0),FALSE)/1,0)-IFERROR(VLOOKUP($B321,'Slutlig allokering kvv'!$B$2:$AJ$550,MATCH(O$4,'Slutlig allokering kvv'!$B$1:$AJ$1,0),FALSE)/1,0)</f>
        <v>0</v>
      </c>
      <c r="P321">
        <f>IFERROR(VLOOKUP($B321,Kraftvärmeprod!$B$1:$AJ$550,MATCH(P$4,Kraftvärmeprod!$B$1:$AJ$1,0),FALSE)/1,0)-IFERROR(VLOOKUP($B321,'Slutlig allokering kvv'!$B$2:$AJ$550,MATCH(P$4,'Slutlig allokering kvv'!$B$1:$AJ$1,0),FALSE)/1,0)</f>
        <v>0</v>
      </c>
      <c r="Q321">
        <f>IFERROR(VLOOKUP($B321,Kraftvärmeprod!$B$1:$AJ$550,MATCH(Q$4,Kraftvärmeprod!$B$1:$AJ$1,0),FALSE)/1,0)-IFERROR(VLOOKUP($B321,'Slutlig allokering kvv'!$B$2:$AJ$550,MATCH(Q$4,'Slutlig allokering kvv'!$B$1:$AJ$1,0),FALSE)/1,0)</f>
        <v>0</v>
      </c>
      <c r="R321">
        <f>IFERROR(VLOOKUP($B321,Kraftvärmeprod!$B$1:$AJ$550,MATCH(R$4,Kraftvärmeprod!$B$1:$AJ$1,0),FALSE)/1,0)-IFERROR(VLOOKUP($B321,'Slutlig allokering kvv'!$B$2:$AJ$550,MATCH(R$4,'Slutlig allokering kvv'!$B$1:$AJ$1,0),FALSE)/1,0)</f>
        <v>0</v>
      </c>
      <c r="S321">
        <f>IFERROR(VLOOKUP($B321,Kraftvärmeprod!$B$1:$AJ$550,MATCH(S$4,Kraftvärmeprod!$B$1:$AJ$1,0),FALSE)/1,0)-IFERROR(VLOOKUP($B321,'Slutlig allokering kvv'!$B$2:$AJ$550,MATCH(S$4,'Slutlig allokering kvv'!$B$1:$AJ$1,0),FALSE)/1,0)</f>
        <v>0</v>
      </c>
      <c r="T321">
        <f>IFERROR(VLOOKUP($B321,Kraftvärmeprod!$B$1:$AJ$550,MATCH(T$4,Kraftvärmeprod!$B$1:$AJ$1,0),FALSE)/1,0)-IFERROR(VLOOKUP($B321,'Slutlig allokering kvv'!$B$2:$AJ$550,MATCH(T$4,'Slutlig allokering kvv'!$B$1:$AJ$1,0),FALSE)/1,0)</f>
        <v>0</v>
      </c>
      <c r="U321">
        <f>IFERROR(VLOOKUP($B321,Kraftvärmeprod!$B$1:$AJ$550,MATCH(U$4,Kraftvärmeprod!$B$1:$AJ$1,0),FALSE)/1,0)-IFERROR(VLOOKUP($B321,'Slutlig allokering kvv'!$B$2:$AJ$550,MATCH(U$4,'Slutlig allokering kvv'!$B$1:$AJ$1,0),FALSE)/1,0)</f>
        <v>0</v>
      </c>
      <c r="V321">
        <f>IFERROR(VLOOKUP($B321,Kraftvärmeprod!$B$1:$AJ$550,MATCH(V$4,Kraftvärmeprod!$B$1:$AJ$1,0),FALSE)/1,0)-IFERROR(VLOOKUP($B321,'Slutlig allokering kvv'!$B$2:$AJ$550,MATCH(V$4,'Slutlig allokering kvv'!$B$1:$AJ$1,0),FALSE)/1,0)</f>
        <v>0</v>
      </c>
      <c r="W321">
        <f>IFERROR(VLOOKUP($B321,Kraftvärmeprod!$B$1:$AJ$550,MATCH(W$4,Kraftvärmeprod!$B$1:$AJ$1,0),FALSE)/1,0)-IFERROR(VLOOKUP($B321,'Slutlig allokering kvv'!$B$2:$AJ$550,MATCH(W$4,'Slutlig allokering kvv'!$B$1:$AJ$1,0),FALSE)/1,0)</f>
        <v>0</v>
      </c>
      <c r="X321">
        <f>IFERROR(VLOOKUP($B321,Kraftvärmeprod!$B$1:$AJ$550,MATCH(X$4,Kraftvärmeprod!$B$1:$AJ$1,0),FALSE)/1,0)-IFERROR(VLOOKUP($B321,'Slutlig allokering kvv'!$B$2:$AJ$550,MATCH(X$4,'Slutlig allokering kvv'!$B$1:$AJ$1,0),FALSE)/1,0)</f>
        <v>0</v>
      </c>
      <c r="Y321">
        <f>IFERROR(VLOOKUP($B321,Kraftvärmeprod!$B$1:$AJ$550,MATCH(Y$4,Kraftvärmeprod!$B$1:$AJ$1,0),FALSE)/1,0)-IFERROR(VLOOKUP($B321,'Slutlig allokering kvv'!$B$2:$AJ$550,MATCH(Y$4,'Slutlig allokering kvv'!$B$1:$AJ$1,0),FALSE)/1,0)</f>
        <v>0</v>
      </c>
      <c r="Z321">
        <f>IFERROR(VLOOKUP($B321,Kraftvärmeprod!$B$1:$AJ$550,MATCH(Z$4,Kraftvärmeprod!$B$1:$AJ$1,0),FALSE)/1,0)-IFERROR(VLOOKUP($B321,'Slutlig allokering kvv'!$B$2:$AJ$550,MATCH(Z$4,'Slutlig allokering kvv'!$B$1:$AJ$1,0),FALSE)/1,0)</f>
        <v>0</v>
      </c>
      <c r="AA321">
        <f>IFERROR(VLOOKUP($B321,Kraftvärmeprod!$B$1:$AJ$550,MATCH(AA$4,Kraftvärmeprod!$B$1:$AJ$1,0),FALSE)/1,0)-IFERROR(VLOOKUP($B321,'Slutlig allokering kvv'!$B$2:$AJ$550,MATCH(AA$4,'Slutlig allokering kvv'!$B$1:$AJ$1,0),FALSE)/1,0)</f>
        <v>0</v>
      </c>
      <c r="AB321">
        <f>IFERROR(VLOOKUP($B321,Kraftvärmeprod!$B$1:$AJ$550,MATCH(AB$4,Kraftvärmeprod!$B$1:$AJ$1,0),FALSE)/1,0)-IFERROR(VLOOKUP($B321,'Slutlig allokering kvv'!$B$2:$AJ$550,MATCH(AB$4,'Slutlig allokering kvv'!$B$1:$AJ$1,0),FALSE)/1,0)</f>
        <v>0</v>
      </c>
      <c r="AC321">
        <f>IFERROR(VLOOKUP($B321,Kraftvärmeprod!$B$1:$AJ$550,MATCH(AC$4,Kraftvärmeprod!$B$1:$AJ$1,0),FALSE)/1,0)-IFERROR(VLOOKUP($B321,'Slutlig allokering kvv'!$B$2:$AJ$550,MATCH(AC$4,'Slutlig allokering kvv'!$B$1:$AJ$1,0),FALSE)/1,0)</f>
        <v>0</v>
      </c>
      <c r="AD321">
        <f>IFERROR(VLOOKUP($B321,Miljö!$B$1:$E$471,MATCH("Hjälpel kraftvärme (GWh)",Miljö!$B$1:$E$1,0),FALSE)/1,0)-IFERROR(VLOOKUP($B321,'Slutlig allokering kvv'!$B$2:$AJ$550,MATCH(AD$4,'Slutlig allokering kvv'!$B$1:$AJ$1,0),FALSE)/1,0)</f>
        <v>0</v>
      </c>
      <c r="AH321">
        <f t="shared" si="8"/>
        <v>0</v>
      </c>
      <c r="AJ321">
        <f>IFERROR(VLOOKUP($B321,'Slutlig allokering kvv'!$B$2:$AX$550,MATCH("Summa slutlig allokerad tillförd energi (utan hjälpel och rökgaskondensering):",'Slutlig allokering kvv'!$B$1:$AX$1,0),FALSE)/1,"")</f>
        <v>0</v>
      </c>
      <c r="AL321" s="195" t="str">
        <f>IFERROR(1-VLOOKUP($B321,'Slutlig allokering kvv'!$B$2:$AX$550,MATCH("Andel av bränsle i kvv som allokerats till värme, exklusive rökgaskondensering och hjälpel",'Slutlig allokering kvv'!$B$1:$AX$1,0),FALSE),"")</f>
        <v/>
      </c>
      <c r="AN321" s="195" t="str">
        <f t="shared" si="9"/>
        <v/>
      </c>
    </row>
    <row r="322" spans="1:40" x14ac:dyDescent="0.25">
      <c r="A322" s="2" t="s">
        <v>474</v>
      </c>
      <c r="B322" s="2" t="s">
        <v>17</v>
      </c>
      <c r="C322" t="str">
        <f>IFERROR(VLOOKUP($B322,Kraftvärmeprod!$B$1:$AH$479,MATCH(C$4,Kraftvärmeprod!$B$1:$AG$1,0),FALSE)/1,"")</f>
        <v/>
      </c>
      <c r="D322" t="str">
        <f>IFERROR(VLOOKUP($B322,Kraftvärmeprod!$B$1:$AH$479,MATCH(D$4,Kraftvärmeprod!$B$1:$AG$1,0),FALSE)/1,"")</f>
        <v/>
      </c>
      <c r="F322">
        <f>IFERROR(VLOOKUP($B322,Kraftvärmeprod!$B$1:$AJ$550,MATCH(F$4,Kraftvärmeprod!$B$1:$AJ$1,0),FALSE)/1,0)-IFERROR(VLOOKUP($B322,'Slutlig allokering kvv'!$B$2:$AJ$550,MATCH(F$4,'Slutlig allokering kvv'!$B$1:$AJ$1,0),FALSE)/1,0)</f>
        <v>0</v>
      </c>
      <c r="G322">
        <f>IFERROR(VLOOKUP($B322,Kraftvärmeprod!$B$1:$AJ$550,MATCH(G$4,Kraftvärmeprod!$B$1:$AJ$1,0),FALSE)/1,0)-IFERROR(VLOOKUP($B322,'Slutlig allokering kvv'!$B$2:$AJ$550,MATCH(G$4,'Slutlig allokering kvv'!$B$1:$AJ$1,0),FALSE)/1,0)</f>
        <v>0</v>
      </c>
      <c r="H322">
        <f>IFERROR(VLOOKUP($B322,Kraftvärmeprod!$B$1:$AJ$550,MATCH(H$4,Kraftvärmeprod!$B$1:$AJ$1,0),FALSE)/1,0)-IFERROR(VLOOKUP($B322,'Slutlig allokering kvv'!$B$2:$AJ$550,MATCH(H$4,'Slutlig allokering kvv'!$B$1:$AJ$1,0),FALSE)/1,0)</f>
        <v>0</v>
      </c>
      <c r="I322">
        <f>IFERROR(VLOOKUP($B322,Kraftvärmeprod!$B$1:$AJ$550,MATCH(I$4,Kraftvärmeprod!$B$1:$AJ$1,0),FALSE)/1,0)-IFERROR(VLOOKUP($B322,'Slutlig allokering kvv'!$B$2:$AJ$550,MATCH(I$4,'Slutlig allokering kvv'!$B$1:$AJ$1,0),FALSE)/1,0)</f>
        <v>0</v>
      </c>
      <c r="J322">
        <f>IFERROR(VLOOKUP($B322,Kraftvärmeprod!$B$1:$AJ$550,MATCH(J$4,Kraftvärmeprod!$B$1:$AJ$1,0),FALSE)/1,0)-IFERROR(VLOOKUP($B322,'Slutlig allokering kvv'!$B$2:$AJ$550,MATCH(J$4,'Slutlig allokering kvv'!$B$1:$AJ$1,0),FALSE)/1,0)</f>
        <v>0</v>
      </c>
      <c r="K322">
        <f>IFERROR(VLOOKUP($B322,Kraftvärmeprod!$B$1:$AJ$550,MATCH(K$4,Kraftvärmeprod!$B$1:$AJ$1,0),FALSE)/1,0)-IFERROR(VLOOKUP($B322,'Slutlig allokering kvv'!$B$2:$AJ$550,MATCH(K$4,'Slutlig allokering kvv'!$B$1:$AJ$1,0),FALSE)/1,0)</f>
        <v>0</v>
      </c>
      <c r="L322">
        <f>IFERROR(VLOOKUP($B322,Kraftvärmeprod!$B$1:$AJ$550,MATCH(L$4,Kraftvärmeprod!$B$1:$AJ$1,0),FALSE)/1,0)-IFERROR(VLOOKUP($B322,'Slutlig allokering kvv'!$B$2:$AJ$550,MATCH(L$4,'Slutlig allokering kvv'!$B$1:$AJ$1,0),FALSE)/1,0)</f>
        <v>0</v>
      </c>
      <c r="M322">
        <f>IFERROR(VLOOKUP($B322,Kraftvärmeprod!$B$1:$AJ$550,MATCH(M$4,Kraftvärmeprod!$B$1:$AJ$1,0),FALSE)/1,0)-IFERROR(VLOOKUP($B322,'Slutlig allokering kvv'!$B$2:$AJ$550,MATCH(M$4,'Slutlig allokering kvv'!$B$1:$AJ$1,0),FALSE)/1,0)</f>
        <v>0</v>
      </c>
      <c r="N322">
        <f>IFERROR(VLOOKUP($B322,Kraftvärmeprod!$B$1:$AJ$550,MATCH(N$4,Kraftvärmeprod!$B$1:$AJ$1,0),FALSE)/1,0)-IFERROR(VLOOKUP($B322,'Slutlig allokering kvv'!$B$2:$AJ$550,MATCH(N$4,'Slutlig allokering kvv'!$B$1:$AJ$1,0),FALSE)/1,0)</f>
        <v>0</v>
      </c>
      <c r="O322">
        <f>IFERROR(VLOOKUP($B322,Kraftvärmeprod!$B$1:$AJ$550,MATCH(O$4,Kraftvärmeprod!$B$1:$AJ$1,0),FALSE)/1,0)-IFERROR(VLOOKUP($B322,'Slutlig allokering kvv'!$B$2:$AJ$550,MATCH(O$4,'Slutlig allokering kvv'!$B$1:$AJ$1,0),FALSE)/1,0)</f>
        <v>0</v>
      </c>
      <c r="P322">
        <f>IFERROR(VLOOKUP($B322,Kraftvärmeprod!$B$1:$AJ$550,MATCH(P$4,Kraftvärmeprod!$B$1:$AJ$1,0),FALSE)/1,0)-IFERROR(VLOOKUP($B322,'Slutlig allokering kvv'!$B$2:$AJ$550,MATCH(P$4,'Slutlig allokering kvv'!$B$1:$AJ$1,0),FALSE)/1,0)</f>
        <v>0</v>
      </c>
      <c r="Q322">
        <f>IFERROR(VLOOKUP($B322,Kraftvärmeprod!$B$1:$AJ$550,MATCH(Q$4,Kraftvärmeprod!$B$1:$AJ$1,0),FALSE)/1,0)-IFERROR(VLOOKUP($B322,'Slutlig allokering kvv'!$B$2:$AJ$550,MATCH(Q$4,'Slutlig allokering kvv'!$B$1:$AJ$1,0),FALSE)/1,0)</f>
        <v>0</v>
      </c>
      <c r="R322">
        <f>IFERROR(VLOOKUP($B322,Kraftvärmeprod!$B$1:$AJ$550,MATCH(R$4,Kraftvärmeprod!$B$1:$AJ$1,0),FALSE)/1,0)-IFERROR(VLOOKUP($B322,'Slutlig allokering kvv'!$B$2:$AJ$550,MATCH(R$4,'Slutlig allokering kvv'!$B$1:$AJ$1,0),FALSE)/1,0)</f>
        <v>0</v>
      </c>
      <c r="S322">
        <f>IFERROR(VLOOKUP($B322,Kraftvärmeprod!$B$1:$AJ$550,MATCH(S$4,Kraftvärmeprod!$B$1:$AJ$1,0),FALSE)/1,0)-IFERROR(VLOOKUP($B322,'Slutlig allokering kvv'!$B$2:$AJ$550,MATCH(S$4,'Slutlig allokering kvv'!$B$1:$AJ$1,0),FALSE)/1,0)</f>
        <v>0</v>
      </c>
      <c r="T322">
        <f>IFERROR(VLOOKUP($B322,Kraftvärmeprod!$B$1:$AJ$550,MATCH(T$4,Kraftvärmeprod!$B$1:$AJ$1,0),FALSE)/1,0)-IFERROR(VLOOKUP($B322,'Slutlig allokering kvv'!$B$2:$AJ$550,MATCH(T$4,'Slutlig allokering kvv'!$B$1:$AJ$1,0),FALSE)/1,0)</f>
        <v>0</v>
      </c>
      <c r="U322">
        <f>IFERROR(VLOOKUP($B322,Kraftvärmeprod!$B$1:$AJ$550,MATCH(U$4,Kraftvärmeprod!$B$1:$AJ$1,0),FALSE)/1,0)-IFERROR(VLOOKUP($B322,'Slutlig allokering kvv'!$B$2:$AJ$550,MATCH(U$4,'Slutlig allokering kvv'!$B$1:$AJ$1,0),FALSE)/1,0)</f>
        <v>0</v>
      </c>
      <c r="V322">
        <f>IFERROR(VLOOKUP($B322,Kraftvärmeprod!$B$1:$AJ$550,MATCH(V$4,Kraftvärmeprod!$B$1:$AJ$1,0),FALSE)/1,0)-IFERROR(VLOOKUP($B322,'Slutlig allokering kvv'!$B$2:$AJ$550,MATCH(V$4,'Slutlig allokering kvv'!$B$1:$AJ$1,0),FALSE)/1,0)</f>
        <v>0</v>
      </c>
      <c r="W322">
        <f>IFERROR(VLOOKUP($B322,Kraftvärmeprod!$B$1:$AJ$550,MATCH(W$4,Kraftvärmeprod!$B$1:$AJ$1,0),FALSE)/1,0)-IFERROR(VLOOKUP($B322,'Slutlig allokering kvv'!$B$2:$AJ$550,MATCH(W$4,'Slutlig allokering kvv'!$B$1:$AJ$1,0),FALSE)/1,0)</f>
        <v>0</v>
      </c>
      <c r="X322">
        <f>IFERROR(VLOOKUP($B322,Kraftvärmeprod!$B$1:$AJ$550,MATCH(X$4,Kraftvärmeprod!$B$1:$AJ$1,0),FALSE)/1,0)-IFERROR(VLOOKUP($B322,'Slutlig allokering kvv'!$B$2:$AJ$550,MATCH(X$4,'Slutlig allokering kvv'!$B$1:$AJ$1,0),FALSE)/1,0)</f>
        <v>0</v>
      </c>
      <c r="Y322">
        <f>IFERROR(VLOOKUP($B322,Kraftvärmeprod!$B$1:$AJ$550,MATCH(Y$4,Kraftvärmeprod!$B$1:$AJ$1,0),FALSE)/1,0)-IFERROR(VLOOKUP($B322,'Slutlig allokering kvv'!$B$2:$AJ$550,MATCH(Y$4,'Slutlig allokering kvv'!$B$1:$AJ$1,0),FALSE)/1,0)</f>
        <v>0</v>
      </c>
      <c r="Z322">
        <f>IFERROR(VLOOKUP($B322,Kraftvärmeprod!$B$1:$AJ$550,MATCH(Z$4,Kraftvärmeprod!$B$1:$AJ$1,0),FALSE)/1,0)-IFERROR(VLOOKUP($B322,'Slutlig allokering kvv'!$B$2:$AJ$550,MATCH(Z$4,'Slutlig allokering kvv'!$B$1:$AJ$1,0),FALSE)/1,0)</f>
        <v>0</v>
      </c>
      <c r="AA322">
        <f>IFERROR(VLOOKUP($B322,Kraftvärmeprod!$B$1:$AJ$550,MATCH(AA$4,Kraftvärmeprod!$B$1:$AJ$1,0),FALSE)/1,0)-IFERROR(VLOOKUP($B322,'Slutlig allokering kvv'!$B$2:$AJ$550,MATCH(AA$4,'Slutlig allokering kvv'!$B$1:$AJ$1,0),FALSE)/1,0)</f>
        <v>0</v>
      </c>
      <c r="AB322">
        <f>IFERROR(VLOOKUP($B322,Kraftvärmeprod!$B$1:$AJ$550,MATCH(AB$4,Kraftvärmeprod!$B$1:$AJ$1,0),FALSE)/1,0)-IFERROR(VLOOKUP($B322,'Slutlig allokering kvv'!$B$2:$AJ$550,MATCH(AB$4,'Slutlig allokering kvv'!$B$1:$AJ$1,0),FALSE)/1,0)</f>
        <v>0</v>
      </c>
      <c r="AC322">
        <f>IFERROR(VLOOKUP($B322,Kraftvärmeprod!$B$1:$AJ$550,MATCH(AC$4,Kraftvärmeprod!$B$1:$AJ$1,0),FALSE)/1,0)-IFERROR(VLOOKUP($B322,'Slutlig allokering kvv'!$B$2:$AJ$550,MATCH(AC$4,'Slutlig allokering kvv'!$B$1:$AJ$1,0),FALSE)/1,0)</f>
        <v>0</v>
      </c>
      <c r="AD322">
        <f>IFERROR(VLOOKUP($B322,Miljö!$B$1:$E$471,MATCH("Hjälpel kraftvärme (GWh)",Miljö!$B$1:$E$1,0),FALSE)/1,0)-IFERROR(VLOOKUP($B322,'Slutlig allokering kvv'!$B$2:$AJ$550,MATCH(AD$4,'Slutlig allokering kvv'!$B$1:$AJ$1,0),FALSE)/1,0)</f>
        <v>0</v>
      </c>
      <c r="AH322">
        <f t="shared" si="8"/>
        <v>0</v>
      </c>
      <c r="AJ322">
        <f>IFERROR(VLOOKUP($B322,'Slutlig allokering kvv'!$B$2:$AX$550,MATCH("Summa slutlig allokerad tillförd energi (utan hjälpel och rökgaskondensering):",'Slutlig allokering kvv'!$B$1:$AX$1,0),FALSE)/1,"")</f>
        <v>0</v>
      </c>
      <c r="AL322" s="195" t="str">
        <f>IFERROR(1-VLOOKUP($B322,'Slutlig allokering kvv'!$B$2:$AX$550,MATCH("Andel av bränsle i kvv som allokerats till värme, exklusive rökgaskondensering och hjälpel",'Slutlig allokering kvv'!$B$1:$AX$1,0),FALSE),"")</f>
        <v/>
      </c>
      <c r="AN322" s="195" t="str">
        <f t="shared" si="9"/>
        <v/>
      </c>
    </row>
    <row r="323" spans="1:40" x14ac:dyDescent="0.25">
      <c r="A323" s="2" t="s">
        <v>474</v>
      </c>
      <c r="B323" s="2" t="s">
        <v>18</v>
      </c>
      <c r="C323" t="str">
        <f>IFERROR(VLOOKUP($B323,Kraftvärmeprod!$B$1:$AH$479,MATCH(C$4,Kraftvärmeprod!$B$1:$AG$1,0),FALSE)/1,"")</f>
        <v/>
      </c>
      <c r="D323" t="str">
        <f>IFERROR(VLOOKUP($B323,Kraftvärmeprod!$B$1:$AH$479,MATCH(D$4,Kraftvärmeprod!$B$1:$AG$1,0),FALSE)/1,"")</f>
        <v/>
      </c>
      <c r="F323">
        <f>IFERROR(VLOOKUP($B323,Kraftvärmeprod!$B$1:$AJ$550,MATCH(F$4,Kraftvärmeprod!$B$1:$AJ$1,0),FALSE)/1,0)-IFERROR(VLOOKUP($B323,'Slutlig allokering kvv'!$B$2:$AJ$550,MATCH(F$4,'Slutlig allokering kvv'!$B$1:$AJ$1,0),FALSE)/1,0)</f>
        <v>0</v>
      </c>
      <c r="G323">
        <f>IFERROR(VLOOKUP($B323,Kraftvärmeprod!$B$1:$AJ$550,MATCH(G$4,Kraftvärmeprod!$B$1:$AJ$1,0),FALSE)/1,0)-IFERROR(VLOOKUP($B323,'Slutlig allokering kvv'!$B$2:$AJ$550,MATCH(G$4,'Slutlig allokering kvv'!$B$1:$AJ$1,0),FALSE)/1,0)</f>
        <v>0</v>
      </c>
      <c r="H323">
        <f>IFERROR(VLOOKUP($B323,Kraftvärmeprod!$B$1:$AJ$550,MATCH(H$4,Kraftvärmeprod!$B$1:$AJ$1,0),FALSE)/1,0)-IFERROR(VLOOKUP($B323,'Slutlig allokering kvv'!$B$2:$AJ$550,MATCH(H$4,'Slutlig allokering kvv'!$B$1:$AJ$1,0),FALSE)/1,0)</f>
        <v>0</v>
      </c>
      <c r="I323">
        <f>IFERROR(VLOOKUP($B323,Kraftvärmeprod!$B$1:$AJ$550,MATCH(I$4,Kraftvärmeprod!$B$1:$AJ$1,0),FALSE)/1,0)-IFERROR(VLOOKUP($B323,'Slutlig allokering kvv'!$B$2:$AJ$550,MATCH(I$4,'Slutlig allokering kvv'!$B$1:$AJ$1,0),FALSE)/1,0)</f>
        <v>0</v>
      </c>
      <c r="J323">
        <f>IFERROR(VLOOKUP($B323,Kraftvärmeprod!$B$1:$AJ$550,MATCH(J$4,Kraftvärmeprod!$B$1:$AJ$1,0),FALSE)/1,0)-IFERROR(VLOOKUP($B323,'Slutlig allokering kvv'!$B$2:$AJ$550,MATCH(J$4,'Slutlig allokering kvv'!$B$1:$AJ$1,0),FALSE)/1,0)</f>
        <v>0</v>
      </c>
      <c r="K323">
        <f>IFERROR(VLOOKUP($B323,Kraftvärmeprod!$B$1:$AJ$550,MATCH(K$4,Kraftvärmeprod!$B$1:$AJ$1,0),FALSE)/1,0)-IFERROR(VLOOKUP($B323,'Slutlig allokering kvv'!$B$2:$AJ$550,MATCH(K$4,'Slutlig allokering kvv'!$B$1:$AJ$1,0),FALSE)/1,0)</f>
        <v>0</v>
      </c>
      <c r="L323">
        <f>IFERROR(VLOOKUP($B323,Kraftvärmeprod!$B$1:$AJ$550,MATCH(L$4,Kraftvärmeprod!$B$1:$AJ$1,0),FALSE)/1,0)-IFERROR(VLOOKUP($B323,'Slutlig allokering kvv'!$B$2:$AJ$550,MATCH(L$4,'Slutlig allokering kvv'!$B$1:$AJ$1,0),FALSE)/1,0)</f>
        <v>0</v>
      </c>
      <c r="M323">
        <f>IFERROR(VLOOKUP($B323,Kraftvärmeprod!$B$1:$AJ$550,MATCH(M$4,Kraftvärmeprod!$B$1:$AJ$1,0),FALSE)/1,0)-IFERROR(VLOOKUP($B323,'Slutlig allokering kvv'!$B$2:$AJ$550,MATCH(M$4,'Slutlig allokering kvv'!$B$1:$AJ$1,0),FALSE)/1,0)</f>
        <v>0</v>
      </c>
      <c r="N323">
        <f>IFERROR(VLOOKUP($B323,Kraftvärmeprod!$B$1:$AJ$550,MATCH(N$4,Kraftvärmeprod!$B$1:$AJ$1,0),FALSE)/1,0)-IFERROR(VLOOKUP($B323,'Slutlig allokering kvv'!$B$2:$AJ$550,MATCH(N$4,'Slutlig allokering kvv'!$B$1:$AJ$1,0),FALSE)/1,0)</f>
        <v>0</v>
      </c>
      <c r="O323">
        <f>IFERROR(VLOOKUP($B323,Kraftvärmeprod!$B$1:$AJ$550,MATCH(O$4,Kraftvärmeprod!$B$1:$AJ$1,0),FALSE)/1,0)-IFERROR(VLOOKUP($B323,'Slutlig allokering kvv'!$B$2:$AJ$550,MATCH(O$4,'Slutlig allokering kvv'!$B$1:$AJ$1,0),FALSE)/1,0)</f>
        <v>0</v>
      </c>
      <c r="P323">
        <f>IFERROR(VLOOKUP($B323,Kraftvärmeprod!$B$1:$AJ$550,MATCH(P$4,Kraftvärmeprod!$B$1:$AJ$1,0),FALSE)/1,0)-IFERROR(VLOOKUP($B323,'Slutlig allokering kvv'!$B$2:$AJ$550,MATCH(P$4,'Slutlig allokering kvv'!$B$1:$AJ$1,0),FALSE)/1,0)</f>
        <v>0</v>
      </c>
      <c r="Q323">
        <f>IFERROR(VLOOKUP($B323,Kraftvärmeprod!$B$1:$AJ$550,MATCH(Q$4,Kraftvärmeprod!$B$1:$AJ$1,0),FALSE)/1,0)-IFERROR(VLOOKUP($B323,'Slutlig allokering kvv'!$B$2:$AJ$550,MATCH(Q$4,'Slutlig allokering kvv'!$B$1:$AJ$1,0),FALSE)/1,0)</f>
        <v>0</v>
      </c>
      <c r="R323">
        <f>IFERROR(VLOOKUP($B323,Kraftvärmeprod!$B$1:$AJ$550,MATCH(R$4,Kraftvärmeprod!$B$1:$AJ$1,0),FALSE)/1,0)-IFERROR(VLOOKUP($B323,'Slutlig allokering kvv'!$B$2:$AJ$550,MATCH(R$4,'Slutlig allokering kvv'!$B$1:$AJ$1,0),FALSE)/1,0)</f>
        <v>0</v>
      </c>
      <c r="S323">
        <f>IFERROR(VLOOKUP($B323,Kraftvärmeprod!$B$1:$AJ$550,MATCH(S$4,Kraftvärmeprod!$B$1:$AJ$1,0),FALSE)/1,0)-IFERROR(VLOOKUP($B323,'Slutlig allokering kvv'!$B$2:$AJ$550,MATCH(S$4,'Slutlig allokering kvv'!$B$1:$AJ$1,0),FALSE)/1,0)</f>
        <v>0</v>
      </c>
      <c r="T323">
        <f>IFERROR(VLOOKUP($B323,Kraftvärmeprod!$B$1:$AJ$550,MATCH(T$4,Kraftvärmeprod!$B$1:$AJ$1,0),FALSE)/1,0)-IFERROR(VLOOKUP($B323,'Slutlig allokering kvv'!$B$2:$AJ$550,MATCH(T$4,'Slutlig allokering kvv'!$B$1:$AJ$1,0),FALSE)/1,0)</f>
        <v>0</v>
      </c>
      <c r="U323">
        <f>IFERROR(VLOOKUP($B323,Kraftvärmeprod!$B$1:$AJ$550,MATCH(U$4,Kraftvärmeprod!$B$1:$AJ$1,0),FALSE)/1,0)-IFERROR(VLOOKUP($B323,'Slutlig allokering kvv'!$B$2:$AJ$550,MATCH(U$4,'Slutlig allokering kvv'!$B$1:$AJ$1,0),FALSE)/1,0)</f>
        <v>0</v>
      </c>
      <c r="V323">
        <f>IFERROR(VLOOKUP($B323,Kraftvärmeprod!$B$1:$AJ$550,MATCH(V$4,Kraftvärmeprod!$B$1:$AJ$1,0),FALSE)/1,0)-IFERROR(VLOOKUP($B323,'Slutlig allokering kvv'!$B$2:$AJ$550,MATCH(V$4,'Slutlig allokering kvv'!$B$1:$AJ$1,0),FALSE)/1,0)</f>
        <v>0</v>
      </c>
      <c r="W323">
        <f>IFERROR(VLOOKUP($B323,Kraftvärmeprod!$B$1:$AJ$550,MATCH(W$4,Kraftvärmeprod!$B$1:$AJ$1,0),FALSE)/1,0)-IFERROR(VLOOKUP($B323,'Slutlig allokering kvv'!$B$2:$AJ$550,MATCH(W$4,'Slutlig allokering kvv'!$B$1:$AJ$1,0),FALSE)/1,0)</f>
        <v>0</v>
      </c>
      <c r="X323">
        <f>IFERROR(VLOOKUP($B323,Kraftvärmeprod!$B$1:$AJ$550,MATCH(X$4,Kraftvärmeprod!$B$1:$AJ$1,0),FALSE)/1,0)-IFERROR(VLOOKUP($B323,'Slutlig allokering kvv'!$B$2:$AJ$550,MATCH(X$4,'Slutlig allokering kvv'!$B$1:$AJ$1,0),FALSE)/1,0)</f>
        <v>0</v>
      </c>
      <c r="Y323">
        <f>IFERROR(VLOOKUP($B323,Kraftvärmeprod!$B$1:$AJ$550,MATCH(Y$4,Kraftvärmeprod!$B$1:$AJ$1,0),FALSE)/1,0)-IFERROR(VLOOKUP($B323,'Slutlig allokering kvv'!$B$2:$AJ$550,MATCH(Y$4,'Slutlig allokering kvv'!$B$1:$AJ$1,0),FALSE)/1,0)</f>
        <v>0</v>
      </c>
      <c r="Z323">
        <f>IFERROR(VLOOKUP($B323,Kraftvärmeprod!$B$1:$AJ$550,MATCH(Z$4,Kraftvärmeprod!$B$1:$AJ$1,0),FALSE)/1,0)-IFERROR(VLOOKUP($B323,'Slutlig allokering kvv'!$B$2:$AJ$550,MATCH(Z$4,'Slutlig allokering kvv'!$B$1:$AJ$1,0),FALSE)/1,0)</f>
        <v>0</v>
      </c>
      <c r="AA323">
        <f>IFERROR(VLOOKUP($B323,Kraftvärmeprod!$B$1:$AJ$550,MATCH(AA$4,Kraftvärmeprod!$B$1:$AJ$1,0),FALSE)/1,0)-IFERROR(VLOOKUP($B323,'Slutlig allokering kvv'!$B$2:$AJ$550,MATCH(AA$4,'Slutlig allokering kvv'!$B$1:$AJ$1,0),FALSE)/1,0)</f>
        <v>0</v>
      </c>
      <c r="AB323">
        <f>IFERROR(VLOOKUP($B323,Kraftvärmeprod!$B$1:$AJ$550,MATCH(AB$4,Kraftvärmeprod!$B$1:$AJ$1,0),FALSE)/1,0)-IFERROR(VLOOKUP($B323,'Slutlig allokering kvv'!$B$2:$AJ$550,MATCH(AB$4,'Slutlig allokering kvv'!$B$1:$AJ$1,0),FALSE)/1,0)</f>
        <v>0</v>
      </c>
      <c r="AC323">
        <f>IFERROR(VLOOKUP($B323,Kraftvärmeprod!$B$1:$AJ$550,MATCH(AC$4,Kraftvärmeprod!$B$1:$AJ$1,0),FALSE)/1,0)-IFERROR(VLOOKUP($B323,'Slutlig allokering kvv'!$B$2:$AJ$550,MATCH(AC$4,'Slutlig allokering kvv'!$B$1:$AJ$1,0),FALSE)/1,0)</f>
        <v>0</v>
      </c>
      <c r="AD323">
        <f>IFERROR(VLOOKUP($B323,Miljö!$B$1:$E$471,MATCH("Hjälpel kraftvärme (GWh)",Miljö!$B$1:$E$1,0),FALSE)/1,0)-IFERROR(VLOOKUP($B323,'Slutlig allokering kvv'!$B$2:$AJ$550,MATCH(AD$4,'Slutlig allokering kvv'!$B$1:$AJ$1,0),FALSE)/1,0)</f>
        <v>0</v>
      </c>
      <c r="AH323">
        <f t="shared" si="8"/>
        <v>0</v>
      </c>
      <c r="AJ323">
        <f>IFERROR(VLOOKUP($B323,'Slutlig allokering kvv'!$B$2:$AX$550,MATCH("Summa slutlig allokerad tillförd energi (utan hjälpel och rökgaskondensering):",'Slutlig allokering kvv'!$B$1:$AX$1,0),FALSE)/1,"")</f>
        <v>0</v>
      </c>
      <c r="AL323" s="195" t="str">
        <f>IFERROR(1-VLOOKUP($B323,'Slutlig allokering kvv'!$B$2:$AX$550,MATCH("Andel av bränsle i kvv som allokerats till värme, exklusive rökgaskondensering och hjälpel",'Slutlig allokering kvv'!$B$1:$AX$1,0),FALSE),"")</f>
        <v/>
      </c>
      <c r="AN323" s="195" t="str">
        <f t="shared" si="9"/>
        <v/>
      </c>
    </row>
    <row r="324" spans="1:40" x14ac:dyDescent="0.25">
      <c r="A324" s="2" t="s">
        <v>474</v>
      </c>
      <c r="B324" s="2" t="s">
        <v>19</v>
      </c>
      <c r="C324" t="str">
        <f>IFERROR(VLOOKUP($B324,Kraftvärmeprod!$B$1:$AH$479,MATCH(C$4,Kraftvärmeprod!$B$1:$AG$1,0),FALSE)/1,"")</f>
        <v/>
      </c>
      <c r="D324" t="str">
        <f>IFERROR(VLOOKUP($B324,Kraftvärmeprod!$B$1:$AH$479,MATCH(D$4,Kraftvärmeprod!$B$1:$AG$1,0),FALSE)/1,"")</f>
        <v/>
      </c>
      <c r="F324">
        <f>IFERROR(VLOOKUP($B324,Kraftvärmeprod!$B$1:$AJ$550,MATCH(F$4,Kraftvärmeprod!$B$1:$AJ$1,0),FALSE)/1,0)-IFERROR(VLOOKUP($B324,'Slutlig allokering kvv'!$B$2:$AJ$550,MATCH(F$4,'Slutlig allokering kvv'!$B$1:$AJ$1,0),FALSE)/1,0)</f>
        <v>0</v>
      </c>
      <c r="G324">
        <f>IFERROR(VLOOKUP($B324,Kraftvärmeprod!$B$1:$AJ$550,MATCH(G$4,Kraftvärmeprod!$B$1:$AJ$1,0),FALSE)/1,0)-IFERROR(VLOOKUP($B324,'Slutlig allokering kvv'!$B$2:$AJ$550,MATCH(G$4,'Slutlig allokering kvv'!$B$1:$AJ$1,0),FALSE)/1,0)</f>
        <v>0</v>
      </c>
      <c r="H324">
        <f>IFERROR(VLOOKUP($B324,Kraftvärmeprod!$B$1:$AJ$550,MATCH(H$4,Kraftvärmeprod!$B$1:$AJ$1,0),FALSE)/1,0)-IFERROR(VLOOKUP($B324,'Slutlig allokering kvv'!$B$2:$AJ$550,MATCH(H$4,'Slutlig allokering kvv'!$B$1:$AJ$1,0),FALSE)/1,0)</f>
        <v>0</v>
      </c>
      <c r="I324">
        <f>IFERROR(VLOOKUP($B324,Kraftvärmeprod!$B$1:$AJ$550,MATCH(I$4,Kraftvärmeprod!$B$1:$AJ$1,0),FALSE)/1,0)-IFERROR(VLOOKUP($B324,'Slutlig allokering kvv'!$B$2:$AJ$550,MATCH(I$4,'Slutlig allokering kvv'!$B$1:$AJ$1,0),FALSE)/1,0)</f>
        <v>0</v>
      </c>
      <c r="J324">
        <f>IFERROR(VLOOKUP($B324,Kraftvärmeprod!$B$1:$AJ$550,MATCH(J$4,Kraftvärmeprod!$B$1:$AJ$1,0),FALSE)/1,0)-IFERROR(VLOOKUP($B324,'Slutlig allokering kvv'!$B$2:$AJ$550,MATCH(J$4,'Slutlig allokering kvv'!$B$1:$AJ$1,0),FALSE)/1,0)</f>
        <v>0</v>
      </c>
      <c r="K324">
        <f>IFERROR(VLOOKUP($B324,Kraftvärmeprod!$B$1:$AJ$550,MATCH(K$4,Kraftvärmeprod!$B$1:$AJ$1,0),FALSE)/1,0)-IFERROR(VLOOKUP($B324,'Slutlig allokering kvv'!$B$2:$AJ$550,MATCH(K$4,'Slutlig allokering kvv'!$B$1:$AJ$1,0),FALSE)/1,0)</f>
        <v>0</v>
      </c>
      <c r="L324">
        <f>IFERROR(VLOOKUP($B324,Kraftvärmeprod!$B$1:$AJ$550,MATCH(L$4,Kraftvärmeprod!$B$1:$AJ$1,0),FALSE)/1,0)-IFERROR(VLOOKUP($B324,'Slutlig allokering kvv'!$B$2:$AJ$550,MATCH(L$4,'Slutlig allokering kvv'!$B$1:$AJ$1,0),FALSE)/1,0)</f>
        <v>0</v>
      </c>
      <c r="M324">
        <f>IFERROR(VLOOKUP($B324,Kraftvärmeprod!$B$1:$AJ$550,MATCH(M$4,Kraftvärmeprod!$B$1:$AJ$1,0),FALSE)/1,0)-IFERROR(VLOOKUP($B324,'Slutlig allokering kvv'!$B$2:$AJ$550,MATCH(M$4,'Slutlig allokering kvv'!$B$1:$AJ$1,0),FALSE)/1,0)</f>
        <v>0</v>
      </c>
      <c r="N324">
        <f>IFERROR(VLOOKUP($B324,Kraftvärmeprod!$B$1:$AJ$550,MATCH(N$4,Kraftvärmeprod!$B$1:$AJ$1,0),FALSE)/1,0)-IFERROR(VLOOKUP($B324,'Slutlig allokering kvv'!$B$2:$AJ$550,MATCH(N$4,'Slutlig allokering kvv'!$B$1:$AJ$1,0),FALSE)/1,0)</f>
        <v>0</v>
      </c>
      <c r="O324">
        <f>IFERROR(VLOOKUP($B324,Kraftvärmeprod!$B$1:$AJ$550,MATCH(O$4,Kraftvärmeprod!$B$1:$AJ$1,0),FALSE)/1,0)-IFERROR(VLOOKUP($B324,'Slutlig allokering kvv'!$B$2:$AJ$550,MATCH(O$4,'Slutlig allokering kvv'!$B$1:$AJ$1,0),FALSE)/1,0)</f>
        <v>0</v>
      </c>
      <c r="P324">
        <f>IFERROR(VLOOKUP($B324,Kraftvärmeprod!$B$1:$AJ$550,MATCH(P$4,Kraftvärmeprod!$B$1:$AJ$1,0),FALSE)/1,0)-IFERROR(VLOOKUP($B324,'Slutlig allokering kvv'!$B$2:$AJ$550,MATCH(P$4,'Slutlig allokering kvv'!$B$1:$AJ$1,0),FALSE)/1,0)</f>
        <v>0</v>
      </c>
      <c r="Q324">
        <f>IFERROR(VLOOKUP($B324,Kraftvärmeprod!$B$1:$AJ$550,MATCH(Q$4,Kraftvärmeprod!$B$1:$AJ$1,0),FALSE)/1,0)-IFERROR(VLOOKUP($B324,'Slutlig allokering kvv'!$B$2:$AJ$550,MATCH(Q$4,'Slutlig allokering kvv'!$B$1:$AJ$1,0),FALSE)/1,0)</f>
        <v>0</v>
      </c>
      <c r="R324">
        <f>IFERROR(VLOOKUP($B324,Kraftvärmeprod!$B$1:$AJ$550,MATCH(R$4,Kraftvärmeprod!$B$1:$AJ$1,0),FALSE)/1,0)-IFERROR(VLOOKUP($B324,'Slutlig allokering kvv'!$B$2:$AJ$550,MATCH(R$4,'Slutlig allokering kvv'!$B$1:$AJ$1,0),FALSE)/1,0)</f>
        <v>0</v>
      </c>
      <c r="S324">
        <f>IFERROR(VLOOKUP($B324,Kraftvärmeprod!$B$1:$AJ$550,MATCH(S$4,Kraftvärmeprod!$B$1:$AJ$1,0),FALSE)/1,0)-IFERROR(VLOOKUP($B324,'Slutlig allokering kvv'!$B$2:$AJ$550,MATCH(S$4,'Slutlig allokering kvv'!$B$1:$AJ$1,0),FALSE)/1,0)</f>
        <v>0</v>
      </c>
      <c r="T324">
        <f>IFERROR(VLOOKUP($B324,Kraftvärmeprod!$B$1:$AJ$550,MATCH(T$4,Kraftvärmeprod!$B$1:$AJ$1,0),FALSE)/1,0)-IFERROR(VLOOKUP($B324,'Slutlig allokering kvv'!$B$2:$AJ$550,MATCH(T$4,'Slutlig allokering kvv'!$B$1:$AJ$1,0),FALSE)/1,0)</f>
        <v>0</v>
      </c>
      <c r="U324">
        <f>IFERROR(VLOOKUP($B324,Kraftvärmeprod!$B$1:$AJ$550,MATCH(U$4,Kraftvärmeprod!$B$1:$AJ$1,0),FALSE)/1,0)-IFERROR(VLOOKUP($B324,'Slutlig allokering kvv'!$B$2:$AJ$550,MATCH(U$4,'Slutlig allokering kvv'!$B$1:$AJ$1,0),FALSE)/1,0)</f>
        <v>0</v>
      </c>
      <c r="V324">
        <f>IFERROR(VLOOKUP($B324,Kraftvärmeprod!$B$1:$AJ$550,MATCH(V$4,Kraftvärmeprod!$B$1:$AJ$1,0),FALSE)/1,0)-IFERROR(VLOOKUP($B324,'Slutlig allokering kvv'!$B$2:$AJ$550,MATCH(V$4,'Slutlig allokering kvv'!$B$1:$AJ$1,0),FALSE)/1,0)</f>
        <v>0</v>
      </c>
      <c r="W324">
        <f>IFERROR(VLOOKUP($B324,Kraftvärmeprod!$B$1:$AJ$550,MATCH(W$4,Kraftvärmeprod!$B$1:$AJ$1,0),FALSE)/1,0)-IFERROR(VLOOKUP($B324,'Slutlig allokering kvv'!$B$2:$AJ$550,MATCH(W$4,'Slutlig allokering kvv'!$B$1:$AJ$1,0),FALSE)/1,0)</f>
        <v>0</v>
      </c>
      <c r="X324">
        <f>IFERROR(VLOOKUP($B324,Kraftvärmeprod!$B$1:$AJ$550,MATCH(X$4,Kraftvärmeprod!$B$1:$AJ$1,0),FALSE)/1,0)-IFERROR(VLOOKUP($B324,'Slutlig allokering kvv'!$B$2:$AJ$550,MATCH(X$4,'Slutlig allokering kvv'!$B$1:$AJ$1,0),FALSE)/1,0)</f>
        <v>0</v>
      </c>
      <c r="Y324">
        <f>IFERROR(VLOOKUP($B324,Kraftvärmeprod!$B$1:$AJ$550,MATCH(Y$4,Kraftvärmeprod!$B$1:$AJ$1,0),FALSE)/1,0)-IFERROR(VLOOKUP($B324,'Slutlig allokering kvv'!$B$2:$AJ$550,MATCH(Y$4,'Slutlig allokering kvv'!$B$1:$AJ$1,0),FALSE)/1,0)</f>
        <v>0</v>
      </c>
      <c r="Z324">
        <f>IFERROR(VLOOKUP($B324,Kraftvärmeprod!$B$1:$AJ$550,MATCH(Z$4,Kraftvärmeprod!$B$1:$AJ$1,0),FALSE)/1,0)-IFERROR(VLOOKUP($B324,'Slutlig allokering kvv'!$B$2:$AJ$550,MATCH(Z$4,'Slutlig allokering kvv'!$B$1:$AJ$1,0),FALSE)/1,0)</f>
        <v>0</v>
      </c>
      <c r="AA324">
        <f>IFERROR(VLOOKUP($B324,Kraftvärmeprod!$B$1:$AJ$550,MATCH(AA$4,Kraftvärmeprod!$B$1:$AJ$1,0),FALSE)/1,0)-IFERROR(VLOOKUP($B324,'Slutlig allokering kvv'!$B$2:$AJ$550,MATCH(AA$4,'Slutlig allokering kvv'!$B$1:$AJ$1,0),FALSE)/1,0)</f>
        <v>0</v>
      </c>
      <c r="AB324">
        <f>IFERROR(VLOOKUP($B324,Kraftvärmeprod!$B$1:$AJ$550,MATCH(AB$4,Kraftvärmeprod!$B$1:$AJ$1,0),FALSE)/1,0)-IFERROR(VLOOKUP($B324,'Slutlig allokering kvv'!$B$2:$AJ$550,MATCH(AB$4,'Slutlig allokering kvv'!$B$1:$AJ$1,0),FALSE)/1,0)</f>
        <v>0</v>
      </c>
      <c r="AC324">
        <f>IFERROR(VLOOKUP($B324,Kraftvärmeprod!$B$1:$AJ$550,MATCH(AC$4,Kraftvärmeprod!$B$1:$AJ$1,0),FALSE)/1,0)-IFERROR(VLOOKUP($B324,'Slutlig allokering kvv'!$B$2:$AJ$550,MATCH(AC$4,'Slutlig allokering kvv'!$B$1:$AJ$1,0),FALSE)/1,0)</f>
        <v>0</v>
      </c>
      <c r="AD324">
        <f>IFERROR(VLOOKUP($B324,Miljö!$B$1:$E$471,MATCH("Hjälpel kraftvärme (GWh)",Miljö!$B$1:$E$1,0),FALSE)/1,0)-IFERROR(VLOOKUP($B324,'Slutlig allokering kvv'!$B$2:$AJ$550,MATCH(AD$4,'Slutlig allokering kvv'!$B$1:$AJ$1,0),FALSE)/1,0)</f>
        <v>0</v>
      </c>
      <c r="AH324">
        <f t="shared" si="8"/>
        <v>0</v>
      </c>
      <c r="AJ324">
        <f>IFERROR(VLOOKUP($B324,'Slutlig allokering kvv'!$B$2:$AX$550,MATCH("Summa slutlig allokerad tillförd energi (utan hjälpel och rökgaskondensering):",'Slutlig allokering kvv'!$B$1:$AX$1,0),FALSE)/1,"")</f>
        <v>0</v>
      </c>
      <c r="AL324" s="195" t="str">
        <f>IFERROR(1-VLOOKUP($B324,'Slutlig allokering kvv'!$B$2:$AX$550,MATCH("Andel av bränsle i kvv som allokerats till värme, exklusive rökgaskondensering och hjälpel",'Slutlig allokering kvv'!$B$1:$AX$1,0),FALSE),"")</f>
        <v/>
      </c>
      <c r="AN324" s="195" t="str">
        <f t="shared" si="9"/>
        <v/>
      </c>
    </row>
    <row r="325" spans="1:40" x14ac:dyDescent="0.25">
      <c r="A325" s="2" t="s">
        <v>477</v>
      </c>
      <c r="B325" s="2" t="s">
        <v>478</v>
      </c>
      <c r="C325" t="str">
        <f>IFERROR(VLOOKUP($B325,Kraftvärmeprod!$B$1:$AH$479,MATCH(C$4,Kraftvärmeprod!$B$1:$AG$1,0),FALSE)/1,"")</f>
        <v/>
      </c>
      <c r="D325" t="str">
        <f>IFERROR(VLOOKUP($B325,Kraftvärmeprod!$B$1:$AH$479,MATCH(D$4,Kraftvärmeprod!$B$1:$AG$1,0),FALSE)/1,"")</f>
        <v/>
      </c>
      <c r="F325">
        <f>IFERROR(VLOOKUP($B325,Kraftvärmeprod!$B$1:$AJ$550,MATCH(F$4,Kraftvärmeprod!$B$1:$AJ$1,0),FALSE)/1,0)-IFERROR(VLOOKUP($B325,'Slutlig allokering kvv'!$B$2:$AJ$550,MATCH(F$4,'Slutlig allokering kvv'!$B$1:$AJ$1,0),FALSE)/1,0)</f>
        <v>0</v>
      </c>
      <c r="G325">
        <f>IFERROR(VLOOKUP($B325,Kraftvärmeprod!$B$1:$AJ$550,MATCH(G$4,Kraftvärmeprod!$B$1:$AJ$1,0),FALSE)/1,0)-IFERROR(VLOOKUP($B325,'Slutlig allokering kvv'!$B$2:$AJ$550,MATCH(G$4,'Slutlig allokering kvv'!$B$1:$AJ$1,0),FALSE)/1,0)</f>
        <v>0</v>
      </c>
      <c r="H325">
        <f>IFERROR(VLOOKUP($B325,Kraftvärmeprod!$B$1:$AJ$550,MATCH(H$4,Kraftvärmeprod!$B$1:$AJ$1,0),FALSE)/1,0)-IFERROR(VLOOKUP($B325,'Slutlig allokering kvv'!$B$2:$AJ$550,MATCH(H$4,'Slutlig allokering kvv'!$B$1:$AJ$1,0),FALSE)/1,0)</f>
        <v>0</v>
      </c>
      <c r="I325">
        <f>IFERROR(VLOOKUP($B325,Kraftvärmeprod!$B$1:$AJ$550,MATCH(I$4,Kraftvärmeprod!$B$1:$AJ$1,0),FALSE)/1,0)-IFERROR(VLOOKUP($B325,'Slutlig allokering kvv'!$B$2:$AJ$550,MATCH(I$4,'Slutlig allokering kvv'!$B$1:$AJ$1,0),FALSE)/1,0)</f>
        <v>0</v>
      </c>
      <c r="J325">
        <f>IFERROR(VLOOKUP($B325,Kraftvärmeprod!$B$1:$AJ$550,MATCH(J$4,Kraftvärmeprod!$B$1:$AJ$1,0),FALSE)/1,0)-IFERROR(VLOOKUP($B325,'Slutlig allokering kvv'!$B$2:$AJ$550,MATCH(J$4,'Slutlig allokering kvv'!$B$1:$AJ$1,0),FALSE)/1,0)</f>
        <v>0</v>
      </c>
      <c r="K325">
        <f>IFERROR(VLOOKUP($B325,Kraftvärmeprod!$B$1:$AJ$550,MATCH(K$4,Kraftvärmeprod!$B$1:$AJ$1,0),FALSE)/1,0)-IFERROR(VLOOKUP($B325,'Slutlig allokering kvv'!$B$2:$AJ$550,MATCH(K$4,'Slutlig allokering kvv'!$B$1:$AJ$1,0),FALSE)/1,0)</f>
        <v>0</v>
      </c>
      <c r="L325">
        <f>IFERROR(VLOOKUP($B325,Kraftvärmeprod!$B$1:$AJ$550,MATCH(L$4,Kraftvärmeprod!$B$1:$AJ$1,0),FALSE)/1,0)-IFERROR(VLOOKUP($B325,'Slutlig allokering kvv'!$B$2:$AJ$550,MATCH(L$4,'Slutlig allokering kvv'!$B$1:$AJ$1,0),FALSE)/1,0)</f>
        <v>0</v>
      </c>
      <c r="M325">
        <f>IFERROR(VLOOKUP($B325,Kraftvärmeprod!$B$1:$AJ$550,MATCH(M$4,Kraftvärmeprod!$B$1:$AJ$1,0),FALSE)/1,0)-IFERROR(VLOOKUP($B325,'Slutlig allokering kvv'!$B$2:$AJ$550,MATCH(M$4,'Slutlig allokering kvv'!$B$1:$AJ$1,0),FALSE)/1,0)</f>
        <v>0</v>
      </c>
      <c r="N325">
        <f>IFERROR(VLOOKUP($B325,Kraftvärmeprod!$B$1:$AJ$550,MATCH(N$4,Kraftvärmeprod!$B$1:$AJ$1,0),FALSE)/1,0)-IFERROR(VLOOKUP($B325,'Slutlig allokering kvv'!$B$2:$AJ$550,MATCH(N$4,'Slutlig allokering kvv'!$B$1:$AJ$1,0),FALSE)/1,0)</f>
        <v>0</v>
      </c>
      <c r="O325">
        <f>IFERROR(VLOOKUP($B325,Kraftvärmeprod!$B$1:$AJ$550,MATCH(O$4,Kraftvärmeprod!$B$1:$AJ$1,0),FALSE)/1,0)-IFERROR(VLOOKUP($B325,'Slutlig allokering kvv'!$B$2:$AJ$550,MATCH(O$4,'Slutlig allokering kvv'!$B$1:$AJ$1,0),FALSE)/1,0)</f>
        <v>0</v>
      </c>
      <c r="P325">
        <f>IFERROR(VLOOKUP($B325,Kraftvärmeprod!$B$1:$AJ$550,MATCH(P$4,Kraftvärmeprod!$B$1:$AJ$1,0),FALSE)/1,0)-IFERROR(VLOOKUP($B325,'Slutlig allokering kvv'!$B$2:$AJ$550,MATCH(P$4,'Slutlig allokering kvv'!$B$1:$AJ$1,0),FALSE)/1,0)</f>
        <v>0</v>
      </c>
      <c r="Q325">
        <f>IFERROR(VLOOKUP($B325,Kraftvärmeprod!$B$1:$AJ$550,MATCH(Q$4,Kraftvärmeprod!$B$1:$AJ$1,0),FALSE)/1,0)-IFERROR(VLOOKUP($B325,'Slutlig allokering kvv'!$B$2:$AJ$550,MATCH(Q$4,'Slutlig allokering kvv'!$B$1:$AJ$1,0),FALSE)/1,0)</f>
        <v>0</v>
      </c>
      <c r="R325">
        <f>IFERROR(VLOOKUP($B325,Kraftvärmeprod!$B$1:$AJ$550,MATCH(R$4,Kraftvärmeprod!$B$1:$AJ$1,0),FALSE)/1,0)-IFERROR(VLOOKUP($B325,'Slutlig allokering kvv'!$B$2:$AJ$550,MATCH(R$4,'Slutlig allokering kvv'!$B$1:$AJ$1,0),FALSE)/1,0)</f>
        <v>0</v>
      </c>
      <c r="S325">
        <f>IFERROR(VLOOKUP($B325,Kraftvärmeprod!$B$1:$AJ$550,MATCH(S$4,Kraftvärmeprod!$B$1:$AJ$1,0),FALSE)/1,0)-IFERROR(VLOOKUP($B325,'Slutlig allokering kvv'!$B$2:$AJ$550,MATCH(S$4,'Slutlig allokering kvv'!$B$1:$AJ$1,0),FALSE)/1,0)</f>
        <v>0</v>
      </c>
      <c r="T325">
        <f>IFERROR(VLOOKUP($B325,Kraftvärmeprod!$B$1:$AJ$550,MATCH(T$4,Kraftvärmeprod!$B$1:$AJ$1,0),FALSE)/1,0)-IFERROR(VLOOKUP($B325,'Slutlig allokering kvv'!$B$2:$AJ$550,MATCH(T$4,'Slutlig allokering kvv'!$B$1:$AJ$1,0),FALSE)/1,0)</f>
        <v>0</v>
      </c>
      <c r="U325">
        <f>IFERROR(VLOOKUP($B325,Kraftvärmeprod!$B$1:$AJ$550,MATCH(U$4,Kraftvärmeprod!$B$1:$AJ$1,0),FALSE)/1,0)-IFERROR(VLOOKUP($B325,'Slutlig allokering kvv'!$B$2:$AJ$550,MATCH(U$4,'Slutlig allokering kvv'!$B$1:$AJ$1,0),FALSE)/1,0)</f>
        <v>0</v>
      </c>
      <c r="V325">
        <f>IFERROR(VLOOKUP($B325,Kraftvärmeprod!$B$1:$AJ$550,MATCH(V$4,Kraftvärmeprod!$B$1:$AJ$1,0),FALSE)/1,0)-IFERROR(VLOOKUP($B325,'Slutlig allokering kvv'!$B$2:$AJ$550,MATCH(V$4,'Slutlig allokering kvv'!$B$1:$AJ$1,0),FALSE)/1,0)</f>
        <v>0</v>
      </c>
      <c r="W325">
        <f>IFERROR(VLOOKUP($B325,Kraftvärmeprod!$B$1:$AJ$550,MATCH(W$4,Kraftvärmeprod!$B$1:$AJ$1,0),FALSE)/1,0)-IFERROR(VLOOKUP($B325,'Slutlig allokering kvv'!$B$2:$AJ$550,MATCH(W$4,'Slutlig allokering kvv'!$B$1:$AJ$1,0),FALSE)/1,0)</f>
        <v>0</v>
      </c>
      <c r="X325">
        <f>IFERROR(VLOOKUP($B325,Kraftvärmeprod!$B$1:$AJ$550,MATCH(X$4,Kraftvärmeprod!$B$1:$AJ$1,0),FALSE)/1,0)-IFERROR(VLOOKUP($B325,'Slutlig allokering kvv'!$B$2:$AJ$550,MATCH(X$4,'Slutlig allokering kvv'!$B$1:$AJ$1,0),FALSE)/1,0)</f>
        <v>0</v>
      </c>
      <c r="Y325">
        <f>IFERROR(VLOOKUP($B325,Kraftvärmeprod!$B$1:$AJ$550,MATCH(Y$4,Kraftvärmeprod!$B$1:$AJ$1,0),FALSE)/1,0)-IFERROR(VLOOKUP($B325,'Slutlig allokering kvv'!$B$2:$AJ$550,MATCH(Y$4,'Slutlig allokering kvv'!$B$1:$AJ$1,0),FALSE)/1,0)</f>
        <v>0</v>
      </c>
      <c r="Z325">
        <f>IFERROR(VLOOKUP($B325,Kraftvärmeprod!$B$1:$AJ$550,MATCH(Z$4,Kraftvärmeprod!$B$1:$AJ$1,0),FALSE)/1,0)-IFERROR(VLOOKUP($B325,'Slutlig allokering kvv'!$B$2:$AJ$550,MATCH(Z$4,'Slutlig allokering kvv'!$B$1:$AJ$1,0),FALSE)/1,0)</f>
        <v>0</v>
      </c>
      <c r="AA325">
        <f>IFERROR(VLOOKUP($B325,Kraftvärmeprod!$B$1:$AJ$550,MATCH(AA$4,Kraftvärmeprod!$B$1:$AJ$1,0),FALSE)/1,0)-IFERROR(VLOOKUP($B325,'Slutlig allokering kvv'!$B$2:$AJ$550,MATCH(AA$4,'Slutlig allokering kvv'!$B$1:$AJ$1,0),FALSE)/1,0)</f>
        <v>0</v>
      </c>
      <c r="AB325">
        <f>IFERROR(VLOOKUP($B325,Kraftvärmeprod!$B$1:$AJ$550,MATCH(AB$4,Kraftvärmeprod!$B$1:$AJ$1,0),FALSE)/1,0)-IFERROR(VLOOKUP($B325,'Slutlig allokering kvv'!$B$2:$AJ$550,MATCH(AB$4,'Slutlig allokering kvv'!$B$1:$AJ$1,0),FALSE)/1,0)</f>
        <v>0</v>
      </c>
      <c r="AC325">
        <f>IFERROR(VLOOKUP($B325,Kraftvärmeprod!$B$1:$AJ$550,MATCH(AC$4,Kraftvärmeprod!$B$1:$AJ$1,0),FALSE)/1,0)-IFERROR(VLOOKUP($B325,'Slutlig allokering kvv'!$B$2:$AJ$550,MATCH(AC$4,'Slutlig allokering kvv'!$B$1:$AJ$1,0),FALSE)/1,0)</f>
        <v>0</v>
      </c>
      <c r="AD325">
        <f>IFERROR(VLOOKUP($B325,Miljö!$B$1:$E$471,MATCH("Hjälpel kraftvärme (GWh)",Miljö!$B$1:$E$1,0),FALSE)/1,0)-IFERROR(VLOOKUP($B325,'Slutlig allokering kvv'!$B$2:$AJ$550,MATCH(AD$4,'Slutlig allokering kvv'!$B$1:$AJ$1,0),FALSE)/1,0)</f>
        <v>0</v>
      </c>
      <c r="AH325">
        <f t="shared" si="8"/>
        <v>0</v>
      </c>
      <c r="AJ325">
        <f>IFERROR(VLOOKUP($B325,'Slutlig allokering kvv'!$B$2:$AX$550,MATCH("Summa slutlig allokerad tillförd energi (utan hjälpel och rökgaskondensering):",'Slutlig allokering kvv'!$B$1:$AX$1,0),FALSE)/1,"")</f>
        <v>0</v>
      </c>
      <c r="AL325" s="195" t="str">
        <f>IFERROR(1-VLOOKUP($B325,'Slutlig allokering kvv'!$B$2:$AX$550,MATCH("Andel av bränsle i kvv som allokerats till värme, exklusive rökgaskondensering och hjälpel",'Slutlig allokering kvv'!$B$1:$AX$1,0),FALSE),"")</f>
        <v/>
      </c>
      <c r="AN325" s="195" t="str">
        <f t="shared" si="9"/>
        <v/>
      </c>
    </row>
    <row r="326" spans="1:40" x14ac:dyDescent="0.25">
      <c r="A326" s="2" t="s">
        <v>479</v>
      </c>
      <c r="B326" s="2" t="s">
        <v>480</v>
      </c>
      <c r="C326" t="str">
        <f>IFERROR(VLOOKUP($B326,Kraftvärmeprod!$B$1:$AH$479,MATCH(C$4,Kraftvärmeprod!$B$1:$AG$1,0),FALSE)/1,"")</f>
        <v/>
      </c>
      <c r="D326" t="str">
        <f>IFERROR(VLOOKUP($B326,Kraftvärmeprod!$B$1:$AH$479,MATCH(D$4,Kraftvärmeprod!$B$1:$AG$1,0),FALSE)/1,"")</f>
        <v/>
      </c>
      <c r="F326">
        <f>IFERROR(VLOOKUP($B326,Kraftvärmeprod!$B$1:$AJ$550,MATCH(F$4,Kraftvärmeprod!$B$1:$AJ$1,0),FALSE)/1,0)-IFERROR(VLOOKUP($B326,'Slutlig allokering kvv'!$B$2:$AJ$550,MATCH(F$4,'Slutlig allokering kvv'!$B$1:$AJ$1,0),FALSE)/1,0)</f>
        <v>0</v>
      </c>
      <c r="G326">
        <f>IFERROR(VLOOKUP($B326,Kraftvärmeprod!$B$1:$AJ$550,MATCH(G$4,Kraftvärmeprod!$B$1:$AJ$1,0),FALSE)/1,0)-IFERROR(VLOOKUP($B326,'Slutlig allokering kvv'!$B$2:$AJ$550,MATCH(G$4,'Slutlig allokering kvv'!$B$1:$AJ$1,0),FALSE)/1,0)</f>
        <v>0</v>
      </c>
      <c r="H326">
        <f>IFERROR(VLOOKUP($B326,Kraftvärmeprod!$B$1:$AJ$550,MATCH(H$4,Kraftvärmeprod!$B$1:$AJ$1,0),FALSE)/1,0)-IFERROR(VLOOKUP($B326,'Slutlig allokering kvv'!$B$2:$AJ$550,MATCH(H$4,'Slutlig allokering kvv'!$B$1:$AJ$1,0),FALSE)/1,0)</f>
        <v>0</v>
      </c>
      <c r="I326">
        <f>IFERROR(VLOOKUP($B326,Kraftvärmeprod!$B$1:$AJ$550,MATCH(I$4,Kraftvärmeprod!$B$1:$AJ$1,0),FALSE)/1,0)-IFERROR(VLOOKUP($B326,'Slutlig allokering kvv'!$B$2:$AJ$550,MATCH(I$4,'Slutlig allokering kvv'!$B$1:$AJ$1,0),FALSE)/1,0)</f>
        <v>0</v>
      </c>
      <c r="J326">
        <f>IFERROR(VLOOKUP($B326,Kraftvärmeprod!$B$1:$AJ$550,MATCH(J$4,Kraftvärmeprod!$B$1:$AJ$1,0),FALSE)/1,0)-IFERROR(VLOOKUP($B326,'Slutlig allokering kvv'!$B$2:$AJ$550,MATCH(J$4,'Slutlig allokering kvv'!$B$1:$AJ$1,0),FALSE)/1,0)</f>
        <v>0</v>
      </c>
      <c r="K326">
        <f>IFERROR(VLOOKUP($B326,Kraftvärmeprod!$B$1:$AJ$550,MATCH(K$4,Kraftvärmeprod!$B$1:$AJ$1,0),FALSE)/1,0)-IFERROR(VLOOKUP($B326,'Slutlig allokering kvv'!$B$2:$AJ$550,MATCH(K$4,'Slutlig allokering kvv'!$B$1:$AJ$1,0),FALSE)/1,0)</f>
        <v>0</v>
      </c>
      <c r="L326">
        <f>IFERROR(VLOOKUP($B326,Kraftvärmeprod!$B$1:$AJ$550,MATCH(L$4,Kraftvärmeprod!$B$1:$AJ$1,0),FALSE)/1,0)-IFERROR(VLOOKUP($B326,'Slutlig allokering kvv'!$B$2:$AJ$550,MATCH(L$4,'Slutlig allokering kvv'!$B$1:$AJ$1,0),FALSE)/1,0)</f>
        <v>0</v>
      </c>
      <c r="M326">
        <f>IFERROR(VLOOKUP($B326,Kraftvärmeprod!$B$1:$AJ$550,MATCH(M$4,Kraftvärmeprod!$B$1:$AJ$1,0),FALSE)/1,0)-IFERROR(VLOOKUP($B326,'Slutlig allokering kvv'!$B$2:$AJ$550,MATCH(M$4,'Slutlig allokering kvv'!$B$1:$AJ$1,0),FALSE)/1,0)</f>
        <v>0</v>
      </c>
      <c r="N326">
        <f>IFERROR(VLOOKUP($B326,Kraftvärmeprod!$B$1:$AJ$550,MATCH(N$4,Kraftvärmeprod!$B$1:$AJ$1,0),FALSE)/1,0)-IFERROR(VLOOKUP($B326,'Slutlig allokering kvv'!$B$2:$AJ$550,MATCH(N$4,'Slutlig allokering kvv'!$B$1:$AJ$1,0),FALSE)/1,0)</f>
        <v>0</v>
      </c>
      <c r="O326">
        <f>IFERROR(VLOOKUP($B326,Kraftvärmeprod!$B$1:$AJ$550,MATCH(O$4,Kraftvärmeprod!$B$1:$AJ$1,0),FALSE)/1,0)-IFERROR(VLOOKUP($B326,'Slutlig allokering kvv'!$B$2:$AJ$550,MATCH(O$4,'Slutlig allokering kvv'!$B$1:$AJ$1,0),FALSE)/1,0)</f>
        <v>0</v>
      </c>
      <c r="P326">
        <f>IFERROR(VLOOKUP($B326,Kraftvärmeprod!$B$1:$AJ$550,MATCH(P$4,Kraftvärmeprod!$B$1:$AJ$1,0),FALSE)/1,0)-IFERROR(VLOOKUP($B326,'Slutlig allokering kvv'!$B$2:$AJ$550,MATCH(P$4,'Slutlig allokering kvv'!$B$1:$AJ$1,0),FALSE)/1,0)</f>
        <v>0</v>
      </c>
      <c r="Q326">
        <f>IFERROR(VLOOKUP($B326,Kraftvärmeprod!$B$1:$AJ$550,MATCH(Q$4,Kraftvärmeprod!$B$1:$AJ$1,0),FALSE)/1,0)-IFERROR(VLOOKUP($B326,'Slutlig allokering kvv'!$B$2:$AJ$550,MATCH(Q$4,'Slutlig allokering kvv'!$B$1:$AJ$1,0),FALSE)/1,0)</f>
        <v>0</v>
      </c>
      <c r="R326">
        <f>IFERROR(VLOOKUP($B326,Kraftvärmeprod!$B$1:$AJ$550,MATCH(R$4,Kraftvärmeprod!$B$1:$AJ$1,0),FALSE)/1,0)-IFERROR(VLOOKUP($B326,'Slutlig allokering kvv'!$B$2:$AJ$550,MATCH(R$4,'Slutlig allokering kvv'!$B$1:$AJ$1,0),FALSE)/1,0)</f>
        <v>0</v>
      </c>
      <c r="S326">
        <f>IFERROR(VLOOKUP($B326,Kraftvärmeprod!$B$1:$AJ$550,MATCH(S$4,Kraftvärmeprod!$B$1:$AJ$1,0),FALSE)/1,0)-IFERROR(VLOOKUP($B326,'Slutlig allokering kvv'!$B$2:$AJ$550,MATCH(S$4,'Slutlig allokering kvv'!$B$1:$AJ$1,0),FALSE)/1,0)</f>
        <v>0</v>
      </c>
      <c r="T326">
        <f>IFERROR(VLOOKUP($B326,Kraftvärmeprod!$B$1:$AJ$550,MATCH(T$4,Kraftvärmeprod!$B$1:$AJ$1,0),FALSE)/1,0)-IFERROR(VLOOKUP($B326,'Slutlig allokering kvv'!$B$2:$AJ$550,MATCH(T$4,'Slutlig allokering kvv'!$B$1:$AJ$1,0),FALSE)/1,0)</f>
        <v>0</v>
      </c>
      <c r="U326">
        <f>IFERROR(VLOOKUP($B326,Kraftvärmeprod!$B$1:$AJ$550,MATCH(U$4,Kraftvärmeprod!$B$1:$AJ$1,0),FALSE)/1,0)-IFERROR(VLOOKUP($B326,'Slutlig allokering kvv'!$B$2:$AJ$550,MATCH(U$4,'Slutlig allokering kvv'!$B$1:$AJ$1,0),FALSE)/1,0)</f>
        <v>0</v>
      </c>
      <c r="V326">
        <f>IFERROR(VLOOKUP($B326,Kraftvärmeprod!$B$1:$AJ$550,MATCH(V$4,Kraftvärmeprod!$B$1:$AJ$1,0),FALSE)/1,0)-IFERROR(VLOOKUP($B326,'Slutlig allokering kvv'!$B$2:$AJ$550,MATCH(V$4,'Slutlig allokering kvv'!$B$1:$AJ$1,0),FALSE)/1,0)</f>
        <v>0</v>
      </c>
      <c r="W326">
        <f>IFERROR(VLOOKUP($B326,Kraftvärmeprod!$B$1:$AJ$550,MATCH(W$4,Kraftvärmeprod!$B$1:$AJ$1,0),FALSE)/1,0)-IFERROR(VLOOKUP($B326,'Slutlig allokering kvv'!$B$2:$AJ$550,MATCH(W$4,'Slutlig allokering kvv'!$B$1:$AJ$1,0),FALSE)/1,0)</f>
        <v>0</v>
      </c>
      <c r="X326">
        <f>IFERROR(VLOOKUP($B326,Kraftvärmeprod!$B$1:$AJ$550,MATCH(X$4,Kraftvärmeprod!$B$1:$AJ$1,0),FALSE)/1,0)-IFERROR(VLOOKUP($B326,'Slutlig allokering kvv'!$B$2:$AJ$550,MATCH(X$4,'Slutlig allokering kvv'!$B$1:$AJ$1,0),FALSE)/1,0)</f>
        <v>0</v>
      </c>
      <c r="Y326">
        <f>IFERROR(VLOOKUP($B326,Kraftvärmeprod!$B$1:$AJ$550,MATCH(Y$4,Kraftvärmeprod!$B$1:$AJ$1,0),FALSE)/1,0)-IFERROR(VLOOKUP($B326,'Slutlig allokering kvv'!$B$2:$AJ$550,MATCH(Y$4,'Slutlig allokering kvv'!$B$1:$AJ$1,0),FALSE)/1,0)</f>
        <v>0</v>
      </c>
      <c r="Z326">
        <f>IFERROR(VLOOKUP($B326,Kraftvärmeprod!$B$1:$AJ$550,MATCH(Z$4,Kraftvärmeprod!$B$1:$AJ$1,0),FALSE)/1,0)-IFERROR(VLOOKUP($B326,'Slutlig allokering kvv'!$B$2:$AJ$550,MATCH(Z$4,'Slutlig allokering kvv'!$B$1:$AJ$1,0),FALSE)/1,0)</f>
        <v>0</v>
      </c>
      <c r="AA326">
        <f>IFERROR(VLOOKUP($B326,Kraftvärmeprod!$B$1:$AJ$550,MATCH(AA$4,Kraftvärmeprod!$B$1:$AJ$1,0),FALSE)/1,0)-IFERROR(VLOOKUP($B326,'Slutlig allokering kvv'!$B$2:$AJ$550,MATCH(AA$4,'Slutlig allokering kvv'!$B$1:$AJ$1,0),FALSE)/1,0)</f>
        <v>0</v>
      </c>
      <c r="AB326">
        <f>IFERROR(VLOOKUP($B326,Kraftvärmeprod!$B$1:$AJ$550,MATCH(AB$4,Kraftvärmeprod!$B$1:$AJ$1,0),FALSE)/1,0)-IFERROR(VLOOKUP($B326,'Slutlig allokering kvv'!$B$2:$AJ$550,MATCH(AB$4,'Slutlig allokering kvv'!$B$1:$AJ$1,0),FALSE)/1,0)</f>
        <v>0</v>
      </c>
      <c r="AC326">
        <f>IFERROR(VLOOKUP($B326,Kraftvärmeprod!$B$1:$AJ$550,MATCH(AC$4,Kraftvärmeprod!$B$1:$AJ$1,0),FALSE)/1,0)-IFERROR(VLOOKUP($B326,'Slutlig allokering kvv'!$B$2:$AJ$550,MATCH(AC$4,'Slutlig allokering kvv'!$B$1:$AJ$1,0),FALSE)/1,0)</f>
        <v>0</v>
      </c>
      <c r="AD326">
        <f>IFERROR(VLOOKUP($B326,Miljö!$B$1:$E$471,MATCH("Hjälpel kraftvärme (GWh)",Miljö!$B$1:$E$1,0),FALSE)/1,0)-IFERROR(VLOOKUP($B326,'Slutlig allokering kvv'!$B$2:$AJ$550,MATCH(AD$4,'Slutlig allokering kvv'!$B$1:$AJ$1,0),FALSE)/1,0)</f>
        <v>0</v>
      </c>
      <c r="AH326">
        <f t="shared" ref="AH326:AH389" si="10">SUM(F326:AB326)</f>
        <v>0</v>
      </c>
      <c r="AJ326">
        <f>IFERROR(VLOOKUP($B326,'Slutlig allokering kvv'!$B$2:$AX$550,MATCH("Summa slutlig allokerad tillförd energi (utan hjälpel och rökgaskondensering):",'Slutlig allokering kvv'!$B$1:$AX$1,0),FALSE)/1,"")</f>
        <v>0</v>
      </c>
      <c r="AL326" s="195" t="str">
        <f>IFERROR(1-VLOOKUP($B326,'Slutlig allokering kvv'!$B$2:$AX$550,MATCH("Andel av bränsle i kvv som allokerats till värme, exklusive rökgaskondensering och hjälpel",'Slutlig allokering kvv'!$B$1:$AX$1,0),FALSE),"")</f>
        <v/>
      </c>
      <c r="AN326" s="195" t="str">
        <f t="shared" ref="AN326:AN389" si="11">IFERROR(AH326/(AH326+AJ326),"")</f>
        <v/>
      </c>
    </row>
    <row r="327" spans="1:40" x14ac:dyDescent="0.25">
      <c r="A327" s="2" t="s">
        <v>481</v>
      </c>
      <c r="B327" s="2" t="s">
        <v>482</v>
      </c>
      <c r="C327" t="str">
        <f>IFERROR(VLOOKUP($B327,Kraftvärmeprod!$B$1:$AH$479,MATCH(C$4,Kraftvärmeprod!$B$1:$AG$1,0),FALSE)/1,"")</f>
        <v/>
      </c>
      <c r="D327" t="str">
        <f>IFERROR(VLOOKUP($B327,Kraftvärmeprod!$B$1:$AH$479,MATCH(D$4,Kraftvärmeprod!$B$1:$AG$1,0),FALSE)/1,"")</f>
        <v/>
      </c>
      <c r="F327">
        <f>IFERROR(VLOOKUP($B327,Kraftvärmeprod!$B$1:$AJ$550,MATCH(F$4,Kraftvärmeprod!$B$1:$AJ$1,0),FALSE)/1,0)-IFERROR(VLOOKUP($B327,'Slutlig allokering kvv'!$B$2:$AJ$550,MATCH(F$4,'Slutlig allokering kvv'!$B$1:$AJ$1,0),FALSE)/1,0)</f>
        <v>0</v>
      </c>
      <c r="G327">
        <f>IFERROR(VLOOKUP($B327,Kraftvärmeprod!$B$1:$AJ$550,MATCH(G$4,Kraftvärmeprod!$B$1:$AJ$1,0),FALSE)/1,0)-IFERROR(VLOOKUP($B327,'Slutlig allokering kvv'!$B$2:$AJ$550,MATCH(G$4,'Slutlig allokering kvv'!$B$1:$AJ$1,0),FALSE)/1,0)</f>
        <v>0</v>
      </c>
      <c r="H327">
        <f>IFERROR(VLOOKUP($B327,Kraftvärmeprod!$B$1:$AJ$550,MATCH(H$4,Kraftvärmeprod!$B$1:$AJ$1,0),FALSE)/1,0)-IFERROR(VLOOKUP($B327,'Slutlig allokering kvv'!$B$2:$AJ$550,MATCH(H$4,'Slutlig allokering kvv'!$B$1:$AJ$1,0),FALSE)/1,0)</f>
        <v>0</v>
      </c>
      <c r="I327">
        <f>IFERROR(VLOOKUP($B327,Kraftvärmeprod!$B$1:$AJ$550,MATCH(I$4,Kraftvärmeprod!$B$1:$AJ$1,0),FALSE)/1,0)-IFERROR(VLOOKUP($B327,'Slutlig allokering kvv'!$B$2:$AJ$550,MATCH(I$4,'Slutlig allokering kvv'!$B$1:$AJ$1,0),FALSE)/1,0)</f>
        <v>0</v>
      </c>
      <c r="J327">
        <f>IFERROR(VLOOKUP($B327,Kraftvärmeprod!$B$1:$AJ$550,MATCH(J$4,Kraftvärmeprod!$B$1:$AJ$1,0),FALSE)/1,0)-IFERROR(VLOOKUP($B327,'Slutlig allokering kvv'!$B$2:$AJ$550,MATCH(J$4,'Slutlig allokering kvv'!$B$1:$AJ$1,0),FALSE)/1,0)</f>
        <v>0</v>
      </c>
      <c r="K327">
        <f>IFERROR(VLOOKUP($B327,Kraftvärmeprod!$B$1:$AJ$550,MATCH(K$4,Kraftvärmeprod!$B$1:$AJ$1,0),FALSE)/1,0)-IFERROR(VLOOKUP($B327,'Slutlig allokering kvv'!$B$2:$AJ$550,MATCH(K$4,'Slutlig allokering kvv'!$B$1:$AJ$1,0),FALSE)/1,0)</f>
        <v>0</v>
      </c>
      <c r="L327">
        <f>IFERROR(VLOOKUP($B327,Kraftvärmeprod!$B$1:$AJ$550,MATCH(L$4,Kraftvärmeprod!$B$1:$AJ$1,0),FALSE)/1,0)-IFERROR(VLOOKUP($B327,'Slutlig allokering kvv'!$B$2:$AJ$550,MATCH(L$4,'Slutlig allokering kvv'!$B$1:$AJ$1,0),FALSE)/1,0)</f>
        <v>0</v>
      </c>
      <c r="M327">
        <f>IFERROR(VLOOKUP($B327,Kraftvärmeprod!$B$1:$AJ$550,MATCH(M$4,Kraftvärmeprod!$B$1:$AJ$1,0),FALSE)/1,0)-IFERROR(VLOOKUP($B327,'Slutlig allokering kvv'!$B$2:$AJ$550,MATCH(M$4,'Slutlig allokering kvv'!$B$1:$AJ$1,0),FALSE)/1,0)</f>
        <v>0</v>
      </c>
      <c r="N327">
        <f>IFERROR(VLOOKUP($B327,Kraftvärmeprod!$B$1:$AJ$550,MATCH(N$4,Kraftvärmeprod!$B$1:$AJ$1,0),FALSE)/1,0)-IFERROR(VLOOKUP($B327,'Slutlig allokering kvv'!$B$2:$AJ$550,MATCH(N$4,'Slutlig allokering kvv'!$B$1:$AJ$1,0),FALSE)/1,0)</f>
        <v>0</v>
      </c>
      <c r="O327">
        <f>IFERROR(VLOOKUP($B327,Kraftvärmeprod!$B$1:$AJ$550,MATCH(O$4,Kraftvärmeprod!$B$1:$AJ$1,0),FALSE)/1,0)-IFERROR(VLOOKUP($B327,'Slutlig allokering kvv'!$B$2:$AJ$550,MATCH(O$4,'Slutlig allokering kvv'!$B$1:$AJ$1,0),FALSE)/1,0)</f>
        <v>0</v>
      </c>
      <c r="P327">
        <f>IFERROR(VLOOKUP($B327,Kraftvärmeprod!$B$1:$AJ$550,MATCH(P$4,Kraftvärmeprod!$B$1:$AJ$1,0),FALSE)/1,0)-IFERROR(VLOOKUP($B327,'Slutlig allokering kvv'!$B$2:$AJ$550,MATCH(P$4,'Slutlig allokering kvv'!$B$1:$AJ$1,0),FALSE)/1,0)</f>
        <v>0</v>
      </c>
      <c r="Q327">
        <f>IFERROR(VLOOKUP($B327,Kraftvärmeprod!$B$1:$AJ$550,MATCH(Q$4,Kraftvärmeprod!$B$1:$AJ$1,0),FALSE)/1,0)-IFERROR(VLOOKUP($B327,'Slutlig allokering kvv'!$B$2:$AJ$550,MATCH(Q$4,'Slutlig allokering kvv'!$B$1:$AJ$1,0),FALSE)/1,0)</f>
        <v>0</v>
      </c>
      <c r="R327">
        <f>IFERROR(VLOOKUP($B327,Kraftvärmeprod!$B$1:$AJ$550,MATCH(R$4,Kraftvärmeprod!$B$1:$AJ$1,0),FALSE)/1,0)-IFERROR(VLOOKUP($B327,'Slutlig allokering kvv'!$B$2:$AJ$550,MATCH(R$4,'Slutlig allokering kvv'!$B$1:$AJ$1,0),FALSE)/1,0)</f>
        <v>0</v>
      </c>
      <c r="S327">
        <f>IFERROR(VLOOKUP($B327,Kraftvärmeprod!$B$1:$AJ$550,MATCH(S$4,Kraftvärmeprod!$B$1:$AJ$1,0),FALSE)/1,0)-IFERROR(VLOOKUP($B327,'Slutlig allokering kvv'!$B$2:$AJ$550,MATCH(S$4,'Slutlig allokering kvv'!$B$1:$AJ$1,0),FALSE)/1,0)</f>
        <v>0</v>
      </c>
      <c r="T327">
        <f>IFERROR(VLOOKUP($B327,Kraftvärmeprod!$B$1:$AJ$550,MATCH(T$4,Kraftvärmeprod!$B$1:$AJ$1,0),FALSE)/1,0)-IFERROR(VLOOKUP($B327,'Slutlig allokering kvv'!$B$2:$AJ$550,MATCH(T$4,'Slutlig allokering kvv'!$B$1:$AJ$1,0),FALSE)/1,0)</f>
        <v>0</v>
      </c>
      <c r="U327">
        <f>IFERROR(VLOOKUP($B327,Kraftvärmeprod!$B$1:$AJ$550,MATCH(U$4,Kraftvärmeprod!$B$1:$AJ$1,0),FALSE)/1,0)-IFERROR(VLOOKUP($B327,'Slutlig allokering kvv'!$B$2:$AJ$550,MATCH(U$4,'Slutlig allokering kvv'!$B$1:$AJ$1,0),FALSE)/1,0)</f>
        <v>0</v>
      </c>
      <c r="V327">
        <f>IFERROR(VLOOKUP($B327,Kraftvärmeprod!$B$1:$AJ$550,MATCH(V$4,Kraftvärmeprod!$B$1:$AJ$1,0),FALSE)/1,0)-IFERROR(VLOOKUP($B327,'Slutlig allokering kvv'!$B$2:$AJ$550,MATCH(V$4,'Slutlig allokering kvv'!$B$1:$AJ$1,0),FALSE)/1,0)</f>
        <v>0</v>
      </c>
      <c r="W327">
        <f>IFERROR(VLOOKUP($B327,Kraftvärmeprod!$B$1:$AJ$550,MATCH(W$4,Kraftvärmeprod!$B$1:$AJ$1,0),FALSE)/1,0)-IFERROR(VLOOKUP($B327,'Slutlig allokering kvv'!$B$2:$AJ$550,MATCH(W$4,'Slutlig allokering kvv'!$B$1:$AJ$1,0),FALSE)/1,0)</f>
        <v>0</v>
      </c>
      <c r="X327">
        <f>IFERROR(VLOOKUP($B327,Kraftvärmeprod!$B$1:$AJ$550,MATCH(X$4,Kraftvärmeprod!$B$1:$AJ$1,0),FALSE)/1,0)-IFERROR(VLOOKUP($B327,'Slutlig allokering kvv'!$B$2:$AJ$550,MATCH(X$4,'Slutlig allokering kvv'!$B$1:$AJ$1,0),FALSE)/1,0)</f>
        <v>0</v>
      </c>
      <c r="Y327">
        <f>IFERROR(VLOOKUP($B327,Kraftvärmeprod!$B$1:$AJ$550,MATCH(Y$4,Kraftvärmeprod!$B$1:$AJ$1,0),FALSE)/1,0)-IFERROR(VLOOKUP($B327,'Slutlig allokering kvv'!$B$2:$AJ$550,MATCH(Y$4,'Slutlig allokering kvv'!$B$1:$AJ$1,0),FALSE)/1,0)</f>
        <v>0</v>
      </c>
      <c r="Z327">
        <f>IFERROR(VLOOKUP($B327,Kraftvärmeprod!$B$1:$AJ$550,MATCH(Z$4,Kraftvärmeprod!$B$1:$AJ$1,0),FALSE)/1,0)-IFERROR(VLOOKUP($B327,'Slutlig allokering kvv'!$B$2:$AJ$550,MATCH(Z$4,'Slutlig allokering kvv'!$B$1:$AJ$1,0),FALSE)/1,0)</f>
        <v>0</v>
      </c>
      <c r="AA327">
        <f>IFERROR(VLOOKUP($B327,Kraftvärmeprod!$B$1:$AJ$550,MATCH(AA$4,Kraftvärmeprod!$B$1:$AJ$1,0),FALSE)/1,0)-IFERROR(VLOOKUP($B327,'Slutlig allokering kvv'!$B$2:$AJ$550,MATCH(AA$4,'Slutlig allokering kvv'!$B$1:$AJ$1,0),FALSE)/1,0)</f>
        <v>0</v>
      </c>
      <c r="AB327">
        <f>IFERROR(VLOOKUP($B327,Kraftvärmeprod!$B$1:$AJ$550,MATCH(AB$4,Kraftvärmeprod!$B$1:$AJ$1,0),FALSE)/1,0)-IFERROR(VLOOKUP($B327,'Slutlig allokering kvv'!$B$2:$AJ$550,MATCH(AB$4,'Slutlig allokering kvv'!$B$1:$AJ$1,0),FALSE)/1,0)</f>
        <v>0</v>
      </c>
      <c r="AC327">
        <f>IFERROR(VLOOKUP($B327,Kraftvärmeprod!$B$1:$AJ$550,MATCH(AC$4,Kraftvärmeprod!$B$1:$AJ$1,0),FALSE)/1,0)-IFERROR(VLOOKUP($B327,'Slutlig allokering kvv'!$B$2:$AJ$550,MATCH(AC$4,'Slutlig allokering kvv'!$B$1:$AJ$1,0),FALSE)/1,0)</f>
        <v>0</v>
      </c>
      <c r="AD327">
        <f>IFERROR(VLOOKUP($B327,Miljö!$B$1:$E$471,MATCH("Hjälpel kraftvärme (GWh)",Miljö!$B$1:$E$1,0),FALSE)/1,0)-IFERROR(VLOOKUP($B327,'Slutlig allokering kvv'!$B$2:$AJ$550,MATCH(AD$4,'Slutlig allokering kvv'!$B$1:$AJ$1,0),FALSE)/1,0)</f>
        <v>0</v>
      </c>
      <c r="AH327">
        <f t="shared" si="10"/>
        <v>0</v>
      </c>
      <c r="AJ327">
        <f>IFERROR(VLOOKUP($B327,'Slutlig allokering kvv'!$B$2:$AX$550,MATCH("Summa slutlig allokerad tillförd energi (utan hjälpel och rökgaskondensering):",'Slutlig allokering kvv'!$B$1:$AX$1,0),FALSE)/1,"")</f>
        <v>0</v>
      </c>
      <c r="AL327" s="195" t="str">
        <f>IFERROR(1-VLOOKUP($B327,'Slutlig allokering kvv'!$B$2:$AX$550,MATCH("Andel av bränsle i kvv som allokerats till värme, exklusive rökgaskondensering och hjälpel",'Slutlig allokering kvv'!$B$1:$AX$1,0),FALSE),"")</f>
        <v/>
      </c>
      <c r="AN327" s="195" t="str">
        <f t="shared" si="11"/>
        <v/>
      </c>
    </row>
    <row r="328" spans="1:40" x14ac:dyDescent="0.25">
      <c r="A328" s="2" t="s">
        <v>481</v>
      </c>
      <c r="B328" s="2" t="s">
        <v>483</v>
      </c>
      <c r="C328" t="str">
        <f>IFERROR(VLOOKUP($B328,Kraftvärmeprod!$B$1:$AH$479,MATCH(C$4,Kraftvärmeprod!$B$1:$AG$1,0),FALSE)/1,"")</f>
        <v/>
      </c>
      <c r="D328" t="str">
        <f>IFERROR(VLOOKUP($B328,Kraftvärmeprod!$B$1:$AH$479,MATCH(D$4,Kraftvärmeprod!$B$1:$AG$1,0),FALSE)/1,"")</f>
        <v/>
      </c>
      <c r="F328">
        <f>IFERROR(VLOOKUP($B328,Kraftvärmeprod!$B$1:$AJ$550,MATCH(F$4,Kraftvärmeprod!$B$1:$AJ$1,0),FALSE)/1,0)-IFERROR(VLOOKUP($B328,'Slutlig allokering kvv'!$B$2:$AJ$550,MATCH(F$4,'Slutlig allokering kvv'!$B$1:$AJ$1,0),FALSE)/1,0)</f>
        <v>0</v>
      </c>
      <c r="G328">
        <f>IFERROR(VLOOKUP($B328,Kraftvärmeprod!$B$1:$AJ$550,MATCH(G$4,Kraftvärmeprod!$B$1:$AJ$1,0),FALSE)/1,0)-IFERROR(VLOOKUP($B328,'Slutlig allokering kvv'!$B$2:$AJ$550,MATCH(G$4,'Slutlig allokering kvv'!$B$1:$AJ$1,0),FALSE)/1,0)</f>
        <v>0</v>
      </c>
      <c r="H328">
        <f>IFERROR(VLOOKUP($B328,Kraftvärmeprod!$B$1:$AJ$550,MATCH(H$4,Kraftvärmeprod!$B$1:$AJ$1,0),FALSE)/1,0)-IFERROR(VLOOKUP($B328,'Slutlig allokering kvv'!$B$2:$AJ$550,MATCH(H$4,'Slutlig allokering kvv'!$B$1:$AJ$1,0),FALSE)/1,0)</f>
        <v>0</v>
      </c>
      <c r="I328">
        <f>IFERROR(VLOOKUP($B328,Kraftvärmeprod!$B$1:$AJ$550,MATCH(I$4,Kraftvärmeprod!$B$1:$AJ$1,0),FALSE)/1,0)-IFERROR(VLOOKUP($B328,'Slutlig allokering kvv'!$B$2:$AJ$550,MATCH(I$4,'Slutlig allokering kvv'!$B$1:$AJ$1,0),FALSE)/1,0)</f>
        <v>0</v>
      </c>
      <c r="J328">
        <f>IFERROR(VLOOKUP($B328,Kraftvärmeprod!$B$1:$AJ$550,MATCH(J$4,Kraftvärmeprod!$B$1:$AJ$1,0),FALSE)/1,0)-IFERROR(VLOOKUP($B328,'Slutlig allokering kvv'!$B$2:$AJ$550,MATCH(J$4,'Slutlig allokering kvv'!$B$1:$AJ$1,0),FALSE)/1,0)</f>
        <v>0</v>
      </c>
      <c r="K328">
        <f>IFERROR(VLOOKUP($B328,Kraftvärmeprod!$B$1:$AJ$550,MATCH(K$4,Kraftvärmeprod!$B$1:$AJ$1,0),FALSE)/1,0)-IFERROR(VLOOKUP($B328,'Slutlig allokering kvv'!$B$2:$AJ$550,MATCH(K$4,'Slutlig allokering kvv'!$B$1:$AJ$1,0),FALSE)/1,0)</f>
        <v>0</v>
      </c>
      <c r="L328">
        <f>IFERROR(VLOOKUP($B328,Kraftvärmeprod!$B$1:$AJ$550,MATCH(L$4,Kraftvärmeprod!$B$1:$AJ$1,0),FALSE)/1,0)-IFERROR(VLOOKUP($B328,'Slutlig allokering kvv'!$B$2:$AJ$550,MATCH(L$4,'Slutlig allokering kvv'!$B$1:$AJ$1,0),FALSE)/1,0)</f>
        <v>0</v>
      </c>
      <c r="M328">
        <f>IFERROR(VLOOKUP($B328,Kraftvärmeprod!$B$1:$AJ$550,MATCH(M$4,Kraftvärmeprod!$B$1:$AJ$1,0),FALSE)/1,0)-IFERROR(VLOOKUP($B328,'Slutlig allokering kvv'!$B$2:$AJ$550,MATCH(M$4,'Slutlig allokering kvv'!$B$1:$AJ$1,0),FALSE)/1,0)</f>
        <v>0</v>
      </c>
      <c r="N328">
        <f>IFERROR(VLOOKUP($B328,Kraftvärmeprod!$B$1:$AJ$550,MATCH(N$4,Kraftvärmeprod!$B$1:$AJ$1,0),FALSE)/1,0)-IFERROR(VLOOKUP($B328,'Slutlig allokering kvv'!$B$2:$AJ$550,MATCH(N$4,'Slutlig allokering kvv'!$B$1:$AJ$1,0),FALSE)/1,0)</f>
        <v>0</v>
      </c>
      <c r="O328">
        <f>IFERROR(VLOOKUP($B328,Kraftvärmeprod!$B$1:$AJ$550,MATCH(O$4,Kraftvärmeprod!$B$1:$AJ$1,0),FALSE)/1,0)-IFERROR(VLOOKUP($B328,'Slutlig allokering kvv'!$B$2:$AJ$550,MATCH(O$4,'Slutlig allokering kvv'!$B$1:$AJ$1,0),FALSE)/1,0)</f>
        <v>0</v>
      </c>
      <c r="P328">
        <f>IFERROR(VLOOKUP($B328,Kraftvärmeprod!$B$1:$AJ$550,MATCH(P$4,Kraftvärmeprod!$B$1:$AJ$1,0),FALSE)/1,0)-IFERROR(VLOOKUP($B328,'Slutlig allokering kvv'!$B$2:$AJ$550,MATCH(P$4,'Slutlig allokering kvv'!$B$1:$AJ$1,0),FALSE)/1,0)</f>
        <v>0</v>
      </c>
      <c r="Q328">
        <f>IFERROR(VLOOKUP($B328,Kraftvärmeprod!$B$1:$AJ$550,MATCH(Q$4,Kraftvärmeprod!$B$1:$AJ$1,0),FALSE)/1,0)-IFERROR(VLOOKUP($B328,'Slutlig allokering kvv'!$B$2:$AJ$550,MATCH(Q$4,'Slutlig allokering kvv'!$B$1:$AJ$1,0),FALSE)/1,0)</f>
        <v>0</v>
      </c>
      <c r="R328">
        <f>IFERROR(VLOOKUP($B328,Kraftvärmeprod!$B$1:$AJ$550,MATCH(R$4,Kraftvärmeprod!$B$1:$AJ$1,0),FALSE)/1,0)-IFERROR(VLOOKUP($B328,'Slutlig allokering kvv'!$B$2:$AJ$550,MATCH(R$4,'Slutlig allokering kvv'!$B$1:$AJ$1,0),FALSE)/1,0)</f>
        <v>0</v>
      </c>
      <c r="S328">
        <f>IFERROR(VLOOKUP($B328,Kraftvärmeprod!$B$1:$AJ$550,MATCH(S$4,Kraftvärmeprod!$B$1:$AJ$1,0),FALSE)/1,0)-IFERROR(VLOOKUP($B328,'Slutlig allokering kvv'!$B$2:$AJ$550,MATCH(S$4,'Slutlig allokering kvv'!$B$1:$AJ$1,0),FALSE)/1,0)</f>
        <v>0</v>
      </c>
      <c r="T328">
        <f>IFERROR(VLOOKUP($B328,Kraftvärmeprod!$B$1:$AJ$550,MATCH(T$4,Kraftvärmeprod!$B$1:$AJ$1,0),FALSE)/1,0)-IFERROR(VLOOKUP($B328,'Slutlig allokering kvv'!$B$2:$AJ$550,MATCH(T$4,'Slutlig allokering kvv'!$B$1:$AJ$1,0),FALSE)/1,0)</f>
        <v>0</v>
      </c>
      <c r="U328">
        <f>IFERROR(VLOOKUP($B328,Kraftvärmeprod!$B$1:$AJ$550,MATCH(U$4,Kraftvärmeprod!$B$1:$AJ$1,0),FALSE)/1,0)-IFERROR(VLOOKUP($B328,'Slutlig allokering kvv'!$B$2:$AJ$550,MATCH(U$4,'Slutlig allokering kvv'!$B$1:$AJ$1,0),FALSE)/1,0)</f>
        <v>0</v>
      </c>
      <c r="V328">
        <f>IFERROR(VLOOKUP($B328,Kraftvärmeprod!$B$1:$AJ$550,MATCH(V$4,Kraftvärmeprod!$B$1:$AJ$1,0),FALSE)/1,0)-IFERROR(VLOOKUP($B328,'Slutlig allokering kvv'!$B$2:$AJ$550,MATCH(V$4,'Slutlig allokering kvv'!$B$1:$AJ$1,0),FALSE)/1,0)</f>
        <v>0</v>
      </c>
      <c r="W328">
        <f>IFERROR(VLOOKUP($B328,Kraftvärmeprod!$B$1:$AJ$550,MATCH(W$4,Kraftvärmeprod!$B$1:$AJ$1,0),FALSE)/1,0)-IFERROR(VLOOKUP($B328,'Slutlig allokering kvv'!$B$2:$AJ$550,MATCH(W$4,'Slutlig allokering kvv'!$B$1:$AJ$1,0),FALSE)/1,0)</f>
        <v>0</v>
      </c>
      <c r="X328">
        <f>IFERROR(VLOOKUP($B328,Kraftvärmeprod!$B$1:$AJ$550,MATCH(X$4,Kraftvärmeprod!$B$1:$AJ$1,0),FALSE)/1,0)-IFERROR(VLOOKUP($B328,'Slutlig allokering kvv'!$B$2:$AJ$550,MATCH(X$4,'Slutlig allokering kvv'!$B$1:$AJ$1,0),FALSE)/1,0)</f>
        <v>0</v>
      </c>
      <c r="Y328">
        <f>IFERROR(VLOOKUP($B328,Kraftvärmeprod!$B$1:$AJ$550,MATCH(Y$4,Kraftvärmeprod!$B$1:$AJ$1,0),FALSE)/1,0)-IFERROR(VLOOKUP($B328,'Slutlig allokering kvv'!$B$2:$AJ$550,MATCH(Y$4,'Slutlig allokering kvv'!$B$1:$AJ$1,0),FALSE)/1,0)</f>
        <v>0</v>
      </c>
      <c r="Z328">
        <f>IFERROR(VLOOKUP($B328,Kraftvärmeprod!$B$1:$AJ$550,MATCH(Z$4,Kraftvärmeprod!$B$1:$AJ$1,0),FALSE)/1,0)-IFERROR(VLOOKUP($B328,'Slutlig allokering kvv'!$B$2:$AJ$550,MATCH(Z$4,'Slutlig allokering kvv'!$B$1:$AJ$1,0),FALSE)/1,0)</f>
        <v>0</v>
      </c>
      <c r="AA328">
        <f>IFERROR(VLOOKUP($B328,Kraftvärmeprod!$B$1:$AJ$550,MATCH(AA$4,Kraftvärmeprod!$B$1:$AJ$1,0),FALSE)/1,0)-IFERROR(VLOOKUP($B328,'Slutlig allokering kvv'!$B$2:$AJ$550,MATCH(AA$4,'Slutlig allokering kvv'!$B$1:$AJ$1,0),FALSE)/1,0)</f>
        <v>0</v>
      </c>
      <c r="AB328">
        <f>IFERROR(VLOOKUP($B328,Kraftvärmeprod!$B$1:$AJ$550,MATCH(AB$4,Kraftvärmeprod!$B$1:$AJ$1,0),FALSE)/1,0)-IFERROR(VLOOKUP($B328,'Slutlig allokering kvv'!$B$2:$AJ$550,MATCH(AB$4,'Slutlig allokering kvv'!$B$1:$AJ$1,0),FALSE)/1,0)</f>
        <v>0</v>
      </c>
      <c r="AC328">
        <f>IFERROR(VLOOKUP($B328,Kraftvärmeprod!$B$1:$AJ$550,MATCH(AC$4,Kraftvärmeprod!$B$1:$AJ$1,0),FALSE)/1,0)-IFERROR(VLOOKUP($B328,'Slutlig allokering kvv'!$B$2:$AJ$550,MATCH(AC$4,'Slutlig allokering kvv'!$B$1:$AJ$1,0),FALSE)/1,0)</f>
        <v>0</v>
      </c>
      <c r="AD328">
        <f>IFERROR(VLOOKUP($B328,Miljö!$B$1:$E$471,MATCH("Hjälpel kraftvärme (GWh)",Miljö!$B$1:$E$1,0),FALSE)/1,0)-IFERROR(VLOOKUP($B328,'Slutlig allokering kvv'!$B$2:$AJ$550,MATCH(AD$4,'Slutlig allokering kvv'!$B$1:$AJ$1,0),FALSE)/1,0)</f>
        <v>0</v>
      </c>
      <c r="AH328">
        <f t="shared" si="10"/>
        <v>0</v>
      </c>
      <c r="AJ328">
        <f>IFERROR(VLOOKUP($B328,'Slutlig allokering kvv'!$B$2:$AX$550,MATCH("Summa slutlig allokerad tillförd energi (utan hjälpel och rökgaskondensering):",'Slutlig allokering kvv'!$B$1:$AX$1,0),FALSE)/1,"")</f>
        <v>0</v>
      </c>
      <c r="AL328" s="195" t="str">
        <f>IFERROR(1-VLOOKUP($B328,'Slutlig allokering kvv'!$B$2:$AX$550,MATCH("Andel av bränsle i kvv som allokerats till värme, exklusive rökgaskondensering och hjälpel",'Slutlig allokering kvv'!$B$1:$AX$1,0),FALSE),"")</f>
        <v/>
      </c>
      <c r="AN328" s="195" t="str">
        <f t="shared" si="11"/>
        <v/>
      </c>
    </row>
    <row r="329" spans="1:40" x14ac:dyDescent="0.25">
      <c r="A329" s="2" t="s">
        <v>481</v>
      </c>
      <c r="B329" s="2" t="s">
        <v>484</v>
      </c>
      <c r="C329" t="str">
        <f>IFERROR(VLOOKUP($B329,Kraftvärmeprod!$B$1:$AH$479,MATCH(C$4,Kraftvärmeprod!$B$1:$AG$1,0),FALSE)/1,"")</f>
        <v/>
      </c>
      <c r="D329" t="str">
        <f>IFERROR(VLOOKUP($B329,Kraftvärmeprod!$B$1:$AH$479,MATCH(D$4,Kraftvärmeprod!$B$1:$AG$1,0),FALSE)/1,"")</f>
        <v/>
      </c>
      <c r="F329">
        <f>IFERROR(VLOOKUP($B329,Kraftvärmeprod!$B$1:$AJ$550,MATCH(F$4,Kraftvärmeprod!$B$1:$AJ$1,0),FALSE)/1,0)-IFERROR(VLOOKUP($B329,'Slutlig allokering kvv'!$B$2:$AJ$550,MATCH(F$4,'Slutlig allokering kvv'!$B$1:$AJ$1,0),FALSE)/1,0)</f>
        <v>0</v>
      </c>
      <c r="G329">
        <f>IFERROR(VLOOKUP($B329,Kraftvärmeprod!$B$1:$AJ$550,MATCH(G$4,Kraftvärmeprod!$B$1:$AJ$1,0),FALSE)/1,0)-IFERROR(VLOOKUP($B329,'Slutlig allokering kvv'!$B$2:$AJ$550,MATCH(G$4,'Slutlig allokering kvv'!$B$1:$AJ$1,0),FALSE)/1,0)</f>
        <v>0</v>
      </c>
      <c r="H329">
        <f>IFERROR(VLOOKUP($B329,Kraftvärmeprod!$B$1:$AJ$550,MATCH(H$4,Kraftvärmeprod!$B$1:$AJ$1,0),FALSE)/1,0)-IFERROR(VLOOKUP($B329,'Slutlig allokering kvv'!$B$2:$AJ$550,MATCH(H$4,'Slutlig allokering kvv'!$B$1:$AJ$1,0),FALSE)/1,0)</f>
        <v>0</v>
      </c>
      <c r="I329">
        <f>IFERROR(VLOOKUP($B329,Kraftvärmeprod!$B$1:$AJ$550,MATCH(I$4,Kraftvärmeprod!$B$1:$AJ$1,0),FALSE)/1,0)-IFERROR(VLOOKUP($B329,'Slutlig allokering kvv'!$B$2:$AJ$550,MATCH(I$4,'Slutlig allokering kvv'!$B$1:$AJ$1,0),FALSE)/1,0)</f>
        <v>0</v>
      </c>
      <c r="J329">
        <f>IFERROR(VLOOKUP($B329,Kraftvärmeprod!$B$1:$AJ$550,MATCH(J$4,Kraftvärmeprod!$B$1:$AJ$1,0),FALSE)/1,0)-IFERROR(VLOOKUP($B329,'Slutlig allokering kvv'!$B$2:$AJ$550,MATCH(J$4,'Slutlig allokering kvv'!$B$1:$AJ$1,0),FALSE)/1,0)</f>
        <v>0</v>
      </c>
      <c r="K329">
        <f>IFERROR(VLOOKUP($B329,Kraftvärmeprod!$B$1:$AJ$550,MATCH(K$4,Kraftvärmeprod!$B$1:$AJ$1,0),FALSE)/1,0)-IFERROR(VLOOKUP($B329,'Slutlig allokering kvv'!$B$2:$AJ$550,MATCH(K$4,'Slutlig allokering kvv'!$B$1:$AJ$1,0),FALSE)/1,0)</f>
        <v>0</v>
      </c>
      <c r="L329">
        <f>IFERROR(VLOOKUP($B329,Kraftvärmeprod!$B$1:$AJ$550,MATCH(L$4,Kraftvärmeprod!$B$1:$AJ$1,0),FALSE)/1,0)-IFERROR(VLOOKUP($B329,'Slutlig allokering kvv'!$B$2:$AJ$550,MATCH(L$4,'Slutlig allokering kvv'!$B$1:$AJ$1,0),FALSE)/1,0)</f>
        <v>0</v>
      </c>
      <c r="M329">
        <f>IFERROR(VLOOKUP($B329,Kraftvärmeprod!$B$1:$AJ$550,MATCH(M$4,Kraftvärmeprod!$B$1:$AJ$1,0),FALSE)/1,0)-IFERROR(VLOOKUP($B329,'Slutlig allokering kvv'!$B$2:$AJ$550,MATCH(M$4,'Slutlig allokering kvv'!$B$1:$AJ$1,0),FALSE)/1,0)</f>
        <v>0</v>
      </c>
      <c r="N329">
        <f>IFERROR(VLOOKUP($B329,Kraftvärmeprod!$B$1:$AJ$550,MATCH(N$4,Kraftvärmeprod!$B$1:$AJ$1,0),FALSE)/1,0)-IFERROR(VLOOKUP($B329,'Slutlig allokering kvv'!$B$2:$AJ$550,MATCH(N$4,'Slutlig allokering kvv'!$B$1:$AJ$1,0),FALSE)/1,0)</f>
        <v>0</v>
      </c>
      <c r="O329">
        <f>IFERROR(VLOOKUP($B329,Kraftvärmeprod!$B$1:$AJ$550,MATCH(O$4,Kraftvärmeprod!$B$1:$AJ$1,0),FALSE)/1,0)-IFERROR(VLOOKUP($B329,'Slutlig allokering kvv'!$B$2:$AJ$550,MATCH(O$4,'Slutlig allokering kvv'!$B$1:$AJ$1,0),FALSE)/1,0)</f>
        <v>0</v>
      </c>
      <c r="P329">
        <f>IFERROR(VLOOKUP($B329,Kraftvärmeprod!$B$1:$AJ$550,MATCH(P$4,Kraftvärmeprod!$B$1:$AJ$1,0),FALSE)/1,0)-IFERROR(VLOOKUP($B329,'Slutlig allokering kvv'!$B$2:$AJ$550,MATCH(P$4,'Slutlig allokering kvv'!$B$1:$AJ$1,0),FALSE)/1,0)</f>
        <v>0</v>
      </c>
      <c r="Q329">
        <f>IFERROR(VLOOKUP($B329,Kraftvärmeprod!$B$1:$AJ$550,MATCH(Q$4,Kraftvärmeprod!$B$1:$AJ$1,0),FALSE)/1,0)-IFERROR(VLOOKUP($B329,'Slutlig allokering kvv'!$B$2:$AJ$550,MATCH(Q$4,'Slutlig allokering kvv'!$B$1:$AJ$1,0),FALSE)/1,0)</f>
        <v>0</v>
      </c>
      <c r="R329">
        <f>IFERROR(VLOOKUP($B329,Kraftvärmeprod!$B$1:$AJ$550,MATCH(R$4,Kraftvärmeprod!$B$1:$AJ$1,0),FALSE)/1,0)-IFERROR(VLOOKUP($B329,'Slutlig allokering kvv'!$B$2:$AJ$550,MATCH(R$4,'Slutlig allokering kvv'!$B$1:$AJ$1,0),FALSE)/1,0)</f>
        <v>0</v>
      </c>
      <c r="S329">
        <f>IFERROR(VLOOKUP($B329,Kraftvärmeprod!$B$1:$AJ$550,MATCH(S$4,Kraftvärmeprod!$B$1:$AJ$1,0),FALSE)/1,0)-IFERROR(VLOOKUP($B329,'Slutlig allokering kvv'!$B$2:$AJ$550,MATCH(S$4,'Slutlig allokering kvv'!$B$1:$AJ$1,0),FALSE)/1,0)</f>
        <v>0</v>
      </c>
      <c r="T329">
        <f>IFERROR(VLOOKUP($B329,Kraftvärmeprod!$B$1:$AJ$550,MATCH(T$4,Kraftvärmeprod!$B$1:$AJ$1,0),FALSE)/1,0)-IFERROR(VLOOKUP($B329,'Slutlig allokering kvv'!$B$2:$AJ$550,MATCH(T$4,'Slutlig allokering kvv'!$B$1:$AJ$1,0),FALSE)/1,0)</f>
        <v>0</v>
      </c>
      <c r="U329">
        <f>IFERROR(VLOOKUP($B329,Kraftvärmeprod!$B$1:$AJ$550,MATCH(U$4,Kraftvärmeprod!$B$1:$AJ$1,0),FALSE)/1,0)-IFERROR(VLOOKUP($B329,'Slutlig allokering kvv'!$B$2:$AJ$550,MATCH(U$4,'Slutlig allokering kvv'!$B$1:$AJ$1,0),FALSE)/1,0)</f>
        <v>0</v>
      </c>
      <c r="V329">
        <f>IFERROR(VLOOKUP($B329,Kraftvärmeprod!$B$1:$AJ$550,MATCH(V$4,Kraftvärmeprod!$B$1:$AJ$1,0),FALSE)/1,0)-IFERROR(VLOOKUP($B329,'Slutlig allokering kvv'!$B$2:$AJ$550,MATCH(V$4,'Slutlig allokering kvv'!$B$1:$AJ$1,0),FALSE)/1,0)</f>
        <v>0</v>
      </c>
      <c r="W329">
        <f>IFERROR(VLOOKUP($B329,Kraftvärmeprod!$B$1:$AJ$550,MATCH(W$4,Kraftvärmeprod!$B$1:$AJ$1,0),FALSE)/1,0)-IFERROR(VLOOKUP($B329,'Slutlig allokering kvv'!$B$2:$AJ$550,MATCH(W$4,'Slutlig allokering kvv'!$B$1:$AJ$1,0),FALSE)/1,0)</f>
        <v>0</v>
      </c>
      <c r="X329">
        <f>IFERROR(VLOOKUP($B329,Kraftvärmeprod!$B$1:$AJ$550,MATCH(X$4,Kraftvärmeprod!$B$1:$AJ$1,0),FALSE)/1,0)-IFERROR(VLOOKUP($B329,'Slutlig allokering kvv'!$B$2:$AJ$550,MATCH(X$4,'Slutlig allokering kvv'!$B$1:$AJ$1,0),FALSE)/1,0)</f>
        <v>0</v>
      </c>
      <c r="Y329">
        <f>IFERROR(VLOOKUP($B329,Kraftvärmeprod!$B$1:$AJ$550,MATCH(Y$4,Kraftvärmeprod!$B$1:$AJ$1,0),FALSE)/1,0)-IFERROR(VLOOKUP($B329,'Slutlig allokering kvv'!$B$2:$AJ$550,MATCH(Y$4,'Slutlig allokering kvv'!$B$1:$AJ$1,0),FALSE)/1,0)</f>
        <v>0</v>
      </c>
      <c r="Z329">
        <f>IFERROR(VLOOKUP($B329,Kraftvärmeprod!$B$1:$AJ$550,MATCH(Z$4,Kraftvärmeprod!$B$1:$AJ$1,0),FALSE)/1,0)-IFERROR(VLOOKUP($B329,'Slutlig allokering kvv'!$B$2:$AJ$550,MATCH(Z$4,'Slutlig allokering kvv'!$B$1:$AJ$1,0),FALSE)/1,0)</f>
        <v>0</v>
      </c>
      <c r="AA329">
        <f>IFERROR(VLOOKUP($B329,Kraftvärmeprod!$B$1:$AJ$550,MATCH(AA$4,Kraftvärmeprod!$B$1:$AJ$1,0),FALSE)/1,0)-IFERROR(VLOOKUP($B329,'Slutlig allokering kvv'!$B$2:$AJ$550,MATCH(AA$4,'Slutlig allokering kvv'!$B$1:$AJ$1,0),FALSE)/1,0)</f>
        <v>0</v>
      </c>
      <c r="AB329">
        <f>IFERROR(VLOOKUP($B329,Kraftvärmeprod!$B$1:$AJ$550,MATCH(AB$4,Kraftvärmeprod!$B$1:$AJ$1,0),FALSE)/1,0)-IFERROR(VLOOKUP($B329,'Slutlig allokering kvv'!$B$2:$AJ$550,MATCH(AB$4,'Slutlig allokering kvv'!$B$1:$AJ$1,0),FALSE)/1,0)</f>
        <v>0</v>
      </c>
      <c r="AC329">
        <f>IFERROR(VLOOKUP($B329,Kraftvärmeprod!$B$1:$AJ$550,MATCH(AC$4,Kraftvärmeprod!$B$1:$AJ$1,0),FALSE)/1,0)-IFERROR(VLOOKUP($B329,'Slutlig allokering kvv'!$B$2:$AJ$550,MATCH(AC$4,'Slutlig allokering kvv'!$B$1:$AJ$1,0),FALSE)/1,0)</f>
        <v>0</v>
      </c>
      <c r="AD329">
        <f>IFERROR(VLOOKUP($B329,Miljö!$B$1:$E$471,MATCH("Hjälpel kraftvärme (GWh)",Miljö!$B$1:$E$1,0),FALSE)/1,0)-IFERROR(VLOOKUP($B329,'Slutlig allokering kvv'!$B$2:$AJ$550,MATCH(AD$4,'Slutlig allokering kvv'!$B$1:$AJ$1,0),FALSE)/1,0)</f>
        <v>0</v>
      </c>
      <c r="AH329">
        <f t="shared" si="10"/>
        <v>0</v>
      </c>
      <c r="AJ329">
        <f>IFERROR(VLOOKUP($B329,'Slutlig allokering kvv'!$B$2:$AX$550,MATCH("Summa slutlig allokerad tillförd energi (utan hjälpel och rökgaskondensering):",'Slutlig allokering kvv'!$B$1:$AX$1,0),FALSE)/1,"")</f>
        <v>0</v>
      </c>
      <c r="AL329" s="195" t="str">
        <f>IFERROR(1-VLOOKUP($B329,'Slutlig allokering kvv'!$B$2:$AX$550,MATCH("Andel av bränsle i kvv som allokerats till värme, exklusive rökgaskondensering och hjälpel",'Slutlig allokering kvv'!$B$1:$AX$1,0),FALSE),"")</f>
        <v/>
      </c>
      <c r="AN329" s="195" t="str">
        <f t="shared" si="11"/>
        <v/>
      </c>
    </row>
    <row r="330" spans="1:40" x14ac:dyDescent="0.25">
      <c r="A330" s="2" t="s">
        <v>481</v>
      </c>
      <c r="B330" s="2" t="s">
        <v>485</v>
      </c>
      <c r="C330" t="str">
        <f>IFERROR(VLOOKUP($B330,Kraftvärmeprod!$B$1:$AH$479,MATCH(C$4,Kraftvärmeprod!$B$1:$AG$1,0),FALSE)/1,"")</f>
        <v/>
      </c>
      <c r="D330" t="str">
        <f>IFERROR(VLOOKUP($B330,Kraftvärmeprod!$B$1:$AH$479,MATCH(D$4,Kraftvärmeprod!$B$1:$AG$1,0),FALSE)/1,"")</f>
        <v/>
      </c>
      <c r="F330">
        <f>IFERROR(VLOOKUP($B330,Kraftvärmeprod!$B$1:$AJ$550,MATCH(F$4,Kraftvärmeprod!$B$1:$AJ$1,0),FALSE)/1,0)-IFERROR(VLOOKUP($B330,'Slutlig allokering kvv'!$B$2:$AJ$550,MATCH(F$4,'Slutlig allokering kvv'!$B$1:$AJ$1,0),FALSE)/1,0)</f>
        <v>0</v>
      </c>
      <c r="G330">
        <f>IFERROR(VLOOKUP($B330,Kraftvärmeprod!$B$1:$AJ$550,MATCH(G$4,Kraftvärmeprod!$B$1:$AJ$1,0),FALSE)/1,0)-IFERROR(VLOOKUP($B330,'Slutlig allokering kvv'!$B$2:$AJ$550,MATCH(G$4,'Slutlig allokering kvv'!$B$1:$AJ$1,0),FALSE)/1,0)</f>
        <v>0</v>
      </c>
      <c r="H330">
        <f>IFERROR(VLOOKUP($B330,Kraftvärmeprod!$B$1:$AJ$550,MATCH(H$4,Kraftvärmeprod!$B$1:$AJ$1,0),FALSE)/1,0)-IFERROR(VLOOKUP($B330,'Slutlig allokering kvv'!$B$2:$AJ$550,MATCH(H$4,'Slutlig allokering kvv'!$B$1:$AJ$1,0),FALSE)/1,0)</f>
        <v>0</v>
      </c>
      <c r="I330">
        <f>IFERROR(VLOOKUP($B330,Kraftvärmeprod!$B$1:$AJ$550,MATCH(I$4,Kraftvärmeprod!$B$1:$AJ$1,0),FALSE)/1,0)-IFERROR(VLOOKUP($B330,'Slutlig allokering kvv'!$B$2:$AJ$550,MATCH(I$4,'Slutlig allokering kvv'!$B$1:$AJ$1,0),FALSE)/1,0)</f>
        <v>0</v>
      </c>
      <c r="J330">
        <f>IFERROR(VLOOKUP($B330,Kraftvärmeprod!$B$1:$AJ$550,MATCH(J$4,Kraftvärmeprod!$B$1:$AJ$1,0),FALSE)/1,0)-IFERROR(VLOOKUP($B330,'Slutlig allokering kvv'!$B$2:$AJ$550,MATCH(J$4,'Slutlig allokering kvv'!$B$1:$AJ$1,0),FALSE)/1,0)</f>
        <v>0</v>
      </c>
      <c r="K330">
        <f>IFERROR(VLOOKUP($B330,Kraftvärmeprod!$B$1:$AJ$550,MATCH(K$4,Kraftvärmeprod!$B$1:$AJ$1,0),FALSE)/1,0)-IFERROR(VLOOKUP($B330,'Slutlig allokering kvv'!$B$2:$AJ$550,MATCH(K$4,'Slutlig allokering kvv'!$B$1:$AJ$1,0),FALSE)/1,0)</f>
        <v>0</v>
      </c>
      <c r="L330">
        <f>IFERROR(VLOOKUP($B330,Kraftvärmeprod!$B$1:$AJ$550,MATCH(L$4,Kraftvärmeprod!$B$1:$AJ$1,0),FALSE)/1,0)-IFERROR(VLOOKUP($B330,'Slutlig allokering kvv'!$B$2:$AJ$550,MATCH(L$4,'Slutlig allokering kvv'!$B$1:$AJ$1,0),FALSE)/1,0)</f>
        <v>0</v>
      </c>
      <c r="M330">
        <f>IFERROR(VLOOKUP($B330,Kraftvärmeprod!$B$1:$AJ$550,MATCH(M$4,Kraftvärmeprod!$B$1:$AJ$1,0),FALSE)/1,0)-IFERROR(VLOOKUP($B330,'Slutlig allokering kvv'!$B$2:$AJ$550,MATCH(M$4,'Slutlig allokering kvv'!$B$1:$AJ$1,0),FALSE)/1,0)</f>
        <v>0</v>
      </c>
      <c r="N330">
        <f>IFERROR(VLOOKUP($B330,Kraftvärmeprod!$B$1:$AJ$550,MATCH(N$4,Kraftvärmeprod!$B$1:$AJ$1,0),FALSE)/1,0)-IFERROR(VLOOKUP($B330,'Slutlig allokering kvv'!$B$2:$AJ$550,MATCH(N$4,'Slutlig allokering kvv'!$B$1:$AJ$1,0),FALSE)/1,0)</f>
        <v>0</v>
      </c>
      <c r="O330">
        <f>IFERROR(VLOOKUP($B330,Kraftvärmeprod!$B$1:$AJ$550,MATCH(O$4,Kraftvärmeprod!$B$1:$AJ$1,0),FALSE)/1,0)-IFERROR(VLOOKUP($B330,'Slutlig allokering kvv'!$B$2:$AJ$550,MATCH(O$4,'Slutlig allokering kvv'!$B$1:$AJ$1,0),FALSE)/1,0)</f>
        <v>0</v>
      </c>
      <c r="P330">
        <f>IFERROR(VLOOKUP($B330,Kraftvärmeprod!$B$1:$AJ$550,MATCH(P$4,Kraftvärmeprod!$B$1:$AJ$1,0),FALSE)/1,0)-IFERROR(VLOOKUP($B330,'Slutlig allokering kvv'!$B$2:$AJ$550,MATCH(P$4,'Slutlig allokering kvv'!$B$1:$AJ$1,0),FALSE)/1,0)</f>
        <v>0</v>
      </c>
      <c r="Q330">
        <f>IFERROR(VLOOKUP($B330,Kraftvärmeprod!$B$1:$AJ$550,MATCH(Q$4,Kraftvärmeprod!$B$1:$AJ$1,0),FALSE)/1,0)-IFERROR(VLOOKUP($B330,'Slutlig allokering kvv'!$B$2:$AJ$550,MATCH(Q$4,'Slutlig allokering kvv'!$B$1:$AJ$1,0),FALSE)/1,0)</f>
        <v>0</v>
      </c>
      <c r="R330">
        <f>IFERROR(VLOOKUP($B330,Kraftvärmeprod!$B$1:$AJ$550,MATCH(R$4,Kraftvärmeprod!$B$1:$AJ$1,0),FALSE)/1,0)-IFERROR(VLOOKUP($B330,'Slutlig allokering kvv'!$B$2:$AJ$550,MATCH(R$4,'Slutlig allokering kvv'!$B$1:$AJ$1,0),FALSE)/1,0)</f>
        <v>0</v>
      </c>
      <c r="S330">
        <f>IFERROR(VLOOKUP($B330,Kraftvärmeprod!$B$1:$AJ$550,MATCH(S$4,Kraftvärmeprod!$B$1:$AJ$1,0),FALSE)/1,0)-IFERROR(VLOOKUP($B330,'Slutlig allokering kvv'!$B$2:$AJ$550,MATCH(S$4,'Slutlig allokering kvv'!$B$1:$AJ$1,0),FALSE)/1,0)</f>
        <v>0</v>
      </c>
      <c r="T330">
        <f>IFERROR(VLOOKUP($B330,Kraftvärmeprod!$B$1:$AJ$550,MATCH(T$4,Kraftvärmeprod!$B$1:$AJ$1,0),FALSE)/1,0)-IFERROR(VLOOKUP($B330,'Slutlig allokering kvv'!$B$2:$AJ$550,MATCH(T$4,'Slutlig allokering kvv'!$B$1:$AJ$1,0),FALSE)/1,0)</f>
        <v>0</v>
      </c>
      <c r="U330">
        <f>IFERROR(VLOOKUP($B330,Kraftvärmeprod!$B$1:$AJ$550,MATCH(U$4,Kraftvärmeprod!$B$1:$AJ$1,0),FALSE)/1,0)-IFERROR(VLOOKUP($B330,'Slutlig allokering kvv'!$B$2:$AJ$550,MATCH(U$4,'Slutlig allokering kvv'!$B$1:$AJ$1,0),FALSE)/1,0)</f>
        <v>0</v>
      </c>
      <c r="V330">
        <f>IFERROR(VLOOKUP($B330,Kraftvärmeprod!$B$1:$AJ$550,MATCH(V$4,Kraftvärmeprod!$B$1:$AJ$1,0),FALSE)/1,0)-IFERROR(VLOOKUP($B330,'Slutlig allokering kvv'!$B$2:$AJ$550,MATCH(V$4,'Slutlig allokering kvv'!$B$1:$AJ$1,0),FALSE)/1,0)</f>
        <v>0</v>
      </c>
      <c r="W330">
        <f>IFERROR(VLOOKUP($B330,Kraftvärmeprod!$B$1:$AJ$550,MATCH(W$4,Kraftvärmeprod!$B$1:$AJ$1,0),FALSE)/1,0)-IFERROR(VLOOKUP($B330,'Slutlig allokering kvv'!$B$2:$AJ$550,MATCH(W$4,'Slutlig allokering kvv'!$B$1:$AJ$1,0),FALSE)/1,0)</f>
        <v>0</v>
      </c>
      <c r="X330">
        <f>IFERROR(VLOOKUP($B330,Kraftvärmeprod!$B$1:$AJ$550,MATCH(X$4,Kraftvärmeprod!$B$1:$AJ$1,0),FALSE)/1,0)-IFERROR(VLOOKUP($B330,'Slutlig allokering kvv'!$B$2:$AJ$550,MATCH(X$4,'Slutlig allokering kvv'!$B$1:$AJ$1,0),FALSE)/1,0)</f>
        <v>0</v>
      </c>
      <c r="Y330">
        <f>IFERROR(VLOOKUP($B330,Kraftvärmeprod!$B$1:$AJ$550,MATCH(Y$4,Kraftvärmeprod!$B$1:$AJ$1,0),FALSE)/1,0)-IFERROR(VLOOKUP($B330,'Slutlig allokering kvv'!$B$2:$AJ$550,MATCH(Y$4,'Slutlig allokering kvv'!$B$1:$AJ$1,0),FALSE)/1,0)</f>
        <v>0</v>
      </c>
      <c r="Z330">
        <f>IFERROR(VLOOKUP($B330,Kraftvärmeprod!$B$1:$AJ$550,MATCH(Z$4,Kraftvärmeprod!$B$1:$AJ$1,0),FALSE)/1,0)-IFERROR(VLOOKUP($B330,'Slutlig allokering kvv'!$B$2:$AJ$550,MATCH(Z$4,'Slutlig allokering kvv'!$B$1:$AJ$1,0),FALSE)/1,0)</f>
        <v>0</v>
      </c>
      <c r="AA330">
        <f>IFERROR(VLOOKUP($B330,Kraftvärmeprod!$B$1:$AJ$550,MATCH(AA$4,Kraftvärmeprod!$B$1:$AJ$1,0),FALSE)/1,0)-IFERROR(VLOOKUP($B330,'Slutlig allokering kvv'!$B$2:$AJ$550,MATCH(AA$4,'Slutlig allokering kvv'!$B$1:$AJ$1,0),FALSE)/1,0)</f>
        <v>0</v>
      </c>
      <c r="AB330">
        <f>IFERROR(VLOOKUP($B330,Kraftvärmeprod!$B$1:$AJ$550,MATCH(AB$4,Kraftvärmeprod!$B$1:$AJ$1,0),FALSE)/1,0)-IFERROR(VLOOKUP($B330,'Slutlig allokering kvv'!$B$2:$AJ$550,MATCH(AB$4,'Slutlig allokering kvv'!$B$1:$AJ$1,0),FALSE)/1,0)</f>
        <v>0</v>
      </c>
      <c r="AC330">
        <f>IFERROR(VLOOKUP($B330,Kraftvärmeprod!$B$1:$AJ$550,MATCH(AC$4,Kraftvärmeprod!$B$1:$AJ$1,0),FALSE)/1,0)-IFERROR(VLOOKUP($B330,'Slutlig allokering kvv'!$B$2:$AJ$550,MATCH(AC$4,'Slutlig allokering kvv'!$B$1:$AJ$1,0),FALSE)/1,0)</f>
        <v>0</v>
      </c>
      <c r="AD330">
        <f>IFERROR(VLOOKUP($B330,Miljö!$B$1:$E$471,MATCH("Hjälpel kraftvärme (GWh)",Miljö!$B$1:$E$1,0),FALSE)/1,0)-IFERROR(VLOOKUP($B330,'Slutlig allokering kvv'!$B$2:$AJ$550,MATCH(AD$4,'Slutlig allokering kvv'!$B$1:$AJ$1,0),FALSE)/1,0)</f>
        <v>0</v>
      </c>
      <c r="AH330">
        <f t="shared" si="10"/>
        <v>0</v>
      </c>
      <c r="AJ330">
        <f>IFERROR(VLOOKUP($B330,'Slutlig allokering kvv'!$B$2:$AX$550,MATCH("Summa slutlig allokerad tillförd energi (utan hjälpel och rökgaskondensering):",'Slutlig allokering kvv'!$B$1:$AX$1,0),FALSE)/1,"")</f>
        <v>0</v>
      </c>
      <c r="AL330" s="195" t="str">
        <f>IFERROR(1-VLOOKUP($B330,'Slutlig allokering kvv'!$B$2:$AX$550,MATCH("Andel av bränsle i kvv som allokerats till värme, exklusive rökgaskondensering och hjälpel",'Slutlig allokering kvv'!$B$1:$AX$1,0),FALSE),"")</f>
        <v/>
      </c>
      <c r="AN330" s="195" t="str">
        <f t="shared" si="11"/>
        <v/>
      </c>
    </row>
    <row r="331" spans="1:40" x14ac:dyDescent="0.25">
      <c r="A331" s="2" t="s">
        <v>486</v>
      </c>
      <c r="B331" s="2" t="s">
        <v>487</v>
      </c>
      <c r="C331" t="str">
        <f>IFERROR(VLOOKUP($B331,Kraftvärmeprod!$B$1:$AH$479,MATCH(C$4,Kraftvärmeprod!$B$1:$AG$1,0),FALSE)/1,"")</f>
        <v/>
      </c>
      <c r="D331" t="str">
        <f>IFERROR(VLOOKUP($B331,Kraftvärmeprod!$B$1:$AH$479,MATCH(D$4,Kraftvärmeprod!$B$1:$AG$1,0),FALSE)/1,"")</f>
        <v/>
      </c>
      <c r="F331">
        <f>IFERROR(VLOOKUP($B331,Kraftvärmeprod!$B$1:$AJ$550,MATCH(F$4,Kraftvärmeprod!$B$1:$AJ$1,0),FALSE)/1,0)-IFERROR(VLOOKUP($B331,'Slutlig allokering kvv'!$B$2:$AJ$550,MATCH(F$4,'Slutlig allokering kvv'!$B$1:$AJ$1,0),FALSE)/1,0)</f>
        <v>0</v>
      </c>
      <c r="G331">
        <f>IFERROR(VLOOKUP($B331,Kraftvärmeprod!$B$1:$AJ$550,MATCH(G$4,Kraftvärmeprod!$B$1:$AJ$1,0),FALSE)/1,0)-IFERROR(VLOOKUP($B331,'Slutlig allokering kvv'!$B$2:$AJ$550,MATCH(G$4,'Slutlig allokering kvv'!$B$1:$AJ$1,0),FALSE)/1,0)</f>
        <v>0</v>
      </c>
      <c r="H331">
        <f>IFERROR(VLOOKUP($B331,Kraftvärmeprod!$B$1:$AJ$550,MATCH(H$4,Kraftvärmeprod!$B$1:$AJ$1,0),FALSE)/1,0)-IFERROR(VLOOKUP($B331,'Slutlig allokering kvv'!$B$2:$AJ$550,MATCH(H$4,'Slutlig allokering kvv'!$B$1:$AJ$1,0),FALSE)/1,0)</f>
        <v>0</v>
      </c>
      <c r="I331">
        <f>IFERROR(VLOOKUP($B331,Kraftvärmeprod!$B$1:$AJ$550,MATCH(I$4,Kraftvärmeprod!$B$1:$AJ$1,0),FALSE)/1,0)-IFERROR(VLOOKUP($B331,'Slutlig allokering kvv'!$B$2:$AJ$550,MATCH(I$4,'Slutlig allokering kvv'!$B$1:$AJ$1,0),FALSE)/1,0)</f>
        <v>0</v>
      </c>
      <c r="J331">
        <f>IFERROR(VLOOKUP($B331,Kraftvärmeprod!$B$1:$AJ$550,MATCH(J$4,Kraftvärmeprod!$B$1:$AJ$1,0),FALSE)/1,0)-IFERROR(VLOOKUP($B331,'Slutlig allokering kvv'!$B$2:$AJ$550,MATCH(J$4,'Slutlig allokering kvv'!$B$1:$AJ$1,0),FALSE)/1,0)</f>
        <v>0</v>
      </c>
      <c r="K331">
        <f>IFERROR(VLOOKUP($B331,Kraftvärmeprod!$B$1:$AJ$550,MATCH(K$4,Kraftvärmeprod!$B$1:$AJ$1,0),FALSE)/1,0)-IFERROR(VLOOKUP($B331,'Slutlig allokering kvv'!$B$2:$AJ$550,MATCH(K$4,'Slutlig allokering kvv'!$B$1:$AJ$1,0),FALSE)/1,0)</f>
        <v>0</v>
      </c>
      <c r="L331">
        <f>IFERROR(VLOOKUP($B331,Kraftvärmeprod!$B$1:$AJ$550,MATCH(L$4,Kraftvärmeprod!$B$1:$AJ$1,0),FALSE)/1,0)-IFERROR(VLOOKUP($B331,'Slutlig allokering kvv'!$B$2:$AJ$550,MATCH(L$4,'Slutlig allokering kvv'!$B$1:$AJ$1,0),FALSE)/1,0)</f>
        <v>0</v>
      </c>
      <c r="M331">
        <f>IFERROR(VLOOKUP($B331,Kraftvärmeprod!$B$1:$AJ$550,MATCH(M$4,Kraftvärmeprod!$B$1:$AJ$1,0),FALSE)/1,0)-IFERROR(VLOOKUP($B331,'Slutlig allokering kvv'!$B$2:$AJ$550,MATCH(M$4,'Slutlig allokering kvv'!$B$1:$AJ$1,0),FALSE)/1,0)</f>
        <v>0</v>
      </c>
      <c r="N331">
        <f>IFERROR(VLOOKUP($B331,Kraftvärmeprod!$B$1:$AJ$550,MATCH(N$4,Kraftvärmeprod!$B$1:$AJ$1,0),FALSE)/1,0)-IFERROR(VLOOKUP($B331,'Slutlig allokering kvv'!$B$2:$AJ$550,MATCH(N$4,'Slutlig allokering kvv'!$B$1:$AJ$1,0),FALSE)/1,0)</f>
        <v>0</v>
      </c>
      <c r="O331">
        <f>IFERROR(VLOOKUP($B331,Kraftvärmeprod!$B$1:$AJ$550,MATCH(O$4,Kraftvärmeprod!$B$1:$AJ$1,0),FALSE)/1,0)-IFERROR(VLOOKUP($B331,'Slutlig allokering kvv'!$B$2:$AJ$550,MATCH(O$4,'Slutlig allokering kvv'!$B$1:$AJ$1,0),FALSE)/1,0)</f>
        <v>0</v>
      </c>
      <c r="P331">
        <f>IFERROR(VLOOKUP($B331,Kraftvärmeprod!$B$1:$AJ$550,MATCH(P$4,Kraftvärmeprod!$B$1:$AJ$1,0),FALSE)/1,0)-IFERROR(VLOOKUP($B331,'Slutlig allokering kvv'!$B$2:$AJ$550,MATCH(P$4,'Slutlig allokering kvv'!$B$1:$AJ$1,0),FALSE)/1,0)</f>
        <v>0</v>
      </c>
      <c r="Q331">
        <f>IFERROR(VLOOKUP($B331,Kraftvärmeprod!$B$1:$AJ$550,MATCH(Q$4,Kraftvärmeprod!$B$1:$AJ$1,0),FALSE)/1,0)-IFERROR(VLOOKUP($B331,'Slutlig allokering kvv'!$B$2:$AJ$550,MATCH(Q$4,'Slutlig allokering kvv'!$B$1:$AJ$1,0),FALSE)/1,0)</f>
        <v>0</v>
      </c>
      <c r="R331">
        <f>IFERROR(VLOOKUP($B331,Kraftvärmeprod!$B$1:$AJ$550,MATCH(R$4,Kraftvärmeprod!$B$1:$AJ$1,0),FALSE)/1,0)-IFERROR(VLOOKUP($B331,'Slutlig allokering kvv'!$B$2:$AJ$550,MATCH(R$4,'Slutlig allokering kvv'!$B$1:$AJ$1,0),FALSE)/1,0)</f>
        <v>0</v>
      </c>
      <c r="S331">
        <f>IFERROR(VLOOKUP($B331,Kraftvärmeprod!$B$1:$AJ$550,MATCH(S$4,Kraftvärmeprod!$B$1:$AJ$1,0),FALSE)/1,0)-IFERROR(VLOOKUP($B331,'Slutlig allokering kvv'!$B$2:$AJ$550,MATCH(S$4,'Slutlig allokering kvv'!$B$1:$AJ$1,0),FALSE)/1,0)</f>
        <v>0</v>
      </c>
      <c r="T331">
        <f>IFERROR(VLOOKUP($B331,Kraftvärmeprod!$B$1:$AJ$550,MATCH(T$4,Kraftvärmeprod!$B$1:$AJ$1,0),FALSE)/1,0)-IFERROR(VLOOKUP($B331,'Slutlig allokering kvv'!$B$2:$AJ$550,MATCH(T$4,'Slutlig allokering kvv'!$B$1:$AJ$1,0),FALSE)/1,0)</f>
        <v>0</v>
      </c>
      <c r="U331">
        <f>IFERROR(VLOOKUP($B331,Kraftvärmeprod!$B$1:$AJ$550,MATCH(U$4,Kraftvärmeprod!$B$1:$AJ$1,0),FALSE)/1,0)-IFERROR(VLOOKUP($B331,'Slutlig allokering kvv'!$B$2:$AJ$550,MATCH(U$4,'Slutlig allokering kvv'!$B$1:$AJ$1,0),FALSE)/1,0)</f>
        <v>0</v>
      </c>
      <c r="V331">
        <f>IFERROR(VLOOKUP($B331,Kraftvärmeprod!$B$1:$AJ$550,MATCH(V$4,Kraftvärmeprod!$B$1:$AJ$1,0),FALSE)/1,0)-IFERROR(VLOOKUP($B331,'Slutlig allokering kvv'!$B$2:$AJ$550,MATCH(V$4,'Slutlig allokering kvv'!$B$1:$AJ$1,0),FALSE)/1,0)</f>
        <v>0</v>
      </c>
      <c r="W331">
        <f>IFERROR(VLOOKUP($B331,Kraftvärmeprod!$B$1:$AJ$550,MATCH(W$4,Kraftvärmeprod!$B$1:$AJ$1,0),FALSE)/1,0)-IFERROR(VLOOKUP($B331,'Slutlig allokering kvv'!$B$2:$AJ$550,MATCH(W$4,'Slutlig allokering kvv'!$B$1:$AJ$1,0),FALSE)/1,0)</f>
        <v>0</v>
      </c>
      <c r="X331">
        <f>IFERROR(VLOOKUP($B331,Kraftvärmeprod!$B$1:$AJ$550,MATCH(X$4,Kraftvärmeprod!$B$1:$AJ$1,0),FALSE)/1,0)-IFERROR(VLOOKUP($B331,'Slutlig allokering kvv'!$B$2:$AJ$550,MATCH(X$4,'Slutlig allokering kvv'!$B$1:$AJ$1,0),FALSE)/1,0)</f>
        <v>0</v>
      </c>
      <c r="Y331">
        <f>IFERROR(VLOOKUP($B331,Kraftvärmeprod!$B$1:$AJ$550,MATCH(Y$4,Kraftvärmeprod!$B$1:$AJ$1,0),FALSE)/1,0)-IFERROR(VLOOKUP($B331,'Slutlig allokering kvv'!$B$2:$AJ$550,MATCH(Y$4,'Slutlig allokering kvv'!$B$1:$AJ$1,0),FALSE)/1,0)</f>
        <v>0</v>
      </c>
      <c r="Z331">
        <f>IFERROR(VLOOKUP($B331,Kraftvärmeprod!$B$1:$AJ$550,MATCH(Z$4,Kraftvärmeprod!$B$1:$AJ$1,0),FALSE)/1,0)-IFERROR(VLOOKUP($B331,'Slutlig allokering kvv'!$B$2:$AJ$550,MATCH(Z$4,'Slutlig allokering kvv'!$B$1:$AJ$1,0),FALSE)/1,0)</f>
        <v>0</v>
      </c>
      <c r="AA331">
        <f>IFERROR(VLOOKUP($B331,Kraftvärmeprod!$B$1:$AJ$550,MATCH(AA$4,Kraftvärmeprod!$B$1:$AJ$1,0),FALSE)/1,0)-IFERROR(VLOOKUP($B331,'Slutlig allokering kvv'!$B$2:$AJ$550,MATCH(AA$4,'Slutlig allokering kvv'!$B$1:$AJ$1,0),FALSE)/1,0)</f>
        <v>0</v>
      </c>
      <c r="AB331">
        <f>IFERROR(VLOOKUP($B331,Kraftvärmeprod!$B$1:$AJ$550,MATCH(AB$4,Kraftvärmeprod!$B$1:$AJ$1,0),FALSE)/1,0)-IFERROR(VLOOKUP($B331,'Slutlig allokering kvv'!$B$2:$AJ$550,MATCH(AB$4,'Slutlig allokering kvv'!$B$1:$AJ$1,0),FALSE)/1,0)</f>
        <v>0</v>
      </c>
      <c r="AC331">
        <f>IFERROR(VLOOKUP($B331,Kraftvärmeprod!$B$1:$AJ$550,MATCH(AC$4,Kraftvärmeprod!$B$1:$AJ$1,0),FALSE)/1,0)-IFERROR(VLOOKUP($B331,'Slutlig allokering kvv'!$B$2:$AJ$550,MATCH(AC$4,'Slutlig allokering kvv'!$B$1:$AJ$1,0),FALSE)/1,0)</f>
        <v>0</v>
      </c>
      <c r="AD331">
        <f>IFERROR(VLOOKUP($B331,Miljö!$B$1:$E$471,MATCH("Hjälpel kraftvärme (GWh)",Miljö!$B$1:$E$1,0),FALSE)/1,0)-IFERROR(VLOOKUP($B331,'Slutlig allokering kvv'!$B$2:$AJ$550,MATCH(AD$4,'Slutlig allokering kvv'!$B$1:$AJ$1,0),FALSE)/1,0)</f>
        <v>0</v>
      </c>
      <c r="AH331">
        <f t="shared" si="10"/>
        <v>0</v>
      </c>
      <c r="AJ331">
        <f>IFERROR(VLOOKUP($B331,'Slutlig allokering kvv'!$B$2:$AX$550,MATCH("Summa slutlig allokerad tillförd energi (utan hjälpel och rökgaskondensering):",'Slutlig allokering kvv'!$B$1:$AX$1,0),FALSE)/1,"")</f>
        <v>0</v>
      </c>
      <c r="AL331" s="195" t="str">
        <f>IFERROR(1-VLOOKUP($B331,'Slutlig allokering kvv'!$B$2:$AX$550,MATCH("Andel av bränsle i kvv som allokerats till värme, exklusive rökgaskondensering och hjälpel",'Slutlig allokering kvv'!$B$1:$AX$1,0),FALSE),"")</f>
        <v/>
      </c>
      <c r="AN331" s="195" t="str">
        <f t="shared" si="11"/>
        <v/>
      </c>
    </row>
    <row r="332" spans="1:40" x14ac:dyDescent="0.25">
      <c r="A332" s="2" t="s">
        <v>486</v>
      </c>
      <c r="B332" s="2" t="s">
        <v>488</v>
      </c>
      <c r="C332" t="str">
        <f>IFERROR(VLOOKUP($B332,Kraftvärmeprod!$B$1:$AH$479,MATCH(C$4,Kraftvärmeprod!$B$1:$AG$1,0),FALSE)/1,"")</f>
        <v/>
      </c>
      <c r="D332" t="str">
        <f>IFERROR(VLOOKUP($B332,Kraftvärmeprod!$B$1:$AH$479,MATCH(D$4,Kraftvärmeprod!$B$1:$AG$1,0),FALSE)/1,"")</f>
        <v/>
      </c>
      <c r="F332">
        <f>IFERROR(VLOOKUP($B332,Kraftvärmeprod!$B$1:$AJ$550,MATCH(F$4,Kraftvärmeprod!$B$1:$AJ$1,0),FALSE)/1,0)-IFERROR(VLOOKUP($B332,'Slutlig allokering kvv'!$B$2:$AJ$550,MATCH(F$4,'Slutlig allokering kvv'!$B$1:$AJ$1,0),FALSE)/1,0)</f>
        <v>0</v>
      </c>
      <c r="G332">
        <f>IFERROR(VLOOKUP($B332,Kraftvärmeprod!$B$1:$AJ$550,MATCH(G$4,Kraftvärmeprod!$B$1:$AJ$1,0),FALSE)/1,0)-IFERROR(VLOOKUP($B332,'Slutlig allokering kvv'!$B$2:$AJ$550,MATCH(G$4,'Slutlig allokering kvv'!$B$1:$AJ$1,0),FALSE)/1,0)</f>
        <v>0</v>
      </c>
      <c r="H332">
        <f>IFERROR(VLOOKUP($B332,Kraftvärmeprod!$B$1:$AJ$550,MATCH(H$4,Kraftvärmeprod!$B$1:$AJ$1,0),FALSE)/1,0)-IFERROR(VLOOKUP($B332,'Slutlig allokering kvv'!$B$2:$AJ$550,MATCH(H$4,'Slutlig allokering kvv'!$B$1:$AJ$1,0),FALSE)/1,0)</f>
        <v>0</v>
      </c>
      <c r="I332">
        <f>IFERROR(VLOOKUP($B332,Kraftvärmeprod!$B$1:$AJ$550,MATCH(I$4,Kraftvärmeprod!$B$1:$AJ$1,0),FALSE)/1,0)-IFERROR(VLOOKUP($B332,'Slutlig allokering kvv'!$B$2:$AJ$550,MATCH(I$4,'Slutlig allokering kvv'!$B$1:$AJ$1,0),FALSE)/1,0)</f>
        <v>0</v>
      </c>
      <c r="J332">
        <f>IFERROR(VLOOKUP($B332,Kraftvärmeprod!$B$1:$AJ$550,MATCH(J$4,Kraftvärmeprod!$B$1:$AJ$1,0),FALSE)/1,0)-IFERROR(VLOOKUP($B332,'Slutlig allokering kvv'!$B$2:$AJ$550,MATCH(J$4,'Slutlig allokering kvv'!$B$1:$AJ$1,0),FALSE)/1,0)</f>
        <v>0</v>
      </c>
      <c r="K332">
        <f>IFERROR(VLOOKUP($B332,Kraftvärmeprod!$B$1:$AJ$550,MATCH(K$4,Kraftvärmeprod!$B$1:$AJ$1,0),FALSE)/1,0)-IFERROR(VLOOKUP($B332,'Slutlig allokering kvv'!$B$2:$AJ$550,MATCH(K$4,'Slutlig allokering kvv'!$B$1:$AJ$1,0),FALSE)/1,0)</f>
        <v>0</v>
      </c>
      <c r="L332">
        <f>IFERROR(VLOOKUP($B332,Kraftvärmeprod!$B$1:$AJ$550,MATCH(L$4,Kraftvärmeprod!$B$1:$AJ$1,0),FALSE)/1,0)-IFERROR(VLOOKUP($B332,'Slutlig allokering kvv'!$B$2:$AJ$550,MATCH(L$4,'Slutlig allokering kvv'!$B$1:$AJ$1,0),FALSE)/1,0)</f>
        <v>0</v>
      </c>
      <c r="M332">
        <f>IFERROR(VLOOKUP($B332,Kraftvärmeprod!$B$1:$AJ$550,MATCH(M$4,Kraftvärmeprod!$B$1:$AJ$1,0),FALSE)/1,0)-IFERROR(VLOOKUP($B332,'Slutlig allokering kvv'!$B$2:$AJ$550,MATCH(M$4,'Slutlig allokering kvv'!$B$1:$AJ$1,0),FALSE)/1,0)</f>
        <v>0</v>
      </c>
      <c r="N332">
        <f>IFERROR(VLOOKUP($B332,Kraftvärmeprod!$B$1:$AJ$550,MATCH(N$4,Kraftvärmeprod!$B$1:$AJ$1,0),FALSE)/1,0)-IFERROR(VLOOKUP($B332,'Slutlig allokering kvv'!$B$2:$AJ$550,MATCH(N$4,'Slutlig allokering kvv'!$B$1:$AJ$1,0),FALSE)/1,0)</f>
        <v>0</v>
      </c>
      <c r="O332">
        <f>IFERROR(VLOOKUP($B332,Kraftvärmeprod!$B$1:$AJ$550,MATCH(O$4,Kraftvärmeprod!$B$1:$AJ$1,0),FALSE)/1,0)-IFERROR(VLOOKUP($B332,'Slutlig allokering kvv'!$B$2:$AJ$550,MATCH(O$4,'Slutlig allokering kvv'!$B$1:$AJ$1,0),FALSE)/1,0)</f>
        <v>0</v>
      </c>
      <c r="P332">
        <f>IFERROR(VLOOKUP($B332,Kraftvärmeprod!$B$1:$AJ$550,MATCH(P$4,Kraftvärmeprod!$B$1:$AJ$1,0),FALSE)/1,0)-IFERROR(VLOOKUP($B332,'Slutlig allokering kvv'!$B$2:$AJ$550,MATCH(P$4,'Slutlig allokering kvv'!$B$1:$AJ$1,0),FALSE)/1,0)</f>
        <v>0</v>
      </c>
      <c r="Q332">
        <f>IFERROR(VLOOKUP($B332,Kraftvärmeprod!$B$1:$AJ$550,MATCH(Q$4,Kraftvärmeprod!$B$1:$AJ$1,0),FALSE)/1,0)-IFERROR(VLOOKUP($B332,'Slutlig allokering kvv'!$B$2:$AJ$550,MATCH(Q$4,'Slutlig allokering kvv'!$B$1:$AJ$1,0),FALSE)/1,0)</f>
        <v>0</v>
      </c>
      <c r="R332">
        <f>IFERROR(VLOOKUP($B332,Kraftvärmeprod!$B$1:$AJ$550,MATCH(R$4,Kraftvärmeprod!$B$1:$AJ$1,0),FALSE)/1,0)-IFERROR(VLOOKUP($B332,'Slutlig allokering kvv'!$B$2:$AJ$550,MATCH(R$4,'Slutlig allokering kvv'!$B$1:$AJ$1,0),FALSE)/1,0)</f>
        <v>0</v>
      </c>
      <c r="S332">
        <f>IFERROR(VLOOKUP($B332,Kraftvärmeprod!$B$1:$AJ$550,MATCH(S$4,Kraftvärmeprod!$B$1:$AJ$1,0),FALSE)/1,0)-IFERROR(VLOOKUP($B332,'Slutlig allokering kvv'!$B$2:$AJ$550,MATCH(S$4,'Slutlig allokering kvv'!$B$1:$AJ$1,0),FALSE)/1,0)</f>
        <v>0</v>
      </c>
      <c r="T332">
        <f>IFERROR(VLOOKUP($B332,Kraftvärmeprod!$B$1:$AJ$550,MATCH(T$4,Kraftvärmeprod!$B$1:$AJ$1,0),FALSE)/1,0)-IFERROR(VLOOKUP($B332,'Slutlig allokering kvv'!$B$2:$AJ$550,MATCH(T$4,'Slutlig allokering kvv'!$B$1:$AJ$1,0),FALSE)/1,0)</f>
        <v>0</v>
      </c>
      <c r="U332">
        <f>IFERROR(VLOOKUP($B332,Kraftvärmeprod!$B$1:$AJ$550,MATCH(U$4,Kraftvärmeprod!$B$1:$AJ$1,0),FALSE)/1,0)-IFERROR(VLOOKUP($B332,'Slutlig allokering kvv'!$B$2:$AJ$550,MATCH(U$4,'Slutlig allokering kvv'!$B$1:$AJ$1,0),FALSE)/1,0)</f>
        <v>0</v>
      </c>
      <c r="V332">
        <f>IFERROR(VLOOKUP($B332,Kraftvärmeprod!$B$1:$AJ$550,MATCH(V$4,Kraftvärmeprod!$B$1:$AJ$1,0),FALSE)/1,0)-IFERROR(VLOOKUP($B332,'Slutlig allokering kvv'!$B$2:$AJ$550,MATCH(V$4,'Slutlig allokering kvv'!$B$1:$AJ$1,0),FALSE)/1,0)</f>
        <v>0</v>
      </c>
      <c r="W332">
        <f>IFERROR(VLOOKUP($B332,Kraftvärmeprod!$B$1:$AJ$550,MATCH(W$4,Kraftvärmeprod!$B$1:$AJ$1,0),FALSE)/1,0)-IFERROR(VLOOKUP($B332,'Slutlig allokering kvv'!$B$2:$AJ$550,MATCH(W$4,'Slutlig allokering kvv'!$B$1:$AJ$1,0),FALSE)/1,0)</f>
        <v>0</v>
      </c>
      <c r="X332">
        <f>IFERROR(VLOOKUP($B332,Kraftvärmeprod!$B$1:$AJ$550,MATCH(X$4,Kraftvärmeprod!$B$1:$AJ$1,0),FALSE)/1,0)-IFERROR(VLOOKUP($B332,'Slutlig allokering kvv'!$B$2:$AJ$550,MATCH(X$4,'Slutlig allokering kvv'!$B$1:$AJ$1,0),FALSE)/1,0)</f>
        <v>0</v>
      </c>
      <c r="Y332">
        <f>IFERROR(VLOOKUP($B332,Kraftvärmeprod!$B$1:$AJ$550,MATCH(Y$4,Kraftvärmeprod!$B$1:$AJ$1,0),FALSE)/1,0)-IFERROR(VLOOKUP($B332,'Slutlig allokering kvv'!$B$2:$AJ$550,MATCH(Y$4,'Slutlig allokering kvv'!$B$1:$AJ$1,0),FALSE)/1,0)</f>
        <v>0</v>
      </c>
      <c r="Z332">
        <f>IFERROR(VLOOKUP($B332,Kraftvärmeprod!$B$1:$AJ$550,MATCH(Z$4,Kraftvärmeprod!$B$1:$AJ$1,0),FALSE)/1,0)-IFERROR(VLOOKUP($B332,'Slutlig allokering kvv'!$B$2:$AJ$550,MATCH(Z$4,'Slutlig allokering kvv'!$B$1:$AJ$1,0),FALSE)/1,0)</f>
        <v>0</v>
      </c>
      <c r="AA332">
        <f>IFERROR(VLOOKUP($B332,Kraftvärmeprod!$B$1:$AJ$550,MATCH(AA$4,Kraftvärmeprod!$B$1:$AJ$1,0),FALSE)/1,0)-IFERROR(VLOOKUP($B332,'Slutlig allokering kvv'!$B$2:$AJ$550,MATCH(AA$4,'Slutlig allokering kvv'!$B$1:$AJ$1,0),FALSE)/1,0)</f>
        <v>0</v>
      </c>
      <c r="AB332">
        <f>IFERROR(VLOOKUP($B332,Kraftvärmeprod!$B$1:$AJ$550,MATCH(AB$4,Kraftvärmeprod!$B$1:$AJ$1,0),FALSE)/1,0)-IFERROR(VLOOKUP($B332,'Slutlig allokering kvv'!$B$2:$AJ$550,MATCH(AB$4,'Slutlig allokering kvv'!$B$1:$AJ$1,0),FALSE)/1,0)</f>
        <v>0</v>
      </c>
      <c r="AC332">
        <f>IFERROR(VLOOKUP($B332,Kraftvärmeprod!$B$1:$AJ$550,MATCH(AC$4,Kraftvärmeprod!$B$1:$AJ$1,0),FALSE)/1,0)-IFERROR(VLOOKUP($B332,'Slutlig allokering kvv'!$B$2:$AJ$550,MATCH(AC$4,'Slutlig allokering kvv'!$B$1:$AJ$1,0),FALSE)/1,0)</f>
        <v>0</v>
      </c>
      <c r="AD332">
        <f>IFERROR(VLOOKUP($B332,Miljö!$B$1:$E$471,MATCH("Hjälpel kraftvärme (GWh)",Miljö!$B$1:$E$1,0),FALSE)/1,0)-IFERROR(VLOOKUP($B332,'Slutlig allokering kvv'!$B$2:$AJ$550,MATCH(AD$4,'Slutlig allokering kvv'!$B$1:$AJ$1,0),FALSE)/1,0)</f>
        <v>0</v>
      </c>
      <c r="AH332">
        <f t="shared" si="10"/>
        <v>0</v>
      </c>
      <c r="AJ332">
        <f>IFERROR(VLOOKUP($B332,'Slutlig allokering kvv'!$B$2:$AX$550,MATCH("Summa slutlig allokerad tillförd energi (utan hjälpel och rökgaskondensering):",'Slutlig allokering kvv'!$B$1:$AX$1,0),FALSE)/1,"")</f>
        <v>0</v>
      </c>
      <c r="AL332" s="195" t="str">
        <f>IFERROR(1-VLOOKUP($B332,'Slutlig allokering kvv'!$B$2:$AX$550,MATCH("Andel av bränsle i kvv som allokerats till värme, exklusive rökgaskondensering och hjälpel",'Slutlig allokering kvv'!$B$1:$AX$1,0),FALSE),"")</f>
        <v/>
      </c>
      <c r="AN332" s="195" t="str">
        <f t="shared" si="11"/>
        <v/>
      </c>
    </row>
    <row r="333" spans="1:40" x14ac:dyDescent="0.25">
      <c r="A333" s="2" t="s">
        <v>489</v>
      </c>
      <c r="B333" s="2" t="s">
        <v>490</v>
      </c>
      <c r="C333">
        <f>IFERROR(VLOOKUP($B333,Kraftvärmeprod!$B$1:$AH$479,MATCH(C$4,Kraftvärmeprod!$B$1:$AG$1,0),FALSE)/1,"")</f>
        <v>133.52699999999999</v>
      </c>
      <c r="D333">
        <f>IFERROR(VLOOKUP($B333,Kraftvärmeprod!$B$1:$AH$479,MATCH(D$4,Kraftvärmeprod!$B$1:$AG$1,0),FALSE)/1,"")</f>
        <v>21.594999999999999</v>
      </c>
      <c r="F333">
        <f>IFERROR(VLOOKUP($B333,Kraftvärmeprod!$B$1:$AJ$550,MATCH(F$4,Kraftvärmeprod!$B$1:$AJ$1,0),FALSE)/1,0)-IFERROR(VLOOKUP($B333,'Slutlig allokering kvv'!$B$2:$AJ$550,MATCH(F$4,'Slutlig allokering kvv'!$B$1:$AJ$1,0),FALSE)/1,0)</f>
        <v>0</v>
      </c>
      <c r="G333">
        <f>IFERROR(VLOOKUP($B333,Kraftvärmeprod!$B$1:$AJ$550,MATCH(G$4,Kraftvärmeprod!$B$1:$AJ$1,0),FALSE)/1,0)-IFERROR(VLOOKUP($B333,'Slutlig allokering kvv'!$B$2:$AJ$550,MATCH(G$4,'Slutlig allokering kvv'!$B$1:$AJ$1,0),FALSE)/1,0)</f>
        <v>8.7013000000000007E-2</v>
      </c>
      <c r="H333">
        <f>IFERROR(VLOOKUP($B333,Kraftvärmeprod!$B$1:$AJ$550,MATCH(H$4,Kraftvärmeprod!$B$1:$AJ$1,0),FALSE)/1,0)-IFERROR(VLOOKUP($B333,'Slutlig allokering kvv'!$B$2:$AJ$550,MATCH(H$4,'Slutlig allokering kvv'!$B$1:$AJ$1,0),FALSE)/1,0)</f>
        <v>0</v>
      </c>
      <c r="I333">
        <f>IFERROR(VLOOKUP($B333,Kraftvärmeprod!$B$1:$AJ$550,MATCH(I$4,Kraftvärmeprod!$B$1:$AJ$1,0),FALSE)/1,0)-IFERROR(VLOOKUP($B333,'Slutlig allokering kvv'!$B$2:$AJ$550,MATCH(I$4,'Slutlig allokering kvv'!$B$1:$AJ$1,0),FALSE)/1,0)</f>
        <v>0</v>
      </c>
      <c r="J333">
        <f>IFERROR(VLOOKUP($B333,Kraftvärmeprod!$B$1:$AJ$550,MATCH(J$4,Kraftvärmeprod!$B$1:$AJ$1,0),FALSE)/1,0)-IFERROR(VLOOKUP($B333,'Slutlig allokering kvv'!$B$2:$AJ$550,MATCH(J$4,'Slutlig allokering kvv'!$B$1:$AJ$1,0),FALSE)/1,0)</f>
        <v>0</v>
      </c>
      <c r="K333">
        <f>IFERROR(VLOOKUP($B333,Kraftvärmeprod!$B$1:$AJ$550,MATCH(K$4,Kraftvärmeprod!$B$1:$AJ$1,0),FALSE)/1,0)-IFERROR(VLOOKUP($B333,'Slutlig allokering kvv'!$B$2:$AJ$550,MATCH(K$4,'Slutlig allokering kvv'!$B$1:$AJ$1,0),FALSE)/1,0)</f>
        <v>0</v>
      </c>
      <c r="L333">
        <f>IFERROR(VLOOKUP($B333,Kraftvärmeprod!$B$1:$AJ$550,MATCH(L$4,Kraftvärmeprod!$B$1:$AJ$1,0),FALSE)/1,0)-IFERROR(VLOOKUP($B333,'Slutlig allokering kvv'!$B$2:$AJ$550,MATCH(L$4,'Slutlig allokering kvv'!$B$1:$AJ$1,0),FALSE)/1,0)</f>
        <v>2.4550499999999991</v>
      </c>
      <c r="M333">
        <f>IFERROR(VLOOKUP($B333,Kraftvärmeprod!$B$1:$AJ$550,MATCH(M$4,Kraftvärmeprod!$B$1:$AJ$1,0),FALSE)/1,0)-IFERROR(VLOOKUP($B333,'Slutlig allokering kvv'!$B$2:$AJ$550,MATCH(M$4,'Slutlig allokering kvv'!$B$1:$AJ$1,0),FALSE)/1,0)</f>
        <v>0.82725000000000004</v>
      </c>
      <c r="N333">
        <f>IFERROR(VLOOKUP($B333,Kraftvärmeprod!$B$1:$AJ$550,MATCH(N$4,Kraftvärmeprod!$B$1:$AJ$1,0),FALSE)/1,0)-IFERROR(VLOOKUP($B333,'Slutlig allokering kvv'!$B$2:$AJ$550,MATCH(N$4,'Slutlig allokering kvv'!$B$1:$AJ$1,0),FALSE)/1,0)</f>
        <v>0</v>
      </c>
      <c r="O333">
        <f>IFERROR(VLOOKUP($B333,Kraftvärmeprod!$B$1:$AJ$550,MATCH(O$4,Kraftvärmeprod!$B$1:$AJ$1,0),FALSE)/1,0)-IFERROR(VLOOKUP($B333,'Slutlig allokering kvv'!$B$2:$AJ$550,MATCH(O$4,'Slutlig allokering kvv'!$B$1:$AJ$1,0),FALSE)/1,0)</f>
        <v>0</v>
      </c>
      <c r="P333">
        <f>IFERROR(VLOOKUP($B333,Kraftvärmeprod!$B$1:$AJ$550,MATCH(P$4,Kraftvärmeprod!$B$1:$AJ$1,0),FALSE)/1,0)-IFERROR(VLOOKUP($B333,'Slutlig allokering kvv'!$B$2:$AJ$550,MATCH(P$4,'Slutlig allokering kvv'!$B$1:$AJ$1,0),FALSE)/1,0)</f>
        <v>0</v>
      </c>
      <c r="Q333">
        <f>IFERROR(VLOOKUP($B333,Kraftvärmeprod!$B$1:$AJ$550,MATCH(Q$4,Kraftvärmeprod!$B$1:$AJ$1,0),FALSE)/1,0)-IFERROR(VLOOKUP($B333,'Slutlig allokering kvv'!$B$2:$AJ$550,MATCH(Q$4,'Slutlig allokering kvv'!$B$1:$AJ$1,0),FALSE)/1,0)</f>
        <v>0</v>
      </c>
      <c r="R333">
        <f>IFERROR(VLOOKUP($B333,Kraftvärmeprod!$B$1:$AJ$550,MATCH(R$4,Kraftvärmeprod!$B$1:$AJ$1,0),FALSE)/1,0)-IFERROR(VLOOKUP($B333,'Slutlig allokering kvv'!$B$2:$AJ$550,MATCH(R$4,'Slutlig allokering kvv'!$B$1:$AJ$1,0),FALSE)/1,0)</f>
        <v>0</v>
      </c>
      <c r="S333">
        <f>IFERROR(VLOOKUP($B333,Kraftvärmeprod!$B$1:$AJ$550,MATCH(S$4,Kraftvärmeprod!$B$1:$AJ$1,0),FALSE)/1,0)-IFERROR(VLOOKUP($B333,'Slutlig allokering kvv'!$B$2:$AJ$550,MATCH(S$4,'Slutlig allokering kvv'!$B$1:$AJ$1,0),FALSE)/1,0)</f>
        <v>0</v>
      </c>
      <c r="T333">
        <f>IFERROR(VLOOKUP($B333,Kraftvärmeprod!$B$1:$AJ$550,MATCH(T$4,Kraftvärmeprod!$B$1:$AJ$1,0),FALSE)/1,0)-IFERROR(VLOOKUP($B333,'Slutlig allokering kvv'!$B$2:$AJ$550,MATCH(T$4,'Slutlig allokering kvv'!$B$1:$AJ$1,0),FALSE)/1,0)</f>
        <v>0</v>
      </c>
      <c r="U333">
        <f>IFERROR(VLOOKUP($B333,Kraftvärmeprod!$B$1:$AJ$550,MATCH(U$4,Kraftvärmeprod!$B$1:$AJ$1,0),FALSE)/1,0)-IFERROR(VLOOKUP($B333,'Slutlig allokering kvv'!$B$2:$AJ$550,MATCH(U$4,'Slutlig allokering kvv'!$B$1:$AJ$1,0),FALSE)/1,0)</f>
        <v>0</v>
      </c>
      <c r="V333">
        <f>IFERROR(VLOOKUP($B333,Kraftvärmeprod!$B$1:$AJ$550,MATCH(V$4,Kraftvärmeprod!$B$1:$AJ$1,0),FALSE)/1,0)-IFERROR(VLOOKUP($B333,'Slutlig allokering kvv'!$B$2:$AJ$550,MATCH(V$4,'Slutlig allokering kvv'!$B$1:$AJ$1,0),FALSE)/1,0)</f>
        <v>53.411999999999992</v>
      </c>
      <c r="W333">
        <f>IFERROR(VLOOKUP($B333,Kraftvärmeprod!$B$1:$AJ$550,MATCH(W$4,Kraftvärmeprod!$B$1:$AJ$1,0),FALSE)/1,0)-IFERROR(VLOOKUP($B333,'Slutlig allokering kvv'!$B$2:$AJ$550,MATCH(W$4,'Slutlig allokering kvv'!$B$1:$AJ$1,0),FALSE)/1,0)</f>
        <v>0</v>
      </c>
      <c r="X333">
        <f>IFERROR(VLOOKUP($B333,Kraftvärmeprod!$B$1:$AJ$550,MATCH(X$4,Kraftvärmeprod!$B$1:$AJ$1,0),FALSE)/1,0)-IFERROR(VLOOKUP($B333,'Slutlig allokering kvv'!$B$2:$AJ$550,MATCH(X$4,'Slutlig allokering kvv'!$B$1:$AJ$1,0),FALSE)/1,0)</f>
        <v>0</v>
      </c>
      <c r="Y333">
        <f>IFERROR(VLOOKUP($B333,Kraftvärmeprod!$B$1:$AJ$550,MATCH(Y$4,Kraftvärmeprod!$B$1:$AJ$1,0),FALSE)/1,0)-IFERROR(VLOOKUP($B333,'Slutlig allokering kvv'!$B$2:$AJ$550,MATCH(Y$4,'Slutlig allokering kvv'!$B$1:$AJ$1,0),FALSE)/1,0)</f>
        <v>0</v>
      </c>
      <c r="Z333">
        <f>IFERROR(VLOOKUP($B333,Kraftvärmeprod!$B$1:$AJ$550,MATCH(Z$4,Kraftvärmeprod!$B$1:$AJ$1,0),FALSE)/1,0)-IFERROR(VLOOKUP($B333,'Slutlig allokering kvv'!$B$2:$AJ$550,MATCH(Z$4,'Slutlig allokering kvv'!$B$1:$AJ$1,0),FALSE)/1,0)</f>
        <v>0</v>
      </c>
      <c r="AA333">
        <f>IFERROR(VLOOKUP($B333,Kraftvärmeprod!$B$1:$AJ$550,MATCH(AA$4,Kraftvärmeprod!$B$1:$AJ$1,0),FALSE)/1,0)-IFERROR(VLOOKUP($B333,'Slutlig allokering kvv'!$B$2:$AJ$550,MATCH(AA$4,'Slutlig allokering kvv'!$B$1:$AJ$1,0),FALSE)/1,0)</f>
        <v>2.8646800000000008</v>
      </c>
      <c r="AB333">
        <f>IFERROR(VLOOKUP($B333,Kraftvärmeprod!$B$1:$AJ$550,MATCH(AB$4,Kraftvärmeprod!$B$1:$AJ$1,0),FALSE)/1,0)-IFERROR(VLOOKUP($B333,'Slutlig allokering kvv'!$B$2:$AJ$550,MATCH(AB$4,'Slutlig allokering kvv'!$B$1:$AJ$1,0),FALSE)/1,0)</f>
        <v>0</v>
      </c>
      <c r="AC333">
        <f>IFERROR(VLOOKUP($B333,Kraftvärmeprod!$B$1:$AJ$550,MATCH(AC$4,Kraftvärmeprod!$B$1:$AJ$1,0),FALSE)/1,0)-IFERROR(VLOOKUP($B333,'Slutlig allokering kvv'!$B$2:$AJ$550,MATCH(AC$4,'Slutlig allokering kvv'!$B$1:$AJ$1,0),FALSE)/1,0)</f>
        <v>0</v>
      </c>
      <c r="AD333">
        <f>IFERROR(VLOOKUP($B333,Miljö!$B$1:$E$471,MATCH("Hjälpel kraftvärme (GWh)",Miljö!$B$1:$E$1,0),FALSE)/1,0)-IFERROR(VLOOKUP($B333,'Slutlig allokering kvv'!$B$2:$AJ$550,MATCH(AD$4,'Slutlig allokering kvv'!$B$1:$AJ$1,0),FALSE)/1,0)</f>
        <v>1.6689099999999999</v>
      </c>
      <c r="AH333">
        <f t="shared" si="10"/>
        <v>59.64599299999999</v>
      </c>
      <c r="AJ333">
        <f>IFERROR(VLOOKUP($B333,'Slutlig allokering kvv'!$B$2:$AX$550,MATCH("Summa slutlig allokerad tillförd energi (utan hjälpel och rökgaskondensering):",'Slutlig allokering kvv'!$B$1:$AX$1,0),FALSE)/1,"")</f>
        <v>140.31700700000002</v>
      </c>
      <c r="AL333" s="195">
        <f>IFERROR(1-VLOOKUP($B333,'Slutlig allokering kvv'!$B$2:$AX$550,MATCH("Andel av bränsle i kvv som allokerats till värme, exklusive rökgaskondensering och hjälpel",'Slutlig allokering kvv'!$B$1:$AX$1,0),FALSE),"")</f>
        <v>0.29828514775233406</v>
      </c>
      <c r="AN333" s="195">
        <f t="shared" si="11"/>
        <v>0.29828514775233411</v>
      </c>
    </row>
    <row r="334" spans="1:40" x14ac:dyDescent="0.25">
      <c r="A334" s="2" t="s">
        <v>491</v>
      </c>
      <c r="B334" s="2" t="s">
        <v>492</v>
      </c>
      <c r="C334" t="str">
        <f>IFERROR(VLOOKUP($B334,Kraftvärmeprod!$B$1:$AH$479,MATCH(C$4,Kraftvärmeprod!$B$1:$AG$1,0),FALSE)/1,"")</f>
        <v/>
      </c>
      <c r="D334" t="str">
        <f>IFERROR(VLOOKUP($B334,Kraftvärmeprod!$B$1:$AH$479,MATCH(D$4,Kraftvärmeprod!$B$1:$AG$1,0),FALSE)/1,"")</f>
        <v/>
      </c>
      <c r="F334">
        <f>IFERROR(VLOOKUP($B334,Kraftvärmeprod!$B$1:$AJ$550,MATCH(F$4,Kraftvärmeprod!$B$1:$AJ$1,0),FALSE)/1,0)-IFERROR(VLOOKUP($B334,'Slutlig allokering kvv'!$B$2:$AJ$550,MATCH(F$4,'Slutlig allokering kvv'!$B$1:$AJ$1,0),FALSE)/1,0)</f>
        <v>0</v>
      </c>
      <c r="G334">
        <f>IFERROR(VLOOKUP($B334,Kraftvärmeprod!$B$1:$AJ$550,MATCH(G$4,Kraftvärmeprod!$B$1:$AJ$1,0),FALSE)/1,0)-IFERROR(VLOOKUP($B334,'Slutlig allokering kvv'!$B$2:$AJ$550,MATCH(G$4,'Slutlig allokering kvv'!$B$1:$AJ$1,0),FALSE)/1,0)</f>
        <v>0</v>
      </c>
      <c r="H334">
        <f>IFERROR(VLOOKUP($B334,Kraftvärmeprod!$B$1:$AJ$550,MATCH(H$4,Kraftvärmeprod!$B$1:$AJ$1,0),FALSE)/1,0)-IFERROR(VLOOKUP($B334,'Slutlig allokering kvv'!$B$2:$AJ$550,MATCH(H$4,'Slutlig allokering kvv'!$B$1:$AJ$1,0),FALSE)/1,0)</f>
        <v>0</v>
      </c>
      <c r="I334">
        <f>IFERROR(VLOOKUP($B334,Kraftvärmeprod!$B$1:$AJ$550,MATCH(I$4,Kraftvärmeprod!$B$1:$AJ$1,0),FALSE)/1,0)-IFERROR(VLOOKUP($B334,'Slutlig allokering kvv'!$B$2:$AJ$550,MATCH(I$4,'Slutlig allokering kvv'!$B$1:$AJ$1,0),FALSE)/1,0)</f>
        <v>0</v>
      </c>
      <c r="J334">
        <f>IFERROR(VLOOKUP($B334,Kraftvärmeprod!$B$1:$AJ$550,MATCH(J$4,Kraftvärmeprod!$B$1:$AJ$1,0),FALSE)/1,0)-IFERROR(VLOOKUP($B334,'Slutlig allokering kvv'!$B$2:$AJ$550,MATCH(J$4,'Slutlig allokering kvv'!$B$1:$AJ$1,0),FALSE)/1,0)</f>
        <v>0</v>
      </c>
      <c r="K334">
        <f>IFERROR(VLOOKUP($B334,Kraftvärmeprod!$B$1:$AJ$550,MATCH(K$4,Kraftvärmeprod!$B$1:$AJ$1,0),FALSE)/1,0)-IFERROR(VLOOKUP($B334,'Slutlig allokering kvv'!$B$2:$AJ$550,MATCH(K$4,'Slutlig allokering kvv'!$B$1:$AJ$1,0),FALSE)/1,0)</f>
        <v>0</v>
      </c>
      <c r="L334">
        <f>IFERROR(VLOOKUP($B334,Kraftvärmeprod!$B$1:$AJ$550,MATCH(L$4,Kraftvärmeprod!$B$1:$AJ$1,0),FALSE)/1,0)-IFERROR(VLOOKUP($B334,'Slutlig allokering kvv'!$B$2:$AJ$550,MATCH(L$4,'Slutlig allokering kvv'!$B$1:$AJ$1,0),FALSE)/1,0)</f>
        <v>0</v>
      </c>
      <c r="M334">
        <f>IFERROR(VLOOKUP($B334,Kraftvärmeprod!$B$1:$AJ$550,MATCH(M$4,Kraftvärmeprod!$B$1:$AJ$1,0),FALSE)/1,0)-IFERROR(VLOOKUP($B334,'Slutlig allokering kvv'!$B$2:$AJ$550,MATCH(M$4,'Slutlig allokering kvv'!$B$1:$AJ$1,0),FALSE)/1,0)</f>
        <v>0</v>
      </c>
      <c r="N334">
        <f>IFERROR(VLOOKUP($B334,Kraftvärmeprod!$B$1:$AJ$550,MATCH(N$4,Kraftvärmeprod!$B$1:$AJ$1,0),FALSE)/1,0)-IFERROR(VLOOKUP($B334,'Slutlig allokering kvv'!$B$2:$AJ$550,MATCH(N$4,'Slutlig allokering kvv'!$B$1:$AJ$1,0),FALSE)/1,0)</f>
        <v>0</v>
      </c>
      <c r="O334">
        <f>IFERROR(VLOOKUP($B334,Kraftvärmeprod!$B$1:$AJ$550,MATCH(O$4,Kraftvärmeprod!$B$1:$AJ$1,0),FALSE)/1,0)-IFERROR(VLOOKUP($B334,'Slutlig allokering kvv'!$B$2:$AJ$550,MATCH(O$4,'Slutlig allokering kvv'!$B$1:$AJ$1,0),FALSE)/1,0)</f>
        <v>0</v>
      </c>
      <c r="P334">
        <f>IFERROR(VLOOKUP($B334,Kraftvärmeprod!$B$1:$AJ$550,MATCH(P$4,Kraftvärmeprod!$B$1:$AJ$1,0),FALSE)/1,0)-IFERROR(VLOOKUP($B334,'Slutlig allokering kvv'!$B$2:$AJ$550,MATCH(P$4,'Slutlig allokering kvv'!$B$1:$AJ$1,0),FALSE)/1,0)</f>
        <v>0</v>
      </c>
      <c r="Q334">
        <f>IFERROR(VLOOKUP($B334,Kraftvärmeprod!$B$1:$AJ$550,MATCH(Q$4,Kraftvärmeprod!$B$1:$AJ$1,0),FALSE)/1,0)-IFERROR(VLOOKUP($B334,'Slutlig allokering kvv'!$B$2:$AJ$550,MATCH(Q$4,'Slutlig allokering kvv'!$B$1:$AJ$1,0),FALSE)/1,0)</f>
        <v>0</v>
      </c>
      <c r="R334">
        <f>IFERROR(VLOOKUP($B334,Kraftvärmeprod!$B$1:$AJ$550,MATCH(R$4,Kraftvärmeprod!$B$1:$AJ$1,0),FALSE)/1,0)-IFERROR(VLOOKUP($B334,'Slutlig allokering kvv'!$B$2:$AJ$550,MATCH(R$4,'Slutlig allokering kvv'!$B$1:$AJ$1,0),FALSE)/1,0)</f>
        <v>0</v>
      </c>
      <c r="S334">
        <f>IFERROR(VLOOKUP($B334,Kraftvärmeprod!$B$1:$AJ$550,MATCH(S$4,Kraftvärmeprod!$B$1:$AJ$1,0),FALSE)/1,0)-IFERROR(VLOOKUP($B334,'Slutlig allokering kvv'!$B$2:$AJ$550,MATCH(S$4,'Slutlig allokering kvv'!$B$1:$AJ$1,0),FALSE)/1,0)</f>
        <v>0</v>
      </c>
      <c r="T334">
        <f>IFERROR(VLOOKUP($B334,Kraftvärmeprod!$B$1:$AJ$550,MATCH(T$4,Kraftvärmeprod!$B$1:$AJ$1,0),FALSE)/1,0)-IFERROR(VLOOKUP($B334,'Slutlig allokering kvv'!$B$2:$AJ$550,MATCH(T$4,'Slutlig allokering kvv'!$B$1:$AJ$1,0),FALSE)/1,0)</f>
        <v>0</v>
      </c>
      <c r="U334">
        <f>IFERROR(VLOOKUP($B334,Kraftvärmeprod!$B$1:$AJ$550,MATCH(U$4,Kraftvärmeprod!$B$1:$AJ$1,0),FALSE)/1,0)-IFERROR(VLOOKUP($B334,'Slutlig allokering kvv'!$B$2:$AJ$550,MATCH(U$4,'Slutlig allokering kvv'!$B$1:$AJ$1,0),FALSE)/1,0)</f>
        <v>0</v>
      </c>
      <c r="V334">
        <f>IFERROR(VLOOKUP($B334,Kraftvärmeprod!$B$1:$AJ$550,MATCH(V$4,Kraftvärmeprod!$B$1:$AJ$1,0),FALSE)/1,0)-IFERROR(VLOOKUP($B334,'Slutlig allokering kvv'!$B$2:$AJ$550,MATCH(V$4,'Slutlig allokering kvv'!$B$1:$AJ$1,0),FALSE)/1,0)</f>
        <v>0</v>
      </c>
      <c r="W334">
        <f>IFERROR(VLOOKUP($B334,Kraftvärmeprod!$B$1:$AJ$550,MATCH(W$4,Kraftvärmeprod!$B$1:$AJ$1,0),FALSE)/1,0)-IFERROR(VLOOKUP($B334,'Slutlig allokering kvv'!$B$2:$AJ$550,MATCH(W$4,'Slutlig allokering kvv'!$B$1:$AJ$1,0),FALSE)/1,0)</f>
        <v>0</v>
      </c>
      <c r="X334">
        <f>IFERROR(VLOOKUP($B334,Kraftvärmeprod!$B$1:$AJ$550,MATCH(X$4,Kraftvärmeprod!$B$1:$AJ$1,0),FALSE)/1,0)-IFERROR(VLOOKUP($B334,'Slutlig allokering kvv'!$B$2:$AJ$550,MATCH(X$4,'Slutlig allokering kvv'!$B$1:$AJ$1,0),FALSE)/1,0)</f>
        <v>0</v>
      </c>
      <c r="Y334">
        <f>IFERROR(VLOOKUP($B334,Kraftvärmeprod!$B$1:$AJ$550,MATCH(Y$4,Kraftvärmeprod!$B$1:$AJ$1,0),FALSE)/1,0)-IFERROR(VLOOKUP($B334,'Slutlig allokering kvv'!$B$2:$AJ$550,MATCH(Y$4,'Slutlig allokering kvv'!$B$1:$AJ$1,0),FALSE)/1,0)</f>
        <v>0</v>
      </c>
      <c r="Z334">
        <f>IFERROR(VLOOKUP($B334,Kraftvärmeprod!$B$1:$AJ$550,MATCH(Z$4,Kraftvärmeprod!$B$1:$AJ$1,0),FALSE)/1,0)-IFERROR(VLOOKUP($B334,'Slutlig allokering kvv'!$B$2:$AJ$550,MATCH(Z$4,'Slutlig allokering kvv'!$B$1:$AJ$1,0),FALSE)/1,0)</f>
        <v>0</v>
      </c>
      <c r="AA334">
        <f>IFERROR(VLOOKUP($B334,Kraftvärmeprod!$B$1:$AJ$550,MATCH(AA$4,Kraftvärmeprod!$B$1:$AJ$1,0),FALSE)/1,0)-IFERROR(VLOOKUP($B334,'Slutlig allokering kvv'!$B$2:$AJ$550,MATCH(AA$4,'Slutlig allokering kvv'!$B$1:$AJ$1,0),FALSE)/1,0)</f>
        <v>0</v>
      </c>
      <c r="AB334">
        <f>IFERROR(VLOOKUP($B334,Kraftvärmeprod!$B$1:$AJ$550,MATCH(AB$4,Kraftvärmeprod!$B$1:$AJ$1,0),FALSE)/1,0)-IFERROR(VLOOKUP($B334,'Slutlig allokering kvv'!$B$2:$AJ$550,MATCH(AB$4,'Slutlig allokering kvv'!$B$1:$AJ$1,0),FALSE)/1,0)</f>
        <v>0</v>
      </c>
      <c r="AC334">
        <f>IFERROR(VLOOKUP($B334,Kraftvärmeprod!$B$1:$AJ$550,MATCH(AC$4,Kraftvärmeprod!$B$1:$AJ$1,0),FALSE)/1,0)-IFERROR(VLOOKUP($B334,'Slutlig allokering kvv'!$B$2:$AJ$550,MATCH(AC$4,'Slutlig allokering kvv'!$B$1:$AJ$1,0),FALSE)/1,0)</f>
        <v>0</v>
      </c>
      <c r="AD334">
        <f>IFERROR(VLOOKUP($B334,Miljö!$B$1:$E$471,MATCH("Hjälpel kraftvärme (GWh)",Miljö!$B$1:$E$1,0),FALSE)/1,0)-IFERROR(VLOOKUP($B334,'Slutlig allokering kvv'!$B$2:$AJ$550,MATCH(AD$4,'Slutlig allokering kvv'!$B$1:$AJ$1,0),FALSE)/1,0)</f>
        <v>0</v>
      </c>
      <c r="AH334">
        <f t="shared" si="10"/>
        <v>0</v>
      </c>
      <c r="AJ334">
        <f>IFERROR(VLOOKUP($B334,'Slutlig allokering kvv'!$B$2:$AX$550,MATCH("Summa slutlig allokerad tillförd energi (utan hjälpel och rökgaskondensering):",'Slutlig allokering kvv'!$B$1:$AX$1,0),FALSE)/1,"")</f>
        <v>0</v>
      </c>
      <c r="AL334" s="195" t="str">
        <f>IFERROR(1-VLOOKUP($B334,'Slutlig allokering kvv'!$B$2:$AX$550,MATCH("Andel av bränsle i kvv som allokerats till värme, exklusive rökgaskondensering och hjälpel",'Slutlig allokering kvv'!$B$1:$AX$1,0),FALSE),"")</f>
        <v/>
      </c>
      <c r="AN334" s="195" t="str">
        <f t="shared" si="11"/>
        <v/>
      </c>
    </row>
    <row r="335" spans="1:40" x14ac:dyDescent="0.25">
      <c r="A335" s="2" t="s">
        <v>493</v>
      </c>
      <c r="B335" s="2" t="s">
        <v>494</v>
      </c>
      <c r="C335" t="str">
        <f>IFERROR(VLOOKUP($B335,Kraftvärmeprod!$B$1:$AH$479,MATCH(C$4,Kraftvärmeprod!$B$1:$AG$1,0),FALSE)/1,"")</f>
        <v/>
      </c>
      <c r="D335" t="str">
        <f>IFERROR(VLOOKUP($B335,Kraftvärmeprod!$B$1:$AH$479,MATCH(D$4,Kraftvärmeprod!$B$1:$AG$1,0),FALSE)/1,"")</f>
        <v/>
      </c>
      <c r="F335">
        <f>IFERROR(VLOOKUP($B335,Kraftvärmeprod!$B$1:$AJ$550,MATCH(F$4,Kraftvärmeprod!$B$1:$AJ$1,0),FALSE)/1,0)-IFERROR(VLOOKUP($B335,'Slutlig allokering kvv'!$B$2:$AJ$550,MATCH(F$4,'Slutlig allokering kvv'!$B$1:$AJ$1,0),FALSE)/1,0)</f>
        <v>0</v>
      </c>
      <c r="G335">
        <f>IFERROR(VLOOKUP($B335,Kraftvärmeprod!$B$1:$AJ$550,MATCH(G$4,Kraftvärmeprod!$B$1:$AJ$1,0),FALSE)/1,0)-IFERROR(VLOOKUP($B335,'Slutlig allokering kvv'!$B$2:$AJ$550,MATCH(G$4,'Slutlig allokering kvv'!$B$1:$AJ$1,0),FALSE)/1,0)</f>
        <v>0</v>
      </c>
      <c r="H335">
        <f>IFERROR(VLOOKUP($B335,Kraftvärmeprod!$B$1:$AJ$550,MATCH(H$4,Kraftvärmeprod!$B$1:$AJ$1,0),FALSE)/1,0)-IFERROR(VLOOKUP($B335,'Slutlig allokering kvv'!$B$2:$AJ$550,MATCH(H$4,'Slutlig allokering kvv'!$B$1:$AJ$1,0),FALSE)/1,0)</f>
        <v>0</v>
      </c>
      <c r="I335">
        <f>IFERROR(VLOOKUP($B335,Kraftvärmeprod!$B$1:$AJ$550,MATCH(I$4,Kraftvärmeprod!$B$1:$AJ$1,0),FALSE)/1,0)-IFERROR(VLOOKUP($B335,'Slutlig allokering kvv'!$B$2:$AJ$550,MATCH(I$4,'Slutlig allokering kvv'!$B$1:$AJ$1,0),FALSE)/1,0)</f>
        <v>0</v>
      </c>
      <c r="J335">
        <f>IFERROR(VLOOKUP($B335,Kraftvärmeprod!$B$1:$AJ$550,MATCH(J$4,Kraftvärmeprod!$B$1:$AJ$1,0),FALSE)/1,0)-IFERROR(VLOOKUP($B335,'Slutlig allokering kvv'!$B$2:$AJ$550,MATCH(J$4,'Slutlig allokering kvv'!$B$1:$AJ$1,0),FALSE)/1,0)</f>
        <v>0</v>
      </c>
      <c r="K335">
        <f>IFERROR(VLOOKUP($B335,Kraftvärmeprod!$B$1:$AJ$550,MATCH(K$4,Kraftvärmeprod!$B$1:$AJ$1,0),FALSE)/1,0)-IFERROR(VLOOKUP($B335,'Slutlig allokering kvv'!$B$2:$AJ$550,MATCH(K$4,'Slutlig allokering kvv'!$B$1:$AJ$1,0),FALSE)/1,0)</f>
        <v>0</v>
      </c>
      <c r="L335">
        <f>IFERROR(VLOOKUP($B335,Kraftvärmeprod!$B$1:$AJ$550,MATCH(L$4,Kraftvärmeprod!$B$1:$AJ$1,0),FALSE)/1,0)-IFERROR(VLOOKUP($B335,'Slutlig allokering kvv'!$B$2:$AJ$550,MATCH(L$4,'Slutlig allokering kvv'!$B$1:$AJ$1,0),FALSE)/1,0)</f>
        <v>0</v>
      </c>
      <c r="M335">
        <f>IFERROR(VLOOKUP($B335,Kraftvärmeprod!$B$1:$AJ$550,MATCH(M$4,Kraftvärmeprod!$B$1:$AJ$1,0),FALSE)/1,0)-IFERROR(VLOOKUP($B335,'Slutlig allokering kvv'!$B$2:$AJ$550,MATCH(M$4,'Slutlig allokering kvv'!$B$1:$AJ$1,0),FALSE)/1,0)</f>
        <v>0</v>
      </c>
      <c r="N335">
        <f>IFERROR(VLOOKUP($B335,Kraftvärmeprod!$B$1:$AJ$550,MATCH(N$4,Kraftvärmeprod!$B$1:$AJ$1,0),FALSE)/1,0)-IFERROR(VLOOKUP($B335,'Slutlig allokering kvv'!$B$2:$AJ$550,MATCH(N$4,'Slutlig allokering kvv'!$B$1:$AJ$1,0),FALSE)/1,0)</f>
        <v>0</v>
      </c>
      <c r="O335">
        <f>IFERROR(VLOOKUP($B335,Kraftvärmeprod!$B$1:$AJ$550,MATCH(O$4,Kraftvärmeprod!$B$1:$AJ$1,0),FALSE)/1,0)-IFERROR(VLOOKUP($B335,'Slutlig allokering kvv'!$B$2:$AJ$550,MATCH(O$4,'Slutlig allokering kvv'!$B$1:$AJ$1,0),FALSE)/1,0)</f>
        <v>0</v>
      </c>
      <c r="P335">
        <f>IFERROR(VLOOKUP($B335,Kraftvärmeprod!$B$1:$AJ$550,MATCH(P$4,Kraftvärmeprod!$B$1:$AJ$1,0),FALSE)/1,0)-IFERROR(VLOOKUP($B335,'Slutlig allokering kvv'!$B$2:$AJ$550,MATCH(P$4,'Slutlig allokering kvv'!$B$1:$AJ$1,0),FALSE)/1,0)</f>
        <v>0</v>
      </c>
      <c r="Q335">
        <f>IFERROR(VLOOKUP($B335,Kraftvärmeprod!$B$1:$AJ$550,MATCH(Q$4,Kraftvärmeprod!$B$1:$AJ$1,0),FALSE)/1,0)-IFERROR(VLOOKUP($B335,'Slutlig allokering kvv'!$B$2:$AJ$550,MATCH(Q$4,'Slutlig allokering kvv'!$B$1:$AJ$1,0),FALSE)/1,0)</f>
        <v>0</v>
      </c>
      <c r="R335">
        <f>IFERROR(VLOOKUP($B335,Kraftvärmeprod!$B$1:$AJ$550,MATCH(R$4,Kraftvärmeprod!$B$1:$AJ$1,0),FALSE)/1,0)-IFERROR(VLOOKUP($B335,'Slutlig allokering kvv'!$B$2:$AJ$550,MATCH(R$4,'Slutlig allokering kvv'!$B$1:$AJ$1,0),FALSE)/1,0)</f>
        <v>0</v>
      </c>
      <c r="S335">
        <f>IFERROR(VLOOKUP($B335,Kraftvärmeprod!$B$1:$AJ$550,MATCH(S$4,Kraftvärmeprod!$B$1:$AJ$1,0),FALSE)/1,0)-IFERROR(VLOOKUP($B335,'Slutlig allokering kvv'!$B$2:$AJ$550,MATCH(S$4,'Slutlig allokering kvv'!$B$1:$AJ$1,0),FALSE)/1,0)</f>
        <v>0</v>
      </c>
      <c r="T335">
        <f>IFERROR(VLOOKUP($B335,Kraftvärmeprod!$B$1:$AJ$550,MATCH(T$4,Kraftvärmeprod!$B$1:$AJ$1,0),FALSE)/1,0)-IFERROR(VLOOKUP($B335,'Slutlig allokering kvv'!$B$2:$AJ$550,MATCH(T$4,'Slutlig allokering kvv'!$B$1:$AJ$1,0),FALSE)/1,0)</f>
        <v>0</v>
      </c>
      <c r="U335">
        <f>IFERROR(VLOOKUP($B335,Kraftvärmeprod!$B$1:$AJ$550,MATCH(U$4,Kraftvärmeprod!$B$1:$AJ$1,0),FALSE)/1,0)-IFERROR(VLOOKUP($B335,'Slutlig allokering kvv'!$B$2:$AJ$550,MATCH(U$4,'Slutlig allokering kvv'!$B$1:$AJ$1,0),FALSE)/1,0)</f>
        <v>0</v>
      </c>
      <c r="V335">
        <f>IFERROR(VLOOKUP($B335,Kraftvärmeprod!$B$1:$AJ$550,MATCH(V$4,Kraftvärmeprod!$B$1:$AJ$1,0),FALSE)/1,0)-IFERROR(VLOOKUP($B335,'Slutlig allokering kvv'!$B$2:$AJ$550,MATCH(V$4,'Slutlig allokering kvv'!$B$1:$AJ$1,0),FALSE)/1,0)</f>
        <v>0</v>
      </c>
      <c r="W335">
        <f>IFERROR(VLOOKUP($B335,Kraftvärmeprod!$B$1:$AJ$550,MATCH(W$4,Kraftvärmeprod!$B$1:$AJ$1,0),FALSE)/1,0)-IFERROR(VLOOKUP($B335,'Slutlig allokering kvv'!$B$2:$AJ$550,MATCH(W$4,'Slutlig allokering kvv'!$B$1:$AJ$1,0),FALSE)/1,0)</f>
        <v>0</v>
      </c>
      <c r="X335">
        <f>IFERROR(VLOOKUP($B335,Kraftvärmeprod!$B$1:$AJ$550,MATCH(X$4,Kraftvärmeprod!$B$1:$AJ$1,0),FALSE)/1,0)-IFERROR(VLOOKUP($B335,'Slutlig allokering kvv'!$B$2:$AJ$550,MATCH(X$4,'Slutlig allokering kvv'!$B$1:$AJ$1,0),FALSE)/1,0)</f>
        <v>0</v>
      </c>
      <c r="Y335">
        <f>IFERROR(VLOOKUP($B335,Kraftvärmeprod!$B$1:$AJ$550,MATCH(Y$4,Kraftvärmeprod!$B$1:$AJ$1,0),FALSE)/1,0)-IFERROR(VLOOKUP($B335,'Slutlig allokering kvv'!$B$2:$AJ$550,MATCH(Y$4,'Slutlig allokering kvv'!$B$1:$AJ$1,0),FALSE)/1,0)</f>
        <v>0</v>
      </c>
      <c r="Z335">
        <f>IFERROR(VLOOKUP($B335,Kraftvärmeprod!$B$1:$AJ$550,MATCH(Z$4,Kraftvärmeprod!$B$1:$AJ$1,0),FALSE)/1,0)-IFERROR(VLOOKUP($B335,'Slutlig allokering kvv'!$B$2:$AJ$550,MATCH(Z$4,'Slutlig allokering kvv'!$B$1:$AJ$1,0),FALSE)/1,0)</f>
        <v>0</v>
      </c>
      <c r="AA335">
        <f>IFERROR(VLOOKUP($B335,Kraftvärmeprod!$B$1:$AJ$550,MATCH(AA$4,Kraftvärmeprod!$B$1:$AJ$1,0),FALSE)/1,0)-IFERROR(VLOOKUP($B335,'Slutlig allokering kvv'!$B$2:$AJ$550,MATCH(AA$4,'Slutlig allokering kvv'!$B$1:$AJ$1,0),FALSE)/1,0)</f>
        <v>0</v>
      </c>
      <c r="AB335">
        <f>IFERROR(VLOOKUP($B335,Kraftvärmeprod!$B$1:$AJ$550,MATCH(AB$4,Kraftvärmeprod!$B$1:$AJ$1,0),FALSE)/1,0)-IFERROR(VLOOKUP($B335,'Slutlig allokering kvv'!$B$2:$AJ$550,MATCH(AB$4,'Slutlig allokering kvv'!$B$1:$AJ$1,0),FALSE)/1,0)</f>
        <v>0</v>
      </c>
      <c r="AC335">
        <f>IFERROR(VLOOKUP($B335,Kraftvärmeprod!$B$1:$AJ$550,MATCH(AC$4,Kraftvärmeprod!$B$1:$AJ$1,0),FALSE)/1,0)-IFERROR(VLOOKUP($B335,'Slutlig allokering kvv'!$B$2:$AJ$550,MATCH(AC$4,'Slutlig allokering kvv'!$B$1:$AJ$1,0),FALSE)/1,0)</f>
        <v>0</v>
      </c>
      <c r="AD335">
        <f>IFERROR(VLOOKUP($B335,Miljö!$B$1:$E$471,MATCH("Hjälpel kraftvärme (GWh)",Miljö!$B$1:$E$1,0),FALSE)/1,0)-IFERROR(VLOOKUP($B335,'Slutlig allokering kvv'!$B$2:$AJ$550,MATCH(AD$4,'Slutlig allokering kvv'!$B$1:$AJ$1,0),FALSE)/1,0)</f>
        <v>0</v>
      </c>
      <c r="AH335">
        <f t="shared" si="10"/>
        <v>0</v>
      </c>
      <c r="AJ335">
        <f>IFERROR(VLOOKUP($B335,'Slutlig allokering kvv'!$B$2:$AX$550,MATCH("Summa slutlig allokerad tillförd energi (utan hjälpel och rökgaskondensering):",'Slutlig allokering kvv'!$B$1:$AX$1,0),FALSE)/1,"")</f>
        <v>0</v>
      </c>
      <c r="AL335" s="195" t="str">
        <f>IFERROR(1-VLOOKUP($B335,'Slutlig allokering kvv'!$B$2:$AX$550,MATCH("Andel av bränsle i kvv som allokerats till värme, exklusive rökgaskondensering och hjälpel",'Slutlig allokering kvv'!$B$1:$AX$1,0),FALSE),"")</f>
        <v/>
      </c>
      <c r="AN335" s="195" t="str">
        <f t="shared" si="11"/>
        <v/>
      </c>
    </row>
    <row r="336" spans="1:40" x14ac:dyDescent="0.25">
      <c r="A336" s="2" t="s">
        <v>493</v>
      </c>
      <c r="B336" s="2" t="s">
        <v>495</v>
      </c>
      <c r="C336" t="str">
        <f>IFERROR(VLOOKUP($B336,Kraftvärmeprod!$B$1:$AH$479,MATCH(C$4,Kraftvärmeprod!$B$1:$AG$1,0),FALSE)/1,"")</f>
        <v/>
      </c>
      <c r="D336" t="str">
        <f>IFERROR(VLOOKUP($B336,Kraftvärmeprod!$B$1:$AH$479,MATCH(D$4,Kraftvärmeprod!$B$1:$AG$1,0),FALSE)/1,"")</f>
        <v/>
      </c>
      <c r="F336">
        <f>IFERROR(VLOOKUP($B336,Kraftvärmeprod!$B$1:$AJ$550,MATCH(F$4,Kraftvärmeprod!$B$1:$AJ$1,0),FALSE)/1,0)-IFERROR(VLOOKUP($B336,'Slutlig allokering kvv'!$B$2:$AJ$550,MATCH(F$4,'Slutlig allokering kvv'!$B$1:$AJ$1,0),FALSE)/1,0)</f>
        <v>0</v>
      </c>
      <c r="G336">
        <f>IFERROR(VLOOKUP($B336,Kraftvärmeprod!$B$1:$AJ$550,MATCH(G$4,Kraftvärmeprod!$B$1:$AJ$1,0),FALSE)/1,0)-IFERROR(VLOOKUP($B336,'Slutlig allokering kvv'!$B$2:$AJ$550,MATCH(G$4,'Slutlig allokering kvv'!$B$1:$AJ$1,0),FALSE)/1,0)</f>
        <v>0</v>
      </c>
      <c r="H336">
        <f>IFERROR(VLOOKUP($B336,Kraftvärmeprod!$B$1:$AJ$550,MATCH(H$4,Kraftvärmeprod!$B$1:$AJ$1,0),FALSE)/1,0)-IFERROR(VLOOKUP($B336,'Slutlig allokering kvv'!$B$2:$AJ$550,MATCH(H$4,'Slutlig allokering kvv'!$B$1:$AJ$1,0),FALSE)/1,0)</f>
        <v>0</v>
      </c>
      <c r="I336">
        <f>IFERROR(VLOOKUP($B336,Kraftvärmeprod!$B$1:$AJ$550,MATCH(I$4,Kraftvärmeprod!$B$1:$AJ$1,0),FALSE)/1,0)-IFERROR(VLOOKUP($B336,'Slutlig allokering kvv'!$B$2:$AJ$550,MATCH(I$4,'Slutlig allokering kvv'!$B$1:$AJ$1,0),FALSE)/1,0)</f>
        <v>0</v>
      </c>
      <c r="J336">
        <f>IFERROR(VLOOKUP($B336,Kraftvärmeprod!$B$1:$AJ$550,MATCH(J$4,Kraftvärmeprod!$B$1:$AJ$1,0),FALSE)/1,0)-IFERROR(VLOOKUP($B336,'Slutlig allokering kvv'!$B$2:$AJ$550,MATCH(J$4,'Slutlig allokering kvv'!$B$1:$AJ$1,0),FALSE)/1,0)</f>
        <v>0</v>
      </c>
      <c r="K336">
        <f>IFERROR(VLOOKUP($B336,Kraftvärmeprod!$B$1:$AJ$550,MATCH(K$4,Kraftvärmeprod!$B$1:$AJ$1,0),FALSE)/1,0)-IFERROR(VLOOKUP($B336,'Slutlig allokering kvv'!$B$2:$AJ$550,MATCH(K$4,'Slutlig allokering kvv'!$B$1:$AJ$1,0),FALSE)/1,0)</f>
        <v>0</v>
      </c>
      <c r="L336">
        <f>IFERROR(VLOOKUP($B336,Kraftvärmeprod!$B$1:$AJ$550,MATCH(L$4,Kraftvärmeprod!$B$1:$AJ$1,0),FALSE)/1,0)-IFERROR(VLOOKUP($B336,'Slutlig allokering kvv'!$B$2:$AJ$550,MATCH(L$4,'Slutlig allokering kvv'!$B$1:$AJ$1,0),FALSE)/1,0)</f>
        <v>0</v>
      </c>
      <c r="M336">
        <f>IFERROR(VLOOKUP($B336,Kraftvärmeprod!$B$1:$AJ$550,MATCH(M$4,Kraftvärmeprod!$B$1:$AJ$1,0),FALSE)/1,0)-IFERROR(VLOOKUP($B336,'Slutlig allokering kvv'!$B$2:$AJ$550,MATCH(M$4,'Slutlig allokering kvv'!$B$1:$AJ$1,0),FALSE)/1,0)</f>
        <v>0</v>
      </c>
      <c r="N336">
        <f>IFERROR(VLOOKUP($B336,Kraftvärmeprod!$B$1:$AJ$550,MATCH(N$4,Kraftvärmeprod!$B$1:$AJ$1,0),FALSE)/1,0)-IFERROR(VLOOKUP($B336,'Slutlig allokering kvv'!$B$2:$AJ$550,MATCH(N$4,'Slutlig allokering kvv'!$B$1:$AJ$1,0),FALSE)/1,0)</f>
        <v>0</v>
      </c>
      <c r="O336">
        <f>IFERROR(VLOOKUP($B336,Kraftvärmeprod!$B$1:$AJ$550,MATCH(O$4,Kraftvärmeprod!$B$1:$AJ$1,0),FALSE)/1,0)-IFERROR(VLOOKUP($B336,'Slutlig allokering kvv'!$B$2:$AJ$550,MATCH(O$4,'Slutlig allokering kvv'!$B$1:$AJ$1,0),FALSE)/1,0)</f>
        <v>0</v>
      </c>
      <c r="P336">
        <f>IFERROR(VLOOKUP($B336,Kraftvärmeprod!$B$1:$AJ$550,MATCH(P$4,Kraftvärmeprod!$B$1:$AJ$1,0),FALSE)/1,0)-IFERROR(VLOOKUP($B336,'Slutlig allokering kvv'!$B$2:$AJ$550,MATCH(P$4,'Slutlig allokering kvv'!$B$1:$AJ$1,0),FALSE)/1,0)</f>
        <v>0</v>
      </c>
      <c r="Q336">
        <f>IFERROR(VLOOKUP($B336,Kraftvärmeprod!$B$1:$AJ$550,MATCH(Q$4,Kraftvärmeprod!$B$1:$AJ$1,0),FALSE)/1,0)-IFERROR(VLOOKUP($B336,'Slutlig allokering kvv'!$B$2:$AJ$550,MATCH(Q$4,'Slutlig allokering kvv'!$B$1:$AJ$1,0),FALSE)/1,0)</f>
        <v>0</v>
      </c>
      <c r="R336">
        <f>IFERROR(VLOOKUP($B336,Kraftvärmeprod!$B$1:$AJ$550,MATCH(R$4,Kraftvärmeprod!$B$1:$AJ$1,0),FALSE)/1,0)-IFERROR(VLOOKUP($B336,'Slutlig allokering kvv'!$B$2:$AJ$550,MATCH(R$4,'Slutlig allokering kvv'!$B$1:$AJ$1,0),FALSE)/1,0)</f>
        <v>0</v>
      </c>
      <c r="S336">
        <f>IFERROR(VLOOKUP($B336,Kraftvärmeprod!$B$1:$AJ$550,MATCH(S$4,Kraftvärmeprod!$B$1:$AJ$1,0),FALSE)/1,0)-IFERROR(VLOOKUP($B336,'Slutlig allokering kvv'!$B$2:$AJ$550,MATCH(S$4,'Slutlig allokering kvv'!$B$1:$AJ$1,0),FALSE)/1,0)</f>
        <v>0</v>
      </c>
      <c r="T336">
        <f>IFERROR(VLOOKUP($B336,Kraftvärmeprod!$B$1:$AJ$550,MATCH(T$4,Kraftvärmeprod!$B$1:$AJ$1,0),FALSE)/1,0)-IFERROR(VLOOKUP($B336,'Slutlig allokering kvv'!$B$2:$AJ$550,MATCH(T$4,'Slutlig allokering kvv'!$B$1:$AJ$1,0),FALSE)/1,0)</f>
        <v>0</v>
      </c>
      <c r="U336">
        <f>IFERROR(VLOOKUP($B336,Kraftvärmeprod!$B$1:$AJ$550,MATCH(U$4,Kraftvärmeprod!$B$1:$AJ$1,0),FALSE)/1,0)-IFERROR(VLOOKUP($B336,'Slutlig allokering kvv'!$B$2:$AJ$550,MATCH(U$4,'Slutlig allokering kvv'!$B$1:$AJ$1,0),FALSE)/1,0)</f>
        <v>0</v>
      </c>
      <c r="V336">
        <f>IFERROR(VLOOKUP($B336,Kraftvärmeprod!$B$1:$AJ$550,MATCH(V$4,Kraftvärmeprod!$B$1:$AJ$1,0),FALSE)/1,0)-IFERROR(VLOOKUP($B336,'Slutlig allokering kvv'!$B$2:$AJ$550,MATCH(V$4,'Slutlig allokering kvv'!$B$1:$AJ$1,0),FALSE)/1,0)</f>
        <v>0</v>
      </c>
      <c r="W336">
        <f>IFERROR(VLOOKUP($B336,Kraftvärmeprod!$B$1:$AJ$550,MATCH(W$4,Kraftvärmeprod!$B$1:$AJ$1,0),FALSE)/1,0)-IFERROR(VLOOKUP($B336,'Slutlig allokering kvv'!$B$2:$AJ$550,MATCH(W$4,'Slutlig allokering kvv'!$B$1:$AJ$1,0),FALSE)/1,0)</f>
        <v>0</v>
      </c>
      <c r="X336">
        <f>IFERROR(VLOOKUP($B336,Kraftvärmeprod!$B$1:$AJ$550,MATCH(X$4,Kraftvärmeprod!$B$1:$AJ$1,0),FALSE)/1,0)-IFERROR(VLOOKUP($B336,'Slutlig allokering kvv'!$B$2:$AJ$550,MATCH(X$4,'Slutlig allokering kvv'!$B$1:$AJ$1,0),FALSE)/1,0)</f>
        <v>0</v>
      </c>
      <c r="Y336">
        <f>IFERROR(VLOOKUP($B336,Kraftvärmeprod!$B$1:$AJ$550,MATCH(Y$4,Kraftvärmeprod!$B$1:$AJ$1,0),FALSE)/1,0)-IFERROR(VLOOKUP($B336,'Slutlig allokering kvv'!$B$2:$AJ$550,MATCH(Y$4,'Slutlig allokering kvv'!$B$1:$AJ$1,0),FALSE)/1,0)</f>
        <v>0</v>
      </c>
      <c r="Z336">
        <f>IFERROR(VLOOKUP($B336,Kraftvärmeprod!$B$1:$AJ$550,MATCH(Z$4,Kraftvärmeprod!$B$1:$AJ$1,0),FALSE)/1,0)-IFERROR(VLOOKUP($B336,'Slutlig allokering kvv'!$B$2:$AJ$550,MATCH(Z$4,'Slutlig allokering kvv'!$B$1:$AJ$1,0),FALSE)/1,0)</f>
        <v>0</v>
      </c>
      <c r="AA336">
        <f>IFERROR(VLOOKUP($B336,Kraftvärmeprod!$B$1:$AJ$550,MATCH(AA$4,Kraftvärmeprod!$B$1:$AJ$1,0),FALSE)/1,0)-IFERROR(VLOOKUP($B336,'Slutlig allokering kvv'!$B$2:$AJ$550,MATCH(AA$4,'Slutlig allokering kvv'!$B$1:$AJ$1,0),FALSE)/1,0)</f>
        <v>0</v>
      </c>
      <c r="AB336">
        <f>IFERROR(VLOOKUP($B336,Kraftvärmeprod!$B$1:$AJ$550,MATCH(AB$4,Kraftvärmeprod!$B$1:$AJ$1,0),FALSE)/1,0)-IFERROR(VLOOKUP($B336,'Slutlig allokering kvv'!$B$2:$AJ$550,MATCH(AB$4,'Slutlig allokering kvv'!$B$1:$AJ$1,0),FALSE)/1,0)</f>
        <v>0</v>
      </c>
      <c r="AC336">
        <f>IFERROR(VLOOKUP($B336,Kraftvärmeprod!$B$1:$AJ$550,MATCH(AC$4,Kraftvärmeprod!$B$1:$AJ$1,0),FALSE)/1,0)-IFERROR(VLOOKUP($B336,'Slutlig allokering kvv'!$B$2:$AJ$550,MATCH(AC$4,'Slutlig allokering kvv'!$B$1:$AJ$1,0),FALSE)/1,0)</f>
        <v>0</v>
      </c>
      <c r="AD336">
        <f>IFERROR(VLOOKUP($B336,Miljö!$B$1:$E$471,MATCH("Hjälpel kraftvärme (GWh)",Miljö!$B$1:$E$1,0),FALSE)/1,0)-IFERROR(VLOOKUP($B336,'Slutlig allokering kvv'!$B$2:$AJ$550,MATCH(AD$4,'Slutlig allokering kvv'!$B$1:$AJ$1,0),FALSE)/1,0)</f>
        <v>0</v>
      </c>
      <c r="AH336">
        <f t="shared" si="10"/>
        <v>0</v>
      </c>
      <c r="AJ336">
        <f>IFERROR(VLOOKUP($B336,'Slutlig allokering kvv'!$B$2:$AX$550,MATCH("Summa slutlig allokerad tillförd energi (utan hjälpel och rökgaskondensering):",'Slutlig allokering kvv'!$B$1:$AX$1,0),FALSE)/1,"")</f>
        <v>0</v>
      </c>
      <c r="AL336" s="195" t="str">
        <f>IFERROR(1-VLOOKUP($B336,'Slutlig allokering kvv'!$B$2:$AX$550,MATCH("Andel av bränsle i kvv som allokerats till värme, exklusive rökgaskondensering och hjälpel",'Slutlig allokering kvv'!$B$1:$AX$1,0),FALSE),"")</f>
        <v/>
      </c>
      <c r="AN336" s="195" t="str">
        <f t="shared" si="11"/>
        <v/>
      </c>
    </row>
    <row r="337" spans="1:40" x14ac:dyDescent="0.25">
      <c r="A337" s="2" t="s">
        <v>493</v>
      </c>
      <c r="B337" s="2" t="s">
        <v>496</v>
      </c>
      <c r="C337">
        <f>IFERROR(VLOOKUP($B337,Kraftvärmeprod!$B$1:$AH$479,MATCH(C$4,Kraftvärmeprod!$B$1:$AG$1,0),FALSE)/1,"")</f>
        <v>162.30000000000001</v>
      </c>
      <c r="D337">
        <f>IFERROR(VLOOKUP($B337,Kraftvärmeprod!$B$1:$AH$479,MATCH(D$4,Kraftvärmeprod!$B$1:$AG$1,0),FALSE)/1,"")</f>
        <v>41.5</v>
      </c>
      <c r="F337">
        <f>IFERROR(VLOOKUP($B337,Kraftvärmeprod!$B$1:$AJ$550,MATCH(F$4,Kraftvärmeprod!$B$1:$AJ$1,0),FALSE)/1,0)-IFERROR(VLOOKUP($B337,'Slutlig allokering kvv'!$B$2:$AJ$550,MATCH(F$4,'Slutlig allokering kvv'!$B$1:$AJ$1,0),FALSE)/1,0)</f>
        <v>0</v>
      </c>
      <c r="G337">
        <f>IFERROR(VLOOKUP($B337,Kraftvärmeprod!$B$1:$AJ$550,MATCH(G$4,Kraftvärmeprod!$B$1:$AJ$1,0),FALSE)/1,0)-IFERROR(VLOOKUP($B337,'Slutlig allokering kvv'!$B$2:$AJ$550,MATCH(G$4,'Slutlig allokering kvv'!$B$1:$AJ$1,0),FALSE)/1,0)</f>
        <v>0</v>
      </c>
      <c r="H337">
        <f>IFERROR(VLOOKUP($B337,Kraftvärmeprod!$B$1:$AJ$550,MATCH(H$4,Kraftvärmeprod!$B$1:$AJ$1,0),FALSE)/1,0)-IFERROR(VLOOKUP($B337,'Slutlig allokering kvv'!$B$2:$AJ$550,MATCH(H$4,'Slutlig allokering kvv'!$B$1:$AJ$1,0),FALSE)/1,0)</f>
        <v>0</v>
      </c>
      <c r="I337">
        <f>IFERROR(VLOOKUP($B337,Kraftvärmeprod!$B$1:$AJ$550,MATCH(I$4,Kraftvärmeprod!$B$1:$AJ$1,0),FALSE)/1,0)-IFERROR(VLOOKUP($B337,'Slutlig allokering kvv'!$B$2:$AJ$550,MATCH(I$4,'Slutlig allokering kvv'!$B$1:$AJ$1,0),FALSE)/1,0)</f>
        <v>0</v>
      </c>
      <c r="J337">
        <f>IFERROR(VLOOKUP($B337,Kraftvärmeprod!$B$1:$AJ$550,MATCH(J$4,Kraftvärmeprod!$B$1:$AJ$1,0),FALSE)/1,0)-IFERROR(VLOOKUP($B337,'Slutlig allokering kvv'!$B$2:$AJ$550,MATCH(J$4,'Slutlig allokering kvv'!$B$1:$AJ$1,0),FALSE)/1,0)</f>
        <v>0</v>
      </c>
      <c r="K337">
        <f>IFERROR(VLOOKUP($B337,Kraftvärmeprod!$B$1:$AJ$550,MATCH(K$4,Kraftvärmeprod!$B$1:$AJ$1,0),FALSE)/1,0)-IFERROR(VLOOKUP($B337,'Slutlig allokering kvv'!$B$2:$AJ$550,MATCH(K$4,'Slutlig allokering kvv'!$B$1:$AJ$1,0),FALSE)/1,0)</f>
        <v>0</v>
      </c>
      <c r="L337">
        <f>IFERROR(VLOOKUP($B337,Kraftvärmeprod!$B$1:$AJ$550,MATCH(L$4,Kraftvärmeprod!$B$1:$AJ$1,0),FALSE)/1,0)-IFERROR(VLOOKUP($B337,'Slutlig allokering kvv'!$B$2:$AJ$550,MATCH(L$4,'Slutlig allokering kvv'!$B$1:$AJ$1,0),FALSE)/1,0)</f>
        <v>0</v>
      </c>
      <c r="M337">
        <f>IFERROR(VLOOKUP($B337,Kraftvärmeprod!$B$1:$AJ$550,MATCH(M$4,Kraftvärmeprod!$B$1:$AJ$1,0),FALSE)/1,0)-IFERROR(VLOOKUP($B337,'Slutlig allokering kvv'!$B$2:$AJ$550,MATCH(M$4,'Slutlig allokering kvv'!$B$1:$AJ$1,0),FALSE)/1,0)</f>
        <v>0</v>
      </c>
      <c r="N337">
        <f>IFERROR(VLOOKUP($B337,Kraftvärmeprod!$B$1:$AJ$550,MATCH(N$4,Kraftvärmeprod!$B$1:$AJ$1,0),FALSE)/1,0)-IFERROR(VLOOKUP($B337,'Slutlig allokering kvv'!$B$2:$AJ$550,MATCH(N$4,'Slutlig allokering kvv'!$B$1:$AJ$1,0),FALSE)/1,0)</f>
        <v>0</v>
      </c>
      <c r="O337">
        <f>IFERROR(VLOOKUP($B337,Kraftvärmeprod!$B$1:$AJ$550,MATCH(O$4,Kraftvärmeprod!$B$1:$AJ$1,0),FALSE)/1,0)-IFERROR(VLOOKUP($B337,'Slutlig allokering kvv'!$B$2:$AJ$550,MATCH(O$4,'Slutlig allokering kvv'!$B$1:$AJ$1,0),FALSE)/1,0)</f>
        <v>0</v>
      </c>
      <c r="P337">
        <f>IFERROR(VLOOKUP($B337,Kraftvärmeprod!$B$1:$AJ$550,MATCH(P$4,Kraftvärmeprod!$B$1:$AJ$1,0),FALSE)/1,0)-IFERROR(VLOOKUP($B337,'Slutlig allokering kvv'!$B$2:$AJ$550,MATCH(P$4,'Slutlig allokering kvv'!$B$1:$AJ$1,0),FALSE)/1,0)</f>
        <v>0</v>
      </c>
      <c r="Q337">
        <f>IFERROR(VLOOKUP($B337,Kraftvärmeprod!$B$1:$AJ$550,MATCH(Q$4,Kraftvärmeprod!$B$1:$AJ$1,0),FALSE)/1,0)-IFERROR(VLOOKUP($B337,'Slutlig allokering kvv'!$B$2:$AJ$550,MATCH(Q$4,'Slutlig allokering kvv'!$B$1:$AJ$1,0),FALSE)/1,0)</f>
        <v>2.0794400000000004</v>
      </c>
      <c r="R337">
        <f>IFERROR(VLOOKUP($B337,Kraftvärmeprod!$B$1:$AJ$550,MATCH(R$4,Kraftvärmeprod!$B$1:$AJ$1,0),FALSE)/1,0)-IFERROR(VLOOKUP($B337,'Slutlig allokering kvv'!$B$2:$AJ$550,MATCH(R$4,'Slutlig allokering kvv'!$B$1:$AJ$1,0),FALSE)/1,0)</f>
        <v>0</v>
      </c>
      <c r="S337">
        <f>IFERROR(VLOOKUP($B337,Kraftvärmeprod!$B$1:$AJ$550,MATCH(S$4,Kraftvärmeprod!$B$1:$AJ$1,0),FALSE)/1,0)-IFERROR(VLOOKUP($B337,'Slutlig allokering kvv'!$B$2:$AJ$550,MATCH(S$4,'Slutlig allokering kvv'!$B$1:$AJ$1,0),FALSE)/1,0)</f>
        <v>0</v>
      </c>
      <c r="T337">
        <f>IFERROR(VLOOKUP($B337,Kraftvärmeprod!$B$1:$AJ$550,MATCH(T$4,Kraftvärmeprod!$B$1:$AJ$1,0),FALSE)/1,0)-IFERROR(VLOOKUP($B337,'Slutlig allokering kvv'!$B$2:$AJ$550,MATCH(T$4,'Slutlig allokering kvv'!$B$1:$AJ$1,0),FALSE)/1,0)</f>
        <v>0</v>
      </c>
      <c r="U337">
        <f>IFERROR(VLOOKUP($B337,Kraftvärmeprod!$B$1:$AJ$550,MATCH(U$4,Kraftvärmeprod!$B$1:$AJ$1,0),FALSE)/1,0)-IFERROR(VLOOKUP($B337,'Slutlig allokering kvv'!$B$2:$AJ$550,MATCH(U$4,'Slutlig allokering kvv'!$B$1:$AJ$1,0),FALSE)/1,0)</f>
        <v>0</v>
      </c>
      <c r="V337">
        <f>IFERROR(VLOOKUP($B337,Kraftvärmeprod!$B$1:$AJ$550,MATCH(V$4,Kraftvärmeprod!$B$1:$AJ$1,0),FALSE)/1,0)-IFERROR(VLOOKUP($B337,'Slutlig allokering kvv'!$B$2:$AJ$550,MATCH(V$4,'Slutlig allokering kvv'!$B$1:$AJ$1,0),FALSE)/1,0)</f>
        <v>0</v>
      </c>
      <c r="W337">
        <f>IFERROR(VLOOKUP($B337,Kraftvärmeprod!$B$1:$AJ$550,MATCH(W$4,Kraftvärmeprod!$B$1:$AJ$1,0),FALSE)/1,0)-IFERROR(VLOOKUP($B337,'Slutlig allokering kvv'!$B$2:$AJ$550,MATCH(W$4,'Slutlig allokering kvv'!$B$1:$AJ$1,0),FALSE)/1,0)</f>
        <v>0</v>
      </c>
      <c r="X337">
        <f>IFERROR(VLOOKUP($B337,Kraftvärmeprod!$B$1:$AJ$550,MATCH(X$4,Kraftvärmeprod!$B$1:$AJ$1,0),FALSE)/1,0)-IFERROR(VLOOKUP($B337,'Slutlig allokering kvv'!$B$2:$AJ$550,MATCH(X$4,'Slutlig allokering kvv'!$B$1:$AJ$1,0),FALSE)/1,0)</f>
        <v>0</v>
      </c>
      <c r="Y337">
        <f>IFERROR(VLOOKUP($B337,Kraftvärmeprod!$B$1:$AJ$550,MATCH(Y$4,Kraftvärmeprod!$B$1:$AJ$1,0),FALSE)/1,0)-IFERROR(VLOOKUP($B337,'Slutlig allokering kvv'!$B$2:$AJ$550,MATCH(Y$4,'Slutlig allokering kvv'!$B$1:$AJ$1,0),FALSE)/1,0)</f>
        <v>0</v>
      </c>
      <c r="Z337">
        <f>IFERROR(VLOOKUP($B337,Kraftvärmeprod!$B$1:$AJ$550,MATCH(Z$4,Kraftvärmeprod!$B$1:$AJ$1,0),FALSE)/1,0)-IFERROR(VLOOKUP($B337,'Slutlig allokering kvv'!$B$2:$AJ$550,MATCH(Z$4,'Slutlig allokering kvv'!$B$1:$AJ$1,0),FALSE)/1,0)</f>
        <v>0</v>
      </c>
      <c r="AA337">
        <f>IFERROR(VLOOKUP($B337,Kraftvärmeprod!$B$1:$AJ$550,MATCH(AA$4,Kraftvärmeprod!$B$1:$AJ$1,0),FALSE)/1,0)-IFERROR(VLOOKUP($B337,'Slutlig allokering kvv'!$B$2:$AJ$550,MATCH(AA$4,'Slutlig allokering kvv'!$B$1:$AJ$1,0),FALSE)/1,0)</f>
        <v>99.634</v>
      </c>
      <c r="AB337">
        <f>IFERROR(VLOOKUP($B337,Kraftvärmeprod!$B$1:$AJ$550,MATCH(AB$4,Kraftvärmeprod!$B$1:$AJ$1,0),FALSE)/1,0)-IFERROR(VLOOKUP($B337,'Slutlig allokering kvv'!$B$2:$AJ$550,MATCH(AB$4,'Slutlig allokering kvv'!$B$1:$AJ$1,0),FALSE)/1,0)</f>
        <v>0</v>
      </c>
      <c r="AC337">
        <f>IFERROR(VLOOKUP($B337,Kraftvärmeprod!$B$1:$AJ$550,MATCH(AC$4,Kraftvärmeprod!$B$1:$AJ$1,0),FALSE)/1,0)-IFERROR(VLOOKUP($B337,'Slutlig allokering kvv'!$B$2:$AJ$550,MATCH(AC$4,'Slutlig allokering kvv'!$B$1:$AJ$1,0),FALSE)/1,0)</f>
        <v>0</v>
      </c>
      <c r="AD337">
        <f>IFERROR(VLOOKUP($B337,Miljö!$B$1:$E$471,MATCH("Hjälpel kraftvärme (GWh)",Miljö!$B$1:$E$1,0),FALSE)/1,0)-IFERROR(VLOOKUP($B337,'Slutlig allokering kvv'!$B$2:$AJ$550,MATCH(AD$4,'Slutlig allokering kvv'!$B$1:$AJ$1,0),FALSE)/1,0)</f>
        <v>8.0347299999999979</v>
      </c>
      <c r="AH337">
        <f t="shared" si="10"/>
        <v>101.71344000000001</v>
      </c>
      <c r="AJ337">
        <f>IFERROR(VLOOKUP($B337,'Slutlig allokering kvv'!$B$2:$AX$550,MATCH("Summa slutlig allokerad tillförd energi (utan hjälpel och rökgaskondensering):",'Slutlig allokering kvv'!$B$1:$AX$1,0),FALSE)/1,"")</f>
        <v>124.88656000000002</v>
      </c>
      <c r="AL337" s="195">
        <f>IFERROR(1-VLOOKUP($B337,'Slutlig allokering kvv'!$B$2:$AX$550,MATCH("Andel av bränsle i kvv som allokerats till värme, exklusive rökgaskondensering och hjälpel",'Slutlig allokering kvv'!$B$1:$AX$1,0),FALSE),"")</f>
        <v>0.44886778464254184</v>
      </c>
      <c r="AN337" s="195">
        <f t="shared" si="11"/>
        <v>0.4488677846425419</v>
      </c>
    </row>
    <row r="338" spans="1:40" x14ac:dyDescent="0.25">
      <c r="A338" s="2" t="s">
        <v>493</v>
      </c>
      <c r="B338" s="2" t="s">
        <v>497</v>
      </c>
      <c r="C338">
        <f>IFERROR(VLOOKUP($B338,Kraftvärmeprod!$B$1:$AH$479,MATCH(C$4,Kraftvärmeprod!$B$1:$AG$1,0),FALSE)/1,"")</f>
        <v>3.5449999999999999</v>
      </c>
      <c r="D338">
        <f>IFERROR(VLOOKUP($B338,Kraftvärmeprod!$B$1:$AH$479,MATCH(D$4,Kraftvärmeprod!$B$1:$AG$1,0),FALSE)/1,"")</f>
        <v>0.90500000000000003</v>
      </c>
      <c r="F338">
        <f>IFERROR(VLOOKUP($B338,Kraftvärmeprod!$B$1:$AJ$550,MATCH(F$4,Kraftvärmeprod!$B$1:$AJ$1,0),FALSE)/1,0)-IFERROR(VLOOKUP($B338,'Slutlig allokering kvv'!$B$2:$AJ$550,MATCH(F$4,'Slutlig allokering kvv'!$B$1:$AJ$1,0),FALSE)/1,0)</f>
        <v>0</v>
      </c>
      <c r="G338">
        <f>IFERROR(VLOOKUP($B338,Kraftvärmeprod!$B$1:$AJ$550,MATCH(G$4,Kraftvärmeprod!$B$1:$AJ$1,0),FALSE)/1,0)-IFERROR(VLOOKUP($B338,'Slutlig allokering kvv'!$B$2:$AJ$550,MATCH(G$4,'Slutlig allokering kvv'!$B$1:$AJ$1,0),FALSE)/1,0)</f>
        <v>0</v>
      </c>
      <c r="H338">
        <f>IFERROR(VLOOKUP($B338,Kraftvärmeprod!$B$1:$AJ$550,MATCH(H$4,Kraftvärmeprod!$B$1:$AJ$1,0),FALSE)/1,0)-IFERROR(VLOOKUP($B338,'Slutlig allokering kvv'!$B$2:$AJ$550,MATCH(H$4,'Slutlig allokering kvv'!$B$1:$AJ$1,0),FALSE)/1,0)</f>
        <v>0</v>
      </c>
      <c r="I338">
        <f>IFERROR(VLOOKUP($B338,Kraftvärmeprod!$B$1:$AJ$550,MATCH(I$4,Kraftvärmeprod!$B$1:$AJ$1,0),FALSE)/1,0)-IFERROR(VLOOKUP($B338,'Slutlig allokering kvv'!$B$2:$AJ$550,MATCH(I$4,'Slutlig allokering kvv'!$B$1:$AJ$1,0),FALSE)/1,0)</f>
        <v>0</v>
      </c>
      <c r="J338">
        <f>IFERROR(VLOOKUP($B338,Kraftvärmeprod!$B$1:$AJ$550,MATCH(J$4,Kraftvärmeprod!$B$1:$AJ$1,0),FALSE)/1,0)-IFERROR(VLOOKUP($B338,'Slutlig allokering kvv'!$B$2:$AJ$550,MATCH(J$4,'Slutlig allokering kvv'!$B$1:$AJ$1,0),FALSE)/1,0)</f>
        <v>0</v>
      </c>
      <c r="K338">
        <f>IFERROR(VLOOKUP($B338,Kraftvärmeprod!$B$1:$AJ$550,MATCH(K$4,Kraftvärmeprod!$B$1:$AJ$1,0),FALSE)/1,0)-IFERROR(VLOOKUP($B338,'Slutlig allokering kvv'!$B$2:$AJ$550,MATCH(K$4,'Slutlig allokering kvv'!$B$1:$AJ$1,0),FALSE)/1,0)</f>
        <v>0</v>
      </c>
      <c r="L338">
        <f>IFERROR(VLOOKUP($B338,Kraftvärmeprod!$B$1:$AJ$550,MATCH(L$4,Kraftvärmeprod!$B$1:$AJ$1,0),FALSE)/1,0)-IFERROR(VLOOKUP($B338,'Slutlig allokering kvv'!$B$2:$AJ$550,MATCH(L$4,'Slutlig allokering kvv'!$B$1:$AJ$1,0),FALSE)/1,0)</f>
        <v>0</v>
      </c>
      <c r="M338">
        <f>IFERROR(VLOOKUP($B338,Kraftvärmeprod!$B$1:$AJ$550,MATCH(M$4,Kraftvärmeprod!$B$1:$AJ$1,0),FALSE)/1,0)-IFERROR(VLOOKUP($B338,'Slutlig allokering kvv'!$B$2:$AJ$550,MATCH(M$4,'Slutlig allokering kvv'!$B$1:$AJ$1,0),FALSE)/1,0)</f>
        <v>0</v>
      </c>
      <c r="N338">
        <f>IFERROR(VLOOKUP($B338,Kraftvärmeprod!$B$1:$AJ$550,MATCH(N$4,Kraftvärmeprod!$B$1:$AJ$1,0),FALSE)/1,0)-IFERROR(VLOOKUP($B338,'Slutlig allokering kvv'!$B$2:$AJ$550,MATCH(N$4,'Slutlig allokering kvv'!$B$1:$AJ$1,0),FALSE)/1,0)</f>
        <v>0</v>
      </c>
      <c r="O338">
        <f>IFERROR(VLOOKUP($B338,Kraftvärmeprod!$B$1:$AJ$550,MATCH(O$4,Kraftvärmeprod!$B$1:$AJ$1,0),FALSE)/1,0)-IFERROR(VLOOKUP($B338,'Slutlig allokering kvv'!$B$2:$AJ$550,MATCH(O$4,'Slutlig allokering kvv'!$B$1:$AJ$1,0),FALSE)/1,0)</f>
        <v>0</v>
      </c>
      <c r="P338">
        <f>IFERROR(VLOOKUP($B338,Kraftvärmeprod!$B$1:$AJ$550,MATCH(P$4,Kraftvärmeprod!$B$1:$AJ$1,0),FALSE)/1,0)-IFERROR(VLOOKUP($B338,'Slutlig allokering kvv'!$B$2:$AJ$550,MATCH(P$4,'Slutlig allokering kvv'!$B$1:$AJ$1,0),FALSE)/1,0)</f>
        <v>0</v>
      </c>
      <c r="Q338">
        <f>IFERROR(VLOOKUP($B338,Kraftvärmeprod!$B$1:$AJ$550,MATCH(Q$4,Kraftvärmeprod!$B$1:$AJ$1,0),FALSE)/1,0)-IFERROR(VLOOKUP($B338,'Slutlig allokering kvv'!$B$2:$AJ$550,MATCH(Q$4,'Slutlig allokering kvv'!$B$1:$AJ$1,0),FALSE)/1,0)</f>
        <v>0</v>
      </c>
      <c r="R338">
        <f>IFERROR(VLOOKUP($B338,Kraftvärmeprod!$B$1:$AJ$550,MATCH(R$4,Kraftvärmeprod!$B$1:$AJ$1,0),FALSE)/1,0)-IFERROR(VLOOKUP($B338,'Slutlig allokering kvv'!$B$2:$AJ$550,MATCH(R$4,'Slutlig allokering kvv'!$B$1:$AJ$1,0),FALSE)/1,0)</f>
        <v>0</v>
      </c>
      <c r="S338">
        <f>IFERROR(VLOOKUP($B338,Kraftvärmeprod!$B$1:$AJ$550,MATCH(S$4,Kraftvärmeprod!$B$1:$AJ$1,0),FALSE)/1,0)-IFERROR(VLOOKUP($B338,'Slutlig allokering kvv'!$B$2:$AJ$550,MATCH(S$4,'Slutlig allokering kvv'!$B$1:$AJ$1,0),FALSE)/1,0)</f>
        <v>0</v>
      </c>
      <c r="T338">
        <f>IFERROR(VLOOKUP($B338,Kraftvärmeprod!$B$1:$AJ$550,MATCH(T$4,Kraftvärmeprod!$B$1:$AJ$1,0),FALSE)/1,0)-IFERROR(VLOOKUP($B338,'Slutlig allokering kvv'!$B$2:$AJ$550,MATCH(T$4,'Slutlig allokering kvv'!$B$1:$AJ$1,0),FALSE)/1,0)</f>
        <v>0</v>
      </c>
      <c r="U338">
        <f>IFERROR(VLOOKUP($B338,Kraftvärmeprod!$B$1:$AJ$550,MATCH(U$4,Kraftvärmeprod!$B$1:$AJ$1,0),FALSE)/1,0)-IFERROR(VLOOKUP($B338,'Slutlig allokering kvv'!$B$2:$AJ$550,MATCH(U$4,'Slutlig allokering kvv'!$B$1:$AJ$1,0),FALSE)/1,0)</f>
        <v>0</v>
      </c>
      <c r="V338">
        <f>IFERROR(VLOOKUP($B338,Kraftvärmeprod!$B$1:$AJ$550,MATCH(V$4,Kraftvärmeprod!$B$1:$AJ$1,0),FALSE)/1,0)-IFERROR(VLOOKUP($B338,'Slutlig allokering kvv'!$B$2:$AJ$550,MATCH(V$4,'Slutlig allokering kvv'!$B$1:$AJ$1,0),FALSE)/1,0)</f>
        <v>0</v>
      </c>
      <c r="W338">
        <f>IFERROR(VLOOKUP($B338,Kraftvärmeprod!$B$1:$AJ$550,MATCH(W$4,Kraftvärmeprod!$B$1:$AJ$1,0),FALSE)/1,0)-IFERROR(VLOOKUP($B338,'Slutlig allokering kvv'!$B$2:$AJ$550,MATCH(W$4,'Slutlig allokering kvv'!$B$1:$AJ$1,0),FALSE)/1,0)</f>
        <v>0</v>
      </c>
      <c r="X338">
        <f>IFERROR(VLOOKUP($B338,Kraftvärmeprod!$B$1:$AJ$550,MATCH(X$4,Kraftvärmeprod!$B$1:$AJ$1,0),FALSE)/1,0)-IFERROR(VLOOKUP($B338,'Slutlig allokering kvv'!$B$2:$AJ$550,MATCH(X$4,'Slutlig allokering kvv'!$B$1:$AJ$1,0),FALSE)/1,0)</f>
        <v>0</v>
      </c>
      <c r="Y338">
        <f>IFERROR(VLOOKUP($B338,Kraftvärmeprod!$B$1:$AJ$550,MATCH(Y$4,Kraftvärmeprod!$B$1:$AJ$1,0),FALSE)/1,0)-IFERROR(VLOOKUP($B338,'Slutlig allokering kvv'!$B$2:$AJ$550,MATCH(Y$4,'Slutlig allokering kvv'!$B$1:$AJ$1,0),FALSE)/1,0)</f>
        <v>3.5955699999999993E-2</v>
      </c>
      <c r="Z338">
        <f>IFERROR(VLOOKUP($B338,Kraftvärmeprod!$B$1:$AJ$550,MATCH(Z$4,Kraftvärmeprod!$B$1:$AJ$1,0),FALSE)/1,0)-IFERROR(VLOOKUP($B338,'Slutlig allokering kvv'!$B$2:$AJ$550,MATCH(Z$4,'Slutlig allokering kvv'!$B$1:$AJ$1,0),FALSE)/1,0)</f>
        <v>0</v>
      </c>
      <c r="AA338">
        <f>IFERROR(VLOOKUP($B338,Kraftvärmeprod!$B$1:$AJ$550,MATCH(AA$4,Kraftvärmeprod!$B$1:$AJ$1,0),FALSE)/1,0)-IFERROR(VLOOKUP($B338,'Slutlig allokering kvv'!$B$2:$AJ$550,MATCH(AA$4,'Slutlig allokering kvv'!$B$1:$AJ$1,0),FALSE)/1,0)</f>
        <v>1.7027099999999997</v>
      </c>
      <c r="AB338">
        <f>IFERROR(VLOOKUP($B338,Kraftvärmeprod!$B$1:$AJ$550,MATCH(AB$4,Kraftvärmeprod!$B$1:$AJ$1,0),FALSE)/1,0)-IFERROR(VLOOKUP($B338,'Slutlig allokering kvv'!$B$2:$AJ$550,MATCH(AB$4,'Slutlig allokering kvv'!$B$1:$AJ$1,0),FALSE)/1,0)</f>
        <v>0</v>
      </c>
      <c r="AC338">
        <f>IFERROR(VLOOKUP($B338,Kraftvärmeprod!$B$1:$AJ$550,MATCH(AC$4,Kraftvärmeprod!$B$1:$AJ$1,0),FALSE)/1,0)-IFERROR(VLOOKUP($B338,'Slutlig allokering kvv'!$B$2:$AJ$550,MATCH(AC$4,'Slutlig allokering kvv'!$B$1:$AJ$1,0),FALSE)/1,0)</f>
        <v>0</v>
      </c>
      <c r="AD338">
        <f>IFERROR(VLOOKUP($B338,Miljö!$B$1:$E$471,MATCH("Hjälpel kraftvärme (GWh)",Miljö!$B$1:$E$1,0),FALSE)/1,0)-IFERROR(VLOOKUP($B338,'Slutlig allokering kvv'!$B$2:$AJ$550,MATCH(AD$4,'Slutlig allokering kvv'!$B$1:$AJ$1,0),FALSE)/1,0)</f>
        <v>0.13453699999999999</v>
      </c>
      <c r="AH338">
        <f t="shared" si="10"/>
        <v>1.7386656999999996</v>
      </c>
      <c r="AJ338">
        <f>IFERROR(VLOOKUP($B338,'Slutlig allokering kvv'!$B$2:$AX$550,MATCH("Summa slutlig allokerad tillförd energi (utan hjälpel och rökgaskondensering):",'Slutlig allokering kvv'!$B$1:$AX$1,0),FALSE)/1,"")</f>
        <v>2.1383343000000004</v>
      </c>
      <c r="AL338" s="195">
        <f>IFERROR(1-VLOOKUP($B338,'Slutlig allokering kvv'!$B$2:$AX$550,MATCH("Andel av bränsle i kvv som allokerats till värme, exklusive rökgaskondensering och hjälpel",'Slutlig allokering kvv'!$B$1:$AX$1,0),FALSE),"")</f>
        <v>0.44845646118132565</v>
      </c>
      <c r="AN338" s="195">
        <f t="shared" si="11"/>
        <v>0.44845646118132571</v>
      </c>
    </row>
    <row r="339" spans="1:40" x14ac:dyDescent="0.25">
      <c r="A339" s="2" t="s">
        <v>493</v>
      </c>
      <c r="B339" s="2" t="s">
        <v>498</v>
      </c>
      <c r="C339" t="str">
        <f>IFERROR(VLOOKUP($B339,Kraftvärmeprod!$B$1:$AH$479,MATCH(C$4,Kraftvärmeprod!$B$1:$AG$1,0),FALSE)/1,"")</f>
        <v/>
      </c>
      <c r="D339" t="str">
        <f>IFERROR(VLOOKUP($B339,Kraftvärmeprod!$B$1:$AH$479,MATCH(D$4,Kraftvärmeprod!$B$1:$AG$1,0),FALSE)/1,"")</f>
        <v/>
      </c>
      <c r="F339">
        <f>IFERROR(VLOOKUP($B339,Kraftvärmeprod!$B$1:$AJ$550,MATCH(F$4,Kraftvärmeprod!$B$1:$AJ$1,0),FALSE)/1,0)-IFERROR(VLOOKUP($B339,'Slutlig allokering kvv'!$B$2:$AJ$550,MATCH(F$4,'Slutlig allokering kvv'!$B$1:$AJ$1,0),FALSE)/1,0)</f>
        <v>0</v>
      </c>
      <c r="G339">
        <f>IFERROR(VLOOKUP($B339,Kraftvärmeprod!$B$1:$AJ$550,MATCH(G$4,Kraftvärmeprod!$B$1:$AJ$1,0),FALSE)/1,0)-IFERROR(VLOOKUP($B339,'Slutlig allokering kvv'!$B$2:$AJ$550,MATCH(G$4,'Slutlig allokering kvv'!$B$1:$AJ$1,0),FALSE)/1,0)</f>
        <v>0</v>
      </c>
      <c r="H339">
        <f>IFERROR(VLOOKUP($B339,Kraftvärmeprod!$B$1:$AJ$550,MATCH(H$4,Kraftvärmeprod!$B$1:$AJ$1,0),FALSE)/1,0)-IFERROR(VLOOKUP($B339,'Slutlig allokering kvv'!$B$2:$AJ$550,MATCH(H$4,'Slutlig allokering kvv'!$B$1:$AJ$1,0),FALSE)/1,0)</f>
        <v>0</v>
      </c>
      <c r="I339">
        <f>IFERROR(VLOOKUP($B339,Kraftvärmeprod!$B$1:$AJ$550,MATCH(I$4,Kraftvärmeprod!$B$1:$AJ$1,0),FALSE)/1,0)-IFERROR(VLOOKUP($B339,'Slutlig allokering kvv'!$B$2:$AJ$550,MATCH(I$4,'Slutlig allokering kvv'!$B$1:$AJ$1,0),FALSE)/1,0)</f>
        <v>0</v>
      </c>
      <c r="J339">
        <f>IFERROR(VLOOKUP($B339,Kraftvärmeprod!$B$1:$AJ$550,MATCH(J$4,Kraftvärmeprod!$B$1:$AJ$1,0),FALSE)/1,0)-IFERROR(VLOOKUP($B339,'Slutlig allokering kvv'!$B$2:$AJ$550,MATCH(J$4,'Slutlig allokering kvv'!$B$1:$AJ$1,0),FALSE)/1,0)</f>
        <v>0</v>
      </c>
      <c r="K339">
        <f>IFERROR(VLOOKUP($B339,Kraftvärmeprod!$B$1:$AJ$550,MATCH(K$4,Kraftvärmeprod!$B$1:$AJ$1,0),FALSE)/1,0)-IFERROR(VLOOKUP($B339,'Slutlig allokering kvv'!$B$2:$AJ$550,MATCH(K$4,'Slutlig allokering kvv'!$B$1:$AJ$1,0),FALSE)/1,0)</f>
        <v>0</v>
      </c>
      <c r="L339">
        <f>IFERROR(VLOOKUP($B339,Kraftvärmeprod!$B$1:$AJ$550,MATCH(L$4,Kraftvärmeprod!$B$1:$AJ$1,0),FALSE)/1,0)-IFERROR(VLOOKUP($B339,'Slutlig allokering kvv'!$B$2:$AJ$550,MATCH(L$4,'Slutlig allokering kvv'!$B$1:$AJ$1,0),FALSE)/1,0)</f>
        <v>0</v>
      </c>
      <c r="M339">
        <f>IFERROR(VLOOKUP($B339,Kraftvärmeprod!$B$1:$AJ$550,MATCH(M$4,Kraftvärmeprod!$B$1:$AJ$1,0),FALSE)/1,0)-IFERROR(VLOOKUP($B339,'Slutlig allokering kvv'!$B$2:$AJ$550,MATCH(M$4,'Slutlig allokering kvv'!$B$1:$AJ$1,0),FALSE)/1,0)</f>
        <v>0</v>
      </c>
      <c r="N339">
        <f>IFERROR(VLOOKUP($B339,Kraftvärmeprod!$B$1:$AJ$550,MATCH(N$4,Kraftvärmeprod!$B$1:$AJ$1,0),FALSE)/1,0)-IFERROR(VLOOKUP($B339,'Slutlig allokering kvv'!$B$2:$AJ$550,MATCH(N$4,'Slutlig allokering kvv'!$B$1:$AJ$1,0),FALSE)/1,0)</f>
        <v>0</v>
      </c>
      <c r="O339">
        <f>IFERROR(VLOOKUP($B339,Kraftvärmeprod!$B$1:$AJ$550,MATCH(O$4,Kraftvärmeprod!$B$1:$AJ$1,0),FALSE)/1,0)-IFERROR(VLOOKUP($B339,'Slutlig allokering kvv'!$B$2:$AJ$550,MATCH(O$4,'Slutlig allokering kvv'!$B$1:$AJ$1,0),FALSE)/1,0)</f>
        <v>0</v>
      </c>
      <c r="P339">
        <f>IFERROR(VLOOKUP($B339,Kraftvärmeprod!$B$1:$AJ$550,MATCH(P$4,Kraftvärmeprod!$B$1:$AJ$1,0),FALSE)/1,0)-IFERROR(VLOOKUP($B339,'Slutlig allokering kvv'!$B$2:$AJ$550,MATCH(P$4,'Slutlig allokering kvv'!$B$1:$AJ$1,0),FALSE)/1,0)</f>
        <v>0</v>
      </c>
      <c r="Q339">
        <f>IFERROR(VLOOKUP($B339,Kraftvärmeprod!$B$1:$AJ$550,MATCH(Q$4,Kraftvärmeprod!$B$1:$AJ$1,0),FALSE)/1,0)-IFERROR(VLOOKUP($B339,'Slutlig allokering kvv'!$B$2:$AJ$550,MATCH(Q$4,'Slutlig allokering kvv'!$B$1:$AJ$1,0),FALSE)/1,0)</f>
        <v>0</v>
      </c>
      <c r="R339">
        <f>IFERROR(VLOOKUP($B339,Kraftvärmeprod!$B$1:$AJ$550,MATCH(R$4,Kraftvärmeprod!$B$1:$AJ$1,0),FALSE)/1,0)-IFERROR(VLOOKUP($B339,'Slutlig allokering kvv'!$B$2:$AJ$550,MATCH(R$4,'Slutlig allokering kvv'!$B$1:$AJ$1,0),FALSE)/1,0)</f>
        <v>0</v>
      </c>
      <c r="S339">
        <f>IFERROR(VLOOKUP($B339,Kraftvärmeprod!$B$1:$AJ$550,MATCH(S$4,Kraftvärmeprod!$B$1:$AJ$1,0),FALSE)/1,0)-IFERROR(VLOOKUP($B339,'Slutlig allokering kvv'!$B$2:$AJ$550,MATCH(S$4,'Slutlig allokering kvv'!$B$1:$AJ$1,0),FALSE)/1,0)</f>
        <v>0</v>
      </c>
      <c r="T339">
        <f>IFERROR(VLOOKUP($B339,Kraftvärmeprod!$B$1:$AJ$550,MATCH(T$4,Kraftvärmeprod!$B$1:$AJ$1,0),FALSE)/1,0)-IFERROR(VLOOKUP($B339,'Slutlig allokering kvv'!$B$2:$AJ$550,MATCH(T$4,'Slutlig allokering kvv'!$B$1:$AJ$1,0),FALSE)/1,0)</f>
        <v>0</v>
      </c>
      <c r="U339">
        <f>IFERROR(VLOOKUP($B339,Kraftvärmeprod!$B$1:$AJ$550,MATCH(U$4,Kraftvärmeprod!$B$1:$AJ$1,0),FALSE)/1,0)-IFERROR(VLOOKUP($B339,'Slutlig allokering kvv'!$B$2:$AJ$550,MATCH(U$4,'Slutlig allokering kvv'!$B$1:$AJ$1,0),FALSE)/1,0)</f>
        <v>0</v>
      </c>
      <c r="V339">
        <f>IFERROR(VLOOKUP($B339,Kraftvärmeprod!$B$1:$AJ$550,MATCH(V$4,Kraftvärmeprod!$B$1:$AJ$1,0),FALSE)/1,0)-IFERROR(VLOOKUP($B339,'Slutlig allokering kvv'!$B$2:$AJ$550,MATCH(V$4,'Slutlig allokering kvv'!$B$1:$AJ$1,0),FALSE)/1,0)</f>
        <v>0</v>
      </c>
      <c r="W339">
        <f>IFERROR(VLOOKUP($B339,Kraftvärmeprod!$B$1:$AJ$550,MATCH(W$4,Kraftvärmeprod!$B$1:$AJ$1,0),FALSE)/1,0)-IFERROR(VLOOKUP($B339,'Slutlig allokering kvv'!$B$2:$AJ$550,MATCH(W$4,'Slutlig allokering kvv'!$B$1:$AJ$1,0),FALSE)/1,0)</f>
        <v>0</v>
      </c>
      <c r="X339">
        <f>IFERROR(VLOOKUP($B339,Kraftvärmeprod!$B$1:$AJ$550,MATCH(X$4,Kraftvärmeprod!$B$1:$AJ$1,0),FALSE)/1,0)-IFERROR(VLOOKUP($B339,'Slutlig allokering kvv'!$B$2:$AJ$550,MATCH(X$4,'Slutlig allokering kvv'!$B$1:$AJ$1,0),FALSE)/1,0)</f>
        <v>0</v>
      </c>
      <c r="Y339">
        <f>IFERROR(VLOOKUP($B339,Kraftvärmeprod!$B$1:$AJ$550,MATCH(Y$4,Kraftvärmeprod!$B$1:$AJ$1,0),FALSE)/1,0)-IFERROR(VLOOKUP($B339,'Slutlig allokering kvv'!$B$2:$AJ$550,MATCH(Y$4,'Slutlig allokering kvv'!$B$1:$AJ$1,0),FALSE)/1,0)</f>
        <v>0</v>
      </c>
      <c r="Z339">
        <f>IFERROR(VLOOKUP($B339,Kraftvärmeprod!$B$1:$AJ$550,MATCH(Z$4,Kraftvärmeprod!$B$1:$AJ$1,0),FALSE)/1,0)-IFERROR(VLOOKUP($B339,'Slutlig allokering kvv'!$B$2:$AJ$550,MATCH(Z$4,'Slutlig allokering kvv'!$B$1:$AJ$1,0),FALSE)/1,0)</f>
        <v>0</v>
      </c>
      <c r="AA339">
        <f>IFERROR(VLOOKUP($B339,Kraftvärmeprod!$B$1:$AJ$550,MATCH(AA$4,Kraftvärmeprod!$B$1:$AJ$1,0),FALSE)/1,0)-IFERROR(VLOOKUP($B339,'Slutlig allokering kvv'!$B$2:$AJ$550,MATCH(AA$4,'Slutlig allokering kvv'!$B$1:$AJ$1,0),FALSE)/1,0)</f>
        <v>0</v>
      </c>
      <c r="AB339">
        <f>IFERROR(VLOOKUP($B339,Kraftvärmeprod!$B$1:$AJ$550,MATCH(AB$4,Kraftvärmeprod!$B$1:$AJ$1,0),FALSE)/1,0)-IFERROR(VLOOKUP($B339,'Slutlig allokering kvv'!$B$2:$AJ$550,MATCH(AB$4,'Slutlig allokering kvv'!$B$1:$AJ$1,0),FALSE)/1,0)</f>
        <v>0</v>
      </c>
      <c r="AC339">
        <f>IFERROR(VLOOKUP($B339,Kraftvärmeprod!$B$1:$AJ$550,MATCH(AC$4,Kraftvärmeprod!$B$1:$AJ$1,0),FALSE)/1,0)-IFERROR(VLOOKUP($B339,'Slutlig allokering kvv'!$B$2:$AJ$550,MATCH(AC$4,'Slutlig allokering kvv'!$B$1:$AJ$1,0),FALSE)/1,0)</f>
        <v>0</v>
      </c>
      <c r="AD339">
        <f>IFERROR(VLOOKUP($B339,Miljö!$B$1:$E$471,MATCH("Hjälpel kraftvärme (GWh)",Miljö!$B$1:$E$1,0),FALSE)/1,0)-IFERROR(VLOOKUP($B339,'Slutlig allokering kvv'!$B$2:$AJ$550,MATCH(AD$4,'Slutlig allokering kvv'!$B$1:$AJ$1,0),FALSE)/1,0)</f>
        <v>0</v>
      </c>
      <c r="AH339">
        <f t="shared" si="10"/>
        <v>0</v>
      </c>
      <c r="AJ339">
        <f>IFERROR(VLOOKUP($B339,'Slutlig allokering kvv'!$B$2:$AX$550,MATCH("Summa slutlig allokerad tillförd energi (utan hjälpel och rökgaskondensering):",'Slutlig allokering kvv'!$B$1:$AX$1,0),FALSE)/1,"")</f>
        <v>0</v>
      </c>
      <c r="AL339" s="195" t="str">
        <f>IFERROR(1-VLOOKUP($B339,'Slutlig allokering kvv'!$B$2:$AX$550,MATCH("Andel av bränsle i kvv som allokerats till värme, exklusive rökgaskondensering och hjälpel",'Slutlig allokering kvv'!$B$1:$AX$1,0),FALSE),"")</f>
        <v/>
      </c>
      <c r="AN339" s="195" t="str">
        <f t="shared" si="11"/>
        <v/>
      </c>
    </row>
    <row r="340" spans="1:40" x14ac:dyDescent="0.25">
      <c r="A340" s="2" t="s">
        <v>504</v>
      </c>
      <c r="B340" s="2" t="s">
        <v>505</v>
      </c>
      <c r="C340">
        <f>IFERROR(VLOOKUP($B340,Kraftvärmeprod!$B$1:$AH$479,MATCH(C$4,Kraftvärmeprod!$B$1:$AG$1,0),FALSE)/1,"")</f>
        <v>241.41499999999999</v>
      </c>
      <c r="D340">
        <f>IFERROR(VLOOKUP($B340,Kraftvärmeprod!$B$1:$AH$479,MATCH(D$4,Kraftvärmeprod!$B$1:$AG$1,0),FALSE)/1,"")</f>
        <v>66.152000000000001</v>
      </c>
      <c r="F340">
        <f>IFERROR(VLOOKUP($B340,Kraftvärmeprod!$B$1:$AJ$550,MATCH(F$4,Kraftvärmeprod!$B$1:$AJ$1,0),FALSE)/1,0)-IFERROR(VLOOKUP($B340,'Slutlig allokering kvv'!$B$2:$AJ$550,MATCH(F$4,'Slutlig allokering kvv'!$B$1:$AJ$1,0),FALSE)/1,0)</f>
        <v>0</v>
      </c>
      <c r="G340">
        <f>IFERROR(VLOOKUP($B340,Kraftvärmeprod!$B$1:$AJ$550,MATCH(G$4,Kraftvärmeprod!$B$1:$AJ$1,0),FALSE)/1,0)-IFERROR(VLOOKUP($B340,'Slutlig allokering kvv'!$B$2:$AJ$550,MATCH(G$4,'Slutlig allokering kvv'!$B$1:$AJ$1,0),FALSE)/1,0)</f>
        <v>0.132302</v>
      </c>
      <c r="H340">
        <f>IFERROR(VLOOKUP($B340,Kraftvärmeprod!$B$1:$AJ$550,MATCH(H$4,Kraftvärmeprod!$B$1:$AJ$1,0),FALSE)/1,0)-IFERROR(VLOOKUP($B340,'Slutlig allokering kvv'!$B$2:$AJ$550,MATCH(H$4,'Slutlig allokering kvv'!$B$1:$AJ$1,0),FALSE)/1,0)</f>
        <v>0</v>
      </c>
      <c r="I340">
        <f>IFERROR(VLOOKUP($B340,Kraftvärmeprod!$B$1:$AJ$550,MATCH(I$4,Kraftvärmeprod!$B$1:$AJ$1,0),FALSE)/1,0)-IFERROR(VLOOKUP($B340,'Slutlig allokering kvv'!$B$2:$AJ$550,MATCH(I$4,'Slutlig allokering kvv'!$B$1:$AJ$1,0),FALSE)/1,0)</f>
        <v>0</v>
      </c>
      <c r="J340">
        <f>IFERROR(VLOOKUP($B340,Kraftvärmeprod!$B$1:$AJ$550,MATCH(J$4,Kraftvärmeprod!$B$1:$AJ$1,0),FALSE)/1,0)-IFERROR(VLOOKUP($B340,'Slutlig allokering kvv'!$B$2:$AJ$550,MATCH(J$4,'Slutlig allokering kvv'!$B$1:$AJ$1,0),FALSE)/1,0)</f>
        <v>0</v>
      </c>
      <c r="K340">
        <f>IFERROR(VLOOKUP($B340,Kraftvärmeprod!$B$1:$AJ$550,MATCH(K$4,Kraftvärmeprod!$B$1:$AJ$1,0),FALSE)/1,0)-IFERROR(VLOOKUP($B340,'Slutlig allokering kvv'!$B$2:$AJ$550,MATCH(K$4,'Slutlig allokering kvv'!$B$1:$AJ$1,0),FALSE)/1,0)</f>
        <v>0</v>
      </c>
      <c r="L340">
        <f>IFERROR(VLOOKUP($B340,Kraftvärmeprod!$B$1:$AJ$550,MATCH(L$4,Kraftvärmeprod!$B$1:$AJ$1,0),FALSE)/1,0)-IFERROR(VLOOKUP($B340,'Slutlig allokering kvv'!$B$2:$AJ$550,MATCH(L$4,'Slutlig allokering kvv'!$B$1:$AJ$1,0),FALSE)/1,0)</f>
        <v>71.110900000000001</v>
      </c>
      <c r="M340">
        <f>IFERROR(VLOOKUP($B340,Kraftvärmeprod!$B$1:$AJ$550,MATCH(M$4,Kraftvärmeprod!$B$1:$AJ$1,0),FALSE)/1,0)-IFERROR(VLOOKUP($B340,'Slutlig allokering kvv'!$B$2:$AJ$550,MATCH(M$4,'Slutlig allokering kvv'!$B$1:$AJ$1,0),FALSE)/1,0)</f>
        <v>25.9512</v>
      </c>
      <c r="N340">
        <f>IFERROR(VLOOKUP($B340,Kraftvärmeprod!$B$1:$AJ$550,MATCH(N$4,Kraftvärmeprod!$B$1:$AJ$1,0),FALSE)/1,0)-IFERROR(VLOOKUP($B340,'Slutlig allokering kvv'!$B$2:$AJ$550,MATCH(N$4,'Slutlig allokering kvv'!$B$1:$AJ$1,0),FALSE)/1,0)</f>
        <v>9.4403000000000006</v>
      </c>
      <c r="O340">
        <f>IFERROR(VLOOKUP($B340,Kraftvärmeprod!$B$1:$AJ$550,MATCH(O$4,Kraftvärmeprod!$B$1:$AJ$1,0),FALSE)/1,0)-IFERROR(VLOOKUP($B340,'Slutlig allokering kvv'!$B$2:$AJ$550,MATCH(O$4,'Slutlig allokering kvv'!$B$1:$AJ$1,0),FALSE)/1,0)</f>
        <v>5.2471500000000004</v>
      </c>
      <c r="P340">
        <f>IFERROR(VLOOKUP($B340,Kraftvärmeprod!$B$1:$AJ$550,MATCH(P$4,Kraftvärmeprod!$B$1:$AJ$1,0),FALSE)/1,0)-IFERROR(VLOOKUP($B340,'Slutlig allokering kvv'!$B$2:$AJ$550,MATCH(P$4,'Slutlig allokering kvv'!$B$1:$AJ$1,0),FALSE)/1,0)</f>
        <v>0</v>
      </c>
      <c r="Q340">
        <f>IFERROR(VLOOKUP($B340,Kraftvärmeprod!$B$1:$AJ$550,MATCH(Q$4,Kraftvärmeprod!$B$1:$AJ$1,0),FALSE)/1,0)-IFERROR(VLOOKUP($B340,'Slutlig allokering kvv'!$B$2:$AJ$550,MATCH(Q$4,'Slutlig allokering kvv'!$B$1:$AJ$1,0),FALSE)/1,0)</f>
        <v>0</v>
      </c>
      <c r="R340">
        <f>IFERROR(VLOOKUP($B340,Kraftvärmeprod!$B$1:$AJ$550,MATCH(R$4,Kraftvärmeprod!$B$1:$AJ$1,0),FALSE)/1,0)-IFERROR(VLOOKUP($B340,'Slutlig allokering kvv'!$B$2:$AJ$550,MATCH(R$4,'Slutlig allokering kvv'!$B$1:$AJ$1,0),FALSE)/1,0)</f>
        <v>0</v>
      </c>
      <c r="S340">
        <f>IFERROR(VLOOKUP($B340,Kraftvärmeprod!$B$1:$AJ$550,MATCH(S$4,Kraftvärmeprod!$B$1:$AJ$1,0),FALSE)/1,0)-IFERROR(VLOOKUP($B340,'Slutlig allokering kvv'!$B$2:$AJ$550,MATCH(S$4,'Slutlig allokering kvv'!$B$1:$AJ$1,0),FALSE)/1,0)</f>
        <v>0</v>
      </c>
      <c r="T340">
        <f>IFERROR(VLOOKUP($B340,Kraftvärmeprod!$B$1:$AJ$550,MATCH(T$4,Kraftvärmeprod!$B$1:$AJ$1,0),FALSE)/1,0)-IFERROR(VLOOKUP($B340,'Slutlig allokering kvv'!$B$2:$AJ$550,MATCH(T$4,'Slutlig allokering kvv'!$B$1:$AJ$1,0),FALSE)/1,0)</f>
        <v>0</v>
      </c>
      <c r="U340">
        <f>IFERROR(VLOOKUP($B340,Kraftvärmeprod!$B$1:$AJ$550,MATCH(U$4,Kraftvärmeprod!$B$1:$AJ$1,0),FALSE)/1,0)-IFERROR(VLOOKUP($B340,'Slutlig allokering kvv'!$B$2:$AJ$550,MATCH(U$4,'Slutlig allokering kvv'!$B$1:$AJ$1,0),FALSE)/1,0)</f>
        <v>0</v>
      </c>
      <c r="V340">
        <f>IFERROR(VLOOKUP($B340,Kraftvärmeprod!$B$1:$AJ$550,MATCH(V$4,Kraftvärmeprod!$B$1:$AJ$1,0),FALSE)/1,0)-IFERROR(VLOOKUP($B340,'Slutlig allokering kvv'!$B$2:$AJ$550,MATCH(V$4,'Slutlig allokering kvv'!$B$1:$AJ$1,0),FALSE)/1,0)</f>
        <v>0</v>
      </c>
      <c r="W340">
        <f>IFERROR(VLOOKUP($B340,Kraftvärmeprod!$B$1:$AJ$550,MATCH(W$4,Kraftvärmeprod!$B$1:$AJ$1,0),FALSE)/1,0)-IFERROR(VLOOKUP($B340,'Slutlig allokering kvv'!$B$2:$AJ$550,MATCH(W$4,'Slutlig allokering kvv'!$B$1:$AJ$1,0),FALSE)/1,0)</f>
        <v>0</v>
      </c>
      <c r="X340">
        <f>IFERROR(VLOOKUP($B340,Kraftvärmeprod!$B$1:$AJ$550,MATCH(X$4,Kraftvärmeprod!$B$1:$AJ$1,0),FALSE)/1,0)-IFERROR(VLOOKUP($B340,'Slutlig allokering kvv'!$B$2:$AJ$550,MATCH(X$4,'Slutlig allokering kvv'!$B$1:$AJ$1,0),FALSE)/1,0)</f>
        <v>0</v>
      </c>
      <c r="Y340">
        <f>IFERROR(VLOOKUP($B340,Kraftvärmeprod!$B$1:$AJ$550,MATCH(Y$4,Kraftvärmeprod!$B$1:$AJ$1,0),FALSE)/1,0)-IFERROR(VLOOKUP($B340,'Slutlig allokering kvv'!$B$2:$AJ$550,MATCH(Y$4,'Slutlig allokering kvv'!$B$1:$AJ$1,0),FALSE)/1,0)</f>
        <v>0</v>
      </c>
      <c r="Z340">
        <f>IFERROR(VLOOKUP($B340,Kraftvärmeprod!$B$1:$AJ$550,MATCH(Z$4,Kraftvärmeprod!$B$1:$AJ$1,0),FALSE)/1,0)-IFERROR(VLOOKUP($B340,'Slutlig allokering kvv'!$B$2:$AJ$550,MATCH(Z$4,'Slutlig allokering kvv'!$B$1:$AJ$1,0),FALSE)/1,0)</f>
        <v>0</v>
      </c>
      <c r="AA340">
        <f>IFERROR(VLOOKUP($B340,Kraftvärmeprod!$B$1:$AJ$550,MATCH(AA$4,Kraftvärmeprod!$B$1:$AJ$1,0),FALSE)/1,0)-IFERROR(VLOOKUP($B340,'Slutlig allokering kvv'!$B$2:$AJ$550,MATCH(AA$4,'Slutlig allokering kvv'!$B$1:$AJ$1,0),FALSE)/1,0)</f>
        <v>0</v>
      </c>
      <c r="AB340">
        <f>IFERROR(VLOOKUP($B340,Kraftvärmeprod!$B$1:$AJ$550,MATCH(AB$4,Kraftvärmeprod!$B$1:$AJ$1,0),FALSE)/1,0)-IFERROR(VLOOKUP($B340,'Slutlig allokering kvv'!$B$2:$AJ$550,MATCH(AB$4,'Slutlig allokering kvv'!$B$1:$AJ$1,0),FALSE)/1,0)</f>
        <v>0</v>
      </c>
      <c r="AC340">
        <f>IFERROR(VLOOKUP($B340,Kraftvärmeprod!$B$1:$AJ$550,MATCH(AC$4,Kraftvärmeprod!$B$1:$AJ$1,0),FALSE)/1,0)-IFERROR(VLOOKUP($B340,'Slutlig allokering kvv'!$B$2:$AJ$550,MATCH(AC$4,'Slutlig allokering kvv'!$B$1:$AJ$1,0),FALSE)/1,0)</f>
        <v>0</v>
      </c>
      <c r="AD340">
        <f>IFERROR(VLOOKUP($B340,Miljö!$B$1:$E$471,MATCH("Hjälpel kraftvärme (GWh)",Miljö!$B$1:$E$1,0),FALSE)/1,0)-IFERROR(VLOOKUP($B340,'Slutlig allokering kvv'!$B$2:$AJ$550,MATCH(AD$4,'Slutlig allokering kvv'!$B$1:$AJ$1,0),FALSE)/1,0)</f>
        <v>5.4239600000000001</v>
      </c>
      <c r="AH340">
        <f t="shared" si="10"/>
        <v>111.88185200000001</v>
      </c>
      <c r="AJ340">
        <f>IFERROR(VLOOKUP($B340,'Slutlig allokering kvv'!$B$2:$AX$550,MATCH("Summa slutlig allokerad tillförd energi (utan hjälpel och rökgaskondensering):",'Slutlig allokering kvv'!$B$1:$AX$1,0),FALSE)/1,"")</f>
        <v>156.727148</v>
      </c>
      <c r="AL340" s="195">
        <f>IFERROR(1-VLOOKUP($B340,'Slutlig allokering kvv'!$B$2:$AX$550,MATCH("Andel av bränsle i kvv som allokerats till värme, exklusive rökgaskondensering och hjälpel",'Slutlig allokering kvv'!$B$1:$AX$1,0),FALSE),"")</f>
        <v>0.41652309490746786</v>
      </c>
      <c r="AN340" s="195">
        <f t="shared" si="11"/>
        <v>0.41652309490746769</v>
      </c>
    </row>
    <row r="341" spans="1:40" x14ac:dyDescent="0.25">
      <c r="A341" s="317" t="s">
        <v>1400</v>
      </c>
      <c r="B341" s="2" t="s">
        <v>506</v>
      </c>
      <c r="C341" t="str">
        <f>IFERROR(VLOOKUP($B341,Kraftvärmeprod!$B$1:$AH$479,MATCH(C$4,Kraftvärmeprod!$B$1:$AG$1,0),FALSE)/1,"")</f>
        <v/>
      </c>
      <c r="D341" t="str">
        <f>IFERROR(VLOOKUP($B341,Kraftvärmeprod!$B$1:$AH$479,MATCH(D$4,Kraftvärmeprod!$B$1:$AG$1,0),FALSE)/1,"")</f>
        <v/>
      </c>
      <c r="F341">
        <f>IFERROR(VLOOKUP($B341,Kraftvärmeprod!$B$1:$AJ$550,MATCH(F$4,Kraftvärmeprod!$B$1:$AJ$1,0),FALSE)/1,0)-IFERROR(VLOOKUP($B341,'Slutlig allokering kvv'!$B$2:$AJ$550,MATCH(F$4,'Slutlig allokering kvv'!$B$1:$AJ$1,0),FALSE)/1,0)</f>
        <v>0</v>
      </c>
      <c r="G341">
        <f>IFERROR(VLOOKUP($B341,Kraftvärmeprod!$B$1:$AJ$550,MATCH(G$4,Kraftvärmeprod!$B$1:$AJ$1,0),FALSE)/1,0)-IFERROR(VLOOKUP($B341,'Slutlig allokering kvv'!$B$2:$AJ$550,MATCH(G$4,'Slutlig allokering kvv'!$B$1:$AJ$1,0),FALSE)/1,0)</f>
        <v>0</v>
      </c>
      <c r="H341">
        <f>IFERROR(VLOOKUP($B341,Kraftvärmeprod!$B$1:$AJ$550,MATCH(H$4,Kraftvärmeprod!$B$1:$AJ$1,0),FALSE)/1,0)-IFERROR(VLOOKUP($B341,'Slutlig allokering kvv'!$B$2:$AJ$550,MATCH(H$4,'Slutlig allokering kvv'!$B$1:$AJ$1,0),FALSE)/1,0)</f>
        <v>0</v>
      </c>
      <c r="I341">
        <f>IFERROR(VLOOKUP($B341,Kraftvärmeprod!$B$1:$AJ$550,MATCH(I$4,Kraftvärmeprod!$B$1:$AJ$1,0),FALSE)/1,0)-IFERROR(VLOOKUP($B341,'Slutlig allokering kvv'!$B$2:$AJ$550,MATCH(I$4,'Slutlig allokering kvv'!$B$1:$AJ$1,0),FALSE)/1,0)</f>
        <v>0</v>
      </c>
      <c r="J341">
        <f>IFERROR(VLOOKUP($B341,Kraftvärmeprod!$B$1:$AJ$550,MATCH(J$4,Kraftvärmeprod!$B$1:$AJ$1,0),FALSE)/1,0)-IFERROR(VLOOKUP($B341,'Slutlig allokering kvv'!$B$2:$AJ$550,MATCH(J$4,'Slutlig allokering kvv'!$B$1:$AJ$1,0),FALSE)/1,0)</f>
        <v>0</v>
      </c>
      <c r="K341">
        <f>IFERROR(VLOOKUP($B341,Kraftvärmeprod!$B$1:$AJ$550,MATCH(K$4,Kraftvärmeprod!$B$1:$AJ$1,0),FALSE)/1,0)-IFERROR(VLOOKUP($B341,'Slutlig allokering kvv'!$B$2:$AJ$550,MATCH(K$4,'Slutlig allokering kvv'!$B$1:$AJ$1,0),FALSE)/1,0)</f>
        <v>0</v>
      </c>
      <c r="L341">
        <f>IFERROR(VLOOKUP($B341,Kraftvärmeprod!$B$1:$AJ$550,MATCH(L$4,Kraftvärmeprod!$B$1:$AJ$1,0),FALSE)/1,0)-IFERROR(VLOOKUP($B341,'Slutlig allokering kvv'!$B$2:$AJ$550,MATCH(L$4,'Slutlig allokering kvv'!$B$1:$AJ$1,0),FALSE)/1,0)</f>
        <v>0</v>
      </c>
      <c r="M341">
        <f>IFERROR(VLOOKUP($B341,Kraftvärmeprod!$B$1:$AJ$550,MATCH(M$4,Kraftvärmeprod!$B$1:$AJ$1,0),FALSE)/1,0)-IFERROR(VLOOKUP($B341,'Slutlig allokering kvv'!$B$2:$AJ$550,MATCH(M$4,'Slutlig allokering kvv'!$B$1:$AJ$1,0),FALSE)/1,0)</f>
        <v>0</v>
      </c>
      <c r="N341">
        <f>IFERROR(VLOOKUP($B341,Kraftvärmeprod!$B$1:$AJ$550,MATCH(N$4,Kraftvärmeprod!$B$1:$AJ$1,0),FALSE)/1,0)-IFERROR(VLOOKUP($B341,'Slutlig allokering kvv'!$B$2:$AJ$550,MATCH(N$4,'Slutlig allokering kvv'!$B$1:$AJ$1,0),FALSE)/1,0)</f>
        <v>0</v>
      </c>
      <c r="O341">
        <f>IFERROR(VLOOKUP($B341,Kraftvärmeprod!$B$1:$AJ$550,MATCH(O$4,Kraftvärmeprod!$B$1:$AJ$1,0),FALSE)/1,0)-IFERROR(VLOOKUP($B341,'Slutlig allokering kvv'!$B$2:$AJ$550,MATCH(O$4,'Slutlig allokering kvv'!$B$1:$AJ$1,0),FALSE)/1,0)</f>
        <v>0</v>
      </c>
      <c r="P341">
        <f>IFERROR(VLOOKUP($B341,Kraftvärmeprod!$B$1:$AJ$550,MATCH(P$4,Kraftvärmeprod!$B$1:$AJ$1,0),FALSE)/1,0)-IFERROR(VLOOKUP($B341,'Slutlig allokering kvv'!$B$2:$AJ$550,MATCH(P$4,'Slutlig allokering kvv'!$B$1:$AJ$1,0),FALSE)/1,0)</f>
        <v>0</v>
      </c>
      <c r="Q341">
        <f>IFERROR(VLOOKUP($B341,Kraftvärmeprod!$B$1:$AJ$550,MATCH(Q$4,Kraftvärmeprod!$B$1:$AJ$1,0),FALSE)/1,0)-IFERROR(VLOOKUP($B341,'Slutlig allokering kvv'!$B$2:$AJ$550,MATCH(Q$4,'Slutlig allokering kvv'!$B$1:$AJ$1,0),FALSE)/1,0)</f>
        <v>0</v>
      </c>
      <c r="R341">
        <f>IFERROR(VLOOKUP($B341,Kraftvärmeprod!$B$1:$AJ$550,MATCH(R$4,Kraftvärmeprod!$B$1:$AJ$1,0),FALSE)/1,0)-IFERROR(VLOOKUP($B341,'Slutlig allokering kvv'!$B$2:$AJ$550,MATCH(R$4,'Slutlig allokering kvv'!$B$1:$AJ$1,0),FALSE)/1,0)</f>
        <v>0</v>
      </c>
      <c r="S341">
        <f>IFERROR(VLOOKUP($B341,Kraftvärmeprod!$B$1:$AJ$550,MATCH(S$4,Kraftvärmeprod!$B$1:$AJ$1,0),FALSE)/1,0)-IFERROR(VLOOKUP($B341,'Slutlig allokering kvv'!$B$2:$AJ$550,MATCH(S$4,'Slutlig allokering kvv'!$B$1:$AJ$1,0),FALSE)/1,0)</f>
        <v>0</v>
      </c>
      <c r="T341">
        <f>IFERROR(VLOOKUP($B341,Kraftvärmeprod!$B$1:$AJ$550,MATCH(T$4,Kraftvärmeprod!$B$1:$AJ$1,0),FALSE)/1,0)-IFERROR(VLOOKUP($B341,'Slutlig allokering kvv'!$B$2:$AJ$550,MATCH(T$4,'Slutlig allokering kvv'!$B$1:$AJ$1,0),FALSE)/1,0)</f>
        <v>0</v>
      </c>
      <c r="U341">
        <f>IFERROR(VLOOKUP($B341,Kraftvärmeprod!$B$1:$AJ$550,MATCH(U$4,Kraftvärmeprod!$B$1:$AJ$1,0),FALSE)/1,0)-IFERROR(VLOOKUP($B341,'Slutlig allokering kvv'!$B$2:$AJ$550,MATCH(U$4,'Slutlig allokering kvv'!$B$1:$AJ$1,0),FALSE)/1,0)</f>
        <v>0</v>
      </c>
      <c r="V341">
        <f>IFERROR(VLOOKUP($B341,Kraftvärmeprod!$B$1:$AJ$550,MATCH(V$4,Kraftvärmeprod!$B$1:$AJ$1,0),FALSE)/1,0)-IFERROR(VLOOKUP($B341,'Slutlig allokering kvv'!$B$2:$AJ$550,MATCH(V$4,'Slutlig allokering kvv'!$B$1:$AJ$1,0),FALSE)/1,0)</f>
        <v>0</v>
      </c>
      <c r="W341">
        <f>IFERROR(VLOOKUP($B341,Kraftvärmeprod!$B$1:$AJ$550,MATCH(W$4,Kraftvärmeprod!$B$1:$AJ$1,0),FALSE)/1,0)-IFERROR(VLOOKUP($B341,'Slutlig allokering kvv'!$B$2:$AJ$550,MATCH(W$4,'Slutlig allokering kvv'!$B$1:$AJ$1,0),FALSE)/1,0)</f>
        <v>0</v>
      </c>
      <c r="X341">
        <f>IFERROR(VLOOKUP($B341,Kraftvärmeprod!$B$1:$AJ$550,MATCH(X$4,Kraftvärmeprod!$B$1:$AJ$1,0),FALSE)/1,0)-IFERROR(VLOOKUP($B341,'Slutlig allokering kvv'!$B$2:$AJ$550,MATCH(X$4,'Slutlig allokering kvv'!$B$1:$AJ$1,0),FALSE)/1,0)</f>
        <v>0</v>
      </c>
      <c r="Y341">
        <f>IFERROR(VLOOKUP($B341,Kraftvärmeprod!$B$1:$AJ$550,MATCH(Y$4,Kraftvärmeprod!$B$1:$AJ$1,0),FALSE)/1,0)-IFERROR(VLOOKUP($B341,'Slutlig allokering kvv'!$B$2:$AJ$550,MATCH(Y$4,'Slutlig allokering kvv'!$B$1:$AJ$1,0),FALSE)/1,0)</f>
        <v>0</v>
      </c>
      <c r="Z341">
        <f>IFERROR(VLOOKUP($B341,Kraftvärmeprod!$B$1:$AJ$550,MATCH(Z$4,Kraftvärmeprod!$B$1:$AJ$1,0),FALSE)/1,0)-IFERROR(VLOOKUP($B341,'Slutlig allokering kvv'!$B$2:$AJ$550,MATCH(Z$4,'Slutlig allokering kvv'!$B$1:$AJ$1,0),FALSE)/1,0)</f>
        <v>0</v>
      </c>
      <c r="AA341">
        <f>IFERROR(VLOOKUP($B341,Kraftvärmeprod!$B$1:$AJ$550,MATCH(AA$4,Kraftvärmeprod!$B$1:$AJ$1,0),FALSE)/1,0)-IFERROR(VLOOKUP($B341,'Slutlig allokering kvv'!$B$2:$AJ$550,MATCH(AA$4,'Slutlig allokering kvv'!$B$1:$AJ$1,0),FALSE)/1,0)</f>
        <v>0</v>
      </c>
      <c r="AB341">
        <f>IFERROR(VLOOKUP($B341,Kraftvärmeprod!$B$1:$AJ$550,MATCH(AB$4,Kraftvärmeprod!$B$1:$AJ$1,0),FALSE)/1,0)-IFERROR(VLOOKUP($B341,'Slutlig allokering kvv'!$B$2:$AJ$550,MATCH(AB$4,'Slutlig allokering kvv'!$B$1:$AJ$1,0),FALSE)/1,0)</f>
        <v>0</v>
      </c>
      <c r="AC341">
        <f>IFERROR(VLOOKUP($B341,Kraftvärmeprod!$B$1:$AJ$550,MATCH(AC$4,Kraftvärmeprod!$B$1:$AJ$1,0),FALSE)/1,0)-IFERROR(VLOOKUP($B341,'Slutlig allokering kvv'!$B$2:$AJ$550,MATCH(AC$4,'Slutlig allokering kvv'!$B$1:$AJ$1,0),FALSE)/1,0)</f>
        <v>0</v>
      </c>
      <c r="AD341">
        <f>IFERROR(VLOOKUP($B341,Miljö!$B$1:$E$471,MATCH("Hjälpel kraftvärme (GWh)",Miljö!$B$1:$E$1,0),FALSE)/1,0)-IFERROR(VLOOKUP($B341,'Slutlig allokering kvv'!$B$2:$AJ$550,MATCH(AD$4,'Slutlig allokering kvv'!$B$1:$AJ$1,0),FALSE)/1,0)</f>
        <v>0</v>
      </c>
      <c r="AH341">
        <f t="shared" si="10"/>
        <v>0</v>
      </c>
      <c r="AJ341">
        <f>IFERROR(VLOOKUP($B341,'Slutlig allokering kvv'!$B$2:$AX$550,MATCH("Summa slutlig allokerad tillförd energi (utan hjälpel och rökgaskondensering):",'Slutlig allokering kvv'!$B$1:$AX$1,0),FALSE)/1,"")</f>
        <v>0</v>
      </c>
      <c r="AL341" s="195" t="str">
        <f>IFERROR(1-VLOOKUP($B341,'Slutlig allokering kvv'!$B$2:$AX$550,MATCH("Andel av bränsle i kvv som allokerats till värme, exklusive rökgaskondensering och hjälpel",'Slutlig allokering kvv'!$B$1:$AX$1,0),FALSE),"")</f>
        <v/>
      </c>
      <c r="AN341" s="195" t="str">
        <f t="shared" si="11"/>
        <v/>
      </c>
    </row>
    <row r="342" spans="1:40" x14ac:dyDescent="0.25">
      <c r="A342" s="317" t="s">
        <v>1400</v>
      </c>
      <c r="B342" s="2" t="s">
        <v>507</v>
      </c>
      <c r="C342" t="str">
        <f>IFERROR(VLOOKUP($B342,Kraftvärmeprod!$B$1:$AH$479,MATCH(C$4,Kraftvärmeprod!$B$1:$AG$1,0),FALSE)/1,"")</f>
        <v/>
      </c>
      <c r="D342" t="str">
        <f>IFERROR(VLOOKUP($B342,Kraftvärmeprod!$B$1:$AH$479,MATCH(D$4,Kraftvärmeprod!$B$1:$AG$1,0),FALSE)/1,"")</f>
        <v/>
      </c>
      <c r="F342">
        <f>IFERROR(VLOOKUP($B342,Kraftvärmeprod!$B$1:$AJ$550,MATCH(F$4,Kraftvärmeprod!$B$1:$AJ$1,0),FALSE)/1,0)-IFERROR(VLOOKUP($B342,'Slutlig allokering kvv'!$B$2:$AJ$550,MATCH(F$4,'Slutlig allokering kvv'!$B$1:$AJ$1,0),FALSE)/1,0)</f>
        <v>0</v>
      </c>
      <c r="G342">
        <f>IFERROR(VLOOKUP($B342,Kraftvärmeprod!$B$1:$AJ$550,MATCH(G$4,Kraftvärmeprod!$B$1:$AJ$1,0),FALSE)/1,0)-IFERROR(VLOOKUP($B342,'Slutlig allokering kvv'!$B$2:$AJ$550,MATCH(G$4,'Slutlig allokering kvv'!$B$1:$AJ$1,0),FALSE)/1,0)</f>
        <v>0</v>
      </c>
      <c r="H342">
        <f>IFERROR(VLOOKUP($B342,Kraftvärmeprod!$B$1:$AJ$550,MATCH(H$4,Kraftvärmeprod!$B$1:$AJ$1,0),FALSE)/1,0)-IFERROR(VLOOKUP($B342,'Slutlig allokering kvv'!$B$2:$AJ$550,MATCH(H$4,'Slutlig allokering kvv'!$B$1:$AJ$1,0),FALSE)/1,0)</f>
        <v>0</v>
      </c>
      <c r="I342">
        <f>IFERROR(VLOOKUP($B342,Kraftvärmeprod!$B$1:$AJ$550,MATCH(I$4,Kraftvärmeprod!$B$1:$AJ$1,0),FALSE)/1,0)-IFERROR(VLOOKUP($B342,'Slutlig allokering kvv'!$B$2:$AJ$550,MATCH(I$4,'Slutlig allokering kvv'!$B$1:$AJ$1,0),FALSE)/1,0)</f>
        <v>0</v>
      </c>
      <c r="J342">
        <f>IFERROR(VLOOKUP($B342,Kraftvärmeprod!$B$1:$AJ$550,MATCH(J$4,Kraftvärmeprod!$B$1:$AJ$1,0),FALSE)/1,0)-IFERROR(VLOOKUP($B342,'Slutlig allokering kvv'!$B$2:$AJ$550,MATCH(J$4,'Slutlig allokering kvv'!$B$1:$AJ$1,0),FALSE)/1,0)</f>
        <v>0</v>
      </c>
      <c r="K342">
        <f>IFERROR(VLOOKUP($B342,Kraftvärmeprod!$B$1:$AJ$550,MATCH(K$4,Kraftvärmeprod!$B$1:$AJ$1,0),FALSE)/1,0)-IFERROR(VLOOKUP($B342,'Slutlig allokering kvv'!$B$2:$AJ$550,MATCH(K$4,'Slutlig allokering kvv'!$B$1:$AJ$1,0),FALSE)/1,0)</f>
        <v>0</v>
      </c>
      <c r="L342">
        <f>IFERROR(VLOOKUP($B342,Kraftvärmeprod!$B$1:$AJ$550,MATCH(L$4,Kraftvärmeprod!$B$1:$AJ$1,0),FALSE)/1,0)-IFERROR(VLOOKUP($B342,'Slutlig allokering kvv'!$B$2:$AJ$550,MATCH(L$4,'Slutlig allokering kvv'!$B$1:$AJ$1,0),FALSE)/1,0)</f>
        <v>0</v>
      </c>
      <c r="M342">
        <f>IFERROR(VLOOKUP($B342,Kraftvärmeprod!$B$1:$AJ$550,MATCH(M$4,Kraftvärmeprod!$B$1:$AJ$1,0),FALSE)/1,0)-IFERROR(VLOOKUP($B342,'Slutlig allokering kvv'!$B$2:$AJ$550,MATCH(M$4,'Slutlig allokering kvv'!$B$1:$AJ$1,0),FALSE)/1,0)</f>
        <v>0</v>
      </c>
      <c r="N342">
        <f>IFERROR(VLOOKUP($B342,Kraftvärmeprod!$B$1:$AJ$550,MATCH(N$4,Kraftvärmeprod!$B$1:$AJ$1,0),FALSE)/1,0)-IFERROR(VLOOKUP($B342,'Slutlig allokering kvv'!$B$2:$AJ$550,MATCH(N$4,'Slutlig allokering kvv'!$B$1:$AJ$1,0),FALSE)/1,0)</f>
        <v>0</v>
      </c>
      <c r="O342">
        <f>IFERROR(VLOOKUP($B342,Kraftvärmeprod!$B$1:$AJ$550,MATCH(O$4,Kraftvärmeprod!$B$1:$AJ$1,0),FALSE)/1,0)-IFERROR(VLOOKUP($B342,'Slutlig allokering kvv'!$B$2:$AJ$550,MATCH(O$4,'Slutlig allokering kvv'!$B$1:$AJ$1,0),FALSE)/1,0)</f>
        <v>0</v>
      </c>
      <c r="P342">
        <f>IFERROR(VLOOKUP($B342,Kraftvärmeprod!$B$1:$AJ$550,MATCH(P$4,Kraftvärmeprod!$B$1:$AJ$1,0),FALSE)/1,0)-IFERROR(VLOOKUP($B342,'Slutlig allokering kvv'!$B$2:$AJ$550,MATCH(P$4,'Slutlig allokering kvv'!$B$1:$AJ$1,0),FALSE)/1,0)</f>
        <v>0</v>
      </c>
      <c r="Q342">
        <f>IFERROR(VLOOKUP($B342,Kraftvärmeprod!$B$1:$AJ$550,MATCH(Q$4,Kraftvärmeprod!$B$1:$AJ$1,0),FALSE)/1,0)-IFERROR(VLOOKUP($B342,'Slutlig allokering kvv'!$B$2:$AJ$550,MATCH(Q$4,'Slutlig allokering kvv'!$B$1:$AJ$1,0),FALSE)/1,0)</f>
        <v>0</v>
      </c>
      <c r="R342">
        <f>IFERROR(VLOOKUP($B342,Kraftvärmeprod!$B$1:$AJ$550,MATCH(R$4,Kraftvärmeprod!$B$1:$AJ$1,0),FALSE)/1,0)-IFERROR(VLOOKUP($B342,'Slutlig allokering kvv'!$B$2:$AJ$550,MATCH(R$4,'Slutlig allokering kvv'!$B$1:$AJ$1,0),FALSE)/1,0)</f>
        <v>0</v>
      </c>
      <c r="S342">
        <f>IFERROR(VLOOKUP($B342,Kraftvärmeprod!$B$1:$AJ$550,MATCH(S$4,Kraftvärmeprod!$B$1:$AJ$1,0),FALSE)/1,0)-IFERROR(VLOOKUP($B342,'Slutlig allokering kvv'!$B$2:$AJ$550,MATCH(S$4,'Slutlig allokering kvv'!$B$1:$AJ$1,0),FALSE)/1,0)</f>
        <v>0</v>
      </c>
      <c r="T342">
        <f>IFERROR(VLOOKUP($B342,Kraftvärmeprod!$B$1:$AJ$550,MATCH(T$4,Kraftvärmeprod!$B$1:$AJ$1,0),FALSE)/1,0)-IFERROR(VLOOKUP($B342,'Slutlig allokering kvv'!$B$2:$AJ$550,MATCH(T$4,'Slutlig allokering kvv'!$B$1:$AJ$1,0),FALSE)/1,0)</f>
        <v>0</v>
      </c>
      <c r="U342">
        <f>IFERROR(VLOOKUP($B342,Kraftvärmeprod!$B$1:$AJ$550,MATCH(U$4,Kraftvärmeprod!$B$1:$AJ$1,0),FALSE)/1,0)-IFERROR(VLOOKUP($B342,'Slutlig allokering kvv'!$B$2:$AJ$550,MATCH(U$4,'Slutlig allokering kvv'!$B$1:$AJ$1,0),FALSE)/1,0)</f>
        <v>0</v>
      </c>
      <c r="V342">
        <f>IFERROR(VLOOKUP($B342,Kraftvärmeprod!$B$1:$AJ$550,MATCH(V$4,Kraftvärmeprod!$B$1:$AJ$1,0),FALSE)/1,0)-IFERROR(VLOOKUP($B342,'Slutlig allokering kvv'!$B$2:$AJ$550,MATCH(V$4,'Slutlig allokering kvv'!$B$1:$AJ$1,0),FALSE)/1,0)</f>
        <v>0</v>
      </c>
      <c r="W342">
        <f>IFERROR(VLOOKUP($B342,Kraftvärmeprod!$B$1:$AJ$550,MATCH(W$4,Kraftvärmeprod!$B$1:$AJ$1,0),FALSE)/1,0)-IFERROR(VLOOKUP($B342,'Slutlig allokering kvv'!$B$2:$AJ$550,MATCH(W$4,'Slutlig allokering kvv'!$B$1:$AJ$1,0),FALSE)/1,0)</f>
        <v>0</v>
      </c>
      <c r="X342">
        <f>IFERROR(VLOOKUP($B342,Kraftvärmeprod!$B$1:$AJ$550,MATCH(X$4,Kraftvärmeprod!$B$1:$AJ$1,0),FALSE)/1,0)-IFERROR(VLOOKUP($B342,'Slutlig allokering kvv'!$B$2:$AJ$550,MATCH(X$4,'Slutlig allokering kvv'!$B$1:$AJ$1,0),FALSE)/1,0)</f>
        <v>0</v>
      </c>
      <c r="Y342">
        <f>IFERROR(VLOOKUP($B342,Kraftvärmeprod!$B$1:$AJ$550,MATCH(Y$4,Kraftvärmeprod!$B$1:$AJ$1,0),FALSE)/1,0)-IFERROR(VLOOKUP($B342,'Slutlig allokering kvv'!$B$2:$AJ$550,MATCH(Y$4,'Slutlig allokering kvv'!$B$1:$AJ$1,0),FALSE)/1,0)</f>
        <v>0</v>
      </c>
      <c r="Z342">
        <f>IFERROR(VLOOKUP($B342,Kraftvärmeprod!$B$1:$AJ$550,MATCH(Z$4,Kraftvärmeprod!$B$1:$AJ$1,0),FALSE)/1,0)-IFERROR(VLOOKUP($B342,'Slutlig allokering kvv'!$B$2:$AJ$550,MATCH(Z$4,'Slutlig allokering kvv'!$B$1:$AJ$1,0),FALSE)/1,0)</f>
        <v>0</v>
      </c>
      <c r="AA342">
        <f>IFERROR(VLOOKUP($B342,Kraftvärmeprod!$B$1:$AJ$550,MATCH(AA$4,Kraftvärmeprod!$B$1:$AJ$1,0),FALSE)/1,0)-IFERROR(VLOOKUP($B342,'Slutlig allokering kvv'!$B$2:$AJ$550,MATCH(AA$4,'Slutlig allokering kvv'!$B$1:$AJ$1,0),FALSE)/1,0)</f>
        <v>0</v>
      </c>
      <c r="AB342">
        <f>IFERROR(VLOOKUP($B342,Kraftvärmeprod!$B$1:$AJ$550,MATCH(AB$4,Kraftvärmeprod!$B$1:$AJ$1,0),FALSE)/1,0)-IFERROR(VLOOKUP($B342,'Slutlig allokering kvv'!$B$2:$AJ$550,MATCH(AB$4,'Slutlig allokering kvv'!$B$1:$AJ$1,0),FALSE)/1,0)</f>
        <v>0</v>
      </c>
      <c r="AC342">
        <f>IFERROR(VLOOKUP($B342,Kraftvärmeprod!$B$1:$AJ$550,MATCH(AC$4,Kraftvärmeprod!$B$1:$AJ$1,0),FALSE)/1,0)-IFERROR(VLOOKUP($B342,'Slutlig allokering kvv'!$B$2:$AJ$550,MATCH(AC$4,'Slutlig allokering kvv'!$B$1:$AJ$1,0),FALSE)/1,0)</f>
        <v>0</v>
      </c>
      <c r="AD342">
        <f>IFERROR(VLOOKUP($B342,Miljö!$B$1:$E$471,MATCH("Hjälpel kraftvärme (GWh)",Miljö!$B$1:$E$1,0),FALSE)/1,0)-IFERROR(VLOOKUP($B342,'Slutlig allokering kvv'!$B$2:$AJ$550,MATCH(AD$4,'Slutlig allokering kvv'!$B$1:$AJ$1,0),FALSE)/1,0)</f>
        <v>0</v>
      </c>
      <c r="AH342">
        <f t="shared" si="10"/>
        <v>0</v>
      </c>
      <c r="AJ342">
        <f>IFERROR(VLOOKUP($B342,'Slutlig allokering kvv'!$B$2:$AX$550,MATCH("Summa slutlig allokerad tillförd energi (utan hjälpel och rökgaskondensering):",'Slutlig allokering kvv'!$B$1:$AX$1,0),FALSE)/1,"")</f>
        <v>0</v>
      </c>
      <c r="AL342" s="195" t="str">
        <f>IFERROR(1-VLOOKUP($B342,'Slutlig allokering kvv'!$B$2:$AX$550,MATCH("Andel av bränsle i kvv som allokerats till värme, exklusive rökgaskondensering och hjälpel",'Slutlig allokering kvv'!$B$1:$AX$1,0),FALSE),"")</f>
        <v/>
      </c>
      <c r="AN342" s="195" t="str">
        <f t="shared" si="11"/>
        <v/>
      </c>
    </row>
    <row r="343" spans="1:40" x14ac:dyDescent="0.25">
      <c r="A343" s="2" t="s">
        <v>508</v>
      </c>
      <c r="B343" s="2" t="s">
        <v>509</v>
      </c>
      <c r="C343" t="str">
        <f>IFERROR(VLOOKUP($B343,Kraftvärmeprod!$B$1:$AH$479,MATCH(C$4,Kraftvärmeprod!$B$1:$AG$1,0),FALSE)/1,"")</f>
        <v/>
      </c>
      <c r="D343" t="str">
        <f>IFERROR(VLOOKUP($B343,Kraftvärmeprod!$B$1:$AH$479,MATCH(D$4,Kraftvärmeprod!$B$1:$AG$1,0),FALSE)/1,"")</f>
        <v/>
      </c>
      <c r="F343">
        <f>IFERROR(VLOOKUP($B343,Kraftvärmeprod!$B$1:$AJ$550,MATCH(F$4,Kraftvärmeprod!$B$1:$AJ$1,0),FALSE)/1,0)-IFERROR(VLOOKUP($B343,'Slutlig allokering kvv'!$B$2:$AJ$550,MATCH(F$4,'Slutlig allokering kvv'!$B$1:$AJ$1,0),FALSE)/1,0)</f>
        <v>0</v>
      </c>
      <c r="G343">
        <f>IFERROR(VLOOKUP($B343,Kraftvärmeprod!$B$1:$AJ$550,MATCH(G$4,Kraftvärmeprod!$B$1:$AJ$1,0),FALSE)/1,0)-IFERROR(VLOOKUP($B343,'Slutlig allokering kvv'!$B$2:$AJ$550,MATCH(G$4,'Slutlig allokering kvv'!$B$1:$AJ$1,0),FALSE)/1,0)</f>
        <v>0</v>
      </c>
      <c r="H343">
        <f>IFERROR(VLOOKUP($B343,Kraftvärmeprod!$B$1:$AJ$550,MATCH(H$4,Kraftvärmeprod!$B$1:$AJ$1,0),FALSE)/1,0)-IFERROR(VLOOKUP($B343,'Slutlig allokering kvv'!$B$2:$AJ$550,MATCH(H$4,'Slutlig allokering kvv'!$B$1:$AJ$1,0),FALSE)/1,0)</f>
        <v>0</v>
      </c>
      <c r="I343">
        <f>IFERROR(VLOOKUP($B343,Kraftvärmeprod!$B$1:$AJ$550,MATCH(I$4,Kraftvärmeprod!$B$1:$AJ$1,0),FALSE)/1,0)-IFERROR(VLOOKUP($B343,'Slutlig allokering kvv'!$B$2:$AJ$550,MATCH(I$4,'Slutlig allokering kvv'!$B$1:$AJ$1,0),FALSE)/1,0)</f>
        <v>0</v>
      </c>
      <c r="J343">
        <f>IFERROR(VLOOKUP($B343,Kraftvärmeprod!$B$1:$AJ$550,MATCH(J$4,Kraftvärmeprod!$B$1:$AJ$1,0),FALSE)/1,0)-IFERROR(VLOOKUP($B343,'Slutlig allokering kvv'!$B$2:$AJ$550,MATCH(J$4,'Slutlig allokering kvv'!$B$1:$AJ$1,0),FALSE)/1,0)</f>
        <v>0</v>
      </c>
      <c r="K343">
        <f>IFERROR(VLOOKUP($B343,Kraftvärmeprod!$B$1:$AJ$550,MATCH(K$4,Kraftvärmeprod!$B$1:$AJ$1,0),FALSE)/1,0)-IFERROR(VLOOKUP($B343,'Slutlig allokering kvv'!$B$2:$AJ$550,MATCH(K$4,'Slutlig allokering kvv'!$B$1:$AJ$1,0),FALSE)/1,0)</f>
        <v>0</v>
      </c>
      <c r="L343">
        <f>IFERROR(VLOOKUP($B343,Kraftvärmeprod!$B$1:$AJ$550,MATCH(L$4,Kraftvärmeprod!$B$1:$AJ$1,0),FALSE)/1,0)-IFERROR(VLOOKUP($B343,'Slutlig allokering kvv'!$B$2:$AJ$550,MATCH(L$4,'Slutlig allokering kvv'!$B$1:$AJ$1,0),FALSE)/1,0)</f>
        <v>0</v>
      </c>
      <c r="M343">
        <f>IFERROR(VLOOKUP($B343,Kraftvärmeprod!$B$1:$AJ$550,MATCH(M$4,Kraftvärmeprod!$B$1:$AJ$1,0),FALSE)/1,0)-IFERROR(VLOOKUP($B343,'Slutlig allokering kvv'!$B$2:$AJ$550,MATCH(M$4,'Slutlig allokering kvv'!$B$1:$AJ$1,0),FALSE)/1,0)</f>
        <v>0</v>
      </c>
      <c r="N343">
        <f>IFERROR(VLOOKUP($B343,Kraftvärmeprod!$B$1:$AJ$550,MATCH(N$4,Kraftvärmeprod!$B$1:$AJ$1,0),FALSE)/1,0)-IFERROR(VLOOKUP($B343,'Slutlig allokering kvv'!$B$2:$AJ$550,MATCH(N$4,'Slutlig allokering kvv'!$B$1:$AJ$1,0),FALSE)/1,0)</f>
        <v>0</v>
      </c>
      <c r="O343">
        <f>IFERROR(VLOOKUP($B343,Kraftvärmeprod!$B$1:$AJ$550,MATCH(O$4,Kraftvärmeprod!$B$1:$AJ$1,0),FALSE)/1,0)-IFERROR(VLOOKUP($B343,'Slutlig allokering kvv'!$B$2:$AJ$550,MATCH(O$4,'Slutlig allokering kvv'!$B$1:$AJ$1,0),FALSE)/1,0)</f>
        <v>0</v>
      </c>
      <c r="P343">
        <f>IFERROR(VLOOKUP($B343,Kraftvärmeprod!$B$1:$AJ$550,MATCH(P$4,Kraftvärmeprod!$B$1:$AJ$1,0),FALSE)/1,0)-IFERROR(VLOOKUP($B343,'Slutlig allokering kvv'!$B$2:$AJ$550,MATCH(P$4,'Slutlig allokering kvv'!$B$1:$AJ$1,0),FALSE)/1,0)</f>
        <v>0</v>
      </c>
      <c r="Q343">
        <f>IFERROR(VLOOKUP($B343,Kraftvärmeprod!$B$1:$AJ$550,MATCH(Q$4,Kraftvärmeprod!$B$1:$AJ$1,0),FALSE)/1,0)-IFERROR(VLOOKUP($B343,'Slutlig allokering kvv'!$B$2:$AJ$550,MATCH(Q$4,'Slutlig allokering kvv'!$B$1:$AJ$1,0),FALSE)/1,0)</f>
        <v>0</v>
      </c>
      <c r="R343">
        <f>IFERROR(VLOOKUP($B343,Kraftvärmeprod!$B$1:$AJ$550,MATCH(R$4,Kraftvärmeprod!$B$1:$AJ$1,0),FALSE)/1,0)-IFERROR(VLOOKUP($B343,'Slutlig allokering kvv'!$B$2:$AJ$550,MATCH(R$4,'Slutlig allokering kvv'!$B$1:$AJ$1,0),FALSE)/1,0)</f>
        <v>0</v>
      </c>
      <c r="S343">
        <f>IFERROR(VLOOKUP($B343,Kraftvärmeprod!$B$1:$AJ$550,MATCH(S$4,Kraftvärmeprod!$B$1:$AJ$1,0),FALSE)/1,0)-IFERROR(VLOOKUP($B343,'Slutlig allokering kvv'!$B$2:$AJ$550,MATCH(S$4,'Slutlig allokering kvv'!$B$1:$AJ$1,0),FALSE)/1,0)</f>
        <v>0</v>
      </c>
      <c r="T343">
        <f>IFERROR(VLOOKUP($B343,Kraftvärmeprod!$B$1:$AJ$550,MATCH(T$4,Kraftvärmeprod!$B$1:$AJ$1,0),FALSE)/1,0)-IFERROR(VLOOKUP($B343,'Slutlig allokering kvv'!$B$2:$AJ$550,MATCH(T$4,'Slutlig allokering kvv'!$B$1:$AJ$1,0),FALSE)/1,0)</f>
        <v>0</v>
      </c>
      <c r="U343">
        <f>IFERROR(VLOOKUP($B343,Kraftvärmeprod!$B$1:$AJ$550,MATCH(U$4,Kraftvärmeprod!$B$1:$AJ$1,0),FALSE)/1,0)-IFERROR(VLOOKUP($B343,'Slutlig allokering kvv'!$B$2:$AJ$550,MATCH(U$4,'Slutlig allokering kvv'!$B$1:$AJ$1,0),FALSE)/1,0)</f>
        <v>0</v>
      </c>
      <c r="V343">
        <f>IFERROR(VLOOKUP($B343,Kraftvärmeprod!$B$1:$AJ$550,MATCH(V$4,Kraftvärmeprod!$B$1:$AJ$1,0),FALSE)/1,0)-IFERROR(VLOOKUP($B343,'Slutlig allokering kvv'!$B$2:$AJ$550,MATCH(V$4,'Slutlig allokering kvv'!$B$1:$AJ$1,0),FALSE)/1,0)</f>
        <v>0</v>
      </c>
      <c r="W343">
        <f>IFERROR(VLOOKUP($B343,Kraftvärmeprod!$B$1:$AJ$550,MATCH(W$4,Kraftvärmeprod!$B$1:$AJ$1,0),FALSE)/1,0)-IFERROR(VLOOKUP($B343,'Slutlig allokering kvv'!$B$2:$AJ$550,MATCH(W$4,'Slutlig allokering kvv'!$B$1:$AJ$1,0),FALSE)/1,0)</f>
        <v>0</v>
      </c>
      <c r="X343">
        <f>IFERROR(VLOOKUP($B343,Kraftvärmeprod!$B$1:$AJ$550,MATCH(X$4,Kraftvärmeprod!$B$1:$AJ$1,0),FALSE)/1,0)-IFERROR(VLOOKUP($B343,'Slutlig allokering kvv'!$B$2:$AJ$550,MATCH(X$4,'Slutlig allokering kvv'!$B$1:$AJ$1,0),FALSE)/1,0)</f>
        <v>0</v>
      </c>
      <c r="Y343">
        <f>IFERROR(VLOOKUP($B343,Kraftvärmeprod!$B$1:$AJ$550,MATCH(Y$4,Kraftvärmeprod!$B$1:$AJ$1,0),FALSE)/1,0)-IFERROR(VLOOKUP($B343,'Slutlig allokering kvv'!$B$2:$AJ$550,MATCH(Y$4,'Slutlig allokering kvv'!$B$1:$AJ$1,0),FALSE)/1,0)</f>
        <v>0</v>
      </c>
      <c r="Z343">
        <f>IFERROR(VLOOKUP($B343,Kraftvärmeprod!$B$1:$AJ$550,MATCH(Z$4,Kraftvärmeprod!$B$1:$AJ$1,0),FALSE)/1,0)-IFERROR(VLOOKUP($B343,'Slutlig allokering kvv'!$B$2:$AJ$550,MATCH(Z$4,'Slutlig allokering kvv'!$B$1:$AJ$1,0),FALSE)/1,0)</f>
        <v>0</v>
      </c>
      <c r="AA343">
        <f>IFERROR(VLOOKUP($B343,Kraftvärmeprod!$B$1:$AJ$550,MATCH(AA$4,Kraftvärmeprod!$B$1:$AJ$1,0),FALSE)/1,0)-IFERROR(VLOOKUP($B343,'Slutlig allokering kvv'!$B$2:$AJ$550,MATCH(AA$4,'Slutlig allokering kvv'!$B$1:$AJ$1,0),FALSE)/1,0)</f>
        <v>0</v>
      </c>
      <c r="AB343">
        <f>IFERROR(VLOOKUP($B343,Kraftvärmeprod!$B$1:$AJ$550,MATCH(AB$4,Kraftvärmeprod!$B$1:$AJ$1,0),FALSE)/1,0)-IFERROR(VLOOKUP($B343,'Slutlig allokering kvv'!$B$2:$AJ$550,MATCH(AB$4,'Slutlig allokering kvv'!$B$1:$AJ$1,0),FALSE)/1,0)</f>
        <v>0</v>
      </c>
      <c r="AC343">
        <f>IFERROR(VLOOKUP($B343,Kraftvärmeprod!$B$1:$AJ$550,MATCH(AC$4,Kraftvärmeprod!$B$1:$AJ$1,0),FALSE)/1,0)-IFERROR(VLOOKUP($B343,'Slutlig allokering kvv'!$B$2:$AJ$550,MATCH(AC$4,'Slutlig allokering kvv'!$B$1:$AJ$1,0),FALSE)/1,0)</f>
        <v>0</v>
      </c>
      <c r="AD343">
        <f>IFERROR(VLOOKUP($B343,Miljö!$B$1:$E$471,MATCH("Hjälpel kraftvärme (GWh)",Miljö!$B$1:$E$1,0),FALSE)/1,0)-IFERROR(VLOOKUP($B343,'Slutlig allokering kvv'!$B$2:$AJ$550,MATCH(AD$4,'Slutlig allokering kvv'!$B$1:$AJ$1,0),FALSE)/1,0)</f>
        <v>0</v>
      </c>
      <c r="AH343">
        <f t="shared" si="10"/>
        <v>0</v>
      </c>
      <c r="AJ343">
        <f>IFERROR(VLOOKUP($B343,'Slutlig allokering kvv'!$B$2:$AX$550,MATCH("Summa slutlig allokerad tillförd energi (utan hjälpel och rökgaskondensering):",'Slutlig allokering kvv'!$B$1:$AX$1,0),FALSE)/1,"")</f>
        <v>0</v>
      </c>
      <c r="AL343" s="195" t="str">
        <f>IFERROR(1-VLOOKUP($B343,'Slutlig allokering kvv'!$B$2:$AX$550,MATCH("Andel av bränsle i kvv som allokerats till värme, exklusive rökgaskondensering och hjälpel",'Slutlig allokering kvv'!$B$1:$AX$1,0),FALSE),"")</f>
        <v/>
      </c>
      <c r="AN343" s="195" t="str">
        <f t="shared" si="11"/>
        <v/>
      </c>
    </row>
    <row r="344" spans="1:40" x14ac:dyDescent="0.25">
      <c r="A344" s="2" t="s">
        <v>510</v>
      </c>
      <c r="B344" s="2" t="s">
        <v>511</v>
      </c>
      <c r="C344" t="str">
        <f>IFERROR(VLOOKUP($B344,Kraftvärmeprod!$B$1:$AH$479,MATCH(C$4,Kraftvärmeprod!$B$1:$AG$1,0),FALSE)/1,"")</f>
        <v/>
      </c>
      <c r="D344" t="str">
        <f>IFERROR(VLOOKUP($B344,Kraftvärmeprod!$B$1:$AH$479,MATCH(D$4,Kraftvärmeprod!$B$1:$AG$1,0),FALSE)/1,"")</f>
        <v/>
      </c>
      <c r="F344">
        <f>IFERROR(VLOOKUP($B344,Kraftvärmeprod!$B$1:$AJ$550,MATCH(F$4,Kraftvärmeprod!$B$1:$AJ$1,0),FALSE)/1,0)-IFERROR(VLOOKUP($B344,'Slutlig allokering kvv'!$B$2:$AJ$550,MATCH(F$4,'Slutlig allokering kvv'!$B$1:$AJ$1,0),FALSE)/1,0)</f>
        <v>0</v>
      </c>
      <c r="G344">
        <f>IFERROR(VLOOKUP($B344,Kraftvärmeprod!$B$1:$AJ$550,MATCH(G$4,Kraftvärmeprod!$B$1:$AJ$1,0),FALSE)/1,0)-IFERROR(VLOOKUP($B344,'Slutlig allokering kvv'!$B$2:$AJ$550,MATCH(G$4,'Slutlig allokering kvv'!$B$1:$AJ$1,0),FALSE)/1,0)</f>
        <v>0</v>
      </c>
      <c r="H344">
        <f>IFERROR(VLOOKUP($B344,Kraftvärmeprod!$B$1:$AJ$550,MATCH(H$4,Kraftvärmeprod!$B$1:$AJ$1,0),FALSE)/1,0)-IFERROR(VLOOKUP($B344,'Slutlig allokering kvv'!$B$2:$AJ$550,MATCH(H$4,'Slutlig allokering kvv'!$B$1:$AJ$1,0),FALSE)/1,0)</f>
        <v>0</v>
      </c>
      <c r="I344">
        <f>IFERROR(VLOOKUP($B344,Kraftvärmeprod!$B$1:$AJ$550,MATCH(I$4,Kraftvärmeprod!$B$1:$AJ$1,0),FALSE)/1,0)-IFERROR(VLOOKUP($B344,'Slutlig allokering kvv'!$B$2:$AJ$550,MATCH(I$4,'Slutlig allokering kvv'!$B$1:$AJ$1,0),FALSE)/1,0)</f>
        <v>0</v>
      </c>
      <c r="J344">
        <f>IFERROR(VLOOKUP($B344,Kraftvärmeprod!$B$1:$AJ$550,MATCH(J$4,Kraftvärmeprod!$B$1:$AJ$1,0),FALSE)/1,0)-IFERROR(VLOOKUP($B344,'Slutlig allokering kvv'!$B$2:$AJ$550,MATCH(J$4,'Slutlig allokering kvv'!$B$1:$AJ$1,0),FALSE)/1,0)</f>
        <v>0</v>
      </c>
      <c r="K344">
        <f>IFERROR(VLOOKUP($B344,Kraftvärmeprod!$B$1:$AJ$550,MATCH(K$4,Kraftvärmeprod!$B$1:$AJ$1,0),FALSE)/1,0)-IFERROR(VLOOKUP($B344,'Slutlig allokering kvv'!$B$2:$AJ$550,MATCH(K$4,'Slutlig allokering kvv'!$B$1:$AJ$1,0),FALSE)/1,0)</f>
        <v>0</v>
      </c>
      <c r="L344">
        <f>IFERROR(VLOOKUP($B344,Kraftvärmeprod!$B$1:$AJ$550,MATCH(L$4,Kraftvärmeprod!$B$1:$AJ$1,0),FALSE)/1,0)-IFERROR(VLOOKUP($B344,'Slutlig allokering kvv'!$B$2:$AJ$550,MATCH(L$4,'Slutlig allokering kvv'!$B$1:$AJ$1,0),FALSE)/1,0)</f>
        <v>0</v>
      </c>
      <c r="M344">
        <f>IFERROR(VLOOKUP($B344,Kraftvärmeprod!$B$1:$AJ$550,MATCH(M$4,Kraftvärmeprod!$B$1:$AJ$1,0),FALSE)/1,0)-IFERROR(VLOOKUP($B344,'Slutlig allokering kvv'!$B$2:$AJ$550,MATCH(M$4,'Slutlig allokering kvv'!$B$1:$AJ$1,0),FALSE)/1,0)</f>
        <v>0</v>
      </c>
      <c r="N344">
        <f>IFERROR(VLOOKUP($B344,Kraftvärmeprod!$B$1:$AJ$550,MATCH(N$4,Kraftvärmeprod!$B$1:$AJ$1,0),FALSE)/1,0)-IFERROR(VLOOKUP($B344,'Slutlig allokering kvv'!$B$2:$AJ$550,MATCH(N$4,'Slutlig allokering kvv'!$B$1:$AJ$1,0),FALSE)/1,0)</f>
        <v>0</v>
      </c>
      <c r="O344">
        <f>IFERROR(VLOOKUP($B344,Kraftvärmeprod!$B$1:$AJ$550,MATCH(O$4,Kraftvärmeprod!$B$1:$AJ$1,0),FALSE)/1,0)-IFERROR(VLOOKUP($B344,'Slutlig allokering kvv'!$B$2:$AJ$550,MATCH(O$4,'Slutlig allokering kvv'!$B$1:$AJ$1,0),FALSE)/1,0)</f>
        <v>0</v>
      </c>
      <c r="P344">
        <f>IFERROR(VLOOKUP($B344,Kraftvärmeprod!$B$1:$AJ$550,MATCH(P$4,Kraftvärmeprod!$B$1:$AJ$1,0),FALSE)/1,0)-IFERROR(VLOOKUP($B344,'Slutlig allokering kvv'!$B$2:$AJ$550,MATCH(P$4,'Slutlig allokering kvv'!$B$1:$AJ$1,0),FALSE)/1,0)</f>
        <v>0</v>
      </c>
      <c r="Q344">
        <f>IFERROR(VLOOKUP($B344,Kraftvärmeprod!$B$1:$AJ$550,MATCH(Q$4,Kraftvärmeprod!$B$1:$AJ$1,0),FALSE)/1,0)-IFERROR(VLOOKUP($B344,'Slutlig allokering kvv'!$B$2:$AJ$550,MATCH(Q$4,'Slutlig allokering kvv'!$B$1:$AJ$1,0),FALSE)/1,0)</f>
        <v>0</v>
      </c>
      <c r="R344">
        <f>IFERROR(VLOOKUP($B344,Kraftvärmeprod!$B$1:$AJ$550,MATCH(R$4,Kraftvärmeprod!$B$1:$AJ$1,0),FALSE)/1,0)-IFERROR(VLOOKUP($B344,'Slutlig allokering kvv'!$B$2:$AJ$550,MATCH(R$4,'Slutlig allokering kvv'!$B$1:$AJ$1,0),FALSE)/1,0)</f>
        <v>0</v>
      </c>
      <c r="S344">
        <f>IFERROR(VLOOKUP($B344,Kraftvärmeprod!$B$1:$AJ$550,MATCH(S$4,Kraftvärmeprod!$B$1:$AJ$1,0),FALSE)/1,0)-IFERROR(VLOOKUP($B344,'Slutlig allokering kvv'!$B$2:$AJ$550,MATCH(S$4,'Slutlig allokering kvv'!$B$1:$AJ$1,0),FALSE)/1,0)</f>
        <v>0</v>
      </c>
      <c r="T344">
        <f>IFERROR(VLOOKUP($B344,Kraftvärmeprod!$B$1:$AJ$550,MATCH(T$4,Kraftvärmeprod!$B$1:$AJ$1,0),FALSE)/1,0)-IFERROR(VLOOKUP($B344,'Slutlig allokering kvv'!$B$2:$AJ$550,MATCH(T$4,'Slutlig allokering kvv'!$B$1:$AJ$1,0),FALSE)/1,0)</f>
        <v>0</v>
      </c>
      <c r="U344">
        <f>IFERROR(VLOOKUP($B344,Kraftvärmeprod!$B$1:$AJ$550,MATCH(U$4,Kraftvärmeprod!$B$1:$AJ$1,0),FALSE)/1,0)-IFERROR(VLOOKUP($B344,'Slutlig allokering kvv'!$B$2:$AJ$550,MATCH(U$4,'Slutlig allokering kvv'!$B$1:$AJ$1,0),FALSE)/1,0)</f>
        <v>0</v>
      </c>
      <c r="V344">
        <f>IFERROR(VLOOKUP($B344,Kraftvärmeprod!$B$1:$AJ$550,MATCH(V$4,Kraftvärmeprod!$B$1:$AJ$1,0),FALSE)/1,0)-IFERROR(VLOOKUP($B344,'Slutlig allokering kvv'!$B$2:$AJ$550,MATCH(V$4,'Slutlig allokering kvv'!$B$1:$AJ$1,0),FALSE)/1,0)</f>
        <v>0</v>
      </c>
      <c r="W344">
        <f>IFERROR(VLOOKUP($B344,Kraftvärmeprod!$B$1:$AJ$550,MATCH(W$4,Kraftvärmeprod!$B$1:$AJ$1,0),FALSE)/1,0)-IFERROR(VLOOKUP($B344,'Slutlig allokering kvv'!$B$2:$AJ$550,MATCH(W$4,'Slutlig allokering kvv'!$B$1:$AJ$1,0),FALSE)/1,0)</f>
        <v>0</v>
      </c>
      <c r="X344">
        <f>IFERROR(VLOOKUP($B344,Kraftvärmeprod!$B$1:$AJ$550,MATCH(X$4,Kraftvärmeprod!$B$1:$AJ$1,0),FALSE)/1,0)-IFERROR(VLOOKUP($B344,'Slutlig allokering kvv'!$B$2:$AJ$550,MATCH(X$4,'Slutlig allokering kvv'!$B$1:$AJ$1,0),FALSE)/1,0)</f>
        <v>0</v>
      </c>
      <c r="Y344">
        <f>IFERROR(VLOOKUP($B344,Kraftvärmeprod!$B$1:$AJ$550,MATCH(Y$4,Kraftvärmeprod!$B$1:$AJ$1,0),FALSE)/1,0)-IFERROR(VLOOKUP($B344,'Slutlig allokering kvv'!$B$2:$AJ$550,MATCH(Y$4,'Slutlig allokering kvv'!$B$1:$AJ$1,0),FALSE)/1,0)</f>
        <v>0</v>
      </c>
      <c r="Z344">
        <f>IFERROR(VLOOKUP($B344,Kraftvärmeprod!$B$1:$AJ$550,MATCH(Z$4,Kraftvärmeprod!$B$1:$AJ$1,0),FALSE)/1,0)-IFERROR(VLOOKUP($B344,'Slutlig allokering kvv'!$B$2:$AJ$550,MATCH(Z$4,'Slutlig allokering kvv'!$B$1:$AJ$1,0),FALSE)/1,0)</f>
        <v>0</v>
      </c>
      <c r="AA344">
        <f>IFERROR(VLOOKUP($B344,Kraftvärmeprod!$B$1:$AJ$550,MATCH(AA$4,Kraftvärmeprod!$B$1:$AJ$1,0),FALSE)/1,0)-IFERROR(VLOOKUP($B344,'Slutlig allokering kvv'!$B$2:$AJ$550,MATCH(AA$4,'Slutlig allokering kvv'!$B$1:$AJ$1,0),FALSE)/1,0)</f>
        <v>0</v>
      </c>
      <c r="AB344">
        <f>IFERROR(VLOOKUP($B344,Kraftvärmeprod!$B$1:$AJ$550,MATCH(AB$4,Kraftvärmeprod!$B$1:$AJ$1,0),FALSE)/1,0)-IFERROR(VLOOKUP($B344,'Slutlig allokering kvv'!$B$2:$AJ$550,MATCH(AB$4,'Slutlig allokering kvv'!$B$1:$AJ$1,0),FALSE)/1,0)</f>
        <v>0</v>
      </c>
      <c r="AC344">
        <f>IFERROR(VLOOKUP($B344,Kraftvärmeprod!$B$1:$AJ$550,MATCH(AC$4,Kraftvärmeprod!$B$1:$AJ$1,0),FALSE)/1,0)-IFERROR(VLOOKUP($B344,'Slutlig allokering kvv'!$B$2:$AJ$550,MATCH(AC$4,'Slutlig allokering kvv'!$B$1:$AJ$1,0),FALSE)/1,0)</f>
        <v>0</v>
      </c>
      <c r="AD344">
        <f>IFERROR(VLOOKUP($B344,Miljö!$B$1:$E$471,MATCH("Hjälpel kraftvärme (GWh)",Miljö!$B$1:$E$1,0),FALSE)/1,0)-IFERROR(VLOOKUP($B344,'Slutlig allokering kvv'!$B$2:$AJ$550,MATCH(AD$4,'Slutlig allokering kvv'!$B$1:$AJ$1,0),FALSE)/1,0)</f>
        <v>0</v>
      </c>
      <c r="AH344">
        <f t="shared" si="10"/>
        <v>0</v>
      </c>
      <c r="AJ344">
        <f>IFERROR(VLOOKUP($B344,'Slutlig allokering kvv'!$B$2:$AX$550,MATCH("Summa slutlig allokerad tillförd energi (utan hjälpel och rökgaskondensering):",'Slutlig allokering kvv'!$B$1:$AX$1,0),FALSE)/1,"")</f>
        <v>0</v>
      </c>
      <c r="AL344" s="195" t="str">
        <f>IFERROR(1-VLOOKUP($B344,'Slutlig allokering kvv'!$B$2:$AX$550,MATCH("Andel av bränsle i kvv som allokerats till värme, exklusive rökgaskondensering och hjälpel",'Slutlig allokering kvv'!$B$1:$AX$1,0),FALSE),"")</f>
        <v/>
      </c>
      <c r="AN344" s="195" t="str">
        <f t="shared" si="11"/>
        <v/>
      </c>
    </row>
    <row r="345" spans="1:40" x14ac:dyDescent="0.25">
      <c r="A345" s="2" t="s">
        <v>510</v>
      </c>
      <c r="B345" s="2" t="s">
        <v>512</v>
      </c>
      <c r="C345" t="str">
        <f>IFERROR(VLOOKUP($B345,Kraftvärmeprod!$B$1:$AH$479,MATCH(C$4,Kraftvärmeprod!$B$1:$AG$1,0),FALSE)/1,"")</f>
        <v/>
      </c>
      <c r="D345" t="str">
        <f>IFERROR(VLOOKUP($B345,Kraftvärmeprod!$B$1:$AH$479,MATCH(D$4,Kraftvärmeprod!$B$1:$AG$1,0),FALSE)/1,"")</f>
        <v/>
      </c>
      <c r="F345">
        <f>IFERROR(VLOOKUP($B345,Kraftvärmeprod!$B$1:$AJ$550,MATCH(F$4,Kraftvärmeprod!$B$1:$AJ$1,0),FALSE)/1,0)-IFERROR(VLOOKUP($B345,'Slutlig allokering kvv'!$B$2:$AJ$550,MATCH(F$4,'Slutlig allokering kvv'!$B$1:$AJ$1,0),FALSE)/1,0)</f>
        <v>0</v>
      </c>
      <c r="G345">
        <f>IFERROR(VLOOKUP($B345,Kraftvärmeprod!$B$1:$AJ$550,MATCH(G$4,Kraftvärmeprod!$B$1:$AJ$1,0),FALSE)/1,0)-IFERROR(VLOOKUP($B345,'Slutlig allokering kvv'!$B$2:$AJ$550,MATCH(G$4,'Slutlig allokering kvv'!$B$1:$AJ$1,0),FALSE)/1,0)</f>
        <v>0</v>
      </c>
      <c r="H345">
        <f>IFERROR(VLOOKUP($B345,Kraftvärmeprod!$B$1:$AJ$550,MATCH(H$4,Kraftvärmeprod!$B$1:$AJ$1,0),FALSE)/1,0)-IFERROR(VLOOKUP($B345,'Slutlig allokering kvv'!$B$2:$AJ$550,MATCH(H$4,'Slutlig allokering kvv'!$B$1:$AJ$1,0),FALSE)/1,0)</f>
        <v>0</v>
      </c>
      <c r="I345">
        <f>IFERROR(VLOOKUP($B345,Kraftvärmeprod!$B$1:$AJ$550,MATCH(I$4,Kraftvärmeprod!$B$1:$AJ$1,0),FALSE)/1,0)-IFERROR(VLOOKUP($B345,'Slutlig allokering kvv'!$B$2:$AJ$550,MATCH(I$4,'Slutlig allokering kvv'!$B$1:$AJ$1,0),FALSE)/1,0)</f>
        <v>0</v>
      </c>
      <c r="J345">
        <f>IFERROR(VLOOKUP($B345,Kraftvärmeprod!$B$1:$AJ$550,MATCH(J$4,Kraftvärmeprod!$B$1:$AJ$1,0),FALSE)/1,0)-IFERROR(VLOOKUP($B345,'Slutlig allokering kvv'!$B$2:$AJ$550,MATCH(J$4,'Slutlig allokering kvv'!$B$1:$AJ$1,0),FALSE)/1,0)</f>
        <v>0</v>
      </c>
      <c r="K345">
        <f>IFERROR(VLOOKUP($B345,Kraftvärmeprod!$B$1:$AJ$550,MATCH(K$4,Kraftvärmeprod!$B$1:$AJ$1,0),FALSE)/1,0)-IFERROR(VLOOKUP($B345,'Slutlig allokering kvv'!$B$2:$AJ$550,MATCH(K$4,'Slutlig allokering kvv'!$B$1:$AJ$1,0),FALSE)/1,0)</f>
        <v>0</v>
      </c>
      <c r="L345">
        <f>IFERROR(VLOOKUP($B345,Kraftvärmeprod!$B$1:$AJ$550,MATCH(L$4,Kraftvärmeprod!$B$1:$AJ$1,0),FALSE)/1,0)-IFERROR(VLOOKUP($B345,'Slutlig allokering kvv'!$B$2:$AJ$550,MATCH(L$4,'Slutlig allokering kvv'!$B$1:$AJ$1,0),FALSE)/1,0)</f>
        <v>0</v>
      </c>
      <c r="M345">
        <f>IFERROR(VLOOKUP($B345,Kraftvärmeprod!$B$1:$AJ$550,MATCH(M$4,Kraftvärmeprod!$B$1:$AJ$1,0),FALSE)/1,0)-IFERROR(VLOOKUP($B345,'Slutlig allokering kvv'!$B$2:$AJ$550,MATCH(M$4,'Slutlig allokering kvv'!$B$1:$AJ$1,0),FALSE)/1,0)</f>
        <v>0</v>
      </c>
      <c r="N345">
        <f>IFERROR(VLOOKUP($B345,Kraftvärmeprod!$B$1:$AJ$550,MATCH(N$4,Kraftvärmeprod!$B$1:$AJ$1,0),FALSE)/1,0)-IFERROR(VLOOKUP($B345,'Slutlig allokering kvv'!$B$2:$AJ$550,MATCH(N$4,'Slutlig allokering kvv'!$B$1:$AJ$1,0),FALSE)/1,0)</f>
        <v>0</v>
      </c>
      <c r="O345">
        <f>IFERROR(VLOOKUP($B345,Kraftvärmeprod!$B$1:$AJ$550,MATCH(O$4,Kraftvärmeprod!$B$1:$AJ$1,0),FALSE)/1,0)-IFERROR(VLOOKUP($B345,'Slutlig allokering kvv'!$B$2:$AJ$550,MATCH(O$4,'Slutlig allokering kvv'!$B$1:$AJ$1,0),FALSE)/1,0)</f>
        <v>0</v>
      </c>
      <c r="P345">
        <f>IFERROR(VLOOKUP($B345,Kraftvärmeprod!$B$1:$AJ$550,MATCH(P$4,Kraftvärmeprod!$B$1:$AJ$1,0),FALSE)/1,0)-IFERROR(VLOOKUP($B345,'Slutlig allokering kvv'!$B$2:$AJ$550,MATCH(P$4,'Slutlig allokering kvv'!$B$1:$AJ$1,0),FALSE)/1,0)</f>
        <v>0</v>
      </c>
      <c r="Q345">
        <f>IFERROR(VLOOKUP($B345,Kraftvärmeprod!$B$1:$AJ$550,MATCH(Q$4,Kraftvärmeprod!$B$1:$AJ$1,0),FALSE)/1,0)-IFERROR(VLOOKUP($B345,'Slutlig allokering kvv'!$B$2:$AJ$550,MATCH(Q$4,'Slutlig allokering kvv'!$B$1:$AJ$1,0),FALSE)/1,0)</f>
        <v>0</v>
      </c>
      <c r="R345">
        <f>IFERROR(VLOOKUP($B345,Kraftvärmeprod!$B$1:$AJ$550,MATCH(R$4,Kraftvärmeprod!$B$1:$AJ$1,0),FALSE)/1,0)-IFERROR(VLOOKUP($B345,'Slutlig allokering kvv'!$B$2:$AJ$550,MATCH(R$4,'Slutlig allokering kvv'!$B$1:$AJ$1,0),FALSE)/1,0)</f>
        <v>0</v>
      </c>
      <c r="S345">
        <f>IFERROR(VLOOKUP($B345,Kraftvärmeprod!$B$1:$AJ$550,MATCH(S$4,Kraftvärmeprod!$B$1:$AJ$1,0),FALSE)/1,0)-IFERROR(VLOOKUP($B345,'Slutlig allokering kvv'!$B$2:$AJ$550,MATCH(S$4,'Slutlig allokering kvv'!$B$1:$AJ$1,0),FALSE)/1,0)</f>
        <v>0</v>
      </c>
      <c r="T345">
        <f>IFERROR(VLOOKUP($B345,Kraftvärmeprod!$B$1:$AJ$550,MATCH(T$4,Kraftvärmeprod!$B$1:$AJ$1,0),FALSE)/1,0)-IFERROR(VLOOKUP($B345,'Slutlig allokering kvv'!$B$2:$AJ$550,MATCH(T$4,'Slutlig allokering kvv'!$B$1:$AJ$1,0),FALSE)/1,0)</f>
        <v>0</v>
      </c>
      <c r="U345">
        <f>IFERROR(VLOOKUP($B345,Kraftvärmeprod!$B$1:$AJ$550,MATCH(U$4,Kraftvärmeprod!$B$1:$AJ$1,0),FALSE)/1,0)-IFERROR(VLOOKUP($B345,'Slutlig allokering kvv'!$B$2:$AJ$550,MATCH(U$4,'Slutlig allokering kvv'!$B$1:$AJ$1,0),FALSE)/1,0)</f>
        <v>0</v>
      </c>
      <c r="V345">
        <f>IFERROR(VLOOKUP($B345,Kraftvärmeprod!$B$1:$AJ$550,MATCH(V$4,Kraftvärmeprod!$B$1:$AJ$1,0),FALSE)/1,0)-IFERROR(VLOOKUP($B345,'Slutlig allokering kvv'!$B$2:$AJ$550,MATCH(V$4,'Slutlig allokering kvv'!$B$1:$AJ$1,0),FALSE)/1,0)</f>
        <v>0</v>
      </c>
      <c r="W345">
        <f>IFERROR(VLOOKUP($B345,Kraftvärmeprod!$B$1:$AJ$550,MATCH(W$4,Kraftvärmeprod!$B$1:$AJ$1,0),FALSE)/1,0)-IFERROR(VLOOKUP($B345,'Slutlig allokering kvv'!$B$2:$AJ$550,MATCH(W$4,'Slutlig allokering kvv'!$B$1:$AJ$1,0),FALSE)/1,0)</f>
        <v>0</v>
      </c>
      <c r="X345">
        <f>IFERROR(VLOOKUP($B345,Kraftvärmeprod!$B$1:$AJ$550,MATCH(X$4,Kraftvärmeprod!$B$1:$AJ$1,0),FALSE)/1,0)-IFERROR(VLOOKUP($B345,'Slutlig allokering kvv'!$B$2:$AJ$550,MATCH(X$4,'Slutlig allokering kvv'!$B$1:$AJ$1,0),FALSE)/1,0)</f>
        <v>0</v>
      </c>
      <c r="Y345">
        <f>IFERROR(VLOOKUP($B345,Kraftvärmeprod!$B$1:$AJ$550,MATCH(Y$4,Kraftvärmeprod!$B$1:$AJ$1,0),FALSE)/1,0)-IFERROR(VLOOKUP($B345,'Slutlig allokering kvv'!$B$2:$AJ$550,MATCH(Y$4,'Slutlig allokering kvv'!$B$1:$AJ$1,0),FALSE)/1,0)</f>
        <v>0</v>
      </c>
      <c r="Z345">
        <f>IFERROR(VLOOKUP($B345,Kraftvärmeprod!$B$1:$AJ$550,MATCH(Z$4,Kraftvärmeprod!$B$1:$AJ$1,0),FALSE)/1,0)-IFERROR(VLOOKUP($B345,'Slutlig allokering kvv'!$B$2:$AJ$550,MATCH(Z$4,'Slutlig allokering kvv'!$B$1:$AJ$1,0),FALSE)/1,0)</f>
        <v>0</v>
      </c>
      <c r="AA345">
        <f>IFERROR(VLOOKUP($B345,Kraftvärmeprod!$B$1:$AJ$550,MATCH(AA$4,Kraftvärmeprod!$B$1:$AJ$1,0),FALSE)/1,0)-IFERROR(VLOOKUP($B345,'Slutlig allokering kvv'!$B$2:$AJ$550,MATCH(AA$4,'Slutlig allokering kvv'!$B$1:$AJ$1,0),FALSE)/1,0)</f>
        <v>0</v>
      </c>
      <c r="AB345">
        <f>IFERROR(VLOOKUP($B345,Kraftvärmeprod!$B$1:$AJ$550,MATCH(AB$4,Kraftvärmeprod!$B$1:$AJ$1,0),FALSE)/1,0)-IFERROR(VLOOKUP($B345,'Slutlig allokering kvv'!$B$2:$AJ$550,MATCH(AB$4,'Slutlig allokering kvv'!$B$1:$AJ$1,0),FALSE)/1,0)</f>
        <v>0</v>
      </c>
      <c r="AC345">
        <f>IFERROR(VLOOKUP($B345,Kraftvärmeprod!$B$1:$AJ$550,MATCH(AC$4,Kraftvärmeprod!$B$1:$AJ$1,0),FALSE)/1,0)-IFERROR(VLOOKUP($B345,'Slutlig allokering kvv'!$B$2:$AJ$550,MATCH(AC$4,'Slutlig allokering kvv'!$B$1:$AJ$1,0),FALSE)/1,0)</f>
        <v>0</v>
      </c>
      <c r="AD345">
        <f>IFERROR(VLOOKUP($B345,Miljö!$B$1:$E$471,MATCH("Hjälpel kraftvärme (GWh)",Miljö!$B$1:$E$1,0),FALSE)/1,0)-IFERROR(VLOOKUP($B345,'Slutlig allokering kvv'!$B$2:$AJ$550,MATCH(AD$4,'Slutlig allokering kvv'!$B$1:$AJ$1,0),FALSE)/1,0)</f>
        <v>0</v>
      </c>
      <c r="AH345">
        <f t="shared" si="10"/>
        <v>0</v>
      </c>
      <c r="AJ345">
        <f>IFERROR(VLOOKUP($B345,'Slutlig allokering kvv'!$B$2:$AX$550,MATCH("Summa slutlig allokerad tillförd energi (utan hjälpel och rökgaskondensering):",'Slutlig allokering kvv'!$B$1:$AX$1,0),FALSE)/1,"")</f>
        <v>0</v>
      </c>
      <c r="AL345" s="195" t="str">
        <f>IFERROR(1-VLOOKUP($B345,'Slutlig allokering kvv'!$B$2:$AX$550,MATCH("Andel av bränsle i kvv som allokerats till värme, exklusive rökgaskondensering och hjälpel",'Slutlig allokering kvv'!$B$1:$AX$1,0),FALSE),"")</f>
        <v/>
      </c>
      <c r="AN345" s="195" t="str">
        <f t="shared" si="11"/>
        <v/>
      </c>
    </row>
    <row r="346" spans="1:40" x14ac:dyDescent="0.25">
      <c r="A346" s="2" t="s">
        <v>510</v>
      </c>
      <c r="B346" s="2" t="s">
        <v>513</v>
      </c>
      <c r="C346" t="str">
        <f>IFERROR(VLOOKUP($B346,Kraftvärmeprod!$B$1:$AH$479,MATCH(C$4,Kraftvärmeprod!$B$1:$AG$1,0),FALSE)/1,"")</f>
        <v/>
      </c>
      <c r="D346" t="str">
        <f>IFERROR(VLOOKUP($B346,Kraftvärmeprod!$B$1:$AH$479,MATCH(D$4,Kraftvärmeprod!$B$1:$AG$1,0),FALSE)/1,"")</f>
        <v/>
      </c>
      <c r="F346">
        <f>IFERROR(VLOOKUP($B346,Kraftvärmeprod!$B$1:$AJ$550,MATCH(F$4,Kraftvärmeprod!$B$1:$AJ$1,0),FALSE)/1,0)-IFERROR(VLOOKUP($B346,'Slutlig allokering kvv'!$B$2:$AJ$550,MATCH(F$4,'Slutlig allokering kvv'!$B$1:$AJ$1,0),FALSE)/1,0)</f>
        <v>0</v>
      </c>
      <c r="G346">
        <f>IFERROR(VLOOKUP($B346,Kraftvärmeprod!$B$1:$AJ$550,MATCH(G$4,Kraftvärmeprod!$B$1:$AJ$1,0),FALSE)/1,0)-IFERROR(VLOOKUP($B346,'Slutlig allokering kvv'!$B$2:$AJ$550,MATCH(G$4,'Slutlig allokering kvv'!$B$1:$AJ$1,0),FALSE)/1,0)</f>
        <v>0</v>
      </c>
      <c r="H346">
        <f>IFERROR(VLOOKUP($B346,Kraftvärmeprod!$B$1:$AJ$550,MATCH(H$4,Kraftvärmeprod!$B$1:$AJ$1,0),FALSE)/1,0)-IFERROR(VLOOKUP($B346,'Slutlig allokering kvv'!$B$2:$AJ$550,MATCH(H$4,'Slutlig allokering kvv'!$B$1:$AJ$1,0),FALSE)/1,0)</f>
        <v>0</v>
      </c>
      <c r="I346">
        <f>IFERROR(VLOOKUP($B346,Kraftvärmeprod!$B$1:$AJ$550,MATCH(I$4,Kraftvärmeprod!$B$1:$AJ$1,0),FALSE)/1,0)-IFERROR(VLOOKUP($B346,'Slutlig allokering kvv'!$B$2:$AJ$550,MATCH(I$4,'Slutlig allokering kvv'!$B$1:$AJ$1,0),FALSE)/1,0)</f>
        <v>0</v>
      </c>
      <c r="J346">
        <f>IFERROR(VLOOKUP($B346,Kraftvärmeprod!$B$1:$AJ$550,MATCH(J$4,Kraftvärmeprod!$B$1:$AJ$1,0),FALSE)/1,0)-IFERROR(VLOOKUP($B346,'Slutlig allokering kvv'!$B$2:$AJ$550,MATCH(J$4,'Slutlig allokering kvv'!$B$1:$AJ$1,0),FALSE)/1,0)</f>
        <v>0</v>
      </c>
      <c r="K346">
        <f>IFERROR(VLOOKUP($B346,Kraftvärmeprod!$B$1:$AJ$550,MATCH(K$4,Kraftvärmeprod!$B$1:$AJ$1,0),FALSE)/1,0)-IFERROR(VLOOKUP($B346,'Slutlig allokering kvv'!$B$2:$AJ$550,MATCH(K$4,'Slutlig allokering kvv'!$B$1:$AJ$1,0),FALSE)/1,0)</f>
        <v>0</v>
      </c>
      <c r="L346">
        <f>IFERROR(VLOOKUP($B346,Kraftvärmeprod!$B$1:$AJ$550,MATCH(L$4,Kraftvärmeprod!$B$1:$AJ$1,0),FALSE)/1,0)-IFERROR(VLOOKUP($B346,'Slutlig allokering kvv'!$B$2:$AJ$550,MATCH(L$4,'Slutlig allokering kvv'!$B$1:$AJ$1,0),FALSE)/1,0)</f>
        <v>0</v>
      </c>
      <c r="M346">
        <f>IFERROR(VLOOKUP($B346,Kraftvärmeprod!$B$1:$AJ$550,MATCH(M$4,Kraftvärmeprod!$B$1:$AJ$1,0),FALSE)/1,0)-IFERROR(VLOOKUP($B346,'Slutlig allokering kvv'!$B$2:$AJ$550,MATCH(M$4,'Slutlig allokering kvv'!$B$1:$AJ$1,0),FALSE)/1,0)</f>
        <v>0</v>
      </c>
      <c r="N346">
        <f>IFERROR(VLOOKUP($B346,Kraftvärmeprod!$B$1:$AJ$550,MATCH(N$4,Kraftvärmeprod!$B$1:$AJ$1,0),FALSE)/1,0)-IFERROR(VLOOKUP($B346,'Slutlig allokering kvv'!$B$2:$AJ$550,MATCH(N$4,'Slutlig allokering kvv'!$B$1:$AJ$1,0),FALSE)/1,0)</f>
        <v>0</v>
      </c>
      <c r="O346">
        <f>IFERROR(VLOOKUP($B346,Kraftvärmeprod!$B$1:$AJ$550,MATCH(O$4,Kraftvärmeprod!$B$1:$AJ$1,0),FALSE)/1,0)-IFERROR(VLOOKUP($B346,'Slutlig allokering kvv'!$B$2:$AJ$550,MATCH(O$4,'Slutlig allokering kvv'!$B$1:$AJ$1,0),FALSE)/1,0)</f>
        <v>0</v>
      </c>
      <c r="P346">
        <f>IFERROR(VLOOKUP($B346,Kraftvärmeprod!$B$1:$AJ$550,MATCH(P$4,Kraftvärmeprod!$B$1:$AJ$1,0),FALSE)/1,0)-IFERROR(VLOOKUP($B346,'Slutlig allokering kvv'!$B$2:$AJ$550,MATCH(P$4,'Slutlig allokering kvv'!$B$1:$AJ$1,0),FALSE)/1,0)</f>
        <v>0</v>
      </c>
      <c r="Q346">
        <f>IFERROR(VLOOKUP($B346,Kraftvärmeprod!$B$1:$AJ$550,MATCH(Q$4,Kraftvärmeprod!$B$1:$AJ$1,0),FALSE)/1,0)-IFERROR(VLOOKUP($B346,'Slutlig allokering kvv'!$B$2:$AJ$550,MATCH(Q$4,'Slutlig allokering kvv'!$B$1:$AJ$1,0),FALSE)/1,0)</f>
        <v>0</v>
      </c>
      <c r="R346">
        <f>IFERROR(VLOOKUP($B346,Kraftvärmeprod!$B$1:$AJ$550,MATCH(R$4,Kraftvärmeprod!$B$1:$AJ$1,0),FALSE)/1,0)-IFERROR(VLOOKUP($B346,'Slutlig allokering kvv'!$B$2:$AJ$550,MATCH(R$4,'Slutlig allokering kvv'!$B$1:$AJ$1,0),FALSE)/1,0)</f>
        <v>0</v>
      </c>
      <c r="S346">
        <f>IFERROR(VLOOKUP($B346,Kraftvärmeprod!$B$1:$AJ$550,MATCH(S$4,Kraftvärmeprod!$B$1:$AJ$1,0),FALSE)/1,0)-IFERROR(VLOOKUP($B346,'Slutlig allokering kvv'!$B$2:$AJ$550,MATCH(S$4,'Slutlig allokering kvv'!$B$1:$AJ$1,0),FALSE)/1,0)</f>
        <v>0</v>
      </c>
      <c r="T346">
        <f>IFERROR(VLOOKUP($B346,Kraftvärmeprod!$B$1:$AJ$550,MATCH(T$4,Kraftvärmeprod!$B$1:$AJ$1,0),FALSE)/1,0)-IFERROR(VLOOKUP($B346,'Slutlig allokering kvv'!$B$2:$AJ$550,MATCH(T$4,'Slutlig allokering kvv'!$B$1:$AJ$1,0),FALSE)/1,0)</f>
        <v>0</v>
      </c>
      <c r="U346">
        <f>IFERROR(VLOOKUP($B346,Kraftvärmeprod!$B$1:$AJ$550,MATCH(U$4,Kraftvärmeprod!$B$1:$AJ$1,0),FALSE)/1,0)-IFERROR(VLOOKUP($B346,'Slutlig allokering kvv'!$B$2:$AJ$550,MATCH(U$4,'Slutlig allokering kvv'!$B$1:$AJ$1,0),FALSE)/1,0)</f>
        <v>0</v>
      </c>
      <c r="V346">
        <f>IFERROR(VLOOKUP($B346,Kraftvärmeprod!$B$1:$AJ$550,MATCH(V$4,Kraftvärmeprod!$B$1:$AJ$1,0),FALSE)/1,0)-IFERROR(VLOOKUP($B346,'Slutlig allokering kvv'!$B$2:$AJ$550,MATCH(V$4,'Slutlig allokering kvv'!$B$1:$AJ$1,0),FALSE)/1,0)</f>
        <v>0</v>
      </c>
      <c r="W346">
        <f>IFERROR(VLOOKUP($B346,Kraftvärmeprod!$B$1:$AJ$550,MATCH(W$4,Kraftvärmeprod!$B$1:$AJ$1,0),FALSE)/1,0)-IFERROR(VLOOKUP($B346,'Slutlig allokering kvv'!$B$2:$AJ$550,MATCH(W$4,'Slutlig allokering kvv'!$B$1:$AJ$1,0),FALSE)/1,0)</f>
        <v>0</v>
      </c>
      <c r="X346">
        <f>IFERROR(VLOOKUP($B346,Kraftvärmeprod!$B$1:$AJ$550,MATCH(X$4,Kraftvärmeprod!$B$1:$AJ$1,0),FALSE)/1,0)-IFERROR(VLOOKUP($B346,'Slutlig allokering kvv'!$B$2:$AJ$550,MATCH(X$4,'Slutlig allokering kvv'!$B$1:$AJ$1,0),FALSE)/1,0)</f>
        <v>0</v>
      </c>
      <c r="Y346">
        <f>IFERROR(VLOOKUP($B346,Kraftvärmeprod!$B$1:$AJ$550,MATCH(Y$4,Kraftvärmeprod!$B$1:$AJ$1,0),FALSE)/1,0)-IFERROR(VLOOKUP($B346,'Slutlig allokering kvv'!$B$2:$AJ$550,MATCH(Y$4,'Slutlig allokering kvv'!$B$1:$AJ$1,0),FALSE)/1,0)</f>
        <v>0</v>
      </c>
      <c r="Z346">
        <f>IFERROR(VLOOKUP($B346,Kraftvärmeprod!$B$1:$AJ$550,MATCH(Z$4,Kraftvärmeprod!$B$1:$AJ$1,0),FALSE)/1,0)-IFERROR(VLOOKUP($B346,'Slutlig allokering kvv'!$B$2:$AJ$550,MATCH(Z$4,'Slutlig allokering kvv'!$B$1:$AJ$1,0),FALSE)/1,0)</f>
        <v>0</v>
      </c>
      <c r="AA346">
        <f>IFERROR(VLOOKUP($B346,Kraftvärmeprod!$B$1:$AJ$550,MATCH(AA$4,Kraftvärmeprod!$B$1:$AJ$1,0),FALSE)/1,0)-IFERROR(VLOOKUP($B346,'Slutlig allokering kvv'!$B$2:$AJ$550,MATCH(AA$4,'Slutlig allokering kvv'!$B$1:$AJ$1,0),FALSE)/1,0)</f>
        <v>0</v>
      </c>
      <c r="AB346">
        <f>IFERROR(VLOOKUP($B346,Kraftvärmeprod!$B$1:$AJ$550,MATCH(AB$4,Kraftvärmeprod!$B$1:$AJ$1,0),FALSE)/1,0)-IFERROR(VLOOKUP($B346,'Slutlig allokering kvv'!$B$2:$AJ$550,MATCH(AB$4,'Slutlig allokering kvv'!$B$1:$AJ$1,0),FALSE)/1,0)</f>
        <v>0</v>
      </c>
      <c r="AC346">
        <f>IFERROR(VLOOKUP($B346,Kraftvärmeprod!$B$1:$AJ$550,MATCH(AC$4,Kraftvärmeprod!$B$1:$AJ$1,0),FALSE)/1,0)-IFERROR(VLOOKUP($B346,'Slutlig allokering kvv'!$B$2:$AJ$550,MATCH(AC$4,'Slutlig allokering kvv'!$B$1:$AJ$1,0),FALSE)/1,0)</f>
        <v>0</v>
      </c>
      <c r="AD346">
        <f>IFERROR(VLOOKUP($B346,Miljö!$B$1:$E$471,MATCH("Hjälpel kraftvärme (GWh)",Miljö!$B$1:$E$1,0),FALSE)/1,0)-IFERROR(VLOOKUP($B346,'Slutlig allokering kvv'!$B$2:$AJ$550,MATCH(AD$4,'Slutlig allokering kvv'!$B$1:$AJ$1,0),FALSE)/1,0)</f>
        <v>0</v>
      </c>
      <c r="AH346">
        <f t="shared" si="10"/>
        <v>0</v>
      </c>
      <c r="AJ346">
        <f>IFERROR(VLOOKUP($B346,'Slutlig allokering kvv'!$B$2:$AX$550,MATCH("Summa slutlig allokerad tillförd energi (utan hjälpel och rökgaskondensering):",'Slutlig allokering kvv'!$B$1:$AX$1,0),FALSE)/1,"")</f>
        <v>0</v>
      </c>
      <c r="AL346" s="195" t="str">
        <f>IFERROR(1-VLOOKUP($B346,'Slutlig allokering kvv'!$B$2:$AX$550,MATCH("Andel av bränsle i kvv som allokerats till värme, exklusive rökgaskondensering och hjälpel",'Slutlig allokering kvv'!$B$1:$AX$1,0),FALSE),"")</f>
        <v/>
      </c>
      <c r="AN346" s="195" t="str">
        <f t="shared" si="11"/>
        <v/>
      </c>
    </row>
    <row r="347" spans="1:40" x14ac:dyDescent="0.25">
      <c r="A347" s="2" t="s">
        <v>510</v>
      </c>
      <c r="B347" s="2" t="s">
        <v>514</v>
      </c>
      <c r="C347">
        <f>IFERROR(VLOOKUP($B347,Kraftvärmeprod!$B$1:$AH$479,MATCH(C$4,Kraftvärmeprod!$B$1:$AG$1,0),FALSE)/1,"")</f>
        <v>118.97</v>
      </c>
      <c r="D347">
        <f>IFERROR(VLOOKUP($B347,Kraftvärmeprod!$B$1:$AH$479,MATCH(D$4,Kraftvärmeprod!$B$1:$AG$1,0),FALSE)/1,"")</f>
        <v>35.936999999999998</v>
      </c>
      <c r="F347">
        <f>IFERROR(VLOOKUP($B347,Kraftvärmeprod!$B$1:$AJ$550,MATCH(F$4,Kraftvärmeprod!$B$1:$AJ$1,0),FALSE)/1,0)-IFERROR(VLOOKUP($B347,'Slutlig allokering kvv'!$B$2:$AJ$550,MATCH(F$4,'Slutlig allokering kvv'!$B$1:$AJ$1,0),FALSE)/1,0)</f>
        <v>0</v>
      </c>
      <c r="G347">
        <f>IFERROR(VLOOKUP($B347,Kraftvärmeprod!$B$1:$AJ$550,MATCH(G$4,Kraftvärmeprod!$B$1:$AJ$1,0),FALSE)/1,0)-IFERROR(VLOOKUP($B347,'Slutlig allokering kvv'!$B$2:$AJ$550,MATCH(G$4,'Slutlig allokering kvv'!$B$1:$AJ$1,0),FALSE)/1,0)</f>
        <v>6.5233999999999986E-2</v>
      </c>
      <c r="H347">
        <f>IFERROR(VLOOKUP($B347,Kraftvärmeprod!$B$1:$AJ$550,MATCH(H$4,Kraftvärmeprod!$B$1:$AJ$1,0),FALSE)/1,0)-IFERROR(VLOOKUP($B347,'Slutlig allokering kvv'!$B$2:$AJ$550,MATCH(H$4,'Slutlig allokering kvv'!$B$1:$AJ$1,0),FALSE)/1,0)</f>
        <v>0</v>
      </c>
      <c r="I347">
        <f>IFERROR(VLOOKUP($B347,Kraftvärmeprod!$B$1:$AJ$550,MATCH(I$4,Kraftvärmeprod!$B$1:$AJ$1,0),FALSE)/1,0)-IFERROR(VLOOKUP($B347,'Slutlig allokering kvv'!$B$2:$AJ$550,MATCH(I$4,'Slutlig allokering kvv'!$B$1:$AJ$1,0),FALSE)/1,0)</f>
        <v>0</v>
      </c>
      <c r="J347">
        <f>IFERROR(VLOOKUP($B347,Kraftvärmeprod!$B$1:$AJ$550,MATCH(J$4,Kraftvärmeprod!$B$1:$AJ$1,0),FALSE)/1,0)-IFERROR(VLOOKUP($B347,'Slutlig allokering kvv'!$B$2:$AJ$550,MATCH(J$4,'Slutlig allokering kvv'!$B$1:$AJ$1,0),FALSE)/1,0)</f>
        <v>0</v>
      </c>
      <c r="K347">
        <f>IFERROR(VLOOKUP($B347,Kraftvärmeprod!$B$1:$AJ$550,MATCH(K$4,Kraftvärmeprod!$B$1:$AJ$1,0),FALSE)/1,0)-IFERROR(VLOOKUP($B347,'Slutlig allokering kvv'!$B$2:$AJ$550,MATCH(K$4,'Slutlig allokering kvv'!$B$1:$AJ$1,0),FALSE)/1,0)</f>
        <v>0</v>
      </c>
      <c r="L347">
        <f>IFERROR(VLOOKUP($B347,Kraftvärmeprod!$B$1:$AJ$550,MATCH(L$4,Kraftvärmeprod!$B$1:$AJ$1,0),FALSE)/1,0)-IFERROR(VLOOKUP($B347,'Slutlig allokering kvv'!$B$2:$AJ$550,MATCH(L$4,'Slutlig allokering kvv'!$B$1:$AJ$1,0),FALSE)/1,0)</f>
        <v>22.023399999999999</v>
      </c>
      <c r="M347">
        <f>IFERROR(VLOOKUP($B347,Kraftvärmeprod!$B$1:$AJ$550,MATCH(M$4,Kraftvärmeprod!$B$1:$AJ$1,0),FALSE)/1,0)-IFERROR(VLOOKUP($B347,'Slutlig allokering kvv'!$B$2:$AJ$550,MATCH(M$4,'Slutlig allokering kvv'!$B$1:$AJ$1,0),FALSE)/1,0)</f>
        <v>17.6187</v>
      </c>
      <c r="N347">
        <f>IFERROR(VLOOKUP($B347,Kraftvärmeprod!$B$1:$AJ$550,MATCH(N$4,Kraftvärmeprod!$B$1:$AJ$1,0),FALSE)/1,0)-IFERROR(VLOOKUP($B347,'Slutlig allokering kvv'!$B$2:$AJ$550,MATCH(N$4,'Slutlig allokering kvv'!$B$1:$AJ$1,0),FALSE)/1,0)</f>
        <v>13.213999999999999</v>
      </c>
      <c r="O347">
        <f>IFERROR(VLOOKUP($B347,Kraftvärmeprod!$B$1:$AJ$550,MATCH(O$4,Kraftvärmeprod!$B$1:$AJ$1,0),FALSE)/1,0)-IFERROR(VLOOKUP($B347,'Slutlig allokering kvv'!$B$2:$AJ$550,MATCH(O$4,'Slutlig allokering kvv'!$B$1:$AJ$1,0),FALSE)/1,0)</f>
        <v>0</v>
      </c>
      <c r="P347">
        <f>IFERROR(VLOOKUP($B347,Kraftvärmeprod!$B$1:$AJ$550,MATCH(P$4,Kraftvärmeprod!$B$1:$AJ$1,0),FALSE)/1,0)-IFERROR(VLOOKUP($B347,'Slutlig allokering kvv'!$B$2:$AJ$550,MATCH(P$4,'Slutlig allokering kvv'!$B$1:$AJ$1,0),FALSE)/1,0)</f>
        <v>0</v>
      </c>
      <c r="Q347">
        <f>IFERROR(VLOOKUP($B347,Kraftvärmeprod!$B$1:$AJ$550,MATCH(Q$4,Kraftvärmeprod!$B$1:$AJ$1,0),FALSE)/1,0)-IFERROR(VLOOKUP($B347,'Slutlig allokering kvv'!$B$2:$AJ$550,MATCH(Q$4,'Slutlig allokering kvv'!$B$1:$AJ$1,0),FALSE)/1,0)</f>
        <v>21.582899999999999</v>
      </c>
      <c r="R347">
        <f>IFERROR(VLOOKUP($B347,Kraftvärmeprod!$B$1:$AJ$550,MATCH(R$4,Kraftvärmeprod!$B$1:$AJ$1,0),FALSE)/1,0)-IFERROR(VLOOKUP($B347,'Slutlig allokering kvv'!$B$2:$AJ$550,MATCH(R$4,'Slutlig allokering kvv'!$B$1:$AJ$1,0),FALSE)/1,0)</f>
        <v>0</v>
      </c>
      <c r="S347">
        <f>IFERROR(VLOOKUP($B347,Kraftvärmeprod!$B$1:$AJ$550,MATCH(S$4,Kraftvärmeprod!$B$1:$AJ$1,0),FALSE)/1,0)-IFERROR(VLOOKUP($B347,'Slutlig allokering kvv'!$B$2:$AJ$550,MATCH(S$4,'Slutlig allokering kvv'!$B$1:$AJ$1,0),FALSE)/1,0)</f>
        <v>0</v>
      </c>
      <c r="T347">
        <f>IFERROR(VLOOKUP($B347,Kraftvärmeprod!$B$1:$AJ$550,MATCH(T$4,Kraftvärmeprod!$B$1:$AJ$1,0),FALSE)/1,0)-IFERROR(VLOOKUP($B347,'Slutlig allokering kvv'!$B$2:$AJ$550,MATCH(T$4,'Slutlig allokering kvv'!$B$1:$AJ$1,0),FALSE)/1,0)</f>
        <v>0</v>
      </c>
      <c r="U347">
        <f>IFERROR(VLOOKUP($B347,Kraftvärmeprod!$B$1:$AJ$550,MATCH(U$4,Kraftvärmeprod!$B$1:$AJ$1,0),FALSE)/1,0)-IFERROR(VLOOKUP($B347,'Slutlig allokering kvv'!$B$2:$AJ$550,MATCH(U$4,'Slutlig allokering kvv'!$B$1:$AJ$1,0),FALSE)/1,0)</f>
        <v>0</v>
      </c>
      <c r="V347">
        <f>IFERROR(VLOOKUP($B347,Kraftvärmeprod!$B$1:$AJ$550,MATCH(V$4,Kraftvärmeprod!$B$1:$AJ$1,0),FALSE)/1,0)-IFERROR(VLOOKUP($B347,'Slutlig allokering kvv'!$B$2:$AJ$550,MATCH(V$4,'Slutlig allokering kvv'!$B$1:$AJ$1,0),FALSE)/1,0)</f>
        <v>3.5237400000000001</v>
      </c>
      <c r="W347">
        <f>IFERROR(VLOOKUP($B347,Kraftvärmeprod!$B$1:$AJ$550,MATCH(W$4,Kraftvärmeprod!$B$1:$AJ$1,0),FALSE)/1,0)-IFERROR(VLOOKUP($B347,'Slutlig allokering kvv'!$B$2:$AJ$550,MATCH(W$4,'Slutlig allokering kvv'!$B$1:$AJ$1,0),FALSE)/1,0)</f>
        <v>0</v>
      </c>
      <c r="X347">
        <f>IFERROR(VLOOKUP($B347,Kraftvärmeprod!$B$1:$AJ$550,MATCH(X$4,Kraftvärmeprod!$B$1:$AJ$1,0),FALSE)/1,0)-IFERROR(VLOOKUP($B347,'Slutlig allokering kvv'!$B$2:$AJ$550,MATCH(X$4,'Slutlig allokering kvv'!$B$1:$AJ$1,0),FALSE)/1,0)</f>
        <v>0</v>
      </c>
      <c r="Y347">
        <f>IFERROR(VLOOKUP($B347,Kraftvärmeprod!$B$1:$AJ$550,MATCH(Y$4,Kraftvärmeprod!$B$1:$AJ$1,0),FALSE)/1,0)-IFERROR(VLOOKUP($B347,'Slutlig allokering kvv'!$B$2:$AJ$550,MATCH(Y$4,'Slutlig allokering kvv'!$B$1:$AJ$1,0),FALSE)/1,0)</f>
        <v>0</v>
      </c>
      <c r="Z347">
        <f>IFERROR(VLOOKUP($B347,Kraftvärmeprod!$B$1:$AJ$550,MATCH(Z$4,Kraftvärmeprod!$B$1:$AJ$1,0),FALSE)/1,0)-IFERROR(VLOOKUP($B347,'Slutlig allokering kvv'!$B$2:$AJ$550,MATCH(Z$4,'Slutlig allokering kvv'!$B$1:$AJ$1,0),FALSE)/1,0)</f>
        <v>0</v>
      </c>
      <c r="AA347">
        <f>IFERROR(VLOOKUP($B347,Kraftvärmeprod!$B$1:$AJ$550,MATCH(AA$4,Kraftvärmeprod!$B$1:$AJ$1,0),FALSE)/1,0)-IFERROR(VLOOKUP($B347,'Slutlig allokering kvv'!$B$2:$AJ$550,MATCH(AA$4,'Slutlig allokering kvv'!$B$1:$AJ$1,0),FALSE)/1,0)</f>
        <v>0</v>
      </c>
      <c r="AB347">
        <f>IFERROR(VLOOKUP($B347,Kraftvärmeprod!$B$1:$AJ$550,MATCH(AB$4,Kraftvärmeprod!$B$1:$AJ$1,0),FALSE)/1,0)-IFERROR(VLOOKUP($B347,'Slutlig allokering kvv'!$B$2:$AJ$550,MATCH(AB$4,'Slutlig allokering kvv'!$B$1:$AJ$1,0),FALSE)/1,0)</f>
        <v>0</v>
      </c>
      <c r="AC347">
        <f>IFERROR(VLOOKUP($B347,Kraftvärmeprod!$B$1:$AJ$550,MATCH(AC$4,Kraftvärmeprod!$B$1:$AJ$1,0),FALSE)/1,0)-IFERROR(VLOOKUP($B347,'Slutlig allokering kvv'!$B$2:$AJ$550,MATCH(AC$4,'Slutlig allokering kvv'!$B$1:$AJ$1,0),FALSE)/1,0)</f>
        <v>0</v>
      </c>
      <c r="AD347">
        <f>IFERROR(VLOOKUP($B347,Miljö!$B$1:$E$471,MATCH("Hjälpel kraftvärme (GWh)",Miljö!$B$1:$E$1,0),FALSE)/1,0)-IFERROR(VLOOKUP($B347,'Slutlig allokering kvv'!$B$2:$AJ$550,MATCH(AD$4,'Slutlig allokering kvv'!$B$1:$AJ$1,0),FALSE)/1,0)</f>
        <v>2.33813</v>
      </c>
      <c r="AH347">
        <f t="shared" si="10"/>
        <v>78.027974</v>
      </c>
      <c r="AJ347">
        <f>IFERROR(VLOOKUP($B347,'Slutlig allokering kvv'!$B$2:$AX$550,MATCH("Summa slutlig allokerad tillförd energi (utan hjälpel och rökgaskondensering):",'Slutlig allokering kvv'!$B$1:$AX$1,0),FALSE)/1,"")</f>
        <v>99.144025999999997</v>
      </c>
      <c r="AL347" s="195">
        <f>IFERROR(1-VLOOKUP($B347,'Slutlig allokering kvv'!$B$2:$AX$550,MATCH("Andel av bränsle i kvv som allokerats till värme, exklusive rökgaskondensering och hjälpel",'Slutlig allokering kvv'!$B$1:$AX$1,0),FALSE),"")</f>
        <v>0.44040804416047685</v>
      </c>
      <c r="AN347" s="195">
        <f t="shared" si="11"/>
        <v>0.44040804416047685</v>
      </c>
    </row>
    <row r="348" spans="1:40" x14ac:dyDescent="0.25">
      <c r="A348" s="2" t="s">
        <v>515</v>
      </c>
      <c r="B348" s="2" t="s">
        <v>516</v>
      </c>
      <c r="C348">
        <f>IFERROR(VLOOKUP($B348,Kraftvärmeprod!$B$1:$AH$479,MATCH(C$4,Kraftvärmeprod!$B$1:$AG$1,0),FALSE)/1,"")</f>
        <v>497.96</v>
      </c>
      <c r="D348">
        <f>IFERROR(VLOOKUP($B348,Kraftvärmeprod!$B$1:$AH$479,MATCH(D$4,Kraftvärmeprod!$B$1:$AG$1,0),FALSE)/1,"")</f>
        <v>111.19</v>
      </c>
      <c r="F348">
        <f>IFERROR(VLOOKUP($B348,Kraftvärmeprod!$B$1:$AJ$550,MATCH(F$4,Kraftvärmeprod!$B$1:$AJ$1,0),FALSE)/1,0)-IFERROR(VLOOKUP($B348,'Slutlig allokering kvv'!$B$2:$AJ$550,MATCH(F$4,'Slutlig allokering kvv'!$B$1:$AJ$1,0),FALSE)/1,0)</f>
        <v>0</v>
      </c>
      <c r="G348">
        <f>IFERROR(VLOOKUP($B348,Kraftvärmeprod!$B$1:$AJ$550,MATCH(G$4,Kraftvärmeprod!$B$1:$AJ$1,0),FALSE)/1,0)-IFERROR(VLOOKUP($B348,'Slutlig allokering kvv'!$B$2:$AJ$550,MATCH(G$4,'Slutlig allokering kvv'!$B$1:$AJ$1,0),FALSE)/1,0)</f>
        <v>0.53204000000000007</v>
      </c>
      <c r="H348">
        <f>IFERROR(VLOOKUP($B348,Kraftvärmeprod!$B$1:$AJ$550,MATCH(H$4,Kraftvärmeprod!$B$1:$AJ$1,0),FALSE)/1,0)-IFERROR(VLOOKUP($B348,'Slutlig allokering kvv'!$B$2:$AJ$550,MATCH(H$4,'Slutlig allokering kvv'!$B$1:$AJ$1,0),FALSE)/1,0)</f>
        <v>0</v>
      </c>
      <c r="I348">
        <f>IFERROR(VLOOKUP($B348,Kraftvärmeprod!$B$1:$AJ$550,MATCH(I$4,Kraftvärmeprod!$B$1:$AJ$1,0),FALSE)/1,0)-IFERROR(VLOOKUP($B348,'Slutlig allokering kvv'!$B$2:$AJ$550,MATCH(I$4,'Slutlig allokering kvv'!$B$1:$AJ$1,0),FALSE)/1,0)</f>
        <v>0</v>
      </c>
      <c r="J348">
        <f>IFERROR(VLOOKUP($B348,Kraftvärmeprod!$B$1:$AJ$550,MATCH(J$4,Kraftvärmeprod!$B$1:$AJ$1,0),FALSE)/1,0)-IFERROR(VLOOKUP($B348,'Slutlig allokering kvv'!$B$2:$AJ$550,MATCH(J$4,'Slutlig allokering kvv'!$B$1:$AJ$1,0),FALSE)/1,0)</f>
        <v>0</v>
      </c>
      <c r="K348">
        <f>IFERROR(VLOOKUP($B348,Kraftvärmeprod!$B$1:$AJ$550,MATCH(K$4,Kraftvärmeprod!$B$1:$AJ$1,0),FALSE)/1,0)-IFERROR(VLOOKUP($B348,'Slutlig allokering kvv'!$B$2:$AJ$550,MATCH(K$4,'Slutlig allokering kvv'!$B$1:$AJ$1,0),FALSE)/1,0)</f>
        <v>0</v>
      </c>
      <c r="L348">
        <f>IFERROR(VLOOKUP($B348,Kraftvärmeprod!$B$1:$AJ$550,MATCH(L$4,Kraftvärmeprod!$B$1:$AJ$1,0),FALSE)/1,0)-IFERROR(VLOOKUP($B348,'Slutlig allokering kvv'!$B$2:$AJ$550,MATCH(L$4,'Slutlig allokering kvv'!$B$1:$AJ$1,0),FALSE)/1,0)</f>
        <v>14.364699999999996</v>
      </c>
      <c r="M348">
        <f>IFERROR(VLOOKUP($B348,Kraftvärmeprod!$B$1:$AJ$550,MATCH(M$4,Kraftvärmeprod!$B$1:$AJ$1,0),FALSE)/1,0)-IFERROR(VLOOKUP($B348,'Slutlig allokering kvv'!$B$2:$AJ$550,MATCH(M$4,'Slutlig allokering kvv'!$B$1:$AJ$1,0),FALSE)/1,0)</f>
        <v>21.188299999999998</v>
      </c>
      <c r="N348">
        <f>IFERROR(VLOOKUP($B348,Kraftvärmeprod!$B$1:$AJ$550,MATCH(N$4,Kraftvärmeprod!$B$1:$AJ$1,0),FALSE)/1,0)-IFERROR(VLOOKUP($B348,'Slutlig allokering kvv'!$B$2:$AJ$550,MATCH(N$4,'Slutlig allokering kvv'!$B$1:$AJ$1,0),FALSE)/1,0)</f>
        <v>11.499100000000002</v>
      </c>
      <c r="O348">
        <f>IFERROR(VLOOKUP($B348,Kraftvärmeprod!$B$1:$AJ$550,MATCH(O$4,Kraftvärmeprod!$B$1:$AJ$1,0),FALSE)/1,0)-IFERROR(VLOOKUP($B348,'Slutlig allokering kvv'!$B$2:$AJ$550,MATCH(O$4,'Slutlig allokering kvv'!$B$1:$AJ$1,0),FALSE)/1,0)</f>
        <v>43.094000000000008</v>
      </c>
      <c r="P348">
        <f>IFERROR(VLOOKUP($B348,Kraftvärmeprod!$B$1:$AJ$550,MATCH(P$4,Kraftvärmeprod!$B$1:$AJ$1,0),FALSE)/1,0)-IFERROR(VLOOKUP($B348,'Slutlig allokering kvv'!$B$2:$AJ$550,MATCH(P$4,'Slutlig allokering kvv'!$B$1:$AJ$1,0),FALSE)/1,0)</f>
        <v>0</v>
      </c>
      <c r="Q348">
        <f>IFERROR(VLOOKUP($B348,Kraftvärmeprod!$B$1:$AJ$550,MATCH(Q$4,Kraftvärmeprod!$B$1:$AJ$1,0),FALSE)/1,0)-IFERROR(VLOOKUP($B348,'Slutlig allokering kvv'!$B$2:$AJ$550,MATCH(Q$4,'Slutlig allokering kvv'!$B$1:$AJ$1,0),FALSE)/1,0)</f>
        <v>0</v>
      </c>
      <c r="R348">
        <f>IFERROR(VLOOKUP($B348,Kraftvärmeprod!$B$1:$AJ$550,MATCH(R$4,Kraftvärmeprod!$B$1:$AJ$1,0),FALSE)/1,0)-IFERROR(VLOOKUP($B348,'Slutlig allokering kvv'!$B$2:$AJ$550,MATCH(R$4,'Slutlig allokering kvv'!$B$1:$AJ$1,0),FALSE)/1,0)</f>
        <v>0</v>
      </c>
      <c r="S348">
        <f>IFERROR(VLOOKUP($B348,Kraftvärmeprod!$B$1:$AJ$550,MATCH(S$4,Kraftvärmeprod!$B$1:$AJ$1,0),FALSE)/1,0)-IFERROR(VLOOKUP($B348,'Slutlig allokering kvv'!$B$2:$AJ$550,MATCH(S$4,'Slutlig allokering kvv'!$B$1:$AJ$1,0),FALSE)/1,0)</f>
        <v>0</v>
      </c>
      <c r="T348">
        <f>IFERROR(VLOOKUP($B348,Kraftvärmeprod!$B$1:$AJ$550,MATCH(T$4,Kraftvärmeprod!$B$1:$AJ$1,0),FALSE)/1,0)-IFERROR(VLOOKUP($B348,'Slutlig allokering kvv'!$B$2:$AJ$550,MATCH(T$4,'Slutlig allokering kvv'!$B$1:$AJ$1,0),FALSE)/1,0)</f>
        <v>0</v>
      </c>
      <c r="U348">
        <f>IFERROR(VLOOKUP($B348,Kraftvärmeprod!$B$1:$AJ$550,MATCH(U$4,Kraftvärmeprod!$B$1:$AJ$1,0),FALSE)/1,0)-IFERROR(VLOOKUP($B348,'Slutlig allokering kvv'!$B$2:$AJ$550,MATCH(U$4,'Slutlig allokering kvv'!$B$1:$AJ$1,0),FALSE)/1,0)</f>
        <v>0</v>
      </c>
      <c r="V348">
        <f>IFERROR(VLOOKUP($B348,Kraftvärmeprod!$B$1:$AJ$550,MATCH(V$4,Kraftvärmeprod!$B$1:$AJ$1,0),FALSE)/1,0)-IFERROR(VLOOKUP($B348,'Slutlig allokering kvv'!$B$2:$AJ$550,MATCH(V$4,'Slutlig allokering kvv'!$B$1:$AJ$1,0),FALSE)/1,0)</f>
        <v>163.59500000000003</v>
      </c>
      <c r="W348">
        <f>IFERROR(VLOOKUP($B348,Kraftvärmeprod!$B$1:$AJ$550,MATCH(W$4,Kraftvärmeprod!$B$1:$AJ$1,0),FALSE)/1,0)-IFERROR(VLOOKUP($B348,'Slutlig allokering kvv'!$B$2:$AJ$550,MATCH(W$4,'Slutlig allokering kvv'!$B$1:$AJ$1,0),FALSE)/1,0)</f>
        <v>0</v>
      </c>
      <c r="X348">
        <f>IFERROR(VLOOKUP($B348,Kraftvärmeprod!$B$1:$AJ$550,MATCH(X$4,Kraftvärmeprod!$B$1:$AJ$1,0),FALSE)/1,0)-IFERROR(VLOOKUP($B348,'Slutlig allokering kvv'!$B$2:$AJ$550,MATCH(X$4,'Slutlig allokering kvv'!$B$1:$AJ$1,0),FALSE)/1,0)</f>
        <v>0</v>
      </c>
      <c r="Y348">
        <f>IFERROR(VLOOKUP($B348,Kraftvärmeprod!$B$1:$AJ$550,MATCH(Y$4,Kraftvärmeprod!$B$1:$AJ$1,0),FALSE)/1,0)-IFERROR(VLOOKUP($B348,'Slutlig allokering kvv'!$B$2:$AJ$550,MATCH(Y$4,'Slutlig allokering kvv'!$B$1:$AJ$1,0),FALSE)/1,0)</f>
        <v>0</v>
      </c>
      <c r="Z348">
        <f>IFERROR(VLOOKUP($B348,Kraftvärmeprod!$B$1:$AJ$550,MATCH(Z$4,Kraftvärmeprod!$B$1:$AJ$1,0),FALSE)/1,0)-IFERROR(VLOOKUP($B348,'Slutlig allokering kvv'!$B$2:$AJ$550,MATCH(Z$4,'Slutlig allokering kvv'!$B$1:$AJ$1,0),FALSE)/1,0)</f>
        <v>0</v>
      </c>
      <c r="AA348">
        <f>IFERROR(VLOOKUP($B348,Kraftvärmeprod!$B$1:$AJ$550,MATCH(AA$4,Kraftvärmeprod!$B$1:$AJ$1,0),FALSE)/1,0)-IFERROR(VLOOKUP($B348,'Slutlig allokering kvv'!$B$2:$AJ$550,MATCH(AA$4,'Slutlig allokering kvv'!$B$1:$AJ$1,0),FALSE)/1,0)</f>
        <v>0</v>
      </c>
      <c r="AB348">
        <f>IFERROR(VLOOKUP($B348,Kraftvärmeprod!$B$1:$AJ$550,MATCH(AB$4,Kraftvärmeprod!$B$1:$AJ$1,0),FALSE)/1,0)-IFERROR(VLOOKUP($B348,'Slutlig allokering kvv'!$B$2:$AJ$550,MATCH(AB$4,'Slutlig allokering kvv'!$B$1:$AJ$1,0),FALSE)/1,0)</f>
        <v>0</v>
      </c>
      <c r="AC348">
        <f>IFERROR(VLOOKUP($B348,Kraftvärmeprod!$B$1:$AJ$550,MATCH(AC$4,Kraftvärmeprod!$B$1:$AJ$1,0),FALSE)/1,0)-IFERROR(VLOOKUP($B348,'Slutlig allokering kvv'!$B$2:$AJ$550,MATCH(AC$4,'Slutlig allokering kvv'!$B$1:$AJ$1,0),FALSE)/1,0)</f>
        <v>0</v>
      </c>
      <c r="AD348">
        <f>IFERROR(VLOOKUP($B348,Miljö!$B$1:$E$471,MATCH("Hjälpel kraftvärme (GWh)",Miljö!$B$1:$E$1,0),FALSE)/1,0)-IFERROR(VLOOKUP($B348,'Slutlig allokering kvv'!$B$2:$AJ$550,MATCH(AD$4,'Slutlig allokering kvv'!$B$1:$AJ$1,0),FALSE)/1,0)</f>
        <v>4.9604400000000002</v>
      </c>
      <c r="AH348">
        <f t="shared" si="10"/>
        <v>254.27314000000001</v>
      </c>
      <c r="AJ348">
        <f>IFERROR(VLOOKUP($B348,'Slutlig allokering kvv'!$B$2:$AX$550,MATCH("Summa slutlig allokerad tillförd energi (utan hjälpel och rökgaskondensering):",'Slutlig allokering kvv'!$B$1:$AX$1,0),FALSE)/1,"")</f>
        <v>437.22686000000004</v>
      </c>
      <c r="AL348" s="195">
        <f>IFERROR(1-VLOOKUP($B348,'Slutlig allokering kvv'!$B$2:$AX$550,MATCH("Andel av bränsle i kvv som allokerats till värme, exklusive rökgaskondensering och hjälpel",'Slutlig allokering kvv'!$B$1:$AX$1,0),FALSE),"")</f>
        <v>0.36771242227042655</v>
      </c>
      <c r="AN348" s="195">
        <f t="shared" si="11"/>
        <v>0.36771242227042661</v>
      </c>
    </row>
    <row r="349" spans="1:40" x14ac:dyDescent="0.25">
      <c r="A349" s="2" t="s">
        <v>517</v>
      </c>
      <c r="B349" s="2" t="s">
        <v>518</v>
      </c>
      <c r="C349" t="str">
        <f>IFERROR(VLOOKUP($B349,Kraftvärmeprod!$B$1:$AH$479,MATCH(C$4,Kraftvärmeprod!$B$1:$AG$1,0),FALSE)/1,"")</f>
        <v/>
      </c>
      <c r="D349" t="str">
        <f>IFERROR(VLOOKUP($B349,Kraftvärmeprod!$B$1:$AH$479,MATCH(D$4,Kraftvärmeprod!$B$1:$AG$1,0),FALSE)/1,"")</f>
        <v/>
      </c>
      <c r="F349">
        <f>IFERROR(VLOOKUP($B349,Kraftvärmeprod!$B$1:$AJ$550,MATCH(F$4,Kraftvärmeprod!$B$1:$AJ$1,0),FALSE)/1,0)-IFERROR(VLOOKUP($B349,'Slutlig allokering kvv'!$B$2:$AJ$550,MATCH(F$4,'Slutlig allokering kvv'!$B$1:$AJ$1,0),FALSE)/1,0)</f>
        <v>0</v>
      </c>
      <c r="G349">
        <f>IFERROR(VLOOKUP($B349,Kraftvärmeprod!$B$1:$AJ$550,MATCH(G$4,Kraftvärmeprod!$B$1:$AJ$1,0),FALSE)/1,0)-IFERROR(VLOOKUP($B349,'Slutlig allokering kvv'!$B$2:$AJ$550,MATCH(G$4,'Slutlig allokering kvv'!$B$1:$AJ$1,0),FALSE)/1,0)</f>
        <v>0</v>
      </c>
      <c r="H349">
        <f>IFERROR(VLOOKUP($B349,Kraftvärmeprod!$B$1:$AJ$550,MATCH(H$4,Kraftvärmeprod!$B$1:$AJ$1,0),FALSE)/1,0)-IFERROR(VLOOKUP($B349,'Slutlig allokering kvv'!$B$2:$AJ$550,MATCH(H$4,'Slutlig allokering kvv'!$B$1:$AJ$1,0),FALSE)/1,0)</f>
        <v>0</v>
      </c>
      <c r="I349">
        <f>IFERROR(VLOOKUP($B349,Kraftvärmeprod!$B$1:$AJ$550,MATCH(I$4,Kraftvärmeprod!$B$1:$AJ$1,0),FALSE)/1,0)-IFERROR(VLOOKUP($B349,'Slutlig allokering kvv'!$B$2:$AJ$550,MATCH(I$4,'Slutlig allokering kvv'!$B$1:$AJ$1,0),FALSE)/1,0)</f>
        <v>0</v>
      </c>
      <c r="J349">
        <f>IFERROR(VLOOKUP($B349,Kraftvärmeprod!$B$1:$AJ$550,MATCH(J$4,Kraftvärmeprod!$B$1:$AJ$1,0),FALSE)/1,0)-IFERROR(VLOOKUP($B349,'Slutlig allokering kvv'!$B$2:$AJ$550,MATCH(J$4,'Slutlig allokering kvv'!$B$1:$AJ$1,0),FALSE)/1,0)</f>
        <v>0</v>
      </c>
      <c r="K349">
        <f>IFERROR(VLOOKUP($B349,Kraftvärmeprod!$B$1:$AJ$550,MATCH(K$4,Kraftvärmeprod!$B$1:$AJ$1,0),FALSE)/1,0)-IFERROR(VLOOKUP($B349,'Slutlig allokering kvv'!$B$2:$AJ$550,MATCH(K$4,'Slutlig allokering kvv'!$B$1:$AJ$1,0),FALSE)/1,0)</f>
        <v>0</v>
      </c>
      <c r="L349">
        <f>IFERROR(VLOOKUP($B349,Kraftvärmeprod!$B$1:$AJ$550,MATCH(L$4,Kraftvärmeprod!$B$1:$AJ$1,0),FALSE)/1,0)-IFERROR(VLOOKUP($B349,'Slutlig allokering kvv'!$B$2:$AJ$550,MATCH(L$4,'Slutlig allokering kvv'!$B$1:$AJ$1,0),FALSE)/1,0)</f>
        <v>0</v>
      </c>
      <c r="M349">
        <f>IFERROR(VLOOKUP($B349,Kraftvärmeprod!$B$1:$AJ$550,MATCH(M$4,Kraftvärmeprod!$B$1:$AJ$1,0),FALSE)/1,0)-IFERROR(VLOOKUP($B349,'Slutlig allokering kvv'!$B$2:$AJ$550,MATCH(M$4,'Slutlig allokering kvv'!$B$1:$AJ$1,0),FALSE)/1,0)</f>
        <v>0</v>
      </c>
      <c r="N349">
        <f>IFERROR(VLOOKUP($B349,Kraftvärmeprod!$B$1:$AJ$550,MATCH(N$4,Kraftvärmeprod!$B$1:$AJ$1,0),FALSE)/1,0)-IFERROR(VLOOKUP($B349,'Slutlig allokering kvv'!$B$2:$AJ$550,MATCH(N$4,'Slutlig allokering kvv'!$B$1:$AJ$1,0),FALSE)/1,0)</f>
        <v>0</v>
      </c>
      <c r="O349">
        <f>IFERROR(VLOOKUP($B349,Kraftvärmeprod!$B$1:$AJ$550,MATCH(O$4,Kraftvärmeprod!$B$1:$AJ$1,0),FALSE)/1,0)-IFERROR(VLOOKUP($B349,'Slutlig allokering kvv'!$B$2:$AJ$550,MATCH(O$4,'Slutlig allokering kvv'!$B$1:$AJ$1,0),FALSE)/1,0)</f>
        <v>0</v>
      </c>
      <c r="P349">
        <f>IFERROR(VLOOKUP($B349,Kraftvärmeprod!$B$1:$AJ$550,MATCH(P$4,Kraftvärmeprod!$B$1:$AJ$1,0),FALSE)/1,0)-IFERROR(VLOOKUP($B349,'Slutlig allokering kvv'!$B$2:$AJ$550,MATCH(P$4,'Slutlig allokering kvv'!$B$1:$AJ$1,0),FALSE)/1,0)</f>
        <v>0</v>
      </c>
      <c r="Q349">
        <f>IFERROR(VLOOKUP($B349,Kraftvärmeprod!$B$1:$AJ$550,MATCH(Q$4,Kraftvärmeprod!$B$1:$AJ$1,0),FALSE)/1,0)-IFERROR(VLOOKUP($B349,'Slutlig allokering kvv'!$B$2:$AJ$550,MATCH(Q$4,'Slutlig allokering kvv'!$B$1:$AJ$1,0),FALSE)/1,0)</f>
        <v>0</v>
      </c>
      <c r="R349">
        <f>IFERROR(VLOOKUP($B349,Kraftvärmeprod!$B$1:$AJ$550,MATCH(R$4,Kraftvärmeprod!$B$1:$AJ$1,0),FALSE)/1,0)-IFERROR(VLOOKUP($B349,'Slutlig allokering kvv'!$B$2:$AJ$550,MATCH(R$4,'Slutlig allokering kvv'!$B$1:$AJ$1,0),FALSE)/1,0)</f>
        <v>0</v>
      </c>
      <c r="S349">
        <f>IFERROR(VLOOKUP($B349,Kraftvärmeprod!$B$1:$AJ$550,MATCH(S$4,Kraftvärmeprod!$B$1:$AJ$1,0),FALSE)/1,0)-IFERROR(VLOOKUP($B349,'Slutlig allokering kvv'!$B$2:$AJ$550,MATCH(S$4,'Slutlig allokering kvv'!$B$1:$AJ$1,0),FALSE)/1,0)</f>
        <v>0</v>
      </c>
      <c r="T349">
        <f>IFERROR(VLOOKUP($B349,Kraftvärmeprod!$B$1:$AJ$550,MATCH(T$4,Kraftvärmeprod!$B$1:$AJ$1,0),FALSE)/1,0)-IFERROR(VLOOKUP($B349,'Slutlig allokering kvv'!$B$2:$AJ$550,MATCH(T$4,'Slutlig allokering kvv'!$B$1:$AJ$1,0),FALSE)/1,0)</f>
        <v>0</v>
      </c>
      <c r="U349">
        <f>IFERROR(VLOOKUP($B349,Kraftvärmeprod!$B$1:$AJ$550,MATCH(U$4,Kraftvärmeprod!$B$1:$AJ$1,0),FALSE)/1,0)-IFERROR(VLOOKUP($B349,'Slutlig allokering kvv'!$B$2:$AJ$550,MATCH(U$4,'Slutlig allokering kvv'!$B$1:$AJ$1,0),FALSE)/1,0)</f>
        <v>0</v>
      </c>
      <c r="V349">
        <f>IFERROR(VLOOKUP($B349,Kraftvärmeprod!$B$1:$AJ$550,MATCH(V$4,Kraftvärmeprod!$B$1:$AJ$1,0),FALSE)/1,0)-IFERROR(VLOOKUP($B349,'Slutlig allokering kvv'!$B$2:$AJ$550,MATCH(V$4,'Slutlig allokering kvv'!$B$1:$AJ$1,0),FALSE)/1,0)</f>
        <v>0</v>
      </c>
      <c r="W349">
        <f>IFERROR(VLOOKUP($B349,Kraftvärmeprod!$B$1:$AJ$550,MATCH(W$4,Kraftvärmeprod!$B$1:$AJ$1,0),FALSE)/1,0)-IFERROR(VLOOKUP($B349,'Slutlig allokering kvv'!$B$2:$AJ$550,MATCH(W$4,'Slutlig allokering kvv'!$B$1:$AJ$1,0),FALSE)/1,0)</f>
        <v>0</v>
      </c>
      <c r="X349">
        <f>IFERROR(VLOOKUP($B349,Kraftvärmeprod!$B$1:$AJ$550,MATCH(X$4,Kraftvärmeprod!$B$1:$AJ$1,0),FALSE)/1,0)-IFERROR(VLOOKUP($B349,'Slutlig allokering kvv'!$B$2:$AJ$550,MATCH(X$4,'Slutlig allokering kvv'!$B$1:$AJ$1,0),FALSE)/1,0)</f>
        <v>0</v>
      </c>
      <c r="Y349">
        <f>IFERROR(VLOOKUP($B349,Kraftvärmeprod!$B$1:$AJ$550,MATCH(Y$4,Kraftvärmeprod!$B$1:$AJ$1,0),FALSE)/1,0)-IFERROR(VLOOKUP($B349,'Slutlig allokering kvv'!$B$2:$AJ$550,MATCH(Y$4,'Slutlig allokering kvv'!$B$1:$AJ$1,0),FALSE)/1,0)</f>
        <v>0</v>
      </c>
      <c r="Z349">
        <f>IFERROR(VLOOKUP($B349,Kraftvärmeprod!$B$1:$AJ$550,MATCH(Z$4,Kraftvärmeprod!$B$1:$AJ$1,0),FALSE)/1,0)-IFERROR(VLOOKUP($B349,'Slutlig allokering kvv'!$B$2:$AJ$550,MATCH(Z$4,'Slutlig allokering kvv'!$B$1:$AJ$1,0),FALSE)/1,0)</f>
        <v>0</v>
      </c>
      <c r="AA349">
        <f>IFERROR(VLOOKUP($B349,Kraftvärmeprod!$B$1:$AJ$550,MATCH(AA$4,Kraftvärmeprod!$B$1:$AJ$1,0),FALSE)/1,0)-IFERROR(VLOOKUP($B349,'Slutlig allokering kvv'!$B$2:$AJ$550,MATCH(AA$4,'Slutlig allokering kvv'!$B$1:$AJ$1,0),FALSE)/1,0)</f>
        <v>0</v>
      </c>
      <c r="AB349">
        <f>IFERROR(VLOOKUP($B349,Kraftvärmeprod!$B$1:$AJ$550,MATCH(AB$4,Kraftvärmeprod!$B$1:$AJ$1,0),FALSE)/1,0)-IFERROR(VLOOKUP($B349,'Slutlig allokering kvv'!$B$2:$AJ$550,MATCH(AB$4,'Slutlig allokering kvv'!$B$1:$AJ$1,0),FALSE)/1,0)</f>
        <v>0</v>
      </c>
      <c r="AC349">
        <f>IFERROR(VLOOKUP($B349,Kraftvärmeprod!$B$1:$AJ$550,MATCH(AC$4,Kraftvärmeprod!$B$1:$AJ$1,0),FALSE)/1,0)-IFERROR(VLOOKUP($B349,'Slutlig allokering kvv'!$B$2:$AJ$550,MATCH(AC$4,'Slutlig allokering kvv'!$B$1:$AJ$1,0),FALSE)/1,0)</f>
        <v>0</v>
      </c>
      <c r="AD349">
        <f>IFERROR(VLOOKUP($B349,Miljö!$B$1:$E$471,MATCH("Hjälpel kraftvärme (GWh)",Miljö!$B$1:$E$1,0),FALSE)/1,0)-IFERROR(VLOOKUP($B349,'Slutlig allokering kvv'!$B$2:$AJ$550,MATCH(AD$4,'Slutlig allokering kvv'!$B$1:$AJ$1,0),FALSE)/1,0)</f>
        <v>0</v>
      </c>
      <c r="AH349">
        <f t="shared" si="10"/>
        <v>0</v>
      </c>
      <c r="AJ349">
        <f>IFERROR(VLOOKUP($B349,'Slutlig allokering kvv'!$B$2:$AX$550,MATCH("Summa slutlig allokerad tillförd energi (utan hjälpel och rökgaskondensering):",'Slutlig allokering kvv'!$B$1:$AX$1,0),FALSE)/1,"")</f>
        <v>0</v>
      </c>
      <c r="AL349" s="195" t="str">
        <f>IFERROR(1-VLOOKUP($B349,'Slutlig allokering kvv'!$B$2:$AX$550,MATCH("Andel av bränsle i kvv som allokerats till värme, exklusive rökgaskondensering och hjälpel",'Slutlig allokering kvv'!$B$1:$AX$1,0),FALSE),"")</f>
        <v/>
      </c>
      <c r="AN349" s="195" t="str">
        <f t="shared" si="11"/>
        <v/>
      </c>
    </row>
    <row r="350" spans="1:40" x14ac:dyDescent="0.25">
      <c r="A350" s="2" t="s">
        <v>521</v>
      </c>
      <c r="B350" s="2" t="s">
        <v>522</v>
      </c>
      <c r="C350" t="str">
        <f>IFERROR(VLOOKUP($B350,Kraftvärmeprod!$B$1:$AH$479,MATCH(C$4,Kraftvärmeprod!$B$1:$AG$1,0),FALSE)/1,"")</f>
        <v/>
      </c>
      <c r="D350" t="str">
        <f>IFERROR(VLOOKUP($B350,Kraftvärmeprod!$B$1:$AH$479,MATCH(D$4,Kraftvärmeprod!$B$1:$AG$1,0),FALSE)/1,"")</f>
        <v/>
      </c>
      <c r="F350">
        <f>IFERROR(VLOOKUP($B350,Kraftvärmeprod!$B$1:$AJ$550,MATCH(F$4,Kraftvärmeprod!$B$1:$AJ$1,0),FALSE)/1,0)-IFERROR(VLOOKUP($B350,'Slutlig allokering kvv'!$B$2:$AJ$550,MATCH(F$4,'Slutlig allokering kvv'!$B$1:$AJ$1,0),FALSE)/1,0)</f>
        <v>0</v>
      </c>
      <c r="G350">
        <f>IFERROR(VLOOKUP($B350,Kraftvärmeprod!$B$1:$AJ$550,MATCH(G$4,Kraftvärmeprod!$B$1:$AJ$1,0),FALSE)/1,0)-IFERROR(VLOOKUP($B350,'Slutlig allokering kvv'!$B$2:$AJ$550,MATCH(G$4,'Slutlig allokering kvv'!$B$1:$AJ$1,0),FALSE)/1,0)</f>
        <v>0</v>
      </c>
      <c r="H350">
        <f>IFERROR(VLOOKUP($B350,Kraftvärmeprod!$B$1:$AJ$550,MATCH(H$4,Kraftvärmeprod!$B$1:$AJ$1,0),FALSE)/1,0)-IFERROR(VLOOKUP($B350,'Slutlig allokering kvv'!$B$2:$AJ$550,MATCH(H$4,'Slutlig allokering kvv'!$B$1:$AJ$1,0),FALSE)/1,0)</f>
        <v>0</v>
      </c>
      <c r="I350">
        <f>IFERROR(VLOOKUP($B350,Kraftvärmeprod!$B$1:$AJ$550,MATCH(I$4,Kraftvärmeprod!$B$1:$AJ$1,0),FALSE)/1,0)-IFERROR(VLOOKUP($B350,'Slutlig allokering kvv'!$B$2:$AJ$550,MATCH(I$4,'Slutlig allokering kvv'!$B$1:$AJ$1,0),FALSE)/1,0)</f>
        <v>0</v>
      </c>
      <c r="J350">
        <f>IFERROR(VLOOKUP($B350,Kraftvärmeprod!$B$1:$AJ$550,MATCH(J$4,Kraftvärmeprod!$B$1:$AJ$1,0),FALSE)/1,0)-IFERROR(VLOOKUP($B350,'Slutlig allokering kvv'!$B$2:$AJ$550,MATCH(J$4,'Slutlig allokering kvv'!$B$1:$AJ$1,0),FALSE)/1,0)</f>
        <v>0</v>
      </c>
      <c r="K350">
        <f>IFERROR(VLOOKUP($B350,Kraftvärmeprod!$B$1:$AJ$550,MATCH(K$4,Kraftvärmeprod!$B$1:$AJ$1,0),FALSE)/1,0)-IFERROR(VLOOKUP($B350,'Slutlig allokering kvv'!$B$2:$AJ$550,MATCH(K$4,'Slutlig allokering kvv'!$B$1:$AJ$1,0),FALSE)/1,0)</f>
        <v>0</v>
      </c>
      <c r="L350">
        <f>IFERROR(VLOOKUP($B350,Kraftvärmeprod!$B$1:$AJ$550,MATCH(L$4,Kraftvärmeprod!$B$1:$AJ$1,0),FALSE)/1,0)-IFERROR(VLOOKUP($B350,'Slutlig allokering kvv'!$B$2:$AJ$550,MATCH(L$4,'Slutlig allokering kvv'!$B$1:$AJ$1,0),FALSE)/1,0)</f>
        <v>0</v>
      </c>
      <c r="M350">
        <f>IFERROR(VLOOKUP($B350,Kraftvärmeprod!$B$1:$AJ$550,MATCH(M$4,Kraftvärmeprod!$B$1:$AJ$1,0),FALSE)/1,0)-IFERROR(VLOOKUP($B350,'Slutlig allokering kvv'!$B$2:$AJ$550,MATCH(M$4,'Slutlig allokering kvv'!$B$1:$AJ$1,0),FALSE)/1,0)</f>
        <v>0</v>
      </c>
      <c r="N350">
        <f>IFERROR(VLOOKUP($B350,Kraftvärmeprod!$B$1:$AJ$550,MATCH(N$4,Kraftvärmeprod!$B$1:$AJ$1,0),FALSE)/1,0)-IFERROR(VLOOKUP($B350,'Slutlig allokering kvv'!$B$2:$AJ$550,MATCH(N$4,'Slutlig allokering kvv'!$B$1:$AJ$1,0),FALSE)/1,0)</f>
        <v>0</v>
      </c>
      <c r="O350">
        <f>IFERROR(VLOOKUP($B350,Kraftvärmeprod!$B$1:$AJ$550,MATCH(O$4,Kraftvärmeprod!$B$1:$AJ$1,0),FALSE)/1,0)-IFERROR(VLOOKUP($B350,'Slutlig allokering kvv'!$B$2:$AJ$550,MATCH(O$4,'Slutlig allokering kvv'!$B$1:$AJ$1,0),FALSE)/1,0)</f>
        <v>0</v>
      </c>
      <c r="P350">
        <f>IFERROR(VLOOKUP($B350,Kraftvärmeprod!$B$1:$AJ$550,MATCH(P$4,Kraftvärmeprod!$B$1:$AJ$1,0),FALSE)/1,0)-IFERROR(VLOOKUP($B350,'Slutlig allokering kvv'!$B$2:$AJ$550,MATCH(P$4,'Slutlig allokering kvv'!$B$1:$AJ$1,0),FALSE)/1,0)</f>
        <v>0</v>
      </c>
      <c r="Q350">
        <f>IFERROR(VLOOKUP($B350,Kraftvärmeprod!$B$1:$AJ$550,MATCH(Q$4,Kraftvärmeprod!$B$1:$AJ$1,0),FALSE)/1,0)-IFERROR(VLOOKUP($B350,'Slutlig allokering kvv'!$B$2:$AJ$550,MATCH(Q$4,'Slutlig allokering kvv'!$B$1:$AJ$1,0),FALSE)/1,0)</f>
        <v>0</v>
      </c>
      <c r="R350">
        <f>IFERROR(VLOOKUP($B350,Kraftvärmeprod!$B$1:$AJ$550,MATCH(R$4,Kraftvärmeprod!$B$1:$AJ$1,0),FALSE)/1,0)-IFERROR(VLOOKUP($B350,'Slutlig allokering kvv'!$B$2:$AJ$550,MATCH(R$4,'Slutlig allokering kvv'!$B$1:$AJ$1,0),FALSE)/1,0)</f>
        <v>0</v>
      </c>
      <c r="S350">
        <f>IFERROR(VLOOKUP($B350,Kraftvärmeprod!$B$1:$AJ$550,MATCH(S$4,Kraftvärmeprod!$B$1:$AJ$1,0),FALSE)/1,0)-IFERROR(VLOOKUP($B350,'Slutlig allokering kvv'!$B$2:$AJ$550,MATCH(S$4,'Slutlig allokering kvv'!$B$1:$AJ$1,0),FALSE)/1,0)</f>
        <v>0</v>
      </c>
      <c r="T350">
        <f>IFERROR(VLOOKUP($B350,Kraftvärmeprod!$B$1:$AJ$550,MATCH(T$4,Kraftvärmeprod!$B$1:$AJ$1,0),FALSE)/1,0)-IFERROR(VLOOKUP($B350,'Slutlig allokering kvv'!$B$2:$AJ$550,MATCH(T$4,'Slutlig allokering kvv'!$B$1:$AJ$1,0),FALSE)/1,0)</f>
        <v>0</v>
      </c>
      <c r="U350">
        <f>IFERROR(VLOOKUP($B350,Kraftvärmeprod!$B$1:$AJ$550,MATCH(U$4,Kraftvärmeprod!$B$1:$AJ$1,0),FALSE)/1,0)-IFERROR(VLOOKUP($B350,'Slutlig allokering kvv'!$B$2:$AJ$550,MATCH(U$4,'Slutlig allokering kvv'!$B$1:$AJ$1,0),FALSE)/1,0)</f>
        <v>0</v>
      </c>
      <c r="V350">
        <f>IFERROR(VLOOKUP($B350,Kraftvärmeprod!$B$1:$AJ$550,MATCH(V$4,Kraftvärmeprod!$B$1:$AJ$1,0),FALSE)/1,0)-IFERROR(VLOOKUP($B350,'Slutlig allokering kvv'!$B$2:$AJ$550,MATCH(V$4,'Slutlig allokering kvv'!$B$1:$AJ$1,0),FALSE)/1,0)</f>
        <v>0</v>
      </c>
      <c r="W350">
        <f>IFERROR(VLOOKUP($B350,Kraftvärmeprod!$B$1:$AJ$550,MATCH(W$4,Kraftvärmeprod!$B$1:$AJ$1,0),FALSE)/1,0)-IFERROR(VLOOKUP($B350,'Slutlig allokering kvv'!$B$2:$AJ$550,MATCH(W$4,'Slutlig allokering kvv'!$B$1:$AJ$1,0),FALSE)/1,0)</f>
        <v>0</v>
      </c>
      <c r="X350">
        <f>IFERROR(VLOOKUP($B350,Kraftvärmeprod!$B$1:$AJ$550,MATCH(X$4,Kraftvärmeprod!$B$1:$AJ$1,0),FALSE)/1,0)-IFERROR(VLOOKUP($B350,'Slutlig allokering kvv'!$B$2:$AJ$550,MATCH(X$4,'Slutlig allokering kvv'!$B$1:$AJ$1,0),FALSE)/1,0)</f>
        <v>0</v>
      </c>
      <c r="Y350">
        <f>IFERROR(VLOOKUP($B350,Kraftvärmeprod!$B$1:$AJ$550,MATCH(Y$4,Kraftvärmeprod!$B$1:$AJ$1,0),FALSE)/1,0)-IFERROR(VLOOKUP($B350,'Slutlig allokering kvv'!$B$2:$AJ$550,MATCH(Y$4,'Slutlig allokering kvv'!$B$1:$AJ$1,0),FALSE)/1,0)</f>
        <v>0</v>
      </c>
      <c r="Z350">
        <f>IFERROR(VLOOKUP($B350,Kraftvärmeprod!$B$1:$AJ$550,MATCH(Z$4,Kraftvärmeprod!$B$1:$AJ$1,0),FALSE)/1,0)-IFERROR(VLOOKUP($B350,'Slutlig allokering kvv'!$B$2:$AJ$550,MATCH(Z$4,'Slutlig allokering kvv'!$B$1:$AJ$1,0),FALSE)/1,0)</f>
        <v>0</v>
      </c>
      <c r="AA350">
        <f>IFERROR(VLOOKUP($B350,Kraftvärmeprod!$B$1:$AJ$550,MATCH(AA$4,Kraftvärmeprod!$B$1:$AJ$1,0),FALSE)/1,0)-IFERROR(VLOOKUP($B350,'Slutlig allokering kvv'!$B$2:$AJ$550,MATCH(AA$4,'Slutlig allokering kvv'!$B$1:$AJ$1,0),FALSE)/1,0)</f>
        <v>0</v>
      </c>
      <c r="AB350">
        <f>IFERROR(VLOOKUP($B350,Kraftvärmeprod!$B$1:$AJ$550,MATCH(AB$4,Kraftvärmeprod!$B$1:$AJ$1,0),FALSE)/1,0)-IFERROR(VLOOKUP($B350,'Slutlig allokering kvv'!$B$2:$AJ$550,MATCH(AB$4,'Slutlig allokering kvv'!$B$1:$AJ$1,0),FALSE)/1,0)</f>
        <v>0</v>
      </c>
      <c r="AC350">
        <f>IFERROR(VLOOKUP($B350,Kraftvärmeprod!$B$1:$AJ$550,MATCH(AC$4,Kraftvärmeprod!$B$1:$AJ$1,0),FALSE)/1,0)-IFERROR(VLOOKUP($B350,'Slutlig allokering kvv'!$B$2:$AJ$550,MATCH(AC$4,'Slutlig allokering kvv'!$B$1:$AJ$1,0),FALSE)/1,0)</f>
        <v>0</v>
      </c>
      <c r="AD350">
        <f>IFERROR(VLOOKUP($B350,Miljö!$B$1:$E$471,MATCH("Hjälpel kraftvärme (GWh)",Miljö!$B$1:$E$1,0),FALSE)/1,0)-IFERROR(VLOOKUP($B350,'Slutlig allokering kvv'!$B$2:$AJ$550,MATCH(AD$4,'Slutlig allokering kvv'!$B$1:$AJ$1,0),FALSE)/1,0)</f>
        <v>0</v>
      </c>
      <c r="AH350">
        <f t="shared" si="10"/>
        <v>0</v>
      </c>
      <c r="AJ350">
        <f>IFERROR(VLOOKUP($B350,'Slutlig allokering kvv'!$B$2:$AX$550,MATCH("Summa slutlig allokerad tillförd energi (utan hjälpel och rökgaskondensering):",'Slutlig allokering kvv'!$B$1:$AX$1,0),FALSE)/1,"")</f>
        <v>0</v>
      </c>
      <c r="AL350" s="195" t="str">
        <f>IFERROR(1-VLOOKUP($B350,'Slutlig allokering kvv'!$B$2:$AX$550,MATCH("Andel av bränsle i kvv som allokerats till värme, exklusive rökgaskondensering och hjälpel",'Slutlig allokering kvv'!$B$1:$AX$1,0),FALSE),"")</f>
        <v/>
      </c>
      <c r="AN350" s="195" t="str">
        <f t="shared" si="11"/>
        <v/>
      </c>
    </row>
    <row r="351" spans="1:40" x14ac:dyDescent="0.25">
      <c r="A351" s="2" t="s">
        <v>521</v>
      </c>
      <c r="B351" s="2" t="s">
        <v>523</v>
      </c>
      <c r="C351">
        <f>IFERROR(VLOOKUP($B351,Kraftvärmeprod!$B$1:$AH$479,MATCH(C$4,Kraftvärmeprod!$B$1:$AG$1,0),FALSE)/1,"")</f>
        <v>108.2</v>
      </c>
      <c r="D351">
        <f>IFERROR(VLOOKUP($B351,Kraftvärmeprod!$B$1:$AH$479,MATCH(D$4,Kraftvärmeprod!$B$1:$AG$1,0),FALSE)/1,"")</f>
        <v>25.3</v>
      </c>
      <c r="F351">
        <f>IFERROR(VLOOKUP($B351,Kraftvärmeprod!$B$1:$AJ$550,MATCH(F$4,Kraftvärmeprod!$B$1:$AJ$1,0),FALSE)/1,0)-IFERROR(VLOOKUP($B351,'Slutlig allokering kvv'!$B$2:$AJ$550,MATCH(F$4,'Slutlig allokering kvv'!$B$1:$AJ$1,0),FALSE)/1,0)</f>
        <v>0</v>
      </c>
      <c r="G351">
        <f>IFERROR(VLOOKUP($B351,Kraftvärmeprod!$B$1:$AJ$550,MATCH(G$4,Kraftvärmeprod!$B$1:$AJ$1,0),FALSE)/1,0)-IFERROR(VLOOKUP($B351,'Slutlig allokering kvv'!$B$2:$AJ$550,MATCH(G$4,'Slutlig allokering kvv'!$B$1:$AJ$1,0),FALSE)/1,0)</f>
        <v>3.2109800000000008E-2</v>
      </c>
      <c r="H351">
        <f>IFERROR(VLOOKUP($B351,Kraftvärmeprod!$B$1:$AJ$550,MATCH(H$4,Kraftvärmeprod!$B$1:$AJ$1,0),FALSE)/1,0)-IFERROR(VLOOKUP($B351,'Slutlig allokering kvv'!$B$2:$AJ$550,MATCH(H$4,'Slutlig allokering kvv'!$B$1:$AJ$1,0),FALSE)/1,0)</f>
        <v>0</v>
      </c>
      <c r="I351">
        <f>IFERROR(VLOOKUP($B351,Kraftvärmeprod!$B$1:$AJ$550,MATCH(I$4,Kraftvärmeprod!$B$1:$AJ$1,0),FALSE)/1,0)-IFERROR(VLOOKUP($B351,'Slutlig allokering kvv'!$B$2:$AJ$550,MATCH(I$4,'Slutlig allokering kvv'!$B$1:$AJ$1,0),FALSE)/1,0)</f>
        <v>0</v>
      </c>
      <c r="J351">
        <f>IFERROR(VLOOKUP($B351,Kraftvärmeprod!$B$1:$AJ$550,MATCH(J$4,Kraftvärmeprod!$B$1:$AJ$1,0),FALSE)/1,0)-IFERROR(VLOOKUP($B351,'Slutlig allokering kvv'!$B$2:$AJ$550,MATCH(J$4,'Slutlig allokering kvv'!$B$1:$AJ$1,0),FALSE)/1,0)</f>
        <v>0</v>
      </c>
      <c r="K351">
        <f>IFERROR(VLOOKUP($B351,Kraftvärmeprod!$B$1:$AJ$550,MATCH(K$4,Kraftvärmeprod!$B$1:$AJ$1,0),FALSE)/1,0)-IFERROR(VLOOKUP($B351,'Slutlig allokering kvv'!$B$2:$AJ$550,MATCH(K$4,'Slutlig allokering kvv'!$B$1:$AJ$1,0),FALSE)/1,0)</f>
        <v>0</v>
      </c>
      <c r="L351">
        <f>IFERROR(VLOOKUP($B351,Kraftvärmeprod!$B$1:$AJ$550,MATCH(L$4,Kraftvärmeprod!$B$1:$AJ$1,0),FALSE)/1,0)-IFERROR(VLOOKUP($B351,'Slutlig allokering kvv'!$B$2:$AJ$550,MATCH(L$4,'Slutlig allokering kvv'!$B$1:$AJ$1,0),FALSE)/1,0)</f>
        <v>0.64368000000000003</v>
      </c>
      <c r="M351">
        <f>IFERROR(VLOOKUP($B351,Kraftvärmeprod!$B$1:$AJ$550,MATCH(M$4,Kraftvärmeprod!$B$1:$AJ$1,0),FALSE)/1,0)-IFERROR(VLOOKUP($B351,'Slutlig allokering kvv'!$B$2:$AJ$550,MATCH(M$4,'Slutlig allokering kvv'!$B$1:$AJ$1,0),FALSE)/1,0)</f>
        <v>0</v>
      </c>
      <c r="N351">
        <f>IFERROR(VLOOKUP($B351,Kraftvärmeprod!$B$1:$AJ$550,MATCH(N$4,Kraftvärmeprod!$B$1:$AJ$1,0),FALSE)/1,0)-IFERROR(VLOOKUP($B351,'Slutlig allokering kvv'!$B$2:$AJ$550,MATCH(N$4,'Slutlig allokering kvv'!$B$1:$AJ$1,0),FALSE)/1,0)</f>
        <v>0</v>
      </c>
      <c r="O351">
        <f>IFERROR(VLOOKUP($B351,Kraftvärmeprod!$B$1:$AJ$550,MATCH(O$4,Kraftvärmeprod!$B$1:$AJ$1,0),FALSE)/1,0)-IFERROR(VLOOKUP($B351,'Slutlig allokering kvv'!$B$2:$AJ$550,MATCH(O$4,'Slutlig allokering kvv'!$B$1:$AJ$1,0),FALSE)/1,0)</f>
        <v>0</v>
      </c>
      <c r="P351">
        <f>IFERROR(VLOOKUP($B351,Kraftvärmeprod!$B$1:$AJ$550,MATCH(P$4,Kraftvärmeprod!$B$1:$AJ$1,0),FALSE)/1,0)-IFERROR(VLOOKUP($B351,'Slutlig allokering kvv'!$B$2:$AJ$550,MATCH(P$4,'Slutlig allokering kvv'!$B$1:$AJ$1,0),FALSE)/1,0)</f>
        <v>0</v>
      </c>
      <c r="Q351">
        <f>IFERROR(VLOOKUP($B351,Kraftvärmeprod!$B$1:$AJ$550,MATCH(Q$4,Kraftvärmeprod!$B$1:$AJ$1,0),FALSE)/1,0)-IFERROR(VLOOKUP($B351,'Slutlig allokering kvv'!$B$2:$AJ$550,MATCH(Q$4,'Slutlig allokering kvv'!$B$1:$AJ$1,0),FALSE)/1,0)</f>
        <v>0</v>
      </c>
      <c r="R351">
        <f>IFERROR(VLOOKUP($B351,Kraftvärmeprod!$B$1:$AJ$550,MATCH(R$4,Kraftvärmeprod!$B$1:$AJ$1,0),FALSE)/1,0)-IFERROR(VLOOKUP($B351,'Slutlig allokering kvv'!$B$2:$AJ$550,MATCH(R$4,'Slutlig allokering kvv'!$B$1:$AJ$1,0),FALSE)/1,0)</f>
        <v>0</v>
      </c>
      <c r="S351">
        <f>IFERROR(VLOOKUP($B351,Kraftvärmeprod!$B$1:$AJ$550,MATCH(S$4,Kraftvärmeprod!$B$1:$AJ$1,0),FALSE)/1,0)-IFERROR(VLOOKUP($B351,'Slutlig allokering kvv'!$B$2:$AJ$550,MATCH(S$4,'Slutlig allokering kvv'!$B$1:$AJ$1,0),FALSE)/1,0)</f>
        <v>0</v>
      </c>
      <c r="T351">
        <f>IFERROR(VLOOKUP($B351,Kraftvärmeprod!$B$1:$AJ$550,MATCH(T$4,Kraftvärmeprod!$B$1:$AJ$1,0),FALSE)/1,0)-IFERROR(VLOOKUP($B351,'Slutlig allokering kvv'!$B$2:$AJ$550,MATCH(T$4,'Slutlig allokering kvv'!$B$1:$AJ$1,0),FALSE)/1,0)</f>
        <v>0</v>
      </c>
      <c r="U351">
        <f>IFERROR(VLOOKUP($B351,Kraftvärmeprod!$B$1:$AJ$550,MATCH(U$4,Kraftvärmeprod!$B$1:$AJ$1,0),FALSE)/1,0)-IFERROR(VLOOKUP($B351,'Slutlig allokering kvv'!$B$2:$AJ$550,MATCH(U$4,'Slutlig allokering kvv'!$B$1:$AJ$1,0),FALSE)/1,0)</f>
        <v>0</v>
      </c>
      <c r="V351">
        <f>IFERROR(VLOOKUP($B351,Kraftvärmeprod!$B$1:$AJ$550,MATCH(V$4,Kraftvärmeprod!$B$1:$AJ$1,0),FALSE)/1,0)-IFERROR(VLOOKUP($B351,'Slutlig allokering kvv'!$B$2:$AJ$550,MATCH(V$4,'Slutlig allokering kvv'!$B$1:$AJ$1,0),FALSE)/1,0)</f>
        <v>65.099999999999994</v>
      </c>
      <c r="W351">
        <f>IFERROR(VLOOKUP($B351,Kraftvärmeprod!$B$1:$AJ$550,MATCH(W$4,Kraftvärmeprod!$B$1:$AJ$1,0),FALSE)/1,0)-IFERROR(VLOOKUP($B351,'Slutlig allokering kvv'!$B$2:$AJ$550,MATCH(W$4,'Slutlig allokering kvv'!$B$1:$AJ$1,0),FALSE)/1,0)</f>
        <v>0</v>
      </c>
      <c r="X351">
        <f>IFERROR(VLOOKUP($B351,Kraftvärmeprod!$B$1:$AJ$550,MATCH(X$4,Kraftvärmeprod!$B$1:$AJ$1,0),FALSE)/1,0)-IFERROR(VLOOKUP($B351,'Slutlig allokering kvv'!$B$2:$AJ$550,MATCH(X$4,'Slutlig allokering kvv'!$B$1:$AJ$1,0),FALSE)/1,0)</f>
        <v>0</v>
      </c>
      <c r="Y351">
        <f>IFERROR(VLOOKUP($B351,Kraftvärmeprod!$B$1:$AJ$550,MATCH(Y$4,Kraftvärmeprod!$B$1:$AJ$1,0),FALSE)/1,0)-IFERROR(VLOOKUP($B351,'Slutlig allokering kvv'!$B$2:$AJ$550,MATCH(Y$4,'Slutlig allokering kvv'!$B$1:$AJ$1,0),FALSE)/1,0)</f>
        <v>0</v>
      </c>
      <c r="Z351">
        <f>IFERROR(VLOOKUP($B351,Kraftvärmeprod!$B$1:$AJ$550,MATCH(Z$4,Kraftvärmeprod!$B$1:$AJ$1,0),FALSE)/1,0)-IFERROR(VLOOKUP($B351,'Slutlig allokering kvv'!$B$2:$AJ$550,MATCH(Z$4,'Slutlig allokering kvv'!$B$1:$AJ$1,0),FALSE)/1,0)</f>
        <v>0</v>
      </c>
      <c r="AA351">
        <f>IFERROR(VLOOKUP($B351,Kraftvärmeprod!$B$1:$AJ$550,MATCH(AA$4,Kraftvärmeprod!$B$1:$AJ$1,0),FALSE)/1,0)-IFERROR(VLOOKUP($B351,'Slutlig allokering kvv'!$B$2:$AJ$550,MATCH(AA$4,'Slutlig allokering kvv'!$B$1:$AJ$1,0),FALSE)/1,0)</f>
        <v>0</v>
      </c>
      <c r="AB351">
        <f>IFERROR(VLOOKUP($B351,Kraftvärmeprod!$B$1:$AJ$550,MATCH(AB$4,Kraftvärmeprod!$B$1:$AJ$1,0),FALSE)/1,0)-IFERROR(VLOOKUP($B351,'Slutlig allokering kvv'!$B$2:$AJ$550,MATCH(AB$4,'Slutlig allokering kvv'!$B$1:$AJ$1,0),FALSE)/1,0)</f>
        <v>0</v>
      </c>
      <c r="AC351">
        <f>IFERROR(VLOOKUP($B351,Kraftvärmeprod!$B$1:$AJ$550,MATCH(AC$4,Kraftvärmeprod!$B$1:$AJ$1,0),FALSE)/1,0)-IFERROR(VLOOKUP($B351,'Slutlig allokering kvv'!$B$2:$AJ$550,MATCH(AC$4,'Slutlig allokering kvv'!$B$1:$AJ$1,0),FALSE)/1,0)</f>
        <v>0</v>
      </c>
      <c r="AD351">
        <f>IFERROR(VLOOKUP($B351,Miljö!$B$1:$E$471,MATCH("Hjälpel kraftvärme (GWh)",Miljö!$B$1:$E$1,0),FALSE)/1,0)-IFERROR(VLOOKUP($B351,'Slutlig allokering kvv'!$B$2:$AJ$550,MATCH(AD$4,'Slutlig allokering kvv'!$B$1:$AJ$1,0),FALSE)/1,0)</f>
        <v>1.2141300000000002</v>
      </c>
      <c r="AH351">
        <f t="shared" si="10"/>
        <v>65.775789799999998</v>
      </c>
      <c r="AJ351">
        <f>IFERROR(VLOOKUP($B351,'Slutlig allokering kvv'!$B$2:$AX$550,MATCH("Summa slutlig allokerad tillförd energi (utan hjälpel och rökgaskondensering):",'Slutlig allokering kvv'!$B$1:$AX$1,0),FALSE)/1,"")</f>
        <v>95.124210199999993</v>
      </c>
      <c r="AL351" s="195">
        <f>IFERROR(1-VLOOKUP($B351,'Slutlig allokering kvv'!$B$2:$AX$550,MATCH("Andel av bränsle i kvv som allokerats till värme, exklusive rökgaskondensering och hjälpel",'Slutlig allokering kvv'!$B$1:$AX$1,0),FALSE),"")</f>
        <v>0.40879919080174032</v>
      </c>
      <c r="AN351" s="195">
        <f t="shared" si="11"/>
        <v>0.40879919080174026</v>
      </c>
    </row>
    <row r="352" spans="1:40" x14ac:dyDescent="0.25">
      <c r="A352" s="2" t="s">
        <v>521</v>
      </c>
      <c r="B352" s="2" t="s">
        <v>524</v>
      </c>
      <c r="C352" t="str">
        <f>IFERROR(VLOOKUP($B352,Kraftvärmeprod!$B$1:$AH$479,MATCH(C$4,Kraftvärmeprod!$B$1:$AG$1,0),FALSE)/1,"")</f>
        <v/>
      </c>
      <c r="D352" t="str">
        <f>IFERROR(VLOOKUP($B352,Kraftvärmeprod!$B$1:$AH$479,MATCH(D$4,Kraftvärmeprod!$B$1:$AG$1,0),FALSE)/1,"")</f>
        <v/>
      </c>
      <c r="F352">
        <f>IFERROR(VLOOKUP($B352,Kraftvärmeprod!$B$1:$AJ$550,MATCH(F$4,Kraftvärmeprod!$B$1:$AJ$1,0),FALSE)/1,0)-IFERROR(VLOOKUP($B352,'Slutlig allokering kvv'!$B$2:$AJ$550,MATCH(F$4,'Slutlig allokering kvv'!$B$1:$AJ$1,0),FALSE)/1,0)</f>
        <v>0</v>
      </c>
      <c r="G352">
        <f>IFERROR(VLOOKUP($B352,Kraftvärmeprod!$B$1:$AJ$550,MATCH(G$4,Kraftvärmeprod!$B$1:$AJ$1,0),FALSE)/1,0)-IFERROR(VLOOKUP($B352,'Slutlig allokering kvv'!$B$2:$AJ$550,MATCH(G$4,'Slutlig allokering kvv'!$B$1:$AJ$1,0),FALSE)/1,0)</f>
        <v>0</v>
      </c>
      <c r="H352">
        <f>IFERROR(VLOOKUP($B352,Kraftvärmeprod!$B$1:$AJ$550,MATCH(H$4,Kraftvärmeprod!$B$1:$AJ$1,0),FALSE)/1,0)-IFERROR(VLOOKUP($B352,'Slutlig allokering kvv'!$B$2:$AJ$550,MATCH(H$4,'Slutlig allokering kvv'!$B$1:$AJ$1,0),FALSE)/1,0)</f>
        <v>0</v>
      </c>
      <c r="I352">
        <f>IFERROR(VLOOKUP($B352,Kraftvärmeprod!$B$1:$AJ$550,MATCH(I$4,Kraftvärmeprod!$B$1:$AJ$1,0),FALSE)/1,0)-IFERROR(VLOOKUP($B352,'Slutlig allokering kvv'!$B$2:$AJ$550,MATCH(I$4,'Slutlig allokering kvv'!$B$1:$AJ$1,0),FALSE)/1,0)</f>
        <v>0</v>
      </c>
      <c r="J352">
        <f>IFERROR(VLOOKUP($B352,Kraftvärmeprod!$B$1:$AJ$550,MATCH(J$4,Kraftvärmeprod!$B$1:$AJ$1,0),FALSE)/1,0)-IFERROR(VLOOKUP($B352,'Slutlig allokering kvv'!$B$2:$AJ$550,MATCH(J$4,'Slutlig allokering kvv'!$B$1:$AJ$1,0),FALSE)/1,0)</f>
        <v>0</v>
      </c>
      <c r="K352">
        <f>IFERROR(VLOOKUP($B352,Kraftvärmeprod!$B$1:$AJ$550,MATCH(K$4,Kraftvärmeprod!$B$1:$AJ$1,0),FALSE)/1,0)-IFERROR(VLOOKUP($B352,'Slutlig allokering kvv'!$B$2:$AJ$550,MATCH(K$4,'Slutlig allokering kvv'!$B$1:$AJ$1,0),FALSE)/1,0)</f>
        <v>0</v>
      </c>
      <c r="L352">
        <f>IFERROR(VLOOKUP($B352,Kraftvärmeprod!$B$1:$AJ$550,MATCH(L$4,Kraftvärmeprod!$B$1:$AJ$1,0),FALSE)/1,0)-IFERROR(VLOOKUP($B352,'Slutlig allokering kvv'!$B$2:$AJ$550,MATCH(L$4,'Slutlig allokering kvv'!$B$1:$AJ$1,0),FALSE)/1,0)</f>
        <v>0</v>
      </c>
      <c r="M352">
        <f>IFERROR(VLOOKUP($B352,Kraftvärmeprod!$B$1:$AJ$550,MATCH(M$4,Kraftvärmeprod!$B$1:$AJ$1,0),FALSE)/1,0)-IFERROR(VLOOKUP($B352,'Slutlig allokering kvv'!$B$2:$AJ$550,MATCH(M$4,'Slutlig allokering kvv'!$B$1:$AJ$1,0),FALSE)/1,0)</f>
        <v>0</v>
      </c>
      <c r="N352">
        <f>IFERROR(VLOOKUP($B352,Kraftvärmeprod!$B$1:$AJ$550,MATCH(N$4,Kraftvärmeprod!$B$1:$AJ$1,0),FALSE)/1,0)-IFERROR(VLOOKUP($B352,'Slutlig allokering kvv'!$B$2:$AJ$550,MATCH(N$4,'Slutlig allokering kvv'!$B$1:$AJ$1,0),FALSE)/1,0)</f>
        <v>0</v>
      </c>
      <c r="O352">
        <f>IFERROR(VLOOKUP($B352,Kraftvärmeprod!$B$1:$AJ$550,MATCH(O$4,Kraftvärmeprod!$B$1:$AJ$1,0),FALSE)/1,0)-IFERROR(VLOOKUP($B352,'Slutlig allokering kvv'!$B$2:$AJ$550,MATCH(O$4,'Slutlig allokering kvv'!$B$1:$AJ$1,0),FALSE)/1,0)</f>
        <v>0</v>
      </c>
      <c r="P352">
        <f>IFERROR(VLOOKUP($B352,Kraftvärmeprod!$B$1:$AJ$550,MATCH(P$4,Kraftvärmeprod!$B$1:$AJ$1,0),FALSE)/1,0)-IFERROR(VLOOKUP($B352,'Slutlig allokering kvv'!$B$2:$AJ$550,MATCH(P$4,'Slutlig allokering kvv'!$B$1:$AJ$1,0),FALSE)/1,0)</f>
        <v>0</v>
      </c>
      <c r="Q352">
        <f>IFERROR(VLOOKUP($B352,Kraftvärmeprod!$B$1:$AJ$550,MATCH(Q$4,Kraftvärmeprod!$B$1:$AJ$1,0),FALSE)/1,0)-IFERROR(VLOOKUP($B352,'Slutlig allokering kvv'!$B$2:$AJ$550,MATCH(Q$4,'Slutlig allokering kvv'!$B$1:$AJ$1,0),FALSE)/1,0)</f>
        <v>0</v>
      </c>
      <c r="R352">
        <f>IFERROR(VLOOKUP($B352,Kraftvärmeprod!$B$1:$AJ$550,MATCH(R$4,Kraftvärmeprod!$B$1:$AJ$1,0),FALSE)/1,0)-IFERROR(VLOOKUP($B352,'Slutlig allokering kvv'!$B$2:$AJ$550,MATCH(R$4,'Slutlig allokering kvv'!$B$1:$AJ$1,0),FALSE)/1,0)</f>
        <v>0</v>
      </c>
      <c r="S352">
        <f>IFERROR(VLOOKUP($B352,Kraftvärmeprod!$B$1:$AJ$550,MATCH(S$4,Kraftvärmeprod!$B$1:$AJ$1,0),FALSE)/1,0)-IFERROR(VLOOKUP($B352,'Slutlig allokering kvv'!$B$2:$AJ$550,MATCH(S$4,'Slutlig allokering kvv'!$B$1:$AJ$1,0),FALSE)/1,0)</f>
        <v>0</v>
      </c>
      <c r="T352">
        <f>IFERROR(VLOOKUP($B352,Kraftvärmeprod!$B$1:$AJ$550,MATCH(T$4,Kraftvärmeprod!$B$1:$AJ$1,0),FALSE)/1,0)-IFERROR(VLOOKUP($B352,'Slutlig allokering kvv'!$B$2:$AJ$550,MATCH(T$4,'Slutlig allokering kvv'!$B$1:$AJ$1,0),FALSE)/1,0)</f>
        <v>0</v>
      </c>
      <c r="U352">
        <f>IFERROR(VLOOKUP($B352,Kraftvärmeprod!$B$1:$AJ$550,MATCH(U$4,Kraftvärmeprod!$B$1:$AJ$1,0),FALSE)/1,0)-IFERROR(VLOOKUP($B352,'Slutlig allokering kvv'!$B$2:$AJ$550,MATCH(U$4,'Slutlig allokering kvv'!$B$1:$AJ$1,0),FALSE)/1,0)</f>
        <v>0</v>
      </c>
      <c r="V352">
        <f>IFERROR(VLOOKUP($B352,Kraftvärmeprod!$B$1:$AJ$550,MATCH(V$4,Kraftvärmeprod!$B$1:$AJ$1,0),FALSE)/1,0)-IFERROR(VLOOKUP($B352,'Slutlig allokering kvv'!$B$2:$AJ$550,MATCH(V$4,'Slutlig allokering kvv'!$B$1:$AJ$1,0),FALSE)/1,0)</f>
        <v>0</v>
      </c>
      <c r="W352">
        <f>IFERROR(VLOOKUP($B352,Kraftvärmeprod!$B$1:$AJ$550,MATCH(W$4,Kraftvärmeprod!$B$1:$AJ$1,0),FALSE)/1,0)-IFERROR(VLOOKUP($B352,'Slutlig allokering kvv'!$B$2:$AJ$550,MATCH(W$4,'Slutlig allokering kvv'!$B$1:$AJ$1,0),FALSE)/1,0)</f>
        <v>0</v>
      </c>
      <c r="X352">
        <f>IFERROR(VLOOKUP($B352,Kraftvärmeprod!$B$1:$AJ$550,MATCH(X$4,Kraftvärmeprod!$B$1:$AJ$1,0),FALSE)/1,0)-IFERROR(VLOOKUP($B352,'Slutlig allokering kvv'!$B$2:$AJ$550,MATCH(X$4,'Slutlig allokering kvv'!$B$1:$AJ$1,0),FALSE)/1,0)</f>
        <v>0</v>
      </c>
      <c r="Y352">
        <f>IFERROR(VLOOKUP($B352,Kraftvärmeprod!$B$1:$AJ$550,MATCH(Y$4,Kraftvärmeprod!$B$1:$AJ$1,0),FALSE)/1,0)-IFERROR(VLOOKUP($B352,'Slutlig allokering kvv'!$B$2:$AJ$550,MATCH(Y$4,'Slutlig allokering kvv'!$B$1:$AJ$1,0),FALSE)/1,0)</f>
        <v>0</v>
      </c>
      <c r="Z352">
        <f>IFERROR(VLOOKUP($B352,Kraftvärmeprod!$B$1:$AJ$550,MATCH(Z$4,Kraftvärmeprod!$B$1:$AJ$1,0),FALSE)/1,0)-IFERROR(VLOOKUP($B352,'Slutlig allokering kvv'!$B$2:$AJ$550,MATCH(Z$4,'Slutlig allokering kvv'!$B$1:$AJ$1,0),FALSE)/1,0)</f>
        <v>0</v>
      </c>
      <c r="AA352">
        <f>IFERROR(VLOOKUP($B352,Kraftvärmeprod!$B$1:$AJ$550,MATCH(AA$4,Kraftvärmeprod!$B$1:$AJ$1,0),FALSE)/1,0)-IFERROR(VLOOKUP($B352,'Slutlig allokering kvv'!$B$2:$AJ$550,MATCH(AA$4,'Slutlig allokering kvv'!$B$1:$AJ$1,0),FALSE)/1,0)</f>
        <v>0</v>
      </c>
      <c r="AB352">
        <f>IFERROR(VLOOKUP($B352,Kraftvärmeprod!$B$1:$AJ$550,MATCH(AB$4,Kraftvärmeprod!$B$1:$AJ$1,0),FALSE)/1,0)-IFERROR(VLOOKUP($B352,'Slutlig allokering kvv'!$B$2:$AJ$550,MATCH(AB$4,'Slutlig allokering kvv'!$B$1:$AJ$1,0),FALSE)/1,0)</f>
        <v>0</v>
      </c>
      <c r="AC352">
        <f>IFERROR(VLOOKUP($B352,Kraftvärmeprod!$B$1:$AJ$550,MATCH(AC$4,Kraftvärmeprod!$B$1:$AJ$1,0),FALSE)/1,0)-IFERROR(VLOOKUP($B352,'Slutlig allokering kvv'!$B$2:$AJ$550,MATCH(AC$4,'Slutlig allokering kvv'!$B$1:$AJ$1,0),FALSE)/1,0)</f>
        <v>0</v>
      </c>
      <c r="AD352">
        <f>IFERROR(VLOOKUP($B352,Miljö!$B$1:$E$471,MATCH("Hjälpel kraftvärme (GWh)",Miljö!$B$1:$E$1,0),FALSE)/1,0)-IFERROR(VLOOKUP($B352,'Slutlig allokering kvv'!$B$2:$AJ$550,MATCH(AD$4,'Slutlig allokering kvv'!$B$1:$AJ$1,0),FALSE)/1,0)</f>
        <v>0</v>
      </c>
      <c r="AH352">
        <f t="shared" si="10"/>
        <v>0</v>
      </c>
      <c r="AJ352">
        <f>IFERROR(VLOOKUP($B352,'Slutlig allokering kvv'!$B$2:$AX$550,MATCH("Summa slutlig allokerad tillförd energi (utan hjälpel och rökgaskondensering):",'Slutlig allokering kvv'!$B$1:$AX$1,0),FALSE)/1,"")</f>
        <v>0</v>
      </c>
      <c r="AL352" s="195" t="str">
        <f>IFERROR(1-VLOOKUP($B352,'Slutlig allokering kvv'!$B$2:$AX$550,MATCH("Andel av bränsle i kvv som allokerats till värme, exklusive rökgaskondensering och hjälpel",'Slutlig allokering kvv'!$B$1:$AX$1,0),FALSE),"")</f>
        <v/>
      </c>
      <c r="AN352" s="195" t="str">
        <f t="shared" si="11"/>
        <v/>
      </c>
    </row>
    <row r="353" spans="1:40" x14ac:dyDescent="0.25">
      <c r="A353" s="2" t="s">
        <v>521</v>
      </c>
      <c r="B353" s="2" t="s">
        <v>525</v>
      </c>
      <c r="C353">
        <f>IFERROR(VLOOKUP($B353,Kraftvärmeprod!$B$1:$AH$479,MATCH(C$4,Kraftvärmeprod!$B$1:$AG$1,0),FALSE)/1,"")</f>
        <v>1120.7</v>
      </c>
      <c r="D353">
        <f>IFERROR(VLOOKUP($B353,Kraftvärmeprod!$B$1:$AH$479,MATCH(D$4,Kraftvärmeprod!$B$1:$AG$1,0),FALSE)/1,"")</f>
        <v>271.39999999999998</v>
      </c>
      <c r="F353">
        <f>IFERROR(VLOOKUP($B353,Kraftvärmeprod!$B$1:$AJ$550,MATCH(F$4,Kraftvärmeprod!$B$1:$AJ$1,0),FALSE)/1,0)-IFERROR(VLOOKUP($B353,'Slutlig allokering kvv'!$B$2:$AJ$550,MATCH(F$4,'Slutlig allokering kvv'!$B$1:$AJ$1,0),FALSE)/1,0)</f>
        <v>15.727700000000006</v>
      </c>
      <c r="G353">
        <f>IFERROR(VLOOKUP($B353,Kraftvärmeprod!$B$1:$AJ$550,MATCH(G$4,Kraftvärmeprod!$B$1:$AJ$1,0),FALSE)/1,0)-IFERROR(VLOOKUP($B353,'Slutlig allokering kvv'!$B$2:$AJ$550,MATCH(G$4,'Slutlig allokering kvv'!$B$1:$AJ$1,0),FALSE)/1,0)</f>
        <v>12.559700000000003</v>
      </c>
      <c r="H353">
        <f>IFERROR(VLOOKUP($B353,Kraftvärmeprod!$B$1:$AJ$550,MATCH(H$4,Kraftvärmeprod!$B$1:$AJ$1,0),FALSE)/1,0)-IFERROR(VLOOKUP($B353,'Slutlig allokering kvv'!$B$2:$AJ$550,MATCH(H$4,'Slutlig allokering kvv'!$B$1:$AJ$1,0),FALSE)/1,0)</f>
        <v>0</v>
      </c>
      <c r="I353">
        <f>IFERROR(VLOOKUP($B353,Kraftvärmeprod!$B$1:$AJ$550,MATCH(I$4,Kraftvärmeprod!$B$1:$AJ$1,0),FALSE)/1,0)-IFERROR(VLOOKUP($B353,'Slutlig allokering kvv'!$B$2:$AJ$550,MATCH(I$4,'Slutlig allokering kvv'!$B$1:$AJ$1,0),FALSE)/1,0)</f>
        <v>10.323999999999998</v>
      </c>
      <c r="J353">
        <f>IFERROR(VLOOKUP($B353,Kraftvärmeprod!$B$1:$AJ$550,MATCH(J$4,Kraftvärmeprod!$B$1:$AJ$1,0),FALSE)/1,0)-IFERROR(VLOOKUP($B353,'Slutlig allokering kvv'!$B$2:$AJ$550,MATCH(J$4,'Slutlig allokering kvv'!$B$1:$AJ$1,0),FALSE)/1,0)</f>
        <v>0</v>
      </c>
      <c r="K353">
        <f>IFERROR(VLOOKUP($B353,Kraftvärmeprod!$B$1:$AJ$550,MATCH(K$4,Kraftvärmeprod!$B$1:$AJ$1,0),FALSE)/1,0)-IFERROR(VLOOKUP($B353,'Slutlig allokering kvv'!$B$2:$AJ$550,MATCH(K$4,'Slutlig allokering kvv'!$B$1:$AJ$1,0),FALSE)/1,0)</f>
        <v>4.5372900000000005</v>
      </c>
      <c r="L353">
        <f>IFERROR(VLOOKUP($B353,Kraftvärmeprod!$B$1:$AJ$550,MATCH(L$4,Kraftvärmeprod!$B$1:$AJ$1,0),FALSE)/1,0)-IFERROR(VLOOKUP($B353,'Slutlig allokering kvv'!$B$2:$AJ$550,MATCH(L$4,'Slutlig allokering kvv'!$B$1:$AJ$1,0),FALSE)/1,0)</f>
        <v>18.843000000000004</v>
      </c>
      <c r="M353">
        <f>IFERROR(VLOOKUP($B353,Kraftvärmeprod!$B$1:$AJ$550,MATCH(M$4,Kraftvärmeprod!$B$1:$AJ$1,0),FALSE)/1,0)-IFERROR(VLOOKUP($B353,'Slutlig allokering kvv'!$B$2:$AJ$550,MATCH(M$4,'Slutlig allokering kvv'!$B$1:$AJ$1,0),FALSE)/1,0)</f>
        <v>5.8811900000000001</v>
      </c>
      <c r="N353">
        <f>IFERROR(VLOOKUP($B353,Kraftvärmeprod!$B$1:$AJ$550,MATCH(N$4,Kraftvärmeprod!$B$1:$AJ$1,0),FALSE)/1,0)-IFERROR(VLOOKUP($B353,'Slutlig allokering kvv'!$B$2:$AJ$550,MATCH(N$4,'Slutlig allokering kvv'!$B$1:$AJ$1,0),FALSE)/1,0)</f>
        <v>0.27084399999999997</v>
      </c>
      <c r="O353">
        <f>IFERROR(VLOOKUP($B353,Kraftvärmeprod!$B$1:$AJ$550,MATCH(O$4,Kraftvärmeprod!$B$1:$AJ$1,0),FALSE)/1,0)-IFERROR(VLOOKUP($B353,'Slutlig allokering kvv'!$B$2:$AJ$550,MATCH(O$4,'Slutlig allokering kvv'!$B$1:$AJ$1,0),FALSE)/1,0)</f>
        <v>0</v>
      </c>
      <c r="P353">
        <f>IFERROR(VLOOKUP($B353,Kraftvärmeprod!$B$1:$AJ$550,MATCH(P$4,Kraftvärmeprod!$B$1:$AJ$1,0),FALSE)/1,0)-IFERROR(VLOOKUP($B353,'Slutlig allokering kvv'!$B$2:$AJ$550,MATCH(P$4,'Slutlig allokering kvv'!$B$1:$AJ$1,0),FALSE)/1,0)</f>
        <v>0</v>
      </c>
      <c r="Q353">
        <f>IFERROR(VLOOKUP($B353,Kraftvärmeprod!$B$1:$AJ$550,MATCH(Q$4,Kraftvärmeprod!$B$1:$AJ$1,0),FALSE)/1,0)-IFERROR(VLOOKUP($B353,'Slutlig allokering kvv'!$B$2:$AJ$550,MATCH(Q$4,'Slutlig allokering kvv'!$B$1:$AJ$1,0),FALSE)/1,0)</f>
        <v>14.045199999999998</v>
      </c>
      <c r="R353">
        <f>IFERROR(VLOOKUP($B353,Kraftvärmeprod!$B$1:$AJ$550,MATCH(R$4,Kraftvärmeprod!$B$1:$AJ$1,0),FALSE)/1,0)-IFERROR(VLOOKUP($B353,'Slutlig allokering kvv'!$B$2:$AJ$550,MATCH(R$4,'Slutlig allokering kvv'!$B$1:$AJ$1,0),FALSE)/1,0)</f>
        <v>0</v>
      </c>
      <c r="S353">
        <f>IFERROR(VLOOKUP($B353,Kraftvärmeprod!$B$1:$AJ$550,MATCH(S$4,Kraftvärmeprod!$B$1:$AJ$1,0),FALSE)/1,0)-IFERROR(VLOOKUP($B353,'Slutlig allokering kvv'!$B$2:$AJ$550,MATCH(S$4,'Slutlig allokering kvv'!$B$1:$AJ$1,0),FALSE)/1,0)</f>
        <v>0</v>
      </c>
      <c r="T353">
        <f>IFERROR(VLOOKUP($B353,Kraftvärmeprod!$B$1:$AJ$550,MATCH(T$4,Kraftvärmeprod!$B$1:$AJ$1,0),FALSE)/1,0)-IFERROR(VLOOKUP($B353,'Slutlig allokering kvv'!$B$2:$AJ$550,MATCH(T$4,'Slutlig allokering kvv'!$B$1:$AJ$1,0),FALSE)/1,0)</f>
        <v>0</v>
      </c>
      <c r="U353">
        <f>IFERROR(VLOOKUP($B353,Kraftvärmeprod!$B$1:$AJ$550,MATCH(U$4,Kraftvärmeprod!$B$1:$AJ$1,0),FALSE)/1,0)-IFERROR(VLOOKUP($B353,'Slutlig allokering kvv'!$B$2:$AJ$550,MATCH(U$4,'Slutlig allokering kvv'!$B$1:$AJ$1,0),FALSE)/1,0)</f>
        <v>0</v>
      </c>
      <c r="V353">
        <f>IFERROR(VLOOKUP($B353,Kraftvärmeprod!$B$1:$AJ$550,MATCH(V$4,Kraftvärmeprod!$B$1:$AJ$1,0),FALSE)/1,0)-IFERROR(VLOOKUP($B353,'Slutlig allokering kvv'!$B$2:$AJ$550,MATCH(V$4,'Slutlig allokering kvv'!$B$1:$AJ$1,0),FALSE)/1,0)</f>
        <v>57.070800000000006</v>
      </c>
      <c r="W353">
        <f>IFERROR(VLOOKUP($B353,Kraftvärmeprod!$B$1:$AJ$550,MATCH(W$4,Kraftvärmeprod!$B$1:$AJ$1,0),FALSE)/1,0)-IFERROR(VLOOKUP($B353,'Slutlig allokering kvv'!$B$2:$AJ$550,MATCH(W$4,'Slutlig allokering kvv'!$B$1:$AJ$1,0),FALSE)/1,0)</f>
        <v>0</v>
      </c>
      <c r="X353">
        <f>IFERROR(VLOOKUP($B353,Kraftvärmeprod!$B$1:$AJ$550,MATCH(X$4,Kraftvärmeprod!$B$1:$AJ$1,0),FALSE)/1,0)-IFERROR(VLOOKUP($B353,'Slutlig allokering kvv'!$B$2:$AJ$550,MATCH(X$4,'Slutlig allokering kvv'!$B$1:$AJ$1,0),FALSE)/1,0)</f>
        <v>0</v>
      </c>
      <c r="Y353">
        <f>IFERROR(VLOOKUP($B353,Kraftvärmeprod!$B$1:$AJ$550,MATCH(Y$4,Kraftvärmeprod!$B$1:$AJ$1,0),FALSE)/1,0)-IFERROR(VLOOKUP($B353,'Slutlig allokering kvv'!$B$2:$AJ$550,MATCH(Y$4,'Slutlig allokering kvv'!$B$1:$AJ$1,0),FALSE)/1,0)</f>
        <v>0</v>
      </c>
      <c r="Z353">
        <f>IFERROR(VLOOKUP($B353,Kraftvärmeprod!$B$1:$AJ$550,MATCH(Z$4,Kraftvärmeprod!$B$1:$AJ$1,0),FALSE)/1,0)-IFERROR(VLOOKUP($B353,'Slutlig allokering kvv'!$B$2:$AJ$550,MATCH(Z$4,'Slutlig allokering kvv'!$B$1:$AJ$1,0),FALSE)/1,0)</f>
        <v>0</v>
      </c>
      <c r="AA353">
        <f>IFERROR(VLOOKUP($B353,Kraftvärmeprod!$B$1:$AJ$550,MATCH(AA$4,Kraftvärmeprod!$B$1:$AJ$1,0),FALSE)/1,0)-IFERROR(VLOOKUP($B353,'Slutlig allokering kvv'!$B$2:$AJ$550,MATCH(AA$4,'Slutlig allokering kvv'!$B$1:$AJ$1,0),FALSE)/1,0)</f>
        <v>512.09999999999991</v>
      </c>
      <c r="AB353">
        <f>IFERROR(VLOOKUP($B353,Kraftvärmeprod!$B$1:$AJ$550,MATCH(AB$4,Kraftvärmeprod!$B$1:$AJ$1,0),FALSE)/1,0)-IFERROR(VLOOKUP($B353,'Slutlig allokering kvv'!$B$2:$AJ$550,MATCH(AB$4,'Slutlig allokering kvv'!$B$1:$AJ$1,0),FALSE)/1,0)</f>
        <v>0</v>
      </c>
      <c r="AC353">
        <f>IFERROR(VLOOKUP($B353,Kraftvärmeprod!$B$1:$AJ$550,MATCH(AC$4,Kraftvärmeprod!$B$1:$AJ$1,0),FALSE)/1,0)-IFERROR(VLOOKUP($B353,'Slutlig allokering kvv'!$B$2:$AJ$550,MATCH(AC$4,'Slutlig allokering kvv'!$B$1:$AJ$1,0),FALSE)/1,0)</f>
        <v>0</v>
      </c>
      <c r="AD353">
        <f>IFERROR(VLOOKUP($B353,Miljö!$B$1:$E$471,MATCH("Hjälpel kraftvärme (GWh)",Miljö!$B$1:$E$1,0),FALSE)/1,0)-IFERROR(VLOOKUP($B353,'Slutlig allokering kvv'!$B$2:$AJ$550,MATCH(AD$4,'Slutlig allokering kvv'!$B$1:$AJ$1,0),FALSE)/1,0)</f>
        <v>22.6614</v>
      </c>
      <c r="AH353">
        <f t="shared" si="10"/>
        <v>651.35972399999991</v>
      </c>
      <c r="AJ353">
        <f>IFERROR(VLOOKUP($B353,'Slutlig allokering kvv'!$B$2:$AX$550,MATCH("Summa slutlig allokerad tillförd energi (utan hjälpel och rökgaskondensering):",'Slutlig allokering kvv'!$B$1:$AX$1,0),FALSE)/1,"")</f>
        <v>1015.7402760000001</v>
      </c>
      <c r="AL353" s="195">
        <f>IFERROR(1-VLOOKUP($B353,'Slutlig allokering kvv'!$B$2:$AX$550,MATCH("Andel av bränsle i kvv som allokerats till värme, exklusive rökgaskondensering och hjälpel",'Slutlig allokering kvv'!$B$1:$AX$1,0),FALSE),"")</f>
        <v>0.39071424869533911</v>
      </c>
      <c r="AN353" s="195">
        <f t="shared" si="11"/>
        <v>0.39071424869533916</v>
      </c>
    </row>
    <row r="354" spans="1:40" x14ac:dyDescent="0.25">
      <c r="A354" s="2" t="s">
        <v>521</v>
      </c>
      <c r="B354" s="2" t="s">
        <v>526</v>
      </c>
      <c r="C354" t="str">
        <f>IFERROR(VLOOKUP($B354,Kraftvärmeprod!$B$1:$AH$479,MATCH(C$4,Kraftvärmeprod!$B$1:$AG$1,0),FALSE)/1,"")</f>
        <v/>
      </c>
      <c r="D354" t="str">
        <f>IFERROR(VLOOKUP($B354,Kraftvärmeprod!$B$1:$AH$479,MATCH(D$4,Kraftvärmeprod!$B$1:$AG$1,0),FALSE)/1,"")</f>
        <v/>
      </c>
      <c r="F354">
        <f>IFERROR(VLOOKUP($B354,Kraftvärmeprod!$B$1:$AJ$550,MATCH(F$4,Kraftvärmeprod!$B$1:$AJ$1,0),FALSE)/1,0)-IFERROR(VLOOKUP($B354,'Slutlig allokering kvv'!$B$2:$AJ$550,MATCH(F$4,'Slutlig allokering kvv'!$B$1:$AJ$1,0),FALSE)/1,0)</f>
        <v>0</v>
      </c>
      <c r="G354">
        <f>IFERROR(VLOOKUP($B354,Kraftvärmeprod!$B$1:$AJ$550,MATCH(G$4,Kraftvärmeprod!$B$1:$AJ$1,0),FALSE)/1,0)-IFERROR(VLOOKUP($B354,'Slutlig allokering kvv'!$B$2:$AJ$550,MATCH(G$4,'Slutlig allokering kvv'!$B$1:$AJ$1,0),FALSE)/1,0)</f>
        <v>0</v>
      </c>
      <c r="H354">
        <f>IFERROR(VLOOKUP($B354,Kraftvärmeprod!$B$1:$AJ$550,MATCH(H$4,Kraftvärmeprod!$B$1:$AJ$1,0),FALSE)/1,0)-IFERROR(VLOOKUP($B354,'Slutlig allokering kvv'!$B$2:$AJ$550,MATCH(H$4,'Slutlig allokering kvv'!$B$1:$AJ$1,0),FALSE)/1,0)</f>
        <v>0</v>
      </c>
      <c r="I354">
        <f>IFERROR(VLOOKUP($B354,Kraftvärmeprod!$B$1:$AJ$550,MATCH(I$4,Kraftvärmeprod!$B$1:$AJ$1,0),FALSE)/1,0)-IFERROR(VLOOKUP($B354,'Slutlig allokering kvv'!$B$2:$AJ$550,MATCH(I$4,'Slutlig allokering kvv'!$B$1:$AJ$1,0),FALSE)/1,0)</f>
        <v>0</v>
      </c>
      <c r="J354">
        <f>IFERROR(VLOOKUP($B354,Kraftvärmeprod!$B$1:$AJ$550,MATCH(J$4,Kraftvärmeprod!$B$1:$AJ$1,0),FALSE)/1,0)-IFERROR(VLOOKUP($B354,'Slutlig allokering kvv'!$B$2:$AJ$550,MATCH(J$4,'Slutlig allokering kvv'!$B$1:$AJ$1,0),FALSE)/1,0)</f>
        <v>0</v>
      </c>
      <c r="K354">
        <f>IFERROR(VLOOKUP($B354,Kraftvärmeprod!$B$1:$AJ$550,MATCH(K$4,Kraftvärmeprod!$B$1:$AJ$1,0),FALSE)/1,0)-IFERROR(VLOOKUP($B354,'Slutlig allokering kvv'!$B$2:$AJ$550,MATCH(K$4,'Slutlig allokering kvv'!$B$1:$AJ$1,0),FALSE)/1,0)</f>
        <v>0</v>
      </c>
      <c r="L354">
        <f>IFERROR(VLOOKUP($B354,Kraftvärmeprod!$B$1:$AJ$550,MATCH(L$4,Kraftvärmeprod!$B$1:$AJ$1,0),FALSE)/1,0)-IFERROR(VLOOKUP($B354,'Slutlig allokering kvv'!$B$2:$AJ$550,MATCH(L$4,'Slutlig allokering kvv'!$B$1:$AJ$1,0),FALSE)/1,0)</f>
        <v>0</v>
      </c>
      <c r="M354">
        <f>IFERROR(VLOOKUP($B354,Kraftvärmeprod!$B$1:$AJ$550,MATCH(M$4,Kraftvärmeprod!$B$1:$AJ$1,0),FALSE)/1,0)-IFERROR(VLOOKUP($B354,'Slutlig allokering kvv'!$B$2:$AJ$550,MATCH(M$4,'Slutlig allokering kvv'!$B$1:$AJ$1,0),FALSE)/1,0)</f>
        <v>0</v>
      </c>
      <c r="N354">
        <f>IFERROR(VLOOKUP($B354,Kraftvärmeprod!$B$1:$AJ$550,MATCH(N$4,Kraftvärmeprod!$B$1:$AJ$1,0),FALSE)/1,0)-IFERROR(VLOOKUP($B354,'Slutlig allokering kvv'!$B$2:$AJ$550,MATCH(N$4,'Slutlig allokering kvv'!$B$1:$AJ$1,0),FALSE)/1,0)</f>
        <v>0</v>
      </c>
      <c r="O354">
        <f>IFERROR(VLOOKUP($B354,Kraftvärmeprod!$B$1:$AJ$550,MATCH(O$4,Kraftvärmeprod!$B$1:$AJ$1,0),FALSE)/1,0)-IFERROR(VLOOKUP($B354,'Slutlig allokering kvv'!$B$2:$AJ$550,MATCH(O$4,'Slutlig allokering kvv'!$B$1:$AJ$1,0),FALSE)/1,0)</f>
        <v>0</v>
      </c>
      <c r="P354">
        <f>IFERROR(VLOOKUP($B354,Kraftvärmeprod!$B$1:$AJ$550,MATCH(P$4,Kraftvärmeprod!$B$1:$AJ$1,0),FALSE)/1,0)-IFERROR(VLOOKUP($B354,'Slutlig allokering kvv'!$B$2:$AJ$550,MATCH(P$4,'Slutlig allokering kvv'!$B$1:$AJ$1,0),FALSE)/1,0)</f>
        <v>0</v>
      </c>
      <c r="Q354">
        <f>IFERROR(VLOOKUP($B354,Kraftvärmeprod!$B$1:$AJ$550,MATCH(Q$4,Kraftvärmeprod!$B$1:$AJ$1,0),FALSE)/1,0)-IFERROR(VLOOKUP($B354,'Slutlig allokering kvv'!$B$2:$AJ$550,MATCH(Q$4,'Slutlig allokering kvv'!$B$1:$AJ$1,0),FALSE)/1,0)</f>
        <v>0</v>
      </c>
      <c r="R354">
        <f>IFERROR(VLOOKUP($B354,Kraftvärmeprod!$B$1:$AJ$550,MATCH(R$4,Kraftvärmeprod!$B$1:$AJ$1,0),FALSE)/1,0)-IFERROR(VLOOKUP($B354,'Slutlig allokering kvv'!$B$2:$AJ$550,MATCH(R$4,'Slutlig allokering kvv'!$B$1:$AJ$1,0),FALSE)/1,0)</f>
        <v>0</v>
      </c>
      <c r="S354">
        <f>IFERROR(VLOOKUP($B354,Kraftvärmeprod!$B$1:$AJ$550,MATCH(S$4,Kraftvärmeprod!$B$1:$AJ$1,0),FALSE)/1,0)-IFERROR(VLOOKUP($B354,'Slutlig allokering kvv'!$B$2:$AJ$550,MATCH(S$4,'Slutlig allokering kvv'!$B$1:$AJ$1,0),FALSE)/1,0)</f>
        <v>0</v>
      </c>
      <c r="T354">
        <f>IFERROR(VLOOKUP($B354,Kraftvärmeprod!$B$1:$AJ$550,MATCH(T$4,Kraftvärmeprod!$B$1:$AJ$1,0),FALSE)/1,0)-IFERROR(VLOOKUP($B354,'Slutlig allokering kvv'!$B$2:$AJ$550,MATCH(T$4,'Slutlig allokering kvv'!$B$1:$AJ$1,0),FALSE)/1,0)</f>
        <v>0</v>
      </c>
      <c r="U354">
        <f>IFERROR(VLOOKUP($B354,Kraftvärmeprod!$B$1:$AJ$550,MATCH(U$4,Kraftvärmeprod!$B$1:$AJ$1,0),FALSE)/1,0)-IFERROR(VLOOKUP($B354,'Slutlig allokering kvv'!$B$2:$AJ$550,MATCH(U$4,'Slutlig allokering kvv'!$B$1:$AJ$1,0),FALSE)/1,0)</f>
        <v>0</v>
      </c>
      <c r="V354">
        <f>IFERROR(VLOOKUP($B354,Kraftvärmeprod!$B$1:$AJ$550,MATCH(V$4,Kraftvärmeprod!$B$1:$AJ$1,0),FALSE)/1,0)-IFERROR(VLOOKUP($B354,'Slutlig allokering kvv'!$B$2:$AJ$550,MATCH(V$4,'Slutlig allokering kvv'!$B$1:$AJ$1,0),FALSE)/1,0)</f>
        <v>0</v>
      </c>
      <c r="W354">
        <f>IFERROR(VLOOKUP($B354,Kraftvärmeprod!$B$1:$AJ$550,MATCH(W$4,Kraftvärmeprod!$B$1:$AJ$1,0),FALSE)/1,0)-IFERROR(VLOOKUP($B354,'Slutlig allokering kvv'!$B$2:$AJ$550,MATCH(W$4,'Slutlig allokering kvv'!$B$1:$AJ$1,0),FALSE)/1,0)</f>
        <v>0</v>
      </c>
      <c r="X354">
        <f>IFERROR(VLOOKUP($B354,Kraftvärmeprod!$B$1:$AJ$550,MATCH(X$4,Kraftvärmeprod!$B$1:$AJ$1,0),FALSE)/1,0)-IFERROR(VLOOKUP($B354,'Slutlig allokering kvv'!$B$2:$AJ$550,MATCH(X$4,'Slutlig allokering kvv'!$B$1:$AJ$1,0),FALSE)/1,0)</f>
        <v>0</v>
      </c>
      <c r="Y354">
        <f>IFERROR(VLOOKUP($B354,Kraftvärmeprod!$B$1:$AJ$550,MATCH(Y$4,Kraftvärmeprod!$B$1:$AJ$1,0),FALSE)/1,0)-IFERROR(VLOOKUP($B354,'Slutlig allokering kvv'!$B$2:$AJ$550,MATCH(Y$4,'Slutlig allokering kvv'!$B$1:$AJ$1,0),FALSE)/1,0)</f>
        <v>0</v>
      </c>
      <c r="Z354">
        <f>IFERROR(VLOOKUP($B354,Kraftvärmeprod!$B$1:$AJ$550,MATCH(Z$4,Kraftvärmeprod!$B$1:$AJ$1,0),FALSE)/1,0)-IFERROR(VLOOKUP($B354,'Slutlig allokering kvv'!$B$2:$AJ$550,MATCH(Z$4,'Slutlig allokering kvv'!$B$1:$AJ$1,0),FALSE)/1,0)</f>
        <v>0</v>
      </c>
      <c r="AA354">
        <f>IFERROR(VLOOKUP($B354,Kraftvärmeprod!$B$1:$AJ$550,MATCH(AA$4,Kraftvärmeprod!$B$1:$AJ$1,0),FALSE)/1,0)-IFERROR(VLOOKUP($B354,'Slutlig allokering kvv'!$B$2:$AJ$550,MATCH(AA$4,'Slutlig allokering kvv'!$B$1:$AJ$1,0),FALSE)/1,0)</f>
        <v>0</v>
      </c>
      <c r="AB354">
        <f>IFERROR(VLOOKUP($B354,Kraftvärmeprod!$B$1:$AJ$550,MATCH(AB$4,Kraftvärmeprod!$B$1:$AJ$1,0),FALSE)/1,0)-IFERROR(VLOOKUP($B354,'Slutlig allokering kvv'!$B$2:$AJ$550,MATCH(AB$4,'Slutlig allokering kvv'!$B$1:$AJ$1,0),FALSE)/1,0)</f>
        <v>0</v>
      </c>
      <c r="AC354">
        <f>IFERROR(VLOOKUP($B354,Kraftvärmeprod!$B$1:$AJ$550,MATCH(AC$4,Kraftvärmeprod!$B$1:$AJ$1,0),FALSE)/1,0)-IFERROR(VLOOKUP($B354,'Slutlig allokering kvv'!$B$2:$AJ$550,MATCH(AC$4,'Slutlig allokering kvv'!$B$1:$AJ$1,0),FALSE)/1,0)</f>
        <v>0</v>
      </c>
      <c r="AD354">
        <f>IFERROR(VLOOKUP($B354,Miljö!$B$1:$E$471,MATCH("Hjälpel kraftvärme (GWh)",Miljö!$B$1:$E$1,0),FALSE)/1,0)-IFERROR(VLOOKUP($B354,'Slutlig allokering kvv'!$B$2:$AJ$550,MATCH(AD$4,'Slutlig allokering kvv'!$B$1:$AJ$1,0),FALSE)/1,0)</f>
        <v>0</v>
      </c>
      <c r="AH354">
        <f t="shared" si="10"/>
        <v>0</v>
      </c>
      <c r="AJ354">
        <f>IFERROR(VLOOKUP($B354,'Slutlig allokering kvv'!$B$2:$AX$550,MATCH("Summa slutlig allokerad tillförd energi (utan hjälpel och rökgaskondensering):",'Slutlig allokering kvv'!$B$1:$AX$1,0),FALSE)/1,"")</f>
        <v>0</v>
      </c>
      <c r="AL354" s="195" t="str">
        <f>IFERROR(1-VLOOKUP($B354,'Slutlig allokering kvv'!$B$2:$AX$550,MATCH("Andel av bränsle i kvv som allokerats till värme, exklusive rökgaskondensering och hjälpel",'Slutlig allokering kvv'!$B$1:$AX$1,0),FALSE),"")</f>
        <v/>
      </c>
      <c r="AN354" s="195" t="str">
        <f t="shared" si="11"/>
        <v/>
      </c>
    </row>
    <row r="355" spans="1:40" x14ac:dyDescent="0.25">
      <c r="A355" s="2" t="s">
        <v>521</v>
      </c>
      <c r="B355" s="2" t="s">
        <v>527</v>
      </c>
      <c r="C355" t="str">
        <f>IFERROR(VLOOKUP($B355,Kraftvärmeprod!$B$1:$AH$479,MATCH(C$4,Kraftvärmeprod!$B$1:$AG$1,0),FALSE)/1,"")</f>
        <v/>
      </c>
      <c r="D355" t="str">
        <f>IFERROR(VLOOKUP($B355,Kraftvärmeprod!$B$1:$AH$479,MATCH(D$4,Kraftvärmeprod!$B$1:$AG$1,0),FALSE)/1,"")</f>
        <v/>
      </c>
      <c r="F355">
        <f>IFERROR(VLOOKUP($B355,Kraftvärmeprod!$B$1:$AJ$550,MATCH(F$4,Kraftvärmeprod!$B$1:$AJ$1,0),FALSE)/1,0)-IFERROR(VLOOKUP($B355,'Slutlig allokering kvv'!$B$2:$AJ$550,MATCH(F$4,'Slutlig allokering kvv'!$B$1:$AJ$1,0),FALSE)/1,0)</f>
        <v>0</v>
      </c>
      <c r="G355">
        <f>IFERROR(VLOOKUP($B355,Kraftvärmeprod!$B$1:$AJ$550,MATCH(G$4,Kraftvärmeprod!$B$1:$AJ$1,0),FALSE)/1,0)-IFERROR(VLOOKUP($B355,'Slutlig allokering kvv'!$B$2:$AJ$550,MATCH(G$4,'Slutlig allokering kvv'!$B$1:$AJ$1,0),FALSE)/1,0)</f>
        <v>0</v>
      </c>
      <c r="H355">
        <f>IFERROR(VLOOKUP($B355,Kraftvärmeprod!$B$1:$AJ$550,MATCH(H$4,Kraftvärmeprod!$B$1:$AJ$1,0),FALSE)/1,0)-IFERROR(VLOOKUP($B355,'Slutlig allokering kvv'!$B$2:$AJ$550,MATCH(H$4,'Slutlig allokering kvv'!$B$1:$AJ$1,0),FALSE)/1,0)</f>
        <v>0</v>
      </c>
      <c r="I355">
        <f>IFERROR(VLOOKUP($B355,Kraftvärmeprod!$B$1:$AJ$550,MATCH(I$4,Kraftvärmeprod!$B$1:$AJ$1,0),FALSE)/1,0)-IFERROR(VLOOKUP($B355,'Slutlig allokering kvv'!$B$2:$AJ$550,MATCH(I$4,'Slutlig allokering kvv'!$B$1:$AJ$1,0),FALSE)/1,0)</f>
        <v>0</v>
      </c>
      <c r="J355">
        <f>IFERROR(VLOOKUP($B355,Kraftvärmeprod!$B$1:$AJ$550,MATCH(J$4,Kraftvärmeprod!$B$1:$AJ$1,0),FALSE)/1,0)-IFERROR(VLOOKUP($B355,'Slutlig allokering kvv'!$B$2:$AJ$550,MATCH(J$4,'Slutlig allokering kvv'!$B$1:$AJ$1,0),FALSE)/1,0)</f>
        <v>0</v>
      </c>
      <c r="K355">
        <f>IFERROR(VLOOKUP($B355,Kraftvärmeprod!$B$1:$AJ$550,MATCH(K$4,Kraftvärmeprod!$B$1:$AJ$1,0),FALSE)/1,0)-IFERROR(VLOOKUP($B355,'Slutlig allokering kvv'!$B$2:$AJ$550,MATCH(K$4,'Slutlig allokering kvv'!$B$1:$AJ$1,0),FALSE)/1,0)</f>
        <v>0</v>
      </c>
      <c r="L355">
        <f>IFERROR(VLOOKUP($B355,Kraftvärmeprod!$B$1:$AJ$550,MATCH(L$4,Kraftvärmeprod!$B$1:$AJ$1,0),FALSE)/1,0)-IFERROR(VLOOKUP($B355,'Slutlig allokering kvv'!$B$2:$AJ$550,MATCH(L$4,'Slutlig allokering kvv'!$B$1:$AJ$1,0),FALSE)/1,0)</f>
        <v>0</v>
      </c>
      <c r="M355">
        <f>IFERROR(VLOOKUP($B355,Kraftvärmeprod!$B$1:$AJ$550,MATCH(M$4,Kraftvärmeprod!$B$1:$AJ$1,0),FALSE)/1,0)-IFERROR(VLOOKUP($B355,'Slutlig allokering kvv'!$B$2:$AJ$550,MATCH(M$4,'Slutlig allokering kvv'!$B$1:$AJ$1,0),FALSE)/1,0)</f>
        <v>0</v>
      </c>
      <c r="N355">
        <f>IFERROR(VLOOKUP($B355,Kraftvärmeprod!$B$1:$AJ$550,MATCH(N$4,Kraftvärmeprod!$B$1:$AJ$1,0),FALSE)/1,0)-IFERROR(VLOOKUP($B355,'Slutlig allokering kvv'!$B$2:$AJ$550,MATCH(N$4,'Slutlig allokering kvv'!$B$1:$AJ$1,0),FALSE)/1,0)</f>
        <v>0</v>
      </c>
      <c r="O355">
        <f>IFERROR(VLOOKUP($B355,Kraftvärmeprod!$B$1:$AJ$550,MATCH(O$4,Kraftvärmeprod!$B$1:$AJ$1,0),FALSE)/1,0)-IFERROR(VLOOKUP($B355,'Slutlig allokering kvv'!$B$2:$AJ$550,MATCH(O$4,'Slutlig allokering kvv'!$B$1:$AJ$1,0),FALSE)/1,0)</f>
        <v>0</v>
      </c>
      <c r="P355">
        <f>IFERROR(VLOOKUP($B355,Kraftvärmeprod!$B$1:$AJ$550,MATCH(P$4,Kraftvärmeprod!$B$1:$AJ$1,0),FALSE)/1,0)-IFERROR(VLOOKUP($B355,'Slutlig allokering kvv'!$B$2:$AJ$550,MATCH(P$4,'Slutlig allokering kvv'!$B$1:$AJ$1,0),FALSE)/1,0)</f>
        <v>0</v>
      </c>
      <c r="Q355">
        <f>IFERROR(VLOOKUP($B355,Kraftvärmeprod!$B$1:$AJ$550,MATCH(Q$4,Kraftvärmeprod!$B$1:$AJ$1,0),FALSE)/1,0)-IFERROR(VLOOKUP($B355,'Slutlig allokering kvv'!$B$2:$AJ$550,MATCH(Q$4,'Slutlig allokering kvv'!$B$1:$AJ$1,0),FALSE)/1,0)</f>
        <v>0</v>
      </c>
      <c r="R355">
        <f>IFERROR(VLOOKUP($B355,Kraftvärmeprod!$B$1:$AJ$550,MATCH(R$4,Kraftvärmeprod!$B$1:$AJ$1,0),FALSE)/1,0)-IFERROR(VLOOKUP($B355,'Slutlig allokering kvv'!$B$2:$AJ$550,MATCH(R$4,'Slutlig allokering kvv'!$B$1:$AJ$1,0),FALSE)/1,0)</f>
        <v>0</v>
      </c>
      <c r="S355">
        <f>IFERROR(VLOOKUP($B355,Kraftvärmeprod!$B$1:$AJ$550,MATCH(S$4,Kraftvärmeprod!$B$1:$AJ$1,0),FALSE)/1,0)-IFERROR(VLOOKUP($B355,'Slutlig allokering kvv'!$B$2:$AJ$550,MATCH(S$4,'Slutlig allokering kvv'!$B$1:$AJ$1,0),FALSE)/1,0)</f>
        <v>0</v>
      </c>
      <c r="T355">
        <f>IFERROR(VLOOKUP($B355,Kraftvärmeprod!$B$1:$AJ$550,MATCH(T$4,Kraftvärmeprod!$B$1:$AJ$1,0),FALSE)/1,0)-IFERROR(VLOOKUP($B355,'Slutlig allokering kvv'!$B$2:$AJ$550,MATCH(T$4,'Slutlig allokering kvv'!$B$1:$AJ$1,0),FALSE)/1,0)</f>
        <v>0</v>
      </c>
      <c r="U355">
        <f>IFERROR(VLOOKUP($B355,Kraftvärmeprod!$B$1:$AJ$550,MATCH(U$4,Kraftvärmeprod!$B$1:$AJ$1,0),FALSE)/1,0)-IFERROR(VLOOKUP($B355,'Slutlig allokering kvv'!$B$2:$AJ$550,MATCH(U$4,'Slutlig allokering kvv'!$B$1:$AJ$1,0),FALSE)/1,0)</f>
        <v>0</v>
      </c>
      <c r="V355">
        <f>IFERROR(VLOOKUP($B355,Kraftvärmeprod!$B$1:$AJ$550,MATCH(V$4,Kraftvärmeprod!$B$1:$AJ$1,0),FALSE)/1,0)-IFERROR(VLOOKUP($B355,'Slutlig allokering kvv'!$B$2:$AJ$550,MATCH(V$4,'Slutlig allokering kvv'!$B$1:$AJ$1,0),FALSE)/1,0)</f>
        <v>0</v>
      </c>
      <c r="W355">
        <f>IFERROR(VLOOKUP($B355,Kraftvärmeprod!$B$1:$AJ$550,MATCH(W$4,Kraftvärmeprod!$B$1:$AJ$1,0),FALSE)/1,0)-IFERROR(VLOOKUP($B355,'Slutlig allokering kvv'!$B$2:$AJ$550,MATCH(W$4,'Slutlig allokering kvv'!$B$1:$AJ$1,0),FALSE)/1,0)</f>
        <v>0</v>
      </c>
      <c r="X355">
        <f>IFERROR(VLOOKUP($B355,Kraftvärmeprod!$B$1:$AJ$550,MATCH(X$4,Kraftvärmeprod!$B$1:$AJ$1,0),FALSE)/1,0)-IFERROR(VLOOKUP($B355,'Slutlig allokering kvv'!$B$2:$AJ$550,MATCH(X$4,'Slutlig allokering kvv'!$B$1:$AJ$1,0),FALSE)/1,0)</f>
        <v>0</v>
      </c>
      <c r="Y355">
        <f>IFERROR(VLOOKUP($B355,Kraftvärmeprod!$B$1:$AJ$550,MATCH(Y$4,Kraftvärmeprod!$B$1:$AJ$1,0),FALSE)/1,0)-IFERROR(VLOOKUP($B355,'Slutlig allokering kvv'!$B$2:$AJ$550,MATCH(Y$4,'Slutlig allokering kvv'!$B$1:$AJ$1,0),FALSE)/1,0)</f>
        <v>0</v>
      </c>
      <c r="Z355">
        <f>IFERROR(VLOOKUP($B355,Kraftvärmeprod!$B$1:$AJ$550,MATCH(Z$4,Kraftvärmeprod!$B$1:$AJ$1,0),FALSE)/1,0)-IFERROR(VLOOKUP($B355,'Slutlig allokering kvv'!$B$2:$AJ$550,MATCH(Z$4,'Slutlig allokering kvv'!$B$1:$AJ$1,0),FALSE)/1,0)</f>
        <v>0</v>
      </c>
      <c r="AA355">
        <f>IFERROR(VLOOKUP($B355,Kraftvärmeprod!$B$1:$AJ$550,MATCH(AA$4,Kraftvärmeprod!$B$1:$AJ$1,0),FALSE)/1,0)-IFERROR(VLOOKUP($B355,'Slutlig allokering kvv'!$B$2:$AJ$550,MATCH(AA$4,'Slutlig allokering kvv'!$B$1:$AJ$1,0),FALSE)/1,0)</f>
        <v>0</v>
      </c>
      <c r="AB355">
        <f>IFERROR(VLOOKUP($B355,Kraftvärmeprod!$B$1:$AJ$550,MATCH(AB$4,Kraftvärmeprod!$B$1:$AJ$1,0),FALSE)/1,0)-IFERROR(VLOOKUP($B355,'Slutlig allokering kvv'!$B$2:$AJ$550,MATCH(AB$4,'Slutlig allokering kvv'!$B$1:$AJ$1,0),FALSE)/1,0)</f>
        <v>0</v>
      </c>
      <c r="AC355">
        <f>IFERROR(VLOOKUP($B355,Kraftvärmeprod!$B$1:$AJ$550,MATCH(AC$4,Kraftvärmeprod!$B$1:$AJ$1,0),FALSE)/1,0)-IFERROR(VLOOKUP($B355,'Slutlig allokering kvv'!$B$2:$AJ$550,MATCH(AC$4,'Slutlig allokering kvv'!$B$1:$AJ$1,0),FALSE)/1,0)</f>
        <v>0</v>
      </c>
      <c r="AD355">
        <f>IFERROR(VLOOKUP($B355,Miljö!$B$1:$E$471,MATCH("Hjälpel kraftvärme (GWh)",Miljö!$B$1:$E$1,0),FALSE)/1,0)-IFERROR(VLOOKUP($B355,'Slutlig allokering kvv'!$B$2:$AJ$550,MATCH(AD$4,'Slutlig allokering kvv'!$B$1:$AJ$1,0),FALSE)/1,0)</f>
        <v>0</v>
      </c>
      <c r="AH355">
        <f t="shared" si="10"/>
        <v>0</v>
      </c>
      <c r="AJ355">
        <f>IFERROR(VLOOKUP($B355,'Slutlig allokering kvv'!$B$2:$AX$550,MATCH("Summa slutlig allokerad tillförd energi (utan hjälpel och rökgaskondensering):",'Slutlig allokering kvv'!$B$1:$AX$1,0),FALSE)/1,"")</f>
        <v>0</v>
      </c>
      <c r="AL355" s="195" t="str">
        <f>IFERROR(1-VLOOKUP($B355,'Slutlig allokering kvv'!$B$2:$AX$550,MATCH("Andel av bränsle i kvv som allokerats till värme, exklusive rökgaskondensering och hjälpel",'Slutlig allokering kvv'!$B$1:$AX$1,0),FALSE),"")</f>
        <v/>
      </c>
      <c r="AN355" s="195" t="str">
        <f t="shared" si="11"/>
        <v/>
      </c>
    </row>
    <row r="356" spans="1:40" x14ac:dyDescent="0.25">
      <c r="A356" s="2" t="s">
        <v>528</v>
      </c>
      <c r="B356" s="2" t="s">
        <v>529</v>
      </c>
      <c r="C356" t="str">
        <f>IFERROR(VLOOKUP($B356,Kraftvärmeprod!$B$1:$AH$479,MATCH(C$4,Kraftvärmeprod!$B$1:$AG$1,0),FALSE)/1,"")</f>
        <v/>
      </c>
      <c r="D356" t="str">
        <f>IFERROR(VLOOKUP($B356,Kraftvärmeprod!$B$1:$AH$479,MATCH(D$4,Kraftvärmeprod!$B$1:$AG$1,0),FALSE)/1,"")</f>
        <v/>
      </c>
      <c r="F356">
        <f>IFERROR(VLOOKUP($B356,Kraftvärmeprod!$B$1:$AJ$550,MATCH(F$4,Kraftvärmeprod!$B$1:$AJ$1,0),FALSE)/1,0)-IFERROR(VLOOKUP($B356,'Slutlig allokering kvv'!$B$2:$AJ$550,MATCH(F$4,'Slutlig allokering kvv'!$B$1:$AJ$1,0),FALSE)/1,0)</f>
        <v>0</v>
      </c>
      <c r="G356">
        <f>IFERROR(VLOOKUP($B356,Kraftvärmeprod!$B$1:$AJ$550,MATCH(G$4,Kraftvärmeprod!$B$1:$AJ$1,0),FALSE)/1,0)-IFERROR(VLOOKUP($B356,'Slutlig allokering kvv'!$B$2:$AJ$550,MATCH(G$4,'Slutlig allokering kvv'!$B$1:$AJ$1,0),FALSE)/1,0)</f>
        <v>0</v>
      </c>
      <c r="H356">
        <f>IFERROR(VLOOKUP($B356,Kraftvärmeprod!$B$1:$AJ$550,MATCH(H$4,Kraftvärmeprod!$B$1:$AJ$1,0),FALSE)/1,0)-IFERROR(VLOOKUP($B356,'Slutlig allokering kvv'!$B$2:$AJ$550,MATCH(H$4,'Slutlig allokering kvv'!$B$1:$AJ$1,0),FALSE)/1,0)</f>
        <v>0</v>
      </c>
      <c r="I356">
        <f>IFERROR(VLOOKUP($B356,Kraftvärmeprod!$B$1:$AJ$550,MATCH(I$4,Kraftvärmeprod!$B$1:$AJ$1,0),FALSE)/1,0)-IFERROR(VLOOKUP($B356,'Slutlig allokering kvv'!$B$2:$AJ$550,MATCH(I$4,'Slutlig allokering kvv'!$B$1:$AJ$1,0),FALSE)/1,0)</f>
        <v>0</v>
      </c>
      <c r="J356">
        <f>IFERROR(VLOOKUP($B356,Kraftvärmeprod!$B$1:$AJ$550,MATCH(J$4,Kraftvärmeprod!$B$1:$AJ$1,0),FALSE)/1,0)-IFERROR(VLOOKUP($B356,'Slutlig allokering kvv'!$B$2:$AJ$550,MATCH(J$4,'Slutlig allokering kvv'!$B$1:$AJ$1,0),FALSE)/1,0)</f>
        <v>0</v>
      </c>
      <c r="K356">
        <f>IFERROR(VLOOKUP($B356,Kraftvärmeprod!$B$1:$AJ$550,MATCH(K$4,Kraftvärmeprod!$B$1:$AJ$1,0),FALSE)/1,0)-IFERROR(VLOOKUP($B356,'Slutlig allokering kvv'!$B$2:$AJ$550,MATCH(K$4,'Slutlig allokering kvv'!$B$1:$AJ$1,0),FALSE)/1,0)</f>
        <v>0</v>
      </c>
      <c r="L356">
        <f>IFERROR(VLOOKUP($B356,Kraftvärmeprod!$B$1:$AJ$550,MATCH(L$4,Kraftvärmeprod!$B$1:$AJ$1,0),FALSE)/1,0)-IFERROR(VLOOKUP($B356,'Slutlig allokering kvv'!$B$2:$AJ$550,MATCH(L$4,'Slutlig allokering kvv'!$B$1:$AJ$1,0),FALSE)/1,0)</f>
        <v>0</v>
      </c>
      <c r="M356">
        <f>IFERROR(VLOOKUP($B356,Kraftvärmeprod!$B$1:$AJ$550,MATCH(M$4,Kraftvärmeprod!$B$1:$AJ$1,0),FALSE)/1,0)-IFERROR(VLOOKUP($B356,'Slutlig allokering kvv'!$B$2:$AJ$550,MATCH(M$4,'Slutlig allokering kvv'!$B$1:$AJ$1,0),FALSE)/1,0)</f>
        <v>0</v>
      </c>
      <c r="N356">
        <f>IFERROR(VLOOKUP($B356,Kraftvärmeprod!$B$1:$AJ$550,MATCH(N$4,Kraftvärmeprod!$B$1:$AJ$1,0),FALSE)/1,0)-IFERROR(VLOOKUP($B356,'Slutlig allokering kvv'!$B$2:$AJ$550,MATCH(N$4,'Slutlig allokering kvv'!$B$1:$AJ$1,0),FALSE)/1,0)</f>
        <v>0</v>
      </c>
      <c r="O356">
        <f>IFERROR(VLOOKUP($B356,Kraftvärmeprod!$B$1:$AJ$550,MATCH(O$4,Kraftvärmeprod!$B$1:$AJ$1,0),FALSE)/1,0)-IFERROR(VLOOKUP($B356,'Slutlig allokering kvv'!$B$2:$AJ$550,MATCH(O$4,'Slutlig allokering kvv'!$B$1:$AJ$1,0),FALSE)/1,0)</f>
        <v>0</v>
      </c>
      <c r="P356">
        <f>IFERROR(VLOOKUP($B356,Kraftvärmeprod!$B$1:$AJ$550,MATCH(P$4,Kraftvärmeprod!$B$1:$AJ$1,0),FALSE)/1,0)-IFERROR(VLOOKUP($B356,'Slutlig allokering kvv'!$B$2:$AJ$550,MATCH(P$4,'Slutlig allokering kvv'!$B$1:$AJ$1,0),FALSE)/1,0)</f>
        <v>0</v>
      </c>
      <c r="Q356">
        <f>IFERROR(VLOOKUP($B356,Kraftvärmeprod!$B$1:$AJ$550,MATCH(Q$4,Kraftvärmeprod!$B$1:$AJ$1,0),FALSE)/1,0)-IFERROR(VLOOKUP($B356,'Slutlig allokering kvv'!$B$2:$AJ$550,MATCH(Q$4,'Slutlig allokering kvv'!$B$1:$AJ$1,0),FALSE)/1,0)</f>
        <v>0</v>
      </c>
      <c r="R356">
        <f>IFERROR(VLOOKUP($B356,Kraftvärmeprod!$B$1:$AJ$550,MATCH(R$4,Kraftvärmeprod!$B$1:$AJ$1,0),FALSE)/1,0)-IFERROR(VLOOKUP($B356,'Slutlig allokering kvv'!$B$2:$AJ$550,MATCH(R$4,'Slutlig allokering kvv'!$B$1:$AJ$1,0),FALSE)/1,0)</f>
        <v>0</v>
      </c>
      <c r="S356">
        <f>IFERROR(VLOOKUP($B356,Kraftvärmeprod!$B$1:$AJ$550,MATCH(S$4,Kraftvärmeprod!$B$1:$AJ$1,0),FALSE)/1,0)-IFERROR(VLOOKUP($B356,'Slutlig allokering kvv'!$B$2:$AJ$550,MATCH(S$4,'Slutlig allokering kvv'!$B$1:$AJ$1,0),FALSE)/1,0)</f>
        <v>0</v>
      </c>
      <c r="T356">
        <f>IFERROR(VLOOKUP($B356,Kraftvärmeprod!$B$1:$AJ$550,MATCH(T$4,Kraftvärmeprod!$B$1:$AJ$1,0),FALSE)/1,0)-IFERROR(VLOOKUP($B356,'Slutlig allokering kvv'!$B$2:$AJ$550,MATCH(T$4,'Slutlig allokering kvv'!$B$1:$AJ$1,0),FALSE)/1,0)</f>
        <v>0</v>
      </c>
      <c r="U356">
        <f>IFERROR(VLOOKUP($B356,Kraftvärmeprod!$B$1:$AJ$550,MATCH(U$4,Kraftvärmeprod!$B$1:$AJ$1,0),FALSE)/1,0)-IFERROR(VLOOKUP($B356,'Slutlig allokering kvv'!$B$2:$AJ$550,MATCH(U$4,'Slutlig allokering kvv'!$B$1:$AJ$1,0),FALSE)/1,0)</f>
        <v>0</v>
      </c>
      <c r="V356">
        <f>IFERROR(VLOOKUP($B356,Kraftvärmeprod!$B$1:$AJ$550,MATCH(V$4,Kraftvärmeprod!$B$1:$AJ$1,0),FALSE)/1,0)-IFERROR(VLOOKUP($B356,'Slutlig allokering kvv'!$B$2:$AJ$550,MATCH(V$4,'Slutlig allokering kvv'!$B$1:$AJ$1,0),FALSE)/1,0)</f>
        <v>0</v>
      </c>
      <c r="W356">
        <f>IFERROR(VLOOKUP($B356,Kraftvärmeprod!$B$1:$AJ$550,MATCH(W$4,Kraftvärmeprod!$B$1:$AJ$1,0),FALSE)/1,0)-IFERROR(VLOOKUP($B356,'Slutlig allokering kvv'!$B$2:$AJ$550,MATCH(W$4,'Slutlig allokering kvv'!$B$1:$AJ$1,0),FALSE)/1,0)</f>
        <v>0</v>
      </c>
      <c r="X356">
        <f>IFERROR(VLOOKUP($B356,Kraftvärmeprod!$B$1:$AJ$550,MATCH(X$4,Kraftvärmeprod!$B$1:$AJ$1,0),FALSE)/1,0)-IFERROR(VLOOKUP($B356,'Slutlig allokering kvv'!$B$2:$AJ$550,MATCH(X$4,'Slutlig allokering kvv'!$B$1:$AJ$1,0),FALSE)/1,0)</f>
        <v>0</v>
      </c>
      <c r="Y356">
        <f>IFERROR(VLOOKUP($B356,Kraftvärmeprod!$B$1:$AJ$550,MATCH(Y$4,Kraftvärmeprod!$B$1:$AJ$1,0),FALSE)/1,0)-IFERROR(VLOOKUP($B356,'Slutlig allokering kvv'!$B$2:$AJ$550,MATCH(Y$4,'Slutlig allokering kvv'!$B$1:$AJ$1,0),FALSE)/1,0)</f>
        <v>0</v>
      </c>
      <c r="Z356">
        <f>IFERROR(VLOOKUP($B356,Kraftvärmeprod!$B$1:$AJ$550,MATCH(Z$4,Kraftvärmeprod!$B$1:$AJ$1,0),FALSE)/1,0)-IFERROR(VLOOKUP($B356,'Slutlig allokering kvv'!$B$2:$AJ$550,MATCH(Z$4,'Slutlig allokering kvv'!$B$1:$AJ$1,0),FALSE)/1,0)</f>
        <v>0</v>
      </c>
      <c r="AA356">
        <f>IFERROR(VLOOKUP($B356,Kraftvärmeprod!$B$1:$AJ$550,MATCH(AA$4,Kraftvärmeprod!$B$1:$AJ$1,0),FALSE)/1,0)-IFERROR(VLOOKUP($B356,'Slutlig allokering kvv'!$B$2:$AJ$550,MATCH(AA$4,'Slutlig allokering kvv'!$B$1:$AJ$1,0),FALSE)/1,0)</f>
        <v>0</v>
      </c>
      <c r="AB356">
        <f>IFERROR(VLOOKUP($B356,Kraftvärmeprod!$B$1:$AJ$550,MATCH(AB$4,Kraftvärmeprod!$B$1:$AJ$1,0),FALSE)/1,0)-IFERROR(VLOOKUP($B356,'Slutlig allokering kvv'!$B$2:$AJ$550,MATCH(AB$4,'Slutlig allokering kvv'!$B$1:$AJ$1,0),FALSE)/1,0)</f>
        <v>0</v>
      </c>
      <c r="AC356">
        <f>IFERROR(VLOOKUP($B356,Kraftvärmeprod!$B$1:$AJ$550,MATCH(AC$4,Kraftvärmeprod!$B$1:$AJ$1,0),FALSE)/1,0)-IFERROR(VLOOKUP($B356,'Slutlig allokering kvv'!$B$2:$AJ$550,MATCH(AC$4,'Slutlig allokering kvv'!$B$1:$AJ$1,0),FALSE)/1,0)</f>
        <v>0</v>
      </c>
      <c r="AD356">
        <f>IFERROR(VLOOKUP($B356,Miljö!$B$1:$E$471,MATCH("Hjälpel kraftvärme (GWh)",Miljö!$B$1:$E$1,0),FALSE)/1,0)-IFERROR(VLOOKUP($B356,'Slutlig allokering kvv'!$B$2:$AJ$550,MATCH(AD$4,'Slutlig allokering kvv'!$B$1:$AJ$1,0),FALSE)/1,0)</f>
        <v>0</v>
      </c>
      <c r="AH356">
        <f t="shared" si="10"/>
        <v>0</v>
      </c>
      <c r="AJ356">
        <f>IFERROR(VLOOKUP($B356,'Slutlig allokering kvv'!$B$2:$AX$550,MATCH("Summa slutlig allokerad tillförd energi (utan hjälpel och rökgaskondensering):",'Slutlig allokering kvv'!$B$1:$AX$1,0),FALSE)/1,"")</f>
        <v>0</v>
      </c>
      <c r="AL356" s="195" t="str">
        <f>IFERROR(1-VLOOKUP($B356,'Slutlig allokering kvv'!$B$2:$AX$550,MATCH("Andel av bränsle i kvv som allokerats till värme, exklusive rökgaskondensering och hjälpel",'Slutlig allokering kvv'!$B$1:$AX$1,0),FALSE),"")</f>
        <v/>
      </c>
      <c r="AN356" s="195" t="str">
        <f t="shared" si="11"/>
        <v/>
      </c>
    </row>
    <row r="357" spans="1:40" x14ac:dyDescent="0.25">
      <c r="A357" s="2" t="s">
        <v>528</v>
      </c>
      <c r="B357" s="2" t="s">
        <v>530</v>
      </c>
      <c r="C357" t="str">
        <f>IFERROR(VLOOKUP($B357,Kraftvärmeprod!$B$1:$AH$479,MATCH(C$4,Kraftvärmeprod!$B$1:$AG$1,0),FALSE)/1,"")</f>
        <v/>
      </c>
      <c r="D357" t="str">
        <f>IFERROR(VLOOKUP($B357,Kraftvärmeprod!$B$1:$AH$479,MATCH(D$4,Kraftvärmeprod!$B$1:$AG$1,0),FALSE)/1,"")</f>
        <v/>
      </c>
      <c r="F357">
        <f>IFERROR(VLOOKUP($B357,Kraftvärmeprod!$B$1:$AJ$550,MATCH(F$4,Kraftvärmeprod!$B$1:$AJ$1,0),FALSE)/1,0)-IFERROR(VLOOKUP($B357,'Slutlig allokering kvv'!$B$2:$AJ$550,MATCH(F$4,'Slutlig allokering kvv'!$B$1:$AJ$1,0),FALSE)/1,0)</f>
        <v>0</v>
      </c>
      <c r="G357">
        <f>IFERROR(VLOOKUP($B357,Kraftvärmeprod!$B$1:$AJ$550,MATCH(G$4,Kraftvärmeprod!$B$1:$AJ$1,0),FALSE)/1,0)-IFERROR(VLOOKUP($B357,'Slutlig allokering kvv'!$B$2:$AJ$550,MATCH(G$4,'Slutlig allokering kvv'!$B$1:$AJ$1,0),FALSE)/1,0)</f>
        <v>0</v>
      </c>
      <c r="H357">
        <f>IFERROR(VLOOKUP($B357,Kraftvärmeprod!$B$1:$AJ$550,MATCH(H$4,Kraftvärmeprod!$B$1:$AJ$1,0),FALSE)/1,0)-IFERROR(VLOOKUP($B357,'Slutlig allokering kvv'!$B$2:$AJ$550,MATCH(H$4,'Slutlig allokering kvv'!$B$1:$AJ$1,0),FALSE)/1,0)</f>
        <v>0</v>
      </c>
      <c r="I357">
        <f>IFERROR(VLOOKUP($B357,Kraftvärmeprod!$B$1:$AJ$550,MATCH(I$4,Kraftvärmeprod!$B$1:$AJ$1,0),FALSE)/1,0)-IFERROR(VLOOKUP($B357,'Slutlig allokering kvv'!$B$2:$AJ$550,MATCH(I$4,'Slutlig allokering kvv'!$B$1:$AJ$1,0),FALSE)/1,0)</f>
        <v>0</v>
      </c>
      <c r="J357">
        <f>IFERROR(VLOOKUP($B357,Kraftvärmeprod!$B$1:$AJ$550,MATCH(J$4,Kraftvärmeprod!$B$1:$AJ$1,0),FALSE)/1,0)-IFERROR(VLOOKUP($B357,'Slutlig allokering kvv'!$B$2:$AJ$550,MATCH(J$4,'Slutlig allokering kvv'!$B$1:$AJ$1,0),FALSE)/1,0)</f>
        <v>0</v>
      </c>
      <c r="K357">
        <f>IFERROR(VLOOKUP($B357,Kraftvärmeprod!$B$1:$AJ$550,MATCH(K$4,Kraftvärmeprod!$B$1:$AJ$1,0),FALSE)/1,0)-IFERROR(VLOOKUP($B357,'Slutlig allokering kvv'!$B$2:$AJ$550,MATCH(K$4,'Slutlig allokering kvv'!$B$1:$AJ$1,0),FALSE)/1,0)</f>
        <v>0</v>
      </c>
      <c r="L357">
        <f>IFERROR(VLOOKUP($B357,Kraftvärmeprod!$B$1:$AJ$550,MATCH(L$4,Kraftvärmeprod!$B$1:$AJ$1,0),FALSE)/1,0)-IFERROR(VLOOKUP($B357,'Slutlig allokering kvv'!$B$2:$AJ$550,MATCH(L$4,'Slutlig allokering kvv'!$B$1:$AJ$1,0),FALSE)/1,0)</f>
        <v>0</v>
      </c>
      <c r="M357">
        <f>IFERROR(VLOOKUP($B357,Kraftvärmeprod!$B$1:$AJ$550,MATCH(M$4,Kraftvärmeprod!$B$1:$AJ$1,0),FALSE)/1,0)-IFERROR(VLOOKUP($B357,'Slutlig allokering kvv'!$B$2:$AJ$550,MATCH(M$4,'Slutlig allokering kvv'!$B$1:$AJ$1,0),FALSE)/1,0)</f>
        <v>0</v>
      </c>
      <c r="N357">
        <f>IFERROR(VLOOKUP($B357,Kraftvärmeprod!$B$1:$AJ$550,MATCH(N$4,Kraftvärmeprod!$B$1:$AJ$1,0),FALSE)/1,0)-IFERROR(VLOOKUP($B357,'Slutlig allokering kvv'!$B$2:$AJ$550,MATCH(N$4,'Slutlig allokering kvv'!$B$1:$AJ$1,0),FALSE)/1,0)</f>
        <v>0</v>
      </c>
      <c r="O357">
        <f>IFERROR(VLOOKUP($B357,Kraftvärmeprod!$B$1:$AJ$550,MATCH(O$4,Kraftvärmeprod!$B$1:$AJ$1,0),FALSE)/1,0)-IFERROR(VLOOKUP($B357,'Slutlig allokering kvv'!$B$2:$AJ$550,MATCH(O$4,'Slutlig allokering kvv'!$B$1:$AJ$1,0),FALSE)/1,0)</f>
        <v>0</v>
      </c>
      <c r="P357">
        <f>IFERROR(VLOOKUP($B357,Kraftvärmeprod!$B$1:$AJ$550,MATCH(P$4,Kraftvärmeprod!$B$1:$AJ$1,0),FALSE)/1,0)-IFERROR(VLOOKUP($B357,'Slutlig allokering kvv'!$B$2:$AJ$550,MATCH(P$4,'Slutlig allokering kvv'!$B$1:$AJ$1,0),FALSE)/1,0)</f>
        <v>0</v>
      </c>
      <c r="Q357">
        <f>IFERROR(VLOOKUP($B357,Kraftvärmeprod!$B$1:$AJ$550,MATCH(Q$4,Kraftvärmeprod!$B$1:$AJ$1,0),FALSE)/1,0)-IFERROR(VLOOKUP($B357,'Slutlig allokering kvv'!$B$2:$AJ$550,MATCH(Q$4,'Slutlig allokering kvv'!$B$1:$AJ$1,0),FALSE)/1,0)</f>
        <v>0</v>
      </c>
      <c r="R357">
        <f>IFERROR(VLOOKUP($B357,Kraftvärmeprod!$B$1:$AJ$550,MATCH(R$4,Kraftvärmeprod!$B$1:$AJ$1,0),FALSE)/1,0)-IFERROR(VLOOKUP($B357,'Slutlig allokering kvv'!$B$2:$AJ$550,MATCH(R$4,'Slutlig allokering kvv'!$B$1:$AJ$1,0),FALSE)/1,0)</f>
        <v>0</v>
      </c>
      <c r="S357">
        <f>IFERROR(VLOOKUP($B357,Kraftvärmeprod!$B$1:$AJ$550,MATCH(S$4,Kraftvärmeprod!$B$1:$AJ$1,0),FALSE)/1,0)-IFERROR(VLOOKUP($B357,'Slutlig allokering kvv'!$B$2:$AJ$550,MATCH(S$4,'Slutlig allokering kvv'!$B$1:$AJ$1,0),FALSE)/1,0)</f>
        <v>0</v>
      </c>
      <c r="T357">
        <f>IFERROR(VLOOKUP($B357,Kraftvärmeprod!$B$1:$AJ$550,MATCH(T$4,Kraftvärmeprod!$B$1:$AJ$1,0),FALSE)/1,0)-IFERROR(VLOOKUP($B357,'Slutlig allokering kvv'!$B$2:$AJ$550,MATCH(T$4,'Slutlig allokering kvv'!$B$1:$AJ$1,0),FALSE)/1,0)</f>
        <v>0</v>
      </c>
      <c r="U357">
        <f>IFERROR(VLOOKUP($B357,Kraftvärmeprod!$B$1:$AJ$550,MATCH(U$4,Kraftvärmeprod!$B$1:$AJ$1,0),FALSE)/1,0)-IFERROR(VLOOKUP($B357,'Slutlig allokering kvv'!$B$2:$AJ$550,MATCH(U$4,'Slutlig allokering kvv'!$B$1:$AJ$1,0),FALSE)/1,0)</f>
        <v>0</v>
      </c>
      <c r="V357">
        <f>IFERROR(VLOOKUP($B357,Kraftvärmeprod!$B$1:$AJ$550,MATCH(V$4,Kraftvärmeprod!$B$1:$AJ$1,0),FALSE)/1,0)-IFERROR(VLOOKUP($B357,'Slutlig allokering kvv'!$B$2:$AJ$550,MATCH(V$4,'Slutlig allokering kvv'!$B$1:$AJ$1,0),FALSE)/1,0)</f>
        <v>0</v>
      </c>
      <c r="W357">
        <f>IFERROR(VLOOKUP($B357,Kraftvärmeprod!$B$1:$AJ$550,MATCH(W$4,Kraftvärmeprod!$B$1:$AJ$1,0),FALSE)/1,0)-IFERROR(VLOOKUP($B357,'Slutlig allokering kvv'!$B$2:$AJ$550,MATCH(W$4,'Slutlig allokering kvv'!$B$1:$AJ$1,0),FALSE)/1,0)</f>
        <v>0</v>
      </c>
      <c r="X357">
        <f>IFERROR(VLOOKUP($B357,Kraftvärmeprod!$B$1:$AJ$550,MATCH(X$4,Kraftvärmeprod!$B$1:$AJ$1,0),FALSE)/1,0)-IFERROR(VLOOKUP($B357,'Slutlig allokering kvv'!$B$2:$AJ$550,MATCH(X$4,'Slutlig allokering kvv'!$B$1:$AJ$1,0),FALSE)/1,0)</f>
        <v>0</v>
      </c>
      <c r="Y357">
        <f>IFERROR(VLOOKUP($B357,Kraftvärmeprod!$B$1:$AJ$550,MATCH(Y$4,Kraftvärmeprod!$B$1:$AJ$1,0),FALSE)/1,0)-IFERROR(VLOOKUP($B357,'Slutlig allokering kvv'!$B$2:$AJ$550,MATCH(Y$4,'Slutlig allokering kvv'!$B$1:$AJ$1,0),FALSE)/1,0)</f>
        <v>0</v>
      </c>
      <c r="Z357">
        <f>IFERROR(VLOOKUP($B357,Kraftvärmeprod!$B$1:$AJ$550,MATCH(Z$4,Kraftvärmeprod!$B$1:$AJ$1,0),FALSE)/1,0)-IFERROR(VLOOKUP($B357,'Slutlig allokering kvv'!$B$2:$AJ$550,MATCH(Z$4,'Slutlig allokering kvv'!$B$1:$AJ$1,0),FALSE)/1,0)</f>
        <v>0</v>
      </c>
      <c r="AA357">
        <f>IFERROR(VLOOKUP($B357,Kraftvärmeprod!$B$1:$AJ$550,MATCH(AA$4,Kraftvärmeprod!$B$1:$AJ$1,0),FALSE)/1,0)-IFERROR(VLOOKUP($B357,'Slutlig allokering kvv'!$B$2:$AJ$550,MATCH(AA$4,'Slutlig allokering kvv'!$B$1:$AJ$1,0),FALSE)/1,0)</f>
        <v>0</v>
      </c>
      <c r="AB357">
        <f>IFERROR(VLOOKUP($B357,Kraftvärmeprod!$B$1:$AJ$550,MATCH(AB$4,Kraftvärmeprod!$B$1:$AJ$1,0),FALSE)/1,0)-IFERROR(VLOOKUP($B357,'Slutlig allokering kvv'!$B$2:$AJ$550,MATCH(AB$4,'Slutlig allokering kvv'!$B$1:$AJ$1,0),FALSE)/1,0)</f>
        <v>0</v>
      </c>
      <c r="AC357">
        <f>IFERROR(VLOOKUP($B357,Kraftvärmeprod!$B$1:$AJ$550,MATCH(AC$4,Kraftvärmeprod!$B$1:$AJ$1,0),FALSE)/1,0)-IFERROR(VLOOKUP($B357,'Slutlig allokering kvv'!$B$2:$AJ$550,MATCH(AC$4,'Slutlig allokering kvv'!$B$1:$AJ$1,0),FALSE)/1,0)</f>
        <v>0</v>
      </c>
      <c r="AD357">
        <f>IFERROR(VLOOKUP($B357,Miljö!$B$1:$E$471,MATCH("Hjälpel kraftvärme (GWh)",Miljö!$B$1:$E$1,0),FALSE)/1,0)-IFERROR(VLOOKUP($B357,'Slutlig allokering kvv'!$B$2:$AJ$550,MATCH(AD$4,'Slutlig allokering kvv'!$B$1:$AJ$1,0),FALSE)/1,0)</f>
        <v>0</v>
      </c>
      <c r="AH357">
        <f t="shared" si="10"/>
        <v>0</v>
      </c>
      <c r="AJ357">
        <f>IFERROR(VLOOKUP($B357,'Slutlig allokering kvv'!$B$2:$AX$550,MATCH("Summa slutlig allokerad tillförd energi (utan hjälpel och rökgaskondensering):",'Slutlig allokering kvv'!$B$1:$AX$1,0),FALSE)/1,"")</f>
        <v>0</v>
      </c>
      <c r="AL357" s="195" t="str">
        <f>IFERROR(1-VLOOKUP($B357,'Slutlig allokering kvv'!$B$2:$AX$550,MATCH("Andel av bränsle i kvv som allokerats till värme, exklusive rökgaskondensering och hjälpel",'Slutlig allokering kvv'!$B$1:$AX$1,0),FALSE),"")</f>
        <v/>
      </c>
      <c r="AN357" s="195" t="str">
        <f t="shared" si="11"/>
        <v/>
      </c>
    </row>
    <row r="358" spans="1:40" x14ac:dyDescent="0.25">
      <c r="A358" s="2" t="s">
        <v>528</v>
      </c>
      <c r="B358" s="2" t="s">
        <v>531</v>
      </c>
      <c r="C358">
        <f>IFERROR(VLOOKUP($B358,Kraftvärmeprod!$B$1:$AH$479,MATCH(C$4,Kraftvärmeprod!$B$1:$AG$1,0),FALSE)/1,"")</f>
        <v>409.4</v>
      </c>
      <c r="D358">
        <f>IFERROR(VLOOKUP($B358,Kraftvärmeprod!$B$1:$AH$479,MATCH(D$4,Kraftvärmeprod!$B$1:$AG$1,0),FALSE)/1,"")</f>
        <v>91.7</v>
      </c>
      <c r="F358">
        <f>IFERROR(VLOOKUP($B358,Kraftvärmeprod!$B$1:$AJ$550,MATCH(F$4,Kraftvärmeprod!$B$1:$AJ$1,0),FALSE)/1,0)-IFERROR(VLOOKUP($B358,'Slutlig allokering kvv'!$B$2:$AJ$550,MATCH(F$4,'Slutlig allokering kvv'!$B$1:$AJ$1,0),FALSE)/1,0)</f>
        <v>0</v>
      </c>
      <c r="G358">
        <f>IFERROR(VLOOKUP($B358,Kraftvärmeprod!$B$1:$AJ$550,MATCH(G$4,Kraftvärmeprod!$B$1:$AJ$1,0),FALSE)/1,0)-IFERROR(VLOOKUP($B358,'Slutlig allokering kvv'!$B$2:$AJ$550,MATCH(G$4,'Slutlig allokering kvv'!$B$1:$AJ$1,0),FALSE)/1,0)</f>
        <v>0.43651799999999996</v>
      </c>
      <c r="H358">
        <f>IFERROR(VLOOKUP($B358,Kraftvärmeprod!$B$1:$AJ$550,MATCH(H$4,Kraftvärmeprod!$B$1:$AJ$1,0),FALSE)/1,0)-IFERROR(VLOOKUP($B358,'Slutlig allokering kvv'!$B$2:$AJ$550,MATCH(H$4,'Slutlig allokering kvv'!$B$1:$AJ$1,0),FALSE)/1,0)</f>
        <v>0</v>
      </c>
      <c r="I358">
        <f>IFERROR(VLOOKUP($B358,Kraftvärmeprod!$B$1:$AJ$550,MATCH(I$4,Kraftvärmeprod!$B$1:$AJ$1,0),FALSE)/1,0)-IFERROR(VLOOKUP($B358,'Slutlig allokering kvv'!$B$2:$AJ$550,MATCH(I$4,'Slutlig allokering kvv'!$B$1:$AJ$1,0),FALSE)/1,0)</f>
        <v>0</v>
      </c>
      <c r="J358">
        <f>IFERROR(VLOOKUP($B358,Kraftvärmeprod!$B$1:$AJ$550,MATCH(J$4,Kraftvärmeprod!$B$1:$AJ$1,0),FALSE)/1,0)-IFERROR(VLOOKUP($B358,'Slutlig allokering kvv'!$B$2:$AJ$550,MATCH(J$4,'Slutlig allokering kvv'!$B$1:$AJ$1,0),FALSE)/1,0)</f>
        <v>0</v>
      </c>
      <c r="K358">
        <f>IFERROR(VLOOKUP($B358,Kraftvärmeprod!$B$1:$AJ$550,MATCH(K$4,Kraftvärmeprod!$B$1:$AJ$1,0),FALSE)/1,0)-IFERROR(VLOOKUP($B358,'Slutlig allokering kvv'!$B$2:$AJ$550,MATCH(K$4,'Slutlig allokering kvv'!$B$1:$AJ$1,0),FALSE)/1,0)</f>
        <v>0</v>
      </c>
      <c r="L358">
        <f>IFERROR(VLOOKUP($B358,Kraftvärmeprod!$B$1:$AJ$550,MATCH(L$4,Kraftvärmeprod!$B$1:$AJ$1,0),FALSE)/1,0)-IFERROR(VLOOKUP($B358,'Slutlig allokering kvv'!$B$2:$AJ$550,MATCH(L$4,'Slutlig allokering kvv'!$B$1:$AJ$1,0),FALSE)/1,0)</f>
        <v>11.7944</v>
      </c>
      <c r="M358">
        <f>IFERROR(VLOOKUP($B358,Kraftvärmeprod!$B$1:$AJ$550,MATCH(M$4,Kraftvärmeprod!$B$1:$AJ$1,0),FALSE)/1,0)-IFERROR(VLOOKUP($B358,'Slutlig allokering kvv'!$B$2:$AJ$550,MATCH(M$4,'Slutlig allokering kvv'!$B$1:$AJ$1,0),FALSE)/1,0)</f>
        <v>17.3231</v>
      </c>
      <c r="N358">
        <f>IFERROR(VLOOKUP($B358,Kraftvärmeprod!$B$1:$AJ$550,MATCH(N$4,Kraftvärmeprod!$B$1:$AJ$1,0),FALSE)/1,0)-IFERROR(VLOOKUP($B358,'Slutlig allokering kvv'!$B$2:$AJ$550,MATCH(N$4,'Slutlig allokering kvv'!$B$1:$AJ$1,0),FALSE)/1,0)</f>
        <v>9.5829999999999984</v>
      </c>
      <c r="O358">
        <f>IFERROR(VLOOKUP($B358,Kraftvärmeprod!$B$1:$AJ$550,MATCH(O$4,Kraftvärmeprod!$B$1:$AJ$1,0),FALSE)/1,0)-IFERROR(VLOOKUP($B358,'Slutlig allokering kvv'!$B$2:$AJ$550,MATCH(O$4,'Slutlig allokering kvv'!$B$1:$AJ$1,0),FALSE)/1,0)</f>
        <v>35.383299999999998</v>
      </c>
      <c r="P358">
        <f>IFERROR(VLOOKUP($B358,Kraftvärmeprod!$B$1:$AJ$550,MATCH(P$4,Kraftvärmeprod!$B$1:$AJ$1,0),FALSE)/1,0)-IFERROR(VLOOKUP($B358,'Slutlig allokering kvv'!$B$2:$AJ$550,MATCH(P$4,'Slutlig allokering kvv'!$B$1:$AJ$1,0),FALSE)/1,0)</f>
        <v>0</v>
      </c>
      <c r="Q358">
        <f>IFERROR(VLOOKUP($B358,Kraftvärmeprod!$B$1:$AJ$550,MATCH(Q$4,Kraftvärmeprod!$B$1:$AJ$1,0),FALSE)/1,0)-IFERROR(VLOOKUP($B358,'Slutlig allokering kvv'!$B$2:$AJ$550,MATCH(Q$4,'Slutlig allokering kvv'!$B$1:$AJ$1,0),FALSE)/1,0)</f>
        <v>0</v>
      </c>
      <c r="R358">
        <f>IFERROR(VLOOKUP($B358,Kraftvärmeprod!$B$1:$AJ$550,MATCH(R$4,Kraftvärmeprod!$B$1:$AJ$1,0),FALSE)/1,0)-IFERROR(VLOOKUP($B358,'Slutlig allokering kvv'!$B$2:$AJ$550,MATCH(R$4,'Slutlig allokering kvv'!$B$1:$AJ$1,0),FALSE)/1,0)</f>
        <v>0</v>
      </c>
      <c r="S358">
        <f>IFERROR(VLOOKUP($B358,Kraftvärmeprod!$B$1:$AJ$550,MATCH(S$4,Kraftvärmeprod!$B$1:$AJ$1,0),FALSE)/1,0)-IFERROR(VLOOKUP($B358,'Slutlig allokering kvv'!$B$2:$AJ$550,MATCH(S$4,'Slutlig allokering kvv'!$B$1:$AJ$1,0),FALSE)/1,0)</f>
        <v>0</v>
      </c>
      <c r="T358">
        <f>IFERROR(VLOOKUP($B358,Kraftvärmeprod!$B$1:$AJ$550,MATCH(T$4,Kraftvärmeprod!$B$1:$AJ$1,0),FALSE)/1,0)-IFERROR(VLOOKUP($B358,'Slutlig allokering kvv'!$B$2:$AJ$550,MATCH(T$4,'Slutlig allokering kvv'!$B$1:$AJ$1,0),FALSE)/1,0)</f>
        <v>0</v>
      </c>
      <c r="U358">
        <f>IFERROR(VLOOKUP($B358,Kraftvärmeprod!$B$1:$AJ$550,MATCH(U$4,Kraftvärmeprod!$B$1:$AJ$1,0),FALSE)/1,0)-IFERROR(VLOOKUP($B358,'Slutlig allokering kvv'!$B$2:$AJ$550,MATCH(U$4,'Slutlig allokering kvv'!$B$1:$AJ$1,0),FALSE)/1,0)</f>
        <v>0</v>
      </c>
      <c r="V358">
        <f>IFERROR(VLOOKUP($B358,Kraftvärmeprod!$B$1:$AJ$550,MATCH(V$4,Kraftvärmeprod!$B$1:$AJ$1,0),FALSE)/1,0)-IFERROR(VLOOKUP($B358,'Slutlig allokering kvv'!$B$2:$AJ$550,MATCH(V$4,'Slutlig allokering kvv'!$B$1:$AJ$1,0),FALSE)/1,0)</f>
        <v>134.899</v>
      </c>
      <c r="W358">
        <f>IFERROR(VLOOKUP($B358,Kraftvärmeprod!$B$1:$AJ$550,MATCH(W$4,Kraftvärmeprod!$B$1:$AJ$1,0),FALSE)/1,0)-IFERROR(VLOOKUP($B358,'Slutlig allokering kvv'!$B$2:$AJ$550,MATCH(W$4,'Slutlig allokering kvv'!$B$1:$AJ$1,0),FALSE)/1,0)</f>
        <v>0</v>
      </c>
      <c r="X358">
        <f>IFERROR(VLOOKUP($B358,Kraftvärmeprod!$B$1:$AJ$550,MATCH(X$4,Kraftvärmeprod!$B$1:$AJ$1,0),FALSE)/1,0)-IFERROR(VLOOKUP($B358,'Slutlig allokering kvv'!$B$2:$AJ$550,MATCH(X$4,'Slutlig allokering kvv'!$B$1:$AJ$1,0),FALSE)/1,0)</f>
        <v>0</v>
      </c>
      <c r="Y358">
        <f>IFERROR(VLOOKUP($B358,Kraftvärmeprod!$B$1:$AJ$550,MATCH(Y$4,Kraftvärmeprod!$B$1:$AJ$1,0),FALSE)/1,0)-IFERROR(VLOOKUP($B358,'Slutlig allokering kvv'!$B$2:$AJ$550,MATCH(Y$4,'Slutlig allokering kvv'!$B$1:$AJ$1,0),FALSE)/1,0)</f>
        <v>0</v>
      </c>
      <c r="Z358">
        <f>IFERROR(VLOOKUP($B358,Kraftvärmeprod!$B$1:$AJ$550,MATCH(Z$4,Kraftvärmeprod!$B$1:$AJ$1,0),FALSE)/1,0)-IFERROR(VLOOKUP($B358,'Slutlig allokering kvv'!$B$2:$AJ$550,MATCH(Z$4,'Slutlig allokering kvv'!$B$1:$AJ$1,0),FALSE)/1,0)</f>
        <v>0</v>
      </c>
      <c r="AA358">
        <f>IFERROR(VLOOKUP($B358,Kraftvärmeprod!$B$1:$AJ$550,MATCH(AA$4,Kraftvärmeprod!$B$1:$AJ$1,0),FALSE)/1,0)-IFERROR(VLOOKUP($B358,'Slutlig allokering kvv'!$B$2:$AJ$550,MATCH(AA$4,'Slutlig allokering kvv'!$B$1:$AJ$1,0),FALSE)/1,0)</f>
        <v>0</v>
      </c>
      <c r="AB358">
        <f>IFERROR(VLOOKUP($B358,Kraftvärmeprod!$B$1:$AJ$550,MATCH(AB$4,Kraftvärmeprod!$B$1:$AJ$1,0),FALSE)/1,0)-IFERROR(VLOOKUP($B358,'Slutlig allokering kvv'!$B$2:$AJ$550,MATCH(AB$4,'Slutlig allokering kvv'!$B$1:$AJ$1,0),FALSE)/1,0)</f>
        <v>0</v>
      </c>
      <c r="AC358">
        <f>IFERROR(VLOOKUP($B358,Kraftvärmeprod!$B$1:$AJ$550,MATCH(AC$4,Kraftvärmeprod!$B$1:$AJ$1,0),FALSE)/1,0)-IFERROR(VLOOKUP($B358,'Slutlig allokering kvv'!$B$2:$AJ$550,MATCH(AC$4,'Slutlig allokering kvv'!$B$1:$AJ$1,0),FALSE)/1,0)</f>
        <v>0</v>
      </c>
      <c r="AD358">
        <f>IFERROR(VLOOKUP($B358,Miljö!$B$1:$E$471,MATCH("Hjälpel kraftvärme (GWh)",Miljö!$B$1:$E$1,0),FALSE)/1,0)-IFERROR(VLOOKUP($B358,'Slutlig allokering kvv'!$B$2:$AJ$550,MATCH(AD$4,'Slutlig allokering kvv'!$B$1:$AJ$1,0),FALSE)/1,0)</f>
        <v>4.1191199999999997</v>
      </c>
      <c r="AH358">
        <f t="shared" si="10"/>
        <v>209.419318</v>
      </c>
      <c r="AJ358">
        <f>IFERROR(VLOOKUP($B358,'Slutlig allokering kvv'!$B$2:$AX$550,MATCH("Summa slutlig allokerad tillförd energi (utan hjälpel och rökgaskondensering):",'Slutlig allokering kvv'!$B$1:$AX$1,0),FALSE)/1,"")</f>
        <v>358.980682</v>
      </c>
      <c r="AL358" s="195">
        <f>IFERROR(1-VLOOKUP($B358,'Slutlig allokering kvv'!$B$2:$AX$550,MATCH("Andel av bränsle i kvv som allokerats till värme, exklusive rökgaskondensering och hjälpel",'Slutlig allokering kvv'!$B$1:$AX$1,0),FALSE),"")</f>
        <v>0.36843652005629834</v>
      </c>
      <c r="AN358" s="195">
        <f t="shared" si="11"/>
        <v>0.3684365200562984</v>
      </c>
    </row>
    <row r="359" spans="1:40" x14ac:dyDescent="0.25">
      <c r="A359" s="2" t="s">
        <v>532</v>
      </c>
      <c r="B359" s="2" t="s">
        <v>533</v>
      </c>
      <c r="C359">
        <f>IFERROR(VLOOKUP($B359,Kraftvärmeprod!$B$1:$AH$479,MATCH(C$4,Kraftvärmeprod!$B$1:$AG$1,0),FALSE)/1,"")</f>
        <v>49.542000000000002</v>
      </c>
      <c r="D359">
        <f>IFERROR(VLOOKUP($B359,Kraftvärmeprod!$B$1:$AH$479,MATCH(D$4,Kraftvärmeprod!$B$1:$AG$1,0),FALSE)/1,"")</f>
        <v>7.8789999999999996</v>
      </c>
      <c r="F359">
        <f>IFERROR(VLOOKUP($B359,Kraftvärmeprod!$B$1:$AJ$550,MATCH(F$4,Kraftvärmeprod!$B$1:$AJ$1,0),FALSE)/1,0)-IFERROR(VLOOKUP($B359,'Slutlig allokering kvv'!$B$2:$AJ$550,MATCH(F$4,'Slutlig allokering kvv'!$B$1:$AJ$1,0),FALSE)/1,0)</f>
        <v>0</v>
      </c>
      <c r="G359">
        <f>IFERROR(VLOOKUP($B359,Kraftvärmeprod!$B$1:$AJ$550,MATCH(G$4,Kraftvärmeprod!$B$1:$AJ$1,0),FALSE)/1,0)-IFERROR(VLOOKUP($B359,'Slutlig allokering kvv'!$B$2:$AJ$550,MATCH(G$4,'Slutlig allokering kvv'!$B$1:$AJ$1,0),FALSE)/1,0)</f>
        <v>1.36299E-2</v>
      </c>
      <c r="H359">
        <f>IFERROR(VLOOKUP($B359,Kraftvärmeprod!$B$1:$AJ$550,MATCH(H$4,Kraftvärmeprod!$B$1:$AJ$1,0),FALSE)/1,0)-IFERROR(VLOOKUP($B359,'Slutlig allokering kvv'!$B$2:$AJ$550,MATCH(H$4,'Slutlig allokering kvv'!$B$1:$AJ$1,0),FALSE)/1,0)</f>
        <v>0</v>
      </c>
      <c r="I359">
        <f>IFERROR(VLOOKUP($B359,Kraftvärmeprod!$B$1:$AJ$550,MATCH(I$4,Kraftvärmeprod!$B$1:$AJ$1,0),FALSE)/1,0)-IFERROR(VLOOKUP($B359,'Slutlig allokering kvv'!$B$2:$AJ$550,MATCH(I$4,'Slutlig allokering kvv'!$B$1:$AJ$1,0),FALSE)/1,0)</f>
        <v>0</v>
      </c>
      <c r="J359">
        <f>IFERROR(VLOOKUP($B359,Kraftvärmeprod!$B$1:$AJ$550,MATCH(J$4,Kraftvärmeprod!$B$1:$AJ$1,0),FALSE)/1,0)-IFERROR(VLOOKUP($B359,'Slutlig allokering kvv'!$B$2:$AJ$550,MATCH(J$4,'Slutlig allokering kvv'!$B$1:$AJ$1,0),FALSE)/1,0)</f>
        <v>0</v>
      </c>
      <c r="K359">
        <f>IFERROR(VLOOKUP($B359,Kraftvärmeprod!$B$1:$AJ$550,MATCH(K$4,Kraftvärmeprod!$B$1:$AJ$1,0),FALSE)/1,0)-IFERROR(VLOOKUP($B359,'Slutlig allokering kvv'!$B$2:$AJ$550,MATCH(K$4,'Slutlig allokering kvv'!$B$1:$AJ$1,0),FALSE)/1,0)</f>
        <v>0</v>
      </c>
      <c r="L359">
        <f>IFERROR(VLOOKUP($B359,Kraftvärmeprod!$B$1:$AJ$550,MATCH(L$4,Kraftvärmeprod!$B$1:$AJ$1,0),FALSE)/1,0)-IFERROR(VLOOKUP($B359,'Slutlig allokering kvv'!$B$2:$AJ$550,MATCH(L$4,'Slutlig allokering kvv'!$B$1:$AJ$1,0),FALSE)/1,0)</f>
        <v>0.78234999999999988</v>
      </c>
      <c r="M359">
        <f>IFERROR(VLOOKUP($B359,Kraftvärmeprod!$B$1:$AJ$550,MATCH(M$4,Kraftvärmeprod!$B$1:$AJ$1,0),FALSE)/1,0)-IFERROR(VLOOKUP($B359,'Slutlig allokering kvv'!$B$2:$AJ$550,MATCH(M$4,'Slutlig allokering kvv'!$B$1:$AJ$1,0),FALSE)/1,0)</f>
        <v>0</v>
      </c>
      <c r="N359">
        <f>IFERROR(VLOOKUP($B359,Kraftvärmeprod!$B$1:$AJ$550,MATCH(N$4,Kraftvärmeprod!$B$1:$AJ$1,0),FALSE)/1,0)-IFERROR(VLOOKUP($B359,'Slutlig allokering kvv'!$B$2:$AJ$550,MATCH(N$4,'Slutlig allokering kvv'!$B$1:$AJ$1,0),FALSE)/1,0)</f>
        <v>0</v>
      </c>
      <c r="O359">
        <f>IFERROR(VLOOKUP($B359,Kraftvärmeprod!$B$1:$AJ$550,MATCH(O$4,Kraftvärmeprod!$B$1:$AJ$1,0),FALSE)/1,0)-IFERROR(VLOOKUP($B359,'Slutlig allokering kvv'!$B$2:$AJ$550,MATCH(O$4,'Slutlig allokering kvv'!$B$1:$AJ$1,0),FALSE)/1,0)</f>
        <v>0</v>
      </c>
      <c r="P359">
        <f>IFERROR(VLOOKUP($B359,Kraftvärmeprod!$B$1:$AJ$550,MATCH(P$4,Kraftvärmeprod!$B$1:$AJ$1,0),FALSE)/1,0)-IFERROR(VLOOKUP($B359,'Slutlig allokering kvv'!$B$2:$AJ$550,MATCH(P$4,'Slutlig allokering kvv'!$B$1:$AJ$1,0),FALSE)/1,0)</f>
        <v>0</v>
      </c>
      <c r="Q359">
        <f>IFERROR(VLOOKUP($B359,Kraftvärmeprod!$B$1:$AJ$550,MATCH(Q$4,Kraftvärmeprod!$B$1:$AJ$1,0),FALSE)/1,0)-IFERROR(VLOOKUP($B359,'Slutlig allokering kvv'!$B$2:$AJ$550,MATCH(Q$4,'Slutlig allokering kvv'!$B$1:$AJ$1,0),FALSE)/1,0)</f>
        <v>0</v>
      </c>
      <c r="R359">
        <f>IFERROR(VLOOKUP($B359,Kraftvärmeprod!$B$1:$AJ$550,MATCH(R$4,Kraftvärmeprod!$B$1:$AJ$1,0),FALSE)/1,0)-IFERROR(VLOOKUP($B359,'Slutlig allokering kvv'!$B$2:$AJ$550,MATCH(R$4,'Slutlig allokering kvv'!$B$1:$AJ$1,0),FALSE)/1,0)</f>
        <v>0</v>
      </c>
      <c r="S359">
        <f>IFERROR(VLOOKUP($B359,Kraftvärmeprod!$B$1:$AJ$550,MATCH(S$4,Kraftvärmeprod!$B$1:$AJ$1,0),FALSE)/1,0)-IFERROR(VLOOKUP($B359,'Slutlig allokering kvv'!$B$2:$AJ$550,MATCH(S$4,'Slutlig allokering kvv'!$B$1:$AJ$1,0),FALSE)/1,0)</f>
        <v>0</v>
      </c>
      <c r="T359">
        <f>IFERROR(VLOOKUP($B359,Kraftvärmeprod!$B$1:$AJ$550,MATCH(T$4,Kraftvärmeprod!$B$1:$AJ$1,0),FALSE)/1,0)-IFERROR(VLOOKUP($B359,'Slutlig allokering kvv'!$B$2:$AJ$550,MATCH(T$4,'Slutlig allokering kvv'!$B$1:$AJ$1,0),FALSE)/1,0)</f>
        <v>0</v>
      </c>
      <c r="U359">
        <f>IFERROR(VLOOKUP($B359,Kraftvärmeprod!$B$1:$AJ$550,MATCH(U$4,Kraftvärmeprod!$B$1:$AJ$1,0),FALSE)/1,0)-IFERROR(VLOOKUP($B359,'Slutlig allokering kvv'!$B$2:$AJ$550,MATCH(U$4,'Slutlig allokering kvv'!$B$1:$AJ$1,0),FALSE)/1,0)</f>
        <v>0</v>
      </c>
      <c r="V359">
        <f>IFERROR(VLOOKUP($B359,Kraftvärmeprod!$B$1:$AJ$550,MATCH(V$4,Kraftvärmeprod!$B$1:$AJ$1,0),FALSE)/1,0)-IFERROR(VLOOKUP($B359,'Slutlig allokering kvv'!$B$2:$AJ$550,MATCH(V$4,'Slutlig allokering kvv'!$B$1:$AJ$1,0),FALSE)/1,0)</f>
        <v>13.888999999999996</v>
      </c>
      <c r="W359">
        <f>IFERROR(VLOOKUP($B359,Kraftvärmeprod!$B$1:$AJ$550,MATCH(W$4,Kraftvärmeprod!$B$1:$AJ$1,0),FALSE)/1,0)-IFERROR(VLOOKUP($B359,'Slutlig allokering kvv'!$B$2:$AJ$550,MATCH(W$4,'Slutlig allokering kvv'!$B$1:$AJ$1,0),FALSE)/1,0)</f>
        <v>0</v>
      </c>
      <c r="X359">
        <f>IFERROR(VLOOKUP($B359,Kraftvärmeprod!$B$1:$AJ$550,MATCH(X$4,Kraftvärmeprod!$B$1:$AJ$1,0),FALSE)/1,0)-IFERROR(VLOOKUP($B359,'Slutlig allokering kvv'!$B$2:$AJ$550,MATCH(X$4,'Slutlig allokering kvv'!$B$1:$AJ$1,0),FALSE)/1,0)</f>
        <v>0</v>
      </c>
      <c r="Y359">
        <f>IFERROR(VLOOKUP($B359,Kraftvärmeprod!$B$1:$AJ$550,MATCH(Y$4,Kraftvärmeprod!$B$1:$AJ$1,0),FALSE)/1,0)-IFERROR(VLOOKUP($B359,'Slutlig allokering kvv'!$B$2:$AJ$550,MATCH(Y$4,'Slutlig allokering kvv'!$B$1:$AJ$1,0),FALSE)/1,0)</f>
        <v>0.70880999999999994</v>
      </c>
      <c r="Z359">
        <f>IFERROR(VLOOKUP($B359,Kraftvärmeprod!$B$1:$AJ$550,MATCH(Z$4,Kraftvärmeprod!$B$1:$AJ$1,0),FALSE)/1,0)-IFERROR(VLOOKUP($B359,'Slutlig allokering kvv'!$B$2:$AJ$550,MATCH(Z$4,'Slutlig allokering kvv'!$B$1:$AJ$1,0),FALSE)/1,0)</f>
        <v>0</v>
      </c>
      <c r="AA359">
        <f>IFERROR(VLOOKUP($B359,Kraftvärmeprod!$B$1:$AJ$550,MATCH(AA$4,Kraftvärmeprod!$B$1:$AJ$1,0),FALSE)/1,0)-IFERROR(VLOOKUP($B359,'Slutlig allokering kvv'!$B$2:$AJ$550,MATCH(AA$4,'Slutlig allokering kvv'!$B$1:$AJ$1,0),FALSE)/1,0)</f>
        <v>5.1234999999999999</v>
      </c>
      <c r="AB359">
        <f>IFERROR(VLOOKUP($B359,Kraftvärmeprod!$B$1:$AJ$550,MATCH(AB$4,Kraftvärmeprod!$B$1:$AJ$1,0),FALSE)/1,0)-IFERROR(VLOOKUP($B359,'Slutlig allokering kvv'!$B$2:$AJ$550,MATCH(AB$4,'Slutlig allokering kvv'!$B$1:$AJ$1,0),FALSE)/1,0)</f>
        <v>0</v>
      </c>
      <c r="AC359">
        <f>IFERROR(VLOOKUP($B359,Kraftvärmeprod!$B$1:$AJ$550,MATCH(AC$4,Kraftvärmeprod!$B$1:$AJ$1,0),FALSE)/1,0)-IFERROR(VLOOKUP($B359,'Slutlig allokering kvv'!$B$2:$AJ$550,MATCH(AC$4,'Slutlig allokering kvv'!$B$1:$AJ$1,0),FALSE)/1,0)</f>
        <v>0</v>
      </c>
      <c r="AD359">
        <f>IFERROR(VLOOKUP($B359,Miljö!$B$1:$E$471,MATCH("Hjälpel kraftvärme (GWh)",Miljö!$B$1:$E$1,0),FALSE)/1,0)-IFERROR(VLOOKUP($B359,'Slutlig allokering kvv'!$B$2:$AJ$550,MATCH(AD$4,'Slutlig allokering kvv'!$B$1:$AJ$1,0),FALSE)/1,0)</f>
        <v>0.56582000000000021</v>
      </c>
      <c r="AH359">
        <f t="shared" si="10"/>
        <v>20.517289899999994</v>
      </c>
      <c r="AJ359">
        <f>IFERROR(VLOOKUP($B359,'Slutlig allokering kvv'!$B$2:$AX$550,MATCH("Summa slutlig allokerad tillförd energi (utan hjälpel och rökgaskondensering):",'Slutlig allokering kvv'!$B$1:$AX$1,0),FALSE)/1,"")</f>
        <v>47.218710100000003</v>
      </c>
      <c r="AL359" s="195">
        <f>IFERROR(1-VLOOKUP($B359,'Slutlig allokering kvv'!$B$2:$AX$550,MATCH("Andel av bränsle i kvv som allokerats till värme, exklusive rökgaskondensering och hjälpel",'Slutlig allokering kvv'!$B$1:$AX$1,0),FALSE),"")</f>
        <v>0.30290081935750546</v>
      </c>
      <c r="AN359" s="195">
        <f t="shared" si="11"/>
        <v>0.30290081935750557</v>
      </c>
    </row>
    <row r="360" spans="1:40" x14ac:dyDescent="0.25">
      <c r="A360" s="2" t="s">
        <v>534</v>
      </c>
      <c r="B360" s="2" t="s">
        <v>535</v>
      </c>
      <c r="C360" t="str">
        <f>IFERROR(VLOOKUP($B360,Kraftvärmeprod!$B$1:$AH$479,MATCH(C$4,Kraftvärmeprod!$B$1:$AG$1,0),FALSE)/1,"")</f>
        <v/>
      </c>
      <c r="D360" t="str">
        <f>IFERROR(VLOOKUP($B360,Kraftvärmeprod!$B$1:$AH$479,MATCH(D$4,Kraftvärmeprod!$B$1:$AG$1,0),FALSE)/1,"")</f>
        <v/>
      </c>
      <c r="F360">
        <f>IFERROR(VLOOKUP($B360,Kraftvärmeprod!$B$1:$AJ$550,MATCH(F$4,Kraftvärmeprod!$B$1:$AJ$1,0),FALSE)/1,0)-IFERROR(VLOOKUP($B360,'Slutlig allokering kvv'!$B$2:$AJ$550,MATCH(F$4,'Slutlig allokering kvv'!$B$1:$AJ$1,0),FALSE)/1,0)</f>
        <v>0</v>
      </c>
      <c r="G360">
        <f>IFERROR(VLOOKUP($B360,Kraftvärmeprod!$B$1:$AJ$550,MATCH(G$4,Kraftvärmeprod!$B$1:$AJ$1,0),FALSE)/1,0)-IFERROR(VLOOKUP($B360,'Slutlig allokering kvv'!$B$2:$AJ$550,MATCH(G$4,'Slutlig allokering kvv'!$B$1:$AJ$1,0),FALSE)/1,0)</f>
        <v>0</v>
      </c>
      <c r="H360">
        <f>IFERROR(VLOOKUP($B360,Kraftvärmeprod!$B$1:$AJ$550,MATCH(H$4,Kraftvärmeprod!$B$1:$AJ$1,0),FALSE)/1,0)-IFERROR(VLOOKUP($B360,'Slutlig allokering kvv'!$B$2:$AJ$550,MATCH(H$4,'Slutlig allokering kvv'!$B$1:$AJ$1,0),FALSE)/1,0)</f>
        <v>0</v>
      </c>
      <c r="I360">
        <f>IFERROR(VLOOKUP($B360,Kraftvärmeprod!$B$1:$AJ$550,MATCH(I$4,Kraftvärmeprod!$B$1:$AJ$1,0),FALSE)/1,0)-IFERROR(VLOOKUP($B360,'Slutlig allokering kvv'!$B$2:$AJ$550,MATCH(I$4,'Slutlig allokering kvv'!$B$1:$AJ$1,0),FALSE)/1,0)</f>
        <v>0</v>
      </c>
      <c r="J360">
        <f>IFERROR(VLOOKUP($B360,Kraftvärmeprod!$B$1:$AJ$550,MATCH(J$4,Kraftvärmeprod!$B$1:$AJ$1,0),FALSE)/1,0)-IFERROR(VLOOKUP($B360,'Slutlig allokering kvv'!$B$2:$AJ$550,MATCH(J$4,'Slutlig allokering kvv'!$B$1:$AJ$1,0),FALSE)/1,0)</f>
        <v>0</v>
      </c>
      <c r="K360">
        <f>IFERROR(VLOOKUP($B360,Kraftvärmeprod!$B$1:$AJ$550,MATCH(K$4,Kraftvärmeprod!$B$1:$AJ$1,0),FALSE)/1,0)-IFERROR(VLOOKUP($B360,'Slutlig allokering kvv'!$B$2:$AJ$550,MATCH(K$4,'Slutlig allokering kvv'!$B$1:$AJ$1,0),FALSE)/1,0)</f>
        <v>0</v>
      </c>
      <c r="L360">
        <f>IFERROR(VLOOKUP($B360,Kraftvärmeprod!$B$1:$AJ$550,MATCH(L$4,Kraftvärmeprod!$B$1:$AJ$1,0),FALSE)/1,0)-IFERROR(VLOOKUP($B360,'Slutlig allokering kvv'!$B$2:$AJ$550,MATCH(L$4,'Slutlig allokering kvv'!$B$1:$AJ$1,0),FALSE)/1,0)</f>
        <v>0</v>
      </c>
      <c r="M360">
        <f>IFERROR(VLOOKUP($B360,Kraftvärmeprod!$B$1:$AJ$550,MATCH(M$4,Kraftvärmeprod!$B$1:$AJ$1,0),FALSE)/1,0)-IFERROR(VLOOKUP($B360,'Slutlig allokering kvv'!$B$2:$AJ$550,MATCH(M$4,'Slutlig allokering kvv'!$B$1:$AJ$1,0),FALSE)/1,0)</f>
        <v>0</v>
      </c>
      <c r="N360">
        <f>IFERROR(VLOOKUP($B360,Kraftvärmeprod!$B$1:$AJ$550,MATCH(N$4,Kraftvärmeprod!$B$1:$AJ$1,0),FALSE)/1,0)-IFERROR(VLOOKUP($B360,'Slutlig allokering kvv'!$B$2:$AJ$550,MATCH(N$4,'Slutlig allokering kvv'!$B$1:$AJ$1,0),FALSE)/1,0)</f>
        <v>0</v>
      </c>
      <c r="O360">
        <f>IFERROR(VLOOKUP($B360,Kraftvärmeprod!$B$1:$AJ$550,MATCH(O$4,Kraftvärmeprod!$B$1:$AJ$1,0),FALSE)/1,0)-IFERROR(VLOOKUP($B360,'Slutlig allokering kvv'!$B$2:$AJ$550,MATCH(O$4,'Slutlig allokering kvv'!$B$1:$AJ$1,0),FALSE)/1,0)</f>
        <v>0</v>
      </c>
      <c r="P360">
        <f>IFERROR(VLOOKUP($B360,Kraftvärmeprod!$B$1:$AJ$550,MATCH(P$4,Kraftvärmeprod!$B$1:$AJ$1,0),FALSE)/1,0)-IFERROR(VLOOKUP($B360,'Slutlig allokering kvv'!$B$2:$AJ$550,MATCH(P$4,'Slutlig allokering kvv'!$B$1:$AJ$1,0),FALSE)/1,0)</f>
        <v>0</v>
      </c>
      <c r="Q360">
        <f>IFERROR(VLOOKUP($B360,Kraftvärmeprod!$B$1:$AJ$550,MATCH(Q$4,Kraftvärmeprod!$B$1:$AJ$1,0),FALSE)/1,0)-IFERROR(VLOOKUP($B360,'Slutlig allokering kvv'!$B$2:$AJ$550,MATCH(Q$4,'Slutlig allokering kvv'!$B$1:$AJ$1,0),FALSE)/1,0)</f>
        <v>0</v>
      </c>
      <c r="R360">
        <f>IFERROR(VLOOKUP($B360,Kraftvärmeprod!$B$1:$AJ$550,MATCH(R$4,Kraftvärmeprod!$B$1:$AJ$1,0),FALSE)/1,0)-IFERROR(VLOOKUP($B360,'Slutlig allokering kvv'!$B$2:$AJ$550,MATCH(R$4,'Slutlig allokering kvv'!$B$1:$AJ$1,0),FALSE)/1,0)</f>
        <v>0</v>
      </c>
      <c r="S360">
        <f>IFERROR(VLOOKUP($B360,Kraftvärmeprod!$B$1:$AJ$550,MATCH(S$4,Kraftvärmeprod!$B$1:$AJ$1,0),FALSE)/1,0)-IFERROR(VLOOKUP($B360,'Slutlig allokering kvv'!$B$2:$AJ$550,MATCH(S$4,'Slutlig allokering kvv'!$B$1:$AJ$1,0),FALSE)/1,0)</f>
        <v>0</v>
      </c>
      <c r="T360">
        <f>IFERROR(VLOOKUP($B360,Kraftvärmeprod!$B$1:$AJ$550,MATCH(T$4,Kraftvärmeprod!$B$1:$AJ$1,0),FALSE)/1,0)-IFERROR(VLOOKUP($B360,'Slutlig allokering kvv'!$B$2:$AJ$550,MATCH(T$4,'Slutlig allokering kvv'!$B$1:$AJ$1,0),FALSE)/1,0)</f>
        <v>0</v>
      </c>
      <c r="U360">
        <f>IFERROR(VLOOKUP($B360,Kraftvärmeprod!$B$1:$AJ$550,MATCH(U$4,Kraftvärmeprod!$B$1:$AJ$1,0),FALSE)/1,0)-IFERROR(VLOOKUP($B360,'Slutlig allokering kvv'!$B$2:$AJ$550,MATCH(U$4,'Slutlig allokering kvv'!$B$1:$AJ$1,0),FALSE)/1,0)</f>
        <v>0</v>
      </c>
      <c r="V360">
        <f>IFERROR(VLOOKUP($B360,Kraftvärmeprod!$B$1:$AJ$550,MATCH(V$4,Kraftvärmeprod!$B$1:$AJ$1,0),FALSE)/1,0)-IFERROR(VLOOKUP($B360,'Slutlig allokering kvv'!$B$2:$AJ$550,MATCH(V$4,'Slutlig allokering kvv'!$B$1:$AJ$1,0),FALSE)/1,0)</f>
        <v>0</v>
      </c>
      <c r="W360">
        <f>IFERROR(VLOOKUP($B360,Kraftvärmeprod!$B$1:$AJ$550,MATCH(W$4,Kraftvärmeprod!$B$1:$AJ$1,0),FALSE)/1,0)-IFERROR(VLOOKUP($B360,'Slutlig allokering kvv'!$B$2:$AJ$550,MATCH(W$4,'Slutlig allokering kvv'!$B$1:$AJ$1,0),FALSE)/1,0)</f>
        <v>0</v>
      </c>
      <c r="X360">
        <f>IFERROR(VLOOKUP($B360,Kraftvärmeprod!$B$1:$AJ$550,MATCH(X$4,Kraftvärmeprod!$B$1:$AJ$1,0),FALSE)/1,0)-IFERROR(VLOOKUP($B360,'Slutlig allokering kvv'!$B$2:$AJ$550,MATCH(X$4,'Slutlig allokering kvv'!$B$1:$AJ$1,0),FALSE)/1,0)</f>
        <v>0</v>
      </c>
      <c r="Y360">
        <f>IFERROR(VLOOKUP($B360,Kraftvärmeprod!$B$1:$AJ$550,MATCH(Y$4,Kraftvärmeprod!$B$1:$AJ$1,0),FALSE)/1,0)-IFERROR(VLOOKUP($B360,'Slutlig allokering kvv'!$B$2:$AJ$550,MATCH(Y$4,'Slutlig allokering kvv'!$B$1:$AJ$1,0),FALSE)/1,0)</f>
        <v>0</v>
      </c>
      <c r="Z360">
        <f>IFERROR(VLOOKUP($B360,Kraftvärmeprod!$B$1:$AJ$550,MATCH(Z$4,Kraftvärmeprod!$B$1:$AJ$1,0),FALSE)/1,0)-IFERROR(VLOOKUP($B360,'Slutlig allokering kvv'!$B$2:$AJ$550,MATCH(Z$4,'Slutlig allokering kvv'!$B$1:$AJ$1,0),FALSE)/1,0)</f>
        <v>0</v>
      </c>
      <c r="AA360">
        <f>IFERROR(VLOOKUP($B360,Kraftvärmeprod!$B$1:$AJ$550,MATCH(AA$4,Kraftvärmeprod!$B$1:$AJ$1,0),FALSE)/1,0)-IFERROR(VLOOKUP($B360,'Slutlig allokering kvv'!$B$2:$AJ$550,MATCH(AA$4,'Slutlig allokering kvv'!$B$1:$AJ$1,0),FALSE)/1,0)</f>
        <v>0</v>
      </c>
      <c r="AB360">
        <f>IFERROR(VLOOKUP($B360,Kraftvärmeprod!$B$1:$AJ$550,MATCH(AB$4,Kraftvärmeprod!$B$1:$AJ$1,0),FALSE)/1,0)-IFERROR(VLOOKUP($B360,'Slutlig allokering kvv'!$B$2:$AJ$550,MATCH(AB$4,'Slutlig allokering kvv'!$B$1:$AJ$1,0),FALSE)/1,0)</f>
        <v>0</v>
      </c>
      <c r="AC360">
        <f>IFERROR(VLOOKUP($B360,Kraftvärmeprod!$B$1:$AJ$550,MATCH(AC$4,Kraftvärmeprod!$B$1:$AJ$1,0),FALSE)/1,0)-IFERROR(VLOOKUP($B360,'Slutlig allokering kvv'!$B$2:$AJ$550,MATCH(AC$4,'Slutlig allokering kvv'!$B$1:$AJ$1,0),FALSE)/1,0)</f>
        <v>0</v>
      </c>
      <c r="AD360">
        <f>IFERROR(VLOOKUP($B360,Miljö!$B$1:$E$471,MATCH("Hjälpel kraftvärme (GWh)",Miljö!$B$1:$E$1,0),FALSE)/1,0)-IFERROR(VLOOKUP($B360,'Slutlig allokering kvv'!$B$2:$AJ$550,MATCH(AD$4,'Slutlig allokering kvv'!$B$1:$AJ$1,0),FALSE)/1,0)</f>
        <v>0</v>
      </c>
      <c r="AH360">
        <f t="shared" si="10"/>
        <v>0</v>
      </c>
      <c r="AJ360">
        <f>IFERROR(VLOOKUP($B360,'Slutlig allokering kvv'!$B$2:$AX$550,MATCH("Summa slutlig allokerad tillförd energi (utan hjälpel och rökgaskondensering):",'Slutlig allokering kvv'!$B$1:$AX$1,0),FALSE)/1,"")</f>
        <v>0</v>
      </c>
      <c r="AL360" s="195" t="str">
        <f>IFERROR(1-VLOOKUP($B360,'Slutlig allokering kvv'!$B$2:$AX$550,MATCH("Andel av bränsle i kvv som allokerats till värme, exklusive rökgaskondensering och hjälpel",'Slutlig allokering kvv'!$B$1:$AX$1,0),FALSE),"")</f>
        <v/>
      </c>
      <c r="AN360" s="195" t="str">
        <f t="shared" si="11"/>
        <v/>
      </c>
    </row>
    <row r="361" spans="1:40" x14ac:dyDescent="0.25">
      <c r="A361" s="2" t="s">
        <v>534</v>
      </c>
      <c r="B361" s="2" t="s">
        <v>536</v>
      </c>
      <c r="C361" t="str">
        <f>IFERROR(VLOOKUP($B361,Kraftvärmeprod!$B$1:$AH$479,MATCH(C$4,Kraftvärmeprod!$B$1:$AG$1,0),FALSE)/1,"")</f>
        <v/>
      </c>
      <c r="D361" t="str">
        <f>IFERROR(VLOOKUP($B361,Kraftvärmeprod!$B$1:$AH$479,MATCH(D$4,Kraftvärmeprod!$B$1:$AG$1,0),FALSE)/1,"")</f>
        <v/>
      </c>
      <c r="F361">
        <f>IFERROR(VLOOKUP($B361,Kraftvärmeprod!$B$1:$AJ$550,MATCH(F$4,Kraftvärmeprod!$B$1:$AJ$1,0),FALSE)/1,0)-IFERROR(VLOOKUP($B361,'Slutlig allokering kvv'!$B$2:$AJ$550,MATCH(F$4,'Slutlig allokering kvv'!$B$1:$AJ$1,0),FALSE)/1,0)</f>
        <v>0</v>
      </c>
      <c r="G361">
        <f>IFERROR(VLOOKUP($B361,Kraftvärmeprod!$B$1:$AJ$550,MATCH(G$4,Kraftvärmeprod!$B$1:$AJ$1,0),FALSE)/1,0)-IFERROR(VLOOKUP($B361,'Slutlig allokering kvv'!$B$2:$AJ$550,MATCH(G$4,'Slutlig allokering kvv'!$B$1:$AJ$1,0),FALSE)/1,0)</f>
        <v>0</v>
      </c>
      <c r="H361">
        <f>IFERROR(VLOOKUP($B361,Kraftvärmeprod!$B$1:$AJ$550,MATCH(H$4,Kraftvärmeprod!$B$1:$AJ$1,0),FALSE)/1,0)-IFERROR(VLOOKUP($B361,'Slutlig allokering kvv'!$B$2:$AJ$550,MATCH(H$4,'Slutlig allokering kvv'!$B$1:$AJ$1,0),FALSE)/1,0)</f>
        <v>0</v>
      </c>
      <c r="I361">
        <f>IFERROR(VLOOKUP($B361,Kraftvärmeprod!$B$1:$AJ$550,MATCH(I$4,Kraftvärmeprod!$B$1:$AJ$1,0),FALSE)/1,0)-IFERROR(VLOOKUP($B361,'Slutlig allokering kvv'!$B$2:$AJ$550,MATCH(I$4,'Slutlig allokering kvv'!$B$1:$AJ$1,0),FALSE)/1,0)</f>
        <v>0</v>
      </c>
      <c r="J361">
        <f>IFERROR(VLOOKUP($B361,Kraftvärmeprod!$B$1:$AJ$550,MATCH(J$4,Kraftvärmeprod!$B$1:$AJ$1,0),FALSE)/1,0)-IFERROR(VLOOKUP($B361,'Slutlig allokering kvv'!$B$2:$AJ$550,MATCH(J$4,'Slutlig allokering kvv'!$B$1:$AJ$1,0),FALSE)/1,0)</f>
        <v>0</v>
      </c>
      <c r="K361">
        <f>IFERROR(VLOOKUP($B361,Kraftvärmeprod!$B$1:$AJ$550,MATCH(K$4,Kraftvärmeprod!$B$1:$AJ$1,0),FALSE)/1,0)-IFERROR(VLOOKUP($B361,'Slutlig allokering kvv'!$B$2:$AJ$550,MATCH(K$4,'Slutlig allokering kvv'!$B$1:$AJ$1,0),FALSE)/1,0)</f>
        <v>0</v>
      </c>
      <c r="L361">
        <f>IFERROR(VLOOKUP($B361,Kraftvärmeprod!$B$1:$AJ$550,MATCH(L$4,Kraftvärmeprod!$B$1:$AJ$1,0),FALSE)/1,0)-IFERROR(VLOOKUP($B361,'Slutlig allokering kvv'!$B$2:$AJ$550,MATCH(L$4,'Slutlig allokering kvv'!$B$1:$AJ$1,0),FALSE)/1,0)</f>
        <v>0</v>
      </c>
      <c r="M361">
        <f>IFERROR(VLOOKUP($B361,Kraftvärmeprod!$B$1:$AJ$550,MATCH(M$4,Kraftvärmeprod!$B$1:$AJ$1,0),FALSE)/1,0)-IFERROR(VLOOKUP($B361,'Slutlig allokering kvv'!$B$2:$AJ$550,MATCH(M$4,'Slutlig allokering kvv'!$B$1:$AJ$1,0),FALSE)/1,0)</f>
        <v>0</v>
      </c>
      <c r="N361">
        <f>IFERROR(VLOOKUP($B361,Kraftvärmeprod!$B$1:$AJ$550,MATCH(N$4,Kraftvärmeprod!$B$1:$AJ$1,0),FALSE)/1,0)-IFERROR(VLOOKUP($B361,'Slutlig allokering kvv'!$B$2:$AJ$550,MATCH(N$4,'Slutlig allokering kvv'!$B$1:$AJ$1,0),FALSE)/1,0)</f>
        <v>0</v>
      </c>
      <c r="O361">
        <f>IFERROR(VLOOKUP($B361,Kraftvärmeprod!$B$1:$AJ$550,MATCH(O$4,Kraftvärmeprod!$B$1:$AJ$1,0),FALSE)/1,0)-IFERROR(VLOOKUP($B361,'Slutlig allokering kvv'!$B$2:$AJ$550,MATCH(O$4,'Slutlig allokering kvv'!$B$1:$AJ$1,0),FALSE)/1,0)</f>
        <v>0</v>
      </c>
      <c r="P361">
        <f>IFERROR(VLOOKUP($B361,Kraftvärmeprod!$B$1:$AJ$550,MATCH(P$4,Kraftvärmeprod!$B$1:$AJ$1,0),FALSE)/1,0)-IFERROR(VLOOKUP($B361,'Slutlig allokering kvv'!$B$2:$AJ$550,MATCH(P$4,'Slutlig allokering kvv'!$B$1:$AJ$1,0),FALSE)/1,0)</f>
        <v>0</v>
      </c>
      <c r="Q361">
        <f>IFERROR(VLOOKUP($B361,Kraftvärmeprod!$B$1:$AJ$550,MATCH(Q$4,Kraftvärmeprod!$B$1:$AJ$1,0),FALSE)/1,0)-IFERROR(VLOOKUP($B361,'Slutlig allokering kvv'!$B$2:$AJ$550,MATCH(Q$4,'Slutlig allokering kvv'!$B$1:$AJ$1,0),FALSE)/1,0)</f>
        <v>0</v>
      </c>
      <c r="R361">
        <f>IFERROR(VLOOKUP($B361,Kraftvärmeprod!$B$1:$AJ$550,MATCH(R$4,Kraftvärmeprod!$B$1:$AJ$1,0),FALSE)/1,0)-IFERROR(VLOOKUP($B361,'Slutlig allokering kvv'!$B$2:$AJ$550,MATCH(R$4,'Slutlig allokering kvv'!$B$1:$AJ$1,0),FALSE)/1,0)</f>
        <v>0</v>
      </c>
      <c r="S361">
        <f>IFERROR(VLOOKUP($B361,Kraftvärmeprod!$B$1:$AJ$550,MATCH(S$4,Kraftvärmeprod!$B$1:$AJ$1,0),FALSE)/1,0)-IFERROR(VLOOKUP($B361,'Slutlig allokering kvv'!$B$2:$AJ$550,MATCH(S$4,'Slutlig allokering kvv'!$B$1:$AJ$1,0),FALSE)/1,0)</f>
        <v>0</v>
      </c>
      <c r="T361">
        <f>IFERROR(VLOOKUP($B361,Kraftvärmeprod!$B$1:$AJ$550,MATCH(T$4,Kraftvärmeprod!$B$1:$AJ$1,0),FALSE)/1,0)-IFERROR(VLOOKUP($B361,'Slutlig allokering kvv'!$B$2:$AJ$550,MATCH(T$4,'Slutlig allokering kvv'!$B$1:$AJ$1,0),FALSE)/1,0)</f>
        <v>0</v>
      </c>
      <c r="U361">
        <f>IFERROR(VLOOKUP($B361,Kraftvärmeprod!$B$1:$AJ$550,MATCH(U$4,Kraftvärmeprod!$B$1:$AJ$1,0),FALSE)/1,0)-IFERROR(VLOOKUP($B361,'Slutlig allokering kvv'!$B$2:$AJ$550,MATCH(U$4,'Slutlig allokering kvv'!$B$1:$AJ$1,0),FALSE)/1,0)</f>
        <v>0</v>
      </c>
      <c r="V361">
        <f>IFERROR(VLOOKUP($B361,Kraftvärmeprod!$B$1:$AJ$550,MATCH(V$4,Kraftvärmeprod!$B$1:$AJ$1,0),FALSE)/1,0)-IFERROR(VLOOKUP($B361,'Slutlig allokering kvv'!$B$2:$AJ$550,MATCH(V$4,'Slutlig allokering kvv'!$B$1:$AJ$1,0),FALSE)/1,0)</f>
        <v>0</v>
      </c>
      <c r="W361">
        <f>IFERROR(VLOOKUP($B361,Kraftvärmeprod!$B$1:$AJ$550,MATCH(W$4,Kraftvärmeprod!$B$1:$AJ$1,0),FALSE)/1,0)-IFERROR(VLOOKUP($B361,'Slutlig allokering kvv'!$B$2:$AJ$550,MATCH(W$4,'Slutlig allokering kvv'!$B$1:$AJ$1,0),FALSE)/1,0)</f>
        <v>0</v>
      </c>
      <c r="X361">
        <f>IFERROR(VLOOKUP($B361,Kraftvärmeprod!$B$1:$AJ$550,MATCH(X$4,Kraftvärmeprod!$B$1:$AJ$1,0),FALSE)/1,0)-IFERROR(VLOOKUP($B361,'Slutlig allokering kvv'!$B$2:$AJ$550,MATCH(X$4,'Slutlig allokering kvv'!$B$1:$AJ$1,0),FALSE)/1,0)</f>
        <v>0</v>
      </c>
      <c r="Y361">
        <f>IFERROR(VLOOKUP($B361,Kraftvärmeprod!$B$1:$AJ$550,MATCH(Y$4,Kraftvärmeprod!$B$1:$AJ$1,0),FALSE)/1,0)-IFERROR(VLOOKUP($B361,'Slutlig allokering kvv'!$B$2:$AJ$550,MATCH(Y$4,'Slutlig allokering kvv'!$B$1:$AJ$1,0),FALSE)/1,0)</f>
        <v>0</v>
      </c>
      <c r="Z361">
        <f>IFERROR(VLOOKUP($B361,Kraftvärmeprod!$B$1:$AJ$550,MATCH(Z$4,Kraftvärmeprod!$B$1:$AJ$1,0),FALSE)/1,0)-IFERROR(VLOOKUP($B361,'Slutlig allokering kvv'!$B$2:$AJ$550,MATCH(Z$4,'Slutlig allokering kvv'!$B$1:$AJ$1,0),FALSE)/1,0)</f>
        <v>0</v>
      </c>
      <c r="AA361">
        <f>IFERROR(VLOOKUP($B361,Kraftvärmeprod!$B$1:$AJ$550,MATCH(AA$4,Kraftvärmeprod!$B$1:$AJ$1,0),FALSE)/1,0)-IFERROR(VLOOKUP($B361,'Slutlig allokering kvv'!$B$2:$AJ$550,MATCH(AA$4,'Slutlig allokering kvv'!$B$1:$AJ$1,0),FALSE)/1,0)</f>
        <v>0</v>
      </c>
      <c r="AB361">
        <f>IFERROR(VLOOKUP($B361,Kraftvärmeprod!$B$1:$AJ$550,MATCH(AB$4,Kraftvärmeprod!$B$1:$AJ$1,0),FALSE)/1,0)-IFERROR(VLOOKUP($B361,'Slutlig allokering kvv'!$B$2:$AJ$550,MATCH(AB$4,'Slutlig allokering kvv'!$B$1:$AJ$1,0),FALSE)/1,0)</f>
        <v>0</v>
      </c>
      <c r="AC361">
        <f>IFERROR(VLOOKUP($B361,Kraftvärmeprod!$B$1:$AJ$550,MATCH(AC$4,Kraftvärmeprod!$B$1:$AJ$1,0),FALSE)/1,0)-IFERROR(VLOOKUP($B361,'Slutlig allokering kvv'!$B$2:$AJ$550,MATCH(AC$4,'Slutlig allokering kvv'!$B$1:$AJ$1,0),FALSE)/1,0)</f>
        <v>0</v>
      </c>
      <c r="AD361">
        <f>IFERROR(VLOOKUP($B361,Miljö!$B$1:$E$471,MATCH("Hjälpel kraftvärme (GWh)",Miljö!$B$1:$E$1,0),FALSE)/1,0)-IFERROR(VLOOKUP($B361,'Slutlig allokering kvv'!$B$2:$AJ$550,MATCH(AD$4,'Slutlig allokering kvv'!$B$1:$AJ$1,0),FALSE)/1,0)</f>
        <v>0</v>
      </c>
      <c r="AH361">
        <f t="shared" si="10"/>
        <v>0</v>
      </c>
      <c r="AJ361">
        <f>IFERROR(VLOOKUP($B361,'Slutlig allokering kvv'!$B$2:$AX$550,MATCH("Summa slutlig allokerad tillförd energi (utan hjälpel och rökgaskondensering):",'Slutlig allokering kvv'!$B$1:$AX$1,0),FALSE)/1,"")</f>
        <v>0</v>
      </c>
      <c r="AL361" s="195" t="str">
        <f>IFERROR(1-VLOOKUP($B361,'Slutlig allokering kvv'!$B$2:$AX$550,MATCH("Andel av bränsle i kvv som allokerats till värme, exklusive rökgaskondensering och hjälpel",'Slutlig allokering kvv'!$B$1:$AX$1,0),FALSE),"")</f>
        <v/>
      </c>
      <c r="AN361" s="195" t="str">
        <f t="shared" si="11"/>
        <v/>
      </c>
    </row>
    <row r="362" spans="1:40" x14ac:dyDescent="0.25">
      <c r="A362" s="2" t="s">
        <v>537</v>
      </c>
      <c r="B362" s="2" t="s">
        <v>538</v>
      </c>
      <c r="C362" t="str">
        <f>IFERROR(VLOOKUP($B362,Kraftvärmeprod!$B$1:$AH$479,MATCH(C$4,Kraftvärmeprod!$B$1:$AG$1,0),FALSE)/1,"")</f>
        <v/>
      </c>
      <c r="D362" t="str">
        <f>IFERROR(VLOOKUP($B362,Kraftvärmeprod!$B$1:$AH$479,MATCH(D$4,Kraftvärmeprod!$B$1:$AG$1,0),FALSE)/1,"")</f>
        <v/>
      </c>
      <c r="F362">
        <f>IFERROR(VLOOKUP($B362,Kraftvärmeprod!$B$1:$AJ$550,MATCH(F$4,Kraftvärmeprod!$B$1:$AJ$1,0),FALSE)/1,0)-IFERROR(VLOOKUP($B362,'Slutlig allokering kvv'!$B$2:$AJ$550,MATCH(F$4,'Slutlig allokering kvv'!$B$1:$AJ$1,0),FALSE)/1,0)</f>
        <v>0</v>
      </c>
      <c r="G362">
        <f>IFERROR(VLOOKUP($B362,Kraftvärmeprod!$B$1:$AJ$550,MATCH(G$4,Kraftvärmeprod!$B$1:$AJ$1,0),FALSE)/1,0)-IFERROR(VLOOKUP($B362,'Slutlig allokering kvv'!$B$2:$AJ$550,MATCH(G$4,'Slutlig allokering kvv'!$B$1:$AJ$1,0),FALSE)/1,0)</f>
        <v>0</v>
      </c>
      <c r="H362">
        <f>IFERROR(VLOOKUP($B362,Kraftvärmeprod!$B$1:$AJ$550,MATCH(H$4,Kraftvärmeprod!$B$1:$AJ$1,0),FALSE)/1,0)-IFERROR(VLOOKUP($B362,'Slutlig allokering kvv'!$B$2:$AJ$550,MATCH(H$4,'Slutlig allokering kvv'!$B$1:$AJ$1,0),FALSE)/1,0)</f>
        <v>0</v>
      </c>
      <c r="I362">
        <f>IFERROR(VLOOKUP($B362,Kraftvärmeprod!$B$1:$AJ$550,MATCH(I$4,Kraftvärmeprod!$B$1:$AJ$1,0),FALSE)/1,0)-IFERROR(VLOOKUP($B362,'Slutlig allokering kvv'!$B$2:$AJ$550,MATCH(I$4,'Slutlig allokering kvv'!$B$1:$AJ$1,0),FALSE)/1,0)</f>
        <v>0</v>
      </c>
      <c r="J362">
        <f>IFERROR(VLOOKUP($B362,Kraftvärmeprod!$B$1:$AJ$550,MATCH(J$4,Kraftvärmeprod!$B$1:$AJ$1,0),FALSE)/1,0)-IFERROR(VLOOKUP($B362,'Slutlig allokering kvv'!$B$2:$AJ$550,MATCH(J$4,'Slutlig allokering kvv'!$B$1:$AJ$1,0),FALSE)/1,0)</f>
        <v>0</v>
      </c>
      <c r="K362">
        <f>IFERROR(VLOOKUP($B362,Kraftvärmeprod!$B$1:$AJ$550,MATCH(K$4,Kraftvärmeprod!$B$1:$AJ$1,0),FALSE)/1,0)-IFERROR(VLOOKUP($B362,'Slutlig allokering kvv'!$B$2:$AJ$550,MATCH(K$4,'Slutlig allokering kvv'!$B$1:$AJ$1,0),FALSE)/1,0)</f>
        <v>0</v>
      </c>
      <c r="L362">
        <f>IFERROR(VLOOKUP($B362,Kraftvärmeprod!$B$1:$AJ$550,MATCH(L$4,Kraftvärmeprod!$B$1:$AJ$1,0),FALSE)/1,0)-IFERROR(VLOOKUP($B362,'Slutlig allokering kvv'!$B$2:$AJ$550,MATCH(L$4,'Slutlig allokering kvv'!$B$1:$AJ$1,0),FALSE)/1,0)</f>
        <v>0</v>
      </c>
      <c r="M362">
        <f>IFERROR(VLOOKUP($B362,Kraftvärmeprod!$B$1:$AJ$550,MATCH(M$4,Kraftvärmeprod!$B$1:$AJ$1,0),FALSE)/1,0)-IFERROR(VLOOKUP($B362,'Slutlig allokering kvv'!$B$2:$AJ$550,MATCH(M$4,'Slutlig allokering kvv'!$B$1:$AJ$1,0),FALSE)/1,0)</f>
        <v>0</v>
      </c>
      <c r="N362">
        <f>IFERROR(VLOOKUP($B362,Kraftvärmeprod!$B$1:$AJ$550,MATCH(N$4,Kraftvärmeprod!$B$1:$AJ$1,0),FALSE)/1,0)-IFERROR(VLOOKUP($B362,'Slutlig allokering kvv'!$B$2:$AJ$550,MATCH(N$4,'Slutlig allokering kvv'!$B$1:$AJ$1,0),FALSE)/1,0)</f>
        <v>0</v>
      </c>
      <c r="O362">
        <f>IFERROR(VLOOKUP($B362,Kraftvärmeprod!$B$1:$AJ$550,MATCH(O$4,Kraftvärmeprod!$B$1:$AJ$1,0),FALSE)/1,0)-IFERROR(VLOOKUP($B362,'Slutlig allokering kvv'!$B$2:$AJ$550,MATCH(O$4,'Slutlig allokering kvv'!$B$1:$AJ$1,0),FALSE)/1,0)</f>
        <v>0</v>
      </c>
      <c r="P362">
        <f>IFERROR(VLOOKUP($B362,Kraftvärmeprod!$B$1:$AJ$550,MATCH(P$4,Kraftvärmeprod!$B$1:$AJ$1,0),FALSE)/1,0)-IFERROR(VLOOKUP($B362,'Slutlig allokering kvv'!$B$2:$AJ$550,MATCH(P$4,'Slutlig allokering kvv'!$B$1:$AJ$1,0),FALSE)/1,0)</f>
        <v>0</v>
      </c>
      <c r="Q362">
        <f>IFERROR(VLOOKUP($B362,Kraftvärmeprod!$B$1:$AJ$550,MATCH(Q$4,Kraftvärmeprod!$B$1:$AJ$1,0),FALSE)/1,0)-IFERROR(VLOOKUP($B362,'Slutlig allokering kvv'!$B$2:$AJ$550,MATCH(Q$4,'Slutlig allokering kvv'!$B$1:$AJ$1,0),FALSE)/1,0)</f>
        <v>0</v>
      </c>
      <c r="R362">
        <f>IFERROR(VLOOKUP($B362,Kraftvärmeprod!$B$1:$AJ$550,MATCH(R$4,Kraftvärmeprod!$B$1:$AJ$1,0),FALSE)/1,0)-IFERROR(VLOOKUP($B362,'Slutlig allokering kvv'!$B$2:$AJ$550,MATCH(R$4,'Slutlig allokering kvv'!$B$1:$AJ$1,0),FALSE)/1,0)</f>
        <v>0</v>
      </c>
      <c r="S362">
        <f>IFERROR(VLOOKUP($B362,Kraftvärmeprod!$B$1:$AJ$550,MATCH(S$4,Kraftvärmeprod!$B$1:$AJ$1,0),FALSE)/1,0)-IFERROR(VLOOKUP($B362,'Slutlig allokering kvv'!$B$2:$AJ$550,MATCH(S$4,'Slutlig allokering kvv'!$B$1:$AJ$1,0),FALSE)/1,0)</f>
        <v>0</v>
      </c>
      <c r="T362">
        <f>IFERROR(VLOOKUP($B362,Kraftvärmeprod!$B$1:$AJ$550,MATCH(T$4,Kraftvärmeprod!$B$1:$AJ$1,0),FALSE)/1,0)-IFERROR(VLOOKUP($B362,'Slutlig allokering kvv'!$B$2:$AJ$550,MATCH(T$4,'Slutlig allokering kvv'!$B$1:$AJ$1,0),FALSE)/1,0)</f>
        <v>0</v>
      </c>
      <c r="U362">
        <f>IFERROR(VLOOKUP($B362,Kraftvärmeprod!$B$1:$AJ$550,MATCH(U$4,Kraftvärmeprod!$B$1:$AJ$1,0),FALSE)/1,0)-IFERROR(VLOOKUP($B362,'Slutlig allokering kvv'!$B$2:$AJ$550,MATCH(U$4,'Slutlig allokering kvv'!$B$1:$AJ$1,0),FALSE)/1,0)</f>
        <v>0</v>
      </c>
      <c r="V362">
        <f>IFERROR(VLOOKUP($B362,Kraftvärmeprod!$B$1:$AJ$550,MATCH(V$4,Kraftvärmeprod!$B$1:$AJ$1,0),FALSE)/1,0)-IFERROR(VLOOKUP($B362,'Slutlig allokering kvv'!$B$2:$AJ$550,MATCH(V$4,'Slutlig allokering kvv'!$B$1:$AJ$1,0),FALSE)/1,0)</f>
        <v>0</v>
      </c>
      <c r="W362">
        <f>IFERROR(VLOOKUP($B362,Kraftvärmeprod!$B$1:$AJ$550,MATCH(W$4,Kraftvärmeprod!$B$1:$AJ$1,0),FALSE)/1,0)-IFERROR(VLOOKUP($B362,'Slutlig allokering kvv'!$B$2:$AJ$550,MATCH(W$4,'Slutlig allokering kvv'!$B$1:$AJ$1,0),FALSE)/1,0)</f>
        <v>0</v>
      </c>
      <c r="X362">
        <f>IFERROR(VLOOKUP($B362,Kraftvärmeprod!$B$1:$AJ$550,MATCH(X$4,Kraftvärmeprod!$B$1:$AJ$1,0),FALSE)/1,0)-IFERROR(VLOOKUP($B362,'Slutlig allokering kvv'!$B$2:$AJ$550,MATCH(X$4,'Slutlig allokering kvv'!$B$1:$AJ$1,0),FALSE)/1,0)</f>
        <v>0</v>
      </c>
      <c r="Y362">
        <f>IFERROR(VLOOKUP($B362,Kraftvärmeprod!$B$1:$AJ$550,MATCH(Y$4,Kraftvärmeprod!$B$1:$AJ$1,0),FALSE)/1,0)-IFERROR(VLOOKUP($B362,'Slutlig allokering kvv'!$B$2:$AJ$550,MATCH(Y$4,'Slutlig allokering kvv'!$B$1:$AJ$1,0),FALSE)/1,0)</f>
        <v>0</v>
      </c>
      <c r="Z362">
        <f>IFERROR(VLOOKUP($B362,Kraftvärmeprod!$B$1:$AJ$550,MATCH(Z$4,Kraftvärmeprod!$B$1:$AJ$1,0),FALSE)/1,0)-IFERROR(VLOOKUP($B362,'Slutlig allokering kvv'!$B$2:$AJ$550,MATCH(Z$4,'Slutlig allokering kvv'!$B$1:$AJ$1,0),FALSE)/1,0)</f>
        <v>0</v>
      </c>
      <c r="AA362">
        <f>IFERROR(VLOOKUP($B362,Kraftvärmeprod!$B$1:$AJ$550,MATCH(AA$4,Kraftvärmeprod!$B$1:$AJ$1,0),FALSE)/1,0)-IFERROR(VLOOKUP($B362,'Slutlig allokering kvv'!$B$2:$AJ$550,MATCH(AA$4,'Slutlig allokering kvv'!$B$1:$AJ$1,0),FALSE)/1,0)</f>
        <v>0</v>
      </c>
      <c r="AB362">
        <f>IFERROR(VLOOKUP($B362,Kraftvärmeprod!$B$1:$AJ$550,MATCH(AB$4,Kraftvärmeprod!$B$1:$AJ$1,0),FALSE)/1,0)-IFERROR(VLOOKUP($B362,'Slutlig allokering kvv'!$B$2:$AJ$550,MATCH(AB$4,'Slutlig allokering kvv'!$B$1:$AJ$1,0),FALSE)/1,0)</f>
        <v>0</v>
      </c>
      <c r="AC362">
        <f>IFERROR(VLOOKUP($B362,Kraftvärmeprod!$B$1:$AJ$550,MATCH(AC$4,Kraftvärmeprod!$B$1:$AJ$1,0),FALSE)/1,0)-IFERROR(VLOOKUP($B362,'Slutlig allokering kvv'!$B$2:$AJ$550,MATCH(AC$4,'Slutlig allokering kvv'!$B$1:$AJ$1,0),FALSE)/1,0)</f>
        <v>0</v>
      </c>
      <c r="AD362">
        <f>IFERROR(VLOOKUP($B362,Miljö!$B$1:$E$471,MATCH("Hjälpel kraftvärme (GWh)",Miljö!$B$1:$E$1,0),FALSE)/1,0)-IFERROR(VLOOKUP($B362,'Slutlig allokering kvv'!$B$2:$AJ$550,MATCH(AD$4,'Slutlig allokering kvv'!$B$1:$AJ$1,0),FALSE)/1,0)</f>
        <v>0</v>
      </c>
      <c r="AH362">
        <f t="shared" si="10"/>
        <v>0</v>
      </c>
      <c r="AJ362">
        <f>IFERROR(VLOOKUP($B362,'Slutlig allokering kvv'!$B$2:$AX$550,MATCH("Summa slutlig allokerad tillförd energi (utan hjälpel och rökgaskondensering):",'Slutlig allokering kvv'!$B$1:$AX$1,0),FALSE)/1,"")</f>
        <v>0</v>
      </c>
      <c r="AL362" s="195" t="str">
        <f>IFERROR(1-VLOOKUP($B362,'Slutlig allokering kvv'!$B$2:$AX$550,MATCH("Andel av bränsle i kvv som allokerats till värme, exklusive rökgaskondensering och hjälpel",'Slutlig allokering kvv'!$B$1:$AX$1,0),FALSE),"")</f>
        <v/>
      </c>
      <c r="AN362" s="195" t="str">
        <f t="shared" si="11"/>
        <v/>
      </c>
    </row>
    <row r="363" spans="1:40" x14ac:dyDescent="0.25">
      <c r="A363" s="2" t="s">
        <v>539</v>
      </c>
      <c r="B363" s="2" t="s">
        <v>539</v>
      </c>
      <c r="C363" t="str">
        <f>IFERROR(VLOOKUP($B363,Kraftvärmeprod!$B$1:$AH$479,MATCH(C$4,Kraftvärmeprod!$B$1:$AG$1,0),FALSE)/1,"")</f>
        <v/>
      </c>
      <c r="D363" t="str">
        <f>IFERROR(VLOOKUP($B363,Kraftvärmeprod!$B$1:$AH$479,MATCH(D$4,Kraftvärmeprod!$B$1:$AG$1,0),FALSE)/1,"")</f>
        <v/>
      </c>
      <c r="F363">
        <f>IFERROR(VLOOKUP($B363,Kraftvärmeprod!$B$1:$AJ$550,MATCH(F$4,Kraftvärmeprod!$B$1:$AJ$1,0),FALSE)/1,0)-IFERROR(VLOOKUP($B363,'Slutlig allokering kvv'!$B$2:$AJ$550,MATCH(F$4,'Slutlig allokering kvv'!$B$1:$AJ$1,0),FALSE)/1,0)</f>
        <v>0</v>
      </c>
      <c r="G363">
        <f>IFERROR(VLOOKUP($B363,Kraftvärmeprod!$B$1:$AJ$550,MATCH(G$4,Kraftvärmeprod!$B$1:$AJ$1,0),FALSE)/1,0)-IFERROR(VLOOKUP($B363,'Slutlig allokering kvv'!$B$2:$AJ$550,MATCH(G$4,'Slutlig allokering kvv'!$B$1:$AJ$1,0),FALSE)/1,0)</f>
        <v>0</v>
      </c>
      <c r="H363">
        <f>IFERROR(VLOOKUP($B363,Kraftvärmeprod!$B$1:$AJ$550,MATCH(H$4,Kraftvärmeprod!$B$1:$AJ$1,0),FALSE)/1,0)-IFERROR(VLOOKUP($B363,'Slutlig allokering kvv'!$B$2:$AJ$550,MATCH(H$4,'Slutlig allokering kvv'!$B$1:$AJ$1,0),FALSE)/1,0)</f>
        <v>0</v>
      </c>
      <c r="I363">
        <f>IFERROR(VLOOKUP($B363,Kraftvärmeprod!$B$1:$AJ$550,MATCH(I$4,Kraftvärmeprod!$B$1:$AJ$1,0),FALSE)/1,0)-IFERROR(VLOOKUP($B363,'Slutlig allokering kvv'!$B$2:$AJ$550,MATCH(I$4,'Slutlig allokering kvv'!$B$1:$AJ$1,0),FALSE)/1,0)</f>
        <v>0</v>
      </c>
      <c r="J363">
        <f>IFERROR(VLOOKUP($B363,Kraftvärmeprod!$B$1:$AJ$550,MATCH(J$4,Kraftvärmeprod!$B$1:$AJ$1,0),FALSE)/1,0)-IFERROR(VLOOKUP($B363,'Slutlig allokering kvv'!$B$2:$AJ$550,MATCH(J$4,'Slutlig allokering kvv'!$B$1:$AJ$1,0),FALSE)/1,0)</f>
        <v>0</v>
      </c>
      <c r="K363">
        <f>IFERROR(VLOOKUP($B363,Kraftvärmeprod!$B$1:$AJ$550,MATCH(K$4,Kraftvärmeprod!$B$1:$AJ$1,0),FALSE)/1,0)-IFERROR(VLOOKUP($B363,'Slutlig allokering kvv'!$B$2:$AJ$550,MATCH(K$4,'Slutlig allokering kvv'!$B$1:$AJ$1,0),FALSE)/1,0)</f>
        <v>0</v>
      </c>
      <c r="L363">
        <f>IFERROR(VLOOKUP($B363,Kraftvärmeprod!$B$1:$AJ$550,MATCH(L$4,Kraftvärmeprod!$B$1:$AJ$1,0),FALSE)/1,0)-IFERROR(VLOOKUP($B363,'Slutlig allokering kvv'!$B$2:$AJ$550,MATCH(L$4,'Slutlig allokering kvv'!$B$1:$AJ$1,0),FALSE)/1,0)</f>
        <v>0</v>
      </c>
      <c r="M363">
        <f>IFERROR(VLOOKUP($B363,Kraftvärmeprod!$B$1:$AJ$550,MATCH(M$4,Kraftvärmeprod!$B$1:$AJ$1,0),FALSE)/1,0)-IFERROR(VLOOKUP($B363,'Slutlig allokering kvv'!$B$2:$AJ$550,MATCH(M$4,'Slutlig allokering kvv'!$B$1:$AJ$1,0),FALSE)/1,0)</f>
        <v>0</v>
      </c>
      <c r="N363">
        <f>IFERROR(VLOOKUP($B363,Kraftvärmeprod!$B$1:$AJ$550,MATCH(N$4,Kraftvärmeprod!$B$1:$AJ$1,0),FALSE)/1,0)-IFERROR(VLOOKUP($B363,'Slutlig allokering kvv'!$B$2:$AJ$550,MATCH(N$4,'Slutlig allokering kvv'!$B$1:$AJ$1,0),FALSE)/1,0)</f>
        <v>0</v>
      </c>
      <c r="O363">
        <f>IFERROR(VLOOKUP($B363,Kraftvärmeprod!$B$1:$AJ$550,MATCH(O$4,Kraftvärmeprod!$B$1:$AJ$1,0),FALSE)/1,0)-IFERROR(VLOOKUP($B363,'Slutlig allokering kvv'!$B$2:$AJ$550,MATCH(O$4,'Slutlig allokering kvv'!$B$1:$AJ$1,0),FALSE)/1,0)</f>
        <v>0</v>
      </c>
      <c r="P363">
        <f>IFERROR(VLOOKUP($B363,Kraftvärmeprod!$B$1:$AJ$550,MATCH(P$4,Kraftvärmeprod!$B$1:$AJ$1,0),FALSE)/1,0)-IFERROR(VLOOKUP($B363,'Slutlig allokering kvv'!$B$2:$AJ$550,MATCH(P$4,'Slutlig allokering kvv'!$B$1:$AJ$1,0),FALSE)/1,0)</f>
        <v>0</v>
      </c>
      <c r="Q363">
        <f>IFERROR(VLOOKUP($B363,Kraftvärmeprod!$B$1:$AJ$550,MATCH(Q$4,Kraftvärmeprod!$B$1:$AJ$1,0),FALSE)/1,0)-IFERROR(VLOOKUP($B363,'Slutlig allokering kvv'!$B$2:$AJ$550,MATCH(Q$4,'Slutlig allokering kvv'!$B$1:$AJ$1,0),FALSE)/1,0)</f>
        <v>0</v>
      </c>
      <c r="R363">
        <f>IFERROR(VLOOKUP($B363,Kraftvärmeprod!$B$1:$AJ$550,MATCH(R$4,Kraftvärmeprod!$B$1:$AJ$1,0),FALSE)/1,0)-IFERROR(VLOOKUP($B363,'Slutlig allokering kvv'!$B$2:$AJ$550,MATCH(R$4,'Slutlig allokering kvv'!$B$1:$AJ$1,0),FALSE)/1,0)</f>
        <v>0</v>
      </c>
      <c r="S363">
        <f>IFERROR(VLOOKUP($B363,Kraftvärmeprod!$B$1:$AJ$550,MATCH(S$4,Kraftvärmeprod!$B$1:$AJ$1,0),FALSE)/1,0)-IFERROR(VLOOKUP($B363,'Slutlig allokering kvv'!$B$2:$AJ$550,MATCH(S$4,'Slutlig allokering kvv'!$B$1:$AJ$1,0),FALSE)/1,0)</f>
        <v>0</v>
      </c>
      <c r="T363">
        <f>IFERROR(VLOOKUP($B363,Kraftvärmeprod!$B$1:$AJ$550,MATCH(T$4,Kraftvärmeprod!$B$1:$AJ$1,0),FALSE)/1,0)-IFERROR(VLOOKUP($B363,'Slutlig allokering kvv'!$B$2:$AJ$550,MATCH(T$4,'Slutlig allokering kvv'!$B$1:$AJ$1,0),FALSE)/1,0)</f>
        <v>0</v>
      </c>
      <c r="U363">
        <f>IFERROR(VLOOKUP($B363,Kraftvärmeprod!$B$1:$AJ$550,MATCH(U$4,Kraftvärmeprod!$B$1:$AJ$1,0),FALSE)/1,0)-IFERROR(VLOOKUP($B363,'Slutlig allokering kvv'!$B$2:$AJ$550,MATCH(U$4,'Slutlig allokering kvv'!$B$1:$AJ$1,0),FALSE)/1,0)</f>
        <v>0</v>
      </c>
      <c r="V363">
        <f>IFERROR(VLOOKUP($B363,Kraftvärmeprod!$B$1:$AJ$550,MATCH(V$4,Kraftvärmeprod!$B$1:$AJ$1,0),FALSE)/1,0)-IFERROR(VLOOKUP($B363,'Slutlig allokering kvv'!$B$2:$AJ$550,MATCH(V$4,'Slutlig allokering kvv'!$B$1:$AJ$1,0),FALSE)/1,0)</f>
        <v>0</v>
      </c>
      <c r="W363">
        <f>IFERROR(VLOOKUP($B363,Kraftvärmeprod!$B$1:$AJ$550,MATCH(W$4,Kraftvärmeprod!$B$1:$AJ$1,0),FALSE)/1,0)-IFERROR(VLOOKUP($B363,'Slutlig allokering kvv'!$B$2:$AJ$550,MATCH(W$4,'Slutlig allokering kvv'!$B$1:$AJ$1,0),FALSE)/1,0)</f>
        <v>0</v>
      </c>
      <c r="X363">
        <f>IFERROR(VLOOKUP($B363,Kraftvärmeprod!$B$1:$AJ$550,MATCH(X$4,Kraftvärmeprod!$B$1:$AJ$1,0),FALSE)/1,0)-IFERROR(VLOOKUP($B363,'Slutlig allokering kvv'!$B$2:$AJ$550,MATCH(X$4,'Slutlig allokering kvv'!$B$1:$AJ$1,0),FALSE)/1,0)</f>
        <v>0</v>
      </c>
      <c r="Y363">
        <f>IFERROR(VLOOKUP($B363,Kraftvärmeprod!$B$1:$AJ$550,MATCH(Y$4,Kraftvärmeprod!$B$1:$AJ$1,0),FALSE)/1,0)-IFERROR(VLOOKUP($B363,'Slutlig allokering kvv'!$B$2:$AJ$550,MATCH(Y$4,'Slutlig allokering kvv'!$B$1:$AJ$1,0),FALSE)/1,0)</f>
        <v>0</v>
      </c>
      <c r="Z363">
        <f>IFERROR(VLOOKUP($B363,Kraftvärmeprod!$B$1:$AJ$550,MATCH(Z$4,Kraftvärmeprod!$B$1:$AJ$1,0),FALSE)/1,0)-IFERROR(VLOOKUP($B363,'Slutlig allokering kvv'!$B$2:$AJ$550,MATCH(Z$4,'Slutlig allokering kvv'!$B$1:$AJ$1,0),FALSE)/1,0)</f>
        <v>0</v>
      </c>
      <c r="AA363">
        <f>IFERROR(VLOOKUP($B363,Kraftvärmeprod!$B$1:$AJ$550,MATCH(AA$4,Kraftvärmeprod!$B$1:$AJ$1,0),FALSE)/1,0)-IFERROR(VLOOKUP($B363,'Slutlig allokering kvv'!$B$2:$AJ$550,MATCH(AA$4,'Slutlig allokering kvv'!$B$1:$AJ$1,0),FALSE)/1,0)</f>
        <v>0</v>
      </c>
      <c r="AB363">
        <f>IFERROR(VLOOKUP($B363,Kraftvärmeprod!$B$1:$AJ$550,MATCH(AB$4,Kraftvärmeprod!$B$1:$AJ$1,0),FALSE)/1,0)-IFERROR(VLOOKUP($B363,'Slutlig allokering kvv'!$B$2:$AJ$550,MATCH(AB$4,'Slutlig allokering kvv'!$B$1:$AJ$1,0),FALSE)/1,0)</f>
        <v>0</v>
      </c>
      <c r="AC363">
        <f>IFERROR(VLOOKUP($B363,Kraftvärmeprod!$B$1:$AJ$550,MATCH(AC$4,Kraftvärmeprod!$B$1:$AJ$1,0),FALSE)/1,0)-IFERROR(VLOOKUP($B363,'Slutlig allokering kvv'!$B$2:$AJ$550,MATCH(AC$4,'Slutlig allokering kvv'!$B$1:$AJ$1,0),FALSE)/1,0)</f>
        <v>0</v>
      </c>
      <c r="AD363">
        <f>IFERROR(VLOOKUP($B363,Miljö!$B$1:$E$471,MATCH("Hjälpel kraftvärme (GWh)",Miljö!$B$1:$E$1,0),FALSE)/1,0)-IFERROR(VLOOKUP($B363,'Slutlig allokering kvv'!$B$2:$AJ$550,MATCH(AD$4,'Slutlig allokering kvv'!$B$1:$AJ$1,0),FALSE)/1,0)</f>
        <v>0</v>
      </c>
      <c r="AH363">
        <f t="shared" si="10"/>
        <v>0</v>
      </c>
      <c r="AJ363">
        <f>IFERROR(VLOOKUP($B363,'Slutlig allokering kvv'!$B$2:$AX$550,MATCH("Summa slutlig allokerad tillförd energi (utan hjälpel och rökgaskondensering):",'Slutlig allokering kvv'!$B$1:$AX$1,0),FALSE)/1,"")</f>
        <v>0</v>
      </c>
      <c r="AL363" s="195" t="str">
        <f>IFERROR(1-VLOOKUP($B363,'Slutlig allokering kvv'!$B$2:$AX$550,MATCH("Andel av bränsle i kvv som allokerats till värme, exklusive rökgaskondensering och hjälpel",'Slutlig allokering kvv'!$B$1:$AX$1,0),FALSE),"")</f>
        <v/>
      </c>
      <c r="AN363" s="195" t="str">
        <f t="shared" si="11"/>
        <v/>
      </c>
    </row>
    <row r="364" spans="1:40" x14ac:dyDescent="0.25">
      <c r="A364" s="2" t="s">
        <v>542</v>
      </c>
      <c r="B364" s="2" t="s">
        <v>541</v>
      </c>
      <c r="C364" t="str">
        <f>IFERROR(VLOOKUP($B364,Kraftvärmeprod!$B$1:$AH$479,MATCH(C$4,Kraftvärmeprod!$B$1:$AG$1,0),FALSE)/1,"")</f>
        <v/>
      </c>
      <c r="D364" t="str">
        <f>IFERROR(VLOOKUP($B364,Kraftvärmeprod!$B$1:$AH$479,MATCH(D$4,Kraftvärmeprod!$B$1:$AG$1,0),FALSE)/1,"")</f>
        <v/>
      </c>
      <c r="F364">
        <f>IFERROR(VLOOKUP($B364,Kraftvärmeprod!$B$1:$AJ$550,MATCH(F$4,Kraftvärmeprod!$B$1:$AJ$1,0),FALSE)/1,0)-IFERROR(VLOOKUP($B364,'Slutlig allokering kvv'!$B$2:$AJ$550,MATCH(F$4,'Slutlig allokering kvv'!$B$1:$AJ$1,0),FALSE)/1,0)</f>
        <v>0</v>
      </c>
      <c r="G364">
        <f>IFERROR(VLOOKUP($B364,Kraftvärmeprod!$B$1:$AJ$550,MATCH(G$4,Kraftvärmeprod!$B$1:$AJ$1,0),FALSE)/1,0)-IFERROR(VLOOKUP($B364,'Slutlig allokering kvv'!$B$2:$AJ$550,MATCH(G$4,'Slutlig allokering kvv'!$B$1:$AJ$1,0),FALSE)/1,0)</f>
        <v>0</v>
      </c>
      <c r="H364">
        <f>IFERROR(VLOOKUP($B364,Kraftvärmeprod!$B$1:$AJ$550,MATCH(H$4,Kraftvärmeprod!$B$1:$AJ$1,0),FALSE)/1,0)-IFERROR(VLOOKUP($B364,'Slutlig allokering kvv'!$B$2:$AJ$550,MATCH(H$4,'Slutlig allokering kvv'!$B$1:$AJ$1,0),FALSE)/1,0)</f>
        <v>0</v>
      </c>
      <c r="I364">
        <f>IFERROR(VLOOKUP($B364,Kraftvärmeprod!$B$1:$AJ$550,MATCH(I$4,Kraftvärmeprod!$B$1:$AJ$1,0),FALSE)/1,0)-IFERROR(VLOOKUP($B364,'Slutlig allokering kvv'!$B$2:$AJ$550,MATCH(I$4,'Slutlig allokering kvv'!$B$1:$AJ$1,0),FALSE)/1,0)</f>
        <v>0</v>
      </c>
      <c r="J364">
        <f>IFERROR(VLOOKUP($B364,Kraftvärmeprod!$B$1:$AJ$550,MATCH(J$4,Kraftvärmeprod!$B$1:$AJ$1,0),FALSE)/1,0)-IFERROR(VLOOKUP($B364,'Slutlig allokering kvv'!$B$2:$AJ$550,MATCH(J$4,'Slutlig allokering kvv'!$B$1:$AJ$1,0),FALSE)/1,0)</f>
        <v>0</v>
      </c>
      <c r="K364">
        <f>IFERROR(VLOOKUP($B364,Kraftvärmeprod!$B$1:$AJ$550,MATCH(K$4,Kraftvärmeprod!$B$1:$AJ$1,0),FALSE)/1,0)-IFERROR(VLOOKUP($B364,'Slutlig allokering kvv'!$B$2:$AJ$550,MATCH(K$4,'Slutlig allokering kvv'!$B$1:$AJ$1,0),FALSE)/1,0)</f>
        <v>0</v>
      </c>
      <c r="L364">
        <f>IFERROR(VLOOKUP($B364,Kraftvärmeprod!$B$1:$AJ$550,MATCH(L$4,Kraftvärmeprod!$B$1:$AJ$1,0),FALSE)/1,0)-IFERROR(VLOOKUP($B364,'Slutlig allokering kvv'!$B$2:$AJ$550,MATCH(L$4,'Slutlig allokering kvv'!$B$1:$AJ$1,0),FALSE)/1,0)</f>
        <v>0</v>
      </c>
      <c r="M364">
        <f>IFERROR(VLOOKUP($B364,Kraftvärmeprod!$B$1:$AJ$550,MATCH(M$4,Kraftvärmeprod!$B$1:$AJ$1,0),FALSE)/1,0)-IFERROR(VLOOKUP($B364,'Slutlig allokering kvv'!$B$2:$AJ$550,MATCH(M$4,'Slutlig allokering kvv'!$B$1:$AJ$1,0),FALSE)/1,0)</f>
        <v>0</v>
      </c>
      <c r="N364">
        <f>IFERROR(VLOOKUP($B364,Kraftvärmeprod!$B$1:$AJ$550,MATCH(N$4,Kraftvärmeprod!$B$1:$AJ$1,0),FALSE)/1,0)-IFERROR(VLOOKUP($B364,'Slutlig allokering kvv'!$B$2:$AJ$550,MATCH(N$4,'Slutlig allokering kvv'!$B$1:$AJ$1,0),FALSE)/1,0)</f>
        <v>0</v>
      </c>
      <c r="O364">
        <f>IFERROR(VLOOKUP($B364,Kraftvärmeprod!$B$1:$AJ$550,MATCH(O$4,Kraftvärmeprod!$B$1:$AJ$1,0),FALSE)/1,0)-IFERROR(VLOOKUP($B364,'Slutlig allokering kvv'!$B$2:$AJ$550,MATCH(O$4,'Slutlig allokering kvv'!$B$1:$AJ$1,0),FALSE)/1,0)</f>
        <v>0</v>
      </c>
      <c r="P364">
        <f>IFERROR(VLOOKUP($B364,Kraftvärmeprod!$B$1:$AJ$550,MATCH(P$4,Kraftvärmeprod!$B$1:$AJ$1,0),FALSE)/1,0)-IFERROR(VLOOKUP($B364,'Slutlig allokering kvv'!$B$2:$AJ$550,MATCH(P$4,'Slutlig allokering kvv'!$B$1:$AJ$1,0),FALSE)/1,0)</f>
        <v>0</v>
      </c>
      <c r="Q364">
        <f>IFERROR(VLOOKUP($B364,Kraftvärmeprod!$B$1:$AJ$550,MATCH(Q$4,Kraftvärmeprod!$B$1:$AJ$1,0),FALSE)/1,0)-IFERROR(VLOOKUP($B364,'Slutlig allokering kvv'!$B$2:$AJ$550,MATCH(Q$4,'Slutlig allokering kvv'!$B$1:$AJ$1,0),FALSE)/1,0)</f>
        <v>0</v>
      </c>
      <c r="R364">
        <f>IFERROR(VLOOKUP($B364,Kraftvärmeprod!$B$1:$AJ$550,MATCH(R$4,Kraftvärmeprod!$B$1:$AJ$1,0),FALSE)/1,0)-IFERROR(VLOOKUP($B364,'Slutlig allokering kvv'!$B$2:$AJ$550,MATCH(R$4,'Slutlig allokering kvv'!$B$1:$AJ$1,0),FALSE)/1,0)</f>
        <v>0</v>
      </c>
      <c r="S364">
        <f>IFERROR(VLOOKUP($B364,Kraftvärmeprod!$B$1:$AJ$550,MATCH(S$4,Kraftvärmeprod!$B$1:$AJ$1,0),FALSE)/1,0)-IFERROR(VLOOKUP($B364,'Slutlig allokering kvv'!$B$2:$AJ$550,MATCH(S$4,'Slutlig allokering kvv'!$B$1:$AJ$1,0),FALSE)/1,0)</f>
        <v>0</v>
      </c>
      <c r="T364">
        <f>IFERROR(VLOOKUP($B364,Kraftvärmeprod!$B$1:$AJ$550,MATCH(T$4,Kraftvärmeprod!$B$1:$AJ$1,0),FALSE)/1,0)-IFERROR(VLOOKUP($B364,'Slutlig allokering kvv'!$B$2:$AJ$550,MATCH(T$4,'Slutlig allokering kvv'!$B$1:$AJ$1,0),FALSE)/1,0)</f>
        <v>0</v>
      </c>
      <c r="U364">
        <f>IFERROR(VLOOKUP($B364,Kraftvärmeprod!$B$1:$AJ$550,MATCH(U$4,Kraftvärmeprod!$B$1:$AJ$1,0),FALSE)/1,0)-IFERROR(VLOOKUP($B364,'Slutlig allokering kvv'!$B$2:$AJ$550,MATCH(U$4,'Slutlig allokering kvv'!$B$1:$AJ$1,0),FALSE)/1,0)</f>
        <v>0</v>
      </c>
      <c r="V364">
        <f>IFERROR(VLOOKUP($B364,Kraftvärmeprod!$B$1:$AJ$550,MATCH(V$4,Kraftvärmeprod!$B$1:$AJ$1,0),FALSE)/1,0)-IFERROR(VLOOKUP($B364,'Slutlig allokering kvv'!$B$2:$AJ$550,MATCH(V$4,'Slutlig allokering kvv'!$B$1:$AJ$1,0),FALSE)/1,0)</f>
        <v>0</v>
      </c>
      <c r="W364">
        <f>IFERROR(VLOOKUP($B364,Kraftvärmeprod!$B$1:$AJ$550,MATCH(W$4,Kraftvärmeprod!$B$1:$AJ$1,0),FALSE)/1,0)-IFERROR(VLOOKUP($B364,'Slutlig allokering kvv'!$B$2:$AJ$550,MATCH(W$4,'Slutlig allokering kvv'!$B$1:$AJ$1,0),FALSE)/1,0)</f>
        <v>0</v>
      </c>
      <c r="X364">
        <f>IFERROR(VLOOKUP($B364,Kraftvärmeprod!$B$1:$AJ$550,MATCH(X$4,Kraftvärmeprod!$B$1:$AJ$1,0),FALSE)/1,0)-IFERROR(VLOOKUP($B364,'Slutlig allokering kvv'!$B$2:$AJ$550,MATCH(X$4,'Slutlig allokering kvv'!$B$1:$AJ$1,0),FALSE)/1,0)</f>
        <v>0</v>
      </c>
      <c r="Y364">
        <f>IFERROR(VLOOKUP($B364,Kraftvärmeprod!$B$1:$AJ$550,MATCH(Y$4,Kraftvärmeprod!$B$1:$AJ$1,0),FALSE)/1,0)-IFERROR(VLOOKUP($B364,'Slutlig allokering kvv'!$B$2:$AJ$550,MATCH(Y$4,'Slutlig allokering kvv'!$B$1:$AJ$1,0),FALSE)/1,0)</f>
        <v>0</v>
      </c>
      <c r="Z364">
        <f>IFERROR(VLOOKUP($B364,Kraftvärmeprod!$B$1:$AJ$550,MATCH(Z$4,Kraftvärmeprod!$B$1:$AJ$1,0),FALSE)/1,0)-IFERROR(VLOOKUP($B364,'Slutlig allokering kvv'!$B$2:$AJ$550,MATCH(Z$4,'Slutlig allokering kvv'!$B$1:$AJ$1,0),FALSE)/1,0)</f>
        <v>0</v>
      </c>
      <c r="AA364">
        <f>IFERROR(VLOOKUP($B364,Kraftvärmeprod!$B$1:$AJ$550,MATCH(AA$4,Kraftvärmeprod!$B$1:$AJ$1,0),FALSE)/1,0)-IFERROR(VLOOKUP($B364,'Slutlig allokering kvv'!$B$2:$AJ$550,MATCH(AA$4,'Slutlig allokering kvv'!$B$1:$AJ$1,0),FALSE)/1,0)</f>
        <v>0</v>
      </c>
      <c r="AB364">
        <f>IFERROR(VLOOKUP($B364,Kraftvärmeprod!$B$1:$AJ$550,MATCH(AB$4,Kraftvärmeprod!$B$1:$AJ$1,0),FALSE)/1,0)-IFERROR(VLOOKUP($B364,'Slutlig allokering kvv'!$B$2:$AJ$550,MATCH(AB$4,'Slutlig allokering kvv'!$B$1:$AJ$1,0),FALSE)/1,0)</f>
        <v>0</v>
      </c>
      <c r="AC364">
        <f>IFERROR(VLOOKUP($B364,Kraftvärmeprod!$B$1:$AJ$550,MATCH(AC$4,Kraftvärmeprod!$B$1:$AJ$1,0),FALSE)/1,0)-IFERROR(VLOOKUP($B364,'Slutlig allokering kvv'!$B$2:$AJ$550,MATCH(AC$4,'Slutlig allokering kvv'!$B$1:$AJ$1,0),FALSE)/1,0)</f>
        <v>0</v>
      </c>
      <c r="AD364">
        <f>IFERROR(VLOOKUP($B364,Miljö!$B$1:$E$471,MATCH("Hjälpel kraftvärme (GWh)",Miljö!$B$1:$E$1,0),FALSE)/1,0)-IFERROR(VLOOKUP($B364,'Slutlig allokering kvv'!$B$2:$AJ$550,MATCH(AD$4,'Slutlig allokering kvv'!$B$1:$AJ$1,0),FALSE)/1,0)</f>
        <v>0</v>
      </c>
      <c r="AH364">
        <f t="shared" si="10"/>
        <v>0</v>
      </c>
      <c r="AJ364">
        <f>IFERROR(VLOOKUP($B364,'Slutlig allokering kvv'!$B$2:$AX$550,MATCH("Summa slutlig allokerad tillförd energi (utan hjälpel och rökgaskondensering):",'Slutlig allokering kvv'!$B$1:$AX$1,0),FALSE)/1,"")</f>
        <v>0</v>
      </c>
      <c r="AL364" s="195" t="str">
        <f>IFERROR(1-VLOOKUP($B364,'Slutlig allokering kvv'!$B$2:$AX$550,MATCH("Andel av bränsle i kvv som allokerats till värme, exklusive rökgaskondensering och hjälpel",'Slutlig allokering kvv'!$B$1:$AX$1,0),FALSE),"")</f>
        <v/>
      </c>
      <c r="AN364" s="195" t="str">
        <f t="shared" si="11"/>
        <v/>
      </c>
    </row>
    <row r="365" spans="1:40" x14ac:dyDescent="0.25">
      <c r="A365" s="2" t="s">
        <v>543</v>
      </c>
      <c r="B365" s="2" t="s">
        <v>544</v>
      </c>
      <c r="C365" t="str">
        <f>IFERROR(VLOOKUP($B365,Kraftvärmeprod!$B$1:$AH$479,MATCH(C$4,Kraftvärmeprod!$B$1:$AG$1,0),FALSE)/1,"")</f>
        <v/>
      </c>
      <c r="D365" t="str">
        <f>IFERROR(VLOOKUP($B365,Kraftvärmeprod!$B$1:$AH$479,MATCH(D$4,Kraftvärmeprod!$B$1:$AG$1,0),FALSE)/1,"")</f>
        <v/>
      </c>
      <c r="F365">
        <f>IFERROR(VLOOKUP($B365,Kraftvärmeprod!$B$1:$AJ$550,MATCH(F$4,Kraftvärmeprod!$B$1:$AJ$1,0),FALSE)/1,0)-IFERROR(VLOOKUP($B365,'Slutlig allokering kvv'!$B$2:$AJ$550,MATCH(F$4,'Slutlig allokering kvv'!$B$1:$AJ$1,0),FALSE)/1,0)</f>
        <v>0</v>
      </c>
      <c r="G365">
        <f>IFERROR(VLOOKUP($B365,Kraftvärmeprod!$B$1:$AJ$550,MATCH(G$4,Kraftvärmeprod!$B$1:$AJ$1,0),FALSE)/1,0)-IFERROR(VLOOKUP($B365,'Slutlig allokering kvv'!$B$2:$AJ$550,MATCH(G$4,'Slutlig allokering kvv'!$B$1:$AJ$1,0),FALSE)/1,0)</f>
        <v>0</v>
      </c>
      <c r="H365">
        <f>IFERROR(VLOOKUP($B365,Kraftvärmeprod!$B$1:$AJ$550,MATCH(H$4,Kraftvärmeprod!$B$1:$AJ$1,0),FALSE)/1,0)-IFERROR(VLOOKUP($B365,'Slutlig allokering kvv'!$B$2:$AJ$550,MATCH(H$4,'Slutlig allokering kvv'!$B$1:$AJ$1,0),FALSE)/1,0)</f>
        <v>0</v>
      </c>
      <c r="I365">
        <f>IFERROR(VLOOKUP($B365,Kraftvärmeprod!$B$1:$AJ$550,MATCH(I$4,Kraftvärmeprod!$B$1:$AJ$1,0),FALSE)/1,0)-IFERROR(VLOOKUP($B365,'Slutlig allokering kvv'!$B$2:$AJ$550,MATCH(I$4,'Slutlig allokering kvv'!$B$1:$AJ$1,0),FALSE)/1,0)</f>
        <v>0</v>
      </c>
      <c r="J365">
        <f>IFERROR(VLOOKUP($B365,Kraftvärmeprod!$B$1:$AJ$550,MATCH(J$4,Kraftvärmeprod!$B$1:$AJ$1,0),FALSE)/1,0)-IFERROR(VLOOKUP($B365,'Slutlig allokering kvv'!$B$2:$AJ$550,MATCH(J$4,'Slutlig allokering kvv'!$B$1:$AJ$1,0),FALSE)/1,0)</f>
        <v>0</v>
      </c>
      <c r="K365">
        <f>IFERROR(VLOOKUP($B365,Kraftvärmeprod!$B$1:$AJ$550,MATCH(K$4,Kraftvärmeprod!$B$1:$AJ$1,0),FALSE)/1,0)-IFERROR(VLOOKUP($B365,'Slutlig allokering kvv'!$B$2:$AJ$550,MATCH(K$4,'Slutlig allokering kvv'!$B$1:$AJ$1,0),FALSE)/1,0)</f>
        <v>0</v>
      </c>
      <c r="L365">
        <f>IFERROR(VLOOKUP($B365,Kraftvärmeprod!$B$1:$AJ$550,MATCH(L$4,Kraftvärmeprod!$B$1:$AJ$1,0),FALSE)/1,0)-IFERROR(VLOOKUP($B365,'Slutlig allokering kvv'!$B$2:$AJ$550,MATCH(L$4,'Slutlig allokering kvv'!$B$1:$AJ$1,0),FALSE)/1,0)</f>
        <v>0</v>
      </c>
      <c r="M365">
        <f>IFERROR(VLOOKUP($B365,Kraftvärmeprod!$B$1:$AJ$550,MATCH(M$4,Kraftvärmeprod!$B$1:$AJ$1,0),FALSE)/1,0)-IFERROR(VLOOKUP($B365,'Slutlig allokering kvv'!$B$2:$AJ$550,MATCH(M$4,'Slutlig allokering kvv'!$B$1:$AJ$1,0),FALSE)/1,0)</f>
        <v>0</v>
      </c>
      <c r="N365">
        <f>IFERROR(VLOOKUP($B365,Kraftvärmeprod!$B$1:$AJ$550,MATCH(N$4,Kraftvärmeprod!$B$1:$AJ$1,0),FALSE)/1,0)-IFERROR(VLOOKUP($B365,'Slutlig allokering kvv'!$B$2:$AJ$550,MATCH(N$4,'Slutlig allokering kvv'!$B$1:$AJ$1,0),FALSE)/1,0)</f>
        <v>0</v>
      </c>
      <c r="O365">
        <f>IFERROR(VLOOKUP($B365,Kraftvärmeprod!$B$1:$AJ$550,MATCH(O$4,Kraftvärmeprod!$B$1:$AJ$1,0),FALSE)/1,0)-IFERROR(VLOOKUP($B365,'Slutlig allokering kvv'!$B$2:$AJ$550,MATCH(O$4,'Slutlig allokering kvv'!$B$1:$AJ$1,0),FALSE)/1,0)</f>
        <v>0</v>
      </c>
      <c r="P365">
        <f>IFERROR(VLOOKUP($B365,Kraftvärmeprod!$B$1:$AJ$550,MATCH(P$4,Kraftvärmeprod!$B$1:$AJ$1,0),FALSE)/1,0)-IFERROR(VLOOKUP($B365,'Slutlig allokering kvv'!$B$2:$AJ$550,MATCH(P$4,'Slutlig allokering kvv'!$B$1:$AJ$1,0),FALSE)/1,0)</f>
        <v>0</v>
      </c>
      <c r="Q365">
        <f>IFERROR(VLOOKUP($B365,Kraftvärmeprod!$B$1:$AJ$550,MATCH(Q$4,Kraftvärmeprod!$B$1:$AJ$1,0),FALSE)/1,0)-IFERROR(VLOOKUP($B365,'Slutlig allokering kvv'!$B$2:$AJ$550,MATCH(Q$4,'Slutlig allokering kvv'!$B$1:$AJ$1,0),FALSE)/1,0)</f>
        <v>0</v>
      </c>
      <c r="R365">
        <f>IFERROR(VLOOKUP($B365,Kraftvärmeprod!$B$1:$AJ$550,MATCH(R$4,Kraftvärmeprod!$B$1:$AJ$1,0),FALSE)/1,0)-IFERROR(VLOOKUP($B365,'Slutlig allokering kvv'!$B$2:$AJ$550,MATCH(R$4,'Slutlig allokering kvv'!$B$1:$AJ$1,0),FALSE)/1,0)</f>
        <v>0</v>
      </c>
      <c r="S365">
        <f>IFERROR(VLOOKUP($B365,Kraftvärmeprod!$B$1:$AJ$550,MATCH(S$4,Kraftvärmeprod!$B$1:$AJ$1,0),FALSE)/1,0)-IFERROR(VLOOKUP($B365,'Slutlig allokering kvv'!$B$2:$AJ$550,MATCH(S$4,'Slutlig allokering kvv'!$B$1:$AJ$1,0),FALSE)/1,0)</f>
        <v>0</v>
      </c>
      <c r="T365">
        <f>IFERROR(VLOOKUP($B365,Kraftvärmeprod!$B$1:$AJ$550,MATCH(T$4,Kraftvärmeprod!$B$1:$AJ$1,0),FALSE)/1,0)-IFERROR(VLOOKUP($B365,'Slutlig allokering kvv'!$B$2:$AJ$550,MATCH(T$4,'Slutlig allokering kvv'!$B$1:$AJ$1,0),FALSE)/1,0)</f>
        <v>0</v>
      </c>
      <c r="U365">
        <f>IFERROR(VLOOKUP($B365,Kraftvärmeprod!$B$1:$AJ$550,MATCH(U$4,Kraftvärmeprod!$B$1:$AJ$1,0),FALSE)/1,0)-IFERROR(VLOOKUP($B365,'Slutlig allokering kvv'!$B$2:$AJ$550,MATCH(U$4,'Slutlig allokering kvv'!$B$1:$AJ$1,0),FALSE)/1,0)</f>
        <v>0</v>
      </c>
      <c r="V365">
        <f>IFERROR(VLOOKUP($B365,Kraftvärmeprod!$B$1:$AJ$550,MATCH(V$4,Kraftvärmeprod!$B$1:$AJ$1,0),FALSE)/1,0)-IFERROR(VLOOKUP($B365,'Slutlig allokering kvv'!$B$2:$AJ$550,MATCH(V$4,'Slutlig allokering kvv'!$B$1:$AJ$1,0),FALSE)/1,0)</f>
        <v>0</v>
      </c>
      <c r="W365">
        <f>IFERROR(VLOOKUP($B365,Kraftvärmeprod!$B$1:$AJ$550,MATCH(W$4,Kraftvärmeprod!$B$1:$AJ$1,0),FALSE)/1,0)-IFERROR(VLOOKUP($B365,'Slutlig allokering kvv'!$B$2:$AJ$550,MATCH(W$4,'Slutlig allokering kvv'!$B$1:$AJ$1,0),FALSE)/1,0)</f>
        <v>0</v>
      </c>
      <c r="X365">
        <f>IFERROR(VLOOKUP($B365,Kraftvärmeprod!$B$1:$AJ$550,MATCH(X$4,Kraftvärmeprod!$B$1:$AJ$1,0),FALSE)/1,0)-IFERROR(VLOOKUP($B365,'Slutlig allokering kvv'!$B$2:$AJ$550,MATCH(X$4,'Slutlig allokering kvv'!$B$1:$AJ$1,0),FALSE)/1,0)</f>
        <v>0</v>
      </c>
      <c r="Y365">
        <f>IFERROR(VLOOKUP($B365,Kraftvärmeprod!$B$1:$AJ$550,MATCH(Y$4,Kraftvärmeprod!$B$1:$AJ$1,0),FALSE)/1,0)-IFERROR(VLOOKUP($B365,'Slutlig allokering kvv'!$B$2:$AJ$550,MATCH(Y$4,'Slutlig allokering kvv'!$B$1:$AJ$1,0),FALSE)/1,0)</f>
        <v>0</v>
      </c>
      <c r="Z365">
        <f>IFERROR(VLOOKUP($B365,Kraftvärmeprod!$B$1:$AJ$550,MATCH(Z$4,Kraftvärmeprod!$B$1:$AJ$1,0),FALSE)/1,0)-IFERROR(VLOOKUP($B365,'Slutlig allokering kvv'!$B$2:$AJ$550,MATCH(Z$4,'Slutlig allokering kvv'!$B$1:$AJ$1,0),FALSE)/1,0)</f>
        <v>0</v>
      </c>
      <c r="AA365">
        <f>IFERROR(VLOOKUP($B365,Kraftvärmeprod!$B$1:$AJ$550,MATCH(AA$4,Kraftvärmeprod!$B$1:$AJ$1,0),FALSE)/1,0)-IFERROR(VLOOKUP($B365,'Slutlig allokering kvv'!$B$2:$AJ$550,MATCH(AA$4,'Slutlig allokering kvv'!$B$1:$AJ$1,0),FALSE)/1,0)</f>
        <v>0</v>
      </c>
      <c r="AB365">
        <f>IFERROR(VLOOKUP($B365,Kraftvärmeprod!$B$1:$AJ$550,MATCH(AB$4,Kraftvärmeprod!$B$1:$AJ$1,0),FALSE)/1,0)-IFERROR(VLOOKUP($B365,'Slutlig allokering kvv'!$B$2:$AJ$550,MATCH(AB$4,'Slutlig allokering kvv'!$B$1:$AJ$1,0),FALSE)/1,0)</f>
        <v>0</v>
      </c>
      <c r="AC365">
        <f>IFERROR(VLOOKUP($B365,Kraftvärmeprod!$B$1:$AJ$550,MATCH(AC$4,Kraftvärmeprod!$B$1:$AJ$1,0),FALSE)/1,0)-IFERROR(VLOOKUP($B365,'Slutlig allokering kvv'!$B$2:$AJ$550,MATCH(AC$4,'Slutlig allokering kvv'!$B$1:$AJ$1,0),FALSE)/1,0)</f>
        <v>0</v>
      </c>
      <c r="AD365">
        <f>IFERROR(VLOOKUP($B365,Miljö!$B$1:$E$471,MATCH("Hjälpel kraftvärme (GWh)",Miljö!$B$1:$E$1,0),FALSE)/1,0)-IFERROR(VLOOKUP($B365,'Slutlig allokering kvv'!$B$2:$AJ$550,MATCH(AD$4,'Slutlig allokering kvv'!$B$1:$AJ$1,0),FALSE)/1,0)</f>
        <v>0</v>
      </c>
      <c r="AH365">
        <f t="shared" si="10"/>
        <v>0</v>
      </c>
      <c r="AJ365">
        <f>IFERROR(VLOOKUP($B365,'Slutlig allokering kvv'!$B$2:$AX$550,MATCH("Summa slutlig allokerad tillförd energi (utan hjälpel och rökgaskondensering):",'Slutlig allokering kvv'!$B$1:$AX$1,0),FALSE)/1,"")</f>
        <v>0</v>
      </c>
      <c r="AL365" s="195" t="str">
        <f>IFERROR(1-VLOOKUP($B365,'Slutlig allokering kvv'!$B$2:$AX$550,MATCH("Andel av bränsle i kvv som allokerats till värme, exklusive rökgaskondensering och hjälpel",'Slutlig allokering kvv'!$B$1:$AX$1,0),FALSE),"")</f>
        <v/>
      </c>
      <c r="AN365" s="195" t="str">
        <f t="shared" si="11"/>
        <v/>
      </c>
    </row>
    <row r="366" spans="1:40" x14ac:dyDescent="0.25">
      <c r="A366" s="2" t="s">
        <v>545</v>
      </c>
      <c r="B366" s="2" t="s">
        <v>546</v>
      </c>
      <c r="C366">
        <f>IFERROR(VLOOKUP($B366,Kraftvärmeprod!$B$1:$AH$479,MATCH(C$4,Kraftvärmeprod!$B$1:$AG$1,0),FALSE)/1,"")</f>
        <v>103.9</v>
      </c>
      <c r="D366">
        <f>IFERROR(VLOOKUP($B366,Kraftvärmeprod!$B$1:$AH$479,MATCH(D$4,Kraftvärmeprod!$B$1:$AG$1,0),FALSE)/1,"")</f>
        <v>31.9</v>
      </c>
      <c r="F366">
        <f>IFERROR(VLOOKUP($B366,Kraftvärmeprod!$B$1:$AJ$550,MATCH(F$4,Kraftvärmeprod!$B$1:$AJ$1,0),FALSE)/1,0)-IFERROR(VLOOKUP($B366,'Slutlig allokering kvv'!$B$2:$AJ$550,MATCH(F$4,'Slutlig allokering kvv'!$B$1:$AJ$1,0),FALSE)/1,0)</f>
        <v>0</v>
      </c>
      <c r="G366">
        <f>IFERROR(VLOOKUP($B366,Kraftvärmeprod!$B$1:$AJ$550,MATCH(G$4,Kraftvärmeprod!$B$1:$AJ$1,0),FALSE)/1,0)-IFERROR(VLOOKUP($B366,'Slutlig allokering kvv'!$B$2:$AJ$550,MATCH(G$4,'Slutlig allokering kvv'!$B$1:$AJ$1,0),FALSE)/1,0)</f>
        <v>0</v>
      </c>
      <c r="H366">
        <f>IFERROR(VLOOKUP($B366,Kraftvärmeprod!$B$1:$AJ$550,MATCH(H$4,Kraftvärmeprod!$B$1:$AJ$1,0),FALSE)/1,0)-IFERROR(VLOOKUP($B366,'Slutlig allokering kvv'!$B$2:$AJ$550,MATCH(H$4,'Slutlig allokering kvv'!$B$1:$AJ$1,0),FALSE)/1,0)</f>
        <v>0</v>
      </c>
      <c r="I366">
        <f>IFERROR(VLOOKUP($B366,Kraftvärmeprod!$B$1:$AJ$550,MATCH(I$4,Kraftvärmeprod!$B$1:$AJ$1,0),FALSE)/1,0)-IFERROR(VLOOKUP($B366,'Slutlig allokering kvv'!$B$2:$AJ$550,MATCH(I$4,'Slutlig allokering kvv'!$B$1:$AJ$1,0),FALSE)/1,0)</f>
        <v>0</v>
      </c>
      <c r="J366">
        <f>IFERROR(VLOOKUP($B366,Kraftvärmeprod!$B$1:$AJ$550,MATCH(J$4,Kraftvärmeprod!$B$1:$AJ$1,0),FALSE)/1,0)-IFERROR(VLOOKUP($B366,'Slutlig allokering kvv'!$B$2:$AJ$550,MATCH(J$4,'Slutlig allokering kvv'!$B$1:$AJ$1,0),FALSE)/1,0)</f>
        <v>0</v>
      </c>
      <c r="K366">
        <f>IFERROR(VLOOKUP($B366,Kraftvärmeprod!$B$1:$AJ$550,MATCH(K$4,Kraftvärmeprod!$B$1:$AJ$1,0),FALSE)/1,0)-IFERROR(VLOOKUP($B366,'Slutlig allokering kvv'!$B$2:$AJ$550,MATCH(K$4,'Slutlig allokering kvv'!$B$1:$AJ$1,0),FALSE)/1,0)</f>
        <v>0</v>
      </c>
      <c r="L366">
        <f>IFERROR(VLOOKUP($B366,Kraftvärmeprod!$B$1:$AJ$550,MATCH(L$4,Kraftvärmeprod!$B$1:$AJ$1,0),FALSE)/1,0)-IFERROR(VLOOKUP($B366,'Slutlig allokering kvv'!$B$2:$AJ$550,MATCH(L$4,'Slutlig allokering kvv'!$B$1:$AJ$1,0),FALSE)/1,0)</f>
        <v>64.583500000000015</v>
      </c>
      <c r="M366">
        <f>IFERROR(VLOOKUP($B366,Kraftvärmeprod!$B$1:$AJ$550,MATCH(M$4,Kraftvärmeprod!$B$1:$AJ$1,0),FALSE)/1,0)-IFERROR(VLOOKUP($B366,'Slutlig allokering kvv'!$B$2:$AJ$550,MATCH(M$4,'Slutlig allokering kvv'!$B$1:$AJ$1,0),FALSE)/1,0)</f>
        <v>12.756699999999999</v>
      </c>
      <c r="N366">
        <f>IFERROR(VLOOKUP($B366,Kraftvärmeprod!$B$1:$AJ$550,MATCH(N$4,Kraftvärmeprod!$B$1:$AJ$1,0),FALSE)/1,0)-IFERROR(VLOOKUP($B366,'Slutlig allokering kvv'!$B$2:$AJ$550,MATCH(N$4,'Slutlig allokering kvv'!$B$1:$AJ$1,0),FALSE)/1,0)</f>
        <v>0</v>
      </c>
      <c r="O366">
        <f>IFERROR(VLOOKUP($B366,Kraftvärmeprod!$B$1:$AJ$550,MATCH(O$4,Kraftvärmeprod!$B$1:$AJ$1,0),FALSE)/1,0)-IFERROR(VLOOKUP($B366,'Slutlig allokering kvv'!$B$2:$AJ$550,MATCH(O$4,'Slutlig allokering kvv'!$B$1:$AJ$1,0),FALSE)/1,0)</f>
        <v>0</v>
      </c>
      <c r="P366">
        <f>IFERROR(VLOOKUP($B366,Kraftvärmeprod!$B$1:$AJ$550,MATCH(P$4,Kraftvärmeprod!$B$1:$AJ$1,0),FALSE)/1,0)-IFERROR(VLOOKUP($B366,'Slutlig allokering kvv'!$B$2:$AJ$550,MATCH(P$4,'Slutlig allokering kvv'!$B$1:$AJ$1,0),FALSE)/1,0)</f>
        <v>0</v>
      </c>
      <c r="Q366">
        <f>IFERROR(VLOOKUP($B366,Kraftvärmeprod!$B$1:$AJ$550,MATCH(Q$4,Kraftvärmeprod!$B$1:$AJ$1,0),FALSE)/1,0)-IFERROR(VLOOKUP($B366,'Slutlig allokering kvv'!$B$2:$AJ$550,MATCH(Q$4,'Slutlig allokering kvv'!$B$1:$AJ$1,0),FALSE)/1,0)</f>
        <v>0</v>
      </c>
      <c r="R366">
        <f>IFERROR(VLOOKUP($B366,Kraftvärmeprod!$B$1:$AJ$550,MATCH(R$4,Kraftvärmeprod!$B$1:$AJ$1,0),FALSE)/1,0)-IFERROR(VLOOKUP($B366,'Slutlig allokering kvv'!$B$2:$AJ$550,MATCH(R$4,'Slutlig allokering kvv'!$B$1:$AJ$1,0),FALSE)/1,0)</f>
        <v>0</v>
      </c>
      <c r="S366">
        <f>IFERROR(VLOOKUP($B366,Kraftvärmeprod!$B$1:$AJ$550,MATCH(S$4,Kraftvärmeprod!$B$1:$AJ$1,0),FALSE)/1,0)-IFERROR(VLOOKUP($B366,'Slutlig allokering kvv'!$B$2:$AJ$550,MATCH(S$4,'Slutlig allokering kvv'!$B$1:$AJ$1,0),FALSE)/1,0)</f>
        <v>0</v>
      </c>
      <c r="T366">
        <f>IFERROR(VLOOKUP($B366,Kraftvärmeprod!$B$1:$AJ$550,MATCH(T$4,Kraftvärmeprod!$B$1:$AJ$1,0),FALSE)/1,0)-IFERROR(VLOOKUP($B366,'Slutlig allokering kvv'!$B$2:$AJ$550,MATCH(T$4,'Slutlig allokering kvv'!$B$1:$AJ$1,0),FALSE)/1,0)</f>
        <v>0</v>
      </c>
      <c r="U366">
        <f>IFERROR(VLOOKUP($B366,Kraftvärmeprod!$B$1:$AJ$550,MATCH(U$4,Kraftvärmeprod!$B$1:$AJ$1,0),FALSE)/1,0)-IFERROR(VLOOKUP($B366,'Slutlig allokering kvv'!$B$2:$AJ$550,MATCH(U$4,'Slutlig allokering kvv'!$B$1:$AJ$1,0),FALSE)/1,0)</f>
        <v>0</v>
      </c>
      <c r="V366">
        <f>IFERROR(VLOOKUP($B366,Kraftvärmeprod!$B$1:$AJ$550,MATCH(V$4,Kraftvärmeprod!$B$1:$AJ$1,0),FALSE)/1,0)-IFERROR(VLOOKUP($B366,'Slutlig allokering kvv'!$B$2:$AJ$550,MATCH(V$4,'Slutlig allokering kvv'!$B$1:$AJ$1,0),FALSE)/1,0)</f>
        <v>0</v>
      </c>
      <c r="W366">
        <f>IFERROR(VLOOKUP($B366,Kraftvärmeprod!$B$1:$AJ$550,MATCH(W$4,Kraftvärmeprod!$B$1:$AJ$1,0),FALSE)/1,0)-IFERROR(VLOOKUP($B366,'Slutlig allokering kvv'!$B$2:$AJ$550,MATCH(W$4,'Slutlig allokering kvv'!$B$1:$AJ$1,0),FALSE)/1,0)</f>
        <v>0</v>
      </c>
      <c r="X366">
        <f>IFERROR(VLOOKUP($B366,Kraftvärmeprod!$B$1:$AJ$550,MATCH(X$4,Kraftvärmeprod!$B$1:$AJ$1,0),FALSE)/1,0)-IFERROR(VLOOKUP($B366,'Slutlig allokering kvv'!$B$2:$AJ$550,MATCH(X$4,'Slutlig allokering kvv'!$B$1:$AJ$1,0),FALSE)/1,0)</f>
        <v>0</v>
      </c>
      <c r="Y366">
        <f>IFERROR(VLOOKUP($B366,Kraftvärmeprod!$B$1:$AJ$550,MATCH(Y$4,Kraftvärmeprod!$B$1:$AJ$1,0),FALSE)/1,0)-IFERROR(VLOOKUP($B366,'Slutlig allokering kvv'!$B$2:$AJ$550,MATCH(Y$4,'Slutlig allokering kvv'!$B$1:$AJ$1,0),FALSE)/1,0)</f>
        <v>0</v>
      </c>
      <c r="Z366">
        <f>IFERROR(VLOOKUP($B366,Kraftvärmeprod!$B$1:$AJ$550,MATCH(Z$4,Kraftvärmeprod!$B$1:$AJ$1,0),FALSE)/1,0)-IFERROR(VLOOKUP($B366,'Slutlig allokering kvv'!$B$2:$AJ$550,MATCH(Z$4,'Slutlig allokering kvv'!$B$1:$AJ$1,0),FALSE)/1,0)</f>
        <v>0</v>
      </c>
      <c r="AA366">
        <f>IFERROR(VLOOKUP($B366,Kraftvärmeprod!$B$1:$AJ$550,MATCH(AA$4,Kraftvärmeprod!$B$1:$AJ$1,0),FALSE)/1,0)-IFERROR(VLOOKUP($B366,'Slutlig allokering kvv'!$B$2:$AJ$550,MATCH(AA$4,'Slutlig allokering kvv'!$B$1:$AJ$1,0),FALSE)/1,0)</f>
        <v>0</v>
      </c>
      <c r="AB366">
        <f>IFERROR(VLOOKUP($B366,Kraftvärmeprod!$B$1:$AJ$550,MATCH(AB$4,Kraftvärmeprod!$B$1:$AJ$1,0),FALSE)/1,0)-IFERROR(VLOOKUP($B366,'Slutlig allokering kvv'!$B$2:$AJ$550,MATCH(AB$4,'Slutlig allokering kvv'!$B$1:$AJ$1,0),FALSE)/1,0)</f>
        <v>0</v>
      </c>
      <c r="AC366">
        <f>IFERROR(VLOOKUP($B366,Kraftvärmeprod!$B$1:$AJ$550,MATCH(AC$4,Kraftvärmeprod!$B$1:$AJ$1,0),FALSE)/1,0)-IFERROR(VLOOKUP($B366,'Slutlig allokering kvv'!$B$2:$AJ$550,MATCH(AC$4,'Slutlig allokering kvv'!$B$1:$AJ$1,0),FALSE)/1,0)</f>
        <v>0</v>
      </c>
      <c r="AD366">
        <f>IFERROR(VLOOKUP($B366,Miljö!$B$1:$E$471,MATCH("Hjälpel kraftvärme (GWh)",Miljö!$B$1:$E$1,0),FALSE)/1,0)-IFERROR(VLOOKUP($B366,'Slutlig allokering kvv'!$B$2:$AJ$550,MATCH(AD$4,'Slutlig allokering kvv'!$B$1:$AJ$1,0),FALSE)/1,0)</f>
        <v>2.2002000000000002</v>
      </c>
      <c r="AH366">
        <f t="shared" si="10"/>
        <v>77.34020000000001</v>
      </c>
      <c r="AJ366">
        <f>IFERROR(VLOOKUP($B366,'Slutlig allokering kvv'!$B$2:$AX$550,MATCH("Summa slutlig allokerad tillförd energi (utan hjälpel och rökgaskondensering):",'Slutlig allokering kvv'!$B$1:$AX$1,0),FALSE)/1,"")</f>
        <v>96.65979999999999</v>
      </c>
      <c r="AL366" s="195">
        <f>IFERROR(1-VLOOKUP($B366,'Slutlig allokering kvv'!$B$2:$AX$550,MATCH("Andel av bränsle i kvv som allokerats till värme, exklusive rökgaskondensering och hjälpel",'Slutlig allokering kvv'!$B$1:$AX$1,0),FALSE),"")</f>
        <v>0.44448390804597704</v>
      </c>
      <c r="AN366" s="195">
        <f t="shared" si="11"/>
        <v>0.44448390804597709</v>
      </c>
    </row>
    <row r="367" spans="1:40" x14ac:dyDescent="0.25">
      <c r="A367" s="2" t="s">
        <v>547</v>
      </c>
      <c r="B367" s="2" t="s">
        <v>548</v>
      </c>
      <c r="C367" t="str">
        <f>IFERROR(VLOOKUP($B367,Kraftvärmeprod!$B$1:$AH$479,MATCH(C$4,Kraftvärmeprod!$B$1:$AG$1,0),FALSE)/1,"")</f>
        <v/>
      </c>
      <c r="D367" t="str">
        <f>IFERROR(VLOOKUP($B367,Kraftvärmeprod!$B$1:$AH$479,MATCH(D$4,Kraftvärmeprod!$B$1:$AG$1,0),FALSE)/1,"")</f>
        <v/>
      </c>
      <c r="F367">
        <f>IFERROR(VLOOKUP($B367,Kraftvärmeprod!$B$1:$AJ$550,MATCH(F$4,Kraftvärmeprod!$B$1:$AJ$1,0),FALSE)/1,0)-IFERROR(VLOOKUP($B367,'Slutlig allokering kvv'!$B$2:$AJ$550,MATCH(F$4,'Slutlig allokering kvv'!$B$1:$AJ$1,0),FALSE)/1,0)</f>
        <v>0</v>
      </c>
      <c r="G367">
        <f>IFERROR(VLOOKUP($B367,Kraftvärmeprod!$B$1:$AJ$550,MATCH(G$4,Kraftvärmeprod!$B$1:$AJ$1,0),FALSE)/1,0)-IFERROR(VLOOKUP($B367,'Slutlig allokering kvv'!$B$2:$AJ$550,MATCH(G$4,'Slutlig allokering kvv'!$B$1:$AJ$1,0),FALSE)/1,0)</f>
        <v>0</v>
      </c>
      <c r="H367">
        <f>IFERROR(VLOOKUP($B367,Kraftvärmeprod!$B$1:$AJ$550,MATCH(H$4,Kraftvärmeprod!$B$1:$AJ$1,0),FALSE)/1,0)-IFERROR(VLOOKUP($B367,'Slutlig allokering kvv'!$B$2:$AJ$550,MATCH(H$4,'Slutlig allokering kvv'!$B$1:$AJ$1,0),FALSE)/1,0)</f>
        <v>0</v>
      </c>
      <c r="I367">
        <f>IFERROR(VLOOKUP($B367,Kraftvärmeprod!$B$1:$AJ$550,MATCH(I$4,Kraftvärmeprod!$B$1:$AJ$1,0),FALSE)/1,0)-IFERROR(VLOOKUP($B367,'Slutlig allokering kvv'!$B$2:$AJ$550,MATCH(I$4,'Slutlig allokering kvv'!$B$1:$AJ$1,0),FALSE)/1,0)</f>
        <v>0</v>
      </c>
      <c r="J367">
        <f>IFERROR(VLOOKUP($B367,Kraftvärmeprod!$B$1:$AJ$550,MATCH(J$4,Kraftvärmeprod!$B$1:$AJ$1,0),FALSE)/1,0)-IFERROR(VLOOKUP($B367,'Slutlig allokering kvv'!$B$2:$AJ$550,MATCH(J$4,'Slutlig allokering kvv'!$B$1:$AJ$1,0),FALSE)/1,0)</f>
        <v>0</v>
      </c>
      <c r="K367">
        <f>IFERROR(VLOOKUP($B367,Kraftvärmeprod!$B$1:$AJ$550,MATCH(K$4,Kraftvärmeprod!$B$1:$AJ$1,0),FALSE)/1,0)-IFERROR(VLOOKUP($B367,'Slutlig allokering kvv'!$B$2:$AJ$550,MATCH(K$4,'Slutlig allokering kvv'!$B$1:$AJ$1,0),FALSE)/1,0)</f>
        <v>0</v>
      </c>
      <c r="L367">
        <f>IFERROR(VLOOKUP($B367,Kraftvärmeprod!$B$1:$AJ$550,MATCH(L$4,Kraftvärmeprod!$B$1:$AJ$1,0),FALSE)/1,0)-IFERROR(VLOOKUP($B367,'Slutlig allokering kvv'!$B$2:$AJ$550,MATCH(L$4,'Slutlig allokering kvv'!$B$1:$AJ$1,0),FALSE)/1,0)</f>
        <v>0</v>
      </c>
      <c r="M367">
        <f>IFERROR(VLOOKUP($B367,Kraftvärmeprod!$B$1:$AJ$550,MATCH(M$4,Kraftvärmeprod!$B$1:$AJ$1,0),FALSE)/1,0)-IFERROR(VLOOKUP($B367,'Slutlig allokering kvv'!$B$2:$AJ$550,MATCH(M$4,'Slutlig allokering kvv'!$B$1:$AJ$1,0),FALSE)/1,0)</f>
        <v>0</v>
      </c>
      <c r="N367">
        <f>IFERROR(VLOOKUP($B367,Kraftvärmeprod!$B$1:$AJ$550,MATCH(N$4,Kraftvärmeprod!$B$1:$AJ$1,0),FALSE)/1,0)-IFERROR(VLOOKUP($B367,'Slutlig allokering kvv'!$B$2:$AJ$550,MATCH(N$4,'Slutlig allokering kvv'!$B$1:$AJ$1,0),FALSE)/1,0)</f>
        <v>0</v>
      </c>
      <c r="O367">
        <f>IFERROR(VLOOKUP($B367,Kraftvärmeprod!$B$1:$AJ$550,MATCH(O$4,Kraftvärmeprod!$B$1:$AJ$1,0),FALSE)/1,0)-IFERROR(VLOOKUP($B367,'Slutlig allokering kvv'!$B$2:$AJ$550,MATCH(O$4,'Slutlig allokering kvv'!$B$1:$AJ$1,0),FALSE)/1,0)</f>
        <v>0</v>
      </c>
      <c r="P367">
        <f>IFERROR(VLOOKUP($B367,Kraftvärmeprod!$B$1:$AJ$550,MATCH(P$4,Kraftvärmeprod!$B$1:$AJ$1,0),FALSE)/1,0)-IFERROR(VLOOKUP($B367,'Slutlig allokering kvv'!$B$2:$AJ$550,MATCH(P$4,'Slutlig allokering kvv'!$B$1:$AJ$1,0),FALSE)/1,0)</f>
        <v>0</v>
      </c>
      <c r="Q367">
        <f>IFERROR(VLOOKUP($B367,Kraftvärmeprod!$B$1:$AJ$550,MATCH(Q$4,Kraftvärmeprod!$B$1:$AJ$1,0),FALSE)/1,0)-IFERROR(VLOOKUP($B367,'Slutlig allokering kvv'!$B$2:$AJ$550,MATCH(Q$4,'Slutlig allokering kvv'!$B$1:$AJ$1,0),FALSE)/1,0)</f>
        <v>0</v>
      </c>
      <c r="R367">
        <f>IFERROR(VLOOKUP($B367,Kraftvärmeprod!$B$1:$AJ$550,MATCH(R$4,Kraftvärmeprod!$B$1:$AJ$1,0),FALSE)/1,0)-IFERROR(VLOOKUP($B367,'Slutlig allokering kvv'!$B$2:$AJ$550,MATCH(R$4,'Slutlig allokering kvv'!$B$1:$AJ$1,0),FALSE)/1,0)</f>
        <v>0</v>
      </c>
      <c r="S367">
        <f>IFERROR(VLOOKUP($B367,Kraftvärmeprod!$B$1:$AJ$550,MATCH(S$4,Kraftvärmeprod!$B$1:$AJ$1,0),FALSE)/1,0)-IFERROR(VLOOKUP($B367,'Slutlig allokering kvv'!$B$2:$AJ$550,MATCH(S$4,'Slutlig allokering kvv'!$B$1:$AJ$1,0),FALSE)/1,0)</f>
        <v>0</v>
      </c>
      <c r="T367">
        <f>IFERROR(VLOOKUP($B367,Kraftvärmeprod!$B$1:$AJ$550,MATCH(T$4,Kraftvärmeprod!$B$1:$AJ$1,0),FALSE)/1,0)-IFERROR(VLOOKUP($B367,'Slutlig allokering kvv'!$B$2:$AJ$550,MATCH(T$4,'Slutlig allokering kvv'!$B$1:$AJ$1,0),FALSE)/1,0)</f>
        <v>0</v>
      </c>
      <c r="U367">
        <f>IFERROR(VLOOKUP($B367,Kraftvärmeprod!$B$1:$AJ$550,MATCH(U$4,Kraftvärmeprod!$B$1:$AJ$1,0),FALSE)/1,0)-IFERROR(VLOOKUP($B367,'Slutlig allokering kvv'!$B$2:$AJ$550,MATCH(U$4,'Slutlig allokering kvv'!$B$1:$AJ$1,0),FALSE)/1,0)</f>
        <v>0</v>
      </c>
      <c r="V367">
        <f>IFERROR(VLOOKUP($B367,Kraftvärmeprod!$B$1:$AJ$550,MATCH(V$4,Kraftvärmeprod!$B$1:$AJ$1,0),FALSE)/1,0)-IFERROR(VLOOKUP($B367,'Slutlig allokering kvv'!$B$2:$AJ$550,MATCH(V$4,'Slutlig allokering kvv'!$B$1:$AJ$1,0),FALSE)/1,0)</f>
        <v>0</v>
      </c>
      <c r="W367">
        <f>IFERROR(VLOOKUP($B367,Kraftvärmeprod!$B$1:$AJ$550,MATCH(W$4,Kraftvärmeprod!$B$1:$AJ$1,0),FALSE)/1,0)-IFERROR(VLOOKUP($B367,'Slutlig allokering kvv'!$B$2:$AJ$550,MATCH(W$4,'Slutlig allokering kvv'!$B$1:$AJ$1,0),FALSE)/1,0)</f>
        <v>0</v>
      </c>
      <c r="X367">
        <f>IFERROR(VLOOKUP($B367,Kraftvärmeprod!$B$1:$AJ$550,MATCH(X$4,Kraftvärmeprod!$B$1:$AJ$1,0),FALSE)/1,0)-IFERROR(VLOOKUP($B367,'Slutlig allokering kvv'!$B$2:$AJ$550,MATCH(X$4,'Slutlig allokering kvv'!$B$1:$AJ$1,0),FALSE)/1,0)</f>
        <v>0</v>
      </c>
      <c r="Y367">
        <f>IFERROR(VLOOKUP($B367,Kraftvärmeprod!$B$1:$AJ$550,MATCH(Y$4,Kraftvärmeprod!$B$1:$AJ$1,0),FALSE)/1,0)-IFERROR(VLOOKUP($B367,'Slutlig allokering kvv'!$B$2:$AJ$550,MATCH(Y$4,'Slutlig allokering kvv'!$B$1:$AJ$1,0),FALSE)/1,0)</f>
        <v>0</v>
      </c>
      <c r="Z367">
        <f>IFERROR(VLOOKUP($B367,Kraftvärmeprod!$B$1:$AJ$550,MATCH(Z$4,Kraftvärmeprod!$B$1:$AJ$1,0),FALSE)/1,0)-IFERROR(VLOOKUP($B367,'Slutlig allokering kvv'!$B$2:$AJ$550,MATCH(Z$4,'Slutlig allokering kvv'!$B$1:$AJ$1,0),FALSE)/1,0)</f>
        <v>0</v>
      </c>
      <c r="AA367">
        <f>IFERROR(VLOOKUP($B367,Kraftvärmeprod!$B$1:$AJ$550,MATCH(AA$4,Kraftvärmeprod!$B$1:$AJ$1,0),FALSE)/1,0)-IFERROR(VLOOKUP($B367,'Slutlig allokering kvv'!$B$2:$AJ$550,MATCH(AA$4,'Slutlig allokering kvv'!$B$1:$AJ$1,0),FALSE)/1,0)</f>
        <v>0</v>
      </c>
      <c r="AB367">
        <f>IFERROR(VLOOKUP($B367,Kraftvärmeprod!$B$1:$AJ$550,MATCH(AB$4,Kraftvärmeprod!$B$1:$AJ$1,0),FALSE)/1,0)-IFERROR(VLOOKUP($B367,'Slutlig allokering kvv'!$B$2:$AJ$550,MATCH(AB$4,'Slutlig allokering kvv'!$B$1:$AJ$1,0),FALSE)/1,0)</f>
        <v>0</v>
      </c>
      <c r="AC367">
        <f>IFERROR(VLOOKUP($B367,Kraftvärmeprod!$B$1:$AJ$550,MATCH(AC$4,Kraftvärmeprod!$B$1:$AJ$1,0),FALSE)/1,0)-IFERROR(VLOOKUP($B367,'Slutlig allokering kvv'!$B$2:$AJ$550,MATCH(AC$4,'Slutlig allokering kvv'!$B$1:$AJ$1,0),FALSE)/1,0)</f>
        <v>0</v>
      </c>
      <c r="AD367">
        <f>IFERROR(VLOOKUP($B367,Miljö!$B$1:$E$471,MATCH("Hjälpel kraftvärme (GWh)",Miljö!$B$1:$E$1,0),FALSE)/1,0)-IFERROR(VLOOKUP($B367,'Slutlig allokering kvv'!$B$2:$AJ$550,MATCH(AD$4,'Slutlig allokering kvv'!$B$1:$AJ$1,0),FALSE)/1,0)</f>
        <v>0</v>
      </c>
      <c r="AH367">
        <f t="shared" si="10"/>
        <v>0</v>
      </c>
      <c r="AJ367">
        <f>IFERROR(VLOOKUP($B367,'Slutlig allokering kvv'!$B$2:$AX$550,MATCH("Summa slutlig allokerad tillförd energi (utan hjälpel och rökgaskondensering):",'Slutlig allokering kvv'!$B$1:$AX$1,0),FALSE)/1,"")</f>
        <v>0</v>
      </c>
      <c r="AL367" s="195" t="str">
        <f>IFERROR(1-VLOOKUP($B367,'Slutlig allokering kvv'!$B$2:$AX$550,MATCH("Andel av bränsle i kvv som allokerats till värme, exklusive rökgaskondensering och hjälpel",'Slutlig allokering kvv'!$B$1:$AX$1,0),FALSE),"")</f>
        <v/>
      </c>
      <c r="AN367" s="195" t="str">
        <f t="shared" si="11"/>
        <v/>
      </c>
    </row>
    <row r="368" spans="1:40" x14ac:dyDescent="0.25">
      <c r="A368" s="2" t="s">
        <v>549</v>
      </c>
      <c r="B368" s="2" t="s">
        <v>550</v>
      </c>
      <c r="C368">
        <f>IFERROR(VLOOKUP($B368,Kraftvärmeprod!$B$1:$AH$479,MATCH(C$4,Kraftvärmeprod!$B$1:$AG$1,0),FALSE)/1,"")</f>
        <v>90.6</v>
      </c>
      <c r="D368">
        <f>IFERROR(VLOOKUP($B368,Kraftvärmeprod!$B$1:$AH$479,MATCH(D$4,Kraftvärmeprod!$B$1:$AG$1,0),FALSE)/1,"")</f>
        <v>22</v>
      </c>
      <c r="F368">
        <f>IFERROR(VLOOKUP($B368,Kraftvärmeprod!$B$1:$AJ$550,MATCH(F$4,Kraftvärmeprod!$B$1:$AJ$1,0),FALSE)/1,0)-IFERROR(VLOOKUP($B368,'Slutlig allokering kvv'!$B$2:$AJ$550,MATCH(F$4,'Slutlig allokering kvv'!$B$1:$AJ$1,0),FALSE)/1,0)</f>
        <v>0</v>
      </c>
      <c r="G368">
        <f>IFERROR(VLOOKUP($B368,Kraftvärmeprod!$B$1:$AJ$550,MATCH(G$4,Kraftvärmeprod!$B$1:$AJ$1,0),FALSE)/1,0)-IFERROR(VLOOKUP($B368,'Slutlig allokering kvv'!$B$2:$AJ$550,MATCH(G$4,'Slutlig allokering kvv'!$B$1:$AJ$1,0),FALSE)/1,0)</f>
        <v>0</v>
      </c>
      <c r="H368">
        <f>IFERROR(VLOOKUP($B368,Kraftvärmeprod!$B$1:$AJ$550,MATCH(H$4,Kraftvärmeprod!$B$1:$AJ$1,0),FALSE)/1,0)-IFERROR(VLOOKUP($B368,'Slutlig allokering kvv'!$B$2:$AJ$550,MATCH(H$4,'Slutlig allokering kvv'!$B$1:$AJ$1,0),FALSE)/1,0)</f>
        <v>0</v>
      </c>
      <c r="I368">
        <f>IFERROR(VLOOKUP($B368,Kraftvärmeprod!$B$1:$AJ$550,MATCH(I$4,Kraftvärmeprod!$B$1:$AJ$1,0),FALSE)/1,0)-IFERROR(VLOOKUP($B368,'Slutlig allokering kvv'!$B$2:$AJ$550,MATCH(I$4,'Slutlig allokering kvv'!$B$1:$AJ$1,0),FALSE)/1,0)</f>
        <v>0</v>
      </c>
      <c r="J368">
        <f>IFERROR(VLOOKUP($B368,Kraftvärmeprod!$B$1:$AJ$550,MATCH(J$4,Kraftvärmeprod!$B$1:$AJ$1,0),FALSE)/1,0)-IFERROR(VLOOKUP($B368,'Slutlig allokering kvv'!$B$2:$AJ$550,MATCH(J$4,'Slutlig allokering kvv'!$B$1:$AJ$1,0),FALSE)/1,0)</f>
        <v>0</v>
      </c>
      <c r="K368">
        <f>IFERROR(VLOOKUP($B368,Kraftvärmeprod!$B$1:$AJ$550,MATCH(K$4,Kraftvärmeprod!$B$1:$AJ$1,0),FALSE)/1,0)-IFERROR(VLOOKUP($B368,'Slutlig allokering kvv'!$B$2:$AJ$550,MATCH(K$4,'Slutlig allokering kvv'!$B$1:$AJ$1,0),FALSE)/1,0)</f>
        <v>0</v>
      </c>
      <c r="L368">
        <f>IFERROR(VLOOKUP($B368,Kraftvärmeprod!$B$1:$AJ$550,MATCH(L$4,Kraftvärmeprod!$B$1:$AJ$1,0),FALSE)/1,0)-IFERROR(VLOOKUP($B368,'Slutlig allokering kvv'!$B$2:$AJ$550,MATCH(L$4,'Slutlig allokering kvv'!$B$1:$AJ$1,0),FALSE)/1,0)</f>
        <v>52.902199999999993</v>
      </c>
      <c r="M368">
        <f>IFERROR(VLOOKUP($B368,Kraftvärmeprod!$B$1:$AJ$550,MATCH(M$4,Kraftvärmeprod!$B$1:$AJ$1,0),FALSE)/1,0)-IFERROR(VLOOKUP($B368,'Slutlig allokering kvv'!$B$2:$AJ$550,MATCH(M$4,'Slutlig allokering kvv'!$B$1:$AJ$1,0),FALSE)/1,0)</f>
        <v>0</v>
      </c>
      <c r="N368">
        <f>IFERROR(VLOOKUP($B368,Kraftvärmeprod!$B$1:$AJ$550,MATCH(N$4,Kraftvärmeprod!$B$1:$AJ$1,0),FALSE)/1,0)-IFERROR(VLOOKUP($B368,'Slutlig allokering kvv'!$B$2:$AJ$550,MATCH(N$4,'Slutlig allokering kvv'!$B$1:$AJ$1,0),FALSE)/1,0)</f>
        <v>0</v>
      </c>
      <c r="O368">
        <f>IFERROR(VLOOKUP($B368,Kraftvärmeprod!$B$1:$AJ$550,MATCH(O$4,Kraftvärmeprod!$B$1:$AJ$1,0),FALSE)/1,0)-IFERROR(VLOOKUP($B368,'Slutlig allokering kvv'!$B$2:$AJ$550,MATCH(O$4,'Slutlig allokering kvv'!$B$1:$AJ$1,0),FALSE)/1,0)</f>
        <v>0</v>
      </c>
      <c r="P368">
        <f>IFERROR(VLOOKUP($B368,Kraftvärmeprod!$B$1:$AJ$550,MATCH(P$4,Kraftvärmeprod!$B$1:$AJ$1,0),FALSE)/1,0)-IFERROR(VLOOKUP($B368,'Slutlig allokering kvv'!$B$2:$AJ$550,MATCH(P$4,'Slutlig allokering kvv'!$B$1:$AJ$1,0),FALSE)/1,0)</f>
        <v>0</v>
      </c>
      <c r="Q368">
        <f>IFERROR(VLOOKUP($B368,Kraftvärmeprod!$B$1:$AJ$550,MATCH(Q$4,Kraftvärmeprod!$B$1:$AJ$1,0),FALSE)/1,0)-IFERROR(VLOOKUP($B368,'Slutlig allokering kvv'!$B$2:$AJ$550,MATCH(Q$4,'Slutlig allokering kvv'!$B$1:$AJ$1,0),FALSE)/1,0)</f>
        <v>0</v>
      </c>
      <c r="R368">
        <f>IFERROR(VLOOKUP($B368,Kraftvärmeprod!$B$1:$AJ$550,MATCH(R$4,Kraftvärmeprod!$B$1:$AJ$1,0),FALSE)/1,0)-IFERROR(VLOOKUP($B368,'Slutlig allokering kvv'!$B$2:$AJ$550,MATCH(R$4,'Slutlig allokering kvv'!$B$1:$AJ$1,0),FALSE)/1,0)</f>
        <v>0</v>
      </c>
      <c r="S368">
        <f>IFERROR(VLOOKUP($B368,Kraftvärmeprod!$B$1:$AJ$550,MATCH(S$4,Kraftvärmeprod!$B$1:$AJ$1,0),FALSE)/1,0)-IFERROR(VLOOKUP($B368,'Slutlig allokering kvv'!$B$2:$AJ$550,MATCH(S$4,'Slutlig allokering kvv'!$B$1:$AJ$1,0),FALSE)/1,0)</f>
        <v>0</v>
      </c>
      <c r="T368">
        <f>IFERROR(VLOOKUP($B368,Kraftvärmeprod!$B$1:$AJ$550,MATCH(T$4,Kraftvärmeprod!$B$1:$AJ$1,0),FALSE)/1,0)-IFERROR(VLOOKUP($B368,'Slutlig allokering kvv'!$B$2:$AJ$550,MATCH(T$4,'Slutlig allokering kvv'!$B$1:$AJ$1,0),FALSE)/1,0)</f>
        <v>0</v>
      </c>
      <c r="U368">
        <f>IFERROR(VLOOKUP($B368,Kraftvärmeprod!$B$1:$AJ$550,MATCH(U$4,Kraftvärmeprod!$B$1:$AJ$1,0),FALSE)/1,0)-IFERROR(VLOOKUP($B368,'Slutlig allokering kvv'!$B$2:$AJ$550,MATCH(U$4,'Slutlig allokering kvv'!$B$1:$AJ$1,0),FALSE)/1,0)</f>
        <v>0</v>
      </c>
      <c r="V368">
        <f>IFERROR(VLOOKUP($B368,Kraftvärmeprod!$B$1:$AJ$550,MATCH(V$4,Kraftvärmeprod!$B$1:$AJ$1,0),FALSE)/1,0)-IFERROR(VLOOKUP($B368,'Slutlig allokering kvv'!$B$2:$AJ$550,MATCH(V$4,'Slutlig allokering kvv'!$B$1:$AJ$1,0),FALSE)/1,0)</f>
        <v>0</v>
      </c>
      <c r="W368">
        <f>IFERROR(VLOOKUP($B368,Kraftvärmeprod!$B$1:$AJ$550,MATCH(W$4,Kraftvärmeprod!$B$1:$AJ$1,0),FALSE)/1,0)-IFERROR(VLOOKUP($B368,'Slutlig allokering kvv'!$B$2:$AJ$550,MATCH(W$4,'Slutlig allokering kvv'!$B$1:$AJ$1,0),FALSE)/1,0)</f>
        <v>0</v>
      </c>
      <c r="X368">
        <f>IFERROR(VLOOKUP($B368,Kraftvärmeprod!$B$1:$AJ$550,MATCH(X$4,Kraftvärmeprod!$B$1:$AJ$1,0),FALSE)/1,0)-IFERROR(VLOOKUP($B368,'Slutlig allokering kvv'!$B$2:$AJ$550,MATCH(X$4,'Slutlig allokering kvv'!$B$1:$AJ$1,0),FALSE)/1,0)</f>
        <v>0</v>
      </c>
      <c r="Y368">
        <f>IFERROR(VLOOKUP($B368,Kraftvärmeprod!$B$1:$AJ$550,MATCH(Y$4,Kraftvärmeprod!$B$1:$AJ$1,0),FALSE)/1,0)-IFERROR(VLOOKUP($B368,'Slutlig allokering kvv'!$B$2:$AJ$550,MATCH(Y$4,'Slutlig allokering kvv'!$B$1:$AJ$1,0),FALSE)/1,0)</f>
        <v>0</v>
      </c>
      <c r="Z368">
        <f>IFERROR(VLOOKUP($B368,Kraftvärmeprod!$B$1:$AJ$550,MATCH(Z$4,Kraftvärmeprod!$B$1:$AJ$1,0),FALSE)/1,0)-IFERROR(VLOOKUP($B368,'Slutlig allokering kvv'!$B$2:$AJ$550,MATCH(Z$4,'Slutlig allokering kvv'!$B$1:$AJ$1,0),FALSE)/1,0)</f>
        <v>0</v>
      </c>
      <c r="AA368">
        <f>IFERROR(VLOOKUP($B368,Kraftvärmeprod!$B$1:$AJ$550,MATCH(AA$4,Kraftvärmeprod!$B$1:$AJ$1,0),FALSE)/1,0)-IFERROR(VLOOKUP($B368,'Slutlig allokering kvv'!$B$2:$AJ$550,MATCH(AA$4,'Slutlig allokering kvv'!$B$1:$AJ$1,0),FALSE)/1,0)</f>
        <v>0</v>
      </c>
      <c r="AB368">
        <f>IFERROR(VLOOKUP($B368,Kraftvärmeprod!$B$1:$AJ$550,MATCH(AB$4,Kraftvärmeprod!$B$1:$AJ$1,0),FALSE)/1,0)-IFERROR(VLOOKUP($B368,'Slutlig allokering kvv'!$B$2:$AJ$550,MATCH(AB$4,'Slutlig allokering kvv'!$B$1:$AJ$1,0),FALSE)/1,0)</f>
        <v>0</v>
      </c>
      <c r="AC368">
        <f>IFERROR(VLOOKUP($B368,Kraftvärmeprod!$B$1:$AJ$550,MATCH(AC$4,Kraftvärmeprod!$B$1:$AJ$1,0),FALSE)/1,0)-IFERROR(VLOOKUP($B368,'Slutlig allokering kvv'!$B$2:$AJ$550,MATCH(AC$4,'Slutlig allokering kvv'!$B$1:$AJ$1,0),FALSE)/1,0)</f>
        <v>0</v>
      </c>
      <c r="AD368">
        <f>IFERROR(VLOOKUP($B368,Miljö!$B$1:$E$471,MATCH("Hjälpel kraftvärme (GWh)",Miljö!$B$1:$E$1,0),FALSE)/1,0)-IFERROR(VLOOKUP($B368,'Slutlig allokering kvv'!$B$2:$AJ$550,MATCH(AD$4,'Slutlig allokering kvv'!$B$1:$AJ$1,0),FALSE)/1,0)</f>
        <v>1.43398</v>
      </c>
      <c r="AH368">
        <f t="shared" si="10"/>
        <v>52.902199999999993</v>
      </c>
      <c r="AJ368">
        <f>IFERROR(VLOOKUP($B368,'Slutlig allokering kvv'!$B$2:$AX$550,MATCH("Summa slutlig allokerad tillförd energi (utan hjälpel och rökgaskondensering):",'Slutlig allokering kvv'!$B$1:$AX$1,0),FALSE)/1,"")</f>
        <v>83.597800000000007</v>
      </c>
      <c r="AL368" s="195">
        <f>IFERROR(1-VLOOKUP($B368,'Slutlig allokering kvv'!$B$2:$AX$550,MATCH("Andel av bränsle i kvv som allokerats till värme, exklusive rökgaskondensering och hjälpel",'Slutlig allokering kvv'!$B$1:$AX$1,0),FALSE),"")</f>
        <v>0.38756190476190466</v>
      </c>
      <c r="AN368" s="195">
        <f t="shared" si="11"/>
        <v>0.38756190476190472</v>
      </c>
    </row>
    <row r="369" spans="1:40" x14ac:dyDescent="0.25">
      <c r="A369" s="2" t="s">
        <v>741</v>
      </c>
      <c r="B369" s="5" t="s">
        <v>1064</v>
      </c>
      <c r="C369" t="str">
        <f>IFERROR(VLOOKUP($B369,Kraftvärmeprod!$B$1:$AH$479,MATCH(C$4,Kraftvärmeprod!$B$1:$AG$1,0),FALSE)/1,"")</f>
        <v/>
      </c>
      <c r="D369" t="str">
        <f>IFERROR(VLOOKUP($B369,Kraftvärmeprod!$B$1:$AH$479,MATCH(D$4,Kraftvärmeprod!$B$1:$AG$1,0),FALSE)/1,"")</f>
        <v/>
      </c>
      <c r="F369">
        <f>IFERROR(VLOOKUP($B369,Kraftvärmeprod!$B$1:$AJ$550,MATCH(F$4,Kraftvärmeprod!$B$1:$AJ$1,0),FALSE)/1,0)-IFERROR(VLOOKUP($B369,'Slutlig allokering kvv'!$B$2:$AJ$550,MATCH(F$4,'Slutlig allokering kvv'!$B$1:$AJ$1,0),FALSE)/1,0)</f>
        <v>0</v>
      </c>
      <c r="G369">
        <f>IFERROR(VLOOKUP($B369,Kraftvärmeprod!$B$1:$AJ$550,MATCH(G$4,Kraftvärmeprod!$B$1:$AJ$1,0),FALSE)/1,0)-IFERROR(VLOOKUP($B369,'Slutlig allokering kvv'!$B$2:$AJ$550,MATCH(G$4,'Slutlig allokering kvv'!$B$1:$AJ$1,0),FALSE)/1,0)</f>
        <v>0</v>
      </c>
      <c r="H369">
        <f>IFERROR(VLOOKUP($B369,Kraftvärmeprod!$B$1:$AJ$550,MATCH(H$4,Kraftvärmeprod!$B$1:$AJ$1,0),FALSE)/1,0)-IFERROR(VLOOKUP($B369,'Slutlig allokering kvv'!$B$2:$AJ$550,MATCH(H$4,'Slutlig allokering kvv'!$B$1:$AJ$1,0),FALSE)/1,0)</f>
        <v>0</v>
      </c>
      <c r="I369">
        <f>IFERROR(VLOOKUP($B369,Kraftvärmeprod!$B$1:$AJ$550,MATCH(I$4,Kraftvärmeprod!$B$1:$AJ$1,0),FALSE)/1,0)-IFERROR(VLOOKUP($B369,'Slutlig allokering kvv'!$B$2:$AJ$550,MATCH(I$4,'Slutlig allokering kvv'!$B$1:$AJ$1,0),FALSE)/1,0)</f>
        <v>0</v>
      </c>
      <c r="J369">
        <f>IFERROR(VLOOKUP($B369,Kraftvärmeprod!$B$1:$AJ$550,MATCH(J$4,Kraftvärmeprod!$B$1:$AJ$1,0),FALSE)/1,0)-IFERROR(VLOOKUP($B369,'Slutlig allokering kvv'!$B$2:$AJ$550,MATCH(J$4,'Slutlig allokering kvv'!$B$1:$AJ$1,0),FALSE)/1,0)</f>
        <v>0</v>
      </c>
      <c r="K369">
        <f>IFERROR(VLOOKUP($B369,Kraftvärmeprod!$B$1:$AJ$550,MATCH(K$4,Kraftvärmeprod!$B$1:$AJ$1,0),FALSE)/1,0)-IFERROR(VLOOKUP($B369,'Slutlig allokering kvv'!$B$2:$AJ$550,MATCH(K$4,'Slutlig allokering kvv'!$B$1:$AJ$1,0),FALSE)/1,0)</f>
        <v>0</v>
      </c>
      <c r="L369">
        <f>IFERROR(VLOOKUP($B369,Kraftvärmeprod!$B$1:$AJ$550,MATCH(L$4,Kraftvärmeprod!$B$1:$AJ$1,0),FALSE)/1,0)-IFERROR(VLOOKUP($B369,'Slutlig allokering kvv'!$B$2:$AJ$550,MATCH(L$4,'Slutlig allokering kvv'!$B$1:$AJ$1,0),FALSE)/1,0)</f>
        <v>0</v>
      </c>
      <c r="M369">
        <f>IFERROR(VLOOKUP($B369,Kraftvärmeprod!$B$1:$AJ$550,MATCH(M$4,Kraftvärmeprod!$B$1:$AJ$1,0),FALSE)/1,0)-IFERROR(VLOOKUP($B369,'Slutlig allokering kvv'!$B$2:$AJ$550,MATCH(M$4,'Slutlig allokering kvv'!$B$1:$AJ$1,0),FALSE)/1,0)</f>
        <v>0</v>
      </c>
      <c r="N369">
        <f>IFERROR(VLOOKUP($B369,Kraftvärmeprod!$B$1:$AJ$550,MATCH(N$4,Kraftvärmeprod!$B$1:$AJ$1,0),FALSE)/1,0)-IFERROR(VLOOKUP($B369,'Slutlig allokering kvv'!$B$2:$AJ$550,MATCH(N$4,'Slutlig allokering kvv'!$B$1:$AJ$1,0),FALSE)/1,0)</f>
        <v>0</v>
      </c>
      <c r="O369">
        <f>IFERROR(VLOOKUP($B369,Kraftvärmeprod!$B$1:$AJ$550,MATCH(O$4,Kraftvärmeprod!$B$1:$AJ$1,0),FALSE)/1,0)-IFERROR(VLOOKUP($B369,'Slutlig allokering kvv'!$B$2:$AJ$550,MATCH(O$4,'Slutlig allokering kvv'!$B$1:$AJ$1,0),FALSE)/1,0)</f>
        <v>0</v>
      </c>
      <c r="P369">
        <f>IFERROR(VLOOKUP($B369,Kraftvärmeprod!$B$1:$AJ$550,MATCH(P$4,Kraftvärmeprod!$B$1:$AJ$1,0),FALSE)/1,0)-IFERROR(VLOOKUP($B369,'Slutlig allokering kvv'!$B$2:$AJ$550,MATCH(P$4,'Slutlig allokering kvv'!$B$1:$AJ$1,0),FALSE)/1,0)</f>
        <v>0</v>
      </c>
      <c r="Q369">
        <f>IFERROR(VLOOKUP($B369,Kraftvärmeprod!$B$1:$AJ$550,MATCH(Q$4,Kraftvärmeprod!$B$1:$AJ$1,0),FALSE)/1,0)-IFERROR(VLOOKUP($B369,'Slutlig allokering kvv'!$B$2:$AJ$550,MATCH(Q$4,'Slutlig allokering kvv'!$B$1:$AJ$1,0),FALSE)/1,0)</f>
        <v>0</v>
      </c>
      <c r="R369">
        <f>IFERROR(VLOOKUP($B369,Kraftvärmeprod!$B$1:$AJ$550,MATCH(R$4,Kraftvärmeprod!$B$1:$AJ$1,0),FALSE)/1,0)-IFERROR(VLOOKUP($B369,'Slutlig allokering kvv'!$B$2:$AJ$550,MATCH(R$4,'Slutlig allokering kvv'!$B$1:$AJ$1,0),FALSE)/1,0)</f>
        <v>0</v>
      </c>
      <c r="S369">
        <f>IFERROR(VLOOKUP($B369,Kraftvärmeprod!$B$1:$AJ$550,MATCH(S$4,Kraftvärmeprod!$B$1:$AJ$1,0),FALSE)/1,0)-IFERROR(VLOOKUP($B369,'Slutlig allokering kvv'!$B$2:$AJ$550,MATCH(S$4,'Slutlig allokering kvv'!$B$1:$AJ$1,0),FALSE)/1,0)</f>
        <v>0</v>
      </c>
      <c r="T369">
        <f>IFERROR(VLOOKUP($B369,Kraftvärmeprod!$B$1:$AJ$550,MATCH(T$4,Kraftvärmeprod!$B$1:$AJ$1,0),FALSE)/1,0)-IFERROR(VLOOKUP($B369,'Slutlig allokering kvv'!$B$2:$AJ$550,MATCH(T$4,'Slutlig allokering kvv'!$B$1:$AJ$1,0),FALSE)/1,0)</f>
        <v>0</v>
      </c>
      <c r="U369">
        <f>IFERROR(VLOOKUP($B369,Kraftvärmeprod!$B$1:$AJ$550,MATCH(U$4,Kraftvärmeprod!$B$1:$AJ$1,0),FALSE)/1,0)-IFERROR(VLOOKUP($B369,'Slutlig allokering kvv'!$B$2:$AJ$550,MATCH(U$4,'Slutlig allokering kvv'!$B$1:$AJ$1,0),FALSE)/1,0)</f>
        <v>0</v>
      </c>
      <c r="V369">
        <f>IFERROR(VLOOKUP($B369,Kraftvärmeprod!$B$1:$AJ$550,MATCH(V$4,Kraftvärmeprod!$B$1:$AJ$1,0),FALSE)/1,0)-IFERROR(VLOOKUP($B369,'Slutlig allokering kvv'!$B$2:$AJ$550,MATCH(V$4,'Slutlig allokering kvv'!$B$1:$AJ$1,0),FALSE)/1,0)</f>
        <v>0</v>
      </c>
      <c r="W369">
        <f>IFERROR(VLOOKUP($B369,Kraftvärmeprod!$B$1:$AJ$550,MATCH(W$4,Kraftvärmeprod!$B$1:$AJ$1,0),FALSE)/1,0)-IFERROR(VLOOKUP($B369,'Slutlig allokering kvv'!$B$2:$AJ$550,MATCH(W$4,'Slutlig allokering kvv'!$B$1:$AJ$1,0),FALSE)/1,0)</f>
        <v>0</v>
      </c>
      <c r="X369">
        <f>IFERROR(VLOOKUP($B369,Kraftvärmeprod!$B$1:$AJ$550,MATCH(X$4,Kraftvärmeprod!$B$1:$AJ$1,0),FALSE)/1,0)-IFERROR(VLOOKUP($B369,'Slutlig allokering kvv'!$B$2:$AJ$550,MATCH(X$4,'Slutlig allokering kvv'!$B$1:$AJ$1,0),FALSE)/1,0)</f>
        <v>0</v>
      </c>
      <c r="Y369">
        <f>IFERROR(VLOOKUP($B369,Kraftvärmeprod!$B$1:$AJ$550,MATCH(Y$4,Kraftvärmeprod!$B$1:$AJ$1,0),FALSE)/1,0)-IFERROR(VLOOKUP($B369,'Slutlig allokering kvv'!$B$2:$AJ$550,MATCH(Y$4,'Slutlig allokering kvv'!$B$1:$AJ$1,0),FALSE)/1,0)</f>
        <v>0</v>
      </c>
      <c r="Z369">
        <f>IFERROR(VLOOKUP($B369,Kraftvärmeprod!$B$1:$AJ$550,MATCH(Z$4,Kraftvärmeprod!$B$1:$AJ$1,0),FALSE)/1,0)-IFERROR(VLOOKUP($B369,'Slutlig allokering kvv'!$B$2:$AJ$550,MATCH(Z$4,'Slutlig allokering kvv'!$B$1:$AJ$1,0),FALSE)/1,0)</f>
        <v>0</v>
      </c>
      <c r="AA369">
        <f>IFERROR(VLOOKUP($B369,Kraftvärmeprod!$B$1:$AJ$550,MATCH(AA$4,Kraftvärmeprod!$B$1:$AJ$1,0),FALSE)/1,0)-IFERROR(VLOOKUP($B369,'Slutlig allokering kvv'!$B$2:$AJ$550,MATCH(AA$4,'Slutlig allokering kvv'!$B$1:$AJ$1,0),FALSE)/1,0)</f>
        <v>0</v>
      </c>
      <c r="AB369">
        <f>IFERROR(VLOOKUP($B369,Kraftvärmeprod!$B$1:$AJ$550,MATCH(AB$4,Kraftvärmeprod!$B$1:$AJ$1,0),FALSE)/1,0)-IFERROR(VLOOKUP($B369,'Slutlig allokering kvv'!$B$2:$AJ$550,MATCH(AB$4,'Slutlig allokering kvv'!$B$1:$AJ$1,0),FALSE)/1,0)</f>
        <v>0</v>
      </c>
      <c r="AC369">
        <f>IFERROR(VLOOKUP($B369,Kraftvärmeprod!$B$1:$AJ$550,MATCH(AC$4,Kraftvärmeprod!$B$1:$AJ$1,0),FALSE)/1,0)-IFERROR(VLOOKUP($B369,'Slutlig allokering kvv'!$B$2:$AJ$550,MATCH(AC$4,'Slutlig allokering kvv'!$B$1:$AJ$1,0),FALSE)/1,0)</f>
        <v>0</v>
      </c>
      <c r="AD369">
        <f>IFERROR(VLOOKUP($B369,Miljö!$B$1:$E$471,MATCH("Hjälpel kraftvärme (GWh)",Miljö!$B$1:$E$1,0),FALSE)/1,0)-IFERROR(VLOOKUP($B369,'Slutlig allokering kvv'!$B$2:$AJ$550,MATCH(AD$4,'Slutlig allokering kvv'!$B$1:$AJ$1,0),FALSE)/1,0)</f>
        <v>0</v>
      </c>
      <c r="AH369">
        <f t="shared" si="10"/>
        <v>0</v>
      </c>
      <c r="AJ369" t="str">
        <f>IFERROR(VLOOKUP($B369,'Slutlig allokering kvv'!$B$2:$AX$550,MATCH("Summa slutlig allokerad tillförd energi (utan hjälpel och rökgaskondensering):",'Slutlig allokering kvv'!$B$1:$AX$1,0),FALSE)/1,"")</f>
        <v/>
      </c>
      <c r="AL369" s="195" t="str">
        <f>IFERROR(1-VLOOKUP($B369,'Slutlig allokering kvv'!$B$2:$AX$550,MATCH("Andel av bränsle i kvv som allokerats till värme, exklusive rökgaskondensering och hjälpel",'Slutlig allokering kvv'!$B$1:$AX$1,0),FALSE),"")</f>
        <v/>
      </c>
      <c r="AN369" s="195" t="str">
        <f t="shared" si="11"/>
        <v/>
      </c>
    </row>
    <row r="370" spans="1:40" x14ac:dyDescent="0.25">
      <c r="A370" s="2" t="s">
        <v>551</v>
      </c>
      <c r="B370" s="2" t="s">
        <v>552</v>
      </c>
      <c r="C370" t="str">
        <f>IFERROR(VLOOKUP($B370,Kraftvärmeprod!$B$1:$AH$479,MATCH(C$4,Kraftvärmeprod!$B$1:$AG$1,0),FALSE)/1,"")</f>
        <v/>
      </c>
      <c r="D370" t="str">
        <f>IFERROR(VLOOKUP($B370,Kraftvärmeprod!$B$1:$AH$479,MATCH(D$4,Kraftvärmeprod!$B$1:$AG$1,0),FALSE)/1,"")</f>
        <v/>
      </c>
      <c r="F370">
        <f>IFERROR(VLOOKUP($B370,Kraftvärmeprod!$B$1:$AJ$550,MATCH(F$4,Kraftvärmeprod!$B$1:$AJ$1,0),FALSE)/1,0)-IFERROR(VLOOKUP($B370,'Slutlig allokering kvv'!$B$2:$AJ$550,MATCH(F$4,'Slutlig allokering kvv'!$B$1:$AJ$1,0),FALSE)/1,0)</f>
        <v>0</v>
      </c>
      <c r="G370">
        <f>IFERROR(VLOOKUP($B370,Kraftvärmeprod!$B$1:$AJ$550,MATCH(G$4,Kraftvärmeprod!$B$1:$AJ$1,0),FALSE)/1,0)-IFERROR(VLOOKUP($B370,'Slutlig allokering kvv'!$B$2:$AJ$550,MATCH(G$4,'Slutlig allokering kvv'!$B$1:$AJ$1,0),FALSE)/1,0)</f>
        <v>0</v>
      </c>
      <c r="H370">
        <f>IFERROR(VLOOKUP($B370,Kraftvärmeprod!$B$1:$AJ$550,MATCH(H$4,Kraftvärmeprod!$B$1:$AJ$1,0),FALSE)/1,0)-IFERROR(VLOOKUP($B370,'Slutlig allokering kvv'!$B$2:$AJ$550,MATCH(H$4,'Slutlig allokering kvv'!$B$1:$AJ$1,0),FALSE)/1,0)</f>
        <v>0</v>
      </c>
      <c r="I370">
        <f>IFERROR(VLOOKUP($B370,Kraftvärmeprod!$B$1:$AJ$550,MATCH(I$4,Kraftvärmeprod!$B$1:$AJ$1,0),FALSE)/1,0)-IFERROR(VLOOKUP($B370,'Slutlig allokering kvv'!$B$2:$AJ$550,MATCH(I$4,'Slutlig allokering kvv'!$B$1:$AJ$1,0),FALSE)/1,0)</f>
        <v>0</v>
      </c>
      <c r="J370">
        <f>IFERROR(VLOOKUP($B370,Kraftvärmeprod!$B$1:$AJ$550,MATCH(J$4,Kraftvärmeprod!$B$1:$AJ$1,0),FALSE)/1,0)-IFERROR(VLOOKUP($B370,'Slutlig allokering kvv'!$B$2:$AJ$550,MATCH(J$4,'Slutlig allokering kvv'!$B$1:$AJ$1,0),FALSE)/1,0)</f>
        <v>0</v>
      </c>
      <c r="K370">
        <f>IFERROR(VLOOKUP($B370,Kraftvärmeprod!$B$1:$AJ$550,MATCH(K$4,Kraftvärmeprod!$B$1:$AJ$1,0),FALSE)/1,0)-IFERROR(VLOOKUP($B370,'Slutlig allokering kvv'!$B$2:$AJ$550,MATCH(K$4,'Slutlig allokering kvv'!$B$1:$AJ$1,0),FALSE)/1,0)</f>
        <v>0</v>
      </c>
      <c r="L370">
        <f>IFERROR(VLOOKUP($B370,Kraftvärmeprod!$B$1:$AJ$550,MATCH(L$4,Kraftvärmeprod!$B$1:$AJ$1,0),FALSE)/1,0)-IFERROR(VLOOKUP($B370,'Slutlig allokering kvv'!$B$2:$AJ$550,MATCH(L$4,'Slutlig allokering kvv'!$B$1:$AJ$1,0),FALSE)/1,0)</f>
        <v>0</v>
      </c>
      <c r="M370">
        <f>IFERROR(VLOOKUP($B370,Kraftvärmeprod!$B$1:$AJ$550,MATCH(M$4,Kraftvärmeprod!$B$1:$AJ$1,0),FALSE)/1,0)-IFERROR(VLOOKUP($B370,'Slutlig allokering kvv'!$B$2:$AJ$550,MATCH(M$4,'Slutlig allokering kvv'!$B$1:$AJ$1,0),FALSE)/1,0)</f>
        <v>0</v>
      </c>
      <c r="N370">
        <f>IFERROR(VLOOKUP($B370,Kraftvärmeprod!$B$1:$AJ$550,MATCH(N$4,Kraftvärmeprod!$B$1:$AJ$1,0),FALSE)/1,0)-IFERROR(VLOOKUP($B370,'Slutlig allokering kvv'!$B$2:$AJ$550,MATCH(N$4,'Slutlig allokering kvv'!$B$1:$AJ$1,0),FALSE)/1,0)</f>
        <v>0</v>
      </c>
      <c r="O370">
        <f>IFERROR(VLOOKUP($B370,Kraftvärmeprod!$B$1:$AJ$550,MATCH(O$4,Kraftvärmeprod!$B$1:$AJ$1,0),FALSE)/1,0)-IFERROR(VLOOKUP($B370,'Slutlig allokering kvv'!$B$2:$AJ$550,MATCH(O$4,'Slutlig allokering kvv'!$B$1:$AJ$1,0),FALSE)/1,0)</f>
        <v>0</v>
      </c>
      <c r="P370">
        <f>IFERROR(VLOOKUP($B370,Kraftvärmeprod!$B$1:$AJ$550,MATCH(P$4,Kraftvärmeprod!$B$1:$AJ$1,0),FALSE)/1,0)-IFERROR(VLOOKUP($B370,'Slutlig allokering kvv'!$B$2:$AJ$550,MATCH(P$4,'Slutlig allokering kvv'!$B$1:$AJ$1,0),FALSE)/1,0)</f>
        <v>0</v>
      </c>
      <c r="Q370">
        <f>IFERROR(VLOOKUP($B370,Kraftvärmeprod!$B$1:$AJ$550,MATCH(Q$4,Kraftvärmeprod!$B$1:$AJ$1,0),FALSE)/1,0)-IFERROR(VLOOKUP($B370,'Slutlig allokering kvv'!$B$2:$AJ$550,MATCH(Q$4,'Slutlig allokering kvv'!$B$1:$AJ$1,0),FALSE)/1,0)</f>
        <v>0</v>
      </c>
      <c r="R370">
        <f>IFERROR(VLOOKUP($B370,Kraftvärmeprod!$B$1:$AJ$550,MATCH(R$4,Kraftvärmeprod!$B$1:$AJ$1,0),FALSE)/1,0)-IFERROR(VLOOKUP($B370,'Slutlig allokering kvv'!$B$2:$AJ$550,MATCH(R$4,'Slutlig allokering kvv'!$B$1:$AJ$1,0),FALSE)/1,0)</f>
        <v>0</v>
      </c>
      <c r="S370">
        <f>IFERROR(VLOOKUP($B370,Kraftvärmeprod!$B$1:$AJ$550,MATCH(S$4,Kraftvärmeprod!$B$1:$AJ$1,0),FALSE)/1,0)-IFERROR(VLOOKUP($B370,'Slutlig allokering kvv'!$B$2:$AJ$550,MATCH(S$4,'Slutlig allokering kvv'!$B$1:$AJ$1,0),FALSE)/1,0)</f>
        <v>0</v>
      </c>
      <c r="T370">
        <f>IFERROR(VLOOKUP($B370,Kraftvärmeprod!$B$1:$AJ$550,MATCH(T$4,Kraftvärmeprod!$B$1:$AJ$1,0),FALSE)/1,0)-IFERROR(VLOOKUP($B370,'Slutlig allokering kvv'!$B$2:$AJ$550,MATCH(T$4,'Slutlig allokering kvv'!$B$1:$AJ$1,0),FALSE)/1,0)</f>
        <v>0</v>
      </c>
      <c r="U370">
        <f>IFERROR(VLOOKUP($B370,Kraftvärmeprod!$B$1:$AJ$550,MATCH(U$4,Kraftvärmeprod!$B$1:$AJ$1,0),FALSE)/1,0)-IFERROR(VLOOKUP($B370,'Slutlig allokering kvv'!$B$2:$AJ$550,MATCH(U$4,'Slutlig allokering kvv'!$B$1:$AJ$1,0),FALSE)/1,0)</f>
        <v>0</v>
      </c>
      <c r="V370">
        <f>IFERROR(VLOOKUP($B370,Kraftvärmeprod!$B$1:$AJ$550,MATCH(V$4,Kraftvärmeprod!$B$1:$AJ$1,0),FALSE)/1,0)-IFERROR(VLOOKUP($B370,'Slutlig allokering kvv'!$B$2:$AJ$550,MATCH(V$4,'Slutlig allokering kvv'!$B$1:$AJ$1,0),FALSE)/1,0)</f>
        <v>0</v>
      </c>
      <c r="W370">
        <f>IFERROR(VLOOKUP($B370,Kraftvärmeprod!$B$1:$AJ$550,MATCH(W$4,Kraftvärmeprod!$B$1:$AJ$1,0),FALSE)/1,0)-IFERROR(VLOOKUP($B370,'Slutlig allokering kvv'!$B$2:$AJ$550,MATCH(W$4,'Slutlig allokering kvv'!$B$1:$AJ$1,0),FALSE)/1,0)</f>
        <v>0</v>
      </c>
      <c r="X370">
        <f>IFERROR(VLOOKUP($B370,Kraftvärmeprod!$B$1:$AJ$550,MATCH(X$4,Kraftvärmeprod!$B$1:$AJ$1,0),FALSE)/1,0)-IFERROR(VLOOKUP($B370,'Slutlig allokering kvv'!$B$2:$AJ$550,MATCH(X$4,'Slutlig allokering kvv'!$B$1:$AJ$1,0),FALSE)/1,0)</f>
        <v>0</v>
      </c>
      <c r="Y370">
        <f>IFERROR(VLOOKUP($B370,Kraftvärmeprod!$B$1:$AJ$550,MATCH(Y$4,Kraftvärmeprod!$B$1:$AJ$1,0),FALSE)/1,0)-IFERROR(VLOOKUP($B370,'Slutlig allokering kvv'!$B$2:$AJ$550,MATCH(Y$4,'Slutlig allokering kvv'!$B$1:$AJ$1,0),FALSE)/1,0)</f>
        <v>0</v>
      </c>
      <c r="Z370">
        <f>IFERROR(VLOOKUP($B370,Kraftvärmeprod!$B$1:$AJ$550,MATCH(Z$4,Kraftvärmeprod!$B$1:$AJ$1,0),FALSE)/1,0)-IFERROR(VLOOKUP($B370,'Slutlig allokering kvv'!$B$2:$AJ$550,MATCH(Z$4,'Slutlig allokering kvv'!$B$1:$AJ$1,0),FALSE)/1,0)</f>
        <v>0</v>
      </c>
      <c r="AA370">
        <f>IFERROR(VLOOKUP($B370,Kraftvärmeprod!$B$1:$AJ$550,MATCH(AA$4,Kraftvärmeprod!$B$1:$AJ$1,0),FALSE)/1,0)-IFERROR(VLOOKUP($B370,'Slutlig allokering kvv'!$B$2:$AJ$550,MATCH(AA$4,'Slutlig allokering kvv'!$B$1:$AJ$1,0),FALSE)/1,0)</f>
        <v>0</v>
      </c>
      <c r="AB370">
        <f>IFERROR(VLOOKUP($B370,Kraftvärmeprod!$B$1:$AJ$550,MATCH(AB$4,Kraftvärmeprod!$B$1:$AJ$1,0),FALSE)/1,0)-IFERROR(VLOOKUP($B370,'Slutlig allokering kvv'!$B$2:$AJ$550,MATCH(AB$4,'Slutlig allokering kvv'!$B$1:$AJ$1,0),FALSE)/1,0)</f>
        <v>0</v>
      </c>
      <c r="AC370">
        <f>IFERROR(VLOOKUP($B370,Kraftvärmeprod!$B$1:$AJ$550,MATCH(AC$4,Kraftvärmeprod!$B$1:$AJ$1,0),FALSE)/1,0)-IFERROR(VLOOKUP($B370,'Slutlig allokering kvv'!$B$2:$AJ$550,MATCH(AC$4,'Slutlig allokering kvv'!$B$1:$AJ$1,0),FALSE)/1,0)</f>
        <v>0</v>
      </c>
      <c r="AD370">
        <f>IFERROR(VLOOKUP($B370,Miljö!$B$1:$E$471,MATCH("Hjälpel kraftvärme (GWh)",Miljö!$B$1:$E$1,0),FALSE)/1,0)-IFERROR(VLOOKUP($B370,'Slutlig allokering kvv'!$B$2:$AJ$550,MATCH(AD$4,'Slutlig allokering kvv'!$B$1:$AJ$1,0),FALSE)/1,0)</f>
        <v>0</v>
      </c>
      <c r="AH370">
        <f t="shared" si="10"/>
        <v>0</v>
      </c>
      <c r="AJ370">
        <f>IFERROR(VLOOKUP($B370,'Slutlig allokering kvv'!$B$2:$AX$550,MATCH("Summa slutlig allokerad tillförd energi (utan hjälpel och rökgaskondensering):",'Slutlig allokering kvv'!$B$1:$AX$1,0),FALSE)/1,"")</f>
        <v>0</v>
      </c>
      <c r="AL370" s="195" t="str">
        <f>IFERROR(1-VLOOKUP($B370,'Slutlig allokering kvv'!$B$2:$AX$550,MATCH("Andel av bränsle i kvv som allokerats till värme, exklusive rökgaskondensering och hjälpel",'Slutlig allokering kvv'!$B$1:$AX$1,0),FALSE),"")</f>
        <v/>
      </c>
      <c r="AN370" s="195" t="str">
        <f t="shared" si="11"/>
        <v/>
      </c>
    </row>
    <row r="371" spans="1:40" x14ac:dyDescent="0.25">
      <c r="A371" s="2" t="s">
        <v>551</v>
      </c>
      <c r="B371" s="2" t="s">
        <v>553</v>
      </c>
      <c r="C371" t="str">
        <f>IFERROR(VLOOKUP($B371,Kraftvärmeprod!$B$1:$AH$479,MATCH(C$4,Kraftvärmeprod!$B$1:$AG$1,0),FALSE)/1,"")</f>
        <v/>
      </c>
      <c r="D371" t="str">
        <f>IFERROR(VLOOKUP($B371,Kraftvärmeprod!$B$1:$AH$479,MATCH(D$4,Kraftvärmeprod!$B$1:$AG$1,0),FALSE)/1,"")</f>
        <v/>
      </c>
      <c r="F371">
        <f>IFERROR(VLOOKUP($B371,Kraftvärmeprod!$B$1:$AJ$550,MATCH(F$4,Kraftvärmeprod!$B$1:$AJ$1,0),FALSE)/1,0)-IFERROR(VLOOKUP($B371,'Slutlig allokering kvv'!$B$2:$AJ$550,MATCH(F$4,'Slutlig allokering kvv'!$B$1:$AJ$1,0),FALSE)/1,0)</f>
        <v>0</v>
      </c>
      <c r="G371">
        <f>IFERROR(VLOOKUP($B371,Kraftvärmeprod!$B$1:$AJ$550,MATCH(G$4,Kraftvärmeprod!$B$1:$AJ$1,0),FALSE)/1,0)-IFERROR(VLOOKUP($B371,'Slutlig allokering kvv'!$B$2:$AJ$550,MATCH(G$4,'Slutlig allokering kvv'!$B$1:$AJ$1,0),FALSE)/1,0)</f>
        <v>0</v>
      </c>
      <c r="H371">
        <f>IFERROR(VLOOKUP($B371,Kraftvärmeprod!$B$1:$AJ$550,MATCH(H$4,Kraftvärmeprod!$B$1:$AJ$1,0),FALSE)/1,0)-IFERROR(VLOOKUP($B371,'Slutlig allokering kvv'!$B$2:$AJ$550,MATCH(H$4,'Slutlig allokering kvv'!$B$1:$AJ$1,0),FALSE)/1,0)</f>
        <v>0</v>
      </c>
      <c r="I371">
        <f>IFERROR(VLOOKUP($B371,Kraftvärmeprod!$B$1:$AJ$550,MATCH(I$4,Kraftvärmeprod!$B$1:$AJ$1,0),FALSE)/1,0)-IFERROR(VLOOKUP($B371,'Slutlig allokering kvv'!$B$2:$AJ$550,MATCH(I$4,'Slutlig allokering kvv'!$B$1:$AJ$1,0),FALSE)/1,0)</f>
        <v>0</v>
      </c>
      <c r="J371">
        <f>IFERROR(VLOOKUP($B371,Kraftvärmeprod!$B$1:$AJ$550,MATCH(J$4,Kraftvärmeprod!$B$1:$AJ$1,0),FALSE)/1,0)-IFERROR(VLOOKUP($B371,'Slutlig allokering kvv'!$B$2:$AJ$550,MATCH(J$4,'Slutlig allokering kvv'!$B$1:$AJ$1,0),FALSE)/1,0)</f>
        <v>0</v>
      </c>
      <c r="K371">
        <f>IFERROR(VLOOKUP($B371,Kraftvärmeprod!$B$1:$AJ$550,MATCH(K$4,Kraftvärmeprod!$B$1:$AJ$1,0),FALSE)/1,0)-IFERROR(VLOOKUP($B371,'Slutlig allokering kvv'!$B$2:$AJ$550,MATCH(K$4,'Slutlig allokering kvv'!$B$1:$AJ$1,0),FALSE)/1,0)</f>
        <v>0</v>
      </c>
      <c r="L371">
        <f>IFERROR(VLOOKUP($B371,Kraftvärmeprod!$B$1:$AJ$550,MATCH(L$4,Kraftvärmeprod!$B$1:$AJ$1,0),FALSE)/1,0)-IFERROR(VLOOKUP($B371,'Slutlig allokering kvv'!$B$2:$AJ$550,MATCH(L$4,'Slutlig allokering kvv'!$B$1:$AJ$1,0),FALSE)/1,0)</f>
        <v>0</v>
      </c>
      <c r="M371">
        <f>IFERROR(VLOOKUP($B371,Kraftvärmeprod!$B$1:$AJ$550,MATCH(M$4,Kraftvärmeprod!$B$1:$AJ$1,0),FALSE)/1,0)-IFERROR(VLOOKUP($B371,'Slutlig allokering kvv'!$B$2:$AJ$550,MATCH(M$4,'Slutlig allokering kvv'!$B$1:$AJ$1,0),FALSE)/1,0)</f>
        <v>0</v>
      </c>
      <c r="N371">
        <f>IFERROR(VLOOKUP($B371,Kraftvärmeprod!$B$1:$AJ$550,MATCH(N$4,Kraftvärmeprod!$B$1:$AJ$1,0),FALSE)/1,0)-IFERROR(VLOOKUP($B371,'Slutlig allokering kvv'!$B$2:$AJ$550,MATCH(N$4,'Slutlig allokering kvv'!$B$1:$AJ$1,0),FALSE)/1,0)</f>
        <v>0</v>
      </c>
      <c r="O371">
        <f>IFERROR(VLOOKUP($B371,Kraftvärmeprod!$B$1:$AJ$550,MATCH(O$4,Kraftvärmeprod!$B$1:$AJ$1,0),FALSE)/1,0)-IFERROR(VLOOKUP($B371,'Slutlig allokering kvv'!$B$2:$AJ$550,MATCH(O$4,'Slutlig allokering kvv'!$B$1:$AJ$1,0),FALSE)/1,0)</f>
        <v>0</v>
      </c>
      <c r="P371">
        <f>IFERROR(VLOOKUP($B371,Kraftvärmeprod!$B$1:$AJ$550,MATCH(P$4,Kraftvärmeprod!$B$1:$AJ$1,0),FALSE)/1,0)-IFERROR(VLOOKUP($B371,'Slutlig allokering kvv'!$B$2:$AJ$550,MATCH(P$4,'Slutlig allokering kvv'!$B$1:$AJ$1,0),FALSE)/1,0)</f>
        <v>0</v>
      </c>
      <c r="Q371">
        <f>IFERROR(VLOOKUP($B371,Kraftvärmeprod!$B$1:$AJ$550,MATCH(Q$4,Kraftvärmeprod!$B$1:$AJ$1,0),FALSE)/1,0)-IFERROR(VLOOKUP($B371,'Slutlig allokering kvv'!$B$2:$AJ$550,MATCH(Q$4,'Slutlig allokering kvv'!$B$1:$AJ$1,0),FALSE)/1,0)</f>
        <v>0</v>
      </c>
      <c r="R371">
        <f>IFERROR(VLOOKUP($B371,Kraftvärmeprod!$B$1:$AJ$550,MATCH(R$4,Kraftvärmeprod!$B$1:$AJ$1,0),FALSE)/1,0)-IFERROR(VLOOKUP($B371,'Slutlig allokering kvv'!$B$2:$AJ$550,MATCH(R$4,'Slutlig allokering kvv'!$B$1:$AJ$1,0),FALSE)/1,0)</f>
        <v>0</v>
      </c>
      <c r="S371">
        <f>IFERROR(VLOOKUP($B371,Kraftvärmeprod!$B$1:$AJ$550,MATCH(S$4,Kraftvärmeprod!$B$1:$AJ$1,0),FALSE)/1,0)-IFERROR(VLOOKUP($B371,'Slutlig allokering kvv'!$B$2:$AJ$550,MATCH(S$4,'Slutlig allokering kvv'!$B$1:$AJ$1,0),FALSE)/1,0)</f>
        <v>0</v>
      </c>
      <c r="T371">
        <f>IFERROR(VLOOKUP($B371,Kraftvärmeprod!$B$1:$AJ$550,MATCH(T$4,Kraftvärmeprod!$B$1:$AJ$1,0),FALSE)/1,0)-IFERROR(VLOOKUP($B371,'Slutlig allokering kvv'!$B$2:$AJ$550,MATCH(T$4,'Slutlig allokering kvv'!$B$1:$AJ$1,0),FALSE)/1,0)</f>
        <v>0</v>
      </c>
      <c r="U371">
        <f>IFERROR(VLOOKUP($B371,Kraftvärmeprod!$B$1:$AJ$550,MATCH(U$4,Kraftvärmeprod!$B$1:$AJ$1,0),FALSE)/1,0)-IFERROR(VLOOKUP($B371,'Slutlig allokering kvv'!$B$2:$AJ$550,MATCH(U$4,'Slutlig allokering kvv'!$B$1:$AJ$1,0),FALSE)/1,0)</f>
        <v>0</v>
      </c>
      <c r="V371">
        <f>IFERROR(VLOOKUP($B371,Kraftvärmeprod!$B$1:$AJ$550,MATCH(V$4,Kraftvärmeprod!$B$1:$AJ$1,0),FALSE)/1,0)-IFERROR(VLOOKUP($B371,'Slutlig allokering kvv'!$B$2:$AJ$550,MATCH(V$4,'Slutlig allokering kvv'!$B$1:$AJ$1,0),FALSE)/1,0)</f>
        <v>0</v>
      </c>
      <c r="W371">
        <f>IFERROR(VLOOKUP($B371,Kraftvärmeprod!$B$1:$AJ$550,MATCH(W$4,Kraftvärmeprod!$B$1:$AJ$1,0),FALSE)/1,0)-IFERROR(VLOOKUP($B371,'Slutlig allokering kvv'!$B$2:$AJ$550,MATCH(W$4,'Slutlig allokering kvv'!$B$1:$AJ$1,0),FALSE)/1,0)</f>
        <v>0</v>
      </c>
      <c r="X371">
        <f>IFERROR(VLOOKUP($B371,Kraftvärmeprod!$B$1:$AJ$550,MATCH(X$4,Kraftvärmeprod!$B$1:$AJ$1,0),FALSE)/1,0)-IFERROR(VLOOKUP($B371,'Slutlig allokering kvv'!$B$2:$AJ$550,MATCH(X$4,'Slutlig allokering kvv'!$B$1:$AJ$1,0),FALSE)/1,0)</f>
        <v>0</v>
      </c>
      <c r="Y371">
        <f>IFERROR(VLOOKUP($B371,Kraftvärmeprod!$B$1:$AJ$550,MATCH(Y$4,Kraftvärmeprod!$B$1:$AJ$1,0),FALSE)/1,0)-IFERROR(VLOOKUP($B371,'Slutlig allokering kvv'!$B$2:$AJ$550,MATCH(Y$4,'Slutlig allokering kvv'!$B$1:$AJ$1,0),FALSE)/1,0)</f>
        <v>0</v>
      </c>
      <c r="Z371">
        <f>IFERROR(VLOOKUP($B371,Kraftvärmeprod!$B$1:$AJ$550,MATCH(Z$4,Kraftvärmeprod!$B$1:$AJ$1,0),FALSE)/1,0)-IFERROR(VLOOKUP($B371,'Slutlig allokering kvv'!$B$2:$AJ$550,MATCH(Z$4,'Slutlig allokering kvv'!$B$1:$AJ$1,0),FALSE)/1,0)</f>
        <v>0</v>
      </c>
      <c r="AA371">
        <f>IFERROR(VLOOKUP($B371,Kraftvärmeprod!$B$1:$AJ$550,MATCH(AA$4,Kraftvärmeprod!$B$1:$AJ$1,0),FALSE)/1,0)-IFERROR(VLOOKUP($B371,'Slutlig allokering kvv'!$B$2:$AJ$550,MATCH(AA$4,'Slutlig allokering kvv'!$B$1:$AJ$1,0),FALSE)/1,0)</f>
        <v>0</v>
      </c>
      <c r="AB371">
        <f>IFERROR(VLOOKUP($B371,Kraftvärmeprod!$B$1:$AJ$550,MATCH(AB$4,Kraftvärmeprod!$B$1:$AJ$1,0),FALSE)/1,0)-IFERROR(VLOOKUP($B371,'Slutlig allokering kvv'!$B$2:$AJ$550,MATCH(AB$4,'Slutlig allokering kvv'!$B$1:$AJ$1,0),FALSE)/1,0)</f>
        <v>0</v>
      </c>
      <c r="AC371">
        <f>IFERROR(VLOOKUP($B371,Kraftvärmeprod!$B$1:$AJ$550,MATCH(AC$4,Kraftvärmeprod!$B$1:$AJ$1,0),FALSE)/1,0)-IFERROR(VLOOKUP($B371,'Slutlig allokering kvv'!$B$2:$AJ$550,MATCH(AC$4,'Slutlig allokering kvv'!$B$1:$AJ$1,0),FALSE)/1,0)</f>
        <v>0</v>
      </c>
      <c r="AD371">
        <f>IFERROR(VLOOKUP($B371,Miljö!$B$1:$E$471,MATCH("Hjälpel kraftvärme (GWh)",Miljö!$B$1:$E$1,0),FALSE)/1,0)-IFERROR(VLOOKUP($B371,'Slutlig allokering kvv'!$B$2:$AJ$550,MATCH(AD$4,'Slutlig allokering kvv'!$B$1:$AJ$1,0),FALSE)/1,0)</f>
        <v>0</v>
      </c>
      <c r="AH371">
        <f t="shared" si="10"/>
        <v>0</v>
      </c>
      <c r="AJ371">
        <f>IFERROR(VLOOKUP($B371,'Slutlig allokering kvv'!$B$2:$AX$550,MATCH("Summa slutlig allokerad tillförd energi (utan hjälpel och rökgaskondensering):",'Slutlig allokering kvv'!$B$1:$AX$1,0),FALSE)/1,"")</f>
        <v>0</v>
      </c>
      <c r="AL371" s="195" t="str">
        <f>IFERROR(1-VLOOKUP($B371,'Slutlig allokering kvv'!$B$2:$AX$550,MATCH("Andel av bränsle i kvv som allokerats till värme, exklusive rökgaskondensering och hjälpel",'Slutlig allokering kvv'!$B$1:$AX$1,0),FALSE),"")</f>
        <v/>
      </c>
      <c r="AN371" s="195" t="str">
        <f t="shared" si="11"/>
        <v/>
      </c>
    </row>
    <row r="372" spans="1:40" x14ac:dyDescent="0.25">
      <c r="A372" s="2" t="s">
        <v>551</v>
      </c>
      <c r="B372" s="2" t="s">
        <v>554</v>
      </c>
      <c r="C372">
        <f>IFERROR(VLOOKUP($B372,Kraftvärmeprod!$B$1:$AH$479,MATCH(C$4,Kraftvärmeprod!$B$1:$AG$1,0),FALSE)/1,"")</f>
        <v>226.4</v>
      </c>
      <c r="D372">
        <f>IFERROR(VLOOKUP($B372,Kraftvärmeprod!$B$1:$AH$479,MATCH(D$4,Kraftvärmeprod!$B$1:$AG$1,0),FALSE)/1,"")</f>
        <v>67.2</v>
      </c>
      <c r="F372">
        <f>IFERROR(VLOOKUP($B372,Kraftvärmeprod!$B$1:$AJ$550,MATCH(F$4,Kraftvärmeprod!$B$1:$AJ$1,0),FALSE)/1,0)-IFERROR(VLOOKUP($B372,'Slutlig allokering kvv'!$B$2:$AJ$550,MATCH(F$4,'Slutlig allokering kvv'!$B$1:$AJ$1,0),FALSE)/1,0)</f>
        <v>0</v>
      </c>
      <c r="G372">
        <f>IFERROR(VLOOKUP($B372,Kraftvärmeprod!$B$1:$AJ$550,MATCH(G$4,Kraftvärmeprod!$B$1:$AJ$1,0),FALSE)/1,0)-IFERROR(VLOOKUP($B372,'Slutlig allokering kvv'!$B$2:$AJ$550,MATCH(G$4,'Slutlig allokering kvv'!$B$1:$AJ$1,0),FALSE)/1,0)</f>
        <v>9.7539000000000015E-2</v>
      </c>
      <c r="H372">
        <f>IFERROR(VLOOKUP($B372,Kraftvärmeprod!$B$1:$AJ$550,MATCH(H$4,Kraftvärmeprod!$B$1:$AJ$1,0),FALSE)/1,0)-IFERROR(VLOOKUP($B372,'Slutlig allokering kvv'!$B$2:$AJ$550,MATCH(H$4,'Slutlig allokering kvv'!$B$1:$AJ$1,0),FALSE)/1,0)</f>
        <v>0</v>
      </c>
      <c r="I372">
        <f>IFERROR(VLOOKUP($B372,Kraftvärmeprod!$B$1:$AJ$550,MATCH(I$4,Kraftvärmeprod!$B$1:$AJ$1,0),FALSE)/1,0)-IFERROR(VLOOKUP($B372,'Slutlig allokering kvv'!$B$2:$AJ$550,MATCH(I$4,'Slutlig allokering kvv'!$B$1:$AJ$1,0),FALSE)/1,0)</f>
        <v>0</v>
      </c>
      <c r="J372">
        <f>IFERROR(VLOOKUP($B372,Kraftvärmeprod!$B$1:$AJ$550,MATCH(J$4,Kraftvärmeprod!$B$1:$AJ$1,0),FALSE)/1,0)-IFERROR(VLOOKUP($B372,'Slutlig allokering kvv'!$B$2:$AJ$550,MATCH(J$4,'Slutlig allokering kvv'!$B$1:$AJ$1,0),FALSE)/1,0)</f>
        <v>0</v>
      </c>
      <c r="K372">
        <f>IFERROR(VLOOKUP($B372,Kraftvärmeprod!$B$1:$AJ$550,MATCH(K$4,Kraftvärmeprod!$B$1:$AJ$1,0),FALSE)/1,0)-IFERROR(VLOOKUP($B372,'Slutlig allokering kvv'!$B$2:$AJ$550,MATCH(K$4,'Slutlig allokering kvv'!$B$1:$AJ$1,0),FALSE)/1,0)</f>
        <v>0</v>
      </c>
      <c r="L372">
        <f>IFERROR(VLOOKUP($B372,Kraftvärmeprod!$B$1:$AJ$550,MATCH(L$4,Kraftvärmeprod!$B$1:$AJ$1,0),FALSE)/1,0)-IFERROR(VLOOKUP($B372,'Slutlig allokering kvv'!$B$2:$AJ$550,MATCH(L$4,'Slutlig allokering kvv'!$B$1:$AJ$1,0),FALSE)/1,0)</f>
        <v>0</v>
      </c>
      <c r="M372">
        <f>IFERROR(VLOOKUP($B372,Kraftvärmeprod!$B$1:$AJ$550,MATCH(M$4,Kraftvärmeprod!$B$1:$AJ$1,0),FALSE)/1,0)-IFERROR(VLOOKUP($B372,'Slutlig allokering kvv'!$B$2:$AJ$550,MATCH(M$4,'Slutlig allokering kvv'!$B$1:$AJ$1,0),FALSE)/1,0)</f>
        <v>0</v>
      </c>
      <c r="N372">
        <f>IFERROR(VLOOKUP($B372,Kraftvärmeprod!$B$1:$AJ$550,MATCH(N$4,Kraftvärmeprod!$B$1:$AJ$1,0),FALSE)/1,0)-IFERROR(VLOOKUP($B372,'Slutlig allokering kvv'!$B$2:$AJ$550,MATCH(N$4,'Slutlig allokering kvv'!$B$1:$AJ$1,0),FALSE)/1,0)</f>
        <v>0</v>
      </c>
      <c r="O372">
        <f>IFERROR(VLOOKUP($B372,Kraftvärmeprod!$B$1:$AJ$550,MATCH(O$4,Kraftvärmeprod!$B$1:$AJ$1,0),FALSE)/1,0)-IFERROR(VLOOKUP($B372,'Slutlig allokering kvv'!$B$2:$AJ$550,MATCH(O$4,'Slutlig allokering kvv'!$B$1:$AJ$1,0),FALSE)/1,0)</f>
        <v>0</v>
      </c>
      <c r="P372">
        <f>IFERROR(VLOOKUP($B372,Kraftvärmeprod!$B$1:$AJ$550,MATCH(P$4,Kraftvärmeprod!$B$1:$AJ$1,0),FALSE)/1,0)-IFERROR(VLOOKUP($B372,'Slutlig allokering kvv'!$B$2:$AJ$550,MATCH(P$4,'Slutlig allokering kvv'!$B$1:$AJ$1,0),FALSE)/1,0)</f>
        <v>0</v>
      </c>
      <c r="Q372">
        <f>IFERROR(VLOOKUP($B372,Kraftvärmeprod!$B$1:$AJ$550,MATCH(Q$4,Kraftvärmeprod!$B$1:$AJ$1,0),FALSE)/1,0)-IFERROR(VLOOKUP($B372,'Slutlig allokering kvv'!$B$2:$AJ$550,MATCH(Q$4,'Slutlig allokering kvv'!$B$1:$AJ$1,0),FALSE)/1,0)</f>
        <v>0</v>
      </c>
      <c r="R372">
        <f>IFERROR(VLOOKUP($B372,Kraftvärmeprod!$B$1:$AJ$550,MATCH(R$4,Kraftvärmeprod!$B$1:$AJ$1,0),FALSE)/1,0)-IFERROR(VLOOKUP($B372,'Slutlig allokering kvv'!$B$2:$AJ$550,MATCH(R$4,'Slutlig allokering kvv'!$B$1:$AJ$1,0),FALSE)/1,0)</f>
        <v>0</v>
      </c>
      <c r="S372">
        <f>IFERROR(VLOOKUP($B372,Kraftvärmeprod!$B$1:$AJ$550,MATCH(S$4,Kraftvärmeprod!$B$1:$AJ$1,0),FALSE)/1,0)-IFERROR(VLOOKUP($B372,'Slutlig allokering kvv'!$B$2:$AJ$550,MATCH(S$4,'Slutlig allokering kvv'!$B$1:$AJ$1,0),FALSE)/1,0)</f>
        <v>0</v>
      </c>
      <c r="T372">
        <f>IFERROR(VLOOKUP($B372,Kraftvärmeprod!$B$1:$AJ$550,MATCH(T$4,Kraftvärmeprod!$B$1:$AJ$1,0),FALSE)/1,0)-IFERROR(VLOOKUP($B372,'Slutlig allokering kvv'!$B$2:$AJ$550,MATCH(T$4,'Slutlig allokering kvv'!$B$1:$AJ$1,0),FALSE)/1,0)</f>
        <v>0</v>
      </c>
      <c r="U372">
        <f>IFERROR(VLOOKUP($B372,Kraftvärmeprod!$B$1:$AJ$550,MATCH(U$4,Kraftvärmeprod!$B$1:$AJ$1,0),FALSE)/1,0)-IFERROR(VLOOKUP($B372,'Slutlig allokering kvv'!$B$2:$AJ$550,MATCH(U$4,'Slutlig allokering kvv'!$B$1:$AJ$1,0),FALSE)/1,0)</f>
        <v>0</v>
      </c>
      <c r="V372">
        <f>IFERROR(VLOOKUP($B372,Kraftvärmeprod!$B$1:$AJ$550,MATCH(V$4,Kraftvärmeprod!$B$1:$AJ$1,0),FALSE)/1,0)-IFERROR(VLOOKUP($B372,'Slutlig allokering kvv'!$B$2:$AJ$550,MATCH(V$4,'Slutlig allokering kvv'!$B$1:$AJ$1,0),FALSE)/1,0)</f>
        <v>2.2679900000000002</v>
      </c>
      <c r="W372">
        <f>IFERROR(VLOOKUP($B372,Kraftvärmeprod!$B$1:$AJ$550,MATCH(W$4,Kraftvärmeprod!$B$1:$AJ$1,0),FALSE)/1,0)-IFERROR(VLOOKUP($B372,'Slutlig allokering kvv'!$B$2:$AJ$550,MATCH(W$4,'Slutlig allokering kvv'!$B$1:$AJ$1,0),FALSE)/1,0)</f>
        <v>0</v>
      </c>
      <c r="X372">
        <f>IFERROR(VLOOKUP($B372,Kraftvärmeprod!$B$1:$AJ$550,MATCH(X$4,Kraftvärmeprod!$B$1:$AJ$1,0),FALSE)/1,0)-IFERROR(VLOOKUP($B372,'Slutlig allokering kvv'!$B$2:$AJ$550,MATCH(X$4,'Slutlig allokering kvv'!$B$1:$AJ$1,0),FALSE)/1,0)</f>
        <v>0</v>
      </c>
      <c r="Y372">
        <f>IFERROR(VLOOKUP($B372,Kraftvärmeprod!$B$1:$AJ$550,MATCH(Y$4,Kraftvärmeprod!$B$1:$AJ$1,0),FALSE)/1,0)-IFERROR(VLOOKUP($B372,'Slutlig allokering kvv'!$B$2:$AJ$550,MATCH(Y$4,'Slutlig allokering kvv'!$B$1:$AJ$1,0),FALSE)/1,0)</f>
        <v>8.7231000000000017E-2</v>
      </c>
      <c r="Z372">
        <f>IFERROR(VLOOKUP($B372,Kraftvärmeprod!$B$1:$AJ$550,MATCH(Z$4,Kraftvärmeprod!$B$1:$AJ$1,0),FALSE)/1,0)-IFERROR(VLOOKUP($B372,'Slutlig allokering kvv'!$B$2:$AJ$550,MATCH(Z$4,'Slutlig allokering kvv'!$B$1:$AJ$1,0),FALSE)/1,0)</f>
        <v>0</v>
      </c>
      <c r="AA372">
        <f>IFERROR(VLOOKUP($B372,Kraftvärmeprod!$B$1:$AJ$550,MATCH(AA$4,Kraftvärmeprod!$B$1:$AJ$1,0),FALSE)/1,0)-IFERROR(VLOOKUP($B372,'Slutlig allokering kvv'!$B$2:$AJ$550,MATCH(AA$4,'Slutlig allokering kvv'!$B$1:$AJ$1,0),FALSE)/1,0)</f>
        <v>166.35599999999999</v>
      </c>
      <c r="AB372">
        <f>IFERROR(VLOOKUP($B372,Kraftvärmeprod!$B$1:$AJ$550,MATCH(AB$4,Kraftvärmeprod!$B$1:$AJ$1,0),FALSE)/1,0)-IFERROR(VLOOKUP($B372,'Slutlig allokering kvv'!$B$2:$AJ$550,MATCH(AB$4,'Slutlig allokering kvv'!$B$1:$AJ$1,0),FALSE)/1,0)</f>
        <v>0</v>
      </c>
      <c r="AC372">
        <f>IFERROR(VLOOKUP($B372,Kraftvärmeprod!$B$1:$AJ$550,MATCH(AC$4,Kraftvärmeprod!$B$1:$AJ$1,0),FALSE)/1,0)-IFERROR(VLOOKUP($B372,'Slutlig allokering kvv'!$B$2:$AJ$550,MATCH(AC$4,'Slutlig allokering kvv'!$B$1:$AJ$1,0),FALSE)/1,0)</f>
        <v>0</v>
      </c>
      <c r="AD372">
        <f>IFERROR(VLOOKUP($B372,Miljö!$B$1:$E$471,MATCH("Hjälpel kraftvärme (GWh)",Miljö!$B$1:$E$1,0),FALSE)/1,0)-IFERROR(VLOOKUP($B372,'Slutlig allokering kvv'!$B$2:$AJ$550,MATCH(AD$4,'Slutlig allokering kvv'!$B$1:$AJ$1,0),FALSE)/1,0)</f>
        <v>7.0507200000000001</v>
      </c>
      <c r="AH372">
        <f t="shared" si="10"/>
        <v>168.80876000000001</v>
      </c>
      <c r="AJ372">
        <f>IFERROR(VLOOKUP($B372,'Slutlig allokering kvv'!$B$2:$AX$550,MATCH("Summa slutlig allokerad tillförd energi (utan hjälpel och rökgaskondensering):",'Slutlig allokering kvv'!$B$1:$AX$1,0),FALSE)/1,"")</f>
        <v>178.35124000000002</v>
      </c>
      <c r="AL372" s="195">
        <f>IFERROR(1-VLOOKUP($B372,'Slutlig allokering kvv'!$B$2:$AX$550,MATCH("Andel av bränsle i kvv som allokerats till värme, exklusive rökgaskondensering och hjälpel",'Slutlig allokering kvv'!$B$1:$AX$1,0),FALSE),"")</f>
        <v>0.48625636594077659</v>
      </c>
      <c r="AN372" s="195">
        <f t="shared" si="11"/>
        <v>0.48625636594077659</v>
      </c>
    </row>
    <row r="373" spans="1:40" x14ac:dyDescent="0.25">
      <c r="A373" s="2" t="s">
        <v>555</v>
      </c>
      <c r="B373" s="2" t="s">
        <v>556</v>
      </c>
      <c r="C373" t="str">
        <f>IFERROR(VLOOKUP($B373,Kraftvärmeprod!$B$1:$AH$479,MATCH(C$4,Kraftvärmeprod!$B$1:$AG$1,0),FALSE)/1,"")</f>
        <v/>
      </c>
      <c r="D373" t="str">
        <f>IFERROR(VLOOKUP($B373,Kraftvärmeprod!$B$1:$AH$479,MATCH(D$4,Kraftvärmeprod!$B$1:$AG$1,0),FALSE)/1,"")</f>
        <v/>
      </c>
      <c r="F373">
        <f>IFERROR(VLOOKUP($B373,Kraftvärmeprod!$B$1:$AJ$550,MATCH(F$4,Kraftvärmeprod!$B$1:$AJ$1,0),FALSE)/1,0)-IFERROR(VLOOKUP($B373,'Slutlig allokering kvv'!$B$2:$AJ$550,MATCH(F$4,'Slutlig allokering kvv'!$B$1:$AJ$1,0),FALSE)/1,0)</f>
        <v>0</v>
      </c>
      <c r="G373">
        <f>IFERROR(VLOOKUP($B373,Kraftvärmeprod!$B$1:$AJ$550,MATCH(G$4,Kraftvärmeprod!$B$1:$AJ$1,0),FALSE)/1,0)-IFERROR(VLOOKUP($B373,'Slutlig allokering kvv'!$B$2:$AJ$550,MATCH(G$4,'Slutlig allokering kvv'!$B$1:$AJ$1,0),FALSE)/1,0)</f>
        <v>0</v>
      </c>
      <c r="H373">
        <f>IFERROR(VLOOKUP($B373,Kraftvärmeprod!$B$1:$AJ$550,MATCH(H$4,Kraftvärmeprod!$B$1:$AJ$1,0),FALSE)/1,0)-IFERROR(VLOOKUP($B373,'Slutlig allokering kvv'!$B$2:$AJ$550,MATCH(H$4,'Slutlig allokering kvv'!$B$1:$AJ$1,0),FALSE)/1,0)</f>
        <v>0</v>
      </c>
      <c r="I373">
        <f>IFERROR(VLOOKUP($B373,Kraftvärmeprod!$B$1:$AJ$550,MATCH(I$4,Kraftvärmeprod!$B$1:$AJ$1,0),FALSE)/1,0)-IFERROR(VLOOKUP($B373,'Slutlig allokering kvv'!$B$2:$AJ$550,MATCH(I$4,'Slutlig allokering kvv'!$B$1:$AJ$1,0),FALSE)/1,0)</f>
        <v>0</v>
      </c>
      <c r="J373">
        <f>IFERROR(VLOOKUP($B373,Kraftvärmeprod!$B$1:$AJ$550,MATCH(J$4,Kraftvärmeprod!$B$1:$AJ$1,0),FALSE)/1,0)-IFERROR(VLOOKUP($B373,'Slutlig allokering kvv'!$B$2:$AJ$550,MATCH(J$4,'Slutlig allokering kvv'!$B$1:$AJ$1,0),FALSE)/1,0)</f>
        <v>0</v>
      </c>
      <c r="K373">
        <f>IFERROR(VLOOKUP($B373,Kraftvärmeprod!$B$1:$AJ$550,MATCH(K$4,Kraftvärmeprod!$B$1:$AJ$1,0),FALSE)/1,0)-IFERROR(VLOOKUP($B373,'Slutlig allokering kvv'!$B$2:$AJ$550,MATCH(K$4,'Slutlig allokering kvv'!$B$1:$AJ$1,0),FALSE)/1,0)</f>
        <v>0</v>
      </c>
      <c r="L373">
        <f>IFERROR(VLOOKUP($B373,Kraftvärmeprod!$B$1:$AJ$550,MATCH(L$4,Kraftvärmeprod!$B$1:$AJ$1,0),FALSE)/1,0)-IFERROR(VLOOKUP($B373,'Slutlig allokering kvv'!$B$2:$AJ$550,MATCH(L$4,'Slutlig allokering kvv'!$B$1:$AJ$1,0),FALSE)/1,0)</f>
        <v>0</v>
      </c>
      <c r="M373">
        <f>IFERROR(VLOOKUP($B373,Kraftvärmeprod!$B$1:$AJ$550,MATCH(M$4,Kraftvärmeprod!$B$1:$AJ$1,0),FALSE)/1,0)-IFERROR(VLOOKUP($B373,'Slutlig allokering kvv'!$B$2:$AJ$550,MATCH(M$4,'Slutlig allokering kvv'!$B$1:$AJ$1,0),FALSE)/1,0)</f>
        <v>0</v>
      </c>
      <c r="N373">
        <f>IFERROR(VLOOKUP($B373,Kraftvärmeprod!$B$1:$AJ$550,MATCH(N$4,Kraftvärmeprod!$B$1:$AJ$1,0),FALSE)/1,0)-IFERROR(VLOOKUP($B373,'Slutlig allokering kvv'!$B$2:$AJ$550,MATCH(N$4,'Slutlig allokering kvv'!$B$1:$AJ$1,0),FALSE)/1,0)</f>
        <v>0</v>
      </c>
      <c r="O373">
        <f>IFERROR(VLOOKUP($B373,Kraftvärmeprod!$B$1:$AJ$550,MATCH(O$4,Kraftvärmeprod!$B$1:$AJ$1,0),FALSE)/1,0)-IFERROR(VLOOKUP($B373,'Slutlig allokering kvv'!$B$2:$AJ$550,MATCH(O$4,'Slutlig allokering kvv'!$B$1:$AJ$1,0),FALSE)/1,0)</f>
        <v>0</v>
      </c>
      <c r="P373">
        <f>IFERROR(VLOOKUP($B373,Kraftvärmeprod!$B$1:$AJ$550,MATCH(P$4,Kraftvärmeprod!$B$1:$AJ$1,0),FALSE)/1,0)-IFERROR(VLOOKUP($B373,'Slutlig allokering kvv'!$B$2:$AJ$550,MATCH(P$4,'Slutlig allokering kvv'!$B$1:$AJ$1,0),FALSE)/1,0)</f>
        <v>0</v>
      </c>
      <c r="Q373">
        <f>IFERROR(VLOOKUP($B373,Kraftvärmeprod!$B$1:$AJ$550,MATCH(Q$4,Kraftvärmeprod!$B$1:$AJ$1,0),FALSE)/1,0)-IFERROR(VLOOKUP($B373,'Slutlig allokering kvv'!$B$2:$AJ$550,MATCH(Q$4,'Slutlig allokering kvv'!$B$1:$AJ$1,0),FALSE)/1,0)</f>
        <v>0</v>
      </c>
      <c r="R373">
        <f>IFERROR(VLOOKUP($B373,Kraftvärmeprod!$B$1:$AJ$550,MATCH(R$4,Kraftvärmeprod!$B$1:$AJ$1,0),FALSE)/1,0)-IFERROR(VLOOKUP($B373,'Slutlig allokering kvv'!$B$2:$AJ$550,MATCH(R$4,'Slutlig allokering kvv'!$B$1:$AJ$1,0),FALSE)/1,0)</f>
        <v>0</v>
      </c>
      <c r="S373">
        <f>IFERROR(VLOOKUP($B373,Kraftvärmeprod!$B$1:$AJ$550,MATCH(S$4,Kraftvärmeprod!$B$1:$AJ$1,0),FALSE)/1,0)-IFERROR(VLOOKUP($B373,'Slutlig allokering kvv'!$B$2:$AJ$550,MATCH(S$4,'Slutlig allokering kvv'!$B$1:$AJ$1,0),FALSE)/1,0)</f>
        <v>0</v>
      </c>
      <c r="T373">
        <f>IFERROR(VLOOKUP($B373,Kraftvärmeprod!$B$1:$AJ$550,MATCH(T$4,Kraftvärmeprod!$B$1:$AJ$1,0),FALSE)/1,0)-IFERROR(VLOOKUP($B373,'Slutlig allokering kvv'!$B$2:$AJ$550,MATCH(T$4,'Slutlig allokering kvv'!$B$1:$AJ$1,0),FALSE)/1,0)</f>
        <v>0</v>
      </c>
      <c r="U373">
        <f>IFERROR(VLOOKUP($B373,Kraftvärmeprod!$B$1:$AJ$550,MATCH(U$4,Kraftvärmeprod!$B$1:$AJ$1,0),FALSE)/1,0)-IFERROR(VLOOKUP($B373,'Slutlig allokering kvv'!$B$2:$AJ$550,MATCH(U$4,'Slutlig allokering kvv'!$B$1:$AJ$1,0),FALSE)/1,0)</f>
        <v>0</v>
      </c>
      <c r="V373">
        <f>IFERROR(VLOOKUP($B373,Kraftvärmeprod!$B$1:$AJ$550,MATCH(V$4,Kraftvärmeprod!$B$1:$AJ$1,0),FALSE)/1,0)-IFERROR(VLOOKUP($B373,'Slutlig allokering kvv'!$B$2:$AJ$550,MATCH(V$4,'Slutlig allokering kvv'!$B$1:$AJ$1,0),FALSE)/1,0)</f>
        <v>0</v>
      </c>
      <c r="W373">
        <f>IFERROR(VLOOKUP($B373,Kraftvärmeprod!$B$1:$AJ$550,MATCH(W$4,Kraftvärmeprod!$B$1:$AJ$1,0),FALSE)/1,0)-IFERROR(VLOOKUP($B373,'Slutlig allokering kvv'!$B$2:$AJ$550,MATCH(W$4,'Slutlig allokering kvv'!$B$1:$AJ$1,0),FALSE)/1,0)</f>
        <v>0</v>
      </c>
      <c r="X373">
        <f>IFERROR(VLOOKUP($B373,Kraftvärmeprod!$B$1:$AJ$550,MATCH(X$4,Kraftvärmeprod!$B$1:$AJ$1,0),FALSE)/1,0)-IFERROR(VLOOKUP($B373,'Slutlig allokering kvv'!$B$2:$AJ$550,MATCH(X$4,'Slutlig allokering kvv'!$B$1:$AJ$1,0),FALSE)/1,0)</f>
        <v>0</v>
      </c>
      <c r="Y373">
        <f>IFERROR(VLOOKUP($B373,Kraftvärmeprod!$B$1:$AJ$550,MATCH(Y$4,Kraftvärmeprod!$B$1:$AJ$1,0),FALSE)/1,0)-IFERROR(VLOOKUP($B373,'Slutlig allokering kvv'!$B$2:$AJ$550,MATCH(Y$4,'Slutlig allokering kvv'!$B$1:$AJ$1,0),FALSE)/1,0)</f>
        <v>0</v>
      </c>
      <c r="Z373">
        <f>IFERROR(VLOOKUP($B373,Kraftvärmeprod!$B$1:$AJ$550,MATCH(Z$4,Kraftvärmeprod!$B$1:$AJ$1,0),FALSE)/1,0)-IFERROR(VLOOKUP($B373,'Slutlig allokering kvv'!$B$2:$AJ$550,MATCH(Z$4,'Slutlig allokering kvv'!$B$1:$AJ$1,0),FALSE)/1,0)</f>
        <v>0</v>
      </c>
      <c r="AA373">
        <f>IFERROR(VLOOKUP($B373,Kraftvärmeprod!$B$1:$AJ$550,MATCH(AA$4,Kraftvärmeprod!$B$1:$AJ$1,0),FALSE)/1,0)-IFERROR(VLOOKUP($B373,'Slutlig allokering kvv'!$B$2:$AJ$550,MATCH(AA$4,'Slutlig allokering kvv'!$B$1:$AJ$1,0),FALSE)/1,0)</f>
        <v>0</v>
      </c>
      <c r="AB373">
        <f>IFERROR(VLOOKUP($B373,Kraftvärmeprod!$B$1:$AJ$550,MATCH(AB$4,Kraftvärmeprod!$B$1:$AJ$1,0),FALSE)/1,0)-IFERROR(VLOOKUP($B373,'Slutlig allokering kvv'!$B$2:$AJ$550,MATCH(AB$4,'Slutlig allokering kvv'!$B$1:$AJ$1,0),FALSE)/1,0)</f>
        <v>0</v>
      </c>
      <c r="AC373">
        <f>IFERROR(VLOOKUP($B373,Kraftvärmeprod!$B$1:$AJ$550,MATCH(AC$4,Kraftvärmeprod!$B$1:$AJ$1,0),FALSE)/1,0)-IFERROR(VLOOKUP($B373,'Slutlig allokering kvv'!$B$2:$AJ$550,MATCH(AC$4,'Slutlig allokering kvv'!$B$1:$AJ$1,0),FALSE)/1,0)</f>
        <v>0</v>
      </c>
      <c r="AD373">
        <f>IFERROR(VLOOKUP($B373,Miljö!$B$1:$E$471,MATCH("Hjälpel kraftvärme (GWh)",Miljö!$B$1:$E$1,0),FALSE)/1,0)-IFERROR(VLOOKUP($B373,'Slutlig allokering kvv'!$B$2:$AJ$550,MATCH(AD$4,'Slutlig allokering kvv'!$B$1:$AJ$1,0),FALSE)/1,0)</f>
        <v>0</v>
      </c>
      <c r="AH373">
        <f t="shared" si="10"/>
        <v>0</v>
      </c>
      <c r="AJ373">
        <f>IFERROR(VLOOKUP($B373,'Slutlig allokering kvv'!$B$2:$AX$550,MATCH("Summa slutlig allokerad tillförd energi (utan hjälpel och rökgaskondensering):",'Slutlig allokering kvv'!$B$1:$AX$1,0),FALSE)/1,"")</f>
        <v>0</v>
      </c>
      <c r="AL373" s="195" t="str">
        <f>IFERROR(1-VLOOKUP($B373,'Slutlig allokering kvv'!$B$2:$AX$550,MATCH("Andel av bränsle i kvv som allokerats till värme, exklusive rökgaskondensering och hjälpel",'Slutlig allokering kvv'!$B$1:$AX$1,0),FALSE),"")</f>
        <v/>
      </c>
      <c r="AN373" s="195" t="str">
        <f t="shared" si="11"/>
        <v/>
      </c>
    </row>
    <row r="374" spans="1:40" x14ac:dyDescent="0.25">
      <c r="A374" s="2" t="s">
        <v>555</v>
      </c>
      <c r="B374" s="2" t="s">
        <v>557</v>
      </c>
      <c r="C374" t="str">
        <f>IFERROR(VLOOKUP($B374,Kraftvärmeprod!$B$1:$AH$479,MATCH(C$4,Kraftvärmeprod!$B$1:$AG$1,0),FALSE)/1,"")</f>
        <v/>
      </c>
      <c r="D374" t="str">
        <f>IFERROR(VLOOKUP($B374,Kraftvärmeprod!$B$1:$AH$479,MATCH(D$4,Kraftvärmeprod!$B$1:$AG$1,0),FALSE)/1,"")</f>
        <v/>
      </c>
      <c r="F374">
        <f>IFERROR(VLOOKUP($B374,Kraftvärmeprod!$B$1:$AJ$550,MATCH(F$4,Kraftvärmeprod!$B$1:$AJ$1,0),FALSE)/1,0)-IFERROR(VLOOKUP($B374,'Slutlig allokering kvv'!$B$2:$AJ$550,MATCH(F$4,'Slutlig allokering kvv'!$B$1:$AJ$1,0),FALSE)/1,0)</f>
        <v>0</v>
      </c>
      <c r="G374">
        <f>IFERROR(VLOOKUP($B374,Kraftvärmeprod!$B$1:$AJ$550,MATCH(G$4,Kraftvärmeprod!$B$1:$AJ$1,0),FALSE)/1,0)-IFERROR(VLOOKUP($B374,'Slutlig allokering kvv'!$B$2:$AJ$550,MATCH(G$4,'Slutlig allokering kvv'!$B$1:$AJ$1,0),FALSE)/1,0)</f>
        <v>0</v>
      </c>
      <c r="H374">
        <f>IFERROR(VLOOKUP($B374,Kraftvärmeprod!$B$1:$AJ$550,MATCH(H$4,Kraftvärmeprod!$B$1:$AJ$1,0),FALSE)/1,0)-IFERROR(VLOOKUP($B374,'Slutlig allokering kvv'!$B$2:$AJ$550,MATCH(H$4,'Slutlig allokering kvv'!$B$1:$AJ$1,0),FALSE)/1,0)</f>
        <v>0</v>
      </c>
      <c r="I374">
        <f>IFERROR(VLOOKUP($B374,Kraftvärmeprod!$B$1:$AJ$550,MATCH(I$4,Kraftvärmeprod!$B$1:$AJ$1,0),FALSE)/1,0)-IFERROR(VLOOKUP($B374,'Slutlig allokering kvv'!$B$2:$AJ$550,MATCH(I$4,'Slutlig allokering kvv'!$B$1:$AJ$1,0),FALSE)/1,0)</f>
        <v>0</v>
      </c>
      <c r="J374">
        <f>IFERROR(VLOOKUP($B374,Kraftvärmeprod!$B$1:$AJ$550,MATCH(J$4,Kraftvärmeprod!$B$1:$AJ$1,0),FALSE)/1,0)-IFERROR(VLOOKUP($B374,'Slutlig allokering kvv'!$B$2:$AJ$550,MATCH(J$4,'Slutlig allokering kvv'!$B$1:$AJ$1,0),FALSE)/1,0)</f>
        <v>0</v>
      </c>
      <c r="K374">
        <f>IFERROR(VLOOKUP($B374,Kraftvärmeprod!$B$1:$AJ$550,MATCH(K$4,Kraftvärmeprod!$B$1:$AJ$1,0),FALSE)/1,0)-IFERROR(VLOOKUP($B374,'Slutlig allokering kvv'!$B$2:$AJ$550,MATCH(K$4,'Slutlig allokering kvv'!$B$1:$AJ$1,0),FALSE)/1,0)</f>
        <v>0</v>
      </c>
      <c r="L374">
        <f>IFERROR(VLOOKUP($B374,Kraftvärmeprod!$B$1:$AJ$550,MATCH(L$4,Kraftvärmeprod!$B$1:$AJ$1,0),FALSE)/1,0)-IFERROR(VLOOKUP($B374,'Slutlig allokering kvv'!$B$2:$AJ$550,MATCH(L$4,'Slutlig allokering kvv'!$B$1:$AJ$1,0),FALSE)/1,0)</f>
        <v>0</v>
      </c>
      <c r="M374">
        <f>IFERROR(VLOOKUP($B374,Kraftvärmeprod!$B$1:$AJ$550,MATCH(M$4,Kraftvärmeprod!$B$1:$AJ$1,0),FALSE)/1,0)-IFERROR(VLOOKUP($B374,'Slutlig allokering kvv'!$B$2:$AJ$550,MATCH(M$4,'Slutlig allokering kvv'!$B$1:$AJ$1,0),FALSE)/1,0)</f>
        <v>0</v>
      </c>
      <c r="N374">
        <f>IFERROR(VLOOKUP($B374,Kraftvärmeprod!$B$1:$AJ$550,MATCH(N$4,Kraftvärmeprod!$B$1:$AJ$1,0),FALSE)/1,0)-IFERROR(VLOOKUP($B374,'Slutlig allokering kvv'!$B$2:$AJ$550,MATCH(N$4,'Slutlig allokering kvv'!$B$1:$AJ$1,0),FALSE)/1,0)</f>
        <v>0</v>
      </c>
      <c r="O374">
        <f>IFERROR(VLOOKUP($B374,Kraftvärmeprod!$B$1:$AJ$550,MATCH(O$4,Kraftvärmeprod!$B$1:$AJ$1,0),FALSE)/1,0)-IFERROR(VLOOKUP($B374,'Slutlig allokering kvv'!$B$2:$AJ$550,MATCH(O$4,'Slutlig allokering kvv'!$B$1:$AJ$1,0),FALSE)/1,0)</f>
        <v>0</v>
      </c>
      <c r="P374">
        <f>IFERROR(VLOOKUP($B374,Kraftvärmeprod!$B$1:$AJ$550,MATCH(P$4,Kraftvärmeprod!$B$1:$AJ$1,0),FALSE)/1,0)-IFERROR(VLOOKUP($B374,'Slutlig allokering kvv'!$B$2:$AJ$550,MATCH(P$4,'Slutlig allokering kvv'!$B$1:$AJ$1,0),FALSE)/1,0)</f>
        <v>0</v>
      </c>
      <c r="Q374">
        <f>IFERROR(VLOOKUP($B374,Kraftvärmeprod!$B$1:$AJ$550,MATCH(Q$4,Kraftvärmeprod!$B$1:$AJ$1,0),FALSE)/1,0)-IFERROR(VLOOKUP($B374,'Slutlig allokering kvv'!$B$2:$AJ$550,MATCH(Q$4,'Slutlig allokering kvv'!$B$1:$AJ$1,0),FALSE)/1,0)</f>
        <v>0</v>
      </c>
      <c r="R374">
        <f>IFERROR(VLOOKUP($B374,Kraftvärmeprod!$B$1:$AJ$550,MATCH(R$4,Kraftvärmeprod!$B$1:$AJ$1,0),FALSE)/1,0)-IFERROR(VLOOKUP($B374,'Slutlig allokering kvv'!$B$2:$AJ$550,MATCH(R$4,'Slutlig allokering kvv'!$B$1:$AJ$1,0),FALSE)/1,0)</f>
        <v>0</v>
      </c>
      <c r="S374">
        <f>IFERROR(VLOOKUP($B374,Kraftvärmeprod!$B$1:$AJ$550,MATCH(S$4,Kraftvärmeprod!$B$1:$AJ$1,0),FALSE)/1,0)-IFERROR(VLOOKUP($B374,'Slutlig allokering kvv'!$B$2:$AJ$550,MATCH(S$4,'Slutlig allokering kvv'!$B$1:$AJ$1,0),FALSE)/1,0)</f>
        <v>0</v>
      </c>
      <c r="T374">
        <f>IFERROR(VLOOKUP($B374,Kraftvärmeprod!$B$1:$AJ$550,MATCH(T$4,Kraftvärmeprod!$B$1:$AJ$1,0),FALSE)/1,0)-IFERROR(VLOOKUP($B374,'Slutlig allokering kvv'!$B$2:$AJ$550,MATCH(T$4,'Slutlig allokering kvv'!$B$1:$AJ$1,0),FALSE)/1,0)</f>
        <v>0</v>
      </c>
      <c r="U374">
        <f>IFERROR(VLOOKUP($B374,Kraftvärmeprod!$B$1:$AJ$550,MATCH(U$4,Kraftvärmeprod!$B$1:$AJ$1,0),FALSE)/1,0)-IFERROR(VLOOKUP($B374,'Slutlig allokering kvv'!$B$2:$AJ$550,MATCH(U$4,'Slutlig allokering kvv'!$B$1:$AJ$1,0),FALSE)/1,0)</f>
        <v>0</v>
      </c>
      <c r="V374">
        <f>IFERROR(VLOOKUP($B374,Kraftvärmeprod!$B$1:$AJ$550,MATCH(V$4,Kraftvärmeprod!$B$1:$AJ$1,0),FALSE)/1,0)-IFERROR(VLOOKUP($B374,'Slutlig allokering kvv'!$B$2:$AJ$550,MATCH(V$4,'Slutlig allokering kvv'!$B$1:$AJ$1,0),FALSE)/1,0)</f>
        <v>0</v>
      </c>
      <c r="W374">
        <f>IFERROR(VLOOKUP($B374,Kraftvärmeprod!$B$1:$AJ$550,MATCH(W$4,Kraftvärmeprod!$B$1:$AJ$1,0),FALSE)/1,0)-IFERROR(VLOOKUP($B374,'Slutlig allokering kvv'!$B$2:$AJ$550,MATCH(W$4,'Slutlig allokering kvv'!$B$1:$AJ$1,0),FALSE)/1,0)</f>
        <v>0</v>
      </c>
      <c r="X374">
        <f>IFERROR(VLOOKUP($B374,Kraftvärmeprod!$B$1:$AJ$550,MATCH(X$4,Kraftvärmeprod!$B$1:$AJ$1,0),FALSE)/1,0)-IFERROR(VLOOKUP($B374,'Slutlig allokering kvv'!$B$2:$AJ$550,MATCH(X$4,'Slutlig allokering kvv'!$B$1:$AJ$1,0),FALSE)/1,0)</f>
        <v>0</v>
      </c>
      <c r="Y374">
        <f>IFERROR(VLOOKUP($B374,Kraftvärmeprod!$B$1:$AJ$550,MATCH(Y$4,Kraftvärmeprod!$B$1:$AJ$1,0),FALSE)/1,0)-IFERROR(VLOOKUP($B374,'Slutlig allokering kvv'!$B$2:$AJ$550,MATCH(Y$4,'Slutlig allokering kvv'!$B$1:$AJ$1,0),FALSE)/1,0)</f>
        <v>0</v>
      </c>
      <c r="Z374">
        <f>IFERROR(VLOOKUP($B374,Kraftvärmeprod!$B$1:$AJ$550,MATCH(Z$4,Kraftvärmeprod!$B$1:$AJ$1,0),FALSE)/1,0)-IFERROR(VLOOKUP($B374,'Slutlig allokering kvv'!$B$2:$AJ$550,MATCH(Z$4,'Slutlig allokering kvv'!$B$1:$AJ$1,0),FALSE)/1,0)</f>
        <v>0</v>
      </c>
      <c r="AA374">
        <f>IFERROR(VLOOKUP($B374,Kraftvärmeprod!$B$1:$AJ$550,MATCH(AA$4,Kraftvärmeprod!$B$1:$AJ$1,0),FALSE)/1,0)-IFERROR(VLOOKUP($B374,'Slutlig allokering kvv'!$B$2:$AJ$550,MATCH(AA$4,'Slutlig allokering kvv'!$B$1:$AJ$1,0),FALSE)/1,0)</f>
        <v>0</v>
      </c>
      <c r="AB374">
        <f>IFERROR(VLOOKUP($B374,Kraftvärmeprod!$B$1:$AJ$550,MATCH(AB$4,Kraftvärmeprod!$B$1:$AJ$1,0),FALSE)/1,0)-IFERROR(VLOOKUP($B374,'Slutlig allokering kvv'!$B$2:$AJ$550,MATCH(AB$4,'Slutlig allokering kvv'!$B$1:$AJ$1,0),FALSE)/1,0)</f>
        <v>0</v>
      </c>
      <c r="AC374">
        <f>IFERROR(VLOOKUP($B374,Kraftvärmeprod!$B$1:$AJ$550,MATCH(AC$4,Kraftvärmeprod!$B$1:$AJ$1,0),FALSE)/1,0)-IFERROR(VLOOKUP($B374,'Slutlig allokering kvv'!$B$2:$AJ$550,MATCH(AC$4,'Slutlig allokering kvv'!$B$1:$AJ$1,0),FALSE)/1,0)</f>
        <v>0</v>
      </c>
      <c r="AD374">
        <f>IFERROR(VLOOKUP($B374,Miljö!$B$1:$E$471,MATCH("Hjälpel kraftvärme (GWh)",Miljö!$B$1:$E$1,0),FALSE)/1,0)-IFERROR(VLOOKUP($B374,'Slutlig allokering kvv'!$B$2:$AJ$550,MATCH(AD$4,'Slutlig allokering kvv'!$B$1:$AJ$1,0),FALSE)/1,0)</f>
        <v>0</v>
      </c>
      <c r="AH374">
        <f t="shared" si="10"/>
        <v>0</v>
      </c>
      <c r="AJ374">
        <f>IFERROR(VLOOKUP($B374,'Slutlig allokering kvv'!$B$2:$AX$550,MATCH("Summa slutlig allokerad tillförd energi (utan hjälpel och rökgaskondensering):",'Slutlig allokering kvv'!$B$1:$AX$1,0),FALSE)/1,"")</f>
        <v>0</v>
      </c>
      <c r="AL374" s="195" t="str">
        <f>IFERROR(1-VLOOKUP($B374,'Slutlig allokering kvv'!$B$2:$AX$550,MATCH("Andel av bränsle i kvv som allokerats till värme, exklusive rökgaskondensering och hjälpel",'Slutlig allokering kvv'!$B$1:$AX$1,0),FALSE),"")</f>
        <v/>
      </c>
      <c r="AN374" s="195" t="str">
        <f t="shared" si="11"/>
        <v/>
      </c>
    </row>
    <row r="375" spans="1:40" x14ac:dyDescent="0.25">
      <c r="A375" s="2" t="s">
        <v>555</v>
      </c>
      <c r="B375" s="2" t="s">
        <v>558</v>
      </c>
      <c r="C375" t="str">
        <f>IFERROR(VLOOKUP($B375,Kraftvärmeprod!$B$1:$AH$479,MATCH(C$4,Kraftvärmeprod!$B$1:$AG$1,0),FALSE)/1,"")</f>
        <v/>
      </c>
      <c r="D375" t="str">
        <f>IFERROR(VLOOKUP($B375,Kraftvärmeprod!$B$1:$AH$479,MATCH(D$4,Kraftvärmeprod!$B$1:$AG$1,0),FALSE)/1,"")</f>
        <v/>
      </c>
      <c r="F375">
        <f>IFERROR(VLOOKUP($B375,Kraftvärmeprod!$B$1:$AJ$550,MATCH(F$4,Kraftvärmeprod!$B$1:$AJ$1,0),FALSE)/1,0)-IFERROR(VLOOKUP($B375,'Slutlig allokering kvv'!$B$2:$AJ$550,MATCH(F$4,'Slutlig allokering kvv'!$B$1:$AJ$1,0),FALSE)/1,0)</f>
        <v>0</v>
      </c>
      <c r="G375">
        <f>IFERROR(VLOOKUP($B375,Kraftvärmeprod!$B$1:$AJ$550,MATCH(G$4,Kraftvärmeprod!$B$1:$AJ$1,0),FALSE)/1,0)-IFERROR(VLOOKUP($B375,'Slutlig allokering kvv'!$B$2:$AJ$550,MATCH(G$4,'Slutlig allokering kvv'!$B$1:$AJ$1,0),FALSE)/1,0)</f>
        <v>0</v>
      </c>
      <c r="H375">
        <f>IFERROR(VLOOKUP($B375,Kraftvärmeprod!$B$1:$AJ$550,MATCH(H$4,Kraftvärmeprod!$B$1:$AJ$1,0),FALSE)/1,0)-IFERROR(VLOOKUP($B375,'Slutlig allokering kvv'!$B$2:$AJ$550,MATCH(H$4,'Slutlig allokering kvv'!$B$1:$AJ$1,0),FALSE)/1,0)</f>
        <v>0</v>
      </c>
      <c r="I375">
        <f>IFERROR(VLOOKUP($B375,Kraftvärmeprod!$B$1:$AJ$550,MATCH(I$4,Kraftvärmeprod!$B$1:$AJ$1,0),FALSE)/1,0)-IFERROR(VLOOKUP($B375,'Slutlig allokering kvv'!$B$2:$AJ$550,MATCH(I$4,'Slutlig allokering kvv'!$B$1:$AJ$1,0),FALSE)/1,0)</f>
        <v>0</v>
      </c>
      <c r="J375">
        <f>IFERROR(VLOOKUP($B375,Kraftvärmeprod!$B$1:$AJ$550,MATCH(J$4,Kraftvärmeprod!$B$1:$AJ$1,0),FALSE)/1,0)-IFERROR(VLOOKUP($B375,'Slutlig allokering kvv'!$B$2:$AJ$550,MATCH(J$4,'Slutlig allokering kvv'!$B$1:$AJ$1,0),FALSE)/1,0)</f>
        <v>0</v>
      </c>
      <c r="K375">
        <f>IFERROR(VLOOKUP($B375,Kraftvärmeprod!$B$1:$AJ$550,MATCH(K$4,Kraftvärmeprod!$B$1:$AJ$1,0),FALSE)/1,0)-IFERROR(VLOOKUP($B375,'Slutlig allokering kvv'!$B$2:$AJ$550,MATCH(K$4,'Slutlig allokering kvv'!$B$1:$AJ$1,0),FALSE)/1,0)</f>
        <v>0</v>
      </c>
      <c r="L375">
        <f>IFERROR(VLOOKUP($B375,Kraftvärmeprod!$B$1:$AJ$550,MATCH(L$4,Kraftvärmeprod!$B$1:$AJ$1,0),FALSE)/1,0)-IFERROR(VLOOKUP($B375,'Slutlig allokering kvv'!$B$2:$AJ$550,MATCH(L$4,'Slutlig allokering kvv'!$B$1:$AJ$1,0),FALSE)/1,0)</f>
        <v>0</v>
      </c>
      <c r="M375">
        <f>IFERROR(VLOOKUP($B375,Kraftvärmeprod!$B$1:$AJ$550,MATCH(M$4,Kraftvärmeprod!$B$1:$AJ$1,0),FALSE)/1,0)-IFERROR(VLOOKUP($B375,'Slutlig allokering kvv'!$B$2:$AJ$550,MATCH(M$4,'Slutlig allokering kvv'!$B$1:$AJ$1,0),FALSE)/1,0)</f>
        <v>0</v>
      </c>
      <c r="N375">
        <f>IFERROR(VLOOKUP($B375,Kraftvärmeprod!$B$1:$AJ$550,MATCH(N$4,Kraftvärmeprod!$B$1:$AJ$1,0),FALSE)/1,0)-IFERROR(VLOOKUP($B375,'Slutlig allokering kvv'!$B$2:$AJ$550,MATCH(N$4,'Slutlig allokering kvv'!$B$1:$AJ$1,0),FALSE)/1,0)</f>
        <v>0</v>
      </c>
      <c r="O375">
        <f>IFERROR(VLOOKUP($B375,Kraftvärmeprod!$B$1:$AJ$550,MATCH(O$4,Kraftvärmeprod!$B$1:$AJ$1,0),FALSE)/1,0)-IFERROR(VLOOKUP($B375,'Slutlig allokering kvv'!$B$2:$AJ$550,MATCH(O$4,'Slutlig allokering kvv'!$B$1:$AJ$1,0),FALSE)/1,0)</f>
        <v>0</v>
      </c>
      <c r="P375">
        <f>IFERROR(VLOOKUP($B375,Kraftvärmeprod!$B$1:$AJ$550,MATCH(P$4,Kraftvärmeprod!$B$1:$AJ$1,0),FALSE)/1,0)-IFERROR(VLOOKUP($B375,'Slutlig allokering kvv'!$B$2:$AJ$550,MATCH(P$4,'Slutlig allokering kvv'!$B$1:$AJ$1,0),FALSE)/1,0)</f>
        <v>0</v>
      </c>
      <c r="Q375">
        <f>IFERROR(VLOOKUP($B375,Kraftvärmeprod!$B$1:$AJ$550,MATCH(Q$4,Kraftvärmeprod!$B$1:$AJ$1,0),FALSE)/1,0)-IFERROR(VLOOKUP($B375,'Slutlig allokering kvv'!$B$2:$AJ$550,MATCH(Q$4,'Slutlig allokering kvv'!$B$1:$AJ$1,0),FALSE)/1,0)</f>
        <v>0</v>
      </c>
      <c r="R375">
        <f>IFERROR(VLOOKUP($B375,Kraftvärmeprod!$B$1:$AJ$550,MATCH(R$4,Kraftvärmeprod!$B$1:$AJ$1,0),FALSE)/1,0)-IFERROR(VLOOKUP($B375,'Slutlig allokering kvv'!$B$2:$AJ$550,MATCH(R$4,'Slutlig allokering kvv'!$B$1:$AJ$1,0),FALSE)/1,0)</f>
        <v>0</v>
      </c>
      <c r="S375">
        <f>IFERROR(VLOOKUP($B375,Kraftvärmeprod!$B$1:$AJ$550,MATCH(S$4,Kraftvärmeprod!$B$1:$AJ$1,0),FALSE)/1,0)-IFERROR(VLOOKUP($B375,'Slutlig allokering kvv'!$B$2:$AJ$550,MATCH(S$4,'Slutlig allokering kvv'!$B$1:$AJ$1,0),FALSE)/1,0)</f>
        <v>0</v>
      </c>
      <c r="T375">
        <f>IFERROR(VLOOKUP($B375,Kraftvärmeprod!$B$1:$AJ$550,MATCH(T$4,Kraftvärmeprod!$B$1:$AJ$1,0),FALSE)/1,0)-IFERROR(VLOOKUP($B375,'Slutlig allokering kvv'!$B$2:$AJ$550,MATCH(T$4,'Slutlig allokering kvv'!$B$1:$AJ$1,0),FALSE)/1,0)</f>
        <v>0</v>
      </c>
      <c r="U375">
        <f>IFERROR(VLOOKUP($B375,Kraftvärmeprod!$B$1:$AJ$550,MATCH(U$4,Kraftvärmeprod!$B$1:$AJ$1,0),FALSE)/1,0)-IFERROR(VLOOKUP($B375,'Slutlig allokering kvv'!$B$2:$AJ$550,MATCH(U$4,'Slutlig allokering kvv'!$B$1:$AJ$1,0),FALSE)/1,0)</f>
        <v>0</v>
      </c>
      <c r="V375">
        <f>IFERROR(VLOOKUP($B375,Kraftvärmeprod!$B$1:$AJ$550,MATCH(V$4,Kraftvärmeprod!$B$1:$AJ$1,0),FALSE)/1,0)-IFERROR(VLOOKUP($B375,'Slutlig allokering kvv'!$B$2:$AJ$550,MATCH(V$4,'Slutlig allokering kvv'!$B$1:$AJ$1,0),FALSE)/1,0)</f>
        <v>0</v>
      </c>
      <c r="W375">
        <f>IFERROR(VLOOKUP($B375,Kraftvärmeprod!$B$1:$AJ$550,MATCH(W$4,Kraftvärmeprod!$B$1:$AJ$1,0),FALSE)/1,0)-IFERROR(VLOOKUP($B375,'Slutlig allokering kvv'!$B$2:$AJ$550,MATCH(W$4,'Slutlig allokering kvv'!$B$1:$AJ$1,0),FALSE)/1,0)</f>
        <v>0</v>
      </c>
      <c r="X375">
        <f>IFERROR(VLOOKUP($B375,Kraftvärmeprod!$B$1:$AJ$550,MATCH(X$4,Kraftvärmeprod!$B$1:$AJ$1,0),FALSE)/1,0)-IFERROR(VLOOKUP($B375,'Slutlig allokering kvv'!$B$2:$AJ$550,MATCH(X$4,'Slutlig allokering kvv'!$B$1:$AJ$1,0),FALSE)/1,0)</f>
        <v>0</v>
      </c>
      <c r="Y375">
        <f>IFERROR(VLOOKUP($B375,Kraftvärmeprod!$B$1:$AJ$550,MATCH(Y$4,Kraftvärmeprod!$B$1:$AJ$1,0),FALSE)/1,0)-IFERROR(VLOOKUP($B375,'Slutlig allokering kvv'!$B$2:$AJ$550,MATCH(Y$4,'Slutlig allokering kvv'!$B$1:$AJ$1,0),FALSE)/1,0)</f>
        <v>0</v>
      </c>
      <c r="Z375">
        <f>IFERROR(VLOOKUP($B375,Kraftvärmeprod!$B$1:$AJ$550,MATCH(Z$4,Kraftvärmeprod!$B$1:$AJ$1,0),FALSE)/1,0)-IFERROR(VLOOKUP($B375,'Slutlig allokering kvv'!$B$2:$AJ$550,MATCH(Z$4,'Slutlig allokering kvv'!$B$1:$AJ$1,0),FALSE)/1,0)</f>
        <v>0</v>
      </c>
      <c r="AA375">
        <f>IFERROR(VLOOKUP($B375,Kraftvärmeprod!$B$1:$AJ$550,MATCH(AA$4,Kraftvärmeprod!$B$1:$AJ$1,0),FALSE)/1,0)-IFERROR(VLOOKUP($B375,'Slutlig allokering kvv'!$B$2:$AJ$550,MATCH(AA$4,'Slutlig allokering kvv'!$B$1:$AJ$1,0),FALSE)/1,0)</f>
        <v>0</v>
      </c>
      <c r="AB375">
        <f>IFERROR(VLOOKUP($B375,Kraftvärmeprod!$B$1:$AJ$550,MATCH(AB$4,Kraftvärmeprod!$B$1:$AJ$1,0),FALSE)/1,0)-IFERROR(VLOOKUP($B375,'Slutlig allokering kvv'!$B$2:$AJ$550,MATCH(AB$4,'Slutlig allokering kvv'!$B$1:$AJ$1,0),FALSE)/1,0)</f>
        <v>0</v>
      </c>
      <c r="AC375">
        <f>IFERROR(VLOOKUP($B375,Kraftvärmeprod!$B$1:$AJ$550,MATCH(AC$4,Kraftvärmeprod!$B$1:$AJ$1,0),FALSE)/1,0)-IFERROR(VLOOKUP($B375,'Slutlig allokering kvv'!$B$2:$AJ$550,MATCH(AC$4,'Slutlig allokering kvv'!$B$1:$AJ$1,0),FALSE)/1,0)</f>
        <v>0</v>
      </c>
      <c r="AD375">
        <f>IFERROR(VLOOKUP($B375,Miljö!$B$1:$E$471,MATCH("Hjälpel kraftvärme (GWh)",Miljö!$B$1:$E$1,0),FALSE)/1,0)-IFERROR(VLOOKUP($B375,'Slutlig allokering kvv'!$B$2:$AJ$550,MATCH(AD$4,'Slutlig allokering kvv'!$B$1:$AJ$1,0),FALSE)/1,0)</f>
        <v>0</v>
      </c>
      <c r="AH375">
        <f t="shared" si="10"/>
        <v>0</v>
      </c>
      <c r="AJ375">
        <f>IFERROR(VLOOKUP($B375,'Slutlig allokering kvv'!$B$2:$AX$550,MATCH("Summa slutlig allokerad tillförd energi (utan hjälpel och rökgaskondensering):",'Slutlig allokering kvv'!$B$1:$AX$1,0),FALSE)/1,"")</f>
        <v>0</v>
      </c>
      <c r="AL375" s="195" t="str">
        <f>IFERROR(1-VLOOKUP($B375,'Slutlig allokering kvv'!$B$2:$AX$550,MATCH("Andel av bränsle i kvv som allokerats till värme, exklusive rökgaskondensering och hjälpel",'Slutlig allokering kvv'!$B$1:$AX$1,0),FALSE),"")</f>
        <v/>
      </c>
      <c r="AN375" s="195" t="str">
        <f t="shared" si="11"/>
        <v/>
      </c>
    </row>
    <row r="376" spans="1:40" x14ac:dyDescent="0.25">
      <c r="A376" s="2" t="s">
        <v>559</v>
      </c>
      <c r="B376" s="2" t="s">
        <v>560</v>
      </c>
      <c r="C376" t="str">
        <f>IFERROR(VLOOKUP($B376,Kraftvärmeprod!$B$1:$AH$479,MATCH(C$4,Kraftvärmeprod!$B$1:$AG$1,0),FALSE)/1,"")</f>
        <v/>
      </c>
      <c r="D376" t="str">
        <f>IFERROR(VLOOKUP($B376,Kraftvärmeprod!$B$1:$AH$479,MATCH(D$4,Kraftvärmeprod!$B$1:$AG$1,0),FALSE)/1,"")</f>
        <v/>
      </c>
      <c r="F376">
        <f>IFERROR(VLOOKUP($B376,Kraftvärmeprod!$B$1:$AJ$550,MATCH(F$4,Kraftvärmeprod!$B$1:$AJ$1,0),FALSE)/1,0)-IFERROR(VLOOKUP($B376,'Slutlig allokering kvv'!$B$2:$AJ$550,MATCH(F$4,'Slutlig allokering kvv'!$B$1:$AJ$1,0),FALSE)/1,0)</f>
        <v>0</v>
      </c>
      <c r="G376">
        <f>IFERROR(VLOOKUP($B376,Kraftvärmeprod!$B$1:$AJ$550,MATCH(G$4,Kraftvärmeprod!$B$1:$AJ$1,0),FALSE)/1,0)-IFERROR(VLOOKUP($B376,'Slutlig allokering kvv'!$B$2:$AJ$550,MATCH(G$4,'Slutlig allokering kvv'!$B$1:$AJ$1,0),FALSE)/1,0)</f>
        <v>0</v>
      </c>
      <c r="H376">
        <f>IFERROR(VLOOKUP($B376,Kraftvärmeprod!$B$1:$AJ$550,MATCH(H$4,Kraftvärmeprod!$B$1:$AJ$1,0),FALSE)/1,0)-IFERROR(VLOOKUP($B376,'Slutlig allokering kvv'!$B$2:$AJ$550,MATCH(H$4,'Slutlig allokering kvv'!$B$1:$AJ$1,0),FALSE)/1,0)</f>
        <v>0</v>
      </c>
      <c r="I376">
        <f>IFERROR(VLOOKUP($B376,Kraftvärmeprod!$B$1:$AJ$550,MATCH(I$4,Kraftvärmeprod!$B$1:$AJ$1,0),FALSE)/1,0)-IFERROR(VLOOKUP($B376,'Slutlig allokering kvv'!$B$2:$AJ$550,MATCH(I$4,'Slutlig allokering kvv'!$B$1:$AJ$1,0),FALSE)/1,0)</f>
        <v>0</v>
      </c>
      <c r="J376">
        <f>IFERROR(VLOOKUP($B376,Kraftvärmeprod!$B$1:$AJ$550,MATCH(J$4,Kraftvärmeprod!$B$1:$AJ$1,0),FALSE)/1,0)-IFERROR(VLOOKUP($B376,'Slutlig allokering kvv'!$B$2:$AJ$550,MATCH(J$4,'Slutlig allokering kvv'!$B$1:$AJ$1,0),FALSE)/1,0)</f>
        <v>0</v>
      </c>
      <c r="K376">
        <f>IFERROR(VLOOKUP($B376,Kraftvärmeprod!$B$1:$AJ$550,MATCH(K$4,Kraftvärmeprod!$B$1:$AJ$1,0),FALSE)/1,0)-IFERROR(VLOOKUP($B376,'Slutlig allokering kvv'!$B$2:$AJ$550,MATCH(K$4,'Slutlig allokering kvv'!$B$1:$AJ$1,0),FALSE)/1,0)</f>
        <v>0</v>
      </c>
      <c r="L376">
        <f>IFERROR(VLOOKUP($B376,Kraftvärmeprod!$B$1:$AJ$550,MATCH(L$4,Kraftvärmeprod!$B$1:$AJ$1,0),FALSE)/1,0)-IFERROR(VLOOKUP($B376,'Slutlig allokering kvv'!$B$2:$AJ$550,MATCH(L$4,'Slutlig allokering kvv'!$B$1:$AJ$1,0),FALSE)/1,0)</f>
        <v>0</v>
      </c>
      <c r="M376">
        <f>IFERROR(VLOOKUP($B376,Kraftvärmeprod!$B$1:$AJ$550,MATCH(M$4,Kraftvärmeprod!$B$1:$AJ$1,0),FALSE)/1,0)-IFERROR(VLOOKUP($B376,'Slutlig allokering kvv'!$B$2:$AJ$550,MATCH(M$4,'Slutlig allokering kvv'!$B$1:$AJ$1,0),FALSE)/1,0)</f>
        <v>0</v>
      </c>
      <c r="N376">
        <f>IFERROR(VLOOKUP($B376,Kraftvärmeprod!$B$1:$AJ$550,MATCH(N$4,Kraftvärmeprod!$B$1:$AJ$1,0),FALSE)/1,0)-IFERROR(VLOOKUP($B376,'Slutlig allokering kvv'!$B$2:$AJ$550,MATCH(N$4,'Slutlig allokering kvv'!$B$1:$AJ$1,0),FALSE)/1,0)</f>
        <v>0</v>
      </c>
      <c r="O376">
        <f>IFERROR(VLOOKUP($B376,Kraftvärmeprod!$B$1:$AJ$550,MATCH(O$4,Kraftvärmeprod!$B$1:$AJ$1,0),FALSE)/1,0)-IFERROR(VLOOKUP($B376,'Slutlig allokering kvv'!$B$2:$AJ$550,MATCH(O$4,'Slutlig allokering kvv'!$B$1:$AJ$1,0),FALSE)/1,0)</f>
        <v>0</v>
      </c>
      <c r="P376">
        <f>IFERROR(VLOOKUP($B376,Kraftvärmeprod!$B$1:$AJ$550,MATCH(P$4,Kraftvärmeprod!$B$1:$AJ$1,0),FALSE)/1,0)-IFERROR(VLOOKUP($B376,'Slutlig allokering kvv'!$B$2:$AJ$550,MATCH(P$4,'Slutlig allokering kvv'!$B$1:$AJ$1,0),FALSE)/1,0)</f>
        <v>0</v>
      </c>
      <c r="Q376">
        <f>IFERROR(VLOOKUP($B376,Kraftvärmeprod!$B$1:$AJ$550,MATCH(Q$4,Kraftvärmeprod!$B$1:$AJ$1,0),FALSE)/1,0)-IFERROR(VLOOKUP($B376,'Slutlig allokering kvv'!$B$2:$AJ$550,MATCH(Q$4,'Slutlig allokering kvv'!$B$1:$AJ$1,0),FALSE)/1,0)</f>
        <v>0</v>
      </c>
      <c r="R376">
        <f>IFERROR(VLOOKUP($B376,Kraftvärmeprod!$B$1:$AJ$550,MATCH(R$4,Kraftvärmeprod!$B$1:$AJ$1,0),FALSE)/1,0)-IFERROR(VLOOKUP($B376,'Slutlig allokering kvv'!$B$2:$AJ$550,MATCH(R$4,'Slutlig allokering kvv'!$B$1:$AJ$1,0),FALSE)/1,0)</f>
        <v>0</v>
      </c>
      <c r="S376">
        <f>IFERROR(VLOOKUP($B376,Kraftvärmeprod!$B$1:$AJ$550,MATCH(S$4,Kraftvärmeprod!$B$1:$AJ$1,0),FALSE)/1,0)-IFERROR(VLOOKUP($B376,'Slutlig allokering kvv'!$B$2:$AJ$550,MATCH(S$4,'Slutlig allokering kvv'!$B$1:$AJ$1,0),FALSE)/1,0)</f>
        <v>0</v>
      </c>
      <c r="T376">
        <f>IFERROR(VLOOKUP($B376,Kraftvärmeprod!$B$1:$AJ$550,MATCH(T$4,Kraftvärmeprod!$B$1:$AJ$1,0),FALSE)/1,0)-IFERROR(VLOOKUP($B376,'Slutlig allokering kvv'!$B$2:$AJ$550,MATCH(T$4,'Slutlig allokering kvv'!$B$1:$AJ$1,0),FALSE)/1,0)</f>
        <v>0</v>
      </c>
      <c r="U376">
        <f>IFERROR(VLOOKUP($B376,Kraftvärmeprod!$B$1:$AJ$550,MATCH(U$4,Kraftvärmeprod!$B$1:$AJ$1,0),FALSE)/1,0)-IFERROR(VLOOKUP($B376,'Slutlig allokering kvv'!$B$2:$AJ$550,MATCH(U$4,'Slutlig allokering kvv'!$B$1:$AJ$1,0),FALSE)/1,0)</f>
        <v>0</v>
      </c>
      <c r="V376">
        <f>IFERROR(VLOOKUP($B376,Kraftvärmeprod!$B$1:$AJ$550,MATCH(V$4,Kraftvärmeprod!$B$1:$AJ$1,0),FALSE)/1,0)-IFERROR(VLOOKUP($B376,'Slutlig allokering kvv'!$B$2:$AJ$550,MATCH(V$4,'Slutlig allokering kvv'!$B$1:$AJ$1,0),FALSE)/1,0)</f>
        <v>0</v>
      </c>
      <c r="W376">
        <f>IFERROR(VLOOKUP($B376,Kraftvärmeprod!$B$1:$AJ$550,MATCH(W$4,Kraftvärmeprod!$B$1:$AJ$1,0),FALSE)/1,0)-IFERROR(VLOOKUP($B376,'Slutlig allokering kvv'!$B$2:$AJ$550,MATCH(W$4,'Slutlig allokering kvv'!$B$1:$AJ$1,0),FALSE)/1,0)</f>
        <v>0</v>
      </c>
      <c r="X376">
        <f>IFERROR(VLOOKUP($B376,Kraftvärmeprod!$B$1:$AJ$550,MATCH(X$4,Kraftvärmeprod!$B$1:$AJ$1,0),FALSE)/1,0)-IFERROR(VLOOKUP($B376,'Slutlig allokering kvv'!$B$2:$AJ$550,MATCH(X$4,'Slutlig allokering kvv'!$B$1:$AJ$1,0),FALSE)/1,0)</f>
        <v>0</v>
      </c>
      <c r="Y376">
        <f>IFERROR(VLOOKUP($B376,Kraftvärmeprod!$B$1:$AJ$550,MATCH(Y$4,Kraftvärmeprod!$B$1:$AJ$1,0),FALSE)/1,0)-IFERROR(VLOOKUP($B376,'Slutlig allokering kvv'!$B$2:$AJ$550,MATCH(Y$4,'Slutlig allokering kvv'!$B$1:$AJ$1,0),FALSE)/1,0)</f>
        <v>0</v>
      </c>
      <c r="Z376">
        <f>IFERROR(VLOOKUP($B376,Kraftvärmeprod!$B$1:$AJ$550,MATCH(Z$4,Kraftvärmeprod!$B$1:$AJ$1,0),FALSE)/1,0)-IFERROR(VLOOKUP($B376,'Slutlig allokering kvv'!$B$2:$AJ$550,MATCH(Z$4,'Slutlig allokering kvv'!$B$1:$AJ$1,0),FALSE)/1,0)</f>
        <v>0</v>
      </c>
      <c r="AA376">
        <f>IFERROR(VLOOKUP($B376,Kraftvärmeprod!$B$1:$AJ$550,MATCH(AA$4,Kraftvärmeprod!$B$1:$AJ$1,0),FALSE)/1,0)-IFERROR(VLOOKUP($B376,'Slutlig allokering kvv'!$B$2:$AJ$550,MATCH(AA$4,'Slutlig allokering kvv'!$B$1:$AJ$1,0),FALSE)/1,0)</f>
        <v>0</v>
      </c>
      <c r="AB376">
        <f>IFERROR(VLOOKUP($B376,Kraftvärmeprod!$B$1:$AJ$550,MATCH(AB$4,Kraftvärmeprod!$B$1:$AJ$1,0),FALSE)/1,0)-IFERROR(VLOOKUP($B376,'Slutlig allokering kvv'!$B$2:$AJ$550,MATCH(AB$4,'Slutlig allokering kvv'!$B$1:$AJ$1,0),FALSE)/1,0)</f>
        <v>0</v>
      </c>
      <c r="AC376">
        <f>IFERROR(VLOOKUP($B376,Kraftvärmeprod!$B$1:$AJ$550,MATCH(AC$4,Kraftvärmeprod!$B$1:$AJ$1,0),FALSE)/1,0)-IFERROR(VLOOKUP($B376,'Slutlig allokering kvv'!$B$2:$AJ$550,MATCH(AC$4,'Slutlig allokering kvv'!$B$1:$AJ$1,0),FALSE)/1,0)</f>
        <v>0</v>
      </c>
      <c r="AD376">
        <f>IFERROR(VLOOKUP($B376,Miljö!$B$1:$E$471,MATCH("Hjälpel kraftvärme (GWh)",Miljö!$B$1:$E$1,0),FALSE)/1,0)-IFERROR(VLOOKUP($B376,'Slutlig allokering kvv'!$B$2:$AJ$550,MATCH(AD$4,'Slutlig allokering kvv'!$B$1:$AJ$1,0),FALSE)/1,0)</f>
        <v>0</v>
      </c>
      <c r="AH376">
        <f t="shared" si="10"/>
        <v>0</v>
      </c>
      <c r="AJ376">
        <f>IFERROR(VLOOKUP($B376,'Slutlig allokering kvv'!$B$2:$AX$550,MATCH("Summa slutlig allokerad tillförd energi (utan hjälpel och rökgaskondensering):",'Slutlig allokering kvv'!$B$1:$AX$1,0),FALSE)/1,"")</f>
        <v>0</v>
      </c>
      <c r="AL376" s="195" t="str">
        <f>IFERROR(1-VLOOKUP($B376,'Slutlig allokering kvv'!$B$2:$AX$550,MATCH("Andel av bränsle i kvv som allokerats till värme, exklusive rökgaskondensering och hjälpel",'Slutlig allokering kvv'!$B$1:$AX$1,0),FALSE),"")</f>
        <v/>
      </c>
      <c r="AN376" s="195" t="str">
        <f t="shared" si="11"/>
        <v/>
      </c>
    </row>
    <row r="377" spans="1:40" x14ac:dyDescent="0.25">
      <c r="A377" s="2" t="s">
        <v>559</v>
      </c>
      <c r="B377" s="2" t="s">
        <v>561</v>
      </c>
      <c r="C377" t="str">
        <f>IFERROR(VLOOKUP($B377,Kraftvärmeprod!$B$1:$AH$479,MATCH(C$4,Kraftvärmeprod!$B$1:$AG$1,0),FALSE)/1,"")</f>
        <v/>
      </c>
      <c r="D377" t="str">
        <f>IFERROR(VLOOKUP($B377,Kraftvärmeprod!$B$1:$AH$479,MATCH(D$4,Kraftvärmeprod!$B$1:$AG$1,0),FALSE)/1,"")</f>
        <v/>
      </c>
      <c r="F377">
        <f>IFERROR(VLOOKUP($B377,Kraftvärmeprod!$B$1:$AJ$550,MATCH(F$4,Kraftvärmeprod!$B$1:$AJ$1,0),FALSE)/1,0)-IFERROR(VLOOKUP($B377,'Slutlig allokering kvv'!$B$2:$AJ$550,MATCH(F$4,'Slutlig allokering kvv'!$B$1:$AJ$1,0),FALSE)/1,0)</f>
        <v>0</v>
      </c>
      <c r="G377">
        <f>IFERROR(VLOOKUP($B377,Kraftvärmeprod!$B$1:$AJ$550,MATCH(G$4,Kraftvärmeprod!$B$1:$AJ$1,0),FALSE)/1,0)-IFERROR(VLOOKUP($B377,'Slutlig allokering kvv'!$B$2:$AJ$550,MATCH(G$4,'Slutlig allokering kvv'!$B$1:$AJ$1,0),FALSE)/1,0)</f>
        <v>0</v>
      </c>
      <c r="H377">
        <f>IFERROR(VLOOKUP($B377,Kraftvärmeprod!$B$1:$AJ$550,MATCH(H$4,Kraftvärmeprod!$B$1:$AJ$1,0),FALSE)/1,0)-IFERROR(VLOOKUP($B377,'Slutlig allokering kvv'!$B$2:$AJ$550,MATCH(H$4,'Slutlig allokering kvv'!$B$1:$AJ$1,0),FALSE)/1,0)</f>
        <v>0</v>
      </c>
      <c r="I377">
        <f>IFERROR(VLOOKUP($B377,Kraftvärmeprod!$B$1:$AJ$550,MATCH(I$4,Kraftvärmeprod!$B$1:$AJ$1,0),FALSE)/1,0)-IFERROR(VLOOKUP($B377,'Slutlig allokering kvv'!$B$2:$AJ$550,MATCH(I$4,'Slutlig allokering kvv'!$B$1:$AJ$1,0),FALSE)/1,0)</f>
        <v>0</v>
      </c>
      <c r="J377">
        <f>IFERROR(VLOOKUP($B377,Kraftvärmeprod!$B$1:$AJ$550,MATCH(J$4,Kraftvärmeprod!$B$1:$AJ$1,0),FALSE)/1,0)-IFERROR(VLOOKUP($B377,'Slutlig allokering kvv'!$B$2:$AJ$550,MATCH(J$4,'Slutlig allokering kvv'!$B$1:$AJ$1,0),FALSE)/1,0)</f>
        <v>0</v>
      </c>
      <c r="K377">
        <f>IFERROR(VLOOKUP($B377,Kraftvärmeprod!$B$1:$AJ$550,MATCH(K$4,Kraftvärmeprod!$B$1:$AJ$1,0),FALSE)/1,0)-IFERROR(VLOOKUP($B377,'Slutlig allokering kvv'!$B$2:$AJ$550,MATCH(K$4,'Slutlig allokering kvv'!$B$1:$AJ$1,0),FALSE)/1,0)</f>
        <v>0</v>
      </c>
      <c r="L377">
        <f>IFERROR(VLOOKUP($B377,Kraftvärmeprod!$B$1:$AJ$550,MATCH(L$4,Kraftvärmeprod!$B$1:$AJ$1,0),FALSE)/1,0)-IFERROR(VLOOKUP($B377,'Slutlig allokering kvv'!$B$2:$AJ$550,MATCH(L$4,'Slutlig allokering kvv'!$B$1:$AJ$1,0),FALSE)/1,0)</f>
        <v>0</v>
      </c>
      <c r="M377">
        <f>IFERROR(VLOOKUP($B377,Kraftvärmeprod!$B$1:$AJ$550,MATCH(M$4,Kraftvärmeprod!$B$1:$AJ$1,0),FALSE)/1,0)-IFERROR(VLOOKUP($B377,'Slutlig allokering kvv'!$B$2:$AJ$550,MATCH(M$4,'Slutlig allokering kvv'!$B$1:$AJ$1,0),FALSE)/1,0)</f>
        <v>0</v>
      </c>
      <c r="N377">
        <f>IFERROR(VLOOKUP($B377,Kraftvärmeprod!$B$1:$AJ$550,MATCH(N$4,Kraftvärmeprod!$B$1:$AJ$1,0),FALSE)/1,0)-IFERROR(VLOOKUP($B377,'Slutlig allokering kvv'!$B$2:$AJ$550,MATCH(N$4,'Slutlig allokering kvv'!$B$1:$AJ$1,0),FALSE)/1,0)</f>
        <v>0</v>
      </c>
      <c r="O377">
        <f>IFERROR(VLOOKUP($B377,Kraftvärmeprod!$B$1:$AJ$550,MATCH(O$4,Kraftvärmeprod!$B$1:$AJ$1,0),FALSE)/1,0)-IFERROR(VLOOKUP($B377,'Slutlig allokering kvv'!$B$2:$AJ$550,MATCH(O$4,'Slutlig allokering kvv'!$B$1:$AJ$1,0),FALSE)/1,0)</f>
        <v>0</v>
      </c>
      <c r="P377">
        <f>IFERROR(VLOOKUP($B377,Kraftvärmeprod!$B$1:$AJ$550,MATCH(P$4,Kraftvärmeprod!$B$1:$AJ$1,0),FALSE)/1,0)-IFERROR(VLOOKUP($B377,'Slutlig allokering kvv'!$B$2:$AJ$550,MATCH(P$4,'Slutlig allokering kvv'!$B$1:$AJ$1,0),FALSE)/1,0)</f>
        <v>0</v>
      </c>
      <c r="Q377">
        <f>IFERROR(VLOOKUP($B377,Kraftvärmeprod!$B$1:$AJ$550,MATCH(Q$4,Kraftvärmeprod!$B$1:$AJ$1,0),FALSE)/1,0)-IFERROR(VLOOKUP($B377,'Slutlig allokering kvv'!$B$2:$AJ$550,MATCH(Q$4,'Slutlig allokering kvv'!$B$1:$AJ$1,0),FALSE)/1,0)</f>
        <v>0</v>
      </c>
      <c r="R377">
        <f>IFERROR(VLOOKUP($B377,Kraftvärmeprod!$B$1:$AJ$550,MATCH(R$4,Kraftvärmeprod!$B$1:$AJ$1,0),FALSE)/1,0)-IFERROR(VLOOKUP($B377,'Slutlig allokering kvv'!$B$2:$AJ$550,MATCH(R$4,'Slutlig allokering kvv'!$B$1:$AJ$1,0),FALSE)/1,0)</f>
        <v>0</v>
      </c>
      <c r="S377">
        <f>IFERROR(VLOOKUP($B377,Kraftvärmeprod!$B$1:$AJ$550,MATCH(S$4,Kraftvärmeprod!$B$1:$AJ$1,0),FALSE)/1,0)-IFERROR(VLOOKUP($B377,'Slutlig allokering kvv'!$B$2:$AJ$550,MATCH(S$4,'Slutlig allokering kvv'!$B$1:$AJ$1,0),FALSE)/1,0)</f>
        <v>0</v>
      </c>
      <c r="T377">
        <f>IFERROR(VLOOKUP($B377,Kraftvärmeprod!$B$1:$AJ$550,MATCH(T$4,Kraftvärmeprod!$B$1:$AJ$1,0),FALSE)/1,0)-IFERROR(VLOOKUP($B377,'Slutlig allokering kvv'!$B$2:$AJ$550,MATCH(T$4,'Slutlig allokering kvv'!$B$1:$AJ$1,0),FALSE)/1,0)</f>
        <v>0</v>
      </c>
      <c r="U377">
        <f>IFERROR(VLOOKUP($B377,Kraftvärmeprod!$B$1:$AJ$550,MATCH(U$4,Kraftvärmeprod!$B$1:$AJ$1,0),FALSE)/1,0)-IFERROR(VLOOKUP($B377,'Slutlig allokering kvv'!$B$2:$AJ$550,MATCH(U$4,'Slutlig allokering kvv'!$B$1:$AJ$1,0),FALSE)/1,0)</f>
        <v>0</v>
      </c>
      <c r="V377">
        <f>IFERROR(VLOOKUP($B377,Kraftvärmeprod!$B$1:$AJ$550,MATCH(V$4,Kraftvärmeprod!$B$1:$AJ$1,0),FALSE)/1,0)-IFERROR(VLOOKUP($B377,'Slutlig allokering kvv'!$B$2:$AJ$550,MATCH(V$4,'Slutlig allokering kvv'!$B$1:$AJ$1,0),FALSE)/1,0)</f>
        <v>0</v>
      </c>
      <c r="W377">
        <f>IFERROR(VLOOKUP($B377,Kraftvärmeprod!$B$1:$AJ$550,MATCH(W$4,Kraftvärmeprod!$B$1:$AJ$1,0),FALSE)/1,0)-IFERROR(VLOOKUP($B377,'Slutlig allokering kvv'!$B$2:$AJ$550,MATCH(W$4,'Slutlig allokering kvv'!$B$1:$AJ$1,0),FALSE)/1,0)</f>
        <v>0</v>
      </c>
      <c r="X377">
        <f>IFERROR(VLOOKUP($B377,Kraftvärmeprod!$B$1:$AJ$550,MATCH(X$4,Kraftvärmeprod!$B$1:$AJ$1,0),FALSE)/1,0)-IFERROR(VLOOKUP($B377,'Slutlig allokering kvv'!$B$2:$AJ$550,MATCH(X$4,'Slutlig allokering kvv'!$B$1:$AJ$1,0),FALSE)/1,0)</f>
        <v>0</v>
      </c>
      <c r="Y377">
        <f>IFERROR(VLOOKUP($B377,Kraftvärmeprod!$B$1:$AJ$550,MATCH(Y$4,Kraftvärmeprod!$B$1:$AJ$1,0),FALSE)/1,0)-IFERROR(VLOOKUP($B377,'Slutlig allokering kvv'!$B$2:$AJ$550,MATCH(Y$4,'Slutlig allokering kvv'!$B$1:$AJ$1,0),FALSE)/1,0)</f>
        <v>0</v>
      </c>
      <c r="Z377">
        <f>IFERROR(VLOOKUP($B377,Kraftvärmeprod!$B$1:$AJ$550,MATCH(Z$4,Kraftvärmeprod!$B$1:$AJ$1,0),FALSE)/1,0)-IFERROR(VLOOKUP($B377,'Slutlig allokering kvv'!$B$2:$AJ$550,MATCH(Z$4,'Slutlig allokering kvv'!$B$1:$AJ$1,0),FALSE)/1,0)</f>
        <v>0</v>
      </c>
      <c r="AA377">
        <f>IFERROR(VLOOKUP($B377,Kraftvärmeprod!$B$1:$AJ$550,MATCH(AA$4,Kraftvärmeprod!$B$1:$AJ$1,0),FALSE)/1,0)-IFERROR(VLOOKUP($B377,'Slutlig allokering kvv'!$B$2:$AJ$550,MATCH(AA$4,'Slutlig allokering kvv'!$B$1:$AJ$1,0),FALSE)/1,0)</f>
        <v>0</v>
      </c>
      <c r="AB377">
        <f>IFERROR(VLOOKUP($B377,Kraftvärmeprod!$B$1:$AJ$550,MATCH(AB$4,Kraftvärmeprod!$B$1:$AJ$1,0),FALSE)/1,0)-IFERROR(VLOOKUP($B377,'Slutlig allokering kvv'!$B$2:$AJ$550,MATCH(AB$4,'Slutlig allokering kvv'!$B$1:$AJ$1,0),FALSE)/1,0)</f>
        <v>0</v>
      </c>
      <c r="AC377">
        <f>IFERROR(VLOOKUP($B377,Kraftvärmeprod!$B$1:$AJ$550,MATCH(AC$4,Kraftvärmeprod!$B$1:$AJ$1,0),FALSE)/1,0)-IFERROR(VLOOKUP($B377,'Slutlig allokering kvv'!$B$2:$AJ$550,MATCH(AC$4,'Slutlig allokering kvv'!$B$1:$AJ$1,0),FALSE)/1,0)</f>
        <v>0</v>
      </c>
      <c r="AD377">
        <f>IFERROR(VLOOKUP($B377,Miljö!$B$1:$E$471,MATCH("Hjälpel kraftvärme (GWh)",Miljö!$B$1:$E$1,0),FALSE)/1,0)-IFERROR(VLOOKUP($B377,'Slutlig allokering kvv'!$B$2:$AJ$550,MATCH(AD$4,'Slutlig allokering kvv'!$B$1:$AJ$1,0),FALSE)/1,0)</f>
        <v>0</v>
      </c>
      <c r="AH377">
        <f t="shared" si="10"/>
        <v>0</v>
      </c>
      <c r="AJ377">
        <f>IFERROR(VLOOKUP($B377,'Slutlig allokering kvv'!$B$2:$AX$550,MATCH("Summa slutlig allokerad tillförd energi (utan hjälpel och rökgaskondensering):",'Slutlig allokering kvv'!$B$1:$AX$1,0),FALSE)/1,"")</f>
        <v>0</v>
      </c>
      <c r="AL377" s="195" t="str">
        <f>IFERROR(1-VLOOKUP($B377,'Slutlig allokering kvv'!$B$2:$AX$550,MATCH("Andel av bränsle i kvv som allokerats till värme, exklusive rökgaskondensering och hjälpel",'Slutlig allokering kvv'!$B$1:$AX$1,0),FALSE),"")</f>
        <v/>
      </c>
      <c r="AN377" s="195" t="str">
        <f t="shared" si="11"/>
        <v/>
      </c>
    </row>
    <row r="378" spans="1:40" x14ac:dyDescent="0.25">
      <c r="A378" s="2" t="s">
        <v>559</v>
      </c>
      <c r="B378" s="2" t="s">
        <v>562</v>
      </c>
      <c r="C378" t="str">
        <f>IFERROR(VLOOKUP($B378,Kraftvärmeprod!$B$1:$AH$479,MATCH(C$4,Kraftvärmeprod!$B$1:$AG$1,0),FALSE)/1,"")</f>
        <v/>
      </c>
      <c r="D378" t="str">
        <f>IFERROR(VLOOKUP($B378,Kraftvärmeprod!$B$1:$AH$479,MATCH(D$4,Kraftvärmeprod!$B$1:$AG$1,0),FALSE)/1,"")</f>
        <v/>
      </c>
      <c r="F378">
        <f>IFERROR(VLOOKUP($B378,Kraftvärmeprod!$B$1:$AJ$550,MATCH(F$4,Kraftvärmeprod!$B$1:$AJ$1,0),FALSE)/1,0)-IFERROR(VLOOKUP($B378,'Slutlig allokering kvv'!$B$2:$AJ$550,MATCH(F$4,'Slutlig allokering kvv'!$B$1:$AJ$1,0),FALSE)/1,0)</f>
        <v>0</v>
      </c>
      <c r="G378">
        <f>IFERROR(VLOOKUP($B378,Kraftvärmeprod!$B$1:$AJ$550,MATCH(G$4,Kraftvärmeprod!$B$1:$AJ$1,0),FALSE)/1,0)-IFERROR(VLOOKUP($B378,'Slutlig allokering kvv'!$B$2:$AJ$550,MATCH(G$4,'Slutlig allokering kvv'!$B$1:$AJ$1,0),FALSE)/1,0)</f>
        <v>0</v>
      </c>
      <c r="H378">
        <f>IFERROR(VLOOKUP($B378,Kraftvärmeprod!$B$1:$AJ$550,MATCH(H$4,Kraftvärmeprod!$B$1:$AJ$1,0),FALSE)/1,0)-IFERROR(VLOOKUP($B378,'Slutlig allokering kvv'!$B$2:$AJ$550,MATCH(H$4,'Slutlig allokering kvv'!$B$1:$AJ$1,0),FALSE)/1,0)</f>
        <v>0</v>
      </c>
      <c r="I378">
        <f>IFERROR(VLOOKUP($B378,Kraftvärmeprod!$B$1:$AJ$550,MATCH(I$4,Kraftvärmeprod!$B$1:$AJ$1,0),FALSE)/1,0)-IFERROR(VLOOKUP($B378,'Slutlig allokering kvv'!$B$2:$AJ$550,MATCH(I$4,'Slutlig allokering kvv'!$B$1:$AJ$1,0),FALSE)/1,0)</f>
        <v>0</v>
      </c>
      <c r="J378">
        <f>IFERROR(VLOOKUP($B378,Kraftvärmeprod!$B$1:$AJ$550,MATCH(J$4,Kraftvärmeprod!$B$1:$AJ$1,0),FALSE)/1,0)-IFERROR(VLOOKUP($B378,'Slutlig allokering kvv'!$B$2:$AJ$550,MATCH(J$4,'Slutlig allokering kvv'!$B$1:$AJ$1,0),FALSE)/1,0)</f>
        <v>0</v>
      </c>
      <c r="K378">
        <f>IFERROR(VLOOKUP($B378,Kraftvärmeprod!$B$1:$AJ$550,MATCH(K$4,Kraftvärmeprod!$B$1:$AJ$1,0),FALSE)/1,0)-IFERROR(VLOOKUP($B378,'Slutlig allokering kvv'!$B$2:$AJ$550,MATCH(K$4,'Slutlig allokering kvv'!$B$1:$AJ$1,0),FALSE)/1,0)</f>
        <v>0</v>
      </c>
      <c r="L378">
        <f>IFERROR(VLOOKUP($B378,Kraftvärmeprod!$B$1:$AJ$550,MATCH(L$4,Kraftvärmeprod!$B$1:$AJ$1,0),FALSE)/1,0)-IFERROR(VLOOKUP($B378,'Slutlig allokering kvv'!$B$2:$AJ$550,MATCH(L$4,'Slutlig allokering kvv'!$B$1:$AJ$1,0),FALSE)/1,0)</f>
        <v>0</v>
      </c>
      <c r="M378">
        <f>IFERROR(VLOOKUP($B378,Kraftvärmeprod!$B$1:$AJ$550,MATCH(M$4,Kraftvärmeprod!$B$1:$AJ$1,0),FALSE)/1,0)-IFERROR(VLOOKUP($B378,'Slutlig allokering kvv'!$B$2:$AJ$550,MATCH(M$4,'Slutlig allokering kvv'!$B$1:$AJ$1,0),FALSE)/1,0)</f>
        <v>0</v>
      </c>
      <c r="N378">
        <f>IFERROR(VLOOKUP($B378,Kraftvärmeprod!$B$1:$AJ$550,MATCH(N$4,Kraftvärmeprod!$B$1:$AJ$1,0),FALSE)/1,0)-IFERROR(VLOOKUP($B378,'Slutlig allokering kvv'!$B$2:$AJ$550,MATCH(N$4,'Slutlig allokering kvv'!$B$1:$AJ$1,0),FALSE)/1,0)</f>
        <v>0</v>
      </c>
      <c r="O378">
        <f>IFERROR(VLOOKUP($B378,Kraftvärmeprod!$B$1:$AJ$550,MATCH(O$4,Kraftvärmeprod!$B$1:$AJ$1,0),FALSE)/1,0)-IFERROR(VLOOKUP($B378,'Slutlig allokering kvv'!$B$2:$AJ$550,MATCH(O$4,'Slutlig allokering kvv'!$B$1:$AJ$1,0),FALSE)/1,0)</f>
        <v>0</v>
      </c>
      <c r="P378">
        <f>IFERROR(VLOOKUP($B378,Kraftvärmeprod!$B$1:$AJ$550,MATCH(P$4,Kraftvärmeprod!$B$1:$AJ$1,0),FALSE)/1,0)-IFERROR(VLOOKUP($B378,'Slutlig allokering kvv'!$B$2:$AJ$550,MATCH(P$4,'Slutlig allokering kvv'!$B$1:$AJ$1,0),FALSE)/1,0)</f>
        <v>0</v>
      </c>
      <c r="Q378">
        <f>IFERROR(VLOOKUP($B378,Kraftvärmeprod!$B$1:$AJ$550,MATCH(Q$4,Kraftvärmeprod!$B$1:$AJ$1,0),FALSE)/1,0)-IFERROR(VLOOKUP($B378,'Slutlig allokering kvv'!$B$2:$AJ$550,MATCH(Q$4,'Slutlig allokering kvv'!$B$1:$AJ$1,0),FALSE)/1,0)</f>
        <v>0</v>
      </c>
      <c r="R378">
        <f>IFERROR(VLOOKUP($B378,Kraftvärmeprod!$B$1:$AJ$550,MATCH(R$4,Kraftvärmeprod!$B$1:$AJ$1,0),FALSE)/1,0)-IFERROR(VLOOKUP($B378,'Slutlig allokering kvv'!$B$2:$AJ$550,MATCH(R$4,'Slutlig allokering kvv'!$B$1:$AJ$1,0),FALSE)/1,0)</f>
        <v>0</v>
      </c>
      <c r="S378">
        <f>IFERROR(VLOOKUP($B378,Kraftvärmeprod!$B$1:$AJ$550,MATCH(S$4,Kraftvärmeprod!$B$1:$AJ$1,0),FALSE)/1,0)-IFERROR(VLOOKUP($B378,'Slutlig allokering kvv'!$B$2:$AJ$550,MATCH(S$4,'Slutlig allokering kvv'!$B$1:$AJ$1,0),FALSE)/1,0)</f>
        <v>0</v>
      </c>
      <c r="T378">
        <f>IFERROR(VLOOKUP($B378,Kraftvärmeprod!$B$1:$AJ$550,MATCH(T$4,Kraftvärmeprod!$B$1:$AJ$1,0),FALSE)/1,0)-IFERROR(VLOOKUP($B378,'Slutlig allokering kvv'!$B$2:$AJ$550,MATCH(T$4,'Slutlig allokering kvv'!$B$1:$AJ$1,0),FALSE)/1,0)</f>
        <v>0</v>
      </c>
      <c r="U378">
        <f>IFERROR(VLOOKUP($B378,Kraftvärmeprod!$B$1:$AJ$550,MATCH(U$4,Kraftvärmeprod!$B$1:$AJ$1,0),FALSE)/1,0)-IFERROR(VLOOKUP($B378,'Slutlig allokering kvv'!$B$2:$AJ$550,MATCH(U$4,'Slutlig allokering kvv'!$B$1:$AJ$1,0),FALSE)/1,0)</f>
        <v>0</v>
      </c>
      <c r="V378">
        <f>IFERROR(VLOOKUP($B378,Kraftvärmeprod!$B$1:$AJ$550,MATCH(V$4,Kraftvärmeprod!$B$1:$AJ$1,0),FALSE)/1,0)-IFERROR(VLOOKUP($B378,'Slutlig allokering kvv'!$B$2:$AJ$550,MATCH(V$4,'Slutlig allokering kvv'!$B$1:$AJ$1,0),FALSE)/1,0)</f>
        <v>0</v>
      </c>
      <c r="W378">
        <f>IFERROR(VLOOKUP($B378,Kraftvärmeprod!$B$1:$AJ$550,MATCH(W$4,Kraftvärmeprod!$B$1:$AJ$1,0),FALSE)/1,0)-IFERROR(VLOOKUP($B378,'Slutlig allokering kvv'!$B$2:$AJ$550,MATCH(W$4,'Slutlig allokering kvv'!$B$1:$AJ$1,0),FALSE)/1,0)</f>
        <v>0</v>
      </c>
      <c r="X378">
        <f>IFERROR(VLOOKUP($B378,Kraftvärmeprod!$B$1:$AJ$550,MATCH(X$4,Kraftvärmeprod!$B$1:$AJ$1,0),FALSE)/1,0)-IFERROR(VLOOKUP($B378,'Slutlig allokering kvv'!$B$2:$AJ$550,MATCH(X$4,'Slutlig allokering kvv'!$B$1:$AJ$1,0),FALSE)/1,0)</f>
        <v>0</v>
      </c>
      <c r="Y378">
        <f>IFERROR(VLOOKUP($B378,Kraftvärmeprod!$B$1:$AJ$550,MATCH(Y$4,Kraftvärmeprod!$B$1:$AJ$1,0),FALSE)/1,0)-IFERROR(VLOOKUP($B378,'Slutlig allokering kvv'!$B$2:$AJ$550,MATCH(Y$4,'Slutlig allokering kvv'!$B$1:$AJ$1,0),FALSE)/1,0)</f>
        <v>0</v>
      </c>
      <c r="Z378">
        <f>IFERROR(VLOOKUP($B378,Kraftvärmeprod!$B$1:$AJ$550,MATCH(Z$4,Kraftvärmeprod!$B$1:$AJ$1,0),FALSE)/1,0)-IFERROR(VLOOKUP($B378,'Slutlig allokering kvv'!$B$2:$AJ$550,MATCH(Z$4,'Slutlig allokering kvv'!$B$1:$AJ$1,0),FALSE)/1,0)</f>
        <v>0</v>
      </c>
      <c r="AA378">
        <f>IFERROR(VLOOKUP($B378,Kraftvärmeprod!$B$1:$AJ$550,MATCH(AA$4,Kraftvärmeprod!$B$1:$AJ$1,0),FALSE)/1,0)-IFERROR(VLOOKUP($B378,'Slutlig allokering kvv'!$B$2:$AJ$550,MATCH(AA$4,'Slutlig allokering kvv'!$B$1:$AJ$1,0),FALSE)/1,0)</f>
        <v>0</v>
      </c>
      <c r="AB378">
        <f>IFERROR(VLOOKUP($B378,Kraftvärmeprod!$B$1:$AJ$550,MATCH(AB$4,Kraftvärmeprod!$B$1:$AJ$1,0),FALSE)/1,0)-IFERROR(VLOOKUP($B378,'Slutlig allokering kvv'!$B$2:$AJ$550,MATCH(AB$4,'Slutlig allokering kvv'!$B$1:$AJ$1,0),FALSE)/1,0)</f>
        <v>0</v>
      </c>
      <c r="AC378">
        <f>IFERROR(VLOOKUP($B378,Kraftvärmeprod!$B$1:$AJ$550,MATCH(AC$4,Kraftvärmeprod!$B$1:$AJ$1,0),FALSE)/1,0)-IFERROR(VLOOKUP($B378,'Slutlig allokering kvv'!$B$2:$AJ$550,MATCH(AC$4,'Slutlig allokering kvv'!$B$1:$AJ$1,0),FALSE)/1,0)</f>
        <v>0</v>
      </c>
      <c r="AD378">
        <f>IFERROR(VLOOKUP($B378,Miljö!$B$1:$E$471,MATCH("Hjälpel kraftvärme (GWh)",Miljö!$B$1:$E$1,0),FALSE)/1,0)-IFERROR(VLOOKUP($B378,'Slutlig allokering kvv'!$B$2:$AJ$550,MATCH(AD$4,'Slutlig allokering kvv'!$B$1:$AJ$1,0),FALSE)/1,0)</f>
        <v>0</v>
      </c>
      <c r="AH378">
        <f t="shared" si="10"/>
        <v>0</v>
      </c>
      <c r="AJ378">
        <f>IFERROR(VLOOKUP($B378,'Slutlig allokering kvv'!$B$2:$AX$550,MATCH("Summa slutlig allokerad tillförd energi (utan hjälpel och rökgaskondensering):",'Slutlig allokering kvv'!$B$1:$AX$1,0),FALSE)/1,"")</f>
        <v>0</v>
      </c>
      <c r="AL378" s="195" t="str">
        <f>IFERROR(1-VLOOKUP($B378,'Slutlig allokering kvv'!$B$2:$AX$550,MATCH("Andel av bränsle i kvv som allokerats till värme, exklusive rökgaskondensering och hjälpel",'Slutlig allokering kvv'!$B$1:$AX$1,0),FALSE),"")</f>
        <v/>
      </c>
      <c r="AN378" s="195" t="str">
        <f t="shared" si="11"/>
        <v/>
      </c>
    </row>
    <row r="379" spans="1:40" x14ac:dyDescent="0.25">
      <c r="A379" s="2" t="s">
        <v>559</v>
      </c>
      <c r="B379" s="2" t="s">
        <v>563</v>
      </c>
      <c r="C379">
        <f>IFERROR(VLOOKUP($B379,Kraftvärmeprod!$B$1:$AH$479,MATCH(C$4,Kraftvärmeprod!$B$1:$AG$1,0),FALSE)/1,"")</f>
        <v>625.62400000000002</v>
      </c>
      <c r="D379">
        <f>IFERROR(VLOOKUP($B379,Kraftvärmeprod!$B$1:$AH$479,MATCH(D$4,Kraftvärmeprod!$B$1:$AG$1,0),FALSE)/1,"")</f>
        <v>222.05799999999999</v>
      </c>
      <c r="F379">
        <f>IFERROR(VLOOKUP($B379,Kraftvärmeprod!$B$1:$AJ$550,MATCH(F$4,Kraftvärmeprod!$B$1:$AJ$1,0),FALSE)/1,0)-IFERROR(VLOOKUP($B379,'Slutlig allokering kvv'!$B$2:$AJ$550,MATCH(F$4,'Slutlig allokering kvv'!$B$1:$AJ$1,0),FALSE)/1,0)</f>
        <v>0</v>
      </c>
      <c r="G379">
        <f>IFERROR(VLOOKUP($B379,Kraftvärmeprod!$B$1:$AJ$550,MATCH(G$4,Kraftvärmeprod!$B$1:$AJ$1,0),FALSE)/1,0)-IFERROR(VLOOKUP($B379,'Slutlig allokering kvv'!$B$2:$AJ$550,MATCH(G$4,'Slutlig allokering kvv'!$B$1:$AJ$1,0),FALSE)/1,0)</f>
        <v>4.3999999999999995</v>
      </c>
      <c r="H379">
        <f>IFERROR(VLOOKUP($B379,Kraftvärmeprod!$B$1:$AJ$550,MATCH(H$4,Kraftvärmeprod!$B$1:$AJ$1,0),FALSE)/1,0)-IFERROR(VLOOKUP($B379,'Slutlig allokering kvv'!$B$2:$AJ$550,MATCH(H$4,'Slutlig allokering kvv'!$B$1:$AJ$1,0),FALSE)/1,0)</f>
        <v>0</v>
      </c>
      <c r="I379">
        <f>IFERROR(VLOOKUP($B379,Kraftvärmeprod!$B$1:$AJ$550,MATCH(I$4,Kraftvärmeprod!$B$1:$AJ$1,0),FALSE)/1,0)-IFERROR(VLOOKUP($B379,'Slutlig allokering kvv'!$B$2:$AJ$550,MATCH(I$4,'Slutlig allokering kvv'!$B$1:$AJ$1,0),FALSE)/1,0)</f>
        <v>0</v>
      </c>
      <c r="J379">
        <f>IFERROR(VLOOKUP($B379,Kraftvärmeprod!$B$1:$AJ$550,MATCH(J$4,Kraftvärmeprod!$B$1:$AJ$1,0),FALSE)/1,0)-IFERROR(VLOOKUP($B379,'Slutlig allokering kvv'!$B$2:$AJ$550,MATCH(J$4,'Slutlig allokering kvv'!$B$1:$AJ$1,0),FALSE)/1,0)</f>
        <v>0</v>
      </c>
      <c r="K379">
        <f>IFERROR(VLOOKUP($B379,Kraftvärmeprod!$B$1:$AJ$550,MATCH(K$4,Kraftvärmeprod!$B$1:$AJ$1,0),FALSE)/1,0)-IFERROR(VLOOKUP($B379,'Slutlig allokering kvv'!$B$2:$AJ$550,MATCH(K$4,'Slutlig allokering kvv'!$B$1:$AJ$1,0),FALSE)/1,0)</f>
        <v>0</v>
      </c>
      <c r="L379">
        <f>IFERROR(VLOOKUP($B379,Kraftvärmeprod!$B$1:$AJ$550,MATCH(L$4,Kraftvärmeprod!$B$1:$AJ$1,0),FALSE)/1,0)-IFERROR(VLOOKUP($B379,'Slutlig allokering kvv'!$B$2:$AJ$550,MATCH(L$4,'Slutlig allokering kvv'!$B$1:$AJ$1,0),FALSE)/1,0)</f>
        <v>49.400000000000006</v>
      </c>
      <c r="M379">
        <f>IFERROR(VLOOKUP($B379,Kraftvärmeprod!$B$1:$AJ$550,MATCH(M$4,Kraftvärmeprod!$B$1:$AJ$1,0),FALSE)/1,0)-IFERROR(VLOOKUP($B379,'Slutlig allokering kvv'!$B$2:$AJ$550,MATCH(M$4,'Slutlig allokering kvv'!$B$1:$AJ$1,0),FALSE)/1,0)</f>
        <v>108</v>
      </c>
      <c r="N379">
        <f>IFERROR(VLOOKUP($B379,Kraftvärmeprod!$B$1:$AJ$550,MATCH(N$4,Kraftvärmeprod!$B$1:$AJ$1,0),FALSE)/1,0)-IFERROR(VLOOKUP($B379,'Slutlig allokering kvv'!$B$2:$AJ$550,MATCH(N$4,'Slutlig allokering kvv'!$B$1:$AJ$1,0),FALSE)/1,0)</f>
        <v>39.300000000000004</v>
      </c>
      <c r="O379">
        <f>IFERROR(VLOOKUP($B379,Kraftvärmeprod!$B$1:$AJ$550,MATCH(O$4,Kraftvärmeprod!$B$1:$AJ$1,0),FALSE)/1,0)-IFERROR(VLOOKUP($B379,'Slutlig allokering kvv'!$B$2:$AJ$550,MATCH(O$4,'Slutlig allokering kvv'!$B$1:$AJ$1,0),FALSE)/1,0)</f>
        <v>74.199999999999989</v>
      </c>
      <c r="P379">
        <f>IFERROR(VLOOKUP($B379,Kraftvärmeprod!$B$1:$AJ$550,MATCH(P$4,Kraftvärmeprod!$B$1:$AJ$1,0),FALSE)/1,0)-IFERROR(VLOOKUP($B379,'Slutlig allokering kvv'!$B$2:$AJ$550,MATCH(P$4,'Slutlig allokering kvv'!$B$1:$AJ$1,0),FALSE)/1,0)</f>
        <v>0</v>
      </c>
      <c r="Q379">
        <f>IFERROR(VLOOKUP($B379,Kraftvärmeprod!$B$1:$AJ$550,MATCH(Q$4,Kraftvärmeprod!$B$1:$AJ$1,0),FALSE)/1,0)-IFERROR(VLOOKUP($B379,'Slutlig allokering kvv'!$B$2:$AJ$550,MATCH(Q$4,'Slutlig allokering kvv'!$B$1:$AJ$1,0),FALSE)/1,0)</f>
        <v>10.600000000000001</v>
      </c>
      <c r="R379">
        <f>IFERROR(VLOOKUP($B379,Kraftvärmeprod!$B$1:$AJ$550,MATCH(R$4,Kraftvärmeprod!$B$1:$AJ$1,0),FALSE)/1,0)-IFERROR(VLOOKUP($B379,'Slutlig allokering kvv'!$B$2:$AJ$550,MATCH(R$4,'Slutlig allokering kvv'!$B$1:$AJ$1,0),FALSE)/1,0)</f>
        <v>0</v>
      </c>
      <c r="S379">
        <f>IFERROR(VLOOKUP($B379,Kraftvärmeprod!$B$1:$AJ$550,MATCH(S$4,Kraftvärmeprod!$B$1:$AJ$1,0),FALSE)/1,0)-IFERROR(VLOOKUP($B379,'Slutlig allokering kvv'!$B$2:$AJ$550,MATCH(S$4,'Slutlig allokering kvv'!$B$1:$AJ$1,0),FALSE)/1,0)</f>
        <v>0</v>
      </c>
      <c r="T379">
        <f>IFERROR(VLOOKUP($B379,Kraftvärmeprod!$B$1:$AJ$550,MATCH(T$4,Kraftvärmeprod!$B$1:$AJ$1,0),FALSE)/1,0)-IFERROR(VLOOKUP($B379,'Slutlig allokering kvv'!$B$2:$AJ$550,MATCH(T$4,'Slutlig allokering kvv'!$B$1:$AJ$1,0),FALSE)/1,0)</f>
        <v>0</v>
      </c>
      <c r="U379">
        <f>IFERROR(VLOOKUP($B379,Kraftvärmeprod!$B$1:$AJ$550,MATCH(U$4,Kraftvärmeprod!$B$1:$AJ$1,0),FALSE)/1,0)-IFERROR(VLOOKUP($B379,'Slutlig allokering kvv'!$B$2:$AJ$550,MATCH(U$4,'Slutlig allokering kvv'!$B$1:$AJ$1,0),FALSE)/1,0)</f>
        <v>0</v>
      </c>
      <c r="V379">
        <f>IFERROR(VLOOKUP($B379,Kraftvärmeprod!$B$1:$AJ$550,MATCH(V$4,Kraftvärmeprod!$B$1:$AJ$1,0),FALSE)/1,0)-IFERROR(VLOOKUP($B379,'Slutlig allokering kvv'!$B$2:$AJ$550,MATCH(V$4,'Slutlig allokering kvv'!$B$1:$AJ$1,0),FALSE)/1,0)</f>
        <v>0</v>
      </c>
      <c r="W379">
        <f>IFERROR(VLOOKUP($B379,Kraftvärmeprod!$B$1:$AJ$550,MATCH(W$4,Kraftvärmeprod!$B$1:$AJ$1,0),FALSE)/1,0)-IFERROR(VLOOKUP($B379,'Slutlig allokering kvv'!$B$2:$AJ$550,MATCH(W$4,'Slutlig allokering kvv'!$B$1:$AJ$1,0),FALSE)/1,0)</f>
        <v>0</v>
      </c>
      <c r="X379">
        <f>IFERROR(VLOOKUP($B379,Kraftvärmeprod!$B$1:$AJ$550,MATCH(X$4,Kraftvärmeprod!$B$1:$AJ$1,0),FALSE)/1,0)-IFERROR(VLOOKUP($B379,'Slutlig allokering kvv'!$B$2:$AJ$550,MATCH(X$4,'Slutlig allokering kvv'!$B$1:$AJ$1,0),FALSE)/1,0)</f>
        <v>0</v>
      </c>
      <c r="Y379">
        <f>IFERROR(VLOOKUP($B379,Kraftvärmeprod!$B$1:$AJ$550,MATCH(Y$4,Kraftvärmeprod!$B$1:$AJ$1,0),FALSE)/1,0)-IFERROR(VLOOKUP($B379,'Slutlig allokering kvv'!$B$2:$AJ$550,MATCH(Y$4,'Slutlig allokering kvv'!$B$1:$AJ$1,0),FALSE)/1,0)</f>
        <v>0</v>
      </c>
      <c r="Z379">
        <f>IFERROR(VLOOKUP($B379,Kraftvärmeprod!$B$1:$AJ$550,MATCH(Z$4,Kraftvärmeprod!$B$1:$AJ$1,0),FALSE)/1,0)-IFERROR(VLOOKUP($B379,'Slutlig allokering kvv'!$B$2:$AJ$550,MATCH(Z$4,'Slutlig allokering kvv'!$B$1:$AJ$1,0),FALSE)/1,0)</f>
        <v>13.8</v>
      </c>
      <c r="AA379">
        <f>IFERROR(VLOOKUP($B379,Kraftvärmeprod!$B$1:$AJ$550,MATCH(AA$4,Kraftvärmeprod!$B$1:$AJ$1,0),FALSE)/1,0)-IFERROR(VLOOKUP($B379,'Slutlig allokering kvv'!$B$2:$AJ$550,MATCH(AA$4,'Slutlig allokering kvv'!$B$1:$AJ$1,0),FALSE)/1,0)</f>
        <v>230.52199999999999</v>
      </c>
      <c r="AB379">
        <f>IFERROR(VLOOKUP($B379,Kraftvärmeprod!$B$1:$AJ$550,MATCH(AB$4,Kraftvärmeprod!$B$1:$AJ$1,0),FALSE)/1,0)-IFERROR(VLOOKUP($B379,'Slutlig allokering kvv'!$B$2:$AJ$550,MATCH(AB$4,'Slutlig allokering kvv'!$B$1:$AJ$1,0),FALSE)/1,0)</f>
        <v>0</v>
      </c>
      <c r="AC379">
        <f>IFERROR(VLOOKUP($B379,Kraftvärmeprod!$B$1:$AJ$550,MATCH(AC$4,Kraftvärmeprod!$B$1:$AJ$1,0),FALSE)/1,0)-IFERROR(VLOOKUP($B379,'Slutlig allokering kvv'!$B$2:$AJ$550,MATCH(AC$4,'Slutlig allokering kvv'!$B$1:$AJ$1,0),FALSE)/1,0)</f>
        <v>0</v>
      </c>
      <c r="AD379">
        <f>IFERROR(VLOOKUP($B379,Miljö!$B$1:$E$471,MATCH("Hjälpel kraftvärme (GWh)",Miljö!$B$1:$E$1,0),FALSE)/1,0)-IFERROR(VLOOKUP($B379,'Slutlig allokering kvv'!$B$2:$AJ$550,MATCH(AD$4,'Slutlig allokering kvv'!$B$1:$AJ$1,0),FALSE)/1,0)</f>
        <v>22.394000000000002</v>
      </c>
      <c r="AH379">
        <f t="shared" si="10"/>
        <v>530.22199999999998</v>
      </c>
      <c r="AJ379">
        <f>IFERROR(VLOOKUP($B379,'Slutlig allokering kvv'!$B$2:$AX$550,MATCH("Summa slutlig allokerad tillförd energi (utan hjälpel och rökgaskondensering):",'Slutlig allokering kvv'!$B$1:$AX$1,0),FALSE)/1,"")</f>
        <v>530.6</v>
      </c>
      <c r="AL379" s="195">
        <f>IFERROR(1-VLOOKUP($B379,'Slutlig allokering kvv'!$B$2:$AX$550,MATCH("Andel av bränsle i kvv som allokerats till värme, exklusive rökgaskondensering och hjälpel",'Slutlig allokering kvv'!$B$1:$AX$1,0),FALSE),"")</f>
        <v>0.49982183627413457</v>
      </c>
      <c r="AN379" s="195">
        <f t="shared" si="11"/>
        <v>0.49982183627413451</v>
      </c>
    </row>
    <row r="380" spans="1:40" x14ac:dyDescent="0.25">
      <c r="A380" s="2" t="s">
        <v>564</v>
      </c>
      <c r="B380" s="2" t="s">
        <v>565</v>
      </c>
      <c r="C380" t="str">
        <f>IFERROR(VLOOKUP($B380,Kraftvärmeprod!$B$1:$AH$479,MATCH(C$4,Kraftvärmeprod!$B$1:$AG$1,0),FALSE)/1,"")</f>
        <v/>
      </c>
      <c r="D380" t="str">
        <f>IFERROR(VLOOKUP($B380,Kraftvärmeprod!$B$1:$AH$479,MATCH(D$4,Kraftvärmeprod!$B$1:$AG$1,0),FALSE)/1,"")</f>
        <v/>
      </c>
      <c r="F380">
        <f>IFERROR(VLOOKUP($B380,Kraftvärmeprod!$B$1:$AJ$550,MATCH(F$4,Kraftvärmeprod!$B$1:$AJ$1,0),FALSE)/1,0)-IFERROR(VLOOKUP($B380,'Slutlig allokering kvv'!$B$2:$AJ$550,MATCH(F$4,'Slutlig allokering kvv'!$B$1:$AJ$1,0),FALSE)/1,0)</f>
        <v>0</v>
      </c>
      <c r="G380">
        <f>IFERROR(VLOOKUP($B380,Kraftvärmeprod!$B$1:$AJ$550,MATCH(G$4,Kraftvärmeprod!$B$1:$AJ$1,0),FALSE)/1,0)-IFERROR(VLOOKUP($B380,'Slutlig allokering kvv'!$B$2:$AJ$550,MATCH(G$4,'Slutlig allokering kvv'!$B$1:$AJ$1,0),FALSE)/1,0)</f>
        <v>0</v>
      </c>
      <c r="H380">
        <f>IFERROR(VLOOKUP($B380,Kraftvärmeprod!$B$1:$AJ$550,MATCH(H$4,Kraftvärmeprod!$B$1:$AJ$1,0),FALSE)/1,0)-IFERROR(VLOOKUP($B380,'Slutlig allokering kvv'!$B$2:$AJ$550,MATCH(H$4,'Slutlig allokering kvv'!$B$1:$AJ$1,0),FALSE)/1,0)</f>
        <v>0</v>
      </c>
      <c r="I380">
        <f>IFERROR(VLOOKUP($B380,Kraftvärmeprod!$B$1:$AJ$550,MATCH(I$4,Kraftvärmeprod!$B$1:$AJ$1,0),FALSE)/1,0)-IFERROR(VLOOKUP($B380,'Slutlig allokering kvv'!$B$2:$AJ$550,MATCH(I$4,'Slutlig allokering kvv'!$B$1:$AJ$1,0),FALSE)/1,0)</f>
        <v>0</v>
      </c>
      <c r="J380">
        <f>IFERROR(VLOOKUP($B380,Kraftvärmeprod!$B$1:$AJ$550,MATCH(J$4,Kraftvärmeprod!$B$1:$AJ$1,0),FALSE)/1,0)-IFERROR(VLOOKUP($B380,'Slutlig allokering kvv'!$B$2:$AJ$550,MATCH(J$4,'Slutlig allokering kvv'!$B$1:$AJ$1,0),FALSE)/1,0)</f>
        <v>0</v>
      </c>
      <c r="K380">
        <f>IFERROR(VLOOKUP($B380,Kraftvärmeprod!$B$1:$AJ$550,MATCH(K$4,Kraftvärmeprod!$B$1:$AJ$1,0),FALSE)/1,0)-IFERROR(VLOOKUP($B380,'Slutlig allokering kvv'!$B$2:$AJ$550,MATCH(K$4,'Slutlig allokering kvv'!$B$1:$AJ$1,0),FALSE)/1,0)</f>
        <v>0</v>
      </c>
      <c r="L380">
        <f>IFERROR(VLOOKUP($B380,Kraftvärmeprod!$B$1:$AJ$550,MATCH(L$4,Kraftvärmeprod!$B$1:$AJ$1,0),FALSE)/1,0)-IFERROR(VLOOKUP($B380,'Slutlig allokering kvv'!$B$2:$AJ$550,MATCH(L$4,'Slutlig allokering kvv'!$B$1:$AJ$1,0),FALSE)/1,0)</f>
        <v>0</v>
      </c>
      <c r="M380">
        <f>IFERROR(VLOOKUP($B380,Kraftvärmeprod!$B$1:$AJ$550,MATCH(M$4,Kraftvärmeprod!$B$1:$AJ$1,0),FALSE)/1,0)-IFERROR(VLOOKUP($B380,'Slutlig allokering kvv'!$B$2:$AJ$550,MATCH(M$4,'Slutlig allokering kvv'!$B$1:$AJ$1,0),FALSE)/1,0)</f>
        <v>0</v>
      </c>
      <c r="N380">
        <f>IFERROR(VLOOKUP($B380,Kraftvärmeprod!$B$1:$AJ$550,MATCH(N$4,Kraftvärmeprod!$B$1:$AJ$1,0),FALSE)/1,0)-IFERROR(VLOOKUP($B380,'Slutlig allokering kvv'!$B$2:$AJ$550,MATCH(N$4,'Slutlig allokering kvv'!$B$1:$AJ$1,0),FALSE)/1,0)</f>
        <v>0</v>
      </c>
      <c r="O380">
        <f>IFERROR(VLOOKUP($B380,Kraftvärmeprod!$B$1:$AJ$550,MATCH(O$4,Kraftvärmeprod!$B$1:$AJ$1,0),FALSE)/1,0)-IFERROR(VLOOKUP($B380,'Slutlig allokering kvv'!$B$2:$AJ$550,MATCH(O$4,'Slutlig allokering kvv'!$B$1:$AJ$1,0),FALSE)/1,0)</f>
        <v>0</v>
      </c>
      <c r="P380">
        <f>IFERROR(VLOOKUP($B380,Kraftvärmeprod!$B$1:$AJ$550,MATCH(P$4,Kraftvärmeprod!$B$1:$AJ$1,0),FALSE)/1,0)-IFERROR(VLOOKUP($B380,'Slutlig allokering kvv'!$B$2:$AJ$550,MATCH(P$4,'Slutlig allokering kvv'!$B$1:$AJ$1,0),FALSE)/1,0)</f>
        <v>0</v>
      </c>
      <c r="Q380">
        <f>IFERROR(VLOOKUP($B380,Kraftvärmeprod!$B$1:$AJ$550,MATCH(Q$4,Kraftvärmeprod!$B$1:$AJ$1,0),FALSE)/1,0)-IFERROR(VLOOKUP($B380,'Slutlig allokering kvv'!$B$2:$AJ$550,MATCH(Q$4,'Slutlig allokering kvv'!$B$1:$AJ$1,0),FALSE)/1,0)</f>
        <v>0</v>
      </c>
      <c r="R380">
        <f>IFERROR(VLOOKUP($B380,Kraftvärmeprod!$B$1:$AJ$550,MATCH(R$4,Kraftvärmeprod!$B$1:$AJ$1,0),FALSE)/1,0)-IFERROR(VLOOKUP($B380,'Slutlig allokering kvv'!$B$2:$AJ$550,MATCH(R$4,'Slutlig allokering kvv'!$B$1:$AJ$1,0),FALSE)/1,0)</f>
        <v>0</v>
      </c>
      <c r="S380">
        <f>IFERROR(VLOOKUP($B380,Kraftvärmeprod!$B$1:$AJ$550,MATCH(S$4,Kraftvärmeprod!$B$1:$AJ$1,0),FALSE)/1,0)-IFERROR(VLOOKUP($B380,'Slutlig allokering kvv'!$B$2:$AJ$550,MATCH(S$4,'Slutlig allokering kvv'!$B$1:$AJ$1,0),FALSE)/1,0)</f>
        <v>0</v>
      </c>
      <c r="T380">
        <f>IFERROR(VLOOKUP($B380,Kraftvärmeprod!$B$1:$AJ$550,MATCH(T$4,Kraftvärmeprod!$B$1:$AJ$1,0),FALSE)/1,0)-IFERROR(VLOOKUP($B380,'Slutlig allokering kvv'!$B$2:$AJ$550,MATCH(T$4,'Slutlig allokering kvv'!$B$1:$AJ$1,0),FALSE)/1,0)</f>
        <v>0</v>
      </c>
      <c r="U380">
        <f>IFERROR(VLOOKUP($B380,Kraftvärmeprod!$B$1:$AJ$550,MATCH(U$4,Kraftvärmeprod!$B$1:$AJ$1,0),FALSE)/1,0)-IFERROR(VLOOKUP($B380,'Slutlig allokering kvv'!$B$2:$AJ$550,MATCH(U$4,'Slutlig allokering kvv'!$B$1:$AJ$1,0),FALSE)/1,0)</f>
        <v>0</v>
      </c>
      <c r="V380">
        <f>IFERROR(VLOOKUP($B380,Kraftvärmeprod!$B$1:$AJ$550,MATCH(V$4,Kraftvärmeprod!$B$1:$AJ$1,0),FALSE)/1,0)-IFERROR(VLOOKUP($B380,'Slutlig allokering kvv'!$B$2:$AJ$550,MATCH(V$4,'Slutlig allokering kvv'!$B$1:$AJ$1,0),FALSE)/1,0)</f>
        <v>0</v>
      </c>
      <c r="W380">
        <f>IFERROR(VLOOKUP($B380,Kraftvärmeprod!$B$1:$AJ$550,MATCH(W$4,Kraftvärmeprod!$B$1:$AJ$1,0),FALSE)/1,0)-IFERROR(VLOOKUP($B380,'Slutlig allokering kvv'!$B$2:$AJ$550,MATCH(W$4,'Slutlig allokering kvv'!$B$1:$AJ$1,0),FALSE)/1,0)</f>
        <v>0</v>
      </c>
      <c r="X380">
        <f>IFERROR(VLOOKUP($B380,Kraftvärmeprod!$B$1:$AJ$550,MATCH(X$4,Kraftvärmeprod!$B$1:$AJ$1,0),FALSE)/1,0)-IFERROR(VLOOKUP($B380,'Slutlig allokering kvv'!$B$2:$AJ$550,MATCH(X$4,'Slutlig allokering kvv'!$B$1:$AJ$1,0),FALSE)/1,0)</f>
        <v>0</v>
      </c>
      <c r="Y380">
        <f>IFERROR(VLOOKUP($B380,Kraftvärmeprod!$B$1:$AJ$550,MATCH(Y$4,Kraftvärmeprod!$B$1:$AJ$1,0),FALSE)/1,0)-IFERROR(VLOOKUP($B380,'Slutlig allokering kvv'!$B$2:$AJ$550,MATCH(Y$4,'Slutlig allokering kvv'!$B$1:$AJ$1,0),FALSE)/1,0)</f>
        <v>0</v>
      </c>
      <c r="Z380">
        <f>IFERROR(VLOOKUP($B380,Kraftvärmeprod!$B$1:$AJ$550,MATCH(Z$4,Kraftvärmeprod!$B$1:$AJ$1,0),FALSE)/1,0)-IFERROR(VLOOKUP($B380,'Slutlig allokering kvv'!$B$2:$AJ$550,MATCH(Z$4,'Slutlig allokering kvv'!$B$1:$AJ$1,0),FALSE)/1,0)</f>
        <v>0</v>
      </c>
      <c r="AA380">
        <f>IFERROR(VLOOKUP($B380,Kraftvärmeprod!$B$1:$AJ$550,MATCH(AA$4,Kraftvärmeprod!$B$1:$AJ$1,0),FALSE)/1,0)-IFERROR(VLOOKUP($B380,'Slutlig allokering kvv'!$B$2:$AJ$550,MATCH(AA$4,'Slutlig allokering kvv'!$B$1:$AJ$1,0),FALSE)/1,0)</f>
        <v>0</v>
      </c>
      <c r="AB380">
        <f>IFERROR(VLOOKUP($B380,Kraftvärmeprod!$B$1:$AJ$550,MATCH(AB$4,Kraftvärmeprod!$B$1:$AJ$1,0),FALSE)/1,0)-IFERROR(VLOOKUP($B380,'Slutlig allokering kvv'!$B$2:$AJ$550,MATCH(AB$4,'Slutlig allokering kvv'!$B$1:$AJ$1,0),FALSE)/1,0)</f>
        <v>0</v>
      </c>
      <c r="AC380">
        <f>IFERROR(VLOOKUP($B380,Kraftvärmeprod!$B$1:$AJ$550,MATCH(AC$4,Kraftvärmeprod!$B$1:$AJ$1,0),FALSE)/1,0)-IFERROR(VLOOKUP($B380,'Slutlig allokering kvv'!$B$2:$AJ$550,MATCH(AC$4,'Slutlig allokering kvv'!$B$1:$AJ$1,0),FALSE)/1,0)</f>
        <v>0</v>
      </c>
      <c r="AD380">
        <f>IFERROR(VLOOKUP($B380,Miljö!$B$1:$E$471,MATCH("Hjälpel kraftvärme (GWh)",Miljö!$B$1:$E$1,0),FALSE)/1,0)-IFERROR(VLOOKUP($B380,'Slutlig allokering kvv'!$B$2:$AJ$550,MATCH(AD$4,'Slutlig allokering kvv'!$B$1:$AJ$1,0),FALSE)/1,0)</f>
        <v>0</v>
      </c>
      <c r="AH380">
        <f t="shared" si="10"/>
        <v>0</v>
      </c>
      <c r="AJ380">
        <f>IFERROR(VLOOKUP($B380,'Slutlig allokering kvv'!$B$2:$AX$550,MATCH("Summa slutlig allokerad tillförd energi (utan hjälpel och rökgaskondensering):",'Slutlig allokering kvv'!$B$1:$AX$1,0),FALSE)/1,"")</f>
        <v>0</v>
      </c>
      <c r="AL380" s="195" t="str">
        <f>IFERROR(1-VLOOKUP($B380,'Slutlig allokering kvv'!$B$2:$AX$550,MATCH("Andel av bränsle i kvv som allokerats till värme, exklusive rökgaskondensering och hjälpel",'Slutlig allokering kvv'!$B$1:$AX$1,0),FALSE),"")</f>
        <v/>
      </c>
      <c r="AN380" s="195" t="str">
        <f t="shared" si="11"/>
        <v/>
      </c>
    </row>
    <row r="381" spans="1:40" x14ac:dyDescent="0.25">
      <c r="A381" s="2" t="s">
        <v>564</v>
      </c>
      <c r="B381" s="2" t="s">
        <v>566</v>
      </c>
      <c r="C381" t="str">
        <f>IFERROR(VLOOKUP($B381,Kraftvärmeprod!$B$1:$AH$479,MATCH(C$4,Kraftvärmeprod!$B$1:$AG$1,0),FALSE)/1,"")</f>
        <v/>
      </c>
      <c r="D381" t="str">
        <f>IFERROR(VLOOKUP($B381,Kraftvärmeprod!$B$1:$AH$479,MATCH(D$4,Kraftvärmeprod!$B$1:$AG$1,0),FALSE)/1,"")</f>
        <v/>
      </c>
      <c r="F381">
        <f>IFERROR(VLOOKUP($B381,Kraftvärmeprod!$B$1:$AJ$550,MATCH(F$4,Kraftvärmeprod!$B$1:$AJ$1,0),FALSE)/1,0)-IFERROR(VLOOKUP($B381,'Slutlig allokering kvv'!$B$2:$AJ$550,MATCH(F$4,'Slutlig allokering kvv'!$B$1:$AJ$1,0),FALSE)/1,0)</f>
        <v>0</v>
      </c>
      <c r="G381">
        <f>IFERROR(VLOOKUP($B381,Kraftvärmeprod!$B$1:$AJ$550,MATCH(G$4,Kraftvärmeprod!$B$1:$AJ$1,0),FALSE)/1,0)-IFERROR(VLOOKUP($B381,'Slutlig allokering kvv'!$B$2:$AJ$550,MATCH(G$4,'Slutlig allokering kvv'!$B$1:$AJ$1,0),FALSE)/1,0)</f>
        <v>0</v>
      </c>
      <c r="H381">
        <f>IFERROR(VLOOKUP($B381,Kraftvärmeprod!$B$1:$AJ$550,MATCH(H$4,Kraftvärmeprod!$B$1:$AJ$1,0),FALSE)/1,0)-IFERROR(VLOOKUP($B381,'Slutlig allokering kvv'!$B$2:$AJ$550,MATCH(H$4,'Slutlig allokering kvv'!$B$1:$AJ$1,0),FALSE)/1,0)</f>
        <v>0</v>
      </c>
      <c r="I381">
        <f>IFERROR(VLOOKUP($B381,Kraftvärmeprod!$B$1:$AJ$550,MATCH(I$4,Kraftvärmeprod!$B$1:$AJ$1,0),FALSE)/1,0)-IFERROR(VLOOKUP($B381,'Slutlig allokering kvv'!$B$2:$AJ$550,MATCH(I$4,'Slutlig allokering kvv'!$B$1:$AJ$1,0),FALSE)/1,0)</f>
        <v>0</v>
      </c>
      <c r="J381">
        <f>IFERROR(VLOOKUP($B381,Kraftvärmeprod!$B$1:$AJ$550,MATCH(J$4,Kraftvärmeprod!$B$1:$AJ$1,0),FALSE)/1,0)-IFERROR(VLOOKUP($B381,'Slutlig allokering kvv'!$B$2:$AJ$550,MATCH(J$4,'Slutlig allokering kvv'!$B$1:$AJ$1,0),FALSE)/1,0)</f>
        <v>0</v>
      </c>
      <c r="K381">
        <f>IFERROR(VLOOKUP($B381,Kraftvärmeprod!$B$1:$AJ$550,MATCH(K$4,Kraftvärmeprod!$B$1:$AJ$1,0),FALSE)/1,0)-IFERROR(VLOOKUP($B381,'Slutlig allokering kvv'!$B$2:$AJ$550,MATCH(K$4,'Slutlig allokering kvv'!$B$1:$AJ$1,0),FALSE)/1,0)</f>
        <v>0</v>
      </c>
      <c r="L381">
        <f>IFERROR(VLOOKUP($B381,Kraftvärmeprod!$B$1:$AJ$550,MATCH(L$4,Kraftvärmeprod!$B$1:$AJ$1,0),FALSE)/1,0)-IFERROR(VLOOKUP($B381,'Slutlig allokering kvv'!$B$2:$AJ$550,MATCH(L$4,'Slutlig allokering kvv'!$B$1:$AJ$1,0),FALSE)/1,0)</f>
        <v>0</v>
      </c>
      <c r="M381">
        <f>IFERROR(VLOOKUP($B381,Kraftvärmeprod!$B$1:$AJ$550,MATCH(M$4,Kraftvärmeprod!$B$1:$AJ$1,0),FALSE)/1,0)-IFERROR(VLOOKUP($B381,'Slutlig allokering kvv'!$B$2:$AJ$550,MATCH(M$4,'Slutlig allokering kvv'!$B$1:$AJ$1,0),FALSE)/1,0)</f>
        <v>0</v>
      </c>
      <c r="N381">
        <f>IFERROR(VLOOKUP($B381,Kraftvärmeprod!$B$1:$AJ$550,MATCH(N$4,Kraftvärmeprod!$B$1:$AJ$1,0),FALSE)/1,0)-IFERROR(VLOOKUP($B381,'Slutlig allokering kvv'!$B$2:$AJ$550,MATCH(N$4,'Slutlig allokering kvv'!$B$1:$AJ$1,0),FALSE)/1,0)</f>
        <v>0</v>
      </c>
      <c r="O381">
        <f>IFERROR(VLOOKUP($B381,Kraftvärmeprod!$B$1:$AJ$550,MATCH(O$4,Kraftvärmeprod!$B$1:$AJ$1,0),FALSE)/1,0)-IFERROR(VLOOKUP($B381,'Slutlig allokering kvv'!$B$2:$AJ$550,MATCH(O$4,'Slutlig allokering kvv'!$B$1:$AJ$1,0),FALSE)/1,0)</f>
        <v>0</v>
      </c>
      <c r="P381">
        <f>IFERROR(VLOOKUP($B381,Kraftvärmeprod!$B$1:$AJ$550,MATCH(P$4,Kraftvärmeprod!$B$1:$AJ$1,0),FALSE)/1,0)-IFERROR(VLOOKUP($B381,'Slutlig allokering kvv'!$B$2:$AJ$550,MATCH(P$4,'Slutlig allokering kvv'!$B$1:$AJ$1,0),FALSE)/1,0)</f>
        <v>0</v>
      </c>
      <c r="Q381">
        <f>IFERROR(VLOOKUP($B381,Kraftvärmeprod!$B$1:$AJ$550,MATCH(Q$4,Kraftvärmeprod!$B$1:$AJ$1,0),FALSE)/1,0)-IFERROR(VLOOKUP($B381,'Slutlig allokering kvv'!$B$2:$AJ$550,MATCH(Q$4,'Slutlig allokering kvv'!$B$1:$AJ$1,0),FALSE)/1,0)</f>
        <v>0</v>
      </c>
      <c r="R381">
        <f>IFERROR(VLOOKUP($B381,Kraftvärmeprod!$B$1:$AJ$550,MATCH(R$4,Kraftvärmeprod!$B$1:$AJ$1,0),FALSE)/1,0)-IFERROR(VLOOKUP($B381,'Slutlig allokering kvv'!$B$2:$AJ$550,MATCH(R$4,'Slutlig allokering kvv'!$B$1:$AJ$1,0),FALSE)/1,0)</f>
        <v>0</v>
      </c>
      <c r="S381">
        <f>IFERROR(VLOOKUP($B381,Kraftvärmeprod!$B$1:$AJ$550,MATCH(S$4,Kraftvärmeprod!$B$1:$AJ$1,0),FALSE)/1,0)-IFERROR(VLOOKUP($B381,'Slutlig allokering kvv'!$B$2:$AJ$550,MATCH(S$4,'Slutlig allokering kvv'!$B$1:$AJ$1,0),FALSE)/1,0)</f>
        <v>0</v>
      </c>
      <c r="T381">
        <f>IFERROR(VLOOKUP($B381,Kraftvärmeprod!$B$1:$AJ$550,MATCH(T$4,Kraftvärmeprod!$B$1:$AJ$1,0),FALSE)/1,0)-IFERROR(VLOOKUP($B381,'Slutlig allokering kvv'!$B$2:$AJ$550,MATCH(T$4,'Slutlig allokering kvv'!$B$1:$AJ$1,0),FALSE)/1,0)</f>
        <v>0</v>
      </c>
      <c r="U381">
        <f>IFERROR(VLOOKUP($B381,Kraftvärmeprod!$B$1:$AJ$550,MATCH(U$4,Kraftvärmeprod!$B$1:$AJ$1,0),FALSE)/1,0)-IFERROR(VLOOKUP($B381,'Slutlig allokering kvv'!$B$2:$AJ$550,MATCH(U$4,'Slutlig allokering kvv'!$B$1:$AJ$1,0),FALSE)/1,0)</f>
        <v>0</v>
      </c>
      <c r="V381">
        <f>IFERROR(VLOOKUP($B381,Kraftvärmeprod!$B$1:$AJ$550,MATCH(V$4,Kraftvärmeprod!$B$1:$AJ$1,0),FALSE)/1,0)-IFERROR(VLOOKUP($B381,'Slutlig allokering kvv'!$B$2:$AJ$550,MATCH(V$4,'Slutlig allokering kvv'!$B$1:$AJ$1,0),FALSE)/1,0)</f>
        <v>0</v>
      </c>
      <c r="W381">
        <f>IFERROR(VLOOKUP($B381,Kraftvärmeprod!$B$1:$AJ$550,MATCH(W$4,Kraftvärmeprod!$B$1:$AJ$1,0),FALSE)/1,0)-IFERROR(VLOOKUP($B381,'Slutlig allokering kvv'!$B$2:$AJ$550,MATCH(W$4,'Slutlig allokering kvv'!$B$1:$AJ$1,0),FALSE)/1,0)</f>
        <v>0</v>
      </c>
      <c r="X381">
        <f>IFERROR(VLOOKUP($B381,Kraftvärmeprod!$B$1:$AJ$550,MATCH(X$4,Kraftvärmeprod!$B$1:$AJ$1,0),FALSE)/1,0)-IFERROR(VLOOKUP($B381,'Slutlig allokering kvv'!$B$2:$AJ$550,MATCH(X$4,'Slutlig allokering kvv'!$B$1:$AJ$1,0),FALSE)/1,0)</f>
        <v>0</v>
      </c>
      <c r="Y381">
        <f>IFERROR(VLOOKUP($B381,Kraftvärmeprod!$B$1:$AJ$550,MATCH(Y$4,Kraftvärmeprod!$B$1:$AJ$1,0),FALSE)/1,0)-IFERROR(VLOOKUP($B381,'Slutlig allokering kvv'!$B$2:$AJ$550,MATCH(Y$4,'Slutlig allokering kvv'!$B$1:$AJ$1,0),FALSE)/1,0)</f>
        <v>0</v>
      </c>
      <c r="Z381">
        <f>IFERROR(VLOOKUP($B381,Kraftvärmeprod!$B$1:$AJ$550,MATCH(Z$4,Kraftvärmeprod!$B$1:$AJ$1,0),FALSE)/1,0)-IFERROR(VLOOKUP($B381,'Slutlig allokering kvv'!$B$2:$AJ$550,MATCH(Z$4,'Slutlig allokering kvv'!$B$1:$AJ$1,0),FALSE)/1,0)</f>
        <v>0</v>
      </c>
      <c r="AA381">
        <f>IFERROR(VLOOKUP($B381,Kraftvärmeprod!$B$1:$AJ$550,MATCH(AA$4,Kraftvärmeprod!$B$1:$AJ$1,0),FALSE)/1,0)-IFERROR(VLOOKUP($B381,'Slutlig allokering kvv'!$B$2:$AJ$550,MATCH(AA$4,'Slutlig allokering kvv'!$B$1:$AJ$1,0),FALSE)/1,0)</f>
        <v>0</v>
      </c>
      <c r="AB381">
        <f>IFERROR(VLOOKUP($B381,Kraftvärmeprod!$B$1:$AJ$550,MATCH(AB$4,Kraftvärmeprod!$B$1:$AJ$1,0),FALSE)/1,0)-IFERROR(VLOOKUP($B381,'Slutlig allokering kvv'!$B$2:$AJ$550,MATCH(AB$4,'Slutlig allokering kvv'!$B$1:$AJ$1,0),FALSE)/1,0)</f>
        <v>0</v>
      </c>
      <c r="AC381">
        <f>IFERROR(VLOOKUP($B381,Kraftvärmeprod!$B$1:$AJ$550,MATCH(AC$4,Kraftvärmeprod!$B$1:$AJ$1,0),FALSE)/1,0)-IFERROR(VLOOKUP($B381,'Slutlig allokering kvv'!$B$2:$AJ$550,MATCH(AC$4,'Slutlig allokering kvv'!$B$1:$AJ$1,0),FALSE)/1,0)</f>
        <v>0</v>
      </c>
      <c r="AD381">
        <f>IFERROR(VLOOKUP($B381,Miljö!$B$1:$E$471,MATCH("Hjälpel kraftvärme (GWh)",Miljö!$B$1:$E$1,0),FALSE)/1,0)-IFERROR(VLOOKUP($B381,'Slutlig allokering kvv'!$B$2:$AJ$550,MATCH(AD$4,'Slutlig allokering kvv'!$B$1:$AJ$1,0),FALSE)/1,0)</f>
        <v>0</v>
      </c>
      <c r="AH381">
        <f t="shared" si="10"/>
        <v>0</v>
      </c>
      <c r="AJ381">
        <f>IFERROR(VLOOKUP($B381,'Slutlig allokering kvv'!$B$2:$AX$550,MATCH("Summa slutlig allokerad tillförd energi (utan hjälpel och rökgaskondensering):",'Slutlig allokering kvv'!$B$1:$AX$1,0),FALSE)/1,"")</f>
        <v>0</v>
      </c>
      <c r="AL381" s="195" t="str">
        <f>IFERROR(1-VLOOKUP($B381,'Slutlig allokering kvv'!$B$2:$AX$550,MATCH("Andel av bränsle i kvv som allokerats till värme, exklusive rökgaskondensering och hjälpel",'Slutlig allokering kvv'!$B$1:$AX$1,0),FALSE),"")</f>
        <v/>
      </c>
      <c r="AN381" s="195" t="str">
        <f t="shared" si="11"/>
        <v/>
      </c>
    </row>
    <row r="382" spans="1:40" x14ac:dyDescent="0.25">
      <c r="A382" s="2" t="s">
        <v>567</v>
      </c>
      <c r="B382" s="2" t="s">
        <v>568</v>
      </c>
      <c r="C382" t="str">
        <f>IFERROR(VLOOKUP($B382,Kraftvärmeprod!$B$1:$AH$479,MATCH(C$4,Kraftvärmeprod!$B$1:$AG$1,0),FALSE)/1,"")</f>
        <v/>
      </c>
      <c r="D382" t="str">
        <f>IFERROR(VLOOKUP($B382,Kraftvärmeprod!$B$1:$AH$479,MATCH(D$4,Kraftvärmeprod!$B$1:$AG$1,0),FALSE)/1,"")</f>
        <v/>
      </c>
      <c r="F382">
        <f>IFERROR(VLOOKUP($B382,Kraftvärmeprod!$B$1:$AJ$550,MATCH(F$4,Kraftvärmeprod!$B$1:$AJ$1,0),FALSE)/1,0)-IFERROR(VLOOKUP($B382,'Slutlig allokering kvv'!$B$2:$AJ$550,MATCH(F$4,'Slutlig allokering kvv'!$B$1:$AJ$1,0),FALSE)/1,0)</f>
        <v>0</v>
      </c>
      <c r="G382">
        <f>IFERROR(VLOOKUP($B382,Kraftvärmeprod!$B$1:$AJ$550,MATCH(G$4,Kraftvärmeprod!$B$1:$AJ$1,0),FALSE)/1,0)-IFERROR(VLOOKUP($B382,'Slutlig allokering kvv'!$B$2:$AJ$550,MATCH(G$4,'Slutlig allokering kvv'!$B$1:$AJ$1,0),FALSE)/1,0)</f>
        <v>0</v>
      </c>
      <c r="H382">
        <f>IFERROR(VLOOKUP($B382,Kraftvärmeprod!$B$1:$AJ$550,MATCH(H$4,Kraftvärmeprod!$B$1:$AJ$1,0),FALSE)/1,0)-IFERROR(VLOOKUP($B382,'Slutlig allokering kvv'!$B$2:$AJ$550,MATCH(H$4,'Slutlig allokering kvv'!$B$1:$AJ$1,0),FALSE)/1,0)</f>
        <v>0</v>
      </c>
      <c r="I382">
        <f>IFERROR(VLOOKUP($B382,Kraftvärmeprod!$B$1:$AJ$550,MATCH(I$4,Kraftvärmeprod!$B$1:$AJ$1,0),FALSE)/1,0)-IFERROR(VLOOKUP($B382,'Slutlig allokering kvv'!$B$2:$AJ$550,MATCH(I$4,'Slutlig allokering kvv'!$B$1:$AJ$1,0),FALSE)/1,0)</f>
        <v>0</v>
      </c>
      <c r="J382">
        <f>IFERROR(VLOOKUP($B382,Kraftvärmeprod!$B$1:$AJ$550,MATCH(J$4,Kraftvärmeprod!$B$1:$AJ$1,0),FALSE)/1,0)-IFERROR(VLOOKUP($B382,'Slutlig allokering kvv'!$B$2:$AJ$550,MATCH(J$4,'Slutlig allokering kvv'!$B$1:$AJ$1,0),FALSE)/1,0)</f>
        <v>0</v>
      </c>
      <c r="K382">
        <f>IFERROR(VLOOKUP($B382,Kraftvärmeprod!$B$1:$AJ$550,MATCH(K$4,Kraftvärmeprod!$B$1:$AJ$1,0),FALSE)/1,0)-IFERROR(VLOOKUP($B382,'Slutlig allokering kvv'!$B$2:$AJ$550,MATCH(K$4,'Slutlig allokering kvv'!$B$1:$AJ$1,0),FALSE)/1,0)</f>
        <v>0</v>
      </c>
      <c r="L382">
        <f>IFERROR(VLOOKUP($B382,Kraftvärmeprod!$B$1:$AJ$550,MATCH(L$4,Kraftvärmeprod!$B$1:$AJ$1,0),FALSE)/1,0)-IFERROR(VLOOKUP($B382,'Slutlig allokering kvv'!$B$2:$AJ$550,MATCH(L$4,'Slutlig allokering kvv'!$B$1:$AJ$1,0),FALSE)/1,0)</f>
        <v>0</v>
      </c>
      <c r="M382">
        <f>IFERROR(VLOOKUP($B382,Kraftvärmeprod!$B$1:$AJ$550,MATCH(M$4,Kraftvärmeprod!$B$1:$AJ$1,0),FALSE)/1,0)-IFERROR(VLOOKUP($B382,'Slutlig allokering kvv'!$B$2:$AJ$550,MATCH(M$4,'Slutlig allokering kvv'!$B$1:$AJ$1,0),FALSE)/1,0)</f>
        <v>0</v>
      </c>
      <c r="N382">
        <f>IFERROR(VLOOKUP($B382,Kraftvärmeprod!$B$1:$AJ$550,MATCH(N$4,Kraftvärmeprod!$B$1:$AJ$1,0),FALSE)/1,0)-IFERROR(VLOOKUP($B382,'Slutlig allokering kvv'!$B$2:$AJ$550,MATCH(N$4,'Slutlig allokering kvv'!$B$1:$AJ$1,0),FALSE)/1,0)</f>
        <v>0</v>
      </c>
      <c r="O382">
        <f>IFERROR(VLOOKUP($B382,Kraftvärmeprod!$B$1:$AJ$550,MATCH(O$4,Kraftvärmeprod!$B$1:$AJ$1,0),FALSE)/1,0)-IFERROR(VLOOKUP($B382,'Slutlig allokering kvv'!$B$2:$AJ$550,MATCH(O$4,'Slutlig allokering kvv'!$B$1:$AJ$1,0),FALSE)/1,0)</f>
        <v>0</v>
      </c>
      <c r="P382">
        <f>IFERROR(VLOOKUP($B382,Kraftvärmeprod!$B$1:$AJ$550,MATCH(P$4,Kraftvärmeprod!$B$1:$AJ$1,0),FALSE)/1,0)-IFERROR(VLOOKUP($B382,'Slutlig allokering kvv'!$B$2:$AJ$550,MATCH(P$4,'Slutlig allokering kvv'!$B$1:$AJ$1,0),FALSE)/1,0)</f>
        <v>0</v>
      </c>
      <c r="Q382">
        <f>IFERROR(VLOOKUP($B382,Kraftvärmeprod!$B$1:$AJ$550,MATCH(Q$4,Kraftvärmeprod!$B$1:$AJ$1,0),FALSE)/1,0)-IFERROR(VLOOKUP($B382,'Slutlig allokering kvv'!$B$2:$AJ$550,MATCH(Q$4,'Slutlig allokering kvv'!$B$1:$AJ$1,0),FALSE)/1,0)</f>
        <v>0</v>
      </c>
      <c r="R382">
        <f>IFERROR(VLOOKUP($B382,Kraftvärmeprod!$B$1:$AJ$550,MATCH(R$4,Kraftvärmeprod!$B$1:$AJ$1,0),FALSE)/1,0)-IFERROR(VLOOKUP($B382,'Slutlig allokering kvv'!$B$2:$AJ$550,MATCH(R$4,'Slutlig allokering kvv'!$B$1:$AJ$1,0),FALSE)/1,0)</f>
        <v>0</v>
      </c>
      <c r="S382">
        <f>IFERROR(VLOOKUP($B382,Kraftvärmeprod!$B$1:$AJ$550,MATCH(S$4,Kraftvärmeprod!$B$1:$AJ$1,0),FALSE)/1,0)-IFERROR(VLOOKUP($B382,'Slutlig allokering kvv'!$B$2:$AJ$550,MATCH(S$4,'Slutlig allokering kvv'!$B$1:$AJ$1,0),FALSE)/1,0)</f>
        <v>0</v>
      </c>
      <c r="T382">
        <f>IFERROR(VLOOKUP($B382,Kraftvärmeprod!$B$1:$AJ$550,MATCH(T$4,Kraftvärmeprod!$B$1:$AJ$1,0),FALSE)/1,0)-IFERROR(VLOOKUP($B382,'Slutlig allokering kvv'!$B$2:$AJ$550,MATCH(T$4,'Slutlig allokering kvv'!$B$1:$AJ$1,0),FALSE)/1,0)</f>
        <v>0</v>
      </c>
      <c r="U382">
        <f>IFERROR(VLOOKUP($B382,Kraftvärmeprod!$B$1:$AJ$550,MATCH(U$4,Kraftvärmeprod!$B$1:$AJ$1,0),FALSE)/1,0)-IFERROR(VLOOKUP($B382,'Slutlig allokering kvv'!$B$2:$AJ$550,MATCH(U$4,'Slutlig allokering kvv'!$B$1:$AJ$1,0),FALSE)/1,0)</f>
        <v>0</v>
      </c>
      <c r="V382">
        <f>IFERROR(VLOOKUP($B382,Kraftvärmeprod!$B$1:$AJ$550,MATCH(V$4,Kraftvärmeprod!$B$1:$AJ$1,0),FALSE)/1,0)-IFERROR(VLOOKUP($B382,'Slutlig allokering kvv'!$B$2:$AJ$550,MATCH(V$4,'Slutlig allokering kvv'!$B$1:$AJ$1,0),FALSE)/1,0)</f>
        <v>0</v>
      </c>
      <c r="W382">
        <f>IFERROR(VLOOKUP($B382,Kraftvärmeprod!$B$1:$AJ$550,MATCH(W$4,Kraftvärmeprod!$B$1:$AJ$1,0),FALSE)/1,0)-IFERROR(VLOOKUP($B382,'Slutlig allokering kvv'!$B$2:$AJ$550,MATCH(W$4,'Slutlig allokering kvv'!$B$1:$AJ$1,0),FALSE)/1,0)</f>
        <v>0</v>
      </c>
      <c r="X382">
        <f>IFERROR(VLOOKUP($B382,Kraftvärmeprod!$B$1:$AJ$550,MATCH(X$4,Kraftvärmeprod!$B$1:$AJ$1,0),FALSE)/1,0)-IFERROR(VLOOKUP($B382,'Slutlig allokering kvv'!$B$2:$AJ$550,MATCH(X$4,'Slutlig allokering kvv'!$B$1:$AJ$1,0),FALSE)/1,0)</f>
        <v>0</v>
      </c>
      <c r="Y382">
        <f>IFERROR(VLOOKUP($B382,Kraftvärmeprod!$B$1:$AJ$550,MATCH(Y$4,Kraftvärmeprod!$B$1:$AJ$1,0),FALSE)/1,0)-IFERROR(VLOOKUP($B382,'Slutlig allokering kvv'!$B$2:$AJ$550,MATCH(Y$4,'Slutlig allokering kvv'!$B$1:$AJ$1,0),FALSE)/1,0)</f>
        <v>0</v>
      </c>
      <c r="Z382">
        <f>IFERROR(VLOOKUP($B382,Kraftvärmeprod!$B$1:$AJ$550,MATCH(Z$4,Kraftvärmeprod!$B$1:$AJ$1,0),FALSE)/1,0)-IFERROR(VLOOKUP($B382,'Slutlig allokering kvv'!$B$2:$AJ$550,MATCH(Z$4,'Slutlig allokering kvv'!$B$1:$AJ$1,0),FALSE)/1,0)</f>
        <v>0</v>
      </c>
      <c r="AA382">
        <f>IFERROR(VLOOKUP($B382,Kraftvärmeprod!$B$1:$AJ$550,MATCH(AA$4,Kraftvärmeprod!$B$1:$AJ$1,0),FALSE)/1,0)-IFERROR(VLOOKUP($B382,'Slutlig allokering kvv'!$B$2:$AJ$550,MATCH(AA$4,'Slutlig allokering kvv'!$B$1:$AJ$1,0),FALSE)/1,0)</f>
        <v>0</v>
      </c>
      <c r="AB382">
        <f>IFERROR(VLOOKUP($B382,Kraftvärmeprod!$B$1:$AJ$550,MATCH(AB$4,Kraftvärmeprod!$B$1:$AJ$1,0),FALSE)/1,0)-IFERROR(VLOOKUP($B382,'Slutlig allokering kvv'!$B$2:$AJ$550,MATCH(AB$4,'Slutlig allokering kvv'!$B$1:$AJ$1,0),FALSE)/1,0)</f>
        <v>0</v>
      </c>
      <c r="AC382">
        <f>IFERROR(VLOOKUP($B382,Kraftvärmeprod!$B$1:$AJ$550,MATCH(AC$4,Kraftvärmeprod!$B$1:$AJ$1,0),FALSE)/1,0)-IFERROR(VLOOKUP($B382,'Slutlig allokering kvv'!$B$2:$AJ$550,MATCH(AC$4,'Slutlig allokering kvv'!$B$1:$AJ$1,0),FALSE)/1,0)</f>
        <v>0</v>
      </c>
      <c r="AD382">
        <f>IFERROR(VLOOKUP($B382,Miljö!$B$1:$E$471,MATCH("Hjälpel kraftvärme (GWh)",Miljö!$B$1:$E$1,0),FALSE)/1,0)-IFERROR(VLOOKUP($B382,'Slutlig allokering kvv'!$B$2:$AJ$550,MATCH(AD$4,'Slutlig allokering kvv'!$B$1:$AJ$1,0),FALSE)/1,0)</f>
        <v>0</v>
      </c>
      <c r="AH382">
        <f t="shared" si="10"/>
        <v>0</v>
      </c>
      <c r="AJ382">
        <f>IFERROR(VLOOKUP($B382,'Slutlig allokering kvv'!$B$2:$AX$550,MATCH("Summa slutlig allokerad tillförd energi (utan hjälpel och rökgaskondensering):",'Slutlig allokering kvv'!$B$1:$AX$1,0),FALSE)/1,"")</f>
        <v>0</v>
      </c>
      <c r="AL382" s="195" t="str">
        <f>IFERROR(1-VLOOKUP($B382,'Slutlig allokering kvv'!$B$2:$AX$550,MATCH("Andel av bränsle i kvv som allokerats till värme, exklusive rökgaskondensering och hjälpel",'Slutlig allokering kvv'!$B$1:$AX$1,0),FALSE),"")</f>
        <v/>
      </c>
      <c r="AN382" s="195" t="str">
        <f t="shared" si="11"/>
        <v/>
      </c>
    </row>
    <row r="383" spans="1:40" x14ac:dyDescent="0.25">
      <c r="A383" s="2" t="s">
        <v>569</v>
      </c>
      <c r="B383" s="2" t="s">
        <v>570</v>
      </c>
      <c r="C383" t="str">
        <f>IFERROR(VLOOKUP($B383,Kraftvärmeprod!$B$1:$AH$479,MATCH(C$4,Kraftvärmeprod!$B$1:$AG$1,0),FALSE)/1,"")</f>
        <v/>
      </c>
      <c r="D383" t="str">
        <f>IFERROR(VLOOKUP($B383,Kraftvärmeprod!$B$1:$AH$479,MATCH(D$4,Kraftvärmeprod!$B$1:$AG$1,0),FALSE)/1,"")</f>
        <v/>
      </c>
      <c r="F383">
        <f>IFERROR(VLOOKUP($B383,Kraftvärmeprod!$B$1:$AJ$550,MATCH(F$4,Kraftvärmeprod!$B$1:$AJ$1,0),FALSE)/1,0)-IFERROR(VLOOKUP($B383,'Slutlig allokering kvv'!$B$2:$AJ$550,MATCH(F$4,'Slutlig allokering kvv'!$B$1:$AJ$1,0),FALSE)/1,0)</f>
        <v>0</v>
      </c>
      <c r="G383">
        <f>IFERROR(VLOOKUP($B383,Kraftvärmeprod!$B$1:$AJ$550,MATCH(G$4,Kraftvärmeprod!$B$1:$AJ$1,0),FALSE)/1,0)-IFERROR(VLOOKUP($B383,'Slutlig allokering kvv'!$B$2:$AJ$550,MATCH(G$4,'Slutlig allokering kvv'!$B$1:$AJ$1,0),FALSE)/1,0)</f>
        <v>0</v>
      </c>
      <c r="H383">
        <f>IFERROR(VLOOKUP($B383,Kraftvärmeprod!$B$1:$AJ$550,MATCH(H$4,Kraftvärmeprod!$B$1:$AJ$1,0),FALSE)/1,0)-IFERROR(VLOOKUP($B383,'Slutlig allokering kvv'!$B$2:$AJ$550,MATCH(H$4,'Slutlig allokering kvv'!$B$1:$AJ$1,0),FALSE)/1,0)</f>
        <v>0</v>
      </c>
      <c r="I383">
        <f>IFERROR(VLOOKUP($B383,Kraftvärmeprod!$B$1:$AJ$550,MATCH(I$4,Kraftvärmeprod!$B$1:$AJ$1,0),FALSE)/1,0)-IFERROR(VLOOKUP($B383,'Slutlig allokering kvv'!$B$2:$AJ$550,MATCH(I$4,'Slutlig allokering kvv'!$B$1:$AJ$1,0),FALSE)/1,0)</f>
        <v>0</v>
      </c>
      <c r="J383">
        <f>IFERROR(VLOOKUP($B383,Kraftvärmeprod!$B$1:$AJ$550,MATCH(J$4,Kraftvärmeprod!$B$1:$AJ$1,0),FALSE)/1,0)-IFERROR(VLOOKUP($B383,'Slutlig allokering kvv'!$B$2:$AJ$550,MATCH(J$4,'Slutlig allokering kvv'!$B$1:$AJ$1,0),FALSE)/1,0)</f>
        <v>0</v>
      </c>
      <c r="K383">
        <f>IFERROR(VLOOKUP($B383,Kraftvärmeprod!$B$1:$AJ$550,MATCH(K$4,Kraftvärmeprod!$B$1:$AJ$1,0),FALSE)/1,0)-IFERROR(VLOOKUP($B383,'Slutlig allokering kvv'!$B$2:$AJ$550,MATCH(K$4,'Slutlig allokering kvv'!$B$1:$AJ$1,0),FALSE)/1,0)</f>
        <v>0</v>
      </c>
      <c r="L383">
        <f>IFERROR(VLOOKUP($B383,Kraftvärmeprod!$B$1:$AJ$550,MATCH(L$4,Kraftvärmeprod!$B$1:$AJ$1,0),FALSE)/1,0)-IFERROR(VLOOKUP($B383,'Slutlig allokering kvv'!$B$2:$AJ$550,MATCH(L$4,'Slutlig allokering kvv'!$B$1:$AJ$1,0),FALSE)/1,0)</f>
        <v>0</v>
      </c>
      <c r="M383">
        <f>IFERROR(VLOOKUP($B383,Kraftvärmeprod!$B$1:$AJ$550,MATCH(M$4,Kraftvärmeprod!$B$1:$AJ$1,0),FALSE)/1,0)-IFERROR(VLOOKUP($B383,'Slutlig allokering kvv'!$B$2:$AJ$550,MATCH(M$4,'Slutlig allokering kvv'!$B$1:$AJ$1,0),FALSE)/1,0)</f>
        <v>0</v>
      </c>
      <c r="N383">
        <f>IFERROR(VLOOKUP($B383,Kraftvärmeprod!$B$1:$AJ$550,MATCH(N$4,Kraftvärmeprod!$B$1:$AJ$1,0),FALSE)/1,0)-IFERROR(VLOOKUP($B383,'Slutlig allokering kvv'!$B$2:$AJ$550,MATCH(N$4,'Slutlig allokering kvv'!$B$1:$AJ$1,0),FALSE)/1,0)</f>
        <v>0</v>
      </c>
      <c r="O383">
        <f>IFERROR(VLOOKUP($B383,Kraftvärmeprod!$B$1:$AJ$550,MATCH(O$4,Kraftvärmeprod!$B$1:$AJ$1,0),FALSE)/1,0)-IFERROR(VLOOKUP($B383,'Slutlig allokering kvv'!$B$2:$AJ$550,MATCH(O$4,'Slutlig allokering kvv'!$B$1:$AJ$1,0),FALSE)/1,0)</f>
        <v>0</v>
      </c>
      <c r="P383">
        <f>IFERROR(VLOOKUP($B383,Kraftvärmeprod!$B$1:$AJ$550,MATCH(P$4,Kraftvärmeprod!$B$1:$AJ$1,0),FALSE)/1,0)-IFERROR(VLOOKUP($B383,'Slutlig allokering kvv'!$B$2:$AJ$550,MATCH(P$4,'Slutlig allokering kvv'!$B$1:$AJ$1,0),FALSE)/1,0)</f>
        <v>0</v>
      </c>
      <c r="Q383">
        <f>IFERROR(VLOOKUP($B383,Kraftvärmeprod!$B$1:$AJ$550,MATCH(Q$4,Kraftvärmeprod!$B$1:$AJ$1,0),FALSE)/1,0)-IFERROR(VLOOKUP($B383,'Slutlig allokering kvv'!$B$2:$AJ$550,MATCH(Q$4,'Slutlig allokering kvv'!$B$1:$AJ$1,0),FALSE)/1,0)</f>
        <v>0</v>
      </c>
      <c r="R383">
        <f>IFERROR(VLOOKUP($B383,Kraftvärmeprod!$B$1:$AJ$550,MATCH(R$4,Kraftvärmeprod!$B$1:$AJ$1,0),FALSE)/1,0)-IFERROR(VLOOKUP($B383,'Slutlig allokering kvv'!$B$2:$AJ$550,MATCH(R$4,'Slutlig allokering kvv'!$B$1:$AJ$1,0),FALSE)/1,0)</f>
        <v>0</v>
      </c>
      <c r="S383">
        <f>IFERROR(VLOOKUP($B383,Kraftvärmeprod!$B$1:$AJ$550,MATCH(S$4,Kraftvärmeprod!$B$1:$AJ$1,0),FALSE)/1,0)-IFERROR(VLOOKUP($B383,'Slutlig allokering kvv'!$B$2:$AJ$550,MATCH(S$4,'Slutlig allokering kvv'!$B$1:$AJ$1,0),FALSE)/1,0)</f>
        <v>0</v>
      </c>
      <c r="T383">
        <f>IFERROR(VLOOKUP($B383,Kraftvärmeprod!$B$1:$AJ$550,MATCH(T$4,Kraftvärmeprod!$B$1:$AJ$1,0),FALSE)/1,0)-IFERROR(VLOOKUP($B383,'Slutlig allokering kvv'!$B$2:$AJ$550,MATCH(T$4,'Slutlig allokering kvv'!$B$1:$AJ$1,0),FALSE)/1,0)</f>
        <v>0</v>
      </c>
      <c r="U383">
        <f>IFERROR(VLOOKUP($B383,Kraftvärmeprod!$B$1:$AJ$550,MATCH(U$4,Kraftvärmeprod!$B$1:$AJ$1,0),FALSE)/1,0)-IFERROR(VLOOKUP($B383,'Slutlig allokering kvv'!$B$2:$AJ$550,MATCH(U$4,'Slutlig allokering kvv'!$B$1:$AJ$1,0),FALSE)/1,0)</f>
        <v>0</v>
      </c>
      <c r="V383">
        <f>IFERROR(VLOOKUP($B383,Kraftvärmeprod!$B$1:$AJ$550,MATCH(V$4,Kraftvärmeprod!$B$1:$AJ$1,0),FALSE)/1,0)-IFERROR(VLOOKUP($B383,'Slutlig allokering kvv'!$B$2:$AJ$550,MATCH(V$4,'Slutlig allokering kvv'!$B$1:$AJ$1,0),FALSE)/1,0)</f>
        <v>0</v>
      </c>
      <c r="W383">
        <f>IFERROR(VLOOKUP($B383,Kraftvärmeprod!$B$1:$AJ$550,MATCH(W$4,Kraftvärmeprod!$B$1:$AJ$1,0),FALSE)/1,0)-IFERROR(VLOOKUP($B383,'Slutlig allokering kvv'!$B$2:$AJ$550,MATCH(W$4,'Slutlig allokering kvv'!$B$1:$AJ$1,0),FALSE)/1,0)</f>
        <v>0</v>
      </c>
      <c r="X383">
        <f>IFERROR(VLOOKUP($B383,Kraftvärmeprod!$B$1:$AJ$550,MATCH(X$4,Kraftvärmeprod!$B$1:$AJ$1,0),FALSE)/1,0)-IFERROR(VLOOKUP($B383,'Slutlig allokering kvv'!$B$2:$AJ$550,MATCH(X$4,'Slutlig allokering kvv'!$B$1:$AJ$1,0),FALSE)/1,0)</f>
        <v>0</v>
      </c>
      <c r="Y383">
        <f>IFERROR(VLOOKUP($B383,Kraftvärmeprod!$B$1:$AJ$550,MATCH(Y$4,Kraftvärmeprod!$B$1:$AJ$1,0),FALSE)/1,0)-IFERROR(VLOOKUP($B383,'Slutlig allokering kvv'!$B$2:$AJ$550,MATCH(Y$4,'Slutlig allokering kvv'!$B$1:$AJ$1,0),FALSE)/1,0)</f>
        <v>0</v>
      </c>
      <c r="Z383">
        <f>IFERROR(VLOOKUP($B383,Kraftvärmeprod!$B$1:$AJ$550,MATCH(Z$4,Kraftvärmeprod!$B$1:$AJ$1,0),FALSE)/1,0)-IFERROR(VLOOKUP($B383,'Slutlig allokering kvv'!$B$2:$AJ$550,MATCH(Z$4,'Slutlig allokering kvv'!$B$1:$AJ$1,0),FALSE)/1,0)</f>
        <v>0</v>
      </c>
      <c r="AA383">
        <f>IFERROR(VLOOKUP($B383,Kraftvärmeprod!$B$1:$AJ$550,MATCH(AA$4,Kraftvärmeprod!$B$1:$AJ$1,0),FALSE)/1,0)-IFERROR(VLOOKUP($B383,'Slutlig allokering kvv'!$B$2:$AJ$550,MATCH(AA$4,'Slutlig allokering kvv'!$B$1:$AJ$1,0),FALSE)/1,0)</f>
        <v>0</v>
      </c>
      <c r="AB383">
        <f>IFERROR(VLOOKUP($B383,Kraftvärmeprod!$B$1:$AJ$550,MATCH(AB$4,Kraftvärmeprod!$B$1:$AJ$1,0),FALSE)/1,0)-IFERROR(VLOOKUP($B383,'Slutlig allokering kvv'!$B$2:$AJ$550,MATCH(AB$4,'Slutlig allokering kvv'!$B$1:$AJ$1,0),FALSE)/1,0)</f>
        <v>0</v>
      </c>
      <c r="AC383">
        <f>IFERROR(VLOOKUP($B383,Kraftvärmeprod!$B$1:$AJ$550,MATCH(AC$4,Kraftvärmeprod!$B$1:$AJ$1,0),FALSE)/1,0)-IFERROR(VLOOKUP($B383,'Slutlig allokering kvv'!$B$2:$AJ$550,MATCH(AC$4,'Slutlig allokering kvv'!$B$1:$AJ$1,0),FALSE)/1,0)</f>
        <v>0</v>
      </c>
      <c r="AD383">
        <f>IFERROR(VLOOKUP($B383,Miljö!$B$1:$E$471,MATCH("Hjälpel kraftvärme (GWh)",Miljö!$B$1:$E$1,0),FALSE)/1,0)-IFERROR(VLOOKUP($B383,'Slutlig allokering kvv'!$B$2:$AJ$550,MATCH(AD$4,'Slutlig allokering kvv'!$B$1:$AJ$1,0),FALSE)/1,0)</f>
        <v>0</v>
      </c>
      <c r="AH383">
        <f t="shared" si="10"/>
        <v>0</v>
      </c>
      <c r="AJ383">
        <f>IFERROR(VLOOKUP($B383,'Slutlig allokering kvv'!$B$2:$AX$550,MATCH("Summa slutlig allokerad tillförd energi (utan hjälpel och rökgaskondensering):",'Slutlig allokering kvv'!$B$1:$AX$1,0),FALSE)/1,"")</f>
        <v>0</v>
      </c>
      <c r="AL383" s="195" t="str">
        <f>IFERROR(1-VLOOKUP($B383,'Slutlig allokering kvv'!$B$2:$AX$550,MATCH("Andel av bränsle i kvv som allokerats till värme, exklusive rökgaskondensering och hjälpel",'Slutlig allokering kvv'!$B$1:$AX$1,0),FALSE),"")</f>
        <v/>
      </c>
      <c r="AN383" s="195" t="str">
        <f t="shared" si="11"/>
        <v/>
      </c>
    </row>
    <row r="384" spans="1:40" x14ac:dyDescent="0.25">
      <c r="A384" s="2" t="s">
        <v>569</v>
      </c>
      <c r="B384" s="2" t="s">
        <v>571</v>
      </c>
      <c r="C384" t="str">
        <f>IFERROR(VLOOKUP($B384,Kraftvärmeprod!$B$1:$AH$479,MATCH(C$4,Kraftvärmeprod!$B$1:$AG$1,0),FALSE)/1,"")</f>
        <v/>
      </c>
      <c r="D384" t="str">
        <f>IFERROR(VLOOKUP($B384,Kraftvärmeprod!$B$1:$AH$479,MATCH(D$4,Kraftvärmeprod!$B$1:$AG$1,0),FALSE)/1,"")</f>
        <v/>
      </c>
      <c r="F384">
        <f>IFERROR(VLOOKUP($B384,Kraftvärmeprod!$B$1:$AJ$550,MATCH(F$4,Kraftvärmeprod!$B$1:$AJ$1,0),FALSE)/1,0)-IFERROR(VLOOKUP($B384,'Slutlig allokering kvv'!$B$2:$AJ$550,MATCH(F$4,'Slutlig allokering kvv'!$B$1:$AJ$1,0),FALSE)/1,0)</f>
        <v>0</v>
      </c>
      <c r="G384">
        <f>IFERROR(VLOOKUP($B384,Kraftvärmeprod!$B$1:$AJ$550,MATCH(G$4,Kraftvärmeprod!$B$1:$AJ$1,0),FALSE)/1,0)-IFERROR(VLOOKUP($B384,'Slutlig allokering kvv'!$B$2:$AJ$550,MATCH(G$4,'Slutlig allokering kvv'!$B$1:$AJ$1,0),FALSE)/1,0)</f>
        <v>0</v>
      </c>
      <c r="H384">
        <f>IFERROR(VLOOKUP($B384,Kraftvärmeprod!$B$1:$AJ$550,MATCH(H$4,Kraftvärmeprod!$B$1:$AJ$1,0),FALSE)/1,0)-IFERROR(VLOOKUP($B384,'Slutlig allokering kvv'!$B$2:$AJ$550,MATCH(H$4,'Slutlig allokering kvv'!$B$1:$AJ$1,0),FALSE)/1,0)</f>
        <v>0</v>
      </c>
      <c r="I384">
        <f>IFERROR(VLOOKUP($B384,Kraftvärmeprod!$B$1:$AJ$550,MATCH(I$4,Kraftvärmeprod!$B$1:$AJ$1,0),FALSE)/1,0)-IFERROR(VLOOKUP($B384,'Slutlig allokering kvv'!$B$2:$AJ$550,MATCH(I$4,'Slutlig allokering kvv'!$B$1:$AJ$1,0),FALSE)/1,0)</f>
        <v>0</v>
      </c>
      <c r="J384">
        <f>IFERROR(VLOOKUP($B384,Kraftvärmeprod!$B$1:$AJ$550,MATCH(J$4,Kraftvärmeprod!$B$1:$AJ$1,0),FALSE)/1,0)-IFERROR(VLOOKUP($B384,'Slutlig allokering kvv'!$B$2:$AJ$550,MATCH(J$4,'Slutlig allokering kvv'!$B$1:$AJ$1,0),FALSE)/1,0)</f>
        <v>0</v>
      </c>
      <c r="K384">
        <f>IFERROR(VLOOKUP($B384,Kraftvärmeprod!$B$1:$AJ$550,MATCH(K$4,Kraftvärmeprod!$B$1:$AJ$1,0),FALSE)/1,0)-IFERROR(VLOOKUP($B384,'Slutlig allokering kvv'!$B$2:$AJ$550,MATCH(K$4,'Slutlig allokering kvv'!$B$1:$AJ$1,0),FALSE)/1,0)</f>
        <v>0</v>
      </c>
      <c r="L384">
        <f>IFERROR(VLOOKUP($B384,Kraftvärmeprod!$B$1:$AJ$550,MATCH(L$4,Kraftvärmeprod!$B$1:$AJ$1,0),FALSE)/1,0)-IFERROR(VLOOKUP($B384,'Slutlig allokering kvv'!$B$2:$AJ$550,MATCH(L$4,'Slutlig allokering kvv'!$B$1:$AJ$1,0),FALSE)/1,0)</f>
        <v>0</v>
      </c>
      <c r="M384">
        <f>IFERROR(VLOOKUP($B384,Kraftvärmeprod!$B$1:$AJ$550,MATCH(M$4,Kraftvärmeprod!$B$1:$AJ$1,0),FALSE)/1,0)-IFERROR(VLOOKUP($B384,'Slutlig allokering kvv'!$B$2:$AJ$550,MATCH(M$4,'Slutlig allokering kvv'!$B$1:$AJ$1,0),FALSE)/1,0)</f>
        <v>0</v>
      </c>
      <c r="N384">
        <f>IFERROR(VLOOKUP($B384,Kraftvärmeprod!$B$1:$AJ$550,MATCH(N$4,Kraftvärmeprod!$B$1:$AJ$1,0),FALSE)/1,0)-IFERROR(VLOOKUP($B384,'Slutlig allokering kvv'!$B$2:$AJ$550,MATCH(N$4,'Slutlig allokering kvv'!$B$1:$AJ$1,0),FALSE)/1,0)</f>
        <v>0</v>
      </c>
      <c r="O384">
        <f>IFERROR(VLOOKUP($B384,Kraftvärmeprod!$B$1:$AJ$550,MATCH(O$4,Kraftvärmeprod!$B$1:$AJ$1,0),FALSE)/1,0)-IFERROR(VLOOKUP($B384,'Slutlig allokering kvv'!$B$2:$AJ$550,MATCH(O$4,'Slutlig allokering kvv'!$B$1:$AJ$1,0),FALSE)/1,0)</f>
        <v>0</v>
      </c>
      <c r="P384">
        <f>IFERROR(VLOOKUP($B384,Kraftvärmeprod!$B$1:$AJ$550,MATCH(P$4,Kraftvärmeprod!$B$1:$AJ$1,0),FALSE)/1,0)-IFERROR(VLOOKUP($B384,'Slutlig allokering kvv'!$B$2:$AJ$550,MATCH(P$4,'Slutlig allokering kvv'!$B$1:$AJ$1,0),FALSE)/1,0)</f>
        <v>0</v>
      </c>
      <c r="Q384">
        <f>IFERROR(VLOOKUP($B384,Kraftvärmeprod!$B$1:$AJ$550,MATCH(Q$4,Kraftvärmeprod!$B$1:$AJ$1,0),FALSE)/1,0)-IFERROR(VLOOKUP($B384,'Slutlig allokering kvv'!$B$2:$AJ$550,MATCH(Q$4,'Slutlig allokering kvv'!$B$1:$AJ$1,0),FALSE)/1,0)</f>
        <v>0</v>
      </c>
      <c r="R384">
        <f>IFERROR(VLOOKUP($B384,Kraftvärmeprod!$B$1:$AJ$550,MATCH(R$4,Kraftvärmeprod!$B$1:$AJ$1,0),FALSE)/1,0)-IFERROR(VLOOKUP($B384,'Slutlig allokering kvv'!$B$2:$AJ$550,MATCH(R$4,'Slutlig allokering kvv'!$B$1:$AJ$1,0),FALSE)/1,0)</f>
        <v>0</v>
      </c>
      <c r="S384">
        <f>IFERROR(VLOOKUP($B384,Kraftvärmeprod!$B$1:$AJ$550,MATCH(S$4,Kraftvärmeprod!$B$1:$AJ$1,0),FALSE)/1,0)-IFERROR(VLOOKUP($B384,'Slutlig allokering kvv'!$B$2:$AJ$550,MATCH(S$4,'Slutlig allokering kvv'!$B$1:$AJ$1,0),FALSE)/1,0)</f>
        <v>0</v>
      </c>
      <c r="T384">
        <f>IFERROR(VLOOKUP($B384,Kraftvärmeprod!$B$1:$AJ$550,MATCH(T$4,Kraftvärmeprod!$B$1:$AJ$1,0),FALSE)/1,0)-IFERROR(VLOOKUP($B384,'Slutlig allokering kvv'!$B$2:$AJ$550,MATCH(T$4,'Slutlig allokering kvv'!$B$1:$AJ$1,0),FALSE)/1,0)</f>
        <v>0</v>
      </c>
      <c r="U384">
        <f>IFERROR(VLOOKUP($B384,Kraftvärmeprod!$B$1:$AJ$550,MATCH(U$4,Kraftvärmeprod!$B$1:$AJ$1,0),FALSE)/1,0)-IFERROR(VLOOKUP($B384,'Slutlig allokering kvv'!$B$2:$AJ$550,MATCH(U$4,'Slutlig allokering kvv'!$B$1:$AJ$1,0),FALSE)/1,0)</f>
        <v>0</v>
      </c>
      <c r="V384">
        <f>IFERROR(VLOOKUP($B384,Kraftvärmeprod!$B$1:$AJ$550,MATCH(V$4,Kraftvärmeprod!$B$1:$AJ$1,0),FALSE)/1,0)-IFERROR(VLOOKUP($B384,'Slutlig allokering kvv'!$B$2:$AJ$550,MATCH(V$4,'Slutlig allokering kvv'!$B$1:$AJ$1,0),FALSE)/1,0)</f>
        <v>0</v>
      </c>
      <c r="W384">
        <f>IFERROR(VLOOKUP($B384,Kraftvärmeprod!$B$1:$AJ$550,MATCH(W$4,Kraftvärmeprod!$B$1:$AJ$1,0),FALSE)/1,0)-IFERROR(VLOOKUP($B384,'Slutlig allokering kvv'!$B$2:$AJ$550,MATCH(W$4,'Slutlig allokering kvv'!$B$1:$AJ$1,0),FALSE)/1,0)</f>
        <v>0</v>
      </c>
      <c r="X384">
        <f>IFERROR(VLOOKUP($B384,Kraftvärmeprod!$B$1:$AJ$550,MATCH(X$4,Kraftvärmeprod!$B$1:$AJ$1,0),FALSE)/1,0)-IFERROR(VLOOKUP($B384,'Slutlig allokering kvv'!$B$2:$AJ$550,MATCH(X$4,'Slutlig allokering kvv'!$B$1:$AJ$1,0),FALSE)/1,0)</f>
        <v>0</v>
      </c>
      <c r="Y384">
        <f>IFERROR(VLOOKUP($B384,Kraftvärmeprod!$B$1:$AJ$550,MATCH(Y$4,Kraftvärmeprod!$B$1:$AJ$1,0),FALSE)/1,0)-IFERROR(VLOOKUP($B384,'Slutlig allokering kvv'!$B$2:$AJ$550,MATCH(Y$4,'Slutlig allokering kvv'!$B$1:$AJ$1,0),FALSE)/1,0)</f>
        <v>0</v>
      </c>
      <c r="Z384">
        <f>IFERROR(VLOOKUP($B384,Kraftvärmeprod!$B$1:$AJ$550,MATCH(Z$4,Kraftvärmeprod!$B$1:$AJ$1,0),FALSE)/1,0)-IFERROR(VLOOKUP($B384,'Slutlig allokering kvv'!$B$2:$AJ$550,MATCH(Z$4,'Slutlig allokering kvv'!$B$1:$AJ$1,0),FALSE)/1,0)</f>
        <v>0</v>
      </c>
      <c r="AA384">
        <f>IFERROR(VLOOKUP($B384,Kraftvärmeprod!$B$1:$AJ$550,MATCH(AA$4,Kraftvärmeprod!$B$1:$AJ$1,0),FALSE)/1,0)-IFERROR(VLOOKUP($B384,'Slutlig allokering kvv'!$B$2:$AJ$550,MATCH(AA$4,'Slutlig allokering kvv'!$B$1:$AJ$1,0),FALSE)/1,0)</f>
        <v>0</v>
      </c>
      <c r="AB384">
        <f>IFERROR(VLOOKUP($B384,Kraftvärmeprod!$B$1:$AJ$550,MATCH(AB$4,Kraftvärmeprod!$B$1:$AJ$1,0),FALSE)/1,0)-IFERROR(VLOOKUP($B384,'Slutlig allokering kvv'!$B$2:$AJ$550,MATCH(AB$4,'Slutlig allokering kvv'!$B$1:$AJ$1,0),FALSE)/1,0)</f>
        <v>0</v>
      </c>
      <c r="AC384">
        <f>IFERROR(VLOOKUP($B384,Kraftvärmeprod!$B$1:$AJ$550,MATCH(AC$4,Kraftvärmeprod!$B$1:$AJ$1,0),FALSE)/1,0)-IFERROR(VLOOKUP($B384,'Slutlig allokering kvv'!$B$2:$AJ$550,MATCH(AC$4,'Slutlig allokering kvv'!$B$1:$AJ$1,0),FALSE)/1,0)</f>
        <v>0</v>
      </c>
      <c r="AD384">
        <f>IFERROR(VLOOKUP($B384,Miljö!$B$1:$E$471,MATCH("Hjälpel kraftvärme (GWh)",Miljö!$B$1:$E$1,0),FALSE)/1,0)-IFERROR(VLOOKUP($B384,'Slutlig allokering kvv'!$B$2:$AJ$550,MATCH(AD$4,'Slutlig allokering kvv'!$B$1:$AJ$1,0),FALSE)/1,0)</f>
        <v>0</v>
      </c>
      <c r="AH384">
        <f t="shared" si="10"/>
        <v>0</v>
      </c>
      <c r="AJ384">
        <f>IFERROR(VLOOKUP($B384,'Slutlig allokering kvv'!$B$2:$AX$550,MATCH("Summa slutlig allokerad tillförd energi (utan hjälpel och rökgaskondensering):",'Slutlig allokering kvv'!$B$1:$AX$1,0),FALSE)/1,"")</f>
        <v>0</v>
      </c>
      <c r="AL384" s="195" t="str">
        <f>IFERROR(1-VLOOKUP($B384,'Slutlig allokering kvv'!$B$2:$AX$550,MATCH("Andel av bränsle i kvv som allokerats till värme, exklusive rökgaskondensering och hjälpel",'Slutlig allokering kvv'!$B$1:$AX$1,0),FALSE),"")</f>
        <v/>
      </c>
      <c r="AN384" s="195" t="str">
        <f t="shared" si="11"/>
        <v/>
      </c>
    </row>
    <row r="385" spans="1:40" x14ac:dyDescent="0.25">
      <c r="A385" s="2" t="s">
        <v>569</v>
      </c>
      <c r="B385" s="2" t="s">
        <v>572</v>
      </c>
      <c r="C385" t="str">
        <f>IFERROR(VLOOKUP($B385,Kraftvärmeprod!$B$1:$AH$479,MATCH(C$4,Kraftvärmeprod!$B$1:$AG$1,0),FALSE)/1,"")</f>
        <v/>
      </c>
      <c r="D385" t="str">
        <f>IFERROR(VLOOKUP($B385,Kraftvärmeprod!$B$1:$AH$479,MATCH(D$4,Kraftvärmeprod!$B$1:$AG$1,0),FALSE)/1,"")</f>
        <v/>
      </c>
      <c r="F385">
        <f>IFERROR(VLOOKUP($B385,Kraftvärmeprod!$B$1:$AJ$550,MATCH(F$4,Kraftvärmeprod!$B$1:$AJ$1,0),FALSE)/1,0)-IFERROR(VLOOKUP($B385,'Slutlig allokering kvv'!$B$2:$AJ$550,MATCH(F$4,'Slutlig allokering kvv'!$B$1:$AJ$1,0),FALSE)/1,0)</f>
        <v>0</v>
      </c>
      <c r="G385">
        <f>IFERROR(VLOOKUP($B385,Kraftvärmeprod!$B$1:$AJ$550,MATCH(G$4,Kraftvärmeprod!$B$1:$AJ$1,0),FALSE)/1,0)-IFERROR(VLOOKUP($B385,'Slutlig allokering kvv'!$B$2:$AJ$550,MATCH(G$4,'Slutlig allokering kvv'!$B$1:$AJ$1,0),FALSE)/1,0)</f>
        <v>0</v>
      </c>
      <c r="H385">
        <f>IFERROR(VLOOKUP($B385,Kraftvärmeprod!$B$1:$AJ$550,MATCH(H$4,Kraftvärmeprod!$B$1:$AJ$1,0),FALSE)/1,0)-IFERROR(VLOOKUP($B385,'Slutlig allokering kvv'!$B$2:$AJ$550,MATCH(H$4,'Slutlig allokering kvv'!$B$1:$AJ$1,0),FALSE)/1,0)</f>
        <v>0</v>
      </c>
      <c r="I385">
        <f>IFERROR(VLOOKUP($B385,Kraftvärmeprod!$B$1:$AJ$550,MATCH(I$4,Kraftvärmeprod!$B$1:$AJ$1,0),FALSE)/1,0)-IFERROR(VLOOKUP($B385,'Slutlig allokering kvv'!$B$2:$AJ$550,MATCH(I$4,'Slutlig allokering kvv'!$B$1:$AJ$1,0),FALSE)/1,0)</f>
        <v>0</v>
      </c>
      <c r="J385">
        <f>IFERROR(VLOOKUP($B385,Kraftvärmeprod!$B$1:$AJ$550,MATCH(J$4,Kraftvärmeprod!$B$1:$AJ$1,0),FALSE)/1,0)-IFERROR(VLOOKUP($B385,'Slutlig allokering kvv'!$B$2:$AJ$550,MATCH(J$4,'Slutlig allokering kvv'!$B$1:$AJ$1,0),FALSE)/1,0)</f>
        <v>0</v>
      </c>
      <c r="K385">
        <f>IFERROR(VLOOKUP($B385,Kraftvärmeprod!$B$1:$AJ$550,MATCH(K$4,Kraftvärmeprod!$B$1:$AJ$1,0),FALSE)/1,0)-IFERROR(VLOOKUP($B385,'Slutlig allokering kvv'!$B$2:$AJ$550,MATCH(K$4,'Slutlig allokering kvv'!$B$1:$AJ$1,0),FALSE)/1,0)</f>
        <v>0</v>
      </c>
      <c r="L385">
        <f>IFERROR(VLOOKUP($B385,Kraftvärmeprod!$B$1:$AJ$550,MATCH(L$4,Kraftvärmeprod!$B$1:$AJ$1,0),FALSE)/1,0)-IFERROR(VLOOKUP($B385,'Slutlig allokering kvv'!$B$2:$AJ$550,MATCH(L$4,'Slutlig allokering kvv'!$B$1:$AJ$1,0),FALSE)/1,0)</f>
        <v>0</v>
      </c>
      <c r="M385">
        <f>IFERROR(VLOOKUP($B385,Kraftvärmeprod!$B$1:$AJ$550,MATCH(M$4,Kraftvärmeprod!$B$1:$AJ$1,0),FALSE)/1,0)-IFERROR(VLOOKUP($B385,'Slutlig allokering kvv'!$B$2:$AJ$550,MATCH(M$4,'Slutlig allokering kvv'!$B$1:$AJ$1,0),FALSE)/1,0)</f>
        <v>0</v>
      </c>
      <c r="N385">
        <f>IFERROR(VLOOKUP($B385,Kraftvärmeprod!$B$1:$AJ$550,MATCH(N$4,Kraftvärmeprod!$B$1:$AJ$1,0),FALSE)/1,0)-IFERROR(VLOOKUP($B385,'Slutlig allokering kvv'!$B$2:$AJ$550,MATCH(N$4,'Slutlig allokering kvv'!$B$1:$AJ$1,0),FALSE)/1,0)</f>
        <v>0</v>
      </c>
      <c r="O385">
        <f>IFERROR(VLOOKUP($B385,Kraftvärmeprod!$B$1:$AJ$550,MATCH(O$4,Kraftvärmeprod!$B$1:$AJ$1,0),FALSE)/1,0)-IFERROR(VLOOKUP($B385,'Slutlig allokering kvv'!$B$2:$AJ$550,MATCH(O$4,'Slutlig allokering kvv'!$B$1:$AJ$1,0),FALSE)/1,0)</f>
        <v>0</v>
      </c>
      <c r="P385">
        <f>IFERROR(VLOOKUP($B385,Kraftvärmeprod!$B$1:$AJ$550,MATCH(P$4,Kraftvärmeprod!$B$1:$AJ$1,0),FALSE)/1,0)-IFERROR(VLOOKUP($B385,'Slutlig allokering kvv'!$B$2:$AJ$550,MATCH(P$4,'Slutlig allokering kvv'!$B$1:$AJ$1,0),FALSE)/1,0)</f>
        <v>0</v>
      </c>
      <c r="Q385">
        <f>IFERROR(VLOOKUP($B385,Kraftvärmeprod!$B$1:$AJ$550,MATCH(Q$4,Kraftvärmeprod!$B$1:$AJ$1,0),FALSE)/1,0)-IFERROR(VLOOKUP($B385,'Slutlig allokering kvv'!$B$2:$AJ$550,MATCH(Q$4,'Slutlig allokering kvv'!$B$1:$AJ$1,0),FALSE)/1,0)</f>
        <v>0</v>
      </c>
      <c r="R385">
        <f>IFERROR(VLOOKUP($B385,Kraftvärmeprod!$B$1:$AJ$550,MATCH(R$4,Kraftvärmeprod!$B$1:$AJ$1,0),FALSE)/1,0)-IFERROR(VLOOKUP($B385,'Slutlig allokering kvv'!$B$2:$AJ$550,MATCH(R$4,'Slutlig allokering kvv'!$B$1:$AJ$1,0),FALSE)/1,0)</f>
        <v>0</v>
      </c>
      <c r="S385">
        <f>IFERROR(VLOOKUP($B385,Kraftvärmeprod!$B$1:$AJ$550,MATCH(S$4,Kraftvärmeprod!$B$1:$AJ$1,0),FALSE)/1,0)-IFERROR(VLOOKUP($B385,'Slutlig allokering kvv'!$B$2:$AJ$550,MATCH(S$4,'Slutlig allokering kvv'!$B$1:$AJ$1,0),FALSE)/1,0)</f>
        <v>0</v>
      </c>
      <c r="T385">
        <f>IFERROR(VLOOKUP($B385,Kraftvärmeprod!$B$1:$AJ$550,MATCH(T$4,Kraftvärmeprod!$B$1:$AJ$1,0),FALSE)/1,0)-IFERROR(VLOOKUP($B385,'Slutlig allokering kvv'!$B$2:$AJ$550,MATCH(T$4,'Slutlig allokering kvv'!$B$1:$AJ$1,0),FALSE)/1,0)</f>
        <v>0</v>
      </c>
      <c r="U385">
        <f>IFERROR(VLOOKUP($B385,Kraftvärmeprod!$B$1:$AJ$550,MATCH(U$4,Kraftvärmeprod!$B$1:$AJ$1,0),FALSE)/1,0)-IFERROR(VLOOKUP($B385,'Slutlig allokering kvv'!$B$2:$AJ$550,MATCH(U$4,'Slutlig allokering kvv'!$B$1:$AJ$1,0),FALSE)/1,0)</f>
        <v>0</v>
      </c>
      <c r="V385">
        <f>IFERROR(VLOOKUP($B385,Kraftvärmeprod!$B$1:$AJ$550,MATCH(V$4,Kraftvärmeprod!$B$1:$AJ$1,0),FALSE)/1,0)-IFERROR(VLOOKUP($B385,'Slutlig allokering kvv'!$B$2:$AJ$550,MATCH(V$4,'Slutlig allokering kvv'!$B$1:$AJ$1,0),FALSE)/1,0)</f>
        <v>0</v>
      </c>
      <c r="W385">
        <f>IFERROR(VLOOKUP($B385,Kraftvärmeprod!$B$1:$AJ$550,MATCH(W$4,Kraftvärmeprod!$B$1:$AJ$1,0),FALSE)/1,0)-IFERROR(VLOOKUP($B385,'Slutlig allokering kvv'!$B$2:$AJ$550,MATCH(W$4,'Slutlig allokering kvv'!$B$1:$AJ$1,0),FALSE)/1,0)</f>
        <v>0</v>
      </c>
      <c r="X385">
        <f>IFERROR(VLOOKUP($B385,Kraftvärmeprod!$B$1:$AJ$550,MATCH(X$4,Kraftvärmeprod!$B$1:$AJ$1,0),FALSE)/1,0)-IFERROR(VLOOKUP($B385,'Slutlig allokering kvv'!$B$2:$AJ$550,MATCH(X$4,'Slutlig allokering kvv'!$B$1:$AJ$1,0),FALSE)/1,0)</f>
        <v>0</v>
      </c>
      <c r="Y385">
        <f>IFERROR(VLOOKUP($B385,Kraftvärmeprod!$B$1:$AJ$550,MATCH(Y$4,Kraftvärmeprod!$B$1:$AJ$1,0),FALSE)/1,0)-IFERROR(VLOOKUP($B385,'Slutlig allokering kvv'!$B$2:$AJ$550,MATCH(Y$4,'Slutlig allokering kvv'!$B$1:$AJ$1,0),FALSE)/1,0)</f>
        <v>0</v>
      </c>
      <c r="Z385">
        <f>IFERROR(VLOOKUP($B385,Kraftvärmeprod!$B$1:$AJ$550,MATCH(Z$4,Kraftvärmeprod!$B$1:$AJ$1,0),FALSE)/1,0)-IFERROR(VLOOKUP($B385,'Slutlig allokering kvv'!$B$2:$AJ$550,MATCH(Z$4,'Slutlig allokering kvv'!$B$1:$AJ$1,0),FALSE)/1,0)</f>
        <v>0</v>
      </c>
      <c r="AA385">
        <f>IFERROR(VLOOKUP($B385,Kraftvärmeprod!$B$1:$AJ$550,MATCH(AA$4,Kraftvärmeprod!$B$1:$AJ$1,0),FALSE)/1,0)-IFERROR(VLOOKUP($B385,'Slutlig allokering kvv'!$B$2:$AJ$550,MATCH(AA$4,'Slutlig allokering kvv'!$B$1:$AJ$1,0),FALSE)/1,0)</f>
        <v>0</v>
      </c>
      <c r="AB385">
        <f>IFERROR(VLOOKUP($B385,Kraftvärmeprod!$B$1:$AJ$550,MATCH(AB$4,Kraftvärmeprod!$B$1:$AJ$1,0),FALSE)/1,0)-IFERROR(VLOOKUP($B385,'Slutlig allokering kvv'!$B$2:$AJ$550,MATCH(AB$4,'Slutlig allokering kvv'!$B$1:$AJ$1,0),FALSE)/1,0)</f>
        <v>0</v>
      </c>
      <c r="AC385">
        <f>IFERROR(VLOOKUP($B385,Kraftvärmeprod!$B$1:$AJ$550,MATCH(AC$4,Kraftvärmeprod!$B$1:$AJ$1,0),FALSE)/1,0)-IFERROR(VLOOKUP($B385,'Slutlig allokering kvv'!$B$2:$AJ$550,MATCH(AC$4,'Slutlig allokering kvv'!$B$1:$AJ$1,0),FALSE)/1,0)</f>
        <v>0</v>
      </c>
      <c r="AD385">
        <f>IFERROR(VLOOKUP($B385,Miljö!$B$1:$E$471,MATCH("Hjälpel kraftvärme (GWh)",Miljö!$B$1:$E$1,0),FALSE)/1,0)-IFERROR(VLOOKUP($B385,'Slutlig allokering kvv'!$B$2:$AJ$550,MATCH(AD$4,'Slutlig allokering kvv'!$B$1:$AJ$1,0),FALSE)/1,0)</f>
        <v>0</v>
      </c>
      <c r="AH385">
        <f t="shared" si="10"/>
        <v>0</v>
      </c>
      <c r="AJ385">
        <f>IFERROR(VLOOKUP($B385,'Slutlig allokering kvv'!$B$2:$AX$550,MATCH("Summa slutlig allokerad tillförd energi (utan hjälpel och rökgaskondensering):",'Slutlig allokering kvv'!$B$1:$AX$1,0),FALSE)/1,"")</f>
        <v>0</v>
      </c>
      <c r="AL385" s="195" t="str">
        <f>IFERROR(1-VLOOKUP($B385,'Slutlig allokering kvv'!$B$2:$AX$550,MATCH("Andel av bränsle i kvv som allokerats till värme, exklusive rökgaskondensering och hjälpel",'Slutlig allokering kvv'!$B$1:$AX$1,0),FALSE),"")</f>
        <v/>
      </c>
      <c r="AN385" s="195" t="str">
        <f t="shared" si="11"/>
        <v/>
      </c>
    </row>
    <row r="386" spans="1:40" x14ac:dyDescent="0.25">
      <c r="A386" s="2" t="s">
        <v>573</v>
      </c>
      <c r="B386" s="2" t="s">
        <v>11</v>
      </c>
      <c r="C386" t="str">
        <f>IFERROR(VLOOKUP($B386,Kraftvärmeprod!$B$1:$AH$479,MATCH(C$4,Kraftvärmeprod!$B$1:$AG$1,0),FALSE)/1,"")</f>
        <v/>
      </c>
      <c r="D386" t="str">
        <f>IFERROR(VLOOKUP($B386,Kraftvärmeprod!$B$1:$AH$479,MATCH(D$4,Kraftvärmeprod!$B$1:$AG$1,0),FALSE)/1,"")</f>
        <v/>
      </c>
      <c r="F386">
        <f>IFERROR(VLOOKUP($B386,Kraftvärmeprod!$B$1:$AJ$550,MATCH(F$4,Kraftvärmeprod!$B$1:$AJ$1,0),FALSE)/1,0)-IFERROR(VLOOKUP($B386,'Slutlig allokering kvv'!$B$2:$AJ$550,MATCH(F$4,'Slutlig allokering kvv'!$B$1:$AJ$1,0),FALSE)/1,0)</f>
        <v>0</v>
      </c>
      <c r="G386">
        <f>IFERROR(VLOOKUP($B386,Kraftvärmeprod!$B$1:$AJ$550,MATCH(G$4,Kraftvärmeprod!$B$1:$AJ$1,0),FALSE)/1,0)-IFERROR(VLOOKUP($B386,'Slutlig allokering kvv'!$B$2:$AJ$550,MATCH(G$4,'Slutlig allokering kvv'!$B$1:$AJ$1,0),FALSE)/1,0)</f>
        <v>0</v>
      </c>
      <c r="H386">
        <f>IFERROR(VLOOKUP($B386,Kraftvärmeprod!$B$1:$AJ$550,MATCH(H$4,Kraftvärmeprod!$B$1:$AJ$1,0),FALSE)/1,0)-IFERROR(VLOOKUP($B386,'Slutlig allokering kvv'!$B$2:$AJ$550,MATCH(H$4,'Slutlig allokering kvv'!$B$1:$AJ$1,0),FALSE)/1,0)</f>
        <v>0</v>
      </c>
      <c r="I386">
        <f>IFERROR(VLOOKUP($B386,Kraftvärmeprod!$B$1:$AJ$550,MATCH(I$4,Kraftvärmeprod!$B$1:$AJ$1,0),FALSE)/1,0)-IFERROR(VLOOKUP($B386,'Slutlig allokering kvv'!$B$2:$AJ$550,MATCH(I$4,'Slutlig allokering kvv'!$B$1:$AJ$1,0),FALSE)/1,0)</f>
        <v>0</v>
      </c>
      <c r="J386">
        <f>IFERROR(VLOOKUP($B386,Kraftvärmeprod!$B$1:$AJ$550,MATCH(J$4,Kraftvärmeprod!$B$1:$AJ$1,0),FALSE)/1,0)-IFERROR(VLOOKUP($B386,'Slutlig allokering kvv'!$B$2:$AJ$550,MATCH(J$4,'Slutlig allokering kvv'!$B$1:$AJ$1,0),FALSE)/1,0)</f>
        <v>0</v>
      </c>
      <c r="K386">
        <f>IFERROR(VLOOKUP($B386,Kraftvärmeprod!$B$1:$AJ$550,MATCH(K$4,Kraftvärmeprod!$B$1:$AJ$1,0),FALSE)/1,0)-IFERROR(VLOOKUP($B386,'Slutlig allokering kvv'!$B$2:$AJ$550,MATCH(K$4,'Slutlig allokering kvv'!$B$1:$AJ$1,0),FALSE)/1,0)</f>
        <v>0</v>
      </c>
      <c r="L386">
        <f>IFERROR(VLOOKUP($B386,Kraftvärmeprod!$B$1:$AJ$550,MATCH(L$4,Kraftvärmeprod!$B$1:$AJ$1,0),FALSE)/1,0)-IFERROR(VLOOKUP($B386,'Slutlig allokering kvv'!$B$2:$AJ$550,MATCH(L$4,'Slutlig allokering kvv'!$B$1:$AJ$1,0),FALSE)/1,0)</f>
        <v>0</v>
      </c>
      <c r="M386">
        <f>IFERROR(VLOOKUP($B386,Kraftvärmeprod!$B$1:$AJ$550,MATCH(M$4,Kraftvärmeprod!$B$1:$AJ$1,0),FALSE)/1,0)-IFERROR(VLOOKUP($B386,'Slutlig allokering kvv'!$B$2:$AJ$550,MATCH(M$4,'Slutlig allokering kvv'!$B$1:$AJ$1,0),FALSE)/1,0)</f>
        <v>0</v>
      </c>
      <c r="N386">
        <f>IFERROR(VLOOKUP($B386,Kraftvärmeprod!$B$1:$AJ$550,MATCH(N$4,Kraftvärmeprod!$B$1:$AJ$1,0),FALSE)/1,0)-IFERROR(VLOOKUP($B386,'Slutlig allokering kvv'!$B$2:$AJ$550,MATCH(N$4,'Slutlig allokering kvv'!$B$1:$AJ$1,0),FALSE)/1,0)</f>
        <v>0</v>
      </c>
      <c r="O386">
        <f>IFERROR(VLOOKUP($B386,Kraftvärmeprod!$B$1:$AJ$550,MATCH(O$4,Kraftvärmeprod!$B$1:$AJ$1,0),FALSE)/1,0)-IFERROR(VLOOKUP($B386,'Slutlig allokering kvv'!$B$2:$AJ$550,MATCH(O$4,'Slutlig allokering kvv'!$B$1:$AJ$1,0),FALSE)/1,0)</f>
        <v>0</v>
      </c>
      <c r="P386">
        <f>IFERROR(VLOOKUP($B386,Kraftvärmeprod!$B$1:$AJ$550,MATCH(P$4,Kraftvärmeprod!$B$1:$AJ$1,0),FALSE)/1,0)-IFERROR(VLOOKUP($B386,'Slutlig allokering kvv'!$B$2:$AJ$550,MATCH(P$4,'Slutlig allokering kvv'!$B$1:$AJ$1,0),FALSE)/1,0)</f>
        <v>0</v>
      </c>
      <c r="Q386">
        <f>IFERROR(VLOOKUP($B386,Kraftvärmeprod!$B$1:$AJ$550,MATCH(Q$4,Kraftvärmeprod!$B$1:$AJ$1,0),FALSE)/1,0)-IFERROR(VLOOKUP($B386,'Slutlig allokering kvv'!$B$2:$AJ$550,MATCH(Q$4,'Slutlig allokering kvv'!$B$1:$AJ$1,0),FALSE)/1,0)</f>
        <v>0</v>
      </c>
      <c r="R386">
        <f>IFERROR(VLOOKUP($B386,Kraftvärmeprod!$B$1:$AJ$550,MATCH(R$4,Kraftvärmeprod!$B$1:$AJ$1,0),FALSE)/1,0)-IFERROR(VLOOKUP($B386,'Slutlig allokering kvv'!$B$2:$AJ$550,MATCH(R$4,'Slutlig allokering kvv'!$B$1:$AJ$1,0),FALSE)/1,0)</f>
        <v>0</v>
      </c>
      <c r="S386">
        <f>IFERROR(VLOOKUP($B386,Kraftvärmeprod!$B$1:$AJ$550,MATCH(S$4,Kraftvärmeprod!$B$1:$AJ$1,0),FALSE)/1,0)-IFERROR(VLOOKUP($B386,'Slutlig allokering kvv'!$B$2:$AJ$550,MATCH(S$4,'Slutlig allokering kvv'!$B$1:$AJ$1,0),FALSE)/1,0)</f>
        <v>0</v>
      </c>
      <c r="T386">
        <f>IFERROR(VLOOKUP($B386,Kraftvärmeprod!$B$1:$AJ$550,MATCH(T$4,Kraftvärmeprod!$B$1:$AJ$1,0),FALSE)/1,0)-IFERROR(VLOOKUP($B386,'Slutlig allokering kvv'!$B$2:$AJ$550,MATCH(T$4,'Slutlig allokering kvv'!$B$1:$AJ$1,0),FALSE)/1,0)</f>
        <v>0</v>
      </c>
      <c r="U386">
        <f>IFERROR(VLOOKUP($B386,Kraftvärmeprod!$B$1:$AJ$550,MATCH(U$4,Kraftvärmeprod!$B$1:$AJ$1,0),FALSE)/1,0)-IFERROR(VLOOKUP($B386,'Slutlig allokering kvv'!$B$2:$AJ$550,MATCH(U$4,'Slutlig allokering kvv'!$B$1:$AJ$1,0),FALSE)/1,0)</f>
        <v>0</v>
      </c>
      <c r="V386">
        <f>IFERROR(VLOOKUP($B386,Kraftvärmeprod!$B$1:$AJ$550,MATCH(V$4,Kraftvärmeprod!$B$1:$AJ$1,0),FALSE)/1,0)-IFERROR(VLOOKUP($B386,'Slutlig allokering kvv'!$B$2:$AJ$550,MATCH(V$4,'Slutlig allokering kvv'!$B$1:$AJ$1,0),FALSE)/1,0)</f>
        <v>0</v>
      </c>
      <c r="W386">
        <f>IFERROR(VLOOKUP($B386,Kraftvärmeprod!$B$1:$AJ$550,MATCH(W$4,Kraftvärmeprod!$B$1:$AJ$1,0),FALSE)/1,0)-IFERROR(VLOOKUP($B386,'Slutlig allokering kvv'!$B$2:$AJ$550,MATCH(W$4,'Slutlig allokering kvv'!$B$1:$AJ$1,0),FALSE)/1,0)</f>
        <v>0</v>
      </c>
      <c r="X386">
        <f>IFERROR(VLOOKUP($B386,Kraftvärmeprod!$B$1:$AJ$550,MATCH(X$4,Kraftvärmeprod!$B$1:$AJ$1,0),FALSE)/1,0)-IFERROR(VLOOKUP($B386,'Slutlig allokering kvv'!$B$2:$AJ$550,MATCH(X$4,'Slutlig allokering kvv'!$B$1:$AJ$1,0),FALSE)/1,0)</f>
        <v>0</v>
      </c>
      <c r="Y386">
        <f>IFERROR(VLOOKUP($B386,Kraftvärmeprod!$B$1:$AJ$550,MATCH(Y$4,Kraftvärmeprod!$B$1:$AJ$1,0),FALSE)/1,0)-IFERROR(VLOOKUP($B386,'Slutlig allokering kvv'!$B$2:$AJ$550,MATCH(Y$4,'Slutlig allokering kvv'!$B$1:$AJ$1,0),FALSE)/1,0)</f>
        <v>0</v>
      </c>
      <c r="Z386">
        <f>IFERROR(VLOOKUP($B386,Kraftvärmeprod!$B$1:$AJ$550,MATCH(Z$4,Kraftvärmeprod!$B$1:$AJ$1,0),FALSE)/1,0)-IFERROR(VLOOKUP($B386,'Slutlig allokering kvv'!$B$2:$AJ$550,MATCH(Z$4,'Slutlig allokering kvv'!$B$1:$AJ$1,0),FALSE)/1,0)</f>
        <v>0</v>
      </c>
      <c r="AA386">
        <f>IFERROR(VLOOKUP($B386,Kraftvärmeprod!$B$1:$AJ$550,MATCH(AA$4,Kraftvärmeprod!$B$1:$AJ$1,0),FALSE)/1,0)-IFERROR(VLOOKUP($B386,'Slutlig allokering kvv'!$B$2:$AJ$550,MATCH(AA$4,'Slutlig allokering kvv'!$B$1:$AJ$1,0),FALSE)/1,0)</f>
        <v>0</v>
      </c>
      <c r="AB386">
        <f>IFERROR(VLOOKUP($B386,Kraftvärmeprod!$B$1:$AJ$550,MATCH(AB$4,Kraftvärmeprod!$B$1:$AJ$1,0),FALSE)/1,0)-IFERROR(VLOOKUP($B386,'Slutlig allokering kvv'!$B$2:$AJ$550,MATCH(AB$4,'Slutlig allokering kvv'!$B$1:$AJ$1,0),FALSE)/1,0)</f>
        <v>0</v>
      </c>
      <c r="AC386">
        <f>IFERROR(VLOOKUP($B386,Kraftvärmeprod!$B$1:$AJ$550,MATCH(AC$4,Kraftvärmeprod!$B$1:$AJ$1,0),FALSE)/1,0)-IFERROR(VLOOKUP($B386,'Slutlig allokering kvv'!$B$2:$AJ$550,MATCH(AC$4,'Slutlig allokering kvv'!$B$1:$AJ$1,0),FALSE)/1,0)</f>
        <v>0</v>
      </c>
      <c r="AD386">
        <f>IFERROR(VLOOKUP($B386,Miljö!$B$1:$E$471,MATCH("Hjälpel kraftvärme (GWh)",Miljö!$B$1:$E$1,0),FALSE)/1,0)-IFERROR(VLOOKUP($B386,'Slutlig allokering kvv'!$B$2:$AJ$550,MATCH(AD$4,'Slutlig allokering kvv'!$B$1:$AJ$1,0),FALSE)/1,0)</f>
        <v>0</v>
      </c>
      <c r="AH386">
        <f t="shared" si="10"/>
        <v>0</v>
      </c>
      <c r="AJ386">
        <f>IFERROR(VLOOKUP($B386,'Slutlig allokering kvv'!$B$2:$AX$550,MATCH("Summa slutlig allokerad tillförd energi (utan hjälpel och rökgaskondensering):",'Slutlig allokering kvv'!$B$1:$AX$1,0),FALSE)/1,"")</f>
        <v>0</v>
      </c>
      <c r="AL386" s="195" t="str">
        <f>IFERROR(1-VLOOKUP($B386,'Slutlig allokering kvv'!$B$2:$AX$550,MATCH("Andel av bränsle i kvv som allokerats till värme, exklusive rökgaskondensering och hjälpel",'Slutlig allokering kvv'!$B$1:$AX$1,0),FALSE),"")</f>
        <v/>
      </c>
      <c r="AN386" s="195" t="str">
        <f t="shared" si="11"/>
        <v/>
      </c>
    </row>
    <row r="387" spans="1:40" x14ac:dyDescent="0.25">
      <c r="A387" s="2" t="s">
        <v>573</v>
      </c>
      <c r="B387" s="2" t="s">
        <v>574</v>
      </c>
      <c r="C387" t="str">
        <f>IFERROR(VLOOKUP($B387,Kraftvärmeprod!$B$1:$AH$479,MATCH(C$4,Kraftvärmeprod!$B$1:$AG$1,0),FALSE)/1,"")</f>
        <v/>
      </c>
      <c r="D387" t="str">
        <f>IFERROR(VLOOKUP($B387,Kraftvärmeprod!$B$1:$AH$479,MATCH(D$4,Kraftvärmeprod!$B$1:$AG$1,0),FALSE)/1,"")</f>
        <v/>
      </c>
      <c r="F387">
        <f>IFERROR(VLOOKUP($B387,Kraftvärmeprod!$B$1:$AJ$550,MATCH(F$4,Kraftvärmeprod!$B$1:$AJ$1,0),FALSE)/1,0)-IFERROR(VLOOKUP($B387,'Slutlig allokering kvv'!$B$2:$AJ$550,MATCH(F$4,'Slutlig allokering kvv'!$B$1:$AJ$1,0),FALSE)/1,0)</f>
        <v>0</v>
      </c>
      <c r="G387">
        <f>IFERROR(VLOOKUP($B387,Kraftvärmeprod!$B$1:$AJ$550,MATCH(G$4,Kraftvärmeprod!$B$1:$AJ$1,0),FALSE)/1,0)-IFERROR(VLOOKUP($B387,'Slutlig allokering kvv'!$B$2:$AJ$550,MATCH(G$4,'Slutlig allokering kvv'!$B$1:$AJ$1,0),FALSE)/1,0)</f>
        <v>0</v>
      </c>
      <c r="H387">
        <f>IFERROR(VLOOKUP($B387,Kraftvärmeprod!$B$1:$AJ$550,MATCH(H$4,Kraftvärmeprod!$B$1:$AJ$1,0),FALSE)/1,0)-IFERROR(VLOOKUP($B387,'Slutlig allokering kvv'!$B$2:$AJ$550,MATCH(H$4,'Slutlig allokering kvv'!$B$1:$AJ$1,0),FALSE)/1,0)</f>
        <v>0</v>
      </c>
      <c r="I387">
        <f>IFERROR(VLOOKUP($B387,Kraftvärmeprod!$B$1:$AJ$550,MATCH(I$4,Kraftvärmeprod!$B$1:$AJ$1,0),FALSE)/1,0)-IFERROR(VLOOKUP($B387,'Slutlig allokering kvv'!$B$2:$AJ$550,MATCH(I$4,'Slutlig allokering kvv'!$B$1:$AJ$1,0),FALSE)/1,0)</f>
        <v>0</v>
      </c>
      <c r="J387">
        <f>IFERROR(VLOOKUP($B387,Kraftvärmeprod!$B$1:$AJ$550,MATCH(J$4,Kraftvärmeprod!$B$1:$AJ$1,0),FALSE)/1,0)-IFERROR(VLOOKUP($B387,'Slutlig allokering kvv'!$B$2:$AJ$550,MATCH(J$4,'Slutlig allokering kvv'!$B$1:$AJ$1,0),FALSE)/1,0)</f>
        <v>0</v>
      </c>
      <c r="K387">
        <f>IFERROR(VLOOKUP($B387,Kraftvärmeprod!$B$1:$AJ$550,MATCH(K$4,Kraftvärmeprod!$B$1:$AJ$1,0),FALSE)/1,0)-IFERROR(VLOOKUP($B387,'Slutlig allokering kvv'!$B$2:$AJ$550,MATCH(K$4,'Slutlig allokering kvv'!$B$1:$AJ$1,0),FALSE)/1,0)</f>
        <v>0</v>
      </c>
      <c r="L387">
        <f>IFERROR(VLOOKUP($B387,Kraftvärmeprod!$B$1:$AJ$550,MATCH(L$4,Kraftvärmeprod!$B$1:$AJ$1,0),FALSE)/1,0)-IFERROR(VLOOKUP($B387,'Slutlig allokering kvv'!$B$2:$AJ$550,MATCH(L$4,'Slutlig allokering kvv'!$B$1:$AJ$1,0),FALSE)/1,0)</f>
        <v>0</v>
      </c>
      <c r="M387">
        <f>IFERROR(VLOOKUP($B387,Kraftvärmeprod!$B$1:$AJ$550,MATCH(M$4,Kraftvärmeprod!$B$1:$AJ$1,0),FALSE)/1,0)-IFERROR(VLOOKUP($B387,'Slutlig allokering kvv'!$B$2:$AJ$550,MATCH(M$4,'Slutlig allokering kvv'!$B$1:$AJ$1,0),FALSE)/1,0)</f>
        <v>0</v>
      </c>
      <c r="N387">
        <f>IFERROR(VLOOKUP($B387,Kraftvärmeprod!$B$1:$AJ$550,MATCH(N$4,Kraftvärmeprod!$B$1:$AJ$1,0),FALSE)/1,0)-IFERROR(VLOOKUP($B387,'Slutlig allokering kvv'!$B$2:$AJ$550,MATCH(N$4,'Slutlig allokering kvv'!$B$1:$AJ$1,0),FALSE)/1,0)</f>
        <v>0</v>
      </c>
      <c r="O387">
        <f>IFERROR(VLOOKUP($B387,Kraftvärmeprod!$B$1:$AJ$550,MATCH(O$4,Kraftvärmeprod!$B$1:$AJ$1,0),FALSE)/1,0)-IFERROR(VLOOKUP($B387,'Slutlig allokering kvv'!$B$2:$AJ$550,MATCH(O$4,'Slutlig allokering kvv'!$B$1:$AJ$1,0),FALSE)/1,0)</f>
        <v>0</v>
      </c>
      <c r="P387">
        <f>IFERROR(VLOOKUP($B387,Kraftvärmeprod!$B$1:$AJ$550,MATCH(P$4,Kraftvärmeprod!$B$1:$AJ$1,0),FALSE)/1,0)-IFERROR(VLOOKUP($B387,'Slutlig allokering kvv'!$B$2:$AJ$550,MATCH(P$4,'Slutlig allokering kvv'!$B$1:$AJ$1,0),FALSE)/1,0)</f>
        <v>0</v>
      </c>
      <c r="Q387">
        <f>IFERROR(VLOOKUP($B387,Kraftvärmeprod!$B$1:$AJ$550,MATCH(Q$4,Kraftvärmeprod!$B$1:$AJ$1,0),FALSE)/1,0)-IFERROR(VLOOKUP($B387,'Slutlig allokering kvv'!$B$2:$AJ$550,MATCH(Q$4,'Slutlig allokering kvv'!$B$1:$AJ$1,0),FALSE)/1,0)</f>
        <v>0</v>
      </c>
      <c r="R387">
        <f>IFERROR(VLOOKUP($B387,Kraftvärmeprod!$B$1:$AJ$550,MATCH(R$4,Kraftvärmeprod!$B$1:$AJ$1,0),FALSE)/1,0)-IFERROR(VLOOKUP($B387,'Slutlig allokering kvv'!$B$2:$AJ$550,MATCH(R$4,'Slutlig allokering kvv'!$B$1:$AJ$1,0),FALSE)/1,0)</f>
        <v>0</v>
      </c>
      <c r="S387">
        <f>IFERROR(VLOOKUP($B387,Kraftvärmeprod!$B$1:$AJ$550,MATCH(S$4,Kraftvärmeprod!$B$1:$AJ$1,0),FALSE)/1,0)-IFERROR(VLOOKUP($B387,'Slutlig allokering kvv'!$B$2:$AJ$550,MATCH(S$4,'Slutlig allokering kvv'!$B$1:$AJ$1,0),FALSE)/1,0)</f>
        <v>0</v>
      </c>
      <c r="T387">
        <f>IFERROR(VLOOKUP($B387,Kraftvärmeprod!$B$1:$AJ$550,MATCH(T$4,Kraftvärmeprod!$B$1:$AJ$1,0),FALSE)/1,0)-IFERROR(VLOOKUP($B387,'Slutlig allokering kvv'!$B$2:$AJ$550,MATCH(T$4,'Slutlig allokering kvv'!$B$1:$AJ$1,0),FALSE)/1,0)</f>
        <v>0</v>
      </c>
      <c r="U387">
        <f>IFERROR(VLOOKUP($B387,Kraftvärmeprod!$B$1:$AJ$550,MATCH(U$4,Kraftvärmeprod!$B$1:$AJ$1,0),FALSE)/1,0)-IFERROR(VLOOKUP($B387,'Slutlig allokering kvv'!$B$2:$AJ$550,MATCH(U$4,'Slutlig allokering kvv'!$B$1:$AJ$1,0),FALSE)/1,0)</f>
        <v>0</v>
      </c>
      <c r="V387">
        <f>IFERROR(VLOOKUP($B387,Kraftvärmeprod!$B$1:$AJ$550,MATCH(V$4,Kraftvärmeprod!$B$1:$AJ$1,0),FALSE)/1,0)-IFERROR(VLOOKUP($B387,'Slutlig allokering kvv'!$B$2:$AJ$550,MATCH(V$4,'Slutlig allokering kvv'!$B$1:$AJ$1,0),FALSE)/1,0)</f>
        <v>0</v>
      </c>
      <c r="W387">
        <f>IFERROR(VLOOKUP($B387,Kraftvärmeprod!$B$1:$AJ$550,MATCH(W$4,Kraftvärmeprod!$B$1:$AJ$1,0),FALSE)/1,0)-IFERROR(VLOOKUP($B387,'Slutlig allokering kvv'!$B$2:$AJ$550,MATCH(W$4,'Slutlig allokering kvv'!$B$1:$AJ$1,0),FALSE)/1,0)</f>
        <v>0</v>
      </c>
      <c r="X387">
        <f>IFERROR(VLOOKUP($B387,Kraftvärmeprod!$B$1:$AJ$550,MATCH(X$4,Kraftvärmeprod!$B$1:$AJ$1,0),FALSE)/1,0)-IFERROR(VLOOKUP($B387,'Slutlig allokering kvv'!$B$2:$AJ$550,MATCH(X$4,'Slutlig allokering kvv'!$B$1:$AJ$1,0),FALSE)/1,0)</f>
        <v>0</v>
      </c>
      <c r="Y387">
        <f>IFERROR(VLOOKUP($B387,Kraftvärmeprod!$B$1:$AJ$550,MATCH(Y$4,Kraftvärmeprod!$B$1:$AJ$1,0),FALSE)/1,0)-IFERROR(VLOOKUP($B387,'Slutlig allokering kvv'!$B$2:$AJ$550,MATCH(Y$4,'Slutlig allokering kvv'!$B$1:$AJ$1,0),FALSE)/1,0)</f>
        <v>0</v>
      </c>
      <c r="Z387">
        <f>IFERROR(VLOOKUP($B387,Kraftvärmeprod!$B$1:$AJ$550,MATCH(Z$4,Kraftvärmeprod!$B$1:$AJ$1,0),FALSE)/1,0)-IFERROR(VLOOKUP($B387,'Slutlig allokering kvv'!$B$2:$AJ$550,MATCH(Z$4,'Slutlig allokering kvv'!$B$1:$AJ$1,0),FALSE)/1,0)</f>
        <v>0</v>
      </c>
      <c r="AA387">
        <f>IFERROR(VLOOKUP($B387,Kraftvärmeprod!$B$1:$AJ$550,MATCH(AA$4,Kraftvärmeprod!$B$1:$AJ$1,0),FALSE)/1,0)-IFERROR(VLOOKUP($B387,'Slutlig allokering kvv'!$B$2:$AJ$550,MATCH(AA$4,'Slutlig allokering kvv'!$B$1:$AJ$1,0),FALSE)/1,0)</f>
        <v>0</v>
      </c>
      <c r="AB387">
        <f>IFERROR(VLOOKUP($B387,Kraftvärmeprod!$B$1:$AJ$550,MATCH(AB$4,Kraftvärmeprod!$B$1:$AJ$1,0),FALSE)/1,0)-IFERROR(VLOOKUP($B387,'Slutlig allokering kvv'!$B$2:$AJ$550,MATCH(AB$4,'Slutlig allokering kvv'!$B$1:$AJ$1,0),FALSE)/1,0)</f>
        <v>0</v>
      </c>
      <c r="AC387">
        <f>IFERROR(VLOOKUP($B387,Kraftvärmeprod!$B$1:$AJ$550,MATCH(AC$4,Kraftvärmeprod!$B$1:$AJ$1,0),FALSE)/1,0)-IFERROR(VLOOKUP($B387,'Slutlig allokering kvv'!$B$2:$AJ$550,MATCH(AC$4,'Slutlig allokering kvv'!$B$1:$AJ$1,0),FALSE)/1,0)</f>
        <v>0</v>
      </c>
      <c r="AD387">
        <f>IFERROR(VLOOKUP($B387,Miljö!$B$1:$E$471,MATCH("Hjälpel kraftvärme (GWh)",Miljö!$B$1:$E$1,0),FALSE)/1,0)-IFERROR(VLOOKUP($B387,'Slutlig allokering kvv'!$B$2:$AJ$550,MATCH(AD$4,'Slutlig allokering kvv'!$B$1:$AJ$1,0),FALSE)/1,0)</f>
        <v>0</v>
      </c>
      <c r="AH387">
        <f t="shared" si="10"/>
        <v>0</v>
      </c>
      <c r="AJ387">
        <f>IFERROR(VLOOKUP($B387,'Slutlig allokering kvv'!$B$2:$AX$550,MATCH("Summa slutlig allokerad tillförd energi (utan hjälpel och rökgaskondensering):",'Slutlig allokering kvv'!$B$1:$AX$1,0),FALSE)/1,"")</f>
        <v>0</v>
      </c>
      <c r="AL387" s="195" t="str">
        <f>IFERROR(1-VLOOKUP($B387,'Slutlig allokering kvv'!$B$2:$AX$550,MATCH("Andel av bränsle i kvv som allokerats till värme, exklusive rökgaskondensering och hjälpel",'Slutlig allokering kvv'!$B$1:$AX$1,0),FALSE),"")</f>
        <v/>
      </c>
      <c r="AN387" s="195" t="str">
        <f t="shared" si="11"/>
        <v/>
      </c>
    </row>
    <row r="388" spans="1:40" x14ac:dyDescent="0.25">
      <c r="A388" s="2" t="s">
        <v>573</v>
      </c>
      <c r="B388" s="2" t="s">
        <v>340</v>
      </c>
      <c r="C388" t="str">
        <f>IFERROR(VLOOKUP($B388,Kraftvärmeprod!$B$1:$AH$479,MATCH(C$4,Kraftvärmeprod!$B$1:$AG$1,0),FALSE)/1,"")</f>
        <v/>
      </c>
      <c r="D388" t="str">
        <f>IFERROR(VLOOKUP($B388,Kraftvärmeprod!$B$1:$AH$479,MATCH(D$4,Kraftvärmeprod!$B$1:$AG$1,0),FALSE)/1,"")</f>
        <v/>
      </c>
      <c r="F388">
        <f>IFERROR(VLOOKUP($B388,Kraftvärmeprod!$B$1:$AJ$550,MATCH(F$4,Kraftvärmeprod!$B$1:$AJ$1,0),FALSE)/1,0)-IFERROR(VLOOKUP($B388,'Slutlig allokering kvv'!$B$2:$AJ$550,MATCH(F$4,'Slutlig allokering kvv'!$B$1:$AJ$1,0),FALSE)/1,0)</f>
        <v>0</v>
      </c>
      <c r="G388">
        <f>IFERROR(VLOOKUP($B388,Kraftvärmeprod!$B$1:$AJ$550,MATCH(G$4,Kraftvärmeprod!$B$1:$AJ$1,0),FALSE)/1,0)-IFERROR(VLOOKUP($B388,'Slutlig allokering kvv'!$B$2:$AJ$550,MATCH(G$4,'Slutlig allokering kvv'!$B$1:$AJ$1,0),FALSE)/1,0)</f>
        <v>0</v>
      </c>
      <c r="H388">
        <f>IFERROR(VLOOKUP($B388,Kraftvärmeprod!$B$1:$AJ$550,MATCH(H$4,Kraftvärmeprod!$B$1:$AJ$1,0),FALSE)/1,0)-IFERROR(VLOOKUP($B388,'Slutlig allokering kvv'!$B$2:$AJ$550,MATCH(H$4,'Slutlig allokering kvv'!$B$1:$AJ$1,0),FALSE)/1,0)</f>
        <v>0</v>
      </c>
      <c r="I388">
        <f>IFERROR(VLOOKUP($B388,Kraftvärmeprod!$B$1:$AJ$550,MATCH(I$4,Kraftvärmeprod!$B$1:$AJ$1,0),FALSE)/1,0)-IFERROR(VLOOKUP($B388,'Slutlig allokering kvv'!$B$2:$AJ$550,MATCH(I$4,'Slutlig allokering kvv'!$B$1:$AJ$1,0),FALSE)/1,0)</f>
        <v>0</v>
      </c>
      <c r="J388">
        <f>IFERROR(VLOOKUP($B388,Kraftvärmeprod!$B$1:$AJ$550,MATCH(J$4,Kraftvärmeprod!$B$1:$AJ$1,0),FALSE)/1,0)-IFERROR(VLOOKUP($B388,'Slutlig allokering kvv'!$B$2:$AJ$550,MATCH(J$4,'Slutlig allokering kvv'!$B$1:$AJ$1,0),FALSE)/1,0)</f>
        <v>0</v>
      </c>
      <c r="K388">
        <f>IFERROR(VLOOKUP($B388,Kraftvärmeprod!$B$1:$AJ$550,MATCH(K$4,Kraftvärmeprod!$B$1:$AJ$1,0),FALSE)/1,0)-IFERROR(VLOOKUP($B388,'Slutlig allokering kvv'!$B$2:$AJ$550,MATCH(K$4,'Slutlig allokering kvv'!$B$1:$AJ$1,0),FALSE)/1,0)</f>
        <v>0</v>
      </c>
      <c r="L388">
        <f>IFERROR(VLOOKUP($B388,Kraftvärmeprod!$B$1:$AJ$550,MATCH(L$4,Kraftvärmeprod!$B$1:$AJ$1,0),FALSE)/1,0)-IFERROR(VLOOKUP($B388,'Slutlig allokering kvv'!$B$2:$AJ$550,MATCH(L$4,'Slutlig allokering kvv'!$B$1:$AJ$1,0),FALSE)/1,0)</f>
        <v>0</v>
      </c>
      <c r="M388">
        <f>IFERROR(VLOOKUP($B388,Kraftvärmeprod!$B$1:$AJ$550,MATCH(M$4,Kraftvärmeprod!$B$1:$AJ$1,0),FALSE)/1,0)-IFERROR(VLOOKUP($B388,'Slutlig allokering kvv'!$B$2:$AJ$550,MATCH(M$4,'Slutlig allokering kvv'!$B$1:$AJ$1,0),FALSE)/1,0)</f>
        <v>0</v>
      </c>
      <c r="N388">
        <f>IFERROR(VLOOKUP($B388,Kraftvärmeprod!$B$1:$AJ$550,MATCH(N$4,Kraftvärmeprod!$B$1:$AJ$1,0),FALSE)/1,0)-IFERROR(VLOOKUP($B388,'Slutlig allokering kvv'!$B$2:$AJ$550,MATCH(N$4,'Slutlig allokering kvv'!$B$1:$AJ$1,0),FALSE)/1,0)</f>
        <v>0</v>
      </c>
      <c r="O388">
        <f>IFERROR(VLOOKUP($B388,Kraftvärmeprod!$B$1:$AJ$550,MATCH(O$4,Kraftvärmeprod!$B$1:$AJ$1,0),FALSE)/1,0)-IFERROR(VLOOKUP($B388,'Slutlig allokering kvv'!$B$2:$AJ$550,MATCH(O$4,'Slutlig allokering kvv'!$B$1:$AJ$1,0),FALSE)/1,0)</f>
        <v>0</v>
      </c>
      <c r="P388">
        <f>IFERROR(VLOOKUP($B388,Kraftvärmeprod!$B$1:$AJ$550,MATCH(P$4,Kraftvärmeprod!$B$1:$AJ$1,0),FALSE)/1,0)-IFERROR(VLOOKUP($B388,'Slutlig allokering kvv'!$B$2:$AJ$550,MATCH(P$4,'Slutlig allokering kvv'!$B$1:$AJ$1,0),FALSE)/1,0)</f>
        <v>0</v>
      </c>
      <c r="Q388">
        <f>IFERROR(VLOOKUP($B388,Kraftvärmeprod!$B$1:$AJ$550,MATCH(Q$4,Kraftvärmeprod!$B$1:$AJ$1,0),FALSE)/1,0)-IFERROR(VLOOKUP($B388,'Slutlig allokering kvv'!$B$2:$AJ$550,MATCH(Q$4,'Slutlig allokering kvv'!$B$1:$AJ$1,0),FALSE)/1,0)</f>
        <v>0</v>
      </c>
      <c r="R388">
        <f>IFERROR(VLOOKUP($B388,Kraftvärmeprod!$B$1:$AJ$550,MATCH(R$4,Kraftvärmeprod!$B$1:$AJ$1,0),FALSE)/1,0)-IFERROR(VLOOKUP($B388,'Slutlig allokering kvv'!$B$2:$AJ$550,MATCH(R$4,'Slutlig allokering kvv'!$B$1:$AJ$1,0),FALSE)/1,0)</f>
        <v>0</v>
      </c>
      <c r="S388">
        <f>IFERROR(VLOOKUP($B388,Kraftvärmeprod!$B$1:$AJ$550,MATCH(S$4,Kraftvärmeprod!$B$1:$AJ$1,0),FALSE)/1,0)-IFERROR(VLOOKUP($B388,'Slutlig allokering kvv'!$B$2:$AJ$550,MATCH(S$4,'Slutlig allokering kvv'!$B$1:$AJ$1,0),FALSE)/1,0)</f>
        <v>0</v>
      </c>
      <c r="T388">
        <f>IFERROR(VLOOKUP($B388,Kraftvärmeprod!$B$1:$AJ$550,MATCH(T$4,Kraftvärmeprod!$B$1:$AJ$1,0),FALSE)/1,0)-IFERROR(VLOOKUP($B388,'Slutlig allokering kvv'!$B$2:$AJ$550,MATCH(T$4,'Slutlig allokering kvv'!$B$1:$AJ$1,0),FALSE)/1,0)</f>
        <v>0</v>
      </c>
      <c r="U388">
        <f>IFERROR(VLOOKUP($B388,Kraftvärmeprod!$B$1:$AJ$550,MATCH(U$4,Kraftvärmeprod!$B$1:$AJ$1,0),FALSE)/1,0)-IFERROR(VLOOKUP($B388,'Slutlig allokering kvv'!$B$2:$AJ$550,MATCH(U$4,'Slutlig allokering kvv'!$B$1:$AJ$1,0),FALSE)/1,0)</f>
        <v>0</v>
      </c>
      <c r="V388">
        <f>IFERROR(VLOOKUP($B388,Kraftvärmeprod!$B$1:$AJ$550,MATCH(V$4,Kraftvärmeprod!$B$1:$AJ$1,0),FALSE)/1,0)-IFERROR(VLOOKUP($B388,'Slutlig allokering kvv'!$B$2:$AJ$550,MATCH(V$4,'Slutlig allokering kvv'!$B$1:$AJ$1,0),FALSE)/1,0)</f>
        <v>0</v>
      </c>
      <c r="W388">
        <f>IFERROR(VLOOKUP($B388,Kraftvärmeprod!$B$1:$AJ$550,MATCH(W$4,Kraftvärmeprod!$B$1:$AJ$1,0),FALSE)/1,0)-IFERROR(VLOOKUP($B388,'Slutlig allokering kvv'!$B$2:$AJ$550,MATCH(W$4,'Slutlig allokering kvv'!$B$1:$AJ$1,0),FALSE)/1,0)</f>
        <v>0</v>
      </c>
      <c r="X388">
        <f>IFERROR(VLOOKUP($B388,Kraftvärmeprod!$B$1:$AJ$550,MATCH(X$4,Kraftvärmeprod!$B$1:$AJ$1,0),FALSE)/1,0)-IFERROR(VLOOKUP($B388,'Slutlig allokering kvv'!$B$2:$AJ$550,MATCH(X$4,'Slutlig allokering kvv'!$B$1:$AJ$1,0),FALSE)/1,0)</f>
        <v>0</v>
      </c>
      <c r="Y388">
        <f>IFERROR(VLOOKUP($B388,Kraftvärmeprod!$B$1:$AJ$550,MATCH(Y$4,Kraftvärmeprod!$B$1:$AJ$1,0),FALSE)/1,0)-IFERROR(VLOOKUP($B388,'Slutlig allokering kvv'!$B$2:$AJ$550,MATCH(Y$4,'Slutlig allokering kvv'!$B$1:$AJ$1,0),FALSE)/1,0)</f>
        <v>0</v>
      </c>
      <c r="Z388">
        <f>IFERROR(VLOOKUP($B388,Kraftvärmeprod!$B$1:$AJ$550,MATCH(Z$4,Kraftvärmeprod!$B$1:$AJ$1,0),FALSE)/1,0)-IFERROR(VLOOKUP($B388,'Slutlig allokering kvv'!$B$2:$AJ$550,MATCH(Z$4,'Slutlig allokering kvv'!$B$1:$AJ$1,0),FALSE)/1,0)</f>
        <v>0</v>
      </c>
      <c r="AA388">
        <f>IFERROR(VLOOKUP($B388,Kraftvärmeprod!$B$1:$AJ$550,MATCH(AA$4,Kraftvärmeprod!$B$1:$AJ$1,0),FALSE)/1,0)-IFERROR(VLOOKUP($B388,'Slutlig allokering kvv'!$B$2:$AJ$550,MATCH(AA$4,'Slutlig allokering kvv'!$B$1:$AJ$1,0),FALSE)/1,0)</f>
        <v>0</v>
      </c>
      <c r="AB388">
        <f>IFERROR(VLOOKUP($B388,Kraftvärmeprod!$B$1:$AJ$550,MATCH(AB$4,Kraftvärmeprod!$B$1:$AJ$1,0),FALSE)/1,0)-IFERROR(VLOOKUP($B388,'Slutlig allokering kvv'!$B$2:$AJ$550,MATCH(AB$4,'Slutlig allokering kvv'!$B$1:$AJ$1,0),FALSE)/1,0)</f>
        <v>0</v>
      </c>
      <c r="AC388">
        <f>IFERROR(VLOOKUP($B388,Kraftvärmeprod!$B$1:$AJ$550,MATCH(AC$4,Kraftvärmeprod!$B$1:$AJ$1,0),FALSE)/1,0)-IFERROR(VLOOKUP($B388,'Slutlig allokering kvv'!$B$2:$AJ$550,MATCH(AC$4,'Slutlig allokering kvv'!$B$1:$AJ$1,0),FALSE)/1,0)</f>
        <v>0</v>
      </c>
      <c r="AD388">
        <f>IFERROR(VLOOKUP($B388,Miljö!$B$1:$E$471,MATCH("Hjälpel kraftvärme (GWh)",Miljö!$B$1:$E$1,0),FALSE)/1,0)-IFERROR(VLOOKUP($B388,'Slutlig allokering kvv'!$B$2:$AJ$550,MATCH(AD$4,'Slutlig allokering kvv'!$B$1:$AJ$1,0),FALSE)/1,0)</f>
        <v>0</v>
      </c>
      <c r="AH388">
        <f t="shared" si="10"/>
        <v>0</v>
      </c>
      <c r="AJ388">
        <f>IFERROR(VLOOKUP($B388,'Slutlig allokering kvv'!$B$2:$AX$550,MATCH("Summa slutlig allokerad tillförd energi (utan hjälpel och rökgaskondensering):",'Slutlig allokering kvv'!$B$1:$AX$1,0),FALSE)/1,"")</f>
        <v>0</v>
      </c>
      <c r="AL388" s="195" t="str">
        <f>IFERROR(1-VLOOKUP($B388,'Slutlig allokering kvv'!$B$2:$AX$550,MATCH("Andel av bränsle i kvv som allokerats till värme, exklusive rökgaskondensering och hjälpel",'Slutlig allokering kvv'!$B$1:$AX$1,0),FALSE),"")</f>
        <v/>
      </c>
      <c r="AN388" s="195" t="str">
        <f t="shared" si="11"/>
        <v/>
      </c>
    </row>
    <row r="389" spans="1:40" x14ac:dyDescent="0.25">
      <c r="A389" s="2" t="s">
        <v>575</v>
      </c>
      <c r="B389" s="2" t="s">
        <v>576</v>
      </c>
      <c r="C389" t="str">
        <f>IFERROR(VLOOKUP($B389,Kraftvärmeprod!$B$1:$AH$479,MATCH(C$4,Kraftvärmeprod!$B$1:$AG$1,0),FALSE)/1,"")</f>
        <v/>
      </c>
      <c r="D389" t="str">
        <f>IFERROR(VLOOKUP($B389,Kraftvärmeprod!$B$1:$AH$479,MATCH(D$4,Kraftvärmeprod!$B$1:$AG$1,0),FALSE)/1,"")</f>
        <v/>
      </c>
      <c r="F389">
        <f>IFERROR(VLOOKUP($B389,Kraftvärmeprod!$B$1:$AJ$550,MATCH(F$4,Kraftvärmeprod!$B$1:$AJ$1,0),FALSE)/1,0)-IFERROR(VLOOKUP($B389,'Slutlig allokering kvv'!$B$2:$AJ$550,MATCH(F$4,'Slutlig allokering kvv'!$B$1:$AJ$1,0),FALSE)/1,0)</f>
        <v>0</v>
      </c>
      <c r="G389">
        <f>IFERROR(VLOOKUP($B389,Kraftvärmeprod!$B$1:$AJ$550,MATCH(G$4,Kraftvärmeprod!$B$1:$AJ$1,0),FALSE)/1,0)-IFERROR(VLOOKUP($B389,'Slutlig allokering kvv'!$B$2:$AJ$550,MATCH(G$4,'Slutlig allokering kvv'!$B$1:$AJ$1,0),FALSE)/1,0)</f>
        <v>0</v>
      </c>
      <c r="H389">
        <f>IFERROR(VLOOKUP($B389,Kraftvärmeprod!$B$1:$AJ$550,MATCH(H$4,Kraftvärmeprod!$B$1:$AJ$1,0),FALSE)/1,0)-IFERROR(VLOOKUP($B389,'Slutlig allokering kvv'!$B$2:$AJ$550,MATCH(H$4,'Slutlig allokering kvv'!$B$1:$AJ$1,0),FALSE)/1,0)</f>
        <v>0</v>
      </c>
      <c r="I389">
        <f>IFERROR(VLOOKUP($B389,Kraftvärmeprod!$B$1:$AJ$550,MATCH(I$4,Kraftvärmeprod!$B$1:$AJ$1,0),FALSE)/1,0)-IFERROR(VLOOKUP($B389,'Slutlig allokering kvv'!$B$2:$AJ$550,MATCH(I$4,'Slutlig allokering kvv'!$B$1:$AJ$1,0),FALSE)/1,0)</f>
        <v>0</v>
      </c>
      <c r="J389">
        <f>IFERROR(VLOOKUP($B389,Kraftvärmeprod!$B$1:$AJ$550,MATCH(J$4,Kraftvärmeprod!$B$1:$AJ$1,0),FALSE)/1,0)-IFERROR(VLOOKUP($B389,'Slutlig allokering kvv'!$B$2:$AJ$550,MATCH(J$4,'Slutlig allokering kvv'!$B$1:$AJ$1,0),FALSE)/1,0)</f>
        <v>0</v>
      </c>
      <c r="K389">
        <f>IFERROR(VLOOKUP($B389,Kraftvärmeprod!$B$1:$AJ$550,MATCH(K$4,Kraftvärmeprod!$B$1:$AJ$1,0),FALSE)/1,0)-IFERROR(VLOOKUP($B389,'Slutlig allokering kvv'!$B$2:$AJ$550,MATCH(K$4,'Slutlig allokering kvv'!$B$1:$AJ$1,0),FALSE)/1,0)</f>
        <v>0</v>
      </c>
      <c r="L389">
        <f>IFERROR(VLOOKUP($B389,Kraftvärmeprod!$B$1:$AJ$550,MATCH(L$4,Kraftvärmeprod!$B$1:$AJ$1,0),FALSE)/1,0)-IFERROR(VLOOKUP($B389,'Slutlig allokering kvv'!$B$2:$AJ$550,MATCH(L$4,'Slutlig allokering kvv'!$B$1:$AJ$1,0),FALSE)/1,0)</f>
        <v>0</v>
      </c>
      <c r="M389">
        <f>IFERROR(VLOOKUP($B389,Kraftvärmeprod!$B$1:$AJ$550,MATCH(M$4,Kraftvärmeprod!$B$1:$AJ$1,0),FALSE)/1,0)-IFERROR(VLOOKUP($B389,'Slutlig allokering kvv'!$B$2:$AJ$550,MATCH(M$4,'Slutlig allokering kvv'!$B$1:$AJ$1,0),FALSE)/1,0)</f>
        <v>0</v>
      </c>
      <c r="N389">
        <f>IFERROR(VLOOKUP($B389,Kraftvärmeprod!$B$1:$AJ$550,MATCH(N$4,Kraftvärmeprod!$B$1:$AJ$1,0),FALSE)/1,0)-IFERROR(VLOOKUP($B389,'Slutlig allokering kvv'!$B$2:$AJ$550,MATCH(N$4,'Slutlig allokering kvv'!$B$1:$AJ$1,0),FALSE)/1,0)</f>
        <v>0</v>
      </c>
      <c r="O389">
        <f>IFERROR(VLOOKUP($B389,Kraftvärmeprod!$B$1:$AJ$550,MATCH(O$4,Kraftvärmeprod!$B$1:$AJ$1,0),FALSE)/1,0)-IFERROR(VLOOKUP($B389,'Slutlig allokering kvv'!$B$2:$AJ$550,MATCH(O$4,'Slutlig allokering kvv'!$B$1:$AJ$1,0),FALSE)/1,0)</f>
        <v>0</v>
      </c>
      <c r="P389">
        <f>IFERROR(VLOOKUP($B389,Kraftvärmeprod!$B$1:$AJ$550,MATCH(P$4,Kraftvärmeprod!$B$1:$AJ$1,0),FALSE)/1,0)-IFERROR(VLOOKUP($B389,'Slutlig allokering kvv'!$B$2:$AJ$550,MATCH(P$4,'Slutlig allokering kvv'!$B$1:$AJ$1,0),FALSE)/1,0)</f>
        <v>0</v>
      </c>
      <c r="Q389">
        <f>IFERROR(VLOOKUP($B389,Kraftvärmeprod!$B$1:$AJ$550,MATCH(Q$4,Kraftvärmeprod!$B$1:$AJ$1,0),FALSE)/1,0)-IFERROR(VLOOKUP($B389,'Slutlig allokering kvv'!$B$2:$AJ$550,MATCH(Q$4,'Slutlig allokering kvv'!$B$1:$AJ$1,0),FALSE)/1,0)</f>
        <v>0</v>
      </c>
      <c r="R389">
        <f>IFERROR(VLOOKUP($B389,Kraftvärmeprod!$B$1:$AJ$550,MATCH(R$4,Kraftvärmeprod!$B$1:$AJ$1,0),FALSE)/1,0)-IFERROR(VLOOKUP($B389,'Slutlig allokering kvv'!$B$2:$AJ$550,MATCH(R$4,'Slutlig allokering kvv'!$B$1:$AJ$1,0),FALSE)/1,0)</f>
        <v>0</v>
      </c>
      <c r="S389">
        <f>IFERROR(VLOOKUP($B389,Kraftvärmeprod!$B$1:$AJ$550,MATCH(S$4,Kraftvärmeprod!$B$1:$AJ$1,0),FALSE)/1,0)-IFERROR(VLOOKUP($B389,'Slutlig allokering kvv'!$B$2:$AJ$550,MATCH(S$4,'Slutlig allokering kvv'!$B$1:$AJ$1,0),FALSE)/1,0)</f>
        <v>0</v>
      </c>
      <c r="T389">
        <f>IFERROR(VLOOKUP($B389,Kraftvärmeprod!$B$1:$AJ$550,MATCH(T$4,Kraftvärmeprod!$B$1:$AJ$1,0),FALSE)/1,0)-IFERROR(VLOOKUP($B389,'Slutlig allokering kvv'!$B$2:$AJ$550,MATCH(T$4,'Slutlig allokering kvv'!$B$1:$AJ$1,0),FALSE)/1,0)</f>
        <v>0</v>
      </c>
      <c r="U389">
        <f>IFERROR(VLOOKUP($B389,Kraftvärmeprod!$B$1:$AJ$550,MATCH(U$4,Kraftvärmeprod!$B$1:$AJ$1,0),FALSE)/1,0)-IFERROR(VLOOKUP($B389,'Slutlig allokering kvv'!$B$2:$AJ$550,MATCH(U$4,'Slutlig allokering kvv'!$B$1:$AJ$1,0),FALSE)/1,0)</f>
        <v>0</v>
      </c>
      <c r="V389">
        <f>IFERROR(VLOOKUP($B389,Kraftvärmeprod!$B$1:$AJ$550,MATCH(V$4,Kraftvärmeprod!$B$1:$AJ$1,0),FALSE)/1,0)-IFERROR(VLOOKUP($B389,'Slutlig allokering kvv'!$B$2:$AJ$550,MATCH(V$4,'Slutlig allokering kvv'!$B$1:$AJ$1,0),FALSE)/1,0)</f>
        <v>0</v>
      </c>
      <c r="W389">
        <f>IFERROR(VLOOKUP($B389,Kraftvärmeprod!$B$1:$AJ$550,MATCH(W$4,Kraftvärmeprod!$B$1:$AJ$1,0),FALSE)/1,0)-IFERROR(VLOOKUP($B389,'Slutlig allokering kvv'!$B$2:$AJ$550,MATCH(W$4,'Slutlig allokering kvv'!$B$1:$AJ$1,0),FALSE)/1,0)</f>
        <v>0</v>
      </c>
      <c r="X389">
        <f>IFERROR(VLOOKUP($B389,Kraftvärmeprod!$B$1:$AJ$550,MATCH(X$4,Kraftvärmeprod!$B$1:$AJ$1,0),FALSE)/1,0)-IFERROR(VLOOKUP($B389,'Slutlig allokering kvv'!$B$2:$AJ$550,MATCH(X$4,'Slutlig allokering kvv'!$B$1:$AJ$1,0),FALSE)/1,0)</f>
        <v>0</v>
      </c>
      <c r="Y389">
        <f>IFERROR(VLOOKUP($B389,Kraftvärmeprod!$B$1:$AJ$550,MATCH(Y$4,Kraftvärmeprod!$B$1:$AJ$1,0),FALSE)/1,0)-IFERROR(VLOOKUP($B389,'Slutlig allokering kvv'!$B$2:$AJ$550,MATCH(Y$4,'Slutlig allokering kvv'!$B$1:$AJ$1,0),FALSE)/1,0)</f>
        <v>0</v>
      </c>
      <c r="Z389">
        <f>IFERROR(VLOOKUP($B389,Kraftvärmeprod!$B$1:$AJ$550,MATCH(Z$4,Kraftvärmeprod!$B$1:$AJ$1,0),FALSE)/1,0)-IFERROR(VLOOKUP($B389,'Slutlig allokering kvv'!$B$2:$AJ$550,MATCH(Z$4,'Slutlig allokering kvv'!$B$1:$AJ$1,0),FALSE)/1,0)</f>
        <v>0</v>
      </c>
      <c r="AA389">
        <f>IFERROR(VLOOKUP($B389,Kraftvärmeprod!$B$1:$AJ$550,MATCH(AA$4,Kraftvärmeprod!$B$1:$AJ$1,0),FALSE)/1,0)-IFERROR(VLOOKUP($B389,'Slutlig allokering kvv'!$B$2:$AJ$550,MATCH(AA$4,'Slutlig allokering kvv'!$B$1:$AJ$1,0),FALSE)/1,0)</f>
        <v>0</v>
      </c>
      <c r="AB389">
        <f>IFERROR(VLOOKUP($B389,Kraftvärmeprod!$B$1:$AJ$550,MATCH(AB$4,Kraftvärmeprod!$B$1:$AJ$1,0),FALSE)/1,0)-IFERROR(VLOOKUP($B389,'Slutlig allokering kvv'!$B$2:$AJ$550,MATCH(AB$4,'Slutlig allokering kvv'!$B$1:$AJ$1,0),FALSE)/1,0)</f>
        <v>0</v>
      </c>
      <c r="AC389">
        <f>IFERROR(VLOOKUP($B389,Kraftvärmeprod!$B$1:$AJ$550,MATCH(AC$4,Kraftvärmeprod!$B$1:$AJ$1,0),FALSE)/1,0)-IFERROR(VLOOKUP($B389,'Slutlig allokering kvv'!$B$2:$AJ$550,MATCH(AC$4,'Slutlig allokering kvv'!$B$1:$AJ$1,0),FALSE)/1,0)</f>
        <v>0</v>
      </c>
      <c r="AD389">
        <f>IFERROR(VLOOKUP($B389,Miljö!$B$1:$E$471,MATCH("Hjälpel kraftvärme (GWh)",Miljö!$B$1:$E$1,0),FALSE)/1,0)-IFERROR(VLOOKUP($B389,'Slutlig allokering kvv'!$B$2:$AJ$550,MATCH(AD$4,'Slutlig allokering kvv'!$B$1:$AJ$1,0),FALSE)/1,0)</f>
        <v>0</v>
      </c>
      <c r="AH389">
        <f t="shared" si="10"/>
        <v>0</v>
      </c>
      <c r="AJ389">
        <f>IFERROR(VLOOKUP($B389,'Slutlig allokering kvv'!$B$2:$AX$550,MATCH("Summa slutlig allokerad tillförd energi (utan hjälpel och rökgaskondensering):",'Slutlig allokering kvv'!$B$1:$AX$1,0),FALSE)/1,"")</f>
        <v>0</v>
      </c>
      <c r="AL389" s="195" t="str">
        <f>IFERROR(1-VLOOKUP($B389,'Slutlig allokering kvv'!$B$2:$AX$550,MATCH("Andel av bränsle i kvv som allokerats till värme, exklusive rökgaskondensering och hjälpel",'Slutlig allokering kvv'!$B$1:$AX$1,0),FALSE),"")</f>
        <v/>
      </c>
      <c r="AN389" s="195" t="str">
        <f t="shared" si="11"/>
        <v/>
      </c>
    </row>
    <row r="390" spans="1:40" x14ac:dyDescent="0.25">
      <c r="A390" s="2" t="s">
        <v>575</v>
      </c>
      <c r="B390" s="2" t="s">
        <v>577</v>
      </c>
      <c r="C390">
        <f>IFERROR(VLOOKUP($B390,Kraftvärmeprod!$B$1:$AH$479,MATCH(C$4,Kraftvärmeprod!$B$1:$AG$1,0),FALSE)/1,"")</f>
        <v>269.10000000000002</v>
      </c>
      <c r="D390">
        <f>IFERROR(VLOOKUP($B390,Kraftvärmeprod!$B$1:$AH$479,MATCH(D$4,Kraftvärmeprod!$B$1:$AG$1,0),FALSE)/1,"")</f>
        <v>102.3</v>
      </c>
      <c r="F390">
        <f>IFERROR(VLOOKUP($B390,Kraftvärmeprod!$B$1:$AJ$550,MATCH(F$4,Kraftvärmeprod!$B$1:$AJ$1,0),FALSE)/1,0)-IFERROR(VLOOKUP($B390,'Slutlig allokering kvv'!$B$2:$AJ$550,MATCH(F$4,'Slutlig allokering kvv'!$B$1:$AJ$1,0),FALSE)/1,0)</f>
        <v>0</v>
      </c>
      <c r="G390">
        <f>IFERROR(VLOOKUP($B390,Kraftvärmeprod!$B$1:$AJ$550,MATCH(G$4,Kraftvärmeprod!$B$1:$AJ$1,0),FALSE)/1,0)-IFERROR(VLOOKUP($B390,'Slutlig allokering kvv'!$B$2:$AJ$550,MATCH(G$4,'Slutlig allokering kvv'!$B$1:$AJ$1,0),FALSE)/1,0)</f>
        <v>0</v>
      </c>
      <c r="H390">
        <f>IFERROR(VLOOKUP($B390,Kraftvärmeprod!$B$1:$AJ$550,MATCH(H$4,Kraftvärmeprod!$B$1:$AJ$1,0),FALSE)/1,0)-IFERROR(VLOOKUP($B390,'Slutlig allokering kvv'!$B$2:$AJ$550,MATCH(H$4,'Slutlig allokering kvv'!$B$1:$AJ$1,0),FALSE)/1,0)</f>
        <v>0</v>
      </c>
      <c r="I390">
        <f>IFERROR(VLOOKUP($B390,Kraftvärmeprod!$B$1:$AJ$550,MATCH(I$4,Kraftvärmeprod!$B$1:$AJ$1,0),FALSE)/1,0)-IFERROR(VLOOKUP($B390,'Slutlig allokering kvv'!$B$2:$AJ$550,MATCH(I$4,'Slutlig allokering kvv'!$B$1:$AJ$1,0),FALSE)/1,0)</f>
        <v>0</v>
      </c>
      <c r="J390">
        <f>IFERROR(VLOOKUP($B390,Kraftvärmeprod!$B$1:$AJ$550,MATCH(J$4,Kraftvärmeprod!$B$1:$AJ$1,0),FALSE)/1,0)-IFERROR(VLOOKUP($B390,'Slutlig allokering kvv'!$B$2:$AJ$550,MATCH(J$4,'Slutlig allokering kvv'!$B$1:$AJ$1,0),FALSE)/1,0)</f>
        <v>0</v>
      </c>
      <c r="K390">
        <f>IFERROR(VLOOKUP($B390,Kraftvärmeprod!$B$1:$AJ$550,MATCH(K$4,Kraftvärmeprod!$B$1:$AJ$1,0),FALSE)/1,0)-IFERROR(VLOOKUP($B390,'Slutlig allokering kvv'!$B$2:$AJ$550,MATCH(K$4,'Slutlig allokering kvv'!$B$1:$AJ$1,0),FALSE)/1,0)</f>
        <v>0</v>
      </c>
      <c r="L390">
        <f>IFERROR(VLOOKUP($B390,Kraftvärmeprod!$B$1:$AJ$550,MATCH(L$4,Kraftvärmeprod!$B$1:$AJ$1,0),FALSE)/1,0)-IFERROR(VLOOKUP($B390,'Slutlig allokering kvv'!$B$2:$AJ$550,MATCH(L$4,'Slutlig allokering kvv'!$B$1:$AJ$1,0),FALSE)/1,0)</f>
        <v>0</v>
      </c>
      <c r="M390">
        <f>IFERROR(VLOOKUP($B390,Kraftvärmeprod!$B$1:$AJ$550,MATCH(M$4,Kraftvärmeprod!$B$1:$AJ$1,0),FALSE)/1,0)-IFERROR(VLOOKUP($B390,'Slutlig allokering kvv'!$B$2:$AJ$550,MATCH(M$4,'Slutlig allokering kvv'!$B$1:$AJ$1,0),FALSE)/1,0)</f>
        <v>0</v>
      </c>
      <c r="N390">
        <f>IFERROR(VLOOKUP($B390,Kraftvärmeprod!$B$1:$AJ$550,MATCH(N$4,Kraftvärmeprod!$B$1:$AJ$1,0),FALSE)/1,0)-IFERROR(VLOOKUP($B390,'Slutlig allokering kvv'!$B$2:$AJ$550,MATCH(N$4,'Slutlig allokering kvv'!$B$1:$AJ$1,0),FALSE)/1,0)</f>
        <v>3.9514700000000005</v>
      </c>
      <c r="O390">
        <f>IFERROR(VLOOKUP($B390,Kraftvärmeprod!$B$1:$AJ$550,MATCH(O$4,Kraftvärmeprod!$B$1:$AJ$1,0),FALSE)/1,0)-IFERROR(VLOOKUP($B390,'Slutlig allokering kvv'!$B$2:$AJ$550,MATCH(O$4,'Slutlig allokering kvv'!$B$1:$AJ$1,0),FALSE)/1,0)</f>
        <v>0</v>
      </c>
      <c r="P390">
        <f>IFERROR(VLOOKUP($B390,Kraftvärmeprod!$B$1:$AJ$550,MATCH(P$4,Kraftvärmeprod!$B$1:$AJ$1,0),FALSE)/1,0)-IFERROR(VLOOKUP($B390,'Slutlig allokering kvv'!$B$2:$AJ$550,MATCH(P$4,'Slutlig allokering kvv'!$B$1:$AJ$1,0),FALSE)/1,0)</f>
        <v>0</v>
      </c>
      <c r="Q390">
        <f>IFERROR(VLOOKUP($B390,Kraftvärmeprod!$B$1:$AJ$550,MATCH(Q$4,Kraftvärmeprod!$B$1:$AJ$1,0),FALSE)/1,0)-IFERROR(VLOOKUP($B390,'Slutlig allokering kvv'!$B$2:$AJ$550,MATCH(Q$4,'Slutlig allokering kvv'!$B$1:$AJ$1,0),FALSE)/1,0)</f>
        <v>0</v>
      </c>
      <c r="R390">
        <f>IFERROR(VLOOKUP($B390,Kraftvärmeprod!$B$1:$AJ$550,MATCH(R$4,Kraftvärmeprod!$B$1:$AJ$1,0),FALSE)/1,0)-IFERROR(VLOOKUP($B390,'Slutlig allokering kvv'!$B$2:$AJ$550,MATCH(R$4,'Slutlig allokering kvv'!$B$1:$AJ$1,0),FALSE)/1,0)</f>
        <v>0</v>
      </c>
      <c r="S390">
        <f>IFERROR(VLOOKUP($B390,Kraftvärmeprod!$B$1:$AJ$550,MATCH(S$4,Kraftvärmeprod!$B$1:$AJ$1,0),FALSE)/1,0)-IFERROR(VLOOKUP($B390,'Slutlig allokering kvv'!$B$2:$AJ$550,MATCH(S$4,'Slutlig allokering kvv'!$B$1:$AJ$1,0),FALSE)/1,0)</f>
        <v>0</v>
      </c>
      <c r="T390">
        <f>IFERROR(VLOOKUP($B390,Kraftvärmeprod!$B$1:$AJ$550,MATCH(T$4,Kraftvärmeprod!$B$1:$AJ$1,0),FALSE)/1,0)-IFERROR(VLOOKUP($B390,'Slutlig allokering kvv'!$B$2:$AJ$550,MATCH(T$4,'Slutlig allokering kvv'!$B$1:$AJ$1,0),FALSE)/1,0)</f>
        <v>0</v>
      </c>
      <c r="U390">
        <f>IFERROR(VLOOKUP($B390,Kraftvärmeprod!$B$1:$AJ$550,MATCH(U$4,Kraftvärmeprod!$B$1:$AJ$1,0),FALSE)/1,0)-IFERROR(VLOOKUP($B390,'Slutlig allokering kvv'!$B$2:$AJ$550,MATCH(U$4,'Slutlig allokering kvv'!$B$1:$AJ$1,0),FALSE)/1,0)</f>
        <v>0</v>
      </c>
      <c r="V390">
        <f>IFERROR(VLOOKUP($B390,Kraftvärmeprod!$B$1:$AJ$550,MATCH(V$4,Kraftvärmeprod!$B$1:$AJ$1,0),FALSE)/1,0)-IFERROR(VLOOKUP($B390,'Slutlig allokering kvv'!$B$2:$AJ$550,MATCH(V$4,'Slutlig allokering kvv'!$B$1:$AJ$1,0),FALSE)/1,0)</f>
        <v>220.41699999999997</v>
      </c>
      <c r="W390">
        <f>IFERROR(VLOOKUP($B390,Kraftvärmeprod!$B$1:$AJ$550,MATCH(W$4,Kraftvärmeprod!$B$1:$AJ$1,0),FALSE)/1,0)-IFERROR(VLOOKUP($B390,'Slutlig allokering kvv'!$B$2:$AJ$550,MATCH(W$4,'Slutlig allokering kvv'!$B$1:$AJ$1,0),FALSE)/1,0)</f>
        <v>0</v>
      </c>
      <c r="X390">
        <f>IFERROR(VLOOKUP($B390,Kraftvärmeprod!$B$1:$AJ$550,MATCH(X$4,Kraftvärmeprod!$B$1:$AJ$1,0),FALSE)/1,0)-IFERROR(VLOOKUP($B390,'Slutlig allokering kvv'!$B$2:$AJ$550,MATCH(X$4,'Slutlig allokering kvv'!$B$1:$AJ$1,0),FALSE)/1,0)</f>
        <v>0</v>
      </c>
      <c r="Y390">
        <f>IFERROR(VLOOKUP($B390,Kraftvärmeprod!$B$1:$AJ$550,MATCH(Y$4,Kraftvärmeprod!$B$1:$AJ$1,0),FALSE)/1,0)-IFERROR(VLOOKUP($B390,'Slutlig allokering kvv'!$B$2:$AJ$550,MATCH(Y$4,'Slutlig allokering kvv'!$B$1:$AJ$1,0),FALSE)/1,0)</f>
        <v>0</v>
      </c>
      <c r="Z390">
        <f>IFERROR(VLOOKUP($B390,Kraftvärmeprod!$B$1:$AJ$550,MATCH(Z$4,Kraftvärmeprod!$B$1:$AJ$1,0),FALSE)/1,0)-IFERROR(VLOOKUP($B390,'Slutlig allokering kvv'!$B$2:$AJ$550,MATCH(Z$4,'Slutlig allokering kvv'!$B$1:$AJ$1,0),FALSE)/1,0)</f>
        <v>0</v>
      </c>
      <c r="AA390">
        <f>IFERROR(VLOOKUP($B390,Kraftvärmeprod!$B$1:$AJ$550,MATCH(AA$4,Kraftvärmeprod!$B$1:$AJ$1,0),FALSE)/1,0)-IFERROR(VLOOKUP($B390,'Slutlig allokering kvv'!$B$2:$AJ$550,MATCH(AA$4,'Slutlig allokering kvv'!$B$1:$AJ$1,0),FALSE)/1,0)</f>
        <v>0</v>
      </c>
      <c r="AB390">
        <f>IFERROR(VLOOKUP($B390,Kraftvärmeprod!$B$1:$AJ$550,MATCH(AB$4,Kraftvärmeprod!$B$1:$AJ$1,0),FALSE)/1,0)-IFERROR(VLOOKUP($B390,'Slutlig allokering kvv'!$B$2:$AJ$550,MATCH(AB$4,'Slutlig allokering kvv'!$B$1:$AJ$1,0),FALSE)/1,0)</f>
        <v>0</v>
      </c>
      <c r="AC390">
        <f>IFERROR(VLOOKUP($B390,Kraftvärmeprod!$B$1:$AJ$550,MATCH(AC$4,Kraftvärmeprod!$B$1:$AJ$1,0),FALSE)/1,0)-IFERROR(VLOOKUP($B390,'Slutlig allokering kvv'!$B$2:$AJ$550,MATCH(AC$4,'Slutlig allokering kvv'!$B$1:$AJ$1,0),FALSE)/1,0)</f>
        <v>0</v>
      </c>
      <c r="AD390">
        <f>IFERROR(VLOOKUP($B390,Miljö!$B$1:$E$471,MATCH("Hjälpel kraftvärme (GWh)",Miljö!$B$1:$E$1,0),FALSE)/1,0)-IFERROR(VLOOKUP($B390,'Slutlig allokering kvv'!$B$2:$AJ$550,MATCH(AD$4,'Slutlig allokering kvv'!$B$1:$AJ$1,0),FALSE)/1,0)</f>
        <v>7.4152500000000003</v>
      </c>
      <c r="AH390">
        <f t="shared" ref="AH390:AH453" si="12">SUM(F390:AB390)</f>
        <v>224.36846999999997</v>
      </c>
      <c r="AJ390">
        <f>IFERROR(VLOOKUP($B390,'Slutlig allokering kvv'!$B$2:$AX$550,MATCH("Summa slutlig allokerad tillförd energi (utan hjälpel och rökgaskondensering):",'Slutlig allokering kvv'!$B$1:$AX$1,0),FALSE)/1,"")</f>
        <v>226.47153</v>
      </c>
      <c r="AL390" s="195">
        <f>IFERROR(1-VLOOKUP($B390,'Slutlig allokering kvv'!$B$2:$AX$550,MATCH("Andel av bränsle i kvv som allokerats till värme, exklusive rökgaskondensering och hjälpel",'Slutlig allokering kvv'!$B$1:$AX$1,0),FALSE),"")</f>
        <v>0.49766762044184187</v>
      </c>
      <c r="AN390" s="195">
        <f t="shared" ref="AN390:AN453" si="13">IFERROR(AH390/(AH390+AJ390),"")</f>
        <v>0.49766762044184187</v>
      </c>
    </row>
    <row r="391" spans="1:40" x14ac:dyDescent="0.25">
      <c r="A391" s="2" t="s">
        <v>575</v>
      </c>
      <c r="B391" s="2" t="s">
        <v>578</v>
      </c>
      <c r="C391" t="str">
        <f>IFERROR(VLOOKUP($B391,Kraftvärmeprod!$B$1:$AH$479,MATCH(C$4,Kraftvärmeprod!$B$1:$AG$1,0),FALSE)/1,"")</f>
        <v/>
      </c>
      <c r="D391" t="str">
        <f>IFERROR(VLOOKUP($B391,Kraftvärmeprod!$B$1:$AH$479,MATCH(D$4,Kraftvärmeprod!$B$1:$AG$1,0),FALSE)/1,"")</f>
        <v/>
      </c>
      <c r="F391">
        <f>IFERROR(VLOOKUP($B391,Kraftvärmeprod!$B$1:$AJ$550,MATCH(F$4,Kraftvärmeprod!$B$1:$AJ$1,0),FALSE)/1,0)-IFERROR(VLOOKUP($B391,'Slutlig allokering kvv'!$B$2:$AJ$550,MATCH(F$4,'Slutlig allokering kvv'!$B$1:$AJ$1,0),FALSE)/1,0)</f>
        <v>0</v>
      </c>
      <c r="G391">
        <f>IFERROR(VLOOKUP($B391,Kraftvärmeprod!$B$1:$AJ$550,MATCH(G$4,Kraftvärmeprod!$B$1:$AJ$1,0),FALSE)/1,0)-IFERROR(VLOOKUP($B391,'Slutlig allokering kvv'!$B$2:$AJ$550,MATCH(G$4,'Slutlig allokering kvv'!$B$1:$AJ$1,0),FALSE)/1,0)</f>
        <v>0</v>
      </c>
      <c r="H391">
        <f>IFERROR(VLOOKUP($B391,Kraftvärmeprod!$B$1:$AJ$550,MATCH(H$4,Kraftvärmeprod!$B$1:$AJ$1,0),FALSE)/1,0)-IFERROR(VLOOKUP($B391,'Slutlig allokering kvv'!$B$2:$AJ$550,MATCH(H$4,'Slutlig allokering kvv'!$B$1:$AJ$1,0),FALSE)/1,0)</f>
        <v>0</v>
      </c>
      <c r="I391">
        <f>IFERROR(VLOOKUP($B391,Kraftvärmeprod!$B$1:$AJ$550,MATCH(I$4,Kraftvärmeprod!$B$1:$AJ$1,0),FALSE)/1,0)-IFERROR(VLOOKUP($B391,'Slutlig allokering kvv'!$B$2:$AJ$550,MATCH(I$4,'Slutlig allokering kvv'!$B$1:$AJ$1,0),FALSE)/1,0)</f>
        <v>0</v>
      </c>
      <c r="J391">
        <f>IFERROR(VLOOKUP($B391,Kraftvärmeprod!$B$1:$AJ$550,MATCH(J$4,Kraftvärmeprod!$B$1:$AJ$1,0),FALSE)/1,0)-IFERROR(VLOOKUP($B391,'Slutlig allokering kvv'!$B$2:$AJ$550,MATCH(J$4,'Slutlig allokering kvv'!$B$1:$AJ$1,0),FALSE)/1,0)</f>
        <v>0</v>
      </c>
      <c r="K391">
        <f>IFERROR(VLOOKUP($B391,Kraftvärmeprod!$B$1:$AJ$550,MATCH(K$4,Kraftvärmeprod!$B$1:$AJ$1,0),FALSE)/1,0)-IFERROR(VLOOKUP($B391,'Slutlig allokering kvv'!$B$2:$AJ$550,MATCH(K$4,'Slutlig allokering kvv'!$B$1:$AJ$1,0),FALSE)/1,0)</f>
        <v>0</v>
      </c>
      <c r="L391">
        <f>IFERROR(VLOOKUP($B391,Kraftvärmeprod!$B$1:$AJ$550,MATCH(L$4,Kraftvärmeprod!$B$1:$AJ$1,0),FALSE)/1,0)-IFERROR(VLOOKUP($B391,'Slutlig allokering kvv'!$B$2:$AJ$550,MATCH(L$4,'Slutlig allokering kvv'!$B$1:$AJ$1,0),FALSE)/1,0)</f>
        <v>0</v>
      </c>
      <c r="M391">
        <f>IFERROR(VLOOKUP($B391,Kraftvärmeprod!$B$1:$AJ$550,MATCH(M$4,Kraftvärmeprod!$B$1:$AJ$1,0),FALSE)/1,0)-IFERROR(VLOOKUP($B391,'Slutlig allokering kvv'!$B$2:$AJ$550,MATCH(M$4,'Slutlig allokering kvv'!$B$1:$AJ$1,0),FALSE)/1,0)</f>
        <v>0</v>
      </c>
      <c r="N391">
        <f>IFERROR(VLOOKUP($B391,Kraftvärmeprod!$B$1:$AJ$550,MATCH(N$4,Kraftvärmeprod!$B$1:$AJ$1,0),FALSE)/1,0)-IFERROR(VLOOKUP($B391,'Slutlig allokering kvv'!$B$2:$AJ$550,MATCH(N$4,'Slutlig allokering kvv'!$B$1:$AJ$1,0),FALSE)/1,0)</f>
        <v>0</v>
      </c>
      <c r="O391">
        <f>IFERROR(VLOOKUP($B391,Kraftvärmeprod!$B$1:$AJ$550,MATCH(O$4,Kraftvärmeprod!$B$1:$AJ$1,0),FALSE)/1,0)-IFERROR(VLOOKUP($B391,'Slutlig allokering kvv'!$B$2:$AJ$550,MATCH(O$4,'Slutlig allokering kvv'!$B$1:$AJ$1,0),FALSE)/1,0)</f>
        <v>0</v>
      </c>
      <c r="P391">
        <f>IFERROR(VLOOKUP($B391,Kraftvärmeprod!$B$1:$AJ$550,MATCH(P$4,Kraftvärmeprod!$B$1:$AJ$1,0),FALSE)/1,0)-IFERROR(VLOOKUP($B391,'Slutlig allokering kvv'!$B$2:$AJ$550,MATCH(P$4,'Slutlig allokering kvv'!$B$1:$AJ$1,0),FALSE)/1,0)</f>
        <v>0</v>
      </c>
      <c r="Q391">
        <f>IFERROR(VLOOKUP($B391,Kraftvärmeprod!$B$1:$AJ$550,MATCH(Q$4,Kraftvärmeprod!$B$1:$AJ$1,0),FALSE)/1,0)-IFERROR(VLOOKUP($B391,'Slutlig allokering kvv'!$B$2:$AJ$550,MATCH(Q$4,'Slutlig allokering kvv'!$B$1:$AJ$1,0),FALSE)/1,0)</f>
        <v>0</v>
      </c>
      <c r="R391">
        <f>IFERROR(VLOOKUP($B391,Kraftvärmeprod!$B$1:$AJ$550,MATCH(R$4,Kraftvärmeprod!$B$1:$AJ$1,0),FALSE)/1,0)-IFERROR(VLOOKUP($B391,'Slutlig allokering kvv'!$B$2:$AJ$550,MATCH(R$4,'Slutlig allokering kvv'!$B$1:$AJ$1,0),FALSE)/1,0)</f>
        <v>0</v>
      </c>
      <c r="S391">
        <f>IFERROR(VLOOKUP($B391,Kraftvärmeprod!$B$1:$AJ$550,MATCH(S$4,Kraftvärmeprod!$B$1:$AJ$1,0),FALSE)/1,0)-IFERROR(VLOOKUP($B391,'Slutlig allokering kvv'!$B$2:$AJ$550,MATCH(S$4,'Slutlig allokering kvv'!$B$1:$AJ$1,0),FALSE)/1,0)</f>
        <v>0</v>
      </c>
      <c r="T391">
        <f>IFERROR(VLOOKUP($B391,Kraftvärmeprod!$B$1:$AJ$550,MATCH(T$4,Kraftvärmeprod!$B$1:$AJ$1,0),FALSE)/1,0)-IFERROR(VLOOKUP($B391,'Slutlig allokering kvv'!$B$2:$AJ$550,MATCH(T$4,'Slutlig allokering kvv'!$B$1:$AJ$1,0),FALSE)/1,0)</f>
        <v>0</v>
      </c>
      <c r="U391">
        <f>IFERROR(VLOOKUP($B391,Kraftvärmeprod!$B$1:$AJ$550,MATCH(U$4,Kraftvärmeprod!$B$1:$AJ$1,0),FALSE)/1,0)-IFERROR(VLOOKUP($B391,'Slutlig allokering kvv'!$B$2:$AJ$550,MATCH(U$4,'Slutlig allokering kvv'!$B$1:$AJ$1,0),FALSE)/1,0)</f>
        <v>0</v>
      </c>
      <c r="V391">
        <f>IFERROR(VLOOKUP($B391,Kraftvärmeprod!$B$1:$AJ$550,MATCH(V$4,Kraftvärmeprod!$B$1:$AJ$1,0),FALSE)/1,0)-IFERROR(VLOOKUP($B391,'Slutlig allokering kvv'!$B$2:$AJ$550,MATCH(V$4,'Slutlig allokering kvv'!$B$1:$AJ$1,0),FALSE)/1,0)</f>
        <v>0</v>
      </c>
      <c r="W391">
        <f>IFERROR(VLOOKUP($B391,Kraftvärmeprod!$B$1:$AJ$550,MATCH(W$4,Kraftvärmeprod!$B$1:$AJ$1,0),FALSE)/1,0)-IFERROR(VLOOKUP($B391,'Slutlig allokering kvv'!$B$2:$AJ$550,MATCH(W$4,'Slutlig allokering kvv'!$B$1:$AJ$1,0),FALSE)/1,0)</f>
        <v>0</v>
      </c>
      <c r="X391">
        <f>IFERROR(VLOOKUP($B391,Kraftvärmeprod!$B$1:$AJ$550,MATCH(X$4,Kraftvärmeprod!$B$1:$AJ$1,0),FALSE)/1,0)-IFERROR(VLOOKUP($B391,'Slutlig allokering kvv'!$B$2:$AJ$550,MATCH(X$4,'Slutlig allokering kvv'!$B$1:$AJ$1,0),FALSE)/1,0)</f>
        <v>0</v>
      </c>
      <c r="Y391">
        <f>IFERROR(VLOOKUP($B391,Kraftvärmeprod!$B$1:$AJ$550,MATCH(Y$4,Kraftvärmeprod!$B$1:$AJ$1,0),FALSE)/1,0)-IFERROR(VLOOKUP($B391,'Slutlig allokering kvv'!$B$2:$AJ$550,MATCH(Y$4,'Slutlig allokering kvv'!$B$1:$AJ$1,0),FALSE)/1,0)</f>
        <v>0</v>
      </c>
      <c r="Z391">
        <f>IFERROR(VLOOKUP($B391,Kraftvärmeprod!$B$1:$AJ$550,MATCH(Z$4,Kraftvärmeprod!$B$1:$AJ$1,0),FALSE)/1,0)-IFERROR(VLOOKUP($B391,'Slutlig allokering kvv'!$B$2:$AJ$550,MATCH(Z$4,'Slutlig allokering kvv'!$B$1:$AJ$1,0),FALSE)/1,0)</f>
        <v>0</v>
      </c>
      <c r="AA391">
        <f>IFERROR(VLOOKUP($B391,Kraftvärmeprod!$B$1:$AJ$550,MATCH(AA$4,Kraftvärmeprod!$B$1:$AJ$1,0),FALSE)/1,0)-IFERROR(VLOOKUP($B391,'Slutlig allokering kvv'!$B$2:$AJ$550,MATCH(AA$4,'Slutlig allokering kvv'!$B$1:$AJ$1,0),FALSE)/1,0)</f>
        <v>0</v>
      </c>
      <c r="AB391">
        <f>IFERROR(VLOOKUP($B391,Kraftvärmeprod!$B$1:$AJ$550,MATCH(AB$4,Kraftvärmeprod!$B$1:$AJ$1,0),FALSE)/1,0)-IFERROR(VLOOKUP($B391,'Slutlig allokering kvv'!$B$2:$AJ$550,MATCH(AB$4,'Slutlig allokering kvv'!$B$1:$AJ$1,0),FALSE)/1,0)</f>
        <v>0</v>
      </c>
      <c r="AC391">
        <f>IFERROR(VLOOKUP($B391,Kraftvärmeprod!$B$1:$AJ$550,MATCH(AC$4,Kraftvärmeprod!$B$1:$AJ$1,0),FALSE)/1,0)-IFERROR(VLOOKUP($B391,'Slutlig allokering kvv'!$B$2:$AJ$550,MATCH(AC$4,'Slutlig allokering kvv'!$B$1:$AJ$1,0),FALSE)/1,0)</f>
        <v>0</v>
      </c>
      <c r="AD391">
        <f>IFERROR(VLOOKUP($B391,Miljö!$B$1:$E$471,MATCH("Hjälpel kraftvärme (GWh)",Miljö!$B$1:$E$1,0),FALSE)/1,0)-IFERROR(VLOOKUP($B391,'Slutlig allokering kvv'!$B$2:$AJ$550,MATCH(AD$4,'Slutlig allokering kvv'!$B$1:$AJ$1,0),FALSE)/1,0)</f>
        <v>0</v>
      </c>
      <c r="AH391">
        <f t="shared" si="12"/>
        <v>0</v>
      </c>
      <c r="AJ391">
        <f>IFERROR(VLOOKUP($B391,'Slutlig allokering kvv'!$B$2:$AX$550,MATCH("Summa slutlig allokerad tillförd energi (utan hjälpel och rökgaskondensering):",'Slutlig allokering kvv'!$B$1:$AX$1,0),FALSE)/1,"")</f>
        <v>0</v>
      </c>
      <c r="AL391" s="195" t="str">
        <f>IFERROR(1-VLOOKUP($B391,'Slutlig allokering kvv'!$B$2:$AX$550,MATCH("Andel av bränsle i kvv som allokerats till värme, exklusive rökgaskondensering och hjälpel",'Slutlig allokering kvv'!$B$1:$AX$1,0),FALSE),"")</f>
        <v/>
      </c>
      <c r="AN391" s="195" t="str">
        <f t="shared" si="13"/>
        <v/>
      </c>
    </row>
    <row r="392" spans="1:40" x14ac:dyDescent="0.25">
      <c r="A392" s="2" t="s">
        <v>575</v>
      </c>
      <c r="B392" s="2" t="s">
        <v>579</v>
      </c>
      <c r="C392" t="str">
        <f>IFERROR(VLOOKUP($B392,Kraftvärmeprod!$B$1:$AH$479,MATCH(C$4,Kraftvärmeprod!$B$1:$AG$1,0),FALSE)/1,"")</f>
        <v/>
      </c>
      <c r="D392" t="str">
        <f>IFERROR(VLOOKUP($B392,Kraftvärmeprod!$B$1:$AH$479,MATCH(D$4,Kraftvärmeprod!$B$1:$AG$1,0),FALSE)/1,"")</f>
        <v/>
      </c>
      <c r="F392">
        <f>IFERROR(VLOOKUP($B392,Kraftvärmeprod!$B$1:$AJ$550,MATCH(F$4,Kraftvärmeprod!$B$1:$AJ$1,0),FALSE)/1,0)-IFERROR(VLOOKUP($B392,'Slutlig allokering kvv'!$B$2:$AJ$550,MATCH(F$4,'Slutlig allokering kvv'!$B$1:$AJ$1,0),FALSE)/1,0)</f>
        <v>0</v>
      </c>
      <c r="G392">
        <f>IFERROR(VLOOKUP($B392,Kraftvärmeprod!$B$1:$AJ$550,MATCH(G$4,Kraftvärmeprod!$B$1:$AJ$1,0),FALSE)/1,0)-IFERROR(VLOOKUP($B392,'Slutlig allokering kvv'!$B$2:$AJ$550,MATCH(G$4,'Slutlig allokering kvv'!$B$1:$AJ$1,0),FALSE)/1,0)</f>
        <v>0</v>
      </c>
      <c r="H392">
        <f>IFERROR(VLOOKUP($B392,Kraftvärmeprod!$B$1:$AJ$550,MATCH(H$4,Kraftvärmeprod!$B$1:$AJ$1,0),FALSE)/1,0)-IFERROR(VLOOKUP($B392,'Slutlig allokering kvv'!$B$2:$AJ$550,MATCH(H$4,'Slutlig allokering kvv'!$B$1:$AJ$1,0),FALSE)/1,0)</f>
        <v>0</v>
      </c>
      <c r="I392">
        <f>IFERROR(VLOOKUP($B392,Kraftvärmeprod!$B$1:$AJ$550,MATCH(I$4,Kraftvärmeprod!$B$1:$AJ$1,0),FALSE)/1,0)-IFERROR(VLOOKUP($B392,'Slutlig allokering kvv'!$B$2:$AJ$550,MATCH(I$4,'Slutlig allokering kvv'!$B$1:$AJ$1,0),FALSE)/1,0)</f>
        <v>0</v>
      </c>
      <c r="J392">
        <f>IFERROR(VLOOKUP($B392,Kraftvärmeprod!$B$1:$AJ$550,MATCH(J$4,Kraftvärmeprod!$B$1:$AJ$1,0),FALSE)/1,0)-IFERROR(VLOOKUP($B392,'Slutlig allokering kvv'!$B$2:$AJ$550,MATCH(J$4,'Slutlig allokering kvv'!$B$1:$AJ$1,0),FALSE)/1,0)</f>
        <v>0</v>
      </c>
      <c r="K392">
        <f>IFERROR(VLOOKUP($B392,Kraftvärmeprod!$B$1:$AJ$550,MATCH(K$4,Kraftvärmeprod!$B$1:$AJ$1,0),FALSE)/1,0)-IFERROR(VLOOKUP($B392,'Slutlig allokering kvv'!$B$2:$AJ$550,MATCH(K$4,'Slutlig allokering kvv'!$B$1:$AJ$1,0),FALSE)/1,0)</f>
        <v>0</v>
      </c>
      <c r="L392">
        <f>IFERROR(VLOOKUP($B392,Kraftvärmeprod!$B$1:$AJ$550,MATCH(L$4,Kraftvärmeprod!$B$1:$AJ$1,0),FALSE)/1,0)-IFERROR(VLOOKUP($B392,'Slutlig allokering kvv'!$B$2:$AJ$550,MATCH(L$4,'Slutlig allokering kvv'!$B$1:$AJ$1,0),FALSE)/1,0)</f>
        <v>0</v>
      </c>
      <c r="M392">
        <f>IFERROR(VLOOKUP($B392,Kraftvärmeprod!$B$1:$AJ$550,MATCH(M$4,Kraftvärmeprod!$B$1:$AJ$1,0),FALSE)/1,0)-IFERROR(VLOOKUP($B392,'Slutlig allokering kvv'!$B$2:$AJ$550,MATCH(M$4,'Slutlig allokering kvv'!$B$1:$AJ$1,0),FALSE)/1,0)</f>
        <v>0</v>
      </c>
      <c r="N392">
        <f>IFERROR(VLOOKUP($B392,Kraftvärmeprod!$B$1:$AJ$550,MATCH(N$4,Kraftvärmeprod!$B$1:$AJ$1,0),FALSE)/1,0)-IFERROR(VLOOKUP($B392,'Slutlig allokering kvv'!$B$2:$AJ$550,MATCH(N$4,'Slutlig allokering kvv'!$B$1:$AJ$1,0),FALSE)/1,0)</f>
        <v>0</v>
      </c>
      <c r="O392">
        <f>IFERROR(VLOOKUP($B392,Kraftvärmeprod!$B$1:$AJ$550,MATCH(O$4,Kraftvärmeprod!$B$1:$AJ$1,0),FALSE)/1,0)-IFERROR(VLOOKUP($B392,'Slutlig allokering kvv'!$B$2:$AJ$550,MATCH(O$4,'Slutlig allokering kvv'!$B$1:$AJ$1,0),FALSE)/1,0)</f>
        <v>0</v>
      </c>
      <c r="P392">
        <f>IFERROR(VLOOKUP($B392,Kraftvärmeprod!$B$1:$AJ$550,MATCH(P$4,Kraftvärmeprod!$B$1:$AJ$1,0),FALSE)/1,0)-IFERROR(VLOOKUP($B392,'Slutlig allokering kvv'!$B$2:$AJ$550,MATCH(P$4,'Slutlig allokering kvv'!$B$1:$AJ$1,0),FALSE)/1,0)</f>
        <v>0</v>
      </c>
      <c r="Q392">
        <f>IFERROR(VLOOKUP($B392,Kraftvärmeprod!$B$1:$AJ$550,MATCH(Q$4,Kraftvärmeprod!$B$1:$AJ$1,0),FALSE)/1,0)-IFERROR(VLOOKUP($B392,'Slutlig allokering kvv'!$B$2:$AJ$550,MATCH(Q$4,'Slutlig allokering kvv'!$B$1:$AJ$1,0),FALSE)/1,0)</f>
        <v>0</v>
      </c>
      <c r="R392">
        <f>IFERROR(VLOOKUP($B392,Kraftvärmeprod!$B$1:$AJ$550,MATCH(R$4,Kraftvärmeprod!$B$1:$AJ$1,0),FALSE)/1,0)-IFERROR(VLOOKUP($B392,'Slutlig allokering kvv'!$B$2:$AJ$550,MATCH(R$4,'Slutlig allokering kvv'!$B$1:$AJ$1,0),FALSE)/1,0)</f>
        <v>0</v>
      </c>
      <c r="S392">
        <f>IFERROR(VLOOKUP($B392,Kraftvärmeprod!$B$1:$AJ$550,MATCH(S$4,Kraftvärmeprod!$B$1:$AJ$1,0),FALSE)/1,0)-IFERROR(VLOOKUP($B392,'Slutlig allokering kvv'!$B$2:$AJ$550,MATCH(S$4,'Slutlig allokering kvv'!$B$1:$AJ$1,0),FALSE)/1,0)</f>
        <v>0</v>
      </c>
      <c r="T392">
        <f>IFERROR(VLOOKUP($B392,Kraftvärmeprod!$B$1:$AJ$550,MATCH(T$4,Kraftvärmeprod!$B$1:$AJ$1,0),FALSE)/1,0)-IFERROR(VLOOKUP($B392,'Slutlig allokering kvv'!$B$2:$AJ$550,MATCH(T$4,'Slutlig allokering kvv'!$B$1:$AJ$1,0),FALSE)/1,0)</f>
        <v>0</v>
      </c>
      <c r="U392">
        <f>IFERROR(VLOOKUP($B392,Kraftvärmeprod!$B$1:$AJ$550,MATCH(U$4,Kraftvärmeprod!$B$1:$AJ$1,0),FALSE)/1,0)-IFERROR(VLOOKUP($B392,'Slutlig allokering kvv'!$B$2:$AJ$550,MATCH(U$4,'Slutlig allokering kvv'!$B$1:$AJ$1,0),FALSE)/1,0)</f>
        <v>0</v>
      </c>
      <c r="V392">
        <f>IFERROR(VLOOKUP($B392,Kraftvärmeprod!$B$1:$AJ$550,MATCH(V$4,Kraftvärmeprod!$B$1:$AJ$1,0),FALSE)/1,0)-IFERROR(VLOOKUP($B392,'Slutlig allokering kvv'!$B$2:$AJ$550,MATCH(V$4,'Slutlig allokering kvv'!$B$1:$AJ$1,0),FALSE)/1,0)</f>
        <v>0</v>
      </c>
      <c r="W392">
        <f>IFERROR(VLOOKUP($B392,Kraftvärmeprod!$B$1:$AJ$550,MATCH(W$4,Kraftvärmeprod!$B$1:$AJ$1,0),FALSE)/1,0)-IFERROR(VLOOKUP($B392,'Slutlig allokering kvv'!$B$2:$AJ$550,MATCH(W$4,'Slutlig allokering kvv'!$B$1:$AJ$1,0),FALSE)/1,0)</f>
        <v>0</v>
      </c>
      <c r="X392">
        <f>IFERROR(VLOOKUP($B392,Kraftvärmeprod!$B$1:$AJ$550,MATCH(X$4,Kraftvärmeprod!$B$1:$AJ$1,0),FALSE)/1,0)-IFERROR(VLOOKUP($B392,'Slutlig allokering kvv'!$B$2:$AJ$550,MATCH(X$4,'Slutlig allokering kvv'!$B$1:$AJ$1,0),FALSE)/1,0)</f>
        <v>0</v>
      </c>
      <c r="Y392">
        <f>IFERROR(VLOOKUP($B392,Kraftvärmeprod!$B$1:$AJ$550,MATCH(Y$4,Kraftvärmeprod!$B$1:$AJ$1,0),FALSE)/1,0)-IFERROR(VLOOKUP($B392,'Slutlig allokering kvv'!$B$2:$AJ$550,MATCH(Y$4,'Slutlig allokering kvv'!$B$1:$AJ$1,0),FALSE)/1,0)</f>
        <v>0</v>
      </c>
      <c r="Z392">
        <f>IFERROR(VLOOKUP($B392,Kraftvärmeprod!$B$1:$AJ$550,MATCH(Z$4,Kraftvärmeprod!$B$1:$AJ$1,0),FALSE)/1,0)-IFERROR(VLOOKUP($B392,'Slutlig allokering kvv'!$B$2:$AJ$550,MATCH(Z$4,'Slutlig allokering kvv'!$B$1:$AJ$1,0),FALSE)/1,0)</f>
        <v>0</v>
      </c>
      <c r="AA392">
        <f>IFERROR(VLOOKUP($B392,Kraftvärmeprod!$B$1:$AJ$550,MATCH(AA$4,Kraftvärmeprod!$B$1:$AJ$1,0),FALSE)/1,0)-IFERROR(VLOOKUP($B392,'Slutlig allokering kvv'!$B$2:$AJ$550,MATCH(AA$4,'Slutlig allokering kvv'!$B$1:$AJ$1,0),FALSE)/1,0)</f>
        <v>0</v>
      </c>
      <c r="AB392">
        <f>IFERROR(VLOOKUP($B392,Kraftvärmeprod!$B$1:$AJ$550,MATCH(AB$4,Kraftvärmeprod!$B$1:$AJ$1,0),FALSE)/1,0)-IFERROR(VLOOKUP($B392,'Slutlig allokering kvv'!$B$2:$AJ$550,MATCH(AB$4,'Slutlig allokering kvv'!$B$1:$AJ$1,0),FALSE)/1,0)</f>
        <v>0</v>
      </c>
      <c r="AC392">
        <f>IFERROR(VLOOKUP($B392,Kraftvärmeprod!$B$1:$AJ$550,MATCH(AC$4,Kraftvärmeprod!$B$1:$AJ$1,0),FALSE)/1,0)-IFERROR(VLOOKUP($B392,'Slutlig allokering kvv'!$B$2:$AJ$550,MATCH(AC$4,'Slutlig allokering kvv'!$B$1:$AJ$1,0),FALSE)/1,0)</f>
        <v>0</v>
      </c>
      <c r="AD392">
        <f>IFERROR(VLOOKUP($B392,Miljö!$B$1:$E$471,MATCH("Hjälpel kraftvärme (GWh)",Miljö!$B$1:$E$1,0),FALSE)/1,0)-IFERROR(VLOOKUP($B392,'Slutlig allokering kvv'!$B$2:$AJ$550,MATCH(AD$4,'Slutlig allokering kvv'!$B$1:$AJ$1,0),FALSE)/1,0)</f>
        <v>0</v>
      </c>
      <c r="AH392">
        <f t="shared" si="12"/>
        <v>0</v>
      </c>
      <c r="AJ392">
        <f>IFERROR(VLOOKUP($B392,'Slutlig allokering kvv'!$B$2:$AX$550,MATCH("Summa slutlig allokerad tillförd energi (utan hjälpel och rökgaskondensering):",'Slutlig allokering kvv'!$B$1:$AX$1,0),FALSE)/1,"")</f>
        <v>0</v>
      </c>
      <c r="AL392" s="195" t="str">
        <f>IFERROR(1-VLOOKUP($B392,'Slutlig allokering kvv'!$B$2:$AX$550,MATCH("Andel av bränsle i kvv som allokerats till värme, exklusive rökgaskondensering och hjälpel",'Slutlig allokering kvv'!$B$1:$AX$1,0),FALSE),"")</f>
        <v/>
      </c>
      <c r="AN392" s="195" t="str">
        <f t="shared" si="13"/>
        <v/>
      </c>
    </row>
    <row r="393" spans="1:40" x14ac:dyDescent="0.25">
      <c r="A393" s="2" t="s">
        <v>575</v>
      </c>
      <c r="B393" s="2" t="s">
        <v>580</v>
      </c>
      <c r="C393" t="str">
        <f>IFERROR(VLOOKUP($B393,Kraftvärmeprod!$B$1:$AH$479,MATCH(C$4,Kraftvärmeprod!$B$1:$AG$1,0),FALSE)/1,"")</f>
        <v/>
      </c>
      <c r="D393" t="str">
        <f>IFERROR(VLOOKUP($B393,Kraftvärmeprod!$B$1:$AH$479,MATCH(D$4,Kraftvärmeprod!$B$1:$AG$1,0),FALSE)/1,"")</f>
        <v/>
      </c>
      <c r="F393">
        <f>IFERROR(VLOOKUP($B393,Kraftvärmeprod!$B$1:$AJ$550,MATCH(F$4,Kraftvärmeprod!$B$1:$AJ$1,0),FALSE)/1,0)-IFERROR(VLOOKUP($B393,'Slutlig allokering kvv'!$B$2:$AJ$550,MATCH(F$4,'Slutlig allokering kvv'!$B$1:$AJ$1,0),FALSE)/1,0)</f>
        <v>0</v>
      </c>
      <c r="G393">
        <f>IFERROR(VLOOKUP($B393,Kraftvärmeprod!$B$1:$AJ$550,MATCH(G$4,Kraftvärmeprod!$B$1:$AJ$1,0),FALSE)/1,0)-IFERROR(VLOOKUP($B393,'Slutlig allokering kvv'!$B$2:$AJ$550,MATCH(G$4,'Slutlig allokering kvv'!$B$1:$AJ$1,0),FALSE)/1,0)</f>
        <v>0</v>
      </c>
      <c r="H393">
        <f>IFERROR(VLOOKUP($B393,Kraftvärmeprod!$B$1:$AJ$550,MATCH(H$4,Kraftvärmeprod!$B$1:$AJ$1,0),FALSE)/1,0)-IFERROR(VLOOKUP($B393,'Slutlig allokering kvv'!$B$2:$AJ$550,MATCH(H$4,'Slutlig allokering kvv'!$B$1:$AJ$1,0),FALSE)/1,0)</f>
        <v>0</v>
      </c>
      <c r="I393">
        <f>IFERROR(VLOOKUP($B393,Kraftvärmeprod!$B$1:$AJ$550,MATCH(I$4,Kraftvärmeprod!$B$1:$AJ$1,0),FALSE)/1,0)-IFERROR(VLOOKUP($B393,'Slutlig allokering kvv'!$B$2:$AJ$550,MATCH(I$4,'Slutlig allokering kvv'!$B$1:$AJ$1,0),FALSE)/1,0)</f>
        <v>0</v>
      </c>
      <c r="J393">
        <f>IFERROR(VLOOKUP($B393,Kraftvärmeprod!$B$1:$AJ$550,MATCH(J$4,Kraftvärmeprod!$B$1:$AJ$1,0),FALSE)/1,0)-IFERROR(VLOOKUP($B393,'Slutlig allokering kvv'!$B$2:$AJ$550,MATCH(J$4,'Slutlig allokering kvv'!$B$1:$AJ$1,0),FALSE)/1,0)</f>
        <v>0</v>
      </c>
      <c r="K393">
        <f>IFERROR(VLOOKUP($B393,Kraftvärmeprod!$B$1:$AJ$550,MATCH(K$4,Kraftvärmeprod!$B$1:$AJ$1,0),FALSE)/1,0)-IFERROR(VLOOKUP($B393,'Slutlig allokering kvv'!$B$2:$AJ$550,MATCH(K$4,'Slutlig allokering kvv'!$B$1:$AJ$1,0),FALSE)/1,0)</f>
        <v>0</v>
      </c>
      <c r="L393">
        <f>IFERROR(VLOOKUP($B393,Kraftvärmeprod!$B$1:$AJ$550,MATCH(L$4,Kraftvärmeprod!$B$1:$AJ$1,0),FALSE)/1,0)-IFERROR(VLOOKUP($B393,'Slutlig allokering kvv'!$B$2:$AJ$550,MATCH(L$4,'Slutlig allokering kvv'!$B$1:$AJ$1,0),FALSE)/1,0)</f>
        <v>0</v>
      </c>
      <c r="M393">
        <f>IFERROR(VLOOKUP($B393,Kraftvärmeprod!$B$1:$AJ$550,MATCH(M$4,Kraftvärmeprod!$B$1:$AJ$1,0),FALSE)/1,0)-IFERROR(VLOOKUP($B393,'Slutlig allokering kvv'!$B$2:$AJ$550,MATCH(M$4,'Slutlig allokering kvv'!$B$1:$AJ$1,0),FALSE)/1,0)</f>
        <v>0</v>
      </c>
      <c r="N393">
        <f>IFERROR(VLOOKUP($B393,Kraftvärmeprod!$B$1:$AJ$550,MATCH(N$4,Kraftvärmeprod!$B$1:$AJ$1,0),FALSE)/1,0)-IFERROR(VLOOKUP($B393,'Slutlig allokering kvv'!$B$2:$AJ$550,MATCH(N$4,'Slutlig allokering kvv'!$B$1:$AJ$1,0),FALSE)/1,0)</f>
        <v>0</v>
      </c>
      <c r="O393">
        <f>IFERROR(VLOOKUP($B393,Kraftvärmeprod!$B$1:$AJ$550,MATCH(O$4,Kraftvärmeprod!$B$1:$AJ$1,0),FALSE)/1,0)-IFERROR(VLOOKUP($B393,'Slutlig allokering kvv'!$B$2:$AJ$550,MATCH(O$4,'Slutlig allokering kvv'!$B$1:$AJ$1,0),FALSE)/1,0)</f>
        <v>0</v>
      </c>
      <c r="P393">
        <f>IFERROR(VLOOKUP($B393,Kraftvärmeprod!$B$1:$AJ$550,MATCH(P$4,Kraftvärmeprod!$B$1:$AJ$1,0),FALSE)/1,0)-IFERROR(VLOOKUP($B393,'Slutlig allokering kvv'!$B$2:$AJ$550,MATCH(P$4,'Slutlig allokering kvv'!$B$1:$AJ$1,0),FALSE)/1,0)</f>
        <v>0</v>
      </c>
      <c r="Q393">
        <f>IFERROR(VLOOKUP($B393,Kraftvärmeprod!$B$1:$AJ$550,MATCH(Q$4,Kraftvärmeprod!$B$1:$AJ$1,0),FALSE)/1,0)-IFERROR(VLOOKUP($B393,'Slutlig allokering kvv'!$B$2:$AJ$550,MATCH(Q$4,'Slutlig allokering kvv'!$B$1:$AJ$1,0),FALSE)/1,0)</f>
        <v>0</v>
      </c>
      <c r="R393">
        <f>IFERROR(VLOOKUP($B393,Kraftvärmeprod!$B$1:$AJ$550,MATCH(R$4,Kraftvärmeprod!$B$1:$AJ$1,0),FALSE)/1,0)-IFERROR(VLOOKUP($B393,'Slutlig allokering kvv'!$B$2:$AJ$550,MATCH(R$4,'Slutlig allokering kvv'!$B$1:$AJ$1,0),FALSE)/1,0)</f>
        <v>0</v>
      </c>
      <c r="S393">
        <f>IFERROR(VLOOKUP($B393,Kraftvärmeprod!$B$1:$AJ$550,MATCH(S$4,Kraftvärmeprod!$B$1:$AJ$1,0),FALSE)/1,0)-IFERROR(VLOOKUP($B393,'Slutlig allokering kvv'!$B$2:$AJ$550,MATCH(S$4,'Slutlig allokering kvv'!$B$1:$AJ$1,0),FALSE)/1,0)</f>
        <v>0</v>
      </c>
      <c r="T393">
        <f>IFERROR(VLOOKUP($B393,Kraftvärmeprod!$B$1:$AJ$550,MATCH(T$4,Kraftvärmeprod!$B$1:$AJ$1,0),FALSE)/1,0)-IFERROR(VLOOKUP($B393,'Slutlig allokering kvv'!$B$2:$AJ$550,MATCH(T$4,'Slutlig allokering kvv'!$B$1:$AJ$1,0),FALSE)/1,0)</f>
        <v>0</v>
      </c>
      <c r="U393">
        <f>IFERROR(VLOOKUP($B393,Kraftvärmeprod!$B$1:$AJ$550,MATCH(U$4,Kraftvärmeprod!$B$1:$AJ$1,0),FALSE)/1,0)-IFERROR(VLOOKUP($B393,'Slutlig allokering kvv'!$B$2:$AJ$550,MATCH(U$4,'Slutlig allokering kvv'!$B$1:$AJ$1,0),FALSE)/1,0)</f>
        <v>0</v>
      </c>
      <c r="V393">
        <f>IFERROR(VLOOKUP($B393,Kraftvärmeprod!$B$1:$AJ$550,MATCH(V$4,Kraftvärmeprod!$B$1:$AJ$1,0),FALSE)/1,0)-IFERROR(VLOOKUP($B393,'Slutlig allokering kvv'!$B$2:$AJ$550,MATCH(V$4,'Slutlig allokering kvv'!$B$1:$AJ$1,0),FALSE)/1,0)</f>
        <v>0</v>
      </c>
      <c r="W393">
        <f>IFERROR(VLOOKUP($B393,Kraftvärmeprod!$B$1:$AJ$550,MATCH(W$4,Kraftvärmeprod!$B$1:$AJ$1,0),FALSE)/1,0)-IFERROR(VLOOKUP($B393,'Slutlig allokering kvv'!$B$2:$AJ$550,MATCH(W$4,'Slutlig allokering kvv'!$B$1:$AJ$1,0),FALSE)/1,0)</f>
        <v>0</v>
      </c>
      <c r="X393">
        <f>IFERROR(VLOOKUP($B393,Kraftvärmeprod!$B$1:$AJ$550,MATCH(X$4,Kraftvärmeprod!$B$1:$AJ$1,0),FALSE)/1,0)-IFERROR(VLOOKUP($B393,'Slutlig allokering kvv'!$B$2:$AJ$550,MATCH(X$4,'Slutlig allokering kvv'!$B$1:$AJ$1,0),FALSE)/1,0)</f>
        <v>0</v>
      </c>
      <c r="Y393">
        <f>IFERROR(VLOOKUP($B393,Kraftvärmeprod!$B$1:$AJ$550,MATCH(Y$4,Kraftvärmeprod!$B$1:$AJ$1,0),FALSE)/1,0)-IFERROR(VLOOKUP($B393,'Slutlig allokering kvv'!$B$2:$AJ$550,MATCH(Y$4,'Slutlig allokering kvv'!$B$1:$AJ$1,0),FALSE)/1,0)</f>
        <v>0</v>
      </c>
      <c r="Z393">
        <f>IFERROR(VLOOKUP($B393,Kraftvärmeprod!$B$1:$AJ$550,MATCH(Z$4,Kraftvärmeprod!$B$1:$AJ$1,0),FALSE)/1,0)-IFERROR(VLOOKUP($B393,'Slutlig allokering kvv'!$B$2:$AJ$550,MATCH(Z$4,'Slutlig allokering kvv'!$B$1:$AJ$1,0),FALSE)/1,0)</f>
        <v>0</v>
      </c>
      <c r="AA393">
        <f>IFERROR(VLOOKUP($B393,Kraftvärmeprod!$B$1:$AJ$550,MATCH(AA$4,Kraftvärmeprod!$B$1:$AJ$1,0),FALSE)/1,0)-IFERROR(VLOOKUP($B393,'Slutlig allokering kvv'!$B$2:$AJ$550,MATCH(AA$4,'Slutlig allokering kvv'!$B$1:$AJ$1,0),FALSE)/1,0)</f>
        <v>0</v>
      </c>
      <c r="AB393">
        <f>IFERROR(VLOOKUP($B393,Kraftvärmeprod!$B$1:$AJ$550,MATCH(AB$4,Kraftvärmeprod!$B$1:$AJ$1,0),FALSE)/1,0)-IFERROR(VLOOKUP($B393,'Slutlig allokering kvv'!$B$2:$AJ$550,MATCH(AB$4,'Slutlig allokering kvv'!$B$1:$AJ$1,0),FALSE)/1,0)</f>
        <v>0</v>
      </c>
      <c r="AC393">
        <f>IFERROR(VLOOKUP($B393,Kraftvärmeprod!$B$1:$AJ$550,MATCH(AC$4,Kraftvärmeprod!$B$1:$AJ$1,0),FALSE)/1,0)-IFERROR(VLOOKUP($B393,'Slutlig allokering kvv'!$B$2:$AJ$550,MATCH(AC$4,'Slutlig allokering kvv'!$B$1:$AJ$1,0),FALSE)/1,0)</f>
        <v>0</v>
      </c>
      <c r="AD393">
        <f>IFERROR(VLOOKUP($B393,Miljö!$B$1:$E$471,MATCH("Hjälpel kraftvärme (GWh)",Miljö!$B$1:$E$1,0),FALSE)/1,0)-IFERROR(VLOOKUP($B393,'Slutlig allokering kvv'!$B$2:$AJ$550,MATCH(AD$4,'Slutlig allokering kvv'!$B$1:$AJ$1,0),FALSE)/1,0)</f>
        <v>0</v>
      </c>
      <c r="AH393">
        <f t="shared" si="12"/>
        <v>0</v>
      </c>
      <c r="AJ393">
        <f>IFERROR(VLOOKUP($B393,'Slutlig allokering kvv'!$B$2:$AX$550,MATCH("Summa slutlig allokerad tillförd energi (utan hjälpel och rökgaskondensering):",'Slutlig allokering kvv'!$B$1:$AX$1,0),FALSE)/1,"")</f>
        <v>0</v>
      </c>
      <c r="AL393" s="195" t="str">
        <f>IFERROR(1-VLOOKUP($B393,'Slutlig allokering kvv'!$B$2:$AX$550,MATCH("Andel av bränsle i kvv som allokerats till värme, exklusive rökgaskondensering och hjälpel",'Slutlig allokering kvv'!$B$1:$AX$1,0),FALSE),"")</f>
        <v/>
      </c>
      <c r="AN393" s="195" t="str">
        <f t="shared" si="13"/>
        <v/>
      </c>
    </row>
    <row r="394" spans="1:40" x14ac:dyDescent="0.25">
      <c r="A394" s="2" t="s">
        <v>575</v>
      </c>
      <c r="B394" s="2" t="s">
        <v>581</v>
      </c>
      <c r="C394">
        <f>IFERROR(VLOOKUP($B394,Kraftvärmeprod!$B$1:$AH$479,MATCH(C$4,Kraftvärmeprod!$B$1:$AG$1,0),FALSE)/1,"")</f>
        <v>77.766999999999996</v>
      </c>
      <c r="D394">
        <f>IFERROR(VLOOKUP($B394,Kraftvärmeprod!$B$1:$AH$479,MATCH(D$4,Kraftvärmeprod!$B$1:$AG$1,0),FALSE)/1,"")</f>
        <v>19.404</v>
      </c>
      <c r="F394">
        <f>IFERROR(VLOOKUP($B394,Kraftvärmeprod!$B$1:$AJ$550,MATCH(F$4,Kraftvärmeprod!$B$1:$AJ$1,0),FALSE)/1,0)-IFERROR(VLOOKUP($B394,'Slutlig allokering kvv'!$B$2:$AJ$550,MATCH(F$4,'Slutlig allokering kvv'!$B$1:$AJ$1,0),FALSE)/1,0)</f>
        <v>0</v>
      </c>
      <c r="G394">
        <f>IFERROR(VLOOKUP($B394,Kraftvärmeprod!$B$1:$AJ$550,MATCH(G$4,Kraftvärmeprod!$B$1:$AJ$1,0),FALSE)/1,0)-IFERROR(VLOOKUP($B394,'Slutlig allokering kvv'!$B$2:$AJ$550,MATCH(G$4,'Slutlig allokering kvv'!$B$1:$AJ$1,0),FALSE)/1,0)</f>
        <v>0</v>
      </c>
      <c r="H394">
        <f>IFERROR(VLOOKUP($B394,Kraftvärmeprod!$B$1:$AJ$550,MATCH(H$4,Kraftvärmeprod!$B$1:$AJ$1,0),FALSE)/1,0)-IFERROR(VLOOKUP($B394,'Slutlig allokering kvv'!$B$2:$AJ$550,MATCH(H$4,'Slutlig allokering kvv'!$B$1:$AJ$1,0),FALSE)/1,0)</f>
        <v>0</v>
      </c>
      <c r="I394">
        <f>IFERROR(VLOOKUP($B394,Kraftvärmeprod!$B$1:$AJ$550,MATCH(I$4,Kraftvärmeprod!$B$1:$AJ$1,0),FALSE)/1,0)-IFERROR(VLOOKUP($B394,'Slutlig allokering kvv'!$B$2:$AJ$550,MATCH(I$4,'Slutlig allokering kvv'!$B$1:$AJ$1,0),FALSE)/1,0)</f>
        <v>0</v>
      </c>
      <c r="J394">
        <f>IFERROR(VLOOKUP($B394,Kraftvärmeprod!$B$1:$AJ$550,MATCH(J$4,Kraftvärmeprod!$B$1:$AJ$1,0),FALSE)/1,0)-IFERROR(VLOOKUP($B394,'Slutlig allokering kvv'!$B$2:$AJ$550,MATCH(J$4,'Slutlig allokering kvv'!$B$1:$AJ$1,0),FALSE)/1,0)</f>
        <v>0</v>
      </c>
      <c r="K394">
        <f>IFERROR(VLOOKUP($B394,Kraftvärmeprod!$B$1:$AJ$550,MATCH(K$4,Kraftvärmeprod!$B$1:$AJ$1,0),FALSE)/1,0)-IFERROR(VLOOKUP($B394,'Slutlig allokering kvv'!$B$2:$AJ$550,MATCH(K$4,'Slutlig allokering kvv'!$B$1:$AJ$1,0),FALSE)/1,0)</f>
        <v>0</v>
      </c>
      <c r="L394">
        <f>IFERROR(VLOOKUP($B394,Kraftvärmeprod!$B$1:$AJ$550,MATCH(L$4,Kraftvärmeprod!$B$1:$AJ$1,0),FALSE)/1,0)-IFERROR(VLOOKUP($B394,'Slutlig allokering kvv'!$B$2:$AJ$550,MATCH(L$4,'Slutlig allokering kvv'!$B$1:$AJ$1,0),FALSE)/1,0)</f>
        <v>23.5501</v>
      </c>
      <c r="M394">
        <f>IFERROR(VLOOKUP($B394,Kraftvärmeprod!$B$1:$AJ$550,MATCH(M$4,Kraftvärmeprod!$B$1:$AJ$1,0),FALSE)/1,0)-IFERROR(VLOOKUP($B394,'Slutlig allokering kvv'!$B$2:$AJ$550,MATCH(M$4,'Slutlig allokering kvv'!$B$1:$AJ$1,0),FALSE)/1,0)</f>
        <v>12.554599999999997</v>
      </c>
      <c r="N394">
        <f>IFERROR(VLOOKUP($B394,Kraftvärmeprod!$B$1:$AJ$550,MATCH(N$4,Kraftvärmeprod!$B$1:$AJ$1,0),FALSE)/1,0)-IFERROR(VLOOKUP($B394,'Slutlig allokering kvv'!$B$2:$AJ$550,MATCH(N$4,'Slutlig allokering kvv'!$B$1:$AJ$1,0),FALSE)/1,0)</f>
        <v>3.5742599999999998</v>
      </c>
      <c r="O394">
        <f>IFERROR(VLOOKUP($B394,Kraftvärmeprod!$B$1:$AJ$550,MATCH(O$4,Kraftvärmeprod!$B$1:$AJ$1,0),FALSE)/1,0)-IFERROR(VLOOKUP($B394,'Slutlig allokering kvv'!$B$2:$AJ$550,MATCH(O$4,'Slutlig allokering kvv'!$B$1:$AJ$1,0),FALSE)/1,0)</f>
        <v>6.6882999999999999</v>
      </c>
      <c r="P394">
        <f>IFERROR(VLOOKUP($B394,Kraftvärmeprod!$B$1:$AJ$550,MATCH(P$4,Kraftvärmeprod!$B$1:$AJ$1,0),FALSE)/1,0)-IFERROR(VLOOKUP($B394,'Slutlig allokering kvv'!$B$2:$AJ$550,MATCH(P$4,'Slutlig allokering kvv'!$B$1:$AJ$1,0),FALSE)/1,0)</f>
        <v>0</v>
      </c>
      <c r="Q394">
        <f>IFERROR(VLOOKUP($B394,Kraftvärmeprod!$B$1:$AJ$550,MATCH(Q$4,Kraftvärmeprod!$B$1:$AJ$1,0),FALSE)/1,0)-IFERROR(VLOOKUP($B394,'Slutlig allokering kvv'!$B$2:$AJ$550,MATCH(Q$4,'Slutlig allokering kvv'!$B$1:$AJ$1,0),FALSE)/1,0)</f>
        <v>0</v>
      </c>
      <c r="R394">
        <f>IFERROR(VLOOKUP($B394,Kraftvärmeprod!$B$1:$AJ$550,MATCH(R$4,Kraftvärmeprod!$B$1:$AJ$1,0),FALSE)/1,0)-IFERROR(VLOOKUP($B394,'Slutlig allokering kvv'!$B$2:$AJ$550,MATCH(R$4,'Slutlig allokering kvv'!$B$1:$AJ$1,0),FALSE)/1,0)</f>
        <v>0</v>
      </c>
      <c r="S394">
        <f>IFERROR(VLOOKUP($B394,Kraftvärmeprod!$B$1:$AJ$550,MATCH(S$4,Kraftvärmeprod!$B$1:$AJ$1,0),FALSE)/1,0)-IFERROR(VLOOKUP($B394,'Slutlig allokering kvv'!$B$2:$AJ$550,MATCH(S$4,'Slutlig allokering kvv'!$B$1:$AJ$1,0),FALSE)/1,0)</f>
        <v>0</v>
      </c>
      <c r="T394">
        <f>IFERROR(VLOOKUP($B394,Kraftvärmeprod!$B$1:$AJ$550,MATCH(T$4,Kraftvärmeprod!$B$1:$AJ$1,0),FALSE)/1,0)-IFERROR(VLOOKUP($B394,'Slutlig allokering kvv'!$B$2:$AJ$550,MATCH(T$4,'Slutlig allokering kvv'!$B$1:$AJ$1,0),FALSE)/1,0)</f>
        <v>0</v>
      </c>
      <c r="U394">
        <f>IFERROR(VLOOKUP($B394,Kraftvärmeprod!$B$1:$AJ$550,MATCH(U$4,Kraftvärmeprod!$B$1:$AJ$1,0),FALSE)/1,0)-IFERROR(VLOOKUP($B394,'Slutlig allokering kvv'!$B$2:$AJ$550,MATCH(U$4,'Slutlig allokering kvv'!$B$1:$AJ$1,0),FALSE)/1,0)</f>
        <v>0</v>
      </c>
      <c r="V394">
        <f>IFERROR(VLOOKUP($B394,Kraftvärmeprod!$B$1:$AJ$550,MATCH(V$4,Kraftvärmeprod!$B$1:$AJ$1,0),FALSE)/1,0)-IFERROR(VLOOKUP($B394,'Slutlig allokering kvv'!$B$2:$AJ$550,MATCH(V$4,'Slutlig allokering kvv'!$B$1:$AJ$1,0),FALSE)/1,0)</f>
        <v>0</v>
      </c>
      <c r="W394">
        <f>IFERROR(VLOOKUP($B394,Kraftvärmeprod!$B$1:$AJ$550,MATCH(W$4,Kraftvärmeprod!$B$1:$AJ$1,0),FALSE)/1,0)-IFERROR(VLOOKUP($B394,'Slutlig allokering kvv'!$B$2:$AJ$550,MATCH(W$4,'Slutlig allokering kvv'!$B$1:$AJ$1,0),FALSE)/1,0)</f>
        <v>0</v>
      </c>
      <c r="X394">
        <f>IFERROR(VLOOKUP($B394,Kraftvärmeprod!$B$1:$AJ$550,MATCH(X$4,Kraftvärmeprod!$B$1:$AJ$1,0),FALSE)/1,0)-IFERROR(VLOOKUP($B394,'Slutlig allokering kvv'!$B$2:$AJ$550,MATCH(X$4,'Slutlig allokering kvv'!$B$1:$AJ$1,0),FALSE)/1,0)</f>
        <v>0</v>
      </c>
      <c r="Y394">
        <f>IFERROR(VLOOKUP($B394,Kraftvärmeprod!$B$1:$AJ$550,MATCH(Y$4,Kraftvärmeprod!$B$1:$AJ$1,0),FALSE)/1,0)-IFERROR(VLOOKUP($B394,'Slutlig allokering kvv'!$B$2:$AJ$550,MATCH(Y$4,'Slutlig allokering kvv'!$B$1:$AJ$1,0),FALSE)/1,0)</f>
        <v>0</v>
      </c>
      <c r="Z394">
        <f>IFERROR(VLOOKUP($B394,Kraftvärmeprod!$B$1:$AJ$550,MATCH(Z$4,Kraftvärmeprod!$B$1:$AJ$1,0),FALSE)/1,0)-IFERROR(VLOOKUP($B394,'Slutlig allokering kvv'!$B$2:$AJ$550,MATCH(Z$4,'Slutlig allokering kvv'!$B$1:$AJ$1,0),FALSE)/1,0)</f>
        <v>0</v>
      </c>
      <c r="AA394">
        <f>IFERROR(VLOOKUP($B394,Kraftvärmeprod!$B$1:$AJ$550,MATCH(AA$4,Kraftvärmeprod!$B$1:$AJ$1,0),FALSE)/1,0)-IFERROR(VLOOKUP($B394,'Slutlig allokering kvv'!$B$2:$AJ$550,MATCH(AA$4,'Slutlig allokering kvv'!$B$1:$AJ$1,0),FALSE)/1,0)</f>
        <v>0</v>
      </c>
      <c r="AB394">
        <f>IFERROR(VLOOKUP($B394,Kraftvärmeprod!$B$1:$AJ$550,MATCH(AB$4,Kraftvärmeprod!$B$1:$AJ$1,0),FALSE)/1,0)-IFERROR(VLOOKUP($B394,'Slutlig allokering kvv'!$B$2:$AJ$550,MATCH(AB$4,'Slutlig allokering kvv'!$B$1:$AJ$1,0),FALSE)/1,0)</f>
        <v>0</v>
      </c>
      <c r="AC394">
        <f>IFERROR(VLOOKUP($B394,Kraftvärmeprod!$B$1:$AJ$550,MATCH(AC$4,Kraftvärmeprod!$B$1:$AJ$1,0),FALSE)/1,0)-IFERROR(VLOOKUP($B394,'Slutlig allokering kvv'!$B$2:$AJ$550,MATCH(AC$4,'Slutlig allokering kvv'!$B$1:$AJ$1,0),FALSE)/1,0)</f>
        <v>0</v>
      </c>
      <c r="AD394">
        <f>IFERROR(VLOOKUP($B394,Miljö!$B$1:$E$471,MATCH("Hjälpel kraftvärme (GWh)",Miljö!$B$1:$E$1,0),FALSE)/1,0)-IFERROR(VLOOKUP($B394,'Slutlig allokering kvv'!$B$2:$AJ$550,MATCH(AD$4,'Slutlig allokering kvv'!$B$1:$AJ$1,0),FALSE)/1,0)</f>
        <v>0.90626999999999991</v>
      </c>
      <c r="AH394">
        <f t="shared" si="12"/>
        <v>46.367259999999995</v>
      </c>
      <c r="AJ394">
        <f>IFERROR(VLOOKUP($B394,'Slutlig allokering kvv'!$B$2:$AX$550,MATCH("Summa slutlig allokerad tillförd energi (utan hjälpel och rökgaskondensering):",'Slutlig allokering kvv'!$B$1:$AX$1,0),FALSE)/1,"")</f>
        <v>71.306740000000019</v>
      </c>
      <c r="AL394" s="195">
        <f>IFERROR(1-VLOOKUP($B394,'Slutlig allokering kvv'!$B$2:$AX$550,MATCH("Andel av bränsle i kvv som allokerats till värme, exklusive rökgaskondensering och hjälpel",'Slutlig allokering kvv'!$B$1:$AX$1,0),FALSE),"")</f>
        <v>0.39403147679181449</v>
      </c>
      <c r="AN394" s="195">
        <f t="shared" si="13"/>
        <v>0.39403147679181461</v>
      </c>
    </row>
    <row r="395" spans="1:40" x14ac:dyDescent="0.25">
      <c r="A395" s="2" t="s">
        <v>575</v>
      </c>
      <c r="B395" s="2" t="s">
        <v>582</v>
      </c>
      <c r="C395">
        <f>IFERROR(VLOOKUP($B395,Kraftvärmeprod!$B$1:$AH$479,MATCH(C$4,Kraftvärmeprod!$B$1:$AG$1,0),FALSE)/1,"")</f>
        <v>210.93799999999999</v>
      </c>
      <c r="D395">
        <f>IFERROR(VLOOKUP($B395,Kraftvärmeprod!$B$1:$AH$479,MATCH(D$4,Kraftvärmeprod!$B$1:$AG$1,0),FALSE)/1,"")</f>
        <v>86.96</v>
      </c>
      <c r="F395">
        <f>IFERROR(VLOOKUP($B395,Kraftvärmeprod!$B$1:$AJ$550,MATCH(F$4,Kraftvärmeprod!$B$1:$AJ$1,0),FALSE)/1,0)-IFERROR(VLOOKUP($B395,'Slutlig allokering kvv'!$B$2:$AJ$550,MATCH(F$4,'Slutlig allokering kvv'!$B$1:$AJ$1,0),FALSE)/1,0)</f>
        <v>0</v>
      </c>
      <c r="G395">
        <f>IFERROR(VLOOKUP($B395,Kraftvärmeprod!$B$1:$AJ$550,MATCH(G$4,Kraftvärmeprod!$B$1:$AJ$1,0),FALSE)/1,0)-IFERROR(VLOOKUP($B395,'Slutlig allokering kvv'!$B$2:$AJ$550,MATCH(G$4,'Slutlig allokering kvv'!$B$1:$AJ$1,0),FALSE)/1,0)</f>
        <v>0</v>
      </c>
      <c r="H395">
        <f>IFERROR(VLOOKUP($B395,Kraftvärmeprod!$B$1:$AJ$550,MATCH(H$4,Kraftvärmeprod!$B$1:$AJ$1,0),FALSE)/1,0)-IFERROR(VLOOKUP($B395,'Slutlig allokering kvv'!$B$2:$AJ$550,MATCH(H$4,'Slutlig allokering kvv'!$B$1:$AJ$1,0),FALSE)/1,0)</f>
        <v>0.58111600000000008</v>
      </c>
      <c r="I395">
        <f>IFERROR(VLOOKUP($B395,Kraftvärmeprod!$B$1:$AJ$550,MATCH(I$4,Kraftvärmeprod!$B$1:$AJ$1,0),FALSE)/1,0)-IFERROR(VLOOKUP($B395,'Slutlig allokering kvv'!$B$2:$AJ$550,MATCH(I$4,'Slutlig allokering kvv'!$B$1:$AJ$1,0),FALSE)/1,0)</f>
        <v>0</v>
      </c>
      <c r="J395">
        <f>IFERROR(VLOOKUP($B395,Kraftvärmeprod!$B$1:$AJ$550,MATCH(J$4,Kraftvärmeprod!$B$1:$AJ$1,0),FALSE)/1,0)-IFERROR(VLOOKUP($B395,'Slutlig allokering kvv'!$B$2:$AJ$550,MATCH(J$4,'Slutlig allokering kvv'!$B$1:$AJ$1,0),FALSE)/1,0)</f>
        <v>0</v>
      </c>
      <c r="K395">
        <f>IFERROR(VLOOKUP($B395,Kraftvärmeprod!$B$1:$AJ$550,MATCH(K$4,Kraftvärmeprod!$B$1:$AJ$1,0),FALSE)/1,0)-IFERROR(VLOOKUP($B395,'Slutlig allokering kvv'!$B$2:$AJ$550,MATCH(K$4,'Slutlig allokering kvv'!$B$1:$AJ$1,0),FALSE)/1,0)</f>
        <v>0</v>
      </c>
      <c r="L395">
        <f>IFERROR(VLOOKUP($B395,Kraftvärmeprod!$B$1:$AJ$550,MATCH(L$4,Kraftvärmeprod!$B$1:$AJ$1,0),FALSE)/1,0)-IFERROR(VLOOKUP($B395,'Slutlig allokering kvv'!$B$2:$AJ$550,MATCH(L$4,'Slutlig allokering kvv'!$B$1:$AJ$1,0),FALSE)/1,0)</f>
        <v>6.7583799999999998</v>
      </c>
      <c r="M395">
        <f>IFERROR(VLOOKUP($B395,Kraftvärmeprod!$B$1:$AJ$550,MATCH(M$4,Kraftvärmeprod!$B$1:$AJ$1,0),FALSE)/1,0)-IFERROR(VLOOKUP($B395,'Slutlig allokering kvv'!$B$2:$AJ$550,MATCH(M$4,'Slutlig allokering kvv'!$B$1:$AJ$1,0),FALSE)/1,0)</f>
        <v>0</v>
      </c>
      <c r="N395">
        <f>IFERROR(VLOOKUP($B395,Kraftvärmeprod!$B$1:$AJ$550,MATCH(N$4,Kraftvärmeprod!$B$1:$AJ$1,0),FALSE)/1,0)-IFERROR(VLOOKUP($B395,'Slutlig allokering kvv'!$B$2:$AJ$550,MATCH(N$4,'Slutlig allokering kvv'!$B$1:$AJ$1,0),FALSE)/1,0)</f>
        <v>0</v>
      </c>
      <c r="O395">
        <f>IFERROR(VLOOKUP($B395,Kraftvärmeprod!$B$1:$AJ$550,MATCH(O$4,Kraftvärmeprod!$B$1:$AJ$1,0),FALSE)/1,0)-IFERROR(VLOOKUP($B395,'Slutlig allokering kvv'!$B$2:$AJ$550,MATCH(O$4,'Slutlig allokering kvv'!$B$1:$AJ$1,0),FALSE)/1,0)</f>
        <v>0</v>
      </c>
      <c r="P395">
        <f>IFERROR(VLOOKUP($B395,Kraftvärmeprod!$B$1:$AJ$550,MATCH(P$4,Kraftvärmeprod!$B$1:$AJ$1,0),FALSE)/1,0)-IFERROR(VLOOKUP($B395,'Slutlig allokering kvv'!$B$2:$AJ$550,MATCH(P$4,'Slutlig allokering kvv'!$B$1:$AJ$1,0),FALSE)/1,0)</f>
        <v>0</v>
      </c>
      <c r="Q395">
        <f>IFERROR(VLOOKUP($B395,Kraftvärmeprod!$B$1:$AJ$550,MATCH(Q$4,Kraftvärmeprod!$B$1:$AJ$1,0),FALSE)/1,0)-IFERROR(VLOOKUP($B395,'Slutlig allokering kvv'!$B$2:$AJ$550,MATCH(Q$4,'Slutlig allokering kvv'!$B$1:$AJ$1,0),FALSE)/1,0)</f>
        <v>0</v>
      </c>
      <c r="R395">
        <f>IFERROR(VLOOKUP($B395,Kraftvärmeprod!$B$1:$AJ$550,MATCH(R$4,Kraftvärmeprod!$B$1:$AJ$1,0),FALSE)/1,0)-IFERROR(VLOOKUP($B395,'Slutlig allokering kvv'!$B$2:$AJ$550,MATCH(R$4,'Slutlig allokering kvv'!$B$1:$AJ$1,0),FALSE)/1,0)</f>
        <v>0</v>
      </c>
      <c r="S395">
        <f>IFERROR(VLOOKUP($B395,Kraftvärmeprod!$B$1:$AJ$550,MATCH(S$4,Kraftvärmeprod!$B$1:$AJ$1,0),FALSE)/1,0)-IFERROR(VLOOKUP($B395,'Slutlig allokering kvv'!$B$2:$AJ$550,MATCH(S$4,'Slutlig allokering kvv'!$B$1:$AJ$1,0),FALSE)/1,0)</f>
        <v>0</v>
      </c>
      <c r="T395">
        <f>IFERROR(VLOOKUP($B395,Kraftvärmeprod!$B$1:$AJ$550,MATCH(T$4,Kraftvärmeprod!$B$1:$AJ$1,0),FALSE)/1,0)-IFERROR(VLOOKUP($B395,'Slutlig allokering kvv'!$B$2:$AJ$550,MATCH(T$4,'Slutlig allokering kvv'!$B$1:$AJ$1,0),FALSE)/1,0)</f>
        <v>0</v>
      </c>
      <c r="U395">
        <f>IFERROR(VLOOKUP($B395,Kraftvärmeprod!$B$1:$AJ$550,MATCH(U$4,Kraftvärmeprod!$B$1:$AJ$1,0),FALSE)/1,0)-IFERROR(VLOOKUP($B395,'Slutlig allokering kvv'!$B$2:$AJ$550,MATCH(U$4,'Slutlig allokering kvv'!$B$1:$AJ$1,0),FALSE)/1,0)</f>
        <v>0</v>
      </c>
      <c r="V395">
        <f>IFERROR(VLOOKUP($B395,Kraftvärmeprod!$B$1:$AJ$550,MATCH(V$4,Kraftvärmeprod!$B$1:$AJ$1,0),FALSE)/1,0)-IFERROR(VLOOKUP($B395,'Slutlig allokering kvv'!$B$2:$AJ$550,MATCH(V$4,'Slutlig allokering kvv'!$B$1:$AJ$1,0),FALSE)/1,0)</f>
        <v>183.59899999999999</v>
      </c>
      <c r="W395">
        <f>IFERROR(VLOOKUP($B395,Kraftvärmeprod!$B$1:$AJ$550,MATCH(W$4,Kraftvärmeprod!$B$1:$AJ$1,0),FALSE)/1,0)-IFERROR(VLOOKUP($B395,'Slutlig allokering kvv'!$B$2:$AJ$550,MATCH(W$4,'Slutlig allokering kvv'!$B$1:$AJ$1,0),FALSE)/1,0)</f>
        <v>0</v>
      </c>
      <c r="X395">
        <f>IFERROR(VLOOKUP($B395,Kraftvärmeprod!$B$1:$AJ$550,MATCH(X$4,Kraftvärmeprod!$B$1:$AJ$1,0),FALSE)/1,0)-IFERROR(VLOOKUP($B395,'Slutlig allokering kvv'!$B$2:$AJ$550,MATCH(X$4,'Slutlig allokering kvv'!$B$1:$AJ$1,0),FALSE)/1,0)</f>
        <v>0</v>
      </c>
      <c r="Y395">
        <f>IFERROR(VLOOKUP($B395,Kraftvärmeprod!$B$1:$AJ$550,MATCH(Y$4,Kraftvärmeprod!$B$1:$AJ$1,0),FALSE)/1,0)-IFERROR(VLOOKUP($B395,'Slutlig allokering kvv'!$B$2:$AJ$550,MATCH(Y$4,'Slutlig allokering kvv'!$B$1:$AJ$1,0),FALSE)/1,0)</f>
        <v>0</v>
      </c>
      <c r="Z395">
        <f>IFERROR(VLOOKUP($B395,Kraftvärmeprod!$B$1:$AJ$550,MATCH(Z$4,Kraftvärmeprod!$B$1:$AJ$1,0),FALSE)/1,0)-IFERROR(VLOOKUP($B395,'Slutlig allokering kvv'!$B$2:$AJ$550,MATCH(Z$4,'Slutlig allokering kvv'!$B$1:$AJ$1,0),FALSE)/1,0)</f>
        <v>0</v>
      </c>
      <c r="AA395">
        <f>IFERROR(VLOOKUP($B395,Kraftvärmeprod!$B$1:$AJ$550,MATCH(AA$4,Kraftvärmeprod!$B$1:$AJ$1,0),FALSE)/1,0)-IFERROR(VLOOKUP($B395,'Slutlig allokering kvv'!$B$2:$AJ$550,MATCH(AA$4,'Slutlig allokering kvv'!$B$1:$AJ$1,0),FALSE)/1,0)</f>
        <v>0</v>
      </c>
      <c r="AB395">
        <f>IFERROR(VLOOKUP($B395,Kraftvärmeprod!$B$1:$AJ$550,MATCH(AB$4,Kraftvärmeprod!$B$1:$AJ$1,0),FALSE)/1,0)-IFERROR(VLOOKUP($B395,'Slutlig allokering kvv'!$B$2:$AJ$550,MATCH(AB$4,'Slutlig allokering kvv'!$B$1:$AJ$1,0),FALSE)/1,0)</f>
        <v>0.33474999999999994</v>
      </c>
      <c r="AC395">
        <f>IFERROR(VLOOKUP($B395,Kraftvärmeprod!$B$1:$AJ$550,MATCH(AC$4,Kraftvärmeprod!$B$1:$AJ$1,0),FALSE)/1,0)-IFERROR(VLOOKUP($B395,'Slutlig allokering kvv'!$B$2:$AJ$550,MATCH(AC$4,'Slutlig allokering kvv'!$B$1:$AJ$1,0),FALSE)/1,0)</f>
        <v>0</v>
      </c>
      <c r="AD395">
        <f>IFERROR(VLOOKUP($B395,Miljö!$B$1:$E$471,MATCH("Hjälpel kraftvärme (GWh)",Miljö!$B$1:$E$1,0),FALSE)/1,0)-IFERROR(VLOOKUP($B395,'Slutlig allokering kvv'!$B$2:$AJ$550,MATCH(AD$4,'Slutlig allokering kvv'!$B$1:$AJ$1,0),FALSE)/1,0)</f>
        <v>7.7734499999999995</v>
      </c>
      <c r="AH395">
        <f t="shared" si="12"/>
        <v>191.273246</v>
      </c>
      <c r="AJ395">
        <f>IFERROR(VLOOKUP($B395,'Slutlig allokering kvv'!$B$2:$AX$550,MATCH("Summa slutlig allokerad tillförd energi (utan hjälpel och rökgaskondensering):",'Slutlig allokering kvv'!$B$1:$AX$1,0),FALSE)/1,"")</f>
        <v>178.23475400000001</v>
      </c>
      <c r="AL395" s="195">
        <f>IFERROR(1-VLOOKUP($B395,'Slutlig allokering kvv'!$B$2:$AX$550,MATCH("Andel av bränsle i kvv som allokerats till värme, exklusive rökgaskondensering och hjälpel",'Slutlig allokering kvv'!$B$1:$AX$1,0),FALSE),"")</f>
        <v>0.51764304426426488</v>
      </c>
      <c r="AN395" s="195">
        <f t="shared" si="13"/>
        <v>0.51764304426426488</v>
      </c>
    </row>
    <row r="396" spans="1:40" x14ac:dyDescent="0.25">
      <c r="A396" s="2" t="s">
        <v>575</v>
      </c>
      <c r="B396" s="2" t="s">
        <v>583</v>
      </c>
      <c r="C396" t="str">
        <f>IFERROR(VLOOKUP($B396,Kraftvärmeprod!$B$1:$AH$479,MATCH(C$4,Kraftvärmeprod!$B$1:$AG$1,0),FALSE)/1,"")</f>
        <v/>
      </c>
      <c r="D396" t="str">
        <f>IFERROR(VLOOKUP($B396,Kraftvärmeprod!$B$1:$AH$479,MATCH(D$4,Kraftvärmeprod!$B$1:$AG$1,0),FALSE)/1,"")</f>
        <v/>
      </c>
      <c r="F396">
        <f>IFERROR(VLOOKUP($B396,Kraftvärmeprod!$B$1:$AJ$550,MATCH(F$4,Kraftvärmeprod!$B$1:$AJ$1,0),FALSE)/1,0)-IFERROR(VLOOKUP($B396,'Slutlig allokering kvv'!$B$2:$AJ$550,MATCH(F$4,'Slutlig allokering kvv'!$B$1:$AJ$1,0),FALSE)/1,0)</f>
        <v>0</v>
      </c>
      <c r="G396">
        <f>IFERROR(VLOOKUP($B396,Kraftvärmeprod!$B$1:$AJ$550,MATCH(G$4,Kraftvärmeprod!$B$1:$AJ$1,0),FALSE)/1,0)-IFERROR(VLOOKUP($B396,'Slutlig allokering kvv'!$B$2:$AJ$550,MATCH(G$4,'Slutlig allokering kvv'!$B$1:$AJ$1,0),FALSE)/1,0)</f>
        <v>0</v>
      </c>
      <c r="H396">
        <f>IFERROR(VLOOKUP($B396,Kraftvärmeprod!$B$1:$AJ$550,MATCH(H$4,Kraftvärmeprod!$B$1:$AJ$1,0),FALSE)/1,0)-IFERROR(VLOOKUP($B396,'Slutlig allokering kvv'!$B$2:$AJ$550,MATCH(H$4,'Slutlig allokering kvv'!$B$1:$AJ$1,0),FALSE)/1,0)</f>
        <v>0</v>
      </c>
      <c r="I396">
        <f>IFERROR(VLOOKUP($B396,Kraftvärmeprod!$B$1:$AJ$550,MATCH(I$4,Kraftvärmeprod!$B$1:$AJ$1,0),FALSE)/1,0)-IFERROR(VLOOKUP($B396,'Slutlig allokering kvv'!$B$2:$AJ$550,MATCH(I$4,'Slutlig allokering kvv'!$B$1:$AJ$1,0),FALSE)/1,0)</f>
        <v>0</v>
      </c>
      <c r="J396">
        <f>IFERROR(VLOOKUP($B396,Kraftvärmeprod!$B$1:$AJ$550,MATCH(J$4,Kraftvärmeprod!$B$1:$AJ$1,0),FALSE)/1,0)-IFERROR(VLOOKUP($B396,'Slutlig allokering kvv'!$B$2:$AJ$550,MATCH(J$4,'Slutlig allokering kvv'!$B$1:$AJ$1,0),FALSE)/1,0)</f>
        <v>0</v>
      </c>
      <c r="K396">
        <f>IFERROR(VLOOKUP($B396,Kraftvärmeprod!$B$1:$AJ$550,MATCH(K$4,Kraftvärmeprod!$B$1:$AJ$1,0),FALSE)/1,0)-IFERROR(VLOOKUP($B396,'Slutlig allokering kvv'!$B$2:$AJ$550,MATCH(K$4,'Slutlig allokering kvv'!$B$1:$AJ$1,0),FALSE)/1,0)</f>
        <v>0</v>
      </c>
      <c r="L396">
        <f>IFERROR(VLOOKUP($B396,Kraftvärmeprod!$B$1:$AJ$550,MATCH(L$4,Kraftvärmeprod!$B$1:$AJ$1,0),FALSE)/1,0)-IFERROR(VLOOKUP($B396,'Slutlig allokering kvv'!$B$2:$AJ$550,MATCH(L$4,'Slutlig allokering kvv'!$B$1:$AJ$1,0),FALSE)/1,0)</f>
        <v>0</v>
      </c>
      <c r="M396">
        <f>IFERROR(VLOOKUP($B396,Kraftvärmeprod!$B$1:$AJ$550,MATCH(M$4,Kraftvärmeprod!$B$1:$AJ$1,0),FALSE)/1,0)-IFERROR(VLOOKUP($B396,'Slutlig allokering kvv'!$B$2:$AJ$550,MATCH(M$4,'Slutlig allokering kvv'!$B$1:$AJ$1,0),FALSE)/1,0)</f>
        <v>0</v>
      </c>
      <c r="N396">
        <f>IFERROR(VLOOKUP($B396,Kraftvärmeprod!$B$1:$AJ$550,MATCH(N$4,Kraftvärmeprod!$B$1:$AJ$1,0),FALSE)/1,0)-IFERROR(VLOOKUP($B396,'Slutlig allokering kvv'!$B$2:$AJ$550,MATCH(N$4,'Slutlig allokering kvv'!$B$1:$AJ$1,0),FALSE)/1,0)</f>
        <v>0</v>
      </c>
      <c r="O396">
        <f>IFERROR(VLOOKUP($B396,Kraftvärmeprod!$B$1:$AJ$550,MATCH(O$4,Kraftvärmeprod!$B$1:$AJ$1,0),FALSE)/1,0)-IFERROR(VLOOKUP($B396,'Slutlig allokering kvv'!$B$2:$AJ$550,MATCH(O$4,'Slutlig allokering kvv'!$B$1:$AJ$1,0),FALSE)/1,0)</f>
        <v>0</v>
      </c>
      <c r="P396">
        <f>IFERROR(VLOOKUP($B396,Kraftvärmeprod!$B$1:$AJ$550,MATCH(P$4,Kraftvärmeprod!$B$1:$AJ$1,0),FALSE)/1,0)-IFERROR(VLOOKUP($B396,'Slutlig allokering kvv'!$B$2:$AJ$550,MATCH(P$4,'Slutlig allokering kvv'!$B$1:$AJ$1,0),FALSE)/1,0)</f>
        <v>0</v>
      </c>
      <c r="Q396">
        <f>IFERROR(VLOOKUP($B396,Kraftvärmeprod!$B$1:$AJ$550,MATCH(Q$4,Kraftvärmeprod!$B$1:$AJ$1,0),FALSE)/1,0)-IFERROR(VLOOKUP($B396,'Slutlig allokering kvv'!$B$2:$AJ$550,MATCH(Q$4,'Slutlig allokering kvv'!$B$1:$AJ$1,0),FALSE)/1,0)</f>
        <v>0</v>
      </c>
      <c r="R396">
        <f>IFERROR(VLOOKUP($B396,Kraftvärmeprod!$B$1:$AJ$550,MATCH(R$4,Kraftvärmeprod!$B$1:$AJ$1,0),FALSE)/1,0)-IFERROR(VLOOKUP($B396,'Slutlig allokering kvv'!$B$2:$AJ$550,MATCH(R$4,'Slutlig allokering kvv'!$B$1:$AJ$1,0),FALSE)/1,0)</f>
        <v>0</v>
      </c>
      <c r="S396">
        <f>IFERROR(VLOOKUP($B396,Kraftvärmeprod!$B$1:$AJ$550,MATCH(S$4,Kraftvärmeprod!$B$1:$AJ$1,0),FALSE)/1,0)-IFERROR(VLOOKUP($B396,'Slutlig allokering kvv'!$B$2:$AJ$550,MATCH(S$4,'Slutlig allokering kvv'!$B$1:$AJ$1,0),FALSE)/1,0)</f>
        <v>0</v>
      </c>
      <c r="T396">
        <f>IFERROR(VLOOKUP($B396,Kraftvärmeprod!$B$1:$AJ$550,MATCH(T$4,Kraftvärmeprod!$B$1:$AJ$1,0),FALSE)/1,0)-IFERROR(VLOOKUP($B396,'Slutlig allokering kvv'!$B$2:$AJ$550,MATCH(T$4,'Slutlig allokering kvv'!$B$1:$AJ$1,0),FALSE)/1,0)</f>
        <v>0</v>
      </c>
      <c r="U396">
        <f>IFERROR(VLOOKUP($B396,Kraftvärmeprod!$B$1:$AJ$550,MATCH(U$4,Kraftvärmeprod!$B$1:$AJ$1,0),FALSE)/1,0)-IFERROR(VLOOKUP($B396,'Slutlig allokering kvv'!$B$2:$AJ$550,MATCH(U$4,'Slutlig allokering kvv'!$B$1:$AJ$1,0),FALSE)/1,0)</f>
        <v>0</v>
      </c>
      <c r="V396">
        <f>IFERROR(VLOOKUP($B396,Kraftvärmeprod!$B$1:$AJ$550,MATCH(V$4,Kraftvärmeprod!$B$1:$AJ$1,0),FALSE)/1,0)-IFERROR(VLOOKUP($B396,'Slutlig allokering kvv'!$B$2:$AJ$550,MATCH(V$4,'Slutlig allokering kvv'!$B$1:$AJ$1,0),FALSE)/1,0)</f>
        <v>0</v>
      </c>
      <c r="W396">
        <f>IFERROR(VLOOKUP($B396,Kraftvärmeprod!$B$1:$AJ$550,MATCH(W$4,Kraftvärmeprod!$B$1:$AJ$1,0),FALSE)/1,0)-IFERROR(VLOOKUP($B396,'Slutlig allokering kvv'!$B$2:$AJ$550,MATCH(W$4,'Slutlig allokering kvv'!$B$1:$AJ$1,0),FALSE)/1,0)</f>
        <v>0</v>
      </c>
      <c r="X396">
        <f>IFERROR(VLOOKUP($B396,Kraftvärmeprod!$B$1:$AJ$550,MATCH(X$4,Kraftvärmeprod!$B$1:$AJ$1,0),FALSE)/1,0)-IFERROR(VLOOKUP($B396,'Slutlig allokering kvv'!$B$2:$AJ$550,MATCH(X$4,'Slutlig allokering kvv'!$B$1:$AJ$1,0),FALSE)/1,0)</f>
        <v>0</v>
      </c>
      <c r="Y396">
        <f>IFERROR(VLOOKUP($B396,Kraftvärmeprod!$B$1:$AJ$550,MATCH(Y$4,Kraftvärmeprod!$B$1:$AJ$1,0),FALSE)/1,0)-IFERROR(VLOOKUP($B396,'Slutlig allokering kvv'!$B$2:$AJ$550,MATCH(Y$4,'Slutlig allokering kvv'!$B$1:$AJ$1,0),FALSE)/1,0)</f>
        <v>0</v>
      </c>
      <c r="Z396">
        <f>IFERROR(VLOOKUP($B396,Kraftvärmeprod!$B$1:$AJ$550,MATCH(Z$4,Kraftvärmeprod!$B$1:$AJ$1,0),FALSE)/1,0)-IFERROR(VLOOKUP($B396,'Slutlig allokering kvv'!$B$2:$AJ$550,MATCH(Z$4,'Slutlig allokering kvv'!$B$1:$AJ$1,0),FALSE)/1,0)</f>
        <v>0</v>
      </c>
      <c r="AA396">
        <f>IFERROR(VLOOKUP($B396,Kraftvärmeprod!$B$1:$AJ$550,MATCH(AA$4,Kraftvärmeprod!$B$1:$AJ$1,0),FALSE)/1,0)-IFERROR(VLOOKUP($B396,'Slutlig allokering kvv'!$B$2:$AJ$550,MATCH(AA$4,'Slutlig allokering kvv'!$B$1:$AJ$1,0),FALSE)/1,0)</f>
        <v>0</v>
      </c>
      <c r="AB396">
        <f>IFERROR(VLOOKUP($B396,Kraftvärmeprod!$B$1:$AJ$550,MATCH(AB$4,Kraftvärmeprod!$B$1:$AJ$1,0),FALSE)/1,0)-IFERROR(VLOOKUP($B396,'Slutlig allokering kvv'!$B$2:$AJ$550,MATCH(AB$4,'Slutlig allokering kvv'!$B$1:$AJ$1,0),FALSE)/1,0)</f>
        <v>0</v>
      </c>
      <c r="AC396">
        <f>IFERROR(VLOOKUP($B396,Kraftvärmeprod!$B$1:$AJ$550,MATCH(AC$4,Kraftvärmeprod!$B$1:$AJ$1,0),FALSE)/1,0)-IFERROR(VLOOKUP($B396,'Slutlig allokering kvv'!$B$2:$AJ$550,MATCH(AC$4,'Slutlig allokering kvv'!$B$1:$AJ$1,0),FALSE)/1,0)</f>
        <v>0</v>
      </c>
      <c r="AD396">
        <f>IFERROR(VLOOKUP($B396,Miljö!$B$1:$E$471,MATCH("Hjälpel kraftvärme (GWh)",Miljö!$B$1:$E$1,0),FALSE)/1,0)-IFERROR(VLOOKUP($B396,'Slutlig allokering kvv'!$B$2:$AJ$550,MATCH(AD$4,'Slutlig allokering kvv'!$B$1:$AJ$1,0),FALSE)/1,0)</f>
        <v>0</v>
      </c>
      <c r="AH396">
        <f t="shared" si="12"/>
        <v>0</v>
      </c>
      <c r="AJ396">
        <f>IFERROR(VLOOKUP($B396,'Slutlig allokering kvv'!$B$2:$AX$550,MATCH("Summa slutlig allokerad tillförd energi (utan hjälpel och rökgaskondensering):",'Slutlig allokering kvv'!$B$1:$AX$1,0),FALSE)/1,"")</f>
        <v>0</v>
      </c>
      <c r="AL396" s="195" t="str">
        <f>IFERROR(1-VLOOKUP($B396,'Slutlig allokering kvv'!$B$2:$AX$550,MATCH("Andel av bränsle i kvv som allokerats till värme, exklusive rökgaskondensering och hjälpel",'Slutlig allokering kvv'!$B$1:$AX$1,0),FALSE),"")</f>
        <v/>
      </c>
      <c r="AN396" s="195" t="str">
        <f t="shared" si="13"/>
        <v/>
      </c>
    </row>
    <row r="397" spans="1:40" x14ac:dyDescent="0.25">
      <c r="A397" s="2" t="s">
        <v>575</v>
      </c>
      <c r="B397" s="2" t="s">
        <v>584</v>
      </c>
      <c r="C397" t="str">
        <f>IFERROR(VLOOKUP($B397,Kraftvärmeprod!$B$1:$AH$479,MATCH(C$4,Kraftvärmeprod!$B$1:$AG$1,0),FALSE)/1,"")</f>
        <v/>
      </c>
      <c r="D397" t="str">
        <f>IFERROR(VLOOKUP($B397,Kraftvärmeprod!$B$1:$AH$479,MATCH(D$4,Kraftvärmeprod!$B$1:$AG$1,0),FALSE)/1,"")</f>
        <v/>
      </c>
      <c r="F397">
        <f>IFERROR(VLOOKUP($B397,Kraftvärmeprod!$B$1:$AJ$550,MATCH(F$4,Kraftvärmeprod!$B$1:$AJ$1,0),FALSE)/1,0)-IFERROR(VLOOKUP($B397,'Slutlig allokering kvv'!$B$2:$AJ$550,MATCH(F$4,'Slutlig allokering kvv'!$B$1:$AJ$1,0),FALSE)/1,0)</f>
        <v>0</v>
      </c>
      <c r="G397">
        <f>IFERROR(VLOOKUP($B397,Kraftvärmeprod!$B$1:$AJ$550,MATCH(G$4,Kraftvärmeprod!$B$1:$AJ$1,0),FALSE)/1,0)-IFERROR(VLOOKUP($B397,'Slutlig allokering kvv'!$B$2:$AJ$550,MATCH(G$4,'Slutlig allokering kvv'!$B$1:$AJ$1,0),FALSE)/1,0)</f>
        <v>0</v>
      </c>
      <c r="H397">
        <f>IFERROR(VLOOKUP($B397,Kraftvärmeprod!$B$1:$AJ$550,MATCH(H$4,Kraftvärmeprod!$B$1:$AJ$1,0),FALSE)/1,0)-IFERROR(VLOOKUP($B397,'Slutlig allokering kvv'!$B$2:$AJ$550,MATCH(H$4,'Slutlig allokering kvv'!$B$1:$AJ$1,0),FALSE)/1,0)</f>
        <v>0</v>
      </c>
      <c r="I397">
        <f>IFERROR(VLOOKUP($B397,Kraftvärmeprod!$B$1:$AJ$550,MATCH(I$4,Kraftvärmeprod!$B$1:$AJ$1,0),FALSE)/1,0)-IFERROR(VLOOKUP($B397,'Slutlig allokering kvv'!$B$2:$AJ$550,MATCH(I$4,'Slutlig allokering kvv'!$B$1:$AJ$1,0),FALSE)/1,0)</f>
        <v>0</v>
      </c>
      <c r="J397">
        <f>IFERROR(VLOOKUP($B397,Kraftvärmeprod!$B$1:$AJ$550,MATCH(J$4,Kraftvärmeprod!$B$1:$AJ$1,0),FALSE)/1,0)-IFERROR(VLOOKUP($B397,'Slutlig allokering kvv'!$B$2:$AJ$550,MATCH(J$4,'Slutlig allokering kvv'!$B$1:$AJ$1,0),FALSE)/1,0)</f>
        <v>0</v>
      </c>
      <c r="K397">
        <f>IFERROR(VLOOKUP($B397,Kraftvärmeprod!$B$1:$AJ$550,MATCH(K$4,Kraftvärmeprod!$B$1:$AJ$1,0),FALSE)/1,0)-IFERROR(VLOOKUP($B397,'Slutlig allokering kvv'!$B$2:$AJ$550,MATCH(K$4,'Slutlig allokering kvv'!$B$1:$AJ$1,0),FALSE)/1,0)</f>
        <v>0</v>
      </c>
      <c r="L397">
        <f>IFERROR(VLOOKUP($B397,Kraftvärmeprod!$B$1:$AJ$550,MATCH(L$4,Kraftvärmeprod!$B$1:$AJ$1,0),FALSE)/1,0)-IFERROR(VLOOKUP($B397,'Slutlig allokering kvv'!$B$2:$AJ$550,MATCH(L$4,'Slutlig allokering kvv'!$B$1:$AJ$1,0),FALSE)/1,0)</f>
        <v>0</v>
      </c>
      <c r="M397">
        <f>IFERROR(VLOOKUP($B397,Kraftvärmeprod!$B$1:$AJ$550,MATCH(M$4,Kraftvärmeprod!$B$1:$AJ$1,0),FALSE)/1,0)-IFERROR(VLOOKUP($B397,'Slutlig allokering kvv'!$B$2:$AJ$550,MATCH(M$4,'Slutlig allokering kvv'!$B$1:$AJ$1,0),FALSE)/1,0)</f>
        <v>0</v>
      </c>
      <c r="N397">
        <f>IFERROR(VLOOKUP($B397,Kraftvärmeprod!$B$1:$AJ$550,MATCH(N$4,Kraftvärmeprod!$B$1:$AJ$1,0),FALSE)/1,0)-IFERROR(VLOOKUP($B397,'Slutlig allokering kvv'!$B$2:$AJ$550,MATCH(N$4,'Slutlig allokering kvv'!$B$1:$AJ$1,0),FALSE)/1,0)</f>
        <v>0</v>
      </c>
      <c r="O397">
        <f>IFERROR(VLOOKUP($B397,Kraftvärmeprod!$B$1:$AJ$550,MATCH(O$4,Kraftvärmeprod!$B$1:$AJ$1,0),FALSE)/1,0)-IFERROR(VLOOKUP($B397,'Slutlig allokering kvv'!$B$2:$AJ$550,MATCH(O$4,'Slutlig allokering kvv'!$B$1:$AJ$1,0),FALSE)/1,0)</f>
        <v>0</v>
      </c>
      <c r="P397">
        <f>IFERROR(VLOOKUP($B397,Kraftvärmeprod!$B$1:$AJ$550,MATCH(P$4,Kraftvärmeprod!$B$1:$AJ$1,0),FALSE)/1,0)-IFERROR(VLOOKUP($B397,'Slutlig allokering kvv'!$B$2:$AJ$550,MATCH(P$4,'Slutlig allokering kvv'!$B$1:$AJ$1,0),FALSE)/1,0)</f>
        <v>0</v>
      </c>
      <c r="Q397">
        <f>IFERROR(VLOOKUP($B397,Kraftvärmeprod!$B$1:$AJ$550,MATCH(Q$4,Kraftvärmeprod!$B$1:$AJ$1,0),FALSE)/1,0)-IFERROR(VLOOKUP($B397,'Slutlig allokering kvv'!$B$2:$AJ$550,MATCH(Q$4,'Slutlig allokering kvv'!$B$1:$AJ$1,0),FALSE)/1,0)</f>
        <v>0</v>
      </c>
      <c r="R397">
        <f>IFERROR(VLOOKUP($B397,Kraftvärmeprod!$B$1:$AJ$550,MATCH(R$4,Kraftvärmeprod!$B$1:$AJ$1,0),FALSE)/1,0)-IFERROR(VLOOKUP($B397,'Slutlig allokering kvv'!$B$2:$AJ$550,MATCH(R$4,'Slutlig allokering kvv'!$B$1:$AJ$1,0),FALSE)/1,0)</f>
        <v>0</v>
      </c>
      <c r="S397">
        <f>IFERROR(VLOOKUP($B397,Kraftvärmeprod!$B$1:$AJ$550,MATCH(S$4,Kraftvärmeprod!$B$1:$AJ$1,0),FALSE)/1,0)-IFERROR(VLOOKUP($B397,'Slutlig allokering kvv'!$B$2:$AJ$550,MATCH(S$4,'Slutlig allokering kvv'!$B$1:$AJ$1,0),FALSE)/1,0)</f>
        <v>0</v>
      </c>
      <c r="T397">
        <f>IFERROR(VLOOKUP($B397,Kraftvärmeprod!$B$1:$AJ$550,MATCH(T$4,Kraftvärmeprod!$B$1:$AJ$1,0),FALSE)/1,0)-IFERROR(VLOOKUP($B397,'Slutlig allokering kvv'!$B$2:$AJ$550,MATCH(T$4,'Slutlig allokering kvv'!$B$1:$AJ$1,0),FALSE)/1,0)</f>
        <v>0</v>
      </c>
      <c r="U397">
        <f>IFERROR(VLOOKUP($B397,Kraftvärmeprod!$B$1:$AJ$550,MATCH(U$4,Kraftvärmeprod!$B$1:$AJ$1,0),FALSE)/1,0)-IFERROR(VLOOKUP($B397,'Slutlig allokering kvv'!$B$2:$AJ$550,MATCH(U$4,'Slutlig allokering kvv'!$B$1:$AJ$1,0),FALSE)/1,0)</f>
        <v>0</v>
      </c>
      <c r="V397">
        <f>IFERROR(VLOOKUP($B397,Kraftvärmeprod!$B$1:$AJ$550,MATCH(V$4,Kraftvärmeprod!$B$1:$AJ$1,0),FALSE)/1,0)-IFERROR(VLOOKUP($B397,'Slutlig allokering kvv'!$B$2:$AJ$550,MATCH(V$4,'Slutlig allokering kvv'!$B$1:$AJ$1,0),FALSE)/1,0)</f>
        <v>0</v>
      </c>
      <c r="W397">
        <f>IFERROR(VLOOKUP($B397,Kraftvärmeprod!$B$1:$AJ$550,MATCH(W$4,Kraftvärmeprod!$B$1:$AJ$1,0),FALSE)/1,0)-IFERROR(VLOOKUP($B397,'Slutlig allokering kvv'!$B$2:$AJ$550,MATCH(W$4,'Slutlig allokering kvv'!$B$1:$AJ$1,0),FALSE)/1,0)</f>
        <v>0</v>
      </c>
      <c r="X397">
        <f>IFERROR(VLOOKUP($B397,Kraftvärmeprod!$B$1:$AJ$550,MATCH(X$4,Kraftvärmeprod!$B$1:$AJ$1,0),FALSE)/1,0)-IFERROR(VLOOKUP($B397,'Slutlig allokering kvv'!$B$2:$AJ$550,MATCH(X$4,'Slutlig allokering kvv'!$B$1:$AJ$1,0),FALSE)/1,0)</f>
        <v>0</v>
      </c>
      <c r="Y397">
        <f>IFERROR(VLOOKUP($B397,Kraftvärmeprod!$B$1:$AJ$550,MATCH(Y$4,Kraftvärmeprod!$B$1:$AJ$1,0),FALSE)/1,0)-IFERROR(VLOOKUP($B397,'Slutlig allokering kvv'!$B$2:$AJ$550,MATCH(Y$4,'Slutlig allokering kvv'!$B$1:$AJ$1,0),FALSE)/1,0)</f>
        <v>0</v>
      </c>
      <c r="Z397">
        <f>IFERROR(VLOOKUP($B397,Kraftvärmeprod!$B$1:$AJ$550,MATCH(Z$4,Kraftvärmeprod!$B$1:$AJ$1,0),FALSE)/1,0)-IFERROR(VLOOKUP($B397,'Slutlig allokering kvv'!$B$2:$AJ$550,MATCH(Z$4,'Slutlig allokering kvv'!$B$1:$AJ$1,0),FALSE)/1,0)</f>
        <v>0</v>
      </c>
      <c r="AA397">
        <f>IFERROR(VLOOKUP($B397,Kraftvärmeprod!$B$1:$AJ$550,MATCH(AA$4,Kraftvärmeprod!$B$1:$AJ$1,0),FALSE)/1,0)-IFERROR(VLOOKUP($B397,'Slutlig allokering kvv'!$B$2:$AJ$550,MATCH(AA$4,'Slutlig allokering kvv'!$B$1:$AJ$1,0),FALSE)/1,0)</f>
        <v>0</v>
      </c>
      <c r="AB397">
        <f>IFERROR(VLOOKUP($B397,Kraftvärmeprod!$B$1:$AJ$550,MATCH(AB$4,Kraftvärmeprod!$B$1:$AJ$1,0),FALSE)/1,0)-IFERROR(VLOOKUP($B397,'Slutlig allokering kvv'!$B$2:$AJ$550,MATCH(AB$4,'Slutlig allokering kvv'!$B$1:$AJ$1,0),FALSE)/1,0)</f>
        <v>0</v>
      </c>
      <c r="AC397">
        <f>IFERROR(VLOOKUP($B397,Kraftvärmeprod!$B$1:$AJ$550,MATCH(AC$4,Kraftvärmeprod!$B$1:$AJ$1,0),FALSE)/1,0)-IFERROR(VLOOKUP($B397,'Slutlig allokering kvv'!$B$2:$AJ$550,MATCH(AC$4,'Slutlig allokering kvv'!$B$1:$AJ$1,0),FALSE)/1,0)</f>
        <v>0</v>
      </c>
      <c r="AD397">
        <f>IFERROR(VLOOKUP($B397,Miljö!$B$1:$E$471,MATCH("Hjälpel kraftvärme (GWh)",Miljö!$B$1:$E$1,0),FALSE)/1,0)-IFERROR(VLOOKUP($B397,'Slutlig allokering kvv'!$B$2:$AJ$550,MATCH(AD$4,'Slutlig allokering kvv'!$B$1:$AJ$1,0),FALSE)/1,0)</f>
        <v>0</v>
      </c>
      <c r="AH397">
        <f t="shared" si="12"/>
        <v>0</v>
      </c>
      <c r="AJ397">
        <f>IFERROR(VLOOKUP($B397,'Slutlig allokering kvv'!$B$2:$AX$550,MATCH("Summa slutlig allokerad tillförd energi (utan hjälpel och rökgaskondensering):",'Slutlig allokering kvv'!$B$1:$AX$1,0),FALSE)/1,"")</f>
        <v>0</v>
      </c>
      <c r="AL397" s="195" t="str">
        <f>IFERROR(1-VLOOKUP($B397,'Slutlig allokering kvv'!$B$2:$AX$550,MATCH("Andel av bränsle i kvv som allokerats till värme, exklusive rökgaskondensering och hjälpel",'Slutlig allokering kvv'!$B$1:$AX$1,0),FALSE),"")</f>
        <v/>
      </c>
      <c r="AN397" s="195" t="str">
        <f t="shared" si="13"/>
        <v/>
      </c>
    </row>
    <row r="398" spans="1:40" x14ac:dyDescent="0.25">
      <c r="A398" s="2" t="s">
        <v>575</v>
      </c>
      <c r="B398" s="2" t="s">
        <v>585</v>
      </c>
      <c r="C398">
        <f>IFERROR(VLOOKUP($B398,Kraftvärmeprod!$B$1:$AH$479,MATCH(C$4,Kraftvärmeprod!$B$1:$AG$1,0),FALSE)/1,"")</f>
        <v>313</v>
      </c>
      <c r="D398">
        <f>IFERROR(VLOOKUP($B398,Kraftvärmeprod!$B$1:$AH$479,MATCH(D$4,Kraftvärmeprod!$B$1:$AG$1,0),FALSE)/1,"")</f>
        <v>102.7</v>
      </c>
      <c r="F398">
        <f>IFERROR(VLOOKUP($B398,Kraftvärmeprod!$B$1:$AJ$550,MATCH(F$4,Kraftvärmeprod!$B$1:$AJ$1,0),FALSE)/1,0)-IFERROR(VLOOKUP($B398,'Slutlig allokering kvv'!$B$2:$AJ$550,MATCH(F$4,'Slutlig allokering kvv'!$B$1:$AJ$1,0),FALSE)/1,0)</f>
        <v>0</v>
      </c>
      <c r="G398">
        <f>IFERROR(VLOOKUP($B398,Kraftvärmeprod!$B$1:$AJ$550,MATCH(G$4,Kraftvärmeprod!$B$1:$AJ$1,0),FALSE)/1,0)-IFERROR(VLOOKUP($B398,'Slutlig allokering kvv'!$B$2:$AJ$550,MATCH(G$4,'Slutlig allokering kvv'!$B$1:$AJ$1,0),FALSE)/1,0)</f>
        <v>3.2544299999999993</v>
      </c>
      <c r="H398">
        <f>IFERROR(VLOOKUP($B398,Kraftvärmeprod!$B$1:$AJ$550,MATCH(H$4,Kraftvärmeprod!$B$1:$AJ$1,0),FALSE)/1,0)-IFERROR(VLOOKUP($B398,'Slutlig allokering kvv'!$B$2:$AJ$550,MATCH(H$4,'Slutlig allokering kvv'!$B$1:$AJ$1,0),FALSE)/1,0)</f>
        <v>0</v>
      </c>
      <c r="I398">
        <f>IFERROR(VLOOKUP($B398,Kraftvärmeprod!$B$1:$AJ$550,MATCH(I$4,Kraftvärmeprod!$B$1:$AJ$1,0),FALSE)/1,0)-IFERROR(VLOOKUP($B398,'Slutlig allokering kvv'!$B$2:$AJ$550,MATCH(I$4,'Slutlig allokering kvv'!$B$1:$AJ$1,0),FALSE)/1,0)</f>
        <v>5.9431899999999995</v>
      </c>
      <c r="J398">
        <f>IFERROR(VLOOKUP($B398,Kraftvärmeprod!$B$1:$AJ$550,MATCH(J$4,Kraftvärmeprod!$B$1:$AJ$1,0),FALSE)/1,0)-IFERROR(VLOOKUP($B398,'Slutlig allokering kvv'!$B$2:$AJ$550,MATCH(J$4,'Slutlig allokering kvv'!$B$1:$AJ$1,0),FALSE)/1,0)</f>
        <v>0</v>
      </c>
      <c r="K398">
        <f>IFERROR(VLOOKUP($B398,Kraftvärmeprod!$B$1:$AJ$550,MATCH(K$4,Kraftvärmeprod!$B$1:$AJ$1,0),FALSE)/1,0)-IFERROR(VLOOKUP($B398,'Slutlig allokering kvv'!$B$2:$AJ$550,MATCH(K$4,'Slutlig allokering kvv'!$B$1:$AJ$1,0),FALSE)/1,0)</f>
        <v>0</v>
      </c>
      <c r="L398">
        <f>IFERROR(VLOOKUP($B398,Kraftvärmeprod!$B$1:$AJ$550,MATCH(L$4,Kraftvärmeprod!$B$1:$AJ$1,0),FALSE)/1,0)-IFERROR(VLOOKUP($B398,'Slutlig allokering kvv'!$B$2:$AJ$550,MATCH(L$4,'Slutlig allokering kvv'!$B$1:$AJ$1,0),FALSE)/1,0)</f>
        <v>0</v>
      </c>
      <c r="M398">
        <f>IFERROR(VLOOKUP($B398,Kraftvärmeprod!$B$1:$AJ$550,MATCH(M$4,Kraftvärmeprod!$B$1:$AJ$1,0),FALSE)/1,0)-IFERROR(VLOOKUP($B398,'Slutlig allokering kvv'!$B$2:$AJ$550,MATCH(M$4,'Slutlig allokering kvv'!$B$1:$AJ$1,0),FALSE)/1,0)</f>
        <v>0</v>
      </c>
      <c r="N398">
        <f>IFERROR(VLOOKUP($B398,Kraftvärmeprod!$B$1:$AJ$550,MATCH(N$4,Kraftvärmeprod!$B$1:$AJ$1,0),FALSE)/1,0)-IFERROR(VLOOKUP($B398,'Slutlig allokering kvv'!$B$2:$AJ$550,MATCH(N$4,'Slutlig allokering kvv'!$B$1:$AJ$1,0),FALSE)/1,0)</f>
        <v>0</v>
      </c>
      <c r="O398">
        <f>IFERROR(VLOOKUP($B398,Kraftvärmeprod!$B$1:$AJ$550,MATCH(O$4,Kraftvärmeprod!$B$1:$AJ$1,0),FALSE)/1,0)-IFERROR(VLOOKUP($B398,'Slutlig allokering kvv'!$B$2:$AJ$550,MATCH(O$4,'Slutlig allokering kvv'!$B$1:$AJ$1,0),FALSE)/1,0)</f>
        <v>0</v>
      </c>
      <c r="P398">
        <f>IFERROR(VLOOKUP($B398,Kraftvärmeprod!$B$1:$AJ$550,MATCH(P$4,Kraftvärmeprod!$B$1:$AJ$1,0),FALSE)/1,0)-IFERROR(VLOOKUP($B398,'Slutlig allokering kvv'!$B$2:$AJ$550,MATCH(P$4,'Slutlig allokering kvv'!$B$1:$AJ$1,0),FALSE)/1,0)</f>
        <v>0</v>
      </c>
      <c r="Q398">
        <f>IFERROR(VLOOKUP($B398,Kraftvärmeprod!$B$1:$AJ$550,MATCH(Q$4,Kraftvärmeprod!$B$1:$AJ$1,0),FALSE)/1,0)-IFERROR(VLOOKUP($B398,'Slutlig allokering kvv'!$B$2:$AJ$550,MATCH(Q$4,'Slutlig allokering kvv'!$B$1:$AJ$1,0),FALSE)/1,0)</f>
        <v>1.1062600000000001E-2</v>
      </c>
      <c r="R398">
        <f>IFERROR(VLOOKUP($B398,Kraftvärmeprod!$B$1:$AJ$550,MATCH(R$4,Kraftvärmeprod!$B$1:$AJ$1,0),FALSE)/1,0)-IFERROR(VLOOKUP($B398,'Slutlig allokering kvv'!$B$2:$AJ$550,MATCH(R$4,'Slutlig allokering kvv'!$B$1:$AJ$1,0),FALSE)/1,0)</f>
        <v>0</v>
      </c>
      <c r="S398">
        <f>IFERROR(VLOOKUP($B398,Kraftvärmeprod!$B$1:$AJ$550,MATCH(S$4,Kraftvärmeprod!$B$1:$AJ$1,0),FALSE)/1,0)-IFERROR(VLOOKUP($B398,'Slutlig allokering kvv'!$B$2:$AJ$550,MATCH(S$4,'Slutlig allokering kvv'!$B$1:$AJ$1,0),FALSE)/1,0)</f>
        <v>34.045200000000001</v>
      </c>
      <c r="T398">
        <f>IFERROR(VLOOKUP($B398,Kraftvärmeprod!$B$1:$AJ$550,MATCH(T$4,Kraftvärmeprod!$B$1:$AJ$1,0),FALSE)/1,0)-IFERROR(VLOOKUP($B398,'Slutlig allokering kvv'!$B$2:$AJ$550,MATCH(T$4,'Slutlig allokering kvv'!$B$1:$AJ$1,0),FALSE)/1,0)</f>
        <v>0</v>
      </c>
      <c r="U398">
        <f>IFERROR(VLOOKUP($B398,Kraftvärmeprod!$B$1:$AJ$550,MATCH(U$4,Kraftvärmeprod!$B$1:$AJ$1,0),FALSE)/1,0)-IFERROR(VLOOKUP($B398,'Slutlig allokering kvv'!$B$2:$AJ$550,MATCH(U$4,'Slutlig allokering kvv'!$B$1:$AJ$1,0),FALSE)/1,0)</f>
        <v>0</v>
      </c>
      <c r="V398">
        <f>IFERROR(VLOOKUP($B398,Kraftvärmeprod!$B$1:$AJ$550,MATCH(V$4,Kraftvärmeprod!$B$1:$AJ$1,0),FALSE)/1,0)-IFERROR(VLOOKUP($B398,'Slutlig allokering kvv'!$B$2:$AJ$550,MATCH(V$4,'Slutlig allokering kvv'!$B$1:$AJ$1,0),FALSE)/1,0)</f>
        <v>0</v>
      </c>
      <c r="W398">
        <f>IFERROR(VLOOKUP($B398,Kraftvärmeprod!$B$1:$AJ$550,MATCH(W$4,Kraftvärmeprod!$B$1:$AJ$1,0),FALSE)/1,0)-IFERROR(VLOOKUP($B398,'Slutlig allokering kvv'!$B$2:$AJ$550,MATCH(W$4,'Slutlig allokering kvv'!$B$1:$AJ$1,0),FALSE)/1,0)</f>
        <v>0</v>
      </c>
      <c r="X398">
        <f>IFERROR(VLOOKUP($B398,Kraftvärmeprod!$B$1:$AJ$550,MATCH(X$4,Kraftvärmeprod!$B$1:$AJ$1,0),FALSE)/1,0)-IFERROR(VLOOKUP($B398,'Slutlig allokering kvv'!$B$2:$AJ$550,MATCH(X$4,'Slutlig allokering kvv'!$B$1:$AJ$1,0),FALSE)/1,0)</f>
        <v>0</v>
      </c>
      <c r="Y398">
        <f>IFERROR(VLOOKUP($B398,Kraftvärmeprod!$B$1:$AJ$550,MATCH(Y$4,Kraftvärmeprod!$B$1:$AJ$1,0),FALSE)/1,0)-IFERROR(VLOOKUP($B398,'Slutlig allokering kvv'!$B$2:$AJ$550,MATCH(Y$4,'Slutlig allokering kvv'!$B$1:$AJ$1,0),FALSE)/1,0)</f>
        <v>0</v>
      </c>
      <c r="Z398">
        <f>IFERROR(VLOOKUP($B398,Kraftvärmeprod!$B$1:$AJ$550,MATCH(Z$4,Kraftvärmeprod!$B$1:$AJ$1,0),FALSE)/1,0)-IFERROR(VLOOKUP($B398,'Slutlig allokering kvv'!$B$2:$AJ$550,MATCH(Z$4,'Slutlig allokering kvv'!$B$1:$AJ$1,0),FALSE)/1,0)</f>
        <v>117.41400000000002</v>
      </c>
      <c r="AA398">
        <f>IFERROR(VLOOKUP($B398,Kraftvärmeprod!$B$1:$AJ$550,MATCH(AA$4,Kraftvärmeprod!$B$1:$AJ$1,0),FALSE)/1,0)-IFERROR(VLOOKUP($B398,'Slutlig allokering kvv'!$B$2:$AJ$550,MATCH(AA$4,'Slutlig allokering kvv'!$B$1:$AJ$1,0),FALSE)/1,0)</f>
        <v>49.771300000000004</v>
      </c>
      <c r="AB398">
        <f>IFERROR(VLOOKUP($B398,Kraftvärmeprod!$B$1:$AJ$550,MATCH(AB$4,Kraftvärmeprod!$B$1:$AJ$1,0),FALSE)/1,0)-IFERROR(VLOOKUP($B398,'Slutlig allokering kvv'!$B$2:$AJ$550,MATCH(AB$4,'Slutlig allokering kvv'!$B$1:$AJ$1,0),FALSE)/1,0)</f>
        <v>0</v>
      </c>
      <c r="AC398">
        <f>IFERROR(VLOOKUP($B398,Kraftvärmeprod!$B$1:$AJ$550,MATCH(AC$4,Kraftvärmeprod!$B$1:$AJ$1,0),FALSE)/1,0)-IFERROR(VLOOKUP($B398,'Slutlig allokering kvv'!$B$2:$AJ$550,MATCH(AC$4,'Slutlig allokering kvv'!$B$1:$AJ$1,0),FALSE)/1,0)</f>
        <v>0</v>
      </c>
      <c r="AD398">
        <f>IFERROR(VLOOKUP($B398,Miljö!$B$1:$E$471,MATCH("Hjälpel kraftvärme (GWh)",Miljö!$B$1:$E$1,0),FALSE)/1,0)-IFERROR(VLOOKUP($B398,'Slutlig allokering kvv'!$B$2:$AJ$550,MATCH(AD$4,'Slutlig allokering kvv'!$B$1:$AJ$1,0),FALSE)/1,0)</f>
        <v>8.4832000000000019</v>
      </c>
      <c r="AH398">
        <f t="shared" si="12"/>
        <v>210.43918260000001</v>
      </c>
      <c r="AJ398">
        <f>IFERROR(VLOOKUP($B398,'Slutlig allokering kvv'!$B$2:$AX$550,MATCH("Summa slutlig allokerad tillförd energi (utan hjälpel och rökgaskondensering):",'Slutlig allokering kvv'!$B$1:$AX$1,0),FALSE)/1,"")</f>
        <v>263.3668174</v>
      </c>
      <c r="AL398" s="195">
        <f>IFERROR(1-VLOOKUP($B398,'Slutlig allokering kvv'!$B$2:$AX$550,MATCH("Andel av bränsle i kvv som allokerats till värme, exklusive rökgaskondensering och hjälpel",'Slutlig allokering kvv'!$B$1:$AX$1,0),FALSE),"")</f>
        <v>0.44414630165088664</v>
      </c>
      <c r="AN398" s="195">
        <f t="shared" si="13"/>
        <v>0.44414630165088664</v>
      </c>
    </row>
    <row r="399" spans="1:40" x14ac:dyDescent="0.25">
      <c r="A399" s="2" t="s">
        <v>575</v>
      </c>
      <c r="B399" s="2" t="s">
        <v>586</v>
      </c>
      <c r="C399" t="str">
        <f>IFERROR(VLOOKUP($B399,Kraftvärmeprod!$B$1:$AH$479,MATCH(C$4,Kraftvärmeprod!$B$1:$AG$1,0),FALSE)/1,"")</f>
        <v/>
      </c>
      <c r="D399" t="str">
        <f>IFERROR(VLOOKUP($B399,Kraftvärmeprod!$B$1:$AH$479,MATCH(D$4,Kraftvärmeprod!$B$1:$AG$1,0),FALSE)/1,"")</f>
        <v/>
      </c>
      <c r="F399">
        <f>IFERROR(VLOOKUP($B399,Kraftvärmeprod!$B$1:$AJ$550,MATCH(F$4,Kraftvärmeprod!$B$1:$AJ$1,0),FALSE)/1,0)-IFERROR(VLOOKUP($B399,'Slutlig allokering kvv'!$B$2:$AJ$550,MATCH(F$4,'Slutlig allokering kvv'!$B$1:$AJ$1,0),FALSE)/1,0)</f>
        <v>0</v>
      </c>
      <c r="G399">
        <f>IFERROR(VLOOKUP($B399,Kraftvärmeprod!$B$1:$AJ$550,MATCH(G$4,Kraftvärmeprod!$B$1:$AJ$1,0),FALSE)/1,0)-IFERROR(VLOOKUP($B399,'Slutlig allokering kvv'!$B$2:$AJ$550,MATCH(G$4,'Slutlig allokering kvv'!$B$1:$AJ$1,0),FALSE)/1,0)</f>
        <v>0</v>
      </c>
      <c r="H399">
        <f>IFERROR(VLOOKUP($B399,Kraftvärmeprod!$B$1:$AJ$550,MATCH(H$4,Kraftvärmeprod!$B$1:$AJ$1,0),FALSE)/1,0)-IFERROR(VLOOKUP($B399,'Slutlig allokering kvv'!$B$2:$AJ$550,MATCH(H$4,'Slutlig allokering kvv'!$B$1:$AJ$1,0),FALSE)/1,0)</f>
        <v>0</v>
      </c>
      <c r="I399">
        <f>IFERROR(VLOOKUP($B399,Kraftvärmeprod!$B$1:$AJ$550,MATCH(I$4,Kraftvärmeprod!$B$1:$AJ$1,0),FALSE)/1,0)-IFERROR(VLOOKUP($B399,'Slutlig allokering kvv'!$B$2:$AJ$550,MATCH(I$4,'Slutlig allokering kvv'!$B$1:$AJ$1,0),FALSE)/1,0)</f>
        <v>0</v>
      </c>
      <c r="J399">
        <f>IFERROR(VLOOKUP($B399,Kraftvärmeprod!$B$1:$AJ$550,MATCH(J$4,Kraftvärmeprod!$B$1:$AJ$1,0),FALSE)/1,0)-IFERROR(VLOOKUP($B399,'Slutlig allokering kvv'!$B$2:$AJ$550,MATCH(J$4,'Slutlig allokering kvv'!$B$1:$AJ$1,0),FALSE)/1,0)</f>
        <v>0</v>
      </c>
      <c r="K399">
        <f>IFERROR(VLOOKUP($B399,Kraftvärmeprod!$B$1:$AJ$550,MATCH(K$4,Kraftvärmeprod!$B$1:$AJ$1,0),FALSE)/1,0)-IFERROR(VLOOKUP($B399,'Slutlig allokering kvv'!$B$2:$AJ$550,MATCH(K$4,'Slutlig allokering kvv'!$B$1:$AJ$1,0),FALSE)/1,0)</f>
        <v>0</v>
      </c>
      <c r="L399">
        <f>IFERROR(VLOOKUP($B399,Kraftvärmeprod!$B$1:$AJ$550,MATCH(L$4,Kraftvärmeprod!$B$1:$AJ$1,0),FALSE)/1,0)-IFERROR(VLOOKUP($B399,'Slutlig allokering kvv'!$B$2:$AJ$550,MATCH(L$4,'Slutlig allokering kvv'!$B$1:$AJ$1,0),FALSE)/1,0)</f>
        <v>0</v>
      </c>
      <c r="M399">
        <f>IFERROR(VLOOKUP($B399,Kraftvärmeprod!$B$1:$AJ$550,MATCH(M$4,Kraftvärmeprod!$B$1:$AJ$1,0),FALSE)/1,0)-IFERROR(VLOOKUP($B399,'Slutlig allokering kvv'!$B$2:$AJ$550,MATCH(M$4,'Slutlig allokering kvv'!$B$1:$AJ$1,0),FALSE)/1,0)</f>
        <v>0</v>
      </c>
      <c r="N399">
        <f>IFERROR(VLOOKUP($B399,Kraftvärmeprod!$B$1:$AJ$550,MATCH(N$4,Kraftvärmeprod!$B$1:$AJ$1,0),FALSE)/1,0)-IFERROR(VLOOKUP($B399,'Slutlig allokering kvv'!$B$2:$AJ$550,MATCH(N$4,'Slutlig allokering kvv'!$B$1:$AJ$1,0),FALSE)/1,0)</f>
        <v>0</v>
      </c>
      <c r="O399">
        <f>IFERROR(VLOOKUP($B399,Kraftvärmeprod!$B$1:$AJ$550,MATCH(O$4,Kraftvärmeprod!$B$1:$AJ$1,0),FALSE)/1,0)-IFERROR(VLOOKUP($B399,'Slutlig allokering kvv'!$B$2:$AJ$550,MATCH(O$4,'Slutlig allokering kvv'!$B$1:$AJ$1,0),FALSE)/1,0)</f>
        <v>0</v>
      </c>
      <c r="P399">
        <f>IFERROR(VLOOKUP($B399,Kraftvärmeprod!$B$1:$AJ$550,MATCH(P$4,Kraftvärmeprod!$B$1:$AJ$1,0),FALSE)/1,0)-IFERROR(VLOOKUP($B399,'Slutlig allokering kvv'!$B$2:$AJ$550,MATCH(P$4,'Slutlig allokering kvv'!$B$1:$AJ$1,0),FALSE)/1,0)</f>
        <v>0</v>
      </c>
      <c r="Q399">
        <f>IFERROR(VLOOKUP($B399,Kraftvärmeprod!$B$1:$AJ$550,MATCH(Q$4,Kraftvärmeprod!$B$1:$AJ$1,0),FALSE)/1,0)-IFERROR(VLOOKUP($B399,'Slutlig allokering kvv'!$B$2:$AJ$550,MATCH(Q$4,'Slutlig allokering kvv'!$B$1:$AJ$1,0),FALSE)/1,0)</f>
        <v>0</v>
      </c>
      <c r="R399">
        <f>IFERROR(VLOOKUP($B399,Kraftvärmeprod!$B$1:$AJ$550,MATCH(R$4,Kraftvärmeprod!$B$1:$AJ$1,0),FALSE)/1,0)-IFERROR(VLOOKUP($B399,'Slutlig allokering kvv'!$B$2:$AJ$550,MATCH(R$4,'Slutlig allokering kvv'!$B$1:$AJ$1,0),FALSE)/1,0)</f>
        <v>0</v>
      </c>
      <c r="S399">
        <f>IFERROR(VLOOKUP($B399,Kraftvärmeprod!$B$1:$AJ$550,MATCH(S$4,Kraftvärmeprod!$B$1:$AJ$1,0),FALSE)/1,0)-IFERROR(VLOOKUP($B399,'Slutlig allokering kvv'!$B$2:$AJ$550,MATCH(S$4,'Slutlig allokering kvv'!$B$1:$AJ$1,0),FALSE)/1,0)</f>
        <v>0</v>
      </c>
      <c r="T399">
        <f>IFERROR(VLOOKUP($B399,Kraftvärmeprod!$B$1:$AJ$550,MATCH(T$4,Kraftvärmeprod!$B$1:$AJ$1,0),FALSE)/1,0)-IFERROR(VLOOKUP($B399,'Slutlig allokering kvv'!$B$2:$AJ$550,MATCH(T$4,'Slutlig allokering kvv'!$B$1:$AJ$1,0),FALSE)/1,0)</f>
        <v>0</v>
      </c>
      <c r="U399">
        <f>IFERROR(VLOOKUP($B399,Kraftvärmeprod!$B$1:$AJ$550,MATCH(U$4,Kraftvärmeprod!$B$1:$AJ$1,0),FALSE)/1,0)-IFERROR(VLOOKUP($B399,'Slutlig allokering kvv'!$B$2:$AJ$550,MATCH(U$4,'Slutlig allokering kvv'!$B$1:$AJ$1,0),FALSE)/1,0)</f>
        <v>0</v>
      </c>
      <c r="V399">
        <f>IFERROR(VLOOKUP($B399,Kraftvärmeprod!$B$1:$AJ$550,MATCH(V$4,Kraftvärmeprod!$B$1:$AJ$1,0),FALSE)/1,0)-IFERROR(VLOOKUP($B399,'Slutlig allokering kvv'!$B$2:$AJ$550,MATCH(V$4,'Slutlig allokering kvv'!$B$1:$AJ$1,0),FALSE)/1,0)</f>
        <v>0</v>
      </c>
      <c r="W399">
        <f>IFERROR(VLOOKUP($B399,Kraftvärmeprod!$B$1:$AJ$550,MATCH(W$4,Kraftvärmeprod!$B$1:$AJ$1,0),FALSE)/1,0)-IFERROR(VLOOKUP($B399,'Slutlig allokering kvv'!$B$2:$AJ$550,MATCH(W$4,'Slutlig allokering kvv'!$B$1:$AJ$1,0),FALSE)/1,0)</f>
        <v>0</v>
      </c>
      <c r="X399">
        <f>IFERROR(VLOOKUP($B399,Kraftvärmeprod!$B$1:$AJ$550,MATCH(X$4,Kraftvärmeprod!$B$1:$AJ$1,0),FALSE)/1,0)-IFERROR(VLOOKUP($B399,'Slutlig allokering kvv'!$B$2:$AJ$550,MATCH(X$4,'Slutlig allokering kvv'!$B$1:$AJ$1,0),FALSE)/1,0)</f>
        <v>0</v>
      </c>
      <c r="Y399">
        <f>IFERROR(VLOOKUP($B399,Kraftvärmeprod!$B$1:$AJ$550,MATCH(Y$4,Kraftvärmeprod!$B$1:$AJ$1,0),FALSE)/1,0)-IFERROR(VLOOKUP($B399,'Slutlig allokering kvv'!$B$2:$AJ$550,MATCH(Y$4,'Slutlig allokering kvv'!$B$1:$AJ$1,0),FALSE)/1,0)</f>
        <v>0</v>
      </c>
      <c r="Z399">
        <f>IFERROR(VLOOKUP($B399,Kraftvärmeprod!$B$1:$AJ$550,MATCH(Z$4,Kraftvärmeprod!$B$1:$AJ$1,0),FALSE)/1,0)-IFERROR(VLOOKUP($B399,'Slutlig allokering kvv'!$B$2:$AJ$550,MATCH(Z$4,'Slutlig allokering kvv'!$B$1:$AJ$1,0),FALSE)/1,0)</f>
        <v>0</v>
      </c>
      <c r="AA399">
        <f>IFERROR(VLOOKUP($B399,Kraftvärmeprod!$B$1:$AJ$550,MATCH(AA$4,Kraftvärmeprod!$B$1:$AJ$1,0),FALSE)/1,0)-IFERROR(VLOOKUP($B399,'Slutlig allokering kvv'!$B$2:$AJ$550,MATCH(AA$4,'Slutlig allokering kvv'!$B$1:$AJ$1,0),FALSE)/1,0)</f>
        <v>0</v>
      </c>
      <c r="AB399">
        <f>IFERROR(VLOOKUP($B399,Kraftvärmeprod!$B$1:$AJ$550,MATCH(AB$4,Kraftvärmeprod!$B$1:$AJ$1,0),FALSE)/1,0)-IFERROR(VLOOKUP($B399,'Slutlig allokering kvv'!$B$2:$AJ$550,MATCH(AB$4,'Slutlig allokering kvv'!$B$1:$AJ$1,0),FALSE)/1,0)</f>
        <v>0</v>
      </c>
      <c r="AC399">
        <f>IFERROR(VLOOKUP($B399,Kraftvärmeprod!$B$1:$AJ$550,MATCH(AC$4,Kraftvärmeprod!$B$1:$AJ$1,0),FALSE)/1,0)-IFERROR(VLOOKUP($B399,'Slutlig allokering kvv'!$B$2:$AJ$550,MATCH(AC$4,'Slutlig allokering kvv'!$B$1:$AJ$1,0),FALSE)/1,0)</f>
        <v>0</v>
      </c>
      <c r="AD399">
        <f>IFERROR(VLOOKUP($B399,Miljö!$B$1:$E$471,MATCH("Hjälpel kraftvärme (GWh)",Miljö!$B$1:$E$1,0),FALSE)/1,0)-IFERROR(VLOOKUP($B399,'Slutlig allokering kvv'!$B$2:$AJ$550,MATCH(AD$4,'Slutlig allokering kvv'!$B$1:$AJ$1,0),FALSE)/1,0)</f>
        <v>0</v>
      </c>
      <c r="AH399">
        <f t="shared" si="12"/>
        <v>0</v>
      </c>
      <c r="AJ399">
        <f>IFERROR(VLOOKUP($B399,'Slutlig allokering kvv'!$B$2:$AX$550,MATCH("Summa slutlig allokerad tillförd energi (utan hjälpel och rökgaskondensering):",'Slutlig allokering kvv'!$B$1:$AX$1,0),FALSE)/1,"")</f>
        <v>0</v>
      </c>
      <c r="AL399" s="195" t="str">
        <f>IFERROR(1-VLOOKUP($B399,'Slutlig allokering kvv'!$B$2:$AX$550,MATCH("Andel av bränsle i kvv som allokerats till värme, exklusive rökgaskondensering och hjälpel",'Slutlig allokering kvv'!$B$1:$AX$1,0),FALSE),"")</f>
        <v/>
      </c>
      <c r="AN399" s="195" t="str">
        <f t="shared" si="13"/>
        <v/>
      </c>
    </row>
    <row r="400" spans="1:40" x14ac:dyDescent="0.25">
      <c r="A400" s="2" t="s">
        <v>587</v>
      </c>
      <c r="B400" s="2" t="s">
        <v>588</v>
      </c>
      <c r="C400" t="str">
        <f>IFERROR(VLOOKUP($B400,Kraftvärmeprod!$B$1:$AH$479,MATCH(C$4,Kraftvärmeprod!$B$1:$AG$1,0),FALSE)/1,"")</f>
        <v/>
      </c>
      <c r="D400" t="str">
        <f>IFERROR(VLOOKUP($B400,Kraftvärmeprod!$B$1:$AH$479,MATCH(D$4,Kraftvärmeprod!$B$1:$AG$1,0),FALSE)/1,"")</f>
        <v/>
      </c>
      <c r="F400">
        <f>IFERROR(VLOOKUP($B400,Kraftvärmeprod!$B$1:$AJ$550,MATCH(F$4,Kraftvärmeprod!$B$1:$AJ$1,0),FALSE)/1,0)-IFERROR(VLOOKUP($B400,'Slutlig allokering kvv'!$B$2:$AJ$550,MATCH(F$4,'Slutlig allokering kvv'!$B$1:$AJ$1,0),FALSE)/1,0)</f>
        <v>0</v>
      </c>
      <c r="G400">
        <f>IFERROR(VLOOKUP($B400,Kraftvärmeprod!$B$1:$AJ$550,MATCH(G$4,Kraftvärmeprod!$B$1:$AJ$1,0),FALSE)/1,0)-IFERROR(VLOOKUP($B400,'Slutlig allokering kvv'!$B$2:$AJ$550,MATCH(G$4,'Slutlig allokering kvv'!$B$1:$AJ$1,0),FALSE)/1,0)</f>
        <v>0</v>
      </c>
      <c r="H400">
        <f>IFERROR(VLOOKUP($B400,Kraftvärmeprod!$B$1:$AJ$550,MATCH(H$4,Kraftvärmeprod!$B$1:$AJ$1,0),FALSE)/1,0)-IFERROR(VLOOKUP($B400,'Slutlig allokering kvv'!$B$2:$AJ$550,MATCH(H$4,'Slutlig allokering kvv'!$B$1:$AJ$1,0),FALSE)/1,0)</f>
        <v>0</v>
      </c>
      <c r="I400">
        <f>IFERROR(VLOOKUP($B400,Kraftvärmeprod!$B$1:$AJ$550,MATCH(I$4,Kraftvärmeprod!$B$1:$AJ$1,0),FALSE)/1,0)-IFERROR(VLOOKUP($B400,'Slutlig allokering kvv'!$B$2:$AJ$550,MATCH(I$4,'Slutlig allokering kvv'!$B$1:$AJ$1,0),FALSE)/1,0)</f>
        <v>0</v>
      </c>
      <c r="J400">
        <f>IFERROR(VLOOKUP($B400,Kraftvärmeprod!$B$1:$AJ$550,MATCH(J$4,Kraftvärmeprod!$B$1:$AJ$1,0),FALSE)/1,0)-IFERROR(VLOOKUP($B400,'Slutlig allokering kvv'!$B$2:$AJ$550,MATCH(J$4,'Slutlig allokering kvv'!$B$1:$AJ$1,0),FALSE)/1,0)</f>
        <v>0</v>
      </c>
      <c r="K400">
        <f>IFERROR(VLOOKUP($B400,Kraftvärmeprod!$B$1:$AJ$550,MATCH(K$4,Kraftvärmeprod!$B$1:$AJ$1,0),FALSE)/1,0)-IFERROR(VLOOKUP($B400,'Slutlig allokering kvv'!$B$2:$AJ$550,MATCH(K$4,'Slutlig allokering kvv'!$B$1:$AJ$1,0),FALSE)/1,0)</f>
        <v>0</v>
      </c>
      <c r="L400">
        <f>IFERROR(VLOOKUP($B400,Kraftvärmeprod!$B$1:$AJ$550,MATCH(L$4,Kraftvärmeprod!$B$1:$AJ$1,0),FALSE)/1,0)-IFERROR(VLOOKUP($B400,'Slutlig allokering kvv'!$B$2:$AJ$550,MATCH(L$4,'Slutlig allokering kvv'!$B$1:$AJ$1,0),FALSE)/1,0)</f>
        <v>0</v>
      </c>
      <c r="M400">
        <f>IFERROR(VLOOKUP($B400,Kraftvärmeprod!$B$1:$AJ$550,MATCH(M$4,Kraftvärmeprod!$B$1:$AJ$1,0),FALSE)/1,0)-IFERROR(VLOOKUP($B400,'Slutlig allokering kvv'!$B$2:$AJ$550,MATCH(M$4,'Slutlig allokering kvv'!$B$1:$AJ$1,0),FALSE)/1,0)</f>
        <v>0</v>
      </c>
      <c r="N400">
        <f>IFERROR(VLOOKUP($B400,Kraftvärmeprod!$B$1:$AJ$550,MATCH(N$4,Kraftvärmeprod!$B$1:$AJ$1,0),FALSE)/1,0)-IFERROR(VLOOKUP($B400,'Slutlig allokering kvv'!$B$2:$AJ$550,MATCH(N$4,'Slutlig allokering kvv'!$B$1:$AJ$1,0),FALSE)/1,0)</f>
        <v>0</v>
      </c>
      <c r="O400">
        <f>IFERROR(VLOOKUP($B400,Kraftvärmeprod!$B$1:$AJ$550,MATCH(O$4,Kraftvärmeprod!$B$1:$AJ$1,0),FALSE)/1,0)-IFERROR(VLOOKUP($B400,'Slutlig allokering kvv'!$B$2:$AJ$550,MATCH(O$4,'Slutlig allokering kvv'!$B$1:$AJ$1,0),FALSE)/1,0)</f>
        <v>0</v>
      </c>
      <c r="P400">
        <f>IFERROR(VLOOKUP($B400,Kraftvärmeprod!$B$1:$AJ$550,MATCH(P$4,Kraftvärmeprod!$B$1:$AJ$1,0),FALSE)/1,0)-IFERROR(VLOOKUP($B400,'Slutlig allokering kvv'!$B$2:$AJ$550,MATCH(P$4,'Slutlig allokering kvv'!$B$1:$AJ$1,0),FALSE)/1,0)</f>
        <v>0</v>
      </c>
      <c r="Q400">
        <f>IFERROR(VLOOKUP($B400,Kraftvärmeprod!$B$1:$AJ$550,MATCH(Q$4,Kraftvärmeprod!$B$1:$AJ$1,0),FALSE)/1,0)-IFERROR(VLOOKUP($B400,'Slutlig allokering kvv'!$B$2:$AJ$550,MATCH(Q$4,'Slutlig allokering kvv'!$B$1:$AJ$1,0),FALSE)/1,0)</f>
        <v>0</v>
      </c>
      <c r="R400">
        <f>IFERROR(VLOOKUP($B400,Kraftvärmeprod!$B$1:$AJ$550,MATCH(R$4,Kraftvärmeprod!$B$1:$AJ$1,0),FALSE)/1,0)-IFERROR(VLOOKUP($B400,'Slutlig allokering kvv'!$B$2:$AJ$550,MATCH(R$4,'Slutlig allokering kvv'!$B$1:$AJ$1,0),FALSE)/1,0)</f>
        <v>0</v>
      </c>
      <c r="S400">
        <f>IFERROR(VLOOKUP($B400,Kraftvärmeprod!$B$1:$AJ$550,MATCH(S$4,Kraftvärmeprod!$B$1:$AJ$1,0),FALSE)/1,0)-IFERROR(VLOOKUP($B400,'Slutlig allokering kvv'!$B$2:$AJ$550,MATCH(S$4,'Slutlig allokering kvv'!$B$1:$AJ$1,0),FALSE)/1,0)</f>
        <v>0</v>
      </c>
      <c r="T400">
        <f>IFERROR(VLOOKUP($B400,Kraftvärmeprod!$B$1:$AJ$550,MATCH(T$4,Kraftvärmeprod!$B$1:$AJ$1,0),FALSE)/1,0)-IFERROR(VLOOKUP($B400,'Slutlig allokering kvv'!$B$2:$AJ$550,MATCH(T$4,'Slutlig allokering kvv'!$B$1:$AJ$1,0),FALSE)/1,0)</f>
        <v>0</v>
      </c>
      <c r="U400">
        <f>IFERROR(VLOOKUP($B400,Kraftvärmeprod!$B$1:$AJ$550,MATCH(U$4,Kraftvärmeprod!$B$1:$AJ$1,0),FALSE)/1,0)-IFERROR(VLOOKUP($B400,'Slutlig allokering kvv'!$B$2:$AJ$550,MATCH(U$4,'Slutlig allokering kvv'!$B$1:$AJ$1,0),FALSE)/1,0)</f>
        <v>0</v>
      </c>
      <c r="V400">
        <f>IFERROR(VLOOKUP($B400,Kraftvärmeprod!$B$1:$AJ$550,MATCH(V$4,Kraftvärmeprod!$B$1:$AJ$1,0),FALSE)/1,0)-IFERROR(VLOOKUP($B400,'Slutlig allokering kvv'!$B$2:$AJ$550,MATCH(V$4,'Slutlig allokering kvv'!$B$1:$AJ$1,0),FALSE)/1,0)</f>
        <v>0</v>
      </c>
      <c r="W400">
        <f>IFERROR(VLOOKUP($B400,Kraftvärmeprod!$B$1:$AJ$550,MATCH(W$4,Kraftvärmeprod!$B$1:$AJ$1,0),FALSE)/1,0)-IFERROR(VLOOKUP($B400,'Slutlig allokering kvv'!$B$2:$AJ$550,MATCH(W$4,'Slutlig allokering kvv'!$B$1:$AJ$1,0),FALSE)/1,0)</f>
        <v>0</v>
      </c>
      <c r="X400">
        <f>IFERROR(VLOOKUP($B400,Kraftvärmeprod!$B$1:$AJ$550,MATCH(X$4,Kraftvärmeprod!$B$1:$AJ$1,0),FALSE)/1,0)-IFERROR(VLOOKUP($B400,'Slutlig allokering kvv'!$B$2:$AJ$550,MATCH(X$4,'Slutlig allokering kvv'!$B$1:$AJ$1,0),FALSE)/1,0)</f>
        <v>0</v>
      </c>
      <c r="Y400">
        <f>IFERROR(VLOOKUP($B400,Kraftvärmeprod!$B$1:$AJ$550,MATCH(Y$4,Kraftvärmeprod!$B$1:$AJ$1,0),FALSE)/1,0)-IFERROR(VLOOKUP($B400,'Slutlig allokering kvv'!$B$2:$AJ$550,MATCH(Y$4,'Slutlig allokering kvv'!$B$1:$AJ$1,0),FALSE)/1,0)</f>
        <v>0</v>
      </c>
      <c r="Z400">
        <f>IFERROR(VLOOKUP($B400,Kraftvärmeprod!$B$1:$AJ$550,MATCH(Z$4,Kraftvärmeprod!$B$1:$AJ$1,0),FALSE)/1,0)-IFERROR(VLOOKUP($B400,'Slutlig allokering kvv'!$B$2:$AJ$550,MATCH(Z$4,'Slutlig allokering kvv'!$B$1:$AJ$1,0),FALSE)/1,0)</f>
        <v>0</v>
      </c>
      <c r="AA400">
        <f>IFERROR(VLOOKUP($B400,Kraftvärmeprod!$B$1:$AJ$550,MATCH(AA$4,Kraftvärmeprod!$B$1:$AJ$1,0),FALSE)/1,0)-IFERROR(VLOOKUP($B400,'Slutlig allokering kvv'!$B$2:$AJ$550,MATCH(AA$4,'Slutlig allokering kvv'!$B$1:$AJ$1,0),FALSE)/1,0)</f>
        <v>0</v>
      </c>
      <c r="AB400">
        <f>IFERROR(VLOOKUP($B400,Kraftvärmeprod!$B$1:$AJ$550,MATCH(AB$4,Kraftvärmeprod!$B$1:$AJ$1,0),FALSE)/1,0)-IFERROR(VLOOKUP($B400,'Slutlig allokering kvv'!$B$2:$AJ$550,MATCH(AB$4,'Slutlig allokering kvv'!$B$1:$AJ$1,0),FALSE)/1,0)</f>
        <v>0</v>
      </c>
      <c r="AC400">
        <f>IFERROR(VLOOKUP($B400,Kraftvärmeprod!$B$1:$AJ$550,MATCH(AC$4,Kraftvärmeprod!$B$1:$AJ$1,0),FALSE)/1,0)-IFERROR(VLOOKUP($B400,'Slutlig allokering kvv'!$B$2:$AJ$550,MATCH(AC$4,'Slutlig allokering kvv'!$B$1:$AJ$1,0),FALSE)/1,0)</f>
        <v>0</v>
      </c>
      <c r="AD400">
        <f>IFERROR(VLOOKUP($B400,Miljö!$B$1:$E$471,MATCH("Hjälpel kraftvärme (GWh)",Miljö!$B$1:$E$1,0),FALSE)/1,0)-IFERROR(VLOOKUP($B400,'Slutlig allokering kvv'!$B$2:$AJ$550,MATCH(AD$4,'Slutlig allokering kvv'!$B$1:$AJ$1,0),FALSE)/1,0)</f>
        <v>0</v>
      </c>
      <c r="AH400">
        <f t="shared" si="12"/>
        <v>0</v>
      </c>
      <c r="AJ400">
        <f>IFERROR(VLOOKUP($B400,'Slutlig allokering kvv'!$B$2:$AX$550,MATCH("Summa slutlig allokerad tillförd energi (utan hjälpel och rökgaskondensering):",'Slutlig allokering kvv'!$B$1:$AX$1,0),FALSE)/1,"")</f>
        <v>0</v>
      </c>
      <c r="AL400" s="195" t="str">
        <f>IFERROR(1-VLOOKUP($B400,'Slutlig allokering kvv'!$B$2:$AX$550,MATCH("Andel av bränsle i kvv som allokerats till värme, exklusive rökgaskondensering och hjälpel",'Slutlig allokering kvv'!$B$1:$AX$1,0),FALSE),"")</f>
        <v/>
      </c>
      <c r="AN400" s="195" t="str">
        <f t="shared" si="13"/>
        <v/>
      </c>
    </row>
    <row r="401" spans="1:40" x14ac:dyDescent="0.25">
      <c r="A401" s="2" t="s">
        <v>587</v>
      </c>
      <c r="B401" s="5" t="s">
        <v>1065</v>
      </c>
      <c r="C401" t="str">
        <f>IFERROR(VLOOKUP($B401,Kraftvärmeprod!$B$1:$AH$479,MATCH(C$4,Kraftvärmeprod!$B$1:$AG$1,0),FALSE)/1,"")</f>
        <v/>
      </c>
      <c r="D401" t="str">
        <f>IFERROR(VLOOKUP($B401,Kraftvärmeprod!$B$1:$AH$479,MATCH(D$4,Kraftvärmeprod!$B$1:$AG$1,0),FALSE)/1,"")</f>
        <v/>
      </c>
      <c r="F401">
        <f>IFERROR(VLOOKUP($B401,Kraftvärmeprod!$B$1:$AJ$550,MATCH(F$4,Kraftvärmeprod!$B$1:$AJ$1,0),FALSE)/1,0)-IFERROR(VLOOKUP($B401,'Slutlig allokering kvv'!$B$2:$AJ$550,MATCH(F$4,'Slutlig allokering kvv'!$B$1:$AJ$1,0),FALSE)/1,0)</f>
        <v>0</v>
      </c>
      <c r="G401">
        <f>IFERROR(VLOOKUP($B401,Kraftvärmeprod!$B$1:$AJ$550,MATCH(G$4,Kraftvärmeprod!$B$1:$AJ$1,0),FALSE)/1,0)-IFERROR(VLOOKUP($B401,'Slutlig allokering kvv'!$B$2:$AJ$550,MATCH(G$4,'Slutlig allokering kvv'!$B$1:$AJ$1,0),FALSE)/1,0)</f>
        <v>0</v>
      </c>
      <c r="H401">
        <f>IFERROR(VLOOKUP($B401,Kraftvärmeprod!$B$1:$AJ$550,MATCH(H$4,Kraftvärmeprod!$B$1:$AJ$1,0),FALSE)/1,0)-IFERROR(VLOOKUP($B401,'Slutlig allokering kvv'!$B$2:$AJ$550,MATCH(H$4,'Slutlig allokering kvv'!$B$1:$AJ$1,0),FALSE)/1,0)</f>
        <v>0</v>
      </c>
      <c r="I401">
        <f>IFERROR(VLOOKUP($B401,Kraftvärmeprod!$B$1:$AJ$550,MATCH(I$4,Kraftvärmeprod!$B$1:$AJ$1,0),FALSE)/1,0)-IFERROR(VLOOKUP($B401,'Slutlig allokering kvv'!$B$2:$AJ$550,MATCH(I$4,'Slutlig allokering kvv'!$B$1:$AJ$1,0),FALSE)/1,0)</f>
        <v>0</v>
      </c>
      <c r="J401">
        <f>IFERROR(VLOOKUP($B401,Kraftvärmeprod!$B$1:$AJ$550,MATCH(J$4,Kraftvärmeprod!$B$1:$AJ$1,0),FALSE)/1,0)-IFERROR(VLOOKUP($B401,'Slutlig allokering kvv'!$B$2:$AJ$550,MATCH(J$4,'Slutlig allokering kvv'!$B$1:$AJ$1,0),FALSE)/1,0)</f>
        <v>0</v>
      </c>
      <c r="K401">
        <f>IFERROR(VLOOKUP($B401,Kraftvärmeprod!$B$1:$AJ$550,MATCH(K$4,Kraftvärmeprod!$B$1:$AJ$1,0),FALSE)/1,0)-IFERROR(VLOOKUP($B401,'Slutlig allokering kvv'!$B$2:$AJ$550,MATCH(K$4,'Slutlig allokering kvv'!$B$1:$AJ$1,0),FALSE)/1,0)</f>
        <v>0</v>
      </c>
      <c r="L401">
        <f>IFERROR(VLOOKUP($B401,Kraftvärmeprod!$B$1:$AJ$550,MATCH(L$4,Kraftvärmeprod!$B$1:$AJ$1,0),FALSE)/1,0)-IFERROR(VLOOKUP($B401,'Slutlig allokering kvv'!$B$2:$AJ$550,MATCH(L$4,'Slutlig allokering kvv'!$B$1:$AJ$1,0),FALSE)/1,0)</f>
        <v>0</v>
      </c>
      <c r="M401">
        <f>IFERROR(VLOOKUP($B401,Kraftvärmeprod!$B$1:$AJ$550,MATCH(M$4,Kraftvärmeprod!$B$1:$AJ$1,0),FALSE)/1,0)-IFERROR(VLOOKUP($B401,'Slutlig allokering kvv'!$B$2:$AJ$550,MATCH(M$4,'Slutlig allokering kvv'!$B$1:$AJ$1,0),FALSE)/1,0)</f>
        <v>0</v>
      </c>
      <c r="N401">
        <f>IFERROR(VLOOKUP($B401,Kraftvärmeprod!$B$1:$AJ$550,MATCH(N$4,Kraftvärmeprod!$B$1:$AJ$1,0),FALSE)/1,0)-IFERROR(VLOOKUP($B401,'Slutlig allokering kvv'!$B$2:$AJ$550,MATCH(N$4,'Slutlig allokering kvv'!$B$1:$AJ$1,0),FALSE)/1,0)</f>
        <v>0</v>
      </c>
      <c r="O401">
        <f>IFERROR(VLOOKUP($B401,Kraftvärmeprod!$B$1:$AJ$550,MATCH(O$4,Kraftvärmeprod!$B$1:$AJ$1,0),FALSE)/1,0)-IFERROR(VLOOKUP($B401,'Slutlig allokering kvv'!$B$2:$AJ$550,MATCH(O$4,'Slutlig allokering kvv'!$B$1:$AJ$1,0),FALSE)/1,0)</f>
        <v>0</v>
      </c>
      <c r="P401">
        <f>IFERROR(VLOOKUP($B401,Kraftvärmeprod!$B$1:$AJ$550,MATCH(P$4,Kraftvärmeprod!$B$1:$AJ$1,0),FALSE)/1,0)-IFERROR(VLOOKUP($B401,'Slutlig allokering kvv'!$B$2:$AJ$550,MATCH(P$4,'Slutlig allokering kvv'!$B$1:$AJ$1,0),FALSE)/1,0)</f>
        <v>0</v>
      </c>
      <c r="Q401">
        <f>IFERROR(VLOOKUP($B401,Kraftvärmeprod!$B$1:$AJ$550,MATCH(Q$4,Kraftvärmeprod!$B$1:$AJ$1,0),FALSE)/1,0)-IFERROR(VLOOKUP($B401,'Slutlig allokering kvv'!$B$2:$AJ$550,MATCH(Q$4,'Slutlig allokering kvv'!$B$1:$AJ$1,0),FALSE)/1,0)</f>
        <v>0</v>
      </c>
      <c r="R401">
        <f>IFERROR(VLOOKUP($B401,Kraftvärmeprod!$B$1:$AJ$550,MATCH(R$4,Kraftvärmeprod!$B$1:$AJ$1,0),FALSE)/1,0)-IFERROR(VLOOKUP($B401,'Slutlig allokering kvv'!$B$2:$AJ$550,MATCH(R$4,'Slutlig allokering kvv'!$B$1:$AJ$1,0),FALSE)/1,0)</f>
        <v>0</v>
      </c>
      <c r="S401">
        <f>IFERROR(VLOOKUP($B401,Kraftvärmeprod!$B$1:$AJ$550,MATCH(S$4,Kraftvärmeprod!$B$1:$AJ$1,0),FALSE)/1,0)-IFERROR(VLOOKUP($B401,'Slutlig allokering kvv'!$B$2:$AJ$550,MATCH(S$4,'Slutlig allokering kvv'!$B$1:$AJ$1,0),FALSE)/1,0)</f>
        <v>0</v>
      </c>
      <c r="T401">
        <f>IFERROR(VLOOKUP($B401,Kraftvärmeprod!$B$1:$AJ$550,MATCH(T$4,Kraftvärmeprod!$B$1:$AJ$1,0),FALSE)/1,0)-IFERROR(VLOOKUP($B401,'Slutlig allokering kvv'!$B$2:$AJ$550,MATCH(T$4,'Slutlig allokering kvv'!$B$1:$AJ$1,0),FALSE)/1,0)</f>
        <v>0</v>
      </c>
      <c r="U401">
        <f>IFERROR(VLOOKUP($B401,Kraftvärmeprod!$B$1:$AJ$550,MATCH(U$4,Kraftvärmeprod!$B$1:$AJ$1,0),FALSE)/1,0)-IFERROR(VLOOKUP($B401,'Slutlig allokering kvv'!$B$2:$AJ$550,MATCH(U$4,'Slutlig allokering kvv'!$B$1:$AJ$1,0),FALSE)/1,0)</f>
        <v>0</v>
      </c>
      <c r="V401">
        <f>IFERROR(VLOOKUP($B401,Kraftvärmeprod!$B$1:$AJ$550,MATCH(V$4,Kraftvärmeprod!$B$1:$AJ$1,0),FALSE)/1,0)-IFERROR(VLOOKUP($B401,'Slutlig allokering kvv'!$B$2:$AJ$550,MATCH(V$4,'Slutlig allokering kvv'!$B$1:$AJ$1,0),FALSE)/1,0)</f>
        <v>0</v>
      </c>
      <c r="W401">
        <f>IFERROR(VLOOKUP($B401,Kraftvärmeprod!$B$1:$AJ$550,MATCH(W$4,Kraftvärmeprod!$B$1:$AJ$1,0),FALSE)/1,0)-IFERROR(VLOOKUP($B401,'Slutlig allokering kvv'!$B$2:$AJ$550,MATCH(W$4,'Slutlig allokering kvv'!$B$1:$AJ$1,0),FALSE)/1,0)</f>
        <v>0</v>
      </c>
      <c r="X401">
        <f>IFERROR(VLOOKUP($B401,Kraftvärmeprod!$B$1:$AJ$550,MATCH(X$4,Kraftvärmeprod!$B$1:$AJ$1,0),FALSE)/1,0)-IFERROR(VLOOKUP($B401,'Slutlig allokering kvv'!$B$2:$AJ$550,MATCH(X$4,'Slutlig allokering kvv'!$B$1:$AJ$1,0),FALSE)/1,0)</f>
        <v>0</v>
      </c>
      <c r="Y401">
        <f>IFERROR(VLOOKUP($B401,Kraftvärmeprod!$B$1:$AJ$550,MATCH(Y$4,Kraftvärmeprod!$B$1:$AJ$1,0),FALSE)/1,0)-IFERROR(VLOOKUP($B401,'Slutlig allokering kvv'!$B$2:$AJ$550,MATCH(Y$4,'Slutlig allokering kvv'!$B$1:$AJ$1,0),FALSE)/1,0)</f>
        <v>0</v>
      </c>
      <c r="Z401">
        <f>IFERROR(VLOOKUP($B401,Kraftvärmeprod!$B$1:$AJ$550,MATCH(Z$4,Kraftvärmeprod!$B$1:$AJ$1,0),FALSE)/1,0)-IFERROR(VLOOKUP($B401,'Slutlig allokering kvv'!$B$2:$AJ$550,MATCH(Z$4,'Slutlig allokering kvv'!$B$1:$AJ$1,0),FALSE)/1,0)</f>
        <v>0</v>
      </c>
      <c r="AA401">
        <f>IFERROR(VLOOKUP($B401,Kraftvärmeprod!$B$1:$AJ$550,MATCH(AA$4,Kraftvärmeprod!$B$1:$AJ$1,0),FALSE)/1,0)-IFERROR(VLOOKUP($B401,'Slutlig allokering kvv'!$B$2:$AJ$550,MATCH(AA$4,'Slutlig allokering kvv'!$B$1:$AJ$1,0),FALSE)/1,0)</f>
        <v>0</v>
      </c>
      <c r="AB401">
        <f>IFERROR(VLOOKUP($B401,Kraftvärmeprod!$B$1:$AJ$550,MATCH(AB$4,Kraftvärmeprod!$B$1:$AJ$1,0),FALSE)/1,0)-IFERROR(VLOOKUP($B401,'Slutlig allokering kvv'!$B$2:$AJ$550,MATCH(AB$4,'Slutlig allokering kvv'!$B$1:$AJ$1,0),FALSE)/1,0)</f>
        <v>0</v>
      </c>
      <c r="AC401">
        <f>IFERROR(VLOOKUP($B401,Kraftvärmeprod!$B$1:$AJ$550,MATCH(AC$4,Kraftvärmeprod!$B$1:$AJ$1,0),FALSE)/1,0)-IFERROR(VLOOKUP($B401,'Slutlig allokering kvv'!$B$2:$AJ$550,MATCH(AC$4,'Slutlig allokering kvv'!$B$1:$AJ$1,0),FALSE)/1,0)</f>
        <v>0</v>
      </c>
      <c r="AD401">
        <f>IFERROR(VLOOKUP($B401,Miljö!$B$1:$E$471,MATCH("Hjälpel kraftvärme (GWh)",Miljö!$B$1:$E$1,0),FALSE)/1,0)-IFERROR(VLOOKUP($B401,'Slutlig allokering kvv'!$B$2:$AJ$550,MATCH(AD$4,'Slutlig allokering kvv'!$B$1:$AJ$1,0),FALSE)/1,0)</f>
        <v>0</v>
      </c>
      <c r="AH401">
        <f t="shared" si="12"/>
        <v>0</v>
      </c>
      <c r="AJ401">
        <f>IFERROR(VLOOKUP($B401,'Slutlig allokering kvv'!$B$2:$AX$550,MATCH("Summa slutlig allokerad tillförd energi (utan hjälpel och rökgaskondensering):",'Slutlig allokering kvv'!$B$1:$AX$1,0),FALSE)/1,"")</f>
        <v>0</v>
      </c>
      <c r="AL401" s="195" t="str">
        <f>IFERROR(1-VLOOKUP($B401,'Slutlig allokering kvv'!$B$2:$AX$550,MATCH("Andel av bränsle i kvv som allokerats till värme, exklusive rökgaskondensering och hjälpel",'Slutlig allokering kvv'!$B$1:$AX$1,0),FALSE),"")</f>
        <v/>
      </c>
      <c r="AN401" s="195" t="str">
        <f t="shared" si="13"/>
        <v/>
      </c>
    </row>
    <row r="402" spans="1:40" x14ac:dyDescent="0.25">
      <c r="A402" s="317" t="s">
        <v>1399</v>
      </c>
      <c r="B402" s="2" t="s">
        <v>589</v>
      </c>
      <c r="C402" t="str">
        <f>IFERROR(VLOOKUP($B402,Kraftvärmeprod!$B$1:$AH$479,MATCH(C$4,Kraftvärmeprod!$B$1:$AG$1,0),FALSE)/1,"")</f>
        <v/>
      </c>
      <c r="D402" t="str">
        <f>IFERROR(VLOOKUP($B402,Kraftvärmeprod!$B$1:$AH$479,MATCH(D$4,Kraftvärmeprod!$B$1:$AG$1,0),FALSE)/1,"")</f>
        <v/>
      </c>
      <c r="F402">
        <f>IFERROR(VLOOKUP($B402,Kraftvärmeprod!$B$1:$AJ$550,MATCH(F$4,Kraftvärmeprod!$B$1:$AJ$1,0),FALSE)/1,0)-IFERROR(VLOOKUP($B402,'Slutlig allokering kvv'!$B$2:$AJ$550,MATCH(F$4,'Slutlig allokering kvv'!$B$1:$AJ$1,0),FALSE)/1,0)</f>
        <v>0</v>
      </c>
      <c r="G402">
        <f>IFERROR(VLOOKUP($B402,Kraftvärmeprod!$B$1:$AJ$550,MATCH(G$4,Kraftvärmeprod!$B$1:$AJ$1,0),FALSE)/1,0)-IFERROR(VLOOKUP($B402,'Slutlig allokering kvv'!$B$2:$AJ$550,MATCH(G$4,'Slutlig allokering kvv'!$B$1:$AJ$1,0),FALSE)/1,0)</f>
        <v>0</v>
      </c>
      <c r="H402">
        <f>IFERROR(VLOOKUP($B402,Kraftvärmeprod!$B$1:$AJ$550,MATCH(H$4,Kraftvärmeprod!$B$1:$AJ$1,0),FALSE)/1,0)-IFERROR(VLOOKUP($B402,'Slutlig allokering kvv'!$B$2:$AJ$550,MATCH(H$4,'Slutlig allokering kvv'!$B$1:$AJ$1,0),FALSE)/1,0)</f>
        <v>0</v>
      </c>
      <c r="I402">
        <f>IFERROR(VLOOKUP($B402,Kraftvärmeprod!$B$1:$AJ$550,MATCH(I$4,Kraftvärmeprod!$B$1:$AJ$1,0),FALSE)/1,0)-IFERROR(VLOOKUP($B402,'Slutlig allokering kvv'!$B$2:$AJ$550,MATCH(I$4,'Slutlig allokering kvv'!$B$1:$AJ$1,0),FALSE)/1,0)</f>
        <v>0</v>
      </c>
      <c r="J402">
        <f>IFERROR(VLOOKUP($B402,Kraftvärmeprod!$B$1:$AJ$550,MATCH(J$4,Kraftvärmeprod!$B$1:$AJ$1,0),FALSE)/1,0)-IFERROR(VLOOKUP($B402,'Slutlig allokering kvv'!$B$2:$AJ$550,MATCH(J$4,'Slutlig allokering kvv'!$B$1:$AJ$1,0),FALSE)/1,0)</f>
        <v>0</v>
      </c>
      <c r="K402">
        <f>IFERROR(VLOOKUP($B402,Kraftvärmeprod!$B$1:$AJ$550,MATCH(K$4,Kraftvärmeprod!$B$1:$AJ$1,0),FALSE)/1,0)-IFERROR(VLOOKUP($B402,'Slutlig allokering kvv'!$B$2:$AJ$550,MATCH(K$4,'Slutlig allokering kvv'!$B$1:$AJ$1,0),FALSE)/1,0)</f>
        <v>0</v>
      </c>
      <c r="L402">
        <f>IFERROR(VLOOKUP($B402,Kraftvärmeprod!$B$1:$AJ$550,MATCH(L$4,Kraftvärmeprod!$B$1:$AJ$1,0),FALSE)/1,0)-IFERROR(VLOOKUP($B402,'Slutlig allokering kvv'!$B$2:$AJ$550,MATCH(L$4,'Slutlig allokering kvv'!$B$1:$AJ$1,0),FALSE)/1,0)</f>
        <v>0</v>
      </c>
      <c r="M402">
        <f>IFERROR(VLOOKUP($B402,Kraftvärmeprod!$B$1:$AJ$550,MATCH(M$4,Kraftvärmeprod!$B$1:$AJ$1,0),FALSE)/1,0)-IFERROR(VLOOKUP($B402,'Slutlig allokering kvv'!$B$2:$AJ$550,MATCH(M$4,'Slutlig allokering kvv'!$B$1:$AJ$1,0),FALSE)/1,0)</f>
        <v>0</v>
      </c>
      <c r="N402">
        <f>IFERROR(VLOOKUP($B402,Kraftvärmeprod!$B$1:$AJ$550,MATCH(N$4,Kraftvärmeprod!$B$1:$AJ$1,0),FALSE)/1,0)-IFERROR(VLOOKUP($B402,'Slutlig allokering kvv'!$B$2:$AJ$550,MATCH(N$4,'Slutlig allokering kvv'!$B$1:$AJ$1,0),FALSE)/1,0)</f>
        <v>0</v>
      </c>
      <c r="O402">
        <f>IFERROR(VLOOKUP($B402,Kraftvärmeprod!$B$1:$AJ$550,MATCH(O$4,Kraftvärmeprod!$B$1:$AJ$1,0),FALSE)/1,0)-IFERROR(VLOOKUP($B402,'Slutlig allokering kvv'!$B$2:$AJ$550,MATCH(O$4,'Slutlig allokering kvv'!$B$1:$AJ$1,0),FALSE)/1,0)</f>
        <v>0</v>
      </c>
      <c r="P402">
        <f>IFERROR(VLOOKUP($B402,Kraftvärmeprod!$B$1:$AJ$550,MATCH(P$4,Kraftvärmeprod!$B$1:$AJ$1,0),FALSE)/1,0)-IFERROR(VLOOKUP($B402,'Slutlig allokering kvv'!$B$2:$AJ$550,MATCH(P$4,'Slutlig allokering kvv'!$B$1:$AJ$1,0),FALSE)/1,0)</f>
        <v>0</v>
      </c>
      <c r="Q402">
        <f>IFERROR(VLOOKUP($B402,Kraftvärmeprod!$B$1:$AJ$550,MATCH(Q$4,Kraftvärmeprod!$B$1:$AJ$1,0),FALSE)/1,0)-IFERROR(VLOOKUP($B402,'Slutlig allokering kvv'!$B$2:$AJ$550,MATCH(Q$4,'Slutlig allokering kvv'!$B$1:$AJ$1,0),FALSE)/1,0)</f>
        <v>0</v>
      </c>
      <c r="R402">
        <f>IFERROR(VLOOKUP($B402,Kraftvärmeprod!$B$1:$AJ$550,MATCH(R$4,Kraftvärmeprod!$B$1:$AJ$1,0),FALSE)/1,0)-IFERROR(VLOOKUP($B402,'Slutlig allokering kvv'!$B$2:$AJ$550,MATCH(R$4,'Slutlig allokering kvv'!$B$1:$AJ$1,0),FALSE)/1,0)</f>
        <v>0</v>
      </c>
      <c r="S402">
        <f>IFERROR(VLOOKUP($B402,Kraftvärmeprod!$B$1:$AJ$550,MATCH(S$4,Kraftvärmeprod!$B$1:$AJ$1,0),FALSE)/1,0)-IFERROR(VLOOKUP($B402,'Slutlig allokering kvv'!$B$2:$AJ$550,MATCH(S$4,'Slutlig allokering kvv'!$B$1:$AJ$1,0),FALSE)/1,0)</f>
        <v>0</v>
      </c>
      <c r="T402">
        <f>IFERROR(VLOOKUP($B402,Kraftvärmeprod!$B$1:$AJ$550,MATCH(T$4,Kraftvärmeprod!$B$1:$AJ$1,0),FALSE)/1,0)-IFERROR(VLOOKUP($B402,'Slutlig allokering kvv'!$B$2:$AJ$550,MATCH(T$4,'Slutlig allokering kvv'!$B$1:$AJ$1,0),FALSE)/1,0)</f>
        <v>0</v>
      </c>
      <c r="U402">
        <f>IFERROR(VLOOKUP($B402,Kraftvärmeprod!$B$1:$AJ$550,MATCH(U$4,Kraftvärmeprod!$B$1:$AJ$1,0),FALSE)/1,0)-IFERROR(VLOOKUP($B402,'Slutlig allokering kvv'!$B$2:$AJ$550,MATCH(U$4,'Slutlig allokering kvv'!$B$1:$AJ$1,0),FALSE)/1,0)</f>
        <v>0</v>
      </c>
      <c r="V402">
        <f>IFERROR(VLOOKUP($B402,Kraftvärmeprod!$B$1:$AJ$550,MATCH(V$4,Kraftvärmeprod!$B$1:$AJ$1,0),FALSE)/1,0)-IFERROR(VLOOKUP($B402,'Slutlig allokering kvv'!$B$2:$AJ$550,MATCH(V$4,'Slutlig allokering kvv'!$B$1:$AJ$1,0),FALSE)/1,0)</f>
        <v>0</v>
      </c>
      <c r="W402">
        <f>IFERROR(VLOOKUP($B402,Kraftvärmeprod!$B$1:$AJ$550,MATCH(W$4,Kraftvärmeprod!$B$1:$AJ$1,0),FALSE)/1,0)-IFERROR(VLOOKUP($B402,'Slutlig allokering kvv'!$B$2:$AJ$550,MATCH(W$4,'Slutlig allokering kvv'!$B$1:$AJ$1,0),FALSE)/1,0)</f>
        <v>0</v>
      </c>
      <c r="X402">
        <f>IFERROR(VLOOKUP($B402,Kraftvärmeprod!$B$1:$AJ$550,MATCH(X$4,Kraftvärmeprod!$B$1:$AJ$1,0),FALSE)/1,0)-IFERROR(VLOOKUP($B402,'Slutlig allokering kvv'!$B$2:$AJ$550,MATCH(X$4,'Slutlig allokering kvv'!$B$1:$AJ$1,0),FALSE)/1,0)</f>
        <v>0</v>
      </c>
      <c r="Y402">
        <f>IFERROR(VLOOKUP($B402,Kraftvärmeprod!$B$1:$AJ$550,MATCH(Y$4,Kraftvärmeprod!$B$1:$AJ$1,0),FALSE)/1,0)-IFERROR(VLOOKUP($B402,'Slutlig allokering kvv'!$B$2:$AJ$550,MATCH(Y$4,'Slutlig allokering kvv'!$B$1:$AJ$1,0),FALSE)/1,0)</f>
        <v>0</v>
      </c>
      <c r="Z402">
        <f>IFERROR(VLOOKUP($B402,Kraftvärmeprod!$B$1:$AJ$550,MATCH(Z$4,Kraftvärmeprod!$B$1:$AJ$1,0),FALSE)/1,0)-IFERROR(VLOOKUP($B402,'Slutlig allokering kvv'!$B$2:$AJ$550,MATCH(Z$4,'Slutlig allokering kvv'!$B$1:$AJ$1,0),FALSE)/1,0)</f>
        <v>0</v>
      </c>
      <c r="AA402">
        <f>IFERROR(VLOOKUP($B402,Kraftvärmeprod!$B$1:$AJ$550,MATCH(AA$4,Kraftvärmeprod!$B$1:$AJ$1,0),FALSE)/1,0)-IFERROR(VLOOKUP($B402,'Slutlig allokering kvv'!$B$2:$AJ$550,MATCH(AA$4,'Slutlig allokering kvv'!$B$1:$AJ$1,0),FALSE)/1,0)</f>
        <v>0</v>
      </c>
      <c r="AB402">
        <f>IFERROR(VLOOKUP($B402,Kraftvärmeprod!$B$1:$AJ$550,MATCH(AB$4,Kraftvärmeprod!$B$1:$AJ$1,0),FALSE)/1,0)-IFERROR(VLOOKUP($B402,'Slutlig allokering kvv'!$B$2:$AJ$550,MATCH(AB$4,'Slutlig allokering kvv'!$B$1:$AJ$1,0),FALSE)/1,0)</f>
        <v>0</v>
      </c>
      <c r="AC402">
        <f>IFERROR(VLOOKUP($B402,Kraftvärmeprod!$B$1:$AJ$550,MATCH(AC$4,Kraftvärmeprod!$B$1:$AJ$1,0),FALSE)/1,0)-IFERROR(VLOOKUP($B402,'Slutlig allokering kvv'!$B$2:$AJ$550,MATCH(AC$4,'Slutlig allokering kvv'!$B$1:$AJ$1,0),FALSE)/1,0)</f>
        <v>0</v>
      </c>
      <c r="AD402">
        <f>IFERROR(VLOOKUP($B402,Miljö!$B$1:$E$471,MATCH("Hjälpel kraftvärme (GWh)",Miljö!$B$1:$E$1,0),FALSE)/1,0)-IFERROR(VLOOKUP($B402,'Slutlig allokering kvv'!$B$2:$AJ$550,MATCH(AD$4,'Slutlig allokering kvv'!$B$1:$AJ$1,0),FALSE)/1,0)</f>
        <v>0</v>
      </c>
      <c r="AH402">
        <f t="shared" si="12"/>
        <v>0</v>
      </c>
      <c r="AJ402">
        <f>IFERROR(VLOOKUP($B402,'Slutlig allokering kvv'!$B$2:$AX$550,MATCH("Summa slutlig allokerad tillförd energi (utan hjälpel och rökgaskondensering):",'Slutlig allokering kvv'!$B$1:$AX$1,0),FALSE)/1,"")</f>
        <v>0</v>
      </c>
      <c r="AL402" s="195" t="str">
        <f>IFERROR(1-VLOOKUP($B402,'Slutlig allokering kvv'!$B$2:$AX$550,MATCH("Andel av bränsle i kvv som allokerats till värme, exklusive rökgaskondensering och hjälpel",'Slutlig allokering kvv'!$B$1:$AX$1,0),FALSE),"")</f>
        <v/>
      </c>
      <c r="AN402" s="195" t="str">
        <f t="shared" si="13"/>
        <v/>
      </c>
    </row>
    <row r="403" spans="1:40" x14ac:dyDescent="0.25">
      <c r="A403" s="317" t="s">
        <v>1399</v>
      </c>
      <c r="B403" s="2" t="s">
        <v>590</v>
      </c>
      <c r="C403" t="str">
        <f>IFERROR(VLOOKUP($B403,Kraftvärmeprod!$B$1:$AH$479,MATCH(C$4,Kraftvärmeprod!$B$1:$AG$1,0),FALSE)/1,"")</f>
        <v/>
      </c>
      <c r="D403" t="str">
        <f>IFERROR(VLOOKUP($B403,Kraftvärmeprod!$B$1:$AH$479,MATCH(D$4,Kraftvärmeprod!$B$1:$AG$1,0),FALSE)/1,"")</f>
        <v/>
      </c>
      <c r="F403">
        <f>IFERROR(VLOOKUP($B403,Kraftvärmeprod!$B$1:$AJ$550,MATCH(F$4,Kraftvärmeprod!$B$1:$AJ$1,0),FALSE)/1,0)-IFERROR(VLOOKUP($B403,'Slutlig allokering kvv'!$B$2:$AJ$550,MATCH(F$4,'Slutlig allokering kvv'!$B$1:$AJ$1,0),FALSE)/1,0)</f>
        <v>0</v>
      </c>
      <c r="G403">
        <f>IFERROR(VLOOKUP($B403,Kraftvärmeprod!$B$1:$AJ$550,MATCH(G$4,Kraftvärmeprod!$B$1:$AJ$1,0),FALSE)/1,0)-IFERROR(VLOOKUP($B403,'Slutlig allokering kvv'!$B$2:$AJ$550,MATCH(G$4,'Slutlig allokering kvv'!$B$1:$AJ$1,0),FALSE)/1,0)</f>
        <v>0</v>
      </c>
      <c r="H403">
        <f>IFERROR(VLOOKUP($B403,Kraftvärmeprod!$B$1:$AJ$550,MATCH(H$4,Kraftvärmeprod!$B$1:$AJ$1,0),FALSE)/1,0)-IFERROR(VLOOKUP($B403,'Slutlig allokering kvv'!$B$2:$AJ$550,MATCH(H$4,'Slutlig allokering kvv'!$B$1:$AJ$1,0),FALSE)/1,0)</f>
        <v>0</v>
      </c>
      <c r="I403">
        <f>IFERROR(VLOOKUP($B403,Kraftvärmeprod!$B$1:$AJ$550,MATCH(I$4,Kraftvärmeprod!$B$1:$AJ$1,0),FALSE)/1,0)-IFERROR(VLOOKUP($B403,'Slutlig allokering kvv'!$B$2:$AJ$550,MATCH(I$4,'Slutlig allokering kvv'!$B$1:$AJ$1,0),FALSE)/1,0)</f>
        <v>0</v>
      </c>
      <c r="J403">
        <f>IFERROR(VLOOKUP($B403,Kraftvärmeprod!$B$1:$AJ$550,MATCH(J$4,Kraftvärmeprod!$B$1:$AJ$1,0),FALSE)/1,0)-IFERROR(VLOOKUP($B403,'Slutlig allokering kvv'!$B$2:$AJ$550,MATCH(J$4,'Slutlig allokering kvv'!$B$1:$AJ$1,0),FALSE)/1,0)</f>
        <v>0</v>
      </c>
      <c r="K403">
        <f>IFERROR(VLOOKUP($B403,Kraftvärmeprod!$B$1:$AJ$550,MATCH(K$4,Kraftvärmeprod!$B$1:$AJ$1,0),FALSE)/1,0)-IFERROR(VLOOKUP($B403,'Slutlig allokering kvv'!$B$2:$AJ$550,MATCH(K$4,'Slutlig allokering kvv'!$B$1:$AJ$1,0),FALSE)/1,0)</f>
        <v>0</v>
      </c>
      <c r="L403">
        <f>IFERROR(VLOOKUP($B403,Kraftvärmeprod!$B$1:$AJ$550,MATCH(L$4,Kraftvärmeprod!$B$1:$AJ$1,0),FALSE)/1,0)-IFERROR(VLOOKUP($B403,'Slutlig allokering kvv'!$B$2:$AJ$550,MATCH(L$4,'Slutlig allokering kvv'!$B$1:$AJ$1,0),FALSE)/1,0)</f>
        <v>0</v>
      </c>
      <c r="M403">
        <f>IFERROR(VLOOKUP($B403,Kraftvärmeprod!$B$1:$AJ$550,MATCH(M$4,Kraftvärmeprod!$B$1:$AJ$1,0),FALSE)/1,0)-IFERROR(VLOOKUP($B403,'Slutlig allokering kvv'!$B$2:$AJ$550,MATCH(M$4,'Slutlig allokering kvv'!$B$1:$AJ$1,0),FALSE)/1,0)</f>
        <v>0</v>
      </c>
      <c r="N403">
        <f>IFERROR(VLOOKUP($B403,Kraftvärmeprod!$B$1:$AJ$550,MATCH(N$4,Kraftvärmeprod!$B$1:$AJ$1,0),FALSE)/1,0)-IFERROR(VLOOKUP($B403,'Slutlig allokering kvv'!$B$2:$AJ$550,MATCH(N$4,'Slutlig allokering kvv'!$B$1:$AJ$1,0),FALSE)/1,0)</f>
        <v>0</v>
      </c>
      <c r="O403">
        <f>IFERROR(VLOOKUP($B403,Kraftvärmeprod!$B$1:$AJ$550,MATCH(O$4,Kraftvärmeprod!$B$1:$AJ$1,0),FALSE)/1,0)-IFERROR(VLOOKUP($B403,'Slutlig allokering kvv'!$B$2:$AJ$550,MATCH(O$4,'Slutlig allokering kvv'!$B$1:$AJ$1,0),FALSE)/1,0)</f>
        <v>0</v>
      </c>
      <c r="P403">
        <f>IFERROR(VLOOKUP($B403,Kraftvärmeprod!$B$1:$AJ$550,MATCH(P$4,Kraftvärmeprod!$B$1:$AJ$1,0),FALSE)/1,0)-IFERROR(VLOOKUP($B403,'Slutlig allokering kvv'!$B$2:$AJ$550,MATCH(P$4,'Slutlig allokering kvv'!$B$1:$AJ$1,0),FALSE)/1,0)</f>
        <v>0</v>
      </c>
      <c r="Q403">
        <f>IFERROR(VLOOKUP($B403,Kraftvärmeprod!$B$1:$AJ$550,MATCH(Q$4,Kraftvärmeprod!$B$1:$AJ$1,0),FALSE)/1,0)-IFERROR(VLOOKUP($B403,'Slutlig allokering kvv'!$B$2:$AJ$550,MATCH(Q$4,'Slutlig allokering kvv'!$B$1:$AJ$1,0),FALSE)/1,0)</f>
        <v>0</v>
      </c>
      <c r="R403">
        <f>IFERROR(VLOOKUP($B403,Kraftvärmeprod!$B$1:$AJ$550,MATCH(R$4,Kraftvärmeprod!$B$1:$AJ$1,0),FALSE)/1,0)-IFERROR(VLOOKUP($B403,'Slutlig allokering kvv'!$B$2:$AJ$550,MATCH(R$4,'Slutlig allokering kvv'!$B$1:$AJ$1,0),FALSE)/1,0)</f>
        <v>0</v>
      </c>
      <c r="S403">
        <f>IFERROR(VLOOKUP($B403,Kraftvärmeprod!$B$1:$AJ$550,MATCH(S$4,Kraftvärmeprod!$B$1:$AJ$1,0),FALSE)/1,0)-IFERROR(VLOOKUP($B403,'Slutlig allokering kvv'!$B$2:$AJ$550,MATCH(S$4,'Slutlig allokering kvv'!$B$1:$AJ$1,0),FALSE)/1,0)</f>
        <v>0</v>
      </c>
      <c r="T403">
        <f>IFERROR(VLOOKUP($B403,Kraftvärmeprod!$B$1:$AJ$550,MATCH(T$4,Kraftvärmeprod!$B$1:$AJ$1,0),FALSE)/1,0)-IFERROR(VLOOKUP($B403,'Slutlig allokering kvv'!$B$2:$AJ$550,MATCH(T$4,'Slutlig allokering kvv'!$B$1:$AJ$1,0),FALSE)/1,0)</f>
        <v>0</v>
      </c>
      <c r="U403">
        <f>IFERROR(VLOOKUP($B403,Kraftvärmeprod!$B$1:$AJ$550,MATCH(U$4,Kraftvärmeprod!$B$1:$AJ$1,0),FALSE)/1,0)-IFERROR(VLOOKUP($B403,'Slutlig allokering kvv'!$B$2:$AJ$550,MATCH(U$4,'Slutlig allokering kvv'!$B$1:$AJ$1,0),FALSE)/1,0)</f>
        <v>0</v>
      </c>
      <c r="V403">
        <f>IFERROR(VLOOKUP($B403,Kraftvärmeprod!$B$1:$AJ$550,MATCH(V$4,Kraftvärmeprod!$B$1:$AJ$1,0),FALSE)/1,0)-IFERROR(VLOOKUP($B403,'Slutlig allokering kvv'!$B$2:$AJ$550,MATCH(V$4,'Slutlig allokering kvv'!$B$1:$AJ$1,0),FALSE)/1,0)</f>
        <v>0</v>
      </c>
      <c r="W403">
        <f>IFERROR(VLOOKUP($B403,Kraftvärmeprod!$B$1:$AJ$550,MATCH(W$4,Kraftvärmeprod!$B$1:$AJ$1,0),FALSE)/1,0)-IFERROR(VLOOKUP($B403,'Slutlig allokering kvv'!$B$2:$AJ$550,MATCH(W$4,'Slutlig allokering kvv'!$B$1:$AJ$1,0),FALSE)/1,0)</f>
        <v>0</v>
      </c>
      <c r="X403">
        <f>IFERROR(VLOOKUP($B403,Kraftvärmeprod!$B$1:$AJ$550,MATCH(X$4,Kraftvärmeprod!$B$1:$AJ$1,0),FALSE)/1,0)-IFERROR(VLOOKUP($B403,'Slutlig allokering kvv'!$B$2:$AJ$550,MATCH(X$4,'Slutlig allokering kvv'!$B$1:$AJ$1,0),FALSE)/1,0)</f>
        <v>0</v>
      </c>
      <c r="Y403">
        <f>IFERROR(VLOOKUP($B403,Kraftvärmeprod!$B$1:$AJ$550,MATCH(Y$4,Kraftvärmeprod!$B$1:$AJ$1,0),FALSE)/1,0)-IFERROR(VLOOKUP($B403,'Slutlig allokering kvv'!$B$2:$AJ$550,MATCH(Y$4,'Slutlig allokering kvv'!$B$1:$AJ$1,0),FALSE)/1,0)</f>
        <v>0</v>
      </c>
      <c r="Z403">
        <f>IFERROR(VLOOKUP($B403,Kraftvärmeprod!$B$1:$AJ$550,MATCH(Z$4,Kraftvärmeprod!$B$1:$AJ$1,0),FALSE)/1,0)-IFERROR(VLOOKUP($B403,'Slutlig allokering kvv'!$B$2:$AJ$550,MATCH(Z$4,'Slutlig allokering kvv'!$B$1:$AJ$1,0),FALSE)/1,0)</f>
        <v>0</v>
      </c>
      <c r="AA403">
        <f>IFERROR(VLOOKUP($B403,Kraftvärmeprod!$B$1:$AJ$550,MATCH(AA$4,Kraftvärmeprod!$B$1:$AJ$1,0),FALSE)/1,0)-IFERROR(VLOOKUP($B403,'Slutlig allokering kvv'!$B$2:$AJ$550,MATCH(AA$4,'Slutlig allokering kvv'!$B$1:$AJ$1,0),FALSE)/1,0)</f>
        <v>0</v>
      </c>
      <c r="AB403">
        <f>IFERROR(VLOOKUP($B403,Kraftvärmeprod!$B$1:$AJ$550,MATCH(AB$4,Kraftvärmeprod!$B$1:$AJ$1,0),FALSE)/1,0)-IFERROR(VLOOKUP($B403,'Slutlig allokering kvv'!$B$2:$AJ$550,MATCH(AB$4,'Slutlig allokering kvv'!$B$1:$AJ$1,0),FALSE)/1,0)</f>
        <v>0</v>
      </c>
      <c r="AC403">
        <f>IFERROR(VLOOKUP($B403,Kraftvärmeprod!$B$1:$AJ$550,MATCH(AC$4,Kraftvärmeprod!$B$1:$AJ$1,0),FALSE)/1,0)-IFERROR(VLOOKUP($B403,'Slutlig allokering kvv'!$B$2:$AJ$550,MATCH(AC$4,'Slutlig allokering kvv'!$B$1:$AJ$1,0),FALSE)/1,0)</f>
        <v>0</v>
      </c>
      <c r="AD403">
        <f>IFERROR(VLOOKUP($B403,Miljö!$B$1:$E$471,MATCH("Hjälpel kraftvärme (GWh)",Miljö!$B$1:$E$1,0),FALSE)/1,0)-IFERROR(VLOOKUP($B403,'Slutlig allokering kvv'!$B$2:$AJ$550,MATCH(AD$4,'Slutlig allokering kvv'!$B$1:$AJ$1,0),FALSE)/1,0)</f>
        <v>0</v>
      </c>
      <c r="AH403">
        <f t="shared" si="12"/>
        <v>0</v>
      </c>
      <c r="AJ403">
        <f>IFERROR(VLOOKUP($B403,'Slutlig allokering kvv'!$B$2:$AX$550,MATCH("Summa slutlig allokerad tillförd energi (utan hjälpel och rökgaskondensering):",'Slutlig allokering kvv'!$B$1:$AX$1,0),FALSE)/1,"")</f>
        <v>0</v>
      </c>
      <c r="AL403" s="195" t="str">
        <f>IFERROR(1-VLOOKUP($B403,'Slutlig allokering kvv'!$B$2:$AX$550,MATCH("Andel av bränsle i kvv som allokerats till värme, exklusive rökgaskondensering och hjälpel",'Slutlig allokering kvv'!$B$1:$AX$1,0),FALSE),"")</f>
        <v/>
      </c>
      <c r="AN403" s="195" t="str">
        <f t="shared" si="13"/>
        <v/>
      </c>
    </row>
    <row r="404" spans="1:40" x14ac:dyDescent="0.25">
      <c r="A404" s="317" t="s">
        <v>1399</v>
      </c>
      <c r="B404" s="2" t="s">
        <v>591</v>
      </c>
      <c r="C404">
        <f>IFERROR(VLOOKUP($B404,Kraftvärmeprod!$B$1:$AH$479,MATCH(C$4,Kraftvärmeprod!$B$1:$AG$1,0),FALSE)/1,"")</f>
        <v>79.8</v>
      </c>
      <c r="D404">
        <f>IFERROR(VLOOKUP($B404,Kraftvärmeprod!$B$1:$AH$479,MATCH(D$4,Kraftvärmeprod!$B$1:$AG$1,0),FALSE)/1,"")</f>
        <v>13</v>
      </c>
      <c r="F404">
        <f>IFERROR(VLOOKUP($B404,Kraftvärmeprod!$B$1:$AJ$550,MATCH(F$4,Kraftvärmeprod!$B$1:$AJ$1,0),FALSE)/1,0)-IFERROR(VLOOKUP($B404,'Slutlig allokering kvv'!$B$2:$AJ$550,MATCH(F$4,'Slutlig allokering kvv'!$B$1:$AJ$1,0),FALSE)/1,0)</f>
        <v>0</v>
      </c>
      <c r="G404">
        <f>IFERROR(VLOOKUP($B404,Kraftvärmeprod!$B$1:$AJ$550,MATCH(G$4,Kraftvärmeprod!$B$1:$AJ$1,0),FALSE)/1,0)-IFERROR(VLOOKUP($B404,'Slutlig allokering kvv'!$B$2:$AJ$550,MATCH(G$4,'Slutlig allokering kvv'!$B$1:$AJ$1,0),FALSE)/1,0)</f>
        <v>0.14870799999999995</v>
      </c>
      <c r="H404">
        <f>IFERROR(VLOOKUP($B404,Kraftvärmeprod!$B$1:$AJ$550,MATCH(H$4,Kraftvärmeprod!$B$1:$AJ$1,0),FALSE)/1,0)-IFERROR(VLOOKUP($B404,'Slutlig allokering kvv'!$B$2:$AJ$550,MATCH(H$4,'Slutlig allokering kvv'!$B$1:$AJ$1,0),FALSE)/1,0)</f>
        <v>0</v>
      </c>
      <c r="I404">
        <f>IFERROR(VLOOKUP($B404,Kraftvärmeprod!$B$1:$AJ$550,MATCH(I$4,Kraftvärmeprod!$B$1:$AJ$1,0),FALSE)/1,0)-IFERROR(VLOOKUP($B404,'Slutlig allokering kvv'!$B$2:$AJ$550,MATCH(I$4,'Slutlig allokering kvv'!$B$1:$AJ$1,0),FALSE)/1,0)</f>
        <v>0</v>
      </c>
      <c r="J404">
        <f>IFERROR(VLOOKUP($B404,Kraftvärmeprod!$B$1:$AJ$550,MATCH(J$4,Kraftvärmeprod!$B$1:$AJ$1,0),FALSE)/1,0)-IFERROR(VLOOKUP($B404,'Slutlig allokering kvv'!$B$2:$AJ$550,MATCH(J$4,'Slutlig allokering kvv'!$B$1:$AJ$1,0),FALSE)/1,0)</f>
        <v>0</v>
      </c>
      <c r="K404">
        <f>IFERROR(VLOOKUP($B404,Kraftvärmeprod!$B$1:$AJ$550,MATCH(K$4,Kraftvärmeprod!$B$1:$AJ$1,0),FALSE)/1,0)-IFERROR(VLOOKUP($B404,'Slutlig allokering kvv'!$B$2:$AJ$550,MATCH(K$4,'Slutlig allokering kvv'!$B$1:$AJ$1,0),FALSE)/1,0)</f>
        <v>0</v>
      </c>
      <c r="L404">
        <f>IFERROR(VLOOKUP($B404,Kraftvärmeprod!$B$1:$AJ$550,MATCH(L$4,Kraftvärmeprod!$B$1:$AJ$1,0),FALSE)/1,0)-IFERROR(VLOOKUP($B404,'Slutlig allokering kvv'!$B$2:$AJ$550,MATCH(L$4,'Slutlig allokering kvv'!$B$1:$AJ$1,0),FALSE)/1,0)</f>
        <v>0.38742900000000002</v>
      </c>
      <c r="M404">
        <f>IFERROR(VLOOKUP($B404,Kraftvärmeprod!$B$1:$AJ$550,MATCH(M$4,Kraftvärmeprod!$B$1:$AJ$1,0),FALSE)/1,0)-IFERROR(VLOOKUP($B404,'Slutlig allokering kvv'!$B$2:$AJ$550,MATCH(M$4,'Slutlig allokering kvv'!$B$1:$AJ$1,0),FALSE)/1,0)</f>
        <v>0.178813</v>
      </c>
      <c r="N404">
        <f>IFERROR(VLOOKUP($B404,Kraftvärmeprod!$B$1:$AJ$550,MATCH(N$4,Kraftvärmeprod!$B$1:$AJ$1,0),FALSE)/1,0)-IFERROR(VLOOKUP($B404,'Slutlig allokering kvv'!$B$2:$AJ$550,MATCH(N$4,'Slutlig allokering kvv'!$B$1:$AJ$1,0),FALSE)/1,0)</f>
        <v>0.53644000000000003</v>
      </c>
      <c r="O404">
        <f>IFERROR(VLOOKUP($B404,Kraftvärmeprod!$B$1:$AJ$550,MATCH(O$4,Kraftvärmeprod!$B$1:$AJ$1,0),FALSE)/1,0)-IFERROR(VLOOKUP($B404,'Slutlig allokering kvv'!$B$2:$AJ$550,MATCH(O$4,'Slutlig allokering kvv'!$B$1:$AJ$1,0),FALSE)/1,0)</f>
        <v>0</v>
      </c>
      <c r="P404">
        <f>IFERROR(VLOOKUP($B404,Kraftvärmeprod!$B$1:$AJ$550,MATCH(P$4,Kraftvärmeprod!$B$1:$AJ$1,0),FALSE)/1,0)-IFERROR(VLOOKUP($B404,'Slutlig allokering kvv'!$B$2:$AJ$550,MATCH(P$4,'Slutlig allokering kvv'!$B$1:$AJ$1,0),FALSE)/1,0)</f>
        <v>0</v>
      </c>
      <c r="Q404">
        <f>IFERROR(VLOOKUP($B404,Kraftvärmeprod!$B$1:$AJ$550,MATCH(Q$4,Kraftvärmeprod!$B$1:$AJ$1,0),FALSE)/1,0)-IFERROR(VLOOKUP($B404,'Slutlig allokering kvv'!$B$2:$AJ$550,MATCH(Q$4,'Slutlig allokering kvv'!$B$1:$AJ$1,0),FALSE)/1,0)</f>
        <v>0</v>
      </c>
      <c r="R404">
        <f>IFERROR(VLOOKUP($B404,Kraftvärmeprod!$B$1:$AJ$550,MATCH(R$4,Kraftvärmeprod!$B$1:$AJ$1,0),FALSE)/1,0)-IFERROR(VLOOKUP($B404,'Slutlig allokering kvv'!$B$2:$AJ$550,MATCH(R$4,'Slutlig allokering kvv'!$B$1:$AJ$1,0),FALSE)/1,0)</f>
        <v>0</v>
      </c>
      <c r="S404">
        <f>IFERROR(VLOOKUP($B404,Kraftvärmeprod!$B$1:$AJ$550,MATCH(S$4,Kraftvärmeprod!$B$1:$AJ$1,0),FALSE)/1,0)-IFERROR(VLOOKUP($B404,'Slutlig allokering kvv'!$B$2:$AJ$550,MATCH(S$4,'Slutlig allokering kvv'!$B$1:$AJ$1,0),FALSE)/1,0)</f>
        <v>0</v>
      </c>
      <c r="T404">
        <f>IFERROR(VLOOKUP($B404,Kraftvärmeprod!$B$1:$AJ$550,MATCH(T$4,Kraftvärmeprod!$B$1:$AJ$1,0),FALSE)/1,0)-IFERROR(VLOOKUP($B404,'Slutlig allokering kvv'!$B$2:$AJ$550,MATCH(T$4,'Slutlig allokering kvv'!$B$1:$AJ$1,0),FALSE)/1,0)</f>
        <v>0</v>
      </c>
      <c r="U404">
        <f>IFERROR(VLOOKUP($B404,Kraftvärmeprod!$B$1:$AJ$550,MATCH(U$4,Kraftvärmeprod!$B$1:$AJ$1,0),FALSE)/1,0)-IFERROR(VLOOKUP($B404,'Slutlig allokering kvv'!$B$2:$AJ$550,MATCH(U$4,'Slutlig allokering kvv'!$B$1:$AJ$1,0),FALSE)/1,0)</f>
        <v>0</v>
      </c>
      <c r="V404">
        <f>IFERROR(VLOOKUP($B404,Kraftvärmeprod!$B$1:$AJ$550,MATCH(V$4,Kraftvärmeprod!$B$1:$AJ$1,0),FALSE)/1,0)-IFERROR(VLOOKUP($B404,'Slutlig allokering kvv'!$B$2:$AJ$550,MATCH(V$4,'Slutlig allokering kvv'!$B$1:$AJ$1,0),FALSE)/1,0)</f>
        <v>26.345200000000006</v>
      </c>
      <c r="W404">
        <f>IFERROR(VLOOKUP($B404,Kraftvärmeprod!$B$1:$AJ$550,MATCH(W$4,Kraftvärmeprod!$B$1:$AJ$1,0),FALSE)/1,0)-IFERROR(VLOOKUP($B404,'Slutlig allokering kvv'!$B$2:$AJ$550,MATCH(W$4,'Slutlig allokering kvv'!$B$1:$AJ$1,0),FALSE)/1,0)</f>
        <v>0</v>
      </c>
      <c r="X404">
        <f>IFERROR(VLOOKUP($B404,Kraftvärmeprod!$B$1:$AJ$550,MATCH(X$4,Kraftvärmeprod!$B$1:$AJ$1,0),FALSE)/1,0)-IFERROR(VLOOKUP($B404,'Slutlig allokering kvv'!$B$2:$AJ$550,MATCH(X$4,'Slutlig allokering kvv'!$B$1:$AJ$1,0),FALSE)/1,0)</f>
        <v>0</v>
      </c>
      <c r="Y404">
        <f>IFERROR(VLOOKUP($B404,Kraftvärmeprod!$B$1:$AJ$550,MATCH(Y$4,Kraftvärmeprod!$B$1:$AJ$1,0),FALSE)/1,0)-IFERROR(VLOOKUP($B404,'Slutlig allokering kvv'!$B$2:$AJ$550,MATCH(Y$4,'Slutlig allokering kvv'!$B$1:$AJ$1,0),FALSE)/1,0)</f>
        <v>0</v>
      </c>
      <c r="Z404">
        <f>IFERROR(VLOOKUP($B404,Kraftvärmeprod!$B$1:$AJ$550,MATCH(Z$4,Kraftvärmeprod!$B$1:$AJ$1,0),FALSE)/1,0)-IFERROR(VLOOKUP($B404,'Slutlig allokering kvv'!$B$2:$AJ$550,MATCH(Z$4,'Slutlig allokering kvv'!$B$1:$AJ$1,0),FALSE)/1,0)</f>
        <v>0</v>
      </c>
      <c r="AA404">
        <f>IFERROR(VLOOKUP($B404,Kraftvärmeprod!$B$1:$AJ$550,MATCH(AA$4,Kraftvärmeprod!$B$1:$AJ$1,0),FALSE)/1,0)-IFERROR(VLOOKUP($B404,'Slutlig allokering kvv'!$B$2:$AJ$550,MATCH(AA$4,'Slutlig allokering kvv'!$B$1:$AJ$1,0),FALSE)/1,0)</f>
        <v>2.1930800000000001</v>
      </c>
      <c r="AB404">
        <f>IFERROR(VLOOKUP($B404,Kraftvärmeprod!$B$1:$AJ$550,MATCH(AB$4,Kraftvärmeprod!$B$1:$AJ$1,0),FALSE)/1,0)-IFERROR(VLOOKUP($B404,'Slutlig allokering kvv'!$B$2:$AJ$550,MATCH(AB$4,'Slutlig allokering kvv'!$B$1:$AJ$1,0),FALSE)/1,0)</f>
        <v>0</v>
      </c>
      <c r="AC404">
        <f>IFERROR(VLOOKUP($B404,Kraftvärmeprod!$B$1:$AJ$550,MATCH(AC$4,Kraftvärmeprod!$B$1:$AJ$1,0),FALSE)/1,0)-IFERROR(VLOOKUP($B404,'Slutlig allokering kvv'!$B$2:$AJ$550,MATCH(AC$4,'Slutlig allokering kvv'!$B$1:$AJ$1,0),FALSE)/1,0)</f>
        <v>0</v>
      </c>
      <c r="AD404">
        <f>IFERROR(VLOOKUP($B404,Miljö!$B$1:$E$471,MATCH("Hjälpel kraftvärme (GWh)",Miljö!$B$1:$E$1,0),FALSE)/1,0)-IFERROR(VLOOKUP($B404,'Slutlig allokering kvv'!$B$2:$AJ$550,MATCH(AD$4,'Slutlig allokering kvv'!$B$1:$AJ$1,0),FALSE)/1,0)</f>
        <v>0</v>
      </c>
      <c r="AH404">
        <f t="shared" si="12"/>
        <v>29.789670000000008</v>
      </c>
      <c r="AJ404">
        <f>IFERROR(VLOOKUP($B404,'Slutlig allokering kvv'!$B$2:$AX$550,MATCH("Summa slutlig allokerad tillförd energi (utan hjälpel och rökgaskondensering):",'Slutlig allokering kvv'!$B$1:$AX$1,0),FALSE)/1,"")</f>
        <v>69.310329999999993</v>
      </c>
      <c r="AL404" s="195">
        <f>IFERROR(1-VLOOKUP($B404,'Slutlig allokering kvv'!$B$2:$AX$550,MATCH("Andel av bränsle i kvv som allokerats till värme, exklusive rökgaskondensering och hjälpel",'Slutlig allokering kvv'!$B$1:$AX$1,0),FALSE),"")</f>
        <v>0.30060211907164491</v>
      </c>
      <c r="AN404" s="195">
        <f t="shared" si="13"/>
        <v>0.30060211907164491</v>
      </c>
    </row>
    <row r="405" spans="1:40" x14ac:dyDescent="0.25">
      <c r="A405" s="2" t="s">
        <v>592</v>
      </c>
      <c r="B405" s="2" t="s">
        <v>593</v>
      </c>
      <c r="C405" t="str">
        <f>IFERROR(VLOOKUP($B405,Kraftvärmeprod!$B$1:$AH$479,MATCH(C$4,Kraftvärmeprod!$B$1:$AG$1,0),FALSE)/1,"")</f>
        <v/>
      </c>
      <c r="D405" t="str">
        <f>IFERROR(VLOOKUP($B405,Kraftvärmeprod!$B$1:$AH$479,MATCH(D$4,Kraftvärmeprod!$B$1:$AG$1,0),FALSE)/1,"")</f>
        <v/>
      </c>
      <c r="F405">
        <f>IFERROR(VLOOKUP($B405,Kraftvärmeprod!$B$1:$AJ$550,MATCH(F$4,Kraftvärmeprod!$B$1:$AJ$1,0),FALSE)/1,0)-IFERROR(VLOOKUP($B405,'Slutlig allokering kvv'!$B$2:$AJ$550,MATCH(F$4,'Slutlig allokering kvv'!$B$1:$AJ$1,0),FALSE)/1,0)</f>
        <v>0</v>
      </c>
      <c r="G405">
        <f>IFERROR(VLOOKUP($B405,Kraftvärmeprod!$B$1:$AJ$550,MATCH(G$4,Kraftvärmeprod!$B$1:$AJ$1,0),FALSE)/1,0)-IFERROR(VLOOKUP($B405,'Slutlig allokering kvv'!$B$2:$AJ$550,MATCH(G$4,'Slutlig allokering kvv'!$B$1:$AJ$1,0),FALSE)/1,0)</f>
        <v>0</v>
      </c>
      <c r="H405">
        <f>IFERROR(VLOOKUP($B405,Kraftvärmeprod!$B$1:$AJ$550,MATCH(H$4,Kraftvärmeprod!$B$1:$AJ$1,0),FALSE)/1,0)-IFERROR(VLOOKUP($B405,'Slutlig allokering kvv'!$B$2:$AJ$550,MATCH(H$4,'Slutlig allokering kvv'!$B$1:$AJ$1,0),FALSE)/1,0)</f>
        <v>0</v>
      </c>
      <c r="I405">
        <f>IFERROR(VLOOKUP($B405,Kraftvärmeprod!$B$1:$AJ$550,MATCH(I$4,Kraftvärmeprod!$B$1:$AJ$1,0),FALSE)/1,0)-IFERROR(VLOOKUP($B405,'Slutlig allokering kvv'!$B$2:$AJ$550,MATCH(I$4,'Slutlig allokering kvv'!$B$1:$AJ$1,0),FALSE)/1,0)</f>
        <v>0</v>
      </c>
      <c r="J405">
        <f>IFERROR(VLOOKUP($B405,Kraftvärmeprod!$B$1:$AJ$550,MATCH(J$4,Kraftvärmeprod!$B$1:$AJ$1,0),FALSE)/1,0)-IFERROR(VLOOKUP($B405,'Slutlig allokering kvv'!$B$2:$AJ$550,MATCH(J$4,'Slutlig allokering kvv'!$B$1:$AJ$1,0),FALSE)/1,0)</f>
        <v>0</v>
      </c>
      <c r="K405">
        <f>IFERROR(VLOOKUP($B405,Kraftvärmeprod!$B$1:$AJ$550,MATCH(K$4,Kraftvärmeprod!$B$1:$AJ$1,0),FALSE)/1,0)-IFERROR(VLOOKUP($B405,'Slutlig allokering kvv'!$B$2:$AJ$550,MATCH(K$4,'Slutlig allokering kvv'!$B$1:$AJ$1,0),FALSE)/1,0)</f>
        <v>0</v>
      </c>
      <c r="L405">
        <f>IFERROR(VLOOKUP($B405,Kraftvärmeprod!$B$1:$AJ$550,MATCH(L$4,Kraftvärmeprod!$B$1:$AJ$1,0),FALSE)/1,0)-IFERROR(VLOOKUP($B405,'Slutlig allokering kvv'!$B$2:$AJ$550,MATCH(L$4,'Slutlig allokering kvv'!$B$1:$AJ$1,0),FALSE)/1,0)</f>
        <v>0</v>
      </c>
      <c r="M405">
        <f>IFERROR(VLOOKUP($B405,Kraftvärmeprod!$B$1:$AJ$550,MATCH(M$4,Kraftvärmeprod!$B$1:$AJ$1,0),FALSE)/1,0)-IFERROR(VLOOKUP($B405,'Slutlig allokering kvv'!$B$2:$AJ$550,MATCH(M$4,'Slutlig allokering kvv'!$B$1:$AJ$1,0),FALSE)/1,0)</f>
        <v>0</v>
      </c>
      <c r="N405">
        <f>IFERROR(VLOOKUP($B405,Kraftvärmeprod!$B$1:$AJ$550,MATCH(N$4,Kraftvärmeprod!$B$1:$AJ$1,0),FALSE)/1,0)-IFERROR(VLOOKUP($B405,'Slutlig allokering kvv'!$B$2:$AJ$550,MATCH(N$4,'Slutlig allokering kvv'!$B$1:$AJ$1,0),FALSE)/1,0)</f>
        <v>0</v>
      </c>
      <c r="O405">
        <f>IFERROR(VLOOKUP($B405,Kraftvärmeprod!$B$1:$AJ$550,MATCH(O$4,Kraftvärmeprod!$B$1:$AJ$1,0),FALSE)/1,0)-IFERROR(VLOOKUP($B405,'Slutlig allokering kvv'!$B$2:$AJ$550,MATCH(O$4,'Slutlig allokering kvv'!$B$1:$AJ$1,0),FALSE)/1,0)</f>
        <v>0</v>
      </c>
      <c r="P405">
        <f>IFERROR(VLOOKUP($B405,Kraftvärmeprod!$B$1:$AJ$550,MATCH(P$4,Kraftvärmeprod!$B$1:$AJ$1,0),FALSE)/1,0)-IFERROR(VLOOKUP($B405,'Slutlig allokering kvv'!$B$2:$AJ$550,MATCH(P$4,'Slutlig allokering kvv'!$B$1:$AJ$1,0),FALSE)/1,0)</f>
        <v>0</v>
      </c>
      <c r="Q405">
        <f>IFERROR(VLOOKUP($B405,Kraftvärmeprod!$B$1:$AJ$550,MATCH(Q$4,Kraftvärmeprod!$B$1:$AJ$1,0),FALSE)/1,0)-IFERROR(VLOOKUP($B405,'Slutlig allokering kvv'!$B$2:$AJ$550,MATCH(Q$4,'Slutlig allokering kvv'!$B$1:$AJ$1,0),FALSE)/1,0)</f>
        <v>0</v>
      </c>
      <c r="R405">
        <f>IFERROR(VLOOKUP($B405,Kraftvärmeprod!$B$1:$AJ$550,MATCH(R$4,Kraftvärmeprod!$B$1:$AJ$1,0),FALSE)/1,0)-IFERROR(VLOOKUP($B405,'Slutlig allokering kvv'!$B$2:$AJ$550,MATCH(R$4,'Slutlig allokering kvv'!$B$1:$AJ$1,0),FALSE)/1,0)</f>
        <v>0</v>
      </c>
      <c r="S405">
        <f>IFERROR(VLOOKUP($B405,Kraftvärmeprod!$B$1:$AJ$550,MATCH(S$4,Kraftvärmeprod!$B$1:$AJ$1,0),FALSE)/1,0)-IFERROR(VLOOKUP($B405,'Slutlig allokering kvv'!$B$2:$AJ$550,MATCH(S$4,'Slutlig allokering kvv'!$B$1:$AJ$1,0),FALSE)/1,0)</f>
        <v>0</v>
      </c>
      <c r="T405">
        <f>IFERROR(VLOOKUP($B405,Kraftvärmeprod!$B$1:$AJ$550,MATCH(T$4,Kraftvärmeprod!$B$1:$AJ$1,0),FALSE)/1,0)-IFERROR(VLOOKUP($B405,'Slutlig allokering kvv'!$B$2:$AJ$550,MATCH(T$4,'Slutlig allokering kvv'!$B$1:$AJ$1,0),FALSE)/1,0)</f>
        <v>0</v>
      </c>
      <c r="U405">
        <f>IFERROR(VLOOKUP($B405,Kraftvärmeprod!$B$1:$AJ$550,MATCH(U$4,Kraftvärmeprod!$B$1:$AJ$1,0),FALSE)/1,0)-IFERROR(VLOOKUP($B405,'Slutlig allokering kvv'!$B$2:$AJ$550,MATCH(U$4,'Slutlig allokering kvv'!$B$1:$AJ$1,0),FALSE)/1,0)</f>
        <v>0</v>
      </c>
      <c r="V405">
        <f>IFERROR(VLOOKUP($B405,Kraftvärmeprod!$B$1:$AJ$550,MATCH(V$4,Kraftvärmeprod!$B$1:$AJ$1,0),FALSE)/1,0)-IFERROR(VLOOKUP($B405,'Slutlig allokering kvv'!$B$2:$AJ$550,MATCH(V$4,'Slutlig allokering kvv'!$B$1:$AJ$1,0),FALSE)/1,0)</f>
        <v>0</v>
      </c>
      <c r="W405">
        <f>IFERROR(VLOOKUP($B405,Kraftvärmeprod!$B$1:$AJ$550,MATCH(W$4,Kraftvärmeprod!$B$1:$AJ$1,0),FALSE)/1,0)-IFERROR(VLOOKUP($B405,'Slutlig allokering kvv'!$B$2:$AJ$550,MATCH(W$4,'Slutlig allokering kvv'!$B$1:$AJ$1,0),FALSE)/1,0)</f>
        <v>0</v>
      </c>
      <c r="X405">
        <f>IFERROR(VLOOKUP($B405,Kraftvärmeprod!$B$1:$AJ$550,MATCH(X$4,Kraftvärmeprod!$B$1:$AJ$1,0),FALSE)/1,0)-IFERROR(VLOOKUP($B405,'Slutlig allokering kvv'!$B$2:$AJ$550,MATCH(X$4,'Slutlig allokering kvv'!$B$1:$AJ$1,0),FALSE)/1,0)</f>
        <v>0</v>
      </c>
      <c r="Y405">
        <f>IFERROR(VLOOKUP($B405,Kraftvärmeprod!$B$1:$AJ$550,MATCH(Y$4,Kraftvärmeprod!$B$1:$AJ$1,0),FALSE)/1,0)-IFERROR(VLOOKUP($B405,'Slutlig allokering kvv'!$B$2:$AJ$550,MATCH(Y$4,'Slutlig allokering kvv'!$B$1:$AJ$1,0),FALSE)/1,0)</f>
        <v>0</v>
      </c>
      <c r="Z405">
        <f>IFERROR(VLOOKUP($B405,Kraftvärmeprod!$B$1:$AJ$550,MATCH(Z$4,Kraftvärmeprod!$B$1:$AJ$1,0),FALSE)/1,0)-IFERROR(VLOOKUP($B405,'Slutlig allokering kvv'!$B$2:$AJ$550,MATCH(Z$4,'Slutlig allokering kvv'!$B$1:$AJ$1,0),FALSE)/1,0)</f>
        <v>0</v>
      </c>
      <c r="AA405">
        <f>IFERROR(VLOOKUP($B405,Kraftvärmeprod!$B$1:$AJ$550,MATCH(AA$4,Kraftvärmeprod!$B$1:$AJ$1,0),FALSE)/1,0)-IFERROR(VLOOKUP($B405,'Slutlig allokering kvv'!$B$2:$AJ$550,MATCH(AA$4,'Slutlig allokering kvv'!$B$1:$AJ$1,0),FALSE)/1,0)</f>
        <v>0</v>
      </c>
      <c r="AB405">
        <f>IFERROR(VLOOKUP($B405,Kraftvärmeprod!$B$1:$AJ$550,MATCH(AB$4,Kraftvärmeprod!$B$1:$AJ$1,0),FALSE)/1,0)-IFERROR(VLOOKUP($B405,'Slutlig allokering kvv'!$B$2:$AJ$550,MATCH(AB$4,'Slutlig allokering kvv'!$B$1:$AJ$1,0),FALSE)/1,0)</f>
        <v>0</v>
      </c>
      <c r="AC405">
        <f>IFERROR(VLOOKUP($B405,Kraftvärmeprod!$B$1:$AJ$550,MATCH(AC$4,Kraftvärmeprod!$B$1:$AJ$1,0),FALSE)/1,0)-IFERROR(VLOOKUP($B405,'Slutlig allokering kvv'!$B$2:$AJ$550,MATCH(AC$4,'Slutlig allokering kvv'!$B$1:$AJ$1,0),FALSE)/1,0)</f>
        <v>0</v>
      </c>
      <c r="AD405">
        <f>IFERROR(VLOOKUP($B405,Miljö!$B$1:$E$471,MATCH("Hjälpel kraftvärme (GWh)",Miljö!$B$1:$E$1,0),FALSE)/1,0)-IFERROR(VLOOKUP($B405,'Slutlig allokering kvv'!$B$2:$AJ$550,MATCH(AD$4,'Slutlig allokering kvv'!$B$1:$AJ$1,0),FALSE)/1,0)</f>
        <v>0</v>
      </c>
      <c r="AH405">
        <f t="shared" si="12"/>
        <v>0</v>
      </c>
      <c r="AJ405">
        <f>IFERROR(VLOOKUP($B405,'Slutlig allokering kvv'!$B$2:$AX$550,MATCH("Summa slutlig allokerad tillförd energi (utan hjälpel och rökgaskondensering):",'Slutlig allokering kvv'!$B$1:$AX$1,0),FALSE)/1,"")</f>
        <v>0</v>
      </c>
      <c r="AL405" s="195" t="str">
        <f>IFERROR(1-VLOOKUP($B405,'Slutlig allokering kvv'!$B$2:$AX$550,MATCH("Andel av bränsle i kvv som allokerats till värme, exklusive rökgaskondensering och hjälpel",'Slutlig allokering kvv'!$B$1:$AX$1,0),FALSE),"")</f>
        <v/>
      </c>
      <c r="AN405" s="195" t="str">
        <f t="shared" si="13"/>
        <v/>
      </c>
    </row>
    <row r="406" spans="1:40" x14ac:dyDescent="0.25">
      <c r="A406" s="2" t="s">
        <v>592</v>
      </c>
      <c r="B406" s="2" t="s">
        <v>594</v>
      </c>
      <c r="C406" t="str">
        <f>IFERROR(VLOOKUP($B406,Kraftvärmeprod!$B$1:$AH$479,MATCH(C$4,Kraftvärmeprod!$B$1:$AG$1,0),FALSE)/1,"")</f>
        <v/>
      </c>
      <c r="D406" t="str">
        <f>IFERROR(VLOOKUP($B406,Kraftvärmeprod!$B$1:$AH$479,MATCH(D$4,Kraftvärmeprod!$B$1:$AG$1,0),FALSE)/1,"")</f>
        <v/>
      </c>
      <c r="F406">
        <f>IFERROR(VLOOKUP($B406,Kraftvärmeprod!$B$1:$AJ$550,MATCH(F$4,Kraftvärmeprod!$B$1:$AJ$1,0),FALSE)/1,0)-IFERROR(VLOOKUP($B406,'Slutlig allokering kvv'!$B$2:$AJ$550,MATCH(F$4,'Slutlig allokering kvv'!$B$1:$AJ$1,0),FALSE)/1,0)</f>
        <v>0</v>
      </c>
      <c r="G406">
        <f>IFERROR(VLOOKUP($B406,Kraftvärmeprod!$B$1:$AJ$550,MATCH(G$4,Kraftvärmeprod!$B$1:$AJ$1,0),FALSE)/1,0)-IFERROR(VLOOKUP($B406,'Slutlig allokering kvv'!$B$2:$AJ$550,MATCH(G$4,'Slutlig allokering kvv'!$B$1:$AJ$1,0),FALSE)/1,0)</f>
        <v>0</v>
      </c>
      <c r="H406">
        <f>IFERROR(VLOOKUP($B406,Kraftvärmeprod!$B$1:$AJ$550,MATCH(H$4,Kraftvärmeprod!$B$1:$AJ$1,0),FALSE)/1,0)-IFERROR(VLOOKUP($B406,'Slutlig allokering kvv'!$B$2:$AJ$550,MATCH(H$4,'Slutlig allokering kvv'!$B$1:$AJ$1,0),FALSE)/1,0)</f>
        <v>0</v>
      </c>
      <c r="I406">
        <f>IFERROR(VLOOKUP($B406,Kraftvärmeprod!$B$1:$AJ$550,MATCH(I$4,Kraftvärmeprod!$B$1:$AJ$1,0),FALSE)/1,0)-IFERROR(VLOOKUP($B406,'Slutlig allokering kvv'!$B$2:$AJ$550,MATCH(I$4,'Slutlig allokering kvv'!$B$1:$AJ$1,0),FALSE)/1,0)</f>
        <v>0</v>
      </c>
      <c r="J406">
        <f>IFERROR(VLOOKUP($B406,Kraftvärmeprod!$B$1:$AJ$550,MATCH(J$4,Kraftvärmeprod!$B$1:$AJ$1,0),FALSE)/1,0)-IFERROR(VLOOKUP($B406,'Slutlig allokering kvv'!$B$2:$AJ$550,MATCH(J$4,'Slutlig allokering kvv'!$B$1:$AJ$1,0),FALSE)/1,0)</f>
        <v>0</v>
      </c>
      <c r="K406">
        <f>IFERROR(VLOOKUP($B406,Kraftvärmeprod!$B$1:$AJ$550,MATCH(K$4,Kraftvärmeprod!$B$1:$AJ$1,0),FALSE)/1,0)-IFERROR(VLOOKUP($B406,'Slutlig allokering kvv'!$B$2:$AJ$550,MATCH(K$4,'Slutlig allokering kvv'!$B$1:$AJ$1,0),FALSE)/1,0)</f>
        <v>0</v>
      </c>
      <c r="L406">
        <f>IFERROR(VLOOKUP($B406,Kraftvärmeprod!$B$1:$AJ$550,MATCH(L$4,Kraftvärmeprod!$B$1:$AJ$1,0),FALSE)/1,0)-IFERROR(VLOOKUP($B406,'Slutlig allokering kvv'!$B$2:$AJ$550,MATCH(L$4,'Slutlig allokering kvv'!$B$1:$AJ$1,0),FALSE)/1,0)</f>
        <v>0</v>
      </c>
      <c r="M406">
        <f>IFERROR(VLOOKUP($B406,Kraftvärmeprod!$B$1:$AJ$550,MATCH(M$4,Kraftvärmeprod!$B$1:$AJ$1,0),FALSE)/1,0)-IFERROR(VLOOKUP($B406,'Slutlig allokering kvv'!$B$2:$AJ$550,MATCH(M$4,'Slutlig allokering kvv'!$B$1:$AJ$1,0),FALSE)/1,0)</f>
        <v>0</v>
      </c>
      <c r="N406">
        <f>IFERROR(VLOOKUP($B406,Kraftvärmeprod!$B$1:$AJ$550,MATCH(N$4,Kraftvärmeprod!$B$1:$AJ$1,0),FALSE)/1,0)-IFERROR(VLOOKUP($B406,'Slutlig allokering kvv'!$B$2:$AJ$550,MATCH(N$4,'Slutlig allokering kvv'!$B$1:$AJ$1,0),FALSE)/1,0)</f>
        <v>0</v>
      </c>
      <c r="O406">
        <f>IFERROR(VLOOKUP($B406,Kraftvärmeprod!$B$1:$AJ$550,MATCH(O$4,Kraftvärmeprod!$B$1:$AJ$1,0),FALSE)/1,0)-IFERROR(VLOOKUP($B406,'Slutlig allokering kvv'!$B$2:$AJ$550,MATCH(O$4,'Slutlig allokering kvv'!$B$1:$AJ$1,0),FALSE)/1,0)</f>
        <v>0</v>
      </c>
      <c r="P406">
        <f>IFERROR(VLOOKUP($B406,Kraftvärmeprod!$B$1:$AJ$550,MATCH(P$4,Kraftvärmeprod!$B$1:$AJ$1,0),FALSE)/1,0)-IFERROR(VLOOKUP($B406,'Slutlig allokering kvv'!$B$2:$AJ$550,MATCH(P$4,'Slutlig allokering kvv'!$B$1:$AJ$1,0),FALSE)/1,0)</f>
        <v>0</v>
      </c>
      <c r="Q406">
        <f>IFERROR(VLOOKUP($B406,Kraftvärmeprod!$B$1:$AJ$550,MATCH(Q$4,Kraftvärmeprod!$B$1:$AJ$1,0),FALSE)/1,0)-IFERROR(VLOOKUP($B406,'Slutlig allokering kvv'!$B$2:$AJ$550,MATCH(Q$4,'Slutlig allokering kvv'!$B$1:$AJ$1,0),FALSE)/1,0)</f>
        <v>0</v>
      </c>
      <c r="R406">
        <f>IFERROR(VLOOKUP($B406,Kraftvärmeprod!$B$1:$AJ$550,MATCH(R$4,Kraftvärmeprod!$B$1:$AJ$1,0),FALSE)/1,0)-IFERROR(VLOOKUP($B406,'Slutlig allokering kvv'!$B$2:$AJ$550,MATCH(R$4,'Slutlig allokering kvv'!$B$1:$AJ$1,0),FALSE)/1,0)</f>
        <v>0</v>
      </c>
      <c r="S406">
        <f>IFERROR(VLOOKUP($B406,Kraftvärmeprod!$B$1:$AJ$550,MATCH(S$4,Kraftvärmeprod!$B$1:$AJ$1,0),FALSE)/1,0)-IFERROR(VLOOKUP($B406,'Slutlig allokering kvv'!$B$2:$AJ$550,MATCH(S$4,'Slutlig allokering kvv'!$B$1:$AJ$1,0),FALSE)/1,0)</f>
        <v>0</v>
      </c>
      <c r="T406">
        <f>IFERROR(VLOOKUP($B406,Kraftvärmeprod!$B$1:$AJ$550,MATCH(T$4,Kraftvärmeprod!$B$1:$AJ$1,0),FALSE)/1,0)-IFERROR(VLOOKUP($B406,'Slutlig allokering kvv'!$B$2:$AJ$550,MATCH(T$4,'Slutlig allokering kvv'!$B$1:$AJ$1,0),FALSE)/1,0)</f>
        <v>0</v>
      </c>
      <c r="U406">
        <f>IFERROR(VLOOKUP($B406,Kraftvärmeprod!$B$1:$AJ$550,MATCH(U$4,Kraftvärmeprod!$B$1:$AJ$1,0),FALSE)/1,0)-IFERROR(VLOOKUP($B406,'Slutlig allokering kvv'!$B$2:$AJ$550,MATCH(U$4,'Slutlig allokering kvv'!$B$1:$AJ$1,0),FALSE)/1,0)</f>
        <v>0</v>
      </c>
      <c r="V406">
        <f>IFERROR(VLOOKUP($B406,Kraftvärmeprod!$B$1:$AJ$550,MATCH(V$4,Kraftvärmeprod!$B$1:$AJ$1,0),FALSE)/1,0)-IFERROR(VLOOKUP($B406,'Slutlig allokering kvv'!$B$2:$AJ$550,MATCH(V$4,'Slutlig allokering kvv'!$B$1:$AJ$1,0),FALSE)/1,0)</f>
        <v>0</v>
      </c>
      <c r="W406">
        <f>IFERROR(VLOOKUP($B406,Kraftvärmeprod!$B$1:$AJ$550,MATCH(W$4,Kraftvärmeprod!$B$1:$AJ$1,0),FALSE)/1,0)-IFERROR(VLOOKUP($B406,'Slutlig allokering kvv'!$B$2:$AJ$550,MATCH(W$4,'Slutlig allokering kvv'!$B$1:$AJ$1,0),FALSE)/1,0)</f>
        <v>0</v>
      </c>
      <c r="X406">
        <f>IFERROR(VLOOKUP($B406,Kraftvärmeprod!$B$1:$AJ$550,MATCH(X$4,Kraftvärmeprod!$B$1:$AJ$1,0),FALSE)/1,0)-IFERROR(VLOOKUP($B406,'Slutlig allokering kvv'!$B$2:$AJ$550,MATCH(X$4,'Slutlig allokering kvv'!$B$1:$AJ$1,0),FALSE)/1,0)</f>
        <v>0</v>
      </c>
      <c r="Y406">
        <f>IFERROR(VLOOKUP($B406,Kraftvärmeprod!$B$1:$AJ$550,MATCH(Y$4,Kraftvärmeprod!$B$1:$AJ$1,0),FALSE)/1,0)-IFERROR(VLOOKUP($B406,'Slutlig allokering kvv'!$B$2:$AJ$550,MATCH(Y$4,'Slutlig allokering kvv'!$B$1:$AJ$1,0),FALSE)/1,0)</f>
        <v>0</v>
      </c>
      <c r="Z406">
        <f>IFERROR(VLOOKUP($B406,Kraftvärmeprod!$B$1:$AJ$550,MATCH(Z$4,Kraftvärmeprod!$B$1:$AJ$1,0),FALSE)/1,0)-IFERROR(VLOOKUP($B406,'Slutlig allokering kvv'!$B$2:$AJ$550,MATCH(Z$4,'Slutlig allokering kvv'!$B$1:$AJ$1,0),FALSE)/1,0)</f>
        <v>0</v>
      </c>
      <c r="AA406">
        <f>IFERROR(VLOOKUP($B406,Kraftvärmeprod!$B$1:$AJ$550,MATCH(AA$4,Kraftvärmeprod!$B$1:$AJ$1,0),FALSE)/1,0)-IFERROR(VLOOKUP($B406,'Slutlig allokering kvv'!$B$2:$AJ$550,MATCH(AA$4,'Slutlig allokering kvv'!$B$1:$AJ$1,0),FALSE)/1,0)</f>
        <v>0</v>
      </c>
      <c r="AB406">
        <f>IFERROR(VLOOKUP($B406,Kraftvärmeprod!$B$1:$AJ$550,MATCH(AB$4,Kraftvärmeprod!$B$1:$AJ$1,0),FALSE)/1,0)-IFERROR(VLOOKUP($B406,'Slutlig allokering kvv'!$B$2:$AJ$550,MATCH(AB$4,'Slutlig allokering kvv'!$B$1:$AJ$1,0),FALSE)/1,0)</f>
        <v>0</v>
      </c>
      <c r="AC406">
        <f>IFERROR(VLOOKUP($B406,Kraftvärmeprod!$B$1:$AJ$550,MATCH(AC$4,Kraftvärmeprod!$B$1:$AJ$1,0),FALSE)/1,0)-IFERROR(VLOOKUP($B406,'Slutlig allokering kvv'!$B$2:$AJ$550,MATCH(AC$4,'Slutlig allokering kvv'!$B$1:$AJ$1,0),FALSE)/1,0)</f>
        <v>0</v>
      </c>
      <c r="AD406">
        <f>IFERROR(VLOOKUP($B406,Miljö!$B$1:$E$471,MATCH("Hjälpel kraftvärme (GWh)",Miljö!$B$1:$E$1,0),FALSE)/1,0)-IFERROR(VLOOKUP($B406,'Slutlig allokering kvv'!$B$2:$AJ$550,MATCH(AD$4,'Slutlig allokering kvv'!$B$1:$AJ$1,0),FALSE)/1,0)</f>
        <v>0</v>
      </c>
      <c r="AH406">
        <f t="shared" si="12"/>
        <v>0</v>
      </c>
      <c r="AJ406">
        <f>IFERROR(VLOOKUP($B406,'Slutlig allokering kvv'!$B$2:$AX$550,MATCH("Summa slutlig allokerad tillförd energi (utan hjälpel och rökgaskondensering):",'Slutlig allokering kvv'!$B$1:$AX$1,0),FALSE)/1,"")</f>
        <v>0</v>
      </c>
      <c r="AL406" s="195" t="str">
        <f>IFERROR(1-VLOOKUP($B406,'Slutlig allokering kvv'!$B$2:$AX$550,MATCH("Andel av bränsle i kvv som allokerats till värme, exklusive rökgaskondensering och hjälpel",'Slutlig allokering kvv'!$B$1:$AX$1,0),FALSE),"")</f>
        <v/>
      </c>
      <c r="AN406" s="195" t="str">
        <f t="shared" si="13"/>
        <v/>
      </c>
    </row>
    <row r="407" spans="1:40" x14ac:dyDescent="0.25">
      <c r="A407" s="2" t="s">
        <v>592</v>
      </c>
      <c r="B407" s="2" t="s">
        <v>595</v>
      </c>
      <c r="C407" t="str">
        <f>IFERROR(VLOOKUP($B407,Kraftvärmeprod!$B$1:$AH$479,MATCH(C$4,Kraftvärmeprod!$B$1:$AG$1,0),FALSE)/1,"")</f>
        <v/>
      </c>
      <c r="D407" t="str">
        <f>IFERROR(VLOOKUP($B407,Kraftvärmeprod!$B$1:$AH$479,MATCH(D$4,Kraftvärmeprod!$B$1:$AG$1,0),FALSE)/1,"")</f>
        <v/>
      </c>
      <c r="F407">
        <f>IFERROR(VLOOKUP($B407,Kraftvärmeprod!$B$1:$AJ$550,MATCH(F$4,Kraftvärmeprod!$B$1:$AJ$1,0),FALSE)/1,0)-IFERROR(VLOOKUP($B407,'Slutlig allokering kvv'!$B$2:$AJ$550,MATCH(F$4,'Slutlig allokering kvv'!$B$1:$AJ$1,0),FALSE)/1,0)</f>
        <v>0</v>
      </c>
      <c r="G407">
        <f>IFERROR(VLOOKUP($B407,Kraftvärmeprod!$B$1:$AJ$550,MATCH(G$4,Kraftvärmeprod!$B$1:$AJ$1,0),FALSE)/1,0)-IFERROR(VLOOKUP($B407,'Slutlig allokering kvv'!$B$2:$AJ$550,MATCH(G$4,'Slutlig allokering kvv'!$B$1:$AJ$1,0),FALSE)/1,0)</f>
        <v>0</v>
      </c>
      <c r="H407">
        <f>IFERROR(VLOOKUP($B407,Kraftvärmeprod!$B$1:$AJ$550,MATCH(H$4,Kraftvärmeprod!$B$1:$AJ$1,0),FALSE)/1,0)-IFERROR(VLOOKUP($B407,'Slutlig allokering kvv'!$B$2:$AJ$550,MATCH(H$4,'Slutlig allokering kvv'!$B$1:$AJ$1,0),FALSE)/1,0)</f>
        <v>0</v>
      </c>
      <c r="I407">
        <f>IFERROR(VLOOKUP($B407,Kraftvärmeprod!$B$1:$AJ$550,MATCH(I$4,Kraftvärmeprod!$B$1:$AJ$1,0),FALSE)/1,0)-IFERROR(VLOOKUP($B407,'Slutlig allokering kvv'!$B$2:$AJ$550,MATCH(I$4,'Slutlig allokering kvv'!$B$1:$AJ$1,0),FALSE)/1,0)</f>
        <v>0</v>
      </c>
      <c r="J407">
        <f>IFERROR(VLOOKUP($B407,Kraftvärmeprod!$B$1:$AJ$550,MATCH(J$4,Kraftvärmeprod!$B$1:$AJ$1,0),FALSE)/1,0)-IFERROR(VLOOKUP($B407,'Slutlig allokering kvv'!$B$2:$AJ$550,MATCH(J$4,'Slutlig allokering kvv'!$B$1:$AJ$1,0),FALSE)/1,0)</f>
        <v>0</v>
      </c>
      <c r="K407">
        <f>IFERROR(VLOOKUP($B407,Kraftvärmeprod!$B$1:$AJ$550,MATCH(K$4,Kraftvärmeprod!$B$1:$AJ$1,0),FALSE)/1,0)-IFERROR(VLOOKUP($B407,'Slutlig allokering kvv'!$B$2:$AJ$550,MATCH(K$4,'Slutlig allokering kvv'!$B$1:$AJ$1,0),FALSE)/1,0)</f>
        <v>0</v>
      </c>
      <c r="L407">
        <f>IFERROR(VLOOKUP($B407,Kraftvärmeprod!$B$1:$AJ$550,MATCH(L$4,Kraftvärmeprod!$B$1:$AJ$1,0),FALSE)/1,0)-IFERROR(VLOOKUP($B407,'Slutlig allokering kvv'!$B$2:$AJ$550,MATCH(L$4,'Slutlig allokering kvv'!$B$1:$AJ$1,0),FALSE)/1,0)</f>
        <v>0</v>
      </c>
      <c r="M407">
        <f>IFERROR(VLOOKUP($B407,Kraftvärmeprod!$B$1:$AJ$550,MATCH(M$4,Kraftvärmeprod!$B$1:$AJ$1,0),FALSE)/1,0)-IFERROR(VLOOKUP($B407,'Slutlig allokering kvv'!$B$2:$AJ$550,MATCH(M$4,'Slutlig allokering kvv'!$B$1:$AJ$1,0),FALSE)/1,0)</f>
        <v>0</v>
      </c>
      <c r="N407">
        <f>IFERROR(VLOOKUP($B407,Kraftvärmeprod!$B$1:$AJ$550,MATCH(N$4,Kraftvärmeprod!$B$1:$AJ$1,0),FALSE)/1,0)-IFERROR(VLOOKUP($B407,'Slutlig allokering kvv'!$B$2:$AJ$550,MATCH(N$4,'Slutlig allokering kvv'!$B$1:$AJ$1,0),FALSE)/1,0)</f>
        <v>0</v>
      </c>
      <c r="O407">
        <f>IFERROR(VLOOKUP($B407,Kraftvärmeprod!$B$1:$AJ$550,MATCH(O$4,Kraftvärmeprod!$B$1:$AJ$1,0),FALSE)/1,0)-IFERROR(VLOOKUP($B407,'Slutlig allokering kvv'!$B$2:$AJ$550,MATCH(O$4,'Slutlig allokering kvv'!$B$1:$AJ$1,0),FALSE)/1,0)</f>
        <v>0</v>
      </c>
      <c r="P407">
        <f>IFERROR(VLOOKUP($B407,Kraftvärmeprod!$B$1:$AJ$550,MATCH(P$4,Kraftvärmeprod!$B$1:$AJ$1,0),FALSE)/1,0)-IFERROR(VLOOKUP($B407,'Slutlig allokering kvv'!$B$2:$AJ$550,MATCH(P$4,'Slutlig allokering kvv'!$B$1:$AJ$1,0),FALSE)/1,0)</f>
        <v>0</v>
      </c>
      <c r="Q407">
        <f>IFERROR(VLOOKUP($B407,Kraftvärmeprod!$B$1:$AJ$550,MATCH(Q$4,Kraftvärmeprod!$B$1:$AJ$1,0),FALSE)/1,0)-IFERROR(VLOOKUP($B407,'Slutlig allokering kvv'!$B$2:$AJ$550,MATCH(Q$4,'Slutlig allokering kvv'!$B$1:$AJ$1,0),FALSE)/1,0)</f>
        <v>0</v>
      </c>
      <c r="R407">
        <f>IFERROR(VLOOKUP($B407,Kraftvärmeprod!$B$1:$AJ$550,MATCH(R$4,Kraftvärmeprod!$B$1:$AJ$1,0),FALSE)/1,0)-IFERROR(VLOOKUP($B407,'Slutlig allokering kvv'!$B$2:$AJ$550,MATCH(R$4,'Slutlig allokering kvv'!$B$1:$AJ$1,0),FALSE)/1,0)</f>
        <v>0</v>
      </c>
      <c r="S407">
        <f>IFERROR(VLOOKUP($B407,Kraftvärmeprod!$B$1:$AJ$550,MATCH(S$4,Kraftvärmeprod!$B$1:$AJ$1,0),FALSE)/1,0)-IFERROR(VLOOKUP($B407,'Slutlig allokering kvv'!$B$2:$AJ$550,MATCH(S$4,'Slutlig allokering kvv'!$B$1:$AJ$1,0),FALSE)/1,0)</f>
        <v>0</v>
      </c>
      <c r="T407">
        <f>IFERROR(VLOOKUP($B407,Kraftvärmeprod!$B$1:$AJ$550,MATCH(T$4,Kraftvärmeprod!$B$1:$AJ$1,0),FALSE)/1,0)-IFERROR(VLOOKUP($B407,'Slutlig allokering kvv'!$B$2:$AJ$550,MATCH(T$4,'Slutlig allokering kvv'!$B$1:$AJ$1,0),FALSE)/1,0)</f>
        <v>0</v>
      </c>
      <c r="U407">
        <f>IFERROR(VLOOKUP($B407,Kraftvärmeprod!$B$1:$AJ$550,MATCH(U$4,Kraftvärmeprod!$B$1:$AJ$1,0),FALSE)/1,0)-IFERROR(VLOOKUP($B407,'Slutlig allokering kvv'!$B$2:$AJ$550,MATCH(U$4,'Slutlig allokering kvv'!$B$1:$AJ$1,0),FALSE)/1,0)</f>
        <v>0</v>
      </c>
      <c r="V407">
        <f>IFERROR(VLOOKUP($B407,Kraftvärmeprod!$B$1:$AJ$550,MATCH(V$4,Kraftvärmeprod!$B$1:$AJ$1,0),FALSE)/1,0)-IFERROR(VLOOKUP($B407,'Slutlig allokering kvv'!$B$2:$AJ$550,MATCH(V$4,'Slutlig allokering kvv'!$B$1:$AJ$1,0),FALSE)/1,0)</f>
        <v>0</v>
      </c>
      <c r="W407">
        <f>IFERROR(VLOOKUP($B407,Kraftvärmeprod!$B$1:$AJ$550,MATCH(W$4,Kraftvärmeprod!$B$1:$AJ$1,0),FALSE)/1,0)-IFERROR(VLOOKUP($B407,'Slutlig allokering kvv'!$B$2:$AJ$550,MATCH(W$4,'Slutlig allokering kvv'!$B$1:$AJ$1,0),FALSE)/1,0)</f>
        <v>0</v>
      </c>
      <c r="X407">
        <f>IFERROR(VLOOKUP($B407,Kraftvärmeprod!$B$1:$AJ$550,MATCH(X$4,Kraftvärmeprod!$B$1:$AJ$1,0),FALSE)/1,0)-IFERROR(VLOOKUP($B407,'Slutlig allokering kvv'!$B$2:$AJ$550,MATCH(X$4,'Slutlig allokering kvv'!$B$1:$AJ$1,0),FALSE)/1,0)</f>
        <v>0</v>
      </c>
      <c r="Y407">
        <f>IFERROR(VLOOKUP($B407,Kraftvärmeprod!$B$1:$AJ$550,MATCH(Y$4,Kraftvärmeprod!$B$1:$AJ$1,0),FALSE)/1,0)-IFERROR(VLOOKUP($B407,'Slutlig allokering kvv'!$B$2:$AJ$550,MATCH(Y$4,'Slutlig allokering kvv'!$B$1:$AJ$1,0),FALSE)/1,0)</f>
        <v>0</v>
      </c>
      <c r="Z407">
        <f>IFERROR(VLOOKUP($B407,Kraftvärmeprod!$B$1:$AJ$550,MATCH(Z$4,Kraftvärmeprod!$B$1:$AJ$1,0),FALSE)/1,0)-IFERROR(VLOOKUP($B407,'Slutlig allokering kvv'!$B$2:$AJ$550,MATCH(Z$4,'Slutlig allokering kvv'!$B$1:$AJ$1,0),FALSE)/1,0)</f>
        <v>0</v>
      </c>
      <c r="AA407">
        <f>IFERROR(VLOOKUP($B407,Kraftvärmeprod!$B$1:$AJ$550,MATCH(AA$4,Kraftvärmeprod!$B$1:$AJ$1,0),FALSE)/1,0)-IFERROR(VLOOKUP($B407,'Slutlig allokering kvv'!$B$2:$AJ$550,MATCH(AA$4,'Slutlig allokering kvv'!$B$1:$AJ$1,0),FALSE)/1,0)</f>
        <v>0</v>
      </c>
      <c r="AB407">
        <f>IFERROR(VLOOKUP($B407,Kraftvärmeprod!$B$1:$AJ$550,MATCH(AB$4,Kraftvärmeprod!$B$1:$AJ$1,0),FALSE)/1,0)-IFERROR(VLOOKUP($B407,'Slutlig allokering kvv'!$B$2:$AJ$550,MATCH(AB$4,'Slutlig allokering kvv'!$B$1:$AJ$1,0),FALSE)/1,0)</f>
        <v>0</v>
      </c>
      <c r="AC407">
        <f>IFERROR(VLOOKUP($B407,Kraftvärmeprod!$B$1:$AJ$550,MATCH(AC$4,Kraftvärmeprod!$B$1:$AJ$1,0),FALSE)/1,0)-IFERROR(VLOOKUP($B407,'Slutlig allokering kvv'!$B$2:$AJ$550,MATCH(AC$4,'Slutlig allokering kvv'!$B$1:$AJ$1,0),FALSE)/1,0)</f>
        <v>0</v>
      </c>
      <c r="AD407">
        <f>IFERROR(VLOOKUP($B407,Miljö!$B$1:$E$471,MATCH("Hjälpel kraftvärme (GWh)",Miljö!$B$1:$E$1,0),FALSE)/1,0)-IFERROR(VLOOKUP($B407,'Slutlig allokering kvv'!$B$2:$AJ$550,MATCH(AD$4,'Slutlig allokering kvv'!$B$1:$AJ$1,0),FALSE)/1,0)</f>
        <v>0</v>
      </c>
      <c r="AH407">
        <f t="shared" si="12"/>
        <v>0</v>
      </c>
      <c r="AJ407">
        <f>IFERROR(VLOOKUP($B407,'Slutlig allokering kvv'!$B$2:$AX$550,MATCH("Summa slutlig allokerad tillförd energi (utan hjälpel och rökgaskondensering):",'Slutlig allokering kvv'!$B$1:$AX$1,0),FALSE)/1,"")</f>
        <v>0</v>
      </c>
      <c r="AL407" s="195" t="str">
        <f>IFERROR(1-VLOOKUP($B407,'Slutlig allokering kvv'!$B$2:$AX$550,MATCH("Andel av bränsle i kvv som allokerats till värme, exklusive rökgaskondensering och hjälpel",'Slutlig allokering kvv'!$B$1:$AX$1,0),FALSE),"")</f>
        <v/>
      </c>
      <c r="AN407" s="195" t="str">
        <f t="shared" si="13"/>
        <v/>
      </c>
    </row>
    <row r="408" spans="1:40" x14ac:dyDescent="0.25">
      <c r="A408" s="2" t="s">
        <v>592</v>
      </c>
      <c r="B408" s="2" t="s">
        <v>596</v>
      </c>
      <c r="C408" t="str">
        <f>IFERROR(VLOOKUP($B408,Kraftvärmeprod!$B$1:$AH$479,MATCH(C$4,Kraftvärmeprod!$B$1:$AG$1,0),FALSE)/1,"")</f>
        <v/>
      </c>
      <c r="D408" t="str">
        <f>IFERROR(VLOOKUP($B408,Kraftvärmeprod!$B$1:$AH$479,MATCH(D$4,Kraftvärmeprod!$B$1:$AG$1,0),FALSE)/1,"")</f>
        <v/>
      </c>
      <c r="F408">
        <f>IFERROR(VLOOKUP($B408,Kraftvärmeprod!$B$1:$AJ$550,MATCH(F$4,Kraftvärmeprod!$B$1:$AJ$1,0),FALSE)/1,0)-IFERROR(VLOOKUP($B408,'Slutlig allokering kvv'!$B$2:$AJ$550,MATCH(F$4,'Slutlig allokering kvv'!$B$1:$AJ$1,0),FALSE)/1,0)</f>
        <v>0</v>
      </c>
      <c r="G408">
        <f>IFERROR(VLOOKUP($B408,Kraftvärmeprod!$B$1:$AJ$550,MATCH(G$4,Kraftvärmeprod!$B$1:$AJ$1,0),FALSE)/1,0)-IFERROR(VLOOKUP($B408,'Slutlig allokering kvv'!$B$2:$AJ$550,MATCH(G$4,'Slutlig allokering kvv'!$B$1:$AJ$1,0),FALSE)/1,0)</f>
        <v>0</v>
      </c>
      <c r="H408">
        <f>IFERROR(VLOOKUP($B408,Kraftvärmeprod!$B$1:$AJ$550,MATCH(H$4,Kraftvärmeprod!$B$1:$AJ$1,0),FALSE)/1,0)-IFERROR(VLOOKUP($B408,'Slutlig allokering kvv'!$B$2:$AJ$550,MATCH(H$4,'Slutlig allokering kvv'!$B$1:$AJ$1,0),FALSE)/1,0)</f>
        <v>0</v>
      </c>
      <c r="I408">
        <f>IFERROR(VLOOKUP($B408,Kraftvärmeprod!$B$1:$AJ$550,MATCH(I$4,Kraftvärmeprod!$B$1:$AJ$1,0),FALSE)/1,0)-IFERROR(VLOOKUP($B408,'Slutlig allokering kvv'!$B$2:$AJ$550,MATCH(I$4,'Slutlig allokering kvv'!$B$1:$AJ$1,0),FALSE)/1,0)</f>
        <v>0</v>
      </c>
      <c r="J408">
        <f>IFERROR(VLOOKUP($B408,Kraftvärmeprod!$B$1:$AJ$550,MATCH(J$4,Kraftvärmeprod!$B$1:$AJ$1,0),FALSE)/1,0)-IFERROR(VLOOKUP($B408,'Slutlig allokering kvv'!$B$2:$AJ$550,MATCH(J$4,'Slutlig allokering kvv'!$B$1:$AJ$1,0),FALSE)/1,0)</f>
        <v>0</v>
      </c>
      <c r="K408">
        <f>IFERROR(VLOOKUP($B408,Kraftvärmeprod!$B$1:$AJ$550,MATCH(K$4,Kraftvärmeprod!$B$1:$AJ$1,0),FALSE)/1,0)-IFERROR(VLOOKUP($B408,'Slutlig allokering kvv'!$B$2:$AJ$550,MATCH(K$4,'Slutlig allokering kvv'!$B$1:$AJ$1,0),FALSE)/1,0)</f>
        <v>0</v>
      </c>
      <c r="L408">
        <f>IFERROR(VLOOKUP($B408,Kraftvärmeprod!$B$1:$AJ$550,MATCH(L$4,Kraftvärmeprod!$B$1:$AJ$1,0),FALSE)/1,0)-IFERROR(VLOOKUP($B408,'Slutlig allokering kvv'!$B$2:$AJ$550,MATCH(L$4,'Slutlig allokering kvv'!$B$1:$AJ$1,0),FALSE)/1,0)</f>
        <v>0</v>
      </c>
      <c r="M408">
        <f>IFERROR(VLOOKUP($B408,Kraftvärmeprod!$B$1:$AJ$550,MATCH(M$4,Kraftvärmeprod!$B$1:$AJ$1,0),FALSE)/1,0)-IFERROR(VLOOKUP($B408,'Slutlig allokering kvv'!$B$2:$AJ$550,MATCH(M$4,'Slutlig allokering kvv'!$B$1:$AJ$1,0),FALSE)/1,0)</f>
        <v>0</v>
      </c>
      <c r="N408">
        <f>IFERROR(VLOOKUP($B408,Kraftvärmeprod!$B$1:$AJ$550,MATCH(N$4,Kraftvärmeprod!$B$1:$AJ$1,0),FALSE)/1,0)-IFERROR(VLOOKUP($B408,'Slutlig allokering kvv'!$B$2:$AJ$550,MATCH(N$4,'Slutlig allokering kvv'!$B$1:$AJ$1,0),FALSE)/1,0)</f>
        <v>0</v>
      </c>
      <c r="O408">
        <f>IFERROR(VLOOKUP($B408,Kraftvärmeprod!$B$1:$AJ$550,MATCH(O$4,Kraftvärmeprod!$B$1:$AJ$1,0),FALSE)/1,0)-IFERROR(VLOOKUP($B408,'Slutlig allokering kvv'!$B$2:$AJ$550,MATCH(O$4,'Slutlig allokering kvv'!$B$1:$AJ$1,0),FALSE)/1,0)</f>
        <v>0</v>
      </c>
      <c r="P408">
        <f>IFERROR(VLOOKUP($B408,Kraftvärmeprod!$B$1:$AJ$550,MATCH(P$4,Kraftvärmeprod!$B$1:$AJ$1,0),FALSE)/1,0)-IFERROR(VLOOKUP($B408,'Slutlig allokering kvv'!$B$2:$AJ$550,MATCH(P$4,'Slutlig allokering kvv'!$B$1:$AJ$1,0),FALSE)/1,0)</f>
        <v>0</v>
      </c>
      <c r="Q408">
        <f>IFERROR(VLOOKUP($B408,Kraftvärmeprod!$B$1:$AJ$550,MATCH(Q$4,Kraftvärmeprod!$B$1:$AJ$1,0),FALSE)/1,0)-IFERROR(VLOOKUP($B408,'Slutlig allokering kvv'!$B$2:$AJ$550,MATCH(Q$4,'Slutlig allokering kvv'!$B$1:$AJ$1,0),FALSE)/1,0)</f>
        <v>0</v>
      </c>
      <c r="R408">
        <f>IFERROR(VLOOKUP($B408,Kraftvärmeprod!$B$1:$AJ$550,MATCH(R$4,Kraftvärmeprod!$B$1:$AJ$1,0),FALSE)/1,0)-IFERROR(VLOOKUP($B408,'Slutlig allokering kvv'!$B$2:$AJ$550,MATCH(R$4,'Slutlig allokering kvv'!$B$1:$AJ$1,0),FALSE)/1,0)</f>
        <v>0</v>
      </c>
      <c r="S408">
        <f>IFERROR(VLOOKUP($B408,Kraftvärmeprod!$B$1:$AJ$550,MATCH(S$4,Kraftvärmeprod!$B$1:$AJ$1,0),FALSE)/1,0)-IFERROR(VLOOKUP($B408,'Slutlig allokering kvv'!$B$2:$AJ$550,MATCH(S$4,'Slutlig allokering kvv'!$B$1:$AJ$1,0),FALSE)/1,0)</f>
        <v>0</v>
      </c>
      <c r="T408">
        <f>IFERROR(VLOOKUP($B408,Kraftvärmeprod!$B$1:$AJ$550,MATCH(T$4,Kraftvärmeprod!$B$1:$AJ$1,0),FALSE)/1,0)-IFERROR(VLOOKUP($B408,'Slutlig allokering kvv'!$B$2:$AJ$550,MATCH(T$4,'Slutlig allokering kvv'!$B$1:$AJ$1,0),FALSE)/1,0)</f>
        <v>0</v>
      </c>
      <c r="U408">
        <f>IFERROR(VLOOKUP($B408,Kraftvärmeprod!$B$1:$AJ$550,MATCH(U$4,Kraftvärmeprod!$B$1:$AJ$1,0),FALSE)/1,0)-IFERROR(VLOOKUP($B408,'Slutlig allokering kvv'!$B$2:$AJ$550,MATCH(U$4,'Slutlig allokering kvv'!$B$1:$AJ$1,0),FALSE)/1,0)</f>
        <v>0</v>
      </c>
      <c r="V408">
        <f>IFERROR(VLOOKUP($B408,Kraftvärmeprod!$B$1:$AJ$550,MATCH(V$4,Kraftvärmeprod!$B$1:$AJ$1,0),FALSE)/1,0)-IFERROR(VLOOKUP($B408,'Slutlig allokering kvv'!$B$2:$AJ$550,MATCH(V$4,'Slutlig allokering kvv'!$B$1:$AJ$1,0),FALSE)/1,0)</f>
        <v>0</v>
      </c>
      <c r="W408">
        <f>IFERROR(VLOOKUP($B408,Kraftvärmeprod!$B$1:$AJ$550,MATCH(W$4,Kraftvärmeprod!$B$1:$AJ$1,0),FALSE)/1,0)-IFERROR(VLOOKUP($B408,'Slutlig allokering kvv'!$B$2:$AJ$550,MATCH(W$4,'Slutlig allokering kvv'!$B$1:$AJ$1,0),FALSE)/1,0)</f>
        <v>0</v>
      </c>
      <c r="X408">
        <f>IFERROR(VLOOKUP($B408,Kraftvärmeprod!$B$1:$AJ$550,MATCH(X$4,Kraftvärmeprod!$B$1:$AJ$1,0),FALSE)/1,0)-IFERROR(VLOOKUP($B408,'Slutlig allokering kvv'!$B$2:$AJ$550,MATCH(X$4,'Slutlig allokering kvv'!$B$1:$AJ$1,0),FALSE)/1,0)</f>
        <v>0</v>
      </c>
      <c r="Y408">
        <f>IFERROR(VLOOKUP($B408,Kraftvärmeprod!$B$1:$AJ$550,MATCH(Y$4,Kraftvärmeprod!$B$1:$AJ$1,0),FALSE)/1,0)-IFERROR(VLOOKUP($B408,'Slutlig allokering kvv'!$B$2:$AJ$550,MATCH(Y$4,'Slutlig allokering kvv'!$B$1:$AJ$1,0),FALSE)/1,0)</f>
        <v>0</v>
      </c>
      <c r="Z408">
        <f>IFERROR(VLOOKUP($B408,Kraftvärmeprod!$B$1:$AJ$550,MATCH(Z$4,Kraftvärmeprod!$B$1:$AJ$1,0),FALSE)/1,0)-IFERROR(VLOOKUP($B408,'Slutlig allokering kvv'!$B$2:$AJ$550,MATCH(Z$4,'Slutlig allokering kvv'!$B$1:$AJ$1,0),FALSE)/1,0)</f>
        <v>0</v>
      </c>
      <c r="AA408">
        <f>IFERROR(VLOOKUP($B408,Kraftvärmeprod!$B$1:$AJ$550,MATCH(AA$4,Kraftvärmeprod!$B$1:$AJ$1,0),FALSE)/1,0)-IFERROR(VLOOKUP($B408,'Slutlig allokering kvv'!$B$2:$AJ$550,MATCH(AA$4,'Slutlig allokering kvv'!$B$1:$AJ$1,0),FALSE)/1,0)</f>
        <v>0</v>
      </c>
      <c r="AB408">
        <f>IFERROR(VLOOKUP($B408,Kraftvärmeprod!$B$1:$AJ$550,MATCH(AB$4,Kraftvärmeprod!$B$1:$AJ$1,0),FALSE)/1,0)-IFERROR(VLOOKUP($B408,'Slutlig allokering kvv'!$B$2:$AJ$550,MATCH(AB$4,'Slutlig allokering kvv'!$B$1:$AJ$1,0),FALSE)/1,0)</f>
        <v>0</v>
      </c>
      <c r="AC408">
        <f>IFERROR(VLOOKUP($B408,Kraftvärmeprod!$B$1:$AJ$550,MATCH(AC$4,Kraftvärmeprod!$B$1:$AJ$1,0),FALSE)/1,0)-IFERROR(VLOOKUP($B408,'Slutlig allokering kvv'!$B$2:$AJ$550,MATCH(AC$4,'Slutlig allokering kvv'!$B$1:$AJ$1,0),FALSE)/1,0)</f>
        <v>0</v>
      </c>
      <c r="AD408">
        <f>IFERROR(VLOOKUP($B408,Miljö!$B$1:$E$471,MATCH("Hjälpel kraftvärme (GWh)",Miljö!$B$1:$E$1,0),FALSE)/1,0)-IFERROR(VLOOKUP($B408,'Slutlig allokering kvv'!$B$2:$AJ$550,MATCH(AD$4,'Slutlig allokering kvv'!$B$1:$AJ$1,0),FALSE)/1,0)</f>
        <v>0</v>
      </c>
      <c r="AH408">
        <f t="shared" si="12"/>
        <v>0</v>
      </c>
      <c r="AJ408">
        <f>IFERROR(VLOOKUP($B408,'Slutlig allokering kvv'!$B$2:$AX$550,MATCH("Summa slutlig allokerad tillförd energi (utan hjälpel och rökgaskondensering):",'Slutlig allokering kvv'!$B$1:$AX$1,0),FALSE)/1,"")</f>
        <v>0</v>
      </c>
      <c r="AL408" s="195" t="str">
        <f>IFERROR(1-VLOOKUP($B408,'Slutlig allokering kvv'!$B$2:$AX$550,MATCH("Andel av bränsle i kvv som allokerats till värme, exklusive rökgaskondensering och hjälpel",'Slutlig allokering kvv'!$B$1:$AX$1,0),FALSE),"")</f>
        <v/>
      </c>
      <c r="AN408" s="195" t="str">
        <f t="shared" si="13"/>
        <v/>
      </c>
    </row>
    <row r="409" spans="1:40" x14ac:dyDescent="0.25">
      <c r="A409" s="2" t="s">
        <v>592</v>
      </c>
      <c r="B409" s="2" t="s">
        <v>597</v>
      </c>
      <c r="C409">
        <f>IFERROR(VLOOKUP($B409,Kraftvärmeprod!$B$1:$AH$479,MATCH(C$4,Kraftvärmeprod!$B$1:$AG$1,0),FALSE)/1,"")</f>
        <v>145.178</v>
      </c>
      <c r="D409">
        <f>IFERROR(VLOOKUP($B409,Kraftvärmeprod!$B$1:$AH$479,MATCH(D$4,Kraftvärmeprod!$B$1:$AG$1,0),FALSE)/1,"")</f>
        <v>24.2</v>
      </c>
      <c r="F409">
        <f>IFERROR(VLOOKUP($B409,Kraftvärmeprod!$B$1:$AJ$550,MATCH(F$4,Kraftvärmeprod!$B$1:$AJ$1,0),FALSE)/1,0)-IFERROR(VLOOKUP($B409,'Slutlig allokering kvv'!$B$2:$AJ$550,MATCH(F$4,'Slutlig allokering kvv'!$B$1:$AJ$1,0),FALSE)/1,0)</f>
        <v>0</v>
      </c>
      <c r="G409">
        <f>IFERROR(VLOOKUP($B409,Kraftvärmeprod!$B$1:$AJ$550,MATCH(G$4,Kraftvärmeprod!$B$1:$AJ$1,0),FALSE)/1,0)-IFERROR(VLOOKUP($B409,'Slutlig allokering kvv'!$B$2:$AJ$550,MATCH(G$4,'Slutlig allokering kvv'!$B$1:$AJ$1,0),FALSE)/1,0)</f>
        <v>3.6309999999999995E-2</v>
      </c>
      <c r="H409">
        <f>IFERROR(VLOOKUP($B409,Kraftvärmeprod!$B$1:$AJ$550,MATCH(H$4,Kraftvärmeprod!$B$1:$AJ$1,0),FALSE)/1,0)-IFERROR(VLOOKUP($B409,'Slutlig allokering kvv'!$B$2:$AJ$550,MATCH(H$4,'Slutlig allokering kvv'!$B$1:$AJ$1,0),FALSE)/1,0)</f>
        <v>0</v>
      </c>
      <c r="I409">
        <f>IFERROR(VLOOKUP($B409,Kraftvärmeprod!$B$1:$AJ$550,MATCH(I$4,Kraftvärmeprod!$B$1:$AJ$1,0),FALSE)/1,0)-IFERROR(VLOOKUP($B409,'Slutlig allokering kvv'!$B$2:$AJ$550,MATCH(I$4,'Slutlig allokering kvv'!$B$1:$AJ$1,0),FALSE)/1,0)</f>
        <v>0</v>
      </c>
      <c r="J409">
        <f>IFERROR(VLOOKUP($B409,Kraftvärmeprod!$B$1:$AJ$550,MATCH(J$4,Kraftvärmeprod!$B$1:$AJ$1,0),FALSE)/1,0)-IFERROR(VLOOKUP($B409,'Slutlig allokering kvv'!$B$2:$AJ$550,MATCH(J$4,'Slutlig allokering kvv'!$B$1:$AJ$1,0),FALSE)/1,0)</f>
        <v>0</v>
      </c>
      <c r="K409">
        <f>IFERROR(VLOOKUP($B409,Kraftvärmeprod!$B$1:$AJ$550,MATCH(K$4,Kraftvärmeprod!$B$1:$AJ$1,0),FALSE)/1,0)-IFERROR(VLOOKUP($B409,'Slutlig allokering kvv'!$B$2:$AJ$550,MATCH(K$4,'Slutlig allokering kvv'!$B$1:$AJ$1,0),FALSE)/1,0)</f>
        <v>0</v>
      </c>
      <c r="L409">
        <f>IFERROR(VLOOKUP($B409,Kraftvärmeprod!$B$1:$AJ$550,MATCH(L$4,Kraftvärmeprod!$B$1:$AJ$1,0),FALSE)/1,0)-IFERROR(VLOOKUP($B409,'Slutlig allokering kvv'!$B$2:$AJ$550,MATCH(L$4,'Slutlig allokering kvv'!$B$1:$AJ$1,0),FALSE)/1,0)</f>
        <v>24.187899999999992</v>
      </c>
      <c r="M409">
        <f>IFERROR(VLOOKUP($B409,Kraftvärmeprod!$B$1:$AJ$550,MATCH(M$4,Kraftvärmeprod!$B$1:$AJ$1,0),FALSE)/1,0)-IFERROR(VLOOKUP($B409,'Slutlig allokering kvv'!$B$2:$AJ$550,MATCH(M$4,'Slutlig allokering kvv'!$B$1:$AJ$1,0),FALSE)/1,0)</f>
        <v>24.187600000000003</v>
      </c>
      <c r="N409">
        <f>IFERROR(VLOOKUP($B409,Kraftvärmeprod!$B$1:$AJ$550,MATCH(N$4,Kraftvärmeprod!$B$1:$AJ$1,0),FALSE)/1,0)-IFERROR(VLOOKUP($B409,'Slutlig allokering kvv'!$B$2:$AJ$550,MATCH(N$4,'Slutlig allokering kvv'!$B$1:$AJ$1,0),FALSE)/1,0)</f>
        <v>0</v>
      </c>
      <c r="O409">
        <f>IFERROR(VLOOKUP($B409,Kraftvärmeprod!$B$1:$AJ$550,MATCH(O$4,Kraftvärmeprod!$B$1:$AJ$1,0),FALSE)/1,0)-IFERROR(VLOOKUP($B409,'Slutlig allokering kvv'!$B$2:$AJ$550,MATCH(O$4,'Slutlig allokering kvv'!$B$1:$AJ$1,0),FALSE)/1,0)</f>
        <v>0</v>
      </c>
      <c r="P409">
        <f>IFERROR(VLOOKUP($B409,Kraftvärmeprod!$B$1:$AJ$550,MATCH(P$4,Kraftvärmeprod!$B$1:$AJ$1,0),FALSE)/1,0)-IFERROR(VLOOKUP($B409,'Slutlig allokering kvv'!$B$2:$AJ$550,MATCH(P$4,'Slutlig allokering kvv'!$B$1:$AJ$1,0),FALSE)/1,0)</f>
        <v>0</v>
      </c>
      <c r="Q409">
        <f>IFERROR(VLOOKUP($B409,Kraftvärmeprod!$B$1:$AJ$550,MATCH(Q$4,Kraftvärmeprod!$B$1:$AJ$1,0),FALSE)/1,0)-IFERROR(VLOOKUP($B409,'Slutlig allokering kvv'!$B$2:$AJ$550,MATCH(Q$4,'Slutlig allokering kvv'!$B$1:$AJ$1,0),FALSE)/1,0)</f>
        <v>0</v>
      </c>
      <c r="R409">
        <f>IFERROR(VLOOKUP($B409,Kraftvärmeprod!$B$1:$AJ$550,MATCH(R$4,Kraftvärmeprod!$B$1:$AJ$1,0),FALSE)/1,0)-IFERROR(VLOOKUP($B409,'Slutlig allokering kvv'!$B$2:$AJ$550,MATCH(R$4,'Slutlig allokering kvv'!$B$1:$AJ$1,0),FALSE)/1,0)</f>
        <v>0</v>
      </c>
      <c r="S409">
        <f>IFERROR(VLOOKUP($B409,Kraftvärmeprod!$B$1:$AJ$550,MATCH(S$4,Kraftvärmeprod!$B$1:$AJ$1,0),FALSE)/1,0)-IFERROR(VLOOKUP($B409,'Slutlig allokering kvv'!$B$2:$AJ$550,MATCH(S$4,'Slutlig allokering kvv'!$B$1:$AJ$1,0),FALSE)/1,0)</f>
        <v>0</v>
      </c>
      <c r="T409">
        <f>IFERROR(VLOOKUP($B409,Kraftvärmeprod!$B$1:$AJ$550,MATCH(T$4,Kraftvärmeprod!$B$1:$AJ$1,0),FALSE)/1,0)-IFERROR(VLOOKUP($B409,'Slutlig allokering kvv'!$B$2:$AJ$550,MATCH(T$4,'Slutlig allokering kvv'!$B$1:$AJ$1,0),FALSE)/1,0)</f>
        <v>0</v>
      </c>
      <c r="U409">
        <f>IFERROR(VLOOKUP($B409,Kraftvärmeprod!$B$1:$AJ$550,MATCH(U$4,Kraftvärmeprod!$B$1:$AJ$1,0),FALSE)/1,0)-IFERROR(VLOOKUP($B409,'Slutlig allokering kvv'!$B$2:$AJ$550,MATCH(U$4,'Slutlig allokering kvv'!$B$1:$AJ$1,0),FALSE)/1,0)</f>
        <v>0</v>
      </c>
      <c r="V409">
        <f>IFERROR(VLOOKUP($B409,Kraftvärmeprod!$B$1:$AJ$550,MATCH(V$4,Kraftvärmeprod!$B$1:$AJ$1,0),FALSE)/1,0)-IFERROR(VLOOKUP($B409,'Slutlig allokering kvv'!$B$2:$AJ$550,MATCH(V$4,'Slutlig allokering kvv'!$B$1:$AJ$1,0),FALSE)/1,0)</f>
        <v>0</v>
      </c>
      <c r="W409">
        <f>IFERROR(VLOOKUP($B409,Kraftvärmeprod!$B$1:$AJ$550,MATCH(W$4,Kraftvärmeprod!$B$1:$AJ$1,0),FALSE)/1,0)-IFERROR(VLOOKUP($B409,'Slutlig allokering kvv'!$B$2:$AJ$550,MATCH(W$4,'Slutlig allokering kvv'!$B$1:$AJ$1,0),FALSE)/1,0)</f>
        <v>0</v>
      </c>
      <c r="X409">
        <f>IFERROR(VLOOKUP($B409,Kraftvärmeprod!$B$1:$AJ$550,MATCH(X$4,Kraftvärmeprod!$B$1:$AJ$1,0),FALSE)/1,0)-IFERROR(VLOOKUP($B409,'Slutlig allokering kvv'!$B$2:$AJ$550,MATCH(X$4,'Slutlig allokering kvv'!$B$1:$AJ$1,0),FALSE)/1,0)</f>
        <v>0</v>
      </c>
      <c r="Y409">
        <f>IFERROR(VLOOKUP($B409,Kraftvärmeprod!$B$1:$AJ$550,MATCH(Y$4,Kraftvärmeprod!$B$1:$AJ$1,0),FALSE)/1,0)-IFERROR(VLOOKUP($B409,'Slutlig allokering kvv'!$B$2:$AJ$550,MATCH(Y$4,'Slutlig allokering kvv'!$B$1:$AJ$1,0),FALSE)/1,0)</f>
        <v>0</v>
      </c>
      <c r="Z409">
        <f>IFERROR(VLOOKUP($B409,Kraftvärmeprod!$B$1:$AJ$550,MATCH(Z$4,Kraftvärmeprod!$B$1:$AJ$1,0),FALSE)/1,0)-IFERROR(VLOOKUP($B409,'Slutlig allokering kvv'!$B$2:$AJ$550,MATCH(Z$4,'Slutlig allokering kvv'!$B$1:$AJ$1,0),FALSE)/1,0)</f>
        <v>0</v>
      </c>
      <c r="AA409">
        <f>IFERROR(VLOOKUP($B409,Kraftvärmeprod!$B$1:$AJ$550,MATCH(AA$4,Kraftvärmeprod!$B$1:$AJ$1,0),FALSE)/1,0)-IFERROR(VLOOKUP($B409,'Slutlig allokering kvv'!$B$2:$AJ$550,MATCH(AA$4,'Slutlig allokering kvv'!$B$1:$AJ$1,0),FALSE)/1,0)</f>
        <v>0</v>
      </c>
      <c r="AB409">
        <f>IFERROR(VLOOKUP($B409,Kraftvärmeprod!$B$1:$AJ$550,MATCH(AB$4,Kraftvärmeprod!$B$1:$AJ$1,0),FALSE)/1,0)-IFERROR(VLOOKUP($B409,'Slutlig allokering kvv'!$B$2:$AJ$550,MATCH(AB$4,'Slutlig allokering kvv'!$B$1:$AJ$1,0),FALSE)/1,0)</f>
        <v>0</v>
      </c>
      <c r="AC409">
        <f>IFERROR(VLOOKUP($B409,Kraftvärmeprod!$B$1:$AJ$550,MATCH(AC$4,Kraftvärmeprod!$B$1:$AJ$1,0),FALSE)/1,0)-IFERROR(VLOOKUP($B409,'Slutlig allokering kvv'!$B$2:$AJ$550,MATCH(AC$4,'Slutlig allokering kvv'!$B$1:$AJ$1,0),FALSE)/1,0)</f>
        <v>0</v>
      </c>
      <c r="AD409">
        <f>IFERROR(VLOOKUP($B409,Miljö!$B$1:$E$471,MATCH("Hjälpel kraftvärme (GWh)",Miljö!$B$1:$E$1,0),FALSE)/1,0)-IFERROR(VLOOKUP($B409,'Slutlig allokering kvv'!$B$2:$AJ$550,MATCH(AD$4,'Slutlig allokering kvv'!$B$1:$AJ$1,0),FALSE)/1,0)</f>
        <v>0.18864599999999998</v>
      </c>
      <c r="AH409">
        <f t="shared" si="12"/>
        <v>48.411809999999996</v>
      </c>
      <c r="AJ409">
        <f>IFERROR(VLOOKUP($B409,'Slutlig allokering kvv'!$B$2:$AX$550,MATCH("Summa slutlig allokerad tillförd energi (utan hjälpel och rökgaskondensering):",'Slutlig allokering kvv'!$B$1:$AX$1,0),FALSE)/1,"")</f>
        <v>111.46719</v>
      </c>
      <c r="AL409" s="195">
        <f>IFERROR(1-VLOOKUP($B409,'Slutlig allokering kvv'!$B$2:$AX$550,MATCH("Andel av bränsle i kvv som allokerats till värme, exklusive rökgaskondensering och hjälpel",'Slutlig allokering kvv'!$B$1:$AX$1,0),FALSE),"")</f>
        <v>0.30280280712288676</v>
      </c>
      <c r="AN409" s="195">
        <f t="shared" si="13"/>
        <v>0.30280280712288665</v>
      </c>
    </row>
    <row r="410" spans="1:40" x14ac:dyDescent="0.25">
      <c r="A410" s="2" t="s">
        <v>598</v>
      </c>
      <c r="B410" s="2" t="s">
        <v>599</v>
      </c>
      <c r="C410" t="str">
        <f>IFERROR(VLOOKUP($B410,Kraftvärmeprod!$B$1:$AH$479,MATCH(C$4,Kraftvärmeprod!$B$1:$AG$1,0),FALSE)/1,"")</f>
        <v/>
      </c>
      <c r="D410" t="str">
        <f>IFERROR(VLOOKUP($B410,Kraftvärmeprod!$B$1:$AH$479,MATCH(D$4,Kraftvärmeprod!$B$1:$AG$1,0),FALSE)/1,"")</f>
        <v/>
      </c>
      <c r="F410">
        <f>IFERROR(VLOOKUP($B410,Kraftvärmeprod!$B$1:$AJ$550,MATCH(F$4,Kraftvärmeprod!$B$1:$AJ$1,0),FALSE)/1,0)-IFERROR(VLOOKUP($B410,'Slutlig allokering kvv'!$B$2:$AJ$550,MATCH(F$4,'Slutlig allokering kvv'!$B$1:$AJ$1,0),FALSE)/1,0)</f>
        <v>0</v>
      </c>
      <c r="G410">
        <f>IFERROR(VLOOKUP($B410,Kraftvärmeprod!$B$1:$AJ$550,MATCH(G$4,Kraftvärmeprod!$B$1:$AJ$1,0),FALSE)/1,0)-IFERROR(VLOOKUP($B410,'Slutlig allokering kvv'!$B$2:$AJ$550,MATCH(G$4,'Slutlig allokering kvv'!$B$1:$AJ$1,0),FALSE)/1,0)</f>
        <v>0</v>
      </c>
      <c r="H410">
        <f>IFERROR(VLOOKUP($B410,Kraftvärmeprod!$B$1:$AJ$550,MATCH(H$4,Kraftvärmeprod!$B$1:$AJ$1,0),FALSE)/1,0)-IFERROR(VLOOKUP($B410,'Slutlig allokering kvv'!$B$2:$AJ$550,MATCH(H$4,'Slutlig allokering kvv'!$B$1:$AJ$1,0),FALSE)/1,0)</f>
        <v>0</v>
      </c>
      <c r="I410">
        <f>IFERROR(VLOOKUP($B410,Kraftvärmeprod!$B$1:$AJ$550,MATCH(I$4,Kraftvärmeprod!$B$1:$AJ$1,0),FALSE)/1,0)-IFERROR(VLOOKUP($B410,'Slutlig allokering kvv'!$B$2:$AJ$550,MATCH(I$4,'Slutlig allokering kvv'!$B$1:$AJ$1,0),FALSE)/1,0)</f>
        <v>0</v>
      </c>
      <c r="J410">
        <f>IFERROR(VLOOKUP($B410,Kraftvärmeprod!$B$1:$AJ$550,MATCH(J$4,Kraftvärmeprod!$B$1:$AJ$1,0),FALSE)/1,0)-IFERROR(VLOOKUP($B410,'Slutlig allokering kvv'!$B$2:$AJ$550,MATCH(J$4,'Slutlig allokering kvv'!$B$1:$AJ$1,0),FALSE)/1,0)</f>
        <v>0</v>
      </c>
      <c r="K410">
        <f>IFERROR(VLOOKUP($B410,Kraftvärmeprod!$B$1:$AJ$550,MATCH(K$4,Kraftvärmeprod!$B$1:$AJ$1,0),FALSE)/1,0)-IFERROR(VLOOKUP($B410,'Slutlig allokering kvv'!$B$2:$AJ$550,MATCH(K$4,'Slutlig allokering kvv'!$B$1:$AJ$1,0),FALSE)/1,0)</f>
        <v>0</v>
      </c>
      <c r="L410">
        <f>IFERROR(VLOOKUP($B410,Kraftvärmeprod!$B$1:$AJ$550,MATCH(L$4,Kraftvärmeprod!$B$1:$AJ$1,0),FALSE)/1,0)-IFERROR(VLOOKUP($B410,'Slutlig allokering kvv'!$B$2:$AJ$550,MATCH(L$4,'Slutlig allokering kvv'!$B$1:$AJ$1,0),FALSE)/1,0)</f>
        <v>0</v>
      </c>
      <c r="M410">
        <f>IFERROR(VLOOKUP($B410,Kraftvärmeprod!$B$1:$AJ$550,MATCH(M$4,Kraftvärmeprod!$B$1:$AJ$1,0),FALSE)/1,0)-IFERROR(VLOOKUP($B410,'Slutlig allokering kvv'!$B$2:$AJ$550,MATCH(M$4,'Slutlig allokering kvv'!$B$1:$AJ$1,0),FALSE)/1,0)</f>
        <v>0</v>
      </c>
      <c r="N410">
        <f>IFERROR(VLOOKUP($B410,Kraftvärmeprod!$B$1:$AJ$550,MATCH(N$4,Kraftvärmeprod!$B$1:$AJ$1,0),FALSE)/1,0)-IFERROR(VLOOKUP($B410,'Slutlig allokering kvv'!$B$2:$AJ$550,MATCH(N$4,'Slutlig allokering kvv'!$B$1:$AJ$1,0),FALSE)/1,0)</f>
        <v>0</v>
      </c>
      <c r="O410">
        <f>IFERROR(VLOOKUP($B410,Kraftvärmeprod!$B$1:$AJ$550,MATCH(O$4,Kraftvärmeprod!$B$1:$AJ$1,0),FALSE)/1,0)-IFERROR(VLOOKUP($B410,'Slutlig allokering kvv'!$B$2:$AJ$550,MATCH(O$4,'Slutlig allokering kvv'!$B$1:$AJ$1,0),FALSE)/1,0)</f>
        <v>0</v>
      </c>
      <c r="P410">
        <f>IFERROR(VLOOKUP($B410,Kraftvärmeprod!$B$1:$AJ$550,MATCH(P$4,Kraftvärmeprod!$B$1:$AJ$1,0),FALSE)/1,0)-IFERROR(VLOOKUP($B410,'Slutlig allokering kvv'!$B$2:$AJ$550,MATCH(P$4,'Slutlig allokering kvv'!$B$1:$AJ$1,0),FALSE)/1,0)</f>
        <v>0</v>
      </c>
      <c r="Q410">
        <f>IFERROR(VLOOKUP($B410,Kraftvärmeprod!$B$1:$AJ$550,MATCH(Q$4,Kraftvärmeprod!$B$1:$AJ$1,0),FALSE)/1,0)-IFERROR(VLOOKUP($B410,'Slutlig allokering kvv'!$B$2:$AJ$550,MATCH(Q$4,'Slutlig allokering kvv'!$B$1:$AJ$1,0),FALSE)/1,0)</f>
        <v>0</v>
      </c>
      <c r="R410">
        <f>IFERROR(VLOOKUP($B410,Kraftvärmeprod!$B$1:$AJ$550,MATCH(R$4,Kraftvärmeprod!$B$1:$AJ$1,0),FALSE)/1,0)-IFERROR(VLOOKUP($B410,'Slutlig allokering kvv'!$B$2:$AJ$550,MATCH(R$4,'Slutlig allokering kvv'!$B$1:$AJ$1,0),FALSE)/1,0)</f>
        <v>0</v>
      </c>
      <c r="S410">
        <f>IFERROR(VLOOKUP($B410,Kraftvärmeprod!$B$1:$AJ$550,MATCH(S$4,Kraftvärmeprod!$B$1:$AJ$1,0),FALSE)/1,0)-IFERROR(VLOOKUP($B410,'Slutlig allokering kvv'!$B$2:$AJ$550,MATCH(S$4,'Slutlig allokering kvv'!$B$1:$AJ$1,0),FALSE)/1,0)</f>
        <v>0</v>
      </c>
      <c r="T410">
        <f>IFERROR(VLOOKUP($B410,Kraftvärmeprod!$B$1:$AJ$550,MATCH(T$4,Kraftvärmeprod!$B$1:$AJ$1,0),FALSE)/1,0)-IFERROR(VLOOKUP($B410,'Slutlig allokering kvv'!$B$2:$AJ$550,MATCH(T$4,'Slutlig allokering kvv'!$B$1:$AJ$1,0),FALSE)/1,0)</f>
        <v>0</v>
      </c>
      <c r="U410">
        <f>IFERROR(VLOOKUP($B410,Kraftvärmeprod!$B$1:$AJ$550,MATCH(U$4,Kraftvärmeprod!$B$1:$AJ$1,0),FALSE)/1,0)-IFERROR(VLOOKUP($B410,'Slutlig allokering kvv'!$B$2:$AJ$550,MATCH(U$4,'Slutlig allokering kvv'!$B$1:$AJ$1,0),FALSE)/1,0)</f>
        <v>0</v>
      </c>
      <c r="V410">
        <f>IFERROR(VLOOKUP($B410,Kraftvärmeprod!$B$1:$AJ$550,MATCH(V$4,Kraftvärmeprod!$B$1:$AJ$1,0),FALSE)/1,0)-IFERROR(VLOOKUP($B410,'Slutlig allokering kvv'!$B$2:$AJ$550,MATCH(V$4,'Slutlig allokering kvv'!$B$1:$AJ$1,0),FALSE)/1,0)</f>
        <v>0</v>
      </c>
      <c r="W410">
        <f>IFERROR(VLOOKUP($B410,Kraftvärmeprod!$B$1:$AJ$550,MATCH(W$4,Kraftvärmeprod!$B$1:$AJ$1,0),FALSE)/1,0)-IFERROR(VLOOKUP($B410,'Slutlig allokering kvv'!$B$2:$AJ$550,MATCH(W$4,'Slutlig allokering kvv'!$B$1:$AJ$1,0),FALSE)/1,0)</f>
        <v>0</v>
      </c>
      <c r="X410">
        <f>IFERROR(VLOOKUP($B410,Kraftvärmeprod!$B$1:$AJ$550,MATCH(X$4,Kraftvärmeprod!$B$1:$AJ$1,0),FALSE)/1,0)-IFERROR(VLOOKUP($B410,'Slutlig allokering kvv'!$B$2:$AJ$550,MATCH(X$4,'Slutlig allokering kvv'!$B$1:$AJ$1,0),FALSE)/1,0)</f>
        <v>0</v>
      </c>
      <c r="Y410">
        <f>IFERROR(VLOOKUP($B410,Kraftvärmeprod!$B$1:$AJ$550,MATCH(Y$4,Kraftvärmeprod!$B$1:$AJ$1,0),FALSE)/1,0)-IFERROR(VLOOKUP($B410,'Slutlig allokering kvv'!$B$2:$AJ$550,MATCH(Y$4,'Slutlig allokering kvv'!$B$1:$AJ$1,0),FALSE)/1,0)</f>
        <v>0</v>
      </c>
      <c r="Z410">
        <f>IFERROR(VLOOKUP($B410,Kraftvärmeprod!$B$1:$AJ$550,MATCH(Z$4,Kraftvärmeprod!$B$1:$AJ$1,0),FALSE)/1,0)-IFERROR(VLOOKUP($B410,'Slutlig allokering kvv'!$B$2:$AJ$550,MATCH(Z$4,'Slutlig allokering kvv'!$B$1:$AJ$1,0),FALSE)/1,0)</f>
        <v>0</v>
      </c>
      <c r="AA410">
        <f>IFERROR(VLOOKUP($B410,Kraftvärmeprod!$B$1:$AJ$550,MATCH(AA$4,Kraftvärmeprod!$B$1:$AJ$1,0),FALSE)/1,0)-IFERROR(VLOOKUP($B410,'Slutlig allokering kvv'!$B$2:$AJ$550,MATCH(AA$4,'Slutlig allokering kvv'!$B$1:$AJ$1,0),FALSE)/1,0)</f>
        <v>0</v>
      </c>
      <c r="AB410">
        <f>IFERROR(VLOOKUP($B410,Kraftvärmeprod!$B$1:$AJ$550,MATCH(AB$4,Kraftvärmeprod!$B$1:$AJ$1,0),FALSE)/1,0)-IFERROR(VLOOKUP($B410,'Slutlig allokering kvv'!$B$2:$AJ$550,MATCH(AB$4,'Slutlig allokering kvv'!$B$1:$AJ$1,0),FALSE)/1,0)</f>
        <v>0</v>
      </c>
      <c r="AC410">
        <f>IFERROR(VLOOKUP($B410,Kraftvärmeprod!$B$1:$AJ$550,MATCH(AC$4,Kraftvärmeprod!$B$1:$AJ$1,0),FALSE)/1,0)-IFERROR(VLOOKUP($B410,'Slutlig allokering kvv'!$B$2:$AJ$550,MATCH(AC$4,'Slutlig allokering kvv'!$B$1:$AJ$1,0),FALSE)/1,0)</f>
        <v>0</v>
      </c>
      <c r="AD410">
        <f>IFERROR(VLOOKUP($B410,Miljö!$B$1:$E$471,MATCH("Hjälpel kraftvärme (GWh)",Miljö!$B$1:$E$1,0),FALSE)/1,0)-IFERROR(VLOOKUP($B410,'Slutlig allokering kvv'!$B$2:$AJ$550,MATCH(AD$4,'Slutlig allokering kvv'!$B$1:$AJ$1,0),FALSE)/1,0)</f>
        <v>0</v>
      </c>
      <c r="AH410">
        <f t="shared" si="12"/>
        <v>0</v>
      </c>
      <c r="AJ410">
        <f>IFERROR(VLOOKUP($B410,'Slutlig allokering kvv'!$B$2:$AX$550,MATCH("Summa slutlig allokerad tillförd energi (utan hjälpel och rökgaskondensering):",'Slutlig allokering kvv'!$B$1:$AX$1,0),FALSE)/1,"")</f>
        <v>0</v>
      </c>
      <c r="AL410" s="195" t="str">
        <f>IFERROR(1-VLOOKUP($B410,'Slutlig allokering kvv'!$B$2:$AX$550,MATCH("Andel av bränsle i kvv som allokerats till värme, exklusive rökgaskondensering och hjälpel",'Slutlig allokering kvv'!$B$1:$AX$1,0),FALSE),"")</f>
        <v/>
      </c>
      <c r="AN410" s="195" t="str">
        <f t="shared" si="13"/>
        <v/>
      </c>
    </row>
    <row r="411" spans="1:40" x14ac:dyDescent="0.25">
      <c r="A411" s="2" t="s">
        <v>598</v>
      </c>
      <c r="B411" s="2" t="s">
        <v>600</v>
      </c>
      <c r="C411">
        <f>IFERROR(VLOOKUP($B411,Kraftvärmeprod!$B$1:$AH$479,MATCH(C$4,Kraftvärmeprod!$B$1:$AG$1,0),FALSE)/1,"")</f>
        <v>146</v>
      </c>
      <c r="D411">
        <f>IFERROR(VLOOKUP($B411,Kraftvärmeprod!$B$1:$AH$479,MATCH(D$4,Kraftvärmeprod!$B$1:$AG$1,0),FALSE)/1,"")</f>
        <v>25</v>
      </c>
      <c r="F411">
        <f>IFERROR(VLOOKUP($B411,Kraftvärmeprod!$B$1:$AJ$550,MATCH(F$4,Kraftvärmeprod!$B$1:$AJ$1,0),FALSE)/1,0)-IFERROR(VLOOKUP($B411,'Slutlig allokering kvv'!$B$2:$AJ$550,MATCH(F$4,'Slutlig allokering kvv'!$B$1:$AJ$1,0),FALSE)/1,0)</f>
        <v>0</v>
      </c>
      <c r="G411">
        <f>IFERROR(VLOOKUP($B411,Kraftvärmeprod!$B$1:$AJ$550,MATCH(G$4,Kraftvärmeprod!$B$1:$AJ$1,0),FALSE)/1,0)-IFERROR(VLOOKUP($B411,'Slutlig allokering kvv'!$B$2:$AJ$550,MATCH(G$4,'Slutlig allokering kvv'!$B$1:$AJ$1,0),FALSE)/1,0)</f>
        <v>0</v>
      </c>
      <c r="H411">
        <f>IFERROR(VLOOKUP($B411,Kraftvärmeprod!$B$1:$AJ$550,MATCH(H$4,Kraftvärmeprod!$B$1:$AJ$1,0),FALSE)/1,0)-IFERROR(VLOOKUP($B411,'Slutlig allokering kvv'!$B$2:$AJ$550,MATCH(H$4,'Slutlig allokering kvv'!$B$1:$AJ$1,0),FALSE)/1,0)</f>
        <v>0</v>
      </c>
      <c r="I411">
        <f>IFERROR(VLOOKUP($B411,Kraftvärmeprod!$B$1:$AJ$550,MATCH(I$4,Kraftvärmeprod!$B$1:$AJ$1,0),FALSE)/1,0)-IFERROR(VLOOKUP($B411,'Slutlig allokering kvv'!$B$2:$AJ$550,MATCH(I$4,'Slutlig allokering kvv'!$B$1:$AJ$1,0),FALSE)/1,0)</f>
        <v>0</v>
      </c>
      <c r="J411">
        <f>IFERROR(VLOOKUP($B411,Kraftvärmeprod!$B$1:$AJ$550,MATCH(J$4,Kraftvärmeprod!$B$1:$AJ$1,0),FALSE)/1,0)-IFERROR(VLOOKUP($B411,'Slutlig allokering kvv'!$B$2:$AJ$550,MATCH(J$4,'Slutlig allokering kvv'!$B$1:$AJ$1,0),FALSE)/1,0)</f>
        <v>0</v>
      </c>
      <c r="K411">
        <f>IFERROR(VLOOKUP($B411,Kraftvärmeprod!$B$1:$AJ$550,MATCH(K$4,Kraftvärmeprod!$B$1:$AJ$1,0),FALSE)/1,0)-IFERROR(VLOOKUP($B411,'Slutlig allokering kvv'!$B$2:$AJ$550,MATCH(K$4,'Slutlig allokering kvv'!$B$1:$AJ$1,0),FALSE)/1,0)</f>
        <v>0</v>
      </c>
      <c r="L411">
        <f>IFERROR(VLOOKUP($B411,Kraftvärmeprod!$B$1:$AJ$550,MATCH(L$4,Kraftvärmeprod!$B$1:$AJ$1,0),FALSE)/1,0)-IFERROR(VLOOKUP($B411,'Slutlig allokering kvv'!$B$2:$AJ$550,MATCH(L$4,'Slutlig allokering kvv'!$B$1:$AJ$1,0),FALSE)/1,0)</f>
        <v>0</v>
      </c>
      <c r="M411">
        <f>IFERROR(VLOOKUP($B411,Kraftvärmeprod!$B$1:$AJ$550,MATCH(M$4,Kraftvärmeprod!$B$1:$AJ$1,0),FALSE)/1,0)-IFERROR(VLOOKUP($B411,'Slutlig allokering kvv'!$B$2:$AJ$550,MATCH(M$4,'Slutlig allokering kvv'!$B$1:$AJ$1,0),FALSE)/1,0)</f>
        <v>0</v>
      </c>
      <c r="N411">
        <f>IFERROR(VLOOKUP($B411,Kraftvärmeprod!$B$1:$AJ$550,MATCH(N$4,Kraftvärmeprod!$B$1:$AJ$1,0),FALSE)/1,0)-IFERROR(VLOOKUP($B411,'Slutlig allokering kvv'!$B$2:$AJ$550,MATCH(N$4,'Slutlig allokering kvv'!$B$1:$AJ$1,0),FALSE)/1,0)</f>
        <v>0</v>
      </c>
      <c r="O411">
        <f>IFERROR(VLOOKUP($B411,Kraftvärmeprod!$B$1:$AJ$550,MATCH(O$4,Kraftvärmeprod!$B$1:$AJ$1,0),FALSE)/1,0)-IFERROR(VLOOKUP($B411,'Slutlig allokering kvv'!$B$2:$AJ$550,MATCH(O$4,'Slutlig allokering kvv'!$B$1:$AJ$1,0),FALSE)/1,0)</f>
        <v>0</v>
      </c>
      <c r="P411">
        <f>IFERROR(VLOOKUP($B411,Kraftvärmeprod!$B$1:$AJ$550,MATCH(P$4,Kraftvärmeprod!$B$1:$AJ$1,0),FALSE)/1,0)-IFERROR(VLOOKUP($B411,'Slutlig allokering kvv'!$B$2:$AJ$550,MATCH(P$4,'Slutlig allokering kvv'!$B$1:$AJ$1,0),FALSE)/1,0)</f>
        <v>0</v>
      </c>
      <c r="Q411">
        <f>IFERROR(VLOOKUP($B411,Kraftvärmeprod!$B$1:$AJ$550,MATCH(Q$4,Kraftvärmeprod!$B$1:$AJ$1,0),FALSE)/1,0)-IFERROR(VLOOKUP($B411,'Slutlig allokering kvv'!$B$2:$AJ$550,MATCH(Q$4,'Slutlig allokering kvv'!$B$1:$AJ$1,0),FALSE)/1,0)</f>
        <v>0</v>
      </c>
      <c r="R411">
        <f>IFERROR(VLOOKUP($B411,Kraftvärmeprod!$B$1:$AJ$550,MATCH(R$4,Kraftvärmeprod!$B$1:$AJ$1,0),FALSE)/1,0)-IFERROR(VLOOKUP($B411,'Slutlig allokering kvv'!$B$2:$AJ$550,MATCH(R$4,'Slutlig allokering kvv'!$B$1:$AJ$1,0),FALSE)/1,0)</f>
        <v>0</v>
      </c>
      <c r="S411">
        <f>IFERROR(VLOOKUP($B411,Kraftvärmeprod!$B$1:$AJ$550,MATCH(S$4,Kraftvärmeprod!$B$1:$AJ$1,0),FALSE)/1,0)-IFERROR(VLOOKUP($B411,'Slutlig allokering kvv'!$B$2:$AJ$550,MATCH(S$4,'Slutlig allokering kvv'!$B$1:$AJ$1,0),FALSE)/1,0)</f>
        <v>0</v>
      </c>
      <c r="T411">
        <f>IFERROR(VLOOKUP($B411,Kraftvärmeprod!$B$1:$AJ$550,MATCH(T$4,Kraftvärmeprod!$B$1:$AJ$1,0),FALSE)/1,0)-IFERROR(VLOOKUP($B411,'Slutlig allokering kvv'!$B$2:$AJ$550,MATCH(T$4,'Slutlig allokering kvv'!$B$1:$AJ$1,0),FALSE)/1,0)</f>
        <v>0</v>
      </c>
      <c r="U411">
        <f>IFERROR(VLOOKUP($B411,Kraftvärmeprod!$B$1:$AJ$550,MATCH(U$4,Kraftvärmeprod!$B$1:$AJ$1,0),FALSE)/1,0)-IFERROR(VLOOKUP($B411,'Slutlig allokering kvv'!$B$2:$AJ$550,MATCH(U$4,'Slutlig allokering kvv'!$B$1:$AJ$1,0),FALSE)/1,0)</f>
        <v>0</v>
      </c>
      <c r="V411">
        <f>IFERROR(VLOOKUP($B411,Kraftvärmeprod!$B$1:$AJ$550,MATCH(V$4,Kraftvärmeprod!$B$1:$AJ$1,0),FALSE)/1,0)-IFERROR(VLOOKUP($B411,'Slutlig allokering kvv'!$B$2:$AJ$550,MATCH(V$4,'Slutlig allokering kvv'!$B$1:$AJ$1,0),FALSE)/1,0)</f>
        <v>47.516999999999996</v>
      </c>
      <c r="W411">
        <f>IFERROR(VLOOKUP($B411,Kraftvärmeprod!$B$1:$AJ$550,MATCH(W$4,Kraftvärmeprod!$B$1:$AJ$1,0),FALSE)/1,0)-IFERROR(VLOOKUP($B411,'Slutlig allokering kvv'!$B$2:$AJ$550,MATCH(W$4,'Slutlig allokering kvv'!$B$1:$AJ$1,0),FALSE)/1,0)</f>
        <v>0</v>
      </c>
      <c r="X411">
        <f>IFERROR(VLOOKUP($B411,Kraftvärmeprod!$B$1:$AJ$550,MATCH(X$4,Kraftvärmeprod!$B$1:$AJ$1,0),FALSE)/1,0)-IFERROR(VLOOKUP($B411,'Slutlig allokering kvv'!$B$2:$AJ$550,MATCH(X$4,'Slutlig allokering kvv'!$B$1:$AJ$1,0),FALSE)/1,0)</f>
        <v>0</v>
      </c>
      <c r="Y411">
        <f>IFERROR(VLOOKUP($B411,Kraftvärmeprod!$B$1:$AJ$550,MATCH(Y$4,Kraftvärmeprod!$B$1:$AJ$1,0),FALSE)/1,0)-IFERROR(VLOOKUP($B411,'Slutlig allokering kvv'!$B$2:$AJ$550,MATCH(Y$4,'Slutlig allokering kvv'!$B$1:$AJ$1,0),FALSE)/1,0)</f>
        <v>0</v>
      </c>
      <c r="Z411">
        <f>IFERROR(VLOOKUP($B411,Kraftvärmeprod!$B$1:$AJ$550,MATCH(Z$4,Kraftvärmeprod!$B$1:$AJ$1,0),FALSE)/1,0)-IFERROR(VLOOKUP($B411,'Slutlig allokering kvv'!$B$2:$AJ$550,MATCH(Z$4,'Slutlig allokering kvv'!$B$1:$AJ$1,0),FALSE)/1,0)</f>
        <v>0</v>
      </c>
      <c r="AA411">
        <f>IFERROR(VLOOKUP($B411,Kraftvärmeprod!$B$1:$AJ$550,MATCH(AA$4,Kraftvärmeprod!$B$1:$AJ$1,0),FALSE)/1,0)-IFERROR(VLOOKUP($B411,'Slutlig allokering kvv'!$B$2:$AJ$550,MATCH(AA$4,'Slutlig allokering kvv'!$B$1:$AJ$1,0),FALSE)/1,0)</f>
        <v>0</v>
      </c>
      <c r="AB411">
        <f>IFERROR(VLOOKUP($B411,Kraftvärmeprod!$B$1:$AJ$550,MATCH(AB$4,Kraftvärmeprod!$B$1:$AJ$1,0),FALSE)/1,0)-IFERROR(VLOOKUP($B411,'Slutlig allokering kvv'!$B$2:$AJ$550,MATCH(AB$4,'Slutlig allokering kvv'!$B$1:$AJ$1,0),FALSE)/1,0)</f>
        <v>0</v>
      </c>
      <c r="AC411">
        <f>IFERROR(VLOOKUP($B411,Kraftvärmeprod!$B$1:$AJ$550,MATCH(AC$4,Kraftvärmeprod!$B$1:$AJ$1,0),FALSE)/1,0)-IFERROR(VLOOKUP($B411,'Slutlig allokering kvv'!$B$2:$AJ$550,MATCH(AC$4,'Slutlig allokering kvv'!$B$1:$AJ$1,0),FALSE)/1,0)</f>
        <v>0</v>
      </c>
      <c r="AD411">
        <f>IFERROR(VLOOKUP($B411,Miljö!$B$1:$E$471,MATCH("Hjälpel kraftvärme (GWh)",Miljö!$B$1:$E$1,0),FALSE)/1,0)-IFERROR(VLOOKUP($B411,'Slutlig allokering kvv'!$B$2:$AJ$550,MATCH(AD$4,'Slutlig allokering kvv'!$B$1:$AJ$1,0),FALSE)/1,0)</f>
        <v>1.1663299999999999</v>
      </c>
      <c r="AH411">
        <f t="shared" si="12"/>
        <v>47.516999999999996</v>
      </c>
      <c r="AJ411">
        <f>IFERROR(VLOOKUP($B411,'Slutlig allokering kvv'!$B$2:$AX$550,MATCH("Summa slutlig allokerad tillförd energi (utan hjälpel och rökgaskondensering):",'Slutlig allokering kvv'!$B$1:$AX$1,0),FALSE)/1,"")</f>
        <v>106.483</v>
      </c>
      <c r="AL411" s="195">
        <f>IFERROR(1-VLOOKUP($B411,'Slutlig allokering kvv'!$B$2:$AX$550,MATCH("Andel av bränsle i kvv som allokerats till värme, exklusive rökgaskondensering och hjälpel",'Slutlig allokering kvv'!$B$1:$AX$1,0),FALSE),"")</f>
        <v>0.30855194805194808</v>
      </c>
      <c r="AN411" s="195">
        <f t="shared" si="13"/>
        <v>0.30855194805194802</v>
      </c>
    </row>
    <row r="412" spans="1:40" x14ac:dyDescent="0.25">
      <c r="A412" s="2" t="s">
        <v>598</v>
      </c>
      <c r="B412" s="2" t="s">
        <v>601</v>
      </c>
      <c r="C412" t="str">
        <f>IFERROR(VLOOKUP($B412,Kraftvärmeprod!$B$1:$AH$479,MATCH(C$4,Kraftvärmeprod!$B$1:$AG$1,0),FALSE)/1,"")</f>
        <v/>
      </c>
      <c r="D412" t="str">
        <f>IFERROR(VLOOKUP($B412,Kraftvärmeprod!$B$1:$AH$479,MATCH(D$4,Kraftvärmeprod!$B$1:$AG$1,0),FALSE)/1,"")</f>
        <v/>
      </c>
      <c r="F412">
        <f>IFERROR(VLOOKUP($B412,Kraftvärmeprod!$B$1:$AJ$550,MATCH(F$4,Kraftvärmeprod!$B$1:$AJ$1,0),FALSE)/1,0)-IFERROR(VLOOKUP($B412,'Slutlig allokering kvv'!$B$2:$AJ$550,MATCH(F$4,'Slutlig allokering kvv'!$B$1:$AJ$1,0),FALSE)/1,0)</f>
        <v>0</v>
      </c>
      <c r="G412">
        <f>IFERROR(VLOOKUP($B412,Kraftvärmeprod!$B$1:$AJ$550,MATCH(G$4,Kraftvärmeprod!$B$1:$AJ$1,0),FALSE)/1,0)-IFERROR(VLOOKUP($B412,'Slutlig allokering kvv'!$B$2:$AJ$550,MATCH(G$4,'Slutlig allokering kvv'!$B$1:$AJ$1,0),FALSE)/1,0)</f>
        <v>0</v>
      </c>
      <c r="H412">
        <f>IFERROR(VLOOKUP($B412,Kraftvärmeprod!$B$1:$AJ$550,MATCH(H$4,Kraftvärmeprod!$B$1:$AJ$1,0),FALSE)/1,0)-IFERROR(VLOOKUP($B412,'Slutlig allokering kvv'!$B$2:$AJ$550,MATCH(H$4,'Slutlig allokering kvv'!$B$1:$AJ$1,0),FALSE)/1,0)</f>
        <v>0</v>
      </c>
      <c r="I412">
        <f>IFERROR(VLOOKUP($B412,Kraftvärmeprod!$B$1:$AJ$550,MATCH(I$4,Kraftvärmeprod!$B$1:$AJ$1,0),FALSE)/1,0)-IFERROR(VLOOKUP($B412,'Slutlig allokering kvv'!$B$2:$AJ$550,MATCH(I$4,'Slutlig allokering kvv'!$B$1:$AJ$1,0),FALSE)/1,0)</f>
        <v>0</v>
      </c>
      <c r="J412">
        <f>IFERROR(VLOOKUP($B412,Kraftvärmeprod!$B$1:$AJ$550,MATCH(J$4,Kraftvärmeprod!$B$1:$AJ$1,0),FALSE)/1,0)-IFERROR(VLOOKUP($B412,'Slutlig allokering kvv'!$B$2:$AJ$550,MATCH(J$4,'Slutlig allokering kvv'!$B$1:$AJ$1,0),FALSE)/1,0)</f>
        <v>0</v>
      </c>
      <c r="K412">
        <f>IFERROR(VLOOKUP($B412,Kraftvärmeprod!$B$1:$AJ$550,MATCH(K$4,Kraftvärmeprod!$B$1:$AJ$1,0),FALSE)/1,0)-IFERROR(VLOOKUP($B412,'Slutlig allokering kvv'!$B$2:$AJ$550,MATCH(K$4,'Slutlig allokering kvv'!$B$1:$AJ$1,0),FALSE)/1,0)</f>
        <v>0</v>
      </c>
      <c r="L412">
        <f>IFERROR(VLOOKUP($B412,Kraftvärmeprod!$B$1:$AJ$550,MATCH(L$4,Kraftvärmeprod!$B$1:$AJ$1,0),FALSE)/1,0)-IFERROR(VLOOKUP($B412,'Slutlig allokering kvv'!$B$2:$AJ$550,MATCH(L$4,'Slutlig allokering kvv'!$B$1:$AJ$1,0),FALSE)/1,0)</f>
        <v>0</v>
      </c>
      <c r="M412">
        <f>IFERROR(VLOOKUP($B412,Kraftvärmeprod!$B$1:$AJ$550,MATCH(M$4,Kraftvärmeprod!$B$1:$AJ$1,0),FALSE)/1,0)-IFERROR(VLOOKUP($B412,'Slutlig allokering kvv'!$B$2:$AJ$550,MATCH(M$4,'Slutlig allokering kvv'!$B$1:$AJ$1,0),FALSE)/1,0)</f>
        <v>0</v>
      </c>
      <c r="N412">
        <f>IFERROR(VLOOKUP($B412,Kraftvärmeprod!$B$1:$AJ$550,MATCH(N$4,Kraftvärmeprod!$B$1:$AJ$1,0),FALSE)/1,0)-IFERROR(VLOOKUP($B412,'Slutlig allokering kvv'!$B$2:$AJ$550,MATCH(N$4,'Slutlig allokering kvv'!$B$1:$AJ$1,0),FALSE)/1,0)</f>
        <v>0</v>
      </c>
      <c r="O412">
        <f>IFERROR(VLOOKUP($B412,Kraftvärmeprod!$B$1:$AJ$550,MATCH(O$4,Kraftvärmeprod!$B$1:$AJ$1,0),FALSE)/1,0)-IFERROR(VLOOKUP($B412,'Slutlig allokering kvv'!$B$2:$AJ$550,MATCH(O$4,'Slutlig allokering kvv'!$B$1:$AJ$1,0),FALSE)/1,0)</f>
        <v>0</v>
      </c>
      <c r="P412">
        <f>IFERROR(VLOOKUP($B412,Kraftvärmeprod!$B$1:$AJ$550,MATCH(P$4,Kraftvärmeprod!$B$1:$AJ$1,0),FALSE)/1,0)-IFERROR(VLOOKUP($B412,'Slutlig allokering kvv'!$B$2:$AJ$550,MATCH(P$4,'Slutlig allokering kvv'!$B$1:$AJ$1,0),FALSE)/1,0)</f>
        <v>0</v>
      </c>
      <c r="Q412">
        <f>IFERROR(VLOOKUP($B412,Kraftvärmeprod!$B$1:$AJ$550,MATCH(Q$4,Kraftvärmeprod!$B$1:$AJ$1,0),FALSE)/1,0)-IFERROR(VLOOKUP($B412,'Slutlig allokering kvv'!$B$2:$AJ$550,MATCH(Q$4,'Slutlig allokering kvv'!$B$1:$AJ$1,0),FALSE)/1,0)</f>
        <v>0</v>
      </c>
      <c r="R412">
        <f>IFERROR(VLOOKUP($B412,Kraftvärmeprod!$B$1:$AJ$550,MATCH(R$4,Kraftvärmeprod!$B$1:$AJ$1,0),FALSE)/1,0)-IFERROR(VLOOKUP($B412,'Slutlig allokering kvv'!$B$2:$AJ$550,MATCH(R$4,'Slutlig allokering kvv'!$B$1:$AJ$1,0),FALSE)/1,0)</f>
        <v>0</v>
      </c>
      <c r="S412">
        <f>IFERROR(VLOOKUP($B412,Kraftvärmeprod!$B$1:$AJ$550,MATCH(S$4,Kraftvärmeprod!$B$1:$AJ$1,0),FALSE)/1,0)-IFERROR(VLOOKUP($B412,'Slutlig allokering kvv'!$B$2:$AJ$550,MATCH(S$4,'Slutlig allokering kvv'!$B$1:$AJ$1,0),FALSE)/1,0)</f>
        <v>0</v>
      </c>
      <c r="T412">
        <f>IFERROR(VLOOKUP($B412,Kraftvärmeprod!$B$1:$AJ$550,MATCH(T$4,Kraftvärmeprod!$B$1:$AJ$1,0),FALSE)/1,0)-IFERROR(VLOOKUP($B412,'Slutlig allokering kvv'!$B$2:$AJ$550,MATCH(T$4,'Slutlig allokering kvv'!$B$1:$AJ$1,0),FALSE)/1,0)</f>
        <v>0</v>
      </c>
      <c r="U412">
        <f>IFERROR(VLOOKUP($B412,Kraftvärmeprod!$B$1:$AJ$550,MATCH(U$4,Kraftvärmeprod!$B$1:$AJ$1,0),FALSE)/1,0)-IFERROR(VLOOKUP($B412,'Slutlig allokering kvv'!$B$2:$AJ$550,MATCH(U$4,'Slutlig allokering kvv'!$B$1:$AJ$1,0),FALSE)/1,0)</f>
        <v>0</v>
      </c>
      <c r="V412">
        <f>IFERROR(VLOOKUP($B412,Kraftvärmeprod!$B$1:$AJ$550,MATCH(V$4,Kraftvärmeprod!$B$1:$AJ$1,0),FALSE)/1,0)-IFERROR(VLOOKUP($B412,'Slutlig allokering kvv'!$B$2:$AJ$550,MATCH(V$4,'Slutlig allokering kvv'!$B$1:$AJ$1,0),FALSE)/1,0)</f>
        <v>0</v>
      </c>
      <c r="W412">
        <f>IFERROR(VLOOKUP($B412,Kraftvärmeprod!$B$1:$AJ$550,MATCH(W$4,Kraftvärmeprod!$B$1:$AJ$1,0),FALSE)/1,0)-IFERROR(VLOOKUP($B412,'Slutlig allokering kvv'!$B$2:$AJ$550,MATCH(W$4,'Slutlig allokering kvv'!$B$1:$AJ$1,0),FALSE)/1,0)</f>
        <v>0</v>
      </c>
      <c r="X412">
        <f>IFERROR(VLOOKUP($B412,Kraftvärmeprod!$B$1:$AJ$550,MATCH(X$4,Kraftvärmeprod!$B$1:$AJ$1,0),FALSE)/1,0)-IFERROR(VLOOKUP($B412,'Slutlig allokering kvv'!$B$2:$AJ$550,MATCH(X$4,'Slutlig allokering kvv'!$B$1:$AJ$1,0),FALSE)/1,0)</f>
        <v>0</v>
      </c>
      <c r="Y412">
        <f>IFERROR(VLOOKUP($B412,Kraftvärmeprod!$B$1:$AJ$550,MATCH(Y$4,Kraftvärmeprod!$B$1:$AJ$1,0),FALSE)/1,0)-IFERROR(VLOOKUP($B412,'Slutlig allokering kvv'!$B$2:$AJ$550,MATCH(Y$4,'Slutlig allokering kvv'!$B$1:$AJ$1,0),FALSE)/1,0)</f>
        <v>0</v>
      </c>
      <c r="Z412">
        <f>IFERROR(VLOOKUP($B412,Kraftvärmeprod!$B$1:$AJ$550,MATCH(Z$4,Kraftvärmeprod!$B$1:$AJ$1,0),FALSE)/1,0)-IFERROR(VLOOKUP($B412,'Slutlig allokering kvv'!$B$2:$AJ$550,MATCH(Z$4,'Slutlig allokering kvv'!$B$1:$AJ$1,0),FALSE)/1,0)</f>
        <v>0</v>
      </c>
      <c r="AA412">
        <f>IFERROR(VLOOKUP($B412,Kraftvärmeprod!$B$1:$AJ$550,MATCH(AA$4,Kraftvärmeprod!$B$1:$AJ$1,0),FALSE)/1,0)-IFERROR(VLOOKUP($B412,'Slutlig allokering kvv'!$B$2:$AJ$550,MATCH(AA$4,'Slutlig allokering kvv'!$B$1:$AJ$1,0),FALSE)/1,0)</f>
        <v>0</v>
      </c>
      <c r="AB412">
        <f>IFERROR(VLOOKUP($B412,Kraftvärmeprod!$B$1:$AJ$550,MATCH(AB$4,Kraftvärmeprod!$B$1:$AJ$1,0),FALSE)/1,0)-IFERROR(VLOOKUP($B412,'Slutlig allokering kvv'!$B$2:$AJ$550,MATCH(AB$4,'Slutlig allokering kvv'!$B$1:$AJ$1,0),FALSE)/1,0)</f>
        <v>0</v>
      </c>
      <c r="AC412">
        <f>IFERROR(VLOOKUP($B412,Kraftvärmeprod!$B$1:$AJ$550,MATCH(AC$4,Kraftvärmeprod!$B$1:$AJ$1,0),FALSE)/1,0)-IFERROR(VLOOKUP($B412,'Slutlig allokering kvv'!$B$2:$AJ$550,MATCH(AC$4,'Slutlig allokering kvv'!$B$1:$AJ$1,0),FALSE)/1,0)</f>
        <v>0</v>
      </c>
      <c r="AD412">
        <f>IFERROR(VLOOKUP($B412,Miljö!$B$1:$E$471,MATCH("Hjälpel kraftvärme (GWh)",Miljö!$B$1:$E$1,0),FALSE)/1,0)-IFERROR(VLOOKUP($B412,'Slutlig allokering kvv'!$B$2:$AJ$550,MATCH(AD$4,'Slutlig allokering kvv'!$B$1:$AJ$1,0),FALSE)/1,0)</f>
        <v>0</v>
      </c>
      <c r="AH412">
        <f t="shared" si="12"/>
        <v>0</v>
      </c>
      <c r="AJ412">
        <f>IFERROR(VLOOKUP($B412,'Slutlig allokering kvv'!$B$2:$AX$550,MATCH("Summa slutlig allokerad tillförd energi (utan hjälpel och rökgaskondensering):",'Slutlig allokering kvv'!$B$1:$AX$1,0),FALSE)/1,"")</f>
        <v>0</v>
      </c>
      <c r="AL412" s="195" t="str">
        <f>IFERROR(1-VLOOKUP($B412,'Slutlig allokering kvv'!$B$2:$AX$550,MATCH("Andel av bränsle i kvv som allokerats till värme, exklusive rökgaskondensering och hjälpel",'Slutlig allokering kvv'!$B$1:$AX$1,0),FALSE),"")</f>
        <v/>
      </c>
      <c r="AN412" s="195" t="str">
        <f t="shared" si="13"/>
        <v/>
      </c>
    </row>
    <row r="413" spans="1:40" x14ac:dyDescent="0.25">
      <c r="A413" s="2" t="s">
        <v>602</v>
      </c>
      <c r="B413" s="2" t="s">
        <v>603</v>
      </c>
      <c r="C413" t="str">
        <f>IFERROR(VLOOKUP($B413,Kraftvärmeprod!$B$1:$AH$479,MATCH(C$4,Kraftvärmeprod!$B$1:$AG$1,0),FALSE)/1,"")</f>
        <v/>
      </c>
      <c r="D413" t="str">
        <f>IFERROR(VLOOKUP($B413,Kraftvärmeprod!$B$1:$AH$479,MATCH(D$4,Kraftvärmeprod!$B$1:$AG$1,0),FALSE)/1,"")</f>
        <v/>
      </c>
      <c r="F413">
        <f>IFERROR(VLOOKUP($B413,Kraftvärmeprod!$B$1:$AJ$550,MATCH(F$4,Kraftvärmeprod!$B$1:$AJ$1,0),FALSE)/1,0)-IFERROR(VLOOKUP($B413,'Slutlig allokering kvv'!$B$2:$AJ$550,MATCH(F$4,'Slutlig allokering kvv'!$B$1:$AJ$1,0),FALSE)/1,0)</f>
        <v>0</v>
      </c>
      <c r="G413">
        <f>IFERROR(VLOOKUP($B413,Kraftvärmeprod!$B$1:$AJ$550,MATCH(G$4,Kraftvärmeprod!$B$1:$AJ$1,0),FALSE)/1,0)-IFERROR(VLOOKUP($B413,'Slutlig allokering kvv'!$B$2:$AJ$550,MATCH(G$4,'Slutlig allokering kvv'!$B$1:$AJ$1,0),FALSE)/1,0)</f>
        <v>0</v>
      </c>
      <c r="H413">
        <f>IFERROR(VLOOKUP($B413,Kraftvärmeprod!$B$1:$AJ$550,MATCH(H$4,Kraftvärmeprod!$B$1:$AJ$1,0),FALSE)/1,0)-IFERROR(VLOOKUP($B413,'Slutlig allokering kvv'!$B$2:$AJ$550,MATCH(H$4,'Slutlig allokering kvv'!$B$1:$AJ$1,0),FALSE)/1,0)</f>
        <v>0</v>
      </c>
      <c r="I413">
        <f>IFERROR(VLOOKUP($B413,Kraftvärmeprod!$B$1:$AJ$550,MATCH(I$4,Kraftvärmeprod!$B$1:$AJ$1,0),FALSE)/1,0)-IFERROR(VLOOKUP($B413,'Slutlig allokering kvv'!$B$2:$AJ$550,MATCH(I$4,'Slutlig allokering kvv'!$B$1:$AJ$1,0),FALSE)/1,0)</f>
        <v>0</v>
      </c>
      <c r="J413">
        <f>IFERROR(VLOOKUP($B413,Kraftvärmeprod!$B$1:$AJ$550,MATCH(J$4,Kraftvärmeprod!$B$1:$AJ$1,0),FALSE)/1,0)-IFERROR(VLOOKUP($B413,'Slutlig allokering kvv'!$B$2:$AJ$550,MATCH(J$4,'Slutlig allokering kvv'!$B$1:$AJ$1,0),FALSE)/1,0)</f>
        <v>0</v>
      </c>
      <c r="K413">
        <f>IFERROR(VLOOKUP($B413,Kraftvärmeprod!$B$1:$AJ$550,MATCH(K$4,Kraftvärmeprod!$B$1:$AJ$1,0),FALSE)/1,0)-IFERROR(VLOOKUP($B413,'Slutlig allokering kvv'!$B$2:$AJ$550,MATCH(K$4,'Slutlig allokering kvv'!$B$1:$AJ$1,0),FALSE)/1,0)</f>
        <v>0</v>
      </c>
      <c r="L413">
        <f>IFERROR(VLOOKUP($B413,Kraftvärmeprod!$B$1:$AJ$550,MATCH(L$4,Kraftvärmeprod!$B$1:$AJ$1,0),FALSE)/1,0)-IFERROR(VLOOKUP($B413,'Slutlig allokering kvv'!$B$2:$AJ$550,MATCH(L$4,'Slutlig allokering kvv'!$B$1:$AJ$1,0),FALSE)/1,0)</f>
        <v>0</v>
      </c>
      <c r="M413">
        <f>IFERROR(VLOOKUP($B413,Kraftvärmeprod!$B$1:$AJ$550,MATCH(M$4,Kraftvärmeprod!$B$1:$AJ$1,0),FALSE)/1,0)-IFERROR(VLOOKUP($B413,'Slutlig allokering kvv'!$B$2:$AJ$550,MATCH(M$4,'Slutlig allokering kvv'!$B$1:$AJ$1,0),FALSE)/1,0)</f>
        <v>0</v>
      </c>
      <c r="N413">
        <f>IFERROR(VLOOKUP($B413,Kraftvärmeprod!$B$1:$AJ$550,MATCH(N$4,Kraftvärmeprod!$B$1:$AJ$1,0),FALSE)/1,0)-IFERROR(VLOOKUP($B413,'Slutlig allokering kvv'!$B$2:$AJ$550,MATCH(N$4,'Slutlig allokering kvv'!$B$1:$AJ$1,0),FALSE)/1,0)</f>
        <v>0</v>
      </c>
      <c r="O413">
        <f>IFERROR(VLOOKUP($B413,Kraftvärmeprod!$B$1:$AJ$550,MATCH(O$4,Kraftvärmeprod!$B$1:$AJ$1,0),FALSE)/1,0)-IFERROR(VLOOKUP($B413,'Slutlig allokering kvv'!$B$2:$AJ$550,MATCH(O$4,'Slutlig allokering kvv'!$B$1:$AJ$1,0),FALSE)/1,0)</f>
        <v>0</v>
      </c>
      <c r="P413">
        <f>IFERROR(VLOOKUP($B413,Kraftvärmeprod!$B$1:$AJ$550,MATCH(P$4,Kraftvärmeprod!$B$1:$AJ$1,0),FALSE)/1,0)-IFERROR(VLOOKUP($B413,'Slutlig allokering kvv'!$B$2:$AJ$550,MATCH(P$4,'Slutlig allokering kvv'!$B$1:$AJ$1,0),FALSE)/1,0)</f>
        <v>0</v>
      </c>
      <c r="Q413">
        <f>IFERROR(VLOOKUP($B413,Kraftvärmeprod!$B$1:$AJ$550,MATCH(Q$4,Kraftvärmeprod!$B$1:$AJ$1,0),FALSE)/1,0)-IFERROR(VLOOKUP($B413,'Slutlig allokering kvv'!$B$2:$AJ$550,MATCH(Q$4,'Slutlig allokering kvv'!$B$1:$AJ$1,0),FALSE)/1,0)</f>
        <v>0</v>
      </c>
      <c r="R413">
        <f>IFERROR(VLOOKUP($B413,Kraftvärmeprod!$B$1:$AJ$550,MATCH(R$4,Kraftvärmeprod!$B$1:$AJ$1,0),FALSE)/1,0)-IFERROR(VLOOKUP($B413,'Slutlig allokering kvv'!$B$2:$AJ$550,MATCH(R$4,'Slutlig allokering kvv'!$B$1:$AJ$1,0),FALSE)/1,0)</f>
        <v>0</v>
      </c>
      <c r="S413">
        <f>IFERROR(VLOOKUP($B413,Kraftvärmeprod!$B$1:$AJ$550,MATCH(S$4,Kraftvärmeprod!$B$1:$AJ$1,0),FALSE)/1,0)-IFERROR(VLOOKUP($B413,'Slutlig allokering kvv'!$B$2:$AJ$550,MATCH(S$4,'Slutlig allokering kvv'!$B$1:$AJ$1,0),FALSE)/1,0)</f>
        <v>0</v>
      </c>
      <c r="T413">
        <f>IFERROR(VLOOKUP($B413,Kraftvärmeprod!$B$1:$AJ$550,MATCH(T$4,Kraftvärmeprod!$B$1:$AJ$1,0),FALSE)/1,0)-IFERROR(VLOOKUP($B413,'Slutlig allokering kvv'!$B$2:$AJ$550,MATCH(T$4,'Slutlig allokering kvv'!$B$1:$AJ$1,0),FALSE)/1,0)</f>
        <v>0</v>
      </c>
      <c r="U413">
        <f>IFERROR(VLOOKUP($B413,Kraftvärmeprod!$B$1:$AJ$550,MATCH(U$4,Kraftvärmeprod!$B$1:$AJ$1,0),FALSE)/1,0)-IFERROR(VLOOKUP($B413,'Slutlig allokering kvv'!$B$2:$AJ$550,MATCH(U$4,'Slutlig allokering kvv'!$B$1:$AJ$1,0),FALSE)/1,0)</f>
        <v>0</v>
      </c>
      <c r="V413">
        <f>IFERROR(VLOOKUP($B413,Kraftvärmeprod!$B$1:$AJ$550,MATCH(V$4,Kraftvärmeprod!$B$1:$AJ$1,0),FALSE)/1,0)-IFERROR(VLOOKUP($B413,'Slutlig allokering kvv'!$B$2:$AJ$550,MATCH(V$4,'Slutlig allokering kvv'!$B$1:$AJ$1,0),FALSE)/1,0)</f>
        <v>0</v>
      </c>
      <c r="W413">
        <f>IFERROR(VLOOKUP($B413,Kraftvärmeprod!$B$1:$AJ$550,MATCH(W$4,Kraftvärmeprod!$B$1:$AJ$1,0),FALSE)/1,0)-IFERROR(VLOOKUP($B413,'Slutlig allokering kvv'!$B$2:$AJ$550,MATCH(W$4,'Slutlig allokering kvv'!$B$1:$AJ$1,0),FALSE)/1,0)</f>
        <v>0</v>
      </c>
      <c r="X413">
        <f>IFERROR(VLOOKUP($B413,Kraftvärmeprod!$B$1:$AJ$550,MATCH(X$4,Kraftvärmeprod!$B$1:$AJ$1,0),FALSE)/1,0)-IFERROR(VLOOKUP($B413,'Slutlig allokering kvv'!$B$2:$AJ$550,MATCH(X$4,'Slutlig allokering kvv'!$B$1:$AJ$1,0),FALSE)/1,0)</f>
        <v>0</v>
      </c>
      <c r="Y413">
        <f>IFERROR(VLOOKUP($B413,Kraftvärmeprod!$B$1:$AJ$550,MATCH(Y$4,Kraftvärmeprod!$B$1:$AJ$1,0),FALSE)/1,0)-IFERROR(VLOOKUP($B413,'Slutlig allokering kvv'!$B$2:$AJ$550,MATCH(Y$4,'Slutlig allokering kvv'!$B$1:$AJ$1,0),FALSE)/1,0)</f>
        <v>0</v>
      </c>
      <c r="Z413">
        <f>IFERROR(VLOOKUP($B413,Kraftvärmeprod!$B$1:$AJ$550,MATCH(Z$4,Kraftvärmeprod!$B$1:$AJ$1,0),FALSE)/1,0)-IFERROR(VLOOKUP($B413,'Slutlig allokering kvv'!$B$2:$AJ$550,MATCH(Z$4,'Slutlig allokering kvv'!$B$1:$AJ$1,0),FALSE)/1,0)</f>
        <v>0</v>
      </c>
      <c r="AA413">
        <f>IFERROR(VLOOKUP($B413,Kraftvärmeprod!$B$1:$AJ$550,MATCH(AA$4,Kraftvärmeprod!$B$1:$AJ$1,0),FALSE)/1,0)-IFERROR(VLOOKUP($B413,'Slutlig allokering kvv'!$B$2:$AJ$550,MATCH(AA$4,'Slutlig allokering kvv'!$B$1:$AJ$1,0),FALSE)/1,0)</f>
        <v>0</v>
      </c>
      <c r="AB413">
        <f>IFERROR(VLOOKUP($B413,Kraftvärmeprod!$B$1:$AJ$550,MATCH(AB$4,Kraftvärmeprod!$B$1:$AJ$1,0),FALSE)/1,0)-IFERROR(VLOOKUP($B413,'Slutlig allokering kvv'!$B$2:$AJ$550,MATCH(AB$4,'Slutlig allokering kvv'!$B$1:$AJ$1,0),FALSE)/1,0)</f>
        <v>0</v>
      </c>
      <c r="AC413">
        <f>IFERROR(VLOOKUP($B413,Kraftvärmeprod!$B$1:$AJ$550,MATCH(AC$4,Kraftvärmeprod!$B$1:$AJ$1,0),FALSE)/1,0)-IFERROR(VLOOKUP($B413,'Slutlig allokering kvv'!$B$2:$AJ$550,MATCH(AC$4,'Slutlig allokering kvv'!$B$1:$AJ$1,0),FALSE)/1,0)</f>
        <v>0</v>
      </c>
      <c r="AD413">
        <f>IFERROR(VLOOKUP($B413,Miljö!$B$1:$E$471,MATCH("Hjälpel kraftvärme (GWh)",Miljö!$B$1:$E$1,0),FALSE)/1,0)-IFERROR(VLOOKUP($B413,'Slutlig allokering kvv'!$B$2:$AJ$550,MATCH(AD$4,'Slutlig allokering kvv'!$B$1:$AJ$1,0),FALSE)/1,0)</f>
        <v>0</v>
      </c>
      <c r="AH413">
        <f t="shared" si="12"/>
        <v>0</v>
      </c>
      <c r="AJ413">
        <f>IFERROR(VLOOKUP($B413,'Slutlig allokering kvv'!$B$2:$AX$550,MATCH("Summa slutlig allokerad tillförd energi (utan hjälpel och rökgaskondensering):",'Slutlig allokering kvv'!$B$1:$AX$1,0),FALSE)/1,"")</f>
        <v>0</v>
      </c>
      <c r="AL413" s="195" t="str">
        <f>IFERROR(1-VLOOKUP($B413,'Slutlig allokering kvv'!$B$2:$AX$550,MATCH("Andel av bränsle i kvv som allokerats till värme, exklusive rökgaskondensering och hjälpel",'Slutlig allokering kvv'!$B$1:$AX$1,0),FALSE),"")</f>
        <v/>
      </c>
      <c r="AN413" s="195" t="str">
        <f t="shared" si="13"/>
        <v/>
      </c>
    </row>
    <row r="414" spans="1:40" x14ac:dyDescent="0.25">
      <c r="A414" s="2" t="s">
        <v>602</v>
      </c>
      <c r="B414" s="2" t="s">
        <v>406</v>
      </c>
      <c r="C414" t="str">
        <f>IFERROR(VLOOKUP($B414,Kraftvärmeprod!$B$1:$AH$479,MATCH(C$4,Kraftvärmeprod!$B$1:$AG$1,0),FALSE)/1,"")</f>
        <v/>
      </c>
      <c r="D414" t="str">
        <f>IFERROR(VLOOKUP($B414,Kraftvärmeprod!$B$1:$AH$479,MATCH(D$4,Kraftvärmeprod!$B$1:$AG$1,0),FALSE)/1,"")</f>
        <v/>
      </c>
      <c r="F414">
        <f>IFERROR(VLOOKUP($B414,Kraftvärmeprod!$B$1:$AJ$550,MATCH(F$4,Kraftvärmeprod!$B$1:$AJ$1,0),FALSE)/1,0)-IFERROR(VLOOKUP($B414,'Slutlig allokering kvv'!$B$2:$AJ$550,MATCH(F$4,'Slutlig allokering kvv'!$B$1:$AJ$1,0),FALSE)/1,0)</f>
        <v>0</v>
      </c>
      <c r="G414">
        <f>IFERROR(VLOOKUP($B414,Kraftvärmeprod!$B$1:$AJ$550,MATCH(G$4,Kraftvärmeprod!$B$1:$AJ$1,0),FALSE)/1,0)-IFERROR(VLOOKUP($B414,'Slutlig allokering kvv'!$B$2:$AJ$550,MATCH(G$4,'Slutlig allokering kvv'!$B$1:$AJ$1,0),FALSE)/1,0)</f>
        <v>0</v>
      </c>
      <c r="H414">
        <f>IFERROR(VLOOKUP($B414,Kraftvärmeprod!$B$1:$AJ$550,MATCH(H$4,Kraftvärmeprod!$B$1:$AJ$1,0),FALSE)/1,0)-IFERROR(VLOOKUP($B414,'Slutlig allokering kvv'!$B$2:$AJ$550,MATCH(H$4,'Slutlig allokering kvv'!$B$1:$AJ$1,0),FALSE)/1,0)</f>
        <v>0</v>
      </c>
      <c r="I414">
        <f>IFERROR(VLOOKUP($B414,Kraftvärmeprod!$B$1:$AJ$550,MATCH(I$4,Kraftvärmeprod!$B$1:$AJ$1,0),FALSE)/1,0)-IFERROR(VLOOKUP($B414,'Slutlig allokering kvv'!$B$2:$AJ$550,MATCH(I$4,'Slutlig allokering kvv'!$B$1:$AJ$1,0),FALSE)/1,0)</f>
        <v>0</v>
      </c>
      <c r="J414">
        <f>IFERROR(VLOOKUP($B414,Kraftvärmeprod!$B$1:$AJ$550,MATCH(J$4,Kraftvärmeprod!$B$1:$AJ$1,0),FALSE)/1,0)-IFERROR(VLOOKUP($B414,'Slutlig allokering kvv'!$B$2:$AJ$550,MATCH(J$4,'Slutlig allokering kvv'!$B$1:$AJ$1,0),FALSE)/1,0)</f>
        <v>0</v>
      </c>
      <c r="K414">
        <f>IFERROR(VLOOKUP($B414,Kraftvärmeprod!$B$1:$AJ$550,MATCH(K$4,Kraftvärmeprod!$B$1:$AJ$1,0),FALSE)/1,0)-IFERROR(VLOOKUP($B414,'Slutlig allokering kvv'!$B$2:$AJ$550,MATCH(K$4,'Slutlig allokering kvv'!$B$1:$AJ$1,0),FALSE)/1,0)</f>
        <v>0</v>
      </c>
      <c r="L414">
        <f>IFERROR(VLOOKUP($B414,Kraftvärmeprod!$B$1:$AJ$550,MATCH(L$4,Kraftvärmeprod!$B$1:$AJ$1,0),FALSE)/1,0)-IFERROR(VLOOKUP($B414,'Slutlig allokering kvv'!$B$2:$AJ$550,MATCH(L$4,'Slutlig allokering kvv'!$B$1:$AJ$1,0),FALSE)/1,0)</f>
        <v>0</v>
      </c>
      <c r="M414">
        <f>IFERROR(VLOOKUP($B414,Kraftvärmeprod!$B$1:$AJ$550,MATCH(M$4,Kraftvärmeprod!$B$1:$AJ$1,0),FALSE)/1,0)-IFERROR(VLOOKUP($B414,'Slutlig allokering kvv'!$B$2:$AJ$550,MATCH(M$4,'Slutlig allokering kvv'!$B$1:$AJ$1,0),FALSE)/1,0)</f>
        <v>0</v>
      </c>
      <c r="N414">
        <f>IFERROR(VLOOKUP($B414,Kraftvärmeprod!$B$1:$AJ$550,MATCH(N$4,Kraftvärmeprod!$B$1:$AJ$1,0),FALSE)/1,0)-IFERROR(VLOOKUP($B414,'Slutlig allokering kvv'!$B$2:$AJ$550,MATCH(N$4,'Slutlig allokering kvv'!$B$1:$AJ$1,0),FALSE)/1,0)</f>
        <v>0</v>
      </c>
      <c r="O414">
        <f>IFERROR(VLOOKUP($B414,Kraftvärmeprod!$B$1:$AJ$550,MATCH(O$4,Kraftvärmeprod!$B$1:$AJ$1,0),FALSE)/1,0)-IFERROR(VLOOKUP($B414,'Slutlig allokering kvv'!$B$2:$AJ$550,MATCH(O$4,'Slutlig allokering kvv'!$B$1:$AJ$1,0),FALSE)/1,0)</f>
        <v>0</v>
      </c>
      <c r="P414">
        <f>IFERROR(VLOOKUP($B414,Kraftvärmeprod!$B$1:$AJ$550,MATCH(P$4,Kraftvärmeprod!$B$1:$AJ$1,0),FALSE)/1,0)-IFERROR(VLOOKUP($B414,'Slutlig allokering kvv'!$B$2:$AJ$550,MATCH(P$4,'Slutlig allokering kvv'!$B$1:$AJ$1,0),FALSE)/1,0)</f>
        <v>0</v>
      </c>
      <c r="Q414">
        <f>IFERROR(VLOOKUP($B414,Kraftvärmeprod!$B$1:$AJ$550,MATCH(Q$4,Kraftvärmeprod!$B$1:$AJ$1,0),FALSE)/1,0)-IFERROR(VLOOKUP($B414,'Slutlig allokering kvv'!$B$2:$AJ$550,MATCH(Q$4,'Slutlig allokering kvv'!$B$1:$AJ$1,0),FALSE)/1,0)</f>
        <v>0</v>
      </c>
      <c r="R414">
        <f>IFERROR(VLOOKUP($B414,Kraftvärmeprod!$B$1:$AJ$550,MATCH(R$4,Kraftvärmeprod!$B$1:$AJ$1,0),FALSE)/1,0)-IFERROR(VLOOKUP($B414,'Slutlig allokering kvv'!$B$2:$AJ$550,MATCH(R$4,'Slutlig allokering kvv'!$B$1:$AJ$1,0),FALSE)/1,0)</f>
        <v>0</v>
      </c>
      <c r="S414">
        <f>IFERROR(VLOOKUP($B414,Kraftvärmeprod!$B$1:$AJ$550,MATCH(S$4,Kraftvärmeprod!$B$1:$AJ$1,0),FALSE)/1,0)-IFERROR(VLOOKUP($B414,'Slutlig allokering kvv'!$B$2:$AJ$550,MATCH(S$4,'Slutlig allokering kvv'!$B$1:$AJ$1,0),FALSE)/1,0)</f>
        <v>0</v>
      </c>
      <c r="T414">
        <f>IFERROR(VLOOKUP($B414,Kraftvärmeprod!$B$1:$AJ$550,MATCH(T$4,Kraftvärmeprod!$B$1:$AJ$1,0),FALSE)/1,0)-IFERROR(VLOOKUP($B414,'Slutlig allokering kvv'!$B$2:$AJ$550,MATCH(T$4,'Slutlig allokering kvv'!$B$1:$AJ$1,0),FALSE)/1,0)</f>
        <v>0</v>
      </c>
      <c r="U414">
        <f>IFERROR(VLOOKUP($B414,Kraftvärmeprod!$B$1:$AJ$550,MATCH(U$4,Kraftvärmeprod!$B$1:$AJ$1,0),FALSE)/1,0)-IFERROR(VLOOKUP($B414,'Slutlig allokering kvv'!$B$2:$AJ$550,MATCH(U$4,'Slutlig allokering kvv'!$B$1:$AJ$1,0),FALSE)/1,0)</f>
        <v>0</v>
      </c>
      <c r="V414">
        <f>IFERROR(VLOOKUP($B414,Kraftvärmeprod!$B$1:$AJ$550,MATCH(V$4,Kraftvärmeprod!$B$1:$AJ$1,0),FALSE)/1,0)-IFERROR(VLOOKUP($B414,'Slutlig allokering kvv'!$B$2:$AJ$550,MATCH(V$4,'Slutlig allokering kvv'!$B$1:$AJ$1,0),FALSE)/1,0)</f>
        <v>0</v>
      </c>
      <c r="W414">
        <f>IFERROR(VLOOKUP($B414,Kraftvärmeprod!$B$1:$AJ$550,MATCH(W$4,Kraftvärmeprod!$B$1:$AJ$1,0),FALSE)/1,0)-IFERROR(VLOOKUP($B414,'Slutlig allokering kvv'!$B$2:$AJ$550,MATCH(W$4,'Slutlig allokering kvv'!$B$1:$AJ$1,0),FALSE)/1,0)</f>
        <v>0</v>
      </c>
      <c r="X414">
        <f>IFERROR(VLOOKUP($B414,Kraftvärmeprod!$B$1:$AJ$550,MATCH(X$4,Kraftvärmeprod!$B$1:$AJ$1,0),FALSE)/1,0)-IFERROR(VLOOKUP($B414,'Slutlig allokering kvv'!$B$2:$AJ$550,MATCH(X$4,'Slutlig allokering kvv'!$B$1:$AJ$1,0),FALSE)/1,0)</f>
        <v>0</v>
      </c>
      <c r="Y414">
        <f>IFERROR(VLOOKUP($B414,Kraftvärmeprod!$B$1:$AJ$550,MATCH(Y$4,Kraftvärmeprod!$B$1:$AJ$1,0),FALSE)/1,0)-IFERROR(VLOOKUP($B414,'Slutlig allokering kvv'!$B$2:$AJ$550,MATCH(Y$4,'Slutlig allokering kvv'!$B$1:$AJ$1,0),FALSE)/1,0)</f>
        <v>0</v>
      </c>
      <c r="Z414">
        <f>IFERROR(VLOOKUP($B414,Kraftvärmeprod!$B$1:$AJ$550,MATCH(Z$4,Kraftvärmeprod!$B$1:$AJ$1,0),FALSE)/1,0)-IFERROR(VLOOKUP($B414,'Slutlig allokering kvv'!$B$2:$AJ$550,MATCH(Z$4,'Slutlig allokering kvv'!$B$1:$AJ$1,0),FALSE)/1,0)</f>
        <v>0</v>
      </c>
      <c r="AA414">
        <f>IFERROR(VLOOKUP($B414,Kraftvärmeprod!$B$1:$AJ$550,MATCH(AA$4,Kraftvärmeprod!$B$1:$AJ$1,0),FALSE)/1,0)-IFERROR(VLOOKUP($B414,'Slutlig allokering kvv'!$B$2:$AJ$550,MATCH(AA$4,'Slutlig allokering kvv'!$B$1:$AJ$1,0),FALSE)/1,0)</f>
        <v>0</v>
      </c>
      <c r="AB414">
        <f>IFERROR(VLOOKUP($B414,Kraftvärmeprod!$B$1:$AJ$550,MATCH(AB$4,Kraftvärmeprod!$B$1:$AJ$1,0),FALSE)/1,0)-IFERROR(VLOOKUP($B414,'Slutlig allokering kvv'!$B$2:$AJ$550,MATCH(AB$4,'Slutlig allokering kvv'!$B$1:$AJ$1,0),FALSE)/1,0)</f>
        <v>0</v>
      </c>
      <c r="AC414">
        <f>IFERROR(VLOOKUP($B414,Kraftvärmeprod!$B$1:$AJ$550,MATCH(AC$4,Kraftvärmeprod!$B$1:$AJ$1,0),FALSE)/1,0)-IFERROR(VLOOKUP($B414,'Slutlig allokering kvv'!$B$2:$AJ$550,MATCH(AC$4,'Slutlig allokering kvv'!$B$1:$AJ$1,0),FALSE)/1,0)</f>
        <v>0</v>
      </c>
      <c r="AD414">
        <f>IFERROR(VLOOKUP($B414,Miljö!$B$1:$E$471,MATCH("Hjälpel kraftvärme (GWh)",Miljö!$B$1:$E$1,0),FALSE)/1,0)-IFERROR(VLOOKUP($B414,'Slutlig allokering kvv'!$B$2:$AJ$550,MATCH(AD$4,'Slutlig allokering kvv'!$B$1:$AJ$1,0),FALSE)/1,0)</f>
        <v>0</v>
      </c>
      <c r="AH414">
        <f t="shared" si="12"/>
        <v>0</v>
      </c>
      <c r="AJ414">
        <f>IFERROR(VLOOKUP($B414,'Slutlig allokering kvv'!$B$2:$AX$550,MATCH("Summa slutlig allokerad tillförd energi (utan hjälpel och rökgaskondensering):",'Slutlig allokering kvv'!$B$1:$AX$1,0),FALSE)/1,"")</f>
        <v>0</v>
      </c>
      <c r="AL414" s="195" t="str">
        <f>IFERROR(1-VLOOKUP($B414,'Slutlig allokering kvv'!$B$2:$AX$550,MATCH("Andel av bränsle i kvv som allokerats till värme, exklusive rökgaskondensering och hjälpel",'Slutlig allokering kvv'!$B$1:$AX$1,0),FALSE),"")</f>
        <v/>
      </c>
      <c r="AN414" s="195" t="str">
        <f t="shared" si="13"/>
        <v/>
      </c>
    </row>
    <row r="415" spans="1:40" x14ac:dyDescent="0.25">
      <c r="A415" s="2" t="s">
        <v>602</v>
      </c>
      <c r="B415" s="2" t="s">
        <v>604</v>
      </c>
      <c r="C415" t="str">
        <f>IFERROR(VLOOKUP($B415,Kraftvärmeprod!$B$1:$AH$479,MATCH(C$4,Kraftvärmeprod!$B$1:$AG$1,0),FALSE)/1,"")</f>
        <v/>
      </c>
      <c r="D415" t="str">
        <f>IFERROR(VLOOKUP($B415,Kraftvärmeprod!$B$1:$AH$479,MATCH(D$4,Kraftvärmeprod!$B$1:$AG$1,0),FALSE)/1,"")</f>
        <v/>
      </c>
      <c r="F415">
        <f>IFERROR(VLOOKUP($B415,Kraftvärmeprod!$B$1:$AJ$550,MATCH(F$4,Kraftvärmeprod!$B$1:$AJ$1,0),FALSE)/1,0)-IFERROR(VLOOKUP($B415,'Slutlig allokering kvv'!$B$2:$AJ$550,MATCH(F$4,'Slutlig allokering kvv'!$B$1:$AJ$1,0),FALSE)/1,0)</f>
        <v>0</v>
      </c>
      <c r="G415">
        <f>IFERROR(VLOOKUP($B415,Kraftvärmeprod!$B$1:$AJ$550,MATCH(G$4,Kraftvärmeprod!$B$1:$AJ$1,0),FALSE)/1,0)-IFERROR(VLOOKUP($B415,'Slutlig allokering kvv'!$B$2:$AJ$550,MATCH(G$4,'Slutlig allokering kvv'!$B$1:$AJ$1,0),FALSE)/1,0)</f>
        <v>0</v>
      </c>
      <c r="H415">
        <f>IFERROR(VLOOKUP($B415,Kraftvärmeprod!$B$1:$AJ$550,MATCH(H$4,Kraftvärmeprod!$B$1:$AJ$1,0),FALSE)/1,0)-IFERROR(VLOOKUP($B415,'Slutlig allokering kvv'!$B$2:$AJ$550,MATCH(H$4,'Slutlig allokering kvv'!$B$1:$AJ$1,0),FALSE)/1,0)</f>
        <v>0</v>
      </c>
      <c r="I415">
        <f>IFERROR(VLOOKUP($B415,Kraftvärmeprod!$B$1:$AJ$550,MATCH(I$4,Kraftvärmeprod!$B$1:$AJ$1,0),FALSE)/1,0)-IFERROR(VLOOKUP($B415,'Slutlig allokering kvv'!$B$2:$AJ$550,MATCH(I$4,'Slutlig allokering kvv'!$B$1:$AJ$1,0),FALSE)/1,0)</f>
        <v>0</v>
      </c>
      <c r="J415">
        <f>IFERROR(VLOOKUP($B415,Kraftvärmeprod!$B$1:$AJ$550,MATCH(J$4,Kraftvärmeprod!$B$1:$AJ$1,0),FALSE)/1,0)-IFERROR(VLOOKUP($B415,'Slutlig allokering kvv'!$B$2:$AJ$550,MATCH(J$4,'Slutlig allokering kvv'!$B$1:$AJ$1,0),FALSE)/1,0)</f>
        <v>0</v>
      </c>
      <c r="K415">
        <f>IFERROR(VLOOKUP($B415,Kraftvärmeprod!$B$1:$AJ$550,MATCH(K$4,Kraftvärmeprod!$B$1:$AJ$1,0),FALSE)/1,0)-IFERROR(VLOOKUP($B415,'Slutlig allokering kvv'!$B$2:$AJ$550,MATCH(K$4,'Slutlig allokering kvv'!$B$1:$AJ$1,0),FALSE)/1,0)</f>
        <v>0</v>
      </c>
      <c r="L415">
        <f>IFERROR(VLOOKUP($B415,Kraftvärmeprod!$B$1:$AJ$550,MATCH(L$4,Kraftvärmeprod!$B$1:$AJ$1,0),FALSE)/1,0)-IFERROR(VLOOKUP($B415,'Slutlig allokering kvv'!$B$2:$AJ$550,MATCH(L$4,'Slutlig allokering kvv'!$B$1:$AJ$1,0),FALSE)/1,0)</f>
        <v>0</v>
      </c>
      <c r="M415">
        <f>IFERROR(VLOOKUP($B415,Kraftvärmeprod!$B$1:$AJ$550,MATCH(M$4,Kraftvärmeprod!$B$1:$AJ$1,0),FALSE)/1,0)-IFERROR(VLOOKUP($B415,'Slutlig allokering kvv'!$B$2:$AJ$550,MATCH(M$4,'Slutlig allokering kvv'!$B$1:$AJ$1,0),FALSE)/1,0)</f>
        <v>0</v>
      </c>
      <c r="N415">
        <f>IFERROR(VLOOKUP($B415,Kraftvärmeprod!$B$1:$AJ$550,MATCH(N$4,Kraftvärmeprod!$B$1:$AJ$1,0),FALSE)/1,0)-IFERROR(VLOOKUP($B415,'Slutlig allokering kvv'!$B$2:$AJ$550,MATCH(N$4,'Slutlig allokering kvv'!$B$1:$AJ$1,0),FALSE)/1,0)</f>
        <v>0</v>
      </c>
      <c r="O415">
        <f>IFERROR(VLOOKUP($B415,Kraftvärmeprod!$B$1:$AJ$550,MATCH(O$4,Kraftvärmeprod!$B$1:$AJ$1,0),FALSE)/1,0)-IFERROR(VLOOKUP($B415,'Slutlig allokering kvv'!$B$2:$AJ$550,MATCH(O$4,'Slutlig allokering kvv'!$B$1:$AJ$1,0),FALSE)/1,0)</f>
        <v>0</v>
      </c>
      <c r="P415">
        <f>IFERROR(VLOOKUP($B415,Kraftvärmeprod!$B$1:$AJ$550,MATCH(P$4,Kraftvärmeprod!$B$1:$AJ$1,0),FALSE)/1,0)-IFERROR(VLOOKUP($B415,'Slutlig allokering kvv'!$B$2:$AJ$550,MATCH(P$4,'Slutlig allokering kvv'!$B$1:$AJ$1,0),FALSE)/1,0)</f>
        <v>0</v>
      </c>
      <c r="Q415">
        <f>IFERROR(VLOOKUP($B415,Kraftvärmeprod!$B$1:$AJ$550,MATCH(Q$4,Kraftvärmeprod!$B$1:$AJ$1,0),FALSE)/1,0)-IFERROR(VLOOKUP($B415,'Slutlig allokering kvv'!$B$2:$AJ$550,MATCH(Q$4,'Slutlig allokering kvv'!$B$1:$AJ$1,0),FALSE)/1,0)</f>
        <v>0</v>
      </c>
      <c r="R415">
        <f>IFERROR(VLOOKUP($B415,Kraftvärmeprod!$B$1:$AJ$550,MATCH(R$4,Kraftvärmeprod!$B$1:$AJ$1,0),FALSE)/1,0)-IFERROR(VLOOKUP($B415,'Slutlig allokering kvv'!$B$2:$AJ$550,MATCH(R$4,'Slutlig allokering kvv'!$B$1:$AJ$1,0),FALSE)/1,0)</f>
        <v>0</v>
      </c>
      <c r="S415">
        <f>IFERROR(VLOOKUP($B415,Kraftvärmeprod!$B$1:$AJ$550,MATCH(S$4,Kraftvärmeprod!$B$1:$AJ$1,0),FALSE)/1,0)-IFERROR(VLOOKUP($B415,'Slutlig allokering kvv'!$B$2:$AJ$550,MATCH(S$4,'Slutlig allokering kvv'!$B$1:$AJ$1,0),FALSE)/1,0)</f>
        <v>0</v>
      </c>
      <c r="T415">
        <f>IFERROR(VLOOKUP($B415,Kraftvärmeprod!$B$1:$AJ$550,MATCH(T$4,Kraftvärmeprod!$B$1:$AJ$1,0),FALSE)/1,0)-IFERROR(VLOOKUP($B415,'Slutlig allokering kvv'!$B$2:$AJ$550,MATCH(T$4,'Slutlig allokering kvv'!$B$1:$AJ$1,0),FALSE)/1,0)</f>
        <v>0</v>
      </c>
      <c r="U415">
        <f>IFERROR(VLOOKUP($B415,Kraftvärmeprod!$B$1:$AJ$550,MATCH(U$4,Kraftvärmeprod!$B$1:$AJ$1,0),FALSE)/1,0)-IFERROR(VLOOKUP($B415,'Slutlig allokering kvv'!$B$2:$AJ$550,MATCH(U$4,'Slutlig allokering kvv'!$B$1:$AJ$1,0),FALSE)/1,0)</f>
        <v>0</v>
      </c>
      <c r="V415">
        <f>IFERROR(VLOOKUP($B415,Kraftvärmeprod!$B$1:$AJ$550,MATCH(V$4,Kraftvärmeprod!$B$1:$AJ$1,0),FALSE)/1,0)-IFERROR(VLOOKUP($B415,'Slutlig allokering kvv'!$B$2:$AJ$550,MATCH(V$4,'Slutlig allokering kvv'!$B$1:$AJ$1,0),FALSE)/1,0)</f>
        <v>0</v>
      </c>
      <c r="W415">
        <f>IFERROR(VLOOKUP($B415,Kraftvärmeprod!$B$1:$AJ$550,MATCH(W$4,Kraftvärmeprod!$B$1:$AJ$1,0),FALSE)/1,0)-IFERROR(VLOOKUP($B415,'Slutlig allokering kvv'!$B$2:$AJ$550,MATCH(W$4,'Slutlig allokering kvv'!$B$1:$AJ$1,0),FALSE)/1,0)</f>
        <v>0</v>
      </c>
      <c r="X415">
        <f>IFERROR(VLOOKUP($B415,Kraftvärmeprod!$B$1:$AJ$550,MATCH(X$4,Kraftvärmeprod!$B$1:$AJ$1,0),FALSE)/1,0)-IFERROR(VLOOKUP($B415,'Slutlig allokering kvv'!$B$2:$AJ$550,MATCH(X$4,'Slutlig allokering kvv'!$B$1:$AJ$1,0),FALSE)/1,0)</f>
        <v>0</v>
      </c>
      <c r="Y415">
        <f>IFERROR(VLOOKUP($B415,Kraftvärmeprod!$B$1:$AJ$550,MATCH(Y$4,Kraftvärmeprod!$B$1:$AJ$1,0),FALSE)/1,0)-IFERROR(VLOOKUP($B415,'Slutlig allokering kvv'!$B$2:$AJ$550,MATCH(Y$4,'Slutlig allokering kvv'!$B$1:$AJ$1,0),FALSE)/1,0)</f>
        <v>0</v>
      </c>
      <c r="Z415">
        <f>IFERROR(VLOOKUP($B415,Kraftvärmeprod!$B$1:$AJ$550,MATCH(Z$4,Kraftvärmeprod!$B$1:$AJ$1,0),FALSE)/1,0)-IFERROR(VLOOKUP($B415,'Slutlig allokering kvv'!$B$2:$AJ$550,MATCH(Z$4,'Slutlig allokering kvv'!$B$1:$AJ$1,0),FALSE)/1,0)</f>
        <v>0</v>
      </c>
      <c r="AA415">
        <f>IFERROR(VLOOKUP($B415,Kraftvärmeprod!$B$1:$AJ$550,MATCH(AA$4,Kraftvärmeprod!$B$1:$AJ$1,0),FALSE)/1,0)-IFERROR(VLOOKUP($B415,'Slutlig allokering kvv'!$B$2:$AJ$550,MATCH(AA$4,'Slutlig allokering kvv'!$B$1:$AJ$1,0),FALSE)/1,0)</f>
        <v>0</v>
      </c>
      <c r="AB415">
        <f>IFERROR(VLOOKUP($B415,Kraftvärmeprod!$B$1:$AJ$550,MATCH(AB$4,Kraftvärmeprod!$B$1:$AJ$1,0),FALSE)/1,0)-IFERROR(VLOOKUP($B415,'Slutlig allokering kvv'!$B$2:$AJ$550,MATCH(AB$4,'Slutlig allokering kvv'!$B$1:$AJ$1,0),FALSE)/1,0)</f>
        <v>0</v>
      </c>
      <c r="AC415">
        <f>IFERROR(VLOOKUP($B415,Kraftvärmeprod!$B$1:$AJ$550,MATCH(AC$4,Kraftvärmeprod!$B$1:$AJ$1,0),FALSE)/1,0)-IFERROR(VLOOKUP($B415,'Slutlig allokering kvv'!$B$2:$AJ$550,MATCH(AC$4,'Slutlig allokering kvv'!$B$1:$AJ$1,0),FALSE)/1,0)</f>
        <v>0</v>
      </c>
      <c r="AD415">
        <f>IFERROR(VLOOKUP($B415,Miljö!$B$1:$E$471,MATCH("Hjälpel kraftvärme (GWh)",Miljö!$B$1:$E$1,0),FALSE)/1,0)-IFERROR(VLOOKUP($B415,'Slutlig allokering kvv'!$B$2:$AJ$550,MATCH(AD$4,'Slutlig allokering kvv'!$B$1:$AJ$1,0),FALSE)/1,0)</f>
        <v>0</v>
      </c>
      <c r="AH415">
        <f t="shared" si="12"/>
        <v>0</v>
      </c>
      <c r="AJ415">
        <f>IFERROR(VLOOKUP($B415,'Slutlig allokering kvv'!$B$2:$AX$550,MATCH("Summa slutlig allokerad tillförd energi (utan hjälpel och rökgaskondensering):",'Slutlig allokering kvv'!$B$1:$AX$1,0),FALSE)/1,"")</f>
        <v>0</v>
      </c>
      <c r="AL415" s="195" t="str">
        <f>IFERROR(1-VLOOKUP($B415,'Slutlig allokering kvv'!$B$2:$AX$550,MATCH("Andel av bränsle i kvv som allokerats till värme, exklusive rökgaskondensering och hjälpel",'Slutlig allokering kvv'!$B$1:$AX$1,0),FALSE),"")</f>
        <v/>
      </c>
      <c r="AN415" s="195" t="str">
        <f t="shared" si="13"/>
        <v/>
      </c>
    </row>
    <row r="416" spans="1:40" x14ac:dyDescent="0.25">
      <c r="A416" s="2" t="s">
        <v>602</v>
      </c>
      <c r="B416" s="2" t="s">
        <v>605</v>
      </c>
      <c r="C416" t="str">
        <f>IFERROR(VLOOKUP($B416,Kraftvärmeprod!$B$1:$AH$479,MATCH(C$4,Kraftvärmeprod!$B$1:$AG$1,0),FALSE)/1,"")</f>
        <v/>
      </c>
      <c r="D416" t="str">
        <f>IFERROR(VLOOKUP($B416,Kraftvärmeprod!$B$1:$AH$479,MATCH(D$4,Kraftvärmeprod!$B$1:$AG$1,0),FALSE)/1,"")</f>
        <v/>
      </c>
      <c r="F416">
        <f>IFERROR(VLOOKUP($B416,Kraftvärmeprod!$B$1:$AJ$550,MATCH(F$4,Kraftvärmeprod!$B$1:$AJ$1,0),FALSE)/1,0)-IFERROR(VLOOKUP($B416,'Slutlig allokering kvv'!$B$2:$AJ$550,MATCH(F$4,'Slutlig allokering kvv'!$B$1:$AJ$1,0),FALSE)/1,0)</f>
        <v>0</v>
      </c>
      <c r="G416">
        <f>IFERROR(VLOOKUP($B416,Kraftvärmeprod!$B$1:$AJ$550,MATCH(G$4,Kraftvärmeprod!$B$1:$AJ$1,0),FALSE)/1,0)-IFERROR(VLOOKUP($B416,'Slutlig allokering kvv'!$B$2:$AJ$550,MATCH(G$4,'Slutlig allokering kvv'!$B$1:$AJ$1,0),FALSE)/1,0)</f>
        <v>0</v>
      </c>
      <c r="H416">
        <f>IFERROR(VLOOKUP($B416,Kraftvärmeprod!$B$1:$AJ$550,MATCH(H$4,Kraftvärmeprod!$B$1:$AJ$1,0),FALSE)/1,0)-IFERROR(VLOOKUP($B416,'Slutlig allokering kvv'!$B$2:$AJ$550,MATCH(H$4,'Slutlig allokering kvv'!$B$1:$AJ$1,0),FALSE)/1,0)</f>
        <v>0</v>
      </c>
      <c r="I416">
        <f>IFERROR(VLOOKUP($B416,Kraftvärmeprod!$B$1:$AJ$550,MATCH(I$4,Kraftvärmeprod!$B$1:$AJ$1,0),FALSE)/1,0)-IFERROR(VLOOKUP($B416,'Slutlig allokering kvv'!$B$2:$AJ$550,MATCH(I$4,'Slutlig allokering kvv'!$B$1:$AJ$1,0),FALSE)/1,0)</f>
        <v>0</v>
      </c>
      <c r="J416">
        <f>IFERROR(VLOOKUP($B416,Kraftvärmeprod!$B$1:$AJ$550,MATCH(J$4,Kraftvärmeprod!$B$1:$AJ$1,0),FALSE)/1,0)-IFERROR(VLOOKUP($B416,'Slutlig allokering kvv'!$B$2:$AJ$550,MATCH(J$4,'Slutlig allokering kvv'!$B$1:$AJ$1,0),FALSE)/1,0)</f>
        <v>0</v>
      </c>
      <c r="K416">
        <f>IFERROR(VLOOKUP($B416,Kraftvärmeprod!$B$1:$AJ$550,MATCH(K$4,Kraftvärmeprod!$B$1:$AJ$1,0),FALSE)/1,0)-IFERROR(VLOOKUP($B416,'Slutlig allokering kvv'!$B$2:$AJ$550,MATCH(K$4,'Slutlig allokering kvv'!$B$1:$AJ$1,0),FALSE)/1,0)</f>
        <v>0</v>
      </c>
      <c r="L416">
        <f>IFERROR(VLOOKUP($B416,Kraftvärmeprod!$B$1:$AJ$550,MATCH(L$4,Kraftvärmeprod!$B$1:$AJ$1,0),FALSE)/1,0)-IFERROR(VLOOKUP($B416,'Slutlig allokering kvv'!$B$2:$AJ$550,MATCH(L$4,'Slutlig allokering kvv'!$B$1:$AJ$1,0),FALSE)/1,0)</f>
        <v>0</v>
      </c>
      <c r="M416">
        <f>IFERROR(VLOOKUP($B416,Kraftvärmeprod!$B$1:$AJ$550,MATCH(M$4,Kraftvärmeprod!$B$1:$AJ$1,0),FALSE)/1,0)-IFERROR(VLOOKUP($B416,'Slutlig allokering kvv'!$B$2:$AJ$550,MATCH(M$4,'Slutlig allokering kvv'!$B$1:$AJ$1,0),FALSE)/1,0)</f>
        <v>0</v>
      </c>
      <c r="N416">
        <f>IFERROR(VLOOKUP($B416,Kraftvärmeprod!$B$1:$AJ$550,MATCH(N$4,Kraftvärmeprod!$B$1:$AJ$1,0),FALSE)/1,0)-IFERROR(VLOOKUP($B416,'Slutlig allokering kvv'!$B$2:$AJ$550,MATCH(N$4,'Slutlig allokering kvv'!$B$1:$AJ$1,0),FALSE)/1,0)</f>
        <v>0</v>
      </c>
      <c r="O416">
        <f>IFERROR(VLOOKUP($B416,Kraftvärmeprod!$B$1:$AJ$550,MATCH(O$4,Kraftvärmeprod!$B$1:$AJ$1,0),FALSE)/1,0)-IFERROR(VLOOKUP($B416,'Slutlig allokering kvv'!$B$2:$AJ$550,MATCH(O$4,'Slutlig allokering kvv'!$B$1:$AJ$1,0),FALSE)/1,0)</f>
        <v>0</v>
      </c>
      <c r="P416">
        <f>IFERROR(VLOOKUP($B416,Kraftvärmeprod!$B$1:$AJ$550,MATCH(P$4,Kraftvärmeprod!$B$1:$AJ$1,0),FALSE)/1,0)-IFERROR(VLOOKUP($B416,'Slutlig allokering kvv'!$B$2:$AJ$550,MATCH(P$4,'Slutlig allokering kvv'!$B$1:$AJ$1,0),FALSE)/1,0)</f>
        <v>0</v>
      </c>
      <c r="Q416">
        <f>IFERROR(VLOOKUP($B416,Kraftvärmeprod!$B$1:$AJ$550,MATCH(Q$4,Kraftvärmeprod!$B$1:$AJ$1,0),FALSE)/1,0)-IFERROR(VLOOKUP($B416,'Slutlig allokering kvv'!$B$2:$AJ$550,MATCH(Q$4,'Slutlig allokering kvv'!$B$1:$AJ$1,0),FALSE)/1,0)</f>
        <v>0</v>
      </c>
      <c r="R416">
        <f>IFERROR(VLOOKUP($B416,Kraftvärmeprod!$B$1:$AJ$550,MATCH(R$4,Kraftvärmeprod!$B$1:$AJ$1,0),FALSE)/1,0)-IFERROR(VLOOKUP($B416,'Slutlig allokering kvv'!$B$2:$AJ$550,MATCH(R$4,'Slutlig allokering kvv'!$B$1:$AJ$1,0),FALSE)/1,0)</f>
        <v>0</v>
      </c>
      <c r="S416">
        <f>IFERROR(VLOOKUP($B416,Kraftvärmeprod!$B$1:$AJ$550,MATCH(S$4,Kraftvärmeprod!$B$1:$AJ$1,0),FALSE)/1,0)-IFERROR(VLOOKUP($B416,'Slutlig allokering kvv'!$B$2:$AJ$550,MATCH(S$4,'Slutlig allokering kvv'!$B$1:$AJ$1,0),FALSE)/1,0)</f>
        <v>0</v>
      </c>
      <c r="T416">
        <f>IFERROR(VLOOKUP($B416,Kraftvärmeprod!$B$1:$AJ$550,MATCH(T$4,Kraftvärmeprod!$B$1:$AJ$1,0),FALSE)/1,0)-IFERROR(VLOOKUP($B416,'Slutlig allokering kvv'!$B$2:$AJ$550,MATCH(T$4,'Slutlig allokering kvv'!$B$1:$AJ$1,0),FALSE)/1,0)</f>
        <v>0</v>
      </c>
      <c r="U416">
        <f>IFERROR(VLOOKUP($B416,Kraftvärmeprod!$B$1:$AJ$550,MATCH(U$4,Kraftvärmeprod!$B$1:$AJ$1,0),FALSE)/1,0)-IFERROR(VLOOKUP($B416,'Slutlig allokering kvv'!$B$2:$AJ$550,MATCH(U$4,'Slutlig allokering kvv'!$B$1:$AJ$1,0),FALSE)/1,0)</f>
        <v>0</v>
      </c>
      <c r="V416">
        <f>IFERROR(VLOOKUP($B416,Kraftvärmeprod!$B$1:$AJ$550,MATCH(V$4,Kraftvärmeprod!$B$1:$AJ$1,0),FALSE)/1,0)-IFERROR(VLOOKUP($B416,'Slutlig allokering kvv'!$B$2:$AJ$550,MATCH(V$4,'Slutlig allokering kvv'!$B$1:$AJ$1,0),FALSE)/1,0)</f>
        <v>0</v>
      </c>
      <c r="W416">
        <f>IFERROR(VLOOKUP($B416,Kraftvärmeprod!$B$1:$AJ$550,MATCH(W$4,Kraftvärmeprod!$B$1:$AJ$1,0),FALSE)/1,0)-IFERROR(VLOOKUP($B416,'Slutlig allokering kvv'!$B$2:$AJ$550,MATCH(W$4,'Slutlig allokering kvv'!$B$1:$AJ$1,0),FALSE)/1,0)</f>
        <v>0</v>
      </c>
      <c r="X416">
        <f>IFERROR(VLOOKUP($B416,Kraftvärmeprod!$B$1:$AJ$550,MATCH(X$4,Kraftvärmeprod!$B$1:$AJ$1,0),FALSE)/1,0)-IFERROR(VLOOKUP($B416,'Slutlig allokering kvv'!$B$2:$AJ$550,MATCH(X$4,'Slutlig allokering kvv'!$B$1:$AJ$1,0),FALSE)/1,0)</f>
        <v>0</v>
      </c>
      <c r="Y416">
        <f>IFERROR(VLOOKUP($B416,Kraftvärmeprod!$B$1:$AJ$550,MATCH(Y$4,Kraftvärmeprod!$B$1:$AJ$1,0),FALSE)/1,0)-IFERROR(VLOOKUP($B416,'Slutlig allokering kvv'!$B$2:$AJ$550,MATCH(Y$4,'Slutlig allokering kvv'!$B$1:$AJ$1,0),FALSE)/1,0)</f>
        <v>0</v>
      </c>
      <c r="Z416">
        <f>IFERROR(VLOOKUP($B416,Kraftvärmeprod!$B$1:$AJ$550,MATCH(Z$4,Kraftvärmeprod!$B$1:$AJ$1,0),FALSE)/1,0)-IFERROR(VLOOKUP($B416,'Slutlig allokering kvv'!$B$2:$AJ$550,MATCH(Z$4,'Slutlig allokering kvv'!$B$1:$AJ$1,0),FALSE)/1,0)</f>
        <v>0</v>
      </c>
      <c r="AA416">
        <f>IFERROR(VLOOKUP($B416,Kraftvärmeprod!$B$1:$AJ$550,MATCH(AA$4,Kraftvärmeprod!$B$1:$AJ$1,0),FALSE)/1,0)-IFERROR(VLOOKUP($B416,'Slutlig allokering kvv'!$B$2:$AJ$550,MATCH(AA$4,'Slutlig allokering kvv'!$B$1:$AJ$1,0),FALSE)/1,0)</f>
        <v>0</v>
      </c>
      <c r="AB416">
        <f>IFERROR(VLOOKUP($B416,Kraftvärmeprod!$B$1:$AJ$550,MATCH(AB$4,Kraftvärmeprod!$B$1:$AJ$1,0),FALSE)/1,0)-IFERROR(VLOOKUP($B416,'Slutlig allokering kvv'!$B$2:$AJ$550,MATCH(AB$4,'Slutlig allokering kvv'!$B$1:$AJ$1,0),FALSE)/1,0)</f>
        <v>0</v>
      </c>
      <c r="AC416">
        <f>IFERROR(VLOOKUP($B416,Kraftvärmeprod!$B$1:$AJ$550,MATCH(AC$4,Kraftvärmeprod!$B$1:$AJ$1,0),FALSE)/1,0)-IFERROR(VLOOKUP($B416,'Slutlig allokering kvv'!$B$2:$AJ$550,MATCH(AC$4,'Slutlig allokering kvv'!$B$1:$AJ$1,0),FALSE)/1,0)</f>
        <v>0</v>
      </c>
      <c r="AD416">
        <f>IFERROR(VLOOKUP($B416,Miljö!$B$1:$E$471,MATCH("Hjälpel kraftvärme (GWh)",Miljö!$B$1:$E$1,0),FALSE)/1,0)-IFERROR(VLOOKUP($B416,'Slutlig allokering kvv'!$B$2:$AJ$550,MATCH(AD$4,'Slutlig allokering kvv'!$B$1:$AJ$1,0),FALSE)/1,0)</f>
        <v>0</v>
      </c>
      <c r="AH416">
        <f t="shared" si="12"/>
        <v>0</v>
      </c>
      <c r="AJ416">
        <f>IFERROR(VLOOKUP($B416,'Slutlig allokering kvv'!$B$2:$AX$550,MATCH("Summa slutlig allokerad tillförd energi (utan hjälpel och rökgaskondensering):",'Slutlig allokering kvv'!$B$1:$AX$1,0),FALSE)/1,"")</f>
        <v>0</v>
      </c>
      <c r="AL416" s="195" t="str">
        <f>IFERROR(1-VLOOKUP($B416,'Slutlig allokering kvv'!$B$2:$AX$550,MATCH("Andel av bränsle i kvv som allokerats till värme, exklusive rökgaskondensering och hjälpel",'Slutlig allokering kvv'!$B$1:$AX$1,0),FALSE),"")</f>
        <v/>
      </c>
      <c r="AN416" s="195" t="str">
        <f t="shared" si="13"/>
        <v/>
      </c>
    </row>
    <row r="417" spans="1:40" x14ac:dyDescent="0.25">
      <c r="A417" s="2" t="s">
        <v>602</v>
      </c>
      <c r="B417" s="2" t="s">
        <v>606</v>
      </c>
      <c r="C417" t="str">
        <f>IFERROR(VLOOKUP($B417,Kraftvärmeprod!$B$1:$AH$479,MATCH(C$4,Kraftvärmeprod!$B$1:$AG$1,0),FALSE)/1,"")</f>
        <v/>
      </c>
      <c r="D417" t="str">
        <f>IFERROR(VLOOKUP($B417,Kraftvärmeprod!$B$1:$AH$479,MATCH(D$4,Kraftvärmeprod!$B$1:$AG$1,0),FALSE)/1,"")</f>
        <v/>
      </c>
      <c r="F417">
        <f>IFERROR(VLOOKUP($B417,Kraftvärmeprod!$B$1:$AJ$550,MATCH(F$4,Kraftvärmeprod!$B$1:$AJ$1,0),FALSE)/1,0)-IFERROR(VLOOKUP($B417,'Slutlig allokering kvv'!$B$2:$AJ$550,MATCH(F$4,'Slutlig allokering kvv'!$B$1:$AJ$1,0),FALSE)/1,0)</f>
        <v>0</v>
      </c>
      <c r="G417">
        <f>IFERROR(VLOOKUP($B417,Kraftvärmeprod!$B$1:$AJ$550,MATCH(G$4,Kraftvärmeprod!$B$1:$AJ$1,0),FALSE)/1,0)-IFERROR(VLOOKUP($B417,'Slutlig allokering kvv'!$B$2:$AJ$550,MATCH(G$4,'Slutlig allokering kvv'!$B$1:$AJ$1,0),FALSE)/1,0)</f>
        <v>0</v>
      </c>
      <c r="H417">
        <f>IFERROR(VLOOKUP($B417,Kraftvärmeprod!$B$1:$AJ$550,MATCH(H$4,Kraftvärmeprod!$B$1:$AJ$1,0),FALSE)/1,0)-IFERROR(VLOOKUP($B417,'Slutlig allokering kvv'!$B$2:$AJ$550,MATCH(H$4,'Slutlig allokering kvv'!$B$1:$AJ$1,0),FALSE)/1,0)</f>
        <v>0</v>
      </c>
      <c r="I417">
        <f>IFERROR(VLOOKUP($B417,Kraftvärmeprod!$B$1:$AJ$550,MATCH(I$4,Kraftvärmeprod!$B$1:$AJ$1,0),FALSE)/1,0)-IFERROR(VLOOKUP($B417,'Slutlig allokering kvv'!$B$2:$AJ$550,MATCH(I$4,'Slutlig allokering kvv'!$B$1:$AJ$1,0),FALSE)/1,0)</f>
        <v>0</v>
      </c>
      <c r="J417">
        <f>IFERROR(VLOOKUP($B417,Kraftvärmeprod!$B$1:$AJ$550,MATCH(J$4,Kraftvärmeprod!$B$1:$AJ$1,0),FALSE)/1,0)-IFERROR(VLOOKUP($B417,'Slutlig allokering kvv'!$B$2:$AJ$550,MATCH(J$4,'Slutlig allokering kvv'!$B$1:$AJ$1,0),FALSE)/1,0)</f>
        <v>0</v>
      </c>
      <c r="K417">
        <f>IFERROR(VLOOKUP($B417,Kraftvärmeprod!$B$1:$AJ$550,MATCH(K$4,Kraftvärmeprod!$B$1:$AJ$1,0),FALSE)/1,0)-IFERROR(VLOOKUP($B417,'Slutlig allokering kvv'!$B$2:$AJ$550,MATCH(K$4,'Slutlig allokering kvv'!$B$1:$AJ$1,0),FALSE)/1,0)</f>
        <v>0</v>
      </c>
      <c r="L417">
        <f>IFERROR(VLOOKUP($B417,Kraftvärmeprod!$B$1:$AJ$550,MATCH(L$4,Kraftvärmeprod!$B$1:$AJ$1,0),FALSE)/1,0)-IFERROR(VLOOKUP($B417,'Slutlig allokering kvv'!$B$2:$AJ$550,MATCH(L$4,'Slutlig allokering kvv'!$B$1:$AJ$1,0),FALSE)/1,0)</f>
        <v>0</v>
      </c>
      <c r="M417">
        <f>IFERROR(VLOOKUP($B417,Kraftvärmeprod!$B$1:$AJ$550,MATCH(M$4,Kraftvärmeprod!$B$1:$AJ$1,0),FALSE)/1,0)-IFERROR(VLOOKUP($B417,'Slutlig allokering kvv'!$B$2:$AJ$550,MATCH(M$4,'Slutlig allokering kvv'!$B$1:$AJ$1,0),FALSE)/1,0)</f>
        <v>0</v>
      </c>
      <c r="N417">
        <f>IFERROR(VLOOKUP($B417,Kraftvärmeprod!$B$1:$AJ$550,MATCH(N$4,Kraftvärmeprod!$B$1:$AJ$1,0),FALSE)/1,0)-IFERROR(VLOOKUP($B417,'Slutlig allokering kvv'!$B$2:$AJ$550,MATCH(N$4,'Slutlig allokering kvv'!$B$1:$AJ$1,0),FALSE)/1,0)</f>
        <v>0</v>
      </c>
      <c r="O417">
        <f>IFERROR(VLOOKUP($B417,Kraftvärmeprod!$B$1:$AJ$550,MATCH(O$4,Kraftvärmeprod!$B$1:$AJ$1,0),FALSE)/1,0)-IFERROR(VLOOKUP($B417,'Slutlig allokering kvv'!$B$2:$AJ$550,MATCH(O$4,'Slutlig allokering kvv'!$B$1:$AJ$1,0),FALSE)/1,0)</f>
        <v>0</v>
      </c>
      <c r="P417">
        <f>IFERROR(VLOOKUP($B417,Kraftvärmeprod!$B$1:$AJ$550,MATCH(P$4,Kraftvärmeprod!$B$1:$AJ$1,0),FALSE)/1,0)-IFERROR(VLOOKUP($B417,'Slutlig allokering kvv'!$B$2:$AJ$550,MATCH(P$4,'Slutlig allokering kvv'!$B$1:$AJ$1,0),FALSE)/1,0)</f>
        <v>0</v>
      </c>
      <c r="Q417">
        <f>IFERROR(VLOOKUP($B417,Kraftvärmeprod!$B$1:$AJ$550,MATCH(Q$4,Kraftvärmeprod!$B$1:$AJ$1,0),FALSE)/1,0)-IFERROR(VLOOKUP($B417,'Slutlig allokering kvv'!$B$2:$AJ$550,MATCH(Q$4,'Slutlig allokering kvv'!$B$1:$AJ$1,0),FALSE)/1,0)</f>
        <v>0</v>
      </c>
      <c r="R417">
        <f>IFERROR(VLOOKUP($B417,Kraftvärmeprod!$B$1:$AJ$550,MATCH(R$4,Kraftvärmeprod!$B$1:$AJ$1,0),FALSE)/1,0)-IFERROR(VLOOKUP($B417,'Slutlig allokering kvv'!$B$2:$AJ$550,MATCH(R$4,'Slutlig allokering kvv'!$B$1:$AJ$1,0),FALSE)/1,0)</f>
        <v>0</v>
      </c>
      <c r="S417">
        <f>IFERROR(VLOOKUP($B417,Kraftvärmeprod!$B$1:$AJ$550,MATCH(S$4,Kraftvärmeprod!$B$1:$AJ$1,0),FALSE)/1,0)-IFERROR(VLOOKUP($B417,'Slutlig allokering kvv'!$B$2:$AJ$550,MATCH(S$4,'Slutlig allokering kvv'!$B$1:$AJ$1,0),FALSE)/1,0)</f>
        <v>0</v>
      </c>
      <c r="T417">
        <f>IFERROR(VLOOKUP($B417,Kraftvärmeprod!$B$1:$AJ$550,MATCH(T$4,Kraftvärmeprod!$B$1:$AJ$1,0),FALSE)/1,0)-IFERROR(VLOOKUP($B417,'Slutlig allokering kvv'!$B$2:$AJ$550,MATCH(T$4,'Slutlig allokering kvv'!$B$1:$AJ$1,0),FALSE)/1,0)</f>
        <v>0</v>
      </c>
      <c r="U417">
        <f>IFERROR(VLOOKUP($B417,Kraftvärmeprod!$B$1:$AJ$550,MATCH(U$4,Kraftvärmeprod!$B$1:$AJ$1,0),FALSE)/1,0)-IFERROR(VLOOKUP($B417,'Slutlig allokering kvv'!$B$2:$AJ$550,MATCH(U$4,'Slutlig allokering kvv'!$B$1:$AJ$1,0),FALSE)/1,0)</f>
        <v>0</v>
      </c>
      <c r="V417">
        <f>IFERROR(VLOOKUP($B417,Kraftvärmeprod!$B$1:$AJ$550,MATCH(V$4,Kraftvärmeprod!$B$1:$AJ$1,0),FALSE)/1,0)-IFERROR(VLOOKUP($B417,'Slutlig allokering kvv'!$B$2:$AJ$550,MATCH(V$4,'Slutlig allokering kvv'!$B$1:$AJ$1,0),FALSE)/1,0)</f>
        <v>0</v>
      </c>
      <c r="W417">
        <f>IFERROR(VLOOKUP($B417,Kraftvärmeprod!$B$1:$AJ$550,MATCH(W$4,Kraftvärmeprod!$B$1:$AJ$1,0),FALSE)/1,0)-IFERROR(VLOOKUP($B417,'Slutlig allokering kvv'!$B$2:$AJ$550,MATCH(W$4,'Slutlig allokering kvv'!$B$1:$AJ$1,0),FALSE)/1,0)</f>
        <v>0</v>
      </c>
      <c r="X417">
        <f>IFERROR(VLOOKUP($B417,Kraftvärmeprod!$B$1:$AJ$550,MATCH(X$4,Kraftvärmeprod!$B$1:$AJ$1,0),FALSE)/1,0)-IFERROR(VLOOKUP($B417,'Slutlig allokering kvv'!$B$2:$AJ$550,MATCH(X$4,'Slutlig allokering kvv'!$B$1:$AJ$1,0),FALSE)/1,0)</f>
        <v>0</v>
      </c>
      <c r="Y417">
        <f>IFERROR(VLOOKUP($B417,Kraftvärmeprod!$B$1:$AJ$550,MATCH(Y$4,Kraftvärmeprod!$B$1:$AJ$1,0),FALSE)/1,0)-IFERROR(VLOOKUP($B417,'Slutlig allokering kvv'!$B$2:$AJ$550,MATCH(Y$4,'Slutlig allokering kvv'!$B$1:$AJ$1,0),FALSE)/1,0)</f>
        <v>0</v>
      </c>
      <c r="Z417">
        <f>IFERROR(VLOOKUP($B417,Kraftvärmeprod!$B$1:$AJ$550,MATCH(Z$4,Kraftvärmeprod!$B$1:$AJ$1,0),FALSE)/1,0)-IFERROR(VLOOKUP($B417,'Slutlig allokering kvv'!$B$2:$AJ$550,MATCH(Z$4,'Slutlig allokering kvv'!$B$1:$AJ$1,0),FALSE)/1,0)</f>
        <v>0</v>
      </c>
      <c r="AA417">
        <f>IFERROR(VLOOKUP($B417,Kraftvärmeprod!$B$1:$AJ$550,MATCH(AA$4,Kraftvärmeprod!$B$1:$AJ$1,0),FALSE)/1,0)-IFERROR(VLOOKUP($B417,'Slutlig allokering kvv'!$B$2:$AJ$550,MATCH(AA$4,'Slutlig allokering kvv'!$B$1:$AJ$1,0),FALSE)/1,0)</f>
        <v>0</v>
      </c>
      <c r="AB417">
        <f>IFERROR(VLOOKUP($B417,Kraftvärmeprod!$B$1:$AJ$550,MATCH(AB$4,Kraftvärmeprod!$B$1:$AJ$1,0),FALSE)/1,0)-IFERROR(VLOOKUP($B417,'Slutlig allokering kvv'!$B$2:$AJ$550,MATCH(AB$4,'Slutlig allokering kvv'!$B$1:$AJ$1,0),FALSE)/1,0)</f>
        <v>0</v>
      </c>
      <c r="AC417">
        <f>IFERROR(VLOOKUP($B417,Kraftvärmeprod!$B$1:$AJ$550,MATCH(AC$4,Kraftvärmeprod!$B$1:$AJ$1,0),FALSE)/1,0)-IFERROR(VLOOKUP($B417,'Slutlig allokering kvv'!$B$2:$AJ$550,MATCH(AC$4,'Slutlig allokering kvv'!$B$1:$AJ$1,0),FALSE)/1,0)</f>
        <v>0</v>
      </c>
      <c r="AD417">
        <f>IFERROR(VLOOKUP($B417,Miljö!$B$1:$E$471,MATCH("Hjälpel kraftvärme (GWh)",Miljö!$B$1:$E$1,0),FALSE)/1,0)-IFERROR(VLOOKUP($B417,'Slutlig allokering kvv'!$B$2:$AJ$550,MATCH(AD$4,'Slutlig allokering kvv'!$B$1:$AJ$1,0),FALSE)/1,0)</f>
        <v>0</v>
      </c>
      <c r="AH417">
        <f t="shared" si="12"/>
        <v>0</v>
      </c>
      <c r="AJ417">
        <f>IFERROR(VLOOKUP($B417,'Slutlig allokering kvv'!$B$2:$AX$550,MATCH("Summa slutlig allokerad tillförd energi (utan hjälpel och rökgaskondensering):",'Slutlig allokering kvv'!$B$1:$AX$1,0),FALSE)/1,"")</f>
        <v>0</v>
      </c>
      <c r="AL417" s="195" t="str">
        <f>IFERROR(1-VLOOKUP($B417,'Slutlig allokering kvv'!$B$2:$AX$550,MATCH("Andel av bränsle i kvv som allokerats till värme, exklusive rökgaskondensering och hjälpel",'Slutlig allokering kvv'!$B$1:$AX$1,0),FALSE),"")</f>
        <v/>
      </c>
      <c r="AN417" s="195" t="str">
        <f t="shared" si="13"/>
        <v/>
      </c>
    </row>
    <row r="418" spans="1:40" x14ac:dyDescent="0.25">
      <c r="A418" s="2" t="s">
        <v>602</v>
      </c>
      <c r="B418" s="2" t="s">
        <v>607</v>
      </c>
      <c r="C418">
        <f>IFERROR(VLOOKUP($B418,Kraftvärmeprod!$B$1:$AH$479,MATCH(C$4,Kraftvärmeprod!$B$1:$AG$1,0),FALSE)/1,"")</f>
        <v>11.308999999999999</v>
      </c>
      <c r="D418">
        <f>IFERROR(VLOOKUP($B418,Kraftvärmeprod!$B$1:$AH$479,MATCH(D$4,Kraftvärmeprod!$B$1:$AG$1,0),FALSE)/1,"")</f>
        <v>1.2050000000000001</v>
      </c>
      <c r="F418">
        <f>IFERROR(VLOOKUP($B418,Kraftvärmeprod!$B$1:$AJ$550,MATCH(F$4,Kraftvärmeprod!$B$1:$AJ$1,0),FALSE)/1,0)-IFERROR(VLOOKUP($B418,'Slutlig allokering kvv'!$B$2:$AJ$550,MATCH(F$4,'Slutlig allokering kvv'!$B$1:$AJ$1,0),FALSE)/1,0)</f>
        <v>0</v>
      </c>
      <c r="G418">
        <f>IFERROR(VLOOKUP($B418,Kraftvärmeprod!$B$1:$AJ$550,MATCH(G$4,Kraftvärmeprod!$B$1:$AJ$1,0),FALSE)/1,0)-IFERROR(VLOOKUP($B418,'Slutlig allokering kvv'!$B$2:$AJ$550,MATCH(G$4,'Slutlig allokering kvv'!$B$1:$AJ$1,0),FALSE)/1,0)</f>
        <v>0</v>
      </c>
      <c r="H418">
        <f>IFERROR(VLOOKUP($B418,Kraftvärmeprod!$B$1:$AJ$550,MATCH(H$4,Kraftvärmeprod!$B$1:$AJ$1,0),FALSE)/1,0)-IFERROR(VLOOKUP($B418,'Slutlig allokering kvv'!$B$2:$AJ$550,MATCH(H$4,'Slutlig allokering kvv'!$B$1:$AJ$1,0),FALSE)/1,0)</f>
        <v>0</v>
      </c>
      <c r="I418">
        <f>IFERROR(VLOOKUP($B418,Kraftvärmeprod!$B$1:$AJ$550,MATCH(I$4,Kraftvärmeprod!$B$1:$AJ$1,0),FALSE)/1,0)-IFERROR(VLOOKUP($B418,'Slutlig allokering kvv'!$B$2:$AJ$550,MATCH(I$4,'Slutlig allokering kvv'!$B$1:$AJ$1,0),FALSE)/1,0)</f>
        <v>0</v>
      </c>
      <c r="J418">
        <f>IFERROR(VLOOKUP($B418,Kraftvärmeprod!$B$1:$AJ$550,MATCH(J$4,Kraftvärmeprod!$B$1:$AJ$1,0),FALSE)/1,0)-IFERROR(VLOOKUP($B418,'Slutlig allokering kvv'!$B$2:$AJ$550,MATCH(J$4,'Slutlig allokering kvv'!$B$1:$AJ$1,0),FALSE)/1,0)</f>
        <v>0</v>
      </c>
      <c r="K418">
        <f>IFERROR(VLOOKUP($B418,Kraftvärmeprod!$B$1:$AJ$550,MATCH(K$4,Kraftvärmeprod!$B$1:$AJ$1,0),FALSE)/1,0)-IFERROR(VLOOKUP($B418,'Slutlig allokering kvv'!$B$2:$AJ$550,MATCH(K$4,'Slutlig allokering kvv'!$B$1:$AJ$1,0),FALSE)/1,0)</f>
        <v>0</v>
      </c>
      <c r="L418">
        <f>IFERROR(VLOOKUP($B418,Kraftvärmeprod!$B$1:$AJ$550,MATCH(L$4,Kraftvärmeprod!$B$1:$AJ$1,0),FALSE)/1,0)-IFERROR(VLOOKUP($B418,'Slutlig allokering kvv'!$B$2:$AJ$550,MATCH(L$4,'Slutlig allokering kvv'!$B$1:$AJ$1,0),FALSE)/1,0)</f>
        <v>0</v>
      </c>
      <c r="M418">
        <f>IFERROR(VLOOKUP($B418,Kraftvärmeprod!$B$1:$AJ$550,MATCH(M$4,Kraftvärmeprod!$B$1:$AJ$1,0),FALSE)/1,0)-IFERROR(VLOOKUP($B418,'Slutlig allokering kvv'!$B$2:$AJ$550,MATCH(M$4,'Slutlig allokering kvv'!$B$1:$AJ$1,0),FALSE)/1,0)</f>
        <v>0</v>
      </c>
      <c r="N418">
        <f>IFERROR(VLOOKUP($B418,Kraftvärmeprod!$B$1:$AJ$550,MATCH(N$4,Kraftvärmeprod!$B$1:$AJ$1,0),FALSE)/1,0)-IFERROR(VLOOKUP($B418,'Slutlig allokering kvv'!$B$2:$AJ$550,MATCH(N$4,'Slutlig allokering kvv'!$B$1:$AJ$1,0),FALSE)/1,0)</f>
        <v>1.05124</v>
      </c>
      <c r="O418">
        <f>IFERROR(VLOOKUP($B418,Kraftvärmeprod!$B$1:$AJ$550,MATCH(O$4,Kraftvärmeprod!$B$1:$AJ$1,0),FALSE)/1,0)-IFERROR(VLOOKUP($B418,'Slutlig allokering kvv'!$B$2:$AJ$550,MATCH(O$4,'Slutlig allokering kvv'!$B$1:$AJ$1,0),FALSE)/1,0)</f>
        <v>1.9338199999999999</v>
      </c>
      <c r="P418">
        <f>IFERROR(VLOOKUP($B418,Kraftvärmeprod!$B$1:$AJ$550,MATCH(P$4,Kraftvärmeprod!$B$1:$AJ$1,0),FALSE)/1,0)-IFERROR(VLOOKUP($B418,'Slutlig allokering kvv'!$B$2:$AJ$550,MATCH(P$4,'Slutlig allokering kvv'!$B$1:$AJ$1,0),FALSE)/1,0)</f>
        <v>0</v>
      </c>
      <c r="Q418">
        <f>IFERROR(VLOOKUP($B418,Kraftvärmeprod!$B$1:$AJ$550,MATCH(Q$4,Kraftvärmeprod!$B$1:$AJ$1,0),FALSE)/1,0)-IFERROR(VLOOKUP($B418,'Slutlig allokering kvv'!$B$2:$AJ$550,MATCH(Q$4,'Slutlig allokering kvv'!$B$1:$AJ$1,0),FALSE)/1,0)</f>
        <v>0</v>
      </c>
      <c r="R418">
        <f>IFERROR(VLOOKUP($B418,Kraftvärmeprod!$B$1:$AJ$550,MATCH(R$4,Kraftvärmeprod!$B$1:$AJ$1,0),FALSE)/1,0)-IFERROR(VLOOKUP($B418,'Slutlig allokering kvv'!$B$2:$AJ$550,MATCH(R$4,'Slutlig allokering kvv'!$B$1:$AJ$1,0),FALSE)/1,0)</f>
        <v>0</v>
      </c>
      <c r="S418">
        <f>IFERROR(VLOOKUP($B418,Kraftvärmeprod!$B$1:$AJ$550,MATCH(S$4,Kraftvärmeprod!$B$1:$AJ$1,0),FALSE)/1,0)-IFERROR(VLOOKUP($B418,'Slutlig allokering kvv'!$B$2:$AJ$550,MATCH(S$4,'Slutlig allokering kvv'!$B$1:$AJ$1,0),FALSE)/1,0)</f>
        <v>0</v>
      </c>
      <c r="T418">
        <f>IFERROR(VLOOKUP($B418,Kraftvärmeprod!$B$1:$AJ$550,MATCH(T$4,Kraftvärmeprod!$B$1:$AJ$1,0),FALSE)/1,0)-IFERROR(VLOOKUP($B418,'Slutlig allokering kvv'!$B$2:$AJ$550,MATCH(T$4,'Slutlig allokering kvv'!$B$1:$AJ$1,0),FALSE)/1,0)</f>
        <v>0</v>
      </c>
      <c r="U418">
        <f>IFERROR(VLOOKUP($B418,Kraftvärmeprod!$B$1:$AJ$550,MATCH(U$4,Kraftvärmeprod!$B$1:$AJ$1,0),FALSE)/1,0)-IFERROR(VLOOKUP($B418,'Slutlig allokering kvv'!$B$2:$AJ$550,MATCH(U$4,'Slutlig allokering kvv'!$B$1:$AJ$1,0),FALSE)/1,0)</f>
        <v>0</v>
      </c>
      <c r="V418">
        <f>IFERROR(VLOOKUP($B418,Kraftvärmeprod!$B$1:$AJ$550,MATCH(V$4,Kraftvärmeprod!$B$1:$AJ$1,0),FALSE)/1,0)-IFERROR(VLOOKUP($B418,'Slutlig allokering kvv'!$B$2:$AJ$550,MATCH(V$4,'Slutlig allokering kvv'!$B$1:$AJ$1,0),FALSE)/1,0)</f>
        <v>0</v>
      </c>
      <c r="W418">
        <f>IFERROR(VLOOKUP($B418,Kraftvärmeprod!$B$1:$AJ$550,MATCH(W$4,Kraftvärmeprod!$B$1:$AJ$1,0),FALSE)/1,0)-IFERROR(VLOOKUP($B418,'Slutlig allokering kvv'!$B$2:$AJ$550,MATCH(W$4,'Slutlig allokering kvv'!$B$1:$AJ$1,0),FALSE)/1,0)</f>
        <v>0</v>
      </c>
      <c r="X418">
        <f>IFERROR(VLOOKUP($B418,Kraftvärmeprod!$B$1:$AJ$550,MATCH(X$4,Kraftvärmeprod!$B$1:$AJ$1,0),FALSE)/1,0)-IFERROR(VLOOKUP($B418,'Slutlig allokering kvv'!$B$2:$AJ$550,MATCH(X$4,'Slutlig allokering kvv'!$B$1:$AJ$1,0),FALSE)/1,0)</f>
        <v>0</v>
      </c>
      <c r="Y418">
        <f>IFERROR(VLOOKUP($B418,Kraftvärmeprod!$B$1:$AJ$550,MATCH(Y$4,Kraftvärmeprod!$B$1:$AJ$1,0),FALSE)/1,0)-IFERROR(VLOOKUP($B418,'Slutlig allokering kvv'!$B$2:$AJ$550,MATCH(Y$4,'Slutlig allokering kvv'!$B$1:$AJ$1,0),FALSE)/1,0)</f>
        <v>0</v>
      </c>
      <c r="Z418">
        <f>IFERROR(VLOOKUP($B418,Kraftvärmeprod!$B$1:$AJ$550,MATCH(Z$4,Kraftvärmeprod!$B$1:$AJ$1,0),FALSE)/1,0)-IFERROR(VLOOKUP($B418,'Slutlig allokering kvv'!$B$2:$AJ$550,MATCH(Z$4,'Slutlig allokering kvv'!$B$1:$AJ$1,0),FALSE)/1,0)</f>
        <v>0</v>
      </c>
      <c r="AA418">
        <f>IFERROR(VLOOKUP($B418,Kraftvärmeprod!$B$1:$AJ$550,MATCH(AA$4,Kraftvärmeprod!$B$1:$AJ$1,0),FALSE)/1,0)-IFERROR(VLOOKUP($B418,'Slutlig allokering kvv'!$B$2:$AJ$550,MATCH(AA$4,'Slutlig allokering kvv'!$B$1:$AJ$1,0),FALSE)/1,0)</f>
        <v>0</v>
      </c>
      <c r="AB418">
        <f>IFERROR(VLOOKUP($B418,Kraftvärmeprod!$B$1:$AJ$550,MATCH(AB$4,Kraftvärmeprod!$B$1:$AJ$1,0),FALSE)/1,0)-IFERROR(VLOOKUP($B418,'Slutlig allokering kvv'!$B$2:$AJ$550,MATCH(AB$4,'Slutlig allokering kvv'!$B$1:$AJ$1,0),FALSE)/1,0)</f>
        <v>0</v>
      </c>
      <c r="AC418">
        <f>IFERROR(VLOOKUP($B418,Kraftvärmeprod!$B$1:$AJ$550,MATCH(AC$4,Kraftvärmeprod!$B$1:$AJ$1,0),FALSE)/1,0)-IFERROR(VLOOKUP($B418,'Slutlig allokering kvv'!$B$2:$AJ$550,MATCH(AC$4,'Slutlig allokering kvv'!$B$1:$AJ$1,0),FALSE)/1,0)</f>
        <v>0</v>
      </c>
      <c r="AD418">
        <f>IFERROR(VLOOKUP($B418,Miljö!$B$1:$E$471,MATCH("Hjälpel kraftvärme (GWh)",Miljö!$B$1:$E$1,0),FALSE)/1,0)-IFERROR(VLOOKUP($B418,'Slutlig allokering kvv'!$B$2:$AJ$550,MATCH(AD$4,'Slutlig allokering kvv'!$B$1:$AJ$1,0),FALSE)/1,0)</f>
        <v>7.9544000000000004E-2</v>
      </c>
      <c r="AH418">
        <f t="shared" si="12"/>
        <v>2.9850599999999998</v>
      </c>
      <c r="AJ418">
        <f>IFERROR(VLOOKUP($B418,'Slutlig allokering kvv'!$B$2:$AX$550,MATCH("Summa slutlig allokerad tillförd energi (utan hjälpel och rökgaskondensering):",'Slutlig allokering kvv'!$B$1:$AX$1,0),FALSE)/1,"")</f>
        <v>10.749939999999999</v>
      </c>
      <c r="AL418" s="195">
        <f>IFERROR(1-VLOOKUP($B418,'Slutlig allokering kvv'!$B$2:$AX$550,MATCH("Andel av bränsle i kvv som allokerats till värme, exklusive rökgaskondensering och hjälpel",'Slutlig allokering kvv'!$B$1:$AX$1,0),FALSE),"")</f>
        <v>0.21733236257735722</v>
      </c>
      <c r="AN418" s="195">
        <f t="shared" si="13"/>
        <v>0.21733236257735711</v>
      </c>
    </row>
    <row r="419" spans="1:40" x14ac:dyDescent="0.25">
      <c r="A419" s="2" t="s">
        <v>602</v>
      </c>
      <c r="B419" s="2" t="s">
        <v>608</v>
      </c>
      <c r="C419">
        <f>IFERROR(VLOOKUP($B419,Kraftvärmeprod!$B$1:$AH$479,MATCH(C$4,Kraftvärmeprod!$B$1:$AG$1,0),FALSE)/1,"")</f>
        <v>94.119</v>
      </c>
      <c r="D419">
        <f>IFERROR(VLOOKUP($B419,Kraftvärmeprod!$B$1:$AH$479,MATCH(D$4,Kraftvärmeprod!$B$1:$AG$1,0),FALSE)/1,"")</f>
        <v>24.053000000000001</v>
      </c>
      <c r="F419">
        <f>IFERROR(VLOOKUP($B419,Kraftvärmeprod!$B$1:$AJ$550,MATCH(F$4,Kraftvärmeprod!$B$1:$AJ$1,0),FALSE)/1,0)-IFERROR(VLOOKUP($B419,'Slutlig allokering kvv'!$B$2:$AJ$550,MATCH(F$4,'Slutlig allokering kvv'!$B$1:$AJ$1,0),FALSE)/1,0)</f>
        <v>0</v>
      </c>
      <c r="G419">
        <f>IFERROR(VLOOKUP($B419,Kraftvärmeprod!$B$1:$AJ$550,MATCH(G$4,Kraftvärmeprod!$B$1:$AJ$1,0),FALSE)/1,0)-IFERROR(VLOOKUP($B419,'Slutlig allokering kvv'!$B$2:$AJ$550,MATCH(G$4,'Slutlig allokering kvv'!$B$1:$AJ$1,0),FALSE)/1,0)</f>
        <v>0</v>
      </c>
      <c r="H419">
        <f>IFERROR(VLOOKUP($B419,Kraftvärmeprod!$B$1:$AJ$550,MATCH(H$4,Kraftvärmeprod!$B$1:$AJ$1,0),FALSE)/1,0)-IFERROR(VLOOKUP($B419,'Slutlig allokering kvv'!$B$2:$AJ$550,MATCH(H$4,'Slutlig allokering kvv'!$B$1:$AJ$1,0),FALSE)/1,0)</f>
        <v>0</v>
      </c>
      <c r="I419">
        <f>IFERROR(VLOOKUP($B419,Kraftvärmeprod!$B$1:$AJ$550,MATCH(I$4,Kraftvärmeprod!$B$1:$AJ$1,0),FALSE)/1,0)-IFERROR(VLOOKUP($B419,'Slutlig allokering kvv'!$B$2:$AJ$550,MATCH(I$4,'Slutlig allokering kvv'!$B$1:$AJ$1,0),FALSE)/1,0)</f>
        <v>0</v>
      </c>
      <c r="J419">
        <f>IFERROR(VLOOKUP($B419,Kraftvärmeprod!$B$1:$AJ$550,MATCH(J$4,Kraftvärmeprod!$B$1:$AJ$1,0),FALSE)/1,0)-IFERROR(VLOOKUP($B419,'Slutlig allokering kvv'!$B$2:$AJ$550,MATCH(J$4,'Slutlig allokering kvv'!$B$1:$AJ$1,0),FALSE)/1,0)</f>
        <v>0</v>
      </c>
      <c r="K419">
        <f>IFERROR(VLOOKUP($B419,Kraftvärmeprod!$B$1:$AJ$550,MATCH(K$4,Kraftvärmeprod!$B$1:$AJ$1,0),FALSE)/1,0)-IFERROR(VLOOKUP($B419,'Slutlig allokering kvv'!$B$2:$AJ$550,MATCH(K$4,'Slutlig allokering kvv'!$B$1:$AJ$1,0),FALSE)/1,0)</f>
        <v>0</v>
      </c>
      <c r="L419">
        <f>IFERROR(VLOOKUP($B419,Kraftvärmeprod!$B$1:$AJ$550,MATCH(L$4,Kraftvärmeprod!$B$1:$AJ$1,0),FALSE)/1,0)-IFERROR(VLOOKUP($B419,'Slutlig allokering kvv'!$B$2:$AJ$550,MATCH(L$4,'Slutlig allokering kvv'!$B$1:$AJ$1,0),FALSE)/1,0)</f>
        <v>2.9102600000000001</v>
      </c>
      <c r="M419">
        <f>IFERROR(VLOOKUP($B419,Kraftvärmeprod!$B$1:$AJ$550,MATCH(M$4,Kraftvärmeprod!$B$1:$AJ$1,0),FALSE)/1,0)-IFERROR(VLOOKUP($B419,'Slutlig allokering kvv'!$B$2:$AJ$550,MATCH(M$4,'Slutlig allokering kvv'!$B$1:$AJ$1,0),FALSE)/1,0)</f>
        <v>30.082000000000001</v>
      </c>
      <c r="N419">
        <f>IFERROR(VLOOKUP($B419,Kraftvärmeprod!$B$1:$AJ$550,MATCH(N$4,Kraftvärmeprod!$B$1:$AJ$1,0),FALSE)/1,0)-IFERROR(VLOOKUP($B419,'Slutlig allokering kvv'!$B$2:$AJ$550,MATCH(N$4,'Slutlig allokering kvv'!$B$1:$AJ$1,0),FALSE)/1,0)</f>
        <v>2.8483000000000001</v>
      </c>
      <c r="O419">
        <f>IFERROR(VLOOKUP($B419,Kraftvärmeprod!$B$1:$AJ$550,MATCH(O$4,Kraftvärmeprod!$B$1:$AJ$1,0),FALSE)/1,0)-IFERROR(VLOOKUP($B419,'Slutlig allokering kvv'!$B$2:$AJ$550,MATCH(O$4,'Slutlig allokering kvv'!$B$1:$AJ$1,0),FALSE)/1,0)</f>
        <v>18.3123</v>
      </c>
      <c r="P419">
        <f>IFERROR(VLOOKUP($B419,Kraftvärmeprod!$B$1:$AJ$550,MATCH(P$4,Kraftvärmeprod!$B$1:$AJ$1,0),FALSE)/1,0)-IFERROR(VLOOKUP($B419,'Slutlig allokering kvv'!$B$2:$AJ$550,MATCH(P$4,'Slutlig allokering kvv'!$B$1:$AJ$1,0),FALSE)/1,0)</f>
        <v>0</v>
      </c>
      <c r="Q419">
        <f>IFERROR(VLOOKUP($B419,Kraftvärmeprod!$B$1:$AJ$550,MATCH(Q$4,Kraftvärmeprod!$B$1:$AJ$1,0),FALSE)/1,0)-IFERROR(VLOOKUP($B419,'Slutlig allokering kvv'!$B$2:$AJ$550,MATCH(Q$4,'Slutlig allokering kvv'!$B$1:$AJ$1,0),FALSE)/1,0)</f>
        <v>1.1793000000000002</v>
      </c>
      <c r="R419">
        <f>IFERROR(VLOOKUP($B419,Kraftvärmeprod!$B$1:$AJ$550,MATCH(R$4,Kraftvärmeprod!$B$1:$AJ$1,0),FALSE)/1,0)-IFERROR(VLOOKUP($B419,'Slutlig allokering kvv'!$B$2:$AJ$550,MATCH(R$4,'Slutlig allokering kvv'!$B$1:$AJ$1,0),FALSE)/1,0)</f>
        <v>0</v>
      </c>
      <c r="S419">
        <f>IFERROR(VLOOKUP($B419,Kraftvärmeprod!$B$1:$AJ$550,MATCH(S$4,Kraftvärmeprod!$B$1:$AJ$1,0),FALSE)/1,0)-IFERROR(VLOOKUP($B419,'Slutlig allokering kvv'!$B$2:$AJ$550,MATCH(S$4,'Slutlig allokering kvv'!$B$1:$AJ$1,0),FALSE)/1,0)</f>
        <v>0</v>
      </c>
      <c r="T419">
        <f>IFERROR(VLOOKUP($B419,Kraftvärmeprod!$B$1:$AJ$550,MATCH(T$4,Kraftvärmeprod!$B$1:$AJ$1,0),FALSE)/1,0)-IFERROR(VLOOKUP($B419,'Slutlig allokering kvv'!$B$2:$AJ$550,MATCH(T$4,'Slutlig allokering kvv'!$B$1:$AJ$1,0),FALSE)/1,0)</f>
        <v>0</v>
      </c>
      <c r="U419">
        <f>IFERROR(VLOOKUP($B419,Kraftvärmeprod!$B$1:$AJ$550,MATCH(U$4,Kraftvärmeprod!$B$1:$AJ$1,0),FALSE)/1,0)-IFERROR(VLOOKUP($B419,'Slutlig allokering kvv'!$B$2:$AJ$550,MATCH(U$4,'Slutlig allokering kvv'!$B$1:$AJ$1,0),FALSE)/1,0)</f>
        <v>0</v>
      </c>
      <c r="V419">
        <f>IFERROR(VLOOKUP($B419,Kraftvärmeprod!$B$1:$AJ$550,MATCH(V$4,Kraftvärmeprod!$B$1:$AJ$1,0),FALSE)/1,0)-IFERROR(VLOOKUP($B419,'Slutlig allokering kvv'!$B$2:$AJ$550,MATCH(V$4,'Slutlig allokering kvv'!$B$1:$AJ$1,0),FALSE)/1,0)</f>
        <v>0</v>
      </c>
      <c r="W419">
        <f>IFERROR(VLOOKUP($B419,Kraftvärmeprod!$B$1:$AJ$550,MATCH(W$4,Kraftvärmeprod!$B$1:$AJ$1,0),FALSE)/1,0)-IFERROR(VLOOKUP($B419,'Slutlig allokering kvv'!$B$2:$AJ$550,MATCH(W$4,'Slutlig allokering kvv'!$B$1:$AJ$1,0),FALSE)/1,0)</f>
        <v>0</v>
      </c>
      <c r="X419">
        <f>IFERROR(VLOOKUP($B419,Kraftvärmeprod!$B$1:$AJ$550,MATCH(X$4,Kraftvärmeprod!$B$1:$AJ$1,0),FALSE)/1,0)-IFERROR(VLOOKUP($B419,'Slutlig allokering kvv'!$B$2:$AJ$550,MATCH(X$4,'Slutlig allokering kvv'!$B$1:$AJ$1,0),FALSE)/1,0)</f>
        <v>0</v>
      </c>
      <c r="Y419">
        <f>IFERROR(VLOOKUP($B419,Kraftvärmeprod!$B$1:$AJ$550,MATCH(Y$4,Kraftvärmeprod!$B$1:$AJ$1,0),FALSE)/1,0)-IFERROR(VLOOKUP($B419,'Slutlig allokering kvv'!$B$2:$AJ$550,MATCH(Y$4,'Slutlig allokering kvv'!$B$1:$AJ$1,0),FALSE)/1,0)</f>
        <v>0</v>
      </c>
      <c r="Z419">
        <f>IFERROR(VLOOKUP($B419,Kraftvärmeprod!$B$1:$AJ$550,MATCH(Z$4,Kraftvärmeprod!$B$1:$AJ$1,0),FALSE)/1,0)-IFERROR(VLOOKUP($B419,'Slutlig allokering kvv'!$B$2:$AJ$550,MATCH(Z$4,'Slutlig allokering kvv'!$B$1:$AJ$1,0),FALSE)/1,0)</f>
        <v>0</v>
      </c>
      <c r="AA419">
        <f>IFERROR(VLOOKUP($B419,Kraftvärmeprod!$B$1:$AJ$550,MATCH(AA$4,Kraftvärmeprod!$B$1:$AJ$1,0),FALSE)/1,0)-IFERROR(VLOOKUP($B419,'Slutlig allokering kvv'!$B$2:$AJ$550,MATCH(AA$4,'Slutlig allokering kvv'!$B$1:$AJ$1,0),FALSE)/1,0)</f>
        <v>0</v>
      </c>
      <c r="AB419">
        <f>IFERROR(VLOOKUP($B419,Kraftvärmeprod!$B$1:$AJ$550,MATCH(AB$4,Kraftvärmeprod!$B$1:$AJ$1,0),FALSE)/1,0)-IFERROR(VLOOKUP($B419,'Slutlig allokering kvv'!$B$2:$AJ$550,MATCH(AB$4,'Slutlig allokering kvv'!$B$1:$AJ$1,0),FALSE)/1,0)</f>
        <v>1.4823399999999998</v>
      </c>
      <c r="AC419">
        <f>IFERROR(VLOOKUP($B419,Kraftvärmeprod!$B$1:$AJ$550,MATCH(AC$4,Kraftvärmeprod!$B$1:$AJ$1,0),FALSE)/1,0)-IFERROR(VLOOKUP($B419,'Slutlig allokering kvv'!$B$2:$AJ$550,MATCH(AC$4,'Slutlig allokering kvv'!$B$1:$AJ$1,0),FALSE)/1,0)</f>
        <v>0</v>
      </c>
      <c r="AD419">
        <f>IFERROR(VLOOKUP($B419,Miljö!$B$1:$E$471,MATCH("Hjälpel kraftvärme (GWh)",Miljö!$B$1:$E$1,0),FALSE)/1,0)-IFERROR(VLOOKUP($B419,'Slutlig allokering kvv'!$B$2:$AJ$550,MATCH(AD$4,'Slutlig allokering kvv'!$B$1:$AJ$1,0),FALSE)/1,0)</f>
        <v>2.0929500000000001</v>
      </c>
      <c r="AH419">
        <f t="shared" si="12"/>
        <v>56.814500000000002</v>
      </c>
      <c r="AJ419">
        <f>IFERROR(VLOOKUP($B419,'Slutlig allokering kvv'!$B$2:$AX$550,MATCH("Summa slutlig allokerad tillförd energi (utan hjälpel och rökgaskondensering):",'Slutlig allokering kvv'!$B$1:$AX$1,0),FALSE)/1,"")</f>
        <v>85.618499999999997</v>
      </c>
      <c r="AL419" s="195">
        <f>IFERROR(1-VLOOKUP($B419,'Slutlig allokering kvv'!$B$2:$AX$550,MATCH("Andel av bränsle i kvv som allokerats till värme, exklusive rökgaskondensering och hjälpel",'Slutlig allokering kvv'!$B$1:$AX$1,0),FALSE),"")</f>
        <v>0.39888579191619922</v>
      </c>
      <c r="AN419" s="195">
        <f t="shared" si="13"/>
        <v>0.39888579191619922</v>
      </c>
    </row>
    <row r="420" spans="1:40" x14ac:dyDescent="0.25">
      <c r="A420" s="2" t="s">
        <v>602</v>
      </c>
      <c r="B420" s="2" t="s">
        <v>609</v>
      </c>
      <c r="C420" t="str">
        <f>IFERROR(VLOOKUP($B420,Kraftvärmeprod!$B$1:$AH$479,MATCH(C$4,Kraftvärmeprod!$B$1:$AG$1,0),FALSE)/1,"")</f>
        <v/>
      </c>
      <c r="D420" t="str">
        <f>IFERROR(VLOOKUP($B420,Kraftvärmeprod!$B$1:$AH$479,MATCH(D$4,Kraftvärmeprod!$B$1:$AG$1,0),FALSE)/1,"")</f>
        <v/>
      </c>
      <c r="F420">
        <f>IFERROR(VLOOKUP($B420,Kraftvärmeprod!$B$1:$AJ$550,MATCH(F$4,Kraftvärmeprod!$B$1:$AJ$1,0),FALSE)/1,0)-IFERROR(VLOOKUP($B420,'Slutlig allokering kvv'!$B$2:$AJ$550,MATCH(F$4,'Slutlig allokering kvv'!$B$1:$AJ$1,0),FALSE)/1,0)</f>
        <v>0</v>
      </c>
      <c r="G420">
        <f>IFERROR(VLOOKUP($B420,Kraftvärmeprod!$B$1:$AJ$550,MATCH(G$4,Kraftvärmeprod!$B$1:$AJ$1,0),FALSE)/1,0)-IFERROR(VLOOKUP($B420,'Slutlig allokering kvv'!$B$2:$AJ$550,MATCH(G$4,'Slutlig allokering kvv'!$B$1:$AJ$1,0),FALSE)/1,0)</f>
        <v>0</v>
      </c>
      <c r="H420">
        <f>IFERROR(VLOOKUP($B420,Kraftvärmeprod!$B$1:$AJ$550,MATCH(H$4,Kraftvärmeprod!$B$1:$AJ$1,0),FALSE)/1,0)-IFERROR(VLOOKUP($B420,'Slutlig allokering kvv'!$B$2:$AJ$550,MATCH(H$4,'Slutlig allokering kvv'!$B$1:$AJ$1,0),FALSE)/1,0)</f>
        <v>0</v>
      </c>
      <c r="I420">
        <f>IFERROR(VLOOKUP($B420,Kraftvärmeprod!$B$1:$AJ$550,MATCH(I$4,Kraftvärmeprod!$B$1:$AJ$1,0),FALSE)/1,0)-IFERROR(VLOOKUP($B420,'Slutlig allokering kvv'!$B$2:$AJ$550,MATCH(I$4,'Slutlig allokering kvv'!$B$1:$AJ$1,0),FALSE)/1,0)</f>
        <v>0</v>
      </c>
      <c r="J420">
        <f>IFERROR(VLOOKUP($B420,Kraftvärmeprod!$B$1:$AJ$550,MATCH(J$4,Kraftvärmeprod!$B$1:$AJ$1,0),FALSE)/1,0)-IFERROR(VLOOKUP($B420,'Slutlig allokering kvv'!$B$2:$AJ$550,MATCH(J$4,'Slutlig allokering kvv'!$B$1:$AJ$1,0),FALSE)/1,0)</f>
        <v>0</v>
      </c>
      <c r="K420">
        <f>IFERROR(VLOOKUP($B420,Kraftvärmeprod!$B$1:$AJ$550,MATCH(K$4,Kraftvärmeprod!$B$1:$AJ$1,0),FALSE)/1,0)-IFERROR(VLOOKUP($B420,'Slutlig allokering kvv'!$B$2:$AJ$550,MATCH(K$4,'Slutlig allokering kvv'!$B$1:$AJ$1,0),FALSE)/1,0)</f>
        <v>0</v>
      </c>
      <c r="L420">
        <f>IFERROR(VLOOKUP($B420,Kraftvärmeprod!$B$1:$AJ$550,MATCH(L$4,Kraftvärmeprod!$B$1:$AJ$1,0),FALSE)/1,0)-IFERROR(VLOOKUP($B420,'Slutlig allokering kvv'!$B$2:$AJ$550,MATCH(L$4,'Slutlig allokering kvv'!$B$1:$AJ$1,0),FALSE)/1,0)</f>
        <v>0</v>
      </c>
      <c r="M420">
        <f>IFERROR(VLOOKUP($B420,Kraftvärmeprod!$B$1:$AJ$550,MATCH(M$4,Kraftvärmeprod!$B$1:$AJ$1,0),FALSE)/1,0)-IFERROR(VLOOKUP($B420,'Slutlig allokering kvv'!$B$2:$AJ$550,MATCH(M$4,'Slutlig allokering kvv'!$B$1:$AJ$1,0),FALSE)/1,0)</f>
        <v>0</v>
      </c>
      <c r="N420">
        <f>IFERROR(VLOOKUP($B420,Kraftvärmeprod!$B$1:$AJ$550,MATCH(N$4,Kraftvärmeprod!$B$1:$AJ$1,0),FALSE)/1,0)-IFERROR(VLOOKUP($B420,'Slutlig allokering kvv'!$B$2:$AJ$550,MATCH(N$4,'Slutlig allokering kvv'!$B$1:$AJ$1,0),FALSE)/1,0)</f>
        <v>0</v>
      </c>
      <c r="O420">
        <f>IFERROR(VLOOKUP($B420,Kraftvärmeprod!$B$1:$AJ$550,MATCH(O$4,Kraftvärmeprod!$B$1:$AJ$1,0),FALSE)/1,0)-IFERROR(VLOOKUP($B420,'Slutlig allokering kvv'!$B$2:$AJ$550,MATCH(O$4,'Slutlig allokering kvv'!$B$1:$AJ$1,0),FALSE)/1,0)</f>
        <v>0</v>
      </c>
      <c r="P420">
        <f>IFERROR(VLOOKUP($B420,Kraftvärmeprod!$B$1:$AJ$550,MATCH(P$4,Kraftvärmeprod!$B$1:$AJ$1,0),FALSE)/1,0)-IFERROR(VLOOKUP($B420,'Slutlig allokering kvv'!$B$2:$AJ$550,MATCH(P$4,'Slutlig allokering kvv'!$B$1:$AJ$1,0),FALSE)/1,0)</f>
        <v>0</v>
      </c>
      <c r="Q420">
        <f>IFERROR(VLOOKUP($B420,Kraftvärmeprod!$B$1:$AJ$550,MATCH(Q$4,Kraftvärmeprod!$B$1:$AJ$1,0),FALSE)/1,0)-IFERROR(VLOOKUP($B420,'Slutlig allokering kvv'!$B$2:$AJ$550,MATCH(Q$4,'Slutlig allokering kvv'!$B$1:$AJ$1,0),FALSE)/1,0)</f>
        <v>0</v>
      </c>
      <c r="R420">
        <f>IFERROR(VLOOKUP($B420,Kraftvärmeprod!$B$1:$AJ$550,MATCH(R$4,Kraftvärmeprod!$B$1:$AJ$1,0),FALSE)/1,0)-IFERROR(VLOOKUP($B420,'Slutlig allokering kvv'!$B$2:$AJ$550,MATCH(R$4,'Slutlig allokering kvv'!$B$1:$AJ$1,0),FALSE)/1,0)</f>
        <v>0</v>
      </c>
      <c r="S420">
        <f>IFERROR(VLOOKUP($B420,Kraftvärmeprod!$B$1:$AJ$550,MATCH(S$4,Kraftvärmeprod!$B$1:$AJ$1,0),FALSE)/1,0)-IFERROR(VLOOKUP($B420,'Slutlig allokering kvv'!$B$2:$AJ$550,MATCH(S$4,'Slutlig allokering kvv'!$B$1:$AJ$1,0),FALSE)/1,0)</f>
        <v>0</v>
      </c>
      <c r="T420">
        <f>IFERROR(VLOOKUP($B420,Kraftvärmeprod!$B$1:$AJ$550,MATCH(T$4,Kraftvärmeprod!$B$1:$AJ$1,0),FALSE)/1,0)-IFERROR(VLOOKUP($B420,'Slutlig allokering kvv'!$B$2:$AJ$550,MATCH(T$4,'Slutlig allokering kvv'!$B$1:$AJ$1,0),FALSE)/1,0)</f>
        <v>0</v>
      </c>
      <c r="U420">
        <f>IFERROR(VLOOKUP($B420,Kraftvärmeprod!$B$1:$AJ$550,MATCH(U$4,Kraftvärmeprod!$B$1:$AJ$1,0),FALSE)/1,0)-IFERROR(VLOOKUP($B420,'Slutlig allokering kvv'!$B$2:$AJ$550,MATCH(U$4,'Slutlig allokering kvv'!$B$1:$AJ$1,0),FALSE)/1,0)</f>
        <v>0</v>
      </c>
      <c r="V420">
        <f>IFERROR(VLOOKUP($B420,Kraftvärmeprod!$B$1:$AJ$550,MATCH(V$4,Kraftvärmeprod!$B$1:$AJ$1,0),FALSE)/1,0)-IFERROR(VLOOKUP($B420,'Slutlig allokering kvv'!$B$2:$AJ$550,MATCH(V$4,'Slutlig allokering kvv'!$B$1:$AJ$1,0),FALSE)/1,0)</f>
        <v>0</v>
      </c>
      <c r="W420">
        <f>IFERROR(VLOOKUP($B420,Kraftvärmeprod!$B$1:$AJ$550,MATCH(W$4,Kraftvärmeprod!$B$1:$AJ$1,0),FALSE)/1,0)-IFERROR(VLOOKUP($B420,'Slutlig allokering kvv'!$B$2:$AJ$550,MATCH(W$4,'Slutlig allokering kvv'!$B$1:$AJ$1,0),FALSE)/1,0)</f>
        <v>0</v>
      </c>
      <c r="X420">
        <f>IFERROR(VLOOKUP($B420,Kraftvärmeprod!$B$1:$AJ$550,MATCH(X$4,Kraftvärmeprod!$B$1:$AJ$1,0),FALSE)/1,0)-IFERROR(VLOOKUP($B420,'Slutlig allokering kvv'!$B$2:$AJ$550,MATCH(X$4,'Slutlig allokering kvv'!$B$1:$AJ$1,0),FALSE)/1,0)</f>
        <v>0</v>
      </c>
      <c r="Y420">
        <f>IFERROR(VLOOKUP($B420,Kraftvärmeprod!$B$1:$AJ$550,MATCH(Y$4,Kraftvärmeprod!$B$1:$AJ$1,0),FALSE)/1,0)-IFERROR(VLOOKUP($B420,'Slutlig allokering kvv'!$B$2:$AJ$550,MATCH(Y$4,'Slutlig allokering kvv'!$B$1:$AJ$1,0),FALSE)/1,0)</f>
        <v>0</v>
      </c>
      <c r="Z420">
        <f>IFERROR(VLOOKUP($B420,Kraftvärmeprod!$B$1:$AJ$550,MATCH(Z$4,Kraftvärmeprod!$B$1:$AJ$1,0),FALSE)/1,0)-IFERROR(VLOOKUP($B420,'Slutlig allokering kvv'!$B$2:$AJ$550,MATCH(Z$4,'Slutlig allokering kvv'!$B$1:$AJ$1,0),FALSE)/1,0)</f>
        <v>0</v>
      </c>
      <c r="AA420">
        <f>IFERROR(VLOOKUP($B420,Kraftvärmeprod!$B$1:$AJ$550,MATCH(AA$4,Kraftvärmeprod!$B$1:$AJ$1,0),FALSE)/1,0)-IFERROR(VLOOKUP($B420,'Slutlig allokering kvv'!$B$2:$AJ$550,MATCH(AA$4,'Slutlig allokering kvv'!$B$1:$AJ$1,0),FALSE)/1,0)</f>
        <v>0</v>
      </c>
      <c r="AB420">
        <f>IFERROR(VLOOKUP($B420,Kraftvärmeprod!$B$1:$AJ$550,MATCH(AB$4,Kraftvärmeprod!$B$1:$AJ$1,0),FALSE)/1,0)-IFERROR(VLOOKUP($B420,'Slutlig allokering kvv'!$B$2:$AJ$550,MATCH(AB$4,'Slutlig allokering kvv'!$B$1:$AJ$1,0),FALSE)/1,0)</f>
        <v>0</v>
      </c>
      <c r="AC420">
        <f>IFERROR(VLOOKUP($B420,Kraftvärmeprod!$B$1:$AJ$550,MATCH(AC$4,Kraftvärmeprod!$B$1:$AJ$1,0),FALSE)/1,0)-IFERROR(VLOOKUP($B420,'Slutlig allokering kvv'!$B$2:$AJ$550,MATCH(AC$4,'Slutlig allokering kvv'!$B$1:$AJ$1,0),FALSE)/1,0)</f>
        <v>0</v>
      </c>
      <c r="AD420">
        <f>IFERROR(VLOOKUP($B420,Miljö!$B$1:$E$471,MATCH("Hjälpel kraftvärme (GWh)",Miljö!$B$1:$E$1,0),FALSE)/1,0)-IFERROR(VLOOKUP($B420,'Slutlig allokering kvv'!$B$2:$AJ$550,MATCH(AD$4,'Slutlig allokering kvv'!$B$1:$AJ$1,0),FALSE)/1,0)</f>
        <v>0</v>
      </c>
      <c r="AH420">
        <f t="shared" si="12"/>
        <v>0</v>
      </c>
      <c r="AJ420">
        <f>IFERROR(VLOOKUP($B420,'Slutlig allokering kvv'!$B$2:$AX$550,MATCH("Summa slutlig allokerad tillförd energi (utan hjälpel och rökgaskondensering):",'Slutlig allokering kvv'!$B$1:$AX$1,0),FALSE)/1,"")</f>
        <v>0</v>
      </c>
      <c r="AL420" s="195" t="str">
        <f>IFERROR(1-VLOOKUP($B420,'Slutlig allokering kvv'!$B$2:$AX$550,MATCH("Andel av bränsle i kvv som allokerats till värme, exklusive rökgaskondensering och hjälpel",'Slutlig allokering kvv'!$B$1:$AX$1,0),FALSE),"")</f>
        <v/>
      </c>
      <c r="AN420" s="195" t="str">
        <f t="shared" si="13"/>
        <v/>
      </c>
    </row>
    <row r="421" spans="1:40" x14ac:dyDescent="0.25">
      <c r="A421" s="2" t="s">
        <v>602</v>
      </c>
      <c r="B421" s="2" t="s">
        <v>610</v>
      </c>
      <c r="C421" t="str">
        <f>IFERROR(VLOOKUP($B421,Kraftvärmeprod!$B$1:$AH$479,MATCH(C$4,Kraftvärmeprod!$B$1:$AG$1,0),FALSE)/1,"")</f>
        <v/>
      </c>
      <c r="D421" t="str">
        <f>IFERROR(VLOOKUP($B421,Kraftvärmeprod!$B$1:$AH$479,MATCH(D$4,Kraftvärmeprod!$B$1:$AG$1,0),FALSE)/1,"")</f>
        <v/>
      </c>
      <c r="F421">
        <f>IFERROR(VLOOKUP($B421,Kraftvärmeprod!$B$1:$AJ$550,MATCH(F$4,Kraftvärmeprod!$B$1:$AJ$1,0),FALSE)/1,0)-IFERROR(VLOOKUP($B421,'Slutlig allokering kvv'!$B$2:$AJ$550,MATCH(F$4,'Slutlig allokering kvv'!$B$1:$AJ$1,0),FALSE)/1,0)</f>
        <v>0</v>
      </c>
      <c r="G421">
        <f>IFERROR(VLOOKUP($B421,Kraftvärmeprod!$B$1:$AJ$550,MATCH(G$4,Kraftvärmeprod!$B$1:$AJ$1,0),FALSE)/1,0)-IFERROR(VLOOKUP($B421,'Slutlig allokering kvv'!$B$2:$AJ$550,MATCH(G$4,'Slutlig allokering kvv'!$B$1:$AJ$1,0),FALSE)/1,0)</f>
        <v>0</v>
      </c>
      <c r="H421">
        <f>IFERROR(VLOOKUP($B421,Kraftvärmeprod!$B$1:$AJ$550,MATCH(H$4,Kraftvärmeprod!$B$1:$AJ$1,0),FALSE)/1,0)-IFERROR(VLOOKUP($B421,'Slutlig allokering kvv'!$B$2:$AJ$550,MATCH(H$4,'Slutlig allokering kvv'!$B$1:$AJ$1,0),FALSE)/1,0)</f>
        <v>0</v>
      </c>
      <c r="I421">
        <f>IFERROR(VLOOKUP($B421,Kraftvärmeprod!$B$1:$AJ$550,MATCH(I$4,Kraftvärmeprod!$B$1:$AJ$1,0),FALSE)/1,0)-IFERROR(VLOOKUP($B421,'Slutlig allokering kvv'!$B$2:$AJ$550,MATCH(I$4,'Slutlig allokering kvv'!$B$1:$AJ$1,0),FALSE)/1,0)</f>
        <v>0</v>
      </c>
      <c r="J421">
        <f>IFERROR(VLOOKUP($B421,Kraftvärmeprod!$B$1:$AJ$550,MATCH(J$4,Kraftvärmeprod!$B$1:$AJ$1,0),FALSE)/1,0)-IFERROR(VLOOKUP($B421,'Slutlig allokering kvv'!$B$2:$AJ$550,MATCH(J$4,'Slutlig allokering kvv'!$B$1:$AJ$1,0),FALSE)/1,0)</f>
        <v>0</v>
      </c>
      <c r="K421">
        <f>IFERROR(VLOOKUP($B421,Kraftvärmeprod!$B$1:$AJ$550,MATCH(K$4,Kraftvärmeprod!$B$1:$AJ$1,0),FALSE)/1,0)-IFERROR(VLOOKUP($B421,'Slutlig allokering kvv'!$B$2:$AJ$550,MATCH(K$4,'Slutlig allokering kvv'!$B$1:$AJ$1,0),FALSE)/1,0)</f>
        <v>0</v>
      </c>
      <c r="L421">
        <f>IFERROR(VLOOKUP($B421,Kraftvärmeprod!$B$1:$AJ$550,MATCH(L$4,Kraftvärmeprod!$B$1:$AJ$1,0),FALSE)/1,0)-IFERROR(VLOOKUP($B421,'Slutlig allokering kvv'!$B$2:$AJ$550,MATCH(L$4,'Slutlig allokering kvv'!$B$1:$AJ$1,0),FALSE)/1,0)</f>
        <v>0</v>
      </c>
      <c r="M421">
        <f>IFERROR(VLOOKUP($B421,Kraftvärmeprod!$B$1:$AJ$550,MATCH(M$4,Kraftvärmeprod!$B$1:$AJ$1,0),FALSE)/1,0)-IFERROR(VLOOKUP($B421,'Slutlig allokering kvv'!$B$2:$AJ$550,MATCH(M$4,'Slutlig allokering kvv'!$B$1:$AJ$1,0),FALSE)/1,0)</f>
        <v>0</v>
      </c>
      <c r="N421">
        <f>IFERROR(VLOOKUP($B421,Kraftvärmeprod!$B$1:$AJ$550,MATCH(N$4,Kraftvärmeprod!$B$1:$AJ$1,0),FALSE)/1,0)-IFERROR(VLOOKUP($B421,'Slutlig allokering kvv'!$B$2:$AJ$550,MATCH(N$4,'Slutlig allokering kvv'!$B$1:$AJ$1,0),FALSE)/1,0)</f>
        <v>0</v>
      </c>
      <c r="O421">
        <f>IFERROR(VLOOKUP($B421,Kraftvärmeprod!$B$1:$AJ$550,MATCH(O$4,Kraftvärmeprod!$B$1:$AJ$1,0),FALSE)/1,0)-IFERROR(VLOOKUP($B421,'Slutlig allokering kvv'!$B$2:$AJ$550,MATCH(O$4,'Slutlig allokering kvv'!$B$1:$AJ$1,0),FALSE)/1,0)</f>
        <v>0</v>
      </c>
      <c r="P421">
        <f>IFERROR(VLOOKUP($B421,Kraftvärmeprod!$B$1:$AJ$550,MATCH(P$4,Kraftvärmeprod!$B$1:$AJ$1,0),FALSE)/1,0)-IFERROR(VLOOKUP($B421,'Slutlig allokering kvv'!$B$2:$AJ$550,MATCH(P$4,'Slutlig allokering kvv'!$B$1:$AJ$1,0),FALSE)/1,0)</f>
        <v>0</v>
      </c>
      <c r="Q421">
        <f>IFERROR(VLOOKUP($B421,Kraftvärmeprod!$B$1:$AJ$550,MATCH(Q$4,Kraftvärmeprod!$B$1:$AJ$1,0),FALSE)/1,0)-IFERROR(VLOOKUP($B421,'Slutlig allokering kvv'!$B$2:$AJ$550,MATCH(Q$4,'Slutlig allokering kvv'!$B$1:$AJ$1,0),FALSE)/1,0)</f>
        <v>0</v>
      </c>
      <c r="R421">
        <f>IFERROR(VLOOKUP($B421,Kraftvärmeprod!$B$1:$AJ$550,MATCH(R$4,Kraftvärmeprod!$B$1:$AJ$1,0),FALSE)/1,0)-IFERROR(VLOOKUP($B421,'Slutlig allokering kvv'!$B$2:$AJ$550,MATCH(R$4,'Slutlig allokering kvv'!$B$1:$AJ$1,0),FALSE)/1,0)</f>
        <v>0</v>
      </c>
      <c r="S421">
        <f>IFERROR(VLOOKUP($B421,Kraftvärmeprod!$B$1:$AJ$550,MATCH(S$4,Kraftvärmeprod!$B$1:$AJ$1,0),FALSE)/1,0)-IFERROR(VLOOKUP($B421,'Slutlig allokering kvv'!$B$2:$AJ$550,MATCH(S$4,'Slutlig allokering kvv'!$B$1:$AJ$1,0),FALSE)/1,0)</f>
        <v>0</v>
      </c>
      <c r="T421">
        <f>IFERROR(VLOOKUP($B421,Kraftvärmeprod!$B$1:$AJ$550,MATCH(T$4,Kraftvärmeprod!$B$1:$AJ$1,0),FALSE)/1,0)-IFERROR(VLOOKUP($B421,'Slutlig allokering kvv'!$B$2:$AJ$550,MATCH(T$4,'Slutlig allokering kvv'!$B$1:$AJ$1,0),FALSE)/1,0)</f>
        <v>0</v>
      </c>
      <c r="U421">
        <f>IFERROR(VLOOKUP($B421,Kraftvärmeprod!$B$1:$AJ$550,MATCH(U$4,Kraftvärmeprod!$B$1:$AJ$1,0),FALSE)/1,0)-IFERROR(VLOOKUP($B421,'Slutlig allokering kvv'!$B$2:$AJ$550,MATCH(U$4,'Slutlig allokering kvv'!$B$1:$AJ$1,0),FALSE)/1,0)</f>
        <v>0</v>
      </c>
      <c r="V421">
        <f>IFERROR(VLOOKUP($B421,Kraftvärmeprod!$B$1:$AJ$550,MATCH(V$4,Kraftvärmeprod!$B$1:$AJ$1,0),FALSE)/1,0)-IFERROR(VLOOKUP($B421,'Slutlig allokering kvv'!$B$2:$AJ$550,MATCH(V$4,'Slutlig allokering kvv'!$B$1:$AJ$1,0),FALSE)/1,0)</f>
        <v>0</v>
      </c>
      <c r="W421">
        <f>IFERROR(VLOOKUP($B421,Kraftvärmeprod!$B$1:$AJ$550,MATCH(W$4,Kraftvärmeprod!$B$1:$AJ$1,0),FALSE)/1,0)-IFERROR(VLOOKUP($B421,'Slutlig allokering kvv'!$B$2:$AJ$550,MATCH(W$4,'Slutlig allokering kvv'!$B$1:$AJ$1,0),FALSE)/1,0)</f>
        <v>0</v>
      </c>
      <c r="X421">
        <f>IFERROR(VLOOKUP($B421,Kraftvärmeprod!$B$1:$AJ$550,MATCH(X$4,Kraftvärmeprod!$B$1:$AJ$1,0),FALSE)/1,0)-IFERROR(VLOOKUP($B421,'Slutlig allokering kvv'!$B$2:$AJ$550,MATCH(X$4,'Slutlig allokering kvv'!$B$1:$AJ$1,0),FALSE)/1,0)</f>
        <v>0</v>
      </c>
      <c r="Y421">
        <f>IFERROR(VLOOKUP($B421,Kraftvärmeprod!$B$1:$AJ$550,MATCH(Y$4,Kraftvärmeprod!$B$1:$AJ$1,0),FALSE)/1,0)-IFERROR(VLOOKUP($B421,'Slutlig allokering kvv'!$B$2:$AJ$550,MATCH(Y$4,'Slutlig allokering kvv'!$B$1:$AJ$1,0),FALSE)/1,0)</f>
        <v>0</v>
      </c>
      <c r="Z421">
        <f>IFERROR(VLOOKUP($B421,Kraftvärmeprod!$B$1:$AJ$550,MATCH(Z$4,Kraftvärmeprod!$B$1:$AJ$1,0),FALSE)/1,0)-IFERROR(VLOOKUP($B421,'Slutlig allokering kvv'!$B$2:$AJ$550,MATCH(Z$4,'Slutlig allokering kvv'!$B$1:$AJ$1,0),FALSE)/1,0)</f>
        <v>0</v>
      </c>
      <c r="AA421">
        <f>IFERROR(VLOOKUP($B421,Kraftvärmeprod!$B$1:$AJ$550,MATCH(AA$4,Kraftvärmeprod!$B$1:$AJ$1,0),FALSE)/1,0)-IFERROR(VLOOKUP($B421,'Slutlig allokering kvv'!$B$2:$AJ$550,MATCH(AA$4,'Slutlig allokering kvv'!$B$1:$AJ$1,0),FALSE)/1,0)</f>
        <v>0</v>
      </c>
      <c r="AB421">
        <f>IFERROR(VLOOKUP($B421,Kraftvärmeprod!$B$1:$AJ$550,MATCH(AB$4,Kraftvärmeprod!$B$1:$AJ$1,0),FALSE)/1,0)-IFERROR(VLOOKUP($B421,'Slutlig allokering kvv'!$B$2:$AJ$550,MATCH(AB$4,'Slutlig allokering kvv'!$B$1:$AJ$1,0),FALSE)/1,0)</f>
        <v>0</v>
      </c>
      <c r="AC421">
        <f>IFERROR(VLOOKUP($B421,Kraftvärmeprod!$B$1:$AJ$550,MATCH(AC$4,Kraftvärmeprod!$B$1:$AJ$1,0),FALSE)/1,0)-IFERROR(VLOOKUP($B421,'Slutlig allokering kvv'!$B$2:$AJ$550,MATCH(AC$4,'Slutlig allokering kvv'!$B$1:$AJ$1,0),FALSE)/1,0)</f>
        <v>0</v>
      </c>
      <c r="AD421">
        <f>IFERROR(VLOOKUP($B421,Miljö!$B$1:$E$471,MATCH("Hjälpel kraftvärme (GWh)",Miljö!$B$1:$E$1,0),FALSE)/1,0)-IFERROR(VLOOKUP($B421,'Slutlig allokering kvv'!$B$2:$AJ$550,MATCH(AD$4,'Slutlig allokering kvv'!$B$1:$AJ$1,0),FALSE)/1,0)</f>
        <v>0</v>
      </c>
      <c r="AH421">
        <f t="shared" si="12"/>
        <v>0</v>
      </c>
      <c r="AJ421">
        <f>IFERROR(VLOOKUP($B421,'Slutlig allokering kvv'!$B$2:$AX$550,MATCH("Summa slutlig allokerad tillförd energi (utan hjälpel och rökgaskondensering):",'Slutlig allokering kvv'!$B$1:$AX$1,0),FALSE)/1,"")</f>
        <v>0</v>
      </c>
      <c r="AL421" s="195" t="str">
        <f>IFERROR(1-VLOOKUP($B421,'Slutlig allokering kvv'!$B$2:$AX$550,MATCH("Andel av bränsle i kvv som allokerats till värme, exklusive rökgaskondensering och hjälpel",'Slutlig allokering kvv'!$B$1:$AX$1,0),FALSE),"")</f>
        <v/>
      </c>
      <c r="AN421" s="195" t="str">
        <f t="shared" si="13"/>
        <v/>
      </c>
    </row>
    <row r="422" spans="1:40" x14ac:dyDescent="0.25">
      <c r="A422" s="2" t="s">
        <v>602</v>
      </c>
      <c r="B422" s="2" t="s">
        <v>611</v>
      </c>
      <c r="C422" t="str">
        <f>IFERROR(VLOOKUP($B422,Kraftvärmeprod!$B$1:$AH$479,MATCH(C$4,Kraftvärmeprod!$B$1:$AG$1,0),FALSE)/1,"")</f>
        <v/>
      </c>
      <c r="D422" t="str">
        <f>IFERROR(VLOOKUP($B422,Kraftvärmeprod!$B$1:$AH$479,MATCH(D$4,Kraftvärmeprod!$B$1:$AG$1,0),FALSE)/1,"")</f>
        <v/>
      </c>
      <c r="F422">
        <f>IFERROR(VLOOKUP($B422,Kraftvärmeprod!$B$1:$AJ$550,MATCH(F$4,Kraftvärmeprod!$B$1:$AJ$1,0),FALSE)/1,0)-IFERROR(VLOOKUP($B422,'Slutlig allokering kvv'!$B$2:$AJ$550,MATCH(F$4,'Slutlig allokering kvv'!$B$1:$AJ$1,0),FALSE)/1,0)</f>
        <v>0</v>
      </c>
      <c r="G422">
        <f>IFERROR(VLOOKUP($B422,Kraftvärmeprod!$B$1:$AJ$550,MATCH(G$4,Kraftvärmeprod!$B$1:$AJ$1,0),FALSE)/1,0)-IFERROR(VLOOKUP($B422,'Slutlig allokering kvv'!$B$2:$AJ$550,MATCH(G$4,'Slutlig allokering kvv'!$B$1:$AJ$1,0),FALSE)/1,0)</f>
        <v>0</v>
      </c>
      <c r="H422">
        <f>IFERROR(VLOOKUP($B422,Kraftvärmeprod!$B$1:$AJ$550,MATCH(H$4,Kraftvärmeprod!$B$1:$AJ$1,0),FALSE)/1,0)-IFERROR(VLOOKUP($B422,'Slutlig allokering kvv'!$B$2:$AJ$550,MATCH(H$4,'Slutlig allokering kvv'!$B$1:$AJ$1,0),FALSE)/1,0)</f>
        <v>0</v>
      </c>
      <c r="I422">
        <f>IFERROR(VLOOKUP($B422,Kraftvärmeprod!$B$1:$AJ$550,MATCH(I$4,Kraftvärmeprod!$B$1:$AJ$1,0),FALSE)/1,0)-IFERROR(VLOOKUP($B422,'Slutlig allokering kvv'!$B$2:$AJ$550,MATCH(I$4,'Slutlig allokering kvv'!$B$1:$AJ$1,0),FALSE)/1,0)</f>
        <v>0</v>
      </c>
      <c r="J422">
        <f>IFERROR(VLOOKUP($B422,Kraftvärmeprod!$B$1:$AJ$550,MATCH(J$4,Kraftvärmeprod!$B$1:$AJ$1,0),FALSE)/1,0)-IFERROR(VLOOKUP($B422,'Slutlig allokering kvv'!$B$2:$AJ$550,MATCH(J$4,'Slutlig allokering kvv'!$B$1:$AJ$1,0),FALSE)/1,0)</f>
        <v>0</v>
      </c>
      <c r="K422">
        <f>IFERROR(VLOOKUP($B422,Kraftvärmeprod!$B$1:$AJ$550,MATCH(K$4,Kraftvärmeprod!$B$1:$AJ$1,0),FALSE)/1,0)-IFERROR(VLOOKUP($B422,'Slutlig allokering kvv'!$B$2:$AJ$550,MATCH(K$4,'Slutlig allokering kvv'!$B$1:$AJ$1,0),FALSE)/1,0)</f>
        <v>0</v>
      </c>
      <c r="L422">
        <f>IFERROR(VLOOKUP($B422,Kraftvärmeprod!$B$1:$AJ$550,MATCH(L$4,Kraftvärmeprod!$B$1:$AJ$1,0),FALSE)/1,0)-IFERROR(VLOOKUP($B422,'Slutlig allokering kvv'!$B$2:$AJ$550,MATCH(L$4,'Slutlig allokering kvv'!$B$1:$AJ$1,0),FALSE)/1,0)</f>
        <v>0</v>
      </c>
      <c r="M422">
        <f>IFERROR(VLOOKUP($B422,Kraftvärmeprod!$B$1:$AJ$550,MATCH(M$4,Kraftvärmeprod!$B$1:$AJ$1,0),FALSE)/1,0)-IFERROR(VLOOKUP($B422,'Slutlig allokering kvv'!$B$2:$AJ$550,MATCH(M$4,'Slutlig allokering kvv'!$B$1:$AJ$1,0),FALSE)/1,0)</f>
        <v>0</v>
      </c>
      <c r="N422">
        <f>IFERROR(VLOOKUP($B422,Kraftvärmeprod!$B$1:$AJ$550,MATCH(N$4,Kraftvärmeprod!$B$1:$AJ$1,0),FALSE)/1,0)-IFERROR(VLOOKUP($B422,'Slutlig allokering kvv'!$B$2:$AJ$550,MATCH(N$4,'Slutlig allokering kvv'!$B$1:$AJ$1,0),FALSE)/1,0)</f>
        <v>0</v>
      </c>
      <c r="O422">
        <f>IFERROR(VLOOKUP($B422,Kraftvärmeprod!$B$1:$AJ$550,MATCH(O$4,Kraftvärmeprod!$B$1:$AJ$1,0),FALSE)/1,0)-IFERROR(VLOOKUP($B422,'Slutlig allokering kvv'!$B$2:$AJ$550,MATCH(O$4,'Slutlig allokering kvv'!$B$1:$AJ$1,0),FALSE)/1,0)</f>
        <v>0</v>
      </c>
      <c r="P422">
        <f>IFERROR(VLOOKUP($B422,Kraftvärmeprod!$B$1:$AJ$550,MATCH(P$4,Kraftvärmeprod!$B$1:$AJ$1,0),FALSE)/1,0)-IFERROR(VLOOKUP($B422,'Slutlig allokering kvv'!$B$2:$AJ$550,MATCH(P$4,'Slutlig allokering kvv'!$B$1:$AJ$1,0),FALSE)/1,0)</f>
        <v>0</v>
      </c>
      <c r="Q422">
        <f>IFERROR(VLOOKUP($B422,Kraftvärmeprod!$B$1:$AJ$550,MATCH(Q$4,Kraftvärmeprod!$B$1:$AJ$1,0),FALSE)/1,0)-IFERROR(VLOOKUP($B422,'Slutlig allokering kvv'!$B$2:$AJ$550,MATCH(Q$4,'Slutlig allokering kvv'!$B$1:$AJ$1,0),FALSE)/1,0)</f>
        <v>0</v>
      </c>
      <c r="R422">
        <f>IFERROR(VLOOKUP($B422,Kraftvärmeprod!$B$1:$AJ$550,MATCH(R$4,Kraftvärmeprod!$B$1:$AJ$1,0),FALSE)/1,0)-IFERROR(VLOOKUP($B422,'Slutlig allokering kvv'!$B$2:$AJ$550,MATCH(R$4,'Slutlig allokering kvv'!$B$1:$AJ$1,0),FALSE)/1,0)</f>
        <v>0</v>
      </c>
      <c r="S422">
        <f>IFERROR(VLOOKUP($B422,Kraftvärmeprod!$B$1:$AJ$550,MATCH(S$4,Kraftvärmeprod!$B$1:$AJ$1,0),FALSE)/1,0)-IFERROR(VLOOKUP($B422,'Slutlig allokering kvv'!$B$2:$AJ$550,MATCH(S$4,'Slutlig allokering kvv'!$B$1:$AJ$1,0),FALSE)/1,0)</f>
        <v>0</v>
      </c>
      <c r="T422">
        <f>IFERROR(VLOOKUP($B422,Kraftvärmeprod!$B$1:$AJ$550,MATCH(T$4,Kraftvärmeprod!$B$1:$AJ$1,0),FALSE)/1,0)-IFERROR(VLOOKUP($B422,'Slutlig allokering kvv'!$B$2:$AJ$550,MATCH(T$4,'Slutlig allokering kvv'!$B$1:$AJ$1,0),FALSE)/1,0)</f>
        <v>0</v>
      </c>
      <c r="U422">
        <f>IFERROR(VLOOKUP($B422,Kraftvärmeprod!$B$1:$AJ$550,MATCH(U$4,Kraftvärmeprod!$B$1:$AJ$1,0),FALSE)/1,0)-IFERROR(VLOOKUP($B422,'Slutlig allokering kvv'!$B$2:$AJ$550,MATCH(U$4,'Slutlig allokering kvv'!$B$1:$AJ$1,0),FALSE)/1,0)</f>
        <v>0</v>
      </c>
      <c r="V422">
        <f>IFERROR(VLOOKUP($B422,Kraftvärmeprod!$B$1:$AJ$550,MATCH(V$4,Kraftvärmeprod!$B$1:$AJ$1,0),FALSE)/1,0)-IFERROR(VLOOKUP($B422,'Slutlig allokering kvv'!$B$2:$AJ$550,MATCH(V$4,'Slutlig allokering kvv'!$B$1:$AJ$1,0),FALSE)/1,0)</f>
        <v>0</v>
      </c>
      <c r="W422">
        <f>IFERROR(VLOOKUP($B422,Kraftvärmeprod!$B$1:$AJ$550,MATCH(W$4,Kraftvärmeprod!$B$1:$AJ$1,0),FALSE)/1,0)-IFERROR(VLOOKUP($B422,'Slutlig allokering kvv'!$B$2:$AJ$550,MATCH(W$4,'Slutlig allokering kvv'!$B$1:$AJ$1,0),FALSE)/1,0)</f>
        <v>0</v>
      </c>
      <c r="X422">
        <f>IFERROR(VLOOKUP($B422,Kraftvärmeprod!$B$1:$AJ$550,MATCH(X$4,Kraftvärmeprod!$B$1:$AJ$1,0),FALSE)/1,0)-IFERROR(VLOOKUP($B422,'Slutlig allokering kvv'!$B$2:$AJ$550,MATCH(X$4,'Slutlig allokering kvv'!$B$1:$AJ$1,0),FALSE)/1,0)</f>
        <v>0</v>
      </c>
      <c r="Y422">
        <f>IFERROR(VLOOKUP($B422,Kraftvärmeprod!$B$1:$AJ$550,MATCH(Y$4,Kraftvärmeprod!$B$1:$AJ$1,0),FALSE)/1,0)-IFERROR(VLOOKUP($B422,'Slutlig allokering kvv'!$B$2:$AJ$550,MATCH(Y$4,'Slutlig allokering kvv'!$B$1:$AJ$1,0),FALSE)/1,0)</f>
        <v>0</v>
      </c>
      <c r="Z422">
        <f>IFERROR(VLOOKUP($B422,Kraftvärmeprod!$B$1:$AJ$550,MATCH(Z$4,Kraftvärmeprod!$B$1:$AJ$1,0),FALSE)/1,0)-IFERROR(VLOOKUP($B422,'Slutlig allokering kvv'!$B$2:$AJ$550,MATCH(Z$4,'Slutlig allokering kvv'!$B$1:$AJ$1,0),FALSE)/1,0)</f>
        <v>0</v>
      </c>
      <c r="AA422">
        <f>IFERROR(VLOOKUP($B422,Kraftvärmeprod!$B$1:$AJ$550,MATCH(AA$4,Kraftvärmeprod!$B$1:$AJ$1,0),FALSE)/1,0)-IFERROR(VLOOKUP($B422,'Slutlig allokering kvv'!$B$2:$AJ$550,MATCH(AA$4,'Slutlig allokering kvv'!$B$1:$AJ$1,0),FALSE)/1,0)</f>
        <v>0</v>
      </c>
      <c r="AB422">
        <f>IFERROR(VLOOKUP($B422,Kraftvärmeprod!$B$1:$AJ$550,MATCH(AB$4,Kraftvärmeprod!$B$1:$AJ$1,0),FALSE)/1,0)-IFERROR(VLOOKUP($B422,'Slutlig allokering kvv'!$B$2:$AJ$550,MATCH(AB$4,'Slutlig allokering kvv'!$B$1:$AJ$1,0),FALSE)/1,0)</f>
        <v>0</v>
      </c>
      <c r="AC422">
        <f>IFERROR(VLOOKUP($B422,Kraftvärmeprod!$B$1:$AJ$550,MATCH(AC$4,Kraftvärmeprod!$B$1:$AJ$1,0),FALSE)/1,0)-IFERROR(VLOOKUP($B422,'Slutlig allokering kvv'!$B$2:$AJ$550,MATCH(AC$4,'Slutlig allokering kvv'!$B$1:$AJ$1,0),FALSE)/1,0)</f>
        <v>0</v>
      </c>
      <c r="AD422">
        <f>IFERROR(VLOOKUP($B422,Miljö!$B$1:$E$471,MATCH("Hjälpel kraftvärme (GWh)",Miljö!$B$1:$E$1,0),FALSE)/1,0)-IFERROR(VLOOKUP($B422,'Slutlig allokering kvv'!$B$2:$AJ$550,MATCH(AD$4,'Slutlig allokering kvv'!$B$1:$AJ$1,0),FALSE)/1,0)</f>
        <v>0</v>
      </c>
      <c r="AH422">
        <f t="shared" si="12"/>
        <v>0</v>
      </c>
      <c r="AJ422">
        <f>IFERROR(VLOOKUP($B422,'Slutlig allokering kvv'!$B$2:$AX$550,MATCH("Summa slutlig allokerad tillförd energi (utan hjälpel och rökgaskondensering):",'Slutlig allokering kvv'!$B$1:$AX$1,0),FALSE)/1,"")</f>
        <v>0</v>
      </c>
      <c r="AL422" s="195" t="str">
        <f>IFERROR(1-VLOOKUP($B422,'Slutlig allokering kvv'!$B$2:$AX$550,MATCH("Andel av bränsle i kvv som allokerats till värme, exklusive rökgaskondensering och hjälpel",'Slutlig allokering kvv'!$B$1:$AX$1,0),FALSE),"")</f>
        <v/>
      </c>
      <c r="AN422" s="195" t="str">
        <f t="shared" si="13"/>
        <v/>
      </c>
    </row>
    <row r="423" spans="1:40" x14ac:dyDescent="0.25">
      <c r="A423" s="2" t="s">
        <v>602</v>
      </c>
      <c r="B423" s="2" t="s">
        <v>612</v>
      </c>
      <c r="C423" t="str">
        <f>IFERROR(VLOOKUP($B423,Kraftvärmeprod!$B$1:$AH$479,MATCH(C$4,Kraftvärmeprod!$B$1:$AG$1,0),FALSE)/1,"")</f>
        <v/>
      </c>
      <c r="D423" t="str">
        <f>IFERROR(VLOOKUP($B423,Kraftvärmeprod!$B$1:$AH$479,MATCH(D$4,Kraftvärmeprod!$B$1:$AG$1,0),FALSE)/1,"")</f>
        <v/>
      </c>
      <c r="F423">
        <f>IFERROR(VLOOKUP($B423,Kraftvärmeprod!$B$1:$AJ$550,MATCH(F$4,Kraftvärmeprod!$B$1:$AJ$1,0),FALSE)/1,0)-IFERROR(VLOOKUP($B423,'Slutlig allokering kvv'!$B$2:$AJ$550,MATCH(F$4,'Slutlig allokering kvv'!$B$1:$AJ$1,0),FALSE)/1,0)</f>
        <v>0</v>
      </c>
      <c r="G423">
        <f>IFERROR(VLOOKUP($B423,Kraftvärmeprod!$B$1:$AJ$550,MATCH(G$4,Kraftvärmeprod!$B$1:$AJ$1,0),FALSE)/1,0)-IFERROR(VLOOKUP($B423,'Slutlig allokering kvv'!$B$2:$AJ$550,MATCH(G$4,'Slutlig allokering kvv'!$B$1:$AJ$1,0),FALSE)/1,0)</f>
        <v>0</v>
      </c>
      <c r="H423">
        <f>IFERROR(VLOOKUP($B423,Kraftvärmeprod!$B$1:$AJ$550,MATCH(H$4,Kraftvärmeprod!$B$1:$AJ$1,0),FALSE)/1,0)-IFERROR(VLOOKUP($B423,'Slutlig allokering kvv'!$B$2:$AJ$550,MATCH(H$4,'Slutlig allokering kvv'!$B$1:$AJ$1,0),FALSE)/1,0)</f>
        <v>0</v>
      </c>
      <c r="I423">
        <f>IFERROR(VLOOKUP($B423,Kraftvärmeprod!$B$1:$AJ$550,MATCH(I$4,Kraftvärmeprod!$B$1:$AJ$1,0),FALSE)/1,0)-IFERROR(VLOOKUP($B423,'Slutlig allokering kvv'!$B$2:$AJ$550,MATCH(I$4,'Slutlig allokering kvv'!$B$1:$AJ$1,0),FALSE)/1,0)</f>
        <v>0</v>
      </c>
      <c r="J423">
        <f>IFERROR(VLOOKUP($B423,Kraftvärmeprod!$B$1:$AJ$550,MATCH(J$4,Kraftvärmeprod!$B$1:$AJ$1,0),FALSE)/1,0)-IFERROR(VLOOKUP($B423,'Slutlig allokering kvv'!$B$2:$AJ$550,MATCH(J$4,'Slutlig allokering kvv'!$B$1:$AJ$1,0),FALSE)/1,0)</f>
        <v>0</v>
      </c>
      <c r="K423">
        <f>IFERROR(VLOOKUP($B423,Kraftvärmeprod!$B$1:$AJ$550,MATCH(K$4,Kraftvärmeprod!$B$1:$AJ$1,0),FALSE)/1,0)-IFERROR(VLOOKUP($B423,'Slutlig allokering kvv'!$B$2:$AJ$550,MATCH(K$4,'Slutlig allokering kvv'!$B$1:$AJ$1,0),FALSE)/1,0)</f>
        <v>0</v>
      </c>
      <c r="L423">
        <f>IFERROR(VLOOKUP($B423,Kraftvärmeprod!$B$1:$AJ$550,MATCH(L$4,Kraftvärmeprod!$B$1:$AJ$1,0),FALSE)/1,0)-IFERROR(VLOOKUP($B423,'Slutlig allokering kvv'!$B$2:$AJ$550,MATCH(L$4,'Slutlig allokering kvv'!$B$1:$AJ$1,0),FALSE)/1,0)</f>
        <v>0</v>
      </c>
      <c r="M423">
        <f>IFERROR(VLOOKUP($B423,Kraftvärmeprod!$B$1:$AJ$550,MATCH(M$4,Kraftvärmeprod!$B$1:$AJ$1,0),FALSE)/1,0)-IFERROR(VLOOKUP($B423,'Slutlig allokering kvv'!$B$2:$AJ$550,MATCH(M$4,'Slutlig allokering kvv'!$B$1:$AJ$1,0),FALSE)/1,0)</f>
        <v>0</v>
      </c>
      <c r="N423">
        <f>IFERROR(VLOOKUP($B423,Kraftvärmeprod!$B$1:$AJ$550,MATCH(N$4,Kraftvärmeprod!$B$1:$AJ$1,0),FALSE)/1,0)-IFERROR(VLOOKUP($B423,'Slutlig allokering kvv'!$B$2:$AJ$550,MATCH(N$4,'Slutlig allokering kvv'!$B$1:$AJ$1,0),FALSE)/1,0)</f>
        <v>0</v>
      </c>
      <c r="O423">
        <f>IFERROR(VLOOKUP($B423,Kraftvärmeprod!$B$1:$AJ$550,MATCH(O$4,Kraftvärmeprod!$B$1:$AJ$1,0),FALSE)/1,0)-IFERROR(VLOOKUP($B423,'Slutlig allokering kvv'!$B$2:$AJ$550,MATCH(O$4,'Slutlig allokering kvv'!$B$1:$AJ$1,0),FALSE)/1,0)</f>
        <v>0</v>
      </c>
      <c r="P423">
        <f>IFERROR(VLOOKUP($B423,Kraftvärmeprod!$B$1:$AJ$550,MATCH(P$4,Kraftvärmeprod!$B$1:$AJ$1,0),FALSE)/1,0)-IFERROR(VLOOKUP($B423,'Slutlig allokering kvv'!$B$2:$AJ$550,MATCH(P$4,'Slutlig allokering kvv'!$B$1:$AJ$1,0),FALSE)/1,0)</f>
        <v>0</v>
      </c>
      <c r="Q423">
        <f>IFERROR(VLOOKUP($B423,Kraftvärmeprod!$B$1:$AJ$550,MATCH(Q$4,Kraftvärmeprod!$B$1:$AJ$1,0),FALSE)/1,0)-IFERROR(VLOOKUP($B423,'Slutlig allokering kvv'!$B$2:$AJ$550,MATCH(Q$4,'Slutlig allokering kvv'!$B$1:$AJ$1,0),FALSE)/1,0)</f>
        <v>0</v>
      </c>
      <c r="R423">
        <f>IFERROR(VLOOKUP($B423,Kraftvärmeprod!$B$1:$AJ$550,MATCH(R$4,Kraftvärmeprod!$B$1:$AJ$1,0),FALSE)/1,0)-IFERROR(VLOOKUP($B423,'Slutlig allokering kvv'!$B$2:$AJ$550,MATCH(R$4,'Slutlig allokering kvv'!$B$1:$AJ$1,0),FALSE)/1,0)</f>
        <v>0</v>
      </c>
      <c r="S423">
        <f>IFERROR(VLOOKUP($B423,Kraftvärmeprod!$B$1:$AJ$550,MATCH(S$4,Kraftvärmeprod!$B$1:$AJ$1,0),FALSE)/1,0)-IFERROR(VLOOKUP($B423,'Slutlig allokering kvv'!$B$2:$AJ$550,MATCH(S$4,'Slutlig allokering kvv'!$B$1:$AJ$1,0),FALSE)/1,0)</f>
        <v>0</v>
      </c>
      <c r="T423">
        <f>IFERROR(VLOOKUP($B423,Kraftvärmeprod!$B$1:$AJ$550,MATCH(T$4,Kraftvärmeprod!$B$1:$AJ$1,0),FALSE)/1,0)-IFERROR(VLOOKUP($B423,'Slutlig allokering kvv'!$B$2:$AJ$550,MATCH(T$4,'Slutlig allokering kvv'!$B$1:$AJ$1,0),FALSE)/1,0)</f>
        <v>0</v>
      </c>
      <c r="U423">
        <f>IFERROR(VLOOKUP($B423,Kraftvärmeprod!$B$1:$AJ$550,MATCH(U$4,Kraftvärmeprod!$B$1:$AJ$1,0),FALSE)/1,0)-IFERROR(VLOOKUP($B423,'Slutlig allokering kvv'!$B$2:$AJ$550,MATCH(U$4,'Slutlig allokering kvv'!$B$1:$AJ$1,0),FALSE)/1,0)</f>
        <v>0</v>
      </c>
      <c r="V423">
        <f>IFERROR(VLOOKUP($B423,Kraftvärmeprod!$B$1:$AJ$550,MATCH(V$4,Kraftvärmeprod!$B$1:$AJ$1,0),FALSE)/1,0)-IFERROR(VLOOKUP($B423,'Slutlig allokering kvv'!$B$2:$AJ$550,MATCH(V$4,'Slutlig allokering kvv'!$B$1:$AJ$1,0),FALSE)/1,0)</f>
        <v>0</v>
      </c>
      <c r="W423">
        <f>IFERROR(VLOOKUP($B423,Kraftvärmeprod!$B$1:$AJ$550,MATCH(W$4,Kraftvärmeprod!$B$1:$AJ$1,0),FALSE)/1,0)-IFERROR(VLOOKUP($B423,'Slutlig allokering kvv'!$B$2:$AJ$550,MATCH(W$4,'Slutlig allokering kvv'!$B$1:$AJ$1,0),FALSE)/1,0)</f>
        <v>0</v>
      </c>
      <c r="X423">
        <f>IFERROR(VLOOKUP($B423,Kraftvärmeprod!$B$1:$AJ$550,MATCH(X$4,Kraftvärmeprod!$B$1:$AJ$1,0),FALSE)/1,0)-IFERROR(VLOOKUP($B423,'Slutlig allokering kvv'!$B$2:$AJ$550,MATCH(X$4,'Slutlig allokering kvv'!$B$1:$AJ$1,0),FALSE)/1,0)</f>
        <v>0</v>
      </c>
      <c r="Y423">
        <f>IFERROR(VLOOKUP($B423,Kraftvärmeprod!$B$1:$AJ$550,MATCH(Y$4,Kraftvärmeprod!$B$1:$AJ$1,0),FALSE)/1,0)-IFERROR(VLOOKUP($B423,'Slutlig allokering kvv'!$B$2:$AJ$550,MATCH(Y$4,'Slutlig allokering kvv'!$B$1:$AJ$1,0),FALSE)/1,0)</f>
        <v>0</v>
      </c>
      <c r="Z423">
        <f>IFERROR(VLOOKUP($B423,Kraftvärmeprod!$B$1:$AJ$550,MATCH(Z$4,Kraftvärmeprod!$B$1:$AJ$1,0),FALSE)/1,0)-IFERROR(VLOOKUP($B423,'Slutlig allokering kvv'!$B$2:$AJ$550,MATCH(Z$4,'Slutlig allokering kvv'!$B$1:$AJ$1,0),FALSE)/1,0)</f>
        <v>0</v>
      </c>
      <c r="AA423">
        <f>IFERROR(VLOOKUP($B423,Kraftvärmeprod!$B$1:$AJ$550,MATCH(AA$4,Kraftvärmeprod!$B$1:$AJ$1,0),FALSE)/1,0)-IFERROR(VLOOKUP($B423,'Slutlig allokering kvv'!$B$2:$AJ$550,MATCH(AA$4,'Slutlig allokering kvv'!$B$1:$AJ$1,0),FALSE)/1,0)</f>
        <v>0</v>
      </c>
      <c r="AB423">
        <f>IFERROR(VLOOKUP($B423,Kraftvärmeprod!$B$1:$AJ$550,MATCH(AB$4,Kraftvärmeprod!$B$1:$AJ$1,0),FALSE)/1,0)-IFERROR(VLOOKUP($B423,'Slutlig allokering kvv'!$B$2:$AJ$550,MATCH(AB$4,'Slutlig allokering kvv'!$B$1:$AJ$1,0),FALSE)/1,0)</f>
        <v>0</v>
      </c>
      <c r="AC423">
        <f>IFERROR(VLOOKUP($B423,Kraftvärmeprod!$B$1:$AJ$550,MATCH(AC$4,Kraftvärmeprod!$B$1:$AJ$1,0),FALSE)/1,0)-IFERROR(VLOOKUP($B423,'Slutlig allokering kvv'!$B$2:$AJ$550,MATCH(AC$4,'Slutlig allokering kvv'!$B$1:$AJ$1,0),FALSE)/1,0)</f>
        <v>0</v>
      </c>
      <c r="AD423">
        <f>IFERROR(VLOOKUP($B423,Miljö!$B$1:$E$471,MATCH("Hjälpel kraftvärme (GWh)",Miljö!$B$1:$E$1,0),FALSE)/1,0)-IFERROR(VLOOKUP($B423,'Slutlig allokering kvv'!$B$2:$AJ$550,MATCH(AD$4,'Slutlig allokering kvv'!$B$1:$AJ$1,0),FALSE)/1,0)</f>
        <v>0</v>
      </c>
      <c r="AH423">
        <f t="shared" si="12"/>
        <v>0</v>
      </c>
      <c r="AJ423">
        <f>IFERROR(VLOOKUP($B423,'Slutlig allokering kvv'!$B$2:$AX$550,MATCH("Summa slutlig allokerad tillförd energi (utan hjälpel och rökgaskondensering):",'Slutlig allokering kvv'!$B$1:$AX$1,0),FALSE)/1,"")</f>
        <v>0</v>
      </c>
      <c r="AL423" s="195" t="str">
        <f>IFERROR(1-VLOOKUP($B423,'Slutlig allokering kvv'!$B$2:$AX$550,MATCH("Andel av bränsle i kvv som allokerats till värme, exklusive rökgaskondensering och hjälpel",'Slutlig allokering kvv'!$B$1:$AX$1,0),FALSE),"")</f>
        <v/>
      </c>
      <c r="AN423" s="195" t="str">
        <f t="shared" si="13"/>
        <v/>
      </c>
    </row>
    <row r="424" spans="1:40" x14ac:dyDescent="0.25">
      <c r="A424" s="2" t="s">
        <v>602</v>
      </c>
      <c r="B424" s="2" t="s">
        <v>613</v>
      </c>
      <c r="C424">
        <f>IFERROR(VLOOKUP($B424,Kraftvärmeprod!$B$1:$AH$479,MATCH(C$4,Kraftvärmeprod!$B$1:$AG$1,0),FALSE)/1,"")</f>
        <v>9.5180000000000007</v>
      </c>
      <c r="D424">
        <f>IFERROR(VLOOKUP($B424,Kraftvärmeprod!$B$1:$AH$479,MATCH(D$4,Kraftvärmeprod!$B$1:$AG$1,0),FALSE)/1,"")</f>
        <v>0.52100000000000002</v>
      </c>
      <c r="F424">
        <f>IFERROR(VLOOKUP($B424,Kraftvärmeprod!$B$1:$AJ$550,MATCH(F$4,Kraftvärmeprod!$B$1:$AJ$1,0),FALSE)/1,0)-IFERROR(VLOOKUP($B424,'Slutlig allokering kvv'!$B$2:$AJ$550,MATCH(F$4,'Slutlig allokering kvv'!$B$1:$AJ$1,0),FALSE)/1,0)</f>
        <v>0</v>
      </c>
      <c r="G424">
        <f>IFERROR(VLOOKUP($B424,Kraftvärmeprod!$B$1:$AJ$550,MATCH(G$4,Kraftvärmeprod!$B$1:$AJ$1,0),FALSE)/1,0)-IFERROR(VLOOKUP($B424,'Slutlig allokering kvv'!$B$2:$AJ$550,MATCH(G$4,'Slutlig allokering kvv'!$B$1:$AJ$1,0),FALSE)/1,0)</f>
        <v>7.3766000000000023E-4</v>
      </c>
      <c r="H424">
        <f>IFERROR(VLOOKUP($B424,Kraftvärmeprod!$B$1:$AJ$550,MATCH(H$4,Kraftvärmeprod!$B$1:$AJ$1,0),FALSE)/1,0)-IFERROR(VLOOKUP($B424,'Slutlig allokering kvv'!$B$2:$AJ$550,MATCH(H$4,'Slutlig allokering kvv'!$B$1:$AJ$1,0),FALSE)/1,0)</f>
        <v>0</v>
      </c>
      <c r="I424">
        <f>IFERROR(VLOOKUP($B424,Kraftvärmeprod!$B$1:$AJ$550,MATCH(I$4,Kraftvärmeprod!$B$1:$AJ$1,0),FALSE)/1,0)-IFERROR(VLOOKUP($B424,'Slutlig allokering kvv'!$B$2:$AJ$550,MATCH(I$4,'Slutlig allokering kvv'!$B$1:$AJ$1,0),FALSE)/1,0)</f>
        <v>4.5256000000000018E-2</v>
      </c>
      <c r="J424">
        <f>IFERROR(VLOOKUP($B424,Kraftvärmeprod!$B$1:$AJ$550,MATCH(J$4,Kraftvärmeprod!$B$1:$AJ$1,0),FALSE)/1,0)-IFERROR(VLOOKUP($B424,'Slutlig allokering kvv'!$B$2:$AJ$550,MATCH(J$4,'Slutlig allokering kvv'!$B$1:$AJ$1,0),FALSE)/1,0)</f>
        <v>0</v>
      </c>
      <c r="K424">
        <f>IFERROR(VLOOKUP($B424,Kraftvärmeprod!$B$1:$AJ$550,MATCH(K$4,Kraftvärmeprod!$B$1:$AJ$1,0),FALSE)/1,0)-IFERROR(VLOOKUP($B424,'Slutlig allokering kvv'!$B$2:$AJ$550,MATCH(K$4,'Slutlig allokering kvv'!$B$1:$AJ$1,0),FALSE)/1,0)</f>
        <v>0</v>
      </c>
      <c r="L424">
        <f>IFERROR(VLOOKUP($B424,Kraftvärmeprod!$B$1:$AJ$550,MATCH(L$4,Kraftvärmeprod!$B$1:$AJ$1,0),FALSE)/1,0)-IFERROR(VLOOKUP($B424,'Slutlig allokering kvv'!$B$2:$AJ$550,MATCH(L$4,'Slutlig allokering kvv'!$B$1:$AJ$1,0),FALSE)/1,0)</f>
        <v>0.18576999999999999</v>
      </c>
      <c r="M424">
        <f>IFERROR(VLOOKUP($B424,Kraftvärmeprod!$B$1:$AJ$550,MATCH(M$4,Kraftvärmeprod!$B$1:$AJ$1,0),FALSE)/1,0)-IFERROR(VLOOKUP($B424,'Slutlig allokering kvv'!$B$2:$AJ$550,MATCH(M$4,'Slutlig allokering kvv'!$B$1:$AJ$1,0),FALSE)/1,0)</f>
        <v>0</v>
      </c>
      <c r="N424">
        <f>IFERROR(VLOOKUP($B424,Kraftvärmeprod!$B$1:$AJ$550,MATCH(N$4,Kraftvärmeprod!$B$1:$AJ$1,0),FALSE)/1,0)-IFERROR(VLOOKUP($B424,'Slutlig allokering kvv'!$B$2:$AJ$550,MATCH(N$4,'Slutlig allokering kvv'!$B$1:$AJ$1,0),FALSE)/1,0)</f>
        <v>0</v>
      </c>
      <c r="O424">
        <f>IFERROR(VLOOKUP($B424,Kraftvärmeprod!$B$1:$AJ$550,MATCH(O$4,Kraftvärmeprod!$B$1:$AJ$1,0),FALSE)/1,0)-IFERROR(VLOOKUP($B424,'Slutlig allokering kvv'!$B$2:$AJ$550,MATCH(O$4,'Slutlig allokering kvv'!$B$1:$AJ$1,0),FALSE)/1,0)</f>
        <v>0</v>
      </c>
      <c r="P424">
        <f>IFERROR(VLOOKUP($B424,Kraftvärmeprod!$B$1:$AJ$550,MATCH(P$4,Kraftvärmeprod!$B$1:$AJ$1,0),FALSE)/1,0)-IFERROR(VLOOKUP($B424,'Slutlig allokering kvv'!$B$2:$AJ$550,MATCH(P$4,'Slutlig allokering kvv'!$B$1:$AJ$1,0),FALSE)/1,0)</f>
        <v>0</v>
      </c>
      <c r="Q424">
        <f>IFERROR(VLOOKUP($B424,Kraftvärmeprod!$B$1:$AJ$550,MATCH(Q$4,Kraftvärmeprod!$B$1:$AJ$1,0),FALSE)/1,0)-IFERROR(VLOOKUP($B424,'Slutlig allokering kvv'!$B$2:$AJ$550,MATCH(Q$4,'Slutlig allokering kvv'!$B$1:$AJ$1,0),FALSE)/1,0)</f>
        <v>0.15456000000000003</v>
      </c>
      <c r="R424">
        <f>IFERROR(VLOOKUP($B424,Kraftvärmeprod!$B$1:$AJ$550,MATCH(R$4,Kraftvärmeprod!$B$1:$AJ$1,0),FALSE)/1,0)-IFERROR(VLOOKUP($B424,'Slutlig allokering kvv'!$B$2:$AJ$550,MATCH(R$4,'Slutlig allokering kvv'!$B$1:$AJ$1,0),FALSE)/1,0)</f>
        <v>0</v>
      </c>
      <c r="S424">
        <f>IFERROR(VLOOKUP($B424,Kraftvärmeprod!$B$1:$AJ$550,MATCH(S$4,Kraftvärmeprod!$B$1:$AJ$1,0),FALSE)/1,0)-IFERROR(VLOOKUP($B424,'Slutlig allokering kvv'!$B$2:$AJ$550,MATCH(S$4,'Slutlig allokering kvv'!$B$1:$AJ$1,0),FALSE)/1,0)</f>
        <v>0</v>
      </c>
      <c r="T424">
        <f>IFERROR(VLOOKUP($B424,Kraftvärmeprod!$B$1:$AJ$550,MATCH(T$4,Kraftvärmeprod!$B$1:$AJ$1,0),FALSE)/1,0)-IFERROR(VLOOKUP($B424,'Slutlig allokering kvv'!$B$2:$AJ$550,MATCH(T$4,'Slutlig allokering kvv'!$B$1:$AJ$1,0),FALSE)/1,0)</f>
        <v>0</v>
      </c>
      <c r="U424">
        <f>IFERROR(VLOOKUP($B424,Kraftvärmeprod!$B$1:$AJ$550,MATCH(U$4,Kraftvärmeprod!$B$1:$AJ$1,0),FALSE)/1,0)-IFERROR(VLOOKUP($B424,'Slutlig allokering kvv'!$B$2:$AJ$550,MATCH(U$4,'Slutlig allokering kvv'!$B$1:$AJ$1,0),FALSE)/1,0)</f>
        <v>0</v>
      </c>
      <c r="V424">
        <f>IFERROR(VLOOKUP($B424,Kraftvärmeprod!$B$1:$AJ$550,MATCH(V$4,Kraftvärmeprod!$B$1:$AJ$1,0),FALSE)/1,0)-IFERROR(VLOOKUP($B424,'Slutlig allokering kvv'!$B$2:$AJ$550,MATCH(V$4,'Slutlig allokering kvv'!$B$1:$AJ$1,0),FALSE)/1,0)</f>
        <v>1.0855100000000002</v>
      </c>
      <c r="W424">
        <f>IFERROR(VLOOKUP($B424,Kraftvärmeprod!$B$1:$AJ$550,MATCH(W$4,Kraftvärmeprod!$B$1:$AJ$1,0),FALSE)/1,0)-IFERROR(VLOOKUP($B424,'Slutlig allokering kvv'!$B$2:$AJ$550,MATCH(W$4,'Slutlig allokering kvv'!$B$1:$AJ$1,0),FALSE)/1,0)</f>
        <v>0</v>
      </c>
      <c r="X424">
        <f>IFERROR(VLOOKUP($B424,Kraftvärmeprod!$B$1:$AJ$550,MATCH(X$4,Kraftvärmeprod!$B$1:$AJ$1,0),FALSE)/1,0)-IFERROR(VLOOKUP($B424,'Slutlig allokering kvv'!$B$2:$AJ$550,MATCH(X$4,'Slutlig allokering kvv'!$B$1:$AJ$1,0),FALSE)/1,0)</f>
        <v>0</v>
      </c>
      <c r="Y424">
        <f>IFERROR(VLOOKUP($B424,Kraftvärmeprod!$B$1:$AJ$550,MATCH(Y$4,Kraftvärmeprod!$B$1:$AJ$1,0),FALSE)/1,0)-IFERROR(VLOOKUP($B424,'Slutlig allokering kvv'!$B$2:$AJ$550,MATCH(Y$4,'Slutlig allokering kvv'!$B$1:$AJ$1,0),FALSE)/1,0)</f>
        <v>0</v>
      </c>
      <c r="Z424">
        <f>IFERROR(VLOOKUP($B424,Kraftvärmeprod!$B$1:$AJ$550,MATCH(Z$4,Kraftvärmeprod!$B$1:$AJ$1,0),FALSE)/1,0)-IFERROR(VLOOKUP($B424,'Slutlig allokering kvv'!$B$2:$AJ$550,MATCH(Z$4,'Slutlig allokering kvv'!$B$1:$AJ$1,0),FALSE)/1,0)</f>
        <v>0</v>
      </c>
      <c r="AA424">
        <f>IFERROR(VLOOKUP($B424,Kraftvärmeprod!$B$1:$AJ$550,MATCH(AA$4,Kraftvärmeprod!$B$1:$AJ$1,0),FALSE)/1,0)-IFERROR(VLOOKUP($B424,'Slutlig allokering kvv'!$B$2:$AJ$550,MATCH(AA$4,'Slutlig allokering kvv'!$B$1:$AJ$1,0),FALSE)/1,0)</f>
        <v>0</v>
      </c>
      <c r="AB424">
        <f>IFERROR(VLOOKUP($B424,Kraftvärmeprod!$B$1:$AJ$550,MATCH(AB$4,Kraftvärmeprod!$B$1:$AJ$1,0),FALSE)/1,0)-IFERROR(VLOOKUP($B424,'Slutlig allokering kvv'!$B$2:$AJ$550,MATCH(AB$4,'Slutlig allokering kvv'!$B$1:$AJ$1,0),FALSE)/1,0)</f>
        <v>0</v>
      </c>
      <c r="AC424">
        <f>IFERROR(VLOOKUP($B424,Kraftvärmeprod!$B$1:$AJ$550,MATCH(AC$4,Kraftvärmeprod!$B$1:$AJ$1,0),FALSE)/1,0)-IFERROR(VLOOKUP($B424,'Slutlig allokering kvv'!$B$2:$AJ$550,MATCH(AC$4,'Slutlig allokering kvv'!$B$1:$AJ$1,0),FALSE)/1,0)</f>
        <v>0</v>
      </c>
      <c r="AD424">
        <f>IFERROR(VLOOKUP($B424,Miljö!$B$1:$E$471,MATCH("Hjälpel kraftvärme (GWh)",Miljö!$B$1:$E$1,0),FALSE)/1,0)-IFERROR(VLOOKUP($B424,'Slutlig allokering kvv'!$B$2:$AJ$550,MATCH(AD$4,'Slutlig allokering kvv'!$B$1:$AJ$1,0),FALSE)/1,0)</f>
        <v>5.3387000000000018E-2</v>
      </c>
      <c r="AH424">
        <f t="shared" si="12"/>
        <v>1.4718336600000002</v>
      </c>
      <c r="AJ424">
        <f>IFERROR(VLOOKUP($B424,'Slutlig allokering kvv'!$B$2:$AX$550,MATCH("Summa slutlig allokerad tillförd energi (utan hjälpel och rökgaskondensering):",'Slutlig allokering kvv'!$B$1:$AX$1,0),FALSE)/1,"")</f>
        <v>10.410566339999999</v>
      </c>
      <c r="AL424" s="195">
        <f>IFERROR(1-VLOOKUP($B424,'Slutlig allokering kvv'!$B$2:$AX$550,MATCH("Andel av bränsle i kvv som allokerats till värme, exklusive rökgaskondensering och hjälpel",'Slutlig allokering kvv'!$B$1:$AX$1,0),FALSE),"")</f>
        <v>0.12386669864673816</v>
      </c>
      <c r="AN424" s="195">
        <f t="shared" si="13"/>
        <v>0.12386669864673806</v>
      </c>
    </row>
    <row r="425" spans="1:40" x14ac:dyDescent="0.25">
      <c r="A425" s="2" t="s">
        <v>602</v>
      </c>
      <c r="B425" s="2" t="s">
        <v>407</v>
      </c>
      <c r="C425" t="str">
        <f>IFERROR(VLOOKUP($B425,Kraftvärmeprod!$B$1:$AH$479,MATCH(C$4,Kraftvärmeprod!$B$1:$AG$1,0),FALSE)/1,"")</f>
        <v/>
      </c>
      <c r="D425" t="str">
        <f>IFERROR(VLOOKUP($B425,Kraftvärmeprod!$B$1:$AH$479,MATCH(D$4,Kraftvärmeprod!$B$1:$AG$1,0),FALSE)/1,"")</f>
        <v/>
      </c>
      <c r="F425">
        <f>IFERROR(VLOOKUP($B425,Kraftvärmeprod!$B$1:$AJ$550,MATCH(F$4,Kraftvärmeprod!$B$1:$AJ$1,0),FALSE)/1,0)-IFERROR(VLOOKUP($B425,'Slutlig allokering kvv'!$B$2:$AJ$550,MATCH(F$4,'Slutlig allokering kvv'!$B$1:$AJ$1,0),FALSE)/1,0)</f>
        <v>0</v>
      </c>
      <c r="G425">
        <f>IFERROR(VLOOKUP($B425,Kraftvärmeprod!$B$1:$AJ$550,MATCH(G$4,Kraftvärmeprod!$B$1:$AJ$1,0),FALSE)/1,0)-IFERROR(VLOOKUP($B425,'Slutlig allokering kvv'!$B$2:$AJ$550,MATCH(G$4,'Slutlig allokering kvv'!$B$1:$AJ$1,0),FALSE)/1,0)</f>
        <v>0</v>
      </c>
      <c r="H425">
        <f>IFERROR(VLOOKUP($B425,Kraftvärmeprod!$B$1:$AJ$550,MATCH(H$4,Kraftvärmeprod!$B$1:$AJ$1,0),FALSE)/1,0)-IFERROR(VLOOKUP($B425,'Slutlig allokering kvv'!$B$2:$AJ$550,MATCH(H$4,'Slutlig allokering kvv'!$B$1:$AJ$1,0),FALSE)/1,0)</f>
        <v>0</v>
      </c>
      <c r="I425">
        <f>IFERROR(VLOOKUP($B425,Kraftvärmeprod!$B$1:$AJ$550,MATCH(I$4,Kraftvärmeprod!$B$1:$AJ$1,0),FALSE)/1,0)-IFERROR(VLOOKUP($B425,'Slutlig allokering kvv'!$B$2:$AJ$550,MATCH(I$4,'Slutlig allokering kvv'!$B$1:$AJ$1,0),FALSE)/1,0)</f>
        <v>0</v>
      </c>
      <c r="J425">
        <f>IFERROR(VLOOKUP($B425,Kraftvärmeprod!$B$1:$AJ$550,MATCH(J$4,Kraftvärmeprod!$B$1:$AJ$1,0),FALSE)/1,0)-IFERROR(VLOOKUP($B425,'Slutlig allokering kvv'!$B$2:$AJ$550,MATCH(J$4,'Slutlig allokering kvv'!$B$1:$AJ$1,0),FALSE)/1,0)</f>
        <v>0</v>
      </c>
      <c r="K425">
        <f>IFERROR(VLOOKUP($B425,Kraftvärmeprod!$B$1:$AJ$550,MATCH(K$4,Kraftvärmeprod!$B$1:$AJ$1,0),FALSE)/1,0)-IFERROR(VLOOKUP($B425,'Slutlig allokering kvv'!$B$2:$AJ$550,MATCH(K$4,'Slutlig allokering kvv'!$B$1:$AJ$1,0),FALSE)/1,0)</f>
        <v>0</v>
      </c>
      <c r="L425">
        <f>IFERROR(VLOOKUP($B425,Kraftvärmeprod!$B$1:$AJ$550,MATCH(L$4,Kraftvärmeprod!$B$1:$AJ$1,0),FALSE)/1,0)-IFERROR(VLOOKUP($B425,'Slutlig allokering kvv'!$B$2:$AJ$550,MATCH(L$4,'Slutlig allokering kvv'!$B$1:$AJ$1,0),FALSE)/1,0)</f>
        <v>0</v>
      </c>
      <c r="M425">
        <f>IFERROR(VLOOKUP($B425,Kraftvärmeprod!$B$1:$AJ$550,MATCH(M$4,Kraftvärmeprod!$B$1:$AJ$1,0),FALSE)/1,0)-IFERROR(VLOOKUP($B425,'Slutlig allokering kvv'!$B$2:$AJ$550,MATCH(M$4,'Slutlig allokering kvv'!$B$1:$AJ$1,0),FALSE)/1,0)</f>
        <v>0</v>
      </c>
      <c r="N425">
        <f>IFERROR(VLOOKUP($B425,Kraftvärmeprod!$B$1:$AJ$550,MATCH(N$4,Kraftvärmeprod!$B$1:$AJ$1,0),FALSE)/1,0)-IFERROR(VLOOKUP($B425,'Slutlig allokering kvv'!$B$2:$AJ$550,MATCH(N$4,'Slutlig allokering kvv'!$B$1:$AJ$1,0),FALSE)/1,0)</f>
        <v>0</v>
      </c>
      <c r="O425">
        <f>IFERROR(VLOOKUP($B425,Kraftvärmeprod!$B$1:$AJ$550,MATCH(O$4,Kraftvärmeprod!$B$1:$AJ$1,0),FALSE)/1,0)-IFERROR(VLOOKUP($B425,'Slutlig allokering kvv'!$B$2:$AJ$550,MATCH(O$4,'Slutlig allokering kvv'!$B$1:$AJ$1,0),FALSE)/1,0)</f>
        <v>0</v>
      </c>
      <c r="P425">
        <f>IFERROR(VLOOKUP($B425,Kraftvärmeprod!$B$1:$AJ$550,MATCH(P$4,Kraftvärmeprod!$B$1:$AJ$1,0),FALSE)/1,0)-IFERROR(VLOOKUP($B425,'Slutlig allokering kvv'!$B$2:$AJ$550,MATCH(P$4,'Slutlig allokering kvv'!$B$1:$AJ$1,0),FALSE)/1,0)</f>
        <v>0</v>
      </c>
      <c r="Q425">
        <f>IFERROR(VLOOKUP($B425,Kraftvärmeprod!$B$1:$AJ$550,MATCH(Q$4,Kraftvärmeprod!$B$1:$AJ$1,0),FALSE)/1,0)-IFERROR(VLOOKUP($B425,'Slutlig allokering kvv'!$B$2:$AJ$550,MATCH(Q$4,'Slutlig allokering kvv'!$B$1:$AJ$1,0),FALSE)/1,0)</f>
        <v>0</v>
      </c>
      <c r="R425">
        <f>IFERROR(VLOOKUP($B425,Kraftvärmeprod!$B$1:$AJ$550,MATCH(R$4,Kraftvärmeprod!$B$1:$AJ$1,0),FALSE)/1,0)-IFERROR(VLOOKUP($B425,'Slutlig allokering kvv'!$B$2:$AJ$550,MATCH(R$4,'Slutlig allokering kvv'!$B$1:$AJ$1,0),FALSE)/1,0)</f>
        <v>0</v>
      </c>
      <c r="S425">
        <f>IFERROR(VLOOKUP($B425,Kraftvärmeprod!$B$1:$AJ$550,MATCH(S$4,Kraftvärmeprod!$B$1:$AJ$1,0),FALSE)/1,0)-IFERROR(VLOOKUP($B425,'Slutlig allokering kvv'!$B$2:$AJ$550,MATCH(S$4,'Slutlig allokering kvv'!$B$1:$AJ$1,0),FALSE)/1,0)</f>
        <v>0</v>
      </c>
      <c r="T425">
        <f>IFERROR(VLOOKUP($B425,Kraftvärmeprod!$B$1:$AJ$550,MATCH(T$4,Kraftvärmeprod!$B$1:$AJ$1,0),FALSE)/1,0)-IFERROR(VLOOKUP($B425,'Slutlig allokering kvv'!$B$2:$AJ$550,MATCH(T$4,'Slutlig allokering kvv'!$B$1:$AJ$1,0),FALSE)/1,0)</f>
        <v>0</v>
      </c>
      <c r="U425">
        <f>IFERROR(VLOOKUP($B425,Kraftvärmeprod!$B$1:$AJ$550,MATCH(U$4,Kraftvärmeprod!$B$1:$AJ$1,0),FALSE)/1,0)-IFERROR(VLOOKUP($B425,'Slutlig allokering kvv'!$B$2:$AJ$550,MATCH(U$4,'Slutlig allokering kvv'!$B$1:$AJ$1,0),FALSE)/1,0)</f>
        <v>0</v>
      </c>
      <c r="V425">
        <f>IFERROR(VLOOKUP($B425,Kraftvärmeprod!$B$1:$AJ$550,MATCH(V$4,Kraftvärmeprod!$B$1:$AJ$1,0),FALSE)/1,0)-IFERROR(VLOOKUP($B425,'Slutlig allokering kvv'!$B$2:$AJ$550,MATCH(V$4,'Slutlig allokering kvv'!$B$1:$AJ$1,0),FALSE)/1,0)</f>
        <v>0</v>
      </c>
      <c r="W425">
        <f>IFERROR(VLOOKUP($B425,Kraftvärmeprod!$B$1:$AJ$550,MATCH(W$4,Kraftvärmeprod!$B$1:$AJ$1,0),FALSE)/1,0)-IFERROR(VLOOKUP($B425,'Slutlig allokering kvv'!$B$2:$AJ$550,MATCH(W$4,'Slutlig allokering kvv'!$B$1:$AJ$1,0),FALSE)/1,0)</f>
        <v>0</v>
      </c>
      <c r="X425">
        <f>IFERROR(VLOOKUP($B425,Kraftvärmeprod!$B$1:$AJ$550,MATCH(X$4,Kraftvärmeprod!$B$1:$AJ$1,0),FALSE)/1,0)-IFERROR(VLOOKUP($B425,'Slutlig allokering kvv'!$B$2:$AJ$550,MATCH(X$4,'Slutlig allokering kvv'!$B$1:$AJ$1,0),FALSE)/1,0)</f>
        <v>0</v>
      </c>
      <c r="Y425">
        <f>IFERROR(VLOOKUP($B425,Kraftvärmeprod!$B$1:$AJ$550,MATCH(Y$4,Kraftvärmeprod!$B$1:$AJ$1,0),FALSE)/1,0)-IFERROR(VLOOKUP($B425,'Slutlig allokering kvv'!$B$2:$AJ$550,MATCH(Y$4,'Slutlig allokering kvv'!$B$1:$AJ$1,0),FALSE)/1,0)</f>
        <v>0</v>
      </c>
      <c r="Z425">
        <f>IFERROR(VLOOKUP($B425,Kraftvärmeprod!$B$1:$AJ$550,MATCH(Z$4,Kraftvärmeprod!$B$1:$AJ$1,0),FALSE)/1,0)-IFERROR(VLOOKUP($B425,'Slutlig allokering kvv'!$B$2:$AJ$550,MATCH(Z$4,'Slutlig allokering kvv'!$B$1:$AJ$1,0),FALSE)/1,0)</f>
        <v>0</v>
      </c>
      <c r="AA425">
        <f>IFERROR(VLOOKUP($B425,Kraftvärmeprod!$B$1:$AJ$550,MATCH(AA$4,Kraftvärmeprod!$B$1:$AJ$1,0),FALSE)/1,0)-IFERROR(VLOOKUP($B425,'Slutlig allokering kvv'!$B$2:$AJ$550,MATCH(AA$4,'Slutlig allokering kvv'!$B$1:$AJ$1,0),FALSE)/1,0)</f>
        <v>0</v>
      </c>
      <c r="AB425">
        <f>IFERROR(VLOOKUP($B425,Kraftvärmeprod!$B$1:$AJ$550,MATCH(AB$4,Kraftvärmeprod!$B$1:$AJ$1,0),FALSE)/1,0)-IFERROR(VLOOKUP($B425,'Slutlig allokering kvv'!$B$2:$AJ$550,MATCH(AB$4,'Slutlig allokering kvv'!$B$1:$AJ$1,0),FALSE)/1,0)</f>
        <v>0</v>
      </c>
      <c r="AC425">
        <f>IFERROR(VLOOKUP($B425,Kraftvärmeprod!$B$1:$AJ$550,MATCH(AC$4,Kraftvärmeprod!$B$1:$AJ$1,0),FALSE)/1,0)-IFERROR(VLOOKUP($B425,'Slutlig allokering kvv'!$B$2:$AJ$550,MATCH(AC$4,'Slutlig allokering kvv'!$B$1:$AJ$1,0),FALSE)/1,0)</f>
        <v>0</v>
      </c>
      <c r="AD425">
        <f>IFERROR(VLOOKUP($B425,Miljö!$B$1:$E$471,MATCH("Hjälpel kraftvärme (GWh)",Miljö!$B$1:$E$1,0),FALSE)/1,0)-IFERROR(VLOOKUP($B425,'Slutlig allokering kvv'!$B$2:$AJ$550,MATCH(AD$4,'Slutlig allokering kvv'!$B$1:$AJ$1,0),FALSE)/1,0)</f>
        <v>0</v>
      </c>
      <c r="AH425">
        <f t="shared" si="12"/>
        <v>0</v>
      </c>
      <c r="AJ425">
        <f>IFERROR(VLOOKUP($B425,'Slutlig allokering kvv'!$B$2:$AX$550,MATCH("Summa slutlig allokerad tillförd energi (utan hjälpel och rökgaskondensering):",'Slutlig allokering kvv'!$B$1:$AX$1,0),FALSE)/1,"")</f>
        <v>0</v>
      </c>
      <c r="AL425" s="195" t="str">
        <f>IFERROR(1-VLOOKUP($B425,'Slutlig allokering kvv'!$B$2:$AX$550,MATCH("Andel av bränsle i kvv som allokerats till värme, exklusive rökgaskondensering och hjälpel",'Slutlig allokering kvv'!$B$1:$AX$1,0),FALSE),"")</f>
        <v/>
      </c>
      <c r="AN425" s="195" t="str">
        <f t="shared" si="13"/>
        <v/>
      </c>
    </row>
    <row r="426" spans="1:40" x14ac:dyDescent="0.25">
      <c r="A426" s="2" t="s">
        <v>602</v>
      </c>
      <c r="B426" s="2" t="s">
        <v>614</v>
      </c>
      <c r="C426" t="str">
        <f>IFERROR(VLOOKUP($B426,Kraftvärmeprod!$B$1:$AH$479,MATCH(C$4,Kraftvärmeprod!$B$1:$AG$1,0),FALSE)/1,"")</f>
        <v/>
      </c>
      <c r="D426" t="str">
        <f>IFERROR(VLOOKUP($B426,Kraftvärmeprod!$B$1:$AH$479,MATCH(D$4,Kraftvärmeprod!$B$1:$AG$1,0),FALSE)/1,"")</f>
        <v/>
      </c>
      <c r="F426">
        <f>IFERROR(VLOOKUP($B426,Kraftvärmeprod!$B$1:$AJ$550,MATCH(F$4,Kraftvärmeprod!$B$1:$AJ$1,0),FALSE)/1,0)-IFERROR(VLOOKUP($B426,'Slutlig allokering kvv'!$B$2:$AJ$550,MATCH(F$4,'Slutlig allokering kvv'!$B$1:$AJ$1,0),FALSE)/1,0)</f>
        <v>0</v>
      </c>
      <c r="G426">
        <f>IFERROR(VLOOKUP($B426,Kraftvärmeprod!$B$1:$AJ$550,MATCH(G$4,Kraftvärmeprod!$B$1:$AJ$1,0),FALSE)/1,0)-IFERROR(VLOOKUP($B426,'Slutlig allokering kvv'!$B$2:$AJ$550,MATCH(G$4,'Slutlig allokering kvv'!$B$1:$AJ$1,0),FALSE)/1,0)</f>
        <v>0</v>
      </c>
      <c r="H426">
        <f>IFERROR(VLOOKUP($B426,Kraftvärmeprod!$B$1:$AJ$550,MATCH(H$4,Kraftvärmeprod!$B$1:$AJ$1,0),FALSE)/1,0)-IFERROR(VLOOKUP($B426,'Slutlig allokering kvv'!$B$2:$AJ$550,MATCH(H$4,'Slutlig allokering kvv'!$B$1:$AJ$1,0),FALSE)/1,0)</f>
        <v>0</v>
      </c>
      <c r="I426">
        <f>IFERROR(VLOOKUP($B426,Kraftvärmeprod!$B$1:$AJ$550,MATCH(I$4,Kraftvärmeprod!$B$1:$AJ$1,0),FALSE)/1,0)-IFERROR(VLOOKUP($B426,'Slutlig allokering kvv'!$B$2:$AJ$550,MATCH(I$4,'Slutlig allokering kvv'!$B$1:$AJ$1,0),FALSE)/1,0)</f>
        <v>0</v>
      </c>
      <c r="J426">
        <f>IFERROR(VLOOKUP($B426,Kraftvärmeprod!$B$1:$AJ$550,MATCH(J$4,Kraftvärmeprod!$B$1:$AJ$1,0),FALSE)/1,0)-IFERROR(VLOOKUP($B426,'Slutlig allokering kvv'!$B$2:$AJ$550,MATCH(J$4,'Slutlig allokering kvv'!$B$1:$AJ$1,0),FALSE)/1,0)</f>
        <v>0</v>
      </c>
      <c r="K426">
        <f>IFERROR(VLOOKUP($B426,Kraftvärmeprod!$B$1:$AJ$550,MATCH(K$4,Kraftvärmeprod!$B$1:$AJ$1,0),FALSE)/1,0)-IFERROR(VLOOKUP($B426,'Slutlig allokering kvv'!$B$2:$AJ$550,MATCH(K$4,'Slutlig allokering kvv'!$B$1:$AJ$1,0),FALSE)/1,0)</f>
        <v>0</v>
      </c>
      <c r="L426">
        <f>IFERROR(VLOOKUP($B426,Kraftvärmeprod!$B$1:$AJ$550,MATCH(L$4,Kraftvärmeprod!$B$1:$AJ$1,0),FALSE)/1,0)-IFERROR(VLOOKUP($B426,'Slutlig allokering kvv'!$B$2:$AJ$550,MATCH(L$4,'Slutlig allokering kvv'!$B$1:$AJ$1,0),FALSE)/1,0)</f>
        <v>0</v>
      </c>
      <c r="M426">
        <f>IFERROR(VLOOKUP($B426,Kraftvärmeprod!$B$1:$AJ$550,MATCH(M$4,Kraftvärmeprod!$B$1:$AJ$1,0),FALSE)/1,0)-IFERROR(VLOOKUP($B426,'Slutlig allokering kvv'!$B$2:$AJ$550,MATCH(M$4,'Slutlig allokering kvv'!$B$1:$AJ$1,0),FALSE)/1,0)</f>
        <v>0</v>
      </c>
      <c r="N426">
        <f>IFERROR(VLOOKUP($B426,Kraftvärmeprod!$B$1:$AJ$550,MATCH(N$4,Kraftvärmeprod!$B$1:$AJ$1,0),FALSE)/1,0)-IFERROR(VLOOKUP($B426,'Slutlig allokering kvv'!$B$2:$AJ$550,MATCH(N$4,'Slutlig allokering kvv'!$B$1:$AJ$1,0),FALSE)/1,0)</f>
        <v>0</v>
      </c>
      <c r="O426">
        <f>IFERROR(VLOOKUP($B426,Kraftvärmeprod!$B$1:$AJ$550,MATCH(O$4,Kraftvärmeprod!$B$1:$AJ$1,0),FALSE)/1,0)-IFERROR(VLOOKUP($B426,'Slutlig allokering kvv'!$B$2:$AJ$550,MATCH(O$4,'Slutlig allokering kvv'!$B$1:$AJ$1,0),FALSE)/1,0)</f>
        <v>0</v>
      </c>
      <c r="P426">
        <f>IFERROR(VLOOKUP($B426,Kraftvärmeprod!$B$1:$AJ$550,MATCH(P$4,Kraftvärmeprod!$B$1:$AJ$1,0),FALSE)/1,0)-IFERROR(VLOOKUP($B426,'Slutlig allokering kvv'!$B$2:$AJ$550,MATCH(P$4,'Slutlig allokering kvv'!$B$1:$AJ$1,0),FALSE)/1,0)</f>
        <v>0</v>
      </c>
      <c r="Q426">
        <f>IFERROR(VLOOKUP($B426,Kraftvärmeprod!$B$1:$AJ$550,MATCH(Q$4,Kraftvärmeprod!$B$1:$AJ$1,0),FALSE)/1,0)-IFERROR(VLOOKUP($B426,'Slutlig allokering kvv'!$B$2:$AJ$550,MATCH(Q$4,'Slutlig allokering kvv'!$B$1:$AJ$1,0),FALSE)/1,0)</f>
        <v>0</v>
      </c>
      <c r="R426">
        <f>IFERROR(VLOOKUP($B426,Kraftvärmeprod!$B$1:$AJ$550,MATCH(R$4,Kraftvärmeprod!$B$1:$AJ$1,0),FALSE)/1,0)-IFERROR(VLOOKUP($B426,'Slutlig allokering kvv'!$B$2:$AJ$550,MATCH(R$4,'Slutlig allokering kvv'!$B$1:$AJ$1,0),FALSE)/1,0)</f>
        <v>0</v>
      </c>
      <c r="S426">
        <f>IFERROR(VLOOKUP($B426,Kraftvärmeprod!$B$1:$AJ$550,MATCH(S$4,Kraftvärmeprod!$B$1:$AJ$1,0),FALSE)/1,0)-IFERROR(VLOOKUP($B426,'Slutlig allokering kvv'!$B$2:$AJ$550,MATCH(S$4,'Slutlig allokering kvv'!$B$1:$AJ$1,0),FALSE)/1,0)</f>
        <v>0</v>
      </c>
      <c r="T426">
        <f>IFERROR(VLOOKUP($B426,Kraftvärmeprod!$B$1:$AJ$550,MATCH(T$4,Kraftvärmeprod!$B$1:$AJ$1,0),FALSE)/1,0)-IFERROR(VLOOKUP($B426,'Slutlig allokering kvv'!$B$2:$AJ$550,MATCH(T$4,'Slutlig allokering kvv'!$B$1:$AJ$1,0),FALSE)/1,0)</f>
        <v>0</v>
      </c>
      <c r="U426">
        <f>IFERROR(VLOOKUP($B426,Kraftvärmeprod!$B$1:$AJ$550,MATCH(U$4,Kraftvärmeprod!$B$1:$AJ$1,0),FALSE)/1,0)-IFERROR(VLOOKUP($B426,'Slutlig allokering kvv'!$B$2:$AJ$550,MATCH(U$4,'Slutlig allokering kvv'!$B$1:$AJ$1,0),FALSE)/1,0)</f>
        <v>0</v>
      </c>
      <c r="V426">
        <f>IFERROR(VLOOKUP($B426,Kraftvärmeprod!$B$1:$AJ$550,MATCH(V$4,Kraftvärmeprod!$B$1:$AJ$1,0),FALSE)/1,0)-IFERROR(VLOOKUP($B426,'Slutlig allokering kvv'!$B$2:$AJ$550,MATCH(V$4,'Slutlig allokering kvv'!$B$1:$AJ$1,0),FALSE)/1,0)</f>
        <v>0</v>
      </c>
      <c r="W426">
        <f>IFERROR(VLOOKUP($B426,Kraftvärmeprod!$B$1:$AJ$550,MATCH(W$4,Kraftvärmeprod!$B$1:$AJ$1,0),FALSE)/1,0)-IFERROR(VLOOKUP($B426,'Slutlig allokering kvv'!$B$2:$AJ$550,MATCH(W$4,'Slutlig allokering kvv'!$B$1:$AJ$1,0),FALSE)/1,0)</f>
        <v>0</v>
      </c>
      <c r="X426">
        <f>IFERROR(VLOOKUP($B426,Kraftvärmeprod!$B$1:$AJ$550,MATCH(X$4,Kraftvärmeprod!$B$1:$AJ$1,0),FALSE)/1,0)-IFERROR(VLOOKUP($B426,'Slutlig allokering kvv'!$B$2:$AJ$550,MATCH(X$4,'Slutlig allokering kvv'!$B$1:$AJ$1,0),FALSE)/1,0)</f>
        <v>0</v>
      </c>
      <c r="Y426">
        <f>IFERROR(VLOOKUP($B426,Kraftvärmeprod!$B$1:$AJ$550,MATCH(Y$4,Kraftvärmeprod!$B$1:$AJ$1,0),FALSE)/1,0)-IFERROR(VLOOKUP($B426,'Slutlig allokering kvv'!$B$2:$AJ$550,MATCH(Y$4,'Slutlig allokering kvv'!$B$1:$AJ$1,0),FALSE)/1,0)</f>
        <v>0</v>
      </c>
      <c r="Z426">
        <f>IFERROR(VLOOKUP($B426,Kraftvärmeprod!$B$1:$AJ$550,MATCH(Z$4,Kraftvärmeprod!$B$1:$AJ$1,0),FALSE)/1,0)-IFERROR(VLOOKUP($B426,'Slutlig allokering kvv'!$B$2:$AJ$550,MATCH(Z$4,'Slutlig allokering kvv'!$B$1:$AJ$1,0),FALSE)/1,0)</f>
        <v>0</v>
      </c>
      <c r="AA426">
        <f>IFERROR(VLOOKUP($B426,Kraftvärmeprod!$B$1:$AJ$550,MATCH(AA$4,Kraftvärmeprod!$B$1:$AJ$1,0),FALSE)/1,0)-IFERROR(VLOOKUP($B426,'Slutlig allokering kvv'!$B$2:$AJ$550,MATCH(AA$4,'Slutlig allokering kvv'!$B$1:$AJ$1,0),FALSE)/1,0)</f>
        <v>0</v>
      </c>
      <c r="AB426">
        <f>IFERROR(VLOOKUP($B426,Kraftvärmeprod!$B$1:$AJ$550,MATCH(AB$4,Kraftvärmeprod!$B$1:$AJ$1,0),FALSE)/1,0)-IFERROR(VLOOKUP($B426,'Slutlig allokering kvv'!$B$2:$AJ$550,MATCH(AB$4,'Slutlig allokering kvv'!$B$1:$AJ$1,0),FALSE)/1,0)</f>
        <v>0</v>
      </c>
      <c r="AC426">
        <f>IFERROR(VLOOKUP($B426,Kraftvärmeprod!$B$1:$AJ$550,MATCH(AC$4,Kraftvärmeprod!$B$1:$AJ$1,0),FALSE)/1,0)-IFERROR(VLOOKUP($B426,'Slutlig allokering kvv'!$B$2:$AJ$550,MATCH(AC$4,'Slutlig allokering kvv'!$B$1:$AJ$1,0),FALSE)/1,0)</f>
        <v>0</v>
      </c>
      <c r="AD426">
        <f>IFERROR(VLOOKUP($B426,Miljö!$B$1:$E$471,MATCH("Hjälpel kraftvärme (GWh)",Miljö!$B$1:$E$1,0),FALSE)/1,0)-IFERROR(VLOOKUP($B426,'Slutlig allokering kvv'!$B$2:$AJ$550,MATCH(AD$4,'Slutlig allokering kvv'!$B$1:$AJ$1,0),FALSE)/1,0)</f>
        <v>0</v>
      </c>
      <c r="AH426">
        <f t="shared" si="12"/>
        <v>0</v>
      </c>
      <c r="AJ426">
        <f>IFERROR(VLOOKUP($B426,'Slutlig allokering kvv'!$B$2:$AX$550,MATCH("Summa slutlig allokerad tillförd energi (utan hjälpel och rökgaskondensering):",'Slutlig allokering kvv'!$B$1:$AX$1,0),FALSE)/1,"")</f>
        <v>0</v>
      </c>
      <c r="AL426" s="195" t="str">
        <f>IFERROR(1-VLOOKUP($B426,'Slutlig allokering kvv'!$B$2:$AX$550,MATCH("Andel av bränsle i kvv som allokerats till värme, exklusive rökgaskondensering och hjälpel",'Slutlig allokering kvv'!$B$1:$AX$1,0),FALSE),"")</f>
        <v/>
      </c>
      <c r="AN426" s="195" t="str">
        <f t="shared" si="13"/>
        <v/>
      </c>
    </row>
    <row r="427" spans="1:40" x14ac:dyDescent="0.25">
      <c r="A427" s="2" t="s">
        <v>602</v>
      </c>
      <c r="B427" s="2" t="s">
        <v>615</v>
      </c>
      <c r="C427" t="str">
        <f>IFERROR(VLOOKUP($B427,Kraftvärmeprod!$B$1:$AH$479,MATCH(C$4,Kraftvärmeprod!$B$1:$AG$1,0),FALSE)/1,"")</f>
        <v/>
      </c>
      <c r="D427" t="str">
        <f>IFERROR(VLOOKUP($B427,Kraftvärmeprod!$B$1:$AH$479,MATCH(D$4,Kraftvärmeprod!$B$1:$AG$1,0),FALSE)/1,"")</f>
        <v/>
      </c>
      <c r="F427">
        <f>IFERROR(VLOOKUP($B427,Kraftvärmeprod!$B$1:$AJ$550,MATCH(F$4,Kraftvärmeprod!$B$1:$AJ$1,0),FALSE)/1,0)-IFERROR(VLOOKUP($B427,'Slutlig allokering kvv'!$B$2:$AJ$550,MATCH(F$4,'Slutlig allokering kvv'!$B$1:$AJ$1,0),FALSE)/1,0)</f>
        <v>0</v>
      </c>
      <c r="G427">
        <f>IFERROR(VLOOKUP($B427,Kraftvärmeprod!$B$1:$AJ$550,MATCH(G$4,Kraftvärmeprod!$B$1:$AJ$1,0),FALSE)/1,0)-IFERROR(VLOOKUP($B427,'Slutlig allokering kvv'!$B$2:$AJ$550,MATCH(G$4,'Slutlig allokering kvv'!$B$1:$AJ$1,0),FALSE)/1,0)</f>
        <v>0</v>
      </c>
      <c r="H427">
        <f>IFERROR(VLOOKUP($B427,Kraftvärmeprod!$B$1:$AJ$550,MATCH(H$4,Kraftvärmeprod!$B$1:$AJ$1,0),FALSE)/1,0)-IFERROR(VLOOKUP($B427,'Slutlig allokering kvv'!$B$2:$AJ$550,MATCH(H$4,'Slutlig allokering kvv'!$B$1:$AJ$1,0),FALSE)/1,0)</f>
        <v>0</v>
      </c>
      <c r="I427">
        <f>IFERROR(VLOOKUP($B427,Kraftvärmeprod!$B$1:$AJ$550,MATCH(I$4,Kraftvärmeprod!$B$1:$AJ$1,0),FALSE)/1,0)-IFERROR(VLOOKUP($B427,'Slutlig allokering kvv'!$B$2:$AJ$550,MATCH(I$4,'Slutlig allokering kvv'!$B$1:$AJ$1,0),FALSE)/1,0)</f>
        <v>0</v>
      </c>
      <c r="J427">
        <f>IFERROR(VLOOKUP($B427,Kraftvärmeprod!$B$1:$AJ$550,MATCH(J$4,Kraftvärmeprod!$B$1:$AJ$1,0),FALSE)/1,0)-IFERROR(VLOOKUP($B427,'Slutlig allokering kvv'!$B$2:$AJ$550,MATCH(J$4,'Slutlig allokering kvv'!$B$1:$AJ$1,0),FALSE)/1,0)</f>
        <v>0</v>
      </c>
      <c r="K427">
        <f>IFERROR(VLOOKUP($B427,Kraftvärmeprod!$B$1:$AJ$550,MATCH(K$4,Kraftvärmeprod!$B$1:$AJ$1,0),FALSE)/1,0)-IFERROR(VLOOKUP($B427,'Slutlig allokering kvv'!$B$2:$AJ$550,MATCH(K$4,'Slutlig allokering kvv'!$B$1:$AJ$1,0),FALSE)/1,0)</f>
        <v>0</v>
      </c>
      <c r="L427">
        <f>IFERROR(VLOOKUP($B427,Kraftvärmeprod!$B$1:$AJ$550,MATCH(L$4,Kraftvärmeprod!$B$1:$AJ$1,0),FALSE)/1,0)-IFERROR(VLOOKUP($B427,'Slutlig allokering kvv'!$B$2:$AJ$550,MATCH(L$4,'Slutlig allokering kvv'!$B$1:$AJ$1,0),FALSE)/1,0)</f>
        <v>0</v>
      </c>
      <c r="M427">
        <f>IFERROR(VLOOKUP($B427,Kraftvärmeprod!$B$1:$AJ$550,MATCH(M$4,Kraftvärmeprod!$B$1:$AJ$1,0),FALSE)/1,0)-IFERROR(VLOOKUP($B427,'Slutlig allokering kvv'!$B$2:$AJ$550,MATCH(M$4,'Slutlig allokering kvv'!$B$1:$AJ$1,0),FALSE)/1,0)</f>
        <v>0</v>
      </c>
      <c r="N427">
        <f>IFERROR(VLOOKUP($B427,Kraftvärmeprod!$B$1:$AJ$550,MATCH(N$4,Kraftvärmeprod!$B$1:$AJ$1,0),FALSE)/1,0)-IFERROR(VLOOKUP($B427,'Slutlig allokering kvv'!$B$2:$AJ$550,MATCH(N$4,'Slutlig allokering kvv'!$B$1:$AJ$1,0),FALSE)/1,0)</f>
        <v>0</v>
      </c>
      <c r="O427">
        <f>IFERROR(VLOOKUP($B427,Kraftvärmeprod!$B$1:$AJ$550,MATCH(O$4,Kraftvärmeprod!$B$1:$AJ$1,0),FALSE)/1,0)-IFERROR(VLOOKUP($B427,'Slutlig allokering kvv'!$B$2:$AJ$550,MATCH(O$4,'Slutlig allokering kvv'!$B$1:$AJ$1,0),FALSE)/1,0)</f>
        <v>0</v>
      </c>
      <c r="P427">
        <f>IFERROR(VLOOKUP($B427,Kraftvärmeprod!$B$1:$AJ$550,MATCH(P$4,Kraftvärmeprod!$B$1:$AJ$1,0),FALSE)/1,0)-IFERROR(VLOOKUP($B427,'Slutlig allokering kvv'!$B$2:$AJ$550,MATCH(P$4,'Slutlig allokering kvv'!$B$1:$AJ$1,0),FALSE)/1,0)</f>
        <v>0</v>
      </c>
      <c r="Q427">
        <f>IFERROR(VLOOKUP($B427,Kraftvärmeprod!$B$1:$AJ$550,MATCH(Q$4,Kraftvärmeprod!$B$1:$AJ$1,0),FALSE)/1,0)-IFERROR(VLOOKUP($B427,'Slutlig allokering kvv'!$B$2:$AJ$550,MATCH(Q$4,'Slutlig allokering kvv'!$B$1:$AJ$1,0),FALSE)/1,0)</f>
        <v>0</v>
      </c>
      <c r="R427">
        <f>IFERROR(VLOOKUP($B427,Kraftvärmeprod!$B$1:$AJ$550,MATCH(R$4,Kraftvärmeprod!$B$1:$AJ$1,0),FALSE)/1,0)-IFERROR(VLOOKUP($B427,'Slutlig allokering kvv'!$B$2:$AJ$550,MATCH(R$4,'Slutlig allokering kvv'!$B$1:$AJ$1,0),FALSE)/1,0)</f>
        <v>0</v>
      </c>
      <c r="S427">
        <f>IFERROR(VLOOKUP($B427,Kraftvärmeprod!$B$1:$AJ$550,MATCH(S$4,Kraftvärmeprod!$B$1:$AJ$1,0),FALSE)/1,0)-IFERROR(VLOOKUP($B427,'Slutlig allokering kvv'!$B$2:$AJ$550,MATCH(S$4,'Slutlig allokering kvv'!$B$1:$AJ$1,0),FALSE)/1,0)</f>
        <v>0</v>
      </c>
      <c r="T427">
        <f>IFERROR(VLOOKUP($B427,Kraftvärmeprod!$B$1:$AJ$550,MATCH(T$4,Kraftvärmeprod!$B$1:$AJ$1,0),FALSE)/1,0)-IFERROR(VLOOKUP($B427,'Slutlig allokering kvv'!$B$2:$AJ$550,MATCH(T$4,'Slutlig allokering kvv'!$B$1:$AJ$1,0),FALSE)/1,0)</f>
        <v>0</v>
      </c>
      <c r="U427">
        <f>IFERROR(VLOOKUP($B427,Kraftvärmeprod!$B$1:$AJ$550,MATCH(U$4,Kraftvärmeprod!$B$1:$AJ$1,0),FALSE)/1,0)-IFERROR(VLOOKUP($B427,'Slutlig allokering kvv'!$B$2:$AJ$550,MATCH(U$4,'Slutlig allokering kvv'!$B$1:$AJ$1,0),FALSE)/1,0)</f>
        <v>0</v>
      </c>
      <c r="V427">
        <f>IFERROR(VLOOKUP($B427,Kraftvärmeprod!$B$1:$AJ$550,MATCH(V$4,Kraftvärmeprod!$B$1:$AJ$1,0),FALSE)/1,0)-IFERROR(VLOOKUP($B427,'Slutlig allokering kvv'!$B$2:$AJ$550,MATCH(V$4,'Slutlig allokering kvv'!$B$1:$AJ$1,0),FALSE)/1,0)</f>
        <v>0</v>
      </c>
      <c r="W427">
        <f>IFERROR(VLOOKUP($B427,Kraftvärmeprod!$B$1:$AJ$550,MATCH(W$4,Kraftvärmeprod!$B$1:$AJ$1,0),FALSE)/1,0)-IFERROR(VLOOKUP($B427,'Slutlig allokering kvv'!$B$2:$AJ$550,MATCH(W$4,'Slutlig allokering kvv'!$B$1:$AJ$1,0),FALSE)/1,0)</f>
        <v>0</v>
      </c>
      <c r="X427">
        <f>IFERROR(VLOOKUP($B427,Kraftvärmeprod!$B$1:$AJ$550,MATCH(X$4,Kraftvärmeprod!$B$1:$AJ$1,0),FALSE)/1,0)-IFERROR(VLOOKUP($B427,'Slutlig allokering kvv'!$B$2:$AJ$550,MATCH(X$4,'Slutlig allokering kvv'!$B$1:$AJ$1,0),FALSE)/1,0)</f>
        <v>0</v>
      </c>
      <c r="Y427">
        <f>IFERROR(VLOOKUP($B427,Kraftvärmeprod!$B$1:$AJ$550,MATCH(Y$4,Kraftvärmeprod!$B$1:$AJ$1,0),FALSE)/1,0)-IFERROR(VLOOKUP($B427,'Slutlig allokering kvv'!$B$2:$AJ$550,MATCH(Y$4,'Slutlig allokering kvv'!$B$1:$AJ$1,0),FALSE)/1,0)</f>
        <v>0</v>
      </c>
      <c r="Z427">
        <f>IFERROR(VLOOKUP($B427,Kraftvärmeprod!$B$1:$AJ$550,MATCH(Z$4,Kraftvärmeprod!$B$1:$AJ$1,0),FALSE)/1,0)-IFERROR(VLOOKUP($B427,'Slutlig allokering kvv'!$B$2:$AJ$550,MATCH(Z$4,'Slutlig allokering kvv'!$B$1:$AJ$1,0),FALSE)/1,0)</f>
        <v>0</v>
      </c>
      <c r="AA427">
        <f>IFERROR(VLOOKUP($B427,Kraftvärmeprod!$B$1:$AJ$550,MATCH(AA$4,Kraftvärmeprod!$B$1:$AJ$1,0),FALSE)/1,0)-IFERROR(VLOOKUP($B427,'Slutlig allokering kvv'!$B$2:$AJ$550,MATCH(AA$4,'Slutlig allokering kvv'!$B$1:$AJ$1,0),FALSE)/1,0)</f>
        <v>0</v>
      </c>
      <c r="AB427">
        <f>IFERROR(VLOOKUP($B427,Kraftvärmeprod!$B$1:$AJ$550,MATCH(AB$4,Kraftvärmeprod!$B$1:$AJ$1,0),FALSE)/1,0)-IFERROR(VLOOKUP($B427,'Slutlig allokering kvv'!$B$2:$AJ$550,MATCH(AB$4,'Slutlig allokering kvv'!$B$1:$AJ$1,0),FALSE)/1,0)</f>
        <v>0</v>
      </c>
      <c r="AC427">
        <f>IFERROR(VLOOKUP($B427,Kraftvärmeprod!$B$1:$AJ$550,MATCH(AC$4,Kraftvärmeprod!$B$1:$AJ$1,0),FALSE)/1,0)-IFERROR(VLOOKUP($B427,'Slutlig allokering kvv'!$B$2:$AJ$550,MATCH(AC$4,'Slutlig allokering kvv'!$B$1:$AJ$1,0),FALSE)/1,0)</f>
        <v>0</v>
      </c>
      <c r="AD427">
        <f>IFERROR(VLOOKUP($B427,Miljö!$B$1:$E$471,MATCH("Hjälpel kraftvärme (GWh)",Miljö!$B$1:$E$1,0),FALSE)/1,0)-IFERROR(VLOOKUP($B427,'Slutlig allokering kvv'!$B$2:$AJ$550,MATCH(AD$4,'Slutlig allokering kvv'!$B$1:$AJ$1,0),FALSE)/1,0)</f>
        <v>0</v>
      </c>
      <c r="AH427">
        <f t="shared" si="12"/>
        <v>0</v>
      </c>
      <c r="AJ427">
        <f>IFERROR(VLOOKUP($B427,'Slutlig allokering kvv'!$B$2:$AX$550,MATCH("Summa slutlig allokerad tillförd energi (utan hjälpel och rökgaskondensering):",'Slutlig allokering kvv'!$B$1:$AX$1,0),FALSE)/1,"")</f>
        <v>0</v>
      </c>
      <c r="AL427" s="195" t="str">
        <f>IFERROR(1-VLOOKUP($B427,'Slutlig allokering kvv'!$B$2:$AX$550,MATCH("Andel av bränsle i kvv som allokerats till värme, exklusive rökgaskondensering och hjälpel",'Slutlig allokering kvv'!$B$1:$AX$1,0),FALSE),"")</f>
        <v/>
      </c>
      <c r="AN427" s="195" t="str">
        <f t="shared" si="13"/>
        <v/>
      </c>
    </row>
    <row r="428" spans="1:40" x14ac:dyDescent="0.25">
      <c r="A428" s="2" t="s">
        <v>602</v>
      </c>
      <c r="B428" s="2" t="s">
        <v>616</v>
      </c>
      <c r="C428" t="str">
        <f>IFERROR(VLOOKUP($B428,Kraftvärmeprod!$B$1:$AH$479,MATCH(C$4,Kraftvärmeprod!$B$1:$AG$1,0),FALSE)/1,"")</f>
        <v/>
      </c>
      <c r="D428" t="str">
        <f>IFERROR(VLOOKUP($B428,Kraftvärmeprod!$B$1:$AH$479,MATCH(D$4,Kraftvärmeprod!$B$1:$AG$1,0),FALSE)/1,"")</f>
        <v/>
      </c>
      <c r="F428">
        <f>IFERROR(VLOOKUP($B428,Kraftvärmeprod!$B$1:$AJ$550,MATCH(F$4,Kraftvärmeprod!$B$1:$AJ$1,0),FALSE)/1,0)-IFERROR(VLOOKUP($B428,'Slutlig allokering kvv'!$B$2:$AJ$550,MATCH(F$4,'Slutlig allokering kvv'!$B$1:$AJ$1,0),FALSE)/1,0)</f>
        <v>0</v>
      </c>
      <c r="G428">
        <f>IFERROR(VLOOKUP($B428,Kraftvärmeprod!$B$1:$AJ$550,MATCH(G$4,Kraftvärmeprod!$B$1:$AJ$1,0),FALSE)/1,0)-IFERROR(VLOOKUP($B428,'Slutlig allokering kvv'!$B$2:$AJ$550,MATCH(G$4,'Slutlig allokering kvv'!$B$1:$AJ$1,0),FALSE)/1,0)</f>
        <v>0</v>
      </c>
      <c r="H428">
        <f>IFERROR(VLOOKUP($B428,Kraftvärmeprod!$B$1:$AJ$550,MATCH(H$4,Kraftvärmeprod!$B$1:$AJ$1,0),FALSE)/1,0)-IFERROR(VLOOKUP($B428,'Slutlig allokering kvv'!$B$2:$AJ$550,MATCH(H$4,'Slutlig allokering kvv'!$B$1:$AJ$1,0),FALSE)/1,0)</f>
        <v>0</v>
      </c>
      <c r="I428">
        <f>IFERROR(VLOOKUP($B428,Kraftvärmeprod!$B$1:$AJ$550,MATCH(I$4,Kraftvärmeprod!$B$1:$AJ$1,0),FALSE)/1,0)-IFERROR(VLOOKUP($B428,'Slutlig allokering kvv'!$B$2:$AJ$550,MATCH(I$4,'Slutlig allokering kvv'!$B$1:$AJ$1,0),FALSE)/1,0)</f>
        <v>0</v>
      </c>
      <c r="J428">
        <f>IFERROR(VLOOKUP($B428,Kraftvärmeprod!$B$1:$AJ$550,MATCH(J$4,Kraftvärmeprod!$B$1:$AJ$1,0),FALSE)/1,0)-IFERROR(VLOOKUP($B428,'Slutlig allokering kvv'!$B$2:$AJ$550,MATCH(J$4,'Slutlig allokering kvv'!$B$1:$AJ$1,0),FALSE)/1,0)</f>
        <v>0</v>
      </c>
      <c r="K428">
        <f>IFERROR(VLOOKUP($B428,Kraftvärmeprod!$B$1:$AJ$550,MATCH(K$4,Kraftvärmeprod!$B$1:$AJ$1,0),FALSE)/1,0)-IFERROR(VLOOKUP($B428,'Slutlig allokering kvv'!$B$2:$AJ$550,MATCH(K$4,'Slutlig allokering kvv'!$B$1:$AJ$1,0),FALSE)/1,0)</f>
        <v>0</v>
      </c>
      <c r="L428">
        <f>IFERROR(VLOOKUP($B428,Kraftvärmeprod!$B$1:$AJ$550,MATCH(L$4,Kraftvärmeprod!$B$1:$AJ$1,0),FALSE)/1,0)-IFERROR(VLOOKUP($B428,'Slutlig allokering kvv'!$B$2:$AJ$550,MATCH(L$4,'Slutlig allokering kvv'!$B$1:$AJ$1,0),FALSE)/1,0)</f>
        <v>0</v>
      </c>
      <c r="M428">
        <f>IFERROR(VLOOKUP($B428,Kraftvärmeprod!$B$1:$AJ$550,MATCH(M$4,Kraftvärmeprod!$B$1:$AJ$1,0),FALSE)/1,0)-IFERROR(VLOOKUP($B428,'Slutlig allokering kvv'!$B$2:$AJ$550,MATCH(M$4,'Slutlig allokering kvv'!$B$1:$AJ$1,0),FALSE)/1,0)</f>
        <v>0</v>
      </c>
      <c r="N428">
        <f>IFERROR(VLOOKUP($B428,Kraftvärmeprod!$B$1:$AJ$550,MATCH(N$4,Kraftvärmeprod!$B$1:$AJ$1,0),FALSE)/1,0)-IFERROR(VLOOKUP($B428,'Slutlig allokering kvv'!$B$2:$AJ$550,MATCH(N$4,'Slutlig allokering kvv'!$B$1:$AJ$1,0),FALSE)/1,0)</f>
        <v>0</v>
      </c>
      <c r="O428">
        <f>IFERROR(VLOOKUP($B428,Kraftvärmeprod!$B$1:$AJ$550,MATCH(O$4,Kraftvärmeprod!$B$1:$AJ$1,0),FALSE)/1,0)-IFERROR(VLOOKUP($B428,'Slutlig allokering kvv'!$B$2:$AJ$550,MATCH(O$4,'Slutlig allokering kvv'!$B$1:$AJ$1,0),FALSE)/1,0)</f>
        <v>0</v>
      </c>
      <c r="P428">
        <f>IFERROR(VLOOKUP($B428,Kraftvärmeprod!$B$1:$AJ$550,MATCH(P$4,Kraftvärmeprod!$B$1:$AJ$1,0),FALSE)/1,0)-IFERROR(VLOOKUP($B428,'Slutlig allokering kvv'!$B$2:$AJ$550,MATCH(P$4,'Slutlig allokering kvv'!$B$1:$AJ$1,0),FALSE)/1,0)</f>
        <v>0</v>
      </c>
      <c r="Q428">
        <f>IFERROR(VLOOKUP($B428,Kraftvärmeprod!$B$1:$AJ$550,MATCH(Q$4,Kraftvärmeprod!$B$1:$AJ$1,0),FALSE)/1,0)-IFERROR(VLOOKUP($B428,'Slutlig allokering kvv'!$B$2:$AJ$550,MATCH(Q$4,'Slutlig allokering kvv'!$B$1:$AJ$1,0),FALSE)/1,0)</f>
        <v>0</v>
      </c>
      <c r="R428">
        <f>IFERROR(VLOOKUP($B428,Kraftvärmeprod!$B$1:$AJ$550,MATCH(R$4,Kraftvärmeprod!$B$1:$AJ$1,0),FALSE)/1,0)-IFERROR(VLOOKUP($B428,'Slutlig allokering kvv'!$B$2:$AJ$550,MATCH(R$4,'Slutlig allokering kvv'!$B$1:$AJ$1,0),FALSE)/1,0)</f>
        <v>0</v>
      </c>
      <c r="S428">
        <f>IFERROR(VLOOKUP($B428,Kraftvärmeprod!$B$1:$AJ$550,MATCH(S$4,Kraftvärmeprod!$B$1:$AJ$1,0),FALSE)/1,0)-IFERROR(VLOOKUP($B428,'Slutlig allokering kvv'!$B$2:$AJ$550,MATCH(S$4,'Slutlig allokering kvv'!$B$1:$AJ$1,0),FALSE)/1,0)</f>
        <v>0</v>
      </c>
      <c r="T428">
        <f>IFERROR(VLOOKUP($B428,Kraftvärmeprod!$B$1:$AJ$550,MATCH(T$4,Kraftvärmeprod!$B$1:$AJ$1,0),FALSE)/1,0)-IFERROR(VLOOKUP($B428,'Slutlig allokering kvv'!$B$2:$AJ$550,MATCH(T$4,'Slutlig allokering kvv'!$B$1:$AJ$1,0),FALSE)/1,0)</f>
        <v>0</v>
      </c>
      <c r="U428">
        <f>IFERROR(VLOOKUP($B428,Kraftvärmeprod!$B$1:$AJ$550,MATCH(U$4,Kraftvärmeprod!$B$1:$AJ$1,0),FALSE)/1,0)-IFERROR(VLOOKUP($B428,'Slutlig allokering kvv'!$B$2:$AJ$550,MATCH(U$4,'Slutlig allokering kvv'!$B$1:$AJ$1,0),FALSE)/1,0)</f>
        <v>0</v>
      </c>
      <c r="V428">
        <f>IFERROR(VLOOKUP($B428,Kraftvärmeprod!$B$1:$AJ$550,MATCH(V$4,Kraftvärmeprod!$B$1:$AJ$1,0),FALSE)/1,0)-IFERROR(VLOOKUP($B428,'Slutlig allokering kvv'!$B$2:$AJ$550,MATCH(V$4,'Slutlig allokering kvv'!$B$1:$AJ$1,0),FALSE)/1,0)</f>
        <v>0</v>
      </c>
      <c r="W428">
        <f>IFERROR(VLOOKUP($B428,Kraftvärmeprod!$B$1:$AJ$550,MATCH(W$4,Kraftvärmeprod!$B$1:$AJ$1,0),FALSE)/1,0)-IFERROR(VLOOKUP($B428,'Slutlig allokering kvv'!$B$2:$AJ$550,MATCH(W$4,'Slutlig allokering kvv'!$B$1:$AJ$1,0),FALSE)/1,0)</f>
        <v>0</v>
      </c>
      <c r="X428">
        <f>IFERROR(VLOOKUP($B428,Kraftvärmeprod!$B$1:$AJ$550,MATCH(X$4,Kraftvärmeprod!$B$1:$AJ$1,0),FALSE)/1,0)-IFERROR(VLOOKUP($B428,'Slutlig allokering kvv'!$B$2:$AJ$550,MATCH(X$4,'Slutlig allokering kvv'!$B$1:$AJ$1,0),FALSE)/1,0)</f>
        <v>0</v>
      </c>
      <c r="Y428">
        <f>IFERROR(VLOOKUP($B428,Kraftvärmeprod!$B$1:$AJ$550,MATCH(Y$4,Kraftvärmeprod!$B$1:$AJ$1,0),FALSE)/1,0)-IFERROR(VLOOKUP($B428,'Slutlig allokering kvv'!$B$2:$AJ$550,MATCH(Y$4,'Slutlig allokering kvv'!$B$1:$AJ$1,0),FALSE)/1,0)</f>
        <v>0</v>
      </c>
      <c r="Z428">
        <f>IFERROR(VLOOKUP($B428,Kraftvärmeprod!$B$1:$AJ$550,MATCH(Z$4,Kraftvärmeprod!$B$1:$AJ$1,0),FALSE)/1,0)-IFERROR(VLOOKUP($B428,'Slutlig allokering kvv'!$B$2:$AJ$550,MATCH(Z$4,'Slutlig allokering kvv'!$B$1:$AJ$1,0),FALSE)/1,0)</f>
        <v>0</v>
      </c>
      <c r="AA428">
        <f>IFERROR(VLOOKUP($B428,Kraftvärmeprod!$B$1:$AJ$550,MATCH(AA$4,Kraftvärmeprod!$B$1:$AJ$1,0),FALSE)/1,0)-IFERROR(VLOOKUP($B428,'Slutlig allokering kvv'!$B$2:$AJ$550,MATCH(AA$4,'Slutlig allokering kvv'!$B$1:$AJ$1,0),FALSE)/1,0)</f>
        <v>0</v>
      </c>
      <c r="AB428">
        <f>IFERROR(VLOOKUP($B428,Kraftvärmeprod!$B$1:$AJ$550,MATCH(AB$4,Kraftvärmeprod!$B$1:$AJ$1,0),FALSE)/1,0)-IFERROR(VLOOKUP($B428,'Slutlig allokering kvv'!$B$2:$AJ$550,MATCH(AB$4,'Slutlig allokering kvv'!$B$1:$AJ$1,0),FALSE)/1,0)</f>
        <v>0</v>
      </c>
      <c r="AC428">
        <f>IFERROR(VLOOKUP($B428,Kraftvärmeprod!$B$1:$AJ$550,MATCH(AC$4,Kraftvärmeprod!$B$1:$AJ$1,0),FALSE)/1,0)-IFERROR(VLOOKUP($B428,'Slutlig allokering kvv'!$B$2:$AJ$550,MATCH(AC$4,'Slutlig allokering kvv'!$B$1:$AJ$1,0),FALSE)/1,0)</f>
        <v>0</v>
      </c>
      <c r="AD428">
        <f>IFERROR(VLOOKUP($B428,Miljö!$B$1:$E$471,MATCH("Hjälpel kraftvärme (GWh)",Miljö!$B$1:$E$1,0),FALSE)/1,0)-IFERROR(VLOOKUP($B428,'Slutlig allokering kvv'!$B$2:$AJ$550,MATCH(AD$4,'Slutlig allokering kvv'!$B$1:$AJ$1,0),FALSE)/1,0)</f>
        <v>0</v>
      </c>
      <c r="AH428">
        <f t="shared" si="12"/>
        <v>0</v>
      </c>
      <c r="AJ428">
        <f>IFERROR(VLOOKUP($B428,'Slutlig allokering kvv'!$B$2:$AX$550,MATCH("Summa slutlig allokerad tillförd energi (utan hjälpel och rökgaskondensering):",'Slutlig allokering kvv'!$B$1:$AX$1,0),FALSE)/1,"")</f>
        <v>0</v>
      </c>
      <c r="AL428" s="195" t="str">
        <f>IFERROR(1-VLOOKUP($B428,'Slutlig allokering kvv'!$B$2:$AX$550,MATCH("Andel av bränsle i kvv som allokerats till värme, exklusive rökgaskondensering och hjälpel",'Slutlig allokering kvv'!$B$1:$AX$1,0),FALSE),"")</f>
        <v/>
      </c>
      <c r="AN428" s="195" t="str">
        <f t="shared" si="13"/>
        <v/>
      </c>
    </row>
    <row r="429" spans="1:40" x14ac:dyDescent="0.25">
      <c r="A429" s="2" t="s">
        <v>602</v>
      </c>
      <c r="B429" s="2" t="s">
        <v>617</v>
      </c>
      <c r="C429" t="str">
        <f>IFERROR(VLOOKUP($B429,Kraftvärmeprod!$B$1:$AH$479,MATCH(C$4,Kraftvärmeprod!$B$1:$AG$1,0),FALSE)/1,"")</f>
        <v/>
      </c>
      <c r="D429" t="str">
        <f>IFERROR(VLOOKUP($B429,Kraftvärmeprod!$B$1:$AH$479,MATCH(D$4,Kraftvärmeprod!$B$1:$AG$1,0),FALSE)/1,"")</f>
        <v/>
      </c>
      <c r="F429">
        <f>IFERROR(VLOOKUP($B429,Kraftvärmeprod!$B$1:$AJ$550,MATCH(F$4,Kraftvärmeprod!$B$1:$AJ$1,0),FALSE)/1,0)-IFERROR(VLOOKUP($B429,'Slutlig allokering kvv'!$B$2:$AJ$550,MATCH(F$4,'Slutlig allokering kvv'!$B$1:$AJ$1,0),FALSE)/1,0)</f>
        <v>0</v>
      </c>
      <c r="G429">
        <f>IFERROR(VLOOKUP($B429,Kraftvärmeprod!$B$1:$AJ$550,MATCH(G$4,Kraftvärmeprod!$B$1:$AJ$1,0),FALSE)/1,0)-IFERROR(VLOOKUP($B429,'Slutlig allokering kvv'!$B$2:$AJ$550,MATCH(G$4,'Slutlig allokering kvv'!$B$1:$AJ$1,0),FALSE)/1,0)</f>
        <v>0</v>
      </c>
      <c r="H429">
        <f>IFERROR(VLOOKUP($B429,Kraftvärmeprod!$B$1:$AJ$550,MATCH(H$4,Kraftvärmeprod!$B$1:$AJ$1,0),FALSE)/1,0)-IFERROR(VLOOKUP($B429,'Slutlig allokering kvv'!$B$2:$AJ$550,MATCH(H$4,'Slutlig allokering kvv'!$B$1:$AJ$1,0),FALSE)/1,0)</f>
        <v>0</v>
      </c>
      <c r="I429">
        <f>IFERROR(VLOOKUP($B429,Kraftvärmeprod!$B$1:$AJ$550,MATCH(I$4,Kraftvärmeprod!$B$1:$AJ$1,0),FALSE)/1,0)-IFERROR(VLOOKUP($B429,'Slutlig allokering kvv'!$B$2:$AJ$550,MATCH(I$4,'Slutlig allokering kvv'!$B$1:$AJ$1,0),FALSE)/1,0)</f>
        <v>0</v>
      </c>
      <c r="J429">
        <f>IFERROR(VLOOKUP($B429,Kraftvärmeprod!$B$1:$AJ$550,MATCH(J$4,Kraftvärmeprod!$B$1:$AJ$1,0),FALSE)/1,0)-IFERROR(VLOOKUP($B429,'Slutlig allokering kvv'!$B$2:$AJ$550,MATCH(J$4,'Slutlig allokering kvv'!$B$1:$AJ$1,0),FALSE)/1,0)</f>
        <v>0</v>
      </c>
      <c r="K429">
        <f>IFERROR(VLOOKUP($B429,Kraftvärmeprod!$B$1:$AJ$550,MATCH(K$4,Kraftvärmeprod!$B$1:$AJ$1,0),FALSE)/1,0)-IFERROR(VLOOKUP($B429,'Slutlig allokering kvv'!$B$2:$AJ$550,MATCH(K$4,'Slutlig allokering kvv'!$B$1:$AJ$1,0),FALSE)/1,0)</f>
        <v>0</v>
      </c>
      <c r="L429">
        <f>IFERROR(VLOOKUP($B429,Kraftvärmeprod!$B$1:$AJ$550,MATCH(L$4,Kraftvärmeprod!$B$1:$AJ$1,0),FALSE)/1,0)-IFERROR(VLOOKUP($B429,'Slutlig allokering kvv'!$B$2:$AJ$550,MATCH(L$4,'Slutlig allokering kvv'!$B$1:$AJ$1,0),FALSE)/1,0)</f>
        <v>0</v>
      </c>
      <c r="M429">
        <f>IFERROR(VLOOKUP($B429,Kraftvärmeprod!$B$1:$AJ$550,MATCH(M$4,Kraftvärmeprod!$B$1:$AJ$1,0),FALSE)/1,0)-IFERROR(VLOOKUP($B429,'Slutlig allokering kvv'!$B$2:$AJ$550,MATCH(M$4,'Slutlig allokering kvv'!$B$1:$AJ$1,0),FALSE)/1,0)</f>
        <v>0</v>
      </c>
      <c r="N429">
        <f>IFERROR(VLOOKUP($B429,Kraftvärmeprod!$B$1:$AJ$550,MATCH(N$4,Kraftvärmeprod!$B$1:$AJ$1,0),FALSE)/1,0)-IFERROR(VLOOKUP($B429,'Slutlig allokering kvv'!$B$2:$AJ$550,MATCH(N$4,'Slutlig allokering kvv'!$B$1:$AJ$1,0),FALSE)/1,0)</f>
        <v>0</v>
      </c>
      <c r="O429">
        <f>IFERROR(VLOOKUP($B429,Kraftvärmeprod!$B$1:$AJ$550,MATCH(O$4,Kraftvärmeprod!$B$1:$AJ$1,0),FALSE)/1,0)-IFERROR(VLOOKUP($B429,'Slutlig allokering kvv'!$B$2:$AJ$550,MATCH(O$4,'Slutlig allokering kvv'!$B$1:$AJ$1,0),FALSE)/1,0)</f>
        <v>0</v>
      </c>
      <c r="P429">
        <f>IFERROR(VLOOKUP($B429,Kraftvärmeprod!$B$1:$AJ$550,MATCH(P$4,Kraftvärmeprod!$B$1:$AJ$1,0),FALSE)/1,0)-IFERROR(VLOOKUP($B429,'Slutlig allokering kvv'!$B$2:$AJ$550,MATCH(P$4,'Slutlig allokering kvv'!$B$1:$AJ$1,0),FALSE)/1,0)</f>
        <v>0</v>
      </c>
      <c r="Q429">
        <f>IFERROR(VLOOKUP($B429,Kraftvärmeprod!$B$1:$AJ$550,MATCH(Q$4,Kraftvärmeprod!$B$1:$AJ$1,0),FALSE)/1,0)-IFERROR(VLOOKUP($B429,'Slutlig allokering kvv'!$B$2:$AJ$550,MATCH(Q$4,'Slutlig allokering kvv'!$B$1:$AJ$1,0),FALSE)/1,0)</f>
        <v>0</v>
      </c>
      <c r="R429">
        <f>IFERROR(VLOOKUP($B429,Kraftvärmeprod!$B$1:$AJ$550,MATCH(R$4,Kraftvärmeprod!$B$1:$AJ$1,0),FALSE)/1,0)-IFERROR(VLOOKUP($B429,'Slutlig allokering kvv'!$B$2:$AJ$550,MATCH(R$4,'Slutlig allokering kvv'!$B$1:$AJ$1,0),FALSE)/1,0)</f>
        <v>0</v>
      </c>
      <c r="S429">
        <f>IFERROR(VLOOKUP($B429,Kraftvärmeprod!$B$1:$AJ$550,MATCH(S$4,Kraftvärmeprod!$B$1:$AJ$1,0),FALSE)/1,0)-IFERROR(VLOOKUP($B429,'Slutlig allokering kvv'!$B$2:$AJ$550,MATCH(S$4,'Slutlig allokering kvv'!$B$1:$AJ$1,0),FALSE)/1,0)</f>
        <v>0</v>
      </c>
      <c r="T429">
        <f>IFERROR(VLOOKUP($B429,Kraftvärmeprod!$B$1:$AJ$550,MATCH(T$4,Kraftvärmeprod!$B$1:$AJ$1,0),FALSE)/1,0)-IFERROR(VLOOKUP($B429,'Slutlig allokering kvv'!$B$2:$AJ$550,MATCH(T$4,'Slutlig allokering kvv'!$B$1:$AJ$1,0),FALSE)/1,0)</f>
        <v>0</v>
      </c>
      <c r="U429">
        <f>IFERROR(VLOOKUP($B429,Kraftvärmeprod!$B$1:$AJ$550,MATCH(U$4,Kraftvärmeprod!$B$1:$AJ$1,0),FALSE)/1,0)-IFERROR(VLOOKUP($B429,'Slutlig allokering kvv'!$B$2:$AJ$550,MATCH(U$4,'Slutlig allokering kvv'!$B$1:$AJ$1,0),FALSE)/1,0)</f>
        <v>0</v>
      </c>
      <c r="V429">
        <f>IFERROR(VLOOKUP($B429,Kraftvärmeprod!$B$1:$AJ$550,MATCH(V$4,Kraftvärmeprod!$B$1:$AJ$1,0),FALSE)/1,0)-IFERROR(VLOOKUP($B429,'Slutlig allokering kvv'!$B$2:$AJ$550,MATCH(V$4,'Slutlig allokering kvv'!$B$1:$AJ$1,0),FALSE)/1,0)</f>
        <v>0</v>
      </c>
      <c r="W429">
        <f>IFERROR(VLOOKUP($B429,Kraftvärmeprod!$B$1:$AJ$550,MATCH(W$4,Kraftvärmeprod!$B$1:$AJ$1,0),FALSE)/1,0)-IFERROR(VLOOKUP($B429,'Slutlig allokering kvv'!$B$2:$AJ$550,MATCH(W$4,'Slutlig allokering kvv'!$B$1:$AJ$1,0),FALSE)/1,0)</f>
        <v>0</v>
      </c>
      <c r="X429">
        <f>IFERROR(VLOOKUP($B429,Kraftvärmeprod!$B$1:$AJ$550,MATCH(X$4,Kraftvärmeprod!$B$1:$AJ$1,0),FALSE)/1,0)-IFERROR(VLOOKUP($B429,'Slutlig allokering kvv'!$B$2:$AJ$550,MATCH(X$4,'Slutlig allokering kvv'!$B$1:$AJ$1,0),FALSE)/1,0)</f>
        <v>0</v>
      </c>
      <c r="Y429">
        <f>IFERROR(VLOOKUP($B429,Kraftvärmeprod!$B$1:$AJ$550,MATCH(Y$4,Kraftvärmeprod!$B$1:$AJ$1,0),FALSE)/1,0)-IFERROR(VLOOKUP($B429,'Slutlig allokering kvv'!$B$2:$AJ$550,MATCH(Y$4,'Slutlig allokering kvv'!$B$1:$AJ$1,0),FALSE)/1,0)</f>
        <v>0</v>
      </c>
      <c r="Z429">
        <f>IFERROR(VLOOKUP($B429,Kraftvärmeprod!$B$1:$AJ$550,MATCH(Z$4,Kraftvärmeprod!$B$1:$AJ$1,0),FALSE)/1,0)-IFERROR(VLOOKUP($B429,'Slutlig allokering kvv'!$B$2:$AJ$550,MATCH(Z$4,'Slutlig allokering kvv'!$B$1:$AJ$1,0),FALSE)/1,0)</f>
        <v>0</v>
      </c>
      <c r="AA429">
        <f>IFERROR(VLOOKUP($B429,Kraftvärmeprod!$B$1:$AJ$550,MATCH(AA$4,Kraftvärmeprod!$B$1:$AJ$1,0),FALSE)/1,0)-IFERROR(VLOOKUP($B429,'Slutlig allokering kvv'!$B$2:$AJ$550,MATCH(AA$4,'Slutlig allokering kvv'!$B$1:$AJ$1,0),FALSE)/1,0)</f>
        <v>0</v>
      </c>
      <c r="AB429">
        <f>IFERROR(VLOOKUP($B429,Kraftvärmeprod!$B$1:$AJ$550,MATCH(AB$4,Kraftvärmeprod!$B$1:$AJ$1,0),FALSE)/1,0)-IFERROR(VLOOKUP($B429,'Slutlig allokering kvv'!$B$2:$AJ$550,MATCH(AB$4,'Slutlig allokering kvv'!$B$1:$AJ$1,0),FALSE)/1,0)</f>
        <v>0</v>
      </c>
      <c r="AC429">
        <f>IFERROR(VLOOKUP($B429,Kraftvärmeprod!$B$1:$AJ$550,MATCH(AC$4,Kraftvärmeprod!$B$1:$AJ$1,0),FALSE)/1,0)-IFERROR(VLOOKUP($B429,'Slutlig allokering kvv'!$B$2:$AJ$550,MATCH(AC$4,'Slutlig allokering kvv'!$B$1:$AJ$1,0),FALSE)/1,0)</f>
        <v>0</v>
      </c>
      <c r="AD429">
        <f>IFERROR(VLOOKUP($B429,Miljö!$B$1:$E$471,MATCH("Hjälpel kraftvärme (GWh)",Miljö!$B$1:$E$1,0),FALSE)/1,0)-IFERROR(VLOOKUP($B429,'Slutlig allokering kvv'!$B$2:$AJ$550,MATCH(AD$4,'Slutlig allokering kvv'!$B$1:$AJ$1,0),FALSE)/1,0)</f>
        <v>0</v>
      </c>
      <c r="AH429">
        <f t="shared" si="12"/>
        <v>0</v>
      </c>
      <c r="AJ429">
        <f>IFERROR(VLOOKUP($B429,'Slutlig allokering kvv'!$B$2:$AX$550,MATCH("Summa slutlig allokerad tillförd energi (utan hjälpel och rökgaskondensering):",'Slutlig allokering kvv'!$B$1:$AX$1,0),FALSE)/1,"")</f>
        <v>0</v>
      </c>
      <c r="AL429" s="195" t="str">
        <f>IFERROR(1-VLOOKUP($B429,'Slutlig allokering kvv'!$B$2:$AX$550,MATCH("Andel av bränsle i kvv som allokerats till värme, exklusive rökgaskondensering och hjälpel",'Slutlig allokering kvv'!$B$1:$AX$1,0),FALSE),"")</f>
        <v/>
      </c>
      <c r="AN429" s="195" t="str">
        <f t="shared" si="13"/>
        <v/>
      </c>
    </row>
    <row r="430" spans="1:40" x14ac:dyDescent="0.25">
      <c r="A430" s="2" t="s">
        <v>602</v>
      </c>
      <c r="B430" s="2" t="s">
        <v>618</v>
      </c>
      <c r="C430" t="str">
        <f>IFERROR(VLOOKUP($B430,Kraftvärmeprod!$B$1:$AH$479,MATCH(C$4,Kraftvärmeprod!$B$1:$AG$1,0),FALSE)/1,"")</f>
        <v/>
      </c>
      <c r="D430" t="str">
        <f>IFERROR(VLOOKUP($B430,Kraftvärmeprod!$B$1:$AH$479,MATCH(D$4,Kraftvärmeprod!$B$1:$AG$1,0),FALSE)/1,"")</f>
        <v/>
      </c>
      <c r="F430">
        <f>IFERROR(VLOOKUP($B430,Kraftvärmeprod!$B$1:$AJ$550,MATCH(F$4,Kraftvärmeprod!$B$1:$AJ$1,0),FALSE)/1,0)-IFERROR(VLOOKUP($B430,'Slutlig allokering kvv'!$B$2:$AJ$550,MATCH(F$4,'Slutlig allokering kvv'!$B$1:$AJ$1,0),FALSE)/1,0)</f>
        <v>0</v>
      </c>
      <c r="G430">
        <f>IFERROR(VLOOKUP($B430,Kraftvärmeprod!$B$1:$AJ$550,MATCH(G$4,Kraftvärmeprod!$B$1:$AJ$1,0),FALSE)/1,0)-IFERROR(VLOOKUP($B430,'Slutlig allokering kvv'!$B$2:$AJ$550,MATCH(G$4,'Slutlig allokering kvv'!$B$1:$AJ$1,0),FALSE)/1,0)</f>
        <v>0</v>
      </c>
      <c r="H430">
        <f>IFERROR(VLOOKUP($B430,Kraftvärmeprod!$B$1:$AJ$550,MATCH(H$4,Kraftvärmeprod!$B$1:$AJ$1,0),FALSE)/1,0)-IFERROR(VLOOKUP($B430,'Slutlig allokering kvv'!$B$2:$AJ$550,MATCH(H$4,'Slutlig allokering kvv'!$B$1:$AJ$1,0),FALSE)/1,0)</f>
        <v>0</v>
      </c>
      <c r="I430">
        <f>IFERROR(VLOOKUP($B430,Kraftvärmeprod!$B$1:$AJ$550,MATCH(I$4,Kraftvärmeprod!$B$1:$AJ$1,0),FALSE)/1,0)-IFERROR(VLOOKUP($B430,'Slutlig allokering kvv'!$B$2:$AJ$550,MATCH(I$4,'Slutlig allokering kvv'!$B$1:$AJ$1,0),FALSE)/1,0)</f>
        <v>0</v>
      </c>
      <c r="J430">
        <f>IFERROR(VLOOKUP($B430,Kraftvärmeprod!$B$1:$AJ$550,MATCH(J$4,Kraftvärmeprod!$B$1:$AJ$1,0),FALSE)/1,0)-IFERROR(VLOOKUP($B430,'Slutlig allokering kvv'!$B$2:$AJ$550,MATCH(J$4,'Slutlig allokering kvv'!$B$1:$AJ$1,0),FALSE)/1,0)</f>
        <v>0</v>
      </c>
      <c r="K430">
        <f>IFERROR(VLOOKUP($B430,Kraftvärmeprod!$B$1:$AJ$550,MATCH(K$4,Kraftvärmeprod!$B$1:$AJ$1,0),FALSE)/1,0)-IFERROR(VLOOKUP($B430,'Slutlig allokering kvv'!$B$2:$AJ$550,MATCH(K$4,'Slutlig allokering kvv'!$B$1:$AJ$1,0),FALSE)/1,0)</f>
        <v>0</v>
      </c>
      <c r="L430">
        <f>IFERROR(VLOOKUP($B430,Kraftvärmeprod!$B$1:$AJ$550,MATCH(L$4,Kraftvärmeprod!$B$1:$AJ$1,0),FALSE)/1,0)-IFERROR(VLOOKUP($B430,'Slutlig allokering kvv'!$B$2:$AJ$550,MATCH(L$4,'Slutlig allokering kvv'!$B$1:$AJ$1,0),FALSE)/1,0)</f>
        <v>0</v>
      </c>
      <c r="M430">
        <f>IFERROR(VLOOKUP($B430,Kraftvärmeprod!$B$1:$AJ$550,MATCH(M$4,Kraftvärmeprod!$B$1:$AJ$1,0),FALSE)/1,0)-IFERROR(VLOOKUP($B430,'Slutlig allokering kvv'!$B$2:$AJ$550,MATCH(M$4,'Slutlig allokering kvv'!$B$1:$AJ$1,0),FALSE)/1,0)</f>
        <v>0</v>
      </c>
      <c r="N430">
        <f>IFERROR(VLOOKUP($B430,Kraftvärmeprod!$B$1:$AJ$550,MATCH(N$4,Kraftvärmeprod!$B$1:$AJ$1,0),FALSE)/1,0)-IFERROR(VLOOKUP($B430,'Slutlig allokering kvv'!$B$2:$AJ$550,MATCH(N$4,'Slutlig allokering kvv'!$B$1:$AJ$1,0),FALSE)/1,0)</f>
        <v>0</v>
      </c>
      <c r="O430">
        <f>IFERROR(VLOOKUP($B430,Kraftvärmeprod!$B$1:$AJ$550,MATCH(O$4,Kraftvärmeprod!$B$1:$AJ$1,0),FALSE)/1,0)-IFERROR(VLOOKUP($B430,'Slutlig allokering kvv'!$B$2:$AJ$550,MATCH(O$4,'Slutlig allokering kvv'!$B$1:$AJ$1,0),FALSE)/1,0)</f>
        <v>0</v>
      </c>
      <c r="P430">
        <f>IFERROR(VLOOKUP($B430,Kraftvärmeprod!$B$1:$AJ$550,MATCH(P$4,Kraftvärmeprod!$B$1:$AJ$1,0),FALSE)/1,0)-IFERROR(VLOOKUP($B430,'Slutlig allokering kvv'!$B$2:$AJ$550,MATCH(P$4,'Slutlig allokering kvv'!$B$1:$AJ$1,0),FALSE)/1,0)</f>
        <v>0</v>
      </c>
      <c r="Q430">
        <f>IFERROR(VLOOKUP($B430,Kraftvärmeprod!$B$1:$AJ$550,MATCH(Q$4,Kraftvärmeprod!$B$1:$AJ$1,0),FALSE)/1,0)-IFERROR(VLOOKUP($B430,'Slutlig allokering kvv'!$B$2:$AJ$550,MATCH(Q$4,'Slutlig allokering kvv'!$B$1:$AJ$1,0),FALSE)/1,0)</f>
        <v>0</v>
      </c>
      <c r="R430">
        <f>IFERROR(VLOOKUP($B430,Kraftvärmeprod!$B$1:$AJ$550,MATCH(R$4,Kraftvärmeprod!$B$1:$AJ$1,0),FALSE)/1,0)-IFERROR(VLOOKUP($B430,'Slutlig allokering kvv'!$B$2:$AJ$550,MATCH(R$4,'Slutlig allokering kvv'!$B$1:$AJ$1,0),FALSE)/1,0)</f>
        <v>0</v>
      </c>
      <c r="S430">
        <f>IFERROR(VLOOKUP($B430,Kraftvärmeprod!$B$1:$AJ$550,MATCH(S$4,Kraftvärmeprod!$B$1:$AJ$1,0),FALSE)/1,0)-IFERROR(VLOOKUP($B430,'Slutlig allokering kvv'!$B$2:$AJ$550,MATCH(S$4,'Slutlig allokering kvv'!$B$1:$AJ$1,0),FALSE)/1,0)</f>
        <v>0</v>
      </c>
      <c r="T430">
        <f>IFERROR(VLOOKUP($B430,Kraftvärmeprod!$B$1:$AJ$550,MATCH(T$4,Kraftvärmeprod!$B$1:$AJ$1,0),FALSE)/1,0)-IFERROR(VLOOKUP($B430,'Slutlig allokering kvv'!$B$2:$AJ$550,MATCH(T$4,'Slutlig allokering kvv'!$B$1:$AJ$1,0),FALSE)/1,0)</f>
        <v>0</v>
      </c>
      <c r="U430">
        <f>IFERROR(VLOOKUP($B430,Kraftvärmeprod!$B$1:$AJ$550,MATCH(U$4,Kraftvärmeprod!$B$1:$AJ$1,0),FALSE)/1,0)-IFERROR(VLOOKUP($B430,'Slutlig allokering kvv'!$B$2:$AJ$550,MATCH(U$4,'Slutlig allokering kvv'!$B$1:$AJ$1,0),FALSE)/1,0)</f>
        <v>0</v>
      </c>
      <c r="V430">
        <f>IFERROR(VLOOKUP($B430,Kraftvärmeprod!$B$1:$AJ$550,MATCH(V$4,Kraftvärmeprod!$B$1:$AJ$1,0),FALSE)/1,0)-IFERROR(VLOOKUP($B430,'Slutlig allokering kvv'!$B$2:$AJ$550,MATCH(V$4,'Slutlig allokering kvv'!$B$1:$AJ$1,0),FALSE)/1,0)</f>
        <v>0</v>
      </c>
      <c r="W430">
        <f>IFERROR(VLOOKUP($B430,Kraftvärmeprod!$B$1:$AJ$550,MATCH(W$4,Kraftvärmeprod!$B$1:$AJ$1,0),FALSE)/1,0)-IFERROR(VLOOKUP($B430,'Slutlig allokering kvv'!$B$2:$AJ$550,MATCH(W$4,'Slutlig allokering kvv'!$B$1:$AJ$1,0),FALSE)/1,0)</f>
        <v>0</v>
      </c>
      <c r="X430">
        <f>IFERROR(VLOOKUP($B430,Kraftvärmeprod!$B$1:$AJ$550,MATCH(X$4,Kraftvärmeprod!$B$1:$AJ$1,0),FALSE)/1,0)-IFERROR(VLOOKUP($B430,'Slutlig allokering kvv'!$B$2:$AJ$550,MATCH(X$4,'Slutlig allokering kvv'!$B$1:$AJ$1,0),FALSE)/1,0)</f>
        <v>0</v>
      </c>
      <c r="Y430">
        <f>IFERROR(VLOOKUP($B430,Kraftvärmeprod!$B$1:$AJ$550,MATCH(Y$4,Kraftvärmeprod!$B$1:$AJ$1,0),FALSE)/1,0)-IFERROR(VLOOKUP($B430,'Slutlig allokering kvv'!$B$2:$AJ$550,MATCH(Y$4,'Slutlig allokering kvv'!$B$1:$AJ$1,0),FALSE)/1,0)</f>
        <v>0</v>
      </c>
      <c r="Z430">
        <f>IFERROR(VLOOKUP($B430,Kraftvärmeprod!$B$1:$AJ$550,MATCH(Z$4,Kraftvärmeprod!$B$1:$AJ$1,0),FALSE)/1,0)-IFERROR(VLOOKUP($B430,'Slutlig allokering kvv'!$B$2:$AJ$550,MATCH(Z$4,'Slutlig allokering kvv'!$B$1:$AJ$1,0),FALSE)/1,0)</f>
        <v>0</v>
      </c>
      <c r="AA430">
        <f>IFERROR(VLOOKUP($B430,Kraftvärmeprod!$B$1:$AJ$550,MATCH(AA$4,Kraftvärmeprod!$B$1:$AJ$1,0),FALSE)/1,0)-IFERROR(VLOOKUP($B430,'Slutlig allokering kvv'!$B$2:$AJ$550,MATCH(AA$4,'Slutlig allokering kvv'!$B$1:$AJ$1,0),FALSE)/1,0)</f>
        <v>0</v>
      </c>
      <c r="AB430">
        <f>IFERROR(VLOOKUP($B430,Kraftvärmeprod!$B$1:$AJ$550,MATCH(AB$4,Kraftvärmeprod!$B$1:$AJ$1,0),FALSE)/1,0)-IFERROR(VLOOKUP($B430,'Slutlig allokering kvv'!$B$2:$AJ$550,MATCH(AB$4,'Slutlig allokering kvv'!$B$1:$AJ$1,0),FALSE)/1,0)</f>
        <v>0</v>
      </c>
      <c r="AC430">
        <f>IFERROR(VLOOKUP($B430,Kraftvärmeprod!$B$1:$AJ$550,MATCH(AC$4,Kraftvärmeprod!$B$1:$AJ$1,0),FALSE)/1,0)-IFERROR(VLOOKUP($B430,'Slutlig allokering kvv'!$B$2:$AJ$550,MATCH(AC$4,'Slutlig allokering kvv'!$B$1:$AJ$1,0),FALSE)/1,0)</f>
        <v>0</v>
      </c>
      <c r="AD430">
        <f>IFERROR(VLOOKUP($B430,Miljö!$B$1:$E$471,MATCH("Hjälpel kraftvärme (GWh)",Miljö!$B$1:$E$1,0),FALSE)/1,0)-IFERROR(VLOOKUP($B430,'Slutlig allokering kvv'!$B$2:$AJ$550,MATCH(AD$4,'Slutlig allokering kvv'!$B$1:$AJ$1,0),FALSE)/1,0)</f>
        <v>0</v>
      </c>
      <c r="AH430">
        <f t="shared" si="12"/>
        <v>0</v>
      </c>
      <c r="AJ430">
        <f>IFERROR(VLOOKUP($B430,'Slutlig allokering kvv'!$B$2:$AX$550,MATCH("Summa slutlig allokerad tillförd energi (utan hjälpel och rökgaskondensering):",'Slutlig allokering kvv'!$B$1:$AX$1,0),FALSE)/1,"")</f>
        <v>0</v>
      </c>
      <c r="AL430" s="195" t="str">
        <f>IFERROR(1-VLOOKUP($B430,'Slutlig allokering kvv'!$B$2:$AX$550,MATCH("Andel av bränsle i kvv som allokerats till värme, exklusive rökgaskondensering och hjälpel",'Slutlig allokering kvv'!$B$1:$AX$1,0),FALSE),"")</f>
        <v/>
      </c>
      <c r="AN430" s="195" t="str">
        <f t="shared" si="13"/>
        <v/>
      </c>
    </row>
    <row r="431" spans="1:40" x14ac:dyDescent="0.25">
      <c r="A431" s="2" t="s">
        <v>619</v>
      </c>
      <c r="B431" s="2" t="s">
        <v>620</v>
      </c>
      <c r="C431" t="str">
        <f>IFERROR(VLOOKUP($B431,Kraftvärmeprod!$B$1:$AH$479,MATCH(C$4,Kraftvärmeprod!$B$1:$AG$1,0),FALSE)/1,"")</f>
        <v/>
      </c>
      <c r="D431" t="str">
        <f>IFERROR(VLOOKUP($B431,Kraftvärmeprod!$B$1:$AH$479,MATCH(D$4,Kraftvärmeprod!$B$1:$AG$1,0),FALSE)/1,"")</f>
        <v/>
      </c>
      <c r="F431">
        <f>IFERROR(VLOOKUP($B431,Kraftvärmeprod!$B$1:$AJ$550,MATCH(F$4,Kraftvärmeprod!$B$1:$AJ$1,0),FALSE)/1,0)-IFERROR(VLOOKUP($B431,'Slutlig allokering kvv'!$B$2:$AJ$550,MATCH(F$4,'Slutlig allokering kvv'!$B$1:$AJ$1,0),FALSE)/1,0)</f>
        <v>0</v>
      </c>
      <c r="G431">
        <f>IFERROR(VLOOKUP($B431,Kraftvärmeprod!$B$1:$AJ$550,MATCH(G$4,Kraftvärmeprod!$B$1:$AJ$1,0),FALSE)/1,0)-IFERROR(VLOOKUP($B431,'Slutlig allokering kvv'!$B$2:$AJ$550,MATCH(G$4,'Slutlig allokering kvv'!$B$1:$AJ$1,0),FALSE)/1,0)</f>
        <v>0</v>
      </c>
      <c r="H431">
        <f>IFERROR(VLOOKUP($B431,Kraftvärmeprod!$B$1:$AJ$550,MATCH(H$4,Kraftvärmeprod!$B$1:$AJ$1,0),FALSE)/1,0)-IFERROR(VLOOKUP($B431,'Slutlig allokering kvv'!$B$2:$AJ$550,MATCH(H$4,'Slutlig allokering kvv'!$B$1:$AJ$1,0),FALSE)/1,0)</f>
        <v>0</v>
      </c>
      <c r="I431">
        <f>IFERROR(VLOOKUP($B431,Kraftvärmeprod!$B$1:$AJ$550,MATCH(I$4,Kraftvärmeprod!$B$1:$AJ$1,0),FALSE)/1,0)-IFERROR(VLOOKUP($B431,'Slutlig allokering kvv'!$B$2:$AJ$550,MATCH(I$4,'Slutlig allokering kvv'!$B$1:$AJ$1,0),FALSE)/1,0)</f>
        <v>0</v>
      </c>
      <c r="J431">
        <f>IFERROR(VLOOKUP($B431,Kraftvärmeprod!$B$1:$AJ$550,MATCH(J$4,Kraftvärmeprod!$B$1:$AJ$1,0),FALSE)/1,0)-IFERROR(VLOOKUP($B431,'Slutlig allokering kvv'!$B$2:$AJ$550,MATCH(J$4,'Slutlig allokering kvv'!$B$1:$AJ$1,0),FALSE)/1,0)</f>
        <v>0</v>
      </c>
      <c r="K431">
        <f>IFERROR(VLOOKUP($B431,Kraftvärmeprod!$B$1:$AJ$550,MATCH(K$4,Kraftvärmeprod!$B$1:$AJ$1,0),FALSE)/1,0)-IFERROR(VLOOKUP($B431,'Slutlig allokering kvv'!$B$2:$AJ$550,MATCH(K$4,'Slutlig allokering kvv'!$B$1:$AJ$1,0),FALSE)/1,0)</f>
        <v>0</v>
      </c>
      <c r="L431">
        <f>IFERROR(VLOOKUP($B431,Kraftvärmeprod!$B$1:$AJ$550,MATCH(L$4,Kraftvärmeprod!$B$1:$AJ$1,0),FALSE)/1,0)-IFERROR(VLOOKUP($B431,'Slutlig allokering kvv'!$B$2:$AJ$550,MATCH(L$4,'Slutlig allokering kvv'!$B$1:$AJ$1,0),FALSE)/1,0)</f>
        <v>0</v>
      </c>
      <c r="M431">
        <f>IFERROR(VLOOKUP($B431,Kraftvärmeprod!$B$1:$AJ$550,MATCH(M$4,Kraftvärmeprod!$B$1:$AJ$1,0),FALSE)/1,0)-IFERROR(VLOOKUP($B431,'Slutlig allokering kvv'!$B$2:$AJ$550,MATCH(M$4,'Slutlig allokering kvv'!$B$1:$AJ$1,0),FALSE)/1,0)</f>
        <v>0</v>
      </c>
      <c r="N431">
        <f>IFERROR(VLOOKUP($B431,Kraftvärmeprod!$B$1:$AJ$550,MATCH(N$4,Kraftvärmeprod!$B$1:$AJ$1,0),FALSE)/1,0)-IFERROR(VLOOKUP($B431,'Slutlig allokering kvv'!$B$2:$AJ$550,MATCH(N$4,'Slutlig allokering kvv'!$B$1:$AJ$1,0),FALSE)/1,0)</f>
        <v>0</v>
      </c>
      <c r="O431">
        <f>IFERROR(VLOOKUP($B431,Kraftvärmeprod!$B$1:$AJ$550,MATCH(O$4,Kraftvärmeprod!$B$1:$AJ$1,0),FALSE)/1,0)-IFERROR(VLOOKUP($B431,'Slutlig allokering kvv'!$B$2:$AJ$550,MATCH(O$4,'Slutlig allokering kvv'!$B$1:$AJ$1,0),FALSE)/1,0)</f>
        <v>0</v>
      </c>
      <c r="P431">
        <f>IFERROR(VLOOKUP($B431,Kraftvärmeprod!$B$1:$AJ$550,MATCH(P$4,Kraftvärmeprod!$B$1:$AJ$1,0),FALSE)/1,0)-IFERROR(VLOOKUP($B431,'Slutlig allokering kvv'!$B$2:$AJ$550,MATCH(P$4,'Slutlig allokering kvv'!$B$1:$AJ$1,0),FALSE)/1,0)</f>
        <v>0</v>
      </c>
      <c r="Q431">
        <f>IFERROR(VLOOKUP($B431,Kraftvärmeprod!$B$1:$AJ$550,MATCH(Q$4,Kraftvärmeprod!$B$1:$AJ$1,0),FALSE)/1,0)-IFERROR(VLOOKUP($B431,'Slutlig allokering kvv'!$B$2:$AJ$550,MATCH(Q$4,'Slutlig allokering kvv'!$B$1:$AJ$1,0),FALSE)/1,0)</f>
        <v>0</v>
      </c>
      <c r="R431">
        <f>IFERROR(VLOOKUP($B431,Kraftvärmeprod!$B$1:$AJ$550,MATCH(R$4,Kraftvärmeprod!$B$1:$AJ$1,0),FALSE)/1,0)-IFERROR(VLOOKUP($B431,'Slutlig allokering kvv'!$B$2:$AJ$550,MATCH(R$4,'Slutlig allokering kvv'!$B$1:$AJ$1,0),FALSE)/1,0)</f>
        <v>0</v>
      </c>
      <c r="S431">
        <f>IFERROR(VLOOKUP($B431,Kraftvärmeprod!$B$1:$AJ$550,MATCH(S$4,Kraftvärmeprod!$B$1:$AJ$1,0),FALSE)/1,0)-IFERROR(VLOOKUP($B431,'Slutlig allokering kvv'!$B$2:$AJ$550,MATCH(S$4,'Slutlig allokering kvv'!$B$1:$AJ$1,0),FALSE)/1,0)</f>
        <v>0</v>
      </c>
      <c r="T431">
        <f>IFERROR(VLOOKUP($B431,Kraftvärmeprod!$B$1:$AJ$550,MATCH(T$4,Kraftvärmeprod!$B$1:$AJ$1,0),FALSE)/1,0)-IFERROR(VLOOKUP($B431,'Slutlig allokering kvv'!$B$2:$AJ$550,MATCH(T$4,'Slutlig allokering kvv'!$B$1:$AJ$1,0),FALSE)/1,0)</f>
        <v>0</v>
      </c>
      <c r="U431">
        <f>IFERROR(VLOOKUP($B431,Kraftvärmeprod!$B$1:$AJ$550,MATCH(U$4,Kraftvärmeprod!$B$1:$AJ$1,0),FALSE)/1,0)-IFERROR(VLOOKUP($B431,'Slutlig allokering kvv'!$B$2:$AJ$550,MATCH(U$4,'Slutlig allokering kvv'!$B$1:$AJ$1,0),FALSE)/1,0)</f>
        <v>0</v>
      </c>
      <c r="V431">
        <f>IFERROR(VLOOKUP($B431,Kraftvärmeprod!$B$1:$AJ$550,MATCH(V$4,Kraftvärmeprod!$B$1:$AJ$1,0),FALSE)/1,0)-IFERROR(VLOOKUP($B431,'Slutlig allokering kvv'!$B$2:$AJ$550,MATCH(V$4,'Slutlig allokering kvv'!$B$1:$AJ$1,0),FALSE)/1,0)</f>
        <v>0</v>
      </c>
      <c r="W431">
        <f>IFERROR(VLOOKUP($B431,Kraftvärmeprod!$B$1:$AJ$550,MATCH(W$4,Kraftvärmeprod!$B$1:$AJ$1,0),FALSE)/1,0)-IFERROR(VLOOKUP($B431,'Slutlig allokering kvv'!$B$2:$AJ$550,MATCH(W$4,'Slutlig allokering kvv'!$B$1:$AJ$1,0),FALSE)/1,0)</f>
        <v>0</v>
      </c>
      <c r="X431">
        <f>IFERROR(VLOOKUP($B431,Kraftvärmeprod!$B$1:$AJ$550,MATCH(X$4,Kraftvärmeprod!$B$1:$AJ$1,0),FALSE)/1,0)-IFERROR(VLOOKUP($B431,'Slutlig allokering kvv'!$B$2:$AJ$550,MATCH(X$4,'Slutlig allokering kvv'!$B$1:$AJ$1,0),FALSE)/1,0)</f>
        <v>0</v>
      </c>
      <c r="Y431">
        <f>IFERROR(VLOOKUP($B431,Kraftvärmeprod!$B$1:$AJ$550,MATCH(Y$4,Kraftvärmeprod!$B$1:$AJ$1,0),FALSE)/1,0)-IFERROR(VLOOKUP($B431,'Slutlig allokering kvv'!$B$2:$AJ$550,MATCH(Y$4,'Slutlig allokering kvv'!$B$1:$AJ$1,0),FALSE)/1,0)</f>
        <v>0</v>
      </c>
      <c r="Z431">
        <f>IFERROR(VLOOKUP($B431,Kraftvärmeprod!$B$1:$AJ$550,MATCH(Z$4,Kraftvärmeprod!$B$1:$AJ$1,0),FALSE)/1,0)-IFERROR(VLOOKUP($B431,'Slutlig allokering kvv'!$B$2:$AJ$550,MATCH(Z$4,'Slutlig allokering kvv'!$B$1:$AJ$1,0),FALSE)/1,0)</f>
        <v>0</v>
      </c>
      <c r="AA431">
        <f>IFERROR(VLOOKUP($B431,Kraftvärmeprod!$B$1:$AJ$550,MATCH(AA$4,Kraftvärmeprod!$B$1:$AJ$1,0),FALSE)/1,0)-IFERROR(VLOOKUP($B431,'Slutlig allokering kvv'!$B$2:$AJ$550,MATCH(AA$4,'Slutlig allokering kvv'!$B$1:$AJ$1,0),FALSE)/1,0)</f>
        <v>0</v>
      </c>
      <c r="AB431">
        <f>IFERROR(VLOOKUP($B431,Kraftvärmeprod!$B$1:$AJ$550,MATCH(AB$4,Kraftvärmeprod!$B$1:$AJ$1,0),FALSE)/1,0)-IFERROR(VLOOKUP($B431,'Slutlig allokering kvv'!$B$2:$AJ$550,MATCH(AB$4,'Slutlig allokering kvv'!$B$1:$AJ$1,0),FALSE)/1,0)</f>
        <v>0</v>
      </c>
      <c r="AC431">
        <f>IFERROR(VLOOKUP($B431,Kraftvärmeprod!$B$1:$AJ$550,MATCH(AC$4,Kraftvärmeprod!$B$1:$AJ$1,0),FALSE)/1,0)-IFERROR(VLOOKUP($B431,'Slutlig allokering kvv'!$B$2:$AJ$550,MATCH(AC$4,'Slutlig allokering kvv'!$B$1:$AJ$1,0),FALSE)/1,0)</f>
        <v>0</v>
      </c>
      <c r="AD431">
        <f>IFERROR(VLOOKUP($B431,Miljö!$B$1:$E$471,MATCH("Hjälpel kraftvärme (GWh)",Miljö!$B$1:$E$1,0),FALSE)/1,0)-IFERROR(VLOOKUP($B431,'Slutlig allokering kvv'!$B$2:$AJ$550,MATCH(AD$4,'Slutlig allokering kvv'!$B$1:$AJ$1,0),FALSE)/1,0)</f>
        <v>0</v>
      </c>
      <c r="AH431">
        <f t="shared" si="12"/>
        <v>0</v>
      </c>
      <c r="AJ431">
        <f>IFERROR(VLOOKUP($B431,'Slutlig allokering kvv'!$B$2:$AX$550,MATCH("Summa slutlig allokerad tillförd energi (utan hjälpel och rökgaskondensering):",'Slutlig allokering kvv'!$B$1:$AX$1,0),FALSE)/1,"")</f>
        <v>0</v>
      </c>
      <c r="AL431" s="195" t="str">
        <f>IFERROR(1-VLOOKUP($B431,'Slutlig allokering kvv'!$B$2:$AX$550,MATCH("Andel av bränsle i kvv som allokerats till värme, exklusive rökgaskondensering och hjälpel",'Slutlig allokering kvv'!$B$1:$AX$1,0),FALSE),"")</f>
        <v/>
      </c>
      <c r="AN431" s="195" t="str">
        <f t="shared" si="13"/>
        <v/>
      </c>
    </row>
    <row r="432" spans="1:40" x14ac:dyDescent="0.25">
      <c r="A432" s="2" t="s">
        <v>619</v>
      </c>
      <c r="B432" s="2" t="s">
        <v>621</v>
      </c>
      <c r="C432">
        <f>IFERROR(VLOOKUP($B432,Kraftvärmeprod!$B$1:$AH$479,MATCH(C$4,Kraftvärmeprod!$B$1:$AG$1,0),FALSE)/1,"")</f>
        <v>40.774999999999999</v>
      </c>
      <c r="D432">
        <f>IFERROR(VLOOKUP($B432,Kraftvärmeprod!$B$1:$AH$479,MATCH(D$4,Kraftvärmeprod!$B$1:$AG$1,0),FALSE)/1,"")</f>
        <v>7.1740000000000004</v>
      </c>
      <c r="F432">
        <f>IFERROR(VLOOKUP($B432,Kraftvärmeprod!$B$1:$AJ$550,MATCH(F$4,Kraftvärmeprod!$B$1:$AJ$1,0),FALSE)/1,0)-IFERROR(VLOOKUP($B432,'Slutlig allokering kvv'!$B$2:$AJ$550,MATCH(F$4,'Slutlig allokering kvv'!$B$1:$AJ$1,0),FALSE)/1,0)</f>
        <v>0</v>
      </c>
      <c r="G432">
        <f>IFERROR(VLOOKUP($B432,Kraftvärmeprod!$B$1:$AJ$550,MATCH(G$4,Kraftvärmeprod!$B$1:$AJ$1,0),FALSE)/1,0)-IFERROR(VLOOKUP($B432,'Slutlig allokering kvv'!$B$2:$AJ$550,MATCH(G$4,'Slutlig allokering kvv'!$B$1:$AJ$1,0),FALSE)/1,0)</f>
        <v>0</v>
      </c>
      <c r="H432">
        <f>IFERROR(VLOOKUP($B432,Kraftvärmeprod!$B$1:$AJ$550,MATCH(H$4,Kraftvärmeprod!$B$1:$AJ$1,0),FALSE)/1,0)-IFERROR(VLOOKUP($B432,'Slutlig allokering kvv'!$B$2:$AJ$550,MATCH(H$4,'Slutlig allokering kvv'!$B$1:$AJ$1,0),FALSE)/1,0)</f>
        <v>0</v>
      </c>
      <c r="I432">
        <f>IFERROR(VLOOKUP($B432,Kraftvärmeprod!$B$1:$AJ$550,MATCH(I$4,Kraftvärmeprod!$B$1:$AJ$1,0),FALSE)/1,0)-IFERROR(VLOOKUP($B432,'Slutlig allokering kvv'!$B$2:$AJ$550,MATCH(I$4,'Slutlig allokering kvv'!$B$1:$AJ$1,0),FALSE)/1,0)</f>
        <v>0</v>
      </c>
      <c r="J432">
        <f>IFERROR(VLOOKUP($B432,Kraftvärmeprod!$B$1:$AJ$550,MATCH(J$4,Kraftvärmeprod!$B$1:$AJ$1,0),FALSE)/1,0)-IFERROR(VLOOKUP($B432,'Slutlig allokering kvv'!$B$2:$AJ$550,MATCH(J$4,'Slutlig allokering kvv'!$B$1:$AJ$1,0),FALSE)/1,0)</f>
        <v>0</v>
      </c>
      <c r="K432">
        <f>IFERROR(VLOOKUP($B432,Kraftvärmeprod!$B$1:$AJ$550,MATCH(K$4,Kraftvärmeprod!$B$1:$AJ$1,0),FALSE)/1,0)-IFERROR(VLOOKUP($B432,'Slutlig allokering kvv'!$B$2:$AJ$550,MATCH(K$4,'Slutlig allokering kvv'!$B$1:$AJ$1,0),FALSE)/1,0)</f>
        <v>0</v>
      </c>
      <c r="L432">
        <f>IFERROR(VLOOKUP($B432,Kraftvärmeprod!$B$1:$AJ$550,MATCH(L$4,Kraftvärmeprod!$B$1:$AJ$1,0),FALSE)/1,0)-IFERROR(VLOOKUP($B432,'Slutlig allokering kvv'!$B$2:$AJ$550,MATCH(L$4,'Slutlig allokering kvv'!$B$1:$AJ$1,0),FALSE)/1,0)</f>
        <v>6.4382999999999999</v>
      </c>
      <c r="M432">
        <f>IFERROR(VLOOKUP($B432,Kraftvärmeprod!$B$1:$AJ$550,MATCH(M$4,Kraftvärmeprod!$B$1:$AJ$1,0),FALSE)/1,0)-IFERROR(VLOOKUP($B432,'Slutlig allokering kvv'!$B$2:$AJ$550,MATCH(M$4,'Slutlig allokering kvv'!$B$1:$AJ$1,0),FALSE)/1,0)</f>
        <v>6.3600000000000012</v>
      </c>
      <c r="N432">
        <f>IFERROR(VLOOKUP($B432,Kraftvärmeprod!$B$1:$AJ$550,MATCH(N$4,Kraftvärmeprod!$B$1:$AJ$1,0),FALSE)/1,0)-IFERROR(VLOOKUP($B432,'Slutlig allokering kvv'!$B$2:$AJ$550,MATCH(N$4,'Slutlig allokering kvv'!$B$1:$AJ$1,0),FALSE)/1,0)</f>
        <v>5.6674999999999986</v>
      </c>
      <c r="O432">
        <f>IFERROR(VLOOKUP($B432,Kraftvärmeprod!$B$1:$AJ$550,MATCH(O$4,Kraftvärmeprod!$B$1:$AJ$1,0),FALSE)/1,0)-IFERROR(VLOOKUP($B432,'Slutlig allokering kvv'!$B$2:$AJ$550,MATCH(O$4,'Slutlig allokering kvv'!$B$1:$AJ$1,0),FALSE)/1,0)</f>
        <v>0</v>
      </c>
      <c r="P432">
        <f>IFERROR(VLOOKUP($B432,Kraftvärmeprod!$B$1:$AJ$550,MATCH(P$4,Kraftvärmeprod!$B$1:$AJ$1,0),FALSE)/1,0)-IFERROR(VLOOKUP($B432,'Slutlig allokering kvv'!$B$2:$AJ$550,MATCH(P$4,'Slutlig allokering kvv'!$B$1:$AJ$1,0),FALSE)/1,0)</f>
        <v>0</v>
      </c>
      <c r="Q432">
        <f>IFERROR(VLOOKUP($B432,Kraftvärmeprod!$B$1:$AJ$550,MATCH(Q$4,Kraftvärmeprod!$B$1:$AJ$1,0),FALSE)/1,0)-IFERROR(VLOOKUP($B432,'Slutlig allokering kvv'!$B$2:$AJ$550,MATCH(Q$4,'Slutlig allokering kvv'!$B$1:$AJ$1,0),FALSE)/1,0)</f>
        <v>0</v>
      </c>
      <c r="R432">
        <f>IFERROR(VLOOKUP($B432,Kraftvärmeprod!$B$1:$AJ$550,MATCH(R$4,Kraftvärmeprod!$B$1:$AJ$1,0),FALSE)/1,0)-IFERROR(VLOOKUP($B432,'Slutlig allokering kvv'!$B$2:$AJ$550,MATCH(R$4,'Slutlig allokering kvv'!$B$1:$AJ$1,0),FALSE)/1,0)</f>
        <v>0</v>
      </c>
      <c r="S432">
        <f>IFERROR(VLOOKUP($B432,Kraftvärmeprod!$B$1:$AJ$550,MATCH(S$4,Kraftvärmeprod!$B$1:$AJ$1,0),FALSE)/1,0)-IFERROR(VLOOKUP($B432,'Slutlig allokering kvv'!$B$2:$AJ$550,MATCH(S$4,'Slutlig allokering kvv'!$B$1:$AJ$1,0),FALSE)/1,0)</f>
        <v>0</v>
      </c>
      <c r="T432">
        <f>IFERROR(VLOOKUP($B432,Kraftvärmeprod!$B$1:$AJ$550,MATCH(T$4,Kraftvärmeprod!$B$1:$AJ$1,0),FALSE)/1,0)-IFERROR(VLOOKUP($B432,'Slutlig allokering kvv'!$B$2:$AJ$550,MATCH(T$4,'Slutlig allokering kvv'!$B$1:$AJ$1,0),FALSE)/1,0)</f>
        <v>0</v>
      </c>
      <c r="U432">
        <f>IFERROR(VLOOKUP($B432,Kraftvärmeprod!$B$1:$AJ$550,MATCH(U$4,Kraftvärmeprod!$B$1:$AJ$1,0),FALSE)/1,0)-IFERROR(VLOOKUP($B432,'Slutlig allokering kvv'!$B$2:$AJ$550,MATCH(U$4,'Slutlig allokering kvv'!$B$1:$AJ$1,0),FALSE)/1,0)</f>
        <v>0</v>
      </c>
      <c r="V432">
        <f>IFERROR(VLOOKUP($B432,Kraftvärmeprod!$B$1:$AJ$550,MATCH(V$4,Kraftvärmeprod!$B$1:$AJ$1,0),FALSE)/1,0)-IFERROR(VLOOKUP($B432,'Slutlig allokering kvv'!$B$2:$AJ$550,MATCH(V$4,'Slutlig allokering kvv'!$B$1:$AJ$1,0),FALSE)/1,0)</f>
        <v>0</v>
      </c>
      <c r="W432">
        <f>IFERROR(VLOOKUP($B432,Kraftvärmeprod!$B$1:$AJ$550,MATCH(W$4,Kraftvärmeprod!$B$1:$AJ$1,0),FALSE)/1,0)-IFERROR(VLOOKUP($B432,'Slutlig allokering kvv'!$B$2:$AJ$550,MATCH(W$4,'Slutlig allokering kvv'!$B$1:$AJ$1,0),FALSE)/1,0)</f>
        <v>0</v>
      </c>
      <c r="X432">
        <f>IFERROR(VLOOKUP($B432,Kraftvärmeprod!$B$1:$AJ$550,MATCH(X$4,Kraftvärmeprod!$B$1:$AJ$1,0),FALSE)/1,0)-IFERROR(VLOOKUP($B432,'Slutlig allokering kvv'!$B$2:$AJ$550,MATCH(X$4,'Slutlig allokering kvv'!$B$1:$AJ$1,0),FALSE)/1,0)</f>
        <v>0</v>
      </c>
      <c r="Y432">
        <f>IFERROR(VLOOKUP($B432,Kraftvärmeprod!$B$1:$AJ$550,MATCH(Y$4,Kraftvärmeprod!$B$1:$AJ$1,0),FALSE)/1,0)-IFERROR(VLOOKUP($B432,'Slutlig allokering kvv'!$B$2:$AJ$550,MATCH(Y$4,'Slutlig allokering kvv'!$B$1:$AJ$1,0),FALSE)/1,0)</f>
        <v>0</v>
      </c>
      <c r="Z432">
        <f>IFERROR(VLOOKUP($B432,Kraftvärmeprod!$B$1:$AJ$550,MATCH(Z$4,Kraftvärmeprod!$B$1:$AJ$1,0),FALSE)/1,0)-IFERROR(VLOOKUP($B432,'Slutlig allokering kvv'!$B$2:$AJ$550,MATCH(Z$4,'Slutlig allokering kvv'!$B$1:$AJ$1,0),FALSE)/1,0)</f>
        <v>0</v>
      </c>
      <c r="AA432">
        <f>IFERROR(VLOOKUP($B432,Kraftvärmeprod!$B$1:$AJ$550,MATCH(AA$4,Kraftvärmeprod!$B$1:$AJ$1,0),FALSE)/1,0)-IFERROR(VLOOKUP($B432,'Slutlig allokering kvv'!$B$2:$AJ$550,MATCH(AA$4,'Slutlig allokering kvv'!$B$1:$AJ$1,0),FALSE)/1,0)</f>
        <v>0</v>
      </c>
      <c r="AB432">
        <f>IFERROR(VLOOKUP($B432,Kraftvärmeprod!$B$1:$AJ$550,MATCH(AB$4,Kraftvärmeprod!$B$1:$AJ$1,0),FALSE)/1,0)-IFERROR(VLOOKUP($B432,'Slutlig allokering kvv'!$B$2:$AJ$550,MATCH(AB$4,'Slutlig allokering kvv'!$B$1:$AJ$1,0),FALSE)/1,0)</f>
        <v>0</v>
      </c>
      <c r="AC432">
        <f>IFERROR(VLOOKUP($B432,Kraftvärmeprod!$B$1:$AJ$550,MATCH(AC$4,Kraftvärmeprod!$B$1:$AJ$1,0),FALSE)/1,0)-IFERROR(VLOOKUP($B432,'Slutlig allokering kvv'!$B$2:$AJ$550,MATCH(AC$4,'Slutlig allokering kvv'!$B$1:$AJ$1,0),FALSE)/1,0)</f>
        <v>0</v>
      </c>
      <c r="AD432">
        <f>IFERROR(VLOOKUP($B432,Miljö!$B$1:$E$471,MATCH("Hjälpel kraftvärme (GWh)",Miljö!$B$1:$E$1,0),FALSE)/1,0)-IFERROR(VLOOKUP($B432,'Slutlig allokering kvv'!$B$2:$AJ$550,MATCH(AD$4,'Slutlig allokering kvv'!$B$1:$AJ$1,0),FALSE)/1,0)</f>
        <v>0</v>
      </c>
      <c r="AH432">
        <f t="shared" si="12"/>
        <v>18.465800000000002</v>
      </c>
      <c r="AJ432">
        <f>IFERROR(VLOOKUP($B432,'Slutlig allokering kvv'!$B$2:$AX$550,MATCH("Summa slutlig allokerad tillförd energi (utan hjälpel och rökgaskondensering):",'Slutlig allokering kvv'!$B$1:$AX$1,0),FALSE)/1,"")</f>
        <v>40.273200000000003</v>
      </c>
      <c r="AL432" s="195">
        <f>IFERROR(1-VLOOKUP($B432,'Slutlig allokering kvv'!$B$2:$AX$550,MATCH("Andel av bränsle i kvv som allokerats till värme, exklusive rökgaskondensering och hjälpel",'Slutlig allokering kvv'!$B$1:$AX$1,0),FALSE),"")</f>
        <v>0.31437035019322757</v>
      </c>
      <c r="AN432" s="195">
        <f t="shared" si="13"/>
        <v>0.31437035019322768</v>
      </c>
    </row>
    <row r="433" spans="1:40" x14ac:dyDescent="0.25">
      <c r="A433" s="2" t="s">
        <v>622</v>
      </c>
      <c r="B433" s="2" t="s">
        <v>623</v>
      </c>
      <c r="C433" t="str">
        <f>IFERROR(VLOOKUP($B433,Kraftvärmeprod!$B$1:$AH$479,MATCH(C$4,Kraftvärmeprod!$B$1:$AG$1,0),FALSE)/1,"")</f>
        <v/>
      </c>
      <c r="D433" t="str">
        <f>IFERROR(VLOOKUP($B433,Kraftvärmeprod!$B$1:$AH$479,MATCH(D$4,Kraftvärmeprod!$B$1:$AG$1,0),FALSE)/1,"")</f>
        <v/>
      </c>
      <c r="F433">
        <f>IFERROR(VLOOKUP($B433,Kraftvärmeprod!$B$1:$AJ$550,MATCH(F$4,Kraftvärmeprod!$B$1:$AJ$1,0),FALSE)/1,0)-IFERROR(VLOOKUP($B433,'Slutlig allokering kvv'!$B$2:$AJ$550,MATCH(F$4,'Slutlig allokering kvv'!$B$1:$AJ$1,0),FALSE)/1,0)</f>
        <v>0</v>
      </c>
      <c r="G433">
        <f>IFERROR(VLOOKUP($B433,Kraftvärmeprod!$B$1:$AJ$550,MATCH(G$4,Kraftvärmeprod!$B$1:$AJ$1,0),FALSE)/1,0)-IFERROR(VLOOKUP($B433,'Slutlig allokering kvv'!$B$2:$AJ$550,MATCH(G$4,'Slutlig allokering kvv'!$B$1:$AJ$1,0),FALSE)/1,0)</f>
        <v>0</v>
      </c>
      <c r="H433">
        <f>IFERROR(VLOOKUP($B433,Kraftvärmeprod!$B$1:$AJ$550,MATCH(H$4,Kraftvärmeprod!$B$1:$AJ$1,0),FALSE)/1,0)-IFERROR(VLOOKUP($B433,'Slutlig allokering kvv'!$B$2:$AJ$550,MATCH(H$4,'Slutlig allokering kvv'!$B$1:$AJ$1,0),FALSE)/1,0)</f>
        <v>0</v>
      </c>
      <c r="I433">
        <f>IFERROR(VLOOKUP($B433,Kraftvärmeprod!$B$1:$AJ$550,MATCH(I$4,Kraftvärmeprod!$B$1:$AJ$1,0),FALSE)/1,0)-IFERROR(VLOOKUP($B433,'Slutlig allokering kvv'!$B$2:$AJ$550,MATCH(I$4,'Slutlig allokering kvv'!$B$1:$AJ$1,0),FALSE)/1,0)</f>
        <v>0</v>
      </c>
      <c r="J433">
        <f>IFERROR(VLOOKUP($B433,Kraftvärmeprod!$B$1:$AJ$550,MATCH(J$4,Kraftvärmeprod!$B$1:$AJ$1,0),FALSE)/1,0)-IFERROR(VLOOKUP($B433,'Slutlig allokering kvv'!$B$2:$AJ$550,MATCH(J$4,'Slutlig allokering kvv'!$B$1:$AJ$1,0),FALSE)/1,0)</f>
        <v>0</v>
      </c>
      <c r="K433">
        <f>IFERROR(VLOOKUP($B433,Kraftvärmeprod!$B$1:$AJ$550,MATCH(K$4,Kraftvärmeprod!$B$1:$AJ$1,0),FALSE)/1,0)-IFERROR(VLOOKUP($B433,'Slutlig allokering kvv'!$B$2:$AJ$550,MATCH(K$4,'Slutlig allokering kvv'!$B$1:$AJ$1,0),FALSE)/1,0)</f>
        <v>0</v>
      </c>
      <c r="L433">
        <f>IFERROR(VLOOKUP($B433,Kraftvärmeprod!$B$1:$AJ$550,MATCH(L$4,Kraftvärmeprod!$B$1:$AJ$1,0),FALSE)/1,0)-IFERROR(VLOOKUP($B433,'Slutlig allokering kvv'!$B$2:$AJ$550,MATCH(L$4,'Slutlig allokering kvv'!$B$1:$AJ$1,0),FALSE)/1,0)</f>
        <v>0</v>
      </c>
      <c r="M433">
        <f>IFERROR(VLOOKUP($B433,Kraftvärmeprod!$B$1:$AJ$550,MATCH(M$4,Kraftvärmeprod!$B$1:$AJ$1,0),FALSE)/1,0)-IFERROR(VLOOKUP($B433,'Slutlig allokering kvv'!$B$2:$AJ$550,MATCH(M$4,'Slutlig allokering kvv'!$B$1:$AJ$1,0),FALSE)/1,0)</f>
        <v>0</v>
      </c>
      <c r="N433">
        <f>IFERROR(VLOOKUP($B433,Kraftvärmeprod!$B$1:$AJ$550,MATCH(N$4,Kraftvärmeprod!$B$1:$AJ$1,0),FALSE)/1,0)-IFERROR(VLOOKUP($B433,'Slutlig allokering kvv'!$B$2:$AJ$550,MATCH(N$4,'Slutlig allokering kvv'!$B$1:$AJ$1,0),FALSE)/1,0)</f>
        <v>0</v>
      </c>
      <c r="O433">
        <f>IFERROR(VLOOKUP($B433,Kraftvärmeprod!$B$1:$AJ$550,MATCH(O$4,Kraftvärmeprod!$B$1:$AJ$1,0),FALSE)/1,0)-IFERROR(VLOOKUP($B433,'Slutlig allokering kvv'!$B$2:$AJ$550,MATCH(O$4,'Slutlig allokering kvv'!$B$1:$AJ$1,0),FALSE)/1,0)</f>
        <v>0</v>
      </c>
      <c r="P433">
        <f>IFERROR(VLOOKUP($B433,Kraftvärmeprod!$B$1:$AJ$550,MATCH(P$4,Kraftvärmeprod!$B$1:$AJ$1,0),FALSE)/1,0)-IFERROR(VLOOKUP($B433,'Slutlig allokering kvv'!$B$2:$AJ$550,MATCH(P$4,'Slutlig allokering kvv'!$B$1:$AJ$1,0),FALSE)/1,0)</f>
        <v>0</v>
      </c>
      <c r="Q433">
        <f>IFERROR(VLOOKUP($B433,Kraftvärmeprod!$B$1:$AJ$550,MATCH(Q$4,Kraftvärmeprod!$B$1:$AJ$1,0),FALSE)/1,0)-IFERROR(VLOOKUP($B433,'Slutlig allokering kvv'!$B$2:$AJ$550,MATCH(Q$4,'Slutlig allokering kvv'!$B$1:$AJ$1,0),FALSE)/1,0)</f>
        <v>0</v>
      </c>
      <c r="R433">
        <f>IFERROR(VLOOKUP($B433,Kraftvärmeprod!$B$1:$AJ$550,MATCH(R$4,Kraftvärmeprod!$B$1:$AJ$1,0),FALSE)/1,0)-IFERROR(VLOOKUP($B433,'Slutlig allokering kvv'!$B$2:$AJ$550,MATCH(R$4,'Slutlig allokering kvv'!$B$1:$AJ$1,0),FALSE)/1,0)</f>
        <v>0</v>
      </c>
      <c r="S433">
        <f>IFERROR(VLOOKUP($B433,Kraftvärmeprod!$B$1:$AJ$550,MATCH(S$4,Kraftvärmeprod!$B$1:$AJ$1,0),FALSE)/1,0)-IFERROR(VLOOKUP($B433,'Slutlig allokering kvv'!$B$2:$AJ$550,MATCH(S$4,'Slutlig allokering kvv'!$B$1:$AJ$1,0),FALSE)/1,0)</f>
        <v>0</v>
      </c>
      <c r="T433">
        <f>IFERROR(VLOOKUP($B433,Kraftvärmeprod!$B$1:$AJ$550,MATCH(T$4,Kraftvärmeprod!$B$1:$AJ$1,0),FALSE)/1,0)-IFERROR(VLOOKUP($B433,'Slutlig allokering kvv'!$B$2:$AJ$550,MATCH(T$4,'Slutlig allokering kvv'!$B$1:$AJ$1,0),FALSE)/1,0)</f>
        <v>0</v>
      </c>
      <c r="U433">
        <f>IFERROR(VLOOKUP($B433,Kraftvärmeprod!$B$1:$AJ$550,MATCH(U$4,Kraftvärmeprod!$B$1:$AJ$1,0),FALSE)/1,0)-IFERROR(VLOOKUP($B433,'Slutlig allokering kvv'!$B$2:$AJ$550,MATCH(U$4,'Slutlig allokering kvv'!$B$1:$AJ$1,0),FALSE)/1,0)</f>
        <v>0</v>
      </c>
      <c r="V433">
        <f>IFERROR(VLOOKUP($B433,Kraftvärmeprod!$B$1:$AJ$550,MATCH(V$4,Kraftvärmeprod!$B$1:$AJ$1,0),FALSE)/1,0)-IFERROR(VLOOKUP($B433,'Slutlig allokering kvv'!$B$2:$AJ$550,MATCH(V$4,'Slutlig allokering kvv'!$B$1:$AJ$1,0),FALSE)/1,0)</f>
        <v>0</v>
      </c>
      <c r="W433">
        <f>IFERROR(VLOOKUP($B433,Kraftvärmeprod!$B$1:$AJ$550,MATCH(W$4,Kraftvärmeprod!$B$1:$AJ$1,0),FALSE)/1,0)-IFERROR(VLOOKUP($B433,'Slutlig allokering kvv'!$B$2:$AJ$550,MATCH(W$4,'Slutlig allokering kvv'!$B$1:$AJ$1,0),FALSE)/1,0)</f>
        <v>0</v>
      </c>
      <c r="X433">
        <f>IFERROR(VLOOKUP($B433,Kraftvärmeprod!$B$1:$AJ$550,MATCH(X$4,Kraftvärmeprod!$B$1:$AJ$1,0),FALSE)/1,0)-IFERROR(VLOOKUP($B433,'Slutlig allokering kvv'!$B$2:$AJ$550,MATCH(X$4,'Slutlig allokering kvv'!$B$1:$AJ$1,0),FALSE)/1,0)</f>
        <v>0</v>
      </c>
      <c r="Y433">
        <f>IFERROR(VLOOKUP($B433,Kraftvärmeprod!$B$1:$AJ$550,MATCH(Y$4,Kraftvärmeprod!$B$1:$AJ$1,0),FALSE)/1,0)-IFERROR(VLOOKUP($B433,'Slutlig allokering kvv'!$B$2:$AJ$550,MATCH(Y$4,'Slutlig allokering kvv'!$B$1:$AJ$1,0),FALSE)/1,0)</f>
        <v>0</v>
      </c>
      <c r="Z433">
        <f>IFERROR(VLOOKUP($B433,Kraftvärmeprod!$B$1:$AJ$550,MATCH(Z$4,Kraftvärmeprod!$B$1:$AJ$1,0),FALSE)/1,0)-IFERROR(VLOOKUP($B433,'Slutlig allokering kvv'!$B$2:$AJ$550,MATCH(Z$4,'Slutlig allokering kvv'!$B$1:$AJ$1,0),FALSE)/1,0)</f>
        <v>0</v>
      </c>
      <c r="AA433">
        <f>IFERROR(VLOOKUP($B433,Kraftvärmeprod!$B$1:$AJ$550,MATCH(AA$4,Kraftvärmeprod!$B$1:$AJ$1,0),FALSE)/1,0)-IFERROR(VLOOKUP($B433,'Slutlig allokering kvv'!$B$2:$AJ$550,MATCH(AA$4,'Slutlig allokering kvv'!$B$1:$AJ$1,0),FALSE)/1,0)</f>
        <v>0</v>
      </c>
      <c r="AB433">
        <f>IFERROR(VLOOKUP($B433,Kraftvärmeprod!$B$1:$AJ$550,MATCH(AB$4,Kraftvärmeprod!$B$1:$AJ$1,0),FALSE)/1,0)-IFERROR(VLOOKUP($B433,'Slutlig allokering kvv'!$B$2:$AJ$550,MATCH(AB$4,'Slutlig allokering kvv'!$B$1:$AJ$1,0),FALSE)/1,0)</f>
        <v>0</v>
      </c>
      <c r="AC433">
        <f>IFERROR(VLOOKUP($B433,Kraftvärmeprod!$B$1:$AJ$550,MATCH(AC$4,Kraftvärmeprod!$B$1:$AJ$1,0),FALSE)/1,0)-IFERROR(VLOOKUP($B433,'Slutlig allokering kvv'!$B$2:$AJ$550,MATCH(AC$4,'Slutlig allokering kvv'!$B$1:$AJ$1,0),FALSE)/1,0)</f>
        <v>0</v>
      </c>
      <c r="AD433">
        <f>IFERROR(VLOOKUP($B433,Miljö!$B$1:$E$471,MATCH("Hjälpel kraftvärme (GWh)",Miljö!$B$1:$E$1,0),FALSE)/1,0)-IFERROR(VLOOKUP($B433,'Slutlig allokering kvv'!$B$2:$AJ$550,MATCH(AD$4,'Slutlig allokering kvv'!$B$1:$AJ$1,0),FALSE)/1,0)</f>
        <v>0</v>
      </c>
      <c r="AH433">
        <f t="shared" si="12"/>
        <v>0</v>
      </c>
      <c r="AJ433">
        <f>IFERROR(VLOOKUP($B433,'Slutlig allokering kvv'!$B$2:$AX$550,MATCH("Summa slutlig allokerad tillförd energi (utan hjälpel och rökgaskondensering):",'Slutlig allokering kvv'!$B$1:$AX$1,0),FALSE)/1,"")</f>
        <v>0</v>
      </c>
      <c r="AL433" s="195" t="str">
        <f>IFERROR(1-VLOOKUP($B433,'Slutlig allokering kvv'!$B$2:$AX$550,MATCH("Andel av bränsle i kvv som allokerats till värme, exklusive rökgaskondensering och hjälpel",'Slutlig allokering kvv'!$B$1:$AX$1,0),FALSE),"")</f>
        <v/>
      </c>
      <c r="AN433" s="195" t="str">
        <f t="shared" si="13"/>
        <v/>
      </c>
    </row>
    <row r="434" spans="1:40" x14ac:dyDescent="0.25">
      <c r="A434" s="2" t="s">
        <v>622</v>
      </c>
      <c r="B434" s="2" t="s">
        <v>624</v>
      </c>
      <c r="C434" t="str">
        <f>IFERROR(VLOOKUP($B434,Kraftvärmeprod!$B$1:$AH$479,MATCH(C$4,Kraftvärmeprod!$B$1:$AG$1,0),FALSE)/1,"")</f>
        <v/>
      </c>
      <c r="D434" t="str">
        <f>IFERROR(VLOOKUP($B434,Kraftvärmeprod!$B$1:$AH$479,MATCH(D$4,Kraftvärmeprod!$B$1:$AG$1,0),FALSE)/1,"")</f>
        <v/>
      </c>
      <c r="F434">
        <f>IFERROR(VLOOKUP($B434,Kraftvärmeprod!$B$1:$AJ$550,MATCH(F$4,Kraftvärmeprod!$B$1:$AJ$1,0),FALSE)/1,0)-IFERROR(VLOOKUP($B434,'Slutlig allokering kvv'!$B$2:$AJ$550,MATCH(F$4,'Slutlig allokering kvv'!$B$1:$AJ$1,0),FALSE)/1,0)</f>
        <v>0</v>
      </c>
      <c r="G434">
        <f>IFERROR(VLOOKUP($B434,Kraftvärmeprod!$B$1:$AJ$550,MATCH(G$4,Kraftvärmeprod!$B$1:$AJ$1,0),FALSE)/1,0)-IFERROR(VLOOKUP($B434,'Slutlig allokering kvv'!$B$2:$AJ$550,MATCH(G$4,'Slutlig allokering kvv'!$B$1:$AJ$1,0),FALSE)/1,0)</f>
        <v>0</v>
      </c>
      <c r="H434">
        <f>IFERROR(VLOOKUP($B434,Kraftvärmeprod!$B$1:$AJ$550,MATCH(H$4,Kraftvärmeprod!$B$1:$AJ$1,0),FALSE)/1,0)-IFERROR(VLOOKUP($B434,'Slutlig allokering kvv'!$B$2:$AJ$550,MATCH(H$4,'Slutlig allokering kvv'!$B$1:$AJ$1,0),FALSE)/1,0)</f>
        <v>0</v>
      </c>
      <c r="I434">
        <f>IFERROR(VLOOKUP($B434,Kraftvärmeprod!$B$1:$AJ$550,MATCH(I$4,Kraftvärmeprod!$B$1:$AJ$1,0),FALSE)/1,0)-IFERROR(VLOOKUP($B434,'Slutlig allokering kvv'!$B$2:$AJ$550,MATCH(I$4,'Slutlig allokering kvv'!$B$1:$AJ$1,0),FALSE)/1,0)</f>
        <v>0</v>
      </c>
      <c r="J434">
        <f>IFERROR(VLOOKUP($B434,Kraftvärmeprod!$B$1:$AJ$550,MATCH(J$4,Kraftvärmeprod!$B$1:$AJ$1,0),FALSE)/1,0)-IFERROR(VLOOKUP($B434,'Slutlig allokering kvv'!$B$2:$AJ$550,MATCH(J$4,'Slutlig allokering kvv'!$B$1:$AJ$1,0),FALSE)/1,0)</f>
        <v>0</v>
      </c>
      <c r="K434">
        <f>IFERROR(VLOOKUP($B434,Kraftvärmeprod!$B$1:$AJ$550,MATCH(K$4,Kraftvärmeprod!$B$1:$AJ$1,0),FALSE)/1,0)-IFERROR(VLOOKUP($B434,'Slutlig allokering kvv'!$B$2:$AJ$550,MATCH(K$4,'Slutlig allokering kvv'!$B$1:$AJ$1,0),FALSE)/1,0)</f>
        <v>0</v>
      </c>
      <c r="L434">
        <f>IFERROR(VLOOKUP($B434,Kraftvärmeprod!$B$1:$AJ$550,MATCH(L$4,Kraftvärmeprod!$B$1:$AJ$1,0),FALSE)/1,0)-IFERROR(VLOOKUP($B434,'Slutlig allokering kvv'!$B$2:$AJ$550,MATCH(L$4,'Slutlig allokering kvv'!$B$1:$AJ$1,0),FALSE)/1,0)</f>
        <v>0</v>
      </c>
      <c r="M434">
        <f>IFERROR(VLOOKUP($B434,Kraftvärmeprod!$B$1:$AJ$550,MATCH(M$4,Kraftvärmeprod!$B$1:$AJ$1,0),FALSE)/1,0)-IFERROR(VLOOKUP($B434,'Slutlig allokering kvv'!$B$2:$AJ$550,MATCH(M$4,'Slutlig allokering kvv'!$B$1:$AJ$1,0),FALSE)/1,0)</f>
        <v>0</v>
      </c>
      <c r="N434">
        <f>IFERROR(VLOOKUP($B434,Kraftvärmeprod!$B$1:$AJ$550,MATCH(N$4,Kraftvärmeprod!$B$1:$AJ$1,0),FALSE)/1,0)-IFERROR(VLOOKUP($B434,'Slutlig allokering kvv'!$B$2:$AJ$550,MATCH(N$4,'Slutlig allokering kvv'!$B$1:$AJ$1,0),FALSE)/1,0)</f>
        <v>0</v>
      </c>
      <c r="O434">
        <f>IFERROR(VLOOKUP($B434,Kraftvärmeprod!$B$1:$AJ$550,MATCH(O$4,Kraftvärmeprod!$B$1:$AJ$1,0),FALSE)/1,0)-IFERROR(VLOOKUP($B434,'Slutlig allokering kvv'!$B$2:$AJ$550,MATCH(O$4,'Slutlig allokering kvv'!$B$1:$AJ$1,0),FALSE)/1,0)</f>
        <v>0</v>
      </c>
      <c r="P434">
        <f>IFERROR(VLOOKUP($B434,Kraftvärmeprod!$B$1:$AJ$550,MATCH(P$4,Kraftvärmeprod!$B$1:$AJ$1,0),FALSE)/1,0)-IFERROR(VLOOKUP($B434,'Slutlig allokering kvv'!$B$2:$AJ$550,MATCH(P$4,'Slutlig allokering kvv'!$B$1:$AJ$1,0),FALSE)/1,0)</f>
        <v>0</v>
      </c>
      <c r="Q434">
        <f>IFERROR(VLOOKUP($B434,Kraftvärmeprod!$B$1:$AJ$550,MATCH(Q$4,Kraftvärmeprod!$B$1:$AJ$1,0),FALSE)/1,0)-IFERROR(VLOOKUP($B434,'Slutlig allokering kvv'!$B$2:$AJ$550,MATCH(Q$4,'Slutlig allokering kvv'!$B$1:$AJ$1,0),FALSE)/1,0)</f>
        <v>0</v>
      </c>
      <c r="R434">
        <f>IFERROR(VLOOKUP($B434,Kraftvärmeprod!$B$1:$AJ$550,MATCH(R$4,Kraftvärmeprod!$B$1:$AJ$1,0),FALSE)/1,0)-IFERROR(VLOOKUP($B434,'Slutlig allokering kvv'!$B$2:$AJ$550,MATCH(R$4,'Slutlig allokering kvv'!$B$1:$AJ$1,0),FALSE)/1,0)</f>
        <v>0</v>
      </c>
      <c r="S434">
        <f>IFERROR(VLOOKUP($B434,Kraftvärmeprod!$B$1:$AJ$550,MATCH(S$4,Kraftvärmeprod!$B$1:$AJ$1,0),FALSE)/1,0)-IFERROR(VLOOKUP($B434,'Slutlig allokering kvv'!$B$2:$AJ$550,MATCH(S$4,'Slutlig allokering kvv'!$B$1:$AJ$1,0),FALSE)/1,0)</f>
        <v>0</v>
      </c>
      <c r="T434">
        <f>IFERROR(VLOOKUP($B434,Kraftvärmeprod!$B$1:$AJ$550,MATCH(T$4,Kraftvärmeprod!$B$1:$AJ$1,0),FALSE)/1,0)-IFERROR(VLOOKUP($B434,'Slutlig allokering kvv'!$B$2:$AJ$550,MATCH(T$4,'Slutlig allokering kvv'!$B$1:$AJ$1,0),FALSE)/1,0)</f>
        <v>0</v>
      </c>
      <c r="U434">
        <f>IFERROR(VLOOKUP($B434,Kraftvärmeprod!$B$1:$AJ$550,MATCH(U$4,Kraftvärmeprod!$B$1:$AJ$1,0),FALSE)/1,0)-IFERROR(VLOOKUP($B434,'Slutlig allokering kvv'!$B$2:$AJ$550,MATCH(U$4,'Slutlig allokering kvv'!$B$1:$AJ$1,0),FALSE)/1,0)</f>
        <v>0</v>
      </c>
      <c r="V434">
        <f>IFERROR(VLOOKUP($B434,Kraftvärmeprod!$B$1:$AJ$550,MATCH(V$4,Kraftvärmeprod!$B$1:$AJ$1,0),FALSE)/1,0)-IFERROR(VLOOKUP($B434,'Slutlig allokering kvv'!$B$2:$AJ$550,MATCH(V$4,'Slutlig allokering kvv'!$B$1:$AJ$1,0),FALSE)/1,0)</f>
        <v>0</v>
      </c>
      <c r="W434">
        <f>IFERROR(VLOOKUP($B434,Kraftvärmeprod!$B$1:$AJ$550,MATCH(W$4,Kraftvärmeprod!$B$1:$AJ$1,0),FALSE)/1,0)-IFERROR(VLOOKUP($B434,'Slutlig allokering kvv'!$B$2:$AJ$550,MATCH(W$4,'Slutlig allokering kvv'!$B$1:$AJ$1,0),FALSE)/1,0)</f>
        <v>0</v>
      </c>
      <c r="X434">
        <f>IFERROR(VLOOKUP($B434,Kraftvärmeprod!$B$1:$AJ$550,MATCH(X$4,Kraftvärmeprod!$B$1:$AJ$1,0),FALSE)/1,0)-IFERROR(VLOOKUP($B434,'Slutlig allokering kvv'!$B$2:$AJ$550,MATCH(X$4,'Slutlig allokering kvv'!$B$1:$AJ$1,0),FALSE)/1,0)</f>
        <v>0</v>
      </c>
      <c r="Y434">
        <f>IFERROR(VLOOKUP($B434,Kraftvärmeprod!$B$1:$AJ$550,MATCH(Y$4,Kraftvärmeprod!$B$1:$AJ$1,0),FALSE)/1,0)-IFERROR(VLOOKUP($B434,'Slutlig allokering kvv'!$B$2:$AJ$550,MATCH(Y$4,'Slutlig allokering kvv'!$B$1:$AJ$1,0),FALSE)/1,0)</f>
        <v>0</v>
      </c>
      <c r="Z434">
        <f>IFERROR(VLOOKUP($B434,Kraftvärmeprod!$B$1:$AJ$550,MATCH(Z$4,Kraftvärmeprod!$B$1:$AJ$1,0),FALSE)/1,0)-IFERROR(VLOOKUP($B434,'Slutlig allokering kvv'!$B$2:$AJ$550,MATCH(Z$4,'Slutlig allokering kvv'!$B$1:$AJ$1,0),FALSE)/1,0)</f>
        <v>0</v>
      </c>
      <c r="AA434">
        <f>IFERROR(VLOOKUP($B434,Kraftvärmeprod!$B$1:$AJ$550,MATCH(AA$4,Kraftvärmeprod!$B$1:$AJ$1,0),FALSE)/1,0)-IFERROR(VLOOKUP($B434,'Slutlig allokering kvv'!$B$2:$AJ$550,MATCH(AA$4,'Slutlig allokering kvv'!$B$1:$AJ$1,0),FALSE)/1,0)</f>
        <v>0</v>
      </c>
      <c r="AB434">
        <f>IFERROR(VLOOKUP($B434,Kraftvärmeprod!$B$1:$AJ$550,MATCH(AB$4,Kraftvärmeprod!$B$1:$AJ$1,0),FALSE)/1,0)-IFERROR(VLOOKUP($B434,'Slutlig allokering kvv'!$B$2:$AJ$550,MATCH(AB$4,'Slutlig allokering kvv'!$B$1:$AJ$1,0),FALSE)/1,0)</f>
        <v>0</v>
      </c>
      <c r="AC434">
        <f>IFERROR(VLOOKUP($B434,Kraftvärmeprod!$B$1:$AJ$550,MATCH(AC$4,Kraftvärmeprod!$B$1:$AJ$1,0),FALSE)/1,0)-IFERROR(VLOOKUP($B434,'Slutlig allokering kvv'!$B$2:$AJ$550,MATCH(AC$4,'Slutlig allokering kvv'!$B$1:$AJ$1,0),FALSE)/1,0)</f>
        <v>0</v>
      </c>
      <c r="AD434">
        <f>IFERROR(VLOOKUP($B434,Miljö!$B$1:$E$471,MATCH("Hjälpel kraftvärme (GWh)",Miljö!$B$1:$E$1,0),FALSE)/1,0)-IFERROR(VLOOKUP($B434,'Slutlig allokering kvv'!$B$2:$AJ$550,MATCH(AD$4,'Slutlig allokering kvv'!$B$1:$AJ$1,0),FALSE)/1,0)</f>
        <v>0</v>
      </c>
      <c r="AH434">
        <f t="shared" si="12"/>
        <v>0</v>
      </c>
      <c r="AJ434">
        <f>IFERROR(VLOOKUP($B434,'Slutlig allokering kvv'!$B$2:$AX$550,MATCH("Summa slutlig allokerad tillförd energi (utan hjälpel och rökgaskondensering):",'Slutlig allokering kvv'!$B$1:$AX$1,0),FALSE)/1,"")</f>
        <v>0</v>
      </c>
      <c r="AL434" s="195" t="str">
        <f>IFERROR(1-VLOOKUP($B434,'Slutlig allokering kvv'!$B$2:$AX$550,MATCH("Andel av bränsle i kvv som allokerats till värme, exklusive rökgaskondensering och hjälpel",'Slutlig allokering kvv'!$B$1:$AX$1,0),FALSE),"")</f>
        <v/>
      </c>
      <c r="AN434" s="195" t="str">
        <f t="shared" si="13"/>
        <v/>
      </c>
    </row>
    <row r="435" spans="1:40" x14ac:dyDescent="0.25">
      <c r="A435" s="2" t="s">
        <v>622</v>
      </c>
      <c r="B435" s="2" t="s">
        <v>625</v>
      </c>
      <c r="C435" t="str">
        <f>IFERROR(VLOOKUP($B435,Kraftvärmeprod!$B$1:$AH$479,MATCH(C$4,Kraftvärmeprod!$B$1:$AG$1,0),FALSE)/1,"")</f>
        <v/>
      </c>
      <c r="D435" t="str">
        <f>IFERROR(VLOOKUP($B435,Kraftvärmeprod!$B$1:$AH$479,MATCH(D$4,Kraftvärmeprod!$B$1:$AG$1,0),FALSE)/1,"")</f>
        <v/>
      </c>
      <c r="F435">
        <f>IFERROR(VLOOKUP($B435,Kraftvärmeprod!$B$1:$AJ$550,MATCH(F$4,Kraftvärmeprod!$B$1:$AJ$1,0),FALSE)/1,0)-IFERROR(VLOOKUP($B435,'Slutlig allokering kvv'!$B$2:$AJ$550,MATCH(F$4,'Slutlig allokering kvv'!$B$1:$AJ$1,0),FALSE)/1,0)</f>
        <v>0</v>
      </c>
      <c r="G435">
        <f>IFERROR(VLOOKUP($B435,Kraftvärmeprod!$B$1:$AJ$550,MATCH(G$4,Kraftvärmeprod!$B$1:$AJ$1,0),FALSE)/1,0)-IFERROR(VLOOKUP($B435,'Slutlig allokering kvv'!$B$2:$AJ$550,MATCH(G$4,'Slutlig allokering kvv'!$B$1:$AJ$1,0),FALSE)/1,0)</f>
        <v>0</v>
      </c>
      <c r="H435">
        <f>IFERROR(VLOOKUP($B435,Kraftvärmeprod!$B$1:$AJ$550,MATCH(H$4,Kraftvärmeprod!$B$1:$AJ$1,0),FALSE)/1,0)-IFERROR(VLOOKUP($B435,'Slutlig allokering kvv'!$B$2:$AJ$550,MATCH(H$4,'Slutlig allokering kvv'!$B$1:$AJ$1,0),FALSE)/1,0)</f>
        <v>0</v>
      </c>
      <c r="I435">
        <f>IFERROR(VLOOKUP($B435,Kraftvärmeprod!$B$1:$AJ$550,MATCH(I$4,Kraftvärmeprod!$B$1:$AJ$1,0),FALSE)/1,0)-IFERROR(VLOOKUP($B435,'Slutlig allokering kvv'!$B$2:$AJ$550,MATCH(I$4,'Slutlig allokering kvv'!$B$1:$AJ$1,0),FALSE)/1,0)</f>
        <v>0</v>
      </c>
      <c r="J435">
        <f>IFERROR(VLOOKUP($B435,Kraftvärmeprod!$B$1:$AJ$550,MATCH(J$4,Kraftvärmeprod!$B$1:$AJ$1,0),FALSE)/1,0)-IFERROR(VLOOKUP($B435,'Slutlig allokering kvv'!$B$2:$AJ$550,MATCH(J$4,'Slutlig allokering kvv'!$B$1:$AJ$1,0),FALSE)/1,0)</f>
        <v>0</v>
      </c>
      <c r="K435">
        <f>IFERROR(VLOOKUP($B435,Kraftvärmeprod!$B$1:$AJ$550,MATCH(K$4,Kraftvärmeprod!$B$1:$AJ$1,0),FALSE)/1,0)-IFERROR(VLOOKUP($B435,'Slutlig allokering kvv'!$B$2:$AJ$550,MATCH(K$4,'Slutlig allokering kvv'!$B$1:$AJ$1,0),FALSE)/1,0)</f>
        <v>0</v>
      </c>
      <c r="L435">
        <f>IFERROR(VLOOKUP($B435,Kraftvärmeprod!$B$1:$AJ$550,MATCH(L$4,Kraftvärmeprod!$B$1:$AJ$1,0),FALSE)/1,0)-IFERROR(VLOOKUP($B435,'Slutlig allokering kvv'!$B$2:$AJ$550,MATCH(L$4,'Slutlig allokering kvv'!$B$1:$AJ$1,0),FALSE)/1,0)</f>
        <v>0</v>
      </c>
      <c r="M435">
        <f>IFERROR(VLOOKUP($B435,Kraftvärmeprod!$B$1:$AJ$550,MATCH(M$4,Kraftvärmeprod!$B$1:$AJ$1,0),FALSE)/1,0)-IFERROR(VLOOKUP($B435,'Slutlig allokering kvv'!$B$2:$AJ$550,MATCH(M$4,'Slutlig allokering kvv'!$B$1:$AJ$1,0),FALSE)/1,0)</f>
        <v>0</v>
      </c>
      <c r="N435">
        <f>IFERROR(VLOOKUP($B435,Kraftvärmeprod!$B$1:$AJ$550,MATCH(N$4,Kraftvärmeprod!$B$1:$AJ$1,0),FALSE)/1,0)-IFERROR(VLOOKUP($B435,'Slutlig allokering kvv'!$B$2:$AJ$550,MATCH(N$4,'Slutlig allokering kvv'!$B$1:$AJ$1,0),FALSE)/1,0)</f>
        <v>0</v>
      </c>
      <c r="O435">
        <f>IFERROR(VLOOKUP($B435,Kraftvärmeprod!$B$1:$AJ$550,MATCH(O$4,Kraftvärmeprod!$B$1:$AJ$1,0),FALSE)/1,0)-IFERROR(VLOOKUP($B435,'Slutlig allokering kvv'!$B$2:$AJ$550,MATCH(O$4,'Slutlig allokering kvv'!$B$1:$AJ$1,0),FALSE)/1,0)</f>
        <v>0</v>
      </c>
      <c r="P435">
        <f>IFERROR(VLOOKUP($B435,Kraftvärmeprod!$B$1:$AJ$550,MATCH(P$4,Kraftvärmeprod!$B$1:$AJ$1,0),FALSE)/1,0)-IFERROR(VLOOKUP($B435,'Slutlig allokering kvv'!$B$2:$AJ$550,MATCH(P$4,'Slutlig allokering kvv'!$B$1:$AJ$1,0),FALSE)/1,0)</f>
        <v>0</v>
      </c>
      <c r="Q435">
        <f>IFERROR(VLOOKUP($B435,Kraftvärmeprod!$B$1:$AJ$550,MATCH(Q$4,Kraftvärmeprod!$B$1:$AJ$1,0),FALSE)/1,0)-IFERROR(VLOOKUP($B435,'Slutlig allokering kvv'!$B$2:$AJ$550,MATCH(Q$4,'Slutlig allokering kvv'!$B$1:$AJ$1,0),FALSE)/1,0)</f>
        <v>0</v>
      </c>
      <c r="R435">
        <f>IFERROR(VLOOKUP($B435,Kraftvärmeprod!$B$1:$AJ$550,MATCH(R$4,Kraftvärmeprod!$B$1:$AJ$1,0),FALSE)/1,0)-IFERROR(VLOOKUP($B435,'Slutlig allokering kvv'!$B$2:$AJ$550,MATCH(R$4,'Slutlig allokering kvv'!$B$1:$AJ$1,0),FALSE)/1,0)</f>
        <v>0</v>
      </c>
      <c r="S435">
        <f>IFERROR(VLOOKUP($B435,Kraftvärmeprod!$B$1:$AJ$550,MATCH(S$4,Kraftvärmeprod!$B$1:$AJ$1,0),FALSE)/1,0)-IFERROR(VLOOKUP($B435,'Slutlig allokering kvv'!$B$2:$AJ$550,MATCH(S$4,'Slutlig allokering kvv'!$B$1:$AJ$1,0),FALSE)/1,0)</f>
        <v>0</v>
      </c>
      <c r="T435">
        <f>IFERROR(VLOOKUP($B435,Kraftvärmeprod!$B$1:$AJ$550,MATCH(T$4,Kraftvärmeprod!$B$1:$AJ$1,0),FALSE)/1,0)-IFERROR(VLOOKUP($B435,'Slutlig allokering kvv'!$B$2:$AJ$550,MATCH(T$4,'Slutlig allokering kvv'!$B$1:$AJ$1,0),FALSE)/1,0)</f>
        <v>0</v>
      </c>
      <c r="U435">
        <f>IFERROR(VLOOKUP($B435,Kraftvärmeprod!$B$1:$AJ$550,MATCH(U$4,Kraftvärmeprod!$B$1:$AJ$1,0),FALSE)/1,0)-IFERROR(VLOOKUP($B435,'Slutlig allokering kvv'!$B$2:$AJ$550,MATCH(U$4,'Slutlig allokering kvv'!$B$1:$AJ$1,0),FALSE)/1,0)</f>
        <v>0</v>
      </c>
      <c r="V435">
        <f>IFERROR(VLOOKUP($B435,Kraftvärmeprod!$B$1:$AJ$550,MATCH(V$4,Kraftvärmeprod!$B$1:$AJ$1,0),FALSE)/1,0)-IFERROR(VLOOKUP($B435,'Slutlig allokering kvv'!$B$2:$AJ$550,MATCH(V$4,'Slutlig allokering kvv'!$B$1:$AJ$1,0),FALSE)/1,0)</f>
        <v>0</v>
      </c>
      <c r="W435">
        <f>IFERROR(VLOOKUP($B435,Kraftvärmeprod!$B$1:$AJ$550,MATCH(W$4,Kraftvärmeprod!$B$1:$AJ$1,0),FALSE)/1,0)-IFERROR(VLOOKUP($B435,'Slutlig allokering kvv'!$B$2:$AJ$550,MATCH(W$4,'Slutlig allokering kvv'!$B$1:$AJ$1,0),FALSE)/1,0)</f>
        <v>0</v>
      </c>
      <c r="X435">
        <f>IFERROR(VLOOKUP($B435,Kraftvärmeprod!$B$1:$AJ$550,MATCH(X$4,Kraftvärmeprod!$B$1:$AJ$1,0),FALSE)/1,0)-IFERROR(VLOOKUP($B435,'Slutlig allokering kvv'!$B$2:$AJ$550,MATCH(X$4,'Slutlig allokering kvv'!$B$1:$AJ$1,0),FALSE)/1,0)</f>
        <v>0</v>
      </c>
      <c r="Y435">
        <f>IFERROR(VLOOKUP($B435,Kraftvärmeprod!$B$1:$AJ$550,MATCH(Y$4,Kraftvärmeprod!$B$1:$AJ$1,0),FALSE)/1,0)-IFERROR(VLOOKUP($B435,'Slutlig allokering kvv'!$B$2:$AJ$550,MATCH(Y$4,'Slutlig allokering kvv'!$B$1:$AJ$1,0),FALSE)/1,0)</f>
        <v>0</v>
      </c>
      <c r="Z435">
        <f>IFERROR(VLOOKUP($B435,Kraftvärmeprod!$B$1:$AJ$550,MATCH(Z$4,Kraftvärmeprod!$B$1:$AJ$1,0),FALSE)/1,0)-IFERROR(VLOOKUP($B435,'Slutlig allokering kvv'!$B$2:$AJ$550,MATCH(Z$4,'Slutlig allokering kvv'!$B$1:$AJ$1,0),FALSE)/1,0)</f>
        <v>0</v>
      </c>
      <c r="AA435">
        <f>IFERROR(VLOOKUP($B435,Kraftvärmeprod!$B$1:$AJ$550,MATCH(AA$4,Kraftvärmeprod!$B$1:$AJ$1,0),FALSE)/1,0)-IFERROR(VLOOKUP($B435,'Slutlig allokering kvv'!$B$2:$AJ$550,MATCH(AA$4,'Slutlig allokering kvv'!$B$1:$AJ$1,0),FALSE)/1,0)</f>
        <v>0</v>
      </c>
      <c r="AB435">
        <f>IFERROR(VLOOKUP($B435,Kraftvärmeprod!$B$1:$AJ$550,MATCH(AB$4,Kraftvärmeprod!$B$1:$AJ$1,0),FALSE)/1,0)-IFERROR(VLOOKUP($B435,'Slutlig allokering kvv'!$B$2:$AJ$550,MATCH(AB$4,'Slutlig allokering kvv'!$B$1:$AJ$1,0),FALSE)/1,0)</f>
        <v>0</v>
      </c>
      <c r="AC435">
        <f>IFERROR(VLOOKUP($B435,Kraftvärmeprod!$B$1:$AJ$550,MATCH(AC$4,Kraftvärmeprod!$B$1:$AJ$1,0),FALSE)/1,0)-IFERROR(VLOOKUP($B435,'Slutlig allokering kvv'!$B$2:$AJ$550,MATCH(AC$4,'Slutlig allokering kvv'!$B$1:$AJ$1,0),FALSE)/1,0)</f>
        <v>0</v>
      </c>
      <c r="AD435">
        <f>IFERROR(VLOOKUP($B435,Miljö!$B$1:$E$471,MATCH("Hjälpel kraftvärme (GWh)",Miljö!$B$1:$E$1,0),FALSE)/1,0)-IFERROR(VLOOKUP($B435,'Slutlig allokering kvv'!$B$2:$AJ$550,MATCH(AD$4,'Slutlig allokering kvv'!$B$1:$AJ$1,0),FALSE)/1,0)</f>
        <v>0</v>
      </c>
      <c r="AH435">
        <f t="shared" si="12"/>
        <v>0</v>
      </c>
      <c r="AJ435">
        <f>IFERROR(VLOOKUP($B435,'Slutlig allokering kvv'!$B$2:$AX$550,MATCH("Summa slutlig allokerad tillförd energi (utan hjälpel och rökgaskondensering):",'Slutlig allokering kvv'!$B$1:$AX$1,0),FALSE)/1,"")</f>
        <v>0</v>
      </c>
      <c r="AL435" s="195" t="str">
        <f>IFERROR(1-VLOOKUP($B435,'Slutlig allokering kvv'!$B$2:$AX$550,MATCH("Andel av bränsle i kvv som allokerats till värme, exklusive rökgaskondensering och hjälpel",'Slutlig allokering kvv'!$B$1:$AX$1,0),FALSE),"")</f>
        <v/>
      </c>
      <c r="AN435" s="195" t="str">
        <f t="shared" si="13"/>
        <v/>
      </c>
    </row>
    <row r="436" spans="1:40" x14ac:dyDescent="0.25">
      <c r="A436" s="2" t="s">
        <v>622</v>
      </c>
      <c r="B436" s="2" t="s">
        <v>626</v>
      </c>
      <c r="C436" t="str">
        <f>IFERROR(VLOOKUP($B436,Kraftvärmeprod!$B$1:$AH$479,MATCH(C$4,Kraftvärmeprod!$B$1:$AG$1,0),FALSE)/1,"")</f>
        <v/>
      </c>
      <c r="D436" t="str">
        <f>IFERROR(VLOOKUP($B436,Kraftvärmeprod!$B$1:$AH$479,MATCH(D$4,Kraftvärmeprod!$B$1:$AG$1,0),FALSE)/1,"")</f>
        <v/>
      </c>
      <c r="F436">
        <f>IFERROR(VLOOKUP($B436,Kraftvärmeprod!$B$1:$AJ$550,MATCH(F$4,Kraftvärmeprod!$B$1:$AJ$1,0),FALSE)/1,0)-IFERROR(VLOOKUP($B436,'Slutlig allokering kvv'!$B$2:$AJ$550,MATCH(F$4,'Slutlig allokering kvv'!$B$1:$AJ$1,0),FALSE)/1,0)</f>
        <v>0</v>
      </c>
      <c r="G436">
        <f>IFERROR(VLOOKUP($B436,Kraftvärmeprod!$B$1:$AJ$550,MATCH(G$4,Kraftvärmeprod!$B$1:$AJ$1,0),FALSE)/1,0)-IFERROR(VLOOKUP($B436,'Slutlig allokering kvv'!$B$2:$AJ$550,MATCH(G$4,'Slutlig allokering kvv'!$B$1:$AJ$1,0),FALSE)/1,0)</f>
        <v>0</v>
      </c>
      <c r="H436">
        <f>IFERROR(VLOOKUP($B436,Kraftvärmeprod!$B$1:$AJ$550,MATCH(H$4,Kraftvärmeprod!$B$1:$AJ$1,0),FALSE)/1,0)-IFERROR(VLOOKUP($B436,'Slutlig allokering kvv'!$B$2:$AJ$550,MATCH(H$4,'Slutlig allokering kvv'!$B$1:$AJ$1,0),FALSE)/1,0)</f>
        <v>0</v>
      </c>
      <c r="I436">
        <f>IFERROR(VLOOKUP($B436,Kraftvärmeprod!$B$1:$AJ$550,MATCH(I$4,Kraftvärmeprod!$B$1:$AJ$1,0),FALSE)/1,0)-IFERROR(VLOOKUP($B436,'Slutlig allokering kvv'!$B$2:$AJ$550,MATCH(I$4,'Slutlig allokering kvv'!$B$1:$AJ$1,0),FALSE)/1,0)</f>
        <v>0</v>
      </c>
      <c r="J436">
        <f>IFERROR(VLOOKUP($B436,Kraftvärmeprod!$B$1:$AJ$550,MATCH(J$4,Kraftvärmeprod!$B$1:$AJ$1,0),FALSE)/1,0)-IFERROR(VLOOKUP($B436,'Slutlig allokering kvv'!$B$2:$AJ$550,MATCH(J$4,'Slutlig allokering kvv'!$B$1:$AJ$1,0),FALSE)/1,0)</f>
        <v>0</v>
      </c>
      <c r="K436">
        <f>IFERROR(VLOOKUP($B436,Kraftvärmeprod!$B$1:$AJ$550,MATCH(K$4,Kraftvärmeprod!$B$1:$AJ$1,0),FALSE)/1,0)-IFERROR(VLOOKUP($B436,'Slutlig allokering kvv'!$B$2:$AJ$550,MATCH(K$4,'Slutlig allokering kvv'!$B$1:$AJ$1,0),FALSE)/1,0)</f>
        <v>0</v>
      </c>
      <c r="L436">
        <f>IFERROR(VLOOKUP($B436,Kraftvärmeprod!$B$1:$AJ$550,MATCH(L$4,Kraftvärmeprod!$B$1:$AJ$1,0),FALSE)/1,0)-IFERROR(VLOOKUP($B436,'Slutlig allokering kvv'!$B$2:$AJ$550,MATCH(L$4,'Slutlig allokering kvv'!$B$1:$AJ$1,0),FALSE)/1,0)</f>
        <v>0</v>
      </c>
      <c r="M436">
        <f>IFERROR(VLOOKUP($B436,Kraftvärmeprod!$B$1:$AJ$550,MATCH(M$4,Kraftvärmeprod!$B$1:$AJ$1,0),FALSE)/1,0)-IFERROR(VLOOKUP($B436,'Slutlig allokering kvv'!$B$2:$AJ$550,MATCH(M$4,'Slutlig allokering kvv'!$B$1:$AJ$1,0),FALSE)/1,0)</f>
        <v>0</v>
      </c>
      <c r="N436">
        <f>IFERROR(VLOOKUP($B436,Kraftvärmeprod!$B$1:$AJ$550,MATCH(N$4,Kraftvärmeprod!$B$1:$AJ$1,0),FALSE)/1,0)-IFERROR(VLOOKUP($B436,'Slutlig allokering kvv'!$B$2:$AJ$550,MATCH(N$4,'Slutlig allokering kvv'!$B$1:$AJ$1,0),FALSE)/1,0)</f>
        <v>0</v>
      </c>
      <c r="O436">
        <f>IFERROR(VLOOKUP($B436,Kraftvärmeprod!$B$1:$AJ$550,MATCH(O$4,Kraftvärmeprod!$B$1:$AJ$1,0),FALSE)/1,0)-IFERROR(VLOOKUP($B436,'Slutlig allokering kvv'!$B$2:$AJ$550,MATCH(O$4,'Slutlig allokering kvv'!$B$1:$AJ$1,0),FALSE)/1,0)</f>
        <v>0</v>
      </c>
      <c r="P436">
        <f>IFERROR(VLOOKUP($B436,Kraftvärmeprod!$B$1:$AJ$550,MATCH(P$4,Kraftvärmeprod!$B$1:$AJ$1,0),FALSE)/1,0)-IFERROR(VLOOKUP($B436,'Slutlig allokering kvv'!$B$2:$AJ$550,MATCH(P$4,'Slutlig allokering kvv'!$B$1:$AJ$1,0),FALSE)/1,0)</f>
        <v>0</v>
      </c>
      <c r="Q436">
        <f>IFERROR(VLOOKUP($B436,Kraftvärmeprod!$B$1:$AJ$550,MATCH(Q$4,Kraftvärmeprod!$B$1:$AJ$1,0),FALSE)/1,0)-IFERROR(VLOOKUP($B436,'Slutlig allokering kvv'!$B$2:$AJ$550,MATCH(Q$4,'Slutlig allokering kvv'!$B$1:$AJ$1,0),FALSE)/1,0)</f>
        <v>0</v>
      </c>
      <c r="R436">
        <f>IFERROR(VLOOKUP($B436,Kraftvärmeprod!$B$1:$AJ$550,MATCH(R$4,Kraftvärmeprod!$B$1:$AJ$1,0),FALSE)/1,0)-IFERROR(VLOOKUP($B436,'Slutlig allokering kvv'!$B$2:$AJ$550,MATCH(R$4,'Slutlig allokering kvv'!$B$1:$AJ$1,0),FALSE)/1,0)</f>
        <v>0</v>
      </c>
      <c r="S436">
        <f>IFERROR(VLOOKUP($B436,Kraftvärmeprod!$B$1:$AJ$550,MATCH(S$4,Kraftvärmeprod!$B$1:$AJ$1,0),FALSE)/1,0)-IFERROR(VLOOKUP($B436,'Slutlig allokering kvv'!$B$2:$AJ$550,MATCH(S$4,'Slutlig allokering kvv'!$B$1:$AJ$1,0),FALSE)/1,0)</f>
        <v>0</v>
      </c>
      <c r="T436">
        <f>IFERROR(VLOOKUP($B436,Kraftvärmeprod!$B$1:$AJ$550,MATCH(T$4,Kraftvärmeprod!$B$1:$AJ$1,0),FALSE)/1,0)-IFERROR(VLOOKUP($B436,'Slutlig allokering kvv'!$B$2:$AJ$550,MATCH(T$4,'Slutlig allokering kvv'!$B$1:$AJ$1,0),FALSE)/1,0)</f>
        <v>0</v>
      </c>
      <c r="U436">
        <f>IFERROR(VLOOKUP($B436,Kraftvärmeprod!$B$1:$AJ$550,MATCH(U$4,Kraftvärmeprod!$B$1:$AJ$1,0),FALSE)/1,0)-IFERROR(VLOOKUP($B436,'Slutlig allokering kvv'!$B$2:$AJ$550,MATCH(U$4,'Slutlig allokering kvv'!$B$1:$AJ$1,0),FALSE)/1,0)</f>
        <v>0</v>
      </c>
      <c r="V436">
        <f>IFERROR(VLOOKUP($B436,Kraftvärmeprod!$B$1:$AJ$550,MATCH(V$4,Kraftvärmeprod!$B$1:$AJ$1,0),FALSE)/1,0)-IFERROR(VLOOKUP($B436,'Slutlig allokering kvv'!$B$2:$AJ$550,MATCH(V$4,'Slutlig allokering kvv'!$B$1:$AJ$1,0),FALSE)/1,0)</f>
        <v>0</v>
      </c>
      <c r="W436">
        <f>IFERROR(VLOOKUP($B436,Kraftvärmeprod!$B$1:$AJ$550,MATCH(W$4,Kraftvärmeprod!$B$1:$AJ$1,0),FALSE)/1,0)-IFERROR(VLOOKUP($B436,'Slutlig allokering kvv'!$B$2:$AJ$550,MATCH(W$4,'Slutlig allokering kvv'!$B$1:$AJ$1,0),FALSE)/1,0)</f>
        <v>0</v>
      </c>
      <c r="X436">
        <f>IFERROR(VLOOKUP($B436,Kraftvärmeprod!$B$1:$AJ$550,MATCH(X$4,Kraftvärmeprod!$B$1:$AJ$1,0),FALSE)/1,0)-IFERROR(VLOOKUP($B436,'Slutlig allokering kvv'!$B$2:$AJ$550,MATCH(X$4,'Slutlig allokering kvv'!$B$1:$AJ$1,0),FALSE)/1,0)</f>
        <v>0</v>
      </c>
      <c r="Y436">
        <f>IFERROR(VLOOKUP($B436,Kraftvärmeprod!$B$1:$AJ$550,MATCH(Y$4,Kraftvärmeprod!$B$1:$AJ$1,0),FALSE)/1,0)-IFERROR(VLOOKUP($B436,'Slutlig allokering kvv'!$B$2:$AJ$550,MATCH(Y$4,'Slutlig allokering kvv'!$B$1:$AJ$1,0),FALSE)/1,0)</f>
        <v>0</v>
      </c>
      <c r="Z436">
        <f>IFERROR(VLOOKUP($B436,Kraftvärmeprod!$B$1:$AJ$550,MATCH(Z$4,Kraftvärmeprod!$B$1:$AJ$1,0),FALSE)/1,0)-IFERROR(VLOOKUP($B436,'Slutlig allokering kvv'!$B$2:$AJ$550,MATCH(Z$4,'Slutlig allokering kvv'!$B$1:$AJ$1,0),FALSE)/1,0)</f>
        <v>0</v>
      </c>
      <c r="AA436">
        <f>IFERROR(VLOOKUP($B436,Kraftvärmeprod!$B$1:$AJ$550,MATCH(AA$4,Kraftvärmeprod!$B$1:$AJ$1,0),FALSE)/1,0)-IFERROR(VLOOKUP($B436,'Slutlig allokering kvv'!$B$2:$AJ$550,MATCH(AA$4,'Slutlig allokering kvv'!$B$1:$AJ$1,0),FALSE)/1,0)</f>
        <v>0</v>
      </c>
      <c r="AB436">
        <f>IFERROR(VLOOKUP($B436,Kraftvärmeprod!$B$1:$AJ$550,MATCH(AB$4,Kraftvärmeprod!$B$1:$AJ$1,0),FALSE)/1,0)-IFERROR(VLOOKUP($B436,'Slutlig allokering kvv'!$B$2:$AJ$550,MATCH(AB$4,'Slutlig allokering kvv'!$B$1:$AJ$1,0),FALSE)/1,0)</f>
        <v>0</v>
      </c>
      <c r="AC436">
        <f>IFERROR(VLOOKUP($B436,Kraftvärmeprod!$B$1:$AJ$550,MATCH(AC$4,Kraftvärmeprod!$B$1:$AJ$1,0),FALSE)/1,0)-IFERROR(VLOOKUP($B436,'Slutlig allokering kvv'!$B$2:$AJ$550,MATCH(AC$4,'Slutlig allokering kvv'!$B$1:$AJ$1,0),FALSE)/1,0)</f>
        <v>0</v>
      </c>
      <c r="AD436">
        <f>IFERROR(VLOOKUP($B436,Miljö!$B$1:$E$471,MATCH("Hjälpel kraftvärme (GWh)",Miljö!$B$1:$E$1,0),FALSE)/1,0)-IFERROR(VLOOKUP($B436,'Slutlig allokering kvv'!$B$2:$AJ$550,MATCH(AD$4,'Slutlig allokering kvv'!$B$1:$AJ$1,0),FALSE)/1,0)</f>
        <v>0</v>
      </c>
      <c r="AH436">
        <f t="shared" si="12"/>
        <v>0</v>
      </c>
      <c r="AJ436">
        <f>IFERROR(VLOOKUP($B436,'Slutlig allokering kvv'!$B$2:$AX$550,MATCH("Summa slutlig allokerad tillförd energi (utan hjälpel och rökgaskondensering):",'Slutlig allokering kvv'!$B$1:$AX$1,0),FALSE)/1,"")</f>
        <v>0</v>
      </c>
      <c r="AL436" s="195" t="str">
        <f>IFERROR(1-VLOOKUP($B436,'Slutlig allokering kvv'!$B$2:$AX$550,MATCH("Andel av bränsle i kvv som allokerats till värme, exklusive rökgaskondensering och hjälpel",'Slutlig allokering kvv'!$B$1:$AX$1,0),FALSE),"")</f>
        <v/>
      </c>
      <c r="AN436" s="195" t="str">
        <f t="shared" si="13"/>
        <v/>
      </c>
    </row>
    <row r="437" spans="1:40" x14ac:dyDescent="0.25">
      <c r="A437" s="2" t="s">
        <v>627</v>
      </c>
      <c r="B437" s="2" t="s">
        <v>628</v>
      </c>
      <c r="C437" t="str">
        <f>IFERROR(VLOOKUP($B437,Kraftvärmeprod!$B$1:$AH$479,MATCH(C$4,Kraftvärmeprod!$B$1:$AG$1,0),FALSE)/1,"")</f>
        <v/>
      </c>
      <c r="D437" t="str">
        <f>IFERROR(VLOOKUP($B437,Kraftvärmeprod!$B$1:$AH$479,MATCH(D$4,Kraftvärmeprod!$B$1:$AG$1,0),FALSE)/1,"")</f>
        <v/>
      </c>
      <c r="F437">
        <f>IFERROR(VLOOKUP($B437,Kraftvärmeprod!$B$1:$AJ$550,MATCH(F$4,Kraftvärmeprod!$B$1:$AJ$1,0),FALSE)/1,0)-IFERROR(VLOOKUP($B437,'Slutlig allokering kvv'!$B$2:$AJ$550,MATCH(F$4,'Slutlig allokering kvv'!$B$1:$AJ$1,0),FALSE)/1,0)</f>
        <v>0</v>
      </c>
      <c r="G437">
        <f>IFERROR(VLOOKUP($B437,Kraftvärmeprod!$B$1:$AJ$550,MATCH(G$4,Kraftvärmeprod!$B$1:$AJ$1,0),FALSE)/1,0)-IFERROR(VLOOKUP($B437,'Slutlig allokering kvv'!$B$2:$AJ$550,MATCH(G$4,'Slutlig allokering kvv'!$B$1:$AJ$1,0),FALSE)/1,0)</f>
        <v>0</v>
      </c>
      <c r="H437">
        <f>IFERROR(VLOOKUP($B437,Kraftvärmeprod!$B$1:$AJ$550,MATCH(H$4,Kraftvärmeprod!$B$1:$AJ$1,0),FALSE)/1,0)-IFERROR(VLOOKUP($B437,'Slutlig allokering kvv'!$B$2:$AJ$550,MATCH(H$4,'Slutlig allokering kvv'!$B$1:$AJ$1,0),FALSE)/1,0)</f>
        <v>0</v>
      </c>
      <c r="I437">
        <f>IFERROR(VLOOKUP($B437,Kraftvärmeprod!$B$1:$AJ$550,MATCH(I$4,Kraftvärmeprod!$B$1:$AJ$1,0),FALSE)/1,0)-IFERROR(VLOOKUP($B437,'Slutlig allokering kvv'!$B$2:$AJ$550,MATCH(I$4,'Slutlig allokering kvv'!$B$1:$AJ$1,0),FALSE)/1,0)</f>
        <v>0</v>
      </c>
      <c r="J437">
        <f>IFERROR(VLOOKUP($B437,Kraftvärmeprod!$B$1:$AJ$550,MATCH(J$4,Kraftvärmeprod!$B$1:$AJ$1,0),FALSE)/1,0)-IFERROR(VLOOKUP($B437,'Slutlig allokering kvv'!$B$2:$AJ$550,MATCH(J$4,'Slutlig allokering kvv'!$B$1:$AJ$1,0),FALSE)/1,0)</f>
        <v>0</v>
      </c>
      <c r="K437">
        <f>IFERROR(VLOOKUP($B437,Kraftvärmeprod!$B$1:$AJ$550,MATCH(K$4,Kraftvärmeprod!$B$1:$AJ$1,0),FALSE)/1,0)-IFERROR(VLOOKUP($B437,'Slutlig allokering kvv'!$B$2:$AJ$550,MATCH(K$4,'Slutlig allokering kvv'!$B$1:$AJ$1,0),FALSE)/1,0)</f>
        <v>0</v>
      </c>
      <c r="L437">
        <f>IFERROR(VLOOKUP($B437,Kraftvärmeprod!$B$1:$AJ$550,MATCH(L$4,Kraftvärmeprod!$B$1:$AJ$1,0),FALSE)/1,0)-IFERROR(VLOOKUP($B437,'Slutlig allokering kvv'!$B$2:$AJ$550,MATCH(L$4,'Slutlig allokering kvv'!$B$1:$AJ$1,0),FALSE)/1,0)</f>
        <v>0</v>
      </c>
      <c r="M437">
        <f>IFERROR(VLOOKUP($B437,Kraftvärmeprod!$B$1:$AJ$550,MATCH(M$4,Kraftvärmeprod!$B$1:$AJ$1,0),FALSE)/1,0)-IFERROR(VLOOKUP($B437,'Slutlig allokering kvv'!$B$2:$AJ$550,MATCH(M$4,'Slutlig allokering kvv'!$B$1:$AJ$1,0),FALSE)/1,0)</f>
        <v>0</v>
      </c>
      <c r="N437">
        <f>IFERROR(VLOOKUP($B437,Kraftvärmeprod!$B$1:$AJ$550,MATCH(N$4,Kraftvärmeprod!$B$1:$AJ$1,0),FALSE)/1,0)-IFERROR(VLOOKUP($B437,'Slutlig allokering kvv'!$B$2:$AJ$550,MATCH(N$4,'Slutlig allokering kvv'!$B$1:$AJ$1,0),FALSE)/1,0)</f>
        <v>0</v>
      </c>
      <c r="O437">
        <f>IFERROR(VLOOKUP($B437,Kraftvärmeprod!$B$1:$AJ$550,MATCH(O$4,Kraftvärmeprod!$B$1:$AJ$1,0),FALSE)/1,0)-IFERROR(VLOOKUP($B437,'Slutlig allokering kvv'!$B$2:$AJ$550,MATCH(O$4,'Slutlig allokering kvv'!$B$1:$AJ$1,0),FALSE)/1,0)</f>
        <v>0</v>
      </c>
      <c r="P437">
        <f>IFERROR(VLOOKUP($B437,Kraftvärmeprod!$B$1:$AJ$550,MATCH(P$4,Kraftvärmeprod!$B$1:$AJ$1,0),FALSE)/1,0)-IFERROR(VLOOKUP($B437,'Slutlig allokering kvv'!$B$2:$AJ$550,MATCH(P$4,'Slutlig allokering kvv'!$B$1:$AJ$1,0),FALSE)/1,0)</f>
        <v>0</v>
      </c>
      <c r="Q437">
        <f>IFERROR(VLOOKUP($B437,Kraftvärmeprod!$B$1:$AJ$550,MATCH(Q$4,Kraftvärmeprod!$B$1:$AJ$1,0),FALSE)/1,0)-IFERROR(VLOOKUP($B437,'Slutlig allokering kvv'!$B$2:$AJ$550,MATCH(Q$4,'Slutlig allokering kvv'!$B$1:$AJ$1,0),FALSE)/1,0)</f>
        <v>0</v>
      </c>
      <c r="R437">
        <f>IFERROR(VLOOKUP($B437,Kraftvärmeprod!$B$1:$AJ$550,MATCH(R$4,Kraftvärmeprod!$B$1:$AJ$1,0),FALSE)/1,0)-IFERROR(VLOOKUP($B437,'Slutlig allokering kvv'!$B$2:$AJ$550,MATCH(R$4,'Slutlig allokering kvv'!$B$1:$AJ$1,0),FALSE)/1,0)</f>
        <v>0</v>
      </c>
      <c r="S437">
        <f>IFERROR(VLOOKUP($B437,Kraftvärmeprod!$B$1:$AJ$550,MATCH(S$4,Kraftvärmeprod!$B$1:$AJ$1,0),FALSE)/1,0)-IFERROR(VLOOKUP($B437,'Slutlig allokering kvv'!$B$2:$AJ$550,MATCH(S$4,'Slutlig allokering kvv'!$B$1:$AJ$1,0),FALSE)/1,0)</f>
        <v>0</v>
      </c>
      <c r="T437">
        <f>IFERROR(VLOOKUP($B437,Kraftvärmeprod!$B$1:$AJ$550,MATCH(T$4,Kraftvärmeprod!$B$1:$AJ$1,0),FALSE)/1,0)-IFERROR(VLOOKUP($B437,'Slutlig allokering kvv'!$B$2:$AJ$550,MATCH(T$4,'Slutlig allokering kvv'!$B$1:$AJ$1,0),FALSE)/1,0)</f>
        <v>0</v>
      </c>
      <c r="U437">
        <f>IFERROR(VLOOKUP($B437,Kraftvärmeprod!$B$1:$AJ$550,MATCH(U$4,Kraftvärmeprod!$B$1:$AJ$1,0),FALSE)/1,0)-IFERROR(VLOOKUP($B437,'Slutlig allokering kvv'!$B$2:$AJ$550,MATCH(U$4,'Slutlig allokering kvv'!$B$1:$AJ$1,0),FALSE)/1,0)</f>
        <v>0</v>
      </c>
      <c r="V437">
        <f>IFERROR(VLOOKUP($B437,Kraftvärmeprod!$B$1:$AJ$550,MATCH(V$4,Kraftvärmeprod!$B$1:$AJ$1,0),FALSE)/1,0)-IFERROR(VLOOKUP($B437,'Slutlig allokering kvv'!$B$2:$AJ$550,MATCH(V$4,'Slutlig allokering kvv'!$B$1:$AJ$1,0),FALSE)/1,0)</f>
        <v>0</v>
      </c>
      <c r="W437">
        <f>IFERROR(VLOOKUP($B437,Kraftvärmeprod!$B$1:$AJ$550,MATCH(W$4,Kraftvärmeprod!$B$1:$AJ$1,0),FALSE)/1,0)-IFERROR(VLOOKUP($B437,'Slutlig allokering kvv'!$B$2:$AJ$550,MATCH(W$4,'Slutlig allokering kvv'!$B$1:$AJ$1,0),FALSE)/1,0)</f>
        <v>0</v>
      </c>
      <c r="X437">
        <f>IFERROR(VLOOKUP($B437,Kraftvärmeprod!$B$1:$AJ$550,MATCH(X$4,Kraftvärmeprod!$B$1:$AJ$1,0),FALSE)/1,0)-IFERROR(VLOOKUP($B437,'Slutlig allokering kvv'!$B$2:$AJ$550,MATCH(X$4,'Slutlig allokering kvv'!$B$1:$AJ$1,0),FALSE)/1,0)</f>
        <v>0</v>
      </c>
      <c r="Y437">
        <f>IFERROR(VLOOKUP($B437,Kraftvärmeprod!$B$1:$AJ$550,MATCH(Y$4,Kraftvärmeprod!$B$1:$AJ$1,0),FALSE)/1,0)-IFERROR(VLOOKUP($B437,'Slutlig allokering kvv'!$B$2:$AJ$550,MATCH(Y$4,'Slutlig allokering kvv'!$B$1:$AJ$1,0),FALSE)/1,0)</f>
        <v>0</v>
      </c>
      <c r="Z437">
        <f>IFERROR(VLOOKUP($B437,Kraftvärmeprod!$B$1:$AJ$550,MATCH(Z$4,Kraftvärmeprod!$B$1:$AJ$1,0),FALSE)/1,0)-IFERROR(VLOOKUP($B437,'Slutlig allokering kvv'!$B$2:$AJ$550,MATCH(Z$4,'Slutlig allokering kvv'!$B$1:$AJ$1,0),FALSE)/1,0)</f>
        <v>0</v>
      </c>
      <c r="AA437">
        <f>IFERROR(VLOOKUP($B437,Kraftvärmeprod!$B$1:$AJ$550,MATCH(AA$4,Kraftvärmeprod!$B$1:$AJ$1,0),FALSE)/1,0)-IFERROR(VLOOKUP($B437,'Slutlig allokering kvv'!$B$2:$AJ$550,MATCH(AA$4,'Slutlig allokering kvv'!$B$1:$AJ$1,0),FALSE)/1,0)</f>
        <v>0</v>
      </c>
      <c r="AB437">
        <f>IFERROR(VLOOKUP($B437,Kraftvärmeprod!$B$1:$AJ$550,MATCH(AB$4,Kraftvärmeprod!$B$1:$AJ$1,0),FALSE)/1,0)-IFERROR(VLOOKUP($B437,'Slutlig allokering kvv'!$B$2:$AJ$550,MATCH(AB$4,'Slutlig allokering kvv'!$B$1:$AJ$1,0),FALSE)/1,0)</f>
        <v>0</v>
      </c>
      <c r="AC437">
        <f>IFERROR(VLOOKUP($B437,Kraftvärmeprod!$B$1:$AJ$550,MATCH(AC$4,Kraftvärmeprod!$B$1:$AJ$1,0),FALSE)/1,0)-IFERROR(VLOOKUP($B437,'Slutlig allokering kvv'!$B$2:$AJ$550,MATCH(AC$4,'Slutlig allokering kvv'!$B$1:$AJ$1,0),FALSE)/1,0)</f>
        <v>0</v>
      </c>
      <c r="AD437">
        <f>IFERROR(VLOOKUP($B437,Miljö!$B$1:$E$471,MATCH("Hjälpel kraftvärme (GWh)",Miljö!$B$1:$E$1,0),FALSE)/1,0)-IFERROR(VLOOKUP($B437,'Slutlig allokering kvv'!$B$2:$AJ$550,MATCH(AD$4,'Slutlig allokering kvv'!$B$1:$AJ$1,0),FALSE)/1,0)</f>
        <v>0</v>
      </c>
      <c r="AH437">
        <f t="shared" si="12"/>
        <v>0</v>
      </c>
      <c r="AJ437">
        <f>IFERROR(VLOOKUP($B437,'Slutlig allokering kvv'!$B$2:$AX$550,MATCH("Summa slutlig allokerad tillförd energi (utan hjälpel och rökgaskondensering):",'Slutlig allokering kvv'!$B$1:$AX$1,0),FALSE)/1,"")</f>
        <v>0</v>
      </c>
      <c r="AL437" s="195" t="str">
        <f>IFERROR(1-VLOOKUP($B437,'Slutlig allokering kvv'!$B$2:$AX$550,MATCH("Andel av bränsle i kvv som allokerats till värme, exklusive rökgaskondensering och hjälpel",'Slutlig allokering kvv'!$B$1:$AX$1,0),FALSE),"")</f>
        <v/>
      </c>
      <c r="AN437" s="195" t="str">
        <f t="shared" si="13"/>
        <v/>
      </c>
    </row>
    <row r="438" spans="1:40" x14ac:dyDescent="0.25">
      <c r="A438" s="2" t="s">
        <v>627</v>
      </c>
      <c r="B438" s="2" t="s">
        <v>629</v>
      </c>
      <c r="C438" t="str">
        <f>IFERROR(VLOOKUP($B438,Kraftvärmeprod!$B$1:$AH$479,MATCH(C$4,Kraftvärmeprod!$B$1:$AG$1,0),FALSE)/1,"")</f>
        <v/>
      </c>
      <c r="D438" t="str">
        <f>IFERROR(VLOOKUP($B438,Kraftvärmeprod!$B$1:$AH$479,MATCH(D$4,Kraftvärmeprod!$B$1:$AG$1,0),FALSE)/1,"")</f>
        <v/>
      </c>
      <c r="F438">
        <f>IFERROR(VLOOKUP($B438,Kraftvärmeprod!$B$1:$AJ$550,MATCH(F$4,Kraftvärmeprod!$B$1:$AJ$1,0),FALSE)/1,0)-IFERROR(VLOOKUP($B438,'Slutlig allokering kvv'!$B$2:$AJ$550,MATCH(F$4,'Slutlig allokering kvv'!$B$1:$AJ$1,0),FALSE)/1,0)</f>
        <v>0</v>
      </c>
      <c r="G438">
        <f>IFERROR(VLOOKUP($B438,Kraftvärmeprod!$B$1:$AJ$550,MATCH(G$4,Kraftvärmeprod!$B$1:$AJ$1,0),FALSE)/1,0)-IFERROR(VLOOKUP($B438,'Slutlig allokering kvv'!$B$2:$AJ$550,MATCH(G$4,'Slutlig allokering kvv'!$B$1:$AJ$1,0),FALSE)/1,0)</f>
        <v>0</v>
      </c>
      <c r="H438">
        <f>IFERROR(VLOOKUP($B438,Kraftvärmeprod!$B$1:$AJ$550,MATCH(H$4,Kraftvärmeprod!$B$1:$AJ$1,0),FALSE)/1,0)-IFERROR(VLOOKUP($B438,'Slutlig allokering kvv'!$B$2:$AJ$550,MATCH(H$4,'Slutlig allokering kvv'!$B$1:$AJ$1,0),FALSE)/1,0)</f>
        <v>0</v>
      </c>
      <c r="I438">
        <f>IFERROR(VLOOKUP($B438,Kraftvärmeprod!$B$1:$AJ$550,MATCH(I$4,Kraftvärmeprod!$B$1:$AJ$1,0),FALSE)/1,0)-IFERROR(VLOOKUP($B438,'Slutlig allokering kvv'!$B$2:$AJ$550,MATCH(I$4,'Slutlig allokering kvv'!$B$1:$AJ$1,0),FALSE)/1,0)</f>
        <v>0</v>
      </c>
      <c r="J438">
        <f>IFERROR(VLOOKUP($B438,Kraftvärmeprod!$B$1:$AJ$550,MATCH(J$4,Kraftvärmeprod!$B$1:$AJ$1,0),FALSE)/1,0)-IFERROR(VLOOKUP($B438,'Slutlig allokering kvv'!$B$2:$AJ$550,MATCH(J$4,'Slutlig allokering kvv'!$B$1:$AJ$1,0),FALSE)/1,0)</f>
        <v>0</v>
      </c>
      <c r="K438">
        <f>IFERROR(VLOOKUP($B438,Kraftvärmeprod!$B$1:$AJ$550,MATCH(K$4,Kraftvärmeprod!$B$1:$AJ$1,0),FALSE)/1,0)-IFERROR(VLOOKUP($B438,'Slutlig allokering kvv'!$B$2:$AJ$550,MATCH(K$4,'Slutlig allokering kvv'!$B$1:$AJ$1,0),FALSE)/1,0)</f>
        <v>0</v>
      </c>
      <c r="L438">
        <f>IFERROR(VLOOKUP($B438,Kraftvärmeprod!$B$1:$AJ$550,MATCH(L$4,Kraftvärmeprod!$B$1:$AJ$1,0),FALSE)/1,0)-IFERROR(VLOOKUP($B438,'Slutlig allokering kvv'!$B$2:$AJ$550,MATCH(L$4,'Slutlig allokering kvv'!$B$1:$AJ$1,0),FALSE)/1,0)</f>
        <v>0</v>
      </c>
      <c r="M438">
        <f>IFERROR(VLOOKUP($B438,Kraftvärmeprod!$B$1:$AJ$550,MATCH(M$4,Kraftvärmeprod!$B$1:$AJ$1,0),FALSE)/1,0)-IFERROR(VLOOKUP($B438,'Slutlig allokering kvv'!$B$2:$AJ$550,MATCH(M$4,'Slutlig allokering kvv'!$B$1:$AJ$1,0),FALSE)/1,0)</f>
        <v>0</v>
      </c>
      <c r="N438">
        <f>IFERROR(VLOOKUP($B438,Kraftvärmeprod!$B$1:$AJ$550,MATCH(N$4,Kraftvärmeprod!$B$1:$AJ$1,0),FALSE)/1,0)-IFERROR(VLOOKUP($B438,'Slutlig allokering kvv'!$B$2:$AJ$550,MATCH(N$4,'Slutlig allokering kvv'!$B$1:$AJ$1,0),FALSE)/1,0)</f>
        <v>0</v>
      </c>
      <c r="O438">
        <f>IFERROR(VLOOKUP($B438,Kraftvärmeprod!$B$1:$AJ$550,MATCH(O$4,Kraftvärmeprod!$B$1:$AJ$1,0),FALSE)/1,0)-IFERROR(VLOOKUP($B438,'Slutlig allokering kvv'!$B$2:$AJ$550,MATCH(O$4,'Slutlig allokering kvv'!$B$1:$AJ$1,0),FALSE)/1,0)</f>
        <v>0</v>
      </c>
      <c r="P438">
        <f>IFERROR(VLOOKUP($B438,Kraftvärmeprod!$B$1:$AJ$550,MATCH(P$4,Kraftvärmeprod!$B$1:$AJ$1,0),FALSE)/1,0)-IFERROR(VLOOKUP($B438,'Slutlig allokering kvv'!$B$2:$AJ$550,MATCH(P$4,'Slutlig allokering kvv'!$B$1:$AJ$1,0),FALSE)/1,0)</f>
        <v>0</v>
      </c>
      <c r="Q438">
        <f>IFERROR(VLOOKUP($B438,Kraftvärmeprod!$B$1:$AJ$550,MATCH(Q$4,Kraftvärmeprod!$B$1:$AJ$1,0),FALSE)/1,0)-IFERROR(VLOOKUP($B438,'Slutlig allokering kvv'!$B$2:$AJ$550,MATCH(Q$4,'Slutlig allokering kvv'!$B$1:$AJ$1,0),FALSE)/1,0)</f>
        <v>0</v>
      </c>
      <c r="R438">
        <f>IFERROR(VLOOKUP($B438,Kraftvärmeprod!$B$1:$AJ$550,MATCH(R$4,Kraftvärmeprod!$B$1:$AJ$1,0),FALSE)/1,0)-IFERROR(VLOOKUP($B438,'Slutlig allokering kvv'!$B$2:$AJ$550,MATCH(R$4,'Slutlig allokering kvv'!$B$1:$AJ$1,0),FALSE)/1,0)</f>
        <v>0</v>
      </c>
      <c r="S438">
        <f>IFERROR(VLOOKUP($B438,Kraftvärmeprod!$B$1:$AJ$550,MATCH(S$4,Kraftvärmeprod!$B$1:$AJ$1,0),FALSE)/1,0)-IFERROR(VLOOKUP($B438,'Slutlig allokering kvv'!$B$2:$AJ$550,MATCH(S$4,'Slutlig allokering kvv'!$B$1:$AJ$1,0),FALSE)/1,0)</f>
        <v>0</v>
      </c>
      <c r="T438">
        <f>IFERROR(VLOOKUP($B438,Kraftvärmeprod!$B$1:$AJ$550,MATCH(T$4,Kraftvärmeprod!$B$1:$AJ$1,0),FALSE)/1,0)-IFERROR(VLOOKUP($B438,'Slutlig allokering kvv'!$B$2:$AJ$550,MATCH(T$4,'Slutlig allokering kvv'!$B$1:$AJ$1,0),FALSE)/1,0)</f>
        <v>0</v>
      </c>
      <c r="U438">
        <f>IFERROR(VLOOKUP($B438,Kraftvärmeprod!$B$1:$AJ$550,MATCH(U$4,Kraftvärmeprod!$B$1:$AJ$1,0),FALSE)/1,0)-IFERROR(VLOOKUP($B438,'Slutlig allokering kvv'!$B$2:$AJ$550,MATCH(U$4,'Slutlig allokering kvv'!$B$1:$AJ$1,0),FALSE)/1,0)</f>
        <v>0</v>
      </c>
      <c r="V438">
        <f>IFERROR(VLOOKUP($B438,Kraftvärmeprod!$B$1:$AJ$550,MATCH(V$4,Kraftvärmeprod!$B$1:$AJ$1,0),FALSE)/1,0)-IFERROR(VLOOKUP($B438,'Slutlig allokering kvv'!$B$2:$AJ$550,MATCH(V$4,'Slutlig allokering kvv'!$B$1:$AJ$1,0),FALSE)/1,0)</f>
        <v>0</v>
      </c>
      <c r="W438">
        <f>IFERROR(VLOOKUP($B438,Kraftvärmeprod!$B$1:$AJ$550,MATCH(W$4,Kraftvärmeprod!$B$1:$AJ$1,0),FALSE)/1,0)-IFERROR(VLOOKUP($B438,'Slutlig allokering kvv'!$B$2:$AJ$550,MATCH(W$4,'Slutlig allokering kvv'!$B$1:$AJ$1,0),FALSE)/1,0)</f>
        <v>0</v>
      </c>
      <c r="X438">
        <f>IFERROR(VLOOKUP($B438,Kraftvärmeprod!$B$1:$AJ$550,MATCH(X$4,Kraftvärmeprod!$B$1:$AJ$1,0),FALSE)/1,0)-IFERROR(VLOOKUP($B438,'Slutlig allokering kvv'!$B$2:$AJ$550,MATCH(X$4,'Slutlig allokering kvv'!$B$1:$AJ$1,0),FALSE)/1,0)</f>
        <v>0</v>
      </c>
      <c r="Y438">
        <f>IFERROR(VLOOKUP($B438,Kraftvärmeprod!$B$1:$AJ$550,MATCH(Y$4,Kraftvärmeprod!$B$1:$AJ$1,0),FALSE)/1,0)-IFERROR(VLOOKUP($B438,'Slutlig allokering kvv'!$B$2:$AJ$550,MATCH(Y$4,'Slutlig allokering kvv'!$B$1:$AJ$1,0),FALSE)/1,0)</f>
        <v>0</v>
      </c>
      <c r="Z438">
        <f>IFERROR(VLOOKUP($B438,Kraftvärmeprod!$B$1:$AJ$550,MATCH(Z$4,Kraftvärmeprod!$B$1:$AJ$1,0),FALSE)/1,0)-IFERROR(VLOOKUP($B438,'Slutlig allokering kvv'!$B$2:$AJ$550,MATCH(Z$4,'Slutlig allokering kvv'!$B$1:$AJ$1,0),FALSE)/1,0)</f>
        <v>0</v>
      </c>
      <c r="AA438">
        <f>IFERROR(VLOOKUP($B438,Kraftvärmeprod!$B$1:$AJ$550,MATCH(AA$4,Kraftvärmeprod!$B$1:$AJ$1,0),FALSE)/1,0)-IFERROR(VLOOKUP($B438,'Slutlig allokering kvv'!$B$2:$AJ$550,MATCH(AA$4,'Slutlig allokering kvv'!$B$1:$AJ$1,0),FALSE)/1,0)</f>
        <v>0</v>
      </c>
      <c r="AB438">
        <f>IFERROR(VLOOKUP($B438,Kraftvärmeprod!$B$1:$AJ$550,MATCH(AB$4,Kraftvärmeprod!$B$1:$AJ$1,0),FALSE)/1,0)-IFERROR(VLOOKUP($B438,'Slutlig allokering kvv'!$B$2:$AJ$550,MATCH(AB$4,'Slutlig allokering kvv'!$B$1:$AJ$1,0),FALSE)/1,0)</f>
        <v>0</v>
      </c>
      <c r="AC438">
        <f>IFERROR(VLOOKUP($B438,Kraftvärmeprod!$B$1:$AJ$550,MATCH(AC$4,Kraftvärmeprod!$B$1:$AJ$1,0),FALSE)/1,0)-IFERROR(VLOOKUP($B438,'Slutlig allokering kvv'!$B$2:$AJ$550,MATCH(AC$4,'Slutlig allokering kvv'!$B$1:$AJ$1,0),FALSE)/1,0)</f>
        <v>0</v>
      </c>
      <c r="AD438">
        <f>IFERROR(VLOOKUP($B438,Miljö!$B$1:$E$471,MATCH("Hjälpel kraftvärme (GWh)",Miljö!$B$1:$E$1,0),FALSE)/1,0)-IFERROR(VLOOKUP($B438,'Slutlig allokering kvv'!$B$2:$AJ$550,MATCH(AD$4,'Slutlig allokering kvv'!$B$1:$AJ$1,0),FALSE)/1,0)</f>
        <v>0</v>
      </c>
      <c r="AH438">
        <f t="shared" si="12"/>
        <v>0</v>
      </c>
      <c r="AJ438">
        <f>IFERROR(VLOOKUP($B438,'Slutlig allokering kvv'!$B$2:$AX$550,MATCH("Summa slutlig allokerad tillförd energi (utan hjälpel och rökgaskondensering):",'Slutlig allokering kvv'!$B$1:$AX$1,0),FALSE)/1,"")</f>
        <v>0</v>
      </c>
      <c r="AL438" s="195" t="str">
        <f>IFERROR(1-VLOOKUP($B438,'Slutlig allokering kvv'!$B$2:$AX$550,MATCH("Andel av bränsle i kvv som allokerats till värme, exklusive rökgaskondensering och hjälpel",'Slutlig allokering kvv'!$B$1:$AX$1,0),FALSE),"")</f>
        <v/>
      </c>
      <c r="AN438" s="195" t="str">
        <f t="shared" si="13"/>
        <v/>
      </c>
    </row>
    <row r="439" spans="1:40" x14ac:dyDescent="0.25">
      <c r="A439" s="2" t="s">
        <v>627</v>
      </c>
      <c r="B439" s="2" t="s">
        <v>630</v>
      </c>
      <c r="C439" t="str">
        <f>IFERROR(VLOOKUP($B439,Kraftvärmeprod!$B$1:$AH$479,MATCH(C$4,Kraftvärmeprod!$B$1:$AG$1,0),FALSE)/1,"")</f>
        <v/>
      </c>
      <c r="D439" t="str">
        <f>IFERROR(VLOOKUP($B439,Kraftvärmeprod!$B$1:$AH$479,MATCH(D$4,Kraftvärmeprod!$B$1:$AG$1,0),FALSE)/1,"")</f>
        <v/>
      </c>
      <c r="F439">
        <f>IFERROR(VLOOKUP($B439,Kraftvärmeprod!$B$1:$AJ$550,MATCH(F$4,Kraftvärmeprod!$B$1:$AJ$1,0),FALSE)/1,0)-IFERROR(VLOOKUP($B439,'Slutlig allokering kvv'!$B$2:$AJ$550,MATCH(F$4,'Slutlig allokering kvv'!$B$1:$AJ$1,0),FALSE)/1,0)</f>
        <v>0</v>
      </c>
      <c r="G439">
        <f>IFERROR(VLOOKUP($B439,Kraftvärmeprod!$B$1:$AJ$550,MATCH(G$4,Kraftvärmeprod!$B$1:$AJ$1,0),FALSE)/1,0)-IFERROR(VLOOKUP($B439,'Slutlig allokering kvv'!$B$2:$AJ$550,MATCH(G$4,'Slutlig allokering kvv'!$B$1:$AJ$1,0),FALSE)/1,0)</f>
        <v>0</v>
      </c>
      <c r="H439">
        <f>IFERROR(VLOOKUP($B439,Kraftvärmeprod!$B$1:$AJ$550,MATCH(H$4,Kraftvärmeprod!$B$1:$AJ$1,0),FALSE)/1,0)-IFERROR(VLOOKUP($B439,'Slutlig allokering kvv'!$B$2:$AJ$550,MATCH(H$4,'Slutlig allokering kvv'!$B$1:$AJ$1,0),FALSE)/1,0)</f>
        <v>0</v>
      </c>
      <c r="I439">
        <f>IFERROR(VLOOKUP($B439,Kraftvärmeprod!$B$1:$AJ$550,MATCH(I$4,Kraftvärmeprod!$B$1:$AJ$1,0),FALSE)/1,0)-IFERROR(VLOOKUP($B439,'Slutlig allokering kvv'!$B$2:$AJ$550,MATCH(I$4,'Slutlig allokering kvv'!$B$1:$AJ$1,0),FALSE)/1,0)</f>
        <v>0</v>
      </c>
      <c r="J439">
        <f>IFERROR(VLOOKUP($B439,Kraftvärmeprod!$B$1:$AJ$550,MATCH(J$4,Kraftvärmeprod!$B$1:$AJ$1,0),FALSE)/1,0)-IFERROR(VLOOKUP($B439,'Slutlig allokering kvv'!$B$2:$AJ$550,MATCH(J$4,'Slutlig allokering kvv'!$B$1:$AJ$1,0),FALSE)/1,0)</f>
        <v>0</v>
      </c>
      <c r="K439">
        <f>IFERROR(VLOOKUP($B439,Kraftvärmeprod!$B$1:$AJ$550,MATCH(K$4,Kraftvärmeprod!$B$1:$AJ$1,0),FALSE)/1,0)-IFERROR(VLOOKUP($B439,'Slutlig allokering kvv'!$B$2:$AJ$550,MATCH(K$4,'Slutlig allokering kvv'!$B$1:$AJ$1,0),FALSE)/1,0)</f>
        <v>0</v>
      </c>
      <c r="L439">
        <f>IFERROR(VLOOKUP($B439,Kraftvärmeprod!$B$1:$AJ$550,MATCH(L$4,Kraftvärmeprod!$B$1:$AJ$1,0),FALSE)/1,0)-IFERROR(VLOOKUP($B439,'Slutlig allokering kvv'!$B$2:$AJ$550,MATCH(L$4,'Slutlig allokering kvv'!$B$1:$AJ$1,0),FALSE)/1,0)</f>
        <v>0</v>
      </c>
      <c r="M439">
        <f>IFERROR(VLOOKUP($B439,Kraftvärmeprod!$B$1:$AJ$550,MATCH(M$4,Kraftvärmeprod!$B$1:$AJ$1,0),FALSE)/1,0)-IFERROR(VLOOKUP($B439,'Slutlig allokering kvv'!$B$2:$AJ$550,MATCH(M$4,'Slutlig allokering kvv'!$B$1:$AJ$1,0),FALSE)/1,0)</f>
        <v>0</v>
      </c>
      <c r="N439">
        <f>IFERROR(VLOOKUP($B439,Kraftvärmeprod!$B$1:$AJ$550,MATCH(N$4,Kraftvärmeprod!$B$1:$AJ$1,0),FALSE)/1,0)-IFERROR(VLOOKUP($B439,'Slutlig allokering kvv'!$B$2:$AJ$550,MATCH(N$4,'Slutlig allokering kvv'!$B$1:$AJ$1,0),FALSE)/1,0)</f>
        <v>0</v>
      </c>
      <c r="O439">
        <f>IFERROR(VLOOKUP($B439,Kraftvärmeprod!$B$1:$AJ$550,MATCH(O$4,Kraftvärmeprod!$B$1:$AJ$1,0),FALSE)/1,0)-IFERROR(VLOOKUP($B439,'Slutlig allokering kvv'!$B$2:$AJ$550,MATCH(O$4,'Slutlig allokering kvv'!$B$1:$AJ$1,0),FALSE)/1,0)</f>
        <v>0</v>
      </c>
      <c r="P439">
        <f>IFERROR(VLOOKUP($B439,Kraftvärmeprod!$B$1:$AJ$550,MATCH(P$4,Kraftvärmeprod!$B$1:$AJ$1,0),FALSE)/1,0)-IFERROR(VLOOKUP($B439,'Slutlig allokering kvv'!$B$2:$AJ$550,MATCH(P$4,'Slutlig allokering kvv'!$B$1:$AJ$1,0),FALSE)/1,0)</f>
        <v>0</v>
      </c>
      <c r="Q439">
        <f>IFERROR(VLOOKUP($B439,Kraftvärmeprod!$B$1:$AJ$550,MATCH(Q$4,Kraftvärmeprod!$B$1:$AJ$1,0),FALSE)/1,0)-IFERROR(VLOOKUP($B439,'Slutlig allokering kvv'!$B$2:$AJ$550,MATCH(Q$4,'Slutlig allokering kvv'!$B$1:$AJ$1,0),FALSE)/1,0)</f>
        <v>0</v>
      </c>
      <c r="R439">
        <f>IFERROR(VLOOKUP($B439,Kraftvärmeprod!$B$1:$AJ$550,MATCH(R$4,Kraftvärmeprod!$B$1:$AJ$1,0),FALSE)/1,0)-IFERROR(VLOOKUP($B439,'Slutlig allokering kvv'!$B$2:$AJ$550,MATCH(R$4,'Slutlig allokering kvv'!$B$1:$AJ$1,0),FALSE)/1,0)</f>
        <v>0</v>
      </c>
      <c r="S439">
        <f>IFERROR(VLOOKUP($B439,Kraftvärmeprod!$B$1:$AJ$550,MATCH(S$4,Kraftvärmeprod!$B$1:$AJ$1,0),FALSE)/1,0)-IFERROR(VLOOKUP($B439,'Slutlig allokering kvv'!$B$2:$AJ$550,MATCH(S$4,'Slutlig allokering kvv'!$B$1:$AJ$1,0),FALSE)/1,0)</f>
        <v>0</v>
      </c>
      <c r="T439">
        <f>IFERROR(VLOOKUP($B439,Kraftvärmeprod!$B$1:$AJ$550,MATCH(T$4,Kraftvärmeprod!$B$1:$AJ$1,0),FALSE)/1,0)-IFERROR(VLOOKUP($B439,'Slutlig allokering kvv'!$B$2:$AJ$550,MATCH(T$4,'Slutlig allokering kvv'!$B$1:$AJ$1,0),FALSE)/1,0)</f>
        <v>0</v>
      </c>
      <c r="U439">
        <f>IFERROR(VLOOKUP($B439,Kraftvärmeprod!$B$1:$AJ$550,MATCH(U$4,Kraftvärmeprod!$B$1:$AJ$1,0),FALSE)/1,0)-IFERROR(VLOOKUP($B439,'Slutlig allokering kvv'!$B$2:$AJ$550,MATCH(U$4,'Slutlig allokering kvv'!$B$1:$AJ$1,0),FALSE)/1,0)</f>
        <v>0</v>
      </c>
      <c r="V439">
        <f>IFERROR(VLOOKUP($B439,Kraftvärmeprod!$B$1:$AJ$550,MATCH(V$4,Kraftvärmeprod!$B$1:$AJ$1,0),FALSE)/1,0)-IFERROR(VLOOKUP($B439,'Slutlig allokering kvv'!$B$2:$AJ$550,MATCH(V$4,'Slutlig allokering kvv'!$B$1:$AJ$1,0),FALSE)/1,0)</f>
        <v>0</v>
      </c>
      <c r="W439">
        <f>IFERROR(VLOOKUP($B439,Kraftvärmeprod!$B$1:$AJ$550,MATCH(W$4,Kraftvärmeprod!$B$1:$AJ$1,0),FALSE)/1,0)-IFERROR(VLOOKUP($B439,'Slutlig allokering kvv'!$B$2:$AJ$550,MATCH(W$4,'Slutlig allokering kvv'!$B$1:$AJ$1,0),FALSE)/1,0)</f>
        <v>0</v>
      </c>
      <c r="X439">
        <f>IFERROR(VLOOKUP($B439,Kraftvärmeprod!$B$1:$AJ$550,MATCH(X$4,Kraftvärmeprod!$B$1:$AJ$1,0),FALSE)/1,0)-IFERROR(VLOOKUP($B439,'Slutlig allokering kvv'!$B$2:$AJ$550,MATCH(X$4,'Slutlig allokering kvv'!$B$1:$AJ$1,0),FALSE)/1,0)</f>
        <v>0</v>
      </c>
      <c r="Y439">
        <f>IFERROR(VLOOKUP($B439,Kraftvärmeprod!$B$1:$AJ$550,MATCH(Y$4,Kraftvärmeprod!$B$1:$AJ$1,0),FALSE)/1,0)-IFERROR(VLOOKUP($B439,'Slutlig allokering kvv'!$B$2:$AJ$550,MATCH(Y$4,'Slutlig allokering kvv'!$B$1:$AJ$1,0),FALSE)/1,0)</f>
        <v>0</v>
      </c>
      <c r="Z439">
        <f>IFERROR(VLOOKUP($B439,Kraftvärmeprod!$B$1:$AJ$550,MATCH(Z$4,Kraftvärmeprod!$B$1:$AJ$1,0),FALSE)/1,0)-IFERROR(VLOOKUP($B439,'Slutlig allokering kvv'!$B$2:$AJ$550,MATCH(Z$4,'Slutlig allokering kvv'!$B$1:$AJ$1,0),FALSE)/1,0)</f>
        <v>0</v>
      </c>
      <c r="AA439">
        <f>IFERROR(VLOOKUP($B439,Kraftvärmeprod!$B$1:$AJ$550,MATCH(AA$4,Kraftvärmeprod!$B$1:$AJ$1,0),FALSE)/1,0)-IFERROR(VLOOKUP($B439,'Slutlig allokering kvv'!$B$2:$AJ$550,MATCH(AA$4,'Slutlig allokering kvv'!$B$1:$AJ$1,0),FALSE)/1,0)</f>
        <v>0</v>
      </c>
      <c r="AB439">
        <f>IFERROR(VLOOKUP($B439,Kraftvärmeprod!$B$1:$AJ$550,MATCH(AB$4,Kraftvärmeprod!$B$1:$AJ$1,0),FALSE)/1,0)-IFERROR(VLOOKUP($B439,'Slutlig allokering kvv'!$B$2:$AJ$550,MATCH(AB$4,'Slutlig allokering kvv'!$B$1:$AJ$1,0),FALSE)/1,0)</f>
        <v>0</v>
      </c>
      <c r="AC439">
        <f>IFERROR(VLOOKUP($B439,Kraftvärmeprod!$B$1:$AJ$550,MATCH(AC$4,Kraftvärmeprod!$B$1:$AJ$1,0),FALSE)/1,0)-IFERROR(VLOOKUP($B439,'Slutlig allokering kvv'!$B$2:$AJ$550,MATCH(AC$4,'Slutlig allokering kvv'!$B$1:$AJ$1,0),FALSE)/1,0)</f>
        <v>0</v>
      </c>
      <c r="AD439">
        <f>IFERROR(VLOOKUP($B439,Miljö!$B$1:$E$471,MATCH("Hjälpel kraftvärme (GWh)",Miljö!$B$1:$E$1,0),FALSE)/1,0)-IFERROR(VLOOKUP($B439,'Slutlig allokering kvv'!$B$2:$AJ$550,MATCH(AD$4,'Slutlig allokering kvv'!$B$1:$AJ$1,0),FALSE)/1,0)</f>
        <v>0</v>
      </c>
      <c r="AH439">
        <f t="shared" si="12"/>
        <v>0</v>
      </c>
      <c r="AJ439">
        <f>IFERROR(VLOOKUP($B439,'Slutlig allokering kvv'!$B$2:$AX$550,MATCH("Summa slutlig allokerad tillförd energi (utan hjälpel och rökgaskondensering):",'Slutlig allokering kvv'!$B$1:$AX$1,0),FALSE)/1,"")</f>
        <v>0</v>
      </c>
      <c r="AL439" s="195" t="str">
        <f>IFERROR(1-VLOOKUP($B439,'Slutlig allokering kvv'!$B$2:$AX$550,MATCH("Andel av bränsle i kvv som allokerats till värme, exklusive rökgaskondensering och hjälpel",'Slutlig allokering kvv'!$B$1:$AX$1,0),FALSE),"")</f>
        <v/>
      </c>
      <c r="AN439" s="195" t="str">
        <f t="shared" si="13"/>
        <v/>
      </c>
    </row>
    <row r="440" spans="1:40" x14ac:dyDescent="0.25">
      <c r="A440" s="2" t="s">
        <v>631</v>
      </c>
      <c r="B440" s="2" t="s">
        <v>632</v>
      </c>
      <c r="C440" t="str">
        <f>IFERROR(VLOOKUP($B440,Kraftvärmeprod!$B$1:$AH$479,MATCH(C$4,Kraftvärmeprod!$B$1:$AG$1,0),FALSE)/1,"")</f>
        <v/>
      </c>
      <c r="D440" t="str">
        <f>IFERROR(VLOOKUP($B440,Kraftvärmeprod!$B$1:$AH$479,MATCH(D$4,Kraftvärmeprod!$B$1:$AG$1,0),FALSE)/1,"")</f>
        <v/>
      </c>
      <c r="F440">
        <f>IFERROR(VLOOKUP($B440,Kraftvärmeprod!$B$1:$AJ$550,MATCH(F$4,Kraftvärmeprod!$B$1:$AJ$1,0),FALSE)/1,0)-IFERROR(VLOOKUP($B440,'Slutlig allokering kvv'!$B$2:$AJ$550,MATCH(F$4,'Slutlig allokering kvv'!$B$1:$AJ$1,0),FALSE)/1,0)</f>
        <v>0</v>
      </c>
      <c r="G440">
        <f>IFERROR(VLOOKUP($B440,Kraftvärmeprod!$B$1:$AJ$550,MATCH(G$4,Kraftvärmeprod!$B$1:$AJ$1,0),FALSE)/1,0)-IFERROR(VLOOKUP($B440,'Slutlig allokering kvv'!$B$2:$AJ$550,MATCH(G$4,'Slutlig allokering kvv'!$B$1:$AJ$1,0),FALSE)/1,0)</f>
        <v>0</v>
      </c>
      <c r="H440">
        <f>IFERROR(VLOOKUP($B440,Kraftvärmeprod!$B$1:$AJ$550,MATCH(H$4,Kraftvärmeprod!$B$1:$AJ$1,0),FALSE)/1,0)-IFERROR(VLOOKUP($B440,'Slutlig allokering kvv'!$B$2:$AJ$550,MATCH(H$4,'Slutlig allokering kvv'!$B$1:$AJ$1,0),FALSE)/1,0)</f>
        <v>0</v>
      </c>
      <c r="I440">
        <f>IFERROR(VLOOKUP($B440,Kraftvärmeprod!$B$1:$AJ$550,MATCH(I$4,Kraftvärmeprod!$B$1:$AJ$1,0),FALSE)/1,0)-IFERROR(VLOOKUP($B440,'Slutlig allokering kvv'!$B$2:$AJ$550,MATCH(I$4,'Slutlig allokering kvv'!$B$1:$AJ$1,0),FALSE)/1,0)</f>
        <v>0</v>
      </c>
      <c r="J440">
        <f>IFERROR(VLOOKUP($B440,Kraftvärmeprod!$B$1:$AJ$550,MATCH(J$4,Kraftvärmeprod!$B$1:$AJ$1,0),FALSE)/1,0)-IFERROR(VLOOKUP($B440,'Slutlig allokering kvv'!$B$2:$AJ$550,MATCH(J$4,'Slutlig allokering kvv'!$B$1:$AJ$1,0),FALSE)/1,0)</f>
        <v>0</v>
      </c>
      <c r="K440">
        <f>IFERROR(VLOOKUP($B440,Kraftvärmeprod!$B$1:$AJ$550,MATCH(K$4,Kraftvärmeprod!$B$1:$AJ$1,0),FALSE)/1,0)-IFERROR(VLOOKUP($B440,'Slutlig allokering kvv'!$B$2:$AJ$550,MATCH(K$4,'Slutlig allokering kvv'!$B$1:$AJ$1,0),FALSE)/1,0)</f>
        <v>0</v>
      </c>
      <c r="L440">
        <f>IFERROR(VLOOKUP($B440,Kraftvärmeprod!$B$1:$AJ$550,MATCH(L$4,Kraftvärmeprod!$B$1:$AJ$1,0),FALSE)/1,0)-IFERROR(VLOOKUP($B440,'Slutlig allokering kvv'!$B$2:$AJ$550,MATCH(L$4,'Slutlig allokering kvv'!$B$1:$AJ$1,0),FALSE)/1,0)</f>
        <v>0</v>
      </c>
      <c r="M440">
        <f>IFERROR(VLOOKUP($B440,Kraftvärmeprod!$B$1:$AJ$550,MATCH(M$4,Kraftvärmeprod!$B$1:$AJ$1,0),FALSE)/1,0)-IFERROR(VLOOKUP($B440,'Slutlig allokering kvv'!$B$2:$AJ$550,MATCH(M$4,'Slutlig allokering kvv'!$B$1:$AJ$1,0),FALSE)/1,0)</f>
        <v>0</v>
      </c>
      <c r="N440">
        <f>IFERROR(VLOOKUP($B440,Kraftvärmeprod!$B$1:$AJ$550,MATCH(N$4,Kraftvärmeprod!$B$1:$AJ$1,0),FALSE)/1,0)-IFERROR(VLOOKUP($B440,'Slutlig allokering kvv'!$B$2:$AJ$550,MATCH(N$4,'Slutlig allokering kvv'!$B$1:$AJ$1,0),FALSE)/1,0)</f>
        <v>0</v>
      </c>
      <c r="O440">
        <f>IFERROR(VLOOKUP($B440,Kraftvärmeprod!$B$1:$AJ$550,MATCH(O$4,Kraftvärmeprod!$B$1:$AJ$1,0),FALSE)/1,0)-IFERROR(VLOOKUP($B440,'Slutlig allokering kvv'!$B$2:$AJ$550,MATCH(O$4,'Slutlig allokering kvv'!$B$1:$AJ$1,0),FALSE)/1,0)</f>
        <v>0</v>
      </c>
      <c r="P440">
        <f>IFERROR(VLOOKUP($B440,Kraftvärmeprod!$B$1:$AJ$550,MATCH(P$4,Kraftvärmeprod!$B$1:$AJ$1,0),FALSE)/1,0)-IFERROR(VLOOKUP($B440,'Slutlig allokering kvv'!$B$2:$AJ$550,MATCH(P$4,'Slutlig allokering kvv'!$B$1:$AJ$1,0),FALSE)/1,0)</f>
        <v>0</v>
      </c>
      <c r="Q440">
        <f>IFERROR(VLOOKUP($B440,Kraftvärmeprod!$B$1:$AJ$550,MATCH(Q$4,Kraftvärmeprod!$B$1:$AJ$1,0),FALSE)/1,0)-IFERROR(VLOOKUP($B440,'Slutlig allokering kvv'!$B$2:$AJ$550,MATCH(Q$4,'Slutlig allokering kvv'!$B$1:$AJ$1,0),FALSE)/1,0)</f>
        <v>0</v>
      </c>
      <c r="R440">
        <f>IFERROR(VLOOKUP($B440,Kraftvärmeprod!$B$1:$AJ$550,MATCH(R$4,Kraftvärmeprod!$B$1:$AJ$1,0),FALSE)/1,0)-IFERROR(VLOOKUP($B440,'Slutlig allokering kvv'!$B$2:$AJ$550,MATCH(R$4,'Slutlig allokering kvv'!$B$1:$AJ$1,0),FALSE)/1,0)</f>
        <v>0</v>
      </c>
      <c r="S440">
        <f>IFERROR(VLOOKUP($B440,Kraftvärmeprod!$B$1:$AJ$550,MATCH(S$4,Kraftvärmeprod!$B$1:$AJ$1,0),FALSE)/1,0)-IFERROR(VLOOKUP($B440,'Slutlig allokering kvv'!$B$2:$AJ$550,MATCH(S$4,'Slutlig allokering kvv'!$B$1:$AJ$1,0),FALSE)/1,0)</f>
        <v>0</v>
      </c>
      <c r="T440">
        <f>IFERROR(VLOOKUP($B440,Kraftvärmeprod!$B$1:$AJ$550,MATCH(T$4,Kraftvärmeprod!$B$1:$AJ$1,0),FALSE)/1,0)-IFERROR(VLOOKUP($B440,'Slutlig allokering kvv'!$B$2:$AJ$550,MATCH(T$4,'Slutlig allokering kvv'!$B$1:$AJ$1,0),FALSE)/1,0)</f>
        <v>0</v>
      </c>
      <c r="U440">
        <f>IFERROR(VLOOKUP($B440,Kraftvärmeprod!$B$1:$AJ$550,MATCH(U$4,Kraftvärmeprod!$B$1:$AJ$1,0),FALSE)/1,0)-IFERROR(VLOOKUP($B440,'Slutlig allokering kvv'!$B$2:$AJ$550,MATCH(U$4,'Slutlig allokering kvv'!$B$1:$AJ$1,0),FALSE)/1,0)</f>
        <v>0</v>
      </c>
      <c r="V440">
        <f>IFERROR(VLOOKUP($B440,Kraftvärmeprod!$B$1:$AJ$550,MATCH(V$4,Kraftvärmeprod!$B$1:$AJ$1,0),FALSE)/1,0)-IFERROR(VLOOKUP($B440,'Slutlig allokering kvv'!$B$2:$AJ$550,MATCH(V$4,'Slutlig allokering kvv'!$B$1:$AJ$1,0),FALSE)/1,0)</f>
        <v>0</v>
      </c>
      <c r="W440">
        <f>IFERROR(VLOOKUP($B440,Kraftvärmeprod!$B$1:$AJ$550,MATCH(W$4,Kraftvärmeprod!$B$1:$AJ$1,0),FALSE)/1,0)-IFERROR(VLOOKUP($B440,'Slutlig allokering kvv'!$B$2:$AJ$550,MATCH(W$4,'Slutlig allokering kvv'!$B$1:$AJ$1,0),FALSE)/1,0)</f>
        <v>0</v>
      </c>
      <c r="X440">
        <f>IFERROR(VLOOKUP($B440,Kraftvärmeprod!$B$1:$AJ$550,MATCH(X$4,Kraftvärmeprod!$B$1:$AJ$1,0),FALSE)/1,0)-IFERROR(VLOOKUP($B440,'Slutlig allokering kvv'!$B$2:$AJ$550,MATCH(X$4,'Slutlig allokering kvv'!$B$1:$AJ$1,0),FALSE)/1,0)</f>
        <v>0</v>
      </c>
      <c r="Y440">
        <f>IFERROR(VLOOKUP($B440,Kraftvärmeprod!$B$1:$AJ$550,MATCH(Y$4,Kraftvärmeprod!$B$1:$AJ$1,0),FALSE)/1,0)-IFERROR(VLOOKUP($B440,'Slutlig allokering kvv'!$B$2:$AJ$550,MATCH(Y$4,'Slutlig allokering kvv'!$B$1:$AJ$1,0),FALSE)/1,0)</f>
        <v>0</v>
      </c>
      <c r="Z440">
        <f>IFERROR(VLOOKUP($B440,Kraftvärmeprod!$B$1:$AJ$550,MATCH(Z$4,Kraftvärmeprod!$B$1:$AJ$1,0),FALSE)/1,0)-IFERROR(VLOOKUP($B440,'Slutlig allokering kvv'!$B$2:$AJ$550,MATCH(Z$4,'Slutlig allokering kvv'!$B$1:$AJ$1,0),FALSE)/1,0)</f>
        <v>0</v>
      </c>
      <c r="AA440">
        <f>IFERROR(VLOOKUP($B440,Kraftvärmeprod!$B$1:$AJ$550,MATCH(AA$4,Kraftvärmeprod!$B$1:$AJ$1,0),FALSE)/1,0)-IFERROR(VLOOKUP($B440,'Slutlig allokering kvv'!$B$2:$AJ$550,MATCH(AA$4,'Slutlig allokering kvv'!$B$1:$AJ$1,0),FALSE)/1,0)</f>
        <v>0</v>
      </c>
      <c r="AB440">
        <f>IFERROR(VLOOKUP($B440,Kraftvärmeprod!$B$1:$AJ$550,MATCH(AB$4,Kraftvärmeprod!$B$1:$AJ$1,0),FALSE)/1,0)-IFERROR(VLOOKUP($B440,'Slutlig allokering kvv'!$B$2:$AJ$550,MATCH(AB$4,'Slutlig allokering kvv'!$B$1:$AJ$1,0),FALSE)/1,0)</f>
        <v>0</v>
      </c>
      <c r="AC440">
        <f>IFERROR(VLOOKUP($B440,Kraftvärmeprod!$B$1:$AJ$550,MATCH(AC$4,Kraftvärmeprod!$B$1:$AJ$1,0),FALSE)/1,0)-IFERROR(VLOOKUP($B440,'Slutlig allokering kvv'!$B$2:$AJ$550,MATCH(AC$4,'Slutlig allokering kvv'!$B$1:$AJ$1,0),FALSE)/1,0)</f>
        <v>0</v>
      </c>
      <c r="AD440">
        <f>IFERROR(VLOOKUP($B440,Miljö!$B$1:$E$471,MATCH("Hjälpel kraftvärme (GWh)",Miljö!$B$1:$E$1,0),FALSE)/1,0)-IFERROR(VLOOKUP($B440,'Slutlig allokering kvv'!$B$2:$AJ$550,MATCH(AD$4,'Slutlig allokering kvv'!$B$1:$AJ$1,0),FALSE)/1,0)</f>
        <v>0</v>
      </c>
      <c r="AH440">
        <f t="shared" si="12"/>
        <v>0</v>
      </c>
      <c r="AJ440">
        <f>IFERROR(VLOOKUP($B440,'Slutlig allokering kvv'!$B$2:$AX$550,MATCH("Summa slutlig allokerad tillförd energi (utan hjälpel och rökgaskondensering):",'Slutlig allokering kvv'!$B$1:$AX$1,0),FALSE)/1,"")</f>
        <v>0</v>
      </c>
      <c r="AL440" s="195" t="str">
        <f>IFERROR(1-VLOOKUP($B440,'Slutlig allokering kvv'!$B$2:$AX$550,MATCH("Andel av bränsle i kvv som allokerats till värme, exklusive rökgaskondensering och hjälpel",'Slutlig allokering kvv'!$B$1:$AX$1,0),FALSE),"")</f>
        <v/>
      </c>
      <c r="AN440" s="195" t="str">
        <f t="shared" si="13"/>
        <v/>
      </c>
    </row>
    <row r="441" spans="1:40" x14ac:dyDescent="0.25">
      <c r="A441" s="2" t="s">
        <v>631</v>
      </c>
      <c r="B441" s="2" t="s">
        <v>633</v>
      </c>
      <c r="C441" t="str">
        <f>IFERROR(VLOOKUP($B441,Kraftvärmeprod!$B$1:$AH$479,MATCH(C$4,Kraftvärmeprod!$B$1:$AG$1,0),FALSE)/1,"")</f>
        <v/>
      </c>
      <c r="D441" t="str">
        <f>IFERROR(VLOOKUP($B441,Kraftvärmeprod!$B$1:$AH$479,MATCH(D$4,Kraftvärmeprod!$B$1:$AG$1,0),FALSE)/1,"")</f>
        <v/>
      </c>
      <c r="F441">
        <f>IFERROR(VLOOKUP($B441,Kraftvärmeprod!$B$1:$AJ$550,MATCH(F$4,Kraftvärmeprod!$B$1:$AJ$1,0),FALSE)/1,0)-IFERROR(VLOOKUP($B441,'Slutlig allokering kvv'!$B$2:$AJ$550,MATCH(F$4,'Slutlig allokering kvv'!$B$1:$AJ$1,0),FALSE)/1,0)</f>
        <v>0</v>
      </c>
      <c r="G441">
        <f>IFERROR(VLOOKUP($B441,Kraftvärmeprod!$B$1:$AJ$550,MATCH(G$4,Kraftvärmeprod!$B$1:$AJ$1,0),FALSE)/1,0)-IFERROR(VLOOKUP($B441,'Slutlig allokering kvv'!$B$2:$AJ$550,MATCH(G$4,'Slutlig allokering kvv'!$B$1:$AJ$1,0),FALSE)/1,0)</f>
        <v>0</v>
      </c>
      <c r="H441">
        <f>IFERROR(VLOOKUP($B441,Kraftvärmeprod!$B$1:$AJ$550,MATCH(H$4,Kraftvärmeprod!$B$1:$AJ$1,0),FALSE)/1,0)-IFERROR(VLOOKUP($B441,'Slutlig allokering kvv'!$B$2:$AJ$550,MATCH(H$4,'Slutlig allokering kvv'!$B$1:$AJ$1,0),FALSE)/1,0)</f>
        <v>0</v>
      </c>
      <c r="I441">
        <f>IFERROR(VLOOKUP($B441,Kraftvärmeprod!$B$1:$AJ$550,MATCH(I$4,Kraftvärmeprod!$B$1:$AJ$1,0),FALSE)/1,0)-IFERROR(VLOOKUP($B441,'Slutlig allokering kvv'!$B$2:$AJ$550,MATCH(I$4,'Slutlig allokering kvv'!$B$1:$AJ$1,0),FALSE)/1,0)</f>
        <v>0</v>
      </c>
      <c r="J441">
        <f>IFERROR(VLOOKUP($B441,Kraftvärmeprod!$B$1:$AJ$550,MATCH(J$4,Kraftvärmeprod!$B$1:$AJ$1,0),FALSE)/1,0)-IFERROR(VLOOKUP($B441,'Slutlig allokering kvv'!$B$2:$AJ$550,MATCH(J$4,'Slutlig allokering kvv'!$B$1:$AJ$1,0),FALSE)/1,0)</f>
        <v>0</v>
      </c>
      <c r="K441">
        <f>IFERROR(VLOOKUP($B441,Kraftvärmeprod!$B$1:$AJ$550,MATCH(K$4,Kraftvärmeprod!$B$1:$AJ$1,0),FALSE)/1,0)-IFERROR(VLOOKUP($B441,'Slutlig allokering kvv'!$B$2:$AJ$550,MATCH(K$4,'Slutlig allokering kvv'!$B$1:$AJ$1,0),FALSE)/1,0)</f>
        <v>0</v>
      </c>
      <c r="L441">
        <f>IFERROR(VLOOKUP($B441,Kraftvärmeprod!$B$1:$AJ$550,MATCH(L$4,Kraftvärmeprod!$B$1:$AJ$1,0),FALSE)/1,0)-IFERROR(VLOOKUP($B441,'Slutlig allokering kvv'!$B$2:$AJ$550,MATCH(L$4,'Slutlig allokering kvv'!$B$1:$AJ$1,0),FALSE)/1,0)</f>
        <v>0</v>
      </c>
      <c r="M441">
        <f>IFERROR(VLOOKUP($B441,Kraftvärmeprod!$B$1:$AJ$550,MATCH(M$4,Kraftvärmeprod!$B$1:$AJ$1,0),FALSE)/1,0)-IFERROR(VLOOKUP($B441,'Slutlig allokering kvv'!$B$2:$AJ$550,MATCH(M$4,'Slutlig allokering kvv'!$B$1:$AJ$1,0),FALSE)/1,0)</f>
        <v>0</v>
      </c>
      <c r="N441">
        <f>IFERROR(VLOOKUP($B441,Kraftvärmeprod!$B$1:$AJ$550,MATCH(N$4,Kraftvärmeprod!$B$1:$AJ$1,0),FALSE)/1,0)-IFERROR(VLOOKUP($B441,'Slutlig allokering kvv'!$B$2:$AJ$550,MATCH(N$4,'Slutlig allokering kvv'!$B$1:$AJ$1,0),FALSE)/1,0)</f>
        <v>0</v>
      </c>
      <c r="O441">
        <f>IFERROR(VLOOKUP($B441,Kraftvärmeprod!$B$1:$AJ$550,MATCH(O$4,Kraftvärmeprod!$B$1:$AJ$1,0),FALSE)/1,0)-IFERROR(VLOOKUP($B441,'Slutlig allokering kvv'!$B$2:$AJ$550,MATCH(O$4,'Slutlig allokering kvv'!$B$1:$AJ$1,0),FALSE)/1,0)</f>
        <v>0</v>
      </c>
      <c r="P441">
        <f>IFERROR(VLOOKUP($B441,Kraftvärmeprod!$B$1:$AJ$550,MATCH(P$4,Kraftvärmeprod!$B$1:$AJ$1,0),FALSE)/1,0)-IFERROR(VLOOKUP($B441,'Slutlig allokering kvv'!$B$2:$AJ$550,MATCH(P$4,'Slutlig allokering kvv'!$B$1:$AJ$1,0),FALSE)/1,0)</f>
        <v>0</v>
      </c>
      <c r="Q441">
        <f>IFERROR(VLOOKUP($B441,Kraftvärmeprod!$B$1:$AJ$550,MATCH(Q$4,Kraftvärmeprod!$B$1:$AJ$1,0),FALSE)/1,0)-IFERROR(VLOOKUP($B441,'Slutlig allokering kvv'!$B$2:$AJ$550,MATCH(Q$4,'Slutlig allokering kvv'!$B$1:$AJ$1,0),FALSE)/1,0)</f>
        <v>0</v>
      </c>
      <c r="R441">
        <f>IFERROR(VLOOKUP($B441,Kraftvärmeprod!$B$1:$AJ$550,MATCH(R$4,Kraftvärmeprod!$B$1:$AJ$1,0),FALSE)/1,0)-IFERROR(VLOOKUP($B441,'Slutlig allokering kvv'!$B$2:$AJ$550,MATCH(R$4,'Slutlig allokering kvv'!$B$1:$AJ$1,0),FALSE)/1,0)</f>
        <v>0</v>
      </c>
      <c r="S441">
        <f>IFERROR(VLOOKUP($B441,Kraftvärmeprod!$B$1:$AJ$550,MATCH(S$4,Kraftvärmeprod!$B$1:$AJ$1,0),FALSE)/1,0)-IFERROR(VLOOKUP($B441,'Slutlig allokering kvv'!$B$2:$AJ$550,MATCH(S$4,'Slutlig allokering kvv'!$B$1:$AJ$1,0),FALSE)/1,0)</f>
        <v>0</v>
      </c>
      <c r="T441">
        <f>IFERROR(VLOOKUP($B441,Kraftvärmeprod!$B$1:$AJ$550,MATCH(T$4,Kraftvärmeprod!$B$1:$AJ$1,0),FALSE)/1,0)-IFERROR(VLOOKUP($B441,'Slutlig allokering kvv'!$B$2:$AJ$550,MATCH(T$4,'Slutlig allokering kvv'!$B$1:$AJ$1,0),FALSE)/1,0)</f>
        <v>0</v>
      </c>
      <c r="U441">
        <f>IFERROR(VLOOKUP($B441,Kraftvärmeprod!$B$1:$AJ$550,MATCH(U$4,Kraftvärmeprod!$B$1:$AJ$1,0),FALSE)/1,0)-IFERROR(VLOOKUP($B441,'Slutlig allokering kvv'!$B$2:$AJ$550,MATCH(U$4,'Slutlig allokering kvv'!$B$1:$AJ$1,0),FALSE)/1,0)</f>
        <v>0</v>
      </c>
      <c r="V441">
        <f>IFERROR(VLOOKUP($B441,Kraftvärmeprod!$B$1:$AJ$550,MATCH(V$4,Kraftvärmeprod!$B$1:$AJ$1,0),FALSE)/1,0)-IFERROR(VLOOKUP($B441,'Slutlig allokering kvv'!$B$2:$AJ$550,MATCH(V$4,'Slutlig allokering kvv'!$B$1:$AJ$1,0),FALSE)/1,0)</f>
        <v>0</v>
      </c>
      <c r="W441">
        <f>IFERROR(VLOOKUP($B441,Kraftvärmeprod!$B$1:$AJ$550,MATCH(W$4,Kraftvärmeprod!$B$1:$AJ$1,0),FALSE)/1,0)-IFERROR(VLOOKUP($B441,'Slutlig allokering kvv'!$B$2:$AJ$550,MATCH(W$4,'Slutlig allokering kvv'!$B$1:$AJ$1,0),FALSE)/1,0)</f>
        <v>0</v>
      </c>
      <c r="X441">
        <f>IFERROR(VLOOKUP($B441,Kraftvärmeprod!$B$1:$AJ$550,MATCH(X$4,Kraftvärmeprod!$B$1:$AJ$1,0),FALSE)/1,0)-IFERROR(VLOOKUP($B441,'Slutlig allokering kvv'!$B$2:$AJ$550,MATCH(X$4,'Slutlig allokering kvv'!$B$1:$AJ$1,0),FALSE)/1,0)</f>
        <v>0</v>
      </c>
      <c r="Y441">
        <f>IFERROR(VLOOKUP($B441,Kraftvärmeprod!$B$1:$AJ$550,MATCH(Y$4,Kraftvärmeprod!$B$1:$AJ$1,0),FALSE)/1,0)-IFERROR(VLOOKUP($B441,'Slutlig allokering kvv'!$B$2:$AJ$550,MATCH(Y$4,'Slutlig allokering kvv'!$B$1:$AJ$1,0),FALSE)/1,0)</f>
        <v>0</v>
      </c>
      <c r="Z441">
        <f>IFERROR(VLOOKUP($B441,Kraftvärmeprod!$B$1:$AJ$550,MATCH(Z$4,Kraftvärmeprod!$B$1:$AJ$1,0),FALSE)/1,0)-IFERROR(VLOOKUP($B441,'Slutlig allokering kvv'!$B$2:$AJ$550,MATCH(Z$4,'Slutlig allokering kvv'!$B$1:$AJ$1,0),FALSE)/1,0)</f>
        <v>0</v>
      </c>
      <c r="AA441">
        <f>IFERROR(VLOOKUP($B441,Kraftvärmeprod!$B$1:$AJ$550,MATCH(AA$4,Kraftvärmeprod!$B$1:$AJ$1,0),FALSE)/1,0)-IFERROR(VLOOKUP($B441,'Slutlig allokering kvv'!$B$2:$AJ$550,MATCH(AA$4,'Slutlig allokering kvv'!$B$1:$AJ$1,0),FALSE)/1,0)</f>
        <v>0</v>
      </c>
      <c r="AB441">
        <f>IFERROR(VLOOKUP($B441,Kraftvärmeprod!$B$1:$AJ$550,MATCH(AB$4,Kraftvärmeprod!$B$1:$AJ$1,0),FALSE)/1,0)-IFERROR(VLOOKUP($B441,'Slutlig allokering kvv'!$B$2:$AJ$550,MATCH(AB$4,'Slutlig allokering kvv'!$B$1:$AJ$1,0),FALSE)/1,0)</f>
        <v>0</v>
      </c>
      <c r="AC441">
        <f>IFERROR(VLOOKUP($B441,Kraftvärmeprod!$B$1:$AJ$550,MATCH(AC$4,Kraftvärmeprod!$B$1:$AJ$1,0),FALSE)/1,0)-IFERROR(VLOOKUP($B441,'Slutlig allokering kvv'!$B$2:$AJ$550,MATCH(AC$4,'Slutlig allokering kvv'!$B$1:$AJ$1,0),FALSE)/1,0)</f>
        <v>0</v>
      </c>
      <c r="AD441">
        <f>IFERROR(VLOOKUP($B441,Miljö!$B$1:$E$471,MATCH("Hjälpel kraftvärme (GWh)",Miljö!$B$1:$E$1,0),FALSE)/1,0)-IFERROR(VLOOKUP($B441,'Slutlig allokering kvv'!$B$2:$AJ$550,MATCH(AD$4,'Slutlig allokering kvv'!$B$1:$AJ$1,0),FALSE)/1,0)</f>
        <v>0</v>
      </c>
      <c r="AH441">
        <f t="shared" si="12"/>
        <v>0</v>
      </c>
      <c r="AJ441">
        <f>IFERROR(VLOOKUP($B441,'Slutlig allokering kvv'!$B$2:$AX$550,MATCH("Summa slutlig allokerad tillförd energi (utan hjälpel och rökgaskondensering):",'Slutlig allokering kvv'!$B$1:$AX$1,0),FALSE)/1,"")</f>
        <v>0</v>
      </c>
      <c r="AL441" s="195" t="str">
        <f>IFERROR(1-VLOOKUP($B441,'Slutlig allokering kvv'!$B$2:$AX$550,MATCH("Andel av bränsle i kvv som allokerats till värme, exklusive rökgaskondensering och hjälpel",'Slutlig allokering kvv'!$B$1:$AX$1,0),FALSE),"")</f>
        <v/>
      </c>
      <c r="AN441" s="195" t="str">
        <f t="shared" si="13"/>
        <v/>
      </c>
    </row>
    <row r="442" spans="1:40" x14ac:dyDescent="0.25">
      <c r="A442" s="2" t="s">
        <v>631</v>
      </c>
      <c r="B442" s="2" t="s">
        <v>634</v>
      </c>
      <c r="C442" t="str">
        <f>IFERROR(VLOOKUP($B442,Kraftvärmeprod!$B$1:$AH$479,MATCH(C$4,Kraftvärmeprod!$B$1:$AG$1,0),FALSE)/1,"")</f>
        <v/>
      </c>
      <c r="D442" t="str">
        <f>IFERROR(VLOOKUP($B442,Kraftvärmeprod!$B$1:$AH$479,MATCH(D$4,Kraftvärmeprod!$B$1:$AG$1,0),FALSE)/1,"")</f>
        <v/>
      </c>
      <c r="F442">
        <f>IFERROR(VLOOKUP($B442,Kraftvärmeprod!$B$1:$AJ$550,MATCH(F$4,Kraftvärmeprod!$B$1:$AJ$1,0),FALSE)/1,0)-IFERROR(VLOOKUP($B442,'Slutlig allokering kvv'!$B$2:$AJ$550,MATCH(F$4,'Slutlig allokering kvv'!$B$1:$AJ$1,0),FALSE)/1,0)</f>
        <v>0</v>
      </c>
      <c r="G442">
        <f>IFERROR(VLOOKUP($B442,Kraftvärmeprod!$B$1:$AJ$550,MATCH(G$4,Kraftvärmeprod!$B$1:$AJ$1,0),FALSE)/1,0)-IFERROR(VLOOKUP($B442,'Slutlig allokering kvv'!$B$2:$AJ$550,MATCH(G$4,'Slutlig allokering kvv'!$B$1:$AJ$1,0),FALSE)/1,0)</f>
        <v>0</v>
      </c>
      <c r="H442">
        <f>IFERROR(VLOOKUP($B442,Kraftvärmeprod!$B$1:$AJ$550,MATCH(H$4,Kraftvärmeprod!$B$1:$AJ$1,0),FALSE)/1,0)-IFERROR(VLOOKUP($B442,'Slutlig allokering kvv'!$B$2:$AJ$550,MATCH(H$4,'Slutlig allokering kvv'!$B$1:$AJ$1,0),FALSE)/1,0)</f>
        <v>0</v>
      </c>
      <c r="I442">
        <f>IFERROR(VLOOKUP($B442,Kraftvärmeprod!$B$1:$AJ$550,MATCH(I$4,Kraftvärmeprod!$B$1:$AJ$1,0),FALSE)/1,0)-IFERROR(VLOOKUP($B442,'Slutlig allokering kvv'!$B$2:$AJ$550,MATCH(I$4,'Slutlig allokering kvv'!$B$1:$AJ$1,0),FALSE)/1,0)</f>
        <v>0</v>
      </c>
      <c r="J442">
        <f>IFERROR(VLOOKUP($B442,Kraftvärmeprod!$B$1:$AJ$550,MATCH(J$4,Kraftvärmeprod!$B$1:$AJ$1,0),FALSE)/1,0)-IFERROR(VLOOKUP($B442,'Slutlig allokering kvv'!$B$2:$AJ$550,MATCH(J$4,'Slutlig allokering kvv'!$B$1:$AJ$1,0),FALSE)/1,0)</f>
        <v>0</v>
      </c>
      <c r="K442">
        <f>IFERROR(VLOOKUP($B442,Kraftvärmeprod!$B$1:$AJ$550,MATCH(K$4,Kraftvärmeprod!$B$1:$AJ$1,0),FALSE)/1,0)-IFERROR(VLOOKUP($B442,'Slutlig allokering kvv'!$B$2:$AJ$550,MATCH(K$4,'Slutlig allokering kvv'!$B$1:$AJ$1,0),FALSE)/1,0)</f>
        <v>0</v>
      </c>
      <c r="L442">
        <f>IFERROR(VLOOKUP($B442,Kraftvärmeprod!$B$1:$AJ$550,MATCH(L$4,Kraftvärmeprod!$B$1:$AJ$1,0),FALSE)/1,0)-IFERROR(VLOOKUP($B442,'Slutlig allokering kvv'!$B$2:$AJ$550,MATCH(L$4,'Slutlig allokering kvv'!$B$1:$AJ$1,0),FALSE)/1,0)</f>
        <v>0</v>
      </c>
      <c r="M442">
        <f>IFERROR(VLOOKUP($B442,Kraftvärmeprod!$B$1:$AJ$550,MATCH(M$4,Kraftvärmeprod!$B$1:$AJ$1,0),FALSE)/1,0)-IFERROR(VLOOKUP($B442,'Slutlig allokering kvv'!$B$2:$AJ$550,MATCH(M$4,'Slutlig allokering kvv'!$B$1:$AJ$1,0),FALSE)/1,0)</f>
        <v>0</v>
      </c>
      <c r="N442">
        <f>IFERROR(VLOOKUP($B442,Kraftvärmeprod!$B$1:$AJ$550,MATCH(N$4,Kraftvärmeprod!$B$1:$AJ$1,0),FALSE)/1,0)-IFERROR(VLOOKUP($B442,'Slutlig allokering kvv'!$B$2:$AJ$550,MATCH(N$4,'Slutlig allokering kvv'!$B$1:$AJ$1,0),FALSE)/1,0)</f>
        <v>0</v>
      </c>
      <c r="O442">
        <f>IFERROR(VLOOKUP($B442,Kraftvärmeprod!$B$1:$AJ$550,MATCH(O$4,Kraftvärmeprod!$B$1:$AJ$1,0),FALSE)/1,0)-IFERROR(VLOOKUP($B442,'Slutlig allokering kvv'!$B$2:$AJ$550,MATCH(O$4,'Slutlig allokering kvv'!$B$1:$AJ$1,0),FALSE)/1,0)</f>
        <v>0</v>
      </c>
      <c r="P442">
        <f>IFERROR(VLOOKUP($B442,Kraftvärmeprod!$B$1:$AJ$550,MATCH(P$4,Kraftvärmeprod!$B$1:$AJ$1,0),FALSE)/1,0)-IFERROR(VLOOKUP($B442,'Slutlig allokering kvv'!$B$2:$AJ$550,MATCH(P$4,'Slutlig allokering kvv'!$B$1:$AJ$1,0),FALSE)/1,0)</f>
        <v>0</v>
      </c>
      <c r="Q442">
        <f>IFERROR(VLOOKUP($B442,Kraftvärmeprod!$B$1:$AJ$550,MATCH(Q$4,Kraftvärmeprod!$B$1:$AJ$1,0),FALSE)/1,0)-IFERROR(VLOOKUP($B442,'Slutlig allokering kvv'!$B$2:$AJ$550,MATCH(Q$4,'Slutlig allokering kvv'!$B$1:$AJ$1,0),FALSE)/1,0)</f>
        <v>0</v>
      </c>
      <c r="R442">
        <f>IFERROR(VLOOKUP($B442,Kraftvärmeprod!$B$1:$AJ$550,MATCH(R$4,Kraftvärmeprod!$B$1:$AJ$1,0),FALSE)/1,0)-IFERROR(VLOOKUP($B442,'Slutlig allokering kvv'!$B$2:$AJ$550,MATCH(R$4,'Slutlig allokering kvv'!$B$1:$AJ$1,0),FALSE)/1,0)</f>
        <v>0</v>
      </c>
      <c r="S442">
        <f>IFERROR(VLOOKUP($B442,Kraftvärmeprod!$B$1:$AJ$550,MATCH(S$4,Kraftvärmeprod!$B$1:$AJ$1,0),FALSE)/1,0)-IFERROR(VLOOKUP($B442,'Slutlig allokering kvv'!$B$2:$AJ$550,MATCH(S$4,'Slutlig allokering kvv'!$B$1:$AJ$1,0),FALSE)/1,0)</f>
        <v>0</v>
      </c>
      <c r="T442">
        <f>IFERROR(VLOOKUP($B442,Kraftvärmeprod!$B$1:$AJ$550,MATCH(T$4,Kraftvärmeprod!$B$1:$AJ$1,0),FALSE)/1,0)-IFERROR(VLOOKUP($B442,'Slutlig allokering kvv'!$B$2:$AJ$550,MATCH(T$4,'Slutlig allokering kvv'!$B$1:$AJ$1,0),FALSE)/1,0)</f>
        <v>0</v>
      </c>
      <c r="U442">
        <f>IFERROR(VLOOKUP($B442,Kraftvärmeprod!$B$1:$AJ$550,MATCH(U$4,Kraftvärmeprod!$B$1:$AJ$1,0),FALSE)/1,0)-IFERROR(VLOOKUP($B442,'Slutlig allokering kvv'!$B$2:$AJ$550,MATCH(U$4,'Slutlig allokering kvv'!$B$1:$AJ$1,0),FALSE)/1,0)</f>
        <v>0</v>
      </c>
      <c r="V442">
        <f>IFERROR(VLOOKUP($B442,Kraftvärmeprod!$B$1:$AJ$550,MATCH(V$4,Kraftvärmeprod!$B$1:$AJ$1,0),FALSE)/1,0)-IFERROR(VLOOKUP($B442,'Slutlig allokering kvv'!$B$2:$AJ$550,MATCH(V$4,'Slutlig allokering kvv'!$B$1:$AJ$1,0),FALSE)/1,0)</f>
        <v>0</v>
      </c>
      <c r="W442">
        <f>IFERROR(VLOOKUP($B442,Kraftvärmeprod!$B$1:$AJ$550,MATCH(W$4,Kraftvärmeprod!$B$1:$AJ$1,0),FALSE)/1,0)-IFERROR(VLOOKUP($B442,'Slutlig allokering kvv'!$B$2:$AJ$550,MATCH(W$4,'Slutlig allokering kvv'!$B$1:$AJ$1,0),FALSE)/1,0)</f>
        <v>0</v>
      </c>
      <c r="X442">
        <f>IFERROR(VLOOKUP($B442,Kraftvärmeprod!$B$1:$AJ$550,MATCH(X$4,Kraftvärmeprod!$B$1:$AJ$1,0),FALSE)/1,0)-IFERROR(VLOOKUP($B442,'Slutlig allokering kvv'!$B$2:$AJ$550,MATCH(X$4,'Slutlig allokering kvv'!$B$1:$AJ$1,0),FALSE)/1,0)</f>
        <v>0</v>
      </c>
      <c r="Y442">
        <f>IFERROR(VLOOKUP($B442,Kraftvärmeprod!$B$1:$AJ$550,MATCH(Y$4,Kraftvärmeprod!$B$1:$AJ$1,0),FALSE)/1,0)-IFERROR(VLOOKUP($B442,'Slutlig allokering kvv'!$B$2:$AJ$550,MATCH(Y$4,'Slutlig allokering kvv'!$B$1:$AJ$1,0),FALSE)/1,0)</f>
        <v>0</v>
      </c>
      <c r="Z442">
        <f>IFERROR(VLOOKUP($B442,Kraftvärmeprod!$B$1:$AJ$550,MATCH(Z$4,Kraftvärmeprod!$B$1:$AJ$1,0),FALSE)/1,0)-IFERROR(VLOOKUP($B442,'Slutlig allokering kvv'!$B$2:$AJ$550,MATCH(Z$4,'Slutlig allokering kvv'!$B$1:$AJ$1,0),FALSE)/1,0)</f>
        <v>0</v>
      </c>
      <c r="AA442">
        <f>IFERROR(VLOOKUP($B442,Kraftvärmeprod!$B$1:$AJ$550,MATCH(AA$4,Kraftvärmeprod!$B$1:$AJ$1,0),FALSE)/1,0)-IFERROR(VLOOKUP($B442,'Slutlig allokering kvv'!$B$2:$AJ$550,MATCH(AA$4,'Slutlig allokering kvv'!$B$1:$AJ$1,0),FALSE)/1,0)</f>
        <v>0</v>
      </c>
      <c r="AB442">
        <f>IFERROR(VLOOKUP($B442,Kraftvärmeprod!$B$1:$AJ$550,MATCH(AB$4,Kraftvärmeprod!$B$1:$AJ$1,0),FALSE)/1,0)-IFERROR(VLOOKUP($B442,'Slutlig allokering kvv'!$B$2:$AJ$550,MATCH(AB$4,'Slutlig allokering kvv'!$B$1:$AJ$1,0),FALSE)/1,0)</f>
        <v>0</v>
      </c>
      <c r="AC442">
        <f>IFERROR(VLOOKUP($B442,Kraftvärmeprod!$B$1:$AJ$550,MATCH(AC$4,Kraftvärmeprod!$B$1:$AJ$1,0),FALSE)/1,0)-IFERROR(VLOOKUP($B442,'Slutlig allokering kvv'!$B$2:$AJ$550,MATCH(AC$4,'Slutlig allokering kvv'!$B$1:$AJ$1,0),FALSE)/1,0)</f>
        <v>0</v>
      </c>
      <c r="AD442">
        <f>IFERROR(VLOOKUP($B442,Miljö!$B$1:$E$471,MATCH("Hjälpel kraftvärme (GWh)",Miljö!$B$1:$E$1,0),FALSE)/1,0)-IFERROR(VLOOKUP($B442,'Slutlig allokering kvv'!$B$2:$AJ$550,MATCH(AD$4,'Slutlig allokering kvv'!$B$1:$AJ$1,0),FALSE)/1,0)</f>
        <v>0</v>
      </c>
      <c r="AH442">
        <f t="shared" si="12"/>
        <v>0</v>
      </c>
      <c r="AJ442">
        <f>IFERROR(VLOOKUP($B442,'Slutlig allokering kvv'!$B$2:$AX$550,MATCH("Summa slutlig allokerad tillförd energi (utan hjälpel och rökgaskondensering):",'Slutlig allokering kvv'!$B$1:$AX$1,0),FALSE)/1,"")</f>
        <v>0</v>
      </c>
      <c r="AL442" s="195" t="str">
        <f>IFERROR(1-VLOOKUP($B442,'Slutlig allokering kvv'!$B$2:$AX$550,MATCH("Andel av bränsle i kvv som allokerats till värme, exklusive rökgaskondensering och hjälpel",'Slutlig allokering kvv'!$B$1:$AX$1,0),FALSE),"")</f>
        <v/>
      </c>
      <c r="AN442" s="195" t="str">
        <f t="shared" si="13"/>
        <v/>
      </c>
    </row>
    <row r="443" spans="1:40" x14ac:dyDescent="0.25">
      <c r="A443" s="2" t="s">
        <v>631</v>
      </c>
      <c r="B443" s="2" t="s">
        <v>635</v>
      </c>
      <c r="C443">
        <f>IFERROR(VLOOKUP($B443,Kraftvärmeprod!$B$1:$AH$479,MATCH(C$4,Kraftvärmeprod!$B$1:$AG$1,0),FALSE)/1,"")</f>
        <v>597.09</v>
      </c>
      <c r="D443">
        <f>IFERROR(VLOOKUP($B443,Kraftvärmeprod!$B$1:$AH$479,MATCH(D$4,Kraftvärmeprod!$B$1:$AG$1,0),FALSE)/1,"")</f>
        <v>193.99</v>
      </c>
      <c r="F443">
        <f>IFERROR(VLOOKUP($B443,Kraftvärmeprod!$B$1:$AJ$550,MATCH(F$4,Kraftvärmeprod!$B$1:$AJ$1,0),FALSE)/1,0)-IFERROR(VLOOKUP($B443,'Slutlig allokering kvv'!$B$2:$AJ$550,MATCH(F$4,'Slutlig allokering kvv'!$B$1:$AJ$1,0),FALSE)/1,0)</f>
        <v>0</v>
      </c>
      <c r="G443">
        <f>IFERROR(VLOOKUP($B443,Kraftvärmeprod!$B$1:$AJ$550,MATCH(G$4,Kraftvärmeprod!$B$1:$AJ$1,0),FALSE)/1,0)-IFERROR(VLOOKUP($B443,'Slutlig allokering kvv'!$B$2:$AJ$550,MATCH(G$4,'Slutlig allokering kvv'!$B$1:$AJ$1,0),FALSE)/1,0)</f>
        <v>1.0905400000000001</v>
      </c>
      <c r="H443">
        <f>IFERROR(VLOOKUP($B443,Kraftvärmeprod!$B$1:$AJ$550,MATCH(H$4,Kraftvärmeprod!$B$1:$AJ$1,0),FALSE)/1,0)-IFERROR(VLOOKUP($B443,'Slutlig allokering kvv'!$B$2:$AJ$550,MATCH(H$4,'Slutlig allokering kvv'!$B$1:$AJ$1,0),FALSE)/1,0)</f>
        <v>0</v>
      </c>
      <c r="I443">
        <f>IFERROR(VLOOKUP($B443,Kraftvärmeprod!$B$1:$AJ$550,MATCH(I$4,Kraftvärmeprod!$B$1:$AJ$1,0),FALSE)/1,0)-IFERROR(VLOOKUP($B443,'Slutlig allokering kvv'!$B$2:$AJ$550,MATCH(I$4,'Slutlig allokering kvv'!$B$1:$AJ$1,0),FALSE)/1,0)</f>
        <v>0</v>
      </c>
      <c r="J443">
        <f>IFERROR(VLOOKUP($B443,Kraftvärmeprod!$B$1:$AJ$550,MATCH(J$4,Kraftvärmeprod!$B$1:$AJ$1,0),FALSE)/1,0)-IFERROR(VLOOKUP($B443,'Slutlig allokering kvv'!$B$2:$AJ$550,MATCH(J$4,'Slutlig allokering kvv'!$B$1:$AJ$1,0),FALSE)/1,0)</f>
        <v>0</v>
      </c>
      <c r="K443">
        <f>IFERROR(VLOOKUP($B443,Kraftvärmeprod!$B$1:$AJ$550,MATCH(K$4,Kraftvärmeprod!$B$1:$AJ$1,0),FALSE)/1,0)-IFERROR(VLOOKUP($B443,'Slutlig allokering kvv'!$B$2:$AJ$550,MATCH(K$4,'Slutlig allokering kvv'!$B$1:$AJ$1,0),FALSE)/1,0)</f>
        <v>0</v>
      </c>
      <c r="L443">
        <f>IFERROR(VLOOKUP($B443,Kraftvärmeprod!$B$1:$AJ$550,MATCH(L$4,Kraftvärmeprod!$B$1:$AJ$1,0),FALSE)/1,0)-IFERROR(VLOOKUP($B443,'Slutlig allokering kvv'!$B$2:$AJ$550,MATCH(L$4,'Slutlig allokering kvv'!$B$1:$AJ$1,0),FALSE)/1,0)</f>
        <v>205.06899999999999</v>
      </c>
      <c r="M443">
        <f>IFERROR(VLOOKUP($B443,Kraftvärmeprod!$B$1:$AJ$550,MATCH(M$4,Kraftvärmeprod!$B$1:$AJ$1,0),FALSE)/1,0)-IFERROR(VLOOKUP($B443,'Slutlig allokering kvv'!$B$2:$AJ$550,MATCH(M$4,'Slutlig allokering kvv'!$B$1:$AJ$1,0),FALSE)/1,0)</f>
        <v>50.841999999999999</v>
      </c>
      <c r="N443">
        <f>IFERROR(VLOOKUP($B443,Kraftvärmeprod!$B$1:$AJ$550,MATCH(N$4,Kraftvärmeprod!$B$1:$AJ$1,0),FALSE)/1,0)-IFERROR(VLOOKUP($B443,'Slutlig allokering kvv'!$B$2:$AJ$550,MATCH(N$4,'Slutlig allokering kvv'!$B$1:$AJ$1,0),FALSE)/1,0)</f>
        <v>75.980999999999995</v>
      </c>
      <c r="O443">
        <f>IFERROR(VLOOKUP($B443,Kraftvärmeprod!$B$1:$AJ$550,MATCH(O$4,Kraftvärmeprod!$B$1:$AJ$1,0),FALSE)/1,0)-IFERROR(VLOOKUP($B443,'Slutlig allokering kvv'!$B$2:$AJ$550,MATCH(O$4,'Slutlig allokering kvv'!$B$1:$AJ$1,0),FALSE)/1,0)</f>
        <v>24.373299999999997</v>
      </c>
      <c r="P443">
        <f>IFERROR(VLOOKUP($B443,Kraftvärmeprod!$B$1:$AJ$550,MATCH(P$4,Kraftvärmeprod!$B$1:$AJ$1,0),FALSE)/1,0)-IFERROR(VLOOKUP($B443,'Slutlig allokering kvv'!$B$2:$AJ$550,MATCH(P$4,'Slutlig allokering kvv'!$B$1:$AJ$1,0),FALSE)/1,0)</f>
        <v>0</v>
      </c>
      <c r="Q443">
        <f>IFERROR(VLOOKUP($B443,Kraftvärmeprod!$B$1:$AJ$550,MATCH(Q$4,Kraftvärmeprod!$B$1:$AJ$1,0),FALSE)/1,0)-IFERROR(VLOOKUP($B443,'Slutlig allokering kvv'!$B$2:$AJ$550,MATCH(Q$4,'Slutlig allokering kvv'!$B$1:$AJ$1,0),FALSE)/1,0)</f>
        <v>0</v>
      </c>
      <c r="R443">
        <f>IFERROR(VLOOKUP($B443,Kraftvärmeprod!$B$1:$AJ$550,MATCH(R$4,Kraftvärmeprod!$B$1:$AJ$1,0),FALSE)/1,0)-IFERROR(VLOOKUP($B443,'Slutlig allokering kvv'!$B$2:$AJ$550,MATCH(R$4,'Slutlig allokering kvv'!$B$1:$AJ$1,0),FALSE)/1,0)</f>
        <v>0</v>
      </c>
      <c r="S443">
        <f>IFERROR(VLOOKUP($B443,Kraftvärmeprod!$B$1:$AJ$550,MATCH(S$4,Kraftvärmeprod!$B$1:$AJ$1,0),FALSE)/1,0)-IFERROR(VLOOKUP($B443,'Slutlig allokering kvv'!$B$2:$AJ$550,MATCH(S$4,'Slutlig allokering kvv'!$B$1:$AJ$1,0),FALSE)/1,0)</f>
        <v>0</v>
      </c>
      <c r="T443">
        <f>IFERROR(VLOOKUP($B443,Kraftvärmeprod!$B$1:$AJ$550,MATCH(T$4,Kraftvärmeprod!$B$1:$AJ$1,0),FALSE)/1,0)-IFERROR(VLOOKUP($B443,'Slutlig allokering kvv'!$B$2:$AJ$550,MATCH(T$4,'Slutlig allokering kvv'!$B$1:$AJ$1,0),FALSE)/1,0)</f>
        <v>0</v>
      </c>
      <c r="U443">
        <f>IFERROR(VLOOKUP($B443,Kraftvärmeprod!$B$1:$AJ$550,MATCH(U$4,Kraftvärmeprod!$B$1:$AJ$1,0),FALSE)/1,0)-IFERROR(VLOOKUP($B443,'Slutlig allokering kvv'!$B$2:$AJ$550,MATCH(U$4,'Slutlig allokering kvv'!$B$1:$AJ$1,0),FALSE)/1,0)</f>
        <v>0</v>
      </c>
      <c r="V443">
        <f>IFERROR(VLOOKUP($B443,Kraftvärmeprod!$B$1:$AJ$550,MATCH(V$4,Kraftvärmeprod!$B$1:$AJ$1,0),FALSE)/1,0)-IFERROR(VLOOKUP($B443,'Slutlig allokering kvv'!$B$2:$AJ$550,MATCH(V$4,'Slutlig allokering kvv'!$B$1:$AJ$1,0),FALSE)/1,0)</f>
        <v>13.1403</v>
      </c>
      <c r="W443">
        <f>IFERROR(VLOOKUP($B443,Kraftvärmeprod!$B$1:$AJ$550,MATCH(W$4,Kraftvärmeprod!$B$1:$AJ$1,0),FALSE)/1,0)-IFERROR(VLOOKUP($B443,'Slutlig allokering kvv'!$B$2:$AJ$550,MATCH(W$4,'Slutlig allokering kvv'!$B$1:$AJ$1,0),FALSE)/1,0)</f>
        <v>0</v>
      </c>
      <c r="X443">
        <f>IFERROR(VLOOKUP($B443,Kraftvärmeprod!$B$1:$AJ$550,MATCH(X$4,Kraftvärmeprod!$B$1:$AJ$1,0),FALSE)/1,0)-IFERROR(VLOOKUP($B443,'Slutlig allokering kvv'!$B$2:$AJ$550,MATCH(X$4,'Slutlig allokering kvv'!$B$1:$AJ$1,0),FALSE)/1,0)</f>
        <v>0</v>
      </c>
      <c r="Y443">
        <f>IFERROR(VLOOKUP($B443,Kraftvärmeprod!$B$1:$AJ$550,MATCH(Y$4,Kraftvärmeprod!$B$1:$AJ$1,0),FALSE)/1,0)-IFERROR(VLOOKUP($B443,'Slutlig allokering kvv'!$B$2:$AJ$550,MATCH(Y$4,'Slutlig allokering kvv'!$B$1:$AJ$1,0),FALSE)/1,0)</f>
        <v>0</v>
      </c>
      <c r="Z443">
        <f>IFERROR(VLOOKUP($B443,Kraftvärmeprod!$B$1:$AJ$550,MATCH(Z$4,Kraftvärmeprod!$B$1:$AJ$1,0),FALSE)/1,0)-IFERROR(VLOOKUP($B443,'Slutlig allokering kvv'!$B$2:$AJ$550,MATCH(Z$4,'Slutlig allokering kvv'!$B$1:$AJ$1,0),FALSE)/1,0)</f>
        <v>12.1629</v>
      </c>
      <c r="AA443">
        <f>IFERROR(VLOOKUP($B443,Kraftvärmeprod!$B$1:$AJ$550,MATCH(AA$4,Kraftvärmeprod!$B$1:$AJ$1,0),FALSE)/1,0)-IFERROR(VLOOKUP($B443,'Slutlig allokering kvv'!$B$2:$AJ$550,MATCH(AA$4,'Slutlig allokering kvv'!$B$1:$AJ$1,0),FALSE)/1,0)</f>
        <v>0</v>
      </c>
      <c r="AB443">
        <f>IFERROR(VLOOKUP($B443,Kraftvärmeprod!$B$1:$AJ$550,MATCH(AB$4,Kraftvärmeprod!$B$1:$AJ$1,0),FALSE)/1,0)-IFERROR(VLOOKUP($B443,'Slutlig allokering kvv'!$B$2:$AJ$550,MATCH(AB$4,'Slutlig allokering kvv'!$B$1:$AJ$1,0),FALSE)/1,0)</f>
        <v>0</v>
      </c>
      <c r="AC443">
        <f>IFERROR(VLOOKUP($B443,Kraftvärmeprod!$B$1:$AJ$550,MATCH(AC$4,Kraftvärmeprod!$B$1:$AJ$1,0),FALSE)/1,0)-IFERROR(VLOOKUP($B443,'Slutlig allokering kvv'!$B$2:$AJ$550,MATCH(AC$4,'Slutlig allokering kvv'!$B$1:$AJ$1,0),FALSE)/1,0)</f>
        <v>0</v>
      </c>
      <c r="AD443">
        <f>IFERROR(VLOOKUP($B443,Miljö!$B$1:$E$471,MATCH("Hjälpel kraftvärme (GWh)",Miljö!$B$1:$E$1,0),FALSE)/1,0)-IFERROR(VLOOKUP($B443,'Slutlig allokering kvv'!$B$2:$AJ$550,MATCH(AD$4,'Slutlig allokering kvv'!$B$1:$AJ$1,0),FALSE)/1,0)</f>
        <v>6.28179</v>
      </c>
      <c r="AH443">
        <f t="shared" si="12"/>
        <v>382.65903999999995</v>
      </c>
      <c r="AJ443">
        <f>IFERROR(VLOOKUP($B443,'Slutlig allokering kvv'!$B$2:$AX$550,MATCH("Summa slutlig allokerad tillförd energi (utan hjälpel och rökgaskondensering):",'Slutlig allokering kvv'!$B$1:$AX$1,0),FALSE)/1,"")</f>
        <v>454.93096000000003</v>
      </c>
      <c r="AL443" s="195">
        <f>IFERROR(1-VLOOKUP($B443,'Slutlig allokering kvv'!$B$2:$AX$550,MATCH("Andel av bränsle i kvv som allokerats till värme, exklusive rökgaskondensering och hjälpel",'Slutlig allokering kvv'!$B$1:$AX$1,0),FALSE),"")</f>
        <v>0.45685722131353035</v>
      </c>
      <c r="AN443" s="195">
        <f t="shared" si="13"/>
        <v>0.45685722131353046</v>
      </c>
    </row>
    <row r="444" spans="1:40" x14ac:dyDescent="0.25">
      <c r="A444" s="2" t="s">
        <v>636</v>
      </c>
      <c r="B444" s="2" t="s">
        <v>637</v>
      </c>
      <c r="C444" t="str">
        <f>IFERROR(VLOOKUP($B444,Kraftvärmeprod!$B$1:$AH$479,MATCH(C$4,Kraftvärmeprod!$B$1:$AG$1,0),FALSE)/1,"")</f>
        <v/>
      </c>
      <c r="D444" t="str">
        <f>IFERROR(VLOOKUP($B444,Kraftvärmeprod!$B$1:$AH$479,MATCH(D$4,Kraftvärmeprod!$B$1:$AG$1,0),FALSE)/1,"")</f>
        <v/>
      </c>
      <c r="F444">
        <f>IFERROR(VLOOKUP($B444,Kraftvärmeprod!$B$1:$AJ$550,MATCH(F$4,Kraftvärmeprod!$B$1:$AJ$1,0),FALSE)/1,0)-IFERROR(VLOOKUP($B444,'Slutlig allokering kvv'!$B$2:$AJ$550,MATCH(F$4,'Slutlig allokering kvv'!$B$1:$AJ$1,0),FALSE)/1,0)</f>
        <v>0</v>
      </c>
      <c r="G444">
        <f>IFERROR(VLOOKUP($B444,Kraftvärmeprod!$B$1:$AJ$550,MATCH(G$4,Kraftvärmeprod!$B$1:$AJ$1,0),FALSE)/1,0)-IFERROR(VLOOKUP($B444,'Slutlig allokering kvv'!$B$2:$AJ$550,MATCH(G$4,'Slutlig allokering kvv'!$B$1:$AJ$1,0),FALSE)/1,0)</f>
        <v>0</v>
      </c>
      <c r="H444">
        <f>IFERROR(VLOOKUP($B444,Kraftvärmeprod!$B$1:$AJ$550,MATCH(H$4,Kraftvärmeprod!$B$1:$AJ$1,0),FALSE)/1,0)-IFERROR(VLOOKUP($B444,'Slutlig allokering kvv'!$B$2:$AJ$550,MATCH(H$4,'Slutlig allokering kvv'!$B$1:$AJ$1,0),FALSE)/1,0)</f>
        <v>0</v>
      </c>
      <c r="I444">
        <f>IFERROR(VLOOKUP($B444,Kraftvärmeprod!$B$1:$AJ$550,MATCH(I$4,Kraftvärmeprod!$B$1:$AJ$1,0),FALSE)/1,0)-IFERROR(VLOOKUP($B444,'Slutlig allokering kvv'!$B$2:$AJ$550,MATCH(I$4,'Slutlig allokering kvv'!$B$1:$AJ$1,0),FALSE)/1,0)</f>
        <v>0</v>
      </c>
      <c r="J444">
        <f>IFERROR(VLOOKUP($B444,Kraftvärmeprod!$B$1:$AJ$550,MATCH(J$4,Kraftvärmeprod!$B$1:$AJ$1,0),FALSE)/1,0)-IFERROR(VLOOKUP($B444,'Slutlig allokering kvv'!$B$2:$AJ$550,MATCH(J$4,'Slutlig allokering kvv'!$B$1:$AJ$1,0),FALSE)/1,0)</f>
        <v>0</v>
      </c>
      <c r="K444">
        <f>IFERROR(VLOOKUP($B444,Kraftvärmeprod!$B$1:$AJ$550,MATCH(K$4,Kraftvärmeprod!$B$1:$AJ$1,0),FALSE)/1,0)-IFERROR(VLOOKUP($B444,'Slutlig allokering kvv'!$B$2:$AJ$550,MATCH(K$4,'Slutlig allokering kvv'!$B$1:$AJ$1,0),FALSE)/1,0)</f>
        <v>0</v>
      </c>
      <c r="L444">
        <f>IFERROR(VLOOKUP($B444,Kraftvärmeprod!$B$1:$AJ$550,MATCH(L$4,Kraftvärmeprod!$B$1:$AJ$1,0),FALSE)/1,0)-IFERROR(VLOOKUP($B444,'Slutlig allokering kvv'!$B$2:$AJ$550,MATCH(L$4,'Slutlig allokering kvv'!$B$1:$AJ$1,0),FALSE)/1,0)</f>
        <v>0</v>
      </c>
      <c r="M444">
        <f>IFERROR(VLOOKUP($B444,Kraftvärmeprod!$B$1:$AJ$550,MATCH(M$4,Kraftvärmeprod!$B$1:$AJ$1,0),FALSE)/1,0)-IFERROR(VLOOKUP($B444,'Slutlig allokering kvv'!$B$2:$AJ$550,MATCH(M$4,'Slutlig allokering kvv'!$B$1:$AJ$1,0),FALSE)/1,0)</f>
        <v>0</v>
      </c>
      <c r="N444">
        <f>IFERROR(VLOOKUP($B444,Kraftvärmeprod!$B$1:$AJ$550,MATCH(N$4,Kraftvärmeprod!$B$1:$AJ$1,0),FALSE)/1,0)-IFERROR(VLOOKUP($B444,'Slutlig allokering kvv'!$B$2:$AJ$550,MATCH(N$4,'Slutlig allokering kvv'!$B$1:$AJ$1,0),FALSE)/1,0)</f>
        <v>0</v>
      </c>
      <c r="O444">
        <f>IFERROR(VLOOKUP($B444,Kraftvärmeprod!$B$1:$AJ$550,MATCH(O$4,Kraftvärmeprod!$B$1:$AJ$1,0),FALSE)/1,0)-IFERROR(VLOOKUP($B444,'Slutlig allokering kvv'!$B$2:$AJ$550,MATCH(O$4,'Slutlig allokering kvv'!$B$1:$AJ$1,0),FALSE)/1,0)</f>
        <v>0</v>
      </c>
      <c r="P444">
        <f>IFERROR(VLOOKUP($B444,Kraftvärmeprod!$B$1:$AJ$550,MATCH(P$4,Kraftvärmeprod!$B$1:$AJ$1,0),FALSE)/1,0)-IFERROR(VLOOKUP($B444,'Slutlig allokering kvv'!$B$2:$AJ$550,MATCH(P$4,'Slutlig allokering kvv'!$B$1:$AJ$1,0),FALSE)/1,0)</f>
        <v>0</v>
      </c>
      <c r="Q444">
        <f>IFERROR(VLOOKUP($B444,Kraftvärmeprod!$B$1:$AJ$550,MATCH(Q$4,Kraftvärmeprod!$B$1:$AJ$1,0),FALSE)/1,0)-IFERROR(VLOOKUP($B444,'Slutlig allokering kvv'!$B$2:$AJ$550,MATCH(Q$4,'Slutlig allokering kvv'!$B$1:$AJ$1,0),FALSE)/1,0)</f>
        <v>0</v>
      </c>
      <c r="R444">
        <f>IFERROR(VLOOKUP($B444,Kraftvärmeprod!$B$1:$AJ$550,MATCH(R$4,Kraftvärmeprod!$B$1:$AJ$1,0),FALSE)/1,0)-IFERROR(VLOOKUP($B444,'Slutlig allokering kvv'!$B$2:$AJ$550,MATCH(R$4,'Slutlig allokering kvv'!$B$1:$AJ$1,0),FALSE)/1,0)</f>
        <v>0</v>
      </c>
      <c r="S444">
        <f>IFERROR(VLOOKUP($B444,Kraftvärmeprod!$B$1:$AJ$550,MATCH(S$4,Kraftvärmeprod!$B$1:$AJ$1,0),FALSE)/1,0)-IFERROR(VLOOKUP($B444,'Slutlig allokering kvv'!$B$2:$AJ$550,MATCH(S$4,'Slutlig allokering kvv'!$B$1:$AJ$1,0),FALSE)/1,0)</f>
        <v>0</v>
      </c>
      <c r="T444">
        <f>IFERROR(VLOOKUP($B444,Kraftvärmeprod!$B$1:$AJ$550,MATCH(T$4,Kraftvärmeprod!$B$1:$AJ$1,0),FALSE)/1,0)-IFERROR(VLOOKUP($B444,'Slutlig allokering kvv'!$B$2:$AJ$550,MATCH(T$4,'Slutlig allokering kvv'!$B$1:$AJ$1,0),FALSE)/1,0)</f>
        <v>0</v>
      </c>
      <c r="U444">
        <f>IFERROR(VLOOKUP($B444,Kraftvärmeprod!$B$1:$AJ$550,MATCH(U$4,Kraftvärmeprod!$B$1:$AJ$1,0),FALSE)/1,0)-IFERROR(VLOOKUP($B444,'Slutlig allokering kvv'!$B$2:$AJ$550,MATCH(U$4,'Slutlig allokering kvv'!$B$1:$AJ$1,0),FALSE)/1,0)</f>
        <v>0</v>
      </c>
      <c r="V444">
        <f>IFERROR(VLOOKUP($B444,Kraftvärmeprod!$B$1:$AJ$550,MATCH(V$4,Kraftvärmeprod!$B$1:$AJ$1,0),FALSE)/1,0)-IFERROR(VLOOKUP($B444,'Slutlig allokering kvv'!$B$2:$AJ$550,MATCH(V$4,'Slutlig allokering kvv'!$B$1:$AJ$1,0),FALSE)/1,0)</f>
        <v>0</v>
      </c>
      <c r="W444">
        <f>IFERROR(VLOOKUP($B444,Kraftvärmeprod!$B$1:$AJ$550,MATCH(W$4,Kraftvärmeprod!$B$1:$AJ$1,0),FALSE)/1,0)-IFERROR(VLOOKUP($B444,'Slutlig allokering kvv'!$B$2:$AJ$550,MATCH(W$4,'Slutlig allokering kvv'!$B$1:$AJ$1,0),FALSE)/1,0)</f>
        <v>0</v>
      </c>
      <c r="X444">
        <f>IFERROR(VLOOKUP($B444,Kraftvärmeprod!$B$1:$AJ$550,MATCH(X$4,Kraftvärmeprod!$B$1:$AJ$1,0),FALSE)/1,0)-IFERROR(VLOOKUP($B444,'Slutlig allokering kvv'!$B$2:$AJ$550,MATCH(X$4,'Slutlig allokering kvv'!$B$1:$AJ$1,0),FALSE)/1,0)</f>
        <v>0</v>
      </c>
      <c r="Y444">
        <f>IFERROR(VLOOKUP($B444,Kraftvärmeprod!$B$1:$AJ$550,MATCH(Y$4,Kraftvärmeprod!$B$1:$AJ$1,0),FALSE)/1,0)-IFERROR(VLOOKUP($B444,'Slutlig allokering kvv'!$B$2:$AJ$550,MATCH(Y$4,'Slutlig allokering kvv'!$B$1:$AJ$1,0),FALSE)/1,0)</f>
        <v>0</v>
      </c>
      <c r="Z444">
        <f>IFERROR(VLOOKUP($B444,Kraftvärmeprod!$B$1:$AJ$550,MATCH(Z$4,Kraftvärmeprod!$B$1:$AJ$1,0),FALSE)/1,0)-IFERROR(VLOOKUP($B444,'Slutlig allokering kvv'!$B$2:$AJ$550,MATCH(Z$4,'Slutlig allokering kvv'!$B$1:$AJ$1,0),FALSE)/1,0)</f>
        <v>0</v>
      </c>
      <c r="AA444">
        <f>IFERROR(VLOOKUP($B444,Kraftvärmeprod!$B$1:$AJ$550,MATCH(AA$4,Kraftvärmeprod!$B$1:$AJ$1,0),FALSE)/1,0)-IFERROR(VLOOKUP($B444,'Slutlig allokering kvv'!$B$2:$AJ$550,MATCH(AA$4,'Slutlig allokering kvv'!$B$1:$AJ$1,0),FALSE)/1,0)</f>
        <v>0</v>
      </c>
      <c r="AB444">
        <f>IFERROR(VLOOKUP($B444,Kraftvärmeprod!$B$1:$AJ$550,MATCH(AB$4,Kraftvärmeprod!$B$1:$AJ$1,0),FALSE)/1,0)-IFERROR(VLOOKUP($B444,'Slutlig allokering kvv'!$B$2:$AJ$550,MATCH(AB$4,'Slutlig allokering kvv'!$B$1:$AJ$1,0),FALSE)/1,0)</f>
        <v>0</v>
      </c>
      <c r="AC444">
        <f>IFERROR(VLOOKUP($B444,Kraftvärmeprod!$B$1:$AJ$550,MATCH(AC$4,Kraftvärmeprod!$B$1:$AJ$1,0),FALSE)/1,0)-IFERROR(VLOOKUP($B444,'Slutlig allokering kvv'!$B$2:$AJ$550,MATCH(AC$4,'Slutlig allokering kvv'!$B$1:$AJ$1,0),FALSE)/1,0)</f>
        <v>0</v>
      </c>
      <c r="AD444">
        <f>IFERROR(VLOOKUP($B444,Miljö!$B$1:$E$471,MATCH("Hjälpel kraftvärme (GWh)",Miljö!$B$1:$E$1,0),FALSE)/1,0)-IFERROR(VLOOKUP($B444,'Slutlig allokering kvv'!$B$2:$AJ$550,MATCH(AD$4,'Slutlig allokering kvv'!$B$1:$AJ$1,0),FALSE)/1,0)</f>
        <v>0</v>
      </c>
      <c r="AH444">
        <f t="shared" si="12"/>
        <v>0</v>
      </c>
      <c r="AJ444">
        <f>IFERROR(VLOOKUP($B444,'Slutlig allokering kvv'!$B$2:$AX$550,MATCH("Summa slutlig allokerad tillförd energi (utan hjälpel och rökgaskondensering):",'Slutlig allokering kvv'!$B$1:$AX$1,0),FALSE)/1,"")</f>
        <v>0</v>
      </c>
      <c r="AL444" s="195" t="str">
        <f>IFERROR(1-VLOOKUP($B444,'Slutlig allokering kvv'!$B$2:$AX$550,MATCH("Andel av bränsle i kvv som allokerats till värme, exklusive rökgaskondensering och hjälpel",'Slutlig allokering kvv'!$B$1:$AX$1,0),FALSE),"")</f>
        <v/>
      </c>
      <c r="AN444" s="195" t="str">
        <f t="shared" si="13"/>
        <v/>
      </c>
    </row>
    <row r="445" spans="1:40" x14ac:dyDescent="0.25">
      <c r="A445" s="2" t="s">
        <v>638</v>
      </c>
      <c r="B445" s="2" t="s">
        <v>639</v>
      </c>
      <c r="C445" t="str">
        <f>IFERROR(VLOOKUP($B445,Kraftvärmeprod!$B$1:$AH$479,MATCH(C$4,Kraftvärmeprod!$B$1:$AG$1,0),FALSE)/1,"")</f>
        <v/>
      </c>
      <c r="D445" t="str">
        <f>IFERROR(VLOOKUP($B445,Kraftvärmeprod!$B$1:$AH$479,MATCH(D$4,Kraftvärmeprod!$B$1:$AG$1,0),FALSE)/1,"")</f>
        <v/>
      </c>
      <c r="F445">
        <f>IFERROR(VLOOKUP($B445,Kraftvärmeprod!$B$1:$AJ$550,MATCH(F$4,Kraftvärmeprod!$B$1:$AJ$1,0),FALSE)/1,0)-IFERROR(VLOOKUP($B445,'Slutlig allokering kvv'!$B$2:$AJ$550,MATCH(F$4,'Slutlig allokering kvv'!$B$1:$AJ$1,0),FALSE)/1,0)</f>
        <v>0</v>
      </c>
      <c r="G445">
        <f>IFERROR(VLOOKUP($B445,Kraftvärmeprod!$B$1:$AJ$550,MATCH(G$4,Kraftvärmeprod!$B$1:$AJ$1,0),FALSE)/1,0)-IFERROR(VLOOKUP($B445,'Slutlig allokering kvv'!$B$2:$AJ$550,MATCH(G$4,'Slutlig allokering kvv'!$B$1:$AJ$1,0),FALSE)/1,0)</f>
        <v>0</v>
      </c>
      <c r="H445">
        <f>IFERROR(VLOOKUP($B445,Kraftvärmeprod!$B$1:$AJ$550,MATCH(H$4,Kraftvärmeprod!$B$1:$AJ$1,0),FALSE)/1,0)-IFERROR(VLOOKUP($B445,'Slutlig allokering kvv'!$B$2:$AJ$550,MATCH(H$4,'Slutlig allokering kvv'!$B$1:$AJ$1,0),FALSE)/1,0)</f>
        <v>0</v>
      </c>
      <c r="I445">
        <f>IFERROR(VLOOKUP($B445,Kraftvärmeprod!$B$1:$AJ$550,MATCH(I$4,Kraftvärmeprod!$B$1:$AJ$1,0),FALSE)/1,0)-IFERROR(VLOOKUP($B445,'Slutlig allokering kvv'!$B$2:$AJ$550,MATCH(I$4,'Slutlig allokering kvv'!$B$1:$AJ$1,0),FALSE)/1,0)</f>
        <v>0</v>
      </c>
      <c r="J445">
        <f>IFERROR(VLOOKUP($B445,Kraftvärmeprod!$B$1:$AJ$550,MATCH(J$4,Kraftvärmeprod!$B$1:$AJ$1,0),FALSE)/1,0)-IFERROR(VLOOKUP($B445,'Slutlig allokering kvv'!$B$2:$AJ$550,MATCH(J$4,'Slutlig allokering kvv'!$B$1:$AJ$1,0),FALSE)/1,0)</f>
        <v>0</v>
      </c>
      <c r="K445">
        <f>IFERROR(VLOOKUP($B445,Kraftvärmeprod!$B$1:$AJ$550,MATCH(K$4,Kraftvärmeprod!$B$1:$AJ$1,0),FALSE)/1,0)-IFERROR(VLOOKUP($B445,'Slutlig allokering kvv'!$B$2:$AJ$550,MATCH(K$4,'Slutlig allokering kvv'!$B$1:$AJ$1,0),FALSE)/1,0)</f>
        <v>0</v>
      </c>
      <c r="L445">
        <f>IFERROR(VLOOKUP($B445,Kraftvärmeprod!$B$1:$AJ$550,MATCH(L$4,Kraftvärmeprod!$B$1:$AJ$1,0),FALSE)/1,0)-IFERROR(VLOOKUP($B445,'Slutlig allokering kvv'!$B$2:$AJ$550,MATCH(L$4,'Slutlig allokering kvv'!$B$1:$AJ$1,0),FALSE)/1,0)</f>
        <v>0</v>
      </c>
      <c r="M445">
        <f>IFERROR(VLOOKUP($B445,Kraftvärmeprod!$B$1:$AJ$550,MATCH(M$4,Kraftvärmeprod!$B$1:$AJ$1,0),FALSE)/1,0)-IFERROR(VLOOKUP($B445,'Slutlig allokering kvv'!$B$2:$AJ$550,MATCH(M$4,'Slutlig allokering kvv'!$B$1:$AJ$1,0),FALSE)/1,0)</f>
        <v>0</v>
      </c>
      <c r="N445">
        <f>IFERROR(VLOOKUP($B445,Kraftvärmeprod!$B$1:$AJ$550,MATCH(N$4,Kraftvärmeprod!$B$1:$AJ$1,0),FALSE)/1,0)-IFERROR(VLOOKUP($B445,'Slutlig allokering kvv'!$B$2:$AJ$550,MATCH(N$4,'Slutlig allokering kvv'!$B$1:$AJ$1,0),FALSE)/1,0)</f>
        <v>0</v>
      </c>
      <c r="O445">
        <f>IFERROR(VLOOKUP($B445,Kraftvärmeprod!$B$1:$AJ$550,MATCH(O$4,Kraftvärmeprod!$B$1:$AJ$1,0),FALSE)/1,0)-IFERROR(VLOOKUP($B445,'Slutlig allokering kvv'!$B$2:$AJ$550,MATCH(O$4,'Slutlig allokering kvv'!$B$1:$AJ$1,0),FALSE)/1,0)</f>
        <v>0</v>
      </c>
      <c r="P445">
        <f>IFERROR(VLOOKUP($B445,Kraftvärmeprod!$B$1:$AJ$550,MATCH(P$4,Kraftvärmeprod!$B$1:$AJ$1,0),FALSE)/1,0)-IFERROR(VLOOKUP($B445,'Slutlig allokering kvv'!$B$2:$AJ$550,MATCH(P$4,'Slutlig allokering kvv'!$B$1:$AJ$1,0),FALSE)/1,0)</f>
        <v>0</v>
      </c>
      <c r="Q445">
        <f>IFERROR(VLOOKUP($B445,Kraftvärmeprod!$B$1:$AJ$550,MATCH(Q$4,Kraftvärmeprod!$B$1:$AJ$1,0),FALSE)/1,0)-IFERROR(VLOOKUP($B445,'Slutlig allokering kvv'!$B$2:$AJ$550,MATCH(Q$4,'Slutlig allokering kvv'!$B$1:$AJ$1,0),FALSE)/1,0)</f>
        <v>0</v>
      </c>
      <c r="R445">
        <f>IFERROR(VLOOKUP($B445,Kraftvärmeprod!$B$1:$AJ$550,MATCH(R$4,Kraftvärmeprod!$B$1:$AJ$1,0),FALSE)/1,0)-IFERROR(VLOOKUP($B445,'Slutlig allokering kvv'!$B$2:$AJ$550,MATCH(R$4,'Slutlig allokering kvv'!$B$1:$AJ$1,0),FALSE)/1,0)</f>
        <v>0</v>
      </c>
      <c r="S445">
        <f>IFERROR(VLOOKUP($B445,Kraftvärmeprod!$B$1:$AJ$550,MATCH(S$4,Kraftvärmeprod!$B$1:$AJ$1,0),FALSE)/1,0)-IFERROR(VLOOKUP($B445,'Slutlig allokering kvv'!$B$2:$AJ$550,MATCH(S$4,'Slutlig allokering kvv'!$B$1:$AJ$1,0),FALSE)/1,0)</f>
        <v>0</v>
      </c>
      <c r="T445">
        <f>IFERROR(VLOOKUP($B445,Kraftvärmeprod!$B$1:$AJ$550,MATCH(T$4,Kraftvärmeprod!$B$1:$AJ$1,0),FALSE)/1,0)-IFERROR(VLOOKUP($B445,'Slutlig allokering kvv'!$B$2:$AJ$550,MATCH(T$4,'Slutlig allokering kvv'!$B$1:$AJ$1,0),FALSE)/1,0)</f>
        <v>0</v>
      </c>
      <c r="U445">
        <f>IFERROR(VLOOKUP($B445,Kraftvärmeprod!$B$1:$AJ$550,MATCH(U$4,Kraftvärmeprod!$B$1:$AJ$1,0),FALSE)/1,0)-IFERROR(VLOOKUP($B445,'Slutlig allokering kvv'!$B$2:$AJ$550,MATCH(U$4,'Slutlig allokering kvv'!$B$1:$AJ$1,0),FALSE)/1,0)</f>
        <v>0</v>
      </c>
      <c r="V445">
        <f>IFERROR(VLOOKUP($B445,Kraftvärmeprod!$B$1:$AJ$550,MATCH(V$4,Kraftvärmeprod!$B$1:$AJ$1,0),FALSE)/1,0)-IFERROR(VLOOKUP($B445,'Slutlig allokering kvv'!$B$2:$AJ$550,MATCH(V$4,'Slutlig allokering kvv'!$B$1:$AJ$1,0),FALSE)/1,0)</f>
        <v>0</v>
      </c>
      <c r="W445">
        <f>IFERROR(VLOOKUP($B445,Kraftvärmeprod!$B$1:$AJ$550,MATCH(W$4,Kraftvärmeprod!$B$1:$AJ$1,0),FALSE)/1,0)-IFERROR(VLOOKUP($B445,'Slutlig allokering kvv'!$B$2:$AJ$550,MATCH(W$4,'Slutlig allokering kvv'!$B$1:$AJ$1,0),FALSE)/1,0)</f>
        <v>0</v>
      </c>
      <c r="X445">
        <f>IFERROR(VLOOKUP($B445,Kraftvärmeprod!$B$1:$AJ$550,MATCH(X$4,Kraftvärmeprod!$B$1:$AJ$1,0),FALSE)/1,0)-IFERROR(VLOOKUP($B445,'Slutlig allokering kvv'!$B$2:$AJ$550,MATCH(X$4,'Slutlig allokering kvv'!$B$1:$AJ$1,0),FALSE)/1,0)</f>
        <v>0</v>
      </c>
      <c r="Y445">
        <f>IFERROR(VLOOKUP($B445,Kraftvärmeprod!$B$1:$AJ$550,MATCH(Y$4,Kraftvärmeprod!$B$1:$AJ$1,0),FALSE)/1,0)-IFERROR(VLOOKUP($B445,'Slutlig allokering kvv'!$B$2:$AJ$550,MATCH(Y$4,'Slutlig allokering kvv'!$B$1:$AJ$1,0),FALSE)/1,0)</f>
        <v>0</v>
      </c>
      <c r="Z445">
        <f>IFERROR(VLOOKUP($B445,Kraftvärmeprod!$B$1:$AJ$550,MATCH(Z$4,Kraftvärmeprod!$B$1:$AJ$1,0),FALSE)/1,0)-IFERROR(VLOOKUP($B445,'Slutlig allokering kvv'!$B$2:$AJ$550,MATCH(Z$4,'Slutlig allokering kvv'!$B$1:$AJ$1,0),FALSE)/1,0)</f>
        <v>0</v>
      </c>
      <c r="AA445">
        <f>IFERROR(VLOOKUP($B445,Kraftvärmeprod!$B$1:$AJ$550,MATCH(AA$4,Kraftvärmeprod!$B$1:$AJ$1,0),FALSE)/1,0)-IFERROR(VLOOKUP($B445,'Slutlig allokering kvv'!$B$2:$AJ$550,MATCH(AA$4,'Slutlig allokering kvv'!$B$1:$AJ$1,0),FALSE)/1,0)</f>
        <v>0</v>
      </c>
      <c r="AB445">
        <f>IFERROR(VLOOKUP($B445,Kraftvärmeprod!$B$1:$AJ$550,MATCH(AB$4,Kraftvärmeprod!$B$1:$AJ$1,0),FALSE)/1,0)-IFERROR(VLOOKUP($B445,'Slutlig allokering kvv'!$B$2:$AJ$550,MATCH(AB$4,'Slutlig allokering kvv'!$B$1:$AJ$1,0),FALSE)/1,0)</f>
        <v>0</v>
      </c>
      <c r="AC445">
        <f>IFERROR(VLOOKUP($B445,Kraftvärmeprod!$B$1:$AJ$550,MATCH(AC$4,Kraftvärmeprod!$B$1:$AJ$1,0),FALSE)/1,0)-IFERROR(VLOOKUP($B445,'Slutlig allokering kvv'!$B$2:$AJ$550,MATCH(AC$4,'Slutlig allokering kvv'!$B$1:$AJ$1,0),FALSE)/1,0)</f>
        <v>0</v>
      </c>
      <c r="AD445">
        <f>IFERROR(VLOOKUP($B445,Miljö!$B$1:$E$471,MATCH("Hjälpel kraftvärme (GWh)",Miljö!$B$1:$E$1,0),FALSE)/1,0)-IFERROR(VLOOKUP($B445,'Slutlig allokering kvv'!$B$2:$AJ$550,MATCH(AD$4,'Slutlig allokering kvv'!$B$1:$AJ$1,0),FALSE)/1,0)</f>
        <v>0</v>
      </c>
      <c r="AH445">
        <f t="shared" si="12"/>
        <v>0</v>
      </c>
      <c r="AJ445">
        <f>IFERROR(VLOOKUP($B445,'Slutlig allokering kvv'!$B$2:$AX$550,MATCH("Summa slutlig allokerad tillförd energi (utan hjälpel och rökgaskondensering):",'Slutlig allokering kvv'!$B$1:$AX$1,0),FALSE)/1,"")</f>
        <v>0</v>
      </c>
      <c r="AL445" s="195" t="str">
        <f>IFERROR(1-VLOOKUP($B445,'Slutlig allokering kvv'!$B$2:$AX$550,MATCH("Andel av bränsle i kvv som allokerats till värme, exklusive rökgaskondensering och hjälpel",'Slutlig allokering kvv'!$B$1:$AX$1,0),FALSE),"")</f>
        <v/>
      </c>
      <c r="AN445" s="195" t="str">
        <f t="shared" si="13"/>
        <v/>
      </c>
    </row>
    <row r="446" spans="1:40" x14ac:dyDescent="0.25">
      <c r="A446" s="2" t="s">
        <v>640</v>
      </c>
      <c r="B446" s="2" t="s">
        <v>641</v>
      </c>
      <c r="C446" t="str">
        <f>IFERROR(VLOOKUP($B446,Kraftvärmeprod!$B$1:$AH$479,MATCH(C$4,Kraftvärmeprod!$B$1:$AG$1,0),FALSE)/1,"")</f>
        <v/>
      </c>
      <c r="D446" t="str">
        <f>IFERROR(VLOOKUP($B446,Kraftvärmeprod!$B$1:$AH$479,MATCH(D$4,Kraftvärmeprod!$B$1:$AG$1,0),FALSE)/1,"")</f>
        <v/>
      </c>
      <c r="F446">
        <f>IFERROR(VLOOKUP($B446,Kraftvärmeprod!$B$1:$AJ$550,MATCH(F$4,Kraftvärmeprod!$B$1:$AJ$1,0),FALSE)/1,0)-IFERROR(VLOOKUP($B446,'Slutlig allokering kvv'!$B$2:$AJ$550,MATCH(F$4,'Slutlig allokering kvv'!$B$1:$AJ$1,0),FALSE)/1,0)</f>
        <v>0</v>
      </c>
      <c r="G446">
        <f>IFERROR(VLOOKUP($B446,Kraftvärmeprod!$B$1:$AJ$550,MATCH(G$4,Kraftvärmeprod!$B$1:$AJ$1,0),FALSE)/1,0)-IFERROR(VLOOKUP($B446,'Slutlig allokering kvv'!$B$2:$AJ$550,MATCH(G$4,'Slutlig allokering kvv'!$B$1:$AJ$1,0),FALSE)/1,0)</f>
        <v>0</v>
      </c>
      <c r="H446">
        <f>IFERROR(VLOOKUP($B446,Kraftvärmeprod!$B$1:$AJ$550,MATCH(H$4,Kraftvärmeprod!$B$1:$AJ$1,0),FALSE)/1,0)-IFERROR(VLOOKUP($B446,'Slutlig allokering kvv'!$B$2:$AJ$550,MATCH(H$4,'Slutlig allokering kvv'!$B$1:$AJ$1,0),FALSE)/1,0)</f>
        <v>0</v>
      </c>
      <c r="I446">
        <f>IFERROR(VLOOKUP($B446,Kraftvärmeprod!$B$1:$AJ$550,MATCH(I$4,Kraftvärmeprod!$B$1:$AJ$1,0),FALSE)/1,0)-IFERROR(VLOOKUP($B446,'Slutlig allokering kvv'!$B$2:$AJ$550,MATCH(I$4,'Slutlig allokering kvv'!$B$1:$AJ$1,0),FALSE)/1,0)</f>
        <v>0</v>
      </c>
      <c r="J446">
        <f>IFERROR(VLOOKUP($B446,Kraftvärmeprod!$B$1:$AJ$550,MATCH(J$4,Kraftvärmeprod!$B$1:$AJ$1,0),FALSE)/1,0)-IFERROR(VLOOKUP($B446,'Slutlig allokering kvv'!$B$2:$AJ$550,MATCH(J$4,'Slutlig allokering kvv'!$B$1:$AJ$1,0),FALSE)/1,0)</f>
        <v>0</v>
      </c>
      <c r="K446">
        <f>IFERROR(VLOOKUP($B446,Kraftvärmeprod!$B$1:$AJ$550,MATCH(K$4,Kraftvärmeprod!$B$1:$AJ$1,0),FALSE)/1,0)-IFERROR(VLOOKUP($B446,'Slutlig allokering kvv'!$B$2:$AJ$550,MATCH(K$4,'Slutlig allokering kvv'!$B$1:$AJ$1,0),FALSE)/1,0)</f>
        <v>0</v>
      </c>
      <c r="L446">
        <f>IFERROR(VLOOKUP($B446,Kraftvärmeprod!$B$1:$AJ$550,MATCH(L$4,Kraftvärmeprod!$B$1:$AJ$1,0),FALSE)/1,0)-IFERROR(VLOOKUP($B446,'Slutlig allokering kvv'!$B$2:$AJ$550,MATCH(L$4,'Slutlig allokering kvv'!$B$1:$AJ$1,0),FALSE)/1,0)</f>
        <v>0</v>
      </c>
      <c r="M446">
        <f>IFERROR(VLOOKUP($B446,Kraftvärmeprod!$B$1:$AJ$550,MATCH(M$4,Kraftvärmeprod!$B$1:$AJ$1,0),FALSE)/1,0)-IFERROR(VLOOKUP($B446,'Slutlig allokering kvv'!$B$2:$AJ$550,MATCH(M$4,'Slutlig allokering kvv'!$B$1:$AJ$1,0),FALSE)/1,0)</f>
        <v>0</v>
      </c>
      <c r="N446">
        <f>IFERROR(VLOOKUP($B446,Kraftvärmeprod!$B$1:$AJ$550,MATCH(N$4,Kraftvärmeprod!$B$1:$AJ$1,0),FALSE)/1,0)-IFERROR(VLOOKUP($B446,'Slutlig allokering kvv'!$B$2:$AJ$550,MATCH(N$4,'Slutlig allokering kvv'!$B$1:$AJ$1,0),FALSE)/1,0)</f>
        <v>0</v>
      </c>
      <c r="O446">
        <f>IFERROR(VLOOKUP($B446,Kraftvärmeprod!$B$1:$AJ$550,MATCH(O$4,Kraftvärmeprod!$B$1:$AJ$1,0),FALSE)/1,0)-IFERROR(VLOOKUP($B446,'Slutlig allokering kvv'!$B$2:$AJ$550,MATCH(O$4,'Slutlig allokering kvv'!$B$1:$AJ$1,0),FALSE)/1,0)</f>
        <v>0</v>
      </c>
      <c r="P446">
        <f>IFERROR(VLOOKUP($B446,Kraftvärmeprod!$B$1:$AJ$550,MATCH(P$4,Kraftvärmeprod!$B$1:$AJ$1,0),FALSE)/1,0)-IFERROR(VLOOKUP($B446,'Slutlig allokering kvv'!$B$2:$AJ$550,MATCH(P$4,'Slutlig allokering kvv'!$B$1:$AJ$1,0),FALSE)/1,0)</f>
        <v>0</v>
      </c>
      <c r="Q446">
        <f>IFERROR(VLOOKUP($B446,Kraftvärmeprod!$B$1:$AJ$550,MATCH(Q$4,Kraftvärmeprod!$B$1:$AJ$1,0),FALSE)/1,0)-IFERROR(VLOOKUP($B446,'Slutlig allokering kvv'!$B$2:$AJ$550,MATCH(Q$4,'Slutlig allokering kvv'!$B$1:$AJ$1,0),FALSE)/1,0)</f>
        <v>0</v>
      </c>
      <c r="R446">
        <f>IFERROR(VLOOKUP($B446,Kraftvärmeprod!$B$1:$AJ$550,MATCH(R$4,Kraftvärmeprod!$B$1:$AJ$1,0),FALSE)/1,0)-IFERROR(VLOOKUP($B446,'Slutlig allokering kvv'!$B$2:$AJ$550,MATCH(R$4,'Slutlig allokering kvv'!$B$1:$AJ$1,0),FALSE)/1,0)</f>
        <v>0</v>
      </c>
      <c r="S446">
        <f>IFERROR(VLOOKUP($B446,Kraftvärmeprod!$B$1:$AJ$550,MATCH(S$4,Kraftvärmeprod!$B$1:$AJ$1,0),FALSE)/1,0)-IFERROR(VLOOKUP($B446,'Slutlig allokering kvv'!$B$2:$AJ$550,MATCH(S$4,'Slutlig allokering kvv'!$B$1:$AJ$1,0),FALSE)/1,0)</f>
        <v>0</v>
      </c>
      <c r="T446">
        <f>IFERROR(VLOOKUP($B446,Kraftvärmeprod!$B$1:$AJ$550,MATCH(T$4,Kraftvärmeprod!$B$1:$AJ$1,0),FALSE)/1,0)-IFERROR(VLOOKUP($B446,'Slutlig allokering kvv'!$B$2:$AJ$550,MATCH(T$4,'Slutlig allokering kvv'!$B$1:$AJ$1,0),FALSE)/1,0)</f>
        <v>0</v>
      </c>
      <c r="U446">
        <f>IFERROR(VLOOKUP($B446,Kraftvärmeprod!$B$1:$AJ$550,MATCH(U$4,Kraftvärmeprod!$B$1:$AJ$1,0),FALSE)/1,0)-IFERROR(VLOOKUP($B446,'Slutlig allokering kvv'!$B$2:$AJ$550,MATCH(U$4,'Slutlig allokering kvv'!$B$1:$AJ$1,0),FALSE)/1,0)</f>
        <v>0</v>
      </c>
      <c r="V446">
        <f>IFERROR(VLOOKUP($B446,Kraftvärmeprod!$B$1:$AJ$550,MATCH(V$4,Kraftvärmeprod!$B$1:$AJ$1,0),FALSE)/1,0)-IFERROR(VLOOKUP($B446,'Slutlig allokering kvv'!$B$2:$AJ$550,MATCH(V$4,'Slutlig allokering kvv'!$B$1:$AJ$1,0),FALSE)/1,0)</f>
        <v>0</v>
      </c>
      <c r="W446">
        <f>IFERROR(VLOOKUP($B446,Kraftvärmeprod!$B$1:$AJ$550,MATCH(W$4,Kraftvärmeprod!$B$1:$AJ$1,0),FALSE)/1,0)-IFERROR(VLOOKUP($B446,'Slutlig allokering kvv'!$B$2:$AJ$550,MATCH(W$4,'Slutlig allokering kvv'!$B$1:$AJ$1,0),FALSE)/1,0)</f>
        <v>0</v>
      </c>
      <c r="X446">
        <f>IFERROR(VLOOKUP($B446,Kraftvärmeprod!$B$1:$AJ$550,MATCH(X$4,Kraftvärmeprod!$B$1:$AJ$1,0),FALSE)/1,0)-IFERROR(VLOOKUP($B446,'Slutlig allokering kvv'!$B$2:$AJ$550,MATCH(X$4,'Slutlig allokering kvv'!$B$1:$AJ$1,0),FALSE)/1,0)</f>
        <v>0</v>
      </c>
      <c r="Y446">
        <f>IFERROR(VLOOKUP($B446,Kraftvärmeprod!$B$1:$AJ$550,MATCH(Y$4,Kraftvärmeprod!$B$1:$AJ$1,0),FALSE)/1,0)-IFERROR(VLOOKUP($B446,'Slutlig allokering kvv'!$B$2:$AJ$550,MATCH(Y$4,'Slutlig allokering kvv'!$B$1:$AJ$1,0),FALSE)/1,0)</f>
        <v>0</v>
      </c>
      <c r="Z446">
        <f>IFERROR(VLOOKUP($B446,Kraftvärmeprod!$B$1:$AJ$550,MATCH(Z$4,Kraftvärmeprod!$B$1:$AJ$1,0),FALSE)/1,0)-IFERROR(VLOOKUP($B446,'Slutlig allokering kvv'!$B$2:$AJ$550,MATCH(Z$4,'Slutlig allokering kvv'!$B$1:$AJ$1,0),FALSE)/1,0)</f>
        <v>0</v>
      </c>
      <c r="AA446">
        <f>IFERROR(VLOOKUP($B446,Kraftvärmeprod!$B$1:$AJ$550,MATCH(AA$4,Kraftvärmeprod!$B$1:$AJ$1,0),FALSE)/1,0)-IFERROR(VLOOKUP($B446,'Slutlig allokering kvv'!$B$2:$AJ$550,MATCH(AA$4,'Slutlig allokering kvv'!$B$1:$AJ$1,0),FALSE)/1,0)</f>
        <v>0</v>
      </c>
      <c r="AB446">
        <f>IFERROR(VLOOKUP($B446,Kraftvärmeprod!$B$1:$AJ$550,MATCH(AB$4,Kraftvärmeprod!$B$1:$AJ$1,0),FALSE)/1,0)-IFERROR(VLOOKUP($B446,'Slutlig allokering kvv'!$B$2:$AJ$550,MATCH(AB$4,'Slutlig allokering kvv'!$B$1:$AJ$1,0),FALSE)/1,0)</f>
        <v>0</v>
      </c>
      <c r="AC446">
        <f>IFERROR(VLOOKUP($B446,Kraftvärmeprod!$B$1:$AJ$550,MATCH(AC$4,Kraftvärmeprod!$B$1:$AJ$1,0),FALSE)/1,0)-IFERROR(VLOOKUP($B446,'Slutlig allokering kvv'!$B$2:$AJ$550,MATCH(AC$4,'Slutlig allokering kvv'!$B$1:$AJ$1,0),FALSE)/1,0)</f>
        <v>0</v>
      </c>
      <c r="AD446">
        <f>IFERROR(VLOOKUP($B446,Miljö!$B$1:$E$471,MATCH("Hjälpel kraftvärme (GWh)",Miljö!$B$1:$E$1,0),FALSE)/1,0)-IFERROR(VLOOKUP($B446,'Slutlig allokering kvv'!$B$2:$AJ$550,MATCH(AD$4,'Slutlig allokering kvv'!$B$1:$AJ$1,0),FALSE)/1,0)</f>
        <v>0</v>
      </c>
      <c r="AH446">
        <f t="shared" si="12"/>
        <v>0</v>
      </c>
      <c r="AJ446">
        <f>IFERROR(VLOOKUP($B446,'Slutlig allokering kvv'!$B$2:$AX$550,MATCH("Summa slutlig allokerad tillförd energi (utan hjälpel och rökgaskondensering):",'Slutlig allokering kvv'!$B$1:$AX$1,0),FALSE)/1,"")</f>
        <v>0</v>
      </c>
      <c r="AL446" s="195" t="str">
        <f>IFERROR(1-VLOOKUP($B446,'Slutlig allokering kvv'!$B$2:$AX$550,MATCH("Andel av bränsle i kvv som allokerats till värme, exklusive rökgaskondensering och hjälpel",'Slutlig allokering kvv'!$B$1:$AX$1,0),FALSE),"")</f>
        <v/>
      </c>
      <c r="AN446" s="195" t="str">
        <f t="shared" si="13"/>
        <v/>
      </c>
    </row>
    <row r="447" spans="1:40" x14ac:dyDescent="0.25">
      <c r="A447" s="2" t="s">
        <v>640</v>
      </c>
      <c r="B447" s="2" t="s">
        <v>642</v>
      </c>
      <c r="C447" t="str">
        <f>IFERROR(VLOOKUP($B447,Kraftvärmeprod!$B$1:$AH$479,MATCH(C$4,Kraftvärmeprod!$B$1:$AG$1,0),FALSE)/1,"")</f>
        <v/>
      </c>
      <c r="D447" t="str">
        <f>IFERROR(VLOOKUP($B447,Kraftvärmeprod!$B$1:$AH$479,MATCH(D$4,Kraftvärmeprod!$B$1:$AG$1,0),FALSE)/1,"")</f>
        <v/>
      </c>
      <c r="F447">
        <f>IFERROR(VLOOKUP($B447,Kraftvärmeprod!$B$1:$AJ$550,MATCH(F$4,Kraftvärmeprod!$B$1:$AJ$1,0),FALSE)/1,0)-IFERROR(VLOOKUP($B447,'Slutlig allokering kvv'!$B$2:$AJ$550,MATCH(F$4,'Slutlig allokering kvv'!$B$1:$AJ$1,0),FALSE)/1,0)</f>
        <v>0</v>
      </c>
      <c r="G447">
        <f>IFERROR(VLOOKUP($B447,Kraftvärmeprod!$B$1:$AJ$550,MATCH(G$4,Kraftvärmeprod!$B$1:$AJ$1,0),FALSE)/1,0)-IFERROR(VLOOKUP($B447,'Slutlig allokering kvv'!$B$2:$AJ$550,MATCH(G$4,'Slutlig allokering kvv'!$B$1:$AJ$1,0),FALSE)/1,0)</f>
        <v>0</v>
      </c>
      <c r="H447">
        <f>IFERROR(VLOOKUP($B447,Kraftvärmeprod!$B$1:$AJ$550,MATCH(H$4,Kraftvärmeprod!$B$1:$AJ$1,0),FALSE)/1,0)-IFERROR(VLOOKUP($B447,'Slutlig allokering kvv'!$B$2:$AJ$550,MATCH(H$4,'Slutlig allokering kvv'!$B$1:$AJ$1,0),FALSE)/1,0)</f>
        <v>0</v>
      </c>
      <c r="I447">
        <f>IFERROR(VLOOKUP($B447,Kraftvärmeprod!$B$1:$AJ$550,MATCH(I$4,Kraftvärmeprod!$B$1:$AJ$1,0),FALSE)/1,0)-IFERROR(VLOOKUP($B447,'Slutlig allokering kvv'!$B$2:$AJ$550,MATCH(I$4,'Slutlig allokering kvv'!$B$1:$AJ$1,0),FALSE)/1,0)</f>
        <v>0</v>
      </c>
      <c r="J447">
        <f>IFERROR(VLOOKUP($B447,Kraftvärmeprod!$B$1:$AJ$550,MATCH(J$4,Kraftvärmeprod!$B$1:$AJ$1,0),FALSE)/1,0)-IFERROR(VLOOKUP($B447,'Slutlig allokering kvv'!$B$2:$AJ$550,MATCH(J$4,'Slutlig allokering kvv'!$B$1:$AJ$1,0),FALSE)/1,0)</f>
        <v>0</v>
      </c>
      <c r="K447">
        <f>IFERROR(VLOOKUP($B447,Kraftvärmeprod!$B$1:$AJ$550,MATCH(K$4,Kraftvärmeprod!$B$1:$AJ$1,0),FALSE)/1,0)-IFERROR(VLOOKUP($B447,'Slutlig allokering kvv'!$B$2:$AJ$550,MATCH(K$4,'Slutlig allokering kvv'!$B$1:$AJ$1,0),FALSE)/1,0)</f>
        <v>0</v>
      </c>
      <c r="L447">
        <f>IFERROR(VLOOKUP($B447,Kraftvärmeprod!$B$1:$AJ$550,MATCH(L$4,Kraftvärmeprod!$B$1:$AJ$1,0),FALSE)/1,0)-IFERROR(VLOOKUP($B447,'Slutlig allokering kvv'!$B$2:$AJ$550,MATCH(L$4,'Slutlig allokering kvv'!$B$1:$AJ$1,0),FALSE)/1,0)</f>
        <v>0</v>
      </c>
      <c r="M447">
        <f>IFERROR(VLOOKUP($B447,Kraftvärmeprod!$B$1:$AJ$550,MATCH(M$4,Kraftvärmeprod!$B$1:$AJ$1,0),FALSE)/1,0)-IFERROR(VLOOKUP($B447,'Slutlig allokering kvv'!$B$2:$AJ$550,MATCH(M$4,'Slutlig allokering kvv'!$B$1:$AJ$1,0),FALSE)/1,0)</f>
        <v>0</v>
      </c>
      <c r="N447">
        <f>IFERROR(VLOOKUP($B447,Kraftvärmeprod!$B$1:$AJ$550,MATCH(N$4,Kraftvärmeprod!$B$1:$AJ$1,0),FALSE)/1,0)-IFERROR(VLOOKUP($B447,'Slutlig allokering kvv'!$B$2:$AJ$550,MATCH(N$4,'Slutlig allokering kvv'!$B$1:$AJ$1,0),FALSE)/1,0)</f>
        <v>0</v>
      </c>
      <c r="O447">
        <f>IFERROR(VLOOKUP($B447,Kraftvärmeprod!$B$1:$AJ$550,MATCH(O$4,Kraftvärmeprod!$B$1:$AJ$1,0),FALSE)/1,0)-IFERROR(VLOOKUP($B447,'Slutlig allokering kvv'!$B$2:$AJ$550,MATCH(O$4,'Slutlig allokering kvv'!$B$1:$AJ$1,0),FALSE)/1,0)</f>
        <v>0</v>
      </c>
      <c r="P447">
        <f>IFERROR(VLOOKUP($B447,Kraftvärmeprod!$B$1:$AJ$550,MATCH(P$4,Kraftvärmeprod!$B$1:$AJ$1,0),FALSE)/1,0)-IFERROR(VLOOKUP($B447,'Slutlig allokering kvv'!$B$2:$AJ$550,MATCH(P$4,'Slutlig allokering kvv'!$B$1:$AJ$1,0),FALSE)/1,0)</f>
        <v>0</v>
      </c>
      <c r="Q447">
        <f>IFERROR(VLOOKUP($B447,Kraftvärmeprod!$B$1:$AJ$550,MATCH(Q$4,Kraftvärmeprod!$B$1:$AJ$1,0),FALSE)/1,0)-IFERROR(VLOOKUP($B447,'Slutlig allokering kvv'!$B$2:$AJ$550,MATCH(Q$4,'Slutlig allokering kvv'!$B$1:$AJ$1,0),FALSE)/1,0)</f>
        <v>0</v>
      </c>
      <c r="R447">
        <f>IFERROR(VLOOKUP($B447,Kraftvärmeprod!$B$1:$AJ$550,MATCH(R$4,Kraftvärmeprod!$B$1:$AJ$1,0),FALSE)/1,0)-IFERROR(VLOOKUP($B447,'Slutlig allokering kvv'!$B$2:$AJ$550,MATCH(R$4,'Slutlig allokering kvv'!$B$1:$AJ$1,0),FALSE)/1,0)</f>
        <v>0</v>
      </c>
      <c r="S447">
        <f>IFERROR(VLOOKUP($B447,Kraftvärmeprod!$B$1:$AJ$550,MATCH(S$4,Kraftvärmeprod!$B$1:$AJ$1,0),FALSE)/1,0)-IFERROR(VLOOKUP($B447,'Slutlig allokering kvv'!$B$2:$AJ$550,MATCH(S$4,'Slutlig allokering kvv'!$B$1:$AJ$1,0),FALSE)/1,0)</f>
        <v>0</v>
      </c>
      <c r="T447">
        <f>IFERROR(VLOOKUP($B447,Kraftvärmeprod!$B$1:$AJ$550,MATCH(T$4,Kraftvärmeprod!$B$1:$AJ$1,0),FALSE)/1,0)-IFERROR(VLOOKUP($B447,'Slutlig allokering kvv'!$B$2:$AJ$550,MATCH(T$4,'Slutlig allokering kvv'!$B$1:$AJ$1,0),FALSE)/1,0)</f>
        <v>0</v>
      </c>
      <c r="U447">
        <f>IFERROR(VLOOKUP($B447,Kraftvärmeprod!$B$1:$AJ$550,MATCH(U$4,Kraftvärmeprod!$B$1:$AJ$1,0),FALSE)/1,0)-IFERROR(VLOOKUP($B447,'Slutlig allokering kvv'!$B$2:$AJ$550,MATCH(U$4,'Slutlig allokering kvv'!$B$1:$AJ$1,0),FALSE)/1,0)</f>
        <v>0</v>
      </c>
      <c r="V447">
        <f>IFERROR(VLOOKUP($B447,Kraftvärmeprod!$B$1:$AJ$550,MATCH(V$4,Kraftvärmeprod!$B$1:$AJ$1,0),FALSE)/1,0)-IFERROR(VLOOKUP($B447,'Slutlig allokering kvv'!$B$2:$AJ$550,MATCH(V$4,'Slutlig allokering kvv'!$B$1:$AJ$1,0),FALSE)/1,0)</f>
        <v>0</v>
      </c>
      <c r="W447">
        <f>IFERROR(VLOOKUP($B447,Kraftvärmeprod!$B$1:$AJ$550,MATCH(W$4,Kraftvärmeprod!$B$1:$AJ$1,0),FALSE)/1,0)-IFERROR(VLOOKUP($B447,'Slutlig allokering kvv'!$B$2:$AJ$550,MATCH(W$4,'Slutlig allokering kvv'!$B$1:$AJ$1,0),FALSE)/1,0)</f>
        <v>0</v>
      </c>
      <c r="X447">
        <f>IFERROR(VLOOKUP($B447,Kraftvärmeprod!$B$1:$AJ$550,MATCH(X$4,Kraftvärmeprod!$B$1:$AJ$1,0),FALSE)/1,0)-IFERROR(VLOOKUP($B447,'Slutlig allokering kvv'!$B$2:$AJ$550,MATCH(X$4,'Slutlig allokering kvv'!$B$1:$AJ$1,0),FALSE)/1,0)</f>
        <v>0</v>
      </c>
      <c r="Y447">
        <f>IFERROR(VLOOKUP($B447,Kraftvärmeprod!$B$1:$AJ$550,MATCH(Y$4,Kraftvärmeprod!$B$1:$AJ$1,0),FALSE)/1,0)-IFERROR(VLOOKUP($B447,'Slutlig allokering kvv'!$B$2:$AJ$550,MATCH(Y$4,'Slutlig allokering kvv'!$B$1:$AJ$1,0),FALSE)/1,0)</f>
        <v>0</v>
      </c>
      <c r="Z447">
        <f>IFERROR(VLOOKUP($B447,Kraftvärmeprod!$B$1:$AJ$550,MATCH(Z$4,Kraftvärmeprod!$B$1:$AJ$1,0),FALSE)/1,0)-IFERROR(VLOOKUP($B447,'Slutlig allokering kvv'!$B$2:$AJ$550,MATCH(Z$4,'Slutlig allokering kvv'!$B$1:$AJ$1,0),FALSE)/1,0)</f>
        <v>0</v>
      </c>
      <c r="AA447">
        <f>IFERROR(VLOOKUP($B447,Kraftvärmeprod!$B$1:$AJ$550,MATCH(AA$4,Kraftvärmeprod!$B$1:$AJ$1,0),FALSE)/1,0)-IFERROR(VLOOKUP($B447,'Slutlig allokering kvv'!$B$2:$AJ$550,MATCH(AA$4,'Slutlig allokering kvv'!$B$1:$AJ$1,0),FALSE)/1,0)</f>
        <v>0</v>
      </c>
      <c r="AB447">
        <f>IFERROR(VLOOKUP($B447,Kraftvärmeprod!$B$1:$AJ$550,MATCH(AB$4,Kraftvärmeprod!$B$1:$AJ$1,0),FALSE)/1,0)-IFERROR(VLOOKUP($B447,'Slutlig allokering kvv'!$B$2:$AJ$550,MATCH(AB$4,'Slutlig allokering kvv'!$B$1:$AJ$1,0),FALSE)/1,0)</f>
        <v>0</v>
      </c>
      <c r="AC447">
        <f>IFERROR(VLOOKUP($B447,Kraftvärmeprod!$B$1:$AJ$550,MATCH(AC$4,Kraftvärmeprod!$B$1:$AJ$1,0),FALSE)/1,0)-IFERROR(VLOOKUP($B447,'Slutlig allokering kvv'!$B$2:$AJ$550,MATCH(AC$4,'Slutlig allokering kvv'!$B$1:$AJ$1,0),FALSE)/1,0)</f>
        <v>0</v>
      </c>
      <c r="AD447">
        <f>IFERROR(VLOOKUP($B447,Miljö!$B$1:$E$471,MATCH("Hjälpel kraftvärme (GWh)",Miljö!$B$1:$E$1,0),FALSE)/1,0)-IFERROR(VLOOKUP($B447,'Slutlig allokering kvv'!$B$2:$AJ$550,MATCH(AD$4,'Slutlig allokering kvv'!$B$1:$AJ$1,0),FALSE)/1,0)</f>
        <v>0</v>
      </c>
      <c r="AH447">
        <f t="shared" si="12"/>
        <v>0</v>
      </c>
      <c r="AJ447">
        <f>IFERROR(VLOOKUP($B447,'Slutlig allokering kvv'!$B$2:$AX$550,MATCH("Summa slutlig allokerad tillförd energi (utan hjälpel och rökgaskondensering):",'Slutlig allokering kvv'!$B$1:$AX$1,0),FALSE)/1,"")</f>
        <v>0</v>
      </c>
      <c r="AL447" s="195" t="str">
        <f>IFERROR(1-VLOOKUP($B447,'Slutlig allokering kvv'!$B$2:$AX$550,MATCH("Andel av bränsle i kvv som allokerats till värme, exklusive rökgaskondensering och hjälpel",'Slutlig allokering kvv'!$B$1:$AX$1,0),FALSE),"")</f>
        <v/>
      </c>
      <c r="AN447" s="195" t="str">
        <f t="shared" si="13"/>
        <v/>
      </c>
    </row>
    <row r="448" spans="1:40" x14ac:dyDescent="0.25">
      <c r="A448" s="2" t="s">
        <v>640</v>
      </c>
      <c r="B448" s="2" t="s">
        <v>643</v>
      </c>
      <c r="C448" t="str">
        <f>IFERROR(VLOOKUP($B448,Kraftvärmeprod!$B$1:$AH$479,MATCH(C$4,Kraftvärmeprod!$B$1:$AG$1,0),FALSE)/1,"")</f>
        <v/>
      </c>
      <c r="D448" t="str">
        <f>IFERROR(VLOOKUP($B448,Kraftvärmeprod!$B$1:$AH$479,MATCH(D$4,Kraftvärmeprod!$B$1:$AG$1,0),FALSE)/1,"")</f>
        <v/>
      </c>
      <c r="F448">
        <f>IFERROR(VLOOKUP($B448,Kraftvärmeprod!$B$1:$AJ$550,MATCH(F$4,Kraftvärmeprod!$B$1:$AJ$1,0),FALSE)/1,0)-IFERROR(VLOOKUP($B448,'Slutlig allokering kvv'!$B$2:$AJ$550,MATCH(F$4,'Slutlig allokering kvv'!$B$1:$AJ$1,0),FALSE)/1,0)</f>
        <v>0</v>
      </c>
      <c r="G448">
        <f>IFERROR(VLOOKUP($B448,Kraftvärmeprod!$B$1:$AJ$550,MATCH(G$4,Kraftvärmeprod!$B$1:$AJ$1,0),FALSE)/1,0)-IFERROR(VLOOKUP($B448,'Slutlig allokering kvv'!$B$2:$AJ$550,MATCH(G$4,'Slutlig allokering kvv'!$B$1:$AJ$1,0),FALSE)/1,0)</f>
        <v>0</v>
      </c>
      <c r="H448">
        <f>IFERROR(VLOOKUP($B448,Kraftvärmeprod!$B$1:$AJ$550,MATCH(H$4,Kraftvärmeprod!$B$1:$AJ$1,0),FALSE)/1,0)-IFERROR(VLOOKUP($B448,'Slutlig allokering kvv'!$B$2:$AJ$550,MATCH(H$4,'Slutlig allokering kvv'!$B$1:$AJ$1,0),FALSE)/1,0)</f>
        <v>0</v>
      </c>
      <c r="I448">
        <f>IFERROR(VLOOKUP($B448,Kraftvärmeprod!$B$1:$AJ$550,MATCH(I$4,Kraftvärmeprod!$B$1:$AJ$1,0),FALSE)/1,0)-IFERROR(VLOOKUP($B448,'Slutlig allokering kvv'!$B$2:$AJ$550,MATCH(I$4,'Slutlig allokering kvv'!$B$1:$AJ$1,0),FALSE)/1,0)</f>
        <v>0</v>
      </c>
      <c r="J448">
        <f>IFERROR(VLOOKUP($B448,Kraftvärmeprod!$B$1:$AJ$550,MATCH(J$4,Kraftvärmeprod!$B$1:$AJ$1,0),FALSE)/1,0)-IFERROR(VLOOKUP($B448,'Slutlig allokering kvv'!$B$2:$AJ$550,MATCH(J$4,'Slutlig allokering kvv'!$B$1:$AJ$1,0),FALSE)/1,0)</f>
        <v>0</v>
      </c>
      <c r="K448">
        <f>IFERROR(VLOOKUP($B448,Kraftvärmeprod!$B$1:$AJ$550,MATCH(K$4,Kraftvärmeprod!$B$1:$AJ$1,0),FALSE)/1,0)-IFERROR(VLOOKUP($B448,'Slutlig allokering kvv'!$B$2:$AJ$550,MATCH(K$4,'Slutlig allokering kvv'!$B$1:$AJ$1,0),FALSE)/1,0)</f>
        <v>0</v>
      </c>
      <c r="L448">
        <f>IFERROR(VLOOKUP($B448,Kraftvärmeprod!$B$1:$AJ$550,MATCH(L$4,Kraftvärmeprod!$B$1:$AJ$1,0),FALSE)/1,0)-IFERROR(VLOOKUP($B448,'Slutlig allokering kvv'!$B$2:$AJ$550,MATCH(L$4,'Slutlig allokering kvv'!$B$1:$AJ$1,0),FALSE)/1,0)</f>
        <v>0</v>
      </c>
      <c r="M448">
        <f>IFERROR(VLOOKUP($B448,Kraftvärmeprod!$B$1:$AJ$550,MATCH(M$4,Kraftvärmeprod!$B$1:$AJ$1,0),FALSE)/1,0)-IFERROR(VLOOKUP($B448,'Slutlig allokering kvv'!$B$2:$AJ$550,MATCH(M$4,'Slutlig allokering kvv'!$B$1:$AJ$1,0),FALSE)/1,0)</f>
        <v>0</v>
      </c>
      <c r="N448">
        <f>IFERROR(VLOOKUP($B448,Kraftvärmeprod!$B$1:$AJ$550,MATCH(N$4,Kraftvärmeprod!$B$1:$AJ$1,0),FALSE)/1,0)-IFERROR(VLOOKUP($B448,'Slutlig allokering kvv'!$B$2:$AJ$550,MATCH(N$4,'Slutlig allokering kvv'!$B$1:$AJ$1,0),FALSE)/1,0)</f>
        <v>0</v>
      </c>
      <c r="O448">
        <f>IFERROR(VLOOKUP($B448,Kraftvärmeprod!$B$1:$AJ$550,MATCH(O$4,Kraftvärmeprod!$B$1:$AJ$1,0),FALSE)/1,0)-IFERROR(VLOOKUP($B448,'Slutlig allokering kvv'!$B$2:$AJ$550,MATCH(O$4,'Slutlig allokering kvv'!$B$1:$AJ$1,0),FALSE)/1,0)</f>
        <v>0</v>
      </c>
      <c r="P448">
        <f>IFERROR(VLOOKUP($B448,Kraftvärmeprod!$B$1:$AJ$550,MATCH(P$4,Kraftvärmeprod!$B$1:$AJ$1,0),FALSE)/1,0)-IFERROR(VLOOKUP($B448,'Slutlig allokering kvv'!$B$2:$AJ$550,MATCH(P$4,'Slutlig allokering kvv'!$B$1:$AJ$1,0),FALSE)/1,0)</f>
        <v>0</v>
      </c>
      <c r="Q448">
        <f>IFERROR(VLOOKUP($B448,Kraftvärmeprod!$B$1:$AJ$550,MATCH(Q$4,Kraftvärmeprod!$B$1:$AJ$1,0),FALSE)/1,0)-IFERROR(VLOOKUP($B448,'Slutlig allokering kvv'!$B$2:$AJ$550,MATCH(Q$4,'Slutlig allokering kvv'!$B$1:$AJ$1,0),FALSE)/1,0)</f>
        <v>0</v>
      </c>
      <c r="R448">
        <f>IFERROR(VLOOKUP($B448,Kraftvärmeprod!$B$1:$AJ$550,MATCH(R$4,Kraftvärmeprod!$B$1:$AJ$1,0),FALSE)/1,0)-IFERROR(VLOOKUP($B448,'Slutlig allokering kvv'!$B$2:$AJ$550,MATCH(R$4,'Slutlig allokering kvv'!$B$1:$AJ$1,0),FALSE)/1,0)</f>
        <v>0</v>
      </c>
      <c r="S448">
        <f>IFERROR(VLOOKUP($B448,Kraftvärmeprod!$B$1:$AJ$550,MATCH(S$4,Kraftvärmeprod!$B$1:$AJ$1,0),FALSE)/1,0)-IFERROR(VLOOKUP($B448,'Slutlig allokering kvv'!$B$2:$AJ$550,MATCH(S$4,'Slutlig allokering kvv'!$B$1:$AJ$1,0),FALSE)/1,0)</f>
        <v>0</v>
      </c>
      <c r="T448">
        <f>IFERROR(VLOOKUP($B448,Kraftvärmeprod!$B$1:$AJ$550,MATCH(T$4,Kraftvärmeprod!$B$1:$AJ$1,0),FALSE)/1,0)-IFERROR(VLOOKUP($B448,'Slutlig allokering kvv'!$B$2:$AJ$550,MATCH(T$4,'Slutlig allokering kvv'!$B$1:$AJ$1,0),FALSE)/1,0)</f>
        <v>0</v>
      </c>
      <c r="U448">
        <f>IFERROR(VLOOKUP($B448,Kraftvärmeprod!$B$1:$AJ$550,MATCH(U$4,Kraftvärmeprod!$B$1:$AJ$1,0),FALSE)/1,0)-IFERROR(VLOOKUP($B448,'Slutlig allokering kvv'!$B$2:$AJ$550,MATCH(U$4,'Slutlig allokering kvv'!$B$1:$AJ$1,0),FALSE)/1,0)</f>
        <v>0</v>
      </c>
      <c r="V448">
        <f>IFERROR(VLOOKUP($B448,Kraftvärmeprod!$B$1:$AJ$550,MATCH(V$4,Kraftvärmeprod!$B$1:$AJ$1,0),FALSE)/1,0)-IFERROR(VLOOKUP($B448,'Slutlig allokering kvv'!$B$2:$AJ$550,MATCH(V$4,'Slutlig allokering kvv'!$B$1:$AJ$1,0),FALSE)/1,0)</f>
        <v>0</v>
      </c>
      <c r="W448">
        <f>IFERROR(VLOOKUP($B448,Kraftvärmeprod!$B$1:$AJ$550,MATCH(W$4,Kraftvärmeprod!$B$1:$AJ$1,0),FALSE)/1,0)-IFERROR(VLOOKUP($B448,'Slutlig allokering kvv'!$B$2:$AJ$550,MATCH(W$4,'Slutlig allokering kvv'!$B$1:$AJ$1,0),FALSE)/1,0)</f>
        <v>0</v>
      </c>
      <c r="X448">
        <f>IFERROR(VLOOKUP($B448,Kraftvärmeprod!$B$1:$AJ$550,MATCH(X$4,Kraftvärmeprod!$B$1:$AJ$1,0),FALSE)/1,0)-IFERROR(VLOOKUP($B448,'Slutlig allokering kvv'!$B$2:$AJ$550,MATCH(X$4,'Slutlig allokering kvv'!$B$1:$AJ$1,0),FALSE)/1,0)</f>
        <v>0</v>
      </c>
      <c r="Y448">
        <f>IFERROR(VLOOKUP($B448,Kraftvärmeprod!$B$1:$AJ$550,MATCH(Y$4,Kraftvärmeprod!$B$1:$AJ$1,0),FALSE)/1,0)-IFERROR(VLOOKUP($B448,'Slutlig allokering kvv'!$B$2:$AJ$550,MATCH(Y$4,'Slutlig allokering kvv'!$B$1:$AJ$1,0),FALSE)/1,0)</f>
        <v>0</v>
      </c>
      <c r="Z448">
        <f>IFERROR(VLOOKUP($B448,Kraftvärmeprod!$B$1:$AJ$550,MATCH(Z$4,Kraftvärmeprod!$B$1:$AJ$1,0),FALSE)/1,0)-IFERROR(VLOOKUP($B448,'Slutlig allokering kvv'!$B$2:$AJ$550,MATCH(Z$4,'Slutlig allokering kvv'!$B$1:$AJ$1,0),FALSE)/1,0)</f>
        <v>0</v>
      </c>
      <c r="AA448">
        <f>IFERROR(VLOOKUP($B448,Kraftvärmeprod!$B$1:$AJ$550,MATCH(AA$4,Kraftvärmeprod!$B$1:$AJ$1,0),FALSE)/1,0)-IFERROR(VLOOKUP($B448,'Slutlig allokering kvv'!$B$2:$AJ$550,MATCH(AA$4,'Slutlig allokering kvv'!$B$1:$AJ$1,0),FALSE)/1,0)</f>
        <v>0</v>
      </c>
      <c r="AB448">
        <f>IFERROR(VLOOKUP($B448,Kraftvärmeprod!$B$1:$AJ$550,MATCH(AB$4,Kraftvärmeprod!$B$1:$AJ$1,0),FALSE)/1,0)-IFERROR(VLOOKUP($B448,'Slutlig allokering kvv'!$B$2:$AJ$550,MATCH(AB$4,'Slutlig allokering kvv'!$B$1:$AJ$1,0),FALSE)/1,0)</f>
        <v>0</v>
      </c>
      <c r="AC448">
        <f>IFERROR(VLOOKUP($B448,Kraftvärmeprod!$B$1:$AJ$550,MATCH(AC$4,Kraftvärmeprod!$B$1:$AJ$1,0),FALSE)/1,0)-IFERROR(VLOOKUP($B448,'Slutlig allokering kvv'!$B$2:$AJ$550,MATCH(AC$4,'Slutlig allokering kvv'!$B$1:$AJ$1,0),FALSE)/1,0)</f>
        <v>0</v>
      </c>
      <c r="AD448">
        <f>IFERROR(VLOOKUP($B448,Miljö!$B$1:$E$471,MATCH("Hjälpel kraftvärme (GWh)",Miljö!$B$1:$E$1,0),FALSE)/1,0)-IFERROR(VLOOKUP($B448,'Slutlig allokering kvv'!$B$2:$AJ$550,MATCH(AD$4,'Slutlig allokering kvv'!$B$1:$AJ$1,0),FALSE)/1,0)</f>
        <v>0</v>
      </c>
      <c r="AH448">
        <f t="shared" si="12"/>
        <v>0</v>
      </c>
      <c r="AJ448">
        <f>IFERROR(VLOOKUP($B448,'Slutlig allokering kvv'!$B$2:$AX$550,MATCH("Summa slutlig allokerad tillförd energi (utan hjälpel och rökgaskondensering):",'Slutlig allokering kvv'!$B$1:$AX$1,0),FALSE)/1,"")</f>
        <v>0</v>
      </c>
      <c r="AL448" s="195" t="str">
        <f>IFERROR(1-VLOOKUP($B448,'Slutlig allokering kvv'!$B$2:$AX$550,MATCH("Andel av bränsle i kvv som allokerats till värme, exklusive rökgaskondensering och hjälpel",'Slutlig allokering kvv'!$B$1:$AX$1,0),FALSE),"")</f>
        <v/>
      </c>
      <c r="AN448" s="195" t="str">
        <f t="shared" si="13"/>
        <v/>
      </c>
    </row>
    <row r="449" spans="1:40" x14ac:dyDescent="0.25">
      <c r="A449" s="2" t="s">
        <v>644</v>
      </c>
      <c r="B449" s="2" t="s">
        <v>645</v>
      </c>
      <c r="C449" t="str">
        <f>IFERROR(VLOOKUP($B449,Kraftvärmeprod!$B$1:$AH$479,MATCH(C$4,Kraftvärmeprod!$B$1:$AG$1,0),FALSE)/1,"")</f>
        <v/>
      </c>
      <c r="D449" t="str">
        <f>IFERROR(VLOOKUP($B449,Kraftvärmeprod!$B$1:$AH$479,MATCH(D$4,Kraftvärmeprod!$B$1:$AG$1,0),FALSE)/1,"")</f>
        <v/>
      </c>
      <c r="F449">
        <f>IFERROR(VLOOKUP($B449,Kraftvärmeprod!$B$1:$AJ$550,MATCH(F$4,Kraftvärmeprod!$B$1:$AJ$1,0),FALSE)/1,0)-IFERROR(VLOOKUP($B449,'Slutlig allokering kvv'!$B$2:$AJ$550,MATCH(F$4,'Slutlig allokering kvv'!$B$1:$AJ$1,0),FALSE)/1,0)</f>
        <v>0</v>
      </c>
      <c r="G449">
        <f>IFERROR(VLOOKUP($B449,Kraftvärmeprod!$B$1:$AJ$550,MATCH(G$4,Kraftvärmeprod!$B$1:$AJ$1,0),FALSE)/1,0)-IFERROR(VLOOKUP($B449,'Slutlig allokering kvv'!$B$2:$AJ$550,MATCH(G$4,'Slutlig allokering kvv'!$B$1:$AJ$1,0),FALSE)/1,0)</f>
        <v>0</v>
      </c>
      <c r="H449">
        <f>IFERROR(VLOOKUP($B449,Kraftvärmeprod!$B$1:$AJ$550,MATCH(H$4,Kraftvärmeprod!$B$1:$AJ$1,0),FALSE)/1,0)-IFERROR(VLOOKUP($B449,'Slutlig allokering kvv'!$B$2:$AJ$550,MATCH(H$4,'Slutlig allokering kvv'!$B$1:$AJ$1,0),FALSE)/1,0)</f>
        <v>0</v>
      </c>
      <c r="I449">
        <f>IFERROR(VLOOKUP($B449,Kraftvärmeprod!$B$1:$AJ$550,MATCH(I$4,Kraftvärmeprod!$B$1:$AJ$1,0),FALSE)/1,0)-IFERROR(VLOOKUP($B449,'Slutlig allokering kvv'!$B$2:$AJ$550,MATCH(I$4,'Slutlig allokering kvv'!$B$1:$AJ$1,0),FALSE)/1,0)</f>
        <v>0</v>
      </c>
      <c r="J449">
        <f>IFERROR(VLOOKUP($B449,Kraftvärmeprod!$B$1:$AJ$550,MATCH(J$4,Kraftvärmeprod!$B$1:$AJ$1,0),FALSE)/1,0)-IFERROR(VLOOKUP($B449,'Slutlig allokering kvv'!$B$2:$AJ$550,MATCH(J$4,'Slutlig allokering kvv'!$B$1:$AJ$1,0),FALSE)/1,0)</f>
        <v>0</v>
      </c>
      <c r="K449">
        <f>IFERROR(VLOOKUP($B449,Kraftvärmeprod!$B$1:$AJ$550,MATCH(K$4,Kraftvärmeprod!$B$1:$AJ$1,0),FALSE)/1,0)-IFERROR(VLOOKUP($B449,'Slutlig allokering kvv'!$B$2:$AJ$550,MATCH(K$4,'Slutlig allokering kvv'!$B$1:$AJ$1,0),FALSE)/1,0)</f>
        <v>0</v>
      </c>
      <c r="L449">
        <f>IFERROR(VLOOKUP($B449,Kraftvärmeprod!$B$1:$AJ$550,MATCH(L$4,Kraftvärmeprod!$B$1:$AJ$1,0),FALSE)/1,0)-IFERROR(VLOOKUP($B449,'Slutlig allokering kvv'!$B$2:$AJ$550,MATCH(L$4,'Slutlig allokering kvv'!$B$1:$AJ$1,0),FALSE)/1,0)</f>
        <v>0</v>
      </c>
      <c r="M449">
        <f>IFERROR(VLOOKUP($B449,Kraftvärmeprod!$B$1:$AJ$550,MATCH(M$4,Kraftvärmeprod!$B$1:$AJ$1,0),FALSE)/1,0)-IFERROR(VLOOKUP($B449,'Slutlig allokering kvv'!$B$2:$AJ$550,MATCH(M$4,'Slutlig allokering kvv'!$B$1:$AJ$1,0),FALSE)/1,0)</f>
        <v>0</v>
      </c>
      <c r="N449">
        <f>IFERROR(VLOOKUP($B449,Kraftvärmeprod!$B$1:$AJ$550,MATCH(N$4,Kraftvärmeprod!$B$1:$AJ$1,0),FALSE)/1,0)-IFERROR(VLOOKUP($B449,'Slutlig allokering kvv'!$B$2:$AJ$550,MATCH(N$4,'Slutlig allokering kvv'!$B$1:$AJ$1,0),FALSE)/1,0)</f>
        <v>0</v>
      </c>
      <c r="O449">
        <f>IFERROR(VLOOKUP($B449,Kraftvärmeprod!$B$1:$AJ$550,MATCH(O$4,Kraftvärmeprod!$B$1:$AJ$1,0),FALSE)/1,0)-IFERROR(VLOOKUP($B449,'Slutlig allokering kvv'!$B$2:$AJ$550,MATCH(O$4,'Slutlig allokering kvv'!$B$1:$AJ$1,0),FALSE)/1,0)</f>
        <v>0</v>
      </c>
      <c r="P449">
        <f>IFERROR(VLOOKUP($B449,Kraftvärmeprod!$B$1:$AJ$550,MATCH(P$4,Kraftvärmeprod!$B$1:$AJ$1,0),FALSE)/1,0)-IFERROR(VLOOKUP($B449,'Slutlig allokering kvv'!$B$2:$AJ$550,MATCH(P$4,'Slutlig allokering kvv'!$B$1:$AJ$1,0),FALSE)/1,0)</f>
        <v>0</v>
      </c>
      <c r="Q449">
        <f>IFERROR(VLOOKUP($B449,Kraftvärmeprod!$B$1:$AJ$550,MATCH(Q$4,Kraftvärmeprod!$B$1:$AJ$1,0),FALSE)/1,0)-IFERROR(VLOOKUP($B449,'Slutlig allokering kvv'!$B$2:$AJ$550,MATCH(Q$4,'Slutlig allokering kvv'!$B$1:$AJ$1,0),FALSE)/1,0)</f>
        <v>0</v>
      </c>
      <c r="R449">
        <f>IFERROR(VLOOKUP($B449,Kraftvärmeprod!$B$1:$AJ$550,MATCH(R$4,Kraftvärmeprod!$B$1:$AJ$1,0),FALSE)/1,0)-IFERROR(VLOOKUP($B449,'Slutlig allokering kvv'!$B$2:$AJ$550,MATCH(R$4,'Slutlig allokering kvv'!$B$1:$AJ$1,0),FALSE)/1,0)</f>
        <v>0</v>
      </c>
      <c r="S449">
        <f>IFERROR(VLOOKUP($B449,Kraftvärmeprod!$B$1:$AJ$550,MATCH(S$4,Kraftvärmeprod!$B$1:$AJ$1,0),FALSE)/1,0)-IFERROR(VLOOKUP($B449,'Slutlig allokering kvv'!$B$2:$AJ$550,MATCH(S$4,'Slutlig allokering kvv'!$B$1:$AJ$1,0),FALSE)/1,0)</f>
        <v>0</v>
      </c>
      <c r="T449">
        <f>IFERROR(VLOOKUP($B449,Kraftvärmeprod!$B$1:$AJ$550,MATCH(T$4,Kraftvärmeprod!$B$1:$AJ$1,0),FALSE)/1,0)-IFERROR(VLOOKUP($B449,'Slutlig allokering kvv'!$B$2:$AJ$550,MATCH(T$4,'Slutlig allokering kvv'!$B$1:$AJ$1,0),FALSE)/1,0)</f>
        <v>0</v>
      </c>
      <c r="U449">
        <f>IFERROR(VLOOKUP($B449,Kraftvärmeprod!$B$1:$AJ$550,MATCH(U$4,Kraftvärmeprod!$B$1:$AJ$1,0),FALSE)/1,0)-IFERROR(VLOOKUP($B449,'Slutlig allokering kvv'!$B$2:$AJ$550,MATCH(U$4,'Slutlig allokering kvv'!$B$1:$AJ$1,0),FALSE)/1,0)</f>
        <v>0</v>
      </c>
      <c r="V449">
        <f>IFERROR(VLOOKUP($B449,Kraftvärmeprod!$B$1:$AJ$550,MATCH(V$4,Kraftvärmeprod!$B$1:$AJ$1,0),FALSE)/1,0)-IFERROR(VLOOKUP($B449,'Slutlig allokering kvv'!$B$2:$AJ$550,MATCH(V$4,'Slutlig allokering kvv'!$B$1:$AJ$1,0),FALSE)/1,0)</f>
        <v>0</v>
      </c>
      <c r="W449">
        <f>IFERROR(VLOOKUP($B449,Kraftvärmeprod!$B$1:$AJ$550,MATCH(W$4,Kraftvärmeprod!$B$1:$AJ$1,0),FALSE)/1,0)-IFERROR(VLOOKUP($B449,'Slutlig allokering kvv'!$B$2:$AJ$550,MATCH(W$4,'Slutlig allokering kvv'!$B$1:$AJ$1,0),FALSE)/1,0)</f>
        <v>0</v>
      </c>
      <c r="X449">
        <f>IFERROR(VLOOKUP($B449,Kraftvärmeprod!$B$1:$AJ$550,MATCH(X$4,Kraftvärmeprod!$B$1:$AJ$1,0),FALSE)/1,0)-IFERROR(VLOOKUP($B449,'Slutlig allokering kvv'!$B$2:$AJ$550,MATCH(X$4,'Slutlig allokering kvv'!$B$1:$AJ$1,0),FALSE)/1,0)</f>
        <v>0</v>
      </c>
      <c r="Y449">
        <f>IFERROR(VLOOKUP($B449,Kraftvärmeprod!$B$1:$AJ$550,MATCH(Y$4,Kraftvärmeprod!$B$1:$AJ$1,0),FALSE)/1,0)-IFERROR(VLOOKUP($B449,'Slutlig allokering kvv'!$B$2:$AJ$550,MATCH(Y$4,'Slutlig allokering kvv'!$B$1:$AJ$1,0),FALSE)/1,0)</f>
        <v>0</v>
      </c>
      <c r="Z449">
        <f>IFERROR(VLOOKUP($B449,Kraftvärmeprod!$B$1:$AJ$550,MATCH(Z$4,Kraftvärmeprod!$B$1:$AJ$1,0),FALSE)/1,0)-IFERROR(VLOOKUP($B449,'Slutlig allokering kvv'!$B$2:$AJ$550,MATCH(Z$4,'Slutlig allokering kvv'!$B$1:$AJ$1,0),FALSE)/1,0)</f>
        <v>0</v>
      </c>
      <c r="AA449">
        <f>IFERROR(VLOOKUP($B449,Kraftvärmeprod!$B$1:$AJ$550,MATCH(AA$4,Kraftvärmeprod!$B$1:$AJ$1,0),FALSE)/1,0)-IFERROR(VLOOKUP($B449,'Slutlig allokering kvv'!$B$2:$AJ$550,MATCH(AA$4,'Slutlig allokering kvv'!$B$1:$AJ$1,0),FALSE)/1,0)</f>
        <v>0</v>
      </c>
      <c r="AB449">
        <f>IFERROR(VLOOKUP($B449,Kraftvärmeprod!$B$1:$AJ$550,MATCH(AB$4,Kraftvärmeprod!$B$1:$AJ$1,0),FALSE)/1,0)-IFERROR(VLOOKUP($B449,'Slutlig allokering kvv'!$B$2:$AJ$550,MATCH(AB$4,'Slutlig allokering kvv'!$B$1:$AJ$1,0),FALSE)/1,0)</f>
        <v>0</v>
      </c>
      <c r="AC449">
        <f>IFERROR(VLOOKUP($B449,Kraftvärmeprod!$B$1:$AJ$550,MATCH(AC$4,Kraftvärmeprod!$B$1:$AJ$1,0),FALSE)/1,0)-IFERROR(VLOOKUP($B449,'Slutlig allokering kvv'!$B$2:$AJ$550,MATCH(AC$4,'Slutlig allokering kvv'!$B$1:$AJ$1,0),FALSE)/1,0)</f>
        <v>0</v>
      </c>
      <c r="AD449">
        <f>IFERROR(VLOOKUP($B449,Miljö!$B$1:$E$471,MATCH("Hjälpel kraftvärme (GWh)",Miljö!$B$1:$E$1,0),FALSE)/1,0)-IFERROR(VLOOKUP($B449,'Slutlig allokering kvv'!$B$2:$AJ$550,MATCH(AD$4,'Slutlig allokering kvv'!$B$1:$AJ$1,0),FALSE)/1,0)</f>
        <v>0</v>
      </c>
      <c r="AH449">
        <f t="shared" si="12"/>
        <v>0</v>
      </c>
      <c r="AJ449">
        <f>IFERROR(VLOOKUP($B449,'Slutlig allokering kvv'!$B$2:$AX$550,MATCH("Summa slutlig allokerad tillförd energi (utan hjälpel och rökgaskondensering):",'Slutlig allokering kvv'!$B$1:$AX$1,0),FALSE)/1,"")</f>
        <v>0</v>
      </c>
      <c r="AL449" s="195" t="str">
        <f>IFERROR(1-VLOOKUP($B449,'Slutlig allokering kvv'!$B$2:$AX$550,MATCH("Andel av bränsle i kvv som allokerats till värme, exklusive rökgaskondensering och hjälpel",'Slutlig allokering kvv'!$B$1:$AX$1,0),FALSE),"")</f>
        <v/>
      </c>
      <c r="AN449" s="195" t="str">
        <f t="shared" si="13"/>
        <v/>
      </c>
    </row>
    <row r="450" spans="1:40" x14ac:dyDescent="0.25">
      <c r="A450" s="2" t="s">
        <v>647</v>
      </c>
      <c r="B450" s="2" t="s">
        <v>648</v>
      </c>
      <c r="C450" t="str">
        <f>IFERROR(VLOOKUP($B450,Kraftvärmeprod!$B$1:$AH$479,MATCH(C$4,Kraftvärmeprod!$B$1:$AG$1,0),FALSE)/1,"")</f>
        <v/>
      </c>
      <c r="D450" t="str">
        <f>IFERROR(VLOOKUP($B450,Kraftvärmeprod!$B$1:$AH$479,MATCH(D$4,Kraftvärmeprod!$B$1:$AG$1,0),FALSE)/1,"")</f>
        <v/>
      </c>
      <c r="F450">
        <f>IFERROR(VLOOKUP($B450,Kraftvärmeprod!$B$1:$AJ$550,MATCH(F$4,Kraftvärmeprod!$B$1:$AJ$1,0),FALSE)/1,0)-IFERROR(VLOOKUP($B450,'Slutlig allokering kvv'!$B$2:$AJ$550,MATCH(F$4,'Slutlig allokering kvv'!$B$1:$AJ$1,0),FALSE)/1,0)</f>
        <v>0</v>
      </c>
      <c r="G450">
        <f>IFERROR(VLOOKUP($B450,Kraftvärmeprod!$B$1:$AJ$550,MATCH(G$4,Kraftvärmeprod!$B$1:$AJ$1,0),FALSE)/1,0)-IFERROR(VLOOKUP($B450,'Slutlig allokering kvv'!$B$2:$AJ$550,MATCH(G$4,'Slutlig allokering kvv'!$B$1:$AJ$1,0),FALSE)/1,0)</f>
        <v>0</v>
      </c>
      <c r="H450">
        <f>IFERROR(VLOOKUP($B450,Kraftvärmeprod!$B$1:$AJ$550,MATCH(H$4,Kraftvärmeprod!$B$1:$AJ$1,0),FALSE)/1,0)-IFERROR(VLOOKUP($B450,'Slutlig allokering kvv'!$B$2:$AJ$550,MATCH(H$4,'Slutlig allokering kvv'!$B$1:$AJ$1,0),FALSE)/1,0)</f>
        <v>0</v>
      </c>
      <c r="I450">
        <f>IFERROR(VLOOKUP($B450,Kraftvärmeprod!$B$1:$AJ$550,MATCH(I$4,Kraftvärmeprod!$B$1:$AJ$1,0),FALSE)/1,0)-IFERROR(VLOOKUP($B450,'Slutlig allokering kvv'!$B$2:$AJ$550,MATCH(I$4,'Slutlig allokering kvv'!$B$1:$AJ$1,0),FALSE)/1,0)</f>
        <v>0</v>
      </c>
      <c r="J450">
        <f>IFERROR(VLOOKUP($B450,Kraftvärmeprod!$B$1:$AJ$550,MATCH(J$4,Kraftvärmeprod!$B$1:$AJ$1,0),FALSE)/1,0)-IFERROR(VLOOKUP($B450,'Slutlig allokering kvv'!$B$2:$AJ$550,MATCH(J$4,'Slutlig allokering kvv'!$B$1:$AJ$1,0),FALSE)/1,0)</f>
        <v>0</v>
      </c>
      <c r="K450">
        <f>IFERROR(VLOOKUP($B450,Kraftvärmeprod!$B$1:$AJ$550,MATCH(K$4,Kraftvärmeprod!$B$1:$AJ$1,0),FALSE)/1,0)-IFERROR(VLOOKUP($B450,'Slutlig allokering kvv'!$B$2:$AJ$550,MATCH(K$4,'Slutlig allokering kvv'!$B$1:$AJ$1,0),FALSE)/1,0)</f>
        <v>0</v>
      </c>
      <c r="L450">
        <f>IFERROR(VLOOKUP($B450,Kraftvärmeprod!$B$1:$AJ$550,MATCH(L$4,Kraftvärmeprod!$B$1:$AJ$1,0),FALSE)/1,0)-IFERROR(VLOOKUP($B450,'Slutlig allokering kvv'!$B$2:$AJ$550,MATCH(L$4,'Slutlig allokering kvv'!$B$1:$AJ$1,0),FALSE)/1,0)</f>
        <v>0</v>
      </c>
      <c r="M450">
        <f>IFERROR(VLOOKUP($B450,Kraftvärmeprod!$B$1:$AJ$550,MATCH(M$4,Kraftvärmeprod!$B$1:$AJ$1,0),FALSE)/1,0)-IFERROR(VLOOKUP($B450,'Slutlig allokering kvv'!$B$2:$AJ$550,MATCH(M$4,'Slutlig allokering kvv'!$B$1:$AJ$1,0),FALSE)/1,0)</f>
        <v>0</v>
      </c>
      <c r="N450">
        <f>IFERROR(VLOOKUP($B450,Kraftvärmeprod!$B$1:$AJ$550,MATCH(N$4,Kraftvärmeprod!$B$1:$AJ$1,0),FALSE)/1,0)-IFERROR(VLOOKUP($B450,'Slutlig allokering kvv'!$B$2:$AJ$550,MATCH(N$4,'Slutlig allokering kvv'!$B$1:$AJ$1,0),FALSE)/1,0)</f>
        <v>0</v>
      </c>
      <c r="O450">
        <f>IFERROR(VLOOKUP($B450,Kraftvärmeprod!$B$1:$AJ$550,MATCH(O$4,Kraftvärmeprod!$B$1:$AJ$1,0),FALSE)/1,0)-IFERROR(VLOOKUP($B450,'Slutlig allokering kvv'!$B$2:$AJ$550,MATCH(O$4,'Slutlig allokering kvv'!$B$1:$AJ$1,0),FALSE)/1,0)</f>
        <v>0</v>
      </c>
      <c r="P450">
        <f>IFERROR(VLOOKUP($B450,Kraftvärmeprod!$B$1:$AJ$550,MATCH(P$4,Kraftvärmeprod!$B$1:$AJ$1,0),FALSE)/1,0)-IFERROR(VLOOKUP($B450,'Slutlig allokering kvv'!$B$2:$AJ$550,MATCH(P$4,'Slutlig allokering kvv'!$B$1:$AJ$1,0),FALSE)/1,0)</f>
        <v>0</v>
      </c>
      <c r="Q450">
        <f>IFERROR(VLOOKUP($B450,Kraftvärmeprod!$B$1:$AJ$550,MATCH(Q$4,Kraftvärmeprod!$B$1:$AJ$1,0),FALSE)/1,0)-IFERROR(VLOOKUP($B450,'Slutlig allokering kvv'!$B$2:$AJ$550,MATCH(Q$4,'Slutlig allokering kvv'!$B$1:$AJ$1,0),FALSE)/1,0)</f>
        <v>0</v>
      </c>
      <c r="R450">
        <f>IFERROR(VLOOKUP($B450,Kraftvärmeprod!$B$1:$AJ$550,MATCH(R$4,Kraftvärmeprod!$B$1:$AJ$1,0),FALSE)/1,0)-IFERROR(VLOOKUP($B450,'Slutlig allokering kvv'!$B$2:$AJ$550,MATCH(R$4,'Slutlig allokering kvv'!$B$1:$AJ$1,0),FALSE)/1,0)</f>
        <v>0</v>
      </c>
      <c r="S450">
        <f>IFERROR(VLOOKUP($B450,Kraftvärmeprod!$B$1:$AJ$550,MATCH(S$4,Kraftvärmeprod!$B$1:$AJ$1,0),FALSE)/1,0)-IFERROR(VLOOKUP($B450,'Slutlig allokering kvv'!$B$2:$AJ$550,MATCH(S$4,'Slutlig allokering kvv'!$B$1:$AJ$1,0),FALSE)/1,0)</f>
        <v>0</v>
      </c>
      <c r="T450">
        <f>IFERROR(VLOOKUP($B450,Kraftvärmeprod!$B$1:$AJ$550,MATCH(T$4,Kraftvärmeprod!$B$1:$AJ$1,0),FALSE)/1,0)-IFERROR(VLOOKUP($B450,'Slutlig allokering kvv'!$B$2:$AJ$550,MATCH(T$4,'Slutlig allokering kvv'!$B$1:$AJ$1,0),FALSE)/1,0)</f>
        <v>0</v>
      </c>
      <c r="U450">
        <f>IFERROR(VLOOKUP($B450,Kraftvärmeprod!$B$1:$AJ$550,MATCH(U$4,Kraftvärmeprod!$B$1:$AJ$1,0),FALSE)/1,0)-IFERROR(VLOOKUP($B450,'Slutlig allokering kvv'!$B$2:$AJ$550,MATCH(U$4,'Slutlig allokering kvv'!$B$1:$AJ$1,0),FALSE)/1,0)</f>
        <v>0</v>
      </c>
      <c r="V450">
        <f>IFERROR(VLOOKUP($B450,Kraftvärmeprod!$B$1:$AJ$550,MATCH(V$4,Kraftvärmeprod!$B$1:$AJ$1,0),FALSE)/1,0)-IFERROR(VLOOKUP($B450,'Slutlig allokering kvv'!$B$2:$AJ$550,MATCH(V$4,'Slutlig allokering kvv'!$B$1:$AJ$1,0),FALSE)/1,0)</f>
        <v>0</v>
      </c>
      <c r="W450">
        <f>IFERROR(VLOOKUP($B450,Kraftvärmeprod!$B$1:$AJ$550,MATCH(W$4,Kraftvärmeprod!$B$1:$AJ$1,0),FALSE)/1,0)-IFERROR(VLOOKUP($B450,'Slutlig allokering kvv'!$B$2:$AJ$550,MATCH(W$4,'Slutlig allokering kvv'!$B$1:$AJ$1,0),FALSE)/1,0)</f>
        <v>0</v>
      </c>
      <c r="X450">
        <f>IFERROR(VLOOKUP($B450,Kraftvärmeprod!$B$1:$AJ$550,MATCH(X$4,Kraftvärmeprod!$B$1:$AJ$1,0),FALSE)/1,0)-IFERROR(VLOOKUP($B450,'Slutlig allokering kvv'!$B$2:$AJ$550,MATCH(X$4,'Slutlig allokering kvv'!$B$1:$AJ$1,0),FALSE)/1,0)</f>
        <v>0</v>
      </c>
      <c r="Y450">
        <f>IFERROR(VLOOKUP($B450,Kraftvärmeprod!$B$1:$AJ$550,MATCH(Y$4,Kraftvärmeprod!$B$1:$AJ$1,0),FALSE)/1,0)-IFERROR(VLOOKUP($B450,'Slutlig allokering kvv'!$B$2:$AJ$550,MATCH(Y$4,'Slutlig allokering kvv'!$B$1:$AJ$1,0),FALSE)/1,0)</f>
        <v>0</v>
      </c>
      <c r="Z450">
        <f>IFERROR(VLOOKUP($B450,Kraftvärmeprod!$B$1:$AJ$550,MATCH(Z$4,Kraftvärmeprod!$B$1:$AJ$1,0),FALSE)/1,0)-IFERROR(VLOOKUP($B450,'Slutlig allokering kvv'!$B$2:$AJ$550,MATCH(Z$4,'Slutlig allokering kvv'!$B$1:$AJ$1,0),FALSE)/1,0)</f>
        <v>0</v>
      </c>
      <c r="AA450">
        <f>IFERROR(VLOOKUP($B450,Kraftvärmeprod!$B$1:$AJ$550,MATCH(AA$4,Kraftvärmeprod!$B$1:$AJ$1,0),FALSE)/1,0)-IFERROR(VLOOKUP($B450,'Slutlig allokering kvv'!$B$2:$AJ$550,MATCH(AA$4,'Slutlig allokering kvv'!$B$1:$AJ$1,0),FALSE)/1,0)</f>
        <v>0</v>
      </c>
      <c r="AB450">
        <f>IFERROR(VLOOKUP($B450,Kraftvärmeprod!$B$1:$AJ$550,MATCH(AB$4,Kraftvärmeprod!$B$1:$AJ$1,0),FALSE)/1,0)-IFERROR(VLOOKUP($B450,'Slutlig allokering kvv'!$B$2:$AJ$550,MATCH(AB$4,'Slutlig allokering kvv'!$B$1:$AJ$1,0),FALSE)/1,0)</f>
        <v>0</v>
      </c>
      <c r="AC450">
        <f>IFERROR(VLOOKUP($B450,Kraftvärmeprod!$B$1:$AJ$550,MATCH(AC$4,Kraftvärmeprod!$B$1:$AJ$1,0),FALSE)/1,0)-IFERROR(VLOOKUP($B450,'Slutlig allokering kvv'!$B$2:$AJ$550,MATCH(AC$4,'Slutlig allokering kvv'!$B$1:$AJ$1,0),FALSE)/1,0)</f>
        <v>0</v>
      </c>
      <c r="AD450">
        <f>IFERROR(VLOOKUP($B450,Miljö!$B$1:$E$471,MATCH("Hjälpel kraftvärme (GWh)",Miljö!$B$1:$E$1,0),FALSE)/1,0)-IFERROR(VLOOKUP($B450,'Slutlig allokering kvv'!$B$2:$AJ$550,MATCH(AD$4,'Slutlig allokering kvv'!$B$1:$AJ$1,0),FALSE)/1,0)</f>
        <v>0</v>
      </c>
      <c r="AH450">
        <f t="shared" si="12"/>
        <v>0</v>
      </c>
      <c r="AJ450">
        <f>IFERROR(VLOOKUP($B450,'Slutlig allokering kvv'!$B$2:$AX$550,MATCH("Summa slutlig allokerad tillförd energi (utan hjälpel och rökgaskondensering):",'Slutlig allokering kvv'!$B$1:$AX$1,0),FALSE)/1,"")</f>
        <v>0</v>
      </c>
      <c r="AL450" s="195" t="str">
        <f>IFERROR(1-VLOOKUP($B450,'Slutlig allokering kvv'!$B$2:$AX$550,MATCH("Andel av bränsle i kvv som allokerats till värme, exklusive rökgaskondensering och hjälpel",'Slutlig allokering kvv'!$B$1:$AX$1,0),FALSE),"")</f>
        <v/>
      </c>
      <c r="AN450" s="195" t="str">
        <f t="shared" si="13"/>
        <v/>
      </c>
    </row>
    <row r="451" spans="1:40" x14ac:dyDescent="0.25">
      <c r="A451" s="2" t="s">
        <v>650</v>
      </c>
      <c r="B451" s="2" t="s">
        <v>651</v>
      </c>
      <c r="C451">
        <f>IFERROR(VLOOKUP($B451,Kraftvärmeprod!$B$1:$AH$479,MATCH(C$4,Kraftvärmeprod!$B$1:$AG$1,0),FALSE)/1,"")</f>
        <v>545</v>
      </c>
      <c r="D451">
        <f>IFERROR(VLOOKUP($B451,Kraftvärmeprod!$B$1:$AH$479,MATCH(D$4,Kraftvärmeprod!$B$1:$AG$1,0),FALSE)/1,"")</f>
        <v>206.42099999999999</v>
      </c>
      <c r="F451">
        <f>IFERROR(VLOOKUP($B451,Kraftvärmeprod!$B$1:$AJ$550,MATCH(F$4,Kraftvärmeprod!$B$1:$AJ$1,0),FALSE)/1,0)-IFERROR(VLOOKUP($B451,'Slutlig allokering kvv'!$B$2:$AJ$550,MATCH(F$4,'Slutlig allokering kvv'!$B$1:$AJ$1,0),FALSE)/1,0)</f>
        <v>0</v>
      </c>
      <c r="G451">
        <f>IFERROR(VLOOKUP($B451,Kraftvärmeprod!$B$1:$AJ$550,MATCH(G$4,Kraftvärmeprod!$B$1:$AJ$1,0),FALSE)/1,0)-IFERROR(VLOOKUP($B451,'Slutlig allokering kvv'!$B$2:$AJ$550,MATCH(G$4,'Slutlig allokering kvv'!$B$1:$AJ$1,0),FALSE)/1,0)</f>
        <v>0.7360000000000001</v>
      </c>
      <c r="H451">
        <f>IFERROR(VLOOKUP($B451,Kraftvärmeprod!$B$1:$AJ$550,MATCH(H$4,Kraftvärmeprod!$B$1:$AJ$1,0),FALSE)/1,0)-IFERROR(VLOOKUP($B451,'Slutlig allokering kvv'!$B$2:$AJ$550,MATCH(H$4,'Slutlig allokering kvv'!$B$1:$AJ$1,0),FALSE)/1,0)</f>
        <v>0</v>
      </c>
      <c r="I451">
        <f>IFERROR(VLOOKUP($B451,Kraftvärmeprod!$B$1:$AJ$550,MATCH(I$4,Kraftvärmeprod!$B$1:$AJ$1,0),FALSE)/1,0)-IFERROR(VLOOKUP($B451,'Slutlig allokering kvv'!$B$2:$AJ$550,MATCH(I$4,'Slutlig allokering kvv'!$B$1:$AJ$1,0),FALSE)/1,0)</f>
        <v>1.1994200000000002</v>
      </c>
      <c r="J451">
        <f>IFERROR(VLOOKUP($B451,Kraftvärmeprod!$B$1:$AJ$550,MATCH(J$4,Kraftvärmeprod!$B$1:$AJ$1,0),FALSE)/1,0)-IFERROR(VLOOKUP($B451,'Slutlig allokering kvv'!$B$2:$AJ$550,MATCH(J$4,'Slutlig allokering kvv'!$B$1:$AJ$1,0),FALSE)/1,0)</f>
        <v>0</v>
      </c>
      <c r="K451">
        <f>IFERROR(VLOOKUP($B451,Kraftvärmeprod!$B$1:$AJ$550,MATCH(K$4,Kraftvärmeprod!$B$1:$AJ$1,0),FALSE)/1,0)-IFERROR(VLOOKUP($B451,'Slutlig allokering kvv'!$B$2:$AJ$550,MATCH(K$4,'Slutlig allokering kvv'!$B$1:$AJ$1,0),FALSE)/1,0)</f>
        <v>0</v>
      </c>
      <c r="L451">
        <f>IFERROR(VLOOKUP($B451,Kraftvärmeprod!$B$1:$AJ$550,MATCH(L$4,Kraftvärmeprod!$B$1:$AJ$1,0),FALSE)/1,0)-IFERROR(VLOOKUP($B451,'Slutlig allokering kvv'!$B$2:$AJ$550,MATCH(L$4,'Slutlig allokering kvv'!$B$1:$AJ$1,0),FALSE)/1,0)</f>
        <v>0</v>
      </c>
      <c r="M451">
        <f>IFERROR(VLOOKUP($B451,Kraftvärmeprod!$B$1:$AJ$550,MATCH(M$4,Kraftvärmeprod!$B$1:$AJ$1,0),FALSE)/1,0)-IFERROR(VLOOKUP($B451,'Slutlig allokering kvv'!$B$2:$AJ$550,MATCH(M$4,'Slutlig allokering kvv'!$B$1:$AJ$1,0),FALSE)/1,0)</f>
        <v>0</v>
      </c>
      <c r="N451">
        <f>IFERROR(VLOOKUP($B451,Kraftvärmeprod!$B$1:$AJ$550,MATCH(N$4,Kraftvärmeprod!$B$1:$AJ$1,0),FALSE)/1,0)-IFERROR(VLOOKUP($B451,'Slutlig allokering kvv'!$B$2:$AJ$550,MATCH(N$4,'Slutlig allokering kvv'!$B$1:$AJ$1,0),FALSE)/1,0)</f>
        <v>0</v>
      </c>
      <c r="O451">
        <f>IFERROR(VLOOKUP($B451,Kraftvärmeprod!$B$1:$AJ$550,MATCH(O$4,Kraftvärmeprod!$B$1:$AJ$1,0),FALSE)/1,0)-IFERROR(VLOOKUP($B451,'Slutlig allokering kvv'!$B$2:$AJ$550,MATCH(O$4,'Slutlig allokering kvv'!$B$1:$AJ$1,0),FALSE)/1,0)</f>
        <v>0</v>
      </c>
      <c r="P451">
        <f>IFERROR(VLOOKUP($B451,Kraftvärmeprod!$B$1:$AJ$550,MATCH(P$4,Kraftvärmeprod!$B$1:$AJ$1,0),FALSE)/1,0)-IFERROR(VLOOKUP($B451,'Slutlig allokering kvv'!$B$2:$AJ$550,MATCH(P$4,'Slutlig allokering kvv'!$B$1:$AJ$1,0),FALSE)/1,0)</f>
        <v>0</v>
      </c>
      <c r="Q451">
        <f>IFERROR(VLOOKUP($B451,Kraftvärmeprod!$B$1:$AJ$550,MATCH(Q$4,Kraftvärmeprod!$B$1:$AJ$1,0),FALSE)/1,0)-IFERROR(VLOOKUP($B451,'Slutlig allokering kvv'!$B$2:$AJ$550,MATCH(Q$4,'Slutlig allokering kvv'!$B$1:$AJ$1,0),FALSE)/1,0)</f>
        <v>0</v>
      </c>
      <c r="R451">
        <f>IFERROR(VLOOKUP($B451,Kraftvärmeprod!$B$1:$AJ$550,MATCH(R$4,Kraftvärmeprod!$B$1:$AJ$1,0),FALSE)/1,0)-IFERROR(VLOOKUP($B451,'Slutlig allokering kvv'!$B$2:$AJ$550,MATCH(R$4,'Slutlig allokering kvv'!$B$1:$AJ$1,0),FALSE)/1,0)</f>
        <v>0</v>
      </c>
      <c r="S451">
        <f>IFERROR(VLOOKUP($B451,Kraftvärmeprod!$B$1:$AJ$550,MATCH(S$4,Kraftvärmeprod!$B$1:$AJ$1,0),FALSE)/1,0)-IFERROR(VLOOKUP($B451,'Slutlig allokering kvv'!$B$2:$AJ$550,MATCH(S$4,'Slutlig allokering kvv'!$B$1:$AJ$1,0),FALSE)/1,0)</f>
        <v>169.99999999999997</v>
      </c>
      <c r="T451">
        <f>IFERROR(VLOOKUP($B451,Kraftvärmeprod!$B$1:$AJ$550,MATCH(T$4,Kraftvärmeprod!$B$1:$AJ$1,0),FALSE)/1,0)-IFERROR(VLOOKUP($B451,'Slutlig allokering kvv'!$B$2:$AJ$550,MATCH(T$4,'Slutlig allokering kvv'!$B$1:$AJ$1,0),FALSE)/1,0)</f>
        <v>0</v>
      </c>
      <c r="U451">
        <f>IFERROR(VLOOKUP($B451,Kraftvärmeprod!$B$1:$AJ$550,MATCH(U$4,Kraftvärmeprod!$B$1:$AJ$1,0),FALSE)/1,0)-IFERROR(VLOOKUP($B451,'Slutlig allokering kvv'!$B$2:$AJ$550,MATCH(U$4,'Slutlig allokering kvv'!$B$1:$AJ$1,0),FALSE)/1,0)</f>
        <v>0</v>
      </c>
      <c r="V451">
        <f>IFERROR(VLOOKUP($B451,Kraftvärmeprod!$B$1:$AJ$550,MATCH(V$4,Kraftvärmeprod!$B$1:$AJ$1,0),FALSE)/1,0)-IFERROR(VLOOKUP($B451,'Slutlig allokering kvv'!$B$2:$AJ$550,MATCH(V$4,'Slutlig allokering kvv'!$B$1:$AJ$1,0),FALSE)/1,0)</f>
        <v>0</v>
      </c>
      <c r="W451">
        <f>IFERROR(VLOOKUP($B451,Kraftvärmeprod!$B$1:$AJ$550,MATCH(W$4,Kraftvärmeprod!$B$1:$AJ$1,0),FALSE)/1,0)-IFERROR(VLOOKUP($B451,'Slutlig allokering kvv'!$B$2:$AJ$550,MATCH(W$4,'Slutlig allokering kvv'!$B$1:$AJ$1,0),FALSE)/1,0)</f>
        <v>0</v>
      </c>
      <c r="X451">
        <f>IFERROR(VLOOKUP($B451,Kraftvärmeprod!$B$1:$AJ$550,MATCH(X$4,Kraftvärmeprod!$B$1:$AJ$1,0),FALSE)/1,0)-IFERROR(VLOOKUP($B451,'Slutlig allokering kvv'!$B$2:$AJ$550,MATCH(X$4,'Slutlig allokering kvv'!$B$1:$AJ$1,0),FALSE)/1,0)</f>
        <v>0</v>
      </c>
      <c r="Y451">
        <f>IFERROR(VLOOKUP($B451,Kraftvärmeprod!$B$1:$AJ$550,MATCH(Y$4,Kraftvärmeprod!$B$1:$AJ$1,0),FALSE)/1,0)-IFERROR(VLOOKUP($B451,'Slutlig allokering kvv'!$B$2:$AJ$550,MATCH(Y$4,'Slutlig allokering kvv'!$B$1:$AJ$1,0),FALSE)/1,0)</f>
        <v>0</v>
      </c>
      <c r="Z451">
        <f>IFERROR(VLOOKUP($B451,Kraftvärmeprod!$B$1:$AJ$550,MATCH(Z$4,Kraftvärmeprod!$B$1:$AJ$1,0),FALSE)/1,0)-IFERROR(VLOOKUP($B451,'Slutlig allokering kvv'!$B$2:$AJ$550,MATCH(Z$4,'Slutlig allokering kvv'!$B$1:$AJ$1,0),FALSE)/1,0)</f>
        <v>0</v>
      </c>
      <c r="AA451">
        <f>IFERROR(VLOOKUP($B451,Kraftvärmeprod!$B$1:$AJ$550,MATCH(AA$4,Kraftvärmeprod!$B$1:$AJ$1,0),FALSE)/1,0)-IFERROR(VLOOKUP($B451,'Slutlig allokering kvv'!$B$2:$AJ$550,MATCH(AA$4,'Slutlig allokering kvv'!$B$1:$AJ$1,0),FALSE)/1,0)</f>
        <v>335.99999999999994</v>
      </c>
      <c r="AB451">
        <f>IFERROR(VLOOKUP($B451,Kraftvärmeprod!$B$1:$AJ$550,MATCH(AB$4,Kraftvärmeprod!$B$1:$AJ$1,0),FALSE)/1,0)-IFERROR(VLOOKUP($B451,'Slutlig allokering kvv'!$B$2:$AJ$550,MATCH(AB$4,'Slutlig allokering kvv'!$B$1:$AJ$1,0),FALSE)/1,0)</f>
        <v>0</v>
      </c>
      <c r="AC451">
        <f>IFERROR(VLOOKUP($B451,Kraftvärmeprod!$B$1:$AJ$550,MATCH(AC$4,Kraftvärmeprod!$B$1:$AJ$1,0),FALSE)/1,0)-IFERROR(VLOOKUP($B451,'Slutlig allokering kvv'!$B$2:$AJ$550,MATCH(AC$4,'Slutlig allokering kvv'!$B$1:$AJ$1,0),FALSE)/1,0)</f>
        <v>0</v>
      </c>
      <c r="AD451">
        <f>IFERROR(VLOOKUP($B451,Miljö!$B$1:$E$471,MATCH("Hjälpel kraftvärme (GWh)",Miljö!$B$1:$E$1,0),FALSE)/1,0)-IFERROR(VLOOKUP($B451,'Slutlig allokering kvv'!$B$2:$AJ$550,MATCH(AD$4,'Slutlig allokering kvv'!$B$1:$AJ$1,0),FALSE)/1,0)</f>
        <v>18.121400000000001</v>
      </c>
      <c r="AH451">
        <f t="shared" si="12"/>
        <v>507.93541999999991</v>
      </c>
      <c r="AJ451">
        <f>IFERROR(VLOOKUP($B451,'Slutlig allokering kvv'!$B$2:$AX$550,MATCH("Summa slutlig allokerad tillförd energi (utan hjälpel och rökgaskondensering):",'Slutlig allokering kvv'!$B$1:$AX$1,0),FALSE)/1,"")</f>
        <v>417.62958000000003</v>
      </c>
      <c r="AL451" s="195">
        <f>IFERROR(1-VLOOKUP($B451,'Slutlig allokering kvv'!$B$2:$AX$550,MATCH("Andel av bränsle i kvv som allokerats till värme, exklusive rökgaskondensering och hjälpel",'Slutlig allokering kvv'!$B$1:$AX$1,0),FALSE),"")</f>
        <v>0.54878416966933696</v>
      </c>
      <c r="AN451" s="195">
        <f t="shared" si="13"/>
        <v>0.54878416966933707</v>
      </c>
    </row>
    <row r="452" spans="1:40" x14ac:dyDescent="0.25">
      <c r="A452" s="2" t="s">
        <v>650</v>
      </c>
      <c r="B452" s="2" t="s">
        <v>652</v>
      </c>
      <c r="C452" t="str">
        <f>IFERROR(VLOOKUP($B452,Kraftvärmeprod!$B$1:$AH$479,MATCH(C$4,Kraftvärmeprod!$B$1:$AG$1,0),FALSE)/1,"")</f>
        <v/>
      </c>
      <c r="D452" t="str">
        <f>IFERROR(VLOOKUP($B452,Kraftvärmeprod!$B$1:$AH$479,MATCH(D$4,Kraftvärmeprod!$B$1:$AG$1,0),FALSE)/1,"")</f>
        <v/>
      </c>
      <c r="F452">
        <f>IFERROR(VLOOKUP($B452,Kraftvärmeprod!$B$1:$AJ$550,MATCH(F$4,Kraftvärmeprod!$B$1:$AJ$1,0),FALSE)/1,0)-IFERROR(VLOOKUP($B452,'Slutlig allokering kvv'!$B$2:$AJ$550,MATCH(F$4,'Slutlig allokering kvv'!$B$1:$AJ$1,0),FALSE)/1,0)</f>
        <v>0</v>
      </c>
      <c r="G452">
        <f>IFERROR(VLOOKUP($B452,Kraftvärmeprod!$B$1:$AJ$550,MATCH(G$4,Kraftvärmeprod!$B$1:$AJ$1,0),FALSE)/1,0)-IFERROR(VLOOKUP($B452,'Slutlig allokering kvv'!$B$2:$AJ$550,MATCH(G$4,'Slutlig allokering kvv'!$B$1:$AJ$1,0),FALSE)/1,0)</f>
        <v>0</v>
      </c>
      <c r="H452">
        <f>IFERROR(VLOOKUP($B452,Kraftvärmeprod!$B$1:$AJ$550,MATCH(H$4,Kraftvärmeprod!$B$1:$AJ$1,0),FALSE)/1,0)-IFERROR(VLOOKUP($B452,'Slutlig allokering kvv'!$B$2:$AJ$550,MATCH(H$4,'Slutlig allokering kvv'!$B$1:$AJ$1,0),FALSE)/1,0)</f>
        <v>0</v>
      </c>
      <c r="I452">
        <f>IFERROR(VLOOKUP($B452,Kraftvärmeprod!$B$1:$AJ$550,MATCH(I$4,Kraftvärmeprod!$B$1:$AJ$1,0),FALSE)/1,0)-IFERROR(VLOOKUP($B452,'Slutlig allokering kvv'!$B$2:$AJ$550,MATCH(I$4,'Slutlig allokering kvv'!$B$1:$AJ$1,0),FALSE)/1,0)</f>
        <v>0</v>
      </c>
      <c r="J452">
        <f>IFERROR(VLOOKUP($B452,Kraftvärmeprod!$B$1:$AJ$550,MATCH(J$4,Kraftvärmeprod!$B$1:$AJ$1,0),FALSE)/1,0)-IFERROR(VLOOKUP($B452,'Slutlig allokering kvv'!$B$2:$AJ$550,MATCH(J$4,'Slutlig allokering kvv'!$B$1:$AJ$1,0),FALSE)/1,0)</f>
        <v>0</v>
      </c>
      <c r="K452">
        <f>IFERROR(VLOOKUP($B452,Kraftvärmeprod!$B$1:$AJ$550,MATCH(K$4,Kraftvärmeprod!$B$1:$AJ$1,0),FALSE)/1,0)-IFERROR(VLOOKUP($B452,'Slutlig allokering kvv'!$B$2:$AJ$550,MATCH(K$4,'Slutlig allokering kvv'!$B$1:$AJ$1,0),FALSE)/1,0)</f>
        <v>0</v>
      </c>
      <c r="L452">
        <f>IFERROR(VLOOKUP($B452,Kraftvärmeprod!$B$1:$AJ$550,MATCH(L$4,Kraftvärmeprod!$B$1:$AJ$1,0),FALSE)/1,0)-IFERROR(VLOOKUP($B452,'Slutlig allokering kvv'!$B$2:$AJ$550,MATCH(L$4,'Slutlig allokering kvv'!$B$1:$AJ$1,0),FALSE)/1,0)</f>
        <v>0</v>
      </c>
      <c r="M452">
        <f>IFERROR(VLOOKUP($B452,Kraftvärmeprod!$B$1:$AJ$550,MATCH(M$4,Kraftvärmeprod!$B$1:$AJ$1,0),FALSE)/1,0)-IFERROR(VLOOKUP($B452,'Slutlig allokering kvv'!$B$2:$AJ$550,MATCH(M$4,'Slutlig allokering kvv'!$B$1:$AJ$1,0),FALSE)/1,0)</f>
        <v>0</v>
      </c>
      <c r="N452">
        <f>IFERROR(VLOOKUP($B452,Kraftvärmeprod!$B$1:$AJ$550,MATCH(N$4,Kraftvärmeprod!$B$1:$AJ$1,0),FALSE)/1,0)-IFERROR(VLOOKUP($B452,'Slutlig allokering kvv'!$B$2:$AJ$550,MATCH(N$4,'Slutlig allokering kvv'!$B$1:$AJ$1,0),FALSE)/1,0)</f>
        <v>0</v>
      </c>
      <c r="O452">
        <f>IFERROR(VLOOKUP($B452,Kraftvärmeprod!$B$1:$AJ$550,MATCH(O$4,Kraftvärmeprod!$B$1:$AJ$1,0),FALSE)/1,0)-IFERROR(VLOOKUP($B452,'Slutlig allokering kvv'!$B$2:$AJ$550,MATCH(O$4,'Slutlig allokering kvv'!$B$1:$AJ$1,0),FALSE)/1,0)</f>
        <v>0</v>
      </c>
      <c r="P452">
        <f>IFERROR(VLOOKUP($B452,Kraftvärmeprod!$B$1:$AJ$550,MATCH(P$4,Kraftvärmeprod!$B$1:$AJ$1,0),FALSE)/1,0)-IFERROR(VLOOKUP($B452,'Slutlig allokering kvv'!$B$2:$AJ$550,MATCH(P$4,'Slutlig allokering kvv'!$B$1:$AJ$1,0),FALSE)/1,0)</f>
        <v>0</v>
      </c>
      <c r="Q452">
        <f>IFERROR(VLOOKUP($B452,Kraftvärmeprod!$B$1:$AJ$550,MATCH(Q$4,Kraftvärmeprod!$B$1:$AJ$1,0),FALSE)/1,0)-IFERROR(VLOOKUP($B452,'Slutlig allokering kvv'!$B$2:$AJ$550,MATCH(Q$4,'Slutlig allokering kvv'!$B$1:$AJ$1,0),FALSE)/1,0)</f>
        <v>0</v>
      </c>
      <c r="R452">
        <f>IFERROR(VLOOKUP($B452,Kraftvärmeprod!$B$1:$AJ$550,MATCH(R$4,Kraftvärmeprod!$B$1:$AJ$1,0),FALSE)/1,0)-IFERROR(VLOOKUP($B452,'Slutlig allokering kvv'!$B$2:$AJ$550,MATCH(R$4,'Slutlig allokering kvv'!$B$1:$AJ$1,0),FALSE)/1,0)</f>
        <v>0</v>
      </c>
      <c r="S452">
        <f>IFERROR(VLOOKUP($B452,Kraftvärmeprod!$B$1:$AJ$550,MATCH(S$4,Kraftvärmeprod!$B$1:$AJ$1,0),FALSE)/1,0)-IFERROR(VLOOKUP($B452,'Slutlig allokering kvv'!$B$2:$AJ$550,MATCH(S$4,'Slutlig allokering kvv'!$B$1:$AJ$1,0),FALSE)/1,0)</f>
        <v>0</v>
      </c>
      <c r="T452">
        <f>IFERROR(VLOOKUP($B452,Kraftvärmeprod!$B$1:$AJ$550,MATCH(T$4,Kraftvärmeprod!$B$1:$AJ$1,0),FALSE)/1,0)-IFERROR(VLOOKUP($B452,'Slutlig allokering kvv'!$B$2:$AJ$550,MATCH(T$4,'Slutlig allokering kvv'!$B$1:$AJ$1,0),FALSE)/1,0)</f>
        <v>0</v>
      </c>
      <c r="U452">
        <f>IFERROR(VLOOKUP($B452,Kraftvärmeprod!$B$1:$AJ$550,MATCH(U$4,Kraftvärmeprod!$B$1:$AJ$1,0),FALSE)/1,0)-IFERROR(VLOOKUP($B452,'Slutlig allokering kvv'!$B$2:$AJ$550,MATCH(U$4,'Slutlig allokering kvv'!$B$1:$AJ$1,0),FALSE)/1,0)</f>
        <v>0</v>
      </c>
      <c r="V452">
        <f>IFERROR(VLOOKUP($B452,Kraftvärmeprod!$B$1:$AJ$550,MATCH(V$4,Kraftvärmeprod!$B$1:$AJ$1,0),FALSE)/1,0)-IFERROR(VLOOKUP($B452,'Slutlig allokering kvv'!$B$2:$AJ$550,MATCH(V$4,'Slutlig allokering kvv'!$B$1:$AJ$1,0),FALSE)/1,0)</f>
        <v>0</v>
      </c>
      <c r="W452">
        <f>IFERROR(VLOOKUP($B452,Kraftvärmeprod!$B$1:$AJ$550,MATCH(W$4,Kraftvärmeprod!$B$1:$AJ$1,0),FALSE)/1,0)-IFERROR(VLOOKUP($B452,'Slutlig allokering kvv'!$B$2:$AJ$550,MATCH(W$4,'Slutlig allokering kvv'!$B$1:$AJ$1,0),FALSE)/1,0)</f>
        <v>0</v>
      </c>
      <c r="X452">
        <f>IFERROR(VLOOKUP($B452,Kraftvärmeprod!$B$1:$AJ$550,MATCH(X$4,Kraftvärmeprod!$B$1:$AJ$1,0),FALSE)/1,0)-IFERROR(VLOOKUP($B452,'Slutlig allokering kvv'!$B$2:$AJ$550,MATCH(X$4,'Slutlig allokering kvv'!$B$1:$AJ$1,0),FALSE)/1,0)</f>
        <v>0</v>
      </c>
      <c r="Y452">
        <f>IFERROR(VLOOKUP($B452,Kraftvärmeprod!$B$1:$AJ$550,MATCH(Y$4,Kraftvärmeprod!$B$1:$AJ$1,0),FALSE)/1,0)-IFERROR(VLOOKUP($B452,'Slutlig allokering kvv'!$B$2:$AJ$550,MATCH(Y$4,'Slutlig allokering kvv'!$B$1:$AJ$1,0),FALSE)/1,0)</f>
        <v>0</v>
      </c>
      <c r="Z452">
        <f>IFERROR(VLOOKUP($B452,Kraftvärmeprod!$B$1:$AJ$550,MATCH(Z$4,Kraftvärmeprod!$B$1:$AJ$1,0),FALSE)/1,0)-IFERROR(VLOOKUP($B452,'Slutlig allokering kvv'!$B$2:$AJ$550,MATCH(Z$4,'Slutlig allokering kvv'!$B$1:$AJ$1,0),FALSE)/1,0)</f>
        <v>0</v>
      </c>
      <c r="AA452">
        <f>IFERROR(VLOOKUP($B452,Kraftvärmeprod!$B$1:$AJ$550,MATCH(AA$4,Kraftvärmeprod!$B$1:$AJ$1,0),FALSE)/1,0)-IFERROR(VLOOKUP($B452,'Slutlig allokering kvv'!$B$2:$AJ$550,MATCH(AA$4,'Slutlig allokering kvv'!$B$1:$AJ$1,0),FALSE)/1,0)</f>
        <v>0</v>
      </c>
      <c r="AB452">
        <f>IFERROR(VLOOKUP($B452,Kraftvärmeprod!$B$1:$AJ$550,MATCH(AB$4,Kraftvärmeprod!$B$1:$AJ$1,0),FALSE)/1,0)-IFERROR(VLOOKUP($B452,'Slutlig allokering kvv'!$B$2:$AJ$550,MATCH(AB$4,'Slutlig allokering kvv'!$B$1:$AJ$1,0),FALSE)/1,0)</f>
        <v>0</v>
      </c>
      <c r="AC452">
        <f>IFERROR(VLOOKUP($B452,Kraftvärmeprod!$B$1:$AJ$550,MATCH(AC$4,Kraftvärmeprod!$B$1:$AJ$1,0),FALSE)/1,0)-IFERROR(VLOOKUP($B452,'Slutlig allokering kvv'!$B$2:$AJ$550,MATCH(AC$4,'Slutlig allokering kvv'!$B$1:$AJ$1,0),FALSE)/1,0)</f>
        <v>0</v>
      </c>
      <c r="AD452">
        <f>IFERROR(VLOOKUP($B452,Miljö!$B$1:$E$471,MATCH("Hjälpel kraftvärme (GWh)",Miljö!$B$1:$E$1,0),FALSE)/1,0)-IFERROR(VLOOKUP($B452,'Slutlig allokering kvv'!$B$2:$AJ$550,MATCH(AD$4,'Slutlig allokering kvv'!$B$1:$AJ$1,0),FALSE)/1,0)</f>
        <v>0</v>
      </c>
      <c r="AH452">
        <f t="shared" si="12"/>
        <v>0</v>
      </c>
      <c r="AJ452">
        <f>IFERROR(VLOOKUP($B452,'Slutlig allokering kvv'!$B$2:$AX$550,MATCH("Summa slutlig allokerad tillförd energi (utan hjälpel och rökgaskondensering):",'Slutlig allokering kvv'!$B$1:$AX$1,0),FALSE)/1,"")</f>
        <v>0</v>
      </c>
      <c r="AL452" s="195" t="str">
        <f>IFERROR(1-VLOOKUP($B452,'Slutlig allokering kvv'!$B$2:$AX$550,MATCH("Andel av bränsle i kvv som allokerats till värme, exklusive rökgaskondensering och hjälpel",'Slutlig allokering kvv'!$B$1:$AX$1,0),FALSE),"")</f>
        <v/>
      </c>
      <c r="AN452" s="195" t="str">
        <f t="shared" si="13"/>
        <v/>
      </c>
    </row>
    <row r="453" spans="1:40" x14ac:dyDescent="0.25">
      <c r="A453" s="2" t="s">
        <v>650</v>
      </c>
      <c r="B453" s="2" t="s">
        <v>653</v>
      </c>
      <c r="C453" t="str">
        <f>IFERROR(VLOOKUP($B453,Kraftvärmeprod!$B$1:$AH$479,MATCH(C$4,Kraftvärmeprod!$B$1:$AG$1,0),FALSE)/1,"")</f>
        <v/>
      </c>
      <c r="D453" t="str">
        <f>IFERROR(VLOOKUP($B453,Kraftvärmeprod!$B$1:$AH$479,MATCH(D$4,Kraftvärmeprod!$B$1:$AG$1,0),FALSE)/1,"")</f>
        <v/>
      </c>
      <c r="F453">
        <f>IFERROR(VLOOKUP($B453,Kraftvärmeprod!$B$1:$AJ$550,MATCH(F$4,Kraftvärmeprod!$B$1:$AJ$1,0),FALSE)/1,0)-IFERROR(VLOOKUP($B453,'Slutlig allokering kvv'!$B$2:$AJ$550,MATCH(F$4,'Slutlig allokering kvv'!$B$1:$AJ$1,0),FALSE)/1,0)</f>
        <v>0</v>
      </c>
      <c r="G453">
        <f>IFERROR(VLOOKUP($B453,Kraftvärmeprod!$B$1:$AJ$550,MATCH(G$4,Kraftvärmeprod!$B$1:$AJ$1,0),FALSE)/1,0)-IFERROR(VLOOKUP($B453,'Slutlig allokering kvv'!$B$2:$AJ$550,MATCH(G$4,'Slutlig allokering kvv'!$B$1:$AJ$1,0),FALSE)/1,0)</f>
        <v>0</v>
      </c>
      <c r="H453">
        <f>IFERROR(VLOOKUP($B453,Kraftvärmeprod!$B$1:$AJ$550,MATCH(H$4,Kraftvärmeprod!$B$1:$AJ$1,0),FALSE)/1,0)-IFERROR(VLOOKUP($B453,'Slutlig allokering kvv'!$B$2:$AJ$550,MATCH(H$4,'Slutlig allokering kvv'!$B$1:$AJ$1,0),FALSE)/1,0)</f>
        <v>0</v>
      </c>
      <c r="I453">
        <f>IFERROR(VLOOKUP($B453,Kraftvärmeprod!$B$1:$AJ$550,MATCH(I$4,Kraftvärmeprod!$B$1:$AJ$1,0),FALSE)/1,0)-IFERROR(VLOOKUP($B453,'Slutlig allokering kvv'!$B$2:$AJ$550,MATCH(I$4,'Slutlig allokering kvv'!$B$1:$AJ$1,0),FALSE)/1,0)</f>
        <v>0</v>
      </c>
      <c r="J453">
        <f>IFERROR(VLOOKUP($B453,Kraftvärmeprod!$B$1:$AJ$550,MATCH(J$4,Kraftvärmeprod!$B$1:$AJ$1,0),FALSE)/1,0)-IFERROR(VLOOKUP($B453,'Slutlig allokering kvv'!$B$2:$AJ$550,MATCH(J$4,'Slutlig allokering kvv'!$B$1:$AJ$1,0),FALSE)/1,0)</f>
        <v>0</v>
      </c>
      <c r="K453">
        <f>IFERROR(VLOOKUP($B453,Kraftvärmeprod!$B$1:$AJ$550,MATCH(K$4,Kraftvärmeprod!$B$1:$AJ$1,0),FALSE)/1,0)-IFERROR(VLOOKUP($B453,'Slutlig allokering kvv'!$B$2:$AJ$550,MATCH(K$4,'Slutlig allokering kvv'!$B$1:$AJ$1,0),FALSE)/1,0)</f>
        <v>0</v>
      </c>
      <c r="L453">
        <f>IFERROR(VLOOKUP($B453,Kraftvärmeprod!$B$1:$AJ$550,MATCH(L$4,Kraftvärmeprod!$B$1:$AJ$1,0),FALSE)/1,0)-IFERROR(VLOOKUP($B453,'Slutlig allokering kvv'!$B$2:$AJ$550,MATCH(L$4,'Slutlig allokering kvv'!$B$1:$AJ$1,0),FALSE)/1,0)</f>
        <v>0</v>
      </c>
      <c r="M453">
        <f>IFERROR(VLOOKUP($B453,Kraftvärmeprod!$B$1:$AJ$550,MATCH(M$4,Kraftvärmeprod!$B$1:$AJ$1,0),FALSE)/1,0)-IFERROR(VLOOKUP($B453,'Slutlig allokering kvv'!$B$2:$AJ$550,MATCH(M$4,'Slutlig allokering kvv'!$B$1:$AJ$1,0),FALSE)/1,0)</f>
        <v>0</v>
      </c>
      <c r="N453">
        <f>IFERROR(VLOOKUP($B453,Kraftvärmeprod!$B$1:$AJ$550,MATCH(N$4,Kraftvärmeprod!$B$1:$AJ$1,0),FALSE)/1,0)-IFERROR(VLOOKUP($B453,'Slutlig allokering kvv'!$B$2:$AJ$550,MATCH(N$4,'Slutlig allokering kvv'!$B$1:$AJ$1,0),FALSE)/1,0)</f>
        <v>0</v>
      </c>
      <c r="O453">
        <f>IFERROR(VLOOKUP($B453,Kraftvärmeprod!$B$1:$AJ$550,MATCH(O$4,Kraftvärmeprod!$B$1:$AJ$1,0),FALSE)/1,0)-IFERROR(VLOOKUP($B453,'Slutlig allokering kvv'!$B$2:$AJ$550,MATCH(O$4,'Slutlig allokering kvv'!$B$1:$AJ$1,0),FALSE)/1,0)</f>
        <v>0</v>
      </c>
      <c r="P453">
        <f>IFERROR(VLOOKUP($B453,Kraftvärmeprod!$B$1:$AJ$550,MATCH(P$4,Kraftvärmeprod!$B$1:$AJ$1,0),FALSE)/1,0)-IFERROR(VLOOKUP($B453,'Slutlig allokering kvv'!$B$2:$AJ$550,MATCH(P$4,'Slutlig allokering kvv'!$B$1:$AJ$1,0),FALSE)/1,0)</f>
        <v>0</v>
      </c>
      <c r="Q453">
        <f>IFERROR(VLOOKUP($B453,Kraftvärmeprod!$B$1:$AJ$550,MATCH(Q$4,Kraftvärmeprod!$B$1:$AJ$1,0),FALSE)/1,0)-IFERROR(VLOOKUP($B453,'Slutlig allokering kvv'!$B$2:$AJ$550,MATCH(Q$4,'Slutlig allokering kvv'!$B$1:$AJ$1,0),FALSE)/1,0)</f>
        <v>0</v>
      </c>
      <c r="R453">
        <f>IFERROR(VLOOKUP($B453,Kraftvärmeprod!$B$1:$AJ$550,MATCH(R$4,Kraftvärmeprod!$B$1:$AJ$1,0),FALSE)/1,0)-IFERROR(VLOOKUP($B453,'Slutlig allokering kvv'!$B$2:$AJ$550,MATCH(R$4,'Slutlig allokering kvv'!$B$1:$AJ$1,0),FALSE)/1,0)</f>
        <v>0</v>
      </c>
      <c r="S453">
        <f>IFERROR(VLOOKUP($B453,Kraftvärmeprod!$B$1:$AJ$550,MATCH(S$4,Kraftvärmeprod!$B$1:$AJ$1,0),FALSE)/1,0)-IFERROR(VLOOKUP($B453,'Slutlig allokering kvv'!$B$2:$AJ$550,MATCH(S$4,'Slutlig allokering kvv'!$B$1:$AJ$1,0),FALSE)/1,0)</f>
        <v>0</v>
      </c>
      <c r="T453">
        <f>IFERROR(VLOOKUP($B453,Kraftvärmeprod!$B$1:$AJ$550,MATCH(T$4,Kraftvärmeprod!$B$1:$AJ$1,0),FALSE)/1,0)-IFERROR(VLOOKUP($B453,'Slutlig allokering kvv'!$B$2:$AJ$550,MATCH(T$4,'Slutlig allokering kvv'!$B$1:$AJ$1,0),FALSE)/1,0)</f>
        <v>0</v>
      </c>
      <c r="U453">
        <f>IFERROR(VLOOKUP($B453,Kraftvärmeprod!$B$1:$AJ$550,MATCH(U$4,Kraftvärmeprod!$B$1:$AJ$1,0),FALSE)/1,0)-IFERROR(VLOOKUP($B453,'Slutlig allokering kvv'!$B$2:$AJ$550,MATCH(U$4,'Slutlig allokering kvv'!$B$1:$AJ$1,0),FALSE)/1,0)</f>
        <v>0</v>
      </c>
      <c r="V453">
        <f>IFERROR(VLOOKUP($B453,Kraftvärmeprod!$B$1:$AJ$550,MATCH(V$4,Kraftvärmeprod!$B$1:$AJ$1,0),FALSE)/1,0)-IFERROR(VLOOKUP($B453,'Slutlig allokering kvv'!$B$2:$AJ$550,MATCH(V$4,'Slutlig allokering kvv'!$B$1:$AJ$1,0),FALSE)/1,0)</f>
        <v>0</v>
      </c>
      <c r="W453">
        <f>IFERROR(VLOOKUP($B453,Kraftvärmeprod!$B$1:$AJ$550,MATCH(W$4,Kraftvärmeprod!$B$1:$AJ$1,0),FALSE)/1,0)-IFERROR(VLOOKUP($B453,'Slutlig allokering kvv'!$B$2:$AJ$550,MATCH(W$4,'Slutlig allokering kvv'!$B$1:$AJ$1,0),FALSE)/1,0)</f>
        <v>0</v>
      </c>
      <c r="X453">
        <f>IFERROR(VLOOKUP($B453,Kraftvärmeprod!$B$1:$AJ$550,MATCH(X$4,Kraftvärmeprod!$B$1:$AJ$1,0),FALSE)/1,0)-IFERROR(VLOOKUP($B453,'Slutlig allokering kvv'!$B$2:$AJ$550,MATCH(X$4,'Slutlig allokering kvv'!$B$1:$AJ$1,0),FALSE)/1,0)</f>
        <v>0</v>
      </c>
      <c r="Y453">
        <f>IFERROR(VLOOKUP($B453,Kraftvärmeprod!$B$1:$AJ$550,MATCH(Y$4,Kraftvärmeprod!$B$1:$AJ$1,0),FALSE)/1,0)-IFERROR(VLOOKUP($B453,'Slutlig allokering kvv'!$B$2:$AJ$550,MATCH(Y$4,'Slutlig allokering kvv'!$B$1:$AJ$1,0),FALSE)/1,0)</f>
        <v>0</v>
      </c>
      <c r="Z453">
        <f>IFERROR(VLOOKUP($B453,Kraftvärmeprod!$B$1:$AJ$550,MATCH(Z$4,Kraftvärmeprod!$B$1:$AJ$1,0),FALSE)/1,0)-IFERROR(VLOOKUP($B453,'Slutlig allokering kvv'!$B$2:$AJ$550,MATCH(Z$4,'Slutlig allokering kvv'!$B$1:$AJ$1,0),FALSE)/1,0)</f>
        <v>0</v>
      </c>
      <c r="AA453">
        <f>IFERROR(VLOOKUP($B453,Kraftvärmeprod!$B$1:$AJ$550,MATCH(AA$4,Kraftvärmeprod!$B$1:$AJ$1,0),FALSE)/1,0)-IFERROR(VLOOKUP($B453,'Slutlig allokering kvv'!$B$2:$AJ$550,MATCH(AA$4,'Slutlig allokering kvv'!$B$1:$AJ$1,0),FALSE)/1,0)</f>
        <v>0</v>
      </c>
      <c r="AB453">
        <f>IFERROR(VLOOKUP($B453,Kraftvärmeprod!$B$1:$AJ$550,MATCH(AB$4,Kraftvärmeprod!$B$1:$AJ$1,0),FALSE)/1,0)-IFERROR(VLOOKUP($B453,'Slutlig allokering kvv'!$B$2:$AJ$550,MATCH(AB$4,'Slutlig allokering kvv'!$B$1:$AJ$1,0),FALSE)/1,0)</f>
        <v>0</v>
      </c>
      <c r="AC453">
        <f>IFERROR(VLOOKUP($B453,Kraftvärmeprod!$B$1:$AJ$550,MATCH(AC$4,Kraftvärmeprod!$B$1:$AJ$1,0),FALSE)/1,0)-IFERROR(VLOOKUP($B453,'Slutlig allokering kvv'!$B$2:$AJ$550,MATCH(AC$4,'Slutlig allokering kvv'!$B$1:$AJ$1,0),FALSE)/1,0)</f>
        <v>0</v>
      </c>
      <c r="AD453">
        <f>IFERROR(VLOOKUP($B453,Miljö!$B$1:$E$471,MATCH("Hjälpel kraftvärme (GWh)",Miljö!$B$1:$E$1,0),FALSE)/1,0)-IFERROR(VLOOKUP($B453,'Slutlig allokering kvv'!$B$2:$AJ$550,MATCH(AD$4,'Slutlig allokering kvv'!$B$1:$AJ$1,0),FALSE)/1,0)</f>
        <v>0</v>
      </c>
      <c r="AH453">
        <f t="shared" si="12"/>
        <v>0</v>
      </c>
      <c r="AJ453">
        <f>IFERROR(VLOOKUP($B453,'Slutlig allokering kvv'!$B$2:$AX$550,MATCH("Summa slutlig allokerad tillförd energi (utan hjälpel och rökgaskondensering):",'Slutlig allokering kvv'!$B$1:$AX$1,0),FALSE)/1,"")</f>
        <v>0</v>
      </c>
      <c r="AL453" s="195" t="str">
        <f>IFERROR(1-VLOOKUP($B453,'Slutlig allokering kvv'!$B$2:$AX$550,MATCH("Andel av bränsle i kvv som allokerats till värme, exklusive rökgaskondensering och hjälpel",'Slutlig allokering kvv'!$B$1:$AX$1,0),FALSE),"")</f>
        <v/>
      </c>
      <c r="AN453" s="195" t="str">
        <f t="shared" si="13"/>
        <v/>
      </c>
    </row>
    <row r="454" spans="1:40" x14ac:dyDescent="0.25">
      <c r="A454" s="2" t="s">
        <v>650</v>
      </c>
      <c r="B454" s="2" t="s">
        <v>654</v>
      </c>
      <c r="C454" t="str">
        <f>IFERROR(VLOOKUP($B454,Kraftvärmeprod!$B$1:$AH$479,MATCH(C$4,Kraftvärmeprod!$B$1:$AG$1,0),FALSE)/1,"")</f>
        <v/>
      </c>
      <c r="D454" t="str">
        <f>IFERROR(VLOOKUP($B454,Kraftvärmeprod!$B$1:$AH$479,MATCH(D$4,Kraftvärmeprod!$B$1:$AG$1,0),FALSE)/1,"")</f>
        <v/>
      </c>
      <c r="F454">
        <f>IFERROR(VLOOKUP($B454,Kraftvärmeprod!$B$1:$AJ$550,MATCH(F$4,Kraftvärmeprod!$B$1:$AJ$1,0),FALSE)/1,0)-IFERROR(VLOOKUP($B454,'Slutlig allokering kvv'!$B$2:$AJ$550,MATCH(F$4,'Slutlig allokering kvv'!$B$1:$AJ$1,0),FALSE)/1,0)</f>
        <v>0</v>
      </c>
      <c r="G454">
        <f>IFERROR(VLOOKUP($B454,Kraftvärmeprod!$B$1:$AJ$550,MATCH(G$4,Kraftvärmeprod!$B$1:$AJ$1,0),FALSE)/1,0)-IFERROR(VLOOKUP($B454,'Slutlig allokering kvv'!$B$2:$AJ$550,MATCH(G$4,'Slutlig allokering kvv'!$B$1:$AJ$1,0),FALSE)/1,0)</f>
        <v>0</v>
      </c>
      <c r="H454">
        <f>IFERROR(VLOOKUP($B454,Kraftvärmeprod!$B$1:$AJ$550,MATCH(H$4,Kraftvärmeprod!$B$1:$AJ$1,0),FALSE)/1,0)-IFERROR(VLOOKUP($B454,'Slutlig allokering kvv'!$B$2:$AJ$550,MATCH(H$4,'Slutlig allokering kvv'!$B$1:$AJ$1,0),FALSE)/1,0)</f>
        <v>0</v>
      </c>
      <c r="I454">
        <f>IFERROR(VLOOKUP($B454,Kraftvärmeprod!$B$1:$AJ$550,MATCH(I$4,Kraftvärmeprod!$B$1:$AJ$1,0),FALSE)/1,0)-IFERROR(VLOOKUP($B454,'Slutlig allokering kvv'!$B$2:$AJ$550,MATCH(I$4,'Slutlig allokering kvv'!$B$1:$AJ$1,0),FALSE)/1,0)</f>
        <v>0</v>
      </c>
      <c r="J454">
        <f>IFERROR(VLOOKUP($B454,Kraftvärmeprod!$B$1:$AJ$550,MATCH(J$4,Kraftvärmeprod!$B$1:$AJ$1,0),FALSE)/1,0)-IFERROR(VLOOKUP($B454,'Slutlig allokering kvv'!$B$2:$AJ$550,MATCH(J$4,'Slutlig allokering kvv'!$B$1:$AJ$1,0),FALSE)/1,0)</f>
        <v>0</v>
      </c>
      <c r="K454">
        <f>IFERROR(VLOOKUP($B454,Kraftvärmeprod!$B$1:$AJ$550,MATCH(K$4,Kraftvärmeprod!$B$1:$AJ$1,0),FALSE)/1,0)-IFERROR(VLOOKUP($B454,'Slutlig allokering kvv'!$B$2:$AJ$550,MATCH(K$4,'Slutlig allokering kvv'!$B$1:$AJ$1,0),FALSE)/1,0)</f>
        <v>0</v>
      </c>
      <c r="L454">
        <f>IFERROR(VLOOKUP($B454,Kraftvärmeprod!$B$1:$AJ$550,MATCH(L$4,Kraftvärmeprod!$B$1:$AJ$1,0),FALSE)/1,0)-IFERROR(VLOOKUP($B454,'Slutlig allokering kvv'!$B$2:$AJ$550,MATCH(L$4,'Slutlig allokering kvv'!$B$1:$AJ$1,0),FALSE)/1,0)</f>
        <v>0</v>
      </c>
      <c r="M454">
        <f>IFERROR(VLOOKUP($B454,Kraftvärmeprod!$B$1:$AJ$550,MATCH(M$4,Kraftvärmeprod!$B$1:$AJ$1,0),FALSE)/1,0)-IFERROR(VLOOKUP($B454,'Slutlig allokering kvv'!$B$2:$AJ$550,MATCH(M$4,'Slutlig allokering kvv'!$B$1:$AJ$1,0),FALSE)/1,0)</f>
        <v>0</v>
      </c>
      <c r="N454">
        <f>IFERROR(VLOOKUP($B454,Kraftvärmeprod!$B$1:$AJ$550,MATCH(N$4,Kraftvärmeprod!$B$1:$AJ$1,0),FALSE)/1,0)-IFERROR(VLOOKUP($B454,'Slutlig allokering kvv'!$B$2:$AJ$550,MATCH(N$4,'Slutlig allokering kvv'!$B$1:$AJ$1,0),FALSE)/1,0)</f>
        <v>0</v>
      </c>
      <c r="O454">
        <f>IFERROR(VLOOKUP($B454,Kraftvärmeprod!$B$1:$AJ$550,MATCH(O$4,Kraftvärmeprod!$B$1:$AJ$1,0),FALSE)/1,0)-IFERROR(VLOOKUP($B454,'Slutlig allokering kvv'!$B$2:$AJ$550,MATCH(O$4,'Slutlig allokering kvv'!$B$1:$AJ$1,0),FALSE)/1,0)</f>
        <v>0</v>
      </c>
      <c r="P454">
        <f>IFERROR(VLOOKUP($B454,Kraftvärmeprod!$B$1:$AJ$550,MATCH(P$4,Kraftvärmeprod!$B$1:$AJ$1,0),FALSE)/1,0)-IFERROR(VLOOKUP($B454,'Slutlig allokering kvv'!$B$2:$AJ$550,MATCH(P$4,'Slutlig allokering kvv'!$B$1:$AJ$1,0),FALSE)/1,0)</f>
        <v>0</v>
      </c>
      <c r="Q454">
        <f>IFERROR(VLOOKUP($B454,Kraftvärmeprod!$B$1:$AJ$550,MATCH(Q$4,Kraftvärmeprod!$B$1:$AJ$1,0),FALSE)/1,0)-IFERROR(VLOOKUP($B454,'Slutlig allokering kvv'!$B$2:$AJ$550,MATCH(Q$4,'Slutlig allokering kvv'!$B$1:$AJ$1,0),FALSE)/1,0)</f>
        <v>0</v>
      </c>
      <c r="R454">
        <f>IFERROR(VLOOKUP($B454,Kraftvärmeprod!$B$1:$AJ$550,MATCH(R$4,Kraftvärmeprod!$B$1:$AJ$1,0),FALSE)/1,0)-IFERROR(VLOOKUP($B454,'Slutlig allokering kvv'!$B$2:$AJ$550,MATCH(R$4,'Slutlig allokering kvv'!$B$1:$AJ$1,0),FALSE)/1,0)</f>
        <v>0</v>
      </c>
      <c r="S454">
        <f>IFERROR(VLOOKUP($B454,Kraftvärmeprod!$B$1:$AJ$550,MATCH(S$4,Kraftvärmeprod!$B$1:$AJ$1,0),FALSE)/1,0)-IFERROR(VLOOKUP($B454,'Slutlig allokering kvv'!$B$2:$AJ$550,MATCH(S$4,'Slutlig allokering kvv'!$B$1:$AJ$1,0),FALSE)/1,0)</f>
        <v>0</v>
      </c>
      <c r="T454">
        <f>IFERROR(VLOOKUP($B454,Kraftvärmeprod!$B$1:$AJ$550,MATCH(T$4,Kraftvärmeprod!$B$1:$AJ$1,0),FALSE)/1,0)-IFERROR(VLOOKUP($B454,'Slutlig allokering kvv'!$B$2:$AJ$550,MATCH(T$4,'Slutlig allokering kvv'!$B$1:$AJ$1,0),FALSE)/1,0)</f>
        <v>0</v>
      </c>
      <c r="U454">
        <f>IFERROR(VLOOKUP($B454,Kraftvärmeprod!$B$1:$AJ$550,MATCH(U$4,Kraftvärmeprod!$B$1:$AJ$1,0),FALSE)/1,0)-IFERROR(VLOOKUP($B454,'Slutlig allokering kvv'!$B$2:$AJ$550,MATCH(U$4,'Slutlig allokering kvv'!$B$1:$AJ$1,0),FALSE)/1,0)</f>
        <v>0</v>
      </c>
      <c r="V454">
        <f>IFERROR(VLOOKUP($B454,Kraftvärmeprod!$B$1:$AJ$550,MATCH(V$4,Kraftvärmeprod!$B$1:$AJ$1,0),FALSE)/1,0)-IFERROR(VLOOKUP($B454,'Slutlig allokering kvv'!$B$2:$AJ$550,MATCH(V$4,'Slutlig allokering kvv'!$B$1:$AJ$1,0),FALSE)/1,0)</f>
        <v>0</v>
      </c>
      <c r="W454">
        <f>IFERROR(VLOOKUP($B454,Kraftvärmeprod!$B$1:$AJ$550,MATCH(W$4,Kraftvärmeprod!$B$1:$AJ$1,0),FALSE)/1,0)-IFERROR(VLOOKUP($B454,'Slutlig allokering kvv'!$B$2:$AJ$550,MATCH(W$4,'Slutlig allokering kvv'!$B$1:$AJ$1,0),FALSE)/1,0)</f>
        <v>0</v>
      </c>
      <c r="X454">
        <f>IFERROR(VLOOKUP($B454,Kraftvärmeprod!$B$1:$AJ$550,MATCH(X$4,Kraftvärmeprod!$B$1:$AJ$1,0),FALSE)/1,0)-IFERROR(VLOOKUP($B454,'Slutlig allokering kvv'!$B$2:$AJ$550,MATCH(X$4,'Slutlig allokering kvv'!$B$1:$AJ$1,0),FALSE)/1,0)</f>
        <v>0</v>
      </c>
      <c r="Y454">
        <f>IFERROR(VLOOKUP($B454,Kraftvärmeprod!$B$1:$AJ$550,MATCH(Y$4,Kraftvärmeprod!$B$1:$AJ$1,0),FALSE)/1,0)-IFERROR(VLOOKUP($B454,'Slutlig allokering kvv'!$B$2:$AJ$550,MATCH(Y$4,'Slutlig allokering kvv'!$B$1:$AJ$1,0),FALSE)/1,0)</f>
        <v>0</v>
      </c>
      <c r="Z454">
        <f>IFERROR(VLOOKUP($B454,Kraftvärmeprod!$B$1:$AJ$550,MATCH(Z$4,Kraftvärmeprod!$B$1:$AJ$1,0),FALSE)/1,0)-IFERROR(VLOOKUP($B454,'Slutlig allokering kvv'!$B$2:$AJ$550,MATCH(Z$4,'Slutlig allokering kvv'!$B$1:$AJ$1,0),FALSE)/1,0)</f>
        <v>0</v>
      </c>
      <c r="AA454">
        <f>IFERROR(VLOOKUP($B454,Kraftvärmeprod!$B$1:$AJ$550,MATCH(AA$4,Kraftvärmeprod!$B$1:$AJ$1,0),FALSE)/1,0)-IFERROR(VLOOKUP($B454,'Slutlig allokering kvv'!$B$2:$AJ$550,MATCH(AA$4,'Slutlig allokering kvv'!$B$1:$AJ$1,0),FALSE)/1,0)</f>
        <v>0</v>
      </c>
      <c r="AB454">
        <f>IFERROR(VLOOKUP($B454,Kraftvärmeprod!$B$1:$AJ$550,MATCH(AB$4,Kraftvärmeprod!$B$1:$AJ$1,0),FALSE)/1,0)-IFERROR(VLOOKUP($B454,'Slutlig allokering kvv'!$B$2:$AJ$550,MATCH(AB$4,'Slutlig allokering kvv'!$B$1:$AJ$1,0),FALSE)/1,0)</f>
        <v>0</v>
      </c>
      <c r="AC454">
        <f>IFERROR(VLOOKUP($B454,Kraftvärmeprod!$B$1:$AJ$550,MATCH(AC$4,Kraftvärmeprod!$B$1:$AJ$1,0),FALSE)/1,0)-IFERROR(VLOOKUP($B454,'Slutlig allokering kvv'!$B$2:$AJ$550,MATCH(AC$4,'Slutlig allokering kvv'!$B$1:$AJ$1,0),FALSE)/1,0)</f>
        <v>0</v>
      </c>
      <c r="AD454">
        <f>IFERROR(VLOOKUP($B454,Miljö!$B$1:$E$471,MATCH("Hjälpel kraftvärme (GWh)",Miljö!$B$1:$E$1,0),FALSE)/1,0)-IFERROR(VLOOKUP($B454,'Slutlig allokering kvv'!$B$2:$AJ$550,MATCH(AD$4,'Slutlig allokering kvv'!$B$1:$AJ$1,0),FALSE)/1,0)</f>
        <v>0</v>
      </c>
      <c r="AH454">
        <f t="shared" ref="AH454:AH466" si="14">SUM(F454:AB454)</f>
        <v>0</v>
      </c>
      <c r="AJ454">
        <f>IFERROR(VLOOKUP($B454,'Slutlig allokering kvv'!$B$2:$AX$550,MATCH("Summa slutlig allokerad tillförd energi (utan hjälpel och rökgaskondensering):",'Slutlig allokering kvv'!$B$1:$AX$1,0),FALSE)/1,"")</f>
        <v>0</v>
      </c>
      <c r="AL454" s="195" t="str">
        <f>IFERROR(1-VLOOKUP($B454,'Slutlig allokering kvv'!$B$2:$AX$550,MATCH("Andel av bränsle i kvv som allokerats till värme, exklusive rökgaskondensering och hjälpel",'Slutlig allokering kvv'!$B$1:$AX$1,0),FALSE),"")</f>
        <v/>
      </c>
      <c r="AN454" s="195" t="str">
        <f t="shared" ref="AN454:AN466" si="15">IFERROR(AH454/(AH454+AJ454),"")</f>
        <v/>
      </c>
    </row>
    <row r="455" spans="1:40" x14ac:dyDescent="0.25">
      <c r="A455" s="2" t="s">
        <v>655</v>
      </c>
      <c r="B455" s="2" t="s">
        <v>656</v>
      </c>
      <c r="C455" t="str">
        <f>IFERROR(VLOOKUP($B455,Kraftvärmeprod!$B$1:$AH$479,MATCH(C$4,Kraftvärmeprod!$B$1:$AG$1,0),FALSE)/1,"")</f>
        <v/>
      </c>
      <c r="D455" t="str">
        <f>IFERROR(VLOOKUP($B455,Kraftvärmeprod!$B$1:$AH$479,MATCH(D$4,Kraftvärmeprod!$B$1:$AG$1,0),FALSE)/1,"")</f>
        <v/>
      </c>
      <c r="F455">
        <f>IFERROR(VLOOKUP($B455,Kraftvärmeprod!$B$1:$AJ$550,MATCH(F$4,Kraftvärmeprod!$B$1:$AJ$1,0),FALSE)/1,0)-IFERROR(VLOOKUP($B455,'Slutlig allokering kvv'!$B$2:$AJ$550,MATCH(F$4,'Slutlig allokering kvv'!$B$1:$AJ$1,0),FALSE)/1,0)</f>
        <v>0</v>
      </c>
      <c r="G455">
        <f>IFERROR(VLOOKUP($B455,Kraftvärmeprod!$B$1:$AJ$550,MATCH(G$4,Kraftvärmeprod!$B$1:$AJ$1,0),FALSE)/1,0)-IFERROR(VLOOKUP($B455,'Slutlig allokering kvv'!$B$2:$AJ$550,MATCH(G$4,'Slutlig allokering kvv'!$B$1:$AJ$1,0),FALSE)/1,0)</f>
        <v>0</v>
      </c>
      <c r="H455">
        <f>IFERROR(VLOOKUP($B455,Kraftvärmeprod!$B$1:$AJ$550,MATCH(H$4,Kraftvärmeprod!$B$1:$AJ$1,0),FALSE)/1,0)-IFERROR(VLOOKUP($B455,'Slutlig allokering kvv'!$B$2:$AJ$550,MATCH(H$4,'Slutlig allokering kvv'!$B$1:$AJ$1,0),FALSE)/1,0)</f>
        <v>0</v>
      </c>
      <c r="I455">
        <f>IFERROR(VLOOKUP($B455,Kraftvärmeprod!$B$1:$AJ$550,MATCH(I$4,Kraftvärmeprod!$B$1:$AJ$1,0),FALSE)/1,0)-IFERROR(VLOOKUP($B455,'Slutlig allokering kvv'!$B$2:$AJ$550,MATCH(I$4,'Slutlig allokering kvv'!$B$1:$AJ$1,0),FALSE)/1,0)</f>
        <v>0</v>
      </c>
      <c r="J455">
        <f>IFERROR(VLOOKUP($B455,Kraftvärmeprod!$B$1:$AJ$550,MATCH(J$4,Kraftvärmeprod!$B$1:$AJ$1,0),FALSE)/1,0)-IFERROR(VLOOKUP($B455,'Slutlig allokering kvv'!$B$2:$AJ$550,MATCH(J$4,'Slutlig allokering kvv'!$B$1:$AJ$1,0),FALSE)/1,0)</f>
        <v>0</v>
      </c>
      <c r="K455">
        <f>IFERROR(VLOOKUP($B455,Kraftvärmeprod!$B$1:$AJ$550,MATCH(K$4,Kraftvärmeprod!$B$1:$AJ$1,0),FALSE)/1,0)-IFERROR(VLOOKUP($B455,'Slutlig allokering kvv'!$B$2:$AJ$550,MATCH(K$4,'Slutlig allokering kvv'!$B$1:$AJ$1,0),FALSE)/1,0)</f>
        <v>0</v>
      </c>
      <c r="L455">
        <f>IFERROR(VLOOKUP($B455,Kraftvärmeprod!$B$1:$AJ$550,MATCH(L$4,Kraftvärmeprod!$B$1:$AJ$1,0),FALSE)/1,0)-IFERROR(VLOOKUP($B455,'Slutlig allokering kvv'!$B$2:$AJ$550,MATCH(L$4,'Slutlig allokering kvv'!$B$1:$AJ$1,0),FALSE)/1,0)</f>
        <v>0</v>
      </c>
      <c r="M455">
        <f>IFERROR(VLOOKUP($B455,Kraftvärmeprod!$B$1:$AJ$550,MATCH(M$4,Kraftvärmeprod!$B$1:$AJ$1,0),FALSE)/1,0)-IFERROR(VLOOKUP($B455,'Slutlig allokering kvv'!$B$2:$AJ$550,MATCH(M$4,'Slutlig allokering kvv'!$B$1:$AJ$1,0),FALSE)/1,0)</f>
        <v>0</v>
      </c>
      <c r="N455">
        <f>IFERROR(VLOOKUP($B455,Kraftvärmeprod!$B$1:$AJ$550,MATCH(N$4,Kraftvärmeprod!$B$1:$AJ$1,0),FALSE)/1,0)-IFERROR(VLOOKUP($B455,'Slutlig allokering kvv'!$B$2:$AJ$550,MATCH(N$4,'Slutlig allokering kvv'!$B$1:$AJ$1,0),FALSE)/1,0)</f>
        <v>0</v>
      </c>
      <c r="O455">
        <f>IFERROR(VLOOKUP($B455,Kraftvärmeprod!$B$1:$AJ$550,MATCH(O$4,Kraftvärmeprod!$B$1:$AJ$1,0),FALSE)/1,0)-IFERROR(VLOOKUP($B455,'Slutlig allokering kvv'!$B$2:$AJ$550,MATCH(O$4,'Slutlig allokering kvv'!$B$1:$AJ$1,0),FALSE)/1,0)</f>
        <v>0</v>
      </c>
      <c r="P455">
        <f>IFERROR(VLOOKUP($B455,Kraftvärmeprod!$B$1:$AJ$550,MATCH(P$4,Kraftvärmeprod!$B$1:$AJ$1,0),FALSE)/1,0)-IFERROR(VLOOKUP($B455,'Slutlig allokering kvv'!$B$2:$AJ$550,MATCH(P$4,'Slutlig allokering kvv'!$B$1:$AJ$1,0),FALSE)/1,0)</f>
        <v>0</v>
      </c>
      <c r="Q455">
        <f>IFERROR(VLOOKUP($B455,Kraftvärmeprod!$B$1:$AJ$550,MATCH(Q$4,Kraftvärmeprod!$B$1:$AJ$1,0),FALSE)/1,0)-IFERROR(VLOOKUP($B455,'Slutlig allokering kvv'!$B$2:$AJ$550,MATCH(Q$4,'Slutlig allokering kvv'!$B$1:$AJ$1,0),FALSE)/1,0)</f>
        <v>0</v>
      </c>
      <c r="R455">
        <f>IFERROR(VLOOKUP($B455,Kraftvärmeprod!$B$1:$AJ$550,MATCH(R$4,Kraftvärmeprod!$B$1:$AJ$1,0),FALSE)/1,0)-IFERROR(VLOOKUP($B455,'Slutlig allokering kvv'!$B$2:$AJ$550,MATCH(R$4,'Slutlig allokering kvv'!$B$1:$AJ$1,0),FALSE)/1,0)</f>
        <v>0</v>
      </c>
      <c r="S455">
        <f>IFERROR(VLOOKUP($B455,Kraftvärmeprod!$B$1:$AJ$550,MATCH(S$4,Kraftvärmeprod!$B$1:$AJ$1,0),FALSE)/1,0)-IFERROR(VLOOKUP($B455,'Slutlig allokering kvv'!$B$2:$AJ$550,MATCH(S$4,'Slutlig allokering kvv'!$B$1:$AJ$1,0),FALSE)/1,0)</f>
        <v>0</v>
      </c>
      <c r="T455">
        <f>IFERROR(VLOOKUP($B455,Kraftvärmeprod!$B$1:$AJ$550,MATCH(T$4,Kraftvärmeprod!$B$1:$AJ$1,0),FALSE)/1,0)-IFERROR(VLOOKUP($B455,'Slutlig allokering kvv'!$B$2:$AJ$550,MATCH(T$4,'Slutlig allokering kvv'!$B$1:$AJ$1,0),FALSE)/1,0)</f>
        <v>0</v>
      </c>
      <c r="U455">
        <f>IFERROR(VLOOKUP($B455,Kraftvärmeprod!$B$1:$AJ$550,MATCH(U$4,Kraftvärmeprod!$B$1:$AJ$1,0),FALSE)/1,0)-IFERROR(VLOOKUP($B455,'Slutlig allokering kvv'!$B$2:$AJ$550,MATCH(U$4,'Slutlig allokering kvv'!$B$1:$AJ$1,0),FALSE)/1,0)</f>
        <v>0</v>
      </c>
      <c r="V455">
        <f>IFERROR(VLOOKUP($B455,Kraftvärmeprod!$B$1:$AJ$550,MATCH(V$4,Kraftvärmeprod!$B$1:$AJ$1,0),FALSE)/1,0)-IFERROR(VLOOKUP($B455,'Slutlig allokering kvv'!$B$2:$AJ$550,MATCH(V$4,'Slutlig allokering kvv'!$B$1:$AJ$1,0),FALSE)/1,0)</f>
        <v>0</v>
      </c>
      <c r="W455">
        <f>IFERROR(VLOOKUP($B455,Kraftvärmeprod!$B$1:$AJ$550,MATCH(W$4,Kraftvärmeprod!$B$1:$AJ$1,0),FALSE)/1,0)-IFERROR(VLOOKUP($B455,'Slutlig allokering kvv'!$B$2:$AJ$550,MATCH(W$4,'Slutlig allokering kvv'!$B$1:$AJ$1,0),FALSE)/1,0)</f>
        <v>0</v>
      </c>
      <c r="X455">
        <f>IFERROR(VLOOKUP($B455,Kraftvärmeprod!$B$1:$AJ$550,MATCH(X$4,Kraftvärmeprod!$B$1:$AJ$1,0),FALSE)/1,0)-IFERROR(VLOOKUP($B455,'Slutlig allokering kvv'!$B$2:$AJ$550,MATCH(X$4,'Slutlig allokering kvv'!$B$1:$AJ$1,0),FALSE)/1,0)</f>
        <v>0</v>
      </c>
      <c r="Y455">
        <f>IFERROR(VLOOKUP($B455,Kraftvärmeprod!$B$1:$AJ$550,MATCH(Y$4,Kraftvärmeprod!$B$1:$AJ$1,0),FALSE)/1,0)-IFERROR(VLOOKUP($B455,'Slutlig allokering kvv'!$B$2:$AJ$550,MATCH(Y$4,'Slutlig allokering kvv'!$B$1:$AJ$1,0),FALSE)/1,0)</f>
        <v>0</v>
      </c>
      <c r="Z455">
        <f>IFERROR(VLOOKUP($B455,Kraftvärmeprod!$B$1:$AJ$550,MATCH(Z$4,Kraftvärmeprod!$B$1:$AJ$1,0),FALSE)/1,0)-IFERROR(VLOOKUP($B455,'Slutlig allokering kvv'!$B$2:$AJ$550,MATCH(Z$4,'Slutlig allokering kvv'!$B$1:$AJ$1,0),FALSE)/1,0)</f>
        <v>0</v>
      </c>
      <c r="AA455">
        <f>IFERROR(VLOOKUP($B455,Kraftvärmeprod!$B$1:$AJ$550,MATCH(AA$4,Kraftvärmeprod!$B$1:$AJ$1,0),FALSE)/1,0)-IFERROR(VLOOKUP($B455,'Slutlig allokering kvv'!$B$2:$AJ$550,MATCH(AA$4,'Slutlig allokering kvv'!$B$1:$AJ$1,0),FALSE)/1,0)</f>
        <v>0</v>
      </c>
      <c r="AB455">
        <f>IFERROR(VLOOKUP($B455,Kraftvärmeprod!$B$1:$AJ$550,MATCH(AB$4,Kraftvärmeprod!$B$1:$AJ$1,0),FALSE)/1,0)-IFERROR(VLOOKUP($B455,'Slutlig allokering kvv'!$B$2:$AJ$550,MATCH(AB$4,'Slutlig allokering kvv'!$B$1:$AJ$1,0),FALSE)/1,0)</f>
        <v>0</v>
      </c>
      <c r="AC455">
        <f>IFERROR(VLOOKUP($B455,Kraftvärmeprod!$B$1:$AJ$550,MATCH(AC$4,Kraftvärmeprod!$B$1:$AJ$1,0),FALSE)/1,0)-IFERROR(VLOOKUP($B455,'Slutlig allokering kvv'!$B$2:$AJ$550,MATCH(AC$4,'Slutlig allokering kvv'!$B$1:$AJ$1,0),FALSE)/1,0)</f>
        <v>0</v>
      </c>
      <c r="AD455">
        <f>IFERROR(VLOOKUP($B455,Miljö!$B$1:$E$471,MATCH("Hjälpel kraftvärme (GWh)",Miljö!$B$1:$E$1,0),FALSE)/1,0)-IFERROR(VLOOKUP($B455,'Slutlig allokering kvv'!$B$2:$AJ$550,MATCH(AD$4,'Slutlig allokering kvv'!$B$1:$AJ$1,0),FALSE)/1,0)</f>
        <v>0</v>
      </c>
      <c r="AH455">
        <f t="shared" si="14"/>
        <v>0</v>
      </c>
      <c r="AJ455">
        <f>IFERROR(VLOOKUP($B455,'Slutlig allokering kvv'!$B$2:$AX$550,MATCH("Summa slutlig allokerad tillförd energi (utan hjälpel och rökgaskondensering):",'Slutlig allokering kvv'!$B$1:$AX$1,0),FALSE)/1,"")</f>
        <v>0</v>
      </c>
      <c r="AL455" s="195" t="str">
        <f>IFERROR(1-VLOOKUP($B455,'Slutlig allokering kvv'!$B$2:$AX$550,MATCH("Andel av bränsle i kvv som allokerats till värme, exklusive rökgaskondensering och hjälpel",'Slutlig allokering kvv'!$B$1:$AX$1,0),FALSE),"")</f>
        <v/>
      </c>
      <c r="AN455" s="195" t="str">
        <f t="shared" si="15"/>
        <v/>
      </c>
    </row>
    <row r="456" spans="1:40" x14ac:dyDescent="0.25">
      <c r="A456" s="2" t="s">
        <v>657</v>
      </c>
      <c r="B456" s="2" t="s">
        <v>658</v>
      </c>
      <c r="C456" t="str">
        <f>IFERROR(VLOOKUP($B456,Kraftvärmeprod!$B$1:$AH$479,MATCH(C$4,Kraftvärmeprod!$B$1:$AG$1,0),FALSE)/1,"")</f>
        <v/>
      </c>
      <c r="D456" t="str">
        <f>IFERROR(VLOOKUP($B456,Kraftvärmeprod!$B$1:$AH$479,MATCH(D$4,Kraftvärmeprod!$B$1:$AG$1,0),FALSE)/1,"")</f>
        <v/>
      </c>
      <c r="F456">
        <f>IFERROR(VLOOKUP($B456,Kraftvärmeprod!$B$1:$AJ$550,MATCH(F$4,Kraftvärmeprod!$B$1:$AJ$1,0),FALSE)/1,0)-IFERROR(VLOOKUP($B456,'Slutlig allokering kvv'!$B$2:$AJ$550,MATCH(F$4,'Slutlig allokering kvv'!$B$1:$AJ$1,0),FALSE)/1,0)</f>
        <v>0</v>
      </c>
      <c r="G456">
        <f>IFERROR(VLOOKUP($B456,Kraftvärmeprod!$B$1:$AJ$550,MATCH(G$4,Kraftvärmeprod!$B$1:$AJ$1,0),FALSE)/1,0)-IFERROR(VLOOKUP($B456,'Slutlig allokering kvv'!$B$2:$AJ$550,MATCH(G$4,'Slutlig allokering kvv'!$B$1:$AJ$1,0),FALSE)/1,0)</f>
        <v>0</v>
      </c>
      <c r="H456">
        <f>IFERROR(VLOOKUP($B456,Kraftvärmeprod!$B$1:$AJ$550,MATCH(H$4,Kraftvärmeprod!$B$1:$AJ$1,0),FALSE)/1,0)-IFERROR(VLOOKUP($B456,'Slutlig allokering kvv'!$B$2:$AJ$550,MATCH(H$4,'Slutlig allokering kvv'!$B$1:$AJ$1,0),FALSE)/1,0)</f>
        <v>0</v>
      </c>
      <c r="I456">
        <f>IFERROR(VLOOKUP($B456,Kraftvärmeprod!$B$1:$AJ$550,MATCH(I$4,Kraftvärmeprod!$B$1:$AJ$1,0),FALSE)/1,0)-IFERROR(VLOOKUP($B456,'Slutlig allokering kvv'!$B$2:$AJ$550,MATCH(I$4,'Slutlig allokering kvv'!$B$1:$AJ$1,0),FALSE)/1,0)</f>
        <v>0</v>
      </c>
      <c r="J456">
        <f>IFERROR(VLOOKUP($B456,Kraftvärmeprod!$B$1:$AJ$550,MATCH(J$4,Kraftvärmeprod!$B$1:$AJ$1,0),FALSE)/1,0)-IFERROR(VLOOKUP($B456,'Slutlig allokering kvv'!$B$2:$AJ$550,MATCH(J$4,'Slutlig allokering kvv'!$B$1:$AJ$1,0),FALSE)/1,0)</f>
        <v>0</v>
      </c>
      <c r="K456">
        <f>IFERROR(VLOOKUP($B456,Kraftvärmeprod!$B$1:$AJ$550,MATCH(K$4,Kraftvärmeprod!$B$1:$AJ$1,0),FALSE)/1,0)-IFERROR(VLOOKUP($B456,'Slutlig allokering kvv'!$B$2:$AJ$550,MATCH(K$4,'Slutlig allokering kvv'!$B$1:$AJ$1,0),FALSE)/1,0)</f>
        <v>0</v>
      </c>
      <c r="L456">
        <f>IFERROR(VLOOKUP($B456,Kraftvärmeprod!$B$1:$AJ$550,MATCH(L$4,Kraftvärmeprod!$B$1:$AJ$1,0),FALSE)/1,0)-IFERROR(VLOOKUP($B456,'Slutlig allokering kvv'!$B$2:$AJ$550,MATCH(L$4,'Slutlig allokering kvv'!$B$1:$AJ$1,0),FALSE)/1,0)</f>
        <v>0</v>
      </c>
      <c r="M456">
        <f>IFERROR(VLOOKUP($B456,Kraftvärmeprod!$B$1:$AJ$550,MATCH(M$4,Kraftvärmeprod!$B$1:$AJ$1,0),FALSE)/1,0)-IFERROR(VLOOKUP($B456,'Slutlig allokering kvv'!$B$2:$AJ$550,MATCH(M$4,'Slutlig allokering kvv'!$B$1:$AJ$1,0),FALSE)/1,0)</f>
        <v>0</v>
      </c>
      <c r="N456">
        <f>IFERROR(VLOOKUP($B456,Kraftvärmeprod!$B$1:$AJ$550,MATCH(N$4,Kraftvärmeprod!$B$1:$AJ$1,0),FALSE)/1,0)-IFERROR(VLOOKUP($B456,'Slutlig allokering kvv'!$B$2:$AJ$550,MATCH(N$4,'Slutlig allokering kvv'!$B$1:$AJ$1,0),FALSE)/1,0)</f>
        <v>0</v>
      </c>
      <c r="O456">
        <f>IFERROR(VLOOKUP($B456,Kraftvärmeprod!$B$1:$AJ$550,MATCH(O$4,Kraftvärmeprod!$B$1:$AJ$1,0),FALSE)/1,0)-IFERROR(VLOOKUP($B456,'Slutlig allokering kvv'!$B$2:$AJ$550,MATCH(O$4,'Slutlig allokering kvv'!$B$1:$AJ$1,0),FALSE)/1,0)</f>
        <v>0</v>
      </c>
      <c r="P456">
        <f>IFERROR(VLOOKUP($B456,Kraftvärmeprod!$B$1:$AJ$550,MATCH(P$4,Kraftvärmeprod!$B$1:$AJ$1,0),FALSE)/1,0)-IFERROR(VLOOKUP($B456,'Slutlig allokering kvv'!$B$2:$AJ$550,MATCH(P$4,'Slutlig allokering kvv'!$B$1:$AJ$1,0),FALSE)/1,0)</f>
        <v>0</v>
      </c>
      <c r="Q456">
        <f>IFERROR(VLOOKUP($B456,Kraftvärmeprod!$B$1:$AJ$550,MATCH(Q$4,Kraftvärmeprod!$B$1:$AJ$1,0),FALSE)/1,0)-IFERROR(VLOOKUP($B456,'Slutlig allokering kvv'!$B$2:$AJ$550,MATCH(Q$4,'Slutlig allokering kvv'!$B$1:$AJ$1,0),FALSE)/1,0)</f>
        <v>0</v>
      </c>
      <c r="R456">
        <f>IFERROR(VLOOKUP($B456,Kraftvärmeprod!$B$1:$AJ$550,MATCH(R$4,Kraftvärmeprod!$B$1:$AJ$1,0),FALSE)/1,0)-IFERROR(VLOOKUP($B456,'Slutlig allokering kvv'!$B$2:$AJ$550,MATCH(R$4,'Slutlig allokering kvv'!$B$1:$AJ$1,0),FALSE)/1,0)</f>
        <v>0</v>
      </c>
      <c r="S456">
        <f>IFERROR(VLOOKUP($B456,Kraftvärmeprod!$B$1:$AJ$550,MATCH(S$4,Kraftvärmeprod!$B$1:$AJ$1,0),FALSE)/1,0)-IFERROR(VLOOKUP($B456,'Slutlig allokering kvv'!$B$2:$AJ$550,MATCH(S$4,'Slutlig allokering kvv'!$B$1:$AJ$1,0),FALSE)/1,0)</f>
        <v>0</v>
      </c>
      <c r="T456">
        <f>IFERROR(VLOOKUP($B456,Kraftvärmeprod!$B$1:$AJ$550,MATCH(T$4,Kraftvärmeprod!$B$1:$AJ$1,0),FALSE)/1,0)-IFERROR(VLOOKUP($B456,'Slutlig allokering kvv'!$B$2:$AJ$550,MATCH(T$4,'Slutlig allokering kvv'!$B$1:$AJ$1,0),FALSE)/1,0)</f>
        <v>0</v>
      </c>
      <c r="U456">
        <f>IFERROR(VLOOKUP($B456,Kraftvärmeprod!$B$1:$AJ$550,MATCH(U$4,Kraftvärmeprod!$B$1:$AJ$1,0),FALSE)/1,0)-IFERROR(VLOOKUP($B456,'Slutlig allokering kvv'!$B$2:$AJ$550,MATCH(U$4,'Slutlig allokering kvv'!$B$1:$AJ$1,0),FALSE)/1,0)</f>
        <v>0</v>
      </c>
      <c r="V456">
        <f>IFERROR(VLOOKUP($B456,Kraftvärmeprod!$B$1:$AJ$550,MATCH(V$4,Kraftvärmeprod!$B$1:$AJ$1,0),FALSE)/1,0)-IFERROR(VLOOKUP($B456,'Slutlig allokering kvv'!$B$2:$AJ$550,MATCH(V$4,'Slutlig allokering kvv'!$B$1:$AJ$1,0),FALSE)/1,0)</f>
        <v>0</v>
      </c>
      <c r="W456">
        <f>IFERROR(VLOOKUP($B456,Kraftvärmeprod!$B$1:$AJ$550,MATCH(W$4,Kraftvärmeprod!$B$1:$AJ$1,0),FALSE)/1,0)-IFERROR(VLOOKUP($B456,'Slutlig allokering kvv'!$B$2:$AJ$550,MATCH(W$4,'Slutlig allokering kvv'!$B$1:$AJ$1,0),FALSE)/1,0)</f>
        <v>0</v>
      </c>
      <c r="X456">
        <f>IFERROR(VLOOKUP($B456,Kraftvärmeprod!$B$1:$AJ$550,MATCH(X$4,Kraftvärmeprod!$B$1:$AJ$1,0),FALSE)/1,0)-IFERROR(VLOOKUP($B456,'Slutlig allokering kvv'!$B$2:$AJ$550,MATCH(X$4,'Slutlig allokering kvv'!$B$1:$AJ$1,0),FALSE)/1,0)</f>
        <v>0</v>
      </c>
      <c r="Y456">
        <f>IFERROR(VLOOKUP($B456,Kraftvärmeprod!$B$1:$AJ$550,MATCH(Y$4,Kraftvärmeprod!$B$1:$AJ$1,0),FALSE)/1,0)-IFERROR(VLOOKUP($B456,'Slutlig allokering kvv'!$B$2:$AJ$550,MATCH(Y$4,'Slutlig allokering kvv'!$B$1:$AJ$1,0),FALSE)/1,0)</f>
        <v>0</v>
      </c>
      <c r="Z456">
        <f>IFERROR(VLOOKUP($B456,Kraftvärmeprod!$B$1:$AJ$550,MATCH(Z$4,Kraftvärmeprod!$B$1:$AJ$1,0),FALSE)/1,0)-IFERROR(VLOOKUP($B456,'Slutlig allokering kvv'!$B$2:$AJ$550,MATCH(Z$4,'Slutlig allokering kvv'!$B$1:$AJ$1,0),FALSE)/1,0)</f>
        <v>0</v>
      </c>
      <c r="AA456">
        <f>IFERROR(VLOOKUP($B456,Kraftvärmeprod!$B$1:$AJ$550,MATCH(AA$4,Kraftvärmeprod!$B$1:$AJ$1,0),FALSE)/1,0)-IFERROR(VLOOKUP($B456,'Slutlig allokering kvv'!$B$2:$AJ$550,MATCH(AA$4,'Slutlig allokering kvv'!$B$1:$AJ$1,0),FALSE)/1,0)</f>
        <v>0</v>
      </c>
      <c r="AB456">
        <f>IFERROR(VLOOKUP($B456,Kraftvärmeprod!$B$1:$AJ$550,MATCH(AB$4,Kraftvärmeprod!$B$1:$AJ$1,0),FALSE)/1,0)-IFERROR(VLOOKUP($B456,'Slutlig allokering kvv'!$B$2:$AJ$550,MATCH(AB$4,'Slutlig allokering kvv'!$B$1:$AJ$1,0),FALSE)/1,0)</f>
        <v>0</v>
      </c>
      <c r="AC456">
        <f>IFERROR(VLOOKUP($B456,Kraftvärmeprod!$B$1:$AJ$550,MATCH(AC$4,Kraftvärmeprod!$B$1:$AJ$1,0),FALSE)/1,0)-IFERROR(VLOOKUP($B456,'Slutlig allokering kvv'!$B$2:$AJ$550,MATCH(AC$4,'Slutlig allokering kvv'!$B$1:$AJ$1,0),FALSE)/1,0)</f>
        <v>0</v>
      </c>
      <c r="AD456">
        <f>IFERROR(VLOOKUP($B456,Miljö!$B$1:$E$471,MATCH("Hjälpel kraftvärme (GWh)",Miljö!$B$1:$E$1,0),FALSE)/1,0)-IFERROR(VLOOKUP($B456,'Slutlig allokering kvv'!$B$2:$AJ$550,MATCH(AD$4,'Slutlig allokering kvv'!$B$1:$AJ$1,0),FALSE)/1,0)</f>
        <v>0</v>
      </c>
      <c r="AH456">
        <f t="shared" si="14"/>
        <v>0</v>
      </c>
      <c r="AJ456">
        <f>IFERROR(VLOOKUP($B456,'Slutlig allokering kvv'!$B$2:$AX$550,MATCH("Summa slutlig allokerad tillförd energi (utan hjälpel och rökgaskondensering):",'Slutlig allokering kvv'!$B$1:$AX$1,0),FALSE)/1,"")</f>
        <v>0</v>
      </c>
      <c r="AL456" s="195" t="str">
        <f>IFERROR(1-VLOOKUP($B456,'Slutlig allokering kvv'!$B$2:$AX$550,MATCH("Andel av bränsle i kvv som allokerats till värme, exklusive rökgaskondensering och hjälpel",'Slutlig allokering kvv'!$B$1:$AX$1,0),FALSE),"")</f>
        <v/>
      </c>
      <c r="AN456" s="195" t="str">
        <f t="shared" si="15"/>
        <v/>
      </c>
    </row>
    <row r="457" spans="1:40" x14ac:dyDescent="0.25">
      <c r="A457" s="2" t="s">
        <v>659</v>
      </c>
      <c r="B457" s="2" t="s">
        <v>21</v>
      </c>
      <c r="C457" t="str">
        <f>IFERROR(VLOOKUP($B457,Kraftvärmeprod!$B$1:$AH$479,MATCH(C$4,Kraftvärmeprod!$B$1:$AG$1,0),FALSE)/1,"")</f>
        <v/>
      </c>
      <c r="D457" t="str">
        <f>IFERROR(VLOOKUP($B457,Kraftvärmeprod!$B$1:$AH$479,MATCH(D$4,Kraftvärmeprod!$B$1:$AG$1,0),FALSE)/1,"")</f>
        <v/>
      </c>
      <c r="F457">
        <f>IFERROR(VLOOKUP($B457,Kraftvärmeprod!$B$1:$AJ$550,MATCH(F$4,Kraftvärmeprod!$B$1:$AJ$1,0),FALSE)/1,0)-IFERROR(VLOOKUP($B457,'Slutlig allokering kvv'!$B$2:$AJ$550,MATCH(F$4,'Slutlig allokering kvv'!$B$1:$AJ$1,0),FALSE)/1,0)</f>
        <v>0</v>
      </c>
      <c r="G457">
        <f>IFERROR(VLOOKUP($B457,Kraftvärmeprod!$B$1:$AJ$550,MATCH(G$4,Kraftvärmeprod!$B$1:$AJ$1,0),FALSE)/1,0)-IFERROR(VLOOKUP($B457,'Slutlig allokering kvv'!$B$2:$AJ$550,MATCH(G$4,'Slutlig allokering kvv'!$B$1:$AJ$1,0),FALSE)/1,0)</f>
        <v>0</v>
      </c>
      <c r="H457">
        <f>IFERROR(VLOOKUP($B457,Kraftvärmeprod!$B$1:$AJ$550,MATCH(H$4,Kraftvärmeprod!$B$1:$AJ$1,0),FALSE)/1,0)-IFERROR(VLOOKUP($B457,'Slutlig allokering kvv'!$B$2:$AJ$550,MATCH(H$4,'Slutlig allokering kvv'!$B$1:$AJ$1,0),FALSE)/1,0)</f>
        <v>0</v>
      </c>
      <c r="I457">
        <f>IFERROR(VLOOKUP($B457,Kraftvärmeprod!$B$1:$AJ$550,MATCH(I$4,Kraftvärmeprod!$B$1:$AJ$1,0),FALSE)/1,0)-IFERROR(VLOOKUP($B457,'Slutlig allokering kvv'!$B$2:$AJ$550,MATCH(I$4,'Slutlig allokering kvv'!$B$1:$AJ$1,0),FALSE)/1,0)</f>
        <v>0</v>
      </c>
      <c r="J457">
        <f>IFERROR(VLOOKUP($B457,Kraftvärmeprod!$B$1:$AJ$550,MATCH(J$4,Kraftvärmeprod!$B$1:$AJ$1,0),FALSE)/1,0)-IFERROR(VLOOKUP($B457,'Slutlig allokering kvv'!$B$2:$AJ$550,MATCH(J$4,'Slutlig allokering kvv'!$B$1:$AJ$1,0),FALSE)/1,0)</f>
        <v>0</v>
      </c>
      <c r="K457">
        <f>IFERROR(VLOOKUP($B457,Kraftvärmeprod!$B$1:$AJ$550,MATCH(K$4,Kraftvärmeprod!$B$1:$AJ$1,0),FALSE)/1,0)-IFERROR(VLOOKUP($B457,'Slutlig allokering kvv'!$B$2:$AJ$550,MATCH(K$4,'Slutlig allokering kvv'!$B$1:$AJ$1,0),FALSE)/1,0)</f>
        <v>0</v>
      </c>
      <c r="L457">
        <f>IFERROR(VLOOKUP($B457,Kraftvärmeprod!$B$1:$AJ$550,MATCH(L$4,Kraftvärmeprod!$B$1:$AJ$1,0),FALSE)/1,0)-IFERROR(VLOOKUP($B457,'Slutlig allokering kvv'!$B$2:$AJ$550,MATCH(L$4,'Slutlig allokering kvv'!$B$1:$AJ$1,0),FALSE)/1,0)</f>
        <v>0</v>
      </c>
      <c r="M457">
        <f>IFERROR(VLOOKUP($B457,Kraftvärmeprod!$B$1:$AJ$550,MATCH(M$4,Kraftvärmeprod!$B$1:$AJ$1,0),FALSE)/1,0)-IFERROR(VLOOKUP($B457,'Slutlig allokering kvv'!$B$2:$AJ$550,MATCH(M$4,'Slutlig allokering kvv'!$B$1:$AJ$1,0),FALSE)/1,0)</f>
        <v>0</v>
      </c>
      <c r="N457">
        <f>IFERROR(VLOOKUP($B457,Kraftvärmeprod!$B$1:$AJ$550,MATCH(N$4,Kraftvärmeprod!$B$1:$AJ$1,0),FALSE)/1,0)-IFERROR(VLOOKUP($B457,'Slutlig allokering kvv'!$B$2:$AJ$550,MATCH(N$4,'Slutlig allokering kvv'!$B$1:$AJ$1,0),FALSE)/1,0)</f>
        <v>0</v>
      </c>
      <c r="O457">
        <f>IFERROR(VLOOKUP($B457,Kraftvärmeprod!$B$1:$AJ$550,MATCH(O$4,Kraftvärmeprod!$B$1:$AJ$1,0),FALSE)/1,0)-IFERROR(VLOOKUP($B457,'Slutlig allokering kvv'!$B$2:$AJ$550,MATCH(O$4,'Slutlig allokering kvv'!$B$1:$AJ$1,0),FALSE)/1,0)</f>
        <v>0</v>
      </c>
      <c r="P457">
        <f>IFERROR(VLOOKUP($B457,Kraftvärmeprod!$B$1:$AJ$550,MATCH(P$4,Kraftvärmeprod!$B$1:$AJ$1,0),FALSE)/1,0)-IFERROR(VLOOKUP($B457,'Slutlig allokering kvv'!$B$2:$AJ$550,MATCH(P$4,'Slutlig allokering kvv'!$B$1:$AJ$1,0),FALSE)/1,0)</f>
        <v>0</v>
      </c>
      <c r="Q457">
        <f>IFERROR(VLOOKUP($B457,Kraftvärmeprod!$B$1:$AJ$550,MATCH(Q$4,Kraftvärmeprod!$B$1:$AJ$1,0),FALSE)/1,0)-IFERROR(VLOOKUP($B457,'Slutlig allokering kvv'!$B$2:$AJ$550,MATCH(Q$4,'Slutlig allokering kvv'!$B$1:$AJ$1,0),FALSE)/1,0)</f>
        <v>0</v>
      </c>
      <c r="R457">
        <f>IFERROR(VLOOKUP($B457,Kraftvärmeprod!$B$1:$AJ$550,MATCH(R$4,Kraftvärmeprod!$B$1:$AJ$1,0),FALSE)/1,0)-IFERROR(VLOOKUP($B457,'Slutlig allokering kvv'!$B$2:$AJ$550,MATCH(R$4,'Slutlig allokering kvv'!$B$1:$AJ$1,0),FALSE)/1,0)</f>
        <v>0</v>
      </c>
      <c r="S457">
        <f>IFERROR(VLOOKUP($B457,Kraftvärmeprod!$B$1:$AJ$550,MATCH(S$4,Kraftvärmeprod!$B$1:$AJ$1,0),FALSE)/1,0)-IFERROR(VLOOKUP($B457,'Slutlig allokering kvv'!$B$2:$AJ$550,MATCH(S$4,'Slutlig allokering kvv'!$B$1:$AJ$1,0),FALSE)/1,0)</f>
        <v>0</v>
      </c>
      <c r="T457">
        <f>IFERROR(VLOOKUP($B457,Kraftvärmeprod!$B$1:$AJ$550,MATCH(T$4,Kraftvärmeprod!$B$1:$AJ$1,0),FALSE)/1,0)-IFERROR(VLOOKUP($B457,'Slutlig allokering kvv'!$B$2:$AJ$550,MATCH(T$4,'Slutlig allokering kvv'!$B$1:$AJ$1,0),FALSE)/1,0)</f>
        <v>0</v>
      </c>
      <c r="U457">
        <f>IFERROR(VLOOKUP($B457,Kraftvärmeprod!$B$1:$AJ$550,MATCH(U$4,Kraftvärmeprod!$B$1:$AJ$1,0),FALSE)/1,0)-IFERROR(VLOOKUP($B457,'Slutlig allokering kvv'!$B$2:$AJ$550,MATCH(U$4,'Slutlig allokering kvv'!$B$1:$AJ$1,0),FALSE)/1,0)</f>
        <v>0</v>
      </c>
      <c r="V457">
        <f>IFERROR(VLOOKUP($B457,Kraftvärmeprod!$B$1:$AJ$550,MATCH(V$4,Kraftvärmeprod!$B$1:$AJ$1,0),FALSE)/1,0)-IFERROR(VLOOKUP($B457,'Slutlig allokering kvv'!$B$2:$AJ$550,MATCH(V$4,'Slutlig allokering kvv'!$B$1:$AJ$1,0),FALSE)/1,0)</f>
        <v>0</v>
      </c>
      <c r="W457">
        <f>IFERROR(VLOOKUP($B457,Kraftvärmeprod!$B$1:$AJ$550,MATCH(W$4,Kraftvärmeprod!$B$1:$AJ$1,0),FALSE)/1,0)-IFERROR(VLOOKUP($B457,'Slutlig allokering kvv'!$B$2:$AJ$550,MATCH(W$4,'Slutlig allokering kvv'!$B$1:$AJ$1,0),FALSE)/1,0)</f>
        <v>0</v>
      </c>
      <c r="X457">
        <f>IFERROR(VLOOKUP($B457,Kraftvärmeprod!$B$1:$AJ$550,MATCH(X$4,Kraftvärmeprod!$B$1:$AJ$1,0),FALSE)/1,0)-IFERROR(VLOOKUP($B457,'Slutlig allokering kvv'!$B$2:$AJ$550,MATCH(X$4,'Slutlig allokering kvv'!$B$1:$AJ$1,0),FALSE)/1,0)</f>
        <v>0</v>
      </c>
      <c r="Y457">
        <f>IFERROR(VLOOKUP($B457,Kraftvärmeprod!$B$1:$AJ$550,MATCH(Y$4,Kraftvärmeprod!$B$1:$AJ$1,0),FALSE)/1,0)-IFERROR(VLOOKUP($B457,'Slutlig allokering kvv'!$B$2:$AJ$550,MATCH(Y$4,'Slutlig allokering kvv'!$B$1:$AJ$1,0),FALSE)/1,0)</f>
        <v>0</v>
      </c>
      <c r="Z457">
        <f>IFERROR(VLOOKUP($B457,Kraftvärmeprod!$B$1:$AJ$550,MATCH(Z$4,Kraftvärmeprod!$B$1:$AJ$1,0),FALSE)/1,0)-IFERROR(VLOOKUP($B457,'Slutlig allokering kvv'!$B$2:$AJ$550,MATCH(Z$4,'Slutlig allokering kvv'!$B$1:$AJ$1,0),FALSE)/1,0)</f>
        <v>0</v>
      </c>
      <c r="AA457">
        <f>IFERROR(VLOOKUP($B457,Kraftvärmeprod!$B$1:$AJ$550,MATCH(AA$4,Kraftvärmeprod!$B$1:$AJ$1,0),FALSE)/1,0)-IFERROR(VLOOKUP($B457,'Slutlig allokering kvv'!$B$2:$AJ$550,MATCH(AA$4,'Slutlig allokering kvv'!$B$1:$AJ$1,0),FALSE)/1,0)</f>
        <v>0</v>
      </c>
      <c r="AB457">
        <f>IFERROR(VLOOKUP($B457,Kraftvärmeprod!$B$1:$AJ$550,MATCH(AB$4,Kraftvärmeprod!$B$1:$AJ$1,0),FALSE)/1,0)-IFERROR(VLOOKUP($B457,'Slutlig allokering kvv'!$B$2:$AJ$550,MATCH(AB$4,'Slutlig allokering kvv'!$B$1:$AJ$1,0),FALSE)/1,0)</f>
        <v>0</v>
      </c>
      <c r="AC457">
        <f>IFERROR(VLOOKUP($B457,Kraftvärmeprod!$B$1:$AJ$550,MATCH(AC$4,Kraftvärmeprod!$B$1:$AJ$1,0),FALSE)/1,0)-IFERROR(VLOOKUP($B457,'Slutlig allokering kvv'!$B$2:$AJ$550,MATCH(AC$4,'Slutlig allokering kvv'!$B$1:$AJ$1,0),FALSE)/1,0)</f>
        <v>0</v>
      </c>
      <c r="AD457">
        <f>IFERROR(VLOOKUP($B457,Miljö!$B$1:$E$471,MATCH("Hjälpel kraftvärme (GWh)",Miljö!$B$1:$E$1,0),FALSE)/1,0)-IFERROR(VLOOKUP($B457,'Slutlig allokering kvv'!$B$2:$AJ$550,MATCH(AD$4,'Slutlig allokering kvv'!$B$1:$AJ$1,0),FALSE)/1,0)</f>
        <v>0</v>
      </c>
      <c r="AH457">
        <f t="shared" si="14"/>
        <v>0</v>
      </c>
      <c r="AJ457">
        <f>IFERROR(VLOOKUP($B457,'Slutlig allokering kvv'!$B$2:$AX$550,MATCH("Summa slutlig allokerad tillförd energi (utan hjälpel och rökgaskondensering):",'Slutlig allokering kvv'!$B$1:$AX$1,0),FALSE)/1,"")</f>
        <v>0</v>
      </c>
      <c r="AL457" s="195" t="str">
        <f>IFERROR(1-VLOOKUP($B457,'Slutlig allokering kvv'!$B$2:$AX$550,MATCH("Andel av bränsle i kvv som allokerats till värme, exklusive rökgaskondensering och hjälpel",'Slutlig allokering kvv'!$B$1:$AX$1,0),FALSE),"")</f>
        <v/>
      </c>
      <c r="AN457" s="195" t="str">
        <f t="shared" si="15"/>
        <v/>
      </c>
    </row>
    <row r="458" spans="1:40" x14ac:dyDescent="0.25">
      <c r="A458" s="2" t="s">
        <v>661</v>
      </c>
      <c r="B458" s="2" t="s">
        <v>22</v>
      </c>
      <c r="C458" t="str">
        <f>IFERROR(VLOOKUP($B458,Kraftvärmeprod!$B$1:$AH$479,MATCH(C$4,Kraftvärmeprod!$B$1:$AG$1,0),FALSE)/1,"")</f>
        <v/>
      </c>
      <c r="D458" t="str">
        <f>IFERROR(VLOOKUP($B458,Kraftvärmeprod!$B$1:$AH$479,MATCH(D$4,Kraftvärmeprod!$B$1:$AG$1,0),FALSE)/1,"")</f>
        <v/>
      </c>
      <c r="F458">
        <f>IFERROR(VLOOKUP($B458,Kraftvärmeprod!$B$1:$AJ$550,MATCH(F$4,Kraftvärmeprod!$B$1:$AJ$1,0),FALSE)/1,0)-IFERROR(VLOOKUP($B458,'Slutlig allokering kvv'!$B$2:$AJ$550,MATCH(F$4,'Slutlig allokering kvv'!$B$1:$AJ$1,0),FALSE)/1,0)</f>
        <v>0</v>
      </c>
      <c r="G458">
        <f>IFERROR(VLOOKUP($B458,Kraftvärmeprod!$B$1:$AJ$550,MATCH(G$4,Kraftvärmeprod!$B$1:$AJ$1,0),FALSE)/1,0)-IFERROR(VLOOKUP($B458,'Slutlig allokering kvv'!$B$2:$AJ$550,MATCH(G$4,'Slutlig allokering kvv'!$B$1:$AJ$1,0),FALSE)/1,0)</f>
        <v>0</v>
      </c>
      <c r="H458">
        <f>IFERROR(VLOOKUP($B458,Kraftvärmeprod!$B$1:$AJ$550,MATCH(H$4,Kraftvärmeprod!$B$1:$AJ$1,0),FALSE)/1,0)-IFERROR(VLOOKUP($B458,'Slutlig allokering kvv'!$B$2:$AJ$550,MATCH(H$4,'Slutlig allokering kvv'!$B$1:$AJ$1,0),FALSE)/1,0)</f>
        <v>0</v>
      </c>
      <c r="I458">
        <f>IFERROR(VLOOKUP($B458,Kraftvärmeprod!$B$1:$AJ$550,MATCH(I$4,Kraftvärmeprod!$B$1:$AJ$1,0),FALSE)/1,0)-IFERROR(VLOOKUP($B458,'Slutlig allokering kvv'!$B$2:$AJ$550,MATCH(I$4,'Slutlig allokering kvv'!$B$1:$AJ$1,0),FALSE)/1,0)</f>
        <v>0</v>
      </c>
      <c r="J458">
        <f>IFERROR(VLOOKUP($B458,Kraftvärmeprod!$B$1:$AJ$550,MATCH(J$4,Kraftvärmeprod!$B$1:$AJ$1,0),FALSE)/1,0)-IFERROR(VLOOKUP($B458,'Slutlig allokering kvv'!$B$2:$AJ$550,MATCH(J$4,'Slutlig allokering kvv'!$B$1:$AJ$1,0),FALSE)/1,0)</f>
        <v>0</v>
      </c>
      <c r="K458">
        <f>IFERROR(VLOOKUP($B458,Kraftvärmeprod!$B$1:$AJ$550,MATCH(K$4,Kraftvärmeprod!$B$1:$AJ$1,0),FALSE)/1,0)-IFERROR(VLOOKUP($B458,'Slutlig allokering kvv'!$B$2:$AJ$550,MATCH(K$4,'Slutlig allokering kvv'!$B$1:$AJ$1,0),FALSE)/1,0)</f>
        <v>0</v>
      </c>
      <c r="L458">
        <f>IFERROR(VLOOKUP($B458,Kraftvärmeprod!$B$1:$AJ$550,MATCH(L$4,Kraftvärmeprod!$B$1:$AJ$1,0),FALSE)/1,0)-IFERROR(VLOOKUP($B458,'Slutlig allokering kvv'!$B$2:$AJ$550,MATCH(L$4,'Slutlig allokering kvv'!$B$1:$AJ$1,0),FALSE)/1,0)</f>
        <v>0</v>
      </c>
      <c r="M458">
        <f>IFERROR(VLOOKUP($B458,Kraftvärmeprod!$B$1:$AJ$550,MATCH(M$4,Kraftvärmeprod!$B$1:$AJ$1,0),FALSE)/1,0)-IFERROR(VLOOKUP($B458,'Slutlig allokering kvv'!$B$2:$AJ$550,MATCH(M$4,'Slutlig allokering kvv'!$B$1:$AJ$1,0),FALSE)/1,0)</f>
        <v>0</v>
      </c>
      <c r="N458">
        <f>IFERROR(VLOOKUP($B458,Kraftvärmeprod!$B$1:$AJ$550,MATCH(N$4,Kraftvärmeprod!$B$1:$AJ$1,0),FALSE)/1,0)-IFERROR(VLOOKUP($B458,'Slutlig allokering kvv'!$B$2:$AJ$550,MATCH(N$4,'Slutlig allokering kvv'!$B$1:$AJ$1,0),FALSE)/1,0)</f>
        <v>0</v>
      </c>
      <c r="O458">
        <f>IFERROR(VLOOKUP($B458,Kraftvärmeprod!$B$1:$AJ$550,MATCH(O$4,Kraftvärmeprod!$B$1:$AJ$1,0),FALSE)/1,0)-IFERROR(VLOOKUP($B458,'Slutlig allokering kvv'!$B$2:$AJ$550,MATCH(O$4,'Slutlig allokering kvv'!$B$1:$AJ$1,0),FALSE)/1,0)</f>
        <v>0</v>
      </c>
      <c r="P458">
        <f>IFERROR(VLOOKUP($B458,Kraftvärmeprod!$B$1:$AJ$550,MATCH(P$4,Kraftvärmeprod!$B$1:$AJ$1,0),FALSE)/1,0)-IFERROR(VLOOKUP($B458,'Slutlig allokering kvv'!$B$2:$AJ$550,MATCH(P$4,'Slutlig allokering kvv'!$B$1:$AJ$1,0),FALSE)/1,0)</f>
        <v>0</v>
      </c>
      <c r="Q458">
        <f>IFERROR(VLOOKUP($B458,Kraftvärmeprod!$B$1:$AJ$550,MATCH(Q$4,Kraftvärmeprod!$B$1:$AJ$1,0),FALSE)/1,0)-IFERROR(VLOOKUP($B458,'Slutlig allokering kvv'!$B$2:$AJ$550,MATCH(Q$4,'Slutlig allokering kvv'!$B$1:$AJ$1,0),FALSE)/1,0)</f>
        <v>0</v>
      </c>
      <c r="R458">
        <f>IFERROR(VLOOKUP($B458,Kraftvärmeprod!$B$1:$AJ$550,MATCH(R$4,Kraftvärmeprod!$B$1:$AJ$1,0),FALSE)/1,0)-IFERROR(VLOOKUP($B458,'Slutlig allokering kvv'!$B$2:$AJ$550,MATCH(R$4,'Slutlig allokering kvv'!$B$1:$AJ$1,0),FALSE)/1,0)</f>
        <v>0</v>
      </c>
      <c r="S458">
        <f>IFERROR(VLOOKUP($B458,Kraftvärmeprod!$B$1:$AJ$550,MATCH(S$4,Kraftvärmeprod!$B$1:$AJ$1,0),FALSE)/1,0)-IFERROR(VLOOKUP($B458,'Slutlig allokering kvv'!$B$2:$AJ$550,MATCH(S$4,'Slutlig allokering kvv'!$B$1:$AJ$1,0),FALSE)/1,0)</f>
        <v>0</v>
      </c>
      <c r="T458">
        <f>IFERROR(VLOOKUP($B458,Kraftvärmeprod!$B$1:$AJ$550,MATCH(T$4,Kraftvärmeprod!$B$1:$AJ$1,0),FALSE)/1,0)-IFERROR(VLOOKUP($B458,'Slutlig allokering kvv'!$B$2:$AJ$550,MATCH(T$4,'Slutlig allokering kvv'!$B$1:$AJ$1,0),FALSE)/1,0)</f>
        <v>0</v>
      </c>
      <c r="U458">
        <f>IFERROR(VLOOKUP($B458,Kraftvärmeprod!$B$1:$AJ$550,MATCH(U$4,Kraftvärmeprod!$B$1:$AJ$1,0),FALSE)/1,0)-IFERROR(VLOOKUP($B458,'Slutlig allokering kvv'!$B$2:$AJ$550,MATCH(U$4,'Slutlig allokering kvv'!$B$1:$AJ$1,0),FALSE)/1,0)</f>
        <v>0</v>
      </c>
      <c r="V458">
        <f>IFERROR(VLOOKUP($B458,Kraftvärmeprod!$B$1:$AJ$550,MATCH(V$4,Kraftvärmeprod!$B$1:$AJ$1,0),FALSE)/1,0)-IFERROR(VLOOKUP($B458,'Slutlig allokering kvv'!$B$2:$AJ$550,MATCH(V$4,'Slutlig allokering kvv'!$B$1:$AJ$1,0),FALSE)/1,0)</f>
        <v>0</v>
      </c>
      <c r="W458">
        <f>IFERROR(VLOOKUP($B458,Kraftvärmeprod!$B$1:$AJ$550,MATCH(W$4,Kraftvärmeprod!$B$1:$AJ$1,0),FALSE)/1,0)-IFERROR(VLOOKUP($B458,'Slutlig allokering kvv'!$B$2:$AJ$550,MATCH(W$4,'Slutlig allokering kvv'!$B$1:$AJ$1,0),FALSE)/1,0)</f>
        <v>0</v>
      </c>
      <c r="X458">
        <f>IFERROR(VLOOKUP($B458,Kraftvärmeprod!$B$1:$AJ$550,MATCH(X$4,Kraftvärmeprod!$B$1:$AJ$1,0),FALSE)/1,0)-IFERROR(VLOOKUP($B458,'Slutlig allokering kvv'!$B$2:$AJ$550,MATCH(X$4,'Slutlig allokering kvv'!$B$1:$AJ$1,0),FALSE)/1,0)</f>
        <v>0</v>
      </c>
      <c r="Y458">
        <f>IFERROR(VLOOKUP($B458,Kraftvärmeprod!$B$1:$AJ$550,MATCH(Y$4,Kraftvärmeprod!$B$1:$AJ$1,0),FALSE)/1,0)-IFERROR(VLOOKUP($B458,'Slutlig allokering kvv'!$B$2:$AJ$550,MATCH(Y$4,'Slutlig allokering kvv'!$B$1:$AJ$1,0),FALSE)/1,0)</f>
        <v>0</v>
      </c>
      <c r="Z458">
        <f>IFERROR(VLOOKUP($B458,Kraftvärmeprod!$B$1:$AJ$550,MATCH(Z$4,Kraftvärmeprod!$B$1:$AJ$1,0),FALSE)/1,0)-IFERROR(VLOOKUP($B458,'Slutlig allokering kvv'!$B$2:$AJ$550,MATCH(Z$4,'Slutlig allokering kvv'!$B$1:$AJ$1,0),FALSE)/1,0)</f>
        <v>0</v>
      </c>
      <c r="AA458">
        <f>IFERROR(VLOOKUP($B458,Kraftvärmeprod!$B$1:$AJ$550,MATCH(AA$4,Kraftvärmeprod!$B$1:$AJ$1,0),FALSE)/1,0)-IFERROR(VLOOKUP($B458,'Slutlig allokering kvv'!$B$2:$AJ$550,MATCH(AA$4,'Slutlig allokering kvv'!$B$1:$AJ$1,0),FALSE)/1,0)</f>
        <v>0</v>
      </c>
      <c r="AB458">
        <f>IFERROR(VLOOKUP($B458,Kraftvärmeprod!$B$1:$AJ$550,MATCH(AB$4,Kraftvärmeprod!$B$1:$AJ$1,0),FALSE)/1,0)-IFERROR(VLOOKUP($B458,'Slutlig allokering kvv'!$B$2:$AJ$550,MATCH(AB$4,'Slutlig allokering kvv'!$B$1:$AJ$1,0),FALSE)/1,0)</f>
        <v>0</v>
      </c>
      <c r="AC458">
        <f>IFERROR(VLOOKUP($B458,Kraftvärmeprod!$B$1:$AJ$550,MATCH(AC$4,Kraftvärmeprod!$B$1:$AJ$1,0),FALSE)/1,0)-IFERROR(VLOOKUP($B458,'Slutlig allokering kvv'!$B$2:$AJ$550,MATCH(AC$4,'Slutlig allokering kvv'!$B$1:$AJ$1,0),FALSE)/1,0)</f>
        <v>0</v>
      </c>
      <c r="AD458">
        <f>IFERROR(VLOOKUP($B458,Miljö!$B$1:$E$471,MATCH("Hjälpel kraftvärme (GWh)",Miljö!$B$1:$E$1,0),FALSE)/1,0)-IFERROR(VLOOKUP($B458,'Slutlig allokering kvv'!$B$2:$AJ$550,MATCH(AD$4,'Slutlig allokering kvv'!$B$1:$AJ$1,0),FALSE)/1,0)</f>
        <v>0</v>
      </c>
      <c r="AH458">
        <f t="shared" si="14"/>
        <v>0</v>
      </c>
      <c r="AJ458">
        <f>IFERROR(VLOOKUP($B458,'Slutlig allokering kvv'!$B$2:$AX$550,MATCH("Summa slutlig allokerad tillförd energi (utan hjälpel och rökgaskondensering):",'Slutlig allokering kvv'!$B$1:$AX$1,0),FALSE)/1,"")</f>
        <v>0</v>
      </c>
      <c r="AL458" s="195" t="str">
        <f>IFERROR(1-VLOOKUP($B458,'Slutlig allokering kvv'!$B$2:$AX$550,MATCH("Andel av bränsle i kvv som allokerats till värme, exklusive rökgaskondensering och hjälpel",'Slutlig allokering kvv'!$B$1:$AX$1,0),FALSE),"")</f>
        <v/>
      </c>
      <c r="AN458" s="195" t="str">
        <f t="shared" si="15"/>
        <v/>
      </c>
    </row>
    <row r="459" spans="1:40" x14ac:dyDescent="0.25">
      <c r="A459" s="2" t="s">
        <v>662</v>
      </c>
      <c r="B459" s="5" t="s">
        <v>1066</v>
      </c>
      <c r="C459" t="str">
        <f>IFERROR(VLOOKUP($B459,Kraftvärmeprod!$B$1:$AH$479,MATCH(C$4,Kraftvärmeprod!$B$1:$AG$1,0),FALSE)/1,"")</f>
        <v/>
      </c>
      <c r="D459" t="str">
        <f>IFERROR(VLOOKUP($B459,Kraftvärmeprod!$B$1:$AH$479,MATCH(D$4,Kraftvärmeprod!$B$1:$AG$1,0),FALSE)/1,"")</f>
        <v/>
      </c>
      <c r="F459">
        <f>IFERROR(VLOOKUP($B459,Kraftvärmeprod!$B$1:$AJ$550,MATCH(F$4,Kraftvärmeprod!$B$1:$AJ$1,0),FALSE)/1,0)-IFERROR(VLOOKUP($B459,'Slutlig allokering kvv'!$B$2:$AJ$550,MATCH(F$4,'Slutlig allokering kvv'!$B$1:$AJ$1,0),FALSE)/1,0)</f>
        <v>0</v>
      </c>
      <c r="G459">
        <f>IFERROR(VLOOKUP($B459,Kraftvärmeprod!$B$1:$AJ$550,MATCH(G$4,Kraftvärmeprod!$B$1:$AJ$1,0),FALSE)/1,0)-IFERROR(VLOOKUP($B459,'Slutlig allokering kvv'!$B$2:$AJ$550,MATCH(G$4,'Slutlig allokering kvv'!$B$1:$AJ$1,0),FALSE)/1,0)</f>
        <v>0</v>
      </c>
      <c r="H459">
        <f>IFERROR(VLOOKUP($B459,Kraftvärmeprod!$B$1:$AJ$550,MATCH(H$4,Kraftvärmeprod!$B$1:$AJ$1,0),FALSE)/1,0)-IFERROR(VLOOKUP($B459,'Slutlig allokering kvv'!$B$2:$AJ$550,MATCH(H$4,'Slutlig allokering kvv'!$B$1:$AJ$1,0),FALSE)/1,0)</f>
        <v>0</v>
      </c>
      <c r="I459">
        <f>IFERROR(VLOOKUP($B459,Kraftvärmeprod!$B$1:$AJ$550,MATCH(I$4,Kraftvärmeprod!$B$1:$AJ$1,0),FALSE)/1,0)-IFERROR(VLOOKUP($B459,'Slutlig allokering kvv'!$B$2:$AJ$550,MATCH(I$4,'Slutlig allokering kvv'!$B$1:$AJ$1,0),FALSE)/1,0)</f>
        <v>0</v>
      </c>
      <c r="J459">
        <f>IFERROR(VLOOKUP($B459,Kraftvärmeprod!$B$1:$AJ$550,MATCH(J$4,Kraftvärmeprod!$B$1:$AJ$1,0),FALSE)/1,0)-IFERROR(VLOOKUP($B459,'Slutlig allokering kvv'!$B$2:$AJ$550,MATCH(J$4,'Slutlig allokering kvv'!$B$1:$AJ$1,0),FALSE)/1,0)</f>
        <v>0</v>
      </c>
      <c r="K459">
        <f>IFERROR(VLOOKUP($B459,Kraftvärmeprod!$B$1:$AJ$550,MATCH(K$4,Kraftvärmeprod!$B$1:$AJ$1,0),FALSE)/1,0)-IFERROR(VLOOKUP($B459,'Slutlig allokering kvv'!$B$2:$AJ$550,MATCH(K$4,'Slutlig allokering kvv'!$B$1:$AJ$1,0),FALSE)/1,0)</f>
        <v>0</v>
      </c>
      <c r="L459">
        <f>IFERROR(VLOOKUP($B459,Kraftvärmeprod!$B$1:$AJ$550,MATCH(L$4,Kraftvärmeprod!$B$1:$AJ$1,0),FALSE)/1,0)-IFERROR(VLOOKUP($B459,'Slutlig allokering kvv'!$B$2:$AJ$550,MATCH(L$4,'Slutlig allokering kvv'!$B$1:$AJ$1,0),FALSE)/1,0)</f>
        <v>0</v>
      </c>
      <c r="M459">
        <f>IFERROR(VLOOKUP($B459,Kraftvärmeprod!$B$1:$AJ$550,MATCH(M$4,Kraftvärmeprod!$B$1:$AJ$1,0),FALSE)/1,0)-IFERROR(VLOOKUP($B459,'Slutlig allokering kvv'!$B$2:$AJ$550,MATCH(M$4,'Slutlig allokering kvv'!$B$1:$AJ$1,0),FALSE)/1,0)</f>
        <v>0</v>
      </c>
      <c r="N459">
        <f>IFERROR(VLOOKUP($B459,Kraftvärmeprod!$B$1:$AJ$550,MATCH(N$4,Kraftvärmeprod!$B$1:$AJ$1,0),FALSE)/1,0)-IFERROR(VLOOKUP($B459,'Slutlig allokering kvv'!$B$2:$AJ$550,MATCH(N$4,'Slutlig allokering kvv'!$B$1:$AJ$1,0),FALSE)/1,0)</f>
        <v>0</v>
      </c>
      <c r="O459">
        <f>IFERROR(VLOOKUP($B459,Kraftvärmeprod!$B$1:$AJ$550,MATCH(O$4,Kraftvärmeprod!$B$1:$AJ$1,0),FALSE)/1,0)-IFERROR(VLOOKUP($B459,'Slutlig allokering kvv'!$B$2:$AJ$550,MATCH(O$4,'Slutlig allokering kvv'!$B$1:$AJ$1,0),FALSE)/1,0)</f>
        <v>0</v>
      </c>
      <c r="P459">
        <f>IFERROR(VLOOKUP($B459,Kraftvärmeprod!$B$1:$AJ$550,MATCH(P$4,Kraftvärmeprod!$B$1:$AJ$1,0),FALSE)/1,0)-IFERROR(VLOOKUP($B459,'Slutlig allokering kvv'!$B$2:$AJ$550,MATCH(P$4,'Slutlig allokering kvv'!$B$1:$AJ$1,0),FALSE)/1,0)</f>
        <v>0</v>
      </c>
      <c r="Q459">
        <f>IFERROR(VLOOKUP($B459,Kraftvärmeprod!$B$1:$AJ$550,MATCH(Q$4,Kraftvärmeprod!$B$1:$AJ$1,0),FALSE)/1,0)-IFERROR(VLOOKUP($B459,'Slutlig allokering kvv'!$B$2:$AJ$550,MATCH(Q$4,'Slutlig allokering kvv'!$B$1:$AJ$1,0),FALSE)/1,0)</f>
        <v>0</v>
      </c>
      <c r="R459">
        <f>IFERROR(VLOOKUP($B459,Kraftvärmeprod!$B$1:$AJ$550,MATCH(R$4,Kraftvärmeprod!$B$1:$AJ$1,0),FALSE)/1,0)-IFERROR(VLOOKUP($B459,'Slutlig allokering kvv'!$B$2:$AJ$550,MATCH(R$4,'Slutlig allokering kvv'!$B$1:$AJ$1,0),FALSE)/1,0)</f>
        <v>0</v>
      </c>
      <c r="S459">
        <f>IFERROR(VLOOKUP($B459,Kraftvärmeprod!$B$1:$AJ$550,MATCH(S$4,Kraftvärmeprod!$B$1:$AJ$1,0),FALSE)/1,0)-IFERROR(VLOOKUP($B459,'Slutlig allokering kvv'!$B$2:$AJ$550,MATCH(S$4,'Slutlig allokering kvv'!$B$1:$AJ$1,0),FALSE)/1,0)</f>
        <v>0</v>
      </c>
      <c r="T459">
        <f>IFERROR(VLOOKUP($B459,Kraftvärmeprod!$B$1:$AJ$550,MATCH(T$4,Kraftvärmeprod!$B$1:$AJ$1,0),FALSE)/1,0)-IFERROR(VLOOKUP($B459,'Slutlig allokering kvv'!$B$2:$AJ$550,MATCH(T$4,'Slutlig allokering kvv'!$B$1:$AJ$1,0),FALSE)/1,0)</f>
        <v>0</v>
      </c>
      <c r="U459">
        <f>IFERROR(VLOOKUP($B459,Kraftvärmeprod!$B$1:$AJ$550,MATCH(U$4,Kraftvärmeprod!$B$1:$AJ$1,0),FALSE)/1,0)-IFERROR(VLOOKUP($B459,'Slutlig allokering kvv'!$B$2:$AJ$550,MATCH(U$4,'Slutlig allokering kvv'!$B$1:$AJ$1,0),FALSE)/1,0)</f>
        <v>0</v>
      </c>
      <c r="V459">
        <f>IFERROR(VLOOKUP($B459,Kraftvärmeprod!$B$1:$AJ$550,MATCH(V$4,Kraftvärmeprod!$B$1:$AJ$1,0),FALSE)/1,0)-IFERROR(VLOOKUP($B459,'Slutlig allokering kvv'!$B$2:$AJ$550,MATCH(V$4,'Slutlig allokering kvv'!$B$1:$AJ$1,0),FALSE)/1,0)</f>
        <v>0</v>
      </c>
      <c r="W459">
        <f>IFERROR(VLOOKUP($B459,Kraftvärmeprod!$B$1:$AJ$550,MATCH(W$4,Kraftvärmeprod!$B$1:$AJ$1,0),FALSE)/1,0)-IFERROR(VLOOKUP($B459,'Slutlig allokering kvv'!$B$2:$AJ$550,MATCH(W$4,'Slutlig allokering kvv'!$B$1:$AJ$1,0),FALSE)/1,0)</f>
        <v>0</v>
      </c>
      <c r="X459">
        <f>IFERROR(VLOOKUP($B459,Kraftvärmeprod!$B$1:$AJ$550,MATCH(X$4,Kraftvärmeprod!$B$1:$AJ$1,0),FALSE)/1,0)-IFERROR(VLOOKUP($B459,'Slutlig allokering kvv'!$B$2:$AJ$550,MATCH(X$4,'Slutlig allokering kvv'!$B$1:$AJ$1,0),FALSE)/1,0)</f>
        <v>0</v>
      </c>
      <c r="Y459">
        <f>IFERROR(VLOOKUP($B459,Kraftvärmeprod!$B$1:$AJ$550,MATCH(Y$4,Kraftvärmeprod!$B$1:$AJ$1,0),FALSE)/1,0)-IFERROR(VLOOKUP($B459,'Slutlig allokering kvv'!$B$2:$AJ$550,MATCH(Y$4,'Slutlig allokering kvv'!$B$1:$AJ$1,0),FALSE)/1,0)</f>
        <v>0</v>
      </c>
      <c r="Z459">
        <f>IFERROR(VLOOKUP($B459,Kraftvärmeprod!$B$1:$AJ$550,MATCH(Z$4,Kraftvärmeprod!$B$1:$AJ$1,0),FALSE)/1,0)-IFERROR(VLOOKUP($B459,'Slutlig allokering kvv'!$B$2:$AJ$550,MATCH(Z$4,'Slutlig allokering kvv'!$B$1:$AJ$1,0),FALSE)/1,0)</f>
        <v>0</v>
      </c>
      <c r="AA459">
        <f>IFERROR(VLOOKUP($B459,Kraftvärmeprod!$B$1:$AJ$550,MATCH(AA$4,Kraftvärmeprod!$B$1:$AJ$1,0),FALSE)/1,0)-IFERROR(VLOOKUP($B459,'Slutlig allokering kvv'!$B$2:$AJ$550,MATCH(AA$4,'Slutlig allokering kvv'!$B$1:$AJ$1,0),FALSE)/1,0)</f>
        <v>0</v>
      </c>
      <c r="AB459">
        <f>IFERROR(VLOOKUP($B459,Kraftvärmeprod!$B$1:$AJ$550,MATCH(AB$4,Kraftvärmeprod!$B$1:$AJ$1,0),FALSE)/1,0)-IFERROR(VLOOKUP($B459,'Slutlig allokering kvv'!$B$2:$AJ$550,MATCH(AB$4,'Slutlig allokering kvv'!$B$1:$AJ$1,0),FALSE)/1,0)</f>
        <v>0</v>
      </c>
      <c r="AC459">
        <f>IFERROR(VLOOKUP($B459,Kraftvärmeprod!$B$1:$AJ$550,MATCH(AC$4,Kraftvärmeprod!$B$1:$AJ$1,0),FALSE)/1,0)-IFERROR(VLOOKUP($B459,'Slutlig allokering kvv'!$B$2:$AJ$550,MATCH(AC$4,'Slutlig allokering kvv'!$B$1:$AJ$1,0),FALSE)/1,0)</f>
        <v>0</v>
      </c>
      <c r="AD459">
        <f>IFERROR(VLOOKUP($B459,Miljö!$B$1:$E$471,MATCH("Hjälpel kraftvärme (GWh)",Miljö!$B$1:$E$1,0),FALSE)/1,0)-IFERROR(VLOOKUP($B459,'Slutlig allokering kvv'!$B$2:$AJ$550,MATCH(AD$4,'Slutlig allokering kvv'!$B$1:$AJ$1,0),FALSE)/1,0)</f>
        <v>0</v>
      </c>
      <c r="AH459">
        <f t="shared" si="14"/>
        <v>0</v>
      </c>
      <c r="AJ459">
        <f>IFERROR(VLOOKUP($B459,'Slutlig allokering kvv'!$B$2:$AX$550,MATCH("Summa slutlig allokerad tillförd energi (utan hjälpel och rökgaskondensering):",'Slutlig allokering kvv'!$B$1:$AX$1,0),FALSE)/1,"")</f>
        <v>0</v>
      </c>
      <c r="AL459" s="195" t="str">
        <f>IFERROR(1-VLOOKUP($B459,'Slutlig allokering kvv'!$B$2:$AX$550,MATCH("Andel av bränsle i kvv som allokerats till värme, exklusive rökgaskondensering och hjälpel",'Slutlig allokering kvv'!$B$1:$AX$1,0),FALSE),"")</f>
        <v/>
      </c>
      <c r="AN459" s="195" t="str">
        <f t="shared" si="15"/>
        <v/>
      </c>
    </row>
    <row r="460" spans="1:40" x14ac:dyDescent="0.25">
      <c r="A460" s="2" t="s">
        <v>663</v>
      </c>
      <c r="B460" s="2" t="s">
        <v>664</v>
      </c>
      <c r="C460" t="str">
        <f>IFERROR(VLOOKUP($B460,Kraftvärmeprod!$B$1:$AH$479,MATCH(C$4,Kraftvärmeprod!$B$1:$AG$1,0),FALSE)/1,"")</f>
        <v/>
      </c>
      <c r="D460" t="str">
        <f>IFERROR(VLOOKUP($B460,Kraftvärmeprod!$B$1:$AH$479,MATCH(D$4,Kraftvärmeprod!$B$1:$AG$1,0),FALSE)/1,"")</f>
        <v/>
      </c>
      <c r="F460">
        <f>IFERROR(VLOOKUP($B460,Kraftvärmeprod!$B$1:$AJ$550,MATCH(F$4,Kraftvärmeprod!$B$1:$AJ$1,0),FALSE)/1,0)-IFERROR(VLOOKUP($B460,'Slutlig allokering kvv'!$B$2:$AJ$550,MATCH(F$4,'Slutlig allokering kvv'!$B$1:$AJ$1,0),FALSE)/1,0)</f>
        <v>0</v>
      </c>
      <c r="G460">
        <f>IFERROR(VLOOKUP($B460,Kraftvärmeprod!$B$1:$AJ$550,MATCH(G$4,Kraftvärmeprod!$B$1:$AJ$1,0),FALSE)/1,0)-IFERROR(VLOOKUP($B460,'Slutlig allokering kvv'!$B$2:$AJ$550,MATCH(G$4,'Slutlig allokering kvv'!$B$1:$AJ$1,0),FALSE)/1,0)</f>
        <v>0</v>
      </c>
      <c r="H460">
        <f>IFERROR(VLOOKUP($B460,Kraftvärmeprod!$B$1:$AJ$550,MATCH(H$4,Kraftvärmeprod!$B$1:$AJ$1,0),FALSE)/1,0)-IFERROR(VLOOKUP($B460,'Slutlig allokering kvv'!$B$2:$AJ$550,MATCH(H$4,'Slutlig allokering kvv'!$B$1:$AJ$1,0),FALSE)/1,0)</f>
        <v>0</v>
      </c>
      <c r="I460">
        <f>IFERROR(VLOOKUP($B460,Kraftvärmeprod!$B$1:$AJ$550,MATCH(I$4,Kraftvärmeprod!$B$1:$AJ$1,0),FALSE)/1,0)-IFERROR(VLOOKUP($B460,'Slutlig allokering kvv'!$B$2:$AJ$550,MATCH(I$4,'Slutlig allokering kvv'!$B$1:$AJ$1,0),FALSE)/1,0)</f>
        <v>0</v>
      </c>
      <c r="J460">
        <f>IFERROR(VLOOKUP($B460,Kraftvärmeprod!$B$1:$AJ$550,MATCH(J$4,Kraftvärmeprod!$B$1:$AJ$1,0),FALSE)/1,0)-IFERROR(VLOOKUP($B460,'Slutlig allokering kvv'!$B$2:$AJ$550,MATCH(J$4,'Slutlig allokering kvv'!$B$1:$AJ$1,0),FALSE)/1,0)</f>
        <v>0</v>
      </c>
      <c r="K460">
        <f>IFERROR(VLOOKUP($B460,Kraftvärmeprod!$B$1:$AJ$550,MATCH(K$4,Kraftvärmeprod!$B$1:$AJ$1,0),FALSE)/1,0)-IFERROR(VLOOKUP($B460,'Slutlig allokering kvv'!$B$2:$AJ$550,MATCH(K$4,'Slutlig allokering kvv'!$B$1:$AJ$1,0),FALSE)/1,0)</f>
        <v>0</v>
      </c>
      <c r="L460">
        <f>IFERROR(VLOOKUP($B460,Kraftvärmeprod!$B$1:$AJ$550,MATCH(L$4,Kraftvärmeprod!$B$1:$AJ$1,0),FALSE)/1,0)-IFERROR(VLOOKUP($B460,'Slutlig allokering kvv'!$B$2:$AJ$550,MATCH(L$4,'Slutlig allokering kvv'!$B$1:$AJ$1,0),FALSE)/1,0)</f>
        <v>0</v>
      </c>
      <c r="M460">
        <f>IFERROR(VLOOKUP($B460,Kraftvärmeprod!$B$1:$AJ$550,MATCH(M$4,Kraftvärmeprod!$B$1:$AJ$1,0),FALSE)/1,0)-IFERROR(VLOOKUP($B460,'Slutlig allokering kvv'!$B$2:$AJ$550,MATCH(M$4,'Slutlig allokering kvv'!$B$1:$AJ$1,0),FALSE)/1,0)</f>
        <v>0</v>
      </c>
      <c r="N460">
        <f>IFERROR(VLOOKUP($B460,Kraftvärmeprod!$B$1:$AJ$550,MATCH(N$4,Kraftvärmeprod!$B$1:$AJ$1,0),FALSE)/1,0)-IFERROR(VLOOKUP($B460,'Slutlig allokering kvv'!$B$2:$AJ$550,MATCH(N$4,'Slutlig allokering kvv'!$B$1:$AJ$1,0),FALSE)/1,0)</f>
        <v>0</v>
      </c>
      <c r="O460">
        <f>IFERROR(VLOOKUP($B460,Kraftvärmeprod!$B$1:$AJ$550,MATCH(O$4,Kraftvärmeprod!$B$1:$AJ$1,0),FALSE)/1,0)-IFERROR(VLOOKUP($B460,'Slutlig allokering kvv'!$B$2:$AJ$550,MATCH(O$4,'Slutlig allokering kvv'!$B$1:$AJ$1,0),FALSE)/1,0)</f>
        <v>0</v>
      </c>
      <c r="P460">
        <f>IFERROR(VLOOKUP($B460,Kraftvärmeprod!$B$1:$AJ$550,MATCH(P$4,Kraftvärmeprod!$B$1:$AJ$1,0),FALSE)/1,0)-IFERROR(VLOOKUP($B460,'Slutlig allokering kvv'!$B$2:$AJ$550,MATCH(P$4,'Slutlig allokering kvv'!$B$1:$AJ$1,0),FALSE)/1,0)</f>
        <v>0</v>
      </c>
      <c r="Q460">
        <f>IFERROR(VLOOKUP($B460,Kraftvärmeprod!$B$1:$AJ$550,MATCH(Q$4,Kraftvärmeprod!$B$1:$AJ$1,0),FALSE)/1,0)-IFERROR(VLOOKUP($B460,'Slutlig allokering kvv'!$B$2:$AJ$550,MATCH(Q$4,'Slutlig allokering kvv'!$B$1:$AJ$1,0),FALSE)/1,0)</f>
        <v>0</v>
      </c>
      <c r="R460">
        <f>IFERROR(VLOOKUP($B460,Kraftvärmeprod!$B$1:$AJ$550,MATCH(R$4,Kraftvärmeprod!$B$1:$AJ$1,0),FALSE)/1,0)-IFERROR(VLOOKUP($B460,'Slutlig allokering kvv'!$B$2:$AJ$550,MATCH(R$4,'Slutlig allokering kvv'!$B$1:$AJ$1,0),FALSE)/1,0)</f>
        <v>0</v>
      </c>
      <c r="S460">
        <f>IFERROR(VLOOKUP($B460,Kraftvärmeprod!$B$1:$AJ$550,MATCH(S$4,Kraftvärmeprod!$B$1:$AJ$1,0),FALSE)/1,0)-IFERROR(VLOOKUP($B460,'Slutlig allokering kvv'!$B$2:$AJ$550,MATCH(S$4,'Slutlig allokering kvv'!$B$1:$AJ$1,0),FALSE)/1,0)</f>
        <v>0</v>
      </c>
      <c r="T460">
        <f>IFERROR(VLOOKUP($B460,Kraftvärmeprod!$B$1:$AJ$550,MATCH(T$4,Kraftvärmeprod!$B$1:$AJ$1,0),FALSE)/1,0)-IFERROR(VLOOKUP($B460,'Slutlig allokering kvv'!$B$2:$AJ$550,MATCH(T$4,'Slutlig allokering kvv'!$B$1:$AJ$1,0),FALSE)/1,0)</f>
        <v>0</v>
      </c>
      <c r="U460">
        <f>IFERROR(VLOOKUP($B460,Kraftvärmeprod!$B$1:$AJ$550,MATCH(U$4,Kraftvärmeprod!$B$1:$AJ$1,0),FALSE)/1,0)-IFERROR(VLOOKUP($B460,'Slutlig allokering kvv'!$B$2:$AJ$550,MATCH(U$4,'Slutlig allokering kvv'!$B$1:$AJ$1,0),FALSE)/1,0)</f>
        <v>0</v>
      </c>
      <c r="V460">
        <f>IFERROR(VLOOKUP($B460,Kraftvärmeprod!$B$1:$AJ$550,MATCH(V$4,Kraftvärmeprod!$B$1:$AJ$1,0),FALSE)/1,0)-IFERROR(VLOOKUP($B460,'Slutlig allokering kvv'!$B$2:$AJ$550,MATCH(V$4,'Slutlig allokering kvv'!$B$1:$AJ$1,0),FALSE)/1,0)</f>
        <v>0</v>
      </c>
      <c r="W460">
        <f>IFERROR(VLOOKUP($B460,Kraftvärmeprod!$B$1:$AJ$550,MATCH(W$4,Kraftvärmeprod!$B$1:$AJ$1,0),FALSE)/1,0)-IFERROR(VLOOKUP($B460,'Slutlig allokering kvv'!$B$2:$AJ$550,MATCH(W$4,'Slutlig allokering kvv'!$B$1:$AJ$1,0),FALSE)/1,0)</f>
        <v>0</v>
      </c>
      <c r="X460">
        <f>IFERROR(VLOOKUP($B460,Kraftvärmeprod!$B$1:$AJ$550,MATCH(X$4,Kraftvärmeprod!$B$1:$AJ$1,0),FALSE)/1,0)-IFERROR(VLOOKUP($B460,'Slutlig allokering kvv'!$B$2:$AJ$550,MATCH(X$4,'Slutlig allokering kvv'!$B$1:$AJ$1,0),FALSE)/1,0)</f>
        <v>0</v>
      </c>
      <c r="Y460">
        <f>IFERROR(VLOOKUP($B460,Kraftvärmeprod!$B$1:$AJ$550,MATCH(Y$4,Kraftvärmeprod!$B$1:$AJ$1,0),FALSE)/1,0)-IFERROR(VLOOKUP($B460,'Slutlig allokering kvv'!$B$2:$AJ$550,MATCH(Y$4,'Slutlig allokering kvv'!$B$1:$AJ$1,0),FALSE)/1,0)</f>
        <v>0</v>
      </c>
      <c r="Z460">
        <f>IFERROR(VLOOKUP($B460,Kraftvärmeprod!$B$1:$AJ$550,MATCH(Z$4,Kraftvärmeprod!$B$1:$AJ$1,0),FALSE)/1,0)-IFERROR(VLOOKUP($B460,'Slutlig allokering kvv'!$B$2:$AJ$550,MATCH(Z$4,'Slutlig allokering kvv'!$B$1:$AJ$1,0),FALSE)/1,0)</f>
        <v>0</v>
      </c>
      <c r="AA460">
        <f>IFERROR(VLOOKUP($B460,Kraftvärmeprod!$B$1:$AJ$550,MATCH(AA$4,Kraftvärmeprod!$B$1:$AJ$1,0),FALSE)/1,0)-IFERROR(VLOOKUP($B460,'Slutlig allokering kvv'!$B$2:$AJ$550,MATCH(AA$4,'Slutlig allokering kvv'!$B$1:$AJ$1,0),FALSE)/1,0)</f>
        <v>0</v>
      </c>
      <c r="AB460">
        <f>IFERROR(VLOOKUP($B460,Kraftvärmeprod!$B$1:$AJ$550,MATCH(AB$4,Kraftvärmeprod!$B$1:$AJ$1,0),FALSE)/1,0)-IFERROR(VLOOKUP($B460,'Slutlig allokering kvv'!$B$2:$AJ$550,MATCH(AB$4,'Slutlig allokering kvv'!$B$1:$AJ$1,0),FALSE)/1,0)</f>
        <v>0</v>
      </c>
      <c r="AC460">
        <f>IFERROR(VLOOKUP($B460,Kraftvärmeprod!$B$1:$AJ$550,MATCH(AC$4,Kraftvärmeprod!$B$1:$AJ$1,0),FALSE)/1,0)-IFERROR(VLOOKUP($B460,'Slutlig allokering kvv'!$B$2:$AJ$550,MATCH(AC$4,'Slutlig allokering kvv'!$B$1:$AJ$1,0),FALSE)/1,0)</f>
        <v>0</v>
      </c>
      <c r="AD460">
        <f>IFERROR(VLOOKUP($B460,Miljö!$B$1:$E$471,MATCH("Hjälpel kraftvärme (GWh)",Miljö!$B$1:$E$1,0),FALSE)/1,0)-IFERROR(VLOOKUP($B460,'Slutlig allokering kvv'!$B$2:$AJ$550,MATCH(AD$4,'Slutlig allokering kvv'!$B$1:$AJ$1,0),FALSE)/1,0)</f>
        <v>0</v>
      </c>
      <c r="AH460">
        <f t="shared" si="14"/>
        <v>0</v>
      </c>
      <c r="AJ460">
        <f>IFERROR(VLOOKUP($B460,'Slutlig allokering kvv'!$B$2:$AX$550,MATCH("Summa slutlig allokerad tillförd energi (utan hjälpel och rökgaskondensering):",'Slutlig allokering kvv'!$B$1:$AX$1,0),FALSE)/1,"")</f>
        <v>0</v>
      </c>
      <c r="AL460" s="195" t="str">
        <f>IFERROR(1-VLOOKUP($B460,'Slutlig allokering kvv'!$B$2:$AX$550,MATCH("Andel av bränsle i kvv som allokerats till värme, exklusive rökgaskondensering och hjälpel",'Slutlig allokering kvv'!$B$1:$AX$1,0),FALSE),"")</f>
        <v/>
      </c>
      <c r="AN460" s="195" t="str">
        <f t="shared" si="15"/>
        <v/>
      </c>
    </row>
    <row r="461" spans="1:40" x14ac:dyDescent="0.25">
      <c r="A461" s="2" t="s">
        <v>663</v>
      </c>
      <c r="B461" s="2" t="s">
        <v>665</v>
      </c>
      <c r="C461" t="str">
        <f>IFERROR(VLOOKUP($B461,Kraftvärmeprod!$B$1:$AH$479,MATCH(C$4,Kraftvärmeprod!$B$1:$AG$1,0),FALSE)/1,"")</f>
        <v/>
      </c>
      <c r="D461" t="str">
        <f>IFERROR(VLOOKUP($B461,Kraftvärmeprod!$B$1:$AH$479,MATCH(D$4,Kraftvärmeprod!$B$1:$AG$1,0),FALSE)/1,"")</f>
        <v/>
      </c>
      <c r="F461">
        <f>IFERROR(VLOOKUP($B461,Kraftvärmeprod!$B$1:$AJ$550,MATCH(F$4,Kraftvärmeprod!$B$1:$AJ$1,0),FALSE)/1,0)-IFERROR(VLOOKUP($B461,'Slutlig allokering kvv'!$B$2:$AJ$550,MATCH(F$4,'Slutlig allokering kvv'!$B$1:$AJ$1,0),FALSE)/1,0)</f>
        <v>0</v>
      </c>
      <c r="G461">
        <f>IFERROR(VLOOKUP($B461,Kraftvärmeprod!$B$1:$AJ$550,MATCH(G$4,Kraftvärmeprod!$B$1:$AJ$1,0),FALSE)/1,0)-IFERROR(VLOOKUP($B461,'Slutlig allokering kvv'!$B$2:$AJ$550,MATCH(G$4,'Slutlig allokering kvv'!$B$1:$AJ$1,0),FALSE)/1,0)</f>
        <v>0</v>
      </c>
      <c r="H461">
        <f>IFERROR(VLOOKUP($B461,Kraftvärmeprod!$B$1:$AJ$550,MATCH(H$4,Kraftvärmeprod!$B$1:$AJ$1,0),FALSE)/1,0)-IFERROR(VLOOKUP($B461,'Slutlig allokering kvv'!$B$2:$AJ$550,MATCH(H$4,'Slutlig allokering kvv'!$B$1:$AJ$1,0),FALSE)/1,0)</f>
        <v>0</v>
      </c>
      <c r="I461">
        <f>IFERROR(VLOOKUP($B461,Kraftvärmeprod!$B$1:$AJ$550,MATCH(I$4,Kraftvärmeprod!$B$1:$AJ$1,0),FALSE)/1,0)-IFERROR(VLOOKUP($B461,'Slutlig allokering kvv'!$B$2:$AJ$550,MATCH(I$4,'Slutlig allokering kvv'!$B$1:$AJ$1,0),FALSE)/1,0)</f>
        <v>0</v>
      </c>
      <c r="J461">
        <f>IFERROR(VLOOKUP($B461,Kraftvärmeprod!$B$1:$AJ$550,MATCH(J$4,Kraftvärmeprod!$B$1:$AJ$1,0),FALSE)/1,0)-IFERROR(VLOOKUP($B461,'Slutlig allokering kvv'!$B$2:$AJ$550,MATCH(J$4,'Slutlig allokering kvv'!$B$1:$AJ$1,0),FALSE)/1,0)</f>
        <v>0</v>
      </c>
      <c r="K461">
        <f>IFERROR(VLOOKUP($B461,Kraftvärmeprod!$B$1:$AJ$550,MATCH(K$4,Kraftvärmeprod!$B$1:$AJ$1,0),FALSE)/1,0)-IFERROR(VLOOKUP($B461,'Slutlig allokering kvv'!$B$2:$AJ$550,MATCH(K$4,'Slutlig allokering kvv'!$B$1:$AJ$1,0),FALSE)/1,0)</f>
        <v>0</v>
      </c>
      <c r="L461">
        <f>IFERROR(VLOOKUP($B461,Kraftvärmeprod!$B$1:$AJ$550,MATCH(L$4,Kraftvärmeprod!$B$1:$AJ$1,0),FALSE)/1,0)-IFERROR(VLOOKUP($B461,'Slutlig allokering kvv'!$B$2:$AJ$550,MATCH(L$4,'Slutlig allokering kvv'!$B$1:$AJ$1,0),FALSE)/1,0)</f>
        <v>0</v>
      </c>
      <c r="M461">
        <f>IFERROR(VLOOKUP($B461,Kraftvärmeprod!$B$1:$AJ$550,MATCH(M$4,Kraftvärmeprod!$B$1:$AJ$1,0),FALSE)/1,0)-IFERROR(VLOOKUP($B461,'Slutlig allokering kvv'!$B$2:$AJ$550,MATCH(M$4,'Slutlig allokering kvv'!$B$1:$AJ$1,0),FALSE)/1,0)</f>
        <v>0</v>
      </c>
      <c r="N461">
        <f>IFERROR(VLOOKUP($B461,Kraftvärmeprod!$B$1:$AJ$550,MATCH(N$4,Kraftvärmeprod!$B$1:$AJ$1,0),FALSE)/1,0)-IFERROR(VLOOKUP($B461,'Slutlig allokering kvv'!$B$2:$AJ$550,MATCH(N$4,'Slutlig allokering kvv'!$B$1:$AJ$1,0),FALSE)/1,0)</f>
        <v>0</v>
      </c>
      <c r="O461">
        <f>IFERROR(VLOOKUP($B461,Kraftvärmeprod!$B$1:$AJ$550,MATCH(O$4,Kraftvärmeprod!$B$1:$AJ$1,0),FALSE)/1,0)-IFERROR(VLOOKUP($B461,'Slutlig allokering kvv'!$B$2:$AJ$550,MATCH(O$4,'Slutlig allokering kvv'!$B$1:$AJ$1,0),FALSE)/1,0)</f>
        <v>0</v>
      </c>
      <c r="P461">
        <f>IFERROR(VLOOKUP($B461,Kraftvärmeprod!$B$1:$AJ$550,MATCH(P$4,Kraftvärmeprod!$B$1:$AJ$1,0),FALSE)/1,0)-IFERROR(VLOOKUP($B461,'Slutlig allokering kvv'!$B$2:$AJ$550,MATCH(P$4,'Slutlig allokering kvv'!$B$1:$AJ$1,0),FALSE)/1,0)</f>
        <v>0</v>
      </c>
      <c r="Q461">
        <f>IFERROR(VLOOKUP($B461,Kraftvärmeprod!$B$1:$AJ$550,MATCH(Q$4,Kraftvärmeprod!$B$1:$AJ$1,0),FALSE)/1,0)-IFERROR(VLOOKUP($B461,'Slutlig allokering kvv'!$B$2:$AJ$550,MATCH(Q$4,'Slutlig allokering kvv'!$B$1:$AJ$1,0),FALSE)/1,0)</f>
        <v>0</v>
      </c>
      <c r="R461">
        <f>IFERROR(VLOOKUP($B461,Kraftvärmeprod!$B$1:$AJ$550,MATCH(R$4,Kraftvärmeprod!$B$1:$AJ$1,0),FALSE)/1,0)-IFERROR(VLOOKUP($B461,'Slutlig allokering kvv'!$B$2:$AJ$550,MATCH(R$4,'Slutlig allokering kvv'!$B$1:$AJ$1,0),FALSE)/1,0)</f>
        <v>0</v>
      </c>
      <c r="S461">
        <f>IFERROR(VLOOKUP($B461,Kraftvärmeprod!$B$1:$AJ$550,MATCH(S$4,Kraftvärmeprod!$B$1:$AJ$1,0),FALSE)/1,0)-IFERROR(VLOOKUP($B461,'Slutlig allokering kvv'!$B$2:$AJ$550,MATCH(S$4,'Slutlig allokering kvv'!$B$1:$AJ$1,0),FALSE)/1,0)</f>
        <v>0</v>
      </c>
      <c r="T461">
        <f>IFERROR(VLOOKUP($B461,Kraftvärmeprod!$B$1:$AJ$550,MATCH(T$4,Kraftvärmeprod!$B$1:$AJ$1,0),FALSE)/1,0)-IFERROR(VLOOKUP($B461,'Slutlig allokering kvv'!$B$2:$AJ$550,MATCH(T$4,'Slutlig allokering kvv'!$B$1:$AJ$1,0),FALSE)/1,0)</f>
        <v>0</v>
      </c>
      <c r="U461">
        <f>IFERROR(VLOOKUP($B461,Kraftvärmeprod!$B$1:$AJ$550,MATCH(U$4,Kraftvärmeprod!$B$1:$AJ$1,0),FALSE)/1,0)-IFERROR(VLOOKUP($B461,'Slutlig allokering kvv'!$B$2:$AJ$550,MATCH(U$4,'Slutlig allokering kvv'!$B$1:$AJ$1,0),FALSE)/1,0)</f>
        <v>0</v>
      </c>
      <c r="V461">
        <f>IFERROR(VLOOKUP($B461,Kraftvärmeprod!$B$1:$AJ$550,MATCH(V$4,Kraftvärmeprod!$B$1:$AJ$1,0),FALSE)/1,0)-IFERROR(VLOOKUP($B461,'Slutlig allokering kvv'!$B$2:$AJ$550,MATCH(V$4,'Slutlig allokering kvv'!$B$1:$AJ$1,0),FALSE)/1,0)</f>
        <v>0</v>
      </c>
      <c r="W461">
        <f>IFERROR(VLOOKUP($B461,Kraftvärmeprod!$B$1:$AJ$550,MATCH(W$4,Kraftvärmeprod!$B$1:$AJ$1,0),FALSE)/1,0)-IFERROR(VLOOKUP($B461,'Slutlig allokering kvv'!$B$2:$AJ$550,MATCH(W$4,'Slutlig allokering kvv'!$B$1:$AJ$1,0),FALSE)/1,0)</f>
        <v>0</v>
      </c>
      <c r="X461">
        <f>IFERROR(VLOOKUP($B461,Kraftvärmeprod!$B$1:$AJ$550,MATCH(X$4,Kraftvärmeprod!$B$1:$AJ$1,0),FALSE)/1,0)-IFERROR(VLOOKUP($B461,'Slutlig allokering kvv'!$B$2:$AJ$550,MATCH(X$4,'Slutlig allokering kvv'!$B$1:$AJ$1,0),FALSE)/1,0)</f>
        <v>0</v>
      </c>
      <c r="Y461">
        <f>IFERROR(VLOOKUP($B461,Kraftvärmeprod!$B$1:$AJ$550,MATCH(Y$4,Kraftvärmeprod!$B$1:$AJ$1,0),FALSE)/1,0)-IFERROR(VLOOKUP($B461,'Slutlig allokering kvv'!$B$2:$AJ$550,MATCH(Y$4,'Slutlig allokering kvv'!$B$1:$AJ$1,0),FALSE)/1,0)</f>
        <v>0</v>
      </c>
      <c r="Z461">
        <f>IFERROR(VLOOKUP($B461,Kraftvärmeprod!$B$1:$AJ$550,MATCH(Z$4,Kraftvärmeprod!$B$1:$AJ$1,0),FALSE)/1,0)-IFERROR(VLOOKUP($B461,'Slutlig allokering kvv'!$B$2:$AJ$550,MATCH(Z$4,'Slutlig allokering kvv'!$B$1:$AJ$1,0),FALSE)/1,0)</f>
        <v>0</v>
      </c>
      <c r="AA461">
        <f>IFERROR(VLOOKUP($B461,Kraftvärmeprod!$B$1:$AJ$550,MATCH(AA$4,Kraftvärmeprod!$B$1:$AJ$1,0),FALSE)/1,0)-IFERROR(VLOOKUP($B461,'Slutlig allokering kvv'!$B$2:$AJ$550,MATCH(AA$4,'Slutlig allokering kvv'!$B$1:$AJ$1,0),FALSE)/1,0)</f>
        <v>0</v>
      </c>
      <c r="AB461">
        <f>IFERROR(VLOOKUP($B461,Kraftvärmeprod!$B$1:$AJ$550,MATCH(AB$4,Kraftvärmeprod!$B$1:$AJ$1,0),FALSE)/1,0)-IFERROR(VLOOKUP($B461,'Slutlig allokering kvv'!$B$2:$AJ$550,MATCH(AB$4,'Slutlig allokering kvv'!$B$1:$AJ$1,0),FALSE)/1,0)</f>
        <v>0</v>
      </c>
      <c r="AC461">
        <f>IFERROR(VLOOKUP($B461,Kraftvärmeprod!$B$1:$AJ$550,MATCH(AC$4,Kraftvärmeprod!$B$1:$AJ$1,0),FALSE)/1,0)-IFERROR(VLOOKUP($B461,'Slutlig allokering kvv'!$B$2:$AJ$550,MATCH(AC$4,'Slutlig allokering kvv'!$B$1:$AJ$1,0),FALSE)/1,0)</f>
        <v>0</v>
      </c>
      <c r="AD461">
        <f>IFERROR(VLOOKUP($B461,Miljö!$B$1:$E$471,MATCH("Hjälpel kraftvärme (GWh)",Miljö!$B$1:$E$1,0),FALSE)/1,0)-IFERROR(VLOOKUP($B461,'Slutlig allokering kvv'!$B$2:$AJ$550,MATCH(AD$4,'Slutlig allokering kvv'!$B$1:$AJ$1,0),FALSE)/1,0)</f>
        <v>0</v>
      </c>
      <c r="AH461">
        <f t="shared" si="14"/>
        <v>0</v>
      </c>
      <c r="AJ461">
        <f>IFERROR(VLOOKUP($B461,'Slutlig allokering kvv'!$B$2:$AX$550,MATCH("Summa slutlig allokerad tillförd energi (utan hjälpel och rökgaskondensering):",'Slutlig allokering kvv'!$B$1:$AX$1,0),FALSE)/1,"")</f>
        <v>0</v>
      </c>
      <c r="AL461" s="195" t="str">
        <f>IFERROR(1-VLOOKUP($B461,'Slutlig allokering kvv'!$B$2:$AX$550,MATCH("Andel av bränsle i kvv som allokerats till värme, exklusive rökgaskondensering och hjälpel",'Slutlig allokering kvv'!$B$1:$AX$1,0),FALSE),"")</f>
        <v/>
      </c>
      <c r="AN461" s="195" t="str">
        <f t="shared" si="15"/>
        <v/>
      </c>
    </row>
    <row r="462" spans="1:40" x14ac:dyDescent="0.25">
      <c r="A462" s="2" t="s">
        <v>663</v>
      </c>
      <c r="B462" s="2" t="s">
        <v>666</v>
      </c>
      <c r="C462" t="str">
        <f>IFERROR(VLOOKUP($B462,Kraftvärmeprod!$B$1:$AH$479,MATCH(C$4,Kraftvärmeprod!$B$1:$AG$1,0),FALSE)/1,"")</f>
        <v/>
      </c>
      <c r="D462" t="str">
        <f>IFERROR(VLOOKUP($B462,Kraftvärmeprod!$B$1:$AH$479,MATCH(D$4,Kraftvärmeprod!$B$1:$AG$1,0),FALSE)/1,"")</f>
        <v/>
      </c>
      <c r="F462">
        <f>IFERROR(VLOOKUP($B462,Kraftvärmeprod!$B$1:$AJ$550,MATCH(F$4,Kraftvärmeprod!$B$1:$AJ$1,0),FALSE)/1,0)-IFERROR(VLOOKUP($B462,'Slutlig allokering kvv'!$B$2:$AJ$550,MATCH(F$4,'Slutlig allokering kvv'!$B$1:$AJ$1,0),FALSE)/1,0)</f>
        <v>0</v>
      </c>
      <c r="G462">
        <f>IFERROR(VLOOKUP($B462,Kraftvärmeprod!$B$1:$AJ$550,MATCH(G$4,Kraftvärmeprod!$B$1:$AJ$1,0),FALSE)/1,0)-IFERROR(VLOOKUP($B462,'Slutlig allokering kvv'!$B$2:$AJ$550,MATCH(G$4,'Slutlig allokering kvv'!$B$1:$AJ$1,0),FALSE)/1,0)</f>
        <v>0</v>
      </c>
      <c r="H462">
        <f>IFERROR(VLOOKUP($B462,Kraftvärmeprod!$B$1:$AJ$550,MATCH(H$4,Kraftvärmeprod!$B$1:$AJ$1,0),FALSE)/1,0)-IFERROR(VLOOKUP($B462,'Slutlig allokering kvv'!$B$2:$AJ$550,MATCH(H$4,'Slutlig allokering kvv'!$B$1:$AJ$1,0),FALSE)/1,0)</f>
        <v>0</v>
      </c>
      <c r="I462">
        <f>IFERROR(VLOOKUP($B462,Kraftvärmeprod!$B$1:$AJ$550,MATCH(I$4,Kraftvärmeprod!$B$1:$AJ$1,0),FALSE)/1,0)-IFERROR(VLOOKUP($B462,'Slutlig allokering kvv'!$B$2:$AJ$550,MATCH(I$4,'Slutlig allokering kvv'!$B$1:$AJ$1,0),FALSE)/1,0)</f>
        <v>0</v>
      </c>
      <c r="J462">
        <f>IFERROR(VLOOKUP($B462,Kraftvärmeprod!$B$1:$AJ$550,MATCH(J$4,Kraftvärmeprod!$B$1:$AJ$1,0),FALSE)/1,0)-IFERROR(VLOOKUP($B462,'Slutlig allokering kvv'!$B$2:$AJ$550,MATCH(J$4,'Slutlig allokering kvv'!$B$1:$AJ$1,0),FALSE)/1,0)</f>
        <v>0</v>
      </c>
      <c r="K462">
        <f>IFERROR(VLOOKUP($B462,Kraftvärmeprod!$B$1:$AJ$550,MATCH(K$4,Kraftvärmeprod!$B$1:$AJ$1,0),FALSE)/1,0)-IFERROR(VLOOKUP($B462,'Slutlig allokering kvv'!$B$2:$AJ$550,MATCH(K$4,'Slutlig allokering kvv'!$B$1:$AJ$1,0),FALSE)/1,0)</f>
        <v>0</v>
      </c>
      <c r="L462">
        <f>IFERROR(VLOOKUP($B462,Kraftvärmeprod!$B$1:$AJ$550,MATCH(L$4,Kraftvärmeprod!$B$1:$AJ$1,0),FALSE)/1,0)-IFERROR(VLOOKUP($B462,'Slutlig allokering kvv'!$B$2:$AJ$550,MATCH(L$4,'Slutlig allokering kvv'!$B$1:$AJ$1,0),FALSE)/1,0)</f>
        <v>0</v>
      </c>
      <c r="M462">
        <f>IFERROR(VLOOKUP($B462,Kraftvärmeprod!$B$1:$AJ$550,MATCH(M$4,Kraftvärmeprod!$B$1:$AJ$1,0),FALSE)/1,0)-IFERROR(VLOOKUP($B462,'Slutlig allokering kvv'!$B$2:$AJ$550,MATCH(M$4,'Slutlig allokering kvv'!$B$1:$AJ$1,0),FALSE)/1,0)</f>
        <v>0</v>
      </c>
      <c r="N462">
        <f>IFERROR(VLOOKUP($B462,Kraftvärmeprod!$B$1:$AJ$550,MATCH(N$4,Kraftvärmeprod!$B$1:$AJ$1,0),FALSE)/1,0)-IFERROR(VLOOKUP($B462,'Slutlig allokering kvv'!$B$2:$AJ$550,MATCH(N$4,'Slutlig allokering kvv'!$B$1:$AJ$1,0),FALSE)/1,0)</f>
        <v>0</v>
      </c>
      <c r="O462">
        <f>IFERROR(VLOOKUP($B462,Kraftvärmeprod!$B$1:$AJ$550,MATCH(O$4,Kraftvärmeprod!$B$1:$AJ$1,0),FALSE)/1,0)-IFERROR(VLOOKUP($B462,'Slutlig allokering kvv'!$B$2:$AJ$550,MATCH(O$4,'Slutlig allokering kvv'!$B$1:$AJ$1,0),FALSE)/1,0)</f>
        <v>0</v>
      </c>
      <c r="P462">
        <f>IFERROR(VLOOKUP($B462,Kraftvärmeprod!$B$1:$AJ$550,MATCH(P$4,Kraftvärmeprod!$B$1:$AJ$1,0),FALSE)/1,0)-IFERROR(VLOOKUP($B462,'Slutlig allokering kvv'!$B$2:$AJ$550,MATCH(P$4,'Slutlig allokering kvv'!$B$1:$AJ$1,0),FALSE)/1,0)</f>
        <v>0</v>
      </c>
      <c r="Q462">
        <f>IFERROR(VLOOKUP($B462,Kraftvärmeprod!$B$1:$AJ$550,MATCH(Q$4,Kraftvärmeprod!$B$1:$AJ$1,0),FALSE)/1,0)-IFERROR(VLOOKUP($B462,'Slutlig allokering kvv'!$B$2:$AJ$550,MATCH(Q$4,'Slutlig allokering kvv'!$B$1:$AJ$1,0),FALSE)/1,0)</f>
        <v>0</v>
      </c>
      <c r="R462">
        <f>IFERROR(VLOOKUP($B462,Kraftvärmeprod!$B$1:$AJ$550,MATCH(R$4,Kraftvärmeprod!$B$1:$AJ$1,0),FALSE)/1,0)-IFERROR(VLOOKUP($B462,'Slutlig allokering kvv'!$B$2:$AJ$550,MATCH(R$4,'Slutlig allokering kvv'!$B$1:$AJ$1,0),FALSE)/1,0)</f>
        <v>0</v>
      </c>
      <c r="S462">
        <f>IFERROR(VLOOKUP($B462,Kraftvärmeprod!$B$1:$AJ$550,MATCH(S$4,Kraftvärmeprod!$B$1:$AJ$1,0),FALSE)/1,0)-IFERROR(VLOOKUP($B462,'Slutlig allokering kvv'!$B$2:$AJ$550,MATCH(S$4,'Slutlig allokering kvv'!$B$1:$AJ$1,0),FALSE)/1,0)</f>
        <v>0</v>
      </c>
      <c r="T462">
        <f>IFERROR(VLOOKUP($B462,Kraftvärmeprod!$B$1:$AJ$550,MATCH(T$4,Kraftvärmeprod!$B$1:$AJ$1,0),FALSE)/1,0)-IFERROR(VLOOKUP($B462,'Slutlig allokering kvv'!$B$2:$AJ$550,MATCH(T$4,'Slutlig allokering kvv'!$B$1:$AJ$1,0),FALSE)/1,0)</f>
        <v>0</v>
      </c>
      <c r="U462">
        <f>IFERROR(VLOOKUP($B462,Kraftvärmeprod!$B$1:$AJ$550,MATCH(U$4,Kraftvärmeprod!$B$1:$AJ$1,0),FALSE)/1,0)-IFERROR(VLOOKUP($B462,'Slutlig allokering kvv'!$B$2:$AJ$550,MATCH(U$4,'Slutlig allokering kvv'!$B$1:$AJ$1,0),FALSE)/1,0)</f>
        <v>0</v>
      </c>
      <c r="V462">
        <f>IFERROR(VLOOKUP($B462,Kraftvärmeprod!$B$1:$AJ$550,MATCH(V$4,Kraftvärmeprod!$B$1:$AJ$1,0),FALSE)/1,0)-IFERROR(VLOOKUP($B462,'Slutlig allokering kvv'!$B$2:$AJ$550,MATCH(V$4,'Slutlig allokering kvv'!$B$1:$AJ$1,0),FALSE)/1,0)</f>
        <v>0</v>
      </c>
      <c r="W462">
        <f>IFERROR(VLOOKUP($B462,Kraftvärmeprod!$B$1:$AJ$550,MATCH(W$4,Kraftvärmeprod!$B$1:$AJ$1,0),FALSE)/1,0)-IFERROR(VLOOKUP($B462,'Slutlig allokering kvv'!$B$2:$AJ$550,MATCH(W$4,'Slutlig allokering kvv'!$B$1:$AJ$1,0),FALSE)/1,0)</f>
        <v>0</v>
      </c>
      <c r="X462">
        <f>IFERROR(VLOOKUP($B462,Kraftvärmeprod!$B$1:$AJ$550,MATCH(X$4,Kraftvärmeprod!$B$1:$AJ$1,0),FALSE)/1,0)-IFERROR(VLOOKUP($B462,'Slutlig allokering kvv'!$B$2:$AJ$550,MATCH(X$4,'Slutlig allokering kvv'!$B$1:$AJ$1,0),FALSE)/1,0)</f>
        <v>0</v>
      </c>
      <c r="Y462">
        <f>IFERROR(VLOOKUP($B462,Kraftvärmeprod!$B$1:$AJ$550,MATCH(Y$4,Kraftvärmeprod!$B$1:$AJ$1,0),FALSE)/1,0)-IFERROR(VLOOKUP($B462,'Slutlig allokering kvv'!$B$2:$AJ$550,MATCH(Y$4,'Slutlig allokering kvv'!$B$1:$AJ$1,0),FALSE)/1,0)</f>
        <v>0</v>
      </c>
      <c r="Z462">
        <f>IFERROR(VLOOKUP($B462,Kraftvärmeprod!$B$1:$AJ$550,MATCH(Z$4,Kraftvärmeprod!$B$1:$AJ$1,0),FALSE)/1,0)-IFERROR(VLOOKUP($B462,'Slutlig allokering kvv'!$B$2:$AJ$550,MATCH(Z$4,'Slutlig allokering kvv'!$B$1:$AJ$1,0),FALSE)/1,0)</f>
        <v>0</v>
      </c>
      <c r="AA462">
        <f>IFERROR(VLOOKUP($B462,Kraftvärmeprod!$B$1:$AJ$550,MATCH(AA$4,Kraftvärmeprod!$B$1:$AJ$1,0),FALSE)/1,0)-IFERROR(VLOOKUP($B462,'Slutlig allokering kvv'!$B$2:$AJ$550,MATCH(AA$4,'Slutlig allokering kvv'!$B$1:$AJ$1,0),FALSE)/1,0)</f>
        <v>0</v>
      </c>
      <c r="AB462">
        <f>IFERROR(VLOOKUP($B462,Kraftvärmeprod!$B$1:$AJ$550,MATCH(AB$4,Kraftvärmeprod!$B$1:$AJ$1,0),FALSE)/1,0)-IFERROR(VLOOKUP($B462,'Slutlig allokering kvv'!$B$2:$AJ$550,MATCH(AB$4,'Slutlig allokering kvv'!$B$1:$AJ$1,0),FALSE)/1,0)</f>
        <v>0</v>
      </c>
      <c r="AC462">
        <f>IFERROR(VLOOKUP($B462,Kraftvärmeprod!$B$1:$AJ$550,MATCH(AC$4,Kraftvärmeprod!$B$1:$AJ$1,0),FALSE)/1,0)-IFERROR(VLOOKUP($B462,'Slutlig allokering kvv'!$B$2:$AJ$550,MATCH(AC$4,'Slutlig allokering kvv'!$B$1:$AJ$1,0),FALSE)/1,0)</f>
        <v>0</v>
      </c>
      <c r="AD462">
        <f>IFERROR(VLOOKUP($B462,Miljö!$B$1:$E$471,MATCH("Hjälpel kraftvärme (GWh)",Miljö!$B$1:$E$1,0),FALSE)/1,0)-IFERROR(VLOOKUP($B462,'Slutlig allokering kvv'!$B$2:$AJ$550,MATCH(AD$4,'Slutlig allokering kvv'!$B$1:$AJ$1,0),FALSE)/1,0)</f>
        <v>0</v>
      </c>
      <c r="AH462">
        <f t="shared" si="14"/>
        <v>0</v>
      </c>
      <c r="AJ462">
        <f>IFERROR(VLOOKUP($B462,'Slutlig allokering kvv'!$B$2:$AX$550,MATCH("Summa slutlig allokerad tillförd energi (utan hjälpel och rökgaskondensering):",'Slutlig allokering kvv'!$B$1:$AX$1,0),FALSE)/1,"")</f>
        <v>0</v>
      </c>
      <c r="AL462" s="195" t="str">
        <f>IFERROR(1-VLOOKUP($B462,'Slutlig allokering kvv'!$B$2:$AX$550,MATCH("Andel av bränsle i kvv som allokerats till värme, exklusive rökgaskondensering och hjälpel",'Slutlig allokering kvv'!$B$1:$AX$1,0),FALSE),"")</f>
        <v/>
      </c>
      <c r="AN462" s="195" t="str">
        <f t="shared" si="15"/>
        <v/>
      </c>
    </row>
    <row r="463" spans="1:40" x14ac:dyDescent="0.25">
      <c r="A463" s="2" t="s">
        <v>663</v>
      </c>
      <c r="B463" s="2" t="s">
        <v>667</v>
      </c>
      <c r="C463" t="str">
        <f>IFERROR(VLOOKUP($B463,Kraftvärmeprod!$B$1:$AH$479,MATCH(C$4,Kraftvärmeprod!$B$1:$AG$1,0),FALSE)/1,"")</f>
        <v/>
      </c>
      <c r="D463" t="str">
        <f>IFERROR(VLOOKUP($B463,Kraftvärmeprod!$B$1:$AH$479,MATCH(D$4,Kraftvärmeprod!$B$1:$AG$1,0),FALSE)/1,"")</f>
        <v/>
      </c>
      <c r="F463">
        <f>IFERROR(VLOOKUP($B463,Kraftvärmeprod!$B$1:$AJ$550,MATCH(F$4,Kraftvärmeprod!$B$1:$AJ$1,0),FALSE)/1,0)-IFERROR(VLOOKUP($B463,'Slutlig allokering kvv'!$B$2:$AJ$550,MATCH(F$4,'Slutlig allokering kvv'!$B$1:$AJ$1,0),FALSE)/1,0)</f>
        <v>0</v>
      </c>
      <c r="G463">
        <f>IFERROR(VLOOKUP($B463,Kraftvärmeprod!$B$1:$AJ$550,MATCH(G$4,Kraftvärmeprod!$B$1:$AJ$1,0),FALSE)/1,0)-IFERROR(VLOOKUP($B463,'Slutlig allokering kvv'!$B$2:$AJ$550,MATCH(G$4,'Slutlig allokering kvv'!$B$1:$AJ$1,0),FALSE)/1,0)</f>
        <v>0</v>
      </c>
      <c r="H463">
        <f>IFERROR(VLOOKUP($B463,Kraftvärmeprod!$B$1:$AJ$550,MATCH(H$4,Kraftvärmeprod!$B$1:$AJ$1,0),FALSE)/1,0)-IFERROR(VLOOKUP($B463,'Slutlig allokering kvv'!$B$2:$AJ$550,MATCH(H$4,'Slutlig allokering kvv'!$B$1:$AJ$1,0),FALSE)/1,0)</f>
        <v>0</v>
      </c>
      <c r="I463">
        <f>IFERROR(VLOOKUP($B463,Kraftvärmeprod!$B$1:$AJ$550,MATCH(I$4,Kraftvärmeprod!$B$1:$AJ$1,0),FALSE)/1,0)-IFERROR(VLOOKUP($B463,'Slutlig allokering kvv'!$B$2:$AJ$550,MATCH(I$4,'Slutlig allokering kvv'!$B$1:$AJ$1,0),FALSE)/1,0)</f>
        <v>0</v>
      </c>
      <c r="J463">
        <f>IFERROR(VLOOKUP($B463,Kraftvärmeprod!$B$1:$AJ$550,MATCH(J$4,Kraftvärmeprod!$B$1:$AJ$1,0),FALSE)/1,0)-IFERROR(VLOOKUP($B463,'Slutlig allokering kvv'!$B$2:$AJ$550,MATCH(J$4,'Slutlig allokering kvv'!$B$1:$AJ$1,0),FALSE)/1,0)</f>
        <v>0</v>
      </c>
      <c r="K463">
        <f>IFERROR(VLOOKUP($B463,Kraftvärmeprod!$B$1:$AJ$550,MATCH(K$4,Kraftvärmeprod!$B$1:$AJ$1,0),FALSE)/1,0)-IFERROR(VLOOKUP($B463,'Slutlig allokering kvv'!$B$2:$AJ$550,MATCH(K$4,'Slutlig allokering kvv'!$B$1:$AJ$1,0),FALSE)/1,0)</f>
        <v>0</v>
      </c>
      <c r="L463">
        <f>IFERROR(VLOOKUP($B463,Kraftvärmeprod!$B$1:$AJ$550,MATCH(L$4,Kraftvärmeprod!$B$1:$AJ$1,0),FALSE)/1,0)-IFERROR(VLOOKUP($B463,'Slutlig allokering kvv'!$B$2:$AJ$550,MATCH(L$4,'Slutlig allokering kvv'!$B$1:$AJ$1,0),FALSE)/1,0)</f>
        <v>0</v>
      </c>
      <c r="M463">
        <f>IFERROR(VLOOKUP($B463,Kraftvärmeprod!$B$1:$AJ$550,MATCH(M$4,Kraftvärmeprod!$B$1:$AJ$1,0),FALSE)/1,0)-IFERROR(VLOOKUP($B463,'Slutlig allokering kvv'!$B$2:$AJ$550,MATCH(M$4,'Slutlig allokering kvv'!$B$1:$AJ$1,0),FALSE)/1,0)</f>
        <v>0</v>
      </c>
      <c r="N463">
        <f>IFERROR(VLOOKUP($B463,Kraftvärmeprod!$B$1:$AJ$550,MATCH(N$4,Kraftvärmeprod!$B$1:$AJ$1,0),FALSE)/1,0)-IFERROR(VLOOKUP($B463,'Slutlig allokering kvv'!$B$2:$AJ$550,MATCH(N$4,'Slutlig allokering kvv'!$B$1:$AJ$1,0),FALSE)/1,0)</f>
        <v>0</v>
      </c>
      <c r="O463">
        <f>IFERROR(VLOOKUP($B463,Kraftvärmeprod!$B$1:$AJ$550,MATCH(O$4,Kraftvärmeprod!$B$1:$AJ$1,0),FALSE)/1,0)-IFERROR(VLOOKUP($B463,'Slutlig allokering kvv'!$B$2:$AJ$550,MATCH(O$4,'Slutlig allokering kvv'!$B$1:$AJ$1,0),FALSE)/1,0)</f>
        <v>0</v>
      </c>
      <c r="P463">
        <f>IFERROR(VLOOKUP($B463,Kraftvärmeprod!$B$1:$AJ$550,MATCH(P$4,Kraftvärmeprod!$B$1:$AJ$1,0),FALSE)/1,0)-IFERROR(VLOOKUP($B463,'Slutlig allokering kvv'!$B$2:$AJ$550,MATCH(P$4,'Slutlig allokering kvv'!$B$1:$AJ$1,0),FALSE)/1,0)</f>
        <v>0</v>
      </c>
      <c r="Q463">
        <f>IFERROR(VLOOKUP($B463,Kraftvärmeprod!$B$1:$AJ$550,MATCH(Q$4,Kraftvärmeprod!$B$1:$AJ$1,0),FALSE)/1,0)-IFERROR(VLOOKUP($B463,'Slutlig allokering kvv'!$B$2:$AJ$550,MATCH(Q$4,'Slutlig allokering kvv'!$B$1:$AJ$1,0),FALSE)/1,0)</f>
        <v>0</v>
      </c>
      <c r="R463">
        <f>IFERROR(VLOOKUP($B463,Kraftvärmeprod!$B$1:$AJ$550,MATCH(R$4,Kraftvärmeprod!$B$1:$AJ$1,0),FALSE)/1,0)-IFERROR(VLOOKUP($B463,'Slutlig allokering kvv'!$B$2:$AJ$550,MATCH(R$4,'Slutlig allokering kvv'!$B$1:$AJ$1,0),FALSE)/1,0)</f>
        <v>0</v>
      </c>
      <c r="S463">
        <f>IFERROR(VLOOKUP($B463,Kraftvärmeprod!$B$1:$AJ$550,MATCH(S$4,Kraftvärmeprod!$B$1:$AJ$1,0),FALSE)/1,0)-IFERROR(VLOOKUP($B463,'Slutlig allokering kvv'!$B$2:$AJ$550,MATCH(S$4,'Slutlig allokering kvv'!$B$1:$AJ$1,0),FALSE)/1,0)</f>
        <v>0</v>
      </c>
      <c r="T463">
        <f>IFERROR(VLOOKUP($B463,Kraftvärmeprod!$B$1:$AJ$550,MATCH(T$4,Kraftvärmeprod!$B$1:$AJ$1,0),FALSE)/1,0)-IFERROR(VLOOKUP($B463,'Slutlig allokering kvv'!$B$2:$AJ$550,MATCH(T$4,'Slutlig allokering kvv'!$B$1:$AJ$1,0),FALSE)/1,0)</f>
        <v>0</v>
      </c>
      <c r="U463">
        <f>IFERROR(VLOOKUP($B463,Kraftvärmeprod!$B$1:$AJ$550,MATCH(U$4,Kraftvärmeprod!$B$1:$AJ$1,0),FALSE)/1,0)-IFERROR(VLOOKUP($B463,'Slutlig allokering kvv'!$B$2:$AJ$550,MATCH(U$4,'Slutlig allokering kvv'!$B$1:$AJ$1,0),FALSE)/1,0)</f>
        <v>0</v>
      </c>
      <c r="V463">
        <f>IFERROR(VLOOKUP($B463,Kraftvärmeprod!$B$1:$AJ$550,MATCH(V$4,Kraftvärmeprod!$B$1:$AJ$1,0),FALSE)/1,0)-IFERROR(VLOOKUP($B463,'Slutlig allokering kvv'!$B$2:$AJ$550,MATCH(V$4,'Slutlig allokering kvv'!$B$1:$AJ$1,0),FALSE)/1,0)</f>
        <v>0</v>
      </c>
      <c r="W463">
        <f>IFERROR(VLOOKUP($B463,Kraftvärmeprod!$B$1:$AJ$550,MATCH(W$4,Kraftvärmeprod!$B$1:$AJ$1,0),FALSE)/1,0)-IFERROR(VLOOKUP($B463,'Slutlig allokering kvv'!$B$2:$AJ$550,MATCH(W$4,'Slutlig allokering kvv'!$B$1:$AJ$1,0),FALSE)/1,0)</f>
        <v>0</v>
      </c>
      <c r="X463">
        <f>IFERROR(VLOOKUP($B463,Kraftvärmeprod!$B$1:$AJ$550,MATCH(X$4,Kraftvärmeprod!$B$1:$AJ$1,0),FALSE)/1,0)-IFERROR(VLOOKUP($B463,'Slutlig allokering kvv'!$B$2:$AJ$550,MATCH(X$4,'Slutlig allokering kvv'!$B$1:$AJ$1,0),FALSE)/1,0)</f>
        <v>0</v>
      </c>
      <c r="Y463">
        <f>IFERROR(VLOOKUP($B463,Kraftvärmeprod!$B$1:$AJ$550,MATCH(Y$4,Kraftvärmeprod!$B$1:$AJ$1,0),FALSE)/1,0)-IFERROR(VLOOKUP($B463,'Slutlig allokering kvv'!$B$2:$AJ$550,MATCH(Y$4,'Slutlig allokering kvv'!$B$1:$AJ$1,0),FALSE)/1,0)</f>
        <v>0</v>
      </c>
      <c r="Z463">
        <f>IFERROR(VLOOKUP($B463,Kraftvärmeprod!$B$1:$AJ$550,MATCH(Z$4,Kraftvärmeprod!$B$1:$AJ$1,0),FALSE)/1,0)-IFERROR(VLOOKUP($B463,'Slutlig allokering kvv'!$B$2:$AJ$550,MATCH(Z$4,'Slutlig allokering kvv'!$B$1:$AJ$1,0),FALSE)/1,0)</f>
        <v>0</v>
      </c>
      <c r="AA463">
        <f>IFERROR(VLOOKUP($B463,Kraftvärmeprod!$B$1:$AJ$550,MATCH(AA$4,Kraftvärmeprod!$B$1:$AJ$1,0),FALSE)/1,0)-IFERROR(VLOOKUP($B463,'Slutlig allokering kvv'!$B$2:$AJ$550,MATCH(AA$4,'Slutlig allokering kvv'!$B$1:$AJ$1,0),FALSE)/1,0)</f>
        <v>0</v>
      </c>
      <c r="AB463">
        <f>IFERROR(VLOOKUP($B463,Kraftvärmeprod!$B$1:$AJ$550,MATCH(AB$4,Kraftvärmeprod!$B$1:$AJ$1,0),FALSE)/1,0)-IFERROR(VLOOKUP($B463,'Slutlig allokering kvv'!$B$2:$AJ$550,MATCH(AB$4,'Slutlig allokering kvv'!$B$1:$AJ$1,0),FALSE)/1,0)</f>
        <v>0</v>
      </c>
      <c r="AC463">
        <f>IFERROR(VLOOKUP($B463,Kraftvärmeprod!$B$1:$AJ$550,MATCH(AC$4,Kraftvärmeprod!$B$1:$AJ$1,0),FALSE)/1,0)-IFERROR(VLOOKUP($B463,'Slutlig allokering kvv'!$B$2:$AJ$550,MATCH(AC$4,'Slutlig allokering kvv'!$B$1:$AJ$1,0),FALSE)/1,0)</f>
        <v>0</v>
      </c>
      <c r="AD463">
        <f>IFERROR(VLOOKUP($B463,Miljö!$B$1:$E$471,MATCH("Hjälpel kraftvärme (GWh)",Miljö!$B$1:$E$1,0),FALSE)/1,0)-IFERROR(VLOOKUP($B463,'Slutlig allokering kvv'!$B$2:$AJ$550,MATCH(AD$4,'Slutlig allokering kvv'!$B$1:$AJ$1,0),FALSE)/1,0)</f>
        <v>0</v>
      </c>
      <c r="AH463">
        <f t="shared" si="14"/>
        <v>0</v>
      </c>
      <c r="AJ463">
        <f>IFERROR(VLOOKUP($B463,'Slutlig allokering kvv'!$B$2:$AX$550,MATCH("Summa slutlig allokerad tillförd energi (utan hjälpel och rökgaskondensering):",'Slutlig allokering kvv'!$B$1:$AX$1,0),FALSE)/1,"")</f>
        <v>0</v>
      </c>
      <c r="AL463" s="195" t="str">
        <f>IFERROR(1-VLOOKUP($B463,'Slutlig allokering kvv'!$B$2:$AX$550,MATCH("Andel av bränsle i kvv som allokerats till värme, exklusive rökgaskondensering och hjälpel",'Slutlig allokering kvv'!$B$1:$AX$1,0),FALSE),"")</f>
        <v/>
      </c>
      <c r="AN463" s="195" t="str">
        <f t="shared" si="15"/>
        <v/>
      </c>
    </row>
    <row r="464" spans="1:40" x14ac:dyDescent="0.25">
      <c r="A464" s="2" t="s">
        <v>663</v>
      </c>
      <c r="B464" s="2" t="s">
        <v>668</v>
      </c>
      <c r="C464" t="str">
        <f>IFERROR(VLOOKUP($B464,Kraftvärmeprod!$B$1:$AH$479,MATCH(C$4,Kraftvärmeprod!$B$1:$AG$1,0),FALSE)/1,"")</f>
        <v/>
      </c>
      <c r="D464" t="str">
        <f>IFERROR(VLOOKUP($B464,Kraftvärmeprod!$B$1:$AH$479,MATCH(D$4,Kraftvärmeprod!$B$1:$AG$1,0),FALSE)/1,"")</f>
        <v/>
      </c>
      <c r="F464">
        <f>IFERROR(VLOOKUP($B464,Kraftvärmeprod!$B$1:$AJ$550,MATCH(F$4,Kraftvärmeprod!$B$1:$AJ$1,0),FALSE)/1,0)-IFERROR(VLOOKUP($B464,'Slutlig allokering kvv'!$B$2:$AJ$550,MATCH(F$4,'Slutlig allokering kvv'!$B$1:$AJ$1,0),FALSE)/1,0)</f>
        <v>0</v>
      </c>
      <c r="G464">
        <f>IFERROR(VLOOKUP($B464,Kraftvärmeprod!$B$1:$AJ$550,MATCH(G$4,Kraftvärmeprod!$B$1:$AJ$1,0),FALSE)/1,0)-IFERROR(VLOOKUP($B464,'Slutlig allokering kvv'!$B$2:$AJ$550,MATCH(G$4,'Slutlig allokering kvv'!$B$1:$AJ$1,0),FALSE)/1,0)</f>
        <v>0</v>
      </c>
      <c r="H464">
        <f>IFERROR(VLOOKUP($B464,Kraftvärmeprod!$B$1:$AJ$550,MATCH(H$4,Kraftvärmeprod!$B$1:$AJ$1,0),FALSE)/1,0)-IFERROR(VLOOKUP($B464,'Slutlig allokering kvv'!$B$2:$AJ$550,MATCH(H$4,'Slutlig allokering kvv'!$B$1:$AJ$1,0),FALSE)/1,0)</f>
        <v>0</v>
      </c>
      <c r="I464">
        <f>IFERROR(VLOOKUP($B464,Kraftvärmeprod!$B$1:$AJ$550,MATCH(I$4,Kraftvärmeprod!$B$1:$AJ$1,0),FALSE)/1,0)-IFERROR(VLOOKUP($B464,'Slutlig allokering kvv'!$B$2:$AJ$550,MATCH(I$4,'Slutlig allokering kvv'!$B$1:$AJ$1,0),FALSE)/1,0)</f>
        <v>0</v>
      </c>
      <c r="J464">
        <f>IFERROR(VLOOKUP($B464,Kraftvärmeprod!$B$1:$AJ$550,MATCH(J$4,Kraftvärmeprod!$B$1:$AJ$1,0),FALSE)/1,0)-IFERROR(VLOOKUP($B464,'Slutlig allokering kvv'!$B$2:$AJ$550,MATCH(J$4,'Slutlig allokering kvv'!$B$1:$AJ$1,0),FALSE)/1,0)</f>
        <v>0</v>
      </c>
      <c r="K464">
        <f>IFERROR(VLOOKUP($B464,Kraftvärmeprod!$B$1:$AJ$550,MATCH(K$4,Kraftvärmeprod!$B$1:$AJ$1,0),FALSE)/1,0)-IFERROR(VLOOKUP($B464,'Slutlig allokering kvv'!$B$2:$AJ$550,MATCH(K$4,'Slutlig allokering kvv'!$B$1:$AJ$1,0),FALSE)/1,0)</f>
        <v>0</v>
      </c>
      <c r="L464">
        <f>IFERROR(VLOOKUP($B464,Kraftvärmeprod!$B$1:$AJ$550,MATCH(L$4,Kraftvärmeprod!$B$1:$AJ$1,0),FALSE)/1,0)-IFERROR(VLOOKUP($B464,'Slutlig allokering kvv'!$B$2:$AJ$550,MATCH(L$4,'Slutlig allokering kvv'!$B$1:$AJ$1,0),FALSE)/1,0)</f>
        <v>0</v>
      </c>
      <c r="M464">
        <f>IFERROR(VLOOKUP($B464,Kraftvärmeprod!$B$1:$AJ$550,MATCH(M$4,Kraftvärmeprod!$B$1:$AJ$1,0),FALSE)/1,0)-IFERROR(VLOOKUP($B464,'Slutlig allokering kvv'!$B$2:$AJ$550,MATCH(M$4,'Slutlig allokering kvv'!$B$1:$AJ$1,0),FALSE)/1,0)</f>
        <v>0</v>
      </c>
      <c r="N464">
        <f>IFERROR(VLOOKUP($B464,Kraftvärmeprod!$B$1:$AJ$550,MATCH(N$4,Kraftvärmeprod!$B$1:$AJ$1,0),FALSE)/1,0)-IFERROR(VLOOKUP($B464,'Slutlig allokering kvv'!$B$2:$AJ$550,MATCH(N$4,'Slutlig allokering kvv'!$B$1:$AJ$1,0),FALSE)/1,0)</f>
        <v>0</v>
      </c>
      <c r="O464">
        <f>IFERROR(VLOOKUP($B464,Kraftvärmeprod!$B$1:$AJ$550,MATCH(O$4,Kraftvärmeprod!$B$1:$AJ$1,0),FALSE)/1,0)-IFERROR(VLOOKUP($B464,'Slutlig allokering kvv'!$B$2:$AJ$550,MATCH(O$4,'Slutlig allokering kvv'!$B$1:$AJ$1,0),FALSE)/1,0)</f>
        <v>0</v>
      </c>
      <c r="P464">
        <f>IFERROR(VLOOKUP($B464,Kraftvärmeprod!$B$1:$AJ$550,MATCH(P$4,Kraftvärmeprod!$B$1:$AJ$1,0),FALSE)/1,0)-IFERROR(VLOOKUP($B464,'Slutlig allokering kvv'!$B$2:$AJ$550,MATCH(P$4,'Slutlig allokering kvv'!$B$1:$AJ$1,0),FALSE)/1,0)</f>
        <v>0</v>
      </c>
      <c r="Q464">
        <f>IFERROR(VLOOKUP($B464,Kraftvärmeprod!$B$1:$AJ$550,MATCH(Q$4,Kraftvärmeprod!$B$1:$AJ$1,0),FALSE)/1,0)-IFERROR(VLOOKUP($B464,'Slutlig allokering kvv'!$B$2:$AJ$550,MATCH(Q$4,'Slutlig allokering kvv'!$B$1:$AJ$1,0),FALSE)/1,0)</f>
        <v>0</v>
      </c>
      <c r="R464">
        <f>IFERROR(VLOOKUP($B464,Kraftvärmeprod!$B$1:$AJ$550,MATCH(R$4,Kraftvärmeprod!$B$1:$AJ$1,0),FALSE)/1,0)-IFERROR(VLOOKUP($B464,'Slutlig allokering kvv'!$B$2:$AJ$550,MATCH(R$4,'Slutlig allokering kvv'!$B$1:$AJ$1,0),FALSE)/1,0)</f>
        <v>0</v>
      </c>
      <c r="S464">
        <f>IFERROR(VLOOKUP($B464,Kraftvärmeprod!$B$1:$AJ$550,MATCH(S$4,Kraftvärmeprod!$B$1:$AJ$1,0),FALSE)/1,0)-IFERROR(VLOOKUP($B464,'Slutlig allokering kvv'!$B$2:$AJ$550,MATCH(S$4,'Slutlig allokering kvv'!$B$1:$AJ$1,0),FALSE)/1,0)</f>
        <v>0</v>
      </c>
      <c r="T464">
        <f>IFERROR(VLOOKUP($B464,Kraftvärmeprod!$B$1:$AJ$550,MATCH(T$4,Kraftvärmeprod!$B$1:$AJ$1,0),FALSE)/1,0)-IFERROR(VLOOKUP($B464,'Slutlig allokering kvv'!$B$2:$AJ$550,MATCH(T$4,'Slutlig allokering kvv'!$B$1:$AJ$1,0),FALSE)/1,0)</f>
        <v>0</v>
      </c>
      <c r="U464">
        <f>IFERROR(VLOOKUP($B464,Kraftvärmeprod!$B$1:$AJ$550,MATCH(U$4,Kraftvärmeprod!$B$1:$AJ$1,0),FALSE)/1,0)-IFERROR(VLOOKUP($B464,'Slutlig allokering kvv'!$B$2:$AJ$550,MATCH(U$4,'Slutlig allokering kvv'!$B$1:$AJ$1,0),FALSE)/1,0)</f>
        <v>0</v>
      </c>
      <c r="V464">
        <f>IFERROR(VLOOKUP($B464,Kraftvärmeprod!$B$1:$AJ$550,MATCH(V$4,Kraftvärmeprod!$B$1:$AJ$1,0),FALSE)/1,0)-IFERROR(VLOOKUP($B464,'Slutlig allokering kvv'!$B$2:$AJ$550,MATCH(V$4,'Slutlig allokering kvv'!$B$1:$AJ$1,0),FALSE)/1,0)</f>
        <v>0</v>
      </c>
      <c r="W464">
        <f>IFERROR(VLOOKUP($B464,Kraftvärmeprod!$B$1:$AJ$550,MATCH(W$4,Kraftvärmeprod!$B$1:$AJ$1,0),FALSE)/1,0)-IFERROR(VLOOKUP($B464,'Slutlig allokering kvv'!$B$2:$AJ$550,MATCH(W$4,'Slutlig allokering kvv'!$B$1:$AJ$1,0),FALSE)/1,0)</f>
        <v>0</v>
      </c>
      <c r="X464">
        <f>IFERROR(VLOOKUP($B464,Kraftvärmeprod!$B$1:$AJ$550,MATCH(X$4,Kraftvärmeprod!$B$1:$AJ$1,0),FALSE)/1,0)-IFERROR(VLOOKUP($B464,'Slutlig allokering kvv'!$B$2:$AJ$550,MATCH(X$4,'Slutlig allokering kvv'!$B$1:$AJ$1,0),FALSE)/1,0)</f>
        <v>0</v>
      </c>
      <c r="Y464">
        <f>IFERROR(VLOOKUP($B464,Kraftvärmeprod!$B$1:$AJ$550,MATCH(Y$4,Kraftvärmeprod!$B$1:$AJ$1,0),FALSE)/1,0)-IFERROR(VLOOKUP($B464,'Slutlig allokering kvv'!$B$2:$AJ$550,MATCH(Y$4,'Slutlig allokering kvv'!$B$1:$AJ$1,0),FALSE)/1,0)</f>
        <v>0</v>
      </c>
      <c r="Z464">
        <f>IFERROR(VLOOKUP($B464,Kraftvärmeprod!$B$1:$AJ$550,MATCH(Z$4,Kraftvärmeprod!$B$1:$AJ$1,0),FALSE)/1,0)-IFERROR(VLOOKUP($B464,'Slutlig allokering kvv'!$B$2:$AJ$550,MATCH(Z$4,'Slutlig allokering kvv'!$B$1:$AJ$1,0),FALSE)/1,0)</f>
        <v>0</v>
      </c>
      <c r="AA464">
        <f>IFERROR(VLOOKUP($B464,Kraftvärmeprod!$B$1:$AJ$550,MATCH(AA$4,Kraftvärmeprod!$B$1:$AJ$1,0),FALSE)/1,0)-IFERROR(VLOOKUP($B464,'Slutlig allokering kvv'!$B$2:$AJ$550,MATCH(AA$4,'Slutlig allokering kvv'!$B$1:$AJ$1,0),FALSE)/1,0)</f>
        <v>0</v>
      </c>
      <c r="AB464">
        <f>IFERROR(VLOOKUP($B464,Kraftvärmeprod!$B$1:$AJ$550,MATCH(AB$4,Kraftvärmeprod!$B$1:$AJ$1,0),FALSE)/1,0)-IFERROR(VLOOKUP($B464,'Slutlig allokering kvv'!$B$2:$AJ$550,MATCH(AB$4,'Slutlig allokering kvv'!$B$1:$AJ$1,0),FALSE)/1,0)</f>
        <v>0</v>
      </c>
      <c r="AC464">
        <f>IFERROR(VLOOKUP($B464,Kraftvärmeprod!$B$1:$AJ$550,MATCH(AC$4,Kraftvärmeprod!$B$1:$AJ$1,0),FALSE)/1,0)-IFERROR(VLOOKUP($B464,'Slutlig allokering kvv'!$B$2:$AJ$550,MATCH(AC$4,'Slutlig allokering kvv'!$B$1:$AJ$1,0),FALSE)/1,0)</f>
        <v>0</v>
      </c>
      <c r="AD464">
        <f>IFERROR(VLOOKUP($B464,Miljö!$B$1:$E$471,MATCH("Hjälpel kraftvärme (GWh)",Miljö!$B$1:$E$1,0),FALSE)/1,0)-IFERROR(VLOOKUP($B464,'Slutlig allokering kvv'!$B$2:$AJ$550,MATCH(AD$4,'Slutlig allokering kvv'!$B$1:$AJ$1,0),FALSE)/1,0)</f>
        <v>0</v>
      </c>
      <c r="AH464">
        <f t="shared" si="14"/>
        <v>0</v>
      </c>
      <c r="AJ464">
        <f>IFERROR(VLOOKUP($B464,'Slutlig allokering kvv'!$B$2:$AX$550,MATCH("Summa slutlig allokerad tillförd energi (utan hjälpel och rökgaskondensering):",'Slutlig allokering kvv'!$B$1:$AX$1,0),FALSE)/1,"")</f>
        <v>0</v>
      </c>
      <c r="AL464" s="195" t="str">
        <f>IFERROR(1-VLOOKUP($B464,'Slutlig allokering kvv'!$B$2:$AX$550,MATCH("Andel av bränsle i kvv som allokerats till värme, exklusive rökgaskondensering och hjälpel",'Slutlig allokering kvv'!$B$1:$AX$1,0),FALSE),"")</f>
        <v/>
      </c>
      <c r="AN464" s="195" t="str">
        <f t="shared" si="15"/>
        <v/>
      </c>
    </row>
    <row r="465" spans="1:40" x14ac:dyDescent="0.25">
      <c r="A465" s="2" t="s">
        <v>663</v>
      </c>
      <c r="B465" s="2" t="s">
        <v>669</v>
      </c>
      <c r="C465">
        <f>IFERROR(VLOOKUP($B465,Kraftvärmeprod!$B$1:$AH$479,MATCH(C$4,Kraftvärmeprod!$B$1:$AG$1,0),FALSE)/1,"")</f>
        <v>267.34699999999998</v>
      </c>
      <c r="D465">
        <f>IFERROR(VLOOKUP($B465,Kraftvärmeprod!$B$1:$AH$479,MATCH(D$4,Kraftvärmeprod!$B$1:$AG$1,0),FALSE)/1,"")</f>
        <v>88.271000000000001</v>
      </c>
      <c r="F465">
        <f>IFERROR(VLOOKUP($B465,Kraftvärmeprod!$B$1:$AJ$550,MATCH(F$4,Kraftvärmeprod!$B$1:$AJ$1,0),FALSE)/1,0)-IFERROR(VLOOKUP($B465,'Slutlig allokering kvv'!$B$2:$AJ$550,MATCH(F$4,'Slutlig allokering kvv'!$B$1:$AJ$1,0),FALSE)/1,0)</f>
        <v>0</v>
      </c>
      <c r="G465">
        <f>IFERROR(VLOOKUP($B465,Kraftvärmeprod!$B$1:$AJ$550,MATCH(G$4,Kraftvärmeprod!$B$1:$AJ$1,0),FALSE)/1,0)-IFERROR(VLOOKUP($B465,'Slutlig allokering kvv'!$B$2:$AJ$550,MATCH(G$4,'Slutlig allokering kvv'!$B$1:$AJ$1,0),FALSE)/1,0)</f>
        <v>0</v>
      </c>
      <c r="H465">
        <f>IFERROR(VLOOKUP($B465,Kraftvärmeprod!$B$1:$AJ$550,MATCH(H$4,Kraftvärmeprod!$B$1:$AJ$1,0),FALSE)/1,0)-IFERROR(VLOOKUP($B465,'Slutlig allokering kvv'!$B$2:$AJ$550,MATCH(H$4,'Slutlig allokering kvv'!$B$1:$AJ$1,0),FALSE)/1,0)</f>
        <v>0</v>
      </c>
      <c r="I465">
        <f>IFERROR(VLOOKUP($B465,Kraftvärmeprod!$B$1:$AJ$550,MATCH(I$4,Kraftvärmeprod!$B$1:$AJ$1,0),FALSE)/1,0)-IFERROR(VLOOKUP($B465,'Slutlig allokering kvv'!$B$2:$AJ$550,MATCH(I$4,'Slutlig allokering kvv'!$B$1:$AJ$1,0),FALSE)/1,0)</f>
        <v>7.9901</v>
      </c>
      <c r="J465">
        <f>IFERROR(VLOOKUP($B465,Kraftvärmeprod!$B$1:$AJ$550,MATCH(J$4,Kraftvärmeprod!$B$1:$AJ$1,0),FALSE)/1,0)-IFERROR(VLOOKUP($B465,'Slutlig allokering kvv'!$B$2:$AJ$550,MATCH(J$4,'Slutlig allokering kvv'!$B$1:$AJ$1,0),FALSE)/1,0)</f>
        <v>0</v>
      </c>
      <c r="K465">
        <f>IFERROR(VLOOKUP($B465,Kraftvärmeprod!$B$1:$AJ$550,MATCH(K$4,Kraftvärmeprod!$B$1:$AJ$1,0),FALSE)/1,0)-IFERROR(VLOOKUP($B465,'Slutlig allokering kvv'!$B$2:$AJ$550,MATCH(K$4,'Slutlig allokering kvv'!$B$1:$AJ$1,0),FALSE)/1,0)</f>
        <v>0</v>
      </c>
      <c r="L465">
        <f>IFERROR(VLOOKUP($B465,Kraftvärmeprod!$B$1:$AJ$550,MATCH(L$4,Kraftvärmeprod!$B$1:$AJ$1,0),FALSE)/1,0)-IFERROR(VLOOKUP($B465,'Slutlig allokering kvv'!$B$2:$AJ$550,MATCH(L$4,'Slutlig allokering kvv'!$B$1:$AJ$1,0),FALSE)/1,0)</f>
        <v>16.446400000000001</v>
      </c>
      <c r="M465">
        <f>IFERROR(VLOOKUP($B465,Kraftvärmeprod!$B$1:$AJ$550,MATCH(M$4,Kraftvärmeprod!$B$1:$AJ$1,0),FALSE)/1,0)-IFERROR(VLOOKUP($B465,'Slutlig allokering kvv'!$B$2:$AJ$550,MATCH(M$4,'Slutlig allokering kvv'!$B$1:$AJ$1,0),FALSE)/1,0)</f>
        <v>84.81219999999999</v>
      </c>
      <c r="N465">
        <f>IFERROR(VLOOKUP($B465,Kraftvärmeprod!$B$1:$AJ$550,MATCH(N$4,Kraftvärmeprod!$B$1:$AJ$1,0),FALSE)/1,0)-IFERROR(VLOOKUP($B465,'Slutlig allokering kvv'!$B$2:$AJ$550,MATCH(N$4,'Slutlig allokering kvv'!$B$1:$AJ$1,0),FALSE)/1,0)</f>
        <v>22.085100000000004</v>
      </c>
      <c r="O465">
        <f>IFERROR(VLOOKUP($B465,Kraftvärmeprod!$B$1:$AJ$550,MATCH(O$4,Kraftvärmeprod!$B$1:$AJ$1,0),FALSE)/1,0)-IFERROR(VLOOKUP($B465,'Slutlig allokering kvv'!$B$2:$AJ$550,MATCH(O$4,'Slutlig allokering kvv'!$B$1:$AJ$1,0),FALSE)/1,0)</f>
        <v>44.415899999999993</v>
      </c>
      <c r="P465">
        <f>IFERROR(VLOOKUP($B465,Kraftvärmeprod!$B$1:$AJ$550,MATCH(P$4,Kraftvärmeprod!$B$1:$AJ$1,0),FALSE)/1,0)-IFERROR(VLOOKUP($B465,'Slutlig allokering kvv'!$B$2:$AJ$550,MATCH(P$4,'Slutlig allokering kvv'!$B$1:$AJ$1,0),FALSE)/1,0)</f>
        <v>0</v>
      </c>
      <c r="Q465">
        <f>IFERROR(VLOOKUP($B465,Kraftvärmeprod!$B$1:$AJ$550,MATCH(Q$4,Kraftvärmeprod!$B$1:$AJ$1,0),FALSE)/1,0)-IFERROR(VLOOKUP($B465,'Slutlig allokering kvv'!$B$2:$AJ$550,MATCH(Q$4,'Slutlig allokering kvv'!$B$1:$AJ$1,0),FALSE)/1,0)</f>
        <v>0</v>
      </c>
      <c r="R465">
        <f>IFERROR(VLOOKUP($B465,Kraftvärmeprod!$B$1:$AJ$550,MATCH(R$4,Kraftvärmeprod!$B$1:$AJ$1,0),FALSE)/1,0)-IFERROR(VLOOKUP($B465,'Slutlig allokering kvv'!$B$2:$AJ$550,MATCH(R$4,'Slutlig allokering kvv'!$B$1:$AJ$1,0),FALSE)/1,0)</f>
        <v>0</v>
      </c>
      <c r="S465">
        <f>IFERROR(VLOOKUP($B465,Kraftvärmeprod!$B$1:$AJ$550,MATCH(S$4,Kraftvärmeprod!$B$1:$AJ$1,0),FALSE)/1,0)-IFERROR(VLOOKUP($B465,'Slutlig allokering kvv'!$B$2:$AJ$550,MATCH(S$4,'Slutlig allokering kvv'!$B$1:$AJ$1,0),FALSE)/1,0)</f>
        <v>0</v>
      </c>
      <c r="T465">
        <f>IFERROR(VLOOKUP($B465,Kraftvärmeprod!$B$1:$AJ$550,MATCH(T$4,Kraftvärmeprod!$B$1:$AJ$1,0),FALSE)/1,0)-IFERROR(VLOOKUP($B465,'Slutlig allokering kvv'!$B$2:$AJ$550,MATCH(T$4,'Slutlig allokering kvv'!$B$1:$AJ$1,0),FALSE)/1,0)</f>
        <v>0</v>
      </c>
      <c r="U465">
        <f>IFERROR(VLOOKUP($B465,Kraftvärmeprod!$B$1:$AJ$550,MATCH(U$4,Kraftvärmeprod!$B$1:$AJ$1,0),FALSE)/1,0)-IFERROR(VLOOKUP($B465,'Slutlig allokering kvv'!$B$2:$AJ$550,MATCH(U$4,'Slutlig allokering kvv'!$B$1:$AJ$1,0),FALSE)/1,0)</f>
        <v>0</v>
      </c>
      <c r="V465">
        <f>IFERROR(VLOOKUP($B465,Kraftvärmeprod!$B$1:$AJ$550,MATCH(V$4,Kraftvärmeprod!$B$1:$AJ$1,0),FALSE)/1,0)-IFERROR(VLOOKUP($B465,'Slutlig allokering kvv'!$B$2:$AJ$550,MATCH(V$4,'Slutlig allokering kvv'!$B$1:$AJ$1,0),FALSE)/1,0)</f>
        <v>0</v>
      </c>
      <c r="W465">
        <f>IFERROR(VLOOKUP($B465,Kraftvärmeprod!$B$1:$AJ$550,MATCH(W$4,Kraftvärmeprod!$B$1:$AJ$1,0),FALSE)/1,0)-IFERROR(VLOOKUP($B465,'Slutlig allokering kvv'!$B$2:$AJ$550,MATCH(W$4,'Slutlig allokering kvv'!$B$1:$AJ$1,0),FALSE)/1,0)</f>
        <v>0</v>
      </c>
      <c r="X465">
        <f>IFERROR(VLOOKUP($B465,Kraftvärmeprod!$B$1:$AJ$550,MATCH(X$4,Kraftvärmeprod!$B$1:$AJ$1,0),FALSE)/1,0)-IFERROR(VLOOKUP($B465,'Slutlig allokering kvv'!$B$2:$AJ$550,MATCH(X$4,'Slutlig allokering kvv'!$B$1:$AJ$1,0),FALSE)/1,0)</f>
        <v>0</v>
      </c>
      <c r="Y465">
        <f>IFERROR(VLOOKUP($B465,Kraftvärmeprod!$B$1:$AJ$550,MATCH(Y$4,Kraftvärmeprod!$B$1:$AJ$1,0),FALSE)/1,0)-IFERROR(VLOOKUP($B465,'Slutlig allokering kvv'!$B$2:$AJ$550,MATCH(Y$4,'Slutlig allokering kvv'!$B$1:$AJ$1,0),FALSE)/1,0)</f>
        <v>0</v>
      </c>
      <c r="Z465">
        <f>IFERROR(VLOOKUP($B465,Kraftvärmeprod!$B$1:$AJ$550,MATCH(Z$4,Kraftvärmeprod!$B$1:$AJ$1,0),FALSE)/1,0)-IFERROR(VLOOKUP($B465,'Slutlig allokering kvv'!$B$2:$AJ$550,MATCH(Z$4,'Slutlig allokering kvv'!$B$1:$AJ$1,0),FALSE)/1,0)</f>
        <v>22.255899999999997</v>
      </c>
      <c r="AA465">
        <f>IFERROR(VLOOKUP($B465,Kraftvärmeprod!$B$1:$AJ$550,MATCH(AA$4,Kraftvärmeprod!$B$1:$AJ$1,0),FALSE)/1,0)-IFERROR(VLOOKUP($B465,'Slutlig allokering kvv'!$B$2:$AJ$550,MATCH(AA$4,'Slutlig allokering kvv'!$B$1:$AJ$1,0),FALSE)/1,0)</f>
        <v>0</v>
      </c>
      <c r="AB465">
        <f>IFERROR(VLOOKUP($B465,Kraftvärmeprod!$B$1:$AJ$550,MATCH(AB$4,Kraftvärmeprod!$B$1:$AJ$1,0),FALSE)/1,0)-IFERROR(VLOOKUP($B465,'Slutlig allokering kvv'!$B$2:$AJ$550,MATCH(AB$4,'Slutlig allokering kvv'!$B$1:$AJ$1,0),FALSE)/1,0)</f>
        <v>2.1702700000000004</v>
      </c>
      <c r="AC465">
        <f>IFERROR(VLOOKUP($B465,Kraftvärmeprod!$B$1:$AJ$550,MATCH(AC$4,Kraftvärmeprod!$B$1:$AJ$1,0),FALSE)/1,0)-IFERROR(VLOOKUP($B465,'Slutlig allokering kvv'!$B$2:$AJ$550,MATCH(AC$4,'Slutlig allokering kvv'!$B$1:$AJ$1,0),FALSE)/1,0)</f>
        <v>0</v>
      </c>
      <c r="AD465">
        <f>IFERROR(VLOOKUP($B465,Miljö!$B$1:$E$471,MATCH("Hjälpel kraftvärme (GWh)",Miljö!$B$1:$E$1,0),FALSE)/1,0)-IFERROR(VLOOKUP($B465,'Slutlig allokering kvv'!$B$2:$AJ$550,MATCH(AD$4,'Slutlig allokering kvv'!$B$1:$AJ$1,0),FALSE)/1,0)</f>
        <v>8.0402000000000005</v>
      </c>
      <c r="AH465">
        <f t="shared" si="14"/>
        <v>200.17586999999997</v>
      </c>
      <c r="AJ465">
        <f>IFERROR(VLOOKUP($B465,'Slutlig allokering kvv'!$B$2:$AX$550,MATCH("Summa slutlig allokerad tillförd energi (utan hjälpel och rökgaskondensering):",'Slutlig allokering kvv'!$B$1:$AX$1,0),FALSE)/1,"")</f>
        <v>240.37413000000001</v>
      </c>
      <c r="AL465" s="195">
        <f>IFERROR(1-VLOOKUP($B465,'Slutlig allokering kvv'!$B$2:$AX$550,MATCH("Andel av bränsle i kvv som allokerats till värme, exklusive rökgaskondensering och hjälpel",'Slutlig allokering kvv'!$B$1:$AX$1,0),FALSE),"")</f>
        <v>0.454377187606401</v>
      </c>
      <c r="AN465" s="195">
        <f t="shared" si="15"/>
        <v>0.45437718760640106</v>
      </c>
    </row>
    <row r="466" spans="1:40" x14ac:dyDescent="0.25">
      <c r="A466" s="2" t="s">
        <v>663</v>
      </c>
      <c r="B466" s="2" t="s">
        <v>670</v>
      </c>
      <c r="C466">
        <f>IFERROR(VLOOKUP($B466,Kraftvärmeprod!$B$1:$AH$479,MATCH(C$4,Kraftvärmeprod!$B$1:$AG$1,0),FALSE)/1,"")</f>
        <v>193.863</v>
      </c>
      <c r="D466">
        <f>IFERROR(VLOOKUP($B466,Kraftvärmeprod!$B$1:$AH$479,MATCH(D$4,Kraftvärmeprod!$B$1:$AG$1,0),FALSE)/1,"")</f>
        <v>86.715999999999994</v>
      </c>
      <c r="F466">
        <f>IFERROR(VLOOKUP($B466,Kraftvärmeprod!$B$1:$AJ$550,MATCH(F$4,Kraftvärmeprod!$B$1:$AJ$1,0),FALSE)/1,0)-IFERROR(VLOOKUP($B466,'Slutlig allokering kvv'!$B$2:$AJ$550,MATCH(F$4,'Slutlig allokering kvv'!$B$1:$AJ$1,0),FALSE)/1,0)</f>
        <v>0</v>
      </c>
      <c r="G466">
        <f>IFERROR(VLOOKUP($B466,Kraftvärmeprod!$B$1:$AJ$550,MATCH(G$4,Kraftvärmeprod!$B$1:$AJ$1,0),FALSE)/1,0)-IFERROR(VLOOKUP($B466,'Slutlig allokering kvv'!$B$2:$AJ$550,MATCH(G$4,'Slutlig allokering kvv'!$B$1:$AJ$1,0),FALSE)/1,0)</f>
        <v>0</v>
      </c>
      <c r="H466">
        <f>IFERROR(VLOOKUP($B466,Kraftvärmeprod!$B$1:$AJ$550,MATCH(H$4,Kraftvärmeprod!$B$1:$AJ$1,0),FALSE)/1,0)-IFERROR(VLOOKUP($B466,'Slutlig allokering kvv'!$B$2:$AJ$550,MATCH(H$4,'Slutlig allokering kvv'!$B$1:$AJ$1,0),FALSE)/1,0)</f>
        <v>0</v>
      </c>
      <c r="I466">
        <f>IFERROR(VLOOKUP($B466,Kraftvärmeprod!$B$1:$AJ$550,MATCH(I$4,Kraftvärmeprod!$B$1:$AJ$1,0),FALSE)/1,0)-IFERROR(VLOOKUP($B466,'Slutlig allokering kvv'!$B$2:$AJ$550,MATCH(I$4,'Slutlig allokering kvv'!$B$1:$AJ$1,0),FALSE)/1,0)</f>
        <v>0.33345299999999994</v>
      </c>
      <c r="J466">
        <f>IFERROR(VLOOKUP($B466,Kraftvärmeprod!$B$1:$AJ$550,MATCH(J$4,Kraftvärmeprod!$B$1:$AJ$1,0),FALSE)/1,0)-IFERROR(VLOOKUP($B466,'Slutlig allokering kvv'!$B$2:$AJ$550,MATCH(J$4,'Slutlig allokering kvv'!$B$1:$AJ$1,0),FALSE)/1,0)</f>
        <v>0</v>
      </c>
      <c r="K466">
        <f>IFERROR(VLOOKUP($B466,Kraftvärmeprod!$B$1:$AJ$550,MATCH(K$4,Kraftvärmeprod!$B$1:$AJ$1,0),FALSE)/1,0)-IFERROR(VLOOKUP($B466,'Slutlig allokering kvv'!$B$2:$AJ$550,MATCH(K$4,'Slutlig allokering kvv'!$B$1:$AJ$1,0),FALSE)/1,0)</f>
        <v>0</v>
      </c>
      <c r="L466">
        <f>IFERROR(VLOOKUP($B466,Kraftvärmeprod!$B$1:$AJ$550,MATCH(L$4,Kraftvärmeprod!$B$1:$AJ$1,0),FALSE)/1,0)-IFERROR(VLOOKUP($B466,'Slutlig allokering kvv'!$B$2:$AJ$550,MATCH(L$4,'Slutlig allokering kvv'!$B$1:$AJ$1,0),FALSE)/1,0)</f>
        <v>13.306800000000001</v>
      </c>
      <c r="M466">
        <f>IFERROR(VLOOKUP($B466,Kraftvärmeprod!$B$1:$AJ$550,MATCH(M$4,Kraftvärmeprod!$B$1:$AJ$1,0),FALSE)/1,0)-IFERROR(VLOOKUP($B466,'Slutlig allokering kvv'!$B$2:$AJ$550,MATCH(M$4,'Slutlig allokering kvv'!$B$1:$AJ$1,0),FALSE)/1,0)</f>
        <v>70.316200000000009</v>
      </c>
      <c r="N466">
        <f>IFERROR(VLOOKUP($B466,Kraftvärmeprod!$B$1:$AJ$550,MATCH(N$4,Kraftvärmeprod!$B$1:$AJ$1,0),FALSE)/1,0)-IFERROR(VLOOKUP($B466,'Slutlig allokering kvv'!$B$2:$AJ$550,MATCH(N$4,'Slutlig allokering kvv'!$B$1:$AJ$1,0),FALSE)/1,0)</f>
        <v>22.738699999999998</v>
      </c>
      <c r="O466">
        <f>IFERROR(VLOOKUP($B466,Kraftvärmeprod!$B$1:$AJ$550,MATCH(O$4,Kraftvärmeprod!$B$1:$AJ$1,0),FALSE)/1,0)-IFERROR(VLOOKUP($B466,'Slutlig allokering kvv'!$B$2:$AJ$550,MATCH(O$4,'Slutlig allokering kvv'!$B$1:$AJ$1,0),FALSE)/1,0)</f>
        <v>36.598800000000004</v>
      </c>
      <c r="P466">
        <f>IFERROR(VLOOKUP($B466,Kraftvärmeprod!$B$1:$AJ$550,MATCH(P$4,Kraftvärmeprod!$B$1:$AJ$1,0),FALSE)/1,0)-IFERROR(VLOOKUP($B466,'Slutlig allokering kvv'!$B$2:$AJ$550,MATCH(P$4,'Slutlig allokering kvv'!$B$1:$AJ$1,0),FALSE)/1,0)</f>
        <v>0</v>
      </c>
      <c r="Q466">
        <f>IFERROR(VLOOKUP($B466,Kraftvärmeprod!$B$1:$AJ$550,MATCH(Q$4,Kraftvärmeprod!$B$1:$AJ$1,0),FALSE)/1,0)-IFERROR(VLOOKUP($B466,'Slutlig allokering kvv'!$B$2:$AJ$550,MATCH(Q$4,'Slutlig allokering kvv'!$B$1:$AJ$1,0),FALSE)/1,0)</f>
        <v>0</v>
      </c>
      <c r="R466">
        <f>IFERROR(VLOOKUP($B466,Kraftvärmeprod!$B$1:$AJ$550,MATCH(R$4,Kraftvärmeprod!$B$1:$AJ$1,0),FALSE)/1,0)-IFERROR(VLOOKUP($B466,'Slutlig allokering kvv'!$B$2:$AJ$550,MATCH(R$4,'Slutlig allokering kvv'!$B$1:$AJ$1,0),FALSE)/1,0)</f>
        <v>0</v>
      </c>
      <c r="S466">
        <f>IFERROR(VLOOKUP($B466,Kraftvärmeprod!$B$1:$AJ$550,MATCH(S$4,Kraftvärmeprod!$B$1:$AJ$1,0),FALSE)/1,0)-IFERROR(VLOOKUP($B466,'Slutlig allokering kvv'!$B$2:$AJ$550,MATCH(S$4,'Slutlig allokering kvv'!$B$1:$AJ$1,0),FALSE)/1,0)</f>
        <v>0</v>
      </c>
      <c r="T466">
        <f>IFERROR(VLOOKUP($B466,Kraftvärmeprod!$B$1:$AJ$550,MATCH(T$4,Kraftvärmeprod!$B$1:$AJ$1,0),FALSE)/1,0)-IFERROR(VLOOKUP($B466,'Slutlig allokering kvv'!$B$2:$AJ$550,MATCH(T$4,'Slutlig allokering kvv'!$B$1:$AJ$1,0),FALSE)/1,0)</f>
        <v>0</v>
      </c>
      <c r="U466">
        <f>IFERROR(VLOOKUP($B466,Kraftvärmeprod!$B$1:$AJ$550,MATCH(U$4,Kraftvärmeprod!$B$1:$AJ$1,0),FALSE)/1,0)-IFERROR(VLOOKUP($B466,'Slutlig allokering kvv'!$B$2:$AJ$550,MATCH(U$4,'Slutlig allokering kvv'!$B$1:$AJ$1,0),FALSE)/1,0)</f>
        <v>0</v>
      </c>
      <c r="V466">
        <f>IFERROR(VLOOKUP($B466,Kraftvärmeprod!$B$1:$AJ$550,MATCH(V$4,Kraftvärmeprod!$B$1:$AJ$1,0),FALSE)/1,0)-IFERROR(VLOOKUP($B466,'Slutlig allokering kvv'!$B$2:$AJ$550,MATCH(V$4,'Slutlig allokering kvv'!$B$1:$AJ$1,0),FALSE)/1,0)</f>
        <v>0</v>
      </c>
      <c r="W466">
        <f>IFERROR(VLOOKUP($B466,Kraftvärmeprod!$B$1:$AJ$550,MATCH(W$4,Kraftvärmeprod!$B$1:$AJ$1,0),FALSE)/1,0)-IFERROR(VLOOKUP($B466,'Slutlig allokering kvv'!$B$2:$AJ$550,MATCH(W$4,'Slutlig allokering kvv'!$B$1:$AJ$1,0),FALSE)/1,0)</f>
        <v>0</v>
      </c>
      <c r="X466">
        <f>IFERROR(VLOOKUP($B466,Kraftvärmeprod!$B$1:$AJ$550,MATCH(X$4,Kraftvärmeprod!$B$1:$AJ$1,0),FALSE)/1,0)-IFERROR(VLOOKUP($B466,'Slutlig allokering kvv'!$B$2:$AJ$550,MATCH(X$4,'Slutlig allokering kvv'!$B$1:$AJ$1,0),FALSE)/1,0)</f>
        <v>0</v>
      </c>
      <c r="Y466">
        <f>IFERROR(VLOOKUP($B466,Kraftvärmeprod!$B$1:$AJ$550,MATCH(Y$4,Kraftvärmeprod!$B$1:$AJ$1,0),FALSE)/1,0)-IFERROR(VLOOKUP($B466,'Slutlig allokering kvv'!$B$2:$AJ$550,MATCH(Y$4,'Slutlig allokering kvv'!$B$1:$AJ$1,0),FALSE)/1,0)</f>
        <v>0</v>
      </c>
      <c r="Z466">
        <f>IFERROR(VLOOKUP($B466,Kraftvärmeprod!$B$1:$AJ$550,MATCH(Z$4,Kraftvärmeprod!$B$1:$AJ$1,0),FALSE)/1,0)-IFERROR(VLOOKUP($B466,'Slutlig allokering kvv'!$B$2:$AJ$550,MATCH(Z$4,'Slutlig allokering kvv'!$B$1:$AJ$1,0),FALSE)/1,0)</f>
        <v>21.272000000000002</v>
      </c>
      <c r="AA466">
        <f>IFERROR(VLOOKUP($B466,Kraftvärmeprod!$B$1:$AJ$550,MATCH(AA$4,Kraftvärmeprod!$B$1:$AJ$1,0),FALSE)/1,0)-IFERROR(VLOOKUP($B466,'Slutlig allokering kvv'!$B$2:$AJ$550,MATCH(AA$4,'Slutlig allokering kvv'!$B$1:$AJ$1,0),FALSE)/1,0)</f>
        <v>0</v>
      </c>
      <c r="AB466">
        <f>IFERROR(VLOOKUP($B466,Kraftvärmeprod!$B$1:$AJ$550,MATCH(AB$4,Kraftvärmeprod!$B$1:$AJ$1,0),FALSE)/1,0)-IFERROR(VLOOKUP($B466,'Slutlig allokering kvv'!$B$2:$AJ$550,MATCH(AB$4,'Slutlig allokering kvv'!$B$1:$AJ$1,0),FALSE)/1,0)</f>
        <v>1.2785099999999998</v>
      </c>
      <c r="AC466">
        <f>IFERROR(VLOOKUP($B466,Kraftvärmeprod!$B$1:$AJ$550,MATCH(AC$4,Kraftvärmeprod!$B$1:$AJ$1,0),FALSE)/1,0)-IFERROR(VLOOKUP($B466,'Slutlig allokering kvv'!$B$2:$AJ$550,MATCH(AC$4,'Slutlig allokering kvv'!$B$1:$AJ$1,0),FALSE)/1,0)</f>
        <v>0</v>
      </c>
      <c r="AD466">
        <f>IFERROR(VLOOKUP($B466,Miljö!$B$1:$E$471,MATCH("Hjälpel kraftvärme (GWh)",Miljö!$B$1:$E$1,0),FALSE)/1,0)-IFERROR(VLOOKUP($B466,'Slutlig allokering kvv'!$B$2:$AJ$550,MATCH(AD$4,'Slutlig allokering kvv'!$B$1:$AJ$1,0),FALSE)/1,0)</f>
        <v>6.7004400000000004</v>
      </c>
      <c r="AH466">
        <f t="shared" si="14"/>
        <v>165.84446300000002</v>
      </c>
      <c r="AJ466">
        <f>IFERROR(VLOOKUP($B466,'Slutlig allokering kvv'!$B$2:$AX$550,MATCH("Summa slutlig allokerad tillförd energi (utan hjälpel och rökgaskondensering):",'Slutlig allokering kvv'!$B$1:$AX$1,0),FALSE)/1,"")</f>
        <v>145.82353700000002</v>
      </c>
      <c r="AL466" s="195">
        <f>IFERROR(1-VLOOKUP($B466,'Slutlig allokering kvv'!$B$2:$AX$550,MATCH("Andel av bränsle i kvv som allokerats till värme, exklusive rökgaskondensering och hjälpel",'Slutlig allokering kvv'!$B$1:$AX$1,0),FALSE),"")</f>
        <v>0.53211899521285477</v>
      </c>
      <c r="AN466" s="195">
        <f t="shared" si="15"/>
        <v>0.53211899521285477</v>
      </c>
    </row>
    <row r="470" spans="1:40" x14ac:dyDescent="0.25">
      <c r="AG470" t="s">
        <v>1369</v>
      </c>
      <c r="AH470">
        <f>SUM(AH2:AH466)</f>
        <v>15930.260055830002</v>
      </c>
      <c r="AJ470">
        <f>SUM(AJ2:AJ466)</f>
        <v>20034.496554170004</v>
      </c>
    </row>
    <row r="471" spans="1:40" x14ac:dyDescent="0.25">
      <c r="AG471" t="s">
        <v>1370</v>
      </c>
      <c r="AH471">
        <f>AH470+AJ470</f>
        <v>35964.756610000004</v>
      </c>
    </row>
    <row r="473" spans="1:40" x14ac:dyDescent="0.25">
      <c r="AG473" t="s">
        <v>1182</v>
      </c>
      <c r="AH473" s="242">
        <f>AH471-Kraftvärmeprod!AJ465</f>
        <v>0</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J463"/>
  <sheetViews>
    <sheetView workbookViewId="0"/>
  </sheetViews>
  <sheetFormatPr defaultColWidth="8.85546875" defaultRowHeight="15" customHeight="1" x14ac:dyDescent="0.25"/>
  <cols>
    <col min="1" max="1" width="17.140625" style="2" customWidth="1"/>
    <col min="2" max="2" width="19.85546875" style="2" customWidth="1"/>
    <col min="3" max="16384" width="8.85546875" style="2"/>
  </cols>
  <sheetData>
    <row r="1" spans="1:10" s="4" customFormat="1" ht="105.75" thickBot="1" x14ac:dyDescent="0.3">
      <c r="A1" s="3" t="s">
        <v>671</v>
      </c>
      <c r="B1" s="3" t="s">
        <v>1</v>
      </c>
      <c r="C1" s="3" t="s">
        <v>672</v>
      </c>
      <c r="D1" s="3" t="s">
        <v>673</v>
      </c>
      <c r="E1" s="3" t="s">
        <v>674</v>
      </c>
      <c r="F1" s="3" t="s">
        <v>675</v>
      </c>
      <c r="G1" s="3" t="s">
        <v>676</v>
      </c>
      <c r="H1" s="3" t="s">
        <v>677</v>
      </c>
      <c r="I1" s="3" t="s">
        <v>678</v>
      </c>
      <c r="J1" s="3" t="s">
        <v>679</v>
      </c>
    </row>
    <row r="2" spans="1:10" ht="15" customHeight="1" x14ac:dyDescent="0.25">
      <c r="A2" s="2" t="s">
        <v>23</v>
      </c>
      <c r="B2" s="2" t="s">
        <v>24</v>
      </c>
      <c r="C2" s="2">
        <v>2016</v>
      </c>
      <c r="D2" s="2" t="s">
        <v>680</v>
      </c>
      <c r="E2" s="2" t="s">
        <v>681</v>
      </c>
      <c r="F2" s="2" t="s">
        <v>680</v>
      </c>
      <c r="G2" s="2" t="s">
        <v>681</v>
      </c>
      <c r="H2" s="2" t="s">
        <v>680</v>
      </c>
      <c r="I2" s="2" t="s">
        <v>681</v>
      </c>
      <c r="J2" s="2" t="s">
        <v>680</v>
      </c>
    </row>
    <row r="3" spans="1:10" ht="15" customHeight="1" x14ac:dyDescent="0.25">
      <c r="A3" s="2" t="s">
        <v>23</v>
      </c>
      <c r="B3" s="2" t="s">
        <v>26</v>
      </c>
      <c r="C3" s="2">
        <v>2016</v>
      </c>
      <c r="D3" s="2" t="s">
        <v>680</v>
      </c>
      <c r="E3" s="2" t="s">
        <v>681</v>
      </c>
      <c r="F3" s="2" t="s">
        <v>680</v>
      </c>
      <c r="G3" s="2" t="s">
        <v>681</v>
      </c>
      <c r="H3" s="2" t="s">
        <v>680</v>
      </c>
      <c r="I3" s="2" t="s">
        <v>681</v>
      </c>
      <c r="J3" s="2" t="s">
        <v>680</v>
      </c>
    </row>
    <row r="4" spans="1:10" ht="15" customHeight="1" x14ac:dyDescent="0.25">
      <c r="A4" s="2" t="s">
        <v>23</v>
      </c>
      <c r="B4" s="2" t="s">
        <v>27</v>
      </c>
      <c r="C4" s="2">
        <v>2016</v>
      </c>
      <c r="D4" s="2" t="s">
        <v>680</v>
      </c>
      <c r="E4" s="2" t="s">
        <v>681</v>
      </c>
      <c r="F4" s="2" t="s">
        <v>680</v>
      </c>
      <c r="G4" s="2" t="s">
        <v>681</v>
      </c>
      <c r="H4" s="2" t="s">
        <v>680</v>
      </c>
      <c r="I4" s="2" t="s">
        <v>681</v>
      </c>
      <c r="J4" s="2" t="s">
        <v>680</v>
      </c>
    </row>
    <row r="5" spans="1:10" ht="15" customHeight="1" x14ac:dyDescent="0.25">
      <c r="A5" s="2" t="s">
        <v>23</v>
      </c>
      <c r="B5" s="2" t="s">
        <v>28</v>
      </c>
      <c r="C5" s="2">
        <v>2016</v>
      </c>
      <c r="D5" s="2" t="s">
        <v>680</v>
      </c>
      <c r="E5" s="2" t="s">
        <v>681</v>
      </c>
      <c r="F5" s="2" t="s">
        <v>680</v>
      </c>
      <c r="G5" s="2" t="s">
        <v>681</v>
      </c>
      <c r="H5" s="2" t="s">
        <v>680</v>
      </c>
      <c r="I5" s="2" t="s">
        <v>681</v>
      </c>
      <c r="J5" s="2" t="s">
        <v>680</v>
      </c>
    </row>
    <row r="6" spans="1:10" ht="15" customHeight="1" x14ac:dyDescent="0.25">
      <c r="A6" s="2" t="s">
        <v>23</v>
      </c>
      <c r="B6" s="2" t="s">
        <v>29</v>
      </c>
      <c r="C6" s="2">
        <v>2016</v>
      </c>
      <c r="D6" s="2" t="s">
        <v>680</v>
      </c>
      <c r="E6" s="2" t="s">
        <v>681</v>
      </c>
      <c r="F6" s="2" t="s">
        <v>680</v>
      </c>
      <c r="G6" s="2" t="s">
        <v>681</v>
      </c>
      <c r="H6" s="2" t="s">
        <v>680</v>
      </c>
      <c r="I6" s="2" t="s">
        <v>681</v>
      </c>
      <c r="J6" s="2" t="s">
        <v>680</v>
      </c>
    </row>
    <row r="7" spans="1:10" ht="15" customHeight="1" x14ac:dyDescent="0.25">
      <c r="A7" s="2" t="s">
        <v>23</v>
      </c>
      <c r="B7" s="2" t="s">
        <v>30</v>
      </c>
      <c r="C7" s="2">
        <v>2016</v>
      </c>
      <c r="D7" s="2" t="s">
        <v>680</v>
      </c>
      <c r="E7" s="2" t="s">
        <v>681</v>
      </c>
      <c r="F7" s="2" t="s">
        <v>680</v>
      </c>
      <c r="G7" s="2" t="s">
        <v>681</v>
      </c>
      <c r="H7" s="2" t="s">
        <v>680</v>
      </c>
      <c r="I7" s="2" t="s">
        <v>681</v>
      </c>
      <c r="J7" s="2" t="s">
        <v>680</v>
      </c>
    </row>
    <row r="8" spans="1:10" ht="15" customHeight="1" x14ac:dyDescent="0.25">
      <c r="A8" s="2" t="s">
        <v>23</v>
      </c>
      <c r="B8" s="2" t="s">
        <v>31</v>
      </c>
      <c r="C8" s="2">
        <v>2016</v>
      </c>
      <c r="D8" s="2" t="s">
        <v>680</v>
      </c>
      <c r="E8" s="2" t="s">
        <v>681</v>
      </c>
      <c r="F8" s="2" t="s">
        <v>680</v>
      </c>
      <c r="G8" s="2" t="s">
        <v>681</v>
      </c>
      <c r="H8" s="2" t="s">
        <v>680</v>
      </c>
      <c r="I8" s="2" t="s">
        <v>681</v>
      </c>
      <c r="J8" s="2" t="s">
        <v>680</v>
      </c>
    </row>
    <row r="9" spans="1:10" ht="15" customHeight="1" x14ac:dyDescent="0.25">
      <c r="A9" s="2" t="s">
        <v>23</v>
      </c>
      <c r="B9" s="2" t="s">
        <v>32</v>
      </c>
      <c r="C9" s="2">
        <v>2016</v>
      </c>
      <c r="D9" s="2" t="s">
        <v>680</v>
      </c>
      <c r="E9" s="2" t="s">
        <v>681</v>
      </c>
      <c r="F9" s="2" t="s">
        <v>680</v>
      </c>
      <c r="G9" s="2" t="s">
        <v>681</v>
      </c>
      <c r="H9" s="2" t="s">
        <v>680</v>
      </c>
      <c r="I9" s="2" t="s">
        <v>681</v>
      </c>
      <c r="J9" s="2" t="s">
        <v>680</v>
      </c>
    </row>
    <row r="10" spans="1:10" ht="15" customHeight="1" x14ac:dyDescent="0.25">
      <c r="A10" s="2" t="s">
        <v>33</v>
      </c>
      <c r="B10" s="2" t="s">
        <v>34</v>
      </c>
      <c r="C10" s="2">
        <v>2016</v>
      </c>
      <c r="D10" s="2" t="s">
        <v>680</v>
      </c>
      <c r="E10" s="2" t="s">
        <v>681</v>
      </c>
      <c r="F10" s="2" t="s">
        <v>680</v>
      </c>
      <c r="G10" s="2" t="s">
        <v>681</v>
      </c>
      <c r="H10" s="2" t="s">
        <v>680</v>
      </c>
      <c r="I10" s="2" t="s">
        <v>681</v>
      </c>
      <c r="J10" s="2" t="s">
        <v>680</v>
      </c>
    </row>
    <row r="11" spans="1:10" ht="15" customHeight="1" x14ac:dyDescent="0.25">
      <c r="A11" s="2" t="s">
        <v>33</v>
      </c>
      <c r="B11" s="2" t="s">
        <v>35</v>
      </c>
      <c r="C11" s="2">
        <v>2016</v>
      </c>
      <c r="D11" s="2" t="s">
        <v>680</v>
      </c>
      <c r="E11" s="2" t="s">
        <v>681</v>
      </c>
      <c r="F11" s="2" t="s">
        <v>680</v>
      </c>
      <c r="G11" s="2" t="s">
        <v>681</v>
      </c>
      <c r="H11" s="2" t="s">
        <v>680</v>
      </c>
      <c r="I11" s="2" t="s">
        <v>681</v>
      </c>
      <c r="J11" s="2" t="s">
        <v>680</v>
      </c>
    </row>
    <row r="12" spans="1:10" ht="15" customHeight="1" x14ac:dyDescent="0.25">
      <c r="A12" s="2" t="s">
        <v>33</v>
      </c>
      <c r="B12" s="2" t="s">
        <v>36</v>
      </c>
      <c r="C12" s="2">
        <v>2016</v>
      </c>
      <c r="D12" s="2" t="s">
        <v>680</v>
      </c>
      <c r="E12" s="2" t="s">
        <v>680</v>
      </c>
      <c r="F12" s="2" t="s">
        <v>680</v>
      </c>
      <c r="G12" s="2" t="s">
        <v>680</v>
      </c>
      <c r="H12" s="2" t="s">
        <v>680</v>
      </c>
      <c r="I12" s="2" t="s">
        <v>680</v>
      </c>
      <c r="J12" s="2" t="s">
        <v>680</v>
      </c>
    </row>
    <row r="13" spans="1:10" ht="15" customHeight="1" x14ac:dyDescent="0.25">
      <c r="A13" s="2" t="s">
        <v>33</v>
      </c>
      <c r="B13" s="2" t="s">
        <v>37</v>
      </c>
      <c r="C13" s="2">
        <v>2016</v>
      </c>
      <c r="D13" s="2" t="s">
        <v>680</v>
      </c>
      <c r="E13" s="2" t="s">
        <v>681</v>
      </c>
      <c r="F13" s="2" t="s">
        <v>680</v>
      </c>
      <c r="G13" s="2" t="s">
        <v>681</v>
      </c>
      <c r="H13" s="2" t="s">
        <v>680</v>
      </c>
      <c r="I13" s="2" t="s">
        <v>681</v>
      </c>
      <c r="J13" s="2" t="s">
        <v>680</v>
      </c>
    </row>
    <row r="14" spans="1:10" ht="15" customHeight="1" x14ac:dyDescent="0.25">
      <c r="A14" s="2" t="s">
        <v>33</v>
      </c>
      <c r="B14" s="2" t="s">
        <v>38</v>
      </c>
      <c r="C14" s="2">
        <v>2016</v>
      </c>
      <c r="D14" s="2" t="s">
        <v>680</v>
      </c>
      <c r="E14" s="2" t="s">
        <v>681</v>
      </c>
      <c r="F14" s="2" t="s">
        <v>680</v>
      </c>
      <c r="G14" s="2" t="s">
        <v>681</v>
      </c>
      <c r="H14" s="2" t="s">
        <v>680</v>
      </c>
      <c r="I14" s="2" t="s">
        <v>681</v>
      </c>
      <c r="J14" s="2" t="s">
        <v>680</v>
      </c>
    </row>
    <row r="15" spans="1:10" ht="15" customHeight="1" x14ac:dyDescent="0.25">
      <c r="A15" s="2" t="s">
        <v>39</v>
      </c>
      <c r="B15" s="2" t="s">
        <v>40</v>
      </c>
      <c r="C15" s="2">
        <v>2016</v>
      </c>
      <c r="D15" s="2" t="s">
        <v>680</v>
      </c>
      <c r="E15" s="2" t="s">
        <v>681</v>
      </c>
      <c r="F15" s="2" t="s">
        <v>680</v>
      </c>
      <c r="G15" s="2" t="s">
        <v>681</v>
      </c>
      <c r="H15" s="2" t="s">
        <v>680</v>
      </c>
      <c r="I15" s="2" t="s">
        <v>681</v>
      </c>
      <c r="J15" s="2" t="s">
        <v>680</v>
      </c>
    </row>
    <row r="16" spans="1:10" ht="15" customHeight="1" x14ac:dyDescent="0.25">
      <c r="A16" s="2" t="s">
        <v>41</v>
      </c>
      <c r="B16" s="2" t="s">
        <v>42</v>
      </c>
      <c r="C16" s="2">
        <v>2016</v>
      </c>
      <c r="D16" s="2" t="s">
        <v>680</v>
      </c>
      <c r="E16" s="2" t="s">
        <v>681</v>
      </c>
      <c r="F16" s="2" t="s">
        <v>680</v>
      </c>
      <c r="G16" s="2" t="s">
        <v>681</v>
      </c>
      <c r="H16" s="2" t="s">
        <v>680</v>
      </c>
      <c r="I16" s="2" t="s">
        <v>681</v>
      </c>
      <c r="J16" s="2" t="s">
        <v>680</v>
      </c>
    </row>
    <row r="17" spans="1:10" ht="15" customHeight="1" x14ac:dyDescent="0.25">
      <c r="A17" s="2" t="s">
        <v>41</v>
      </c>
      <c r="B17" s="2" t="s">
        <v>43</v>
      </c>
      <c r="C17" s="2">
        <v>2016</v>
      </c>
      <c r="D17" s="2" t="s">
        <v>680</v>
      </c>
      <c r="E17" s="2" t="s">
        <v>681</v>
      </c>
      <c r="F17" s="2" t="s">
        <v>680</v>
      </c>
      <c r="G17" s="2" t="s">
        <v>681</v>
      </c>
      <c r="H17" s="2" t="s">
        <v>680</v>
      </c>
      <c r="I17" s="2" t="s">
        <v>681</v>
      </c>
      <c r="J17" s="2" t="s">
        <v>680</v>
      </c>
    </row>
    <row r="18" spans="1:10" ht="15" customHeight="1" x14ac:dyDescent="0.25">
      <c r="A18" s="2" t="s">
        <v>41</v>
      </c>
      <c r="B18" s="2" t="s">
        <v>44</v>
      </c>
      <c r="C18" s="2">
        <v>2016</v>
      </c>
      <c r="D18" s="2" t="s">
        <v>680</v>
      </c>
      <c r="E18" s="2" t="s">
        <v>681</v>
      </c>
      <c r="F18" s="2" t="s">
        <v>680</v>
      </c>
      <c r="G18" s="2" t="s">
        <v>681</v>
      </c>
      <c r="H18" s="2" t="s">
        <v>680</v>
      </c>
      <c r="I18" s="2" t="s">
        <v>681</v>
      </c>
      <c r="J18" s="2" t="s">
        <v>680</v>
      </c>
    </row>
    <row r="19" spans="1:10" ht="15" customHeight="1" x14ac:dyDescent="0.25">
      <c r="A19" s="2" t="s">
        <v>45</v>
      </c>
      <c r="B19" s="2" t="s">
        <v>46</v>
      </c>
      <c r="C19" s="2">
        <v>2016</v>
      </c>
      <c r="D19" s="2" t="s">
        <v>680</v>
      </c>
      <c r="E19" s="2" t="s">
        <v>681</v>
      </c>
      <c r="F19" s="2" t="s">
        <v>680</v>
      </c>
      <c r="G19" s="2" t="s">
        <v>681</v>
      </c>
      <c r="H19" s="2" t="s">
        <v>680</v>
      </c>
      <c r="I19" s="2" t="s">
        <v>681</v>
      </c>
      <c r="J19" s="2" t="s">
        <v>680</v>
      </c>
    </row>
    <row r="20" spans="1:10" ht="15" customHeight="1" x14ac:dyDescent="0.25">
      <c r="A20" s="2" t="s">
        <v>47</v>
      </c>
      <c r="B20" s="2" t="s">
        <v>48</v>
      </c>
      <c r="C20" s="2">
        <v>2016</v>
      </c>
      <c r="D20" s="2">
        <v>9.4E-2</v>
      </c>
      <c r="E20" s="2" t="s">
        <v>682</v>
      </c>
      <c r="F20" s="2">
        <v>9.4E-2</v>
      </c>
      <c r="G20" s="2" t="s">
        <v>680</v>
      </c>
      <c r="H20" s="2" t="s">
        <v>680</v>
      </c>
      <c r="I20" s="2" t="s">
        <v>680</v>
      </c>
      <c r="J20" s="2" t="s">
        <v>680</v>
      </c>
    </row>
    <row r="21" spans="1:10" ht="15" customHeight="1" x14ac:dyDescent="0.25">
      <c r="A21" s="2" t="s">
        <v>49</v>
      </c>
      <c r="B21" s="2" t="s">
        <v>50</v>
      </c>
      <c r="C21" s="2">
        <v>2016</v>
      </c>
      <c r="D21" s="2" t="s">
        <v>681</v>
      </c>
      <c r="E21" s="2" t="s">
        <v>681</v>
      </c>
      <c r="F21" s="2" t="s">
        <v>681</v>
      </c>
      <c r="G21" s="2" t="s">
        <v>681</v>
      </c>
      <c r="H21" s="2" t="s">
        <v>681</v>
      </c>
      <c r="I21" s="2" t="s">
        <v>681</v>
      </c>
      <c r="J21" s="2" t="s">
        <v>681</v>
      </c>
    </row>
    <row r="22" spans="1:10" ht="15" customHeight="1" x14ac:dyDescent="0.25">
      <c r="A22" s="2" t="s">
        <v>51</v>
      </c>
      <c r="B22" s="2" t="s">
        <v>52</v>
      </c>
      <c r="C22" s="2">
        <v>2016</v>
      </c>
      <c r="D22" s="2" t="s">
        <v>681</v>
      </c>
      <c r="E22" s="2" t="s">
        <v>681</v>
      </c>
      <c r="F22" s="2" t="s">
        <v>681</v>
      </c>
      <c r="G22" s="2" t="s">
        <v>681</v>
      </c>
      <c r="H22" s="2" t="s">
        <v>681</v>
      </c>
      <c r="I22" s="2" t="s">
        <v>681</v>
      </c>
      <c r="J22" s="2" t="s">
        <v>681</v>
      </c>
    </row>
    <row r="23" spans="1:10" ht="15" customHeight="1" x14ac:dyDescent="0.25">
      <c r="A23" s="2" t="s">
        <v>55</v>
      </c>
      <c r="B23" s="2" t="s">
        <v>56</v>
      </c>
      <c r="C23" s="2">
        <v>2016</v>
      </c>
      <c r="D23" s="2">
        <v>7.71</v>
      </c>
      <c r="E23" s="2" t="s">
        <v>683</v>
      </c>
      <c r="F23" s="2">
        <v>7.09</v>
      </c>
      <c r="G23" s="2" t="s">
        <v>684</v>
      </c>
      <c r="H23" s="2">
        <v>0.39</v>
      </c>
      <c r="I23" s="2" t="s">
        <v>685</v>
      </c>
      <c r="J23" s="2">
        <v>0.23</v>
      </c>
    </row>
    <row r="24" spans="1:10" ht="15" customHeight="1" x14ac:dyDescent="0.25">
      <c r="A24" s="2" t="s">
        <v>57</v>
      </c>
      <c r="B24" s="2" t="s">
        <v>58</v>
      </c>
      <c r="C24" s="2">
        <v>2016</v>
      </c>
      <c r="D24" s="2" t="s">
        <v>680</v>
      </c>
      <c r="E24" s="2" t="s">
        <v>681</v>
      </c>
      <c r="F24" s="2" t="s">
        <v>680</v>
      </c>
      <c r="G24" s="2" t="s">
        <v>681</v>
      </c>
      <c r="H24" s="2" t="s">
        <v>680</v>
      </c>
      <c r="I24" s="2" t="s">
        <v>681</v>
      </c>
      <c r="J24" s="2" t="s">
        <v>680</v>
      </c>
    </row>
    <row r="25" spans="1:10" ht="15" customHeight="1" x14ac:dyDescent="0.25">
      <c r="A25" s="2" t="s">
        <v>59</v>
      </c>
      <c r="B25" s="2" t="s">
        <v>60</v>
      </c>
      <c r="C25" s="2">
        <v>2016</v>
      </c>
      <c r="D25" s="2" t="s">
        <v>680</v>
      </c>
      <c r="E25" s="2" t="s">
        <v>681</v>
      </c>
      <c r="F25" s="2" t="s">
        <v>680</v>
      </c>
      <c r="G25" s="2" t="s">
        <v>681</v>
      </c>
      <c r="H25" s="2" t="s">
        <v>680</v>
      </c>
      <c r="I25" s="2" t="s">
        <v>681</v>
      </c>
      <c r="J25" s="4" t="s">
        <v>680</v>
      </c>
    </row>
    <row r="26" spans="1:10" ht="15" customHeight="1" x14ac:dyDescent="0.25">
      <c r="A26" s="2" t="s">
        <v>59</v>
      </c>
      <c r="B26" s="2" t="s">
        <v>61</v>
      </c>
      <c r="C26" s="2">
        <v>2016</v>
      </c>
      <c r="D26" s="2" t="s">
        <v>680</v>
      </c>
      <c r="E26" s="2" t="s">
        <v>681</v>
      </c>
      <c r="F26" s="2" t="s">
        <v>680</v>
      </c>
      <c r="G26" s="2" t="s">
        <v>681</v>
      </c>
      <c r="H26" s="2" t="s">
        <v>680</v>
      </c>
      <c r="I26" s="2" t="s">
        <v>681</v>
      </c>
      <c r="J26" s="2" t="s">
        <v>680</v>
      </c>
    </row>
    <row r="27" spans="1:10" ht="15" customHeight="1" x14ac:dyDescent="0.25">
      <c r="A27" s="2" t="s">
        <v>59</v>
      </c>
      <c r="B27" s="2" t="s">
        <v>62</v>
      </c>
      <c r="C27" s="2">
        <v>2016</v>
      </c>
      <c r="D27" s="2" t="s">
        <v>680</v>
      </c>
      <c r="E27" s="2" t="s">
        <v>681</v>
      </c>
      <c r="F27" s="2" t="s">
        <v>680</v>
      </c>
      <c r="G27" s="2" t="s">
        <v>681</v>
      </c>
      <c r="H27" s="2" t="s">
        <v>680</v>
      </c>
      <c r="I27" s="2" t="s">
        <v>681</v>
      </c>
      <c r="J27" s="2" t="s">
        <v>680</v>
      </c>
    </row>
    <row r="28" spans="1:10" ht="15" customHeight="1" x14ac:dyDescent="0.25">
      <c r="A28" s="2" t="s">
        <v>59</v>
      </c>
      <c r="B28" s="2" t="s">
        <v>63</v>
      </c>
      <c r="C28" s="2">
        <v>2016</v>
      </c>
      <c r="D28" s="2" t="s">
        <v>680</v>
      </c>
      <c r="E28" s="2" t="s">
        <v>681</v>
      </c>
      <c r="F28" s="2" t="s">
        <v>680</v>
      </c>
      <c r="G28" s="2" t="s">
        <v>681</v>
      </c>
      <c r="H28" s="2" t="s">
        <v>680</v>
      </c>
      <c r="I28" s="2" t="s">
        <v>681</v>
      </c>
      <c r="J28" s="2" t="s">
        <v>680</v>
      </c>
    </row>
    <row r="29" spans="1:10" ht="15" customHeight="1" x14ac:dyDescent="0.25">
      <c r="A29" s="2" t="s">
        <v>59</v>
      </c>
      <c r="B29" s="2" t="s">
        <v>64</v>
      </c>
      <c r="C29" s="2">
        <v>2016</v>
      </c>
      <c r="D29" s="2" t="s">
        <v>680</v>
      </c>
      <c r="E29" s="2" t="s">
        <v>681</v>
      </c>
      <c r="F29" s="2" t="s">
        <v>680</v>
      </c>
      <c r="G29" s="2" t="s">
        <v>681</v>
      </c>
      <c r="H29" s="2" t="s">
        <v>680</v>
      </c>
      <c r="I29" s="2" t="s">
        <v>681</v>
      </c>
      <c r="J29" s="2" t="s">
        <v>680</v>
      </c>
    </row>
    <row r="30" spans="1:10" ht="15" customHeight="1" x14ac:dyDescent="0.25">
      <c r="A30" s="2" t="s">
        <v>59</v>
      </c>
      <c r="B30" s="2" t="s">
        <v>65</v>
      </c>
      <c r="C30" s="2">
        <v>2016</v>
      </c>
      <c r="D30" s="2" t="s">
        <v>680</v>
      </c>
      <c r="E30" s="2" t="s">
        <v>681</v>
      </c>
      <c r="F30" s="2" t="s">
        <v>680</v>
      </c>
      <c r="G30" s="2" t="s">
        <v>681</v>
      </c>
      <c r="H30" s="2" t="s">
        <v>680</v>
      </c>
      <c r="I30" s="2" t="s">
        <v>681</v>
      </c>
      <c r="J30" s="2" t="s">
        <v>680</v>
      </c>
    </row>
    <row r="31" spans="1:10" ht="15" customHeight="1" x14ac:dyDescent="0.25">
      <c r="A31" s="2" t="s">
        <v>59</v>
      </c>
      <c r="B31" s="2" t="s">
        <v>66</v>
      </c>
      <c r="C31" s="2">
        <v>2016</v>
      </c>
      <c r="D31" s="2" t="s">
        <v>680</v>
      </c>
      <c r="E31" s="2" t="s">
        <v>681</v>
      </c>
      <c r="F31" s="2" t="s">
        <v>680</v>
      </c>
      <c r="G31" s="2" t="s">
        <v>681</v>
      </c>
      <c r="H31" s="2" t="s">
        <v>680</v>
      </c>
      <c r="I31" s="2" t="s">
        <v>681</v>
      </c>
      <c r="J31" s="2" t="s">
        <v>680</v>
      </c>
    </row>
    <row r="32" spans="1:10" ht="15" customHeight="1" x14ac:dyDescent="0.25">
      <c r="A32" s="2" t="s">
        <v>59</v>
      </c>
      <c r="B32" s="2" t="s">
        <v>67</v>
      </c>
      <c r="C32" s="2">
        <v>2016</v>
      </c>
      <c r="D32" s="2" t="s">
        <v>680</v>
      </c>
      <c r="E32" s="2" t="s">
        <v>681</v>
      </c>
      <c r="F32" s="2" t="s">
        <v>680</v>
      </c>
      <c r="G32" s="2" t="s">
        <v>681</v>
      </c>
      <c r="H32" s="2" t="s">
        <v>680</v>
      </c>
      <c r="I32" s="2" t="s">
        <v>681</v>
      </c>
      <c r="J32" s="2" t="s">
        <v>680</v>
      </c>
    </row>
    <row r="33" spans="1:10" ht="15" customHeight="1" x14ac:dyDescent="0.25">
      <c r="A33" s="2" t="s">
        <v>59</v>
      </c>
      <c r="B33" s="2" t="s">
        <v>68</v>
      </c>
      <c r="C33" s="2">
        <v>2016</v>
      </c>
      <c r="D33" s="2" t="s">
        <v>680</v>
      </c>
      <c r="E33" s="2" t="s">
        <v>681</v>
      </c>
      <c r="F33" s="2" t="s">
        <v>680</v>
      </c>
      <c r="G33" s="2" t="s">
        <v>681</v>
      </c>
      <c r="H33" s="2" t="s">
        <v>680</v>
      </c>
      <c r="I33" s="2" t="s">
        <v>681</v>
      </c>
      <c r="J33" s="2" t="s">
        <v>680</v>
      </c>
    </row>
    <row r="34" spans="1:10" ht="15" customHeight="1" x14ac:dyDescent="0.25">
      <c r="A34" s="2" t="s">
        <v>59</v>
      </c>
      <c r="B34" s="2" t="s">
        <v>69</v>
      </c>
      <c r="C34" s="2">
        <v>2016</v>
      </c>
      <c r="D34" s="2" t="s">
        <v>680</v>
      </c>
      <c r="E34" s="2" t="s">
        <v>681</v>
      </c>
      <c r="F34" s="2" t="s">
        <v>680</v>
      </c>
      <c r="G34" s="2" t="s">
        <v>681</v>
      </c>
      <c r="H34" s="2" t="s">
        <v>680</v>
      </c>
      <c r="I34" s="2" t="s">
        <v>681</v>
      </c>
      <c r="J34" s="2" t="s">
        <v>680</v>
      </c>
    </row>
    <row r="35" spans="1:10" ht="15" customHeight="1" x14ac:dyDescent="0.25">
      <c r="A35" s="2" t="s">
        <v>70</v>
      </c>
      <c r="B35" s="2" t="s">
        <v>71</v>
      </c>
      <c r="C35" s="2">
        <v>2016</v>
      </c>
      <c r="D35" s="2" t="s">
        <v>681</v>
      </c>
      <c r="E35" s="2" t="s">
        <v>681</v>
      </c>
      <c r="F35" s="2" t="s">
        <v>681</v>
      </c>
      <c r="G35" s="2" t="s">
        <v>681</v>
      </c>
      <c r="H35" s="2" t="s">
        <v>681</v>
      </c>
      <c r="I35" s="2" t="s">
        <v>681</v>
      </c>
      <c r="J35" s="2" t="s">
        <v>681</v>
      </c>
    </row>
    <row r="36" spans="1:10" ht="15" customHeight="1" x14ac:dyDescent="0.25">
      <c r="A36" s="2" t="s">
        <v>74</v>
      </c>
      <c r="B36" s="2" t="s">
        <v>75</v>
      </c>
      <c r="C36" s="2">
        <v>2016</v>
      </c>
      <c r="D36" s="2" t="s">
        <v>680</v>
      </c>
      <c r="E36" s="2" t="s">
        <v>681</v>
      </c>
      <c r="F36" s="2" t="s">
        <v>680</v>
      </c>
      <c r="G36" s="2" t="s">
        <v>681</v>
      </c>
      <c r="H36" s="2" t="s">
        <v>680</v>
      </c>
      <c r="I36" s="2" t="s">
        <v>681</v>
      </c>
      <c r="J36" s="2" t="s">
        <v>680</v>
      </c>
    </row>
    <row r="37" spans="1:10" ht="15" customHeight="1" x14ac:dyDescent="0.25">
      <c r="A37" s="2" t="s">
        <v>74</v>
      </c>
      <c r="B37" s="2" t="s">
        <v>76</v>
      </c>
      <c r="C37" s="2">
        <v>2016</v>
      </c>
      <c r="D37" s="2" t="s">
        <v>680</v>
      </c>
      <c r="E37" s="2" t="s">
        <v>681</v>
      </c>
      <c r="F37" s="2" t="s">
        <v>680</v>
      </c>
      <c r="G37" s="2" t="s">
        <v>681</v>
      </c>
      <c r="H37" s="2" t="s">
        <v>680</v>
      </c>
      <c r="I37" s="2" t="s">
        <v>681</v>
      </c>
      <c r="J37" s="2" t="s">
        <v>680</v>
      </c>
    </row>
    <row r="38" spans="1:10" ht="15" customHeight="1" x14ac:dyDescent="0.25">
      <c r="A38" s="2" t="s">
        <v>74</v>
      </c>
      <c r="B38" s="2" t="s">
        <v>77</v>
      </c>
      <c r="C38" s="2">
        <v>2016</v>
      </c>
      <c r="D38" s="2" t="s">
        <v>680</v>
      </c>
      <c r="E38" s="2" t="s">
        <v>681</v>
      </c>
      <c r="F38" s="2" t="s">
        <v>680</v>
      </c>
      <c r="G38" s="2" t="s">
        <v>681</v>
      </c>
      <c r="H38" s="2" t="s">
        <v>680</v>
      </c>
      <c r="I38" s="2" t="s">
        <v>681</v>
      </c>
      <c r="J38" s="2" t="s">
        <v>680</v>
      </c>
    </row>
    <row r="39" spans="1:10" ht="15" customHeight="1" x14ac:dyDescent="0.25">
      <c r="A39" s="2" t="s">
        <v>78</v>
      </c>
      <c r="B39" s="2" t="s">
        <v>79</v>
      </c>
      <c r="C39" s="2">
        <v>2016</v>
      </c>
      <c r="D39" s="2" t="s">
        <v>680</v>
      </c>
      <c r="E39" s="2" t="s">
        <v>681</v>
      </c>
      <c r="F39" s="2" t="s">
        <v>680</v>
      </c>
      <c r="G39" s="2" t="s">
        <v>681</v>
      </c>
      <c r="H39" s="2" t="s">
        <v>680</v>
      </c>
      <c r="I39" s="2" t="s">
        <v>681</v>
      </c>
      <c r="J39" s="2" t="s">
        <v>680</v>
      </c>
    </row>
    <row r="40" spans="1:10" ht="15" customHeight="1" x14ac:dyDescent="0.25">
      <c r="A40" s="2" t="s">
        <v>78</v>
      </c>
      <c r="B40" s="2" t="s">
        <v>80</v>
      </c>
      <c r="C40" s="2">
        <v>2016</v>
      </c>
      <c r="D40" s="2" t="s">
        <v>680</v>
      </c>
      <c r="E40" s="2" t="s">
        <v>681</v>
      </c>
      <c r="F40" s="2" t="s">
        <v>680</v>
      </c>
      <c r="G40" s="2" t="s">
        <v>681</v>
      </c>
      <c r="H40" s="2" t="s">
        <v>680</v>
      </c>
      <c r="I40" s="2" t="s">
        <v>681</v>
      </c>
      <c r="J40" s="2" t="s">
        <v>680</v>
      </c>
    </row>
    <row r="41" spans="1:10" ht="15" customHeight="1" x14ac:dyDescent="0.25">
      <c r="A41" s="2" t="s">
        <v>81</v>
      </c>
      <c r="B41" s="2" t="s">
        <v>82</v>
      </c>
      <c r="C41" s="2">
        <v>2016</v>
      </c>
      <c r="D41" s="2">
        <v>96.400999999999996</v>
      </c>
      <c r="E41" s="2" t="s">
        <v>686</v>
      </c>
      <c r="F41" s="2">
        <v>78.161000000000001</v>
      </c>
      <c r="G41" s="2" t="s">
        <v>687</v>
      </c>
      <c r="H41" s="2">
        <v>18.239999999999998</v>
      </c>
      <c r="I41" s="2" t="s">
        <v>681</v>
      </c>
      <c r="J41" s="2" t="s">
        <v>680</v>
      </c>
    </row>
    <row r="42" spans="1:10" ht="15" customHeight="1" x14ac:dyDescent="0.25">
      <c r="A42" s="2" t="s">
        <v>81</v>
      </c>
      <c r="B42" s="2" t="s">
        <v>83</v>
      </c>
      <c r="C42" s="2">
        <v>2016</v>
      </c>
      <c r="D42" s="2" t="s">
        <v>680</v>
      </c>
      <c r="E42" s="2" t="s">
        <v>681</v>
      </c>
      <c r="F42" s="2" t="s">
        <v>680</v>
      </c>
      <c r="G42" s="2" t="s">
        <v>681</v>
      </c>
      <c r="H42" s="2" t="s">
        <v>680</v>
      </c>
      <c r="I42" s="2" t="s">
        <v>681</v>
      </c>
      <c r="J42" s="2" t="s">
        <v>680</v>
      </c>
    </row>
    <row r="43" spans="1:10" ht="15" customHeight="1" x14ac:dyDescent="0.25">
      <c r="A43" s="2" t="s">
        <v>81</v>
      </c>
      <c r="B43" s="2" t="s">
        <v>84</v>
      </c>
      <c r="C43" s="2">
        <v>2016</v>
      </c>
      <c r="D43" s="2" t="s">
        <v>680</v>
      </c>
      <c r="E43" s="2" t="s">
        <v>681</v>
      </c>
      <c r="F43" s="2" t="s">
        <v>680</v>
      </c>
      <c r="G43" s="2" t="s">
        <v>681</v>
      </c>
      <c r="H43" s="2" t="s">
        <v>680</v>
      </c>
      <c r="I43" s="2" t="s">
        <v>681</v>
      </c>
      <c r="J43" s="2" t="s">
        <v>680</v>
      </c>
    </row>
    <row r="44" spans="1:10" ht="15" customHeight="1" x14ac:dyDescent="0.25">
      <c r="A44" s="2" t="s">
        <v>85</v>
      </c>
      <c r="B44" s="2" t="s">
        <v>86</v>
      </c>
      <c r="C44" s="2">
        <v>2016</v>
      </c>
      <c r="D44" s="2" t="s">
        <v>680</v>
      </c>
      <c r="E44" s="2" t="s">
        <v>681</v>
      </c>
      <c r="F44" s="2" t="s">
        <v>680</v>
      </c>
      <c r="G44" s="2" t="s">
        <v>681</v>
      </c>
      <c r="H44" s="2" t="s">
        <v>680</v>
      </c>
      <c r="I44" s="2" t="s">
        <v>681</v>
      </c>
      <c r="J44" s="2" t="s">
        <v>680</v>
      </c>
    </row>
    <row r="45" spans="1:10" ht="15" customHeight="1" x14ac:dyDescent="0.25">
      <c r="A45" s="2" t="s">
        <v>85</v>
      </c>
      <c r="B45" s="2" t="s">
        <v>87</v>
      </c>
      <c r="C45" s="2">
        <v>2016</v>
      </c>
      <c r="D45" s="2" t="s">
        <v>680</v>
      </c>
      <c r="E45" s="2" t="s">
        <v>681</v>
      </c>
      <c r="F45" s="2" t="s">
        <v>680</v>
      </c>
      <c r="G45" s="2" t="s">
        <v>681</v>
      </c>
      <c r="H45" s="2" t="s">
        <v>680</v>
      </c>
      <c r="I45" s="2" t="s">
        <v>681</v>
      </c>
      <c r="J45" s="2" t="s">
        <v>680</v>
      </c>
    </row>
    <row r="46" spans="1:10" ht="15" customHeight="1" x14ac:dyDescent="0.25">
      <c r="A46" s="2" t="s">
        <v>88</v>
      </c>
      <c r="B46" s="5" t="s">
        <v>1057</v>
      </c>
      <c r="C46" s="2">
        <v>2016</v>
      </c>
      <c r="D46" s="2" t="s">
        <v>681</v>
      </c>
      <c r="E46" s="2" t="s">
        <v>681</v>
      </c>
      <c r="F46" s="2" t="s">
        <v>681</v>
      </c>
      <c r="G46" s="2" t="s">
        <v>681</v>
      </c>
      <c r="H46" s="2" t="s">
        <v>681</v>
      </c>
      <c r="I46" s="2" t="s">
        <v>681</v>
      </c>
      <c r="J46" s="2" t="s">
        <v>681</v>
      </c>
    </row>
    <row r="47" spans="1:10" ht="15" customHeight="1" x14ac:dyDescent="0.25">
      <c r="A47" s="2" t="s">
        <v>90</v>
      </c>
      <c r="B47" s="2" t="s">
        <v>91</v>
      </c>
      <c r="C47" s="2">
        <v>2016</v>
      </c>
      <c r="D47" s="2">
        <v>26</v>
      </c>
      <c r="E47" s="2" t="s">
        <v>688</v>
      </c>
      <c r="F47" s="2">
        <v>26</v>
      </c>
      <c r="G47" s="2" t="s">
        <v>689</v>
      </c>
      <c r="H47" s="2" t="s">
        <v>680</v>
      </c>
      <c r="I47" s="2" t="s">
        <v>689</v>
      </c>
      <c r="J47" s="2" t="s">
        <v>680</v>
      </c>
    </row>
    <row r="48" spans="1:10" ht="15" customHeight="1" x14ac:dyDescent="0.25">
      <c r="A48" s="2" t="s">
        <v>95</v>
      </c>
      <c r="B48" s="2" t="s">
        <v>96</v>
      </c>
      <c r="C48" s="2">
        <v>2016</v>
      </c>
      <c r="D48" s="2" t="s">
        <v>681</v>
      </c>
      <c r="E48" s="2" t="s">
        <v>681</v>
      </c>
      <c r="F48" s="2" t="s">
        <v>681</v>
      </c>
      <c r="G48" s="2" t="s">
        <v>681</v>
      </c>
      <c r="H48" s="2" t="s">
        <v>681</v>
      </c>
      <c r="I48" s="2" t="s">
        <v>681</v>
      </c>
      <c r="J48" s="2" t="s">
        <v>681</v>
      </c>
    </row>
    <row r="49" spans="1:10" ht="15" customHeight="1" x14ac:dyDescent="0.25">
      <c r="A49" s="2" t="s">
        <v>100</v>
      </c>
      <c r="B49" s="2" t="s">
        <v>101</v>
      </c>
      <c r="C49" s="2">
        <v>2016</v>
      </c>
      <c r="D49" s="2" t="s">
        <v>680</v>
      </c>
      <c r="E49" s="2" t="s">
        <v>689</v>
      </c>
      <c r="F49" s="2" t="s">
        <v>680</v>
      </c>
      <c r="G49" s="2" t="s">
        <v>689</v>
      </c>
      <c r="H49" s="2" t="s">
        <v>680</v>
      </c>
      <c r="I49" s="2" t="s">
        <v>689</v>
      </c>
      <c r="J49" s="2" t="s">
        <v>680</v>
      </c>
    </row>
    <row r="50" spans="1:10" ht="15" customHeight="1" x14ac:dyDescent="0.25">
      <c r="A50" s="2" t="s">
        <v>100</v>
      </c>
      <c r="B50" s="2" t="s">
        <v>102</v>
      </c>
      <c r="C50" s="2">
        <v>2016</v>
      </c>
      <c r="D50" s="2">
        <v>0.59899999999999998</v>
      </c>
      <c r="E50" s="2" t="s">
        <v>690</v>
      </c>
      <c r="F50" s="2">
        <v>0.59899999999999998</v>
      </c>
      <c r="G50" s="2" t="s">
        <v>689</v>
      </c>
      <c r="H50" s="2" t="s">
        <v>680</v>
      </c>
      <c r="I50" s="2" t="s">
        <v>689</v>
      </c>
      <c r="J50" s="2" t="s">
        <v>680</v>
      </c>
    </row>
    <row r="51" spans="1:10" ht="15" customHeight="1" x14ac:dyDescent="0.25">
      <c r="A51" s="2" t="s">
        <v>103</v>
      </c>
      <c r="B51" s="2" t="s">
        <v>104</v>
      </c>
      <c r="C51" s="2">
        <v>2016</v>
      </c>
      <c r="D51" s="2" t="s">
        <v>680</v>
      </c>
      <c r="E51" s="2" t="s">
        <v>681</v>
      </c>
      <c r="F51" s="2" t="s">
        <v>680</v>
      </c>
      <c r="G51" s="2" t="s">
        <v>681</v>
      </c>
      <c r="H51" s="2" t="s">
        <v>680</v>
      </c>
      <c r="I51" s="2" t="s">
        <v>681</v>
      </c>
      <c r="J51" s="2" t="s">
        <v>680</v>
      </c>
    </row>
    <row r="52" spans="1:10" ht="15" customHeight="1" x14ac:dyDescent="0.25">
      <c r="A52" s="2" t="s">
        <v>103</v>
      </c>
      <c r="B52" s="2" t="s">
        <v>105</v>
      </c>
      <c r="C52" s="2">
        <v>2016</v>
      </c>
      <c r="D52" s="2" t="s">
        <v>680</v>
      </c>
      <c r="E52" s="2" t="s">
        <v>681</v>
      </c>
      <c r="F52" s="2" t="s">
        <v>680</v>
      </c>
      <c r="G52" s="2" t="s">
        <v>681</v>
      </c>
      <c r="H52" s="2" t="s">
        <v>680</v>
      </c>
      <c r="I52" s="2" t="s">
        <v>681</v>
      </c>
      <c r="J52" s="2" t="s">
        <v>680</v>
      </c>
    </row>
    <row r="53" spans="1:10" ht="15" customHeight="1" x14ac:dyDescent="0.25">
      <c r="A53" s="2" t="s">
        <v>106</v>
      </c>
      <c r="B53" s="2" t="s">
        <v>107</v>
      </c>
      <c r="C53" s="2">
        <v>2016</v>
      </c>
      <c r="D53" s="2" t="s">
        <v>680</v>
      </c>
      <c r="E53" s="2" t="s">
        <v>689</v>
      </c>
      <c r="F53" s="2" t="s">
        <v>680</v>
      </c>
      <c r="G53" s="2" t="s">
        <v>689</v>
      </c>
      <c r="H53" s="2" t="s">
        <v>680</v>
      </c>
      <c r="I53" s="2" t="s">
        <v>689</v>
      </c>
      <c r="J53" s="2" t="s">
        <v>680</v>
      </c>
    </row>
    <row r="54" spans="1:10" ht="15" customHeight="1" x14ac:dyDescent="0.25">
      <c r="A54" s="2" t="s">
        <v>106</v>
      </c>
      <c r="B54" s="2" t="s">
        <v>108</v>
      </c>
      <c r="C54" s="2">
        <v>2016</v>
      </c>
      <c r="D54" s="2" t="s">
        <v>680</v>
      </c>
      <c r="E54" s="2" t="s">
        <v>689</v>
      </c>
      <c r="F54" s="2" t="s">
        <v>680</v>
      </c>
      <c r="G54" s="2" t="s">
        <v>689</v>
      </c>
      <c r="H54" s="2" t="s">
        <v>680</v>
      </c>
      <c r="I54" s="2" t="s">
        <v>689</v>
      </c>
      <c r="J54" s="2" t="s">
        <v>680</v>
      </c>
    </row>
    <row r="55" spans="1:10" ht="15" customHeight="1" x14ac:dyDescent="0.25">
      <c r="A55" s="2" t="s">
        <v>106</v>
      </c>
      <c r="B55" s="2" t="s">
        <v>109</v>
      </c>
      <c r="C55" s="2">
        <v>2016</v>
      </c>
      <c r="D55" s="2" t="s">
        <v>680</v>
      </c>
      <c r="E55" s="2" t="s">
        <v>681</v>
      </c>
      <c r="F55" s="2" t="s">
        <v>680</v>
      </c>
      <c r="G55" s="2" t="s">
        <v>689</v>
      </c>
      <c r="H55" s="2" t="s">
        <v>680</v>
      </c>
      <c r="I55" s="2" t="s">
        <v>689</v>
      </c>
      <c r="J55" s="2" t="s">
        <v>680</v>
      </c>
    </row>
    <row r="56" spans="1:10" ht="15" customHeight="1" x14ac:dyDescent="0.25">
      <c r="A56" s="2" t="s">
        <v>106</v>
      </c>
      <c r="B56" s="2" t="s">
        <v>110</v>
      </c>
      <c r="C56" s="2">
        <v>2016</v>
      </c>
      <c r="D56" s="2" t="s">
        <v>680</v>
      </c>
      <c r="E56" s="2" t="s">
        <v>689</v>
      </c>
      <c r="F56" s="2" t="s">
        <v>680</v>
      </c>
      <c r="G56" s="2" t="s">
        <v>689</v>
      </c>
      <c r="H56" s="2" t="s">
        <v>680</v>
      </c>
      <c r="I56" s="2" t="s">
        <v>689</v>
      </c>
      <c r="J56" s="2" t="s">
        <v>680</v>
      </c>
    </row>
    <row r="57" spans="1:10" ht="15" customHeight="1" x14ac:dyDescent="0.25">
      <c r="A57" s="2" t="s">
        <v>111</v>
      </c>
      <c r="B57" s="2" t="s">
        <v>112</v>
      </c>
      <c r="C57" s="2">
        <v>2016</v>
      </c>
      <c r="D57" s="2" t="s">
        <v>680</v>
      </c>
      <c r="E57" s="2" t="s">
        <v>681</v>
      </c>
      <c r="F57" s="2" t="s">
        <v>680</v>
      </c>
      <c r="G57" s="2" t="s">
        <v>681</v>
      </c>
      <c r="H57" s="2" t="s">
        <v>680</v>
      </c>
      <c r="I57" s="2" t="s">
        <v>681</v>
      </c>
      <c r="J57" s="2" t="s">
        <v>680</v>
      </c>
    </row>
    <row r="58" spans="1:10" ht="15" customHeight="1" x14ac:dyDescent="0.25">
      <c r="A58" s="2" t="s">
        <v>111</v>
      </c>
      <c r="B58" s="2" t="s">
        <v>113</v>
      </c>
      <c r="C58" s="2">
        <v>2016</v>
      </c>
      <c r="D58" s="2" t="s">
        <v>680</v>
      </c>
      <c r="E58" s="2" t="s">
        <v>681</v>
      </c>
      <c r="F58" s="2" t="s">
        <v>680</v>
      </c>
      <c r="G58" s="2" t="s">
        <v>681</v>
      </c>
      <c r="H58" s="2" t="s">
        <v>680</v>
      </c>
      <c r="I58" s="2" t="s">
        <v>681</v>
      </c>
      <c r="J58" s="2" t="s">
        <v>680</v>
      </c>
    </row>
    <row r="59" spans="1:10" ht="15" customHeight="1" x14ac:dyDescent="0.25">
      <c r="A59" s="2" t="s">
        <v>111</v>
      </c>
      <c r="B59" s="2" t="s">
        <v>114</v>
      </c>
      <c r="C59" s="2">
        <v>2016</v>
      </c>
      <c r="D59" s="2" t="s">
        <v>680</v>
      </c>
      <c r="E59" s="2" t="s">
        <v>681</v>
      </c>
      <c r="F59" s="2" t="s">
        <v>680</v>
      </c>
      <c r="G59" s="2" t="s">
        <v>681</v>
      </c>
      <c r="H59" s="2" t="s">
        <v>680</v>
      </c>
      <c r="I59" s="2" t="s">
        <v>681</v>
      </c>
      <c r="J59" s="2" t="s">
        <v>680</v>
      </c>
    </row>
    <row r="60" spans="1:10" ht="15" customHeight="1" x14ac:dyDescent="0.25">
      <c r="A60" s="2" t="s">
        <v>111</v>
      </c>
      <c r="B60" s="2" t="s">
        <v>115</v>
      </c>
      <c r="C60" s="2">
        <v>2016</v>
      </c>
      <c r="D60" s="2">
        <v>9.1240000000000006</v>
      </c>
      <c r="E60" s="2" t="s">
        <v>691</v>
      </c>
      <c r="F60" s="2">
        <v>9.1240000000000006</v>
      </c>
      <c r="G60" s="2" t="s">
        <v>681</v>
      </c>
      <c r="H60" s="2" t="s">
        <v>680</v>
      </c>
      <c r="I60" s="2" t="s">
        <v>681</v>
      </c>
      <c r="J60" s="2" t="s">
        <v>680</v>
      </c>
    </row>
    <row r="61" spans="1:10" ht="15" customHeight="1" x14ac:dyDescent="0.25">
      <c r="A61" s="2" t="s">
        <v>111</v>
      </c>
      <c r="B61" s="2" t="s">
        <v>116</v>
      </c>
      <c r="C61" s="2">
        <v>2016</v>
      </c>
      <c r="D61" s="2" t="s">
        <v>680</v>
      </c>
      <c r="E61" s="2" t="s">
        <v>681</v>
      </c>
      <c r="F61" s="2" t="s">
        <v>680</v>
      </c>
      <c r="G61" s="2" t="s">
        <v>681</v>
      </c>
      <c r="H61" s="2" t="s">
        <v>680</v>
      </c>
      <c r="I61" s="2" t="s">
        <v>681</v>
      </c>
      <c r="J61" s="2" t="s">
        <v>680</v>
      </c>
    </row>
    <row r="62" spans="1:10" ht="15" customHeight="1" x14ac:dyDescent="0.25">
      <c r="A62" s="2" t="s">
        <v>111</v>
      </c>
      <c r="B62" s="2" t="s">
        <v>117</v>
      </c>
      <c r="C62" s="2">
        <v>2016</v>
      </c>
      <c r="D62" s="2">
        <v>82.326999999999998</v>
      </c>
      <c r="E62" s="2" t="s">
        <v>692</v>
      </c>
      <c r="F62" s="2">
        <v>82.326999999999998</v>
      </c>
      <c r="G62" s="2" t="s">
        <v>689</v>
      </c>
      <c r="H62" s="2" t="s">
        <v>680</v>
      </c>
      <c r="I62" s="2" t="s">
        <v>689</v>
      </c>
      <c r="J62" s="2" t="s">
        <v>680</v>
      </c>
    </row>
    <row r="63" spans="1:10" ht="15" customHeight="1" x14ac:dyDescent="0.25">
      <c r="A63" s="2" t="s">
        <v>111</v>
      </c>
      <c r="B63" s="2" t="s">
        <v>118</v>
      </c>
      <c r="C63" s="2">
        <v>2016</v>
      </c>
      <c r="D63" s="2" t="s">
        <v>680</v>
      </c>
      <c r="E63" s="2" t="s">
        <v>681</v>
      </c>
      <c r="F63" s="2" t="s">
        <v>680</v>
      </c>
      <c r="G63" s="2" t="s">
        <v>681</v>
      </c>
      <c r="H63" s="2" t="s">
        <v>680</v>
      </c>
      <c r="I63" s="2" t="s">
        <v>681</v>
      </c>
      <c r="J63" s="2" t="s">
        <v>680</v>
      </c>
    </row>
    <row r="64" spans="1:10" ht="15" customHeight="1" x14ac:dyDescent="0.25">
      <c r="A64" s="2" t="s">
        <v>111</v>
      </c>
      <c r="B64" s="2" t="s">
        <v>119</v>
      </c>
      <c r="C64" s="2">
        <v>2016</v>
      </c>
      <c r="D64" s="2" t="s">
        <v>680</v>
      </c>
      <c r="E64" s="2" t="s">
        <v>681</v>
      </c>
      <c r="F64" s="2" t="s">
        <v>680</v>
      </c>
      <c r="G64" s="2" t="s">
        <v>681</v>
      </c>
      <c r="H64" s="2" t="s">
        <v>680</v>
      </c>
      <c r="I64" s="2" t="s">
        <v>681</v>
      </c>
      <c r="J64" s="2" t="s">
        <v>680</v>
      </c>
    </row>
    <row r="65" spans="1:10" ht="15" customHeight="1" x14ac:dyDescent="0.25">
      <c r="A65" s="2" t="s">
        <v>111</v>
      </c>
      <c r="B65" s="2" t="s">
        <v>120</v>
      </c>
      <c r="C65" s="2">
        <v>2016</v>
      </c>
      <c r="D65" s="2">
        <v>98</v>
      </c>
      <c r="E65" s="2" t="s">
        <v>693</v>
      </c>
      <c r="F65" s="2">
        <v>98</v>
      </c>
      <c r="G65" s="2" t="s">
        <v>681</v>
      </c>
      <c r="H65" s="2" t="s">
        <v>680</v>
      </c>
      <c r="I65" s="2" t="s">
        <v>681</v>
      </c>
      <c r="J65" s="2" t="s">
        <v>680</v>
      </c>
    </row>
    <row r="66" spans="1:10" ht="15" customHeight="1" x14ac:dyDescent="0.25">
      <c r="A66" s="2" t="s">
        <v>111</v>
      </c>
      <c r="B66" s="2" t="s">
        <v>121</v>
      </c>
      <c r="C66" s="2">
        <v>2016</v>
      </c>
      <c r="D66" s="2" t="s">
        <v>680</v>
      </c>
      <c r="E66" s="2" t="s">
        <v>681</v>
      </c>
      <c r="F66" s="2" t="s">
        <v>680</v>
      </c>
      <c r="G66" s="2" t="s">
        <v>681</v>
      </c>
      <c r="H66" s="2" t="s">
        <v>680</v>
      </c>
      <c r="I66" s="2" t="s">
        <v>681</v>
      </c>
      <c r="J66" s="2" t="s">
        <v>680</v>
      </c>
    </row>
    <row r="67" spans="1:10" ht="15" customHeight="1" x14ac:dyDescent="0.25">
      <c r="A67" s="2" t="s">
        <v>111</v>
      </c>
      <c r="B67" s="2" t="s">
        <v>122</v>
      </c>
      <c r="C67" s="2">
        <v>2016</v>
      </c>
      <c r="D67" s="2" t="s">
        <v>680</v>
      </c>
      <c r="E67" s="2" t="s">
        <v>681</v>
      </c>
      <c r="F67" s="2" t="s">
        <v>680</v>
      </c>
      <c r="G67" s="2" t="s">
        <v>681</v>
      </c>
      <c r="H67" s="2" t="s">
        <v>680</v>
      </c>
      <c r="I67" s="2" t="s">
        <v>681</v>
      </c>
      <c r="J67" s="2" t="s">
        <v>680</v>
      </c>
    </row>
    <row r="68" spans="1:10" ht="15" customHeight="1" x14ac:dyDescent="0.25">
      <c r="A68" s="2" t="s">
        <v>111</v>
      </c>
      <c r="B68" s="2" t="s">
        <v>123</v>
      </c>
      <c r="C68" s="2">
        <v>2016</v>
      </c>
      <c r="D68" s="2" t="s">
        <v>680</v>
      </c>
      <c r="E68" s="2" t="s">
        <v>681</v>
      </c>
      <c r="F68" s="2" t="s">
        <v>680</v>
      </c>
      <c r="G68" s="2" t="s">
        <v>681</v>
      </c>
      <c r="H68" s="2" t="s">
        <v>680</v>
      </c>
      <c r="I68" s="2" t="s">
        <v>681</v>
      </c>
      <c r="J68" s="2" t="s">
        <v>680</v>
      </c>
    </row>
    <row r="69" spans="1:10" ht="15" customHeight="1" x14ac:dyDescent="0.25">
      <c r="A69" s="2" t="s">
        <v>111</v>
      </c>
      <c r="B69" s="2" t="s">
        <v>124</v>
      </c>
      <c r="C69" s="2">
        <v>2016</v>
      </c>
      <c r="D69" s="2" t="s">
        <v>680</v>
      </c>
      <c r="E69" s="2" t="s">
        <v>681</v>
      </c>
      <c r="F69" s="2" t="s">
        <v>680</v>
      </c>
      <c r="G69" s="2" t="s">
        <v>681</v>
      </c>
      <c r="H69" s="2" t="s">
        <v>680</v>
      </c>
      <c r="I69" s="2" t="s">
        <v>681</v>
      </c>
      <c r="J69" s="2" t="s">
        <v>680</v>
      </c>
    </row>
    <row r="70" spans="1:10" ht="15" customHeight="1" x14ac:dyDescent="0.25">
      <c r="A70" s="2" t="s">
        <v>111</v>
      </c>
      <c r="B70" s="2" t="s">
        <v>125</v>
      </c>
      <c r="C70" s="2">
        <v>2016</v>
      </c>
      <c r="D70" s="2" t="s">
        <v>680</v>
      </c>
      <c r="E70" s="2" t="s">
        <v>681</v>
      </c>
      <c r="F70" s="2" t="s">
        <v>680</v>
      </c>
      <c r="G70" s="2" t="s">
        <v>681</v>
      </c>
      <c r="H70" s="2" t="s">
        <v>680</v>
      </c>
      <c r="I70" s="2" t="s">
        <v>681</v>
      </c>
      <c r="J70" s="2" t="s">
        <v>680</v>
      </c>
    </row>
    <row r="71" spans="1:10" ht="15" customHeight="1" x14ac:dyDescent="0.25">
      <c r="A71" s="2" t="s">
        <v>111</v>
      </c>
      <c r="B71" s="2" t="s">
        <v>126</v>
      </c>
      <c r="C71" s="2">
        <v>2016</v>
      </c>
      <c r="D71" s="2">
        <v>75</v>
      </c>
      <c r="E71" s="2" t="s">
        <v>694</v>
      </c>
      <c r="F71" s="2">
        <v>75</v>
      </c>
      <c r="G71" s="2" t="s">
        <v>681</v>
      </c>
      <c r="H71" s="2" t="s">
        <v>680</v>
      </c>
      <c r="I71" s="2" t="s">
        <v>681</v>
      </c>
      <c r="J71" s="2" t="s">
        <v>680</v>
      </c>
    </row>
    <row r="72" spans="1:10" ht="15" customHeight="1" x14ac:dyDescent="0.25">
      <c r="A72" s="2" t="s">
        <v>111</v>
      </c>
      <c r="B72" s="2" t="s">
        <v>127</v>
      </c>
      <c r="C72" s="2">
        <v>2016</v>
      </c>
      <c r="D72" s="2" t="s">
        <v>680</v>
      </c>
      <c r="E72" s="2" t="s">
        <v>681</v>
      </c>
      <c r="F72" s="2" t="s">
        <v>680</v>
      </c>
      <c r="G72" s="2" t="s">
        <v>681</v>
      </c>
      <c r="H72" s="2" t="s">
        <v>680</v>
      </c>
      <c r="I72" s="2" t="s">
        <v>681</v>
      </c>
      <c r="J72" s="2" t="s">
        <v>680</v>
      </c>
    </row>
    <row r="73" spans="1:10" ht="15" customHeight="1" x14ac:dyDescent="0.25">
      <c r="A73" s="2" t="s">
        <v>111</v>
      </c>
      <c r="B73" s="2" t="s">
        <v>128</v>
      </c>
      <c r="C73" s="2">
        <v>2016</v>
      </c>
      <c r="D73" s="2" t="s">
        <v>680</v>
      </c>
      <c r="E73" s="2" t="s">
        <v>681</v>
      </c>
      <c r="F73" s="2" t="s">
        <v>680</v>
      </c>
      <c r="G73" s="2" t="s">
        <v>681</v>
      </c>
      <c r="H73" s="2" t="s">
        <v>680</v>
      </c>
      <c r="I73" s="2" t="s">
        <v>681</v>
      </c>
      <c r="J73" s="2" t="s">
        <v>680</v>
      </c>
    </row>
    <row r="74" spans="1:10" ht="15" customHeight="1" x14ac:dyDescent="0.25">
      <c r="A74" s="2" t="s">
        <v>111</v>
      </c>
      <c r="B74" s="2" t="s">
        <v>129</v>
      </c>
      <c r="C74" s="2">
        <v>2016</v>
      </c>
      <c r="D74" s="2" t="s">
        <v>680</v>
      </c>
      <c r="E74" s="2" t="s">
        <v>681</v>
      </c>
      <c r="F74" s="2" t="s">
        <v>680</v>
      </c>
      <c r="G74" s="2" t="s">
        <v>681</v>
      </c>
      <c r="H74" s="2" t="s">
        <v>680</v>
      </c>
      <c r="I74" s="2" t="s">
        <v>681</v>
      </c>
      <c r="J74" s="2" t="s">
        <v>680</v>
      </c>
    </row>
    <row r="75" spans="1:10" ht="15" customHeight="1" x14ac:dyDescent="0.25">
      <c r="A75" s="2" t="s">
        <v>111</v>
      </c>
      <c r="B75" s="2" t="s">
        <v>130</v>
      </c>
      <c r="C75" s="2">
        <v>2016</v>
      </c>
      <c r="D75" s="2">
        <v>7</v>
      </c>
      <c r="E75" s="2" t="s">
        <v>695</v>
      </c>
      <c r="F75" s="2">
        <v>7</v>
      </c>
      <c r="G75" s="2" t="s">
        <v>681</v>
      </c>
      <c r="H75" s="2" t="s">
        <v>680</v>
      </c>
      <c r="I75" s="2" t="s">
        <v>681</v>
      </c>
      <c r="J75" s="2" t="s">
        <v>680</v>
      </c>
    </row>
    <row r="76" spans="1:10" ht="15" customHeight="1" x14ac:dyDescent="0.25">
      <c r="A76" s="2" t="s">
        <v>111</v>
      </c>
      <c r="B76" s="2" t="s">
        <v>131</v>
      </c>
      <c r="C76" s="2">
        <v>2016</v>
      </c>
      <c r="D76" s="2" t="s">
        <v>680</v>
      </c>
      <c r="E76" s="2" t="s">
        <v>681</v>
      </c>
      <c r="F76" s="2" t="s">
        <v>680</v>
      </c>
      <c r="G76" s="2" t="s">
        <v>681</v>
      </c>
      <c r="H76" s="2" t="s">
        <v>680</v>
      </c>
      <c r="I76" s="2" t="s">
        <v>681</v>
      </c>
      <c r="J76" s="2" t="s">
        <v>680</v>
      </c>
    </row>
    <row r="77" spans="1:10" ht="15" customHeight="1" x14ac:dyDescent="0.25">
      <c r="A77" s="2" t="s">
        <v>111</v>
      </c>
      <c r="B77" s="2" t="s">
        <v>132</v>
      </c>
      <c r="C77" s="2">
        <v>2016</v>
      </c>
      <c r="D77" s="2" t="s">
        <v>681</v>
      </c>
      <c r="E77" s="2" t="s">
        <v>681</v>
      </c>
      <c r="F77" s="2" t="s">
        <v>681</v>
      </c>
      <c r="G77" s="2" t="s">
        <v>681</v>
      </c>
      <c r="H77" s="2" t="s">
        <v>681</v>
      </c>
      <c r="I77" s="2" t="s">
        <v>681</v>
      </c>
      <c r="J77" s="2" t="s">
        <v>681</v>
      </c>
    </row>
    <row r="78" spans="1:10" ht="15" customHeight="1" x14ac:dyDescent="0.25">
      <c r="A78" s="2" t="s">
        <v>133</v>
      </c>
      <c r="B78" s="2" t="s">
        <v>134</v>
      </c>
      <c r="C78" s="2">
        <v>2016</v>
      </c>
      <c r="D78" s="2" t="s">
        <v>681</v>
      </c>
      <c r="E78" s="2" t="s">
        <v>681</v>
      </c>
      <c r="F78" s="2" t="s">
        <v>681</v>
      </c>
      <c r="G78" s="2" t="s">
        <v>681</v>
      </c>
      <c r="H78" s="2" t="s">
        <v>681</v>
      </c>
      <c r="I78" s="2" t="s">
        <v>681</v>
      </c>
      <c r="J78" s="2" t="s">
        <v>681</v>
      </c>
    </row>
    <row r="79" spans="1:10" ht="15" customHeight="1" x14ac:dyDescent="0.25">
      <c r="A79" s="2" t="s">
        <v>135</v>
      </c>
      <c r="B79" s="2" t="s">
        <v>136</v>
      </c>
      <c r="C79" s="2">
        <v>2016</v>
      </c>
      <c r="D79" s="2" t="s">
        <v>680</v>
      </c>
      <c r="E79" s="2" t="s">
        <v>681</v>
      </c>
      <c r="F79" s="2" t="s">
        <v>680</v>
      </c>
      <c r="G79" s="2" t="s">
        <v>681</v>
      </c>
      <c r="H79" s="2" t="s">
        <v>680</v>
      </c>
      <c r="I79" s="2" t="s">
        <v>681</v>
      </c>
      <c r="J79" s="2" t="s">
        <v>680</v>
      </c>
    </row>
    <row r="80" spans="1:10" ht="15" customHeight="1" x14ac:dyDescent="0.25">
      <c r="A80" s="2" t="s">
        <v>135</v>
      </c>
      <c r="B80" s="2" t="s">
        <v>137</v>
      </c>
      <c r="C80" s="2">
        <v>2016</v>
      </c>
      <c r="D80" s="2" t="s">
        <v>680</v>
      </c>
      <c r="E80" s="2" t="s">
        <v>681</v>
      </c>
      <c r="F80" s="2" t="s">
        <v>680</v>
      </c>
      <c r="G80" s="2" t="s">
        <v>681</v>
      </c>
      <c r="H80" s="2" t="s">
        <v>680</v>
      </c>
      <c r="I80" s="2" t="s">
        <v>681</v>
      </c>
      <c r="J80" s="2" t="s">
        <v>680</v>
      </c>
    </row>
    <row r="81" spans="1:10" ht="15" customHeight="1" x14ac:dyDescent="0.25">
      <c r="A81" s="2" t="s">
        <v>135</v>
      </c>
      <c r="B81" s="2" t="s">
        <v>138</v>
      </c>
      <c r="C81" s="2">
        <v>2016</v>
      </c>
      <c r="D81" s="2" t="s">
        <v>680</v>
      </c>
      <c r="E81" s="2" t="s">
        <v>681</v>
      </c>
      <c r="F81" s="2" t="s">
        <v>680</v>
      </c>
      <c r="G81" s="2" t="s">
        <v>681</v>
      </c>
      <c r="H81" s="2" t="s">
        <v>680</v>
      </c>
      <c r="I81" s="2" t="s">
        <v>681</v>
      </c>
      <c r="J81" s="2" t="s">
        <v>680</v>
      </c>
    </row>
    <row r="82" spans="1:10" ht="15" customHeight="1" x14ac:dyDescent="0.25">
      <c r="A82" s="2" t="s">
        <v>139</v>
      </c>
      <c r="B82" s="2" t="s">
        <v>140</v>
      </c>
      <c r="C82" s="2">
        <v>2016</v>
      </c>
      <c r="D82" s="2" t="s">
        <v>680</v>
      </c>
      <c r="E82" s="2" t="s">
        <v>681</v>
      </c>
      <c r="F82" s="2" t="s">
        <v>680</v>
      </c>
      <c r="G82" s="2" t="s">
        <v>681</v>
      </c>
      <c r="H82" s="2" t="s">
        <v>680</v>
      </c>
      <c r="I82" s="2" t="s">
        <v>681</v>
      </c>
      <c r="J82" s="2" t="s">
        <v>680</v>
      </c>
    </row>
    <row r="83" spans="1:10" ht="15" customHeight="1" x14ac:dyDescent="0.25">
      <c r="A83" s="2" t="s">
        <v>141</v>
      </c>
      <c r="B83" s="2" t="s">
        <v>142</v>
      </c>
      <c r="C83" s="2">
        <v>2016</v>
      </c>
      <c r="D83" s="2" t="s">
        <v>680</v>
      </c>
      <c r="E83" s="2" t="s">
        <v>681</v>
      </c>
      <c r="F83" s="2" t="s">
        <v>680</v>
      </c>
      <c r="G83" s="2" t="s">
        <v>681</v>
      </c>
      <c r="H83" s="2" t="s">
        <v>680</v>
      </c>
      <c r="I83" s="2" t="s">
        <v>681</v>
      </c>
      <c r="J83" s="2" t="s">
        <v>680</v>
      </c>
    </row>
    <row r="84" spans="1:10" ht="15" customHeight="1" x14ac:dyDescent="0.25">
      <c r="A84" s="2" t="s">
        <v>141</v>
      </c>
      <c r="B84" s="2" t="s">
        <v>143</v>
      </c>
      <c r="C84" s="2">
        <v>2016</v>
      </c>
      <c r="D84" s="2">
        <v>1.48</v>
      </c>
      <c r="E84" s="2" t="s">
        <v>696</v>
      </c>
      <c r="F84" s="2">
        <v>1.48</v>
      </c>
      <c r="G84" s="2" t="s">
        <v>681</v>
      </c>
      <c r="H84" s="2" t="s">
        <v>680</v>
      </c>
      <c r="I84" s="2" t="s">
        <v>681</v>
      </c>
      <c r="J84" s="2" t="s">
        <v>680</v>
      </c>
    </row>
    <row r="85" spans="1:10" ht="15" customHeight="1" x14ac:dyDescent="0.25">
      <c r="A85" s="2" t="s">
        <v>144</v>
      </c>
      <c r="B85" s="2" t="s">
        <v>145</v>
      </c>
      <c r="C85" s="2">
        <v>2016</v>
      </c>
      <c r="D85" s="2" t="s">
        <v>680</v>
      </c>
      <c r="E85" s="2" t="s">
        <v>681</v>
      </c>
      <c r="F85" s="2" t="s">
        <v>680</v>
      </c>
      <c r="G85" s="2" t="s">
        <v>681</v>
      </c>
      <c r="H85" s="2" t="s">
        <v>680</v>
      </c>
      <c r="I85" s="2" t="s">
        <v>681</v>
      </c>
      <c r="J85" s="2" t="s">
        <v>680</v>
      </c>
    </row>
    <row r="86" spans="1:10" ht="15" customHeight="1" x14ac:dyDescent="0.25">
      <c r="A86" s="2" t="s">
        <v>146</v>
      </c>
      <c r="B86" s="2" t="s">
        <v>147</v>
      </c>
      <c r="C86" s="2">
        <v>2016</v>
      </c>
      <c r="D86" s="2" t="s">
        <v>680</v>
      </c>
      <c r="E86" s="2" t="s">
        <v>681</v>
      </c>
      <c r="F86" s="2" t="s">
        <v>680</v>
      </c>
      <c r="G86" s="2" t="s">
        <v>681</v>
      </c>
      <c r="H86" s="2" t="s">
        <v>680</v>
      </c>
      <c r="I86" s="2" t="s">
        <v>681</v>
      </c>
      <c r="J86" s="2" t="s">
        <v>680</v>
      </c>
    </row>
    <row r="87" spans="1:10" ht="15" customHeight="1" x14ac:dyDescent="0.25">
      <c r="A87" s="2" t="s">
        <v>148</v>
      </c>
      <c r="B87" s="2" t="s">
        <v>149</v>
      </c>
      <c r="C87" s="2">
        <v>2016</v>
      </c>
      <c r="D87" s="2" t="s">
        <v>680</v>
      </c>
      <c r="E87" s="2" t="s">
        <v>681</v>
      </c>
      <c r="F87" s="2" t="s">
        <v>680</v>
      </c>
      <c r="G87" s="2" t="s">
        <v>681</v>
      </c>
      <c r="H87" s="2" t="s">
        <v>680</v>
      </c>
      <c r="I87" s="2" t="s">
        <v>681</v>
      </c>
      <c r="J87" s="2" t="s">
        <v>680</v>
      </c>
    </row>
    <row r="88" spans="1:10" ht="15" customHeight="1" x14ac:dyDescent="0.25">
      <c r="A88" s="2" t="s">
        <v>148</v>
      </c>
      <c r="B88" s="2" t="s">
        <v>150</v>
      </c>
      <c r="C88" s="2">
        <v>2016</v>
      </c>
      <c r="D88" s="2" t="s">
        <v>680</v>
      </c>
      <c r="E88" s="2" t="s">
        <v>681</v>
      </c>
      <c r="F88" s="2" t="s">
        <v>680</v>
      </c>
      <c r="G88" s="2" t="s">
        <v>681</v>
      </c>
      <c r="H88" s="2" t="s">
        <v>680</v>
      </c>
      <c r="I88" s="2" t="s">
        <v>681</v>
      </c>
      <c r="J88" s="2" t="s">
        <v>680</v>
      </c>
    </row>
    <row r="89" spans="1:10" ht="15" customHeight="1" x14ac:dyDescent="0.25">
      <c r="A89" s="2" t="s">
        <v>148</v>
      </c>
      <c r="B89" s="2" t="s">
        <v>151</v>
      </c>
      <c r="C89" s="2">
        <v>2016</v>
      </c>
      <c r="D89" s="2" t="s">
        <v>680</v>
      </c>
      <c r="E89" s="2" t="s">
        <v>681</v>
      </c>
      <c r="F89" s="2" t="s">
        <v>680</v>
      </c>
      <c r="G89" s="2" t="s">
        <v>681</v>
      </c>
      <c r="H89" s="2" t="s">
        <v>680</v>
      </c>
      <c r="I89" s="2" t="s">
        <v>681</v>
      </c>
      <c r="J89" s="2" t="s">
        <v>680</v>
      </c>
    </row>
    <row r="90" spans="1:10" ht="15" customHeight="1" x14ac:dyDescent="0.25">
      <c r="A90" s="2" t="s">
        <v>152</v>
      </c>
      <c r="B90" s="2" t="s">
        <v>153</v>
      </c>
      <c r="C90" s="2">
        <v>2016</v>
      </c>
      <c r="D90" s="2" t="s">
        <v>680</v>
      </c>
      <c r="E90" s="2" t="s">
        <v>681</v>
      </c>
      <c r="F90" s="2" t="s">
        <v>680</v>
      </c>
      <c r="G90" s="2" t="s">
        <v>681</v>
      </c>
      <c r="H90" s="2" t="s">
        <v>680</v>
      </c>
      <c r="I90" s="2" t="s">
        <v>681</v>
      </c>
      <c r="J90" s="2" t="s">
        <v>680</v>
      </c>
    </row>
    <row r="91" spans="1:10" ht="15" customHeight="1" x14ac:dyDescent="0.25">
      <c r="A91" s="2" t="s">
        <v>152</v>
      </c>
      <c r="B91" s="2" t="s">
        <v>154</v>
      </c>
      <c r="C91" s="2">
        <v>2016</v>
      </c>
      <c r="D91" s="2" t="s">
        <v>680</v>
      </c>
      <c r="E91" s="2" t="s">
        <v>681</v>
      </c>
      <c r="F91" s="2" t="s">
        <v>680</v>
      </c>
      <c r="G91" s="2" t="s">
        <v>681</v>
      </c>
      <c r="H91" s="2" t="s">
        <v>680</v>
      </c>
      <c r="I91" s="2" t="s">
        <v>681</v>
      </c>
      <c r="J91" s="2" t="s">
        <v>680</v>
      </c>
    </row>
    <row r="92" spans="1:10" ht="15" customHeight="1" x14ac:dyDescent="0.25">
      <c r="A92" s="2" t="s">
        <v>152</v>
      </c>
      <c r="B92" s="2" t="s">
        <v>155</v>
      </c>
      <c r="C92" s="2">
        <v>2016</v>
      </c>
      <c r="D92" s="2" t="s">
        <v>680</v>
      </c>
      <c r="E92" s="2" t="s">
        <v>681</v>
      </c>
      <c r="F92" s="2" t="s">
        <v>680</v>
      </c>
      <c r="G92" s="2" t="s">
        <v>681</v>
      </c>
      <c r="H92" s="2" t="s">
        <v>680</v>
      </c>
      <c r="I92" s="2" t="s">
        <v>681</v>
      </c>
      <c r="J92" s="2" t="s">
        <v>680</v>
      </c>
    </row>
    <row r="93" spans="1:10" ht="15" customHeight="1" x14ac:dyDescent="0.25">
      <c r="A93" s="2" t="s">
        <v>156</v>
      </c>
      <c r="B93" s="2" t="s">
        <v>157</v>
      </c>
      <c r="C93" s="2">
        <v>2016</v>
      </c>
      <c r="D93" s="2" t="s">
        <v>680</v>
      </c>
      <c r="E93" s="2" t="s">
        <v>681</v>
      </c>
      <c r="F93" s="2" t="s">
        <v>680</v>
      </c>
      <c r="G93" s="2" t="s">
        <v>681</v>
      </c>
      <c r="H93" s="2" t="s">
        <v>680</v>
      </c>
      <c r="I93" s="2" t="s">
        <v>681</v>
      </c>
      <c r="J93" s="2" t="s">
        <v>680</v>
      </c>
    </row>
    <row r="94" spans="1:10" ht="15" customHeight="1" x14ac:dyDescent="0.25">
      <c r="A94" s="2" t="s">
        <v>156</v>
      </c>
      <c r="B94" s="2" t="s">
        <v>158</v>
      </c>
      <c r="C94" s="2">
        <v>2016</v>
      </c>
      <c r="D94" s="2" t="s">
        <v>680</v>
      </c>
      <c r="E94" s="2" t="s">
        <v>681</v>
      </c>
      <c r="F94" s="2" t="s">
        <v>680</v>
      </c>
      <c r="G94" s="2" t="s">
        <v>681</v>
      </c>
      <c r="H94" s="2" t="s">
        <v>680</v>
      </c>
      <c r="I94" s="2" t="s">
        <v>681</v>
      </c>
      <c r="J94" s="2" t="s">
        <v>680</v>
      </c>
    </row>
    <row r="95" spans="1:10" ht="15" customHeight="1" x14ac:dyDescent="0.25">
      <c r="A95" s="2" t="s">
        <v>156</v>
      </c>
      <c r="B95" s="2" t="s">
        <v>159</v>
      </c>
      <c r="C95" s="2">
        <v>2016</v>
      </c>
      <c r="D95" s="2" t="s">
        <v>680</v>
      </c>
      <c r="E95" s="2" t="s">
        <v>681</v>
      </c>
      <c r="F95" s="2" t="s">
        <v>680</v>
      </c>
      <c r="G95" s="2" t="s">
        <v>681</v>
      </c>
      <c r="H95" s="2" t="s">
        <v>680</v>
      </c>
      <c r="I95" s="2" t="s">
        <v>681</v>
      </c>
      <c r="J95" s="2" t="s">
        <v>680</v>
      </c>
    </row>
    <row r="96" spans="1:10" ht="15" customHeight="1" x14ac:dyDescent="0.25">
      <c r="A96" s="2" t="s">
        <v>160</v>
      </c>
      <c r="B96" s="2" t="s">
        <v>161</v>
      </c>
      <c r="C96" s="2">
        <v>2016</v>
      </c>
      <c r="D96" s="2" t="s">
        <v>680</v>
      </c>
      <c r="E96" s="2" t="s">
        <v>681</v>
      </c>
      <c r="F96" s="2" t="s">
        <v>680</v>
      </c>
      <c r="G96" s="2" t="s">
        <v>681</v>
      </c>
      <c r="H96" s="2" t="s">
        <v>680</v>
      </c>
      <c r="I96" s="2" t="s">
        <v>681</v>
      </c>
      <c r="J96" s="2" t="s">
        <v>680</v>
      </c>
    </row>
    <row r="97" spans="1:10" ht="15" customHeight="1" x14ac:dyDescent="0.25">
      <c r="A97" s="2" t="s">
        <v>160</v>
      </c>
      <c r="B97" s="2" t="s">
        <v>162</v>
      </c>
      <c r="C97" s="2">
        <v>2016</v>
      </c>
      <c r="D97" s="2">
        <v>0.61</v>
      </c>
      <c r="E97" s="2" t="s">
        <v>697</v>
      </c>
      <c r="F97" s="2">
        <v>0.61</v>
      </c>
      <c r="G97" s="2" t="s">
        <v>681</v>
      </c>
      <c r="H97" s="2" t="s">
        <v>680</v>
      </c>
      <c r="I97" s="2" t="s">
        <v>681</v>
      </c>
      <c r="J97" s="2" t="s">
        <v>680</v>
      </c>
    </row>
    <row r="98" spans="1:10" ht="15" customHeight="1" x14ac:dyDescent="0.25">
      <c r="A98" s="2" t="s">
        <v>160</v>
      </c>
      <c r="B98" s="2" t="s">
        <v>163</v>
      </c>
      <c r="C98" s="2">
        <v>2016</v>
      </c>
      <c r="D98" s="2" t="s">
        <v>680</v>
      </c>
      <c r="E98" s="2" t="s">
        <v>681</v>
      </c>
      <c r="F98" s="2" t="s">
        <v>680</v>
      </c>
      <c r="G98" s="2" t="s">
        <v>681</v>
      </c>
      <c r="H98" s="2" t="s">
        <v>680</v>
      </c>
      <c r="I98" s="2" t="s">
        <v>681</v>
      </c>
      <c r="J98" s="2" t="s">
        <v>680</v>
      </c>
    </row>
    <row r="99" spans="1:10" ht="15" customHeight="1" x14ac:dyDescent="0.25">
      <c r="A99" s="2" t="s">
        <v>160</v>
      </c>
      <c r="B99" s="2" t="s">
        <v>164</v>
      </c>
      <c r="C99" s="2">
        <v>2016</v>
      </c>
      <c r="D99" s="2" t="s">
        <v>680</v>
      </c>
      <c r="E99" s="2" t="s">
        <v>681</v>
      </c>
      <c r="F99" s="2" t="s">
        <v>680</v>
      </c>
      <c r="G99" s="2" t="s">
        <v>681</v>
      </c>
      <c r="H99" s="2" t="s">
        <v>680</v>
      </c>
      <c r="I99" s="2" t="s">
        <v>681</v>
      </c>
      <c r="J99" s="2" t="s">
        <v>680</v>
      </c>
    </row>
    <row r="100" spans="1:10" ht="15" customHeight="1" x14ac:dyDescent="0.25">
      <c r="A100" s="2" t="s">
        <v>165</v>
      </c>
      <c r="B100" s="2" t="s">
        <v>166</v>
      </c>
      <c r="C100" s="2">
        <v>2016</v>
      </c>
      <c r="D100" s="2">
        <v>18.2</v>
      </c>
      <c r="E100" s="2" t="s">
        <v>698</v>
      </c>
      <c r="F100" s="2">
        <v>18.2</v>
      </c>
      <c r="G100" s="2" t="s">
        <v>681</v>
      </c>
      <c r="H100" s="2" t="s">
        <v>680</v>
      </c>
      <c r="I100" s="2" t="s">
        <v>681</v>
      </c>
      <c r="J100" s="2" t="s">
        <v>680</v>
      </c>
    </row>
    <row r="101" spans="1:10" ht="15" customHeight="1" x14ac:dyDescent="0.25">
      <c r="A101" s="2" t="s">
        <v>169</v>
      </c>
      <c r="B101" s="2" t="s">
        <v>168</v>
      </c>
      <c r="C101" s="2">
        <v>2016</v>
      </c>
      <c r="D101" s="2" t="s">
        <v>681</v>
      </c>
      <c r="E101" s="2" t="s">
        <v>681</v>
      </c>
      <c r="F101" s="2" t="s">
        <v>681</v>
      </c>
      <c r="G101" s="2" t="s">
        <v>681</v>
      </c>
      <c r="H101" s="2" t="s">
        <v>681</v>
      </c>
      <c r="I101" s="2" t="s">
        <v>681</v>
      </c>
      <c r="J101" s="2" t="s">
        <v>681</v>
      </c>
    </row>
    <row r="102" spans="1:10" ht="15" customHeight="1" x14ac:dyDescent="0.25">
      <c r="A102" s="2" t="s">
        <v>174</v>
      </c>
      <c r="B102" s="2" t="s">
        <v>171</v>
      </c>
      <c r="C102" s="2">
        <v>2016</v>
      </c>
      <c r="D102" s="2" t="s">
        <v>681</v>
      </c>
      <c r="E102" s="2" t="s">
        <v>681</v>
      </c>
      <c r="F102" s="2" t="s">
        <v>681</v>
      </c>
      <c r="G102" s="2" t="s">
        <v>681</v>
      </c>
      <c r="H102" s="2" t="s">
        <v>681</v>
      </c>
      <c r="I102" s="2" t="s">
        <v>681</v>
      </c>
      <c r="J102" s="2" t="s">
        <v>681</v>
      </c>
    </row>
    <row r="103" spans="1:10" ht="15" customHeight="1" x14ac:dyDescent="0.25">
      <c r="A103" s="2" t="s">
        <v>175</v>
      </c>
      <c r="B103" s="2" t="s">
        <v>176</v>
      </c>
      <c r="C103" s="2">
        <v>2016</v>
      </c>
      <c r="D103" s="2" t="s">
        <v>681</v>
      </c>
      <c r="E103" s="2" t="s">
        <v>681</v>
      </c>
      <c r="F103" s="2" t="s">
        <v>681</v>
      </c>
      <c r="G103" s="2" t="s">
        <v>681</v>
      </c>
      <c r="H103" s="2" t="s">
        <v>681</v>
      </c>
      <c r="I103" s="2" t="s">
        <v>681</v>
      </c>
      <c r="J103" s="2" t="s">
        <v>681</v>
      </c>
    </row>
    <row r="104" spans="1:10" ht="15" customHeight="1" x14ac:dyDescent="0.25">
      <c r="A104" s="2" t="s">
        <v>175</v>
      </c>
      <c r="B104" s="2" t="s">
        <v>177</v>
      </c>
      <c r="C104" s="2">
        <v>2016</v>
      </c>
      <c r="D104" s="2" t="s">
        <v>681</v>
      </c>
      <c r="E104" s="2" t="s">
        <v>681</v>
      </c>
      <c r="F104" s="2" t="s">
        <v>681</v>
      </c>
      <c r="G104" s="2" t="s">
        <v>681</v>
      </c>
      <c r="H104" s="2" t="s">
        <v>681</v>
      </c>
      <c r="I104" s="2" t="s">
        <v>681</v>
      </c>
      <c r="J104" s="2" t="s">
        <v>681</v>
      </c>
    </row>
    <row r="105" spans="1:10" ht="15" customHeight="1" x14ac:dyDescent="0.25">
      <c r="A105" s="2" t="s">
        <v>175</v>
      </c>
      <c r="B105" s="2" t="s">
        <v>178</v>
      </c>
      <c r="C105" s="2">
        <v>2016</v>
      </c>
      <c r="D105" s="2" t="s">
        <v>681</v>
      </c>
      <c r="E105" s="2" t="s">
        <v>681</v>
      </c>
      <c r="F105" s="2" t="s">
        <v>681</v>
      </c>
      <c r="G105" s="2" t="s">
        <v>681</v>
      </c>
      <c r="H105" s="2" t="s">
        <v>681</v>
      </c>
      <c r="I105" s="2" t="s">
        <v>681</v>
      </c>
      <c r="J105" s="2" t="s">
        <v>681</v>
      </c>
    </row>
    <row r="106" spans="1:10" ht="15" customHeight="1" x14ac:dyDescent="0.25">
      <c r="A106" s="2" t="s">
        <v>175</v>
      </c>
      <c r="B106" s="2" t="s">
        <v>179</v>
      </c>
      <c r="C106" s="2">
        <v>2016</v>
      </c>
      <c r="D106" s="2" t="s">
        <v>680</v>
      </c>
      <c r="E106" s="2" t="s">
        <v>681</v>
      </c>
      <c r="F106" s="2" t="s">
        <v>680</v>
      </c>
      <c r="G106" s="2" t="s">
        <v>681</v>
      </c>
      <c r="H106" s="2" t="s">
        <v>680</v>
      </c>
      <c r="I106" s="2" t="s">
        <v>681</v>
      </c>
      <c r="J106" s="2" t="s">
        <v>680</v>
      </c>
    </row>
    <row r="107" spans="1:10" ht="15" customHeight="1" x14ac:dyDescent="0.25">
      <c r="A107" s="2" t="s">
        <v>175</v>
      </c>
      <c r="B107" s="2" t="s">
        <v>180</v>
      </c>
      <c r="C107" s="2">
        <v>2016</v>
      </c>
      <c r="D107" s="2" t="s">
        <v>681</v>
      </c>
      <c r="E107" s="2" t="s">
        <v>681</v>
      </c>
      <c r="F107" s="2" t="s">
        <v>681</v>
      </c>
      <c r="G107" s="2" t="s">
        <v>681</v>
      </c>
      <c r="H107" s="2" t="s">
        <v>681</v>
      </c>
      <c r="I107" s="2" t="s">
        <v>681</v>
      </c>
      <c r="J107" s="2" t="s">
        <v>681</v>
      </c>
    </row>
    <row r="108" spans="1:10" ht="15" customHeight="1" x14ac:dyDescent="0.25">
      <c r="A108" s="2" t="s">
        <v>175</v>
      </c>
      <c r="B108" s="2" t="s">
        <v>181</v>
      </c>
      <c r="C108" s="2">
        <v>2016</v>
      </c>
      <c r="D108" s="2" t="s">
        <v>681</v>
      </c>
      <c r="E108" s="2" t="s">
        <v>681</v>
      </c>
      <c r="F108" s="2" t="s">
        <v>681</v>
      </c>
      <c r="G108" s="2" t="s">
        <v>681</v>
      </c>
      <c r="H108" s="2" t="s">
        <v>681</v>
      </c>
      <c r="I108" s="2" t="s">
        <v>681</v>
      </c>
      <c r="J108" s="2" t="s">
        <v>681</v>
      </c>
    </row>
    <row r="109" spans="1:10" ht="15" customHeight="1" x14ac:dyDescent="0.25">
      <c r="A109" s="2" t="s">
        <v>175</v>
      </c>
      <c r="B109" s="2" t="s">
        <v>182</v>
      </c>
      <c r="C109" s="2">
        <v>2016</v>
      </c>
      <c r="D109" s="2" t="s">
        <v>681</v>
      </c>
      <c r="E109" s="2" t="s">
        <v>681</v>
      </c>
      <c r="F109" s="2" t="s">
        <v>681</v>
      </c>
      <c r="G109" s="2" t="s">
        <v>681</v>
      </c>
      <c r="H109" s="2" t="s">
        <v>681</v>
      </c>
      <c r="I109" s="2" t="s">
        <v>681</v>
      </c>
      <c r="J109" s="2" t="s">
        <v>681</v>
      </c>
    </row>
    <row r="110" spans="1:10" ht="15" customHeight="1" x14ac:dyDescent="0.25">
      <c r="A110" s="2" t="s">
        <v>175</v>
      </c>
      <c r="B110" s="2" t="s">
        <v>183</v>
      </c>
      <c r="C110" s="2">
        <v>2016</v>
      </c>
      <c r="D110" s="2" t="s">
        <v>680</v>
      </c>
      <c r="E110" s="2" t="s">
        <v>681</v>
      </c>
      <c r="F110" s="2" t="s">
        <v>680</v>
      </c>
      <c r="G110" s="2" t="s">
        <v>681</v>
      </c>
      <c r="H110" s="2" t="s">
        <v>680</v>
      </c>
      <c r="I110" s="2" t="s">
        <v>681</v>
      </c>
      <c r="J110" s="2" t="s">
        <v>680</v>
      </c>
    </row>
    <row r="111" spans="1:10" ht="15" customHeight="1" x14ac:dyDescent="0.25">
      <c r="A111" s="2" t="s">
        <v>175</v>
      </c>
      <c r="B111" s="2" t="s">
        <v>184</v>
      </c>
      <c r="C111" s="2">
        <v>2016</v>
      </c>
      <c r="D111" s="2" t="s">
        <v>681</v>
      </c>
      <c r="E111" s="2" t="s">
        <v>681</v>
      </c>
      <c r="F111" s="2" t="s">
        <v>681</v>
      </c>
      <c r="G111" s="2" t="s">
        <v>681</v>
      </c>
      <c r="H111" s="2" t="s">
        <v>681</v>
      </c>
      <c r="I111" s="2" t="s">
        <v>681</v>
      </c>
      <c r="J111" s="2" t="s">
        <v>681</v>
      </c>
    </row>
    <row r="112" spans="1:10" ht="15" customHeight="1" x14ac:dyDescent="0.25">
      <c r="A112" s="2" t="s">
        <v>185</v>
      </c>
      <c r="B112" s="2" t="s">
        <v>186</v>
      </c>
      <c r="C112" s="2">
        <v>2016</v>
      </c>
      <c r="D112" s="2" t="s">
        <v>680</v>
      </c>
      <c r="E112" s="2" t="s">
        <v>681</v>
      </c>
      <c r="F112" s="2" t="s">
        <v>680</v>
      </c>
      <c r="G112" s="2" t="s">
        <v>681</v>
      </c>
      <c r="H112" s="2" t="s">
        <v>680</v>
      </c>
      <c r="I112" s="2" t="s">
        <v>681</v>
      </c>
      <c r="J112" s="2" t="s">
        <v>680</v>
      </c>
    </row>
    <row r="113" spans="1:10" ht="15" customHeight="1" x14ac:dyDescent="0.25">
      <c r="A113" s="2" t="s">
        <v>185</v>
      </c>
      <c r="B113" s="2" t="s">
        <v>188</v>
      </c>
      <c r="C113" s="2">
        <v>2016</v>
      </c>
      <c r="D113" s="2" t="s">
        <v>680</v>
      </c>
      <c r="E113" s="2" t="s">
        <v>681</v>
      </c>
      <c r="F113" s="2" t="s">
        <v>680</v>
      </c>
      <c r="G113" s="2" t="s">
        <v>681</v>
      </c>
      <c r="H113" s="2" t="s">
        <v>680</v>
      </c>
      <c r="I113" s="2" t="s">
        <v>681</v>
      </c>
      <c r="J113" s="2" t="s">
        <v>680</v>
      </c>
    </row>
    <row r="114" spans="1:10" ht="15" customHeight="1" x14ac:dyDescent="0.25">
      <c r="A114" s="2" t="s">
        <v>185</v>
      </c>
      <c r="B114" s="2" t="s">
        <v>189</v>
      </c>
      <c r="C114" s="2">
        <v>2016</v>
      </c>
      <c r="D114" s="2" t="s">
        <v>680</v>
      </c>
      <c r="E114" s="2" t="s">
        <v>681</v>
      </c>
      <c r="F114" s="2" t="s">
        <v>680</v>
      </c>
      <c r="G114" s="2" t="s">
        <v>681</v>
      </c>
      <c r="H114" s="2" t="s">
        <v>680</v>
      </c>
      <c r="I114" s="2" t="s">
        <v>681</v>
      </c>
      <c r="J114" s="2" t="s">
        <v>680</v>
      </c>
    </row>
    <row r="115" spans="1:10" ht="15" customHeight="1" x14ac:dyDescent="0.25">
      <c r="A115" s="2" t="s">
        <v>185</v>
      </c>
      <c r="B115" s="2" t="s">
        <v>190</v>
      </c>
      <c r="C115" s="2">
        <v>2016</v>
      </c>
      <c r="D115" s="2" t="s">
        <v>680</v>
      </c>
      <c r="E115" s="2" t="s">
        <v>681</v>
      </c>
      <c r="F115" s="2" t="s">
        <v>680</v>
      </c>
      <c r="G115" s="2" t="s">
        <v>681</v>
      </c>
      <c r="H115" s="2" t="s">
        <v>680</v>
      </c>
      <c r="I115" s="2" t="s">
        <v>681</v>
      </c>
      <c r="J115" s="2" t="s">
        <v>680</v>
      </c>
    </row>
    <row r="116" spans="1:10" ht="15" customHeight="1" x14ac:dyDescent="0.25">
      <c r="A116" s="2" t="s">
        <v>185</v>
      </c>
      <c r="B116" s="2" t="s">
        <v>191</v>
      </c>
      <c r="C116" s="2">
        <v>2016</v>
      </c>
      <c r="D116" s="2" t="s">
        <v>680</v>
      </c>
      <c r="E116" s="2" t="s">
        <v>681</v>
      </c>
      <c r="F116" s="2" t="s">
        <v>680</v>
      </c>
      <c r="G116" s="2" t="s">
        <v>681</v>
      </c>
      <c r="H116" s="2" t="s">
        <v>680</v>
      </c>
      <c r="I116" s="2" t="s">
        <v>681</v>
      </c>
      <c r="J116" s="2" t="s">
        <v>680</v>
      </c>
    </row>
    <row r="117" spans="1:10" ht="15" customHeight="1" x14ac:dyDescent="0.25">
      <c r="A117" s="2" t="s">
        <v>185</v>
      </c>
      <c r="B117" s="2" t="s">
        <v>192</v>
      </c>
      <c r="C117" s="2">
        <v>2016</v>
      </c>
      <c r="D117" s="2" t="s">
        <v>680</v>
      </c>
      <c r="E117" s="2" t="s">
        <v>681</v>
      </c>
      <c r="F117" s="2" t="s">
        <v>680</v>
      </c>
      <c r="G117" s="2" t="s">
        <v>681</v>
      </c>
      <c r="H117" s="2" t="s">
        <v>680</v>
      </c>
      <c r="I117" s="2" t="s">
        <v>681</v>
      </c>
      <c r="J117" s="2" t="s">
        <v>680</v>
      </c>
    </row>
    <row r="118" spans="1:10" ht="15" customHeight="1" x14ac:dyDescent="0.25">
      <c r="A118" s="2" t="s">
        <v>185</v>
      </c>
      <c r="B118" s="2" t="s">
        <v>193</v>
      </c>
      <c r="C118" s="2">
        <v>2016</v>
      </c>
      <c r="D118" s="2" t="s">
        <v>680</v>
      </c>
      <c r="E118" s="2" t="s">
        <v>681</v>
      </c>
      <c r="F118" s="2" t="s">
        <v>680</v>
      </c>
      <c r="G118" s="2" t="s">
        <v>681</v>
      </c>
      <c r="H118" s="2" t="s">
        <v>680</v>
      </c>
      <c r="I118" s="2" t="s">
        <v>681</v>
      </c>
      <c r="J118" s="2" t="s">
        <v>680</v>
      </c>
    </row>
    <row r="119" spans="1:10" ht="15" customHeight="1" x14ac:dyDescent="0.25">
      <c r="A119" s="2" t="s">
        <v>194</v>
      </c>
      <c r="B119" s="2" t="s">
        <v>195</v>
      </c>
      <c r="C119" s="2">
        <v>2016</v>
      </c>
      <c r="D119" s="2">
        <v>0.215</v>
      </c>
      <c r="E119" s="2" t="s">
        <v>699</v>
      </c>
      <c r="F119" s="2">
        <v>0.215</v>
      </c>
      <c r="G119" s="2" t="s">
        <v>681</v>
      </c>
      <c r="H119" s="2" t="s">
        <v>680</v>
      </c>
      <c r="I119" s="2" t="s">
        <v>681</v>
      </c>
      <c r="J119" s="2" t="s">
        <v>680</v>
      </c>
    </row>
    <row r="120" spans="1:10" ht="15" customHeight="1" x14ac:dyDescent="0.25">
      <c r="A120" s="2" t="s">
        <v>194</v>
      </c>
      <c r="B120" s="2" t="s">
        <v>196</v>
      </c>
      <c r="C120" s="2">
        <v>2016</v>
      </c>
      <c r="D120" s="2" t="s">
        <v>680</v>
      </c>
      <c r="E120" s="2" t="s">
        <v>681</v>
      </c>
      <c r="F120" s="2" t="s">
        <v>680</v>
      </c>
      <c r="G120" s="2" t="s">
        <v>681</v>
      </c>
      <c r="H120" s="2" t="s">
        <v>680</v>
      </c>
      <c r="I120" s="2" t="s">
        <v>681</v>
      </c>
      <c r="J120" s="2" t="s">
        <v>680</v>
      </c>
    </row>
    <row r="121" spans="1:10" ht="15" customHeight="1" x14ac:dyDescent="0.25">
      <c r="A121" s="2" t="s">
        <v>194</v>
      </c>
      <c r="B121" s="2" t="s">
        <v>197</v>
      </c>
      <c r="C121" s="2">
        <v>2016</v>
      </c>
      <c r="D121" s="2" t="s">
        <v>680</v>
      </c>
      <c r="E121" s="2" t="s">
        <v>681</v>
      </c>
      <c r="F121" s="2" t="s">
        <v>680</v>
      </c>
      <c r="G121" s="2" t="s">
        <v>681</v>
      </c>
      <c r="H121" s="2" t="s">
        <v>680</v>
      </c>
      <c r="I121" s="2" t="s">
        <v>681</v>
      </c>
      <c r="J121" s="2" t="s">
        <v>680</v>
      </c>
    </row>
    <row r="122" spans="1:10" ht="15" customHeight="1" x14ac:dyDescent="0.25">
      <c r="A122" s="2" t="s">
        <v>198</v>
      </c>
      <c r="B122" s="2" t="s">
        <v>199</v>
      </c>
      <c r="C122" s="2">
        <v>2016</v>
      </c>
      <c r="D122" s="2" t="s">
        <v>680</v>
      </c>
      <c r="E122" s="2" t="s">
        <v>681</v>
      </c>
      <c r="F122" s="2" t="s">
        <v>680</v>
      </c>
      <c r="G122" s="2" t="s">
        <v>681</v>
      </c>
      <c r="H122" s="2" t="s">
        <v>680</v>
      </c>
      <c r="I122" s="2" t="s">
        <v>681</v>
      </c>
      <c r="J122" s="2" t="s">
        <v>680</v>
      </c>
    </row>
    <row r="123" spans="1:10" ht="15" customHeight="1" x14ac:dyDescent="0.25">
      <c r="A123" s="2" t="s">
        <v>198</v>
      </c>
      <c r="B123" s="2" t="s">
        <v>200</v>
      </c>
      <c r="C123" s="2">
        <v>2016</v>
      </c>
      <c r="D123" s="2" t="s">
        <v>680</v>
      </c>
      <c r="E123" s="2" t="s">
        <v>681</v>
      </c>
      <c r="F123" s="2" t="s">
        <v>680</v>
      </c>
      <c r="G123" s="2" t="s">
        <v>681</v>
      </c>
      <c r="H123" s="2" t="s">
        <v>680</v>
      </c>
      <c r="I123" s="2" t="s">
        <v>681</v>
      </c>
      <c r="J123" s="2" t="s">
        <v>680</v>
      </c>
    </row>
    <row r="124" spans="1:10" ht="15" customHeight="1" x14ac:dyDescent="0.25">
      <c r="A124" s="2" t="s">
        <v>198</v>
      </c>
      <c r="B124" s="2" t="s">
        <v>201</v>
      </c>
      <c r="C124" s="2">
        <v>2016</v>
      </c>
      <c r="D124" s="2">
        <v>13.92</v>
      </c>
      <c r="E124" s="2" t="s">
        <v>700</v>
      </c>
      <c r="F124" s="2">
        <v>13.92</v>
      </c>
      <c r="G124" s="2" t="s">
        <v>681</v>
      </c>
      <c r="H124" s="2" t="s">
        <v>680</v>
      </c>
      <c r="I124" s="2" t="s">
        <v>681</v>
      </c>
      <c r="J124" s="2" t="s">
        <v>680</v>
      </c>
    </row>
    <row r="125" spans="1:10" ht="15" customHeight="1" x14ac:dyDescent="0.25">
      <c r="A125" s="2" t="s">
        <v>198</v>
      </c>
      <c r="B125" s="2" t="s">
        <v>202</v>
      </c>
      <c r="C125" s="2">
        <v>2016</v>
      </c>
      <c r="D125" s="2" t="s">
        <v>680</v>
      </c>
      <c r="E125" s="2" t="s">
        <v>681</v>
      </c>
      <c r="F125" s="2" t="s">
        <v>680</v>
      </c>
      <c r="G125" s="2" t="s">
        <v>681</v>
      </c>
      <c r="H125" s="2" t="s">
        <v>680</v>
      </c>
      <c r="I125" s="2" t="s">
        <v>681</v>
      </c>
      <c r="J125" s="2" t="s">
        <v>680</v>
      </c>
    </row>
    <row r="126" spans="1:10" ht="15" customHeight="1" x14ac:dyDescent="0.25">
      <c r="A126" s="2" t="s">
        <v>203</v>
      </c>
      <c r="B126" s="2" t="s">
        <v>204</v>
      </c>
      <c r="C126" s="2">
        <v>2016</v>
      </c>
      <c r="D126" s="2" t="s">
        <v>680</v>
      </c>
      <c r="E126" s="2" t="s">
        <v>689</v>
      </c>
      <c r="F126" s="2" t="s">
        <v>680</v>
      </c>
      <c r="G126" s="2" t="s">
        <v>689</v>
      </c>
      <c r="H126" s="2" t="s">
        <v>680</v>
      </c>
      <c r="I126" s="2" t="s">
        <v>689</v>
      </c>
      <c r="J126" s="2" t="s">
        <v>680</v>
      </c>
    </row>
    <row r="127" spans="1:10" ht="15" customHeight="1" x14ac:dyDescent="0.25">
      <c r="A127" s="2" t="s">
        <v>205</v>
      </c>
      <c r="B127" s="2" t="s">
        <v>206</v>
      </c>
      <c r="C127" s="2">
        <v>2016</v>
      </c>
      <c r="D127" s="2">
        <v>409.7</v>
      </c>
      <c r="E127" s="2" t="s">
        <v>701</v>
      </c>
      <c r="F127" s="2">
        <v>288.39999999999998</v>
      </c>
      <c r="G127" s="2" t="s">
        <v>702</v>
      </c>
      <c r="H127" s="2">
        <v>121.3</v>
      </c>
      <c r="I127" s="2" t="s">
        <v>680</v>
      </c>
      <c r="J127" s="2" t="s">
        <v>680</v>
      </c>
    </row>
    <row r="128" spans="1:10" ht="15" customHeight="1" x14ac:dyDescent="0.25">
      <c r="A128" s="2" t="s">
        <v>207</v>
      </c>
      <c r="B128" s="2" t="s">
        <v>208</v>
      </c>
      <c r="C128" s="2">
        <v>2016</v>
      </c>
      <c r="D128" s="2" t="s">
        <v>680</v>
      </c>
      <c r="E128" s="2" t="s">
        <v>681</v>
      </c>
      <c r="F128" s="2" t="s">
        <v>680</v>
      </c>
      <c r="G128" s="2" t="s">
        <v>681</v>
      </c>
      <c r="H128" s="2" t="s">
        <v>680</v>
      </c>
      <c r="I128" s="2" t="s">
        <v>681</v>
      </c>
      <c r="J128" s="2" t="s">
        <v>680</v>
      </c>
    </row>
    <row r="129" spans="1:10" ht="15" customHeight="1" x14ac:dyDescent="0.25">
      <c r="A129" s="2" t="s">
        <v>207</v>
      </c>
      <c r="B129" s="2" t="s">
        <v>209</v>
      </c>
      <c r="C129" s="2">
        <v>2016</v>
      </c>
      <c r="D129" s="2">
        <v>1126.4680000000001</v>
      </c>
      <c r="E129" s="2" t="s">
        <v>703</v>
      </c>
      <c r="F129" s="2">
        <v>1126.4680000000001</v>
      </c>
      <c r="G129" s="2" t="s">
        <v>681</v>
      </c>
      <c r="H129" s="2" t="s">
        <v>680</v>
      </c>
      <c r="I129" s="2" t="s">
        <v>681</v>
      </c>
      <c r="J129" s="2" t="s">
        <v>680</v>
      </c>
    </row>
    <row r="130" spans="1:10" ht="15" customHeight="1" x14ac:dyDescent="0.25">
      <c r="A130" s="2" t="s">
        <v>207</v>
      </c>
      <c r="B130" s="2" t="s">
        <v>210</v>
      </c>
      <c r="C130" s="2">
        <v>2016</v>
      </c>
      <c r="D130" s="2" t="s">
        <v>680</v>
      </c>
      <c r="E130" s="2" t="s">
        <v>681</v>
      </c>
      <c r="F130" s="2" t="s">
        <v>680</v>
      </c>
      <c r="G130" s="2" t="s">
        <v>681</v>
      </c>
      <c r="H130" s="2" t="s">
        <v>680</v>
      </c>
      <c r="I130" s="2" t="s">
        <v>681</v>
      </c>
      <c r="J130" s="2" t="s">
        <v>680</v>
      </c>
    </row>
    <row r="131" spans="1:10" ht="15" customHeight="1" x14ac:dyDescent="0.25">
      <c r="A131" s="2" t="s">
        <v>207</v>
      </c>
      <c r="B131" s="2" t="s">
        <v>207</v>
      </c>
      <c r="C131" s="2">
        <v>2016</v>
      </c>
      <c r="D131" s="2" t="s">
        <v>680</v>
      </c>
      <c r="E131" s="2" t="s">
        <v>681</v>
      </c>
      <c r="F131" s="2" t="s">
        <v>680</v>
      </c>
      <c r="G131" s="2" t="s">
        <v>681</v>
      </c>
      <c r="H131" s="2" t="s">
        <v>680</v>
      </c>
      <c r="I131" s="2" t="s">
        <v>681</v>
      </c>
      <c r="J131" s="2" t="s">
        <v>680</v>
      </c>
    </row>
    <row r="132" spans="1:10" ht="15" customHeight="1" x14ac:dyDescent="0.25">
      <c r="A132" s="2" t="s">
        <v>207</v>
      </c>
      <c r="B132" s="2" t="s">
        <v>211</v>
      </c>
      <c r="C132" s="2">
        <v>2016</v>
      </c>
      <c r="D132" s="2" t="s">
        <v>680</v>
      </c>
      <c r="E132" s="2" t="s">
        <v>681</v>
      </c>
      <c r="F132" s="2" t="s">
        <v>680</v>
      </c>
      <c r="G132" s="2" t="s">
        <v>681</v>
      </c>
      <c r="H132" s="2" t="s">
        <v>680</v>
      </c>
      <c r="I132" s="2" t="s">
        <v>681</v>
      </c>
      <c r="J132" s="2" t="s">
        <v>680</v>
      </c>
    </row>
    <row r="133" spans="1:10" ht="15" customHeight="1" x14ac:dyDescent="0.25">
      <c r="A133" s="2" t="s">
        <v>207</v>
      </c>
      <c r="B133" s="2" t="s">
        <v>212</v>
      </c>
      <c r="C133" s="2">
        <v>2016</v>
      </c>
      <c r="D133" s="2" t="s">
        <v>680</v>
      </c>
      <c r="E133" s="2" t="s">
        <v>681</v>
      </c>
      <c r="F133" s="2" t="s">
        <v>680</v>
      </c>
      <c r="G133" s="2" t="s">
        <v>681</v>
      </c>
      <c r="H133" s="2" t="s">
        <v>680</v>
      </c>
      <c r="I133" s="2" t="s">
        <v>681</v>
      </c>
      <c r="J133" s="2" t="s">
        <v>680</v>
      </c>
    </row>
    <row r="134" spans="1:10" ht="15" customHeight="1" x14ac:dyDescent="0.25">
      <c r="A134" s="2" t="s">
        <v>207</v>
      </c>
      <c r="B134" s="2" t="s">
        <v>213</v>
      </c>
      <c r="C134" s="2">
        <v>2016</v>
      </c>
      <c r="D134" s="2" t="s">
        <v>680</v>
      </c>
      <c r="E134" s="2" t="s">
        <v>681</v>
      </c>
      <c r="F134" s="2" t="s">
        <v>680</v>
      </c>
      <c r="G134" s="2" t="s">
        <v>681</v>
      </c>
      <c r="H134" s="2" t="s">
        <v>680</v>
      </c>
      <c r="I134" s="2" t="s">
        <v>681</v>
      </c>
      <c r="J134" s="2" t="s">
        <v>680</v>
      </c>
    </row>
    <row r="135" spans="1:10" ht="15" customHeight="1" x14ac:dyDescent="0.25">
      <c r="A135" s="2" t="s">
        <v>214</v>
      </c>
      <c r="B135" s="2" t="s">
        <v>215</v>
      </c>
      <c r="C135" s="2">
        <v>2016</v>
      </c>
      <c r="D135" s="2" t="s">
        <v>680</v>
      </c>
      <c r="E135" s="2" t="s">
        <v>681</v>
      </c>
      <c r="F135" s="2" t="s">
        <v>680</v>
      </c>
      <c r="G135" s="2" t="s">
        <v>681</v>
      </c>
      <c r="H135" s="2" t="s">
        <v>680</v>
      </c>
      <c r="I135" s="2" t="s">
        <v>681</v>
      </c>
      <c r="J135" s="2" t="s">
        <v>680</v>
      </c>
    </row>
    <row r="136" spans="1:10" ht="15" customHeight="1" x14ac:dyDescent="0.25">
      <c r="A136" s="2" t="s">
        <v>214</v>
      </c>
      <c r="B136" s="2" t="s">
        <v>216</v>
      </c>
      <c r="C136" s="2">
        <v>2016</v>
      </c>
      <c r="D136" s="2">
        <v>2.4039999999999999</v>
      </c>
      <c r="E136" s="2" t="s">
        <v>704</v>
      </c>
      <c r="F136" s="2">
        <v>2.4039999999999999</v>
      </c>
      <c r="G136" s="2" t="s">
        <v>681</v>
      </c>
      <c r="H136" s="2" t="s">
        <v>680</v>
      </c>
      <c r="I136" s="2" t="s">
        <v>681</v>
      </c>
      <c r="J136" s="2" t="s">
        <v>680</v>
      </c>
    </row>
    <row r="137" spans="1:10" ht="15" customHeight="1" x14ac:dyDescent="0.25">
      <c r="A137" s="2" t="s">
        <v>217</v>
      </c>
      <c r="B137" s="2" t="s">
        <v>218</v>
      </c>
      <c r="C137" s="2">
        <v>2016</v>
      </c>
      <c r="D137" s="2" t="s">
        <v>680</v>
      </c>
      <c r="E137" s="2" t="s">
        <v>681</v>
      </c>
      <c r="F137" s="2" t="s">
        <v>680</v>
      </c>
      <c r="G137" s="2" t="s">
        <v>681</v>
      </c>
      <c r="H137" s="2" t="s">
        <v>680</v>
      </c>
      <c r="I137" s="2" t="s">
        <v>681</v>
      </c>
      <c r="J137" s="2" t="s">
        <v>680</v>
      </c>
    </row>
    <row r="138" spans="1:10" ht="15" customHeight="1" x14ac:dyDescent="0.25">
      <c r="A138" s="2" t="s">
        <v>219</v>
      </c>
      <c r="B138" s="2" t="s">
        <v>220</v>
      </c>
      <c r="C138" s="2">
        <v>2016</v>
      </c>
      <c r="D138" s="2" t="s">
        <v>680</v>
      </c>
      <c r="E138" s="2" t="s">
        <v>681</v>
      </c>
      <c r="F138" s="2" t="s">
        <v>680</v>
      </c>
      <c r="G138" s="2" t="s">
        <v>681</v>
      </c>
      <c r="H138" s="2" t="s">
        <v>680</v>
      </c>
      <c r="I138" s="2" t="s">
        <v>681</v>
      </c>
      <c r="J138" s="2" t="s">
        <v>680</v>
      </c>
    </row>
    <row r="139" spans="1:10" ht="15" customHeight="1" x14ac:dyDescent="0.25">
      <c r="A139" s="2" t="s">
        <v>219</v>
      </c>
      <c r="B139" s="2" t="s">
        <v>221</v>
      </c>
      <c r="C139" s="2">
        <v>2016</v>
      </c>
      <c r="D139" s="2">
        <v>0.13500000000000001</v>
      </c>
      <c r="E139" s="2" t="s">
        <v>705</v>
      </c>
      <c r="F139" s="2">
        <v>0.13500000000000001</v>
      </c>
      <c r="G139" s="2" t="s">
        <v>681</v>
      </c>
      <c r="H139" s="2" t="s">
        <v>680</v>
      </c>
      <c r="I139" s="2" t="s">
        <v>681</v>
      </c>
      <c r="J139" s="2" t="s">
        <v>680</v>
      </c>
    </row>
    <row r="140" spans="1:10" ht="15" customHeight="1" x14ac:dyDescent="0.25">
      <c r="A140" s="2" t="s">
        <v>219</v>
      </c>
      <c r="B140" s="2" t="s">
        <v>222</v>
      </c>
      <c r="C140" s="2">
        <v>2016</v>
      </c>
      <c r="D140" s="2" t="s">
        <v>680</v>
      </c>
      <c r="E140" s="2" t="s">
        <v>681</v>
      </c>
      <c r="F140" s="2" t="s">
        <v>680</v>
      </c>
      <c r="G140" s="2" t="s">
        <v>681</v>
      </c>
      <c r="H140" s="2" t="s">
        <v>680</v>
      </c>
      <c r="I140" s="2" t="s">
        <v>681</v>
      </c>
      <c r="J140" s="2" t="s">
        <v>680</v>
      </c>
    </row>
    <row r="141" spans="1:10" ht="15" customHeight="1" x14ac:dyDescent="0.25">
      <c r="A141" s="2" t="s">
        <v>223</v>
      </c>
      <c r="B141" s="2" t="s">
        <v>224</v>
      </c>
      <c r="C141" s="2">
        <v>2016</v>
      </c>
      <c r="D141" s="2">
        <v>3.6</v>
      </c>
      <c r="E141" s="2" t="s">
        <v>706</v>
      </c>
      <c r="F141" s="2">
        <v>3.6</v>
      </c>
      <c r="G141" s="2" t="s">
        <v>681</v>
      </c>
      <c r="H141" s="2" t="s">
        <v>680</v>
      </c>
      <c r="I141" s="2" t="s">
        <v>681</v>
      </c>
      <c r="J141" s="2" t="s">
        <v>680</v>
      </c>
    </row>
    <row r="142" spans="1:10" ht="15" customHeight="1" x14ac:dyDescent="0.25">
      <c r="A142" s="2" t="s">
        <v>225</v>
      </c>
      <c r="B142" s="2" t="s">
        <v>226</v>
      </c>
      <c r="C142" s="2">
        <v>2016</v>
      </c>
      <c r="D142" s="2" t="s">
        <v>680</v>
      </c>
      <c r="E142" s="2" t="s">
        <v>681</v>
      </c>
      <c r="F142" s="2" t="s">
        <v>680</v>
      </c>
      <c r="G142" s="2" t="s">
        <v>681</v>
      </c>
      <c r="H142" s="2" t="s">
        <v>680</v>
      </c>
      <c r="I142" s="2" t="s">
        <v>681</v>
      </c>
      <c r="J142" s="2" t="s">
        <v>680</v>
      </c>
    </row>
    <row r="143" spans="1:10" ht="15" customHeight="1" x14ac:dyDescent="0.25">
      <c r="A143" s="2" t="s">
        <v>227</v>
      </c>
      <c r="B143" s="2" t="s">
        <v>228</v>
      </c>
      <c r="C143" s="2">
        <v>2016</v>
      </c>
      <c r="D143" s="2" t="s">
        <v>680</v>
      </c>
      <c r="E143" s="2" t="s">
        <v>681</v>
      </c>
      <c r="F143" s="2" t="s">
        <v>680</v>
      </c>
      <c r="G143" s="2" t="s">
        <v>681</v>
      </c>
      <c r="H143" s="2" t="s">
        <v>680</v>
      </c>
      <c r="I143" s="2" t="s">
        <v>681</v>
      </c>
      <c r="J143" s="2" t="s">
        <v>680</v>
      </c>
    </row>
    <row r="144" spans="1:10" ht="15" customHeight="1" x14ac:dyDescent="0.25">
      <c r="A144" s="2" t="s">
        <v>227</v>
      </c>
      <c r="B144" s="2" t="s">
        <v>229</v>
      </c>
      <c r="C144" s="2">
        <v>2016</v>
      </c>
      <c r="D144" s="2" t="s">
        <v>680</v>
      </c>
      <c r="E144" s="2" t="s">
        <v>681</v>
      </c>
      <c r="F144" s="2" t="s">
        <v>680</v>
      </c>
      <c r="G144" s="2" t="s">
        <v>681</v>
      </c>
      <c r="H144" s="2" t="s">
        <v>680</v>
      </c>
      <c r="I144" s="2" t="s">
        <v>681</v>
      </c>
      <c r="J144" s="2" t="s">
        <v>680</v>
      </c>
    </row>
    <row r="145" spans="1:10" ht="15" customHeight="1" x14ac:dyDescent="0.25">
      <c r="A145" s="2" t="s">
        <v>227</v>
      </c>
      <c r="B145" s="2" t="s">
        <v>230</v>
      </c>
      <c r="C145" s="2">
        <v>2016</v>
      </c>
      <c r="D145" s="2" t="s">
        <v>680</v>
      </c>
      <c r="E145" s="2" t="s">
        <v>681</v>
      </c>
      <c r="F145" s="2" t="s">
        <v>680</v>
      </c>
      <c r="G145" s="2" t="s">
        <v>681</v>
      </c>
      <c r="H145" s="2" t="s">
        <v>680</v>
      </c>
      <c r="I145" s="2" t="s">
        <v>681</v>
      </c>
      <c r="J145" s="2" t="s">
        <v>680</v>
      </c>
    </row>
    <row r="146" spans="1:10" ht="15" customHeight="1" x14ac:dyDescent="0.25">
      <c r="A146" s="2" t="s">
        <v>227</v>
      </c>
      <c r="B146" s="2" t="s">
        <v>231</v>
      </c>
      <c r="C146" s="2">
        <v>2016</v>
      </c>
      <c r="D146" s="2" t="s">
        <v>680</v>
      </c>
      <c r="E146" s="2" t="s">
        <v>681</v>
      </c>
      <c r="F146" s="2" t="s">
        <v>680</v>
      </c>
      <c r="G146" s="2" t="s">
        <v>681</v>
      </c>
      <c r="H146" s="2" t="s">
        <v>680</v>
      </c>
      <c r="I146" s="2" t="s">
        <v>681</v>
      </c>
      <c r="J146" s="2" t="s">
        <v>680</v>
      </c>
    </row>
    <row r="147" spans="1:10" ht="15" customHeight="1" x14ac:dyDescent="0.25">
      <c r="A147" s="2" t="s">
        <v>232</v>
      </c>
      <c r="B147" s="2" t="s">
        <v>233</v>
      </c>
      <c r="C147" s="2">
        <v>2016</v>
      </c>
      <c r="D147" s="2" t="s">
        <v>681</v>
      </c>
      <c r="E147" s="2" t="s">
        <v>681</v>
      </c>
      <c r="F147" s="2" t="s">
        <v>681</v>
      </c>
      <c r="G147" s="2" t="s">
        <v>681</v>
      </c>
      <c r="H147" s="2" t="s">
        <v>681</v>
      </c>
      <c r="I147" s="2" t="s">
        <v>681</v>
      </c>
      <c r="J147" s="2" t="s">
        <v>681</v>
      </c>
    </row>
    <row r="148" spans="1:10" ht="15" customHeight="1" x14ac:dyDescent="0.25">
      <c r="A148" s="2" t="s">
        <v>235</v>
      </c>
      <c r="B148" s="2" t="s">
        <v>236</v>
      </c>
      <c r="C148" s="2">
        <v>2016</v>
      </c>
      <c r="D148" s="2" t="s">
        <v>680</v>
      </c>
      <c r="E148" s="2" t="s">
        <v>680</v>
      </c>
      <c r="F148" s="2" t="s">
        <v>680</v>
      </c>
      <c r="G148" s="2" t="s">
        <v>680</v>
      </c>
      <c r="H148" s="2" t="s">
        <v>680</v>
      </c>
      <c r="I148" s="2" t="s">
        <v>680</v>
      </c>
      <c r="J148" s="2" t="s">
        <v>680</v>
      </c>
    </row>
    <row r="149" spans="1:10" ht="15" customHeight="1" x14ac:dyDescent="0.25">
      <c r="A149" s="2" t="s">
        <v>237</v>
      </c>
      <c r="B149" s="2" t="s">
        <v>89</v>
      </c>
      <c r="C149" s="2">
        <v>2016</v>
      </c>
      <c r="D149" s="2" t="s">
        <v>681</v>
      </c>
      <c r="E149" s="2" t="s">
        <v>681</v>
      </c>
      <c r="F149" s="2" t="s">
        <v>681</v>
      </c>
      <c r="G149" s="2" t="s">
        <v>681</v>
      </c>
      <c r="H149" s="2" t="s">
        <v>681</v>
      </c>
      <c r="I149" s="2" t="s">
        <v>681</v>
      </c>
      <c r="J149" s="2" t="s">
        <v>681</v>
      </c>
    </row>
    <row r="150" spans="1:10" ht="15" customHeight="1" x14ac:dyDescent="0.25">
      <c r="A150" s="2" t="s">
        <v>238</v>
      </c>
      <c r="B150" s="2" t="s">
        <v>239</v>
      </c>
      <c r="C150" s="2">
        <v>2016</v>
      </c>
      <c r="D150" s="2">
        <v>42.4</v>
      </c>
      <c r="E150" s="2" t="s">
        <v>707</v>
      </c>
      <c r="F150" s="2">
        <v>42.4</v>
      </c>
      <c r="G150" s="2" t="s">
        <v>680</v>
      </c>
      <c r="H150" s="2" t="s">
        <v>680</v>
      </c>
      <c r="I150" s="2" t="s">
        <v>680</v>
      </c>
      <c r="J150" s="2" t="s">
        <v>680</v>
      </c>
    </row>
    <row r="151" spans="1:10" ht="15" customHeight="1" x14ac:dyDescent="0.25">
      <c r="A151" s="2" t="s">
        <v>240</v>
      </c>
      <c r="B151" s="2" t="s">
        <v>241</v>
      </c>
      <c r="C151" s="2">
        <v>2016</v>
      </c>
      <c r="D151" s="2">
        <v>2.3849999999999998</v>
      </c>
      <c r="E151" s="2" t="s">
        <v>708</v>
      </c>
      <c r="F151" s="2">
        <v>2.3849999999999998</v>
      </c>
      <c r="G151" s="2" t="s">
        <v>680</v>
      </c>
      <c r="H151" s="2" t="s">
        <v>680</v>
      </c>
      <c r="I151" s="2" t="s">
        <v>680</v>
      </c>
      <c r="J151" s="2" t="s">
        <v>680</v>
      </c>
    </row>
    <row r="152" spans="1:10" ht="15" customHeight="1" x14ac:dyDescent="0.25">
      <c r="A152" s="2" t="s">
        <v>240</v>
      </c>
      <c r="B152" s="2" t="s">
        <v>242</v>
      </c>
      <c r="C152" s="2">
        <v>2016</v>
      </c>
      <c r="D152" s="2" t="s">
        <v>680</v>
      </c>
      <c r="E152" s="2" t="s">
        <v>681</v>
      </c>
      <c r="F152" s="2" t="s">
        <v>680</v>
      </c>
      <c r="G152" s="2" t="s">
        <v>681</v>
      </c>
      <c r="H152" s="2" t="s">
        <v>680</v>
      </c>
      <c r="I152" s="2" t="s">
        <v>681</v>
      </c>
      <c r="J152" s="2" t="s">
        <v>680</v>
      </c>
    </row>
    <row r="153" spans="1:10" ht="15" customHeight="1" x14ac:dyDescent="0.25">
      <c r="A153" s="2" t="s">
        <v>243</v>
      </c>
      <c r="B153" s="2" t="s">
        <v>244</v>
      </c>
      <c r="C153" s="2">
        <v>2016</v>
      </c>
      <c r="D153" s="2">
        <v>38.320999999999998</v>
      </c>
      <c r="E153" s="2" t="s">
        <v>706</v>
      </c>
      <c r="F153" s="2">
        <v>38.320999999999998</v>
      </c>
      <c r="G153" s="2" t="s">
        <v>681</v>
      </c>
      <c r="H153" s="2" t="s">
        <v>680</v>
      </c>
      <c r="I153" s="2" t="s">
        <v>681</v>
      </c>
      <c r="J153" s="2" t="s">
        <v>680</v>
      </c>
    </row>
    <row r="154" spans="1:10" ht="15" customHeight="1" x14ac:dyDescent="0.25">
      <c r="A154" s="2" t="s">
        <v>245</v>
      </c>
      <c r="B154" s="2" t="s">
        <v>246</v>
      </c>
      <c r="C154" s="2">
        <v>2016</v>
      </c>
      <c r="D154" s="2" t="s">
        <v>680</v>
      </c>
      <c r="E154" s="2" t="s">
        <v>681</v>
      </c>
      <c r="F154" s="2" t="s">
        <v>680</v>
      </c>
      <c r="G154" s="2" t="s">
        <v>681</v>
      </c>
      <c r="H154" s="2" t="s">
        <v>680</v>
      </c>
      <c r="I154" s="2" t="s">
        <v>681</v>
      </c>
      <c r="J154" s="2" t="s">
        <v>680</v>
      </c>
    </row>
    <row r="155" spans="1:10" ht="15" customHeight="1" x14ac:dyDescent="0.25">
      <c r="A155" s="2" t="s">
        <v>247</v>
      </c>
      <c r="B155" s="2" t="s">
        <v>248</v>
      </c>
      <c r="C155" s="2">
        <v>2016</v>
      </c>
      <c r="D155" s="2" t="s">
        <v>680</v>
      </c>
      <c r="E155" s="2" t="s">
        <v>681</v>
      </c>
      <c r="F155" s="2" t="s">
        <v>680</v>
      </c>
      <c r="G155" s="2" t="s">
        <v>681</v>
      </c>
      <c r="H155" s="2" t="s">
        <v>680</v>
      </c>
      <c r="I155" s="2" t="s">
        <v>681</v>
      </c>
      <c r="J155" s="2" t="s">
        <v>680</v>
      </c>
    </row>
    <row r="156" spans="1:10" ht="15" customHeight="1" x14ac:dyDescent="0.25">
      <c r="A156" s="2" t="s">
        <v>247</v>
      </c>
      <c r="B156" s="2" t="s">
        <v>249</v>
      </c>
      <c r="C156" s="2">
        <v>2016</v>
      </c>
      <c r="D156" s="2" t="s">
        <v>680</v>
      </c>
      <c r="E156" s="2" t="s">
        <v>681</v>
      </c>
      <c r="F156" s="2" t="s">
        <v>680</v>
      </c>
      <c r="G156" s="2" t="s">
        <v>681</v>
      </c>
      <c r="H156" s="2" t="s">
        <v>680</v>
      </c>
      <c r="I156" s="2" t="s">
        <v>681</v>
      </c>
      <c r="J156" s="2" t="s">
        <v>680</v>
      </c>
    </row>
    <row r="157" spans="1:10" ht="15" customHeight="1" x14ac:dyDescent="0.25">
      <c r="A157" s="2" t="s">
        <v>247</v>
      </c>
      <c r="B157" s="2" t="s">
        <v>250</v>
      </c>
      <c r="C157" s="2">
        <v>2016</v>
      </c>
      <c r="D157" s="2" t="s">
        <v>680</v>
      </c>
      <c r="E157" s="2" t="s">
        <v>681</v>
      </c>
      <c r="F157" s="2" t="s">
        <v>680</v>
      </c>
      <c r="G157" s="2" t="s">
        <v>681</v>
      </c>
      <c r="H157" s="2" t="s">
        <v>680</v>
      </c>
      <c r="I157" s="2" t="s">
        <v>681</v>
      </c>
      <c r="J157" s="2" t="s">
        <v>680</v>
      </c>
    </row>
    <row r="158" spans="1:10" ht="15" customHeight="1" x14ac:dyDescent="0.25">
      <c r="A158" s="2" t="s">
        <v>247</v>
      </c>
      <c r="B158" s="2" t="s">
        <v>251</v>
      </c>
      <c r="C158" s="2">
        <v>2016</v>
      </c>
      <c r="D158" s="2">
        <v>4</v>
      </c>
      <c r="E158" s="2" t="s">
        <v>709</v>
      </c>
      <c r="F158" s="2">
        <v>4</v>
      </c>
      <c r="G158" s="2" t="s">
        <v>681</v>
      </c>
      <c r="H158" s="2" t="s">
        <v>680</v>
      </c>
      <c r="I158" s="2" t="s">
        <v>681</v>
      </c>
      <c r="J158" s="2" t="s">
        <v>680</v>
      </c>
    </row>
    <row r="159" spans="1:10" ht="15" customHeight="1" x14ac:dyDescent="0.25">
      <c r="A159" s="2" t="s">
        <v>252</v>
      </c>
      <c r="B159" s="2" t="s">
        <v>253</v>
      </c>
      <c r="C159" s="2">
        <v>2016</v>
      </c>
      <c r="D159" s="2" t="s">
        <v>681</v>
      </c>
      <c r="E159" s="2" t="s">
        <v>681</v>
      </c>
      <c r="F159" s="2" t="s">
        <v>681</v>
      </c>
      <c r="G159" s="2" t="s">
        <v>681</v>
      </c>
      <c r="H159" s="2" t="s">
        <v>681</v>
      </c>
      <c r="I159" s="2" t="s">
        <v>681</v>
      </c>
      <c r="J159" s="2" t="s">
        <v>681</v>
      </c>
    </row>
    <row r="160" spans="1:10" ht="15" customHeight="1" x14ac:dyDescent="0.25">
      <c r="A160" s="2" t="s">
        <v>255</v>
      </c>
      <c r="B160" s="2" t="s">
        <v>256</v>
      </c>
      <c r="C160" s="2">
        <v>2016</v>
      </c>
      <c r="D160" s="2" t="s">
        <v>680</v>
      </c>
      <c r="E160" s="2" t="s">
        <v>681</v>
      </c>
      <c r="F160" s="2" t="s">
        <v>680</v>
      </c>
      <c r="G160" s="2" t="s">
        <v>681</v>
      </c>
      <c r="H160" s="2" t="s">
        <v>680</v>
      </c>
      <c r="I160" s="2" t="s">
        <v>681</v>
      </c>
      <c r="J160" s="2" t="s">
        <v>680</v>
      </c>
    </row>
    <row r="161" spans="1:10" ht="15" customHeight="1" x14ac:dyDescent="0.25">
      <c r="A161" s="2" t="s">
        <v>255</v>
      </c>
      <c r="B161" s="2" t="s">
        <v>257</v>
      </c>
      <c r="C161" s="2">
        <v>2016</v>
      </c>
      <c r="D161" s="2" t="s">
        <v>680</v>
      </c>
      <c r="E161" s="2" t="s">
        <v>681</v>
      </c>
      <c r="F161" s="2" t="s">
        <v>680</v>
      </c>
      <c r="G161" s="2" t="s">
        <v>681</v>
      </c>
      <c r="H161" s="2" t="s">
        <v>680</v>
      </c>
      <c r="I161" s="2" t="s">
        <v>681</v>
      </c>
      <c r="J161" s="2" t="s">
        <v>680</v>
      </c>
    </row>
    <row r="162" spans="1:10" ht="15" customHeight="1" x14ac:dyDescent="0.25">
      <c r="A162" s="2" t="s">
        <v>255</v>
      </c>
      <c r="B162" s="2" t="s">
        <v>258</v>
      </c>
      <c r="C162" s="2">
        <v>2016</v>
      </c>
      <c r="D162" s="2" t="s">
        <v>680</v>
      </c>
      <c r="E162" s="2" t="s">
        <v>681</v>
      </c>
      <c r="F162" s="2" t="s">
        <v>681</v>
      </c>
      <c r="G162" s="2" t="s">
        <v>681</v>
      </c>
      <c r="H162" s="2" t="s">
        <v>681</v>
      </c>
      <c r="I162" s="2" t="s">
        <v>681</v>
      </c>
      <c r="J162" s="2" t="s">
        <v>681</v>
      </c>
    </row>
    <row r="163" spans="1:10" ht="15" customHeight="1" x14ac:dyDescent="0.25">
      <c r="A163" s="2" t="s">
        <v>255</v>
      </c>
      <c r="B163" s="2" t="s">
        <v>259</v>
      </c>
      <c r="C163" s="2">
        <v>2016</v>
      </c>
      <c r="D163" s="2" t="s">
        <v>680</v>
      </c>
      <c r="E163" s="2" t="s">
        <v>681</v>
      </c>
      <c r="F163" s="2" t="s">
        <v>680</v>
      </c>
      <c r="G163" s="2" t="s">
        <v>681</v>
      </c>
      <c r="H163" s="2" t="s">
        <v>680</v>
      </c>
      <c r="I163" s="2" t="s">
        <v>681</v>
      </c>
      <c r="J163" s="2" t="s">
        <v>680</v>
      </c>
    </row>
    <row r="164" spans="1:10" ht="15" customHeight="1" x14ac:dyDescent="0.25">
      <c r="A164" s="2" t="s">
        <v>260</v>
      </c>
      <c r="B164" s="2" t="s">
        <v>261</v>
      </c>
      <c r="C164" s="2">
        <v>2016</v>
      </c>
      <c r="D164" s="2" t="s">
        <v>680</v>
      </c>
      <c r="E164" s="2" t="s">
        <v>681</v>
      </c>
      <c r="F164" s="2" t="s">
        <v>680</v>
      </c>
      <c r="G164" s="2" t="s">
        <v>681</v>
      </c>
      <c r="H164" s="2" t="s">
        <v>680</v>
      </c>
      <c r="I164" s="2" t="s">
        <v>681</v>
      </c>
      <c r="J164" s="2" t="s">
        <v>680</v>
      </c>
    </row>
    <row r="165" spans="1:10" ht="15" customHeight="1" x14ac:dyDescent="0.25">
      <c r="A165" s="2" t="s">
        <v>264</v>
      </c>
      <c r="B165" s="2" t="s">
        <v>265</v>
      </c>
      <c r="C165" s="2">
        <v>2016</v>
      </c>
      <c r="D165" s="2" t="s">
        <v>681</v>
      </c>
      <c r="E165" s="2" t="s">
        <v>681</v>
      </c>
      <c r="F165" s="2" t="s">
        <v>681</v>
      </c>
      <c r="G165" s="2" t="s">
        <v>681</v>
      </c>
      <c r="H165" s="2" t="s">
        <v>681</v>
      </c>
      <c r="I165" s="2" t="s">
        <v>681</v>
      </c>
      <c r="J165" s="2" t="s">
        <v>681</v>
      </c>
    </row>
    <row r="166" spans="1:10" ht="15" customHeight="1" x14ac:dyDescent="0.25">
      <c r="A166" s="2" t="s">
        <v>266</v>
      </c>
      <c r="B166" s="2" t="s">
        <v>267</v>
      </c>
      <c r="C166" s="2">
        <v>2016</v>
      </c>
      <c r="D166" s="2">
        <v>163.512</v>
      </c>
      <c r="E166" s="2" t="s">
        <v>710</v>
      </c>
      <c r="F166" s="2">
        <v>163.512</v>
      </c>
      <c r="G166" s="2" t="s">
        <v>680</v>
      </c>
      <c r="H166" s="2" t="s">
        <v>680</v>
      </c>
      <c r="I166" s="2" t="s">
        <v>680</v>
      </c>
      <c r="J166" s="2" t="s">
        <v>680</v>
      </c>
    </row>
    <row r="167" spans="1:10" ht="15" customHeight="1" x14ac:dyDescent="0.25">
      <c r="A167" s="2" t="s">
        <v>270</v>
      </c>
      <c r="B167" s="2" t="s">
        <v>269</v>
      </c>
      <c r="C167" s="2">
        <v>2016</v>
      </c>
      <c r="D167" s="2" t="s">
        <v>680</v>
      </c>
      <c r="E167" s="2" t="s">
        <v>681</v>
      </c>
      <c r="F167" s="2" t="s">
        <v>680</v>
      </c>
      <c r="G167" s="2" t="s">
        <v>681</v>
      </c>
      <c r="H167" s="2" t="s">
        <v>680</v>
      </c>
      <c r="I167" s="2" t="s">
        <v>681</v>
      </c>
      <c r="J167" s="2" t="s">
        <v>680</v>
      </c>
    </row>
    <row r="168" spans="1:10" ht="15" customHeight="1" x14ac:dyDescent="0.25">
      <c r="A168" s="2" t="s">
        <v>270</v>
      </c>
      <c r="B168" s="5" t="s">
        <v>1058</v>
      </c>
      <c r="C168" s="2">
        <v>2016</v>
      </c>
      <c r="D168" s="2" t="s">
        <v>681</v>
      </c>
      <c r="E168" s="2" t="s">
        <v>681</v>
      </c>
      <c r="F168" s="2" t="s">
        <v>681</v>
      </c>
      <c r="G168" s="2" t="s">
        <v>681</v>
      </c>
      <c r="H168" s="2" t="s">
        <v>681</v>
      </c>
      <c r="I168" s="2" t="s">
        <v>681</v>
      </c>
      <c r="J168" s="2" t="s">
        <v>681</v>
      </c>
    </row>
    <row r="169" spans="1:10" ht="15" customHeight="1" x14ac:dyDescent="0.25">
      <c r="A169" s="2" t="s">
        <v>272</v>
      </c>
      <c r="B169" s="2" t="s">
        <v>273</v>
      </c>
      <c r="C169" s="2">
        <v>2016</v>
      </c>
      <c r="D169" s="2">
        <v>2.0550000000000002</v>
      </c>
      <c r="E169" s="2" t="s">
        <v>711</v>
      </c>
      <c r="F169" s="2">
        <v>2.0550000000000002</v>
      </c>
      <c r="G169" s="2" t="s">
        <v>681</v>
      </c>
      <c r="H169" s="2" t="s">
        <v>680</v>
      </c>
      <c r="I169" s="2" t="s">
        <v>681</v>
      </c>
      <c r="J169" s="2" t="s">
        <v>680</v>
      </c>
    </row>
    <row r="170" spans="1:10" ht="15" customHeight="1" x14ac:dyDescent="0.25">
      <c r="A170" s="2" t="s">
        <v>274</v>
      </c>
      <c r="B170" s="2" t="s">
        <v>275</v>
      </c>
      <c r="C170" s="2">
        <v>2016</v>
      </c>
      <c r="D170" s="2" t="s">
        <v>681</v>
      </c>
      <c r="E170" s="2" t="s">
        <v>681</v>
      </c>
      <c r="F170" s="2" t="s">
        <v>681</v>
      </c>
      <c r="G170" s="2" t="s">
        <v>681</v>
      </c>
      <c r="H170" s="2" t="s">
        <v>681</v>
      </c>
      <c r="I170" s="2" t="s">
        <v>681</v>
      </c>
      <c r="J170" s="2" t="s">
        <v>681</v>
      </c>
    </row>
    <row r="171" spans="1:10" ht="15" customHeight="1" x14ac:dyDescent="0.25">
      <c r="A171" s="2" t="s">
        <v>276</v>
      </c>
      <c r="B171" s="2" t="s">
        <v>277</v>
      </c>
      <c r="C171" s="2">
        <v>2016</v>
      </c>
      <c r="D171" s="2" t="s">
        <v>680</v>
      </c>
      <c r="E171" s="2" t="s">
        <v>681</v>
      </c>
      <c r="F171" s="2" t="s">
        <v>680</v>
      </c>
      <c r="G171" s="2" t="s">
        <v>681</v>
      </c>
      <c r="H171" s="2" t="s">
        <v>680</v>
      </c>
      <c r="I171" s="2" t="s">
        <v>681</v>
      </c>
      <c r="J171" s="2" t="s">
        <v>680</v>
      </c>
    </row>
    <row r="172" spans="1:10" ht="15" customHeight="1" x14ac:dyDescent="0.25">
      <c r="A172" s="2" t="s">
        <v>278</v>
      </c>
      <c r="B172" s="2" t="s">
        <v>279</v>
      </c>
      <c r="C172" s="2">
        <v>2016</v>
      </c>
      <c r="D172" s="2">
        <v>45.345999999999997</v>
      </c>
      <c r="E172" s="2" t="s">
        <v>712</v>
      </c>
      <c r="F172" s="2">
        <v>45.345999999999997</v>
      </c>
      <c r="G172" s="2" t="s">
        <v>689</v>
      </c>
      <c r="H172" s="2" t="s">
        <v>680</v>
      </c>
      <c r="I172" s="2" t="s">
        <v>689</v>
      </c>
      <c r="J172" s="2" t="s">
        <v>680</v>
      </c>
    </row>
    <row r="173" spans="1:10" ht="15" customHeight="1" x14ac:dyDescent="0.25">
      <c r="A173" s="2" t="s">
        <v>278</v>
      </c>
      <c r="B173" s="2" t="s">
        <v>280</v>
      </c>
      <c r="C173" s="2">
        <v>2016</v>
      </c>
      <c r="D173" s="2" t="s">
        <v>680</v>
      </c>
      <c r="E173" s="2" t="s">
        <v>681</v>
      </c>
      <c r="F173" s="2" t="s">
        <v>680</v>
      </c>
      <c r="G173" s="2" t="s">
        <v>681</v>
      </c>
      <c r="H173" s="2" t="s">
        <v>680</v>
      </c>
      <c r="I173" s="2" t="s">
        <v>681</v>
      </c>
      <c r="J173" s="2" t="s">
        <v>680</v>
      </c>
    </row>
    <row r="174" spans="1:10" ht="15" customHeight="1" x14ac:dyDescent="0.25">
      <c r="A174" s="2" t="s">
        <v>281</v>
      </c>
      <c r="B174" s="2" t="s">
        <v>282</v>
      </c>
      <c r="C174" s="2">
        <v>2016</v>
      </c>
      <c r="D174" s="2">
        <v>24.545000000000002</v>
      </c>
      <c r="E174" s="2" t="s">
        <v>713</v>
      </c>
      <c r="F174" s="2">
        <v>24.545000000000002</v>
      </c>
      <c r="G174" s="2" t="s">
        <v>681</v>
      </c>
      <c r="H174" s="2" t="s">
        <v>680</v>
      </c>
      <c r="I174" s="2" t="s">
        <v>681</v>
      </c>
      <c r="J174" s="2" t="s">
        <v>680</v>
      </c>
    </row>
    <row r="175" spans="1:10" ht="15" customHeight="1" x14ac:dyDescent="0.25">
      <c r="A175" s="2" t="s">
        <v>281</v>
      </c>
      <c r="B175" s="2" t="s">
        <v>283</v>
      </c>
      <c r="C175" s="2">
        <v>2016</v>
      </c>
      <c r="D175" s="2" t="s">
        <v>680</v>
      </c>
      <c r="E175" s="2" t="s">
        <v>689</v>
      </c>
      <c r="F175" s="2" t="s">
        <v>680</v>
      </c>
      <c r="G175" s="2" t="s">
        <v>689</v>
      </c>
      <c r="H175" s="2" t="s">
        <v>680</v>
      </c>
      <c r="I175" s="2" t="s">
        <v>689</v>
      </c>
      <c r="J175" s="2" t="s">
        <v>680</v>
      </c>
    </row>
    <row r="176" spans="1:10" ht="15" customHeight="1" x14ac:dyDescent="0.25">
      <c r="A176" s="2" t="s">
        <v>284</v>
      </c>
      <c r="B176" s="2" t="s">
        <v>285</v>
      </c>
      <c r="C176" s="2">
        <v>2016</v>
      </c>
      <c r="D176" s="2" t="s">
        <v>681</v>
      </c>
      <c r="E176" s="2" t="s">
        <v>681</v>
      </c>
      <c r="F176" s="2" t="s">
        <v>681</v>
      </c>
      <c r="G176" s="2" t="s">
        <v>681</v>
      </c>
      <c r="H176" s="2" t="s">
        <v>681</v>
      </c>
      <c r="I176" s="2" t="s">
        <v>681</v>
      </c>
      <c r="J176" s="2" t="s">
        <v>681</v>
      </c>
    </row>
    <row r="177" spans="1:10" ht="15" customHeight="1" x14ac:dyDescent="0.25">
      <c r="A177" s="2" t="s">
        <v>286</v>
      </c>
      <c r="B177" s="2" t="s">
        <v>287</v>
      </c>
      <c r="C177" s="2">
        <v>2016</v>
      </c>
      <c r="D177" s="2" t="s">
        <v>680</v>
      </c>
      <c r="E177" s="2" t="s">
        <v>681</v>
      </c>
      <c r="F177" s="2" t="s">
        <v>680</v>
      </c>
      <c r="G177" s="2" t="s">
        <v>681</v>
      </c>
      <c r="H177" s="2" t="s">
        <v>680</v>
      </c>
      <c r="I177" s="2" t="s">
        <v>681</v>
      </c>
      <c r="J177" s="2" t="s">
        <v>680</v>
      </c>
    </row>
    <row r="178" spans="1:10" ht="15" customHeight="1" x14ac:dyDescent="0.25">
      <c r="A178" s="2" t="s">
        <v>286</v>
      </c>
      <c r="B178" s="2" t="s">
        <v>288</v>
      </c>
      <c r="C178" s="2">
        <v>2016</v>
      </c>
      <c r="D178" s="2" t="s">
        <v>680</v>
      </c>
      <c r="E178" s="2" t="s">
        <v>681</v>
      </c>
      <c r="F178" s="2" t="s">
        <v>680</v>
      </c>
      <c r="G178" s="2" t="s">
        <v>681</v>
      </c>
      <c r="H178" s="2" t="s">
        <v>680</v>
      </c>
      <c r="I178" s="2" t="s">
        <v>681</v>
      </c>
      <c r="J178" s="2" t="s">
        <v>680</v>
      </c>
    </row>
    <row r="179" spans="1:10" ht="15" customHeight="1" x14ac:dyDescent="0.25">
      <c r="A179" s="2" t="s">
        <v>286</v>
      </c>
      <c r="B179" s="2" t="s">
        <v>289</v>
      </c>
      <c r="C179" s="2">
        <v>2016</v>
      </c>
      <c r="D179" s="2" t="s">
        <v>680</v>
      </c>
      <c r="E179" s="2" t="s">
        <v>681</v>
      </c>
      <c r="F179" s="2" t="s">
        <v>680</v>
      </c>
      <c r="G179" s="2" t="s">
        <v>681</v>
      </c>
      <c r="H179" s="2" t="s">
        <v>680</v>
      </c>
      <c r="I179" s="2" t="s">
        <v>681</v>
      </c>
      <c r="J179" s="2" t="s">
        <v>680</v>
      </c>
    </row>
    <row r="180" spans="1:10" ht="15" customHeight="1" x14ac:dyDescent="0.25">
      <c r="A180" s="2" t="s">
        <v>286</v>
      </c>
      <c r="B180" s="2" t="s">
        <v>290</v>
      </c>
      <c r="C180" s="2">
        <v>2016</v>
      </c>
      <c r="D180" s="2" t="s">
        <v>680</v>
      </c>
      <c r="E180" s="2" t="s">
        <v>681</v>
      </c>
      <c r="F180" s="2" t="s">
        <v>680</v>
      </c>
      <c r="G180" s="2" t="s">
        <v>681</v>
      </c>
      <c r="H180" s="2" t="s">
        <v>680</v>
      </c>
      <c r="I180" s="2" t="s">
        <v>681</v>
      </c>
      <c r="J180" s="2" t="s">
        <v>680</v>
      </c>
    </row>
    <row r="181" spans="1:10" ht="15" customHeight="1" x14ac:dyDescent="0.25">
      <c r="A181" s="2" t="s">
        <v>291</v>
      </c>
      <c r="B181" s="2" t="s">
        <v>292</v>
      </c>
      <c r="C181" s="2">
        <v>2016</v>
      </c>
      <c r="D181" s="2" t="s">
        <v>680</v>
      </c>
      <c r="E181" s="2" t="s">
        <v>681</v>
      </c>
      <c r="F181" s="2" t="s">
        <v>680</v>
      </c>
      <c r="G181" s="2" t="s">
        <v>681</v>
      </c>
      <c r="H181" s="2" t="s">
        <v>680</v>
      </c>
      <c r="I181" s="2" t="s">
        <v>681</v>
      </c>
      <c r="J181" s="2" t="s">
        <v>680</v>
      </c>
    </row>
    <row r="182" spans="1:10" ht="15" customHeight="1" x14ac:dyDescent="0.25">
      <c r="A182" s="2" t="s">
        <v>291</v>
      </c>
      <c r="B182" s="2" t="s">
        <v>293</v>
      </c>
      <c r="C182" s="2">
        <v>2016</v>
      </c>
      <c r="D182" s="2">
        <v>148.471</v>
      </c>
      <c r="E182" s="2" t="s">
        <v>714</v>
      </c>
      <c r="F182" s="2">
        <v>102.673</v>
      </c>
      <c r="G182" s="2" t="s">
        <v>715</v>
      </c>
      <c r="H182" s="2">
        <v>45.798000000000002</v>
      </c>
      <c r="I182" s="2" t="s">
        <v>680</v>
      </c>
      <c r="J182" s="2" t="s">
        <v>680</v>
      </c>
    </row>
    <row r="183" spans="1:10" ht="15" customHeight="1" x14ac:dyDescent="0.25">
      <c r="A183" s="2" t="s">
        <v>294</v>
      </c>
      <c r="B183" s="2" t="s">
        <v>295</v>
      </c>
      <c r="C183" s="2">
        <v>2016</v>
      </c>
      <c r="D183" s="2">
        <v>51.726999999999997</v>
      </c>
      <c r="E183" s="2" t="s">
        <v>716</v>
      </c>
      <c r="F183" s="2">
        <v>27.164000000000001</v>
      </c>
      <c r="G183" s="2" t="s">
        <v>717</v>
      </c>
      <c r="H183" s="2">
        <v>24.562999999999999</v>
      </c>
      <c r="I183" s="2" t="s">
        <v>689</v>
      </c>
      <c r="J183" s="2" t="s">
        <v>680</v>
      </c>
    </row>
    <row r="184" spans="1:10" ht="15" customHeight="1" x14ac:dyDescent="0.25">
      <c r="A184" s="2" t="s">
        <v>296</v>
      </c>
      <c r="B184" s="2" t="s">
        <v>297</v>
      </c>
      <c r="C184" s="2">
        <v>2016</v>
      </c>
      <c r="D184" s="2" t="s">
        <v>680</v>
      </c>
      <c r="E184" s="2" t="s">
        <v>681</v>
      </c>
      <c r="F184" s="2" t="s">
        <v>680</v>
      </c>
      <c r="G184" s="2" t="s">
        <v>681</v>
      </c>
      <c r="H184" s="2" t="s">
        <v>680</v>
      </c>
      <c r="I184" s="2" t="s">
        <v>681</v>
      </c>
      <c r="J184" s="2" t="s">
        <v>680</v>
      </c>
    </row>
    <row r="185" spans="1:10" ht="15" customHeight="1" x14ac:dyDescent="0.25">
      <c r="A185" s="2" t="s">
        <v>296</v>
      </c>
      <c r="B185" s="2" t="s">
        <v>298</v>
      </c>
      <c r="C185" s="2">
        <v>2016</v>
      </c>
      <c r="D185" s="2" t="s">
        <v>680</v>
      </c>
      <c r="E185" s="2" t="s">
        <v>681</v>
      </c>
      <c r="F185" s="2" t="s">
        <v>680</v>
      </c>
      <c r="G185" s="2" t="s">
        <v>681</v>
      </c>
      <c r="H185" s="2" t="s">
        <v>680</v>
      </c>
      <c r="I185" s="2" t="s">
        <v>681</v>
      </c>
      <c r="J185" s="2" t="s">
        <v>680</v>
      </c>
    </row>
    <row r="186" spans="1:10" ht="15" customHeight="1" x14ac:dyDescent="0.25">
      <c r="A186" s="2" t="s">
        <v>296</v>
      </c>
      <c r="B186" s="2" t="s">
        <v>299</v>
      </c>
      <c r="C186" s="2">
        <v>2016</v>
      </c>
      <c r="D186" s="2" t="s">
        <v>680</v>
      </c>
      <c r="E186" s="2" t="s">
        <v>681</v>
      </c>
      <c r="F186" s="2" t="s">
        <v>680</v>
      </c>
      <c r="G186" s="2" t="s">
        <v>681</v>
      </c>
      <c r="H186" s="2" t="s">
        <v>680</v>
      </c>
      <c r="I186" s="2" t="s">
        <v>681</v>
      </c>
      <c r="J186" s="2" t="s">
        <v>680</v>
      </c>
    </row>
    <row r="187" spans="1:10" ht="15" customHeight="1" x14ac:dyDescent="0.25">
      <c r="A187" s="2" t="s">
        <v>296</v>
      </c>
      <c r="B187" s="2" t="s">
        <v>300</v>
      </c>
      <c r="C187" s="2">
        <v>2016</v>
      </c>
      <c r="D187" s="2" t="s">
        <v>680</v>
      </c>
      <c r="E187" s="2" t="s">
        <v>681</v>
      </c>
      <c r="F187" s="2" t="s">
        <v>680</v>
      </c>
      <c r="G187" s="2" t="s">
        <v>681</v>
      </c>
      <c r="H187" s="2" t="s">
        <v>680</v>
      </c>
      <c r="I187" s="2" t="s">
        <v>681</v>
      </c>
      <c r="J187" s="2" t="s">
        <v>680</v>
      </c>
    </row>
    <row r="188" spans="1:10" ht="15" customHeight="1" x14ac:dyDescent="0.25">
      <c r="A188" s="2" t="s">
        <v>296</v>
      </c>
      <c r="B188" s="2" t="s">
        <v>301</v>
      </c>
      <c r="C188" s="2">
        <v>2016</v>
      </c>
      <c r="D188" s="2" t="s">
        <v>680</v>
      </c>
      <c r="E188" s="2" t="s">
        <v>681</v>
      </c>
      <c r="F188" s="2" t="s">
        <v>680</v>
      </c>
      <c r="G188" s="2" t="s">
        <v>681</v>
      </c>
      <c r="H188" s="2" t="s">
        <v>680</v>
      </c>
      <c r="I188" s="2" t="s">
        <v>681</v>
      </c>
      <c r="J188" s="2" t="s">
        <v>680</v>
      </c>
    </row>
    <row r="189" spans="1:10" ht="15" customHeight="1" x14ac:dyDescent="0.25">
      <c r="A189" s="2" t="s">
        <v>296</v>
      </c>
      <c r="B189" s="2" t="s">
        <v>302</v>
      </c>
      <c r="C189" s="2">
        <v>2016</v>
      </c>
      <c r="D189" s="2" t="s">
        <v>680</v>
      </c>
      <c r="E189" s="2" t="s">
        <v>681</v>
      </c>
      <c r="F189" s="2" t="s">
        <v>680</v>
      </c>
      <c r="G189" s="2" t="s">
        <v>681</v>
      </c>
      <c r="H189" s="2" t="s">
        <v>680</v>
      </c>
      <c r="I189" s="2" t="s">
        <v>681</v>
      </c>
      <c r="J189" s="2" t="s">
        <v>680</v>
      </c>
    </row>
    <row r="190" spans="1:10" ht="15" customHeight="1" x14ac:dyDescent="0.25">
      <c r="A190" s="2" t="s">
        <v>296</v>
      </c>
      <c r="B190" s="2" t="s">
        <v>303</v>
      </c>
      <c r="C190" s="2">
        <v>2016</v>
      </c>
      <c r="D190" s="2" t="s">
        <v>680</v>
      </c>
      <c r="E190" s="2" t="s">
        <v>681</v>
      </c>
      <c r="F190" s="2" t="s">
        <v>680</v>
      </c>
      <c r="G190" s="2" t="s">
        <v>681</v>
      </c>
      <c r="H190" s="2" t="s">
        <v>680</v>
      </c>
      <c r="I190" s="2" t="s">
        <v>681</v>
      </c>
      <c r="J190" s="2" t="s">
        <v>680</v>
      </c>
    </row>
    <row r="191" spans="1:10" ht="15" customHeight="1" x14ac:dyDescent="0.25">
      <c r="A191" s="2" t="s">
        <v>296</v>
      </c>
      <c r="B191" s="2" t="s">
        <v>304</v>
      </c>
      <c r="C191" s="2">
        <v>2016</v>
      </c>
      <c r="D191" s="2" t="s">
        <v>680</v>
      </c>
      <c r="E191" s="2" t="s">
        <v>681</v>
      </c>
      <c r="F191" s="2" t="s">
        <v>680</v>
      </c>
      <c r="G191" s="2" t="s">
        <v>681</v>
      </c>
      <c r="H191" s="2" t="s">
        <v>680</v>
      </c>
      <c r="I191" s="2" t="s">
        <v>681</v>
      </c>
      <c r="J191" s="2" t="s">
        <v>680</v>
      </c>
    </row>
    <row r="192" spans="1:10" ht="15" customHeight="1" x14ac:dyDescent="0.25">
      <c r="A192" s="2" t="s">
        <v>305</v>
      </c>
      <c r="B192" s="2" t="s">
        <v>306</v>
      </c>
      <c r="C192" s="2">
        <v>2016</v>
      </c>
      <c r="D192" s="2" t="s">
        <v>680</v>
      </c>
      <c r="E192" s="2" t="s">
        <v>681</v>
      </c>
      <c r="F192" s="2" t="s">
        <v>680</v>
      </c>
      <c r="G192" s="2" t="s">
        <v>681</v>
      </c>
      <c r="H192" s="2" t="s">
        <v>680</v>
      </c>
      <c r="I192" s="2" t="s">
        <v>681</v>
      </c>
      <c r="J192" s="2" t="s">
        <v>680</v>
      </c>
    </row>
    <row r="193" spans="1:10" ht="15" customHeight="1" x14ac:dyDescent="0.25">
      <c r="A193" s="2" t="s">
        <v>307</v>
      </c>
      <c r="B193" s="2" t="s">
        <v>308</v>
      </c>
      <c r="C193" s="2">
        <v>2016</v>
      </c>
      <c r="D193" s="2" t="s">
        <v>681</v>
      </c>
      <c r="E193" s="2" t="s">
        <v>681</v>
      </c>
      <c r="F193" s="2" t="s">
        <v>681</v>
      </c>
      <c r="G193" s="2" t="s">
        <v>681</v>
      </c>
      <c r="H193" s="2" t="s">
        <v>681</v>
      </c>
      <c r="I193" s="2" t="s">
        <v>681</v>
      </c>
      <c r="J193" s="2" t="s">
        <v>681</v>
      </c>
    </row>
    <row r="194" spans="1:10" ht="15" customHeight="1" x14ac:dyDescent="0.25">
      <c r="A194" s="2" t="s">
        <v>311</v>
      </c>
      <c r="B194" s="2" t="s">
        <v>10</v>
      </c>
      <c r="C194" s="2">
        <v>2016</v>
      </c>
      <c r="D194" s="2" t="s">
        <v>680</v>
      </c>
      <c r="E194" s="2" t="s">
        <v>681</v>
      </c>
      <c r="F194" s="2" t="s">
        <v>680</v>
      </c>
      <c r="G194" s="2" t="s">
        <v>681</v>
      </c>
      <c r="H194" s="2" t="s">
        <v>680</v>
      </c>
      <c r="I194" s="2" t="s">
        <v>681</v>
      </c>
      <c r="J194" s="2" t="s">
        <v>680</v>
      </c>
    </row>
    <row r="195" spans="1:10" ht="15" customHeight="1" x14ac:dyDescent="0.25">
      <c r="A195" s="2" t="s">
        <v>311</v>
      </c>
      <c r="B195" s="2" t="s">
        <v>312</v>
      </c>
      <c r="C195" s="2">
        <v>2016</v>
      </c>
      <c r="D195" s="2" t="s">
        <v>680</v>
      </c>
      <c r="E195" s="2" t="s">
        <v>681</v>
      </c>
      <c r="F195" s="2" t="s">
        <v>680</v>
      </c>
      <c r="G195" s="2" t="s">
        <v>681</v>
      </c>
      <c r="H195" s="2" t="s">
        <v>680</v>
      </c>
      <c r="I195" s="2" t="s">
        <v>681</v>
      </c>
      <c r="J195" s="2" t="s">
        <v>680</v>
      </c>
    </row>
    <row r="196" spans="1:10" ht="15" customHeight="1" x14ac:dyDescent="0.25">
      <c r="A196" s="2" t="s">
        <v>311</v>
      </c>
      <c r="B196" s="2" t="s">
        <v>313</v>
      </c>
      <c r="C196" s="2">
        <v>2016</v>
      </c>
      <c r="D196" s="2" t="s">
        <v>680</v>
      </c>
      <c r="E196" s="2" t="s">
        <v>681</v>
      </c>
      <c r="F196" s="2" t="s">
        <v>680</v>
      </c>
      <c r="G196" s="2" t="s">
        <v>681</v>
      </c>
      <c r="H196" s="2" t="s">
        <v>680</v>
      </c>
      <c r="I196" s="2" t="s">
        <v>681</v>
      </c>
      <c r="J196" s="2" t="s">
        <v>680</v>
      </c>
    </row>
    <row r="197" spans="1:10" ht="15" customHeight="1" x14ac:dyDescent="0.25">
      <c r="A197" s="2" t="s">
        <v>311</v>
      </c>
      <c r="B197" s="2" t="s">
        <v>314</v>
      </c>
      <c r="C197" s="2">
        <v>2016</v>
      </c>
      <c r="D197" s="2" t="s">
        <v>680</v>
      </c>
      <c r="E197" s="2" t="s">
        <v>681</v>
      </c>
      <c r="F197" s="2" t="s">
        <v>680</v>
      </c>
      <c r="G197" s="2" t="s">
        <v>681</v>
      </c>
      <c r="H197" s="2" t="s">
        <v>680</v>
      </c>
      <c r="I197" s="2" t="s">
        <v>681</v>
      </c>
      <c r="J197" s="2" t="s">
        <v>680</v>
      </c>
    </row>
    <row r="198" spans="1:10" ht="15" customHeight="1" x14ac:dyDescent="0.25">
      <c r="A198" s="2" t="s">
        <v>315</v>
      </c>
      <c r="B198" s="2" t="s">
        <v>316</v>
      </c>
      <c r="C198" s="2">
        <v>2016</v>
      </c>
      <c r="D198" s="2" t="s">
        <v>681</v>
      </c>
      <c r="E198" s="2" t="s">
        <v>681</v>
      </c>
      <c r="F198" s="2" t="s">
        <v>681</v>
      </c>
      <c r="G198" s="2" t="s">
        <v>681</v>
      </c>
      <c r="H198" s="2" t="s">
        <v>681</v>
      </c>
      <c r="I198" s="2" t="s">
        <v>681</v>
      </c>
      <c r="J198" s="2" t="s">
        <v>681</v>
      </c>
    </row>
    <row r="199" spans="1:10" ht="15" customHeight="1" x14ac:dyDescent="0.25">
      <c r="A199" s="2" t="s">
        <v>318</v>
      </c>
      <c r="B199" s="2" t="s">
        <v>319</v>
      </c>
      <c r="C199" s="2">
        <v>2016</v>
      </c>
      <c r="D199" s="2">
        <v>54.94</v>
      </c>
      <c r="E199" s="2" t="s">
        <v>718</v>
      </c>
      <c r="F199" s="2">
        <v>54.94</v>
      </c>
      <c r="G199" s="2" t="s">
        <v>681</v>
      </c>
      <c r="H199" s="2" t="s">
        <v>680</v>
      </c>
      <c r="I199" s="2" t="s">
        <v>681</v>
      </c>
      <c r="J199" s="2" t="s">
        <v>680</v>
      </c>
    </row>
    <row r="200" spans="1:10" ht="15" customHeight="1" x14ac:dyDescent="0.25">
      <c r="A200" s="2" t="s">
        <v>320</v>
      </c>
      <c r="B200" s="2" t="s">
        <v>321</v>
      </c>
      <c r="C200" s="2">
        <v>2016</v>
      </c>
      <c r="D200" s="2">
        <v>9.6519999999999992</v>
      </c>
      <c r="E200" s="2" t="s">
        <v>719</v>
      </c>
      <c r="F200" s="2">
        <v>9.6519999999999992</v>
      </c>
      <c r="G200" s="2" t="s">
        <v>681</v>
      </c>
      <c r="H200" s="2" t="s">
        <v>680</v>
      </c>
      <c r="I200" s="2" t="s">
        <v>681</v>
      </c>
      <c r="J200" s="2" t="s">
        <v>680</v>
      </c>
    </row>
    <row r="201" spans="1:10" ht="15" customHeight="1" x14ac:dyDescent="0.25">
      <c r="A201" s="2" t="s">
        <v>322</v>
      </c>
      <c r="B201" s="2" t="s">
        <v>323</v>
      </c>
      <c r="C201" s="2">
        <v>2016</v>
      </c>
      <c r="D201" s="2" t="s">
        <v>680</v>
      </c>
      <c r="E201" s="2" t="s">
        <v>681</v>
      </c>
      <c r="F201" s="2" t="s">
        <v>680</v>
      </c>
      <c r="G201" s="2" t="s">
        <v>681</v>
      </c>
      <c r="H201" s="2" t="s">
        <v>680</v>
      </c>
      <c r="I201" s="2" t="s">
        <v>681</v>
      </c>
      <c r="J201" s="2" t="s">
        <v>680</v>
      </c>
    </row>
    <row r="202" spans="1:10" ht="15" customHeight="1" x14ac:dyDescent="0.25">
      <c r="A202" s="2" t="s">
        <v>324</v>
      </c>
      <c r="B202" s="2" t="s">
        <v>325</v>
      </c>
      <c r="C202" s="2">
        <v>2016</v>
      </c>
      <c r="D202" s="2">
        <v>17.5</v>
      </c>
      <c r="E202" s="2" t="s">
        <v>720</v>
      </c>
      <c r="F202" s="2">
        <v>17.5</v>
      </c>
      <c r="G202" s="2" t="s">
        <v>689</v>
      </c>
      <c r="H202" s="2" t="s">
        <v>680</v>
      </c>
      <c r="I202" s="2" t="s">
        <v>689</v>
      </c>
      <c r="J202" s="2" t="s">
        <v>680</v>
      </c>
    </row>
    <row r="203" spans="1:10" ht="15" customHeight="1" x14ac:dyDescent="0.25">
      <c r="A203" s="2" t="s">
        <v>324</v>
      </c>
      <c r="B203" s="2" t="s">
        <v>326</v>
      </c>
      <c r="C203" s="2">
        <v>2016</v>
      </c>
      <c r="D203" s="2">
        <v>77.7</v>
      </c>
      <c r="E203" s="2" t="s">
        <v>720</v>
      </c>
      <c r="F203" s="2">
        <v>77.7</v>
      </c>
      <c r="G203" s="2" t="s">
        <v>689</v>
      </c>
      <c r="H203" s="2" t="s">
        <v>680</v>
      </c>
      <c r="I203" s="2" t="s">
        <v>689</v>
      </c>
      <c r="J203" s="2" t="s">
        <v>680</v>
      </c>
    </row>
    <row r="204" spans="1:10" ht="15" customHeight="1" x14ac:dyDescent="0.25">
      <c r="A204" s="2" t="s">
        <v>324</v>
      </c>
      <c r="B204" s="2" t="s">
        <v>327</v>
      </c>
      <c r="C204" s="2">
        <v>2016</v>
      </c>
      <c r="D204" s="2" t="s">
        <v>680</v>
      </c>
      <c r="E204" s="2" t="s">
        <v>681</v>
      </c>
      <c r="F204" s="2" t="s">
        <v>680</v>
      </c>
      <c r="G204" s="2" t="s">
        <v>681</v>
      </c>
      <c r="H204" s="2" t="s">
        <v>680</v>
      </c>
      <c r="I204" s="2" t="s">
        <v>681</v>
      </c>
      <c r="J204" s="2" t="s">
        <v>680</v>
      </c>
    </row>
    <row r="205" spans="1:10" ht="15" customHeight="1" x14ac:dyDescent="0.25">
      <c r="A205" s="2" t="s">
        <v>324</v>
      </c>
      <c r="B205" s="2" t="s">
        <v>328</v>
      </c>
      <c r="C205" s="2">
        <v>2016</v>
      </c>
      <c r="D205" s="2">
        <v>4.29</v>
      </c>
      <c r="E205" s="2" t="s">
        <v>720</v>
      </c>
      <c r="F205" s="2">
        <v>4.29</v>
      </c>
      <c r="G205" s="2" t="s">
        <v>689</v>
      </c>
      <c r="H205" s="2" t="s">
        <v>680</v>
      </c>
      <c r="I205" s="2" t="s">
        <v>689</v>
      </c>
      <c r="J205" s="2" t="s">
        <v>680</v>
      </c>
    </row>
    <row r="206" spans="1:10" ht="15" customHeight="1" x14ac:dyDescent="0.25">
      <c r="A206" s="2" t="s">
        <v>329</v>
      </c>
      <c r="B206" s="2" t="s">
        <v>330</v>
      </c>
      <c r="C206" s="2">
        <v>2016</v>
      </c>
      <c r="D206" s="2" t="s">
        <v>680</v>
      </c>
      <c r="E206" s="2" t="s">
        <v>680</v>
      </c>
      <c r="F206" s="2" t="s">
        <v>680</v>
      </c>
      <c r="G206" s="2" t="s">
        <v>680</v>
      </c>
      <c r="H206" s="2" t="s">
        <v>680</v>
      </c>
      <c r="I206" s="2" t="s">
        <v>680</v>
      </c>
      <c r="J206" s="2" t="s">
        <v>680</v>
      </c>
    </row>
    <row r="207" spans="1:10" ht="15" customHeight="1" x14ac:dyDescent="0.25">
      <c r="A207" s="2" t="s">
        <v>331</v>
      </c>
      <c r="B207" s="2" t="s">
        <v>332</v>
      </c>
      <c r="C207" s="2">
        <v>2016</v>
      </c>
      <c r="D207" s="2" t="s">
        <v>680</v>
      </c>
      <c r="E207" s="2" t="s">
        <v>681</v>
      </c>
      <c r="F207" s="2" t="s">
        <v>680</v>
      </c>
      <c r="G207" s="2" t="s">
        <v>681</v>
      </c>
      <c r="H207" s="2" t="s">
        <v>680</v>
      </c>
      <c r="I207" s="2" t="s">
        <v>681</v>
      </c>
      <c r="J207" s="2" t="s">
        <v>680</v>
      </c>
    </row>
    <row r="208" spans="1:10" ht="15" customHeight="1" x14ac:dyDescent="0.25">
      <c r="A208" s="2" t="s">
        <v>331</v>
      </c>
      <c r="B208" s="2" t="s">
        <v>333</v>
      </c>
      <c r="C208" s="2">
        <v>2016</v>
      </c>
      <c r="D208" s="2" t="s">
        <v>680</v>
      </c>
      <c r="E208" s="2" t="s">
        <v>681</v>
      </c>
      <c r="F208" s="2" t="s">
        <v>680</v>
      </c>
      <c r="G208" s="2" t="s">
        <v>681</v>
      </c>
      <c r="H208" s="2" t="s">
        <v>680</v>
      </c>
      <c r="I208" s="2" t="s">
        <v>681</v>
      </c>
      <c r="J208" s="2" t="s">
        <v>680</v>
      </c>
    </row>
    <row r="209" spans="1:10" ht="15" customHeight="1" x14ac:dyDescent="0.25">
      <c r="A209" s="2" t="s">
        <v>331</v>
      </c>
      <c r="B209" s="2" t="s">
        <v>334</v>
      </c>
      <c r="C209" s="2">
        <v>2016</v>
      </c>
      <c r="D209" s="2" t="s">
        <v>680</v>
      </c>
      <c r="E209" s="2" t="s">
        <v>681</v>
      </c>
      <c r="F209" s="2" t="s">
        <v>680</v>
      </c>
      <c r="G209" s="2" t="s">
        <v>681</v>
      </c>
      <c r="H209" s="2" t="s">
        <v>680</v>
      </c>
      <c r="I209" s="2" t="s">
        <v>681</v>
      </c>
      <c r="J209" s="2" t="s">
        <v>680</v>
      </c>
    </row>
    <row r="210" spans="1:10" ht="15" customHeight="1" x14ac:dyDescent="0.25">
      <c r="A210" s="2" t="s">
        <v>335</v>
      </c>
      <c r="B210" s="2" t="s">
        <v>336</v>
      </c>
      <c r="C210" s="2">
        <v>2016</v>
      </c>
      <c r="D210" s="2">
        <v>59.1</v>
      </c>
      <c r="E210" s="2" t="s">
        <v>721</v>
      </c>
      <c r="F210" s="2">
        <v>59.1</v>
      </c>
      <c r="G210" s="2" t="s">
        <v>681</v>
      </c>
      <c r="H210" s="2" t="s">
        <v>680</v>
      </c>
      <c r="I210" s="2" t="s">
        <v>681</v>
      </c>
      <c r="J210" s="2" t="s">
        <v>680</v>
      </c>
    </row>
    <row r="211" spans="1:10" ht="15" customHeight="1" x14ac:dyDescent="0.25">
      <c r="A211" s="2" t="s">
        <v>335</v>
      </c>
      <c r="B211" s="2" t="s">
        <v>337</v>
      </c>
      <c r="C211" s="2">
        <v>2016</v>
      </c>
      <c r="D211" s="2" t="s">
        <v>680</v>
      </c>
      <c r="E211" s="2" t="s">
        <v>681</v>
      </c>
      <c r="F211" s="2" t="s">
        <v>680</v>
      </c>
      <c r="G211" s="2" t="s">
        <v>681</v>
      </c>
      <c r="H211" s="2" t="s">
        <v>680</v>
      </c>
      <c r="I211" s="2" t="s">
        <v>681</v>
      </c>
      <c r="J211" s="2" t="s">
        <v>680</v>
      </c>
    </row>
    <row r="212" spans="1:10" ht="15" customHeight="1" x14ac:dyDescent="0.25">
      <c r="A212" s="2" t="s">
        <v>335</v>
      </c>
      <c r="B212" s="2" t="s">
        <v>338</v>
      </c>
      <c r="C212" s="2">
        <v>2016</v>
      </c>
      <c r="D212" s="2" t="s">
        <v>680</v>
      </c>
      <c r="E212" s="2" t="s">
        <v>681</v>
      </c>
      <c r="F212" s="2" t="s">
        <v>680</v>
      </c>
      <c r="G212" s="2" t="s">
        <v>681</v>
      </c>
      <c r="H212" s="2" t="s">
        <v>680</v>
      </c>
      <c r="I212" s="2" t="s">
        <v>681</v>
      </c>
      <c r="J212" s="2" t="s">
        <v>680</v>
      </c>
    </row>
    <row r="213" spans="1:10" ht="15" customHeight="1" x14ac:dyDescent="0.25">
      <c r="A213" s="2" t="s">
        <v>341</v>
      </c>
      <c r="B213" s="2" t="s">
        <v>342</v>
      </c>
      <c r="C213" s="2">
        <v>2016</v>
      </c>
      <c r="D213" s="2" t="s">
        <v>681</v>
      </c>
      <c r="E213" s="2" t="s">
        <v>681</v>
      </c>
      <c r="F213" s="2" t="s">
        <v>681</v>
      </c>
      <c r="G213" s="2" t="s">
        <v>681</v>
      </c>
      <c r="H213" s="2" t="s">
        <v>681</v>
      </c>
      <c r="I213" s="2" t="s">
        <v>681</v>
      </c>
      <c r="J213" s="2" t="s">
        <v>681</v>
      </c>
    </row>
    <row r="214" spans="1:10" ht="15" customHeight="1" x14ac:dyDescent="0.25">
      <c r="A214" s="2" t="s">
        <v>343</v>
      </c>
      <c r="B214" s="2" t="s">
        <v>344</v>
      </c>
      <c r="C214" s="2">
        <v>2016</v>
      </c>
      <c r="D214" s="2" t="s">
        <v>680</v>
      </c>
      <c r="E214" s="2" t="s">
        <v>680</v>
      </c>
      <c r="F214" s="2" t="s">
        <v>680</v>
      </c>
      <c r="G214" s="2" t="s">
        <v>680</v>
      </c>
      <c r="H214" s="2" t="s">
        <v>680</v>
      </c>
      <c r="I214" s="2" t="s">
        <v>680</v>
      </c>
      <c r="J214" s="2" t="s">
        <v>680</v>
      </c>
    </row>
    <row r="215" spans="1:10" ht="15" customHeight="1" x14ac:dyDescent="0.25">
      <c r="A215" s="2" t="s">
        <v>343</v>
      </c>
      <c r="B215" s="2" t="s">
        <v>345</v>
      </c>
      <c r="C215" s="2">
        <v>2016</v>
      </c>
      <c r="D215" s="2" t="s">
        <v>680</v>
      </c>
      <c r="E215" s="2" t="s">
        <v>680</v>
      </c>
      <c r="F215" s="2" t="s">
        <v>680</v>
      </c>
      <c r="G215" s="2" t="s">
        <v>680</v>
      </c>
      <c r="H215" s="2" t="s">
        <v>680</v>
      </c>
      <c r="I215" s="2" t="s">
        <v>680</v>
      </c>
      <c r="J215" s="2" t="s">
        <v>680</v>
      </c>
    </row>
    <row r="216" spans="1:10" ht="15" customHeight="1" x14ac:dyDescent="0.25">
      <c r="A216" s="2" t="s">
        <v>343</v>
      </c>
      <c r="B216" s="2" t="s">
        <v>346</v>
      </c>
      <c r="C216" s="2">
        <v>2016</v>
      </c>
      <c r="D216" s="2" t="s">
        <v>680</v>
      </c>
      <c r="E216" s="2" t="s">
        <v>680</v>
      </c>
      <c r="F216" s="2" t="s">
        <v>680</v>
      </c>
      <c r="G216" s="2" t="s">
        <v>680</v>
      </c>
      <c r="H216" s="2" t="s">
        <v>680</v>
      </c>
      <c r="I216" s="2" t="s">
        <v>680</v>
      </c>
      <c r="J216" s="2" t="s">
        <v>680</v>
      </c>
    </row>
    <row r="217" spans="1:10" ht="15" customHeight="1" x14ac:dyDescent="0.25">
      <c r="A217" s="2" t="s">
        <v>349</v>
      </c>
      <c r="B217" s="2" t="s">
        <v>350</v>
      </c>
      <c r="C217" s="2">
        <v>2016</v>
      </c>
      <c r="D217" s="2" t="s">
        <v>680</v>
      </c>
      <c r="E217" s="2" t="s">
        <v>681</v>
      </c>
      <c r="F217" s="2" t="s">
        <v>680</v>
      </c>
      <c r="G217" s="2" t="s">
        <v>681</v>
      </c>
      <c r="H217" s="2" t="s">
        <v>680</v>
      </c>
      <c r="I217" s="2" t="s">
        <v>681</v>
      </c>
      <c r="J217" s="2" t="s">
        <v>680</v>
      </c>
    </row>
    <row r="218" spans="1:10" ht="15" customHeight="1" x14ac:dyDescent="0.25">
      <c r="A218" s="2" t="s">
        <v>351</v>
      </c>
      <c r="B218" s="2" t="s">
        <v>352</v>
      </c>
      <c r="C218" s="2">
        <v>2016</v>
      </c>
      <c r="D218" s="2" t="s">
        <v>680</v>
      </c>
      <c r="E218" s="2" t="s">
        <v>689</v>
      </c>
      <c r="F218" s="2" t="s">
        <v>680</v>
      </c>
      <c r="G218" s="2" t="s">
        <v>689</v>
      </c>
      <c r="H218" s="2" t="s">
        <v>680</v>
      </c>
      <c r="I218" s="2" t="s">
        <v>689</v>
      </c>
      <c r="J218" s="2" t="s">
        <v>680</v>
      </c>
    </row>
    <row r="219" spans="1:10" ht="15" customHeight="1" x14ac:dyDescent="0.25">
      <c r="A219" s="2" t="s">
        <v>353</v>
      </c>
      <c r="B219" s="2" t="s">
        <v>354</v>
      </c>
      <c r="C219" s="2">
        <v>2016</v>
      </c>
      <c r="D219" s="2" t="s">
        <v>681</v>
      </c>
      <c r="E219" s="2" t="s">
        <v>681</v>
      </c>
      <c r="F219" s="2" t="s">
        <v>681</v>
      </c>
      <c r="G219" s="2" t="s">
        <v>681</v>
      </c>
      <c r="H219" s="2" t="s">
        <v>681</v>
      </c>
      <c r="I219" s="2" t="s">
        <v>681</v>
      </c>
      <c r="J219" s="2" t="s">
        <v>681</v>
      </c>
    </row>
    <row r="220" spans="1:10" ht="15" customHeight="1" x14ac:dyDescent="0.25">
      <c r="A220" s="2" t="s">
        <v>355</v>
      </c>
      <c r="B220" s="2" t="s">
        <v>356</v>
      </c>
      <c r="C220" s="2">
        <v>2016</v>
      </c>
      <c r="D220" s="2" t="s">
        <v>680</v>
      </c>
      <c r="E220" s="2" t="s">
        <v>681</v>
      </c>
      <c r="F220" s="2" t="s">
        <v>680</v>
      </c>
      <c r="G220" s="2" t="s">
        <v>681</v>
      </c>
      <c r="H220" s="2" t="s">
        <v>680</v>
      </c>
      <c r="I220" s="2" t="s">
        <v>681</v>
      </c>
      <c r="J220" s="2" t="s">
        <v>680</v>
      </c>
    </row>
    <row r="221" spans="1:10" ht="15" customHeight="1" x14ac:dyDescent="0.25">
      <c r="A221" s="2" t="s">
        <v>355</v>
      </c>
      <c r="B221" s="2" t="s">
        <v>357</v>
      </c>
      <c r="C221" s="2">
        <v>2016</v>
      </c>
      <c r="D221" s="2" t="s">
        <v>680</v>
      </c>
      <c r="E221" s="2" t="s">
        <v>681</v>
      </c>
      <c r="F221" s="2" t="s">
        <v>680</v>
      </c>
      <c r="G221" s="2" t="s">
        <v>681</v>
      </c>
      <c r="H221" s="2" t="s">
        <v>680</v>
      </c>
      <c r="I221" s="2" t="s">
        <v>681</v>
      </c>
      <c r="J221" s="2" t="s">
        <v>680</v>
      </c>
    </row>
    <row r="222" spans="1:10" ht="15" customHeight="1" x14ac:dyDescent="0.25">
      <c r="A222" s="2" t="s">
        <v>355</v>
      </c>
      <c r="B222" s="2" t="s">
        <v>358</v>
      </c>
      <c r="C222" s="2">
        <v>2016</v>
      </c>
      <c r="D222" s="2" t="s">
        <v>680</v>
      </c>
      <c r="E222" s="2" t="s">
        <v>681</v>
      </c>
      <c r="F222" s="2" t="s">
        <v>680</v>
      </c>
      <c r="G222" s="2" t="s">
        <v>681</v>
      </c>
      <c r="H222" s="2" t="s">
        <v>680</v>
      </c>
      <c r="I222" s="2" t="s">
        <v>681</v>
      </c>
      <c r="J222" s="2" t="s">
        <v>680</v>
      </c>
    </row>
    <row r="223" spans="1:10" ht="15" customHeight="1" x14ac:dyDescent="0.25">
      <c r="A223" s="2" t="s">
        <v>355</v>
      </c>
      <c r="B223" s="2" t="s">
        <v>359</v>
      </c>
      <c r="C223" s="2">
        <v>2016</v>
      </c>
      <c r="D223" s="2" t="s">
        <v>680</v>
      </c>
      <c r="E223" s="2" t="s">
        <v>680</v>
      </c>
      <c r="F223" s="2" t="s">
        <v>680</v>
      </c>
      <c r="G223" s="2" t="s">
        <v>680</v>
      </c>
      <c r="H223" s="2" t="s">
        <v>680</v>
      </c>
      <c r="I223" s="2" t="s">
        <v>680</v>
      </c>
      <c r="J223" s="2" t="s">
        <v>680</v>
      </c>
    </row>
    <row r="224" spans="1:10" ht="15" customHeight="1" x14ac:dyDescent="0.25">
      <c r="A224" s="2" t="s">
        <v>360</v>
      </c>
      <c r="B224" s="2" t="s">
        <v>361</v>
      </c>
      <c r="C224" s="2">
        <v>2016</v>
      </c>
      <c r="D224" s="2" t="s">
        <v>680</v>
      </c>
      <c r="E224" s="2" t="s">
        <v>681</v>
      </c>
      <c r="F224" s="2" t="s">
        <v>680</v>
      </c>
      <c r="G224" s="2" t="s">
        <v>681</v>
      </c>
      <c r="H224" s="2" t="s">
        <v>680</v>
      </c>
      <c r="I224" s="2" t="s">
        <v>681</v>
      </c>
      <c r="J224" s="2" t="s">
        <v>680</v>
      </c>
    </row>
    <row r="225" spans="1:10" ht="15" customHeight="1" x14ac:dyDescent="0.25">
      <c r="A225" s="2" t="s">
        <v>360</v>
      </c>
      <c r="B225" s="2" t="s">
        <v>362</v>
      </c>
      <c r="C225" s="2">
        <v>2016</v>
      </c>
      <c r="D225" s="2" t="s">
        <v>680</v>
      </c>
      <c r="E225" s="2" t="s">
        <v>681</v>
      </c>
      <c r="F225" s="2" t="s">
        <v>680</v>
      </c>
      <c r="G225" s="2" t="s">
        <v>681</v>
      </c>
      <c r="H225" s="2" t="s">
        <v>680</v>
      </c>
      <c r="I225" s="2" t="s">
        <v>681</v>
      </c>
      <c r="J225" s="2" t="s">
        <v>680</v>
      </c>
    </row>
    <row r="226" spans="1:10" ht="15" customHeight="1" x14ac:dyDescent="0.25">
      <c r="A226" s="2" t="s">
        <v>360</v>
      </c>
      <c r="B226" s="2" t="s">
        <v>363</v>
      </c>
      <c r="C226" s="2">
        <v>2016</v>
      </c>
      <c r="D226" s="2" t="s">
        <v>680</v>
      </c>
      <c r="E226" s="2" t="s">
        <v>681</v>
      </c>
      <c r="F226" s="2" t="s">
        <v>680</v>
      </c>
      <c r="G226" s="2" t="s">
        <v>681</v>
      </c>
      <c r="H226" s="2" t="s">
        <v>680</v>
      </c>
      <c r="I226" s="2" t="s">
        <v>681</v>
      </c>
      <c r="J226" s="2" t="s">
        <v>680</v>
      </c>
    </row>
    <row r="227" spans="1:10" ht="15" customHeight="1" x14ac:dyDescent="0.25">
      <c r="A227" s="2" t="s">
        <v>364</v>
      </c>
      <c r="B227" s="2" t="s">
        <v>365</v>
      </c>
      <c r="C227" s="2">
        <v>2016</v>
      </c>
      <c r="D227" s="2" t="s">
        <v>681</v>
      </c>
      <c r="E227" s="2" t="s">
        <v>681</v>
      </c>
      <c r="F227" s="2" t="s">
        <v>681</v>
      </c>
      <c r="G227" s="2" t="s">
        <v>681</v>
      </c>
      <c r="H227" s="2" t="s">
        <v>681</v>
      </c>
      <c r="I227" s="2" t="s">
        <v>681</v>
      </c>
      <c r="J227" s="2" t="s">
        <v>681</v>
      </c>
    </row>
    <row r="228" spans="1:10" ht="15" customHeight="1" x14ac:dyDescent="0.25">
      <c r="A228" s="2" t="s">
        <v>374</v>
      </c>
      <c r="B228" s="2" t="s">
        <v>375</v>
      </c>
      <c r="C228" s="2">
        <v>2016</v>
      </c>
      <c r="D228" s="2" t="s">
        <v>681</v>
      </c>
      <c r="E228" s="2" t="s">
        <v>681</v>
      </c>
      <c r="F228" s="2" t="s">
        <v>681</v>
      </c>
      <c r="G228" s="2" t="s">
        <v>681</v>
      </c>
      <c r="H228" s="2" t="s">
        <v>681</v>
      </c>
      <c r="I228" s="2" t="s">
        <v>681</v>
      </c>
      <c r="J228" s="2" t="s">
        <v>681</v>
      </c>
    </row>
    <row r="229" spans="1:10" ht="15" customHeight="1" x14ac:dyDescent="0.25">
      <c r="A229" s="2" t="s">
        <v>374</v>
      </c>
      <c r="B229" s="2" t="s">
        <v>367</v>
      </c>
      <c r="C229" s="2">
        <v>2016</v>
      </c>
      <c r="D229" s="2" t="s">
        <v>681</v>
      </c>
      <c r="E229" s="2" t="s">
        <v>681</v>
      </c>
      <c r="F229" s="2" t="s">
        <v>681</v>
      </c>
      <c r="G229" s="2" t="s">
        <v>681</v>
      </c>
      <c r="H229" s="2" t="s">
        <v>681</v>
      </c>
      <c r="I229" s="2" t="s">
        <v>681</v>
      </c>
      <c r="J229" s="2" t="s">
        <v>681</v>
      </c>
    </row>
    <row r="230" spans="1:10" ht="15" customHeight="1" x14ac:dyDescent="0.25">
      <c r="A230" s="2" t="s">
        <v>374</v>
      </c>
      <c r="B230" s="2" t="s">
        <v>368</v>
      </c>
      <c r="C230" s="2">
        <v>2016</v>
      </c>
      <c r="D230" s="2" t="s">
        <v>681</v>
      </c>
      <c r="E230" s="2" t="s">
        <v>681</v>
      </c>
      <c r="F230" s="2" t="s">
        <v>681</v>
      </c>
      <c r="G230" s="2" t="s">
        <v>681</v>
      </c>
      <c r="H230" s="2" t="s">
        <v>681</v>
      </c>
      <c r="I230" s="2" t="s">
        <v>681</v>
      </c>
      <c r="J230" s="2" t="s">
        <v>681</v>
      </c>
    </row>
    <row r="231" spans="1:10" ht="15" customHeight="1" x14ac:dyDescent="0.25">
      <c r="A231" s="2" t="s">
        <v>374</v>
      </c>
      <c r="B231" s="2" t="s">
        <v>369</v>
      </c>
      <c r="C231" s="2">
        <v>2016</v>
      </c>
      <c r="D231" s="2" t="s">
        <v>681</v>
      </c>
      <c r="E231" s="2" t="s">
        <v>681</v>
      </c>
      <c r="F231" s="2" t="s">
        <v>681</v>
      </c>
      <c r="G231" s="2" t="s">
        <v>681</v>
      </c>
      <c r="H231" s="2" t="s">
        <v>681</v>
      </c>
      <c r="I231" s="2" t="s">
        <v>681</v>
      </c>
      <c r="J231" s="2" t="s">
        <v>681</v>
      </c>
    </row>
    <row r="232" spans="1:10" ht="15" customHeight="1" x14ac:dyDescent="0.25">
      <c r="A232" s="2" t="s">
        <v>374</v>
      </c>
      <c r="B232" s="2" t="s">
        <v>370</v>
      </c>
      <c r="C232" s="2">
        <v>2016</v>
      </c>
      <c r="D232" s="2" t="s">
        <v>681</v>
      </c>
      <c r="E232" s="2" t="s">
        <v>681</v>
      </c>
      <c r="F232" s="2" t="s">
        <v>681</v>
      </c>
      <c r="G232" s="2" t="s">
        <v>681</v>
      </c>
      <c r="H232" s="2" t="s">
        <v>681</v>
      </c>
      <c r="I232" s="2" t="s">
        <v>681</v>
      </c>
      <c r="J232" s="2" t="s">
        <v>681</v>
      </c>
    </row>
    <row r="233" spans="1:10" ht="15" customHeight="1" x14ac:dyDescent="0.25">
      <c r="A233" s="2" t="s">
        <v>374</v>
      </c>
      <c r="B233" s="2" t="s">
        <v>371</v>
      </c>
      <c r="C233" s="2">
        <v>2016</v>
      </c>
      <c r="D233" s="2" t="s">
        <v>681</v>
      </c>
      <c r="E233" s="2" t="s">
        <v>681</v>
      </c>
      <c r="F233" s="2" t="s">
        <v>681</v>
      </c>
      <c r="G233" s="2" t="s">
        <v>681</v>
      </c>
      <c r="H233" s="2" t="s">
        <v>681</v>
      </c>
      <c r="I233" s="2" t="s">
        <v>681</v>
      </c>
      <c r="J233" s="2" t="s">
        <v>681</v>
      </c>
    </row>
    <row r="234" spans="1:10" ht="15" customHeight="1" x14ac:dyDescent="0.25">
      <c r="A234" s="2" t="s">
        <v>374</v>
      </c>
      <c r="B234" s="2" t="s">
        <v>372</v>
      </c>
      <c r="C234" s="2">
        <v>2016</v>
      </c>
      <c r="D234" s="2" t="s">
        <v>681</v>
      </c>
      <c r="E234" s="2" t="s">
        <v>681</v>
      </c>
      <c r="F234" s="2" t="s">
        <v>681</v>
      </c>
      <c r="G234" s="2" t="s">
        <v>681</v>
      </c>
      <c r="H234" s="2" t="s">
        <v>681</v>
      </c>
      <c r="I234" s="2" t="s">
        <v>681</v>
      </c>
      <c r="J234" s="2" t="s">
        <v>681</v>
      </c>
    </row>
    <row r="235" spans="1:10" ht="15" customHeight="1" x14ac:dyDescent="0.25">
      <c r="A235" s="2" t="s">
        <v>374</v>
      </c>
      <c r="B235" s="2" t="s">
        <v>376</v>
      </c>
      <c r="C235" s="2">
        <v>2016</v>
      </c>
      <c r="D235" s="2" t="s">
        <v>681</v>
      </c>
      <c r="E235" s="2" t="s">
        <v>681</v>
      </c>
      <c r="F235" s="2" t="s">
        <v>681</v>
      </c>
      <c r="G235" s="2" t="s">
        <v>681</v>
      </c>
      <c r="H235" s="2" t="s">
        <v>681</v>
      </c>
      <c r="I235" s="2" t="s">
        <v>681</v>
      </c>
      <c r="J235" s="2" t="s">
        <v>681</v>
      </c>
    </row>
    <row r="236" spans="1:10" ht="15" customHeight="1" x14ac:dyDescent="0.25">
      <c r="A236" s="2" t="s">
        <v>374</v>
      </c>
      <c r="B236" s="2" t="s">
        <v>373</v>
      </c>
      <c r="C236" s="2">
        <v>2016</v>
      </c>
      <c r="D236" s="2" t="s">
        <v>681</v>
      </c>
      <c r="E236" s="2" t="s">
        <v>681</v>
      </c>
      <c r="F236" s="2" t="s">
        <v>681</v>
      </c>
      <c r="G236" s="2" t="s">
        <v>681</v>
      </c>
      <c r="H236" s="2" t="s">
        <v>681</v>
      </c>
      <c r="I236" s="2" t="s">
        <v>681</v>
      </c>
      <c r="J236" s="2" t="s">
        <v>681</v>
      </c>
    </row>
    <row r="237" spans="1:10" ht="15" customHeight="1" x14ac:dyDescent="0.25">
      <c r="A237" s="2" t="s">
        <v>377</v>
      </c>
      <c r="B237" s="2" t="s">
        <v>378</v>
      </c>
      <c r="C237" s="2">
        <v>2016</v>
      </c>
      <c r="D237" s="2" t="s">
        <v>681</v>
      </c>
      <c r="E237" s="2" t="s">
        <v>681</v>
      </c>
      <c r="F237" s="2" t="s">
        <v>681</v>
      </c>
      <c r="G237" s="2" t="s">
        <v>681</v>
      </c>
      <c r="H237" s="2" t="s">
        <v>681</v>
      </c>
      <c r="I237" s="2" t="s">
        <v>681</v>
      </c>
      <c r="J237" s="2" t="s">
        <v>681</v>
      </c>
    </row>
    <row r="238" spans="1:10" ht="15" customHeight="1" x14ac:dyDescent="0.25">
      <c r="A238" s="2" t="s">
        <v>379</v>
      </c>
      <c r="B238" s="2" t="s">
        <v>380</v>
      </c>
      <c r="C238" s="2">
        <v>2016</v>
      </c>
      <c r="D238" s="2">
        <v>0.06</v>
      </c>
      <c r="E238" s="2" t="s">
        <v>722</v>
      </c>
      <c r="F238" s="2">
        <v>0.06</v>
      </c>
      <c r="G238" s="2" t="s">
        <v>723</v>
      </c>
      <c r="H238" s="2" t="s">
        <v>680</v>
      </c>
      <c r="I238" s="2" t="s">
        <v>723</v>
      </c>
      <c r="J238" s="2" t="s">
        <v>680</v>
      </c>
    </row>
    <row r="239" spans="1:10" ht="15" customHeight="1" x14ac:dyDescent="0.25">
      <c r="A239" s="2" t="s">
        <v>381</v>
      </c>
      <c r="B239" s="2" t="s">
        <v>382</v>
      </c>
      <c r="C239" s="2">
        <v>2016</v>
      </c>
      <c r="D239" s="2">
        <v>3.976</v>
      </c>
      <c r="E239" s="2" t="s">
        <v>724</v>
      </c>
      <c r="F239" s="2">
        <v>3.976</v>
      </c>
      <c r="G239" s="2" t="s">
        <v>681</v>
      </c>
      <c r="H239" s="2" t="s">
        <v>680</v>
      </c>
      <c r="I239" s="2" t="s">
        <v>681</v>
      </c>
      <c r="J239" s="2" t="s">
        <v>680</v>
      </c>
    </row>
    <row r="240" spans="1:10" ht="15" customHeight="1" x14ac:dyDescent="0.25">
      <c r="A240" s="2" t="s">
        <v>381</v>
      </c>
      <c r="B240" s="2" t="s">
        <v>383</v>
      </c>
      <c r="C240" s="2">
        <v>2016</v>
      </c>
      <c r="D240" s="2" t="s">
        <v>680</v>
      </c>
      <c r="E240" s="2" t="s">
        <v>681</v>
      </c>
      <c r="F240" s="2" t="s">
        <v>680</v>
      </c>
      <c r="G240" s="2" t="s">
        <v>681</v>
      </c>
      <c r="H240" s="2" t="s">
        <v>680</v>
      </c>
      <c r="I240" s="2" t="s">
        <v>681</v>
      </c>
      <c r="J240" s="2" t="s">
        <v>680</v>
      </c>
    </row>
    <row r="241" spans="1:10" ht="15" customHeight="1" x14ac:dyDescent="0.25">
      <c r="A241" s="2" t="s">
        <v>381</v>
      </c>
      <c r="B241" s="2" t="s">
        <v>384</v>
      </c>
      <c r="C241" s="2">
        <v>2016</v>
      </c>
      <c r="D241" s="2" t="s">
        <v>680</v>
      </c>
      <c r="E241" s="2" t="s">
        <v>681</v>
      </c>
      <c r="F241" s="2" t="s">
        <v>680</v>
      </c>
      <c r="G241" s="2" t="s">
        <v>681</v>
      </c>
      <c r="H241" s="2" t="s">
        <v>680</v>
      </c>
      <c r="I241" s="2" t="s">
        <v>681</v>
      </c>
      <c r="J241" s="2" t="s">
        <v>680</v>
      </c>
    </row>
    <row r="242" spans="1:10" ht="15" customHeight="1" x14ac:dyDescent="0.25">
      <c r="A242" s="2" t="s">
        <v>385</v>
      </c>
      <c r="B242" s="2" t="s">
        <v>386</v>
      </c>
      <c r="C242" s="2">
        <v>2016</v>
      </c>
      <c r="D242" s="2" t="s">
        <v>680</v>
      </c>
      <c r="E242" s="2" t="s">
        <v>681</v>
      </c>
      <c r="F242" s="2" t="s">
        <v>680</v>
      </c>
      <c r="G242" s="2" t="s">
        <v>681</v>
      </c>
      <c r="H242" s="2" t="s">
        <v>680</v>
      </c>
      <c r="I242" s="2" t="s">
        <v>681</v>
      </c>
      <c r="J242" s="2" t="s">
        <v>680</v>
      </c>
    </row>
    <row r="243" spans="1:10" ht="15" customHeight="1" x14ac:dyDescent="0.25">
      <c r="A243" s="2" t="s">
        <v>387</v>
      </c>
      <c r="B243" s="2" t="s">
        <v>388</v>
      </c>
      <c r="C243" s="2">
        <v>2016</v>
      </c>
      <c r="D243" s="2" t="s">
        <v>680</v>
      </c>
      <c r="E243" s="2" t="s">
        <v>681</v>
      </c>
      <c r="F243" s="2" t="s">
        <v>680</v>
      </c>
      <c r="G243" s="2" t="s">
        <v>681</v>
      </c>
      <c r="H243" s="2" t="s">
        <v>680</v>
      </c>
      <c r="I243" s="2" t="s">
        <v>681</v>
      </c>
      <c r="J243" s="2" t="s">
        <v>680</v>
      </c>
    </row>
    <row r="244" spans="1:10" ht="15" customHeight="1" x14ac:dyDescent="0.25">
      <c r="A244" s="2" t="s">
        <v>389</v>
      </c>
      <c r="B244" s="2" t="s">
        <v>390</v>
      </c>
      <c r="C244" s="2">
        <v>2016</v>
      </c>
      <c r="D244" s="2" t="s">
        <v>680</v>
      </c>
      <c r="E244" s="2" t="s">
        <v>681</v>
      </c>
      <c r="F244" s="2" t="s">
        <v>680</v>
      </c>
      <c r="G244" s="2" t="s">
        <v>681</v>
      </c>
      <c r="H244" s="2" t="s">
        <v>680</v>
      </c>
      <c r="I244" s="2" t="s">
        <v>681</v>
      </c>
      <c r="J244" s="2" t="s">
        <v>680</v>
      </c>
    </row>
    <row r="245" spans="1:10" ht="15" customHeight="1" x14ac:dyDescent="0.25">
      <c r="A245" s="2" t="s">
        <v>389</v>
      </c>
      <c r="B245" s="2" t="s">
        <v>391</v>
      </c>
      <c r="C245" s="2">
        <v>2016</v>
      </c>
      <c r="D245" s="2" t="s">
        <v>680</v>
      </c>
      <c r="E245" s="2" t="s">
        <v>681</v>
      </c>
      <c r="F245" s="2" t="s">
        <v>680</v>
      </c>
      <c r="G245" s="2" t="s">
        <v>681</v>
      </c>
      <c r="H245" s="2" t="s">
        <v>680</v>
      </c>
      <c r="I245" s="2" t="s">
        <v>681</v>
      </c>
      <c r="J245" s="2" t="s">
        <v>680</v>
      </c>
    </row>
    <row r="246" spans="1:10" ht="15" customHeight="1" x14ac:dyDescent="0.25">
      <c r="A246" s="2" t="s">
        <v>389</v>
      </c>
      <c r="B246" s="2" t="s">
        <v>392</v>
      </c>
      <c r="C246" s="2">
        <v>2016</v>
      </c>
      <c r="D246" s="2" t="s">
        <v>680</v>
      </c>
      <c r="E246" s="2" t="s">
        <v>681</v>
      </c>
      <c r="F246" s="2" t="s">
        <v>680</v>
      </c>
      <c r="G246" s="2" t="s">
        <v>681</v>
      </c>
      <c r="H246" s="2" t="s">
        <v>680</v>
      </c>
      <c r="I246" s="2" t="s">
        <v>681</v>
      </c>
      <c r="J246" s="2" t="s">
        <v>680</v>
      </c>
    </row>
    <row r="247" spans="1:10" ht="15" customHeight="1" x14ac:dyDescent="0.25">
      <c r="A247" s="2" t="s">
        <v>393</v>
      </c>
      <c r="B247" s="2" t="s">
        <v>394</v>
      </c>
      <c r="C247" s="2">
        <v>2016</v>
      </c>
      <c r="D247" s="2" t="s">
        <v>680</v>
      </c>
      <c r="E247" s="2" t="s">
        <v>681</v>
      </c>
      <c r="F247" s="2" t="s">
        <v>680</v>
      </c>
      <c r="G247" s="2" t="s">
        <v>681</v>
      </c>
      <c r="H247" s="2" t="s">
        <v>680</v>
      </c>
      <c r="I247" s="2" t="s">
        <v>681</v>
      </c>
      <c r="J247" s="2" t="s">
        <v>680</v>
      </c>
    </row>
    <row r="248" spans="1:10" ht="15" customHeight="1" x14ac:dyDescent="0.25">
      <c r="A248" s="2" t="s">
        <v>395</v>
      </c>
      <c r="B248" s="2" t="s">
        <v>396</v>
      </c>
      <c r="C248" s="2">
        <v>2016</v>
      </c>
      <c r="D248" s="2" t="s">
        <v>680</v>
      </c>
      <c r="E248" s="2" t="s">
        <v>681</v>
      </c>
      <c r="F248" s="2" t="s">
        <v>680</v>
      </c>
      <c r="G248" s="2" t="s">
        <v>681</v>
      </c>
      <c r="H248" s="2" t="s">
        <v>680</v>
      </c>
      <c r="I248" s="2" t="s">
        <v>681</v>
      </c>
      <c r="J248" s="2" t="s">
        <v>680</v>
      </c>
    </row>
    <row r="249" spans="1:10" ht="15" customHeight="1" x14ac:dyDescent="0.25">
      <c r="A249" s="2" t="s">
        <v>395</v>
      </c>
      <c r="B249" s="2" t="s">
        <v>397</v>
      </c>
      <c r="C249" s="2">
        <v>2016</v>
      </c>
      <c r="D249" s="2" t="s">
        <v>680</v>
      </c>
      <c r="E249" s="2" t="s">
        <v>681</v>
      </c>
      <c r="F249" s="2" t="s">
        <v>680</v>
      </c>
      <c r="G249" s="2" t="s">
        <v>681</v>
      </c>
      <c r="H249" s="2" t="s">
        <v>680</v>
      </c>
      <c r="I249" s="2" t="s">
        <v>681</v>
      </c>
      <c r="J249" s="2" t="s">
        <v>680</v>
      </c>
    </row>
    <row r="250" spans="1:10" ht="15" customHeight="1" x14ac:dyDescent="0.25">
      <c r="A250" s="2" t="s">
        <v>398</v>
      </c>
      <c r="B250" s="2" t="s">
        <v>399</v>
      </c>
      <c r="C250" s="2">
        <v>2016</v>
      </c>
      <c r="D250" s="2">
        <v>0.3</v>
      </c>
      <c r="E250" s="2" t="s">
        <v>725</v>
      </c>
      <c r="F250" s="2">
        <v>0.3</v>
      </c>
      <c r="G250" s="2" t="s">
        <v>681</v>
      </c>
      <c r="H250" s="2" t="s">
        <v>680</v>
      </c>
      <c r="I250" s="2" t="s">
        <v>681</v>
      </c>
      <c r="J250" s="2" t="s">
        <v>680</v>
      </c>
    </row>
    <row r="251" spans="1:10" ht="15" customHeight="1" x14ac:dyDescent="0.25">
      <c r="A251" s="2" t="s">
        <v>400</v>
      </c>
      <c r="B251" s="2" t="s">
        <v>401</v>
      </c>
      <c r="C251" s="2">
        <v>2016</v>
      </c>
      <c r="D251" s="2">
        <v>96.1</v>
      </c>
      <c r="E251" s="2" t="s">
        <v>726</v>
      </c>
      <c r="F251" s="2">
        <v>96.1</v>
      </c>
      <c r="G251" s="2" t="s">
        <v>680</v>
      </c>
      <c r="H251" s="2" t="s">
        <v>680</v>
      </c>
      <c r="I251" s="2" t="s">
        <v>680</v>
      </c>
      <c r="J251" s="2" t="s">
        <v>680</v>
      </c>
    </row>
    <row r="252" spans="1:10" ht="15" customHeight="1" x14ac:dyDescent="0.25">
      <c r="A252" s="2" t="s">
        <v>402</v>
      </c>
      <c r="B252" s="2" t="s">
        <v>403</v>
      </c>
      <c r="C252" s="2">
        <v>2016</v>
      </c>
      <c r="D252" s="2" t="s">
        <v>681</v>
      </c>
      <c r="E252" s="2" t="s">
        <v>681</v>
      </c>
      <c r="F252" s="2" t="s">
        <v>681</v>
      </c>
      <c r="G252" s="2" t="s">
        <v>681</v>
      </c>
      <c r="H252" s="2" t="s">
        <v>681</v>
      </c>
      <c r="I252" s="2" t="s">
        <v>681</v>
      </c>
      <c r="J252" s="2" t="s">
        <v>681</v>
      </c>
    </row>
    <row r="253" spans="1:10" ht="15" customHeight="1" x14ac:dyDescent="0.25">
      <c r="A253" s="2" t="s">
        <v>727</v>
      </c>
      <c r="B253" s="5" t="s">
        <v>1059</v>
      </c>
      <c r="C253" s="2">
        <v>2016</v>
      </c>
      <c r="D253" s="2" t="s">
        <v>681</v>
      </c>
      <c r="E253" s="2" t="s">
        <v>681</v>
      </c>
      <c r="F253" s="2" t="s">
        <v>681</v>
      </c>
      <c r="G253" s="2" t="s">
        <v>681</v>
      </c>
      <c r="H253" s="2" t="s">
        <v>681</v>
      </c>
      <c r="I253" s="2" t="s">
        <v>681</v>
      </c>
      <c r="J253" s="2" t="s">
        <v>681</v>
      </c>
    </row>
    <row r="254" spans="1:10" ht="15" customHeight="1" x14ac:dyDescent="0.25">
      <c r="A254" s="2" t="s">
        <v>405</v>
      </c>
      <c r="B254" s="5" t="s">
        <v>1060</v>
      </c>
      <c r="C254" s="2">
        <v>2016</v>
      </c>
      <c r="D254" s="2" t="s">
        <v>681</v>
      </c>
      <c r="E254" s="2" t="s">
        <v>681</v>
      </c>
      <c r="F254" s="2" t="s">
        <v>681</v>
      </c>
      <c r="G254" s="2" t="s">
        <v>681</v>
      </c>
      <c r="H254" s="2" t="s">
        <v>681</v>
      </c>
      <c r="I254" s="2" t="s">
        <v>681</v>
      </c>
      <c r="J254" s="2" t="s">
        <v>681</v>
      </c>
    </row>
    <row r="255" spans="1:10" ht="15" customHeight="1" x14ac:dyDescent="0.25">
      <c r="A255" s="2" t="s">
        <v>405</v>
      </c>
      <c r="B255" s="5" t="s">
        <v>1061</v>
      </c>
      <c r="C255" s="2">
        <v>2016</v>
      </c>
      <c r="D255" s="2" t="s">
        <v>681</v>
      </c>
      <c r="E255" s="2" t="s">
        <v>681</v>
      </c>
      <c r="F255" s="2" t="s">
        <v>681</v>
      </c>
      <c r="G255" s="2" t="s">
        <v>681</v>
      </c>
      <c r="H255" s="2" t="s">
        <v>681</v>
      </c>
      <c r="I255" s="2" t="s">
        <v>681</v>
      </c>
      <c r="J255" s="2" t="s">
        <v>681</v>
      </c>
    </row>
    <row r="256" spans="1:10" ht="15" customHeight="1" x14ac:dyDescent="0.25">
      <c r="A256" s="2" t="s">
        <v>405</v>
      </c>
      <c r="B256" s="5" t="s">
        <v>1062</v>
      </c>
      <c r="C256" s="2">
        <v>2016</v>
      </c>
      <c r="D256" s="2" t="s">
        <v>681</v>
      </c>
      <c r="E256" s="2" t="s">
        <v>681</v>
      </c>
      <c r="F256" s="2" t="s">
        <v>681</v>
      </c>
      <c r="G256" s="2" t="s">
        <v>681</v>
      </c>
      <c r="H256" s="2" t="s">
        <v>681</v>
      </c>
      <c r="I256" s="2" t="s">
        <v>681</v>
      </c>
      <c r="J256" s="2" t="s">
        <v>681</v>
      </c>
    </row>
    <row r="257" spans="1:10" ht="15" customHeight="1" x14ac:dyDescent="0.25">
      <c r="A257" s="2" t="s">
        <v>408</v>
      </c>
      <c r="B257" s="2" t="s">
        <v>409</v>
      </c>
      <c r="C257" s="2">
        <v>2016</v>
      </c>
      <c r="D257" s="2">
        <v>10.451000000000001</v>
      </c>
      <c r="E257" s="2" t="s">
        <v>729</v>
      </c>
      <c r="F257" s="2">
        <v>10.451000000000001</v>
      </c>
      <c r="G257" s="2" t="s">
        <v>680</v>
      </c>
      <c r="H257" s="2" t="s">
        <v>680</v>
      </c>
      <c r="I257" s="2" t="s">
        <v>680</v>
      </c>
      <c r="J257" s="2" t="s">
        <v>680</v>
      </c>
    </row>
    <row r="258" spans="1:10" ht="15" customHeight="1" x14ac:dyDescent="0.25">
      <c r="A258" s="2" t="s">
        <v>410</v>
      </c>
      <c r="B258" s="2" t="s">
        <v>411</v>
      </c>
      <c r="C258" s="2">
        <v>2016</v>
      </c>
      <c r="D258" s="2" t="s">
        <v>680</v>
      </c>
      <c r="E258" s="2" t="s">
        <v>681</v>
      </c>
      <c r="F258" s="2" t="s">
        <v>680</v>
      </c>
      <c r="G258" s="2" t="s">
        <v>681</v>
      </c>
      <c r="H258" s="2" t="s">
        <v>680</v>
      </c>
      <c r="I258" s="2" t="s">
        <v>681</v>
      </c>
      <c r="J258" s="2" t="s">
        <v>680</v>
      </c>
    </row>
    <row r="259" spans="1:10" ht="15" customHeight="1" x14ac:dyDescent="0.25">
      <c r="A259" s="2" t="s">
        <v>410</v>
      </c>
      <c r="B259" s="2" t="s">
        <v>412</v>
      </c>
      <c r="C259" s="2">
        <v>2016</v>
      </c>
      <c r="D259" s="2">
        <v>270.10000000000002</v>
      </c>
      <c r="E259" s="2" t="s">
        <v>730</v>
      </c>
      <c r="F259" s="2">
        <v>260</v>
      </c>
      <c r="G259" s="2" t="s">
        <v>731</v>
      </c>
      <c r="H259" s="2">
        <v>10.1</v>
      </c>
      <c r="I259" s="2" t="s">
        <v>681</v>
      </c>
      <c r="J259" s="2" t="s">
        <v>680</v>
      </c>
    </row>
    <row r="260" spans="1:10" ht="15" customHeight="1" x14ac:dyDescent="0.25">
      <c r="A260" s="2" t="s">
        <v>410</v>
      </c>
      <c r="B260" s="2" t="s">
        <v>413</v>
      </c>
      <c r="C260" s="2">
        <v>2016</v>
      </c>
      <c r="D260" s="2" t="s">
        <v>680</v>
      </c>
      <c r="E260" s="2" t="s">
        <v>681</v>
      </c>
      <c r="F260" s="2" t="s">
        <v>680</v>
      </c>
      <c r="G260" s="2" t="s">
        <v>681</v>
      </c>
      <c r="H260" s="2" t="s">
        <v>680</v>
      </c>
      <c r="I260" s="2" t="s">
        <v>681</v>
      </c>
      <c r="J260" s="2" t="s">
        <v>680</v>
      </c>
    </row>
    <row r="261" spans="1:10" ht="15" customHeight="1" x14ac:dyDescent="0.25">
      <c r="A261" s="2" t="s">
        <v>410</v>
      </c>
      <c r="B261" s="2" t="s">
        <v>414</v>
      </c>
      <c r="C261" s="2">
        <v>2016</v>
      </c>
      <c r="D261" s="2" t="s">
        <v>680</v>
      </c>
      <c r="E261" s="2" t="s">
        <v>681</v>
      </c>
      <c r="F261" s="2" t="s">
        <v>680</v>
      </c>
      <c r="G261" s="2" t="s">
        <v>681</v>
      </c>
      <c r="H261" s="2" t="s">
        <v>680</v>
      </c>
      <c r="I261" s="2" t="s">
        <v>681</v>
      </c>
      <c r="J261" s="2" t="s">
        <v>680</v>
      </c>
    </row>
    <row r="262" spans="1:10" ht="15" customHeight="1" x14ac:dyDescent="0.25">
      <c r="A262" s="2" t="s">
        <v>415</v>
      </c>
      <c r="B262" s="2" t="s">
        <v>416</v>
      </c>
      <c r="C262" s="2">
        <v>2016</v>
      </c>
      <c r="D262" s="2" t="s">
        <v>681</v>
      </c>
      <c r="E262" s="2" t="s">
        <v>681</v>
      </c>
      <c r="F262" s="2" t="s">
        <v>681</v>
      </c>
      <c r="G262" s="2" t="s">
        <v>681</v>
      </c>
      <c r="H262" s="2" t="s">
        <v>681</v>
      </c>
      <c r="I262" s="2" t="s">
        <v>681</v>
      </c>
      <c r="J262" s="2" t="s">
        <v>681</v>
      </c>
    </row>
    <row r="263" spans="1:10" ht="15" customHeight="1" x14ac:dyDescent="0.25">
      <c r="A263" s="2" t="s">
        <v>417</v>
      </c>
      <c r="B263" s="2" t="s">
        <v>418</v>
      </c>
      <c r="C263" s="2">
        <v>2016</v>
      </c>
      <c r="D263" s="2" t="s">
        <v>680</v>
      </c>
      <c r="E263" s="2" t="s">
        <v>681</v>
      </c>
      <c r="F263" s="2" t="s">
        <v>680</v>
      </c>
      <c r="G263" s="2" t="s">
        <v>681</v>
      </c>
      <c r="H263" s="2" t="s">
        <v>680</v>
      </c>
      <c r="I263" s="2" t="s">
        <v>681</v>
      </c>
      <c r="J263" s="2" t="s">
        <v>680</v>
      </c>
    </row>
    <row r="264" spans="1:10" ht="15" customHeight="1" x14ac:dyDescent="0.25">
      <c r="A264" s="2" t="s">
        <v>419</v>
      </c>
      <c r="B264" s="2" t="s">
        <v>420</v>
      </c>
      <c r="C264" s="2">
        <v>2016</v>
      </c>
      <c r="D264" s="2" t="s">
        <v>681</v>
      </c>
      <c r="E264" s="2" t="s">
        <v>681</v>
      </c>
      <c r="F264" s="2" t="s">
        <v>681</v>
      </c>
      <c r="G264" s="2" t="s">
        <v>681</v>
      </c>
      <c r="H264" s="2" t="s">
        <v>681</v>
      </c>
      <c r="I264" s="2" t="s">
        <v>681</v>
      </c>
      <c r="J264" s="2" t="s">
        <v>681</v>
      </c>
    </row>
    <row r="265" spans="1:10" ht="15" customHeight="1" x14ac:dyDescent="0.25">
      <c r="A265" s="2" t="s">
        <v>419</v>
      </c>
      <c r="B265" s="2" t="s">
        <v>421</v>
      </c>
      <c r="C265" s="2">
        <v>2016</v>
      </c>
      <c r="D265" s="2" t="s">
        <v>680</v>
      </c>
      <c r="E265" s="2" t="s">
        <v>681</v>
      </c>
      <c r="F265" s="2" t="s">
        <v>680</v>
      </c>
      <c r="G265" s="2" t="s">
        <v>681</v>
      </c>
      <c r="H265" s="2" t="s">
        <v>680</v>
      </c>
      <c r="I265" s="2" t="s">
        <v>681</v>
      </c>
      <c r="J265" s="2" t="s">
        <v>680</v>
      </c>
    </row>
    <row r="266" spans="1:10" ht="15" customHeight="1" x14ac:dyDescent="0.25">
      <c r="A266" s="2" t="s">
        <v>419</v>
      </c>
      <c r="B266" s="2" t="s">
        <v>422</v>
      </c>
      <c r="C266" s="2">
        <v>2016</v>
      </c>
      <c r="D266" s="2" t="s">
        <v>680</v>
      </c>
      <c r="E266" s="2" t="s">
        <v>681</v>
      </c>
      <c r="F266" s="2" t="s">
        <v>680</v>
      </c>
      <c r="G266" s="2" t="s">
        <v>681</v>
      </c>
      <c r="H266" s="2" t="s">
        <v>680</v>
      </c>
      <c r="I266" s="2" t="s">
        <v>681</v>
      </c>
      <c r="J266" s="2" t="s">
        <v>680</v>
      </c>
    </row>
    <row r="267" spans="1:10" ht="15" customHeight="1" x14ac:dyDescent="0.25">
      <c r="A267" s="2" t="s">
        <v>419</v>
      </c>
      <c r="B267" s="2" t="s">
        <v>423</v>
      </c>
      <c r="C267" s="2">
        <v>2016</v>
      </c>
      <c r="D267" s="2" t="s">
        <v>680</v>
      </c>
      <c r="E267" s="2" t="s">
        <v>681</v>
      </c>
      <c r="F267" s="2" t="s">
        <v>680</v>
      </c>
      <c r="G267" s="2" t="s">
        <v>681</v>
      </c>
      <c r="H267" s="2" t="s">
        <v>680</v>
      </c>
      <c r="I267" s="2" t="s">
        <v>681</v>
      </c>
      <c r="J267" s="2" t="s">
        <v>680</v>
      </c>
    </row>
    <row r="268" spans="1:10" ht="15" customHeight="1" x14ac:dyDescent="0.25">
      <c r="A268" s="2" t="s">
        <v>419</v>
      </c>
      <c r="B268" s="2" t="s">
        <v>424</v>
      </c>
      <c r="C268" s="2">
        <v>2016</v>
      </c>
      <c r="D268" s="2" t="s">
        <v>680</v>
      </c>
      <c r="E268" s="2" t="s">
        <v>681</v>
      </c>
      <c r="F268" s="2" t="s">
        <v>680</v>
      </c>
      <c r="G268" s="2" t="s">
        <v>681</v>
      </c>
      <c r="H268" s="2" t="s">
        <v>680</v>
      </c>
      <c r="I268" s="2" t="s">
        <v>681</v>
      </c>
      <c r="J268" s="2" t="s">
        <v>680</v>
      </c>
    </row>
    <row r="269" spans="1:10" ht="15" customHeight="1" x14ac:dyDescent="0.25">
      <c r="A269" s="2" t="s">
        <v>419</v>
      </c>
      <c r="B269" s="2" t="s">
        <v>425</v>
      </c>
      <c r="C269" s="2">
        <v>2016</v>
      </c>
      <c r="D269" s="2" t="s">
        <v>680</v>
      </c>
      <c r="E269" s="2" t="s">
        <v>681</v>
      </c>
      <c r="F269" s="2" t="s">
        <v>680</v>
      </c>
      <c r="G269" s="2" t="s">
        <v>681</v>
      </c>
      <c r="H269" s="2" t="s">
        <v>680</v>
      </c>
      <c r="I269" s="2" t="s">
        <v>681</v>
      </c>
      <c r="J269" s="2" t="s">
        <v>680</v>
      </c>
    </row>
    <row r="270" spans="1:10" ht="15" customHeight="1" x14ac:dyDescent="0.25">
      <c r="A270" s="2" t="s">
        <v>419</v>
      </c>
      <c r="B270" s="2" t="s">
        <v>426</v>
      </c>
      <c r="C270" s="2">
        <v>2016</v>
      </c>
      <c r="D270" s="2" t="s">
        <v>681</v>
      </c>
      <c r="E270" s="2" t="s">
        <v>681</v>
      </c>
      <c r="F270" s="2" t="s">
        <v>681</v>
      </c>
      <c r="G270" s="2" t="s">
        <v>681</v>
      </c>
      <c r="H270" s="2" t="s">
        <v>681</v>
      </c>
      <c r="I270" s="2" t="s">
        <v>681</v>
      </c>
      <c r="J270" s="2" t="s">
        <v>681</v>
      </c>
    </row>
    <row r="271" spans="1:10" ht="15" customHeight="1" x14ac:dyDescent="0.25">
      <c r="A271" s="2" t="s">
        <v>419</v>
      </c>
      <c r="B271" s="2" t="s">
        <v>427</v>
      </c>
      <c r="C271" s="2">
        <v>2016</v>
      </c>
      <c r="D271" s="2" t="s">
        <v>681</v>
      </c>
      <c r="E271" s="2" t="s">
        <v>681</v>
      </c>
      <c r="F271" s="2" t="s">
        <v>681</v>
      </c>
      <c r="G271" s="2" t="s">
        <v>681</v>
      </c>
      <c r="H271" s="2" t="s">
        <v>681</v>
      </c>
      <c r="I271" s="2" t="s">
        <v>681</v>
      </c>
      <c r="J271" s="2" t="s">
        <v>681</v>
      </c>
    </row>
    <row r="272" spans="1:10" ht="15" customHeight="1" x14ac:dyDescent="0.25">
      <c r="A272" s="2" t="s">
        <v>419</v>
      </c>
      <c r="B272" s="2" t="s">
        <v>428</v>
      </c>
      <c r="C272" s="2">
        <v>2016</v>
      </c>
      <c r="D272" s="2" t="s">
        <v>680</v>
      </c>
      <c r="E272" s="2" t="s">
        <v>681</v>
      </c>
      <c r="F272" s="2" t="s">
        <v>680</v>
      </c>
      <c r="G272" s="2" t="s">
        <v>681</v>
      </c>
      <c r="H272" s="2" t="s">
        <v>680</v>
      </c>
      <c r="I272" s="2" t="s">
        <v>681</v>
      </c>
      <c r="J272" s="2" t="s">
        <v>680</v>
      </c>
    </row>
    <row r="273" spans="1:10" ht="15" customHeight="1" x14ac:dyDescent="0.25">
      <c r="A273" s="2" t="s">
        <v>419</v>
      </c>
      <c r="B273" s="2" t="s">
        <v>429</v>
      </c>
      <c r="C273" s="2">
        <v>2016</v>
      </c>
      <c r="D273" s="2" t="s">
        <v>680</v>
      </c>
      <c r="E273" s="2" t="s">
        <v>681</v>
      </c>
      <c r="F273" s="2" t="s">
        <v>680</v>
      </c>
      <c r="G273" s="2" t="s">
        <v>681</v>
      </c>
      <c r="H273" s="2" t="s">
        <v>680</v>
      </c>
      <c r="I273" s="2" t="s">
        <v>681</v>
      </c>
      <c r="J273" s="2" t="s">
        <v>680</v>
      </c>
    </row>
    <row r="274" spans="1:10" ht="15" customHeight="1" x14ac:dyDescent="0.25">
      <c r="A274" s="2" t="s">
        <v>419</v>
      </c>
      <c r="B274" s="2" t="s">
        <v>430</v>
      </c>
      <c r="C274" s="2">
        <v>2016</v>
      </c>
      <c r="D274" s="2" t="s">
        <v>681</v>
      </c>
      <c r="E274" s="2" t="s">
        <v>681</v>
      </c>
      <c r="F274" s="2" t="s">
        <v>681</v>
      </c>
      <c r="G274" s="2" t="s">
        <v>681</v>
      </c>
      <c r="H274" s="2" t="s">
        <v>681</v>
      </c>
      <c r="I274" s="2" t="s">
        <v>681</v>
      </c>
      <c r="J274" s="2" t="s">
        <v>681</v>
      </c>
    </row>
    <row r="275" spans="1:10" ht="15" customHeight="1" x14ac:dyDescent="0.25">
      <c r="A275" s="2" t="s">
        <v>419</v>
      </c>
      <c r="B275" s="2" t="s">
        <v>431</v>
      </c>
      <c r="C275" s="2">
        <v>2016</v>
      </c>
      <c r="D275" s="2" t="s">
        <v>680</v>
      </c>
      <c r="E275" s="2" t="s">
        <v>681</v>
      </c>
      <c r="F275" s="2" t="s">
        <v>680</v>
      </c>
      <c r="G275" s="2" t="s">
        <v>681</v>
      </c>
      <c r="H275" s="2" t="s">
        <v>680</v>
      </c>
      <c r="I275" s="2" t="s">
        <v>681</v>
      </c>
      <c r="J275" s="2" t="s">
        <v>680</v>
      </c>
    </row>
    <row r="276" spans="1:10" ht="15" customHeight="1" x14ac:dyDescent="0.25">
      <c r="A276" s="2" t="s">
        <v>419</v>
      </c>
      <c r="B276" s="2" t="s">
        <v>432</v>
      </c>
      <c r="C276" s="2">
        <v>2016</v>
      </c>
      <c r="D276" s="2" t="s">
        <v>681</v>
      </c>
      <c r="E276" s="2" t="s">
        <v>681</v>
      </c>
      <c r="F276" s="2" t="s">
        <v>681</v>
      </c>
      <c r="G276" s="2" t="s">
        <v>681</v>
      </c>
      <c r="H276" s="2" t="s">
        <v>681</v>
      </c>
      <c r="I276" s="2" t="s">
        <v>681</v>
      </c>
      <c r="J276" s="2" t="s">
        <v>681</v>
      </c>
    </row>
    <row r="277" spans="1:10" ht="15" customHeight="1" x14ac:dyDescent="0.25">
      <c r="A277" s="2" t="s">
        <v>419</v>
      </c>
      <c r="B277" s="2" t="s">
        <v>20</v>
      </c>
      <c r="C277" s="2">
        <v>2016</v>
      </c>
      <c r="D277" s="2" t="s">
        <v>681</v>
      </c>
      <c r="E277" s="2" t="s">
        <v>681</v>
      </c>
      <c r="F277" s="2" t="s">
        <v>681</v>
      </c>
      <c r="G277" s="2" t="s">
        <v>681</v>
      </c>
      <c r="H277" s="2" t="s">
        <v>681</v>
      </c>
      <c r="I277" s="2" t="s">
        <v>681</v>
      </c>
      <c r="J277" s="2" t="s">
        <v>681</v>
      </c>
    </row>
    <row r="278" spans="1:10" ht="15" customHeight="1" x14ac:dyDescent="0.25">
      <c r="A278" s="2" t="s">
        <v>732</v>
      </c>
      <c r="B278" s="5" t="s">
        <v>1063</v>
      </c>
      <c r="C278" s="2">
        <v>2016</v>
      </c>
      <c r="D278" s="2" t="s">
        <v>681</v>
      </c>
      <c r="E278" s="2" t="s">
        <v>681</v>
      </c>
      <c r="F278" s="2" t="s">
        <v>681</v>
      </c>
      <c r="G278" s="2" t="s">
        <v>681</v>
      </c>
      <c r="H278" s="2" t="s">
        <v>681</v>
      </c>
      <c r="I278" s="2" t="s">
        <v>681</v>
      </c>
      <c r="J278" s="2" t="s">
        <v>681</v>
      </c>
    </row>
    <row r="279" spans="1:10" ht="15" customHeight="1" x14ac:dyDescent="0.25">
      <c r="A279" s="2" t="s">
        <v>433</v>
      </c>
      <c r="B279" s="2" t="s">
        <v>434</v>
      </c>
      <c r="C279" s="2">
        <v>2016</v>
      </c>
      <c r="D279" s="2" t="s">
        <v>680</v>
      </c>
      <c r="E279" s="2" t="s">
        <v>681</v>
      </c>
      <c r="F279" s="2" t="s">
        <v>680</v>
      </c>
      <c r="G279" s="2" t="s">
        <v>681</v>
      </c>
      <c r="H279" s="2" t="s">
        <v>680</v>
      </c>
      <c r="I279" s="2" t="s">
        <v>681</v>
      </c>
      <c r="J279" s="2" t="s">
        <v>680</v>
      </c>
    </row>
    <row r="280" spans="1:10" ht="15" customHeight="1" x14ac:dyDescent="0.25">
      <c r="A280" s="2" t="s">
        <v>433</v>
      </c>
      <c r="B280" s="2" t="s">
        <v>435</v>
      </c>
      <c r="C280" s="2">
        <v>2016</v>
      </c>
      <c r="D280" s="2" t="s">
        <v>680</v>
      </c>
      <c r="E280" s="2" t="s">
        <v>681</v>
      </c>
      <c r="F280" s="2" t="s">
        <v>680</v>
      </c>
      <c r="G280" s="2" t="s">
        <v>681</v>
      </c>
      <c r="H280" s="2" t="s">
        <v>680</v>
      </c>
      <c r="I280" s="2" t="s">
        <v>681</v>
      </c>
      <c r="J280" s="2" t="s">
        <v>680</v>
      </c>
    </row>
    <row r="281" spans="1:10" ht="15" customHeight="1" x14ac:dyDescent="0.25">
      <c r="A281" s="2" t="s">
        <v>436</v>
      </c>
      <c r="B281" s="2" t="s">
        <v>437</v>
      </c>
      <c r="C281" s="2">
        <v>2016</v>
      </c>
      <c r="D281" s="2" t="s">
        <v>680</v>
      </c>
      <c r="E281" s="2" t="s">
        <v>681</v>
      </c>
      <c r="F281" s="2" t="s">
        <v>680</v>
      </c>
      <c r="G281" s="2" t="s">
        <v>681</v>
      </c>
      <c r="H281" s="2" t="s">
        <v>680</v>
      </c>
      <c r="I281" s="2" t="s">
        <v>681</v>
      </c>
      <c r="J281" s="2" t="s">
        <v>680</v>
      </c>
    </row>
    <row r="282" spans="1:10" ht="15" customHeight="1" x14ac:dyDescent="0.25">
      <c r="A282" s="2" t="s">
        <v>438</v>
      </c>
      <c r="B282" s="2" t="s">
        <v>439</v>
      </c>
      <c r="C282" s="2">
        <v>2016</v>
      </c>
      <c r="D282" s="2" t="s">
        <v>680</v>
      </c>
      <c r="E282" s="2" t="s">
        <v>681</v>
      </c>
      <c r="F282" s="2" t="s">
        <v>680</v>
      </c>
      <c r="G282" s="2" t="s">
        <v>681</v>
      </c>
      <c r="H282" s="2" t="s">
        <v>680</v>
      </c>
      <c r="I282" s="2" t="s">
        <v>681</v>
      </c>
      <c r="J282" s="2" t="s">
        <v>680</v>
      </c>
    </row>
    <row r="283" spans="1:10" ht="15" customHeight="1" x14ac:dyDescent="0.25">
      <c r="A283" s="2" t="s">
        <v>440</v>
      </c>
      <c r="B283" s="2" t="s">
        <v>441</v>
      </c>
      <c r="C283" s="2">
        <v>2016</v>
      </c>
      <c r="D283" s="2" t="s">
        <v>680</v>
      </c>
      <c r="E283" s="2" t="s">
        <v>681</v>
      </c>
      <c r="F283" s="2" t="s">
        <v>680</v>
      </c>
      <c r="G283" s="2" t="s">
        <v>681</v>
      </c>
      <c r="H283" s="2" t="s">
        <v>680</v>
      </c>
      <c r="I283" s="2" t="s">
        <v>681</v>
      </c>
      <c r="J283" s="2" t="s">
        <v>680</v>
      </c>
    </row>
    <row r="284" spans="1:10" ht="15" customHeight="1" x14ac:dyDescent="0.25">
      <c r="A284" s="2" t="s">
        <v>442</v>
      </c>
      <c r="B284" s="2" t="s">
        <v>443</v>
      </c>
      <c r="C284" s="2">
        <v>2016</v>
      </c>
      <c r="D284" s="2" t="s">
        <v>680</v>
      </c>
      <c r="E284" s="2" t="s">
        <v>689</v>
      </c>
      <c r="F284" s="2" t="s">
        <v>680</v>
      </c>
      <c r="G284" s="2" t="s">
        <v>689</v>
      </c>
      <c r="H284" s="2" t="s">
        <v>680</v>
      </c>
      <c r="I284" s="2" t="s">
        <v>689</v>
      </c>
      <c r="J284" s="2" t="s">
        <v>680</v>
      </c>
    </row>
    <row r="285" spans="1:10" ht="15" customHeight="1" x14ac:dyDescent="0.25">
      <c r="A285" s="2" t="s">
        <v>444</v>
      </c>
      <c r="B285" s="2" t="s">
        <v>445</v>
      </c>
      <c r="C285" s="2">
        <v>2016</v>
      </c>
      <c r="D285" s="2" t="s">
        <v>680</v>
      </c>
      <c r="E285" s="2" t="s">
        <v>680</v>
      </c>
      <c r="F285" s="2" t="s">
        <v>680</v>
      </c>
      <c r="G285" s="2" t="s">
        <v>680</v>
      </c>
      <c r="H285" s="2" t="s">
        <v>680</v>
      </c>
      <c r="I285" s="2" t="s">
        <v>680</v>
      </c>
      <c r="J285" s="2" t="s">
        <v>680</v>
      </c>
    </row>
    <row r="286" spans="1:10" ht="15" customHeight="1" x14ac:dyDescent="0.25">
      <c r="A286" s="2" t="s">
        <v>444</v>
      </c>
      <c r="B286" s="2" t="s">
        <v>446</v>
      </c>
      <c r="C286" s="2">
        <v>2016</v>
      </c>
      <c r="D286" s="2" t="s">
        <v>680</v>
      </c>
      <c r="E286" s="2" t="s">
        <v>681</v>
      </c>
      <c r="F286" s="2" t="s">
        <v>680</v>
      </c>
      <c r="G286" s="2" t="s">
        <v>681</v>
      </c>
      <c r="H286" s="2" t="s">
        <v>680</v>
      </c>
      <c r="I286" s="2" t="s">
        <v>681</v>
      </c>
      <c r="J286" s="2" t="s">
        <v>680</v>
      </c>
    </row>
    <row r="287" spans="1:10" ht="15" customHeight="1" x14ac:dyDescent="0.25">
      <c r="A287" s="2" t="s">
        <v>444</v>
      </c>
      <c r="B287" s="2" t="s">
        <v>447</v>
      </c>
      <c r="C287" s="2">
        <v>2016</v>
      </c>
      <c r="D287" s="2" t="s">
        <v>680</v>
      </c>
      <c r="E287" s="2" t="s">
        <v>681</v>
      </c>
      <c r="F287" s="2" t="s">
        <v>680</v>
      </c>
      <c r="G287" s="2" t="s">
        <v>681</v>
      </c>
      <c r="H287" s="2" t="s">
        <v>680</v>
      </c>
      <c r="I287" s="2" t="s">
        <v>681</v>
      </c>
      <c r="J287" s="2" t="s">
        <v>680</v>
      </c>
    </row>
    <row r="288" spans="1:10" ht="15" customHeight="1" x14ac:dyDescent="0.25">
      <c r="A288" s="2" t="s">
        <v>444</v>
      </c>
      <c r="B288" s="2" t="s">
        <v>448</v>
      </c>
      <c r="C288" s="2">
        <v>2016</v>
      </c>
      <c r="D288" s="2" t="s">
        <v>680</v>
      </c>
      <c r="E288" s="2" t="s">
        <v>681</v>
      </c>
      <c r="F288" s="2" t="s">
        <v>680</v>
      </c>
      <c r="G288" s="2" t="s">
        <v>681</v>
      </c>
      <c r="H288" s="2" t="s">
        <v>680</v>
      </c>
      <c r="I288" s="2" t="s">
        <v>681</v>
      </c>
      <c r="J288" s="2" t="s">
        <v>680</v>
      </c>
    </row>
    <row r="289" spans="1:10" ht="15" customHeight="1" x14ac:dyDescent="0.25">
      <c r="A289" s="2" t="s">
        <v>444</v>
      </c>
      <c r="B289" s="2" t="s">
        <v>449</v>
      </c>
      <c r="C289" s="2">
        <v>2016</v>
      </c>
      <c r="D289" s="2" t="s">
        <v>680</v>
      </c>
      <c r="E289" s="2" t="s">
        <v>681</v>
      </c>
      <c r="F289" s="2" t="s">
        <v>680</v>
      </c>
      <c r="G289" s="2" t="s">
        <v>681</v>
      </c>
      <c r="H289" s="2" t="s">
        <v>680</v>
      </c>
      <c r="I289" s="2" t="s">
        <v>681</v>
      </c>
      <c r="J289" s="2" t="s">
        <v>680</v>
      </c>
    </row>
    <row r="290" spans="1:10" ht="15" customHeight="1" x14ac:dyDescent="0.25">
      <c r="A290" s="2" t="s">
        <v>444</v>
      </c>
      <c r="B290" s="2" t="s">
        <v>450</v>
      </c>
      <c r="C290" s="2">
        <v>2016</v>
      </c>
      <c r="D290" s="2" t="s">
        <v>680</v>
      </c>
      <c r="E290" s="2" t="s">
        <v>681</v>
      </c>
      <c r="F290" s="2" t="s">
        <v>680</v>
      </c>
      <c r="G290" s="2" t="s">
        <v>681</v>
      </c>
      <c r="H290" s="2" t="s">
        <v>680</v>
      </c>
      <c r="I290" s="2" t="s">
        <v>681</v>
      </c>
      <c r="J290" s="2" t="s">
        <v>680</v>
      </c>
    </row>
    <row r="291" spans="1:10" ht="15" customHeight="1" x14ac:dyDescent="0.25">
      <c r="A291" s="2" t="s">
        <v>444</v>
      </c>
      <c r="B291" s="2" t="s">
        <v>451</v>
      </c>
      <c r="C291" s="2">
        <v>2016</v>
      </c>
      <c r="D291" s="2" t="s">
        <v>680</v>
      </c>
      <c r="E291" s="2" t="s">
        <v>681</v>
      </c>
      <c r="F291" s="2" t="s">
        <v>680</v>
      </c>
      <c r="G291" s="2" t="s">
        <v>681</v>
      </c>
      <c r="H291" s="2" t="s">
        <v>680</v>
      </c>
      <c r="I291" s="2" t="s">
        <v>681</v>
      </c>
      <c r="J291" s="2" t="s">
        <v>680</v>
      </c>
    </row>
    <row r="292" spans="1:10" ht="15" customHeight="1" x14ac:dyDescent="0.25">
      <c r="A292" s="2" t="s">
        <v>444</v>
      </c>
      <c r="B292" s="2" t="s">
        <v>452</v>
      </c>
      <c r="C292" s="2">
        <v>2016</v>
      </c>
      <c r="D292" s="2" t="s">
        <v>680</v>
      </c>
      <c r="E292" s="2" t="s">
        <v>681</v>
      </c>
      <c r="F292" s="2" t="s">
        <v>680</v>
      </c>
      <c r="G292" s="2" t="s">
        <v>681</v>
      </c>
      <c r="H292" s="2" t="s">
        <v>680</v>
      </c>
      <c r="I292" s="2" t="s">
        <v>681</v>
      </c>
      <c r="J292" s="2" t="s">
        <v>680</v>
      </c>
    </row>
    <row r="293" spans="1:10" ht="15" customHeight="1" x14ac:dyDescent="0.25">
      <c r="A293" s="2" t="s">
        <v>444</v>
      </c>
      <c r="B293" s="2" t="s">
        <v>453</v>
      </c>
      <c r="C293" s="2">
        <v>2016</v>
      </c>
      <c r="D293" s="2" t="s">
        <v>680</v>
      </c>
      <c r="E293" s="2" t="s">
        <v>681</v>
      </c>
      <c r="F293" s="2" t="s">
        <v>680</v>
      </c>
      <c r="G293" s="2" t="s">
        <v>681</v>
      </c>
      <c r="H293" s="2" t="s">
        <v>680</v>
      </c>
      <c r="I293" s="2" t="s">
        <v>681</v>
      </c>
      <c r="J293" s="2" t="s">
        <v>680</v>
      </c>
    </row>
    <row r="294" spans="1:10" ht="15" customHeight="1" x14ac:dyDescent="0.25">
      <c r="A294" s="2" t="s">
        <v>444</v>
      </c>
      <c r="B294" s="2" t="s">
        <v>454</v>
      </c>
      <c r="C294" s="2">
        <v>2016</v>
      </c>
      <c r="D294" s="2" t="s">
        <v>680</v>
      </c>
      <c r="E294" s="2" t="s">
        <v>681</v>
      </c>
      <c r="F294" s="2" t="s">
        <v>680</v>
      </c>
      <c r="G294" s="2" t="s">
        <v>681</v>
      </c>
      <c r="H294" s="2" t="s">
        <v>680</v>
      </c>
      <c r="I294" s="2" t="s">
        <v>681</v>
      </c>
      <c r="J294" s="2" t="s">
        <v>680</v>
      </c>
    </row>
    <row r="295" spans="1:10" ht="15" customHeight="1" x14ac:dyDescent="0.25">
      <c r="A295" s="2" t="s">
        <v>444</v>
      </c>
      <c r="B295" s="2" t="s">
        <v>455</v>
      </c>
      <c r="C295" s="2">
        <v>2016</v>
      </c>
      <c r="D295" s="2" t="s">
        <v>680</v>
      </c>
      <c r="E295" s="2" t="s">
        <v>681</v>
      </c>
      <c r="F295" s="2" t="s">
        <v>680</v>
      </c>
      <c r="G295" s="2" t="s">
        <v>681</v>
      </c>
      <c r="H295" s="2" t="s">
        <v>680</v>
      </c>
      <c r="I295" s="2" t="s">
        <v>681</v>
      </c>
      <c r="J295" s="2" t="s">
        <v>680</v>
      </c>
    </row>
    <row r="296" spans="1:10" ht="15" customHeight="1" x14ac:dyDescent="0.25">
      <c r="A296" s="2" t="s">
        <v>444</v>
      </c>
      <c r="B296" s="2" t="s">
        <v>456</v>
      </c>
      <c r="C296" s="2">
        <v>2016</v>
      </c>
      <c r="D296" s="2">
        <v>6.9409999999999998</v>
      </c>
      <c r="E296" s="2" t="s">
        <v>733</v>
      </c>
      <c r="F296" s="2">
        <v>6.9409999999999998</v>
      </c>
      <c r="G296" s="2" t="s">
        <v>723</v>
      </c>
      <c r="H296" s="2" t="s">
        <v>680</v>
      </c>
      <c r="I296" s="2" t="s">
        <v>723</v>
      </c>
      <c r="J296" s="2" t="s">
        <v>680</v>
      </c>
    </row>
    <row r="297" spans="1:10" ht="15" customHeight="1" x14ac:dyDescent="0.25">
      <c r="A297" s="2" t="s">
        <v>444</v>
      </c>
      <c r="B297" s="2" t="s">
        <v>457</v>
      </c>
      <c r="C297" s="2">
        <v>2016</v>
      </c>
      <c r="D297" s="2" t="s">
        <v>680</v>
      </c>
      <c r="E297" s="2" t="s">
        <v>681</v>
      </c>
      <c r="F297" s="2" t="s">
        <v>680</v>
      </c>
      <c r="G297" s="2" t="s">
        <v>681</v>
      </c>
      <c r="H297" s="2" t="s">
        <v>680</v>
      </c>
      <c r="I297" s="2" t="s">
        <v>681</v>
      </c>
      <c r="J297" s="2" t="s">
        <v>680</v>
      </c>
    </row>
    <row r="298" spans="1:10" ht="15" customHeight="1" x14ac:dyDescent="0.25">
      <c r="A298" s="2" t="s">
        <v>444</v>
      </c>
      <c r="B298" s="2" t="s">
        <v>458</v>
      </c>
      <c r="C298" s="2">
        <v>2016</v>
      </c>
      <c r="D298" s="2" t="s">
        <v>680</v>
      </c>
      <c r="E298" s="2" t="s">
        <v>681</v>
      </c>
      <c r="F298" s="2" t="s">
        <v>680</v>
      </c>
      <c r="G298" s="2" t="s">
        <v>681</v>
      </c>
      <c r="H298" s="2" t="s">
        <v>680</v>
      </c>
      <c r="I298" s="2" t="s">
        <v>681</v>
      </c>
      <c r="J298" s="2" t="s">
        <v>680</v>
      </c>
    </row>
    <row r="299" spans="1:10" ht="15" customHeight="1" x14ac:dyDescent="0.25">
      <c r="A299" s="2" t="s">
        <v>444</v>
      </c>
      <c r="B299" s="2" t="s">
        <v>459</v>
      </c>
      <c r="C299" s="2">
        <v>2016</v>
      </c>
      <c r="D299" s="2" t="s">
        <v>680</v>
      </c>
      <c r="E299" s="2" t="s">
        <v>681</v>
      </c>
      <c r="F299" s="2" t="s">
        <v>680</v>
      </c>
      <c r="G299" s="2" t="s">
        <v>681</v>
      </c>
      <c r="H299" s="2" t="s">
        <v>680</v>
      </c>
      <c r="I299" s="2" t="s">
        <v>681</v>
      </c>
      <c r="J299" s="2" t="s">
        <v>680</v>
      </c>
    </row>
    <row r="300" spans="1:10" ht="15" customHeight="1" x14ac:dyDescent="0.25">
      <c r="A300" s="2" t="s">
        <v>444</v>
      </c>
      <c r="B300" s="2" t="s">
        <v>460</v>
      </c>
      <c r="C300" s="2">
        <v>2016</v>
      </c>
      <c r="D300" s="2">
        <v>35.709000000000003</v>
      </c>
      <c r="E300" s="2" t="s">
        <v>734</v>
      </c>
      <c r="F300" s="2">
        <v>35.709000000000003</v>
      </c>
      <c r="G300" s="2" t="s">
        <v>723</v>
      </c>
      <c r="H300" s="2" t="s">
        <v>680</v>
      </c>
      <c r="I300" s="2" t="s">
        <v>723</v>
      </c>
      <c r="J300" s="2" t="s">
        <v>680</v>
      </c>
    </row>
    <row r="301" spans="1:10" ht="15" customHeight="1" x14ac:dyDescent="0.25">
      <c r="A301" s="2" t="s">
        <v>444</v>
      </c>
      <c r="B301" s="2" t="s">
        <v>461</v>
      </c>
      <c r="C301" s="2">
        <v>2016</v>
      </c>
      <c r="D301" s="2" t="s">
        <v>680</v>
      </c>
      <c r="E301" s="2" t="s">
        <v>681</v>
      </c>
      <c r="F301" s="2" t="s">
        <v>680</v>
      </c>
      <c r="G301" s="2" t="s">
        <v>681</v>
      </c>
      <c r="H301" s="2" t="s">
        <v>680</v>
      </c>
      <c r="I301" s="2" t="s">
        <v>681</v>
      </c>
      <c r="J301" s="2" t="s">
        <v>680</v>
      </c>
    </row>
    <row r="302" spans="1:10" ht="15" customHeight="1" x14ac:dyDescent="0.25">
      <c r="A302" s="2" t="s">
        <v>444</v>
      </c>
      <c r="B302" s="2" t="s">
        <v>462</v>
      </c>
      <c r="C302" s="2">
        <v>2016</v>
      </c>
      <c r="D302" s="2" t="s">
        <v>680</v>
      </c>
      <c r="E302" s="2" t="s">
        <v>681</v>
      </c>
      <c r="F302" s="2" t="s">
        <v>680</v>
      </c>
      <c r="G302" s="2" t="s">
        <v>681</v>
      </c>
      <c r="H302" s="2" t="s">
        <v>680</v>
      </c>
      <c r="I302" s="2" t="s">
        <v>681</v>
      </c>
      <c r="J302" s="2" t="s">
        <v>680</v>
      </c>
    </row>
    <row r="303" spans="1:10" ht="15" customHeight="1" x14ac:dyDescent="0.25">
      <c r="A303" s="2" t="s">
        <v>463</v>
      </c>
      <c r="B303" s="2" t="s">
        <v>464</v>
      </c>
      <c r="C303" s="2">
        <v>2016</v>
      </c>
      <c r="D303" s="2" t="s">
        <v>680</v>
      </c>
      <c r="E303" s="2" t="s">
        <v>681</v>
      </c>
      <c r="F303" s="2" t="s">
        <v>680</v>
      </c>
      <c r="G303" s="2" t="s">
        <v>681</v>
      </c>
      <c r="H303" s="2" t="s">
        <v>680</v>
      </c>
      <c r="I303" s="2" t="s">
        <v>681</v>
      </c>
      <c r="J303" s="2" t="s">
        <v>680</v>
      </c>
    </row>
    <row r="304" spans="1:10" ht="15" customHeight="1" x14ac:dyDescent="0.25">
      <c r="A304" s="2" t="s">
        <v>463</v>
      </c>
      <c r="B304" s="2" t="s">
        <v>465</v>
      </c>
      <c r="C304" s="2">
        <v>2016</v>
      </c>
      <c r="D304" s="2">
        <v>2.9</v>
      </c>
      <c r="E304" s="2" t="s">
        <v>735</v>
      </c>
      <c r="F304" s="2">
        <v>2.9</v>
      </c>
      <c r="G304" s="2" t="s">
        <v>681</v>
      </c>
      <c r="H304" s="2" t="s">
        <v>680</v>
      </c>
      <c r="I304" s="2" t="s">
        <v>681</v>
      </c>
      <c r="J304" s="2" t="s">
        <v>680</v>
      </c>
    </row>
    <row r="305" spans="1:10" ht="15" customHeight="1" x14ac:dyDescent="0.25">
      <c r="A305" s="2" t="s">
        <v>463</v>
      </c>
      <c r="B305" s="2" t="s">
        <v>466</v>
      </c>
      <c r="C305" s="2">
        <v>2016</v>
      </c>
      <c r="D305" s="2" t="s">
        <v>680</v>
      </c>
      <c r="E305" s="2" t="s">
        <v>681</v>
      </c>
      <c r="F305" s="2" t="s">
        <v>680</v>
      </c>
      <c r="G305" s="2" t="s">
        <v>681</v>
      </c>
      <c r="H305" s="2" t="s">
        <v>680</v>
      </c>
      <c r="I305" s="2" t="s">
        <v>681</v>
      </c>
      <c r="J305" s="2" t="s">
        <v>680</v>
      </c>
    </row>
    <row r="306" spans="1:10" ht="15" customHeight="1" x14ac:dyDescent="0.25">
      <c r="A306" s="2" t="s">
        <v>463</v>
      </c>
      <c r="B306" s="2" t="s">
        <v>467</v>
      </c>
      <c r="C306" s="2">
        <v>2016</v>
      </c>
      <c r="D306" s="2" t="s">
        <v>680</v>
      </c>
      <c r="E306" s="2" t="s">
        <v>681</v>
      </c>
      <c r="F306" s="2" t="s">
        <v>680</v>
      </c>
      <c r="G306" s="2" t="s">
        <v>681</v>
      </c>
      <c r="H306" s="2" t="s">
        <v>680</v>
      </c>
      <c r="I306" s="2" t="s">
        <v>681</v>
      </c>
      <c r="J306" s="2" t="s">
        <v>680</v>
      </c>
    </row>
    <row r="307" spans="1:10" ht="15" customHeight="1" x14ac:dyDescent="0.25">
      <c r="A307" s="2" t="s">
        <v>463</v>
      </c>
      <c r="B307" s="2" t="s">
        <v>468</v>
      </c>
      <c r="C307" s="2">
        <v>2016</v>
      </c>
      <c r="D307" s="2" t="s">
        <v>680</v>
      </c>
      <c r="E307" s="2" t="s">
        <v>681</v>
      </c>
      <c r="F307" s="2" t="s">
        <v>680</v>
      </c>
      <c r="G307" s="2" t="s">
        <v>681</v>
      </c>
      <c r="H307" s="2" t="s">
        <v>680</v>
      </c>
      <c r="I307" s="2" t="s">
        <v>681</v>
      </c>
      <c r="J307" s="2" t="s">
        <v>680</v>
      </c>
    </row>
    <row r="308" spans="1:10" ht="15" customHeight="1" x14ac:dyDescent="0.25">
      <c r="A308" s="2" t="s">
        <v>469</v>
      </c>
      <c r="B308" s="2" t="s">
        <v>470</v>
      </c>
      <c r="C308" s="2">
        <v>2016</v>
      </c>
      <c r="D308" s="2">
        <v>28.835000000000001</v>
      </c>
      <c r="E308" s="2" t="s">
        <v>736</v>
      </c>
      <c r="F308" s="2">
        <v>28.835000000000001</v>
      </c>
      <c r="G308" s="2" t="s">
        <v>681</v>
      </c>
      <c r="H308" s="2" t="s">
        <v>680</v>
      </c>
      <c r="I308" s="2" t="s">
        <v>681</v>
      </c>
      <c r="J308" s="2" t="s">
        <v>680</v>
      </c>
    </row>
    <row r="309" spans="1:10" ht="15" customHeight="1" x14ac:dyDescent="0.25">
      <c r="A309" s="2" t="s">
        <v>469</v>
      </c>
      <c r="B309" s="2" t="s">
        <v>471</v>
      </c>
      <c r="C309" s="2">
        <v>2016</v>
      </c>
      <c r="D309" s="2" t="s">
        <v>680</v>
      </c>
      <c r="E309" s="2" t="s">
        <v>681</v>
      </c>
      <c r="F309" s="2" t="s">
        <v>680</v>
      </c>
      <c r="G309" s="2" t="s">
        <v>681</v>
      </c>
      <c r="H309" s="2" t="s">
        <v>680</v>
      </c>
      <c r="I309" s="2" t="s">
        <v>681</v>
      </c>
      <c r="J309" s="2" t="s">
        <v>680</v>
      </c>
    </row>
    <row r="310" spans="1:10" ht="15" customHeight="1" x14ac:dyDescent="0.25">
      <c r="A310" s="2" t="s">
        <v>472</v>
      </c>
      <c r="B310" s="2" t="s">
        <v>473</v>
      </c>
      <c r="C310" s="2">
        <v>2016</v>
      </c>
      <c r="D310" s="2" t="s">
        <v>680</v>
      </c>
      <c r="E310" s="2" t="s">
        <v>681</v>
      </c>
      <c r="F310" s="2" t="s">
        <v>680</v>
      </c>
      <c r="G310" s="2" t="s">
        <v>681</v>
      </c>
      <c r="H310" s="2" t="s">
        <v>680</v>
      </c>
      <c r="I310" s="2" t="s">
        <v>681</v>
      </c>
      <c r="J310" s="2" t="s">
        <v>680</v>
      </c>
    </row>
    <row r="311" spans="1:10" ht="15" customHeight="1" x14ac:dyDescent="0.25">
      <c r="A311" s="2" t="s">
        <v>474</v>
      </c>
      <c r="B311" s="2" t="s">
        <v>9</v>
      </c>
      <c r="C311" s="2">
        <v>2016</v>
      </c>
      <c r="D311" s="2" t="s">
        <v>681</v>
      </c>
      <c r="E311" s="2" t="s">
        <v>681</v>
      </c>
      <c r="F311" s="2" t="s">
        <v>681</v>
      </c>
      <c r="G311" s="2" t="s">
        <v>681</v>
      </c>
      <c r="H311" s="2" t="s">
        <v>681</v>
      </c>
      <c r="I311" s="2" t="s">
        <v>681</v>
      </c>
      <c r="J311" s="2" t="s">
        <v>681</v>
      </c>
    </row>
    <row r="312" spans="1:10" ht="15" customHeight="1" x14ac:dyDescent="0.25">
      <c r="A312" s="2" t="s">
        <v>474</v>
      </c>
      <c r="B312" s="2" t="s">
        <v>475</v>
      </c>
      <c r="C312" s="2">
        <v>2016</v>
      </c>
      <c r="D312" s="2" t="s">
        <v>681</v>
      </c>
      <c r="E312" s="2" t="s">
        <v>681</v>
      </c>
      <c r="F312" s="2" t="s">
        <v>681</v>
      </c>
      <c r="G312" s="2" t="s">
        <v>681</v>
      </c>
      <c r="H312" s="2" t="s">
        <v>681</v>
      </c>
      <c r="I312" s="2" t="s">
        <v>681</v>
      </c>
      <c r="J312" s="2" t="s">
        <v>681</v>
      </c>
    </row>
    <row r="313" spans="1:10" ht="15" customHeight="1" x14ac:dyDescent="0.25">
      <c r="A313" s="2" t="s">
        <v>474</v>
      </c>
      <c r="B313" s="2" t="s">
        <v>476</v>
      </c>
      <c r="C313" s="2">
        <v>2016</v>
      </c>
      <c r="D313" s="2" t="s">
        <v>681</v>
      </c>
      <c r="E313" s="2" t="s">
        <v>681</v>
      </c>
      <c r="F313" s="2" t="s">
        <v>681</v>
      </c>
      <c r="G313" s="2" t="s">
        <v>681</v>
      </c>
      <c r="H313" s="2" t="s">
        <v>681</v>
      </c>
      <c r="I313" s="2" t="s">
        <v>681</v>
      </c>
      <c r="J313" s="2" t="s">
        <v>681</v>
      </c>
    </row>
    <row r="314" spans="1:10" ht="15" customHeight="1" x14ac:dyDescent="0.25">
      <c r="A314" s="2" t="s">
        <v>474</v>
      </c>
      <c r="B314" s="2" t="s">
        <v>12</v>
      </c>
      <c r="C314" s="2">
        <v>2016</v>
      </c>
      <c r="D314" s="2" t="s">
        <v>681</v>
      </c>
      <c r="E314" s="2" t="s">
        <v>681</v>
      </c>
      <c r="F314" s="2" t="s">
        <v>681</v>
      </c>
      <c r="G314" s="2" t="s">
        <v>681</v>
      </c>
      <c r="H314" s="2" t="s">
        <v>681</v>
      </c>
      <c r="I314" s="2" t="s">
        <v>681</v>
      </c>
      <c r="J314" s="2" t="s">
        <v>681</v>
      </c>
    </row>
    <row r="315" spans="1:10" ht="15" customHeight="1" x14ac:dyDescent="0.25">
      <c r="A315" s="2" t="s">
        <v>474</v>
      </c>
      <c r="B315" s="2" t="s">
        <v>13</v>
      </c>
      <c r="C315" s="2">
        <v>2016</v>
      </c>
      <c r="D315" s="2" t="s">
        <v>681</v>
      </c>
      <c r="E315" s="2" t="s">
        <v>681</v>
      </c>
      <c r="F315" s="2" t="s">
        <v>681</v>
      </c>
      <c r="G315" s="2" t="s">
        <v>681</v>
      </c>
      <c r="H315" s="2" t="s">
        <v>681</v>
      </c>
      <c r="I315" s="2" t="s">
        <v>681</v>
      </c>
      <c r="J315" s="2" t="s">
        <v>681</v>
      </c>
    </row>
    <row r="316" spans="1:10" ht="15" customHeight="1" x14ac:dyDescent="0.25">
      <c r="A316" s="2" t="s">
        <v>474</v>
      </c>
      <c r="B316" s="2" t="s">
        <v>14</v>
      </c>
      <c r="C316" s="2">
        <v>2016</v>
      </c>
      <c r="D316" s="2" t="s">
        <v>681</v>
      </c>
      <c r="E316" s="2" t="s">
        <v>681</v>
      </c>
      <c r="F316" s="2" t="s">
        <v>681</v>
      </c>
      <c r="G316" s="2" t="s">
        <v>681</v>
      </c>
      <c r="H316" s="2" t="s">
        <v>681</v>
      </c>
      <c r="I316" s="2" t="s">
        <v>681</v>
      </c>
      <c r="J316" s="2" t="s">
        <v>681</v>
      </c>
    </row>
    <row r="317" spans="1:10" ht="15" customHeight="1" x14ac:dyDescent="0.25">
      <c r="A317" s="2" t="s">
        <v>474</v>
      </c>
      <c r="B317" s="2" t="s">
        <v>15</v>
      </c>
      <c r="C317" s="2">
        <v>2016</v>
      </c>
      <c r="D317" s="2" t="s">
        <v>681</v>
      </c>
      <c r="E317" s="2" t="s">
        <v>681</v>
      </c>
      <c r="F317" s="2" t="s">
        <v>681</v>
      </c>
      <c r="G317" s="2" t="s">
        <v>681</v>
      </c>
      <c r="H317" s="2" t="s">
        <v>681</v>
      </c>
      <c r="I317" s="2" t="s">
        <v>681</v>
      </c>
      <c r="J317" s="2" t="s">
        <v>681</v>
      </c>
    </row>
    <row r="318" spans="1:10" ht="15" customHeight="1" x14ac:dyDescent="0.25">
      <c r="A318" s="2" t="s">
        <v>474</v>
      </c>
      <c r="B318" s="2" t="s">
        <v>16</v>
      </c>
      <c r="C318" s="2">
        <v>2016</v>
      </c>
      <c r="D318" s="2" t="s">
        <v>681</v>
      </c>
      <c r="E318" s="2" t="s">
        <v>681</v>
      </c>
      <c r="F318" s="2" t="s">
        <v>681</v>
      </c>
      <c r="G318" s="2" t="s">
        <v>681</v>
      </c>
      <c r="H318" s="2" t="s">
        <v>681</v>
      </c>
      <c r="I318" s="2" t="s">
        <v>681</v>
      </c>
      <c r="J318" s="2" t="s">
        <v>681</v>
      </c>
    </row>
    <row r="319" spans="1:10" ht="15" customHeight="1" x14ac:dyDescent="0.25">
      <c r="A319" s="2" t="s">
        <v>474</v>
      </c>
      <c r="B319" s="2" t="s">
        <v>17</v>
      </c>
      <c r="C319" s="2">
        <v>2016</v>
      </c>
      <c r="D319" s="2" t="s">
        <v>681</v>
      </c>
      <c r="E319" s="2" t="s">
        <v>681</v>
      </c>
      <c r="F319" s="2" t="s">
        <v>681</v>
      </c>
      <c r="G319" s="2" t="s">
        <v>681</v>
      </c>
      <c r="H319" s="2" t="s">
        <v>681</v>
      </c>
      <c r="I319" s="2" t="s">
        <v>681</v>
      </c>
      <c r="J319" s="2" t="s">
        <v>681</v>
      </c>
    </row>
    <row r="320" spans="1:10" ht="15" customHeight="1" x14ac:dyDescent="0.25">
      <c r="A320" s="2" t="s">
        <v>474</v>
      </c>
      <c r="B320" s="2" t="s">
        <v>18</v>
      </c>
      <c r="C320" s="2">
        <v>2016</v>
      </c>
      <c r="D320" s="2" t="s">
        <v>681</v>
      </c>
      <c r="E320" s="2" t="s">
        <v>681</v>
      </c>
      <c r="F320" s="2" t="s">
        <v>681</v>
      </c>
      <c r="G320" s="2" t="s">
        <v>681</v>
      </c>
      <c r="H320" s="2" t="s">
        <v>681</v>
      </c>
      <c r="I320" s="2" t="s">
        <v>681</v>
      </c>
      <c r="J320" s="2" t="s">
        <v>681</v>
      </c>
    </row>
    <row r="321" spans="1:10" ht="15" customHeight="1" x14ac:dyDescent="0.25">
      <c r="A321" s="2" t="s">
        <v>474</v>
      </c>
      <c r="B321" s="2" t="s">
        <v>19</v>
      </c>
      <c r="C321" s="2">
        <v>2016</v>
      </c>
      <c r="D321" s="2" t="s">
        <v>681</v>
      </c>
      <c r="E321" s="2" t="s">
        <v>681</v>
      </c>
      <c r="F321" s="2" t="s">
        <v>681</v>
      </c>
      <c r="G321" s="2" t="s">
        <v>681</v>
      </c>
      <c r="H321" s="2" t="s">
        <v>681</v>
      </c>
      <c r="I321" s="2" t="s">
        <v>681</v>
      </c>
      <c r="J321" s="2" t="s">
        <v>681</v>
      </c>
    </row>
    <row r="322" spans="1:10" ht="15" customHeight="1" x14ac:dyDescent="0.25">
      <c r="A322" s="2" t="s">
        <v>477</v>
      </c>
      <c r="B322" s="2" t="s">
        <v>478</v>
      </c>
      <c r="C322" s="2">
        <v>2016</v>
      </c>
      <c r="D322" s="2" t="s">
        <v>680</v>
      </c>
      <c r="E322" s="2" t="s">
        <v>681</v>
      </c>
      <c r="F322" s="2" t="s">
        <v>680</v>
      </c>
      <c r="G322" s="2" t="s">
        <v>681</v>
      </c>
      <c r="H322" s="2" t="s">
        <v>680</v>
      </c>
      <c r="I322" s="2" t="s">
        <v>681</v>
      </c>
      <c r="J322" s="2" t="s">
        <v>680</v>
      </c>
    </row>
    <row r="323" spans="1:10" ht="15" customHeight="1" x14ac:dyDescent="0.25">
      <c r="A323" s="2" t="s">
        <v>479</v>
      </c>
      <c r="B323" s="2" t="s">
        <v>480</v>
      </c>
      <c r="C323" s="2">
        <v>2016</v>
      </c>
      <c r="D323" s="2" t="s">
        <v>681</v>
      </c>
      <c r="E323" s="2" t="s">
        <v>681</v>
      </c>
      <c r="F323" s="2" t="s">
        <v>681</v>
      </c>
      <c r="G323" s="2" t="s">
        <v>681</v>
      </c>
      <c r="H323" s="2" t="s">
        <v>681</v>
      </c>
      <c r="I323" s="2" t="s">
        <v>681</v>
      </c>
      <c r="J323" s="2" t="s">
        <v>681</v>
      </c>
    </row>
    <row r="324" spans="1:10" ht="15" customHeight="1" x14ac:dyDescent="0.25">
      <c r="A324" s="2" t="s">
        <v>481</v>
      </c>
      <c r="B324" s="2" t="s">
        <v>482</v>
      </c>
      <c r="C324" s="2">
        <v>2016</v>
      </c>
      <c r="D324" s="2" t="s">
        <v>680</v>
      </c>
      <c r="E324" s="2" t="s">
        <v>680</v>
      </c>
      <c r="F324" s="2" t="s">
        <v>680</v>
      </c>
      <c r="G324" s="2" t="s">
        <v>680</v>
      </c>
      <c r="H324" s="2" t="s">
        <v>680</v>
      </c>
      <c r="I324" s="2" t="s">
        <v>680</v>
      </c>
      <c r="J324" s="2" t="s">
        <v>680</v>
      </c>
    </row>
    <row r="325" spans="1:10" ht="15" customHeight="1" x14ac:dyDescent="0.25">
      <c r="A325" s="2" t="s">
        <v>481</v>
      </c>
      <c r="B325" s="2" t="s">
        <v>483</v>
      </c>
      <c r="C325" s="2">
        <v>2016</v>
      </c>
      <c r="D325" s="2" t="s">
        <v>680</v>
      </c>
      <c r="E325" s="2" t="s">
        <v>680</v>
      </c>
      <c r="F325" s="2" t="s">
        <v>680</v>
      </c>
      <c r="G325" s="2" t="s">
        <v>680</v>
      </c>
      <c r="H325" s="2" t="s">
        <v>680</v>
      </c>
      <c r="I325" s="2" t="s">
        <v>680</v>
      </c>
      <c r="J325" s="2" t="s">
        <v>680</v>
      </c>
    </row>
    <row r="326" spans="1:10" ht="15" customHeight="1" x14ac:dyDescent="0.25">
      <c r="A326" s="2" t="s">
        <v>481</v>
      </c>
      <c r="B326" s="2" t="s">
        <v>484</v>
      </c>
      <c r="C326" s="2">
        <v>2016</v>
      </c>
      <c r="D326" s="2" t="s">
        <v>680</v>
      </c>
      <c r="E326" s="2" t="s">
        <v>680</v>
      </c>
      <c r="F326" s="2" t="s">
        <v>680</v>
      </c>
      <c r="G326" s="2" t="s">
        <v>680</v>
      </c>
      <c r="H326" s="2" t="s">
        <v>680</v>
      </c>
      <c r="I326" s="2" t="s">
        <v>680</v>
      </c>
      <c r="J326" s="2" t="s">
        <v>680</v>
      </c>
    </row>
    <row r="327" spans="1:10" ht="15" customHeight="1" x14ac:dyDescent="0.25">
      <c r="A327" s="2" t="s">
        <v>481</v>
      </c>
      <c r="B327" s="2" t="s">
        <v>485</v>
      </c>
      <c r="C327" s="2">
        <v>2016</v>
      </c>
      <c r="D327" s="2" t="s">
        <v>680</v>
      </c>
      <c r="E327" s="2" t="s">
        <v>680</v>
      </c>
      <c r="F327" s="2" t="s">
        <v>680</v>
      </c>
      <c r="G327" s="2" t="s">
        <v>680</v>
      </c>
      <c r="H327" s="2" t="s">
        <v>680</v>
      </c>
      <c r="I327" s="2" t="s">
        <v>680</v>
      </c>
      <c r="J327" s="2" t="s">
        <v>680</v>
      </c>
    </row>
    <row r="328" spans="1:10" ht="15" customHeight="1" x14ac:dyDescent="0.25">
      <c r="A328" s="2" t="s">
        <v>486</v>
      </c>
      <c r="B328" s="2" t="s">
        <v>487</v>
      </c>
      <c r="C328" s="2">
        <v>2016</v>
      </c>
      <c r="D328" s="2">
        <v>92</v>
      </c>
      <c r="E328" s="2" t="s">
        <v>737</v>
      </c>
      <c r="F328" s="2">
        <v>50</v>
      </c>
      <c r="G328" s="2" t="s">
        <v>738</v>
      </c>
      <c r="H328" s="2">
        <v>42</v>
      </c>
      <c r="I328" s="2" t="s">
        <v>680</v>
      </c>
      <c r="J328" s="2" t="s">
        <v>680</v>
      </c>
    </row>
    <row r="329" spans="1:10" ht="15" customHeight="1" x14ac:dyDescent="0.25">
      <c r="A329" s="2" t="s">
        <v>486</v>
      </c>
      <c r="B329" s="2" t="s">
        <v>488</v>
      </c>
      <c r="C329" s="2">
        <v>2016</v>
      </c>
      <c r="D329" s="2" t="s">
        <v>680</v>
      </c>
      <c r="E329" s="2" t="s">
        <v>681</v>
      </c>
      <c r="F329" s="2" t="s">
        <v>680</v>
      </c>
      <c r="G329" s="2" t="s">
        <v>681</v>
      </c>
      <c r="H329" s="2" t="s">
        <v>680</v>
      </c>
      <c r="I329" s="2" t="s">
        <v>681</v>
      </c>
      <c r="J329" s="2" t="s">
        <v>680</v>
      </c>
    </row>
    <row r="330" spans="1:10" ht="15" customHeight="1" x14ac:dyDescent="0.25">
      <c r="A330" s="2" t="s">
        <v>489</v>
      </c>
      <c r="B330" s="2" t="s">
        <v>490</v>
      </c>
      <c r="C330" s="2">
        <v>2016</v>
      </c>
      <c r="D330" s="2" t="s">
        <v>680</v>
      </c>
      <c r="E330" s="2" t="s">
        <v>681</v>
      </c>
      <c r="F330" s="2" t="s">
        <v>680</v>
      </c>
      <c r="G330" s="2" t="s">
        <v>681</v>
      </c>
      <c r="H330" s="2" t="s">
        <v>680</v>
      </c>
      <c r="I330" s="2" t="s">
        <v>681</v>
      </c>
      <c r="J330" s="2" t="s">
        <v>680</v>
      </c>
    </row>
    <row r="331" spans="1:10" ht="15" customHeight="1" x14ac:dyDescent="0.25">
      <c r="A331" s="2" t="s">
        <v>491</v>
      </c>
      <c r="B331" s="2" t="s">
        <v>492</v>
      </c>
      <c r="C331" s="2">
        <v>2016</v>
      </c>
      <c r="D331" s="2" t="s">
        <v>681</v>
      </c>
      <c r="E331" s="2" t="s">
        <v>681</v>
      </c>
      <c r="F331" s="2" t="s">
        <v>681</v>
      </c>
      <c r="G331" s="2" t="s">
        <v>681</v>
      </c>
      <c r="H331" s="2" t="s">
        <v>681</v>
      </c>
      <c r="I331" s="2" t="s">
        <v>681</v>
      </c>
      <c r="J331" s="2" t="s">
        <v>681</v>
      </c>
    </row>
    <row r="332" spans="1:10" ht="15" customHeight="1" x14ac:dyDescent="0.25">
      <c r="A332" s="2" t="s">
        <v>493</v>
      </c>
      <c r="B332" s="2" t="s">
        <v>494</v>
      </c>
      <c r="C332" s="2">
        <v>2016</v>
      </c>
      <c r="D332" s="2" t="s">
        <v>680</v>
      </c>
      <c r="E332" s="2" t="s">
        <v>681</v>
      </c>
      <c r="F332" s="2" t="s">
        <v>680</v>
      </c>
      <c r="G332" s="2" t="s">
        <v>681</v>
      </c>
      <c r="H332" s="2" t="s">
        <v>680</v>
      </c>
      <c r="I332" s="2" t="s">
        <v>681</v>
      </c>
      <c r="J332" s="2" t="s">
        <v>680</v>
      </c>
    </row>
    <row r="333" spans="1:10" ht="15" customHeight="1" x14ac:dyDescent="0.25">
      <c r="A333" s="2" t="s">
        <v>493</v>
      </c>
      <c r="B333" s="2" t="s">
        <v>495</v>
      </c>
      <c r="C333" s="2">
        <v>2016</v>
      </c>
      <c r="D333" s="2" t="s">
        <v>680</v>
      </c>
      <c r="E333" s="2" t="s">
        <v>681</v>
      </c>
      <c r="F333" s="2" t="s">
        <v>680</v>
      </c>
      <c r="G333" s="2" t="s">
        <v>681</v>
      </c>
      <c r="H333" s="2" t="s">
        <v>680</v>
      </c>
      <c r="I333" s="2" t="s">
        <v>681</v>
      </c>
      <c r="J333" s="2" t="s">
        <v>680</v>
      </c>
    </row>
    <row r="334" spans="1:10" ht="15" customHeight="1" x14ac:dyDescent="0.25">
      <c r="A334" s="2" t="s">
        <v>493</v>
      </c>
      <c r="B334" s="2" t="s">
        <v>496</v>
      </c>
      <c r="C334" s="2">
        <v>2016</v>
      </c>
      <c r="D334" s="2">
        <v>154.19999999999999</v>
      </c>
      <c r="E334" s="2" t="s">
        <v>739</v>
      </c>
      <c r="F334" s="2">
        <v>79.2</v>
      </c>
      <c r="G334" s="2" t="s">
        <v>694</v>
      </c>
      <c r="H334" s="2">
        <v>75</v>
      </c>
      <c r="I334" s="2" t="s">
        <v>681</v>
      </c>
      <c r="J334" s="2" t="s">
        <v>680</v>
      </c>
    </row>
    <row r="335" spans="1:10" ht="15" customHeight="1" x14ac:dyDescent="0.25">
      <c r="A335" s="2" t="s">
        <v>493</v>
      </c>
      <c r="B335" s="2" t="s">
        <v>497</v>
      </c>
      <c r="C335" s="2">
        <v>2016</v>
      </c>
      <c r="D335" s="2" t="s">
        <v>680</v>
      </c>
      <c r="E335" s="2" t="s">
        <v>681</v>
      </c>
      <c r="F335" s="2" t="s">
        <v>680</v>
      </c>
      <c r="G335" s="2" t="s">
        <v>681</v>
      </c>
      <c r="H335" s="2" t="s">
        <v>680</v>
      </c>
      <c r="I335" s="2" t="s">
        <v>681</v>
      </c>
      <c r="J335" s="2" t="s">
        <v>680</v>
      </c>
    </row>
    <row r="336" spans="1:10" ht="15" customHeight="1" x14ac:dyDescent="0.25">
      <c r="A336" s="2" t="s">
        <v>493</v>
      </c>
      <c r="B336" s="2" t="s">
        <v>498</v>
      </c>
      <c r="C336" s="2">
        <v>2016</v>
      </c>
      <c r="D336" s="2" t="s">
        <v>680</v>
      </c>
      <c r="E336" s="2" t="s">
        <v>681</v>
      </c>
      <c r="F336" s="2" t="s">
        <v>680</v>
      </c>
      <c r="G336" s="2" t="s">
        <v>681</v>
      </c>
      <c r="H336" s="2" t="s">
        <v>680</v>
      </c>
      <c r="I336" s="2" t="s">
        <v>681</v>
      </c>
      <c r="J336" s="2" t="s">
        <v>680</v>
      </c>
    </row>
    <row r="337" spans="1:10" ht="15" customHeight="1" x14ac:dyDescent="0.25">
      <c r="A337" s="2" t="s">
        <v>504</v>
      </c>
      <c r="B337" s="2" t="s">
        <v>505</v>
      </c>
      <c r="C337" s="2">
        <v>2016</v>
      </c>
      <c r="D337" s="2" t="s">
        <v>680</v>
      </c>
      <c r="E337" s="2" t="s">
        <v>681</v>
      </c>
      <c r="F337" s="2" t="s">
        <v>680</v>
      </c>
      <c r="G337" s="2" t="s">
        <v>681</v>
      </c>
      <c r="H337" s="2" t="s">
        <v>680</v>
      </c>
      <c r="I337" s="2" t="s">
        <v>681</v>
      </c>
      <c r="J337" s="2" t="s">
        <v>680</v>
      </c>
    </row>
    <row r="338" spans="1:10" ht="15" customHeight="1" x14ac:dyDescent="0.25">
      <c r="A338" s="317" t="s">
        <v>1400</v>
      </c>
      <c r="B338" s="2" t="s">
        <v>506</v>
      </c>
      <c r="C338" s="2">
        <v>2016</v>
      </c>
      <c r="D338" s="2" t="s">
        <v>680</v>
      </c>
      <c r="E338" s="2" t="s">
        <v>681</v>
      </c>
      <c r="F338" s="2" t="s">
        <v>680</v>
      </c>
      <c r="G338" s="2" t="s">
        <v>681</v>
      </c>
      <c r="H338" s="2" t="s">
        <v>680</v>
      </c>
      <c r="I338" s="2" t="s">
        <v>681</v>
      </c>
      <c r="J338" s="2" t="s">
        <v>680</v>
      </c>
    </row>
    <row r="339" spans="1:10" ht="15" customHeight="1" x14ac:dyDescent="0.25">
      <c r="A339" s="317" t="s">
        <v>1400</v>
      </c>
      <c r="B339" s="2" t="s">
        <v>507</v>
      </c>
      <c r="C339" s="2">
        <v>2016</v>
      </c>
      <c r="D339" s="2" t="s">
        <v>680</v>
      </c>
      <c r="E339" s="2" t="s">
        <v>681</v>
      </c>
      <c r="F339" s="2" t="s">
        <v>680</v>
      </c>
      <c r="G339" s="2" t="s">
        <v>681</v>
      </c>
      <c r="H339" s="2" t="s">
        <v>680</v>
      </c>
      <c r="I339" s="2" t="s">
        <v>681</v>
      </c>
      <c r="J339" s="2" t="s">
        <v>680</v>
      </c>
    </row>
    <row r="340" spans="1:10" ht="15" customHeight="1" x14ac:dyDescent="0.25">
      <c r="A340" s="2" t="s">
        <v>508</v>
      </c>
      <c r="B340" s="2" t="s">
        <v>509</v>
      </c>
      <c r="C340" s="2">
        <v>2016</v>
      </c>
      <c r="D340" s="2" t="s">
        <v>681</v>
      </c>
      <c r="E340" s="2" t="s">
        <v>681</v>
      </c>
      <c r="F340" s="2" t="s">
        <v>681</v>
      </c>
      <c r="G340" s="2" t="s">
        <v>681</v>
      </c>
      <c r="H340" s="2" t="s">
        <v>681</v>
      </c>
      <c r="I340" s="2" t="s">
        <v>681</v>
      </c>
      <c r="J340" s="2" t="s">
        <v>681</v>
      </c>
    </row>
    <row r="341" spans="1:10" ht="15" customHeight="1" x14ac:dyDescent="0.25">
      <c r="A341" s="2" t="s">
        <v>510</v>
      </c>
      <c r="B341" s="2" t="s">
        <v>511</v>
      </c>
      <c r="C341" s="2">
        <v>2016</v>
      </c>
      <c r="D341" s="2" t="s">
        <v>680</v>
      </c>
      <c r="E341" s="2" t="s">
        <v>681</v>
      </c>
      <c r="F341" s="2" t="s">
        <v>680</v>
      </c>
      <c r="G341" s="2" t="s">
        <v>681</v>
      </c>
      <c r="H341" s="2" t="s">
        <v>680</v>
      </c>
      <c r="I341" s="2" t="s">
        <v>681</v>
      </c>
      <c r="J341" s="2" t="s">
        <v>680</v>
      </c>
    </row>
    <row r="342" spans="1:10" ht="15" customHeight="1" x14ac:dyDescent="0.25">
      <c r="A342" s="2" t="s">
        <v>510</v>
      </c>
      <c r="B342" s="2" t="s">
        <v>512</v>
      </c>
      <c r="C342" s="2">
        <v>2016</v>
      </c>
      <c r="D342" s="2" t="s">
        <v>680</v>
      </c>
      <c r="E342" s="2" t="s">
        <v>681</v>
      </c>
      <c r="F342" s="2" t="s">
        <v>680</v>
      </c>
      <c r="G342" s="2" t="s">
        <v>681</v>
      </c>
      <c r="H342" s="2" t="s">
        <v>680</v>
      </c>
      <c r="I342" s="2" t="s">
        <v>681</v>
      </c>
      <c r="J342" s="2" t="s">
        <v>680</v>
      </c>
    </row>
    <row r="343" spans="1:10" ht="15" customHeight="1" x14ac:dyDescent="0.25">
      <c r="A343" s="2" t="s">
        <v>510</v>
      </c>
      <c r="B343" s="2" t="s">
        <v>513</v>
      </c>
      <c r="C343" s="2">
        <v>2016</v>
      </c>
      <c r="D343" s="2" t="s">
        <v>680</v>
      </c>
      <c r="E343" s="2" t="s">
        <v>681</v>
      </c>
      <c r="F343" s="2" t="s">
        <v>680</v>
      </c>
      <c r="G343" s="2" t="s">
        <v>681</v>
      </c>
      <c r="H343" s="2" t="s">
        <v>680</v>
      </c>
      <c r="I343" s="2" t="s">
        <v>681</v>
      </c>
      <c r="J343" s="2" t="s">
        <v>680</v>
      </c>
    </row>
    <row r="344" spans="1:10" ht="15" customHeight="1" x14ac:dyDescent="0.25">
      <c r="A344" s="2" t="s">
        <v>510</v>
      </c>
      <c r="B344" s="2" t="s">
        <v>514</v>
      </c>
      <c r="C344" s="2">
        <v>2016</v>
      </c>
      <c r="D344" s="2" t="s">
        <v>680</v>
      </c>
      <c r="E344" s="2" t="s">
        <v>681</v>
      </c>
      <c r="F344" s="2" t="s">
        <v>680</v>
      </c>
      <c r="G344" s="2" t="s">
        <v>681</v>
      </c>
      <c r="H344" s="2" t="s">
        <v>680</v>
      </c>
      <c r="I344" s="2" t="s">
        <v>681</v>
      </c>
      <c r="J344" s="2" t="s">
        <v>680</v>
      </c>
    </row>
    <row r="345" spans="1:10" ht="15" customHeight="1" x14ac:dyDescent="0.25">
      <c r="A345" s="2" t="s">
        <v>515</v>
      </c>
      <c r="B345" s="2" t="s">
        <v>516</v>
      </c>
      <c r="C345" s="2">
        <v>2016</v>
      </c>
      <c r="D345" s="2" t="s">
        <v>680</v>
      </c>
      <c r="E345" s="2" t="s">
        <v>681</v>
      </c>
      <c r="F345" s="2" t="s">
        <v>680</v>
      </c>
      <c r="G345" s="2" t="s">
        <v>681</v>
      </c>
      <c r="H345" s="2" t="s">
        <v>680</v>
      </c>
      <c r="I345" s="2" t="s">
        <v>681</v>
      </c>
      <c r="J345" s="2" t="s">
        <v>680</v>
      </c>
    </row>
    <row r="346" spans="1:10" ht="15" customHeight="1" x14ac:dyDescent="0.25">
      <c r="A346" s="2" t="s">
        <v>517</v>
      </c>
      <c r="B346" s="2" t="s">
        <v>518</v>
      </c>
      <c r="C346" s="2">
        <v>2016</v>
      </c>
      <c r="D346" s="2" t="s">
        <v>681</v>
      </c>
      <c r="E346" s="2" t="s">
        <v>681</v>
      </c>
      <c r="F346" s="2" t="s">
        <v>681</v>
      </c>
      <c r="G346" s="2" t="s">
        <v>681</v>
      </c>
      <c r="H346" s="2" t="s">
        <v>681</v>
      </c>
      <c r="I346" s="2" t="s">
        <v>681</v>
      </c>
      <c r="J346" s="2" t="s">
        <v>681</v>
      </c>
    </row>
    <row r="347" spans="1:10" ht="15" customHeight="1" x14ac:dyDescent="0.25">
      <c r="A347" s="2" t="s">
        <v>521</v>
      </c>
      <c r="B347" s="2" t="s">
        <v>522</v>
      </c>
      <c r="C347" s="2">
        <v>2016</v>
      </c>
      <c r="D347" s="2" t="s">
        <v>680</v>
      </c>
      <c r="E347" s="2" t="s">
        <v>681</v>
      </c>
      <c r="F347" s="2" t="s">
        <v>680</v>
      </c>
      <c r="G347" s="2" t="s">
        <v>681</v>
      </c>
      <c r="H347" s="2" t="s">
        <v>680</v>
      </c>
      <c r="I347" s="2" t="s">
        <v>681</v>
      </c>
      <c r="J347" s="2" t="s">
        <v>680</v>
      </c>
    </row>
    <row r="348" spans="1:10" ht="15" customHeight="1" x14ac:dyDescent="0.25">
      <c r="A348" s="2" t="s">
        <v>521</v>
      </c>
      <c r="B348" s="2" t="s">
        <v>523</v>
      </c>
      <c r="C348" s="2">
        <v>2016</v>
      </c>
      <c r="D348" s="2" t="s">
        <v>680</v>
      </c>
      <c r="E348" s="2" t="s">
        <v>681</v>
      </c>
      <c r="F348" s="2" t="s">
        <v>680</v>
      </c>
      <c r="G348" s="2" t="s">
        <v>681</v>
      </c>
      <c r="H348" s="2" t="s">
        <v>680</v>
      </c>
      <c r="I348" s="2" t="s">
        <v>681</v>
      </c>
      <c r="J348" s="2" t="s">
        <v>680</v>
      </c>
    </row>
    <row r="349" spans="1:10" ht="15" customHeight="1" x14ac:dyDescent="0.25">
      <c r="A349" s="2" t="s">
        <v>521</v>
      </c>
      <c r="B349" s="2" t="s">
        <v>524</v>
      </c>
      <c r="C349" s="2">
        <v>2016</v>
      </c>
      <c r="D349" s="2" t="s">
        <v>680</v>
      </c>
      <c r="E349" s="2" t="s">
        <v>681</v>
      </c>
      <c r="F349" s="2" t="s">
        <v>680</v>
      </c>
      <c r="G349" s="2" t="s">
        <v>681</v>
      </c>
      <c r="H349" s="2" t="s">
        <v>680</v>
      </c>
      <c r="I349" s="2" t="s">
        <v>681</v>
      </c>
      <c r="J349" s="2" t="s">
        <v>680</v>
      </c>
    </row>
    <row r="350" spans="1:10" ht="15" customHeight="1" x14ac:dyDescent="0.25">
      <c r="A350" s="2" t="s">
        <v>521</v>
      </c>
      <c r="B350" s="2" t="s">
        <v>525</v>
      </c>
      <c r="C350" s="2">
        <v>2016</v>
      </c>
      <c r="D350" s="2" t="s">
        <v>680</v>
      </c>
      <c r="E350" s="2" t="s">
        <v>681</v>
      </c>
      <c r="F350" s="2" t="s">
        <v>680</v>
      </c>
      <c r="G350" s="2" t="s">
        <v>681</v>
      </c>
      <c r="H350" s="2" t="s">
        <v>680</v>
      </c>
      <c r="I350" s="2" t="s">
        <v>681</v>
      </c>
      <c r="J350" s="2" t="s">
        <v>680</v>
      </c>
    </row>
    <row r="351" spans="1:10" ht="15" customHeight="1" x14ac:dyDescent="0.25">
      <c r="A351" s="2" t="s">
        <v>521</v>
      </c>
      <c r="B351" s="2" t="s">
        <v>526</v>
      </c>
      <c r="C351" s="2">
        <v>2016</v>
      </c>
      <c r="D351" s="2">
        <v>11.1</v>
      </c>
      <c r="E351" s="2" t="s">
        <v>740</v>
      </c>
      <c r="F351" s="2">
        <v>11.1</v>
      </c>
      <c r="G351" s="2" t="s">
        <v>681</v>
      </c>
      <c r="H351" s="2" t="s">
        <v>680</v>
      </c>
      <c r="I351" s="2" t="s">
        <v>681</v>
      </c>
      <c r="J351" s="2" t="s">
        <v>680</v>
      </c>
    </row>
    <row r="352" spans="1:10" ht="15" customHeight="1" x14ac:dyDescent="0.25">
      <c r="A352" s="2" t="s">
        <v>521</v>
      </c>
      <c r="B352" s="2" t="s">
        <v>527</v>
      </c>
      <c r="C352" s="2">
        <v>2016</v>
      </c>
      <c r="D352" s="2" t="s">
        <v>680</v>
      </c>
      <c r="E352" s="2" t="s">
        <v>681</v>
      </c>
      <c r="F352" s="2" t="s">
        <v>680</v>
      </c>
      <c r="G352" s="2" t="s">
        <v>681</v>
      </c>
      <c r="H352" s="2" t="s">
        <v>680</v>
      </c>
      <c r="I352" s="2" t="s">
        <v>681</v>
      </c>
      <c r="J352" s="2" t="s">
        <v>680</v>
      </c>
    </row>
    <row r="353" spans="1:10" ht="15" customHeight="1" x14ac:dyDescent="0.25">
      <c r="A353" s="2" t="s">
        <v>528</v>
      </c>
      <c r="B353" s="2" t="s">
        <v>529</v>
      </c>
      <c r="C353" s="2">
        <v>2016</v>
      </c>
      <c r="D353" s="2" t="s">
        <v>680</v>
      </c>
      <c r="E353" s="2" t="s">
        <v>681</v>
      </c>
      <c r="F353" s="2" t="s">
        <v>680</v>
      </c>
      <c r="G353" s="2" t="s">
        <v>681</v>
      </c>
      <c r="H353" s="2" t="s">
        <v>680</v>
      </c>
      <c r="I353" s="2" t="s">
        <v>681</v>
      </c>
      <c r="J353" s="2" t="s">
        <v>680</v>
      </c>
    </row>
    <row r="354" spans="1:10" ht="15" customHeight="1" x14ac:dyDescent="0.25">
      <c r="A354" s="2" t="s">
        <v>528</v>
      </c>
      <c r="B354" s="2" t="s">
        <v>530</v>
      </c>
      <c r="C354" s="2">
        <v>2016</v>
      </c>
      <c r="D354" s="2" t="s">
        <v>681</v>
      </c>
      <c r="E354" s="2" t="s">
        <v>681</v>
      </c>
      <c r="F354" s="2" t="s">
        <v>681</v>
      </c>
      <c r="G354" s="2" t="s">
        <v>681</v>
      </c>
      <c r="H354" s="2" t="s">
        <v>681</v>
      </c>
      <c r="I354" s="2" t="s">
        <v>681</v>
      </c>
      <c r="J354" s="2" t="s">
        <v>681</v>
      </c>
    </row>
    <row r="355" spans="1:10" ht="15" customHeight="1" x14ac:dyDescent="0.25">
      <c r="A355" s="2" t="s">
        <v>528</v>
      </c>
      <c r="B355" s="2" t="s">
        <v>531</v>
      </c>
      <c r="C355" s="2">
        <v>2016</v>
      </c>
      <c r="D355" s="2" t="s">
        <v>680</v>
      </c>
      <c r="E355" s="2" t="s">
        <v>681</v>
      </c>
      <c r="F355" s="2" t="s">
        <v>680</v>
      </c>
      <c r="G355" s="2" t="s">
        <v>681</v>
      </c>
      <c r="H355" s="2" t="s">
        <v>680</v>
      </c>
      <c r="I355" s="2" t="s">
        <v>681</v>
      </c>
      <c r="J355" s="2" t="s">
        <v>680</v>
      </c>
    </row>
    <row r="356" spans="1:10" ht="15" customHeight="1" x14ac:dyDescent="0.25">
      <c r="A356" s="2" t="s">
        <v>532</v>
      </c>
      <c r="B356" s="2" t="s">
        <v>533</v>
      </c>
      <c r="C356" s="2">
        <v>2016</v>
      </c>
      <c r="D356" s="2" t="s">
        <v>680</v>
      </c>
      <c r="E356" s="2" t="s">
        <v>681</v>
      </c>
      <c r="F356" s="2" t="s">
        <v>680</v>
      </c>
      <c r="G356" s="2" t="s">
        <v>681</v>
      </c>
      <c r="H356" s="2" t="s">
        <v>680</v>
      </c>
      <c r="I356" s="2" t="s">
        <v>681</v>
      </c>
      <c r="J356" s="2" t="s">
        <v>680</v>
      </c>
    </row>
    <row r="357" spans="1:10" ht="15" customHeight="1" x14ac:dyDescent="0.25">
      <c r="A357" s="2" t="s">
        <v>534</v>
      </c>
      <c r="B357" s="2" t="s">
        <v>535</v>
      </c>
      <c r="C357" s="2">
        <v>2016</v>
      </c>
      <c r="D357" s="2" t="s">
        <v>680</v>
      </c>
      <c r="E357" s="2" t="s">
        <v>681</v>
      </c>
      <c r="F357" s="2" t="s">
        <v>680</v>
      </c>
      <c r="G357" s="2" t="s">
        <v>681</v>
      </c>
      <c r="H357" s="2" t="s">
        <v>680</v>
      </c>
      <c r="I357" s="2" t="s">
        <v>681</v>
      </c>
      <c r="J357" s="2" t="s">
        <v>680</v>
      </c>
    </row>
    <row r="358" spans="1:10" ht="15" customHeight="1" x14ac:dyDescent="0.25">
      <c r="A358" s="2" t="s">
        <v>534</v>
      </c>
      <c r="B358" s="2" t="s">
        <v>536</v>
      </c>
      <c r="C358" s="2">
        <v>2016</v>
      </c>
      <c r="D358" s="2" t="s">
        <v>680</v>
      </c>
      <c r="E358" s="2" t="s">
        <v>681</v>
      </c>
      <c r="F358" s="2" t="s">
        <v>680</v>
      </c>
      <c r="G358" s="2" t="s">
        <v>681</v>
      </c>
      <c r="H358" s="2" t="s">
        <v>680</v>
      </c>
      <c r="I358" s="2" t="s">
        <v>681</v>
      </c>
      <c r="J358" s="2" t="s">
        <v>680</v>
      </c>
    </row>
    <row r="359" spans="1:10" ht="15" customHeight="1" x14ac:dyDescent="0.25">
      <c r="A359" s="2" t="s">
        <v>537</v>
      </c>
      <c r="B359" s="2" t="s">
        <v>538</v>
      </c>
      <c r="C359" s="2">
        <v>2016</v>
      </c>
      <c r="D359" s="2" t="s">
        <v>681</v>
      </c>
      <c r="E359" s="2" t="s">
        <v>681</v>
      </c>
      <c r="F359" s="2" t="s">
        <v>681</v>
      </c>
      <c r="G359" s="2" t="s">
        <v>681</v>
      </c>
      <c r="H359" s="2" t="s">
        <v>681</v>
      </c>
      <c r="I359" s="2" t="s">
        <v>681</v>
      </c>
      <c r="J359" s="2" t="s">
        <v>681</v>
      </c>
    </row>
    <row r="360" spans="1:10" ht="15" customHeight="1" x14ac:dyDescent="0.25">
      <c r="A360" s="2" t="s">
        <v>539</v>
      </c>
      <c r="B360" s="2" t="s">
        <v>539</v>
      </c>
      <c r="C360" s="2">
        <v>2016</v>
      </c>
      <c r="D360" s="2" t="s">
        <v>680</v>
      </c>
      <c r="E360" s="2" t="s">
        <v>681</v>
      </c>
      <c r="F360" s="2" t="s">
        <v>680</v>
      </c>
      <c r="G360" s="2" t="s">
        <v>681</v>
      </c>
      <c r="H360" s="2" t="s">
        <v>680</v>
      </c>
      <c r="I360" s="2" t="s">
        <v>681</v>
      </c>
      <c r="J360" s="2" t="s">
        <v>680</v>
      </c>
    </row>
    <row r="361" spans="1:10" ht="15" customHeight="1" x14ac:dyDescent="0.25">
      <c r="A361" s="2" t="s">
        <v>542</v>
      </c>
      <c r="B361" s="2" t="s">
        <v>541</v>
      </c>
      <c r="C361" s="2">
        <v>2016</v>
      </c>
      <c r="D361" s="2" t="s">
        <v>680</v>
      </c>
      <c r="E361" s="2" t="s">
        <v>681</v>
      </c>
      <c r="F361" s="2" t="s">
        <v>680</v>
      </c>
      <c r="G361" s="2" t="s">
        <v>681</v>
      </c>
      <c r="H361" s="2" t="s">
        <v>680</v>
      </c>
      <c r="I361" s="2" t="s">
        <v>681</v>
      </c>
      <c r="J361" s="2" t="s">
        <v>680</v>
      </c>
    </row>
    <row r="362" spans="1:10" ht="15" customHeight="1" x14ac:dyDescent="0.25">
      <c r="A362" s="2" t="s">
        <v>543</v>
      </c>
      <c r="B362" s="2" t="s">
        <v>544</v>
      </c>
      <c r="C362" s="2">
        <v>2016</v>
      </c>
      <c r="D362" s="2" t="s">
        <v>681</v>
      </c>
      <c r="E362" s="2" t="s">
        <v>681</v>
      </c>
      <c r="F362" s="2" t="s">
        <v>681</v>
      </c>
      <c r="G362" s="2" t="s">
        <v>681</v>
      </c>
      <c r="H362" s="2" t="s">
        <v>681</v>
      </c>
      <c r="I362" s="2" t="s">
        <v>681</v>
      </c>
      <c r="J362" s="2" t="s">
        <v>681</v>
      </c>
    </row>
    <row r="363" spans="1:10" ht="15" customHeight="1" x14ac:dyDescent="0.25">
      <c r="A363" s="2" t="s">
        <v>545</v>
      </c>
      <c r="B363" s="2" t="s">
        <v>546</v>
      </c>
      <c r="C363" s="2">
        <v>2016</v>
      </c>
      <c r="D363" s="2" t="s">
        <v>680</v>
      </c>
      <c r="E363" s="2" t="s">
        <v>681</v>
      </c>
      <c r="F363" s="2" t="s">
        <v>680</v>
      </c>
      <c r="G363" s="2" t="s">
        <v>681</v>
      </c>
      <c r="H363" s="2" t="s">
        <v>680</v>
      </c>
      <c r="I363" s="2" t="s">
        <v>681</v>
      </c>
      <c r="J363" s="2" t="s">
        <v>680</v>
      </c>
    </row>
    <row r="364" spans="1:10" ht="15" customHeight="1" x14ac:dyDescent="0.25">
      <c r="A364" s="2" t="s">
        <v>547</v>
      </c>
      <c r="B364" s="2" t="s">
        <v>548</v>
      </c>
      <c r="C364" s="2">
        <v>2016</v>
      </c>
      <c r="D364" s="2" t="s">
        <v>680</v>
      </c>
      <c r="E364" s="2" t="s">
        <v>681</v>
      </c>
      <c r="F364" s="2" t="s">
        <v>680</v>
      </c>
      <c r="G364" s="2" t="s">
        <v>681</v>
      </c>
      <c r="H364" s="2" t="s">
        <v>680</v>
      </c>
      <c r="I364" s="2" t="s">
        <v>681</v>
      </c>
      <c r="J364" s="2" t="s">
        <v>680</v>
      </c>
    </row>
    <row r="365" spans="1:10" ht="15" customHeight="1" x14ac:dyDescent="0.25">
      <c r="A365" s="2" t="s">
        <v>549</v>
      </c>
      <c r="B365" s="2" t="s">
        <v>550</v>
      </c>
      <c r="C365" s="2">
        <v>2016</v>
      </c>
      <c r="D365" s="2" t="s">
        <v>680</v>
      </c>
      <c r="E365" s="2" t="s">
        <v>680</v>
      </c>
      <c r="F365" s="2" t="s">
        <v>680</v>
      </c>
      <c r="G365" s="2" t="s">
        <v>680</v>
      </c>
      <c r="H365" s="2" t="s">
        <v>680</v>
      </c>
      <c r="I365" s="2" t="s">
        <v>680</v>
      </c>
      <c r="J365" s="2" t="s">
        <v>680</v>
      </c>
    </row>
    <row r="366" spans="1:10" ht="15" customHeight="1" x14ac:dyDescent="0.25">
      <c r="A366" s="2" t="s">
        <v>741</v>
      </c>
      <c r="B366" s="5" t="s">
        <v>1064</v>
      </c>
      <c r="C366" s="2">
        <v>2016</v>
      </c>
      <c r="D366" s="2" t="s">
        <v>681</v>
      </c>
      <c r="E366" s="2" t="s">
        <v>681</v>
      </c>
      <c r="F366" s="2" t="s">
        <v>681</v>
      </c>
      <c r="G366" s="2" t="s">
        <v>681</v>
      </c>
      <c r="H366" s="2" t="s">
        <v>681</v>
      </c>
      <c r="I366" s="2" t="s">
        <v>681</v>
      </c>
      <c r="J366" s="2" t="s">
        <v>681</v>
      </c>
    </row>
    <row r="367" spans="1:10" ht="15" customHeight="1" x14ac:dyDescent="0.25">
      <c r="A367" s="2" t="s">
        <v>551</v>
      </c>
      <c r="B367" s="2" t="s">
        <v>552</v>
      </c>
      <c r="C367" s="2">
        <v>2016</v>
      </c>
      <c r="D367" s="2" t="s">
        <v>680</v>
      </c>
      <c r="E367" s="2" t="s">
        <v>689</v>
      </c>
      <c r="F367" s="2" t="s">
        <v>680</v>
      </c>
      <c r="G367" s="2" t="s">
        <v>689</v>
      </c>
      <c r="H367" s="2" t="s">
        <v>680</v>
      </c>
      <c r="I367" s="2" t="s">
        <v>689</v>
      </c>
      <c r="J367" s="2" t="s">
        <v>680</v>
      </c>
    </row>
    <row r="368" spans="1:10" ht="15" customHeight="1" x14ac:dyDescent="0.25">
      <c r="A368" s="2" t="s">
        <v>551</v>
      </c>
      <c r="B368" s="2" t="s">
        <v>553</v>
      </c>
      <c r="C368" s="2">
        <v>2016</v>
      </c>
      <c r="D368" s="2" t="s">
        <v>680</v>
      </c>
      <c r="E368" s="2" t="s">
        <v>681</v>
      </c>
      <c r="F368" s="2" t="s">
        <v>680</v>
      </c>
      <c r="G368" s="2" t="s">
        <v>681</v>
      </c>
      <c r="H368" s="2" t="s">
        <v>680</v>
      </c>
      <c r="I368" s="2" t="s">
        <v>681</v>
      </c>
      <c r="J368" s="2" t="s">
        <v>680</v>
      </c>
    </row>
    <row r="369" spans="1:10" ht="15" customHeight="1" x14ac:dyDescent="0.25">
      <c r="A369" s="2" t="s">
        <v>551</v>
      </c>
      <c r="B369" s="2" t="s">
        <v>554</v>
      </c>
      <c r="C369" s="2">
        <v>2016</v>
      </c>
      <c r="D369" s="2" t="s">
        <v>680</v>
      </c>
      <c r="E369" s="2" t="s">
        <v>681</v>
      </c>
      <c r="F369" s="2" t="s">
        <v>680</v>
      </c>
      <c r="G369" s="2" t="s">
        <v>681</v>
      </c>
      <c r="H369" s="2" t="s">
        <v>680</v>
      </c>
      <c r="I369" s="2" t="s">
        <v>681</v>
      </c>
      <c r="J369" s="2" t="s">
        <v>680</v>
      </c>
    </row>
    <row r="370" spans="1:10" ht="15" customHeight="1" x14ac:dyDescent="0.25">
      <c r="A370" s="2" t="s">
        <v>555</v>
      </c>
      <c r="B370" s="2" t="s">
        <v>556</v>
      </c>
      <c r="C370" s="2">
        <v>2016</v>
      </c>
      <c r="D370" s="2" t="s">
        <v>680</v>
      </c>
      <c r="E370" s="2" t="s">
        <v>681</v>
      </c>
      <c r="F370" s="2" t="s">
        <v>680</v>
      </c>
      <c r="G370" s="2" t="s">
        <v>681</v>
      </c>
      <c r="H370" s="2" t="s">
        <v>680</v>
      </c>
      <c r="I370" s="2" t="s">
        <v>681</v>
      </c>
      <c r="J370" s="2" t="s">
        <v>680</v>
      </c>
    </row>
    <row r="371" spans="1:10" ht="15" customHeight="1" x14ac:dyDescent="0.25">
      <c r="A371" s="2" t="s">
        <v>555</v>
      </c>
      <c r="B371" s="2" t="s">
        <v>557</v>
      </c>
      <c r="C371" s="2">
        <v>2016</v>
      </c>
      <c r="D371" s="2" t="s">
        <v>680</v>
      </c>
      <c r="E371" s="2" t="s">
        <v>681</v>
      </c>
      <c r="F371" s="2" t="s">
        <v>680</v>
      </c>
      <c r="G371" s="2" t="s">
        <v>681</v>
      </c>
      <c r="H371" s="2" t="s">
        <v>680</v>
      </c>
      <c r="I371" s="2" t="s">
        <v>681</v>
      </c>
      <c r="J371" s="2" t="s">
        <v>680</v>
      </c>
    </row>
    <row r="372" spans="1:10" ht="15" customHeight="1" x14ac:dyDescent="0.25">
      <c r="A372" s="2" t="s">
        <v>555</v>
      </c>
      <c r="B372" s="2" t="s">
        <v>558</v>
      </c>
      <c r="C372" s="2">
        <v>2016</v>
      </c>
      <c r="D372" s="2">
        <v>34.395000000000003</v>
      </c>
      <c r="E372" s="2" t="s">
        <v>742</v>
      </c>
      <c r="F372" s="2">
        <v>33.659999999999997</v>
      </c>
      <c r="G372" s="2" t="s">
        <v>743</v>
      </c>
      <c r="H372" s="2">
        <v>0.73499999999999999</v>
      </c>
      <c r="I372" s="2" t="s">
        <v>681</v>
      </c>
      <c r="J372" s="2" t="s">
        <v>680</v>
      </c>
    </row>
    <row r="373" spans="1:10" ht="15" customHeight="1" x14ac:dyDescent="0.25">
      <c r="A373" s="2" t="s">
        <v>559</v>
      </c>
      <c r="B373" s="2" t="s">
        <v>560</v>
      </c>
      <c r="C373" s="2">
        <v>2016</v>
      </c>
      <c r="D373" s="2" t="s">
        <v>680</v>
      </c>
      <c r="E373" s="2" t="s">
        <v>681</v>
      </c>
      <c r="F373" s="2" t="s">
        <v>680</v>
      </c>
      <c r="G373" s="2" t="s">
        <v>681</v>
      </c>
      <c r="H373" s="2" t="s">
        <v>680</v>
      </c>
      <c r="I373" s="2" t="s">
        <v>681</v>
      </c>
      <c r="J373" s="2" t="s">
        <v>680</v>
      </c>
    </row>
    <row r="374" spans="1:10" ht="15" customHeight="1" x14ac:dyDescent="0.25">
      <c r="A374" s="2" t="s">
        <v>559</v>
      </c>
      <c r="B374" s="2" t="s">
        <v>561</v>
      </c>
      <c r="C374" s="2">
        <v>2016</v>
      </c>
      <c r="D374" s="2" t="s">
        <v>680</v>
      </c>
      <c r="E374" s="2" t="s">
        <v>681</v>
      </c>
      <c r="F374" s="2" t="s">
        <v>680</v>
      </c>
      <c r="G374" s="2" t="s">
        <v>681</v>
      </c>
      <c r="H374" s="2" t="s">
        <v>680</v>
      </c>
      <c r="I374" s="2" t="s">
        <v>681</v>
      </c>
      <c r="J374" s="2" t="s">
        <v>680</v>
      </c>
    </row>
    <row r="375" spans="1:10" ht="15" customHeight="1" x14ac:dyDescent="0.25">
      <c r="A375" s="2" t="s">
        <v>559</v>
      </c>
      <c r="B375" s="2" t="s">
        <v>562</v>
      </c>
      <c r="C375" s="2">
        <v>2016</v>
      </c>
      <c r="D375" s="2" t="s">
        <v>680</v>
      </c>
      <c r="E375" s="2" t="s">
        <v>681</v>
      </c>
      <c r="F375" s="2" t="s">
        <v>680</v>
      </c>
      <c r="G375" s="2" t="s">
        <v>681</v>
      </c>
      <c r="H375" s="2" t="s">
        <v>680</v>
      </c>
      <c r="I375" s="2" t="s">
        <v>681</v>
      </c>
      <c r="J375" s="2" t="s">
        <v>680</v>
      </c>
    </row>
    <row r="376" spans="1:10" ht="15" customHeight="1" x14ac:dyDescent="0.25">
      <c r="A376" s="2" t="s">
        <v>559</v>
      </c>
      <c r="B376" s="2" t="s">
        <v>563</v>
      </c>
      <c r="C376" s="2">
        <v>2016</v>
      </c>
      <c r="D376" s="2" t="s">
        <v>680</v>
      </c>
      <c r="E376" s="2" t="s">
        <v>681</v>
      </c>
      <c r="F376" s="2" t="s">
        <v>680</v>
      </c>
      <c r="G376" s="2" t="s">
        <v>681</v>
      </c>
      <c r="H376" s="2" t="s">
        <v>680</v>
      </c>
      <c r="I376" s="2" t="s">
        <v>681</v>
      </c>
      <c r="J376" s="2" t="s">
        <v>680</v>
      </c>
    </row>
    <row r="377" spans="1:10" ht="15" customHeight="1" x14ac:dyDescent="0.25">
      <c r="A377" s="2" t="s">
        <v>564</v>
      </c>
      <c r="B377" s="2" t="s">
        <v>565</v>
      </c>
      <c r="C377" s="2">
        <v>2016</v>
      </c>
      <c r="D377" s="2" t="s">
        <v>680</v>
      </c>
      <c r="E377" s="2" t="s">
        <v>681</v>
      </c>
      <c r="F377" s="2" t="s">
        <v>680</v>
      </c>
      <c r="G377" s="2" t="s">
        <v>681</v>
      </c>
      <c r="H377" s="2" t="s">
        <v>680</v>
      </c>
      <c r="I377" s="2" t="s">
        <v>681</v>
      </c>
      <c r="J377" s="2" t="s">
        <v>680</v>
      </c>
    </row>
    <row r="378" spans="1:10" ht="15" customHeight="1" x14ac:dyDescent="0.25">
      <c r="A378" s="2" t="s">
        <v>564</v>
      </c>
      <c r="B378" s="2" t="s">
        <v>566</v>
      </c>
      <c r="C378" s="2">
        <v>2016</v>
      </c>
      <c r="D378" s="2" t="s">
        <v>680</v>
      </c>
      <c r="E378" s="2" t="s">
        <v>681</v>
      </c>
      <c r="F378" s="2" t="s">
        <v>680</v>
      </c>
      <c r="G378" s="2" t="s">
        <v>681</v>
      </c>
      <c r="H378" s="2" t="s">
        <v>680</v>
      </c>
      <c r="I378" s="2" t="s">
        <v>681</v>
      </c>
      <c r="J378" s="2" t="s">
        <v>680</v>
      </c>
    </row>
    <row r="379" spans="1:10" ht="15" customHeight="1" x14ac:dyDescent="0.25">
      <c r="A379" s="2" t="s">
        <v>567</v>
      </c>
      <c r="B379" s="2" t="s">
        <v>568</v>
      </c>
      <c r="C379" s="2">
        <v>2016</v>
      </c>
      <c r="D379" s="2" t="s">
        <v>680</v>
      </c>
      <c r="E379" s="2" t="s">
        <v>681</v>
      </c>
      <c r="F379" s="2" t="s">
        <v>680</v>
      </c>
      <c r="G379" s="2" t="s">
        <v>681</v>
      </c>
      <c r="H379" s="2" t="s">
        <v>680</v>
      </c>
      <c r="I379" s="2" t="s">
        <v>681</v>
      </c>
      <c r="J379" s="2" t="s">
        <v>680</v>
      </c>
    </row>
    <row r="380" spans="1:10" ht="15" customHeight="1" x14ac:dyDescent="0.25">
      <c r="A380" s="2" t="s">
        <v>569</v>
      </c>
      <c r="B380" s="2" t="s">
        <v>570</v>
      </c>
      <c r="C380" s="2">
        <v>2016</v>
      </c>
      <c r="D380" s="2" t="s">
        <v>680</v>
      </c>
      <c r="E380" s="2" t="s">
        <v>681</v>
      </c>
      <c r="F380" s="2" t="s">
        <v>680</v>
      </c>
      <c r="G380" s="2" t="s">
        <v>681</v>
      </c>
      <c r="H380" s="2" t="s">
        <v>680</v>
      </c>
      <c r="I380" s="2" t="s">
        <v>681</v>
      </c>
      <c r="J380" s="2" t="s">
        <v>680</v>
      </c>
    </row>
    <row r="381" spans="1:10" ht="15" customHeight="1" x14ac:dyDescent="0.25">
      <c r="A381" s="2" t="s">
        <v>569</v>
      </c>
      <c r="B381" s="2" t="s">
        <v>571</v>
      </c>
      <c r="C381" s="2">
        <v>2016</v>
      </c>
      <c r="D381" s="2">
        <v>94.995000000000005</v>
      </c>
      <c r="E381" s="2" t="s">
        <v>744</v>
      </c>
      <c r="F381" s="2">
        <v>94.995000000000005</v>
      </c>
      <c r="G381" s="2" t="s">
        <v>681</v>
      </c>
      <c r="H381" s="2" t="s">
        <v>680</v>
      </c>
      <c r="I381" s="2" t="s">
        <v>681</v>
      </c>
      <c r="J381" s="2" t="s">
        <v>680</v>
      </c>
    </row>
    <row r="382" spans="1:10" ht="15" customHeight="1" x14ac:dyDescent="0.25">
      <c r="A382" s="2" t="s">
        <v>569</v>
      </c>
      <c r="B382" s="2" t="s">
        <v>572</v>
      </c>
      <c r="C382" s="2">
        <v>2016</v>
      </c>
      <c r="D382" s="2" t="s">
        <v>680</v>
      </c>
      <c r="E382" s="2" t="s">
        <v>681</v>
      </c>
      <c r="F382" s="2" t="s">
        <v>680</v>
      </c>
      <c r="G382" s="2" t="s">
        <v>681</v>
      </c>
      <c r="H382" s="2" t="s">
        <v>680</v>
      </c>
      <c r="I382" s="2" t="s">
        <v>681</v>
      </c>
      <c r="J382" s="2" t="s">
        <v>680</v>
      </c>
    </row>
    <row r="383" spans="1:10" ht="15" customHeight="1" x14ac:dyDescent="0.25">
      <c r="A383" s="2" t="s">
        <v>573</v>
      </c>
      <c r="B383" s="2" t="s">
        <v>11</v>
      </c>
      <c r="C383" s="2">
        <v>2016</v>
      </c>
      <c r="D383" s="2" t="s">
        <v>680</v>
      </c>
      <c r="E383" s="2" t="s">
        <v>681</v>
      </c>
      <c r="F383" s="2" t="s">
        <v>680</v>
      </c>
      <c r="G383" s="2" t="s">
        <v>681</v>
      </c>
      <c r="H383" s="2" t="s">
        <v>680</v>
      </c>
      <c r="I383" s="2" t="s">
        <v>681</v>
      </c>
      <c r="J383" s="2" t="s">
        <v>680</v>
      </c>
    </row>
    <row r="384" spans="1:10" ht="15" customHeight="1" x14ac:dyDescent="0.25">
      <c r="A384" s="2" t="s">
        <v>573</v>
      </c>
      <c r="B384" s="2" t="s">
        <v>574</v>
      </c>
      <c r="C384" s="2">
        <v>2016</v>
      </c>
      <c r="D384" s="2" t="s">
        <v>680</v>
      </c>
      <c r="E384" s="2" t="s">
        <v>681</v>
      </c>
      <c r="F384" s="2" t="s">
        <v>680</v>
      </c>
      <c r="G384" s="2" t="s">
        <v>681</v>
      </c>
      <c r="H384" s="2" t="s">
        <v>680</v>
      </c>
      <c r="I384" s="2" t="s">
        <v>681</v>
      </c>
      <c r="J384" s="2" t="s">
        <v>680</v>
      </c>
    </row>
    <row r="385" spans="1:10" ht="15" customHeight="1" x14ac:dyDescent="0.25">
      <c r="A385" s="2" t="s">
        <v>573</v>
      </c>
      <c r="B385" s="2" t="s">
        <v>340</v>
      </c>
      <c r="C385" s="2">
        <v>2016</v>
      </c>
      <c r="D385" s="2" t="s">
        <v>680</v>
      </c>
      <c r="E385" s="2" t="s">
        <v>681</v>
      </c>
      <c r="F385" s="2" t="s">
        <v>680</v>
      </c>
      <c r="G385" s="2" t="s">
        <v>681</v>
      </c>
      <c r="H385" s="2" t="s">
        <v>680</v>
      </c>
      <c r="I385" s="2" t="s">
        <v>681</v>
      </c>
      <c r="J385" s="2" t="s">
        <v>680</v>
      </c>
    </row>
    <row r="386" spans="1:10" ht="15" customHeight="1" x14ac:dyDescent="0.25">
      <c r="A386" s="2" t="s">
        <v>575</v>
      </c>
      <c r="B386" s="2" t="s">
        <v>576</v>
      </c>
      <c r="C386" s="2">
        <v>2016</v>
      </c>
      <c r="D386" s="2" t="s">
        <v>680</v>
      </c>
      <c r="E386" s="2" t="s">
        <v>681</v>
      </c>
      <c r="F386" s="2" t="s">
        <v>680</v>
      </c>
      <c r="G386" s="2" t="s">
        <v>681</v>
      </c>
      <c r="H386" s="2" t="s">
        <v>680</v>
      </c>
      <c r="I386" s="2" t="s">
        <v>681</v>
      </c>
      <c r="J386" s="2" t="s">
        <v>680</v>
      </c>
    </row>
    <row r="387" spans="1:10" ht="15" customHeight="1" x14ac:dyDescent="0.25">
      <c r="A387" s="2" t="s">
        <v>575</v>
      </c>
      <c r="B387" s="2" t="s">
        <v>577</v>
      </c>
      <c r="C387" s="2">
        <v>2016</v>
      </c>
      <c r="D387" s="2" t="s">
        <v>680</v>
      </c>
      <c r="E387" s="2" t="s">
        <v>681</v>
      </c>
      <c r="F387" s="2" t="s">
        <v>680</v>
      </c>
      <c r="G387" s="2" t="s">
        <v>681</v>
      </c>
      <c r="H387" s="2" t="s">
        <v>680</v>
      </c>
      <c r="I387" s="2" t="s">
        <v>681</v>
      </c>
      <c r="J387" s="2" t="s">
        <v>680</v>
      </c>
    </row>
    <row r="388" spans="1:10" ht="15" customHeight="1" x14ac:dyDescent="0.25">
      <c r="A388" s="2" t="s">
        <v>575</v>
      </c>
      <c r="B388" s="2" t="s">
        <v>578</v>
      </c>
      <c r="C388" s="2">
        <v>2016</v>
      </c>
      <c r="D388" s="2" t="s">
        <v>680</v>
      </c>
      <c r="E388" s="2" t="s">
        <v>681</v>
      </c>
      <c r="F388" s="2" t="s">
        <v>680</v>
      </c>
      <c r="G388" s="2" t="s">
        <v>681</v>
      </c>
      <c r="H388" s="2" t="s">
        <v>680</v>
      </c>
      <c r="I388" s="2" t="s">
        <v>681</v>
      </c>
      <c r="J388" s="2" t="s">
        <v>680</v>
      </c>
    </row>
    <row r="389" spans="1:10" ht="15" customHeight="1" x14ac:dyDescent="0.25">
      <c r="A389" s="2" t="s">
        <v>575</v>
      </c>
      <c r="B389" s="2" t="s">
        <v>579</v>
      </c>
      <c r="C389" s="2">
        <v>2016</v>
      </c>
      <c r="D389" s="2" t="s">
        <v>681</v>
      </c>
      <c r="E389" s="2" t="s">
        <v>681</v>
      </c>
      <c r="F389" s="2" t="s">
        <v>681</v>
      </c>
      <c r="G389" s="2" t="s">
        <v>681</v>
      </c>
      <c r="H389" s="2" t="s">
        <v>681</v>
      </c>
      <c r="I389" s="2" t="s">
        <v>681</v>
      </c>
      <c r="J389" s="2" t="s">
        <v>681</v>
      </c>
    </row>
    <row r="390" spans="1:10" ht="15" customHeight="1" x14ac:dyDescent="0.25">
      <c r="A390" s="2" t="s">
        <v>575</v>
      </c>
      <c r="B390" s="2" t="s">
        <v>580</v>
      </c>
      <c r="C390" s="2">
        <v>2016</v>
      </c>
      <c r="D390" s="2" t="s">
        <v>680</v>
      </c>
      <c r="E390" s="2" t="s">
        <v>681</v>
      </c>
      <c r="F390" s="2" t="s">
        <v>680</v>
      </c>
      <c r="G390" s="2" t="s">
        <v>681</v>
      </c>
      <c r="H390" s="2" t="s">
        <v>680</v>
      </c>
      <c r="I390" s="2" t="s">
        <v>681</v>
      </c>
      <c r="J390" s="2" t="s">
        <v>680</v>
      </c>
    </row>
    <row r="391" spans="1:10" ht="15" customHeight="1" x14ac:dyDescent="0.25">
      <c r="A391" s="2" t="s">
        <v>575</v>
      </c>
      <c r="B391" s="2" t="s">
        <v>581</v>
      </c>
      <c r="C391" s="2">
        <v>2016</v>
      </c>
      <c r="D391" s="2" t="s">
        <v>680</v>
      </c>
      <c r="E391" s="2" t="s">
        <v>681</v>
      </c>
      <c r="F391" s="2" t="s">
        <v>680</v>
      </c>
      <c r="G391" s="2" t="s">
        <v>681</v>
      </c>
      <c r="H391" s="2" t="s">
        <v>680</v>
      </c>
      <c r="I391" s="2" t="s">
        <v>681</v>
      </c>
      <c r="J391" s="2" t="s">
        <v>680</v>
      </c>
    </row>
    <row r="392" spans="1:10" ht="15" customHeight="1" x14ac:dyDescent="0.25">
      <c r="A392" s="2" t="s">
        <v>575</v>
      </c>
      <c r="B392" s="2" t="s">
        <v>582</v>
      </c>
      <c r="C392" s="2">
        <v>2016</v>
      </c>
      <c r="D392" s="2" t="s">
        <v>680</v>
      </c>
      <c r="E392" s="2" t="s">
        <v>681</v>
      </c>
      <c r="F392" s="2" t="s">
        <v>680</v>
      </c>
      <c r="G392" s="2" t="s">
        <v>681</v>
      </c>
      <c r="H392" s="2" t="s">
        <v>680</v>
      </c>
      <c r="I392" s="2" t="s">
        <v>681</v>
      </c>
      <c r="J392" s="2" t="s">
        <v>680</v>
      </c>
    </row>
    <row r="393" spans="1:10" ht="15" customHeight="1" x14ac:dyDescent="0.25">
      <c r="A393" s="2" t="s">
        <v>575</v>
      </c>
      <c r="B393" s="2" t="s">
        <v>583</v>
      </c>
      <c r="C393" s="2">
        <v>2016</v>
      </c>
      <c r="D393" s="2" t="s">
        <v>680</v>
      </c>
      <c r="E393" s="2" t="s">
        <v>681</v>
      </c>
      <c r="F393" s="2" t="s">
        <v>680</v>
      </c>
      <c r="G393" s="2" t="s">
        <v>681</v>
      </c>
      <c r="H393" s="2" t="s">
        <v>680</v>
      </c>
      <c r="I393" s="2" t="s">
        <v>681</v>
      </c>
      <c r="J393" s="2" t="s">
        <v>680</v>
      </c>
    </row>
    <row r="394" spans="1:10" ht="15" customHeight="1" x14ac:dyDescent="0.25">
      <c r="A394" s="2" t="s">
        <v>575</v>
      </c>
      <c r="B394" s="2" t="s">
        <v>584</v>
      </c>
      <c r="C394" s="2">
        <v>2016</v>
      </c>
      <c r="D394" s="2" t="s">
        <v>680</v>
      </c>
      <c r="E394" s="2" t="s">
        <v>681</v>
      </c>
      <c r="F394" s="2" t="s">
        <v>680</v>
      </c>
      <c r="G394" s="2" t="s">
        <v>681</v>
      </c>
      <c r="H394" s="2" t="s">
        <v>680</v>
      </c>
      <c r="I394" s="2" t="s">
        <v>681</v>
      </c>
      <c r="J394" s="2" t="s">
        <v>680</v>
      </c>
    </row>
    <row r="395" spans="1:10" ht="15" customHeight="1" x14ac:dyDescent="0.25">
      <c r="A395" s="2" t="s">
        <v>575</v>
      </c>
      <c r="B395" s="2" t="s">
        <v>585</v>
      </c>
      <c r="C395" s="2">
        <v>2016</v>
      </c>
      <c r="D395" s="2" t="s">
        <v>680</v>
      </c>
      <c r="E395" s="2" t="s">
        <v>681</v>
      </c>
      <c r="F395" s="2" t="s">
        <v>680</v>
      </c>
      <c r="G395" s="2" t="s">
        <v>681</v>
      </c>
      <c r="H395" s="2" t="s">
        <v>680</v>
      </c>
      <c r="I395" s="2" t="s">
        <v>681</v>
      </c>
      <c r="J395" s="2" t="s">
        <v>680</v>
      </c>
    </row>
    <row r="396" spans="1:10" ht="15" customHeight="1" x14ac:dyDescent="0.25">
      <c r="A396" s="2" t="s">
        <v>575</v>
      </c>
      <c r="B396" s="2" t="s">
        <v>586</v>
      </c>
      <c r="C396" s="2">
        <v>2016</v>
      </c>
      <c r="D396" s="2">
        <v>110.7</v>
      </c>
      <c r="E396" s="2" t="s">
        <v>745</v>
      </c>
      <c r="F396" s="2">
        <v>110.7</v>
      </c>
      <c r="G396" s="2" t="s">
        <v>681</v>
      </c>
      <c r="H396" s="2" t="s">
        <v>680</v>
      </c>
      <c r="I396" s="2" t="s">
        <v>681</v>
      </c>
      <c r="J396" s="2" t="s">
        <v>680</v>
      </c>
    </row>
    <row r="397" spans="1:10" ht="15" customHeight="1" x14ac:dyDescent="0.25">
      <c r="A397" s="2" t="s">
        <v>587</v>
      </c>
      <c r="B397" s="2" t="s">
        <v>588</v>
      </c>
      <c r="C397" s="2">
        <v>2016</v>
      </c>
      <c r="D397" s="2" t="s">
        <v>680</v>
      </c>
      <c r="E397" s="2" t="s">
        <v>681</v>
      </c>
      <c r="F397" s="2" t="s">
        <v>680</v>
      </c>
      <c r="G397" s="2" t="s">
        <v>681</v>
      </c>
      <c r="H397" s="2" t="s">
        <v>680</v>
      </c>
      <c r="I397" s="2" t="s">
        <v>681</v>
      </c>
      <c r="J397" s="2" t="s">
        <v>680</v>
      </c>
    </row>
    <row r="398" spans="1:10" ht="15" customHeight="1" x14ac:dyDescent="0.25">
      <c r="A398" s="2" t="s">
        <v>587</v>
      </c>
      <c r="B398" s="5" t="s">
        <v>1065</v>
      </c>
      <c r="C398" s="2">
        <v>2016</v>
      </c>
      <c r="D398" s="2" t="s">
        <v>680</v>
      </c>
      <c r="E398" s="2" t="s">
        <v>681</v>
      </c>
      <c r="F398" s="2" t="s">
        <v>680</v>
      </c>
      <c r="G398" s="2" t="s">
        <v>681</v>
      </c>
      <c r="H398" s="2" t="s">
        <v>680</v>
      </c>
      <c r="I398" s="2" t="s">
        <v>681</v>
      </c>
      <c r="J398" s="2" t="s">
        <v>680</v>
      </c>
    </row>
    <row r="399" spans="1:10" ht="15" customHeight="1" x14ac:dyDescent="0.25">
      <c r="A399" s="317" t="s">
        <v>1399</v>
      </c>
      <c r="B399" s="2" t="s">
        <v>589</v>
      </c>
      <c r="C399" s="2">
        <v>2016</v>
      </c>
      <c r="D399" s="2" t="s">
        <v>681</v>
      </c>
      <c r="E399" s="2" t="s">
        <v>681</v>
      </c>
      <c r="F399" s="2" t="s">
        <v>681</v>
      </c>
      <c r="G399" s="2" t="s">
        <v>681</v>
      </c>
      <c r="H399" s="2" t="s">
        <v>681</v>
      </c>
      <c r="I399" s="2" t="s">
        <v>681</v>
      </c>
      <c r="J399" s="2" t="s">
        <v>681</v>
      </c>
    </row>
    <row r="400" spans="1:10" ht="15" customHeight="1" x14ac:dyDescent="0.25">
      <c r="A400" s="317" t="s">
        <v>1399</v>
      </c>
      <c r="B400" s="2" t="s">
        <v>590</v>
      </c>
      <c r="C400" s="2">
        <v>2016</v>
      </c>
      <c r="D400" s="2" t="s">
        <v>680</v>
      </c>
      <c r="E400" s="2" t="s">
        <v>681</v>
      </c>
      <c r="F400" s="2" t="s">
        <v>680</v>
      </c>
      <c r="G400" s="2" t="s">
        <v>681</v>
      </c>
      <c r="H400" s="2" t="s">
        <v>680</v>
      </c>
      <c r="I400" s="2" t="s">
        <v>681</v>
      </c>
      <c r="J400" s="2" t="s">
        <v>680</v>
      </c>
    </row>
    <row r="401" spans="1:10" ht="15" customHeight="1" x14ac:dyDescent="0.25">
      <c r="A401" s="317" t="s">
        <v>1399</v>
      </c>
      <c r="B401" s="2" t="s">
        <v>591</v>
      </c>
      <c r="C401" s="2">
        <v>2016</v>
      </c>
      <c r="D401" s="2" t="s">
        <v>680</v>
      </c>
      <c r="E401" s="2" t="s">
        <v>681</v>
      </c>
      <c r="F401" s="2" t="s">
        <v>680</v>
      </c>
      <c r="G401" s="2" t="s">
        <v>681</v>
      </c>
      <c r="H401" s="2" t="s">
        <v>680</v>
      </c>
      <c r="I401" s="2" t="s">
        <v>681</v>
      </c>
      <c r="J401" s="2" t="s">
        <v>680</v>
      </c>
    </row>
    <row r="402" spans="1:10" ht="15" customHeight="1" x14ac:dyDescent="0.25">
      <c r="A402" s="2" t="s">
        <v>592</v>
      </c>
      <c r="B402" s="2" t="s">
        <v>593</v>
      </c>
      <c r="C402" s="2">
        <v>2016</v>
      </c>
      <c r="D402" s="2" t="s">
        <v>680</v>
      </c>
      <c r="E402" s="2" t="s">
        <v>681</v>
      </c>
      <c r="F402" s="2" t="s">
        <v>680</v>
      </c>
      <c r="G402" s="2" t="s">
        <v>681</v>
      </c>
      <c r="H402" s="2" t="s">
        <v>680</v>
      </c>
      <c r="I402" s="2" t="s">
        <v>681</v>
      </c>
      <c r="J402" s="2" t="s">
        <v>680</v>
      </c>
    </row>
    <row r="403" spans="1:10" ht="15" customHeight="1" x14ac:dyDescent="0.25">
      <c r="A403" s="2" t="s">
        <v>592</v>
      </c>
      <c r="B403" s="2" t="s">
        <v>594</v>
      </c>
      <c r="C403" s="2">
        <v>2016</v>
      </c>
      <c r="D403" s="2" t="s">
        <v>680</v>
      </c>
      <c r="E403" s="2" t="s">
        <v>681</v>
      </c>
      <c r="F403" s="2" t="s">
        <v>680</v>
      </c>
      <c r="G403" s="2" t="s">
        <v>681</v>
      </c>
      <c r="H403" s="2" t="s">
        <v>680</v>
      </c>
      <c r="I403" s="2" t="s">
        <v>681</v>
      </c>
      <c r="J403" s="2" t="s">
        <v>680</v>
      </c>
    </row>
    <row r="404" spans="1:10" ht="15" customHeight="1" x14ac:dyDescent="0.25">
      <c r="A404" s="2" t="s">
        <v>592</v>
      </c>
      <c r="B404" s="2" t="s">
        <v>595</v>
      </c>
      <c r="C404" s="2">
        <v>2016</v>
      </c>
      <c r="D404" s="2" t="s">
        <v>680</v>
      </c>
      <c r="E404" s="2" t="s">
        <v>681</v>
      </c>
      <c r="F404" s="2" t="s">
        <v>680</v>
      </c>
      <c r="G404" s="2" t="s">
        <v>681</v>
      </c>
      <c r="H404" s="2" t="s">
        <v>680</v>
      </c>
      <c r="I404" s="2" t="s">
        <v>681</v>
      </c>
      <c r="J404" s="2" t="s">
        <v>680</v>
      </c>
    </row>
    <row r="405" spans="1:10" ht="15" customHeight="1" x14ac:dyDescent="0.25">
      <c r="A405" s="2" t="s">
        <v>592</v>
      </c>
      <c r="B405" s="2" t="s">
        <v>596</v>
      </c>
      <c r="C405" s="2">
        <v>2016</v>
      </c>
      <c r="D405" s="2" t="s">
        <v>680</v>
      </c>
      <c r="E405" s="2" t="s">
        <v>681</v>
      </c>
      <c r="F405" s="2" t="s">
        <v>680</v>
      </c>
      <c r="G405" s="2" t="s">
        <v>681</v>
      </c>
      <c r="H405" s="2" t="s">
        <v>680</v>
      </c>
      <c r="I405" s="2" t="s">
        <v>681</v>
      </c>
      <c r="J405" s="2" t="s">
        <v>680</v>
      </c>
    </row>
    <row r="406" spans="1:10" ht="15" customHeight="1" x14ac:dyDescent="0.25">
      <c r="A406" s="2" t="s">
        <v>592</v>
      </c>
      <c r="B406" s="2" t="s">
        <v>597</v>
      </c>
      <c r="C406" s="2">
        <v>2016</v>
      </c>
      <c r="D406" s="2" t="s">
        <v>680</v>
      </c>
      <c r="E406" s="2" t="s">
        <v>681</v>
      </c>
      <c r="F406" s="2" t="s">
        <v>680</v>
      </c>
      <c r="G406" s="2" t="s">
        <v>681</v>
      </c>
      <c r="H406" s="2" t="s">
        <v>680</v>
      </c>
      <c r="I406" s="2" t="s">
        <v>681</v>
      </c>
      <c r="J406" s="2" t="s">
        <v>680</v>
      </c>
    </row>
    <row r="407" spans="1:10" ht="15" customHeight="1" x14ac:dyDescent="0.25">
      <c r="A407" s="2" t="s">
        <v>598</v>
      </c>
      <c r="B407" s="2" t="s">
        <v>599</v>
      </c>
      <c r="C407" s="2">
        <v>2016</v>
      </c>
      <c r="D407" s="2" t="s">
        <v>680</v>
      </c>
      <c r="E407" s="2" t="s">
        <v>681</v>
      </c>
      <c r="F407" s="2" t="s">
        <v>680</v>
      </c>
      <c r="G407" s="2" t="s">
        <v>681</v>
      </c>
      <c r="H407" s="2" t="s">
        <v>680</v>
      </c>
      <c r="I407" s="2" t="s">
        <v>681</v>
      </c>
      <c r="J407" s="2" t="s">
        <v>680</v>
      </c>
    </row>
    <row r="408" spans="1:10" ht="15" customHeight="1" x14ac:dyDescent="0.25">
      <c r="A408" s="2" t="s">
        <v>598</v>
      </c>
      <c r="B408" s="2" t="s">
        <v>600</v>
      </c>
      <c r="C408" s="2">
        <v>2016</v>
      </c>
      <c r="D408" s="2" t="s">
        <v>680</v>
      </c>
      <c r="E408" s="2" t="s">
        <v>681</v>
      </c>
      <c r="F408" s="2" t="s">
        <v>680</v>
      </c>
      <c r="G408" s="2" t="s">
        <v>681</v>
      </c>
      <c r="H408" s="2" t="s">
        <v>680</v>
      </c>
      <c r="I408" s="2" t="s">
        <v>681</v>
      </c>
      <c r="J408" s="2" t="s">
        <v>680</v>
      </c>
    </row>
    <row r="409" spans="1:10" ht="15" customHeight="1" x14ac:dyDescent="0.25">
      <c r="A409" s="2" t="s">
        <v>598</v>
      </c>
      <c r="B409" s="2" t="s">
        <v>601</v>
      </c>
      <c r="C409" s="2">
        <v>2016</v>
      </c>
      <c r="D409" s="2" t="s">
        <v>680</v>
      </c>
      <c r="E409" s="2" t="s">
        <v>681</v>
      </c>
      <c r="F409" s="2" t="s">
        <v>680</v>
      </c>
      <c r="G409" s="2" t="s">
        <v>681</v>
      </c>
      <c r="H409" s="2" t="s">
        <v>680</v>
      </c>
      <c r="I409" s="2" t="s">
        <v>681</v>
      </c>
      <c r="J409" s="2" t="s">
        <v>680</v>
      </c>
    </row>
    <row r="410" spans="1:10" ht="15" customHeight="1" x14ac:dyDescent="0.25">
      <c r="A410" s="2" t="s">
        <v>602</v>
      </c>
      <c r="B410" s="2" t="s">
        <v>603</v>
      </c>
      <c r="C410" s="2">
        <v>2016</v>
      </c>
      <c r="D410" s="2">
        <v>33.887999999999998</v>
      </c>
      <c r="E410" s="2" t="s">
        <v>746</v>
      </c>
      <c r="F410" s="2">
        <v>33.887999999999998</v>
      </c>
      <c r="G410" s="2" t="s">
        <v>681</v>
      </c>
      <c r="H410" s="2" t="s">
        <v>680</v>
      </c>
      <c r="I410" s="2" t="s">
        <v>681</v>
      </c>
      <c r="J410" s="2" t="s">
        <v>680</v>
      </c>
    </row>
    <row r="411" spans="1:10" ht="15" customHeight="1" x14ac:dyDescent="0.25">
      <c r="A411" s="2" t="s">
        <v>602</v>
      </c>
      <c r="B411" s="2" t="s">
        <v>406</v>
      </c>
      <c r="C411" s="2">
        <v>2016</v>
      </c>
      <c r="D411" s="2" t="s">
        <v>681</v>
      </c>
      <c r="E411" s="2" t="s">
        <v>681</v>
      </c>
      <c r="F411" s="2" t="s">
        <v>681</v>
      </c>
      <c r="G411" s="2" t="s">
        <v>681</v>
      </c>
      <c r="H411" s="2" t="s">
        <v>681</v>
      </c>
      <c r="I411" s="2" t="s">
        <v>681</v>
      </c>
      <c r="J411" s="2" t="s">
        <v>681</v>
      </c>
    </row>
    <row r="412" spans="1:10" ht="15" customHeight="1" x14ac:dyDescent="0.25">
      <c r="A412" s="2" t="s">
        <v>602</v>
      </c>
      <c r="B412" s="2" t="s">
        <v>604</v>
      </c>
      <c r="C412" s="2">
        <v>2016</v>
      </c>
      <c r="D412" s="2" t="s">
        <v>680</v>
      </c>
      <c r="E412" s="2" t="s">
        <v>681</v>
      </c>
      <c r="F412" s="2" t="s">
        <v>680</v>
      </c>
      <c r="G412" s="2" t="s">
        <v>681</v>
      </c>
      <c r="H412" s="2" t="s">
        <v>680</v>
      </c>
      <c r="I412" s="2" t="s">
        <v>681</v>
      </c>
      <c r="J412" s="2" t="s">
        <v>680</v>
      </c>
    </row>
    <row r="413" spans="1:10" ht="15" customHeight="1" x14ac:dyDescent="0.25">
      <c r="A413" s="2" t="s">
        <v>602</v>
      </c>
      <c r="B413" s="2" t="s">
        <v>605</v>
      </c>
      <c r="C413" s="2">
        <v>2016</v>
      </c>
      <c r="D413" s="2">
        <v>24.283999999999999</v>
      </c>
      <c r="E413" s="2" t="s">
        <v>747</v>
      </c>
      <c r="F413" s="2">
        <v>24.283999999999999</v>
      </c>
      <c r="G413" s="2" t="s">
        <v>681</v>
      </c>
      <c r="H413" s="2" t="s">
        <v>680</v>
      </c>
      <c r="I413" s="2" t="s">
        <v>681</v>
      </c>
      <c r="J413" s="2" t="s">
        <v>680</v>
      </c>
    </row>
    <row r="414" spans="1:10" ht="15" customHeight="1" x14ac:dyDescent="0.25">
      <c r="A414" s="2" t="s">
        <v>602</v>
      </c>
      <c r="B414" s="2" t="s">
        <v>606</v>
      </c>
      <c r="C414" s="2">
        <v>2016</v>
      </c>
      <c r="D414" s="2" t="s">
        <v>680</v>
      </c>
      <c r="E414" s="2" t="s">
        <v>681</v>
      </c>
      <c r="F414" s="2" t="s">
        <v>680</v>
      </c>
      <c r="G414" s="2" t="s">
        <v>681</v>
      </c>
      <c r="H414" s="2" t="s">
        <v>680</v>
      </c>
      <c r="I414" s="2" t="s">
        <v>681</v>
      </c>
      <c r="J414" s="2" t="s">
        <v>680</v>
      </c>
    </row>
    <row r="415" spans="1:10" ht="15" customHeight="1" x14ac:dyDescent="0.25">
      <c r="A415" s="2" t="s">
        <v>602</v>
      </c>
      <c r="B415" s="2" t="s">
        <v>607</v>
      </c>
      <c r="C415" s="2">
        <v>2016</v>
      </c>
      <c r="D415" s="2">
        <v>30.532</v>
      </c>
      <c r="E415" s="2" t="s">
        <v>748</v>
      </c>
      <c r="F415" s="2">
        <v>30.117999999999999</v>
      </c>
      <c r="G415" s="2" t="s">
        <v>749</v>
      </c>
      <c r="H415" s="2">
        <v>0.41399999999999998</v>
      </c>
      <c r="I415" s="2" t="s">
        <v>681</v>
      </c>
      <c r="J415" s="2" t="s">
        <v>680</v>
      </c>
    </row>
    <row r="416" spans="1:10" ht="15" customHeight="1" x14ac:dyDescent="0.25">
      <c r="A416" s="2" t="s">
        <v>602</v>
      </c>
      <c r="B416" s="2" t="s">
        <v>608</v>
      </c>
      <c r="C416" s="2">
        <v>2016</v>
      </c>
      <c r="D416" s="2" t="s">
        <v>680</v>
      </c>
      <c r="E416" s="2" t="s">
        <v>681</v>
      </c>
      <c r="F416" s="2" t="s">
        <v>680</v>
      </c>
      <c r="G416" s="2" t="s">
        <v>681</v>
      </c>
      <c r="H416" s="2" t="s">
        <v>680</v>
      </c>
      <c r="I416" s="2" t="s">
        <v>681</v>
      </c>
      <c r="J416" s="2" t="s">
        <v>680</v>
      </c>
    </row>
    <row r="417" spans="1:10" ht="15" customHeight="1" x14ac:dyDescent="0.25">
      <c r="A417" s="2" t="s">
        <v>602</v>
      </c>
      <c r="B417" s="2" t="s">
        <v>609</v>
      </c>
      <c r="C417" s="2">
        <v>2016</v>
      </c>
      <c r="D417" s="2">
        <v>5.3780000000000001</v>
      </c>
      <c r="E417" s="2" t="s">
        <v>750</v>
      </c>
      <c r="F417" s="2">
        <v>5.3780000000000001</v>
      </c>
      <c r="G417" s="2" t="s">
        <v>681</v>
      </c>
      <c r="H417" s="2" t="s">
        <v>680</v>
      </c>
      <c r="I417" s="2" t="s">
        <v>681</v>
      </c>
      <c r="J417" s="2" t="s">
        <v>680</v>
      </c>
    </row>
    <row r="418" spans="1:10" ht="15" customHeight="1" x14ac:dyDescent="0.25">
      <c r="A418" s="2" t="s">
        <v>602</v>
      </c>
      <c r="B418" s="2" t="s">
        <v>610</v>
      </c>
      <c r="C418" s="2">
        <v>2016</v>
      </c>
      <c r="D418" s="2">
        <v>12.925000000000001</v>
      </c>
      <c r="E418" s="2" t="s">
        <v>751</v>
      </c>
      <c r="F418" s="2">
        <v>12.925000000000001</v>
      </c>
      <c r="G418" s="2" t="s">
        <v>681</v>
      </c>
      <c r="H418" s="2" t="s">
        <v>680</v>
      </c>
      <c r="I418" s="2" t="s">
        <v>681</v>
      </c>
      <c r="J418" s="2" t="s">
        <v>680</v>
      </c>
    </row>
    <row r="419" spans="1:10" ht="15" customHeight="1" x14ac:dyDescent="0.25">
      <c r="A419" s="2" t="s">
        <v>602</v>
      </c>
      <c r="B419" s="2" t="s">
        <v>611</v>
      </c>
      <c r="C419" s="2">
        <v>2016</v>
      </c>
      <c r="D419" s="2" t="s">
        <v>680</v>
      </c>
      <c r="E419" s="2" t="s">
        <v>681</v>
      </c>
      <c r="F419" s="2" t="s">
        <v>680</v>
      </c>
      <c r="G419" s="2" t="s">
        <v>681</v>
      </c>
      <c r="H419" s="2" t="s">
        <v>680</v>
      </c>
      <c r="I419" s="2" t="s">
        <v>681</v>
      </c>
      <c r="J419" s="2" t="s">
        <v>680</v>
      </c>
    </row>
    <row r="420" spans="1:10" ht="15" customHeight="1" x14ac:dyDescent="0.25">
      <c r="A420" s="2" t="s">
        <v>602</v>
      </c>
      <c r="B420" s="2" t="s">
        <v>612</v>
      </c>
      <c r="C420" s="2">
        <v>2016</v>
      </c>
      <c r="D420" s="2" t="s">
        <v>680</v>
      </c>
      <c r="E420" s="2" t="s">
        <v>681</v>
      </c>
      <c r="F420" s="2" t="s">
        <v>680</v>
      </c>
      <c r="G420" s="2" t="s">
        <v>681</v>
      </c>
      <c r="H420" s="2" t="s">
        <v>680</v>
      </c>
      <c r="I420" s="2" t="s">
        <v>681</v>
      </c>
      <c r="J420" s="2" t="s">
        <v>680</v>
      </c>
    </row>
    <row r="421" spans="1:10" ht="15" customHeight="1" x14ac:dyDescent="0.25">
      <c r="A421" s="2" t="s">
        <v>602</v>
      </c>
      <c r="B421" s="2" t="s">
        <v>613</v>
      </c>
      <c r="C421" s="2">
        <v>2016</v>
      </c>
      <c r="D421" s="2">
        <v>27.484999999999999</v>
      </c>
      <c r="E421" s="2" t="s">
        <v>752</v>
      </c>
      <c r="F421" s="2">
        <v>27.484999999999999</v>
      </c>
      <c r="G421" s="2" t="s">
        <v>723</v>
      </c>
      <c r="H421" s="2" t="s">
        <v>680</v>
      </c>
      <c r="I421" s="2" t="s">
        <v>723</v>
      </c>
      <c r="J421" s="2" t="s">
        <v>680</v>
      </c>
    </row>
    <row r="422" spans="1:10" ht="15" customHeight="1" x14ac:dyDescent="0.25">
      <c r="A422" s="2" t="s">
        <v>602</v>
      </c>
      <c r="B422" s="2" t="s">
        <v>407</v>
      </c>
      <c r="C422" s="2">
        <v>2016</v>
      </c>
      <c r="D422" s="2" t="s">
        <v>681</v>
      </c>
      <c r="E422" s="2" t="s">
        <v>681</v>
      </c>
      <c r="F422" s="2" t="s">
        <v>681</v>
      </c>
      <c r="G422" s="2" t="s">
        <v>681</v>
      </c>
      <c r="H422" s="2" t="s">
        <v>681</v>
      </c>
      <c r="I422" s="2" t="s">
        <v>681</v>
      </c>
      <c r="J422" s="2" t="s">
        <v>681</v>
      </c>
    </row>
    <row r="423" spans="1:10" ht="15" customHeight="1" x14ac:dyDescent="0.25">
      <c r="A423" s="2" t="s">
        <v>602</v>
      </c>
      <c r="B423" s="2" t="s">
        <v>614</v>
      </c>
      <c r="C423" s="2">
        <v>2016</v>
      </c>
      <c r="D423" s="2" t="s">
        <v>680</v>
      </c>
      <c r="E423" s="2" t="s">
        <v>681</v>
      </c>
      <c r="F423" s="2" t="s">
        <v>680</v>
      </c>
      <c r="G423" s="2" t="s">
        <v>681</v>
      </c>
      <c r="H423" s="2" t="s">
        <v>680</v>
      </c>
      <c r="I423" s="2" t="s">
        <v>681</v>
      </c>
      <c r="J423" s="2" t="s">
        <v>680</v>
      </c>
    </row>
    <row r="424" spans="1:10" ht="15" customHeight="1" x14ac:dyDescent="0.25">
      <c r="A424" s="2" t="s">
        <v>602</v>
      </c>
      <c r="B424" s="2" t="s">
        <v>615</v>
      </c>
      <c r="C424" s="2">
        <v>2016</v>
      </c>
      <c r="D424" s="2">
        <v>22.437000000000001</v>
      </c>
      <c r="E424" s="2" t="s">
        <v>753</v>
      </c>
      <c r="F424" s="2">
        <v>22.437000000000001</v>
      </c>
      <c r="G424" s="2" t="s">
        <v>681</v>
      </c>
      <c r="H424" s="2" t="s">
        <v>680</v>
      </c>
      <c r="I424" s="2" t="s">
        <v>681</v>
      </c>
      <c r="J424" s="2" t="s">
        <v>680</v>
      </c>
    </row>
    <row r="425" spans="1:10" ht="15" customHeight="1" x14ac:dyDescent="0.25">
      <c r="A425" s="2" t="s">
        <v>602</v>
      </c>
      <c r="B425" s="2" t="s">
        <v>616</v>
      </c>
      <c r="C425" s="2">
        <v>2016</v>
      </c>
      <c r="D425" s="2" t="s">
        <v>680</v>
      </c>
      <c r="E425" s="2" t="s">
        <v>681</v>
      </c>
      <c r="F425" s="2" t="s">
        <v>680</v>
      </c>
      <c r="G425" s="2" t="s">
        <v>681</v>
      </c>
      <c r="H425" s="2" t="s">
        <v>680</v>
      </c>
      <c r="I425" s="2" t="s">
        <v>681</v>
      </c>
      <c r="J425" s="2" t="s">
        <v>680</v>
      </c>
    </row>
    <row r="426" spans="1:10" ht="15" customHeight="1" x14ac:dyDescent="0.25">
      <c r="A426" s="2" t="s">
        <v>602</v>
      </c>
      <c r="B426" s="2" t="s">
        <v>617</v>
      </c>
      <c r="C426" s="2">
        <v>2016</v>
      </c>
      <c r="D426" s="2" t="s">
        <v>680</v>
      </c>
      <c r="E426" s="2" t="s">
        <v>681</v>
      </c>
      <c r="F426" s="2" t="s">
        <v>680</v>
      </c>
      <c r="G426" s="2" t="s">
        <v>681</v>
      </c>
      <c r="H426" s="2" t="s">
        <v>680</v>
      </c>
      <c r="I426" s="2" t="s">
        <v>681</v>
      </c>
      <c r="J426" s="2" t="s">
        <v>680</v>
      </c>
    </row>
    <row r="427" spans="1:10" ht="15" customHeight="1" x14ac:dyDescent="0.25">
      <c r="A427" s="2" t="s">
        <v>602</v>
      </c>
      <c r="B427" s="2" t="s">
        <v>618</v>
      </c>
      <c r="C427" s="2">
        <v>2016</v>
      </c>
      <c r="D427" s="2" t="s">
        <v>680</v>
      </c>
      <c r="E427" s="2" t="s">
        <v>681</v>
      </c>
      <c r="F427" s="2" t="s">
        <v>680</v>
      </c>
      <c r="G427" s="2" t="s">
        <v>681</v>
      </c>
      <c r="H427" s="2" t="s">
        <v>680</v>
      </c>
      <c r="I427" s="2" t="s">
        <v>681</v>
      </c>
      <c r="J427" s="2" t="s">
        <v>680</v>
      </c>
    </row>
    <row r="428" spans="1:10" ht="15" customHeight="1" x14ac:dyDescent="0.25">
      <c r="A428" s="2" t="s">
        <v>619</v>
      </c>
      <c r="B428" s="2" t="s">
        <v>620</v>
      </c>
      <c r="C428" s="2">
        <v>2016</v>
      </c>
      <c r="D428" s="2" t="s">
        <v>680</v>
      </c>
      <c r="E428" s="2" t="s">
        <v>681</v>
      </c>
      <c r="F428" s="2" t="s">
        <v>680</v>
      </c>
      <c r="G428" s="2" t="s">
        <v>681</v>
      </c>
      <c r="H428" s="2" t="s">
        <v>680</v>
      </c>
      <c r="I428" s="2" t="s">
        <v>681</v>
      </c>
      <c r="J428" s="2" t="s">
        <v>680</v>
      </c>
    </row>
    <row r="429" spans="1:10" ht="15" customHeight="1" x14ac:dyDescent="0.25">
      <c r="A429" s="2" t="s">
        <v>619</v>
      </c>
      <c r="B429" s="2" t="s">
        <v>621</v>
      </c>
      <c r="C429" s="2">
        <v>2016</v>
      </c>
      <c r="D429" s="2">
        <v>0.251</v>
      </c>
      <c r="E429" s="2" t="s">
        <v>754</v>
      </c>
      <c r="F429" s="2">
        <v>0.251</v>
      </c>
      <c r="G429" s="2" t="s">
        <v>680</v>
      </c>
      <c r="H429" s="2" t="s">
        <v>680</v>
      </c>
      <c r="I429" s="2" t="s">
        <v>680</v>
      </c>
      <c r="J429" s="2" t="s">
        <v>680</v>
      </c>
    </row>
    <row r="430" spans="1:10" ht="15" customHeight="1" x14ac:dyDescent="0.25">
      <c r="A430" s="2" t="s">
        <v>622</v>
      </c>
      <c r="B430" s="2" t="s">
        <v>623</v>
      </c>
      <c r="C430" s="2">
        <v>2016</v>
      </c>
      <c r="D430" s="2">
        <v>5.39</v>
      </c>
      <c r="E430" s="2" t="s">
        <v>755</v>
      </c>
      <c r="F430" s="2">
        <v>5.39</v>
      </c>
      <c r="G430" s="2" t="s">
        <v>681</v>
      </c>
      <c r="H430" s="2" t="s">
        <v>680</v>
      </c>
      <c r="I430" s="2" t="s">
        <v>681</v>
      </c>
      <c r="J430" s="2" t="s">
        <v>680</v>
      </c>
    </row>
    <row r="431" spans="1:10" ht="15" customHeight="1" x14ac:dyDescent="0.25">
      <c r="A431" s="2" t="s">
        <v>622</v>
      </c>
      <c r="B431" s="2" t="s">
        <v>624</v>
      </c>
      <c r="C431" s="2">
        <v>2016</v>
      </c>
      <c r="D431" s="2" t="s">
        <v>680</v>
      </c>
      <c r="E431" s="2" t="s">
        <v>681</v>
      </c>
      <c r="F431" s="2" t="s">
        <v>680</v>
      </c>
      <c r="G431" s="2" t="s">
        <v>681</v>
      </c>
      <c r="H431" s="2" t="s">
        <v>680</v>
      </c>
      <c r="I431" s="2" t="s">
        <v>681</v>
      </c>
      <c r="J431" s="2" t="s">
        <v>680</v>
      </c>
    </row>
    <row r="432" spans="1:10" ht="15" customHeight="1" x14ac:dyDescent="0.25">
      <c r="A432" s="2" t="s">
        <v>622</v>
      </c>
      <c r="B432" s="2" t="s">
        <v>625</v>
      </c>
      <c r="C432" s="2">
        <v>2016</v>
      </c>
      <c r="D432" s="2">
        <v>1.363</v>
      </c>
      <c r="E432" s="2" t="s">
        <v>756</v>
      </c>
      <c r="F432" s="2">
        <v>0.29199999999999998</v>
      </c>
      <c r="G432" s="2" t="s">
        <v>757</v>
      </c>
      <c r="H432" s="2">
        <v>1.071</v>
      </c>
      <c r="I432" s="2" t="s">
        <v>681</v>
      </c>
      <c r="J432" s="2" t="s">
        <v>680</v>
      </c>
    </row>
    <row r="433" spans="1:10" ht="15" customHeight="1" x14ac:dyDescent="0.25">
      <c r="A433" s="2" t="s">
        <v>622</v>
      </c>
      <c r="B433" s="2" t="s">
        <v>626</v>
      </c>
      <c r="C433" s="2">
        <v>2016</v>
      </c>
      <c r="D433" s="2">
        <v>19.254000000000001</v>
      </c>
      <c r="E433" s="2" t="s">
        <v>758</v>
      </c>
      <c r="F433" s="2">
        <v>19.254000000000001</v>
      </c>
      <c r="G433" s="2" t="s">
        <v>681</v>
      </c>
      <c r="H433" s="2" t="s">
        <v>680</v>
      </c>
      <c r="I433" s="2" t="s">
        <v>681</v>
      </c>
      <c r="J433" s="2" t="s">
        <v>680</v>
      </c>
    </row>
    <row r="434" spans="1:10" ht="15" customHeight="1" x14ac:dyDescent="0.25">
      <c r="A434" s="2" t="s">
        <v>627</v>
      </c>
      <c r="B434" s="2" t="s">
        <v>628</v>
      </c>
      <c r="C434" s="2">
        <v>2016</v>
      </c>
      <c r="D434" s="2" t="s">
        <v>680</v>
      </c>
      <c r="E434" s="2" t="s">
        <v>681</v>
      </c>
      <c r="F434" s="2" t="s">
        <v>680</v>
      </c>
      <c r="G434" s="2" t="s">
        <v>681</v>
      </c>
      <c r="H434" s="2" t="s">
        <v>680</v>
      </c>
      <c r="I434" s="2" t="s">
        <v>681</v>
      </c>
      <c r="J434" s="2" t="s">
        <v>680</v>
      </c>
    </row>
    <row r="435" spans="1:10" ht="15" customHeight="1" x14ac:dyDescent="0.25">
      <c r="A435" s="2" t="s">
        <v>627</v>
      </c>
      <c r="B435" s="2" t="s">
        <v>629</v>
      </c>
      <c r="C435" s="2">
        <v>2016</v>
      </c>
      <c r="D435" s="2" t="s">
        <v>680</v>
      </c>
      <c r="E435" s="2" t="s">
        <v>681</v>
      </c>
      <c r="F435" s="2" t="s">
        <v>680</v>
      </c>
      <c r="G435" s="2" t="s">
        <v>681</v>
      </c>
      <c r="H435" s="2" t="s">
        <v>680</v>
      </c>
      <c r="I435" s="2" t="s">
        <v>681</v>
      </c>
      <c r="J435" s="2" t="s">
        <v>680</v>
      </c>
    </row>
    <row r="436" spans="1:10" ht="15" customHeight="1" x14ac:dyDescent="0.25">
      <c r="A436" s="2" t="s">
        <v>627</v>
      </c>
      <c r="B436" s="2" t="s">
        <v>630</v>
      </c>
      <c r="C436" s="2">
        <v>2016</v>
      </c>
      <c r="D436" s="2" t="s">
        <v>680</v>
      </c>
      <c r="E436" s="2" t="s">
        <v>681</v>
      </c>
      <c r="F436" s="2" t="s">
        <v>680</v>
      </c>
      <c r="G436" s="2" t="s">
        <v>681</v>
      </c>
      <c r="H436" s="2" t="s">
        <v>680</v>
      </c>
      <c r="I436" s="2" t="s">
        <v>681</v>
      </c>
      <c r="J436" s="2" t="s">
        <v>680</v>
      </c>
    </row>
    <row r="437" spans="1:10" ht="15" customHeight="1" x14ac:dyDescent="0.25">
      <c r="A437" s="2" t="s">
        <v>631</v>
      </c>
      <c r="B437" s="2" t="s">
        <v>632</v>
      </c>
      <c r="C437" s="2">
        <v>2016</v>
      </c>
      <c r="D437" s="2" t="s">
        <v>680</v>
      </c>
      <c r="E437" s="2" t="s">
        <v>681</v>
      </c>
      <c r="F437" s="2" t="s">
        <v>680</v>
      </c>
      <c r="G437" s="2" t="s">
        <v>681</v>
      </c>
      <c r="H437" s="2" t="s">
        <v>680</v>
      </c>
      <c r="I437" s="2" t="s">
        <v>681</v>
      </c>
      <c r="J437" s="2" t="s">
        <v>680</v>
      </c>
    </row>
    <row r="438" spans="1:10" ht="15" customHeight="1" x14ac:dyDescent="0.25">
      <c r="A438" s="2" t="s">
        <v>631</v>
      </c>
      <c r="B438" s="2" t="s">
        <v>633</v>
      </c>
      <c r="C438" s="2">
        <v>2016</v>
      </c>
      <c r="D438" s="2" t="s">
        <v>680</v>
      </c>
      <c r="E438" s="2" t="s">
        <v>681</v>
      </c>
      <c r="F438" s="2" t="s">
        <v>680</v>
      </c>
      <c r="G438" s="2" t="s">
        <v>681</v>
      </c>
      <c r="H438" s="2" t="s">
        <v>680</v>
      </c>
      <c r="I438" s="2" t="s">
        <v>681</v>
      </c>
      <c r="J438" s="2" t="s">
        <v>680</v>
      </c>
    </row>
    <row r="439" spans="1:10" ht="15" customHeight="1" x14ac:dyDescent="0.25">
      <c r="A439" s="2" t="s">
        <v>631</v>
      </c>
      <c r="B439" s="2" t="s">
        <v>634</v>
      </c>
      <c r="C439" s="2">
        <v>2016</v>
      </c>
      <c r="D439" s="2" t="s">
        <v>680</v>
      </c>
      <c r="E439" s="2" t="s">
        <v>681</v>
      </c>
      <c r="F439" s="2" t="s">
        <v>680</v>
      </c>
      <c r="G439" s="2" t="s">
        <v>681</v>
      </c>
      <c r="H439" s="2" t="s">
        <v>680</v>
      </c>
      <c r="I439" s="2" t="s">
        <v>681</v>
      </c>
      <c r="J439" s="2" t="s">
        <v>680</v>
      </c>
    </row>
    <row r="440" spans="1:10" ht="15" customHeight="1" x14ac:dyDescent="0.25">
      <c r="A440" s="2" t="s">
        <v>631</v>
      </c>
      <c r="B440" s="2" t="s">
        <v>635</v>
      </c>
      <c r="C440" s="2">
        <v>2016</v>
      </c>
      <c r="D440" s="2" t="s">
        <v>680</v>
      </c>
      <c r="E440" s="2" t="s">
        <v>681</v>
      </c>
      <c r="F440" s="2" t="s">
        <v>680</v>
      </c>
      <c r="G440" s="2" t="s">
        <v>681</v>
      </c>
      <c r="H440" s="2" t="s">
        <v>680</v>
      </c>
      <c r="I440" s="2" t="s">
        <v>681</v>
      </c>
      <c r="J440" s="2" t="s">
        <v>680</v>
      </c>
    </row>
    <row r="441" spans="1:10" ht="15" customHeight="1" x14ac:dyDescent="0.25">
      <c r="A441" s="2" t="s">
        <v>636</v>
      </c>
      <c r="B441" s="2" t="s">
        <v>637</v>
      </c>
      <c r="C441" s="2">
        <v>2016</v>
      </c>
      <c r="D441" s="2" t="s">
        <v>681</v>
      </c>
      <c r="E441" s="2" t="s">
        <v>681</v>
      </c>
      <c r="F441" s="2" t="s">
        <v>681</v>
      </c>
      <c r="G441" s="2" t="s">
        <v>681</v>
      </c>
      <c r="H441" s="2" t="s">
        <v>681</v>
      </c>
      <c r="I441" s="2" t="s">
        <v>681</v>
      </c>
      <c r="J441" s="2" t="s">
        <v>681</v>
      </c>
    </row>
    <row r="442" spans="1:10" ht="15" customHeight="1" x14ac:dyDescent="0.25">
      <c r="A442" s="2" t="s">
        <v>638</v>
      </c>
      <c r="B442" s="2" t="s">
        <v>639</v>
      </c>
      <c r="C442" s="2">
        <v>2016</v>
      </c>
      <c r="D442" s="2" t="s">
        <v>680</v>
      </c>
      <c r="E442" s="2" t="s">
        <v>681</v>
      </c>
      <c r="F442" s="2" t="s">
        <v>680</v>
      </c>
      <c r="G442" s="2" t="s">
        <v>681</v>
      </c>
      <c r="H442" s="2" t="s">
        <v>680</v>
      </c>
      <c r="I442" s="2" t="s">
        <v>681</v>
      </c>
      <c r="J442" s="2" t="s">
        <v>680</v>
      </c>
    </row>
    <row r="443" spans="1:10" ht="15" customHeight="1" x14ac:dyDescent="0.25">
      <c r="A443" s="2" t="s">
        <v>640</v>
      </c>
      <c r="B443" s="2" t="s">
        <v>641</v>
      </c>
      <c r="C443" s="2">
        <v>2016</v>
      </c>
      <c r="D443" s="2" t="s">
        <v>680</v>
      </c>
      <c r="E443" s="2" t="s">
        <v>681</v>
      </c>
      <c r="F443" s="2" t="s">
        <v>680</v>
      </c>
      <c r="G443" s="2" t="s">
        <v>681</v>
      </c>
      <c r="H443" s="2" t="s">
        <v>680</v>
      </c>
      <c r="I443" s="2" t="s">
        <v>681</v>
      </c>
      <c r="J443" s="2" t="s">
        <v>680</v>
      </c>
    </row>
    <row r="444" spans="1:10" ht="15" customHeight="1" x14ac:dyDescent="0.25">
      <c r="A444" s="2" t="s">
        <v>640</v>
      </c>
      <c r="B444" s="2" t="s">
        <v>642</v>
      </c>
      <c r="C444" s="2">
        <v>2016</v>
      </c>
      <c r="D444" s="2" t="s">
        <v>680</v>
      </c>
      <c r="E444" s="2" t="s">
        <v>681</v>
      </c>
      <c r="F444" s="2" t="s">
        <v>680</v>
      </c>
      <c r="G444" s="2" t="s">
        <v>681</v>
      </c>
      <c r="H444" s="2" t="s">
        <v>680</v>
      </c>
      <c r="I444" s="2" t="s">
        <v>681</v>
      </c>
      <c r="J444" s="2" t="s">
        <v>680</v>
      </c>
    </row>
    <row r="445" spans="1:10" ht="15" customHeight="1" x14ac:dyDescent="0.25">
      <c r="A445" s="2" t="s">
        <v>640</v>
      </c>
      <c r="B445" s="2" t="s">
        <v>643</v>
      </c>
      <c r="C445" s="2">
        <v>2016</v>
      </c>
      <c r="D445" s="2">
        <v>20.675999999999998</v>
      </c>
      <c r="E445" s="2" t="s">
        <v>759</v>
      </c>
      <c r="F445" s="2">
        <v>20.675999999999998</v>
      </c>
      <c r="G445" s="2" t="s">
        <v>681</v>
      </c>
      <c r="H445" s="2" t="s">
        <v>680</v>
      </c>
      <c r="I445" s="2" t="s">
        <v>681</v>
      </c>
      <c r="J445" s="2" t="s">
        <v>680</v>
      </c>
    </row>
    <row r="446" spans="1:10" ht="15" customHeight="1" x14ac:dyDescent="0.25">
      <c r="A446" s="2" t="s">
        <v>644</v>
      </c>
      <c r="B446" s="2" t="s">
        <v>645</v>
      </c>
      <c r="C446" s="2">
        <v>2016</v>
      </c>
      <c r="D446" s="2" t="s">
        <v>681</v>
      </c>
      <c r="E446" s="2" t="s">
        <v>681</v>
      </c>
      <c r="F446" s="2" t="s">
        <v>681</v>
      </c>
      <c r="G446" s="2" t="s">
        <v>681</v>
      </c>
      <c r="H446" s="2" t="s">
        <v>681</v>
      </c>
      <c r="I446" s="2" t="s">
        <v>681</v>
      </c>
      <c r="J446" s="2" t="s">
        <v>681</v>
      </c>
    </row>
    <row r="447" spans="1:10" ht="15" customHeight="1" x14ac:dyDescent="0.25">
      <c r="A447" s="2" t="s">
        <v>647</v>
      </c>
      <c r="B447" s="2" t="s">
        <v>648</v>
      </c>
      <c r="C447" s="2">
        <v>2016</v>
      </c>
      <c r="D447" s="2" t="s">
        <v>681</v>
      </c>
      <c r="E447" s="2" t="s">
        <v>681</v>
      </c>
      <c r="F447" s="2" t="s">
        <v>681</v>
      </c>
      <c r="G447" s="2" t="s">
        <v>681</v>
      </c>
      <c r="H447" s="2" t="s">
        <v>681</v>
      </c>
      <c r="I447" s="2" t="s">
        <v>681</v>
      </c>
      <c r="J447" s="2" t="s">
        <v>681</v>
      </c>
    </row>
    <row r="448" spans="1:10" ht="15" customHeight="1" x14ac:dyDescent="0.25">
      <c r="A448" s="2" t="s">
        <v>650</v>
      </c>
      <c r="B448" s="2" t="s">
        <v>651</v>
      </c>
      <c r="C448" s="2">
        <v>2016</v>
      </c>
      <c r="D448" s="2">
        <v>376.803</v>
      </c>
      <c r="E448" s="2" t="s">
        <v>760</v>
      </c>
      <c r="F448" s="2">
        <v>371.964</v>
      </c>
      <c r="G448" s="2" t="s">
        <v>761</v>
      </c>
      <c r="H448" s="2">
        <v>4.7859999999999996</v>
      </c>
      <c r="I448" s="2" t="s">
        <v>762</v>
      </c>
      <c r="J448" s="2">
        <v>5.2999999999999999E-2</v>
      </c>
    </row>
    <row r="449" spans="1:10" ht="15" customHeight="1" x14ac:dyDescent="0.25">
      <c r="A449" s="2" t="s">
        <v>650</v>
      </c>
      <c r="B449" s="2" t="s">
        <v>652</v>
      </c>
      <c r="C449" s="2">
        <v>2016</v>
      </c>
      <c r="D449" s="2" t="s">
        <v>680</v>
      </c>
      <c r="E449" s="2" t="s">
        <v>681</v>
      </c>
      <c r="F449" s="2" t="s">
        <v>680</v>
      </c>
      <c r="G449" s="2" t="s">
        <v>681</v>
      </c>
      <c r="H449" s="2" t="s">
        <v>680</v>
      </c>
      <c r="I449" s="2" t="s">
        <v>681</v>
      </c>
      <c r="J449" s="2" t="s">
        <v>680</v>
      </c>
    </row>
    <row r="450" spans="1:10" ht="15" customHeight="1" x14ac:dyDescent="0.25">
      <c r="A450" s="2" t="s">
        <v>650</v>
      </c>
      <c r="B450" s="2" t="s">
        <v>653</v>
      </c>
      <c r="C450" s="2">
        <v>2016</v>
      </c>
      <c r="D450" s="2" t="s">
        <v>680</v>
      </c>
      <c r="E450" s="2" t="s">
        <v>681</v>
      </c>
      <c r="F450" s="2" t="s">
        <v>680</v>
      </c>
      <c r="G450" s="2" t="s">
        <v>681</v>
      </c>
      <c r="H450" s="2" t="s">
        <v>680</v>
      </c>
      <c r="I450" s="2" t="s">
        <v>681</v>
      </c>
      <c r="J450" s="2" t="s">
        <v>680</v>
      </c>
    </row>
    <row r="451" spans="1:10" ht="15" customHeight="1" x14ac:dyDescent="0.25">
      <c r="A451" s="2" t="s">
        <v>650</v>
      </c>
      <c r="B451" s="2" t="s">
        <v>654</v>
      </c>
      <c r="C451" s="2">
        <v>2016</v>
      </c>
      <c r="D451" s="2">
        <v>0.245</v>
      </c>
      <c r="E451" s="2" t="s">
        <v>762</v>
      </c>
      <c r="F451" s="2">
        <v>0.245</v>
      </c>
      <c r="G451" s="2" t="s">
        <v>681</v>
      </c>
      <c r="H451" s="2" t="s">
        <v>680</v>
      </c>
      <c r="I451" s="2" t="s">
        <v>681</v>
      </c>
      <c r="J451" s="2" t="s">
        <v>680</v>
      </c>
    </row>
    <row r="452" spans="1:10" ht="15" customHeight="1" x14ac:dyDescent="0.25">
      <c r="A452" s="2" t="s">
        <v>655</v>
      </c>
      <c r="B452" s="2" t="s">
        <v>656</v>
      </c>
      <c r="C452" s="2">
        <v>2016</v>
      </c>
      <c r="D452" s="2" t="s">
        <v>680</v>
      </c>
      <c r="E452" s="2" t="s">
        <v>681</v>
      </c>
      <c r="F452" s="2" t="s">
        <v>680</v>
      </c>
      <c r="G452" s="2" t="s">
        <v>681</v>
      </c>
      <c r="H452" s="2" t="s">
        <v>680</v>
      </c>
      <c r="I452" s="2" t="s">
        <v>681</v>
      </c>
      <c r="J452" s="2" t="s">
        <v>680</v>
      </c>
    </row>
    <row r="453" spans="1:10" ht="15" customHeight="1" x14ac:dyDescent="0.25">
      <c r="A453" s="2" t="s">
        <v>657</v>
      </c>
      <c r="B453" s="2" t="s">
        <v>658</v>
      </c>
      <c r="C453" s="2">
        <v>2016</v>
      </c>
      <c r="D453" s="2" t="s">
        <v>680</v>
      </c>
      <c r="E453" s="2" t="s">
        <v>681</v>
      </c>
      <c r="F453" s="2" t="s">
        <v>680</v>
      </c>
      <c r="G453" s="2" t="s">
        <v>681</v>
      </c>
      <c r="H453" s="2" t="s">
        <v>680</v>
      </c>
      <c r="I453" s="2" t="s">
        <v>681</v>
      </c>
      <c r="J453" s="2" t="s">
        <v>680</v>
      </c>
    </row>
    <row r="454" spans="1:10" ht="15" customHeight="1" x14ac:dyDescent="0.25">
      <c r="A454" s="2" t="s">
        <v>659</v>
      </c>
      <c r="B454" s="2" t="s">
        <v>21</v>
      </c>
      <c r="C454" s="2">
        <v>2016</v>
      </c>
      <c r="D454" s="2" t="s">
        <v>681</v>
      </c>
      <c r="E454" s="2" t="s">
        <v>681</v>
      </c>
      <c r="F454" s="2" t="s">
        <v>681</v>
      </c>
      <c r="G454" s="2" t="s">
        <v>681</v>
      </c>
      <c r="H454" s="2" t="s">
        <v>681</v>
      </c>
      <c r="I454" s="2" t="s">
        <v>681</v>
      </c>
      <c r="J454" s="2" t="s">
        <v>681</v>
      </c>
    </row>
    <row r="455" spans="1:10" ht="15" customHeight="1" x14ac:dyDescent="0.25">
      <c r="A455" s="2" t="s">
        <v>661</v>
      </c>
      <c r="B455" s="2" t="s">
        <v>22</v>
      </c>
      <c r="C455" s="2">
        <v>2016</v>
      </c>
      <c r="D455" s="2" t="s">
        <v>681</v>
      </c>
      <c r="E455" s="2" t="s">
        <v>681</v>
      </c>
      <c r="F455" s="2" t="s">
        <v>681</v>
      </c>
      <c r="G455" s="2" t="s">
        <v>681</v>
      </c>
      <c r="H455" s="2" t="s">
        <v>681</v>
      </c>
      <c r="I455" s="2" t="s">
        <v>681</v>
      </c>
      <c r="J455" s="2" t="s">
        <v>681</v>
      </c>
    </row>
    <row r="456" spans="1:10" ht="15" customHeight="1" x14ac:dyDescent="0.25">
      <c r="A456" s="2" t="s">
        <v>662</v>
      </c>
      <c r="B456" s="5" t="s">
        <v>1066</v>
      </c>
      <c r="C456" s="2">
        <v>2016</v>
      </c>
      <c r="D456" s="2" t="s">
        <v>681</v>
      </c>
      <c r="E456" s="2" t="s">
        <v>681</v>
      </c>
      <c r="F456" s="2" t="s">
        <v>681</v>
      </c>
      <c r="G456" s="2" t="s">
        <v>681</v>
      </c>
      <c r="H456" s="2" t="s">
        <v>681</v>
      </c>
      <c r="I456" s="2" t="s">
        <v>681</v>
      </c>
      <c r="J456" s="2" t="s">
        <v>681</v>
      </c>
    </row>
    <row r="457" spans="1:10" ht="15" customHeight="1" x14ac:dyDescent="0.25">
      <c r="A457" s="2" t="s">
        <v>663</v>
      </c>
      <c r="B457" s="2" t="s">
        <v>664</v>
      </c>
      <c r="C457" s="2">
        <v>2016</v>
      </c>
      <c r="D457" s="2" t="s">
        <v>680</v>
      </c>
      <c r="E457" s="2" t="s">
        <v>681</v>
      </c>
      <c r="F457" s="2" t="s">
        <v>680</v>
      </c>
      <c r="G457" s="2" t="s">
        <v>681</v>
      </c>
      <c r="H457" s="2" t="s">
        <v>680</v>
      </c>
      <c r="I457" s="2" t="s">
        <v>681</v>
      </c>
      <c r="J457" s="2" t="s">
        <v>680</v>
      </c>
    </row>
    <row r="458" spans="1:10" ht="15" customHeight="1" x14ac:dyDescent="0.25">
      <c r="A458" s="2" t="s">
        <v>663</v>
      </c>
      <c r="B458" s="2" t="s">
        <v>665</v>
      </c>
      <c r="C458" s="2">
        <v>2016</v>
      </c>
      <c r="D458" s="2" t="s">
        <v>680</v>
      </c>
      <c r="E458" s="2" t="s">
        <v>681</v>
      </c>
      <c r="F458" s="2" t="s">
        <v>680</v>
      </c>
      <c r="G458" s="2" t="s">
        <v>681</v>
      </c>
      <c r="H458" s="2" t="s">
        <v>680</v>
      </c>
      <c r="I458" s="2" t="s">
        <v>681</v>
      </c>
      <c r="J458" s="2" t="s">
        <v>680</v>
      </c>
    </row>
    <row r="459" spans="1:10" ht="15" customHeight="1" x14ac:dyDescent="0.25">
      <c r="A459" s="2" t="s">
        <v>663</v>
      </c>
      <c r="B459" s="2" t="s">
        <v>666</v>
      </c>
      <c r="C459" s="2">
        <v>2016</v>
      </c>
      <c r="D459" s="2" t="s">
        <v>680</v>
      </c>
      <c r="E459" s="2" t="s">
        <v>681</v>
      </c>
      <c r="F459" s="2" t="s">
        <v>680</v>
      </c>
      <c r="G459" s="2" t="s">
        <v>681</v>
      </c>
      <c r="H459" s="2" t="s">
        <v>680</v>
      </c>
      <c r="I459" s="2" t="s">
        <v>681</v>
      </c>
      <c r="J459" s="2" t="s">
        <v>680</v>
      </c>
    </row>
    <row r="460" spans="1:10" ht="15" customHeight="1" x14ac:dyDescent="0.25">
      <c r="A460" s="2" t="s">
        <v>663</v>
      </c>
      <c r="B460" s="2" t="s">
        <v>667</v>
      </c>
      <c r="C460" s="2">
        <v>2016</v>
      </c>
      <c r="D460" s="2">
        <v>2.0084</v>
      </c>
      <c r="E460" s="2" t="s">
        <v>763</v>
      </c>
      <c r="F460" s="2">
        <v>2.0084</v>
      </c>
      <c r="G460" s="2" t="s">
        <v>680</v>
      </c>
      <c r="H460" s="2" t="s">
        <v>680</v>
      </c>
      <c r="I460" s="2" t="s">
        <v>680</v>
      </c>
      <c r="J460" s="2" t="s">
        <v>680</v>
      </c>
    </row>
    <row r="461" spans="1:10" ht="15" customHeight="1" x14ac:dyDescent="0.25">
      <c r="A461" s="2" t="s">
        <v>663</v>
      </c>
      <c r="B461" s="2" t="s">
        <v>668</v>
      </c>
      <c r="C461" s="2">
        <v>2016</v>
      </c>
      <c r="D461" s="2" t="s">
        <v>680</v>
      </c>
      <c r="E461" s="2" t="s">
        <v>681</v>
      </c>
      <c r="F461" s="2" t="s">
        <v>680</v>
      </c>
      <c r="G461" s="2" t="s">
        <v>681</v>
      </c>
      <c r="H461" s="2" t="s">
        <v>680</v>
      </c>
      <c r="I461" s="2" t="s">
        <v>681</v>
      </c>
      <c r="J461" s="2" t="s">
        <v>680</v>
      </c>
    </row>
    <row r="462" spans="1:10" ht="15" customHeight="1" x14ac:dyDescent="0.25">
      <c r="A462" s="2" t="s">
        <v>663</v>
      </c>
      <c r="B462" s="2" t="s">
        <v>669</v>
      </c>
      <c r="C462" s="2">
        <v>2016</v>
      </c>
      <c r="D462" s="2" t="s">
        <v>680</v>
      </c>
      <c r="E462" s="2" t="s">
        <v>681</v>
      </c>
      <c r="F462" s="2" t="s">
        <v>680</v>
      </c>
      <c r="G462" s="2" t="s">
        <v>681</v>
      </c>
      <c r="H462" s="2" t="s">
        <v>680</v>
      </c>
      <c r="I462" s="2" t="s">
        <v>681</v>
      </c>
      <c r="J462" s="2" t="s">
        <v>680</v>
      </c>
    </row>
    <row r="463" spans="1:10" ht="15" customHeight="1" x14ac:dyDescent="0.25">
      <c r="A463" s="2" t="s">
        <v>663</v>
      </c>
      <c r="B463" s="2" t="s">
        <v>670</v>
      </c>
      <c r="C463" s="2">
        <v>2016</v>
      </c>
      <c r="D463" s="2" t="s">
        <v>680</v>
      </c>
      <c r="E463" s="2" t="s">
        <v>681</v>
      </c>
      <c r="F463" s="2" t="s">
        <v>680</v>
      </c>
      <c r="G463" s="2" t="s">
        <v>681</v>
      </c>
      <c r="H463" s="2" t="s">
        <v>680</v>
      </c>
      <c r="I463" s="2" t="s">
        <v>681</v>
      </c>
      <c r="J463" s="2" t="s">
        <v>680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dimension ref="A1:AE463"/>
  <sheetViews>
    <sheetView workbookViewId="0">
      <pane xSplit="2" ySplit="1" topLeftCell="C2" activePane="bottomRight" state="frozen"/>
      <selection pane="topRight"/>
      <selection pane="bottomLeft"/>
      <selection pane="bottomRight" activeCell="C2" sqref="C2"/>
    </sheetView>
  </sheetViews>
  <sheetFormatPr defaultColWidth="8.85546875" defaultRowHeight="15" customHeight="1" x14ac:dyDescent="0.25"/>
  <cols>
    <col min="1" max="1" width="16.85546875" style="2" customWidth="1"/>
    <col min="2" max="2" width="18.7109375" style="2" customWidth="1"/>
    <col min="3" max="3" width="9" style="2" bestFit="1" customWidth="1"/>
    <col min="4" max="4" width="12" style="2" bestFit="1" customWidth="1"/>
    <col min="5" max="5" width="9" style="2" bestFit="1" customWidth="1"/>
    <col min="6" max="6" width="8.85546875" style="2"/>
    <col min="7" max="20" width="9" style="2" bestFit="1" customWidth="1"/>
    <col min="21" max="16384" width="8.85546875" style="2"/>
  </cols>
  <sheetData>
    <row r="1" spans="1:31" s="4" customFormat="1" ht="210.75" thickBot="1" x14ac:dyDescent="0.3">
      <c r="A1" s="3" t="s">
        <v>671</v>
      </c>
      <c r="B1" s="3" t="s">
        <v>1</v>
      </c>
      <c r="C1" s="3" t="s">
        <v>672</v>
      </c>
      <c r="D1" s="3" t="s">
        <v>764</v>
      </c>
      <c r="E1" s="3" t="s">
        <v>765</v>
      </c>
      <c r="F1" s="3" t="s">
        <v>766</v>
      </c>
      <c r="G1" s="3" t="s">
        <v>767</v>
      </c>
      <c r="H1" s="3" t="s">
        <v>768</v>
      </c>
      <c r="I1" s="3" t="s">
        <v>769</v>
      </c>
      <c r="J1" s="3" t="s">
        <v>770</v>
      </c>
      <c r="K1" s="3" t="s">
        <v>771</v>
      </c>
      <c r="L1" s="3" t="s">
        <v>767</v>
      </c>
      <c r="M1" s="3" t="s">
        <v>772</v>
      </c>
      <c r="N1" s="3" t="s">
        <v>773</v>
      </c>
      <c r="O1" s="3" t="s">
        <v>774</v>
      </c>
      <c r="P1" s="3" t="s">
        <v>775</v>
      </c>
      <c r="Q1" s="3" t="s">
        <v>767</v>
      </c>
      <c r="R1" s="3" t="s">
        <v>772</v>
      </c>
      <c r="S1" s="3" t="s">
        <v>773</v>
      </c>
      <c r="T1" s="3" t="s">
        <v>774</v>
      </c>
      <c r="W1" s="182" t="s">
        <v>1169</v>
      </c>
      <c r="Y1" s="56" t="s">
        <v>1174</v>
      </c>
      <c r="Z1" s="178" t="s">
        <v>1279</v>
      </c>
      <c r="AA1" s="179" t="s">
        <v>1175</v>
      </c>
    </row>
    <row r="2" spans="1:31" ht="15" customHeight="1" x14ac:dyDescent="0.25">
      <c r="A2" s="2" t="s">
        <v>23</v>
      </c>
      <c r="B2" s="2" t="s">
        <v>24</v>
      </c>
      <c r="C2" s="2">
        <v>2016</v>
      </c>
      <c r="D2" s="2" t="s">
        <v>680</v>
      </c>
      <c r="E2" s="2" t="s">
        <v>680</v>
      </c>
      <c r="F2" s="2" t="s">
        <v>681</v>
      </c>
      <c r="G2" s="2">
        <v>2.29</v>
      </c>
      <c r="H2" s="2">
        <v>336.39</v>
      </c>
      <c r="I2" s="2">
        <v>0.42099999999999999</v>
      </c>
      <c r="J2" s="2">
        <v>0.40799999999999997</v>
      </c>
      <c r="K2" s="2" t="s">
        <v>680</v>
      </c>
      <c r="L2" s="2" t="s">
        <v>680</v>
      </c>
      <c r="M2" s="2" t="s">
        <v>680</v>
      </c>
      <c r="N2" s="2" t="s">
        <v>680</v>
      </c>
      <c r="O2" s="2" t="s">
        <v>680</v>
      </c>
      <c r="P2" s="2" t="s">
        <v>680</v>
      </c>
      <c r="Q2" s="2" t="s">
        <v>680</v>
      </c>
      <c r="R2" s="2" t="s">
        <v>680</v>
      </c>
      <c r="S2" s="2" t="s">
        <v>680</v>
      </c>
      <c r="T2" s="2" t="s">
        <v>680</v>
      </c>
      <c r="W2" s="2" t="str">
        <f>IF(OR(AND(G2&lt;&gt;$AD$3,G2&lt;&gt;"-"),AND(H2&lt;&gt;$AD$4,H2&lt;&gt;"-"),AND(I2&lt;&gt;$AD$5,I2&lt;&gt;"-"),AND(J2&lt;&gt;$AD$6,J2&lt;&gt;"-")),"Ja","Nej")</f>
        <v>Nej</v>
      </c>
      <c r="Y2" s="2" t="str">
        <f t="shared" ref="Y2:Y65" si="0">IF(ISERROR(1/K2),"Nej","Ja")</f>
        <v>Nej</v>
      </c>
      <c r="Z2" s="2">
        <f t="shared" ref="Z2:Z65" si="1">IF(Y2="nej",0,K2)</f>
        <v>0</v>
      </c>
      <c r="AA2" s="2">
        <f t="shared" ref="AA2:AA65" si="2">IF(Y2="nej",0,O2/100)</f>
        <v>0</v>
      </c>
      <c r="AC2" s="180" t="s">
        <v>1284</v>
      </c>
      <c r="AD2" s="181"/>
      <c r="AE2" s="181"/>
    </row>
    <row r="3" spans="1:31" ht="15" customHeight="1" x14ac:dyDescent="0.25">
      <c r="A3" s="2" t="s">
        <v>23</v>
      </c>
      <c r="B3" s="2" t="s">
        <v>26</v>
      </c>
      <c r="C3" s="2">
        <v>2016</v>
      </c>
      <c r="D3" s="2">
        <v>0.4</v>
      </c>
      <c r="E3" s="2" t="s">
        <v>680</v>
      </c>
      <c r="F3" s="2" t="s">
        <v>681</v>
      </c>
      <c r="G3" s="2">
        <v>2.29</v>
      </c>
      <c r="H3" s="2">
        <v>336.39</v>
      </c>
      <c r="I3" s="2">
        <v>0.42099999999999999</v>
      </c>
      <c r="J3" s="2">
        <v>0.40799999999999997</v>
      </c>
      <c r="K3" s="2" t="s">
        <v>680</v>
      </c>
      <c r="L3" s="2" t="s">
        <v>680</v>
      </c>
      <c r="M3" s="2" t="s">
        <v>680</v>
      </c>
      <c r="N3" s="2" t="s">
        <v>680</v>
      </c>
      <c r="O3" s="2" t="s">
        <v>680</v>
      </c>
      <c r="P3" s="2" t="s">
        <v>680</v>
      </c>
      <c r="Q3" s="2" t="s">
        <v>680</v>
      </c>
      <c r="R3" s="2" t="s">
        <v>680</v>
      </c>
      <c r="S3" s="2" t="s">
        <v>680</v>
      </c>
      <c r="T3" s="2" t="s">
        <v>680</v>
      </c>
      <c r="W3" s="2" t="str">
        <f t="shared" ref="W3:W66" si="3">IF(OR(AND(G3&lt;&gt;$AD$3,G3&lt;&gt;"-"),AND(H3&lt;&gt;$AD$4,H3&lt;&gt;"-"),AND(I3&lt;&gt;$AD$5,I3&lt;&gt;"-"),AND(J3&lt;&gt;$AD$6,J3&lt;&gt;"-")),"Ja","Nej")</f>
        <v>Nej</v>
      </c>
      <c r="Y3" s="2" t="str">
        <f t="shared" si="0"/>
        <v>Nej</v>
      </c>
      <c r="Z3" s="2">
        <f t="shared" si="1"/>
        <v>0</v>
      </c>
      <c r="AA3" s="2">
        <f t="shared" si="2"/>
        <v>0</v>
      </c>
      <c r="AC3" s="181" t="s">
        <v>1246</v>
      </c>
      <c r="AD3" s="181">
        <v>2.29</v>
      </c>
      <c r="AE3" s="181"/>
    </row>
    <row r="4" spans="1:31" ht="15" customHeight="1" x14ac:dyDescent="0.25">
      <c r="A4" s="2" t="s">
        <v>23</v>
      </c>
      <c r="B4" s="2" t="s">
        <v>27</v>
      </c>
      <c r="C4" s="2">
        <v>2016</v>
      </c>
      <c r="D4" s="2">
        <v>0.04</v>
      </c>
      <c r="E4" s="2" t="s">
        <v>680</v>
      </c>
      <c r="F4" s="2" t="s">
        <v>681</v>
      </c>
      <c r="G4" s="2">
        <v>2.29</v>
      </c>
      <c r="H4" s="2">
        <v>336.39</v>
      </c>
      <c r="I4" s="2">
        <v>0.42099999999999999</v>
      </c>
      <c r="J4" s="2">
        <v>0.40799999999999997</v>
      </c>
      <c r="K4" s="2" t="s">
        <v>680</v>
      </c>
      <c r="L4" s="2" t="s">
        <v>680</v>
      </c>
      <c r="M4" s="2" t="s">
        <v>680</v>
      </c>
      <c r="N4" s="2" t="s">
        <v>680</v>
      </c>
      <c r="O4" s="2" t="s">
        <v>680</v>
      </c>
      <c r="P4" s="2" t="s">
        <v>680</v>
      </c>
      <c r="Q4" s="2" t="s">
        <v>680</v>
      </c>
      <c r="R4" s="2" t="s">
        <v>680</v>
      </c>
      <c r="S4" s="2" t="s">
        <v>680</v>
      </c>
      <c r="T4" s="2" t="s">
        <v>680</v>
      </c>
      <c r="W4" s="2" t="str">
        <f t="shared" si="3"/>
        <v>Nej</v>
      </c>
      <c r="Y4" s="2" t="str">
        <f t="shared" si="0"/>
        <v>Nej</v>
      </c>
      <c r="Z4" s="2">
        <f t="shared" si="1"/>
        <v>0</v>
      </c>
      <c r="AA4" s="2">
        <f t="shared" si="2"/>
        <v>0</v>
      </c>
      <c r="AC4" s="181" t="s">
        <v>1280</v>
      </c>
      <c r="AD4" s="181">
        <v>336.39</v>
      </c>
      <c r="AE4" s="181" t="s">
        <v>1281</v>
      </c>
    </row>
    <row r="5" spans="1:31" ht="15" customHeight="1" x14ac:dyDescent="0.25">
      <c r="A5" s="2" t="s">
        <v>23</v>
      </c>
      <c r="B5" s="2" t="s">
        <v>28</v>
      </c>
      <c r="C5" s="2">
        <v>2016</v>
      </c>
      <c r="D5" s="2">
        <v>0.1</v>
      </c>
      <c r="E5" s="2" t="s">
        <v>680</v>
      </c>
      <c r="F5" s="2" t="s">
        <v>681</v>
      </c>
      <c r="G5" s="2">
        <v>2.29</v>
      </c>
      <c r="H5" s="2">
        <v>336.39</v>
      </c>
      <c r="I5" s="2">
        <v>0.42099999999999999</v>
      </c>
      <c r="J5" s="2">
        <v>0.40799999999999997</v>
      </c>
      <c r="K5" s="2" t="s">
        <v>680</v>
      </c>
      <c r="L5" s="2" t="s">
        <v>680</v>
      </c>
      <c r="M5" s="2" t="s">
        <v>680</v>
      </c>
      <c r="N5" s="2" t="s">
        <v>680</v>
      </c>
      <c r="O5" s="2" t="s">
        <v>680</v>
      </c>
      <c r="P5" s="2" t="s">
        <v>680</v>
      </c>
      <c r="Q5" s="2" t="s">
        <v>680</v>
      </c>
      <c r="R5" s="2" t="s">
        <v>680</v>
      </c>
      <c r="S5" s="2" t="s">
        <v>680</v>
      </c>
      <c r="T5" s="2" t="s">
        <v>680</v>
      </c>
      <c r="W5" s="2" t="str">
        <f t="shared" si="3"/>
        <v>Nej</v>
      </c>
      <c r="Y5" s="2" t="str">
        <f t="shared" si="0"/>
        <v>Nej</v>
      </c>
      <c r="Z5" s="2">
        <f t="shared" si="1"/>
        <v>0</v>
      </c>
      <c r="AA5" s="2">
        <f t="shared" si="2"/>
        <v>0</v>
      </c>
      <c r="AC5" s="181" t="s">
        <v>1282</v>
      </c>
      <c r="AD5" s="181">
        <v>0.42099999999999999</v>
      </c>
      <c r="AE5" s="181"/>
    </row>
    <row r="6" spans="1:31" ht="15" customHeight="1" x14ac:dyDescent="0.25">
      <c r="A6" s="2" t="s">
        <v>23</v>
      </c>
      <c r="B6" s="2" t="s">
        <v>29</v>
      </c>
      <c r="C6" s="2">
        <v>2016</v>
      </c>
      <c r="D6" s="2">
        <v>0.1</v>
      </c>
      <c r="E6" s="2" t="s">
        <v>680</v>
      </c>
      <c r="F6" s="2" t="s">
        <v>681</v>
      </c>
      <c r="G6" s="2">
        <v>2.29</v>
      </c>
      <c r="H6" s="2">
        <v>336.39</v>
      </c>
      <c r="I6" s="2">
        <v>0.42099999999999999</v>
      </c>
      <c r="J6" s="2">
        <v>0.40799999999999997</v>
      </c>
      <c r="K6" s="2" t="s">
        <v>680</v>
      </c>
      <c r="L6" s="2" t="s">
        <v>680</v>
      </c>
      <c r="M6" s="2" t="s">
        <v>680</v>
      </c>
      <c r="N6" s="2" t="s">
        <v>680</v>
      </c>
      <c r="O6" s="2" t="s">
        <v>680</v>
      </c>
      <c r="P6" s="2" t="s">
        <v>680</v>
      </c>
      <c r="Q6" s="2" t="s">
        <v>680</v>
      </c>
      <c r="R6" s="2" t="s">
        <v>680</v>
      </c>
      <c r="S6" s="2" t="s">
        <v>680</v>
      </c>
      <c r="T6" s="2" t="s">
        <v>680</v>
      </c>
      <c r="W6" s="2" t="str">
        <f t="shared" si="3"/>
        <v>Nej</v>
      </c>
      <c r="Y6" s="2" t="str">
        <f t="shared" si="0"/>
        <v>Nej</v>
      </c>
      <c r="Z6" s="2">
        <f t="shared" si="1"/>
        <v>0</v>
      </c>
      <c r="AA6" s="2">
        <f t="shared" si="2"/>
        <v>0</v>
      </c>
      <c r="AC6" s="181" t="s">
        <v>1283</v>
      </c>
      <c r="AD6" s="181">
        <v>0.40799999999999997</v>
      </c>
      <c r="AE6" s="181"/>
    </row>
    <row r="7" spans="1:31" ht="15" customHeight="1" x14ac:dyDescent="0.25">
      <c r="A7" s="2" t="s">
        <v>23</v>
      </c>
      <c r="B7" s="2" t="s">
        <v>30</v>
      </c>
      <c r="C7" s="2">
        <v>2016</v>
      </c>
      <c r="D7" s="2">
        <v>0.04</v>
      </c>
      <c r="E7" s="2" t="s">
        <v>680</v>
      </c>
      <c r="F7" s="2" t="s">
        <v>681</v>
      </c>
      <c r="G7" s="2">
        <v>2.29</v>
      </c>
      <c r="H7" s="2">
        <v>336.39</v>
      </c>
      <c r="I7" s="2">
        <v>0.42099999999999999</v>
      </c>
      <c r="J7" s="2">
        <v>0.40799999999999997</v>
      </c>
      <c r="K7" s="2" t="s">
        <v>680</v>
      </c>
      <c r="L7" s="2" t="s">
        <v>680</v>
      </c>
      <c r="M7" s="2" t="s">
        <v>680</v>
      </c>
      <c r="N7" s="2" t="s">
        <v>680</v>
      </c>
      <c r="O7" s="2" t="s">
        <v>680</v>
      </c>
      <c r="P7" s="2" t="s">
        <v>680</v>
      </c>
      <c r="Q7" s="2" t="s">
        <v>680</v>
      </c>
      <c r="R7" s="2" t="s">
        <v>680</v>
      </c>
      <c r="S7" s="2" t="s">
        <v>680</v>
      </c>
      <c r="T7" s="2" t="s">
        <v>680</v>
      </c>
      <c r="W7" s="2" t="str">
        <f t="shared" si="3"/>
        <v>Nej</v>
      </c>
      <c r="Y7" s="2" t="str">
        <f t="shared" si="0"/>
        <v>Nej</v>
      </c>
      <c r="Z7" s="2">
        <f t="shared" si="1"/>
        <v>0</v>
      </c>
      <c r="AA7" s="2">
        <f t="shared" si="2"/>
        <v>0</v>
      </c>
    </row>
    <row r="8" spans="1:31" ht="15" customHeight="1" x14ac:dyDescent="0.25">
      <c r="A8" s="2" t="s">
        <v>23</v>
      </c>
      <c r="B8" s="2" t="s">
        <v>31</v>
      </c>
      <c r="C8" s="2">
        <v>2016</v>
      </c>
      <c r="D8" s="2">
        <v>0.04</v>
      </c>
      <c r="E8" s="2" t="s">
        <v>680</v>
      </c>
      <c r="F8" s="2" t="s">
        <v>681</v>
      </c>
      <c r="G8" s="2">
        <v>2.29</v>
      </c>
      <c r="H8" s="2">
        <v>336.39</v>
      </c>
      <c r="I8" s="2">
        <v>0.42099999999999999</v>
      </c>
      <c r="J8" s="2">
        <v>0.40799999999999997</v>
      </c>
      <c r="K8" s="2" t="s">
        <v>680</v>
      </c>
      <c r="L8" s="2" t="s">
        <v>680</v>
      </c>
      <c r="M8" s="2" t="s">
        <v>680</v>
      </c>
      <c r="N8" s="2" t="s">
        <v>680</v>
      </c>
      <c r="O8" s="2" t="s">
        <v>680</v>
      </c>
      <c r="P8" s="2" t="s">
        <v>680</v>
      </c>
      <c r="Q8" s="2" t="s">
        <v>680</v>
      </c>
      <c r="R8" s="2" t="s">
        <v>680</v>
      </c>
      <c r="S8" s="2" t="s">
        <v>680</v>
      </c>
      <c r="T8" s="2" t="s">
        <v>680</v>
      </c>
      <c r="W8" s="2" t="str">
        <f t="shared" si="3"/>
        <v>Nej</v>
      </c>
      <c r="Y8" s="2" t="str">
        <f t="shared" si="0"/>
        <v>Nej</v>
      </c>
      <c r="Z8" s="2">
        <f t="shared" si="1"/>
        <v>0</v>
      </c>
      <c r="AA8" s="2">
        <f t="shared" si="2"/>
        <v>0</v>
      </c>
    </row>
    <row r="9" spans="1:31" ht="15" customHeight="1" x14ac:dyDescent="0.25">
      <c r="A9" s="2" t="s">
        <v>23</v>
      </c>
      <c r="B9" s="2" t="s">
        <v>32</v>
      </c>
      <c r="C9" s="2">
        <v>2016</v>
      </c>
      <c r="D9" s="2">
        <v>0.2</v>
      </c>
      <c r="E9" s="2" t="s">
        <v>680</v>
      </c>
      <c r="F9" s="2" t="s">
        <v>681</v>
      </c>
      <c r="G9" s="2">
        <v>2.29</v>
      </c>
      <c r="H9" s="2">
        <v>336.39</v>
      </c>
      <c r="I9" s="2">
        <v>0.42099999999999999</v>
      </c>
      <c r="J9" s="2">
        <v>0.40799999999999997</v>
      </c>
      <c r="K9" s="2" t="s">
        <v>680</v>
      </c>
      <c r="L9" s="2" t="s">
        <v>680</v>
      </c>
      <c r="M9" s="2" t="s">
        <v>680</v>
      </c>
      <c r="N9" s="2" t="s">
        <v>680</v>
      </c>
      <c r="O9" s="2" t="s">
        <v>680</v>
      </c>
      <c r="P9" s="2" t="s">
        <v>680</v>
      </c>
      <c r="Q9" s="2" t="s">
        <v>680</v>
      </c>
      <c r="R9" s="2" t="s">
        <v>680</v>
      </c>
      <c r="S9" s="2" t="s">
        <v>680</v>
      </c>
      <c r="T9" s="2" t="s">
        <v>680</v>
      </c>
      <c r="W9" s="2" t="str">
        <f t="shared" si="3"/>
        <v>Nej</v>
      </c>
      <c r="Y9" s="2" t="str">
        <f t="shared" si="0"/>
        <v>Nej</v>
      </c>
      <c r="Z9" s="2">
        <f t="shared" si="1"/>
        <v>0</v>
      </c>
      <c r="AA9" s="2">
        <f t="shared" si="2"/>
        <v>0</v>
      </c>
    </row>
    <row r="10" spans="1:31" ht="15" customHeight="1" x14ac:dyDescent="0.25">
      <c r="A10" s="2" t="s">
        <v>33</v>
      </c>
      <c r="B10" s="2" t="s">
        <v>34</v>
      </c>
      <c r="C10" s="2">
        <v>2016</v>
      </c>
      <c r="D10" s="2" t="s">
        <v>680</v>
      </c>
      <c r="E10" s="2" t="s">
        <v>680</v>
      </c>
      <c r="F10" s="2" t="s">
        <v>776</v>
      </c>
      <c r="G10" s="2">
        <v>0</v>
      </c>
      <c r="H10" s="2">
        <v>0</v>
      </c>
      <c r="I10" s="2">
        <v>0</v>
      </c>
      <c r="J10" s="2">
        <v>0</v>
      </c>
      <c r="K10" s="2" t="s">
        <v>680</v>
      </c>
      <c r="L10" s="2" t="s">
        <v>680</v>
      </c>
      <c r="M10" s="2" t="s">
        <v>680</v>
      </c>
      <c r="N10" s="2" t="s">
        <v>680</v>
      </c>
      <c r="O10" s="2" t="s">
        <v>680</v>
      </c>
      <c r="P10" s="2" t="s">
        <v>680</v>
      </c>
      <c r="Q10" s="2" t="s">
        <v>680</v>
      </c>
      <c r="R10" s="2" t="s">
        <v>680</v>
      </c>
      <c r="S10" s="2" t="s">
        <v>680</v>
      </c>
      <c r="T10" s="2" t="s">
        <v>680</v>
      </c>
      <c r="W10" s="2" t="str">
        <f t="shared" si="3"/>
        <v>Ja</v>
      </c>
      <c r="Y10" s="2" t="str">
        <f t="shared" si="0"/>
        <v>Nej</v>
      </c>
      <c r="Z10" s="2">
        <f t="shared" si="1"/>
        <v>0</v>
      </c>
      <c r="AA10" s="2">
        <f t="shared" si="2"/>
        <v>0</v>
      </c>
    </row>
    <row r="11" spans="1:31" ht="15" customHeight="1" x14ac:dyDescent="0.25">
      <c r="A11" s="2" t="s">
        <v>33</v>
      </c>
      <c r="B11" s="2" t="s">
        <v>35</v>
      </c>
      <c r="C11" s="2">
        <v>2016</v>
      </c>
      <c r="D11" s="2">
        <v>9.8000000000000004E-2</v>
      </c>
      <c r="E11" s="2" t="s">
        <v>680</v>
      </c>
      <c r="F11" s="2" t="s">
        <v>776</v>
      </c>
      <c r="G11" s="2">
        <v>1.1000000000000001</v>
      </c>
      <c r="H11" s="2">
        <v>0</v>
      </c>
      <c r="I11" s="2">
        <v>0</v>
      </c>
      <c r="J11" s="2">
        <v>0</v>
      </c>
      <c r="K11" s="2" t="s">
        <v>680</v>
      </c>
      <c r="L11" s="2" t="s">
        <v>680</v>
      </c>
      <c r="M11" s="2" t="s">
        <v>680</v>
      </c>
      <c r="N11" s="2" t="s">
        <v>680</v>
      </c>
      <c r="O11" s="2" t="s">
        <v>680</v>
      </c>
      <c r="P11" s="2" t="s">
        <v>680</v>
      </c>
      <c r="Q11" s="2" t="s">
        <v>680</v>
      </c>
      <c r="R11" s="2" t="s">
        <v>680</v>
      </c>
      <c r="S11" s="2" t="s">
        <v>680</v>
      </c>
      <c r="T11" s="2" t="s">
        <v>680</v>
      </c>
      <c r="W11" s="2" t="str">
        <f t="shared" si="3"/>
        <v>Ja</v>
      </c>
      <c r="Y11" s="2" t="str">
        <f t="shared" si="0"/>
        <v>Nej</v>
      </c>
      <c r="Z11" s="2">
        <f t="shared" si="1"/>
        <v>0</v>
      </c>
      <c r="AA11" s="2">
        <f t="shared" si="2"/>
        <v>0</v>
      </c>
    </row>
    <row r="12" spans="1:31" ht="15" customHeight="1" x14ac:dyDescent="0.25">
      <c r="A12" s="2" t="s">
        <v>33</v>
      </c>
      <c r="B12" s="2" t="s">
        <v>36</v>
      </c>
      <c r="C12" s="2">
        <v>2016</v>
      </c>
      <c r="D12" s="2">
        <v>0.59299999999999997</v>
      </c>
      <c r="E12" s="2">
        <v>11.404</v>
      </c>
      <c r="F12" s="2" t="s">
        <v>776</v>
      </c>
      <c r="G12" s="2">
        <v>1.1100000000000001</v>
      </c>
      <c r="H12" s="2">
        <v>0</v>
      </c>
      <c r="I12" s="2">
        <v>0</v>
      </c>
      <c r="J12" s="2">
        <v>0</v>
      </c>
      <c r="K12" s="2" t="s">
        <v>680</v>
      </c>
      <c r="L12" s="2" t="s">
        <v>680</v>
      </c>
      <c r="M12" s="2" t="s">
        <v>680</v>
      </c>
      <c r="N12" s="2" t="s">
        <v>680</v>
      </c>
      <c r="O12" s="2" t="s">
        <v>680</v>
      </c>
      <c r="P12" s="2" t="s">
        <v>680</v>
      </c>
      <c r="Q12" s="2" t="s">
        <v>680</v>
      </c>
      <c r="R12" s="2" t="s">
        <v>680</v>
      </c>
      <c r="S12" s="2" t="s">
        <v>680</v>
      </c>
      <c r="T12" s="2" t="s">
        <v>680</v>
      </c>
      <c r="W12" s="2" t="str">
        <f t="shared" si="3"/>
        <v>Ja</v>
      </c>
      <c r="Y12" s="2" t="str">
        <f t="shared" si="0"/>
        <v>Nej</v>
      </c>
      <c r="Z12" s="2">
        <f t="shared" si="1"/>
        <v>0</v>
      </c>
      <c r="AA12" s="2">
        <f t="shared" si="2"/>
        <v>0</v>
      </c>
    </row>
    <row r="13" spans="1:31" ht="15" customHeight="1" x14ac:dyDescent="0.25">
      <c r="A13" s="2" t="s">
        <v>33</v>
      </c>
      <c r="B13" s="2" t="s">
        <v>37</v>
      </c>
      <c r="C13" s="2">
        <v>2016</v>
      </c>
      <c r="D13" s="2">
        <v>0.108</v>
      </c>
      <c r="E13" s="2" t="s">
        <v>680</v>
      </c>
      <c r="F13" s="2" t="s">
        <v>776</v>
      </c>
      <c r="G13" s="2">
        <v>1.1000000000000001</v>
      </c>
      <c r="H13" s="2">
        <v>0</v>
      </c>
      <c r="I13" s="2">
        <v>0</v>
      </c>
      <c r="J13" s="2">
        <v>0</v>
      </c>
      <c r="K13" s="2" t="s">
        <v>680</v>
      </c>
      <c r="L13" s="2" t="s">
        <v>680</v>
      </c>
      <c r="M13" s="2" t="s">
        <v>680</v>
      </c>
      <c r="N13" s="2" t="s">
        <v>680</v>
      </c>
      <c r="O13" s="2" t="s">
        <v>680</v>
      </c>
      <c r="P13" s="2" t="s">
        <v>680</v>
      </c>
      <c r="Q13" s="2" t="s">
        <v>680</v>
      </c>
      <c r="R13" s="2" t="s">
        <v>680</v>
      </c>
      <c r="S13" s="2" t="s">
        <v>680</v>
      </c>
      <c r="T13" s="2" t="s">
        <v>680</v>
      </c>
      <c r="W13" s="2" t="str">
        <f t="shared" si="3"/>
        <v>Ja</v>
      </c>
      <c r="Y13" s="2" t="str">
        <f t="shared" si="0"/>
        <v>Nej</v>
      </c>
      <c r="Z13" s="2">
        <f t="shared" si="1"/>
        <v>0</v>
      </c>
      <c r="AA13" s="2">
        <f t="shared" si="2"/>
        <v>0</v>
      </c>
    </row>
    <row r="14" spans="1:31" ht="15" customHeight="1" x14ac:dyDescent="0.25">
      <c r="A14" s="2" t="s">
        <v>33</v>
      </c>
      <c r="B14" s="2" t="s">
        <v>38</v>
      </c>
      <c r="C14" s="2">
        <v>2016</v>
      </c>
      <c r="D14" s="2">
        <v>1.24E-2</v>
      </c>
      <c r="E14" s="2">
        <v>0</v>
      </c>
      <c r="F14" s="2" t="s">
        <v>776</v>
      </c>
      <c r="G14" s="2">
        <v>1.1100000000000001</v>
      </c>
      <c r="H14" s="2">
        <v>0</v>
      </c>
      <c r="I14" s="2">
        <v>0</v>
      </c>
      <c r="J14" s="2">
        <v>0</v>
      </c>
      <c r="K14" s="2" t="s">
        <v>680</v>
      </c>
      <c r="L14" s="2" t="s">
        <v>680</v>
      </c>
      <c r="M14" s="2" t="s">
        <v>680</v>
      </c>
      <c r="N14" s="2" t="s">
        <v>680</v>
      </c>
      <c r="O14" s="2" t="s">
        <v>680</v>
      </c>
      <c r="P14" s="2" t="s">
        <v>680</v>
      </c>
      <c r="Q14" s="2" t="s">
        <v>680</v>
      </c>
      <c r="R14" s="2" t="s">
        <v>680</v>
      </c>
      <c r="S14" s="2" t="s">
        <v>680</v>
      </c>
      <c r="T14" s="2" t="s">
        <v>680</v>
      </c>
      <c r="W14" s="2" t="str">
        <f t="shared" si="3"/>
        <v>Ja</v>
      </c>
      <c r="Y14" s="2" t="str">
        <f t="shared" si="0"/>
        <v>Nej</v>
      </c>
      <c r="Z14" s="2">
        <f t="shared" si="1"/>
        <v>0</v>
      </c>
      <c r="AA14" s="2">
        <f t="shared" si="2"/>
        <v>0</v>
      </c>
    </row>
    <row r="15" spans="1:31" ht="15" customHeight="1" x14ac:dyDescent="0.25">
      <c r="A15" s="2" t="s">
        <v>39</v>
      </c>
      <c r="B15" s="2" t="s">
        <v>40</v>
      </c>
      <c r="C15" s="2">
        <v>2016</v>
      </c>
      <c r="D15" s="2">
        <v>3.3</v>
      </c>
      <c r="E15" s="2">
        <v>0</v>
      </c>
      <c r="F15" s="2" t="s">
        <v>777</v>
      </c>
      <c r="G15" s="2">
        <v>0.95</v>
      </c>
      <c r="H15" s="2">
        <v>0</v>
      </c>
      <c r="I15" s="2">
        <v>0</v>
      </c>
      <c r="J15" s="2">
        <v>0</v>
      </c>
      <c r="K15" s="2" t="s">
        <v>680</v>
      </c>
      <c r="L15" s="2" t="s">
        <v>680</v>
      </c>
      <c r="M15" s="2" t="s">
        <v>680</v>
      </c>
      <c r="N15" s="2" t="s">
        <v>680</v>
      </c>
      <c r="O15" s="2" t="s">
        <v>680</v>
      </c>
      <c r="P15" s="2" t="s">
        <v>680</v>
      </c>
      <c r="Q15" s="2" t="s">
        <v>680</v>
      </c>
      <c r="R15" s="2" t="s">
        <v>680</v>
      </c>
      <c r="S15" s="2" t="s">
        <v>680</v>
      </c>
      <c r="T15" s="2" t="s">
        <v>680</v>
      </c>
      <c r="W15" s="2" t="str">
        <f t="shared" si="3"/>
        <v>Ja</v>
      </c>
      <c r="Y15" s="2" t="str">
        <f t="shared" si="0"/>
        <v>Nej</v>
      </c>
      <c r="Z15" s="2">
        <f t="shared" si="1"/>
        <v>0</v>
      </c>
      <c r="AA15" s="2">
        <f t="shared" si="2"/>
        <v>0</v>
      </c>
    </row>
    <row r="16" spans="1:31" ht="15" customHeight="1" x14ac:dyDescent="0.25">
      <c r="A16" s="2" t="s">
        <v>41</v>
      </c>
      <c r="B16" s="2" t="s">
        <v>42</v>
      </c>
      <c r="C16" s="2">
        <v>2016</v>
      </c>
      <c r="D16" s="2">
        <v>1.3640000000000001</v>
      </c>
      <c r="E16" s="2" t="s">
        <v>680</v>
      </c>
      <c r="F16" s="2" t="s">
        <v>681</v>
      </c>
      <c r="G16" s="2">
        <v>2.29</v>
      </c>
      <c r="H16" s="2">
        <v>336.39</v>
      </c>
      <c r="I16" s="2">
        <v>0.42099999999999999</v>
      </c>
      <c r="J16" s="2">
        <v>0.40799999999999997</v>
      </c>
      <c r="K16" s="2" t="s">
        <v>680</v>
      </c>
      <c r="L16" s="2" t="s">
        <v>680</v>
      </c>
      <c r="M16" s="2" t="s">
        <v>680</v>
      </c>
      <c r="N16" s="2" t="s">
        <v>680</v>
      </c>
      <c r="O16" s="2" t="s">
        <v>680</v>
      </c>
      <c r="P16" s="2" t="s">
        <v>680</v>
      </c>
      <c r="Q16" s="2" t="s">
        <v>680</v>
      </c>
      <c r="R16" s="2" t="s">
        <v>680</v>
      </c>
      <c r="S16" s="2" t="s">
        <v>680</v>
      </c>
      <c r="T16" s="2" t="s">
        <v>680</v>
      </c>
      <c r="W16" s="2" t="str">
        <f t="shared" si="3"/>
        <v>Nej</v>
      </c>
      <c r="Y16" s="2" t="str">
        <f t="shared" si="0"/>
        <v>Nej</v>
      </c>
      <c r="Z16" s="2">
        <f t="shared" si="1"/>
        <v>0</v>
      </c>
      <c r="AA16" s="2">
        <f t="shared" si="2"/>
        <v>0</v>
      </c>
    </row>
    <row r="17" spans="1:27" ht="15" customHeight="1" x14ac:dyDescent="0.25">
      <c r="A17" s="2" t="s">
        <v>41</v>
      </c>
      <c r="B17" s="2" t="s">
        <v>43</v>
      </c>
      <c r="C17" s="2">
        <v>2016</v>
      </c>
      <c r="D17" s="2">
        <v>0.34</v>
      </c>
      <c r="E17" s="2" t="s">
        <v>680</v>
      </c>
      <c r="F17" s="2" t="s">
        <v>681</v>
      </c>
      <c r="G17" s="2">
        <v>2.29</v>
      </c>
      <c r="H17" s="2">
        <v>336.39</v>
      </c>
      <c r="I17" s="2">
        <v>0.42099999999999999</v>
      </c>
      <c r="J17" s="2">
        <v>0.40799999999999997</v>
      </c>
      <c r="K17" s="2" t="s">
        <v>680</v>
      </c>
      <c r="L17" s="2" t="s">
        <v>680</v>
      </c>
      <c r="M17" s="2" t="s">
        <v>680</v>
      </c>
      <c r="N17" s="2" t="s">
        <v>680</v>
      </c>
      <c r="O17" s="2" t="s">
        <v>680</v>
      </c>
      <c r="P17" s="2" t="s">
        <v>680</v>
      </c>
      <c r="Q17" s="2" t="s">
        <v>680</v>
      </c>
      <c r="R17" s="2" t="s">
        <v>680</v>
      </c>
      <c r="S17" s="2" t="s">
        <v>680</v>
      </c>
      <c r="T17" s="2" t="s">
        <v>680</v>
      </c>
      <c r="W17" s="2" t="str">
        <f t="shared" si="3"/>
        <v>Nej</v>
      </c>
      <c r="Y17" s="2" t="str">
        <f t="shared" si="0"/>
        <v>Nej</v>
      </c>
      <c r="Z17" s="2">
        <f t="shared" si="1"/>
        <v>0</v>
      </c>
      <c r="AA17" s="2">
        <f t="shared" si="2"/>
        <v>0</v>
      </c>
    </row>
    <row r="18" spans="1:27" ht="15" customHeight="1" x14ac:dyDescent="0.25">
      <c r="A18" s="2" t="s">
        <v>41</v>
      </c>
      <c r="B18" s="2" t="s">
        <v>44</v>
      </c>
      <c r="C18" s="2">
        <v>2016</v>
      </c>
      <c r="D18" s="2">
        <v>0.42399999999999999</v>
      </c>
      <c r="E18" s="2" t="s">
        <v>680</v>
      </c>
      <c r="F18" s="2" t="s">
        <v>778</v>
      </c>
      <c r="G18" s="2">
        <v>2.29</v>
      </c>
      <c r="H18" s="2">
        <v>336.39</v>
      </c>
      <c r="I18" s="2">
        <v>0.42099999999999999</v>
      </c>
      <c r="J18" s="2">
        <v>0.40799999999999997</v>
      </c>
      <c r="K18" s="2" t="s">
        <v>680</v>
      </c>
      <c r="L18" s="2" t="s">
        <v>680</v>
      </c>
      <c r="M18" s="2" t="s">
        <v>680</v>
      </c>
      <c r="N18" s="2" t="s">
        <v>680</v>
      </c>
      <c r="O18" s="2" t="s">
        <v>680</v>
      </c>
      <c r="P18" s="2" t="s">
        <v>680</v>
      </c>
      <c r="Q18" s="2" t="s">
        <v>680</v>
      </c>
      <c r="R18" s="2" t="s">
        <v>680</v>
      </c>
      <c r="S18" s="2" t="s">
        <v>680</v>
      </c>
      <c r="T18" s="2" t="s">
        <v>680</v>
      </c>
      <c r="W18" s="2" t="str">
        <f t="shared" si="3"/>
        <v>Nej</v>
      </c>
      <c r="Y18" s="2" t="str">
        <f t="shared" si="0"/>
        <v>Nej</v>
      </c>
      <c r="Z18" s="2">
        <f t="shared" si="1"/>
        <v>0</v>
      </c>
      <c r="AA18" s="2">
        <f t="shared" si="2"/>
        <v>0</v>
      </c>
    </row>
    <row r="19" spans="1:27" ht="15" customHeight="1" x14ac:dyDescent="0.25">
      <c r="A19" s="2" t="s">
        <v>45</v>
      </c>
      <c r="B19" s="2" t="s">
        <v>46</v>
      </c>
      <c r="C19" s="2">
        <v>2016</v>
      </c>
      <c r="D19" s="2" t="s">
        <v>680</v>
      </c>
      <c r="E19" s="2" t="s">
        <v>680</v>
      </c>
      <c r="F19" s="2" t="s">
        <v>779</v>
      </c>
      <c r="G19" s="2">
        <v>1.1000000000000001</v>
      </c>
      <c r="H19" s="2">
        <v>0</v>
      </c>
      <c r="I19" s="2">
        <v>0</v>
      </c>
      <c r="J19" s="317">
        <v>0</v>
      </c>
      <c r="K19" s="2" t="s">
        <v>680</v>
      </c>
      <c r="L19" s="2" t="s">
        <v>680</v>
      </c>
      <c r="M19" s="2" t="s">
        <v>680</v>
      </c>
      <c r="N19" s="2" t="s">
        <v>680</v>
      </c>
      <c r="O19" s="2" t="s">
        <v>680</v>
      </c>
      <c r="P19" s="2" t="s">
        <v>680</v>
      </c>
      <c r="Q19" s="2" t="s">
        <v>680</v>
      </c>
      <c r="R19" s="2" t="s">
        <v>680</v>
      </c>
      <c r="S19" s="2" t="s">
        <v>680</v>
      </c>
      <c r="T19" s="2" t="s">
        <v>680</v>
      </c>
      <c r="W19" s="2" t="str">
        <f t="shared" si="3"/>
        <v>Ja</v>
      </c>
      <c r="Y19" s="2" t="str">
        <f t="shared" si="0"/>
        <v>Nej</v>
      </c>
      <c r="Z19" s="2">
        <f t="shared" si="1"/>
        <v>0</v>
      </c>
      <c r="AA19" s="2">
        <f t="shared" si="2"/>
        <v>0</v>
      </c>
    </row>
    <row r="20" spans="1:27" ht="15" customHeight="1" x14ac:dyDescent="0.25">
      <c r="A20" s="2" t="s">
        <v>47</v>
      </c>
      <c r="B20" s="2" t="s">
        <v>48</v>
      </c>
      <c r="C20" s="2">
        <v>2016</v>
      </c>
      <c r="D20" s="2">
        <v>2.4</v>
      </c>
      <c r="E20" s="2" t="s">
        <v>680</v>
      </c>
      <c r="F20" s="2" t="s">
        <v>689</v>
      </c>
      <c r="G20" s="2">
        <v>2.29</v>
      </c>
      <c r="H20" s="2">
        <v>336.39</v>
      </c>
      <c r="I20" s="2">
        <v>0.42099999999999999</v>
      </c>
      <c r="J20" s="2">
        <v>0.40799999999999997</v>
      </c>
      <c r="K20" s="2" t="s">
        <v>680</v>
      </c>
      <c r="L20" s="2" t="s">
        <v>680</v>
      </c>
      <c r="M20" s="2" t="s">
        <v>680</v>
      </c>
      <c r="N20" s="2" t="s">
        <v>680</v>
      </c>
      <c r="O20" s="2" t="s">
        <v>680</v>
      </c>
      <c r="P20" s="2" t="s">
        <v>680</v>
      </c>
      <c r="Q20" s="2" t="s">
        <v>680</v>
      </c>
      <c r="R20" s="2" t="s">
        <v>680</v>
      </c>
      <c r="S20" s="2" t="s">
        <v>680</v>
      </c>
      <c r="T20" s="2" t="s">
        <v>680</v>
      </c>
      <c r="W20" s="2" t="str">
        <f t="shared" si="3"/>
        <v>Nej</v>
      </c>
      <c r="Y20" s="2" t="str">
        <f t="shared" si="0"/>
        <v>Nej</v>
      </c>
      <c r="Z20" s="2">
        <f t="shared" si="1"/>
        <v>0</v>
      </c>
      <c r="AA20" s="2">
        <f t="shared" si="2"/>
        <v>0</v>
      </c>
    </row>
    <row r="21" spans="1:27"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T21" s="2" t="s">
        <v>681</v>
      </c>
      <c r="W21" s="2" t="str">
        <f t="shared" si="3"/>
        <v>Nej</v>
      </c>
      <c r="Y21" s="2" t="str">
        <f t="shared" si="0"/>
        <v>Nej</v>
      </c>
      <c r="Z21" s="2">
        <f t="shared" si="1"/>
        <v>0</v>
      </c>
      <c r="AA21" s="2">
        <f t="shared" si="2"/>
        <v>0</v>
      </c>
    </row>
    <row r="22" spans="1:27"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T22" s="2" t="s">
        <v>681</v>
      </c>
      <c r="W22" s="2" t="str">
        <f t="shared" si="3"/>
        <v>Nej</v>
      </c>
      <c r="Y22" s="2" t="str">
        <f t="shared" si="0"/>
        <v>Nej</v>
      </c>
      <c r="Z22" s="2">
        <f t="shared" si="1"/>
        <v>0</v>
      </c>
      <c r="AA22" s="2">
        <f t="shared" si="2"/>
        <v>0</v>
      </c>
    </row>
    <row r="23" spans="1:27" ht="15" customHeight="1" x14ac:dyDescent="0.25">
      <c r="A23" s="2" t="s">
        <v>55</v>
      </c>
      <c r="B23" s="2" t="s">
        <v>56</v>
      </c>
      <c r="C23" s="2">
        <v>2016</v>
      </c>
      <c r="D23" s="2">
        <v>3.15</v>
      </c>
      <c r="E23" s="2" t="s">
        <v>680</v>
      </c>
      <c r="F23" s="319" t="s">
        <v>1402</v>
      </c>
      <c r="G23" s="317">
        <v>1.1000000000000001</v>
      </c>
      <c r="H23" s="317">
        <v>0</v>
      </c>
      <c r="I23" s="2">
        <v>0</v>
      </c>
      <c r="J23" s="2">
        <v>0</v>
      </c>
      <c r="K23" s="2" t="s">
        <v>680</v>
      </c>
      <c r="L23" s="2" t="s">
        <v>680</v>
      </c>
      <c r="M23" s="2" t="s">
        <v>680</v>
      </c>
      <c r="N23" s="2" t="s">
        <v>680</v>
      </c>
      <c r="O23" s="2" t="s">
        <v>680</v>
      </c>
      <c r="P23" s="2" t="s">
        <v>680</v>
      </c>
      <c r="Q23" s="2" t="s">
        <v>680</v>
      </c>
      <c r="R23" s="2" t="s">
        <v>680</v>
      </c>
      <c r="S23" s="2" t="s">
        <v>680</v>
      </c>
      <c r="T23" s="2" t="s">
        <v>680</v>
      </c>
      <c r="W23" s="2" t="str">
        <f t="shared" si="3"/>
        <v>Ja</v>
      </c>
      <c r="Y23" s="2" t="str">
        <f t="shared" si="0"/>
        <v>Nej</v>
      </c>
      <c r="Z23" s="2">
        <f t="shared" si="1"/>
        <v>0</v>
      </c>
      <c r="AA23" s="2">
        <f t="shared" si="2"/>
        <v>0</v>
      </c>
    </row>
    <row r="24" spans="1:27" ht="15" customHeight="1" x14ac:dyDescent="0.25">
      <c r="A24" s="2" t="s">
        <v>57</v>
      </c>
      <c r="B24" s="2" t="s">
        <v>58</v>
      </c>
      <c r="C24" s="2">
        <v>2016</v>
      </c>
      <c r="D24" s="2">
        <v>0.08</v>
      </c>
      <c r="E24" s="2" t="s">
        <v>680</v>
      </c>
      <c r="F24" s="2" t="s">
        <v>780</v>
      </c>
      <c r="G24" s="2">
        <v>1.1000000000000001</v>
      </c>
      <c r="H24" s="2">
        <v>8.3000000000000007</v>
      </c>
      <c r="I24" s="2">
        <v>0</v>
      </c>
      <c r="J24" s="2">
        <v>0</v>
      </c>
      <c r="K24" s="2" t="s">
        <v>680</v>
      </c>
      <c r="L24" s="2" t="s">
        <v>680</v>
      </c>
      <c r="M24" s="2" t="s">
        <v>680</v>
      </c>
      <c r="N24" s="2" t="s">
        <v>680</v>
      </c>
      <c r="O24" s="2" t="s">
        <v>680</v>
      </c>
      <c r="P24" s="2" t="s">
        <v>680</v>
      </c>
      <c r="Q24" s="2" t="s">
        <v>680</v>
      </c>
      <c r="R24" s="2" t="s">
        <v>680</v>
      </c>
      <c r="S24" s="2" t="s">
        <v>680</v>
      </c>
      <c r="T24" s="2" t="s">
        <v>680</v>
      </c>
      <c r="W24" s="2" t="str">
        <f t="shared" si="3"/>
        <v>Ja</v>
      </c>
      <c r="Y24" s="2" t="str">
        <f t="shared" si="0"/>
        <v>Nej</v>
      </c>
      <c r="Z24" s="2">
        <f t="shared" si="1"/>
        <v>0</v>
      </c>
      <c r="AA24" s="2">
        <f t="shared" si="2"/>
        <v>0</v>
      </c>
    </row>
    <row r="25" spans="1:27" ht="15" customHeight="1" x14ac:dyDescent="0.25">
      <c r="A25" s="2" t="s">
        <v>59</v>
      </c>
      <c r="B25" s="2" t="s">
        <v>60</v>
      </c>
      <c r="C25" s="2">
        <v>2016</v>
      </c>
      <c r="D25" s="2">
        <v>5.6000000000000001E-2</v>
      </c>
      <c r="E25" s="2" t="s">
        <v>680</v>
      </c>
      <c r="F25" s="2" t="s">
        <v>781</v>
      </c>
      <c r="G25" s="2">
        <v>0.2</v>
      </c>
      <c r="H25" s="2">
        <v>0</v>
      </c>
      <c r="I25" s="2">
        <v>0</v>
      </c>
      <c r="J25" s="2">
        <v>0</v>
      </c>
      <c r="K25" s="2" t="s">
        <v>680</v>
      </c>
      <c r="L25" s="2" t="s">
        <v>680</v>
      </c>
      <c r="M25" s="2" t="s">
        <v>680</v>
      </c>
      <c r="N25" s="2" t="s">
        <v>680</v>
      </c>
      <c r="O25" s="2" t="s">
        <v>680</v>
      </c>
      <c r="P25" s="2" t="s">
        <v>680</v>
      </c>
      <c r="Q25" s="2" t="s">
        <v>680</v>
      </c>
      <c r="R25" s="2" t="s">
        <v>680</v>
      </c>
      <c r="S25" s="2" t="s">
        <v>680</v>
      </c>
      <c r="T25" s="2" t="s">
        <v>680</v>
      </c>
      <c r="W25" s="2" t="str">
        <f t="shared" si="3"/>
        <v>Ja</v>
      </c>
      <c r="Y25" s="2" t="str">
        <f t="shared" si="0"/>
        <v>Nej</v>
      </c>
      <c r="Z25" s="2">
        <f t="shared" si="1"/>
        <v>0</v>
      </c>
      <c r="AA25" s="2">
        <f t="shared" si="2"/>
        <v>0</v>
      </c>
    </row>
    <row r="26" spans="1:27" ht="15" customHeight="1" x14ac:dyDescent="0.25">
      <c r="A26" s="2" t="s">
        <v>59</v>
      </c>
      <c r="B26" s="2" t="s">
        <v>61</v>
      </c>
      <c r="C26" s="2">
        <v>2016</v>
      </c>
      <c r="D26" s="2">
        <v>1E-3</v>
      </c>
      <c r="E26" s="2" t="s">
        <v>680</v>
      </c>
      <c r="F26" s="2" t="s">
        <v>781</v>
      </c>
      <c r="G26" s="2">
        <v>0.2</v>
      </c>
      <c r="H26" s="2">
        <v>0</v>
      </c>
      <c r="I26" s="2">
        <v>0</v>
      </c>
      <c r="J26" s="2">
        <v>0</v>
      </c>
      <c r="K26" s="2" t="s">
        <v>680</v>
      </c>
      <c r="L26" s="2" t="s">
        <v>680</v>
      </c>
      <c r="M26" s="2" t="s">
        <v>680</v>
      </c>
      <c r="N26" s="2" t="s">
        <v>680</v>
      </c>
      <c r="O26" s="2" t="s">
        <v>680</v>
      </c>
      <c r="P26" s="2" t="s">
        <v>680</v>
      </c>
      <c r="Q26" s="2" t="s">
        <v>680</v>
      </c>
      <c r="R26" s="2" t="s">
        <v>680</v>
      </c>
      <c r="S26" s="2" t="s">
        <v>680</v>
      </c>
      <c r="T26" s="2" t="s">
        <v>680</v>
      </c>
      <c r="W26" s="2" t="str">
        <f t="shared" si="3"/>
        <v>Ja</v>
      </c>
      <c r="Y26" s="2" t="str">
        <f t="shared" si="0"/>
        <v>Nej</v>
      </c>
      <c r="Z26" s="2">
        <f t="shared" si="1"/>
        <v>0</v>
      </c>
      <c r="AA26" s="2">
        <f t="shared" si="2"/>
        <v>0</v>
      </c>
    </row>
    <row r="27" spans="1:27" ht="15" customHeight="1" x14ac:dyDescent="0.25">
      <c r="A27" s="2" t="s">
        <v>59</v>
      </c>
      <c r="B27" s="2" t="s">
        <v>62</v>
      </c>
      <c r="C27" s="2">
        <v>2016</v>
      </c>
      <c r="D27" s="2" t="s">
        <v>680</v>
      </c>
      <c r="E27" s="2" t="s">
        <v>680</v>
      </c>
      <c r="F27" s="2" t="s">
        <v>681</v>
      </c>
      <c r="G27" s="2">
        <v>2.29</v>
      </c>
      <c r="H27" s="2">
        <v>336.39</v>
      </c>
      <c r="I27" s="2">
        <v>0.42099999999999999</v>
      </c>
      <c r="J27" s="2">
        <v>0.40799999999999997</v>
      </c>
      <c r="K27" s="2" t="s">
        <v>680</v>
      </c>
      <c r="L27" s="2" t="s">
        <v>680</v>
      </c>
      <c r="M27" s="2" t="s">
        <v>680</v>
      </c>
      <c r="N27" s="2" t="s">
        <v>680</v>
      </c>
      <c r="O27" s="2" t="s">
        <v>680</v>
      </c>
      <c r="P27" s="2" t="s">
        <v>680</v>
      </c>
      <c r="Q27" s="2" t="s">
        <v>680</v>
      </c>
      <c r="R27" s="2" t="s">
        <v>680</v>
      </c>
      <c r="S27" s="2" t="s">
        <v>680</v>
      </c>
      <c r="T27" s="2" t="s">
        <v>680</v>
      </c>
      <c r="W27" s="2" t="str">
        <f t="shared" si="3"/>
        <v>Nej</v>
      </c>
      <c r="Y27" s="2" t="str">
        <f t="shared" si="0"/>
        <v>Nej</v>
      </c>
      <c r="Z27" s="2">
        <f t="shared" si="1"/>
        <v>0</v>
      </c>
      <c r="AA27" s="2">
        <f t="shared" si="2"/>
        <v>0</v>
      </c>
    </row>
    <row r="28" spans="1:27" ht="15" customHeight="1" x14ac:dyDescent="0.25">
      <c r="A28" s="2" t="s">
        <v>59</v>
      </c>
      <c r="B28" s="2" t="s">
        <v>63</v>
      </c>
      <c r="C28" s="2">
        <v>2016</v>
      </c>
      <c r="D28" s="2">
        <v>6.0999999999999999E-2</v>
      </c>
      <c r="E28" s="2" t="s">
        <v>680</v>
      </c>
      <c r="F28" s="2" t="s">
        <v>781</v>
      </c>
      <c r="G28" s="2">
        <v>0.2</v>
      </c>
      <c r="H28" s="2">
        <v>0</v>
      </c>
      <c r="I28" s="2">
        <v>0</v>
      </c>
      <c r="J28" s="2">
        <v>0</v>
      </c>
      <c r="K28" s="2" t="s">
        <v>680</v>
      </c>
      <c r="L28" s="2" t="s">
        <v>680</v>
      </c>
      <c r="M28" s="2" t="s">
        <v>680</v>
      </c>
      <c r="N28" s="2" t="s">
        <v>680</v>
      </c>
      <c r="O28" s="2" t="s">
        <v>680</v>
      </c>
      <c r="P28" s="2" t="s">
        <v>680</v>
      </c>
      <c r="Q28" s="2" t="s">
        <v>680</v>
      </c>
      <c r="R28" s="2" t="s">
        <v>680</v>
      </c>
      <c r="S28" s="2" t="s">
        <v>680</v>
      </c>
      <c r="T28" s="2" t="s">
        <v>680</v>
      </c>
      <c r="W28" s="2" t="str">
        <f t="shared" si="3"/>
        <v>Ja</v>
      </c>
      <c r="Y28" s="2" t="str">
        <f t="shared" si="0"/>
        <v>Nej</v>
      </c>
      <c r="Z28" s="2">
        <f t="shared" si="1"/>
        <v>0</v>
      </c>
      <c r="AA28" s="2">
        <f t="shared" si="2"/>
        <v>0</v>
      </c>
    </row>
    <row r="29" spans="1:27" ht="15" customHeight="1" x14ac:dyDescent="0.25">
      <c r="A29" s="2" t="s">
        <v>59</v>
      </c>
      <c r="B29" s="2" t="s">
        <v>64</v>
      </c>
      <c r="C29" s="2">
        <v>2016</v>
      </c>
      <c r="D29" s="2">
        <v>0.01</v>
      </c>
      <c r="E29" s="2" t="s">
        <v>680</v>
      </c>
      <c r="F29" s="2" t="s">
        <v>781</v>
      </c>
      <c r="G29" s="2">
        <v>0.2</v>
      </c>
      <c r="H29" s="2">
        <v>0</v>
      </c>
      <c r="I29" s="2">
        <v>0</v>
      </c>
      <c r="J29" s="2">
        <v>0</v>
      </c>
      <c r="K29" s="2" t="s">
        <v>680</v>
      </c>
      <c r="L29" s="2" t="s">
        <v>680</v>
      </c>
      <c r="M29" s="2" t="s">
        <v>680</v>
      </c>
      <c r="N29" s="2" t="s">
        <v>680</v>
      </c>
      <c r="O29" s="2" t="s">
        <v>680</v>
      </c>
      <c r="P29" s="2" t="s">
        <v>680</v>
      </c>
      <c r="Q29" s="2" t="s">
        <v>680</v>
      </c>
      <c r="R29" s="2" t="s">
        <v>680</v>
      </c>
      <c r="S29" s="2" t="s">
        <v>680</v>
      </c>
      <c r="T29" s="2" t="s">
        <v>680</v>
      </c>
      <c r="W29" s="2" t="str">
        <f t="shared" si="3"/>
        <v>Ja</v>
      </c>
      <c r="Y29" s="2" t="str">
        <f t="shared" si="0"/>
        <v>Nej</v>
      </c>
      <c r="Z29" s="2">
        <f t="shared" si="1"/>
        <v>0</v>
      </c>
      <c r="AA29" s="2">
        <f t="shared" si="2"/>
        <v>0</v>
      </c>
    </row>
    <row r="30" spans="1:27" ht="15" customHeight="1" x14ac:dyDescent="0.25">
      <c r="A30" s="2" t="s">
        <v>59</v>
      </c>
      <c r="B30" s="2" t="s">
        <v>65</v>
      </c>
      <c r="C30" s="2">
        <v>2016</v>
      </c>
      <c r="D30" s="2">
        <v>0.79800000000000004</v>
      </c>
      <c r="E30" s="2" t="s">
        <v>680</v>
      </c>
      <c r="F30" s="2" t="s">
        <v>781</v>
      </c>
      <c r="G30" s="2">
        <v>0.2</v>
      </c>
      <c r="H30" s="2">
        <v>0</v>
      </c>
      <c r="I30" s="2">
        <v>0</v>
      </c>
      <c r="J30" s="2">
        <v>0</v>
      </c>
      <c r="K30" s="2" t="s">
        <v>680</v>
      </c>
      <c r="L30" s="2" t="s">
        <v>680</v>
      </c>
      <c r="M30" s="2" t="s">
        <v>680</v>
      </c>
      <c r="N30" s="2" t="s">
        <v>680</v>
      </c>
      <c r="O30" s="2" t="s">
        <v>680</v>
      </c>
      <c r="P30" s="2" t="s">
        <v>680</v>
      </c>
      <c r="Q30" s="2" t="s">
        <v>680</v>
      </c>
      <c r="R30" s="2" t="s">
        <v>680</v>
      </c>
      <c r="S30" s="2" t="s">
        <v>680</v>
      </c>
      <c r="T30" s="2" t="s">
        <v>680</v>
      </c>
      <c r="W30" s="2" t="str">
        <f t="shared" si="3"/>
        <v>Ja</v>
      </c>
      <c r="Y30" s="2" t="str">
        <f t="shared" si="0"/>
        <v>Nej</v>
      </c>
      <c r="Z30" s="2">
        <f t="shared" si="1"/>
        <v>0</v>
      </c>
      <c r="AA30" s="2">
        <f t="shared" si="2"/>
        <v>0</v>
      </c>
    </row>
    <row r="31" spans="1:27" ht="15" customHeight="1" x14ac:dyDescent="0.25">
      <c r="A31" s="2" t="s">
        <v>59</v>
      </c>
      <c r="B31" s="2" t="s">
        <v>66</v>
      </c>
      <c r="C31" s="2">
        <v>2016</v>
      </c>
      <c r="D31" s="2">
        <v>7.8E-2</v>
      </c>
      <c r="E31" s="2" t="s">
        <v>680</v>
      </c>
      <c r="F31" s="2" t="s">
        <v>781</v>
      </c>
      <c r="G31" s="2">
        <v>0.2</v>
      </c>
      <c r="H31" s="2">
        <v>0</v>
      </c>
      <c r="I31" s="2">
        <v>0</v>
      </c>
      <c r="J31" s="2">
        <v>0</v>
      </c>
      <c r="K31" s="2" t="s">
        <v>680</v>
      </c>
      <c r="L31" s="2" t="s">
        <v>680</v>
      </c>
      <c r="M31" s="2" t="s">
        <v>680</v>
      </c>
      <c r="N31" s="2" t="s">
        <v>680</v>
      </c>
      <c r="O31" s="2" t="s">
        <v>680</v>
      </c>
      <c r="P31" s="2" t="s">
        <v>680</v>
      </c>
      <c r="Q31" s="2" t="s">
        <v>680</v>
      </c>
      <c r="R31" s="2" t="s">
        <v>680</v>
      </c>
      <c r="S31" s="2" t="s">
        <v>680</v>
      </c>
      <c r="T31" s="2" t="s">
        <v>680</v>
      </c>
      <c r="W31" s="2" t="str">
        <f t="shared" si="3"/>
        <v>Ja</v>
      </c>
      <c r="Y31" s="2" t="str">
        <f t="shared" si="0"/>
        <v>Nej</v>
      </c>
      <c r="Z31" s="2">
        <f t="shared" si="1"/>
        <v>0</v>
      </c>
      <c r="AA31" s="2">
        <f t="shared" si="2"/>
        <v>0</v>
      </c>
    </row>
    <row r="32" spans="1:27" ht="15" customHeight="1" x14ac:dyDescent="0.25">
      <c r="A32" s="2" t="s">
        <v>59</v>
      </c>
      <c r="B32" s="2" t="s">
        <v>67</v>
      </c>
      <c r="C32" s="2">
        <v>2016</v>
      </c>
      <c r="D32" s="2">
        <v>8.8999999999999996E-2</v>
      </c>
      <c r="E32" s="2" t="s">
        <v>680</v>
      </c>
      <c r="F32" s="2" t="s">
        <v>781</v>
      </c>
      <c r="G32" s="2">
        <v>0.2</v>
      </c>
      <c r="H32" s="2">
        <v>0</v>
      </c>
      <c r="I32" s="2">
        <v>0</v>
      </c>
      <c r="J32" s="2">
        <v>0</v>
      </c>
      <c r="K32" s="2" t="s">
        <v>680</v>
      </c>
      <c r="L32" s="2" t="s">
        <v>680</v>
      </c>
      <c r="M32" s="2" t="s">
        <v>680</v>
      </c>
      <c r="N32" s="2" t="s">
        <v>680</v>
      </c>
      <c r="O32" s="2" t="s">
        <v>680</v>
      </c>
      <c r="P32" s="2" t="s">
        <v>680</v>
      </c>
      <c r="Q32" s="2" t="s">
        <v>680</v>
      </c>
      <c r="R32" s="2" t="s">
        <v>680</v>
      </c>
      <c r="S32" s="2" t="s">
        <v>680</v>
      </c>
      <c r="T32" s="2" t="s">
        <v>680</v>
      </c>
      <c r="W32" s="2" t="str">
        <f t="shared" si="3"/>
        <v>Ja</v>
      </c>
      <c r="Y32" s="2" t="str">
        <f t="shared" si="0"/>
        <v>Nej</v>
      </c>
      <c r="Z32" s="2">
        <f t="shared" si="1"/>
        <v>0</v>
      </c>
      <c r="AA32" s="2">
        <f t="shared" si="2"/>
        <v>0</v>
      </c>
    </row>
    <row r="33" spans="1:27" ht="15" customHeight="1" x14ac:dyDescent="0.25">
      <c r="A33" s="2" t="s">
        <v>59</v>
      </c>
      <c r="B33" s="2" t="s">
        <v>68</v>
      </c>
      <c r="C33" s="2">
        <v>2016</v>
      </c>
      <c r="D33" s="2">
        <v>4.8000000000000001E-2</v>
      </c>
      <c r="E33" s="2" t="s">
        <v>680</v>
      </c>
      <c r="F33" s="2" t="s">
        <v>781</v>
      </c>
      <c r="G33" s="2">
        <v>0.2</v>
      </c>
      <c r="H33" s="2">
        <v>0</v>
      </c>
      <c r="I33" s="2">
        <v>0</v>
      </c>
      <c r="J33" s="2">
        <v>0</v>
      </c>
      <c r="K33" s="2" t="s">
        <v>680</v>
      </c>
      <c r="L33" s="2" t="s">
        <v>680</v>
      </c>
      <c r="M33" s="2" t="s">
        <v>680</v>
      </c>
      <c r="N33" s="2" t="s">
        <v>680</v>
      </c>
      <c r="O33" s="2" t="s">
        <v>680</v>
      </c>
      <c r="P33" s="2" t="s">
        <v>680</v>
      </c>
      <c r="Q33" s="2" t="s">
        <v>680</v>
      </c>
      <c r="R33" s="2" t="s">
        <v>680</v>
      </c>
      <c r="S33" s="2" t="s">
        <v>680</v>
      </c>
      <c r="T33" s="2" t="s">
        <v>680</v>
      </c>
      <c r="W33" s="2" t="str">
        <f t="shared" si="3"/>
        <v>Ja</v>
      </c>
      <c r="Y33" s="2" t="str">
        <f t="shared" si="0"/>
        <v>Nej</v>
      </c>
      <c r="Z33" s="2">
        <f t="shared" si="1"/>
        <v>0</v>
      </c>
      <c r="AA33" s="2">
        <f t="shared" si="2"/>
        <v>0</v>
      </c>
    </row>
    <row r="34" spans="1:27" ht="15" customHeight="1" x14ac:dyDescent="0.25">
      <c r="A34" s="2" t="s">
        <v>59</v>
      </c>
      <c r="B34" s="2" t="s">
        <v>69</v>
      </c>
      <c r="C34" s="2">
        <v>2016</v>
      </c>
      <c r="D34" s="2">
        <v>6.3E-2</v>
      </c>
      <c r="E34" s="2" t="s">
        <v>680</v>
      </c>
      <c r="F34" s="2" t="s">
        <v>781</v>
      </c>
      <c r="G34" s="2">
        <v>0.2</v>
      </c>
      <c r="H34" s="2">
        <v>0</v>
      </c>
      <c r="I34" s="2">
        <v>0</v>
      </c>
      <c r="J34" s="2">
        <v>0</v>
      </c>
      <c r="K34" s="2" t="s">
        <v>680</v>
      </c>
      <c r="L34" s="2" t="s">
        <v>680</v>
      </c>
      <c r="M34" s="2" t="s">
        <v>680</v>
      </c>
      <c r="N34" s="2" t="s">
        <v>680</v>
      </c>
      <c r="O34" s="2" t="s">
        <v>680</v>
      </c>
      <c r="P34" s="2" t="s">
        <v>680</v>
      </c>
      <c r="Q34" s="2" t="s">
        <v>680</v>
      </c>
      <c r="R34" s="2" t="s">
        <v>680</v>
      </c>
      <c r="S34" s="2" t="s">
        <v>680</v>
      </c>
      <c r="T34" s="2" t="s">
        <v>680</v>
      </c>
      <c r="W34" s="2" t="str">
        <f t="shared" si="3"/>
        <v>Ja</v>
      </c>
      <c r="Y34" s="2" t="str">
        <f t="shared" si="0"/>
        <v>Nej</v>
      </c>
      <c r="Z34" s="2">
        <f t="shared" si="1"/>
        <v>0</v>
      </c>
      <c r="AA34" s="2">
        <f t="shared" si="2"/>
        <v>0</v>
      </c>
    </row>
    <row r="35" spans="1:27"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T35" s="2" t="s">
        <v>681</v>
      </c>
      <c r="W35" s="2" t="str">
        <f t="shared" si="3"/>
        <v>Nej</v>
      </c>
      <c r="Y35" s="2" t="str">
        <f t="shared" si="0"/>
        <v>Nej</v>
      </c>
      <c r="Z35" s="2">
        <f t="shared" si="1"/>
        <v>0</v>
      </c>
      <c r="AA35" s="2">
        <f t="shared" si="2"/>
        <v>0</v>
      </c>
    </row>
    <row r="36" spans="1:27" ht="15" customHeight="1" x14ac:dyDescent="0.25">
      <c r="A36" s="2" t="s">
        <v>74</v>
      </c>
      <c r="B36" s="2" t="s">
        <v>75</v>
      </c>
      <c r="C36" s="2">
        <v>2016</v>
      </c>
      <c r="D36" s="2">
        <v>0.36699999999999999</v>
      </c>
      <c r="E36" s="2" t="s">
        <v>680</v>
      </c>
      <c r="F36" s="319" t="s">
        <v>1403</v>
      </c>
      <c r="G36" s="317">
        <v>1.1000000000000001</v>
      </c>
      <c r="H36" s="317">
        <v>0</v>
      </c>
      <c r="I36" s="317">
        <v>0</v>
      </c>
      <c r="J36" s="317">
        <v>0</v>
      </c>
      <c r="K36" s="2" t="s">
        <v>680</v>
      </c>
      <c r="L36" s="2" t="s">
        <v>680</v>
      </c>
      <c r="M36" s="2" t="s">
        <v>680</v>
      </c>
      <c r="N36" s="2" t="s">
        <v>680</v>
      </c>
      <c r="O36" s="2" t="s">
        <v>680</v>
      </c>
      <c r="P36" s="2" t="s">
        <v>680</v>
      </c>
      <c r="Q36" s="2" t="s">
        <v>680</v>
      </c>
      <c r="R36" s="2" t="s">
        <v>680</v>
      </c>
      <c r="S36" s="2" t="s">
        <v>680</v>
      </c>
      <c r="T36" s="2" t="s">
        <v>680</v>
      </c>
      <c r="W36" s="2" t="str">
        <f t="shared" si="3"/>
        <v>Ja</v>
      </c>
      <c r="Y36" s="2" t="str">
        <f t="shared" si="0"/>
        <v>Nej</v>
      </c>
      <c r="Z36" s="2">
        <f t="shared" si="1"/>
        <v>0</v>
      </c>
      <c r="AA36" s="2">
        <f t="shared" si="2"/>
        <v>0</v>
      </c>
    </row>
    <row r="37" spans="1:27" ht="15" customHeight="1" x14ac:dyDescent="0.25">
      <c r="A37" s="2" t="s">
        <v>74</v>
      </c>
      <c r="B37" s="2" t="s">
        <v>76</v>
      </c>
      <c r="C37" s="2">
        <v>2016</v>
      </c>
      <c r="D37" s="2">
        <v>1.929</v>
      </c>
      <c r="E37" s="2">
        <v>7.3650000000000002</v>
      </c>
      <c r="F37" s="319" t="s">
        <v>1403</v>
      </c>
      <c r="G37" s="317">
        <v>1.1000000000000001</v>
      </c>
      <c r="H37" s="317">
        <v>0</v>
      </c>
      <c r="I37" s="317">
        <v>0</v>
      </c>
      <c r="J37" s="317">
        <v>0</v>
      </c>
      <c r="K37" s="2" t="s">
        <v>680</v>
      </c>
      <c r="L37" s="2" t="s">
        <v>680</v>
      </c>
      <c r="M37" s="2" t="s">
        <v>680</v>
      </c>
      <c r="N37" s="2" t="s">
        <v>680</v>
      </c>
      <c r="O37" s="2" t="s">
        <v>680</v>
      </c>
      <c r="P37" s="2" t="s">
        <v>680</v>
      </c>
      <c r="Q37" s="2" t="s">
        <v>680</v>
      </c>
      <c r="R37" s="2" t="s">
        <v>680</v>
      </c>
      <c r="S37" s="2" t="s">
        <v>680</v>
      </c>
      <c r="T37" s="2" t="s">
        <v>680</v>
      </c>
      <c r="W37" s="2" t="str">
        <f t="shared" si="3"/>
        <v>Ja</v>
      </c>
      <c r="Y37" s="2" t="str">
        <f t="shared" si="0"/>
        <v>Nej</v>
      </c>
      <c r="Z37" s="2">
        <f t="shared" si="1"/>
        <v>0</v>
      </c>
      <c r="AA37" s="2">
        <f t="shared" si="2"/>
        <v>0</v>
      </c>
    </row>
    <row r="38" spans="1:27" ht="15" customHeight="1" x14ac:dyDescent="0.25">
      <c r="A38" s="2" t="s">
        <v>74</v>
      </c>
      <c r="B38" s="2" t="s">
        <v>77</v>
      </c>
      <c r="C38" s="2">
        <v>2016</v>
      </c>
      <c r="D38" s="2">
        <v>0.53700000000000003</v>
      </c>
      <c r="E38" s="2" t="s">
        <v>680</v>
      </c>
      <c r="F38" s="319" t="s">
        <v>1403</v>
      </c>
      <c r="G38" s="317">
        <v>1.1000000000000001</v>
      </c>
      <c r="H38" s="317">
        <v>0</v>
      </c>
      <c r="I38" s="317">
        <v>0</v>
      </c>
      <c r="J38" s="317">
        <v>0</v>
      </c>
      <c r="K38" s="2" t="s">
        <v>680</v>
      </c>
      <c r="L38" s="2" t="s">
        <v>680</v>
      </c>
      <c r="M38" s="2" t="s">
        <v>680</v>
      </c>
      <c r="N38" s="2" t="s">
        <v>680</v>
      </c>
      <c r="O38" s="2" t="s">
        <v>680</v>
      </c>
      <c r="P38" s="2" t="s">
        <v>680</v>
      </c>
      <c r="Q38" s="2" t="s">
        <v>680</v>
      </c>
      <c r="R38" s="2" t="s">
        <v>680</v>
      </c>
      <c r="S38" s="2" t="s">
        <v>680</v>
      </c>
      <c r="T38" s="2" t="s">
        <v>680</v>
      </c>
      <c r="W38" s="2" t="str">
        <f t="shared" si="3"/>
        <v>Ja</v>
      </c>
      <c r="Y38" s="2" t="str">
        <f t="shared" si="0"/>
        <v>Nej</v>
      </c>
      <c r="Z38" s="2">
        <f t="shared" si="1"/>
        <v>0</v>
      </c>
      <c r="AA38" s="2">
        <f t="shared" si="2"/>
        <v>0</v>
      </c>
    </row>
    <row r="39" spans="1:27" ht="15" customHeight="1" x14ac:dyDescent="0.25">
      <c r="A39" s="2" t="s">
        <v>78</v>
      </c>
      <c r="B39" s="2" t="s">
        <v>79</v>
      </c>
      <c r="C39" s="2">
        <v>2016</v>
      </c>
      <c r="D39" s="2" t="s">
        <v>680</v>
      </c>
      <c r="E39" s="2" t="s">
        <v>680</v>
      </c>
      <c r="F39" s="2" t="s">
        <v>681</v>
      </c>
      <c r="G39" s="2">
        <v>2.29</v>
      </c>
      <c r="H39" s="2">
        <v>336.39</v>
      </c>
      <c r="I39" s="2">
        <v>0.42099999999999999</v>
      </c>
      <c r="J39" s="2">
        <v>0.40799999999999997</v>
      </c>
      <c r="K39" s="2" t="s">
        <v>680</v>
      </c>
      <c r="L39" s="2" t="s">
        <v>680</v>
      </c>
      <c r="M39" s="2" t="s">
        <v>680</v>
      </c>
      <c r="N39" s="2" t="s">
        <v>680</v>
      </c>
      <c r="O39" s="2" t="s">
        <v>680</v>
      </c>
      <c r="P39" s="2" t="s">
        <v>680</v>
      </c>
      <c r="Q39" s="2" t="s">
        <v>680</v>
      </c>
      <c r="R39" s="2" t="s">
        <v>680</v>
      </c>
      <c r="S39" s="2" t="s">
        <v>680</v>
      </c>
      <c r="T39" s="2" t="s">
        <v>680</v>
      </c>
      <c r="W39" s="2" t="str">
        <f t="shared" si="3"/>
        <v>Nej</v>
      </c>
      <c r="Y39" s="2" t="str">
        <f t="shared" si="0"/>
        <v>Nej</v>
      </c>
      <c r="Z39" s="2">
        <f t="shared" si="1"/>
        <v>0</v>
      </c>
      <c r="AA39" s="2">
        <f t="shared" si="2"/>
        <v>0</v>
      </c>
    </row>
    <row r="40" spans="1:27" ht="15" customHeight="1" x14ac:dyDescent="0.25">
      <c r="A40" s="2" t="s">
        <v>78</v>
      </c>
      <c r="B40" s="2" t="s">
        <v>80</v>
      </c>
      <c r="C40" s="2">
        <v>2016</v>
      </c>
      <c r="D40" s="2" t="s">
        <v>680</v>
      </c>
      <c r="E40" s="2" t="s">
        <v>680</v>
      </c>
      <c r="F40" s="2" t="s">
        <v>681</v>
      </c>
      <c r="G40" s="2">
        <v>2.29</v>
      </c>
      <c r="H40" s="2">
        <v>336.39</v>
      </c>
      <c r="I40" s="2">
        <v>0.42099999999999999</v>
      </c>
      <c r="J40" s="2">
        <v>0.40799999999999997</v>
      </c>
      <c r="K40" s="2" t="s">
        <v>680</v>
      </c>
      <c r="L40" s="2" t="s">
        <v>680</v>
      </c>
      <c r="M40" s="2" t="s">
        <v>680</v>
      </c>
      <c r="N40" s="2" t="s">
        <v>680</v>
      </c>
      <c r="O40" s="2" t="s">
        <v>680</v>
      </c>
      <c r="P40" s="2" t="s">
        <v>680</v>
      </c>
      <c r="Q40" s="2" t="s">
        <v>680</v>
      </c>
      <c r="R40" s="2" t="s">
        <v>680</v>
      </c>
      <c r="S40" s="2" t="s">
        <v>680</v>
      </c>
      <c r="T40" s="2" t="s">
        <v>680</v>
      </c>
      <c r="W40" s="2" t="str">
        <f t="shared" si="3"/>
        <v>Nej</v>
      </c>
      <c r="Y40" s="2" t="str">
        <f t="shared" si="0"/>
        <v>Nej</v>
      </c>
      <c r="Z40" s="2">
        <f t="shared" si="1"/>
        <v>0</v>
      </c>
      <c r="AA40" s="2">
        <f t="shared" si="2"/>
        <v>0</v>
      </c>
    </row>
    <row r="41" spans="1:27" ht="15" customHeight="1" x14ac:dyDescent="0.25">
      <c r="A41" s="2" t="s">
        <v>81</v>
      </c>
      <c r="B41" s="2" t="s">
        <v>82</v>
      </c>
      <c r="C41" s="2">
        <v>2016</v>
      </c>
      <c r="D41" s="2">
        <v>3.32</v>
      </c>
      <c r="E41" s="2">
        <v>7.8280000000000003</v>
      </c>
      <c r="F41" s="2" t="s">
        <v>782</v>
      </c>
      <c r="G41" s="2">
        <v>1.1000000000000001</v>
      </c>
      <c r="H41" s="2">
        <v>0</v>
      </c>
      <c r="I41" s="2">
        <v>0</v>
      </c>
      <c r="J41" s="2">
        <v>0</v>
      </c>
      <c r="K41" s="2">
        <v>5.6970000000000001</v>
      </c>
      <c r="L41" s="2">
        <v>0.03</v>
      </c>
      <c r="M41" s="2">
        <v>8.9600000000000009</v>
      </c>
      <c r="N41" s="2">
        <v>6.92</v>
      </c>
      <c r="O41" s="2">
        <v>0</v>
      </c>
      <c r="P41" s="2">
        <v>43.737000000000002</v>
      </c>
      <c r="Q41" s="2">
        <v>0.03</v>
      </c>
      <c r="R41" s="2">
        <v>8.9600000000000009</v>
      </c>
      <c r="S41" s="2">
        <v>6.92</v>
      </c>
      <c r="T41" s="2">
        <v>0</v>
      </c>
      <c r="W41" s="2" t="str">
        <f t="shared" si="3"/>
        <v>Ja</v>
      </c>
      <c r="Y41" s="2" t="str">
        <f t="shared" si="0"/>
        <v>Ja</v>
      </c>
      <c r="Z41" s="2">
        <f t="shared" si="1"/>
        <v>5.6970000000000001</v>
      </c>
      <c r="AA41" s="2">
        <f t="shared" si="2"/>
        <v>0</v>
      </c>
    </row>
    <row r="42" spans="1:27" ht="15" customHeight="1" x14ac:dyDescent="0.25">
      <c r="A42" s="2" t="s">
        <v>81</v>
      </c>
      <c r="B42" s="2" t="s">
        <v>83</v>
      </c>
      <c r="C42" s="2">
        <v>2016</v>
      </c>
      <c r="D42" s="2">
        <v>6.1999999999999998E-3</v>
      </c>
      <c r="E42" s="2" t="s">
        <v>680</v>
      </c>
      <c r="F42" s="2" t="s">
        <v>782</v>
      </c>
      <c r="G42" s="2">
        <v>1.1000000000000001</v>
      </c>
      <c r="H42" s="2">
        <v>0</v>
      </c>
      <c r="I42" s="2">
        <v>0</v>
      </c>
      <c r="J42" s="2">
        <v>0</v>
      </c>
      <c r="K42" s="2" t="s">
        <v>680</v>
      </c>
      <c r="L42" s="2" t="s">
        <v>680</v>
      </c>
      <c r="M42" s="2" t="s">
        <v>680</v>
      </c>
      <c r="N42" s="2" t="s">
        <v>680</v>
      </c>
      <c r="O42" s="2" t="s">
        <v>680</v>
      </c>
      <c r="P42" s="2" t="s">
        <v>680</v>
      </c>
      <c r="Q42" s="2" t="s">
        <v>680</v>
      </c>
      <c r="R42" s="2" t="s">
        <v>680</v>
      </c>
      <c r="S42" s="2" t="s">
        <v>680</v>
      </c>
      <c r="T42" s="2" t="s">
        <v>680</v>
      </c>
      <c r="W42" s="2" t="str">
        <f t="shared" si="3"/>
        <v>Ja</v>
      </c>
      <c r="Y42" s="2" t="str">
        <f t="shared" si="0"/>
        <v>Nej</v>
      </c>
      <c r="Z42" s="2">
        <f t="shared" si="1"/>
        <v>0</v>
      </c>
      <c r="AA42" s="2">
        <f t="shared" si="2"/>
        <v>0</v>
      </c>
    </row>
    <row r="43" spans="1:27" ht="15" customHeight="1" x14ac:dyDescent="0.25">
      <c r="A43" s="2" t="s">
        <v>81</v>
      </c>
      <c r="B43" s="2" t="s">
        <v>84</v>
      </c>
      <c r="C43" s="2">
        <v>2016</v>
      </c>
      <c r="D43" s="2">
        <v>9.2999999999999999E-2</v>
      </c>
      <c r="E43" s="2" t="s">
        <v>680</v>
      </c>
      <c r="F43" s="2" t="s">
        <v>782</v>
      </c>
      <c r="G43" s="2">
        <v>1.1000000000000001</v>
      </c>
      <c r="H43" s="2">
        <v>0</v>
      </c>
      <c r="I43" s="2">
        <v>0</v>
      </c>
      <c r="J43" s="2">
        <v>0</v>
      </c>
      <c r="K43" s="2" t="s">
        <v>680</v>
      </c>
      <c r="L43" s="2" t="s">
        <v>680</v>
      </c>
      <c r="M43" s="2" t="s">
        <v>680</v>
      </c>
      <c r="N43" s="2" t="s">
        <v>680</v>
      </c>
      <c r="O43" s="2" t="s">
        <v>680</v>
      </c>
      <c r="P43" s="2" t="s">
        <v>680</v>
      </c>
      <c r="Q43" s="2" t="s">
        <v>680</v>
      </c>
      <c r="R43" s="2" t="s">
        <v>680</v>
      </c>
      <c r="S43" s="2" t="s">
        <v>680</v>
      </c>
      <c r="T43" s="2" t="s">
        <v>680</v>
      </c>
      <c r="W43" s="2" t="str">
        <f t="shared" si="3"/>
        <v>Ja</v>
      </c>
      <c r="Y43" s="2" t="str">
        <f t="shared" si="0"/>
        <v>Nej</v>
      </c>
      <c r="Z43" s="2">
        <f t="shared" si="1"/>
        <v>0</v>
      </c>
      <c r="AA43" s="2">
        <f t="shared" si="2"/>
        <v>0</v>
      </c>
    </row>
    <row r="44" spans="1:27" ht="15" customHeight="1" x14ac:dyDescent="0.25">
      <c r="A44" s="2" t="s">
        <v>85</v>
      </c>
      <c r="B44" s="2" t="s">
        <v>86</v>
      </c>
      <c r="C44" s="2">
        <v>2016</v>
      </c>
      <c r="D44" s="2">
        <v>10.887</v>
      </c>
      <c r="E44" s="2">
        <v>30.646000000000001</v>
      </c>
      <c r="F44" s="2" t="s">
        <v>783</v>
      </c>
      <c r="G44" s="2">
        <v>1.05</v>
      </c>
      <c r="H44" s="2">
        <v>0</v>
      </c>
      <c r="I44" s="2">
        <v>0</v>
      </c>
      <c r="J44" s="2">
        <v>0</v>
      </c>
      <c r="K44" s="2" t="s">
        <v>680</v>
      </c>
      <c r="L44" s="2" t="s">
        <v>680</v>
      </c>
      <c r="M44" s="2" t="s">
        <v>680</v>
      </c>
      <c r="N44" s="2" t="s">
        <v>680</v>
      </c>
      <c r="O44" s="2" t="s">
        <v>680</v>
      </c>
      <c r="P44" s="2" t="s">
        <v>680</v>
      </c>
      <c r="Q44" s="2" t="s">
        <v>680</v>
      </c>
      <c r="R44" s="2" t="s">
        <v>680</v>
      </c>
      <c r="S44" s="2" t="s">
        <v>680</v>
      </c>
      <c r="T44" s="2" t="s">
        <v>680</v>
      </c>
      <c r="W44" s="2" t="str">
        <f t="shared" si="3"/>
        <v>Ja</v>
      </c>
      <c r="Y44" s="2" t="str">
        <f t="shared" si="0"/>
        <v>Nej</v>
      </c>
      <c r="Z44" s="2">
        <f t="shared" si="1"/>
        <v>0</v>
      </c>
      <c r="AA44" s="2">
        <f t="shared" si="2"/>
        <v>0</v>
      </c>
    </row>
    <row r="45" spans="1:27" ht="15" customHeight="1" x14ac:dyDescent="0.25">
      <c r="A45" s="2" t="s">
        <v>85</v>
      </c>
      <c r="B45" s="2" t="s">
        <v>87</v>
      </c>
      <c r="C45" s="2">
        <v>2016</v>
      </c>
      <c r="D45" s="2">
        <v>0.434</v>
      </c>
      <c r="E45" s="2" t="s">
        <v>680</v>
      </c>
      <c r="F45" s="2" t="s">
        <v>783</v>
      </c>
      <c r="G45" s="2">
        <v>1.05</v>
      </c>
      <c r="H45" s="2">
        <v>0</v>
      </c>
      <c r="I45" s="2">
        <v>0</v>
      </c>
      <c r="J45" s="2">
        <v>0</v>
      </c>
      <c r="K45" s="2" t="s">
        <v>680</v>
      </c>
      <c r="L45" s="2" t="s">
        <v>680</v>
      </c>
      <c r="M45" s="2" t="s">
        <v>680</v>
      </c>
      <c r="N45" s="2" t="s">
        <v>680</v>
      </c>
      <c r="O45" s="2" t="s">
        <v>680</v>
      </c>
      <c r="P45" s="2" t="s">
        <v>680</v>
      </c>
      <c r="Q45" s="2" t="s">
        <v>680</v>
      </c>
      <c r="R45" s="2" t="s">
        <v>680</v>
      </c>
      <c r="S45" s="2" t="s">
        <v>680</v>
      </c>
      <c r="T45" s="2" t="s">
        <v>680</v>
      </c>
      <c r="W45" s="2" t="str">
        <f t="shared" si="3"/>
        <v>Ja</v>
      </c>
      <c r="Y45" s="2" t="str">
        <f t="shared" si="0"/>
        <v>Nej</v>
      </c>
      <c r="Z45" s="2">
        <f t="shared" si="1"/>
        <v>0</v>
      </c>
      <c r="AA45" s="2">
        <f t="shared" si="2"/>
        <v>0</v>
      </c>
    </row>
    <row r="46" spans="1:27"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T46" s="2" t="s">
        <v>681</v>
      </c>
      <c r="W46" s="2" t="str">
        <f t="shared" si="3"/>
        <v>Nej</v>
      </c>
      <c r="Y46" s="2" t="str">
        <f t="shared" si="0"/>
        <v>Nej</v>
      </c>
      <c r="Z46" s="2">
        <f t="shared" si="1"/>
        <v>0</v>
      </c>
      <c r="AA46" s="2">
        <f t="shared" si="2"/>
        <v>0</v>
      </c>
    </row>
    <row r="47" spans="1:27" ht="15" customHeight="1" x14ac:dyDescent="0.25">
      <c r="A47" s="2" t="s">
        <v>90</v>
      </c>
      <c r="B47" s="2" t="s">
        <v>91</v>
      </c>
      <c r="C47" s="2">
        <v>2016</v>
      </c>
      <c r="D47" s="2">
        <v>0.2</v>
      </c>
      <c r="E47" s="2" t="s">
        <v>680</v>
      </c>
      <c r="F47" s="2" t="s">
        <v>689</v>
      </c>
      <c r="G47" s="2">
        <v>2.38</v>
      </c>
      <c r="H47" s="2">
        <v>340.5</v>
      </c>
      <c r="I47" s="2">
        <v>0.41</v>
      </c>
      <c r="J47" s="2">
        <v>0.40799999999999997</v>
      </c>
      <c r="K47" s="2" t="s">
        <v>680</v>
      </c>
      <c r="L47" s="2" t="s">
        <v>680</v>
      </c>
      <c r="M47" s="2" t="s">
        <v>680</v>
      </c>
      <c r="N47" s="2" t="s">
        <v>680</v>
      </c>
      <c r="O47" s="2" t="s">
        <v>680</v>
      </c>
      <c r="P47" s="2" t="s">
        <v>680</v>
      </c>
      <c r="Q47" s="2" t="s">
        <v>680</v>
      </c>
      <c r="R47" s="2" t="s">
        <v>680</v>
      </c>
      <c r="S47" s="2" t="s">
        <v>680</v>
      </c>
      <c r="T47" s="2" t="s">
        <v>680</v>
      </c>
      <c r="W47" s="2" t="str">
        <f t="shared" si="3"/>
        <v>Ja</v>
      </c>
      <c r="Y47" s="2" t="str">
        <f t="shared" si="0"/>
        <v>Nej</v>
      </c>
      <c r="Z47" s="2">
        <f t="shared" si="1"/>
        <v>0</v>
      </c>
      <c r="AA47" s="2">
        <f t="shared" si="2"/>
        <v>0</v>
      </c>
    </row>
    <row r="48" spans="1:27"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T48" s="2" t="s">
        <v>681</v>
      </c>
      <c r="W48" s="2" t="str">
        <f t="shared" si="3"/>
        <v>Nej</v>
      </c>
      <c r="Y48" s="2" t="str">
        <f t="shared" si="0"/>
        <v>Nej</v>
      </c>
      <c r="Z48" s="2">
        <f t="shared" si="1"/>
        <v>0</v>
      </c>
      <c r="AA48" s="2">
        <f t="shared" si="2"/>
        <v>0</v>
      </c>
    </row>
    <row r="49" spans="1:27" ht="15" customHeight="1" x14ac:dyDescent="0.25">
      <c r="A49" s="2" t="s">
        <v>100</v>
      </c>
      <c r="B49" s="2" t="s">
        <v>101</v>
      </c>
      <c r="C49" s="2">
        <v>2016</v>
      </c>
      <c r="D49" s="2">
        <v>0.13800000000000001</v>
      </c>
      <c r="E49" s="2" t="s">
        <v>680</v>
      </c>
      <c r="F49" s="2" t="s">
        <v>681</v>
      </c>
      <c r="G49" s="2">
        <v>2.29</v>
      </c>
      <c r="H49" s="2">
        <v>336.39</v>
      </c>
      <c r="I49" s="2">
        <v>0.42099999999999999</v>
      </c>
      <c r="J49" s="2">
        <v>0.40799999999999997</v>
      </c>
      <c r="K49" s="2" t="s">
        <v>680</v>
      </c>
      <c r="L49" s="2" t="s">
        <v>680</v>
      </c>
      <c r="M49" s="2" t="s">
        <v>680</v>
      </c>
      <c r="N49" s="2" t="s">
        <v>680</v>
      </c>
      <c r="O49" s="2" t="s">
        <v>680</v>
      </c>
      <c r="P49" s="2" t="s">
        <v>680</v>
      </c>
      <c r="Q49" s="2" t="s">
        <v>680</v>
      </c>
      <c r="R49" s="2" t="s">
        <v>680</v>
      </c>
      <c r="S49" s="2" t="s">
        <v>680</v>
      </c>
      <c r="T49" s="2" t="s">
        <v>680</v>
      </c>
      <c r="W49" s="2" t="str">
        <f t="shared" si="3"/>
        <v>Nej</v>
      </c>
      <c r="Y49" s="2" t="str">
        <f t="shared" si="0"/>
        <v>Nej</v>
      </c>
      <c r="Z49" s="2">
        <f t="shared" si="1"/>
        <v>0</v>
      </c>
      <c r="AA49" s="2">
        <f t="shared" si="2"/>
        <v>0</v>
      </c>
    </row>
    <row r="50" spans="1:27" ht="15" customHeight="1" x14ac:dyDescent="0.25">
      <c r="A50" s="2" t="s">
        <v>100</v>
      </c>
      <c r="B50" s="2" t="s">
        <v>102</v>
      </c>
      <c r="C50" s="2">
        <v>2016</v>
      </c>
      <c r="D50" s="2">
        <v>0.626</v>
      </c>
      <c r="E50" s="2">
        <v>17.457999999999998</v>
      </c>
      <c r="F50" s="2" t="s">
        <v>784</v>
      </c>
      <c r="G50" s="2">
        <v>0.16</v>
      </c>
      <c r="H50" s="2">
        <v>0</v>
      </c>
      <c r="I50" s="2">
        <v>0</v>
      </c>
      <c r="J50" s="2">
        <v>0</v>
      </c>
      <c r="K50" s="2" t="s">
        <v>680</v>
      </c>
      <c r="L50" s="2" t="s">
        <v>680</v>
      </c>
      <c r="M50" s="2" t="s">
        <v>680</v>
      </c>
      <c r="N50" s="2" t="s">
        <v>680</v>
      </c>
      <c r="O50" s="2" t="s">
        <v>680</v>
      </c>
      <c r="P50" s="2" t="s">
        <v>680</v>
      </c>
      <c r="Q50" s="2" t="s">
        <v>680</v>
      </c>
      <c r="R50" s="2" t="s">
        <v>680</v>
      </c>
      <c r="S50" s="2" t="s">
        <v>680</v>
      </c>
      <c r="T50" s="2" t="s">
        <v>680</v>
      </c>
      <c r="W50" s="2" t="str">
        <f t="shared" si="3"/>
        <v>Ja</v>
      </c>
      <c r="Y50" s="2" t="str">
        <f t="shared" si="0"/>
        <v>Nej</v>
      </c>
      <c r="Z50" s="2">
        <f t="shared" si="1"/>
        <v>0</v>
      </c>
      <c r="AA50" s="2">
        <f t="shared" si="2"/>
        <v>0</v>
      </c>
    </row>
    <row r="51" spans="1:27" ht="15" customHeight="1" x14ac:dyDescent="0.25">
      <c r="A51" s="2" t="s">
        <v>103</v>
      </c>
      <c r="B51" s="2" t="s">
        <v>104</v>
      </c>
      <c r="C51" s="2">
        <v>2016</v>
      </c>
      <c r="D51" s="2">
        <v>0.13800000000000001</v>
      </c>
      <c r="E51" s="2" t="s">
        <v>680</v>
      </c>
      <c r="F51" s="2" t="s">
        <v>785</v>
      </c>
      <c r="G51" s="2">
        <v>1.1000000000000001</v>
      </c>
      <c r="H51" s="2">
        <v>0</v>
      </c>
      <c r="I51" s="2">
        <v>0</v>
      </c>
      <c r="J51" s="2">
        <v>0</v>
      </c>
      <c r="K51" s="2" t="s">
        <v>680</v>
      </c>
      <c r="L51" s="2" t="s">
        <v>680</v>
      </c>
      <c r="M51" s="2" t="s">
        <v>680</v>
      </c>
      <c r="N51" s="2" t="s">
        <v>680</v>
      </c>
      <c r="O51" s="2" t="s">
        <v>680</v>
      </c>
      <c r="P51" s="2" t="s">
        <v>680</v>
      </c>
      <c r="Q51" s="2" t="s">
        <v>680</v>
      </c>
      <c r="R51" s="2" t="s">
        <v>680</v>
      </c>
      <c r="S51" s="2" t="s">
        <v>680</v>
      </c>
      <c r="T51" s="2" t="s">
        <v>680</v>
      </c>
      <c r="W51" s="2" t="str">
        <f t="shared" si="3"/>
        <v>Ja</v>
      </c>
      <c r="Y51" s="2" t="str">
        <f t="shared" si="0"/>
        <v>Nej</v>
      </c>
      <c r="Z51" s="2">
        <f t="shared" si="1"/>
        <v>0</v>
      </c>
      <c r="AA51" s="2">
        <f t="shared" si="2"/>
        <v>0</v>
      </c>
    </row>
    <row r="52" spans="1:27" ht="15" customHeight="1" x14ac:dyDescent="0.25">
      <c r="A52" s="2" t="s">
        <v>103</v>
      </c>
      <c r="B52" s="2" t="s">
        <v>105</v>
      </c>
      <c r="C52" s="2">
        <v>2016</v>
      </c>
      <c r="D52" s="2">
        <v>1.1379999999999999</v>
      </c>
      <c r="E52" s="2" t="s">
        <v>680</v>
      </c>
      <c r="F52" s="2" t="s">
        <v>786</v>
      </c>
      <c r="G52" s="2">
        <v>1.1000000000000001</v>
      </c>
      <c r="H52" s="2">
        <v>0</v>
      </c>
      <c r="I52" s="2">
        <v>0</v>
      </c>
      <c r="J52" s="2">
        <v>0</v>
      </c>
      <c r="K52" s="2" t="s">
        <v>680</v>
      </c>
      <c r="L52" s="2" t="s">
        <v>680</v>
      </c>
      <c r="M52" s="2" t="s">
        <v>680</v>
      </c>
      <c r="N52" s="2" t="s">
        <v>680</v>
      </c>
      <c r="O52" s="2" t="s">
        <v>680</v>
      </c>
      <c r="P52" s="2" t="s">
        <v>680</v>
      </c>
      <c r="Q52" s="2" t="s">
        <v>680</v>
      </c>
      <c r="R52" s="2" t="s">
        <v>680</v>
      </c>
      <c r="S52" s="2" t="s">
        <v>680</v>
      </c>
      <c r="T52" s="2" t="s">
        <v>680</v>
      </c>
      <c r="W52" s="2" t="str">
        <f t="shared" si="3"/>
        <v>Ja</v>
      </c>
      <c r="Y52" s="2" t="str">
        <f t="shared" si="0"/>
        <v>Nej</v>
      </c>
      <c r="Z52" s="2">
        <f t="shared" si="1"/>
        <v>0</v>
      </c>
      <c r="AA52" s="2">
        <f t="shared" si="2"/>
        <v>0</v>
      </c>
    </row>
    <row r="53" spans="1:27" ht="15" customHeight="1" x14ac:dyDescent="0.25">
      <c r="A53" s="2" t="s">
        <v>106</v>
      </c>
      <c r="B53" s="2" t="s">
        <v>107</v>
      </c>
      <c r="C53" s="2">
        <v>2016</v>
      </c>
      <c r="D53" s="2">
        <v>0.67900000000000005</v>
      </c>
      <c r="E53" s="2" t="s">
        <v>680</v>
      </c>
      <c r="F53" s="2" t="s">
        <v>782</v>
      </c>
      <c r="G53" s="2">
        <v>1.1000000000000001</v>
      </c>
      <c r="H53" s="2">
        <v>0</v>
      </c>
      <c r="I53" s="2">
        <v>0</v>
      </c>
      <c r="J53" s="2">
        <v>0</v>
      </c>
      <c r="K53" s="2" t="s">
        <v>680</v>
      </c>
      <c r="L53" s="2" t="s">
        <v>680</v>
      </c>
      <c r="M53" s="2" t="s">
        <v>680</v>
      </c>
      <c r="N53" s="2" t="s">
        <v>680</v>
      </c>
      <c r="O53" s="2" t="s">
        <v>680</v>
      </c>
      <c r="P53" s="2" t="s">
        <v>680</v>
      </c>
      <c r="Q53" s="2" t="s">
        <v>680</v>
      </c>
      <c r="R53" s="2" t="s">
        <v>680</v>
      </c>
      <c r="S53" s="2" t="s">
        <v>680</v>
      </c>
      <c r="T53" s="2" t="s">
        <v>680</v>
      </c>
      <c r="W53" s="2" t="str">
        <f t="shared" si="3"/>
        <v>Ja</v>
      </c>
      <c r="Y53" s="2" t="str">
        <f t="shared" si="0"/>
        <v>Nej</v>
      </c>
      <c r="Z53" s="2">
        <f t="shared" si="1"/>
        <v>0</v>
      </c>
      <c r="AA53" s="2">
        <f t="shared" si="2"/>
        <v>0</v>
      </c>
    </row>
    <row r="54" spans="1:27" ht="15" customHeight="1" x14ac:dyDescent="0.25">
      <c r="A54" s="2" t="s">
        <v>106</v>
      </c>
      <c r="B54" s="2" t="s">
        <v>108</v>
      </c>
      <c r="C54" s="2">
        <v>2016</v>
      </c>
      <c r="D54" s="2">
        <v>7.9000000000000001E-2</v>
      </c>
      <c r="E54" s="2" t="s">
        <v>680</v>
      </c>
      <c r="F54" s="2" t="s">
        <v>782</v>
      </c>
      <c r="G54" s="2">
        <v>1.1000000000000001</v>
      </c>
      <c r="H54" s="2">
        <v>0</v>
      </c>
      <c r="I54" s="2">
        <v>0</v>
      </c>
      <c r="J54" s="2">
        <v>0</v>
      </c>
      <c r="K54" s="2" t="s">
        <v>680</v>
      </c>
      <c r="L54" s="2" t="s">
        <v>680</v>
      </c>
      <c r="M54" s="2" t="s">
        <v>680</v>
      </c>
      <c r="N54" s="2" t="s">
        <v>680</v>
      </c>
      <c r="O54" s="2" t="s">
        <v>680</v>
      </c>
      <c r="P54" s="2" t="s">
        <v>680</v>
      </c>
      <c r="Q54" s="2" t="s">
        <v>680</v>
      </c>
      <c r="R54" s="2" t="s">
        <v>680</v>
      </c>
      <c r="S54" s="2" t="s">
        <v>680</v>
      </c>
      <c r="T54" s="2" t="s">
        <v>680</v>
      </c>
      <c r="W54" s="2" t="str">
        <f t="shared" si="3"/>
        <v>Ja</v>
      </c>
      <c r="Y54" s="2" t="str">
        <f t="shared" si="0"/>
        <v>Nej</v>
      </c>
      <c r="Z54" s="2">
        <f t="shared" si="1"/>
        <v>0</v>
      </c>
      <c r="AA54" s="2">
        <f t="shared" si="2"/>
        <v>0</v>
      </c>
    </row>
    <row r="55" spans="1:27" ht="15" customHeight="1" x14ac:dyDescent="0.25">
      <c r="A55" s="2" t="s">
        <v>106</v>
      </c>
      <c r="B55" s="2" t="s">
        <v>109</v>
      </c>
      <c r="C55" s="2">
        <v>2016</v>
      </c>
      <c r="D55" s="2">
        <v>7.9000000000000001E-2</v>
      </c>
      <c r="E55" s="2" t="s">
        <v>680</v>
      </c>
      <c r="F55" s="2" t="s">
        <v>787</v>
      </c>
      <c r="G55" s="2">
        <v>1.1000000000000001</v>
      </c>
      <c r="H55" s="2">
        <v>0</v>
      </c>
      <c r="I55" s="2">
        <v>0</v>
      </c>
      <c r="J55" s="2">
        <v>0</v>
      </c>
      <c r="K55" s="2" t="s">
        <v>680</v>
      </c>
      <c r="L55" s="2" t="s">
        <v>680</v>
      </c>
      <c r="M55" s="2" t="s">
        <v>680</v>
      </c>
      <c r="N55" s="2" t="s">
        <v>680</v>
      </c>
      <c r="O55" s="2" t="s">
        <v>680</v>
      </c>
      <c r="P55" s="2" t="s">
        <v>680</v>
      </c>
      <c r="Q55" s="2" t="s">
        <v>680</v>
      </c>
      <c r="R55" s="2" t="s">
        <v>680</v>
      </c>
      <c r="S55" s="2" t="s">
        <v>680</v>
      </c>
      <c r="T55" s="2" t="s">
        <v>680</v>
      </c>
      <c r="W55" s="2" t="str">
        <f t="shared" si="3"/>
        <v>Ja</v>
      </c>
      <c r="Y55" s="2" t="str">
        <f t="shared" si="0"/>
        <v>Nej</v>
      </c>
      <c r="Z55" s="2">
        <f t="shared" si="1"/>
        <v>0</v>
      </c>
      <c r="AA55" s="2">
        <f t="shared" si="2"/>
        <v>0</v>
      </c>
    </row>
    <row r="56" spans="1:27" ht="15" customHeight="1" x14ac:dyDescent="0.25">
      <c r="A56" s="2" t="s">
        <v>106</v>
      </c>
      <c r="B56" s="2" t="s">
        <v>110</v>
      </c>
      <c r="C56" s="2">
        <v>2016</v>
      </c>
      <c r="D56" s="2" t="s">
        <v>680</v>
      </c>
      <c r="E56" s="2" t="s">
        <v>680</v>
      </c>
      <c r="F56" s="2" t="s">
        <v>782</v>
      </c>
      <c r="G56" s="2">
        <v>1.1000000000000001</v>
      </c>
      <c r="H56" s="2">
        <v>336.39</v>
      </c>
      <c r="I56" s="2">
        <v>0.42099999999999999</v>
      </c>
      <c r="J56" s="2">
        <v>0</v>
      </c>
      <c r="K56" s="2" t="s">
        <v>680</v>
      </c>
      <c r="L56" s="2" t="s">
        <v>680</v>
      </c>
      <c r="M56" s="2" t="s">
        <v>680</v>
      </c>
      <c r="N56" s="2" t="s">
        <v>680</v>
      </c>
      <c r="O56" s="2" t="s">
        <v>680</v>
      </c>
      <c r="P56" s="2" t="s">
        <v>680</v>
      </c>
      <c r="Q56" s="2" t="s">
        <v>680</v>
      </c>
      <c r="R56" s="2" t="s">
        <v>680</v>
      </c>
      <c r="S56" s="2" t="s">
        <v>680</v>
      </c>
      <c r="T56" s="2" t="s">
        <v>680</v>
      </c>
      <c r="W56" s="2" t="str">
        <f t="shared" si="3"/>
        <v>Ja</v>
      </c>
      <c r="Y56" s="2" t="str">
        <f t="shared" si="0"/>
        <v>Nej</v>
      </c>
      <c r="Z56" s="2">
        <f t="shared" si="1"/>
        <v>0</v>
      </c>
      <c r="AA56" s="2">
        <f t="shared" si="2"/>
        <v>0</v>
      </c>
    </row>
    <row r="57" spans="1:27" ht="15" customHeight="1" x14ac:dyDescent="0.25">
      <c r="A57" s="2" t="s">
        <v>111</v>
      </c>
      <c r="B57" s="2" t="s">
        <v>112</v>
      </c>
      <c r="C57" s="2">
        <v>2016</v>
      </c>
      <c r="D57" s="2">
        <v>6.9000000000000006E-2</v>
      </c>
      <c r="E57" s="2" t="s">
        <v>680</v>
      </c>
      <c r="F57" s="2" t="s">
        <v>681</v>
      </c>
      <c r="G57" s="2">
        <v>2.29</v>
      </c>
      <c r="H57" s="2">
        <v>336.39</v>
      </c>
      <c r="I57" s="2">
        <v>0.42099999999999999</v>
      </c>
      <c r="J57" s="2">
        <v>0.40799999999999997</v>
      </c>
      <c r="K57" s="2" t="s">
        <v>680</v>
      </c>
      <c r="L57" s="2" t="s">
        <v>680</v>
      </c>
      <c r="M57" s="2" t="s">
        <v>680</v>
      </c>
      <c r="N57" s="2" t="s">
        <v>680</v>
      </c>
      <c r="O57" s="2" t="s">
        <v>680</v>
      </c>
      <c r="P57" s="2" t="s">
        <v>680</v>
      </c>
      <c r="Q57" s="2" t="s">
        <v>680</v>
      </c>
      <c r="R57" s="2" t="s">
        <v>680</v>
      </c>
      <c r="S57" s="2" t="s">
        <v>680</v>
      </c>
      <c r="T57" s="2" t="s">
        <v>680</v>
      </c>
      <c r="W57" s="2" t="str">
        <f t="shared" si="3"/>
        <v>Nej</v>
      </c>
      <c r="Y57" s="2" t="str">
        <f t="shared" si="0"/>
        <v>Nej</v>
      </c>
      <c r="Z57" s="2">
        <f t="shared" si="1"/>
        <v>0</v>
      </c>
      <c r="AA57" s="2">
        <f t="shared" si="2"/>
        <v>0</v>
      </c>
    </row>
    <row r="58" spans="1:27" ht="15" customHeight="1" x14ac:dyDescent="0.25">
      <c r="A58" s="2" t="s">
        <v>111</v>
      </c>
      <c r="B58" s="2" t="s">
        <v>113</v>
      </c>
      <c r="C58" s="2">
        <v>2016</v>
      </c>
      <c r="D58" s="2">
        <v>1.091</v>
      </c>
      <c r="E58" s="2" t="s">
        <v>680</v>
      </c>
      <c r="F58" s="2" t="s">
        <v>681</v>
      </c>
      <c r="G58" s="2">
        <v>2.29</v>
      </c>
      <c r="H58" s="2">
        <v>336.39</v>
      </c>
      <c r="I58" s="2">
        <v>0.42099999999999999</v>
      </c>
      <c r="J58" s="2">
        <v>0.40799999999999997</v>
      </c>
      <c r="K58" s="2" t="s">
        <v>680</v>
      </c>
      <c r="L58" s="2" t="s">
        <v>680</v>
      </c>
      <c r="M58" s="2" t="s">
        <v>680</v>
      </c>
      <c r="N58" s="2" t="s">
        <v>680</v>
      </c>
      <c r="O58" s="2" t="s">
        <v>680</v>
      </c>
      <c r="P58" s="2" t="s">
        <v>680</v>
      </c>
      <c r="Q58" s="2" t="s">
        <v>680</v>
      </c>
      <c r="R58" s="2" t="s">
        <v>680</v>
      </c>
      <c r="S58" s="2" t="s">
        <v>680</v>
      </c>
      <c r="T58" s="2" t="s">
        <v>680</v>
      </c>
      <c r="W58" s="2" t="str">
        <f t="shared" si="3"/>
        <v>Nej</v>
      </c>
      <c r="Y58" s="2" t="str">
        <f t="shared" si="0"/>
        <v>Nej</v>
      </c>
      <c r="Z58" s="2">
        <f t="shared" si="1"/>
        <v>0</v>
      </c>
      <c r="AA58" s="2">
        <f t="shared" si="2"/>
        <v>0</v>
      </c>
    </row>
    <row r="59" spans="1:27" ht="15" customHeight="1" x14ac:dyDescent="0.25">
      <c r="A59" s="2" t="s">
        <v>111</v>
      </c>
      <c r="B59" s="2" t="s">
        <v>114</v>
      </c>
      <c r="C59" s="2">
        <v>2016</v>
      </c>
      <c r="D59" s="2">
        <v>0.20799999999999999</v>
      </c>
      <c r="E59" s="2" t="s">
        <v>680</v>
      </c>
      <c r="F59" s="2" t="s">
        <v>681</v>
      </c>
      <c r="G59" s="2">
        <v>2.29</v>
      </c>
      <c r="H59" s="2">
        <v>336.39</v>
      </c>
      <c r="I59" s="2">
        <v>0.42099999999999999</v>
      </c>
      <c r="J59" s="2">
        <v>0.40799999999999997</v>
      </c>
      <c r="K59" s="2" t="s">
        <v>680</v>
      </c>
      <c r="L59" s="2" t="s">
        <v>680</v>
      </c>
      <c r="M59" s="2" t="s">
        <v>680</v>
      </c>
      <c r="N59" s="2" t="s">
        <v>680</v>
      </c>
      <c r="O59" s="2" t="s">
        <v>680</v>
      </c>
      <c r="P59" s="2" t="s">
        <v>680</v>
      </c>
      <c r="Q59" s="2" t="s">
        <v>680</v>
      </c>
      <c r="R59" s="2" t="s">
        <v>680</v>
      </c>
      <c r="S59" s="2" t="s">
        <v>680</v>
      </c>
      <c r="T59" s="2" t="s">
        <v>680</v>
      </c>
      <c r="W59" s="2" t="str">
        <f t="shared" si="3"/>
        <v>Nej</v>
      </c>
      <c r="Y59" s="2" t="str">
        <f t="shared" si="0"/>
        <v>Nej</v>
      </c>
      <c r="Z59" s="2">
        <f t="shared" si="1"/>
        <v>0</v>
      </c>
      <c r="AA59" s="2">
        <f t="shared" si="2"/>
        <v>0</v>
      </c>
    </row>
    <row r="60" spans="1:27" ht="15" customHeight="1" x14ac:dyDescent="0.25">
      <c r="A60" s="2" t="s">
        <v>111</v>
      </c>
      <c r="B60" s="2" t="s">
        <v>115</v>
      </c>
      <c r="C60" s="2">
        <v>2016</v>
      </c>
      <c r="D60" s="2">
        <v>0.97599999999999998</v>
      </c>
      <c r="E60" s="2" t="s">
        <v>680</v>
      </c>
      <c r="F60" s="2" t="s">
        <v>681</v>
      </c>
      <c r="G60" s="2">
        <v>2.29</v>
      </c>
      <c r="H60" s="2">
        <v>336.39</v>
      </c>
      <c r="I60" s="2">
        <v>0.42099999999999999</v>
      </c>
      <c r="J60" s="2">
        <v>0.40799999999999997</v>
      </c>
      <c r="K60" s="2" t="s">
        <v>680</v>
      </c>
      <c r="L60" s="2" t="s">
        <v>680</v>
      </c>
      <c r="M60" s="2" t="s">
        <v>680</v>
      </c>
      <c r="N60" s="2" t="s">
        <v>680</v>
      </c>
      <c r="O60" s="2" t="s">
        <v>680</v>
      </c>
      <c r="P60" s="2" t="s">
        <v>680</v>
      </c>
      <c r="Q60" s="2" t="s">
        <v>680</v>
      </c>
      <c r="R60" s="2" t="s">
        <v>680</v>
      </c>
      <c r="S60" s="2" t="s">
        <v>680</v>
      </c>
      <c r="T60" s="2" t="s">
        <v>680</v>
      </c>
      <c r="W60" s="2" t="str">
        <f t="shared" si="3"/>
        <v>Nej</v>
      </c>
      <c r="Y60" s="2" t="str">
        <f t="shared" si="0"/>
        <v>Nej</v>
      </c>
      <c r="Z60" s="2">
        <f t="shared" si="1"/>
        <v>0</v>
      </c>
      <c r="AA60" s="2">
        <f t="shared" si="2"/>
        <v>0</v>
      </c>
    </row>
    <row r="61" spans="1:27" ht="15" customHeight="1" x14ac:dyDescent="0.25">
      <c r="A61" s="2" t="s">
        <v>111</v>
      </c>
      <c r="B61" s="2" t="s">
        <v>116</v>
      </c>
      <c r="C61" s="2">
        <v>2016</v>
      </c>
      <c r="D61" s="2">
        <v>0.254</v>
      </c>
      <c r="E61" s="2" t="s">
        <v>680</v>
      </c>
      <c r="F61" s="2" t="s">
        <v>681</v>
      </c>
      <c r="G61" s="2">
        <v>2.29</v>
      </c>
      <c r="H61" s="2">
        <v>336.39</v>
      </c>
      <c r="I61" s="2">
        <v>0.42099999999999999</v>
      </c>
      <c r="J61" s="2">
        <v>0.40799999999999997</v>
      </c>
      <c r="K61" s="2" t="s">
        <v>680</v>
      </c>
      <c r="L61" s="2" t="s">
        <v>680</v>
      </c>
      <c r="M61" s="2" t="s">
        <v>680</v>
      </c>
      <c r="N61" s="2" t="s">
        <v>680</v>
      </c>
      <c r="O61" s="2" t="s">
        <v>680</v>
      </c>
      <c r="P61" s="2" t="s">
        <v>680</v>
      </c>
      <c r="Q61" s="2" t="s">
        <v>680</v>
      </c>
      <c r="R61" s="2" t="s">
        <v>680</v>
      </c>
      <c r="S61" s="2" t="s">
        <v>680</v>
      </c>
      <c r="T61" s="2" t="s">
        <v>680</v>
      </c>
      <c r="W61" s="2" t="str">
        <f t="shared" si="3"/>
        <v>Nej</v>
      </c>
      <c r="Y61" s="2" t="str">
        <f t="shared" si="0"/>
        <v>Nej</v>
      </c>
      <c r="Z61" s="2">
        <f t="shared" si="1"/>
        <v>0</v>
      </c>
      <c r="AA61" s="2">
        <f t="shared" si="2"/>
        <v>0</v>
      </c>
    </row>
    <row r="62" spans="1:27" ht="15" customHeight="1" x14ac:dyDescent="0.25">
      <c r="A62" s="2" t="s">
        <v>111</v>
      </c>
      <c r="B62" s="2" t="s">
        <v>117</v>
      </c>
      <c r="C62" s="2">
        <v>2016</v>
      </c>
      <c r="D62" s="2">
        <v>8.3460000000000001</v>
      </c>
      <c r="E62" s="2">
        <v>49.713999999999999</v>
      </c>
      <c r="F62" s="2" t="s">
        <v>689</v>
      </c>
      <c r="G62" s="2">
        <v>2.29</v>
      </c>
      <c r="H62" s="2">
        <v>336.39</v>
      </c>
      <c r="I62" s="2">
        <v>0.42099999999999999</v>
      </c>
      <c r="J62" s="2">
        <v>0.40799999999999997</v>
      </c>
      <c r="K62" s="2" t="s">
        <v>680</v>
      </c>
      <c r="L62" s="2" t="s">
        <v>680</v>
      </c>
      <c r="M62" s="2" t="s">
        <v>680</v>
      </c>
      <c r="N62" s="2" t="s">
        <v>680</v>
      </c>
      <c r="O62" s="2" t="s">
        <v>680</v>
      </c>
      <c r="P62" s="2" t="s">
        <v>680</v>
      </c>
      <c r="Q62" s="2" t="s">
        <v>680</v>
      </c>
      <c r="R62" s="2" t="s">
        <v>680</v>
      </c>
      <c r="S62" s="2" t="s">
        <v>680</v>
      </c>
      <c r="T62" s="2" t="s">
        <v>680</v>
      </c>
      <c r="W62" s="2" t="str">
        <f t="shared" si="3"/>
        <v>Nej</v>
      </c>
      <c r="Y62" s="2" t="str">
        <f t="shared" si="0"/>
        <v>Nej</v>
      </c>
      <c r="Z62" s="2">
        <f t="shared" si="1"/>
        <v>0</v>
      </c>
      <c r="AA62" s="2">
        <f t="shared" si="2"/>
        <v>0</v>
      </c>
    </row>
    <row r="63" spans="1:27" ht="15" customHeight="1" x14ac:dyDescent="0.25">
      <c r="A63" s="2" t="s">
        <v>111</v>
      </c>
      <c r="B63" s="2" t="s">
        <v>118</v>
      </c>
      <c r="C63" s="2">
        <v>2016</v>
      </c>
      <c r="D63" s="2">
        <v>5.7290000000000001</v>
      </c>
      <c r="E63" s="2" t="s">
        <v>680</v>
      </c>
      <c r="F63" s="2" t="s">
        <v>788</v>
      </c>
      <c r="G63" s="2">
        <v>0.15</v>
      </c>
      <c r="H63" s="2">
        <v>9</v>
      </c>
      <c r="I63" s="2">
        <v>0</v>
      </c>
      <c r="J63" s="2">
        <v>0</v>
      </c>
      <c r="K63" s="2">
        <v>73.665999999999997</v>
      </c>
      <c r="L63" s="2">
        <v>0.38</v>
      </c>
      <c r="M63" s="2">
        <v>60</v>
      </c>
      <c r="N63" s="2">
        <v>6.2</v>
      </c>
      <c r="O63" s="2">
        <v>4</v>
      </c>
      <c r="P63" s="2" t="s">
        <v>680</v>
      </c>
      <c r="Q63" s="2" t="s">
        <v>680</v>
      </c>
      <c r="R63" s="2" t="s">
        <v>680</v>
      </c>
      <c r="S63" s="2" t="s">
        <v>680</v>
      </c>
      <c r="T63" s="2" t="s">
        <v>680</v>
      </c>
      <c r="W63" s="2" t="str">
        <f t="shared" si="3"/>
        <v>Ja</v>
      </c>
      <c r="Y63" s="2" t="str">
        <f t="shared" si="0"/>
        <v>Ja</v>
      </c>
      <c r="Z63" s="2">
        <f t="shared" si="1"/>
        <v>73.665999999999997</v>
      </c>
      <c r="AA63" s="2">
        <f t="shared" si="2"/>
        <v>0.04</v>
      </c>
    </row>
    <row r="64" spans="1:27" ht="15" customHeight="1" x14ac:dyDescent="0.25">
      <c r="A64" s="2" t="s">
        <v>111</v>
      </c>
      <c r="B64" s="2" t="s">
        <v>119</v>
      </c>
      <c r="C64" s="2">
        <v>2016</v>
      </c>
      <c r="D64" s="2">
        <v>0.56000000000000005</v>
      </c>
      <c r="E64" s="2" t="s">
        <v>680</v>
      </c>
      <c r="F64" s="2" t="s">
        <v>681</v>
      </c>
      <c r="G64" s="2">
        <v>2.29</v>
      </c>
      <c r="H64" s="2">
        <v>336.39</v>
      </c>
      <c r="I64" s="2">
        <v>0.42099999999999999</v>
      </c>
      <c r="J64" s="2">
        <v>0.40799999999999997</v>
      </c>
      <c r="K64" s="2" t="s">
        <v>680</v>
      </c>
      <c r="L64" s="2" t="s">
        <v>680</v>
      </c>
      <c r="M64" s="2" t="s">
        <v>680</v>
      </c>
      <c r="N64" s="2" t="s">
        <v>680</v>
      </c>
      <c r="O64" s="2" t="s">
        <v>680</v>
      </c>
      <c r="P64" s="2" t="s">
        <v>680</v>
      </c>
      <c r="Q64" s="2" t="s">
        <v>680</v>
      </c>
      <c r="R64" s="2" t="s">
        <v>680</v>
      </c>
      <c r="S64" s="2" t="s">
        <v>680</v>
      </c>
      <c r="T64" s="2" t="s">
        <v>680</v>
      </c>
      <c r="W64" s="2" t="str">
        <f t="shared" si="3"/>
        <v>Nej</v>
      </c>
      <c r="Y64" s="2" t="str">
        <f t="shared" si="0"/>
        <v>Nej</v>
      </c>
      <c r="Z64" s="2">
        <f t="shared" si="1"/>
        <v>0</v>
      </c>
      <c r="AA64" s="2">
        <f t="shared" si="2"/>
        <v>0</v>
      </c>
    </row>
    <row r="65" spans="1:27" ht="15" customHeight="1" x14ac:dyDescent="0.25">
      <c r="A65" s="2" t="s">
        <v>111</v>
      </c>
      <c r="B65" s="2" t="s">
        <v>120</v>
      </c>
      <c r="C65" s="2">
        <v>2016</v>
      </c>
      <c r="D65" s="2">
        <v>19</v>
      </c>
      <c r="E65" s="2">
        <v>21</v>
      </c>
      <c r="F65" s="2" t="s">
        <v>681</v>
      </c>
      <c r="G65" s="2">
        <v>2.29</v>
      </c>
      <c r="H65" s="2">
        <v>336.39</v>
      </c>
      <c r="I65" s="2">
        <v>0.42099999999999999</v>
      </c>
      <c r="J65" s="2">
        <v>0.40799999999999997</v>
      </c>
      <c r="K65" s="2" t="s">
        <v>680</v>
      </c>
      <c r="L65" s="2" t="s">
        <v>680</v>
      </c>
      <c r="M65" s="2" t="s">
        <v>680</v>
      </c>
      <c r="N65" s="2" t="s">
        <v>680</v>
      </c>
      <c r="O65" s="2" t="s">
        <v>680</v>
      </c>
      <c r="P65" s="2" t="s">
        <v>680</v>
      </c>
      <c r="Q65" s="2" t="s">
        <v>680</v>
      </c>
      <c r="R65" s="2" t="s">
        <v>680</v>
      </c>
      <c r="S65" s="2" t="s">
        <v>680</v>
      </c>
      <c r="T65" s="2" t="s">
        <v>680</v>
      </c>
      <c r="W65" s="2" t="str">
        <f t="shared" si="3"/>
        <v>Nej</v>
      </c>
      <c r="Y65" s="2" t="str">
        <f t="shared" si="0"/>
        <v>Nej</v>
      </c>
      <c r="Z65" s="2">
        <f t="shared" si="1"/>
        <v>0</v>
      </c>
      <c r="AA65" s="2">
        <f t="shared" si="2"/>
        <v>0</v>
      </c>
    </row>
    <row r="66" spans="1:27" ht="15" customHeight="1" x14ac:dyDescent="0.25">
      <c r="A66" s="2" t="s">
        <v>111</v>
      </c>
      <c r="B66" s="2" t="s">
        <v>121</v>
      </c>
      <c r="C66" s="2">
        <v>2016</v>
      </c>
      <c r="D66" s="2">
        <v>3.4</v>
      </c>
      <c r="E66" s="2" t="s">
        <v>680</v>
      </c>
      <c r="F66" s="2" t="s">
        <v>681</v>
      </c>
      <c r="G66" s="2">
        <v>2.29</v>
      </c>
      <c r="H66" s="2">
        <v>336.39</v>
      </c>
      <c r="I66" s="2">
        <v>0.42099999999999999</v>
      </c>
      <c r="J66" s="2">
        <v>0.40799999999999997</v>
      </c>
      <c r="K66" s="2" t="s">
        <v>680</v>
      </c>
      <c r="L66" s="2" t="s">
        <v>680</v>
      </c>
      <c r="M66" s="2" t="s">
        <v>680</v>
      </c>
      <c r="N66" s="2" t="s">
        <v>680</v>
      </c>
      <c r="O66" s="2" t="s">
        <v>680</v>
      </c>
      <c r="P66" s="2" t="s">
        <v>680</v>
      </c>
      <c r="Q66" s="2" t="s">
        <v>680</v>
      </c>
      <c r="R66" s="2" t="s">
        <v>680</v>
      </c>
      <c r="S66" s="2" t="s">
        <v>680</v>
      </c>
      <c r="T66" s="2" t="s">
        <v>680</v>
      </c>
      <c r="W66" s="2" t="str">
        <f t="shared" si="3"/>
        <v>Nej</v>
      </c>
      <c r="Y66" s="2" t="str">
        <f t="shared" ref="Y66:Y129" si="4">IF(ISERROR(1/K66),"Nej","Ja")</f>
        <v>Nej</v>
      </c>
      <c r="Z66" s="2">
        <f t="shared" ref="Z66:Z129" si="5">IF(Y66="nej",0,K66)</f>
        <v>0</v>
      </c>
      <c r="AA66" s="2">
        <f t="shared" ref="AA66:AA129" si="6">IF(Y66="nej",0,O66/100)</f>
        <v>0</v>
      </c>
    </row>
    <row r="67" spans="1:27" ht="15" customHeight="1" x14ac:dyDescent="0.25">
      <c r="A67" s="2" t="s">
        <v>111</v>
      </c>
      <c r="B67" s="2" t="s">
        <v>122</v>
      </c>
      <c r="C67" s="2">
        <v>2016</v>
      </c>
      <c r="D67" s="2">
        <v>5.5</v>
      </c>
      <c r="E67" s="2">
        <v>72.2</v>
      </c>
      <c r="F67" s="2" t="s">
        <v>789</v>
      </c>
      <c r="G67" s="2">
        <v>1.86</v>
      </c>
      <c r="H67" s="2">
        <v>262.72000000000003</v>
      </c>
      <c r="I67" s="2">
        <v>0.32879999999999998</v>
      </c>
      <c r="J67" s="2">
        <v>0.31859999999999999</v>
      </c>
      <c r="K67" s="2" t="s">
        <v>680</v>
      </c>
      <c r="L67" s="2" t="s">
        <v>680</v>
      </c>
      <c r="M67" s="2" t="s">
        <v>680</v>
      </c>
      <c r="N67" s="2" t="s">
        <v>680</v>
      </c>
      <c r="O67" s="2" t="s">
        <v>680</v>
      </c>
      <c r="P67" s="2" t="s">
        <v>680</v>
      </c>
      <c r="Q67" s="2" t="s">
        <v>680</v>
      </c>
      <c r="R67" s="2" t="s">
        <v>680</v>
      </c>
      <c r="S67" s="2" t="s">
        <v>680</v>
      </c>
      <c r="T67" s="2" t="s">
        <v>680</v>
      </c>
      <c r="W67" s="2" t="str">
        <f t="shared" ref="W67:W130" si="7">IF(OR(AND(G67&lt;&gt;$AD$3,G67&lt;&gt;"-"),AND(H67&lt;&gt;$AD$4,H67&lt;&gt;"-"),AND(I67&lt;&gt;$AD$5,I67&lt;&gt;"-"),AND(J67&lt;&gt;$AD$6,J67&lt;&gt;"-")),"Ja","Nej")</f>
        <v>Ja</v>
      </c>
      <c r="Y67" s="2" t="str">
        <f t="shared" si="4"/>
        <v>Nej</v>
      </c>
      <c r="Z67" s="2">
        <f t="shared" si="5"/>
        <v>0</v>
      </c>
      <c r="AA67" s="2">
        <f t="shared" si="6"/>
        <v>0</v>
      </c>
    </row>
    <row r="68" spans="1:27" ht="15" customHeight="1" x14ac:dyDescent="0.25">
      <c r="A68" s="2" t="s">
        <v>111</v>
      </c>
      <c r="B68" s="2" t="s">
        <v>123</v>
      </c>
      <c r="C68" s="2">
        <v>2016</v>
      </c>
      <c r="D68" s="2">
        <v>0.4</v>
      </c>
      <c r="E68" s="2" t="s">
        <v>680</v>
      </c>
      <c r="F68" s="2" t="s">
        <v>681</v>
      </c>
      <c r="G68" s="2">
        <v>2.29</v>
      </c>
      <c r="H68" s="2">
        <v>336.39</v>
      </c>
      <c r="I68" s="2">
        <v>0.42099999999999999</v>
      </c>
      <c r="J68" s="2">
        <v>0.40799999999999997</v>
      </c>
      <c r="K68" s="2" t="s">
        <v>680</v>
      </c>
      <c r="L68" s="2" t="s">
        <v>680</v>
      </c>
      <c r="M68" s="2" t="s">
        <v>680</v>
      </c>
      <c r="N68" s="2" t="s">
        <v>680</v>
      </c>
      <c r="O68" s="2" t="s">
        <v>680</v>
      </c>
      <c r="P68" s="2" t="s">
        <v>680</v>
      </c>
      <c r="Q68" s="2" t="s">
        <v>680</v>
      </c>
      <c r="R68" s="2" t="s">
        <v>680</v>
      </c>
      <c r="S68" s="2" t="s">
        <v>680</v>
      </c>
      <c r="T68" s="2" t="s">
        <v>680</v>
      </c>
      <c r="W68" s="2" t="str">
        <f t="shared" si="7"/>
        <v>Nej</v>
      </c>
      <c r="Y68" s="2" t="str">
        <f t="shared" si="4"/>
        <v>Nej</v>
      </c>
      <c r="Z68" s="2">
        <f t="shared" si="5"/>
        <v>0</v>
      </c>
      <c r="AA68" s="2">
        <f t="shared" si="6"/>
        <v>0</v>
      </c>
    </row>
    <row r="69" spans="1:27" ht="15" customHeight="1" x14ac:dyDescent="0.25">
      <c r="A69" s="2" t="s">
        <v>111</v>
      </c>
      <c r="B69" s="2" t="s">
        <v>124</v>
      </c>
      <c r="C69" s="2">
        <v>2016</v>
      </c>
      <c r="D69" s="2">
        <v>2.2999999999999998</v>
      </c>
      <c r="E69" s="2" t="s">
        <v>680</v>
      </c>
      <c r="F69" s="2" t="s">
        <v>681</v>
      </c>
      <c r="G69" s="2">
        <v>2.29</v>
      </c>
      <c r="H69" s="2">
        <v>336.39</v>
      </c>
      <c r="I69" s="2">
        <v>0.42099999999999999</v>
      </c>
      <c r="J69" s="2">
        <v>0.40799999999999997</v>
      </c>
      <c r="K69" s="2" t="s">
        <v>680</v>
      </c>
      <c r="L69" s="2" t="s">
        <v>680</v>
      </c>
      <c r="M69" s="2" t="s">
        <v>680</v>
      </c>
      <c r="N69" s="2" t="s">
        <v>680</v>
      </c>
      <c r="O69" s="2" t="s">
        <v>680</v>
      </c>
      <c r="P69" s="2" t="s">
        <v>680</v>
      </c>
      <c r="Q69" s="2" t="s">
        <v>680</v>
      </c>
      <c r="R69" s="2" t="s">
        <v>680</v>
      </c>
      <c r="S69" s="2" t="s">
        <v>680</v>
      </c>
      <c r="T69" s="2" t="s">
        <v>680</v>
      </c>
      <c r="W69" s="2" t="str">
        <f t="shared" si="7"/>
        <v>Nej</v>
      </c>
      <c r="Y69" s="2" t="str">
        <f t="shared" si="4"/>
        <v>Nej</v>
      </c>
      <c r="Z69" s="2">
        <f t="shared" si="5"/>
        <v>0</v>
      </c>
      <c r="AA69" s="2">
        <f t="shared" si="6"/>
        <v>0</v>
      </c>
    </row>
    <row r="70" spans="1:27" ht="15" customHeight="1" x14ac:dyDescent="0.25">
      <c r="A70" s="2" t="s">
        <v>111</v>
      </c>
      <c r="B70" s="2" t="s">
        <v>125</v>
      </c>
      <c r="C70" s="2">
        <v>2016</v>
      </c>
      <c r="D70" s="2">
        <v>0.8</v>
      </c>
      <c r="E70" s="2" t="s">
        <v>680</v>
      </c>
      <c r="F70" s="2" t="s">
        <v>681</v>
      </c>
      <c r="G70" s="2">
        <v>2.29</v>
      </c>
      <c r="H70" s="2">
        <v>336.39</v>
      </c>
      <c r="I70" s="2">
        <v>0.42099999999999999</v>
      </c>
      <c r="J70" s="2">
        <v>0.40799999999999997</v>
      </c>
      <c r="K70" s="2" t="s">
        <v>680</v>
      </c>
      <c r="L70" s="2" t="s">
        <v>680</v>
      </c>
      <c r="M70" s="2" t="s">
        <v>680</v>
      </c>
      <c r="N70" s="2" t="s">
        <v>680</v>
      </c>
      <c r="O70" s="2" t="s">
        <v>680</v>
      </c>
      <c r="P70" s="2" t="s">
        <v>680</v>
      </c>
      <c r="Q70" s="2" t="s">
        <v>680</v>
      </c>
      <c r="R70" s="2" t="s">
        <v>680</v>
      </c>
      <c r="S70" s="2" t="s">
        <v>680</v>
      </c>
      <c r="T70" s="2" t="s">
        <v>680</v>
      </c>
      <c r="W70" s="2" t="str">
        <f t="shared" si="7"/>
        <v>Nej</v>
      </c>
      <c r="Y70" s="2" t="str">
        <f t="shared" si="4"/>
        <v>Nej</v>
      </c>
      <c r="Z70" s="2">
        <f t="shared" si="5"/>
        <v>0</v>
      </c>
      <c r="AA70" s="2">
        <f t="shared" si="6"/>
        <v>0</v>
      </c>
    </row>
    <row r="71" spans="1:27" ht="15" customHeight="1" x14ac:dyDescent="0.25">
      <c r="A71" s="2" t="s">
        <v>111</v>
      </c>
      <c r="B71" s="2" t="s">
        <v>126</v>
      </c>
      <c r="C71" s="2">
        <v>2016</v>
      </c>
      <c r="D71" s="2" t="s">
        <v>680</v>
      </c>
      <c r="E71" s="2" t="s">
        <v>680</v>
      </c>
      <c r="F71" s="2" t="s">
        <v>681</v>
      </c>
      <c r="G71" s="2">
        <v>2.29</v>
      </c>
      <c r="H71" s="2">
        <v>336.39</v>
      </c>
      <c r="I71" s="2">
        <v>0.42099999999999999</v>
      </c>
      <c r="J71" s="2">
        <v>0.40799999999999997</v>
      </c>
      <c r="K71" s="2" t="s">
        <v>680</v>
      </c>
      <c r="L71" s="2" t="s">
        <v>680</v>
      </c>
      <c r="M71" s="2" t="s">
        <v>680</v>
      </c>
      <c r="N71" s="2" t="s">
        <v>680</v>
      </c>
      <c r="O71" s="2" t="s">
        <v>680</v>
      </c>
      <c r="P71" s="2" t="s">
        <v>680</v>
      </c>
      <c r="Q71" s="2" t="s">
        <v>680</v>
      </c>
      <c r="R71" s="2" t="s">
        <v>680</v>
      </c>
      <c r="S71" s="2" t="s">
        <v>680</v>
      </c>
      <c r="T71" s="2" t="s">
        <v>680</v>
      </c>
      <c r="W71" s="2" t="str">
        <f t="shared" si="7"/>
        <v>Nej</v>
      </c>
      <c r="Y71" s="2" t="str">
        <f t="shared" si="4"/>
        <v>Nej</v>
      </c>
      <c r="Z71" s="2">
        <f t="shared" si="5"/>
        <v>0</v>
      </c>
      <c r="AA71" s="2">
        <f t="shared" si="6"/>
        <v>0</v>
      </c>
    </row>
    <row r="72" spans="1:27" ht="15" customHeight="1" x14ac:dyDescent="0.25">
      <c r="A72" s="2" t="s">
        <v>111</v>
      </c>
      <c r="B72" s="2" t="s">
        <v>127</v>
      </c>
      <c r="C72" s="2">
        <v>2016</v>
      </c>
      <c r="D72" s="2">
        <v>0.94699999999999995</v>
      </c>
      <c r="E72" s="2" t="s">
        <v>680</v>
      </c>
      <c r="F72" s="2" t="s">
        <v>788</v>
      </c>
      <c r="G72" s="2">
        <v>2.23</v>
      </c>
      <c r="H72" s="2">
        <v>9</v>
      </c>
      <c r="I72" s="2">
        <v>0</v>
      </c>
      <c r="J72" s="317">
        <v>0</v>
      </c>
      <c r="K72" s="2" t="s">
        <v>680</v>
      </c>
      <c r="L72" s="2" t="s">
        <v>680</v>
      </c>
      <c r="M72" s="2" t="s">
        <v>680</v>
      </c>
      <c r="N72" s="2" t="s">
        <v>680</v>
      </c>
      <c r="O72" s="2" t="s">
        <v>680</v>
      </c>
      <c r="P72" s="2" t="s">
        <v>680</v>
      </c>
      <c r="Q72" s="2" t="s">
        <v>680</v>
      </c>
      <c r="R72" s="2" t="s">
        <v>680</v>
      </c>
      <c r="S72" s="2" t="s">
        <v>680</v>
      </c>
      <c r="T72" s="2" t="s">
        <v>680</v>
      </c>
      <c r="W72" s="2" t="str">
        <f t="shared" si="7"/>
        <v>Ja</v>
      </c>
      <c r="Y72" s="2" t="str">
        <f t="shared" si="4"/>
        <v>Nej</v>
      </c>
      <c r="Z72" s="2">
        <f t="shared" si="5"/>
        <v>0</v>
      </c>
      <c r="AA72" s="2">
        <f t="shared" si="6"/>
        <v>0</v>
      </c>
    </row>
    <row r="73" spans="1:27" ht="15" customHeight="1" x14ac:dyDescent="0.25">
      <c r="A73" s="2" t="s">
        <v>111</v>
      </c>
      <c r="B73" s="2" t="s">
        <v>128</v>
      </c>
      <c r="C73" s="2">
        <v>2016</v>
      </c>
      <c r="D73" s="2">
        <v>3.06</v>
      </c>
      <c r="E73" s="2" t="s">
        <v>680</v>
      </c>
      <c r="F73" s="2" t="s">
        <v>681</v>
      </c>
      <c r="G73" s="2">
        <v>2.29</v>
      </c>
      <c r="H73" s="2">
        <v>336.39</v>
      </c>
      <c r="I73" s="2">
        <v>0.42099999999999999</v>
      </c>
      <c r="J73" s="2">
        <v>0.40799999999999997</v>
      </c>
      <c r="K73" s="2" t="s">
        <v>680</v>
      </c>
      <c r="L73" s="2" t="s">
        <v>680</v>
      </c>
      <c r="M73" s="2" t="s">
        <v>680</v>
      </c>
      <c r="N73" s="2" t="s">
        <v>680</v>
      </c>
      <c r="O73" s="2" t="s">
        <v>680</v>
      </c>
      <c r="P73" s="2" t="s">
        <v>680</v>
      </c>
      <c r="Q73" s="2" t="s">
        <v>680</v>
      </c>
      <c r="R73" s="2" t="s">
        <v>680</v>
      </c>
      <c r="S73" s="2" t="s">
        <v>680</v>
      </c>
      <c r="T73" s="2" t="s">
        <v>680</v>
      </c>
      <c r="W73" s="2" t="str">
        <f t="shared" si="7"/>
        <v>Nej</v>
      </c>
      <c r="Y73" s="2" t="str">
        <f t="shared" si="4"/>
        <v>Nej</v>
      </c>
      <c r="Z73" s="2">
        <f t="shared" si="5"/>
        <v>0</v>
      </c>
      <c r="AA73" s="2">
        <f t="shared" si="6"/>
        <v>0</v>
      </c>
    </row>
    <row r="74" spans="1:27" ht="15" customHeight="1" x14ac:dyDescent="0.25">
      <c r="A74" s="2" t="s">
        <v>111</v>
      </c>
      <c r="B74" s="2" t="s">
        <v>129</v>
      </c>
      <c r="C74" s="2">
        <v>2016</v>
      </c>
      <c r="D74" s="2">
        <v>1.0940000000000001</v>
      </c>
      <c r="E74" s="2" t="s">
        <v>680</v>
      </c>
      <c r="F74" s="2" t="s">
        <v>681</v>
      </c>
      <c r="G74" s="2">
        <v>2.29</v>
      </c>
      <c r="H74" s="2">
        <v>336.39</v>
      </c>
      <c r="I74" s="2">
        <v>0.42099999999999999</v>
      </c>
      <c r="J74" s="2">
        <v>0.40799999999999997</v>
      </c>
      <c r="K74" s="2" t="s">
        <v>680</v>
      </c>
      <c r="L74" s="2" t="s">
        <v>680</v>
      </c>
      <c r="M74" s="2" t="s">
        <v>680</v>
      </c>
      <c r="N74" s="2" t="s">
        <v>680</v>
      </c>
      <c r="O74" s="2" t="s">
        <v>680</v>
      </c>
      <c r="P74" s="2" t="s">
        <v>680</v>
      </c>
      <c r="Q74" s="2" t="s">
        <v>680</v>
      </c>
      <c r="R74" s="2" t="s">
        <v>680</v>
      </c>
      <c r="S74" s="2" t="s">
        <v>680</v>
      </c>
      <c r="T74" s="2" t="s">
        <v>680</v>
      </c>
      <c r="W74" s="2" t="str">
        <f t="shared" si="7"/>
        <v>Nej</v>
      </c>
      <c r="Y74" s="2" t="str">
        <f t="shared" si="4"/>
        <v>Nej</v>
      </c>
      <c r="Z74" s="2">
        <f t="shared" si="5"/>
        <v>0</v>
      </c>
      <c r="AA74" s="2">
        <f t="shared" si="6"/>
        <v>0</v>
      </c>
    </row>
    <row r="75" spans="1:27" ht="15" customHeight="1" x14ac:dyDescent="0.25">
      <c r="A75" s="2" t="s">
        <v>111</v>
      </c>
      <c r="B75" s="2" t="s">
        <v>130</v>
      </c>
      <c r="C75" s="2">
        <v>2016</v>
      </c>
      <c r="D75" s="2">
        <v>1.1000000000000001</v>
      </c>
      <c r="E75" s="2" t="s">
        <v>680</v>
      </c>
      <c r="F75" s="2" t="s">
        <v>681</v>
      </c>
      <c r="G75" s="2">
        <v>2.29</v>
      </c>
      <c r="H75" s="2">
        <v>336.39</v>
      </c>
      <c r="I75" s="2">
        <v>0.42099999999999999</v>
      </c>
      <c r="J75" s="2">
        <v>0.40799999999999997</v>
      </c>
      <c r="K75" s="2" t="s">
        <v>680</v>
      </c>
      <c r="L75" s="2" t="s">
        <v>680</v>
      </c>
      <c r="M75" s="2" t="s">
        <v>680</v>
      </c>
      <c r="N75" s="2" t="s">
        <v>680</v>
      </c>
      <c r="O75" s="2" t="s">
        <v>680</v>
      </c>
      <c r="P75" s="2" t="s">
        <v>680</v>
      </c>
      <c r="Q75" s="2" t="s">
        <v>680</v>
      </c>
      <c r="R75" s="2" t="s">
        <v>680</v>
      </c>
      <c r="S75" s="2" t="s">
        <v>680</v>
      </c>
      <c r="T75" s="2" t="s">
        <v>680</v>
      </c>
      <c r="W75" s="2" t="str">
        <f t="shared" si="7"/>
        <v>Nej</v>
      </c>
      <c r="Y75" s="2" t="str">
        <f t="shared" si="4"/>
        <v>Nej</v>
      </c>
      <c r="Z75" s="2">
        <f t="shared" si="5"/>
        <v>0</v>
      </c>
      <c r="AA75" s="2">
        <f t="shared" si="6"/>
        <v>0</v>
      </c>
    </row>
    <row r="76" spans="1:27" ht="15" customHeight="1" x14ac:dyDescent="0.25">
      <c r="A76" s="2" t="s">
        <v>111</v>
      </c>
      <c r="B76" s="2" t="s">
        <v>131</v>
      </c>
      <c r="C76" s="2">
        <v>2016</v>
      </c>
      <c r="D76" s="2">
        <v>1.6639999999999999</v>
      </c>
      <c r="E76" s="2" t="s">
        <v>680</v>
      </c>
      <c r="F76" s="2" t="s">
        <v>681</v>
      </c>
      <c r="G76" s="2">
        <v>2.29</v>
      </c>
      <c r="H76" s="2">
        <v>336.39</v>
      </c>
      <c r="I76" s="2">
        <v>0.42099999999999999</v>
      </c>
      <c r="J76" s="2">
        <v>0.40799999999999997</v>
      </c>
      <c r="K76" s="2" t="s">
        <v>680</v>
      </c>
      <c r="L76" s="2" t="s">
        <v>680</v>
      </c>
      <c r="M76" s="2" t="s">
        <v>680</v>
      </c>
      <c r="N76" s="2" t="s">
        <v>680</v>
      </c>
      <c r="O76" s="2" t="s">
        <v>680</v>
      </c>
      <c r="P76" s="2" t="s">
        <v>680</v>
      </c>
      <c r="Q76" s="2" t="s">
        <v>680</v>
      </c>
      <c r="R76" s="2" t="s">
        <v>680</v>
      </c>
      <c r="S76" s="2" t="s">
        <v>680</v>
      </c>
      <c r="T76" s="2" t="s">
        <v>680</v>
      </c>
      <c r="W76" s="2" t="str">
        <f t="shared" si="7"/>
        <v>Nej</v>
      </c>
      <c r="Y76" s="2" t="str">
        <f t="shared" si="4"/>
        <v>Nej</v>
      </c>
      <c r="Z76" s="2">
        <f t="shared" si="5"/>
        <v>0</v>
      </c>
      <c r="AA76" s="2">
        <f t="shared" si="6"/>
        <v>0</v>
      </c>
    </row>
    <row r="77" spans="1:27"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T77" s="2" t="s">
        <v>681</v>
      </c>
      <c r="W77" s="2" t="str">
        <f t="shared" si="7"/>
        <v>Nej</v>
      </c>
      <c r="Y77" s="2" t="str">
        <f t="shared" si="4"/>
        <v>Nej</v>
      </c>
      <c r="Z77" s="2">
        <f t="shared" si="5"/>
        <v>0</v>
      </c>
      <c r="AA77" s="2">
        <f t="shared" si="6"/>
        <v>0</v>
      </c>
    </row>
    <row r="78" spans="1:27"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T78" s="2" t="s">
        <v>681</v>
      </c>
      <c r="W78" s="2" t="str">
        <f t="shared" si="7"/>
        <v>Nej</v>
      </c>
      <c r="Y78" s="2" t="str">
        <f t="shared" si="4"/>
        <v>Nej</v>
      </c>
      <c r="Z78" s="2">
        <f t="shared" si="5"/>
        <v>0</v>
      </c>
      <c r="AA78" s="2">
        <f t="shared" si="6"/>
        <v>0</v>
      </c>
    </row>
    <row r="79" spans="1:27" ht="15" customHeight="1" x14ac:dyDescent="0.25">
      <c r="A79" s="2" t="s">
        <v>135</v>
      </c>
      <c r="B79" s="2" t="s">
        <v>136</v>
      </c>
      <c r="C79" s="2">
        <v>2016</v>
      </c>
      <c r="D79" s="2" t="s">
        <v>680</v>
      </c>
      <c r="E79" s="2" t="s">
        <v>680</v>
      </c>
      <c r="F79" s="2" t="s">
        <v>681</v>
      </c>
      <c r="G79" s="2">
        <v>2.29</v>
      </c>
      <c r="H79" s="2">
        <v>336.39</v>
      </c>
      <c r="I79" s="2">
        <v>0.42099999999999999</v>
      </c>
      <c r="J79" s="2">
        <v>0.40799999999999997</v>
      </c>
      <c r="K79" s="2" t="s">
        <v>680</v>
      </c>
      <c r="L79" s="2" t="s">
        <v>680</v>
      </c>
      <c r="M79" s="2" t="s">
        <v>680</v>
      </c>
      <c r="N79" s="2" t="s">
        <v>680</v>
      </c>
      <c r="O79" s="2" t="s">
        <v>680</v>
      </c>
      <c r="P79" s="2" t="s">
        <v>680</v>
      </c>
      <c r="Q79" s="2" t="s">
        <v>680</v>
      </c>
      <c r="R79" s="2" t="s">
        <v>680</v>
      </c>
      <c r="S79" s="2" t="s">
        <v>680</v>
      </c>
      <c r="T79" s="2" t="s">
        <v>680</v>
      </c>
      <c r="W79" s="2" t="str">
        <f t="shared" si="7"/>
        <v>Nej</v>
      </c>
      <c r="Y79" s="2" t="str">
        <f t="shared" si="4"/>
        <v>Nej</v>
      </c>
      <c r="Z79" s="2">
        <f t="shared" si="5"/>
        <v>0</v>
      </c>
      <c r="AA79" s="2">
        <f t="shared" si="6"/>
        <v>0</v>
      </c>
    </row>
    <row r="80" spans="1:27" ht="15" customHeight="1" x14ac:dyDescent="0.25">
      <c r="A80" s="2" t="s">
        <v>135</v>
      </c>
      <c r="B80" s="2" t="s">
        <v>137</v>
      </c>
      <c r="C80" s="2">
        <v>2016</v>
      </c>
      <c r="D80" s="2" t="s">
        <v>680</v>
      </c>
      <c r="E80" s="2" t="s">
        <v>680</v>
      </c>
      <c r="F80" s="2" t="s">
        <v>681</v>
      </c>
      <c r="G80" s="2">
        <v>2.29</v>
      </c>
      <c r="H80" s="2">
        <v>336.39</v>
      </c>
      <c r="I80" s="2">
        <v>0.42099999999999999</v>
      </c>
      <c r="J80" s="2">
        <v>0.40799999999999997</v>
      </c>
      <c r="K80" s="2" t="s">
        <v>680</v>
      </c>
      <c r="L80" s="2" t="s">
        <v>680</v>
      </c>
      <c r="M80" s="2" t="s">
        <v>680</v>
      </c>
      <c r="N80" s="2" t="s">
        <v>680</v>
      </c>
      <c r="O80" s="2" t="s">
        <v>680</v>
      </c>
      <c r="P80" s="2" t="s">
        <v>680</v>
      </c>
      <c r="Q80" s="2" t="s">
        <v>680</v>
      </c>
      <c r="R80" s="2" t="s">
        <v>680</v>
      </c>
      <c r="S80" s="2" t="s">
        <v>680</v>
      </c>
      <c r="T80" s="2" t="s">
        <v>680</v>
      </c>
      <c r="W80" s="2" t="str">
        <f t="shared" si="7"/>
        <v>Nej</v>
      </c>
      <c r="Y80" s="2" t="str">
        <f t="shared" si="4"/>
        <v>Nej</v>
      </c>
      <c r="Z80" s="2">
        <f t="shared" si="5"/>
        <v>0</v>
      </c>
      <c r="AA80" s="2">
        <f t="shared" si="6"/>
        <v>0</v>
      </c>
    </row>
    <row r="81" spans="1:27" ht="15" customHeight="1" x14ac:dyDescent="0.25">
      <c r="A81" s="2" t="s">
        <v>135</v>
      </c>
      <c r="B81" s="2" t="s">
        <v>138</v>
      </c>
      <c r="C81" s="2">
        <v>2016</v>
      </c>
      <c r="D81" s="2" t="s">
        <v>680</v>
      </c>
      <c r="E81" s="2" t="s">
        <v>680</v>
      </c>
      <c r="F81" s="2" t="s">
        <v>681</v>
      </c>
      <c r="G81" s="2">
        <v>2.29</v>
      </c>
      <c r="H81" s="2">
        <v>336.39</v>
      </c>
      <c r="I81" s="2">
        <v>0.42099999999999999</v>
      </c>
      <c r="J81" s="2">
        <v>0.40799999999999997</v>
      </c>
      <c r="K81" s="2" t="s">
        <v>680</v>
      </c>
      <c r="L81" s="2" t="s">
        <v>680</v>
      </c>
      <c r="M81" s="2" t="s">
        <v>680</v>
      </c>
      <c r="N81" s="2" t="s">
        <v>680</v>
      </c>
      <c r="O81" s="2" t="s">
        <v>680</v>
      </c>
      <c r="P81" s="2" t="s">
        <v>680</v>
      </c>
      <c r="Q81" s="2" t="s">
        <v>680</v>
      </c>
      <c r="R81" s="2" t="s">
        <v>680</v>
      </c>
      <c r="S81" s="2" t="s">
        <v>680</v>
      </c>
      <c r="T81" s="2" t="s">
        <v>680</v>
      </c>
      <c r="W81" s="2" t="str">
        <f t="shared" si="7"/>
        <v>Nej</v>
      </c>
      <c r="Y81" s="2" t="str">
        <f t="shared" si="4"/>
        <v>Nej</v>
      </c>
      <c r="Z81" s="2">
        <f t="shared" si="5"/>
        <v>0</v>
      </c>
      <c r="AA81" s="2">
        <f t="shared" si="6"/>
        <v>0</v>
      </c>
    </row>
    <row r="82" spans="1:27" ht="15" customHeight="1" x14ac:dyDescent="0.25">
      <c r="A82" s="2" t="s">
        <v>139</v>
      </c>
      <c r="B82" s="2" t="s">
        <v>140</v>
      </c>
      <c r="C82" s="2">
        <v>2016</v>
      </c>
      <c r="D82" s="2">
        <v>0.81699999999999995</v>
      </c>
      <c r="E82" s="2" t="s">
        <v>680</v>
      </c>
      <c r="F82" s="2" t="s">
        <v>681</v>
      </c>
      <c r="G82" s="2">
        <v>2.29</v>
      </c>
      <c r="H82" s="2">
        <v>336.39</v>
      </c>
      <c r="I82" s="2">
        <v>0.42099999999999999</v>
      </c>
      <c r="J82" s="2">
        <v>0.40799999999999997</v>
      </c>
      <c r="K82" s="2" t="s">
        <v>680</v>
      </c>
      <c r="L82" s="2" t="s">
        <v>680</v>
      </c>
      <c r="M82" s="2" t="s">
        <v>680</v>
      </c>
      <c r="N82" s="2" t="s">
        <v>680</v>
      </c>
      <c r="O82" s="2" t="s">
        <v>680</v>
      </c>
      <c r="P82" s="2" t="s">
        <v>680</v>
      </c>
      <c r="Q82" s="2" t="s">
        <v>680</v>
      </c>
      <c r="R82" s="2" t="s">
        <v>680</v>
      </c>
      <c r="S82" s="2" t="s">
        <v>680</v>
      </c>
      <c r="T82" s="2" t="s">
        <v>680</v>
      </c>
      <c r="W82" s="2" t="str">
        <f t="shared" si="7"/>
        <v>Nej</v>
      </c>
      <c r="Y82" s="2" t="str">
        <f t="shared" si="4"/>
        <v>Nej</v>
      </c>
      <c r="Z82" s="2">
        <f t="shared" si="5"/>
        <v>0</v>
      </c>
      <c r="AA82" s="2">
        <f t="shared" si="6"/>
        <v>0</v>
      </c>
    </row>
    <row r="83" spans="1:27" ht="15" customHeight="1" x14ac:dyDescent="0.25">
      <c r="A83" s="2" t="s">
        <v>141</v>
      </c>
      <c r="B83" s="2" t="s">
        <v>142</v>
      </c>
      <c r="C83" s="2">
        <v>2016</v>
      </c>
      <c r="D83" s="2">
        <v>0.45400000000000001</v>
      </c>
      <c r="E83" s="2" t="s">
        <v>680</v>
      </c>
      <c r="F83" s="2" t="s">
        <v>782</v>
      </c>
      <c r="G83" s="2">
        <v>1.1000000000000001</v>
      </c>
      <c r="H83" s="2">
        <v>0</v>
      </c>
      <c r="I83" s="2">
        <v>0</v>
      </c>
      <c r="J83" s="2">
        <v>0</v>
      </c>
      <c r="K83" s="2" t="s">
        <v>680</v>
      </c>
      <c r="L83" s="2" t="s">
        <v>680</v>
      </c>
      <c r="M83" s="2" t="s">
        <v>680</v>
      </c>
      <c r="N83" s="2" t="s">
        <v>680</v>
      </c>
      <c r="O83" s="2" t="s">
        <v>680</v>
      </c>
      <c r="P83" s="2" t="s">
        <v>680</v>
      </c>
      <c r="Q83" s="2" t="s">
        <v>680</v>
      </c>
      <c r="R83" s="2" t="s">
        <v>680</v>
      </c>
      <c r="S83" s="2" t="s">
        <v>680</v>
      </c>
      <c r="T83" s="2" t="s">
        <v>680</v>
      </c>
      <c r="W83" s="2" t="str">
        <f t="shared" si="7"/>
        <v>Ja</v>
      </c>
      <c r="Y83" s="2" t="str">
        <f t="shared" si="4"/>
        <v>Nej</v>
      </c>
      <c r="Z83" s="2">
        <f t="shared" si="5"/>
        <v>0</v>
      </c>
      <c r="AA83" s="2">
        <f t="shared" si="6"/>
        <v>0</v>
      </c>
    </row>
    <row r="84" spans="1:27" ht="15" customHeight="1" x14ac:dyDescent="0.25">
      <c r="A84" s="2" t="s">
        <v>141</v>
      </c>
      <c r="B84" s="2" t="s">
        <v>143</v>
      </c>
      <c r="C84" s="2">
        <v>2016</v>
      </c>
      <c r="D84" s="2">
        <v>0.105</v>
      </c>
      <c r="E84" s="2" t="s">
        <v>680</v>
      </c>
      <c r="F84" s="2" t="s">
        <v>782</v>
      </c>
      <c r="G84" s="2">
        <v>1.1000000000000001</v>
      </c>
      <c r="H84" s="2">
        <v>0</v>
      </c>
      <c r="I84" s="2">
        <v>0</v>
      </c>
      <c r="J84" s="2">
        <v>0</v>
      </c>
      <c r="K84" s="2" t="s">
        <v>680</v>
      </c>
      <c r="L84" s="2" t="s">
        <v>680</v>
      </c>
      <c r="M84" s="2" t="s">
        <v>680</v>
      </c>
      <c r="N84" s="2" t="s">
        <v>680</v>
      </c>
      <c r="O84" s="2" t="s">
        <v>680</v>
      </c>
      <c r="P84" s="2" t="s">
        <v>680</v>
      </c>
      <c r="Q84" s="2" t="s">
        <v>680</v>
      </c>
      <c r="R84" s="2" t="s">
        <v>680</v>
      </c>
      <c r="S84" s="2" t="s">
        <v>680</v>
      </c>
      <c r="T84" s="2" t="s">
        <v>680</v>
      </c>
      <c r="W84" s="2" t="str">
        <f t="shared" si="7"/>
        <v>Ja</v>
      </c>
      <c r="Y84" s="2" t="str">
        <f t="shared" si="4"/>
        <v>Nej</v>
      </c>
      <c r="Z84" s="2">
        <f t="shared" si="5"/>
        <v>0</v>
      </c>
      <c r="AA84" s="2">
        <f t="shared" si="6"/>
        <v>0</v>
      </c>
    </row>
    <row r="85" spans="1:27" ht="15" customHeight="1" x14ac:dyDescent="0.25">
      <c r="A85" s="2" t="s">
        <v>144</v>
      </c>
      <c r="B85" s="2" t="s">
        <v>145</v>
      </c>
      <c r="C85" s="2">
        <v>2016</v>
      </c>
      <c r="D85" s="2">
        <v>1.5</v>
      </c>
      <c r="E85" s="2">
        <v>0</v>
      </c>
      <c r="F85" s="2" t="s">
        <v>790</v>
      </c>
      <c r="G85" s="2">
        <v>1.1000000000000001</v>
      </c>
      <c r="H85" s="2">
        <v>0</v>
      </c>
      <c r="I85" s="2">
        <v>0</v>
      </c>
      <c r="J85" s="2">
        <v>0</v>
      </c>
      <c r="K85" s="2" t="s">
        <v>680</v>
      </c>
      <c r="L85" s="2" t="s">
        <v>680</v>
      </c>
      <c r="M85" s="2" t="s">
        <v>680</v>
      </c>
      <c r="N85" s="2" t="s">
        <v>680</v>
      </c>
      <c r="O85" s="2" t="s">
        <v>680</v>
      </c>
      <c r="P85" s="2" t="s">
        <v>680</v>
      </c>
      <c r="Q85" s="2" t="s">
        <v>680</v>
      </c>
      <c r="R85" s="2" t="s">
        <v>680</v>
      </c>
      <c r="S85" s="2" t="s">
        <v>680</v>
      </c>
      <c r="T85" s="2" t="s">
        <v>680</v>
      </c>
      <c r="W85" s="2" t="str">
        <f t="shared" si="7"/>
        <v>Ja</v>
      </c>
      <c r="Y85" s="2" t="str">
        <f t="shared" si="4"/>
        <v>Nej</v>
      </c>
      <c r="Z85" s="2">
        <f t="shared" si="5"/>
        <v>0</v>
      </c>
      <c r="AA85" s="2">
        <f t="shared" si="6"/>
        <v>0</v>
      </c>
    </row>
    <row r="86" spans="1:27" ht="15" customHeight="1" x14ac:dyDescent="0.25">
      <c r="A86" s="2" t="s">
        <v>146</v>
      </c>
      <c r="B86" s="2" t="s">
        <v>147</v>
      </c>
      <c r="C86" s="2">
        <v>2016</v>
      </c>
      <c r="D86" s="2">
        <v>0.8</v>
      </c>
      <c r="E86" s="2">
        <v>6.4</v>
      </c>
      <c r="F86" s="2" t="s">
        <v>788</v>
      </c>
      <c r="G86" s="2">
        <v>0.05</v>
      </c>
      <c r="H86" s="2">
        <v>0</v>
      </c>
      <c r="I86" s="2">
        <v>0</v>
      </c>
      <c r="J86" s="2">
        <v>0</v>
      </c>
      <c r="K86" s="2" t="s">
        <v>680</v>
      </c>
      <c r="L86" s="2" t="s">
        <v>680</v>
      </c>
      <c r="M86" s="2" t="s">
        <v>680</v>
      </c>
      <c r="N86" s="2" t="s">
        <v>680</v>
      </c>
      <c r="O86" s="2" t="s">
        <v>680</v>
      </c>
      <c r="P86" s="2" t="s">
        <v>680</v>
      </c>
      <c r="Q86" s="2" t="s">
        <v>680</v>
      </c>
      <c r="R86" s="2" t="s">
        <v>680</v>
      </c>
      <c r="S86" s="2" t="s">
        <v>680</v>
      </c>
      <c r="T86" s="2" t="s">
        <v>680</v>
      </c>
      <c r="W86" s="2" t="str">
        <f t="shared" si="7"/>
        <v>Ja</v>
      </c>
      <c r="Y86" s="2" t="str">
        <f t="shared" si="4"/>
        <v>Nej</v>
      </c>
      <c r="Z86" s="2">
        <f t="shared" si="5"/>
        <v>0</v>
      </c>
      <c r="AA86" s="2">
        <f t="shared" si="6"/>
        <v>0</v>
      </c>
    </row>
    <row r="87" spans="1:27" ht="15" customHeight="1" x14ac:dyDescent="0.25">
      <c r="A87" s="2" t="s">
        <v>148</v>
      </c>
      <c r="B87" s="2" t="s">
        <v>149</v>
      </c>
      <c r="C87" s="2">
        <v>2016</v>
      </c>
      <c r="D87" s="2">
        <v>15.39</v>
      </c>
      <c r="E87" s="2">
        <v>21.5</v>
      </c>
      <c r="F87" s="2" t="s">
        <v>791</v>
      </c>
      <c r="G87" s="2">
        <v>2</v>
      </c>
      <c r="H87" s="2">
        <v>0</v>
      </c>
      <c r="I87" s="2">
        <v>0</v>
      </c>
      <c r="J87" s="2">
        <v>0.40799999999999997</v>
      </c>
      <c r="K87" s="2" t="s">
        <v>680</v>
      </c>
      <c r="L87" s="2" t="s">
        <v>680</v>
      </c>
      <c r="M87" s="2" t="s">
        <v>680</v>
      </c>
      <c r="N87" s="2" t="s">
        <v>680</v>
      </c>
      <c r="O87" s="2" t="s">
        <v>680</v>
      </c>
      <c r="P87" s="2" t="s">
        <v>680</v>
      </c>
      <c r="Q87" s="2" t="s">
        <v>680</v>
      </c>
      <c r="R87" s="2" t="s">
        <v>680</v>
      </c>
      <c r="S87" s="2" t="s">
        <v>680</v>
      </c>
      <c r="T87" s="2" t="s">
        <v>680</v>
      </c>
      <c r="W87" s="2" t="str">
        <f t="shared" si="7"/>
        <v>Ja</v>
      </c>
      <c r="Y87" s="2" t="str">
        <f t="shared" si="4"/>
        <v>Nej</v>
      </c>
      <c r="Z87" s="2">
        <f t="shared" si="5"/>
        <v>0</v>
      </c>
      <c r="AA87" s="2">
        <f t="shared" si="6"/>
        <v>0</v>
      </c>
    </row>
    <row r="88" spans="1:27" ht="15" customHeight="1" x14ac:dyDescent="0.25">
      <c r="A88" s="2" t="s">
        <v>148</v>
      </c>
      <c r="B88" s="2" t="s">
        <v>150</v>
      </c>
      <c r="C88" s="2">
        <v>2016</v>
      </c>
      <c r="D88" s="2">
        <v>2.3E-2</v>
      </c>
      <c r="E88" s="2" t="s">
        <v>680</v>
      </c>
      <c r="F88" s="2" t="s">
        <v>791</v>
      </c>
      <c r="G88" s="2">
        <v>2</v>
      </c>
      <c r="H88" s="2">
        <v>0</v>
      </c>
      <c r="I88" s="2">
        <v>0</v>
      </c>
      <c r="J88" s="2">
        <v>0.40799999999999997</v>
      </c>
      <c r="K88" s="2" t="s">
        <v>680</v>
      </c>
      <c r="L88" s="2" t="s">
        <v>680</v>
      </c>
      <c r="M88" s="2" t="s">
        <v>680</v>
      </c>
      <c r="N88" s="2" t="s">
        <v>680</v>
      </c>
      <c r="O88" s="2" t="s">
        <v>680</v>
      </c>
      <c r="P88" s="2" t="s">
        <v>680</v>
      </c>
      <c r="Q88" s="2" t="s">
        <v>680</v>
      </c>
      <c r="R88" s="2" t="s">
        <v>680</v>
      </c>
      <c r="S88" s="2" t="s">
        <v>680</v>
      </c>
      <c r="T88" s="2" t="s">
        <v>680</v>
      </c>
      <c r="W88" s="2" t="str">
        <f t="shared" si="7"/>
        <v>Ja</v>
      </c>
      <c r="Y88" s="2" t="str">
        <f t="shared" si="4"/>
        <v>Nej</v>
      </c>
      <c r="Z88" s="2">
        <f t="shared" si="5"/>
        <v>0</v>
      </c>
      <c r="AA88" s="2">
        <f t="shared" si="6"/>
        <v>0</v>
      </c>
    </row>
    <row r="89" spans="1:27" ht="15" customHeight="1" x14ac:dyDescent="0.25">
      <c r="A89" s="2" t="s">
        <v>148</v>
      </c>
      <c r="B89" s="2" t="s">
        <v>151</v>
      </c>
      <c r="C89" s="2">
        <v>2016</v>
      </c>
      <c r="D89" s="2">
        <v>0.2</v>
      </c>
      <c r="E89" s="2" t="s">
        <v>680</v>
      </c>
      <c r="F89" s="2" t="s">
        <v>791</v>
      </c>
      <c r="G89" s="2">
        <v>2</v>
      </c>
      <c r="H89" s="2">
        <v>0</v>
      </c>
      <c r="I89" s="2">
        <v>0</v>
      </c>
      <c r="J89" s="2">
        <v>0.40799999999999997</v>
      </c>
      <c r="K89" s="2" t="s">
        <v>680</v>
      </c>
      <c r="L89" s="2" t="s">
        <v>680</v>
      </c>
      <c r="M89" s="2" t="s">
        <v>680</v>
      </c>
      <c r="N89" s="2" t="s">
        <v>680</v>
      </c>
      <c r="O89" s="2" t="s">
        <v>680</v>
      </c>
      <c r="P89" s="2" t="s">
        <v>680</v>
      </c>
      <c r="Q89" s="2" t="s">
        <v>680</v>
      </c>
      <c r="R89" s="2" t="s">
        <v>680</v>
      </c>
      <c r="S89" s="2" t="s">
        <v>680</v>
      </c>
      <c r="T89" s="2" t="s">
        <v>680</v>
      </c>
      <c r="W89" s="2" t="str">
        <f t="shared" si="7"/>
        <v>Ja</v>
      </c>
      <c r="Y89" s="2" t="str">
        <f t="shared" si="4"/>
        <v>Nej</v>
      </c>
      <c r="Z89" s="2">
        <f t="shared" si="5"/>
        <v>0</v>
      </c>
      <c r="AA89" s="2">
        <f t="shared" si="6"/>
        <v>0</v>
      </c>
    </row>
    <row r="90" spans="1:27" ht="15" customHeight="1" x14ac:dyDescent="0.25">
      <c r="A90" s="2" t="s">
        <v>152</v>
      </c>
      <c r="B90" s="2" t="s">
        <v>153</v>
      </c>
      <c r="C90" s="2">
        <v>2016</v>
      </c>
      <c r="D90" s="2">
        <v>0.93</v>
      </c>
      <c r="E90" s="2">
        <v>3</v>
      </c>
      <c r="F90" s="2" t="s">
        <v>792</v>
      </c>
      <c r="G90" s="2">
        <v>1.1000000000000001</v>
      </c>
      <c r="H90" s="2">
        <v>5</v>
      </c>
      <c r="I90" s="2">
        <v>0</v>
      </c>
      <c r="J90" s="2">
        <v>0</v>
      </c>
      <c r="K90" s="2" t="s">
        <v>680</v>
      </c>
      <c r="L90" s="2" t="s">
        <v>680</v>
      </c>
      <c r="M90" s="2" t="s">
        <v>680</v>
      </c>
      <c r="N90" s="2" t="s">
        <v>680</v>
      </c>
      <c r="O90" s="2" t="s">
        <v>680</v>
      </c>
      <c r="P90" s="2" t="s">
        <v>680</v>
      </c>
      <c r="Q90" s="2" t="s">
        <v>680</v>
      </c>
      <c r="R90" s="2" t="s">
        <v>680</v>
      </c>
      <c r="S90" s="2" t="s">
        <v>680</v>
      </c>
      <c r="T90" s="2" t="s">
        <v>680</v>
      </c>
      <c r="W90" s="2" t="str">
        <f t="shared" si="7"/>
        <v>Ja</v>
      </c>
      <c r="Y90" s="2" t="str">
        <f t="shared" si="4"/>
        <v>Nej</v>
      </c>
      <c r="Z90" s="2">
        <f t="shared" si="5"/>
        <v>0</v>
      </c>
      <c r="AA90" s="2">
        <f t="shared" si="6"/>
        <v>0</v>
      </c>
    </row>
    <row r="91" spans="1:27" ht="15" customHeight="1" x14ac:dyDescent="0.25">
      <c r="A91" s="2" t="s">
        <v>152</v>
      </c>
      <c r="B91" s="2" t="s">
        <v>154</v>
      </c>
      <c r="C91" s="2">
        <v>2016</v>
      </c>
      <c r="D91" s="2">
        <v>0.11</v>
      </c>
      <c r="E91" s="2" t="s">
        <v>680</v>
      </c>
      <c r="F91" s="2" t="s">
        <v>793</v>
      </c>
      <c r="G91" s="2">
        <v>1.1000000000000001</v>
      </c>
      <c r="H91" s="2">
        <v>5</v>
      </c>
      <c r="I91" s="2">
        <v>0</v>
      </c>
      <c r="J91" s="2">
        <v>0</v>
      </c>
      <c r="K91" s="2" t="s">
        <v>680</v>
      </c>
      <c r="L91" s="2" t="s">
        <v>680</v>
      </c>
      <c r="M91" s="2" t="s">
        <v>680</v>
      </c>
      <c r="N91" s="2" t="s">
        <v>680</v>
      </c>
      <c r="O91" s="2" t="s">
        <v>680</v>
      </c>
      <c r="P91" s="2" t="s">
        <v>680</v>
      </c>
      <c r="Q91" s="2" t="s">
        <v>680</v>
      </c>
      <c r="R91" s="2" t="s">
        <v>680</v>
      </c>
      <c r="S91" s="2" t="s">
        <v>680</v>
      </c>
      <c r="T91" s="2" t="s">
        <v>680</v>
      </c>
      <c r="W91" s="2" t="str">
        <f t="shared" si="7"/>
        <v>Ja</v>
      </c>
      <c r="Y91" s="2" t="str">
        <f t="shared" si="4"/>
        <v>Nej</v>
      </c>
      <c r="Z91" s="2">
        <f t="shared" si="5"/>
        <v>0</v>
      </c>
      <c r="AA91" s="2">
        <f t="shared" si="6"/>
        <v>0</v>
      </c>
    </row>
    <row r="92" spans="1:27" ht="15" customHeight="1" x14ac:dyDescent="0.25">
      <c r="A92" s="2" t="s">
        <v>152</v>
      </c>
      <c r="B92" s="2" t="s">
        <v>155</v>
      </c>
      <c r="C92" s="2">
        <v>2016</v>
      </c>
      <c r="D92" s="2">
        <v>0.28999999999999998</v>
      </c>
      <c r="E92" s="2" t="s">
        <v>680</v>
      </c>
      <c r="F92" s="2" t="s">
        <v>793</v>
      </c>
      <c r="G92" s="2">
        <v>1.1000000000000001</v>
      </c>
      <c r="H92" s="2">
        <v>5</v>
      </c>
      <c r="I92" s="2">
        <v>0</v>
      </c>
      <c r="J92" s="2">
        <v>0</v>
      </c>
      <c r="K92" s="2" t="s">
        <v>680</v>
      </c>
      <c r="L92" s="2" t="s">
        <v>680</v>
      </c>
      <c r="M92" s="2" t="s">
        <v>680</v>
      </c>
      <c r="N92" s="2" t="s">
        <v>680</v>
      </c>
      <c r="O92" s="2" t="s">
        <v>680</v>
      </c>
      <c r="P92" s="2" t="s">
        <v>680</v>
      </c>
      <c r="Q92" s="2" t="s">
        <v>680</v>
      </c>
      <c r="R92" s="2" t="s">
        <v>680</v>
      </c>
      <c r="S92" s="2" t="s">
        <v>680</v>
      </c>
      <c r="T92" s="2" t="s">
        <v>680</v>
      </c>
      <c r="W92" s="2" t="str">
        <f t="shared" si="7"/>
        <v>Ja</v>
      </c>
      <c r="Y92" s="2" t="str">
        <f t="shared" si="4"/>
        <v>Nej</v>
      </c>
      <c r="Z92" s="2">
        <f t="shared" si="5"/>
        <v>0</v>
      </c>
      <c r="AA92" s="2">
        <f t="shared" si="6"/>
        <v>0</v>
      </c>
    </row>
    <row r="93" spans="1:27" ht="15" customHeight="1" x14ac:dyDescent="0.25">
      <c r="A93" s="2" t="s">
        <v>156</v>
      </c>
      <c r="B93" s="2" t="s">
        <v>157</v>
      </c>
      <c r="C93" s="2">
        <v>2016</v>
      </c>
      <c r="D93" s="2">
        <v>1.5549999999999999</v>
      </c>
      <c r="E93" s="2" t="s">
        <v>680</v>
      </c>
      <c r="F93" s="2" t="s">
        <v>794</v>
      </c>
      <c r="G93" s="2">
        <v>0.1</v>
      </c>
      <c r="H93" s="2">
        <v>0</v>
      </c>
      <c r="I93" s="2">
        <v>0</v>
      </c>
      <c r="J93" s="2">
        <v>0</v>
      </c>
      <c r="K93" s="2" t="s">
        <v>680</v>
      </c>
      <c r="L93" s="2" t="s">
        <v>680</v>
      </c>
      <c r="M93" s="2" t="s">
        <v>680</v>
      </c>
      <c r="N93" s="2" t="s">
        <v>680</v>
      </c>
      <c r="O93" s="2" t="s">
        <v>680</v>
      </c>
      <c r="P93" s="2" t="s">
        <v>680</v>
      </c>
      <c r="Q93" s="2" t="s">
        <v>680</v>
      </c>
      <c r="R93" s="2" t="s">
        <v>680</v>
      </c>
      <c r="S93" s="2" t="s">
        <v>680</v>
      </c>
      <c r="T93" s="2" t="s">
        <v>680</v>
      </c>
      <c r="W93" s="2" t="str">
        <f t="shared" si="7"/>
        <v>Ja</v>
      </c>
      <c r="Y93" s="2" t="str">
        <f t="shared" si="4"/>
        <v>Nej</v>
      </c>
      <c r="Z93" s="2">
        <f t="shared" si="5"/>
        <v>0</v>
      </c>
      <c r="AA93" s="2">
        <f t="shared" si="6"/>
        <v>0</v>
      </c>
    </row>
    <row r="94" spans="1:27" ht="15" customHeight="1" x14ac:dyDescent="0.25">
      <c r="A94" s="2" t="s">
        <v>156</v>
      </c>
      <c r="B94" s="2" t="s">
        <v>158</v>
      </c>
      <c r="C94" s="2">
        <v>2016</v>
      </c>
      <c r="D94" s="2">
        <v>4.1000000000000002E-2</v>
      </c>
      <c r="E94" s="2" t="s">
        <v>680</v>
      </c>
      <c r="F94" s="2" t="s">
        <v>794</v>
      </c>
      <c r="G94" s="2">
        <v>0.1</v>
      </c>
      <c r="H94" s="2">
        <v>0</v>
      </c>
      <c r="I94" s="2">
        <v>0</v>
      </c>
      <c r="J94" s="2">
        <v>0</v>
      </c>
      <c r="K94" s="2" t="s">
        <v>680</v>
      </c>
      <c r="L94" s="2" t="s">
        <v>680</v>
      </c>
      <c r="M94" s="2" t="s">
        <v>680</v>
      </c>
      <c r="N94" s="2" t="s">
        <v>680</v>
      </c>
      <c r="O94" s="2" t="s">
        <v>680</v>
      </c>
      <c r="P94" s="2" t="s">
        <v>680</v>
      </c>
      <c r="Q94" s="2" t="s">
        <v>680</v>
      </c>
      <c r="R94" s="2" t="s">
        <v>680</v>
      </c>
      <c r="S94" s="2" t="s">
        <v>680</v>
      </c>
      <c r="T94" s="2" t="s">
        <v>680</v>
      </c>
      <c r="W94" s="2" t="str">
        <f t="shared" si="7"/>
        <v>Ja</v>
      </c>
      <c r="Y94" s="2" t="str">
        <f t="shared" si="4"/>
        <v>Nej</v>
      </c>
      <c r="Z94" s="2">
        <f t="shared" si="5"/>
        <v>0</v>
      </c>
      <c r="AA94" s="2">
        <f t="shared" si="6"/>
        <v>0</v>
      </c>
    </row>
    <row r="95" spans="1:27" ht="15" customHeight="1" x14ac:dyDescent="0.25">
      <c r="A95" s="2" t="s">
        <v>156</v>
      </c>
      <c r="B95" s="2" t="s">
        <v>159</v>
      </c>
      <c r="C95" s="2">
        <v>2016</v>
      </c>
      <c r="D95" s="2">
        <v>4.2999999999999997E-2</v>
      </c>
      <c r="E95" s="2" t="s">
        <v>680</v>
      </c>
      <c r="F95" s="2" t="s">
        <v>795</v>
      </c>
      <c r="G95" s="2">
        <v>1.1000000000000001</v>
      </c>
      <c r="H95" s="2">
        <v>0</v>
      </c>
      <c r="I95" s="2">
        <v>0</v>
      </c>
      <c r="J95" s="2">
        <v>0</v>
      </c>
      <c r="K95" s="2" t="s">
        <v>680</v>
      </c>
      <c r="L95" s="2" t="s">
        <v>680</v>
      </c>
      <c r="M95" s="2" t="s">
        <v>680</v>
      </c>
      <c r="N95" s="2" t="s">
        <v>680</v>
      </c>
      <c r="O95" s="2" t="s">
        <v>680</v>
      </c>
      <c r="P95" s="2" t="s">
        <v>680</v>
      </c>
      <c r="Q95" s="2" t="s">
        <v>680</v>
      </c>
      <c r="R95" s="2" t="s">
        <v>680</v>
      </c>
      <c r="S95" s="2" t="s">
        <v>680</v>
      </c>
      <c r="T95" s="2" t="s">
        <v>680</v>
      </c>
      <c r="W95" s="2" t="str">
        <f t="shared" si="7"/>
        <v>Ja</v>
      </c>
      <c r="Y95" s="2" t="str">
        <f t="shared" si="4"/>
        <v>Nej</v>
      </c>
      <c r="Z95" s="2">
        <f t="shared" si="5"/>
        <v>0</v>
      </c>
      <c r="AA95" s="2">
        <f t="shared" si="6"/>
        <v>0</v>
      </c>
    </row>
    <row r="96" spans="1:27" ht="15" customHeight="1" x14ac:dyDescent="0.25">
      <c r="A96" s="2" t="s">
        <v>160</v>
      </c>
      <c r="B96" s="2" t="s">
        <v>161</v>
      </c>
      <c r="C96" s="2">
        <v>2016</v>
      </c>
      <c r="D96" s="2">
        <v>0.06</v>
      </c>
      <c r="E96" s="2" t="s">
        <v>680</v>
      </c>
      <c r="F96" s="2" t="s">
        <v>796</v>
      </c>
      <c r="G96" s="2">
        <v>0</v>
      </c>
      <c r="H96" s="2">
        <v>0</v>
      </c>
      <c r="I96" s="2">
        <v>0</v>
      </c>
      <c r="J96" s="2">
        <v>0</v>
      </c>
      <c r="K96" s="2" t="s">
        <v>680</v>
      </c>
      <c r="L96" s="2" t="s">
        <v>680</v>
      </c>
      <c r="M96" s="2" t="s">
        <v>680</v>
      </c>
      <c r="N96" s="2" t="s">
        <v>680</v>
      </c>
      <c r="O96" s="2" t="s">
        <v>680</v>
      </c>
      <c r="P96" s="2" t="s">
        <v>680</v>
      </c>
      <c r="Q96" s="2" t="s">
        <v>680</v>
      </c>
      <c r="R96" s="2" t="s">
        <v>680</v>
      </c>
      <c r="S96" s="2" t="s">
        <v>680</v>
      </c>
      <c r="T96" s="2" t="s">
        <v>680</v>
      </c>
      <c r="W96" s="2" t="str">
        <f t="shared" si="7"/>
        <v>Ja</v>
      </c>
      <c r="Y96" s="2" t="str">
        <f t="shared" si="4"/>
        <v>Nej</v>
      </c>
      <c r="Z96" s="2">
        <f t="shared" si="5"/>
        <v>0</v>
      </c>
      <c r="AA96" s="2">
        <f t="shared" si="6"/>
        <v>0</v>
      </c>
    </row>
    <row r="97" spans="1:27" ht="15" customHeight="1" x14ac:dyDescent="0.25">
      <c r="A97" s="2" t="s">
        <v>160</v>
      </c>
      <c r="B97" s="2" t="s">
        <v>162</v>
      </c>
      <c r="C97" s="2">
        <v>2016</v>
      </c>
      <c r="D97" s="2">
        <v>1.1000000000000001</v>
      </c>
      <c r="E97" s="2">
        <v>15.97</v>
      </c>
      <c r="F97" s="2" t="s">
        <v>797</v>
      </c>
      <c r="G97" s="2">
        <v>0</v>
      </c>
      <c r="H97" s="2">
        <v>0</v>
      </c>
      <c r="I97" s="2">
        <v>0</v>
      </c>
      <c r="J97" s="2">
        <v>0</v>
      </c>
      <c r="K97" s="2">
        <v>43.8</v>
      </c>
      <c r="L97" s="2">
        <v>0.03</v>
      </c>
      <c r="M97" s="2">
        <v>8.9600000000000009</v>
      </c>
      <c r="N97" s="2">
        <v>6.92</v>
      </c>
      <c r="O97" s="2">
        <v>0</v>
      </c>
      <c r="P97" s="2" t="s">
        <v>680</v>
      </c>
      <c r="Q97" s="2" t="s">
        <v>680</v>
      </c>
      <c r="R97" s="2" t="s">
        <v>680</v>
      </c>
      <c r="S97" s="2" t="s">
        <v>680</v>
      </c>
      <c r="T97" s="2" t="s">
        <v>680</v>
      </c>
      <c r="W97" s="2" t="str">
        <f t="shared" si="7"/>
        <v>Ja</v>
      </c>
      <c r="Y97" s="2" t="str">
        <f t="shared" si="4"/>
        <v>Ja</v>
      </c>
      <c r="Z97" s="2">
        <f t="shared" si="5"/>
        <v>43.8</v>
      </c>
      <c r="AA97" s="2">
        <f t="shared" si="6"/>
        <v>0</v>
      </c>
    </row>
    <row r="98" spans="1:27" ht="15" customHeight="1" x14ac:dyDescent="0.25">
      <c r="A98" s="2" t="s">
        <v>160</v>
      </c>
      <c r="B98" s="2" t="s">
        <v>163</v>
      </c>
      <c r="C98" s="2">
        <v>2016</v>
      </c>
      <c r="D98" s="2">
        <v>0.05</v>
      </c>
      <c r="E98" s="2" t="s">
        <v>680</v>
      </c>
      <c r="F98" s="2" t="s">
        <v>796</v>
      </c>
      <c r="G98" s="2">
        <v>0</v>
      </c>
      <c r="H98" s="2">
        <v>0</v>
      </c>
      <c r="I98" s="2">
        <v>0</v>
      </c>
      <c r="J98" s="2">
        <v>0</v>
      </c>
      <c r="K98" s="2" t="s">
        <v>680</v>
      </c>
      <c r="L98" s="2" t="s">
        <v>680</v>
      </c>
      <c r="M98" s="2" t="s">
        <v>680</v>
      </c>
      <c r="N98" s="2" t="s">
        <v>680</v>
      </c>
      <c r="O98" s="2" t="s">
        <v>680</v>
      </c>
      <c r="P98" s="2" t="s">
        <v>680</v>
      </c>
      <c r="Q98" s="2" t="s">
        <v>680</v>
      </c>
      <c r="R98" s="2" t="s">
        <v>680</v>
      </c>
      <c r="S98" s="2" t="s">
        <v>680</v>
      </c>
      <c r="T98" s="2" t="s">
        <v>680</v>
      </c>
      <c r="W98" s="2" t="str">
        <f t="shared" si="7"/>
        <v>Ja</v>
      </c>
      <c r="Y98" s="2" t="str">
        <f t="shared" si="4"/>
        <v>Nej</v>
      </c>
      <c r="Z98" s="2">
        <f t="shared" si="5"/>
        <v>0</v>
      </c>
      <c r="AA98" s="2">
        <f t="shared" si="6"/>
        <v>0</v>
      </c>
    </row>
    <row r="99" spans="1:27" ht="15" customHeight="1" x14ac:dyDescent="0.25">
      <c r="A99" s="2" t="s">
        <v>160</v>
      </c>
      <c r="B99" s="2" t="s">
        <v>164</v>
      </c>
      <c r="C99" s="2">
        <v>2016</v>
      </c>
      <c r="D99" s="2">
        <v>0.1</v>
      </c>
      <c r="E99" s="2" t="s">
        <v>680</v>
      </c>
      <c r="F99" s="2" t="s">
        <v>798</v>
      </c>
      <c r="G99" s="2">
        <v>0</v>
      </c>
      <c r="H99" s="2">
        <v>0</v>
      </c>
      <c r="I99" s="2">
        <v>0</v>
      </c>
      <c r="J99" s="2">
        <v>0</v>
      </c>
      <c r="K99" s="2" t="s">
        <v>680</v>
      </c>
      <c r="L99" s="2" t="s">
        <v>680</v>
      </c>
      <c r="M99" s="2" t="s">
        <v>680</v>
      </c>
      <c r="N99" s="2" t="s">
        <v>680</v>
      </c>
      <c r="O99" s="2" t="s">
        <v>680</v>
      </c>
      <c r="P99" s="2" t="s">
        <v>680</v>
      </c>
      <c r="Q99" s="2" t="s">
        <v>680</v>
      </c>
      <c r="R99" s="2" t="s">
        <v>680</v>
      </c>
      <c r="S99" s="2" t="s">
        <v>680</v>
      </c>
      <c r="T99" s="2" t="s">
        <v>680</v>
      </c>
      <c r="W99" s="2" t="str">
        <f t="shared" si="7"/>
        <v>Ja</v>
      </c>
      <c r="Y99" s="2" t="str">
        <f t="shared" si="4"/>
        <v>Nej</v>
      </c>
      <c r="Z99" s="2">
        <f t="shared" si="5"/>
        <v>0</v>
      </c>
      <c r="AA99" s="2">
        <f t="shared" si="6"/>
        <v>0</v>
      </c>
    </row>
    <row r="100" spans="1:27" ht="15" customHeight="1" x14ac:dyDescent="0.25">
      <c r="A100" s="2" t="s">
        <v>165</v>
      </c>
      <c r="B100" s="2" t="s">
        <v>166</v>
      </c>
      <c r="C100" s="2">
        <v>2016</v>
      </c>
      <c r="D100" s="2" t="s">
        <v>680</v>
      </c>
      <c r="E100" s="2" t="s">
        <v>680</v>
      </c>
      <c r="F100" s="2" t="s">
        <v>799</v>
      </c>
      <c r="G100" s="2">
        <v>1.1000000000000001</v>
      </c>
      <c r="H100" s="2">
        <v>0</v>
      </c>
      <c r="I100" s="2">
        <v>0</v>
      </c>
      <c r="J100" s="2">
        <v>0</v>
      </c>
      <c r="K100" s="2" t="s">
        <v>680</v>
      </c>
      <c r="L100" s="2" t="s">
        <v>680</v>
      </c>
      <c r="M100" s="2" t="s">
        <v>680</v>
      </c>
      <c r="N100" s="2" t="s">
        <v>680</v>
      </c>
      <c r="O100" s="2" t="s">
        <v>680</v>
      </c>
      <c r="P100" s="2" t="s">
        <v>680</v>
      </c>
      <c r="Q100" s="2" t="s">
        <v>680</v>
      </c>
      <c r="R100" s="2" t="s">
        <v>680</v>
      </c>
      <c r="S100" s="2" t="s">
        <v>680</v>
      </c>
      <c r="T100" s="2">
        <v>3</v>
      </c>
      <c r="W100" s="2" t="str">
        <f t="shared" si="7"/>
        <v>Ja</v>
      </c>
      <c r="Y100" s="2" t="str">
        <f t="shared" si="4"/>
        <v>Nej</v>
      </c>
      <c r="Z100" s="2">
        <f t="shared" si="5"/>
        <v>0</v>
      </c>
      <c r="AA100" s="2">
        <f t="shared" si="6"/>
        <v>0</v>
      </c>
    </row>
    <row r="101" spans="1:27"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T101" s="2" t="s">
        <v>681</v>
      </c>
      <c r="W101" s="2" t="str">
        <f t="shared" si="7"/>
        <v>Nej</v>
      </c>
      <c r="Y101" s="2" t="str">
        <f t="shared" si="4"/>
        <v>Nej</v>
      </c>
      <c r="Z101" s="2">
        <f t="shared" si="5"/>
        <v>0</v>
      </c>
      <c r="AA101" s="2">
        <f t="shared" si="6"/>
        <v>0</v>
      </c>
    </row>
    <row r="102" spans="1:27"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T102" s="2" t="s">
        <v>681</v>
      </c>
      <c r="W102" s="2" t="str">
        <f t="shared" si="7"/>
        <v>Nej</v>
      </c>
      <c r="Y102" s="2" t="str">
        <f t="shared" si="4"/>
        <v>Nej</v>
      </c>
      <c r="Z102" s="2">
        <f t="shared" si="5"/>
        <v>0</v>
      </c>
      <c r="AA102" s="2">
        <f t="shared" si="6"/>
        <v>0</v>
      </c>
    </row>
    <row r="103" spans="1:27"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T103" s="2" t="s">
        <v>681</v>
      </c>
      <c r="W103" s="2" t="str">
        <f t="shared" si="7"/>
        <v>Nej</v>
      </c>
      <c r="Y103" s="2" t="str">
        <f t="shared" si="4"/>
        <v>Nej</v>
      </c>
      <c r="Z103" s="2">
        <f t="shared" si="5"/>
        <v>0</v>
      </c>
      <c r="AA103" s="2">
        <f t="shared" si="6"/>
        <v>0</v>
      </c>
    </row>
    <row r="104" spans="1:27"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T104" s="2" t="s">
        <v>681</v>
      </c>
      <c r="W104" s="2" t="str">
        <f t="shared" si="7"/>
        <v>Nej</v>
      </c>
      <c r="Y104" s="2" t="str">
        <f t="shared" si="4"/>
        <v>Nej</v>
      </c>
      <c r="Z104" s="2">
        <f t="shared" si="5"/>
        <v>0</v>
      </c>
      <c r="AA104" s="2">
        <f t="shared" si="6"/>
        <v>0</v>
      </c>
    </row>
    <row r="105" spans="1:27"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T105" s="2" t="s">
        <v>681</v>
      </c>
      <c r="W105" s="2" t="str">
        <f t="shared" si="7"/>
        <v>Nej</v>
      </c>
      <c r="Y105" s="2" t="str">
        <f t="shared" si="4"/>
        <v>Nej</v>
      </c>
      <c r="Z105" s="2">
        <f t="shared" si="5"/>
        <v>0</v>
      </c>
      <c r="AA105" s="2">
        <f t="shared" si="6"/>
        <v>0</v>
      </c>
    </row>
    <row r="106" spans="1:27" ht="15" customHeight="1" x14ac:dyDescent="0.25">
      <c r="A106" s="2" t="s">
        <v>175</v>
      </c>
      <c r="B106" s="2" t="s">
        <v>179</v>
      </c>
      <c r="C106" s="2">
        <v>2016</v>
      </c>
      <c r="D106" s="2">
        <v>124.798</v>
      </c>
      <c r="E106" s="2">
        <v>336.72800000000001</v>
      </c>
      <c r="F106" s="2" t="s">
        <v>788</v>
      </c>
      <c r="G106" s="2">
        <v>0</v>
      </c>
      <c r="H106" s="2">
        <v>0</v>
      </c>
      <c r="I106" s="2">
        <v>0</v>
      </c>
      <c r="J106" s="2">
        <v>0</v>
      </c>
      <c r="K106" s="2">
        <v>24.91</v>
      </c>
      <c r="L106" s="2">
        <v>0.02</v>
      </c>
      <c r="M106" s="2">
        <v>1.9019999999999999</v>
      </c>
      <c r="N106" s="2">
        <v>2.16</v>
      </c>
      <c r="O106" s="2">
        <v>3.6999999999999998E-2</v>
      </c>
      <c r="P106" s="2">
        <v>608.26700000000005</v>
      </c>
      <c r="Q106" s="2">
        <v>0.05</v>
      </c>
      <c r="R106" s="2">
        <v>22.86</v>
      </c>
      <c r="S106" s="2">
        <v>2.67</v>
      </c>
      <c r="T106" s="2">
        <v>3.05</v>
      </c>
      <c r="W106" s="2" t="str">
        <f t="shared" si="7"/>
        <v>Ja</v>
      </c>
      <c r="Y106" s="2" t="str">
        <f t="shared" si="4"/>
        <v>Ja</v>
      </c>
      <c r="Z106" s="2">
        <f t="shared" si="5"/>
        <v>24.91</v>
      </c>
      <c r="AA106" s="2">
        <f t="shared" si="6"/>
        <v>3.6999999999999999E-4</v>
      </c>
    </row>
    <row r="107" spans="1:27"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T107" s="2" t="s">
        <v>681</v>
      </c>
      <c r="W107" s="2" t="str">
        <f t="shared" si="7"/>
        <v>Nej</v>
      </c>
      <c r="Y107" s="2" t="str">
        <f t="shared" si="4"/>
        <v>Nej</v>
      </c>
      <c r="Z107" s="2">
        <f t="shared" si="5"/>
        <v>0</v>
      </c>
      <c r="AA107" s="2">
        <f t="shared" si="6"/>
        <v>0</v>
      </c>
    </row>
    <row r="108" spans="1:27"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T108" s="2" t="s">
        <v>681</v>
      </c>
      <c r="W108" s="2" t="str">
        <f t="shared" si="7"/>
        <v>Nej</v>
      </c>
      <c r="Y108" s="2" t="str">
        <f t="shared" si="4"/>
        <v>Nej</v>
      </c>
      <c r="Z108" s="2">
        <f t="shared" si="5"/>
        <v>0</v>
      </c>
      <c r="AA108" s="2">
        <f t="shared" si="6"/>
        <v>0</v>
      </c>
    </row>
    <row r="109" spans="1:27"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T109" s="2" t="s">
        <v>681</v>
      </c>
      <c r="W109" s="2" t="str">
        <f t="shared" si="7"/>
        <v>Nej</v>
      </c>
      <c r="Y109" s="2" t="str">
        <f t="shared" si="4"/>
        <v>Nej</v>
      </c>
      <c r="Z109" s="2">
        <f t="shared" si="5"/>
        <v>0</v>
      </c>
      <c r="AA109" s="2">
        <f t="shared" si="6"/>
        <v>0</v>
      </c>
    </row>
    <row r="110" spans="1:27" ht="15" customHeight="1" x14ac:dyDescent="0.25">
      <c r="A110" s="2" t="s">
        <v>175</v>
      </c>
      <c r="B110" s="2" t="s">
        <v>183</v>
      </c>
      <c r="C110" s="2">
        <v>2016</v>
      </c>
      <c r="D110" s="2">
        <v>1.9490000000000001</v>
      </c>
      <c r="E110" s="2" t="s">
        <v>680</v>
      </c>
      <c r="F110" s="2" t="s">
        <v>681</v>
      </c>
      <c r="G110" s="2">
        <v>2.29</v>
      </c>
      <c r="H110" s="2">
        <v>336.39</v>
      </c>
      <c r="I110" s="2">
        <v>0.42099999999999999</v>
      </c>
      <c r="J110" s="2">
        <v>0.40799999999999997</v>
      </c>
      <c r="K110" s="2" t="s">
        <v>680</v>
      </c>
      <c r="L110" s="2" t="s">
        <v>680</v>
      </c>
      <c r="M110" s="2" t="s">
        <v>680</v>
      </c>
      <c r="N110" s="2" t="s">
        <v>680</v>
      </c>
      <c r="O110" s="2" t="s">
        <v>680</v>
      </c>
      <c r="P110" s="2" t="s">
        <v>680</v>
      </c>
      <c r="Q110" s="2" t="s">
        <v>680</v>
      </c>
      <c r="R110" s="2" t="s">
        <v>680</v>
      </c>
      <c r="S110" s="2" t="s">
        <v>680</v>
      </c>
      <c r="T110" s="2" t="s">
        <v>680</v>
      </c>
      <c r="W110" s="2" t="str">
        <f t="shared" si="7"/>
        <v>Nej</v>
      </c>
      <c r="Y110" s="2" t="str">
        <f t="shared" si="4"/>
        <v>Nej</v>
      </c>
      <c r="Z110" s="2">
        <f t="shared" si="5"/>
        <v>0</v>
      </c>
      <c r="AA110" s="2">
        <f t="shared" si="6"/>
        <v>0</v>
      </c>
    </row>
    <row r="111" spans="1:27"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T111" s="2" t="s">
        <v>681</v>
      </c>
      <c r="W111" s="2" t="str">
        <f t="shared" si="7"/>
        <v>Nej</v>
      </c>
      <c r="Y111" s="2" t="str">
        <f t="shared" si="4"/>
        <v>Nej</v>
      </c>
      <c r="Z111" s="2">
        <f t="shared" si="5"/>
        <v>0</v>
      </c>
      <c r="AA111" s="2">
        <f t="shared" si="6"/>
        <v>0</v>
      </c>
    </row>
    <row r="112" spans="1:27" ht="15" customHeight="1" x14ac:dyDescent="0.25">
      <c r="A112" s="2" t="s">
        <v>185</v>
      </c>
      <c r="B112" s="2" t="s">
        <v>186</v>
      </c>
      <c r="C112" s="2">
        <v>2016</v>
      </c>
      <c r="D112" s="2" t="s">
        <v>800</v>
      </c>
      <c r="E112" s="2" t="s">
        <v>680</v>
      </c>
      <c r="F112" s="2" t="s">
        <v>723</v>
      </c>
      <c r="G112" s="2">
        <v>2.29</v>
      </c>
      <c r="H112" s="2">
        <v>336.39</v>
      </c>
      <c r="I112" s="2">
        <v>0.42099999999999999</v>
      </c>
      <c r="J112" s="2">
        <v>0.40799999999999997</v>
      </c>
      <c r="K112" s="2" t="s">
        <v>680</v>
      </c>
      <c r="L112" s="2" t="s">
        <v>680</v>
      </c>
      <c r="M112" s="2" t="s">
        <v>680</v>
      </c>
      <c r="N112" s="2" t="s">
        <v>680</v>
      </c>
      <c r="O112" s="2" t="s">
        <v>680</v>
      </c>
      <c r="P112" s="2" t="s">
        <v>680</v>
      </c>
      <c r="Q112" s="2" t="s">
        <v>680</v>
      </c>
      <c r="R112" s="2" t="s">
        <v>680</v>
      </c>
      <c r="S112" s="2" t="s">
        <v>680</v>
      </c>
      <c r="T112" s="2" t="s">
        <v>680</v>
      </c>
      <c r="W112" s="2" t="str">
        <f t="shared" si="7"/>
        <v>Nej</v>
      </c>
      <c r="Y112" s="2" t="str">
        <f t="shared" si="4"/>
        <v>Nej</v>
      </c>
      <c r="Z112" s="2">
        <f t="shared" si="5"/>
        <v>0</v>
      </c>
      <c r="AA112" s="2">
        <f t="shared" si="6"/>
        <v>0</v>
      </c>
    </row>
    <row r="113" spans="1:27" ht="15" customHeight="1" x14ac:dyDescent="0.25">
      <c r="A113" s="2" t="s">
        <v>185</v>
      </c>
      <c r="B113" s="2" t="s">
        <v>188</v>
      </c>
      <c r="C113" s="2">
        <v>2016</v>
      </c>
      <c r="D113" s="2" t="s">
        <v>800</v>
      </c>
      <c r="E113" s="2" t="s">
        <v>680</v>
      </c>
      <c r="F113" s="2" t="s">
        <v>681</v>
      </c>
      <c r="G113" s="2">
        <v>2.29</v>
      </c>
      <c r="H113" s="2">
        <v>336.39</v>
      </c>
      <c r="I113" s="2">
        <v>0.42099999999999999</v>
      </c>
      <c r="J113" s="2">
        <v>0.40799999999999997</v>
      </c>
      <c r="K113" s="2" t="s">
        <v>680</v>
      </c>
      <c r="L113" s="2" t="s">
        <v>680</v>
      </c>
      <c r="M113" s="2" t="s">
        <v>680</v>
      </c>
      <c r="N113" s="2" t="s">
        <v>680</v>
      </c>
      <c r="O113" s="2" t="s">
        <v>680</v>
      </c>
      <c r="P113" s="2" t="s">
        <v>680</v>
      </c>
      <c r="Q113" s="2" t="s">
        <v>680</v>
      </c>
      <c r="R113" s="2" t="s">
        <v>680</v>
      </c>
      <c r="S113" s="2" t="s">
        <v>680</v>
      </c>
      <c r="T113" s="2" t="s">
        <v>680</v>
      </c>
      <c r="W113" s="2" t="str">
        <f t="shared" si="7"/>
        <v>Nej</v>
      </c>
      <c r="Y113" s="2" t="str">
        <f t="shared" si="4"/>
        <v>Nej</v>
      </c>
      <c r="Z113" s="2">
        <f t="shared" si="5"/>
        <v>0</v>
      </c>
      <c r="AA113" s="2">
        <f t="shared" si="6"/>
        <v>0</v>
      </c>
    </row>
    <row r="114" spans="1:27" ht="15" customHeight="1" x14ac:dyDescent="0.25">
      <c r="A114" s="2" t="s">
        <v>185</v>
      </c>
      <c r="B114" s="2" t="s">
        <v>189</v>
      </c>
      <c r="C114" s="2">
        <v>2016</v>
      </c>
      <c r="D114" s="2" t="s">
        <v>680</v>
      </c>
      <c r="E114" s="2" t="s">
        <v>680</v>
      </c>
      <c r="F114" s="2" t="s">
        <v>681</v>
      </c>
      <c r="G114" s="2">
        <v>2.29</v>
      </c>
      <c r="H114" s="2">
        <v>336.39</v>
      </c>
      <c r="I114" s="2">
        <v>0.42099999999999999</v>
      </c>
      <c r="J114" s="2">
        <v>0.40799999999999997</v>
      </c>
      <c r="K114" s="2" t="s">
        <v>680</v>
      </c>
      <c r="L114" s="2" t="s">
        <v>680</v>
      </c>
      <c r="M114" s="2" t="s">
        <v>680</v>
      </c>
      <c r="N114" s="2" t="s">
        <v>680</v>
      </c>
      <c r="O114" s="2" t="s">
        <v>680</v>
      </c>
      <c r="P114" s="2" t="s">
        <v>680</v>
      </c>
      <c r="Q114" s="2" t="s">
        <v>680</v>
      </c>
      <c r="R114" s="2" t="s">
        <v>680</v>
      </c>
      <c r="S114" s="2" t="s">
        <v>680</v>
      </c>
      <c r="T114" s="2" t="s">
        <v>680</v>
      </c>
      <c r="W114" s="2" t="str">
        <f t="shared" si="7"/>
        <v>Nej</v>
      </c>
      <c r="Y114" s="2" t="str">
        <f t="shared" si="4"/>
        <v>Nej</v>
      </c>
      <c r="Z114" s="2">
        <f t="shared" si="5"/>
        <v>0</v>
      </c>
      <c r="AA114" s="2">
        <f t="shared" si="6"/>
        <v>0</v>
      </c>
    </row>
    <row r="115" spans="1:27" ht="15" customHeight="1" x14ac:dyDescent="0.25">
      <c r="A115" s="2" t="s">
        <v>185</v>
      </c>
      <c r="B115" s="2" t="s">
        <v>190</v>
      </c>
      <c r="C115" s="2">
        <v>2016</v>
      </c>
      <c r="D115" s="2" t="s">
        <v>680</v>
      </c>
      <c r="E115" s="2" t="s">
        <v>680</v>
      </c>
      <c r="F115" s="2" t="s">
        <v>681</v>
      </c>
      <c r="G115" s="2">
        <v>2.29</v>
      </c>
      <c r="H115" s="2">
        <v>336.39</v>
      </c>
      <c r="I115" s="2">
        <v>0.42099999999999999</v>
      </c>
      <c r="J115" s="2">
        <v>0.40799999999999997</v>
      </c>
      <c r="K115" s="2" t="s">
        <v>680</v>
      </c>
      <c r="L115" s="2" t="s">
        <v>680</v>
      </c>
      <c r="M115" s="2" t="s">
        <v>680</v>
      </c>
      <c r="N115" s="2" t="s">
        <v>680</v>
      </c>
      <c r="O115" s="2" t="s">
        <v>680</v>
      </c>
      <c r="P115" s="2" t="s">
        <v>680</v>
      </c>
      <c r="Q115" s="2" t="s">
        <v>680</v>
      </c>
      <c r="R115" s="2" t="s">
        <v>680</v>
      </c>
      <c r="S115" s="2" t="s">
        <v>680</v>
      </c>
      <c r="T115" s="2" t="s">
        <v>680</v>
      </c>
      <c r="W115" s="2" t="str">
        <f t="shared" si="7"/>
        <v>Nej</v>
      </c>
      <c r="Y115" s="2" t="str">
        <f t="shared" si="4"/>
        <v>Nej</v>
      </c>
      <c r="Z115" s="2">
        <f t="shared" si="5"/>
        <v>0</v>
      </c>
      <c r="AA115" s="2">
        <f t="shared" si="6"/>
        <v>0</v>
      </c>
    </row>
    <row r="116" spans="1:27" ht="15" customHeight="1" x14ac:dyDescent="0.25">
      <c r="A116" s="2" t="s">
        <v>185</v>
      </c>
      <c r="B116" s="2" t="s">
        <v>191</v>
      </c>
      <c r="C116" s="2">
        <v>2016</v>
      </c>
      <c r="D116" s="2">
        <v>0</v>
      </c>
      <c r="E116" s="2" t="s">
        <v>680</v>
      </c>
      <c r="F116" s="2" t="s">
        <v>681</v>
      </c>
      <c r="G116" s="2">
        <v>2.29</v>
      </c>
      <c r="H116" s="2">
        <v>336.39</v>
      </c>
      <c r="I116" s="2">
        <v>0.42099999999999999</v>
      </c>
      <c r="J116" s="2">
        <v>0.40799999999999997</v>
      </c>
      <c r="K116" s="2" t="s">
        <v>680</v>
      </c>
      <c r="L116" s="2" t="s">
        <v>680</v>
      </c>
      <c r="M116" s="2" t="s">
        <v>680</v>
      </c>
      <c r="N116" s="2" t="s">
        <v>680</v>
      </c>
      <c r="O116" s="2" t="s">
        <v>680</v>
      </c>
      <c r="P116" s="2" t="s">
        <v>680</v>
      </c>
      <c r="Q116" s="2" t="s">
        <v>680</v>
      </c>
      <c r="R116" s="2" t="s">
        <v>680</v>
      </c>
      <c r="S116" s="2" t="s">
        <v>680</v>
      </c>
      <c r="T116" s="2" t="s">
        <v>680</v>
      </c>
      <c r="W116" s="2" t="str">
        <f t="shared" si="7"/>
        <v>Nej</v>
      </c>
      <c r="Y116" s="2" t="str">
        <f t="shared" si="4"/>
        <v>Nej</v>
      </c>
      <c r="Z116" s="2">
        <f t="shared" si="5"/>
        <v>0</v>
      </c>
      <c r="AA116" s="2">
        <f t="shared" si="6"/>
        <v>0</v>
      </c>
    </row>
    <row r="117" spans="1:27" ht="15" customHeight="1" x14ac:dyDescent="0.25">
      <c r="A117" s="2" t="s">
        <v>185</v>
      </c>
      <c r="B117" s="2" t="s">
        <v>192</v>
      </c>
      <c r="C117" s="2">
        <v>2016</v>
      </c>
      <c r="D117" s="2" t="s">
        <v>680</v>
      </c>
      <c r="E117" s="2" t="s">
        <v>680</v>
      </c>
      <c r="F117" s="2" t="s">
        <v>681</v>
      </c>
      <c r="G117" s="2">
        <v>2.29</v>
      </c>
      <c r="H117" s="2">
        <v>336.39</v>
      </c>
      <c r="I117" s="2">
        <v>0.42099999999999999</v>
      </c>
      <c r="J117" s="2">
        <v>0.40799999999999997</v>
      </c>
      <c r="K117" s="2" t="s">
        <v>680</v>
      </c>
      <c r="L117" s="2" t="s">
        <v>680</v>
      </c>
      <c r="M117" s="2" t="s">
        <v>680</v>
      </c>
      <c r="N117" s="2" t="s">
        <v>680</v>
      </c>
      <c r="O117" s="2" t="s">
        <v>680</v>
      </c>
      <c r="P117" s="2" t="s">
        <v>680</v>
      </c>
      <c r="Q117" s="2" t="s">
        <v>680</v>
      </c>
      <c r="R117" s="2" t="s">
        <v>680</v>
      </c>
      <c r="S117" s="2" t="s">
        <v>680</v>
      </c>
      <c r="T117" s="2" t="s">
        <v>680</v>
      </c>
      <c r="W117" s="2" t="str">
        <f t="shared" si="7"/>
        <v>Nej</v>
      </c>
      <c r="Y117" s="2" t="str">
        <f t="shared" si="4"/>
        <v>Nej</v>
      </c>
      <c r="Z117" s="2">
        <f t="shared" si="5"/>
        <v>0</v>
      </c>
      <c r="AA117" s="2">
        <f t="shared" si="6"/>
        <v>0</v>
      </c>
    </row>
    <row r="118" spans="1:27" ht="15" customHeight="1" x14ac:dyDescent="0.25">
      <c r="A118" s="2" t="s">
        <v>185</v>
      </c>
      <c r="B118" s="2" t="s">
        <v>193</v>
      </c>
      <c r="C118" s="2">
        <v>2016</v>
      </c>
      <c r="D118" s="2" t="s">
        <v>680</v>
      </c>
      <c r="E118" s="2" t="s">
        <v>680</v>
      </c>
      <c r="F118" s="2" t="s">
        <v>681</v>
      </c>
      <c r="G118" s="2">
        <v>2.29</v>
      </c>
      <c r="H118" s="2">
        <v>336.39</v>
      </c>
      <c r="I118" s="2">
        <v>0.42099999999999999</v>
      </c>
      <c r="J118" s="2">
        <v>0.40799999999999997</v>
      </c>
      <c r="K118" s="2" t="s">
        <v>680</v>
      </c>
      <c r="L118" s="2" t="s">
        <v>680</v>
      </c>
      <c r="M118" s="2" t="s">
        <v>680</v>
      </c>
      <c r="N118" s="2" t="s">
        <v>680</v>
      </c>
      <c r="O118" s="2" t="s">
        <v>680</v>
      </c>
      <c r="P118" s="2" t="s">
        <v>680</v>
      </c>
      <c r="Q118" s="2" t="s">
        <v>680</v>
      </c>
      <c r="R118" s="2" t="s">
        <v>680</v>
      </c>
      <c r="S118" s="2" t="s">
        <v>680</v>
      </c>
      <c r="T118" s="2" t="s">
        <v>680</v>
      </c>
      <c r="W118" s="2" t="str">
        <f t="shared" si="7"/>
        <v>Nej</v>
      </c>
      <c r="Y118" s="2" t="str">
        <f t="shared" si="4"/>
        <v>Nej</v>
      </c>
      <c r="Z118" s="2">
        <f t="shared" si="5"/>
        <v>0</v>
      </c>
      <c r="AA118" s="2">
        <f t="shared" si="6"/>
        <v>0</v>
      </c>
    </row>
    <row r="119" spans="1:27" ht="15" customHeight="1" x14ac:dyDescent="0.25">
      <c r="A119" s="2" t="s">
        <v>194</v>
      </c>
      <c r="B119" s="2" t="s">
        <v>195</v>
      </c>
      <c r="C119" s="2">
        <v>2016</v>
      </c>
      <c r="D119" s="2" t="s">
        <v>680</v>
      </c>
      <c r="E119" s="2" t="s">
        <v>680</v>
      </c>
      <c r="F119" s="2" t="s">
        <v>801</v>
      </c>
      <c r="G119" s="2">
        <v>1.17</v>
      </c>
      <c r="H119" s="2">
        <v>0</v>
      </c>
      <c r="I119" s="2">
        <v>0</v>
      </c>
      <c r="J119" s="2">
        <v>0</v>
      </c>
      <c r="K119" s="2" t="s">
        <v>680</v>
      </c>
      <c r="L119" s="2" t="s">
        <v>680</v>
      </c>
      <c r="M119" s="2" t="s">
        <v>680</v>
      </c>
      <c r="N119" s="2" t="s">
        <v>680</v>
      </c>
      <c r="O119" s="2" t="s">
        <v>680</v>
      </c>
      <c r="P119" s="2" t="s">
        <v>680</v>
      </c>
      <c r="Q119" s="2" t="s">
        <v>680</v>
      </c>
      <c r="R119" s="2" t="s">
        <v>680</v>
      </c>
      <c r="S119" s="2" t="s">
        <v>680</v>
      </c>
      <c r="T119" s="2" t="s">
        <v>680</v>
      </c>
      <c r="W119" s="2" t="str">
        <f t="shared" si="7"/>
        <v>Ja</v>
      </c>
      <c r="Y119" s="2" t="str">
        <f t="shared" si="4"/>
        <v>Nej</v>
      </c>
      <c r="Z119" s="2">
        <f t="shared" si="5"/>
        <v>0</v>
      </c>
      <c r="AA119" s="2">
        <f t="shared" si="6"/>
        <v>0</v>
      </c>
    </row>
    <row r="120" spans="1:27" ht="15" customHeight="1" x14ac:dyDescent="0.25">
      <c r="A120" s="2" t="s">
        <v>194</v>
      </c>
      <c r="B120" s="2" t="s">
        <v>196</v>
      </c>
      <c r="C120" s="2">
        <v>2016</v>
      </c>
      <c r="D120" s="2" t="s">
        <v>680</v>
      </c>
      <c r="E120" s="2" t="s">
        <v>680</v>
      </c>
      <c r="F120" s="2" t="s">
        <v>681</v>
      </c>
      <c r="G120" s="2">
        <v>2.29</v>
      </c>
      <c r="H120" s="2">
        <v>336.39</v>
      </c>
      <c r="I120" s="2">
        <v>0.42099999999999999</v>
      </c>
      <c r="J120" s="2">
        <v>0.40799999999999997</v>
      </c>
      <c r="K120" s="2" t="s">
        <v>680</v>
      </c>
      <c r="L120" s="2" t="s">
        <v>680</v>
      </c>
      <c r="M120" s="2" t="s">
        <v>680</v>
      </c>
      <c r="N120" s="2" t="s">
        <v>680</v>
      </c>
      <c r="O120" s="2" t="s">
        <v>680</v>
      </c>
      <c r="P120" s="2" t="s">
        <v>680</v>
      </c>
      <c r="Q120" s="2" t="s">
        <v>680</v>
      </c>
      <c r="R120" s="2" t="s">
        <v>680</v>
      </c>
      <c r="S120" s="2" t="s">
        <v>680</v>
      </c>
      <c r="T120" s="2" t="s">
        <v>680</v>
      </c>
      <c r="W120" s="2" t="str">
        <f t="shared" si="7"/>
        <v>Nej</v>
      </c>
      <c r="Y120" s="2" t="str">
        <f t="shared" si="4"/>
        <v>Nej</v>
      </c>
      <c r="Z120" s="2">
        <f t="shared" si="5"/>
        <v>0</v>
      </c>
      <c r="AA120" s="2">
        <f t="shared" si="6"/>
        <v>0</v>
      </c>
    </row>
    <row r="121" spans="1:27" ht="15" customHeight="1" x14ac:dyDescent="0.25">
      <c r="A121" s="2" t="s">
        <v>194</v>
      </c>
      <c r="B121" s="2" t="s">
        <v>197</v>
      </c>
      <c r="C121" s="2">
        <v>2016</v>
      </c>
      <c r="D121" s="2">
        <v>0.01</v>
      </c>
      <c r="E121" s="2" t="s">
        <v>680</v>
      </c>
      <c r="F121" s="2" t="s">
        <v>801</v>
      </c>
      <c r="G121" s="2">
        <v>1.2</v>
      </c>
      <c r="H121" s="2">
        <v>0</v>
      </c>
      <c r="I121" s="2">
        <v>0</v>
      </c>
      <c r="J121" s="2">
        <v>0</v>
      </c>
      <c r="K121" s="2" t="s">
        <v>680</v>
      </c>
      <c r="L121" s="2" t="s">
        <v>680</v>
      </c>
      <c r="M121" s="2" t="s">
        <v>680</v>
      </c>
      <c r="N121" s="2" t="s">
        <v>680</v>
      </c>
      <c r="O121" s="2" t="s">
        <v>680</v>
      </c>
      <c r="P121" s="2" t="s">
        <v>680</v>
      </c>
      <c r="Q121" s="2" t="s">
        <v>680</v>
      </c>
      <c r="R121" s="2" t="s">
        <v>680</v>
      </c>
      <c r="S121" s="2" t="s">
        <v>680</v>
      </c>
      <c r="T121" s="2" t="s">
        <v>680</v>
      </c>
      <c r="W121" s="2" t="str">
        <f t="shared" si="7"/>
        <v>Ja</v>
      </c>
      <c r="Y121" s="2" t="str">
        <f t="shared" si="4"/>
        <v>Nej</v>
      </c>
      <c r="Z121" s="2">
        <f t="shared" si="5"/>
        <v>0</v>
      </c>
      <c r="AA121" s="2">
        <f t="shared" si="6"/>
        <v>0</v>
      </c>
    </row>
    <row r="122" spans="1:27" ht="15" customHeight="1" x14ac:dyDescent="0.25">
      <c r="A122" s="2" t="s">
        <v>198</v>
      </c>
      <c r="B122" s="2" t="s">
        <v>199</v>
      </c>
      <c r="C122" s="2">
        <v>2016</v>
      </c>
      <c r="D122" s="2" t="s">
        <v>680</v>
      </c>
      <c r="E122" s="2" t="s">
        <v>680</v>
      </c>
      <c r="F122" s="2" t="s">
        <v>681</v>
      </c>
      <c r="G122" s="2">
        <v>2.29</v>
      </c>
      <c r="H122" s="2">
        <v>336.39</v>
      </c>
      <c r="I122" s="2">
        <v>0.42099999999999999</v>
      </c>
      <c r="J122" s="2">
        <v>0.40799999999999997</v>
      </c>
      <c r="K122" s="2" t="s">
        <v>680</v>
      </c>
      <c r="L122" s="2" t="s">
        <v>680</v>
      </c>
      <c r="M122" s="2" t="s">
        <v>680</v>
      </c>
      <c r="N122" s="2" t="s">
        <v>680</v>
      </c>
      <c r="O122" s="2" t="s">
        <v>680</v>
      </c>
      <c r="P122" s="2" t="s">
        <v>680</v>
      </c>
      <c r="Q122" s="2" t="s">
        <v>680</v>
      </c>
      <c r="R122" s="2" t="s">
        <v>680</v>
      </c>
      <c r="S122" s="2" t="s">
        <v>680</v>
      </c>
      <c r="T122" s="2" t="s">
        <v>680</v>
      </c>
      <c r="W122" s="2" t="str">
        <f t="shared" si="7"/>
        <v>Nej</v>
      </c>
      <c r="Y122" s="2" t="str">
        <f t="shared" si="4"/>
        <v>Nej</v>
      </c>
      <c r="Z122" s="2">
        <f t="shared" si="5"/>
        <v>0</v>
      </c>
      <c r="AA122" s="2">
        <f t="shared" si="6"/>
        <v>0</v>
      </c>
    </row>
    <row r="123" spans="1:27" ht="15" customHeight="1" x14ac:dyDescent="0.25">
      <c r="A123" s="2" t="s">
        <v>198</v>
      </c>
      <c r="B123" s="2" t="s">
        <v>200</v>
      </c>
      <c r="C123" s="2">
        <v>2016</v>
      </c>
      <c r="D123" s="2" t="s">
        <v>680</v>
      </c>
      <c r="E123" s="2" t="s">
        <v>680</v>
      </c>
      <c r="F123" s="2" t="s">
        <v>681</v>
      </c>
      <c r="G123" s="2">
        <v>2.29</v>
      </c>
      <c r="H123" s="2">
        <v>336.39</v>
      </c>
      <c r="I123" s="2">
        <v>0.42099999999999999</v>
      </c>
      <c r="J123" s="2">
        <v>0.40799999999999997</v>
      </c>
      <c r="K123" s="2" t="s">
        <v>680</v>
      </c>
      <c r="L123" s="2" t="s">
        <v>680</v>
      </c>
      <c r="M123" s="2" t="s">
        <v>680</v>
      </c>
      <c r="N123" s="2" t="s">
        <v>680</v>
      </c>
      <c r="O123" s="2" t="s">
        <v>680</v>
      </c>
      <c r="P123" s="2" t="s">
        <v>680</v>
      </c>
      <c r="Q123" s="2" t="s">
        <v>680</v>
      </c>
      <c r="R123" s="2" t="s">
        <v>680</v>
      </c>
      <c r="S123" s="2" t="s">
        <v>680</v>
      </c>
      <c r="T123" s="2" t="s">
        <v>680</v>
      </c>
      <c r="W123" s="2" t="str">
        <f t="shared" si="7"/>
        <v>Nej</v>
      </c>
      <c r="Y123" s="2" t="str">
        <f t="shared" si="4"/>
        <v>Nej</v>
      </c>
      <c r="Z123" s="2">
        <f t="shared" si="5"/>
        <v>0</v>
      </c>
      <c r="AA123" s="2">
        <f t="shared" si="6"/>
        <v>0</v>
      </c>
    </row>
    <row r="124" spans="1:27" ht="15" customHeight="1" x14ac:dyDescent="0.25">
      <c r="A124" s="2" t="s">
        <v>198</v>
      </c>
      <c r="B124" s="2" t="s">
        <v>201</v>
      </c>
      <c r="C124" s="2">
        <v>2016</v>
      </c>
      <c r="D124" s="2" t="s">
        <v>680</v>
      </c>
      <c r="E124" s="2" t="s">
        <v>680</v>
      </c>
      <c r="F124" s="2" t="s">
        <v>681</v>
      </c>
      <c r="G124" s="2">
        <v>2.29</v>
      </c>
      <c r="H124" s="2">
        <v>336.39</v>
      </c>
      <c r="I124" s="2">
        <v>0.42099999999999999</v>
      </c>
      <c r="J124" s="2">
        <v>0.40799999999999997</v>
      </c>
      <c r="K124" s="2" t="s">
        <v>680</v>
      </c>
      <c r="L124" s="2" t="s">
        <v>680</v>
      </c>
      <c r="M124" s="2" t="s">
        <v>680</v>
      </c>
      <c r="N124" s="2" t="s">
        <v>680</v>
      </c>
      <c r="O124" s="2" t="s">
        <v>680</v>
      </c>
      <c r="P124" s="2" t="s">
        <v>680</v>
      </c>
      <c r="Q124" s="2" t="s">
        <v>680</v>
      </c>
      <c r="R124" s="2" t="s">
        <v>680</v>
      </c>
      <c r="S124" s="2" t="s">
        <v>680</v>
      </c>
      <c r="T124" s="2" t="s">
        <v>680</v>
      </c>
      <c r="W124" s="2" t="str">
        <f t="shared" si="7"/>
        <v>Nej</v>
      </c>
      <c r="Y124" s="2" t="str">
        <f t="shared" si="4"/>
        <v>Nej</v>
      </c>
      <c r="Z124" s="2">
        <f t="shared" si="5"/>
        <v>0</v>
      </c>
      <c r="AA124" s="2">
        <f t="shared" si="6"/>
        <v>0</v>
      </c>
    </row>
    <row r="125" spans="1:27" ht="15" customHeight="1" x14ac:dyDescent="0.25">
      <c r="A125" s="2" t="s">
        <v>198</v>
      </c>
      <c r="B125" s="2" t="s">
        <v>202</v>
      </c>
      <c r="C125" s="2">
        <v>2016</v>
      </c>
      <c r="D125" s="2" t="s">
        <v>680</v>
      </c>
      <c r="E125" s="2" t="s">
        <v>680</v>
      </c>
      <c r="F125" s="2" t="s">
        <v>681</v>
      </c>
      <c r="G125" s="2">
        <v>2.29</v>
      </c>
      <c r="H125" s="2">
        <v>336.39</v>
      </c>
      <c r="I125" s="2">
        <v>0.42099999999999999</v>
      </c>
      <c r="J125" s="2">
        <v>0.40799999999999997</v>
      </c>
      <c r="K125" s="2" t="s">
        <v>680</v>
      </c>
      <c r="L125" s="2" t="s">
        <v>680</v>
      </c>
      <c r="M125" s="2" t="s">
        <v>680</v>
      </c>
      <c r="N125" s="2" t="s">
        <v>680</v>
      </c>
      <c r="O125" s="2" t="s">
        <v>680</v>
      </c>
      <c r="P125" s="2" t="s">
        <v>680</v>
      </c>
      <c r="Q125" s="2" t="s">
        <v>680</v>
      </c>
      <c r="R125" s="2" t="s">
        <v>680</v>
      </c>
      <c r="S125" s="2" t="s">
        <v>680</v>
      </c>
      <c r="T125" s="2" t="s">
        <v>680</v>
      </c>
      <c r="W125" s="2" t="str">
        <f t="shared" si="7"/>
        <v>Nej</v>
      </c>
      <c r="Y125" s="2" t="str">
        <f t="shared" si="4"/>
        <v>Nej</v>
      </c>
      <c r="Z125" s="2">
        <f t="shared" si="5"/>
        <v>0</v>
      </c>
      <c r="AA125" s="2">
        <f t="shared" si="6"/>
        <v>0</v>
      </c>
    </row>
    <row r="126" spans="1:27" ht="15" customHeight="1" x14ac:dyDescent="0.25">
      <c r="A126" s="2" t="s">
        <v>203</v>
      </c>
      <c r="B126" s="2" t="s">
        <v>204</v>
      </c>
      <c r="C126" s="2">
        <v>2016</v>
      </c>
      <c r="D126" s="2">
        <v>1.1000000000000001</v>
      </c>
      <c r="E126" s="2">
        <v>0.63</v>
      </c>
      <c r="F126" s="2" t="s">
        <v>689</v>
      </c>
      <c r="G126" s="2">
        <v>2.5099999999999998</v>
      </c>
      <c r="H126" s="2">
        <v>147</v>
      </c>
      <c r="I126" s="2">
        <v>0.39</v>
      </c>
      <c r="J126" s="2">
        <v>0</v>
      </c>
      <c r="K126" s="2" t="s">
        <v>680</v>
      </c>
      <c r="L126" s="2" t="s">
        <v>680</v>
      </c>
      <c r="M126" s="2" t="s">
        <v>680</v>
      </c>
      <c r="N126" s="2" t="s">
        <v>680</v>
      </c>
      <c r="O126" s="2" t="s">
        <v>680</v>
      </c>
      <c r="P126" s="2" t="s">
        <v>680</v>
      </c>
      <c r="Q126" s="2" t="s">
        <v>680</v>
      </c>
      <c r="R126" s="2" t="s">
        <v>680</v>
      </c>
      <c r="S126" s="2" t="s">
        <v>680</v>
      </c>
      <c r="T126" s="2" t="s">
        <v>680</v>
      </c>
      <c r="W126" s="2" t="str">
        <f t="shared" si="7"/>
        <v>Ja</v>
      </c>
      <c r="Y126" s="2" t="str">
        <f t="shared" si="4"/>
        <v>Nej</v>
      </c>
      <c r="Z126" s="2">
        <f t="shared" si="5"/>
        <v>0</v>
      </c>
      <c r="AA126" s="2">
        <f t="shared" si="6"/>
        <v>0</v>
      </c>
    </row>
    <row r="127" spans="1:27" ht="15" customHeight="1" x14ac:dyDescent="0.25">
      <c r="A127" s="2" t="s">
        <v>205</v>
      </c>
      <c r="B127" s="2" t="s">
        <v>206</v>
      </c>
      <c r="C127" s="2">
        <v>2016</v>
      </c>
      <c r="D127" s="2">
        <v>1.1419999999999999</v>
      </c>
      <c r="E127" s="2">
        <v>16.771999999999998</v>
      </c>
      <c r="F127" s="2" t="s">
        <v>802</v>
      </c>
      <c r="G127" s="2">
        <v>0.2</v>
      </c>
      <c r="H127" s="2">
        <v>0</v>
      </c>
      <c r="I127" s="2">
        <v>0</v>
      </c>
      <c r="J127" s="2">
        <v>0</v>
      </c>
      <c r="K127" s="2" t="s">
        <v>680</v>
      </c>
      <c r="L127" s="2" t="s">
        <v>680</v>
      </c>
      <c r="M127" s="2" t="s">
        <v>680</v>
      </c>
      <c r="N127" s="2" t="s">
        <v>680</v>
      </c>
      <c r="O127" s="2" t="s">
        <v>680</v>
      </c>
      <c r="P127" s="2" t="s">
        <v>680</v>
      </c>
      <c r="Q127" s="2" t="s">
        <v>680</v>
      </c>
      <c r="R127" s="2" t="s">
        <v>680</v>
      </c>
      <c r="S127" s="2" t="s">
        <v>680</v>
      </c>
      <c r="T127" s="2" t="s">
        <v>680</v>
      </c>
      <c r="W127" s="2" t="str">
        <f t="shared" si="7"/>
        <v>Ja</v>
      </c>
      <c r="Y127" s="2" t="str">
        <f t="shared" si="4"/>
        <v>Nej</v>
      </c>
      <c r="Z127" s="2">
        <f t="shared" si="5"/>
        <v>0</v>
      </c>
      <c r="AA127" s="2">
        <f t="shared" si="6"/>
        <v>0</v>
      </c>
    </row>
    <row r="128" spans="1:27" ht="15" customHeight="1" x14ac:dyDescent="0.25">
      <c r="A128" s="2" t="s">
        <v>207</v>
      </c>
      <c r="B128" s="2" t="s">
        <v>208</v>
      </c>
      <c r="C128" s="2">
        <v>2016</v>
      </c>
      <c r="D128" s="2" t="s">
        <v>680</v>
      </c>
      <c r="E128" s="2" t="s">
        <v>680</v>
      </c>
      <c r="F128" s="2" t="s">
        <v>681</v>
      </c>
      <c r="G128" s="2">
        <v>1.1322000000000001</v>
      </c>
      <c r="H128" s="2">
        <v>4.8209</v>
      </c>
      <c r="I128" s="2">
        <v>0</v>
      </c>
      <c r="J128" s="2">
        <v>0</v>
      </c>
      <c r="K128" s="2" t="s">
        <v>680</v>
      </c>
      <c r="L128" s="2" t="s">
        <v>680</v>
      </c>
      <c r="M128" s="2" t="s">
        <v>680</v>
      </c>
      <c r="N128" s="2" t="s">
        <v>680</v>
      </c>
      <c r="O128" s="2" t="s">
        <v>680</v>
      </c>
      <c r="P128" s="2" t="s">
        <v>680</v>
      </c>
      <c r="Q128" s="2" t="s">
        <v>680</v>
      </c>
      <c r="R128" s="2" t="s">
        <v>680</v>
      </c>
      <c r="S128" s="2" t="s">
        <v>680</v>
      </c>
      <c r="T128" s="2" t="s">
        <v>680</v>
      </c>
      <c r="W128" s="2" t="str">
        <f t="shared" si="7"/>
        <v>Ja</v>
      </c>
      <c r="Y128" s="2" t="str">
        <f t="shared" si="4"/>
        <v>Nej</v>
      </c>
      <c r="Z128" s="2">
        <f t="shared" si="5"/>
        <v>0</v>
      </c>
      <c r="AA128" s="2">
        <f t="shared" si="6"/>
        <v>0</v>
      </c>
    </row>
    <row r="129" spans="1:27" ht="15" customHeight="1" x14ac:dyDescent="0.25">
      <c r="A129" s="2" t="s">
        <v>207</v>
      </c>
      <c r="B129" s="2" t="s">
        <v>209</v>
      </c>
      <c r="C129" s="2">
        <v>2016</v>
      </c>
      <c r="D129" s="2">
        <v>58.783000000000001</v>
      </c>
      <c r="E129" s="2">
        <v>14.563000000000001</v>
      </c>
      <c r="F129" s="2" t="s">
        <v>803</v>
      </c>
      <c r="G129" s="2">
        <v>1.1322000000000001</v>
      </c>
      <c r="H129" s="2">
        <v>4.8209</v>
      </c>
      <c r="I129" s="2">
        <v>0</v>
      </c>
      <c r="J129" s="2">
        <v>0</v>
      </c>
      <c r="K129" s="2">
        <v>75.540000000000006</v>
      </c>
      <c r="L129" s="2">
        <v>0.02</v>
      </c>
      <c r="M129" s="2">
        <v>5.13</v>
      </c>
      <c r="N129" s="2">
        <v>3.97</v>
      </c>
      <c r="O129" s="2">
        <v>0</v>
      </c>
      <c r="P129" s="2">
        <v>122.45399999999999</v>
      </c>
      <c r="Q129" s="2">
        <v>0.122</v>
      </c>
      <c r="R129" s="2">
        <v>32.96</v>
      </c>
      <c r="S129" s="2">
        <v>4.1150000000000002</v>
      </c>
      <c r="T129" s="2">
        <v>6.4</v>
      </c>
      <c r="W129" s="2" t="str">
        <f t="shared" si="7"/>
        <v>Ja</v>
      </c>
      <c r="Y129" s="2" t="str">
        <f t="shared" si="4"/>
        <v>Ja</v>
      </c>
      <c r="Z129" s="2">
        <f t="shared" si="5"/>
        <v>75.540000000000006</v>
      </c>
      <c r="AA129" s="2">
        <f t="shared" si="6"/>
        <v>0</v>
      </c>
    </row>
    <row r="130" spans="1:27" ht="15" customHeight="1" x14ac:dyDescent="0.25">
      <c r="A130" s="2" t="s">
        <v>207</v>
      </c>
      <c r="B130" s="2" t="s">
        <v>210</v>
      </c>
      <c r="C130" s="2">
        <v>2016</v>
      </c>
      <c r="D130" s="2">
        <v>2.3079999999999998</v>
      </c>
      <c r="E130" s="2">
        <v>6.59</v>
      </c>
      <c r="F130" s="2" t="s">
        <v>793</v>
      </c>
      <c r="G130" s="2">
        <v>1.1000000000000001</v>
      </c>
      <c r="H130" s="2">
        <v>5</v>
      </c>
      <c r="I130" s="2">
        <v>0</v>
      </c>
      <c r="J130" s="2">
        <v>0</v>
      </c>
      <c r="K130" s="2" t="s">
        <v>680</v>
      </c>
      <c r="L130" s="2" t="s">
        <v>680</v>
      </c>
      <c r="M130" s="2" t="s">
        <v>680</v>
      </c>
      <c r="N130" s="2" t="s">
        <v>680</v>
      </c>
      <c r="O130" s="2" t="s">
        <v>680</v>
      </c>
      <c r="P130" s="2" t="s">
        <v>680</v>
      </c>
      <c r="Q130" s="2" t="s">
        <v>680</v>
      </c>
      <c r="R130" s="2" t="s">
        <v>680</v>
      </c>
      <c r="S130" s="2" t="s">
        <v>680</v>
      </c>
      <c r="T130" s="2" t="s">
        <v>680</v>
      </c>
      <c r="W130" s="2" t="str">
        <f t="shared" si="7"/>
        <v>Ja</v>
      </c>
      <c r="Y130" s="2" t="str">
        <f t="shared" ref="Y130:Y193" si="8">IF(ISERROR(1/K130),"Nej","Ja")</f>
        <v>Nej</v>
      </c>
      <c r="Z130" s="2">
        <f t="shared" ref="Z130:Z193" si="9">IF(Y130="nej",0,K130)</f>
        <v>0</v>
      </c>
      <c r="AA130" s="2">
        <f t="shared" ref="AA130:AA193" si="10">IF(Y130="nej",0,O130/100)</f>
        <v>0</v>
      </c>
    </row>
    <row r="131" spans="1:27" ht="15" customHeight="1" x14ac:dyDescent="0.25">
      <c r="A131" s="2" t="s">
        <v>207</v>
      </c>
      <c r="B131" s="2" t="s">
        <v>207</v>
      </c>
      <c r="C131" s="2">
        <v>2016</v>
      </c>
      <c r="D131" s="2" t="s">
        <v>680</v>
      </c>
      <c r="E131" s="2" t="s">
        <v>680</v>
      </c>
      <c r="F131" s="2" t="s">
        <v>681</v>
      </c>
      <c r="G131" s="2">
        <v>1.1322000000000001</v>
      </c>
      <c r="H131" s="2">
        <v>4.8209</v>
      </c>
      <c r="I131" s="2">
        <v>0</v>
      </c>
      <c r="J131" s="2">
        <v>0</v>
      </c>
      <c r="K131" s="2" t="s">
        <v>680</v>
      </c>
      <c r="L131" s="2" t="s">
        <v>680</v>
      </c>
      <c r="M131" s="2" t="s">
        <v>680</v>
      </c>
      <c r="N131" s="2" t="s">
        <v>680</v>
      </c>
      <c r="O131" s="2" t="s">
        <v>680</v>
      </c>
      <c r="P131" s="2" t="s">
        <v>680</v>
      </c>
      <c r="Q131" s="2" t="s">
        <v>680</v>
      </c>
      <c r="R131" s="2" t="s">
        <v>680</v>
      </c>
      <c r="S131" s="2" t="s">
        <v>680</v>
      </c>
      <c r="T131" s="2" t="s">
        <v>680</v>
      </c>
      <c r="W131" s="2" t="str">
        <f t="shared" ref="W131:W194" si="11">IF(OR(AND(G131&lt;&gt;$AD$3,G131&lt;&gt;"-"),AND(H131&lt;&gt;$AD$4,H131&lt;&gt;"-"),AND(I131&lt;&gt;$AD$5,I131&lt;&gt;"-"),AND(J131&lt;&gt;$AD$6,J131&lt;&gt;"-")),"Ja","Nej")</f>
        <v>Ja</v>
      </c>
      <c r="Y131" s="2" t="str">
        <f t="shared" si="8"/>
        <v>Nej</v>
      </c>
      <c r="Z131" s="2">
        <f t="shared" si="9"/>
        <v>0</v>
      </c>
      <c r="AA131" s="2">
        <f t="shared" si="10"/>
        <v>0</v>
      </c>
    </row>
    <row r="132" spans="1:27" ht="15" customHeight="1" x14ac:dyDescent="0.25">
      <c r="A132" s="2" t="s">
        <v>207</v>
      </c>
      <c r="B132" s="2" t="s">
        <v>211</v>
      </c>
      <c r="C132" s="2">
        <v>2016</v>
      </c>
      <c r="D132" s="2" t="s">
        <v>680</v>
      </c>
      <c r="E132" s="2" t="s">
        <v>680</v>
      </c>
      <c r="F132" s="2" t="s">
        <v>681</v>
      </c>
      <c r="G132" s="2">
        <v>1.1322000000000001</v>
      </c>
      <c r="H132" s="2">
        <v>4.8209</v>
      </c>
      <c r="I132" s="2">
        <v>0</v>
      </c>
      <c r="J132" s="2">
        <v>0</v>
      </c>
      <c r="K132" s="2" t="s">
        <v>680</v>
      </c>
      <c r="L132" s="2" t="s">
        <v>680</v>
      </c>
      <c r="M132" s="2" t="s">
        <v>680</v>
      </c>
      <c r="N132" s="2" t="s">
        <v>680</v>
      </c>
      <c r="O132" s="2" t="s">
        <v>680</v>
      </c>
      <c r="P132" s="2" t="s">
        <v>680</v>
      </c>
      <c r="Q132" s="2" t="s">
        <v>680</v>
      </c>
      <c r="R132" s="2" t="s">
        <v>680</v>
      </c>
      <c r="S132" s="2" t="s">
        <v>680</v>
      </c>
      <c r="T132" s="2" t="s">
        <v>680</v>
      </c>
      <c r="W132" s="2" t="str">
        <f t="shared" si="11"/>
        <v>Ja</v>
      </c>
      <c r="Y132" s="2" t="str">
        <f t="shared" si="8"/>
        <v>Nej</v>
      </c>
      <c r="Z132" s="2">
        <f t="shared" si="9"/>
        <v>0</v>
      </c>
      <c r="AA132" s="2">
        <f t="shared" si="10"/>
        <v>0</v>
      </c>
    </row>
    <row r="133" spans="1:27" ht="15" customHeight="1" x14ac:dyDescent="0.25">
      <c r="A133" s="2" t="s">
        <v>207</v>
      </c>
      <c r="B133" s="2" t="s">
        <v>212</v>
      </c>
      <c r="C133" s="2">
        <v>2016</v>
      </c>
      <c r="D133" s="2" t="s">
        <v>680</v>
      </c>
      <c r="E133" s="2" t="s">
        <v>680</v>
      </c>
      <c r="F133" s="2" t="s">
        <v>681</v>
      </c>
      <c r="G133" s="2">
        <v>2.29</v>
      </c>
      <c r="H133" s="2">
        <v>336.39</v>
      </c>
      <c r="I133" s="2">
        <v>0.42099999999999999</v>
      </c>
      <c r="J133" s="2">
        <v>0.40799999999999997</v>
      </c>
      <c r="K133" s="2" t="s">
        <v>680</v>
      </c>
      <c r="L133" s="2" t="s">
        <v>680</v>
      </c>
      <c r="M133" s="2" t="s">
        <v>680</v>
      </c>
      <c r="N133" s="2" t="s">
        <v>680</v>
      </c>
      <c r="O133" s="2" t="s">
        <v>680</v>
      </c>
      <c r="P133" s="2" t="s">
        <v>680</v>
      </c>
      <c r="Q133" s="2" t="s">
        <v>680</v>
      </c>
      <c r="R133" s="2" t="s">
        <v>680</v>
      </c>
      <c r="S133" s="2" t="s">
        <v>680</v>
      </c>
      <c r="T133" s="2" t="s">
        <v>680</v>
      </c>
      <c r="W133" s="2" t="str">
        <f t="shared" si="11"/>
        <v>Nej</v>
      </c>
      <c r="Y133" s="2" t="str">
        <f t="shared" si="8"/>
        <v>Nej</v>
      </c>
      <c r="Z133" s="2">
        <f t="shared" si="9"/>
        <v>0</v>
      </c>
      <c r="AA133" s="2">
        <f t="shared" si="10"/>
        <v>0</v>
      </c>
    </row>
    <row r="134" spans="1:27" ht="15" customHeight="1" x14ac:dyDescent="0.25">
      <c r="A134" s="2" t="s">
        <v>207</v>
      </c>
      <c r="B134" s="2" t="s">
        <v>213</v>
      </c>
      <c r="C134" s="2">
        <v>2016</v>
      </c>
      <c r="D134" s="2" t="s">
        <v>680</v>
      </c>
      <c r="E134" s="2" t="s">
        <v>680</v>
      </c>
      <c r="F134" s="2" t="s">
        <v>681</v>
      </c>
      <c r="G134" s="2">
        <v>1.1322000000000001</v>
      </c>
      <c r="H134" s="2">
        <v>4.8209</v>
      </c>
      <c r="I134" s="2">
        <v>0</v>
      </c>
      <c r="J134" s="2">
        <v>0</v>
      </c>
      <c r="K134" s="2" t="s">
        <v>680</v>
      </c>
      <c r="L134" s="2" t="s">
        <v>680</v>
      </c>
      <c r="M134" s="2" t="s">
        <v>680</v>
      </c>
      <c r="N134" s="2" t="s">
        <v>680</v>
      </c>
      <c r="O134" s="2" t="s">
        <v>680</v>
      </c>
      <c r="P134" s="2" t="s">
        <v>680</v>
      </c>
      <c r="Q134" s="2" t="s">
        <v>680</v>
      </c>
      <c r="R134" s="2" t="s">
        <v>680</v>
      </c>
      <c r="S134" s="2" t="s">
        <v>680</v>
      </c>
      <c r="T134" s="2" t="s">
        <v>680</v>
      </c>
      <c r="W134" s="2" t="str">
        <f t="shared" si="11"/>
        <v>Ja</v>
      </c>
      <c r="Y134" s="2" t="str">
        <f t="shared" si="8"/>
        <v>Nej</v>
      </c>
      <c r="Z134" s="2">
        <f t="shared" si="9"/>
        <v>0</v>
      </c>
      <c r="AA134" s="2">
        <f t="shared" si="10"/>
        <v>0</v>
      </c>
    </row>
    <row r="135" spans="1:27" ht="15" customHeight="1" x14ac:dyDescent="0.25">
      <c r="A135" s="2" t="s">
        <v>214</v>
      </c>
      <c r="B135" s="2" t="s">
        <v>215</v>
      </c>
      <c r="C135" s="2">
        <v>2016</v>
      </c>
      <c r="D135" s="2">
        <v>3.8740000000000001</v>
      </c>
      <c r="E135" s="2" t="s">
        <v>680</v>
      </c>
      <c r="F135" s="2" t="s">
        <v>782</v>
      </c>
      <c r="G135" s="2">
        <v>1.1100000000000001</v>
      </c>
      <c r="H135" s="2">
        <v>9</v>
      </c>
      <c r="I135" s="2">
        <v>0</v>
      </c>
      <c r="J135" s="2">
        <v>0</v>
      </c>
      <c r="K135" s="2" t="s">
        <v>680</v>
      </c>
      <c r="L135" s="2" t="s">
        <v>680</v>
      </c>
      <c r="M135" s="2" t="s">
        <v>680</v>
      </c>
      <c r="N135" s="2" t="s">
        <v>680</v>
      </c>
      <c r="O135" s="2" t="s">
        <v>680</v>
      </c>
      <c r="P135" s="2" t="s">
        <v>680</v>
      </c>
      <c r="Q135" s="2" t="s">
        <v>680</v>
      </c>
      <c r="R135" s="2" t="s">
        <v>680</v>
      </c>
      <c r="S135" s="2" t="s">
        <v>680</v>
      </c>
      <c r="T135" s="2" t="s">
        <v>680</v>
      </c>
      <c r="W135" s="2" t="str">
        <f t="shared" si="11"/>
        <v>Ja</v>
      </c>
      <c r="Y135" s="2" t="str">
        <f t="shared" si="8"/>
        <v>Nej</v>
      </c>
      <c r="Z135" s="2">
        <f t="shared" si="9"/>
        <v>0</v>
      </c>
      <c r="AA135" s="2">
        <f t="shared" si="10"/>
        <v>0</v>
      </c>
    </row>
    <row r="136" spans="1:27" ht="15" customHeight="1" x14ac:dyDescent="0.25">
      <c r="A136" s="2" t="s">
        <v>214</v>
      </c>
      <c r="B136" s="2" t="s">
        <v>216</v>
      </c>
      <c r="C136" s="2">
        <v>2016</v>
      </c>
      <c r="D136" s="2" t="s">
        <v>680</v>
      </c>
      <c r="E136" s="2" t="s">
        <v>680</v>
      </c>
      <c r="F136" s="2" t="s">
        <v>782</v>
      </c>
      <c r="G136" s="2">
        <v>1.1100000000000001</v>
      </c>
      <c r="H136" s="2">
        <v>9</v>
      </c>
      <c r="I136" s="2">
        <v>0</v>
      </c>
      <c r="J136" s="2">
        <v>0</v>
      </c>
      <c r="K136" s="2" t="s">
        <v>680</v>
      </c>
      <c r="L136" s="2" t="s">
        <v>680</v>
      </c>
      <c r="M136" s="2" t="s">
        <v>680</v>
      </c>
      <c r="N136" s="2" t="s">
        <v>680</v>
      </c>
      <c r="O136" s="2" t="s">
        <v>680</v>
      </c>
      <c r="P136" s="2" t="s">
        <v>680</v>
      </c>
      <c r="Q136" s="2" t="s">
        <v>680</v>
      </c>
      <c r="R136" s="2" t="s">
        <v>680</v>
      </c>
      <c r="S136" s="2" t="s">
        <v>680</v>
      </c>
      <c r="T136" s="2" t="s">
        <v>680</v>
      </c>
      <c r="W136" s="2" t="str">
        <f t="shared" si="11"/>
        <v>Ja</v>
      </c>
      <c r="Y136" s="2" t="str">
        <f t="shared" si="8"/>
        <v>Nej</v>
      </c>
      <c r="Z136" s="2">
        <f t="shared" si="9"/>
        <v>0</v>
      </c>
      <c r="AA136" s="2">
        <f t="shared" si="10"/>
        <v>0</v>
      </c>
    </row>
    <row r="137" spans="1:27" ht="15" customHeight="1" x14ac:dyDescent="0.25">
      <c r="A137" s="2" t="s">
        <v>217</v>
      </c>
      <c r="B137" s="2" t="s">
        <v>218</v>
      </c>
      <c r="C137" s="2">
        <v>2016</v>
      </c>
      <c r="D137" s="2">
        <v>0.24</v>
      </c>
      <c r="E137" s="2" t="s">
        <v>680</v>
      </c>
      <c r="F137" s="2" t="s">
        <v>804</v>
      </c>
      <c r="G137" s="2">
        <v>1.1000000000000001</v>
      </c>
      <c r="H137" s="2">
        <v>0</v>
      </c>
      <c r="I137" s="2">
        <v>0</v>
      </c>
      <c r="J137" s="2">
        <v>0</v>
      </c>
      <c r="K137" s="2" t="s">
        <v>680</v>
      </c>
      <c r="L137" s="2" t="s">
        <v>680</v>
      </c>
      <c r="M137" s="2" t="s">
        <v>680</v>
      </c>
      <c r="N137" s="2" t="s">
        <v>680</v>
      </c>
      <c r="O137" s="2" t="s">
        <v>680</v>
      </c>
      <c r="P137" s="2" t="s">
        <v>680</v>
      </c>
      <c r="Q137" s="2" t="s">
        <v>680</v>
      </c>
      <c r="R137" s="2" t="s">
        <v>680</v>
      </c>
      <c r="S137" s="2" t="s">
        <v>680</v>
      </c>
      <c r="T137" s="2" t="s">
        <v>680</v>
      </c>
      <c r="W137" s="2" t="str">
        <f t="shared" si="11"/>
        <v>Ja</v>
      </c>
      <c r="Y137" s="2" t="str">
        <f t="shared" si="8"/>
        <v>Nej</v>
      </c>
      <c r="Z137" s="2">
        <f t="shared" si="9"/>
        <v>0</v>
      </c>
      <c r="AA137" s="2">
        <f t="shared" si="10"/>
        <v>0</v>
      </c>
    </row>
    <row r="138" spans="1:27" ht="15" customHeight="1" x14ac:dyDescent="0.25">
      <c r="A138" s="2" t="s">
        <v>219</v>
      </c>
      <c r="B138" s="2" t="s">
        <v>220</v>
      </c>
      <c r="C138" s="2">
        <v>2016</v>
      </c>
      <c r="D138" s="2" t="s">
        <v>680</v>
      </c>
      <c r="E138" s="2" t="s">
        <v>680</v>
      </c>
      <c r="F138" s="2" t="s">
        <v>681</v>
      </c>
      <c r="G138" s="2">
        <v>2.29</v>
      </c>
      <c r="H138" s="2">
        <v>336.39</v>
      </c>
      <c r="I138" s="2">
        <v>0.42099999999999999</v>
      </c>
      <c r="J138" s="2">
        <v>0.40799999999999997</v>
      </c>
      <c r="K138" s="2" t="s">
        <v>680</v>
      </c>
      <c r="L138" s="2" t="s">
        <v>680</v>
      </c>
      <c r="M138" s="2" t="s">
        <v>680</v>
      </c>
      <c r="N138" s="2" t="s">
        <v>680</v>
      </c>
      <c r="O138" s="2" t="s">
        <v>680</v>
      </c>
      <c r="P138" s="2" t="s">
        <v>680</v>
      </c>
      <c r="Q138" s="2" t="s">
        <v>680</v>
      </c>
      <c r="R138" s="2" t="s">
        <v>680</v>
      </c>
      <c r="S138" s="2" t="s">
        <v>680</v>
      </c>
      <c r="T138" s="2" t="s">
        <v>680</v>
      </c>
      <c r="W138" s="2" t="str">
        <f t="shared" si="11"/>
        <v>Nej</v>
      </c>
      <c r="Y138" s="2" t="str">
        <f t="shared" si="8"/>
        <v>Nej</v>
      </c>
      <c r="Z138" s="2">
        <f t="shared" si="9"/>
        <v>0</v>
      </c>
      <c r="AA138" s="2">
        <f t="shared" si="10"/>
        <v>0</v>
      </c>
    </row>
    <row r="139" spans="1:27" ht="15" customHeight="1" x14ac:dyDescent="0.25">
      <c r="A139" s="2" t="s">
        <v>219</v>
      </c>
      <c r="B139" s="2" t="s">
        <v>221</v>
      </c>
      <c r="C139" s="2">
        <v>2016</v>
      </c>
      <c r="D139" s="2" t="s">
        <v>680</v>
      </c>
      <c r="E139" s="2" t="s">
        <v>680</v>
      </c>
      <c r="F139" s="2" t="s">
        <v>681</v>
      </c>
      <c r="G139" s="2">
        <v>2.29</v>
      </c>
      <c r="H139" s="2">
        <v>336.39</v>
      </c>
      <c r="I139" s="2">
        <v>0.42099999999999999</v>
      </c>
      <c r="J139" s="2">
        <v>0.40799999999999997</v>
      </c>
      <c r="K139" s="2" t="s">
        <v>680</v>
      </c>
      <c r="L139" s="2" t="s">
        <v>680</v>
      </c>
      <c r="M139" s="2" t="s">
        <v>680</v>
      </c>
      <c r="N139" s="2" t="s">
        <v>680</v>
      </c>
      <c r="O139" s="2" t="s">
        <v>680</v>
      </c>
      <c r="P139" s="2" t="s">
        <v>680</v>
      </c>
      <c r="Q139" s="2" t="s">
        <v>680</v>
      </c>
      <c r="R139" s="2" t="s">
        <v>680</v>
      </c>
      <c r="S139" s="2" t="s">
        <v>680</v>
      </c>
      <c r="T139" s="2" t="s">
        <v>680</v>
      </c>
      <c r="W139" s="2" t="str">
        <f t="shared" si="11"/>
        <v>Nej</v>
      </c>
      <c r="Y139" s="2" t="str">
        <f t="shared" si="8"/>
        <v>Nej</v>
      </c>
      <c r="Z139" s="2">
        <f t="shared" si="9"/>
        <v>0</v>
      </c>
      <c r="AA139" s="2">
        <f t="shared" si="10"/>
        <v>0</v>
      </c>
    </row>
    <row r="140" spans="1:27" ht="15" customHeight="1" x14ac:dyDescent="0.25">
      <c r="A140" s="2" t="s">
        <v>219</v>
      </c>
      <c r="B140" s="2" t="s">
        <v>222</v>
      </c>
      <c r="C140" s="2">
        <v>2016</v>
      </c>
      <c r="D140" s="2" t="s">
        <v>680</v>
      </c>
      <c r="E140" s="2" t="s">
        <v>680</v>
      </c>
      <c r="F140" s="2" t="s">
        <v>681</v>
      </c>
      <c r="G140" s="2">
        <v>2.29</v>
      </c>
      <c r="H140" s="2">
        <v>336.39</v>
      </c>
      <c r="I140" s="2">
        <v>0.42099999999999999</v>
      </c>
      <c r="J140" s="2">
        <v>0.40799999999999997</v>
      </c>
      <c r="K140" s="2" t="s">
        <v>680</v>
      </c>
      <c r="L140" s="2" t="s">
        <v>680</v>
      </c>
      <c r="M140" s="2" t="s">
        <v>680</v>
      </c>
      <c r="N140" s="2" t="s">
        <v>680</v>
      </c>
      <c r="O140" s="2" t="s">
        <v>680</v>
      </c>
      <c r="P140" s="2" t="s">
        <v>680</v>
      </c>
      <c r="Q140" s="2" t="s">
        <v>680</v>
      </c>
      <c r="R140" s="2" t="s">
        <v>680</v>
      </c>
      <c r="S140" s="2" t="s">
        <v>680</v>
      </c>
      <c r="T140" s="2" t="s">
        <v>680</v>
      </c>
      <c r="W140" s="2" t="str">
        <f t="shared" si="11"/>
        <v>Nej</v>
      </c>
      <c r="Y140" s="2" t="str">
        <f t="shared" si="8"/>
        <v>Nej</v>
      </c>
      <c r="Z140" s="2">
        <f t="shared" si="9"/>
        <v>0</v>
      </c>
      <c r="AA140" s="2">
        <f t="shared" si="10"/>
        <v>0</v>
      </c>
    </row>
    <row r="141" spans="1:27" ht="15" customHeight="1" x14ac:dyDescent="0.25">
      <c r="A141" s="2" t="s">
        <v>223</v>
      </c>
      <c r="B141" s="2" t="s">
        <v>224</v>
      </c>
      <c r="C141" s="2">
        <v>2016</v>
      </c>
      <c r="D141" s="2">
        <v>10.199999999999999</v>
      </c>
      <c r="E141" s="2">
        <v>18.600000000000001</v>
      </c>
      <c r="F141" s="2" t="s">
        <v>805</v>
      </c>
      <c r="G141" s="2">
        <v>1.1000000000000001</v>
      </c>
      <c r="H141" s="2">
        <v>0</v>
      </c>
      <c r="I141" s="2">
        <v>0</v>
      </c>
      <c r="J141" s="2">
        <v>0</v>
      </c>
      <c r="K141" s="2" t="s">
        <v>680</v>
      </c>
      <c r="L141" s="2" t="s">
        <v>680</v>
      </c>
      <c r="M141" s="2" t="s">
        <v>680</v>
      </c>
      <c r="N141" s="2" t="s">
        <v>680</v>
      </c>
      <c r="O141" s="2" t="s">
        <v>680</v>
      </c>
      <c r="P141" s="2">
        <v>1.1000000000000001</v>
      </c>
      <c r="Q141" s="2">
        <v>0.03</v>
      </c>
      <c r="R141" s="2">
        <v>8.9600000000000009</v>
      </c>
      <c r="S141" s="2">
        <v>6.92</v>
      </c>
      <c r="T141" s="2">
        <v>0</v>
      </c>
      <c r="W141" s="2" t="str">
        <f t="shared" si="11"/>
        <v>Ja</v>
      </c>
      <c r="Y141" s="2" t="str">
        <f t="shared" si="8"/>
        <v>Nej</v>
      </c>
      <c r="Z141" s="2">
        <f t="shared" si="9"/>
        <v>0</v>
      </c>
      <c r="AA141" s="2">
        <f t="shared" si="10"/>
        <v>0</v>
      </c>
    </row>
    <row r="142" spans="1:27" ht="15" customHeight="1" x14ac:dyDescent="0.25">
      <c r="A142" s="2" t="s">
        <v>225</v>
      </c>
      <c r="B142" s="2" t="s">
        <v>226</v>
      </c>
      <c r="C142" s="2">
        <v>2016</v>
      </c>
      <c r="D142" s="2" t="s">
        <v>680</v>
      </c>
      <c r="E142" s="2" t="s">
        <v>680</v>
      </c>
      <c r="F142" s="2" t="s">
        <v>689</v>
      </c>
      <c r="G142" s="2">
        <v>2.29</v>
      </c>
      <c r="H142" s="2">
        <v>336.39</v>
      </c>
      <c r="I142" s="2">
        <v>0.42099999999999999</v>
      </c>
      <c r="J142" s="2">
        <v>0.40799999999999997</v>
      </c>
      <c r="K142" s="2">
        <v>57.2</v>
      </c>
      <c r="L142" s="2">
        <v>0.11</v>
      </c>
      <c r="M142" s="2">
        <v>38.42</v>
      </c>
      <c r="N142" s="2">
        <v>5.54</v>
      </c>
      <c r="O142" s="2">
        <v>2</v>
      </c>
      <c r="P142" s="2" t="s">
        <v>680</v>
      </c>
      <c r="Q142" s="2" t="s">
        <v>680</v>
      </c>
      <c r="R142" s="2" t="s">
        <v>680</v>
      </c>
      <c r="S142" s="2" t="s">
        <v>680</v>
      </c>
      <c r="T142" s="2" t="s">
        <v>680</v>
      </c>
      <c r="W142" s="2" t="str">
        <f t="shared" si="11"/>
        <v>Nej</v>
      </c>
      <c r="Y142" s="2" t="str">
        <f t="shared" si="8"/>
        <v>Ja</v>
      </c>
      <c r="Z142" s="2">
        <f t="shared" si="9"/>
        <v>57.2</v>
      </c>
      <c r="AA142" s="2">
        <f t="shared" si="10"/>
        <v>0.02</v>
      </c>
    </row>
    <row r="143" spans="1:27" ht="15" customHeight="1" x14ac:dyDescent="0.25">
      <c r="A143" s="2" t="s">
        <v>227</v>
      </c>
      <c r="B143" s="2" t="s">
        <v>228</v>
      </c>
      <c r="C143" s="2">
        <v>2016</v>
      </c>
      <c r="D143" s="2">
        <v>0.70699999999999996</v>
      </c>
      <c r="E143" s="2">
        <v>1.946</v>
      </c>
      <c r="F143" s="2" t="s">
        <v>681</v>
      </c>
      <c r="G143" s="2">
        <v>2.29</v>
      </c>
      <c r="H143" s="2">
        <v>336.39</v>
      </c>
      <c r="I143" s="2">
        <v>0.42099999999999999</v>
      </c>
      <c r="J143" s="2">
        <v>0.40799999999999997</v>
      </c>
      <c r="K143" s="2" t="s">
        <v>680</v>
      </c>
      <c r="L143" s="2" t="s">
        <v>680</v>
      </c>
      <c r="M143" s="2" t="s">
        <v>680</v>
      </c>
      <c r="N143" s="2" t="s">
        <v>680</v>
      </c>
      <c r="O143" s="2" t="s">
        <v>680</v>
      </c>
      <c r="P143" s="2" t="s">
        <v>680</v>
      </c>
      <c r="Q143" s="2" t="s">
        <v>680</v>
      </c>
      <c r="R143" s="2" t="s">
        <v>680</v>
      </c>
      <c r="S143" s="2" t="s">
        <v>680</v>
      </c>
      <c r="T143" s="2" t="s">
        <v>680</v>
      </c>
      <c r="W143" s="2" t="str">
        <f t="shared" si="11"/>
        <v>Nej</v>
      </c>
      <c r="Y143" s="2" t="str">
        <f t="shared" si="8"/>
        <v>Nej</v>
      </c>
      <c r="Z143" s="2">
        <f t="shared" si="9"/>
        <v>0</v>
      </c>
      <c r="AA143" s="2">
        <f t="shared" si="10"/>
        <v>0</v>
      </c>
    </row>
    <row r="144" spans="1:27" ht="15" customHeight="1" x14ac:dyDescent="0.25">
      <c r="A144" s="2" t="s">
        <v>227</v>
      </c>
      <c r="B144" s="2" t="s">
        <v>229</v>
      </c>
      <c r="C144" s="2">
        <v>2016</v>
      </c>
      <c r="D144" s="2">
        <v>0.19</v>
      </c>
      <c r="E144" s="2" t="s">
        <v>680</v>
      </c>
      <c r="F144" s="2" t="s">
        <v>681</v>
      </c>
      <c r="G144" s="2">
        <v>2.29</v>
      </c>
      <c r="H144" s="2">
        <v>336.39</v>
      </c>
      <c r="I144" s="2">
        <v>0.42099999999999999</v>
      </c>
      <c r="J144" s="2">
        <v>0.40799999999999997</v>
      </c>
      <c r="K144" s="2" t="s">
        <v>680</v>
      </c>
      <c r="L144" s="2" t="s">
        <v>680</v>
      </c>
      <c r="M144" s="2" t="s">
        <v>680</v>
      </c>
      <c r="N144" s="2" t="s">
        <v>680</v>
      </c>
      <c r="O144" s="2" t="s">
        <v>680</v>
      </c>
      <c r="P144" s="2" t="s">
        <v>680</v>
      </c>
      <c r="Q144" s="2" t="s">
        <v>680</v>
      </c>
      <c r="R144" s="2" t="s">
        <v>680</v>
      </c>
      <c r="S144" s="2" t="s">
        <v>680</v>
      </c>
      <c r="T144" s="2" t="s">
        <v>680</v>
      </c>
      <c r="W144" s="2" t="str">
        <f t="shared" si="11"/>
        <v>Nej</v>
      </c>
      <c r="Y144" s="2" t="str">
        <f t="shared" si="8"/>
        <v>Nej</v>
      </c>
      <c r="Z144" s="2">
        <f t="shared" si="9"/>
        <v>0</v>
      </c>
      <c r="AA144" s="2">
        <f t="shared" si="10"/>
        <v>0</v>
      </c>
    </row>
    <row r="145" spans="1:27" ht="15" customHeight="1" x14ac:dyDescent="0.25">
      <c r="A145" s="2" t="s">
        <v>227</v>
      </c>
      <c r="B145" s="2" t="s">
        <v>230</v>
      </c>
      <c r="C145" s="2">
        <v>2016</v>
      </c>
      <c r="D145" s="2">
        <v>5.7000000000000002E-2</v>
      </c>
      <c r="E145" s="2" t="s">
        <v>680</v>
      </c>
      <c r="F145" s="2" t="s">
        <v>681</v>
      </c>
      <c r="G145" s="2">
        <v>2.29</v>
      </c>
      <c r="H145" s="2">
        <v>336.39</v>
      </c>
      <c r="I145" s="2">
        <v>0.42099999999999999</v>
      </c>
      <c r="J145" s="2">
        <v>0.40799999999999997</v>
      </c>
      <c r="K145" s="2" t="s">
        <v>680</v>
      </c>
      <c r="L145" s="2" t="s">
        <v>680</v>
      </c>
      <c r="M145" s="2" t="s">
        <v>680</v>
      </c>
      <c r="N145" s="2" t="s">
        <v>680</v>
      </c>
      <c r="O145" s="2" t="s">
        <v>680</v>
      </c>
      <c r="P145" s="2" t="s">
        <v>680</v>
      </c>
      <c r="Q145" s="2" t="s">
        <v>680</v>
      </c>
      <c r="R145" s="2" t="s">
        <v>680</v>
      </c>
      <c r="S145" s="2" t="s">
        <v>680</v>
      </c>
      <c r="T145" s="2" t="s">
        <v>680</v>
      </c>
      <c r="W145" s="2" t="str">
        <f t="shared" si="11"/>
        <v>Nej</v>
      </c>
      <c r="Y145" s="2" t="str">
        <f t="shared" si="8"/>
        <v>Nej</v>
      </c>
      <c r="Z145" s="2">
        <f t="shared" si="9"/>
        <v>0</v>
      </c>
      <c r="AA145" s="2">
        <f t="shared" si="10"/>
        <v>0</v>
      </c>
    </row>
    <row r="146" spans="1:27" ht="15" customHeight="1" x14ac:dyDescent="0.25">
      <c r="A146" s="2" t="s">
        <v>227</v>
      </c>
      <c r="B146" s="2" t="s">
        <v>231</v>
      </c>
      <c r="C146" s="2">
        <v>2016</v>
      </c>
      <c r="D146" s="2">
        <v>1.05</v>
      </c>
      <c r="E146" s="2">
        <v>1.69</v>
      </c>
      <c r="F146" s="2" t="s">
        <v>681</v>
      </c>
      <c r="G146" s="2">
        <v>2.29</v>
      </c>
      <c r="H146" s="2">
        <v>336.39</v>
      </c>
      <c r="I146" s="2">
        <v>0.42099999999999999</v>
      </c>
      <c r="J146" s="2">
        <v>0.40799999999999997</v>
      </c>
      <c r="K146" s="2" t="s">
        <v>680</v>
      </c>
      <c r="L146" s="2" t="s">
        <v>680</v>
      </c>
      <c r="M146" s="2" t="s">
        <v>680</v>
      </c>
      <c r="N146" s="2" t="s">
        <v>680</v>
      </c>
      <c r="O146" s="2" t="s">
        <v>680</v>
      </c>
      <c r="P146" s="2" t="s">
        <v>680</v>
      </c>
      <c r="Q146" s="2" t="s">
        <v>680</v>
      </c>
      <c r="R146" s="2" t="s">
        <v>680</v>
      </c>
      <c r="S146" s="2" t="s">
        <v>680</v>
      </c>
      <c r="T146" s="2" t="s">
        <v>680</v>
      </c>
      <c r="W146" s="2" t="str">
        <f t="shared" si="11"/>
        <v>Nej</v>
      </c>
      <c r="Y146" s="2" t="str">
        <f t="shared" si="8"/>
        <v>Nej</v>
      </c>
      <c r="Z146" s="2">
        <f t="shared" si="9"/>
        <v>0</v>
      </c>
      <c r="AA146" s="2">
        <f t="shared" si="10"/>
        <v>0</v>
      </c>
    </row>
    <row r="147" spans="1:27"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T147" s="2" t="s">
        <v>681</v>
      </c>
      <c r="W147" s="2" t="str">
        <f t="shared" si="11"/>
        <v>Nej</v>
      </c>
      <c r="Y147" s="2" t="str">
        <f t="shared" si="8"/>
        <v>Nej</v>
      </c>
      <c r="Z147" s="2">
        <f t="shared" si="9"/>
        <v>0</v>
      </c>
      <c r="AA147" s="2">
        <f t="shared" si="10"/>
        <v>0</v>
      </c>
    </row>
    <row r="148" spans="1:27" ht="15" customHeight="1" x14ac:dyDescent="0.25">
      <c r="A148" s="2" t="s">
        <v>235</v>
      </c>
      <c r="B148" s="2" t="s">
        <v>236</v>
      </c>
      <c r="C148" s="2">
        <v>2016</v>
      </c>
      <c r="D148" s="2">
        <v>0.9</v>
      </c>
      <c r="E148" s="2" t="s">
        <v>680</v>
      </c>
      <c r="F148" s="2" t="s">
        <v>806</v>
      </c>
      <c r="G148" s="2">
        <v>1.1000000000000001</v>
      </c>
      <c r="H148" s="2">
        <v>1.4999999999999999E-4</v>
      </c>
      <c r="I148" s="2">
        <v>0</v>
      </c>
      <c r="J148" s="2">
        <v>0</v>
      </c>
      <c r="K148" s="2" t="s">
        <v>680</v>
      </c>
      <c r="L148" s="2" t="s">
        <v>680</v>
      </c>
      <c r="M148" s="2" t="s">
        <v>680</v>
      </c>
      <c r="N148" s="2" t="s">
        <v>680</v>
      </c>
      <c r="O148" s="2" t="s">
        <v>680</v>
      </c>
      <c r="P148" s="2" t="s">
        <v>680</v>
      </c>
      <c r="Q148" s="2" t="s">
        <v>680</v>
      </c>
      <c r="R148" s="2" t="s">
        <v>680</v>
      </c>
      <c r="S148" s="2" t="s">
        <v>680</v>
      </c>
      <c r="T148" s="2" t="s">
        <v>680</v>
      </c>
      <c r="W148" s="2" t="str">
        <f t="shared" si="11"/>
        <v>Ja</v>
      </c>
      <c r="Y148" s="2" t="str">
        <f t="shared" si="8"/>
        <v>Nej</v>
      </c>
      <c r="Z148" s="2">
        <f t="shared" si="9"/>
        <v>0</v>
      </c>
      <c r="AA148" s="2">
        <f t="shared" si="10"/>
        <v>0</v>
      </c>
    </row>
    <row r="149" spans="1:27"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T149" s="2" t="s">
        <v>681</v>
      </c>
      <c r="W149" s="2" t="str">
        <f t="shared" si="11"/>
        <v>Nej</v>
      </c>
      <c r="Y149" s="2" t="str">
        <f t="shared" si="8"/>
        <v>Nej</v>
      </c>
      <c r="Z149" s="2">
        <f t="shared" si="9"/>
        <v>0</v>
      </c>
      <c r="AA149" s="2">
        <f t="shared" si="10"/>
        <v>0</v>
      </c>
    </row>
    <row r="150" spans="1:27" ht="15" customHeight="1" x14ac:dyDescent="0.25">
      <c r="A150" s="2" t="s">
        <v>238</v>
      </c>
      <c r="B150" s="2" t="s">
        <v>239</v>
      </c>
      <c r="C150" s="2">
        <v>2016</v>
      </c>
      <c r="D150" s="2">
        <v>2.8</v>
      </c>
      <c r="E150" s="2">
        <v>5.7</v>
      </c>
      <c r="F150" s="2" t="s">
        <v>788</v>
      </c>
      <c r="G150" s="2">
        <v>0.03</v>
      </c>
      <c r="H150" s="2">
        <v>0</v>
      </c>
      <c r="I150" s="2">
        <v>0</v>
      </c>
      <c r="J150" s="2">
        <v>0</v>
      </c>
      <c r="K150" s="2" t="s">
        <v>680</v>
      </c>
      <c r="L150" s="2" t="s">
        <v>680</v>
      </c>
      <c r="M150" s="2" t="s">
        <v>680</v>
      </c>
      <c r="N150" s="2" t="s">
        <v>680</v>
      </c>
      <c r="O150" s="2" t="s">
        <v>680</v>
      </c>
      <c r="P150" s="2" t="s">
        <v>680</v>
      </c>
      <c r="Q150" s="2" t="s">
        <v>680</v>
      </c>
      <c r="R150" s="2" t="s">
        <v>680</v>
      </c>
      <c r="S150" s="2" t="s">
        <v>680</v>
      </c>
      <c r="T150" s="2" t="s">
        <v>680</v>
      </c>
      <c r="W150" s="2" t="str">
        <f t="shared" si="11"/>
        <v>Ja</v>
      </c>
      <c r="Y150" s="2" t="str">
        <f t="shared" si="8"/>
        <v>Nej</v>
      </c>
      <c r="Z150" s="2">
        <f t="shared" si="9"/>
        <v>0</v>
      </c>
      <c r="AA150" s="2">
        <f t="shared" si="10"/>
        <v>0</v>
      </c>
    </row>
    <row r="151" spans="1:27" ht="15" customHeight="1" x14ac:dyDescent="0.25">
      <c r="A151" s="2" t="s">
        <v>240</v>
      </c>
      <c r="B151" s="2" t="s">
        <v>241</v>
      </c>
      <c r="C151" s="2">
        <v>2016</v>
      </c>
      <c r="D151" s="2">
        <v>7.2</v>
      </c>
      <c r="E151" s="2" t="s">
        <v>680</v>
      </c>
      <c r="F151" s="2" t="s">
        <v>782</v>
      </c>
      <c r="G151" s="2">
        <v>1.1000000000000001</v>
      </c>
      <c r="H151" s="2">
        <v>0.02</v>
      </c>
      <c r="I151" s="2">
        <v>0</v>
      </c>
      <c r="J151" s="2">
        <v>0</v>
      </c>
      <c r="K151" s="2" t="s">
        <v>680</v>
      </c>
      <c r="L151" s="2" t="s">
        <v>680</v>
      </c>
      <c r="M151" s="2" t="s">
        <v>680</v>
      </c>
      <c r="N151" s="2" t="s">
        <v>680</v>
      </c>
      <c r="O151" s="2" t="s">
        <v>680</v>
      </c>
      <c r="P151" s="2" t="s">
        <v>680</v>
      </c>
      <c r="Q151" s="2" t="s">
        <v>680</v>
      </c>
      <c r="R151" s="2" t="s">
        <v>680</v>
      </c>
      <c r="S151" s="2" t="s">
        <v>680</v>
      </c>
      <c r="T151" s="2" t="s">
        <v>680</v>
      </c>
      <c r="W151" s="2" t="str">
        <f t="shared" si="11"/>
        <v>Ja</v>
      </c>
      <c r="Y151" s="2" t="str">
        <f t="shared" si="8"/>
        <v>Nej</v>
      </c>
      <c r="Z151" s="2">
        <f t="shared" si="9"/>
        <v>0</v>
      </c>
      <c r="AA151" s="2">
        <f t="shared" si="10"/>
        <v>0</v>
      </c>
    </row>
    <row r="152" spans="1:27" ht="15" customHeight="1" x14ac:dyDescent="0.25">
      <c r="A152" s="2" t="s">
        <v>240</v>
      </c>
      <c r="B152" s="2" t="s">
        <v>242</v>
      </c>
      <c r="C152" s="2">
        <v>2016</v>
      </c>
      <c r="D152" s="2">
        <v>0.6</v>
      </c>
      <c r="E152" s="2" t="s">
        <v>680</v>
      </c>
      <c r="F152" s="2" t="s">
        <v>782</v>
      </c>
      <c r="G152" s="2">
        <v>1.1000000000000001</v>
      </c>
      <c r="H152" s="2">
        <v>0.02</v>
      </c>
      <c r="I152" s="2">
        <v>0</v>
      </c>
      <c r="J152" s="2">
        <v>0</v>
      </c>
      <c r="K152" s="2" t="s">
        <v>680</v>
      </c>
      <c r="L152" s="2" t="s">
        <v>680</v>
      </c>
      <c r="M152" s="2" t="s">
        <v>680</v>
      </c>
      <c r="N152" s="2" t="s">
        <v>680</v>
      </c>
      <c r="O152" s="2" t="s">
        <v>680</v>
      </c>
      <c r="P152" s="2" t="s">
        <v>680</v>
      </c>
      <c r="Q152" s="2" t="s">
        <v>680</v>
      </c>
      <c r="R152" s="2" t="s">
        <v>680</v>
      </c>
      <c r="S152" s="2" t="s">
        <v>680</v>
      </c>
      <c r="T152" s="2" t="s">
        <v>680</v>
      </c>
      <c r="W152" s="2" t="str">
        <f t="shared" si="11"/>
        <v>Ja</v>
      </c>
      <c r="Y152" s="2" t="str">
        <f t="shared" si="8"/>
        <v>Nej</v>
      </c>
      <c r="Z152" s="2">
        <f t="shared" si="9"/>
        <v>0</v>
      </c>
      <c r="AA152" s="2">
        <f t="shared" si="10"/>
        <v>0</v>
      </c>
    </row>
    <row r="153" spans="1:27" ht="15" customHeight="1" x14ac:dyDescent="0.25">
      <c r="A153" s="2" t="s">
        <v>243</v>
      </c>
      <c r="B153" s="2" t="s">
        <v>244</v>
      </c>
      <c r="C153" s="2">
        <v>2016</v>
      </c>
      <c r="D153" s="2">
        <v>0.373749</v>
      </c>
      <c r="E153" s="2" t="s">
        <v>680</v>
      </c>
      <c r="F153" s="2" t="s">
        <v>782</v>
      </c>
      <c r="G153" s="2">
        <v>1.1000000000000001</v>
      </c>
      <c r="H153" s="2">
        <v>0</v>
      </c>
      <c r="I153" s="2">
        <v>0</v>
      </c>
      <c r="J153" s="2">
        <v>0</v>
      </c>
      <c r="K153" s="2" t="s">
        <v>680</v>
      </c>
      <c r="L153" s="2" t="s">
        <v>680</v>
      </c>
      <c r="M153" s="2" t="s">
        <v>680</v>
      </c>
      <c r="N153" s="2" t="s">
        <v>680</v>
      </c>
      <c r="O153" s="2" t="s">
        <v>680</v>
      </c>
      <c r="P153" s="2" t="s">
        <v>680</v>
      </c>
      <c r="Q153" s="2" t="s">
        <v>680</v>
      </c>
      <c r="R153" s="2" t="s">
        <v>680</v>
      </c>
      <c r="S153" s="2" t="s">
        <v>680</v>
      </c>
      <c r="T153" s="2" t="s">
        <v>680</v>
      </c>
      <c r="W153" s="2" t="str">
        <f t="shared" si="11"/>
        <v>Ja</v>
      </c>
      <c r="Y153" s="2" t="str">
        <f t="shared" si="8"/>
        <v>Nej</v>
      </c>
      <c r="Z153" s="2">
        <f t="shared" si="9"/>
        <v>0</v>
      </c>
      <c r="AA153" s="2">
        <f t="shared" si="10"/>
        <v>0</v>
      </c>
    </row>
    <row r="154" spans="1:27" ht="15" customHeight="1" x14ac:dyDescent="0.25">
      <c r="A154" s="2" t="s">
        <v>245</v>
      </c>
      <c r="B154" s="2" t="s">
        <v>246</v>
      </c>
      <c r="C154" s="2">
        <v>2016</v>
      </c>
      <c r="D154" s="2">
        <v>1</v>
      </c>
      <c r="E154" s="2" t="s">
        <v>680</v>
      </c>
      <c r="F154" s="2" t="s">
        <v>807</v>
      </c>
      <c r="G154" s="2">
        <v>1.1000000000000001</v>
      </c>
      <c r="H154" s="2">
        <v>0</v>
      </c>
      <c r="I154" s="2">
        <v>0</v>
      </c>
      <c r="J154" s="2">
        <v>0.40799999999999997</v>
      </c>
      <c r="K154" s="2" t="s">
        <v>680</v>
      </c>
      <c r="L154" s="2" t="s">
        <v>680</v>
      </c>
      <c r="M154" s="2" t="s">
        <v>680</v>
      </c>
      <c r="N154" s="2" t="s">
        <v>680</v>
      </c>
      <c r="O154" s="2" t="s">
        <v>680</v>
      </c>
      <c r="P154" s="2" t="s">
        <v>680</v>
      </c>
      <c r="Q154" s="2" t="s">
        <v>680</v>
      </c>
      <c r="R154" s="2" t="s">
        <v>680</v>
      </c>
      <c r="S154" s="2" t="s">
        <v>680</v>
      </c>
      <c r="T154" s="2" t="s">
        <v>680</v>
      </c>
      <c r="W154" s="2" t="str">
        <f t="shared" si="11"/>
        <v>Ja</v>
      </c>
      <c r="Y154" s="2" t="str">
        <f t="shared" si="8"/>
        <v>Nej</v>
      </c>
      <c r="Z154" s="2">
        <f t="shared" si="9"/>
        <v>0</v>
      </c>
      <c r="AA154" s="2">
        <f t="shared" si="10"/>
        <v>0</v>
      </c>
    </row>
    <row r="155" spans="1:27" ht="15" customHeight="1" x14ac:dyDescent="0.25">
      <c r="A155" s="2" t="s">
        <v>247</v>
      </c>
      <c r="B155" s="2" t="s">
        <v>248</v>
      </c>
      <c r="C155" s="2">
        <v>2016</v>
      </c>
      <c r="D155" s="2" t="s">
        <v>680</v>
      </c>
      <c r="E155" s="2" t="s">
        <v>680</v>
      </c>
      <c r="F155" s="2" t="s">
        <v>808</v>
      </c>
      <c r="G155" s="2">
        <v>1.0958000000000001</v>
      </c>
      <c r="H155" s="2">
        <v>4.0480000000000002E-2</v>
      </c>
      <c r="I155" s="2">
        <v>0</v>
      </c>
      <c r="J155" s="2">
        <v>0</v>
      </c>
      <c r="K155" s="2" t="s">
        <v>680</v>
      </c>
      <c r="L155" s="2" t="s">
        <v>680</v>
      </c>
      <c r="M155" s="2" t="s">
        <v>680</v>
      </c>
      <c r="N155" s="2" t="s">
        <v>680</v>
      </c>
      <c r="O155" s="2" t="s">
        <v>680</v>
      </c>
      <c r="P155" s="2" t="s">
        <v>680</v>
      </c>
      <c r="Q155" s="2" t="s">
        <v>680</v>
      </c>
      <c r="R155" s="2" t="s">
        <v>680</v>
      </c>
      <c r="S155" s="2" t="s">
        <v>680</v>
      </c>
      <c r="T155" s="2" t="s">
        <v>680</v>
      </c>
      <c r="W155" s="2" t="str">
        <f t="shared" si="11"/>
        <v>Ja</v>
      </c>
      <c r="Y155" s="2" t="str">
        <f t="shared" si="8"/>
        <v>Nej</v>
      </c>
      <c r="Z155" s="2">
        <f t="shared" si="9"/>
        <v>0</v>
      </c>
      <c r="AA155" s="2">
        <f t="shared" si="10"/>
        <v>0</v>
      </c>
    </row>
    <row r="156" spans="1:27" ht="15" customHeight="1" x14ac:dyDescent="0.25">
      <c r="A156" s="2" t="s">
        <v>247</v>
      </c>
      <c r="B156" s="2" t="s">
        <v>249</v>
      </c>
      <c r="C156" s="2">
        <v>2016</v>
      </c>
      <c r="D156" s="2" t="s">
        <v>680</v>
      </c>
      <c r="E156" s="2" t="s">
        <v>680</v>
      </c>
      <c r="F156" s="2" t="s">
        <v>808</v>
      </c>
      <c r="G156" s="2">
        <v>1.0958000000000001</v>
      </c>
      <c r="H156" s="2">
        <v>4.0480000000000002E-2</v>
      </c>
      <c r="I156" s="2">
        <v>0</v>
      </c>
      <c r="J156" s="2">
        <v>0</v>
      </c>
      <c r="K156" s="2" t="s">
        <v>680</v>
      </c>
      <c r="L156" s="2" t="s">
        <v>680</v>
      </c>
      <c r="M156" s="2" t="s">
        <v>680</v>
      </c>
      <c r="N156" s="2" t="s">
        <v>680</v>
      </c>
      <c r="O156" s="2" t="s">
        <v>680</v>
      </c>
      <c r="P156" s="2" t="s">
        <v>680</v>
      </c>
      <c r="Q156" s="2" t="s">
        <v>680</v>
      </c>
      <c r="R156" s="2" t="s">
        <v>680</v>
      </c>
      <c r="S156" s="2" t="s">
        <v>680</v>
      </c>
      <c r="T156" s="2" t="s">
        <v>680</v>
      </c>
      <c r="W156" s="2" t="str">
        <f t="shared" si="11"/>
        <v>Ja</v>
      </c>
      <c r="Y156" s="2" t="str">
        <f t="shared" si="8"/>
        <v>Nej</v>
      </c>
      <c r="Z156" s="2">
        <f t="shared" si="9"/>
        <v>0</v>
      </c>
      <c r="AA156" s="2">
        <f t="shared" si="10"/>
        <v>0</v>
      </c>
    </row>
    <row r="157" spans="1:27" ht="15" customHeight="1" x14ac:dyDescent="0.25">
      <c r="A157" s="2" t="s">
        <v>247</v>
      </c>
      <c r="B157" s="2" t="s">
        <v>250</v>
      </c>
      <c r="C157" s="2">
        <v>2016</v>
      </c>
      <c r="D157" s="2" t="s">
        <v>680</v>
      </c>
      <c r="E157" s="2" t="s">
        <v>680</v>
      </c>
      <c r="F157" s="2" t="s">
        <v>809</v>
      </c>
      <c r="G157" s="2">
        <v>1.0958000000000001</v>
      </c>
      <c r="H157" s="2">
        <v>4.0480000000000002E-2</v>
      </c>
      <c r="I157" s="2">
        <v>0</v>
      </c>
      <c r="J157" s="2">
        <v>0</v>
      </c>
      <c r="K157" s="2" t="s">
        <v>680</v>
      </c>
      <c r="L157" s="2" t="s">
        <v>680</v>
      </c>
      <c r="M157" s="2" t="s">
        <v>680</v>
      </c>
      <c r="N157" s="2" t="s">
        <v>680</v>
      </c>
      <c r="O157" s="2" t="s">
        <v>680</v>
      </c>
      <c r="P157" s="2" t="s">
        <v>680</v>
      </c>
      <c r="Q157" s="2" t="s">
        <v>680</v>
      </c>
      <c r="R157" s="2" t="s">
        <v>680</v>
      </c>
      <c r="S157" s="2" t="s">
        <v>680</v>
      </c>
      <c r="T157" s="2" t="s">
        <v>680</v>
      </c>
      <c r="W157" s="2" t="str">
        <f t="shared" si="11"/>
        <v>Ja</v>
      </c>
      <c r="Y157" s="2" t="str">
        <f t="shared" si="8"/>
        <v>Nej</v>
      </c>
      <c r="Z157" s="2">
        <f t="shared" si="9"/>
        <v>0</v>
      </c>
      <c r="AA157" s="2">
        <f t="shared" si="10"/>
        <v>0</v>
      </c>
    </row>
    <row r="158" spans="1:27" ht="15" customHeight="1" x14ac:dyDescent="0.25">
      <c r="A158" s="2" t="s">
        <v>247</v>
      </c>
      <c r="B158" s="2" t="s">
        <v>251</v>
      </c>
      <c r="C158" s="2">
        <v>2016</v>
      </c>
      <c r="D158" s="2" t="s">
        <v>680</v>
      </c>
      <c r="E158" s="2" t="s">
        <v>680</v>
      </c>
      <c r="F158" s="2" t="s">
        <v>808</v>
      </c>
      <c r="G158" s="2">
        <v>1.0958000000000001</v>
      </c>
      <c r="H158" s="2">
        <v>4.0480000000000002E-2</v>
      </c>
      <c r="I158" s="2">
        <v>0</v>
      </c>
      <c r="J158" s="2">
        <v>0</v>
      </c>
      <c r="K158" s="2" t="s">
        <v>680</v>
      </c>
      <c r="L158" s="2" t="s">
        <v>680</v>
      </c>
      <c r="M158" s="2" t="s">
        <v>680</v>
      </c>
      <c r="N158" s="2" t="s">
        <v>680</v>
      </c>
      <c r="O158" s="2" t="s">
        <v>680</v>
      </c>
      <c r="P158" s="2">
        <v>1.6020000000000001</v>
      </c>
      <c r="Q158" s="2">
        <v>0.06</v>
      </c>
      <c r="R158" s="2">
        <v>0</v>
      </c>
      <c r="S158" s="2">
        <v>0</v>
      </c>
      <c r="T158" s="2">
        <v>0</v>
      </c>
      <c r="W158" s="2" t="str">
        <f t="shared" si="11"/>
        <v>Ja</v>
      </c>
      <c r="Y158" s="2" t="str">
        <f t="shared" si="8"/>
        <v>Nej</v>
      </c>
      <c r="Z158" s="2">
        <f t="shared" si="9"/>
        <v>0</v>
      </c>
      <c r="AA158" s="2">
        <f t="shared" si="10"/>
        <v>0</v>
      </c>
    </row>
    <row r="159" spans="1:27"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T159" s="2" t="s">
        <v>681</v>
      </c>
      <c r="W159" s="2" t="str">
        <f t="shared" si="11"/>
        <v>Nej</v>
      </c>
      <c r="Y159" s="2" t="str">
        <f t="shared" si="8"/>
        <v>Nej</v>
      </c>
      <c r="Z159" s="2">
        <f t="shared" si="9"/>
        <v>0</v>
      </c>
      <c r="AA159" s="2">
        <f t="shared" si="10"/>
        <v>0</v>
      </c>
    </row>
    <row r="160" spans="1:27" ht="15" customHeight="1" x14ac:dyDescent="0.25">
      <c r="A160" s="2" t="s">
        <v>255</v>
      </c>
      <c r="B160" s="2" t="s">
        <v>256</v>
      </c>
      <c r="C160" s="2">
        <v>2016</v>
      </c>
      <c r="D160" s="2">
        <v>0.39</v>
      </c>
      <c r="E160" s="2" t="s">
        <v>680</v>
      </c>
      <c r="F160" s="2" t="s">
        <v>782</v>
      </c>
      <c r="G160" s="2">
        <v>1.1000000000000001</v>
      </c>
      <c r="H160" s="2">
        <v>0</v>
      </c>
      <c r="I160" s="2">
        <v>0</v>
      </c>
      <c r="J160" s="2">
        <v>0</v>
      </c>
      <c r="K160" s="2" t="s">
        <v>680</v>
      </c>
      <c r="L160" s="2" t="s">
        <v>680</v>
      </c>
      <c r="M160" s="2" t="s">
        <v>680</v>
      </c>
      <c r="N160" s="2" t="s">
        <v>680</v>
      </c>
      <c r="O160" s="2" t="s">
        <v>680</v>
      </c>
      <c r="P160" s="2" t="s">
        <v>680</v>
      </c>
      <c r="Q160" s="2" t="s">
        <v>680</v>
      </c>
      <c r="R160" s="2" t="s">
        <v>680</v>
      </c>
      <c r="S160" s="2" t="s">
        <v>680</v>
      </c>
      <c r="T160" s="2" t="s">
        <v>680</v>
      </c>
      <c r="W160" s="2" t="str">
        <f t="shared" si="11"/>
        <v>Ja</v>
      </c>
      <c r="Y160" s="2" t="str">
        <f t="shared" si="8"/>
        <v>Nej</v>
      </c>
      <c r="Z160" s="2">
        <f t="shared" si="9"/>
        <v>0</v>
      </c>
      <c r="AA160" s="2">
        <f t="shared" si="10"/>
        <v>0</v>
      </c>
    </row>
    <row r="161" spans="1:27" ht="15" customHeight="1" x14ac:dyDescent="0.25">
      <c r="A161" s="2" t="s">
        <v>255</v>
      </c>
      <c r="B161" s="2" t="s">
        <v>257</v>
      </c>
      <c r="C161" s="2">
        <v>2016</v>
      </c>
      <c r="D161" s="2">
        <v>11.69</v>
      </c>
      <c r="E161" s="2">
        <v>30.94</v>
      </c>
      <c r="F161" s="2" t="s">
        <v>782</v>
      </c>
      <c r="G161" s="2">
        <v>1.1000000000000001</v>
      </c>
      <c r="H161" s="2">
        <v>0</v>
      </c>
      <c r="I161" s="2">
        <v>0</v>
      </c>
      <c r="J161" s="2">
        <v>0</v>
      </c>
      <c r="K161" s="2" t="s">
        <v>680</v>
      </c>
      <c r="L161" s="2" t="s">
        <v>680</v>
      </c>
      <c r="M161" s="2" t="s">
        <v>680</v>
      </c>
      <c r="N161" s="2" t="s">
        <v>680</v>
      </c>
      <c r="O161" s="2" t="s">
        <v>680</v>
      </c>
      <c r="P161" s="2">
        <v>9.6189999999999998</v>
      </c>
      <c r="Q161" s="2">
        <v>0.11</v>
      </c>
      <c r="R161" s="2">
        <v>6</v>
      </c>
      <c r="S161" s="2">
        <v>13</v>
      </c>
      <c r="T161" s="2">
        <v>0</v>
      </c>
      <c r="W161" s="2" t="str">
        <f t="shared" si="11"/>
        <v>Ja</v>
      </c>
      <c r="Y161" s="2" t="str">
        <f t="shared" si="8"/>
        <v>Nej</v>
      </c>
      <c r="Z161" s="2">
        <f t="shared" si="9"/>
        <v>0</v>
      </c>
      <c r="AA161" s="2">
        <f t="shared" si="10"/>
        <v>0</v>
      </c>
    </row>
    <row r="162" spans="1:27" ht="15" customHeight="1" x14ac:dyDescent="0.25">
      <c r="A162" s="2" t="s">
        <v>255</v>
      </c>
      <c r="B162" s="2" t="s">
        <v>258</v>
      </c>
      <c r="C162" s="2">
        <v>2016</v>
      </c>
      <c r="D162" s="2" t="s">
        <v>681</v>
      </c>
      <c r="E162" s="2" t="s">
        <v>681</v>
      </c>
      <c r="F162" s="2" t="s">
        <v>681</v>
      </c>
      <c r="G162" s="2" t="s">
        <v>681</v>
      </c>
      <c r="H162" s="2" t="s">
        <v>681</v>
      </c>
      <c r="I162" s="2" t="s">
        <v>681</v>
      </c>
      <c r="J162" s="2" t="s">
        <v>681</v>
      </c>
      <c r="K162" s="2" t="s">
        <v>681</v>
      </c>
      <c r="L162" s="2" t="s">
        <v>681</v>
      </c>
      <c r="M162" s="2" t="s">
        <v>681</v>
      </c>
      <c r="N162" s="2" t="s">
        <v>681</v>
      </c>
      <c r="O162" s="2" t="s">
        <v>681</v>
      </c>
      <c r="P162" s="2" t="s">
        <v>681</v>
      </c>
      <c r="Q162" s="2" t="s">
        <v>681</v>
      </c>
      <c r="R162" s="2" t="s">
        <v>681</v>
      </c>
      <c r="S162" s="2" t="s">
        <v>681</v>
      </c>
      <c r="T162" s="2" t="s">
        <v>681</v>
      </c>
      <c r="W162" s="2" t="str">
        <f t="shared" si="11"/>
        <v>Nej</v>
      </c>
      <c r="Y162" s="2" t="str">
        <f t="shared" si="8"/>
        <v>Nej</v>
      </c>
      <c r="Z162" s="2">
        <f t="shared" si="9"/>
        <v>0</v>
      </c>
      <c r="AA162" s="2">
        <f t="shared" si="10"/>
        <v>0</v>
      </c>
    </row>
    <row r="163" spans="1:27" ht="15" customHeight="1" x14ac:dyDescent="0.25">
      <c r="A163" s="2" t="s">
        <v>255</v>
      </c>
      <c r="B163" s="2" t="s">
        <v>259</v>
      </c>
      <c r="C163" s="2">
        <v>2016</v>
      </c>
      <c r="D163" s="2" t="s">
        <v>680</v>
      </c>
      <c r="E163" s="2" t="s">
        <v>680</v>
      </c>
      <c r="F163" s="2" t="s">
        <v>782</v>
      </c>
      <c r="G163" s="2">
        <v>1.1000000000000001</v>
      </c>
      <c r="H163" s="2">
        <v>0</v>
      </c>
      <c r="I163" s="2">
        <v>0</v>
      </c>
      <c r="J163" s="2">
        <v>0</v>
      </c>
      <c r="K163" s="2" t="s">
        <v>680</v>
      </c>
      <c r="L163" s="2" t="s">
        <v>680</v>
      </c>
      <c r="M163" s="2" t="s">
        <v>680</v>
      </c>
      <c r="N163" s="2" t="s">
        <v>680</v>
      </c>
      <c r="O163" s="2" t="s">
        <v>680</v>
      </c>
      <c r="P163" s="2" t="s">
        <v>680</v>
      </c>
      <c r="Q163" s="2" t="s">
        <v>680</v>
      </c>
      <c r="R163" s="2" t="s">
        <v>680</v>
      </c>
      <c r="S163" s="2" t="s">
        <v>680</v>
      </c>
      <c r="T163" s="2" t="s">
        <v>680</v>
      </c>
      <c r="W163" s="2" t="str">
        <f t="shared" si="11"/>
        <v>Ja</v>
      </c>
      <c r="Y163" s="2" t="str">
        <f t="shared" si="8"/>
        <v>Nej</v>
      </c>
      <c r="Z163" s="2">
        <f t="shared" si="9"/>
        <v>0</v>
      </c>
      <c r="AA163" s="2">
        <f t="shared" si="10"/>
        <v>0</v>
      </c>
    </row>
    <row r="164" spans="1:27" ht="15" customHeight="1" x14ac:dyDescent="0.25">
      <c r="A164" s="2" t="s">
        <v>260</v>
      </c>
      <c r="B164" s="2" t="s">
        <v>261</v>
      </c>
      <c r="C164" s="2">
        <v>2016</v>
      </c>
      <c r="D164" s="2">
        <v>7.1</v>
      </c>
      <c r="E164" s="2">
        <v>18.7</v>
      </c>
      <c r="F164" s="2" t="s">
        <v>810</v>
      </c>
      <c r="G164" s="2">
        <v>1.1000000000000001</v>
      </c>
      <c r="H164" s="2">
        <v>0</v>
      </c>
      <c r="I164" s="2">
        <v>0</v>
      </c>
      <c r="J164" s="2">
        <v>0</v>
      </c>
      <c r="K164" s="2" t="s">
        <v>680</v>
      </c>
      <c r="L164" s="2" t="s">
        <v>680</v>
      </c>
      <c r="M164" s="2" t="s">
        <v>680</v>
      </c>
      <c r="N164" s="2" t="s">
        <v>680</v>
      </c>
      <c r="O164" s="2" t="s">
        <v>680</v>
      </c>
      <c r="P164" s="2" t="s">
        <v>680</v>
      </c>
      <c r="Q164" s="2" t="s">
        <v>680</v>
      </c>
      <c r="R164" s="2" t="s">
        <v>680</v>
      </c>
      <c r="S164" s="2" t="s">
        <v>680</v>
      </c>
      <c r="T164" s="2" t="s">
        <v>680</v>
      </c>
      <c r="W164" s="2" t="str">
        <f t="shared" si="11"/>
        <v>Ja</v>
      </c>
      <c r="Y164" s="2" t="str">
        <f t="shared" si="8"/>
        <v>Nej</v>
      </c>
      <c r="Z164" s="2">
        <f t="shared" si="9"/>
        <v>0</v>
      </c>
      <c r="AA164" s="2">
        <f t="shared" si="10"/>
        <v>0</v>
      </c>
    </row>
    <row r="165" spans="1:27"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T165" s="2" t="s">
        <v>681</v>
      </c>
      <c r="W165" s="2" t="str">
        <f t="shared" si="11"/>
        <v>Nej</v>
      </c>
      <c r="Y165" s="2" t="str">
        <f t="shared" si="8"/>
        <v>Nej</v>
      </c>
      <c r="Z165" s="2">
        <f t="shared" si="9"/>
        <v>0</v>
      </c>
      <c r="AA165" s="2">
        <f t="shared" si="10"/>
        <v>0</v>
      </c>
    </row>
    <row r="166" spans="1:27" ht="15" customHeight="1" x14ac:dyDescent="0.25">
      <c r="A166" s="2" t="s">
        <v>266</v>
      </c>
      <c r="B166" s="2" t="s">
        <v>267</v>
      </c>
      <c r="C166" s="2">
        <v>2016</v>
      </c>
      <c r="D166" s="2">
        <v>0</v>
      </c>
      <c r="E166" s="2">
        <v>0</v>
      </c>
      <c r="F166" s="2" t="s">
        <v>811</v>
      </c>
      <c r="G166" s="2">
        <v>0.1</v>
      </c>
      <c r="H166" s="2">
        <v>0</v>
      </c>
      <c r="I166" s="2">
        <v>0</v>
      </c>
      <c r="J166" s="2">
        <v>0.40799999999999997</v>
      </c>
      <c r="K166" s="2" t="s">
        <v>680</v>
      </c>
      <c r="L166" s="2" t="s">
        <v>680</v>
      </c>
      <c r="M166" s="2" t="s">
        <v>680</v>
      </c>
      <c r="N166" s="2" t="s">
        <v>680</v>
      </c>
      <c r="O166" s="2" t="s">
        <v>680</v>
      </c>
      <c r="P166" s="2" t="s">
        <v>680</v>
      </c>
      <c r="Q166" s="2" t="s">
        <v>680</v>
      </c>
      <c r="R166" s="2" t="s">
        <v>680</v>
      </c>
      <c r="S166" s="2" t="s">
        <v>680</v>
      </c>
      <c r="T166" s="2" t="s">
        <v>680</v>
      </c>
      <c r="W166" s="2" t="str">
        <f t="shared" si="11"/>
        <v>Ja</v>
      </c>
      <c r="Y166" s="2" t="str">
        <f t="shared" si="8"/>
        <v>Nej</v>
      </c>
      <c r="Z166" s="2">
        <f t="shared" si="9"/>
        <v>0</v>
      </c>
      <c r="AA166" s="2">
        <f t="shared" si="10"/>
        <v>0</v>
      </c>
    </row>
    <row r="167" spans="1:27" ht="15" customHeight="1" x14ac:dyDescent="0.25">
      <c r="A167" s="2" t="s">
        <v>270</v>
      </c>
      <c r="B167" s="2" t="s">
        <v>269</v>
      </c>
      <c r="C167" s="2">
        <v>2016</v>
      </c>
      <c r="D167" s="2">
        <v>0.23100000000000001</v>
      </c>
      <c r="E167" s="2">
        <v>15.420999999999999</v>
      </c>
      <c r="F167" s="2" t="s">
        <v>782</v>
      </c>
      <c r="G167" s="2">
        <v>1.1000000000000001</v>
      </c>
      <c r="H167" s="2">
        <v>0</v>
      </c>
      <c r="I167" s="2">
        <v>0</v>
      </c>
      <c r="J167" s="2">
        <v>0</v>
      </c>
      <c r="K167" s="2" t="s">
        <v>680</v>
      </c>
      <c r="L167" s="2" t="s">
        <v>680</v>
      </c>
      <c r="M167" s="2" t="s">
        <v>680</v>
      </c>
      <c r="N167" s="2" t="s">
        <v>680</v>
      </c>
      <c r="O167" s="2" t="s">
        <v>680</v>
      </c>
      <c r="P167" s="2" t="s">
        <v>680</v>
      </c>
      <c r="Q167" s="2" t="s">
        <v>680</v>
      </c>
      <c r="R167" s="2" t="s">
        <v>680</v>
      </c>
      <c r="S167" s="2" t="s">
        <v>680</v>
      </c>
      <c r="T167" s="2" t="s">
        <v>680</v>
      </c>
      <c r="W167" s="2" t="str">
        <f t="shared" si="11"/>
        <v>Ja</v>
      </c>
      <c r="Y167" s="2" t="str">
        <f t="shared" si="8"/>
        <v>Nej</v>
      </c>
      <c r="Z167" s="2">
        <f t="shared" si="9"/>
        <v>0</v>
      </c>
      <c r="AA167" s="2">
        <f t="shared" si="10"/>
        <v>0</v>
      </c>
    </row>
    <row r="168" spans="1:27"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T168" s="2" t="s">
        <v>681</v>
      </c>
      <c r="W168" s="2" t="str">
        <f t="shared" si="11"/>
        <v>Nej</v>
      </c>
      <c r="Y168" s="2" t="str">
        <f t="shared" si="8"/>
        <v>Nej</v>
      </c>
      <c r="Z168" s="2">
        <f t="shared" si="9"/>
        <v>0</v>
      </c>
      <c r="AA168" s="2">
        <f t="shared" si="10"/>
        <v>0</v>
      </c>
    </row>
    <row r="169" spans="1:27" ht="15" customHeight="1" x14ac:dyDescent="0.25">
      <c r="A169" s="2" t="s">
        <v>272</v>
      </c>
      <c r="B169" s="2" t="s">
        <v>273</v>
      </c>
      <c r="C169" s="2">
        <v>2016</v>
      </c>
      <c r="D169" s="2">
        <v>6.8470000000000004</v>
      </c>
      <c r="E169" s="2">
        <v>32.94</v>
      </c>
      <c r="F169" s="2" t="s">
        <v>812</v>
      </c>
      <c r="G169" s="2">
        <v>1.3</v>
      </c>
      <c r="H169" s="2">
        <v>0</v>
      </c>
      <c r="I169" s="2">
        <v>0</v>
      </c>
      <c r="J169" s="2">
        <v>0</v>
      </c>
      <c r="K169" s="2" t="s">
        <v>680</v>
      </c>
      <c r="L169" s="2" t="s">
        <v>680</v>
      </c>
      <c r="M169" s="2" t="s">
        <v>680</v>
      </c>
      <c r="N169" s="2" t="s">
        <v>680</v>
      </c>
      <c r="O169" s="2" t="s">
        <v>680</v>
      </c>
      <c r="P169" s="2" t="s">
        <v>680</v>
      </c>
      <c r="Q169" s="2" t="s">
        <v>680</v>
      </c>
      <c r="R169" s="2" t="s">
        <v>680</v>
      </c>
      <c r="S169" s="2" t="s">
        <v>680</v>
      </c>
      <c r="T169" s="2" t="s">
        <v>680</v>
      </c>
      <c r="W169" s="2" t="str">
        <f t="shared" si="11"/>
        <v>Ja</v>
      </c>
      <c r="Y169" s="2" t="str">
        <f t="shared" si="8"/>
        <v>Nej</v>
      </c>
      <c r="Z169" s="2">
        <f t="shared" si="9"/>
        <v>0</v>
      </c>
      <c r="AA169" s="2">
        <f t="shared" si="10"/>
        <v>0</v>
      </c>
    </row>
    <row r="170" spans="1:27"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T170" s="2" t="s">
        <v>681</v>
      </c>
      <c r="W170" s="2" t="str">
        <f t="shared" si="11"/>
        <v>Nej</v>
      </c>
      <c r="Y170" s="2" t="str">
        <f t="shared" si="8"/>
        <v>Nej</v>
      </c>
      <c r="Z170" s="2">
        <f t="shared" si="9"/>
        <v>0</v>
      </c>
      <c r="AA170" s="2">
        <f t="shared" si="10"/>
        <v>0</v>
      </c>
    </row>
    <row r="171" spans="1:27" ht="15" customHeight="1" x14ac:dyDescent="0.25">
      <c r="A171" s="2" t="s">
        <v>276</v>
      </c>
      <c r="B171" s="2" t="s">
        <v>277</v>
      </c>
      <c r="C171" s="2">
        <v>2016</v>
      </c>
      <c r="D171" s="2">
        <v>2.0299999999999998</v>
      </c>
      <c r="E171" s="2" t="s">
        <v>680</v>
      </c>
      <c r="F171" s="2" t="s">
        <v>813</v>
      </c>
      <c r="G171" s="2">
        <v>1.0900000000000001</v>
      </c>
      <c r="H171" s="2">
        <v>0</v>
      </c>
      <c r="I171" s="2">
        <v>0</v>
      </c>
      <c r="J171" s="2">
        <v>0</v>
      </c>
      <c r="K171" s="2" t="s">
        <v>680</v>
      </c>
      <c r="L171" s="2" t="s">
        <v>680</v>
      </c>
      <c r="M171" s="2" t="s">
        <v>680</v>
      </c>
      <c r="N171" s="2" t="s">
        <v>680</v>
      </c>
      <c r="O171" s="2" t="s">
        <v>680</v>
      </c>
      <c r="P171" s="2" t="s">
        <v>680</v>
      </c>
      <c r="Q171" s="2" t="s">
        <v>680</v>
      </c>
      <c r="R171" s="2" t="s">
        <v>680</v>
      </c>
      <c r="S171" s="2" t="s">
        <v>680</v>
      </c>
      <c r="T171" s="2" t="s">
        <v>680</v>
      </c>
      <c r="W171" s="2" t="str">
        <f t="shared" si="11"/>
        <v>Ja</v>
      </c>
      <c r="Y171" s="2" t="str">
        <f t="shared" si="8"/>
        <v>Nej</v>
      </c>
      <c r="Z171" s="2">
        <f t="shared" si="9"/>
        <v>0</v>
      </c>
      <c r="AA171" s="2">
        <f t="shared" si="10"/>
        <v>0</v>
      </c>
    </row>
    <row r="172" spans="1:27" ht="15" customHeight="1" x14ac:dyDescent="0.25">
      <c r="A172" s="2" t="s">
        <v>278</v>
      </c>
      <c r="B172" s="2" t="s">
        <v>279</v>
      </c>
      <c r="C172" s="2">
        <v>2016</v>
      </c>
      <c r="D172" s="2">
        <v>2.6560000000000001</v>
      </c>
      <c r="E172" s="2">
        <v>8.5129999999999999</v>
      </c>
      <c r="F172" s="2" t="s">
        <v>689</v>
      </c>
      <c r="G172" s="2">
        <v>2.29</v>
      </c>
      <c r="H172" s="2">
        <v>133.97</v>
      </c>
      <c r="I172" s="2">
        <v>0.42099999999999999</v>
      </c>
      <c r="J172" s="2">
        <v>0.40799999999999997</v>
      </c>
      <c r="K172" s="2" t="s">
        <v>680</v>
      </c>
      <c r="L172" s="2" t="s">
        <v>680</v>
      </c>
      <c r="M172" s="2" t="s">
        <v>680</v>
      </c>
      <c r="N172" s="2" t="s">
        <v>680</v>
      </c>
      <c r="O172" s="2" t="s">
        <v>680</v>
      </c>
      <c r="P172" s="2" t="s">
        <v>680</v>
      </c>
      <c r="Q172" s="2" t="s">
        <v>680</v>
      </c>
      <c r="R172" s="2" t="s">
        <v>680</v>
      </c>
      <c r="S172" s="2" t="s">
        <v>680</v>
      </c>
      <c r="T172" s="2" t="s">
        <v>680</v>
      </c>
      <c r="W172" s="2" t="str">
        <f t="shared" si="11"/>
        <v>Ja</v>
      </c>
      <c r="Y172" s="2" t="str">
        <f t="shared" si="8"/>
        <v>Nej</v>
      </c>
      <c r="Z172" s="2">
        <f t="shared" si="9"/>
        <v>0</v>
      </c>
      <c r="AA172" s="2">
        <f t="shared" si="10"/>
        <v>0</v>
      </c>
    </row>
    <row r="173" spans="1:27" ht="15" customHeight="1" x14ac:dyDescent="0.25">
      <c r="A173" s="2" t="s">
        <v>278</v>
      </c>
      <c r="B173" s="2" t="s">
        <v>280</v>
      </c>
      <c r="C173" s="2">
        <v>2016</v>
      </c>
      <c r="D173" s="2">
        <v>0.158</v>
      </c>
      <c r="E173" s="2" t="s">
        <v>680</v>
      </c>
      <c r="F173" s="2" t="s">
        <v>689</v>
      </c>
      <c r="G173" s="2">
        <v>2.29</v>
      </c>
      <c r="H173" s="2">
        <v>39.770000000000003</v>
      </c>
      <c r="I173" s="2">
        <v>0.42099999999999999</v>
      </c>
      <c r="J173" s="2">
        <v>0.40799999999999997</v>
      </c>
      <c r="K173" s="2" t="s">
        <v>680</v>
      </c>
      <c r="L173" s="2" t="s">
        <v>680</v>
      </c>
      <c r="M173" s="2" t="s">
        <v>680</v>
      </c>
      <c r="N173" s="2" t="s">
        <v>680</v>
      </c>
      <c r="O173" s="2" t="s">
        <v>680</v>
      </c>
      <c r="P173" s="2" t="s">
        <v>680</v>
      </c>
      <c r="Q173" s="2" t="s">
        <v>680</v>
      </c>
      <c r="R173" s="2" t="s">
        <v>680</v>
      </c>
      <c r="S173" s="2" t="s">
        <v>680</v>
      </c>
      <c r="T173" s="2" t="s">
        <v>680</v>
      </c>
      <c r="W173" s="2" t="str">
        <f t="shared" si="11"/>
        <v>Ja</v>
      </c>
      <c r="Y173" s="2" t="str">
        <f t="shared" si="8"/>
        <v>Nej</v>
      </c>
      <c r="Z173" s="2">
        <f t="shared" si="9"/>
        <v>0</v>
      </c>
      <c r="AA173" s="2">
        <f t="shared" si="10"/>
        <v>0</v>
      </c>
    </row>
    <row r="174" spans="1:27" ht="15" customHeight="1" x14ac:dyDescent="0.25">
      <c r="A174" s="2" t="s">
        <v>281</v>
      </c>
      <c r="B174" s="2" t="s">
        <v>282</v>
      </c>
      <c r="C174" s="2">
        <v>2016</v>
      </c>
      <c r="D174" s="2" t="s">
        <v>680</v>
      </c>
      <c r="E174" s="2" t="s">
        <v>680</v>
      </c>
      <c r="F174" s="2" t="s">
        <v>814</v>
      </c>
      <c r="G174" s="2">
        <v>1.94</v>
      </c>
      <c r="H174" s="2">
        <v>0</v>
      </c>
      <c r="I174" s="2">
        <v>0</v>
      </c>
      <c r="J174" s="2">
        <v>0</v>
      </c>
      <c r="K174" s="2">
        <v>90.218999999999994</v>
      </c>
      <c r="L174" s="2">
        <v>7.0000000000000007E-2</v>
      </c>
      <c r="M174" s="2">
        <v>31.26</v>
      </c>
      <c r="N174" s="2">
        <v>2.62</v>
      </c>
      <c r="O174" s="2">
        <v>0.7</v>
      </c>
      <c r="P174" s="2">
        <v>99.287000000000006</v>
      </c>
      <c r="Q174" s="2">
        <v>0.23</v>
      </c>
      <c r="R174" s="2">
        <v>5.665</v>
      </c>
      <c r="S174" s="2">
        <v>3.82</v>
      </c>
      <c r="T174" s="2">
        <v>0</v>
      </c>
      <c r="W174" s="2" t="str">
        <f t="shared" si="11"/>
        <v>Ja</v>
      </c>
      <c r="Y174" s="2" t="str">
        <f t="shared" si="8"/>
        <v>Ja</v>
      </c>
      <c r="Z174" s="2">
        <f t="shared" si="9"/>
        <v>90.218999999999994</v>
      </c>
      <c r="AA174" s="2">
        <f t="shared" si="10"/>
        <v>6.9999999999999993E-3</v>
      </c>
    </row>
    <row r="175" spans="1:27" ht="15" customHeight="1" x14ac:dyDescent="0.25">
      <c r="A175" s="2" t="s">
        <v>281</v>
      </c>
      <c r="B175" s="2" t="s">
        <v>283</v>
      </c>
      <c r="C175" s="2">
        <v>2016</v>
      </c>
      <c r="D175" s="2">
        <v>1.746</v>
      </c>
      <c r="E175" s="2" t="s">
        <v>680</v>
      </c>
      <c r="F175" s="2" t="s">
        <v>815</v>
      </c>
      <c r="G175" s="2">
        <v>1.94</v>
      </c>
      <c r="H175" s="2">
        <v>0</v>
      </c>
      <c r="I175" s="2">
        <v>0</v>
      </c>
      <c r="J175" s="2">
        <v>0</v>
      </c>
      <c r="K175" s="2" t="s">
        <v>680</v>
      </c>
      <c r="L175" s="2" t="s">
        <v>680</v>
      </c>
      <c r="M175" s="2" t="s">
        <v>680</v>
      </c>
      <c r="N175" s="2" t="s">
        <v>680</v>
      </c>
      <c r="O175" s="2" t="s">
        <v>680</v>
      </c>
      <c r="P175" s="2" t="s">
        <v>680</v>
      </c>
      <c r="Q175" s="2" t="s">
        <v>680</v>
      </c>
      <c r="R175" s="2" t="s">
        <v>680</v>
      </c>
      <c r="S175" s="2" t="s">
        <v>680</v>
      </c>
      <c r="T175" s="2" t="s">
        <v>680</v>
      </c>
      <c r="W175" s="2" t="str">
        <f t="shared" si="11"/>
        <v>Ja</v>
      </c>
      <c r="Y175" s="2" t="str">
        <f t="shared" si="8"/>
        <v>Nej</v>
      </c>
      <c r="Z175" s="2">
        <f t="shared" si="9"/>
        <v>0</v>
      </c>
      <c r="AA175" s="2">
        <f t="shared" si="10"/>
        <v>0</v>
      </c>
    </row>
    <row r="176" spans="1:27"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T176" s="2" t="s">
        <v>681</v>
      </c>
      <c r="W176" s="2" t="str">
        <f t="shared" si="11"/>
        <v>Nej</v>
      </c>
      <c r="Y176" s="2" t="str">
        <f t="shared" si="8"/>
        <v>Nej</v>
      </c>
      <c r="Z176" s="2">
        <f t="shared" si="9"/>
        <v>0</v>
      </c>
      <c r="AA176" s="2">
        <f t="shared" si="10"/>
        <v>0</v>
      </c>
    </row>
    <row r="177" spans="1:27" ht="15" customHeight="1" x14ac:dyDescent="0.25">
      <c r="A177" s="2" t="s">
        <v>286</v>
      </c>
      <c r="B177" s="2" t="s">
        <v>287</v>
      </c>
      <c r="C177" s="2">
        <v>2016</v>
      </c>
      <c r="D177" s="2">
        <v>2.5999999999999999E-2</v>
      </c>
      <c r="E177" s="2" t="s">
        <v>680</v>
      </c>
      <c r="F177" s="2" t="s">
        <v>782</v>
      </c>
      <c r="G177" s="2">
        <v>1.1000000000000001</v>
      </c>
      <c r="H177" s="2">
        <v>0</v>
      </c>
      <c r="I177" s="2">
        <v>0</v>
      </c>
      <c r="J177" s="2">
        <v>0.40799999999999997</v>
      </c>
      <c r="K177" s="2" t="s">
        <v>680</v>
      </c>
      <c r="L177" s="2" t="s">
        <v>680</v>
      </c>
      <c r="M177" s="2" t="s">
        <v>680</v>
      </c>
      <c r="N177" s="2" t="s">
        <v>680</v>
      </c>
      <c r="O177" s="2" t="s">
        <v>680</v>
      </c>
      <c r="P177" s="2" t="s">
        <v>680</v>
      </c>
      <c r="Q177" s="2" t="s">
        <v>680</v>
      </c>
      <c r="R177" s="2" t="s">
        <v>680</v>
      </c>
      <c r="S177" s="2" t="s">
        <v>680</v>
      </c>
      <c r="T177" s="2" t="s">
        <v>680</v>
      </c>
      <c r="W177" s="2" t="str">
        <f t="shared" si="11"/>
        <v>Ja</v>
      </c>
      <c r="Y177" s="2" t="str">
        <f t="shared" si="8"/>
        <v>Nej</v>
      </c>
      <c r="Z177" s="2">
        <f t="shared" si="9"/>
        <v>0</v>
      </c>
      <c r="AA177" s="2">
        <f t="shared" si="10"/>
        <v>0</v>
      </c>
    </row>
    <row r="178" spans="1:27" ht="15" customHeight="1" x14ac:dyDescent="0.25">
      <c r="A178" s="2" t="s">
        <v>286</v>
      </c>
      <c r="B178" s="2" t="s">
        <v>288</v>
      </c>
      <c r="C178" s="2">
        <v>2016</v>
      </c>
      <c r="D178" s="2">
        <v>2.9000000000000001E-2</v>
      </c>
      <c r="E178" s="2" t="s">
        <v>680</v>
      </c>
      <c r="F178" s="2" t="s">
        <v>782</v>
      </c>
      <c r="G178" s="2">
        <v>1.1000000000000001</v>
      </c>
      <c r="H178" s="2">
        <v>0</v>
      </c>
      <c r="I178" s="2">
        <v>0</v>
      </c>
      <c r="J178" s="2">
        <v>0.40799999999999997</v>
      </c>
      <c r="K178" s="2" t="s">
        <v>680</v>
      </c>
      <c r="L178" s="2" t="s">
        <v>680</v>
      </c>
      <c r="M178" s="2" t="s">
        <v>680</v>
      </c>
      <c r="N178" s="2" t="s">
        <v>680</v>
      </c>
      <c r="O178" s="2" t="s">
        <v>680</v>
      </c>
      <c r="P178" s="2" t="s">
        <v>680</v>
      </c>
      <c r="Q178" s="2" t="s">
        <v>680</v>
      </c>
      <c r="R178" s="2" t="s">
        <v>680</v>
      </c>
      <c r="S178" s="2" t="s">
        <v>680</v>
      </c>
      <c r="T178" s="2" t="s">
        <v>680</v>
      </c>
      <c r="W178" s="2" t="str">
        <f t="shared" si="11"/>
        <v>Ja</v>
      </c>
      <c r="Y178" s="2" t="str">
        <f t="shared" si="8"/>
        <v>Nej</v>
      </c>
      <c r="Z178" s="2">
        <f t="shared" si="9"/>
        <v>0</v>
      </c>
      <c r="AA178" s="2">
        <f t="shared" si="10"/>
        <v>0</v>
      </c>
    </row>
    <row r="179" spans="1:27" ht="15" customHeight="1" x14ac:dyDescent="0.25">
      <c r="A179" s="2" t="s">
        <v>286</v>
      </c>
      <c r="B179" s="2" t="s">
        <v>289</v>
      </c>
      <c r="C179" s="2">
        <v>2016</v>
      </c>
      <c r="D179" s="2">
        <v>5.0999999999999997E-2</v>
      </c>
      <c r="E179" s="2" t="s">
        <v>680</v>
      </c>
      <c r="F179" s="2" t="s">
        <v>782</v>
      </c>
      <c r="G179" s="2">
        <v>1.1000000000000001</v>
      </c>
      <c r="H179" s="2">
        <v>0</v>
      </c>
      <c r="I179" s="2">
        <v>0</v>
      </c>
      <c r="J179" s="2">
        <v>0.40799999999999997</v>
      </c>
      <c r="K179" s="2" t="s">
        <v>680</v>
      </c>
      <c r="L179" s="2" t="s">
        <v>680</v>
      </c>
      <c r="M179" s="2" t="s">
        <v>680</v>
      </c>
      <c r="N179" s="2" t="s">
        <v>680</v>
      </c>
      <c r="O179" s="2" t="s">
        <v>680</v>
      </c>
      <c r="P179" s="2" t="s">
        <v>680</v>
      </c>
      <c r="Q179" s="2" t="s">
        <v>680</v>
      </c>
      <c r="R179" s="2" t="s">
        <v>680</v>
      </c>
      <c r="S179" s="2" t="s">
        <v>680</v>
      </c>
      <c r="T179" s="2" t="s">
        <v>680</v>
      </c>
      <c r="W179" s="2" t="str">
        <f t="shared" si="11"/>
        <v>Ja</v>
      </c>
      <c r="Y179" s="2" t="str">
        <f t="shared" si="8"/>
        <v>Nej</v>
      </c>
      <c r="Z179" s="2">
        <f t="shared" si="9"/>
        <v>0</v>
      </c>
      <c r="AA179" s="2">
        <f t="shared" si="10"/>
        <v>0</v>
      </c>
    </row>
    <row r="180" spans="1:27" ht="15" customHeight="1" x14ac:dyDescent="0.25">
      <c r="A180" s="2" t="s">
        <v>286</v>
      </c>
      <c r="B180" s="2" t="s">
        <v>290</v>
      </c>
      <c r="C180" s="2">
        <v>2016</v>
      </c>
      <c r="D180" s="2" t="s">
        <v>680</v>
      </c>
      <c r="E180" s="2">
        <v>4.3</v>
      </c>
      <c r="F180" s="2" t="s">
        <v>782</v>
      </c>
      <c r="G180" s="2">
        <v>1.1000000000000001</v>
      </c>
      <c r="H180" s="2">
        <v>0</v>
      </c>
      <c r="I180" s="2">
        <v>0</v>
      </c>
      <c r="J180" s="2">
        <v>0.40799999999999997</v>
      </c>
      <c r="K180" s="2">
        <v>29.3</v>
      </c>
      <c r="L180" s="2">
        <v>0.31</v>
      </c>
      <c r="M180" s="2">
        <v>69</v>
      </c>
      <c r="N180" s="2">
        <v>10</v>
      </c>
      <c r="O180" s="2">
        <v>13</v>
      </c>
      <c r="P180" s="2" t="s">
        <v>680</v>
      </c>
      <c r="Q180" s="2" t="s">
        <v>680</v>
      </c>
      <c r="R180" s="2" t="s">
        <v>680</v>
      </c>
      <c r="S180" s="2" t="s">
        <v>680</v>
      </c>
      <c r="T180" s="2" t="s">
        <v>680</v>
      </c>
      <c r="W180" s="2" t="str">
        <f t="shared" si="11"/>
        <v>Ja</v>
      </c>
      <c r="Y180" s="2" t="str">
        <f t="shared" si="8"/>
        <v>Ja</v>
      </c>
      <c r="Z180" s="2">
        <f t="shared" si="9"/>
        <v>29.3</v>
      </c>
      <c r="AA180" s="2">
        <f t="shared" si="10"/>
        <v>0.13</v>
      </c>
    </row>
    <row r="181" spans="1:27" ht="15" customHeight="1" x14ac:dyDescent="0.25">
      <c r="A181" s="2" t="s">
        <v>291</v>
      </c>
      <c r="B181" s="2" t="s">
        <v>292</v>
      </c>
      <c r="C181" s="2">
        <v>2016</v>
      </c>
      <c r="D181" s="2" t="s">
        <v>680</v>
      </c>
      <c r="E181" s="2" t="s">
        <v>680</v>
      </c>
      <c r="F181" s="2" t="s">
        <v>812</v>
      </c>
      <c r="G181" s="2">
        <v>1.1000000000000001</v>
      </c>
      <c r="H181" s="2">
        <v>0</v>
      </c>
      <c r="I181" s="2">
        <v>0</v>
      </c>
      <c r="J181" s="2">
        <v>0</v>
      </c>
      <c r="K181" s="2" t="s">
        <v>680</v>
      </c>
      <c r="L181" s="2" t="s">
        <v>680</v>
      </c>
      <c r="M181" s="2" t="s">
        <v>680</v>
      </c>
      <c r="N181" s="2" t="s">
        <v>680</v>
      </c>
      <c r="O181" s="2" t="s">
        <v>680</v>
      </c>
      <c r="P181" s="2" t="s">
        <v>680</v>
      </c>
      <c r="Q181" s="2" t="s">
        <v>680</v>
      </c>
      <c r="R181" s="2" t="s">
        <v>680</v>
      </c>
      <c r="S181" s="2" t="s">
        <v>680</v>
      </c>
      <c r="T181" s="2" t="s">
        <v>680</v>
      </c>
      <c r="W181" s="2" t="str">
        <f t="shared" si="11"/>
        <v>Ja</v>
      </c>
      <c r="Y181" s="2" t="str">
        <f t="shared" si="8"/>
        <v>Nej</v>
      </c>
      <c r="Z181" s="2">
        <f t="shared" si="9"/>
        <v>0</v>
      </c>
      <c r="AA181" s="2">
        <f t="shared" si="10"/>
        <v>0</v>
      </c>
    </row>
    <row r="182" spans="1:27" ht="15" customHeight="1" x14ac:dyDescent="0.25">
      <c r="A182" s="2" t="s">
        <v>291</v>
      </c>
      <c r="B182" s="2" t="s">
        <v>293</v>
      </c>
      <c r="C182" s="2">
        <v>2016</v>
      </c>
      <c r="D182" s="2">
        <v>2.2069999999999999</v>
      </c>
      <c r="E182" s="2" t="s">
        <v>680</v>
      </c>
      <c r="F182" s="2" t="s">
        <v>812</v>
      </c>
      <c r="G182" s="2">
        <v>1.1000000000000001</v>
      </c>
      <c r="H182" s="2">
        <v>0</v>
      </c>
      <c r="I182" s="2">
        <v>0</v>
      </c>
      <c r="J182" s="2">
        <v>0</v>
      </c>
      <c r="K182" s="2" t="s">
        <v>680</v>
      </c>
      <c r="L182" s="2" t="s">
        <v>680</v>
      </c>
      <c r="M182" s="2" t="s">
        <v>680</v>
      </c>
      <c r="N182" s="2" t="s">
        <v>680</v>
      </c>
      <c r="O182" s="2" t="s">
        <v>680</v>
      </c>
      <c r="P182" s="2" t="s">
        <v>680</v>
      </c>
      <c r="Q182" s="2" t="s">
        <v>680</v>
      </c>
      <c r="R182" s="2" t="s">
        <v>680</v>
      </c>
      <c r="S182" s="2" t="s">
        <v>680</v>
      </c>
      <c r="T182" s="2" t="s">
        <v>680</v>
      </c>
      <c r="W182" s="2" t="str">
        <f t="shared" si="11"/>
        <v>Ja</v>
      </c>
      <c r="Y182" s="2" t="str">
        <f t="shared" si="8"/>
        <v>Nej</v>
      </c>
      <c r="Z182" s="2">
        <f t="shared" si="9"/>
        <v>0</v>
      </c>
      <c r="AA182" s="2">
        <f t="shared" si="10"/>
        <v>0</v>
      </c>
    </row>
    <row r="183" spans="1:27" ht="15" customHeight="1" x14ac:dyDescent="0.25">
      <c r="A183" s="2" t="s">
        <v>294</v>
      </c>
      <c r="B183" s="2" t="s">
        <v>295</v>
      </c>
      <c r="C183" s="2">
        <v>2016</v>
      </c>
      <c r="D183" s="2">
        <v>4.2300000000000004</v>
      </c>
      <c r="E183" s="2">
        <v>7.93</v>
      </c>
      <c r="F183" s="2" t="s">
        <v>816</v>
      </c>
      <c r="G183" s="2">
        <v>1.1000000000000001</v>
      </c>
      <c r="H183" s="2">
        <v>0</v>
      </c>
      <c r="I183" s="2">
        <v>0</v>
      </c>
      <c r="J183" s="2">
        <v>0</v>
      </c>
      <c r="K183" s="2">
        <v>40.64</v>
      </c>
      <c r="L183" s="2">
        <v>7.0000000000000007E-2</v>
      </c>
      <c r="M183" s="2">
        <v>32.799999999999997</v>
      </c>
      <c r="N183" s="2">
        <v>4.5</v>
      </c>
      <c r="O183" s="2">
        <v>2</v>
      </c>
      <c r="P183" s="2" t="s">
        <v>680</v>
      </c>
      <c r="Q183" s="2" t="s">
        <v>680</v>
      </c>
      <c r="R183" s="2" t="s">
        <v>680</v>
      </c>
      <c r="S183" s="2" t="s">
        <v>680</v>
      </c>
      <c r="T183" s="2" t="s">
        <v>680</v>
      </c>
      <c r="W183" s="2" t="str">
        <f t="shared" si="11"/>
        <v>Ja</v>
      </c>
      <c r="Y183" s="2" t="str">
        <f t="shared" si="8"/>
        <v>Ja</v>
      </c>
      <c r="Z183" s="2">
        <f t="shared" si="9"/>
        <v>40.64</v>
      </c>
      <c r="AA183" s="2">
        <f t="shared" si="10"/>
        <v>0.02</v>
      </c>
    </row>
    <row r="184" spans="1:27" ht="15" customHeight="1" x14ac:dyDescent="0.25">
      <c r="A184" s="2" t="s">
        <v>296</v>
      </c>
      <c r="B184" s="2" t="s">
        <v>297</v>
      </c>
      <c r="C184" s="2">
        <v>2016</v>
      </c>
      <c r="D184" s="2">
        <v>0.17499999999999999</v>
      </c>
      <c r="E184" s="2" t="s">
        <v>680</v>
      </c>
      <c r="F184" s="2" t="s">
        <v>782</v>
      </c>
      <c r="G184" s="2">
        <v>2.29</v>
      </c>
      <c r="H184" s="2">
        <v>336.39</v>
      </c>
      <c r="I184" s="2">
        <v>0.42099999999999999</v>
      </c>
      <c r="J184" s="2">
        <v>0</v>
      </c>
      <c r="K184" s="2" t="s">
        <v>680</v>
      </c>
      <c r="L184" s="2" t="s">
        <v>680</v>
      </c>
      <c r="M184" s="2" t="s">
        <v>680</v>
      </c>
      <c r="N184" s="2" t="s">
        <v>680</v>
      </c>
      <c r="O184" s="2" t="s">
        <v>680</v>
      </c>
      <c r="P184" s="2" t="s">
        <v>680</v>
      </c>
      <c r="Q184" s="2" t="s">
        <v>680</v>
      </c>
      <c r="R184" s="2" t="s">
        <v>680</v>
      </c>
      <c r="S184" s="2" t="s">
        <v>680</v>
      </c>
      <c r="T184" s="2" t="s">
        <v>680</v>
      </c>
      <c r="W184" s="2" t="str">
        <f t="shared" si="11"/>
        <v>Ja</v>
      </c>
      <c r="Y184" s="2" t="str">
        <f t="shared" si="8"/>
        <v>Nej</v>
      </c>
      <c r="Z184" s="2">
        <f t="shared" si="9"/>
        <v>0</v>
      </c>
      <c r="AA184" s="2">
        <f t="shared" si="10"/>
        <v>0</v>
      </c>
    </row>
    <row r="185" spans="1:27" ht="15" customHeight="1" x14ac:dyDescent="0.25">
      <c r="A185" s="2" t="s">
        <v>296</v>
      </c>
      <c r="B185" s="2" t="s">
        <v>298</v>
      </c>
      <c r="C185" s="2">
        <v>2016</v>
      </c>
      <c r="D185" s="2">
        <v>0.14000000000000001</v>
      </c>
      <c r="E185" s="2" t="s">
        <v>680</v>
      </c>
      <c r="F185" s="2" t="s">
        <v>782</v>
      </c>
      <c r="G185" s="2">
        <v>1.1000000000000001</v>
      </c>
      <c r="H185" s="2">
        <v>8.31</v>
      </c>
      <c r="I185" s="2">
        <v>0</v>
      </c>
      <c r="J185" s="2">
        <v>0</v>
      </c>
      <c r="K185" s="2" t="s">
        <v>680</v>
      </c>
      <c r="L185" s="2" t="s">
        <v>680</v>
      </c>
      <c r="M185" s="2" t="s">
        <v>680</v>
      </c>
      <c r="N185" s="2" t="s">
        <v>680</v>
      </c>
      <c r="O185" s="2" t="s">
        <v>680</v>
      </c>
      <c r="P185" s="2" t="s">
        <v>680</v>
      </c>
      <c r="Q185" s="2" t="s">
        <v>680</v>
      </c>
      <c r="R185" s="2" t="s">
        <v>680</v>
      </c>
      <c r="S185" s="2" t="s">
        <v>680</v>
      </c>
      <c r="T185" s="2" t="s">
        <v>680</v>
      </c>
      <c r="W185" s="2" t="str">
        <f t="shared" si="11"/>
        <v>Ja</v>
      </c>
      <c r="Y185" s="2" t="str">
        <f t="shared" si="8"/>
        <v>Nej</v>
      </c>
      <c r="Z185" s="2">
        <f t="shared" si="9"/>
        <v>0</v>
      </c>
      <c r="AA185" s="2">
        <f t="shared" si="10"/>
        <v>0</v>
      </c>
    </row>
    <row r="186" spans="1:27" ht="15" customHeight="1" x14ac:dyDescent="0.25">
      <c r="A186" s="2" t="s">
        <v>296</v>
      </c>
      <c r="B186" s="2" t="s">
        <v>299</v>
      </c>
      <c r="C186" s="2">
        <v>2016</v>
      </c>
      <c r="D186" s="2">
        <v>0.22900000000000001</v>
      </c>
      <c r="E186" s="2" t="s">
        <v>680</v>
      </c>
      <c r="F186" s="2" t="s">
        <v>782</v>
      </c>
      <c r="G186" s="2">
        <v>1.1000000000000001</v>
      </c>
      <c r="H186" s="2">
        <v>8.31</v>
      </c>
      <c r="I186" s="2">
        <v>0</v>
      </c>
      <c r="J186" s="2">
        <v>0</v>
      </c>
      <c r="K186" s="2" t="s">
        <v>680</v>
      </c>
      <c r="L186" s="2" t="s">
        <v>680</v>
      </c>
      <c r="M186" s="2" t="s">
        <v>680</v>
      </c>
      <c r="N186" s="2" t="s">
        <v>680</v>
      </c>
      <c r="O186" s="2" t="s">
        <v>680</v>
      </c>
      <c r="P186" s="2" t="s">
        <v>680</v>
      </c>
      <c r="Q186" s="2" t="s">
        <v>680</v>
      </c>
      <c r="R186" s="2" t="s">
        <v>680</v>
      </c>
      <c r="S186" s="2" t="s">
        <v>680</v>
      </c>
      <c r="T186" s="2" t="s">
        <v>680</v>
      </c>
      <c r="W186" s="2" t="str">
        <f t="shared" si="11"/>
        <v>Ja</v>
      </c>
      <c r="Y186" s="2" t="str">
        <f t="shared" si="8"/>
        <v>Nej</v>
      </c>
      <c r="Z186" s="2">
        <f t="shared" si="9"/>
        <v>0</v>
      </c>
      <c r="AA186" s="2">
        <f t="shared" si="10"/>
        <v>0</v>
      </c>
    </row>
    <row r="187" spans="1:27" ht="15" customHeight="1" x14ac:dyDescent="0.25">
      <c r="A187" s="2" t="s">
        <v>296</v>
      </c>
      <c r="B187" s="2" t="s">
        <v>300</v>
      </c>
      <c r="C187" s="2">
        <v>2016</v>
      </c>
      <c r="D187" s="2">
        <v>0.1</v>
      </c>
      <c r="E187" s="2" t="s">
        <v>680</v>
      </c>
      <c r="F187" s="2" t="s">
        <v>817</v>
      </c>
      <c r="G187" s="2">
        <v>1.1000000000000001</v>
      </c>
      <c r="H187" s="2">
        <v>8.31</v>
      </c>
      <c r="I187" s="2">
        <v>0</v>
      </c>
      <c r="J187" s="2">
        <v>0</v>
      </c>
      <c r="K187" s="2" t="s">
        <v>680</v>
      </c>
      <c r="L187" s="2" t="s">
        <v>680</v>
      </c>
      <c r="M187" s="2" t="s">
        <v>680</v>
      </c>
      <c r="N187" s="2" t="s">
        <v>680</v>
      </c>
      <c r="O187" s="2" t="s">
        <v>680</v>
      </c>
      <c r="P187" s="2" t="s">
        <v>680</v>
      </c>
      <c r="Q187" s="2" t="s">
        <v>680</v>
      </c>
      <c r="R187" s="2" t="s">
        <v>680</v>
      </c>
      <c r="S187" s="2" t="s">
        <v>680</v>
      </c>
      <c r="T187" s="2" t="s">
        <v>680</v>
      </c>
      <c r="W187" s="2" t="str">
        <f t="shared" si="11"/>
        <v>Ja</v>
      </c>
      <c r="Y187" s="2" t="str">
        <f t="shared" si="8"/>
        <v>Nej</v>
      </c>
      <c r="Z187" s="2">
        <f t="shared" si="9"/>
        <v>0</v>
      </c>
      <c r="AA187" s="2">
        <f t="shared" si="10"/>
        <v>0</v>
      </c>
    </row>
    <row r="188" spans="1:27" ht="15" customHeight="1" x14ac:dyDescent="0.25">
      <c r="A188" s="2" t="s">
        <v>296</v>
      </c>
      <c r="B188" s="2" t="s">
        <v>301</v>
      </c>
      <c r="C188" s="2">
        <v>2016</v>
      </c>
      <c r="D188" s="2">
        <v>0.31900000000000001</v>
      </c>
      <c r="E188" s="2" t="s">
        <v>680</v>
      </c>
      <c r="F188" s="2" t="s">
        <v>782</v>
      </c>
      <c r="G188" s="2">
        <v>1.1000000000000001</v>
      </c>
      <c r="H188" s="2">
        <v>8.31</v>
      </c>
      <c r="I188" s="2">
        <v>0</v>
      </c>
      <c r="J188" s="2">
        <v>0</v>
      </c>
      <c r="K188" s="2" t="s">
        <v>680</v>
      </c>
      <c r="L188" s="2" t="s">
        <v>680</v>
      </c>
      <c r="M188" s="2" t="s">
        <v>680</v>
      </c>
      <c r="N188" s="2" t="s">
        <v>680</v>
      </c>
      <c r="O188" s="2" t="s">
        <v>680</v>
      </c>
      <c r="P188" s="2" t="s">
        <v>680</v>
      </c>
      <c r="Q188" s="2" t="s">
        <v>680</v>
      </c>
      <c r="R188" s="2" t="s">
        <v>680</v>
      </c>
      <c r="S188" s="2" t="s">
        <v>680</v>
      </c>
      <c r="T188" s="2" t="s">
        <v>680</v>
      </c>
      <c r="W188" s="2" t="str">
        <f t="shared" si="11"/>
        <v>Ja</v>
      </c>
      <c r="Y188" s="2" t="str">
        <f t="shared" si="8"/>
        <v>Nej</v>
      </c>
      <c r="Z188" s="2">
        <f t="shared" si="9"/>
        <v>0</v>
      </c>
      <c r="AA188" s="2">
        <f t="shared" si="10"/>
        <v>0</v>
      </c>
    </row>
    <row r="189" spans="1:27" ht="15" customHeight="1" x14ac:dyDescent="0.25">
      <c r="A189" s="2" t="s">
        <v>296</v>
      </c>
      <c r="B189" s="2" t="s">
        <v>302</v>
      </c>
      <c r="C189" s="2">
        <v>2016</v>
      </c>
      <c r="D189" s="2">
        <v>0.54</v>
      </c>
      <c r="E189" s="2" t="s">
        <v>680</v>
      </c>
      <c r="F189" s="2" t="s">
        <v>782</v>
      </c>
      <c r="G189" s="2">
        <v>1.1000000000000001</v>
      </c>
      <c r="H189" s="2">
        <v>8.31</v>
      </c>
      <c r="I189" s="2">
        <v>0</v>
      </c>
      <c r="J189" s="2">
        <v>0</v>
      </c>
      <c r="K189" s="2" t="s">
        <v>680</v>
      </c>
      <c r="L189" s="2" t="s">
        <v>680</v>
      </c>
      <c r="M189" s="2" t="s">
        <v>680</v>
      </c>
      <c r="N189" s="2" t="s">
        <v>680</v>
      </c>
      <c r="O189" s="2" t="s">
        <v>680</v>
      </c>
      <c r="P189" s="2" t="s">
        <v>680</v>
      </c>
      <c r="Q189" s="2" t="s">
        <v>680</v>
      </c>
      <c r="R189" s="2" t="s">
        <v>680</v>
      </c>
      <c r="S189" s="2" t="s">
        <v>680</v>
      </c>
      <c r="T189" s="2" t="s">
        <v>680</v>
      </c>
      <c r="W189" s="2" t="str">
        <f t="shared" si="11"/>
        <v>Ja</v>
      </c>
      <c r="Y189" s="2" t="str">
        <f t="shared" si="8"/>
        <v>Nej</v>
      </c>
      <c r="Z189" s="2">
        <f t="shared" si="9"/>
        <v>0</v>
      </c>
      <c r="AA189" s="2">
        <f t="shared" si="10"/>
        <v>0</v>
      </c>
    </row>
    <row r="190" spans="1:27" ht="15" customHeight="1" x14ac:dyDescent="0.25">
      <c r="A190" s="2" t="s">
        <v>296</v>
      </c>
      <c r="B190" s="2" t="s">
        <v>303</v>
      </c>
      <c r="C190" s="2">
        <v>2016</v>
      </c>
      <c r="D190" s="2">
        <v>0.23499999999999999</v>
      </c>
      <c r="E190" s="2" t="s">
        <v>680</v>
      </c>
      <c r="F190" s="2" t="s">
        <v>782</v>
      </c>
      <c r="G190" s="2">
        <v>1.1000000000000001</v>
      </c>
      <c r="H190" s="2">
        <v>8.31</v>
      </c>
      <c r="I190" s="2">
        <v>0</v>
      </c>
      <c r="J190" s="2">
        <v>0</v>
      </c>
      <c r="K190" s="2" t="s">
        <v>680</v>
      </c>
      <c r="L190" s="2" t="s">
        <v>680</v>
      </c>
      <c r="M190" s="2" t="s">
        <v>680</v>
      </c>
      <c r="N190" s="2" t="s">
        <v>680</v>
      </c>
      <c r="O190" s="2" t="s">
        <v>680</v>
      </c>
      <c r="P190" s="2" t="s">
        <v>680</v>
      </c>
      <c r="Q190" s="2" t="s">
        <v>680</v>
      </c>
      <c r="R190" s="2" t="s">
        <v>680</v>
      </c>
      <c r="S190" s="2" t="s">
        <v>680</v>
      </c>
      <c r="T190" s="2" t="s">
        <v>680</v>
      </c>
      <c r="W190" s="2" t="str">
        <f t="shared" si="11"/>
        <v>Ja</v>
      </c>
      <c r="Y190" s="2" t="str">
        <f t="shared" si="8"/>
        <v>Nej</v>
      </c>
      <c r="Z190" s="2">
        <f t="shared" si="9"/>
        <v>0</v>
      </c>
      <c r="AA190" s="2">
        <f t="shared" si="10"/>
        <v>0</v>
      </c>
    </row>
    <row r="191" spans="1:27" ht="15" customHeight="1" x14ac:dyDescent="0.25">
      <c r="A191" s="2" t="s">
        <v>296</v>
      </c>
      <c r="B191" s="2" t="s">
        <v>304</v>
      </c>
      <c r="C191" s="2">
        <v>2016</v>
      </c>
      <c r="D191" s="2">
        <v>0.14000000000000001</v>
      </c>
      <c r="E191" s="2" t="s">
        <v>680</v>
      </c>
      <c r="F191" s="2" t="s">
        <v>782</v>
      </c>
      <c r="G191" s="2">
        <v>1.1000000000000001</v>
      </c>
      <c r="H191" s="2">
        <v>8.31</v>
      </c>
      <c r="I191" s="2">
        <v>0</v>
      </c>
      <c r="J191" s="2">
        <v>0</v>
      </c>
      <c r="K191" s="2" t="s">
        <v>680</v>
      </c>
      <c r="L191" s="2" t="s">
        <v>680</v>
      </c>
      <c r="M191" s="2" t="s">
        <v>680</v>
      </c>
      <c r="N191" s="2" t="s">
        <v>680</v>
      </c>
      <c r="O191" s="2" t="s">
        <v>680</v>
      </c>
      <c r="P191" s="2" t="s">
        <v>680</v>
      </c>
      <c r="Q191" s="2" t="s">
        <v>680</v>
      </c>
      <c r="R191" s="2" t="s">
        <v>680</v>
      </c>
      <c r="S191" s="2" t="s">
        <v>680</v>
      </c>
      <c r="T191" s="2" t="s">
        <v>680</v>
      </c>
      <c r="W191" s="2" t="str">
        <f t="shared" si="11"/>
        <v>Ja</v>
      </c>
      <c r="Y191" s="2" t="str">
        <f t="shared" si="8"/>
        <v>Nej</v>
      </c>
      <c r="Z191" s="2">
        <f t="shared" si="9"/>
        <v>0</v>
      </c>
      <c r="AA191" s="2">
        <f t="shared" si="10"/>
        <v>0</v>
      </c>
    </row>
    <row r="192" spans="1:27" ht="15" customHeight="1" x14ac:dyDescent="0.25">
      <c r="A192" s="2" t="s">
        <v>305</v>
      </c>
      <c r="B192" s="2" t="s">
        <v>306</v>
      </c>
      <c r="C192" s="2">
        <v>2016</v>
      </c>
      <c r="D192" s="2">
        <v>0.41599999999999998</v>
      </c>
      <c r="E192" s="2" t="s">
        <v>680</v>
      </c>
      <c r="F192" s="2" t="s">
        <v>689</v>
      </c>
      <c r="G192" s="2">
        <v>2.38</v>
      </c>
      <c r="H192" s="2">
        <v>320</v>
      </c>
      <c r="I192" s="2">
        <v>0.42</v>
      </c>
      <c r="J192" s="2">
        <v>0.40799999999999997</v>
      </c>
      <c r="K192" s="2" t="s">
        <v>680</v>
      </c>
      <c r="L192" s="2" t="s">
        <v>680</v>
      </c>
      <c r="M192" s="2" t="s">
        <v>680</v>
      </c>
      <c r="N192" s="2" t="s">
        <v>680</v>
      </c>
      <c r="O192" s="2" t="s">
        <v>680</v>
      </c>
      <c r="P192" s="2" t="s">
        <v>680</v>
      </c>
      <c r="Q192" s="2" t="s">
        <v>680</v>
      </c>
      <c r="R192" s="2" t="s">
        <v>680</v>
      </c>
      <c r="S192" s="2" t="s">
        <v>680</v>
      </c>
      <c r="T192" s="2" t="s">
        <v>680</v>
      </c>
      <c r="W192" s="2" t="str">
        <f t="shared" si="11"/>
        <v>Ja</v>
      </c>
      <c r="Y192" s="2" t="str">
        <f t="shared" si="8"/>
        <v>Nej</v>
      </c>
      <c r="Z192" s="2">
        <f t="shared" si="9"/>
        <v>0</v>
      </c>
      <c r="AA192" s="2">
        <f t="shared" si="10"/>
        <v>0</v>
      </c>
    </row>
    <row r="193" spans="1:27"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T193" s="2" t="s">
        <v>681</v>
      </c>
      <c r="W193" s="2" t="str">
        <f t="shared" si="11"/>
        <v>Nej</v>
      </c>
      <c r="Y193" s="2" t="str">
        <f t="shared" si="8"/>
        <v>Nej</v>
      </c>
      <c r="Z193" s="2">
        <f t="shared" si="9"/>
        <v>0</v>
      </c>
      <c r="AA193" s="2">
        <f t="shared" si="10"/>
        <v>0</v>
      </c>
    </row>
    <row r="194" spans="1:27" ht="15" customHeight="1" x14ac:dyDescent="0.25">
      <c r="A194" s="2" t="s">
        <v>311</v>
      </c>
      <c r="B194" s="2" t="s">
        <v>10</v>
      </c>
      <c r="C194" s="2">
        <v>2016</v>
      </c>
      <c r="D194" s="2" t="s">
        <v>680</v>
      </c>
      <c r="E194" s="2" t="s">
        <v>680</v>
      </c>
      <c r="F194" s="2" t="s">
        <v>681</v>
      </c>
      <c r="G194" s="2">
        <v>2.29</v>
      </c>
      <c r="H194" s="2">
        <v>336.39</v>
      </c>
      <c r="I194" s="2">
        <v>0.42099999999999999</v>
      </c>
      <c r="J194" s="2">
        <v>0.40799999999999997</v>
      </c>
      <c r="K194" s="2" t="s">
        <v>680</v>
      </c>
      <c r="L194" s="2" t="s">
        <v>680</v>
      </c>
      <c r="M194" s="2" t="s">
        <v>680</v>
      </c>
      <c r="N194" s="2" t="s">
        <v>680</v>
      </c>
      <c r="O194" s="2" t="s">
        <v>680</v>
      </c>
      <c r="P194" s="2" t="s">
        <v>680</v>
      </c>
      <c r="Q194" s="2" t="s">
        <v>680</v>
      </c>
      <c r="R194" s="2" t="s">
        <v>680</v>
      </c>
      <c r="S194" s="2" t="s">
        <v>680</v>
      </c>
      <c r="T194" s="2" t="s">
        <v>680</v>
      </c>
      <c r="W194" s="2" t="str">
        <f t="shared" si="11"/>
        <v>Nej</v>
      </c>
      <c r="Y194" s="2" t="str">
        <f t="shared" ref="Y194:Y257" si="12">IF(ISERROR(1/K194),"Nej","Ja")</f>
        <v>Nej</v>
      </c>
      <c r="Z194" s="2">
        <f t="shared" ref="Z194:Z257" si="13">IF(Y194="nej",0,K194)</f>
        <v>0</v>
      </c>
      <c r="AA194" s="2">
        <f t="shared" ref="AA194:AA257" si="14">IF(Y194="nej",0,O194/100)</f>
        <v>0</v>
      </c>
    </row>
    <row r="195" spans="1:27" ht="15" customHeight="1" x14ac:dyDescent="0.25">
      <c r="A195" s="2" t="s">
        <v>311</v>
      </c>
      <c r="B195" s="2" t="s">
        <v>312</v>
      </c>
      <c r="C195" s="2">
        <v>2016</v>
      </c>
      <c r="D195" s="2">
        <v>0.13500000000000001</v>
      </c>
      <c r="E195" s="2" t="s">
        <v>680</v>
      </c>
      <c r="F195" s="2" t="s">
        <v>818</v>
      </c>
      <c r="G195" s="2">
        <v>0.1</v>
      </c>
      <c r="H195" s="2">
        <v>0</v>
      </c>
      <c r="I195" s="2">
        <v>0</v>
      </c>
      <c r="J195" s="2">
        <v>0</v>
      </c>
      <c r="K195" s="2" t="s">
        <v>680</v>
      </c>
      <c r="L195" s="2" t="s">
        <v>680</v>
      </c>
      <c r="M195" s="2" t="s">
        <v>680</v>
      </c>
      <c r="N195" s="2" t="s">
        <v>680</v>
      </c>
      <c r="O195" s="2" t="s">
        <v>680</v>
      </c>
      <c r="P195" s="2" t="s">
        <v>680</v>
      </c>
      <c r="Q195" s="2" t="s">
        <v>680</v>
      </c>
      <c r="R195" s="2" t="s">
        <v>680</v>
      </c>
      <c r="S195" s="2" t="s">
        <v>680</v>
      </c>
      <c r="T195" s="2" t="s">
        <v>680</v>
      </c>
      <c r="W195" s="2" t="str">
        <f t="shared" ref="W195:W258" si="15">IF(OR(AND(G195&lt;&gt;$AD$3,G195&lt;&gt;"-"),AND(H195&lt;&gt;$AD$4,H195&lt;&gt;"-"),AND(I195&lt;&gt;$AD$5,I195&lt;&gt;"-"),AND(J195&lt;&gt;$AD$6,J195&lt;&gt;"-")),"Ja","Nej")</f>
        <v>Ja</v>
      </c>
      <c r="Y195" s="2" t="str">
        <f t="shared" si="12"/>
        <v>Nej</v>
      </c>
      <c r="Z195" s="2">
        <f t="shared" si="13"/>
        <v>0</v>
      </c>
      <c r="AA195" s="2">
        <f t="shared" si="14"/>
        <v>0</v>
      </c>
    </row>
    <row r="196" spans="1:27" ht="15" customHeight="1" x14ac:dyDescent="0.25">
      <c r="A196" s="2" t="s">
        <v>311</v>
      </c>
      <c r="B196" s="2" t="s">
        <v>313</v>
      </c>
      <c r="C196" s="2">
        <v>2016</v>
      </c>
      <c r="D196" s="2">
        <v>0.56599999999999995</v>
      </c>
      <c r="E196" s="2" t="s">
        <v>680</v>
      </c>
      <c r="F196" s="2" t="s">
        <v>818</v>
      </c>
      <c r="G196" s="2">
        <v>0.1</v>
      </c>
      <c r="H196" s="2">
        <v>0</v>
      </c>
      <c r="I196" s="2">
        <v>0</v>
      </c>
      <c r="J196" s="2">
        <v>0</v>
      </c>
      <c r="K196" s="2" t="s">
        <v>680</v>
      </c>
      <c r="L196" s="2" t="s">
        <v>680</v>
      </c>
      <c r="M196" s="2" t="s">
        <v>680</v>
      </c>
      <c r="N196" s="2" t="s">
        <v>680</v>
      </c>
      <c r="O196" s="2" t="s">
        <v>680</v>
      </c>
      <c r="P196" s="2" t="s">
        <v>680</v>
      </c>
      <c r="Q196" s="2" t="s">
        <v>680</v>
      </c>
      <c r="R196" s="2" t="s">
        <v>680</v>
      </c>
      <c r="S196" s="2" t="s">
        <v>680</v>
      </c>
      <c r="T196" s="2" t="s">
        <v>680</v>
      </c>
      <c r="W196" s="2" t="str">
        <f t="shared" si="15"/>
        <v>Ja</v>
      </c>
      <c r="Y196" s="2" t="str">
        <f t="shared" si="12"/>
        <v>Nej</v>
      </c>
      <c r="Z196" s="2">
        <f t="shared" si="13"/>
        <v>0</v>
      </c>
      <c r="AA196" s="2">
        <f t="shared" si="14"/>
        <v>0</v>
      </c>
    </row>
    <row r="197" spans="1:27" ht="15" customHeight="1" x14ac:dyDescent="0.25">
      <c r="A197" s="2" t="s">
        <v>311</v>
      </c>
      <c r="B197" s="2" t="s">
        <v>314</v>
      </c>
      <c r="C197" s="2">
        <v>2016</v>
      </c>
      <c r="D197" s="2">
        <v>2.5000000000000001E-2</v>
      </c>
      <c r="E197" s="2" t="s">
        <v>680</v>
      </c>
      <c r="F197" s="2" t="s">
        <v>818</v>
      </c>
      <c r="G197" s="2">
        <v>0.1</v>
      </c>
      <c r="H197" s="2">
        <v>0</v>
      </c>
      <c r="I197" s="2">
        <v>0</v>
      </c>
      <c r="J197" s="2">
        <v>0</v>
      </c>
      <c r="K197" s="2" t="s">
        <v>680</v>
      </c>
      <c r="L197" s="2" t="s">
        <v>680</v>
      </c>
      <c r="M197" s="2" t="s">
        <v>680</v>
      </c>
      <c r="N197" s="2" t="s">
        <v>680</v>
      </c>
      <c r="O197" s="2" t="s">
        <v>680</v>
      </c>
      <c r="P197" s="2" t="s">
        <v>680</v>
      </c>
      <c r="Q197" s="2" t="s">
        <v>680</v>
      </c>
      <c r="R197" s="2" t="s">
        <v>680</v>
      </c>
      <c r="S197" s="2" t="s">
        <v>680</v>
      </c>
      <c r="T197" s="2" t="s">
        <v>680</v>
      </c>
      <c r="W197" s="2" t="str">
        <f t="shared" si="15"/>
        <v>Ja</v>
      </c>
      <c r="Y197" s="2" t="str">
        <f t="shared" si="12"/>
        <v>Nej</v>
      </c>
      <c r="Z197" s="2">
        <f t="shared" si="13"/>
        <v>0</v>
      </c>
      <c r="AA197" s="2">
        <f t="shared" si="14"/>
        <v>0</v>
      </c>
    </row>
    <row r="198" spans="1:27"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T198" s="2" t="s">
        <v>681</v>
      </c>
      <c r="W198" s="2" t="str">
        <f t="shared" si="15"/>
        <v>Nej</v>
      </c>
      <c r="Y198" s="2" t="str">
        <f t="shared" si="12"/>
        <v>Nej</v>
      </c>
      <c r="Z198" s="2">
        <f t="shared" si="13"/>
        <v>0</v>
      </c>
      <c r="AA198" s="2">
        <f t="shared" si="14"/>
        <v>0</v>
      </c>
    </row>
    <row r="199" spans="1:27" ht="15" customHeight="1" x14ac:dyDescent="0.25">
      <c r="A199" s="2" t="s">
        <v>318</v>
      </c>
      <c r="B199" s="2" t="s">
        <v>319</v>
      </c>
      <c r="C199" s="2">
        <v>2016</v>
      </c>
      <c r="D199" s="2" t="s">
        <v>680</v>
      </c>
      <c r="E199" s="2" t="s">
        <v>680</v>
      </c>
      <c r="F199" s="2" t="s">
        <v>681</v>
      </c>
      <c r="G199" s="2">
        <v>2.29</v>
      </c>
      <c r="H199" s="2">
        <v>336.39</v>
      </c>
      <c r="I199" s="2">
        <v>0.42099999999999999</v>
      </c>
      <c r="J199" s="2">
        <v>0.40799999999999997</v>
      </c>
      <c r="K199" s="2" t="s">
        <v>680</v>
      </c>
      <c r="L199" s="2" t="s">
        <v>680</v>
      </c>
      <c r="M199" s="2" t="s">
        <v>680</v>
      </c>
      <c r="N199" s="2" t="s">
        <v>680</v>
      </c>
      <c r="O199" s="2" t="s">
        <v>680</v>
      </c>
      <c r="P199" s="2" t="s">
        <v>680</v>
      </c>
      <c r="Q199" s="2" t="s">
        <v>680</v>
      </c>
      <c r="R199" s="2" t="s">
        <v>680</v>
      </c>
      <c r="S199" s="2" t="s">
        <v>680</v>
      </c>
      <c r="T199" s="2" t="s">
        <v>680</v>
      </c>
      <c r="W199" s="2" t="str">
        <f t="shared" si="15"/>
        <v>Nej</v>
      </c>
      <c r="Y199" s="2" t="str">
        <f t="shared" si="12"/>
        <v>Nej</v>
      </c>
      <c r="Z199" s="2">
        <f t="shared" si="13"/>
        <v>0</v>
      </c>
      <c r="AA199" s="2">
        <f t="shared" si="14"/>
        <v>0</v>
      </c>
    </row>
    <row r="200" spans="1:27" ht="15" customHeight="1" x14ac:dyDescent="0.25">
      <c r="A200" s="2" t="s">
        <v>320</v>
      </c>
      <c r="B200" s="2" t="s">
        <v>321</v>
      </c>
      <c r="C200" s="2">
        <v>2016</v>
      </c>
      <c r="D200" s="2">
        <v>18.335000000000001</v>
      </c>
      <c r="E200" s="2">
        <v>8.74</v>
      </c>
      <c r="F200" s="2" t="s">
        <v>782</v>
      </c>
      <c r="G200" s="2">
        <v>1.1000000000000001</v>
      </c>
      <c r="H200" s="2">
        <v>0</v>
      </c>
      <c r="I200" s="2">
        <v>0</v>
      </c>
      <c r="J200" s="2">
        <v>0</v>
      </c>
      <c r="K200" s="2" t="s">
        <v>680</v>
      </c>
      <c r="L200" s="2" t="s">
        <v>680</v>
      </c>
      <c r="M200" s="2" t="s">
        <v>680</v>
      </c>
      <c r="N200" s="2" t="s">
        <v>680</v>
      </c>
      <c r="O200" s="2" t="s">
        <v>680</v>
      </c>
      <c r="P200" s="2" t="s">
        <v>680</v>
      </c>
      <c r="Q200" s="2">
        <v>0.05</v>
      </c>
      <c r="R200" s="2">
        <v>165</v>
      </c>
      <c r="S200" s="2" t="s">
        <v>680</v>
      </c>
      <c r="T200" s="2">
        <v>1.1000000000000001</v>
      </c>
      <c r="W200" s="2" t="str">
        <f t="shared" si="15"/>
        <v>Ja</v>
      </c>
      <c r="Y200" s="2" t="str">
        <f t="shared" si="12"/>
        <v>Nej</v>
      </c>
      <c r="Z200" s="2">
        <f t="shared" si="13"/>
        <v>0</v>
      </c>
      <c r="AA200" s="2">
        <f t="shared" si="14"/>
        <v>0</v>
      </c>
    </row>
    <row r="201" spans="1:27" ht="15" customHeight="1" x14ac:dyDescent="0.25">
      <c r="A201" s="2" t="s">
        <v>322</v>
      </c>
      <c r="B201" s="2" t="s">
        <v>323</v>
      </c>
      <c r="C201" s="2">
        <v>2016</v>
      </c>
      <c r="D201" s="2" t="s">
        <v>680</v>
      </c>
      <c r="E201" s="2" t="s">
        <v>680</v>
      </c>
      <c r="F201" s="2" t="s">
        <v>681</v>
      </c>
      <c r="G201" s="2">
        <v>2.29</v>
      </c>
      <c r="H201" s="2">
        <v>336.39</v>
      </c>
      <c r="I201" s="2">
        <v>0.42099999999999999</v>
      </c>
      <c r="J201" s="2">
        <v>0.40799999999999997</v>
      </c>
      <c r="K201" s="2" t="s">
        <v>680</v>
      </c>
      <c r="L201" s="2" t="s">
        <v>680</v>
      </c>
      <c r="M201" s="2" t="s">
        <v>680</v>
      </c>
      <c r="N201" s="2" t="s">
        <v>680</v>
      </c>
      <c r="O201" s="2" t="s">
        <v>680</v>
      </c>
      <c r="P201" s="2" t="s">
        <v>680</v>
      </c>
      <c r="Q201" s="2" t="s">
        <v>680</v>
      </c>
      <c r="R201" s="2" t="s">
        <v>680</v>
      </c>
      <c r="S201" s="2" t="s">
        <v>680</v>
      </c>
      <c r="T201" s="2" t="s">
        <v>680</v>
      </c>
      <c r="W201" s="2" t="str">
        <f t="shared" si="15"/>
        <v>Nej</v>
      </c>
      <c r="Y201" s="2" t="str">
        <f t="shared" si="12"/>
        <v>Nej</v>
      </c>
      <c r="Z201" s="2">
        <f t="shared" si="13"/>
        <v>0</v>
      </c>
      <c r="AA201" s="2">
        <f t="shared" si="14"/>
        <v>0</v>
      </c>
    </row>
    <row r="202" spans="1:27" ht="15" customHeight="1" x14ac:dyDescent="0.25">
      <c r="A202" s="2" t="s">
        <v>324</v>
      </c>
      <c r="B202" s="2" t="s">
        <v>325</v>
      </c>
      <c r="C202" s="2">
        <v>2016</v>
      </c>
      <c r="D202" s="2">
        <v>0.08</v>
      </c>
      <c r="E202" s="2" t="s">
        <v>680</v>
      </c>
      <c r="F202" s="2" t="s">
        <v>782</v>
      </c>
      <c r="G202" s="2">
        <v>1.1000000000000001</v>
      </c>
      <c r="H202" s="2">
        <v>0</v>
      </c>
      <c r="I202" s="2">
        <v>0</v>
      </c>
      <c r="J202" s="2">
        <v>0</v>
      </c>
      <c r="K202" s="2" t="s">
        <v>680</v>
      </c>
      <c r="L202" s="2" t="s">
        <v>680</v>
      </c>
      <c r="M202" s="2" t="s">
        <v>680</v>
      </c>
      <c r="N202" s="2" t="s">
        <v>680</v>
      </c>
      <c r="O202" s="2" t="s">
        <v>680</v>
      </c>
      <c r="P202" s="2" t="s">
        <v>680</v>
      </c>
      <c r="Q202" s="2" t="s">
        <v>680</v>
      </c>
      <c r="R202" s="2" t="s">
        <v>680</v>
      </c>
      <c r="S202" s="2" t="s">
        <v>680</v>
      </c>
      <c r="T202" s="2">
        <v>2.5</v>
      </c>
      <c r="W202" s="2" t="str">
        <f t="shared" si="15"/>
        <v>Ja</v>
      </c>
      <c r="Y202" s="2" t="str">
        <f t="shared" si="12"/>
        <v>Nej</v>
      </c>
      <c r="Z202" s="2">
        <f t="shared" si="13"/>
        <v>0</v>
      </c>
      <c r="AA202" s="2">
        <f t="shared" si="14"/>
        <v>0</v>
      </c>
    </row>
    <row r="203" spans="1:27" ht="15" customHeight="1" x14ac:dyDescent="0.25">
      <c r="A203" s="2" t="s">
        <v>324</v>
      </c>
      <c r="B203" s="2" t="s">
        <v>326</v>
      </c>
      <c r="C203" s="2">
        <v>2016</v>
      </c>
      <c r="D203" s="2">
        <v>1.3</v>
      </c>
      <c r="E203" s="2" t="s">
        <v>680</v>
      </c>
      <c r="F203" s="2" t="s">
        <v>782</v>
      </c>
      <c r="G203" s="2">
        <v>1.1000000000000001</v>
      </c>
      <c r="H203" s="2">
        <v>0</v>
      </c>
      <c r="I203" s="2">
        <v>0</v>
      </c>
      <c r="J203" s="2">
        <v>0</v>
      </c>
      <c r="K203" s="2" t="s">
        <v>680</v>
      </c>
      <c r="L203" s="2" t="s">
        <v>680</v>
      </c>
      <c r="M203" s="2" t="s">
        <v>680</v>
      </c>
      <c r="N203" s="2" t="s">
        <v>680</v>
      </c>
      <c r="O203" s="2" t="s">
        <v>680</v>
      </c>
      <c r="P203" s="2" t="s">
        <v>680</v>
      </c>
      <c r="Q203" s="2" t="s">
        <v>680</v>
      </c>
      <c r="R203" s="2" t="s">
        <v>680</v>
      </c>
      <c r="S203" s="2" t="s">
        <v>680</v>
      </c>
      <c r="T203" s="2">
        <v>3.9</v>
      </c>
      <c r="W203" s="2" t="str">
        <f t="shared" si="15"/>
        <v>Ja</v>
      </c>
      <c r="Y203" s="2" t="str">
        <f t="shared" si="12"/>
        <v>Nej</v>
      </c>
      <c r="Z203" s="2">
        <f t="shared" si="13"/>
        <v>0</v>
      </c>
      <c r="AA203" s="2">
        <f t="shared" si="14"/>
        <v>0</v>
      </c>
    </row>
    <row r="204" spans="1:27" ht="15" customHeight="1" x14ac:dyDescent="0.25">
      <c r="A204" s="2" t="s">
        <v>324</v>
      </c>
      <c r="B204" s="2" t="s">
        <v>327</v>
      </c>
      <c r="C204" s="2">
        <v>2016</v>
      </c>
      <c r="D204" s="2" t="s">
        <v>800</v>
      </c>
      <c r="E204" s="2" t="s">
        <v>680</v>
      </c>
      <c r="F204" s="2" t="s">
        <v>782</v>
      </c>
      <c r="G204" s="2">
        <v>1.1000000000000001</v>
      </c>
      <c r="H204" s="2">
        <v>0</v>
      </c>
      <c r="I204" s="2">
        <v>0</v>
      </c>
      <c r="J204" s="2">
        <v>0</v>
      </c>
      <c r="K204" s="2" t="s">
        <v>680</v>
      </c>
      <c r="L204" s="2" t="s">
        <v>680</v>
      </c>
      <c r="M204" s="2" t="s">
        <v>680</v>
      </c>
      <c r="N204" s="2" t="s">
        <v>680</v>
      </c>
      <c r="O204" s="2" t="s">
        <v>680</v>
      </c>
      <c r="P204" s="2" t="s">
        <v>680</v>
      </c>
      <c r="Q204" s="2" t="s">
        <v>680</v>
      </c>
      <c r="R204" s="2" t="s">
        <v>680</v>
      </c>
      <c r="S204" s="2" t="s">
        <v>680</v>
      </c>
      <c r="T204" s="2" t="s">
        <v>680</v>
      </c>
      <c r="W204" s="2" t="str">
        <f t="shared" si="15"/>
        <v>Ja</v>
      </c>
      <c r="Y204" s="2" t="str">
        <f t="shared" si="12"/>
        <v>Nej</v>
      </c>
      <c r="Z204" s="2">
        <f t="shared" si="13"/>
        <v>0</v>
      </c>
      <c r="AA204" s="2">
        <f t="shared" si="14"/>
        <v>0</v>
      </c>
    </row>
    <row r="205" spans="1:27" ht="15" customHeight="1" x14ac:dyDescent="0.25">
      <c r="A205" s="2" t="s">
        <v>324</v>
      </c>
      <c r="B205" s="2" t="s">
        <v>328</v>
      </c>
      <c r="C205" s="2">
        <v>2016</v>
      </c>
      <c r="D205" s="2">
        <v>3.3000000000000002E-2</v>
      </c>
      <c r="E205" s="2" t="s">
        <v>680</v>
      </c>
      <c r="F205" s="2" t="s">
        <v>782</v>
      </c>
      <c r="G205" s="2">
        <v>1.1000000000000001</v>
      </c>
      <c r="H205" s="2">
        <v>0</v>
      </c>
      <c r="I205" s="2">
        <v>0</v>
      </c>
      <c r="J205" s="2">
        <v>0</v>
      </c>
      <c r="K205" s="2" t="s">
        <v>680</v>
      </c>
      <c r="L205" s="2" t="s">
        <v>680</v>
      </c>
      <c r="M205" s="2" t="s">
        <v>680</v>
      </c>
      <c r="N205" s="2" t="s">
        <v>680</v>
      </c>
      <c r="O205" s="2" t="s">
        <v>680</v>
      </c>
      <c r="P205" s="2" t="s">
        <v>680</v>
      </c>
      <c r="Q205" s="2" t="s">
        <v>680</v>
      </c>
      <c r="R205" s="2" t="s">
        <v>680</v>
      </c>
      <c r="S205" s="2" t="s">
        <v>680</v>
      </c>
      <c r="T205" s="2" t="s">
        <v>680</v>
      </c>
      <c r="W205" s="2" t="str">
        <f t="shared" si="15"/>
        <v>Ja</v>
      </c>
      <c r="Y205" s="2" t="str">
        <f t="shared" si="12"/>
        <v>Nej</v>
      </c>
      <c r="Z205" s="2">
        <f t="shared" si="13"/>
        <v>0</v>
      </c>
      <c r="AA205" s="2">
        <f t="shared" si="14"/>
        <v>0</v>
      </c>
    </row>
    <row r="206" spans="1:27" ht="15" customHeight="1" x14ac:dyDescent="0.25">
      <c r="A206" s="2" t="s">
        <v>329</v>
      </c>
      <c r="B206" s="2" t="s">
        <v>330</v>
      </c>
      <c r="C206" s="2">
        <v>2016</v>
      </c>
      <c r="D206" s="2" t="s">
        <v>680</v>
      </c>
      <c r="E206" s="2" t="s">
        <v>680</v>
      </c>
      <c r="F206" s="2" t="s">
        <v>819</v>
      </c>
      <c r="G206" s="2">
        <v>1.75</v>
      </c>
      <c r="H206" s="2">
        <v>177.44</v>
      </c>
      <c r="I206" s="283">
        <v>0.222</v>
      </c>
      <c r="J206" s="283">
        <v>0.215</v>
      </c>
      <c r="K206" s="2" t="s">
        <v>680</v>
      </c>
      <c r="L206" s="2" t="s">
        <v>680</v>
      </c>
      <c r="M206" s="2" t="s">
        <v>680</v>
      </c>
      <c r="N206" s="2" t="s">
        <v>680</v>
      </c>
      <c r="O206" s="2" t="s">
        <v>680</v>
      </c>
      <c r="P206" s="2" t="s">
        <v>680</v>
      </c>
      <c r="Q206" s="2" t="s">
        <v>680</v>
      </c>
      <c r="R206" s="2" t="s">
        <v>680</v>
      </c>
      <c r="S206" s="2" t="s">
        <v>680</v>
      </c>
      <c r="T206" s="2" t="s">
        <v>680</v>
      </c>
      <c r="W206" s="2" t="str">
        <f t="shared" si="15"/>
        <v>Ja</v>
      </c>
      <c r="Y206" s="2" t="str">
        <f t="shared" si="12"/>
        <v>Nej</v>
      </c>
      <c r="Z206" s="2">
        <f t="shared" si="13"/>
        <v>0</v>
      </c>
      <c r="AA206" s="2">
        <f t="shared" si="14"/>
        <v>0</v>
      </c>
    </row>
    <row r="207" spans="1:27" ht="15" customHeight="1" x14ac:dyDescent="0.25">
      <c r="A207" s="2" t="s">
        <v>331</v>
      </c>
      <c r="B207" s="2" t="s">
        <v>332</v>
      </c>
      <c r="C207" s="2">
        <v>2016</v>
      </c>
      <c r="D207" s="2">
        <v>0.16300000000000001</v>
      </c>
      <c r="E207" s="2" t="s">
        <v>680</v>
      </c>
      <c r="F207" s="2" t="s">
        <v>820</v>
      </c>
      <c r="G207" s="2">
        <v>1.1000000000000001</v>
      </c>
      <c r="H207" s="2">
        <v>0</v>
      </c>
      <c r="I207" s="2">
        <v>0</v>
      </c>
      <c r="J207" s="2">
        <v>0.40799999999999997</v>
      </c>
      <c r="K207" s="2" t="s">
        <v>680</v>
      </c>
      <c r="L207" s="2" t="s">
        <v>680</v>
      </c>
      <c r="M207" s="2" t="s">
        <v>680</v>
      </c>
      <c r="N207" s="2" t="s">
        <v>680</v>
      </c>
      <c r="O207" s="2" t="s">
        <v>680</v>
      </c>
      <c r="P207" s="2" t="s">
        <v>680</v>
      </c>
      <c r="Q207" s="2" t="s">
        <v>680</v>
      </c>
      <c r="R207" s="2" t="s">
        <v>680</v>
      </c>
      <c r="S207" s="2" t="s">
        <v>680</v>
      </c>
      <c r="T207" s="2" t="s">
        <v>680</v>
      </c>
      <c r="W207" s="2" t="str">
        <f t="shared" si="15"/>
        <v>Ja</v>
      </c>
      <c r="Y207" s="2" t="str">
        <f t="shared" si="12"/>
        <v>Nej</v>
      </c>
      <c r="Z207" s="2">
        <f t="shared" si="13"/>
        <v>0</v>
      </c>
      <c r="AA207" s="2">
        <f t="shared" si="14"/>
        <v>0</v>
      </c>
    </row>
    <row r="208" spans="1:27" ht="15" customHeight="1" x14ac:dyDescent="0.25">
      <c r="A208" s="2" t="s">
        <v>331</v>
      </c>
      <c r="B208" s="2" t="s">
        <v>333</v>
      </c>
      <c r="C208" s="2">
        <v>2016</v>
      </c>
      <c r="D208" s="2">
        <v>0.316</v>
      </c>
      <c r="E208" s="2" t="s">
        <v>680</v>
      </c>
      <c r="F208" s="2" t="s">
        <v>782</v>
      </c>
      <c r="G208" s="2">
        <v>1.1000000000000001</v>
      </c>
      <c r="H208" s="2">
        <v>0</v>
      </c>
      <c r="I208" s="2">
        <v>0</v>
      </c>
      <c r="J208" s="2">
        <v>0.40799999999999997</v>
      </c>
      <c r="K208" s="2" t="s">
        <v>680</v>
      </c>
      <c r="L208" s="2" t="s">
        <v>680</v>
      </c>
      <c r="M208" s="2" t="s">
        <v>680</v>
      </c>
      <c r="N208" s="2" t="s">
        <v>680</v>
      </c>
      <c r="O208" s="2" t="s">
        <v>680</v>
      </c>
      <c r="P208" s="2" t="s">
        <v>680</v>
      </c>
      <c r="Q208" s="2" t="s">
        <v>680</v>
      </c>
      <c r="R208" s="2" t="s">
        <v>680</v>
      </c>
      <c r="S208" s="2" t="s">
        <v>680</v>
      </c>
      <c r="T208" s="2" t="s">
        <v>680</v>
      </c>
      <c r="W208" s="2" t="str">
        <f t="shared" si="15"/>
        <v>Ja</v>
      </c>
      <c r="Y208" s="2" t="str">
        <f t="shared" si="12"/>
        <v>Nej</v>
      </c>
      <c r="Z208" s="2">
        <f t="shared" si="13"/>
        <v>0</v>
      </c>
      <c r="AA208" s="2">
        <f t="shared" si="14"/>
        <v>0</v>
      </c>
    </row>
    <row r="209" spans="1:27" ht="15" customHeight="1" x14ac:dyDescent="0.25">
      <c r="A209" s="2" t="s">
        <v>331</v>
      </c>
      <c r="B209" s="2" t="s">
        <v>334</v>
      </c>
      <c r="C209" s="2">
        <v>2016</v>
      </c>
      <c r="D209" s="2">
        <v>2.2999999999999998</v>
      </c>
      <c r="E209" s="2" t="s">
        <v>680</v>
      </c>
      <c r="F209" s="2" t="s">
        <v>782</v>
      </c>
      <c r="G209" s="2">
        <v>1.1000000000000001</v>
      </c>
      <c r="H209" s="2">
        <v>0</v>
      </c>
      <c r="I209" s="2">
        <v>0</v>
      </c>
      <c r="J209" s="2">
        <v>0</v>
      </c>
      <c r="K209" s="2" t="s">
        <v>680</v>
      </c>
      <c r="L209" s="2" t="s">
        <v>680</v>
      </c>
      <c r="M209" s="2" t="s">
        <v>680</v>
      </c>
      <c r="N209" s="2" t="s">
        <v>680</v>
      </c>
      <c r="O209" s="2" t="s">
        <v>680</v>
      </c>
      <c r="P209" s="2" t="s">
        <v>680</v>
      </c>
      <c r="Q209" s="2" t="s">
        <v>680</v>
      </c>
      <c r="R209" s="2" t="s">
        <v>680</v>
      </c>
      <c r="S209" s="2" t="s">
        <v>680</v>
      </c>
      <c r="T209" s="2" t="s">
        <v>680</v>
      </c>
      <c r="W209" s="2" t="str">
        <f t="shared" si="15"/>
        <v>Ja</v>
      </c>
      <c r="Y209" s="2" t="str">
        <f t="shared" si="12"/>
        <v>Nej</v>
      </c>
      <c r="Z209" s="2">
        <f t="shared" si="13"/>
        <v>0</v>
      </c>
      <c r="AA209" s="2">
        <f t="shared" si="14"/>
        <v>0</v>
      </c>
    </row>
    <row r="210" spans="1:27" ht="15" customHeight="1" x14ac:dyDescent="0.25">
      <c r="A210" s="2" t="s">
        <v>335</v>
      </c>
      <c r="B210" s="2" t="s">
        <v>336</v>
      </c>
      <c r="C210" s="2">
        <v>2016</v>
      </c>
      <c r="D210" s="2">
        <v>22.6</v>
      </c>
      <c r="E210" s="2" t="s">
        <v>680</v>
      </c>
      <c r="F210" s="2" t="s">
        <v>821</v>
      </c>
      <c r="G210" s="2">
        <v>0.06</v>
      </c>
      <c r="H210" s="2">
        <v>8.5299999999999994</v>
      </c>
      <c r="I210" s="2">
        <v>1.4E-2</v>
      </c>
      <c r="J210" s="2">
        <v>0</v>
      </c>
      <c r="K210" s="2" t="s">
        <v>680</v>
      </c>
      <c r="L210" s="2" t="s">
        <v>680</v>
      </c>
      <c r="M210" s="2" t="s">
        <v>680</v>
      </c>
      <c r="N210" s="2" t="s">
        <v>680</v>
      </c>
      <c r="O210" s="2" t="s">
        <v>680</v>
      </c>
      <c r="P210" s="2" t="s">
        <v>680</v>
      </c>
      <c r="Q210" s="2" t="s">
        <v>680</v>
      </c>
      <c r="R210" s="2" t="s">
        <v>680</v>
      </c>
      <c r="S210" s="2" t="s">
        <v>680</v>
      </c>
      <c r="T210" s="2" t="s">
        <v>680</v>
      </c>
      <c r="W210" s="2" t="str">
        <f t="shared" si="15"/>
        <v>Ja</v>
      </c>
      <c r="Y210" s="2" t="str">
        <f t="shared" si="12"/>
        <v>Nej</v>
      </c>
      <c r="Z210" s="2">
        <f t="shared" si="13"/>
        <v>0</v>
      </c>
      <c r="AA210" s="2">
        <f t="shared" si="14"/>
        <v>0</v>
      </c>
    </row>
    <row r="211" spans="1:27" ht="15" customHeight="1" x14ac:dyDescent="0.25">
      <c r="A211" s="2" t="s">
        <v>335</v>
      </c>
      <c r="B211" s="2" t="s">
        <v>337</v>
      </c>
      <c r="C211" s="2">
        <v>2016</v>
      </c>
      <c r="D211" s="2">
        <v>0.15</v>
      </c>
      <c r="E211" s="2" t="s">
        <v>680</v>
      </c>
      <c r="F211" s="2" t="s">
        <v>822</v>
      </c>
      <c r="G211" s="2">
        <v>4.9000000000000002E-2</v>
      </c>
      <c r="H211" s="2">
        <v>0</v>
      </c>
      <c r="I211" s="2">
        <v>0</v>
      </c>
      <c r="J211" s="2">
        <v>0</v>
      </c>
      <c r="K211" s="2" t="s">
        <v>680</v>
      </c>
      <c r="L211" s="2" t="s">
        <v>680</v>
      </c>
      <c r="M211" s="2" t="s">
        <v>680</v>
      </c>
      <c r="N211" s="2" t="s">
        <v>680</v>
      </c>
      <c r="O211" s="2" t="s">
        <v>680</v>
      </c>
      <c r="P211" s="2" t="s">
        <v>680</v>
      </c>
      <c r="Q211" s="2" t="s">
        <v>680</v>
      </c>
      <c r="R211" s="2" t="s">
        <v>680</v>
      </c>
      <c r="S211" s="2" t="s">
        <v>680</v>
      </c>
      <c r="T211" s="2" t="s">
        <v>680</v>
      </c>
      <c r="W211" s="2" t="str">
        <f t="shared" si="15"/>
        <v>Ja</v>
      </c>
      <c r="Y211" s="2" t="str">
        <f t="shared" si="12"/>
        <v>Nej</v>
      </c>
      <c r="Z211" s="2">
        <f t="shared" si="13"/>
        <v>0</v>
      </c>
      <c r="AA211" s="2">
        <f t="shared" si="14"/>
        <v>0</v>
      </c>
    </row>
    <row r="212" spans="1:27" ht="15" customHeight="1" x14ac:dyDescent="0.25">
      <c r="A212" s="2" t="s">
        <v>335</v>
      </c>
      <c r="B212" s="2" t="s">
        <v>338</v>
      </c>
      <c r="C212" s="2">
        <v>2016</v>
      </c>
      <c r="D212" s="2">
        <v>0.49</v>
      </c>
      <c r="E212" s="2" t="s">
        <v>680</v>
      </c>
      <c r="F212" s="2" t="s">
        <v>823</v>
      </c>
      <c r="G212" s="2">
        <v>0.1</v>
      </c>
      <c r="H212" s="2">
        <v>0</v>
      </c>
      <c r="I212" s="2">
        <v>0</v>
      </c>
      <c r="J212" s="2">
        <v>0</v>
      </c>
      <c r="K212" s="2" t="s">
        <v>680</v>
      </c>
      <c r="L212" s="2" t="s">
        <v>680</v>
      </c>
      <c r="M212" s="2" t="s">
        <v>680</v>
      </c>
      <c r="N212" s="2" t="s">
        <v>680</v>
      </c>
      <c r="O212" s="2" t="s">
        <v>680</v>
      </c>
      <c r="P212" s="2" t="s">
        <v>680</v>
      </c>
      <c r="Q212" s="2" t="s">
        <v>680</v>
      </c>
      <c r="R212" s="2" t="s">
        <v>680</v>
      </c>
      <c r="S212" s="2" t="s">
        <v>680</v>
      </c>
      <c r="T212" s="2" t="s">
        <v>680</v>
      </c>
      <c r="W212" s="2" t="str">
        <f t="shared" si="15"/>
        <v>Ja</v>
      </c>
      <c r="Y212" s="2" t="str">
        <f t="shared" si="12"/>
        <v>Nej</v>
      </c>
      <c r="Z212" s="2">
        <f t="shared" si="13"/>
        <v>0</v>
      </c>
      <c r="AA212" s="2">
        <f t="shared" si="14"/>
        <v>0</v>
      </c>
    </row>
    <row r="213" spans="1:27" ht="15" customHeight="1" x14ac:dyDescent="0.25">
      <c r="A213" s="2" t="s">
        <v>341</v>
      </c>
      <c r="B213" s="2" t="s">
        <v>342</v>
      </c>
      <c r="C213" s="2">
        <v>2016</v>
      </c>
      <c r="D213" s="2" t="s">
        <v>681</v>
      </c>
      <c r="E213" s="2" t="s">
        <v>681</v>
      </c>
      <c r="F213" s="2" t="s">
        <v>681</v>
      </c>
      <c r="G213" s="2" t="s">
        <v>681</v>
      </c>
      <c r="H213" s="2" t="s">
        <v>681</v>
      </c>
      <c r="I213" s="2" t="s">
        <v>681</v>
      </c>
      <c r="J213" s="2" t="s">
        <v>681</v>
      </c>
      <c r="K213" s="2" t="s">
        <v>681</v>
      </c>
      <c r="L213" s="2" t="s">
        <v>681</v>
      </c>
      <c r="M213" s="2" t="s">
        <v>681</v>
      </c>
      <c r="N213" s="2" t="s">
        <v>681</v>
      </c>
      <c r="O213" s="2" t="s">
        <v>681</v>
      </c>
      <c r="P213" s="2" t="s">
        <v>681</v>
      </c>
      <c r="Q213" s="2" t="s">
        <v>681</v>
      </c>
      <c r="R213" s="2" t="s">
        <v>681</v>
      </c>
      <c r="S213" s="2" t="s">
        <v>681</v>
      </c>
      <c r="T213" s="2" t="s">
        <v>681</v>
      </c>
      <c r="W213" s="2" t="str">
        <f t="shared" si="15"/>
        <v>Nej</v>
      </c>
      <c r="Y213" s="2" t="str">
        <f t="shared" si="12"/>
        <v>Nej</v>
      </c>
      <c r="Z213" s="2">
        <f t="shared" si="13"/>
        <v>0</v>
      </c>
      <c r="AA213" s="2">
        <f t="shared" si="14"/>
        <v>0</v>
      </c>
    </row>
    <row r="214" spans="1:27" ht="15" customHeight="1" x14ac:dyDescent="0.25">
      <c r="A214" s="2" t="s">
        <v>343</v>
      </c>
      <c r="B214" s="2" t="s">
        <v>344</v>
      </c>
      <c r="C214" s="2">
        <v>2016</v>
      </c>
      <c r="D214" s="2">
        <v>1.08</v>
      </c>
      <c r="E214" s="2">
        <v>2.7</v>
      </c>
      <c r="F214" s="2" t="s">
        <v>824</v>
      </c>
      <c r="G214" s="2">
        <v>0.03</v>
      </c>
      <c r="H214" s="2">
        <v>0</v>
      </c>
      <c r="I214" s="2">
        <v>0</v>
      </c>
      <c r="J214" s="2">
        <v>0</v>
      </c>
      <c r="K214" s="2" t="s">
        <v>680</v>
      </c>
      <c r="L214" s="2" t="s">
        <v>680</v>
      </c>
      <c r="M214" s="2" t="s">
        <v>680</v>
      </c>
      <c r="N214" s="2" t="s">
        <v>680</v>
      </c>
      <c r="O214" s="2" t="s">
        <v>680</v>
      </c>
      <c r="P214" s="2" t="s">
        <v>680</v>
      </c>
      <c r="Q214" s="2" t="s">
        <v>680</v>
      </c>
      <c r="R214" s="2" t="s">
        <v>680</v>
      </c>
      <c r="S214" s="2" t="s">
        <v>680</v>
      </c>
      <c r="T214" s="2" t="s">
        <v>680</v>
      </c>
      <c r="W214" s="2" t="str">
        <f t="shared" si="15"/>
        <v>Ja</v>
      </c>
      <c r="Y214" s="2" t="str">
        <f t="shared" si="12"/>
        <v>Nej</v>
      </c>
      <c r="Z214" s="2">
        <f t="shared" si="13"/>
        <v>0</v>
      </c>
      <c r="AA214" s="2">
        <f t="shared" si="14"/>
        <v>0</v>
      </c>
    </row>
    <row r="215" spans="1:27" ht="15" customHeight="1" x14ac:dyDescent="0.25">
      <c r="A215" s="2" t="s">
        <v>343</v>
      </c>
      <c r="B215" s="2" t="s">
        <v>345</v>
      </c>
      <c r="C215" s="2">
        <v>2016</v>
      </c>
      <c r="D215" s="2">
        <v>0.17</v>
      </c>
      <c r="E215" s="2" t="s">
        <v>680</v>
      </c>
      <c r="F215" s="2" t="s">
        <v>824</v>
      </c>
      <c r="G215" s="2">
        <v>0.03</v>
      </c>
      <c r="H215" s="2">
        <v>0</v>
      </c>
      <c r="I215" s="2">
        <v>0</v>
      </c>
      <c r="J215" s="2">
        <v>0</v>
      </c>
      <c r="K215" s="2" t="s">
        <v>680</v>
      </c>
      <c r="L215" s="2" t="s">
        <v>680</v>
      </c>
      <c r="M215" s="2" t="s">
        <v>680</v>
      </c>
      <c r="N215" s="2" t="s">
        <v>680</v>
      </c>
      <c r="O215" s="2" t="s">
        <v>680</v>
      </c>
      <c r="P215" s="2" t="s">
        <v>680</v>
      </c>
      <c r="Q215" s="2" t="s">
        <v>680</v>
      </c>
      <c r="R215" s="2" t="s">
        <v>680</v>
      </c>
      <c r="S215" s="2" t="s">
        <v>680</v>
      </c>
      <c r="T215" s="2" t="s">
        <v>680</v>
      </c>
      <c r="W215" s="2" t="str">
        <f t="shared" si="15"/>
        <v>Ja</v>
      </c>
      <c r="Y215" s="2" t="str">
        <f t="shared" si="12"/>
        <v>Nej</v>
      </c>
      <c r="Z215" s="2">
        <f t="shared" si="13"/>
        <v>0</v>
      </c>
      <c r="AA215" s="2">
        <f t="shared" si="14"/>
        <v>0</v>
      </c>
    </row>
    <row r="216" spans="1:27" ht="15" customHeight="1" x14ac:dyDescent="0.25">
      <c r="A216" s="2" t="s">
        <v>343</v>
      </c>
      <c r="B216" s="2" t="s">
        <v>346</v>
      </c>
      <c r="C216" s="2">
        <v>2016</v>
      </c>
      <c r="D216" s="2">
        <v>3.5999999999999997E-2</v>
      </c>
      <c r="E216" s="2" t="s">
        <v>680</v>
      </c>
      <c r="F216" s="2" t="s">
        <v>825</v>
      </c>
      <c r="G216" s="2">
        <v>0.03</v>
      </c>
      <c r="H216" s="2">
        <v>0</v>
      </c>
      <c r="I216" s="2">
        <v>0</v>
      </c>
      <c r="J216" s="2">
        <v>0</v>
      </c>
      <c r="K216" s="2" t="s">
        <v>680</v>
      </c>
      <c r="L216" s="2" t="s">
        <v>680</v>
      </c>
      <c r="M216" s="2" t="s">
        <v>680</v>
      </c>
      <c r="N216" s="2" t="s">
        <v>680</v>
      </c>
      <c r="O216" s="2" t="s">
        <v>680</v>
      </c>
      <c r="P216" s="2" t="s">
        <v>680</v>
      </c>
      <c r="Q216" s="2" t="s">
        <v>680</v>
      </c>
      <c r="R216" s="2" t="s">
        <v>680</v>
      </c>
      <c r="S216" s="2" t="s">
        <v>680</v>
      </c>
      <c r="T216" s="2" t="s">
        <v>680</v>
      </c>
      <c r="W216" s="2" t="str">
        <f t="shared" si="15"/>
        <v>Ja</v>
      </c>
      <c r="Y216" s="2" t="str">
        <f t="shared" si="12"/>
        <v>Nej</v>
      </c>
      <c r="Z216" s="2">
        <f t="shared" si="13"/>
        <v>0</v>
      </c>
      <c r="AA216" s="2">
        <f t="shared" si="14"/>
        <v>0</v>
      </c>
    </row>
    <row r="217" spans="1:27" ht="15" customHeight="1" x14ac:dyDescent="0.25">
      <c r="A217" s="2" t="s">
        <v>349</v>
      </c>
      <c r="B217" s="2" t="s">
        <v>350</v>
      </c>
      <c r="C217" s="2">
        <v>2016</v>
      </c>
      <c r="D217" s="2">
        <v>2.2999999999999998</v>
      </c>
      <c r="E217" s="2">
        <v>4.5999999999999996</v>
      </c>
      <c r="F217" s="2" t="s">
        <v>826</v>
      </c>
      <c r="G217" s="2">
        <v>2.29</v>
      </c>
      <c r="H217" s="2">
        <v>336.4</v>
      </c>
      <c r="I217" s="2">
        <v>0.42</v>
      </c>
      <c r="J217" s="2">
        <v>0.40799999999999997</v>
      </c>
      <c r="K217" s="2">
        <v>69</v>
      </c>
      <c r="L217" s="2">
        <v>0.13</v>
      </c>
      <c r="M217" s="2">
        <v>100</v>
      </c>
      <c r="N217" s="2">
        <v>6</v>
      </c>
      <c r="O217" s="2">
        <v>6.4</v>
      </c>
      <c r="P217" s="2" t="s">
        <v>680</v>
      </c>
      <c r="Q217" s="2" t="s">
        <v>680</v>
      </c>
      <c r="R217" s="2" t="s">
        <v>680</v>
      </c>
      <c r="S217" s="2" t="s">
        <v>680</v>
      </c>
      <c r="T217" s="2" t="s">
        <v>680</v>
      </c>
      <c r="W217" s="2" t="str">
        <f t="shared" si="15"/>
        <v>Ja</v>
      </c>
      <c r="Y217" s="2" t="str">
        <f t="shared" si="12"/>
        <v>Ja</v>
      </c>
      <c r="Z217" s="2">
        <f t="shared" si="13"/>
        <v>69</v>
      </c>
      <c r="AA217" s="2">
        <f t="shared" si="14"/>
        <v>6.4000000000000001E-2</v>
      </c>
    </row>
    <row r="218" spans="1:27" ht="15" customHeight="1" x14ac:dyDescent="0.25">
      <c r="A218" s="2" t="s">
        <v>351</v>
      </c>
      <c r="B218" s="2" t="s">
        <v>352</v>
      </c>
      <c r="C218" s="2">
        <v>2016</v>
      </c>
      <c r="D218" s="2">
        <v>0.2</v>
      </c>
      <c r="E218" s="2">
        <v>0</v>
      </c>
      <c r="F218" s="2" t="s">
        <v>689</v>
      </c>
      <c r="G218" s="2">
        <v>2.29</v>
      </c>
      <c r="H218" s="2">
        <v>336.39</v>
      </c>
      <c r="I218" s="2">
        <v>0.42099999999999999</v>
      </c>
      <c r="J218" s="2">
        <v>0.40799999999999997</v>
      </c>
      <c r="K218" s="2" t="s">
        <v>680</v>
      </c>
      <c r="L218" s="2" t="s">
        <v>680</v>
      </c>
      <c r="M218" s="2" t="s">
        <v>680</v>
      </c>
      <c r="N218" s="2" t="s">
        <v>680</v>
      </c>
      <c r="O218" s="2" t="s">
        <v>680</v>
      </c>
      <c r="P218" s="2" t="s">
        <v>680</v>
      </c>
      <c r="Q218" s="2" t="s">
        <v>680</v>
      </c>
      <c r="R218" s="2" t="s">
        <v>680</v>
      </c>
      <c r="S218" s="2" t="s">
        <v>680</v>
      </c>
      <c r="T218" s="2" t="s">
        <v>680</v>
      </c>
      <c r="W218" s="2" t="str">
        <f t="shared" si="15"/>
        <v>Nej</v>
      </c>
      <c r="Y218" s="2" t="str">
        <f t="shared" si="12"/>
        <v>Nej</v>
      </c>
      <c r="Z218" s="2">
        <f t="shared" si="13"/>
        <v>0</v>
      </c>
      <c r="AA218" s="2">
        <f t="shared" si="14"/>
        <v>0</v>
      </c>
    </row>
    <row r="219" spans="1:27"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T219" s="2" t="s">
        <v>681</v>
      </c>
      <c r="W219" s="2" t="str">
        <f t="shared" si="15"/>
        <v>Nej</v>
      </c>
      <c r="Y219" s="2" t="str">
        <f t="shared" si="12"/>
        <v>Nej</v>
      </c>
      <c r="Z219" s="2">
        <f t="shared" si="13"/>
        <v>0</v>
      </c>
      <c r="AA219" s="2">
        <f t="shared" si="14"/>
        <v>0</v>
      </c>
    </row>
    <row r="220" spans="1:27" ht="15" customHeight="1" x14ac:dyDescent="0.25">
      <c r="A220" s="2" t="s">
        <v>355</v>
      </c>
      <c r="B220" s="2" t="s">
        <v>356</v>
      </c>
      <c r="C220" s="2">
        <v>2016</v>
      </c>
      <c r="D220" s="2">
        <v>1.002</v>
      </c>
      <c r="E220" s="2" t="s">
        <v>680</v>
      </c>
      <c r="F220" s="2" t="s">
        <v>681</v>
      </c>
      <c r="G220" s="2">
        <v>2.29</v>
      </c>
      <c r="H220" s="2">
        <v>336.39</v>
      </c>
      <c r="I220" s="2">
        <v>0.42099999999999999</v>
      </c>
      <c r="J220" s="2">
        <v>0.40799999999999997</v>
      </c>
      <c r="K220" s="2" t="s">
        <v>680</v>
      </c>
      <c r="L220" s="2" t="s">
        <v>680</v>
      </c>
      <c r="M220" s="2" t="s">
        <v>680</v>
      </c>
      <c r="N220" s="2" t="s">
        <v>680</v>
      </c>
      <c r="O220" s="2" t="s">
        <v>680</v>
      </c>
      <c r="P220" s="2" t="s">
        <v>680</v>
      </c>
      <c r="Q220" s="2" t="s">
        <v>680</v>
      </c>
      <c r="R220" s="2" t="s">
        <v>680</v>
      </c>
      <c r="S220" s="2" t="s">
        <v>680</v>
      </c>
      <c r="T220" s="2" t="s">
        <v>680</v>
      </c>
      <c r="W220" s="2" t="str">
        <f t="shared" si="15"/>
        <v>Nej</v>
      </c>
      <c r="Y220" s="2" t="str">
        <f t="shared" si="12"/>
        <v>Nej</v>
      </c>
      <c r="Z220" s="2">
        <f t="shared" si="13"/>
        <v>0</v>
      </c>
      <c r="AA220" s="2">
        <f t="shared" si="14"/>
        <v>0</v>
      </c>
    </row>
    <row r="221" spans="1:27" ht="15" customHeight="1" x14ac:dyDescent="0.25">
      <c r="A221" s="2" t="s">
        <v>355</v>
      </c>
      <c r="B221" s="2" t="s">
        <v>357</v>
      </c>
      <c r="C221" s="2">
        <v>2016</v>
      </c>
      <c r="D221" s="2">
        <v>1.2390000000000001</v>
      </c>
      <c r="E221" s="2" t="s">
        <v>680</v>
      </c>
      <c r="F221" s="2" t="s">
        <v>681</v>
      </c>
      <c r="G221" s="2">
        <v>2.29</v>
      </c>
      <c r="H221" s="2">
        <v>336.39</v>
      </c>
      <c r="I221" s="2">
        <v>0.42099999999999999</v>
      </c>
      <c r="J221" s="2">
        <v>0.40799999999999997</v>
      </c>
      <c r="K221" s="2" t="s">
        <v>680</v>
      </c>
      <c r="L221" s="2" t="s">
        <v>680</v>
      </c>
      <c r="M221" s="2" t="s">
        <v>680</v>
      </c>
      <c r="N221" s="2" t="s">
        <v>680</v>
      </c>
      <c r="O221" s="2" t="s">
        <v>680</v>
      </c>
      <c r="P221" s="2" t="s">
        <v>680</v>
      </c>
      <c r="Q221" s="2" t="s">
        <v>680</v>
      </c>
      <c r="R221" s="2" t="s">
        <v>680</v>
      </c>
      <c r="S221" s="2" t="s">
        <v>680</v>
      </c>
      <c r="T221" s="2" t="s">
        <v>680</v>
      </c>
      <c r="W221" s="2" t="str">
        <f t="shared" si="15"/>
        <v>Nej</v>
      </c>
      <c r="Y221" s="2" t="str">
        <f t="shared" si="12"/>
        <v>Nej</v>
      </c>
      <c r="Z221" s="2">
        <f t="shared" si="13"/>
        <v>0</v>
      </c>
      <c r="AA221" s="2">
        <f t="shared" si="14"/>
        <v>0</v>
      </c>
    </row>
    <row r="222" spans="1:27" ht="15" customHeight="1" x14ac:dyDescent="0.25">
      <c r="A222" s="2" t="s">
        <v>355</v>
      </c>
      <c r="B222" s="2" t="s">
        <v>358</v>
      </c>
      <c r="C222" s="2">
        <v>2016</v>
      </c>
      <c r="D222" s="2">
        <v>1.5</v>
      </c>
      <c r="E222" s="2">
        <v>88.41</v>
      </c>
      <c r="F222" s="2" t="s">
        <v>681</v>
      </c>
      <c r="G222" s="2">
        <v>2.29</v>
      </c>
      <c r="H222" s="2">
        <v>336.39</v>
      </c>
      <c r="I222" s="2">
        <v>0.42099999999999999</v>
      </c>
      <c r="J222" s="2">
        <v>0.40799999999999997</v>
      </c>
      <c r="K222" s="2" t="s">
        <v>680</v>
      </c>
      <c r="L222" s="2" t="s">
        <v>680</v>
      </c>
      <c r="M222" s="2" t="s">
        <v>680</v>
      </c>
      <c r="N222" s="2" t="s">
        <v>680</v>
      </c>
      <c r="O222" s="2" t="s">
        <v>680</v>
      </c>
      <c r="P222" s="2" t="s">
        <v>680</v>
      </c>
      <c r="Q222" s="2" t="s">
        <v>680</v>
      </c>
      <c r="R222" s="2" t="s">
        <v>680</v>
      </c>
      <c r="S222" s="2" t="s">
        <v>680</v>
      </c>
      <c r="T222" s="2" t="s">
        <v>680</v>
      </c>
      <c r="W222" s="2" t="str">
        <f t="shared" si="15"/>
        <v>Nej</v>
      </c>
      <c r="Y222" s="2" t="str">
        <f t="shared" si="12"/>
        <v>Nej</v>
      </c>
      <c r="Z222" s="2">
        <f t="shared" si="13"/>
        <v>0</v>
      </c>
      <c r="AA222" s="2">
        <f t="shared" si="14"/>
        <v>0</v>
      </c>
    </row>
    <row r="223" spans="1:27" ht="15" customHeight="1" x14ac:dyDescent="0.25">
      <c r="A223" s="2" t="s">
        <v>355</v>
      </c>
      <c r="B223" s="2" t="s">
        <v>359</v>
      </c>
      <c r="C223" s="2">
        <v>2016</v>
      </c>
      <c r="D223" s="2">
        <v>0.56899999999999995</v>
      </c>
      <c r="E223" s="2">
        <v>0.877</v>
      </c>
      <c r="F223" s="2" t="s">
        <v>681</v>
      </c>
      <c r="G223" s="2">
        <v>2.29</v>
      </c>
      <c r="H223" s="2">
        <v>336.39</v>
      </c>
      <c r="I223" s="2">
        <v>0.42099999999999999</v>
      </c>
      <c r="J223" s="2">
        <v>0.40799999999999997</v>
      </c>
      <c r="K223" s="2" t="s">
        <v>680</v>
      </c>
      <c r="L223" s="2" t="s">
        <v>680</v>
      </c>
      <c r="M223" s="2" t="s">
        <v>680</v>
      </c>
      <c r="N223" s="2" t="s">
        <v>680</v>
      </c>
      <c r="O223" s="2" t="s">
        <v>680</v>
      </c>
      <c r="P223" s="2" t="s">
        <v>680</v>
      </c>
      <c r="Q223" s="2" t="s">
        <v>680</v>
      </c>
      <c r="R223" s="2" t="s">
        <v>680</v>
      </c>
      <c r="S223" s="2" t="s">
        <v>680</v>
      </c>
      <c r="T223" s="2" t="s">
        <v>680</v>
      </c>
      <c r="W223" s="2" t="str">
        <f t="shared" si="15"/>
        <v>Nej</v>
      </c>
      <c r="Y223" s="2" t="str">
        <f t="shared" si="12"/>
        <v>Nej</v>
      </c>
      <c r="Z223" s="2">
        <f t="shared" si="13"/>
        <v>0</v>
      </c>
      <c r="AA223" s="2">
        <f t="shared" si="14"/>
        <v>0</v>
      </c>
    </row>
    <row r="224" spans="1:27" ht="15" customHeight="1" x14ac:dyDescent="0.25">
      <c r="A224" s="2" t="s">
        <v>360</v>
      </c>
      <c r="B224" s="2" t="s">
        <v>361</v>
      </c>
      <c r="C224" s="2">
        <v>2016</v>
      </c>
      <c r="D224" s="2">
        <v>2.359</v>
      </c>
      <c r="E224" s="2">
        <v>16.864999999999998</v>
      </c>
      <c r="F224" s="2" t="s">
        <v>827</v>
      </c>
      <c r="G224" s="2">
        <v>0.17</v>
      </c>
      <c r="H224" s="2">
        <v>0</v>
      </c>
      <c r="I224" s="2">
        <v>0</v>
      </c>
      <c r="J224" s="2">
        <v>0</v>
      </c>
      <c r="K224" s="2">
        <v>20.9</v>
      </c>
      <c r="L224" s="2">
        <v>5.3999999999999999E-2</v>
      </c>
      <c r="M224" s="2">
        <v>54.35</v>
      </c>
      <c r="N224" s="2">
        <v>2.1</v>
      </c>
      <c r="O224" s="2">
        <v>0</v>
      </c>
      <c r="P224" s="2">
        <v>75.63</v>
      </c>
      <c r="Q224" s="2">
        <v>0.02</v>
      </c>
      <c r="R224" s="2">
        <v>5.13</v>
      </c>
      <c r="S224" s="2">
        <v>3.97</v>
      </c>
      <c r="T224" s="2">
        <v>0</v>
      </c>
      <c r="W224" s="2" t="str">
        <f t="shared" si="15"/>
        <v>Ja</v>
      </c>
      <c r="Y224" s="2" t="str">
        <f t="shared" si="12"/>
        <v>Ja</v>
      </c>
      <c r="Z224" s="2">
        <f t="shared" si="13"/>
        <v>20.9</v>
      </c>
      <c r="AA224" s="2">
        <f t="shared" si="14"/>
        <v>0</v>
      </c>
    </row>
    <row r="225" spans="1:27" ht="15" customHeight="1" x14ac:dyDescent="0.25">
      <c r="A225" s="2" t="s">
        <v>360</v>
      </c>
      <c r="B225" s="2" t="s">
        <v>362</v>
      </c>
      <c r="C225" s="2">
        <v>2016</v>
      </c>
      <c r="D225" s="2" t="s">
        <v>680</v>
      </c>
      <c r="E225" s="2">
        <v>1.77</v>
      </c>
      <c r="F225" s="2" t="s">
        <v>827</v>
      </c>
      <c r="G225" s="2">
        <v>0.17</v>
      </c>
      <c r="H225" s="2">
        <v>0</v>
      </c>
      <c r="I225" s="2">
        <v>0</v>
      </c>
      <c r="J225" s="2">
        <v>0</v>
      </c>
      <c r="K225" s="2" t="s">
        <v>680</v>
      </c>
      <c r="L225" s="2" t="s">
        <v>680</v>
      </c>
      <c r="M225" s="2" t="s">
        <v>680</v>
      </c>
      <c r="N225" s="2" t="s">
        <v>680</v>
      </c>
      <c r="O225" s="2" t="s">
        <v>680</v>
      </c>
      <c r="P225" s="2" t="s">
        <v>680</v>
      </c>
      <c r="Q225" s="2" t="s">
        <v>680</v>
      </c>
      <c r="R225" s="2" t="s">
        <v>680</v>
      </c>
      <c r="S225" s="2" t="s">
        <v>680</v>
      </c>
      <c r="T225" s="2" t="s">
        <v>680</v>
      </c>
      <c r="W225" s="2" t="str">
        <f t="shared" si="15"/>
        <v>Ja</v>
      </c>
      <c r="Y225" s="2" t="str">
        <f t="shared" si="12"/>
        <v>Nej</v>
      </c>
      <c r="Z225" s="2">
        <f t="shared" si="13"/>
        <v>0</v>
      </c>
      <c r="AA225" s="2">
        <f t="shared" si="14"/>
        <v>0</v>
      </c>
    </row>
    <row r="226" spans="1:27" ht="15" customHeight="1" x14ac:dyDescent="0.25">
      <c r="A226" s="2" t="s">
        <v>360</v>
      </c>
      <c r="B226" s="2" t="s">
        <v>363</v>
      </c>
      <c r="C226" s="2">
        <v>2016</v>
      </c>
      <c r="D226" s="2">
        <v>1.0000000000000001E-9</v>
      </c>
      <c r="E226" s="2">
        <v>0.75268270000000004</v>
      </c>
      <c r="F226" s="2" t="s">
        <v>827</v>
      </c>
      <c r="G226" s="2">
        <v>0.17</v>
      </c>
      <c r="H226" s="2">
        <v>0</v>
      </c>
      <c r="I226" s="2">
        <v>0</v>
      </c>
      <c r="J226" s="2">
        <v>0</v>
      </c>
      <c r="K226" s="2" t="s">
        <v>680</v>
      </c>
      <c r="L226" s="2" t="s">
        <v>680</v>
      </c>
      <c r="M226" s="2" t="s">
        <v>680</v>
      </c>
      <c r="N226" s="2" t="s">
        <v>680</v>
      </c>
      <c r="O226" s="2" t="s">
        <v>680</v>
      </c>
      <c r="P226" s="2" t="s">
        <v>680</v>
      </c>
      <c r="Q226" s="2" t="s">
        <v>680</v>
      </c>
      <c r="R226" s="2" t="s">
        <v>680</v>
      </c>
      <c r="S226" s="2" t="s">
        <v>680</v>
      </c>
      <c r="T226" s="2" t="s">
        <v>680</v>
      </c>
      <c r="W226" s="2" t="str">
        <f t="shared" si="15"/>
        <v>Ja</v>
      </c>
      <c r="Y226" s="2" t="str">
        <f t="shared" si="12"/>
        <v>Nej</v>
      </c>
      <c r="Z226" s="2">
        <f t="shared" si="13"/>
        <v>0</v>
      </c>
      <c r="AA226" s="2">
        <f t="shared" si="14"/>
        <v>0</v>
      </c>
    </row>
    <row r="227" spans="1:27"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T227" s="2" t="s">
        <v>681</v>
      </c>
      <c r="W227" s="2" t="str">
        <f t="shared" si="15"/>
        <v>Nej</v>
      </c>
      <c r="Y227" s="2" t="str">
        <f t="shared" si="12"/>
        <v>Nej</v>
      </c>
      <c r="Z227" s="2">
        <f t="shared" si="13"/>
        <v>0</v>
      </c>
      <c r="AA227" s="2">
        <f t="shared" si="14"/>
        <v>0</v>
      </c>
    </row>
    <row r="228" spans="1:27"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T228" s="2" t="s">
        <v>681</v>
      </c>
      <c r="W228" s="2" t="str">
        <f t="shared" si="15"/>
        <v>Nej</v>
      </c>
      <c r="Y228" s="2" t="str">
        <f t="shared" si="12"/>
        <v>Nej</v>
      </c>
      <c r="Z228" s="2">
        <f t="shared" si="13"/>
        <v>0</v>
      </c>
      <c r="AA228" s="2">
        <f t="shared" si="14"/>
        <v>0</v>
      </c>
    </row>
    <row r="229" spans="1:27"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T229" s="2" t="s">
        <v>681</v>
      </c>
      <c r="W229" s="2" t="str">
        <f t="shared" si="15"/>
        <v>Nej</v>
      </c>
      <c r="Y229" s="2" t="str">
        <f t="shared" si="12"/>
        <v>Nej</v>
      </c>
      <c r="Z229" s="2">
        <f t="shared" si="13"/>
        <v>0</v>
      </c>
      <c r="AA229" s="2">
        <f t="shared" si="14"/>
        <v>0</v>
      </c>
    </row>
    <row r="230" spans="1:27"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T230" s="2" t="s">
        <v>681</v>
      </c>
      <c r="W230" s="2" t="str">
        <f t="shared" si="15"/>
        <v>Nej</v>
      </c>
      <c r="Y230" s="2" t="str">
        <f t="shared" si="12"/>
        <v>Nej</v>
      </c>
      <c r="Z230" s="2">
        <f t="shared" si="13"/>
        <v>0</v>
      </c>
      <c r="AA230" s="2">
        <f t="shared" si="14"/>
        <v>0</v>
      </c>
    </row>
    <row r="231" spans="1:27"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T231" s="2" t="s">
        <v>681</v>
      </c>
      <c r="W231" s="2" t="str">
        <f t="shared" si="15"/>
        <v>Nej</v>
      </c>
      <c r="Y231" s="2" t="str">
        <f t="shared" si="12"/>
        <v>Nej</v>
      </c>
      <c r="Z231" s="2">
        <f t="shared" si="13"/>
        <v>0</v>
      </c>
      <c r="AA231" s="2">
        <f t="shared" si="14"/>
        <v>0</v>
      </c>
    </row>
    <row r="232" spans="1:27"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T232" s="2" t="s">
        <v>681</v>
      </c>
      <c r="W232" s="2" t="str">
        <f t="shared" si="15"/>
        <v>Nej</v>
      </c>
      <c r="Y232" s="2" t="str">
        <f t="shared" si="12"/>
        <v>Nej</v>
      </c>
      <c r="Z232" s="2">
        <f t="shared" si="13"/>
        <v>0</v>
      </c>
      <c r="AA232" s="2">
        <f t="shared" si="14"/>
        <v>0</v>
      </c>
    </row>
    <row r="233" spans="1:27"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T233" s="2" t="s">
        <v>681</v>
      </c>
      <c r="W233" s="2" t="str">
        <f t="shared" si="15"/>
        <v>Nej</v>
      </c>
      <c r="Y233" s="2" t="str">
        <f t="shared" si="12"/>
        <v>Nej</v>
      </c>
      <c r="Z233" s="2">
        <f t="shared" si="13"/>
        <v>0</v>
      </c>
      <c r="AA233" s="2">
        <f t="shared" si="14"/>
        <v>0</v>
      </c>
    </row>
    <row r="234" spans="1:27"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T234" s="2" t="s">
        <v>681</v>
      </c>
      <c r="W234" s="2" t="str">
        <f t="shared" si="15"/>
        <v>Nej</v>
      </c>
      <c r="Y234" s="2" t="str">
        <f t="shared" si="12"/>
        <v>Nej</v>
      </c>
      <c r="Z234" s="2">
        <f t="shared" si="13"/>
        <v>0</v>
      </c>
      <c r="AA234" s="2">
        <f t="shared" si="14"/>
        <v>0</v>
      </c>
    </row>
    <row r="235" spans="1:27"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T235" s="2" t="s">
        <v>681</v>
      </c>
      <c r="W235" s="2" t="str">
        <f t="shared" si="15"/>
        <v>Nej</v>
      </c>
      <c r="Y235" s="2" t="str">
        <f t="shared" si="12"/>
        <v>Nej</v>
      </c>
      <c r="Z235" s="2">
        <f t="shared" si="13"/>
        <v>0</v>
      </c>
      <c r="AA235" s="2">
        <f t="shared" si="14"/>
        <v>0</v>
      </c>
    </row>
    <row r="236" spans="1:27"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T236" s="2" t="s">
        <v>681</v>
      </c>
      <c r="W236" s="2" t="str">
        <f t="shared" si="15"/>
        <v>Nej</v>
      </c>
      <c r="Y236" s="2" t="str">
        <f t="shared" si="12"/>
        <v>Nej</v>
      </c>
      <c r="Z236" s="2">
        <f t="shared" si="13"/>
        <v>0</v>
      </c>
      <c r="AA236" s="2">
        <f t="shared" si="14"/>
        <v>0</v>
      </c>
    </row>
    <row r="237" spans="1:27"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T237" s="2" t="s">
        <v>681</v>
      </c>
      <c r="W237" s="2" t="str">
        <f t="shared" si="15"/>
        <v>Nej</v>
      </c>
      <c r="Y237" s="2" t="str">
        <f t="shared" si="12"/>
        <v>Nej</v>
      </c>
      <c r="Z237" s="2">
        <f t="shared" si="13"/>
        <v>0</v>
      </c>
      <c r="AA237" s="2">
        <f t="shared" si="14"/>
        <v>0</v>
      </c>
    </row>
    <row r="238" spans="1:27" ht="15" customHeight="1" x14ac:dyDescent="0.25">
      <c r="A238" s="2" t="s">
        <v>379</v>
      </c>
      <c r="B238" s="2" t="s">
        <v>380</v>
      </c>
      <c r="C238" s="2">
        <v>2016</v>
      </c>
      <c r="D238" s="2">
        <v>16.335000000000001</v>
      </c>
      <c r="E238" s="2" t="s">
        <v>680</v>
      </c>
      <c r="F238" s="2" t="s">
        <v>828</v>
      </c>
      <c r="G238" s="2">
        <v>1.1000000000000001</v>
      </c>
      <c r="H238" s="2">
        <v>0</v>
      </c>
      <c r="I238" s="2">
        <v>0</v>
      </c>
      <c r="J238" s="2">
        <v>0</v>
      </c>
      <c r="K238" s="2">
        <v>269.75900000000001</v>
      </c>
      <c r="L238" s="2">
        <v>0.36299999999999999</v>
      </c>
      <c r="M238" s="2">
        <v>0</v>
      </c>
      <c r="N238" s="2">
        <v>0</v>
      </c>
      <c r="O238" s="2">
        <v>0</v>
      </c>
      <c r="P238" s="2">
        <v>4.4050000000000002</v>
      </c>
      <c r="Q238" s="2">
        <v>0.36699999999999999</v>
      </c>
      <c r="R238" s="2">
        <v>0</v>
      </c>
      <c r="S238" s="2">
        <v>0</v>
      </c>
      <c r="T238" s="2">
        <v>0</v>
      </c>
      <c r="W238" s="2" t="str">
        <f t="shared" si="15"/>
        <v>Ja</v>
      </c>
      <c r="Y238" s="2" t="str">
        <f t="shared" si="12"/>
        <v>Ja</v>
      </c>
      <c r="Z238" s="2">
        <f t="shared" si="13"/>
        <v>269.75900000000001</v>
      </c>
      <c r="AA238" s="2">
        <f t="shared" si="14"/>
        <v>0</v>
      </c>
    </row>
    <row r="239" spans="1:27" ht="15" customHeight="1" x14ac:dyDescent="0.25">
      <c r="A239" s="2" t="s">
        <v>381</v>
      </c>
      <c r="B239" s="2" t="s">
        <v>382</v>
      </c>
      <c r="C239" s="2">
        <v>2016</v>
      </c>
      <c r="D239" s="2">
        <v>0.53100000000000003</v>
      </c>
      <c r="E239" s="2" t="s">
        <v>680</v>
      </c>
      <c r="F239" s="2" t="s">
        <v>829</v>
      </c>
      <c r="G239" s="2">
        <v>2.29</v>
      </c>
      <c r="H239" s="2">
        <v>336.39</v>
      </c>
      <c r="I239" s="2">
        <v>0.42</v>
      </c>
      <c r="J239" s="2">
        <v>0.40799999999999997</v>
      </c>
      <c r="K239" s="2" t="s">
        <v>680</v>
      </c>
      <c r="L239" s="2" t="s">
        <v>680</v>
      </c>
      <c r="M239" s="2" t="s">
        <v>680</v>
      </c>
      <c r="N239" s="2" t="s">
        <v>680</v>
      </c>
      <c r="O239" s="2" t="s">
        <v>680</v>
      </c>
      <c r="P239" s="2" t="s">
        <v>680</v>
      </c>
      <c r="Q239" s="2" t="s">
        <v>680</v>
      </c>
      <c r="R239" s="2" t="s">
        <v>680</v>
      </c>
      <c r="S239" s="2" t="s">
        <v>680</v>
      </c>
      <c r="T239" s="2" t="s">
        <v>680</v>
      </c>
      <c r="W239" s="2" t="str">
        <f t="shared" si="15"/>
        <v>Ja</v>
      </c>
      <c r="Y239" s="2" t="str">
        <f t="shared" si="12"/>
        <v>Nej</v>
      </c>
      <c r="Z239" s="2">
        <f t="shared" si="13"/>
        <v>0</v>
      </c>
      <c r="AA239" s="2">
        <f t="shared" si="14"/>
        <v>0</v>
      </c>
    </row>
    <row r="240" spans="1:27" ht="15" customHeight="1" x14ac:dyDescent="0.25">
      <c r="A240" s="2" t="s">
        <v>381</v>
      </c>
      <c r="B240" s="2" t="s">
        <v>383</v>
      </c>
      <c r="C240" s="2">
        <v>2016</v>
      </c>
      <c r="D240" s="2">
        <v>3.6629999999999998</v>
      </c>
      <c r="E240" s="2">
        <v>1.3420000000000001</v>
      </c>
      <c r="F240" s="2" t="s">
        <v>829</v>
      </c>
      <c r="G240" s="2">
        <v>2.29</v>
      </c>
      <c r="H240" s="2">
        <v>336.4</v>
      </c>
      <c r="I240" s="2">
        <v>0.42</v>
      </c>
      <c r="J240" s="2">
        <v>0.40799999999999997</v>
      </c>
      <c r="K240" s="2" t="s">
        <v>680</v>
      </c>
      <c r="L240" s="2" t="s">
        <v>680</v>
      </c>
      <c r="M240" s="2" t="s">
        <v>680</v>
      </c>
      <c r="N240" s="2" t="s">
        <v>680</v>
      </c>
      <c r="O240" s="2" t="s">
        <v>680</v>
      </c>
      <c r="P240" s="2" t="s">
        <v>680</v>
      </c>
      <c r="Q240" s="2" t="s">
        <v>680</v>
      </c>
      <c r="R240" s="2" t="s">
        <v>680</v>
      </c>
      <c r="S240" s="2" t="s">
        <v>680</v>
      </c>
      <c r="T240" s="2" t="s">
        <v>680</v>
      </c>
      <c r="W240" s="2" t="str">
        <f t="shared" si="15"/>
        <v>Ja</v>
      </c>
      <c r="Y240" s="2" t="str">
        <f t="shared" si="12"/>
        <v>Nej</v>
      </c>
      <c r="Z240" s="2">
        <f t="shared" si="13"/>
        <v>0</v>
      </c>
      <c r="AA240" s="2">
        <f t="shared" si="14"/>
        <v>0</v>
      </c>
    </row>
    <row r="241" spans="1:27" ht="15" customHeight="1" x14ac:dyDescent="0.25">
      <c r="A241" s="2" t="s">
        <v>381</v>
      </c>
      <c r="B241" s="2" t="s">
        <v>384</v>
      </c>
      <c r="C241" s="2">
        <v>2016</v>
      </c>
      <c r="D241" s="2">
        <v>0.61499999999999999</v>
      </c>
      <c r="E241" s="2" t="s">
        <v>680</v>
      </c>
      <c r="F241" s="2" t="s">
        <v>829</v>
      </c>
      <c r="G241" s="2">
        <v>2.29</v>
      </c>
      <c r="H241" s="2">
        <v>336.39</v>
      </c>
      <c r="I241" s="2">
        <v>0.42</v>
      </c>
      <c r="J241" s="2">
        <v>0.40799999999999997</v>
      </c>
      <c r="K241" s="2" t="s">
        <v>680</v>
      </c>
      <c r="L241" s="2" t="s">
        <v>680</v>
      </c>
      <c r="M241" s="2" t="s">
        <v>680</v>
      </c>
      <c r="N241" s="2" t="s">
        <v>680</v>
      </c>
      <c r="O241" s="2" t="s">
        <v>680</v>
      </c>
      <c r="P241" s="2" t="s">
        <v>680</v>
      </c>
      <c r="Q241" s="2" t="s">
        <v>680</v>
      </c>
      <c r="R241" s="2" t="s">
        <v>680</v>
      </c>
      <c r="S241" s="2" t="s">
        <v>680</v>
      </c>
      <c r="T241" s="2" t="s">
        <v>680</v>
      </c>
      <c r="W241" s="2" t="str">
        <f t="shared" si="15"/>
        <v>Ja</v>
      </c>
      <c r="Y241" s="2" t="str">
        <f t="shared" si="12"/>
        <v>Nej</v>
      </c>
      <c r="Z241" s="2">
        <f t="shared" si="13"/>
        <v>0</v>
      </c>
      <c r="AA241" s="2">
        <f t="shared" si="14"/>
        <v>0</v>
      </c>
    </row>
    <row r="242" spans="1:27" ht="15" customHeight="1" x14ac:dyDescent="0.25">
      <c r="A242" s="2" t="s">
        <v>385</v>
      </c>
      <c r="B242" s="2" t="s">
        <v>386</v>
      </c>
      <c r="C242" s="2">
        <v>2016</v>
      </c>
      <c r="D242" s="2">
        <v>0</v>
      </c>
      <c r="E242" s="2" t="s">
        <v>680</v>
      </c>
      <c r="F242" s="2" t="s">
        <v>681</v>
      </c>
      <c r="G242" s="2">
        <v>2.29</v>
      </c>
      <c r="H242" s="2">
        <v>336.39</v>
      </c>
      <c r="I242" s="2">
        <v>0.42099999999999999</v>
      </c>
      <c r="J242" s="2">
        <v>0.40799999999999997</v>
      </c>
      <c r="K242" s="2" t="s">
        <v>680</v>
      </c>
      <c r="L242" s="2" t="s">
        <v>680</v>
      </c>
      <c r="M242" s="2" t="s">
        <v>680</v>
      </c>
      <c r="N242" s="2" t="s">
        <v>680</v>
      </c>
      <c r="O242" s="2" t="s">
        <v>680</v>
      </c>
      <c r="P242" s="2" t="s">
        <v>680</v>
      </c>
      <c r="Q242" s="2" t="s">
        <v>680</v>
      </c>
      <c r="R242" s="2" t="s">
        <v>680</v>
      </c>
      <c r="S242" s="2" t="s">
        <v>680</v>
      </c>
      <c r="T242" s="2" t="s">
        <v>680</v>
      </c>
      <c r="W242" s="2" t="str">
        <f t="shared" si="15"/>
        <v>Nej</v>
      </c>
      <c r="Y242" s="2" t="str">
        <f t="shared" si="12"/>
        <v>Nej</v>
      </c>
      <c r="Z242" s="2">
        <f t="shared" si="13"/>
        <v>0</v>
      </c>
      <c r="AA242" s="2">
        <f t="shared" si="14"/>
        <v>0</v>
      </c>
    </row>
    <row r="243" spans="1:27" ht="15" customHeight="1" x14ac:dyDescent="0.25">
      <c r="A243" s="2" t="s">
        <v>387</v>
      </c>
      <c r="B243" s="2" t="s">
        <v>388</v>
      </c>
      <c r="C243" s="2">
        <v>2016</v>
      </c>
      <c r="D243" s="2">
        <v>0.15</v>
      </c>
      <c r="E243" s="2">
        <v>5</v>
      </c>
      <c r="F243" s="2" t="s">
        <v>830</v>
      </c>
      <c r="G243" s="2">
        <v>1.1000000000000001</v>
      </c>
      <c r="H243" s="2">
        <v>0</v>
      </c>
      <c r="I243" s="2">
        <v>0</v>
      </c>
      <c r="J243" s="2">
        <v>0</v>
      </c>
      <c r="K243" s="2" t="s">
        <v>680</v>
      </c>
      <c r="L243" s="2" t="s">
        <v>680</v>
      </c>
      <c r="M243" s="2" t="s">
        <v>680</v>
      </c>
      <c r="N243" s="2" t="s">
        <v>680</v>
      </c>
      <c r="O243" s="2" t="s">
        <v>680</v>
      </c>
      <c r="P243" s="2" t="s">
        <v>680</v>
      </c>
      <c r="Q243" s="2" t="s">
        <v>680</v>
      </c>
      <c r="R243" s="2" t="s">
        <v>680</v>
      </c>
      <c r="S243" s="2" t="s">
        <v>680</v>
      </c>
      <c r="T243" s="2" t="s">
        <v>680</v>
      </c>
      <c r="W243" s="2" t="str">
        <f t="shared" si="15"/>
        <v>Ja</v>
      </c>
      <c r="Y243" s="2" t="str">
        <f t="shared" si="12"/>
        <v>Nej</v>
      </c>
      <c r="Z243" s="2">
        <f t="shared" si="13"/>
        <v>0</v>
      </c>
      <c r="AA243" s="2">
        <f t="shared" si="14"/>
        <v>0</v>
      </c>
    </row>
    <row r="244" spans="1:27" ht="15" customHeight="1" x14ac:dyDescent="0.25">
      <c r="A244" s="2" t="s">
        <v>389</v>
      </c>
      <c r="B244" s="2" t="s">
        <v>390</v>
      </c>
      <c r="C244" s="2">
        <v>2016</v>
      </c>
      <c r="D244" s="2">
        <v>3.4000000000000002E-2</v>
      </c>
      <c r="E244" s="2" t="s">
        <v>680</v>
      </c>
      <c r="F244" s="2" t="s">
        <v>831</v>
      </c>
      <c r="G244" s="2">
        <v>2.36</v>
      </c>
      <c r="H244" s="2">
        <v>0</v>
      </c>
      <c r="I244" s="2">
        <v>0</v>
      </c>
      <c r="J244" s="2">
        <v>0</v>
      </c>
      <c r="K244" s="2" t="s">
        <v>680</v>
      </c>
      <c r="L244" s="2" t="s">
        <v>680</v>
      </c>
      <c r="M244" s="2" t="s">
        <v>680</v>
      </c>
      <c r="N244" s="2" t="s">
        <v>680</v>
      </c>
      <c r="O244" s="2" t="s">
        <v>680</v>
      </c>
      <c r="P244" s="2" t="s">
        <v>680</v>
      </c>
      <c r="Q244" s="2" t="s">
        <v>680</v>
      </c>
      <c r="R244" s="2" t="s">
        <v>680</v>
      </c>
      <c r="S244" s="2" t="s">
        <v>680</v>
      </c>
      <c r="T244" s="2" t="s">
        <v>680</v>
      </c>
      <c r="W244" s="2" t="str">
        <f t="shared" si="15"/>
        <v>Ja</v>
      </c>
      <c r="Y244" s="2" t="str">
        <f t="shared" si="12"/>
        <v>Nej</v>
      </c>
      <c r="Z244" s="2">
        <f t="shared" si="13"/>
        <v>0</v>
      </c>
      <c r="AA244" s="2">
        <f t="shared" si="14"/>
        <v>0</v>
      </c>
    </row>
    <row r="245" spans="1:27" ht="15" customHeight="1" x14ac:dyDescent="0.25">
      <c r="A245" s="2" t="s">
        <v>389</v>
      </c>
      <c r="B245" s="2" t="s">
        <v>391</v>
      </c>
      <c r="C245" s="2">
        <v>2016</v>
      </c>
      <c r="D245" s="2">
        <v>0.25600000000000001</v>
      </c>
      <c r="E245" s="2" t="s">
        <v>680</v>
      </c>
      <c r="F245" s="2" t="s">
        <v>831</v>
      </c>
      <c r="G245" s="2">
        <v>2.36</v>
      </c>
      <c r="H245" s="2">
        <v>0</v>
      </c>
      <c r="I245" s="2">
        <v>0</v>
      </c>
      <c r="J245" s="2">
        <v>0</v>
      </c>
      <c r="K245" s="2" t="s">
        <v>680</v>
      </c>
      <c r="L245" s="2" t="s">
        <v>680</v>
      </c>
      <c r="M245" s="2" t="s">
        <v>680</v>
      </c>
      <c r="N245" s="2" t="s">
        <v>680</v>
      </c>
      <c r="O245" s="2" t="s">
        <v>680</v>
      </c>
      <c r="P245" s="2" t="s">
        <v>680</v>
      </c>
      <c r="Q245" s="2" t="s">
        <v>680</v>
      </c>
      <c r="R245" s="2" t="s">
        <v>680</v>
      </c>
      <c r="S245" s="2" t="s">
        <v>680</v>
      </c>
      <c r="T245" s="2" t="s">
        <v>680</v>
      </c>
      <c r="W245" s="2" t="str">
        <f t="shared" si="15"/>
        <v>Ja</v>
      </c>
      <c r="Y245" s="2" t="str">
        <f t="shared" si="12"/>
        <v>Nej</v>
      </c>
      <c r="Z245" s="2">
        <f t="shared" si="13"/>
        <v>0</v>
      </c>
      <c r="AA245" s="2">
        <f t="shared" si="14"/>
        <v>0</v>
      </c>
    </row>
    <row r="246" spans="1:27" ht="15" customHeight="1" x14ac:dyDescent="0.25">
      <c r="A246" s="2" t="s">
        <v>389</v>
      </c>
      <c r="B246" s="2" t="s">
        <v>392</v>
      </c>
      <c r="C246" s="2">
        <v>2016</v>
      </c>
      <c r="D246" s="2">
        <v>0.82199999999999995</v>
      </c>
      <c r="E246" s="2">
        <v>5.8</v>
      </c>
      <c r="F246" s="2" t="s">
        <v>831</v>
      </c>
      <c r="G246" s="2">
        <v>2.36</v>
      </c>
      <c r="H246" s="2">
        <v>0</v>
      </c>
      <c r="I246" s="2">
        <v>0</v>
      </c>
      <c r="J246" s="2">
        <v>0</v>
      </c>
      <c r="K246" s="2" t="s">
        <v>680</v>
      </c>
      <c r="L246" s="2" t="s">
        <v>680</v>
      </c>
      <c r="M246" s="2" t="s">
        <v>680</v>
      </c>
      <c r="N246" s="2" t="s">
        <v>680</v>
      </c>
      <c r="O246" s="2" t="s">
        <v>680</v>
      </c>
      <c r="P246" s="2" t="s">
        <v>680</v>
      </c>
      <c r="Q246" s="2" t="s">
        <v>680</v>
      </c>
      <c r="R246" s="2" t="s">
        <v>680</v>
      </c>
      <c r="S246" s="2" t="s">
        <v>680</v>
      </c>
      <c r="T246" s="2" t="s">
        <v>680</v>
      </c>
      <c r="W246" s="2" t="str">
        <f t="shared" si="15"/>
        <v>Ja</v>
      </c>
      <c r="Y246" s="2" t="str">
        <f t="shared" si="12"/>
        <v>Nej</v>
      </c>
      <c r="Z246" s="2">
        <f t="shared" si="13"/>
        <v>0</v>
      </c>
      <c r="AA246" s="2">
        <f t="shared" si="14"/>
        <v>0</v>
      </c>
    </row>
    <row r="247" spans="1:27" ht="15" customHeight="1" x14ac:dyDescent="0.25">
      <c r="A247" s="2" t="s">
        <v>393</v>
      </c>
      <c r="B247" s="2" t="s">
        <v>394</v>
      </c>
      <c r="C247" s="2">
        <v>2016</v>
      </c>
      <c r="D247" s="2">
        <v>1.4</v>
      </c>
      <c r="E247" s="2" t="s">
        <v>680</v>
      </c>
      <c r="F247" s="2" t="s">
        <v>681</v>
      </c>
      <c r="G247" s="2">
        <v>2.38</v>
      </c>
      <c r="H247" s="2">
        <v>336.39</v>
      </c>
      <c r="I247" s="2">
        <v>0.42</v>
      </c>
      <c r="J247" s="2">
        <v>0.40799999999999997</v>
      </c>
      <c r="K247" s="2" t="s">
        <v>680</v>
      </c>
      <c r="L247" s="2" t="s">
        <v>680</v>
      </c>
      <c r="M247" s="2" t="s">
        <v>680</v>
      </c>
      <c r="N247" s="2" t="s">
        <v>680</v>
      </c>
      <c r="O247" s="2" t="s">
        <v>680</v>
      </c>
      <c r="P247" s="2" t="s">
        <v>680</v>
      </c>
      <c r="Q247" s="2" t="s">
        <v>680</v>
      </c>
      <c r="R247" s="2" t="s">
        <v>680</v>
      </c>
      <c r="S247" s="2" t="s">
        <v>680</v>
      </c>
      <c r="T247" s="2" t="s">
        <v>680</v>
      </c>
      <c r="W247" s="2" t="str">
        <f t="shared" si="15"/>
        <v>Ja</v>
      </c>
      <c r="Y247" s="2" t="str">
        <f t="shared" si="12"/>
        <v>Nej</v>
      </c>
      <c r="Z247" s="2">
        <f t="shared" si="13"/>
        <v>0</v>
      </c>
      <c r="AA247" s="2">
        <f t="shared" si="14"/>
        <v>0</v>
      </c>
    </row>
    <row r="248" spans="1:27" ht="15" customHeight="1" x14ac:dyDescent="0.25">
      <c r="A248" s="2" t="s">
        <v>395</v>
      </c>
      <c r="B248" s="2" t="s">
        <v>396</v>
      </c>
      <c r="C248" s="2">
        <v>2016</v>
      </c>
      <c r="D248" s="2">
        <v>0.5</v>
      </c>
      <c r="E248" s="2" t="s">
        <v>680</v>
      </c>
      <c r="F248" s="2" t="s">
        <v>681</v>
      </c>
      <c r="G248" s="2">
        <v>2.29</v>
      </c>
      <c r="H248" s="2">
        <v>336.39</v>
      </c>
      <c r="I248" s="2">
        <v>0.42099999999999999</v>
      </c>
      <c r="J248" s="2">
        <v>0.40799999999999997</v>
      </c>
      <c r="K248" s="2" t="s">
        <v>680</v>
      </c>
      <c r="L248" s="2" t="s">
        <v>680</v>
      </c>
      <c r="M248" s="2" t="s">
        <v>680</v>
      </c>
      <c r="N248" s="2" t="s">
        <v>680</v>
      </c>
      <c r="O248" s="2" t="s">
        <v>680</v>
      </c>
      <c r="P248" s="2" t="s">
        <v>680</v>
      </c>
      <c r="Q248" s="2" t="s">
        <v>680</v>
      </c>
      <c r="R248" s="2" t="s">
        <v>680</v>
      </c>
      <c r="S248" s="2" t="s">
        <v>680</v>
      </c>
      <c r="T248" s="2" t="s">
        <v>680</v>
      </c>
      <c r="W248" s="2" t="str">
        <f t="shared" si="15"/>
        <v>Nej</v>
      </c>
      <c r="Y248" s="2" t="str">
        <f t="shared" si="12"/>
        <v>Nej</v>
      </c>
      <c r="Z248" s="2">
        <f t="shared" si="13"/>
        <v>0</v>
      </c>
      <c r="AA248" s="2">
        <f t="shared" si="14"/>
        <v>0</v>
      </c>
    </row>
    <row r="249" spans="1:27" ht="15" customHeight="1" x14ac:dyDescent="0.25">
      <c r="A249" s="2" t="s">
        <v>395</v>
      </c>
      <c r="B249" s="2" t="s">
        <v>397</v>
      </c>
      <c r="C249" s="2">
        <v>2016</v>
      </c>
      <c r="D249" s="2">
        <v>0.09</v>
      </c>
      <c r="E249" s="2" t="s">
        <v>680</v>
      </c>
      <c r="F249" s="2" t="s">
        <v>681</v>
      </c>
      <c r="G249" s="2">
        <v>2.29</v>
      </c>
      <c r="H249" s="2">
        <v>336.39</v>
      </c>
      <c r="I249" s="2">
        <v>0.42099999999999999</v>
      </c>
      <c r="J249" s="2">
        <v>0.40799999999999997</v>
      </c>
      <c r="K249" s="2" t="s">
        <v>680</v>
      </c>
      <c r="L249" s="2" t="s">
        <v>680</v>
      </c>
      <c r="M249" s="2" t="s">
        <v>680</v>
      </c>
      <c r="N249" s="2" t="s">
        <v>680</v>
      </c>
      <c r="O249" s="2" t="s">
        <v>680</v>
      </c>
      <c r="P249" s="2" t="s">
        <v>680</v>
      </c>
      <c r="Q249" s="2" t="s">
        <v>680</v>
      </c>
      <c r="R249" s="2" t="s">
        <v>680</v>
      </c>
      <c r="S249" s="2" t="s">
        <v>680</v>
      </c>
      <c r="T249" s="2" t="s">
        <v>680</v>
      </c>
      <c r="W249" s="2" t="str">
        <f t="shared" si="15"/>
        <v>Nej</v>
      </c>
      <c r="Y249" s="2" t="str">
        <f t="shared" si="12"/>
        <v>Nej</v>
      </c>
      <c r="Z249" s="2">
        <f t="shared" si="13"/>
        <v>0</v>
      </c>
      <c r="AA249" s="2">
        <f t="shared" si="14"/>
        <v>0</v>
      </c>
    </row>
    <row r="250" spans="1:27" ht="15" customHeight="1" x14ac:dyDescent="0.25">
      <c r="A250" s="2" t="s">
        <v>398</v>
      </c>
      <c r="B250" s="2" t="s">
        <v>399</v>
      </c>
      <c r="C250" s="2">
        <v>2016</v>
      </c>
      <c r="D250" s="2">
        <v>1.8</v>
      </c>
      <c r="E250" s="2">
        <v>3.1</v>
      </c>
      <c r="F250" s="2" t="s">
        <v>832</v>
      </c>
      <c r="G250" s="2">
        <v>0</v>
      </c>
      <c r="H250" s="2">
        <v>5</v>
      </c>
      <c r="I250" s="2">
        <v>0</v>
      </c>
      <c r="J250" s="2">
        <v>0.5</v>
      </c>
      <c r="K250" s="2" t="s">
        <v>680</v>
      </c>
      <c r="L250" s="2" t="s">
        <v>680</v>
      </c>
      <c r="M250" s="2" t="s">
        <v>680</v>
      </c>
      <c r="N250" s="2" t="s">
        <v>680</v>
      </c>
      <c r="O250" s="2" t="s">
        <v>680</v>
      </c>
      <c r="P250" s="2" t="s">
        <v>680</v>
      </c>
      <c r="Q250" s="2" t="s">
        <v>680</v>
      </c>
      <c r="R250" s="2" t="s">
        <v>680</v>
      </c>
      <c r="S250" s="2" t="s">
        <v>680</v>
      </c>
      <c r="T250" s="2" t="s">
        <v>680</v>
      </c>
      <c r="W250" s="2" t="str">
        <f t="shared" si="15"/>
        <v>Ja</v>
      </c>
      <c r="Y250" s="2" t="str">
        <f t="shared" si="12"/>
        <v>Nej</v>
      </c>
      <c r="Z250" s="2">
        <f t="shared" si="13"/>
        <v>0</v>
      </c>
      <c r="AA250" s="2">
        <f t="shared" si="14"/>
        <v>0</v>
      </c>
    </row>
    <row r="251" spans="1:27" ht="15" customHeight="1" x14ac:dyDescent="0.25">
      <c r="A251" s="2" t="s">
        <v>400</v>
      </c>
      <c r="B251" s="2" t="s">
        <v>401</v>
      </c>
      <c r="C251" s="2">
        <v>2016</v>
      </c>
      <c r="D251" s="2" t="s">
        <v>680</v>
      </c>
      <c r="E251" s="2" t="s">
        <v>680</v>
      </c>
      <c r="F251" s="2" t="s">
        <v>681</v>
      </c>
      <c r="G251" s="2">
        <v>2.29</v>
      </c>
      <c r="H251" s="2">
        <v>336.39</v>
      </c>
      <c r="I251" s="2">
        <v>0.42099999999999999</v>
      </c>
      <c r="J251" s="2">
        <v>0.40799999999999997</v>
      </c>
      <c r="K251" s="2" t="s">
        <v>680</v>
      </c>
      <c r="L251" s="2" t="s">
        <v>680</v>
      </c>
      <c r="M251" s="2" t="s">
        <v>680</v>
      </c>
      <c r="N251" s="2" t="s">
        <v>680</v>
      </c>
      <c r="O251" s="2" t="s">
        <v>680</v>
      </c>
      <c r="P251" s="2" t="s">
        <v>680</v>
      </c>
      <c r="Q251" s="2" t="s">
        <v>680</v>
      </c>
      <c r="R251" s="2" t="s">
        <v>680</v>
      </c>
      <c r="S251" s="2" t="s">
        <v>680</v>
      </c>
      <c r="T251" s="2" t="s">
        <v>680</v>
      </c>
      <c r="W251" s="2" t="str">
        <f t="shared" si="15"/>
        <v>Nej</v>
      </c>
      <c r="Y251" s="2" t="str">
        <f t="shared" si="12"/>
        <v>Nej</v>
      </c>
      <c r="Z251" s="2">
        <f t="shared" si="13"/>
        <v>0</v>
      </c>
      <c r="AA251" s="2">
        <f t="shared" si="14"/>
        <v>0</v>
      </c>
    </row>
    <row r="252" spans="1:27"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T252" s="2" t="s">
        <v>681</v>
      </c>
      <c r="W252" s="2" t="str">
        <f t="shared" si="15"/>
        <v>Nej</v>
      </c>
      <c r="Y252" s="2" t="str">
        <f t="shared" si="12"/>
        <v>Nej</v>
      </c>
      <c r="Z252" s="2">
        <f t="shared" si="13"/>
        <v>0</v>
      </c>
      <c r="AA252" s="2">
        <f t="shared" si="14"/>
        <v>0</v>
      </c>
    </row>
    <row r="253" spans="1:27"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T253" s="2" t="s">
        <v>681</v>
      </c>
      <c r="W253" s="2" t="str">
        <f t="shared" si="15"/>
        <v>Nej</v>
      </c>
      <c r="Y253" s="2" t="str">
        <f t="shared" si="12"/>
        <v>Nej</v>
      </c>
      <c r="Z253" s="2">
        <f t="shared" si="13"/>
        <v>0</v>
      </c>
      <c r="AA253" s="2">
        <f t="shared" si="14"/>
        <v>0</v>
      </c>
    </row>
    <row r="254" spans="1:27"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T254" s="2" t="s">
        <v>681</v>
      </c>
      <c r="W254" s="2" t="str">
        <f t="shared" si="15"/>
        <v>Nej</v>
      </c>
      <c r="Y254" s="2" t="str">
        <f t="shared" si="12"/>
        <v>Nej</v>
      </c>
      <c r="Z254" s="2">
        <f t="shared" si="13"/>
        <v>0</v>
      </c>
      <c r="AA254" s="2">
        <f t="shared" si="14"/>
        <v>0</v>
      </c>
    </row>
    <row r="255" spans="1:27"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T255" s="2" t="s">
        <v>681</v>
      </c>
      <c r="W255" s="2" t="str">
        <f t="shared" si="15"/>
        <v>Nej</v>
      </c>
      <c r="Y255" s="2" t="str">
        <f t="shared" si="12"/>
        <v>Nej</v>
      </c>
      <c r="Z255" s="2">
        <f t="shared" si="13"/>
        <v>0</v>
      </c>
      <c r="AA255" s="2">
        <f t="shared" si="14"/>
        <v>0</v>
      </c>
    </row>
    <row r="256" spans="1:27"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T256" s="2" t="s">
        <v>681</v>
      </c>
      <c r="W256" s="2" t="str">
        <f t="shared" si="15"/>
        <v>Nej</v>
      </c>
      <c r="Y256" s="2" t="str">
        <f t="shared" si="12"/>
        <v>Nej</v>
      </c>
      <c r="Z256" s="2">
        <f t="shared" si="13"/>
        <v>0</v>
      </c>
      <c r="AA256" s="2">
        <f t="shared" si="14"/>
        <v>0</v>
      </c>
    </row>
    <row r="257" spans="1:27" ht="15" customHeight="1" x14ac:dyDescent="0.25">
      <c r="A257" s="2" t="s">
        <v>408</v>
      </c>
      <c r="B257" s="2" t="s">
        <v>409</v>
      </c>
      <c r="C257" s="2">
        <v>2016</v>
      </c>
      <c r="D257" s="2">
        <v>0.98099999999999998</v>
      </c>
      <c r="E257" s="2">
        <v>0</v>
      </c>
      <c r="F257" s="2" t="s">
        <v>833</v>
      </c>
      <c r="G257" s="2">
        <v>0.1</v>
      </c>
      <c r="H257" s="2">
        <v>0</v>
      </c>
      <c r="I257" s="2">
        <v>0</v>
      </c>
      <c r="J257" s="2">
        <v>0</v>
      </c>
      <c r="K257" s="2" t="s">
        <v>680</v>
      </c>
      <c r="L257" s="2" t="s">
        <v>680</v>
      </c>
      <c r="M257" s="2" t="s">
        <v>680</v>
      </c>
      <c r="N257" s="2" t="s">
        <v>680</v>
      </c>
      <c r="O257" s="2" t="s">
        <v>680</v>
      </c>
      <c r="P257" s="2" t="s">
        <v>680</v>
      </c>
      <c r="Q257" s="2" t="s">
        <v>680</v>
      </c>
      <c r="R257" s="2" t="s">
        <v>680</v>
      </c>
      <c r="S257" s="2" t="s">
        <v>680</v>
      </c>
      <c r="T257" s="2" t="s">
        <v>680</v>
      </c>
      <c r="W257" s="2" t="str">
        <f t="shared" si="15"/>
        <v>Ja</v>
      </c>
      <c r="Y257" s="2" t="str">
        <f t="shared" si="12"/>
        <v>Nej</v>
      </c>
      <c r="Z257" s="2">
        <f t="shared" si="13"/>
        <v>0</v>
      </c>
      <c r="AA257" s="2">
        <f t="shared" si="14"/>
        <v>0</v>
      </c>
    </row>
    <row r="258" spans="1:27" ht="15" customHeight="1" x14ac:dyDescent="0.25">
      <c r="A258" s="2" t="s">
        <v>410</v>
      </c>
      <c r="B258" s="2" t="s">
        <v>411</v>
      </c>
      <c r="C258" s="2">
        <v>2016</v>
      </c>
      <c r="D258" s="2">
        <v>0.6</v>
      </c>
      <c r="E258" s="2" t="s">
        <v>680</v>
      </c>
      <c r="F258" s="2" t="s">
        <v>834</v>
      </c>
      <c r="G258" s="2">
        <v>1.1000000000000001</v>
      </c>
      <c r="H258" s="2">
        <v>0</v>
      </c>
      <c r="I258" s="2">
        <v>0</v>
      </c>
      <c r="J258" s="2">
        <v>0</v>
      </c>
      <c r="K258" s="2" t="s">
        <v>680</v>
      </c>
      <c r="L258" s="2" t="s">
        <v>680</v>
      </c>
      <c r="M258" s="2" t="s">
        <v>680</v>
      </c>
      <c r="N258" s="2" t="s">
        <v>680</v>
      </c>
      <c r="O258" s="2" t="s">
        <v>680</v>
      </c>
      <c r="P258" s="2" t="s">
        <v>680</v>
      </c>
      <c r="Q258" s="2" t="s">
        <v>680</v>
      </c>
      <c r="R258" s="2" t="s">
        <v>680</v>
      </c>
      <c r="S258" s="2" t="s">
        <v>680</v>
      </c>
      <c r="T258" s="2" t="s">
        <v>680</v>
      </c>
      <c r="W258" s="2" t="str">
        <f t="shared" si="15"/>
        <v>Ja</v>
      </c>
      <c r="Y258" s="2" t="str">
        <f t="shared" ref="Y258:Y321" si="16">IF(ISERROR(1/K258),"Nej","Ja")</f>
        <v>Nej</v>
      </c>
      <c r="Z258" s="2">
        <f t="shared" ref="Z258:Z321" si="17">IF(Y258="nej",0,K258)</f>
        <v>0</v>
      </c>
      <c r="AA258" s="2">
        <f t="shared" ref="AA258:AA321" si="18">IF(Y258="nej",0,O258/100)</f>
        <v>0</v>
      </c>
    </row>
    <row r="259" spans="1:27" ht="15" customHeight="1" x14ac:dyDescent="0.25">
      <c r="A259" s="2" t="s">
        <v>410</v>
      </c>
      <c r="B259" s="2" t="s">
        <v>412</v>
      </c>
      <c r="C259" s="2">
        <v>2016</v>
      </c>
      <c r="D259" s="2">
        <v>2</v>
      </c>
      <c r="E259" s="2" t="s">
        <v>680</v>
      </c>
      <c r="F259" s="2" t="s">
        <v>834</v>
      </c>
      <c r="G259" s="2">
        <v>1.1000000000000001</v>
      </c>
      <c r="H259" s="2">
        <v>0</v>
      </c>
      <c r="I259" s="2">
        <v>0</v>
      </c>
      <c r="J259" s="2">
        <v>0</v>
      </c>
      <c r="K259" s="2" t="s">
        <v>680</v>
      </c>
      <c r="L259" s="2" t="s">
        <v>680</v>
      </c>
      <c r="M259" s="2" t="s">
        <v>680</v>
      </c>
      <c r="N259" s="2" t="s">
        <v>680</v>
      </c>
      <c r="O259" s="2" t="s">
        <v>680</v>
      </c>
      <c r="P259" s="2" t="s">
        <v>680</v>
      </c>
      <c r="Q259" s="2" t="s">
        <v>680</v>
      </c>
      <c r="R259" s="2" t="s">
        <v>680</v>
      </c>
      <c r="S259" s="2" t="s">
        <v>680</v>
      </c>
      <c r="T259" s="2" t="s">
        <v>680</v>
      </c>
      <c r="W259" s="2" t="str">
        <f t="shared" ref="W259:W322" si="19">IF(OR(AND(G259&lt;&gt;$AD$3,G259&lt;&gt;"-"),AND(H259&lt;&gt;$AD$4,H259&lt;&gt;"-"),AND(I259&lt;&gt;$AD$5,I259&lt;&gt;"-"),AND(J259&lt;&gt;$AD$6,J259&lt;&gt;"-")),"Ja","Nej")</f>
        <v>Ja</v>
      </c>
      <c r="Y259" s="2" t="str">
        <f t="shared" si="16"/>
        <v>Nej</v>
      </c>
      <c r="Z259" s="2">
        <f t="shared" si="17"/>
        <v>0</v>
      </c>
      <c r="AA259" s="2">
        <f t="shared" si="18"/>
        <v>0</v>
      </c>
    </row>
    <row r="260" spans="1:27" ht="15" customHeight="1" x14ac:dyDescent="0.25">
      <c r="A260" s="2" t="s">
        <v>410</v>
      </c>
      <c r="B260" s="2" t="s">
        <v>413</v>
      </c>
      <c r="C260" s="2">
        <v>2016</v>
      </c>
      <c r="D260" s="2" t="s">
        <v>680</v>
      </c>
      <c r="E260" s="2" t="s">
        <v>680</v>
      </c>
      <c r="F260" s="2" t="s">
        <v>834</v>
      </c>
      <c r="G260" s="2">
        <v>1.1000000000000001</v>
      </c>
      <c r="H260" s="2">
        <v>0</v>
      </c>
      <c r="I260" s="2">
        <v>0</v>
      </c>
      <c r="J260" s="2">
        <v>0</v>
      </c>
      <c r="K260" s="2" t="s">
        <v>680</v>
      </c>
      <c r="L260" s="2" t="s">
        <v>680</v>
      </c>
      <c r="M260" s="2" t="s">
        <v>680</v>
      </c>
      <c r="N260" s="2" t="s">
        <v>680</v>
      </c>
      <c r="O260" s="2" t="s">
        <v>680</v>
      </c>
      <c r="P260" s="2" t="s">
        <v>680</v>
      </c>
      <c r="Q260" s="2" t="s">
        <v>680</v>
      </c>
      <c r="R260" s="2" t="s">
        <v>680</v>
      </c>
      <c r="S260" s="2" t="s">
        <v>680</v>
      </c>
      <c r="T260" s="2" t="s">
        <v>680</v>
      </c>
      <c r="W260" s="2" t="str">
        <f t="shared" si="19"/>
        <v>Ja</v>
      </c>
      <c r="Y260" s="2" t="str">
        <f t="shared" si="16"/>
        <v>Nej</v>
      </c>
      <c r="Z260" s="2">
        <f t="shared" si="17"/>
        <v>0</v>
      </c>
      <c r="AA260" s="2">
        <f t="shared" si="18"/>
        <v>0</v>
      </c>
    </row>
    <row r="261" spans="1:27" ht="15" customHeight="1" x14ac:dyDescent="0.25">
      <c r="A261" s="2" t="s">
        <v>410</v>
      </c>
      <c r="B261" s="2" t="s">
        <v>414</v>
      </c>
      <c r="C261" s="2">
        <v>2016</v>
      </c>
      <c r="D261" s="2">
        <v>0.3</v>
      </c>
      <c r="E261" s="2" t="s">
        <v>680</v>
      </c>
      <c r="F261" s="2" t="s">
        <v>834</v>
      </c>
      <c r="G261" s="2">
        <v>1.1000000000000001</v>
      </c>
      <c r="H261" s="2">
        <v>0</v>
      </c>
      <c r="I261" s="2">
        <v>0</v>
      </c>
      <c r="J261" s="2">
        <v>0</v>
      </c>
      <c r="K261" s="2" t="s">
        <v>680</v>
      </c>
      <c r="L261" s="2" t="s">
        <v>680</v>
      </c>
      <c r="M261" s="2" t="s">
        <v>680</v>
      </c>
      <c r="N261" s="2" t="s">
        <v>680</v>
      </c>
      <c r="O261" s="2" t="s">
        <v>680</v>
      </c>
      <c r="P261" s="2" t="s">
        <v>680</v>
      </c>
      <c r="Q261" s="2" t="s">
        <v>680</v>
      </c>
      <c r="R261" s="2" t="s">
        <v>680</v>
      </c>
      <c r="S261" s="2" t="s">
        <v>680</v>
      </c>
      <c r="T261" s="2" t="s">
        <v>680</v>
      </c>
      <c r="W261" s="2" t="str">
        <f t="shared" si="19"/>
        <v>Ja</v>
      </c>
      <c r="Y261" s="2" t="str">
        <f t="shared" si="16"/>
        <v>Nej</v>
      </c>
      <c r="Z261" s="2">
        <f t="shared" si="17"/>
        <v>0</v>
      </c>
      <c r="AA261" s="2">
        <f t="shared" si="18"/>
        <v>0</v>
      </c>
    </row>
    <row r="262" spans="1:27"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T262" s="2" t="s">
        <v>681</v>
      </c>
      <c r="W262" s="2" t="str">
        <f t="shared" si="19"/>
        <v>Nej</v>
      </c>
      <c r="Y262" s="2" t="str">
        <f t="shared" si="16"/>
        <v>Nej</v>
      </c>
      <c r="Z262" s="2">
        <f t="shared" si="17"/>
        <v>0</v>
      </c>
      <c r="AA262" s="2">
        <f t="shared" si="18"/>
        <v>0</v>
      </c>
    </row>
    <row r="263" spans="1:27" ht="15" customHeight="1" x14ac:dyDescent="0.25">
      <c r="A263" s="2" t="s">
        <v>417</v>
      </c>
      <c r="B263" s="2" t="s">
        <v>418</v>
      </c>
      <c r="C263" s="2">
        <v>2016</v>
      </c>
      <c r="D263" s="2">
        <v>0.42</v>
      </c>
      <c r="E263" s="2">
        <v>0</v>
      </c>
      <c r="F263" s="2" t="s">
        <v>681</v>
      </c>
      <c r="G263" s="2">
        <v>2.29</v>
      </c>
      <c r="H263" s="2">
        <v>336.39</v>
      </c>
      <c r="I263" s="2">
        <v>0.42099999999999999</v>
      </c>
      <c r="J263" s="2">
        <v>0.40799999999999997</v>
      </c>
      <c r="K263" s="2" t="s">
        <v>680</v>
      </c>
      <c r="L263" s="2" t="s">
        <v>680</v>
      </c>
      <c r="M263" s="2" t="s">
        <v>680</v>
      </c>
      <c r="N263" s="2" t="s">
        <v>680</v>
      </c>
      <c r="O263" s="2" t="s">
        <v>680</v>
      </c>
      <c r="P263" s="2" t="s">
        <v>680</v>
      </c>
      <c r="Q263" s="2" t="s">
        <v>680</v>
      </c>
      <c r="R263" s="2" t="s">
        <v>680</v>
      </c>
      <c r="S263" s="2" t="s">
        <v>680</v>
      </c>
      <c r="T263" s="2" t="s">
        <v>680</v>
      </c>
      <c r="W263" s="2" t="str">
        <f t="shared" si="19"/>
        <v>Nej</v>
      </c>
      <c r="Y263" s="2" t="str">
        <f t="shared" si="16"/>
        <v>Nej</v>
      </c>
      <c r="Z263" s="2">
        <f t="shared" si="17"/>
        <v>0</v>
      </c>
      <c r="AA263" s="2">
        <f t="shared" si="18"/>
        <v>0</v>
      </c>
    </row>
    <row r="264" spans="1:27"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T264" s="2" t="s">
        <v>681</v>
      </c>
      <c r="W264" s="2" t="str">
        <f t="shared" si="19"/>
        <v>Nej</v>
      </c>
      <c r="Y264" s="2" t="str">
        <f t="shared" si="16"/>
        <v>Nej</v>
      </c>
      <c r="Z264" s="2">
        <f t="shared" si="17"/>
        <v>0</v>
      </c>
      <c r="AA264" s="2">
        <f t="shared" si="18"/>
        <v>0</v>
      </c>
    </row>
    <row r="265" spans="1:27" ht="15" customHeight="1" x14ac:dyDescent="0.25">
      <c r="A265" s="2" t="s">
        <v>419</v>
      </c>
      <c r="B265" s="2" t="s">
        <v>421</v>
      </c>
      <c r="C265" s="2">
        <v>2016</v>
      </c>
      <c r="D265" s="2">
        <v>0.9</v>
      </c>
      <c r="E265" s="2" t="s">
        <v>680</v>
      </c>
      <c r="F265" s="2" t="s">
        <v>681</v>
      </c>
      <c r="G265" s="2">
        <v>2.29</v>
      </c>
      <c r="H265" s="2">
        <v>336.39</v>
      </c>
      <c r="I265" s="2">
        <v>0.42099999999999999</v>
      </c>
      <c r="J265" s="2">
        <v>0.40799999999999997</v>
      </c>
      <c r="K265" s="2" t="s">
        <v>680</v>
      </c>
      <c r="L265" s="2" t="s">
        <v>680</v>
      </c>
      <c r="M265" s="2" t="s">
        <v>680</v>
      </c>
      <c r="N265" s="2" t="s">
        <v>680</v>
      </c>
      <c r="O265" s="2" t="s">
        <v>680</v>
      </c>
      <c r="P265" s="2" t="s">
        <v>680</v>
      </c>
      <c r="Q265" s="2" t="s">
        <v>680</v>
      </c>
      <c r="R265" s="2" t="s">
        <v>680</v>
      </c>
      <c r="S265" s="2" t="s">
        <v>680</v>
      </c>
      <c r="T265" s="2" t="s">
        <v>680</v>
      </c>
      <c r="W265" s="2" t="str">
        <f t="shared" si="19"/>
        <v>Nej</v>
      </c>
      <c r="Y265" s="2" t="str">
        <f t="shared" si="16"/>
        <v>Nej</v>
      </c>
      <c r="Z265" s="2">
        <f t="shared" si="17"/>
        <v>0</v>
      </c>
      <c r="AA265" s="2">
        <f t="shared" si="18"/>
        <v>0</v>
      </c>
    </row>
    <row r="266" spans="1:27" ht="15" customHeight="1" x14ac:dyDescent="0.25">
      <c r="A266" s="2" t="s">
        <v>419</v>
      </c>
      <c r="B266" s="2" t="s">
        <v>422</v>
      </c>
      <c r="C266" s="2">
        <v>2016</v>
      </c>
      <c r="D266" s="2">
        <v>0.5</v>
      </c>
      <c r="E266" s="2" t="s">
        <v>680</v>
      </c>
      <c r="F266" s="2" t="s">
        <v>681</v>
      </c>
      <c r="G266" s="2">
        <v>2.29</v>
      </c>
      <c r="H266" s="2">
        <v>336.39</v>
      </c>
      <c r="I266" s="2">
        <v>0.42099999999999999</v>
      </c>
      <c r="J266" s="2">
        <v>0.40799999999999997</v>
      </c>
      <c r="K266" s="2" t="s">
        <v>680</v>
      </c>
      <c r="L266" s="2" t="s">
        <v>680</v>
      </c>
      <c r="M266" s="2" t="s">
        <v>680</v>
      </c>
      <c r="N266" s="2" t="s">
        <v>680</v>
      </c>
      <c r="O266" s="2" t="s">
        <v>680</v>
      </c>
      <c r="P266" s="2" t="s">
        <v>680</v>
      </c>
      <c r="Q266" s="2" t="s">
        <v>680</v>
      </c>
      <c r="R266" s="2" t="s">
        <v>680</v>
      </c>
      <c r="S266" s="2" t="s">
        <v>680</v>
      </c>
      <c r="T266" s="2" t="s">
        <v>680</v>
      </c>
      <c r="W266" s="2" t="str">
        <f t="shared" si="19"/>
        <v>Nej</v>
      </c>
      <c r="Y266" s="2" t="str">
        <f t="shared" si="16"/>
        <v>Nej</v>
      </c>
      <c r="Z266" s="2">
        <f t="shared" si="17"/>
        <v>0</v>
      </c>
      <c r="AA266" s="2">
        <f t="shared" si="18"/>
        <v>0</v>
      </c>
    </row>
    <row r="267" spans="1:27" ht="15" customHeight="1" x14ac:dyDescent="0.25">
      <c r="A267" s="2" t="s">
        <v>419</v>
      </c>
      <c r="B267" s="2" t="s">
        <v>423</v>
      </c>
      <c r="C267" s="2">
        <v>2016</v>
      </c>
      <c r="D267" s="2">
        <v>0.71</v>
      </c>
      <c r="E267" s="2" t="s">
        <v>680</v>
      </c>
      <c r="F267" s="2" t="s">
        <v>780</v>
      </c>
      <c r="G267" s="2">
        <v>1.1000000000000001</v>
      </c>
      <c r="H267" s="2">
        <v>0</v>
      </c>
      <c r="I267" s="2">
        <v>0</v>
      </c>
      <c r="J267" s="2">
        <v>0</v>
      </c>
      <c r="K267" s="2" t="s">
        <v>680</v>
      </c>
      <c r="L267" s="2" t="s">
        <v>680</v>
      </c>
      <c r="M267" s="2" t="s">
        <v>680</v>
      </c>
      <c r="N267" s="2" t="s">
        <v>680</v>
      </c>
      <c r="O267" s="2" t="s">
        <v>680</v>
      </c>
      <c r="P267" s="2" t="s">
        <v>680</v>
      </c>
      <c r="Q267" s="2" t="s">
        <v>680</v>
      </c>
      <c r="R267" s="2" t="s">
        <v>680</v>
      </c>
      <c r="S267" s="2" t="s">
        <v>680</v>
      </c>
      <c r="T267" s="2" t="s">
        <v>680</v>
      </c>
      <c r="W267" s="2" t="str">
        <f t="shared" si="19"/>
        <v>Ja</v>
      </c>
      <c r="Y267" s="2" t="str">
        <f t="shared" si="16"/>
        <v>Nej</v>
      </c>
      <c r="Z267" s="2">
        <f t="shared" si="17"/>
        <v>0</v>
      </c>
      <c r="AA267" s="2">
        <f t="shared" si="18"/>
        <v>0</v>
      </c>
    </row>
    <row r="268" spans="1:27" ht="15" customHeight="1" x14ac:dyDescent="0.25">
      <c r="A268" s="2" t="s">
        <v>419</v>
      </c>
      <c r="B268" s="2" t="s">
        <v>424</v>
      </c>
      <c r="C268" s="2">
        <v>2016</v>
      </c>
      <c r="D268" s="2">
        <v>0.66</v>
      </c>
      <c r="E268" s="2" t="s">
        <v>680</v>
      </c>
      <c r="F268" s="2" t="s">
        <v>780</v>
      </c>
      <c r="G268" s="2">
        <v>1.1000000000000001</v>
      </c>
      <c r="H268" s="2">
        <v>0</v>
      </c>
      <c r="I268" s="2">
        <v>0</v>
      </c>
      <c r="J268" s="2">
        <v>0</v>
      </c>
      <c r="K268" s="2" t="s">
        <v>680</v>
      </c>
      <c r="L268" s="2" t="s">
        <v>680</v>
      </c>
      <c r="M268" s="2" t="s">
        <v>680</v>
      </c>
      <c r="N268" s="2" t="s">
        <v>680</v>
      </c>
      <c r="O268" s="2" t="s">
        <v>680</v>
      </c>
      <c r="P268" s="2" t="s">
        <v>680</v>
      </c>
      <c r="Q268" s="2" t="s">
        <v>680</v>
      </c>
      <c r="R268" s="2" t="s">
        <v>680</v>
      </c>
      <c r="S268" s="2" t="s">
        <v>680</v>
      </c>
      <c r="T268" s="2" t="s">
        <v>680</v>
      </c>
      <c r="W268" s="2" t="str">
        <f t="shared" si="19"/>
        <v>Ja</v>
      </c>
      <c r="Y268" s="2" t="str">
        <f t="shared" si="16"/>
        <v>Nej</v>
      </c>
      <c r="Z268" s="2">
        <f t="shared" si="17"/>
        <v>0</v>
      </c>
      <c r="AA268" s="2">
        <f t="shared" si="18"/>
        <v>0</v>
      </c>
    </row>
    <row r="269" spans="1:27" ht="15" customHeight="1" x14ac:dyDescent="0.25">
      <c r="A269" s="2" t="s">
        <v>419</v>
      </c>
      <c r="B269" s="2" t="s">
        <v>425</v>
      </c>
      <c r="C269" s="2">
        <v>2016</v>
      </c>
      <c r="D269" s="2">
        <v>0.63</v>
      </c>
      <c r="E269" s="2" t="s">
        <v>680</v>
      </c>
      <c r="F269" s="2" t="s">
        <v>780</v>
      </c>
      <c r="G269" s="2">
        <v>1.1000000000000001</v>
      </c>
      <c r="H269" s="2">
        <v>0</v>
      </c>
      <c r="I269" s="2">
        <v>0</v>
      </c>
      <c r="J269" s="2">
        <v>0</v>
      </c>
      <c r="K269" s="2" t="s">
        <v>680</v>
      </c>
      <c r="L269" s="2" t="s">
        <v>680</v>
      </c>
      <c r="M269" s="2" t="s">
        <v>680</v>
      </c>
      <c r="N269" s="2" t="s">
        <v>680</v>
      </c>
      <c r="O269" s="2" t="s">
        <v>680</v>
      </c>
      <c r="P269" s="2" t="s">
        <v>680</v>
      </c>
      <c r="Q269" s="2" t="s">
        <v>680</v>
      </c>
      <c r="R269" s="2" t="s">
        <v>680</v>
      </c>
      <c r="S269" s="2" t="s">
        <v>680</v>
      </c>
      <c r="T269" s="2" t="s">
        <v>680</v>
      </c>
      <c r="W269" s="2" t="str">
        <f t="shared" si="19"/>
        <v>Ja</v>
      </c>
      <c r="Y269" s="2" t="str">
        <f t="shared" si="16"/>
        <v>Nej</v>
      </c>
      <c r="Z269" s="2">
        <f t="shared" si="17"/>
        <v>0</v>
      </c>
      <c r="AA269" s="2">
        <f t="shared" si="18"/>
        <v>0</v>
      </c>
    </row>
    <row r="270" spans="1:27"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T270" s="2" t="s">
        <v>681</v>
      </c>
      <c r="W270" s="2" t="str">
        <f t="shared" si="19"/>
        <v>Nej</v>
      </c>
      <c r="Y270" s="2" t="str">
        <f t="shared" si="16"/>
        <v>Nej</v>
      </c>
      <c r="Z270" s="2">
        <f t="shared" si="17"/>
        <v>0</v>
      </c>
      <c r="AA270" s="2">
        <f t="shared" si="18"/>
        <v>0</v>
      </c>
    </row>
    <row r="271" spans="1:27"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T271" s="2" t="s">
        <v>681</v>
      </c>
      <c r="W271" s="2" t="str">
        <f t="shared" si="19"/>
        <v>Nej</v>
      </c>
      <c r="Y271" s="2" t="str">
        <f t="shared" si="16"/>
        <v>Nej</v>
      </c>
      <c r="Z271" s="2">
        <f t="shared" si="17"/>
        <v>0</v>
      </c>
      <c r="AA271" s="2">
        <f t="shared" si="18"/>
        <v>0</v>
      </c>
    </row>
    <row r="272" spans="1:27" ht="15" customHeight="1" x14ac:dyDescent="0.25">
      <c r="A272" s="2" t="s">
        <v>419</v>
      </c>
      <c r="B272" s="2" t="s">
        <v>428</v>
      </c>
      <c r="C272" s="2">
        <v>2016</v>
      </c>
      <c r="D272" s="2">
        <v>0.77</v>
      </c>
      <c r="E272" s="2" t="s">
        <v>680</v>
      </c>
      <c r="F272" s="2" t="s">
        <v>780</v>
      </c>
      <c r="G272" s="2">
        <v>1.1000000000000001</v>
      </c>
      <c r="H272" s="2">
        <v>0</v>
      </c>
      <c r="I272" s="2">
        <v>0</v>
      </c>
      <c r="J272" s="2">
        <v>0</v>
      </c>
      <c r="K272" s="2" t="s">
        <v>680</v>
      </c>
      <c r="L272" s="2" t="s">
        <v>680</v>
      </c>
      <c r="M272" s="2" t="s">
        <v>680</v>
      </c>
      <c r="N272" s="2" t="s">
        <v>680</v>
      </c>
      <c r="O272" s="2" t="s">
        <v>680</v>
      </c>
      <c r="P272" s="2" t="s">
        <v>680</v>
      </c>
      <c r="Q272" s="2" t="s">
        <v>680</v>
      </c>
      <c r="R272" s="2" t="s">
        <v>680</v>
      </c>
      <c r="S272" s="2" t="s">
        <v>680</v>
      </c>
      <c r="T272" s="2" t="s">
        <v>680</v>
      </c>
      <c r="W272" s="2" t="str">
        <f t="shared" si="19"/>
        <v>Ja</v>
      </c>
      <c r="Y272" s="2" t="str">
        <f t="shared" si="16"/>
        <v>Nej</v>
      </c>
      <c r="Z272" s="2">
        <f t="shared" si="17"/>
        <v>0</v>
      </c>
      <c r="AA272" s="2">
        <f t="shared" si="18"/>
        <v>0</v>
      </c>
    </row>
    <row r="273" spans="1:27" ht="15" customHeight="1" x14ac:dyDescent="0.25">
      <c r="A273" s="2" t="s">
        <v>419</v>
      </c>
      <c r="B273" s="2" t="s">
        <v>429</v>
      </c>
      <c r="C273" s="2">
        <v>2016</v>
      </c>
      <c r="D273" s="2">
        <v>0.8</v>
      </c>
      <c r="E273" s="2" t="s">
        <v>680</v>
      </c>
      <c r="F273" s="2" t="s">
        <v>681</v>
      </c>
      <c r="G273" s="2">
        <v>2.29</v>
      </c>
      <c r="H273" s="2">
        <v>336.39</v>
      </c>
      <c r="I273" s="2">
        <v>0.42099999999999999</v>
      </c>
      <c r="J273" s="2">
        <v>0.40799999999999997</v>
      </c>
      <c r="K273" s="2" t="s">
        <v>680</v>
      </c>
      <c r="L273" s="2" t="s">
        <v>680</v>
      </c>
      <c r="M273" s="2" t="s">
        <v>680</v>
      </c>
      <c r="N273" s="2" t="s">
        <v>680</v>
      </c>
      <c r="O273" s="2" t="s">
        <v>680</v>
      </c>
      <c r="P273" s="2" t="s">
        <v>680</v>
      </c>
      <c r="Q273" s="2" t="s">
        <v>680</v>
      </c>
      <c r="R273" s="2" t="s">
        <v>680</v>
      </c>
      <c r="S273" s="2" t="s">
        <v>680</v>
      </c>
      <c r="T273" s="2" t="s">
        <v>680</v>
      </c>
      <c r="W273" s="2" t="str">
        <f t="shared" si="19"/>
        <v>Nej</v>
      </c>
      <c r="Y273" s="2" t="str">
        <f t="shared" si="16"/>
        <v>Nej</v>
      </c>
      <c r="Z273" s="2">
        <f t="shared" si="17"/>
        <v>0</v>
      </c>
      <c r="AA273" s="2">
        <f t="shared" si="18"/>
        <v>0</v>
      </c>
    </row>
    <row r="274" spans="1:27"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T274" s="2" t="s">
        <v>681</v>
      </c>
      <c r="W274" s="2" t="str">
        <f t="shared" si="19"/>
        <v>Nej</v>
      </c>
      <c r="Y274" s="2" t="str">
        <f t="shared" si="16"/>
        <v>Nej</v>
      </c>
      <c r="Z274" s="2">
        <f t="shared" si="17"/>
        <v>0</v>
      </c>
      <c r="AA274" s="2">
        <f t="shared" si="18"/>
        <v>0</v>
      </c>
    </row>
    <row r="275" spans="1:27" ht="15" customHeight="1" x14ac:dyDescent="0.25">
      <c r="A275" s="2" t="s">
        <v>419</v>
      </c>
      <c r="B275" s="2" t="s">
        <v>431</v>
      </c>
      <c r="C275" s="2">
        <v>2016</v>
      </c>
      <c r="D275" s="2">
        <v>0.5</v>
      </c>
      <c r="E275" s="2" t="s">
        <v>680</v>
      </c>
      <c r="F275" s="2" t="s">
        <v>681</v>
      </c>
      <c r="G275" s="2">
        <v>2.29</v>
      </c>
      <c r="H275" s="2">
        <v>336.39</v>
      </c>
      <c r="I275" s="2">
        <v>0.42099999999999999</v>
      </c>
      <c r="J275" s="2">
        <v>0.40799999999999997</v>
      </c>
      <c r="K275" s="2" t="s">
        <v>680</v>
      </c>
      <c r="L275" s="2" t="s">
        <v>680</v>
      </c>
      <c r="M275" s="2" t="s">
        <v>680</v>
      </c>
      <c r="N275" s="2" t="s">
        <v>680</v>
      </c>
      <c r="O275" s="2" t="s">
        <v>680</v>
      </c>
      <c r="P275" s="2" t="s">
        <v>680</v>
      </c>
      <c r="Q275" s="2" t="s">
        <v>680</v>
      </c>
      <c r="R275" s="2" t="s">
        <v>680</v>
      </c>
      <c r="S275" s="2" t="s">
        <v>680</v>
      </c>
      <c r="T275" s="2" t="s">
        <v>680</v>
      </c>
      <c r="W275" s="2" t="str">
        <f t="shared" si="19"/>
        <v>Nej</v>
      </c>
      <c r="Y275" s="2" t="str">
        <f t="shared" si="16"/>
        <v>Nej</v>
      </c>
      <c r="Z275" s="2">
        <f t="shared" si="17"/>
        <v>0</v>
      </c>
      <c r="AA275" s="2">
        <f t="shared" si="18"/>
        <v>0</v>
      </c>
    </row>
    <row r="276" spans="1:27"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T276" s="2" t="s">
        <v>681</v>
      </c>
      <c r="W276" s="2" t="str">
        <f t="shared" si="19"/>
        <v>Nej</v>
      </c>
      <c r="Y276" s="2" t="str">
        <f t="shared" si="16"/>
        <v>Nej</v>
      </c>
      <c r="Z276" s="2">
        <f t="shared" si="17"/>
        <v>0</v>
      </c>
      <c r="AA276" s="2">
        <f t="shared" si="18"/>
        <v>0</v>
      </c>
    </row>
    <row r="277" spans="1:27"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T277" s="2" t="s">
        <v>681</v>
      </c>
      <c r="W277" s="2" t="str">
        <f t="shared" si="19"/>
        <v>Nej</v>
      </c>
      <c r="Y277" s="2" t="str">
        <f t="shared" si="16"/>
        <v>Nej</v>
      </c>
      <c r="Z277" s="2">
        <f t="shared" si="17"/>
        <v>0</v>
      </c>
      <c r="AA277" s="2">
        <f t="shared" si="18"/>
        <v>0</v>
      </c>
    </row>
    <row r="278" spans="1:27"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T278" s="2" t="s">
        <v>681</v>
      </c>
      <c r="W278" s="2" t="str">
        <f t="shared" si="19"/>
        <v>Nej</v>
      </c>
      <c r="Y278" s="2" t="str">
        <f t="shared" si="16"/>
        <v>Nej</v>
      </c>
      <c r="Z278" s="2">
        <f t="shared" si="17"/>
        <v>0</v>
      </c>
      <c r="AA278" s="2">
        <f t="shared" si="18"/>
        <v>0</v>
      </c>
    </row>
    <row r="279" spans="1:27" ht="15" customHeight="1" x14ac:dyDescent="0.25">
      <c r="A279" s="2" t="s">
        <v>433</v>
      </c>
      <c r="B279" s="2" t="s">
        <v>434</v>
      </c>
      <c r="C279" s="2">
        <v>2016</v>
      </c>
      <c r="D279" s="2">
        <v>0.42</v>
      </c>
      <c r="E279" s="2" t="s">
        <v>680</v>
      </c>
      <c r="F279" s="2" t="s">
        <v>793</v>
      </c>
      <c r="G279" s="2">
        <v>1.1000000000000001</v>
      </c>
      <c r="H279" s="2">
        <v>1.3</v>
      </c>
      <c r="I279" s="2">
        <v>0</v>
      </c>
      <c r="J279" s="2">
        <v>0</v>
      </c>
      <c r="K279" s="2" t="s">
        <v>680</v>
      </c>
      <c r="L279" s="2" t="s">
        <v>680</v>
      </c>
      <c r="M279" s="2" t="s">
        <v>680</v>
      </c>
      <c r="N279" s="2" t="s">
        <v>680</v>
      </c>
      <c r="O279" s="2" t="s">
        <v>680</v>
      </c>
      <c r="P279" s="2" t="s">
        <v>680</v>
      </c>
      <c r="Q279" s="2" t="s">
        <v>680</v>
      </c>
      <c r="R279" s="2" t="s">
        <v>680</v>
      </c>
      <c r="S279" s="2" t="s">
        <v>680</v>
      </c>
      <c r="T279" s="2" t="s">
        <v>680</v>
      </c>
      <c r="W279" s="2" t="str">
        <f t="shared" si="19"/>
        <v>Ja</v>
      </c>
      <c r="Y279" s="2" t="str">
        <f t="shared" si="16"/>
        <v>Nej</v>
      </c>
      <c r="Z279" s="2">
        <f t="shared" si="17"/>
        <v>0</v>
      </c>
      <c r="AA279" s="2">
        <f t="shared" si="18"/>
        <v>0</v>
      </c>
    </row>
    <row r="280" spans="1:27" ht="15" customHeight="1" x14ac:dyDescent="0.25">
      <c r="A280" s="2" t="s">
        <v>433</v>
      </c>
      <c r="B280" s="2" t="s">
        <v>435</v>
      </c>
      <c r="C280" s="2">
        <v>2016</v>
      </c>
      <c r="D280" s="2">
        <v>2.4</v>
      </c>
      <c r="E280" s="2" t="s">
        <v>680</v>
      </c>
      <c r="F280" s="2" t="s">
        <v>793</v>
      </c>
      <c r="G280" s="2">
        <v>1.1000000000000001</v>
      </c>
      <c r="H280" s="2">
        <v>1.3</v>
      </c>
      <c r="I280" s="2">
        <v>0</v>
      </c>
      <c r="J280" s="2">
        <v>0</v>
      </c>
      <c r="K280" s="2" t="s">
        <v>680</v>
      </c>
      <c r="L280" s="2" t="s">
        <v>680</v>
      </c>
      <c r="M280" s="2" t="s">
        <v>680</v>
      </c>
      <c r="N280" s="2" t="s">
        <v>680</v>
      </c>
      <c r="O280" s="2" t="s">
        <v>680</v>
      </c>
      <c r="P280" s="2" t="s">
        <v>680</v>
      </c>
      <c r="Q280" s="2" t="s">
        <v>680</v>
      </c>
      <c r="R280" s="2" t="s">
        <v>680</v>
      </c>
      <c r="S280" s="2" t="s">
        <v>680</v>
      </c>
      <c r="T280" s="2" t="s">
        <v>680</v>
      </c>
      <c r="W280" s="2" t="str">
        <f t="shared" si="19"/>
        <v>Ja</v>
      </c>
      <c r="Y280" s="2" t="str">
        <f t="shared" si="16"/>
        <v>Nej</v>
      </c>
      <c r="Z280" s="2">
        <f t="shared" si="17"/>
        <v>0</v>
      </c>
      <c r="AA280" s="2">
        <f t="shared" si="18"/>
        <v>0</v>
      </c>
    </row>
    <row r="281" spans="1:27" ht="15" customHeight="1" x14ac:dyDescent="0.25">
      <c r="A281" s="2" t="s">
        <v>436</v>
      </c>
      <c r="B281" s="2" t="s">
        <v>437</v>
      </c>
      <c r="C281" s="2">
        <v>2016</v>
      </c>
      <c r="D281" s="2">
        <v>1.1000000000000001</v>
      </c>
      <c r="E281" s="2" t="s">
        <v>680</v>
      </c>
      <c r="F281" s="2" t="s">
        <v>833</v>
      </c>
      <c r="G281" s="2">
        <v>0.1</v>
      </c>
      <c r="H281" s="2">
        <v>0</v>
      </c>
      <c r="I281" s="2">
        <v>0</v>
      </c>
      <c r="J281" s="2">
        <v>0</v>
      </c>
      <c r="K281" s="2" t="s">
        <v>680</v>
      </c>
      <c r="L281" s="2" t="s">
        <v>680</v>
      </c>
      <c r="M281" s="2" t="s">
        <v>680</v>
      </c>
      <c r="N281" s="2" t="s">
        <v>680</v>
      </c>
      <c r="O281" s="2" t="s">
        <v>680</v>
      </c>
      <c r="P281" s="2" t="s">
        <v>680</v>
      </c>
      <c r="Q281" s="2" t="s">
        <v>680</v>
      </c>
      <c r="R281" s="2" t="s">
        <v>680</v>
      </c>
      <c r="S281" s="2" t="s">
        <v>680</v>
      </c>
      <c r="T281" s="2" t="s">
        <v>680</v>
      </c>
      <c r="W281" s="2" t="str">
        <f t="shared" si="19"/>
        <v>Ja</v>
      </c>
      <c r="Y281" s="2" t="str">
        <f t="shared" si="16"/>
        <v>Nej</v>
      </c>
      <c r="Z281" s="2">
        <f t="shared" si="17"/>
        <v>0</v>
      </c>
      <c r="AA281" s="2">
        <f t="shared" si="18"/>
        <v>0</v>
      </c>
    </row>
    <row r="282" spans="1:27" ht="15" customHeight="1" x14ac:dyDescent="0.25">
      <c r="A282" s="2" t="s">
        <v>438</v>
      </c>
      <c r="B282" s="2" t="s">
        <v>439</v>
      </c>
      <c r="C282" s="2">
        <v>2016</v>
      </c>
      <c r="D282" s="2">
        <v>1.56</v>
      </c>
      <c r="E282" s="2">
        <v>2.52</v>
      </c>
      <c r="F282" s="2" t="s">
        <v>835</v>
      </c>
      <c r="G282" s="2">
        <v>1.1000000000000001</v>
      </c>
      <c r="H282" s="2">
        <v>0</v>
      </c>
      <c r="I282" s="2">
        <v>0</v>
      </c>
      <c r="J282" s="2">
        <v>0</v>
      </c>
      <c r="K282" s="2" t="s">
        <v>680</v>
      </c>
      <c r="L282" s="2" t="s">
        <v>680</v>
      </c>
      <c r="M282" s="2" t="s">
        <v>680</v>
      </c>
      <c r="N282" s="2" t="s">
        <v>680</v>
      </c>
      <c r="O282" s="2" t="s">
        <v>680</v>
      </c>
      <c r="P282" s="2" t="s">
        <v>680</v>
      </c>
      <c r="Q282" s="2" t="s">
        <v>680</v>
      </c>
      <c r="R282" s="2" t="s">
        <v>680</v>
      </c>
      <c r="S282" s="2" t="s">
        <v>680</v>
      </c>
      <c r="T282" s="2" t="s">
        <v>680</v>
      </c>
      <c r="W282" s="2" t="str">
        <f t="shared" si="19"/>
        <v>Ja</v>
      </c>
      <c r="Y282" s="2" t="str">
        <f t="shared" si="16"/>
        <v>Nej</v>
      </c>
      <c r="Z282" s="2">
        <f t="shared" si="17"/>
        <v>0</v>
      </c>
      <c r="AA282" s="2">
        <f t="shared" si="18"/>
        <v>0</v>
      </c>
    </row>
    <row r="283" spans="1:27" ht="15" customHeight="1" x14ac:dyDescent="0.25">
      <c r="A283" s="2" t="s">
        <v>440</v>
      </c>
      <c r="B283" s="2" t="s">
        <v>441</v>
      </c>
      <c r="C283" s="2">
        <v>2016</v>
      </c>
      <c r="D283" s="2">
        <v>8.8000000000000007</v>
      </c>
      <c r="E283" s="2">
        <v>0</v>
      </c>
      <c r="F283" s="2" t="s">
        <v>681</v>
      </c>
      <c r="G283" s="2">
        <v>2.29</v>
      </c>
      <c r="H283" s="2">
        <v>336.39</v>
      </c>
      <c r="I283" s="2">
        <v>0.42099999999999999</v>
      </c>
      <c r="J283" s="2">
        <v>0.40799999999999997</v>
      </c>
      <c r="K283" s="2" t="s">
        <v>680</v>
      </c>
      <c r="L283" s="2" t="s">
        <v>680</v>
      </c>
      <c r="M283" s="2" t="s">
        <v>680</v>
      </c>
      <c r="N283" s="2" t="s">
        <v>680</v>
      </c>
      <c r="O283" s="2" t="s">
        <v>680</v>
      </c>
      <c r="P283" s="2" t="s">
        <v>680</v>
      </c>
      <c r="Q283" s="2" t="s">
        <v>680</v>
      </c>
      <c r="R283" s="2" t="s">
        <v>680</v>
      </c>
      <c r="S283" s="2" t="s">
        <v>680</v>
      </c>
      <c r="T283" s="2" t="s">
        <v>680</v>
      </c>
      <c r="W283" s="2" t="str">
        <f t="shared" si="19"/>
        <v>Nej</v>
      </c>
      <c r="Y283" s="2" t="str">
        <f t="shared" si="16"/>
        <v>Nej</v>
      </c>
      <c r="Z283" s="2">
        <f t="shared" si="17"/>
        <v>0</v>
      </c>
      <c r="AA283" s="2">
        <f t="shared" si="18"/>
        <v>0</v>
      </c>
    </row>
    <row r="284" spans="1:27" ht="15" customHeight="1" x14ac:dyDescent="0.25">
      <c r="A284" s="2" t="s">
        <v>442</v>
      </c>
      <c r="B284" s="2" t="s">
        <v>443</v>
      </c>
      <c r="C284" s="2">
        <v>2016</v>
      </c>
      <c r="D284" s="2">
        <v>1.98</v>
      </c>
      <c r="E284" s="2">
        <v>0</v>
      </c>
      <c r="F284" s="2" t="s">
        <v>681</v>
      </c>
      <c r="G284" s="2">
        <v>2.29</v>
      </c>
      <c r="H284" s="2">
        <v>336.4</v>
      </c>
      <c r="I284" s="2">
        <v>0.42</v>
      </c>
      <c r="J284" s="2">
        <v>0.41</v>
      </c>
      <c r="K284" s="2" t="s">
        <v>680</v>
      </c>
      <c r="L284" s="2" t="s">
        <v>680</v>
      </c>
      <c r="M284" s="2" t="s">
        <v>680</v>
      </c>
      <c r="N284" s="2" t="s">
        <v>680</v>
      </c>
      <c r="O284" s="2" t="s">
        <v>680</v>
      </c>
      <c r="P284" s="2" t="s">
        <v>680</v>
      </c>
      <c r="Q284" s="2" t="s">
        <v>680</v>
      </c>
      <c r="R284" s="2" t="s">
        <v>680</v>
      </c>
      <c r="S284" s="2" t="s">
        <v>680</v>
      </c>
      <c r="T284" s="2" t="s">
        <v>680</v>
      </c>
      <c r="W284" s="2" t="str">
        <f t="shared" si="19"/>
        <v>Ja</v>
      </c>
      <c r="Y284" s="2" t="str">
        <f t="shared" si="16"/>
        <v>Nej</v>
      </c>
      <c r="Z284" s="2">
        <f t="shared" si="17"/>
        <v>0</v>
      </c>
      <c r="AA284" s="2">
        <f t="shared" si="18"/>
        <v>0</v>
      </c>
    </row>
    <row r="285" spans="1:27" ht="15" customHeight="1" x14ac:dyDescent="0.25">
      <c r="A285" s="2" t="s">
        <v>444</v>
      </c>
      <c r="B285" s="2" t="s">
        <v>445</v>
      </c>
      <c r="C285" s="2">
        <v>2016</v>
      </c>
      <c r="D285" s="2">
        <v>0.13800000000000001</v>
      </c>
      <c r="E285" s="2" t="s">
        <v>680</v>
      </c>
      <c r="F285" s="2" t="s">
        <v>836</v>
      </c>
      <c r="G285" s="2">
        <v>1.1000000000000001</v>
      </c>
      <c r="H285" s="2">
        <v>0</v>
      </c>
      <c r="I285" s="2">
        <v>0</v>
      </c>
      <c r="J285" s="2">
        <v>0</v>
      </c>
      <c r="K285" s="2" t="s">
        <v>680</v>
      </c>
      <c r="L285" s="2" t="s">
        <v>680</v>
      </c>
      <c r="M285" s="2" t="s">
        <v>680</v>
      </c>
      <c r="N285" s="2" t="s">
        <v>680</v>
      </c>
      <c r="O285" s="2" t="s">
        <v>680</v>
      </c>
      <c r="P285" s="2" t="s">
        <v>680</v>
      </c>
      <c r="Q285" s="2" t="s">
        <v>680</v>
      </c>
      <c r="R285" s="2" t="s">
        <v>680</v>
      </c>
      <c r="S285" s="2" t="s">
        <v>680</v>
      </c>
      <c r="T285" s="2" t="s">
        <v>680</v>
      </c>
      <c r="W285" s="2" t="str">
        <f t="shared" si="19"/>
        <v>Ja</v>
      </c>
      <c r="Y285" s="2" t="str">
        <f t="shared" si="16"/>
        <v>Nej</v>
      </c>
      <c r="Z285" s="2">
        <f t="shared" si="17"/>
        <v>0</v>
      </c>
      <c r="AA285" s="2">
        <f t="shared" si="18"/>
        <v>0</v>
      </c>
    </row>
    <row r="286" spans="1:27" ht="15" customHeight="1" x14ac:dyDescent="0.25">
      <c r="A286" s="2" t="s">
        <v>444</v>
      </c>
      <c r="B286" s="2" t="s">
        <v>446</v>
      </c>
      <c r="C286" s="2">
        <v>2016</v>
      </c>
      <c r="D286" s="2">
        <v>9.2999999999999999E-2</v>
      </c>
      <c r="E286" s="2" t="s">
        <v>680</v>
      </c>
      <c r="F286" s="2" t="s">
        <v>836</v>
      </c>
      <c r="G286" s="2">
        <v>1.1000000000000001</v>
      </c>
      <c r="H286" s="2">
        <v>0</v>
      </c>
      <c r="I286" s="2">
        <v>0</v>
      </c>
      <c r="J286" s="2">
        <v>0</v>
      </c>
      <c r="K286" s="2" t="s">
        <v>680</v>
      </c>
      <c r="L286" s="2" t="s">
        <v>680</v>
      </c>
      <c r="M286" s="2" t="s">
        <v>680</v>
      </c>
      <c r="N286" s="2" t="s">
        <v>680</v>
      </c>
      <c r="O286" s="2" t="s">
        <v>680</v>
      </c>
      <c r="P286" s="2" t="s">
        <v>680</v>
      </c>
      <c r="Q286" s="2" t="s">
        <v>680</v>
      </c>
      <c r="R286" s="2" t="s">
        <v>680</v>
      </c>
      <c r="S286" s="2" t="s">
        <v>680</v>
      </c>
      <c r="T286" s="2" t="s">
        <v>680</v>
      </c>
      <c r="W286" s="2" t="str">
        <f t="shared" si="19"/>
        <v>Ja</v>
      </c>
      <c r="Y286" s="2" t="str">
        <f t="shared" si="16"/>
        <v>Nej</v>
      </c>
      <c r="Z286" s="2">
        <f t="shared" si="17"/>
        <v>0</v>
      </c>
      <c r="AA286" s="2">
        <f t="shared" si="18"/>
        <v>0</v>
      </c>
    </row>
    <row r="287" spans="1:27" ht="15" customHeight="1" x14ac:dyDescent="0.25">
      <c r="A287" s="2" t="s">
        <v>444</v>
      </c>
      <c r="B287" s="2" t="s">
        <v>447</v>
      </c>
      <c r="C287" s="2">
        <v>2016</v>
      </c>
      <c r="D287" s="2">
        <v>0.36891299999999999</v>
      </c>
      <c r="E287" s="2" t="s">
        <v>680</v>
      </c>
      <c r="F287" s="2" t="s">
        <v>836</v>
      </c>
      <c r="G287" s="2">
        <v>1.1000000000000001</v>
      </c>
      <c r="H287" s="2">
        <v>0</v>
      </c>
      <c r="I287" s="2">
        <v>0</v>
      </c>
      <c r="J287" s="2">
        <v>0</v>
      </c>
      <c r="K287" s="2" t="s">
        <v>680</v>
      </c>
      <c r="L287" s="2" t="s">
        <v>680</v>
      </c>
      <c r="M287" s="2" t="s">
        <v>680</v>
      </c>
      <c r="N287" s="2" t="s">
        <v>680</v>
      </c>
      <c r="O287" s="2" t="s">
        <v>680</v>
      </c>
      <c r="P287" s="2" t="s">
        <v>680</v>
      </c>
      <c r="Q287" s="2" t="s">
        <v>680</v>
      </c>
      <c r="R287" s="2" t="s">
        <v>680</v>
      </c>
      <c r="S287" s="2" t="s">
        <v>680</v>
      </c>
      <c r="T287" s="2" t="s">
        <v>680</v>
      </c>
      <c r="W287" s="2" t="str">
        <f t="shared" si="19"/>
        <v>Ja</v>
      </c>
      <c r="Y287" s="2" t="str">
        <f t="shared" si="16"/>
        <v>Nej</v>
      </c>
      <c r="Z287" s="2">
        <f t="shared" si="17"/>
        <v>0</v>
      </c>
      <c r="AA287" s="2">
        <f t="shared" si="18"/>
        <v>0</v>
      </c>
    </row>
    <row r="288" spans="1:27" ht="15" customHeight="1" x14ac:dyDescent="0.25">
      <c r="A288" s="2" t="s">
        <v>444</v>
      </c>
      <c r="B288" s="2" t="s">
        <v>448</v>
      </c>
      <c r="C288" s="2">
        <v>2016</v>
      </c>
      <c r="D288" s="2">
        <v>0.109</v>
      </c>
      <c r="E288" s="2" t="s">
        <v>680</v>
      </c>
      <c r="F288" s="2" t="s">
        <v>836</v>
      </c>
      <c r="G288" s="2">
        <v>1.1000000000000001</v>
      </c>
      <c r="H288" s="2">
        <v>0</v>
      </c>
      <c r="I288" s="2">
        <v>0</v>
      </c>
      <c r="J288" s="2">
        <v>0</v>
      </c>
      <c r="K288" s="2" t="s">
        <v>680</v>
      </c>
      <c r="L288" s="2" t="s">
        <v>680</v>
      </c>
      <c r="M288" s="2" t="s">
        <v>680</v>
      </c>
      <c r="N288" s="2" t="s">
        <v>680</v>
      </c>
      <c r="O288" s="2" t="s">
        <v>680</v>
      </c>
      <c r="P288" s="2" t="s">
        <v>680</v>
      </c>
      <c r="Q288" s="2" t="s">
        <v>680</v>
      </c>
      <c r="R288" s="2" t="s">
        <v>680</v>
      </c>
      <c r="S288" s="2" t="s">
        <v>680</v>
      </c>
      <c r="T288" s="2" t="s">
        <v>680</v>
      </c>
      <c r="W288" s="2" t="str">
        <f t="shared" si="19"/>
        <v>Ja</v>
      </c>
      <c r="Y288" s="2" t="str">
        <f t="shared" si="16"/>
        <v>Nej</v>
      </c>
      <c r="Z288" s="2">
        <f t="shared" si="17"/>
        <v>0</v>
      </c>
      <c r="AA288" s="2">
        <f t="shared" si="18"/>
        <v>0</v>
      </c>
    </row>
    <row r="289" spans="1:27" ht="15" customHeight="1" x14ac:dyDescent="0.25">
      <c r="A289" s="2" t="s">
        <v>444</v>
      </c>
      <c r="B289" s="2" t="s">
        <v>449</v>
      </c>
      <c r="C289" s="2">
        <v>2016</v>
      </c>
      <c r="D289" s="2">
        <v>0.14899999999999999</v>
      </c>
      <c r="E289" s="2" t="s">
        <v>680</v>
      </c>
      <c r="F289" s="2" t="s">
        <v>836</v>
      </c>
      <c r="G289" s="2">
        <v>1.1000000000000001</v>
      </c>
      <c r="H289" s="2">
        <v>0</v>
      </c>
      <c r="I289" s="2">
        <v>0</v>
      </c>
      <c r="J289" s="2">
        <v>0</v>
      </c>
      <c r="K289" s="2" t="s">
        <v>680</v>
      </c>
      <c r="L289" s="2" t="s">
        <v>680</v>
      </c>
      <c r="M289" s="2" t="s">
        <v>680</v>
      </c>
      <c r="N289" s="2" t="s">
        <v>680</v>
      </c>
      <c r="O289" s="2" t="s">
        <v>680</v>
      </c>
      <c r="P289" s="2" t="s">
        <v>680</v>
      </c>
      <c r="Q289" s="2" t="s">
        <v>680</v>
      </c>
      <c r="R289" s="2" t="s">
        <v>680</v>
      </c>
      <c r="S289" s="2" t="s">
        <v>680</v>
      </c>
      <c r="T289" s="2" t="s">
        <v>680</v>
      </c>
      <c r="W289" s="2" t="str">
        <f t="shared" si="19"/>
        <v>Ja</v>
      </c>
      <c r="Y289" s="2" t="str">
        <f t="shared" si="16"/>
        <v>Nej</v>
      </c>
      <c r="Z289" s="2">
        <f t="shared" si="17"/>
        <v>0</v>
      </c>
      <c r="AA289" s="2">
        <f t="shared" si="18"/>
        <v>0</v>
      </c>
    </row>
    <row r="290" spans="1:27" ht="15" customHeight="1" x14ac:dyDescent="0.25">
      <c r="A290" s="2" t="s">
        <v>444</v>
      </c>
      <c r="B290" s="2" t="s">
        <v>450</v>
      </c>
      <c r="C290" s="2">
        <v>2016</v>
      </c>
      <c r="D290" s="2" t="s">
        <v>680</v>
      </c>
      <c r="E290" s="2" t="s">
        <v>680</v>
      </c>
      <c r="F290" s="2" t="s">
        <v>681</v>
      </c>
      <c r="G290" s="2">
        <v>2.29</v>
      </c>
      <c r="H290" s="2">
        <v>336.39</v>
      </c>
      <c r="I290" s="2">
        <v>0.42099999999999999</v>
      </c>
      <c r="J290" s="2">
        <v>0.40799999999999997</v>
      </c>
      <c r="K290" s="2" t="s">
        <v>680</v>
      </c>
      <c r="L290" s="2" t="s">
        <v>680</v>
      </c>
      <c r="M290" s="2" t="s">
        <v>680</v>
      </c>
      <c r="N290" s="2" t="s">
        <v>680</v>
      </c>
      <c r="O290" s="2" t="s">
        <v>680</v>
      </c>
      <c r="P290" s="2" t="s">
        <v>680</v>
      </c>
      <c r="Q290" s="2" t="s">
        <v>680</v>
      </c>
      <c r="R290" s="2" t="s">
        <v>680</v>
      </c>
      <c r="S290" s="2" t="s">
        <v>680</v>
      </c>
      <c r="T290" s="2" t="s">
        <v>680</v>
      </c>
      <c r="W290" s="2" t="str">
        <f t="shared" si="19"/>
        <v>Nej</v>
      </c>
      <c r="Y290" s="2" t="str">
        <f t="shared" si="16"/>
        <v>Nej</v>
      </c>
      <c r="Z290" s="2">
        <f t="shared" si="17"/>
        <v>0</v>
      </c>
      <c r="AA290" s="2">
        <f t="shared" si="18"/>
        <v>0</v>
      </c>
    </row>
    <row r="291" spans="1:27" ht="15" customHeight="1" x14ac:dyDescent="0.25">
      <c r="A291" s="2" t="s">
        <v>444</v>
      </c>
      <c r="B291" s="2" t="s">
        <v>451</v>
      </c>
      <c r="C291" s="2">
        <v>2016</v>
      </c>
      <c r="D291" s="2">
        <v>7.0000000000000007E-2</v>
      </c>
      <c r="E291" s="2" t="s">
        <v>680</v>
      </c>
      <c r="F291" s="2" t="s">
        <v>836</v>
      </c>
      <c r="G291" s="2">
        <v>1.1000000000000001</v>
      </c>
      <c r="H291" s="2">
        <v>0</v>
      </c>
      <c r="I291" s="2">
        <v>0</v>
      </c>
      <c r="J291" s="2">
        <v>0</v>
      </c>
      <c r="K291" s="2" t="s">
        <v>680</v>
      </c>
      <c r="L291" s="2" t="s">
        <v>680</v>
      </c>
      <c r="M291" s="2" t="s">
        <v>680</v>
      </c>
      <c r="N291" s="2" t="s">
        <v>680</v>
      </c>
      <c r="O291" s="2" t="s">
        <v>680</v>
      </c>
      <c r="P291" s="2" t="s">
        <v>680</v>
      </c>
      <c r="Q291" s="2" t="s">
        <v>680</v>
      </c>
      <c r="R291" s="2" t="s">
        <v>680</v>
      </c>
      <c r="S291" s="2" t="s">
        <v>680</v>
      </c>
      <c r="T291" s="2" t="s">
        <v>680</v>
      </c>
      <c r="W291" s="2" t="str">
        <f t="shared" si="19"/>
        <v>Ja</v>
      </c>
      <c r="Y291" s="2" t="str">
        <f t="shared" si="16"/>
        <v>Nej</v>
      </c>
      <c r="Z291" s="2">
        <f t="shared" si="17"/>
        <v>0</v>
      </c>
      <c r="AA291" s="2">
        <f t="shared" si="18"/>
        <v>0</v>
      </c>
    </row>
    <row r="292" spans="1:27" ht="15" customHeight="1" x14ac:dyDescent="0.25">
      <c r="A292" s="2" t="s">
        <v>444</v>
      </c>
      <c r="B292" s="2" t="s">
        <v>452</v>
      </c>
      <c r="C292" s="2">
        <v>2016</v>
      </c>
      <c r="D292" s="2">
        <v>3.1E-2</v>
      </c>
      <c r="E292" s="2" t="s">
        <v>680</v>
      </c>
      <c r="F292" s="2" t="s">
        <v>836</v>
      </c>
      <c r="G292" s="2">
        <v>1.1000000000000001</v>
      </c>
      <c r="H292" s="2">
        <v>0</v>
      </c>
      <c r="I292" s="2">
        <v>0</v>
      </c>
      <c r="J292" s="2">
        <v>0</v>
      </c>
      <c r="K292" s="2" t="s">
        <v>680</v>
      </c>
      <c r="L292" s="2" t="s">
        <v>680</v>
      </c>
      <c r="M292" s="2" t="s">
        <v>680</v>
      </c>
      <c r="N292" s="2" t="s">
        <v>680</v>
      </c>
      <c r="O292" s="2" t="s">
        <v>680</v>
      </c>
      <c r="P292" s="2" t="s">
        <v>680</v>
      </c>
      <c r="Q292" s="2" t="s">
        <v>680</v>
      </c>
      <c r="R292" s="2" t="s">
        <v>680</v>
      </c>
      <c r="S292" s="2" t="s">
        <v>680</v>
      </c>
      <c r="T292" s="2" t="s">
        <v>680</v>
      </c>
      <c r="W292" s="2" t="str">
        <f t="shared" si="19"/>
        <v>Ja</v>
      </c>
      <c r="Y292" s="2" t="str">
        <f t="shared" si="16"/>
        <v>Nej</v>
      </c>
      <c r="Z292" s="2">
        <f t="shared" si="17"/>
        <v>0</v>
      </c>
      <c r="AA292" s="2">
        <f t="shared" si="18"/>
        <v>0</v>
      </c>
    </row>
    <row r="293" spans="1:27" ht="15" customHeight="1" x14ac:dyDescent="0.25">
      <c r="A293" s="2" t="s">
        <v>444</v>
      </c>
      <c r="B293" s="2" t="s">
        <v>453</v>
      </c>
      <c r="C293" s="2">
        <v>2016</v>
      </c>
      <c r="D293" s="2">
        <v>0.88300000000000001</v>
      </c>
      <c r="E293" s="2">
        <v>5.5839999999999996</v>
      </c>
      <c r="F293" s="2" t="s">
        <v>837</v>
      </c>
      <c r="G293" s="2">
        <v>0.4</v>
      </c>
      <c r="H293" s="2">
        <v>0</v>
      </c>
      <c r="I293" s="2">
        <v>0</v>
      </c>
      <c r="J293" s="2">
        <v>0</v>
      </c>
      <c r="K293" s="2" t="s">
        <v>680</v>
      </c>
      <c r="L293" s="2" t="s">
        <v>680</v>
      </c>
      <c r="M293" s="2" t="s">
        <v>680</v>
      </c>
      <c r="N293" s="2" t="s">
        <v>680</v>
      </c>
      <c r="O293" s="2" t="s">
        <v>680</v>
      </c>
      <c r="P293" s="2" t="s">
        <v>680</v>
      </c>
      <c r="Q293" s="2" t="s">
        <v>680</v>
      </c>
      <c r="R293" s="2" t="s">
        <v>680</v>
      </c>
      <c r="S293" s="2" t="s">
        <v>680</v>
      </c>
      <c r="T293" s="2" t="s">
        <v>680</v>
      </c>
      <c r="W293" s="2" t="str">
        <f t="shared" si="19"/>
        <v>Ja</v>
      </c>
      <c r="Y293" s="2" t="str">
        <f t="shared" si="16"/>
        <v>Nej</v>
      </c>
      <c r="Z293" s="2">
        <f t="shared" si="17"/>
        <v>0</v>
      </c>
      <c r="AA293" s="2">
        <f t="shared" si="18"/>
        <v>0</v>
      </c>
    </row>
    <row r="294" spans="1:27" ht="15" customHeight="1" x14ac:dyDescent="0.25">
      <c r="A294" s="2" t="s">
        <v>444</v>
      </c>
      <c r="B294" s="2" t="s">
        <v>454</v>
      </c>
      <c r="C294" s="2">
        <v>2016</v>
      </c>
      <c r="D294" s="2">
        <v>6.7000000000000004E-2</v>
      </c>
      <c r="E294" s="2" t="s">
        <v>680</v>
      </c>
      <c r="F294" s="2" t="s">
        <v>838</v>
      </c>
      <c r="G294" s="2">
        <v>1.1000000000000001</v>
      </c>
      <c r="H294" s="2">
        <v>0</v>
      </c>
      <c r="I294" s="2">
        <v>0</v>
      </c>
      <c r="J294" s="2">
        <v>0</v>
      </c>
      <c r="K294" s="2" t="s">
        <v>680</v>
      </c>
      <c r="L294" s="2" t="s">
        <v>680</v>
      </c>
      <c r="M294" s="2" t="s">
        <v>680</v>
      </c>
      <c r="N294" s="2" t="s">
        <v>680</v>
      </c>
      <c r="O294" s="2" t="s">
        <v>680</v>
      </c>
      <c r="P294" s="2" t="s">
        <v>680</v>
      </c>
      <c r="Q294" s="2" t="s">
        <v>680</v>
      </c>
      <c r="R294" s="2" t="s">
        <v>680</v>
      </c>
      <c r="S294" s="2" t="s">
        <v>680</v>
      </c>
      <c r="T294" s="2" t="s">
        <v>680</v>
      </c>
      <c r="W294" s="2" t="str">
        <f t="shared" si="19"/>
        <v>Ja</v>
      </c>
      <c r="Y294" s="2" t="str">
        <f t="shared" si="16"/>
        <v>Nej</v>
      </c>
      <c r="Z294" s="2">
        <f t="shared" si="17"/>
        <v>0</v>
      </c>
      <c r="AA294" s="2">
        <f t="shared" si="18"/>
        <v>0</v>
      </c>
    </row>
    <row r="295" spans="1:27" ht="15" customHeight="1" x14ac:dyDescent="0.25">
      <c r="A295" s="2" t="s">
        <v>444</v>
      </c>
      <c r="B295" s="2" t="s">
        <v>455</v>
      </c>
      <c r="C295" s="2">
        <v>2016</v>
      </c>
      <c r="D295" s="2">
        <v>0.129</v>
      </c>
      <c r="E295" s="2">
        <v>3.8660000000000001</v>
      </c>
      <c r="F295" s="2" t="s">
        <v>837</v>
      </c>
      <c r="G295" s="2">
        <v>0.25</v>
      </c>
      <c r="H295" s="2">
        <v>0</v>
      </c>
      <c r="I295" s="2">
        <v>0</v>
      </c>
      <c r="J295" s="2">
        <v>0</v>
      </c>
      <c r="K295" s="2" t="s">
        <v>680</v>
      </c>
      <c r="L295" s="2" t="s">
        <v>680</v>
      </c>
      <c r="M295" s="2" t="s">
        <v>680</v>
      </c>
      <c r="N295" s="2" t="s">
        <v>680</v>
      </c>
      <c r="O295" s="2" t="s">
        <v>680</v>
      </c>
      <c r="P295" s="2" t="s">
        <v>680</v>
      </c>
      <c r="Q295" s="2" t="s">
        <v>680</v>
      </c>
      <c r="R295" s="2" t="s">
        <v>680</v>
      </c>
      <c r="S295" s="2" t="s">
        <v>680</v>
      </c>
      <c r="T295" s="2" t="s">
        <v>680</v>
      </c>
      <c r="W295" s="2" t="str">
        <f t="shared" si="19"/>
        <v>Ja</v>
      </c>
      <c r="Y295" s="2" t="str">
        <f t="shared" si="16"/>
        <v>Nej</v>
      </c>
      <c r="Z295" s="2">
        <f t="shared" si="17"/>
        <v>0</v>
      </c>
      <c r="AA295" s="2">
        <f t="shared" si="18"/>
        <v>0</v>
      </c>
    </row>
    <row r="296" spans="1:27" ht="15" customHeight="1" x14ac:dyDescent="0.25">
      <c r="A296" s="2" t="s">
        <v>444</v>
      </c>
      <c r="B296" s="2" t="s">
        <v>456</v>
      </c>
      <c r="C296" s="2">
        <v>2016</v>
      </c>
      <c r="D296" s="2">
        <v>0.124</v>
      </c>
      <c r="E296" s="2" t="s">
        <v>680</v>
      </c>
      <c r="F296" s="2" t="s">
        <v>836</v>
      </c>
      <c r="G296" s="2">
        <v>1.1000000000000001</v>
      </c>
      <c r="H296" s="2">
        <v>0</v>
      </c>
      <c r="I296" s="2">
        <v>0</v>
      </c>
      <c r="J296" s="2">
        <v>0</v>
      </c>
      <c r="K296" s="2" t="s">
        <v>680</v>
      </c>
      <c r="L296" s="2" t="s">
        <v>680</v>
      </c>
      <c r="M296" s="2" t="s">
        <v>680</v>
      </c>
      <c r="N296" s="2" t="s">
        <v>680</v>
      </c>
      <c r="O296" s="2" t="s">
        <v>680</v>
      </c>
      <c r="P296" s="2" t="s">
        <v>680</v>
      </c>
      <c r="Q296" s="2" t="s">
        <v>680</v>
      </c>
      <c r="R296" s="2" t="s">
        <v>680</v>
      </c>
      <c r="S296" s="2" t="s">
        <v>680</v>
      </c>
      <c r="T296" s="2" t="s">
        <v>680</v>
      </c>
      <c r="W296" s="2" t="str">
        <f t="shared" si="19"/>
        <v>Ja</v>
      </c>
      <c r="Y296" s="2" t="str">
        <f t="shared" si="16"/>
        <v>Nej</v>
      </c>
      <c r="Z296" s="2">
        <f t="shared" si="17"/>
        <v>0</v>
      </c>
      <c r="AA296" s="2">
        <f t="shared" si="18"/>
        <v>0</v>
      </c>
    </row>
    <row r="297" spans="1:27" ht="15" customHeight="1" x14ac:dyDescent="0.25">
      <c r="A297" s="2" t="s">
        <v>444</v>
      </c>
      <c r="B297" s="2" t="s">
        <v>457</v>
      </c>
      <c r="C297" s="2">
        <v>2016</v>
      </c>
      <c r="D297" s="2">
        <v>0.114</v>
      </c>
      <c r="E297" s="2" t="s">
        <v>680</v>
      </c>
      <c r="F297" s="2" t="s">
        <v>836</v>
      </c>
      <c r="G297" s="2">
        <v>1.1000000000000001</v>
      </c>
      <c r="H297" s="2">
        <v>0</v>
      </c>
      <c r="I297" s="2">
        <v>0</v>
      </c>
      <c r="J297" s="2">
        <v>0</v>
      </c>
      <c r="K297" s="2" t="s">
        <v>680</v>
      </c>
      <c r="L297" s="2" t="s">
        <v>680</v>
      </c>
      <c r="M297" s="2" t="s">
        <v>680</v>
      </c>
      <c r="N297" s="2" t="s">
        <v>680</v>
      </c>
      <c r="O297" s="2" t="s">
        <v>680</v>
      </c>
      <c r="P297" s="2" t="s">
        <v>680</v>
      </c>
      <c r="Q297" s="2" t="s">
        <v>680</v>
      </c>
      <c r="R297" s="2" t="s">
        <v>680</v>
      </c>
      <c r="S297" s="2" t="s">
        <v>680</v>
      </c>
      <c r="T297" s="2" t="s">
        <v>680</v>
      </c>
      <c r="W297" s="2" t="str">
        <f t="shared" si="19"/>
        <v>Ja</v>
      </c>
      <c r="Y297" s="2" t="str">
        <f t="shared" si="16"/>
        <v>Nej</v>
      </c>
      <c r="Z297" s="2">
        <f t="shared" si="17"/>
        <v>0</v>
      </c>
      <c r="AA297" s="2">
        <f t="shared" si="18"/>
        <v>0</v>
      </c>
    </row>
    <row r="298" spans="1:27" ht="15" customHeight="1" x14ac:dyDescent="0.25">
      <c r="A298" s="2" t="s">
        <v>444</v>
      </c>
      <c r="B298" s="2" t="s">
        <v>458</v>
      </c>
      <c r="C298" s="2">
        <v>2016</v>
      </c>
      <c r="D298" s="2">
        <v>4.3410000000000002</v>
      </c>
      <c r="E298" s="2">
        <v>17.954000000000001</v>
      </c>
      <c r="F298" s="2" t="s">
        <v>837</v>
      </c>
      <c r="G298" s="2">
        <v>0.35</v>
      </c>
      <c r="H298" s="2">
        <v>0</v>
      </c>
      <c r="I298" s="2">
        <v>0</v>
      </c>
      <c r="J298" s="2">
        <v>0</v>
      </c>
      <c r="K298" s="2" t="s">
        <v>680</v>
      </c>
      <c r="L298" s="2" t="s">
        <v>680</v>
      </c>
      <c r="M298" s="2" t="s">
        <v>680</v>
      </c>
      <c r="N298" s="2" t="s">
        <v>680</v>
      </c>
      <c r="O298" s="2" t="s">
        <v>680</v>
      </c>
      <c r="P298" s="2" t="s">
        <v>680</v>
      </c>
      <c r="Q298" s="2" t="s">
        <v>680</v>
      </c>
      <c r="R298" s="2" t="s">
        <v>680</v>
      </c>
      <c r="S298" s="2" t="s">
        <v>680</v>
      </c>
      <c r="T298" s="2" t="s">
        <v>680</v>
      </c>
      <c r="W298" s="2" t="str">
        <f t="shared" si="19"/>
        <v>Ja</v>
      </c>
      <c r="Y298" s="2" t="str">
        <f t="shared" si="16"/>
        <v>Nej</v>
      </c>
      <c r="Z298" s="2">
        <f t="shared" si="17"/>
        <v>0</v>
      </c>
      <c r="AA298" s="2">
        <f t="shared" si="18"/>
        <v>0</v>
      </c>
    </row>
    <row r="299" spans="1:27" ht="15" customHeight="1" x14ac:dyDescent="0.25">
      <c r="A299" s="2" t="s">
        <v>444</v>
      </c>
      <c r="B299" s="2" t="s">
        <v>459</v>
      </c>
      <c r="C299" s="2">
        <v>2016</v>
      </c>
      <c r="D299" s="2">
        <v>0.66</v>
      </c>
      <c r="E299" s="2" t="s">
        <v>680</v>
      </c>
      <c r="F299" s="2" t="s">
        <v>836</v>
      </c>
      <c r="G299" s="2">
        <v>1.1000000000000001</v>
      </c>
      <c r="H299" s="2">
        <v>0</v>
      </c>
      <c r="I299" s="2">
        <v>0</v>
      </c>
      <c r="J299" s="2">
        <v>0</v>
      </c>
      <c r="K299" s="2" t="s">
        <v>680</v>
      </c>
      <c r="L299" s="2" t="s">
        <v>680</v>
      </c>
      <c r="M299" s="2" t="s">
        <v>680</v>
      </c>
      <c r="N299" s="2" t="s">
        <v>680</v>
      </c>
      <c r="O299" s="2" t="s">
        <v>680</v>
      </c>
      <c r="P299" s="2" t="s">
        <v>680</v>
      </c>
      <c r="Q299" s="2" t="s">
        <v>680</v>
      </c>
      <c r="R299" s="2" t="s">
        <v>680</v>
      </c>
      <c r="S299" s="2" t="s">
        <v>680</v>
      </c>
      <c r="T299" s="2" t="s">
        <v>680</v>
      </c>
      <c r="W299" s="2" t="str">
        <f t="shared" si="19"/>
        <v>Ja</v>
      </c>
      <c r="Y299" s="2" t="str">
        <f t="shared" si="16"/>
        <v>Nej</v>
      </c>
      <c r="Z299" s="2">
        <f t="shared" si="17"/>
        <v>0</v>
      </c>
      <c r="AA299" s="2">
        <f t="shared" si="18"/>
        <v>0</v>
      </c>
    </row>
    <row r="300" spans="1:27" ht="15" customHeight="1" x14ac:dyDescent="0.25">
      <c r="A300" s="2" t="s">
        <v>444</v>
      </c>
      <c r="B300" s="2" t="s">
        <v>460</v>
      </c>
      <c r="C300" s="2">
        <v>2016</v>
      </c>
      <c r="D300" s="2">
        <v>1.0999999999999999E-2</v>
      </c>
      <c r="E300" s="2" t="s">
        <v>680</v>
      </c>
      <c r="F300" s="2" t="s">
        <v>836</v>
      </c>
      <c r="G300" s="2">
        <v>1.1000000000000001</v>
      </c>
      <c r="H300" s="2">
        <v>0</v>
      </c>
      <c r="I300" s="2">
        <v>0</v>
      </c>
      <c r="J300" s="2">
        <v>0</v>
      </c>
      <c r="K300" s="2" t="s">
        <v>680</v>
      </c>
      <c r="L300" s="2" t="s">
        <v>680</v>
      </c>
      <c r="M300" s="2" t="s">
        <v>680</v>
      </c>
      <c r="N300" s="2" t="s">
        <v>680</v>
      </c>
      <c r="O300" s="2" t="s">
        <v>680</v>
      </c>
      <c r="P300" s="2" t="s">
        <v>680</v>
      </c>
      <c r="Q300" s="2" t="s">
        <v>680</v>
      </c>
      <c r="R300" s="2" t="s">
        <v>680</v>
      </c>
      <c r="S300" s="2" t="s">
        <v>680</v>
      </c>
      <c r="T300" s="2" t="s">
        <v>680</v>
      </c>
      <c r="W300" s="2" t="str">
        <f t="shared" si="19"/>
        <v>Ja</v>
      </c>
      <c r="Y300" s="2" t="str">
        <f t="shared" si="16"/>
        <v>Nej</v>
      </c>
      <c r="Z300" s="2">
        <f t="shared" si="17"/>
        <v>0</v>
      </c>
      <c r="AA300" s="2">
        <f t="shared" si="18"/>
        <v>0</v>
      </c>
    </row>
    <row r="301" spans="1:27" ht="15" customHeight="1" x14ac:dyDescent="0.25">
      <c r="A301" s="2" t="s">
        <v>444</v>
      </c>
      <c r="B301" s="2" t="s">
        <v>461</v>
      </c>
      <c r="C301" s="2">
        <v>2016</v>
      </c>
      <c r="D301" s="2">
        <v>0.16300000000000001</v>
      </c>
      <c r="E301" s="2" t="s">
        <v>680</v>
      </c>
      <c r="F301" s="2" t="s">
        <v>836</v>
      </c>
      <c r="G301" s="2">
        <v>1.1000000000000001</v>
      </c>
      <c r="H301" s="2">
        <v>0</v>
      </c>
      <c r="I301" s="2">
        <v>0</v>
      </c>
      <c r="J301" s="2">
        <v>0</v>
      </c>
      <c r="K301" s="2" t="s">
        <v>680</v>
      </c>
      <c r="L301" s="2" t="s">
        <v>680</v>
      </c>
      <c r="M301" s="2" t="s">
        <v>680</v>
      </c>
      <c r="N301" s="2" t="s">
        <v>680</v>
      </c>
      <c r="O301" s="2" t="s">
        <v>680</v>
      </c>
      <c r="P301" s="2" t="s">
        <v>680</v>
      </c>
      <c r="Q301" s="2" t="s">
        <v>680</v>
      </c>
      <c r="R301" s="2" t="s">
        <v>680</v>
      </c>
      <c r="S301" s="2" t="s">
        <v>680</v>
      </c>
      <c r="T301" s="2" t="s">
        <v>680</v>
      </c>
      <c r="W301" s="2" t="str">
        <f t="shared" si="19"/>
        <v>Ja</v>
      </c>
      <c r="Y301" s="2" t="str">
        <f t="shared" si="16"/>
        <v>Nej</v>
      </c>
      <c r="Z301" s="2">
        <f t="shared" si="17"/>
        <v>0</v>
      </c>
      <c r="AA301" s="2">
        <f t="shared" si="18"/>
        <v>0</v>
      </c>
    </row>
    <row r="302" spans="1:27" ht="15" customHeight="1" x14ac:dyDescent="0.25">
      <c r="A302" s="2" t="s">
        <v>444</v>
      </c>
      <c r="B302" s="2" t="s">
        <v>462</v>
      </c>
      <c r="C302" s="2">
        <v>2016</v>
      </c>
      <c r="D302" s="2">
        <v>5.3999999999999999E-2</v>
      </c>
      <c r="E302" s="2" t="s">
        <v>680</v>
      </c>
      <c r="F302" s="2" t="s">
        <v>836</v>
      </c>
      <c r="G302" s="2">
        <v>1.1000000000000001</v>
      </c>
      <c r="H302" s="2">
        <v>0</v>
      </c>
      <c r="I302" s="2">
        <v>0</v>
      </c>
      <c r="J302" s="2">
        <v>0</v>
      </c>
      <c r="K302" s="2" t="s">
        <v>680</v>
      </c>
      <c r="L302" s="2" t="s">
        <v>680</v>
      </c>
      <c r="M302" s="2" t="s">
        <v>680</v>
      </c>
      <c r="N302" s="2" t="s">
        <v>680</v>
      </c>
      <c r="O302" s="2" t="s">
        <v>680</v>
      </c>
      <c r="P302" s="2" t="s">
        <v>680</v>
      </c>
      <c r="Q302" s="2" t="s">
        <v>680</v>
      </c>
      <c r="R302" s="2" t="s">
        <v>680</v>
      </c>
      <c r="S302" s="2" t="s">
        <v>680</v>
      </c>
      <c r="T302" s="2" t="s">
        <v>680</v>
      </c>
      <c r="W302" s="2" t="str">
        <f t="shared" si="19"/>
        <v>Ja</v>
      </c>
      <c r="Y302" s="2" t="str">
        <f t="shared" si="16"/>
        <v>Nej</v>
      </c>
      <c r="Z302" s="2">
        <f t="shared" si="17"/>
        <v>0</v>
      </c>
      <c r="AA302" s="2">
        <f t="shared" si="18"/>
        <v>0</v>
      </c>
    </row>
    <row r="303" spans="1:27" ht="15" customHeight="1" x14ac:dyDescent="0.25">
      <c r="A303" s="2" t="s">
        <v>463</v>
      </c>
      <c r="B303" s="2" t="s">
        <v>464</v>
      </c>
      <c r="C303" s="2">
        <v>2016</v>
      </c>
      <c r="D303" s="2">
        <v>0.1</v>
      </c>
      <c r="E303" s="2" t="s">
        <v>680</v>
      </c>
      <c r="F303" s="2" t="s">
        <v>839</v>
      </c>
      <c r="G303" s="2">
        <v>1.1000000000000001</v>
      </c>
      <c r="H303" s="2">
        <v>0</v>
      </c>
      <c r="I303" s="2">
        <v>0</v>
      </c>
      <c r="J303" s="2">
        <v>0</v>
      </c>
      <c r="K303" s="2" t="s">
        <v>680</v>
      </c>
      <c r="L303" s="2" t="s">
        <v>680</v>
      </c>
      <c r="M303" s="2" t="s">
        <v>680</v>
      </c>
      <c r="N303" s="2" t="s">
        <v>680</v>
      </c>
      <c r="O303" s="2" t="s">
        <v>680</v>
      </c>
      <c r="P303" s="2" t="s">
        <v>680</v>
      </c>
      <c r="Q303" s="2" t="s">
        <v>680</v>
      </c>
      <c r="R303" s="2" t="s">
        <v>680</v>
      </c>
      <c r="S303" s="2" t="s">
        <v>680</v>
      </c>
      <c r="T303" s="2" t="s">
        <v>680</v>
      </c>
      <c r="W303" s="2" t="str">
        <f t="shared" si="19"/>
        <v>Ja</v>
      </c>
      <c r="Y303" s="2" t="str">
        <f t="shared" si="16"/>
        <v>Nej</v>
      </c>
      <c r="Z303" s="2">
        <f t="shared" si="17"/>
        <v>0</v>
      </c>
      <c r="AA303" s="2">
        <f t="shared" si="18"/>
        <v>0</v>
      </c>
    </row>
    <row r="304" spans="1:27" ht="15" customHeight="1" x14ac:dyDescent="0.25">
      <c r="A304" s="2" t="s">
        <v>463</v>
      </c>
      <c r="B304" s="2" t="s">
        <v>465</v>
      </c>
      <c r="C304" s="2">
        <v>2016</v>
      </c>
      <c r="D304" s="2">
        <v>5.4</v>
      </c>
      <c r="E304" s="2">
        <v>8.1</v>
      </c>
      <c r="F304" s="2" t="s">
        <v>839</v>
      </c>
      <c r="G304" s="2">
        <v>1.1000000000000001</v>
      </c>
      <c r="H304" s="2">
        <v>0</v>
      </c>
      <c r="I304" s="2">
        <v>0</v>
      </c>
      <c r="J304" s="2">
        <v>0</v>
      </c>
      <c r="K304" s="2" t="s">
        <v>680</v>
      </c>
      <c r="L304" s="2" t="s">
        <v>680</v>
      </c>
      <c r="M304" s="2" t="s">
        <v>680</v>
      </c>
      <c r="N304" s="2" t="s">
        <v>680</v>
      </c>
      <c r="O304" s="2" t="s">
        <v>680</v>
      </c>
      <c r="P304" s="2" t="s">
        <v>680</v>
      </c>
      <c r="Q304" s="2" t="s">
        <v>680</v>
      </c>
      <c r="R304" s="2" t="s">
        <v>680</v>
      </c>
      <c r="S304" s="2" t="s">
        <v>680</v>
      </c>
      <c r="T304" s="2" t="s">
        <v>680</v>
      </c>
      <c r="W304" s="2" t="str">
        <f t="shared" si="19"/>
        <v>Ja</v>
      </c>
      <c r="Y304" s="2" t="str">
        <f t="shared" si="16"/>
        <v>Nej</v>
      </c>
      <c r="Z304" s="2">
        <f t="shared" si="17"/>
        <v>0</v>
      </c>
      <c r="AA304" s="2">
        <f t="shared" si="18"/>
        <v>0</v>
      </c>
    </row>
    <row r="305" spans="1:27" ht="15" customHeight="1" x14ac:dyDescent="0.25">
      <c r="A305" s="2" t="s">
        <v>463</v>
      </c>
      <c r="B305" s="2" t="s">
        <v>466</v>
      </c>
      <c r="C305" s="2">
        <v>2016</v>
      </c>
      <c r="D305" s="2">
        <v>0.05</v>
      </c>
      <c r="E305" s="2" t="s">
        <v>680</v>
      </c>
      <c r="F305" s="2" t="s">
        <v>840</v>
      </c>
      <c r="G305" s="2">
        <v>1.1000000000000001</v>
      </c>
      <c r="H305" s="2">
        <v>0</v>
      </c>
      <c r="I305" s="2">
        <v>0</v>
      </c>
      <c r="J305" s="2">
        <v>0</v>
      </c>
      <c r="K305" s="2" t="s">
        <v>680</v>
      </c>
      <c r="L305" s="2" t="s">
        <v>680</v>
      </c>
      <c r="M305" s="2" t="s">
        <v>680</v>
      </c>
      <c r="N305" s="2" t="s">
        <v>680</v>
      </c>
      <c r="O305" s="2" t="s">
        <v>680</v>
      </c>
      <c r="P305" s="2" t="s">
        <v>680</v>
      </c>
      <c r="Q305" s="2" t="s">
        <v>680</v>
      </c>
      <c r="R305" s="2" t="s">
        <v>680</v>
      </c>
      <c r="S305" s="2" t="s">
        <v>680</v>
      </c>
      <c r="T305" s="2" t="s">
        <v>680</v>
      </c>
      <c r="W305" s="2" t="str">
        <f t="shared" si="19"/>
        <v>Ja</v>
      </c>
      <c r="Y305" s="2" t="str">
        <f t="shared" si="16"/>
        <v>Nej</v>
      </c>
      <c r="Z305" s="2">
        <f t="shared" si="17"/>
        <v>0</v>
      </c>
      <c r="AA305" s="2">
        <f t="shared" si="18"/>
        <v>0</v>
      </c>
    </row>
    <row r="306" spans="1:27" ht="15" customHeight="1" x14ac:dyDescent="0.25">
      <c r="A306" s="2" t="s">
        <v>463</v>
      </c>
      <c r="B306" s="2" t="s">
        <v>467</v>
      </c>
      <c r="C306" s="2">
        <v>2016</v>
      </c>
      <c r="D306" s="2">
        <v>0.02</v>
      </c>
      <c r="E306" s="2" t="s">
        <v>680</v>
      </c>
      <c r="F306" s="2" t="s">
        <v>839</v>
      </c>
      <c r="G306" s="2">
        <v>1.1000000000000001</v>
      </c>
      <c r="H306" s="2">
        <v>0</v>
      </c>
      <c r="I306" s="2">
        <v>0</v>
      </c>
      <c r="J306" s="2">
        <v>0</v>
      </c>
      <c r="K306" s="2" t="s">
        <v>680</v>
      </c>
      <c r="L306" s="2" t="s">
        <v>680</v>
      </c>
      <c r="M306" s="2" t="s">
        <v>680</v>
      </c>
      <c r="N306" s="2" t="s">
        <v>680</v>
      </c>
      <c r="O306" s="2" t="s">
        <v>680</v>
      </c>
      <c r="P306" s="2" t="s">
        <v>680</v>
      </c>
      <c r="Q306" s="2" t="s">
        <v>680</v>
      </c>
      <c r="R306" s="2" t="s">
        <v>680</v>
      </c>
      <c r="S306" s="2" t="s">
        <v>680</v>
      </c>
      <c r="T306" s="2" t="s">
        <v>680</v>
      </c>
      <c r="W306" s="2" t="str">
        <f t="shared" si="19"/>
        <v>Ja</v>
      </c>
      <c r="Y306" s="2" t="str">
        <f t="shared" si="16"/>
        <v>Nej</v>
      </c>
      <c r="Z306" s="2">
        <f t="shared" si="17"/>
        <v>0</v>
      </c>
      <c r="AA306" s="2">
        <f t="shared" si="18"/>
        <v>0</v>
      </c>
    </row>
    <row r="307" spans="1:27" ht="15" customHeight="1" x14ac:dyDescent="0.25">
      <c r="A307" s="2" t="s">
        <v>463</v>
      </c>
      <c r="B307" s="2" t="s">
        <v>468</v>
      </c>
      <c r="C307" s="2">
        <v>2016</v>
      </c>
      <c r="D307" s="2">
        <v>0.05</v>
      </c>
      <c r="E307" s="2" t="s">
        <v>680</v>
      </c>
      <c r="F307" s="2" t="s">
        <v>841</v>
      </c>
      <c r="G307" s="2">
        <v>1.1000000000000001</v>
      </c>
      <c r="H307" s="2">
        <v>0</v>
      </c>
      <c r="I307" s="2">
        <v>0</v>
      </c>
      <c r="J307" s="2">
        <v>0</v>
      </c>
      <c r="K307" s="2" t="s">
        <v>680</v>
      </c>
      <c r="L307" s="2" t="s">
        <v>680</v>
      </c>
      <c r="M307" s="2" t="s">
        <v>680</v>
      </c>
      <c r="N307" s="2" t="s">
        <v>680</v>
      </c>
      <c r="O307" s="2" t="s">
        <v>680</v>
      </c>
      <c r="P307" s="2" t="s">
        <v>680</v>
      </c>
      <c r="Q307" s="2" t="s">
        <v>680</v>
      </c>
      <c r="R307" s="2" t="s">
        <v>680</v>
      </c>
      <c r="S307" s="2" t="s">
        <v>680</v>
      </c>
      <c r="T307" s="2" t="s">
        <v>680</v>
      </c>
      <c r="W307" s="2" t="str">
        <f t="shared" si="19"/>
        <v>Ja</v>
      </c>
      <c r="Y307" s="2" t="str">
        <f t="shared" si="16"/>
        <v>Nej</v>
      </c>
      <c r="Z307" s="2">
        <f t="shared" si="17"/>
        <v>0</v>
      </c>
      <c r="AA307" s="2">
        <f t="shared" si="18"/>
        <v>0</v>
      </c>
    </row>
    <row r="308" spans="1:27" ht="15" customHeight="1" x14ac:dyDescent="0.25">
      <c r="A308" s="2" t="s">
        <v>469</v>
      </c>
      <c r="B308" s="2" t="s">
        <v>470</v>
      </c>
      <c r="C308" s="2">
        <v>2016</v>
      </c>
      <c r="D308" s="2">
        <v>0.9</v>
      </c>
      <c r="E308" s="2" t="s">
        <v>680</v>
      </c>
      <c r="F308" s="2" t="s">
        <v>681</v>
      </c>
      <c r="G308" s="2">
        <v>2.29</v>
      </c>
      <c r="H308" s="2">
        <v>336.39</v>
      </c>
      <c r="I308" s="2">
        <v>0.42099999999999999</v>
      </c>
      <c r="J308" s="2">
        <v>0.40799999999999997</v>
      </c>
      <c r="K308" s="2" t="s">
        <v>680</v>
      </c>
      <c r="L308" s="2" t="s">
        <v>680</v>
      </c>
      <c r="M308" s="2" t="s">
        <v>680</v>
      </c>
      <c r="N308" s="2" t="s">
        <v>680</v>
      </c>
      <c r="O308" s="2" t="s">
        <v>680</v>
      </c>
      <c r="P308" s="2" t="s">
        <v>680</v>
      </c>
      <c r="Q308" s="2" t="s">
        <v>680</v>
      </c>
      <c r="R308" s="2" t="s">
        <v>680</v>
      </c>
      <c r="S308" s="2" t="s">
        <v>680</v>
      </c>
      <c r="T308" s="2" t="s">
        <v>680</v>
      </c>
      <c r="W308" s="2" t="str">
        <f t="shared" si="19"/>
        <v>Nej</v>
      </c>
      <c r="Y308" s="2" t="str">
        <f t="shared" si="16"/>
        <v>Nej</v>
      </c>
      <c r="Z308" s="2">
        <f t="shared" si="17"/>
        <v>0</v>
      </c>
      <c r="AA308" s="2">
        <f t="shared" si="18"/>
        <v>0</v>
      </c>
    </row>
    <row r="309" spans="1:27" ht="15" customHeight="1" x14ac:dyDescent="0.25">
      <c r="A309" s="2" t="s">
        <v>469</v>
      </c>
      <c r="B309" s="2" t="s">
        <v>471</v>
      </c>
      <c r="C309" s="2">
        <v>2016</v>
      </c>
      <c r="D309" s="2">
        <v>0.1</v>
      </c>
      <c r="E309" s="2" t="s">
        <v>680</v>
      </c>
      <c r="F309" s="2" t="s">
        <v>681</v>
      </c>
      <c r="G309" s="2">
        <v>2.29</v>
      </c>
      <c r="H309" s="2">
        <v>336.39</v>
      </c>
      <c r="I309" s="2">
        <v>0.42099999999999999</v>
      </c>
      <c r="J309" s="2">
        <v>0.40799999999999997</v>
      </c>
      <c r="K309" s="2" t="s">
        <v>680</v>
      </c>
      <c r="L309" s="2" t="s">
        <v>680</v>
      </c>
      <c r="M309" s="2" t="s">
        <v>680</v>
      </c>
      <c r="N309" s="2" t="s">
        <v>680</v>
      </c>
      <c r="O309" s="2" t="s">
        <v>680</v>
      </c>
      <c r="P309" s="2" t="s">
        <v>680</v>
      </c>
      <c r="Q309" s="2" t="s">
        <v>680</v>
      </c>
      <c r="R309" s="2" t="s">
        <v>680</v>
      </c>
      <c r="S309" s="2" t="s">
        <v>680</v>
      </c>
      <c r="T309" s="2" t="s">
        <v>680</v>
      </c>
      <c r="W309" s="2" t="str">
        <f t="shared" si="19"/>
        <v>Nej</v>
      </c>
      <c r="Y309" s="2" t="str">
        <f t="shared" si="16"/>
        <v>Nej</v>
      </c>
      <c r="Z309" s="2">
        <f t="shared" si="17"/>
        <v>0</v>
      </c>
      <c r="AA309" s="2">
        <f t="shared" si="18"/>
        <v>0</v>
      </c>
    </row>
    <row r="310" spans="1:27" ht="15" customHeight="1" x14ac:dyDescent="0.25">
      <c r="A310" s="2" t="s">
        <v>472</v>
      </c>
      <c r="B310" s="2" t="s">
        <v>473</v>
      </c>
      <c r="C310" s="2">
        <v>2016</v>
      </c>
      <c r="D310" s="2" t="s">
        <v>680</v>
      </c>
      <c r="E310" s="2" t="s">
        <v>680</v>
      </c>
      <c r="F310" s="2" t="s">
        <v>817</v>
      </c>
      <c r="G310" s="2">
        <v>1.1000000000000001</v>
      </c>
      <c r="H310" s="2">
        <v>0</v>
      </c>
      <c r="I310" s="2">
        <v>0</v>
      </c>
      <c r="J310" s="2">
        <v>0</v>
      </c>
      <c r="K310" s="2">
        <v>359.61700000000002</v>
      </c>
      <c r="L310" s="2">
        <v>0.12</v>
      </c>
      <c r="M310" s="2">
        <v>66.5</v>
      </c>
      <c r="N310" s="2">
        <v>5.6</v>
      </c>
      <c r="O310" s="2">
        <v>7</v>
      </c>
      <c r="P310" s="2" t="s">
        <v>680</v>
      </c>
      <c r="Q310" s="2" t="s">
        <v>680</v>
      </c>
      <c r="R310" s="2" t="s">
        <v>680</v>
      </c>
      <c r="S310" s="2" t="s">
        <v>680</v>
      </c>
      <c r="T310" s="2" t="s">
        <v>680</v>
      </c>
      <c r="W310" s="2" t="str">
        <f t="shared" si="19"/>
        <v>Ja</v>
      </c>
      <c r="Y310" s="2" t="str">
        <f t="shared" si="16"/>
        <v>Ja</v>
      </c>
      <c r="Z310" s="2">
        <f t="shared" si="17"/>
        <v>359.61700000000002</v>
      </c>
      <c r="AA310" s="2">
        <f t="shared" si="18"/>
        <v>7.0000000000000007E-2</v>
      </c>
    </row>
    <row r="311" spans="1:27"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T311" s="2" t="s">
        <v>681</v>
      </c>
      <c r="W311" s="2" t="str">
        <f t="shared" si="19"/>
        <v>Nej</v>
      </c>
      <c r="Y311" s="2" t="str">
        <f t="shared" si="16"/>
        <v>Nej</v>
      </c>
      <c r="Z311" s="2">
        <f t="shared" si="17"/>
        <v>0</v>
      </c>
      <c r="AA311" s="2">
        <f t="shared" si="18"/>
        <v>0</v>
      </c>
    </row>
    <row r="312" spans="1:27"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T312" s="2" t="s">
        <v>681</v>
      </c>
      <c r="W312" s="2" t="str">
        <f t="shared" si="19"/>
        <v>Nej</v>
      </c>
      <c r="Y312" s="2" t="str">
        <f t="shared" si="16"/>
        <v>Nej</v>
      </c>
      <c r="Z312" s="2">
        <f t="shared" si="17"/>
        <v>0</v>
      </c>
      <c r="AA312" s="2">
        <f t="shared" si="18"/>
        <v>0</v>
      </c>
    </row>
    <row r="313" spans="1:27"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T313" s="2" t="s">
        <v>681</v>
      </c>
      <c r="W313" s="2" t="str">
        <f t="shared" si="19"/>
        <v>Nej</v>
      </c>
      <c r="Y313" s="2" t="str">
        <f t="shared" si="16"/>
        <v>Nej</v>
      </c>
      <c r="Z313" s="2">
        <f t="shared" si="17"/>
        <v>0</v>
      </c>
      <c r="AA313" s="2">
        <f t="shared" si="18"/>
        <v>0</v>
      </c>
    </row>
    <row r="314" spans="1:27"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T314" s="2" t="s">
        <v>681</v>
      </c>
      <c r="W314" s="2" t="str">
        <f t="shared" si="19"/>
        <v>Nej</v>
      </c>
      <c r="Y314" s="2" t="str">
        <f t="shared" si="16"/>
        <v>Nej</v>
      </c>
      <c r="Z314" s="2">
        <f t="shared" si="17"/>
        <v>0</v>
      </c>
      <c r="AA314" s="2">
        <f t="shared" si="18"/>
        <v>0</v>
      </c>
    </row>
    <row r="315" spans="1:27"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T315" s="2" t="s">
        <v>681</v>
      </c>
      <c r="W315" s="2" t="str">
        <f t="shared" si="19"/>
        <v>Nej</v>
      </c>
      <c r="Y315" s="2" t="str">
        <f t="shared" si="16"/>
        <v>Nej</v>
      </c>
      <c r="Z315" s="2">
        <f t="shared" si="17"/>
        <v>0</v>
      </c>
      <c r="AA315" s="2">
        <f t="shared" si="18"/>
        <v>0</v>
      </c>
    </row>
    <row r="316" spans="1:27"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T316" s="2" t="s">
        <v>681</v>
      </c>
      <c r="W316" s="2" t="str">
        <f t="shared" si="19"/>
        <v>Nej</v>
      </c>
      <c r="Y316" s="2" t="str">
        <f t="shared" si="16"/>
        <v>Nej</v>
      </c>
      <c r="Z316" s="2">
        <f t="shared" si="17"/>
        <v>0</v>
      </c>
      <c r="AA316" s="2">
        <f t="shared" si="18"/>
        <v>0</v>
      </c>
    </row>
    <row r="317" spans="1:27"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T317" s="2" t="s">
        <v>681</v>
      </c>
      <c r="W317" s="2" t="str">
        <f t="shared" si="19"/>
        <v>Nej</v>
      </c>
      <c r="Y317" s="2" t="str">
        <f t="shared" si="16"/>
        <v>Nej</v>
      </c>
      <c r="Z317" s="2">
        <f t="shared" si="17"/>
        <v>0</v>
      </c>
      <c r="AA317" s="2">
        <f t="shared" si="18"/>
        <v>0</v>
      </c>
    </row>
    <row r="318" spans="1:27"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T318" s="2" t="s">
        <v>681</v>
      </c>
      <c r="W318" s="2" t="str">
        <f t="shared" si="19"/>
        <v>Nej</v>
      </c>
      <c r="Y318" s="2" t="str">
        <f t="shared" si="16"/>
        <v>Nej</v>
      </c>
      <c r="Z318" s="2">
        <f t="shared" si="17"/>
        <v>0</v>
      </c>
      <c r="AA318" s="2">
        <f t="shared" si="18"/>
        <v>0</v>
      </c>
    </row>
    <row r="319" spans="1:27"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T319" s="2" t="s">
        <v>681</v>
      </c>
      <c r="W319" s="2" t="str">
        <f t="shared" si="19"/>
        <v>Nej</v>
      </c>
      <c r="Y319" s="2" t="str">
        <f t="shared" si="16"/>
        <v>Nej</v>
      </c>
      <c r="Z319" s="2">
        <f t="shared" si="17"/>
        <v>0</v>
      </c>
      <c r="AA319" s="2">
        <f t="shared" si="18"/>
        <v>0</v>
      </c>
    </row>
    <row r="320" spans="1:27"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T320" s="2" t="s">
        <v>681</v>
      </c>
      <c r="W320" s="2" t="str">
        <f t="shared" si="19"/>
        <v>Nej</v>
      </c>
      <c r="Y320" s="2" t="str">
        <f t="shared" si="16"/>
        <v>Nej</v>
      </c>
      <c r="Z320" s="2">
        <f t="shared" si="17"/>
        <v>0</v>
      </c>
      <c r="AA320" s="2">
        <f t="shared" si="18"/>
        <v>0</v>
      </c>
    </row>
    <row r="321" spans="1:27"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T321" s="2" t="s">
        <v>681</v>
      </c>
      <c r="W321" s="2" t="str">
        <f t="shared" si="19"/>
        <v>Nej</v>
      </c>
      <c r="Y321" s="2" t="str">
        <f t="shared" si="16"/>
        <v>Nej</v>
      </c>
      <c r="Z321" s="2">
        <f t="shared" si="17"/>
        <v>0</v>
      </c>
      <c r="AA321" s="2">
        <f t="shared" si="18"/>
        <v>0</v>
      </c>
    </row>
    <row r="322" spans="1:27" ht="15" customHeight="1" x14ac:dyDescent="0.25">
      <c r="A322" s="2" t="s">
        <v>477</v>
      </c>
      <c r="B322" s="2" t="s">
        <v>478</v>
      </c>
      <c r="C322" s="2">
        <v>2016</v>
      </c>
      <c r="D322" s="2">
        <v>1.1000000000000001</v>
      </c>
      <c r="E322" s="2" t="s">
        <v>680</v>
      </c>
      <c r="F322" s="2" t="s">
        <v>681</v>
      </c>
      <c r="G322" s="2">
        <v>2.29</v>
      </c>
      <c r="H322" s="2">
        <v>336.39</v>
      </c>
      <c r="I322" s="2">
        <v>0.42099999999999999</v>
      </c>
      <c r="J322" s="2">
        <v>0.40799999999999997</v>
      </c>
      <c r="K322" s="2" t="s">
        <v>680</v>
      </c>
      <c r="L322" s="2" t="s">
        <v>680</v>
      </c>
      <c r="M322" s="2" t="s">
        <v>680</v>
      </c>
      <c r="N322" s="2" t="s">
        <v>680</v>
      </c>
      <c r="O322" s="2" t="s">
        <v>680</v>
      </c>
      <c r="P322" s="2" t="s">
        <v>680</v>
      </c>
      <c r="Q322" s="2" t="s">
        <v>680</v>
      </c>
      <c r="R322" s="2" t="s">
        <v>680</v>
      </c>
      <c r="S322" s="2" t="s">
        <v>680</v>
      </c>
      <c r="T322" s="2" t="s">
        <v>680</v>
      </c>
      <c r="W322" s="2" t="str">
        <f t="shared" si="19"/>
        <v>Nej</v>
      </c>
      <c r="Y322" s="2" t="str">
        <f t="shared" ref="Y322:Y385" si="20">IF(ISERROR(1/K322),"Nej","Ja")</f>
        <v>Nej</v>
      </c>
      <c r="Z322" s="2">
        <f t="shared" ref="Z322:Z385" si="21">IF(Y322="nej",0,K322)</f>
        <v>0</v>
      </c>
      <c r="AA322" s="2">
        <f t="shared" ref="AA322:AA385" si="22">IF(Y322="nej",0,O322/100)</f>
        <v>0</v>
      </c>
    </row>
    <row r="323" spans="1:27"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T323" s="2" t="s">
        <v>681</v>
      </c>
      <c r="W323" s="2" t="str">
        <f t="shared" ref="W323:W386" si="23">IF(OR(AND(G323&lt;&gt;$AD$3,G323&lt;&gt;"-"),AND(H323&lt;&gt;$AD$4,H323&lt;&gt;"-"),AND(I323&lt;&gt;$AD$5,I323&lt;&gt;"-"),AND(J323&lt;&gt;$AD$6,J323&lt;&gt;"-")),"Ja","Nej")</f>
        <v>Nej</v>
      </c>
      <c r="Y323" s="2" t="str">
        <f t="shared" si="20"/>
        <v>Nej</v>
      </c>
      <c r="Z323" s="2">
        <f t="shared" si="21"/>
        <v>0</v>
      </c>
      <c r="AA323" s="2">
        <f t="shared" si="22"/>
        <v>0</v>
      </c>
    </row>
    <row r="324" spans="1:27" ht="15" customHeight="1" x14ac:dyDescent="0.25">
      <c r="A324" s="2" t="s">
        <v>481</v>
      </c>
      <c r="B324" s="2" t="s">
        <v>482</v>
      </c>
      <c r="C324" s="2">
        <v>2016</v>
      </c>
      <c r="D324" s="2">
        <v>3.86</v>
      </c>
      <c r="E324" s="2" t="s">
        <v>680</v>
      </c>
      <c r="F324" s="2" t="s">
        <v>842</v>
      </c>
      <c r="G324" s="2">
        <v>0.95</v>
      </c>
      <c r="H324" s="2">
        <v>0</v>
      </c>
      <c r="I324" s="2">
        <v>0</v>
      </c>
      <c r="J324" s="2">
        <v>0</v>
      </c>
      <c r="K324" s="2" t="s">
        <v>680</v>
      </c>
      <c r="L324" s="2" t="s">
        <v>680</v>
      </c>
      <c r="M324" s="2" t="s">
        <v>680</v>
      </c>
      <c r="N324" s="2" t="s">
        <v>680</v>
      </c>
      <c r="O324" s="2" t="s">
        <v>680</v>
      </c>
      <c r="P324" s="2" t="s">
        <v>680</v>
      </c>
      <c r="Q324" s="2" t="s">
        <v>680</v>
      </c>
      <c r="R324" s="2" t="s">
        <v>680</v>
      </c>
      <c r="S324" s="2" t="s">
        <v>680</v>
      </c>
      <c r="T324" s="2" t="s">
        <v>680</v>
      </c>
      <c r="W324" s="2" t="str">
        <f t="shared" si="23"/>
        <v>Ja</v>
      </c>
      <c r="Y324" s="2" t="str">
        <f t="shared" si="20"/>
        <v>Nej</v>
      </c>
      <c r="Z324" s="2">
        <f t="shared" si="21"/>
        <v>0</v>
      </c>
      <c r="AA324" s="2">
        <f t="shared" si="22"/>
        <v>0</v>
      </c>
    </row>
    <row r="325" spans="1:27" ht="15" customHeight="1" x14ac:dyDescent="0.25">
      <c r="A325" s="2" t="s">
        <v>481</v>
      </c>
      <c r="B325" s="2" t="s">
        <v>483</v>
      </c>
      <c r="C325" s="2">
        <v>2016</v>
      </c>
      <c r="D325" s="2">
        <v>0.8</v>
      </c>
      <c r="E325" s="2" t="s">
        <v>680</v>
      </c>
      <c r="F325" s="2" t="s">
        <v>843</v>
      </c>
      <c r="G325" s="2">
        <v>0.95</v>
      </c>
      <c r="H325" s="2">
        <v>0</v>
      </c>
      <c r="I325" s="2">
        <v>0</v>
      </c>
      <c r="J325" s="2">
        <v>0</v>
      </c>
      <c r="K325" s="2" t="s">
        <v>680</v>
      </c>
      <c r="L325" s="2" t="s">
        <v>680</v>
      </c>
      <c r="M325" s="2" t="s">
        <v>680</v>
      </c>
      <c r="N325" s="2" t="s">
        <v>680</v>
      </c>
      <c r="O325" s="2" t="s">
        <v>680</v>
      </c>
      <c r="P325" s="2" t="s">
        <v>680</v>
      </c>
      <c r="Q325" s="2" t="s">
        <v>680</v>
      </c>
      <c r="R325" s="2" t="s">
        <v>680</v>
      </c>
      <c r="S325" s="2" t="s">
        <v>680</v>
      </c>
      <c r="T325" s="2" t="s">
        <v>680</v>
      </c>
      <c r="W325" s="2" t="str">
        <f t="shared" si="23"/>
        <v>Ja</v>
      </c>
      <c r="Y325" s="2" t="str">
        <f t="shared" si="20"/>
        <v>Nej</v>
      </c>
      <c r="Z325" s="2">
        <f t="shared" si="21"/>
        <v>0</v>
      </c>
      <c r="AA325" s="2">
        <f t="shared" si="22"/>
        <v>0</v>
      </c>
    </row>
    <row r="326" spans="1:27" ht="15" customHeight="1" x14ac:dyDescent="0.25">
      <c r="A326" s="2" t="s">
        <v>481</v>
      </c>
      <c r="B326" s="2" t="s">
        <v>484</v>
      </c>
      <c r="C326" s="2">
        <v>2016</v>
      </c>
      <c r="D326" s="2">
        <v>0.22</v>
      </c>
      <c r="E326" s="2" t="s">
        <v>680</v>
      </c>
      <c r="F326" s="2" t="s">
        <v>843</v>
      </c>
      <c r="G326" s="2">
        <v>0.95</v>
      </c>
      <c r="H326" s="2">
        <v>0</v>
      </c>
      <c r="I326" s="2">
        <v>0</v>
      </c>
      <c r="J326" s="2">
        <v>0</v>
      </c>
      <c r="K326" s="2" t="s">
        <v>680</v>
      </c>
      <c r="L326" s="2" t="s">
        <v>680</v>
      </c>
      <c r="M326" s="2" t="s">
        <v>680</v>
      </c>
      <c r="N326" s="2" t="s">
        <v>680</v>
      </c>
      <c r="O326" s="2" t="s">
        <v>680</v>
      </c>
      <c r="P326" s="2" t="s">
        <v>680</v>
      </c>
      <c r="Q326" s="2" t="s">
        <v>680</v>
      </c>
      <c r="R326" s="2" t="s">
        <v>680</v>
      </c>
      <c r="S326" s="2" t="s">
        <v>680</v>
      </c>
      <c r="T326" s="2" t="s">
        <v>680</v>
      </c>
      <c r="W326" s="2" t="str">
        <f t="shared" si="23"/>
        <v>Ja</v>
      </c>
      <c r="Y326" s="2" t="str">
        <f t="shared" si="20"/>
        <v>Nej</v>
      </c>
      <c r="Z326" s="2">
        <f t="shared" si="21"/>
        <v>0</v>
      </c>
      <c r="AA326" s="2">
        <f t="shared" si="22"/>
        <v>0</v>
      </c>
    </row>
    <row r="327" spans="1:27" ht="15" customHeight="1" x14ac:dyDescent="0.25">
      <c r="A327" s="2" t="s">
        <v>481</v>
      </c>
      <c r="B327" s="2" t="s">
        <v>485</v>
      </c>
      <c r="C327" s="2">
        <v>2016</v>
      </c>
      <c r="D327" s="2">
        <v>1.04</v>
      </c>
      <c r="E327" s="2" t="s">
        <v>680</v>
      </c>
      <c r="F327" s="2" t="s">
        <v>843</v>
      </c>
      <c r="G327" s="2">
        <v>0.95</v>
      </c>
      <c r="H327" s="2">
        <v>0</v>
      </c>
      <c r="I327" s="2">
        <v>0</v>
      </c>
      <c r="J327" s="2">
        <v>0</v>
      </c>
      <c r="K327" s="2" t="s">
        <v>680</v>
      </c>
      <c r="L327" s="2" t="s">
        <v>680</v>
      </c>
      <c r="M327" s="2" t="s">
        <v>680</v>
      </c>
      <c r="N327" s="2" t="s">
        <v>680</v>
      </c>
      <c r="O327" s="2" t="s">
        <v>680</v>
      </c>
      <c r="P327" s="2" t="s">
        <v>680</v>
      </c>
      <c r="Q327" s="2" t="s">
        <v>680</v>
      </c>
      <c r="R327" s="2" t="s">
        <v>680</v>
      </c>
      <c r="S327" s="2" t="s">
        <v>680</v>
      </c>
      <c r="T327" s="2" t="s">
        <v>680</v>
      </c>
      <c r="W327" s="2" t="str">
        <f t="shared" si="23"/>
        <v>Ja</v>
      </c>
      <c r="Y327" s="2" t="str">
        <f t="shared" si="20"/>
        <v>Nej</v>
      </c>
      <c r="Z327" s="2">
        <f t="shared" si="21"/>
        <v>0</v>
      </c>
      <c r="AA327" s="2">
        <f t="shared" si="22"/>
        <v>0</v>
      </c>
    </row>
    <row r="328" spans="1:27" ht="15" customHeight="1" x14ac:dyDescent="0.25">
      <c r="A328" s="2" t="s">
        <v>486</v>
      </c>
      <c r="B328" s="2" t="s">
        <v>487</v>
      </c>
      <c r="C328" s="2">
        <v>2016</v>
      </c>
      <c r="D328" s="2">
        <v>1</v>
      </c>
      <c r="E328" s="2" t="s">
        <v>680</v>
      </c>
      <c r="F328" s="2" t="s">
        <v>844</v>
      </c>
      <c r="G328" s="2">
        <v>1.1000000000000001</v>
      </c>
      <c r="H328" s="2">
        <v>0</v>
      </c>
      <c r="I328" s="2">
        <v>0</v>
      </c>
      <c r="J328" s="2">
        <v>0</v>
      </c>
      <c r="K328" s="2" t="s">
        <v>680</v>
      </c>
      <c r="L328" s="2" t="s">
        <v>680</v>
      </c>
      <c r="M328" s="2" t="s">
        <v>680</v>
      </c>
      <c r="N328" s="2" t="s">
        <v>680</v>
      </c>
      <c r="O328" s="2" t="s">
        <v>680</v>
      </c>
      <c r="P328" s="2" t="s">
        <v>680</v>
      </c>
      <c r="Q328" s="2" t="s">
        <v>680</v>
      </c>
      <c r="R328" s="2" t="s">
        <v>680</v>
      </c>
      <c r="S328" s="2" t="s">
        <v>680</v>
      </c>
      <c r="T328" s="2" t="s">
        <v>680</v>
      </c>
      <c r="W328" s="2" t="str">
        <f t="shared" si="23"/>
        <v>Ja</v>
      </c>
      <c r="Y328" s="2" t="str">
        <f t="shared" si="20"/>
        <v>Nej</v>
      </c>
      <c r="Z328" s="2">
        <f t="shared" si="21"/>
        <v>0</v>
      </c>
      <c r="AA328" s="2">
        <f t="shared" si="22"/>
        <v>0</v>
      </c>
    </row>
    <row r="329" spans="1:27" ht="15" customHeight="1" x14ac:dyDescent="0.25">
      <c r="A329" s="2" t="s">
        <v>486</v>
      </c>
      <c r="B329" s="2" t="s">
        <v>488</v>
      </c>
      <c r="C329" s="2">
        <v>2016</v>
      </c>
      <c r="D329" s="2">
        <v>3.2000000000000001E-2</v>
      </c>
      <c r="E329" s="2" t="s">
        <v>680</v>
      </c>
      <c r="F329" s="2" t="s">
        <v>844</v>
      </c>
      <c r="G329" s="2">
        <v>1.1000000000000001</v>
      </c>
      <c r="H329" s="2">
        <v>0</v>
      </c>
      <c r="I329" s="2">
        <v>0</v>
      </c>
      <c r="J329" s="2">
        <v>0</v>
      </c>
      <c r="K329" s="2" t="s">
        <v>680</v>
      </c>
      <c r="L329" s="2" t="s">
        <v>680</v>
      </c>
      <c r="M329" s="2" t="s">
        <v>680</v>
      </c>
      <c r="N329" s="2" t="s">
        <v>680</v>
      </c>
      <c r="O329" s="2" t="s">
        <v>680</v>
      </c>
      <c r="P329" s="2" t="s">
        <v>680</v>
      </c>
      <c r="Q329" s="2" t="s">
        <v>680</v>
      </c>
      <c r="R329" s="2" t="s">
        <v>680</v>
      </c>
      <c r="S329" s="2" t="s">
        <v>680</v>
      </c>
      <c r="T329" s="2" t="s">
        <v>680</v>
      </c>
      <c r="W329" s="2" t="str">
        <f t="shared" si="23"/>
        <v>Ja</v>
      </c>
      <c r="Y329" s="2" t="str">
        <f t="shared" si="20"/>
        <v>Nej</v>
      </c>
      <c r="Z329" s="2">
        <f t="shared" si="21"/>
        <v>0</v>
      </c>
      <c r="AA329" s="2">
        <f t="shared" si="22"/>
        <v>0</v>
      </c>
    </row>
    <row r="330" spans="1:27" ht="15" customHeight="1" x14ac:dyDescent="0.25">
      <c r="A330" s="2" t="s">
        <v>489</v>
      </c>
      <c r="B330" s="2" t="s">
        <v>490</v>
      </c>
      <c r="C330" s="2">
        <v>2016</v>
      </c>
      <c r="D330" s="2">
        <v>0.39700000000000002</v>
      </c>
      <c r="E330" s="2">
        <v>5.5949999999999998</v>
      </c>
      <c r="F330" s="2" t="s">
        <v>791</v>
      </c>
      <c r="G330" s="2">
        <v>2</v>
      </c>
      <c r="H330" s="2">
        <v>0</v>
      </c>
      <c r="I330" s="2">
        <v>0</v>
      </c>
      <c r="J330" s="2">
        <v>0</v>
      </c>
      <c r="K330" s="2" t="s">
        <v>680</v>
      </c>
      <c r="L330" s="2" t="s">
        <v>680</v>
      </c>
      <c r="M330" s="2" t="s">
        <v>680</v>
      </c>
      <c r="N330" s="2" t="s">
        <v>680</v>
      </c>
      <c r="O330" s="2" t="s">
        <v>680</v>
      </c>
      <c r="P330" s="2" t="s">
        <v>680</v>
      </c>
      <c r="Q330" s="2" t="s">
        <v>680</v>
      </c>
      <c r="R330" s="2" t="s">
        <v>680</v>
      </c>
      <c r="S330" s="2" t="s">
        <v>680</v>
      </c>
      <c r="T330" s="2" t="s">
        <v>680</v>
      </c>
      <c r="W330" s="2" t="str">
        <f t="shared" si="23"/>
        <v>Ja</v>
      </c>
      <c r="Y330" s="2" t="str">
        <f t="shared" si="20"/>
        <v>Nej</v>
      </c>
      <c r="Z330" s="2">
        <f t="shared" si="21"/>
        <v>0</v>
      </c>
      <c r="AA330" s="2">
        <f t="shared" si="22"/>
        <v>0</v>
      </c>
    </row>
    <row r="331" spans="1:27"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T331" s="2" t="s">
        <v>681</v>
      </c>
      <c r="W331" s="2" t="str">
        <f t="shared" si="23"/>
        <v>Nej</v>
      </c>
      <c r="Y331" s="2" t="str">
        <f t="shared" si="20"/>
        <v>Nej</v>
      </c>
      <c r="Z331" s="2">
        <f t="shared" si="21"/>
        <v>0</v>
      </c>
      <c r="AA331" s="2">
        <f t="shared" si="22"/>
        <v>0</v>
      </c>
    </row>
    <row r="332" spans="1:27" ht="15" customHeight="1" x14ac:dyDescent="0.25">
      <c r="A332" s="2" t="s">
        <v>493</v>
      </c>
      <c r="B332" s="2" t="s">
        <v>494</v>
      </c>
      <c r="C332" s="2">
        <v>2016</v>
      </c>
      <c r="D332" s="2">
        <v>0.7</v>
      </c>
      <c r="E332" s="2" t="s">
        <v>680</v>
      </c>
      <c r="F332" s="2" t="s">
        <v>845</v>
      </c>
      <c r="G332" s="2">
        <v>2.29</v>
      </c>
      <c r="H332" s="2">
        <v>335</v>
      </c>
      <c r="I332" s="2">
        <v>0.42099999999999999</v>
      </c>
      <c r="J332" s="2">
        <v>0.40799999999999997</v>
      </c>
      <c r="K332" s="2" t="s">
        <v>680</v>
      </c>
      <c r="L332" s="2" t="s">
        <v>680</v>
      </c>
      <c r="M332" s="2" t="s">
        <v>680</v>
      </c>
      <c r="N332" s="2" t="s">
        <v>680</v>
      </c>
      <c r="O332" s="2" t="s">
        <v>680</v>
      </c>
      <c r="P332" s="2" t="s">
        <v>680</v>
      </c>
      <c r="Q332" s="2" t="s">
        <v>680</v>
      </c>
      <c r="R332" s="2" t="s">
        <v>680</v>
      </c>
      <c r="S332" s="2" t="s">
        <v>680</v>
      </c>
      <c r="T332" s="2" t="s">
        <v>680</v>
      </c>
      <c r="W332" s="2" t="str">
        <f t="shared" si="23"/>
        <v>Ja</v>
      </c>
      <c r="Y332" s="2" t="str">
        <f t="shared" si="20"/>
        <v>Nej</v>
      </c>
      <c r="Z332" s="2">
        <f t="shared" si="21"/>
        <v>0</v>
      </c>
      <c r="AA332" s="2">
        <f t="shared" si="22"/>
        <v>0</v>
      </c>
    </row>
    <row r="333" spans="1:27" ht="15" customHeight="1" x14ac:dyDescent="0.25">
      <c r="A333" s="2" t="s">
        <v>493</v>
      </c>
      <c r="B333" s="2" t="s">
        <v>495</v>
      </c>
      <c r="C333" s="2">
        <v>2016</v>
      </c>
      <c r="D333" s="2">
        <v>0.8</v>
      </c>
      <c r="E333" s="2" t="s">
        <v>680</v>
      </c>
      <c r="F333" s="2" t="s">
        <v>845</v>
      </c>
      <c r="G333" s="2">
        <v>2.29</v>
      </c>
      <c r="H333" s="2">
        <v>335</v>
      </c>
      <c r="I333" s="2">
        <v>0.42099999999999999</v>
      </c>
      <c r="J333" s="2">
        <v>0.40799999999999997</v>
      </c>
      <c r="K333" s="2" t="s">
        <v>680</v>
      </c>
      <c r="L333" s="2" t="s">
        <v>680</v>
      </c>
      <c r="M333" s="2" t="s">
        <v>680</v>
      </c>
      <c r="N333" s="2" t="s">
        <v>680</v>
      </c>
      <c r="O333" s="2" t="s">
        <v>680</v>
      </c>
      <c r="P333" s="2" t="s">
        <v>680</v>
      </c>
      <c r="Q333" s="2" t="s">
        <v>680</v>
      </c>
      <c r="R333" s="2" t="s">
        <v>680</v>
      </c>
      <c r="S333" s="2" t="s">
        <v>680</v>
      </c>
      <c r="T333" s="2" t="s">
        <v>680</v>
      </c>
      <c r="W333" s="2" t="str">
        <f t="shared" si="23"/>
        <v>Ja</v>
      </c>
      <c r="Y333" s="2" t="str">
        <f t="shared" si="20"/>
        <v>Nej</v>
      </c>
      <c r="Z333" s="2">
        <f t="shared" si="21"/>
        <v>0</v>
      </c>
      <c r="AA333" s="2">
        <f t="shared" si="22"/>
        <v>0</v>
      </c>
    </row>
    <row r="334" spans="1:27" ht="15" customHeight="1" x14ac:dyDescent="0.25">
      <c r="A334" s="2" t="s">
        <v>493</v>
      </c>
      <c r="B334" s="2" t="s">
        <v>496</v>
      </c>
      <c r="C334" s="2">
        <v>2016</v>
      </c>
      <c r="D334" s="2">
        <v>12.4</v>
      </c>
      <c r="E334" s="2">
        <v>17.899999999999999</v>
      </c>
      <c r="F334" s="2" t="s">
        <v>845</v>
      </c>
      <c r="G334" s="2">
        <v>2.29</v>
      </c>
      <c r="H334" s="2">
        <v>335</v>
      </c>
      <c r="I334" s="2">
        <v>0.42099999999999999</v>
      </c>
      <c r="J334" s="2">
        <v>0.40799999999999997</v>
      </c>
      <c r="K334" s="2" t="s">
        <v>680</v>
      </c>
      <c r="L334" s="2" t="s">
        <v>680</v>
      </c>
      <c r="M334" s="2" t="s">
        <v>680</v>
      </c>
      <c r="N334" s="2" t="s">
        <v>680</v>
      </c>
      <c r="O334" s="2" t="s">
        <v>680</v>
      </c>
      <c r="P334" s="2">
        <v>21.07</v>
      </c>
      <c r="Q334" s="2">
        <v>0</v>
      </c>
      <c r="R334" s="2">
        <v>0</v>
      </c>
      <c r="S334" s="2">
        <v>0</v>
      </c>
      <c r="T334" s="2">
        <v>0</v>
      </c>
      <c r="W334" s="2" t="str">
        <f t="shared" si="23"/>
        <v>Ja</v>
      </c>
      <c r="Y334" s="2" t="str">
        <f t="shared" si="20"/>
        <v>Nej</v>
      </c>
      <c r="Z334" s="2">
        <f t="shared" si="21"/>
        <v>0</v>
      </c>
      <c r="AA334" s="2">
        <f t="shared" si="22"/>
        <v>0</v>
      </c>
    </row>
    <row r="335" spans="1:27" ht="15" customHeight="1" x14ac:dyDescent="0.25">
      <c r="A335" s="2" t="s">
        <v>493</v>
      </c>
      <c r="B335" s="2" t="s">
        <v>497</v>
      </c>
      <c r="C335" s="2">
        <v>2016</v>
      </c>
      <c r="D335" s="2">
        <v>0.3</v>
      </c>
      <c r="E335" s="2">
        <v>0.3</v>
      </c>
      <c r="F335" s="2" t="s">
        <v>845</v>
      </c>
      <c r="G335" s="2">
        <v>2.29</v>
      </c>
      <c r="H335" s="2">
        <v>335</v>
      </c>
      <c r="I335" s="2">
        <v>0.42099999999999999</v>
      </c>
      <c r="J335" s="2">
        <v>0.40799999999999997</v>
      </c>
      <c r="K335" s="2" t="s">
        <v>680</v>
      </c>
      <c r="L335" s="2" t="s">
        <v>680</v>
      </c>
      <c r="M335" s="2" t="s">
        <v>680</v>
      </c>
      <c r="N335" s="2" t="s">
        <v>680</v>
      </c>
      <c r="O335" s="2" t="s">
        <v>680</v>
      </c>
      <c r="P335" s="2" t="s">
        <v>680</v>
      </c>
      <c r="Q335" s="2" t="s">
        <v>680</v>
      </c>
      <c r="R335" s="2" t="s">
        <v>680</v>
      </c>
      <c r="S335" s="2" t="s">
        <v>680</v>
      </c>
      <c r="T335" s="2" t="s">
        <v>680</v>
      </c>
      <c r="W335" s="2" t="str">
        <f t="shared" si="23"/>
        <v>Ja</v>
      </c>
      <c r="Y335" s="2" t="str">
        <f t="shared" si="20"/>
        <v>Nej</v>
      </c>
      <c r="Z335" s="2">
        <f t="shared" si="21"/>
        <v>0</v>
      </c>
      <c r="AA335" s="2">
        <f t="shared" si="22"/>
        <v>0</v>
      </c>
    </row>
    <row r="336" spans="1:27" ht="15" customHeight="1" x14ac:dyDescent="0.25">
      <c r="A336" s="2" t="s">
        <v>493</v>
      </c>
      <c r="B336" s="2" t="s">
        <v>498</v>
      </c>
      <c r="C336" s="2">
        <v>2016</v>
      </c>
      <c r="D336" s="2">
        <v>0.1</v>
      </c>
      <c r="E336" s="2" t="s">
        <v>680</v>
      </c>
      <c r="F336" s="2" t="s">
        <v>846</v>
      </c>
      <c r="G336" s="2">
        <v>0.8</v>
      </c>
      <c r="H336" s="2">
        <v>0</v>
      </c>
      <c r="I336" s="2">
        <v>0</v>
      </c>
      <c r="J336" s="2">
        <v>0</v>
      </c>
      <c r="K336" s="2" t="s">
        <v>680</v>
      </c>
      <c r="L336" s="2" t="s">
        <v>680</v>
      </c>
      <c r="M336" s="2" t="s">
        <v>680</v>
      </c>
      <c r="N336" s="2" t="s">
        <v>680</v>
      </c>
      <c r="O336" s="2" t="s">
        <v>680</v>
      </c>
      <c r="P336" s="2" t="s">
        <v>680</v>
      </c>
      <c r="Q336" s="2" t="s">
        <v>680</v>
      </c>
      <c r="R336" s="2" t="s">
        <v>680</v>
      </c>
      <c r="S336" s="2" t="s">
        <v>680</v>
      </c>
      <c r="T336" s="2" t="s">
        <v>680</v>
      </c>
      <c r="W336" s="2" t="str">
        <f t="shared" si="23"/>
        <v>Ja</v>
      </c>
      <c r="Y336" s="2" t="str">
        <f t="shared" si="20"/>
        <v>Nej</v>
      </c>
      <c r="Z336" s="2">
        <f t="shared" si="21"/>
        <v>0</v>
      </c>
      <c r="AA336" s="2">
        <f t="shared" si="22"/>
        <v>0</v>
      </c>
    </row>
    <row r="337" spans="1:27" ht="15" customHeight="1" x14ac:dyDescent="0.25">
      <c r="A337" s="2" t="s">
        <v>504</v>
      </c>
      <c r="B337" s="2" t="s">
        <v>505</v>
      </c>
      <c r="C337" s="2">
        <v>2016</v>
      </c>
      <c r="D337" s="2">
        <v>1.6839999999999999</v>
      </c>
      <c r="E337" s="2">
        <v>13.022</v>
      </c>
      <c r="F337" s="2" t="s">
        <v>776</v>
      </c>
      <c r="G337" s="2">
        <v>1.1000000000000001</v>
      </c>
      <c r="H337" s="2">
        <v>0</v>
      </c>
      <c r="I337" s="2">
        <v>0</v>
      </c>
      <c r="J337" s="2">
        <v>0</v>
      </c>
      <c r="K337" s="2" t="s">
        <v>680</v>
      </c>
      <c r="L337" s="2" t="s">
        <v>680</v>
      </c>
      <c r="M337" s="2" t="s">
        <v>680</v>
      </c>
      <c r="N337" s="2" t="s">
        <v>680</v>
      </c>
      <c r="O337" s="2" t="s">
        <v>680</v>
      </c>
      <c r="P337" s="2" t="s">
        <v>680</v>
      </c>
      <c r="Q337" s="2" t="s">
        <v>680</v>
      </c>
      <c r="R337" s="2" t="s">
        <v>680</v>
      </c>
      <c r="S337" s="2" t="s">
        <v>680</v>
      </c>
      <c r="T337" s="2" t="s">
        <v>680</v>
      </c>
      <c r="W337" s="2" t="str">
        <f t="shared" si="23"/>
        <v>Ja</v>
      </c>
      <c r="Y337" s="2" t="str">
        <f t="shared" si="20"/>
        <v>Nej</v>
      </c>
      <c r="Z337" s="2">
        <f t="shared" si="21"/>
        <v>0</v>
      </c>
      <c r="AA337" s="2">
        <f t="shared" si="22"/>
        <v>0</v>
      </c>
    </row>
    <row r="338" spans="1:27" ht="15" customHeight="1" x14ac:dyDescent="0.25">
      <c r="A338" s="317" t="s">
        <v>1400</v>
      </c>
      <c r="B338" s="2" t="s">
        <v>506</v>
      </c>
      <c r="C338" s="2">
        <v>2016</v>
      </c>
      <c r="D338" s="2" t="s">
        <v>680</v>
      </c>
      <c r="E338" s="2" t="s">
        <v>680</v>
      </c>
      <c r="F338" s="2" t="s">
        <v>689</v>
      </c>
      <c r="G338" s="2">
        <v>2.29</v>
      </c>
      <c r="H338" s="2">
        <v>336.39</v>
      </c>
      <c r="I338" s="2">
        <v>0.42099999999999999</v>
      </c>
      <c r="J338" s="2">
        <v>0.40799999999999997</v>
      </c>
      <c r="K338" s="2" t="s">
        <v>680</v>
      </c>
      <c r="L338" s="2" t="s">
        <v>680</v>
      </c>
      <c r="M338" s="2" t="s">
        <v>680</v>
      </c>
      <c r="N338" s="2" t="s">
        <v>680</v>
      </c>
      <c r="O338" s="2" t="s">
        <v>680</v>
      </c>
      <c r="P338" s="2" t="s">
        <v>680</v>
      </c>
      <c r="Q338" s="2" t="s">
        <v>680</v>
      </c>
      <c r="R338" s="2" t="s">
        <v>680</v>
      </c>
      <c r="S338" s="2" t="s">
        <v>680</v>
      </c>
      <c r="T338" s="2" t="s">
        <v>680</v>
      </c>
      <c r="W338" s="2" t="str">
        <f t="shared" si="23"/>
        <v>Nej</v>
      </c>
      <c r="Y338" s="2" t="str">
        <f t="shared" si="20"/>
        <v>Nej</v>
      </c>
      <c r="Z338" s="2">
        <f t="shared" si="21"/>
        <v>0</v>
      </c>
      <c r="AA338" s="2">
        <f t="shared" si="22"/>
        <v>0</v>
      </c>
    </row>
    <row r="339" spans="1:27" ht="15" customHeight="1" x14ac:dyDescent="0.25">
      <c r="A339" s="317" t="s">
        <v>1400</v>
      </c>
      <c r="B339" s="2" t="s">
        <v>507</v>
      </c>
      <c r="C339" s="2">
        <v>2016</v>
      </c>
      <c r="D339" s="2" t="s">
        <v>680</v>
      </c>
      <c r="E339" s="2" t="s">
        <v>680</v>
      </c>
      <c r="F339" s="2" t="s">
        <v>689</v>
      </c>
      <c r="G339" s="2">
        <v>2.29</v>
      </c>
      <c r="H339" s="2">
        <v>336.39</v>
      </c>
      <c r="I339" s="2">
        <v>0.42099999999999999</v>
      </c>
      <c r="J339" s="2">
        <v>0.40799999999999997</v>
      </c>
      <c r="K339" s="2" t="s">
        <v>680</v>
      </c>
      <c r="L339" s="2" t="s">
        <v>680</v>
      </c>
      <c r="M339" s="2" t="s">
        <v>680</v>
      </c>
      <c r="N339" s="2" t="s">
        <v>680</v>
      </c>
      <c r="O339" s="2" t="s">
        <v>680</v>
      </c>
      <c r="P339" s="2" t="s">
        <v>680</v>
      </c>
      <c r="Q339" s="2" t="s">
        <v>680</v>
      </c>
      <c r="R339" s="2" t="s">
        <v>680</v>
      </c>
      <c r="S339" s="2" t="s">
        <v>680</v>
      </c>
      <c r="T339" s="2" t="s">
        <v>680</v>
      </c>
      <c r="W339" s="2" t="str">
        <f t="shared" si="23"/>
        <v>Nej</v>
      </c>
      <c r="Y339" s="2" t="str">
        <f t="shared" si="20"/>
        <v>Nej</v>
      </c>
      <c r="Z339" s="2">
        <f t="shared" si="21"/>
        <v>0</v>
      </c>
      <c r="AA339" s="2">
        <f t="shared" si="22"/>
        <v>0</v>
      </c>
    </row>
    <row r="340" spans="1:27"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T340" s="2" t="s">
        <v>681</v>
      </c>
      <c r="W340" s="2" t="str">
        <f t="shared" si="23"/>
        <v>Nej</v>
      </c>
      <c r="Y340" s="2" t="str">
        <f t="shared" si="20"/>
        <v>Nej</v>
      </c>
      <c r="Z340" s="2">
        <f t="shared" si="21"/>
        <v>0</v>
      </c>
      <c r="AA340" s="2">
        <f t="shared" si="22"/>
        <v>0</v>
      </c>
    </row>
    <row r="341" spans="1:27" ht="15" customHeight="1" x14ac:dyDescent="0.25">
      <c r="A341" s="2" t="s">
        <v>510</v>
      </c>
      <c r="B341" s="2" t="s">
        <v>511</v>
      </c>
      <c r="C341" s="2">
        <v>2016</v>
      </c>
      <c r="D341" s="2">
        <v>0.185</v>
      </c>
      <c r="E341" s="2" t="s">
        <v>680</v>
      </c>
      <c r="F341" s="2" t="s">
        <v>847</v>
      </c>
      <c r="G341" s="2">
        <v>1.03</v>
      </c>
      <c r="H341" s="2">
        <v>0</v>
      </c>
      <c r="I341" s="2">
        <v>0</v>
      </c>
      <c r="J341" s="2">
        <v>0</v>
      </c>
      <c r="K341" s="2" t="s">
        <v>680</v>
      </c>
      <c r="L341" s="2" t="s">
        <v>680</v>
      </c>
      <c r="M341" s="2" t="s">
        <v>680</v>
      </c>
      <c r="N341" s="2" t="s">
        <v>680</v>
      </c>
      <c r="O341" s="2" t="s">
        <v>680</v>
      </c>
      <c r="P341" s="2" t="s">
        <v>680</v>
      </c>
      <c r="Q341" s="2" t="s">
        <v>680</v>
      </c>
      <c r="R341" s="2" t="s">
        <v>680</v>
      </c>
      <c r="S341" s="2" t="s">
        <v>680</v>
      </c>
      <c r="T341" s="2" t="s">
        <v>680</v>
      </c>
      <c r="W341" s="2" t="str">
        <f t="shared" si="23"/>
        <v>Ja</v>
      </c>
      <c r="Y341" s="2" t="str">
        <f t="shared" si="20"/>
        <v>Nej</v>
      </c>
      <c r="Z341" s="2">
        <f t="shared" si="21"/>
        <v>0</v>
      </c>
      <c r="AA341" s="2">
        <f t="shared" si="22"/>
        <v>0</v>
      </c>
    </row>
    <row r="342" spans="1:27" ht="15" customHeight="1" x14ac:dyDescent="0.25">
      <c r="A342" s="2" t="s">
        <v>510</v>
      </c>
      <c r="B342" s="2" t="s">
        <v>512</v>
      </c>
      <c r="C342" s="2">
        <v>2016</v>
      </c>
      <c r="D342" s="2">
        <v>7.4999999999999997E-2</v>
      </c>
      <c r="E342" s="2" t="s">
        <v>680</v>
      </c>
      <c r="F342" s="2" t="s">
        <v>847</v>
      </c>
      <c r="G342" s="2">
        <v>1.03</v>
      </c>
      <c r="H342" s="2">
        <v>0</v>
      </c>
      <c r="I342" s="2">
        <v>0</v>
      </c>
      <c r="J342" s="2">
        <v>0</v>
      </c>
      <c r="K342" s="2" t="s">
        <v>680</v>
      </c>
      <c r="L342" s="2" t="s">
        <v>680</v>
      </c>
      <c r="M342" s="2" t="s">
        <v>680</v>
      </c>
      <c r="N342" s="2" t="s">
        <v>680</v>
      </c>
      <c r="O342" s="2" t="s">
        <v>680</v>
      </c>
      <c r="P342" s="2" t="s">
        <v>680</v>
      </c>
      <c r="Q342" s="2" t="s">
        <v>680</v>
      </c>
      <c r="R342" s="2" t="s">
        <v>680</v>
      </c>
      <c r="S342" s="2" t="s">
        <v>680</v>
      </c>
      <c r="T342" s="2" t="s">
        <v>680</v>
      </c>
      <c r="W342" s="2" t="str">
        <f t="shared" si="23"/>
        <v>Ja</v>
      </c>
      <c r="Y342" s="2" t="str">
        <f t="shared" si="20"/>
        <v>Nej</v>
      </c>
      <c r="Z342" s="2">
        <f t="shared" si="21"/>
        <v>0</v>
      </c>
      <c r="AA342" s="2">
        <f t="shared" si="22"/>
        <v>0</v>
      </c>
    </row>
    <row r="343" spans="1:27" ht="15" customHeight="1" x14ac:dyDescent="0.25">
      <c r="A343" s="2" t="s">
        <v>510</v>
      </c>
      <c r="B343" s="2" t="s">
        <v>513</v>
      </c>
      <c r="C343" s="2">
        <v>2016</v>
      </c>
      <c r="D343" s="2">
        <v>0.17499999999999999</v>
      </c>
      <c r="E343" s="2" t="s">
        <v>680</v>
      </c>
      <c r="F343" s="2" t="s">
        <v>847</v>
      </c>
      <c r="G343" s="2">
        <v>1.03</v>
      </c>
      <c r="H343" s="2">
        <v>0</v>
      </c>
      <c r="I343" s="2">
        <v>0</v>
      </c>
      <c r="J343" s="2">
        <v>0</v>
      </c>
      <c r="K343" s="2" t="s">
        <v>680</v>
      </c>
      <c r="L343" s="2" t="s">
        <v>680</v>
      </c>
      <c r="M343" s="2" t="s">
        <v>680</v>
      </c>
      <c r="N343" s="2" t="s">
        <v>680</v>
      </c>
      <c r="O343" s="2" t="s">
        <v>680</v>
      </c>
      <c r="P343" s="2" t="s">
        <v>680</v>
      </c>
      <c r="Q343" s="2" t="s">
        <v>680</v>
      </c>
      <c r="R343" s="2" t="s">
        <v>680</v>
      </c>
      <c r="S343" s="2" t="s">
        <v>680</v>
      </c>
      <c r="T343" s="2" t="s">
        <v>680</v>
      </c>
      <c r="W343" s="2" t="str">
        <f t="shared" si="23"/>
        <v>Ja</v>
      </c>
      <c r="Y343" s="2" t="str">
        <f t="shared" si="20"/>
        <v>Nej</v>
      </c>
      <c r="Z343" s="2">
        <f t="shared" si="21"/>
        <v>0</v>
      </c>
      <c r="AA343" s="2">
        <f t="shared" si="22"/>
        <v>0</v>
      </c>
    </row>
    <row r="344" spans="1:27" ht="15" customHeight="1" x14ac:dyDescent="0.25">
      <c r="A344" s="2" t="s">
        <v>510</v>
      </c>
      <c r="B344" s="2" t="s">
        <v>514</v>
      </c>
      <c r="C344" s="2">
        <v>2016</v>
      </c>
      <c r="D344" s="2">
        <v>1.651</v>
      </c>
      <c r="E344" s="2">
        <v>5.3090000000000002</v>
      </c>
      <c r="F344" s="2" t="s">
        <v>847</v>
      </c>
      <c r="G344" s="2">
        <v>1.03</v>
      </c>
      <c r="H344" s="2">
        <v>0</v>
      </c>
      <c r="I344" s="2">
        <v>0</v>
      </c>
      <c r="J344" s="2">
        <v>0</v>
      </c>
      <c r="K344" s="2" t="s">
        <v>680</v>
      </c>
      <c r="L344" s="2" t="s">
        <v>680</v>
      </c>
      <c r="M344" s="2" t="s">
        <v>680</v>
      </c>
      <c r="N344" s="2" t="s">
        <v>680</v>
      </c>
      <c r="O344" s="2" t="s">
        <v>680</v>
      </c>
      <c r="P344" s="2" t="s">
        <v>680</v>
      </c>
      <c r="Q344" s="2" t="s">
        <v>680</v>
      </c>
      <c r="R344" s="2" t="s">
        <v>680</v>
      </c>
      <c r="S344" s="2" t="s">
        <v>680</v>
      </c>
      <c r="T344" s="2" t="s">
        <v>680</v>
      </c>
      <c r="W344" s="2" t="str">
        <f t="shared" si="23"/>
        <v>Ja</v>
      </c>
      <c r="Y344" s="2" t="str">
        <f t="shared" si="20"/>
        <v>Nej</v>
      </c>
      <c r="Z344" s="2">
        <f t="shared" si="21"/>
        <v>0</v>
      </c>
      <c r="AA344" s="2">
        <f t="shared" si="22"/>
        <v>0</v>
      </c>
    </row>
    <row r="345" spans="1:27" ht="15" customHeight="1" x14ac:dyDescent="0.25">
      <c r="A345" s="2" t="s">
        <v>515</v>
      </c>
      <c r="B345" s="2" t="s">
        <v>516</v>
      </c>
      <c r="C345" s="2">
        <v>2016</v>
      </c>
      <c r="D345" s="2">
        <v>38</v>
      </c>
      <c r="E345" s="2">
        <v>13.49</v>
      </c>
      <c r="F345" s="2" t="s">
        <v>788</v>
      </c>
      <c r="G345" s="2">
        <v>0.28000000000000003</v>
      </c>
      <c r="H345" s="2">
        <v>0</v>
      </c>
      <c r="I345" s="2">
        <v>0</v>
      </c>
      <c r="J345" s="2">
        <v>0</v>
      </c>
      <c r="K345" s="2" t="s">
        <v>680</v>
      </c>
      <c r="L345" s="2" t="s">
        <v>680</v>
      </c>
      <c r="M345" s="2" t="s">
        <v>680</v>
      </c>
      <c r="N345" s="2" t="s">
        <v>680</v>
      </c>
      <c r="O345" s="2" t="s">
        <v>680</v>
      </c>
      <c r="P345" s="2" t="s">
        <v>680</v>
      </c>
      <c r="Q345" s="2" t="s">
        <v>680</v>
      </c>
      <c r="R345" s="2" t="s">
        <v>680</v>
      </c>
      <c r="S345" s="2" t="s">
        <v>680</v>
      </c>
      <c r="T345" s="2" t="s">
        <v>680</v>
      </c>
      <c r="W345" s="2" t="str">
        <f t="shared" si="23"/>
        <v>Ja</v>
      </c>
      <c r="Y345" s="2" t="str">
        <f t="shared" si="20"/>
        <v>Nej</v>
      </c>
      <c r="Z345" s="2">
        <f t="shared" si="21"/>
        <v>0</v>
      </c>
      <c r="AA345" s="2">
        <f t="shared" si="22"/>
        <v>0</v>
      </c>
    </row>
    <row r="346" spans="1:27"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T346" s="2" t="s">
        <v>681</v>
      </c>
      <c r="W346" s="2" t="str">
        <f t="shared" si="23"/>
        <v>Nej</v>
      </c>
      <c r="Y346" s="2" t="str">
        <f t="shared" si="20"/>
        <v>Nej</v>
      </c>
      <c r="Z346" s="2">
        <f t="shared" si="21"/>
        <v>0</v>
      </c>
      <c r="AA346" s="2">
        <f t="shared" si="22"/>
        <v>0</v>
      </c>
    </row>
    <row r="347" spans="1:27" ht="15" customHeight="1" x14ac:dyDescent="0.25">
      <c r="A347" s="2" t="s">
        <v>521</v>
      </c>
      <c r="B347" s="2" t="s">
        <v>522</v>
      </c>
      <c r="C347" s="2">
        <v>2016</v>
      </c>
      <c r="D347" s="2">
        <v>0.32600000000000001</v>
      </c>
      <c r="E347" s="2" t="s">
        <v>680</v>
      </c>
      <c r="F347" s="2" t="s">
        <v>848</v>
      </c>
      <c r="G347" s="2">
        <v>0.03</v>
      </c>
      <c r="H347" s="2">
        <v>9</v>
      </c>
      <c r="I347" s="2">
        <v>0</v>
      </c>
      <c r="J347" s="2">
        <v>0</v>
      </c>
      <c r="K347" s="2" t="s">
        <v>680</v>
      </c>
      <c r="L347" s="2" t="s">
        <v>680</v>
      </c>
      <c r="M347" s="2" t="s">
        <v>680</v>
      </c>
      <c r="N347" s="2" t="s">
        <v>680</v>
      </c>
      <c r="O347" s="2" t="s">
        <v>680</v>
      </c>
      <c r="P347" s="2" t="s">
        <v>680</v>
      </c>
      <c r="Q347" s="2" t="s">
        <v>680</v>
      </c>
      <c r="R347" s="2" t="s">
        <v>680</v>
      </c>
      <c r="S347" s="2" t="s">
        <v>680</v>
      </c>
      <c r="T347" s="2" t="s">
        <v>680</v>
      </c>
      <c r="W347" s="2" t="str">
        <f t="shared" si="23"/>
        <v>Ja</v>
      </c>
      <c r="Y347" s="2" t="str">
        <f t="shared" si="20"/>
        <v>Nej</v>
      </c>
      <c r="Z347" s="2">
        <f t="shared" si="21"/>
        <v>0</v>
      </c>
      <c r="AA347" s="2">
        <f t="shared" si="22"/>
        <v>0</v>
      </c>
    </row>
    <row r="348" spans="1:27" ht="15" customHeight="1" x14ac:dyDescent="0.25">
      <c r="A348" s="2" t="s">
        <v>521</v>
      </c>
      <c r="B348" s="2" t="s">
        <v>523</v>
      </c>
      <c r="C348" s="2">
        <v>2016</v>
      </c>
      <c r="D348" s="2">
        <v>3.8</v>
      </c>
      <c r="E348" s="2">
        <v>2.97</v>
      </c>
      <c r="F348" s="2" t="s">
        <v>848</v>
      </c>
      <c r="G348" s="2">
        <v>0.03</v>
      </c>
      <c r="H348" s="2">
        <v>8.9600000000000009</v>
      </c>
      <c r="I348" s="2">
        <v>0</v>
      </c>
      <c r="J348" s="2">
        <v>0</v>
      </c>
      <c r="K348" s="2" t="s">
        <v>680</v>
      </c>
      <c r="L348" s="2" t="s">
        <v>680</v>
      </c>
      <c r="M348" s="2" t="s">
        <v>680</v>
      </c>
      <c r="N348" s="2" t="s">
        <v>680</v>
      </c>
      <c r="O348" s="2" t="s">
        <v>680</v>
      </c>
      <c r="P348" s="2" t="s">
        <v>680</v>
      </c>
      <c r="Q348" s="2" t="s">
        <v>680</v>
      </c>
      <c r="R348" s="2" t="s">
        <v>680</v>
      </c>
      <c r="S348" s="2" t="s">
        <v>680</v>
      </c>
      <c r="T348" s="2" t="s">
        <v>680</v>
      </c>
      <c r="W348" s="2" t="str">
        <f t="shared" si="23"/>
        <v>Ja</v>
      </c>
      <c r="Y348" s="2" t="str">
        <f t="shared" si="20"/>
        <v>Nej</v>
      </c>
      <c r="Z348" s="2">
        <f t="shared" si="21"/>
        <v>0</v>
      </c>
      <c r="AA348" s="2">
        <f t="shared" si="22"/>
        <v>0</v>
      </c>
    </row>
    <row r="349" spans="1:27" ht="15" customHeight="1" x14ac:dyDescent="0.25">
      <c r="A349" s="2" t="s">
        <v>521</v>
      </c>
      <c r="B349" s="2" t="s">
        <v>524</v>
      </c>
      <c r="C349" s="2">
        <v>2016</v>
      </c>
      <c r="D349" s="2">
        <v>0.02</v>
      </c>
      <c r="E349" s="2" t="s">
        <v>680</v>
      </c>
      <c r="F349" s="2" t="s">
        <v>848</v>
      </c>
      <c r="G349" s="2">
        <v>0.03</v>
      </c>
      <c r="H349" s="2">
        <v>9</v>
      </c>
      <c r="I349" s="2">
        <v>0</v>
      </c>
      <c r="J349" s="2">
        <v>0</v>
      </c>
      <c r="K349" s="2" t="s">
        <v>680</v>
      </c>
      <c r="L349" s="2" t="s">
        <v>680</v>
      </c>
      <c r="M349" s="2" t="s">
        <v>680</v>
      </c>
      <c r="N349" s="2" t="s">
        <v>680</v>
      </c>
      <c r="O349" s="2" t="s">
        <v>680</v>
      </c>
      <c r="P349" s="2" t="s">
        <v>680</v>
      </c>
      <c r="Q349" s="2" t="s">
        <v>680</v>
      </c>
      <c r="R349" s="2" t="s">
        <v>680</v>
      </c>
      <c r="S349" s="2" t="s">
        <v>680</v>
      </c>
      <c r="T349" s="2" t="s">
        <v>680</v>
      </c>
      <c r="W349" s="2" t="str">
        <f t="shared" si="23"/>
        <v>Ja</v>
      </c>
      <c r="Y349" s="2" t="str">
        <f t="shared" si="20"/>
        <v>Nej</v>
      </c>
      <c r="Z349" s="2">
        <f t="shared" si="21"/>
        <v>0</v>
      </c>
      <c r="AA349" s="2">
        <f t="shared" si="22"/>
        <v>0</v>
      </c>
    </row>
    <row r="350" spans="1:27" ht="15" customHeight="1" x14ac:dyDescent="0.25">
      <c r="A350" s="2" t="s">
        <v>521</v>
      </c>
      <c r="B350" s="2" t="s">
        <v>525</v>
      </c>
      <c r="C350" s="2">
        <v>2016</v>
      </c>
      <c r="D350" s="2">
        <v>2.8</v>
      </c>
      <c r="E350" s="2">
        <v>58</v>
      </c>
      <c r="F350" s="2" t="s">
        <v>849</v>
      </c>
      <c r="G350" s="2">
        <v>0.2</v>
      </c>
      <c r="H350" s="2">
        <v>6.7</v>
      </c>
      <c r="I350" s="2">
        <v>0</v>
      </c>
      <c r="J350" s="2">
        <v>0</v>
      </c>
      <c r="K350" s="2" t="s">
        <v>680</v>
      </c>
      <c r="L350" s="2" t="s">
        <v>680</v>
      </c>
      <c r="M350" s="2" t="s">
        <v>680</v>
      </c>
      <c r="N350" s="2" t="s">
        <v>680</v>
      </c>
      <c r="O350" s="2" t="s">
        <v>680</v>
      </c>
      <c r="P350" s="2">
        <v>3.5</v>
      </c>
      <c r="Q350" s="2">
        <v>0.05</v>
      </c>
      <c r="R350" s="2">
        <v>9</v>
      </c>
      <c r="S350" s="2">
        <v>3</v>
      </c>
      <c r="T350" s="2">
        <v>0</v>
      </c>
      <c r="W350" s="2" t="str">
        <f t="shared" si="23"/>
        <v>Ja</v>
      </c>
      <c r="Y350" s="2" t="str">
        <f t="shared" si="20"/>
        <v>Nej</v>
      </c>
      <c r="Z350" s="2">
        <f t="shared" si="21"/>
        <v>0</v>
      </c>
      <c r="AA350" s="2">
        <f t="shared" si="22"/>
        <v>0</v>
      </c>
    </row>
    <row r="351" spans="1:27" ht="15" customHeight="1" x14ac:dyDescent="0.25">
      <c r="A351" s="2" t="s">
        <v>521</v>
      </c>
      <c r="B351" s="2" t="s">
        <v>526</v>
      </c>
      <c r="C351" s="2">
        <v>2016</v>
      </c>
      <c r="D351" s="2">
        <v>0.39</v>
      </c>
      <c r="E351" s="2" t="s">
        <v>680</v>
      </c>
      <c r="F351" s="2" t="s">
        <v>681</v>
      </c>
      <c r="G351" s="2">
        <v>2.29</v>
      </c>
      <c r="H351" s="2">
        <v>336.39</v>
      </c>
      <c r="I351" s="2">
        <v>0.42099999999999999</v>
      </c>
      <c r="J351" s="2">
        <v>0.40799999999999997</v>
      </c>
      <c r="K351" s="2" t="s">
        <v>680</v>
      </c>
      <c r="L351" s="2" t="s">
        <v>680</v>
      </c>
      <c r="M351" s="2" t="s">
        <v>680</v>
      </c>
      <c r="N351" s="2" t="s">
        <v>680</v>
      </c>
      <c r="O351" s="2" t="s">
        <v>680</v>
      </c>
      <c r="P351" s="2" t="s">
        <v>680</v>
      </c>
      <c r="Q351" s="2" t="s">
        <v>680</v>
      </c>
      <c r="R351" s="2" t="s">
        <v>680</v>
      </c>
      <c r="S351" s="2" t="s">
        <v>680</v>
      </c>
      <c r="T351" s="2" t="s">
        <v>680</v>
      </c>
      <c r="W351" s="2" t="str">
        <f t="shared" si="23"/>
        <v>Nej</v>
      </c>
      <c r="Y351" s="2" t="str">
        <f t="shared" si="20"/>
        <v>Nej</v>
      </c>
      <c r="Z351" s="2">
        <f t="shared" si="21"/>
        <v>0</v>
      </c>
      <c r="AA351" s="2">
        <f t="shared" si="22"/>
        <v>0</v>
      </c>
    </row>
    <row r="352" spans="1:27" ht="15" customHeight="1" x14ac:dyDescent="0.25">
      <c r="A352" s="2" t="s">
        <v>521</v>
      </c>
      <c r="B352" s="2" t="s">
        <v>527</v>
      </c>
      <c r="C352" s="2">
        <v>2016</v>
      </c>
      <c r="D352" s="2">
        <v>0.627</v>
      </c>
      <c r="E352" s="2" t="s">
        <v>680</v>
      </c>
      <c r="F352" s="2" t="s">
        <v>681</v>
      </c>
      <c r="G352" s="2">
        <v>2.29</v>
      </c>
      <c r="H352" s="2">
        <v>336.39</v>
      </c>
      <c r="I352" s="2">
        <v>0.42099999999999999</v>
      </c>
      <c r="J352" s="2">
        <v>0.40799999999999997</v>
      </c>
      <c r="K352" s="2" t="s">
        <v>680</v>
      </c>
      <c r="L352" s="2" t="s">
        <v>680</v>
      </c>
      <c r="M352" s="2" t="s">
        <v>680</v>
      </c>
      <c r="N352" s="2" t="s">
        <v>680</v>
      </c>
      <c r="O352" s="2" t="s">
        <v>680</v>
      </c>
      <c r="P352" s="2" t="s">
        <v>680</v>
      </c>
      <c r="Q352" s="2" t="s">
        <v>680</v>
      </c>
      <c r="R352" s="2" t="s">
        <v>680</v>
      </c>
      <c r="S352" s="2" t="s">
        <v>680</v>
      </c>
      <c r="T352" s="2" t="s">
        <v>680</v>
      </c>
      <c r="W352" s="2" t="str">
        <f t="shared" si="23"/>
        <v>Nej</v>
      </c>
      <c r="Y352" s="2" t="str">
        <f t="shared" si="20"/>
        <v>Nej</v>
      </c>
      <c r="Z352" s="2">
        <f t="shared" si="21"/>
        <v>0</v>
      </c>
      <c r="AA352" s="2">
        <f t="shared" si="22"/>
        <v>0</v>
      </c>
    </row>
    <row r="353" spans="1:27" ht="15" customHeight="1" x14ac:dyDescent="0.25">
      <c r="A353" s="2" t="s">
        <v>528</v>
      </c>
      <c r="B353" s="2" t="s">
        <v>529</v>
      </c>
      <c r="C353" s="2">
        <v>2016</v>
      </c>
      <c r="D353" s="2">
        <v>1.66</v>
      </c>
      <c r="E353" s="2" t="s">
        <v>680</v>
      </c>
      <c r="F353" s="2" t="s">
        <v>850</v>
      </c>
      <c r="G353" s="2">
        <v>1</v>
      </c>
      <c r="H353" s="2">
        <v>0</v>
      </c>
      <c r="I353" s="2">
        <v>0</v>
      </c>
      <c r="J353" s="2">
        <v>0</v>
      </c>
      <c r="K353" s="2" t="s">
        <v>680</v>
      </c>
      <c r="L353" s="2" t="s">
        <v>680</v>
      </c>
      <c r="M353" s="2" t="s">
        <v>680</v>
      </c>
      <c r="N353" s="2" t="s">
        <v>680</v>
      </c>
      <c r="O353" s="2" t="s">
        <v>680</v>
      </c>
      <c r="P353" s="2" t="s">
        <v>680</v>
      </c>
      <c r="Q353" s="2" t="s">
        <v>680</v>
      </c>
      <c r="R353" s="2" t="s">
        <v>680</v>
      </c>
      <c r="S353" s="2" t="s">
        <v>680</v>
      </c>
      <c r="T353" s="2" t="s">
        <v>680</v>
      </c>
      <c r="W353" s="2" t="str">
        <f t="shared" si="23"/>
        <v>Ja</v>
      </c>
      <c r="Y353" s="2" t="str">
        <f t="shared" si="20"/>
        <v>Nej</v>
      </c>
      <c r="Z353" s="2">
        <f t="shared" si="21"/>
        <v>0</v>
      </c>
      <c r="AA353" s="2">
        <f t="shared" si="22"/>
        <v>0</v>
      </c>
    </row>
    <row r="354" spans="1:27" ht="15" customHeight="1" x14ac:dyDescent="0.25">
      <c r="A354" s="2" t="s">
        <v>528</v>
      </c>
      <c r="B354" s="2" t="s">
        <v>530</v>
      </c>
      <c r="C354" s="2">
        <v>2016</v>
      </c>
      <c r="D354" s="2" t="s">
        <v>681</v>
      </c>
      <c r="E354" s="2" t="s">
        <v>681</v>
      </c>
      <c r="F354" s="2" t="s">
        <v>681</v>
      </c>
      <c r="G354" s="2" t="s">
        <v>681</v>
      </c>
      <c r="H354" s="2" t="s">
        <v>681</v>
      </c>
      <c r="I354" s="2" t="s">
        <v>681</v>
      </c>
      <c r="J354" s="2" t="s">
        <v>681</v>
      </c>
      <c r="K354" s="2" t="s">
        <v>681</v>
      </c>
      <c r="L354" s="2" t="s">
        <v>681</v>
      </c>
      <c r="M354" s="2" t="s">
        <v>681</v>
      </c>
      <c r="N354" s="2" t="s">
        <v>681</v>
      </c>
      <c r="O354" s="2" t="s">
        <v>681</v>
      </c>
      <c r="P354" s="2" t="s">
        <v>681</v>
      </c>
      <c r="Q354" s="2" t="s">
        <v>681</v>
      </c>
      <c r="R354" s="2" t="s">
        <v>681</v>
      </c>
      <c r="S354" s="2" t="s">
        <v>681</v>
      </c>
      <c r="T354" s="2" t="s">
        <v>681</v>
      </c>
      <c r="W354" s="2" t="str">
        <f t="shared" si="23"/>
        <v>Nej</v>
      </c>
      <c r="Y354" s="2" t="str">
        <f t="shared" si="20"/>
        <v>Nej</v>
      </c>
      <c r="Z354" s="2">
        <f t="shared" si="21"/>
        <v>0</v>
      </c>
      <c r="AA354" s="2">
        <f t="shared" si="22"/>
        <v>0</v>
      </c>
    </row>
    <row r="355" spans="1:27" ht="15" customHeight="1" x14ac:dyDescent="0.25">
      <c r="A355" s="2" t="s">
        <v>528</v>
      </c>
      <c r="B355" s="2" t="s">
        <v>531</v>
      </c>
      <c r="C355" s="2">
        <v>2016</v>
      </c>
      <c r="D355" s="2" t="s">
        <v>680</v>
      </c>
      <c r="E355" s="2">
        <v>11.18</v>
      </c>
      <c r="F355" s="2" t="s">
        <v>851</v>
      </c>
      <c r="G355" s="2">
        <v>0.28000000000000003</v>
      </c>
      <c r="H355" s="2">
        <v>0</v>
      </c>
      <c r="I355" s="2">
        <v>0</v>
      </c>
      <c r="J355" s="2">
        <v>0</v>
      </c>
      <c r="K355" s="2">
        <v>10</v>
      </c>
      <c r="L355" s="2">
        <v>0.09</v>
      </c>
      <c r="M355" s="2">
        <v>6.1</v>
      </c>
      <c r="N355" s="2">
        <v>0.68</v>
      </c>
      <c r="O355" s="2">
        <v>1.3</v>
      </c>
      <c r="P355" s="2" t="s">
        <v>680</v>
      </c>
      <c r="Q355" s="2" t="s">
        <v>680</v>
      </c>
      <c r="R355" s="2" t="s">
        <v>680</v>
      </c>
      <c r="S355" s="2" t="s">
        <v>680</v>
      </c>
      <c r="T355" s="2" t="s">
        <v>680</v>
      </c>
      <c r="W355" s="2" t="str">
        <f t="shared" si="23"/>
        <v>Ja</v>
      </c>
      <c r="Y355" s="2" t="str">
        <f t="shared" si="20"/>
        <v>Ja</v>
      </c>
      <c r="Z355" s="2">
        <f t="shared" si="21"/>
        <v>10</v>
      </c>
      <c r="AA355" s="2">
        <f t="shared" si="22"/>
        <v>1.3000000000000001E-2</v>
      </c>
    </row>
    <row r="356" spans="1:27" ht="15" customHeight="1" x14ac:dyDescent="0.25">
      <c r="A356" s="2" t="s">
        <v>532</v>
      </c>
      <c r="B356" s="2" t="s">
        <v>533</v>
      </c>
      <c r="C356" s="2">
        <v>2016</v>
      </c>
      <c r="D356" s="2">
        <v>0.3</v>
      </c>
      <c r="E356" s="2">
        <v>1.8680000000000001</v>
      </c>
      <c r="F356" s="2" t="s">
        <v>782</v>
      </c>
      <c r="G356" s="2">
        <v>1.1000000000000001</v>
      </c>
      <c r="H356" s="2">
        <v>0</v>
      </c>
      <c r="I356" s="2">
        <v>0</v>
      </c>
      <c r="J356" s="2">
        <v>0</v>
      </c>
      <c r="K356" s="2" t="s">
        <v>680</v>
      </c>
      <c r="L356" s="2" t="s">
        <v>680</v>
      </c>
      <c r="M356" s="2" t="s">
        <v>680</v>
      </c>
      <c r="N356" s="2" t="s">
        <v>680</v>
      </c>
      <c r="O356" s="2" t="s">
        <v>680</v>
      </c>
      <c r="P356" s="2" t="s">
        <v>680</v>
      </c>
      <c r="Q356" s="2" t="s">
        <v>680</v>
      </c>
      <c r="R356" s="2" t="s">
        <v>680</v>
      </c>
      <c r="S356" s="2" t="s">
        <v>680</v>
      </c>
      <c r="T356" s="2" t="s">
        <v>680</v>
      </c>
      <c r="W356" s="2" t="str">
        <f t="shared" si="23"/>
        <v>Ja</v>
      </c>
      <c r="Y356" s="2" t="str">
        <f t="shared" si="20"/>
        <v>Nej</v>
      </c>
      <c r="Z356" s="2">
        <f t="shared" si="21"/>
        <v>0</v>
      </c>
      <c r="AA356" s="2">
        <f t="shared" si="22"/>
        <v>0</v>
      </c>
    </row>
    <row r="357" spans="1:27" ht="15" customHeight="1" x14ac:dyDescent="0.25">
      <c r="A357" s="2" t="s">
        <v>534</v>
      </c>
      <c r="B357" s="2" t="s">
        <v>535</v>
      </c>
      <c r="C357" s="2">
        <v>2016</v>
      </c>
      <c r="D357" s="2">
        <v>1.05</v>
      </c>
      <c r="E357" s="2" t="s">
        <v>680</v>
      </c>
      <c r="F357" s="2" t="s">
        <v>852</v>
      </c>
      <c r="G357" s="2">
        <v>2.29</v>
      </c>
      <c r="H357" s="2">
        <v>336.39</v>
      </c>
      <c r="I357" s="2">
        <v>0.42099999999999999</v>
      </c>
      <c r="J357" s="2">
        <v>0.40799999999999997</v>
      </c>
      <c r="K357" s="2" t="s">
        <v>680</v>
      </c>
      <c r="L357" s="2" t="s">
        <v>680</v>
      </c>
      <c r="M357" s="2" t="s">
        <v>680</v>
      </c>
      <c r="N357" s="2" t="s">
        <v>680</v>
      </c>
      <c r="O357" s="2" t="s">
        <v>680</v>
      </c>
      <c r="P357" s="2" t="s">
        <v>680</v>
      </c>
      <c r="Q357" s="2" t="s">
        <v>680</v>
      </c>
      <c r="R357" s="2" t="s">
        <v>680</v>
      </c>
      <c r="S357" s="2" t="s">
        <v>680</v>
      </c>
      <c r="T357" s="2" t="s">
        <v>680</v>
      </c>
      <c r="W357" s="2" t="str">
        <f t="shared" si="23"/>
        <v>Nej</v>
      </c>
      <c r="Y357" s="2" t="str">
        <f t="shared" si="20"/>
        <v>Nej</v>
      </c>
      <c r="Z357" s="2">
        <f t="shared" si="21"/>
        <v>0</v>
      </c>
      <c r="AA357" s="2">
        <f t="shared" si="22"/>
        <v>0</v>
      </c>
    </row>
    <row r="358" spans="1:27" ht="15" customHeight="1" x14ac:dyDescent="0.25">
      <c r="A358" s="2" t="s">
        <v>534</v>
      </c>
      <c r="B358" s="2" t="s">
        <v>536</v>
      </c>
      <c r="C358" s="2">
        <v>2016</v>
      </c>
      <c r="D358" s="2" t="s">
        <v>680</v>
      </c>
      <c r="E358" s="2" t="s">
        <v>680</v>
      </c>
      <c r="F358" s="2" t="s">
        <v>681</v>
      </c>
      <c r="G358" s="2">
        <v>2.29</v>
      </c>
      <c r="H358" s="2">
        <v>336.39</v>
      </c>
      <c r="I358" s="2">
        <v>0.42099999999999999</v>
      </c>
      <c r="J358" s="2">
        <v>0.40799999999999997</v>
      </c>
      <c r="K358" s="2" t="s">
        <v>680</v>
      </c>
      <c r="L358" s="2" t="s">
        <v>680</v>
      </c>
      <c r="M358" s="2" t="s">
        <v>680</v>
      </c>
      <c r="N358" s="2" t="s">
        <v>680</v>
      </c>
      <c r="O358" s="2" t="s">
        <v>680</v>
      </c>
      <c r="P358" s="2" t="s">
        <v>680</v>
      </c>
      <c r="Q358" s="2" t="s">
        <v>680</v>
      </c>
      <c r="R358" s="2" t="s">
        <v>680</v>
      </c>
      <c r="S358" s="2" t="s">
        <v>680</v>
      </c>
      <c r="T358" s="2" t="s">
        <v>680</v>
      </c>
      <c r="W358" s="2" t="str">
        <f t="shared" si="23"/>
        <v>Nej</v>
      </c>
      <c r="Y358" s="2" t="str">
        <f t="shared" si="20"/>
        <v>Nej</v>
      </c>
      <c r="Z358" s="2">
        <f t="shared" si="21"/>
        <v>0</v>
      </c>
      <c r="AA358" s="2">
        <f t="shared" si="22"/>
        <v>0</v>
      </c>
    </row>
    <row r="359" spans="1:27"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T359" s="2" t="s">
        <v>681</v>
      </c>
      <c r="W359" s="2" t="str">
        <f t="shared" si="23"/>
        <v>Nej</v>
      </c>
      <c r="Y359" s="2" t="str">
        <f t="shared" si="20"/>
        <v>Nej</v>
      </c>
      <c r="Z359" s="2">
        <f t="shared" si="21"/>
        <v>0</v>
      </c>
      <c r="AA359" s="2">
        <f t="shared" si="22"/>
        <v>0</v>
      </c>
    </row>
    <row r="360" spans="1:27" ht="15" customHeight="1" x14ac:dyDescent="0.25">
      <c r="A360" s="2" t="s">
        <v>539</v>
      </c>
      <c r="B360" s="2" t="s">
        <v>539</v>
      </c>
      <c r="C360" s="2">
        <v>2016</v>
      </c>
      <c r="D360" s="2" t="s">
        <v>680</v>
      </c>
      <c r="E360" s="2" t="s">
        <v>680</v>
      </c>
      <c r="F360" s="2" t="s">
        <v>681</v>
      </c>
      <c r="G360" s="2">
        <v>2.29</v>
      </c>
      <c r="H360" s="2">
        <v>336.39</v>
      </c>
      <c r="I360" s="2">
        <v>0.42099999999999999</v>
      </c>
      <c r="J360" s="2">
        <v>0.40799999999999997</v>
      </c>
      <c r="K360" s="2" t="s">
        <v>680</v>
      </c>
      <c r="L360" s="2" t="s">
        <v>680</v>
      </c>
      <c r="M360" s="2" t="s">
        <v>680</v>
      </c>
      <c r="N360" s="2" t="s">
        <v>680</v>
      </c>
      <c r="O360" s="2" t="s">
        <v>680</v>
      </c>
      <c r="P360" s="2" t="s">
        <v>680</v>
      </c>
      <c r="Q360" s="2" t="s">
        <v>680</v>
      </c>
      <c r="R360" s="2" t="s">
        <v>680</v>
      </c>
      <c r="S360" s="2" t="s">
        <v>680</v>
      </c>
      <c r="T360" s="2" t="s">
        <v>680</v>
      </c>
      <c r="W360" s="2" t="str">
        <f t="shared" si="23"/>
        <v>Nej</v>
      </c>
      <c r="Y360" s="2" t="str">
        <f t="shared" si="20"/>
        <v>Nej</v>
      </c>
      <c r="Z360" s="2">
        <f t="shared" si="21"/>
        <v>0</v>
      </c>
      <c r="AA360" s="2">
        <f t="shared" si="22"/>
        <v>0</v>
      </c>
    </row>
    <row r="361" spans="1:27" ht="15" customHeight="1" x14ac:dyDescent="0.25">
      <c r="A361" s="2" t="s">
        <v>542</v>
      </c>
      <c r="B361" s="2" t="s">
        <v>541</v>
      </c>
      <c r="C361" s="2">
        <v>2016</v>
      </c>
      <c r="D361" s="2" t="s">
        <v>680</v>
      </c>
      <c r="E361" s="2" t="s">
        <v>680</v>
      </c>
      <c r="F361" s="2" t="s">
        <v>681</v>
      </c>
      <c r="G361" s="2">
        <v>2.29</v>
      </c>
      <c r="H361" s="2">
        <v>336.39</v>
      </c>
      <c r="I361" s="2">
        <v>0.42099999999999999</v>
      </c>
      <c r="J361" s="2">
        <v>0.40799999999999997</v>
      </c>
      <c r="K361" s="2" t="s">
        <v>680</v>
      </c>
      <c r="L361" s="2" t="s">
        <v>680</v>
      </c>
      <c r="M361" s="2" t="s">
        <v>680</v>
      </c>
      <c r="N361" s="2" t="s">
        <v>680</v>
      </c>
      <c r="O361" s="2" t="s">
        <v>680</v>
      </c>
      <c r="P361" s="2" t="s">
        <v>680</v>
      </c>
      <c r="Q361" s="2" t="s">
        <v>680</v>
      </c>
      <c r="R361" s="2" t="s">
        <v>680</v>
      </c>
      <c r="S361" s="2" t="s">
        <v>680</v>
      </c>
      <c r="T361" s="2" t="s">
        <v>680</v>
      </c>
      <c r="W361" s="2" t="str">
        <f t="shared" si="23"/>
        <v>Nej</v>
      </c>
      <c r="Y361" s="2" t="str">
        <f t="shared" si="20"/>
        <v>Nej</v>
      </c>
      <c r="Z361" s="2">
        <f t="shared" si="21"/>
        <v>0</v>
      </c>
      <c r="AA361" s="2">
        <f t="shared" si="22"/>
        <v>0</v>
      </c>
    </row>
    <row r="362" spans="1:27" ht="15" customHeight="1" x14ac:dyDescent="0.25">
      <c r="A362" s="2" t="s">
        <v>543</v>
      </c>
      <c r="B362" s="2" t="s">
        <v>544</v>
      </c>
      <c r="C362" s="2">
        <v>2016</v>
      </c>
      <c r="D362" s="2" t="s">
        <v>681</v>
      </c>
      <c r="E362" s="2" t="s">
        <v>681</v>
      </c>
      <c r="F362" s="2" t="s">
        <v>681</v>
      </c>
      <c r="G362" s="2" t="s">
        <v>681</v>
      </c>
      <c r="H362" s="2" t="s">
        <v>681</v>
      </c>
      <c r="I362" s="2" t="s">
        <v>681</v>
      </c>
      <c r="J362" s="2" t="s">
        <v>681</v>
      </c>
      <c r="K362" s="2" t="s">
        <v>681</v>
      </c>
      <c r="L362" s="2" t="s">
        <v>681</v>
      </c>
      <c r="M362" s="2" t="s">
        <v>681</v>
      </c>
      <c r="N362" s="2" t="s">
        <v>681</v>
      </c>
      <c r="O362" s="2" t="s">
        <v>681</v>
      </c>
      <c r="P362" s="2" t="s">
        <v>681</v>
      </c>
      <c r="Q362" s="2" t="s">
        <v>681</v>
      </c>
      <c r="R362" s="2" t="s">
        <v>681</v>
      </c>
      <c r="S362" s="2" t="s">
        <v>681</v>
      </c>
      <c r="T362" s="2" t="s">
        <v>681</v>
      </c>
      <c r="W362" s="2" t="str">
        <f t="shared" si="23"/>
        <v>Nej</v>
      </c>
      <c r="Y362" s="2" t="str">
        <f t="shared" si="20"/>
        <v>Nej</v>
      </c>
      <c r="Z362" s="2">
        <f t="shared" si="21"/>
        <v>0</v>
      </c>
      <c r="AA362" s="2">
        <f t="shared" si="22"/>
        <v>0</v>
      </c>
    </row>
    <row r="363" spans="1:27" ht="15" customHeight="1" x14ac:dyDescent="0.25">
      <c r="A363" s="2" t="s">
        <v>545</v>
      </c>
      <c r="B363" s="2" t="s">
        <v>546</v>
      </c>
      <c r="C363" s="2">
        <v>2016</v>
      </c>
      <c r="D363" s="2">
        <v>0.54</v>
      </c>
      <c r="E363" s="2">
        <v>4.95</v>
      </c>
      <c r="F363" s="2" t="s">
        <v>782</v>
      </c>
      <c r="G363" s="2">
        <v>1.1000000000000001</v>
      </c>
      <c r="H363" s="2">
        <v>0</v>
      </c>
      <c r="I363" s="2">
        <v>0</v>
      </c>
      <c r="J363" s="2">
        <v>0</v>
      </c>
      <c r="K363" s="2" t="s">
        <v>680</v>
      </c>
      <c r="L363" s="2" t="s">
        <v>680</v>
      </c>
      <c r="M363" s="2" t="s">
        <v>680</v>
      </c>
      <c r="N363" s="2" t="s">
        <v>680</v>
      </c>
      <c r="O363" s="2" t="s">
        <v>680</v>
      </c>
      <c r="P363" s="2" t="s">
        <v>680</v>
      </c>
      <c r="Q363" s="2" t="s">
        <v>680</v>
      </c>
      <c r="R363" s="2" t="s">
        <v>680</v>
      </c>
      <c r="S363" s="2" t="s">
        <v>680</v>
      </c>
      <c r="T363" s="2" t="s">
        <v>680</v>
      </c>
      <c r="W363" s="2" t="str">
        <f t="shared" si="23"/>
        <v>Ja</v>
      </c>
      <c r="Y363" s="2" t="str">
        <f t="shared" si="20"/>
        <v>Nej</v>
      </c>
      <c r="Z363" s="2">
        <f t="shared" si="21"/>
        <v>0</v>
      </c>
      <c r="AA363" s="2">
        <f t="shared" si="22"/>
        <v>0</v>
      </c>
    </row>
    <row r="364" spans="1:27" ht="15" customHeight="1" x14ac:dyDescent="0.25">
      <c r="A364" s="2" t="s">
        <v>547</v>
      </c>
      <c r="B364" s="2" t="s">
        <v>548</v>
      </c>
      <c r="C364" s="2">
        <v>2016</v>
      </c>
      <c r="D364" s="2">
        <v>2.0739999999999998</v>
      </c>
      <c r="E364" s="2" t="s">
        <v>680</v>
      </c>
      <c r="F364" s="2" t="s">
        <v>782</v>
      </c>
      <c r="G364" s="2">
        <v>1.1000000000000001</v>
      </c>
      <c r="H364" s="2">
        <v>0</v>
      </c>
      <c r="I364" s="2">
        <v>0</v>
      </c>
      <c r="J364" s="2">
        <v>0</v>
      </c>
      <c r="K364" s="2" t="s">
        <v>680</v>
      </c>
      <c r="L364" s="2" t="s">
        <v>680</v>
      </c>
      <c r="M364" s="2" t="s">
        <v>680</v>
      </c>
      <c r="N364" s="2" t="s">
        <v>680</v>
      </c>
      <c r="O364" s="2" t="s">
        <v>680</v>
      </c>
      <c r="P364" s="2" t="s">
        <v>680</v>
      </c>
      <c r="Q364" s="2" t="s">
        <v>680</v>
      </c>
      <c r="R364" s="2" t="s">
        <v>680</v>
      </c>
      <c r="S364" s="2" t="s">
        <v>680</v>
      </c>
      <c r="T364" s="2" t="s">
        <v>680</v>
      </c>
      <c r="W364" s="2" t="str">
        <f t="shared" si="23"/>
        <v>Ja</v>
      </c>
      <c r="Y364" s="2" t="str">
        <f t="shared" si="20"/>
        <v>Nej</v>
      </c>
      <c r="Z364" s="2">
        <f t="shared" si="21"/>
        <v>0</v>
      </c>
      <c r="AA364" s="2">
        <f t="shared" si="22"/>
        <v>0</v>
      </c>
    </row>
    <row r="365" spans="1:27" ht="15" customHeight="1" x14ac:dyDescent="0.25">
      <c r="A365" s="2" t="s">
        <v>549</v>
      </c>
      <c r="B365" s="2" t="s">
        <v>550</v>
      </c>
      <c r="C365" s="2">
        <v>2016</v>
      </c>
      <c r="D365" s="2">
        <v>5</v>
      </c>
      <c r="E365" s="2">
        <v>3.7</v>
      </c>
      <c r="F365" s="2" t="s">
        <v>853</v>
      </c>
      <c r="G365" s="2">
        <v>0.03</v>
      </c>
      <c r="H365" s="2">
        <v>0</v>
      </c>
      <c r="I365" s="2">
        <v>0</v>
      </c>
      <c r="J365" s="2">
        <v>0</v>
      </c>
      <c r="K365" s="2" t="s">
        <v>680</v>
      </c>
      <c r="L365" s="2" t="s">
        <v>680</v>
      </c>
      <c r="M365" s="2" t="s">
        <v>680</v>
      </c>
      <c r="N365" s="2" t="s">
        <v>680</v>
      </c>
      <c r="O365" s="2" t="s">
        <v>680</v>
      </c>
      <c r="P365" s="2" t="s">
        <v>680</v>
      </c>
      <c r="Q365" s="2" t="s">
        <v>680</v>
      </c>
      <c r="R365" s="2" t="s">
        <v>680</v>
      </c>
      <c r="S365" s="2" t="s">
        <v>680</v>
      </c>
      <c r="T365" s="2" t="s">
        <v>680</v>
      </c>
      <c r="W365" s="2" t="str">
        <f t="shared" si="23"/>
        <v>Ja</v>
      </c>
      <c r="Y365" s="2" t="str">
        <f t="shared" si="20"/>
        <v>Nej</v>
      </c>
      <c r="Z365" s="2">
        <f t="shared" si="21"/>
        <v>0</v>
      </c>
      <c r="AA365" s="2">
        <f t="shared" si="22"/>
        <v>0</v>
      </c>
    </row>
    <row r="366" spans="1:27"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T366" s="2" t="s">
        <v>681</v>
      </c>
      <c r="W366" s="2" t="str">
        <f t="shared" si="23"/>
        <v>Nej</v>
      </c>
      <c r="Y366" s="2" t="str">
        <f t="shared" si="20"/>
        <v>Nej</v>
      </c>
      <c r="Z366" s="2">
        <f t="shared" si="21"/>
        <v>0</v>
      </c>
      <c r="AA366" s="2">
        <f t="shared" si="22"/>
        <v>0</v>
      </c>
    </row>
    <row r="367" spans="1:27" ht="15" customHeight="1" x14ac:dyDescent="0.25">
      <c r="A367" s="2" t="s">
        <v>551</v>
      </c>
      <c r="B367" s="2" t="s">
        <v>552</v>
      </c>
      <c r="C367" s="2">
        <v>2016</v>
      </c>
      <c r="D367" s="2">
        <v>9.7000000000000003E-2</v>
      </c>
      <c r="E367" s="2" t="s">
        <v>680</v>
      </c>
      <c r="F367" s="2" t="s">
        <v>854</v>
      </c>
      <c r="G367" s="2">
        <v>2.29</v>
      </c>
      <c r="H367" s="2">
        <v>336.39</v>
      </c>
      <c r="I367" s="2">
        <v>0.42099999999999999</v>
      </c>
      <c r="J367" s="2">
        <v>0.40799999999999997</v>
      </c>
      <c r="K367" s="2" t="s">
        <v>680</v>
      </c>
      <c r="L367" s="2" t="s">
        <v>680</v>
      </c>
      <c r="M367" s="2" t="s">
        <v>680</v>
      </c>
      <c r="N367" s="2" t="s">
        <v>680</v>
      </c>
      <c r="O367" s="2" t="s">
        <v>680</v>
      </c>
      <c r="P367" s="2" t="s">
        <v>680</v>
      </c>
      <c r="Q367" s="2" t="s">
        <v>680</v>
      </c>
      <c r="R367" s="2" t="s">
        <v>680</v>
      </c>
      <c r="S367" s="2" t="s">
        <v>680</v>
      </c>
      <c r="T367" s="2" t="s">
        <v>680</v>
      </c>
      <c r="W367" s="2" t="str">
        <f t="shared" si="23"/>
        <v>Nej</v>
      </c>
      <c r="Y367" s="2" t="str">
        <f t="shared" si="20"/>
        <v>Nej</v>
      </c>
      <c r="Z367" s="2">
        <f t="shared" si="21"/>
        <v>0</v>
      </c>
      <c r="AA367" s="2">
        <f t="shared" si="22"/>
        <v>0</v>
      </c>
    </row>
    <row r="368" spans="1:27" ht="15" customHeight="1" x14ac:dyDescent="0.25">
      <c r="A368" s="2" t="s">
        <v>551</v>
      </c>
      <c r="B368" s="2" t="s">
        <v>553</v>
      </c>
      <c r="C368" s="2">
        <v>2016</v>
      </c>
      <c r="D368" s="2">
        <v>0.13</v>
      </c>
      <c r="E368" s="2" t="s">
        <v>680</v>
      </c>
      <c r="F368" s="2" t="s">
        <v>854</v>
      </c>
      <c r="G368" s="2">
        <v>2.29</v>
      </c>
      <c r="H368" s="2">
        <v>336.39</v>
      </c>
      <c r="I368" s="2">
        <v>0.42099999999999999</v>
      </c>
      <c r="J368" s="2">
        <v>0.40799999999999997</v>
      </c>
      <c r="K368" s="2" t="s">
        <v>680</v>
      </c>
      <c r="L368" s="2" t="s">
        <v>680</v>
      </c>
      <c r="M368" s="2" t="s">
        <v>680</v>
      </c>
      <c r="N368" s="2" t="s">
        <v>680</v>
      </c>
      <c r="O368" s="2" t="s">
        <v>680</v>
      </c>
      <c r="P368" s="2" t="s">
        <v>680</v>
      </c>
      <c r="Q368" s="2" t="s">
        <v>680</v>
      </c>
      <c r="R368" s="2" t="s">
        <v>680</v>
      </c>
      <c r="S368" s="2" t="s">
        <v>680</v>
      </c>
      <c r="T368" s="2" t="s">
        <v>680</v>
      </c>
      <c r="W368" s="2" t="str">
        <f t="shared" si="23"/>
        <v>Nej</v>
      </c>
      <c r="Y368" s="2" t="str">
        <f t="shared" si="20"/>
        <v>Nej</v>
      </c>
      <c r="Z368" s="2">
        <f t="shared" si="21"/>
        <v>0</v>
      </c>
      <c r="AA368" s="2">
        <f t="shared" si="22"/>
        <v>0</v>
      </c>
    </row>
    <row r="369" spans="1:27" ht="15" customHeight="1" x14ac:dyDescent="0.25">
      <c r="A369" s="2" t="s">
        <v>551</v>
      </c>
      <c r="B369" s="2" t="s">
        <v>554</v>
      </c>
      <c r="C369" s="2">
        <v>2016</v>
      </c>
      <c r="D369" s="2">
        <v>4</v>
      </c>
      <c r="E369" s="2">
        <v>14.5</v>
      </c>
      <c r="F369" s="2" t="s">
        <v>854</v>
      </c>
      <c r="G369" s="2">
        <v>2.29</v>
      </c>
      <c r="H369" s="2">
        <v>336.39</v>
      </c>
      <c r="I369" s="2">
        <v>0.42099999999999999</v>
      </c>
      <c r="J369" s="2">
        <v>0.40799999999999997</v>
      </c>
      <c r="K369" s="2" t="s">
        <v>680</v>
      </c>
      <c r="L369" s="2" t="s">
        <v>680</v>
      </c>
      <c r="M369" s="2" t="s">
        <v>680</v>
      </c>
      <c r="N369" s="2" t="s">
        <v>680</v>
      </c>
      <c r="O369" s="2" t="s">
        <v>680</v>
      </c>
      <c r="P369" s="2" t="s">
        <v>680</v>
      </c>
      <c r="Q369" s="2" t="s">
        <v>680</v>
      </c>
      <c r="R369" s="2" t="s">
        <v>680</v>
      </c>
      <c r="S369" s="2" t="s">
        <v>680</v>
      </c>
      <c r="T369" s="2" t="s">
        <v>680</v>
      </c>
      <c r="W369" s="2" t="str">
        <f t="shared" si="23"/>
        <v>Nej</v>
      </c>
      <c r="Y369" s="2" t="str">
        <f t="shared" si="20"/>
        <v>Nej</v>
      </c>
      <c r="Z369" s="2">
        <f t="shared" si="21"/>
        <v>0</v>
      </c>
      <c r="AA369" s="2">
        <f t="shared" si="22"/>
        <v>0</v>
      </c>
    </row>
    <row r="370" spans="1:27" ht="15" customHeight="1" x14ac:dyDescent="0.25">
      <c r="A370" s="2" t="s">
        <v>555</v>
      </c>
      <c r="B370" s="2" t="s">
        <v>556</v>
      </c>
      <c r="C370" s="2">
        <v>2016</v>
      </c>
      <c r="D370" s="2">
        <v>3.5876730000000003E-2</v>
      </c>
      <c r="E370" s="2" t="s">
        <v>680</v>
      </c>
      <c r="F370" s="2" t="s">
        <v>681</v>
      </c>
      <c r="G370" s="2">
        <v>2.29</v>
      </c>
      <c r="H370" s="2">
        <v>336.39</v>
      </c>
      <c r="I370" s="2">
        <v>0.42099999999999999</v>
      </c>
      <c r="J370" s="2">
        <v>0.40799999999999997</v>
      </c>
      <c r="K370" s="2" t="s">
        <v>680</v>
      </c>
      <c r="L370" s="2" t="s">
        <v>680</v>
      </c>
      <c r="M370" s="2" t="s">
        <v>680</v>
      </c>
      <c r="N370" s="2" t="s">
        <v>680</v>
      </c>
      <c r="O370" s="2" t="s">
        <v>680</v>
      </c>
      <c r="P370" s="2" t="s">
        <v>680</v>
      </c>
      <c r="Q370" s="2" t="s">
        <v>680</v>
      </c>
      <c r="R370" s="2" t="s">
        <v>680</v>
      </c>
      <c r="S370" s="2" t="s">
        <v>680</v>
      </c>
      <c r="T370" s="2" t="s">
        <v>680</v>
      </c>
      <c r="W370" s="2" t="str">
        <f t="shared" si="23"/>
        <v>Nej</v>
      </c>
      <c r="Y370" s="2" t="str">
        <f t="shared" si="20"/>
        <v>Nej</v>
      </c>
      <c r="Z370" s="2">
        <f t="shared" si="21"/>
        <v>0</v>
      </c>
      <c r="AA370" s="2">
        <f t="shared" si="22"/>
        <v>0</v>
      </c>
    </row>
    <row r="371" spans="1:27" ht="15" customHeight="1" x14ac:dyDescent="0.25">
      <c r="A371" s="2" t="s">
        <v>555</v>
      </c>
      <c r="B371" s="2" t="s">
        <v>557</v>
      </c>
      <c r="C371" s="2">
        <v>2016</v>
      </c>
      <c r="D371" s="2">
        <v>1.1173000000000001E-2</v>
      </c>
      <c r="E371" s="2">
        <v>0</v>
      </c>
      <c r="F371" s="2" t="s">
        <v>681</v>
      </c>
      <c r="G371" s="2">
        <v>2.29</v>
      </c>
      <c r="H371" s="2">
        <v>336.39</v>
      </c>
      <c r="I371" s="2">
        <v>0.42099999999999999</v>
      </c>
      <c r="J371" s="2">
        <v>0.40799999999999997</v>
      </c>
      <c r="K371" s="2" t="s">
        <v>680</v>
      </c>
      <c r="L371" s="2" t="s">
        <v>680</v>
      </c>
      <c r="M371" s="2" t="s">
        <v>680</v>
      </c>
      <c r="N371" s="2" t="s">
        <v>680</v>
      </c>
      <c r="O371" s="2" t="s">
        <v>680</v>
      </c>
      <c r="P371" s="2" t="s">
        <v>680</v>
      </c>
      <c r="Q371" s="2" t="s">
        <v>680</v>
      </c>
      <c r="R371" s="2" t="s">
        <v>680</v>
      </c>
      <c r="S371" s="2" t="s">
        <v>680</v>
      </c>
      <c r="T371" s="2" t="s">
        <v>680</v>
      </c>
      <c r="W371" s="2" t="str">
        <f t="shared" si="23"/>
        <v>Nej</v>
      </c>
      <c r="Y371" s="2" t="str">
        <f t="shared" si="20"/>
        <v>Nej</v>
      </c>
      <c r="Z371" s="2">
        <f t="shared" si="21"/>
        <v>0</v>
      </c>
      <c r="AA371" s="2">
        <f t="shared" si="22"/>
        <v>0</v>
      </c>
    </row>
    <row r="372" spans="1:27" ht="15" customHeight="1" x14ac:dyDescent="0.25">
      <c r="A372" s="2" t="s">
        <v>555</v>
      </c>
      <c r="B372" s="2" t="s">
        <v>558</v>
      </c>
      <c r="C372" s="2">
        <v>2016</v>
      </c>
      <c r="D372" s="2">
        <v>0.59014</v>
      </c>
      <c r="E372" s="2">
        <v>0</v>
      </c>
      <c r="F372" s="2" t="s">
        <v>681</v>
      </c>
      <c r="G372" s="2">
        <v>2.29</v>
      </c>
      <c r="H372" s="2">
        <v>336.39</v>
      </c>
      <c r="I372" s="2">
        <v>0.42099999999999999</v>
      </c>
      <c r="J372" s="2">
        <v>0.40799999999999997</v>
      </c>
      <c r="K372" s="2" t="s">
        <v>680</v>
      </c>
      <c r="L372" s="2" t="s">
        <v>680</v>
      </c>
      <c r="M372" s="2" t="s">
        <v>680</v>
      </c>
      <c r="N372" s="2" t="s">
        <v>680</v>
      </c>
      <c r="O372" s="2" t="s">
        <v>680</v>
      </c>
      <c r="P372" s="2" t="s">
        <v>680</v>
      </c>
      <c r="Q372" s="2" t="s">
        <v>680</v>
      </c>
      <c r="R372" s="2" t="s">
        <v>680</v>
      </c>
      <c r="S372" s="2" t="s">
        <v>680</v>
      </c>
      <c r="T372" s="2" t="s">
        <v>680</v>
      </c>
      <c r="W372" s="2" t="str">
        <f t="shared" si="23"/>
        <v>Nej</v>
      </c>
      <c r="Y372" s="2" t="str">
        <f t="shared" si="20"/>
        <v>Nej</v>
      </c>
      <c r="Z372" s="2">
        <f t="shared" si="21"/>
        <v>0</v>
      </c>
      <c r="AA372" s="2">
        <f t="shared" si="22"/>
        <v>0</v>
      </c>
    </row>
    <row r="373" spans="1:27" ht="15" customHeight="1" x14ac:dyDescent="0.25">
      <c r="A373" s="2" t="s">
        <v>559</v>
      </c>
      <c r="B373" s="2" t="s">
        <v>560</v>
      </c>
      <c r="C373" s="2">
        <v>2016</v>
      </c>
      <c r="D373" s="2">
        <v>0.158</v>
      </c>
      <c r="E373" s="2" t="s">
        <v>680</v>
      </c>
      <c r="F373" s="2" t="s">
        <v>855</v>
      </c>
      <c r="G373" s="2">
        <v>1.2030000000000001</v>
      </c>
      <c r="H373" s="2">
        <v>10</v>
      </c>
      <c r="I373" s="2">
        <v>0</v>
      </c>
      <c r="J373" s="2">
        <v>0</v>
      </c>
      <c r="K373" s="2" t="s">
        <v>680</v>
      </c>
      <c r="L373" s="2" t="s">
        <v>680</v>
      </c>
      <c r="M373" s="2" t="s">
        <v>680</v>
      </c>
      <c r="N373" s="2" t="s">
        <v>680</v>
      </c>
      <c r="O373" s="2" t="s">
        <v>680</v>
      </c>
      <c r="P373" s="2" t="s">
        <v>680</v>
      </c>
      <c r="Q373" s="2" t="s">
        <v>680</v>
      </c>
      <c r="R373" s="2" t="s">
        <v>680</v>
      </c>
      <c r="S373" s="2" t="s">
        <v>680</v>
      </c>
      <c r="T373" s="2" t="s">
        <v>680</v>
      </c>
      <c r="W373" s="2" t="str">
        <f t="shared" si="23"/>
        <v>Ja</v>
      </c>
      <c r="Y373" s="2" t="str">
        <f t="shared" si="20"/>
        <v>Nej</v>
      </c>
      <c r="Z373" s="2">
        <f t="shared" si="21"/>
        <v>0</v>
      </c>
      <c r="AA373" s="2">
        <f t="shared" si="22"/>
        <v>0</v>
      </c>
    </row>
    <row r="374" spans="1:27" ht="15" customHeight="1" x14ac:dyDescent="0.25">
      <c r="A374" s="2" t="s">
        <v>559</v>
      </c>
      <c r="B374" s="2" t="s">
        <v>561</v>
      </c>
      <c r="C374" s="2">
        <v>2016</v>
      </c>
      <c r="D374" s="2">
        <v>0.17199999999999999</v>
      </c>
      <c r="E374" s="2" t="s">
        <v>680</v>
      </c>
      <c r="F374" s="2" t="s">
        <v>856</v>
      </c>
      <c r="G374" s="2">
        <v>1.2030000000000001</v>
      </c>
      <c r="H374" s="2">
        <v>10</v>
      </c>
      <c r="I374" s="2">
        <v>0</v>
      </c>
      <c r="J374" s="2">
        <v>0</v>
      </c>
      <c r="K374" s="2" t="s">
        <v>680</v>
      </c>
      <c r="L374" s="2" t="s">
        <v>680</v>
      </c>
      <c r="M374" s="2" t="s">
        <v>680</v>
      </c>
      <c r="N374" s="2" t="s">
        <v>680</v>
      </c>
      <c r="O374" s="2" t="s">
        <v>680</v>
      </c>
      <c r="P374" s="2" t="s">
        <v>680</v>
      </c>
      <c r="Q374" s="2" t="s">
        <v>680</v>
      </c>
      <c r="R374" s="2" t="s">
        <v>680</v>
      </c>
      <c r="S374" s="2" t="s">
        <v>680</v>
      </c>
      <c r="T374" s="2" t="s">
        <v>680</v>
      </c>
      <c r="W374" s="2" t="str">
        <f t="shared" si="23"/>
        <v>Ja</v>
      </c>
      <c r="Y374" s="2" t="str">
        <f t="shared" si="20"/>
        <v>Nej</v>
      </c>
      <c r="Z374" s="2">
        <f t="shared" si="21"/>
        <v>0</v>
      </c>
      <c r="AA374" s="2">
        <f t="shared" si="22"/>
        <v>0</v>
      </c>
    </row>
    <row r="375" spans="1:27" ht="15" customHeight="1" x14ac:dyDescent="0.25">
      <c r="A375" s="2" t="s">
        <v>559</v>
      </c>
      <c r="B375" s="2" t="s">
        <v>562</v>
      </c>
      <c r="C375" s="2">
        <v>2016</v>
      </c>
      <c r="D375" s="2">
        <v>4.9000000000000002E-2</v>
      </c>
      <c r="E375" s="2" t="s">
        <v>680</v>
      </c>
      <c r="F375" s="2" t="s">
        <v>855</v>
      </c>
      <c r="G375" s="2">
        <v>1.2030000000000001</v>
      </c>
      <c r="H375" s="2">
        <v>10</v>
      </c>
      <c r="I375" s="2">
        <v>0</v>
      </c>
      <c r="J375" s="2">
        <v>0</v>
      </c>
      <c r="K375" s="2" t="s">
        <v>680</v>
      </c>
      <c r="L375" s="2" t="s">
        <v>680</v>
      </c>
      <c r="M375" s="2" t="s">
        <v>680</v>
      </c>
      <c r="N375" s="2" t="s">
        <v>680</v>
      </c>
      <c r="O375" s="2" t="s">
        <v>680</v>
      </c>
      <c r="P375" s="2" t="s">
        <v>680</v>
      </c>
      <c r="Q375" s="2" t="s">
        <v>680</v>
      </c>
      <c r="R375" s="2" t="s">
        <v>680</v>
      </c>
      <c r="S375" s="2" t="s">
        <v>680</v>
      </c>
      <c r="T375" s="2" t="s">
        <v>680</v>
      </c>
      <c r="W375" s="2" t="str">
        <f t="shared" si="23"/>
        <v>Ja</v>
      </c>
      <c r="Y375" s="2" t="str">
        <f t="shared" si="20"/>
        <v>Nej</v>
      </c>
      <c r="Z375" s="2">
        <f t="shared" si="21"/>
        <v>0</v>
      </c>
      <c r="AA375" s="2">
        <f t="shared" si="22"/>
        <v>0</v>
      </c>
    </row>
    <row r="376" spans="1:27" ht="15" customHeight="1" x14ac:dyDescent="0.25">
      <c r="A376" s="2" t="s">
        <v>559</v>
      </c>
      <c r="B376" s="2" t="s">
        <v>563</v>
      </c>
      <c r="C376" s="2">
        <v>2016</v>
      </c>
      <c r="D376" s="2">
        <v>8.9130000000000003</v>
      </c>
      <c r="E376" s="2">
        <v>45.094000000000001</v>
      </c>
      <c r="F376" s="2" t="s">
        <v>857</v>
      </c>
      <c r="G376" s="2">
        <v>1.2030000000000001</v>
      </c>
      <c r="H376" s="2">
        <v>10</v>
      </c>
      <c r="I376" s="2">
        <v>0</v>
      </c>
      <c r="J376" s="2">
        <v>0</v>
      </c>
      <c r="K376" s="2" t="s">
        <v>680</v>
      </c>
      <c r="L376" s="2" t="s">
        <v>680</v>
      </c>
      <c r="M376" s="2" t="s">
        <v>680</v>
      </c>
      <c r="N376" s="2" t="s">
        <v>680</v>
      </c>
      <c r="O376" s="2" t="s">
        <v>680</v>
      </c>
      <c r="P376" s="2" t="s">
        <v>680</v>
      </c>
      <c r="Q376" s="2" t="s">
        <v>680</v>
      </c>
      <c r="R376" s="2" t="s">
        <v>680</v>
      </c>
      <c r="S376" s="2" t="s">
        <v>680</v>
      </c>
      <c r="T376" s="2" t="s">
        <v>680</v>
      </c>
      <c r="W376" s="2" t="str">
        <f t="shared" si="23"/>
        <v>Ja</v>
      </c>
      <c r="Y376" s="2" t="str">
        <f t="shared" si="20"/>
        <v>Nej</v>
      </c>
      <c r="Z376" s="2">
        <f t="shared" si="21"/>
        <v>0</v>
      </c>
      <c r="AA376" s="2">
        <f t="shared" si="22"/>
        <v>0</v>
      </c>
    </row>
    <row r="377" spans="1:27" ht="15" customHeight="1" x14ac:dyDescent="0.25">
      <c r="A377" s="2" t="s">
        <v>564</v>
      </c>
      <c r="B377" s="2" t="s">
        <v>565</v>
      </c>
      <c r="C377" s="2">
        <v>2016</v>
      </c>
      <c r="D377" s="2" t="s">
        <v>680</v>
      </c>
      <c r="E377" s="2" t="s">
        <v>680</v>
      </c>
      <c r="F377" s="2" t="s">
        <v>858</v>
      </c>
      <c r="G377" s="2">
        <v>1.1000000000000001</v>
      </c>
      <c r="H377" s="2">
        <v>0</v>
      </c>
      <c r="I377" s="2">
        <v>0</v>
      </c>
      <c r="J377" s="2">
        <v>0.40799999999999997</v>
      </c>
      <c r="K377" s="2" t="s">
        <v>680</v>
      </c>
      <c r="L377" s="2" t="s">
        <v>680</v>
      </c>
      <c r="M377" s="2" t="s">
        <v>680</v>
      </c>
      <c r="N377" s="2" t="s">
        <v>680</v>
      </c>
      <c r="O377" s="2" t="s">
        <v>680</v>
      </c>
      <c r="P377" s="2" t="s">
        <v>680</v>
      </c>
      <c r="Q377" s="2" t="s">
        <v>680</v>
      </c>
      <c r="R377" s="2" t="s">
        <v>680</v>
      </c>
      <c r="S377" s="2" t="s">
        <v>680</v>
      </c>
      <c r="T377" s="2" t="s">
        <v>680</v>
      </c>
      <c r="W377" s="2" t="str">
        <f t="shared" si="23"/>
        <v>Ja</v>
      </c>
      <c r="Y377" s="2" t="str">
        <f t="shared" si="20"/>
        <v>Nej</v>
      </c>
      <c r="Z377" s="2">
        <f t="shared" si="21"/>
        <v>0</v>
      </c>
      <c r="AA377" s="2">
        <f t="shared" si="22"/>
        <v>0</v>
      </c>
    </row>
    <row r="378" spans="1:27" ht="15" customHeight="1" x14ac:dyDescent="0.25">
      <c r="A378" s="2" t="s">
        <v>564</v>
      </c>
      <c r="B378" s="2" t="s">
        <v>566</v>
      </c>
      <c r="C378" s="2">
        <v>2016</v>
      </c>
      <c r="D378" s="2" t="s">
        <v>680</v>
      </c>
      <c r="E378" s="2" t="s">
        <v>680</v>
      </c>
      <c r="F378" s="2" t="s">
        <v>858</v>
      </c>
      <c r="G378" s="2">
        <v>1.1000000000000001</v>
      </c>
      <c r="H378" s="2">
        <v>0</v>
      </c>
      <c r="I378" s="2">
        <v>0</v>
      </c>
      <c r="J378" s="2">
        <v>0.40799999999999997</v>
      </c>
      <c r="K378" s="2" t="s">
        <v>680</v>
      </c>
      <c r="L378" s="2" t="s">
        <v>680</v>
      </c>
      <c r="M378" s="2" t="s">
        <v>680</v>
      </c>
      <c r="N378" s="2" t="s">
        <v>680</v>
      </c>
      <c r="O378" s="2" t="s">
        <v>680</v>
      </c>
      <c r="P378" s="2" t="s">
        <v>680</v>
      </c>
      <c r="Q378" s="2" t="s">
        <v>680</v>
      </c>
      <c r="R378" s="2" t="s">
        <v>680</v>
      </c>
      <c r="S378" s="2" t="s">
        <v>680</v>
      </c>
      <c r="T378" s="2" t="s">
        <v>680</v>
      </c>
      <c r="W378" s="2" t="str">
        <f t="shared" si="23"/>
        <v>Ja</v>
      </c>
      <c r="Y378" s="2" t="str">
        <f t="shared" si="20"/>
        <v>Nej</v>
      </c>
      <c r="Z378" s="2">
        <f t="shared" si="21"/>
        <v>0</v>
      </c>
      <c r="AA378" s="2">
        <f t="shared" si="22"/>
        <v>0</v>
      </c>
    </row>
    <row r="379" spans="1:27" ht="15" customHeight="1" x14ac:dyDescent="0.25">
      <c r="A379" s="2" t="s">
        <v>567</v>
      </c>
      <c r="B379" s="2" t="s">
        <v>568</v>
      </c>
      <c r="C379" s="2">
        <v>2016</v>
      </c>
      <c r="D379" s="2">
        <v>0.65</v>
      </c>
      <c r="E379" s="2" t="s">
        <v>680</v>
      </c>
      <c r="F379" s="2" t="s">
        <v>681</v>
      </c>
      <c r="G379" s="2">
        <v>2.29</v>
      </c>
      <c r="H379" s="2">
        <v>336.39</v>
      </c>
      <c r="I379" s="2">
        <v>0.42099999999999999</v>
      </c>
      <c r="J379" s="2">
        <v>0.40799999999999997</v>
      </c>
      <c r="K379" s="2" t="s">
        <v>680</v>
      </c>
      <c r="L379" s="2" t="s">
        <v>680</v>
      </c>
      <c r="M379" s="2" t="s">
        <v>680</v>
      </c>
      <c r="N379" s="2" t="s">
        <v>680</v>
      </c>
      <c r="O379" s="2" t="s">
        <v>680</v>
      </c>
      <c r="P379" s="2" t="s">
        <v>680</v>
      </c>
      <c r="Q379" s="2" t="s">
        <v>680</v>
      </c>
      <c r="R379" s="2" t="s">
        <v>680</v>
      </c>
      <c r="S379" s="2" t="s">
        <v>680</v>
      </c>
      <c r="T379" s="2" t="s">
        <v>680</v>
      </c>
      <c r="W379" s="2" t="str">
        <f t="shared" si="23"/>
        <v>Nej</v>
      </c>
      <c r="Y379" s="2" t="str">
        <f t="shared" si="20"/>
        <v>Nej</v>
      </c>
      <c r="Z379" s="2">
        <f t="shared" si="21"/>
        <v>0</v>
      </c>
      <c r="AA379" s="2">
        <f t="shared" si="22"/>
        <v>0</v>
      </c>
    </row>
    <row r="380" spans="1:27" ht="15" customHeight="1" x14ac:dyDescent="0.25">
      <c r="A380" s="2" t="s">
        <v>569</v>
      </c>
      <c r="B380" s="2" t="s">
        <v>570</v>
      </c>
      <c r="C380" s="2">
        <v>2016</v>
      </c>
      <c r="D380" s="2">
        <v>8.9399999999999993E-2</v>
      </c>
      <c r="E380" s="2" t="s">
        <v>680</v>
      </c>
      <c r="F380" s="2" t="s">
        <v>859</v>
      </c>
      <c r="G380" s="2">
        <v>0.3</v>
      </c>
      <c r="H380" s="2">
        <v>0</v>
      </c>
      <c r="I380" s="2">
        <v>0</v>
      </c>
      <c r="J380" s="2">
        <v>0</v>
      </c>
      <c r="K380" s="2" t="s">
        <v>680</v>
      </c>
      <c r="L380" s="2" t="s">
        <v>680</v>
      </c>
      <c r="M380" s="2" t="s">
        <v>680</v>
      </c>
      <c r="N380" s="2" t="s">
        <v>680</v>
      </c>
      <c r="O380" s="2" t="s">
        <v>680</v>
      </c>
      <c r="P380" s="2" t="s">
        <v>680</v>
      </c>
      <c r="Q380" s="2" t="s">
        <v>680</v>
      </c>
      <c r="R380" s="2" t="s">
        <v>680</v>
      </c>
      <c r="S380" s="2" t="s">
        <v>680</v>
      </c>
      <c r="T380" s="2" t="s">
        <v>680</v>
      </c>
      <c r="W380" s="2" t="str">
        <f t="shared" si="23"/>
        <v>Ja</v>
      </c>
      <c r="Y380" s="2" t="str">
        <f t="shared" si="20"/>
        <v>Nej</v>
      </c>
      <c r="Z380" s="2">
        <f t="shared" si="21"/>
        <v>0</v>
      </c>
      <c r="AA380" s="2">
        <f t="shared" si="22"/>
        <v>0</v>
      </c>
    </row>
    <row r="381" spans="1:27" ht="15" customHeight="1" x14ac:dyDescent="0.25">
      <c r="A381" s="2" t="s">
        <v>569</v>
      </c>
      <c r="B381" s="2" t="s">
        <v>571</v>
      </c>
      <c r="C381" s="2">
        <v>2016</v>
      </c>
      <c r="D381" s="2">
        <v>3.1850000000000001</v>
      </c>
      <c r="E381" s="2" t="s">
        <v>680</v>
      </c>
      <c r="F381" s="2" t="s">
        <v>859</v>
      </c>
      <c r="G381" s="2">
        <v>0.3</v>
      </c>
      <c r="H381" s="2">
        <v>0</v>
      </c>
      <c r="I381" s="2">
        <v>0</v>
      </c>
      <c r="J381" s="2">
        <v>0</v>
      </c>
      <c r="K381" s="2" t="s">
        <v>680</v>
      </c>
      <c r="L381" s="2" t="s">
        <v>680</v>
      </c>
      <c r="M381" s="2" t="s">
        <v>680</v>
      </c>
      <c r="N381" s="2" t="s">
        <v>680</v>
      </c>
      <c r="O381" s="2" t="s">
        <v>680</v>
      </c>
      <c r="P381" s="2" t="s">
        <v>680</v>
      </c>
      <c r="Q381" s="2" t="s">
        <v>680</v>
      </c>
      <c r="R381" s="2" t="s">
        <v>680</v>
      </c>
      <c r="S381" s="2" t="s">
        <v>680</v>
      </c>
      <c r="T381" s="2" t="s">
        <v>680</v>
      </c>
      <c r="W381" s="2" t="str">
        <f t="shared" si="23"/>
        <v>Ja</v>
      </c>
      <c r="Y381" s="2" t="str">
        <f t="shared" si="20"/>
        <v>Nej</v>
      </c>
      <c r="Z381" s="2">
        <f t="shared" si="21"/>
        <v>0</v>
      </c>
      <c r="AA381" s="2">
        <f t="shared" si="22"/>
        <v>0</v>
      </c>
    </row>
    <row r="382" spans="1:27" ht="15" customHeight="1" x14ac:dyDescent="0.25">
      <c r="A382" s="2" t="s">
        <v>569</v>
      </c>
      <c r="B382" s="2" t="s">
        <v>572</v>
      </c>
      <c r="C382" s="2">
        <v>2016</v>
      </c>
      <c r="D382" s="2">
        <v>8.0399999999999999E-2</v>
      </c>
      <c r="E382" s="2" t="s">
        <v>680</v>
      </c>
      <c r="F382" s="2" t="s">
        <v>859</v>
      </c>
      <c r="G382" s="2">
        <v>0.3</v>
      </c>
      <c r="H382" s="2">
        <v>0</v>
      </c>
      <c r="I382" s="2">
        <v>0</v>
      </c>
      <c r="J382" s="2">
        <v>0</v>
      </c>
      <c r="K382" s="2" t="s">
        <v>680</v>
      </c>
      <c r="L382" s="2" t="s">
        <v>680</v>
      </c>
      <c r="M382" s="2" t="s">
        <v>680</v>
      </c>
      <c r="N382" s="2" t="s">
        <v>680</v>
      </c>
      <c r="O382" s="2" t="s">
        <v>680</v>
      </c>
      <c r="P382" s="2" t="s">
        <v>680</v>
      </c>
      <c r="Q382" s="2" t="s">
        <v>680</v>
      </c>
      <c r="R382" s="2" t="s">
        <v>680</v>
      </c>
      <c r="S382" s="2" t="s">
        <v>680</v>
      </c>
      <c r="T382" s="2" t="s">
        <v>680</v>
      </c>
      <c r="W382" s="2" t="str">
        <f t="shared" si="23"/>
        <v>Ja</v>
      </c>
      <c r="Y382" s="2" t="str">
        <f t="shared" si="20"/>
        <v>Nej</v>
      </c>
      <c r="Z382" s="2">
        <f t="shared" si="21"/>
        <v>0</v>
      </c>
      <c r="AA382" s="2">
        <f t="shared" si="22"/>
        <v>0</v>
      </c>
    </row>
    <row r="383" spans="1:27" ht="15" customHeight="1" x14ac:dyDescent="0.25">
      <c r="A383" s="2" t="s">
        <v>573</v>
      </c>
      <c r="B383" s="2" t="s">
        <v>11</v>
      </c>
      <c r="C383" s="2">
        <v>2016</v>
      </c>
      <c r="D383" s="2">
        <v>3.7</v>
      </c>
      <c r="E383" s="2" t="s">
        <v>680</v>
      </c>
      <c r="F383" s="2" t="s">
        <v>681</v>
      </c>
      <c r="G383" s="2">
        <v>2.29</v>
      </c>
      <c r="H383" s="2">
        <v>336.39</v>
      </c>
      <c r="I383" s="2">
        <v>0.42099999999999999</v>
      </c>
      <c r="J383" s="2">
        <v>0.40799999999999997</v>
      </c>
      <c r="K383" s="2" t="s">
        <v>680</v>
      </c>
      <c r="L383" s="2" t="s">
        <v>680</v>
      </c>
      <c r="M383" s="2" t="s">
        <v>680</v>
      </c>
      <c r="N383" s="2" t="s">
        <v>680</v>
      </c>
      <c r="O383" s="2" t="s">
        <v>680</v>
      </c>
      <c r="P383" s="2" t="s">
        <v>680</v>
      </c>
      <c r="Q383" s="2" t="s">
        <v>680</v>
      </c>
      <c r="R383" s="2" t="s">
        <v>680</v>
      </c>
      <c r="S383" s="2" t="s">
        <v>680</v>
      </c>
      <c r="T383" s="2" t="s">
        <v>680</v>
      </c>
      <c r="W383" s="2" t="str">
        <f t="shared" si="23"/>
        <v>Nej</v>
      </c>
      <c r="Y383" s="2" t="str">
        <f t="shared" si="20"/>
        <v>Nej</v>
      </c>
      <c r="Z383" s="2">
        <f t="shared" si="21"/>
        <v>0</v>
      </c>
      <c r="AA383" s="2">
        <f t="shared" si="22"/>
        <v>0</v>
      </c>
    </row>
    <row r="384" spans="1:27" ht="15" customHeight="1" x14ac:dyDescent="0.25">
      <c r="A384" s="2" t="s">
        <v>573</v>
      </c>
      <c r="B384" s="2" t="s">
        <v>574</v>
      </c>
      <c r="C384" s="2">
        <v>2016</v>
      </c>
      <c r="D384" s="2">
        <v>4.3999999999999997E-2</v>
      </c>
      <c r="E384" s="2" t="s">
        <v>680</v>
      </c>
      <c r="F384" s="2" t="s">
        <v>681</v>
      </c>
      <c r="G384" s="2">
        <v>2.29</v>
      </c>
      <c r="H384" s="2">
        <v>336.39</v>
      </c>
      <c r="I384" s="2">
        <v>0.42099999999999999</v>
      </c>
      <c r="J384" s="2">
        <v>0.40799999999999997</v>
      </c>
      <c r="K384" s="2" t="s">
        <v>680</v>
      </c>
      <c r="L384" s="2" t="s">
        <v>680</v>
      </c>
      <c r="M384" s="2" t="s">
        <v>680</v>
      </c>
      <c r="N384" s="2" t="s">
        <v>680</v>
      </c>
      <c r="O384" s="2" t="s">
        <v>680</v>
      </c>
      <c r="P384" s="2" t="s">
        <v>680</v>
      </c>
      <c r="Q384" s="2" t="s">
        <v>680</v>
      </c>
      <c r="R384" s="2" t="s">
        <v>680</v>
      </c>
      <c r="S384" s="2" t="s">
        <v>680</v>
      </c>
      <c r="T384" s="2" t="s">
        <v>680</v>
      </c>
      <c r="W384" s="2" t="str">
        <f t="shared" si="23"/>
        <v>Nej</v>
      </c>
      <c r="Y384" s="2" t="str">
        <f t="shared" si="20"/>
        <v>Nej</v>
      </c>
      <c r="Z384" s="2">
        <f t="shared" si="21"/>
        <v>0</v>
      </c>
      <c r="AA384" s="2">
        <f t="shared" si="22"/>
        <v>0</v>
      </c>
    </row>
    <row r="385" spans="1:27" ht="15" customHeight="1" x14ac:dyDescent="0.25">
      <c r="A385" s="2" t="s">
        <v>573</v>
      </c>
      <c r="B385" s="2" t="s">
        <v>340</v>
      </c>
      <c r="C385" s="2">
        <v>2016</v>
      </c>
      <c r="D385" s="2">
        <v>0.35</v>
      </c>
      <c r="E385" s="2" t="s">
        <v>680</v>
      </c>
      <c r="F385" s="2" t="s">
        <v>681</v>
      </c>
      <c r="G385" s="2">
        <v>2.29</v>
      </c>
      <c r="H385" s="2">
        <v>336.39</v>
      </c>
      <c r="I385" s="2">
        <v>0.42099999999999999</v>
      </c>
      <c r="J385" s="2">
        <v>0.40799999999999997</v>
      </c>
      <c r="K385" s="2" t="s">
        <v>680</v>
      </c>
      <c r="L385" s="2" t="s">
        <v>680</v>
      </c>
      <c r="M385" s="2" t="s">
        <v>680</v>
      </c>
      <c r="N385" s="2" t="s">
        <v>680</v>
      </c>
      <c r="O385" s="2" t="s">
        <v>680</v>
      </c>
      <c r="P385" s="2" t="s">
        <v>680</v>
      </c>
      <c r="Q385" s="2" t="s">
        <v>680</v>
      </c>
      <c r="R385" s="2" t="s">
        <v>680</v>
      </c>
      <c r="S385" s="2" t="s">
        <v>680</v>
      </c>
      <c r="T385" s="2" t="s">
        <v>680</v>
      </c>
      <c r="W385" s="2" t="str">
        <f t="shared" si="23"/>
        <v>Nej</v>
      </c>
      <c r="Y385" s="2" t="str">
        <f t="shared" si="20"/>
        <v>Nej</v>
      </c>
      <c r="Z385" s="2">
        <f t="shared" si="21"/>
        <v>0</v>
      </c>
      <c r="AA385" s="2">
        <f t="shared" si="22"/>
        <v>0</v>
      </c>
    </row>
    <row r="386" spans="1:27" ht="15" customHeight="1" x14ac:dyDescent="0.25">
      <c r="A386" s="2" t="s">
        <v>575</v>
      </c>
      <c r="B386" s="2" t="s">
        <v>576</v>
      </c>
      <c r="C386" s="2">
        <v>2016</v>
      </c>
      <c r="D386" s="2">
        <v>0.58199999999999996</v>
      </c>
      <c r="E386" s="2" t="s">
        <v>680</v>
      </c>
      <c r="F386" s="2" t="s">
        <v>860</v>
      </c>
      <c r="G386" s="2">
        <v>1.9</v>
      </c>
      <c r="H386" s="2">
        <v>0.03</v>
      </c>
      <c r="I386" s="2">
        <v>0</v>
      </c>
      <c r="J386" s="2">
        <v>0.48399999999999999</v>
      </c>
      <c r="K386" s="2" t="s">
        <v>680</v>
      </c>
      <c r="L386" s="2" t="s">
        <v>680</v>
      </c>
      <c r="M386" s="2" t="s">
        <v>680</v>
      </c>
      <c r="N386" s="2" t="s">
        <v>680</v>
      </c>
      <c r="O386" s="2" t="s">
        <v>680</v>
      </c>
      <c r="P386" s="2" t="s">
        <v>680</v>
      </c>
      <c r="Q386" s="2" t="s">
        <v>680</v>
      </c>
      <c r="R386" s="2" t="s">
        <v>680</v>
      </c>
      <c r="S386" s="2" t="s">
        <v>680</v>
      </c>
      <c r="T386" s="2" t="s">
        <v>680</v>
      </c>
      <c r="W386" s="2" t="str">
        <f t="shared" si="23"/>
        <v>Ja</v>
      </c>
      <c r="Y386" s="2" t="str">
        <f t="shared" ref="Y386:Y449" si="24">IF(ISERROR(1/K386),"Nej","Ja")</f>
        <v>Nej</v>
      </c>
      <c r="Z386" s="2">
        <f t="shared" ref="Z386:Z449" si="25">IF(Y386="nej",0,K386)</f>
        <v>0</v>
      </c>
      <c r="AA386" s="2">
        <f t="shared" ref="AA386:AA449" si="26">IF(Y386="nej",0,O386/100)</f>
        <v>0</v>
      </c>
    </row>
    <row r="387" spans="1:27" ht="15" customHeight="1" x14ac:dyDescent="0.25">
      <c r="A387" s="2" t="s">
        <v>575</v>
      </c>
      <c r="B387" s="2" t="s">
        <v>577</v>
      </c>
      <c r="C387" s="2">
        <v>2016</v>
      </c>
      <c r="D387" s="2">
        <v>14.6</v>
      </c>
      <c r="E387" s="2">
        <v>14.9</v>
      </c>
      <c r="F387" s="2" t="s">
        <v>861</v>
      </c>
      <c r="G387" s="2">
        <v>0.05</v>
      </c>
      <c r="H387" s="2">
        <v>0</v>
      </c>
      <c r="I387" s="2">
        <v>0</v>
      </c>
      <c r="J387" s="2">
        <v>0</v>
      </c>
      <c r="K387" s="2" t="s">
        <v>680</v>
      </c>
      <c r="L387" s="2" t="s">
        <v>680</v>
      </c>
      <c r="M387" s="2" t="s">
        <v>680</v>
      </c>
      <c r="N387" s="2" t="s">
        <v>680</v>
      </c>
      <c r="O387" s="2" t="s">
        <v>680</v>
      </c>
      <c r="P387" s="2" t="s">
        <v>680</v>
      </c>
      <c r="Q387" s="2" t="s">
        <v>680</v>
      </c>
      <c r="R387" s="2" t="s">
        <v>680</v>
      </c>
      <c r="S387" s="2" t="s">
        <v>680</v>
      </c>
      <c r="T387" s="2" t="s">
        <v>680</v>
      </c>
      <c r="W387" s="2" t="str">
        <f t="shared" ref="W387:W450" si="27">IF(OR(AND(G387&lt;&gt;$AD$3,G387&lt;&gt;"-"),AND(H387&lt;&gt;$AD$4,H387&lt;&gt;"-"),AND(I387&lt;&gt;$AD$5,I387&lt;&gt;"-"),AND(J387&lt;&gt;$AD$6,J387&lt;&gt;"-")),"Ja","Nej")</f>
        <v>Ja</v>
      </c>
      <c r="Y387" s="2" t="str">
        <f t="shared" si="24"/>
        <v>Nej</v>
      </c>
      <c r="Z387" s="2">
        <f t="shared" si="25"/>
        <v>0</v>
      </c>
      <c r="AA387" s="2">
        <f t="shared" si="26"/>
        <v>0</v>
      </c>
    </row>
    <row r="388" spans="1:27" ht="15" customHeight="1" x14ac:dyDescent="0.25">
      <c r="A388" s="2" t="s">
        <v>575</v>
      </c>
      <c r="B388" s="2" t="s">
        <v>578</v>
      </c>
      <c r="C388" s="2">
        <v>2016</v>
      </c>
      <c r="D388" s="2">
        <v>2.2799999999999998</v>
      </c>
      <c r="E388" s="2" t="s">
        <v>680</v>
      </c>
      <c r="F388" s="2" t="s">
        <v>862</v>
      </c>
      <c r="G388" s="2">
        <v>1.9</v>
      </c>
      <c r="H388" s="2">
        <v>0.03</v>
      </c>
      <c r="I388" s="2">
        <v>0</v>
      </c>
      <c r="J388" s="2">
        <v>0.48399999999999999</v>
      </c>
      <c r="K388" s="2" t="s">
        <v>680</v>
      </c>
      <c r="L388" s="2" t="s">
        <v>680</v>
      </c>
      <c r="M388" s="2" t="s">
        <v>680</v>
      </c>
      <c r="N388" s="2" t="s">
        <v>680</v>
      </c>
      <c r="O388" s="2" t="s">
        <v>680</v>
      </c>
      <c r="P388" s="2" t="s">
        <v>680</v>
      </c>
      <c r="Q388" s="2" t="s">
        <v>680</v>
      </c>
      <c r="R388" s="2" t="s">
        <v>680</v>
      </c>
      <c r="S388" s="2" t="s">
        <v>680</v>
      </c>
      <c r="T388" s="2" t="s">
        <v>680</v>
      </c>
      <c r="W388" s="2" t="str">
        <f t="shared" si="27"/>
        <v>Ja</v>
      </c>
      <c r="Y388" s="2" t="str">
        <f t="shared" si="24"/>
        <v>Nej</v>
      </c>
      <c r="Z388" s="2">
        <f t="shared" si="25"/>
        <v>0</v>
      </c>
      <c r="AA388" s="2">
        <f t="shared" si="26"/>
        <v>0</v>
      </c>
    </row>
    <row r="389" spans="1:27" ht="15" customHeight="1" x14ac:dyDescent="0.25">
      <c r="A389" s="2" t="s">
        <v>575</v>
      </c>
      <c r="B389" s="2" t="s">
        <v>579</v>
      </c>
      <c r="C389" s="2">
        <v>2016</v>
      </c>
      <c r="D389" s="2" t="s">
        <v>681</v>
      </c>
      <c r="E389" s="2" t="s">
        <v>681</v>
      </c>
      <c r="F389" s="2" t="s">
        <v>681</v>
      </c>
      <c r="G389" s="2" t="s">
        <v>681</v>
      </c>
      <c r="H389" s="2" t="s">
        <v>681</v>
      </c>
      <c r="I389" s="2" t="s">
        <v>681</v>
      </c>
      <c r="J389" s="2" t="s">
        <v>681</v>
      </c>
      <c r="K389" s="2" t="s">
        <v>681</v>
      </c>
      <c r="L389" s="2" t="s">
        <v>681</v>
      </c>
      <c r="M389" s="2" t="s">
        <v>681</v>
      </c>
      <c r="N389" s="2" t="s">
        <v>681</v>
      </c>
      <c r="O389" s="2" t="s">
        <v>681</v>
      </c>
      <c r="P389" s="2" t="s">
        <v>681</v>
      </c>
      <c r="Q389" s="2" t="s">
        <v>681</v>
      </c>
      <c r="R389" s="2" t="s">
        <v>681</v>
      </c>
      <c r="S389" s="2" t="s">
        <v>681</v>
      </c>
      <c r="T389" s="2" t="s">
        <v>681</v>
      </c>
      <c r="W389" s="2" t="str">
        <f t="shared" si="27"/>
        <v>Nej</v>
      </c>
      <c r="Y389" s="2" t="str">
        <f t="shared" si="24"/>
        <v>Nej</v>
      </c>
      <c r="Z389" s="2">
        <f t="shared" si="25"/>
        <v>0</v>
      </c>
      <c r="AA389" s="2">
        <f t="shared" si="26"/>
        <v>0</v>
      </c>
    </row>
    <row r="390" spans="1:27" ht="15" customHeight="1" x14ac:dyDescent="0.25">
      <c r="A390" s="2" t="s">
        <v>575</v>
      </c>
      <c r="B390" s="2" t="s">
        <v>580</v>
      </c>
      <c r="C390" s="2">
        <v>2016</v>
      </c>
      <c r="D390" s="2">
        <v>2</v>
      </c>
      <c r="E390" s="2" t="s">
        <v>680</v>
      </c>
      <c r="F390" s="2" t="s">
        <v>863</v>
      </c>
      <c r="G390" s="2">
        <v>1.9</v>
      </c>
      <c r="H390" s="2">
        <v>0.03</v>
      </c>
      <c r="I390" s="2">
        <v>0</v>
      </c>
      <c r="J390" s="2">
        <v>0.48399999999999999</v>
      </c>
      <c r="K390" s="2" t="s">
        <v>680</v>
      </c>
      <c r="L390" s="2" t="s">
        <v>680</v>
      </c>
      <c r="M390" s="2" t="s">
        <v>680</v>
      </c>
      <c r="N390" s="2" t="s">
        <v>680</v>
      </c>
      <c r="O390" s="2" t="s">
        <v>680</v>
      </c>
      <c r="P390" s="2" t="s">
        <v>680</v>
      </c>
      <c r="Q390" s="2" t="s">
        <v>680</v>
      </c>
      <c r="R390" s="2" t="s">
        <v>680</v>
      </c>
      <c r="S390" s="2" t="s">
        <v>680</v>
      </c>
      <c r="T390" s="2" t="s">
        <v>680</v>
      </c>
      <c r="W390" s="2" t="str">
        <f t="shared" si="27"/>
        <v>Ja</v>
      </c>
      <c r="Y390" s="2" t="str">
        <f t="shared" si="24"/>
        <v>Nej</v>
      </c>
      <c r="Z390" s="2">
        <f t="shared" si="25"/>
        <v>0</v>
      </c>
      <c r="AA390" s="2">
        <f t="shared" si="26"/>
        <v>0</v>
      </c>
    </row>
    <row r="391" spans="1:27" ht="15" customHeight="1" x14ac:dyDescent="0.25">
      <c r="A391" s="2" t="s">
        <v>575</v>
      </c>
      <c r="B391" s="2" t="s">
        <v>581</v>
      </c>
      <c r="C391" s="2">
        <v>2016</v>
      </c>
      <c r="D391" s="2">
        <v>5.5</v>
      </c>
      <c r="E391" s="2">
        <v>2.2999999999999998</v>
      </c>
      <c r="F391" s="2" t="s">
        <v>861</v>
      </c>
      <c r="G391" s="2">
        <v>0.05</v>
      </c>
      <c r="H391" s="2">
        <v>0</v>
      </c>
      <c r="I391" s="2">
        <v>0</v>
      </c>
      <c r="J391" s="2">
        <v>0</v>
      </c>
      <c r="K391" s="2" t="s">
        <v>680</v>
      </c>
      <c r="L391" s="2" t="s">
        <v>680</v>
      </c>
      <c r="M391" s="2" t="s">
        <v>680</v>
      </c>
      <c r="N391" s="2" t="s">
        <v>680</v>
      </c>
      <c r="O391" s="2" t="s">
        <v>680</v>
      </c>
      <c r="P391" s="2" t="s">
        <v>680</v>
      </c>
      <c r="Q391" s="2" t="s">
        <v>680</v>
      </c>
      <c r="R391" s="2" t="s">
        <v>680</v>
      </c>
      <c r="S391" s="2" t="s">
        <v>680</v>
      </c>
      <c r="T391" s="2" t="s">
        <v>680</v>
      </c>
      <c r="W391" s="2" t="str">
        <f t="shared" si="27"/>
        <v>Ja</v>
      </c>
      <c r="Y391" s="2" t="str">
        <f t="shared" si="24"/>
        <v>Nej</v>
      </c>
      <c r="Z391" s="2">
        <f t="shared" si="25"/>
        <v>0</v>
      </c>
      <c r="AA391" s="2">
        <f t="shared" si="26"/>
        <v>0</v>
      </c>
    </row>
    <row r="392" spans="1:27" ht="15" customHeight="1" x14ac:dyDescent="0.25">
      <c r="A392" s="2" t="s">
        <v>575</v>
      </c>
      <c r="B392" s="2" t="s">
        <v>582</v>
      </c>
      <c r="C392" s="2">
        <v>2016</v>
      </c>
      <c r="D392" s="2">
        <v>4.7119999999999997</v>
      </c>
      <c r="E392" s="2">
        <v>15.016999999999999</v>
      </c>
      <c r="F392" s="2" t="s">
        <v>864</v>
      </c>
      <c r="G392" s="2">
        <v>0.05</v>
      </c>
      <c r="H392" s="2">
        <v>0</v>
      </c>
      <c r="I392" s="2">
        <v>0</v>
      </c>
      <c r="J392" s="2">
        <v>0</v>
      </c>
      <c r="K392" s="2" t="s">
        <v>680</v>
      </c>
      <c r="L392" s="2" t="s">
        <v>680</v>
      </c>
      <c r="M392" s="2" t="s">
        <v>680</v>
      </c>
      <c r="N392" s="2" t="s">
        <v>680</v>
      </c>
      <c r="O392" s="2" t="s">
        <v>680</v>
      </c>
      <c r="P392" s="2" t="s">
        <v>680</v>
      </c>
      <c r="Q392" s="2" t="s">
        <v>680</v>
      </c>
      <c r="R392" s="2" t="s">
        <v>680</v>
      </c>
      <c r="S392" s="2" t="s">
        <v>680</v>
      </c>
      <c r="T392" s="2" t="s">
        <v>680</v>
      </c>
      <c r="W392" s="2" t="str">
        <f t="shared" si="27"/>
        <v>Ja</v>
      </c>
      <c r="Y392" s="2" t="str">
        <f t="shared" si="24"/>
        <v>Nej</v>
      </c>
      <c r="Z392" s="2">
        <f t="shared" si="25"/>
        <v>0</v>
      </c>
      <c r="AA392" s="2">
        <f t="shared" si="26"/>
        <v>0</v>
      </c>
    </row>
    <row r="393" spans="1:27" ht="15" customHeight="1" x14ac:dyDescent="0.25">
      <c r="A393" s="2" t="s">
        <v>575</v>
      </c>
      <c r="B393" s="2" t="s">
        <v>583</v>
      </c>
      <c r="C393" s="2">
        <v>2016</v>
      </c>
      <c r="D393" s="2">
        <v>0.47199999999999998</v>
      </c>
      <c r="E393" s="2" t="s">
        <v>680</v>
      </c>
      <c r="F393" s="2" t="s">
        <v>862</v>
      </c>
      <c r="G393" s="2">
        <v>1.9</v>
      </c>
      <c r="H393" s="2">
        <v>0.03</v>
      </c>
      <c r="I393" s="2">
        <v>0</v>
      </c>
      <c r="J393" s="2">
        <v>0.48399999999999999</v>
      </c>
      <c r="K393" s="2" t="s">
        <v>680</v>
      </c>
      <c r="L393" s="2" t="s">
        <v>680</v>
      </c>
      <c r="M393" s="2" t="s">
        <v>680</v>
      </c>
      <c r="N393" s="2" t="s">
        <v>680</v>
      </c>
      <c r="O393" s="2" t="s">
        <v>680</v>
      </c>
      <c r="P393" s="2" t="s">
        <v>680</v>
      </c>
      <c r="Q393" s="2" t="s">
        <v>680</v>
      </c>
      <c r="R393" s="2" t="s">
        <v>680</v>
      </c>
      <c r="S393" s="2" t="s">
        <v>680</v>
      </c>
      <c r="T393" s="2" t="s">
        <v>680</v>
      </c>
      <c r="W393" s="2" t="str">
        <f t="shared" si="27"/>
        <v>Ja</v>
      </c>
      <c r="Y393" s="2" t="str">
        <f t="shared" si="24"/>
        <v>Nej</v>
      </c>
      <c r="Z393" s="2">
        <f t="shared" si="25"/>
        <v>0</v>
      </c>
      <c r="AA393" s="2">
        <f t="shared" si="26"/>
        <v>0</v>
      </c>
    </row>
    <row r="394" spans="1:27" ht="15" customHeight="1" x14ac:dyDescent="0.25">
      <c r="A394" s="2" t="s">
        <v>575</v>
      </c>
      <c r="B394" s="2" t="s">
        <v>584</v>
      </c>
      <c r="C394" s="2">
        <v>2016</v>
      </c>
      <c r="D394" s="2">
        <v>0.2</v>
      </c>
      <c r="E394" s="2" t="s">
        <v>680</v>
      </c>
      <c r="F394" s="2" t="s">
        <v>863</v>
      </c>
      <c r="G394" s="2">
        <v>1.9</v>
      </c>
      <c r="H394" s="2">
        <v>0.03</v>
      </c>
      <c r="I394" s="2">
        <v>0</v>
      </c>
      <c r="J394" s="2">
        <v>0.48399999999999999</v>
      </c>
      <c r="K394" s="2" t="s">
        <v>680</v>
      </c>
      <c r="L394" s="2" t="s">
        <v>680</v>
      </c>
      <c r="M394" s="2" t="s">
        <v>680</v>
      </c>
      <c r="N394" s="2" t="s">
        <v>680</v>
      </c>
      <c r="O394" s="2" t="s">
        <v>680</v>
      </c>
      <c r="P394" s="2" t="s">
        <v>680</v>
      </c>
      <c r="Q394" s="2" t="s">
        <v>680</v>
      </c>
      <c r="R394" s="2" t="s">
        <v>680</v>
      </c>
      <c r="S394" s="2" t="s">
        <v>680</v>
      </c>
      <c r="T394" s="2" t="s">
        <v>680</v>
      </c>
      <c r="W394" s="2" t="str">
        <f t="shared" si="27"/>
        <v>Ja</v>
      </c>
      <c r="Y394" s="2" t="str">
        <f t="shared" si="24"/>
        <v>Nej</v>
      </c>
      <c r="Z394" s="2">
        <f t="shared" si="25"/>
        <v>0</v>
      </c>
      <c r="AA394" s="2">
        <f t="shared" si="26"/>
        <v>0</v>
      </c>
    </row>
    <row r="395" spans="1:27" ht="15" customHeight="1" x14ac:dyDescent="0.25">
      <c r="A395" s="2" t="s">
        <v>575</v>
      </c>
      <c r="B395" s="2" t="s">
        <v>585</v>
      </c>
      <c r="C395" s="2">
        <v>2016</v>
      </c>
      <c r="D395" s="2">
        <v>61.6</v>
      </c>
      <c r="E395" s="2">
        <v>19.100000000000001</v>
      </c>
      <c r="F395" s="2" t="s">
        <v>863</v>
      </c>
      <c r="G395" s="2">
        <v>1.9</v>
      </c>
      <c r="H395" s="2">
        <v>0.03</v>
      </c>
      <c r="I395" s="2">
        <v>0</v>
      </c>
      <c r="J395" s="2">
        <v>0.48399999999999999</v>
      </c>
      <c r="K395" s="2" t="s">
        <v>680</v>
      </c>
      <c r="L395" s="2" t="s">
        <v>680</v>
      </c>
      <c r="M395" s="2" t="s">
        <v>680</v>
      </c>
      <c r="N395" s="2" t="s">
        <v>680</v>
      </c>
      <c r="O395" s="2" t="s">
        <v>680</v>
      </c>
      <c r="P395" s="2">
        <v>100.1</v>
      </c>
      <c r="Q395" s="2">
        <v>0.04</v>
      </c>
      <c r="R395" s="2">
        <v>0</v>
      </c>
      <c r="S395" s="2">
        <v>0</v>
      </c>
      <c r="T395" s="2">
        <v>0</v>
      </c>
      <c r="W395" s="2" t="str">
        <f t="shared" si="27"/>
        <v>Ja</v>
      </c>
      <c r="Y395" s="2" t="str">
        <f t="shared" si="24"/>
        <v>Nej</v>
      </c>
      <c r="Z395" s="2">
        <f t="shared" si="25"/>
        <v>0</v>
      </c>
      <c r="AA395" s="2">
        <f t="shared" si="26"/>
        <v>0</v>
      </c>
    </row>
    <row r="396" spans="1:27" ht="15" customHeight="1" x14ac:dyDescent="0.25">
      <c r="A396" s="2" t="s">
        <v>575</v>
      </c>
      <c r="B396" s="2" t="s">
        <v>586</v>
      </c>
      <c r="C396" s="2">
        <v>2016</v>
      </c>
      <c r="D396" s="2">
        <v>1.3</v>
      </c>
      <c r="E396" s="2" t="s">
        <v>680</v>
      </c>
      <c r="F396" s="2" t="s">
        <v>865</v>
      </c>
      <c r="G396" s="2">
        <v>1.9</v>
      </c>
      <c r="H396" s="2">
        <v>0.03</v>
      </c>
      <c r="I396" s="2">
        <v>0</v>
      </c>
      <c r="J396" s="2">
        <v>0.48399999999999999</v>
      </c>
      <c r="K396" s="2" t="s">
        <v>680</v>
      </c>
      <c r="L396" s="2" t="s">
        <v>680</v>
      </c>
      <c r="M396" s="2" t="s">
        <v>680</v>
      </c>
      <c r="N396" s="2" t="s">
        <v>680</v>
      </c>
      <c r="O396" s="2" t="s">
        <v>680</v>
      </c>
      <c r="P396" s="2" t="s">
        <v>680</v>
      </c>
      <c r="Q396" s="2" t="s">
        <v>680</v>
      </c>
      <c r="R396" s="2" t="s">
        <v>680</v>
      </c>
      <c r="S396" s="2" t="s">
        <v>680</v>
      </c>
      <c r="T396" s="2" t="s">
        <v>680</v>
      </c>
      <c r="W396" s="2" t="str">
        <f t="shared" si="27"/>
        <v>Ja</v>
      </c>
      <c r="Y396" s="2" t="str">
        <f t="shared" si="24"/>
        <v>Nej</v>
      </c>
      <c r="Z396" s="2">
        <f t="shared" si="25"/>
        <v>0</v>
      </c>
      <c r="AA396" s="2">
        <f t="shared" si="26"/>
        <v>0</v>
      </c>
    </row>
    <row r="397" spans="1:27" ht="15" customHeight="1" x14ac:dyDescent="0.25">
      <c r="A397" s="2" t="s">
        <v>587</v>
      </c>
      <c r="B397" s="2" t="s">
        <v>588</v>
      </c>
      <c r="C397" s="2">
        <v>2016</v>
      </c>
      <c r="D397" s="2">
        <v>0.08</v>
      </c>
      <c r="E397" s="2" t="s">
        <v>680</v>
      </c>
      <c r="F397" s="2" t="s">
        <v>681</v>
      </c>
      <c r="G397" s="2">
        <v>2.29</v>
      </c>
      <c r="H397" s="2">
        <v>336.39</v>
      </c>
      <c r="I397" s="2">
        <v>0.42099999999999999</v>
      </c>
      <c r="J397" s="2">
        <v>0.40799999999999997</v>
      </c>
      <c r="K397" s="2" t="s">
        <v>680</v>
      </c>
      <c r="L397" s="2" t="s">
        <v>680</v>
      </c>
      <c r="M397" s="2" t="s">
        <v>680</v>
      </c>
      <c r="N397" s="2" t="s">
        <v>680</v>
      </c>
      <c r="O397" s="2" t="s">
        <v>680</v>
      </c>
      <c r="P397" s="2" t="s">
        <v>680</v>
      </c>
      <c r="Q397" s="2" t="s">
        <v>680</v>
      </c>
      <c r="R397" s="2" t="s">
        <v>680</v>
      </c>
      <c r="S397" s="2" t="s">
        <v>680</v>
      </c>
      <c r="T397" s="2" t="s">
        <v>680</v>
      </c>
      <c r="W397" s="2" t="str">
        <f t="shared" si="27"/>
        <v>Nej</v>
      </c>
      <c r="Y397" s="2" t="str">
        <f t="shared" si="24"/>
        <v>Nej</v>
      </c>
      <c r="Z397" s="2">
        <f t="shared" si="25"/>
        <v>0</v>
      </c>
      <c r="AA397" s="2">
        <f t="shared" si="26"/>
        <v>0</v>
      </c>
    </row>
    <row r="398" spans="1:27" ht="15" customHeight="1" x14ac:dyDescent="0.25">
      <c r="A398" s="2" t="s">
        <v>587</v>
      </c>
      <c r="B398" s="5" t="s">
        <v>1065</v>
      </c>
      <c r="C398" s="2">
        <v>2016</v>
      </c>
      <c r="D398" s="2">
        <v>8.5000000000000006E-2</v>
      </c>
      <c r="E398" s="2" t="s">
        <v>680</v>
      </c>
      <c r="F398" s="2" t="s">
        <v>681</v>
      </c>
      <c r="G398" s="2">
        <v>2.29</v>
      </c>
      <c r="H398" s="2">
        <v>336.39</v>
      </c>
      <c r="I398" s="2">
        <v>0.42099999999999999</v>
      </c>
      <c r="J398" s="2">
        <v>0.40799999999999997</v>
      </c>
      <c r="K398" s="2" t="s">
        <v>680</v>
      </c>
      <c r="L398" s="2" t="s">
        <v>680</v>
      </c>
      <c r="M398" s="2" t="s">
        <v>680</v>
      </c>
      <c r="N398" s="2" t="s">
        <v>680</v>
      </c>
      <c r="O398" s="2" t="s">
        <v>680</v>
      </c>
      <c r="P398" s="2" t="s">
        <v>680</v>
      </c>
      <c r="Q398" s="2" t="s">
        <v>680</v>
      </c>
      <c r="R398" s="2" t="s">
        <v>680</v>
      </c>
      <c r="S398" s="2" t="s">
        <v>680</v>
      </c>
      <c r="T398" s="2" t="s">
        <v>680</v>
      </c>
      <c r="W398" s="2" t="str">
        <f t="shared" si="27"/>
        <v>Nej</v>
      </c>
      <c r="Y398" s="2" t="str">
        <f t="shared" si="24"/>
        <v>Nej</v>
      </c>
      <c r="Z398" s="2">
        <f t="shared" si="25"/>
        <v>0</v>
      </c>
      <c r="AA398" s="2">
        <f t="shared" si="26"/>
        <v>0</v>
      </c>
    </row>
    <row r="399" spans="1:27" ht="15" customHeight="1" x14ac:dyDescent="0.25">
      <c r="A399" s="317" t="s">
        <v>1399</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T399" s="2" t="s">
        <v>681</v>
      </c>
      <c r="W399" s="2" t="str">
        <f t="shared" si="27"/>
        <v>Nej</v>
      </c>
      <c r="Y399" s="2" t="str">
        <f t="shared" si="24"/>
        <v>Nej</v>
      </c>
      <c r="Z399" s="2">
        <f t="shared" si="25"/>
        <v>0</v>
      </c>
      <c r="AA399" s="2">
        <f t="shared" si="26"/>
        <v>0</v>
      </c>
    </row>
    <row r="400" spans="1:27" ht="15" customHeight="1" x14ac:dyDescent="0.25">
      <c r="A400" s="317" t="s">
        <v>1399</v>
      </c>
      <c r="B400" s="2" t="s">
        <v>590</v>
      </c>
      <c r="C400" s="2">
        <v>2016</v>
      </c>
      <c r="D400" s="2">
        <v>0.1</v>
      </c>
      <c r="E400" s="2" t="s">
        <v>680</v>
      </c>
      <c r="F400" s="2" t="s">
        <v>689</v>
      </c>
      <c r="G400" s="2">
        <v>2.29</v>
      </c>
      <c r="H400" s="2">
        <v>336.39</v>
      </c>
      <c r="I400" s="2">
        <v>0.42099999999999999</v>
      </c>
      <c r="J400" s="2">
        <v>0.40799999999999997</v>
      </c>
      <c r="K400" s="2" t="s">
        <v>680</v>
      </c>
      <c r="L400" s="2" t="s">
        <v>680</v>
      </c>
      <c r="M400" s="2" t="s">
        <v>680</v>
      </c>
      <c r="N400" s="2" t="s">
        <v>680</v>
      </c>
      <c r="O400" s="2" t="s">
        <v>680</v>
      </c>
      <c r="P400" s="2" t="s">
        <v>680</v>
      </c>
      <c r="Q400" s="2" t="s">
        <v>680</v>
      </c>
      <c r="R400" s="2" t="s">
        <v>680</v>
      </c>
      <c r="S400" s="2" t="s">
        <v>680</v>
      </c>
      <c r="T400" s="2" t="s">
        <v>680</v>
      </c>
      <c r="W400" s="2" t="str">
        <f t="shared" si="27"/>
        <v>Nej</v>
      </c>
      <c r="Y400" s="2" t="str">
        <f t="shared" si="24"/>
        <v>Nej</v>
      </c>
      <c r="Z400" s="2">
        <f t="shared" si="25"/>
        <v>0</v>
      </c>
      <c r="AA400" s="2">
        <f t="shared" si="26"/>
        <v>0</v>
      </c>
    </row>
    <row r="401" spans="1:27" ht="15" customHeight="1" x14ac:dyDescent="0.25">
      <c r="A401" s="317" t="s">
        <v>1399</v>
      </c>
      <c r="B401" s="2" t="s">
        <v>591</v>
      </c>
      <c r="C401" s="2">
        <v>2016</v>
      </c>
      <c r="D401" s="2" t="s">
        <v>680</v>
      </c>
      <c r="E401" s="2" t="s">
        <v>680</v>
      </c>
      <c r="F401" s="2" t="s">
        <v>689</v>
      </c>
      <c r="G401" s="2">
        <v>2.29</v>
      </c>
      <c r="H401" s="2">
        <v>336.39</v>
      </c>
      <c r="I401" s="2">
        <v>0.42099999999999999</v>
      </c>
      <c r="J401" s="2">
        <v>0.40799999999999997</v>
      </c>
      <c r="K401" s="2" t="s">
        <v>680</v>
      </c>
      <c r="L401" s="2" t="s">
        <v>680</v>
      </c>
      <c r="M401" s="2" t="s">
        <v>680</v>
      </c>
      <c r="N401" s="2" t="s">
        <v>680</v>
      </c>
      <c r="O401" s="2" t="s">
        <v>680</v>
      </c>
      <c r="P401" s="2" t="s">
        <v>680</v>
      </c>
      <c r="Q401" s="2" t="s">
        <v>680</v>
      </c>
      <c r="R401" s="2" t="s">
        <v>680</v>
      </c>
      <c r="S401" s="2" t="s">
        <v>680</v>
      </c>
      <c r="T401" s="2" t="s">
        <v>680</v>
      </c>
      <c r="W401" s="2" t="str">
        <f t="shared" si="27"/>
        <v>Nej</v>
      </c>
      <c r="Y401" s="2" t="str">
        <f t="shared" si="24"/>
        <v>Nej</v>
      </c>
      <c r="Z401" s="2">
        <f t="shared" si="25"/>
        <v>0</v>
      </c>
      <c r="AA401" s="2">
        <f t="shared" si="26"/>
        <v>0</v>
      </c>
    </row>
    <row r="402" spans="1:27" ht="15" customHeight="1" x14ac:dyDescent="0.25">
      <c r="A402" s="2" t="s">
        <v>592</v>
      </c>
      <c r="B402" s="2" t="s">
        <v>593</v>
      </c>
      <c r="C402" s="2">
        <v>2016</v>
      </c>
      <c r="D402" s="2" t="s">
        <v>680</v>
      </c>
      <c r="E402" s="2" t="s">
        <v>680</v>
      </c>
      <c r="F402" s="2" t="s">
        <v>866</v>
      </c>
      <c r="G402" s="2">
        <v>1.3</v>
      </c>
      <c r="H402" s="2">
        <v>30</v>
      </c>
      <c r="I402" s="2">
        <v>0</v>
      </c>
      <c r="J402" s="2">
        <v>0</v>
      </c>
      <c r="K402" s="2" t="s">
        <v>680</v>
      </c>
      <c r="L402" s="2" t="s">
        <v>680</v>
      </c>
      <c r="M402" s="2" t="s">
        <v>680</v>
      </c>
      <c r="N402" s="2" t="s">
        <v>680</v>
      </c>
      <c r="O402" s="2" t="s">
        <v>680</v>
      </c>
      <c r="P402" s="2" t="s">
        <v>680</v>
      </c>
      <c r="Q402" s="2" t="s">
        <v>680</v>
      </c>
      <c r="R402" s="2" t="s">
        <v>680</v>
      </c>
      <c r="S402" s="2" t="s">
        <v>680</v>
      </c>
      <c r="T402" s="2" t="s">
        <v>680</v>
      </c>
      <c r="W402" s="2" t="str">
        <f t="shared" si="27"/>
        <v>Ja</v>
      </c>
      <c r="Y402" s="2" t="str">
        <f t="shared" si="24"/>
        <v>Nej</v>
      </c>
      <c r="Z402" s="2">
        <f t="shared" si="25"/>
        <v>0</v>
      </c>
      <c r="AA402" s="2">
        <f t="shared" si="26"/>
        <v>0</v>
      </c>
    </row>
    <row r="403" spans="1:27" ht="15" customHeight="1" x14ac:dyDescent="0.25">
      <c r="A403" s="2" t="s">
        <v>592</v>
      </c>
      <c r="B403" s="2" t="s">
        <v>594</v>
      </c>
      <c r="C403" s="2">
        <v>2016</v>
      </c>
      <c r="D403" s="2">
        <v>0.11</v>
      </c>
      <c r="E403" s="2" t="s">
        <v>680</v>
      </c>
      <c r="F403" s="2" t="s">
        <v>867</v>
      </c>
      <c r="G403" s="2">
        <v>1.1000000000000001</v>
      </c>
      <c r="H403" s="2">
        <v>1.4999999999999999E-4</v>
      </c>
      <c r="I403" s="2">
        <v>0</v>
      </c>
      <c r="J403" s="2">
        <v>0</v>
      </c>
      <c r="K403" s="2" t="s">
        <v>680</v>
      </c>
      <c r="L403" s="2" t="s">
        <v>680</v>
      </c>
      <c r="M403" s="2" t="s">
        <v>680</v>
      </c>
      <c r="N403" s="2" t="s">
        <v>680</v>
      </c>
      <c r="O403" s="2" t="s">
        <v>680</v>
      </c>
      <c r="P403" s="2" t="s">
        <v>680</v>
      </c>
      <c r="Q403" s="2" t="s">
        <v>680</v>
      </c>
      <c r="R403" s="2" t="s">
        <v>680</v>
      </c>
      <c r="S403" s="2" t="s">
        <v>680</v>
      </c>
      <c r="T403" s="2" t="s">
        <v>680</v>
      </c>
      <c r="W403" s="2" t="str">
        <f t="shared" si="27"/>
        <v>Ja</v>
      </c>
      <c r="Y403" s="2" t="str">
        <f t="shared" si="24"/>
        <v>Nej</v>
      </c>
      <c r="Z403" s="2">
        <f t="shared" si="25"/>
        <v>0</v>
      </c>
      <c r="AA403" s="2">
        <f t="shared" si="26"/>
        <v>0</v>
      </c>
    </row>
    <row r="404" spans="1:27" ht="15" customHeight="1" x14ac:dyDescent="0.25">
      <c r="A404" s="2" t="s">
        <v>592</v>
      </c>
      <c r="B404" s="2" t="s">
        <v>595</v>
      </c>
      <c r="C404" s="2">
        <v>2016</v>
      </c>
      <c r="D404" s="2">
        <v>0.158</v>
      </c>
      <c r="E404" s="2" t="s">
        <v>680</v>
      </c>
      <c r="F404" s="2" t="s">
        <v>868</v>
      </c>
      <c r="G404" s="2">
        <v>1.1000000000000001</v>
      </c>
      <c r="H404" s="2">
        <v>1.4999999999999999E-4</v>
      </c>
      <c r="I404" s="2">
        <v>0</v>
      </c>
      <c r="J404" s="2">
        <v>0</v>
      </c>
      <c r="K404" s="2" t="s">
        <v>680</v>
      </c>
      <c r="L404" s="2" t="s">
        <v>680</v>
      </c>
      <c r="M404" s="2" t="s">
        <v>680</v>
      </c>
      <c r="N404" s="2" t="s">
        <v>680</v>
      </c>
      <c r="O404" s="2" t="s">
        <v>680</v>
      </c>
      <c r="P404" s="2" t="s">
        <v>680</v>
      </c>
      <c r="Q404" s="2" t="s">
        <v>680</v>
      </c>
      <c r="R404" s="2" t="s">
        <v>680</v>
      </c>
      <c r="S404" s="2" t="s">
        <v>680</v>
      </c>
      <c r="T404" s="2" t="s">
        <v>680</v>
      </c>
      <c r="W404" s="2" t="str">
        <f t="shared" si="27"/>
        <v>Ja</v>
      </c>
      <c r="Y404" s="2" t="str">
        <f t="shared" si="24"/>
        <v>Nej</v>
      </c>
      <c r="Z404" s="2">
        <f t="shared" si="25"/>
        <v>0</v>
      </c>
      <c r="AA404" s="2">
        <f t="shared" si="26"/>
        <v>0</v>
      </c>
    </row>
    <row r="405" spans="1:27" ht="15" customHeight="1" x14ac:dyDescent="0.25">
      <c r="A405" s="2" t="s">
        <v>592</v>
      </c>
      <c r="B405" s="2" t="s">
        <v>596</v>
      </c>
      <c r="C405" s="2">
        <v>2016</v>
      </c>
      <c r="D405" s="2">
        <v>0.219</v>
      </c>
      <c r="E405" s="2" t="s">
        <v>680</v>
      </c>
      <c r="F405" s="2" t="s">
        <v>867</v>
      </c>
      <c r="G405" s="2">
        <v>1.1000000000000001</v>
      </c>
      <c r="H405" s="2">
        <v>1.4999999999999999E-4</v>
      </c>
      <c r="I405" s="2">
        <v>0</v>
      </c>
      <c r="J405" s="2">
        <v>0</v>
      </c>
      <c r="K405" s="2" t="s">
        <v>680</v>
      </c>
      <c r="L405" s="2" t="s">
        <v>680</v>
      </c>
      <c r="M405" s="2" t="s">
        <v>680</v>
      </c>
      <c r="N405" s="2" t="s">
        <v>680</v>
      </c>
      <c r="O405" s="2" t="s">
        <v>680</v>
      </c>
      <c r="P405" s="2" t="s">
        <v>680</v>
      </c>
      <c r="Q405" s="2" t="s">
        <v>680</v>
      </c>
      <c r="R405" s="2" t="s">
        <v>680</v>
      </c>
      <c r="S405" s="2" t="s">
        <v>680</v>
      </c>
      <c r="T405" s="2" t="s">
        <v>680</v>
      </c>
      <c r="W405" s="2" t="str">
        <f t="shared" si="27"/>
        <v>Ja</v>
      </c>
      <c r="Y405" s="2" t="str">
        <f t="shared" si="24"/>
        <v>Nej</v>
      </c>
      <c r="Z405" s="2">
        <f t="shared" si="25"/>
        <v>0</v>
      </c>
      <c r="AA405" s="2">
        <f t="shared" si="26"/>
        <v>0</v>
      </c>
    </row>
    <row r="406" spans="1:27" ht="15" customHeight="1" x14ac:dyDescent="0.25">
      <c r="A406" s="2" t="s">
        <v>592</v>
      </c>
      <c r="B406" s="2" t="s">
        <v>597</v>
      </c>
      <c r="C406" s="2">
        <v>2016</v>
      </c>
      <c r="D406" s="2">
        <v>0.70799999999999996</v>
      </c>
      <c r="E406" s="2">
        <v>0.623</v>
      </c>
      <c r="F406" s="2" t="s">
        <v>867</v>
      </c>
      <c r="G406" s="2">
        <v>1.1000000000000001</v>
      </c>
      <c r="H406" s="2">
        <v>1.4999999999999999E-4</v>
      </c>
      <c r="I406" s="2">
        <v>0</v>
      </c>
      <c r="J406" s="2">
        <v>0</v>
      </c>
      <c r="K406" s="2" t="s">
        <v>680</v>
      </c>
      <c r="L406" s="2" t="s">
        <v>680</v>
      </c>
      <c r="M406" s="2" t="s">
        <v>680</v>
      </c>
      <c r="N406" s="2" t="s">
        <v>680</v>
      </c>
      <c r="O406" s="2" t="s">
        <v>680</v>
      </c>
      <c r="P406" s="2" t="s">
        <v>680</v>
      </c>
      <c r="Q406" s="2" t="s">
        <v>680</v>
      </c>
      <c r="R406" s="2" t="s">
        <v>680</v>
      </c>
      <c r="S406" s="2" t="s">
        <v>680</v>
      </c>
      <c r="T406" s="2" t="s">
        <v>680</v>
      </c>
      <c r="W406" s="2" t="str">
        <f t="shared" si="27"/>
        <v>Ja</v>
      </c>
      <c r="Y406" s="2" t="str">
        <f t="shared" si="24"/>
        <v>Nej</v>
      </c>
      <c r="Z406" s="2">
        <f t="shared" si="25"/>
        <v>0</v>
      </c>
      <c r="AA406" s="2">
        <f t="shared" si="26"/>
        <v>0</v>
      </c>
    </row>
    <row r="407" spans="1:27" ht="15" customHeight="1" x14ac:dyDescent="0.25">
      <c r="A407" s="2" t="s">
        <v>598</v>
      </c>
      <c r="B407" s="2" t="s">
        <v>599</v>
      </c>
      <c r="C407" s="2">
        <v>2016</v>
      </c>
      <c r="D407" s="2">
        <v>0.06</v>
      </c>
      <c r="E407" s="2" t="s">
        <v>680</v>
      </c>
      <c r="F407" s="2" t="s">
        <v>869</v>
      </c>
      <c r="G407" s="2">
        <v>1.1000000000000001</v>
      </c>
      <c r="H407" s="2">
        <v>0</v>
      </c>
      <c r="I407" s="2">
        <v>0</v>
      </c>
      <c r="J407" s="2">
        <v>0</v>
      </c>
      <c r="K407" s="2" t="s">
        <v>680</v>
      </c>
      <c r="L407" s="2" t="s">
        <v>680</v>
      </c>
      <c r="M407" s="2" t="s">
        <v>680</v>
      </c>
      <c r="N407" s="2" t="s">
        <v>680</v>
      </c>
      <c r="O407" s="2" t="s">
        <v>680</v>
      </c>
      <c r="P407" s="2" t="s">
        <v>680</v>
      </c>
      <c r="Q407" s="2" t="s">
        <v>680</v>
      </c>
      <c r="R407" s="2" t="s">
        <v>680</v>
      </c>
      <c r="S407" s="2" t="s">
        <v>680</v>
      </c>
      <c r="T407" s="2" t="s">
        <v>680</v>
      </c>
      <c r="W407" s="2" t="str">
        <f t="shared" si="27"/>
        <v>Ja</v>
      </c>
      <c r="Y407" s="2" t="str">
        <f t="shared" si="24"/>
        <v>Nej</v>
      </c>
      <c r="Z407" s="2">
        <f t="shared" si="25"/>
        <v>0</v>
      </c>
      <c r="AA407" s="2">
        <f t="shared" si="26"/>
        <v>0</v>
      </c>
    </row>
    <row r="408" spans="1:27" ht="15" customHeight="1" x14ac:dyDescent="0.25">
      <c r="A408" s="2" t="s">
        <v>598</v>
      </c>
      <c r="B408" s="2" t="s">
        <v>600</v>
      </c>
      <c r="C408" s="2">
        <v>2016</v>
      </c>
      <c r="D408" s="2" t="s">
        <v>680</v>
      </c>
      <c r="E408" s="2">
        <v>3.78</v>
      </c>
      <c r="F408" s="2" t="s">
        <v>870</v>
      </c>
      <c r="G408" s="2">
        <v>0.05</v>
      </c>
      <c r="H408" s="2">
        <v>0.7</v>
      </c>
      <c r="I408" s="2">
        <v>0</v>
      </c>
      <c r="J408" s="2">
        <v>0</v>
      </c>
      <c r="K408" s="2" t="s">
        <v>680</v>
      </c>
      <c r="L408" s="2" t="s">
        <v>680</v>
      </c>
      <c r="M408" s="2" t="s">
        <v>680</v>
      </c>
      <c r="N408" s="2" t="s">
        <v>680</v>
      </c>
      <c r="O408" s="2" t="s">
        <v>680</v>
      </c>
      <c r="P408" s="2" t="s">
        <v>680</v>
      </c>
      <c r="Q408" s="2" t="s">
        <v>680</v>
      </c>
      <c r="R408" s="2" t="s">
        <v>680</v>
      </c>
      <c r="S408" s="2" t="s">
        <v>680</v>
      </c>
      <c r="T408" s="2" t="s">
        <v>680</v>
      </c>
      <c r="W408" s="2" t="str">
        <f t="shared" si="27"/>
        <v>Ja</v>
      </c>
      <c r="Y408" s="2" t="str">
        <f t="shared" si="24"/>
        <v>Nej</v>
      </c>
      <c r="Z408" s="2">
        <f t="shared" si="25"/>
        <v>0</v>
      </c>
      <c r="AA408" s="2">
        <f t="shared" si="26"/>
        <v>0</v>
      </c>
    </row>
    <row r="409" spans="1:27" ht="15" customHeight="1" x14ac:dyDescent="0.25">
      <c r="A409" s="2" t="s">
        <v>598</v>
      </c>
      <c r="B409" s="2" t="s">
        <v>601</v>
      </c>
      <c r="C409" s="2">
        <v>2016</v>
      </c>
      <c r="D409" s="2">
        <v>0.59</v>
      </c>
      <c r="E409" s="2" t="s">
        <v>680</v>
      </c>
      <c r="F409" s="2" t="s">
        <v>869</v>
      </c>
      <c r="G409" s="2">
        <v>1.1000000000000001</v>
      </c>
      <c r="H409" s="2">
        <v>0</v>
      </c>
      <c r="I409" s="2">
        <v>0</v>
      </c>
      <c r="J409" s="2">
        <v>0</v>
      </c>
      <c r="K409" s="2" t="s">
        <v>680</v>
      </c>
      <c r="L409" s="2" t="s">
        <v>680</v>
      </c>
      <c r="M409" s="2" t="s">
        <v>680</v>
      </c>
      <c r="N409" s="2" t="s">
        <v>680</v>
      </c>
      <c r="O409" s="2" t="s">
        <v>680</v>
      </c>
      <c r="P409" s="2" t="s">
        <v>680</v>
      </c>
      <c r="Q409" s="2" t="s">
        <v>680</v>
      </c>
      <c r="R409" s="2" t="s">
        <v>680</v>
      </c>
      <c r="S409" s="2" t="s">
        <v>680</v>
      </c>
      <c r="T409" s="2" t="s">
        <v>680</v>
      </c>
      <c r="W409" s="2" t="str">
        <f t="shared" si="27"/>
        <v>Ja</v>
      </c>
      <c r="Y409" s="2" t="str">
        <f t="shared" si="24"/>
        <v>Nej</v>
      </c>
      <c r="Z409" s="2">
        <f t="shared" si="25"/>
        <v>0</v>
      </c>
      <c r="AA409" s="2">
        <f t="shared" si="26"/>
        <v>0</v>
      </c>
    </row>
    <row r="410" spans="1:27" ht="15" customHeight="1" x14ac:dyDescent="0.25">
      <c r="A410" s="2" t="s">
        <v>602</v>
      </c>
      <c r="B410" s="2" t="s">
        <v>603</v>
      </c>
      <c r="C410" s="2">
        <v>2016</v>
      </c>
      <c r="D410" s="2">
        <v>8.7080000000000002</v>
      </c>
      <c r="E410" s="2" t="s">
        <v>680</v>
      </c>
      <c r="F410" s="2" t="s">
        <v>871</v>
      </c>
      <c r="G410" s="2">
        <v>2</v>
      </c>
      <c r="H410" s="2">
        <v>0</v>
      </c>
      <c r="I410" s="2">
        <v>0</v>
      </c>
      <c r="J410" s="2">
        <v>0</v>
      </c>
      <c r="K410" s="2" t="s">
        <v>680</v>
      </c>
      <c r="L410" s="2" t="s">
        <v>680</v>
      </c>
      <c r="M410" s="2" t="s">
        <v>680</v>
      </c>
      <c r="N410" s="2" t="s">
        <v>680</v>
      </c>
      <c r="O410" s="2" t="s">
        <v>680</v>
      </c>
      <c r="P410" s="2" t="s">
        <v>680</v>
      </c>
      <c r="Q410" s="2" t="s">
        <v>680</v>
      </c>
      <c r="R410" s="2" t="s">
        <v>680</v>
      </c>
      <c r="S410" s="2" t="s">
        <v>680</v>
      </c>
      <c r="T410" s="2" t="s">
        <v>680</v>
      </c>
      <c r="W410" s="2" t="str">
        <f t="shared" si="27"/>
        <v>Ja</v>
      </c>
      <c r="Y410" s="2" t="str">
        <f t="shared" si="24"/>
        <v>Nej</v>
      </c>
      <c r="Z410" s="2">
        <f t="shared" si="25"/>
        <v>0</v>
      </c>
      <c r="AA410" s="2">
        <f t="shared" si="26"/>
        <v>0</v>
      </c>
    </row>
    <row r="411" spans="1:27"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T411" s="2" t="s">
        <v>681</v>
      </c>
      <c r="W411" s="2" t="str">
        <f t="shared" si="27"/>
        <v>Nej</v>
      </c>
      <c r="Y411" s="2" t="str">
        <f t="shared" si="24"/>
        <v>Nej</v>
      </c>
      <c r="Z411" s="2">
        <f t="shared" si="25"/>
        <v>0</v>
      </c>
      <c r="AA411" s="2">
        <f t="shared" si="26"/>
        <v>0</v>
      </c>
    </row>
    <row r="412" spans="1:27" ht="15" customHeight="1" x14ac:dyDescent="0.25">
      <c r="A412" s="2" t="s">
        <v>602</v>
      </c>
      <c r="B412" s="2" t="s">
        <v>604</v>
      </c>
      <c r="C412" s="2">
        <v>2016</v>
      </c>
      <c r="D412" s="2">
        <v>0</v>
      </c>
      <c r="E412" s="2" t="s">
        <v>680</v>
      </c>
      <c r="F412" s="2" t="s">
        <v>872</v>
      </c>
      <c r="G412" s="2">
        <v>2</v>
      </c>
      <c r="H412" s="2">
        <v>0</v>
      </c>
      <c r="I412" s="2">
        <v>0</v>
      </c>
      <c r="J412" s="2">
        <v>0</v>
      </c>
      <c r="K412" s="2" t="s">
        <v>680</v>
      </c>
      <c r="L412" s="2" t="s">
        <v>680</v>
      </c>
      <c r="M412" s="2" t="s">
        <v>680</v>
      </c>
      <c r="N412" s="2" t="s">
        <v>680</v>
      </c>
      <c r="O412" s="2" t="s">
        <v>680</v>
      </c>
      <c r="P412" s="2" t="s">
        <v>680</v>
      </c>
      <c r="Q412" s="2" t="s">
        <v>680</v>
      </c>
      <c r="R412" s="2" t="s">
        <v>680</v>
      </c>
      <c r="S412" s="2" t="s">
        <v>680</v>
      </c>
      <c r="T412" s="2" t="s">
        <v>680</v>
      </c>
      <c r="W412" s="2" t="str">
        <f t="shared" si="27"/>
        <v>Ja</v>
      </c>
      <c r="Y412" s="2" t="str">
        <f t="shared" si="24"/>
        <v>Nej</v>
      </c>
      <c r="Z412" s="2">
        <f t="shared" si="25"/>
        <v>0</v>
      </c>
      <c r="AA412" s="2">
        <f t="shared" si="26"/>
        <v>0</v>
      </c>
    </row>
    <row r="413" spans="1:27" ht="15" customHeight="1" x14ac:dyDescent="0.25">
      <c r="A413" s="2" t="s">
        <v>602</v>
      </c>
      <c r="B413" s="2" t="s">
        <v>605</v>
      </c>
      <c r="C413" s="2">
        <v>2016</v>
      </c>
      <c r="D413" s="2">
        <v>6.7000000000000004E-2</v>
      </c>
      <c r="E413" s="2" t="s">
        <v>680</v>
      </c>
      <c r="F413" s="2" t="s">
        <v>681</v>
      </c>
      <c r="G413" s="2">
        <v>2</v>
      </c>
      <c r="H413" s="2">
        <v>0</v>
      </c>
      <c r="I413" s="2">
        <v>0</v>
      </c>
      <c r="J413" s="2">
        <v>0.40799999999999997</v>
      </c>
      <c r="K413" s="2" t="s">
        <v>680</v>
      </c>
      <c r="L413" s="2" t="s">
        <v>680</v>
      </c>
      <c r="M413" s="2" t="s">
        <v>680</v>
      </c>
      <c r="N413" s="2" t="s">
        <v>680</v>
      </c>
      <c r="O413" s="2" t="s">
        <v>680</v>
      </c>
      <c r="P413" s="2" t="s">
        <v>680</v>
      </c>
      <c r="Q413" s="2" t="s">
        <v>680</v>
      </c>
      <c r="R413" s="2" t="s">
        <v>680</v>
      </c>
      <c r="S413" s="2" t="s">
        <v>680</v>
      </c>
      <c r="T413" s="2" t="s">
        <v>680</v>
      </c>
      <c r="W413" s="2" t="str">
        <f t="shared" si="27"/>
        <v>Ja</v>
      </c>
      <c r="Y413" s="2" t="str">
        <f t="shared" si="24"/>
        <v>Nej</v>
      </c>
      <c r="Z413" s="2">
        <f t="shared" si="25"/>
        <v>0</v>
      </c>
      <c r="AA413" s="2">
        <f t="shared" si="26"/>
        <v>0</v>
      </c>
    </row>
    <row r="414" spans="1:27" ht="15" customHeight="1" x14ac:dyDescent="0.25">
      <c r="A414" s="2" t="s">
        <v>602</v>
      </c>
      <c r="B414" s="2" t="s">
        <v>606</v>
      </c>
      <c r="C414" s="2">
        <v>2016</v>
      </c>
      <c r="D414" s="2">
        <v>0.36499999999999999</v>
      </c>
      <c r="E414" s="2" t="s">
        <v>680</v>
      </c>
      <c r="F414" s="2" t="s">
        <v>681</v>
      </c>
      <c r="G414" s="2">
        <v>2</v>
      </c>
      <c r="H414" s="2">
        <v>0</v>
      </c>
      <c r="I414" s="2">
        <v>0</v>
      </c>
      <c r="J414" s="2">
        <v>0.40799999999999997</v>
      </c>
      <c r="K414" s="2" t="s">
        <v>680</v>
      </c>
      <c r="L414" s="2" t="s">
        <v>680</v>
      </c>
      <c r="M414" s="2" t="s">
        <v>680</v>
      </c>
      <c r="N414" s="2" t="s">
        <v>680</v>
      </c>
      <c r="O414" s="2" t="s">
        <v>680</v>
      </c>
      <c r="P414" s="2" t="s">
        <v>680</v>
      </c>
      <c r="Q414" s="2" t="s">
        <v>680</v>
      </c>
      <c r="R414" s="2" t="s">
        <v>680</v>
      </c>
      <c r="S414" s="2" t="s">
        <v>680</v>
      </c>
      <c r="T414" s="2" t="s">
        <v>680</v>
      </c>
      <c r="W414" s="2" t="str">
        <f t="shared" si="27"/>
        <v>Ja</v>
      </c>
      <c r="Y414" s="2" t="str">
        <f t="shared" si="24"/>
        <v>Nej</v>
      </c>
      <c r="Z414" s="2">
        <f t="shared" si="25"/>
        <v>0</v>
      </c>
      <c r="AA414" s="2">
        <f t="shared" si="26"/>
        <v>0</v>
      </c>
    </row>
    <row r="415" spans="1:27" ht="15" customHeight="1" x14ac:dyDescent="0.25">
      <c r="A415" s="2" t="s">
        <v>602</v>
      </c>
      <c r="B415" s="2" t="s">
        <v>607</v>
      </c>
      <c r="C415" s="2">
        <v>2016</v>
      </c>
      <c r="D415" s="2">
        <v>1.917</v>
      </c>
      <c r="E415" s="2">
        <v>0.36599999999999999</v>
      </c>
      <c r="F415" s="2" t="s">
        <v>872</v>
      </c>
      <c r="G415" s="2">
        <v>2</v>
      </c>
      <c r="H415" s="2">
        <v>0</v>
      </c>
      <c r="I415" s="2">
        <v>0</v>
      </c>
      <c r="J415" s="2">
        <v>0</v>
      </c>
      <c r="K415" s="2" t="s">
        <v>680</v>
      </c>
      <c r="L415" s="2" t="s">
        <v>680</v>
      </c>
      <c r="M415" s="2" t="s">
        <v>680</v>
      </c>
      <c r="N415" s="2" t="s">
        <v>680</v>
      </c>
      <c r="O415" s="2" t="s">
        <v>680</v>
      </c>
      <c r="P415" s="2" t="s">
        <v>680</v>
      </c>
      <c r="Q415" s="2" t="s">
        <v>680</v>
      </c>
      <c r="R415" s="2" t="s">
        <v>680</v>
      </c>
      <c r="S415" s="2" t="s">
        <v>680</v>
      </c>
      <c r="T415" s="2" t="s">
        <v>680</v>
      </c>
      <c r="W415" s="2" t="str">
        <f t="shared" si="27"/>
        <v>Ja</v>
      </c>
      <c r="Y415" s="2" t="str">
        <f t="shared" si="24"/>
        <v>Nej</v>
      </c>
      <c r="Z415" s="2">
        <f t="shared" si="25"/>
        <v>0</v>
      </c>
      <c r="AA415" s="2">
        <f t="shared" si="26"/>
        <v>0</v>
      </c>
    </row>
    <row r="416" spans="1:27" ht="15" customHeight="1" x14ac:dyDescent="0.25">
      <c r="A416" s="2" t="s">
        <v>602</v>
      </c>
      <c r="B416" s="2" t="s">
        <v>608</v>
      </c>
      <c r="C416" s="2">
        <v>2016</v>
      </c>
      <c r="D416" s="2">
        <v>0.187</v>
      </c>
      <c r="E416" s="2">
        <v>5.2469999999999999</v>
      </c>
      <c r="F416" s="2" t="s">
        <v>872</v>
      </c>
      <c r="G416" s="2">
        <v>2</v>
      </c>
      <c r="H416" s="2">
        <v>0</v>
      </c>
      <c r="I416" s="2">
        <v>0</v>
      </c>
      <c r="J416" s="2">
        <v>0</v>
      </c>
      <c r="K416" s="2" t="s">
        <v>680</v>
      </c>
      <c r="L416" s="2" t="s">
        <v>680</v>
      </c>
      <c r="M416" s="2" t="s">
        <v>680</v>
      </c>
      <c r="N416" s="2" t="s">
        <v>680</v>
      </c>
      <c r="O416" s="2" t="s">
        <v>680</v>
      </c>
      <c r="P416" s="2" t="s">
        <v>680</v>
      </c>
      <c r="Q416" s="2" t="s">
        <v>680</v>
      </c>
      <c r="R416" s="2" t="s">
        <v>680</v>
      </c>
      <c r="S416" s="2" t="s">
        <v>680</v>
      </c>
      <c r="T416" s="2" t="s">
        <v>680</v>
      </c>
      <c r="W416" s="2" t="str">
        <f t="shared" si="27"/>
        <v>Ja</v>
      </c>
      <c r="Y416" s="2" t="str">
        <f t="shared" si="24"/>
        <v>Nej</v>
      </c>
      <c r="Z416" s="2">
        <f t="shared" si="25"/>
        <v>0</v>
      </c>
      <c r="AA416" s="2">
        <f t="shared" si="26"/>
        <v>0</v>
      </c>
    </row>
    <row r="417" spans="1:27" ht="15" customHeight="1" x14ac:dyDescent="0.25">
      <c r="A417" s="2" t="s">
        <v>602</v>
      </c>
      <c r="B417" s="2" t="s">
        <v>609</v>
      </c>
      <c r="C417" s="2">
        <v>2016</v>
      </c>
      <c r="D417" s="2">
        <v>3.73</v>
      </c>
      <c r="E417" s="2" t="s">
        <v>680</v>
      </c>
      <c r="F417" s="2" t="s">
        <v>681</v>
      </c>
      <c r="G417" s="2">
        <v>2</v>
      </c>
      <c r="H417" s="2">
        <v>0</v>
      </c>
      <c r="I417" s="2">
        <v>0</v>
      </c>
      <c r="J417" s="2">
        <v>0.40799999999999997</v>
      </c>
      <c r="K417" s="2" t="s">
        <v>680</v>
      </c>
      <c r="L417" s="2" t="s">
        <v>680</v>
      </c>
      <c r="M417" s="2" t="s">
        <v>680</v>
      </c>
      <c r="N417" s="2" t="s">
        <v>680</v>
      </c>
      <c r="O417" s="2" t="s">
        <v>680</v>
      </c>
      <c r="P417" s="2" t="s">
        <v>680</v>
      </c>
      <c r="Q417" s="2" t="s">
        <v>680</v>
      </c>
      <c r="R417" s="2" t="s">
        <v>680</v>
      </c>
      <c r="S417" s="2" t="s">
        <v>680</v>
      </c>
      <c r="T417" s="2" t="s">
        <v>680</v>
      </c>
      <c r="W417" s="2" t="str">
        <f t="shared" si="27"/>
        <v>Ja</v>
      </c>
      <c r="Y417" s="2" t="str">
        <f t="shared" si="24"/>
        <v>Nej</v>
      </c>
      <c r="Z417" s="2">
        <f t="shared" si="25"/>
        <v>0</v>
      </c>
      <c r="AA417" s="2">
        <f t="shared" si="26"/>
        <v>0</v>
      </c>
    </row>
    <row r="418" spans="1:27" ht="15" customHeight="1" x14ac:dyDescent="0.25">
      <c r="A418" s="2" t="s">
        <v>602</v>
      </c>
      <c r="B418" s="2" t="s">
        <v>610</v>
      </c>
      <c r="C418" s="2">
        <v>2016</v>
      </c>
      <c r="D418" s="2">
        <v>2.5999999999999999E-2</v>
      </c>
      <c r="E418" s="2" t="s">
        <v>680</v>
      </c>
      <c r="F418" s="2" t="s">
        <v>872</v>
      </c>
      <c r="G418" s="2">
        <v>2</v>
      </c>
      <c r="H418" s="2">
        <v>0</v>
      </c>
      <c r="I418" s="2">
        <v>0</v>
      </c>
      <c r="J418" s="2">
        <v>0</v>
      </c>
      <c r="K418" s="2" t="s">
        <v>680</v>
      </c>
      <c r="L418" s="2" t="s">
        <v>680</v>
      </c>
      <c r="M418" s="2" t="s">
        <v>680</v>
      </c>
      <c r="N418" s="2" t="s">
        <v>680</v>
      </c>
      <c r="O418" s="2" t="s">
        <v>680</v>
      </c>
      <c r="P418" s="2" t="s">
        <v>680</v>
      </c>
      <c r="Q418" s="2" t="s">
        <v>680</v>
      </c>
      <c r="R418" s="2" t="s">
        <v>680</v>
      </c>
      <c r="S418" s="2" t="s">
        <v>680</v>
      </c>
      <c r="T418" s="2" t="s">
        <v>680</v>
      </c>
      <c r="W418" s="2" t="str">
        <f t="shared" si="27"/>
        <v>Ja</v>
      </c>
      <c r="Y418" s="2" t="str">
        <f t="shared" si="24"/>
        <v>Nej</v>
      </c>
      <c r="Z418" s="2">
        <f t="shared" si="25"/>
        <v>0</v>
      </c>
      <c r="AA418" s="2">
        <f t="shared" si="26"/>
        <v>0</v>
      </c>
    </row>
    <row r="419" spans="1:27" ht="15" customHeight="1" x14ac:dyDescent="0.25">
      <c r="A419" s="2" t="s">
        <v>602</v>
      </c>
      <c r="B419" s="2" t="s">
        <v>611</v>
      </c>
      <c r="C419" s="2">
        <v>2016</v>
      </c>
      <c r="D419" s="2">
        <v>0.91200000000000003</v>
      </c>
      <c r="E419" s="2" t="s">
        <v>680</v>
      </c>
      <c r="F419" s="2" t="s">
        <v>681</v>
      </c>
      <c r="G419" s="2">
        <v>2</v>
      </c>
      <c r="H419" s="2">
        <v>0</v>
      </c>
      <c r="I419" s="2">
        <v>0</v>
      </c>
      <c r="J419" s="2">
        <v>0.40799999999999997</v>
      </c>
      <c r="K419" s="2" t="s">
        <v>680</v>
      </c>
      <c r="L419" s="2" t="s">
        <v>680</v>
      </c>
      <c r="M419" s="2" t="s">
        <v>680</v>
      </c>
      <c r="N419" s="2" t="s">
        <v>680</v>
      </c>
      <c r="O419" s="2" t="s">
        <v>680</v>
      </c>
      <c r="P419" s="2" t="s">
        <v>680</v>
      </c>
      <c r="Q419" s="2" t="s">
        <v>680</v>
      </c>
      <c r="R419" s="2" t="s">
        <v>680</v>
      </c>
      <c r="S419" s="2" t="s">
        <v>680</v>
      </c>
      <c r="T419" s="2" t="s">
        <v>680</v>
      </c>
      <c r="W419" s="2" t="str">
        <f t="shared" si="27"/>
        <v>Ja</v>
      </c>
      <c r="Y419" s="2" t="str">
        <f t="shared" si="24"/>
        <v>Nej</v>
      </c>
      <c r="Z419" s="2">
        <f t="shared" si="25"/>
        <v>0</v>
      </c>
      <c r="AA419" s="2">
        <f t="shared" si="26"/>
        <v>0</v>
      </c>
    </row>
    <row r="420" spans="1:27" ht="15" customHeight="1" x14ac:dyDescent="0.25">
      <c r="A420" s="2" t="s">
        <v>602</v>
      </c>
      <c r="B420" s="2" t="s">
        <v>612</v>
      </c>
      <c r="C420" s="2">
        <v>2016</v>
      </c>
      <c r="D420" s="2">
        <v>2.38</v>
      </c>
      <c r="E420" s="2" t="s">
        <v>680</v>
      </c>
      <c r="F420" s="2" t="s">
        <v>681</v>
      </c>
      <c r="G420" s="2">
        <v>2</v>
      </c>
      <c r="H420" s="2">
        <v>0</v>
      </c>
      <c r="I420" s="2">
        <v>0</v>
      </c>
      <c r="J420" s="2">
        <v>0.40799999999999997</v>
      </c>
      <c r="K420" s="2" t="s">
        <v>680</v>
      </c>
      <c r="L420" s="2" t="s">
        <v>680</v>
      </c>
      <c r="M420" s="2" t="s">
        <v>680</v>
      </c>
      <c r="N420" s="2" t="s">
        <v>680</v>
      </c>
      <c r="O420" s="2" t="s">
        <v>680</v>
      </c>
      <c r="P420" s="2" t="s">
        <v>680</v>
      </c>
      <c r="Q420" s="2" t="s">
        <v>680</v>
      </c>
      <c r="R420" s="2" t="s">
        <v>680</v>
      </c>
      <c r="S420" s="2" t="s">
        <v>680</v>
      </c>
      <c r="T420" s="2" t="s">
        <v>680</v>
      </c>
      <c r="W420" s="2" t="str">
        <f t="shared" si="27"/>
        <v>Ja</v>
      </c>
      <c r="Y420" s="2" t="str">
        <f t="shared" si="24"/>
        <v>Nej</v>
      </c>
      <c r="Z420" s="2">
        <f t="shared" si="25"/>
        <v>0</v>
      </c>
      <c r="AA420" s="2">
        <f t="shared" si="26"/>
        <v>0</v>
      </c>
    </row>
    <row r="421" spans="1:27" ht="15" customHeight="1" x14ac:dyDescent="0.25">
      <c r="A421" s="2" t="s">
        <v>602</v>
      </c>
      <c r="B421" s="2" t="s">
        <v>613</v>
      </c>
      <c r="C421" s="2">
        <v>2016</v>
      </c>
      <c r="D421" s="2">
        <v>1.1220000000000001</v>
      </c>
      <c r="E421" s="2">
        <v>0.43099999999999999</v>
      </c>
      <c r="F421" s="2" t="s">
        <v>873</v>
      </c>
      <c r="G421" s="2">
        <v>2</v>
      </c>
      <c r="H421" s="2">
        <v>0</v>
      </c>
      <c r="I421" s="2">
        <v>0</v>
      </c>
      <c r="J421" s="2">
        <v>0.40799999999999997</v>
      </c>
      <c r="K421" s="2" t="s">
        <v>680</v>
      </c>
      <c r="L421" s="2" t="s">
        <v>680</v>
      </c>
      <c r="M421" s="2" t="s">
        <v>680</v>
      </c>
      <c r="N421" s="2" t="s">
        <v>680</v>
      </c>
      <c r="O421" s="2" t="s">
        <v>680</v>
      </c>
      <c r="P421" s="2" t="s">
        <v>680</v>
      </c>
      <c r="Q421" s="2" t="s">
        <v>680</v>
      </c>
      <c r="R421" s="2" t="s">
        <v>680</v>
      </c>
      <c r="S421" s="2" t="s">
        <v>680</v>
      </c>
      <c r="T421" s="2" t="s">
        <v>680</v>
      </c>
      <c r="W421" s="2" t="str">
        <f t="shared" si="27"/>
        <v>Ja</v>
      </c>
      <c r="Y421" s="2" t="str">
        <f t="shared" si="24"/>
        <v>Nej</v>
      </c>
      <c r="Z421" s="2">
        <f t="shared" si="25"/>
        <v>0</v>
      </c>
      <c r="AA421" s="2">
        <f t="shared" si="26"/>
        <v>0</v>
      </c>
    </row>
    <row r="422" spans="1:27"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T422" s="2" t="s">
        <v>681</v>
      </c>
      <c r="W422" s="2" t="str">
        <f t="shared" si="27"/>
        <v>Nej</v>
      </c>
      <c r="Y422" s="2" t="str">
        <f t="shared" si="24"/>
        <v>Nej</v>
      </c>
      <c r="Z422" s="2">
        <f t="shared" si="25"/>
        <v>0</v>
      </c>
      <c r="AA422" s="2">
        <f t="shared" si="26"/>
        <v>0</v>
      </c>
    </row>
    <row r="423" spans="1:27" ht="15" customHeight="1" x14ac:dyDescent="0.25">
      <c r="A423" s="2" t="s">
        <v>602</v>
      </c>
      <c r="B423" s="2" t="s">
        <v>614</v>
      </c>
      <c r="C423" s="2">
        <v>2016</v>
      </c>
      <c r="D423" s="2">
        <v>5.7000000000000002E-2</v>
      </c>
      <c r="E423" s="2" t="s">
        <v>680</v>
      </c>
      <c r="F423" s="2" t="s">
        <v>681</v>
      </c>
      <c r="G423" s="2">
        <v>2</v>
      </c>
      <c r="H423" s="2">
        <v>0</v>
      </c>
      <c r="I423" s="2">
        <v>0</v>
      </c>
      <c r="J423" s="2">
        <v>0.40799999999999997</v>
      </c>
      <c r="K423" s="2" t="s">
        <v>680</v>
      </c>
      <c r="L423" s="2" t="s">
        <v>680</v>
      </c>
      <c r="M423" s="2" t="s">
        <v>680</v>
      </c>
      <c r="N423" s="2" t="s">
        <v>680</v>
      </c>
      <c r="O423" s="2" t="s">
        <v>680</v>
      </c>
      <c r="P423" s="2" t="s">
        <v>680</v>
      </c>
      <c r="Q423" s="2" t="s">
        <v>680</v>
      </c>
      <c r="R423" s="2" t="s">
        <v>680</v>
      </c>
      <c r="S423" s="2" t="s">
        <v>680</v>
      </c>
      <c r="T423" s="2" t="s">
        <v>680</v>
      </c>
      <c r="W423" s="2" t="str">
        <f t="shared" si="27"/>
        <v>Ja</v>
      </c>
      <c r="Y423" s="2" t="str">
        <f t="shared" si="24"/>
        <v>Nej</v>
      </c>
      <c r="Z423" s="2">
        <f t="shared" si="25"/>
        <v>0</v>
      </c>
      <c r="AA423" s="2">
        <f t="shared" si="26"/>
        <v>0</v>
      </c>
    </row>
    <row r="424" spans="1:27" ht="15" customHeight="1" x14ac:dyDescent="0.25">
      <c r="A424" s="2" t="s">
        <v>602</v>
      </c>
      <c r="B424" s="2" t="s">
        <v>615</v>
      </c>
      <c r="C424" s="2">
        <v>2016</v>
      </c>
      <c r="D424" s="2">
        <v>2.6110000000000002</v>
      </c>
      <c r="E424" s="2" t="s">
        <v>680</v>
      </c>
      <c r="F424" s="2" t="s">
        <v>874</v>
      </c>
      <c r="G424" s="2">
        <v>2</v>
      </c>
      <c r="H424" s="2">
        <v>0</v>
      </c>
      <c r="I424" s="2">
        <v>0</v>
      </c>
      <c r="J424" s="2">
        <v>0.40799999999999997</v>
      </c>
      <c r="K424" s="2" t="s">
        <v>680</v>
      </c>
      <c r="L424" s="2" t="s">
        <v>680</v>
      </c>
      <c r="M424" s="2" t="s">
        <v>680</v>
      </c>
      <c r="N424" s="2" t="s">
        <v>680</v>
      </c>
      <c r="O424" s="2" t="s">
        <v>680</v>
      </c>
      <c r="P424" s="2" t="s">
        <v>680</v>
      </c>
      <c r="Q424" s="2" t="s">
        <v>680</v>
      </c>
      <c r="R424" s="2" t="s">
        <v>680</v>
      </c>
      <c r="S424" s="2" t="s">
        <v>680</v>
      </c>
      <c r="T424" s="2" t="s">
        <v>680</v>
      </c>
      <c r="W424" s="2" t="str">
        <f t="shared" si="27"/>
        <v>Ja</v>
      </c>
      <c r="Y424" s="2" t="str">
        <f t="shared" si="24"/>
        <v>Nej</v>
      </c>
      <c r="Z424" s="2">
        <f t="shared" si="25"/>
        <v>0</v>
      </c>
      <c r="AA424" s="2">
        <f t="shared" si="26"/>
        <v>0</v>
      </c>
    </row>
    <row r="425" spans="1:27" ht="15" customHeight="1" x14ac:dyDescent="0.25">
      <c r="A425" s="2" t="s">
        <v>602</v>
      </c>
      <c r="B425" s="2" t="s">
        <v>616</v>
      </c>
      <c r="C425" s="2">
        <v>2016</v>
      </c>
      <c r="D425" s="2">
        <v>0.10100000000000001</v>
      </c>
      <c r="E425" s="2" t="s">
        <v>680</v>
      </c>
      <c r="F425" s="2" t="s">
        <v>872</v>
      </c>
      <c r="G425" s="2">
        <v>2</v>
      </c>
      <c r="H425" s="2">
        <v>0</v>
      </c>
      <c r="I425" s="2">
        <v>0</v>
      </c>
      <c r="J425" s="2">
        <v>0</v>
      </c>
      <c r="K425" s="2" t="s">
        <v>680</v>
      </c>
      <c r="L425" s="2" t="s">
        <v>680</v>
      </c>
      <c r="M425" s="2" t="s">
        <v>680</v>
      </c>
      <c r="N425" s="2" t="s">
        <v>680</v>
      </c>
      <c r="O425" s="2" t="s">
        <v>680</v>
      </c>
      <c r="P425" s="2" t="s">
        <v>680</v>
      </c>
      <c r="Q425" s="2" t="s">
        <v>680</v>
      </c>
      <c r="R425" s="2" t="s">
        <v>680</v>
      </c>
      <c r="S425" s="2" t="s">
        <v>680</v>
      </c>
      <c r="T425" s="2" t="s">
        <v>680</v>
      </c>
      <c r="W425" s="2" t="str">
        <f t="shared" si="27"/>
        <v>Ja</v>
      </c>
      <c r="Y425" s="2" t="str">
        <f t="shared" si="24"/>
        <v>Nej</v>
      </c>
      <c r="Z425" s="2">
        <f t="shared" si="25"/>
        <v>0</v>
      </c>
      <c r="AA425" s="2">
        <f t="shared" si="26"/>
        <v>0</v>
      </c>
    </row>
    <row r="426" spans="1:27" ht="15" customHeight="1" x14ac:dyDescent="0.25">
      <c r="A426" s="2" t="s">
        <v>602</v>
      </c>
      <c r="B426" s="2" t="s">
        <v>617</v>
      </c>
      <c r="C426" s="2">
        <v>2016</v>
      </c>
      <c r="D426" s="2">
        <v>6.1899999999999997E-2</v>
      </c>
      <c r="E426" s="2" t="s">
        <v>680</v>
      </c>
      <c r="F426" s="2" t="s">
        <v>875</v>
      </c>
      <c r="G426" s="2">
        <v>2</v>
      </c>
      <c r="H426" s="2">
        <v>0</v>
      </c>
      <c r="I426" s="2">
        <v>0</v>
      </c>
      <c r="J426" s="2">
        <v>0.40799999999999997</v>
      </c>
      <c r="K426" s="2" t="s">
        <v>680</v>
      </c>
      <c r="L426" s="2" t="s">
        <v>680</v>
      </c>
      <c r="M426" s="2" t="s">
        <v>680</v>
      </c>
      <c r="N426" s="2" t="s">
        <v>680</v>
      </c>
      <c r="O426" s="2" t="s">
        <v>680</v>
      </c>
      <c r="P426" s="2" t="s">
        <v>680</v>
      </c>
      <c r="Q426" s="2" t="s">
        <v>680</v>
      </c>
      <c r="R426" s="2" t="s">
        <v>680</v>
      </c>
      <c r="S426" s="2" t="s">
        <v>680</v>
      </c>
      <c r="T426" s="2" t="s">
        <v>680</v>
      </c>
      <c r="W426" s="2" t="str">
        <f t="shared" si="27"/>
        <v>Ja</v>
      </c>
      <c r="Y426" s="2" t="str">
        <f t="shared" si="24"/>
        <v>Nej</v>
      </c>
      <c r="Z426" s="2">
        <f t="shared" si="25"/>
        <v>0</v>
      </c>
      <c r="AA426" s="2">
        <f t="shared" si="26"/>
        <v>0</v>
      </c>
    </row>
    <row r="427" spans="1:27" ht="15" customHeight="1" x14ac:dyDescent="0.25">
      <c r="A427" s="2" t="s">
        <v>602</v>
      </c>
      <c r="B427" s="2" t="s">
        <v>618</v>
      </c>
      <c r="C427" s="2">
        <v>2016</v>
      </c>
      <c r="D427" s="2" t="s">
        <v>680</v>
      </c>
      <c r="E427" s="2" t="s">
        <v>680</v>
      </c>
      <c r="F427" s="2" t="s">
        <v>681</v>
      </c>
      <c r="G427" s="2">
        <v>2.29</v>
      </c>
      <c r="H427" s="2">
        <v>336.39</v>
      </c>
      <c r="I427" s="2">
        <v>0.42099999999999999</v>
      </c>
      <c r="J427" s="2">
        <v>0.40799999999999997</v>
      </c>
      <c r="K427" s="2" t="s">
        <v>680</v>
      </c>
      <c r="L427" s="2" t="s">
        <v>680</v>
      </c>
      <c r="M427" s="2" t="s">
        <v>680</v>
      </c>
      <c r="N427" s="2" t="s">
        <v>680</v>
      </c>
      <c r="O427" s="2" t="s">
        <v>680</v>
      </c>
      <c r="P427" s="2" t="s">
        <v>680</v>
      </c>
      <c r="Q427" s="2" t="s">
        <v>680</v>
      </c>
      <c r="R427" s="2" t="s">
        <v>680</v>
      </c>
      <c r="S427" s="2" t="s">
        <v>680</v>
      </c>
      <c r="T427" s="2" t="s">
        <v>680</v>
      </c>
      <c r="W427" s="2" t="str">
        <f t="shared" si="27"/>
        <v>Nej</v>
      </c>
      <c r="Y427" s="2" t="str">
        <f t="shared" si="24"/>
        <v>Nej</v>
      </c>
      <c r="Z427" s="2">
        <f t="shared" si="25"/>
        <v>0</v>
      </c>
      <c r="AA427" s="2">
        <f t="shared" si="26"/>
        <v>0</v>
      </c>
    </row>
    <row r="428" spans="1:27" ht="15" customHeight="1" x14ac:dyDescent="0.25">
      <c r="A428" s="2" t="s">
        <v>619</v>
      </c>
      <c r="B428" s="2" t="s">
        <v>620</v>
      </c>
      <c r="C428" s="2">
        <v>2016</v>
      </c>
      <c r="D428" s="2" t="s">
        <v>680</v>
      </c>
      <c r="E428" s="2" t="s">
        <v>680</v>
      </c>
      <c r="F428" s="2" t="s">
        <v>680</v>
      </c>
      <c r="G428" s="2">
        <v>2.29</v>
      </c>
      <c r="H428" s="2">
        <v>336.39</v>
      </c>
      <c r="I428" s="2">
        <v>0.42099999999999999</v>
      </c>
      <c r="J428" s="2">
        <v>0</v>
      </c>
      <c r="K428" s="2" t="s">
        <v>680</v>
      </c>
      <c r="L428" s="2" t="s">
        <v>680</v>
      </c>
      <c r="M428" s="2" t="s">
        <v>680</v>
      </c>
      <c r="N428" s="2" t="s">
        <v>680</v>
      </c>
      <c r="O428" s="2" t="s">
        <v>680</v>
      </c>
      <c r="P428" s="2" t="s">
        <v>680</v>
      </c>
      <c r="Q428" s="2" t="s">
        <v>680</v>
      </c>
      <c r="R428" s="2" t="s">
        <v>680</v>
      </c>
      <c r="S428" s="2" t="s">
        <v>680</v>
      </c>
      <c r="T428" s="2" t="s">
        <v>680</v>
      </c>
      <c r="W428" s="2" t="str">
        <f t="shared" si="27"/>
        <v>Ja</v>
      </c>
      <c r="Y428" s="2" t="str">
        <f t="shared" si="24"/>
        <v>Nej</v>
      </c>
      <c r="Z428" s="2">
        <f t="shared" si="25"/>
        <v>0</v>
      </c>
      <c r="AA428" s="2">
        <f t="shared" si="26"/>
        <v>0</v>
      </c>
    </row>
    <row r="429" spans="1:27" ht="15" customHeight="1" x14ac:dyDescent="0.25">
      <c r="A429" s="2" t="s">
        <v>619</v>
      </c>
      <c r="B429" s="2" t="s">
        <v>621</v>
      </c>
      <c r="C429" s="2">
        <v>2016</v>
      </c>
      <c r="D429" s="2" t="s">
        <v>680</v>
      </c>
      <c r="E429" s="2" t="s">
        <v>680</v>
      </c>
      <c r="F429" s="2" t="s">
        <v>876</v>
      </c>
      <c r="G429" s="2">
        <v>1.1000000000000001</v>
      </c>
      <c r="H429" s="2">
        <v>0</v>
      </c>
      <c r="I429" s="2">
        <v>0</v>
      </c>
      <c r="J429" s="2">
        <v>0</v>
      </c>
      <c r="K429" s="2" t="s">
        <v>680</v>
      </c>
      <c r="L429" s="2" t="s">
        <v>680</v>
      </c>
      <c r="M429" s="2" t="s">
        <v>680</v>
      </c>
      <c r="N429" s="2" t="s">
        <v>680</v>
      </c>
      <c r="O429" s="2" t="s">
        <v>680</v>
      </c>
      <c r="P429" s="2" t="s">
        <v>680</v>
      </c>
      <c r="Q429" s="2" t="s">
        <v>680</v>
      </c>
      <c r="R429" s="2" t="s">
        <v>680</v>
      </c>
      <c r="S429" s="2" t="s">
        <v>680</v>
      </c>
      <c r="T429" s="2">
        <v>1.1599999999999999</v>
      </c>
      <c r="W429" s="2" t="str">
        <f t="shared" si="27"/>
        <v>Ja</v>
      </c>
      <c r="Y429" s="2" t="str">
        <f t="shared" si="24"/>
        <v>Nej</v>
      </c>
      <c r="Z429" s="2">
        <f t="shared" si="25"/>
        <v>0</v>
      </c>
      <c r="AA429" s="2">
        <f t="shared" si="26"/>
        <v>0</v>
      </c>
    </row>
    <row r="430" spans="1:27" ht="15" customHeight="1" x14ac:dyDescent="0.25">
      <c r="A430" s="2" t="s">
        <v>622</v>
      </c>
      <c r="B430" s="2" t="s">
        <v>623</v>
      </c>
      <c r="C430" s="2">
        <v>2016</v>
      </c>
      <c r="D430" s="2">
        <v>3.3220000000000001</v>
      </c>
      <c r="E430" s="2" t="s">
        <v>680</v>
      </c>
      <c r="F430" s="2" t="s">
        <v>877</v>
      </c>
      <c r="G430" s="2">
        <v>0.05</v>
      </c>
      <c r="H430" s="2">
        <v>0</v>
      </c>
      <c r="I430" s="2">
        <v>0</v>
      </c>
      <c r="J430" s="2">
        <v>0</v>
      </c>
      <c r="K430" s="2" t="s">
        <v>680</v>
      </c>
      <c r="L430" s="2" t="s">
        <v>680</v>
      </c>
      <c r="M430" s="2" t="s">
        <v>680</v>
      </c>
      <c r="N430" s="2" t="s">
        <v>680</v>
      </c>
      <c r="O430" s="2" t="s">
        <v>680</v>
      </c>
      <c r="P430" s="2" t="s">
        <v>680</v>
      </c>
      <c r="Q430" s="2" t="s">
        <v>680</v>
      </c>
      <c r="R430" s="2" t="s">
        <v>680</v>
      </c>
      <c r="S430" s="2" t="s">
        <v>680</v>
      </c>
      <c r="T430" s="2" t="s">
        <v>680</v>
      </c>
      <c r="W430" s="2" t="str">
        <f t="shared" si="27"/>
        <v>Ja</v>
      </c>
      <c r="Y430" s="2" t="str">
        <f t="shared" si="24"/>
        <v>Nej</v>
      </c>
      <c r="Z430" s="2">
        <f t="shared" si="25"/>
        <v>0</v>
      </c>
      <c r="AA430" s="2">
        <f t="shared" si="26"/>
        <v>0</v>
      </c>
    </row>
    <row r="431" spans="1:27" ht="15" customHeight="1" x14ac:dyDescent="0.25">
      <c r="A431" s="2" t="s">
        <v>622</v>
      </c>
      <c r="B431" s="2" t="s">
        <v>624</v>
      </c>
      <c r="C431" s="2">
        <v>2016</v>
      </c>
      <c r="D431" s="2">
        <v>0.33900000000000002</v>
      </c>
      <c r="E431" s="2" t="s">
        <v>680</v>
      </c>
      <c r="F431" s="2" t="s">
        <v>878</v>
      </c>
      <c r="G431" s="2">
        <v>0.05</v>
      </c>
      <c r="H431" s="2">
        <v>0</v>
      </c>
      <c r="I431" s="2">
        <v>0</v>
      </c>
      <c r="J431" s="2">
        <v>0</v>
      </c>
      <c r="K431" s="2" t="s">
        <v>680</v>
      </c>
      <c r="L431" s="2" t="s">
        <v>680</v>
      </c>
      <c r="M431" s="2" t="s">
        <v>680</v>
      </c>
      <c r="N431" s="2" t="s">
        <v>680</v>
      </c>
      <c r="O431" s="2" t="s">
        <v>680</v>
      </c>
      <c r="P431" s="2" t="s">
        <v>680</v>
      </c>
      <c r="Q431" s="2" t="s">
        <v>680</v>
      </c>
      <c r="R431" s="2" t="s">
        <v>680</v>
      </c>
      <c r="S431" s="2" t="s">
        <v>680</v>
      </c>
      <c r="T431" s="2" t="s">
        <v>680</v>
      </c>
      <c r="W431" s="2" t="str">
        <f t="shared" si="27"/>
        <v>Ja</v>
      </c>
      <c r="Y431" s="2" t="str">
        <f t="shared" si="24"/>
        <v>Nej</v>
      </c>
      <c r="Z431" s="2">
        <f t="shared" si="25"/>
        <v>0</v>
      </c>
      <c r="AA431" s="2">
        <f t="shared" si="26"/>
        <v>0</v>
      </c>
    </row>
    <row r="432" spans="1:27" ht="15" customHeight="1" x14ac:dyDescent="0.25">
      <c r="A432" s="2" t="s">
        <v>622</v>
      </c>
      <c r="B432" s="2" t="s">
        <v>625</v>
      </c>
      <c r="C432" s="2">
        <v>2016</v>
      </c>
      <c r="D432" s="2">
        <v>3.6859999999999999</v>
      </c>
      <c r="E432" s="2" t="s">
        <v>680</v>
      </c>
      <c r="F432" s="2" t="s">
        <v>877</v>
      </c>
      <c r="G432" s="2">
        <v>0.05</v>
      </c>
      <c r="H432" s="2">
        <v>0</v>
      </c>
      <c r="I432" s="2">
        <v>0</v>
      </c>
      <c r="J432" s="2">
        <v>0</v>
      </c>
      <c r="K432" s="2" t="s">
        <v>680</v>
      </c>
      <c r="L432" s="2" t="s">
        <v>680</v>
      </c>
      <c r="M432" s="2" t="s">
        <v>680</v>
      </c>
      <c r="N432" s="2" t="s">
        <v>680</v>
      </c>
      <c r="O432" s="2" t="s">
        <v>680</v>
      </c>
      <c r="P432" s="2" t="s">
        <v>680</v>
      </c>
      <c r="Q432" s="2" t="s">
        <v>680</v>
      </c>
      <c r="R432" s="2" t="s">
        <v>680</v>
      </c>
      <c r="S432" s="2" t="s">
        <v>680</v>
      </c>
      <c r="T432" s="2" t="s">
        <v>680</v>
      </c>
      <c r="W432" s="2" t="str">
        <f t="shared" si="27"/>
        <v>Ja</v>
      </c>
      <c r="Y432" s="2" t="str">
        <f t="shared" si="24"/>
        <v>Nej</v>
      </c>
      <c r="Z432" s="2">
        <f t="shared" si="25"/>
        <v>0</v>
      </c>
      <c r="AA432" s="2">
        <f t="shared" si="26"/>
        <v>0</v>
      </c>
    </row>
    <row r="433" spans="1:27" ht="15" customHeight="1" x14ac:dyDescent="0.25">
      <c r="A433" s="2" t="s">
        <v>622</v>
      </c>
      <c r="B433" s="2" t="s">
        <v>626</v>
      </c>
      <c r="C433" s="2">
        <v>2016</v>
      </c>
      <c r="D433" s="2" t="s">
        <v>680</v>
      </c>
      <c r="E433" s="2" t="s">
        <v>680</v>
      </c>
      <c r="F433" s="2" t="s">
        <v>681</v>
      </c>
      <c r="G433" s="2">
        <v>2.29</v>
      </c>
      <c r="H433" s="2">
        <v>336.39</v>
      </c>
      <c r="I433" s="2">
        <v>0.42099999999999999</v>
      </c>
      <c r="J433" s="2">
        <v>0.40799999999999997</v>
      </c>
      <c r="K433" s="2" t="s">
        <v>680</v>
      </c>
      <c r="L433" s="2" t="s">
        <v>680</v>
      </c>
      <c r="M433" s="2" t="s">
        <v>680</v>
      </c>
      <c r="N433" s="2" t="s">
        <v>680</v>
      </c>
      <c r="O433" s="2" t="s">
        <v>680</v>
      </c>
      <c r="P433" s="2" t="s">
        <v>680</v>
      </c>
      <c r="Q433" s="2" t="s">
        <v>680</v>
      </c>
      <c r="R433" s="2" t="s">
        <v>680</v>
      </c>
      <c r="S433" s="2" t="s">
        <v>680</v>
      </c>
      <c r="T433" s="2" t="s">
        <v>680</v>
      </c>
      <c r="W433" s="2" t="str">
        <f t="shared" si="27"/>
        <v>Nej</v>
      </c>
      <c r="Y433" s="2" t="str">
        <f t="shared" si="24"/>
        <v>Nej</v>
      </c>
      <c r="Z433" s="2">
        <f t="shared" si="25"/>
        <v>0</v>
      </c>
      <c r="AA433" s="2">
        <f t="shared" si="26"/>
        <v>0</v>
      </c>
    </row>
    <row r="434" spans="1:27" ht="15" customHeight="1" x14ac:dyDescent="0.25">
      <c r="A434" s="2" t="s">
        <v>627</v>
      </c>
      <c r="B434" s="2" t="s">
        <v>628</v>
      </c>
      <c r="C434" s="2">
        <v>2016</v>
      </c>
      <c r="D434" s="2" t="s">
        <v>800</v>
      </c>
      <c r="E434" s="2" t="s">
        <v>680</v>
      </c>
      <c r="F434" s="2" t="s">
        <v>852</v>
      </c>
      <c r="G434" s="2">
        <v>2.29</v>
      </c>
      <c r="H434" s="2">
        <v>336.39</v>
      </c>
      <c r="I434" s="2">
        <v>0.42099999999999999</v>
      </c>
      <c r="J434" s="2">
        <v>0.40799999999999997</v>
      </c>
      <c r="K434" s="2" t="s">
        <v>680</v>
      </c>
      <c r="L434" s="2" t="s">
        <v>680</v>
      </c>
      <c r="M434" s="2" t="s">
        <v>680</v>
      </c>
      <c r="N434" s="2" t="s">
        <v>680</v>
      </c>
      <c r="O434" s="2" t="s">
        <v>680</v>
      </c>
      <c r="P434" s="2" t="s">
        <v>680</v>
      </c>
      <c r="Q434" s="2" t="s">
        <v>680</v>
      </c>
      <c r="R434" s="2" t="s">
        <v>680</v>
      </c>
      <c r="S434" s="2" t="s">
        <v>680</v>
      </c>
      <c r="T434" s="2" t="s">
        <v>680</v>
      </c>
      <c r="W434" s="2" t="str">
        <f t="shared" si="27"/>
        <v>Nej</v>
      </c>
      <c r="Y434" s="2" t="str">
        <f t="shared" si="24"/>
        <v>Nej</v>
      </c>
      <c r="Z434" s="2">
        <f t="shared" si="25"/>
        <v>0</v>
      </c>
      <c r="AA434" s="2">
        <f t="shared" si="26"/>
        <v>0</v>
      </c>
    </row>
    <row r="435" spans="1:27" ht="15" customHeight="1" x14ac:dyDescent="0.25">
      <c r="A435" s="2" t="s">
        <v>627</v>
      </c>
      <c r="B435" s="2" t="s">
        <v>629</v>
      </c>
      <c r="C435" s="2">
        <v>2016</v>
      </c>
      <c r="D435" s="2" t="s">
        <v>800</v>
      </c>
      <c r="E435" s="2" t="s">
        <v>680</v>
      </c>
      <c r="F435" s="2" t="s">
        <v>852</v>
      </c>
      <c r="G435" s="2">
        <v>2.29</v>
      </c>
      <c r="H435" s="2">
        <v>336.39</v>
      </c>
      <c r="I435" s="2">
        <v>0.42099999999999999</v>
      </c>
      <c r="J435" s="2">
        <v>0.40799999999999997</v>
      </c>
      <c r="K435" s="2" t="s">
        <v>680</v>
      </c>
      <c r="L435" s="2" t="s">
        <v>680</v>
      </c>
      <c r="M435" s="2" t="s">
        <v>680</v>
      </c>
      <c r="N435" s="2" t="s">
        <v>680</v>
      </c>
      <c r="O435" s="2" t="s">
        <v>680</v>
      </c>
      <c r="P435" s="2" t="s">
        <v>680</v>
      </c>
      <c r="Q435" s="2" t="s">
        <v>680</v>
      </c>
      <c r="R435" s="2" t="s">
        <v>680</v>
      </c>
      <c r="S435" s="2" t="s">
        <v>680</v>
      </c>
      <c r="T435" s="2" t="s">
        <v>680</v>
      </c>
      <c r="W435" s="2" t="str">
        <f t="shared" si="27"/>
        <v>Nej</v>
      </c>
      <c r="Y435" s="2" t="str">
        <f t="shared" si="24"/>
        <v>Nej</v>
      </c>
      <c r="Z435" s="2">
        <f t="shared" si="25"/>
        <v>0</v>
      </c>
      <c r="AA435" s="2">
        <f t="shared" si="26"/>
        <v>0</v>
      </c>
    </row>
    <row r="436" spans="1:27" ht="15" customHeight="1" x14ac:dyDescent="0.25">
      <c r="A436" s="2" t="s">
        <v>627</v>
      </c>
      <c r="B436" s="2" t="s">
        <v>630</v>
      </c>
      <c r="C436" s="2">
        <v>2016</v>
      </c>
      <c r="D436" s="2" t="s">
        <v>800</v>
      </c>
      <c r="E436" s="2" t="s">
        <v>800</v>
      </c>
      <c r="F436" s="2" t="s">
        <v>681</v>
      </c>
      <c r="G436" s="2">
        <v>2.29</v>
      </c>
      <c r="H436" s="2">
        <v>336.39</v>
      </c>
      <c r="I436" s="2">
        <v>0.42099999999999999</v>
      </c>
      <c r="J436" s="2">
        <v>0.40799999999999997</v>
      </c>
      <c r="K436" s="2" t="s">
        <v>680</v>
      </c>
      <c r="L436" s="2" t="s">
        <v>680</v>
      </c>
      <c r="M436" s="2" t="s">
        <v>680</v>
      </c>
      <c r="N436" s="2" t="s">
        <v>680</v>
      </c>
      <c r="O436" s="2" t="s">
        <v>680</v>
      </c>
      <c r="P436" s="2" t="s">
        <v>680</v>
      </c>
      <c r="Q436" s="2" t="s">
        <v>680</v>
      </c>
      <c r="R436" s="2" t="s">
        <v>680</v>
      </c>
      <c r="S436" s="2" t="s">
        <v>680</v>
      </c>
      <c r="T436" s="2" t="s">
        <v>680</v>
      </c>
      <c r="W436" s="2" t="str">
        <f t="shared" si="27"/>
        <v>Nej</v>
      </c>
      <c r="Y436" s="2" t="str">
        <f t="shared" si="24"/>
        <v>Nej</v>
      </c>
      <c r="Z436" s="2">
        <f t="shared" si="25"/>
        <v>0</v>
      </c>
      <c r="AA436" s="2">
        <f t="shared" si="26"/>
        <v>0</v>
      </c>
    </row>
    <row r="437" spans="1:27" ht="15" customHeight="1" x14ac:dyDescent="0.25">
      <c r="A437" s="2" t="s">
        <v>631</v>
      </c>
      <c r="B437" s="2" t="s">
        <v>632</v>
      </c>
      <c r="C437" s="2">
        <v>2016</v>
      </c>
      <c r="D437" s="2">
        <v>0.27</v>
      </c>
      <c r="E437" s="2" t="s">
        <v>680</v>
      </c>
      <c r="F437" s="2" t="s">
        <v>824</v>
      </c>
      <c r="G437" s="2">
        <v>0.06</v>
      </c>
      <c r="H437" s="2">
        <v>0</v>
      </c>
      <c r="I437" s="2">
        <v>0</v>
      </c>
      <c r="J437" s="2">
        <v>0</v>
      </c>
      <c r="K437" s="2" t="s">
        <v>680</v>
      </c>
      <c r="L437" s="2" t="s">
        <v>680</v>
      </c>
      <c r="M437" s="2" t="s">
        <v>680</v>
      </c>
      <c r="N437" s="2" t="s">
        <v>680</v>
      </c>
      <c r="O437" s="2" t="s">
        <v>680</v>
      </c>
      <c r="P437" s="2" t="s">
        <v>680</v>
      </c>
      <c r="Q437" s="2" t="s">
        <v>680</v>
      </c>
      <c r="R437" s="2" t="s">
        <v>680</v>
      </c>
      <c r="S437" s="2" t="s">
        <v>680</v>
      </c>
      <c r="T437" s="2" t="s">
        <v>680</v>
      </c>
      <c r="W437" s="2" t="str">
        <f t="shared" si="27"/>
        <v>Ja</v>
      </c>
      <c r="Y437" s="2" t="str">
        <f t="shared" si="24"/>
        <v>Nej</v>
      </c>
      <c r="Z437" s="2">
        <f t="shared" si="25"/>
        <v>0</v>
      </c>
      <c r="AA437" s="2">
        <f t="shared" si="26"/>
        <v>0</v>
      </c>
    </row>
    <row r="438" spans="1:27" ht="15" customHeight="1" x14ac:dyDescent="0.25">
      <c r="A438" s="2" t="s">
        <v>631</v>
      </c>
      <c r="B438" s="2" t="s">
        <v>633</v>
      </c>
      <c r="C438" s="2">
        <v>2016</v>
      </c>
      <c r="D438" s="2">
        <v>0.16400000000000001</v>
      </c>
      <c r="E438" s="2" t="s">
        <v>680</v>
      </c>
      <c r="F438" s="2" t="s">
        <v>824</v>
      </c>
      <c r="G438" s="2">
        <v>0.06</v>
      </c>
      <c r="H438" s="2">
        <v>0</v>
      </c>
      <c r="I438" s="2">
        <v>0</v>
      </c>
      <c r="J438" s="2">
        <v>0</v>
      </c>
      <c r="K438" s="2" t="s">
        <v>680</v>
      </c>
      <c r="L438" s="2" t="s">
        <v>680</v>
      </c>
      <c r="M438" s="2" t="s">
        <v>680</v>
      </c>
      <c r="N438" s="2" t="s">
        <v>680</v>
      </c>
      <c r="O438" s="2" t="s">
        <v>680</v>
      </c>
      <c r="P438" s="2" t="s">
        <v>680</v>
      </c>
      <c r="Q438" s="2" t="s">
        <v>680</v>
      </c>
      <c r="R438" s="2" t="s">
        <v>680</v>
      </c>
      <c r="S438" s="2" t="s">
        <v>680</v>
      </c>
      <c r="T438" s="2" t="s">
        <v>680</v>
      </c>
      <c r="W438" s="2" t="str">
        <f t="shared" si="27"/>
        <v>Ja</v>
      </c>
      <c r="Y438" s="2" t="str">
        <f t="shared" si="24"/>
        <v>Nej</v>
      </c>
      <c r="Z438" s="2">
        <f t="shared" si="25"/>
        <v>0</v>
      </c>
      <c r="AA438" s="2">
        <f t="shared" si="26"/>
        <v>0</v>
      </c>
    </row>
    <row r="439" spans="1:27" ht="15" customHeight="1" x14ac:dyDescent="0.25">
      <c r="A439" s="2" t="s">
        <v>631</v>
      </c>
      <c r="B439" s="2" t="s">
        <v>634</v>
      </c>
      <c r="C439" s="2">
        <v>2016</v>
      </c>
      <c r="D439" s="2">
        <v>0.21199999999999999</v>
      </c>
      <c r="E439" s="2" t="s">
        <v>680</v>
      </c>
      <c r="F439" s="2" t="s">
        <v>824</v>
      </c>
      <c r="G439" s="2">
        <v>0.06</v>
      </c>
      <c r="H439" s="2">
        <v>0</v>
      </c>
      <c r="I439" s="2">
        <v>0</v>
      </c>
      <c r="J439" s="2">
        <v>0</v>
      </c>
      <c r="K439" s="2" t="s">
        <v>680</v>
      </c>
      <c r="L439" s="2" t="s">
        <v>680</v>
      </c>
      <c r="M439" s="2" t="s">
        <v>680</v>
      </c>
      <c r="N439" s="2" t="s">
        <v>680</v>
      </c>
      <c r="O439" s="2" t="s">
        <v>680</v>
      </c>
      <c r="P439" s="2" t="s">
        <v>680</v>
      </c>
      <c r="Q439" s="2" t="s">
        <v>680</v>
      </c>
      <c r="R439" s="2" t="s">
        <v>680</v>
      </c>
      <c r="S439" s="2" t="s">
        <v>680</v>
      </c>
      <c r="T439" s="2" t="s">
        <v>680</v>
      </c>
      <c r="W439" s="2" t="str">
        <f t="shared" si="27"/>
        <v>Ja</v>
      </c>
      <c r="Y439" s="2" t="str">
        <f t="shared" si="24"/>
        <v>Nej</v>
      </c>
      <c r="Z439" s="2">
        <f t="shared" si="25"/>
        <v>0</v>
      </c>
      <c r="AA439" s="2">
        <f t="shared" si="26"/>
        <v>0</v>
      </c>
    </row>
    <row r="440" spans="1:27" ht="15" customHeight="1" x14ac:dyDescent="0.25">
      <c r="A440" s="2" t="s">
        <v>631</v>
      </c>
      <c r="B440" s="2" t="s">
        <v>635</v>
      </c>
      <c r="C440" s="2">
        <v>2016</v>
      </c>
      <c r="D440" s="2">
        <v>1.37</v>
      </c>
      <c r="E440" s="2">
        <v>13.75</v>
      </c>
      <c r="F440" s="2" t="s">
        <v>879</v>
      </c>
      <c r="G440" s="2">
        <v>0.06</v>
      </c>
      <c r="H440" s="2">
        <v>0</v>
      </c>
      <c r="I440" s="2">
        <v>0</v>
      </c>
      <c r="J440" s="2">
        <v>0</v>
      </c>
      <c r="K440" s="2" t="s">
        <v>680</v>
      </c>
      <c r="L440" s="2" t="s">
        <v>680</v>
      </c>
      <c r="M440" s="2" t="s">
        <v>680</v>
      </c>
      <c r="N440" s="2" t="s">
        <v>680</v>
      </c>
      <c r="O440" s="2" t="s">
        <v>680</v>
      </c>
      <c r="P440" s="2" t="s">
        <v>680</v>
      </c>
      <c r="Q440" s="2" t="s">
        <v>680</v>
      </c>
      <c r="R440" s="2" t="s">
        <v>680</v>
      </c>
      <c r="S440" s="2" t="s">
        <v>680</v>
      </c>
      <c r="T440" s="2" t="s">
        <v>680</v>
      </c>
      <c r="W440" s="2" t="str">
        <f t="shared" si="27"/>
        <v>Ja</v>
      </c>
      <c r="Y440" s="2" t="str">
        <f t="shared" si="24"/>
        <v>Nej</v>
      </c>
      <c r="Z440" s="2">
        <f t="shared" si="25"/>
        <v>0</v>
      </c>
      <c r="AA440" s="2">
        <f t="shared" si="26"/>
        <v>0</v>
      </c>
    </row>
    <row r="441" spans="1:27"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T441" s="2" t="s">
        <v>681</v>
      </c>
      <c r="W441" s="2" t="str">
        <f t="shared" si="27"/>
        <v>Nej</v>
      </c>
      <c r="Y441" s="2" t="str">
        <f t="shared" si="24"/>
        <v>Nej</v>
      </c>
      <c r="Z441" s="2">
        <f t="shared" si="25"/>
        <v>0</v>
      </c>
      <c r="AA441" s="2">
        <f t="shared" si="26"/>
        <v>0</v>
      </c>
    </row>
    <row r="442" spans="1:27" ht="15" customHeight="1" x14ac:dyDescent="0.25">
      <c r="A442" s="2" t="s">
        <v>638</v>
      </c>
      <c r="B442" s="2" t="s">
        <v>639</v>
      </c>
      <c r="C442" s="2">
        <v>2016</v>
      </c>
      <c r="D442" s="2">
        <v>3.794</v>
      </c>
      <c r="E442" s="2">
        <v>0</v>
      </c>
      <c r="F442" s="2" t="s">
        <v>880</v>
      </c>
      <c r="G442" s="2">
        <v>2.25</v>
      </c>
      <c r="H442" s="2">
        <v>331.11</v>
      </c>
      <c r="I442" s="2">
        <v>0.41399999999999998</v>
      </c>
      <c r="J442" s="2">
        <v>0</v>
      </c>
      <c r="K442" s="2" t="s">
        <v>680</v>
      </c>
      <c r="L442" s="2" t="s">
        <v>680</v>
      </c>
      <c r="M442" s="2" t="s">
        <v>680</v>
      </c>
      <c r="N442" s="2" t="s">
        <v>680</v>
      </c>
      <c r="O442" s="2" t="s">
        <v>680</v>
      </c>
      <c r="P442" s="2" t="s">
        <v>680</v>
      </c>
      <c r="Q442" s="2" t="s">
        <v>680</v>
      </c>
      <c r="R442" s="2" t="s">
        <v>680</v>
      </c>
      <c r="S442" s="2" t="s">
        <v>680</v>
      </c>
      <c r="T442" s="2" t="s">
        <v>680</v>
      </c>
      <c r="W442" s="2" t="str">
        <f t="shared" si="27"/>
        <v>Ja</v>
      </c>
      <c r="Y442" s="2" t="str">
        <f t="shared" si="24"/>
        <v>Nej</v>
      </c>
      <c r="Z442" s="2">
        <f t="shared" si="25"/>
        <v>0</v>
      </c>
      <c r="AA442" s="2">
        <f t="shared" si="26"/>
        <v>0</v>
      </c>
    </row>
    <row r="443" spans="1:27" ht="15" customHeight="1" x14ac:dyDescent="0.25">
      <c r="A443" s="2" t="s">
        <v>640</v>
      </c>
      <c r="B443" s="2" t="s">
        <v>641</v>
      </c>
      <c r="C443" s="2">
        <v>2016</v>
      </c>
      <c r="D443" s="2">
        <v>0.127</v>
      </c>
      <c r="E443" s="2" t="s">
        <v>680</v>
      </c>
      <c r="F443" s="2" t="s">
        <v>681</v>
      </c>
      <c r="G443" s="2">
        <v>2.29</v>
      </c>
      <c r="H443" s="2">
        <v>336.39</v>
      </c>
      <c r="I443" s="2">
        <v>0.42099999999999999</v>
      </c>
      <c r="J443" s="2">
        <v>0.40799999999999997</v>
      </c>
      <c r="K443" s="2" t="s">
        <v>680</v>
      </c>
      <c r="L443" s="2" t="s">
        <v>680</v>
      </c>
      <c r="M443" s="2" t="s">
        <v>680</v>
      </c>
      <c r="N443" s="2" t="s">
        <v>680</v>
      </c>
      <c r="O443" s="2" t="s">
        <v>680</v>
      </c>
      <c r="P443" s="2" t="s">
        <v>680</v>
      </c>
      <c r="Q443" s="2" t="s">
        <v>680</v>
      </c>
      <c r="R443" s="2" t="s">
        <v>680</v>
      </c>
      <c r="S443" s="2" t="s">
        <v>680</v>
      </c>
      <c r="T443" s="2" t="s">
        <v>680</v>
      </c>
      <c r="W443" s="2" t="str">
        <f t="shared" si="27"/>
        <v>Nej</v>
      </c>
      <c r="Y443" s="2" t="str">
        <f t="shared" si="24"/>
        <v>Nej</v>
      </c>
      <c r="Z443" s="2">
        <f t="shared" si="25"/>
        <v>0</v>
      </c>
      <c r="AA443" s="2">
        <f t="shared" si="26"/>
        <v>0</v>
      </c>
    </row>
    <row r="444" spans="1:27" ht="15" customHeight="1" x14ac:dyDescent="0.25">
      <c r="A444" s="2" t="s">
        <v>640</v>
      </c>
      <c r="B444" s="2" t="s">
        <v>642</v>
      </c>
      <c r="C444" s="2">
        <v>2016</v>
      </c>
      <c r="D444" s="2" t="s">
        <v>680</v>
      </c>
      <c r="E444" s="2" t="s">
        <v>680</v>
      </c>
      <c r="F444" s="2" t="s">
        <v>681</v>
      </c>
      <c r="G444" s="2">
        <v>2.29</v>
      </c>
      <c r="H444" s="2">
        <v>336.39</v>
      </c>
      <c r="I444" s="2">
        <v>0.42099999999999999</v>
      </c>
      <c r="J444" s="2">
        <v>0.40799999999999997</v>
      </c>
      <c r="K444" s="2" t="s">
        <v>680</v>
      </c>
      <c r="L444" s="2" t="s">
        <v>680</v>
      </c>
      <c r="M444" s="2" t="s">
        <v>680</v>
      </c>
      <c r="N444" s="2" t="s">
        <v>680</v>
      </c>
      <c r="O444" s="2" t="s">
        <v>680</v>
      </c>
      <c r="P444" s="2" t="s">
        <v>680</v>
      </c>
      <c r="Q444" s="2" t="s">
        <v>680</v>
      </c>
      <c r="R444" s="2" t="s">
        <v>680</v>
      </c>
      <c r="S444" s="2" t="s">
        <v>680</v>
      </c>
      <c r="T444" s="2" t="s">
        <v>680</v>
      </c>
      <c r="W444" s="2" t="str">
        <f t="shared" si="27"/>
        <v>Nej</v>
      </c>
      <c r="Y444" s="2" t="str">
        <f t="shared" si="24"/>
        <v>Nej</v>
      </c>
      <c r="Z444" s="2">
        <f t="shared" si="25"/>
        <v>0</v>
      </c>
      <c r="AA444" s="2">
        <f t="shared" si="26"/>
        <v>0</v>
      </c>
    </row>
    <row r="445" spans="1:27" ht="15" customHeight="1" x14ac:dyDescent="0.25">
      <c r="A445" s="2" t="s">
        <v>640</v>
      </c>
      <c r="B445" s="2" t="s">
        <v>643</v>
      </c>
      <c r="C445" s="2">
        <v>2016</v>
      </c>
      <c r="D445" s="2">
        <v>0.82599999999999996</v>
      </c>
      <c r="E445" s="2" t="s">
        <v>680</v>
      </c>
      <c r="F445" s="2" t="s">
        <v>681</v>
      </c>
      <c r="G445" s="2">
        <v>2.29</v>
      </c>
      <c r="H445" s="2">
        <v>336.39</v>
      </c>
      <c r="I445" s="2">
        <v>0.42099999999999999</v>
      </c>
      <c r="J445" s="2">
        <v>0.40799999999999997</v>
      </c>
      <c r="K445" s="2" t="s">
        <v>680</v>
      </c>
      <c r="L445" s="2" t="s">
        <v>680</v>
      </c>
      <c r="M445" s="2" t="s">
        <v>680</v>
      </c>
      <c r="N445" s="2" t="s">
        <v>680</v>
      </c>
      <c r="O445" s="2" t="s">
        <v>680</v>
      </c>
      <c r="P445" s="2" t="s">
        <v>680</v>
      </c>
      <c r="Q445" s="2" t="s">
        <v>680</v>
      </c>
      <c r="R445" s="2" t="s">
        <v>680</v>
      </c>
      <c r="S445" s="2" t="s">
        <v>680</v>
      </c>
      <c r="T445" s="2" t="s">
        <v>680</v>
      </c>
      <c r="W445" s="2" t="str">
        <f t="shared" si="27"/>
        <v>Nej</v>
      </c>
      <c r="Y445" s="2" t="str">
        <f t="shared" si="24"/>
        <v>Nej</v>
      </c>
      <c r="Z445" s="2">
        <f t="shared" si="25"/>
        <v>0</v>
      </c>
      <c r="AA445" s="2">
        <f t="shared" si="26"/>
        <v>0</v>
      </c>
    </row>
    <row r="446" spans="1:27"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T446" s="2" t="s">
        <v>681</v>
      </c>
      <c r="W446" s="2" t="str">
        <f t="shared" si="27"/>
        <v>Nej</v>
      </c>
      <c r="Y446" s="2" t="str">
        <f t="shared" si="24"/>
        <v>Nej</v>
      </c>
      <c r="Z446" s="2">
        <f t="shared" si="25"/>
        <v>0</v>
      </c>
      <c r="AA446" s="2">
        <f t="shared" si="26"/>
        <v>0</v>
      </c>
    </row>
    <row r="447" spans="1:27"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T447" s="2" t="s">
        <v>681</v>
      </c>
      <c r="W447" s="2" t="str">
        <f t="shared" si="27"/>
        <v>Nej</v>
      </c>
      <c r="Y447" s="2" t="str">
        <f t="shared" si="24"/>
        <v>Nej</v>
      </c>
      <c r="Z447" s="2">
        <f t="shared" si="25"/>
        <v>0</v>
      </c>
      <c r="AA447" s="2">
        <f t="shared" si="26"/>
        <v>0</v>
      </c>
    </row>
    <row r="448" spans="1:27" ht="15" customHeight="1" x14ac:dyDescent="0.25">
      <c r="A448" s="2" t="s">
        <v>650</v>
      </c>
      <c r="B448" s="2" t="s">
        <v>651</v>
      </c>
      <c r="C448" s="2">
        <v>2016</v>
      </c>
      <c r="D448" s="2">
        <v>7.298</v>
      </c>
      <c r="E448" s="2">
        <v>33.021000000000001</v>
      </c>
      <c r="F448" s="2" t="s">
        <v>881</v>
      </c>
      <c r="G448" s="2">
        <v>0.82</v>
      </c>
      <c r="H448" s="2">
        <v>45.9</v>
      </c>
      <c r="I448" s="2">
        <v>0</v>
      </c>
      <c r="J448" s="2">
        <v>0</v>
      </c>
      <c r="K448" s="2">
        <v>20.9</v>
      </c>
      <c r="L448" s="2">
        <v>0.35</v>
      </c>
      <c r="M448" s="2">
        <v>10.37</v>
      </c>
      <c r="N448" s="2">
        <v>2.04</v>
      </c>
      <c r="O448" s="2">
        <v>0</v>
      </c>
      <c r="P448" s="2">
        <v>268.2</v>
      </c>
      <c r="Q448" s="2">
        <v>0.04</v>
      </c>
      <c r="R448" s="2">
        <v>20.04</v>
      </c>
      <c r="S448" s="2">
        <v>2.2200000000000002</v>
      </c>
      <c r="T448" s="2">
        <v>0</v>
      </c>
      <c r="W448" s="2" t="str">
        <f t="shared" si="27"/>
        <v>Ja</v>
      </c>
      <c r="Y448" s="2" t="str">
        <f t="shared" si="24"/>
        <v>Ja</v>
      </c>
      <c r="Z448" s="2">
        <f t="shared" si="25"/>
        <v>20.9</v>
      </c>
      <c r="AA448" s="2">
        <f t="shared" si="26"/>
        <v>0</v>
      </c>
    </row>
    <row r="449" spans="1:27" ht="15" customHeight="1" x14ac:dyDescent="0.25">
      <c r="A449" s="2" t="s">
        <v>650</v>
      </c>
      <c r="B449" s="2" t="s">
        <v>652</v>
      </c>
      <c r="C449" s="2">
        <v>2016</v>
      </c>
      <c r="D449" s="2">
        <v>6.0999999999999999E-2</v>
      </c>
      <c r="E449" s="2" t="s">
        <v>680</v>
      </c>
      <c r="F449" s="2" t="s">
        <v>824</v>
      </c>
      <c r="G449" s="2">
        <v>1.1000000000000001</v>
      </c>
      <c r="H449" s="2">
        <v>0</v>
      </c>
      <c r="I449" s="2">
        <v>0</v>
      </c>
      <c r="J449" s="2">
        <v>0</v>
      </c>
      <c r="K449" s="2" t="s">
        <v>680</v>
      </c>
      <c r="L449" s="2" t="s">
        <v>680</v>
      </c>
      <c r="M449" s="2" t="s">
        <v>680</v>
      </c>
      <c r="N449" s="2" t="s">
        <v>680</v>
      </c>
      <c r="O449" s="2" t="s">
        <v>680</v>
      </c>
      <c r="P449" s="2" t="s">
        <v>680</v>
      </c>
      <c r="Q449" s="2" t="s">
        <v>680</v>
      </c>
      <c r="R449" s="2" t="s">
        <v>680</v>
      </c>
      <c r="S449" s="2" t="s">
        <v>680</v>
      </c>
      <c r="T449" s="2" t="s">
        <v>680</v>
      </c>
      <c r="W449" s="2" t="str">
        <f t="shared" si="27"/>
        <v>Ja</v>
      </c>
      <c r="Y449" s="2" t="str">
        <f t="shared" si="24"/>
        <v>Nej</v>
      </c>
      <c r="Z449" s="2">
        <f t="shared" si="25"/>
        <v>0</v>
      </c>
      <c r="AA449" s="2">
        <f t="shared" si="26"/>
        <v>0</v>
      </c>
    </row>
    <row r="450" spans="1:27" ht="15" customHeight="1" x14ac:dyDescent="0.25">
      <c r="A450" s="2" t="s">
        <v>650</v>
      </c>
      <c r="B450" s="2" t="s">
        <v>653</v>
      </c>
      <c r="C450" s="2">
        <v>2016</v>
      </c>
      <c r="D450" s="2">
        <v>0.185</v>
      </c>
      <c r="E450" s="2" t="s">
        <v>680</v>
      </c>
      <c r="F450" s="2" t="s">
        <v>793</v>
      </c>
      <c r="G450" s="2">
        <v>1.1000000000000001</v>
      </c>
      <c r="H450" s="2">
        <v>0</v>
      </c>
      <c r="I450" s="2">
        <v>0</v>
      </c>
      <c r="J450" s="2">
        <v>0</v>
      </c>
      <c r="K450" s="2" t="s">
        <v>680</v>
      </c>
      <c r="L450" s="2" t="s">
        <v>680</v>
      </c>
      <c r="M450" s="2" t="s">
        <v>680</v>
      </c>
      <c r="N450" s="2" t="s">
        <v>680</v>
      </c>
      <c r="O450" s="2" t="s">
        <v>680</v>
      </c>
      <c r="P450" s="2" t="s">
        <v>680</v>
      </c>
      <c r="Q450" s="2" t="s">
        <v>680</v>
      </c>
      <c r="R450" s="2" t="s">
        <v>680</v>
      </c>
      <c r="S450" s="2" t="s">
        <v>680</v>
      </c>
      <c r="T450" s="2" t="s">
        <v>680</v>
      </c>
      <c r="W450" s="2" t="str">
        <f t="shared" si="27"/>
        <v>Ja</v>
      </c>
      <c r="Y450" s="2" t="str">
        <f t="shared" ref="Y450:Y463" si="28">IF(ISERROR(1/K450),"Nej","Ja")</f>
        <v>Nej</v>
      </c>
      <c r="Z450" s="2">
        <f t="shared" ref="Z450:Z463" si="29">IF(Y450="nej",0,K450)</f>
        <v>0</v>
      </c>
      <c r="AA450" s="2">
        <f t="shared" ref="AA450:AA463" si="30">IF(Y450="nej",0,O450/100)</f>
        <v>0</v>
      </c>
    </row>
    <row r="451" spans="1:27" ht="15" customHeight="1" x14ac:dyDescent="0.25">
      <c r="A451" s="2" t="s">
        <v>650</v>
      </c>
      <c r="B451" s="2" t="s">
        <v>654</v>
      </c>
      <c r="C451" s="2">
        <v>2016</v>
      </c>
      <c r="D451" s="2">
        <v>9.64</v>
      </c>
      <c r="E451" s="2" t="s">
        <v>680</v>
      </c>
      <c r="F451" s="2" t="s">
        <v>824</v>
      </c>
      <c r="G451" s="2">
        <v>1.1000000000000001</v>
      </c>
      <c r="H451" s="2">
        <v>0</v>
      </c>
      <c r="I451" s="2">
        <v>0</v>
      </c>
      <c r="J451" s="2">
        <v>0</v>
      </c>
      <c r="K451" s="2" t="s">
        <v>680</v>
      </c>
      <c r="L451" s="2" t="s">
        <v>680</v>
      </c>
      <c r="M451" s="2" t="s">
        <v>680</v>
      </c>
      <c r="N451" s="2" t="s">
        <v>680</v>
      </c>
      <c r="O451" s="2" t="s">
        <v>680</v>
      </c>
      <c r="P451" s="2" t="s">
        <v>680</v>
      </c>
      <c r="Q451" s="2" t="s">
        <v>680</v>
      </c>
      <c r="R451" s="2" t="s">
        <v>680</v>
      </c>
      <c r="S451" s="2" t="s">
        <v>680</v>
      </c>
      <c r="T451" s="2" t="s">
        <v>680</v>
      </c>
      <c r="W451" s="2" t="str">
        <f t="shared" ref="W451:W463" si="31">IF(OR(AND(G451&lt;&gt;$AD$3,G451&lt;&gt;"-"),AND(H451&lt;&gt;$AD$4,H451&lt;&gt;"-"),AND(I451&lt;&gt;$AD$5,I451&lt;&gt;"-"),AND(J451&lt;&gt;$AD$6,J451&lt;&gt;"-")),"Ja","Nej")</f>
        <v>Ja</v>
      </c>
      <c r="Y451" s="2" t="str">
        <f t="shared" si="28"/>
        <v>Nej</v>
      </c>
      <c r="Z451" s="2">
        <f t="shared" si="29"/>
        <v>0</v>
      </c>
      <c r="AA451" s="2">
        <f t="shared" si="30"/>
        <v>0</v>
      </c>
    </row>
    <row r="452" spans="1:27" ht="15" customHeight="1" x14ac:dyDescent="0.25">
      <c r="A452" s="2" t="s">
        <v>655</v>
      </c>
      <c r="B452" s="2" t="s">
        <v>656</v>
      </c>
      <c r="C452" s="2">
        <v>2016</v>
      </c>
      <c r="D452" s="2" t="s">
        <v>680</v>
      </c>
      <c r="E452" s="2" t="s">
        <v>680</v>
      </c>
      <c r="F452" s="2" t="s">
        <v>681</v>
      </c>
      <c r="G452" s="2">
        <v>2.29</v>
      </c>
      <c r="H452" s="2">
        <v>336.39</v>
      </c>
      <c r="I452" s="2">
        <v>0.42099999999999999</v>
      </c>
      <c r="J452" s="2">
        <v>0.40799999999999997</v>
      </c>
      <c r="K452" s="2" t="s">
        <v>680</v>
      </c>
      <c r="L452" s="2" t="s">
        <v>680</v>
      </c>
      <c r="M452" s="2" t="s">
        <v>680</v>
      </c>
      <c r="N452" s="2" t="s">
        <v>680</v>
      </c>
      <c r="O452" s="2" t="s">
        <v>680</v>
      </c>
      <c r="P452" s="2" t="s">
        <v>680</v>
      </c>
      <c r="Q452" s="2" t="s">
        <v>680</v>
      </c>
      <c r="R452" s="2" t="s">
        <v>680</v>
      </c>
      <c r="S452" s="2" t="s">
        <v>680</v>
      </c>
      <c r="T452" s="2" t="s">
        <v>680</v>
      </c>
      <c r="W452" s="2" t="str">
        <f t="shared" si="31"/>
        <v>Nej</v>
      </c>
      <c r="Y452" s="2" t="str">
        <f t="shared" si="28"/>
        <v>Nej</v>
      </c>
      <c r="Z452" s="2">
        <f t="shared" si="29"/>
        <v>0</v>
      </c>
      <c r="AA452" s="2">
        <f t="shared" si="30"/>
        <v>0</v>
      </c>
    </row>
    <row r="453" spans="1:27" ht="15" customHeight="1" x14ac:dyDescent="0.25">
      <c r="A453" s="2" t="s">
        <v>657</v>
      </c>
      <c r="B453" s="2" t="s">
        <v>658</v>
      </c>
      <c r="C453" s="2">
        <v>2016</v>
      </c>
      <c r="D453" s="2">
        <v>1.9</v>
      </c>
      <c r="E453" s="2" t="s">
        <v>680</v>
      </c>
      <c r="F453" s="2" t="s">
        <v>681</v>
      </c>
      <c r="G453" s="2">
        <v>2.29</v>
      </c>
      <c r="H453" s="2">
        <v>336.39</v>
      </c>
      <c r="I453" s="2">
        <v>0.42099999999999999</v>
      </c>
      <c r="J453" s="2">
        <v>0.40799999999999997</v>
      </c>
      <c r="K453" s="2" t="s">
        <v>680</v>
      </c>
      <c r="L453" s="2" t="s">
        <v>680</v>
      </c>
      <c r="M453" s="2" t="s">
        <v>680</v>
      </c>
      <c r="N453" s="2" t="s">
        <v>680</v>
      </c>
      <c r="O453" s="2" t="s">
        <v>680</v>
      </c>
      <c r="P453" s="2" t="s">
        <v>680</v>
      </c>
      <c r="Q453" s="2" t="s">
        <v>680</v>
      </c>
      <c r="R453" s="2" t="s">
        <v>680</v>
      </c>
      <c r="S453" s="2" t="s">
        <v>680</v>
      </c>
      <c r="T453" s="2" t="s">
        <v>680</v>
      </c>
      <c r="W453" s="2" t="str">
        <f t="shared" si="31"/>
        <v>Nej</v>
      </c>
      <c r="Y453" s="2" t="str">
        <f t="shared" si="28"/>
        <v>Nej</v>
      </c>
      <c r="Z453" s="2">
        <f t="shared" si="29"/>
        <v>0</v>
      </c>
      <c r="AA453" s="2">
        <f t="shared" si="30"/>
        <v>0</v>
      </c>
    </row>
    <row r="454" spans="1:27"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T454" s="2" t="s">
        <v>681</v>
      </c>
      <c r="W454" s="2" t="str">
        <f t="shared" si="31"/>
        <v>Nej</v>
      </c>
      <c r="Y454" s="2" t="str">
        <f t="shared" si="28"/>
        <v>Nej</v>
      </c>
      <c r="Z454" s="2">
        <f t="shared" si="29"/>
        <v>0</v>
      </c>
      <c r="AA454" s="2">
        <f t="shared" si="30"/>
        <v>0</v>
      </c>
    </row>
    <row r="455" spans="1:27"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T455" s="2" t="s">
        <v>681</v>
      </c>
      <c r="W455" s="2" t="str">
        <f t="shared" si="31"/>
        <v>Nej</v>
      </c>
      <c r="Y455" s="2" t="str">
        <f t="shared" si="28"/>
        <v>Nej</v>
      </c>
      <c r="Z455" s="2">
        <f t="shared" si="29"/>
        <v>0</v>
      </c>
      <c r="AA455" s="2">
        <f t="shared" si="30"/>
        <v>0</v>
      </c>
    </row>
    <row r="456" spans="1:27"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T456" s="2" t="s">
        <v>681</v>
      </c>
      <c r="W456" s="2" t="str">
        <f t="shared" si="31"/>
        <v>Nej</v>
      </c>
      <c r="Y456" s="2" t="str">
        <f t="shared" si="28"/>
        <v>Nej</v>
      </c>
      <c r="Z456" s="2">
        <f t="shared" si="29"/>
        <v>0</v>
      </c>
      <c r="AA456" s="2">
        <f t="shared" si="30"/>
        <v>0</v>
      </c>
    </row>
    <row r="457" spans="1:27" ht="15" customHeight="1" x14ac:dyDescent="0.25">
      <c r="A457" s="2" t="s">
        <v>663</v>
      </c>
      <c r="B457" s="2" t="s">
        <v>664</v>
      </c>
      <c r="C457" s="2">
        <v>2016</v>
      </c>
      <c r="D457" s="2">
        <v>0.27704000000000001</v>
      </c>
      <c r="E457" s="2" t="s">
        <v>680</v>
      </c>
      <c r="F457" s="2" t="s">
        <v>882</v>
      </c>
      <c r="G457" s="2">
        <v>0.16800000000000001</v>
      </c>
      <c r="H457" s="2">
        <v>54.1</v>
      </c>
      <c r="I457" s="2">
        <v>0.2</v>
      </c>
      <c r="J457" s="2">
        <v>0</v>
      </c>
      <c r="K457" s="2" t="s">
        <v>680</v>
      </c>
      <c r="L457" s="2" t="s">
        <v>680</v>
      </c>
      <c r="M457" s="2" t="s">
        <v>680</v>
      </c>
      <c r="N457" s="2" t="s">
        <v>680</v>
      </c>
      <c r="O457" s="2" t="s">
        <v>680</v>
      </c>
      <c r="P457" s="2" t="s">
        <v>680</v>
      </c>
      <c r="Q457" s="2" t="s">
        <v>680</v>
      </c>
      <c r="R457" s="2" t="s">
        <v>680</v>
      </c>
      <c r="S457" s="2" t="s">
        <v>680</v>
      </c>
      <c r="T457" s="2" t="s">
        <v>680</v>
      </c>
      <c r="W457" s="2" t="str">
        <f t="shared" si="31"/>
        <v>Ja</v>
      </c>
      <c r="Y457" s="2" t="str">
        <f t="shared" si="28"/>
        <v>Nej</v>
      </c>
      <c r="Z457" s="2">
        <f t="shared" si="29"/>
        <v>0</v>
      </c>
      <c r="AA457" s="2">
        <f t="shared" si="30"/>
        <v>0</v>
      </c>
    </row>
    <row r="458" spans="1:27" ht="15" customHeight="1" x14ac:dyDescent="0.25">
      <c r="A458" s="2" t="s">
        <v>663</v>
      </c>
      <c r="B458" s="2" t="s">
        <v>665</v>
      </c>
      <c r="C458" s="2">
        <v>2016</v>
      </c>
      <c r="D458" s="2" t="s">
        <v>680</v>
      </c>
      <c r="E458" s="2" t="s">
        <v>680</v>
      </c>
      <c r="F458" s="2" t="s">
        <v>882</v>
      </c>
      <c r="G458" s="2">
        <v>0.16800000000000001</v>
      </c>
      <c r="H458" s="2">
        <v>54.1</v>
      </c>
      <c r="I458" s="2">
        <v>0.2</v>
      </c>
      <c r="J458" s="2">
        <v>0</v>
      </c>
      <c r="K458" s="2" t="s">
        <v>680</v>
      </c>
      <c r="L458" s="2" t="s">
        <v>680</v>
      </c>
      <c r="M458" s="2" t="s">
        <v>680</v>
      </c>
      <c r="N458" s="2" t="s">
        <v>680</v>
      </c>
      <c r="O458" s="2" t="s">
        <v>680</v>
      </c>
      <c r="P458" s="2" t="s">
        <v>680</v>
      </c>
      <c r="Q458" s="2" t="s">
        <v>680</v>
      </c>
      <c r="R458" s="2" t="s">
        <v>680</v>
      </c>
      <c r="S458" s="2" t="s">
        <v>680</v>
      </c>
      <c r="T458" s="2" t="s">
        <v>680</v>
      </c>
      <c r="W458" s="2" t="str">
        <f t="shared" si="31"/>
        <v>Ja</v>
      </c>
      <c r="Y458" s="2" t="str">
        <f t="shared" si="28"/>
        <v>Nej</v>
      </c>
      <c r="Z458" s="2">
        <f t="shared" si="29"/>
        <v>0</v>
      </c>
      <c r="AA458" s="2">
        <f t="shared" si="30"/>
        <v>0</v>
      </c>
    </row>
    <row r="459" spans="1:27" ht="15" customHeight="1" x14ac:dyDescent="0.25">
      <c r="A459" s="2" t="s">
        <v>663</v>
      </c>
      <c r="B459" s="2" t="s">
        <v>666</v>
      </c>
      <c r="C459" s="2">
        <v>2016</v>
      </c>
      <c r="D459" s="2" t="s">
        <v>680</v>
      </c>
      <c r="E459" s="2" t="s">
        <v>680</v>
      </c>
      <c r="F459" s="2" t="s">
        <v>680</v>
      </c>
      <c r="G459" s="2">
        <v>0</v>
      </c>
      <c r="H459" s="2">
        <v>0</v>
      </c>
      <c r="I459" s="2">
        <v>0</v>
      </c>
      <c r="J459" s="2">
        <v>0</v>
      </c>
      <c r="K459" s="2" t="s">
        <v>680</v>
      </c>
      <c r="L459" s="2" t="s">
        <v>680</v>
      </c>
      <c r="M459" s="2" t="s">
        <v>680</v>
      </c>
      <c r="N459" s="2" t="s">
        <v>680</v>
      </c>
      <c r="O459" s="2" t="s">
        <v>680</v>
      </c>
      <c r="P459" s="2" t="s">
        <v>680</v>
      </c>
      <c r="Q459" s="2" t="s">
        <v>680</v>
      </c>
      <c r="R459" s="2" t="s">
        <v>680</v>
      </c>
      <c r="S459" s="2" t="s">
        <v>680</v>
      </c>
      <c r="T459" s="2" t="s">
        <v>680</v>
      </c>
      <c r="W459" s="2" t="str">
        <f t="shared" si="31"/>
        <v>Ja</v>
      </c>
      <c r="Y459" s="2" t="str">
        <f t="shared" si="28"/>
        <v>Nej</v>
      </c>
      <c r="Z459" s="2">
        <f t="shared" si="29"/>
        <v>0</v>
      </c>
      <c r="AA459" s="2">
        <f t="shared" si="30"/>
        <v>0</v>
      </c>
    </row>
    <row r="460" spans="1:27" ht="15" customHeight="1" x14ac:dyDescent="0.25">
      <c r="A460" s="2" t="s">
        <v>663</v>
      </c>
      <c r="B460" s="2" t="s">
        <v>667</v>
      </c>
      <c r="C460" s="2">
        <v>2016</v>
      </c>
      <c r="D460" s="2" t="s">
        <v>680</v>
      </c>
      <c r="E460" s="2" t="s">
        <v>680</v>
      </c>
      <c r="F460" s="2" t="s">
        <v>681</v>
      </c>
      <c r="G460" s="2">
        <v>2.29</v>
      </c>
      <c r="H460" s="2">
        <v>336.39</v>
      </c>
      <c r="I460" s="2">
        <v>0.42099999999999999</v>
      </c>
      <c r="J460" s="2">
        <v>0.40799999999999997</v>
      </c>
      <c r="K460" s="2" t="s">
        <v>680</v>
      </c>
      <c r="L460" s="2" t="s">
        <v>680</v>
      </c>
      <c r="M460" s="2" t="s">
        <v>680</v>
      </c>
      <c r="N460" s="2" t="s">
        <v>680</v>
      </c>
      <c r="O460" s="2" t="s">
        <v>680</v>
      </c>
      <c r="P460" s="2" t="s">
        <v>680</v>
      </c>
      <c r="Q460" s="2" t="s">
        <v>680</v>
      </c>
      <c r="R460" s="2" t="s">
        <v>680</v>
      </c>
      <c r="S460" s="2" t="s">
        <v>680</v>
      </c>
      <c r="T460" s="2" t="s">
        <v>680</v>
      </c>
      <c r="W460" s="2" t="str">
        <f t="shared" si="31"/>
        <v>Nej</v>
      </c>
      <c r="Y460" s="2" t="str">
        <f t="shared" si="28"/>
        <v>Nej</v>
      </c>
      <c r="Z460" s="2">
        <f t="shared" si="29"/>
        <v>0</v>
      </c>
      <c r="AA460" s="2">
        <f t="shared" si="30"/>
        <v>0</v>
      </c>
    </row>
    <row r="461" spans="1:27" ht="15" customHeight="1" x14ac:dyDescent="0.25">
      <c r="A461" s="2" t="s">
        <v>663</v>
      </c>
      <c r="B461" s="2" t="s">
        <v>668</v>
      </c>
      <c r="C461" s="2">
        <v>2016</v>
      </c>
      <c r="D461" s="2">
        <v>2.477E-2</v>
      </c>
      <c r="E461" s="2" t="s">
        <v>680</v>
      </c>
      <c r="F461" s="2" t="s">
        <v>882</v>
      </c>
      <c r="G461" s="2">
        <v>0.16800000000000001</v>
      </c>
      <c r="H461" s="2">
        <v>54.1</v>
      </c>
      <c r="I461" s="2">
        <v>0.2</v>
      </c>
      <c r="J461" s="2">
        <v>0</v>
      </c>
      <c r="K461" s="2" t="s">
        <v>680</v>
      </c>
      <c r="L461" s="2" t="s">
        <v>680</v>
      </c>
      <c r="M461" s="2" t="s">
        <v>680</v>
      </c>
      <c r="N461" s="2" t="s">
        <v>680</v>
      </c>
      <c r="O461" s="2" t="s">
        <v>680</v>
      </c>
      <c r="P461" s="2" t="s">
        <v>680</v>
      </c>
      <c r="Q461" s="2" t="s">
        <v>680</v>
      </c>
      <c r="R461" s="2" t="s">
        <v>680</v>
      </c>
      <c r="S461" s="2" t="s">
        <v>680</v>
      </c>
      <c r="T461" s="2" t="s">
        <v>680</v>
      </c>
      <c r="W461" s="2" t="str">
        <f t="shared" si="31"/>
        <v>Ja</v>
      </c>
      <c r="Y461" s="2" t="str">
        <f t="shared" si="28"/>
        <v>Nej</v>
      </c>
      <c r="Z461" s="2">
        <f t="shared" si="29"/>
        <v>0</v>
      </c>
      <c r="AA461" s="2">
        <f t="shared" si="30"/>
        <v>0</v>
      </c>
    </row>
    <row r="462" spans="1:27" ht="15" customHeight="1" x14ac:dyDescent="0.25">
      <c r="A462" s="2" t="s">
        <v>663</v>
      </c>
      <c r="B462" s="2" t="s">
        <v>669</v>
      </c>
      <c r="C462" s="2">
        <v>2016</v>
      </c>
      <c r="D462" s="2" t="s">
        <v>680</v>
      </c>
      <c r="E462" s="2">
        <v>17.695</v>
      </c>
      <c r="F462" s="2" t="s">
        <v>882</v>
      </c>
      <c r="G462" s="2">
        <v>0.16800000000000001</v>
      </c>
      <c r="H462" s="2">
        <v>54.1</v>
      </c>
      <c r="I462" s="2">
        <v>0.2</v>
      </c>
      <c r="J462" s="2">
        <v>0</v>
      </c>
      <c r="K462" s="2" t="s">
        <v>680</v>
      </c>
      <c r="L462" s="2" t="s">
        <v>680</v>
      </c>
      <c r="M462" s="2" t="s">
        <v>680</v>
      </c>
      <c r="N462" s="2" t="s">
        <v>680</v>
      </c>
      <c r="O462" s="2" t="s">
        <v>680</v>
      </c>
      <c r="P462" s="2" t="s">
        <v>680</v>
      </c>
      <c r="Q462" s="2" t="s">
        <v>680</v>
      </c>
      <c r="R462" s="2" t="s">
        <v>680</v>
      </c>
      <c r="S462" s="2" t="s">
        <v>680</v>
      </c>
      <c r="T462" s="2" t="s">
        <v>680</v>
      </c>
      <c r="W462" s="2" t="str">
        <f t="shared" si="31"/>
        <v>Ja</v>
      </c>
      <c r="Y462" s="2" t="str">
        <f t="shared" si="28"/>
        <v>Nej</v>
      </c>
      <c r="Z462" s="2">
        <f t="shared" si="29"/>
        <v>0</v>
      </c>
      <c r="AA462" s="2">
        <f t="shared" si="30"/>
        <v>0</v>
      </c>
    </row>
    <row r="463" spans="1:27" ht="15" customHeight="1" x14ac:dyDescent="0.25">
      <c r="A463" s="2" t="s">
        <v>663</v>
      </c>
      <c r="B463" s="2" t="s">
        <v>670</v>
      </c>
      <c r="C463" s="2">
        <v>2016</v>
      </c>
      <c r="D463" s="2">
        <v>0.65800000000000003</v>
      </c>
      <c r="E463" s="2">
        <v>12.592000000000001</v>
      </c>
      <c r="F463" s="2" t="s">
        <v>882</v>
      </c>
      <c r="G463" s="2">
        <v>0.16800000000000001</v>
      </c>
      <c r="H463" s="2">
        <v>54.1</v>
      </c>
      <c r="I463" s="2">
        <v>0.2</v>
      </c>
      <c r="J463" s="2">
        <v>0</v>
      </c>
      <c r="K463" s="2" t="s">
        <v>680</v>
      </c>
      <c r="L463" s="2" t="s">
        <v>680</v>
      </c>
      <c r="M463" s="2" t="s">
        <v>680</v>
      </c>
      <c r="N463" s="2" t="s">
        <v>680</v>
      </c>
      <c r="O463" s="2" t="s">
        <v>680</v>
      </c>
      <c r="P463" s="2" t="s">
        <v>680</v>
      </c>
      <c r="Q463" s="2" t="s">
        <v>680</v>
      </c>
      <c r="R463" s="2" t="s">
        <v>680</v>
      </c>
      <c r="S463" s="2" t="s">
        <v>680</v>
      </c>
      <c r="T463" s="2" t="s">
        <v>680</v>
      </c>
      <c r="W463" s="2" t="str">
        <f t="shared" si="31"/>
        <v>Ja</v>
      </c>
      <c r="Y463" s="2" t="str">
        <f t="shared" si="28"/>
        <v>Nej</v>
      </c>
      <c r="Z463" s="2">
        <f t="shared" si="29"/>
        <v>0</v>
      </c>
      <c r="AA463" s="2">
        <f t="shared" si="30"/>
        <v>0</v>
      </c>
    </row>
  </sheetData>
  <autoFilter ref="A1:AE463" xr:uid="{00000000-0009-0000-0000-000006000000}"/>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dimension ref="A1:V463"/>
  <sheetViews>
    <sheetView workbookViewId="0">
      <pane xSplit="2" ySplit="1" topLeftCell="C209" activePane="bottomRight" state="frozen"/>
      <selection sqref="A1:E1"/>
      <selection pane="topRight" sqref="A1:E1"/>
      <selection pane="bottomLeft" sqref="A1:E1"/>
      <selection pane="bottomRight" sqref="A1:E1"/>
    </sheetView>
  </sheetViews>
  <sheetFormatPr defaultColWidth="8.85546875" defaultRowHeight="15" customHeight="1" x14ac:dyDescent="0.25"/>
  <cols>
    <col min="1" max="1" width="17.42578125" style="2" customWidth="1"/>
    <col min="2" max="2" width="18.28515625" style="2" customWidth="1"/>
    <col min="3" max="16384" width="8.85546875" style="2"/>
  </cols>
  <sheetData>
    <row r="1" spans="1:22" s="4" customFormat="1" ht="120.75" thickBot="1" x14ac:dyDescent="0.3">
      <c r="A1" s="3" t="s">
        <v>671</v>
      </c>
      <c r="B1" s="3" t="s">
        <v>1</v>
      </c>
      <c r="C1" s="3" t="s">
        <v>672</v>
      </c>
      <c r="D1" s="3" t="s">
        <v>1022</v>
      </c>
      <c r="E1" s="3" t="s">
        <v>1023</v>
      </c>
      <c r="F1" s="3" t="s">
        <v>1024</v>
      </c>
      <c r="G1" s="3" t="s">
        <v>1025</v>
      </c>
      <c r="H1" s="3" t="s">
        <v>1026</v>
      </c>
      <c r="I1" s="3" t="s">
        <v>1027</v>
      </c>
      <c r="J1" s="3" t="s">
        <v>1028</v>
      </c>
      <c r="K1" s="3" t="s">
        <v>1029</v>
      </c>
      <c r="L1" s="3" t="s">
        <v>1030</v>
      </c>
      <c r="M1" s="3" t="s">
        <v>1031</v>
      </c>
      <c r="N1" s="3" t="s">
        <v>1032</v>
      </c>
      <c r="O1" s="3" t="s">
        <v>1033</v>
      </c>
      <c r="P1" s="3" t="s">
        <v>1034</v>
      </c>
      <c r="Q1" s="3" t="s">
        <v>1035</v>
      </c>
      <c r="R1" s="3" t="s">
        <v>1036</v>
      </c>
      <c r="S1" s="3" t="s">
        <v>1037</v>
      </c>
      <c r="U1" s="8" t="s">
        <v>1296</v>
      </c>
      <c r="V1" s="271" t="s">
        <v>1297</v>
      </c>
    </row>
    <row r="2" spans="1:22" ht="15" customHeight="1" x14ac:dyDescent="0.25">
      <c r="A2" s="2" t="s">
        <v>23</v>
      </c>
      <c r="B2" s="2" t="s">
        <v>24</v>
      </c>
      <c r="C2" s="2">
        <v>2016</v>
      </c>
      <c r="D2" s="2">
        <v>5.2</v>
      </c>
      <c r="E2" s="2">
        <v>3.2</v>
      </c>
      <c r="F2" s="2">
        <v>0</v>
      </c>
      <c r="G2" s="2">
        <v>0</v>
      </c>
      <c r="H2" s="2">
        <v>0</v>
      </c>
      <c r="I2" s="2">
        <v>2</v>
      </c>
      <c r="J2" s="2">
        <v>0</v>
      </c>
      <c r="K2" s="2">
        <v>0</v>
      </c>
      <c r="L2" s="2">
        <v>0</v>
      </c>
      <c r="M2" s="2">
        <v>0</v>
      </c>
      <c r="N2" s="2" t="s">
        <v>681</v>
      </c>
      <c r="O2" s="2" t="s">
        <v>680</v>
      </c>
      <c r="P2" s="2" t="s">
        <v>681</v>
      </c>
      <c r="Q2" s="2" t="s">
        <v>680</v>
      </c>
      <c r="R2" s="2" t="s">
        <v>681</v>
      </c>
      <c r="S2" s="2" t="s">
        <v>680</v>
      </c>
      <c r="U2" s="9">
        <f>IFERROR(D2/1,0)</f>
        <v>5.2</v>
      </c>
      <c r="V2" s="2">
        <f>IFERROR(O2/1,0)+IFERROR(Q2/1,0)+IFERROR(S2/1,0)</f>
        <v>0</v>
      </c>
    </row>
    <row r="3" spans="1:22" ht="15" customHeight="1" x14ac:dyDescent="0.25">
      <c r="A3" s="2" t="s">
        <v>23</v>
      </c>
      <c r="B3" s="2" t="s">
        <v>26</v>
      </c>
      <c r="C3" s="2">
        <v>2016</v>
      </c>
      <c r="D3" s="2">
        <v>16.2</v>
      </c>
      <c r="E3" s="2">
        <v>9.5</v>
      </c>
      <c r="F3" s="2">
        <v>0</v>
      </c>
      <c r="G3" s="2">
        <v>0.7</v>
      </c>
      <c r="H3" s="2">
        <v>0</v>
      </c>
      <c r="I3" s="2">
        <v>6</v>
      </c>
      <c r="J3" s="2">
        <v>0</v>
      </c>
      <c r="K3" s="2">
        <v>0</v>
      </c>
      <c r="L3" s="2">
        <v>0</v>
      </c>
      <c r="M3" s="2">
        <v>0</v>
      </c>
      <c r="N3" s="2" t="s">
        <v>681</v>
      </c>
      <c r="O3" s="2" t="s">
        <v>680</v>
      </c>
      <c r="P3" s="2" t="s">
        <v>681</v>
      </c>
      <c r="Q3" s="2" t="s">
        <v>680</v>
      </c>
      <c r="R3" s="2" t="s">
        <v>681</v>
      </c>
      <c r="S3" s="2" t="s">
        <v>680</v>
      </c>
      <c r="U3" s="9">
        <f t="shared" ref="U3:U66" si="0">IFERROR(D3/1,0)</f>
        <v>16.2</v>
      </c>
      <c r="V3" s="2">
        <f t="shared" ref="V3:V66" si="1">IFERROR(O3/1,0)+IFERROR(Q3/1,0)+IFERROR(S3/1,0)</f>
        <v>0</v>
      </c>
    </row>
    <row r="4" spans="1:22" ht="15" customHeight="1" x14ac:dyDescent="0.25">
      <c r="A4" s="2" t="s">
        <v>23</v>
      </c>
      <c r="B4" s="2" t="s">
        <v>27</v>
      </c>
      <c r="C4" s="2">
        <v>2016</v>
      </c>
      <c r="D4" s="2">
        <v>3.3</v>
      </c>
      <c r="E4" s="2">
        <v>1.7</v>
      </c>
      <c r="F4" s="2" t="s">
        <v>680</v>
      </c>
      <c r="G4" s="2" t="s">
        <v>680</v>
      </c>
      <c r="H4" s="2" t="s">
        <v>680</v>
      </c>
      <c r="I4" s="2">
        <v>1.6</v>
      </c>
      <c r="J4" s="2" t="s">
        <v>680</v>
      </c>
      <c r="K4" s="2" t="s">
        <v>680</v>
      </c>
      <c r="L4" s="2" t="s">
        <v>680</v>
      </c>
      <c r="M4" s="2" t="s">
        <v>680</v>
      </c>
      <c r="N4" s="2" t="s">
        <v>681</v>
      </c>
      <c r="O4" s="2" t="s">
        <v>680</v>
      </c>
      <c r="P4" s="2" t="s">
        <v>681</v>
      </c>
      <c r="Q4" s="2" t="s">
        <v>680</v>
      </c>
      <c r="R4" s="2" t="s">
        <v>681</v>
      </c>
      <c r="S4" s="2" t="s">
        <v>680</v>
      </c>
      <c r="U4" s="9">
        <f t="shared" si="0"/>
        <v>3.3</v>
      </c>
      <c r="V4" s="2">
        <f t="shared" si="1"/>
        <v>0</v>
      </c>
    </row>
    <row r="5" spans="1:22" ht="15" customHeight="1" x14ac:dyDescent="0.25">
      <c r="A5" s="2" t="s">
        <v>23</v>
      </c>
      <c r="B5" s="2" t="s">
        <v>28</v>
      </c>
      <c r="C5" s="2">
        <v>2016</v>
      </c>
      <c r="D5" s="2">
        <v>5.8</v>
      </c>
      <c r="E5" s="2">
        <v>3.4</v>
      </c>
      <c r="F5" s="2">
        <v>0.4</v>
      </c>
      <c r="G5" s="2">
        <v>0</v>
      </c>
      <c r="H5" s="2">
        <v>0</v>
      </c>
      <c r="I5" s="2">
        <v>2</v>
      </c>
      <c r="J5" s="2">
        <v>0</v>
      </c>
      <c r="K5" s="2" t="s">
        <v>680</v>
      </c>
      <c r="L5" s="2" t="s">
        <v>680</v>
      </c>
      <c r="M5" s="2" t="s">
        <v>680</v>
      </c>
      <c r="N5" s="2" t="s">
        <v>681</v>
      </c>
      <c r="O5" s="2" t="s">
        <v>680</v>
      </c>
      <c r="P5" s="2" t="s">
        <v>681</v>
      </c>
      <c r="Q5" s="2" t="s">
        <v>680</v>
      </c>
      <c r="R5" s="2" t="s">
        <v>681</v>
      </c>
      <c r="S5" s="2" t="s">
        <v>680</v>
      </c>
      <c r="U5" s="9">
        <f t="shared" si="0"/>
        <v>5.8</v>
      </c>
      <c r="V5" s="2">
        <f t="shared" si="1"/>
        <v>0</v>
      </c>
    </row>
    <row r="6" spans="1:22" ht="15" customHeight="1" x14ac:dyDescent="0.25">
      <c r="A6" s="2" t="s">
        <v>23</v>
      </c>
      <c r="B6" s="2" t="s">
        <v>29</v>
      </c>
      <c r="C6" s="2">
        <v>2016</v>
      </c>
      <c r="D6" s="2">
        <v>7.6</v>
      </c>
      <c r="E6" s="2">
        <v>2.6</v>
      </c>
      <c r="F6" s="2">
        <v>1.4</v>
      </c>
      <c r="G6" s="2">
        <v>0.6</v>
      </c>
      <c r="H6" s="2">
        <v>0</v>
      </c>
      <c r="I6" s="2">
        <v>3</v>
      </c>
      <c r="J6" s="2">
        <v>0</v>
      </c>
      <c r="K6" s="2">
        <v>0</v>
      </c>
      <c r="L6" s="2">
        <v>0</v>
      </c>
      <c r="M6" s="2">
        <v>0</v>
      </c>
      <c r="N6" s="2" t="s">
        <v>681</v>
      </c>
      <c r="O6" s="2" t="s">
        <v>680</v>
      </c>
      <c r="P6" s="2" t="s">
        <v>681</v>
      </c>
      <c r="Q6" s="2" t="s">
        <v>680</v>
      </c>
      <c r="R6" s="2" t="s">
        <v>681</v>
      </c>
      <c r="S6" s="2" t="s">
        <v>680</v>
      </c>
      <c r="U6" s="9">
        <f t="shared" si="0"/>
        <v>7.6</v>
      </c>
      <c r="V6" s="2">
        <f t="shared" si="1"/>
        <v>0</v>
      </c>
    </row>
    <row r="7" spans="1:22" ht="15" customHeight="1" x14ac:dyDescent="0.25">
      <c r="A7" s="2" t="s">
        <v>23</v>
      </c>
      <c r="B7" s="2" t="s">
        <v>30</v>
      </c>
      <c r="C7" s="2">
        <v>2016</v>
      </c>
      <c r="D7" s="2">
        <v>4.2</v>
      </c>
      <c r="E7" s="2">
        <v>2.2999999999999998</v>
      </c>
      <c r="F7" s="2">
        <v>0.1</v>
      </c>
      <c r="G7" s="2">
        <v>0</v>
      </c>
      <c r="H7" s="2">
        <v>0</v>
      </c>
      <c r="I7" s="2">
        <v>1.8</v>
      </c>
      <c r="J7" s="2">
        <v>0</v>
      </c>
      <c r="K7" s="2">
        <v>0</v>
      </c>
      <c r="L7" s="2">
        <v>0</v>
      </c>
      <c r="M7" s="2">
        <v>0</v>
      </c>
      <c r="N7" s="2" t="s">
        <v>681</v>
      </c>
      <c r="O7" s="2" t="s">
        <v>680</v>
      </c>
      <c r="P7" s="2" t="s">
        <v>681</v>
      </c>
      <c r="Q7" s="2" t="s">
        <v>680</v>
      </c>
      <c r="R7" s="2" t="s">
        <v>681</v>
      </c>
      <c r="S7" s="2" t="s">
        <v>680</v>
      </c>
      <c r="U7" s="9">
        <f t="shared" si="0"/>
        <v>4.2</v>
      </c>
      <c r="V7" s="2">
        <f t="shared" si="1"/>
        <v>0</v>
      </c>
    </row>
    <row r="8" spans="1:22" ht="15" customHeight="1" x14ac:dyDescent="0.25">
      <c r="A8" s="2" t="s">
        <v>23</v>
      </c>
      <c r="B8" s="2" t="s">
        <v>31</v>
      </c>
      <c r="C8" s="2">
        <v>2016</v>
      </c>
      <c r="D8" s="2">
        <v>1.9</v>
      </c>
      <c r="E8" s="2">
        <v>1.3</v>
      </c>
      <c r="F8" s="2">
        <v>0</v>
      </c>
      <c r="G8" s="2">
        <v>0</v>
      </c>
      <c r="H8" s="2">
        <v>0</v>
      </c>
      <c r="I8" s="2">
        <v>0.6</v>
      </c>
      <c r="J8" s="2">
        <v>0</v>
      </c>
      <c r="K8" s="2">
        <v>0</v>
      </c>
      <c r="L8" s="2">
        <v>0</v>
      </c>
      <c r="M8" s="2">
        <v>0</v>
      </c>
      <c r="N8" s="2" t="s">
        <v>681</v>
      </c>
      <c r="O8" s="2" t="s">
        <v>680</v>
      </c>
      <c r="P8" s="2" t="s">
        <v>681</v>
      </c>
      <c r="Q8" s="2" t="s">
        <v>680</v>
      </c>
      <c r="R8" s="2" t="s">
        <v>681</v>
      </c>
      <c r="S8" s="2" t="s">
        <v>680</v>
      </c>
      <c r="U8" s="9">
        <f t="shared" si="0"/>
        <v>1.9</v>
      </c>
      <c r="V8" s="2">
        <f t="shared" si="1"/>
        <v>0</v>
      </c>
    </row>
    <row r="9" spans="1:22" ht="15" customHeight="1" x14ac:dyDescent="0.25">
      <c r="A9" s="2" t="s">
        <v>23</v>
      </c>
      <c r="B9" s="2" t="s">
        <v>32</v>
      </c>
      <c r="C9" s="2">
        <v>2016</v>
      </c>
      <c r="D9" s="2">
        <v>5.4</v>
      </c>
      <c r="E9" s="2">
        <v>3.4</v>
      </c>
      <c r="F9" s="2">
        <v>0.6</v>
      </c>
      <c r="G9" s="2">
        <v>0</v>
      </c>
      <c r="H9" s="2">
        <v>0</v>
      </c>
      <c r="I9" s="2">
        <v>2.4</v>
      </c>
      <c r="J9" s="2">
        <v>0</v>
      </c>
      <c r="K9" s="2">
        <v>0</v>
      </c>
      <c r="L9" s="2">
        <v>0</v>
      </c>
      <c r="M9" s="2">
        <v>0</v>
      </c>
      <c r="N9" s="2" t="s">
        <v>681</v>
      </c>
      <c r="O9" s="2" t="s">
        <v>680</v>
      </c>
      <c r="P9" s="2" t="s">
        <v>681</v>
      </c>
      <c r="Q9" s="2" t="s">
        <v>680</v>
      </c>
      <c r="R9" s="2" t="s">
        <v>681</v>
      </c>
      <c r="S9" s="2" t="s">
        <v>680</v>
      </c>
      <c r="U9" s="9">
        <f t="shared" si="0"/>
        <v>5.4</v>
      </c>
      <c r="V9" s="2">
        <f t="shared" si="1"/>
        <v>0</v>
      </c>
    </row>
    <row r="10" spans="1:22" ht="15" customHeight="1" x14ac:dyDescent="0.25">
      <c r="A10" s="2" t="s">
        <v>33</v>
      </c>
      <c r="B10" s="2" t="s">
        <v>34</v>
      </c>
      <c r="C10" s="2">
        <v>2016</v>
      </c>
      <c r="D10" s="2">
        <v>0.34</v>
      </c>
      <c r="E10" s="2">
        <v>0</v>
      </c>
      <c r="F10" s="2">
        <v>0</v>
      </c>
      <c r="G10" s="2">
        <v>0</v>
      </c>
      <c r="H10" s="2">
        <v>0</v>
      </c>
      <c r="I10" s="2">
        <v>0.34</v>
      </c>
      <c r="J10" s="2">
        <v>0</v>
      </c>
      <c r="K10" s="2">
        <v>0</v>
      </c>
      <c r="L10" s="2">
        <v>0</v>
      </c>
      <c r="M10" s="2">
        <v>0</v>
      </c>
      <c r="N10" s="2" t="s">
        <v>681</v>
      </c>
      <c r="O10" s="2" t="s">
        <v>680</v>
      </c>
      <c r="P10" s="2" t="s">
        <v>681</v>
      </c>
      <c r="Q10" s="2" t="s">
        <v>680</v>
      </c>
      <c r="R10" s="2" t="s">
        <v>681</v>
      </c>
      <c r="S10" s="2" t="s">
        <v>680</v>
      </c>
      <c r="U10" s="9">
        <f t="shared" si="0"/>
        <v>0.34</v>
      </c>
      <c r="V10" s="2">
        <f t="shared" si="1"/>
        <v>0</v>
      </c>
    </row>
    <row r="11" spans="1:22" ht="15" customHeight="1" x14ac:dyDescent="0.25">
      <c r="A11" s="2" t="s">
        <v>33</v>
      </c>
      <c r="B11" s="2" t="s">
        <v>35</v>
      </c>
      <c r="C11" s="2">
        <v>2016</v>
      </c>
      <c r="D11" s="2">
        <v>4.5999999999999996</v>
      </c>
      <c r="E11" s="2">
        <v>2.13</v>
      </c>
      <c r="F11" s="2">
        <v>0.17</v>
      </c>
      <c r="G11" s="2">
        <v>0</v>
      </c>
      <c r="H11" s="2">
        <v>0</v>
      </c>
      <c r="I11" s="2">
        <v>2.15</v>
      </c>
      <c r="J11" s="2">
        <v>0.19</v>
      </c>
      <c r="K11" s="2">
        <v>0</v>
      </c>
      <c r="L11" s="2">
        <v>0</v>
      </c>
      <c r="M11" s="2">
        <v>0</v>
      </c>
      <c r="N11" s="2" t="s">
        <v>681</v>
      </c>
      <c r="O11" s="2" t="s">
        <v>680</v>
      </c>
      <c r="P11" s="2" t="s">
        <v>681</v>
      </c>
      <c r="Q11" s="2" t="s">
        <v>680</v>
      </c>
      <c r="R11" s="2" t="s">
        <v>681</v>
      </c>
      <c r="S11" s="2" t="s">
        <v>680</v>
      </c>
      <c r="U11" s="9">
        <f t="shared" si="0"/>
        <v>4.5999999999999996</v>
      </c>
      <c r="V11" s="2">
        <f t="shared" si="1"/>
        <v>0</v>
      </c>
    </row>
    <row r="12" spans="1:22" ht="15" customHeight="1" x14ac:dyDescent="0.25">
      <c r="A12" s="2" t="s">
        <v>33</v>
      </c>
      <c r="B12" s="2" t="s">
        <v>36</v>
      </c>
      <c r="C12" s="2">
        <v>2016</v>
      </c>
      <c r="D12" s="2">
        <v>228.1</v>
      </c>
      <c r="E12" s="2">
        <v>124.4</v>
      </c>
      <c r="F12" s="2">
        <v>2.2999999999999998</v>
      </c>
      <c r="G12" s="2" t="s">
        <v>680</v>
      </c>
      <c r="H12" s="2">
        <v>0</v>
      </c>
      <c r="I12" s="2">
        <v>36.299999999999997</v>
      </c>
      <c r="J12" s="2">
        <v>45.5</v>
      </c>
      <c r="K12" s="2">
        <v>0.01</v>
      </c>
      <c r="L12" s="2">
        <v>0</v>
      </c>
      <c r="M12" s="2">
        <v>19.399999999999999</v>
      </c>
      <c r="N12" s="2" t="s">
        <v>681</v>
      </c>
      <c r="O12" s="2" t="s">
        <v>680</v>
      </c>
      <c r="P12" s="2" t="s">
        <v>681</v>
      </c>
      <c r="Q12" s="2" t="s">
        <v>680</v>
      </c>
      <c r="R12" s="2" t="s">
        <v>681</v>
      </c>
      <c r="S12" s="2" t="s">
        <v>680</v>
      </c>
      <c r="U12" s="9">
        <f t="shared" si="0"/>
        <v>228.1</v>
      </c>
      <c r="V12" s="2">
        <f t="shared" si="1"/>
        <v>0</v>
      </c>
    </row>
    <row r="13" spans="1:22" ht="15" customHeight="1" x14ac:dyDescent="0.25">
      <c r="A13" s="2" t="s">
        <v>33</v>
      </c>
      <c r="B13" s="2" t="s">
        <v>37</v>
      </c>
      <c r="C13" s="2">
        <v>2016</v>
      </c>
      <c r="D13" s="2">
        <v>4</v>
      </c>
      <c r="E13" s="2">
        <v>1.1000000000000001</v>
      </c>
      <c r="F13" s="2">
        <v>0.3</v>
      </c>
      <c r="G13" s="2">
        <v>0</v>
      </c>
      <c r="H13" s="2">
        <v>0</v>
      </c>
      <c r="I13" s="2">
        <v>1.7</v>
      </c>
      <c r="J13" s="2">
        <v>0.9</v>
      </c>
      <c r="K13" s="2">
        <v>0</v>
      </c>
      <c r="L13" s="2">
        <v>0</v>
      </c>
      <c r="M13" s="2">
        <v>0</v>
      </c>
      <c r="N13" s="2" t="s">
        <v>681</v>
      </c>
      <c r="O13" s="2" t="s">
        <v>680</v>
      </c>
      <c r="P13" s="2" t="s">
        <v>681</v>
      </c>
      <c r="Q13" s="2" t="s">
        <v>680</v>
      </c>
      <c r="R13" s="2" t="s">
        <v>681</v>
      </c>
      <c r="S13" s="2" t="s">
        <v>680</v>
      </c>
      <c r="U13" s="9">
        <f t="shared" si="0"/>
        <v>4</v>
      </c>
      <c r="V13" s="2">
        <f t="shared" si="1"/>
        <v>0</v>
      </c>
    </row>
    <row r="14" spans="1:22" ht="15" customHeight="1" x14ac:dyDescent="0.25">
      <c r="A14" s="2" t="s">
        <v>33</v>
      </c>
      <c r="B14" s="2" t="s">
        <v>38</v>
      </c>
      <c r="C14" s="2">
        <v>2016</v>
      </c>
      <c r="D14" s="2">
        <v>0.75</v>
      </c>
      <c r="E14" s="2">
        <v>0.34</v>
      </c>
      <c r="F14" s="2">
        <v>0</v>
      </c>
      <c r="G14" s="2">
        <v>0</v>
      </c>
      <c r="H14" s="2">
        <v>0</v>
      </c>
      <c r="I14" s="2">
        <v>0.41</v>
      </c>
      <c r="J14" s="2">
        <v>0</v>
      </c>
      <c r="K14" s="2">
        <v>0</v>
      </c>
      <c r="L14" s="2">
        <v>0</v>
      </c>
      <c r="M14" s="2">
        <v>0</v>
      </c>
      <c r="N14" s="2" t="s">
        <v>681</v>
      </c>
      <c r="O14" s="2" t="s">
        <v>680</v>
      </c>
      <c r="P14" s="2" t="s">
        <v>681</v>
      </c>
      <c r="Q14" s="2" t="s">
        <v>680</v>
      </c>
      <c r="R14" s="2" t="s">
        <v>681</v>
      </c>
      <c r="S14" s="2" t="s">
        <v>680</v>
      </c>
      <c r="U14" s="9">
        <f t="shared" si="0"/>
        <v>0.75</v>
      </c>
      <c r="V14" s="2">
        <f t="shared" si="1"/>
        <v>0</v>
      </c>
    </row>
    <row r="15" spans="1:22" ht="15" customHeight="1" x14ac:dyDescent="0.25">
      <c r="A15" s="2" t="s">
        <v>39</v>
      </c>
      <c r="B15" s="2" t="s">
        <v>40</v>
      </c>
      <c r="C15" s="2">
        <v>2016</v>
      </c>
      <c r="D15" s="2">
        <v>121.6</v>
      </c>
      <c r="E15" s="2">
        <v>62.8</v>
      </c>
      <c r="F15" s="2">
        <v>10.6</v>
      </c>
      <c r="G15" s="2">
        <v>9.6999999999999993</v>
      </c>
      <c r="H15" s="2">
        <v>0</v>
      </c>
      <c r="I15" s="2">
        <v>13.9</v>
      </c>
      <c r="J15" s="2">
        <v>24.2</v>
      </c>
      <c r="K15" s="2">
        <v>0</v>
      </c>
      <c r="L15" s="2" t="s">
        <v>800</v>
      </c>
      <c r="M15" s="2">
        <v>4</v>
      </c>
      <c r="N15" s="2" t="s">
        <v>681</v>
      </c>
      <c r="O15" s="2" t="s">
        <v>680</v>
      </c>
      <c r="P15" s="2" t="s">
        <v>681</v>
      </c>
      <c r="Q15" s="2" t="s">
        <v>680</v>
      </c>
      <c r="R15" s="2" t="s">
        <v>681</v>
      </c>
      <c r="S15" s="2" t="s">
        <v>680</v>
      </c>
      <c r="U15" s="9">
        <f t="shared" si="0"/>
        <v>121.6</v>
      </c>
      <c r="V15" s="2">
        <f t="shared" si="1"/>
        <v>0</v>
      </c>
    </row>
    <row r="16" spans="1:22" ht="15" customHeight="1" x14ac:dyDescent="0.25">
      <c r="A16" s="2" t="s">
        <v>41</v>
      </c>
      <c r="B16" s="2" t="s">
        <v>42</v>
      </c>
      <c r="C16" s="2">
        <v>2016</v>
      </c>
      <c r="D16" s="2">
        <v>56.3</v>
      </c>
      <c r="E16" s="2">
        <v>24.14</v>
      </c>
      <c r="F16" s="2">
        <v>13.88</v>
      </c>
      <c r="G16" s="2">
        <v>3.28</v>
      </c>
      <c r="H16" s="2" t="s">
        <v>680</v>
      </c>
      <c r="I16" s="2">
        <v>15</v>
      </c>
      <c r="J16" s="2" t="s">
        <v>680</v>
      </c>
      <c r="K16" s="2" t="s">
        <v>680</v>
      </c>
      <c r="L16" s="2" t="s">
        <v>680</v>
      </c>
      <c r="M16" s="2" t="s">
        <v>680</v>
      </c>
      <c r="N16" s="2" t="s">
        <v>681</v>
      </c>
      <c r="O16" s="2" t="s">
        <v>680</v>
      </c>
      <c r="P16" s="2" t="s">
        <v>681</v>
      </c>
      <c r="Q16" s="2" t="s">
        <v>680</v>
      </c>
      <c r="R16" s="2" t="s">
        <v>681</v>
      </c>
      <c r="S16" s="2" t="s">
        <v>680</v>
      </c>
      <c r="U16" s="9">
        <f t="shared" si="0"/>
        <v>56.3</v>
      </c>
      <c r="V16" s="2">
        <f t="shared" si="1"/>
        <v>0</v>
      </c>
    </row>
    <row r="17" spans="1:22" ht="15" customHeight="1" x14ac:dyDescent="0.25">
      <c r="A17" s="2" t="s">
        <v>41</v>
      </c>
      <c r="B17" s="2" t="s">
        <v>43</v>
      </c>
      <c r="C17" s="2">
        <v>2016</v>
      </c>
      <c r="D17" s="2">
        <v>11.27</v>
      </c>
      <c r="E17" s="2">
        <v>2.83</v>
      </c>
      <c r="F17" s="2">
        <v>5.05</v>
      </c>
      <c r="G17" s="2">
        <v>1.87</v>
      </c>
      <c r="H17" s="2" t="s">
        <v>680</v>
      </c>
      <c r="I17" s="2">
        <v>1.52</v>
      </c>
      <c r="J17" s="2" t="s">
        <v>680</v>
      </c>
      <c r="K17" s="2" t="s">
        <v>680</v>
      </c>
      <c r="L17" s="2" t="s">
        <v>680</v>
      </c>
      <c r="M17" s="2" t="s">
        <v>680</v>
      </c>
      <c r="N17" s="2" t="s">
        <v>778</v>
      </c>
      <c r="O17" s="2" t="s">
        <v>680</v>
      </c>
      <c r="P17" s="2" t="s">
        <v>681</v>
      </c>
      <c r="Q17" s="2" t="s">
        <v>680</v>
      </c>
      <c r="R17" s="2" t="s">
        <v>681</v>
      </c>
      <c r="S17" s="2" t="s">
        <v>680</v>
      </c>
      <c r="U17" s="9">
        <f t="shared" si="0"/>
        <v>11.27</v>
      </c>
      <c r="V17" s="2">
        <f t="shared" si="1"/>
        <v>0</v>
      </c>
    </row>
    <row r="18" spans="1:22" ht="15" customHeight="1" x14ac:dyDescent="0.25">
      <c r="A18" s="2" t="s">
        <v>41</v>
      </c>
      <c r="B18" s="2" t="s">
        <v>44</v>
      </c>
      <c r="C18" s="2">
        <v>2016</v>
      </c>
      <c r="D18" s="2">
        <v>19.62</v>
      </c>
      <c r="E18" s="2">
        <v>2.3199999999999998</v>
      </c>
      <c r="F18" s="2">
        <v>4.5199999999999996</v>
      </c>
      <c r="G18" s="2">
        <v>10.3</v>
      </c>
      <c r="H18" s="2" t="s">
        <v>680</v>
      </c>
      <c r="I18" s="2">
        <v>2.48</v>
      </c>
      <c r="J18" s="2" t="s">
        <v>680</v>
      </c>
      <c r="K18" s="2" t="s">
        <v>680</v>
      </c>
      <c r="L18" s="2" t="s">
        <v>680</v>
      </c>
      <c r="M18" s="2" t="s">
        <v>680</v>
      </c>
      <c r="N18" s="2" t="s">
        <v>778</v>
      </c>
      <c r="O18" s="2" t="s">
        <v>680</v>
      </c>
      <c r="P18" s="2" t="s">
        <v>681</v>
      </c>
      <c r="Q18" s="2" t="s">
        <v>680</v>
      </c>
      <c r="R18" s="2" t="s">
        <v>778</v>
      </c>
      <c r="S18" s="2" t="s">
        <v>680</v>
      </c>
      <c r="U18" s="9">
        <f t="shared" si="0"/>
        <v>19.62</v>
      </c>
      <c r="V18" s="2">
        <f t="shared" si="1"/>
        <v>0</v>
      </c>
    </row>
    <row r="19" spans="1:22" ht="15" customHeight="1" x14ac:dyDescent="0.25">
      <c r="A19" s="2" t="s">
        <v>45</v>
      </c>
      <c r="B19" s="2" t="s">
        <v>46</v>
      </c>
      <c r="C19" s="2">
        <v>2016</v>
      </c>
      <c r="D19" s="2">
        <v>24.77</v>
      </c>
      <c r="E19" s="2">
        <v>6.1</v>
      </c>
      <c r="F19" s="2">
        <v>3.6</v>
      </c>
      <c r="G19" s="2">
        <v>0.7</v>
      </c>
      <c r="H19" s="2">
        <v>0</v>
      </c>
      <c r="I19" s="2">
        <v>1.8</v>
      </c>
      <c r="J19" s="2">
        <v>1.9</v>
      </c>
      <c r="K19" s="2">
        <v>0</v>
      </c>
      <c r="L19" s="2">
        <v>0</v>
      </c>
      <c r="M19" s="2">
        <v>10.7</v>
      </c>
      <c r="N19" s="2" t="s">
        <v>681</v>
      </c>
      <c r="O19" s="2" t="s">
        <v>680</v>
      </c>
      <c r="P19" s="2" t="s">
        <v>681</v>
      </c>
      <c r="Q19" s="2" t="s">
        <v>680</v>
      </c>
      <c r="R19" s="2" t="s">
        <v>681</v>
      </c>
      <c r="S19" s="2" t="s">
        <v>680</v>
      </c>
      <c r="U19" s="9">
        <f t="shared" si="0"/>
        <v>24.77</v>
      </c>
      <c r="V19" s="2">
        <f t="shared" si="1"/>
        <v>0</v>
      </c>
    </row>
    <row r="20" spans="1:22" ht="15" customHeight="1" x14ac:dyDescent="0.25">
      <c r="A20" s="2" t="s">
        <v>47</v>
      </c>
      <c r="B20" s="2" t="s">
        <v>48</v>
      </c>
      <c r="C20" s="2">
        <v>2016</v>
      </c>
      <c r="D20" s="2">
        <v>96</v>
      </c>
      <c r="E20" s="2">
        <v>47.1</v>
      </c>
      <c r="F20" s="2">
        <v>11.4</v>
      </c>
      <c r="G20" s="2">
        <v>20.6</v>
      </c>
      <c r="H20" s="2" t="s">
        <v>680</v>
      </c>
      <c r="I20" s="2">
        <v>12.3</v>
      </c>
      <c r="J20" s="2" t="s">
        <v>680</v>
      </c>
      <c r="K20" s="2" t="s">
        <v>680</v>
      </c>
      <c r="L20" s="2" t="s">
        <v>680</v>
      </c>
      <c r="M20" s="2">
        <v>4.4000000000000004</v>
      </c>
      <c r="N20" s="2" t="s">
        <v>681</v>
      </c>
      <c r="O20" s="2" t="s">
        <v>680</v>
      </c>
      <c r="P20" s="2" t="s">
        <v>681</v>
      </c>
      <c r="Q20" s="2" t="s">
        <v>680</v>
      </c>
      <c r="R20" s="2" t="s">
        <v>681</v>
      </c>
      <c r="S20" s="2" t="s">
        <v>680</v>
      </c>
      <c r="U20" s="9">
        <f t="shared" si="0"/>
        <v>96</v>
      </c>
      <c r="V20" s="2">
        <f t="shared" si="1"/>
        <v>0</v>
      </c>
    </row>
    <row r="21" spans="1:22" ht="15" customHeight="1" x14ac:dyDescent="0.25">
      <c r="A21" s="2" t="s">
        <v>49</v>
      </c>
      <c r="B21" s="2" t="s">
        <v>50</v>
      </c>
      <c r="C21" s="2">
        <v>2016</v>
      </c>
      <c r="D21" s="2" t="s">
        <v>681</v>
      </c>
      <c r="E21" s="2" t="s">
        <v>681</v>
      </c>
      <c r="F21" s="2" t="s">
        <v>681</v>
      </c>
      <c r="G21" s="2" t="s">
        <v>681</v>
      </c>
      <c r="H21" s="2" t="s">
        <v>681</v>
      </c>
      <c r="I21" s="2" t="s">
        <v>681</v>
      </c>
      <c r="J21" s="2" t="s">
        <v>681</v>
      </c>
      <c r="K21" s="2" t="s">
        <v>681</v>
      </c>
      <c r="L21" s="2" t="s">
        <v>681</v>
      </c>
      <c r="M21" s="2" t="s">
        <v>681</v>
      </c>
      <c r="N21" s="2" t="s">
        <v>681</v>
      </c>
      <c r="O21" s="2" t="s">
        <v>681</v>
      </c>
      <c r="P21" s="2" t="s">
        <v>681</v>
      </c>
      <c r="Q21" s="2" t="s">
        <v>681</v>
      </c>
      <c r="R21" s="2" t="s">
        <v>681</v>
      </c>
      <c r="S21" s="2" t="s">
        <v>681</v>
      </c>
      <c r="U21" s="9">
        <f t="shared" si="0"/>
        <v>0</v>
      </c>
      <c r="V21" s="2">
        <f t="shared" si="1"/>
        <v>0</v>
      </c>
    </row>
    <row r="22" spans="1:22" ht="15" customHeight="1" x14ac:dyDescent="0.25">
      <c r="A22" s="2" t="s">
        <v>51</v>
      </c>
      <c r="B22" s="2" t="s">
        <v>52</v>
      </c>
      <c r="C22" s="2">
        <v>2016</v>
      </c>
      <c r="D22" s="2" t="s">
        <v>681</v>
      </c>
      <c r="E22" s="2" t="s">
        <v>681</v>
      </c>
      <c r="F22" s="2" t="s">
        <v>681</v>
      </c>
      <c r="G22" s="2" t="s">
        <v>681</v>
      </c>
      <c r="H22" s="2" t="s">
        <v>681</v>
      </c>
      <c r="I22" s="2" t="s">
        <v>681</v>
      </c>
      <c r="J22" s="2" t="s">
        <v>681</v>
      </c>
      <c r="K22" s="2" t="s">
        <v>681</v>
      </c>
      <c r="L22" s="2" t="s">
        <v>681</v>
      </c>
      <c r="M22" s="2" t="s">
        <v>681</v>
      </c>
      <c r="N22" s="2" t="s">
        <v>681</v>
      </c>
      <c r="O22" s="2" t="s">
        <v>681</v>
      </c>
      <c r="P22" s="2" t="s">
        <v>681</v>
      </c>
      <c r="Q22" s="2" t="s">
        <v>681</v>
      </c>
      <c r="R22" s="2" t="s">
        <v>681</v>
      </c>
      <c r="S22" s="2" t="s">
        <v>681</v>
      </c>
      <c r="U22" s="9">
        <f t="shared" si="0"/>
        <v>0</v>
      </c>
      <c r="V22" s="2">
        <f t="shared" si="1"/>
        <v>0</v>
      </c>
    </row>
    <row r="23" spans="1:22" ht="15" customHeight="1" x14ac:dyDescent="0.25">
      <c r="A23" s="2" t="s">
        <v>55</v>
      </c>
      <c r="B23" s="2" t="s">
        <v>56</v>
      </c>
      <c r="C23" s="2">
        <v>2016</v>
      </c>
      <c r="D23" s="2">
        <v>108.4</v>
      </c>
      <c r="E23" s="2">
        <v>43.4</v>
      </c>
      <c r="F23" s="2">
        <v>5.2</v>
      </c>
      <c r="G23" s="2">
        <v>29.8</v>
      </c>
      <c r="H23" s="2" t="s">
        <v>680</v>
      </c>
      <c r="I23" s="2">
        <v>13.9</v>
      </c>
      <c r="J23" s="2">
        <v>16.100000000000001</v>
      </c>
      <c r="K23" s="2" t="s">
        <v>680</v>
      </c>
      <c r="L23" s="2" t="s">
        <v>680</v>
      </c>
      <c r="M23" s="2" t="s">
        <v>680</v>
      </c>
      <c r="N23" s="2" t="s">
        <v>689</v>
      </c>
      <c r="O23" s="2" t="s">
        <v>680</v>
      </c>
      <c r="P23" s="2" t="s">
        <v>689</v>
      </c>
      <c r="Q23" s="2" t="s">
        <v>680</v>
      </c>
      <c r="R23" s="2" t="s">
        <v>689</v>
      </c>
      <c r="S23" s="2" t="s">
        <v>680</v>
      </c>
      <c r="U23" s="9">
        <f t="shared" si="0"/>
        <v>108.4</v>
      </c>
      <c r="V23" s="2">
        <f t="shared" si="1"/>
        <v>0</v>
      </c>
    </row>
    <row r="24" spans="1:22" ht="15" customHeight="1" x14ac:dyDescent="0.25">
      <c r="A24" s="2" t="s">
        <v>57</v>
      </c>
      <c r="B24" s="2" t="s">
        <v>58</v>
      </c>
      <c r="C24" s="2">
        <v>2016</v>
      </c>
      <c r="D24" s="2">
        <v>8.6999999999999993</v>
      </c>
      <c r="E24" s="2">
        <v>4.2</v>
      </c>
      <c r="F24" s="2">
        <v>0.5</v>
      </c>
      <c r="G24" s="2" t="s">
        <v>680</v>
      </c>
      <c r="H24" s="2" t="s">
        <v>680</v>
      </c>
      <c r="I24" s="2">
        <v>3</v>
      </c>
      <c r="J24" s="2">
        <v>1</v>
      </c>
      <c r="K24" s="2" t="s">
        <v>680</v>
      </c>
      <c r="L24" s="2" t="s">
        <v>680</v>
      </c>
      <c r="M24" s="2" t="s">
        <v>680</v>
      </c>
      <c r="N24" s="2" t="s">
        <v>681</v>
      </c>
      <c r="O24" s="2" t="s">
        <v>680</v>
      </c>
      <c r="P24" s="2" t="s">
        <v>681</v>
      </c>
      <c r="Q24" s="2" t="s">
        <v>680</v>
      </c>
      <c r="R24" s="2" t="s">
        <v>681</v>
      </c>
      <c r="S24" s="2" t="s">
        <v>680</v>
      </c>
      <c r="U24" s="9">
        <f t="shared" si="0"/>
        <v>8.6999999999999993</v>
      </c>
      <c r="V24" s="2">
        <f t="shared" si="1"/>
        <v>0</v>
      </c>
    </row>
    <row r="25" spans="1:22" ht="15" customHeight="1" x14ac:dyDescent="0.25">
      <c r="A25" s="2" t="s">
        <v>59</v>
      </c>
      <c r="B25" s="2" t="s">
        <v>60</v>
      </c>
      <c r="C25" s="2">
        <v>2016</v>
      </c>
      <c r="D25" s="2">
        <v>3.4689999999999999</v>
      </c>
      <c r="E25" s="2">
        <v>1.629</v>
      </c>
      <c r="F25" s="2">
        <v>7.6999999999999999E-2</v>
      </c>
      <c r="G25" s="2" t="s">
        <v>680</v>
      </c>
      <c r="H25" s="2" t="s">
        <v>680</v>
      </c>
      <c r="I25" s="2">
        <v>1.6519999999999999</v>
      </c>
      <c r="J25" s="2">
        <v>0.11</v>
      </c>
      <c r="K25" s="2" t="s">
        <v>680</v>
      </c>
      <c r="L25" s="2" t="s">
        <v>680</v>
      </c>
      <c r="M25" s="2" t="s">
        <v>680</v>
      </c>
      <c r="N25" s="2" t="s">
        <v>681</v>
      </c>
      <c r="O25" s="2" t="s">
        <v>680</v>
      </c>
      <c r="P25" s="2" t="s">
        <v>681</v>
      </c>
      <c r="Q25" s="2" t="s">
        <v>680</v>
      </c>
      <c r="R25" s="2" t="s">
        <v>681</v>
      </c>
      <c r="S25" s="2" t="s">
        <v>680</v>
      </c>
      <c r="U25" s="9">
        <f t="shared" si="0"/>
        <v>3.4689999999999999</v>
      </c>
      <c r="V25" s="2">
        <f t="shared" si="1"/>
        <v>0</v>
      </c>
    </row>
    <row r="26" spans="1:22" ht="15" customHeight="1" x14ac:dyDescent="0.25">
      <c r="A26" s="2" t="s">
        <v>59</v>
      </c>
      <c r="B26" s="2" t="s">
        <v>61</v>
      </c>
      <c r="C26" s="2">
        <v>2016</v>
      </c>
      <c r="D26" s="2">
        <v>1.752</v>
      </c>
      <c r="E26" s="2">
        <v>0.13100000000000001</v>
      </c>
      <c r="F26" s="2">
        <v>3.5999999999999997E-2</v>
      </c>
      <c r="G26" s="2" t="s">
        <v>680</v>
      </c>
      <c r="H26" s="2" t="s">
        <v>680</v>
      </c>
      <c r="I26" s="2">
        <v>1.585</v>
      </c>
      <c r="J26" s="2" t="s">
        <v>680</v>
      </c>
      <c r="K26" s="2" t="s">
        <v>680</v>
      </c>
      <c r="L26" s="2" t="s">
        <v>680</v>
      </c>
      <c r="M26" s="2" t="s">
        <v>680</v>
      </c>
      <c r="N26" s="2" t="s">
        <v>681</v>
      </c>
      <c r="O26" s="2" t="s">
        <v>680</v>
      </c>
      <c r="P26" s="2" t="s">
        <v>681</v>
      </c>
      <c r="Q26" s="2" t="s">
        <v>680</v>
      </c>
      <c r="R26" s="2" t="s">
        <v>681</v>
      </c>
      <c r="S26" s="2" t="s">
        <v>680</v>
      </c>
      <c r="U26" s="9">
        <f t="shared" si="0"/>
        <v>1.752</v>
      </c>
      <c r="V26" s="2">
        <f t="shared" si="1"/>
        <v>0</v>
      </c>
    </row>
    <row r="27" spans="1:22" ht="15" customHeight="1" x14ac:dyDescent="0.25">
      <c r="A27" s="2" t="s">
        <v>59</v>
      </c>
      <c r="B27" s="2" t="s">
        <v>62</v>
      </c>
      <c r="C27" s="2">
        <v>2016</v>
      </c>
      <c r="D27" s="2">
        <v>7.7190000000000003</v>
      </c>
      <c r="E27" s="2">
        <v>4.6040000000000001</v>
      </c>
      <c r="F27" s="2" t="s">
        <v>680</v>
      </c>
      <c r="G27" s="2" t="s">
        <v>680</v>
      </c>
      <c r="H27" s="2" t="s">
        <v>680</v>
      </c>
      <c r="I27" s="2">
        <v>0.68899999999999995</v>
      </c>
      <c r="J27" s="2">
        <v>0.08</v>
      </c>
      <c r="K27" s="2" t="s">
        <v>680</v>
      </c>
      <c r="L27" s="2">
        <v>1.8140000000000001</v>
      </c>
      <c r="M27" s="2">
        <v>0.53300000000000003</v>
      </c>
      <c r="N27" s="2" t="s">
        <v>681</v>
      </c>
      <c r="O27" s="2" t="s">
        <v>680</v>
      </c>
      <c r="P27" s="2" t="s">
        <v>681</v>
      </c>
      <c r="Q27" s="2" t="s">
        <v>680</v>
      </c>
      <c r="R27" s="2" t="s">
        <v>681</v>
      </c>
      <c r="S27" s="2" t="s">
        <v>680</v>
      </c>
      <c r="U27" s="9">
        <f t="shared" si="0"/>
        <v>7.7190000000000003</v>
      </c>
      <c r="V27" s="2">
        <f t="shared" si="1"/>
        <v>0</v>
      </c>
    </row>
    <row r="28" spans="1:22" ht="15" customHeight="1" x14ac:dyDescent="0.25">
      <c r="A28" s="2" t="s">
        <v>59</v>
      </c>
      <c r="B28" s="2" t="s">
        <v>63</v>
      </c>
      <c r="C28" s="2">
        <v>2016</v>
      </c>
      <c r="D28" s="2">
        <v>3.3959999999999999</v>
      </c>
      <c r="E28" s="2">
        <v>1.8069999999999999</v>
      </c>
      <c r="F28" s="2">
        <v>6.5000000000000002E-2</v>
      </c>
      <c r="G28" s="2" t="s">
        <v>680</v>
      </c>
      <c r="H28" s="2" t="s">
        <v>680</v>
      </c>
      <c r="I28" s="2">
        <v>1.423</v>
      </c>
      <c r="J28" s="2">
        <v>5.1999999999999998E-2</v>
      </c>
      <c r="K28" s="2" t="s">
        <v>680</v>
      </c>
      <c r="L28" s="2" t="s">
        <v>680</v>
      </c>
      <c r="M28" s="2">
        <v>4.9000000000000002E-2</v>
      </c>
      <c r="N28" s="2" t="s">
        <v>681</v>
      </c>
      <c r="O28" s="2" t="s">
        <v>680</v>
      </c>
      <c r="P28" s="2" t="s">
        <v>681</v>
      </c>
      <c r="Q28" s="2" t="s">
        <v>680</v>
      </c>
      <c r="R28" s="2" t="s">
        <v>681</v>
      </c>
      <c r="S28" s="2" t="s">
        <v>680</v>
      </c>
      <c r="U28" s="9">
        <f t="shared" si="0"/>
        <v>3.3959999999999999</v>
      </c>
      <c r="V28" s="2">
        <f t="shared" si="1"/>
        <v>0</v>
      </c>
    </row>
    <row r="29" spans="1:22" ht="15" customHeight="1" x14ac:dyDescent="0.25">
      <c r="A29" s="2" t="s">
        <v>59</v>
      </c>
      <c r="B29" s="2" t="s">
        <v>64</v>
      </c>
      <c r="C29" s="2">
        <v>2016</v>
      </c>
      <c r="D29" s="2">
        <v>3.468</v>
      </c>
      <c r="E29" s="2">
        <v>3.161</v>
      </c>
      <c r="F29" s="2">
        <v>3.7999999999999999E-2</v>
      </c>
      <c r="G29" s="2" t="s">
        <v>680</v>
      </c>
      <c r="H29" s="2" t="s">
        <v>680</v>
      </c>
      <c r="I29" s="2">
        <v>0.26900000000000002</v>
      </c>
      <c r="J29" s="2" t="s">
        <v>680</v>
      </c>
      <c r="K29" s="2" t="s">
        <v>680</v>
      </c>
      <c r="L29" s="2" t="s">
        <v>680</v>
      </c>
      <c r="M29" s="2" t="s">
        <v>680</v>
      </c>
      <c r="N29" s="2" t="s">
        <v>681</v>
      </c>
      <c r="O29" s="2" t="s">
        <v>680</v>
      </c>
      <c r="P29" s="2" t="s">
        <v>681</v>
      </c>
      <c r="Q29" s="2" t="s">
        <v>680</v>
      </c>
      <c r="R29" s="2" t="s">
        <v>681</v>
      </c>
      <c r="S29" s="2" t="s">
        <v>680</v>
      </c>
      <c r="U29" s="9">
        <f t="shared" si="0"/>
        <v>3.468</v>
      </c>
      <c r="V29" s="2">
        <f t="shared" si="1"/>
        <v>0</v>
      </c>
    </row>
    <row r="30" spans="1:22" ht="15" customHeight="1" x14ac:dyDescent="0.25">
      <c r="A30" s="2" t="s">
        <v>59</v>
      </c>
      <c r="B30" s="2" t="s">
        <v>65</v>
      </c>
      <c r="C30" s="2">
        <v>2016</v>
      </c>
      <c r="D30" s="2">
        <v>22.245000000000001</v>
      </c>
      <c r="E30" s="2">
        <v>8.4499999999999993</v>
      </c>
      <c r="F30" s="2">
        <v>2.87</v>
      </c>
      <c r="G30" s="2" t="s">
        <v>680</v>
      </c>
      <c r="H30" s="2" t="s">
        <v>680</v>
      </c>
      <c r="I30" s="2">
        <v>4.1310000000000002</v>
      </c>
      <c r="J30" s="2">
        <v>6.0339999999999998</v>
      </c>
      <c r="K30" s="2" t="s">
        <v>680</v>
      </c>
      <c r="L30" s="2" t="s">
        <v>680</v>
      </c>
      <c r="M30" s="2">
        <v>0.76</v>
      </c>
      <c r="N30" s="2" t="s">
        <v>681</v>
      </c>
      <c r="O30" s="2" t="s">
        <v>680</v>
      </c>
      <c r="P30" s="2" t="s">
        <v>681</v>
      </c>
      <c r="Q30" s="2" t="s">
        <v>680</v>
      </c>
      <c r="R30" s="2" t="s">
        <v>681</v>
      </c>
      <c r="S30" s="2" t="s">
        <v>680</v>
      </c>
      <c r="U30" s="9">
        <f t="shared" si="0"/>
        <v>22.245000000000001</v>
      </c>
      <c r="V30" s="2">
        <f t="shared" si="1"/>
        <v>0</v>
      </c>
    </row>
    <row r="31" spans="1:22" ht="15" customHeight="1" x14ac:dyDescent="0.25">
      <c r="A31" s="2" t="s">
        <v>59</v>
      </c>
      <c r="B31" s="2" t="s">
        <v>66</v>
      </c>
      <c r="C31" s="2">
        <v>2016</v>
      </c>
      <c r="D31" s="2">
        <v>26.55</v>
      </c>
      <c r="E31" s="2">
        <v>12.984999999999999</v>
      </c>
      <c r="F31" s="2">
        <v>3.2120000000000002</v>
      </c>
      <c r="G31" s="2" t="s">
        <v>680</v>
      </c>
      <c r="H31" s="2" t="s">
        <v>680</v>
      </c>
      <c r="I31" s="2">
        <v>4.1050000000000004</v>
      </c>
      <c r="J31" s="2">
        <v>2.2480000000000002</v>
      </c>
      <c r="K31" s="2" t="s">
        <v>680</v>
      </c>
      <c r="L31" s="2">
        <v>1.494</v>
      </c>
      <c r="M31" s="2">
        <v>2.5059999999999998</v>
      </c>
      <c r="N31" s="2" t="s">
        <v>681</v>
      </c>
      <c r="O31" s="2" t="s">
        <v>680</v>
      </c>
      <c r="P31" s="2" t="s">
        <v>681</v>
      </c>
      <c r="Q31" s="2" t="s">
        <v>680</v>
      </c>
      <c r="R31" s="2" t="s">
        <v>681</v>
      </c>
      <c r="S31" s="2" t="s">
        <v>680</v>
      </c>
      <c r="U31" s="9">
        <f t="shared" si="0"/>
        <v>26.55</v>
      </c>
      <c r="V31" s="2">
        <f t="shared" si="1"/>
        <v>0</v>
      </c>
    </row>
    <row r="32" spans="1:22" ht="15" customHeight="1" x14ac:dyDescent="0.25">
      <c r="A32" s="2" t="s">
        <v>59</v>
      </c>
      <c r="B32" s="2" t="s">
        <v>67</v>
      </c>
      <c r="C32" s="2">
        <v>2016</v>
      </c>
      <c r="D32" s="2">
        <v>6.6970000000000001</v>
      </c>
      <c r="E32" s="2">
        <v>4.5659999999999998</v>
      </c>
      <c r="F32" s="2">
        <v>3.4000000000000002E-2</v>
      </c>
      <c r="G32" s="2" t="s">
        <v>680</v>
      </c>
      <c r="H32" s="2" t="s">
        <v>680</v>
      </c>
      <c r="I32" s="2">
        <v>1.5860000000000001</v>
      </c>
      <c r="J32" s="2">
        <v>0.17599999999999999</v>
      </c>
      <c r="K32" s="2" t="s">
        <v>680</v>
      </c>
      <c r="L32" s="2" t="s">
        <v>680</v>
      </c>
      <c r="M32" s="2">
        <v>0.33400000000000002</v>
      </c>
      <c r="N32" s="2" t="s">
        <v>681</v>
      </c>
      <c r="O32" s="2" t="s">
        <v>680</v>
      </c>
      <c r="P32" s="2" t="s">
        <v>681</v>
      </c>
      <c r="Q32" s="2" t="s">
        <v>680</v>
      </c>
      <c r="R32" s="2" t="s">
        <v>681</v>
      </c>
      <c r="S32" s="2" t="s">
        <v>680</v>
      </c>
      <c r="U32" s="9">
        <f t="shared" si="0"/>
        <v>6.6970000000000001</v>
      </c>
      <c r="V32" s="2">
        <f t="shared" si="1"/>
        <v>0</v>
      </c>
    </row>
    <row r="33" spans="1:22" ht="15" customHeight="1" x14ac:dyDescent="0.25">
      <c r="A33" s="2" t="s">
        <v>59</v>
      </c>
      <c r="B33" s="2" t="s">
        <v>68</v>
      </c>
      <c r="C33" s="2">
        <v>2016</v>
      </c>
      <c r="D33" s="2">
        <v>2.3860000000000001</v>
      </c>
      <c r="E33" s="2">
        <v>0.378</v>
      </c>
      <c r="F33" s="2">
        <v>0.21199999999999999</v>
      </c>
      <c r="G33" s="2" t="s">
        <v>680</v>
      </c>
      <c r="H33" s="2" t="s">
        <v>680</v>
      </c>
      <c r="I33" s="2">
        <v>0.96599999999999997</v>
      </c>
      <c r="J33" s="2" t="s">
        <v>680</v>
      </c>
      <c r="K33" s="2" t="s">
        <v>680</v>
      </c>
      <c r="L33" s="2">
        <v>0.83</v>
      </c>
      <c r="M33" s="2" t="s">
        <v>680</v>
      </c>
      <c r="N33" s="2" t="s">
        <v>681</v>
      </c>
      <c r="O33" s="2" t="s">
        <v>680</v>
      </c>
      <c r="P33" s="2" t="s">
        <v>681</v>
      </c>
      <c r="Q33" s="2" t="s">
        <v>680</v>
      </c>
      <c r="R33" s="2" t="s">
        <v>681</v>
      </c>
      <c r="S33" s="2" t="s">
        <v>680</v>
      </c>
      <c r="U33" s="9">
        <f t="shared" si="0"/>
        <v>2.3860000000000001</v>
      </c>
      <c r="V33" s="2">
        <f t="shared" si="1"/>
        <v>0</v>
      </c>
    </row>
    <row r="34" spans="1:22" ht="15" customHeight="1" x14ac:dyDescent="0.25">
      <c r="A34" s="2" t="s">
        <v>59</v>
      </c>
      <c r="B34" s="2" t="s">
        <v>69</v>
      </c>
      <c r="C34" s="2">
        <v>2016</v>
      </c>
      <c r="D34" s="2">
        <v>3.077</v>
      </c>
      <c r="E34" s="2">
        <v>1.7769999999999999</v>
      </c>
      <c r="F34" s="2">
        <v>0.19700000000000001</v>
      </c>
      <c r="G34" s="2" t="s">
        <v>680</v>
      </c>
      <c r="H34" s="2" t="s">
        <v>680</v>
      </c>
      <c r="I34" s="2">
        <v>1.071</v>
      </c>
      <c r="J34" s="2" t="s">
        <v>680</v>
      </c>
      <c r="K34" s="2" t="s">
        <v>680</v>
      </c>
      <c r="L34" s="2" t="s">
        <v>680</v>
      </c>
      <c r="M34" s="2">
        <v>3.3000000000000002E-2</v>
      </c>
      <c r="N34" s="2" t="s">
        <v>681</v>
      </c>
      <c r="O34" s="2" t="s">
        <v>680</v>
      </c>
      <c r="P34" s="2" t="s">
        <v>681</v>
      </c>
      <c r="Q34" s="2" t="s">
        <v>680</v>
      </c>
      <c r="R34" s="2" t="s">
        <v>681</v>
      </c>
      <c r="S34" s="2" t="s">
        <v>680</v>
      </c>
      <c r="U34" s="9">
        <f t="shared" si="0"/>
        <v>3.077</v>
      </c>
      <c r="V34" s="2">
        <f t="shared" si="1"/>
        <v>0</v>
      </c>
    </row>
    <row r="35" spans="1:22" ht="15" customHeight="1" x14ac:dyDescent="0.25">
      <c r="A35" s="2" t="s">
        <v>70</v>
      </c>
      <c r="B35" s="2" t="s">
        <v>71</v>
      </c>
      <c r="C35" s="2">
        <v>2016</v>
      </c>
      <c r="D35" s="2" t="s">
        <v>681</v>
      </c>
      <c r="E35" s="2" t="s">
        <v>681</v>
      </c>
      <c r="F35" s="2" t="s">
        <v>681</v>
      </c>
      <c r="G35" s="2" t="s">
        <v>681</v>
      </c>
      <c r="H35" s="2" t="s">
        <v>681</v>
      </c>
      <c r="I35" s="2" t="s">
        <v>681</v>
      </c>
      <c r="J35" s="2" t="s">
        <v>681</v>
      </c>
      <c r="K35" s="2" t="s">
        <v>681</v>
      </c>
      <c r="L35" s="2" t="s">
        <v>681</v>
      </c>
      <c r="M35" s="2" t="s">
        <v>681</v>
      </c>
      <c r="N35" s="2" t="s">
        <v>681</v>
      </c>
      <c r="O35" s="2" t="s">
        <v>681</v>
      </c>
      <c r="P35" s="2" t="s">
        <v>681</v>
      </c>
      <c r="Q35" s="2" t="s">
        <v>681</v>
      </c>
      <c r="R35" s="2" t="s">
        <v>681</v>
      </c>
      <c r="S35" s="2" t="s">
        <v>681</v>
      </c>
      <c r="U35" s="9">
        <f t="shared" si="0"/>
        <v>0</v>
      </c>
      <c r="V35" s="2">
        <f t="shared" si="1"/>
        <v>0</v>
      </c>
    </row>
    <row r="36" spans="1:22" ht="15" customHeight="1" x14ac:dyDescent="0.25">
      <c r="A36" s="2" t="s">
        <v>74</v>
      </c>
      <c r="B36" s="2" t="s">
        <v>75</v>
      </c>
      <c r="C36" s="2">
        <v>2016</v>
      </c>
      <c r="D36" s="2">
        <v>16.440000000000001</v>
      </c>
      <c r="E36" s="2">
        <v>6.0309999999999997</v>
      </c>
      <c r="F36" s="2">
        <v>3.282</v>
      </c>
      <c r="G36" s="2">
        <v>2.82</v>
      </c>
      <c r="H36" s="2" t="s">
        <v>680</v>
      </c>
      <c r="I36" s="2">
        <v>3.585</v>
      </c>
      <c r="J36" s="2">
        <v>0.72199999999999998</v>
      </c>
      <c r="K36" s="2" t="s">
        <v>680</v>
      </c>
      <c r="L36" s="2" t="s">
        <v>680</v>
      </c>
      <c r="M36" s="2" t="s">
        <v>680</v>
      </c>
      <c r="N36" s="2" t="s">
        <v>681</v>
      </c>
      <c r="O36" s="2" t="s">
        <v>680</v>
      </c>
      <c r="P36" s="2" t="s">
        <v>681</v>
      </c>
      <c r="Q36" s="2" t="s">
        <v>680</v>
      </c>
      <c r="R36" s="2" t="s">
        <v>681</v>
      </c>
      <c r="S36" s="2" t="s">
        <v>680</v>
      </c>
      <c r="U36" s="9">
        <f t="shared" si="0"/>
        <v>16.440000000000001</v>
      </c>
      <c r="V36" s="2">
        <f t="shared" si="1"/>
        <v>0</v>
      </c>
    </row>
    <row r="37" spans="1:22" ht="15" customHeight="1" x14ac:dyDescent="0.25">
      <c r="A37" s="2" t="s">
        <v>74</v>
      </c>
      <c r="B37" s="2" t="s">
        <v>76</v>
      </c>
      <c r="C37" s="2">
        <v>2016</v>
      </c>
      <c r="D37" s="2">
        <v>123.122</v>
      </c>
      <c r="E37" s="2">
        <v>51.116</v>
      </c>
      <c r="F37" s="2">
        <v>23.239000000000001</v>
      </c>
      <c r="G37" s="2">
        <v>3.6219999999999999</v>
      </c>
      <c r="H37" s="2" t="s">
        <v>680</v>
      </c>
      <c r="I37" s="2">
        <v>24.602</v>
      </c>
      <c r="J37" s="2">
        <v>18.728999999999999</v>
      </c>
      <c r="K37" s="2">
        <v>1.323</v>
      </c>
      <c r="L37" s="2">
        <v>0.49099999999999999</v>
      </c>
      <c r="M37" s="2" t="s">
        <v>680</v>
      </c>
      <c r="N37" s="2" t="s">
        <v>681</v>
      </c>
      <c r="O37" s="2" t="s">
        <v>680</v>
      </c>
      <c r="P37" s="2" t="s">
        <v>681</v>
      </c>
      <c r="Q37" s="2" t="s">
        <v>680</v>
      </c>
      <c r="R37" s="2" t="s">
        <v>681</v>
      </c>
      <c r="S37" s="2" t="s">
        <v>680</v>
      </c>
      <c r="U37" s="9">
        <f t="shared" si="0"/>
        <v>123.122</v>
      </c>
      <c r="V37" s="2">
        <f t="shared" si="1"/>
        <v>0</v>
      </c>
    </row>
    <row r="38" spans="1:22" ht="15" customHeight="1" x14ac:dyDescent="0.25">
      <c r="A38" s="2" t="s">
        <v>74</v>
      </c>
      <c r="B38" s="2" t="s">
        <v>77</v>
      </c>
      <c r="C38" s="2">
        <v>2016</v>
      </c>
      <c r="D38" s="2">
        <v>20.97</v>
      </c>
      <c r="E38" s="2">
        <v>2.9</v>
      </c>
      <c r="F38" s="2">
        <v>1.994</v>
      </c>
      <c r="G38" s="2">
        <v>12.486000000000001</v>
      </c>
      <c r="H38" s="2" t="s">
        <v>680</v>
      </c>
      <c r="I38" s="2">
        <v>2.4009999999999998</v>
      </c>
      <c r="J38" s="2">
        <v>1.1890000000000001</v>
      </c>
      <c r="K38" s="2" t="s">
        <v>680</v>
      </c>
      <c r="L38" s="2" t="s">
        <v>680</v>
      </c>
      <c r="M38" s="2" t="s">
        <v>680</v>
      </c>
      <c r="N38" s="2" t="s">
        <v>681</v>
      </c>
      <c r="O38" s="2" t="s">
        <v>680</v>
      </c>
      <c r="P38" s="2" t="s">
        <v>681</v>
      </c>
      <c r="Q38" s="2" t="s">
        <v>680</v>
      </c>
      <c r="R38" s="2" t="s">
        <v>681</v>
      </c>
      <c r="S38" s="2" t="s">
        <v>680</v>
      </c>
      <c r="U38" s="9">
        <f t="shared" si="0"/>
        <v>20.97</v>
      </c>
      <c r="V38" s="2">
        <f t="shared" si="1"/>
        <v>0</v>
      </c>
    </row>
    <row r="39" spans="1:22" ht="15" customHeight="1" x14ac:dyDescent="0.25">
      <c r="A39" s="2" t="s">
        <v>78</v>
      </c>
      <c r="B39" s="2" t="s">
        <v>79</v>
      </c>
      <c r="C39" s="2">
        <v>2016</v>
      </c>
      <c r="D39" s="2">
        <v>25.77</v>
      </c>
      <c r="E39" s="2">
        <v>7.7039999999999997</v>
      </c>
      <c r="F39" s="2">
        <v>7.2149999999999999</v>
      </c>
      <c r="G39" s="2">
        <v>0.193</v>
      </c>
      <c r="H39" s="2" t="s">
        <v>800</v>
      </c>
      <c r="I39" s="2">
        <v>4.2939999999999996</v>
      </c>
      <c r="J39" s="2">
        <v>6.3639999999999999</v>
      </c>
      <c r="K39" s="2" t="s">
        <v>680</v>
      </c>
      <c r="L39" s="2" t="s">
        <v>800</v>
      </c>
      <c r="M39" s="2" t="s">
        <v>800</v>
      </c>
      <c r="N39" s="2" t="s">
        <v>681</v>
      </c>
      <c r="O39" s="2" t="s">
        <v>680</v>
      </c>
      <c r="P39" s="2" t="s">
        <v>681</v>
      </c>
      <c r="Q39" s="2" t="s">
        <v>680</v>
      </c>
      <c r="R39" s="2" t="s">
        <v>681</v>
      </c>
      <c r="S39" s="2" t="s">
        <v>680</v>
      </c>
      <c r="U39" s="9">
        <f t="shared" si="0"/>
        <v>25.77</v>
      </c>
      <c r="V39" s="2">
        <f t="shared" si="1"/>
        <v>0</v>
      </c>
    </row>
    <row r="40" spans="1:22" ht="15" customHeight="1" x14ac:dyDescent="0.25">
      <c r="A40" s="2" t="s">
        <v>78</v>
      </c>
      <c r="B40" s="2" t="s">
        <v>80</v>
      </c>
      <c r="C40" s="2">
        <v>2016</v>
      </c>
      <c r="D40" s="2">
        <v>1.8959999999999999</v>
      </c>
      <c r="E40" s="2">
        <v>0</v>
      </c>
      <c r="F40" s="2">
        <v>0.19</v>
      </c>
      <c r="G40" s="2">
        <v>0.15</v>
      </c>
      <c r="H40" s="2" t="s">
        <v>680</v>
      </c>
      <c r="I40" s="2">
        <v>1.32</v>
      </c>
      <c r="J40" s="2">
        <v>0.24</v>
      </c>
      <c r="K40" s="2" t="s">
        <v>680</v>
      </c>
      <c r="L40" s="2" t="s">
        <v>680</v>
      </c>
      <c r="M40" s="2" t="s">
        <v>680</v>
      </c>
      <c r="N40" s="2" t="s">
        <v>681</v>
      </c>
      <c r="O40" s="2" t="s">
        <v>680</v>
      </c>
      <c r="P40" s="2" t="s">
        <v>681</v>
      </c>
      <c r="Q40" s="2" t="s">
        <v>680</v>
      </c>
      <c r="R40" s="2" t="s">
        <v>681</v>
      </c>
      <c r="S40" s="2" t="s">
        <v>680</v>
      </c>
      <c r="U40" s="9">
        <f t="shared" si="0"/>
        <v>1.8959999999999999</v>
      </c>
      <c r="V40" s="2">
        <f t="shared" si="1"/>
        <v>0</v>
      </c>
    </row>
    <row r="41" spans="1:22" ht="15" customHeight="1" x14ac:dyDescent="0.25">
      <c r="A41" s="2" t="s">
        <v>81</v>
      </c>
      <c r="B41" s="2" t="s">
        <v>82</v>
      </c>
      <c r="C41" s="2">
        <v>2016</v>
      </c>
      <c r="D41" s="2">
        <v>415.24099999999999</v>
      </c>
      <c r="E41" s="2">
        <v>146.566</v>
      </c>
      <c r="F41" s="2">
        <v>95.707999999999998</v>
      </c>
      <c r="G41" s="2">
        <v>32.909999999999997</v>
      </c>
      <c r="H41" s="2" t="s">
        <v>680</v>
      </c>
      <c r="I41" s="2">
        <v>48.094999999999999</v>
      </c>
      <c r="J41" s="2">
        <v>36.613</v>
      </c>
      <c r="K41" s="2">
        <v>1.0780000000000001</v>
      </c>
      <c r="L41" s="2">
        <v>2.25</v>
      </c>
      <c r="M41" s="2">
        <v>8.3209999999999997</v>
      </c>
      <c r="N41" s="2" t="s">
        <v>1038</v>
      </c>
      <c r="O41" s="2">
        <v>43.7</v>
      </c>
      <c r="P41" s="2" t="s">
        <v>680</v>
      </c>
      <c r="Q41" s="2" t="s">
        <v>680</v>
      </c>
      <c r="R41" s="2" t="s">
        <v>680</v>
      </c>
      <c r="S41" s="2" t="s">
        <v>680</v>
      </c>
      <c r="U41" s="9">
        <f t="shared" si="0"/>
        <v>415.24099999999999</v>
      </c>
      <c r="V41" s="2">
        <f t="shared" si="1"/>
        <v>43.7</v>
      </c>
    </row>
    <row r="42" spans="1:22" ht="15" customHeight="1" x14ac:dyDescent="0.25">
      <c r="A42" s="2" t="s">
        <v>81</v>
      </c>
      <c r="B42" s="2" t="s">
        <v>83</v>
      </c>
      <c r="C42" s="2">
        <v>2016</v>
      </c>
      <c r="D42" s="2">
        <v>1.8680000000000001</v>
      </c>
      <c r="E42" s="2">
        <v>0.52300000000000002</v>
      </c>
      <c r="F42" s="2">
        <v>0.59199999999999997</v>
      </c>
      <c r="G42" s="2" t="s">
        <v>680</v>
      </c>
      <c r="H42" s="2" t="s">
        <v>680</v>
      </c>
      <c r="I42" s="2">
        <v>0.753</v>
      </c>
      <c r="J42" s="2" t="s">
        <v>680</v>
      </c>
      <c r="K42" s="2" t="s">
        <v>680</v>
      </c>
      <c r="L42" s="2" t="s">
        <v>680</v>
      </c>
      <c r="M42" s="2" t="s">
        <v>680</v>
      </c>
      <c r="N42" s="2" t="s">
        <v>681</v>
      </c>
      <c r="O42" s="2" t="s">
        <v>680</v>
      </c>
      <c r="P42" s="2" t="s">
        <v>681</v>
      </c>
      <c r="Q42" s="2" t="s">
        <v>680</v>
      </c>
      <c r="R42" s="2" t="s">
        <v>681</v>
      </c>
      <c r="S42" s="2" t="s">
        <v>680</v>
      </c>
      <c r="U42" s="9">
        <f t="shared" si="0"/>
        <v>1.8680000000000001</v>
      </c>
      <c r="V42" s="2">
        <f t="shared" si="1"/>
        <v>0</v>
      </c>
    </row>
    <row r="43" spans="1:22" ht="15" customHeight="1" x14ac:dyDescent="0.25">
      <c r="A43" s="2" t="s">
        <v>81</v>
      </c>
      <c r="B43" s="2" t="s">
        <v>84</v>
      </c>
      <c r="C43" s="2">
        <v>2016</v>
      </c>
      <c r="D43" s="2">
        <v>2.8180000000000001</v>
      </c>
      <c r="E43" s="2" t="s">
        <v>680</v>
      </c>
      <c r="F43" s="2">
        <v>2.754</v>
      </c>
      <c r="G43" s="2" t="s">
        <v>680</v>
      </c>
      <c r="H43" s="2" t="s">
        <v>680</v>
      </c>
      <c r="I43" s="2">
        <v>6.4000000000000001E-2</v>
      </c>
      <c r="J43" s="2" t="s">
        <v>680</v>
      </c>
      <c r="K43" s="2" t="s">
        <v>680</v>
      </c>
      <c r="L43" s="2" t="s">
        <v>680</v>
      </c>
      <c r="M43" s="2" t="s">
        <v>680</v>
      </c>
      <c r="N43" s="2" t="s">
        <v>681</v>
      </c>
      <c r="O43" s="2" t="s">
        <v>680</v>
      </c>
      <c r="P43" s="2" t="s">
        <v>681</v>
      </c>
      <c r="Q43" s="2" t="s">
        <v>680</v>
      </c>
      <c r="R43" s="2" t="s">
        <v>681</v>
      </c>
      <c r="S43" s="2" t="s">
        <v>680</v>
      </c>
      <c r="U43" s="9">
        <f t="shared" si="0"/>
        <v>2.8180000000000001</v>
      </c>
      <c r="V43" s="2">
        <f t="shared" si="1"/>
        <v>0</v>
      </c>
    </row>
    <row r="44" spans="1:22" ht="15" customHeight="1" x14ac:dyDescent="0.25">
      <c r="A44" s="2" t="s">
        <v>85</v>
      </c>
      <c r="B44" s="2" t="s">
        <v>86</v>
      </c>
      <c r="C44" s="2">
        <v>2016</v>
      </c>
      <c r="D44" s="2">
        <v>607.60299999999995</v>
      </c>
      <c r="E44" s="2">
        <v>302.755</v>
      </c>
      <c r="F44" s="2">
        <v>51.808</v>
      </c>
      <c r="G44" s="2">
        <v>28.498000000000001</v>
      </c>
      <c r="H44" s="2">
        <v>6.5990000000000002</v>
      </c>
      <c r="I44" s="2">
        <v>106.38</v>
      </c>
      <c r="J44" s="2">
        <v>112.291</v>
      </c>
      <c r="K44" s="2">
        <v>5.8710000000000004</v>
      </c>
      <c r="L44" s="2" t="s">
        <v>800</v>
      </c>
      <c r="M44" s="2" t="s">
        <v>680</v>
      </c>
      <c r="N44" s="2" t="s">
        <v>681</v>
      </c>
      <c r="O44" s="2" t="s">
        <v>680</v>
      </c>
      <c r="P44" s="2" t="s">
        <v>681</v>
      </c>
      <c r="Q44" s="2" t="s">
        <v>680</v>
      </c>
      <c r="R44" s="2" t="s">
        <v>681</v>
      </c>
      <c r="S44" s="2" t="s">
        <v>680</v>
      </c>
      <c r="U44" s="9">
        <f t="shared" si="0"/>
        <v>607.60299999999995</v>
      </c>
      <c r="V44" s="2">
        <f t="shared" si="1"/>
        <v>0</v>
      </c>
    </row>
    <row r="45" spans="1:22" ht="15" customHeight="1" x14ac:dyDescent="0.25">
      <c r="A45" s="2" t="s">
        <v>85</v>
      </c>
      <c r="B45" s="2" t="s">
        <v>87</v>
      </c>
      <c r="C45" s="2">
        <v>2016</v>
      </c>
      <c r="D45" s="2">
        <v>19.433</v>
      </c>
      <c r="E45" s="2">
        <v>5.2169999999999996</v>
      </c>
      <c r="F45" s="2">
        <v>3.7240000000000002</v>
      </c>
      <c r="G45" s="2">
        <v>2.9609999999999999</v>
      </c>
      <c r="H45" s="2" t="s">
        <v>680</v>
      </c>
      <c r="I45" s="2">
        <v>5.9450000000000003</v>
      </c>
      <c r="J45" s="2">
        <v>1.585</v>
      </c>
      <c r="K45" s="2" t="s">
        <v>680</v>
      </c>
      <c r="L45" s="2" t="s">
        <v>680</v>
      </c>
      <c r="M45" s="2" t="s">
        <v>680</v>
      </c>
      <c r="N45" s="2" t="s">
        <v>681</v>
      </c>
      <c r="O45" s="2" t="s">
        <v>680</v>
      </c>
      <c r="P45" s="2" t="s">
        <v>681</v>
      </c>
      <c r="Q45" s="2" t="s">
        <v>680</v>
      </c>
      <c r="R45" s="2" t="s">
        <v>681</v>
      </c>
      <c r="S45" s="2" t="s">
        <v>680</v>
      </c>
      <c r="U45" s="9">
        <f t="shared" si="0"/>
        <v>19.433</v>
      </c>
      <c r="V45" s="2">
        <f t="shared" si="1"/>
        <v>0</v>
      </c>
    </row>
    <row r="46" spans="1:22" ht="15" customHeight="1" x14ac:dyDescent="0.25">
      <c r="A46" s="2" t="s">
        <v>88</v>
      </c>
      <c r="B46" s="5" t="s">
        <v>1057</v>
      </c>
      <c r="C46" s="2">
        <v>2016</v>
      </c>
      <c r="D46" s="2" t="s">
        <v>681</v>
      </c>
      <c r="E46" s="2" t="s">
        <v>681</v>
      </c>
      <c r="F46" s="2" t="s">
        <v>681</v>
      </c>
      <c r="G46" s="2" t="s">
        <v>681</v>
      </c>
      <c r="H46" s="2" t="s">
        <v>681</v>
      </c>
      <c r="I46" s="2" t="s">
        <v>681</v>
      </c>
      <c r="J46" s="2" t="s">
        <v>681</v>
      </c>
      <c r="K46" s="2" t="s">
        <v>681</v>
      </c>
      <c r="L46" s="2" t="s">
        <v>681</v>
      </c>
      <c r="M46" s="2" t="s">
        <v>681</v>
      </c>
      <c r="N46" s="2" t="s">
        <v>681</v>
      </c>
      <c r="O46" s="2" t="s">
        <v>681</v>
      </c>
      <c r="P46" s="2" t="s">
        <v>681</v>
      </c>
      <c r="Q46" s="2" t="s">
        <v>681</v>
      </c>
      <c r="R46" s="2" t="s">
        <v>681</v>
      </c>
      <c r="S46" s="2" t="s">
        <v>681</v>
      </c>
      <c r="U46" s="9">
        <f t="shared" si="0"/>
        <v>0</v>
      </c>
      <c r="V46" s="2">
        <f t="shared" si="1"/>
        <v>0</v>
      </c>
    </row>
    <row r="47" spans="1:22" ht="15" customHeight="1" x14ac:dyDescent="0.25">
      <c r="A47" s="2" t="s">
        <v>90</v>
      </c>
      <c r="B47" s="2" t="s">
        <v>91</v>
      </c>
      <c r="C47" s="2">
        <v>2016</v>
      </c>
      <c r="D47" s="2">
        <v>35.5</v>
      </c>
      <c r="E47" s="2">
        <v>16.399999999999999</v>
      </c>
      <c r="F47" s="2">
        <v>4</v>
      </c>
      <c r="G47" s="2" t="s">
        <v>680</v>
      </c>
      <c r="H47" s="2" t="s">
        <v>680</v>
      </c>
      <c r="I47" s="2">
        <v>5.7</v>
      </c>
      <c r="J47" s="2" t="s">
        <v>800</v>
      </c>
      <c r="K47" s="2">
        <v>1.49</v>
      </c>
      <c r="L47" s="2" t="s">
        <v>680</v>
      </c>
      <c r="M47" s="2">
        <v>9.3000000000000007</v>
      </c>
      <c r="N47" s="2" t="s">
        <v>681</v>
      </c>
      <c r="O47" s="2" t="s">
        <v>680</v>
      </c>
      <c r="P47" s="2" t="s">
        <v>681</v>
      </c>
      <c r="Q47" s="2" t="s">
        <v>680</v>
      </c>
      <c r="R47" s="2" t="s">
        <v>681</v>
      </c>
      <c r="S47" s="2" t="s">
        <v>680</v>
      </c>
      <c r="U47" s="9">
        <f t="shared" si="0"/>
        <v>35.5</v>
      </c>
      <c r="V47" s="2">
        <f t="shared" si="1"/>
        <v>0</v>
      </c>
    </row>
    <row r="48" spans="1:22" ht="15" customHeight="1" x14ac:dyDescent="0.25">
      <c r="A48" s="2" t="s">
        <v>95</v>
      </c>
      <c r="B48" s="2" t="s">
        <v>96</v>
      </c>
      <c r="C48" s="2">
        <v>2016</v>
      </c>
      <c r="D48" s="2" t="s">
        <v>681</v>
      </c>
      <c r="E48" s="2" t="s">
        <v>681</v>
      </c>
      <c r="F48" s="2" t="s">
        <v>681</v>
      </c>
      <c r="G48" s="2" t="s">
        <v>681</v>
      </c>
      <c r="H48" s="2" t="s">
        <v>681</v>
      </c>
      <c r="I48" s="2" t="s">
        <v>681</v>
      </c>
      <c r="J48" s="2" t="s">
        <v>681</v>
      </c>
      <c r="K48" s="2" t="s">
        <v>681</v>
      </c>
      <c r="L48" s="2" t="s">
        <v>681</v>
      </c>
      <c r="M48" s="2" t="s">
        <v>681</v>
      </c>
      <c r="N48" s="2" t="s">
        <v>681</v>
      </c>
      <c r="O48" s="2" t="s">
        <v>681</v>
      </c>
      <c r="P48" s="2" t="s">
        <v>681</v>
      </c>
      <c r="Q48" s="2" t="s">
        <v>681</v>
      </c>
      <c r="R48" s="2" t="s">
        <v>681</v>
      </c>
      <c r="S48" s="2" t="s">
        <v>681</v>
      </c>
      <c r="U48" s="9">
        <f t="shared" si="0"/>
        <v>0</v>
      </c>
      <c r="V48" s="2">
        <f t="shared" si="1"/>
        <v>0</v>
      </c>
    </row>
    <row r="49" spans="1:22" ht="15" customHeight="1" x14ac:dyDescent="0.25">
      <c r="A49" s="2" t="s">
        <v>100</v>
      </c>
      <c r="B49" s="2" t="s">
        <v>101</v>
      </c>
      <c r="C49" s="2">
        <v>2016</v>
      </c>
      <c r="D49" s="2">
        <v>4.5990000000000002</v>
      </c>
      <c r="E49" s="2">
        <v>0.439</v>
      </c>
      <c r="F49" s="2">
        <v>2.2149999999999999</v>
      </c>
      <c r="G49" s="2">
        <v>0</v>
      </c>
      <c r="H49" s="2">
        <v>0</v>
      </c>
      <c r="I49" s="2">
        <v>1.554</v>
      </c>
      <c r="J49" s="2">
        <v>0.39100000000000001</v>
      </c>
      <c r="K49" s="2" t="s">
        <v>680</v>
      </c>
      <c r="L49" s="2" t="s">
        <v>680</v>
      </c>
      <c r="M49" s="2" t="s">
        <v>680</v>
      </c>
      <c r="N49" s="2" t="s">
        <v>681</v>
      </c>
      <c r="O49" s="2" t="s">
        <v>680</v>
      </c>
      <c r="P49" s="2" t="s">
        <v>681</v>
      </c>
      <c r="Q49" s="2" t="s">
        <v>680</v>
      </c>
      <c r="R49" s="2" t="s">
        <v>681</v>
      </c>
      <c r="S49" s="2" t="s">
        <v>680</v>
      </c>
      <c r="U49" s="9">
        <f t="shared" si="0"/>
        <v>4.5990000000000002</v>
      </c>
      <c r="V49" s="2">
        <f t="shared" si="1"/>
        <v>0</v>
      </c>
    </row>
    <row r="50" spans="1:22" ht="15" customHeight="1" x14ac:dyDescent="0.25">
      <c r="A50" s="2" t="s">
        <v>100</v>
      </c>
      <c r="B50" s="2" t="s">
        <v>102</v>
      </c>
      <c r="C50" s="2">
        <v>2016</v>
      </c>
      <c r="D50" s="2">
        <v>359.197</v>
      </c>
      <c r="E50" s="2">
        <v>149.09800000000001</v>
      </c>
      <c r="F50" s="2">
        <v>43.238999999999997</v>
      </c>
      <c r="G50" s="2">
        <v>51.985999999999997</v>
      </c>
      <c r="H50" s="2">
        <v>23.06</v>
      </c>
      <c r="I50" s="2">
        <v>54.444000000000003</v>
      </c>
      <c r="J50" s="2">
        <v>59.813000000000002</v>
      </c>
      <c r="K50" s="2">
        <v>0.61699999999999999</v>
      </c>
      <c r="L50" s="2" t="s">
        <v>680</v>
      </c>
      <c r="M50" s="2" t="s">
        <v>680</v>
      </c>
      <c r="N50" s="2" t="s">
        <v>681</v>
      </c>
      <c r="O50" s="2" t="s">
        <v>680</v>
      </c>
      <c r="P50" s="2" t="s">
        <v>681</v>
      </c>
      <c r="Q50" s="2" t="s">
        <v>680</v>
      </c>
      <c r="R50" s="2" t="s">
        <v>681</v>
      </c>
      <c r="S50" s="2" t="s">
        <v>680</v>
      </c>
      <c r="U50" s="9">
        <f t="shared" si="0"/>
        <v>359.197</v>
      </c>
      <c r="V50" s="2">
        <f t="shared" si="1"/>
        <v>0</v>
      </c>
    </row>
    <row r="51" spans="1:22" ht="15" customHeight="1" x14ac:dyDescent="0.25">
      <c r="A51" s="2" t="s">
        <v>103</v>
      </c>
      <c r="B51" s="2" t="s">
        <v>104</v>
      </c>
      <c r="C51" s="2">
        <v>2016</v>
      </c>
      <c r="D51" s="2">
        <v>8.6170000000000009</v>
      </c>
      <c r="E51" s="2">
        <v>1.77</v>
      </c>
      <c r="F51" s="2">
        <v>0.14099999999999999</v>
      </c>
      <c r="G51" s="2" t="s">
        <v>680</v>
      </c>
      <c r="H51" s="2" t="s">
        <v>680</v>
      </c>
      <c r="I51" s="2">
        <v>1.373</v>
      </c>
      <c r="J51" s="2">
        <v>3.4529999999999998</v>
      </c>
      <c r="K51" s="2" t="s">
        <v>680</v>
      </c>
      <c r="L51" s="2" t="s">
        <v>680</v>
      </c>
      <c r="M51" s="2">
        <v>1.879</v>
      </c>
      <c r="N51" s="2" t="s">
        <v>681</v>
      </c>
      <c r="O51" s="2" t="s">
        <v>680</v>
      </c>
      <c r="P51" s="2" t="s">
        <v>681</v>
      </c>
      <c r="Q51" s="2" t="s">
        <v>680</v>
      </c>
      <c r="R51" s="2" t="s">
        <v>681</v>
      </c>
      <c r="S51" s="2" t="s">
        <v>680</v>
      </c>
      <c r="U51" s="9">
        <f t="shared" si="0"/>
        <v>8.6170000000000009</v>
      </c>
      <c r="V51" s="2">
        <f t="shared" si="1"/>
        <v>0</v>
      </c>
    </row>
    <row r="52" spans="1:22" ht="15" customHeight="1" x14ac:dyDescent="0.25">
      <c r="A52" s="2" t="s">
        <v>103</v>
      </c>
      <c r="B52" s="2" t="s">
        <v>105</v>
      </c>
      <c r="C52" s="2">
        <v>2016</v>
      </c>
      <c r="D52" s="2">
        <v>32.17</v>
      </c>
      <c r="E52" s="2">
        <v>12.349</v>
      </c>
      <c r="F52" s="2">
        <v>5.2030000000000003</v>
      </c>
      <c r="G52" s="2" t="s">
        <v>680</v>
      </c>
      <c r="H52" s="2" t="s">
        <v>680</v>
      </c>
      <c r="I52" s="2">
        <v>7.6449999999999996</v>
      </c>
      <c r="J52" s="2">
        <v>6.96</v>
      </c>
      <c r="K52" s="2" t="s">
        <v>680</v>
      </c>
      <c r="L52" s="2" t="s">
        <v>680</v>
      </c>
      <c r="M52" s="2" t="s">
        <v>680</v>
      </c>
      <c r="N52" s="2" t="s">
        <v>689</v>
      </c>
      <c r="O52" s="2" t="s">
        <v>680</v>
      </c>
      <c r="P52" s="2" t="s">
        <v>689</v>
      </c>
      <c r="Q52" s="2" t="s">
        <v>680</v>
      </c>
      <c r="R52" s="2" t="s">
        <v>689</v>
      </c>
      <c r="S52" s="2" t="s">
        <v>680</v>
      </c>
      <c r="U52" s="9">
        <f t="shared" si="0"/>
        <v>32.17</v>
      </c>
      <c r="V52" s="2">
        <f t="shared" si="1"/>
        <v>0</v>
      </c>
    </row>
    <row r="53" spans="1:22" ht="15" customHeight="1" x14ac:dyDescent="0.25">
      <c r="A53" s="2" t="s">
        <v>106</v>
      </c>
      <c r="B53" s="2" t="s">
        <v>107</v>
      </c>
      <c r="C53" s="2">
        <v>2016</v>
      </c>
      <c r="D53" s="2">
        <v>33.549999999999997</v>
      </c>
      <c r="E53" s="2">
        <v>15.94</v>
      </c>
      <c r="F53" s="2">
        <v>5.41</v>
      </c>
      <c r="G53" s="2">
        <v>1.05</v>
      </c>
      <c r="H53" s="2" t="s">
        <v>680</v>
      </c>
      <c r="I53" s="2">
        <v>6.19</v>
      </c>
      <c r="J53" s="2">
        <v>3.87</v>
      </c>
      <c r="K53" s="2">
        <v>0.61</v>
      </c>
      <c r="L53" s="2">
        <v>0.47</v>
      </c>
      <c r="M53" s="2" t="s">
        <v>680</v>
      </c>
      <c r="N53" s="2" t="s">
        <v>681</v>
      </c>
      <c r="O53" s="2" t="s">
        <v>680</v>
      </c>
      <c r="P53" s="2" t="s">
        <v>681</v>
      </c>
      <c r="Q53" s="2" t="s">
        <v>680</v>
      </c>
      <c r="R53" s="2" t="s">
        <v>681</v>
      </c>
      <c r="S53" s="2" t="s">
        <v>680</v>
      </c>
      <c r="U53" s="9">
        <f t="shared" si="0"/>
        <v>33.549999999999997</v>
      </c>
      <c r="V53" s="2">
        <f t="shared" si="1"/>
        <v>0</v>
      </c>
    </row>
    <row r="54" spans="1:22" ht="15" customHeight="1" x14ac:dyDescent="0.25">
      <c r="A54" s="2" t="s">
        <v>106</v>
      </c>
      <c r="B54" s="2" t="s">
        <v>108</v>
      </c>
      <c r="C54" s="2">
        <v>2016</v>
      </c>
      <c r="D54" s="2">
        <v>2.57</v>
      </c>
      <c r="E54" s="2">
        <v>0</v>
      </c>
      <c r="F54" s="2">
        <v>0.04</v>
      </c>
      <c r="G54" s="2">
        <v>1.75</v>
      </c>
      <c r="H54" s="2" t="s">
        <v>680</v>
      </c>
      <c r="I54" s="2">
        <v>0.74</v>
      </c>
      <c r="J54" s="2">
        <v>0.05</v>
      </c>
      <c r="K54" s="2" t="s">
        <v>680</v>
      </c>
      <c r="L54" s="2" t="s">
        <v>680</v>
      </c>
      <c r="M54" s="2" t="s">
        <v>680</v>
      </c>
      <c r="N54" s="2" t="s">
        <v>681</v>
      </c>
      <c r="O54" s="2" t="s">
        <v>680</v>
      </c>
      <c r="P54" s="2" t="s">
        <v>681</v>
      </c>
      <c r="Q54" s="2" t="s">
        <v>680</v>
      </c>
      <c r="R54" s="2" t="s">
        <v>681</v>
      </c>
      <c r="S54" s="2" t="s">
        <v>680</v>
      </c>
      <c r="U54" s="9">
        <f t="shared" si="0"/>
        <v>2.57</v>
      </c>
      <c r="V54" s="2">
        <f t="shared" si="1"/>
        <v>0</v>
      </c>
    </row>
    <row r="55" spans="1:22" ht="15" customHeight="1" x14ac:dyDescent="0.25">
      <c r="A55" s="2" t="s">
        <v>106</v>
      </c>
      <c r="B55" s="2" t="s">
        <v>109</v>
      </c>
      <c r="C55" s="2">
        <v>2016</v>
      </c>
      <c r="D55" s="2">
        <v>1.86</v>
      </c>
      <c r="E55" s="2">
        <v>0.35</v>
      </c>
      <c r="F55" s="2">
        <v>0.04</v>
      </c>
      <c r="G55" s="2">
        <v>0.76</v>
      </c>
      <c r="H55" s="2" t="s">
        <v>680</v>
      </c>
      <c r="I55" s="2">
        <v>0.59</v>
      </c>
      <c r="J55" s="2">
        <v>0.12</v>
      </c>
      <c r="K55" s="2" t="s">
        <v>680</v>
      </c>
      <c r="L55" s="2" t="s">
        <v>680</v>
      </c>
      <c r="M55" s="2" t="s">
        <v>680</v>
      </c>
      <c r="N55" s="2" t="s">
        <v>681</v>
      </c>
      <c r="O55" s="2" t="s">
        <v>680</v>
      </c>
      <c r="P55" s="2" t="s">
        <v>681</v>
      </c>
      <c r="Q55" s="2" t="s">
        <v>680</v>
      </c>
      <c r="R55" s="2" t="s">
        <v>681</v>
      </c>
      <c r="S55" s="2" t="s">
        <v>680</v>
      </c>
      <c r="U55" s="9">
        <f t="shared" si="0"/>
        <v>1.86</v>
      </c>
      <c r="V55" s="2">
        <f t="shared" si="1"/>
        <v>0</v>
      </c>
    </row>
    <row r="56" spans="1:22" ht="15" customHeight="1" x14ac:dyDescent="0.25">
      <c r="A56" s="2" t="s">
        <v>106</v>
      </c>
      <c r="B56" s="2" t="s">
        <v>110</v>
      </c>
      <c r="C56" s="2">
        <v>2016</v>
      </c>
      <c r="D56" s="2">
        <v>0.56000000000000005</v>
      </c>
      <c r="E56" s="2" t="s">
        <v>680</v>
      </c>
      <c r="F56" s="2" t="s">
        <v>680</v>
      </c>
      <c r="G56" s="2" t="s">
        <v>680</v>
      </c>
      <c r="H56" s="2" t="s">
        <v>680</v>
      </c>
      <c r="I56" s="2" t="s">
        <v>680</v>
      </c>
      <c r="J56" s="2" t="s">
        <v>680</v>
      </c>
      <c r="K56" s="2" t="s">
        <v>680</v>
      </c>
      <c r="L56" s="2" t="s">
        <v>680</v>
      </c>
      <c r="M56" s="2" t="s">
        <v>680</v>
      </c>
      <c r="N56" s="2" t="s">
        <v>681</v>
      </c>
      <c r="O56" s="2" t="s">
        <v>680</v>
      </c>
      <c r="P56" s="2" t="s">
        <v>681</v>
      </c>
      <c r="Q56" s="2" t="s">
        <v>680</v>
      </c>
      <c r="R56" s="2" t="s">
        <v>681</v>
      </c>
      <c r="S56" s="2" t="s">
        <v>680</v>
      </c>
      <c r="U56" s="9">
        <f t="shared" si="0"/>
        <v>0.56000000000000005</v>
      </c>
      <c r="V56" s="2">
        <f t="shared" si="1"/>
        <v>0</v>
      </c>
    </row>
    <row r="57" spans="1:22" ht="15" customHeight="1" x14ac:dyDescent="0.25">
      <c r="A57" s="2" t="s">
        <v>111</v>
      </c>
      <c r="B57" s="2" t="s">
        <v>112</v>
      </c>
      <c r="C57" s="2">
        <v>2016</v>
      </c>
      <c r="D57" s="2">
        <v>7.6</v>
      </c>
      <c r="E57" s="2" t="s">
        <v>800</v>
      </c>
      <c r="F57" s="2" t="s">
        <v>800</v>
      </c>
      <c r="G57" s="2" t="s">
        <v>800</v>
      </c>
      <c r="H57" s="2" t="s">
        <v>800</v>
      </c>
      <c r="I57" s="2" t="s">
        <v>800</v>
      </c>
      <c r="J57" s="2" t="s">
        <v>800</v>
      </c>
      <c r="K57" s="2" t="s">
        <v>800</v>
      </c>
      <c r="L57" s="2" t="s">
        <v>800</v>
      </c>
      <c r="M57" s="2">
        <v>0</v>
      </c>
      <c r="N57" s="2" t="s">
        <v>681</v>
      </c>
      <c r="O57" s="2" t="s">
        <v>680</v>
      </c>
      <c r="P57" s="2" t="s">
        <v>681</v>
      </c>
      <c r="Q57" s="2" t="s">
        <v>680</v>
      </c>
      <c r="R57" s="2" t="s">
        <v>681</v>
      </c>
      <c r="S57" s="2" t="s">
        <v>680</v>
      </c>
      <c r="U57" s="9">
        <f t="shared" si="0"/>
        <v>7.6</v>
      </c>
      <c r="V57" s="2">
        <f t="shared" si="1"/>
        <v>0</v>
      </c>
    </row>
    <row r="58" spans="1:22" ht="15" customHeight="1" x14ac:dyDescent="0.25">
      <c r="A58" s="2" t="s">
        <v>111</v>
      </c>
      <c r="B58" s="2" t="s">
        <v>113</v>
      </c>
      <c r="C58" s="2">
        <v>2016</v>
      </c>
      <c r="D58" s="2">
        <v>43.3</v>
      </c>
      <c r="E58" s="2" t="s">
        <v>800</v>
      </c>
      <c r="F58" s="2" t="s">
        <v>800</v>
      </c>
      <c r="G58" s="2" t="s">
        <v>800</v>
      </c>
      <c r="H58" s="2" t="s">
        <v>800</v>
      </c>
      <c r="I58" s="2" t="s">
        <v>800</v>
      </c>
      <c r="J58" s="2" t="s">
        <v>800</v>
      </c>
      <c r="K58" s="2" t="s">
        <v>800</v>
      </c>
      <c r="L58" s="2" t="s">
        <v>800</v>
      </c>
      <c r="M58" s="2" t="s">
        <v>800</v>
      </c>
      <c r="N58" s="2" t="s">
        <v>681</v>
      </c>
      <c r="O58" s="2" t="s">
        <v>680</v>
      </c>
      <c r="P58" s="2" t="s">
        <v>681</v>
      </c>
      <c r="Q58" s="2" t="s">
        <v>680</v>
      </c>
      <c r="R58" s="2" t="s">
        <v>681</v>
      </c>
      <c r="S58" s="2" t="s">
        <v>680</v>
      </c>
      <c r="U58" s="9">
        <f t="shared" si="0"/>
        <v>43.3</v>
      </c>
      <c r="V58" s="2">
        <f t="shared" si="1"/>
        <v>0</v>
      </c>
    </row>
    <row r="59" spans="1:22" ht="15" customHeight="1" x14ac:dyDescent="0.25">
      <c r="A59" s="2" t="s">
        <v>111</v>
      </c>
      <c r="B59" s="2" t="s">
        <v>114</v>
      </c>
      <c r="C59" s="2">
        <v>2016</v>
      </c>
      <c r="D59" s="2">
        <v>26</v>
      </c>
      <c r="E59" s="2" t="s">
        <v>800</v>
      </c>
      <c r="F59" s="2" t="s">
        <v>800</v>
      </c>
      <c r="G59" s="2" t="s">
        <v>800</v>
      </c>
      <c r="H59" s="2" t="s">
        <v>800</v>
      </c>
      <c r="I59" s="2" t="s">
        <v>800</v>
      </c>
      <c r="J59" s="2" t="s">
        <v>800</v>
      </c>
      <c r="K59" s="2" t="s">
        <v>800</v>
      </c>
      <c r="L59" s="2" t="s">
        <v>800</v>
      </c>
      <c r="M59" s="2" t="s">
        <v>800</v>
      </c>
      <c r="N59" s="2" t="s">
        <v>681</v>
      </c>
      <c r="O59" s="2" t="s">
        <v>680</v>
      </c>
      <c r="P59" s="2" t="s">
        <v>681</v>
      </c>
      <c r="Q59" s="2" t="s">
        <v>680</v>
      </c>
      <c r="R59" s="2" t="s">
        <v>681</v>
      </c>
      <c r="S59" s="2" t="s">
        <v>680</v>
      </c>
      <c r="U59" s="9">
        <f t="shared" si="0"/>
        <v>26</v>
      </c>
      <c r="V59" s="2">
        <f t="shared" si="1"/>
        <v>0</v>
      </c>
    </row>
    <row r="60" spans="1:22" ht="15" customHeight="1" x14ac:dyDescent="0.25">
      <c r="A60" s="2" t="s">
        <v>111</v>
      </c>
      <c r="B60" s="2" t="s">
        <v>115</v>
      </c>
      <c r="C60" s="2">
        <v>2016</v>
      </c>
      <c r="D60" s="2">
        <v>32.200000000000003</v>
      </c>
      <c r="E60" s="2" t="s">
        <v>800</v>
      </c>
      <c r="F60" s="2" t="s">
        <v>800</v>
      </c>
      <c r="G60" s="2" t="s">
        <v>800</v>
      </c>
      <c r="H60" s="2" t="s">
        <v>800</v>
      </c>
      <c r="I60" s="2" t="s">
        <v>800</v>
      </c>
      <c r="J60" s="2" t="s">
        <v>800</v>
      </c>
      <c r="K60" s="2" t="s">
        <v>800</v>
      </c>
      <c r="L60" s="2" t="s">
        <v>800</v>
      </c>
      <c r="M60" s="2" t="s">
        <v>800</v>
      </c>
      <c r="N60" s="2" t="s">
        <v>681</v>
      </c>
      <c r="O60" s="2" t="s">
        <v>680</v>
      </c>
      <c r="P60" s="2" t="s">
        <v>681</v>
      </c>
      <c r="Q60" s="2" t="s">
        <v>680</v>
      </c>
      <c r="R60" s="2" t="s">
        <v>681</v>
      </c>
      <c r="S60" s="2" t="s">
        <v>680</v>
      </c>
      <c r="U60" s="9">
        <f t="shared" si="0"/>
        <v>32.200000000000003</v>
      </c>
      <c r="V60" s="2">
        <f t="shared" si="1"/>
        <v>0</v>
      </c>
    </row>
    <row r="61" spans="1:22" ht="15" customHeight="1" x14ac:dyDescent="0.25">
      <c r="A61" s="2" t="s">
        <v>111</v>
      </c>
      <c r="B61" s="2" t="s">
        <v>116</v>
      </c>
      <c r="C61" s="2">
        <v>2016</v>
      </c>
      <c r="D61" s="2">
        <v>15.8</v>
      </c>
      <c r="E61" s="2" t="s">
        <v>800</v>
      </c>
      <c r="F61" s="2" t="s">
        <v>800</v>
      </c>
      <c r="G61" s="2" t="s">
        <v>800</v>
      </c>
      <c r="H61" s="2" t="s">
        <v>800</v>
      </c>
      <c r="I61" s="2" t="s">
        <v>800</v>
      </c>
      <c r="J61" s="2" t="s">
        <v>800</v>
      </c>
      <c r="K61" s="2" t="s">
        <v>800</v>
      </c>
      <c r="L61" s="2" t="s">
        <v>800</v>
      </c>
      <c r="M61" s="2" t="s">
        <v>800</v>
      </c>
      <c r="N61" s="2" t="s">
        <v>681</v>
      </c>
      <c r="O61" s="2" t="s">
        <v>680</v>
      </c>
      <c r="P61" s="2" t="s">
        <v>681</v>
      </c>
      <c r="Q61" s="2" t="s">
        <v>680</v>
      </c>
      <c r="R61" s="2" t="s">
        <v>681</v>
      </c>
      <c r="S61" s="2" t="s">
        <v>680</v>
      </c>
      <c r="U61" s="9">
        <f t="shared" si="0"/>
        <v>15.8</v>
      </c>
      <c r="V61" s="2">
        <f t="shared" si="1"/>
        <v>0</v>
      </c>
    </row>
    <row r="62" spans="1:22" ht="15" customHeight="1" x14ac:dyDescent="0.25">
      <c r="A62" s="2" t="s">
        <v>111</v>
      </c>
      <c r="B62" s="2" t="s">
        <v>117</v>
      </c>
      <c r="C62" s="2">
        <v>2016</v>
      </c>
      <c r="D62" s="2">
        <v>1014.336</v>
      </c>
      <c r="E62" s="2">
        <v>535.82600000000002</v>
      </c>
      <c r="F62" s="2">
        <v>83.102000000000004</v>
      </c>
      <c r="G62" s="2">
        <v>122.901</v>
      </c>
      <c r="H62" s="2">
        <v>3.742</v>
      </c>
      <c r="I62" s="2">
        <v>116.78700000000001</v>
      </c>
      <c r="J62" s="2">
        <v>120.456</v>
      </c>
      <c r="K62" s="2">
        <v>1.9E-2</v>
      </c>
      <c r="L62" s="2" t="s">
        <v>800</v>
      </c>
      <c r="M62" s="2" t="s">
        <v>800</v>
      </c>
      <c r="N62" s="2" t="s">
        <v>681</v>
      </c>
      <c r="O62" s="2" t="s">
        <v>680</v>
      </c>
      <c r="P62" s="2" t="s">
        <v>681</v>
      </c>
      <c r="Q62" s="2" t="s">
        <v>680</v>
      </c>
      <c r="R62" s="2" t="s">
        <v>681</v>
      </c>
      <c r="S62" s="2" t="s">
        <v>680</v>
      </c>
      <c r="U62" s="9">
        <f t="shared" si="0"/>
        <v>1014.336</v>
      </c>
      <c r="V62" s="2">
        <f t="shared" si="1"/>
        <v>0</v>
      </c>
    </row>
    <row r="63" spans="1:22" ht="15" customHeight="1" x14ac:dyDescent="0.25">
      <c r="A63" s="2" t="s">
        <v>111</v>
      </c>
      <c r="B63" s="2" t="s">
        <v>118</v>
      </c>
      <c r="C63" s="2">
        <v>2016</v>
      </c>
      <c r="D63" s="2">
        <v>285.39999999999998</v>
      </c>
      <c r="E63" s="2" t="s">
        <v>800</v>
      </c>
      <c r="F63" s="2" t="s">
        <v>800</v>
      </c>
      <c r="G63" s="2" t="s">
        <v>800</v>
      </c>
      <c r="H63" s="2" t="s">
        <v>800</v>
      </c>
      <c r="I63" s="2" t="s">
        <v>800</v>
      </c>
      <c r="J63" s="2" t="s">
        <v>800</v>
      </c>
      <c r="K63" s="2" t="s">
        <v>800</v>
      </c>
      <c r="L63" s="2" t="s">
        <v>800</v>
      </c>
      <c r="M63" s="2" t="s">
        <v>800</v>
      </c>
      <c r="N63" s="2" t="s">
        <v>1039</v>
      </c>
      <c r="O63" s="2">
        <v>22.6</v>
      </c>
      <c r="P63" s="2" t="s">
        <v>681</v>
      </c>
      <c r="Q63" s="2" t="s">
        <v>680</v>
      </c>
      <c r="R63" s="2" t="s">
        <v>681</v>
      </c>
      <c r="S63" s="2" t="s">
        <v>680</v>
      </c>
      <c r="U63" s="9">
        <f t="shared" si="0"/>
        <v>285.39999999999998</v>
      </c>
      <c r="V63" s="2">
        <f t="shared" si="1"/>
        <v>22.6</v>
      </c>
    </row>
    <row r="64" spans="1:22" ht="15" customHeight="1" x14ac:dyDescent="0.25">
      <c r="A64" s="2" t="s">
        <v>111</v>
      </c>
      <c r="B64" s="2" t="s">
        <v>119</v>
      </c>
      <c r="C64" s="2">
        <v>2016</v>
      </c>
      <c r="D64" s="2">
        <v>48.9</v>
      </c>
      <c r="E64" s="2" t="s">
        <v>800</v>
      </c>
      <c r="F64" s="2" t="s">
        <v>800</v>
      </c>
      <c r="G64" s="2" t="s">
        <v>800</v>
      </c>
      <c r="H64" s="2" t="s">
        <v>800</v>
      </c>
      <c r="I64" s="2" t="s">
        <v>800</v>
      </c>
      <c r="J64" s="2" t="s">
        <v>800</v>
      </c>
      <c r="K64" s="2" t="s">
        <v>800</v>
      </c>
      <c r="L64" s="2" t="s">
        <v>800</v>
      </c>
      <c r="M64" s="2" t="s">
        <v>800</v>
      </c>
      <c r="N64" s="2" t="s">
        <v>681</v>
      </c>
      <c r="O64" s="2" t="s">
        <v>680</v>
      </c>
      <c r="P64" s="2" t="s">
        <v>681</v>
      </c>
      <c r="Q64" s="2" t="s">
        <v>680</v>
      </c>
      <c r="R64" s="2" t="s">
        <v>681</v>
      </c>
      <c r="S64" s="2" t="s">
        <v>680</v>
      </c>
      <c r="U64" s="9">
        <f t="shared" si="0"/>
        <v>48.9</v>
      </c>
      <c r="V64" s="2">
        <f t="shared" si="1"/>
        <v>0</v>
      </c>
    </row>
    <row r="65" spans="1:22" ht="15" customHeight="1" x14ac:dyDescent="0.25">
      <c r="A65" s="2" t="s">
        <v>111</v>
      </c>
      <c r="B65" s="2" t="s">
        <v>120</v>
      </c>
      <c r="C65" s="2">
        <v>2016</v>
      </c>
      <c r="D65" s="2">
        <v>2129</v>
      </c>
      <c r="E65" s="2" t="s">
        <v>800</v>
      </c>
      <c r="F65" s="2" t="s">
        <v>800</v>
      </c>
      <c r="G65" s="2" t="s">
        <v>800</v>
      </c>
      <c r="H65" s="2" t="s">
        <v>800</v>
      </c>
      <c r="I65" s="2" t="s">
        <v>800</v>
      </c>
      <c r="J65" s="2" t="s">
        <v>800</v>
      </c>
      <c r="K65" s="2" t="s">
        <v>800</v>
      </c>
      <c r="L65" s="2" t="s">
        <v>800</v>
      </c>
      <c r="M65" s="2" t="s">
        <v>800</v>
      </c>
      <c r="N65" s="2" t="s">
        <v>681</v>
      </c>
      <c r="O65" s="2" t="s">
        <v>680</v>
      </c>
      <c r="P65" s="2" t="s">
        <v>681</v>
      </c>
      <c r="Q65" s="2" t="s">
        <v>680</v>
      </c>
      <c r="R65" s="2" t="s">
        <v>681</v>
      </c>
      <c r="S65" s="2" t="s">
        <v>680</v>
      </c>
      <c r="U65" s="9">
        <f t="shared" si="0"/>
        <v>2129</v>
      </c>
      <c r="V65" s="2">
        <f t="shared" si="1"/>
        <v>0</v>
      </c>
    </row>
    <row r="66" spans="1:22" ht="15" customHeight="1" x14ac:dyDescent="0.25">
      <c r="A66" s="2" t="s">
        <v>111</v>
      </c>
      <c r="B66" s="2" t="s">
        <v>121</v>
      </c>
      <c r="C66" s="2">
        <v>2016</v>
      </c>
      <c r="D66" s="2">
        <v>105</v>
      </c>
      <c r="E66" s="2" t="s">
        <v>800</v>
      </c>
      <c r="F66" s="2" t="s">
        <v>800</v>
      </c>
      <c r="G66" s="2">
        <v>15</v>
      </c>
      <c r="H66" s="2">
        <v>0</v>
      </c>
      <c r="I66" s="2" t="s">
        <v>800</v>
      </c>
      <c r="J66" s="2" t="s">
        <v>800</v>
      </c>
      <c r="K66" s="2" t="s">
        <v>800</v>
      </c>
      <c r="L66" s="2" t="s">
        <v>800</v>
      </c>
      <c r="M66" s="2" t="s">
        <v>800</v>
      </c>
      <c r="N66" s="2" t="s">
        <v>681</v>
      </c>
      <c r="O66" s="2" t="s">
        <v>680</v>
      </c>
      <c r="P66" s="2" t="s">
        <v>681</v>
      </c>
      <c r="Q66" s="2" t="s">
        <v>680</v>
      </c>
      <c r="R66" s="2" t="s">
        <v>681</v>
      </c>
      <c r="S66" s="2" t="s">
        <v>680</v>
      </c>
      <c r="U66" s="9">
        <f t="shared" si="0"/>
        <v>105</v>
      </c>
      <c r="V66" s="2">
        <f t="shared" si="1"/>
        <v>0</v>
      </c>
    </row>
    <row r="67" spans="1:22" ht="15" customHeight="1" x14ac:dyDescent="0.25">
      <c r="A67" s="2" t="s">
        <v>111</v>
      </c>
      <c r="B67" s="2" t="s">
        <v>122</v>
      </c>
      <c r="C67" s="2">
        <v>2016</v>
      </c>
      <c r="D67" s="2">
        <v>916</v>
      </c>
      <c r="E67" s="2" t="s">
        <v>680</v>
      </c>
      <c r="F67" s="2" t="s">
        <v>680</v>
      </c>
      <c r="G67" s="2" t="s">
        <v>680</v>
      </c>
      <c r="H67" s="2" t="s">
        <v>680</v>
      </c>
      <c r="I67" s="2" t="s">
        <v>680</v>
      </c>
      <c r="J67" s="2" t="s">
        <v>680</v>
      </c>
      <c r="K67" s="2" t="s">
        <v>680</v>
      </c>
      <c r="L67" s="2" t="s">
        <v>680</v>
      </c>
      <c r="M67" s="2" t="s">
        <v>680</v>
      </c>
      <c r="N67" s="2" t="s">
        <v>689</v>
      </c>
      <c r="O67" s="2" t="s">
        <v>680</v>
      </c>
      <c r="P67" s="2" t="s">
        <v>689</v>
      </c>
      <c r="Q67" s="2" t="s">
        <v>680</v>
      </c>
      <c r="R67" s="2" t="s">
        <v>689</v>
      </c>
      <c r="S67" s="2" t="s">
        <v>680</v>
      </c>
      <c r="U67" s="9">
        <f t="shared" ref="U67:U130" si="2">IFERROR(D67/1,0)</f>
        <v>916</v>
      </c>
      <c r="V67" s="2">
        <f t="shared" ref="V67:V130" si="3">IFERROR(O67/1,0)+IFERROR(Q67/1,0)+IFERROR(S67/1,0)</f>
        <v>0</v>
      </c>
    </row>
    <row r="68" spans="1:22" ht="15" customHeight="1" x14ac:dyDescent="0.25">
      <c r="A68" s="2" t="s">
        <v>111</v>
      </c>
      <c r="B68" s="2" t="s">
        <v>123</v>
      </c>
      <c r="C68" s="2">
        <v>2016</v>
      </c>
      <c r="D68" s="2">
        <v>24</v>
      </c>
      <c r="E68" s="2" t="s">
        <v>800</v>
      </c>
      <c r="F68" s="2" t="s">
        <v>800</v>
      </c>
      <c r="G68" s="2" t="s">
        <v>800</v>
      </c>
      <c r="H68" s="2" t="s">
        <v>800</v>
      </c>
      <c r="I68" s="2" t="s">
        <v>800</v>
      </c>
      <c r="J68" s="2" t="s">
        <v>800</v>
      </c>
      <c r="K68" s="2" t="s">
        <v>800</v>
      </c>
      <c r="L68" s="2" t="s">
        <v>800</v>
      </c>
      <c r="M68" s="2" t="s">
        <v>800</v>
      </c>
      <c r="N68" s="2" t="s">
        <v>681</v>
      </c>
      <c r="O68" s="2" t="s">
        <v>680</v>
      </c>
      <c r="P68" s="2" t="s">
        <v>681</v>
      </c>
      <c r="Q68" s="2" t="s">
        <v>680</v>
      </c>
      <c r="R68" s="2" t="s">
        <v>681</v>
      </c>
      <c r="S68" s="2" t="s">
        <v>680</v>
      </c>
      <c r="U68" s="9">
        <f t="shared" si="2"/>
        <v>24</v>
      </c>
      <c r="V68" s="2">
        <f t="shared" si="3"/>
        <v>0</v>
      </c>
    </row>
    <row r="69" spans="1:22" ht="15" customHeight="1" x14ac:dyDescent="0.25">
      <c r="A69" s="2" t="s">
        <v>111</v>
      </c>
      <c r="B69" s="2" t="s">
        <v>124</v>
      </c>
      <c r="C69" s="2">
        <v>2016</v>
      </c>
      <c r="D69" s="2">
        <v>60.7</v>
      </c>
      <c r="E69" s="2" t="s">
        <v>800</v>
      </c>
      <c r="F69" s="2" t="s">
        <v>800</v>
      </c>
      <c r="G69" s="2" t="s">
        <v>800</v>
      </c>
      <c r="H69" s="2" t="s">
        <v>800</v>
      </c>
      <c r="I69" s="2" t="s">
        <v>800</v>
      </c>
      <c r="J69" s="2" t="s">
        <v>800</v>
      </c>
      <c r="K69" s="2" t="s">
        <v>800</v>
      </c>
      <c r="L69" s="2" t="s">
        <v>800</v>
      </c>
      <c r="M69" s="2" t="s">
        <v>800</v>
      </c>
      <c r="N69" s="2" t="s">
        <v>681</v>
      </c>
      <c r="O69" s="2" t="s">
        <v>680</v>
      </c>
      <c r="P69" s="2" t="s">
        <v>681</v>
      </c>
      <c r="Q69" s="2" t="s">
        <v>680</v>
      </c>
      <c r="R69" s="2" t="s">
        <v>681</v>
      </c>
      <c r="S69" s="2" t="s">
        <v>680</v>
      </c>
      <c r="U69" s="9">
        <f t="shared" si="2"/>
        <v>60.7</v>
      </c>
      <c r="V69" s="2">
        <f t="shared" si="3"/>
        <v>0</v>
      </c>
    </row>
    <row r="70" spans="1:22" ht="15" customHeight="1" x14ac:dyDescent="0.25">
      <c r="A70" s="2" t="s">
        <v>111</v>
      </c>
      <c r="B70" s="2" t="s">
        <v>125</v>
      </c>
      <c r="C70" s="2">
        <v>2016</v>
      </c>
      <c r="D70" s="2">
        <v>24</v>
      </c>
      <c r="E70" s="2" t="s">
        <v>800</v>
      </c>
      <c r="F70" s="2" t="s">
        <v>800</v>
      </c>
      <c r="G70" s="2" t="s">
        <v>800</v>
      </c>
      <c r="H70" s="2" t="s">
        <v>800</v>
      </c>
      <c r="I70" s="2" t="s">
        <v>800</v>
      </c>
      <c r="J70" s="2" t="s">
        <v>800</v>
      </c>
      <c r="K70" s="2" t="s">
        <v>800</v>
      </c>
      <c r="L70" s="2" t="s">
        <v>800</v>
      </c>
      <c r="M70" s="2" t="s">
        <v>800</v>
      </c>
      <c r="N70" s="2" t="s">
        <v>681</v>
      </c>
      <c r="O70" s="2" t="s">
        <v>680</v>
      </c>
      <c r="P70" s="2" t="s">
        <v>681</v>
      </c>
      <c r="Q70" s="2" t="s">
        <v>680</v>
      </c>
      <c r="R70" s="2" t="s">
        <v>681</v>
      </c>
      <c r="S70" s="2" t="s">
        <v>680</v>
      </c>
      <c r="U70" s="9">
        <f t="shared" si="2"/>
        <v>24</v>
      </c>
      <c r="V70" s="2">
        <f t="shared" si="3"/>
        <v>0</v>
      </c>
    </row>
    <row r="71" spans="1:22" ht="15" customHeight="1" x14ac:dyDescent="0.25">
      <c r="A71" s="2" t="s">
        <v>111</v>
      </c>
      <c r="B71" s="2" t="s">
        <v>126</v>
      </c>
      <c r="C71" s="2">
        <v>2016</v>
      </c>
      <c r="D71" s="2">
        <v>64</v>
      </c>
      <c r="E71" s="2" t="s">
        <v>800</v>
      </c>
      <c r="F71" s="2" t="s">
        <v>800</v>
      </c>
      <c r="G71" s="2" t="s">
        <v>800</v>
      </c>
      <c r="H71" s="2" t="s">
        <v>800</v>
      </c>
      <c r="I71" s="2" t="s">
        <v>800</v>
      </c>
      <c r="J71" s="2" t="s">
        <v>800</v>
      </c>
      <c r="K71" s="2" t="s">
        <v>800</v>
      </c>
      <c r="L71" s="2" t="s">
        <v>800</v>
      </c>
      <c r="M71" s="2" t="s">
        <v>800</v>
      </c>
      <c r="N71" s="2" t="s">
        <v>681</v>
      </c>
      <c r="O71" s="2" t="s">
        <v>680</v>
      </c>
      <c r="P71" s="2" t="s">
        <v>681</v>
      </c>
      <c r="Q71" s="2" t="s">
        <v>680</v>
      </c>
      <c r="R71" s="2" t="s">
        <v>681</v>
      </c>
      <c r="S71" s="2" t="s">
        <v>680</v>
      </c>
      <c r="U71" s="9">
        <f t="shared" si="2"/>
        <v>64</v>
      </c>
      <c r="V71" s="2">
        <f t="shared" si="3"/>
        <v>0</v>
      </c>
    </row>
    <row r="72" spans="1:22" ht="15" customHeight="1" x14ac:dyDescent="0.25">
      <c r="A72" s="2" t="s">
        <v>111</v>
      </c>
      <c r="B72" s="2" t="s">
        <v>127</v>
      </c>
      <c r="C72" s="2">
        <v>2016</v>
      </c>
      <c r="D72" s="2">
        <v>53.128999999999998</v>
      </c>
      <c r="E72" s="2" t="s">
        <v>800</v>
      </c>
      <c r="F72" s="2" t="s">
        <v>800</v>
      </c>
      <c r="G72" s="2" t="s">
        <v>800</v>
      </c>
      <c r="H72" s="2" t="s">
        <v>800</v>
      </c>
      <c r="I72" s="2" t="s">
        <v>800</v>
      </c>
      <c r="J72" s="2" t="s">
        <v>800</v>
      </c>
      <c r="K72" s="2" t="s">
        <v>800</v>
      </c>
      <c r="L72" s="2" t="s">
        <v>800</v>
      </c>
      <c r="M72" s="2" t="s">
        <v>800</v>
      </c>
      <c r="N72" s="2" t="s">
        <v>681</v>
      </c>
      <c r="O72" s="2" t="s">
        <v>680</v>
      </c>
      <c r="P72" s="2" t="s">
        <v>681</v>
      </c>
      <c r="Q72" s="2" t="s">
        <v>680</v>
      </c>
      <c r="R72" s="2" t="s">
        <v>681</v>
      </c>
      <c r="S72" s="2" t="s">
        <v>680</v>
      </c>
      <c r="U72" s="9">
        <f t="shared" si="2"/>
        <v>53.128999999999998</v>
      </c>
      <c r="V72" s="2">
        <f t="shared" si="3"/>
        <v>0</v>
      </c>
    </row>
    <row r="73" spans="1:22" ht="15" customHeight="1" x14ac:dyDescent="0.25">
      <c r="A73" s="2" t="s">
        <v>111</v>
      </c>
      <c r="B73" s="2" t="s">
        <v>128</v>
      </c>
      <c r="C73" s="2">
        <v>2016</v>
      </c>
      <c r="D73" s="2">
        <v>58.9</v>
      </c>
      <c r="E73" s="2" t="s">
        <v>800</v>
      </c>
      <c r="F73" s="2" t="s">
        <v>800</v>
      </c>
      <c r="G73" s="2" t="s">
        <v>800</v>
      </c>
      <c r="H73" s="2" t="s">
        <v>800</v>
      </c>
      <c r="I73" s="2" t="s">
        <v>800</v>
      </c>
      <c r="J73" s="2" t="s">
        <v>800</v>
      </c>
      <c r="K73" s="2" t="s">
        <v>800</v>
      </c>
      <c r="L73" s="2" t="s">
        <v>800</v>
      </c>
      <c r="M73" s="2" t="s">
        <v>800</v>
      </c>
      <c r="N73" s="2" t="s">
        <v>681</v>
      </c>
      <c r="O73" s="2" t="s">
        <v>680</v>
      </c>
      <c r="P73" s="2" t="s">
        <v>681</v>
      </c>
      <c r="Q73" s="2" t="s">
        <v>680</v>
      </c>
      <c r="R73" s="2" t="s">
        <v>681</v>
      </c>
      <c r="S73" s="2" t="s">
        <v>680</v>
      </c>
      <c r="U73" s="9">
        <f t="shared" si="2"/>
        <v>58.9</v>
      </c>
      <c r="V73" s="2">
        <f t="shared" si="3"/>
        <v>0</v>
      </c>
    </row>
    <row r="74" spans="1:22" ht="15" customHeight="1" x14ac:dyDescent="0.25">
      <c r="A74" s="2" t="s">
        <v>111</v>
      </c>
      <c r="B74" s="2" t="s">
        <v>129</v>
      </c>
      <c r="C74" s="2">
        <v>2016</v>
      </c>
      <c r="D74" s="2">
        <v>25.1</v>
      </c>
      <c r="E74" s="2" t="s">
        <v>800</v>
      </c>
      <c r="F74" s="2" t="s">
        <v>800</v>
      </c>
      <c r="G74" s="2" t="s">
        <v>800</v>
      </c>
      <c r="H74" s="2" t="s">
        <v>800</v>
      </c>
      <c r="I74" s="2" t="s">
        <v>800</v>
      </c>
      <c r="J74" s="2" t="s">
        <v>800</v>
      </c>
      <c r="K74" s="2" t="s">
        <v>800</v>
      </c>
      <c r="L74" s="2" t="s">
        <v>800</v>
      </c>
      <c r="M74" s="2" t="s">
        <v>800</v>
      </c>
      <c r="N74" s="2" t="s">
        <v>681</v>
      </c>
      <c r="O74" s="2" t="s">
        <v>680</v>
      </c>
      <c r="P74" s="2" t="s">
        <v>681</v>
      </c>
      <c r="Q74" s="2" t="s">
        <v>680</v>
      </c>
      <c r="R74" s="2" t="s">
        <v>681</v>
      </c>
      <c r="S74" s="2" t="s">
        <v>680</v>
      </c>
      <c r="U74" s="9">
        <f t="shared" si="2"/>
        <v>25.1</v>
      </c>
      <c r="V74" s="2">
        <f t="shared" si="3"/>
        <v>0</v>
      </c>
    </row>
    <row r="75" spans="1:22" ht="15" customHeight="1" x14ac:dyDescent="0.25">
      <c r="A75" s="2" t="s">
        <v>111</v>
      </c>
      <c r="B75" s="2" t="s">
        <v>130</v>
      </c>
      <c r="C75" s="2">
        <v>2016</v>
      </c>
      <c r="D75" s="2">
        <v>87</v>
      </c>
      <c r="E75" s="2" t="s">
        <v>800</v>
      </c>
      <c r="F75" s="2" t="s">
        <v>800</v>
      </c>
      <c r="G75" s="2" t="s">
        <v>800</v>
      </c>
      <c r="H75" s="2" t="s">
        <v>800</v>
      </c>
      <c r="I75" s="2" t="s">
        <v>800</v>
      </c>
      <c r="J75" s="2" t="s">
        <v>800</v>
      </c>
      <c r="K75" s="2" t="s">
        <v>800</v>
      </c>
      <c r="L75" s="2" t="s">
        <v>800</v>
      </c>
      <c r="M75" s="2" t="s">
        <v>800</v>
      </c>
      <c r="N75" s="2" t="s">
        <v>681</v>
      </c>
      <c r="O75" s="2" t="s">
        <v>680</v>
      </c>
      <c r="P75" s="2" t="s">
        <v>681</v>
      </c>
      <c r="Q75" s="2" t="s">
        <v>680</v>
      </c>
      <c r="R75" s="2" t="s">
        <v>681</v>
      </c>
      <c r="S75" s="2" t="s">
        <v>680</v>
      </c>
      <c r="U75" s="9">
        <f t="shared" si="2"/>
        <v>87</v>
      </c>
      <c r="V75" s="2">
        <f t="shared" si="3"/>
        <v>0</v>
      </c>
    </row>
    <row r="76" spans="1:22" ht="15" customHeight="1" x14ac:dyDescent="0.25">
      <c r="A76" s="2" t="s">
        <v>111</v>
      </c>
      <c r="B76" s="2" t="s">
        <v>131</v>
      </c>
      <c r="C76" s="2">
        <v>2016</v>
      </c>
      <c r="D76" s="2">
        <v>65.7</v>
      </c>
      <c r="E76" s="2" t="s">
        <v>800</v>
      </c>
      <c r="F76" s="2" t="s">
        <v>800</v>
      </c>
      <c r="G76" s="2" t="s">
        <v>800</v>
      </c>
      <c r="H76" s="2" t="s">
        <v>800</v>
      </c>
      <c r="I76" s="2" t="s">
        <v>800</v>
      </c>
      <c r="J76" s="2" t="s">
        <v>800</v>
      </c>
      <c r="K76" s="2" t="s">
        <v>800</v>
      </c>
      <c r="L76" s="2" t="s">
        <v>800</v>
      </c>
      <c r="M76" s="2" t="s">
        <v>800</v>
      </c>
      <c r="N76" s="2" t="s">
        <v>681</v>
      </c>
      <c r="O76" s="2" t="s">
        <v>680</v>
      </c>
      <c r="P76" s="2" t="s">
        <v>681</v>
      </c>
      <c r="Q76" s="2" t="s">
        <v>680</v>
      </c>
      <c r="R76" s="2" t="s">
        <v>681</v>
      </c>
      <c r="S76" s="2" t="s">
        <v>680</v>
      </c>
      <c r="U76" s="9">
        <f t="shared" si="2"/>
        <v>65.7</v>
      </c>
      <c r="V76" s="2">
        <f t="shared" si="3"/>
        <v>0</v>
      </c>
    </row>
    <row r="77" spans="1:22" ht="15" customHeight="1" x14ac:dyDescent="0.25">
      <c r="A77" s="2" t="s">
        <v>111</v>
      </c>
      <c r="B77" s="2" t="s">
        <v>132</v>
      </c>
      <c r="C77" s="2">
        <v>2016</v>
      </c>
      <c r="D77" s="2" t="s">
        <v>681</v>
      </c>
      <c r="E77" s="2" t="s">
        <v>681</v>
      </c>
      <c r="F77" s="2" t="s">
        <v>681</v>
      </c>
      <c r="G77" s="2" t="s">
        <v>681</v>
      </c>
      <c r="H77" s="2" t="s">
        <v>681</v>
      </c>
      <c r="I77" s="2" t="s">
        <v>681</v>
      </c>
      <c r="J77" s="2" t="s">
        <v>681</v>
      </c>
      <c r="K77" s="2" t="s">
        <v>681</v>
      </c>
      <c r="L77" s="2" t="s">
        <v>681</v>
      </c>
      <c r="M77" s="2" t="s">
        <v>681</v>
      </c>
      <c r="N77" s="2" t="s">
        <v>681</v>
      </c>
      <c r="O77" s="2" t="s">
        <v>681</v>
      </c>
      <c r="P77" s="2" t="s">
        <v>681</v>
      </c>
      <c r="Q77" s="2" t="s">
        <v>681</v>
      </c>
      <c r="R77" s="2" t="s">
        <v>681</v>
      </c>
      <c r="S77" s="2" t="s">
        <v>681</v>
      </c>
      <c r="U77" s="9">
        <f t="shared" si="2"/>
        <v>0</v>
      </c>
      <c r="V77" s="2">
        <f t="shared" si="3"/>
        <v>0</v>
      </c>
    </row>
    <row r="78" spans="1:22" ht="15" customHeight="1" x14ac:dyDescent="0.25">
      <c r="A78" s="2" t="s">
        <v>133</v>
      </c>
      <c r="B78" s="2" t="s">
        <v>134</v>
      </c>
      <c r="C78" s="2">
        <v>2016</v>
      </c>
      <c r="D78" s="2" t="s">
        <v>681</v>
      </c>
      <c r="E78" s="2" t="s">
        <v>681</v>
      </c>
      <c r="F78" s="2" t="s">
        <v>681</v>
      </c>
      <c r="G78" s="2" t="s">
        <v>681</v>
      </c>
      <c r="H78" s="2" t="s">
        <v>681</v>
      </c>
      <c r="I78" s="2" t="s">
        <v>681</v>
      </c>
      <c r="J78" s="2" t="s">
        <v>681</v>
      </c>
      <c r="K78" s="2" t="s">
        <v>681</v>
      </c>
      <c r="L78" s="2" t="s">
        <v>681</v>
      </c>
      <c r="M78" s="2" t="s">
        <v>681</v>
      </c>
      <c r="N78" s="2" t="s">
        <v>681</v>
      </c>
      <c r="O78" s="2" t="s">
        <v>681</v>
      </c>
      <c r="P78" s="2" t="s">
        <v>681</v>
      </c>
      <c r="Q78" s="2" t="s">
        <v>681</v>
      </c>
      <c r="R78" s="2" t="s">
        <v>681</v>
      </c>
      <c r="S78" s="2" t="s">
        <v>681</v>
      </c>
      <c r="U78" s="9">
        <f t="shared" si="2"/>
        <v>0</v>
      </c>
      <c r="V78" s="2">
        <f t="shared" si="3"/>
        <v>0</v>
      </c>
    </row>
    <row r="79" spans="1:22" ht="15" customHeight="1" x14ac:dyDescent="0.25">
      <c r="A79" s="2" t="s">
        <v>135</v>
      </c>
      <c r="B79" s="2" t="s">
        <v>136</v>
      </c>
      <c r="C79" s="2">
        <v>2016</v>
      </c>
      <c r="D79" s="2">
        <v>105.55200000000001</v>
      </c>
      <c r="E79" s="2">
        <v>36.215000000000003</v>
      </c>
      <c r="F79" s="2">
        <v>22.567</v>
      </c>
      <c r="G79" s="2">
        <v>0</v>
      </c>
      <c r="H79" s="2" t="s">
        <v>680</v>
      </c>
      <c r="I79" s="2">
        <v>24.177</v>
      </c>
      <c r="J79" s="2">
        <v>15.593</v>
      </c>
      <c r="K79" s="2" t="s">
        <v>680</v>
      </c>
      <c r="L79" s="2" t="s">
        <v>680</v>
      </c>
      <c r="M79" s="2">
        <v>7</v>
      </c>
      <c r="N79" s="2" t="s">
        <v>681</v>
      </c>
      <c r="O79" s="2" t="s">
        <v>680</v>
      </c>
      <c r="P79" s="2" t="s">
        <v>681</v>
      </c>
      <c r="Q79" s="2" t="s">
        <v>680</v>
      </c>
      <c r="R79" s="2" t="s">
        <v>681</v>
      </c>
      <c r="S79" s="2" t="s">
        <v>680</v>
      </c>
      <c r="U79" s="9">
        <f t="shared" si="2"/>
        <v>105.55200000000001</v>
      </c>
      <c r="V79" s="2">
        <f t="shared" si="3"/>
        <v>0</v>
      </c>
    </row>
    <row r="80" spans="1:22" ht="15" customHeight="1" x14ac:dyDescent="0.25">
      <c r="A80" s="2" t="s">
        <v>135</v>
      </c>
      <c r="B80" s="2" t="s">
        <v>137</v>
      </c>
      <c r="C80" s="2">
        <v>2016</v>
      </c>
      <c r="D80" s="2">
        <v>2.89</v>
      </c>
      <c r="E80" s="2">
        <v>0.91400000000000003</v>
      </c>
      <c r="F80" s="2">
        <v>1.012</v>
      </c>
      <c r="G80" s="2" t="s">
        <v>680</v>
      </c>
      <c r="H80" s="2" t="s">
        <v>680</v>
      </c>
      <c r="I80" s="2">
        <v>0.78600000000000003</v>
      </c>
      <c r="J80" s="2">
        <v>0.17799999999999999</v>
      </c>
      <c r="K80" s="2" t="s">
        <v>680</v>
      </c>
      <c r="L80" s="2" t="s">
        <v>680</v>
      </c>
      <c r="M80" s="2" t="s">
        <v>680</v>
      </c>
      <c r="N80" s="2" t="s">
        <v>681</v>
      </c>
      <c r="O80" s="2" t="s">
        <v>680</v>
      </c>
      <c r="P80" s="2" t="s">
        <v>681</v>
      </c>
      <c r="Q80" s="2" t="s">
        <v>680</v>
      </c>
      <c r="R80" s="2" t="s">
        <v>681</v>
      </c>
      <c r="S80" s="2" t="s">
        <v>680</v>
      </c>
      <c r="U80" s="9">
        <f t="shared" si="2"/>
        <v>2.89</v>
      </c>
      <c r="V80" s="2">
        <f t="shared" si="3"/>
        <v>0</v>
      </c>
    </row>
    <row r="81" spans="1:22" ht="15" customHeight="1" x14ac:dyDescent="0.25">
      <c r="A81" s="2" t="s">
        <v>135</v>
      </c>
      <c r="B81" s="2" t="s">
        <v>138</v>
      </c>
      <c r="C81" s="2">
        <v>2016</v>
      </c>
      <c r="D81" s="2">
        <v>14.476000000000001</v>
      </c>
      <c r="E81" s="2">
        <v>3.7469999999999999</v>
      </c>
      <c r="F81" s="2">
        <v>3.2850000000000001</v>
      </c>
      <c r="G81" s="2" t="s">
        <v>680</v>
      </c>
      <c r="H81" s="2" t="s">
        <v>680</v>
      </c>
      <c r="I81" s="2">
        <v>3.7559999999999998</v>
      </c>
      <c r="J81" s="2">
        <v>1.4159999999999999</v>
      </c>
      <c r="K81" s="2" t="s">
        <v>680</v>
      </c>
      <c r="L81" s="2" t="s">
        <v>680</v>
      </c>
      <c r="M81" s="2">
        <v>2.2719999999999998</v>
      </c>
      <c r="N81" s="2" t="s">
        <v>681</v>
      </c>
      <c r="O81" s="2" t="s">
        <v>680</v>
      </c>
      <c r="P81" s="2" t="s">
        <v>681</v>
      </c>
      <c r="Q81" s="2" t="s">
        <v>680</v>
      </c>
      <c r="R81" s="2" t="s">
        <v>681</v>
      </c>
      <c r="S81" s="2" t="s">
        <v>680</v>
      </c>
      <c r="U81" s="9">
        <f t="shared" si="2"/>
        <v>14.476000000000001</v>
      </c>
      <c r="V81" s="2">
        <f t="shared" si="3"/>
        <v>0</v>
      </c>
    </row>
    <row r="82" spans="1:22" ht="15" customHeight="1" x14ac:dyDescent="0.25">
      <c r="A82" s="2" t="s">
        <v>139</v>
      </c>
      <c r="B82" s="2" t="s">
        <v>140</v>
      </c>
      <c r="C82" s="2">
        <v>2016</v>
      </c>
      <c r="D82" s="2">
        <v>30.029</v>
      </c>
      <c r="E82" s="2">
        <v>19.233000000000001</v>
      </c>
      <c r="F82" s="2">
        <v>5.2169999999999996</v>
      </c>
      <c r="G82" s="2">
        <v>0.19</v>
      </c>
      <c r="H82" s="2">
        <v>0</v>
      </c>
      <c r="I82" s="2">
        <v>17.399000000000001</v>
      </c>
      <c r="J82" s="2">
        <v>1.139</v>
      </c>
      <c r="K82" s="2">
        <v>0</v>
      </c>
      <c r="L82" s="2">
        <v>0</v>
      </c>
      <c r="M82" s="2">
        <v>0</v>
      </c>
      <c r="N82" s="2" t="s">
        <v>681</v>
      </c>
      <c r="O82" s="2" t="s">
        <v>680</v>
      </c>
      <c r="P82" s="2" t="s">
        <v>681</v>
      </c>
      <c r="Q82" s="2" t="s">
        <v>680</v>
      </c>
      <c r="R82" s="2" t="s">
        <v>681</v>
      </c>
      <c r="S82" s="2" t="s">
        <v>680</v>
      </c>
      <c r="U82" s="9">
        <f t="shared" si="2"/>
        <v>30.029</v>
      </c>
      <c r="V82" s="2">
        <f t="shared" si="3"/>
        <v>0</v>
      </c>
    </row>
    <row r="83" spans="1:22" ht="15" customHeight="1" x14ac:dyDescent="0.25">
      <c r="A83" s="2" t="s">
        <v>141</v>
      </c>
      <c r="B83" s="2" t="s">
        <v>142</v>
      </c>
      <c r="C83" s="2">
        <v>2016</v>
      </c>
      <c r="D83" s="2">
        <v>18.303000000000001</v>
      </c>
      <c r="E83" s="2">
        <v>8.827</v>
      </c>
      <c r="F83" s="2">
        <v>1.8380000000000001</v>
      </c>
      <c r="G83" s="2">
        <v>1.8819999999999999</v>
      </c>
      <c r="H83" s="2" t="s">
        <v>680</v>
      </c>
      <c r="I83" s="2">
        <v>1.7030000000000001</v>
      </c>
      <c r="J83" s="2">
        <v>1.1379999999999999</v>
      </c>
      <c r="K83" s="2">
        <v>0</v>
      </c>
      <c r="L83" s="2">
        <v>0</v>
      </c>
      <c r="M83" s="2">
        <v>2.8159999999999998</v>
      </c>
      <c r="N83" s="2" t="s">
        <v>681</v>
      </c>
      <c r="O83" s="2" t="s">
        <v>680</v>
      </c>
      <c r="P83" s="2" t="s">
        <v>681</v>
      </c>
      <c r="Q83" s="2" t="s">
        <v>680</v>
      </c>
      <c r="R83" s="2" t="s">
        <v>681</v>
      </c>
      <c r="S83" s="2" t="s">
        <v>680</v>
      </c>
      <c r="U83" s="9">
        <f t="shared" si="2"/>
        <v>18.303000000000001</v>
      </c>
      <c r="V83" s="2">
        <f t="shared" si="3"/>
        <v>0</v>
      </c>
    </row>
    <row r="84" spans="1:22" ht="15" customHeight="1" x14ac:dyDescent="0.25">
      <c r="A84" s="2" t="s">
        <v>141</v>
      </c>
      <c r="B84" s="2" t="s">
        <v>143</v>
      </c>
      <c r="C84" s="2">
        <v>2016</v>
      </c>
      <c r="D84" s="2">
        <v>31.611999999999998</v>
      </c>
      <c r="E84" s="2">
        <v>12.712999999999999</v>
      </c>
      <c r="F84" s="2">
        <v>5.1340000000000003</v>
      </c>
      <c r="G84" s="2">
        <v>7.41</v>
      </c>
      <c r="H84" s="2" t="s">
        <v>680</v>
      </c>
      <c r="I84" s="2">
        <v>4.3040000000000003</v>
      </c>
      <c r="J84" s="2">
        <v>2.0419999999999998</v>
      </c>
      <c r="K84" s="2">
        <v>0.27200000000000002</v>
      </c>
      <c r="L84" s="2">
        <v>0</v>
      </c>
      <c r="M84" s="2">
        <v>7.41</v>
      </c>
      <c r="N84" s="2" t="s">
        <v>681</v>
      </c>
      <c r="O84" s="2" t="s">
        <v>680</v>
      </c>
      <c r="P84" s="2" t="s">
        <v>681</v>
      </c>
      <c r="Q84" s="2" t="s">
        <v>680</v>
      </c>
      <c r="R84" s="2" t="s">
        <v>681</v>
      </c>
      <c r="S84" s="2" t="s">
        <v>680</v>
      </c>
      <c r="U84" s="9">
        <f t="shared" si="2"/>
        <v>31.611999999999998</v>
      </c>
      <c r="V84" s="2">
        <f t="shared" si="3"/>
        <v>0</v>
      </c>
    </row>
    <row r="85" spans="1:22" ht="15" customHeight="1" x14ac:dyDescent="0.25">
      <c r="A85" s="2" t="s">
        <v>144</v>
      </c>
      <c r="B85" s="2" t="s">
        <v>145</v>
      </c>
      <c r="C85" s="2">
        <v>2016</v>
      </c>
      <c r="D85" s="2">
        <v>46</v>
      </c>
      <c r="E85" s="2">
        <v>11.5</v>
      </c>
      <c r="F85" s="2">
        <v>13.8</v>
      </c>
      <c r="G85" s="2">
        <v>12.5</v>
      </c>
      <c r="H85" s="2" t="s">
        <v>680</v>
      </c>
      <c r="I85" s="2">
        <v>8.1999999999999993</v>
      </c>
      <c r="J85" s="2" t="s">
        <v>680</v>
      </c>
      <c r="K85" s="2" t="s">
        <v>680</v>
      </c>
      <c r="L85" s="2" t="s">
        <v>680</v>
      </c>
      <c r="M85" s="2" t="s">
        <v>680</v>
      </c>
      <c r="N85" s="2" t="s">
        <v>681</v>
      </c>
      <c r="O85" s="2" t="s">
        <v>680</v>
      </c>
      <c r="P85" s="2" t="s">
        <v>681</v>
      </c>
      <c r="Q85" s="2" t="s">
        <v>680</v>
      </c>
      <c r="R85" s="2" t="s">
        <v>681</v>
      </c>
      <c r="S85" s="2" t="s">
        <v>680</v>
      </c>
      <c r="U85" s="9">
        <f t="shared" si="2"/>
        <v>46</v>
      </c>
      <c r="V85" s="2">
        <f t="shared" si="3"/>
        <v>0</v>
      </c>
    </row>
    <row r="86" spans="1:22" ht="15" customHeight="1" x14ac:dyDescent="0.25">
      <c r="A86" s="2" t="s">
        <v>146</v>
      </c>
      <c r="B86" s="2" t="s">
        <v>147</v>
      </c>
      <c r="C86" s="2">
        <v>2016</v>
      </c>
      <c r="D86" s="2">
        <v>210</v>
      </c>
      <c r="E86" s="2">
        <v>83.1</v>
      </c>
      <c r="F86" s="2">
        <v>42.9</v>
      </c>
      <c r="G86" s="2">
        <v>4.5</v>
      </c>
      <c r="H86" s="2" t="s">
        <v>680</v>
      </c>
      <c r="I86" s="2">
        <v>48</v>
      </c>
      <c r="J86" s="2">
        <v>30.5</v>
      </c>
      <c r="K86" s="2">
        <v>1</v>
      </c>
      <c r="L86" s="2">
        <v>0</v>
      </c>
      <c r="M86" s="2" t="s">
        <v>680</v>
      </c>
      <c r="N86" s="2" t="s">
        <v>681</v>
      </c>
      <c r="O86" s="2" t="s">
        <v>680</v>
      </c>
      <c r="P86" s="2" t="s">
        <v>681</v>
      </c>
      <c r="Q86" s="2" t="s">
        <v>680</v>
      </c>
      <c r="R86" s="2" t="s">
        <v>681</v>
      </c>
      <c r="S86" s="2" t="s">
        <v>680</v>
      </c>
      <c r="U86" s="9">
        <f t="shared" si="2"/>
        <v>210</v>
      </c>
      <c r="V86" s="2">
        <f t="shared" si="3"/>
        <v>0</v>
      </c>
    </row>
    <row r="87" spans="1:22" ht="15" customHeight="1" x14ac:dyDescent="0.25">
      <c r="A87" s="2" t="s">
        <v>148</v>
      </c>
      <c r="B87" s="2" t="s">
        <v>149</v>
      </c>
      <c r="C87" s="2">
        <v>2016</v>
      </c>
      <c r="D87" s="2">
        <v>647.93600000000004</v>
      </c>
      <c r="E87" s="2">
        <v>304.851</v>
      </c>
      <c r="F87" s="2">
        <v>93.225999999999999</v>
      </c>
      <c r="G87" s="2" t="s">
        <v>800</v>
      </c>
      <c r="H87" s="2" t="s">
        <v>680</v>
      </c>
      <c r="I87" s="2">
        <v>81.552999999999997</v>
      </c>
      <c r="J87" s="2">
        <v>105.325</v>
      </c>
      <c r="K87" s="2">
        <v>2.5470000000000002</v>
      </c>
      <c r="L87" s="2">
        <v>9.8610000000000007</v>
      </c>
      <c r="M87" s="2">
        <v>50.573</v>
      </c>
      <c r="N87" s="2" t="s">
        <v>681</v>
      </c>
      <c r="O87" s="2" t="s">
        <v>680</v>
      </c>
      <c r="P87" s="2" t="s">
        <v>681</v>
      </c>
      <c r="Q87" s="2" t="s">
        <v>680</v>
      </c>
      <c r="R87" s="2" t="s">
        <v>681</v>
      </c>
      <c r="S87" s="2" t="s">
        <v>680</v>
      </c>
      <c r="U87" s="9">
        <f t="shared" si="2"/>
        <v>647.93600000000004</v>
      </c>
      <c r="V87" s="2">
        <f t="shared" si="3"/>
        <v>0</v>
      </c>
    </row>
    <row r="88" spans="1:22" ht="15" customHeight="1" x14ac:dyDescent="0.25">
      <c r="A88" s="2" t="s">
        <v>148</v>
      </c>
      <c r="B88" s="2" t="s">
        <v>150</v>
      </c>
      <c r="C88" s="2">
        <v>2016</v>
      </c>
      <c r="D88" s="2">
        <v>0.8</v>
      </c>
      <c r="E88" s="2" t="s">
        <v>680</v>
      </c>
      <c r="F88" s="2" t="s">
        <v>680</v>
      </c>
      <c r="G88" s="2" t="s">
        <v>680</v>
      </c>
      <c r="H88" s="2" t="s">
        <v>680</v>
      </c>
      <c r="I88" s="2">
        <v>0.8</v>
      </c>
      <c r="J88" s="2" t="s">
        <v>680</v>
      </c>
      <c r="K88" s="2" t="s">
        <v>680</v>
      </c>
      <c r="L88" s="2" t="s">
        <v>680</v>
      </c>
      <c r="M88" s="2" t="s">
        <v>680</v>
      </c>
      <c r="N88" s="2" t="s">
        <v>681</v>
      </c>
      <c r="O88" s="2" t="s">
        <v>680</v>
      </c>
      <c r="P88" s="2" t="s">
        <v>681</v>
      </c>
      <c r="Q88" s="2" t="s">
        <v>680</v>
      </c>
      <c r="R88" s="2" t="s">
        <v>681</v>
      </c>
      <c r="S88" s="2" t="s">
        <v>680</v>
      </c>
      <c r="U88" s="9">
        <f t="shared" si="2"/>
        <v>0.8</v>
      </c>
      <c r="V88" s="2">
        <f t="shared" si="3"/>
        <v>0</v>
      </c>
    </row>
    <row r="89" spans="1:22" ht="15" customHeight="1" x14ac:dyDescent="0.25">
      <c r="A89" s="2" t="s">
        <v>148</v>
      </c>
      <c r="B89" s="2" t="s">
        <v>151</v>
      </c>
      <c r="C89" s="2">
        <v>2016</v>
      </c>
      <c r="D89" s="2">
        <v>5.7</v>
      </c>
      <c r="E89" s="2">
        <v>0.7</v>
      </c>
      <c r="F89" s="2">
        <v>3.8</v>
      </c>
      <c r="G89" s="2" t="s">
        <v>680</v>
      </c>
      <c r="H89" s="2" t="s">
        <v>680</v>
      </c>
      <c r="I89" s="2">
        <v>1.1000000000000001</v>
      </c>
      <c r="J89" s="2">
        <v>0.1</v>
      </c>
      <c r="K89" s="2" t="s">
        <v>680</v>
      </c>
      <c r="L89" s="2" t="s">
        <v>680</v>
      </c>
      <c r="M89" s="2" t="s">
        <v>680</v>
      </c>
      <c r="N89" s="2" t="s">
        <v>681</v>
      </c>
      <c r="O89" s="2" t="s">
        <v>680</v>
      </c>
      <c r="P89" s="2" t="s">
        <v>681</v>
      </c>
      <c r="Q89" s="2" t="s">
        <v>680</v>
      </c>
      <c r="R89" s="2" t="s">
        <v>681</v>
      </c>
      <c r="S89" s="2" t="s">
        <v>680</v>
      </c>
      <c r="U89" s="9">
        <f t="shared" si="2"/>
        <v>5.7</v>
      </c>
      <c r="V89" s="2">
        <f t="shared" si="3"/>
        <v>0</v>
      </c>
    </row>
    <row r="90" spans="1:22" ht="15" customHeight="1" x14ac:dyDescent="0.25">
      <c r="A90" s="2" t="s">
        <v>152</v>
      </c>
      <c r="B90" s="2" t="s">
        <v>153</v>
      </c>
      <c r="C90" s="2">
        <v>2016</v>
      </c>
      <c r="D90" s="2">
        <v>106.7</v>
      </c>
      <c r="E90" s="2">
        <v>55.7</v>
      </c>
      <c r="F90" s="2">
        <v>8.8000000000000007</v>
      </c>
      <c r="G90" s="2">
        <v>4.0999999999999996</v>
      </c>
      <c r="H90" s="2" t="s">
        <v>680</v>
      </c>
      <c r="I90" s="2">
        <v>15.3</v>
      </c>
      <c r="J90" s="2">
        <v>22.7</v>
      </c>
      <c r="K90" s="2" t="s">
        <v>680</v>
      </c>
      <c r="L90" s="2" t="s">
        <v>680</v>
      </c>
      <c r="M90" s="2" t="s">
        <v>680</v>
      </c>
      <c r="N90" s="2" t="s">
        <v>681</v>
      </c>
      <c r="O90" s="2" t="s">
        <v>680</v>
      </c>
      <c r="P90" s="2" t="s">
        <v>681</v>
      </c>
      <c r="Q90" s="2" t="s">
        <v>680</v>
      </c>
      <c r="R90" s="2" t="s">
        <v>681</v>
      </c>
      <c r="S90" s="2" t="s">
        <v>680</v>
      </c>
      <c r="U90" s="9">
        <f t="shared" si="2"/>
        <v>106.7</v>
      </c>
      <c r="V90" s="2">
        <f t="shared" si="3"/>
        <v>0</v>
      </c>
    </row>
    <row r="91" spans="1:22" ht="15" customHeight="1" x14ac:dyDescent="0.25">
      <c r="A91" s="2" t="s">
        <v>152</v>
      </c>
      <c r="B91" s="2" t="s">
        <v>154</v>
      </c>
      <c r="C91" s="2">
        <v>2016</v>
      </c>
      <c r="D91" s="2">
        <v>10.7</v>
      </c>
      <c r="E91" s="2">
        <v>2.7</v>
      </c>
      <c r="F91" s="2">
        <v>1.5</v>
      </c>
      <c r="G91" s="2">
        <v>3.8</v>
      </c>
      <c r="H91" s="2" t="s">
        <v>680</v>
      </c>
      <c r="I91" s="2">
        <v>2.6</v>
      </c>
      <c r="J91" s="2" t="s">
        <v>680</v>
      </c>
      <c r="K91" s="2">
        <v>0.1</v>
      </c>
      <c r="L91" s="2" t="s">
        <v>680</v>
      </c>
      <c r="M91" s="2" t="s">
        <v>680</v>
      </c>
      <c r="N91" s="2" t="s">
        <v>681</v>
      </c>
      <c r="O91" s="2" t="s">
        <v>680</v>
      </c>
      <c r="P91" s="2" t="s">
        <v>681</v>
      </c>
      <c r="Q91" s="2" t="s">
        <v>680</v>
      </c>
      <c r="R91" s="2" t="s">
        <v>681</v>
      </c>
      <c r="S91" s="2" t="s">
        <v>680</v>
      </c>
      <c r="U91" s="9">
        <f t="shared" si="2"/>
        <v>10.7</v>
      </c>
      <c r="V91" s="2">
        <f t="shared" si="3"/>
        <v>0</v>
      </c>
    </row>
    <row r="92" spans="1:22" ht="15" customHeight="1" x14ac:dyDescent="0.25">
      <c r="A92" s="2" t="s">
        <v>152</v>
      </c>
      <c r="B92" s="2" t="s">
        <v>155</v>
      </c>
      <c r="C92" s="2">
        <v>2016</v>
      </c>
      <c r="D92" s="2">
        <v>4.5</v>
      </c>
      <c r="E92" s="2">
        <v>1.7</v>
      </c>
      <c r="F92" s="2">
        <v>0.14000000000000001</v>
      </c>
      <c r="G92" s="2" t="s">
        <v>680</v>
      </c>
      <c r="H92" s="2" t="s">
        <v>680</v>
      </c>
      <c r="I92" s="2">
        <v>2.5</v>
      </c>
      <c r="J92" s="2" t="s">
        <v>680</v>
      </c>
      <c r="K92" s="2">
        <v>0.2</v>
      </c>
      <c r="L92" s="2" t="s">
        <v>680</v>
      </c>
      <c r="M92" s="2" t="s">
        <v>680</v>
      </c>
      <c r="N92" s="2" t="s">
        <v>681</v>
      </c>
      <c r="O92" s="2" t="s">
        <v>680</v>
      </c>
      <c r="P92" s="2" t="s">
        <v>681</v>
      </c>
      <c r="Q92" s="2" t="s">
        <v>680</v>
      </c>
      <c r="R92" s="2" t="s">
        <v>681</v>
      </c>
      <c r="S92" s="2" t="s">
        <v>680</v>
      </c>
      <c r="U92" s="9">
        <f t="shared" si="2"/>
        <v>4.5</v>
      </c>
      <c r="V92" s="2">
        <f t="shared" si="3"/>
        <v>0</v>
      </c>
    </row>
    <row r="93" spans="1:22" ht="15" customHeight="1" x14ac:dyDescent="0.25">
      <c r="A93" s="2" t="s">
        <v>156</v>
      </c>
      <c r="B93" s="2" t="s">
        <v>157</v>
      </c>
      <c r="C93" s="2">
        <v>2016</v>
      </c>
      <c r="D93" s="2">
        <v>61.244999999999997</v>
      </c>
      <c r="E93" s="2">
        <v>25.936</v>
      </c>
      <c r="F93" s="2">
        <v>6.0960000000000001</v>
      </c>
      <c r="G93" s="2">
        <v>0</v>
      </c>
      <c r="H93" s="2" t="s">
        <v>680</v>
      </c>
      <c r="I93" s="2">
        <v>13.285</v>
      </c>
      <c r="J93" s="2">
        <v>11.356999999999999</v>
      </c>
      <c r="K93" s="2" t="s">
        <v>680</v>
      </c>
      <c r="L93" s="2" t="s">
        <v>680</v>
      </c>
      <c r="M93" s="2">
        <v>4.5709999999999997</v>
      </c>
      <c r="N93" s="2" t="s">
        <v>681</v>
      </c>
      <c r="O93" s="2" t="s">
        <v>680</v>
      </c>
      <c r="P93" s="2" t="s">
        <v>681</v>
      </c>
      <c r="Q93" s="2" t="s">
        <v>680</v>
      </c>
      <c r="R93" s="2" t="s">
        <v>681</v>
      </c>
      <c r="S93" s="2" t="s">
        <v>680</v>
      </c>
      <c r="U93" s="9">
        <f t="shared" si="2"/>
        <v>61.244999999999997</v>
      </c>
      <c r="V93" s="2">
        <f t="shared" si="3"/>
        <v>0</v>
      </c>
    </row>
    <row r="94" spans="1:22" ht="15" customHeight="1" x14ac:dyDescent="0.25">
      <c r="A94" s="2" t="s">
        <v>156</v>
      </c>
      <c r="B94" s="2" t="s">
        <v>158</v>
      </c>
      <c r="C94" s="2">
        <v>2016</v>
      </c>
      <c r="D94" s="2">
        <v>2.4729999999999999</v>
      </c>
      <c r="E94" s="2">
        <v>0.496</v>
      </c>
      <c r="F94" s="2">
        <v>0.20300000000000001</v>
      </c>
      <c r="G94" s="2">
        <v>0</v>
      </c>
      <c r="H94" s="2" t="s">
        <v>680</v>
      </c>
      <c r="I94" s="2">
        <v>1.6140000000000001</v>
      </c>
      <c r="J94" s="2">
        <v>0.16</v>
      </c>
      <c r="K94" s="2">
        <v>0</v>
      </c>
      <c r="L94" s="2">
        <v>0</v>
      </c>
      <c r="M94" s="2">
        <v>0</v>
      </c>
      <c r="N94" s="2" t="s">
        <v>681</v>
      </c>
      <c r="O94" s="2" t="s">
        <v>680</v>
      </c>
      <c r="P94" s="2" t="s">
        <v>681</v>
      </c>
      <c r="Q94" s="2" t="s">
        <v>680</v>
      </c>
      <c r="R94" s="2" t="s">
        <v>681</v>
      </c>
      <c r="S94" s="2" t="s">
        <v>680</v>
      </c>
      <c r="U94" s="9">
        <f t="shared" si="2"/>
        <v>2.4729999999999999</v>
      </c>
      <c r="V94" s="2">
        <f t="shared" si="3"/>
        <v>0</v>
      </c>
    </row>
    <row r="95" spans="1:22" ht="15" customHeight="1" x14ac:dyDescent="0.25">
      <c r="A95" s="2" t="s">
        <v>156</v>
      </c>
      <c r="B95" s="2" t="s">
        <v>159</v>
      </c>
      <c r="C95" s="2">
        <v>2016</v>
      </c>
      <c r="D95" s="2">
        <v>3.6560000000000001</v>
      </c>
      <c r="E95" s="2">
        <v>0.50900000000000001</v>
      </c>
      <c r="F95" s="2">
        <v>0.33800000000000002</v>
      </c>
      <c r="G95" s="2">
        <v>0</v>
      </c>
      <c r="H95" s="2" t="s">
        <v>680</v>
      </c>
      <c r="I95" s="2">
        <v>2.77</v>
      </c>
      <c r="J95" s="2">
        <v>3.9E-2</v>
      </c>
      <c r="K95" s="2">
        <v>0</v>
      </c>
      <c r="L95" s="2">
        <v>0</v>
      </c>
      <c r="M95" s="2">
        <v>0</v>
      </c>
      <c r="N95" s="2" t="s">
        <v>681</v>
      </c>
      <c r="O95" s="2" t="s">
        <v>680</v>
      </c>
      <c r="P95" s="2" t="s">
        <v>681</v>
      </c>
      <c r="Q95" s="2" t="s">
        <v>680</v>
      </c>
      <c r="R95" s="2" t="s">
        <v>681</v>
      </c>
      <c r="S95" s="2" t="s">
        <v>680</v>
      </c>
      <c r="U95" s="9">
        <f t="shared" si="2"/>
        <v>3.6560000000000001</v>
      </c>
      <c r="V95" s="2">
        <f t="shared" si="3"/>
        <v>0</v>
      </c>
    </row>
    <row r="96" spans="1:22" ht="15" customHeight="1" x14ac:dyDescent="0.25">
      <c r="A96" s="2" t="s">
        <v>160</v>
      </c>
      <c r="B96" s="2" t="s">
        <v>161</v>
      </c>
      <c r="C96" s="2">
        <v>2016</v>
      </c>
      <c r="D96" s="2">
        <v>3.67</v>
      </c>
      <c r="E96" s="2">
        <v>1.3</v>
      </c>
      <c r="F96" s="2">
        <v>0.21</v>
      </c>
      <c r="G96" s="2">
        <v>0.28000000000000003</v>
      </c>
      <c r="H96" s="2" t="s">
        <v>680</v>
      </c>
      <c r="I96" s="2">
        <v>1.52</v>
      </c>
      <c r="J96" s="2">
        <v>0.14000000000000001</v>
      </c>
      <c r="K96" s="2">
        <v>0.22</v>
      </c>
      <c r="L96" s="2">
        <v>0</v>
      </c>
      <c r="M96" s="2">
        <v>0</v>
      </c>
      <c r="N96" s="2" t="s">
        <v>681</v>
      </c>
      <c r="O96" s="2" t="s">
        <v>680</v>
      </c>
      <c r="P96" s="2" t="s">
        <v>681</v>
      </c>
      <c r="Q96" s="2" t="s">
        <v>680</v>
      </c>
      <c r="R96" s="2" t="s">
        <v>681</v>
      </c>
      <c r="S96" s="2" t="s">
        <v>680</v>
      </c>
      <c r="U96" s="9">
        <f t="shared" si="2"/>
        <v>3.67</v>
      </c>
      <c r="V96" s="2">
        <f t="shared" si="3"/>
        <v>0</v>
      </c>
    </row>
    <row r="97" spans="1:22" ht="15" customHeight="1" x14ac:dyDescent="0.25">
      <c r="A97" s="2" t="s">
        <v>160</v>
      </c>
      <c r="B97" s="2" t="s">
        <v>162</v>
      </c>
      <c r="C97" s="2">
        <v>2016</v>
      </c>
      <c r="D97" s="2">
        <v>352.9</v>
      </c>
      <c r="E97" s="2">
        <v>133.72</v>
      </c>
      <c r="F97" s="2">
        <v>36.25</v>
      </c>
      <c r="G97" s="2">
        <v>25.65</v>
      </c>
      <c r="H97" s="2" t="s">
        <v>680</v>
      </c>
      <c r="I97" s="2">
        <v>39.700000000000003</v>
      </c>
      <c r="J97" s="2">
        <v>39.1</v>
      </c>
      <c r="K97" s="2">
        <v>16.04</v>
      </c>
      <c r="L97" s="2">
        <v>3.87</v>
      </c>
      <c r="M97" s="2">
        <v>58.2</v>
      </c>
      <c r="N97" s="2" t="s">
        <v>1040</v>
      </c>
      <c r="O97" s="2">
        <v>5.7</v>
      </c>
      <c r="P97" s="2" t="s">
        <v>681</v>
      </c>
      <c r="Q97" s="2" t="s">
        <v>680</v>
      </c>
      <c r="R97" s="2" t="s">
        <v>681</v>
      </c>
      <c r="S97" s="2" t="s">
        <v>680</v>
      </c>
      <c r="U97" s="9">
        <f t="shared" si="2"/>
        <v>352.9</v>
      </c>
      <c r="V97" s="2">
        <f t="shared" si="3"/>
        <v>5.7</v>
      </c>
    </row>
    <row r="98" spans="1:22" ht="15" customHeight="1" x14ac:dyDescent="0.25">
      <c r="A98" s="2" t="s">
        <v>160</v>
      </c>
      <c r="B98" s="2" t="s">
        <v>163</v>
      </c>
      <c r="C98" s="2">
        <v>2016</v>
      </c>
      <c r="D98" s="2">
        <v>4.74</v>
      </c>
      <c r="E98" s="2">
        <v>3.38</v>
      </c>
      <c r="F98" s="2">
        <v>0.02</v>
      </c>
      <c r="G98" s="2">
        <v>0</v>
      </c>
      <c r="H98" s="2" t="s">
        <v>680</v>
      </c>
      <c r="I98" s="2">
        <v>1.18</v>
      </c>
      <c r="J98" s="2">
        <v>0.16</v>
      </c>
      <c r="K98" s="2">
        <v>0</v>
      </c>
      <c r="L98" s="2">
        <v>0</v>
      </c>
      <c r="M98" s="2">
        <v>0</v>
      </c>
      <c r="N98" s="2" t="s">
        <v>681</v>
      </c>
      <c r="O98" s="2" t="s">
        <v>680</v>
      </c>
      <c r="P98" s="2" t="s">
        <v>681</v>
      </c>
      <c r="Q98" s="2" t="s">
        <v>680</v>
      </c>
      <c r="R98" s="2" t="s">
        <v>681</v>
      </c>
      <c r="S98" s="2" t="s">
        <v>680</v>
      </c>
      <c r="U98" s="9">
        <f t="shared" si="2"/>
        <v>4.74</v>
      </c>
      <c r="V98" s="2">
        <f t="shared" si="3"/>
        <v>0</v>
      </c>
    </row>
    <row r="99" spans="1:22" ht="15" customHeight="1" x14ac:dyDescent="0.25">
      <c r="A99" s="2" t="s">
        <v>160</v>
      </c>
      <c r="B99" s="2" t="s">
        <v>164</v>
      </c>
      <c r="C99" s="2">
        <v>2016</v>
      </c>
      <c r="D99" s="2">
        <v>4.62</v>
      </c>
      <c r="E99" s="2">
        <v>2.4</v>
      </c>
      <c r="F99" s="2">
        <v>0.1</v>
      </c>
      <c r="G99" s="2">
        <v>0</v>
      </c>
      <c r="H99" s="2" t="s">
        <v>680</v>
      </c>
      <c r="I99" s="2">
        <v>2.0299999999999998</v>
      </c>
      <c r="J99" s="2">
        <v>0.09</v>
      </c>
      <c r="K99" s="2">
        <v>0</v>
      </c>
      <c r="L99" s="2">
        <v>0</v>
      </c>
      <c r="M99" s="2">
        <v>0</v>
      </c>
      <c r="N99" s="2" t="s">
        <v>681</v>
      </c>
      <c r="O99" s="2" t="s">
        <v>680</v>
      </c>
      <c r="P99" s="2" t="s">
        <v>681</v>
      </c>
      <c r="Q99" s="2" t="s">
        <v>680</v>
      </c>
      <c r="R99" s="2" t="s">
        <v>681</v>
      </c>
      <c r="S99" s="2" t="s">
        <v>680</v>
      </c>
      <c r="U99" s="9">
        <f t="shared" si="2"/>
        <v>4.62</v>
      </c>
      <c r="V99" s="2">
        <f t="shared" si="3"/>
        <v>0</v>
      </c>
    </row>
    <row r="100" spans="1:22" ht="15" customHeight="1" x14ac:dyDescent="0.25">
      <c r="A100" s="2" t="s">
        <v>165</v>
      </c>
      <c r="B100" s="2" t="s">
        <v>166</v>
      </c>
      <c r="C100" s="2">
        <v>2016</v>
      </c>
      <c r="D100" s="2">
        <v>112</v>
      </c>
      <c r="E100" s="2">
        <v>43</v>
      </c>
      <c r="F100" s="2">
        <v>15</v>
      </c>
      <c r="G100" s="2">
        <v>30</v>
      </c>
      <c r="H100" s="2">
        <v>0</v>
      </c>
      <c r="I100" s="2">
        <v>14</v>
      </c>
      <c r="J100" s="2">
        <v>10</v>
      </c>
      <c r="K100" s="2">
        <v>0</v>
      </c>
      <c r="L100" s="2" t="s">
        <v>680</v>
      </c>
      <c r="M100" s="2" t="s">
        <v>680</v>
      </c>
      <c r="N100" s="2" t="s">
        <v>680</v>
      </c>
      <c r="O100" s="2" t="s">
        <v>680</v>
      </c>
      <c r="P100" s="2" t="s">
        <v>680</v>
      </c>
      <c r="Q100" s="2" t="s">
        <v>680</v>
      </c>
      <c r="R100" s="2" t="s">
        <v>680</v>
      </c>
      <c r="S100" s="2" t="s">
        <v>680</v>
      </c>
      <c r="U100" s="9">
        <f t="shared" si="2"/>
        <v>112</v>
      </c>
      <c r="V100" s="2">
        <f t="shared" si="3"/>
        <v>0</v>
      </c>
    </row>
    <row r="101" spans="1:22" ht="15" customHeight="1" x14ac:dyDescent="0.25">
      <c r="A101" s="2" t="s">
        <v>169</v>
      </c>
      <c r="B101" s="2" t="s">
        <v>168</v>
      </c>
      <c r="C101" s="2">
        <v>2016</v>
      </c>
      <c r="D101" s="2" t="s">
        <v>681</v>
      </c>
      <c r="E101" s="2" t="s">
        <v>681</v>
      </c>
      <c r="F101" s="2" t="s">
        <v>681</v>
      </c>
      <c r="G101" s="2" t="s">
        <v>681</v>
      </c>
      <c r="H101" s="2" t="s">
        <v>681</v>
      </c>
      <c r="I101" s="2" t="s">
        <v>681</v>
      </c>
      <c r="J101" s="2" t="s">
        <v>681</v>
      </c>
      <c r="K101" s="2" t="s">
        <v>681</v>
      </c>
      <c r="L101" s="2" t="s">
        <v>681</v>
      </c>
      <c r="M101" s="2" t="s">
        <v>681</v>
      </c>
      <c r="N101" s="2" t="s">
        <v>681</v>
      </c>
      <c r="O101" s="2" t="s">
        <v>681</v>
      </c>
      <c r="P101" s="2" t="s">
        <v>681</v>
      </c>
      <c r="Q101" s="2" t="s">
        <v>681</v>
      </c>
      <c r="R101" s="2" t="s">
        <v>681</v>
      </c>
      <c r="S101" s="2" t="s">
        <v>681</v>
      </c>
      <c r="U101" s="9">
        <f t="shared" si="2"/>
        <v>0</v>
      </c>
      <c r="V101" s="2">
        <f t="shared" si="3"/>
        <v>0</v>
      </c>
    </row>
    <row r="102" spans="1:22" ht="15" customHeight="1" x14ac:dyDescent="0.25">
      <c r="A102" s="2" t="s">
        <v>174</v>
      </c>
      <c r="B102" s="2" t="s">
        <v>171</v>
      </c>
      <c r="C102" s="2">
        <v>2016</v>
      </c>
      <c r="D102" s="2" t="s">
        <v>681</v>
      </c>
      <c r="E102" s="2" t="s">
        <v>681</v>
      </c>
      <c r="F102" s="2" t="s">
        <v>681</v>
      </c>
      <c r="G102" s="2" t="s">
        <v>681</v>
      </c>
      <c r="H102" s="2" t="s">
        <v>681</v>
      </c>
      <c r="I102" s="2" t="s">
        <v>681</v>
      </c>
      <c r="J102" s="2" t="s">
        <v>681</v>
      </c>
      <c r="K102" s="2" t="s">
        <v>681</v>
      </c>
      <c r="L102" s="2" t="s">
        <v>681</v>
      </c>
      <c r="M102" s="2" t="s">
        <v>681</v>
      </c>
      <c r="N102" s="2" t="s">
        <v>681</v>
      </c>
      <c r="O102" s="2" t="s">
        <v>681</v>
      </c>
      <c r="P102" s="2" t="s">
        <v>681</v>
      </c>
      <c r="Q102" s="2" t="s">
        <v>681</v>
      </c>
      <c r="R102" s="2" t="s">
        <v>681</v>
      </c>
      <c r="S102" s="2" t="s">
        <v>681</v>
      </c>
      <c r="U102" s="9">
        <f t="shared" si="2"/>
        <v>0</v>
      </c>
      <c r="V102" s="2">
        <f t="shared" si="3"/>
        <v>0</v>
      </c>
    </row>
    <row r="103" spans="1:22" ht="15" customHeight="1" x14ac:dyDescent="0.25">
      <c r="A103" s="2" t="s">
        <v>175</v>
      </c>
      <c r="B103" s="2" t="s">
        <v>176</v>
      </c>
      <c r="C103" s="2">
        <v>2016</v>
      </c>
      <c r="D103" s="2" t="s">
        <v>681</v>
      </c>
      <c r="E103" s="2" t="s">
        <v>681</v>
      </c>
      <c r="F103" s="2" t="s">
        <v>681</v>
      </c>
      <c r="G103" s="2" t="s">
        <v>681</v>
      </c>
      <c r="H103" s="2" t="s">
        <v>681</v>
      </c>
      <c r="I103" s="2" t="s">
        <v>681</v>
      </c>
      <c r="J103" s="2" t="s">
        <v>681</v>
      </c>
      <c r="K103" s="2" t="s">
        <v>681</v>
      </c>
      <c r="L103" s="2" t="s">
        <v>681</v>
      </c>
      <c r="M103" s="2" t="s">
        <v>681</v>
      </c>
      <c r="N103" s="2" t="s">
        <v>681</v>
      </c>
      <c r="O103" s="2" t="s">
        <v>681</v>
      </c>
      <c r="P103" s="2" t="s">
        <v>681</v>
      </c>
      <c r="Q103" s="2" t="s">
        <v>681</v>
      </c>
      <c r="R103" s="2" t="s">
        <v>681</v>
      </c>
      <c r="S103" s="2" t="s">
        <v>681</v>
      </c>
      <c r="U103" s="9">
        <f t="shared" si="2"/>
        <v>0</v>
      </c>
      <c r="V103" s="2">
        <f t="shared" si="3"/>
        <v>0</v>
      </c>
    </row>
    <row r="104" spans="1:22" ht="15" customHeight="1" x14ac:dyDescent="0.25">
      <c r="A104" s="2" t="s">
        <v>175</v>
      </c>
      <c r="B104" s="2" t="s">
        <v>177</v>
      </c>
      <c r="C104" s="2">
        <v>2016</v>
      </c>
      <c r="D104" s="2" t="s">
        <v>681</v>
      </c>
      <c r="E104" s="2" t="s">
        <v>681</v>
      </c>
      <c r="F104" s="2" t="s">
        <v>681</v>
      </c>
      <c r="G104" s="2" t="s">
        <v>681</v>
      </c>
      <c r="H104" s="2" t="s">
        <v>681</v>
      </c>
      <c r="I104" s="2" t="s">
        <v>681</v>
      </c>
      <c r="J104" s="2" t="s">
        <v>681</v>
      </c>
      <c r="K104" s="2" t="s">
        <v>681</v>
      </c>
      <c r="L104" s="2" t="s">
        <v>681</v>
      </c>
      <c r="M104" s="2" t="s">
        <v>681</v>
      </c>
      <c r="N104" s="2" t="s">
        <v>681</v>
      </c>
      <c r="O104" s="2" t="s">
        <v>681</v>
      </c>
      <c r="P104" s="2" t="s">
        <v>681</v>
      </c>
      <c r="Q104" s="2" t="s">
        <v>681</v>
      </c>
      <c r="R104" s="2" t="s">
        <v>681</v>
      </c>
      <c r="S104" s="2" t="s">
        <v>681</v>
      </c>
      <c r="U104" s="9">
        <f t="shared" si="2"/>
        <v>0</v>
      </c>
      <c r="V104" s="2">
        <f t="shared" si="3"/>
        <v>0</v>
      </c>
    </row>
    <row r="105" spans="1:22" ht="15" customHeight="1" x14ac:dyDescent="0.25">
      <c r="A105" s="2" t="s">
        <v>175</v>
      </c>
      <c r="B105" s="2" t="s">
        <v>178</v>
      </c>
      <c r="C105" s="2">
        <v>2016</v>
      </c>
      <c r="D105" s="2" t="s">
        <v>681</v>
      </c>
      <c r="E105" s="2" t="s">
        <v>681</v>
      </c>
      <c r="F105" s="2" t="s">
        <v>681</v>
      </c>
      <c r="G105" s="2" t="s">
        <v>681</v>
      </c>
      <c r="H105" s="2" t="s">
        <v>681</v>
      </c>
      <c r="I105" s="2" t="s">
        <v>681</v>
      </c>
      <c r="J105" s="2" t="s">
        <v>681</v>
      </c>
      <c r="K105" s="2" t="s">
        <v>681</v>
      </c>
      <c r="L105" s="2" t="s">
        <v>681</v>
      </c>
      <c r="M105" s="2" t="s">
        <v>681</v>
      </c>
      <c r="N105" s="2" t="s">
        <v>681</v>
      </c>
      <c r="O105" s="2" t="s">
        <v>681</v>
      </c>
      <c r="P105" s="2" t="s">
        <v>681</v>
      </c>
      <c r="Q105" s="2" t="s">
        <v>681</v>
      </c>
      <c r="R105" s="2" t="s">
        <v>681</v>
      </c>
      <c r="S105" s="2" t="s">
        <v>681</v>
      </c>
      <c r="U105" s="9">
        <f t="shared" si="2"/>
        <v>0</v>
      </c>
      <c r="V105" s="2">
        <f t="shared" si="3"/>
        <v>0</v>
      </c>
    </row>
    <row r="106" spans="1:22" ht="15" customHeight="1" x14ac:dyDescent="0.25">
      <c r="A106" s="2" t="s">
        <v>175</v>
      </c>
      <c r="B106" s="2" t="s">
        <v>179</v>
      </c>
      <c r="C106" s="2">
        <v>2016</v>
      </c>
      <c r="D106" s="2">
        <v>8159.6549999999997</v>
      </c>
      <c r="E106" s="2">
        <v>4785</v>
      </c>
      <c r="F106" s="2">
        <v>143</v>
      </c>
      <c r="G106" s="2">
        <v>193</v>
      </c>
      <c r="H106" s="2">
        <v>18</v>
      </c>
      <c r="I106" s="2">
        <v>569</v>
      </c>
      <c r="J106" s="2">
        <v>1243</v>
      </c>
      <c r="K106" s="2">
        <v>347</v>
      </c>
      <c r="L106" s="2" t="s">
        <v>680</v>
      </c>
      <c r="M106" s="2" t="s">
        <v>680</v>
      </c>
      <c r="N106" s="2" t="s">
        <v>1041</v>
      </c>
      <c r="O106" s="2">
        <v>359.61700000000002</v>
      </c>
      <c r="P106" s="2" t="s">
        <v>1042</v>
      </c>
      <c r="Q106" s="279">
        <v>497.1</v>
      </c>
      <c r="R106" s="2" t="s">
        <v>681</v>
      </c>
      <c r="S106" s="2" t="s">
        <v>680</v>
      </c>
      <c r="U106" s="9">
        <f t="shared" si="2"/>
        <v>8159.6549999999997</v>
      </c>
      <c r="V106" s="279">
        <f>IFERROR(O106/1,0)+IFERROR(Q106/1,0)+IFERROR(S106/1,0)-99.028</f>
        <v>757.68900000000008</v>
      </c>
    </row>
    <row r="107" spans="1:22" ht="15" customHeight="1" x14ac:dyDescent="0.25">
      <c r="A107" s="2" t="s">
        <v>175</v>
      </c>
      <c r="B107" s="2" t="s">
        <v>180</v>
      </c>
      <c r="C107" s="2">
        <v>2016</v>
      </c>
      <c r="D107" s="2" t="s">
        <v>681</v>
      </c>
      <c r="E107" s="2" t="s">
        <v>681</v>
      </c>
      <c r="F107" s="2" t="s">
        <v>681</v>
      </c>
      <c r="G107" s="2" t="s">
        <v>681</v>
      </c>
      <c r="H107" s="2" t="s">
        <v>681</v>
      </c>
      <c r="I107" s="2" t="s">
        <v>681</v>
      </c>
      <c r="J107" s="2" t="s">
        <v>681</v>
      </c>
      <c r="K107" s="2" t="s">
        <v>681</v>
      </c>
      <c r="L107" s="2" t="s">
        <v>681</v>
      </c>
      <c r="M107" s="2" t="s">
        <v>681</v>
      </c>
      <c r="N107" s="2" t="s">
        <v>681</v>
      </c>
      <c r="O107" s="2" t="s">
        <v>681</v>
      </c>
      <c r="P107" s="2" t="s">
        <v>681</v>
      </c>
      <c r="Q107" s="2" t="s">
        <v>681</v>
      </c>
      <c r="R107" s="2" t="s">
        <v>681</v>
      </c>
      <c r="S107" s="2" t="s">
        <v>681</v>
      </c>
      <c r="U107" s="9">
        <f t="shared" si="2"/>
        <v>0</v>
      </c>
      <c r="V107" s="2">
        <f t="shared" si="3"/>
        <v>0</v>
      </c>
    </row>
    <row r="108" spans="1:22" ht="15" customHeight="1" x14ac:dyDescent="0.25">
      <c r="A108" s="2" t="s">
        <v>175</v>
      </c>
      <c r="B108" s="2" t="s">
        <v>181</v>
      </c>
      <c r="C108" s="2">
        <v>2016</v>
      </c>
      <c r="D108" s="2" t="s">
        <v>681</v>
      </c>
      <c r="E108" s="2" t="s">
        <v>681</v>
      </c>
      <c r="F108" s="2" t="s">
        <v>681</v>
      </c>
      <c r="G108" s="2" t="s">
        <v>681</v>
      </c>
      <c r="H108" s="2" t="s">
        <v>681</v>
      </c>
      <c r="I108" s="2" t="s">
        <v>681</v>
      </c>
      <c r="J108" s="2" t="s">
        <v>681</v>
      </c>
      <c r="K108" s="2" t="s">
        <v>681</v>
      </c>
      <c r="L108" s="2" t="s">
        <v>681</v>
      </c>
      <c r="M108" s="2" t="s">
        <v>681</v>
      </c>
      <c r="N108" s="2" t="s">
        <v>681</v>
      </c>
      <c r="O108" s="2" t="s">
        <v>681</v>
      </c>
      <c r="P108" s="2" t="s">
        <v>681</v>
      </c>
      <c r="Q108" s="2" t="s">
        <v>681</v>
      </c>
      <c r="R108" s="2" t="s">
        <v>681</v>
      </c>
      <c r="S108" s="2" t="s">
        <v>681</v>
      </c>
      <c r="U108" s="9">
        <f t="shared" si="2"/>
        <v>0</v>
      </c>
      <c r="V108" s="2">
        <f t="shared" si="3"/>
        <v>0</v>
      </c>
    </row>
    <row r="109" spans="1:22" ht="15" customHeight="1" x14ac:dyDescent="0.25">
      <c r="A109" s="2" t="s">
        <v>175</v>
      </c>
      <c r="B109" s="2" t="s">
        <v>182</v>
      </c>
      <c r="C109" s="2">
        <v>2016</v>
      </c>
      <c r="D109" s="2" t="s">
        <v>681</v>
      </c>
      <c r="E109" s="2" t="s">
        <v>681</v>
      </c>
      <c r="F109" s="2" t="s">
        <v>681</v>
      </c>
      <c r="G109" s="2" t="s">
        <v>681</v>
      </c>
      <c r="H109" s="2" t="s">
        <v>681</v>
      </c>
      <c r="I109" s="2" t="s">
        <v>681</v>
      </c>
      <c r="J109" s="2" t="s">
        <v>681</v>
      </c>
      <c r="K109" s="2" t="s">
        <v>681</v>
      </c>
      <c r="L109" s="2" t="s">
        <v>681</v>
      </c>
      <c r="M109" s="2" t="s">
        <v>681</v>
      </c>
      <c r="N109" s="2" t="s">
        <v>681</v>
      </c>
      <c r="O109" s="2" t="s">
        <v>681</v>
      </c>
      <c r="P109" s="2" t="s">
        <v>681</v>
      </c>
      <c r="Q109" s="2" t="s">
        <v>681</v>
      </c>
      <c r="R109" s="2" t="s">
        <v>681</v>
      </c>
      <c r="S109" s="2" t="s">
        <v>681</v>
      </c>
      <c r="U109" s="9">
        <f t="shared" si="2"/>
        <v>0</v>
      </c>
      <c r="V109" s="2">
        <f t="shared" si="3"/>
        <v>0</v>
      </c>
    </row>
    <row r="110" spans="1:22" ht="15" customHeight="1" x14ac:dyDescent="0.25">
      <c r="A110" s="2" t="s">
        <v>175</v>
      </c>
      <c r="B110" s="2" t="s">
        <v>183</v>
      </c>
      <c r="C110" s="2">
        <v>2016</v>
      </c>
      <c r="D110" s="2">
        <v>72.665999999999997</v>
      </c>
      <c r="E110" s="2" t="s">
        <v>680</v>
      </c>
      <c r="F110" s="2" t="s">
        <v>680</v>
      </c>
      <c r="G110" s="2" t="s">
        <v>680</v>
      </c>
      <c r="H110" s="2" t="s">
        <v>680</v>
      </c>
      <c r="I110" s="2" t="s">
        <v>680</v>
      </c>
      <c r="J110" s="2" t="s">
        <v>680</v>
      </c>
      <c r="K110" s="2" t="s">
        <v>680</v>
      </c>
      <c r="L110" s="2" t="s">
        <v>680</v>
      </c>
      <c r="M110" s="2" t="s">
        <v>680</v>
      </c>
      <c r="N110" s="2" t="s">
        <v>681</v>
      </c>
      <c r="O110" s="2" t="s">
        <v>680</v>
      </c>
      <c r="P110" s="2" t="s">
        <v>681</v>
      </c>
      <c r="Q110" s="2" t="s">
        <v>680</v>
      </c>
      <c r="R110" s="2" t="s">
        <v>681</v>
      </c>
      <c r="S110" s="2" t="s">
        <v>680</v>
      </c>
      <c r="U110" s="9">
        <f t="shared" si="2"/>
        <v>72.665999999999997</v>
      </c>
      <c r="V110" s="2">
        <f t="shared" si="3"/>
        <v>0</v>
      </c>
    </row>
    <row r="111" spans="1:22" ht="15" customHeight="1" x14ac:dyDescent="0.25">
      <c r="A111" s="2" t="s">
        <v>175</v>
      </c>
      <c r="B111" s="2" t="s">
        <v>184</v>
      </c>
      <c r="C111" s="2">
        <v>2016</v>
      </c>
      <c r="D111" s="2" t="s">
        <v>681</v>
      </c>
      <c r="E111" s="2" t="s">
        <v>681</v>
      </c>
      <c r="F111" s="2" t="s">
        <v>681</v>
      </c>
      <c r="G111" s="2" t="s">
        <v>681</v>
      </c>
      <c r="H111" s="2" t="s">
        <v>681</v>
      </c>
      <c r="I111" s="2" t="s">
        <v>681</v>
      </c>
      <c r="J111" s="2" t="s">
        <v>681</v>
      </c>
      <c r="K111" s="2" t="s">
        <v>681</v>
      </c>
      <c r="L111" s="2" t="s">
        <v>681</v>
      </c>
      <c r="M111" s="2" t="s">
        <v>681</v>
      </c>
      <c r="N111" s="2" t="s">
        <v>681</v>
      </c>
      <c r="O111" s="2" t="s">
        <v>681</v>
      </c>
      <c r="P111" s="2" t="s">
        <v>681</v>
      </c>
      <c r="Q111" s="2" t="s">
        <v>681</v>
      </c>
      <c r="R111" s="2" t="s">
        <v>681</v>
      </c>
      <c r="S111" s="2" t="s">
        <v>681</v>
      </c>
      <c r="U111" s="9">
        <f t="shared" si="2"/>
        <v>0</v>
      </c>
      <c r="V111" s="2">
        <f t="shared" si="3"/>
        <v>0</v>
      </c>
    </row>
    <row r="112" spans="1:22" ht="15" customHeight="1" x14ac:dyDescent="0.25">
      <c r="A112" s="2" t="s">
        <v>185</v>
      </c>
      <c r="B112" s="2" t="s">
        <v>186</v>
      </c>
      <c r="C112" s="2">
        <v>2016</v>
      </c>
      <c r="D112" s="2">
        <v>0</v>
      </c>
      <c r="E112" s="2">
        <v>0</v>
      </c>
      <c r="F112" s="2" t="s">
        <v>680</v>
      </c>
      <c r="G112" s="2" t="s">
        <v>680</v>
      </c>
      <c r="H112" s="2" t="s">
        <v>680</v>
      </c>
      <c r="I112" s="2">
        <v>0</v>
      </c>
      <c r="J112" s="2" t="s">
        <v>680</v>
      </c>
      <c r="K112" s="2" t="s">
        <v>680</v>
      </c>
      <c r="L112" s="2" t="s">
        <v>680</v>
      </c>
      <c r="M112" s="2" t="s">
        <v>680</v>
      </c>
      <c r="N112" s="2" t="s">
        <v>723</v>
      </c>
      <c r="O112" s="2" t="s">
        <v>680</v>
      </c>
      <c r="P112" s="2" t="s">
        <v>723</v>
      </c>
      <c r="Q112" s="2" t="s">
        <v>680</v>
      </c>
      <c r="R112" s="2" t="s">
        <v>723</v>
      </c>
      <c r="S112" s="2" t="s">
        <v>680</v>
      </c>
      <c r="U112" s="9">
        <f t="shared" si="2"/>
        <v>0</v>
      </c>
      <c r="V112" s="2">
        <f t="shared" si="3"/>
        <v>0</v>
      </c>
    </row>
    <row r="113" spans="1:22" ht="15" customHeight="1" x14ac:dyDescent="0.25">
      <c r="A113" s="2" t="s">
        <v>185</v>
      </c>
      <c r="B113" s="2" t="s">
        <v>188</v>
      </c>
      <c r="C113" s="2">
        <v>2016</v>
      </c>
      <c r="D113" s="2">
        <v>0.8</v>
      </c>
      <c r="E113" s="2" t="s">
        <v>680</v>
      </c>
      <c r="F113" s="2" t="s">
        <v>680</v>
      </c>
      <c r="G113" s="2" t="s">
        <v>680</v>
      </c>
      <c r="H113" s="2" t="s">
        <v>680</v>
      </c>
      <c r="I113" s="2">
        <v>0.8</v>
      </c>
      <c r="J113" s="2" t="s">
        <v>680</v>
      </c>
      <c r="K113" s="2" t="s">
        <v>680</v>
      </c>
      <c r="L113" s="2" t="s">
        <v>680</v>
      </c>
      <c r="M113" s="2" t="s">
        <v>680</v>
      </c>
      <c r="N113" s="2" t="s">
        <v>681</v>
      </c>
      <c r="O113" s="2" t="s">
        <v>680</v>
      </c>
      <c r="P113" s="2" t="s">
        <v>681</v>
      </c>
      <c r="Q113" s="2" t="s">
        <v>680</v>
      </c>
      <c r="R113" s="2" t="s">
        <v>681</v>
      </c>
      <c r="S113" s="2" t="s">
        <v>680</v>
      </c>
      <c r="U113" s="9">
        <f t="shared" si="2"/>
        <v>0.8</v>
      </c>
      <c r="V113" s="2">
        <f t="shared" si="3"/>
        <v>0</v>
      </c>
    </row>
    <row r="114" spans="1:22" ht="15" customHeight="1" x14ac:dyDescent="0.25">
      <c r="A114" s="2" t="s">
        <v>185</v>
      </c>
      <c r="B114" s="2" t="s">
        <v>189</v>
      </c>
      <c r="C114" s="2">
        <v>2016</v>
      </c>
      <c r="D114" s="2">
        <v>0.3</v>
      </c>
      <c r="E114" s="2" t="s">
        <v>800</v>
      </c>
      <c r="F114" s="2" t="s">
        <v>680</v>
      </c>
      <c r="G114" s="2" t="s">
        <v>680</v>
      </c>
      <c r="H114" s="2" t="s">
        <v>680</v>
      </c>
      <c r="I114" s="2" t="s">
        <v>800</v>
      </c>
      <c r="J114" s="2" t="s">
        <v>680</v>
      </c>
      <c r="K114" s="2" t="s">
        <v>680</v>
      </c>
      <c r="L114" s="2" t="s">
        <v>680</v>
      </c>
      <c r="M114" s="2" t="s">
        <v>680</v>
      </c>
      <c r="N114" s="2" t="s">
        <v>723</v>
      </c>
      <c r="O114" s="2" t="s">
        <v>680</v>
      </c>
      <c r="P114" s="2" t="s">
        <v>723</v>
      </c>
      <c r="Q114" s="2" t="s">
        <v>680</v>
      </c>
      <c r="R114" s="2" t="s">
        <v>723</v>
      </c>
      <c r="S114" s="2" t="s">
        <v>680</v>
      </c>
      <c r="U114" s="9">
        <f t="shared" si="2"/>
        <v>0.3</v>
      </c>
      <c r="V114" s="2">
        <f t="shared" si="3"/>
        <v>0</v>
      </c>
    </row>
    <row r="115" spans="1:22" ht="15" customHeight="1" x14ac:dyDescent="0.25">
      <c r="A115" s="2" t="s">
        <v>185</v>
      </c>
      <c r="B115" s="2" t="s">
        <v>190</v>
      </c>
      <c r="C115" s="2">
        <v>2016</v>
      </c>
      <c r="D115" s="2">
        <v>5.5</v>
      </c>
      <c r="E115" s="2">
        <v>0.9</v>
      </c>
      <c r="F115" s="2">
        <v>0.3</v>
      </c>
      <c r="G115" s="2" t="s">
        <v>680</v>
      </c>
      <c r="H115" s="2" t="s">
        <v>680</v>
      </c>
      <c r="I115" s="2">
        <v>3.4</v>
      </c>
      <c r="J115" s="2">
        <v>1</v>
      </c>
      <c r="K115" s="2" t="s">
        <v>680</v>
      </c>
      <c r="L115" s="2" t="s">
        <v>680</v>
      </c>
      <c r="M115" s="2" t="s">
        <v>680</v>
      </c>
      <c r="N115" s="2" t="s">
        <v>681</v>
      </c>
      <c r="O115" s="2" t="s">
        <v>680</v>
      </c>
      <c r="P115" s="2" t="s">
        <v>681</v>
      </c>
      <c r="Q115" s="2" t="s">
        <v>680</v>
      </c>
      <c r="R115" s="2" t="s">
        <v>681</v>
      </c>
      <c r="S115" s="2" t="s">
        <v>680</v>
      </c>
      <c r="U115" s="9">
        <f t="shared" si="2"/>
        <v>5.5</v>
      </c>
      <c r="V115" s="2">
        <f t="shared" si="3"/>
        <v>0</v>
      </c>
    </row>
    <row r="116" spans="1:22" ht="15" customHeight="1" x14ac:dyDescent="0.25">
      <c r="A116" s="2" t="s">
        <v>185</v>
      </c>
      <c r="B116" s="2" t="s">
        <v>191</v>
      </c>
      <c r="C116" s="2">
        <v>2016</v>
      </c>
      <c r="D116" s="2">
        <v>0.5</v>
      </c>
      <c r="E116" s="2" t="s">
        <v>680</v>
      </c>
      <c r="F116" s="2" t="s">
        <v>680</v>
      </c>
      <c r="G116" s="2" t="s">
        <v>680</v>
      </c>
      <c r="H116" s="2" t="s">
        <v>680</v>
      </c>
      <c r="I116" s="2">
        <v>0.5</v>
      </c>
      <c r="J116" s="2" t="s">
        <v>680</v>
      </c>
      <c r="K116" s="2" t="s">
        <v>680</v>
      </c>
      <c r="L116" s="2" t="s">
        <v>680</v>
      </c>
      <c r="M116" s="2" t="s">
        <v>680</v>
      </c>
      <c r="N116" s="2" t="s">
        <v>723</v>
      </c>
      <c r="O116" s="2" t="s">
        <v>680</v>
      </c>
      <c r="P116" s="2" t="s">
        <v>723</v>
      </c>
      <c r="Q116" s="2" t="s">
        <v>680</v>
      </c>
      <c r="R116" s="2" t="s">
        <v>723</v>
      </c>
      <c r="S116" s="2" t="s">
        <v>680</v>
      </c>
      <c r="U116" s="9">
        <f t="shared" si="2"/>
        <v>0.5</v>
      </c>
      <c r="V116" s="2">
        <f t="shared" si="3"/>
        <v>0</v>
      </c>
    </row>
    <row r="117" spans="1:22" ht="15" customHeight="1" x14ac:dyDescent="0.25">
      <c r="A117" s="2" t="s">
        <v>185</v>
      </c>
      <c r="B117" s="2" t="s">
        <v>192</v>
      </c>
      <c r="C117" s="2">
        <v>2016</v>
      </c>
      <c r="D117" s="2">
        <v>0</v>
      </c>
      <c r="E117" s="2" t="s">
        <v>680</v>
      </c>
      <c r="F117" s="2" t="s">
        <v>680</v>
      </c>
      <c r="G117" s="2" t="s">
        <v>680</v>
      </c>
      <c r="H117" s="2" t="s">
        <v>680</v>
      </c>
      <c r="I117" s="2" t="s">
        <v>800</v>
      </c>
      <c r="J117" s="2" t="s">
        <v>680</v>
      </c>
      <c r="K117" s="2" t="s">
        <v>680</v>
      </c>
      <c r="L117" s="2" t="s">
        <v>680</v>
      </c>
      <c r="M117" s="2" t="s">
        <v>680</v>
      </c>
      <c r="N117" s="2" t="s">
        <v>681</v>
      </c>
      <c r="O117" s="2" t="s">
        <v>680</v>
      </c>
      <c r="P117" s="2" t="s">
        <v>681</v>
      </c>
      <c r="Q117" s="2" t="s">
        <v>680</v>
      </c>
      <c r="R117" s="2" t="s">
        <v>681</v>
      </c>
      <c r="S117" s="2" t="s">
        <v>680</v>
      </c>
      <c r="U117" s="9">
        <f t="shared" si="2"/>
        <v>0</v>
      </c>
      <c r="V117" s="2">
        <f t="shared" si="3"/>
        <v>0</v>
      </c>
    </row>
    <row r="118" spans="1:22" ht="15" customHeight="1" x14ac:dyDescent="0.25">
      <c r="A118" s="2" t="s">
        <v>185</v>
      </c>
      <c r="B118" s="2" t="s">
        <v>193</v>
      </c>
      <c r="C118" s="2">
        <v>2016</v>
      </c>
      <c r="D118" s="2">
        <v>12.7</v>
      </c>
      <c r="E118" s="2">
        <v>1.1000000000000001</v>
      </c>
      <c r="F118" s="2">
        <v>0.1</v>
      </c>
      <c r="G118" s="2" t="s">
        <v>680</v>
      </c>
      <c r="H118" s="2" t="s">
        <v>680</v>
      </c>
      <c r="I118" s="2">
        <v>1.5</v>
      </c>
      <c r="J118" s="2">
        <v>10</v>
      </c>
      <c r="K118" s="2" t="s">
        <v>680</v>
      </c>
      <c r="L118" s="2" t="s">
        <v>680</v>
      </c>
      <c r="M118" s="2" t="s">
        <v>680</v>
      </c>
      <c r="N118" s="2" t="s">
        <v>681</v>
      </c>
      <c r="O118" s="2" t="s">
        <v>680</v>
      </c>
      <c r="P118" s="2" t="s">
        <v>681</v>
      </c>
      <c r="Q118" s="2" t="s">
        <v>680</v>
      </c>
      <c r="R118" s="2" t="s">
        <v>681</v>
      </c>
      <c r="S118" s="2" t="s">
        <v>680</v>
      </c>
      <c r="U118" s="9">
        <f t="shared" si="2"/>
        <v>12.7</v>
      </c>
      <c r="V118" s="2">
        <f t="shared" si="3"/>
        <v>0</v>
      </c>
    </row>
    <row r="119" spans="1:22" ht="15" customHeight="1" x14ac:dyDescent="0.25">
      <c r="A119" s="2" t="s">
        <v>194</v>
      </c>
      <c r="B119" s="2" t="s">
        <v>195</v>
      </c>
      <c r="C119" s="2">
        <v>2016</v>
      </c>
      <c r="D119" s="2">
        <v>26.135000000000002</v>
      </c>
      <c r="E119" s="2">
        <v>13.211</v>
      </c>
      <c r="F119" s="2">
        <v>0.19500000000000001</v>
      </c>
      <c r="G119" s="2">
        <v>0.71599999999999997</v>
      </c>
      <c r="H119" s="2" t="s">
        <v>680</v>
      </c>
      <c r="I119" s="2">
        <v>9.0299999999999994</v>
      </c>
      <c r="J119" s="2">
        <v>2.9809999999999999</v>
      </c>
      <c r="K119" s="2" t="s">
        <v>680</v>
      </c>
      <c r="L119" s="2" t="s">
        <v>680</v>
      </c>
      <c r="M119" s="2" t="s">
        <v>680</v>
      </c>
      <c r="N119" s="2" t="s">
        <v>681</v>
      </c>
      <c r="O119" s="2" t="s">
        <v>680</v>
      </c>
      <c r="P119" s="2" t="s">
        <v>681</v>
      </c>
      <c r="Q119" s="2" t="s">
        <v>680</v>
      </c>
      <c r="R119" s="2" t="s">
        <v>681</v>
      </c>
      <c r="S119" s="2" t="s">
        <v>680</v>
      </c>
      <c r="U119" s="9">
        <f t="shared" si="2"/>
        <v>26.135000000000002</v>
      </c>
      <c r="V119" s="2">
        <f t="shared" si="3"/>
        <v>0</v>
      </c>
    </row>
    <row r="120" spans="1:22" ht="15" customHeight="1" x14ac:dyDescent="0.25">
      <c r="A120" s="2" t="s">
        <v>194</v>
      </c>
      <c r="B120" s="2" t="s">
        <v>196</v>
      </c>
      <c r="C120" s="2">
        <v>2016</v>
      </c>
      <c r="D120" s="2">
        <v>4.3209999999999997</v>
      </c>
      <c r="E120" s="2">
        <v>1.288</v>
      </c>
      <c r="F120" s="2">
        <v>4.4999999999999998E-2</v>
      </c>
      <c r="G120" s="2">
        <v>1.643</v>
      </c>
      <c r="H120" s="2" t="s">
        <v>680</v>
      </c>
      <c r="I120" s="2">
        <v>1.2330000000000001</v>
      </c>
      <c r="J120" s="2">
        <v>0.109</v>
      </c>
      <c r="K120" s="2" t="s">
        <v>680</v>
      </c>
      <c r="L120" s="2" t="s">
        <v>680</v>
      </c>
      <c r="M120" s="2" t="s">
        <v>680</v>
      </c>
      <c r="N120" s="2" t="s">
        <v>681</v>
      </c>
      <c r="O120" s="2" t="s">
        <v>680</v>
      </c>
      <c r="P120" s="2" t="s">
        <v>681</v>
      </c>
      <c r="Q120" s="2" t="s">
        <v>680</v>
      </c>
      <c r="R120" s="2" t="s">
        <v>681</v>
      </c>
      <c r="S120" s="2" t="s">
        <v>680</v>
      </c>
      <c r="U120" s="9">
        <f t="shared" si="2"/>
        <v>4.3209999999999997</v>
      </c>
      <c r="V120" s="2">
        <f t="shared" si="3"/>
        <v>0</v>
      </c>
    </row>
    <row r="121" spans="1:22" ht="15" customHeight="1" x14ac:dyDescent="0.25">
      <c r="A121" s="2" t="s">
        <v>194</v>
      </c>
      <c r="B121" s="2" t="s">
        <v>197</v>
      </c>
      <c r="C121" s="2">
        <v>2016</v>
      </c>
      <c r="D121" s="2">
        <v>2.1190000000000002</v>
      </c>
      <c r="E121" s="2">
        <v>0.252</v>
      </c>
      <c r="F121" s="2">
        <v>0</v>
      </c>
      <c r="G121" s="2">
        <v>0</v>
      </c>
      <c r="H121" s="2" t="s">
        <v>680</v>
      </c>
      <c r="I121" s="2">
        <v>1.8660000000000001</v>
      </c>
      <c r="J121" s="2" t="s">
        <v>680</v>
      </c>
      <c r="K121" s="2" t="s">
        <v>680</v>
      </c>
      <c r="L121" s="2" t="s">
        <v>680</v>
      </c>
      <c r="M121" s="2" t="s">
        <v>680</v>
      </c>
      <c r="N121" s="2" t="s">
        <v>681</v>
      </c>
      <c r="O121" s="2" t="s">
        <v>680</v>
      </c>
      <c r="P121" s="2" t="s">
        <v>681</v>
      </c>
      <c r="Q121" s="2" t="s">
        <v>680</v>
      </c>
      <c r="R121" s="2" t="s">
        <v>681</v>
      </c>
      <c r="S121" s="2" t="s">
        <v>680</v>
      </c>
      <c r="U121" s="9">
        <f t="shared" si="2"/>
        <v>2.1190000000000002</v>
      </c>
      <c r="V121" s="2">
        <f t="shared" si="3"/>
        <v>0</v>
      </c>
    </row>
    <row r="122" spans="1:22" ht="15" customHeight="1" x14ac:dyDescent="0.25">
      <c r="A122" s="2" t="s">
        <v>198</v>
      </c>
      <c r="B122" s="2" t="s">
        <v>199</v>
      </c>
      <c r="C122" s="2">
        <v>2016</v>
      </c>
      <c r="D122" s="2">
        <v>11.87</v>
      </c>
      <c r="E122" s="2">
        <v>4.3280000000000003</v>
      </c>
      <c r="F122" s="2">
        <v>0.53200000000000003</v>
      </c>
      <c r="G122" s="2">
        <v>0.114</v>
      </c>
      <c r="H122" s="2">
        <v>0</v>
      </c>
      <c r="I122" s="2">
        <v>4.3070000000000004</v>
      </c>
      <c r="J122" s="2">
        <v>2.5939999999999999</v>
      </c>
      <c r="K122" s="2">
        <v>0</v>
      </c>
      <c r="L122" s="2">
        <v>0</v>
      </c>
      <c r="M122" s="2">
        <v>0</v>
      </c>
      <c r="N122" s="2" t="s">
        <v>681</v>
      </c>
      <c r="O122" s="2" t="s">
        <v>680</v>
      </c>
      <c r="P122" s="2" t="s">
        <v>681</v>
      </c>
      <c r="Q122" s="2" t="s">
        <v>680</v>
      </c>
      <c r="R122" s="2" t="s">
        <v>681</v>
      </c>
      <c r="S122" s="2" t="s">
        <v>680</v>
      </c>
      <c r="U122" s="9">
        <f t="shared" si="2"/>
        <v>11.87</v>
      </c>
      <c r="V122" s="2">
        <f t="shared" si="3"/>
        <v>0</v>
      </c>
    </row>
    <row r="123" spans="1:22" ht="15" customHeight="1" x14ac:dyDescent="0.25">
      <c r="A123" s="2" t="s">
        <v>198</v>
      </c>
      <c r="B123" s="2" t="s">
        <v>200</v>
      </c>
      <c r="C123" s="2">
        <v>2016</v>
      </c>
      <c r="D123" s="2">
        <v>7.73</v>
      </c>
      <c r="E123" s="2">
        <v>3.399</v>
      </c>
      <c r="F123" s="2">
        <v>0.16800000000000001</v>
      </c>
      <c r="G123" s="2">
        <v>0</v>
      </c>
      <c r="H123" s="2">
        <v>0</v>
      </c>
      <c r="I123" s="2">
        <v>2.4980000000000002</v>
      </c>
      <c r="J123" s="2">
        <v>1.6419999999999999</v>
      </c>
      <c r="K123" s="2">
        <v>0</v>
      </c>
      <c r="L123" s="2">
        <v>0</v>
      </c>
      <c r="M123" s="2">
        <v>0</v>
      </c>
      <c r="N123" s="2" t="s">
        <v>681</v>
      </c>
      <c r="O123" s="2" t="s">
        <v>680</v>
      </c>
      <c r="P123" s="2" t="s">
        <v>681</v>
      </c>
      <c r="Q123" s="2" t="s">
        <v>680</v>
      </c>
      <c r="R123" s="2" t="s">
        <v>681</v>
      </c>
      <c r="S123" s="2" t="s">
        <v>680</v>
      </c>
      <c r="U123" s="9">
        <f t="shared" si="2"/>
        <v>7.73</v>
      </c>
      <c r="V123" s="2">
        <f t="shared" si="3"/>
        <v>0</v>
      </c>
    </row>
    <row r="124" spans="1:22" ht="15" customHeight="1" x14ac:dyDescent="0.25">
      <c r="A124" s="2" t="s">
        <v>198</v>
      </c>
      <c r="B124" s="2" t="s">
        <v>201</v>
      </c>
      <c r="C124" s="2">
        <v>2016</v>
      </c>
      <c r="D124" s="2">
        <v>16.22</v>
      </c>
      <c r="E124" s="2">
        <v>4.0650000000000004</v>
      </c>
      <c r="F124" s="2">
        <v>0.22800000000000001</v>
      </c>
      <c r="G124" s="2">
        <v>4.7779999999999996</v>
      </c>
      <c r="H124" s="2">
        <v>0</v>
      </c>
      <c r="I124" s="2">
        <v>2.1429999999999998</v>
      </c>
      <c r="J124" s="2">
        <v>2.1469999999999998</v>
      </c>
      <c r="K124" s="2">
        <v>0</v>
      </c>
      <c r="L124" s="2">
        <v>0</v>
      </c>
      <c r="M124" s="2">
        <v>2.8</v>
      </c>
      <c r="N124" s="2" t="s">
        <v>681</v>
      </c>
      <c r="O124" s="2" t="s">
        <v>680</v>
      </c>
      <c r="P124" s="2" t="s">
        <v>681</v>
      </c>
      <c r="Q124" s="2" t="s">
        <v>680</v>
      </c>
      <c r="R124" s="2" t="s">
        <v>681</v>
      </c>
      <c r="S124" s="2" t="s">
        <v>680</v>
      </c>
      <c r="U124" s="9">
        <f t="shared" si="2"/>
        <v>16.22</v>
      </c>
      <c r="V124" s="2">
        <f t="shared" si="3"/>
        <v>0</v>
      </c>
    </row>
    <row r="125" spans="1:22" ht="15" customHeight="1" x14ac:dyDescent="0.25">
      <c r="A125" s="2" t="s">
        <v>198</v>
      </c>
      <c r="B125" s="2" t="s">
        <v>202</v>
      </c>
      <c r="C125" s="2">
        <v>2016</v>
      </c>
      <c r="D125" s="2">
        <v>172.3</v>
      </c>
      <c r="E125" s="2">
        <v>91.450999999999993</v>
      </c>
      <c r="F125" s="2">
        <v>9.7479999999999993</v>
      </c>
      <c r="G125" s="2">
        <v>5.242</v>
      </c>
      <c r="H125" s="2">
        <v>0</v>
      </c>
      <c r="I125" s="2">
        <v>37.238</v>
      </c>
      <c r="J125" s="2">
        <v>28.263999999999999</v>
      </c>
      <c r="K125" s="2">
        <v>5.0000000000000001E-3</v>
      </c>
      <c r="L125" s="2">
        <v>0</v>
      </c>
      <c r="M125" s="2">
        <v>0</v>
      </c>
      <c r="N125" s="2" t="s">
        <v>681</v>
      </c>
      <c r="O125" s="2" t="s">
        <v>680</v>
      </c>
      <c r="P125" s="2" t="s">
        <v>681</v>
      </c>
      <c r="Q125" s="2" t="s">
        <v>680</v>
      </c>
      <c r="R125" s="2" t="s">
        <v>681</v>
      </c>
      <c r="S125" s="2" t="s">
        <v>680</v>
      </c>
      <c r="U125" s="9">
        <f t="shared" si="2"/>
        <v>172.3</v>
      </c>
      <c r="V125" s="2">
        <f t="shared" si="3"/>
        <v>0</v>
      </c>
    </row>
    <row r="126" spans="1:22" ht="15" customHeight="1" x14ac:dyDescent="0.25">
      <c r="A126" s="2" t="s">
        <v>203</v>
      </c>
      <c r="B126" s="2" t="s">
        <v>204</v>
      </c>
      <c r="C126" s="2">
        <v>2016</v>
      </c>
      <c r="D126" s="2">
        <v>157</v>
      </c>
      <c r="E126" s="2">
        <v>63</v>
      </c>
      <c r="F126" s="2">
        <v>36</v>
      </c>
      <c r="G126" s="2">
        <v>6</v>
      </c>
      <c r="H126" s="2" t="s">
        <v>680</v>
      </c>
      <c r="I126" s="2">
        <v>28</v>
      </c>
      <c r="J126" s="2">
        <v>19</v>
      </c>
      <c r="K126" s="2">
        <v>0.7</v>
      </c>
      <c r="L126" s="2">
        <v>0</v>
      </c>
      <c r="M126" s="2">
        <v>3.6</v>
      </c>
      <c r="N126" s="2" t="s">
        <v>681</v>
      </c>
      <c r="O126" s="2" t="s">
        <v>680</v>
      </c>
      <c r="P126" s="2" t="s">
        <v>681</v>
      </c>
      <c r="Q126" s="2" t="s">
        <v>680</v>
      </c>
      <c r="R126" s="2" t="s">
        <v>681</v>
      </c>
      <c r="S126" s="2" t="s">
        <v>680</v>
      </c>
      <c r="U126" s="9">
        <f t="shared" si="2"/>
        <v>157</v>
      </c>
      <c r="V126" s="2">
        <f t="shared" si="3"/>
        <v>0</v>
      </c>
    </row>
    <row r="127" spans="1:22" ht="15" customHeight="1" x14ac:dyDescent="0.25">
      <c r="A127" s="2" t="s">
        <v>205</v>
      </c>
      <c r="B127" s="2" t="s">
        <v>206</v>
      </c>
      <c r="C127" s="2">
        <v>2016</v>
      </c>
      <c r="D127" s="2">
        <v>688.8</v>
      </c>
      <c r="E127" s="2">
        <v>374.2</v>
      </c>
      <c r="F127" s="2">
        <v>83.3</v>
      </c>
      <c r="G127" s="2">
        <v>33.6</v>
      </c>
      <c r="H127" s="2" t="s">
        <v>680</v>
      </c>
      <c r="I127" s="2">
        <v>98.2</v>
      </c>
      <c r="J127" s="2">
        <v>77.5</v>
      </c>
      <c r="K127" s="2">
        <v>7</v>
      </c>
      <c r="L127" s="2">
        <v>18.3</v>
      </c>
      <c r="M127" s="2" t="s">
        <v>680</v>
      </c>
      <c r="N127" s="2" t="s">
        <v>681</v>
      </c>
      <c r="O127" s="2" t="s">
        <v>680</v>
      </c>
      <c r="P127" s="2" t="s">
        <v>681</v>
      </c>
      <c r="Q127" s="2" t="s">
        <v>680</v>
      </c>
      <c r="R127" s="2" t="s">
        <v>681</v>
      </c>
      <c r="S127" s="2" t="s">
        <v>680</v>
      </c>
      <c r="U127" s="9">
        <f t="shared" si="2"/>
        <v>688.8</v>
      </c>
      <c r="V127" s="2">
        <f t="shared" si="3"/>
        <v>0</v>
      </c>
    </row>
    <row r="128" spans="1:22" ht="15" customHeight="1" x14ac:dyDescent="0.25">
      <c r="A128" s="2" t="s">
        <v>207</v>
      </c>
      <c r="B128" s="2" t="s">
        <v>208</v>
      </c>
      <c r="C128" s="2">
        <v>2016</v>
      </c>
      <c r="D128" s="2" t="s">
        <v>680</v>
      </c>
      <c r="E128" s="2" t="s">
        <v>680</v>
      </c>
      <c r="F128" s="2" t="s">
        <v>680</v>
      </c>
      <c r="G128" s="2" t="s">
        <v>680</v>
      </c>
      <c r="H128" s="2" t="s">
        <v>680</v>
      </c>
      <c r="I128" s="2" t="s">
        <v>680</v>
      </c>
      <c r="J128" s="2" t="s">
        <v>680</v>
      </c>
      <c r="K128" s="2" t="s">
        <v>680</v>
      </c>
      <c r="L128" s="2" t="s">
        <v>680</v>
      </c>
      <c r="M128" s="2" t="s">
        <v>680</v>
      </c>
      <c r="N128" s="2" t="s">
        <v>681</v>
      </c>
      <c r="O128" s="2" t="s">
        <v>680</v>
      </c>
      <c r="P128" s="2" t="s">
        <v>681</v>
      </c>
      <c r="Q128" s="2" t="s">
        <v>680</v>
      </c>
      <c r="R128" s="2" t="s">
        <v>681</v>
      </c>
      <c r="S128" s="2" t="s">
        <v>680</v>
      </c>
      <c r="U128" s="9">
        <f t="shared" si="2"/>
        <v>0</v>
      </c>
      <c r="V128" s="2">
        <f t="shared" si="3"/>
        <v>0</v>
      </c>
    </row>
    <row r="129" spans="1:22" ht="15" customHeight="1" x14ac:dyDescent="0.25">
      <c r="A129" s="2" t="s">
        <v>207</v>
      </c>
      <c r="B129" s="2" t="s">
        <v>209</v>
      </c>
      <c r="C129" s="2">
        <v>2016</v>
      </c>
      <c r="D129" s="2">
        <v>3413.3</v>
      </c>
      <c r="E129" s="2">
        <v>2066</v>
      </c>
      <c r="F129" s="2">
        <v>265</v>
      </c>
      <c r="G129" s="2">
        <v>216</v>
      </c>
      <c r="H129" s="2" t="s">
        <v>680</v>
      </c>
      <c r="I129" s="2">
        <v>333</v>
      </c>
      <c r="J129" s="2">
        <v>463</v>
      </c>
      <c r="K129" s="2">
        <v>9</v>
      </c>
      <c r="L129" s="2" t="s">
        <v>800</v>
      </c>
      <c r="M129" s="2" t="s">
        <v>800</v>
      </c>
      <c r="N129" s="2" t="s">
        <v>1043</v>
      </c>
      <c r="O129" s="2">
        <v>29</v>
      </c>
      <c r="P129" s="2" t="s">
        <v>1044</v>
      </c>
      <c r="Q129" s="2">
        <v>21</v>
      </c>
      <c r="R129" s="2" t="s">
        <v>1045</v>
      </c>
      <c r="S129" s="2">
        <v>31.2</v>
      </c>
      <c r="U129" s="9">
        <f t="shared" si="2"/>
        <v>3413.3</v>
      </c>
      <c r="V129" s="243">
        <f>IFERROR(O129/1,0)+IFERROR(Q129/1,0)</f>
        <v>50</v>
      </c>
    </row>
    <row r="130" spans="1:22" ht="15" customHeight="1" x14ac:dyDescent="0.25">
      <c r="A130" s="2" t="s">
        <v>207</v>
      </c>
      <c r="B130" s="2" t="s">
        <v>210</v>
      </c>
      <c r="C130" s="2">
        <v>2016</v>
      </c>
      <c r="D130" s="2">
        <v>148.24</v>
      </c>
      <c r="E130" s="2" t="s">
        <v>680</v>
      </c>
      <c r="F130" s="2" t="s">
        <v>680</v>
      </c>
      <c r="G130" s="2" t="s">
        <v>680</v>
      </c>
      <c r="H130" s="2" t="s">
        <v>680</v>
      </c>
      <c r="I130" s="2" t="s">
        <v>680</v>
      </c>
      <c r="J130" s="2" t="s">
        <v>680</v>
      </c>
      <c r="K130" s="2" t="s">
        <v>680</v>
      </c>
      <c r="L130" s="2" t="s">
        <v>680</v>
      </c>
      <c r="M130" s="2" t="s">
        <v>680</v>
      </c>
      <c r="N130" s="2" t="s">
        <v>681</v>
      </c>
      <c r="O130" s="2" t="s">
        <v>680</v>
      </c>
      <c r="P130" s="2" t="s">
        <v>681</v>
      </c>
      <c r="Q130" s="2" t="s">
        <v>680</v>
      </c>
      <c r="R130" s="2" t="s">
        <v>681</v>
      </c>
      <c r="S130" s="2" t="s">
        <v>680</v>
      </c>
      <c r="U130" s="9">
        <f t="shared" si="2"/>
        <v>148.24</v>
      </c>
      <c r="V130" s="2">
        <f t="shared" si="3"/>
        <v>0</v>
      </c>
    </row>
    <row r="131" spans="1:22" ht="15" customHeight="1" x14ac:dyDescent="0.25">
      <c r="A131" s="2" t="s">
        <v>207</v>
      </c>
      <c r="B131" s="2" t="s">
        <v>207</v>
      </c>
      <c r="C131" s="2">
        <v>2016</v>
      </c>
      <c r="D131" s="2" t="s">
        <v>680</v>
      </c>
      <c r="E131" s="2" t="s">
        <v>680</v>
      </c>
      <c r="F131" s="2" t="s">
        <v>680</v>
      </c>
      <c r="G131" s="2" t="s">
        <v>680</v>
      </c>
      <c r="H131" s="2" t="s">
        <v>680</v>
      </c>
      <c r="I131" s="2" t="s">
        <v>680</v>
      </c>
      <c r="J131" s="2" t="s">
        <v>680</v>
      </c>
      <c r="K131" s="2" t="s">
        <v>680</v>
      </c>
      <c r="L131" s="2" t="s">
        <v>680</v>
      </c>
      <c r="M131" s="2" t="s">
        <v>680</v>
      </c>
      <c r="N131" s="2" t="s">
        <v>681</v>
      </c>
      <c r="O131" s="2" t="s">
        <v>680</v>
      </c>
      <c r="P131" s="2" t="s">
        <v>681</v>
      </c>
      <c r="Q131" s="2" t="s">
        <v>680</v>
      </c>
      <c r="R131" s="2" t="s">
        <v>681</v>
      </c>
      <c r="S131" s="2" t="s">
        <v>680</v>
      </c>
      <c r="U131" s="9">
        <f t="shared" ref="U131:U194" si="4">IFERROR(D131/1,0)</f>
        <v>0</v>
      </c>
      <c r="V131" s="2">
        <f t="shared" ref="V131:V194" si="5">IFERROR(O131/1,0)+IFERROR(Q131/1,0)+IFERROR(S131/1,0)</f>
        <v>0</v>
      </c>
    </row>
    <row r="132" spans="1:22" ht="15" customHeight="1" x14ac:dyDescent="0.25">
      <c r="A132" s="2" t="s">
        <v>207</v>
      </c>
      <c r="B132" s="2" t="s">
        <v>211</v>
      </c>
      <c r="C132" s="2">
        <v>2016</v>
      </c>
      <c r="D132" s="2" t="s">
        <v>680</v>
      </c>
      <c r="E132" s="2" t="s">
        <v>680</v>
      </c>
      <c r="F132" s="2" t="s">
        <v>680</v>
      </c>
      <c r="G132" s="2" t="s">
        <v>680</v>
      </c>
      <c r="H132" s="2" t="s">
        <v>680</v>
      </c>
      <c r="I132" s="2" t="s">
        <v>680</v>
      </c>
      <c r="J132" s="2" t="s">
        <v>680</v>
      </c>
      <c r="K132" s="2" t="s">
        <v>680</v>
      </c>
      <c r="L132" s="2" t="s">
        <v>680</v>
      </c>
      <c r="M132" s="2" t="s">
        <v>680</v>
      </c>
      <c r="N132" s="2" t="s">
        <v>681</v>
      </c>
      <c r="O132" s="2" t="s">
        <v>680</v>
      </c>
      <c r="P132" s="2" t="s">
        <v>681</v>
      </c>
      <c r="Q132" s="2" t="s">
        <v>680</v>
      </c>
      <c r="R132" s="2" t="s">
        <v>681</v>
      </c>
      <c r="S132" s="2" t="s">
        <v>680</v>
      </c>
      <c r="U132" s="9">
        <f t="shared" si="4"/>
        <v>0</v>
      </c>
      <c r="V132" s="2">
        <f t="shared" si="5"/>
        <v>0</v>
      </c>
    </row>
    <row r="133" spans="1:22" ht="15" customHeight="1" x14ac:dyDescent="0.25">
      <c r="A133" s="2" t="s">
        <v>207</v>
      </c>
      <c r="B133" s="2" t="s">
        <v>212</v>
      </c>
      <c r="C133" s="2">
        <v>2016</v>
      </c>
      <c r="D133" s="2" t="s">
        <v>680</v>
      </c>
      <c r="E133" s="2" t="s">
        <v>680</v>
      </c>
      <c r="F133" s="2" t="s">
        <v>680</v>
      </c>
      <c r="G133" s="2" t="s">
        <v>680</v>
      </c>
      <c r="H133" s="2" t="s">
        <v>680</v>
      </c>
      <c r="I133" s="2" t="s">
        <v>680</v>
      </c>
      <c r="J133" s="2" t="s">
        <v>680</v>
      </c>
      <c r="K133" s="2" t="s">
        <v>680</v>
      </c>
      <c r="L133" s="2" t="s">
        <v>680</v>
      </c>
      <c r="M133" s="2" t="s">
        <v>680</v>
      </c>
      <c r="N133" s="2" t="s">
        <v>681</v>
      </c>
      <c r="O133" s="2" t="s">
        <v>680</v>
      </c>
      <c r="P133" s="2" t="s">
        <v>681</v>
      </c>
      <c r="Q133" s="2" t="s">
        <v>680</v>
      </c>
      <c r="R133" s="2" t="s">
        <v>681</v>
      </c>
      <c r="S133" s="2" t="s">
        <v>680</v>
      </c>
      <c r="U133" s="9">
        <f t="shared" si="4"/>
        <v>0</v>
      </c>
      <c r="V133" s="2">
        <f t="shared" si="5"/>
        <v>0</v>
      </c>
    </row>
    <row r="134" spans="1:22" ht="15" customHeight="1" x14ac:dyDescent="0.25">
      <c r="A134" s="2" t="s">
        <v>207</v>
      </c>
      <c r="B134" s="2" t="s">
        <v>213</v>
      </c>
      <c r="C134" s="2">
        <v>2016</v>
      </c>
      <c r="D134" s="2" t="s">
        <v>680</v>
      </c>
      <c r="E134" s="2" t="s">
        <v>680</v>
      </c>
      <c r="F134" s="2" t="s">
        <v>680</v>
      </c>
      <c r="G134" s="2" t="s">
        <v>680</v>
      </c>
      <c r="H134" s="2" t="s">
        <v>680</v>
      </c>
      <c r="I134" s="2" t="s">
        <v>680</v>
      </c>
      <c r="J134" s="2" t="s">
        <v>680</v>
      </c>
      <c r="K134" s="2" t="s">
        <v>680</v>
      </c>
      <c r="L134" s="2" t="s">
        <v>680</v>
      </c>
      <c r="M134" s="2" t="s">
        <v>680</v>
      </c>
      <c r="N134" s="2" t="s">
        <v>681</v>
      </c>
      <c r="O134" s="2" t="s">
        <v>680</v>
      </c>
      <c r="P134" s="2" t="s">
        <v>681</v>
      </c>
      <c r="Q134" s="2" t="s">
        <v>680</v>
      </c>
      <c r="R134" s="2" t="s">
        <v>681</v>
      </c>
      <c r="S134" s="2" t="s">
        <v>680</v>
      </c>
      <c r="U134" s="9">
        <f t="shared" si="4"/>
        <v>0</v>
      </c>
      <c r="V134" s="2">
        <f t="shared" si="5"/>
        <v>0</v>
      </c>
    </row>
    <row r="135" spans="1:22" ht="15" customHeight="1" x14ac:dyDescent="0.25">
      <c r="A135" s="2" t="s">
        <v>214</v>
      </c>
      <c r="B135" s="2" t="s">
        <v>215</v>
      </c>
      <c r="C135" s="2">
        <v>2016</v>
      </c>
      <c r="D135" s="2">
        <v>119.2</v>
      </c>
      <c r="E135" s="2">
        <v>11.4</v>
      </c>
      <c r="F135" s="2">
        <v>10</v>
      </c>
      <c r="G135" s="2">
        <v>90.3</v>
      </c>
      <c r="H135" s="2">
        <v>84.7</v>
      </c>
      <c r="I135" s="2">
        <v>5.4</v>
      </c>
      <c r="J135" s="2">
        <v>2.1</v>
      </c>
      <c r="K135" s="2" t="s">
        <v>680</v>
      </c>
      <c r="L135" s="2" t="s">
        <v>680</v>
      </c>
      <c r="M135" s="2" t="s">
        <v>680</v>
      </c>
      <c r="N135" s="2" t="s">
        <v>681</v>
      </c>
      <c r="O135" s="2" t="s">
        <v>680</v>
      </c>
      <c r="P135" s="2" t="s">
        <v>681</v>
      </c>
      <c r="Q135" s="2" t="s">
        <v>680</v>
      </c>
      <c r="R135" s="2" t="s">
        <v>681</v>
      </c>
      <c r="S135" s="2" t="s">
        <v>680</v>
      </c>
      <c r="U135" s="9">
        <f t="shared" si="4"/>
        <v>119.2</v>
      </c>
      <c r="V135" s="2">
        <f t="shared" si="5"/>
        <v>0</v>
      </c>
    </row>
    <row r="136" spans="1:22" ht="15" customHeight="1" x14ac:dyDescent="0.25">
      <c r="A136" s="2" t="s">
        <v>214</v>
      </c>
      <c r="B136" s="2" t="s">
        <v>216</v>
      </c>
      <c r="C136" s="2">
        <v>2016</v>
      </c>
      <c r="D136" s="2">
        <v>2.7</v>
      </c>
      <c r="E136" s="2">
        <v>1.1000000000000001</v>
      </c>
      <c r="F136" s="2">
        <v>0.6</v>
      </c>
      <c r="G136" s="2" t="s">
        <v>680</v>
      </c>
      <c r="H136" s="2" t="s">
        <v>680</v>
      </c>
      <c r="I136" s="2">
        <v>1</v>
      </c>
      <c r="J136" s="2" t="s">
        <v>680</v>
      </c>
      <c r="K136" s="2" t="s">
        <v>680</v>
      </c>
      <c r="L136" s="2" t="s">
        <v>680</v>
      </c>
      <c r="M136" s="2" t="s">
        <v>680</v>
      </c>
      <c r="N136" s="2" t="s">
        <v>681</v>
      </c>
      <c r="O136" s="2" t="s">
        <v>680</v>
      </c>
      <c r="P136" s="2" t="s">
        <v>681</v>
      </c>
      <c r="Q136" s="2" t="s">
        <v>680</v>
      </c>
      <c r="R136" s="2" t="s">
        <v>681</v>
      </c>
      <c r="S136" s="2" t="s">
        <v>680</v>
      </c>
      <c r="U136" s="9">
        <f t="shared" si="4"/>
        <v>2.7</v>
      </c>
      <c r="V136" s="2">
        <f t="shared" si="5"/>
        <v>0</v>
      </c>
    </row>
    <row r="137" spans="1:22" ht="15" customHeight="1" x14ac:dyDescent="0.25">
      <c r="A137" s="2" t="s">
        <v>217</v>
      </c>
      <c r="B137" s="2" t="s">
        <v>218</v>
      </c>
      <c r="C137" s="2">
        <v>2016</v>
      </c>
      <c r="D137" s="2">
        <v>20.2</v>
      </c>
      <c r="E137" s="2">
        <v>7</v>
      </c>
      <c r="F137" s="2">
        <v>4.8</v>
      </c>
      <c r="G137" s="2">
        <v>2.8</v>
      </c>
      <c r="H137" s="2" t="s">
        <v>680</v>
      </c>
      <c r="I137" s="2">
        <v>3.8</v>
      </c>
      <c r="J137" s="2">
        <v>1.8</v>
      </c>
      <c r="K137" s="2" t="s">
        <v>680</v>
      </c>
      <c r="L137" s="2" t="s">
        <v>680</v>
      </c>
      <c r="M137" s="2" t="s">
        <v>680</v>
      </c>
      <c r="N137" s="2" t="s">
        <v>681</v>
      </c>
      <c r="O137" s="2" t="s">
        <v>680</v>
      </c>
      <c r="P137" s="2" t="s">
        <v>681</v>
      </c>
      <c r="Q137" s="2" t="s">
        <v>680</v>
      </c>
      <c r="R137" s="2" t="s">
        <v>681</v>
      </c>
      <c r="S137" s="2" t="s">
        <v>680</v>
      </c>
      <c r="U137" s="9">
        <f t="shared" si="4"/>
        <v>20.2</v>
      </c>
      <c r="V137" s="2">
        <f t="shared" si="5"/>
        <v>0</v>
      </c>
    </row>
    <row r="138" spans="1:22" ht="15" customHeight="1" x14ac:dyDescent="0.25">
      <c r="A138" s="2" t="s">
        <v>219</v>
      </c>
      <c r="B138" s="2" t="s">
        <v>220</v>
      </c>
      <c r="C138" s="2">
        <v>2016</v>
      </c>
      <c r="D138" s="2">
        <v>12.108000000000001</v>
      </c>
      <c r="E138" s="2">
        <v>1.8</v>
      </c>
      <c r="F138" s="2">
        <v>4.24</v>
      </c>
      <c r="G138" s="2">
        <v>0.88</v>
      </c>
      <c r="H138" s="2" t="s">
        <v>680</v>
      </c>
      <c r="I138" s="2">
        <v>2.2999999999999998</v>
      </c>
      <c r="J138" s="2">
        <v>2.3450000000000002</v>
      </c>
      <c r="K138" s="2" t="s">
        <v>680</v>
      </c>
      <c r="L138" s="2" t="s">
        <v>680</v>
      </c>
      <c r="M138" s="2">
        <v>0.54300000000000004</v>
      </c>
      <c r="N138" s="2" t="s">
        <v>681</v>
      </c>
      <c r="O138" s="2" t="s">
        <v>680</v>
      </c>
      <c r="P138" s="2" t="s">
        <v>681</v>
      </c>
      <c r="Q138" s="2" t="s">
        <v>680</v>
      </c>
      <c r="R138" s="2" t="s">
        <v>681</v>
      </c>
      <c r="S138" s="2" t="s">
        <v>680</v>
      </c>
      <c r="U138" s="9">
        <f t="shared" si="4"/>
        <v>12.108000000000001</v>
      </c>
      <c r="V138" s="2">
        <f t="shared" si="5"/>
        <v>0</v>
      </c>
    </row>
    <row r="139" spans="1:22" ht="15" customHeight="1" x14ac:dyDescent="0.25">
      <c r="A139" s="2" t="s">
        <v>219</v>
      </c>
      <c r="B139" s="2" t="s">
        <v>221</v>
      </c>
      <c r="C139" s="2">
        <v>2016</v>
      </c>
      <c r="D139" s="2">
        <v>50.8</v>
      </c>
      <c r="E139" s="2">
        <v>16.3</v>
      </c>
      <c r="F139" s="2">
        <v>0.57999999999999996</v>
      </c>
      <c r="G139" s="2">
        <v>21.14</v>
      </c>
      <c r="H139" s="2" t="s">
        <v>680</v>
      </c>
      <c r="I139" s="2">
        <v>6.5</v>
      </c>
      <c r="J139" s="2">
        <v>6.3</v>
      </c>
      <c r="K139" s="2" t="s">
        <v>680</v>
      </c>
      <c r="L139" s="2" t="s">
        <v>680</v>
      </c>
      <c r="M139" s="2" t="s">
        <v>800</v>
      </c>
      <c r="N139" s="2" t="s">
        <v>681</v>
      </c>
      <c r="O139" s="2" t="s">
        <v>680</v>
      </c>
      <c r="P139" s="2" t="s">
        <v>681</v>
      </c>
      <c r="Q139" s="2" t="s">
        <v>680</v>
      </c>
      <c r="R139" s="2" t="s">
        <v>681</v>
      </c>
      <c r="S139" s="2" t="s">
        <v>680</v>
      </c>
      <c r="U139" s="9">
        <f t="shared" si="4"/>
        <v>50.8</v>
      </c>
      <c r="V139" s="2">
        <f t="shared" si="5"/>
        <v>0</v>
      </c>
    </row>
    <row r="140" spans="1:22" ht="15" customHeight="1" x14ac:dyDescent="0.25">
      <c r="A140" s="2" t="s">
        <v>219</v>
      </c>
      <c r="B140" s="2" t="s">
        <v>222</v>
      </c>
      <c r="C140" s="2">
        <v>2016</v>
      </c>
      <c r="D140" s="2">
        <v>0.248</v>
      </c>
      <c r="E140" s="2" t="s">
        <v>680</v>
      </c>
      <c r="F140" s="2" t="s">
        <v>680</v>
      </c>
      <c r="G140" s="2" t="s">
        <v>680</v>
      </c>
      <c r="H140" s="2" t="s">
        <v>680</v>
      </c>
      <c r="I140" s="2">
        <v>0.248</v>
      </c>
      <c r="J140" s="2" t="s">
        <v>680</v>
      </c>
      <c r="K140" s="2" t="s">
        <v>680</v>
      </c>
      <c r="L140" s="2" t="s">
        <v>680</v>
      </c>
      <c r="M140" s="2" t="s">
        <v>680</v>
      </c>
      <c r="N140" s="2" t="s">
        <v>681</v>
      </c>
      <c r="O140" s="2" t="s">
        <v>680</v>
      </c>
      <c r="P140" s="2" t="s">
        <v>681</v>
      </c>
      <c r="Q140" s="2" t="s">
        <v>680</v>
      </c>
      <c r="R140" s="2" t="s">
        <v>681</v>
      </c>
      <c r="S140" s="2" t="s">
        <v>680</v>
      </c>
      <c r="U140" s="9">
        <f t="shared" si="4"/>
        <v>0.248</v>
      </c>
      <c r="V140" s="2">
        <f t="shared" si="5"/>
        <v>0</v>
      </c>
    </row>
    <row r="141" spans="1:22" ht="15" customHeight="1" x14ac:dyDescent="0.25">
      <c r="A141" s="2" t="s">
        <v>223</v>
      </c>
      <c r="B141" s="2" t="s">
        <v>224</v>
      </c>
      <c r="C141" s="2">
        <v>2016</v>
      </c>
      <c r="D141" s="2">
        <v>572</v>
      </c>
      <c r="E141" s="2">
        <v>270</v>
      </c>
      <c r="F141" s="2">
        <v>63</v>
      </c>
      <c r="G141" s="2">
        <v>130</v>
      </c>
      <c r="H141" s="2" t="s">
        <v>680</v>
      </c>
      <c r="I141" s="2">
        <v>55</v>
      </c>
      <c r="J141" s="2">
        <v>54</v>
      </c>
      <c r="K141" s="2" t="s">
        <v>680</v>
      </c>
      <c r="L141" s="2" t="s">
        <v>680</v>
      </c>
      <c r="M141" s="2" t="s">
        <v>680</v>
      </c>
      <c r="N141" s="2" t="s">
        <v>681</v>
      </c>
      <c r="O141" s="2" t="s">
        <v>680</v>
      </c>
      <c r="P141" s="2" t="s">
        <v>681</v>
      </c>
      <c r="Q141" s="2" t="s">
        <v>680</v>
      </c>
      <c r="R141" s="2" t="s">
        <v>681</v>
      </c>
      <c r="S141" s="2" t="s">
        <v>680</v>
      </c>
      <c r="U141" s="9">
        <f t="shared" si="4"/>
        <v>572</v>
      </c>
      <c r="V141" s="2">
        <f t="shared" si="5"/>
        <v>0</v>
      </c>
    </row>
    <row r="142" spans="1:22" ht="15" customHeight="1" x14ac:dyDescent="0.25">
      <c r="A142" s="2" t="s">
        <v>225</v>
      </c>
      <c r="B142" s="2" t="s">
        <v>226</v>
      </c>
      <c r="C142" s="2">
        <v>2016</v>
      </c>
      <c r="D142" s="2">
        <v>48.9</v>
      </c>
      <c r="E142" s="2">
        <v>17</v>
      </c>
      <c r="F142" s="2">
        <v>18.7</v>
      </c>
      <c r="G142" s="2">
        <v>0</v>
      </c>
      <c r="H142" s="2" t="s">
        <v>680</v>
      </c>
      <c r="I142" s="2">
        <v>8.5</v>
      </c>
      <c r="J142" s="2">
        <v>4.7</v>
      </c>
      <c r="K142" s="2" t="s">
        <v>680</v>
      </c>
      <c r="L142" s="2" t="s">
        <v>680</v>
      </c>
      <c r="M142" s="2" t="s">
        <v>680</v>
      </c>
      <c r="N142" s="2" t="s">
        <v>681</v>
      </c>
      <c r="O142" s="2" t="s">
        <v>680</v>
      </c>
      <c r="P142" s="2" t="s">
        <v>681</v>
      </c>
      <c r="Q142" s="2" t="s">
        <v>680</v>
      </c>
      <c r="R142" s="2" t="s">
        <v>681</v>
      </c>
      <c r="S142" s="2" t="s">
        <v>680</v>
      </c>
      <c r="U142" s="9">
        <f t="shared" si="4"/>
        <v>48.9</v>
      </c>
      <c r="V142" s="2">
        <f t="shared" si="5"/>
        <v>0</v>
      </c>
    </row>
    <row r="143" spans="1:22" ht="15" customHeight="1" x14ac:dyDescent="0.25">
      <c r="A143" s="2" t="s">
        <v>227</v>
      </c>
      <c r="B143" s="2" t="s">
        <v>228</v>
      </c>
      <c r="C143" s="2">
        <v>2016</v>
      </c>
      <c r="D143" s="2">
        <v>60.2</v>
      </c>
      <c r="E143" s="2">
        <v>26</v>
      </c>
      <c r="F143" s="2">
        <v>10.7</v>
      </c>
      <c r="G143" s="2">
        <v>3.7</v>
      </c>
      <c r="H143" s="2">
        <v>0</v>
      </c>
      <c r="I143" s="2">
        <v>12.6</v>
      </c>
      <c r="J143" s="2">
        <v>6.8</v>
      </c>
      <c r="K143" s="2" t="s">
        <v>680</v>
      </c>
      <c r="L143" s="2" t="s">
        <v>680</v>
      </c>
      <c r="M143" s="2" t="s">
        <v>680</v>
      </c>
      <c r="N143" s="2" t="s">
        <v>681</v>
      </c>
      <c r="O143" s="2" t="s">
        <v>680</v>
      </c>
      <c r="P143" s="2" t="s">
        <v>681</v>
      </c>
      <c r="Q143" s="2" t="s">
        <v>680</v>
      </c>
      <c r="R143" s="2" t="s">
        <v>681</v>
      </c>
      <c r="S143" s="2" t="s">
        <v>680</v>
      </c>
      <c r="U143" s="9">
        <f t="shared" si="4"/>
        <v>60.2</v>
      </c>
      <c r="V143" s="2">
        <f t="shared" si="5"/>
        <v>0</v>
      </c>
    </row>
    <row r="144" spans="1:22" ht="15" customHeight="1" x14ac:dyDescent="0.25">
      <c r="A144" s="2" t="s">
        <v>227</v>
      </c>
      <c r="B144" s="2" t="s">
        <v>229</v>
      </c>
      <c r="C144" s="2">
        <v>2016</v>
      </c>
      <c r="D144" s="2">
        <v>6.77</v>
      </c>
      <c r="E144" s="2">
        <v>5.0599999999999996</v>
      </c>
      <c r="F144" s="2">
        <v>0.1</v>
      </c>
      <c r="G144" s="2">
        <v>0</v>
      </c>
      <c r="H144" s="2" t="s">
        <v>680</v>
      </c>
      <c r="I144" s="2">
        <v>1.37</v>
      </c>
      <c r="J144" s="2">
        <v>0.2</v>
      </c>
      <c r="K144" s="2" t="s">
        <v>680</v>
      </c>
      <c r="L144" s="2" t="s">
        <v>680</v>
      </c>
      <c r="M144" s="2" t="s">
        <v>680</v>
      </c>
      <c r="N144" s="2" t="s">
        <v>681</v>
      </c>
      <c r="O144" s="2" t="s">
        <v>680</v>
      </c>
      <c r="P144" s="2" t="s">
        <v>681</v>
      </c>
      <c r="Q144" s="2" t="s">
        <v>680</v>
      </c>
      <c r="R144" s="2" t="s">
        <v>681</v>
      </c>
      <c r="S144" s="2" t="s">
        <v>680</v>
      </c>
      <c r="U144" s="9">
        <f t="shared" si="4"/>
        <v>6.77</v>
      </c>
      <c r="V144" s="2">
        <f t="shared" si="5"/>
        <v>0</v>
      </c>
    </row>
    <row r="145" spans="1:22" ht="15" customHeight="1" x14ac:dyDescent="0.25">
      <c r="A145" s="2" t="s">
        <v>227</v>
      </c>
      <c r="B145" s="2" t="s">
        <v>230</v>
      </c>
      <c r="C145" s="2">
        <v>2016</v>
      </c>
      <c r="D145" s="2">
        <v>2.2200000000000002</v>
      </c>
      <c r="E145" s="2">
        <v>0.8</v>
      </c>
      <c r="F145" s="2">
        <v>0.28000000000000003</v>
      </c>
      <c r="G145" s="2">
        <v>0.15</v>
      </c>
      <c r="H145" s="2" t="s">
        <v>680</v>
      </c>
      <c r="I145" s="2">
        <v>0.05</v>
      </c>
      <c r="J145" s="2">
        <v>0.93</v>
      </c>
      <c r="K145" s="2" t="s">
        <v>680</v>
      </c>
      <c r="L145" s="2" t="s">
        <v>680</v>
      </c>
      <c r="M145" s="2" t="s">
        <v>680</v>
      </c>
      <c r="N145" s="2" t="s">
        <v>681</v>
      </c>
      <c r="O145" s="2" t="s">
        <v>680</v>
      </c>
      <c r="P145" s="2" t="s">
        <v>681</v>
      </c>
      <c r="Q145" s="2" t="s">
        <v>680</v>
      </c>
      <c r="R145" s="2" t="s">
        <v>681</v>
      </c>
      <c r="S145" s="2" t="s">
        <v>680</v>
      </c>
      <c r="U145" s="9">
        <f t="shared" si="4"/>
        <v>2.2200000000000002</v>
      </c>
      <c r="V145" s="2">
        <f t="shared" si="5"/>
        <v>0</v>
      </c>
    </row>
    <row r="146" spans="1:22" ht="15" customHeight="1" x14ac:dyDescent="0.25">
      <c r="A146" s="2" t="s">
        <v>227</v>
      </c>
      <c r="B146" s="2" t="s">
        <v>231</v>
      </c>
      <c r="C146" s="2">
        <v>2016</v>
      </c>
      <c r="D146" s="2">
        <v>51.17</v>
      </c>
      <c r="E146" s="2">
        <v>13.7</v>
      </c>
      <c r="F146" s="2">
        <v>6.4</v>
      </c>
      <c r="G146" s="2">
        <v>16.399999999999999</v>
      </c>
      <c r="H146" s="2" t="s">
        <v>680</v>
      </c>
      <c r="I146" s="2">
        <v>11.6</v>
      </c>
      <c r="J146" s="2">
        <v>3</v>
      </c>
      <c r="K146" s="2" t="s">
        <v>680</v>
      </c>
      <c r="L146" s="2" t="s">
        <v>680</v>
      </c>
      <c r="M146" s="2" t="s">
        <v>680</v>
      </c>
      <c r="N146" s="2" t="s">
        <v>681</v>
      </c>
      <c r="O146" s="2" t="s">
        <v>680</v>
      </c>
      <c r="P146" s="2" t="s">
        <v>681</v>
      </c>
      <c r="Q146" s="2" t="s">
        <v>680</v>
      </c>
      <c r="R146" s="2" t="s">
        <v>681</v>
      </c>
      <c r="S146" s="2" t="s">
        <v>680</v>
      </c>
      <c r="U146" s="9">
        <f t="shared" si="4"/>
        <v>51.17</v>
      </c>
      <c r="V146" s="2">
        <f t="shared" si="5"/>
        <v>0</v>
      </c>
    </row>
    <row r="147" spans="1:22" ht="15" customHeight="1" x14ac:dyDescent="0.25">
      <c r="A147" s="2" t="s">
        <v>232</v>
      </c>
      <c r="B147" s="2" t="s">
        <v>233</v>
      </c>
      <c r="C147" s="2">
        <v>2016</v>
      </c>
      <c r="D147" s="2" t="s">
        <v>681</v>
      </c>
      <c r="E147" s="2" t="s">
        <v>681</v>
      </c>
      <c r="F147" s="2" t="s">
        <v>681</v>
      </c>
      <c r="G147" s="2" t="s">
        <v>681</v>
      </c>
      <c r="H147" s="2" t="s">
        <v>681</v>
      </c>
      <c r="I147" s="2" t="s">
        <v>681</v>
      </c>
      <c r="J147" s="2" t="s">
        <v>681</v>
      </c>
      <c r="K147" s="2" t="s">
        <v>681</v>
      </c>
      <c r="L147" s="2" t="s">
        <v>681</v>
      </c>
      <c r="M147" s="2" t="s">
        <v>681</v>
      </c>
      <c r="N147" s="2" t="s">
        <v>681</v>
      </c>
      <c r="O147" s="2" t="s">
        <v>681</v>
      </c>
      <c r="P147" s="2" t="s">
        <v>681</v>
      </c>
      <c r="Q147" s="2" t="s">
        <v>681</v>
      </c>
      <c r="R147" s="2" t="s">
        <v>681</v>
      </c>
      <c r="S147" s="2" t="s">
        <v>681</v>
      </c>
      <c r="U147" s="9">
        <f t="shared" si="4"/>
        <v>0</v>
      </c>
      <c r="V147" s="2">
        <f t="shared" si="5"/>
        <v>0</v>
      </c>
    </row>
    <row r="148" spans="1:22" ht="15" customHeight="1" x14ac:dyDescent="0.25">
      <c r="A148" s="2" t="s">
        <v>235</v>
      </c>
      <c r="B148" s="2" t="s">
        <v>236</v>
      </c>
      <c r="C148" s="2">
        <v>2016</v>
      </c>
      <c r="D148" s="2">
        <v>33.771999999999998</v>
      </c>
      <c r="E148" s="2">
        <v>13.493</v>
      </c>
      <c r="F148" s="2">
        <v>8.2669999999999995</v>
      </c>
      <c r="G148" s="2">
        <v>3.04</v>
      </c>
      <c r="H148" s="2">
        <v>0</v>
      </c>
      <c r="I148" s="2">
        <v>5.0640000000000001</v>
      </c>
      <c r="J148" s="2">
        <v>3.75</v>
      </c>
      <c r="K148" s="2">
        <v>0.158</v>
      </c>
      <c r="L148" s="2">
        <v>0</v>
      </c>
      <c r="M148" s="2">
        <v>0</v>
      </c>
      <c r="N148" s="2" t="s">
        <v>681</v>
      </c>
      <c r="O148" s="2" t="s">
        <v>680</v>
      </c>
      <c r="P148" s="2" t="s">
        <v>681</v>
      </c>
      <c r="Q148" s="2" t="s">
        <v>680</v>
      </c>
      <c r="R148" s="2" t="s">
        <v>681</v>
      </c>
      <c r="S148" s="2" t="s">
        <v>680</v>
      </c>
      <c r="U148" s="9">
        <f t="shared" si="4"/>
        <v>33.771999999999998</v>
      </c>
      <c r="V148" s="2">
        <f t="shared" si="5"/>
        <v>0</v>
      </c>
    </row>
    <row r="149" spans="1:22" ht="15" customHeight="1" x14ac:dyDescent="0.25">
      <c r="A149" s="2" t="s">
        <v>237</v>
      </c>
      <c r="B149" s="2" t="s">
        <v>89</v>
      </c>
      <c r="C149" s="2">
        <v>2016</v>
      </c>
      <c r="D149" s="2" t="s">
        <v>681</v>
      </c>
      <c r="E149" s="2" t="s">
        <v>681</v>
      </c>
      <c r="F149" s="2" t="s">
        <v>681</v>
      </c>
      <c r="G149" s="2" t="s">
        <v>681</v>
      </c>
      <c r="H149" s="2" t="s">
        <v>681</v>
      </c>
      <c r="I149" s="2" t="s">
        <v>681</v>
      </c>
      <c r="J149" s="2" t="s">
        <v>681</v>
      </c>
      <c r="K149" s="2" t="s">
        <v>681</v>
      </c>
      <c r="L149" s="2" t="s">
        <v>681</v>
      </c>
      <c r="M149" s="2" t="s">
        <v>681</v>
      </c>
      <c r="N149" s="2" t="s">
        <v>681</v>
      </c>
      <c r="O149" s="2" t="s">
        <v>681</v>
      </c>
      <c r="P149" s="2" t="s">
        <v>681</v>
      </c>
      <c r="Q149" s="2" t="s">
        <v>681</v>
      </c>
      <c r="R149" s="2" t="s">
        <v>681</v>
      </c>
      <c r="S149" s="2" t="s">
        <v>681</v>
      </c>
      <c r="U149" s="9">
        <f t="shared" si="4"/>
        <v>0</v>
      </c>
      <c r="V149" s="2">
        <f t="shared" si="5"/>
        <v>0</v>
      </c>
    </row>
    <row r="150" spans="1:22" ht="15" customHeight="1" x14ac:dyDescent="0.25">
      <c r="A150" s="2" t="s">
        <v>238</v>
      </c>
      <c r="B150" s="2" t="s">
        <v>239</v>
      </c>
      <c r="C150" s="2">
        <v>2016</v>
      </c>
      <c r="D150" s="2">
        <v>176.6</v>
      </c>
      <c r="E150" s="2">
        <v>67.099999999999994</v>
      </c>
      <c r="F150" s="2">
        <v>32.799999999999997</v>
      </c>
      <c r="G150" s="2">
        <v>5.8</v>
      </c>
      <c r="H150" s="2" t="s">
        <v>680</v>
      </c>
      <c r="I150" s="2">
        <v>43.4</v>
      </c>
      <c r="J150" s="2">
        <v>19.100000000000001</v>
      </c>
      <c r="K150" s="2">
        <v>0.5</v>
      </c>
      <c r="L150" s="2">
        <v>7.5</v>
      </c>
      <c r="M150" s="2" t="s">
        <v>680</v>
      </c>
      <c r="N150" s="2" t="s">
        <v>680</v>
      </c>
      <c r="O150" s="2" t="s">
        <v>680</v>
      </c>
      <c r="P150" s="2" t="s">
        <v>680</v>
      </c>
      <c r="Q150" s="2" t="s">
        <v>680</v>
      </c>
      <c r="R150" s="2" t="s">
        <v>680</v>
      </c>
      <c r="S150" s="2" t="s">
        <v>680</v>
      </c>
      <c r="U150" s="9">
        <f t="shared" si="4"/>
        <v>176.6</v>
      </c>
      <c r="V150" s="2">
        <f t="shared" si="5"/>
        <v>0</v>
      </c>
    </row>
    <row r="151" spans="1:22" ht="15" customHeight="1" x14ac:dyDescent="0.25">
      <c r="A151" s="2" t="s">
        <v>240</v>
      </c>
      <c r="B151" s="2" t="s">
        <v>241</v>
      </c>
      <c r="C151" s="2">
        <v>2016</v>
      </c>
      <c r="D151" s="2">
        <v>182.2</v>
      </c>
      <c r="E151" s="2">
        <v>69.400000000000006</v>
      </c>
      <c r="F151" s="2">
        <v>42.6</v>
      </c>
      <c r="G151" s="2">
        <v>6.2</v>
      </c>
      <c r="H151" s="2" t="s">
        <v>680</v>
      </c>
      <c r="I151" s="2">
        <v>31.3</v>
      </c>
      <c r="J151" s="2">
        <v>30.4</v>
      </c>
      <c r="K151" s="2">
        <v>0.1</v>
      </c>
      <c r="L151" s="2">
        <v>2.2000000000000002</v>
      </c>
      <c r="M151" s="2" t="s">
        <v>680</v>
      </c>
      <c r="N151" s="2" t="s">
        <v>681</v>
      </c>
      <c r="O151" s="2" t="s">
        <v>680</v>
      </c>
      <c r="P151" s="2" t="s">
        <v>681</v>
      </c>
      <c r="Q151" s="2" t="s">
        <v>680</v>
      </c>
      <c r="R151" s="2" t="s">
        <v>681</v>
      </c>
      <c r="S151" s="2" t="s">
        <v>680</v>
      </c>
      <c r="U151" s="9">
        <f t="shared" si="4"/>
        <v>182.2</v>
      </c>
      <c r="V151" s="2">
        <f t="shared" si="5"/>
        <v>0</v>
      </c>
    </row>
    <row r="152" spans="1:22" ht="15" customHeight="1" x14ac:dyDescent="0.25">
      <c r="A152" s="2" t="s">
        <v>240</v>
      </c>
      <c r="B152" s="2" t="s">
        <v>242</v>
      </c>
      <c r="C152" s="2">
        <v>2016</v>
      </c>
      <c r="D152" s="2">
        <v>17</v>
      </c>
      <c r="E152" s="2">
        <v>8</v>
      </c>
      <c r="F152" s="2">
        <v>2.9</v>
      </c>
      <c r="G152" s="2">
        <v>0.2</v>
      </c>
      <c r="H152" s="2" t="s">
        <v>680</v>
      </c>
      <c r="I152" s="2">
        <v>5.0999999999999996</v>
      </c>
      <c r="J152" s="2">
        <v>0.8</v>
      </c>
      <c r="K152" s="2" t="s">
        <v>680</v>
      </c>
      <c r="L152" s="2" t="s">
        <v>680</v>
      </c>
      <c r="M152" s="2" t="s">
        <v>680</v>
      </c>
      <c r="N152" s="2" t="s">
        <v>681</v>
      </c>
      <c r="O152" s="2" t="s">
        <v>680</v>
      </c>
      <c r="P152" s="2" t="s">
        <v>681</v>
      </c>
      <c r="Q152" s="2" t="s">
        <v>680</v>
      </c>
      <c r="R152" s="2" t="s">
        <v>681</v>
      </c>
      <c r="S152" s="2" t="s">
        <v>680</v>
      </c>
      <c r="U152" s="9">
        <f t="shared" si="4"/>
        <v>17</v>
      </c>
      <c r="V152" s="2">
        <f t="shared" si="5"/>
        <v>0</v>
      </c>
    </row>
    <row r="153" spans="1:22" ht="15" customHeight="1" x14ac:dyDescent="0.25">
      <c r="A153" s="2" t="s">
        <v>243</v>
      </c>
      <c r="B153" s="2" t="s">
        <v>244</v>
      </c>
      <c r="C153" s="2">
        <v>2016</v>
      </c>
      <c r="D153" s="2">
        <v>44.883000000000003</v>
      </c>
      <c r="E153" s="2">
        <v>25.83</v>
      </c>
      <c r="F153" s="2">
        <v>1.9430000000000001</v>
      </c>
      <c r="G153" s="2" t="s">
        <v>680</v>
      </c>
      <c r="H153" s="2" t="s">
        <v>680</v>
      </c>
      <c r="I153" s="2">
        <v>6.742</v>
      </c>
      <c r="J153" s="2">
        <v>4.226</v>
      </c>
      <c r="K153" s="2" t="s">
        <v>680</v>
      </c>
      <c r="L153" s="2" t="s">
        <v>680</v>
      </c>
      <c r="M153" s="2">
        <v>5.2750000000000004</v>
      </c>
      <c r="N153" s="2" t="s">
        <v>681</v>
      </c>
      <c r="O153" s="2" t="s">
        <v>680</v>
      </c>
      <c r="P153" s="2" t="s">
        <v>681</v>
      </c>
      <c r="Q153" s="2" t="s">
        <v>680</v>
      </c>
      <c r="R153" s="2" t="s">
        <v>681</v>
      </c>
      <c r="S153" s="2" t="s">
        <v>680</v>
      </c>
      <c r="U153" s="9">
        <f t="shared" si="4"/>
        <v>44.883000000000003</v>
      </c>
      <c r="V153" s="2">
        <f t="shared" si="5"/>
        <v>0</v>
      </c>
    </row>
    <row r="154" spans="1:22" ht="15" customHeight="1" x14ac:dyDescent="0.25">
      <c r="A154" s="2" t="s">
        <v>245</v>
      </c>
      <c r="B154" s="2" t="s">
        <v>246</v>
      </c>
      <c r="C154" s="2">
        <v>2016</v>
      </c>
      <c r="D154" s="2">
        <v>34</v>
      </c>
      <c r="E154" s="2">
        <v>9.5</v>
      </c>
      <c r="F154" s="2">
        <v>8.6999999999999993</v>
      </c>
      <c r="G154" s="2">
        <v>3.1</v>
      </c>
      <c r="H154" s="2" t="s">
        <v>680</v>
      </c>
      <c r="I154" s="2">
        <v>6.6</v>
      </c>
      <c r="J154" s="2">
        <v>7.1</v>
      </c>
      <c r="K154" s="2" t="s">
        <v>680</v>
      </c>
      <c r="L154" s="2" t="s">
        <v>680</v>
      </c>
      <c r="M154" s="2" t="s">
        <v>680</v>
      </c>
      <c r="N154" s="2" t="s">
        <v>681</v>
      </c>
      <c r="O154" s="2" t="s">
        <v>680</v>
      </c>
      <c r="P154" s="2" t="s">
        <v>681</v>
      </c>
      <c r="Q154" s="2" t="s">
        <v>680</v>
      </c>
      <c r="R154" s="2" t="s">
        <v>681</v>
      </c>
      <c r="S154" s="2" t="s">
        <v>680</v>
      </c>
      <c r="U154" s="9">
        <f t="shared" si="4"/>
        <v>34</v>
      </c>
      <c r="V154" s="2">
        <f t="shared" si="5"/>
        <v>0</v>
      </c>
    </row>
    <row r="155" spans="1:22" ht="15" customHeight="1" x14ac:dyDescent="0.25">
      <c r="A155" s="2" t="s">
        <v>247</v>
      </c>
      <c r="B155" s="2" t="s">
        <v>248</v>
      </c>
      <c r="C155" s="2">
        <v>2016</v>
      </c>
      <c r="D155" s="2" t="s">
        <v>680</v>
      </c>
      <c r="E155" s="2" t="s">
        <v>680</v>
      </c>
      <c r="F155" s="2" t="s">
        <v>680</v>
      </c>
      <c r="G155" s="2" t="s">
        <v>680</v>
      </c>
      <c r="H155" s="2" t="s">
        <v>680</v>
      </c>
      <c r="I155" s="2" t="s">
        <v>680</v>
      </c>
      <c r="J155" s="2" t="s">
        <v>680</v>
      </c>
      <c r="K155" s="2" t="s">
        <v>680</v>
      </c>
      <c r="L155" s="2" t="s">
        <v>680</v>
      </c>
      <c r="M155" s="2" t="s">
        <v>680</v>
      </c>
      <c r="N155" s="2" t="s">
        <v>681</v>
      </c>
      <c r="O155" s="2" t="s">
        <v>680</v>
      </c>
      <c r="P155" s="2" t="s">
        <v>681</v>
      </c>
      <c r="Q155" s="2" t="s">
        <v>680</v>
      </c>
      <c r="R155" s="2" t="s">
        <v>681</v>
      </c>
      <c r="S155" s="2" t="s">
        <v>680</v>
      </c>
      <c r="U155" s="9">
        <f t="shared" si="4"/>
        <v>0</v>
      </c>
      <c r="V155" s="2">
        <f t="shared" si="5"/>
        <v>0</v>
      </c>
    </row>
    <row r="156" spans="1:22" ht="15" customHeight="1" x14ac:dyDescent="0.25">
      <c r="A156" s="2" t="s">
        <v>247</v>
      </c>
      <c r="B156" s="2" t="s">
        <v>249</v>
      </c>
      <c r="C156" s="2">
        <v>2016</v>
      </c>
      <c r="D156" s="2">
        <v>18.53</v>
      </c>
      <c r="E156" s="2">
        <v>8.26</v>
      </c>
      <c r="F156" s="2">
        <v>2.29</v>
      </c>
      <c r="G156" s="2">
        <v>0.57999999999999996</v>
      </c>
      <c r="H156" s="2">
        <v>0</v>
      </c>
      <c r="I156" s="2">
        <v>5.26</v>
      </c>
      <c r="J156" s="2">
        <v>2.14</v>
      </c>
      <c r="K156" s="2">
        <v>0</v>
      </c>
      <c r="L156" s="2">
        <v>0</v>
      </c>
      <c r="M156" s="2">
        <v>0</v>
      </c>
      <c r="N156" s="2" t="s">
        <v>681</v>
      </c>
      <c r="O156" s="2" t="s">
        <v>680</v>
      </c>
      <c r="P156" s="2" t="s">
        <v>681</v>
      </c>
      <c r="Q156" s="2" t="s">
        <v>680</v>
      </c>
      <c r="R156" s="2" t="s">
        <v>681</v>
      </c>
      <c r="S156" s="2" t="s">
        <v>680</v>
      </c>
      <c r="U156" s="9">
        <f t="shared" si="4"/>
        <v>18.53</v>
      </c>
      <c r="V156" s="2">
        <f t="shared" si="5"/>
        <v>0</v>
      </c>
    </row>
    <row r="157" spans="1:22" ht="15" customHeight="1" x14ac:dyDescent="0.25">
      <c r="A157" s="2" t="s">
        <v>247</v>
      </c>
      <c r="B157" s="2" t="s">
        <v>250</v>
      </c>
      <c r="C157" s="2">
        <v>2016</v>
      </c>
      <c r="D157" s="2">
        <v>54.68</v>
      </c>
      <c r="E157" s="2">
        <v>20.5</v>
      </c>
      <c r="F157" s="2">
        <v>4.16</v>
      </c>
      <c r="G157" s="2">
        <v>0.98</v>
      </c>
      <c r="H157" s="2">
        <v>0</v>
      </c>
      <c r="I157" s="2">
        <v>7.74</v>
      </c>
      <c r="J157" s="2">
        <v>21.3</v>
      </c>
      <c r="K157" s="2">
        <v>0</v>
      </c>
      <c r="L157" s="2">
        <v>0</v>
      </c>
      <c r="M157" s="2">
        <v>0</v>
      </c>
      <c r="N157" s="2" t="s">
        <v>681</v>
      </c>
      <c r="O157" s="2" t="s">
        <v>680</v>
      </c>
      <c r="P157" s="2" t="s">
        <v>681</v>
      </c>
      <c r="Q157" s="2" t="s">
        <v>680</v>
      </c>
      <c r="R157" s="2" t="s">
        <v>681</v>
      </c>
      <c r="S157" s="2" t="s">
        <v>680</v>
      </c>
      <c r="U157" s="9">
        <f t="shared" si="4"/>
        <v>54.68</v>
      </c>
      <c r="V157" s="2">
        <f t="shared" si="5"/>
        <v>0</v>
      </c>
    </row>
    <row r="158" spans="1:22" ht="15" customHeight="1" x14ac:dyDescent="0.25">
      <c r="A158" s="2" t="s">
        <v>247</v>
      </c>
      <c r="B158" s="2" t="s">
        <v>251</v>
      </c>
      <c r="C158" s="2">
        <v>2016</v>
      </c>
      <c r="D158" s="2">
        <v>539.73</v>
      </c>
      <c r="E158" s="2">
        <v>261.88</v>
      </c>
      <c r="F158" s="2">
        <v>86.25</v>
      </c>
      <c r="G158" s="2">
        <v>17.89</v>
      </c>
      <c r="H158" s="2">
        <v>0</v>
      </c>
      <c r="I158" s="2">
        <v>58.88</v>
      </c>
      <c r="J158" s="2">
        <v>112.91</v>
      </c>
      <c r="K158" s="2">
        <v>1.92</v>
      </c>
      <c r="L158" s="2">
        <v>0</v>
      </c>
      <c r="M158" s="2">
        <v>0</v>
      </c>
      <c r="N158" s="2" t="s">
        <v>681</v>
      </c>
      <c r="O158" s="2" t="s">
        <v>680</v>
      </c>
      <c r="P158" s="2" t="s">
        <v>681</v>
      </c>
      <c r="Q158" s="2" t="s">
        <v>680</v>
      </c>
      <c r="R158" s="2" t="s">
        <v>681</v>
      </c>
      <c r="S158" s="2" t="s">
        <v>680</v>
      </c>
      <c r="U158" s="9">
        <f t="shared" si="4"/>
        <v>539.73</v>
      </c>
      <c r="V158" s="2">
        <f t="shared" si="5"/>
        <v>0</v>
      </c>
    </row>
    <row r="159" spans="1:22" ht="15" customHeight="1" x14ac:dyDescent="0.25">
      <c r="A159" s="2" t="s">
        <v>252</v>
      </c>
      <c r="B159" s="2" t="s">
        <v>253</v>
      </c>
      <c r="C159" s="2">
        <v>2016</v>
      </c>
      <c r="D159" s="2" t="s">
        <v>681</v>
      </c>
      <c r="E159" s="2" t="s">
        <v>681</v>
      </c>
      <c r="F159" s="2" t="s">
        <v>681</v>
      </c>
      <c r="G159" s="2" t="s">
        <v>681</v>
      </c>
      <c r="H159" s="2" t="s">
        <v>681</v>
      </c>
      <c r="I159" s="2" t="s">
        <v>681</v>
      </c>
      <c r="J159" s="2" t="s">
        <v>681</v>
      </c>
      <c r="K159" s="2" t="s">
        <v>681</v>
      </c>
      <c r="L159" s="2" t="s">
        <v>681</v>
      </c>
      <c r="M159" s="2" t="s">
        <v>681</v>
      </c>
      <c r="N159" s="2" t="s">
        <v>681</v>
      </c>
      <c r="O159" s="2" t="s">
        <v>681</v>
      </c>
      <c r="P159" s="2" t="s">
        <v>681</v>
      </c>
      <c r="Q159" s="2" t="s">
        <v>681</v>
      </c>
      <c r="R159" s="2" t="s">
        <v>681</v>
      </c>
      <c r="S159" s="2" t="s">
        <v>681</v>
      </c>
      <c r="U159" s="9">
        <f t="shared" si="4"/>
        <v>0</v>
      </c>
      <c r="V159" s="2">
        <f t="shared" si="5"/>
        <v>0</v>
      </c>
    </row>
    <row r="160" spans="1:22" ht="15" customHeight="1" x14ac:dyDescent="0.25">
      <c r="A160" s="2" t="s">
        <v>255</v>
      </c>
      <c r="B160" s="2" t="s">
        <v>256</v>
      </c>
      <c r="C160" s="2">
        <v>2016</v>
      </c>
      <c r="D160" s="2">
        <v>12.343999999999999</v>
      </c>
      <c r="E160" s="2">
        <v>6.4</v>
      </c>
      <c r="F160" s="2">
        <v>2.41</v>
      </c>
      <c r="G160" s="2" t="s">
        <v>680</v>
      </c>
      <c r="H160" s="2" t="s">
        <v>680</v>
      </c>
      <c r="I160" s="2">
        <v>2.2599999999999998</v>
      </c>
      <c r="J160" s="2">
        <v>1.27</v>
      </c>
      <c r="K160" s="2" t="s">
        <v>680</v>
      </c>
      <c r="L160" s="2" t="s">
        <v>800</v>
      </c>
      <c r="M160" s="2" t="s">
        <v>680</v>
      </c>
      <c r="N160" s="2" t="s">
        <v>681</v>
      </c>
      <c r="O160" s="2" t="s">
        <v>680</v>
      </c>
      <c r="P160" s="2" t="s">
        <v>681</v>
      </c>
      <c r="Q160" s="2" t="s">
        <v>680</v>
      </c>
      <c r="R160" s="2" t="s">
        <v>681</v>
      </c>
      <c r="S160" s="2" t="s">
        <v>680</v>
      </c>
      <c r="U160" s="9">
        <f t="shared" si="4"/>
        <v>12.343999999999999</v>
      </c>
      <c r="V160" s="2">
        <f t="shared" si="5"/>
        <v>0</v>
      </c>
    </row>
    <row r="161" spans="1:22" ht="15" customHeight="1" x14ac:dyDescent="0.25">
      <c r="A161" s="2" t="s">
        <v>255</v>
      </c>
      <c r="B161" s="2" t="s">
        <v>257</v>
      </c>
      <c r="C161" s="2">
        <v>2016</v>
      </c>
      <c r="D161" s="2">
        <v>703.62</v>
      </c>
      <c r="E161" s="2">
        <v>306.44</v>
      </c>
      <c r="F161" s="2">
        <v>81.27</v>
      </c>
      <c r="G161" s="2">
        <v>29.34</v>
      </c>
      <c r="H161" s="2" t="s">
        <v>680</v>
      </c>
      <c r="I161" s="2">
        <v>114.78</v>
      </c>
      <c r="J161" s="2">
        <v>169.4</v>
      </c>
      <c r="K161" s="2">
        <v>2.39</v>
      </c>
      <c r="L161" s="2" t="s">
        <v>680</v>
      </c>
      <c r="M161" s="2" t="s">
        <v>680</v>
      </c>
      <c r="N161" s="2" t="s">
        <v>681</v>
      </c>
      <c r="O161" s="2" t="s">
        <v>680</v>
      </c>
      <c r="P161" s="2" t="s">
        <v>681</v>
      </c>
      <c r="Q161" s="2" t="s">
        <v>680</v>
      </c>
      <c r="R161" s="2" t="s">
        <v>681</v>
      </c>
      <c r="S161" s="2" t="s">
        <v>680</v>
      </c>
      <c r="U161" s="9">
        <f t="shared" si="4"/>
        <v>703.62</v>
      </c>
      <c r="V161" s="2">
        <f t="shared" si="5"/>
        <v>0</v>
      </c>
    </row>
    <row r="162" spans="1:22" ht="15" customHeight="1" x14ac:dyDescent="0.25">
      <c r="A162" s="2" t="s">
        <v>255</v>
      </c>
      <c r="B162" s="2" t="s">
        <v>258</v>
      </c>
      <c r="C162" s="2">
        <v>2016</v>
      </c>
      <c r="D162" s="2" t="s">
        <v>681</v>
      </c>
      <c r="E162" s="2" t="s">
        <v>680</v>
      </c>
      <c r="F162" s="2" t="s">
        <v>680</v>
      </c>
      <c r="G162" s="2" t="s">
        <v>680</v>
      </c>
      <c r="H162" s="2" t="s">
        <v>680</v>
      </c>
      <c r="I162" s="2" t="s">
        <v>680</v>
      </c>
      <c r="J162" s="2" t="s">
        <v>680</v>
      </c>
      <c r="K162" s="2" t="s">
        <v>680</v>
      </c>
      <c r="L162" s="2" t="s">
        <v>680</v>
      </c>
      <c r="M162" s="2" t="s">
        <v>680</v>
      </c>
      <c r="N162" s="2" t="s">
        <v>681</v>
      </c>
      <c r="O162" s="2" t="s">
        <v>680</v>
      </c>
      <c r="P162" s="2" t="s">
        <v>681</v>
      </c>
      <c r="Q162" s="2" t="s">
        <v>680</v>
      </c>
      <c r="R162" s="2" t="s">
        <v>681</v>
      </c>
      <c r="S162" s="2" t="s">
        <v>680</v>
      </c>
      <c r="U162" s="9">
        <f t="shared" si="4"/>
        <v>0</v>
      </c>
      <c r="V162" s="2">
        <f t="shared" si="5"/>
        <v>0</v>
      </c>
    </row>
    <row r="163" spans="1:22" ht="15" customHeight="1" x14ac:dyDescent="0.25">
      <c r="A163" s="2" t="s">
        <v>255</v>
      </c>
      <c r="B163" s="2" t="s">
        <v>259</v>
      </c>
      <c r="C163" s="2">
        <v>2016</v>
      </c>
      <c r="D163" s="2">
        <v>0.66</v>
      </c>
      <c r="E163" s="2" t="s">
        <v>680</v>
      </c>
      <c r="F163" s="2" t="s">
        <v>680</v>
      </c>
      <c r="G163" s="2" t="s">
        <v>680</v>
      </c>
      <c r="H163" s="2" t="s">
        <v>680</v>
      </c>
      <c r="I163" s="2" t="s">
        <v>680</v>
      </c>
      <c r="J163" s="2">
        <v>0.66</v>
      </c>
      <c r="K163" s="2" t="s">
        <v>680</v>
      </c>
      <c r="L163" s="2" t="s">
        <v>680</v>
      </c>
      <c r="M163" s="2" t="s">
        <v>680</v>
      </c>
      <c r="N163" s="2" t="s">
        <v>681</v>
      </c>
      <c r="O163" s="2" t="s">
        <v>680</v>
      </c>
      <c r="P163" s="2" t="s">
        <v>681</v>
      </c>
      <c r="Q163" s="2" t="s">
        <v>680</v>
      </c>
      <c r="R163" s="2" t="s">
        <v>681</v>
      </c>
      <c r="S163" s="2" t="s">
        <v>680</v>
      </c>
      <c r="U163" s="9">
        <f t="shared" si="4"/>
        <v>0.66</v>
      </c>
      <c r="V163" s="2">
        <f t="shared" si="5"/>
        <v>0</v>
      </c>
    </row>
    <row r="164" spans="1:22" ht="15" customHeight="1" x14ac:dyDescent="0.25">
      <c r="A164" s="2" t="s">
        <v>260</v>
      </c>
      <c r="B164" s="2" t="s">
        <v>261</v>
      </c>
      <c r="C164" s="2">
        <v>2016</v>
      </c>
      <c r="D164" s="2">
        <v>365</v>
      </c>
      <c r="E164" s="2">
        <v>182</v>
      </c>
      <c r="F164" s="2">
        <v>35</v>
      </c>
      <c r="G164" s="2">
        <v>20</v>
      </c>
      <c r="H164" s="2">
        <v>0</v>
      </c>
      <c r="I164" s="2">
        <v>77</v>
      </c>
      <c r="J164" s="2">
        <v>50</v>
      </c>
      <c r="K164" s="2">
        <v>1</v>
      </c>
      <c r="L164" s="2" t="s">
        <v>680</v>
      </c>
      <c r="M164" s="2" t="s">
        <v>680</v>
      </c>
      <c r="N164" s="2" t="s">
        <v>681</v>
      </c>
      <c r="O164" s="2" t="s">
        <v>680</v>
      </c>
      <c r="P164" s="2" t="s">
        <v>681</v>
      </c>
      <c r="Q164" s="2" t="s">
        <v>680</v>
      </c>
      <c r="R164" s="2" t="s">
        <v>681</v>
      </c>
      <c r="S164" s="2" t="s">
        <v>680</v>
      </c>
      <c r="U164" s="9">
        <f t="shared" si="4"/>
        <v>365</v>
      </c>
      <c r="V164" s="2">
        <f t="shared" si="5"/>
        <v>0</v>
      </c>
    </row>
    <row r="165" spans="1:22" ht="15" customHeight="1" x14ac:dyDescent="0.25">
      <c r="A165" s="2" t="s">
        <v>264</v>
      </c>
      <c r="B165" s="2" t="s">
        <v>265</v>
      </c>
      <c r="C165" s="2">
        <v>2016</v>
      </c>
      <c r="D165" s="2" t="s">
        <v>681</v>
      </c>
      <c r="E165" s="2" t="s">
        <v>681</v>
      </c>
      <c r="F165" s="2" t="s">
        <v>681</v>
      </c>
      <c r="G165" s="2" t="s">
        <v>681</v>
      </c>
      <c r="H165" s="2" t="s">
        <v>681</v>
      </c>
      <c r="I165" s="2" t="s">
        <v>681</v>
      </c>
      <c r="J165" s="2" t="s">
        <v>681</v>
      </c>
      <c r="K165" s="2" t="s">
        <v>681</v>
      </c>
      <c r="L165" s="2" t="s">
        <v>681</v>
      </c>
      <c r="M165" s="2" t="s">
        <v>681</v>
      </c>
      <c r="N165" s="2" t="s">
        <v>681</v>
      </c>
      <c r="O165" s="2" t="s">
        <v>681</v>
      </c>
      <c r="P165" s="2" t="s">
        <v>681</v>
      </c>
      <c r="Q165" s="2" t="s">
        <v>681</v>
      </c>
      <c r="R165" s="2" t="s">
        <v>681</v>
      </c>
      <c r="S165" s="2" t="s">
        <v>681</v>
      </c>
      <c r="U165" s="9">
        <f t="shared" si="4"/>
        <v>0</v>
      </c>
      <c r="V165" s="2">
        <f t="shared" si="5"/>
        <v>0</v>
      </c>
    </row>
    <row r="166" spans="1:22" ht="15" customHeight="1" x14ac:dyDescent="0.25">
      <c r="A166" s="2" t="s">
        <v>266</v>
      </c>
      <c r="B166" s="2" t="s">
        <v>267</v>
      </c>
      <c r="C166" s="2">
        <v>2016</v>
      </c>
      <c r="D166" s="2">
        <v>171.88499999999999</v>
      </c>
      <c r="E166" s="2">
        <v>67.7</v>
      </c>
      <c r="F166" s="2">
        <v>17.440000000000001</v>
      </c>
      <c r="G166" s="2">
        <v>6.2030000000000003</v>
      </c>
      <c r="H166" s="2">
        <v>0</v>
      </c>
      <c r="I166" s="2">
        <v>30.63</v>
      </c>
      <c r="J166" s="2">
        <v>48.167999999999999</v>
      </c>
      <c r="K166" s="2">
        <v>0</v>
      </c>
      <c r="L166" s="2">
        <v>0</v>
      </c>
      <c r="M166" s="2">
        <v>0</v>
      </c>
      <c r="N166" s="2" t="s">
        <v>681</v>
      </c>
      <c r="O166" s="2" t="s">
        <v>680</v>
      </c>
      <c r="P166" s="2" t="s">
        <v>681</v>
      </c>
      <c r="Q166" s="2" t="s">
        <v>680</v>
      </c>
      <c r="R166" s="2" t="s">
        <v>681</v>
      </c>
      <c r="S166" s="2" t="s">
        <v>680</v>
      </c>
      <c r="U166" s="9">
        <f t="shared" si="4"/>
        <v>171.88499999999999</v>
      </c>
      <c r="V166" s="2">
        <f t="shared" si="5"/>
        <v>0</v>
      </c>
    </row>
    <row r="167" spans="1:22" ht="15" customHeight="1" x14ac:dyDescent="0.25">
      <c r="A167" s="2" t="s">
        <v>270</v>
      </c>
      <c r="B167" s="2" t="s">
        <v>269</v>
      </c>
      <c r="C167" s="2">
        <v>2016</v>
      </c>
      <c r="D167" s="2">
        <v>321.5</v>
      </c>
      <c r="E167" s="2">
        <v>93.1</v>
      </c>
      <c r="F167" s="2">
        <v>19</v>
      </c>
      <c r="G167" s="2">
        <v>159.69999999999999</v>
      </c>
      <c r="H167" s="2">
        <v>119.2</v>
      </c>
      <c r="I167" s="2" t="s">
        <v>800</v>
      </c>
      <c r="J167" s="2" t="s">
        <v>800</v>
      </c>
      <c r="K167" s="2" t="s">
        <v>800</v>
      </c>
      <c r="L167" s="2" t="s">
        <v>800</v>
      </c>
      <c r="M167" s="2" t="s">
        <v>800</v>
      </c>
      <c r="N167" s="2" t="s">
        <v>681</v>
      </c>
      <c r="O167" s="2" t="s">
        <v>680</v>
      </c>
      <c r="P167" s="2" t="s">
        <v>681</v>
      </c>
      <c r="Q167" s="2" t="s">
        <v>680</v>
      </c>
      <c r="R167" s="2" t="s">
        <v>681</v>
      </c>
      <c r="S167" s="2" t="s">
        <v>680</v>
      </c>
      <c r="U167" s="9">
        <f t="shared" si="4"/>
        <v>321.5</v>
      </c>
      <c r="V167" s="2">
        <f t="shared" si="5"/>
        <v>0</v>
      </c>
    </row>
    <row r="168" spans="1:22" ht="15" customHeight="1" x14ac:dyDescent="0.25">
      <c r="A168" s="2" t="s">
        <v>270</v>
      </c>
      <c r="B168" s="5" t="s">
        <v>1058</v>
      </c>
      <c r="C168" s="2">
        <v>2016</v>
      </c>
      <c r="D168" s="2" t="s">
        <v>681</v>
      </c>
      <c r="E168" s="2" t="s">
        <v>681</v>
      </c>
      <c r="F168" s="2" t="s">
        <v>681</v>
      </c>
      <c r="G168" s="2" t="s">
        <v>681</v>
      </c>
      <c r="H168" s="2" t="s">
        <v>681</v>
      </c>
      <c r="I168" s="2" t="s">
        <v>681</v>
      </c>
      <c r="J168" s="2" t="s">
        <v>681</v>
      </c>
      <c r="K168" s="2" t="s">
        <v>681</v>
      </c>
      <c r="L168" s="2" t="s">
        <v>681</v>
      </c>
      <c r="M168" s="2" t="s">
        <v>681</v>
      </c>
      <c r="N168" s="2" t="s">
        <v>681</v>
      </c>
      <c r="O168" s="2" t="s">
        <v>681</v>
      </c>
      <c r="P168" s="2" t="s">
        <v>681</v>
      </c>
      <c r="Q168" s="2" t="s">
        <v>681</v>
      </c>
      <c r="R168" s="2" t="s">
        <v>681</v>
      </c>
      <c r="S168" s="2" t="s">
        <v>681</v>
      </c>
      <c r="U168" s="9">
        <f t="shared" si="4"/>
        <v>0</v>
      </c>
      <c r="V168" s="2">
        <f t="shared" si="5"/>
        <v>0</v>
      </c>
    </row>
    <row r="169" spans="1:22" ht="15" customHeight="1" x14ac:dyDescent="0.25">
      <c r="A169" s="2" t="s">
        <v>272</v>
      </c>
      <c r="B169" s="2" t="s">
        <v>273</v>
      </c>
      <c r="C169" s="2">
        <v>2016</v>
      </c>
      <c r="D169" s="2">
        <v>578.79999999999995</v>
      </c>
      <c r="E169" s="2">
        <v>254.7</v>
      </c>
      <c r="F169" s="2">
        <v>73.900000000000006</v>
      </c>
      <c r="G169" s="2">
        <v>6.8</v>
      </c>
      <c r="H169" s="2" t="s">
        <v>680</v>
      </c>
      <c r="I169" s="2">
        <v>59</v>
      </c>
      <c r="J169" s="2">
        <v>105.9</v>
      </c>
      <c r="K169" s="2">
        <v>3.2</v>
      </c>
      <c r="L169" s="2" t="s">
        <v>680</v>
      </c>
      <c r="M169" s="2">
        <v>18.100000000000001</v>
      </c>
      <c r="N169" s="2" t="s">
        <v>1046</v>
      </c>
      <c r="O169" s="2">
        <v>57.2</v>
      </c>
      <c r="P169" s="2" t="s">
        <v>681</v>
      </c>
      <c r="Q169" s="2" t="s">
        <v>680</v>
      </c>
      <c r="R169" s="2" t="s">
        <v>681</v>
      </c>
      <c r="S169" s="2" t="s">
        <v>680</v>
      </c>
      <c r="U169" s="9">
        <f t="shared" si="4"/>
        <v>578.79999999999995</v>
      </c>
      <c r="V169" s="2">
        <f t="shared" si="5"/>
        <v>57.2</v>
      </c>
    </row>
    <row r="170" spans="1:22" ht="15" customHeight="1" x14ac:dyDescent="0.25">
      <c r="A170" s="2" t="s">
        <v>274</v>
      </c>
      <c r="B170" s="2" t="s">
        <v>275</v>
      </c>
      <c r="C170" s="2">
        <v>2016</v>
      </c>
      <c r="D170" s="2" t="s">
        <v>681</v>
      </c>
      <c r="E170" s="2" t="s">
        <v>681</v>
      </c>
      <c r="F170" s="2" t="s">
        <v>681</v>
      </c>
      <c r="G170" s="2" t="s">
        <v>681</v>
      </c>
      <c r="H170" s="2" t="s">
        <v>681</v>
      </c>
      <c r="I170" s="2" t="s">
        <v>681</v>
      </c>
      <c r="J170" s="2" t="s">
        <v>681</v>
      </c>
      <c r="K170" s="2" t="s">
        <v>681</v>
      </c>
      <c r="L170" s="2" t="s">
        <v>681</v>
      </c>
      <c r="M170" s="2" t="s">
        <v>681</v>
      </c>
      <c r="N170" s="2" t="s">
        <v>681</v>
      </c>
      <c r="O170" s="2" t="s">
        <v>681</v>
      </c>
      <c r="P170" s="2" t="s">
        <v>681</v>
      </c>
      <c r="Q170" s="2" t="s">
        <v>681</v>
      </c>
      <c r="R170" s="2" t="s">
        <v>681</v>
      </c>
      <c r="S170" s="2" t="s">
        <v>681</v>
      </c>
      <c r="U170" s="9">
        <f t="shared" si="4"/>
        <v>0</v>
      </c>
      <c r="V170" s="2">
        <f t="shared" si="5"/>
        <v>0</v>
      </c>
    </row>
    <row r="171" spans="1:22" ht="15" customHeight="1" x14ac:dyDescent="0.25">
      <c r="A171" s="2" t="s">
        <v>276</v>
      </c>
      <c r="B171" s="2" t="s">
        <v>277</v>
      </c>
      <c r="C171" s="2">
        <v>2016</v>
      </c>
      <c r="D171" s="2">
        <v>36.6</v>
      </c>
      <c r="E171" s="2">
        <v>15</v>
      </c>
      <c r="F171" s="2">
        <v>10.5</v>
      </c>
      <c r="G171" s="2">
        <v>2.2999999999999998</v>
      </c>
      <c r="H171" s="2" t="s">
        <v>680</v>
      </c>
      <c r="I171" s="2">
        <v>4.4000000000000004</v>
      </c>
      <c r="J171" s="2">
        <v>1.3</v>
      </c>
      <c r="K171" s="2">
        <v>0</v>
      </c>
      <c r="L171" s="2" t="s">
        <v>680</v>
      </c>
      <c r="M171" s="2">
        <v>3.1</v>
      </c>
      <c r="N171" s="2" t="s">
        <v>681</v>
      </c>
      <c r="O171" s="2" t="s">
        <v>680</v>
      </c>
      <c r="P171" s="2" t="s">
        <v>681</v>
      </c>
      <c r="Q171" s="2" t="s">
        <v>680</v>
      </c>
      <c r="R171" s="2" t="s">
        <v>681</v>
      </c>
      <c r="S171" s="2" t="s">
        <v>680</v>
      </c>
      <c r="U171" s="9">
        <f t="shared" si="4"/>
        <v>36.6</v>
      </c>
      <c r="V171" s="2">
        <f t="shared" si="5"/>
        <v>0</v>
      </c>
    </row>
    <row r="172" spans="1:22" ht="15" customHeight="1" x14ac:dyDescent="0.25">
      <c r="A172" s="2" t="s">
        <v>278</v>
      </c>
      <c r="B172" s="2" t="s">
        <v>279</v>
      </c>
      <c r="C172" s="2">
        <v>2016</v>
      </c>
      <c r="D172" s="2">
        <v>191.22</v>
      </c>
      <c r="E172" s="2">
        <v>83.138999999999996</v>
      </c>
      <c r="F172" s="2">
        <v>30.751999999999999</v>
      </c>
      <c r="G172" s="2">
        <v>15.805999999999999</v>
      </c>
      <c r="H172" s="2" t="s">
        <v>680</v>
      </c>
      <c r="I172" s="2">
        <v>36.270000000000003</v>
      </c>
      <c r="J172" s="2">
        <v>19.318999999999999</v>
      </c>
      <c r="K172" s="2" t="s">
        <v>680</v>
      </c>
      <c r="L172" s="2">
        <v>1.0509999999999999</v>
      </c>
      <c r="M172" s="2">
        <v>6.2050000000000001</v>
      </c>
      <c r="N172" s="2" t="s">
        <v>681</v>
      </c>
      <c r="O172" s="2" t="s">
        <v>680</v>
      </c>
      <c r="P172" s="2" t="s">
        <v>681</v>
      </c>
      <c r="Q172" s="2" t="s">
        <v>680</v>
      </c>
      <c r="R172" s="2" t="s">
        <v>681</v>
      </c>
      <c r="S172" s="2" t="s">
        <v>680</v>
      </c>
      <c r="U172" s="9">
        <f t="shared" si="4"/>
        <v>191.22</v>
      </c>
      <c r="V172" s="2">
        <f t="shared" si="5"/>
        <v>0</v>
      </c>
    </row>
    <row r="173" spans="1:22" ht="15" customHeight="1" x14ac:dyDescent="0.25">
      <c r="A173" s="2" t="s">
        <v>278</v>
      </c>
      <c r="B173" s="2" t="s">
        <v>280</v>
      </c>
      <c r="C173" s="2">
        <v>2016</v>
      </c>
      <c r="D173" s="2">
        <v>5.4340000000000002</v>
      </c>
      <c r="E173" s="2">
        <v>1.302</v>
      </c>
      <c r="F173" s="2">
        <v>1.821</v>
      </c>
      <c r="G173" s="2" t="s">
        <v>680</v>
      </c>
      <c r="H173" s="2" t="s">
        <v>680</v>
      </c>
      <c r="I173" s="2">
        <v>2.1859999999999999</v>
      </c>
      <c r="J173" s="2">
        <v>0.125</v>
      </c>
      <c r="K173" s="2" t="s">
        <v>680</v>
      </c>
      <c r="L173" s="2" t="s">
        <v>680</v>
      </c>
      <c r="M173" s="2" t="s">
        <v>680</v>
      </c>
      <c r="N173" s="2" t="s">
        <v>681</v>
      </c>
      <c r="O173" s="2" t="s">
        <v>680</v>
      </c>
      <c r="P173" s="2" t="s">
        <v>681</v>
      </c>
      <c r="Q173" s="2" t="s">
        <v>680</v>
      </c>
      <c r="R173" s="2" t="s">
        <v>681</v>
      </c>
      <c r="S173" s="2" t="s">
        <v>680</v>
      </c>
      <c r="U173" s="9">
        <f t="shared" si="4"/>
        <v>5.4340000000000002</v>
      </c>
      <c r="V173" s="2">
        <f t="shared" si="5"/>
        <v>0</v>
      </c>
    </row>
    <row r="174" spans="1:22" ht="15" customHeight="1" x14ac:dyDescent="0.25">
      <c r="A174" s="2" t="s">
        <v>281</v>
      </c>
      <c r="B174" s="2" t="s">
        <v>282</v>
      </c>
      <c r="C174" s="2">
        <v>2016</v>
      </c>
      <c r="D174" s="2">
        <v>861</v>
      </c>
      <c r="E174" s="2">
        <v>446</v>
      </c>
      <c r="F174" s="2">
        <v>95</v>
      </c>
      <c r="G174" s="2">
        <v>57</v>
      </c>
      <c r="H174" s="2" t="s">
        <v>680</v>
      </c>
      <c r="I174" s="2">
        <v>163</v>
      </c>
      <c r="J174" s="2">
        <v>100</v>
      </c>
      <c r="K174" s="2" t="s">
        <v>680</v>
      </c>
      <c r="L174" s="2" t="s">
        <v>680</v>
      </c>
      <c r="M174" s="2" t="s">
        <v>680</v>
      </c>
      <c r="N174" s="2" t="s">
        <v>1047</v>
      </c>
      <c r="O174" s="2" t="s">
        <v>680</v>
      </c>
      <c r="P174" s="2" t="s">
        <v>1048</v>
      </c>
      <c r="Q174" s="2" t="s">
        <v>680</v>
      </c>
      <c r="R174" s="2" t="s">
        <v>681</v>
      </c>
      <c r="S174" s="2" t="s">
        <v>680</v>
      </c>
      <c r="U174" s="9">
        <f t="shared" si="4"/>
        <v>861</v>
      </c>
      <c r="V174" s="2">
        <f t="shared" si="5"/>
        <v>0</v>
      </c>
    </row>
    <row r="175" spans="1:22" ht="15" customHeight="1" x14ac:dyDescent="0.25">
      <c r="A175" s="2" t="s">
        <v>281</v>
      </c>
      <c r="B175" s="2" t="s">
        <v>283</v>
      </c>
      <c r="C175" s="2">
        <v>2016</v>
      </c>
      <c r="D175" s="2">
        <v>56</v>
      </c>
      <c r="E175" s="2">
        <v>32</v>
      </c>
      <c r="F175" s="2">
        <v>7</v>
      </c>
      <c r="G175" s="2">
        <v>5</v>
      </c>
      <c r="H175" s="2" t="s">
        <v>680</v>
      </c>
      <c r="I175" s="2">
        <v>10.6</v>
      </c>
      <c r="J175" s="2">
        <v>2</v>
      </c>
      <c r="K175" s="2" t="s">
        <v>680</v>
      </c>
      <c r="L175" s="2" t="s">
        <v>680</v>
      </c>
      <c r="M175" s="2" t="s">
        <v>680</v>
      </c>
      <c r="N175" s="2" t="s">
        <v>681</v>
      </c>
      <c r="O175" s="2" t="s">
        <v>680</v>
      </c>
      <c r="P175" s="2" t="s">
        <v>681</v>
      </c>
      <c r="Q175" s="2" t="s">
        <v>680</v>
      </c>
      <c r="R175" s="2" t="s">
        <v>681</v>
      </c>
      <c r="S175" s="2" t="s">
        <v>680</v>
      </c>
      <c r="U175" s="9">
        <f t="shared" si="4"/>
        <v>56</v>
      </c>
      <c r="V175" s="2">
        <f t="shared" si="5"/>
        <v>0</v>
      </c>
    </row>
    <row r="176" spans="1:22" ht="15" customHeight="1" x14ac:dyDescent="0.25">
      <c r="A176" s="2" t="s">
        <v>284</v>
      </c>
      <c r="B176" s="2" t="s">
        <v>285</v>
      </c>
      <c r="C176" s="2">
        <v>2016</v>
      </c>
      <c r="D176" s="2" t="s">
        <v>681</v>
      </c>
      <c r="E176" s="2" t="s">
        <v>681</v>
      </c>
      <c r="F176" s="2" t="s">
        <v>681</v>
      </c>
      <c r="G176" s="2" t="s">
        <v>681</v>
      </c>
      <c r="H176" s="2" t="s">
        <v>681</v>
      </c>
      <c r="I176" s="2" t="s">
        <v>681</v>
      </c>
      <c r="J176" s="2" t="s">
        <v>681</v>
      </c>
      <c r="K176" s="2" t="s">
        <v>681</v>
      </c>
      <c r="L176" s="2" t="s">
        <v>681</v>
      </c>
      <c r="M176" s="2" t="s">
        <v>681</v>
      </c>
      <c r="N176" s="2" t="s">
        <v>681</v>
      </c>
      <c r="O176" s="2" t="s">
        <v>681</v>
      </c>
      <c r="P176" s="2" t="s">
        <v>681</v>
      </c>
      <c r="Q176" s="2" t="s">
        <v>681</v>
      </c>
      <c r="R176" s="2" t="s">
        <v>681</v>
      </c>
      <c r="S176" s="2" t="s">
        <v>681</v>
      </c>
      <c r="U176" s="9">
        <f t="shared" si="4"/>
        <v>0</v>
      </c>
      <c r="V176" s="2">
        <f t="shared" si="5"/>
        <v>0</v>
      </c>
    </row>
    <row r="177" spans="1:22" ht="15" customHeight="1" x14ac:dyDescent="0.25">
      <c r="A177" s="2" t="s">
        <v>286</v>
      </c>
      <c r="B177" s="2" t="s">
        <v>287</v>
      </c>
      <c r="C177" s="2">
        <v>2016</v>
      </c>
      <c r="D177" s="2">
        <v>1.1499999999999999</v>
      </c>
      <c r="E177" s="2" t="s">
        <v>680</v>
      </c>
      <c r="F177" s="2">
        <v>2.5000000000000001E-2</v>
      </c>
      <c r="G177" s="2" t="s">
        <v>680</v>
      </c>
      <c r="H177" s="2" t="s">
        <v>680</v>
      </c>
      <c r="I177" s="2">
        <v>1.125</v>
      </c>
      <c r="J177" s="2" t="s">
        <v>680</v>
      </c>
      <c r="K177" s="2" t="s">
        <v>680</v>
      </c>
      <c r="L177" s="2" t="s">
        <v>680</v>
      </c>
      <c r="M177" s="2" t="s">
        <v>680</v>
      </c>
      <c r="N177" s="2" t="s">
        <v>681</v>
      </c>
      <c r="O177" s="2" t="s">
        <v>680</v>
      </c>
      <c r="P177" s="2" t="s">
        <v>681</v>
      </c>
      <c r="Q177" s="2" t="s">
        <v>680</v>
      </c>
      <c r="R177" s="2" t="s">
        <v>681</v>
      </c>
      <c r="S177" s="2" t="s">
        <v>680</v>
      </c>
      <c r="U177" s="9">
        <f t="shared" si="4"/>
        <v>1.1499999999999999</v>
      </c>
      <c r="V177" s="2">
        <f t="shared" si="5"/>
        <v>0</v>
      </c>
    </row>
    <row r="178" spans="1:22" ht="15" customHeight="1" x14ac:dyDescent="0.25">
      <c r="A178" s="2" t="s">
        <v>286</v>
      </c>
      <c r="B178" s="2" t="s">
        <v>288</v>
      </c>
      <c r="C178" s="2">
        <v>2016</v>
      </c>
      <c r="D178" s="2">
        <v>0.89</v>
      </c>
      <c r="E178" s="2">
        <v>0.19</v>
      </c>
      <c r="F178" s="2">
        <v>0.06</v>
      </c>
      <c r="G178" s="2" t="s">
        <v>680</v>
      </c>
      <c r="H178" s="2" t="s">
        <v>680</v>
      </c>
      <c r="I178" s="2">
        <v>0.64</v>
      </c>
      <c r="J178" s="2" t="s">
        <v>680</v>
      </c>
      <c r="K178" s="2" t="s">
        <v>680</v>
      </c>
      <c r="L178" s="2" t="s">
        <v>680</v>
      </c>
      <c r="M178" s="2" t="s">
        <v>680</v>
      </c>
      <c r="N178" s="2" t="s">
        <v>681</v>
      </c>
      <c r="O178" s="2" t="s">
        <v>680</v>
      </c>
      <c r="P178" s="2" t="s">
        <v>681</v>
      </c>
      <c r="Q178" s="2" t="s">
        <v>680</v>
      </c>
      <c r="R178" s="2" t="s">
        <v>681</v>
      </c>
      <c r="S178" s="2" t="s">
        <v>680</v>
      </c>
      <c r="U178" s="9">
        <f t="shared" si="4"/>
        <v>0.89</v>
      </c>
      <c r="V178" s="2">
        <f t="shared" si="5"/>
        <v>0</v>
      </c>
    </row>
    <row r="179" spans="1:22" ht="15" customHeight="1" x14ac:dyDescent="0.25">
      <c r="A179" s="2" t="s">
        <v>286</v>
      </c>
      <c r="B179" s="2" t="s">
        <v>289</v>
      </c>
      <c r="C179" s="2">
        <v>2016</v>
      </c>
      <c r="D179" s="2">
        <v>2.9</v>
      </c>
      <c r="E179" s="2" t="s">
        <v>680</v>
      </c>
      <c r="F179" s="2">
        <v>2.82</v>
      </c>
      <c r="G179" s="2" t="s">
        <v>680</v>
      </c>
      <c r="H179" s="2" t="s">
        <v>680</v>
      </c>
      <c r="I179" s="2">
        <v>8.4000000000000005E-2</v>
      </c>
      <c r="J179" s="2" t="s">
        <v>680</v>
      </c>
      <c r="K179" s="2" t="s">
        <v>680</v>
      </c>
      <c r="L179" s="2" t="s">
        <v>680</v>
      </c>
      <c r="M179" s="2" t="s">
        <v>680</v>
      </c>
      <c r="N179" s="2" t="s">
        <v>681</v>
      </c>
      <c r="O179" s="2" t="s">
        <v>680</v>
      </c>
      <c r="P179" s="2" t="s">
        <v>681</v>
      </c>
      <c r="Q179" s="2" t="s">
        <v>680</v>
      </c>
      <c r="R179" s="2" t="s">
        <v>681</v>
      </c>
      <c r="S179" s="2" t="s">
        <v>680</v>
      </c>
      <c r="U179" s="9">
        <f t="shared" si="4"/>
        <v>2.9</v>
      </c>
      <c r="V179" s="2">
        <f t="shared" si="5"/>
        <v>0</v>
      </c>
    </row>
    <row r="180" spans="1:22" ht="15" customHeight="1" x14ac:dyDescent="0.25">
      <c r="A180" s="2" t="s">
        <v>286</v>
      </c>
      <c r="B180" s="2" t="s">
        <v>290</v>
      </c>
      <c r="C180" s="2">
        <v>2016</v>
      </c>
      <c r="D180" s="2">
        <v>115</v>
      </c>
      <c r="E180" s="2">
        <v>64.3</v>
      </c>
      <c r="F180" s="2">
        <v>6.5</v>
      </c>
      <c r="G180" s="2">
        <v>8.3000000000000007</v>
      </c>
      <c r="H180" s="2" t="s">
        <v>680</v>
      </c>
      <c r="I180" s="2">
        <v>24</v>
      </c>
      <c r="J180" s="2">
        <v>11.9</v>
      </c>
      <c r="K180" s="2" t="s">
        <v>680</v>
      </c>
      <c r="L180" s="2" t="s">
        <v>680</v>
      </c>
      <c r="M180" s="2" t="s">
        <v>680</v>
      </c>
      <c r="N180" s="2" t="s">
        <v>681</v>
      </c>
      <c r="O180" s="2" t="s">
        <v>680</v>
      </c>
      <c r="P180" s="2" t="s">
        <v>681</v>
      </c>
      <c r="Q180" s="2" t="s">
        <v>680</v>
      </c>
      <c r="R180" s="2" t="s">
        <v>681</v>
      </c>
      <c r="S180" s="2" t="s">
        <v>680</v>
      </c>
      <c r="U180" s="9">
        <f t="shared" si="4"/>
        <v>115</v>
      </c>
      <c r="V180" s="2">
        <f t="shared" si="5"/>
        <v>0</v>
      </c>
    </row>
    <row r="181" spans="1:22" ht="15" customHeight="1" x14ac:dyDescent="0.25">
      <c r="A181" s="2" t="s">
        <v>291</v>
      </c>
      <c r="B181" s="2" t="s">
        <v>292</v>
      </c>
      <c r="C181" s="2">
        <v>2016</v>
      </c>
      <c r="D181" s="2">
        <v>13.786</v>
      </c>
      <c r="E181" s="2">
        <v>6.2110000000000003</v>
      </c>
      <c r="F181" s="2">
        <v>2.403</v>
      </c>
      <c r="G181" s="2">
        <v>1.702</v>
      </c>
      <c r="H181" s="2">
        <v>0</v>
      </c>
      <c r="I181" s="2">
        <v>3.3119999999999998</v>
      </c>
      <c r="J181" s="2">
        <v>0.159</v>
      </c>
      <c r="K181" s="2">
        <v>0</v>
      </c>
      <c r="L181" s="2">
        <v>0</v>
      </c>
      <c r="M181" s="2">
        <v>0</v>
      </c>
      <c r="N181" s="2" t="s">
        <v>681</v>
      </c>
      <c r="O181" s="2" t="s">
        <v>680</v>
      </c>
      <c r="P181" s="2" t="s">
        <v>681</v>
      </c>
      <c r="Q181" s="2" t="s">
        <v>680</v>
      </c>
      <c r="R181" s="2" t="s">
        <v>681</v>
      </c>
      <c r="S181" s="2" t="s">
        <v>680</v>
      </c>
      <c r="U181" s="9">
        <f t="shared" si="4"/>
        <v>13.786</v>
      </c>
      <c r="V181" s="2">
        <f t="shared" si="5"/>
        <v>0</v>
      </c>
    </row>
    <row r="182" spans="1:22" ht="15" customHeight="1" x14ac:dyDescent="0.25">
      <c r="A182" s="2" t="s">
        <v>291</v>
      </c>
      <c r="B182" s="2" t="s">
        <v>293</v>
      </c>
      <c r="C182" s="2">
        <v>2016</v>
      </c>
      <c r="D182" s="2">
        <v>196.21700000000001</v>
      </c>
      <c r="E182" s="2">
        <v>91.317999999999998</v>
      </c>
      <c r="F182" s="2">
        <v>21.175999999999998</v>
      </c>
      <c r="G182" s="2">
        <v>32.429000000000002</v>
      </c>
      <c r="H182" s="2">
        <v>0</v>
      </c>
      <c r="I182" s="2">
        <v>21.541</v>
      </c>
      <c r="J182" s="2">
        <v>26.733000000000001</v>
      </c>
      <c r="K182" s="2">
        <v>0</v>
      </c>
      <c r="L182" s="2">
        <v>3.02</v>
      </c>
      <c r="M182" s="2">
        <v>0</v>
      </c>
      <c r="N182" s="2" t="s">
        <v>681</v>
      </c>
      <c r="O182" s="2" t="s">
        <v>680</v>
      </c>
      <c r="P182" s="2" t="s">
        <v>681</v>
      </c>
      <c r="Q182" s="2" t="s">
        <v>680</v>
      </c>
      <c r="R182" s="2" t="s">
        <v>681</v>
      </c>
      <c r="S182" s="2" t="s">
        <v>680</v>
      </c>
      <c r="U182" s="9">
        <f t="shared" si="4"/>
        <v>196.21700000000001</v>
      </c>
      <c r="V182" s="2">
        <f t="shared" si="5"/>
        <v>0</v>
      </c>
    </row>
    <row r="183" spans="1:22" ht="15" customHeight="1" x14ac:dyDescent="0.25">
      <c r="A183" s="2" t="s">
        <v>294</v>
      </c>
      <c r="B183" s="2" t="s">
        <v>295</v>
      </c>
      <c r="C183" s="2">
        <v>2016</v>
      </c>
      <c r="D183" s="2">
        <v>271.017</v>
      </c>
      <c r="E183" s="2">
        <v>151.80000000000001</v>
      </c>
      <c r="F183" s="2">
        <v>31.5</v>
      </c>
      <c r="G183" s="2">
        <v>11.3</v>
      </c>
      <c r="H183" s="2" t="s">
        <v>680</v>
      </c>
      <c r="I183" s="2">
        <v>23.4</v>
      </c>
      <c r="J183" s="2">
        <v>16</v>
      </c>
      <c r="K183" s="2">
        <v>0.2</v>
      </c>
      <c r="L183" s="2">
        <v>3</v>
      </c>
      <c r="M183" s="2">
        <v>18</v>
      </c>
      <c r="N183" s="2" t="s">
        <v>1049</v>
      </c>
      <c r="O183" s="2">
        <v>3.4</v>
      </c>
      <c r="P183" s="2" t="s">
        <v>1050</v>
      </c>
      <c r="Q183" s="2">
        <v>14.2</v>
      </c>
      <c r="R183" s="2" t="s">
        <v>689</v>
      </c>
      <c r="S183" s="2" t="s">
        <v>680</v>
      </c>
      <c r="U183" s="9">
        <f t="shared" si="4"/>
        <v>271.017</v>
      </c>
      <c r="V183" s="2">
        <f t="shared" si="5"/>
        <v>17.599999999999998</v>
      </c>
    </row>
    <row r="184" spans="1:22" ht="15" customHeight="1" x14ac:dyDescent="0.25">
      <c r="A184" s="2" t="s">
        <v>296</v>
      </c>
      <c r="B184" s="2" t="s">
        <v>297</v>
      </c>
      <c r="C184" s="2">
        <v>2016</v>
      </c>
      <c r="D184" s="2">
        <v>9.1620000000000008</v>
      </c>
      <c r="E184" s="2">
        <v>4.49</v>
      </c>
      <c r="F184" s="2">
        <v>0.65</v>
      </c>
      <c r="G184" s="2">
        <v>1.88</v>
      </c>
      <c r="H184" s="2">
        <v>0</v>
      </c>
      <c r="I184" s="2">
        <v>1.84</v>
      </c>
      <c r="J184" s="2">
        <v>0.32</v>
      </c>
      <c r="K184" s="2">
        <v>0</v>
      </c>
      <c r="L184" s="2">
        <v>0</v>
      </c>
      <c r="M184" s="2">
        <v>0</v>
      </c>
      <c r="N184" s="2" t="s">
        <v>681</v>
      </c>
      <c r="O184" s="2" t="s">
        <v>680</v>
      </c>
      <c r="P184" s="2" t="s">
        <v>681</v>
      </c>
      <c r="Q184" s="2" t="s">
        <v>680</v>
      </c>
      <c r="R184" s="2" t="s">
        <v>681</v>
      </c>
      <c r="S184" s="2" t="s">
        <v>680</v>
      </c>
      <c r="U184" s="9">
        <f t="shared" si="4"/>
        <v>9.1620000000000008</v>
      </c>
      <c r="V184" s="2">
        <f t="shared" si="5"/>
        <v>0</v>
      </c>
    </row>
    <row r="185" spans="1:22" ht="15" customHeight="1" x14ac:dyDescent="0.25">
      <c r="A185" s="2" t="s">
        <v>296</v>
      </c>
      <c r="B185" s="2" t="s">
        <v>298</v>
      </c>
      <c r="C185" s="2">
        <v>2016</v>
      </c>
      <c r="D185" s="2">
        <v>7.4820000000000002</v>
      </c>
      <c r="E185" s="2">
        <v>3.08</v>
      </c>
      <c r="F185" s="2">
        <v>0.17</v>
      </c>
      <c r="G185" s="2">
        <v>0</v>
      </c>
      <c r="H185" s="2">
        <v>0</v>
      </c>
      <c r="I185" s="2">
        <v>3</v>
      </c>
      <c r="J185" s="2">
        <v>1.27</v>
      </c>
      <c r="K185" s="2">
        <v>0</v>
      </c>
      <c r="L185" s="2">
        <v>0</v>
      </c>
      <c r="M185" s="2">
        <v>0</v>
      </c>
      <c r="N185" s="2" t="s">
        <v>681</v>
      </c>
      <c r="O185" s="2" t="s">
        <v>680</v>
      </c>
      <c r="P185" s="2" t="s">
        <v>681</v>
      </c>
      <c r="Q185" s="2" t="s">
        <v>680</v>
      </c>
      <c r="R185" s="2" t="s">
        <v>681</v>
      </c>
      <c r="S185" s="2" t="s">
        <v>680</v>
      </c>
      <c r="U185" s="9">
        <f t="shared" si="4"/>
        <v>7.4820000000000002</v>
      </c>
      <c r="V185" s="2">
        <f t="shared" si="5"/>
        <v>0</v>
      </c>
    </row>
    <row r="186" spans="1:22" ht="15" customHeight="1" x14ac:dyDescent="0.25">
      <c r="A186" s="2" t="s">
        <v>296</v>
      </c>
      <c r="B186" s="2" t="s">
        <v>299</v>
      </c>
      <c r="C186" s="2">
        <v>2016</v>
      </c>
      <c r="D186" s="2">
        <v>11.081</v>
      </c>
      <c r="E186" s="2">
        <v>3.99</v>
      </c>
      <c r="F186" s="2">
        <v>1.88</v>
      </c>
      <c r="G186" s="2">
        <v>0.2</v>
      </c>
      <c r="H186" s="2">
        <v>0</v>
      </c>
      <c r="I186" s="2">
        <v>4.29</v>
      </c>
      <c r="J186" s="2">
        <v>0.78</v>
      </c>
      <c r="K186" s="2">
        <v>0</v>
      </c>
      <c r="L186" s="2">
        <v>0</v>
      </c>
      <c r="M186" s="2">
        <v>0</v>
      </c>
      <c r="N186" s="2" t="s">
        <v>681</v>
      </c>
      <c r="O186" s="2" t="s">
        <v>680</v>
      </c>
      <c r="P186" s="2" t="s">
        <v>681</v>
      </c>
      <c r="Q186" s="2" t="s">
        <v>680</v>
      </c>
      <c r="R186" s="2" t="s">
        <v>681</v>
      </c>
      <c r="S186" s="2" t="s">
        <v>680</v>
      </c>
      <c r="U186" s="9">
        <f t="shared" si="4"/>
        <v>11.081</v>
      </c>
      <c r="V186" s="2">
        <f t="shared" si="5"/>
        <v>0</v>
      </c>
    </row>
    <row r="187" spans="1:22" ht="15" customHeight="1" x14ac:dyDescent="0.25">
      <c r="A187" s="2" t="s">
        <v>296</v>
      </c>
      <c r="B187" s="2" t="s">
        <v>300</v>
      </c>
      <c r="C187" s="2">
        <v>2016</v>
      </c>
      <c r="D187" s="2">
        <v>5.8639999999999999</v>
      </c>
      <c r="E187" s="2">
        <v>1.05</v>
      </c>
      <c r="F187" s="2">
        <v>1.79</v>
      </c>
      <c r="G187" s="2">
        <v>1.74</v>
      </c>
      <c r="H187" s="2">
        <v>0</v>
      </c>
      <c r="I187" s="2">
        <v>1.1499999999999999</v>
      </c>
      <c r="J187" s="2">
        <v>0.12</v>
      </c>
      <c r="K187" s="2">
        <v>0</v>
      </c>
      <c r="L187" s="2">
        <v>0</v>
      </c>
      <c r="M187" s="2">
        <v>0</v>
      </c>
      <c r="N187" s="2" t="s">
        <v>681</v>
      </c>
      <c r="O187" s="2" t="s">
        <v>680</v>
      </c>
      <c r="P187" s="2" t="s">
        <v>681</v>
      </c>
      <c r="Q187" s="2" t="s">
        <v>680</v>
      </c>
      <c r="R187" s="2" t="s">
        <v>681</v>
      </c>
      <c r="S187" s="2" t="s">
        <v>680</v>
      </c>
      <c r="U187" s="9">
        <f t="shared" si="4"/>
        <v>5.8639999999999999</v>
      </c>
      <c r="V187" s="2">
        <f t="shared" si="5"/>
        <v>0</v>
      </c>
    </row>
    <row r="188" spans="1:22" ht="15" customHeight="1" x14ac:dyDescent="0.25">
      <c r="A188" s="2" t="s">
        <v>296</v>
      </c>
      <c r="B188" s="2" t="s">
        <v>301</v>
      </c>
      <c r="C188" s="2">
        <v>2016</v>
      </c>
      <c r="D188" s="2">
        <v>12.9</v>
      </c>
      <c r="E188" s="2">
        <v>2.57</v>
      </c>
      <c r="F188" s="2">
        <v>1.1100000000000001</v>
      </c>
      <c r="G188" s="2">
        <v>5.72</v>
      </c>
      <c r="H188" s="2">
        <v>0</v>
      </c>
      <c r="I188" s="2">
        <v>3.1</v>
      </c>
      <c r="J188" s="2">
        <v>0.36</v>
      </c>
      <c r="K188" s="2">
        <v>0</v>
      </c>
      <c r="L188" s="2">
        <v>0</v>
      </c>
      <c r="M188" s="2">
        <v>0</v>
      </c>
      <c r="N188" s="2" t="s">
        <v>681</v>
      </c>
      <c r="O188" s="2" t="s">
        <v>680</v>
      </c>
      <c r="P188" s="2" t="s">
        <v>681</v>
      </c>
      <c r="Q188" s="2" t="s">
        <v>680</v>
      </c>
      <c r="R188" s="2" t="s">
        <v>681</v>
      </c>
      <c r="S188" s="2" t="s">
        <v>680</v>
      </c>
      <c r="U188" s="9">
        <f t="shared" si="4"/>
        <v>12.9</v>
      </c>
      <c r="V188" s="2">
        <f t="shared" si="5"/>
        <v>0</v>
      </c>
    </row>
    <row r="189" spans="1:22" ht="15" customHeight="1" x14ac:dyDescent="0.25">
      <c r="A189" s="2" t="s">
        <v>296</v>
      </c>
      <c r="B189" s="2" t="s">
        <v>302</v>
      </c>
      <c r="C189" s="2">
        <v>2016</v>
      </c>
      <c r="D189" s="2">
        <v>28.012</v>
      </c>
      <c r="E189" s="2">
        <v>13.67</v>
      </c>
      <c r="F189" s="2">
        <v>1.1100000000000001</v>
      </c>
      <c r="G189" s="2">
        <v>1.1399999999999999</v>
      </c>
      <c r="H189" s="2">
        <v>0</v>
      </c>
      <c r="I189" s="2">
        <v>11.25</v>
      </c>
      <c r="J189" s="2">
        <v>0.86</v>
      </c>
      <c r="K189" s="2">
        <v>0</v>
      </c>
      <c r="L189" s="2">
        <v>0</v>
      </c>
      <c r="M189" s="2">
        <v>0</v>
      </c>
      <c r="N189" s="2" t="s">
        <v>681</v>
      </c>
      <c r="O189" s="2" t="s">
        <v>680</v>
      </c>
      <c r="P189" s="2" t="s">
        <v>681</v>
      </c>
      <c r="Q189" s="2" t="s">
        <v>680</v>
      </c>
      <c r="R189" s="2" t="s">
        <v>681</v>
      </c>
      <c r="S189" s="2" t="s">
        <v>680</v>
      </c>
      <c r="U189" s="9">
        <f t="shared" si="4"/>
        <v>28.012</v>
      </c>
      <c r="V189" s="2">
        <f t="shared" si="5"/>
        <v>0</v>
      </c>
    </row>
    <row r="190" spans="1:22" ht="15" customHeight="1" x14ac:dyDescent="0.25">
      <c r="A190" s="2" t="s">
        <v>296</v>
      </c>
      <c r="B190" s="2" t="s">
        <v>303</v>
      </c>
      <c r="C190" s="2">
        <v>2016</v>
      </c>
      <c r="D190" s="2">
        <v>12.29</v>
      </c>
      <c r="E190" s="2">
        <v>4.34</v>
      </c>
      <c r="F190" s="2">
        <v>0.81</v>
      </c>
      <c r="G190" s="2">
        <v>2.37</v>
      </c>
      <c r="H190" s="2">
        <v>0</v>
      </c>
      <c r="I190" s="2">
        <v>4.3600000000000003</v>
      </c>
      <c r="J190" s="2">
        <v>0.37</v>
      </c>
      <c r="K190" s="2">
        <v>0</v>
      </c>
      <c r="L190" s="2">
        <v>0</v>
      </c>
      <c r="M190" s="2">
        <v>0</v>
      </c>
      <c r="N190" s="2" t="s">
        <v>681</v>
      </c>
      <c r="O190" s="2" t="s">
        <v>680</v>
      </c>
      <c r="P190" s="2" t="s">
        <v>681</v>
      </c>
      <c r="Q190" s="2" t="s">
        <v>680</v>
      </c>
      <c r="R190" s="2" t="s">
        <v>681</v>
      </c>
      <c r="S190" s="2" t="s">
        <v>680</v>
      </c>
      <c r="U190" s="9">
        <f t="shared" si="4"/>
        <v>12.29</v>
      </c>
      <c r="V190" s="2">
        <f t="shared" si="5"/>
        <v>0</v>
      </c>
    </row>
    <row r="191" spans="1:22" ht="15" customHeight="1" x14ac:dyDescent="0.25">
      <c r="A191" s="2" t="s">
        <v>296</v>
      </c>
      <c r="B191" s="2" t="s">
        <v>304</v>
      </c>
      <c r="C191" s="2">
        <v>2016</v>
      </c>
      <c r="D191" s="2">
        <v>5.12</v>
      </c>
      <c r="E191" s="2">
        <v>1.2</v>
      </c>
      <c r="F191" s="2">
        <v>0.04</v>
      </c>
      <c r="G191" s="2">
        <v>7.0000000000000007E-2</v>
      </c>
      <c r="H191" s="2" t="s">
        <v>680</v>
      </c>
      <c r="I191" s="2">
        <v>3.8</v>
      </c>
      <c r="J191" s="2">
        <v>0</v>
      </c>
      <c r="K191" s="2" t="s">
        <v>680</v>
      </c>
      <c r="L191" s="2" t="s">
        <v>680</v>
      </c>
      <c r="M191" s="2" t="s">
        <v>680</v>
      </c>
      <c r="N191" s="2" t="s">
        <v>681</v>
      </c>
      <c r="O191" s="2" t="s">
        <v>680</v>
      </c>
      <c r="P191" s="2" t="s">
        <v>681</v>
      </c>
      <c r="Q191" s="2" t="s">
        <v>680</v>
      </c>
      <c r="R191" s="2" t="s">
        <v>681</v>
      </c>
      <c r="S191" s="2" t="s">
        <v>680</v>
      </c>
      <c r="U191" s="9">
        <f t="shared" si="4"/>
        <v>5.12</v>
      </c>
      <c r="V191" s="2">
        <f t="shared" si="5"/>
        <v>0</v>
      </c>
    </row>
    <row r="192" spans="1:22" ht="15" customHeight="1" x14ac:dyDescent="0.25">
      <c r="A192" s="2" t="s">
        <v>305</v>
      </c>
      <c r="B192" s="2" t="s">
        <v>306</v>
      </c>
      <c r="C192" s="2">
        <v>2016</v>
      </c>
      <c r="D192" s="2">
        <v>29.68</v>
      </c>
      <c r="E192" s="2">
        <v>9.2029999999999994</v>
      </c>
      <c r="F192" s="2">
        <v>2.0779999999999998</v>
      </c>
      <c r="G192" s="2">
        <v>10.067</v>
      </c>
      <c r="H192" s="2">
        <v>0</v>
      </c>
      <c r="I192" s="2">
        <v>5.1849999999999996</v>
      </c>
      <c r="J192" s="2">
        <v>3.1880000000000002</v>
      </c>
      <c r="K192" s="2">
        <v>0</v>
      </c>
      <c r="L192" s="2">
        <v>0</v>
      </c>
      <c r="M192" s="2" t="s">
        <v>680</v>
      </c>
      <c r="N192" s="2" t="s">
        <v>689</v>
      </c>
      <c r="O192" s="2" t="s">
        <v>680</v>
      </c>
      <c r="P192" s="2" t="s">
        <v>689</v>
      </c>
      <c r="Q192" s="2" t="s">
        <v>680</v>
      </c>
      <c r="R192" s="2" t="s">
        <v>689</v>
      </c>
      <c r="S192" s="2" t="s">
        <v>680</v>
      </c>
      <c r="U192" s="9">
        <f t="shared" si="4"/>
        <v>29.68</v>
      </c>
      <c r="V192" s="2">
        <f t="shared" si="5"/>
        <v>0</v>
      </c>
    </row>
    <row r="193" spans="1:22" ht="15" customHeight="1" x14ac:dyDescent="0.25">
      <c r="A193" s="2" t="s">
        <v>307</v>
      </c>
      <c r="B193" s="2" t="s">
        <v>308</v>
      </c>
      <c r="C193" s="2">
        <v>2016</v>
      </c>
      <c r="D193" s="2" t="s">
        <v>681</v>
      </c>
      <c r="E193" s="2" t="s">
        <v>681</v>
      </c>
      <c r="F193" s="2" t="s">
        <v>681</v>
      </c>
      <c r="G193" s="2" t="s">
        <v>681</v>
      </c>
      <c r="H193" s="2" t="s">
        <v>681</v>
      </c>
      <c r="I193" s="2" t="s">
        <v>681</v>
      </c>
      <c r="J193" s="2" t="s">
        <v>681</v>
      </c>
      <c r="K193" s="2" t="s">
        <v>681</v>
      </c>
      <c r="L193" s="2" t="s">
        <v>681</v>
      </c>
      <c r="M193" s="2" t="s">
        <v>681</v>
      </c>
      <c r="N193" s="2" t="s">
        <v>681</v>
      </c>
      <c r="O193" s="2" t="s">
        <v>681</v>
      </c>
      <c r="P193" s="2" t="s">
        <v>681</v>
      </c>
      <c r="Q193" s="2" t="s">
        <v>681</v>
      </c>
      <c r="R193" s="2" t="s">
        <v>681</v>
      </c>
      <c r="S193" s="2" t="s">
        <v>681</v>
      </c>
      <c r="U193" s="9">
        <f t="shared" si="4"/>
        <v>0</v>
      </c>
      <c r="V193" s="2">
        <f t="shared" si="5"/>
        <v>0</v>
      </c>
    </row>
    <row r="194" spans="1:22" ht="15" customHeight="1" x14ac:dyDescent="0.25">
      <c r="A194" s="2" t="s">
        <v>311</v>
      </c>
      <c r="B194" s="2" t="s">
        <v>10</v>
      </c>
      <c r="C194" s="2">
        <v>2016</v>
      </c>
      <c r="D194" s="2">
        <v>8.3000000000000007</v>
      </c>
      <c r="E194" s="2">
        <v>4</v>
      </c>
      <c r="F194" s="2">
        <v>0.2</v>
      </c>
      <c r="G194" s="2" t="s">
        <v>680</v>
      </c>
      <c r="H194" s="2" t="s">
        <v>680</v>
      </c>
      <c r="I194" s="2" t="s">
        <v>680</v>
      </c>
      <c r="J194" s="2" t="s">
        <v>680</v>
      </c>
      <c r="K194" s="2" t="s">
        <v>680</v>
      </c>
      <c r="L194" s="2" t="s">
        <v>680</v>
      </c>
      <c r="M194" s="2" t="s">
        <v>680</v>
      </c>
      <c r="N194" s="2" t="s">
        <v>681</v>
      </c>
      <c r="O194" s="2" t="s">
        <v>680</v>
      </c>
      <c r="P194" s="2" t="s">
        <v>681</v>
      </c>
      <c r="Q194" s="2" t="s">
        <v>680</v>
      </c>
      <c r="R194" s="2" t="s">
        <v>681</v>
      </c>
      <c r="S194" s="2" t="s">
        <v>680</v>
      </c>
      <c r="U194" s="9">
        <f t="shared" si="4"/>
        <v>8.3000000000000007</v>
      </c>
      <c r="V194" s="2">
        <f t="shared" si="5"/>
        <v>0</v>
      </c>
    </row>
    <row r="195" spans="1:22" ht="15" customHeight="1" x14ac:dyDescent="0.25">
      <c r="A195" s="2" t="s">
        <v>311</v>
      </c>
      <c r="B195" s="2" t="s">
        <v>312</v>
      </c>
      <c r="C195" s="2">
        <v>2016</v>
      </c>
      <c r="D195" s="2">
        <v>9.6</v>
      </c>
      <c r="E195" s="2">
        <v>4</v>
      </c>
      <c r="F195" s="2">
        <v>1</v>
      </c>
      <c r="G195" s="2" t="s">
        <v>680</v>
      </c>
      <c r="H195" s="2" t="s">
        <v>680</v>
      </c>
      <c r="I195" s="2">
        <v>4</v>
      </c>
      <c r="J195" s="2">
        <v>0.6</v>
      </c>
      <c r="K195" s="2" t="s">
        <v>680</v>
      </c>
      <c r="L195" s="2" t="s">
        <v>680</v>
      </c>
      <c r="M195" s="2" t="s">
        <v>680</v>
      </c>
      <c r="N195" s="2" t="s">
        <v>681</v>
      </c>
      <c r="O195" s="2" t="s">
        <v>680</v>
      </c>
      <c r="P195" s="2" t="s">
        <v>681</v>
      </c>
      <c r="Q195" s="2" t="s">
        <v>680</v>
      </c>
      <c r="R195" s="2" t="s">
        <v>681</v>
      </c>
      <c r="S195" s="2" t="s">
        <v>680</v>
      </c>
      <c r="U195" s="9">
        <f t="shared" ref="U195:U258" si="6">IFERROR(D195/1,0)</f>
        <v>9.6</v>
      </c>
      <c r="V195" s="2">
        <f t="shared" ref="V195:V258" si="7">IFERROR(O195/1,0)+IFERROR(Q195/1,0)+IFERROR(S195/1,0)</f>
        <v>0</v>
      </c>
    </row>
    <row r="196" spans="1:22" ht="15" customHeight="1" x14ac:dyDescent="0.25">
      <c r="A196" s="2" t="s">
        <v>311</v>
      </c>
      <c r="B196" s="2" t="s">
        <v>313</v>
      </c>
      <c r="C196" s="2">
        <v>2016</v>
      </c>
      <c r="D196" s="2">
        <v>31</v>
      </c>
      <c r="E196" s="2" t="s">
        <v>680</v>
      </c>
      <c r="F196" s="2" t="s">
        <v>680</v>
      </c>
      <c r="G196" s="2" t="s">
        <v>680</v>
      </c>
      <c r="H196" s="2" t="s">
        <v>680</v>
      </c>
      <c r="I196" s="2" t="s">
        <v>680</v>
      </c>
      <c r="J196" s="2" t="s">
        <v>680</v>
      </c>
      <c r="K196" s="2" t="s">
        <v>680</v>
      </c>
      <c r="L196" s="2" t="s">
        <v>680</v>
      </c>
      <c r="M196" s="2" t="s">
        <v>680</v>
      </c>
      <c r="N196" s="2" t="s">
        <v>681</v>
      </c>
      <c r="O196" s="2" t="s">
        <v>680</v>
      </c>
      <c r="P196" s="2" t="s">
        <v>681</v>
      </c>
      <c r="Q196" s="2" t="s">
        <v>680</v>
      </c>
      <c r="R196" s="2" t="s">
        <v>681</v>
      </c>
      <c r="S196" s="2" t="s">
        <v>680</v>
      </c>
      <c r="U196" s="9">
        <f t="shared" si="6"/>
        <v>31</v>
      </c>
      <c r="V196" s="2">
        <f t="shared" si="7"/>
        <v>0</v>
      </c>
    </row>
    <row r="197" spans="1:22" ht="15" customHeight="1" x14ac:dyDescent="0.25">
      <c r="A197" s="2" t="s">
        <v>311</v>
      </c>
      <c r="B197" s="2" t="s">
        <v>314</v>
      </c>
      <c r="C197" s="2">
        <v>2016</v>
      </c>
      <c r="D197" s="2">
        <v>2.4</v>
      </c>
      <c r="E197" s="2" t="s">
        <v>680</v>
      </c>
      <c r="F197" s="2" t="s">
        <v>680</v>
      </c>
      <c r="G197" s="2" t="s">
        <v>680</v>
      </c>
      <c r="H197" s="2" t="s">
        <v>680</v>
      </c>
      <c r="I197" s="2" t="s">
        <v>680</v>
      </c>
      <c r="J197" s="2">
        <v>2.4</v>
      </c>
      <c r="K197" s="2" t="s">
        <v>680</v>
      </c>
      <c r="L197" s="2" t="s">
        <v>680</v>
      </c>
      <c r="M197" s="2" t="s">
        <v>680</v>
      </c>
      <c r="N197" s="2" t="s">
        <v>681</v>
      </c>
      <c r="O197" s="2" t="s">
        <v>680</v>
      </c>
      <c r="P197" s="2" t="s">
        <v>681</v>
      </c>
      <c r="Q197" s="2" t="s">
        <v>680</v>
      </c>
      <c r="R197" s="2" t="s">
        <v>681</v>
      </c>
      <c r="S197" s="2" t="s">
        <v>680</v>
      </c>
      <c r="U197" s="9">
        <f t="shared" si="6"/>
        <v>2.4</v>
      </c>
      <c r="V197" s="2">
        <f t="shared" si="7"/>
        <v>0</v>
      </c>
    </row>
    <row r="198" spans="1:22" ht="15" customHeight="1" x14ac:dyDescent="0.25">
      <c r="A198" s="2" t="s">
        <v>315</v>
      </c>
      <c r="B198" s="2" t="s">
        <v>316</v>
      </c>
      <c r="C198" s="2">
        <v>2016</v>
      </c>
      <c r="D198" s="2" t="s">
        <v>681</v>
      </c>
      <c r="E198" s="2" t="s">
        <v>681</v>
      </c>
      <c r="F198" s="2" t="s">
        <v>681</v>
      </c>
      <c r="G198" s="2" t="s">
        <v>681</v>
      </c>
      <c r="H198" s="2" t="s">
        <v>681</v>
      </c>
      <c r="I198" s="2" t="s">
        <v>681</v>
      </c>
      <c r="J198" s="2" t="s">
        <v>681</v>
      </c>
      <c r="K198" s="2" t="s">
        <v>681</v>
      </c>
      <c r="L198" s="2" t="s">
        <v>681</v>
      </c>
      <c r="M198" s="2" t="s">
        <v>681</v>
      </c>
      <c r="N198" s="2" t="s">
        <v>681</v>
      </c>
      <c r="O198" s="2" t="s">
        <v>681</v>
      </c>
      <c r="P198" s="2" t="s">
        <v>681</v>
      </c>
      <c r="Q198" s="2" t="s">
        <v>681</v>
      </c>
      <c r="R198" s="2" t="s">
        <v>681</v>
      </c>
      <c r="S198" s="2" t="s">
        <v>681</v>
      </c>
      <c r="U198" s="9">
        <f t="shared" si="6"/>
        <v>0</v>
      </c>
      <c r="V198" s="2">
        <f t="shared" si="7"/>
        <v>0</v>
      </c>
    </row>
    <row r="199" spans="1:22" ht="15" customHeight="1" x14ac:dyDescent="0.25">
      <c r="A199" s="2" t="s">
        <v>318</v>
      </c>
      <c r="B199" s="2" t="s">
        <v>319</v>
      </c>
      <c r="C199" s="2">
        <v>2016</v>
      </c>
      <c r="D199" s="2">
        <v>43.5</v>
      </c>
      <c r="E199" s="2">
        <v>26.370999999999999</v>
      </c>
      <c r="F199" s="2">
        <v>0.75700000000000001</v>
      </c>
      <c r="G199" s="2">
        <v>0.45</v>
      </c>
      <c r="H199" s="2" t="s">
        <v>680</v>
      </c>
      <c r="I199" s="2">
        <v>8.5860000000000003</v>
      </c>
      <c r="J199" s="2">
        <v>2.552</v>
      </c>
      <c r="K199" s="2" t="s">
        <v>680</v>
      </c>
      <c r="L199" s="2" t="s">
        <v>680</v>
      </c>
      <c r="M199" s="2">
        <v>4.7850000000000001</v>
      </c>
      <c r="N199" s="2" t="s">
        <v>681</v>
      </c>
      <c r="O199" s="2" t="s">
        <v>680</v>
      </c>
      <c r="P199" s="2" t="s">
        <v>681</v>
      </c>
      <c r="Q199" s="2" t="s">
        <v>680</v>
      </c>
      <c r="R199" s="2" t="s">
        <v>681</v>
      </c>
      <c r="S199" s="2" t="s">
        <v>680</v>
      </c>
      <c r="U199" s="9">
        <f t="shared" si="6"/>
        <v>43.5</v>
      </c>
      <c r="V199" s="2">
        <f t="shared" si="7"/>
        <v>0</v>
      </c>
    </row>
    <row r="200" spans="1:22" ht="15" customHeight="1" x14ac:dyDescent="0.25">
      <c r="A200" s="2" t="s">
        <v>320</v>
      </c>
      <c r="B200" s="2" t="s">
        <v>321</v>
      </c>
      <c r="C200" s="2">
        <v>2016</v>
      </c>
      <c r="D200" s="2">
        <v>297.53699999999998</v>
      </c>
      <c r="E200" s="2">
        <v>90.015000000000001</v>
      </c>
      <c r="F200" s="2">
        <v>56.295999999999999</v>
      </c>
      <c r="G200" s="2">
        <v>86.632999999999996</v>
      </c>
      <c r="H200" s="2">
        <v>44.558999999999997</v>
      </c>
      <c r="I200" s="2">
        <v>30.67</v>
      </c>
      <c r="J200" s="2">
        <v>33.627000000000002</v>
      </c>
      <c r="K200" s="2">
        <v>0.29699999999999999</v>
      </c>
      <c r="L200" s="2" t="s">
        <v>680</v>
      </c>
      <c r="M200" s="2" t="s">
        <v>680</v>
      </c>
      <c r="N200" s="2" t="s">
        <v>681</v>
      </c>
      <c r="O200" s="2" t="s">
        <v>680</v>
      </c>
      <c r="P200" s="2" t="s">
        <v>681</v>
      </c>
      <c r="Q200" s="2" t="s">
        <v>680</v>
      </c>
      <c r="R200" s="2" t="s">
        <v>681</v>
      </c>
      <c r="S200" s="2" t="s">
        <v>680</v>
      </c>
      <c r="U200" s="9">
        <f t="shared" si="6"/>
        <v>297.53699999999998</v>
      </c>
      <c r="V200" s="2">
        <f t="shared" si="7"/>
        <v>0</v>
      </c>
    </row>
    <row r="201" spans="1:22" ht="15" customHeight="1" x14ac:dyDescent="0.25">
      <c r="A201" s="2" t="s">
        <v>322</v>
      </c>
      <c r="B201" s="2" t="s">
        <v>323</v>
      </c>
      <c r="C201" s="2">
        <v>2016</v>
      </c>
      <c r="D201" s="2">
        <v>11.895</v>
      </c>
      <c r="E201" s="2">
        <v>8.282</v>
      </c>
      <c r="F201" s="2">
        <v>5.6000000000000001E-2</v>
      </c>
      <c r="G201" s="2" t="s">
        <v>680</v>
      </c>
      <c r="H201" s="2" t="s">
        <v>680</v>
      </c>
      <c r="I201" s="2">
        <v>3.5139999999999998</v>
      </c>
      <c r="J201" s="2">
        <v>4.2999999999999997E-2</v>
      </c>
      <c r="K201" s="2" t="s">
        <v>680</v>
      </c>
      <c r="L201" s="2" t="s">
        <v>680</v>
      </c>
      <c r="M201" s="2" t="s">
        <v>680</v>
      </c>
      <c r="N201" s="2" t="s">
        <v>681</v>
      </c>
      <c r="O201" s="2" t="s">
        <v>680</v>
      </c>
      <c r="P201" s="2" t="s">
        <v>681</v>
      </c>
      <c r="Q201" s="2" t="s">
        <v>680</v>
      </c>
      <c r="R201" s="2" t="s">
        <v>681</v>
      </c>
      <c r="S201" s="2" t="s">
        <v>680</v>
      </c>
      <c r="U201" s="9">
        <f t="shared" si="6"/>
        <v>11.895</v>
      </c>
      <c r="V201" s="2">
        <f t="shared" si="7"/>
        <v>0</v>
      </c>
    </row>
    <row r="202" spans="1:22" ht="15" customHeight="1" x14ac:dyDescent="0.25">
      <c r="A202" s="2" t="s">
        <v>324</v>
      </c>
      <c r="B202" s="2" t="s">
        <v>325</v>
      </c>
      <c r="C202" s="2">
        <v>2016</v>
      </c>
      <c r="D202" s="2">
        <v>14.45</v>
      </c>
      <c r="E202" s="2">
        <v>4.8</v>
      </c>
      <c r="F202" s="2">
        <v>4.0999999999999996</v>
      </c>
      <c r="G202" s="2">
        <v>0.55000000000000004</v>
      </c>
      <c r="H202" s="2" t="s">
        <v>680</v>
      </c>
      <c r="I202" s="2">
        <v>1</v>
      </c>
      <c r="J202" s="2">
        <v>4</v>
      </c>
      <c r="K202" s="2" t="s">
        <v>680</v>
      </c>
      <c r="L202" s="2" t="s">
        <v>680</v>
      </c>
      <c r="M202" s="2">
        <v>0.55000000000000004</v>
      </c>
      <c r="N202" s="2" t="s">
        <v>689</v>
      </c>
      <c r="O202" s="2" t="s">
        <v>680</v>
      </c>
      <c r="P202" s="2" t="s">
        <v>689</v>
      </c>
      <c r="Q202" s="2" t="s">
        <v>680</v>
      </c>
      <c r="R202" s="2" t="s">
        <v>689</v>
      </c>
      <c r="S202" s="2" t="s">
        <v>680</v>
      </c>
      <c r="U202" s="9">
        <f t="shared" si="6"/>
        <v>14.45</v>
      </c>
      <c r="V202" s="2">
        <f t="shared" si="7"/>
        <v>0</v>
      </c>
    </row>
    <row r="203" spans="1:22" ht="15" customHeight="1" x14ac:dyDescent="0.25">
      <c r="A203" s="2" t="s">
        <v>324</v>
      </c>
      <c r="B203" s="2" t="s">
        <v>326</v>
      </c>
      <c r="C203" s="2">
        <v>2016</v>
      </c>
      <c r="D203" s="2">
        <v>92.6</v>
      </c>
      <c r="E203" s="2">
        <v>31.8</v>
      </c>
      <c r="F203" s="2">
        <v>10.8</v>
      </c>
      <c r="G203" s="2">
        <v>25.4</v>
      </c>
      <c r="H203" s="2">
        <v>9.5</v>
      </c>
      <c r="I203" s="2">
        <v>11.7</v>
      </c>
      <c r="J203" s="2">
        <v>12.7</v>
      </c>
      <c r="K203" s="2">
        <v>0.2</v>
      </c>
      <c r="L203" s="2" t="s">
        <v>680</v>
      </c>
      <c r="M203" s="2">
        <v>15.9</v>
      </c>
      <c r="N203" s="2" t="s">
        <v>689</v>
      </c>
      <c r="O203" s="2" t="s">
        <v>680</v>
      </c>
      <c r="P203" s="2" t="s">
        <v>689</v>
      </c>
      <c r="Q203" s="2" t="s">
        <v>680</v>
      </c>
      <c r="R203" s="2" t="s">
        <v>689</v>
      </c>
      <c r="S203" s="2" t="s">
        <v>680</v>
      </c>
      <c r="U203" s="9">
        <f t="shared" si="6"/>
        <v>92.6</v>
      </c>
      <c r="V203" s="2">
        <f t="shared" si="7"/>
        <v>0</v>
      </c>
    </row>
    <row r="204" spans="1:22" ht="15" customHeight="1" x14ac:dyDescent="0.25">
      <c r="A204" s="2" t="s">
        <v>324</v>
      </c>
      <c r="B204" s="2" t="s">
        <v>327</v>
      </c>
      <c r="C204" s="2">
        <v>2016</v>
      </c>
      <c r="D204" s="2" t="s">
        <v>680</v>
      </c>
      <c r="E204" s="2" t="s">
        <v>680</v>
      </c>
      <c r="F204" s="2" t="s">
        <v>680</v>
      </c>
      <c r="G204" s="2" t="s">
        <v>680</v>
      </c>
      <c r="H204" s="2" t="s">
        <v>680</v>
      </c>
      <c r="I204" s="2" t="s">
        <v>680</v>
      </c>
      <c r="J204" s="2" t="s">
        <v>680</v>
      </c>
      <c r="K204" s="2" t="s">
        <v>680</v>
      </c>
      <c r="L204" s="2" t="s">
        <v>680</v>
      </c>
      <c r="M204" s="2" t="s">
        <v>680</v>
      </c>
      <c r="N204" s="2" t="s">
        <v>689</v>
      </c>
      <c r="O204" s="2" t="s">
        <v>680</v>
      </c>
      <c r="P204" s="2" t="s">
        <v>689</v>
      </c>
      <c r="Q204" s="2" t="s">
        <v>680</v>
      </c>
      <c r="R204" s="2" t="s">
        <v>689</v>
      </c>
      <c r="S204" s="2" t="s">
        <v>680</v>
      </c>
      <c r="U204" s="9">
        <f t="shared" si="6"/>
        <v>0</v>
      </c>
      <c r="V204" s="2">
        <f t="shared" si="7"/>
        <v>0</v>
      </c>
    </row>
    <row r="205" spans="1:22" ht="15" customHeight="1" x14ac:dyDescent="0.25">
      <c r="A205" s="2" t="s">
        <v>324</v>
      </c>
      <c r="B205" s="2" t="s">
        <v>328</v>
      </c>
      <c r="C205" s="2">
        <v>2016</v>
      </c>
      <c r="D205" s="2">
        <v>3.5</v>
      </c>
      <c r="E205" s="2">
        <v>0.9</v>
      </c>
      <c r="F205" s="2" t="s">
        <v>680</v>
      </c>
      <c r="G205" s="2">
        <v>2.1</v>
      </c>
      <c r="H205" s="2" t="s">
        <v>680</v>
      </c>
      <c r="I205" s="2" t="s">
        <v>680</v>
      </c>
      <c r="J205" s="2">
        <v>0.5</v>
      </c>
      <c r="K205" s="2" t="s">
        <v>680</v>
      </c>
      <c r="L205" s="2" t="s">
        <v>680</v>
      </c>
      <c r="M205" s="2">
        <v>2.1</v>
      </c>
      <c r="N205" s="2" t="s">
        <v>689</v>
      </c>
      <c r="O205" s="2" t="s">
        <v>680</v>
      </c>
      <c r="P205" s="2" t="s">
        <v>689</v>
      </c>
      <c r="Q205" s="2" t="s">
        <v>680</v>
      </c>
      <c r="R205" s="2" t="s">
        <v>689</v>
      </c>
      <c r="S205" s="2" t="s">
        <v>680</v>
      </c>
      <c r="U205" s="9">
        <f t="shared" si="6"/>
        <v>3.5</v>
      </c>
      <c r="V205" s="2">
        <f t="shared" si="7"/>
        <v>0</v>
      </c>
    </row>
    <row r="206" spans="1:22" ht="15" customHeight="1" x14ac:dyDescent="0.25">
      <c r="A206" s="2" t="s">
        <v>329</v>
      </c>
      <c r="B206" s="2" t="s">
        <v>330</v>
      </c>
      <c r="C206" s="2">
        <v>2016</v>
      </c>
      <c r="D206" s="2">
        <v>142</v>
      </c>
      <c r="E206" s="2">
        <v>44.9</v>
      </c>
      <c r="F206" s="2">
        <v>34</v>
      </c>
      <c r="G206" s="2">
        <v>26.7</v>
      </c>
      <c r="H206" s="2" t="s">
        <v>680</v>
      </c>
      <c r="I206" s="2">
        <v>17.399999999999999</v>
      </c>
      <c r="J206" s="2">
        <v>19</v>
      </c>
      <c r="K206" s="2">
        <v>0</v>
      </c>
      <c r="L206" s="2">
        <v>0</v>
      </c>
      <c r="M206" s="2">
        <v>0</v>
      </c>
      <c r="N206" s="2" t="s">
        <v>681</v>
      </c>
      <c r="O206" s="2" t="s">
        <v>680</v>
      </c>
      <c r="P206" s="2" t="s">
        <v>681</v>
      </c>
      <c r="Q206" s="2" t="s">
        <v>680</v>
      </c>
      <c r="R206" s="2" t="s">
        <v>681</v>
      </c>
      <c r="S206" s="2" t="s">
        <v>680</v>
      </c>
      <c r="U206" s="9">
        <f t="shared" si="6"/>
        <v>142</v>
      </c>
      <c r="V206" s="2">
        <f t="shared" si="7"/>
        <v>0</v>
      </c>
    </row>
    <row r="207" spans="1:22" ht="15" customHeight="1" x14ac:dyDescent="0.25">
      <c r="A207" s="2" t="s">
        <v>331</v>
      </c>
      <c r="B207" s="2" t="s">
        <v>332</v>
      </c>
      <c r="C207" s="2">
        <v>2016</v>
      </c>
      <c r="D207" s="2">
        <v>8</v>
      </c>
      <c r="E207" s="2" t="s">
        <v>681</v>
      </c>
      <c r="F207" s="2" t="s">
        <v>681</v>
      </c>
      <c r="G207" s="2">
        <v>0.2</v>
      </c>
      <c r="H207" s="2">
        <v>0</v>
      </c>
      <c r="I207" s="2" t="s">
        <v>681</v>
      </c>
      <c r="J207" s="2" t="s">
        <v>681</v>
      </c>
      <c r="K207" s="2">
        <v>0</v>
      </c>
      <c r="L207" s="2">
        <v>0</v>
      </c>
      <c r="M207" s="2">
        <v>0</v>
      </c>
      <c r="N207" s="2" t="s">
        <v>681</v>
      </c>
      <c r="O207" s="2" t="s">
        <v>680</v>
      </c>
      <c r="P207" s="2" t="s">
        <v>681</v>
      </c>
      <c r="Q207" s="2" t="s">
        <v>680</v>
      </c>
      <c r="R207" s="2" t="s">
        <v>681</v>
      </c>
      <c r="S207" s="2" t="s">
        <v>680</v>
      </c>
      <c r="U207" s="9">
        <f t="shared" si="6"/>
        <v>8</v>
      </c>
      <c r="V207" s="2">
        <f t="shared" si="7"/>
        <v>0</v>
      </c>
    </row>
    <row r="208" spans="1:22" ht="15" customHeight="1" x14ac:dyDescent="0.25">
      <c r="A208" s="2" t="s">
        <v>331</v>
      </c>
      <c r="B208" s="2" t="s">
        <v>333</v>
      </c>
      <c r="C208" s="2">
        <v>2016</v>
      </c>
      <c r="D208" s="2">
        <v>10.7</v>
      </c>
      <c r="E208" s="2" t="s">
        <v>681</v>
      </c>
      <c r="F208" s="2" t="s">
        <v>681</v>
      </c>
      <c r="G208" s="2">
        <v>1.3</v>
      </c>
      <c r="H208" s="2">
        <v>0</v>
      </c>
      <c r="I208" s="2" t="s">
        <v>681</v>
      </c>
      <c r="J208" s="2" t="s">
        <v>681</v>
      </c>
      <c r="K208" s="2">
        <v>0</v>
      </c>
      <c r="L208" s="2">
        <v>0</v>
      </c>
      <c r="M208" s="2">
        <v>0</v>
      </c>
      <c r="N208" s="2" t="s">
        <v>681</v>
      </c>
      <c r="O208" s="2" t="s">
        <v>680</v>
      </c>
      <c r="P208" s="2" t="s">
        <v>681</v>
      </c>
      <c r="Q208" s="2" t="s">
        <v>680</v>
      </c>
      <c r="R208" s="2" t="s">
        <v>681</v>
      </c>
      <c r="S208" s="2" t="s">
        <v>680</v>
      </c>
      <c r="U208" s="9">
        <f t="shared" si="6"/>
        <v>10.7</v>
      </c>
      <c r="V208" s="2">
        <f t="shared" si="7"/>
        <v>0</v>
      </c>
    </row>
    <row r="209" spans="1:22" ht="15" customHeight="1" x14ac:dyDescent="0.25">
      <c r="A209" s="2" t="s">
        <v>331</v>
      </c>
      <c r="B209" s="2" t="s">
        <v>334</v>
      </c>
      <c r="C209" s="2">
        <v>2016</v>
      </c>
      <c r="D209" s="2">
        <v>63.3</v>
      </c>
      <c r="E209" s="2" t="s">
        <v>681</v>
      </c>
      <c r="F209" s="2" t="s">
        <v>681</v>
      </c>
      <c r="G209" s="2">
        <v>2.4</v>
      </c>
      <c r="H209" s="2" t="s">
        <v>681</v>
      </c>
      <c r="I209" s="2" t="s">
        <v>681</v>
      </c>
      <c r="J209" s="2" t="s">
        <v>681</v>
      </c>
      <c r="K209" s="2" t="s">
        <v>681</v>
      </c>
      <c r="L209" s="2" t="s">
        <v>681</v>
      </c>
      <c r="M209" s="2" t="s">
        <v>681</v>
      </c>
      <c r="N209" s="2" t="s">
        <v>681</v>
      </c>
      <c r="O209" s="2" t="s">
        <v>680</v>
      </c>
      <c r="P209" s="2" t="s">
        <v>681</v>
      </c>
      <c r="Q209" s="2" t="s">
        <v>680</v>
      </c>
      <c r="R209" s="2" t="s">
        <v>681</v>
      </c>
      <c r="S209" s="2" t="s">
        <v>680</v>
      </c>
      <c r="U209" s="9">
        <f t="shared" si="6"/>
        <v>63.3</v>
      </c>
      <c r="V209" s="2">
        <f t="shared" si="7"/>
        <v>0</v>
      </c>
    </row>
    <row r="210" spans="1:22" ht="15" customHeight="1" x14ac:dyDescent="0.25">
      <c r="A210" s="2" t="s">
        <v>335</v>
      </c>
      <c r="B210" s="2" t="s">
        <v>336</v>
      </c>
      <c r="C210" s="2">
        <v>2016</v>
      </c>
      <c r="D210" s="2">
        <v>773.4</v>
      </c>
      <c r="E210" s="2">
        <v>261.60000000000002</v>
      </c>
      <c r="F210" s="2">
        <v>199.6</v>
      </c>
      <c r="G210" s="2">
        <v>6.3</v>
      </c>
      <c r="H210" s="2" t="s">
        <v>680</v>
      </c>
      <c r="I210" s="317">
        <v>95.5</v>
      </c>
      <c r="J210" s="317">
        <v>140.4</v>
      </c>
      <c r="K210" s="2">
        <v>7.6</v>
      </c>
      <c r="L210" s="2">
        <v>0.8</v>
      </c>
      <c r="M210" s="2">
        <v>48.1</v>
      </c>
      <c r="N210" s="2" t="s">
        <v>681</v>
      </c>
      <c r="O210" s="2" t="s">
        <v>680</v>
      </c>
      <c r="P210" s="2" t="s">
        <v>681</v>
      </c>
      <c r="Q210" s="2" t="s">
        <v>680</v>
      </c>
      <c r="R210" s="2" t="s">
        <v>681</v>
      </c>
      <c r="S210" s="2" t="s">
        <v>680</v>
      </c>
      <c r="U210" s="9">
        <f t="shared" si="6"/>
        <v>773.4</v>
      </c>
      <c r="V210" s="2">
        <f t="shared" si="7"/>
        <v>0</v>
      </c>
    </row>
    <row r="211" spans="1:22" ht="15" customHeight="1" x14ac:dyDescent="0.25">
      <c r="A211" s="2" t="s">
        <v>335</v>
      </c>
      <c r="B211" s="2" t="s">
        <v>337</v>
      </c>
      <c r="C211" s="2">
        <v>2016</v>
      </c>
      <c r="D211" s="2">
        <v>4.67</v>
      </c>
      <c r="E211" s="2" t="s">
        <v>680</v>
      </c>
      <c r="F211" s="2" t="s">
        <v>680</v>
      </c>
      <c r="G211" s="2" t="s">
        <v>680</v>
      </c>
      <c r="H211" s="2" t="s">
        <v>680</v>
      </c>
      <c r="I211" s="2">
        <v>1.1299999999999999</v>
      </c>
      <c r="J211" s="2">
        <v>3.54</v>
      </c>
      <c r="K211" s="2" t="s">
        <v>680</v>
      </c>
      <c r="L211" s="2" t="s">
        <v>680</v>
      </c>
      <c r="M211" s="2" t="s">
        <v>680</v>
      </c>
      <c r="N211" s="2" t="s">
        <v>681</v>
      </c>
      <c r="O211" s="2" t="s">
        <v>680</v>
      </c>
      <c r="P211" s="2" t="s">
        <v>681</v>
      </c>
      <c r="Q211" s="2" t="s">
        <v>680</v>
      </c>
      <c r="R211" s="2" t="s">
        <v>681</v>
      </c>
      <c r="S211" s="2" t="s">
        <v>680</v>
      </c>
      <c r="U211" s="9">
        <f t="shared" si="6"/>
        <v>4.67</v>
      </c>
      <c r="V211" s="2">
        <f t="shared" si="7"/>
        <v>0</v>
      </c>
    </row>
    <row r="212" spans="1:22" ht="15" customHeight="1" x14ac:dyDescent="0.25">
      <c r="A212" s="2" t="s">
        <v>335</v>
      </c>
      <c r="B212" s="2" t="s">
        <v>338</v>
      </c>
      <c r="C212" s="2">
        <v>2016</v>
      </c>
      <c r="D212" s="2">
        <v>22.2</v>
      </c>
      <c r="E212" s="2">
        <v>4.9000000000000004</v>
      </c>
      <c r="F212" s="2">
        <v>11.5</v>
      </c>
      <c r="G212" s="2" t="s">
        <v>680</v>
      </c>
      <c r="H212" s="2" t="s">
        <v>680</v>
      </c>
      <c r="I212" s="2">
        <v>4.0999999999999996</v>
      </c>
      <c r="J212" s="2">
        <v>1.7</v>
      </c>
      <c r="K212" s="2" t="s">
        <v>680</v>
      </c>
      <c r="L212" s="2" t="s">
        <v>680</v>
      </c>
      <c r="M212" s="2" t="s">
        <v>680</v>
      </c>
      <c r="N212" s="2" t="s">
        <v>681</v>
      </c>
      <c r="O212" s="2" t="s">
        <v>680</v>
      </c>
      <c r="P212" s="2" t="s">
        <v>681</v>
      </c>
      <c r="Q212" s="2" t="s">
        <v>680</v>
      </c>
      <c r="R212" s="2" t="s">
        <v>681</v>
      </c>
      <c r="S212" s="2" t="s">
        <v>680</v>
      </c>
      <c r="U212" s="9">
        <f t="shared" si="6"/>
        <v>22.2</v>
      </c>
      <c r="V212" s="2">
        <f t="shared" si="7"/>
        <v>0</v>
      </c>
    </row>
    <row r="213" spans="1:22" ht="15" customHeight="1" x14ac:dyDescent="0.25">
      <c r="A213" s="2" t="s">
        <v>341</v>
      </c>
      <c r="B213" s="2" t="s">
        <v>342</v>
      </c>
      <c r="C213" s="2">
        <v>2016</v>
      </c>
      <c r="D213" s="2">
        <v>27.6</v>
      </c>
      <c r="E213" s="2">
        <v>7.4</v>
      </c>
      <c r="F213" s="2" t="s">
        <v>680</v>
      </c>
      <c r="G213" s="2">
        <v>6.5</v>
      </c>
      <c r="H213" s="2" t="s">
        <v>680</v>
      </c>
      <c r="I213" s="2">
        <v>8.9</v>
      </c>
      <c r="J213" s="2">
        <v>4.8</v>
      </c>
      <c r="K213" s="2" t="s">
        <v>680</v>
      </c>
      <c r="L213" s="2" t="s">
        <v>680</v>
      </c>
      <c r="M213" s="2" t="s">
        <v>680</v>
      </c>
      <c r="N213" s="2" t="s">
        <v>681</v>
      </c>
      <c r="O213" s="2" t="s">
        <v>680</v>
      </c>
      <c r="P213" s="2" t="s">
        <v>681</v>
      </c>
      <c r="Q213" s="2" t="s">
        <v>680</v>
      </c>
      <c r="R213" s="2" t="s">
        <v>681</v>
      </c>
      <c r="S213" s="2" t="s">
        <v>680</v>
      </c>
      <c r="U213" s="9">
        <f t="shared" si="6"/>
        <v>27.6</v>
      </c>
      <c r="V213" s="2">
        <f t="shared" si="7"/>
        <v>0</v>
      </c>
    </row>
    <row r="214" spans="1:22" ht="15" customHeight="1" x14ac:dyDescent="0.25">
      <c r="A214" s="2" t="s">
        <v>343</v>
      </c>
      <c r="B214" s="2" t="s">
        <v>344</v>
      </c>
      <c r="C214" s="2">
        <v>2016</v>
      </c>
      <c r="D214" s="2">
        <v>85.4</v>
      </c>
      <c r="E214" s="2">
        <v>34.200000000000003</v>
      </c>
      <c r="F214" s="2">
        <v>9.4</v>
      </c>
      <c r="G214" s="2">
        <v>14.5</v>
      </c>
      <c r="H214" s="2">
        <v>6.3</v>
      </c>
      <c r="I214" s="2">
        <v>14.7</v>
      </c>
      <c r="J214" s="2">
        <v>12.6</v>
      </c>
      <c r="K214" s="2" t="s">
        <v>680</v>
      </c>
      <c r="L214" s="2" t="s">
        <v>680</v>
      </c>
      <c r="M214" s="2" t="s">
        <v>680</v>
      </c>
      <c r="N214" s="2" t="s">
        <v>680</v>
      </c>
      <c r="O214" s="2" t="s">
        <v>680</v>
      </c>
      <c r="P214" s="2" t="s">
        <v>680</v>
      </c>
      <c r="Q214" s="2" t="s">
        <v>680</v>
      </c>
      <c r="R214" s="2" t="s">
        <v>680</v>
      </c>
      <c r="S214" s="2" t="s">
        <v>680</v>
      </c>
      <c r="U214" s="9">
        <f t="shared" si="6"/>
        <v>85.4</v>
      </c>
      <c r="V214" s="2">
        <f t="shared" si="7"/>
        <v>0</v>
      </c>
    </row>
    <row r="215" spans="1:22" ht="15" customHeight="1" x14ac:dyDescent="0.25">
      <c r="A215" s="2" t="s">
        <v>343</v>
      </c>
      <c r="B215" s="2" t="s">
        <v>345</v>
      </c>
      <c r="C215" s="2">
        <v>2016</v>
      </c>
      <c r="D215" s="2">
        <v>8</v>
      </c>
      <c r="E215" s="2">
        <v>4.7</v>
      </c>
      <c r="F215" s="2">
        <v>2</v>
      </c>
      <c r="G215" s="2" t="s">
        <v>680</v>
      </c>
      <c r="H215" s="2" t="s">
        <v>680</v>
      </c>
      <c r="I215" s="2">
        <v>0.87</v>
      </c>
      <c r="J215" s="2">
        <v>0.43</v>
      </c>
      <c r="K215" s="2" t="s">
        <v>680</v>
      </c>
      <c r="L215" s="2" t="s">
        <v>680</v>
      </c>
      <c r="M215" s="2" t="s">
        <v>680</v>
      </c>
      <c r="N215" s="2" t="s">
        <v>680</v>
      </c>
      <c r="O215" s="2" t="s">
        <v>680</v>
      </c>
      <c r="P215" s="2" t="s">
        <v>680</v>
      </c>
      <c r="Q215" s="2" t="s">
        <v>680</v>
      </c>
      <c r="R215" s="2" t="s">
        <v>680</v>
      </c>
      <c r="S215" s="2" t="s">
        <v>680</v>
      </c>
      <c r="U215" s="9">
        <f t="shared" si="6"/>
        <v>8</v>
      </c>
      <c r="V215" s="2">
        <f t="shared" si="7"/>
        <v>0</v>
      </c>
    </row>
    <row r="216" spans="1:22" ht="15" customHeight="1" x14ac:dyDescent="0.25">
      <c r="A216" s="2" t="s">
        <v>343</v>
      </c>
      <c r="B216" s="2" t="s">
        <v>346</v>
      </c>
      <c r="C216" s="2">
        <v>2016</v>
      </c>
      <c r="D216" s="2">
        <v>1.23</v>
      </c>
      <c r="E216" s="2">
        <v>0.70399999999999996</v>
      </c>
      <c r="F216" s="2" t="s">
        <v>680</v>
      </c>
      <c r="G216" s="2" t="s">
        <v>680</v>
      </c>
      <c r="H216" s="2" t="s">
        <v>680</v>
      </c>
      <c r="I216" s="2">
        <v>0.52700000000000002</v>
      </c>
      <c r="J216" s="2" t="s">
        <v>680</v>
      </c>
      <c r="K216" s="2" t="s">
        <v>680</v>
      </c>
      <c r="L216" s="2" t="s">
        <v>680</v>
      </c>
      <c r="M216" s="2" t="s">
        <v>680</v>
      </c>
      <c r="N216" s="2" t="s">
        <v>680</v>
      </c>
      <c r="O216" s="2" t="s">
        <v>680</v>
      </c>
      <c r="P216" s="2" t="s">
        <v>680</v>
      </c>
      <c r="Q216" s="2" t="s">
        <v>680</v>
      </c>
      <c r="R216" s="2" t="s">
        <v>680</v>
      </c>
      <c r="S216" s="2" t="s">
        <v>680</v>
      </c>
      <c r="U216" s="9">
        <f t="shared" si="6"/>
        <v>1.23</v>
      </c>
      <c r="V216" s="2">
        <f t="shared" si="7"/>
        <v>0</v>
      </c>
    </row>
    <row r="217" spans="1:22" ht="15" customHeight="1" x14ac:dyDescent="0.25">
      <c r="A217" s="2" t="s">
        <v>349</v>
      </c>
      <c r="B217" s="2" t="s">
        <v>350</v>
      </c>
      <c r="C217" s="2">
        <v>2016</v>
      </c>
      <c r="D217" s="2">
        <v>176.8</v>
      </c>
      <c r="E217" s="2">
        <v>63.9</v>
      </c>
      <c r="F217" s="2">
        <v>36.9</v>
      </c>
      <c r="G217" s="2">
        <v>29.8</v>
      </c>
      <c r="H217" s="2" t="s">
        <v>680</v>
      </c>
      <c r="I217" s="2">
        <v>24.2</v>
      </c>
      <c r="J217" s="2">
        <v>21.6</v>
      </c>
      <c r="K217" s="2">
        <v>0.3</v>
      </c>
      <c r="L217" s="2" t="s">
        <v>680</v>
      </c>
      <c r="M217" s="2" t="s">
        <v>680</v>
      </c>
      <c r="N217" s="2" t="s">
        <v>1051</v>
      </c>
      <c r="O217" s="2">
        <v>0.26</v>
      </c>
      <c r="P217" s="2" t="s">
        <v>681</v>
      </c>
      <c r="Q217" s="2" t="s">
        <v>680</v>
      </c>
      <c r="R217" s="2" t="s">
        <v>681</v>
      </c>
      <c r="S217" s="2" t="s">
        <v>680</v>
      </c>
      <c r="U217" s="9">
        <f t="shared" si="6"/>
        <v>176.8</v>
      </c>
      <c r="V217" s="2">
        <f t="shared" si="7"/>
        <v>0.26</v>
      </c>
    </row>
    <row r="218" spans="1:22" ht="15" customHeight="1" x14ac:dyDescent="0.25">
      <c r="A218" s="2" t="s">
        <v>351</v>
      </c>
      <c r="B218" s="2" t="s">
        <v>352</v>
      </c>
      <c r="C218" s="2">
        <v>2016</v>
      </c>
      <c r="D218" s="2">
        <v>17.899999999999999</v>
      </c>
      <c r="E218" s="2">
        <v>6.4</v>
      </c>
      <c r="F218" s="2">
        <v>3.3</v>
      </c>
      <c r="G218" s="2">
        <v>2.4</v>
      </c>
      <c r="H218" s="2">
        <v>0</v>
      </c>
      <c r="I218" s="2">
        <v>5.2</v>
      </c>
      <c r="J218" s="2">
        <v>0.6</v>
      </c>
      <c r="K218" s="2">
        <v>0</v>
      </c>
      <c r="L218" s="2" t="s">
        <v>680</v>
      </c>
      <c r="M218" s="2" t="s">
        <v>680</v>
      </c>
      <c r="N218" s="2" t="s">
        <v>681</v>
      </c>
      <c r="O218" s="2" t="s">
        <v>680</v>
      </c>
      <c r="P218" s="2" t="s">
        <v>681</v>
      </c>
      <c r="Q218" s="2" t="s">
        <v>680</v>
      </c>
      <c r="R218" s="2" t="s">
        <v>681</v>
      </c>
      <c r="S218" s="2" t="s">
        <v>680</v>
      </c>
      <c r="U218" s="9">
        <f t="shared" si="6"/>
        <v>17.899999999999999</v>
      </c>
      <c r="V218" s="2">
        <f t="shared" si="7"/>
        <v>0</v>
      </c>
    </row>
    <row r="219" spans="1:22" ht="15" customHeight="1" x14ac:dyDescent="0.25">
      <c r="A219" s="2" t="s">
        <v>353</v>
      </c>
      <c r="B219" s="2" t="s">
        <v>354</v>
      </c>
      <c r="C219" s="2">
        <v>2016</v>
      </c>
      <c r="D219" s="2" t="s">
        <v>681</v>
      </c>
      <c r="E219" s="2" t="s">
        <v>681</v>
      </c>
      <c r="F219" s="2" t="s">
        <v>681</v>
      </c>
      <c r="G219" s="2" t="s">
        <v>681</v>
      </c>
      <c r="H219" s="2" t="s">
        <v>681</v>
      </c>
      <c r="I219" s="2" t="s">
        <v>681</v>
      </c>
      <c r="J219" s="2" t="s">
        <v>681</v>
      </c>
      <c r="K219" s="2" t="s">
        <v>681</v>
      </c>
      <c r="L219" s="2" t="s">
        <v>681</v>
      </c>
      <c r="M219" s="2" t="s">
        <v>681</v>
      </c>
      <c r="N219" s="2" t="s">
        <v>681</v>
      </c>
      <c r="O219" s="2" t="s">
        <v>681</v>
      </c>
      <c r="P219" s="2" t="s">
        <v>681</v>
      </c>
      <c r="Q219" s="2" t="s">
        <v>681</v>
      </c>
      <c r="R219" s="2" t="s">
        <v>681</v>
      </c>
      <c r="S219" s="2" t="s">
        <v>681</v>
      </c>
      <c r="U219" s="9">
        <f t="shared" si="6"/>
        <v>0</v>
      </c>
      <c r="V219" s="2">
        <f t="shared" si="7"/>
        <v>0</v>
      </c>
    </row>
    <row r="220" spans="1:22" ht="15" customHeight="1" x14ac:dyDescent="0.25">
      <c r="A220" s="2" t="s">
        <v>355</v>
      </c>
      <c r="B220" s="2" t="s">
        <v>356</v>
      </c>
      <c r="C220" s="2">
        <v>2016</v>
      </c>
      <c r="D220" s="2">
        <v>37.6</v>
      </c>
      <c r="E220" s="2">
        <v>14.7</v>
      </c>
      <c r="F220" s="2">
        <v>4.9000000000000004</v>
      </c>
      <c r="G220" s="2">
        <v>8.5</v>
      </c>
      <c r="H220" s="2" t="s">
        <v>680</v>
      </c>
      <c r="I220" s="2">
        <v>8.8000000000000007</v>
      </c>
      <c r="J220" s="2">
        <v>0.6</v>
      </c>
      <c r="K220" s="2" t="s">
        <v>680</v>
      </c>
      <c r="L220" s="2">
        <v>0.1</v>
      </c>
      <c r="M220" s="2" t="s">
        <v>680</v>
      </c>
      <c r="N220" s="2" t="s">
        <v>681</v>
      </c>
      <c r="O220" s="2" t="s">
        <v>680</v>
      </c>
      <c r="P220" s="2" t="s">
        <v>681</v>
      </c>
      <c r="Q220" s="2" t="s">
        <v>680</v>
      </c>
      <c r="R220" s="2" t="s">
        <v>681</v>
      </c>
      <c r="S220" s="2" t="s">
        <v>680</v>
      </c>
      <c r="U220" s="9">
        <f t="shared" si="6"/>
        <v>37.6</v>
      </c>
      <c r="V220" s="2">
        <f t="shared" si="7"/>
        <v>0</v>
      </c>
    </row>
    <row r="221" spans="1:22" ht="15" customHeight="1" x14ac:dyDescent="0.25">
      <c r="A221" s="2" t="s">
        <v>355</v>
      </c>
      <c r="B221" s="2" t="s">
        <v>357</v>
      </c>
      <c r="C221" s="2">
        <v>2016</v>
      </c>
      <c r="D221" s="317">
        <v>27.8</v>
      </c>
      <c r="E221" s="2">
        <v>19</v>
      </c>
      <c r="F221" s="2">
        <v>9.3000000000000007</v>
      </c>
      <c r="G221" s="2">
        <v>5.5</v>
      </c>
      <c r="H221" s="2" t="s">
        <v>680</v>
      </c>
      <c r="I221" s="2">
        <v>8.6</v>
      </c>
      <c r="J221" s="2" t="s">
        <v>680</v>
      </c>
      <c r="K221" s="2" t="s">
        <v>680</v>
      </c>
      <c r="L221" s="2" t="s">
        <v>680</v>
      </c>
      <c r="M221" s="2" t="s">
        <v>680</v>
      </c>
      <c r="N221" s="2" t="s">
        <v>681</v>
      </c>
      <c r="O221" s="2" t="s">
        <v>680</v>
      </c>
      <c r="P221" s="2" t="s">
        <v>681</v>
      </c>
      <c r="Q221" s="2" t="s">
        <v>680</v>
      </c>
      <c r="R221" s="2" t="s">
        <v>681</v>
      </c>
      <c r="S221" s="2" t="s">
        <v>680</v>
      </c>
      <c r="U221" s="9">
        <f t="shared" si="6"/>
        <v>27.8</v>
      </c>
      <c r="V221" s="2">
        <f t="shared" si="7"/>
        <v>0</v>
      </c>
    </row>
    <row r="222" spans="1:22" ht="15" customHeight="1" x14ac:dyDescent="0.25">
      <c r="A222" s="2" t="s">
        <v>355</v>
      </c>
      <c r="B222" s="2" t="s">
        <v>358</v>
      </c>
      <c r="C222" s="2">
        <v>2016</v>
      </c>
      <c r="D222" s="317">
        <v>1445.8</v>
      </c>
      <c r="E222" s="2">
        <v>529.9</v>
      </c>
      <c r="F222" s="2">
        <v>271.3</v>
      </c>
      <c r="G222" s="2">
        <v>123.5</v>
      </c>
      <c r="H222" s="2">
        <v>8.6999999999999993</v>
      </c>
      <c r="I222" s="2">
        <v>186</v>
      </c>
      <c r="J222" s="2">
        <v>186.3</v>
      </c>
      <c r="K222" s="2">
        <v>22</v>
      </c>
      <c r="L222" s="2">
        <v>98.6</v>
      </c>
      <c r="M222" s="2" t="s">
        <v>680</v>
      </c>
      <c r="N222" s="2" t="s">
        <v>681</v>
      </c>
      <c r="O222" s="2" t="s">
        <v>680</v>
      </c>
      <c r="P222" s="2" t="s">
        <v>681</v>
      </c>
      <c r="Q222" s="2" t="s">
        <v>680</v>
      </c>
      <c r="R222" s="2" t="s">
        <v>681</v>
      </c>
      <c r="S222" s="2" t="s">
        <v>680</v>
      </c>
      <c r="U222" s="9">
        <f t="shared" si="6"/>
        <v>1445.8</v>
      </c>
      <c r="V222" s="2">
        <f t="shared" si="7"/>
        <v>0</v>
      </c>
    </row>
    <row r="223" spans="1:22" ht="15" customHeight="1" x14ac:dyDescent="0.25">
      <c r="A223" s="2" t="s">
        <v>355</v>
      </c>
      <c r="B223" s="2" t="s">
        <v>359</v>
      </c>
      <c r="C223" s="2">
        <v>2016</v>
      </c>
      <c r="D223" s="2">
        <v>16.372</v>
      </c>
      <c r="E223" s="2">
        <v>0.35199999999999998</v>
      </c>
      <c r="F223" s="2" t="s">
        <v>680</v>
      </c>
      <c r="G223" s="2" t="s">
        <v>680</v>
      </c>
      <c r="H223" s="2" t="s">
        <v>680</v>
      </c>
      <c r="I223" s="2" t="s">
        <v>680</v>
      </c>
      <c r="J223" s="2">
        <v>16.02</v>
      </c>
      <c r="K223" s="2" t="s">
        <v>680</v>
      </c>
      <c r="L223" s="2" t="s">
        <v>680</v>
      </c>
      <c r="M223" s="2" t="s">
        <v>680</v>
      </c>
      <c r="N223" s="2" t="s">
        <v>681</v>
      </c>
      <c r="O223" s="2" t="s">
        <v>680</v>
      </c>
      <c r="P223" s="2" t="s">
        <v>681</v>
      </c>
      <c r="Q223" s="2" t="s">
        <v>680</v>
      </c>
      <c r="R223" s="2" t="s">
        <v>681</v>
      </c>
      <c r="S223" s="2" t="s">
        <v>680</v>
      </c>
      <c r="U223" s="9">
        <f t="shared" si="6"/>
        <v>16.372</v>
      </c>
      <c r="V223" s="2">
        <f t="shared" si="7"/>
        <v>0</v>
      </c>
    </row>
    <row r="224" spans="1:22" ht="15" customHeight="1" x14ac:dyDescent="0.25">
      <c r="A224" s="2" t="s">
        <v>360</v>
      </c>
      <c r="B224" s="2" t="s">
        <v>361</v>
      </c>
      <c r="C224" s="2">
        <v>2016</v>
      </c>
      <c r="D224" s="2">
        <v>330.23</v>
      </c>
      <c r="E224" s="2">
        <v>120.417</v>
      </c>
      <c r="F224" s="2">
        <v>24.318999999999999</v>
      </c>
      <c r="G224" s="2">
        <v>28.26</v>
      </c>
      <c r="H224" s="2" t="s">
        <v>680</v>
      </c>
      <c r="I224" s="2">
        <v>44.646000000000001</v>
      </c>
      <c r="J224" s="2">
        <v>63.039000000000001</v>
      </c>
      <c r="K224" s="2">
        <v>0.22900000000000001</v>
      </c>
      <c r="L224" s="2" t="s">
        <v>680</v>
      </c>
      <c r="M224" s="2" t="s">
        <v>680</v>
      </c>
      <c r="N224" s="2" t="s">
        <v>1052</v>
      </c>
      <c r="O224" s="2">
        <v>75.63</v>
      </c>
      <c r="P224" s="2" t="s">
        <v>681</v>
      </c>
      <c r="Q224" s="2" t="s">
        <v>680</v>
      </c>
      <c r="R224" s="2" t="s">
        <v>681</v>
      </c>
      <c r="S224" s="2" t="s">
        <v>680</v>
      </c>
      <c r="U224" s="9">
        <f t="shared" si="6"/>
        <v>330.23</v>
      </c>
      <c r="V224" s="2">
        <f t="shared" si="7"/>
        <v>75.63</v>
      </c>
    </row>
    <row r="225" spans="1:22" ht="15" customHeight="1" x14ac:dyDescent="0.25">
      <c r="A225" s="2" t="s">
        <v>360</v>
      </c>
      <c r="B225" s="2" t="s">
        <v>362</v>
      </c>
      <c r="C225" s="2">
        <v>2016</v>
      </c>
      <c r="D225" s="2">
        <v>33.14</v>
      </c>
      <c r="E225" s="2" t="s">
        <v>680</v>
      </c>
      <c r="F225" s="2" t="s">
        <v>680</v>
      </c>
      <c r="G225" s="2" t="s">
        <v>680</v>
      </c>
      <c r="H225" s="2" t="s">
        <v>680</v>
      </c>
      <c r="I225" s="2" t="s">
        <v>680</v>
      </c>
      <c r="J225" s="2" t="s">
        <v>680</v>
      </c>
      <c r="K225" s="2" t="s">
        <v>680</v>
      </c>
      <c r="L225" s="2" t="s">
        <v>680</v>
      </c>
      <c r="M225" s="2" t="s">
        <v>680</v>
      </c>
      <c r="N225" s="2" t="s">
        <v>681</v>
      </c>
      <c r="O225" s="2" t="s">
        <v>680</v>
      </c>
      <c r="P225" s="2" t="s">
        <v>681</v>
      </c>
      <c r="Q225" s="2" t="s">
        <v>680</v>
      </c>
      <c r="R225" s="2" t="s">
        <v>681</v>
      </c>
      <c r="S225" s="2" t="s">
        <v>680</v>
      </c>
      <c r="U225" s="9">
        <f t="shared" si="6"/>
        <v>33.14</v>
      </c>
      <c r="V225" s="2">
        <f t="shared" si="7"/>
        <v>0</v>
      </c>
    </row>
    <row r="226" spans="1:22" ht="15" customHeight="1" x14ac:dyDescent="0.25">
      <c r="A226" s="2" t="s">
        <v>360</v>
      </c>
      <c r="B226" s="2" t="s">
        <v>363</v>
      </c>
      <c r="C226" s="2">
        <v>2016</v>
      </c>
      <c r="D226" s="2">
        <v>14.07</v>
      </c>
      <c r="E226" s="2" t="s">
        <v>680</v>
      </c>
      <c r="F226" s="2" t="s">
        <v>680</v>
      </c>
      <c r="G226" s="2" t="s">
        <v>680</v>
      </c>
      <c r="H226" s="2" t="s">
        <v>680</v>
      </c>
      <c r="I226" s="2" t="s">
        <v>680</v>
      </c>
      <c r="J226" s="2" t="s">
        <v>680</v>
      </c>
      <c r="K226" s="2" t="s">
        <v>680</v>
      </c>
      <c r="L226" s="2" t="s">
        <v>680</v>
      </c>
      <c r="M226" s="2" t="s">
        <v>680</v>
      </c>
      <c r="N226" s="2" t="s">
        <v>681</v>
      </c>
      <c r="O226" s="2" t="s">
        <v>680</v>
      </c>
      <c r="P226" s="2" t="s">
        <v>681</v>
      </c>
      <c r="Q226" s="2" t="s">
        <v>680</v>
      </c>
      <c r="R226" s="2" t="s">
        <v>681</v>
      </c>
      <c r="S226" s="2" t="s">
        <v>680</v>
      </c>
      <c r="U226" s="9">
        <f t="shared" si="6"/>
        <v>14.07</v>
      </c>
      <c r="V226" s="2">
        <f t="shared" si="7"/>
        <v>0</v>
      </c>
    </row>
    <row r="227" spans="1:22" ht="15" customHeight="1" x14ac:dyDescent="0.25">
      <c r="A227" s="2" t="s">
        <v>364</v>
      </c>
      <c r="B227" s="2" t="s">
        <v>365</v>
      </c>
      <c r="C227" s="2">
        <v>2016</v>
      </c>
      <c r="D227" s="2" t="s">
        <v>681</v>
      </c>
      <c r="E227" s="2" t="s">
        <v>681</v>
      </c>
      <c r="F227" s="2" t="s">
        <v>681</v>
      </c>
      <c r="G227" s="2" t="s">
        <v>681</v>
      </c>
      <c r="H227" s="2" t="s">
        <v>681</v>
      </c>
      <c r="I227" s="2" t="s">
        <v>681</v>
      </c>
      <c r="J227" s="2" t="s">
        <v>681</v>
      </c>
      <c r="K227" s="2" t="s">
        <v>681</v>
      </c>
      <c r="L227" s="2" t="s">
        <v>681</v>
      </c>
      <c r="M227" s="2" t="s">
        <v>681</v>
      </c>
      <c r="N227" s="2" t="s">
        <v>681</v>
      </c>
      <c r="O227" s="2" t="s">
        <v>681</v>
      </c>
      <c r="P227" s="2" t="s">
        <v>681</v>
      </c>
      <c r="Q227" s="2" t="s">
        <v>681</v>
      </c>
      <c r="R227" s="2" t="s">
        <v>681</v>
      </c>
      <c r="S227" s="2" t="s">
        <v>681</v>
      </c>
      <c r="U227" s="9">
        <f t="shared" si="6"/>
        <v>0</v>
      </c>
      <c r="V227" s="2">
        <f t="shared" si="7"/>
        <v>0</v>
      </c>
    </row>
    <row r="228" spans="1:22" ht="15" customHeight="1" x14ac:dyDescent="0.25">
      <c r="A228" s="2" t="s">
        <v>374</v>
      </c>
      <c r="B228" s="2" t="s">
        <v>375</v>
      </c>
      <c r="C228" s="2">
        <v>2016</v>
      </c>
      <c r="D228" s="2" t="s">
        <v>681</v>
      </c>
      <c r="E228" s="2" t="s">
        <v>681</v>
      </c>
      <c r="F228" s="2" t="s">
        <v>681</v>
      </c>
      <c r="G228" s="2" t="s">
        <v>681</v>
      </c>
      <c r="H228" s="2" t="s">
        <v>681</v>
      </c>
      <c r="I228" s="2" t="s">
        <v>681</v>
      </c>
      <c r="J228" s="2" t="s">
        <v>681</v>
      </c>
      <c r="K228" s="2" t="s">
        <v>681</v>
      </c>
      <c r="L228" s="2" t="s">
        <v>681</v>
      </c>
      <c r="M228" s="2" t="s">
        <v>681</v>
      </c>
      <c r="N228" s="2" t="s">
        <v>681</v>
      </c>
      <c r="O228" s="2" t="s">
        <v>681</v>
      </c>
      <c r="P228" s="2" t="s">
        <v>681</v>
      </c>
      <c r="Q228" s="2" t="s">
        <v>681</v>
      </c>
      <c r="R228" s="2" t="s">
        <v>681</v>
      </c>
      <c r="S228" s="2" t="s">
        <v>681</v>
      </c>
      <c r="U228" s="9">
        <f t="shared" si="6"/>
        <v>0</v>
      </c>
      <c r="V228" s="2">
        <f t="shared" si="7"/>
        <v>0</v>
      </c>
    </row>
    <row r="229" spans="1:22" ht="15" customHeight="1" x14ac:dyDescent="0.25">
      <c r="A229" s="2" t="s">
        <v>374</v>
      </c>
      <c r="B229" s="2" t="s">
        <v>367</v>
      </c>
      <c r="C229" s="2">
        <v>2016</v>
      </c>
      <c r="D229" s="2" t="s">
        <v>681</v>
      </c>
      <c r="E229" s="2" t="s">
        <v>681</v>
      </c>
      <c r="F229" s="2" t="s">
        <v>681</v>
      </c>
      <c r="G229" s="2" t="s">
        <v>681</v>
      </c>
      <c r="H229" s="2" t="s">
        <v>681</v>
      </c>
      <c r="I229" s="2" t="s">
        <v>681</v>
      </c>
      <c r="J229" s="2" t="s">
        <v>681</v>
      </c>
      <c r="K229" s="2" t="s">
        <v>681</v>
      </c>
      <c r="L229" s="2" t="s">
        <v>681</v>
      </c>
      <c r="M229" s="2" t="s">
        <v>681</v>
      </c>
      <c r="N229" s="2" t="s">
        <v>681</v>
      </c>
      <c r="O229" s="2" t="s">
        <v>681</v>
      </c>
      <c r="P229" s="2" t="s">
        <v>681</v>
      </c>
      <c r="Q229" s="2" t="s">
        <v>681</v>
      </c>
      <c r="R229" s="2" t="s">
        <v>681</v>
      </c>
      <c r="S229" s="2" t="s">
        <v>681</v>
      </c>
      <c r="U229" s="9">
        <f t="shared" si="6"/>
        <v>0</v>
      </c>
      <c r="V229" s="2">
        <f t="shared" si="7"/>
        <v>0</v>
      </c>
    </row>
    <row r="230" spans="1:22" ht="15" customHeight="1" x14ac:dyDescent="0.25">
      <c r="A230" s="2" t="s">
        <v>374</v>
      </c>
      <c r="B230" s="2" t="s">
        <v>368</v>
      </c>
      <c r="C230" s="2">
        <v>2016</v>
      </c>
      <c r="D230" s="2" t="s">
        <v>681</v>
      </c>
      <c r="E230" s="2" t="s">
        <v>681</v>
      </c>
      <c r="F230" s="2" t="s">
        <v>681</v>
      </c>
      <c r="G230" s="2" t="s">
        <v>681</v>
      </c>
      <c r="H230" s="2" t="s">
        <v>681</v>
      </c>
      <c r="I230" s="2" t="s">
        <v>681</v>
      </c>
      <c r="J230" s="2" t="s">
        <v>681</v>
      </c>
      <c r="K230" s="2" t="s">
        <v>681</v>
      </c>
      <c r="L230" s="2" t="s">
        <v>681</v>
      </c>
      <c r="M230" s="2" t="s">
        <v>681</v>
      </c>
      <c r="N230" s="2" t="s">
        <v>681</v>
      </c>
      <c r="O230" s="2" t="s">
        <v>681</v>
      </c>
      <c r="P230" s="2" t="s">
        <v>681</v>
      </c>
      <c r="Q230" s="2" t="s">
        <v>681</v>
      </c>
      <c r="R230" s="2" t="s">
        <v>681</v>
      </c>
      <c r="S230" s="2" t="s">
        <v>681</v>
      </c>
      <c r="U230" s="9">
        <f t="shared" si="6"/>
        <v>0</v>
      </c>
      <c r="V230" s="2">
        <f t="shared" si="7"/>
        <v>0</v>
      </c>
    </row>
    <row r="231" spans="1:22" ht="15" customHeight="1" x14ac:dyDescent="0.25">
      <c r="A231" s="2" t="s">
        <v>374</v>
      </c>
      <c r="B231" s="2" t="s">
        <v>369</v>
      </c>
      <c r="C231" s="2">
        <v>2016</v>
      </c>
      <c r="D231" s="2" t="s">
        <v>681</v>
      </c>
      <c r="E231" s="2" t="s">
        <v>681</v>
      </c>
      <c r="F231" s="2" t="s">
        <v>681</v>
      </c>
      <c r="G231" s="2" t="s">
        <v>681</v>
      </c>
      <c r="H231" s="2" t="s">
        <v>681</v>
      </c>
      <c r="I231" s="2" t="s">
        <v>681</v>
      </c>
      <c r="J231" s="2" t="s">
        <v>681</v>
      </c>
      <c r="K231" s="2" t="s">
        <v>681</v>
      </c>
      <c r="L231" s="2" t="s">
        <v>681</v>
      </c>
      <c r="M231" s="2" t="s">
        <v>681</v>
      </c>
      <c r="N231" s="2" t="s">
        <v>681</v>
      </c>
      <c r="O231" s="2" t="s">
        <v>681</v>
      </c>
      <c r="P231" s="2" t="s">
        <v>681</v>
      </c>
      <c r="Q231" s="2" t="s">
        <v>681</v>
      </c>
      <c r="R231" s="2" t="s">
        <v>681</v>
      </c>
      <c r="S231" s="2" t="s">
        <v>681</v>
      </c>
      <c r="U231" s="9">
        <f t="shared" si="6"/>
        <v>0</v>
      </c>
      <c r="V231" s="2">
        <f t="shared" si="7"/>
        <v>0</v>
      </c>
    </row>
    <row r="232" spans="1:22" ht="15" customHeight="1" x14ac:dyDescent="0.25">
      <c r="A232" s="2" t="s">
        <v>374</v>
      </c>
      <c r="B232" s="2" t="s">
        <v>370</v>
      </c>
      <c r="C232" s="2">
        <v>2016</v>
      </c>
      <c r="D232" s="2" t="s">
        <v>681</v>
      </c>
      <c r="E232" s="2" t="s">
        <v>681</v>
      </c>
      <c r="F232" s="2" t="s">
        <v>681</v>
      </c>
      <c r="G232" s="2" t="s">
        <v>681</v>
      </c>
      <c r="H232" s="2" t="s">
        <v>681</v>
      </c>
      <c r="I232" s="2" t="s">
        <v>681</v>
      </c>
      <c r="J232" s="2" t="s">
        <v>681</v>
      </c>
      <c r="K232" s="2" t="s">
        <v>681</v>
      </c>
      <c r="L232" s="2" t="s">
        <v>681</v>
      </c>
      <c r="M232" s="2" t="s">
        <v>681</v>
      </c>
      <c r="N232" s="2" t="s">
        <v>681</v>
      </c>
      <c r="O232" s="2" t="s">
        <v>681</v>
      </c>
      <c r="P232" s="2" t="s">
        <v>681</v>
      </c>
      <c r="Q232" s="2" t="s">
        <v>681</v>
      </c>
      <c r="R232" s="2" t="s">
        <v>681</v>
      </c>
      <c r="S232" s="2" t="s">
        <v>681</v>
      </c>
      <c r="U232" s="9">
        <f t="shared" si="6"/>
        <v>0</v>
      </c>
      <c r="V232" s="2">
        <f t="shared" si="7"/>
        <v>0</v>
      </c>
    </row>
    <row r="233" spans="1:22" ht="15" customHeight="1" x14ac:dyDescent="0.25">
      <c r="A233" s="2" t="s">
        <v>374</v>
      </c>
      <c r="B233" s="2" t="s">
        <v>371</v>
      </c>
      <c r="C233" s="2">
        <v>2016</v>
      </c>
      <c r="D233" s="2" t="s">
        <v>681</v>
      </c>
      <c r="E233" s="2" t="s">
        <v>681</v>
      </c>
      <c r="F233" s="2" t="s">
        <v>681</v>
      </c>
      <c r="G233" s="2" t="s">
        <v>681</v>
      </c>
      <c r="H233" s="2" t="s">
        <v>681</v>
      </c>
      <c r="I233" s="2" t="s">
        <v>681</v>
      </c>
      <c r="J233" s="2" t="s">
        <v>681</v>
      </c>
      <c r="K233" s="2" t="s">
        <v>681</v>
      </c>
      <c r="L233" s="2" t="s">
        <v>681</v>
      </c>
      <c r="M233" s="2" t="s">
        <v>681</v>
      </c>
      <c r="N233" s="2" t="s">
        <v>681</v>
      </c>
      <c r="O233" s="2" t="s">
        <v>681</v>
      </c>
      <c r="P233" s="2" t="s">
        <v>681</v>
      </c>
      <c r="Q233" s="2" t="s">
        <v>681</v>
      </c>
      <c r="R233" s="2" t="s">
        <v>681</v>
      </c>
      <c r="S233" s="2" t="s">
        <v>681</v>
      </c>
      <c r="U233" s="9">
        <f t="shared" si="6"/>
        <v>0</v>
      </c>
      <c r="V233" s="2">
        <f t="shared" si="7"/>
        <v>0</v>
      </c>
    </row>
    <row r="234" spans="1:22" ht="15" customHeight="1" x14ac:dyDescent="0.25">
      <c r="A234" s="2" t="s">
        <v>374</v>
      </c>
      <c r="B234" s="2" t="s">
        <v>372</v>
      </c>
      <c r="C234" s="2">
        <v>2016</v>
      </c>
      <c r="D234" s="2" t="s">
        <v>681</v>
      </c>
      <c r="E234" s="2" t="s">
        <v>681</v>
      </c>
      <c r="F234" s="2" t="s">
        <v>681</v>
      </c>
      <c r="G234" s="2" t="s">
        <v>681</v>
      </c>
      <c r="H234" s="2" t="s">
        <v>681</v>
      </c>
      <c r="I234" s="2" t="s">
        <v>681</v>
      </c>
      <c r="J234" s="2" t="s">
        <v>681</v>
      </c>
      <c r="K234" s="2" t="s">
        <v>681</v>
      </c>
      <c r="L234" s="2" t="s">
        <v>681</v>
      </c>
      <c r="M234" s="2" t="s">
        <v>681</v>
      </c>
      <c r="N234" s="2" t="s">
        <v>681</v>
      </c>
      <c r="O234" s="2" t="s">
        <v>681</v>
      </c>
      <c r="P234" s="2" t="s">
        <v>681</v>
      </c>
      <c r="Q234" s="2" t="s">
        <v>681</v>
      </c>
      <c r="R234" s="2" t="s">
        <v>681</v>
      </c>
      <c r="S234" s="2" t="s">
        <v>681</v>
      </c>
      <c r="U234" s="9">
        <f t="shared" si="6"/>
        <v>0</v>
      </c>
      <c r="V234" s="2">
        <f t="shared" si="7"/>
        <v>0</v>
      </c>
    </row>
    <row r="235" spans="1:22" ht="15" customHeight="1" x14ac:dyDescent="0.25">
      <c r="A235" s="2" t="s">
        <v>374</v>
      </c>
      <c r="B235" s="2" t="s">
        <v>376</v>
      </c>
      <c r="C235" s="2">
        <v>2016</v>
      </c>
      <c r="D235" s="2" t="s">
        <v>681</v>
      </c>
      <c r="E235" s="2" t="s">
        <v>681</v>
      </c>
      <c r="F235" s="2" t="s">
        <v>681</v>
      </c>
      <c r="G235" s="2" t="s">
        <v>681</v>
      </c>
      <c r="H235" s="2" t="s">
        <v>681</v>
      </c>
      <c r="I235" s="2" t="s">
        <v>681</v>
      </c>
      <c r="J235" s="2" t="s">
        <v>681</v>
      </c>
      <c r="K235" s="2" t="s">
        <v>681</v>
      </c>
      <c r="L235" s="2" t="s">
        <v>681</v>
      </c>
      <c r="M235" s="2" t="s">
        <v>681</v>
      </c>
      <c r="N235" s="2" t="s">
        <v>681</v>
      </c>
      <c r="O235" s="2" t="s">
        <v>681</v>
      </c>
      <c r="P235" s="2" t="s">
        <v>681</v>
      </c>
      <c r="Q235" s="2" t="s">
        <v>681</v>
      </c>
      <c r="R235" s="2" t="s">
        <v>681</v>
      </c>
      <c r="S235" s="2" t="s">
        <v>681</v>
      </c>
      <c r="U235" s="9">
        <f t="shared" si="6"/>
        <v>0</v>
      </c>
      <c r="V235" s="2">
        <f t="shared" si="7"/>
        <v>0</v>
      </c>
    </row>
    <row r="236" spans="1:22" ht="15" customHeight="1" x14ac:dyDescent="0.25">
      <c r="A236" s="2" t="s">
        <v>374</v>
      </c>
      <c r="B236" s="2" t="s">
        <v>373</v>
      </c>
      <c r="C236" s="2">
        <v>2016</v>
      </c>
      <c r="D236" s="2" t="s">
        <v>681</v>
      </c>
      <c r="E236" s="2" t="s">
        <v>681</v>
      </c>
      <c r="F236" s="2" t="s">
        <v>681</v>
      </c>
      <c r="G236" s="2" t="s">
        <v>681</v>
      </c>
      <c r="H236" s="2" t="s">
        <v>681</v>
      </c>
      <c r="I236" s="2" t="s">
        <v>681</v>
      </c>
      <c r="J236" s="2" t="s">
        <v>681</v>
      </c>
      <c r="K236" s="2" t="s">
        <v>681</v>
      </c>
      <c r="L236" s="2" t="s">
        <v>681</v>
      </c>
      <c r="M236" s="2" t="s">
        <v>681</v>
      </c>
      <c r="N236" s="2" t="s">
        <v>681</v>
      </c>
      <c r="O236" s="2" t="s">
        <v>681</v>
      </c>
      <c r="P236" s="2" t="s">
        <v>681</v>
      </c>
      <c r="Q236" s="2" t="s">
        <v>681</v>
      </c>
      <c r="R236" s="2" t="s">
        <v>681</v>
      </c>
      <c r="S236" s="2" t="s">
        <v>681</v>
      </c>
      <c r="U236" s="9">
        <f t="shared" si="6"/>
        <v>0</v>
      </c>
      <c r="V236" s="2">
        <f t="shared" si="7"/>
        <v>0</v>
      </c>
    </row>
    <row r="237" spans="1:22" ht="15" customHeight="1" x14ac:dyDescent="0.25">
      <c r="A237" s="2" t="s">
        <v>377</v>
      </c>
      <c r="B237" s="2" t="s">
        <v>378</v>
      </c>
      <c r="C237" s="2">
        <v>2016</v>
      </c>
      <c r="D237" s="2" t="s">
        <v>681</v>
      </c>
      <c r="E237" s="2" t="s">
        <v>681</v>
      </c>
      <c r="F237" s="2" t="s">
        <v>681</v>
      </c>
      <c r="G237" s="2" t="s">
        <v>681</v>
      </c>
      <c r="H237" s="2" t="s">
        <v>681</v>
      </c>
      <c r="I237" s="2" t="s">
        <v>681</v>
      </c>
      <c r="J237" s="2" t="s">
        <v>681</v>
      </c>
      <c r="K237" s="2" t="s">
        <v>681</v>
      </c>
      <c r="L237" s="2" t="s">
        <v>681</v>
      </c>
      <c r="M237" s="2" t="s">
        <v>681</v>
      </c>
      <c r="N237" s="2" t="s">
        <v>681</v>
      </c>
      <c r="O237" s="2" t="s">
        <v>681</v>
      </c>
      <c r="P237" s="2" t="s">
        <v>681</v>
      </c>
      <c r="Q237" s="2" t="s">
        <v>681</v>
      </c>
      <c r="R237" s="2" t="s">
        <v>681</v>
      </c>
      <c r="S237" s="2" t="s">
        <v>681</v>
      </c>
      <c r="U237" s="9">
        <f t="shared" si="6"/>
        <v>0</v>
      </c>
      <c r="V237" s="2">
        <f t="shared" si="7"/>
        <v>0</v>
      </c>
    </row>
    <row r="238" spans="1:22" ht="15" customHeight="1" x14ac:dyDescent="0.25">
      <c r="A238" s="2" t="s">
        <v>379</v>
      </c>
      <c r="B238" s="2" t="s">
        <v>380</v>
      </c>
      <c r="C238" s="2">
        <v>2016</v>
      </c>
      <c r="D238" s="2">
        <v>1021</v>
      </c>
      <c r="E238" s="2">
        <v>665.17</v>
      </c>
      <c r="F238" s="2">
        <v>12.157999999999999</v>
      </c>
      <c r="G238" s="2">
        <v>18.141999999999999</v>
      </c>
      <c r="H238" s="2">
        <v>0</v>
      </c>
      <c r="I238" s="2">
        <v>77.173000000000002</v>
      </c>
      <c r="J238" s="2">
        <v>240.91399999999999</v>
      </c>
      <c r="K238" s="2">
        <v>4.0620000000000003</v>
      </c>
      <c r="L238" s="2">
        <v>0</v>
      </c>
      <c r="M238" s="2">
        <v>0</v>
      </c>
      <c r="N238" s="2" t="s">
        <v>1053</v>
      </c>
      <c r="O238" s="2">
        <v>0.4</v>
      </c>
      <c r="P238" s="2" t="s">
        <v>680</v>
      </c>
      <c r="Q238" s="2" t="s">
        <v>680</v>
      </c>
      <c r="R238" s="2" t="s">
        <v>680</v>
      </c>
      <c r="S238" s="2" t="s">
        <v>680</v>
      </c>
      <c r="U238" s="9">
        <f t="shared" si="6"/>
        <v>1021</v>
      </c>
      <c r="V238" s="2">
        <f t="shared" si="7"/>
        <v>0.4</v>
      </c>
    </row>
    <row r="239" spans="1:22" ht="15" customHeight="1" x14ac:dyDescent="0.25">
      <c r="A239" s="2" t="s">
        <v>381</v>
      </c>
      <c r="B239" s="2" t="s">
        <v>382</v>
      </c>
      <c r="C239" s="2">
        <v>2016</v>
      </c>
      <c r="D239" s="2">
        <v>17.007999999999999</v>
      </c>
      <c r="E239" s="2">
        <v>10.423999999999999</v>
      </c>
      <c r="F239" s="2">
        <v>0.57499999999999996</v>
      </c>
      <c r="G239" s="2">
        <v>0</v>
      </c>
      <c r="H239" s="2">
        <v>0</v>
      </c>
      <c r="I239" s="2">
        <v>4.9640000000000004</v>
      </c>
      <c r="J239" s="2">
        <v>1.0449999999999999</v>
      </c>
      <c r="K239" s="2">
        <v>0</v>
      </c>
      <c r="L239" s="2">
        <v>0</v>
      </c>
      <c r="M239" s="2">
        <v>0</v>
      </c>
      <c r="N239" s="2" t="s">
        <v>681</v>
      </c>
      <c r="O239" s="2" t="s">
        <v>680</v>
      </c>
      <c r="P239" s="2" t="s">
        <v>681</v>
      </c>
      <c r="Q239" s="2" t="s">
        <v>680</v>
      </c>
      <c r="R239" s="2" t="s">
        <v>681</v>
      </c>
      <c r="S239" s="2" t="s">
        <v>680</v>
      </c>
      <c r="U239" s="9">
        <f t="shared" si="6"/>
        <v>17.007999999999999</v>
      </c>
      <c r="V239" s="2">
        <f t="shared" si="7"/>
        <v>0</v>
      </c>
    </row>
    <row r="240" spans="1:22" ht="15" customHeight="1" x14ac:dyDescent="0.25">
      <c r="A240" s="2" t="s">
        <v>381</v>
      </c>
      <c r="B240" s="2" t="s">
        <v>383</v>
      </c>
      <c r="C240" s="2">
        <v>2016</v>
      </c>
      <c r="D240" s="2">
        <v>122.11499999999999</v>
      </c>
      <c r="E240" s="2">
        <v>64.781000000000006</v>
      </c>
      <c r="F240" s="2">
        <v>4.5140000000000002</v>
      </c>
      <c r="G240" s="2">
        <v>3.6669999999999998</v>
      </c>
      <c r="H240" s="2">
        <v>0</v>
      </c>
      <c r="I240" s="2">
        <v>32.345999999999997</v>
      </c>
      <c r="J240" s="2">
        <v>16.806999999999999</v>
      </c>
      <c r="K240" s="2">
        <v>0</v>
      </c>
      <c r="L240" s="2">
        <v>0</v>
      </c>
      <c r="M240" s="2">
        <v>2.2999999999999998</v>
      </c>
      <c r="N240" s="2" t="s">
        <v>681</v>
      </c>
      <c r="O240" s="2" t="s">
        <v>680</v>
      </c>
      <c r="P240" s="2" t="s">
        <v>681</v>
      </c>
      <c r="Q240" s="2" t="s">
        <v>680</v>
      </c>
      <c r="R240" s="2" t="s">
        <v>681</v>
      </c>
      <c r="S240" s="2" t="s">
        <v>680</v>
      </c>
      <c r="U240" s="9">
        <f t="shared" si="6"/>
        <v>122.11499999999999</v>
      </c>
      <c r="V240" s="2">
        <f t="shared" si="7"/>
        <v>0</v>
      </c>
    </row>
    <row r="241" spans="1:22" ht="15" customHeight="1" x14ac:dyDescent="0.25">
      <c r="A241" s="2" t="s">
        <v>381</v>
      </c>
      <c r="B241" s="2" t="s">
        <v>384</v>
      </c>
      <c r="C241" s="2">
        <v>2016</v>
      </c>
      <c r="D241" s="2">
        <v>17.367000000000001</v>
      </c>
      <c r="E241" s="2">
        <v>9.4619999999999997</v>
      </c>
      <c r="F241" s="2">
        <v>0.76200000000000001</v>
      </c>
      <c r="G241" s="2">
        <v>0</v>
      </c>
      <c r="H241" s="2">
        <v>0</v>
      </c>
      <c r="I241" s="2">
        <v>3.5139999999999998</v>
      </c>
      <c r="J241" s="2">
        <v>3.629</v>
      </c>
      <c r="K241" s="2">
        <v>0</v>
      </c>
      <c r="L241" s="2">
        <v>0</v>
      </c>
      <c r="M241" s="2">
        <v>0</v>
      </c>
      <c r="N241" s="2" t="s">
        <v>681</v>
      </c>
      <c r="O241" s="2" t="s">
        <v>680</v>
      </c>
      <c r="P241" s="2" t="s">
        <v>681</v>
      </c>
      <c r="Q241" s="2" t="s">
        <v>680</v>
      </c>
      <c r="R241" s="2" t="s">
        <v>681</v>
      </c>
      <c r="S241" s="2" t="s">
        <v>680</v>
      </c>
      <c r="U241" s="9">
        <f t="shared" si="6"/>
        <v>17.367000000000001</v>
      </c>
      <c r="V241" s="2">
        <f t="shared" si="7"/>
        <v>0</v>
      </c>
    </row>
    <row r="242" spans="1:22" ht="15" customHeight="1" x14ac:dyDescent="0.25">
      <c r="A242" s="2" t="s">
        <v>385</v>
      </c>
      <c r="B242" s="2" t="s">
        <v>386</v>
      </c>
      <c r="C242" s="2">
        <v>2016</v>
      </c>
      <c r="D242" s="2">
        <v>7.6</v>
      </c>
      <c r="E242" s="2">
        <v>2.6</v>
      </c>
      <c r="F242" s="2">
        <v>0.08</v>
      </c>
      <c r="G242" s="2">
        <v>0.31</v>
      </c>
      <c r="H242" s="2" t="s">
        <v>680</v>
      </c>
      <c r="I242" s="2">
        <v>4</v>
      </c>
      <c r="J242" s="2">
        <v>0.66</v>
      </c>
      <c r="K242" s="2" t="s">
        <v>680</v>
      </c>
      <c r="L242" s="2" t="s">
        <v>680</v>
      </c>
      <c r="M242" s="2" t="s">
        <v>680</v>
      </c>
      <c r="N242" s="2" t="s">
        <v>681</v>
      </c>
      <c r="O242" s="2" t="s">
        <v>680</v>
      </c>
      <c r="P242" s="2" t="s">
        <v>681</v>
      </c>
      <c r="Q242" s="2" t="s">
        <v>680</v>
      </c>
      <c r="R242" s="2" t="s">
        <v>681</v>
      </c>
      <c r="S242" s="2" t="s">
        <v>680</v>
      </c>
      <c r="U242" s="9">
        <f t="shared" si="6"/>
        <v>7.6</v>
      </c>
      <c r="V242" s="2">
        <f t="shared" si="7"/>
        <v>0</v>
      </c>
    </row>
    <row r="243" spans="1:22" ht="15" customHeight="1" x14ac:dyDescent="0.25">
      <c r="A243" s="2" t="s">
        <v>387</v>
      </c>
      <c r="B243" s="2" t="s">
        <v>388</v>
      </c>
      <c r="C243" s="2">
        <v>2016</v>
      </c>
      <c r="D243" s="2">
        <v>148.6</v>
      </c>
      <c r="E243" s="2">
        <v>60</v>
      </c>
      <c r="F243" s="2">
        <v>17</v>
      </c>
      <c r="G243" s="2">
        <v>60</v>
      </c>
      <c r="H243" s="2">
        <v>0</v>
      </c>
      <c r="I243" s="2">
        <v>1.5</v>
      </c>
      <c r="J243" s="2">
        <v>0</v>
      </c>
      <c r="K243" s="2">
        <v>0</v>
      </c>
      <c r="L243" s="2">
        <v>0</v>
      </c>
      <c r="M243" s="2">
        <v>0</v>
      </c>
      <c r="N243" s="2" t="s">
        <v>681</v>
      </c>
      <c r="O243" s="2" t="s">
        <v>680</v>
      </c>
      <c r="P243" s="2" t="s">
        <v>681</v>
      </c>
      <c r="Q243" s="2" t="s">
        <v>680</v>
      </c>
      <c r="R243" s="2" t="s">
        <v>681</v>
      </c>
      <c r="S243" s="2" t="s">
        <v>680</v>
      </c>
      <c r="U243" s="9">
        <f t="shared" si="6"/>
        <v>148.6</v>
      </c>
      <c r="V243" s="2">
        <f t="shared" si="7"/>
        <v>0</v>
      </c>
    </row>
    <row r="244" spans="1:22" ht="15" customHeight="1" x14ac:dyDescent="0.25">
      <c r="A244" s="2" t="s">
        <v>389</v>
      </c>
      <c r="B244" s="2" t="s">
        <v>390</v>
      </c>
      <c r="C244" s="2">
        <v>2016</v>
      </c>
      <c r="D244" s="2">
        <v>1.64</v>
      </c>
      <c r="E244" s="2">
        <v>0.77400000000000002</v>
      </c>
      <c r="F244" s="2">
        <v>0.13700000000000001</v>
      </c>
      <c r="G244" s="2">
        <v>0</v>
      </c>
      <c r="H244" s="2">
        <v>0</v>
      </c>
      <c r="I244" s="2">
        <v>0.73099999999999998</v>
      </c>
      <c r="J244" s="2">
        <v>0</v>
      </c>
      <c r="K244" s="2">
        <v>0</v>
      </c>
      <c r="L244" s="2">
        <v>0</v>
      </c>
      <c r="M244" s="2">
        <v>0</v>
      </c>
      <c r="N244" s="2" t="s">
        <v>681</v>
      </c>
      <c r="O244" s="2" t="s">
        <v>680</v>
      </c>
      <c r="P244" s="2" t="s">
        <v>681</v>
      </c>
      <c r="Q244" s="2" t="s">
        <v>680</v>
      </c>
      <c r="R244" s="2" t="s">
        <v>681</v>
      </c>
      <c r="S244" s="2" t="s">
        <v>680</v>
      </c>
      <c r="U244" s="9">
        <f t="shared" si="6"/>
        <v>1.64</v>
      </c>
      <c r="V244" s="2">
        <f t="shared" si="7"/>
        <v>0</v>
      </c>
    </row>
    <row r="245" spans="1:22" ht="15" customHeight="1" x14ac:dyDescent="0.25">
      <c r="A245" s="2" t="s">
        <v>389</v>
      </c>
      <c r="B245" s="2" t="s">
        <v>391</v>
      </c>
      <c r="C245" s="2">
        <v>2016</v>
      </c>
      <c r="D245" s="2">
        <v>11.096</v>
      </c>
      <c r="E245" s="2">
        <v>1.849</v>
      </c>
      <c r="F245" s="2">
        <v>3.113</v>
      </c>
      <c r="G245" s="2">
        <v>0</v>
      </c>
      <c r="H245" s="2">
        <v>0</v>
      </c>
      <c r="I245" s="2">
        <v>1.917</v>
      </c>
      <c r="J245" s="2">
        <v>0.76500000000000001</v>
      </c>
      <c r="K245" s="2">
        <v>0</v>
      </c>
      <c r="L245" s="2">
        <v>0.12</v>
      </c>
      <c r="M245" s="2">
        <v>3.3119999999999998</v>
      </c>
      <c r="N245" s="2" t="s">
        <v>681</v>
      </c>
      <c r="O245" s="2" t="s">
        <v>680</v>
      </c>
      <c r="P245" s="2" t="s">
        <v>681</v>
      </c>
      <c r="Q245" s="2" t="s">
        <v>680</v>
      </c>
      <c r="R245" s="2" t="s">
        <v>681</v>
      </c>
      <c r="S245" s="2" t="s">
        <v>680</v>
      </c>
      <c r="U245" s="9">
        <f t="shared" si="6"/>
        <v>11.096</v>
      </c>
      <c r="V245" s="2">
        <f t="shared" si="7"/>
        <v>0</v>
      </c>
    </row>
    <row r="246" spans="1:22" ht="15" customHeight="1" x14ac:dyDescent="0.25">
      <c r="A246" s="2" t="s">
        <v>389</v>
      </c>
      <c r="B246" s="2" t="s">
        <v>392</v>
      </c>
      <c r="C246" s="2">
        <v>2016</v>
      </c>
      <c r="D246" s="2">
        <v>151.4</v>
      </c>
      <c r="E246" s="2">
        <v>44.1</v>
      </c>
      <c r="F246" s="2">
        <v>25.4</v>
      </c>
      <c r="G246" s="2">
        <v>0</v>
      </c>
      <c r="H246" s="2">
        <v>0</v>
      </c>
      <c r="I246" s="2">
        <v>18.399999999999999</v>
      </c>
      <c r="J246" s="2">
        <v>28.5</v>
      </c>
      <c r="K246" s="2">
        <v>0</v>
      </c>
      <c r="L246" s="2">
        <v>14.4</v>
      </c>
      <c r="M246" s="2">
        <v>20.5</v>
      </c>
      <c r="N246" s="2" t="s">
        <v>681</v>
      </c>
      <c r="O246" s="2" t="s">
        <v>680</v>
      </c>
      <c r="P246" s="2" t="s">
        <v>681</v>
      </c>
      <c r="Q246" s="2" t="s">
        <v>680</v>
      </c>
      <c r="R246" s="2" t="s">
        <v>681</v>
      </c>
      <c r="S246" s="2" t="s">
        <v>680</v>
      </c>
      <c r="U246" s="9">
        <f t="shared" si="6"/>
        <v>151.4</v>
      </c>
      <c r="V246" s="2">
        <f t="shared" si="7"/>
        <v>0</v>
      </c>
    </row>
    <row r="247" spans="1:22" ht="15" customHeight="1" x14ac:dyDescent="0.25">
      <c r="A247" s="2" t="s">
        <v>393</v>
      </c>
      <c r="B247" s="2" t="s">
        <v>394</v>
      </c>
      <c r="C247" s="2">
        <v>2016</v>
      </c>
      <c r="D247" s="2">
        <v>49.66</v>
      </c>
      <c r="E247" s="2">
        <v>26.5</v>
      </c>
      <c r="F247" s="2">
        <v>4.5</v>
      </c>
      <c r="G247" s="2">
        <v>7.6</v>
      </c>
      <c r="H247" s="2" t="s">
        <v>680</v>
      </c>
      <c r="I247" s="2">
        <v>7.1</v>
      </c>
      <c r="J247" s="2">
        <v>4</v>
      </c>
      <c r="K247" s="2" t="s">
        <v>680</v>
      </c>
      <c r="L247" s="2" t="s">
        <v>680</v>
      </c>
      <c r="M247" s="2" t="s">
        <v>680</v>
      </c>
      <c r="N247" s="2" t="s">
        <v>681</v>
      </c>
      <c r="O247" s="2" t="s">
        <v>680</v>
      </c>
      <c r="P247" s="2" t="s">
        <v>681</v>
      </c>
      <c r="Q247" s="2" t="s">
        <v>680</v>
      </c>
      <c r="R247" s="2" t="s">
        <v>681</v>
      </c>
      <c r="S247" s="2" t="s">
        <v>680</v>
      </c>
      <c r="U247" s="9">
        <f t="shared" si="6"/>
        <v>49.66</v>
      </c>
      <c r="V247" s="2">
        <f t="shared" si="7"/>
        <v>0</v>
      </c>
    </row>
    <row r="248" spans="1:22" ht="15" customHeight="1" x14ac:dyDescent="0.25">
      <c r="A248" s="2" t="s">
        <v>395</v>
      </c>
      <c r="B248" s="2" t="s">
        <v>396</v>
      </c>
      <c r="C248" s="2">
        <v>2016</v>
      </c>
      <c r="D248" s="2">
        <v>5.7</v>
      </c>
      <c r="E248" s="2">
        <v>0.7</v>
      </c>
      <c r="F248" s="2">
        <v>0.1</v>
      </c>
      <c r="G248" s="2" t="s">
        <v>680</v>
      </c>
      <c r="H248" s="2" t="s">
        <v>680</v>
      </c>
      <c r="I248" s="2">
        <v>1.5</v>
      </c>
      <c r="J248" s="2">
        <v>0.8</v>
      </c>
      <c r="K248" s="2" t="s">
        <v>680</v>
      </c>
      <c r="L248" s="2" t="s">
        <v>680</v>
      </c>
      <c r="M248" s="2">
        <v>2.6</v>
      </c>
      <c r="N248" s="2" t="s">
        <v>681</v>
      </c>
      <c r="O248" s="2" t="s">
        <v>680</v>
      </c>
      <c r="P248" s="2" t="s">
        <v>681</v>
      </c>
      <c r="Q248" s="2" t="s">
        <v>680</v>
      </c>
      <c r="R248" s="2" t="s">
        <v>681</v>
      </c>
      <c r="S248" s="2" t="s">
        <v>680</v>
      </c>
      <c r="U248" s="9">
        <f t="shared" si="6"/>
        <v>5.7</v>
      </c>
      <c r="V248" s="2">
        <f t="shared" si="7"/>
        <v>0</v>
      </c>
    </row>
    <row r="249" spans="1:22" ht="15" customHeight="1" x14ac:dyDescent="0.25">
      <c r="A249" s="2" t="s">
        <v>395</v>
      </c>
      <c r="B249" s="2" t="s">
        <v>397</v>
      </c>
      <c r="C249" s="2">
        <v>2016</v>
      </c>
      <c r="D249" s="2">
        <v>3.7</v>
      </c>
      <c r="E249" s="2">
        <v>1.4</v>
      </c>
      <c r="F249" s="2">
        <v>0</v>
      </c>
      <c r="G249" s="2">
        <v>0</v>
      </c>
      <c r="H249" s="2">
        <v>0</v>
      </c>
      <c r="I249" s="2">
        <v>2.2999999999999998</v>
      </c>
      <c r="J249" s="2">
        <v>0</v>
      </c>
      <c r="K249" s="2">
        <v>0</v>
      </c>
      <c r="L249" s="2">
        <v>0</v>
      </c>
      <c r="M249" s="2">
        <v>0</v>
      </c>
      <c r="N249" s="2" t="s">
        <v>681</v>
      </c>
      <c r="O249" s="2" t="s">
        <v>680</v>
      </c>
      <c r="P249" s="2" t="s">
        <v>681</v>
      </c>
      <c r="Q249" s="2" t="s">
        <v>680</v>
      </c>
      <c r="R249" s="2" t="s">
        <v>681</v>
      </c>
      <c r="S249" s="2" t="s">
        <v>680</v>
      </c>
      <c r="U249" s="9">
        <f t="shared" si="6"/>
        <v>3.7</v>
      </c>
      <c r="V249" s="2">
        <f t="shared" si="7"/>
        <v>0</v>
      </c>
    </row>
    <row r="250" spans="1:22" ht="15" customHeight="1" x14ac:dyDescent="0.25">
      <c r="A250" s="2" t="s">
        <v>398</v>
      </c>
      <c r="B250" s="2" t="s">
        <v>399</v>
      </c>
      <c r="C250" s="2">
        <v>2016</v>
      </c>
      <c r="D250" s="2">
        <v>142.5</v>
      </c>
      <c r="E250" s="2">
        <v>58.1</v>
      </c>
      <c r="F250" s="2">
        <v>5.2</v>
      </c>
      <c r="G250" s="2">
        <v>50.4</v>
      </c>
      <c r="H250" s="2">
        <v>14.9</v>
      </c>
      <c r="I250" s="2">
        <v>16.2</v>
      </c>
      <c r="J250" s="2">
        <v>12.6</v>
      </c>
      <c r="K250" s="2">
        <v>0</v>
      </c>
      <c r="L250" s="2">
        <v>0</v>
      </c>
      <c r="M250" s="2">
        <v>50.5</v>
      </c>
      <c r="N250" s="2" t="s">
        <v>681</v>
      </c>
      <c r="O250" s="2" t="s">
        <v>680</v>
      </c>
      <c r="P250" s="2" t="s">
        <v>681</v>
      </c>
      <c r="Q250" s="2" t="s">
        <v>680</v>
      </c>
      <c r="R250" s="2" t="s">
        <v>681</v>
      </c>
      <c r="S250" s="2" t="s">
        <v>680</v>
      </c>
      <c r="U250" s="9">
        <f t="shared" si="6"/>
        <v>142.5</v>
      </c>
      <c r="V250" s="2">
        <f t="shared" si="7"/>
        <v>0</v>
      </c>
    </row>
    <row r="251" spans="1:22" ht="15" customHeight="1" x14ac:dyDescent="0.25">
      <c r="A251" s="2" t="s">
        <v>400</v>
      </c>
      <c r="B251" s="2" t="s">
        <v>401</v>
      </c>
      <c r="C251" s="2">
        <v>2016</v>
      </c>
      <c r="D251" s="2">
        <v>81.7</v>
      </c>
      <c r="E251" s="2">
        <v>35.299999999999997</v>
      </c>
      <c r="F251" s="2">
        <v>23.1</v>
      </c>
      <c r="G251" s="2">
        <v>8</v>
      </c>
      <c r="H251" s="2" t="s">
        <v>680</v>
      </c>
      <c r="I251" s="2">
        <v>10</v>
      </c>
      <c r="J251" s="2">
        <v>5.3</v>
      </c>
      <c r="K251" s="2" t="s">
        <v>680</v>
      </c>
      <c r="L251" s="2" t="s">
        <v>680</v>
      </c>
      <c r="M251" s="2" t="s">
        <v>680</v>
      </c>
      <c r="N251" s="2" t="s">
        <v>681</v>
      </c>
      <c r="O251" s="2" t="s">
        <v>680</v>
      </c>
      <c r="P251" s="2" t="s">
        <v>681</v>
      </c>
      <c r="Q251" s="2" t="s">
        <v>680</v>
      </c>
      <c r="R251" s="2" t="s">
        <v>681</v>
      </c>
      <c r="S251" s="2" t="s">
        <v>680</v>
      </c>
      <c r="U251" s="9">
        <f t="shared" si="6"/>
        <v>81.7</v>
      </c>
      <c r="V251" s="2">
        <f t="shared" si="7"/>
        <v>0</v>
      </c>
    </row>
    <row r="252" spans="1:22" ht="15" customHeight="1" x14ac:dyDescent="0.25">
      <c r="A252" s="2" t="s">
        <v>402</v>
      </c>
      <c r="B252" s="2" t="s">
        <v>403</v>
      </c>
      <c r="C252" s="2">
        <v>2016</v>
      </c>
      <c r="D252" s="2" t="s">
        <v>681</v>
      </c>
      <c r="E252" s="2" t="s">
        <v>681</v>
      </c>
      <c r="F252" s="2" t="s">
        <v>681</v>
      </c>
      <c r="G252" s="2" t="s">
        <v>681</v>
      </c>
      <c r="H252" s="2" t="s">
        <v>681</v>
      </c>
      <c r="I252" s="2" t="s">
        <v>681</v>
      </c>
      <c r="J252" s="2" t="s">
        <v>681</v>
      </c>
      <c r="K252" s="2" t="s">
        <v>681</v>
      </c>
      <c r="L252" s="2" t="s">
        <v>681</v>
      </c>
      <c r="M252" s="2" t="s">
        <v>681</v>
      </c>
      <c r="N252" s="2" t="s">
        <v>681</v>
      </c>
      <c r="O252" s="2" t="s">
        <v>681</v>
      </c>
      <c r="P252" s="2" t="s">
        <v>681</v>
      </c>
      <c r="Q252" s="2" t="s">
        <v>681</v>
      </c>
      <c r="R252" s="2" t="s">
        <v>681</v>
      </c>
      <c r="S252" s="2" t="s">
        <v>681</v>
      </c>
      <c r="U252" s="9">
        <f t="shared" si="6"/>
        <v>0</v>
      </c>
      <c r="V252" s="2">
        <f t="shared" si="7"/>
        <v>0</v>
      </c>
    </row>
    <row r="253" spans="1:22" ht="15" customHeight="1" x14ac:dyDescent="0.25">
      <c r="A253" s="2" t="s">
        <v>727</v>
      </c>
      <c r="B253" s="5" t="s">
        <v>1059</v>
      </c>
      <c r="C253" s="2">
        <v>2016</v>
      </c>
      <c r="D253" s="2" t="s">
        <v>681</v>
      </c>
      <c r="E253" s="2" t="s">
        <v>681</v>
      </c>
      <c r="F253" s="2" t="s">
        <v>681</v>
      </c>
      <c r="G253" s="2" t="s">
        <v>681</v>
      </c>
      <c r="H253" s="2" t="s">
        <v>681</v>
      </c>
      <c r="I253" s="2" t="s">
        <v>681</v>
      </c>
      <c r="J253" s="2" t="s">
        <v>681</v>
      </c>
      <c r="K253" s="2" t="s">
        <v>681</v>
      </c>
      <c r="L253" s="2" t="s">
        <v>681</v>
      </c>
      <c r="M253" s="2" t="s">
        <v>681</v>
      </c>
      <c r="N253" s="2" t="s">
        <v>681</v>
      </c>
      <c r="O253" s="2" t="s">
        <v>681</v>
      </c>
      <c r="P253" s="2" t="s">
        <v>681</v>
      </c>
      <c r="Q253" s="2" t="s">
        <v>681</v>
      </c>
      <c r="R253" s="2" t="s">
        <v>681</v>
      </c>
      <c r="S253" s="2" t="s">
        <v>681</v>
      </c>
      <c r="U253" s="9">
        <f t="shared" si="6"/>
        <v>0</v>
      </c>
      <c r="V253" s="2">
        <f t="shared" si="7"/>
        <v>0</v>
      </c>
    </row>
    <row r="254" spans="1:22" ht="15" customHeight="1" x14ac:dyDescent="0.25">
      <c r="A254" s="2" t="s">
        <v>405</v>
      </c>
      <c r="B254" s="5" t="s">
        <v>1060</v>
      </c>
      <c r="C254" s="2">
        <v>2016</v>
      </c>
      <c r="D254" s="2" t="s">
        <v>681</v>
      </c>
      <c r="E254" s="2" t="s">
        <v>681</v>
      </c>
      <c r="F254" s="2" t="s">
        <v>681</v>
      </c>
      <c r="G254" s="2" t="s">
        <v>681</v>
      </c>
      <c r="H254" s="2" t="s">
        <v>681</v>
      </c>
      <c r="I254" s="2" t="s">
        <v>681</v>
      </c>
      <c r="J254" s="2" t="s">
        <v>681</v>
      </c>
      <c r="K254" s="2" t="s">
        <v>681</v>
      </c>
      <c r="L254" s="2" t="s">
        <v>681</v>
      </c>
      <c r="M254" s="2" t="s">
        <v>681</v>
      </c>
      <c r="N254" s="2" t="s">
        <v>681</v>
      </c>
      <c r="O254" s="2" t="s">
        <v>681</v>
      </c>
      <c r="P254" s="2" t="s">
        <v>681</v>
      </c>
      <c r="Q254" s="2" t="s">
        <v>681</v>
      </c>
      <c r="R254" s="2" t="s">
        <v>681</v>
      </c>
      <c r="S254" s="2" t="s">
        <v>681</v>
      </c>
      <c r="U254" s="9">
        <f t="shared" si="6"/>
        <v>0</v>
      </c>
      <c r="V254" s="2">
        <f t="shared" si="7"/>
        <v>0</v>
      </c>
    </row>
    <row r="255" spans="1:22" ht="15" customHeight="1" x14ac:dyDescent="0.25">
      <c r="A255" s="2" t="s">
        <v>405</v>
      </c>
      <c r="B255" s="5" t="s">
        <v>1061</v>
      </c>
      <c r="C255" s="2">
        <v>2016</v>
      </c>
      <c r="D255" s="2" t="s">
        <v>681</v>
      </c>
      <c r="E255" s="2" t="s">
        <v>681</v>
      </c>
      <c r="F255" s="2" t="s">
        <v>681</v>
      </c>
      <c r="G255" s="2" t="s">
        <v>681</v>
      </c>
      <c r="H255" s="2" t="s">
        <v>681</v>
      </c>
      <c r="I255" s="2" t="s">
        <v>681</v>
      </c>
      <c r="J255" s="2" t="s">
        <v>681</v>
      </c>
      <c r="K255" s="2" t="s">
        <v>681</v>
      </c>
      <c r="L255" s="2" t="s">
        <v>681</v>
      </c>
      <c r="M255" s="2" t="s">
        <v>681</v>
      </c>
      <c r="N255" s="2" t="s">
        <v>681</v>
      </c>
      <c r="O255" s="2" t="s">
        <v>681</v>
      </c>
      <c r="P255" s="2" t="s">
        <v>681</v>
      </c>
      <c r="Q255" s="2" t="s">
        <v>681</v>
      </c>
      <c r="R255" s="2" t="s">
        <v>681</v>
      </c>
      <c r="S255" s="2" t="s">
        <v>681</v>
      </c>
      <c r="U255" s="9">
        <f t="shared" si="6"/>
        <v>0</v>
      </c>
      <c r="V255" s="2">
        <f t="shared" si="7"/>
        <v>0</v>
      </c>
    </row>
    <row r="256" spans="1:22" ht="15" customHeight="1" x14ac:dyDescent="0.25">
      <c r="A256" s="2" t="s">
        <v>405</v>
      </c>
      <c r="B256" s="5" t="s">
        <v>1062</v>
      </c>
      <c r="C256" s="2">
        <v>2016</v>
      </c>
      <c r="D256" s="2" t="s">
        <v>681</v>
      </c>
      <c r="E256" s="2" t="s">
        <v>681</v>
      </c>
      <c r="F256" s="2" t="s">
        <v>681</v>
      </c>
      <c r="G256" s="2" t="s">
        <v>681</v>
      </c>
      <c r="H256" s="2" t="s">
        <v>681</v>
      </c>
      <c r="I256" s="2" t="s">
        <v>681</v>
      </c>
      <c r="J256" s="2" t="s">
        <v>681</v>
      </c>
      <c r="K256" s="2" t="s">
        <v>681</v>
      </c>
      <c r="L256" s="2" t="s">
        <v>681</v>
      </c>
      <c r="M256" s="2" t="s">
        <v>681</v>
      </c>
      <c r="N256" s="2" t="s">
        <v>681</v>
      </c>
      <c r="O256" s="2" t="s">
        <v>681</v>
      </c>
      <c r="P256" s="2" t="s">
        <v>681</v>
      </c>
      <c r="Q256" s="2" t="s">
        <v>681</v>
      </c>
      <c r="R256" s="2" t="s">
        <v>681</v>
      </c>
      <c r="S256" s="2" t="s">
        <v>681</v>
      </c>
      <c r="U256" s="9">
        <f t="shared" si="6"/>
        <v>0</v>
      </c>
      <c r="V256" s="2">
        <f t="shared" si="7"/>
        <v>0</v>
      </c>
    </row>
    <row r="257" spans="1:22" ht="15" customHeight="1" x14ac:dyDescent="0.25">
      <c r="A257" s="2" t="s">
        <v>408</v>
      </c>
      <c r="B257" s="2" t="s">
        <v>409</v>
      </c>
      <c r="C257" s="2">
        <v>2016</v>
      </c>
      <c r="D257" s="2">
        <v>46</v>
      </c>
      <c r="E257" s="2">
        <v>20</v>
      </c>
      <c r="F257" s="2">
        <v>14.8</v>
      </c>
      <c r="G257" s="2">
        <v>2.2000000000000002</v>
      </c>
      <c r="H257" s="2">
        <v>0</v>
      </c>
      <c r="I257" s="2">
        <v>6</v>
      </c>
      <c r="J257" s="2">
        <v>3</v>
      </c>
      <c r="K257" s="2">
        <v>0</v>
      </c>
      <c r="L257" s="2">
        <v>0</v>
      </c>
      <c r="M257" s="2">
        <v>0</v>
      </c>
      <c r="N257" s="2" t="s">
        <v>689</v>
      </c>
      <c r="O257" s="2" t="s">
        <v>680</v>
      </c>
      <c r="P257" s="2" t="s">
        <v>689</v>
      </c>
      <c r="Q257" s="2" t="s">
        <v>680</v>
      </c>
      <c r="R257" s="2" t="s">
        <v>689</v>
      </c>
      <c r="S257" s="2" t="s">
        <v>680</v>
      </c>
      <c r="U257" s="9">
        <f t="shared" si="6"/>
        <v>46</v>
      </c>
      <c r="V257" s="2">
        <f t="shared" si="7"/>
        <v>0</v>
      </c>
    </row>
    <row r="258" spans="1:22" ht="15" customHeight="1" x14ac:dyDescent="0.25">
      <c r="A258" s="2" t="s">
        <v>410</v>
      </c>
      <c r="B258" s="2" t="s">
        <v>411</v>
      </c>
      <c r="C258" s="2">
        <v>2016</v>
      </c>
      <c r="D258" s="2">
        <v>6.05</v>
      </c>
      <c r="E258" s="2">
        <v>1.99</v>
      </c>
      <c r="F258" s="2">
        <v>1.58</v>
      </c>
      <c r="G258" s="2" t="s">
        <v>680</v>
      </c>
      <c r="H258" s="2" t="s">
        <v>680</v>
      </c>
      <c r="I258" s="2">
        <v>1.83</v>
      </c>
      <c r="J258" s="2">
        <v>0.66</v>
      </c>
      <c r="K258" s="2" t="s">
        <v>680</v>
      </c>
      <c r="L258" s="2" t="s">
        <v>680</v>
      </c>
      <c r="M258" s="2" t="s">
        <v>680</v>
      </c>
      <c r="N258" s="2" t="s">
        <v>681</v>
      </c>
      <c r="O258" s="2" t="s">
        <v>680</v>
      </c>
      <c r="P258" s="2" t="s">
        <v>681</v>
      </c>
      <c r="Q258" s="2" t="s">
        <v>680</v>
      </c>
      <c r="R258" s="2" t="s">
        <v>681</v>
      </c>
      <c r="S258" s="2" t="s">
        <v>680</v>
      </c>
      <c r="U258" s="9">
        <f t="shared" si="6"/>
        <v>6.05</v>
      </c>
      <c r="V258" s="2">
        <f t="shared" si="7"/>
        <v>0</v>
      </c>
    </row>
    <row r="259" spans="1:22" ht="15" customHeight="1" x14ac:dyDescent="0.25">
      <c r="A259" s="2" t="s">
        <v>410</v>
      </c>
      <c r="B259" s="2" t="s">
        <v>412</v>
      </c>
      <c r="C259" s="2">
        <v>2016</v>
      </c>
      <c r="D259" s="2">
        <v>238.1</v>
      </c>
      <c r="E259" s="2">
        <v>77.59</v>
      </c>
      <c r="F259" s="2">
        <v>67</v>
      </c>
      <c r="G259" s="2">
        <v>17.46</v>
      </c>
      <c r="H259" s="2" t="s">
        <v>680</v>
      </c>
      <c r="I259" s="2">
        <v>39.74</v>
      </c>
      <c r="J259" s="2">
        <v>36.21</v>
      </c>
      <c r="K259" s="2">
        <v>0.1</v>
      </c>
      <c r="L259" s="2" t="s">
        <v>680</v>
      </c>
      <c r="M259" s="2" t="s">
        <v>680</v>
      </c>
      <c r="N259" s="2" t="s">
        <v>681</v>
      </c>
      <c r="O259" s="2" t="s">
        <v>680</v>
      </c>
      <c r="P259" s="2" t="s">
        <v>681</v>
      </c>
      <c r="Q259" s="2" t="s">
        <v>680</v>
      </c>
      <c r="R259" s="2" t="s">
        <v>681</v>
      </c>
      <c r="S259" s="2" t="s">
        <v>680</v>
      </c>
      <c r="U259" s="9">
        <f t="shared" ref="U259:U322" si="8">IFERROR(D259/1,0)</f>
        <v>238.1</v>
      </c>
      <c r="V259" s="2">
        <f t="shared" ref="V259:V322" si="9">IFERROR(O259/1,0)+IFERROR(Q259/1,0)+IFERROR(S259/1,0)</f>
        <v>0</v>
      </c>
    </row>
    <row r="260" spans="1:22" ht="15" customHeight="1" x14ac:dyDescent="0.25">
      <c r="A260" s="2" t="s">
        <v>410</v>
      </c>
      <c r="B260" s="2" t="s">
        <v>413</v>
      </c>
      <c r="C260" s="2">
        <v>2016</v>
      </c>
      <c r="D260" s="2">
        <v>1.42</v>
      </c>
      <c r="E260" s="2">
        <v>0.69</v>
      </c>
      <c r="F260" s="2" t="s">
        <v>680</v>
      </c>
      <c r="G260" s="2" t="s">
        <v>680</v>
      </c>
      <c r="H260" s="2" t="s">
        <v>680</v>
      </c>
      <c r="I260" s="2">
        <v>0.6</v>
      </c>
      <c r="J260" s="2">
        <v>0.14000000000000001</v>
      </c>
      <c r="K260" s="2" t="s">
        <v>680</v>
      </c>
      <c r="L260" s="2" t="s">
        <v>680</v>
      </c>
      <c r="M260" s="2" t="s">
        <v>680</v>
      </c>
      <c r="N260" s="2" t="s">
        <v>681</v>
      </c>
      <c r="O260" s="2" t="s">
        <v>680</v>
      </c>
      <c r="P260" s="2" t="s">
        <v>681</v>
      </c>
      <c r="Q260" s="2" t="s">
        <v>680</v>
      </c>
      <c r="R260" s="2" t="s">
        <v>681</v>
      </c>
      <c r="S260" s="2" t="s">
        <v>680</v>
      </c>
      <c r="U260" s="9">
        <f t="shared" si="8"/>
        <v>1.42</v>
      </c>
      <c r="V260" s="2">
        <f t="shared" si="9"/>
        <v>0</v>
      </c>
    </row>
    <row r="261" spans="1:22" ht="15" customHeight="1" x14ac:dyDescent="0.25">
      <c r="A261" s="2" t="s">
        <v>410</v>
      </c>
      <c r="B261" s="2" t="s">
        <v>414</v>
      </c>
      <c r="C261" s="2">
        <v>2016</v>
      </c>
      <c r="D261" s="2">
        <v>1.85</v>
      </c>
      <c r="E261" s="2">
        <v>0.59</v>
      </c>
      <c r="F261" s="2">
        <v>0.155</v>
      </c>
      <c r="G261" s="2" t="s">
        <v>680</v>
      </c>
      <c r="H261" s="2" t="s">
        <v>680</v>
      </c>
      <c r="I261" s="2">
        <v>1.05</v>
      </c>
      <c r="J261" s="2">
        <v>5.6000000000000001E-2</v>
      </c>
      <c r="K261" s="2" t="s">
        <v>680</v>
      </c>
      <c r="L261" s="2" t="s">
        <v>680</v>
      </c>
      <c r="M261" s="2" t="s">
        <v>680</v>
      </c>
      <c r="N261" s="2" t="s">
        <v>681</v>
      </c>
      <c r="O261" s="2" t="s">
        <v>680</v>
      </c>
      <c r="P261" s="2" t="s">
        <v>681</v>
      </c>
      <c r="Q261" s="2" t="s">
        <v>680</v>
      </c>
      <c r="R261" s="2" t="s">
        <v>681</v>
      </c>
      <c r="S261" s="2" t="s">
        <v>680</v>
      </c>
      <c r="U261" s="9">
        <f t="shared" si="8"/>
        <v>1.85</v>
      </c>
      <c r="V261" s="2">
        <f t="shared" si="9"/>
        <v>0</v>
      </c>
    </row>
    <row r="262" spans="1:22" ht="15" customHeight="1" x14ac:dyDescent="0.25">
      <c r="A262" s="2" t="s">
        <v>415</v>
      </c>
      <c r="B262" s="2" t="s">
        <v>416</v>
      </c>
      <c r="C262" s="2">
        <v>2016</v>
      </c>
      <c r="D262" s="2" t="s">
        <v>681</v>
      </c>
      <c r="E262" s="2" t="s">
        <v>681</v>
      </c>
      <c r="F262" s="2" t="s">
        <v>681</v>
      </c>
      <c r="G262" s="2" t="s">
        <v>681</v>
      </c>
      <c r="H262" s="2" t="s">
        <v>681</v>
      </c>
      <c r="I262" s="2" t="s">
        <v>681</v>
      </c>
      <c r="J262" s="2" t="s">
        <v>681</v>
      </c>
      <c r="K262" s="2" t="s">
        <v>681</v>
      </c>
      <c r="L262" s="2" t="s">
        <v>681</v>
      </c>
      <c r="M262" s="2" t="s">
        <v>681</v>
      </c>
      <c r="N262" s="2" t="s">
        <v>681</v>
      </c>
      <c r="O262" s="2" t="s">
        <v>681</v>
      </c>
      <c r="P262" s="2" t="s">
        <v>681</v>
      </c>
      <c r="Q262" s="2" t="s">
        <v>681</v>
      </c>
      <c r="R262" s="2" t="s">
        <v>681</v>
      </c>
      <c r="S262" s="2" t="s">
        <v>681</v>
      </c>
      <c r="U262" s="9">
        <f t="shared" si="8"/>
        <v>0</v>
      </c>
      <c r="V262" s="2">
        <f t="shared" si="9"/>
        <v>0</v>
      </c>
    </row>
    <row r="263" spans="1:22" ht="15" customHeight="1" x14ac:dyDescent="0.25">
      <c r="A263" s="2" t="s">
        <v>417</v>
      </c>
      <c r="B263" s="2" t="s">
        <v>418</v>
      </c>
      <c r="C263" s="2">
        <v>2016</v>
      </c>
      <c r="D263" s="2">
        <v>10</v>
      </c>
      <c r="E263" s="2">
        <v>5</v>
      </c>
      <c r="F263" s="2">
        <v>0</v>
      </c>
      <c r="G263" s="2">
        <v>0</v>
      </c>
      <c r="H263" s="2" t="s">
        <v>680</v>
      </c>
      <c r="I263" s="2">
        <v>5</v>
      </c>
      <c r="J263" s="2">
        <v>0</v>
      </c>
      <c r="K263" s="2">
        <v>0</v>
      </c>
      <c r="L263" s="2">
        <v>0</v>
      </c>
      <c r="M263" s="2">
        <v>0</v>
      </c>
      <c r="N263" s="2" t="s">
        <v>681</v>
      </c>
      <c r="O263" s="2" t="s">
        <v>680</v>
      </c>
      <c r="P263" s="2" t="s">
        <v>681</v>
      </c>
      <c r="Q263" s="2" t="s">
        <v>680</v>
      </c>
      <c r="R263" s="2" t="s">
        <v>681</v>
      </c>
      <c r="S263" s="2" t="s">
        <v>680</v>
      </c>
      <c r="U263" s="9">
        <f t="shared" si="8"/>
        <v>10</v>
      </c>
      <c r="V263" s="2">
        <f t="shared" si="9"/>
        <v>0</v>
      </c>
    </row>
    <row r="264" spans="1:22" ht="15" customHeight="1" x14ac:dyDescent="0.25">
      <c r="A264" s="2" t="s">
        <v>419</v>
      </c>
      <c r="B264" s="2" t="s">
        <v>420</v>
      </c>
      <c r="C264" s="2">
        <v>2016</v>
      </c>
      <c r="D264" s="2" t="s">
        <v>681</v>
      </c>
      <c r="E264" s="2" t="s">
        <v>681</v>
      </c>
      <c r="F264" s="2" t="s">
        <v>681</v>
      </c>
      <c r="G264" s="2" t="s">
        <v>681</v>
      </c>
      <c r="H264" s="2" t="s">
        <v>681</v>
      </c>
      <c r="I264" s="2" t="s">
        <v>681</v>
      </c>
      <c r="J264" s="2" t="s">
        <v>681</v>
      </c>
      <c r="K264" s="2" t="s">
        <v>681</v>
      </c>
      <c r="L264" s="2" t="s">
        <v>681</v>
      </c>
      <c r="M264" s="2" t="s">
        <v>681</v>
      </c>
      <c r="N264" s="2" t="s">
        <v>681</v>
      </c>
      <c r="O264" s="2" t="s">
        <v>681</v>
      </c>
      <c r="P264" s="2" t="s">
        <v>681</v>
      </c>
      <c r="Q264" s="2" t="s">
        <v>681</v>
      </c>
      <c r="R264" s="2" t="s">
        <v>681</v>
      </c>
      <c r="S264" s="2" t="s">
        <v>681</v>
      </c>
      <c r="U264" s="9">
        <f t="shared" si="8"/>
        <v>0</v>
      </c>
      <c r="V264" s="2">
        <f t="shared" si="9"/>
        <v>0</v>
      </c>
    </row>
    <row r="265" spans="1:22" ht="15" customHeight="1" x14ac:dyDescent="0.25">
      <c r="A265" s="2" t="s">
        <v>419</v>
      </c>
      <c r="B265" s="2" t="s">
        <v>421</v>
      </c>
      <c r="C265" s="2">
        <v>2016</v>
      </c>
      <c r="D265" s="2">
        <v>48</v>
      </c>
      <c r="E265" s="2">
        <v>24</v>
      </c>
      <c r="F265" s="2">
        <v>2</v>
      </c>
      <c r="G265" s="2">
        <v>4</v>
      </c>
      <c r="H265" s="2" t="s">
        <v>680</v>
      </c>
      <c r="I265" s="2">
        <v>10</v>
      </c>
      <c r="J265" s="2">
        <v>8</v>
      </c>
      <c r="K265" s="2" t="s">
        <v>680</v>
      </c>
      <c r="L265" s="2" t="s">
        <v>680</v>
      </c>
      <c r="M265" s="2" t="s">
        <v>680</v>
      </c>
      <c r="N265" s="2" t="s">
        <v>681</v>
      </c>
      <c r="O265" s="2" t="s">
        <v>680</v>
      </c>
      <c r="P265" s="2" t="s">
        <v>681</v>
      </c>
      <c r="Q265" s="2" t="s">
        <v>680</v>
      </c>
      <c r="R265" s="2" t="s">
        <v>681</v>
      </c>
      <c r="S265" s="2" t="s">
        <v>680</v>
      </c>
      <c r="U265" s="9">
        <f t="shared" si="8"/>
        <v>48</v>
      </c>
      <c r="V265" s="2">
        <f t="shared" si="9"/>
        <v>0</v>
      </c>
    </row>
    <row r="266" spans="1:22" ht="15" customHeight="1" x14ac:dyDescent="0.25">
      <c r="A266" s="2" t="s">
        <v>419</v>
      </c>
      <c r="B266" s="2" t="s">
        <v>422</v>
      </c>
      <c r="C266" s="2">
        <v>2016</v>
      </c>
      <c r="D266" s="2">
        <v>19</v>
      </c>
      <c r="E266" s="2">
        <v>12.5</v>
      </c>
      <c r="F266" s="2">
        <v>0.2</v>
      </c>
      <c r="G266" s="2">
        <v>0.4</v>
      </c>
      <c r="H266" s="2" t="s">
        <v>680</v>
      </c>
      <c r="I266" s="2">
        <v>3.7</v>
      </c>
      <c r="J266" s="2">
        <v>2.2000000000000002</v>
      </c>
      <c r="K266" s="2" t="s">
        <v>680</v>
      </c>
      <c r="L266" s="2" t="s">
        <v>680</v>
      </c>
      <c r="M266" s="2" t="s">
        <v>680</v>
      </c>
      <c r="N266" s="2" t="s">
        <v>681</v>
      </c>
      <c r="O266" s="2" t="s">
        <v>680</v>
      </c>
      <c r="P266" s="2" t="s">
        <v>681</v>
      </c>
      <c r="Q266" s="2" t="s">
        <v>680</v>
      </c>
      <c r="R266" s="2" t="s">
        <v>681</v>
      </c>
      <c r="S266" s="2" t="s">
        <v>680</v>
      </c>
      <c r="U266" s="9">
        <f t="shared" si="8"/>
        <v>19</v>
      </c>
      <c r="V266" s="2">
        <f t="shared" si="9"/>
        <v>0</v>
      </c>
    </row>
    <row r="267" spans="1:22" ht="15" customHeight="1" x14ac:dyDescent="0.25">
      <c r="A267" s="2" t="s">
        <v>419</v>
      </c>
      <c r="B267" s="2" t="s">
        <v>423</v>
      </c>
      <c r="C267" s="2">
        <v>2016</v>
      </c>
      <c r="D267" s="2">
        <v>26.9</v>
      </c>
      <c r="E267" s="2" t="s">
        <v>681</v>
      </c>
      <c r="F267" s="2" t="s">
        <v>681</v>
      </c>
      <c r="G267" s="2" t="s">
        <v>681</v>
      </c>
      <c r="H267" s="2" t="s">
        <v>680</v>
      </c>
      <c r="I267" s="2" t="s">
        <v>681</v>
      </c>
      <c r="J267" s="2" t="s">
        <v>681</v>
      </c>
      <c r="K267" s="2" t="s">
        <v>680</v>
      </c>
      <c r="L267" s="2" t="s">
        <v>680</v>
      </c>
      <c r="M267" s="2" t="s">
        <v>680</v>
      </c>
      <c r="N267" s="2" t="s">
        <v>681</v>
      </c>
      <c r="O267" s="2" t="s">
        <v>680</v>
      </c>
      <c r="P267" s="2" t="s">
        <v>681</v>
      </c>
      <c r="Q267" s="2" t="s">
        <v>680</v>
      </c>
      <c r="R267" s="2" t="s">
        <v>681</v>
      </c>
      <c r="S267" s="2" t="s">
        <v>680</v>
      </c>
      <c r="U267" s="9">
        <f t="shared" si="8"/>
        <v>26.9</v>
      </c>
      <c r="V267" s="2">
        <f t="shared" si="9"/>
        <v>0</v>
      </c>
    </row>
    <row r="268" spans="1:22" ht="15" customHeight="1" x14ac:dyDescent="0.25">
      <c r="A268" s="2" t="s">
        <v>419</v>
      </c>
      <c r="B268" s="2" t="s">
        <v>424</v>
      </c>
      <c r="C268" s="2">
        <v>2016</v>
      </c>
      <c r="D268" s="2">
        <v>22.8</v>
      </c>
      <c r="E268" s="2" t="s">
        <v>681</v>
      </c>
      <c r="F268" s="2" t="s">
        <v>681</v>
      </c>
      <c r="G268" s="2" t="s">
        <v>681</v>
      </c>
      <c r="H268" s="2" t="s">
        <v>680</v>
      </c>
      <c r="I268" s="2" t="s">
        <v>681</v>
      </c>
      <c r="J268" s="2" t="s">
        <v>681</v>
      </c>
      <c r="K268" s="2" t="s">
        <v>680</v>
      </c>
      <c r="L268" s="2" t="s">
        <v>680</v>
      </c>
      <c r="M268" s="2" t="s">
        <v>680</v>
      </c>
      <c r="N268" s="2" t="s">
        <v>681</v>
      </c>
      <c r="O268" s="2" t="s">
        <v>680</v>
      </c>
      <c r="P268" s="2" t="s">
        <v>681</v>
      </c>
      <c r="Q268" s="2" t="s">
        <v>680</v>
      </c>
      <c r="R268" s="2" t="s">
        <v>681</v>
      </c>
      <c r="S268" s="2" t="s">
        <v>680</v>
      </c>
      <c r="U268" s="9">
        <f t="shared" si="8"/>
        <v>22.8</v>
      </c>
      <c r="V268" s="2">
        <f t="shared" si="9"/>
        <v>0</v>
      </c>
    </row>
    <row r="269" spans="1:22" ht="15" customHeight="1" x14ac:dyDescent="0.25">
      <c r="A269" s="2" t="s">
        <v>419</v>
      </c>
      <c r="B269" s="2" t="s">
        <v>425</v>
      </c>
      <c r="C269" s="2">
        <v>2016</v>
      </c>
      <c r="D269" s="2">
        <v>26.3</v>
      </c>
      <c r="E269" s="2" t="s">
        <v>681</v>
      </c>
      <c r="F269" s="2" t="s">
        <v>681</v>
      </c>
      <c r="G269" s="2" t="s">
        <v>681</v>
      </c>
      <c r="H269" s="2" t="s">
        <v>680</v>
      </c>
      <c r="I269" s="2" t="s">
        <v>681</v>
      </c>
      <c r="J269" s="2" t="s">
        <v>681</v>
      </c>
      <c r="K269" s="2" t="s">
        <v>680</v>
      </c>
      <c r="L269" s="2" t="s">
        <v>680</v>
      </c>
      <c r="M269" s="2" t="s">
        <v>680</v>
      </c>
      <c r="N269" s="2" t="s">
        <v>681</v>
      </c>
      <c r="O269" s="2" t="s">
        <v>680</v>
      </c>
      <c r="P269" s="2" t="s">
        <v>681</v>
      </c>
      <c r="Q269" s="2" t="s">
        <v>680</v>
      </c>
      <c r="R269" s="2" t="s">
        <v>681</v>
      </c>
      <c r="S269" s="2" t="s">
        <v>680</v>
      </c>
      <c r="U269" s="9">
        <f t="shared" si="8"/>
        <v>26.3</v>
      </c>
      <c r="V269" s="2">
        <f t="shared" si="9"/>
        <v>0</v>
      </c>
    </row>
    <row r="270" spans="1:22" ht="15" customHeight="1" x14ac:dyDescent="0.25">
      <c r="A270" s="2" t="s">
        <v>419</v>
      </c>
      <c r="B270" s="2" t="s">
        <v>426</v>
      </c>
      <c r="C270" s="2">
        <v>2016</v>
      </c>
      <c r="D270" s="2" t="s">
        <v>681</v>
      </c>
      <c r="E270" s="2" t="s">
        <v>681</v>
      </c>
      <c r="F270" s="2" t="s">
        <v>681</v>
      </c>
      <c r="G270" s="2" t="s">
        <v>681</v>
      </c>
      <c r="H270" s="2" t="s">
        <v>681</v>
      </c>
      <c r="I270" s="2" t="s">
        <v>681</v>
      </c>
      <c r="J270" s="2" t="s">
        <v>681</v>
      </c>
      <c r="K270" s="2" t="s">
        <v>681</v>
      </c>
      <c r="L270" s="2" t="s">
        <v>681</v>
      </c>
      <c r="M270" s="2" t="s">
        <v>681</v>
      </c>
      <c r="N270" s="2" t="s">
        <v>681</v>
      </c>
      <c r="O270" s="2" t="s">
        <v>681</v>
      </c>
      <c r="P270" s="2" t="s">
        <v>681</v>
      </c>
      <c r="Q270" s="2" t="s">
        <v>681</v>
      </c>
      <c r="R270" s="2" t="s">
        <v>681</v>
      </c>
      <c r="S270" s="2" t="s">
        <v>681</v>
      </c>
      <c r="U270" s="9">
        <f t="shared" si="8"/>
        <v>0</v>
      </c>
      <c r="V270" s="2">
        <f t="shared" si="9"/>
        <v>0</v>
      </c>
    </row>
    <row r="271" spans="1:22" ht="15" customHeight="1" x14ac:dyDescent="0.25">
      <c r="A271" s="2" t="s">
        <v>419</v>
      </c>
      <c r="B271" s="2" t="s">
        <v>427</v>
      </c>
      <c r="C271" s="2">
        <v>2016</v>
      </c>
      <c r="D271" s="2" t="s">
        <v>681</v>
      </c>
      <c r="E271" s="2" t="s">
        <v>681</v>
      </c>
      <c r="F271" s="2" t="s">
        <v>681</v>
      </c>
      <c r="G271" s="2" t="s">
        <v>681</v>
      </c>
      <c r="H271" s="2" t="s">
        <v>681</v>
      </c>
      <c r="I271" s="2" t="s">
        <v>681</v>
      </c>
      <c r="J271" s="2" t="s">
        <v>681</v>
      </c>
      <c r="K271" s="2" t="s">
        <v>681</v>
      </c>
      <c r="L271" s="2" t="s">
        <v>681</v>
      </c>
      <c r="M271" s="2" t="s">
        <v>681</v>
      </c>
      <c r="N271" s="2" t="s">
        <v>681</v>
      </c>
      <c r="O271" s="2" t="s">
        <v>681</v>
      </c>
      <c r="P271" s="2" t="s">
        <v>681</v>
      </c>
      <c r="Q271" s="2" t="s">
        <v>681</v>
      </c>
      <c r="R271" s="2" t="s">
        <v>681</v>
      </c>
      <c r="S271" s="2" t="s">
        <v>681</v>
      </c>
      <c r="U271" s="9">
        <f t="shared" si="8"/>
        <v>0</v>
      </c>
      <c r="V271" s="2">
        <f t="shared" si="9"/>
        <v>0</v>
      </c>
    </row>
    <row r="272" spans="1:22" ht="15" customHeight="1" x14ac:dyDescent="0.25">
      <c r="A272" s="2" t="s">
        <v>419</v>
      </c>
      <c r="B272" s="2" t="s">
        <v>428</v>
      </c>
      <c r="C272" s="2">
        <v>2016</v>
      </c>
      <c r="D272" s="2">
        <v>30.7</v>
      </c>
      <c r="E272" s="2" t="s">
        <v>681</v>
      </c>
      <c r="F272" s="2" t="s">
        <v>681</v>
      </c>
      <c r="G272" s="2" t="s">
        <v>681</v>
      </c>
      <c r="H272" s="2" t="s">
        <v>680</v>
      </c>
      <c r="I272" s="2" t="s">
        <v>681</v>
      </c>
      <c r="J272" s="2" t="s">
        <v>681</v>
      </c>
      <c r="K272" s="2" t="s">
        <v>680</v>
      </c>
      <c r="L272" s="2" t="s">
        <v>680</v>
      </c>
      <c r="M272" s="2" t="s">
        <v>680</v>
      </c>
      <c r="N272" s="2" t="s">
        <v>681</v>
      </c>
      <c r="O272" s="2" t="s">
        <v>680</v>
      </c>
      <c r="P272" s="2" t="s">
        <v>681</v>
      </c>
      <c r="Q272" s="2" t="s">
        <v>680</v>
      </c>
      <c r="R272" s="2" t="s">
        <v>681</v>
      </c>
      <c r="S272" s="2" t="s">
        <v>680</v>
      </c>
      <c r="U272" s="9">
        <f t="shared" si="8"/>
        <v>30.7</v>
      </c>
      <c r="V272" s="2">
        <f t="shared" si="9"/>
        <v>0</v>
      </c>
    </row>
    <row r="273" spans="1:22" ht="15" customHeight="1" x14ac:dyDescent="0.25">
      <c r="A273" s="2" t="s">
        <v>419</v>
      </c>
      <c r="B273" s="2" t="s">
        <v>429</v>
      </c>
      <c r="C273" s="2">
        <v>2016</v>
      </c>
      <c r="D273" s="2">
        <v>38</v>
      </c>
      <c r="E273" s="2">
        <v>17</v>
      </c>
      <c r="F273" s="2">
        <v>5</v>
      </c>
      <c r="G273" s="2">
        <v>3</v>
      </c>
      <c r="H273" s="2" t="s">
        <v>680</v>
      </c>
      <c r="I273" s="2">
        <v>9</v>
      </c>
      <c r="J273" s="2">
        <v>4</v>
      </c>
      <c r="K273" s="2" t="s">
        <v>680</v>
      </c>
      <c r="L273" s="2" t="s">
        <v>680</v>
      </c>
      <c r="M273" s="2" t="s">
        <v>680</v>
      </c>
      <c r="N273" s="2" t="s">
        <v>681</v>
      </c>
      <c r="O273" s="2" t="s">
        <v>680</v>
      </c>
      <c r="P273" s="2" t="s">
        <v>681</v>
      </c>
      <c r="Q273" s="2" t="s">
        <v>680</v>
      </c>
      <c r="R273" s="2" t="s">
        <v>681</v>
      </c>
      <c r="S273" s="2" t="s">
        <v>680</v>
      </c>
      <c r="U273" s="9">
        <f t="shared" si="8"/>
        <v>38</v>
      </c>
      <c r="V273" s="2">
        <f t="shared" si="9"/>
        <v>0</v>
      </c>
    </row>
    <row r="274" spans="1:22" ht="15" customHeight="1" x14ac:dyDescent="0.25">
      <c r="A274" s="2" t="s">
        <v>419</v>
      </c>
      <c r="B274" s="2" t="s">
        <v>430</v>
      </c>
      <c r="C274" s="2">
        <v>2016</v>
      </c>
      <c r="D274" s="2" t="s">
        <v>681</v>
      </c>
      <c r="E274" s="2" t="s">
        <v>681</v>
      </c>
      <c r="F274" s="2" t="s">
        <v>681</v>
      </c>
      <c r="G274" s="2" t="s">
        <v>681</v>
      </c>
      <c r="H274" s="2" t="s">
        <v>681</v>
      </c>
      <c r="I274" s="2" t="s">
        <v>681</v>
      </c>
      <c r="J274" s="2" t="s">
        <v>681</v>
      </c>
      <c r="K274" s="2" t="s">
        <v>681</v>
      </c>
      <c r="L274" s="2" t="s">
        <v>681</v>
      </c>
      <c r="M274" s="2" t="s">
        <v>681</v>
      </c>
      <c r="N274" s="2" t="s">
        <v>681</v>
      </c>
      <c r="O274" s="2" t="s">
        <v>681</v>
      </c>
      <c r="P274" s="2" t="s">
        <v>681</v>
      </c>
      <c r="Q274" s="2" t="s">
        <v>681</v>
      </c>
      <c r="R274" s="2" t="s">
        <v>681</v>
      </c>
      <c r="S274" s="2" t="s">
        <v>681</v>
      </c>
      <c r="U274" s="9">
        <f t="shared" si="8"/>
        <v>0</v>
      </c>
      <c r="V274" s="2">
        <f t="shared" si="9"/>
        <v>0</v>
      </c>
    </row>
    <row r="275" spans="1:22" ht="15" customHeight="1" x14ac:dyDescent="0.25">
      <c r="A275" s="2" t="s">
        <v>419</v>
      </c>
      <c r="B275" s="2" t="s">
        <v>431</v>
      </c>
      <c r="C275" s="2">
        <v>2016</v>
      </c>
      <c r="D275" s="2">
        <v>22</v>
      </c>
      <c r="E275" s="2">
        <v>11</v>
      </c>
      <c r="F275" s="2">
        <v>1</v>
      </c>
      <c r="G275" s="2">
        <v>0.2</v>
      </c>
      <c r="H275" s="2" t="s">
        <v>680</v>
      </c>
      <c r="I275" s="2">
        <v>5.8</v>
      </c>
      <c r="J275" s="2">
        <v>4</v>
      </c>
      <c r="K275" s="2">
        <v>0</v>
      </c>
      <c r="L275" s="2">
        <v>0</v>
      </c>
      <c r="M275" s="2">
        <v>0</v>
      </c>
      <c r="N275" s="2" t="s">
        <v>681</v>
      </c>
      <c r="O275" s="2" t="s">
        <v>680</v>
      </c>
      <c r="P275" s="2" t="s">
        <v>681</v>
      </c>
      <c r="Q275" s="2" t="s">
        <v>680</v>
      </c>
      <c r="R275" s="2" t="s">
        <v>681</v>
      </c>
      <c r="S275" s="2" t="s">
        <v>680</v>
      </c>
      <c r="U275" s="9">
        <f t="shared" si="8"/>
        <v>22</v>
      </c>
      <c r="V275" s="2">
        <f t="shared" si="9"/>
        <v>0</v>
      </c>
    </row>
    <row r="276" spans="1:22" ht="15" customHeight="1" x14ac:dyDescent="0.25">
      <c r="A276" s="2" t="s">
        <v>419</v>
      </c>
      <c r="B276" s="2" t="s">
        <v>432</v>
      </c>
      <c r="C276" s="2">
        <v>2016</v>
      </c>
      <c r="D276" s="2" t="s">
        <v>681</v>
      </c>
      <c r="E276" s="2" t="s">
        <v>681</v>
      </c>
      <c r="F276" s="2" t="s">
        <v>681</v>
      </c>
      <c r="G276" s="2" t="s">
        <v>681</v>
      </c>
      <c r="H276" s="2" t="s">
        <v>681</v>
      </c>
      <c r="I276" s="2" t="s">
        <v>681</v>
      </c>
      <c r="J276" s="2" t="s">
        <v>681</v>
      </c>
      <c r="K276" s="2" t="s">
        <v>681</v>
      </c>
      <c r="L276" s="2" t="s">
        <v>681</v>
      </c>
      <c r="M276" s="2" t="s">
        <v>681</v>
      </c>
      <c r="N276" s="2" t="s">
        <v>681</v>
      </c>
      <c r="O276" s="2" t="s">
        <v>681</v>
      </c>
      <c r="P276" s="2" t="s">
        <v>681</v>
      </c>
      <c r="Q276" s="2" t="s">
        <v>681</v>
      </c>
      <c r="R276" s="2" t="s">
        <v>681</v>
      </c>
      <c r="S276" s="2" t="s">
        <v>681</v>
      </c>
      <c r="U276" s="9">
        <f t="shared" si="8"/>
        <v>0</v>
      </c>
      <c r="V276" s="2">
        <f t="shared" si="9"/>
        <v>0</v>
      </c>
    </row>
    <row r="277" spans="1:22" ht="15" customHeight="1" x14ac:dyDescent="0.25">
      <c r="A277" s="2" t="s">
        <v>419</v>
      </c>
      <c r="B277" s="2" t="s">
        <v>20</v>
      </c>
      <c r="C277" s="2">
        <v>2016</v>
      </c>
      <c r="D277" s="2" t="s">
        <v>681</v>
      </c>
      <c r="E277" s="2" t="s">
        <v>681</v>
      </c>
      <c r="F277" s="2" t="s">
        <v>681</v>
      </c>
      <c r="G277" s="2" t="s">
        <v>681</v>
      </c>
      <c r="H277" s="2" t="s">
        <v>681</v>
      </c>
      <c r="I277" s="2" t="s">
        <v>681</v>
      </c>
      <c r="J277" s="2" t="s">
        <v>681</v>
      </c>
      <c r="K277" s="2" t="s">
        <v>681</v>
      </c>
      <c r="L277" s="2" t="s">
        <v>681</v>
      </c>
      <c r="M277" s="2" t="s">
        <v>681</v>
      </c>
      <c r="N277" s="2" t="s">
        <v>681</v>
      </c>
      <c r="O277" s="2" t="s">
        <v>681</v>
      </c>
      <c r="P277" s="2" t="s">
        <v>681</v>
      </c>
      <c r="Q277" s="2" t="s">
        <v>681</v>
      </c>
      <c r="R277" s="2" t="s">
        <v>681</v>
      </c>
      <c r="S277" s="2" t="s">
        <v>681</v>
      </c>
      <c r="U277" s="9">
        <f t="shared" si="8"/>
        <v>0</v>
      </c>
      <c r="V277" s="2">
        <f t="shared" si="9"/>
        <v>0</v>
      </c>
    </row>
    <row r="278" spans="1:22" ht="15" customHeight="1" x14ac:dyDescent="0.25">
      <c r="A278" s="2" t="s">
        <v>732</v>
      </c>
      <c r="B278" s="5" t="s">
        <v>1063</v>
      </c>
      <c r="C278" s="2">
        <v>2016</v>
      </c>
      <c r="D278" s="2" t="s">
        <v>681</v>
      </c>
      <c r="E278" s="2" t="s">
        <v>681</v>
      </c>
      <c r="F278" s="2" t="s">
        <v>681</v>
      </c>
      <c r="G278" s="2" t="s">
        <v>681</v>
      </c>
      <c r="H278" s="2" t="s">
        <v>681</v>
      </c>
      <c r="I278" s="2" t="s">
        <v>681</v>
      </c>
      <c r="J278" s="2" t="s">
        <v>681</v>
      </c>
      <c r="K278" s="2" t="s">
        <v>681</v>
      </c>
      <c r="L278" s="2" t="s">
        <v>681</v>
      </c>
      <c r="M278" s="2" t="s">
        <v>681</v>
      </c>
      <c r="N278" s="2" t="s">
        <v>681</v>
      </c>
      <c r="O278" s="2" t="s">
        <v>681</v>
      </c>
      <c r="P278" s="2" t="s">
        <v>681</v>
      </c>
      <c r="Q278" s="2" t="s">
        <v>681</v>
      </c>
      <c r="R278" s="2" t="s">
        <v>681</v>
      </c>
      <c r="S278" s="2" t="s">
        <v>681</v>
      </c>
      <c r="U278" s="9">
        <f t="shared" si="8"/>
        <v>0</v>
      </c>
      <c r="V278" s="2">
        <f t="shared" si="9"/>
        <v>0</v>
      </c>
    </row>
    <row r="279" spans="1:22" ht="15" customHeight="1" x14ac:dyDescent="0.25">
      <c r="A279" s="2" t="s">
        <v>433</v>
      </c>
      <c r="B279" s="2" t="s">
        <v>434</v>
      </c>
      <c r="C279" s="2">
        <v>2016</v>
      </c>
      <c r="D279" s="2">
        <v>14.3</v>
      </c>
      <c r="E279" s="2">
        <v>2.5</v>
      </c>
      <c r="F279" s="2">
        <v>4</v>
      </c>
      <c r="G279" s="2">
        <v>3.8</v>
      </c>
      <c r="H279" s="2">
        <v>0</v>
      </c>
      <c r="I279" s="2">
        <v>4</v>
      </c>
      <c r="J279" s="2">
        <v>0</v>
      </c>
      <c r="K279" s="2">
        <v>0</v>
      </c>
      <c r="L279" s="2" t="s">
        <v>680</v>
      </c>
      <c r="M279" s="2" t="s">
        <v>680</v>
      </c>
      <c r="N279" s="2" t="s">
        <v>681</v>
      </c>
      <c r="O279" s="2" t="s">
        <v>680</v>
      </c>
      <c r="P279" s="2" t="s">
        <v>681</v>
      </c>
      <c r="Q279" s="2" t="s">
        <v>680</v>
      </c>
      <c r="R279" s="2" t="s">
        <v>681</v>
      </c>
      <c r="S279" s="2" t="s">
        <v>680</v>
      </c>
      <c r="U279" s="9">
        <f t="shared" si="8"/>
        <v>14.3</v>
      </c>
      <c r="V279" s="2">
        <f t="shared" si="9"/>
        <v>0</v>
      </c>
    </row>
    <row r="280" spans="1:22" ht="15" customHeight="1" x14ac:dyDescent="0.25">
      <c r="A280" s="2" t="s">
        <v>433</v>
      </c>
      <c r="B280" s="2" t="s">
        <v>435</v>
      </c>
      <c r="C280" s="2">
        <v>2016</v>
      </c>
      <c r="D280" s="2">
        <v>105.1</v>
      </c>
      <c r="E280" s="2">
        <v>66.7</v>
      </c>
      <c r="F280" s="2">
        <v>7.5</v>
      </c>
      <c r="G280" s="2">
        <v>12.1</v>
      </c>
      <c r="H280" s="2">
        <v>0</v>
      </c>
      <c r="I280" s="2">
        <v>16.399999999999999</v>
      </c>
      <c r="J280" s="2">
        <v>2.4</v>
      </c>
      <c r="K280" s="2" t="s">
        <v>680</v>
      </c>
      <c r="L280" s="2" t="s">
        <v>680</v>
      </c>
      <c r="M280" s="2" t="s">
        <v>680</v>
      </c>
      <c r="N280" s="2" t="s">
        <v>681</v>
      </c>
      <c r="O280" s="2" t="s">
        <v>680</v>
      </c>
      <c r="P280" s="2" t="s">
        <v>681</v>
      </c>
      <c r="Q280" s="2" t="s">
        <v>680</v>
      </c>
      <c r="R280" s="2" t="s">
        <v>681</v>
      </c>
      <c r="S280" s="2" t="s">
        <v>680</v>
      </c>
      <c r="U280" s="9">
        <f t="shared" si="8"/>
        <v>105.1</v>
      </c>
      <c r="V280" s="2">
        <f t="shared" si="9"/>
        <v>0</v>
      </c>
    </row>
    <row r="281" spans="1:22" ht="15" customHeight="1" x14ac:dyDescent="0.25">
      <c r="A281" s="2" t="s">
        <v>436</v>
      </c>
      <c r="B281" s="2" t="s">
        <v>437</v>
      </c>
      <c r="C281" s="2">
        <v>2016</v>
      </c>
      <c r="D281" s="2">
        <v>44.5</v>
      </c>
      <c r="E281" s="2">
        <v>17.100000000000001</v>
      </c>
      <c r="F281" s="2">
        <v>8.5</v>
      </c>
      <c r="G281" s="2">
        <v>0.9</v>
      </c>
      <c r="H281" s="2" t="s">
        <v>680</v>
      </c>
      <c r="I281" s="2">
        <v>9</v>
      </c>
      <c r="J281" s="2">
        <v>8.1</v>
      </c>
      <c r="K281" s="2" t="s">
        <v>680</v>
      </c>
      <c r="L281" s="2" t="s">
        <v>680</v>
      </c>
      <c r="M281" s="2">
        <v>0.9</v>
      </c>
      <c r="N281" s="2" t="s">
        <v>681</v>
      </c>
      <c r="O281" s="2" t="s">
        <v>680</v>
      </c>
      <c r="P281" s="2" t="s">
        <v>681</v>
      </c>
      <c r="Q281" s="2" t="s">
        <v>680</v>
      </c>
      <c r="R281" s="2" t="s">
        <v>681</v>
      </c>
      <c r="S281" s="2" t="s">
        <v>680</v>
      </c>
      <c r="U281" s="9">
        <f t="shared" si="8"/>
        <v>44.5</v>
      </c>
      <c r="V281" s="2">
        <f t="shared" si="9"/>
        <v>0</v>
      </c>
    </row>
    <row r="282" spans="1:22" ht="15" customHeight="1" x14ac:dyDescent="0.25">
      <c r="A282" s="2" t="s">
        <v>438</v>
      </c>
      <c r="B282" s="2" t="s">
        <v>439</v>
      </c>
      <c r="C282" s="2">
        <v>2016</v>
      </c>
      <c r="D282" s="2">
        <v>148.6</v>
      </c>
      <c r="E282" s="2">
        <v>64.7</v>
      </c>
      <c r="F282" s="2">
        <v>18.100000000000001</v>
      </c>
      <c r="G282" s="2">
        <v>5.0999999999999996</v>
      </c>
      <c r="H282" s="2" t="s">
        <v>680</v>
      </c>
      <c r="I282" s="2">
        <v>35.700000000000003</v>
      </c>
      <c r="J282" s="2">
        <v>21.4</v>
      </c>
      <c r="K282" s="2">
        <v>1.4</v>
      </c>
      <c r="L282" s="2" t="s">
        <v>800</v>
      </c>
      <c r="M282" s="2" t="s">
        <v>800</v>
      </c>
      <c r="N282" s="2" t="s">
        <v>681</v>
      </c>
      <c r="O282" s="2" t="s">
        <v>680</v>
      </c>
      <c r="P282" s="2" t="s">
        <v>681</v>
      </c>
      <c r="Q282" s="2" t="s">
        <v>680</v>
      </c>
      <c r="R282" s="2" t="s">
        <v>681</v>
      </c>
      <c r="S282" s="2" t="s">
        <v>680</v>
      </c>
      <c r="U282" s="9">
        <f t="shared" si="8"/>
        <v>148.6</v>
      </c>
      <c r="V282" s="2">
        <f t="shared" si="9"/>
        <v>0</v>
      </c>
    </row>
    <row r="283" spans="1:22" ht="15" customHeight="1" x14ac:dyDescent="0.25">
      <c r="A283" s="2" t="s">
        <v>440</v>
      </c>
      <c r="B283" s="2" t="s">
        <v>441</v>
      </c>
      <c r="C283" s="2">
        <v>2016</v>
      </c>
      <c r="D283" s="2">
        <v>228.3</v>
      </c>
      <c r="E283" s="2">
        <v>105.2</v>
      </c>
      <c r="F283" s="2">
        <v>41.4</v>
      </c>
      <c r="G283" s="2">
        <v>25</v>
      </c>
      <c r="H283" s="2">
        <v>0</v>
      </c>
      <c r="I283" s="2">
        <v>25.2</v>
      </c>
      <c r="J283" s="2">
        <v>29.9</v>
      </c>
      <c r="K283" s="2">
        <v>1.6</v>
      </c>
      <c r="L283" s="2" t="s">
        <v>800</v>
      </c>
      <c r="M283" s="2" t="s">
        <v>680</v>
      </c>
      <c r="N283" s="2" t="s">
        <v>681</v>
      </c>
      <c r="O283" s="2" t="s">
        <v>680</v>
      </c>
      <c r="P283" s="2" t="s">
        <v>681</v>
      </c>
      <c r="Q283" s="2" t="s">
        <v>680</v>
      </c>
      <c r="R283" s="2" t="s">
        <v>681</v>
      </c>
      <c r="S283" s="2" t="s">
        <v>680</v>
      </c>
      <c r="U283" s="9">
        <f t="shared" si="8"/>
        <v>228.3</v>
      </c>
      <c r="V283" s="2">
        <f t="shared" si="9"/>
        <v>0</v>
      </c>
    </row>
    <row r="284" spans="1:22" ht="15" customHeight="1" x14ac:dyDescent="0.25">
      <c r="A284" s="2" t="s">
        <v>442</v>
      </c>
      <c r="B284" s="2" t="s">
        <v>443</v>
      </c>
      <c r="C284" s="2">
        <v>2016</v>
      </c>
      <c r="D284" s="2">
        <v>90.2</v>
      </c>
      <c r="E284" s="2">
        <v>45.3</v>
      </c>
      <c r="F284" s="2">
        <v>5</v>
      </c>
      <c r="G284" s="2">
        <v>13.1</v>
      </c>
      <c r="H284" s="2">
        <v>0</v>
      </c>
      <c r="I284" s="2">
        <v>2.2999999999999998</v>
      </c>
      <c r="J284" s="2">
        <v>23.5</v>
      </c>
      <c r="K284" s="2">
        <v>0</v>
      </c>
      <c r="L284" s="2">
        <v>1</v>
      </c>
      <c r="M284" s="2">
        <v>0</v>
      </c>
      <c r="N284" s="2" t="s">
        <v>681</v>
      </c>
      <c r="O284" s="2" t="s">
        <v>680</v>
      </c>
      <c r="P284" s="2" t="s">
        <v>681</v>
      </c>
      <c r="Q284" s="2" t="s">
        <v>680</v>
      </c>
      <c r="R284" s="2" t="s">
        <v>681</v>
      </c>
      <c r="S284" s="2" t="s">
        <v>680</v>
      </c>
      <c r="U284" s="9">
        <f t="shared" si="8"/>
        <v>90.2</v>
      </c>
      <c r="V284" s="2">
        <f t="shared" si="9"/>
        <v>0</v>
      </c>
    </row>
    <row r="285" spans="1:22" ht="15" customHeight="1" x14ac:dyDescent="0.25">
      <c r="A285" s="2" t="s">
        <v>444</v>
      </c>
      <c r="B285" s="2" t="s">
        <v>445</v>
      </c>
      <c r="C285" s="2">
        <v>2016</v>
      </c>
      <c r="D285" s="2">
        <v>8.0709999999999997</v>
      </c>
      <c r="E285" s="2">
        <v>4.782</v>
      </c>
      <c r="F285" s="2">
        <v>0.39</v>
      </c>
      <c r="G285" s="2">
        <v>0.221</v>
      </c>
      <c r="H285" s="2" t="s">
        <v>680</v>
      </c>
      <c r="I285" s="2">
        <v>1.952</v>
      </c>
      <c r="J285" s="2">
        <v>0.72599999999999998</v>
      </c>
      <c r="K285" s="2" t="s">
        <v>680</v>
      </c>
      <c r="L285" s="2" t="s">
        <v>680</v>
      </c>
      <c r="M285" s="2" t="s">
        <v>680</v>
      </c>
      <c r="N285" s="2" t="s">
        <v>681</v>
      </c>
      <c r="O285" s="2" t="s">
        <v>680</v>
      </c>
      <c r="P285" s="2" t="s">
        <v>681</v>
      </c>
      <c r="Q285" s="2" t="s">
        <v>680</v>
      </c>
      <c r="R285" s="2" t="s">
        <v>681</v>
      </c>
      <c r="S285" s="2" t="s">
        <v>680</v>
      </c>
      <c r="U285" s="9">
        <f t="shared" si="8"/>
        <v>8.0709999999999997</v>
      </c>
      <c r="V285" s="2">
        <f t="shared" si="9"/>
        <v>0</v>
      </c>
    </row>
    <row r="286" spans="1:22" ht="15" customHeight="1" x14ac:dyDescent="0.25">
      <c r="A286" s="2" t="s">
        <v>444</v>
      </c>
      <c r="B286" s="2" t="s">
        <v>446</v>
      </c>
      <c r="C286" s="2">
        <v>2016</v>
      </c>
      <c r="D286" s="2">
        <v>7.7930000000000001</v>
      </c>
      <c r="E286" s="2">
        <v>1.401</v>
      </c>
      <c r="F286" s="2">
        <v>1.129</v>
      </c>
      <c r="G286" s="2">
        <v>0</v>
      </c>
      <c r="H286" s="2" t="s">
        <v>680</v>
      </c>
      <c r="I286" s="2">
        <v>4.282</v>
      </c>
      <c r="J286" s="2">
        <v>0.98</v>
      </c>
      <c r="K286" s="2" t="s">
        <v>680</v>
      </c>
      <c r="L286" s="2" t="s">
        <v>680</v>
      </c>
      <c r="M286" s="2" t="s">
        <v>680</v>
      </c>
      <c r="N286" s="2" t="s">
        <v>681</v>
      </c>
      <c r="O286" s="2" t="s">
        <v>680</v>
      </c>
      <c r="P286" s="2" t="s">
        <v>681</v>
      </c>
      <c r="Q286" s="2" t="s">
        <v>680</v>
      </c>
      <c r="R286" s="2" t="s">
        <v>681</v>
      </c>
      <c r="S286" s="2" t="s">
        <v>680</v>
      </c>
      <c r="U286" s="9">
        <f t="shared" si="8"/>
        <v>7.7930000000000001</v>
      </c>
      <c r="V286" s="2">
        <f t="shared" si="9"/>
        <v>0</v>
      </c>
    </row>
    <row r="287" spans="1:22" ht="15" customHeight="1" x14ac:dyDescent="0.25">
      <c r="A287" s="2" t="s">
        <v>444</v>
      </c>
      <c r="B287" s="2" t="s">
        <v>447</v>
      </c>
      <c r="C287" s="2">
        <v>2016</v>
      </c>
      <c r="D287" s="2">
        <v>14.366</v>
      </c>
      <c r="E287" s="2">
        <v>2.4420000000000002</v>
      </c>
      <c r="F287" s="2">
        <v>3.34</v>
      </c>
      <c r="G287" s="2">
        <v>2.3149999999999999</v>
      </c>
      <c r="H287" s="2" t="s">
        <v>680</v>
      </c>
      <c r="I287" s="2">
        <v>5.5119999999999996</v>
      </c>
      <c r="J287" s="2">
        <v>0.75700000000000001</v>
      </c>
      <c r="K287" s="2" t="s">
        <v>680</v>
      </c>
      <c r="L287" s="2" t="s">
        <v>680</v>
      </c>
      <c r="M287" s="2" t="s">
        <v>680</v>
      </c>
      <c r="N287" s="2" t="s">
        <v>681</v>
      </c>
      <c r="O287" s="2" t="s">
        <v>680</v>
      </c>
      <c r="P287" s="2" t="s">
        <v>681</v>
      </c>
      <c r="Q287" s="2" t="s">
        <v>680</v>
      </c>
      <c r="R287" s="2" t="s">
        <v>681</v>
      </c>
      <c r="S287" s="2" t="s">
        <v>680</v>
      </c>
      <c r="U287" s="9">
        <f t="shared" si="8"/>
        <v>14.366</v>
      </c>
      <c r="V287" s="2">
        <f t="shared" si="9"/>
        <v>0</v>
      </c>
    </row>
    <row r="288" spans="1:22" ht="15" customHeight="1" x14ac:dyDescent="0.25">
      <c r="A288" s="2" t="s">
        <v>444</v>
      </c>
      <c r="B288" s="2" t="s">
        <v>448</v>
      </c>
      <c r="C288" s="2">
        <v>2016</v>
      </c>
      <c r="D288" s="2">
        <v>11.364000000000001</v>
      </c>
      <c r="E288" s="2">
        <v>2.6520000000000001</v>
      </c>
      <c r="F288" s="2">
        <v>0.56200000000000006</v>
      </c>
      <c r="G288" s="2">
        <v>5.1779999999999999</v>
      </c>
      <c r="H288" s="2" t="s">
        <v>680</v>
      </c>
      <c r="I288" s="2">
        <v>2.7909999999999999</v>
      </c>
      <c r="J288" s="2">
        <v>0.18</v>
      </c>
      <c r="K288" s="2" t="s">
        <v>680</v>
      </c>
      <c r="L288" s="2" t="s">
        <v>680</v>
      </c>
      <c r="M288" s="2" t="s">
        <v>680</v>
      </c>
      <c r="N288" s="2" t="s">
        <v>681</v>
      </c>
      <c r="O288" s="2" t="s">
        <v>680</v>
      </c>
      <c r="P288" s="2" t="s">
        <v>681</v>
      </c>
      <c r="Q288" s="2" t="s">
        <v>680</v>
      </c>
      <c r="R288" s="2" t="s">
        <v>681</v>
      </c>
      <c r="S288" s="2" t="s">
        <v>680</v>
      </c>
      <c r="U288" s="9">
        <f t="shared" si="8"/>
        <v>11.364000000000001</v>
      </c>
      <c r="V288" s="2">
        <f t="shared" si="9"/>
        <v>0</v>
      </c>
    </row>
    <row r="289" spans="1:22" ht="15" customHeight="1" x14ac:dyDescent="0.25">
      <c r="A289" s="2" t="s">
        <v>444</v>
      </c>
      <c r="B289" s="2" t="s">
        <v>449</v>
      </c>
      <c r="C289" s="2">
        <v>2016</v>
      </c>
      <c r="D289" s="2">
        <v>6.61</v>
      </c>
      <c r="E289" s="2">
        <v>2.649</v>
      </c>
      <c r="F289" s="2">
        <v>0.35399999999999998</v>
      </c>
      <c r="G289" s="2" t="s">
        <v>680</v>
      </c>
      <c r="H289" s="2" t="s">
        <v>680</v>
      </c>
      <c r="I289" s="2">
        <v>2.5099999999999998</v>
      </c>
      <c r="J289" s="2">
        <v>1.097</v>
      </c>
      <c r="K289" s="2" t="s">
        <v>680</v>
      </c>
      <c r="L289" s="2" t="s">
        <v>680</v>
      </c>
      <c r="M289" s="2" t="s">
        <v>680</v>
      </c>
      <c r="N289" s="2" t="s">
        <v>681</v>
      </c>
      <c r="O289" s="2" t="s">
        <v>680</v>
      </c>
      <c r="P289" s="2" t="s">
        <v>681</v>
      </c>
      <c r="Q289" s="2" t="s">
        <v>680</v>
      </c>
      <c r="R289" s="2" t="s">
        <v>681</v>
      </c>
      <c r="S289" s="2" t="s">
        <v>680</v>
      </c>
      <c r="U289" s="9">
        <f t="shared" si="8"/>
        <v>6.61</v>
      </c>
      <c r="V289" s="2">
        <f t="shared" si="9"/>
        <v>0</v>
      </c>
    </row>
    <row r="290" spans="1:22" ht="15" customHeight="1" x14ac:dyDescent="0.25">
      <c r="A290" s="2" t="s">
        <v>444</v>
      </c>
      <c r="B290" s="2" t="s">
        <v>450</v>
      </c>
      <c r="C290" s="2">
        <v>2016</v>
      </c>
      <c r="D290" s="2" t="s">
        <v>680</v>
      </c>
      <c r="E290" s="2" t="s">
        <v>680</v>
      </c>
      <c r="F290" s="2" t="s">
        <v>680</v>
      </c>
      <c r="G290" s="2" t="s">
        <v>680</v>
      </c>
      <c r="H290" s="2" t="s">
        <v>680</v>
      </c>
      <c r="I290" s="2" t="s">
        <v>680</v>
      </c>
      <c r="J290" s="2" t="s">
        <v>680</v>
      </c>
      <c r="K290" s="2" t="s">
        <v>680</v>
      </c>
      <c r="L290" s="2" t="s">
        <v>680</v>
      </c>
      <c r="M290" s="2" t="s">
        <v>680</v>
      </c>
      <c r="N290" s="2" t="s">
        <v>681</v>
      </c>
      <c r="O290" s="2" t="s">
        <v>680</v>
      </c>
      <c r="P290" s="2" t="s">
        <v>681</v>
      </c>
      <c r="Q290" s="2" t="s">
        <v>680</v>
      </c>
      <c r="R290" s="2" t="s">
        <v>681</v>
      </c>
      <c r="S290" s="2" t="s">
        <v>680</v>
      </c>
      <c r="U290" s="9">
        <f t="shared" si="8"/>
        <v>0</v>
      </c>
      <c r="V290" s="2">
        <f t="shared" si="9"/>
        <v>0</v>
      </c>
    </row>
    <row r="291" spans="1:22" ht="15" customHeight="1" x14ac:dyDescent="0.25">
      <c r="A291" s="2" t="s">
        <v>444</v>
      </c>
      <c r="B291" s="2" t="s">
        <v>451</v>
      </c>
      <c r="C291" s="2">
        <v>2016</v>
      </c>
      <c r="D291" s="2">
        <v>5.1639999999999997</v>
      </c>
      <c r="E291" s="2">
        <v>2.6859999999999999</v>
      </c>
      <c r="F291" s="2">
        <v>0.48299999999999998</v>
      </c>
      <c r="G291" s="2" t="s">
        <v>680</v>
      </c>
      <c r="H291" s="2" t="s">
        <v>680</v>
      </c>
      <c r="I291" s="2">
        <v>1.6419999999999999</v>
      </c>
      <c r="J291" s="2">
        <v>0.35199999999999998</v>
      </c>
      <c r="K291" s="2" t="s">
        <v>680</v>
      </c>
      <c r="L291" s="2" t="s">
        <v>680</v>
      </c>
      <c r="M291" s="2" t="s">
        <v>680</v>
      </c>
      <c r="N291" s="2" t="s">
        <v>681</v>
      </c>
      <c r="O291" s="2" t="s">
        <v>680</v>
      </c>
      <c r="P291" s="2" t="s">
        <v>681</v>
      </c>
      <c r="Q291" s="2" t="s">
        <v>680</v>
      </c>
      <c r="R291" s="2" t="s">
        <v>681</v>
      </c>
      <c r="S291" s="2" t="s">
        <v>680</v>
      </c>
      <c r="U291" s="9">
        <f t="shared" si="8"/>
        <v>5.1639999999999997</v>
      </c>
      <c r="V291" s="2">
        <f t="shared" si="9"/>
        <v>0</v>
      </c>
    </row>
    <row r="292" spans="1:22" ht="15" customHeight="1" x14ac:dyDescent="0.25">
      <c r="A292" s="2" t="s">
        <v>444</v>
      </c>
      <c r="B292" s="2" t="s">
        <v>452</v>
      </c>
      <c r="C292" s="2">
        <v>2016</v>
      </c>
      <c r="D292" s="2">
        <v>2.8359999999999999</v>
      </c>
      <c r="E292" s="2" t="s">
        <v>680</v>
      </c>
      <c r="F292" s="2" t="s">
        <v>680</v>
      </c>
      <c r="G292" s="2">
        <v>2.355</v>
      </c>
      <c r="H292" s="2" t="s">
        <v>680</v>
      </c>
      <c r="I292" s="2">
        <v>0.42599999999999999</v>
      </c>
      <c r="J292" s="2">
        <v>5.5E-2</v>
      </c>
      <c r="K292" s="2" t="s">
        <v>680</v>
      </c>
      <c r="L292" s="2" t="s">
        <v>680</v>
      </c>
      <c r="M292" s="2" t="s">
        <v>680</v>
      </c>
      <c r="N292" s="2" t="s">
        <v>681</v>
      </c>
      <c r="O292" s="2" t="s">
        <v>680</v>
      </c>
      <c r="P292" s="2" t="s">
        <v>681</v>
      </c>
      <c r="Q292" s="2" t="s">
        <v>680</v>
      </c>
      <c r="R292" s="2" t="s">
        <v>681</v>
      </c>
      <c r="S292" s="2" t="s">
        <v>680</v>
      </c>
      <c r="U292" s="9">
        <f t="shared" si="8"/>
        <v>2.8359999999999999</v>
      </c>
      <c r="V292" s="2">
        <f t="shared" si="9"/>
        <v>0</v>
      </c>
    </row>
    <row r="293" spans="1:22" ht="15" customHeight="1" x14ac:dyDescent="0.25">
      <c r="A293" s="2" t="s">
        <v>444</v>
      </c>
      <c r="B293" s="2" t="s">
        <v>453</v>
      </c>
      <c r="C293" s="2">
        <v>2016</v>
      </c>
      <c r="D293" s="2">
        <v>102.982</v>
      </c>
      <c r="E293" s="2">
        <v>31.556999999999999</v>
      </c>
      <c r="F293" s="2">
        <v>23.065999999999999</v>
      </c>
      <c r="G293" s="2">
        <v>9.3000000000000007</v>
      </c>
      <c r="H293" s="2" t="s">
        <v>680</v>
      </c>
      <c r="I293" s="2">
        <v>19.622</v>
      </c>
      <c r="J293" s="2">
        <v>19.437000000000001</v>
      </c>
      <c r="K293" s="2" t="s">
        <v>680</v>
      </c>
      <c r="L293" s="2" t="s">
        <v>680</v>
      </c>
      <c r="M293" s="2" t="s">
        <v>680</v>
      </c>
      <c r="N293" s="2" t="s">
        <v>681</v>
      </c>
      <c r="O293" s="2" t="s">
        <v>680</v>
      </c>
      <c r="P293" s="2" t="s">
        <v>681</v>
      </c>
      <c r="Q293" s="2" t="s">
        <v>680</v>
      </c>
      <c r="R293" s="2" t="s">
        <v>681</v>
      </c>
      <c r="S293" s="2" t="s">
        <v>680</v>
      </c>
      <c r="U293" s="9">
        <f t="shared" si="8"/>
        <v>102.982</v>
      </c>
      <c r="V293" s="2">
        <f t="shared" si="9"/>
        <v>0</v>
      </c>
    </row>
    <row r="294" spans="1:22" ht="15" customHeight="1" x14ac:dyDescent="0.25">
      <c r="A294" s="2" t="s">
        <v>444</v>
      </c>
      <c r="B294" s="2" t="s">
        <v>454</v>
      </c>
      <c r="C294" s="2">
        <v>2016</v>
      </c>
      <c r="D294" s="2">
        <v>3.1749999999999998</v>
      </c>
      <c r="E294" s="2">
        <v>0.377</v>
      </c>
      <c r="F294" s="2">
        <v>0.13100000000000001</v>
      </c>
      <c r="G294" s="2" t="s">
        <v>680</v>
      </c>
      <c r="H294" s="2" t="s">
        <v>680</v>
      </c>
      <c r="I294" s="2">
        <v>2.6</v>
      </c>
      <c r="J294" s="2">
        <v>6.7000000000000004E-2</v>
      </c>
      <c r="K294" s="2" t="s">
        <v>680</v>
      </c>
      <c r="L294" s="2" t="s">
        <v>680</v>
      </c>
      <c r="M294" s="2" t="s">
        <v>680</v>
      </c>
      <c r="N294" s="2" t="s">
        <v>681</v>
      </c>
      <c r="O294" s="2" t="s">
        <v>680</v>
      </c>
      <c r="P294" s="2" t="s">
        <v>681</v>
      </c>
      <c r="Q294" s="2" t="s">
        <v>680</v>
      </c>
      <c r="R294" s="2" t="s">
        <v>681</v>
      </c>
      <c r="S294" s="2" t="s">
        <v>680</v>
      </c>
      <c r="U294" s="9">
        <f t="shared" si="8"/>
        <v>3.1749999999999998</v>
      </c>
      <c r="V294" s="2">
        <f t="shared" si="9"/>
        <v>0</v>
      </c>
    </row>
    <row r="295" spans="1:22" ht="15" customHeight="1" x14ac:dyDescent="0.25">
      <c r="A295" s="2" t="s">
        <v>444</v>
      </c>
      <c r="B295" s="2" t="s">
        <v>455</v>
      </c>
      <c r="C295" s="2">
        <v>2016</v>
      </c>
      <c r="D295" s="2">
        <v>74.350999999999999</v>
      </c>
      <c r="E295" s="2">
        <v>3.8889999999999998</v>
      </c>
      <c r="F295" s="2">
        <v>3.8860000000000001</v>
      </c>
      <c r="G295" s="2">
        <v>59.935000000000002</v>
      </c>
      <c r="H295" s="2" t="s">
        <v>680</v>
      </c>
      <c r="I295" s="2">
        <v>3.996</v>
      </c>
      <c r="J295" s="2">
        <v>2.6440000000000001</v>
      </c>
      <c r="K295" s="2" t="s">
        <v>680</v>
      </c>
      <c r="L295" s="2" t="s">
        <v>680</v>
      </c>
      <c r="M295" s="2" t="s">
        <v>680</v>
      </c>
      <c r="N295" s="2" t="s">
        <v>681</v>
      </c>
      <c r="O295" s="2" t="s">
        <v>680</v>
      </c>
      <c r="P295" s="2" t="s">
        <v>681</v>
      </c>
      <c r="Q295" s="2" t="s">
        <v>680</v>
      </c>
      <c r="R295" s="2" t="s">
        <v>681</v>
      </c>
      <c r="S295" s="2" t="s">
        <v>680</v>
      </c>
      <c r="U295" s="9">
        <f t="shared" si="8"/>
        <v>74.350999999999999</v>
      </c>
      <c r="V295" s="2">
        <f t="shared" si="9"/>
        <v>0</v>
      </c>
    </row>
    <row r="296" spans="1:22" ht="15" customHeight="1" x14ac:dyDescent="0.25">
      <c r="A296" s="2" t="s">
        <v>444</v>
      </c>
      <c r="B296" s="2" t="s">
        <v>456</v>
      </c>
      <c r="C296" s="2">
        <v>2016</v>
      </c>
      <c r="D296" s="2">
        <v>12.27</v>
      </c>
      <c r="E296" s="2">
        <v>2.952</v>
      </c>
      <c r="F296" s="2">
        <v>1.9610000000000001</v>
      </c>
      <c r="G296" s="2">
        <v>4.4999999999999998E-2</v>
      </c>
      <c r="H296" s="2" t="s">
        <v>680</v>
      </c>
      <c r="I296" s="2">
        <v>4.9059999999999997</v>
      </c>
      <c r="J296" s="2">
        <v>2.407</v>
      </c>
      <c r="K296" s="2" t="s">
        <v>680</v>
      </c>
      <c r="L296" s="2" t="s">
        <v>680</v>
      </c>
      <c r="M296" s="2" t="s">
        <v>680</v>
      </c>
      <c r="N296" s="2" t="s">
        <v>681</v>
      </c>
      <c r="O296" s="2" t="s">
        <v>680</v>
      </c>
      <c r="P296" s="2" t="s">
        <v>681</v>
      </c>
      <c r="Q296" s="2" t="s">
        <v>680</v>
      </c>
      <c r="R296" s="2" t="s">
        <v>681</v>
      </c>
      <c r="S296" s="2" t="s">
        <v>680</v>
      </c>
      <c r="U296" s="9">
        <f t="shared" si="8"/>
        <v>12.27</v>
      </c>
      <c r="V296" s="2">
        <f t="shared" si="9"/>
        <v>0</v>
      </c>
    </row>
    <row r="297" spans="1:22" ht="15" customHeight="1" x14ac:dyDescent="0.25">
      <c r="A297" s="2" t="s">
        <v>444</v>
      </c>
      <c r="B297" s="2" t="s">
        <v>457</v>
      </c>
      <c r="C297" s="2">
        <v>2016</v>
      </c>
      <c r="D297" s="2">
        <v>11.132</v>
      </c>
      <c r="E297" s="2">
        <v>1.151</v>
      </c>
      <c r="F297" s="2">
        <v>0.77300000000000002</v>
      </c>
      <c r="G297" s="2">
        <v>3.2109999999999999</v>
      </c>
      <c r="H297" s="2" t="s">
        <v>680</v>
      </c>
      <c r="I297" s="2">
        <v>5.226</v>
      </c>
      <c r="J297" s="2">
        <v>0.77300000000000002</v>
      </c>
      <c r="K297" s="2" t="s">
        <v>680</v>
      </c>
      <c r="L297" s="2" t="s">
        <v>680</v>
      </c>
      <c r="M297" s="2" t="s">
        <v>680</v>
      </c>
      <c r="N297" s="2" t="s">
        <v>681</v>
      </c>
      <c r="O297" s="2" t="s">
        <v>680</v>
      </c>
      <c r="P297" s="2" t="s">
        <v>681</v>
      </c>
      <c r="Q297" s="2" t="s">
        <v>680</v>
      </c>
      <c r="R297" s="2" t="s">
        <v>681</v>
      </c>
      <c r="S297" s="2" t="s">
        <v>680</v>
      </c>
      <c r="U297" s="9">
        <f t="shared" si="8"/>
        <v>11.132</v>
      </c>
      <c r="V297" s="2">
        <f t="shared" si="9"/>
        <v>0</v>
      </c>
    </row>
    <row r="298" spans="1:22" ht="15" customHeight="1" x14ac:dyDescent="0.25">
      <c r="A298" s="2" t="s">
        <v>444</v>
      </c>
      <c r="B298" s="2" t="s">
        <v>458</v>
      </c>
      <c r="C298" s="2">
        <v>2016</v>
      </c>
      <c r="D298" s="2">
        <v>322.60000000000002</v>
      </c>
      <c r="E298" s="2">
        <v>129.69900000000001</v>
      </c>
      <c r="F298" s="2">
        <v>51.704000000000001</v>
      </c>
      <c r="G298" s="2">
        <v>23.584</v>
      </c>
      <c r="H298" s="2" t="s">
        <v>680</v>
      </c>
      <c r="I298" s="2">
        <v>58.198</v>
      </c>
      <c r="J298" s="2">
        <v>53.74</v>
      </c>
      <c r="K298" s="2">
        <v>5.681</v>
      </c>
      <c r="L298" s="2" t="s">
        <v>680</v>
      </c>
      <c r="M298" s="2" t="s">
        <v>680</v>
      </c>
      <c r="N298" s="2" t="s">
        <v>681</v>
      </c>
      <c r="O298" s="2" t="s">
        <v>680</v>
      </c>
      <c r="P298" s="2" t="s">
        <v>681</v>
      </c>
      <c r="Q298" s="2" t="s">
        <v>680</v>
      </c>
      <c r="R298" s="2" t="s">
        <v>681</v>
      </c>
      <c r="S298" s="2" t="s">
        <v>680</v>
      </c>
      <c r="U298" s="9">
        <f t="shared" si="8"/>
        <v>322.60000000000002</v>
      </c>
      <c r="V298" s="2">
        <f t="shared" si="9"/>
        <v>0</v>
      </c>
    </row>
    <row r="299" spans="1:22" ht="15" customHeight="1" x14ac:dyDescent="0.25">
      <c r="A299" s="2" t="s">
        <v>444</v>
      </c>
      <c r="B299" s="2" t="s">
        <v>459</v>
      </c>
      <c r="C299" s="2">
        <v>2016</v>
      </c>
      <c r="D299" s="2">
        <v>30.12</v>
      </c>
      <c r="E299" s="2">
        <v>10.215</v>
      </c>
      <c r="F299" s="2">
        <v>7.4850000000000003</v>
      </c>
      <c r="G299" s="2">
        <v>0.93600000000000005</v>
      </c>
      <c r="H299" s="2" t="s">
        <v>680</v>
      </c>
      <c r="I299" s="2">
        <v>5.4770000000000003</v>
      </c>
      <c r="J299" s="2">
        <v>6.0069999999999997</v>
      </c>
      <c r="K299" s="2" t="s">
        <v>680</v>
      </c>
      <c r="L299" s="2" t="s">
        <v>680</v>
      </c>
      <c r="M299" s="2" t="s">
        <v>680</v>
      </c>
      <c r="N299" s="2" t="s">
        <v>681</v>
      </c>
      <c r="O299" s="2" t="s">
        <v>680</v>
      </c>
      <c r="P299" s="2" t="s">
        <v>681</v>
      </c>
      <c r="Q299" s="2" t="s">
        <v>680</v>
      </c>
      <c r="R299" s="2" t="s">
        <v>681</v>
      </c>
      <c r="S299" s="2" t="s">
        <v>680</v>
      </c>
      <c r="U299" s="9">
        <f t="shared" si="8"/>
        <v>30.12</v>
      </c>
      <c r="V299" s="2">
        <f t="shared" si="9"/>
        <v>0</v>
      </c>
    </row>
    <row r="300" spans="1:22" ht="15" customHeight="1" x14ac:dyDescent="0.25">
      <c r="A300" s="2" t="s">
        <v>444</v>
      </c>
      <c r="B300" s="2" t="s">
        <v>460</v>
      </c>
      <c r="C300" s="2">
        <v>2016</v>
      </c>
      <c r="D300" s="2">
        <v>30.007000000000001</v>
      </c>
      <c r="E300" s="2">
        <v>12.621</v>
      </c>
      <c r="F300" s="2">
        <v>6.94</v>
      </c>
      <c r="G300" s="2">
        <v>3.121</v>
      </c>
      <c r="H300" s="2" t="s">
        <v>680</v>
      </c>
      <c r="I300" s="2">
        <v>4.6890000000000001</v>
      </c>
      <c r="J300" s="2">
        <v>2.6360000000000001</v>
      </c>
      <c r="K300" s="2" t="s">
        <v>680</v>
      </c>
      <c r="L300" s="2" t="s">
        <v>680</v>
      </c>
      <c r="M300" s="2" t="s">
        <v>680</v>
      </c>
      <c r="N300" s="2" t="s">
        <v>681</v>
      </c>
      <c r="O300" s="2" t="s">
        <v>680</v>
      </c>
      <c r="P300" s="2" t="s">
        <v>681</v>
      </c>
      <c r="Q300" s="2" t="s">
        <v>680</v>
      </c>
      <c r="R300" s="2" t="s">
        <v>681</v>
      </c>
      <c r="S300" s="2" t="s">
        <v>680</v>
      </c>
      <c r="U300" s="9">
        <f t="shared" si="8"/>
        <v>30.007000000000001</v>
      </c>
      <c r="V300" s="2">
        <f t="shared" si="9"/>
        <v>0</v>
      </c>
    </row>
    <row r="301" spans="1:22" ht="15" customHeight="1" x14ac:dyDescent="0.25">
      <c r="A301" s="2" t="s">
        <v>444</v>
      </c>
      <c r="B301" s="2" t="s">
        <v>461</v>
      </c>
      <c r="C301" s="2">
        <v>2016</v>
      </c>
      <c r="D301" s="2">
        <v>14.85</v>
      </c>
      <c r="E301" s="2">
        <v>3.57</v>
      </c>
      <c r="F301" s="2">
        <v>2.8010000000000002</v>
      </c>
      <c r="G301" s="2" t="s">
        <v>680</v>
      </c>
      <c r="H301" s="2" t="s">
        <v>680</v>
      </c>
      <c r="I301" s="2">
        <v>6.2590000000000003</v>
      </c>
      <c r="J301" s="2">
        <v>2.2210000000000001</v>
      </c>
      <c r="K301" s="2" t="s">
        <v>680</v>
      </c>
      <c r="L301" s="2" t="s">
        <v>680</v>
      </c>
      <c r="M301" s="2" t="s">
        <v>680</v>
      </c>
      <c r="N301" s="2" t="s">
        <v>681</v>
      </c>
      <c r="O301" s="2" t="s">
        <v>680</v>
      </c>
      <c r="P301" s="2" t="s">
        <v>681</v>
      </c>
      <c r="Q301" s="2" t="s">
        <v>680</v>
      </c>
      <c r="R301" s="2" t="s">
        <v>681</v>
      </c>
      <c r="S301" s="2" t="s">
        <v>680</v>
      </c>
      <c r="U301" s="9">
        <f t="shared" si="8"/>
        <v>14.85</v>
      </c>
      <c r="V301" s="2">
        <f t="shared" si="9"/>
        <v>0</v>
      </c>
    </row>
    <row r="302" spans="1:22" ht="15" customHeight="1" x14ac:dyDescent="0.25">
      <c r="A302" s="2" t="s">
        <v>444</v>
      </c>
      <c r="B302" s="2" t="s">
        <v>462</v>
      </c>
      <c r="C302" s="2">
        <v>2016</v>
      </c>
      <c r="D302" s="2">
        <v>2.5550000000000002</v>
      </c>
      <c r="E302" s="2">
        <v>0.63700000000000001</v>
      </c>
      <c r="F302" s="2">
        <v>9.2999999999999999E-2</v>
      </c>
      <c r="G302" s="2" t="s">
        <v>680</v>
      </c>
      <c r="H302" s="2" t="s">
        <v>680</v>
      </c>
      <c r="I302" s="2">
        <v>1.294</v>
      </c>
      <c r="J302" s="2">
        <v>0.53100000000000003</v>
      </c>
      <c r="K302" s="2" t="s">
        <v>680</v>
      </c>
      <c r="L302" s="2" t="s">
        <v>680</v>
      </c>
      <c r="M302" s="2" t="s">
        <v>680</v>
      </c>
      <c r="N302" s="2" t="s">
        <v>681</v>
      </c>
      <c r="O302" s="2" t="s">
        <v>680</v>
      </c>
      <c r="P302" s="2" t="s">
        <v>681</v>
      </c>
      <c r="Q302" s="2" t="s">
        <v>680</v>
      </c>
      <c r="R302" s="2" t="s">
        <v>681</v>
      </c>
      <c r="S302" s="2" t="s">
        <v>680</v>
      </c>
      <c r="U302" s="9">
        <f t="shared" si="8"/>
        <v>2.5550000000000002</v>
      </c>
      <c r="V302" s="2">
        <f t="shared" si="9"/>
        <v>0</v>
      </c>
    </row>
    <row r="303" spans="1:22" ht="15" customHeight="1" x14ac:dyDescent="0.25">
      <c r="A303" s="2" t="s">
        <v>463</v>
      </c>
      <c r="B303" s="2" t="s">
        <v>464</v>
      </c>
      <c r="C303" s="2">
        <v>2016</v>
      </c>
      <c r="D303" s="2">
        <v>9.5824020000000001</v>
      </c>
      <c r="E303" s="2">
        <v>6.2983250000000002</v>
      </c>
      <c r="F303" s="2">
        <v>1.0674840000000001</v>
      </c>
      <c r="G303" s="2">
        <v>7.6300000000000007E-2</v>
      </c>
      <c r="H303" s="2">
        <v>0</v>
      </c>
      <c r="I303" s="2">
        <v>0.83011900000000005</v>
      </c>
      <c r="J303" s="2">
        <v>1.2746470000000001</v>
      </c>
      <c r="K303" s="2">
        <v>0</v>
      </c>
      <c r="L303" s="2">
        <v>3.8226999999999997E-2</v>
      </c>
      <c r="M303" s="2">
        <v>7.6300000000000007E-2</v>
      </c>
      <c r="N303" s="2" t="s">
        <v>681</v>
      </c>
      <c r="O303" s="2" t="s">
        <v>680</v>
      </c>
      <c r="P303" s="2" t="s">
        <v>681</v>
      </c>
      <c r="Q303" s="2" t="s">
        <v>680</v>
      </c>
      <c r="R303" s="2" t="s">
        <v>681</v>
      </c>
      <c r="S303" s="2" t="s">
        <v>680</v>
      </c>
      <c r="U303" s="9">
        <f t="shared" si="8"/>
        <v>9.5824020000000001</v>
      </c>
      <c r="V303" s="2">
        <f t="shared" si="9"/>
        <v>0</v>
      </c>
    </row>
    <row r="304" spans="1:22" ht="15" customHeight="1" x14ac:dyDescent="0.25">
      <c r="A304" s="2" t="s">
        <v>463</v>
      </c>
      <c r="B304" s="2" t="s">
        <v>465</v>
      </c>
      <c r="C304" s="2">
        <v>2016</v>
      </c>
      <c r="D304" s="2">
        <v>374.39600000000002</v>
      </c>
      <c r="E304" s="2">
        <v>122.729685</v>
      </c>
      <c r="F304" s="2">
        <v>14.696355000000001</v>
      </c>
      <c r="G304" s="2">
        <v>103.1247</v>
      </c>
      <c r="H304" s="2" t="s">
        <v>680</v>
      </c>
      <c r="I304" s="2">
        <v>67.350053000000003</v>
      </c>
      <c r="J304" s="2">
        <v>44.139999000000003</v>
      </c>
      <c r="K304" s="2">
        <v>0.22800000000000001</v>
      </c>
      <c r="L304" s="2">
        <v>22.130148999999999</v>
      </c>
      <c r="M304" s="2">
        <v>103.1247</v>
      </c>
      <c r="N304" s="2" t="s">
        <v>681</v>
      </c>
      <c r="O304" s="2" t="s">
        <v>680</v>
      </c>
      <c r="P304" s="2" t="s">
        <v>681</v>
      </c>
      <c r="Q304" s="2" t="s">
        <v>680</v>
      </c>
      <c r="R304" s="2" t="s">
        <v>681</v>
      </c>
      <c r="S304" s="2" t="s">
        <v>680</v>
      </c>
      <c r="U304" s="9">
        <f t="shared" si="8"/>
        <v>374.39600000000002</v>
      </c>
      <c r="V304" s="2">
        <f t="shared" si="9"/>
        <v>0</v>
      </c>
    </row>
    <row r="305" spans="1:22" ht="15" customHeight="1" x14ac:dyDescent="0.25">
      <c r="A305" s="2" t="s">
        <v>463</v>
      </c>
      <c r="B305" s="2" t="s">
        <v>466</v>
      </c>
      <c r="C305" s="2">
        <v>2016</v>
      </c>
      <c r="D305" s="2">
        <v>4.5446489999999997</v>
      </c>
      <c r="E305" s="2">
        <v>0.66107099999999996</v>
      </c>
      <c r="F305" s="2">
        <v>0.23083300000000001</v>
      </c>
      <c r="G305" s="2">
        <v>0</v>
      </c>
      <c r="H305" s="2">
        <v>0</v>
      </c>
      <c r="I305" s="2">
        <v>1.1393690000000001</v>
      </c>
      <c r="J305" s="2">
        <v>6.0800000000000003E-3</v>
      </c>
      <c r="K305" s="2">
        <v>0</v>
      </c>
      <c r="L305" s="2">
        <v>2.507368</v>
      </c>
      <c r="M305" s="2">
        <v>0</v>
      </c>
      <c r="N305" s="2" t="s">
        <v>681</v>
      </c>
      <c r="O305" s="2" t="s">
        <v>680</v>
      </c>
      <c r="P305" s="2" t="s">
        <v>681</v>
      </c>
      <c r="Q305" s="2" t="s">
        <v>680</v>
      </c>
      <c r="R305" s="2" t="s">
        <v>681</v>
      </c>
      <c r="S305" s="2" t="s">
        <v>680</v>
      </c>
      <c r="U305" s="9">
        <f t="shared" si="8"/>
        <v>4.5446489999999997</v>
      </c>
      <c r="V305" s="2">
        <f t="shared" si="9"/>
        <v>0</v>
      </c>
    </row>
    <row r="306" spans="1:22" ht="15" customHeight="1" x14ac:dyDescent="0.25">
      <c r="A306" s="2" t="s">
        <v>463</v>
      </c>
      <c r="B306" s="2" t="s">
        <v>467</v>
      </c>
      <c r="C306" s="2">
        <v>2016</v>
      </c>
      <c r="D306" s="2">
        <v>2.0470000000000002</v>
      </c>
      <c r="E306" s="2">
        <v>0.74823300000000004</v>
      </c>
      <c r="F306" s="2">
        <v>0.19284200000000001</v>
      </c>
      <c r="G306" s="2">
        <v>0</v>
      </c>
      <c r="H306" s="2">
        <v>0</v>
      </c>
      <c r="I306" s="2">
        <v>0.81645400000000001</v>
      </c>
      <c r="J306" s="2">
        <v>0.29045799999999999</v>
      </c>
      <c r="K306" s="2">
        <v>0</v>
      </c>
      <c r="L306" s="2">
        <v>0</v>
      </c>
      <c r="M306" s="2">
        <v>0</v>
      </c>
      <c r="N306" s="2" t="s">
        <v>681</v>
      </c>
      <c r="O306" s="2" t="s">
        <v>680</v>
      </c>
      <c r="P306" s="2" t="s">
        <v>681</v>
      </c>
      <c r="Q306" s="2" t="s">
        <v>680</v>
      </c>
      <c r="R306" s="2" t="s">
        <v>681</v>
      </c>
      <c r="S306" s="2" t="s">
        <v>680</v>
      </c>
      <c r="U306" s="9">
        <f t="shared" si="8"/>
        <v>2.0470000000000002</v>
      </c>
      <c r="V306" s="2">
        <f t="shared" si="9"/>
        <v>0</v>
      </c>
    </row>
    <row r="307" spans="1:22" ht="15" customHeight="1" x14ac:dyDescent="0.25">
      <c r="A307" s="2" t="s">
        <v>463</v>
      </c>
      <c r="B307" s="2" t="s">
        <v>468</v>
      </c>
      <c r="C307" s="2">
        <v>2016</v>
      </c>
      <c r="D307" s="2">
        <v>3.051812</v>
      </c>
      <c r="E307" s="2">
        <v>0.56354199999999999</v>
      </c>
      <c r="F307" s="2">
        <v>0.95314699999999997</v>
      </c>
      <c r="G307" s="2">
        <v>0.31640000000000001</v>
      </c>
      <c r="H307" s="2">
        <v>0</v>
      </c>
      <c r="I307" s="2">
        <v>0.89484600000000003</v>
      </c>
      <c r="J307" s="2">
        <v>0.32388</v>
      </c>
      <c r="K307" s="2">
        <v>0</v>
      </c>
      <c r="L307" s="2">
        <v>0</v>
      </c>
      <c r="M307" s="2">
        <v>0.31640000000000001</v>
      </c>
      <c r="N307" s="2" t="s">
        <v>681</v>
      </c>
      <c r="O307" s="2" t="s">
        <v>680</v>
      </c>
      <c r="P307" s="2" t="s">
        <v>681</v>
      </c>
      <c r="Q307" s="2" t="s">
        <v>680</v>
      </c>
      <c r="R307" s="2" t="s">
        <v>681</v>
      </c>
      <c r="S307" s="2" t="s">
        <v>680</v>
      </c>
      <c r="U307" s="9">
        <f t="shared" si="8"/>
        <v>3.051812</v>
      </c>
      <c r="V307" s="2">
        <f t="shared" si="9"/>
        <v>0</v>
      </c>
    </row>
    <row r="308" spans="1:22" ht="15" customHeight="1" x14ac:dyDescent="0.25">
      <c r="A308" s="2" t="s">
        <v>469</v>
      </c>
      <c r="B308" s="2" t="s">
        <v>470</v>
      </c>
      <c r="C308" s="2">
        <v>2016</v>
      </c>
      <c r="D308" s="2">
        <v>42.985999999999997</v>
      </c>
      <c r="E308" s="2" t="s">
        <v>680</v>
      </c>
      <c r="F308" s="2" t="s">
        <v>680</v>
      </c>
      <c r="G308" s="2" t="s">
        <v>680</v>
      </c>
      <c r="H308" s="2" t="s">
        <v>680</v>
      </c>
      <c r="I308" s="2" t="s">
        <v>680</v>
      </c>
      <c r="J308" s="2">
        <v>27.196000000000002</v>
      </c>
      <c r="K308" s="2" t="s">
        <v>680</v>
      </c>
      <c r="L308" s="2" t="s">
        <v>680</v>
      </c>
      <c r="M308" s="2">
        <v>15.79</v>
      </c>
      <c r="N308" s="2" t="s">
        <v>681</v>
      </c>
      <c r="O308" s="2" t="s">
        <v>680</v>
      </c>
      <c r="P308" s="2" t="s">
        <v>681</v>
      </c>
      <c r="Q308" s="2" t="s">
        <v>680</v>
      </c>
      <c r="R308" s="2" t="s">
        <v>681</v>
      </c>
      <c r="S308" s="2" t="s">
        <v>680</v>
      </c>
      <c r="U308" s="9">
        <f t="shared" si="8"/>
        <v>42.985999999999997</v>
      </c>
      <c r="V308" s="2">
        <f t="shared" si="9"/>
        <v>0</v>
      </c>
    </row>
    <row r="309" spans="1:22" ht="15" customHeight="1" x14ac:dyDescent="0.25">
      <c r="A309" s="2" t="s">
        <v>469</v>
      </c>
      <c r="B309" s="2" t="s">
        <v>471</v>
      </c>
      <c r="C309" s="2">
        <v>2016</v>
      </c>
      <c r="D309" s="2">
        <v>4.6109999999999998</v>
      </c>
      <c r="E309" s="2" t="s">
        <v>680</v>
      </c>
      <c r="F309" s="2" t="s">
        <v>680</v>
      </c>
      <c r="G309" s="2" t="s">
        <v>680</v>
      </c>
      <c r="H309" s="2" t="s">
        <v>680</v>
      </c>
      <c r="I309" s="2" t="s">
        <v>680</v>
      </c>
      <c r="J309" s="2" t="s">
        <v>680</v>
      </c>
      <c r="K309" s="2" t="s">
        <v>680</v>
      </c>
      <c r="L309" s="2" t="s">
        <v>680</v>
      </c>
      <c r="M309" s="2" t="s">
        <v>680</v>
      </c>
      <c r="N309" s="2" t="s">
        <v>681</v>
      </c>
      <c r="O309" s="2" t="s">
        <v>680</v>
      </c>
      <c r="P309" s="2" t="s">
        <v>681</v>
      </c>
      <c r="Q309" s="2" t="s">
        <v>680</v>
      </c>
      <c r="R309" s="2" t="s">
        <v>681</v>
      </c>
      <c r="S309" s="2" t="s">
        <v>680</v>
      </c>
      <c r="U309" s="9">
        <f t="shared" si="8"/>
        <v>4.6109999999999998</v>
      </c>
      <c r="V309" s="2">
        <f t="shared" si="9"/>
        <v>0</v>
      </c>
    </row>
    <row r="310" spans="1:22" ht="15" customHeight="1" x14ac:dyDescent="0.25">
      <c r="A310" s="2" t="s">
        <v>472</v>
      </c>
      <c r="B310" s="2" t="s">
        <v>473</v>
      </c>
      <c r="C310" s="2">
        <v>2016</v>
      </c>
      <c r="D310" s="2">
        <v>314</v>
      </c>
      <c r="E310" s="2">
        <v>222</v>
      </c>
      <c r="F310" s="2">
        <v>26.5</v>
      </c>
      <c r="G310" s="2">
        <v>6.67</v>
      </c>
      <c r="H310" s="2">
        <v>0</v>
      </c>
      <c r="I310" s="2">
        <v>28.35</v>
      </c>
      <c r="J310" s="2">
        <v>22.08</v>
      </c>
      <c r="K310" s="2">
        <v>0.11</v>
      </c>
      <c r="L310" s="2">
        <v>8.4600000000000009</v>
      </c>
      <c r="M310" s="2">
        <v>0</v>
      </c>
      <c r="N310" s="2" t="s">
        <v>680</v>
      </c>
      <c r="O310" s="2" t="s">
        <v>680</v>
      </c>
      <c r="P310" s="2" t="s">
        <v>680</v>
      </c>
      <c r="Q310" s="2" t="s">
        <v>680</v>
      </c>
      <c r="R310" s="2" t="s">
        <v>680</v>
      </c>
      <c r="S310" s="2" t="s">
        <v>680</v>
      </c>
      <c r="U310" s="9">
        <f t="shared" si="8"/>
        <v>314</v>
      </c>
      <c r="V310" s="2">
        <f t="shared" si="9"/>
        <v>0</v>
      </c>
    </row>
    <row r="311" spans="1:22" ht="15" customHeight="1" x14ac:dyDescent="0.25">
      <c r="A311" s="2" t="s">
        <v>474</v>
      </c>
      <c r="B311" s="2" t="s">
        <v>9</v>
      </c>
      <c r="C311" s="2">
        <v>2016</v>
      </c>
      <c r="D311" s="2" t="s">
        <v>681</v>
      </c>
      <c r="E311" s="2" t="s">
        <v>681</v>
      </c>
      <c r="F311" s="2" t="s">
        <v>681</v>
      </c>
      <c r="G311" s="2" t="s">
        <v>681</v>
      </c>
      <c r="H311" s="2" t="s">
        <v>681</v>
      </c>
      <c r="I311" s="2" t="s">
        <v>681</v>
      </c>
      <c r="J311" s="2" t="s">
        <v>681</v>
      </c>
      <c r="K311" s="2" t="s">
        <v>681</v>
      </c>
      <c r="L311" s="2" t="s">
        <v>681</v>
      </c>
      <c r="M311" s="2" t="s">
        <v>681</v>
      </c>
      <c r="N311" s="2" t="s">
        <v>681</v>
      </c>
      <c r="O311" s="2" t="s">
        <v>681</v>
      </c>
      <c r="P311" s="2" t="s">
        <v>681</v>
      </c>
      <c r="Q311" s="2" t="s">
        <v>681</v>
      </c>
      <c r="R311" s="2" t="s">
        <v>681</v>
      </c>
      <c r="S311" s="2" t="s">
        <v>681</v>
      </c>
      <c r="U311" s="9">
        <f t="shared" si="8"/>
        <v>0</v>
      </c>
      <c r="V311" s="2">
        <f t="shared" si="9"/>
        <v>0</v>
      </c>
    </row>
    <row r="312" spans="1:22" ht="15" customHeight="1" x14ac:dyDescent="0.25">
      <c r="A312" s="2" t="s">
        <v>474</v>
      </c>
      <c r="B312" s="2" t="s">
        <v>475</v>
      </c>
      <c r="C312" s="2">
        <v>2016</v>
      </c>
      <c r="D312" s="2" t="s">
        <v>681</v>
      </c>
      <c r="E312" s="2" t="s">
        <v>681</v>
      </c>
      <c r="F312" s="2" t="s">
        <v>681</v>
      </c>
      <c r="G312" s="2" t="s">
        <v>681</v>
      </c>
      <c r="H312" s="2" t="s">
        <v>681</v>
      </c>
      <c r="I312" s="2" t="s">
        <v>681</v>
      </c>
      <c r="J312" s="2" t="s">
        <v>681</v>
      </c>
      <c r="K312" s="2" t="s">
        <v>681</v>
      </c>
      <c r="L312" s="2" t="s">
        <v>681</v>
      </c>
      <c r="M312" s="2" t="s">
        <v>681</v>
      </c>
      <c r="N312" s="2" t="s">
        <v>681</v>
      </c>
      <c r="O312" s="2" t="s">
        <v>681</v>
      </c>
      <c r="P312" s="2" t="s">
        <v>681</v>
      </c>
      <c r="Q312" s="2" t="s">
        <v>681</v>
      </c>
      <c r="R312" s="2" t="s">
        <v>681</v>
      </c>
      <c r="S312" s="2" t="s">
        <v>681</v>
      </c>
      <c r="U312" s="9">
        <f t="shared" si="8"/>
        <v>0</v>
      </c>
      <c r="V312" s="2">
        <f t="shared" si="9"/>
        <v>0</v>
      </c>
    </row>
    <row r="313" spans="1:22" ht="15" customHeight="1" x14ac:dyDescent="0.25">
      <c r="A313" s="2" t="s">
        <v>474</v>
      </c>
      <c r="B313" s="2" t="s">
        <v>476</v>
      </c>
      <c r="C313" s="2">
        <v>2016</v>
      </c>
      <c r="D313" s="2" t="s">
        <v>681</v>
      </c>
      <c r="E313" s="2" t="s">
        <v>681</v>
      </c>
      <c r="F313" s="2" t="s">
        <v>681</v>
      </c>
      <c r="G313" s="2" t="s">
        <v>681</v>
      </c>
      <c r="H313" s="2" t="s">
        <v>681</v>
      </c>
      <c r="I313" s="2" t="s">
        <v>681</v>
      </c>
      <c r="J313" s="2" t="s">
        <v>681</v>
      </c>
      <c r="K313" s="2" t="s">
        <v>681</v>
      </c>
      <c r="L313" s="2" t="s">
        <v>681</v>
      </c>
      <c r="M313" s="2" t="s">
        <v>681</v>
      </c>
      <c r="N313" s="2" t="s">
        <v>681</v>
      </c>
      <c r="O313" s="2" t="s">
        <v>681</v>
      </c>
      <c r="P313" s="2" t="s">
        <v>681</v>
      </c>
      <c r="Q313" s="2" t="s">
        <v>681</v>
      </c>
      <c r="R313" s="2" t="s">
        <v>681</v>
      </c>
      <c r="S313" s="2" t="s">
        <v>681</v>
      </c>
      <c r="U313" s="9">
        <f t="shared" si="8"/>
        <v>0</v>
      </c>
      <c r="V313" s="2">
        <f t="shared" si="9"/>
        <v>0</v>
      </c>
    </row>
    <row r="314" spans="1:22" ht="15" customHeight="1" x14ac:dyDescent="0.25">
      <c r="A314" s="2" t="s">
        <v>474</v>
      </c>
      <c r="B314" s="2" t="s">
        <v>12</v>
      </c>
      <c r="C314" s="2">
        <v>2016</v>
      </c>
      <c r="D314" s="2" t="s">
        <v>681</v>
      </c>
      <c r="E314" s="2" t="s">
        <v>681</v>
      </c>
      <c r="F314" s="2" t="s">
        <v>681</v>
      </c>
      <c r="G314" s="2" t="s">
        <v>681</v>
      </c>
      <c r="H314" s="2" t="s">
        <v>681</v>
      </c>
      <c r="I314" s="2" t="s">
        <v>681</v>
      </c>
      <c r="J314" s="2" t="s">
        <v>681</v>
      </c>
      <c r="K314" s="2" t="s">
        <v>681</v>
      </c>
      <c r="L314" s="2" t="s">
        <v>681</v>
      </c>
      <c r="M314" s="2" t="s">
        <v>681</v>
      </c>
      <c r="N314" s="2" t="s">
        <v>681</v>
      </c>
      <c r="O314" s="2" t="s">
        <v>681</v>
      </c>
      <c r="P314" s="2" t="s">
        <v>681</v>
      </c>
      <c r="Q314" s="2" t="s">
        <v>681</v>
      </c>
      <c r="R314" s="2" t="s">
        <v>681</v>
      </c>
      <c r="S314" s="2" t="s">
        <v>681</v>
      </c>
      <c r="U314" s="9">
        <f t="shared" si="8"/>
        <v>0</v>
      </c>
      <c r="V314" s="2">
        <f t="shared" si="9"/>
        <v>0</v>
      </c>
    </row>
    <row r="315" spans="1:22" ht="15" customHeight="1" x14ac:dyDescent="0.25">
      <c r="A315" s="2" t="s">
        <v>474</v>
      </c>
      <c r="B315" s="2" t="s">
        <v>13</v>
      </c>
      <c r="C315" s="2">
        <v>2016</v>
      </c>
      <c r="D315" s="2" t="s">
        <v>681</v>
      </c>
      <c r="E315" s="2" t="s">
        <v>681</v>
      </c>
      <c r="F315" s="2" t="s">
        <v>681</v>
      </c>
      <c r="G315" s="2" t="s">
        <v>681</v>
      </c>
      <c r="H315" s="2" t="s">
        <v>681</v>
      </c>
      <c r="I315" s="2" t="s">
        <v>681</v>
      </c>
      <c r="J315" s="2" t="s">
        <v>681</v>
      </c>
      <c r="K315" s="2" t="s">
        <v>681</v>
      </c>
      <c r="L315" s="2" t="s">
        <v>681</v>
      </c>
      <c r="M315" s="2" t="s">
        <v>681</v>
      </c>
      <c r="N315" s="2" t="s">
        <v>681</v>
      </c>
      <c r="O315" s="2" t="s">
        <v>681</v>
      </c>
      <c r="P315" s="2" t="s">
        <v>681</v>
      </c>
      <c r="Q315" s="2" t="s">
        <v>681</v>
      </c>
      <c r="R315" s="2" t="s">
        <v>681</v>
      </c>
      <c r="S315" s="2" t="s">
        <v>681</v>
      </c>
      <c r="U315" s="9">
        <f t="shared" si="8"/>
        <v>0</v>
      </c>
      <c r="V315" s="2">
        <f t="shared" si="9"/>
        <v>0</v>
      </c>
    </row>
    <row r="316" spans="1:22" ht="15" customHeight="1" x14ac:dyDescent="0.25">
      <c r="A316" s="2" t="s">
        <v>474</v>
      </c>
      <c r="B316" s="2" t="s">
        <v>14</v>
      </c>
      <c r="C316" s="2">
        <v>2016</v>
      </c>
      <c r="D316" s="2" t="s">
        <v>681</v>
      </c>
      <c r="E316" s="2" t="s">
        <v>681</v>
      </c>
      <c r="F316" s="2" t="s">
        <v>681</v>
      </c>
      <c r="G316" s="2" t="s">
        <v>681</v>
      </c>
      <c r="H316" s="2" t="s">
        <v>681</v>
      </c>
      <c r="I316" s="2" t="s">
        <v>681</v>
      </c>
      <c r="J316" s="2" t="s">
        <v>681</v>
      </c>
      <c r="K316" s="2" t="s">
        <v>681</v>
      </c>
      <c r="L316" s="2" t="s">
        <v>681</v>
      </c>
      <c r="M316" s="2" t="s">
        <v>681</v>
      </c>
      <c r="N316" s="2" t="s">
        <v>681</v>
      </c>
      <c r="O316" s="2" t="s">
        <v>681</v>
      </c>
      <c r="P316" s="2" t="s">
        <v>681</v>
      </c>
      <c r="Q316" s="2" t="s">
        <v>681</v>
      </c>
      <c r="R316" s="2" t="s">
        <v>681</v>
      </c>
      <c r="S316" s="2" t="s">
        <v>681</v>
      </c>
      <c r="U316" s="9">
        <f t="shared" si="8"/>
        <v>0</v>
      </c>
      <c r="V316" s="2">
        <f t="shared" si="9"/>
        <v>0</v>
      </c>
    </row>
    <row r="317" spans="1:22" ht="15" customHeight="1" x14ac:dyDescent="0.25">
      <c r="A317" s="2" t="s">
        <v>474</v>
      </c>
      <c r="B317" s="2" t="s">
        <v>15</v>
      </c>
      <c r="C317" s="2">
        <v>2016</v>
      </c>
      <c r="D317" s="2" t="s">
        <v>681</v>
      </c>
      <c r="E317" s="2" t="s">
        <v>681</v>
      </c>
      <c r="F317" s="2" t="s">
        <v>681</v>
      </c>
      <c r="G317" s="2" t="s">
        <v>681</v>
      </c>
      <c r="H317" s="2" t="s">
        <v>681</v>
      </c>
      <c r="I317" s="2" t="s">
        <v>681</v>
      </c>
      <c r="J317" s="2" t="s">
        <v>681</v>
      </c>
      <c r="K317" s="2" t="s">
        <v>681</v>
      </c>
      <c r="L317" s="2" t="s">
        <v>681</v>
      </c>
      <c r="M317" s="2" t="s">
        <v>681</v>
      </c>
      <c r="N317" s="2" t="s">
        <v>681</v>
      </c>
      <c r="O317" s="2" t="s">
        <v>681</v>
      </c>
      <c r="P317" s="2" t="s">
        <v>681</v>
      </c>
      <c r="Q317" s="2" t="s">
        <v>681</v>
      </c>
      <c r="R317" s="2" t="s">
        <v>681</v>
      </c>
      <c r="S317" s="2" t="s">
        <v>681</v>
      </c>
      <c r="U317" s="9">
        <f t="shared" si="8"/>
        <v>0</v>
      </c>
      <c r="V317" s="2">
        <f t="shared" si="9"/>
        <v>0</v>
      </c>
    </row>
    <row r="318" spans="1:22" ht="15" customHeight="1" x14ac:dyDescent="0.25">
      <c r="A318" s="2" t="s">
        <v>474</v>
      </c>
      <c r="B318" s="2" t="s">
        <v>16</v>
      </c>
      <c r="C318" s="2">
        <v>2016</v>
      </c>
      <c r="D318" s="2" t="s">
        <v>681</v>
      </c>
      <c r="E318" s="2" t="s">
        <v>681</v>
      </c>
      <c r="F318" s="2" t="s">
        <v>681</v>
      </c>
      <c r="G318" s="2" t="s">
        <v>681</v>
      </c>
      <c r="H318" s="2" t="s">
        <v>681</v>
      </c>
      <c r="I318" s="2" t="s">
        <v>681</v>
      </c>
      <c r="J318" s="2" t="s">
        <v>681</v>
      </c>
      <c r="K318" s="2" t="s">
        <v>681</v>
      </c>
      <c r="L318" s="2" t="s">
        <v>681</v>
      </c>
      <c r="M318" s="2" t="s">
        <v>681</v>
      </c>
      <c r="N318" s="2" t="s">
        <v>681</v>
      </c>
      <c r="O318" s="2" t="s">
        <v>681</v>
      </c>
      <c r="P318" s="2" t="s">
        <v>681</v>
      </c>
      <c r="Q318" s="2" t="s">
        <v>681</v>
      </c>
      <c r="R318" s="2" t="s">
        <v>681</v>
      </c>
      <c r="S318" s="2" t="s">
        <v>681</v>
      </c>
      <c r="U318" s="9">
        <f t="shared" si="8"/>
        <v>0</v>
      </c>
      <c r="V318" s="2">
        <f t="shared" si="9"/>
        <v>0</v>
      </c>
    </row>
    <row r="319" spans="1:22" ht="15" customHeight="1" x14ac:dyDescent="0.25">
      <c r="A319" s="2" t="s">
        <v>474</v>
      </c>
      <c r="B319" s="2" t="s">
        <v>17</v>
      </c>
      <c r="C319" s="2">
        <v>2016</v>
      </c>
      <c r="D319" s="2" t="s">
        <v>681</v>
      </c>
      <c r="E319" s="2" t="s">
        <v>681</v>
      </c>
      <c r="F319" s="2" t="s">
        <v>681</v>
      </c>
      <c r="G319" s="2" t="s">
        <v>681</v>
      </c>
      <c r="H319" s="2" t="s">
        <v>681</v>
      </c>
      <c r="I319" s="2" t="s">
        <v>681</v>
      </c>
      <c r="J319" s="2" t="s">
        <v>681</v>
      </c>
      <c r="K319" s="2" t="s">
        <v>681</v>
      </c>
      <c r="L319" s="2" t="s">
        <v>681</v>
      </c>
      <c r="M319" s="2" t="s">
        <v>681</v>
      </c>
      <c r="N319" s="2" t="s">
        <v>681</v>
      </c>
      <c r="O319" s="2" t="s">
        <v>681</v>
      </c>
      <c r="P319" s="2" t="s">
        <v>681</v>
      </c>
      <c r="Q319" s="2" t="s">
        <v>681</v>
      </c>
      <c r="R319" s="2" t="s">
        <v>681</v>
      </c>
      <c r="S319" s="2" t="s">
        <v>681</v>
      </c>
      <c r="U319" s="9">
        <f t="shared" si="8"/>
        <v>0</v>
      </c>
      <c r="V319" s="2">
        <f t="shared" si="9"/>
        <v>0</v>
      </c>
    </row>
    <row r="320" spans="1:22" ht="15" customHeight="1" x14ac:dyDescent="0.25">
      <c r="A320" s="2" t="s">
        <v>474</v>
      </c>
      <c r="B320" s="2" t="s">
        <v>18</v>
      </c>
      <c r="C320" s="2">
        <v>2016</v>
      </c>
      <c r="D320" s="2" t="s">
        <v>681</v>
      </c>
      <c r="E320" s="2" t="s">
        <v>681</v>
      </c>
      <c r="F320" s="2" t="s">
        <v>681</v>
      </c>
      <c r="G320" s="2" t="s">
        <v>681</v>
      </c>
      <c r="H320" s="2" t="s">
        <v>681</v>
      </c>
      <c r="I320" s="2" t="s">
        <v>681</v>
      </c>
      <c r="J320" s="2" t="s">
        <v>681</v>
      </c>
      <c r="K320" s="2" t="s">
        <v>681</v>
      </c>
      <c r="L320" s="2" t="s">
        <v>681</v>
      </c>
      <c r="M320" s="2" t="s">
        <v>681</v>
      </c>
      <c r="N320" s="2" t="s">
        <v>681</v>
      </c>
      <c r="O320" s="2" t="s">
        <v>681</v>
      </c>
      <c r="P320" s="2" t="s">
        <v>681</v>
      </c>
      <c r="Q320" s="2" t="s">
        <v>681</v>
      </c>
      <c r="R320" s="2" t="s">
        <v>681</v>
      </c>
      <c r="S320" s="2" t="s">
        <v>681</v>
      </c>
      <c r="U320" s="9">
        <f t="shared" si="8"/>
        <v>0</v>
      </c>
      <c r="V320" s="2">
        <f t="shared" si="9"/>
        <v>0</v>
      </c>
    </row>
    <row r="321" spans="1:22" ht="15" customHeight="1" x14ac:dyDescent="0.25">
      <c r="A321" s="2" t="s">
        <v>474</v>
      </c>
      <c r="B321" s="2" t="s">
        <v>19</v>
      </c>
      <c r="C321" s="2">
        <v>2016</v>
      </c>
      <c r="D321" s="2" t="s">
        <v>681</v>
      </c>
      <c r="E321" s="2" t="s">
        <v>681</v>
      </c>
      <c r="F321" s="2" t="s">
        <v>681</v>
      </c>
      <c r="G321" s="2" t="s">
        <v>681</v>
      </c>
      <c r="H321" s="2" t="s">
        <v>681</v>
      </c>
      <c r="I321" s="2" t="s">
        <v>681</v>
      </c>
      <c r="J321" s="2" t="s">
        <v>681</v>
      </c>
      <c r="K321" s="2" t="s">
        <v>681</v>
      </c>
      <c r="L321" s="2" t="s">
        <v>681</v>
      </c>
      <c r="M321" s="2" t="s">
        <v>681</v>
      </c>
      <c r="N321" s="2" t="s">
        <v>681</v>
      </c>
      <c r="O321" s="2" t="s">
        <v>681</v>
      </c>
      <c r="P321" s="2" t="s">
        <v>681</v>
      </c>
      <c r="Q321" s="2" t="s">
        <v>681</v>
      </c>
      <c r="R321" s="2" t="s">
        <v>681</v>
      </c>
      <c r="S321" s="2" t="s">
        <v>681</v>
      </c>
      <c r="U321" s="9">
        <f t="shared" si="8"/>
        <v>0</v>
      </c>
      <c r="V321" s="2">
        <f t="shared" si="9"/>
        <v>0</v>
      </c>
    </row>
    <row r="322" spans="1:22" ht="15" customHeight="1" x14ac:dyDescent="0.25">
      <c r="A322" s="2" t="s">
        <v>477</v>
      </c>
      <c r="B322" s="2" t="s">
        <v>478</v>
      </c>
      <c r="C322" s="2">
        <v>2016</v>
      </c>
      <c r="D322" s="2">
        <v>38.99</v>
      </c>
      <c r="E322" s="2">
        <v>6.609</v>
      </c>
      <c r="F322" s="2">
        <v>5.2539999999999996</v>
      </c>
      <c r="G322" s="2">
        <v>14.276</v>
      </c>
      <c r="H322" s="2">
        <v>14.276</v>
      </c>
      <c r="I322" s="2">
        <v>6</v>
      </c>
      <c r="J322" s="2">
        <v>6.851</v>
      </c>
      <c r="K322" s="2">
        <v>0</v>
      </c>
      <c r="L322" s="2">
        <v>0</v>
      </c>
      <c r="M322" s="2">
        <v>14.276</v>
      </c>
      <c r="N322" s="2" t="s">
        <v>681</v>
      </c>
      <c r="O322" s="2" t="s">
        <v>680</v>
      </c>
      <c r="P322" s="2" t="s">
        <v>681</v>
      </c>
      <c r="Q322" s="2" t="s">
        <v>680</v>
      </c>
      <c r="R322" s="2" t="s">
        <v>681</v>
      </c>
      <c r="S322" s="2" t="s">
        <v>680</v>
      </c>
      <c r="U322" s="9">
        <f t="shared" si="8"/>
        <v>38.99</v>
      </c>
      <c r="V322" s="2">
        <f t="shared" si="9"/>
        <v>0</v>
      </c>
    </row>
    <row r="323" spans="1:22" ht="15" customHeight="1" x14ac:dyDescent="0.25">
      <c r="A323" s="2" t="s">
        <v>479</v>
      </c>
      <c r="B323" s="2" t="s">
        <v>480</v>
      </c>
      <c r="C323" s="2">
        <v>2016</v>
      </c>
      <c r="D323" s="2" t="s">
        <v>681</v>
      </c>
      <c r="E323" s="2" t="s">
        <v>681</v>
      </c>
      <c r="F323" s="2" t="s">
        <v>681</v>
      </c>
      <c r="G323" s="2" t="s">
        <v>681</v>
      </c>
      <c r="H323" s="2" t="s">
        <v>681</v>
      </c>
      <c r="I323" s="2" t="s">
        <v>681</v>
      </c>
      <c r="J323" s="2" t="s">
        <v>681</v>
      </c>
      <c r="K323" s="2" t="s">
        <v>681</v>
      </c>
      <c r="L323" s="2" t="s">
        <v>681</v>
      </c>
      <c r="M323" s="2" t="s">
        <v>681</v>
      </c>
      <c r="N323" s="2" t="s">
        <v>681</v>
      </c>
      <c r="O323" s="2" t="s">
        <v>681</v>
      </c>
      <c r="P323" s="2" t="s">
        <v>681</v>
      </c>
      <c r="Q323" s="2" t="s">
        <v>681</v>
      </c>
      <c r="R323" s="2" t="s">
        <v>681</v>
      </c>
      <c r="S323" s="2" t="s">
        <v>681</v>
      </c>
      <c r="U323" s="9">
        <f t="shared" ref="U323:U386" si="10">IFERROR(D323/1,0)</f>
        <v>0</v>
      </c>
      <c r="V323" s="2">
        <f t="shared" ref="V323:V386" si="11">IFERROR(O323/1,0)+IFERROR(Q323/1,0)+IFERROR(S323/1,0)</f>
        <v>0</v>
      </c>
    </row>
    <row r="324" spans="1:22" ht="15" customHeight="1" x14ac:dyDescent="0.25">
      <c r="A324" s="2" t="s">
        <v>481</v>
      </c>
      <c r="B324" s="2" t="s">
        <v>482</v>
      </c>
      <c r="C324" s="2">
        <v>2016</v>
      </c>
      <c r="D324" s="2">
        <v>118.5</v>
      </c>
      <c r="E324" s="2">
        <v>57.79</v>
      </c>
      <c r="F324" s="2">
        <v>10.58</v>
      </c>
      <c r="G324" s="2">
        <v>1.36</v>
      </c>
      <c r="H324" s="2">
        <v>0</v>
      </c>
      <c r="I324" s="2">
        <v>15.18</v>
      </c>
      <c r="J324" s="2">
        <v>31.72</v>
      </c>
      <c r="K324" s="2">
        <v>0</v>
      </c>
      <c r="L324" s="2">
        <v>1.87</v>
      </c>
      <c r="M324" s="2">
        <v>0</v>
      </c>
      <c r="N324" s="2" t="s">
        <v>680</v>
      </c>
      <c r="O324" s="2" t="s">
        <v>680</v>
      </c>
      <c r="P324" s="2" t="s">
        <v>680</v>
      </c>
      <c r="Q324" s="2" t="s">
        <v>680</v>
      </c>
      <c r="R324" s="2" t="s">
        <v>680</v>
      </c>
      <c r="S324" s="2" t="s">
        <v>680</v>
      </c>
      <c r="U324" s="9">
        <f t="shared" si="10"/>
        <v>118.5</v>
      </c>
      <c r="V324" s="2">
        <f t="shared" si="11"/>
        <v>0</v>
      </c>
    </row>
    <row r="325" spans="1:22" ht="15" customHeight="1" x14ac:dyDescent="0.25">
      <c r="A325" s="2" t="s">
        <v>481</v>
      </c>
      <c r="B325" s="2" t="s">
        <v>483</v>
      </c>
      <c r="C325" s="2">
        <v>2016</v>
      </c>
      <c r="D325" s="2">
        <v>21.21</v>
      </c>
      <c r="E325" s="2">
        <v>9.91</v>
      </c>
      <c r="F325" s="2">
        <v>0.82</v>
      </c>
      <c r="G325" s="2">
        <v>1.78</v>
      </c>
      <c r="H325" s="2">
        <v>0</v>
      </c>
      <c r="I325" s="2">
        <v>3.12</v>
      </c>
      <c r="J325" s="2">
        <v>5.51</v>
      </c>
      <c r="K325" s="2">
        <v>0</v>
      </c>
      <c r="L325" s="2">
        <v>7.0000000000000007E-2</v>
      </c>
      <c r="M325" s="2">
        <v>0</v>
      </c>
      <c r="N325" s="2" t="s">
        <v>680</v>
      </c>
      <c r="O325" s="2" t="s">
        <v>680</v>
      </c>
      <c r="P325" s="2" t="s">
        <v>680</v>
      </c>
      <c r="Q325" s="2" t="s">
        <v>680</v>
      </c>
      <c r="R325" s="2" t="s">
        <v>680</v>
      </c>
      <c r="S325" s="2" t="s">
        <v>680</v>
      </c>
      <c r="U325" s="9">
        <f t="shared" si="10"/>
        <v>21.21</v>
      </c>
      <c r="V325" s="2">
        <f t="shared" si="11"/>
        <v>0</v>
      </c>
    </row>
    <row r="326" spans="1:22" ht="15" customHeight="1" x14ac:dyDescent="0.25">
      <c r="A326" s="2" t="s">
        <v>481</v>
      </c>
      <c r="B326" s="2" t="s">
        <v>484</v>
      </c>
      <c r="C326" s="2">
        <v>2016</v>
      </c>
      <c r="D326" s="2">
        <v>8.5399999999999991</v>
      </c>
      <c r="E326" s="2">
        <v>2.27</v>
      </c>
      <c r="F326" s="2">
        <v>1.17</v>
      </c>
      <c r="G326" s="2">
        <v>0.28999999999999998</v>
      </c>
      <c r="H326" s="2">
        <v>0</v>
      </c>
      <c r="I326" s="2">
        <v>3.03</v>
      </c>
      <c r="J326" s="2">
        <v>1.78</v>
      </c>
      <c r="K326" s="2">
        <v>0</v>
      </c>
      <c r="L326" s="2">
        <v>0</v>
      </c>
      <c r="M326" s="2">
        <v>0</v>
      </c>
      <c r="N326" s="2" t="s">
        <v>680</v>
      </c>
      <c r="O326" s="2" t="s">
        <v>680</v>
      </c>
      <c r="P326" s="2" t="s">
        <v>680</v>
      </c>
      <c r="Q326" s="2" t="s">
        <v>680</v>
      </c>
      <c r="R326" s="2" t="s">
        <v>680</v>
      </c>
      <c r="S326" s="2" t="s">
        <v>680</v>
      </c>
      <c r="U326" s="9">
        <f t="shared" si="10"/>
        <v>8.5399999999999991</v>
      </c>
      <c r="V326" s="2">
        <f t="shared" si="11"/>
        <v>0</v>
      </c>
    </row>
    <row r="327" spans="1:22" ht="15" customHeight="1" x14ac:dyDescent="0.25">
      <c r="A327" s="2" t="s">
        <v>481</v>
      </c>
      <c r="B327" s="2" t="s">
        <v>485</v>
      </c>
      <c r="C327" s="2">
        <v>2016</v>
      </c>
      <c r="D327" s="2">
        <v>43.3</v>
      </c>
      <c r="E327" s="2">
        <v>12.16</v>
      </c>
      <c r="F327" s="2">
        <v>0.64</v>
      </c>
      <c r="G327" s="2">
        <v>9.1999999999999993</v>
      </c>
      <c r="H327" s="2">
        <v>0</v>
      </c>
      <c r="I327" s="2">
        <v>7.14</v>
      </c>
      <c r="J327" s="2">
        <v>14.16</v>
      </c>
      <c r="K327" s="2">
        <v>0</v>
      </c>
      <c r="L327" s="2">
        <v>0</v>
      </c>
      <c r="M327" s="2">
        <v>0</v>
      </c>
      <c r="N327" s="2" t="s">
        <v>680</v>
      </c>
      <c r="O327" s="2" t="s">
        <v>680</v>
      </c>
      <c r="P327" s="2" t="s">
        <v>680</v>
      </c>
      <c r="Q327" s="2" t="s">
        <v>680</v>
      </c>
      <c r="R327" s="2" t="s">
        <v>680</v>
      </c>
      <c r="S327" s="2" t="s">
        <v>680</v>
      </c>
      <c r="U327" s="9">
        <f t="shared" si="10"/>
        <v>43.3</v>
      </c>
      <c r="V327" s="2">
        <f t="shared" si="11"/>
        <v>0</v>
      </c>
    </row>
    <row r="328" spans="1:22" ht="15" customHeight="1" x14ac:dyDescent="0.25">
      <c r="A328" s="2" t="s">
        <v>486</v>
      </c>
      <c r="B328" s="2" t="s">
        <v>487</v>
      </c>
      <c r="C328" s="2">
        <v>2016</v>
      </c>
      <c r="D328" s="2">
        <v>77</v>
      </c>
      <c r="E328" s="2">
        <v>38.4</v>
      </c>
      <c r="F328" s="2">
        <v>17.399999999999999</v>
      </c>
      <c r="G328" s="2">
        <v>2</v>
      </c>
      <c r="H328" s="2" t="s">
        <v>680</v>
      </c>
      <c r="I328" s="2">
        <v>10.3</v>
      </c>
      <c r="J328" s="2">
        <v>8.9</v>
      </c>
      <c r="K328" s="2" t="s">
        <v>680</v>
      </c>
      <c r="L328" s="2" t="s">
        <v>680</v>
      </c>
      <c r="M328" s="2" t="s">
        <v>680</v>
      </c>
      <c r="N328" s="2" t="s">
        <v>681</v>
      </c>
      <c r="O328" s="2" t="s">
        <v>680</v>
      </c>
      <c r="P328" s="2" t="s">
        <v>681</v>
      </c>
      <c r="Q328" s="2" t="s">
        <v>680</v>
      </c>
      <c r="R328" s="2" t="s">
        <v>681</v>
      </c>
      <c r="S328" s="2" t="s">
        <v>680</v>
      </c>
      <c r="U328" s="9">
        <f t="shared" si="10"/>
        <v>77</v>
      </c>
      <c r="V328" s="2">
        <f t="shared" si="11"/>
        <v>0</v>
      </c>
    </row>
    <row r="329" spans="1:22" ht="15" customHeight="1" x14ac:dyDescent="0.25">
      <c r="A329" s="2" t="s">
        <v>486</v>
      </c>
      <c r="B329" s="2" t="s">
        <v>488</v>
      </c>
      <c r="C329" s="2">
        <v>2016</v>
      </c>
      <c r="D329" s="2">
        <v>0.88700000000000001</v>
      </c>
      <c r="E329" s="2" t="s">
        <v>680</v>
      </c>
      <c r="F329" s="2" t="s">
        <v>680</v>
      </c>
      <c r="G329" s="2" t="s">
        <v>680</v>
      </c>
      <c r="H329" s="2" t="s">
        <v>680</v>
      </c>
      <c r="I329" s="2">
        <v>0.88700000000000001</v>
      </c>
      <c r="J329" s="2" t="s">
        <v>680</v>
      </c>
      <c r="K329" s="2" t="s">
        <v>680</v>
      </c>
      <c r="L329" s="2" t="s">
        <v>680</v>
      </c>
      <c r="M329" s="2" t="s">
        <v>680</v>
      </c>
      <c r="N329" s="2" t="s">
        <v>681</v>
      </c>
      <c r="O329" s="2" t="s">
        <v>680</v>
      </c>
      <c r="P329" s="2" t="s">
        <v>681</v>
      </c>
      <c r="Q329" s="2" t="s">
        <v>680</v>
      </c>
      <c r="R329" s="2" t="s">
        <v>681</v>
      </c>
      <c r="S329" s="2" t="s">
        <v>680</v>
      </c>
      <c r="U329" s="9">
        <f t="shared" si="10"/>
        <v>0.88700000000000001</v>
      </c>
      <c r="V329" s="2">
        <f t="shared" si="11"/>
        <v>0</v>
      </c>
    </row>
    <row r="330" spans="1:22" ht="15" customHeight="1" x14ac:dyDescent="0.25">
      <c r="A330" s="2" t="s">
        <v>489</v>
      </c>
      <c r="B330" s="2" t="s">
        <v>490</v>
      </c>
      <c r="C330" s="2">
        <v>2016</v>
      </c>
      <c r="D330" s="2">
        <v>148.15</v>
      </c>
      <c r="E330" s="2">
        <v>76.566000000000003</v>
      </c>
      <c r="F330" s="2">
        <v>16.786000000000001</v>
      </c>
      <c r="G330" s="2">
        <v>20.905000000000001</v>
      </c>
      <c r="H330" s="2">
        <v>18.748999999999999</v>
      </c>
      <c r="I330" s="2">
        <v>14.497999999999999</v>
      </c>
      <c r="J330" s="2">
        <v>17.504000000000001</v>
      </c>
      <c r="K330" s="2">
        <v>0.124</v>
      </c>
      <c r="L330" s="2">
        <v>0.84899999999999998</v>
      </c>
      <c r="M330" s="2">
        <v>2.1560000000000001</v>
      </c>
      <c r="N330" s="2" t="s">
        <v>681</v>
      </c>
      <c r="O330" s="2" t="s">
        <v>680</v>
      </c>
      <c r="P330" s="2" t="s">
        <v>681</v>
      </c>
      <c r="Q330" s="2" t="s">
        <v>680</v>
      </c>
      <c r="R330" s="2" t="s">
        <v>681</v>
      </c>
      <c r="S330" s="2" t="s">
        <v>680</v>
      </c>
      <c r="U330" s="9">
        <f t="shared" si="10"/>
        <v>148.15</v>
      </c>
      <c r="V330" s="2">
        <f t="shared" si="11"/>
        <v>0</v>
      </c>
    </row>
    <row r="331" spans="1:22" ht="15" customHeight="1" x14ac:dyDescent="0.25">
      <c r="A331" s="2" t="s">
        <v>491</v>
      </c>
      <c r="B331" s="2" t="s">
        <v>492</v>
      </c>
      <c r="C331" s="2">
        <v>2016</v>
      </c>
      <c r="D331" s="2" t="s">
        <v>681</v>
      </c>
      <c r="E331" s="2" t="s">
        <v>681</v>
      </c>
      <c r="F331" s="2" t="s">
        <v>681</v>
      </c>
      <c r="G331" s="2" t="s">
        <v>681</v>
      </c>
      <c r="H331" s="2" t="s">
        <v>681</v>
      </c>
      <c r="I331" s="2" t="s">
        <v>681</v>
      </c>
      <c r="J331" s="2" t="s">
        <v>681</v>
      </c>
      <c r="K331" s="2" t="s">
        <v>681</v>
      </c>
      <c r="L331" s="2" t="s">
        <v>681</v>
      </c>
      <c r="M331" s="2" t="s">
        <v>681</v>
      </c>
      <c r="N331" s="2" t="s">
        <v>681</v>
      </c>
      <c r="O331" s="2" t="s">
        <v>681</v>
      </c>
      <c r="P331" s="2" t="s">
        <v>681</v>
      </c>
      <c r="Q331" s="2" t="s">
        <v>681</v>
      </c>
      <c r="R331" s="2" t="s">
        <v>681</v>
      </c>
      <c r="S331" s="2" t="s">
        <v>681</v>
      </c>
      <c r="U331" s="9">
        <f t="shared" si="10"/>
        <v>0</v>
      </c>
      <c r="V331" s="2">
        <f t="shared" si="11"/>
        <v>0</v>
      </c>
    </row>
    <row r="332" spans="1:22" ht="15" customHeight="1" x14ac:dyDescent="0.25">
      <c r="A332" s="2" t="s">
        <v>493</v>
      </c>
      <c r="B332" s="2" t="s">
        <v>494</v>
      </c>
      <c r="C332" s="2">
        <v>2016</v>
      </c>
      <c r="D332" s="2">
        <v>22.416</v>
      </c>
      <c r="E332" s="2" t="s">
        <v>681</v>
      </c>
      <c r="F332" s="2" t="s">
        <v>681</v>
      </c>
      <c r="G332" s="2" t="s">
        <v>681</v>
      </c>
      <c r="H332" s="2" t="s">
        <v>681</v>
      </c>
      <c r="I332" s="2" t="s">
        <v>681</v>
      </c>
      <c r="J332" s="2" t="s">
        <v>681</v>
      </c>
      <c r="K332" s="2" t="s">
        <v>681</v>
      </c>
      <c r="L332" s="2" t="s">
        <v>681</v>
      </c>
      <c r="M332" s="2" t="s">
        <v>681</v>
      </c>
      <c r="N332" s="2" t="s">
        <v>681</v>
      </c>
      <c r="O332" s="2" t="s">
        <v>681</v>
      </c>
      <c r="P332" s="2" t="s">
        <v>681</v>
      </c>
      <c r="Q332" s="2" t="s">
        <v>681</v>
      </c>
      <c r="R332" s="2" t="s">
        <v>681</v>
      </c>
      <c r="S332" s="2" t="s">
        <v>681</v>
      </c>
      <c r="U332" s="9">
        <f t="shared" si="10"/>
        <v>22.416</v>
      </c>
      <c r="V332" s="2">
        <f t="shared" si="11"/>
        <v>0</v>
      </c>
    </row>
    <row r="333" spans="1:22" ht="15" customHeight="1" x14ac:dyDescent="0.25">
      <c r="A333" s="2" t="s">
        <v>493</v>
      </c>
      <c r="B333" s="2" t="s">
        <v>495</v>
      </c>
      <c r="C333" s="2">
        <v>2016</v>
      </c>
      <c r="D333" s="2">
        <v>18.888000000000002</v>
      </c>
      <c r="E333" s="2" t="s">
        <v>681</v>
      </c>
      <c r="F333" s="2" t="s">
        <v>681</v>
      </c>
      <c r="G333" s="2" t="s">
        <v>681</v>
      </c>
      <c r="H333" s="2" t="s">
        <v>681</v>
      </c>
      <c r="I333" s="2" t="s">
        <v>681</v>
      </c>
      <c r="J333" s="2" t="s">
        <v>681</v>
      </c>
      <c r="K333" s="2" t="s">
        <v>681</v>
      </c>
      <c r="L333" s="2" t="s">
        <v>681</v>
      </c>
      <c r="M333" s="2" t="s">
        <v>681</v>
      </c>
      <c r="N333" s="2" t="s">
        <v>681</v>
      </c>
      <c r="O333" s="2" t="s">
        <v>681</v>
      </c>
      <c r="P333" s="2" t="s">
        <v>681</v>
      </c>
      <c r="Q333" s="2" t="s">
        <v>681</v>
      </c>
      <c r="R333" s="2" t="s">
        <v>681</v>
      </c>
      <c r="S333" s="2" t="s">
        <v>681</v>
      </c>
      <c r="U333" s="9">
        <f t="shared" si="10"/>
        <v>18.888000000000002</v>
      </c>
      <c r="V333" s="2">
        <f t="shared" si="11"/>
        <v>0</v>
      </c>
    </row>
    <row r="334" spans="1:22" ht="15" customHeight="1" x14ac:dyDescent="0.25">
      <c r="A334" s="2" t="s">
        <v>493</v>
      </c>
      <c r="B334" s="2" t="s">
        <v>496</v>
      </c>
      <c r="C334" s="2">
        <v>2016</v>
      </c>
      <c r="D334" s="2">
        <v>534.6</v>
      </c>
      <c r="E334" s="2" t="s">
        <v>681</v>
      </c>
      <c r="F334" s="2" t="s">
        <v>681</v>
      </c>
      <c r="G334" s="2" t="s">
        <v>681</v>
      </c>
      <c r="H334" s="2" t="s">
        <v>681</v>
      </c>
      <c r="I334" s="2" t="s">
        <v>681</v>
      </c>
      <c r="J334" s="2" t="s">
        <v>681</v>
      </c>
      <c r="K334" s="2" t="s">
        <v>681</v>
      </c>
      <c r="L334" s="2" t="s">
        <v>681</v>
      </c>
      <c r="M334" s="2" t="s">
        <v>681</v>
      </c>
      <c r="N334" s="2" t="s">
        <v>681</v>
      </c>
      <c r="O334" s="2" t="s">
        <v>680</v>
      </c>
      <c r="P334" s="2" t="s">
        <v>681</v>
      </c>
      <c r="Q334" s="2" t="s">
        <v>680</v>
      </c>
      <c r="R334" s="2" t="s">
        <v>681</v>
      </c>
      <c r="S334" s="2" t="s">
        <v>680</v>
      </c>
      <c r="U334" s="9">
        <f t="shared" si="10"/>
        <v>534.6</v>
      </c>
      <c r="V334" s="2">
        <f t="shared" si="11"/>
        <v>0</v>
      </c>
    </row>
    <row r="335" spans="1:22" ht="15" customHeight="1" x14ac:dyDescent="0.25">
      <c r="A335" s="2" t="s">
        <v>493</v>
      </c>
      <c r="B335" s="2" t="s">
        <v>497</v>
      </c>
      <c r="C335" s="2">
        <v>2016</v>
      </c>
      <c r="D335" s="2">
        <v>109.252</v>
      </c>
      <c r="E335" s="2" t="s">
        <v>681</v>
      </c>
      <c r="F335" s="2" t="s">
        <v>681</v>
      </c>
      <c r="G335" s="2" t="s">
        <v>681</v>
      </c>
      <c r="H335" s="2" t="s">
        <v>681</v>
      </c>
      <c r="I335" s="2" t="s">
        <v>681</v>
      </c>
      <c r="J335" s="2" t="s">
        <v>681</v>
      </c>
      <c r="K335" s="2" t="s">
        <v>681</v>
      </c>
      <c r="L335" s="2" t="s">
        <v>681</v>
      </c>
      <c r="M335" s="2" t="s">
        <v>681</v>
      </c>
      <c r="N335" s="2" t="s">
        <v>681</v>
      </c>
      <c r="O335" s="2" t="s">
        <v>681</v>
      </c>
      <c r="P335" s="2" t="s">
        <v>681</v>
      </c>
      <c r="Q335" s="2" t="s">
        <v>681</v>
      </c>
      <c r="R335" s="2" t="s">
        <v>681</v>
      </c>
      <c r="S335" s="2" t="s">
        <v>681</v>
      </c>
      <c r="U335" s="9">
        <f t="shared" si="10"/>
        <v>109.252</v>
      </c>
      <c r="V335" s="2">
        <f t="shared" si="11"/>
        <v>0</v>
      </c>
    </row>
    <row r="336" spans="1:22" ht="15" customHeight="1" x14ac:dyDescent="0.25">
      <c r="A336" s="2" t="s">
        <v>493</v>
      </c>
      <c r="B336" s="2" t="s">
        <v>498</v>
      </c>
      <c r="C336" s="2">
        <v>2016</v>
      </c>
      <c r="D336" s="2">
        <v>6.3719999999999999</v>
      </c>
      <c r="E336" s="2" t="s">
        <v>681</v>
      </c>
      <c r="F336" s="2" t="s">
        <v>681</v>
      </c>
      <c r="G336" s="2" t="s">
        <v>681</v>
      </c>
      <c r="H336" s="2" t="s">
        <v>681</v>
      </c>
      <c r="I336" s="2" t="s">
        <v>681</v>
      </c>
      <c r="J336" s="2" t="s">
        <v>681</v>
      </c>
      <c r="K336" s="2" t="s">
        <v>681</v>
      </c>
      <c r="L336" s="2" t="s">
        <v>681</v>
      </c>
      <c r="M336" s="2" t="s">
        <v>681</v>
      </c>
      <c r="N336" s="2" t="s">
        <v>681</v>
      </c>
      <c r="O336" s="2" t="s">
        <v>681</v>
      </c>
      <c r="P336" s="2" t="s">
        <v>681</v>
      </c>
      <c r="Q336" s="2" t="s">
        <v>681</v>
      </c>
      <c r="R336" s="2" t="s">
        <v>681</v>
      </c>
      <c r="S336" s="2" t="s">
        <v>681</v>
      </c>
      <c r="U336" s="9">
        <f t="shared" si="10"/>
        <v>6.3719999999999999</v>
      </c>
      <c r="V336" s="2">
        <f t="shared" si="11"/>
        <v>0</v>
      </c>
    </row>
    <row r="337" spans="1:22" ht="15" customHeight="1" x14ac:dyDescent="0.25">
      <c r="A337" s="2" t="s">
        <v>504</v>
      </c>
      <c r="B337" s="2" t="s">
        <v>505</v>
      </c>
      <c r="C337" s="2">
        <v>2016</v>
      </c>
      <c r="D337" s="2">
        <v>212.06</v>
      </c>
      <c r="E337" s="2">
        <v>120.1</v>
      </c>
      <c r="F337" s="2">
        <v>2.04</v>
      </c>
      <c r="G337" s="2" t="s">
        <v>680</v>
      </c>
      <c r="H337" s="2" t="s">
        <v>680</v>
      </c>
      <c r="I337" s="2">
        <v>29.57</v>
      </c>
      <c r="J337" s="2">
        <v>43.38</v>
      </c>
      <c r="K337" s="2">
        <v>1</v>
      </c>
      <c r="L337" s="2" t="s">
        <v>680</v>
      </c>
      <c r="M337" s="2">
        <v>16.95</v>
      </c>
      <c r="N337" s="2" t="s">
        <v>681</v>
      </c>
      <c r="O337" s="2" t="s">
        <v>680</v>
      </c>
      <c r="P337" s="2" t="s">
        <v>681</v>
      </c>
      <c r="Q337" s="2" t="s">
        <v>680</v>
      </c>
      <c r="R337" s="2" t="s">
        <v>681</v>
      </c>
      <c r="S337" s="2" t="s">
        <v>680</v>
      </c>
      <c r="U337" s="9">
        <f t="shared" si="10"/>
        <v>212.06</v>
      </c>
      <c r="V337" s="2">
        <f t="shared" si="11"/>
        <v>0</v>
      </c>
    </row>
    <row r="338" spans="1:22" ht="15" customHeight="1" x14ac:dyDescent="0.25">
      <c r="A338" s="317" t="s">
        <v>1400</v>
      </c>
      <c r="B338" s="2" t="s">
        <v>506</v>
      </c>
      <c r="C338" s="2">
        <v>2016</v>
      </c>
      <c r="D338" s="2">
        <v>3.7</v>
      </c>
      <c r="E338" s="2">
        <v>0.9</v>
      </c>
      <c r="F338" s="2">
        <v>1</v>
      </c>
      <c r="G338" s="2">
        <v>0.8</v>
      </c>
      <c r="H338" s="2" t="s">
        <v>680</v>
      </c>
      <c r="I338" s="2">
        <v>0.9</v>
      </c>
      <c r="J338" s="2">
        <v>0.04</v>
      </c>
      <c r="K338" s="2" t="s">
        <v>680</v>
      </c>
      <c r="L338" s="2" t="s">
        <v>680</v>
      </c>
      <c r="M338" s="2" t="s">
        <v>680</v>
      </c>
      <c r="N338" s="2" t="s">
        <v>681</v>
      </c>
      <c r="O338" s="2" t="s">
        <v>680</v>
      </c>
      <c r="P338" s="2" t="s">
        <v>681</v>
      </c>
      <c r="Q338" s="2" t="s">
        <v>680</v>
      </c>
      <c r="R338" s="2" t="s">
        <v>681</v>
      </c>
      <c r="S338" s="2" t="s">
        <v>680</v>
      </c>
      <c r="U338" s="9">
        <f t="shared" si="10"/>
        <v>3.7</v>
      </c>
      <c r="V338" s="2">
        <f t="shared" si="11"/>
        <v>0</v>
      </c>
    </row>
    <row r="339" spans="1:22" ht="15" customHeight="1" x14ac:dyDescent="0.25">
      <c r="A339" s="317" t="s">
        <v>1400</v>
      </c>
      <c r="B339" s="2" t="s">
        <v>507</v>
      </c>
      <c r="C339" s="2">
        <v>2016</v>
      </c>
      <c r="D339" s="2">
        <v>43.6</v>
      </c>
      <c r="E339" s="2">
        <v>12.6</v>
      </c>
      <c r="F339" s="2">
        <v>6.8</v>
      </c>
      <c r="G339" s="2">
        <v>13.1</v>
      </c>
      <c r="H339" s="2" t="s">
        <v>680</v>
      </c>
      <c r="I339" s="2">
        <v>7.8</v>
      </c>
      <c r="J339" s="2">
        <v>3.3</v>
      </c>
      <c r="K339" s="2" t="s">
        <v>680</v>
      </c>
      <c r="L339" s="2" t="s">
        <v>680</v>
      </c>
      <c r="M339" s="2" t="s">
        <v>680</v>
      </c>
      <c r="N339" s="2" t="s">
        <v>681</v>
      </c>
      <c r="O339" s="2" t="s">
        <v>680</v>
      </c>
      <c r="P339" s="2" t="s">
        <v>681</v>
      </c>
      <c r="Q339" s="2" t="s">
        <v>680</v>
      </c>
      <c r="R339" s="2" t="s">
        <v>681</v>
      </c>
      <c r="S339" s="2" t="s">
        <v>680</v>
      </c>
      <c r="U339" s="9">
        <f t="shared" si="10"/>
        <v>43.6</v>
      </c>
      <c r="V339" s="2">
        <f t="shared" si="11"/>
        <v>0</v>
      </c>
    </row>
    <row r="340" spans="1:22" ht="15" customHeight="1" x14ac:dyDescent="0.25">
      <c r="A340" s="2" t="s">
        <v>508</v>
      </c>
      <c r="B340" s="2" t="s">
        <v>509</v>
      </c>
      <c r="C340" s="2">
        <v>2016</v>
      </c>
      <c r="D340" s="2" t="s">
        <v>681</v>
      </c>
      <c r="E340" s="2" t="s">
        <v>681</v>
      </c>
      <c r="F340" s="2" t="s">
        <v>681</v>
      </c>
      <c r="G340" s="2" t="s">
        <v>681</v>
      </c>
      <c r="H340" s="2" t="s">
        <v>681</v>
      </c>
      <c r="I340" s="2" t="s">
        <v>681</v>
      </c>
      <c r="J340" s="2" t="s">
        <v>681</v>
      </c>
      <c r="K340" s="2" t="s">
        <v>681</v>
      </c>
      <c r="L340" s="2" t="s">
        <v>681</v>
      </c>
      <c r="M340" s="2" t="s">
        <v>681</v>
      </c>
      <c r="N340" s="2" t="s">
        <v>681</v>
      </c>
      <c r="O340" s="2" t="s">
        <v>681</v>
      </c>
      <c r="P340" s="2" t="s">
        <v>681</v>
      </c>
      <c r="Q340" s="2" t="s">
        <v>681</v>
      </c>
      <c r="R340" s="2" t="s">
        <v>681</v>
      </c>
      <c r="S340" s="2" t="s">
        <v>681</v>
      </c>
      <c r="U340" s="9">
        <f t="shared" si="10"/>
        <v>0</v>
      </c>
      <c r="V340" s="2">
        <f t="shared" si="11"/>
        <v>0</v>
      </c>
    </row>
    <row r="341" spans="1:22" ht="15" customHeight="1" x14ac:dyDescent="0.25">
      <c r="A341" s="2" t="s">
        <v>510</v>
      </c>
      <c r="B341" s="2" t="s">
        <v>511</v>
      </c>
      <c r="C341" s="2">
        <v>2016</v>
      </c>
      <c r="D341" s="2">
        <v>9.9640000000000004</v>
      </c>
      <c r="E341" s="2">
        <v>5.28</v>
      </c>
      <c r="F341" s="2">
        <v>0.70299999999999996</v>
      </c>
      <c r="G341" s="2">
        <v>0.54800000000000004</v>
      </c>
      <c r="H341" s="2" t="s">
        <v>680</v>
      </c>
      <c r="I341" s="2">
        <v>2.444</v>
      </c>
      <c r="J341" s="2">
        <v>0.98799999999999999</v>
      </c>
      <c r="K341" s="2" t="s">
        <v>680</v>
      </c>
      <c r="L341" s="2" t="s">
        <v>680</v>
      </c>
      <c r="M341" s="2" t="s">
        <v>680</v>
      </c>
      <c r="N341" s="2" t="s">
        <v>681</v>
      </c>
      <c r="O341" s="2" t="s">
        <v>680</v>
      </c>
      <c r="P341" s="2" t="s">
        <v>681</v>
      </c>
      <c r="Q341" s="2" t="s">
        <v>680</v>
      </c>
      <c r="R341" s="2" t="s">
        <v>681</v>
      </c>
      <c r="S341" s="2" t="s">
        <v>680</v>
      </c>
      <c r="U341" s="9">
        <f t="shared" si="10"/>
        <v>9.9640000000000004</v>
      </c>
      <c r="V341" s="2">
        <f t="shared" si="11"/>
        <v>0</v>
      </c>
    </row>
    <row r="342" spans="1:22" ht="15" customHeight="1" x14ac:dyDescent="0.25">
      <c r="A342" s="2" t="s">
        <v>510</v>
      </c>
      <c r="B342" s="2" t="s">
        <v>512</v>
      </c>
      <c r="C342" s="2">
        <v>2016</v>
      </c>
      <c r="D342" s="2">
        <v>0.47699999999999998</v>
      </c>
      <c r="E342" s="2">
        <v>0.47699999999999998</v>
      </c>
      <c r="F342" s="2" t="s">
        <v>680</v>
      </c>
      <c r="G342" s="2" t="s">
        <v>680</v>
      </c>
      <c r="H342" s="2" t="s">
        <v>680</v>
      </c>
      <c r="I342" s="2" t="s">
        <v>680</v>
      </c>
      <c r="J342" s="2" t="s">
        <v>680</v>
      </c>
      <c r="K342" s="2" t="s">
        <v>680</v>
      </c>
      <c r="L342" s="2" t="s">
        <v>680</v>
      </c>
      <c r="M342" s="2" t="s">
        <v>680</v>
      </c>
      <c r="N342" s="2" t="s">
        <v>681</v>
      </c>
      <c r="O342" s="2" t="s">
        <v>680</v>
      </c>
      <c r="P342" s="2" t="s">
        <v>681</v>
      </c>
      <c r="Q342" s="2" t="s">
        <v>680</v>
      </c>
      <c r="R342" s="2" t="s">
        <v>681</v>
      </c>
      <c r="S342" s="2" t="s">
        <v>680</v>
      </c>
      <c r="U342" s="9">
        <f t="shared" si="10"/>
        <v>0.47699999999999998</v>
      </c>
      <c r="V342" s="2">
        <f t="shared" si="11"/>
        <v>0</v>
      </c>
    </row>
    <row r="343" spans="1:22" ht="15" customHeight="1" x14ac:dyDescent="0.25">
      <c r="A343" s="2" t="s">
        <v>510</v>
      </c>
      <c r="B343" s="2" t="s">
        <v>513</v>
      </c>
      <c r="C343" s="2">
        <v>2016</v>
      </c>
      <c r="D343" s="2">
        <v>3.089</v>
      </c>
      <c r="E343" s="2">
        <v>2.7869999999999999</v>
      </c>
      <c r="F343" s="2">
        <v>0</v>
      </c>
      <c r="G343" s="2">
        <v>0</v>
      </c>
      <c r="H343" s="2" t="s">
        <v>680</v>
      </c>
      <c r="I343" s="2">
        <v>0.30199999999999999</v>
      </c>
      <c r="J343" s="2">
        <v>0</v>
      </c>
      <c r="K343" s="2" t="s">
        <v>680</v>
      </c>
      <c r="L343" s="2" t="s">
        <v>680</v>
      </c>
      <c r="M343" s="2" t="s">
        <v>680</v>
      </c>
      <c r="N343" s="2" t="s">
        <v>681</v>
      </c>
      <c r="O343" s="2" t="s">
        <v>680</v>
      </c>
      <c r="P343" s="2" t="s">
        <v>681</v>
      </c>
      <c r="Q343" s="2" t="s">
        <v>680</v>
      </c>
      <c r="R343" s="2" t="s">
        <v>681</v>
      </c>
      <c r="S343" s="2" t="s">
        <v>680</v>
      </c>
      <c r="U343" s="9">
        <f t="shared" si="10"/>
        <v>3.089</v>
      </c>
      <c r="V343" s="2">
        <f t="shared" si="11"/>
        <v>0</v>
      </c>
    </row>
    <row r="344" spans="1:22" ht="15" customHeight="1" x14ac:dyDescent="0.25">
      <c r="A344" s="2" t="s">
        <v>510</v>
      </c>
      <c r="B344" s="2" t="s">
        <v>514</v>
      </c>
      <c r="C344" s="2">
        <v>2016</v>
      </c>
      <c r="D344" s="2">
        <v>127.962</v>
      </c>
      <c r="E344" s="2">
        <v>58.62</v>
      </c>
      <c r="F344" s="2">
        <v>15.018000000000001</v>
      </c>
      <c r="G344" s="2">
        <v>9.8079999999999998</v>
      </c>
      <c r="H344" s="2" t="s">
        <v>680</v>
      </c>
      <c r="I344" s="2">
        <v>20.599</v>
      </c>
      <c r="J344" s="2">
        <v>23.917999999999999</v>
      </c>
      <c r="K344" s="2" t="s">
        <v>680</v>
      </c>
      <c r="L344" s="2" t="s">
        <v>680</v>
      </c>
      <c r="M344" s="2" t="s">
        <v>680</v>
      </c>
      <c r="N344" s="2" t="s">
        <v>681</v>
      </c>
      <c r="O344" s="2" t="s">
        <v>680</v>
      </c>
      <c r="P344" s="2" t="s">
        <v>681</v>
      </c>
      <c r="Q344" s="2" t="s">
        <v>680</v>
      </c>
      <c r="R344" s="2" t="s">
        <v>681</v>
      </c>
      <c r="S344" s="2" t="s">
        <v>680</v>
      </c>
      <c r="U344" s="9">
        <f t="shared" si="10"/>
        <v>127.962</v>
      </c>
      <c r="V344" s="2">
        <f t="shared" si="11"/>
        <v>0</v>
      </c>
    </row>
    <row r="345" spans="1:22" ht="15" customHeight="1" x14ac:dyDescent="0.25">
      <c r="A345" s="2" t="s">
        <v>515</v>
      </c>
      <c r="B345" s="2" t="s">
        <v>516</v>
      </c>
      <c r="C345" s="2">
        <v>2016</v>
      </c>
      <c r="D345" s="2">
        <v>981</v>
      </c>
      <c r="E345" s="2">
        <v>505.7</v>
      </c>
      <c r="F345" s="2">
        <v>47.2</v>
      </c>
      <c r="G345" s="2">
        <v>69</v>
      </c>
      <c r="H345" s="2" t="s">
        <v>680</v>
      </c>
      <c r="I345" s="2">
        <v>164.1</v>
      </c>
      <c r="J345" s="2">
        <v>73.5</v>
      </c>
      <c r="K345" s="2">
        <v>0.6</v>
      </c>
      <c r="L345" s="2">
        <v>93.1</v>
      </c>
      <c r="M345" s="2">
        <v>29.1</v>
      </c>
      <c r="N345" s="2" t="s">
        <v>681</v>
      </c>
      <c r="O345" s="2" t="s">
        <v>680</v>
      </c>
      <c r="P345" s="2" t="s">
        <v>681</v>
      </c>
      <c r="Q345" s="2" t="s">
        <v>680</v>
      </c>
      <c r="R345" s="2" t="s">
        <v>681</v>
      </c>
      <c r="S345" s="2" t="s">
        <v>680</v>
      </c>
      <c r="U345" s="9">
        <f t="shared" si="10"/>
        <v>981</v>
      </c>
      <c r="V345" s="2">
        <f t="shared" si="11"/>
        <v>0</v>
      </c>
    </row>
    <row r="346" spans="1:22" ht="15" customHeight="1" x14ac:dyDescent="0.25">
      <c r="A346" s="2" t="s">
        <v>517</v>
      </c>
      <c r="B346" s="2" t="s">
        <v>518</v>
      </c>
      <c r="C346" s="2">
        <v>2016</v>
      </c>
      <c r="D346" s="2" t="s">
        <v>681</v>
      </c>
      <c r="E346" s="2" t="s">
        <v>681</v>
      </c>
      <c r="F346" s="2" t="s">
        <v>681</v>
      </c>
      <c r="G346" s="2" t="s">
        <v>681</v>
      </c>
      <c r="H346" s="2" t="s">
        <v>681</v>
      </c>
      <c r="I346" s="2" t="s">
        <v>681</v>
      </c>
      <c r="J346" s="2" t="s">
        <v>681</v>
      </c>
      <c r="K346" s="2" t="s">
        <v>681</v>
      </c>
      <c r="L346" s="2" t="s">
        <v>681</v>
      </c>
      <c r="M346" s="2" t="s">
        <v>681</v>
      </c>
      <c r="N346" s="2" t="s">
        <v>681</v>
      </c>
      <c r="O346" s="2" t="s">
        <v>681</v>
      </c>
      <c r="P346" s="2" t="s">
        <v>681</v>
      </c>
      <c r="Q346" s="2" t="s">
        <v>681</v>
      </c>
      <c r="R346" s="2" t="s">
        <v>681</v>
      </c>
      <c r="S346" s="2" t="s">
        <v>681</v>
      </c>
      <c r="U346" s="9">
        <f t="shared" si="10"/>
        <v>0</v>
      </c>
      <c r="V346" s="2">
        <f t="shared" si="11"/>
        <v>0</v>
      </c>
    </row>
    <row r="347" spans="1:22" ht="15" customHeight="1" x14ac:dyDescent="0.25">
      <c r="A347" s="2" t="s">
        <v>521</v>
      </c>
      <c r="B347" s="2" t="s">
        <v>522</v>
      </c>
      <c r="C347" s="2">
        <v>2016</v>
      </c>
      <c r="D347" s="2">
        <v>11.3</v>
      </c>
      <c r="E347" s="2">
        <v>4.4000000000000004</v>
      </c>
      <c r="F347" s="2">
        <v>4.3</v>
      </c>
      <c r="G347" s="2">
        <v>0</v>
      </c>
      <c r="H347" s="2" t="s">
        <v>680</v>
      </c>
      <c r="I347" s="2">
        <v>2</v>
      </c>
      <c r="J347" s="2">
        <v>0.1</v>
      </c>
      <c r="K347" s="2">
        <v>0</v>
      </c>
      <c r="L347" s="2">
        <v>0.5</v>
      </c>
      <c r="M347" s="2">
        <v>0</v>
      </c>
      <c r="N347" s="2" t="s">
        <v>681</v>
      </c>
      <c r="O347" s="2" t="s">
        <v>680</v>
      </c>
      <c r="P347" s="2" t="s">
        <v>681</v>
      </c>
      <c r="Q347" s="2" t="s">
        <v>680</v>
      </c>
      <c r="R347" s="2" t="s">
        <v>681</v>
      </c>
      <c r="S347" s="2" t="s">
        <v>680</v>
      </c>
      <c r="U347" s="9">
        <f t="shared" si="10"/>
        <v>11.3</v>
      </c>
      <c r="V347" s="2">
        <f t="shared" si="11"/>
        <v>0</v>
      </c>
    </row>
    <row r="348" spans="1:22" ht="15" customHeight="1" x14ac:dyDescent="0.25">
      <c r="A348" s="2" t="s">
        <v>521</v>
      </c>
      <c r="B348" s="2" t="s">
        <v>523</v>
      </c>
      <c r="C348" s="2">
        <v>2016</v>
      </c>
      <c r="D348" s="2">
        <v>175.6</v>
      </c>
      <c r="E348" s="2">
        <v>92.7</v>
      </c>
      <c r="F348" s="2">
        <v>15</v>
      </c>
      <c r="G348" s="2">
        <v>7.7</v>
      </c>
      <c r="H348" s="2" t="s">
        <v>680</v>
      </c>
      <c r="I348" s="2">
        <v>23.9</v>
      </c>
      <c r="J348" s="2">
        <v>15.7</v>
      </c>
      <c r="K348" s="2">
        <v>0.2</v>
      </c>
      <c r="L348" s="2">
        <v>0</v>
      </c>
      <c r="M348" s="2">
        <v>20.399999999999999</v>
      </c>
      <c r="N348" s="2" t="s">
        <v>681</v>
      </c>
      <c r="O348" s="2" t="s">
        <v>680</v>
      </c>
      <c r="P348" s="2" t="s">
        <v>681</v>
      </c>
      <c r="Q348" s="2" t="s">
        <v>680</v>
      </c>
      <c r="R348" s="2" t="s">
        <v>681</v>
      </c>
      <c r="S348" s="2" t="s">
        <v>680</v>
      </c>
      <c r="U348" s="9">
        <f t="shared" si="10"/>
        <v>175.6</v>
      </c>
      <c r="V348" s="2">
        <f t="shared" si="11"/>
        <v>0</v>
      </c>
    </row>
    <row r="349" spans="1:22" ht="15" customHeight="1" x14ac:dyDescent="0.25">
      <c r="A349" s="2" t="s">
        <v>521</v>
      </c>
      <c r="B349" s="2" t="s">
        <v>524</v>
      </c>
      <c r="C349" s="2">
        <v>2016</v>
      </c>
      <c r="D349" s="2">
        <v>18.399999999999999</v>
      </c>
      <c r="E349" s="2">
        <v>12.1</v>
      </c>
      <c r="F349" s="2">
        <v>2</v>
      </c>
      <c r="G349" s="2">
        <v>0.3</v>
      </c>
      <c r="H349" s="2" t="s">
        <v>680</v>
      </c>
      <c r="I349" s="2">
        <v>2</v>
      </c>
      <c r="J349" s="2">
        <v>0.8</v>
      </c>
      <c r="K349" s="2">
        <v>0</v>
      </c>
      <c r="L349" s="2">
        <v>0</v>
      </c>
      <c r="M349" s="2">
        <v>1.1000000000000001</v>
      </c>
      <c r="N349" s="2" t="s">
        <v>681</v>
      </c>
      <c r="O349" s="2" t="s">
        <v>680</v>
      </c>
      <c r="P349" s="2" t="s">
        <v>681</v>
      </c>
      <c r="Q349" s="2" t="s">
        <v>680</v>
      </c>
      <c r="R349" s="2" t="s">
        <v>681</v>
      </c>
      <c r="S349" s="2" t="s">
        <v>680</v>
      </c>
      <c r="U349" s="9">
        <f t="shared" si="10"/>
        <v>18.399999999999999</v>
      </c>
      <c r="V349" s="2">
        <f t="shared" si="11"/>
        <v>0</v>
      </c>
    </row>
    <row r="350" spans="1:22" ht="15" customHeight="1" x14ac:dyDescent="0.25">
      <c r="A350" s="2" t="s">
        <v>521</v>
      </c>
      <c r="B350" s="2" t="s">
        <v>525</v>
      </c>
      <c r="C350" s="2">
        <v>2016</v>
      </c>
      <c r="D350" s="2">
        <v>1306</v>
      </c>
      <c r="E350" s="2">
        <v>531.1</v>
      </c>
      <c r="F350" s="2">
        <v>196.4</v>
      </c>
      <c r="G350" s="2">
        <v>63.9</v>
      </c>
      <c r="H350" s="2" t="s">
        <v>680</v>
      </c>
      <c r="I350" s="2">
        <v>155.19999999999999</v>
      </c>
      <c r="J350" s="2">
        <v>122.7</v>
      </c>
      <c r="K350" s="2">
        <v>7.1</v>
      </c>
      <c r="L350" s="2">
        <v>28.4</v>
      </c>
      <c r="M350" s="2">
        <v>128.69999999999999</v>
      </c>
      <c r="N350" s="2" t="s">
        <v>1054</v>
      </c>
      <c r="O350" s="2">
        <v>69</v>
      </c>
      <c r="P350" s="2" t="s">
        <v>681</v>
      </c>
      <c r="Q350" s="2" t="s">
        <v>680</v>
      </c>
      <c r="R350" s="2" t="s">
        <v>681</v>
      </c>
      <c r="S350" s="2" t="s">
        <v>680</v>
      </c>
      <c r="U350" s="9">
        <f t="shared" si="10"/>
        <v>1306</v>
      </c>
      <c r="V350" s="2">
        <f t="shared" si="11"/>
        <v>69</v>
      </c>
    </row>
    <row r="351" spans="1:22" ht="15" customHeight="1" x14ac:dyDescent="0.25">
      <c r="A351" s="2" t="s">
        <v>521</v>
      </c>
      <c r="B351" s="2" t="s">
        <v>526</v>
      </c>
      <c r="C351" s="2">
        <v>2016</v>
      </c>
      <c r="D351" s="2">
        <v>17</v>
      </c>
      <c r="E351" s="2">
        <v>7.4</v>
      </c>
      <c r="F351" s="2">
        <v>5.4</v>
      </c>
      <c r="G351" s="2">
        <v>0.1</v>
      </c>
      <c r="H351" s="2" t="s">
        <v>680</v>
      </c>
      <c r="I351" s="2">
        <v>3.8</v>
      </c>
      <c r="J351" s="2">
        <v>0.2</v>
      </c>
      <c r="K351" s="2">
        <v>0</v>
      </c>
      <c r="L351" s="2">
        <v>0</v>
      </c>
      <c r="M351" s="2">
        <v>0</v>
      </c>
      <c r="N351" s="2" t="s">
        <v>681</v>
      </c>
      <c r="O351" s="2" t="s">
        <v>680</v>
      </c>
      <c r="P351" s="2" t="s">
        <v>681</v>
      </c>
      <c r="Q351" s="2" t="s">
        <v>680</v>
      </c>
      <c r="R351" s="2" t="s">
        <v>681</v>
      </c>
      <c r="S351" s="2" t="s">
        <v>680</v>
      </c>
      <c r="U351" s="9">
        <f t="shared" si="10"/>
        <v>17</v>
      </c>
      <c r="V351" s="2">
        <f t="shared" si="11"/>
        <v>0</v>
      </c>
    </row>
    <row r="352" spans="1:22" ht="15" customHeight="1" x14ac:dyDescent="0.25">
      <c r="A352" s="2" t="s">
        <v>521</v>
      </c>
      <c r="B352" s="2" t="s">
        <v>527</v>
      </c>
      <c r="C352" s="2">
        <v>2016</v>
      </c>
      <c r="D352" s="2">
        <v>31.5</v>
      </c>
      <c r="E352" s="2">
        <v>14.2</v>
      </c>
      <c r="F352" s="2">
        <v>1.1000000000000001</v>
      </c>
      <c r="G352" s="2">
        <v>6</v>
      </c>
      <c r="H352" s="2" t="s">
        <v>680</v>
      </c>
      <c r="I352" s="2">
        <v>7.9</v>
      </c>
      <c r="J352" s="2">
        <v>1.5</v>
      </c>
      <c r="K352" s="2">
        <v>0.8</v>
      </c>
      <c r="L352" s="2">
        <v>0</v>
      </c>
      <c r="M352" s="2">
        <v>0</v>
      </c>
      <c r="N352" s="2" t="s">
        <v>681</v>
      </c>
      <c r="O352" s="2" t="s">
        <v>680</v>
      </c>
      <c r="P352" s="2" t="s">
        <v>681</v>
      </c>
      <c r="Q352" s="2" t="s">
        <v>680</v>
      </c>
      <c r="R352" s="2" t="s">
        <v>681</v>
      </c>
      <c r="S352" s="2" t="s">
        <v>680</v>
      </c>
      <c r="U352" s="9">
        <f t="shared" si="10"/>
        <v>31.5</v>
      </c>
      <c r="V352" s="2">
        <f t="shared" si="11"/>
        <v>0</v>
      </c>
    </row>
    <row r="353" spans="1:22" ht="15" customHeight="1" x14ac:dyDescent="0.25">
      <c r="A353" s="2" t="s">
        <v>528</v>
      </c>
      <c r="B353" s="2" t="s">
        <v>529</v>
      </c>
      <c r="C353" s="2">
        <v>2016</v>
      </c>
      <c r="D353" s="2">
        <v>44</v>
      </c>
      <c r="E353" s="2">
        <v>16</v>
      </c>
      <c r="F353" s="2">
        <v>0.4</v>
      </c>
      <c r="G353" s="2">
        <v>21.8</v>
      </c>
      <c r="H353" s="2">
        <v>8.4</v>
      </c>
      <c r="I353" s="2">
        <v>4.8</v>
      </c>
      <c r="J353" s="2">
        <v>0.9</v>
      </c>
      <c r="K353" s="2">
        <v>0</v>
      </c>
      <c r="L353" s="2">
        <v>0</v>
      </c>
      <c r="M353" s="2" t="s">
        <v>680</v>
      </c>
      <c r="N353" s="2" t="s">
        <v>681</v>
      </c>
      <c r="O353" s="2" t="s">
        <v>680</v>
      </c>
      <c r="P353" s="2" t="s">
        <v>681</v>
      </c>
      <c r="Q353" s="2" t="s">
        <v>680</v>
      </c>
      <c r="R353" s="2" t="s">
        <v>681</v>
      </c>
      <c r="S353" s="2" t="s">
        <v>680</v>
      </c>
      <c r="U353" s="9">
        <f t="shared" si="10"/>
        <v>44</v>
      </c>
      <c r="V353" s="2">
        <f t="shared" si="11"/>
        <v>0</v>
      </c>
    </row>
    <row r="354" spans="1:22" ht="15" customHeight="1" x14ac:dyDescent="0.25">
      <c r="A354" s="2" t="s">
        <v>528</v>
      </c>
      <c r="B354" s="2" t="s">
        <v>530</v>
      </c>
      <c r="C354" s="2">
        <v>2016</v>
      </c>
      <c r="D354" s="2" t="s">
        <v>680</v>
      </c>
      <c r="E354" s="2" t="s">
        <v>680</v>
      </c>
      <c r="F354" s="2" t="s">
        <v>680</v>
      </c>
      <c r="G354" s="2" t="s">
        <v>680</v>
      </c>
      <c r="H354" s="2" t="s">
        <v>680</v>
      </c>
      <c r="I354" s="2" t="s">
        <v>680</v>
      </c>
      <c r="J354" s="2" t="s">
        <v>680</v>
      </c>
      <c r="K354" s="2" t="s">
        <v>680</v>
      </c>
      <c r="L354" s="2" t="s">
        <v>680</v>
      </c>
      <c r="M354" s="2" t="s">
        <v>680</v>
      </c>
      <c r="N354" s="2" t="s">
        <v>681</v>
      </c>
      <c r="O354" s="2" t="s">
        <v>681</v>
      </c>
      <c r="P354" s="2" t="s">
        <v>681</v>
      </c>
      <c r="Q354" s="2" t="s">
        <v>681</v>
      </c>
      <c r="R354" s="2" t="s">
        <v>681</v>
      </c>
      <c r="S354" s="2" t="s">
        <v>681</v>
      </c>
      <c r="U354" s="9">
        <f t="shared" si="10"/>
        <v>0</v>
      </c>
      <c r="V354" s="2">
        <f t="shared" si="11"/>
        <v>0</v>
      </c>
    </row>
    <row r="355" spans="1:22" ht="15" customHeight="1" x14ac:dyDescent="0.25">
      <c r="A355" s="2" t="s">
        <v>528</v>
      </c>
      <c r="B355" s="2" t="s">
        <v>531</v>
      </c>
      <c r="C355" s="2">
        <v>2016</v>
      </c>
      <c r="D355" s="2">
        <v>682</v>
      </c>
      <c r="E355" s="2">
        <v>311.39999999999998</v>
      </c>
      <c r="F355" s="2">
        <v>18.2</v>
      </c>
      <c r="G355" s="2">
        <v>202.5</v>
      </c>
      <c r="H355" s="2">
        <v>58.8</v>
      </c>
      <c r="I355" s="2">
        <v>68</v>
      </c>
      <c r="J355" s="2">
        <v>80</v>
      </c>
      <c r="K355" s="2">
        <v>2</v>
      </c>
      <c r="L355" s="2">
        <v>0</v>
      </c>
      <c r="M355" s="2" t="s">
        <v>680</v>
      </c>
      <c r="N355" s="2" t="s">
        <v>681</v>
      </c>
      <c r="O355" s="2" t="s">
        <v>680</v>
      </c>
      <c r="P355" s="2" t="s">
        <v>681</v>
      </c>
      <c r="Q355" s="2" t="s">
        <v>680</v>
      </c>
      <c r="R355" s="2" t="s">
        <v>681</v>
      </c>
      <c r="S355" s="2" t="s">
        <v>680</v>
      </c>
      <c r="U355" s="9">
        <f t="shared" si="10"/>
        <v>682</v>
      </c>
      <c r="V355" s="2">
        <f t="shared" si="11"/>
        <v>0</v>
      </c>
    </row>
    <row r="356" spans="1:22" ht="15" customHeight="1" x14ac:dyDescent="0.25">
      <c r="A356" s="2" t="s">
        <v>532</v>
      </c>
      <c r="B356" s="2" t="s">
        <v>533</v>
      </c>
      <c r="C356" s="2">
        <v>2016</v>
      </c>
      <c r="D356" s="2">
        <v>52.838999999999999</v>
      </c>
      <c r="E356" s="2">
        <v>16.523</v>
      </c>
      <c r="F356" s="2">
        <v>1.419</v>
      </c>
      <c r="G356" s="2">
        <v>20.314</v>
      </c>
      <c r="H356" s="2" t="s">
        <v>680</v>
      </c>
      <c r="I356" s="2">
        <v>11.404999999999999</v>
      </c>
      <c r="J356" s="2">
        <v>3.1779999999999999</v>
      </c>
      <c r="K356" s="2" t="s">
        <v>680</v>
      </c>
      <c r="L356" s="2" t="s">
        <v>680</v>
      </c>
      <c r="M356" s="2" t="s">
        <v>680</v>
      </c>
      <c r="N356" s="2" t="s">
        <v>681</v>
      </c>
      <c r="O356" s="2" t="s">
        <v>680</v>
      </c>
      <c r="P356" s="2" t="s">
        <v>681</v>
      </c>
      <c r="Q356" s="2" t="s">
        <v>680</v>
      </c>
      <c r="R356" s="2" t="s">
        <v>681</v>
      </c>
      <c r="S356" s="2" t="s">
        <v>680</v>
      </c>
      <c r="U356" s="9">
        <f t="shared" si="10"/>
        <v>52.838999999999999</v>
      </c>
      <c r="V356" s="2">
        <f t="shared" si="11"/>
        <v>0</v>
      </c>
    </row>
    <row r="357" spans="1:22" ht="15" customHeight="1" x14ac:dyDescent="0.25">
      <c r="A357" s="2" t="s">
        <v>534</v>
      </c>
      <c r="B357" s="2" t="s">
        <v>535</v>
      </c>
      <c r="C357" s="2">
        <v>2016</v>
      </c>
      <c r="D357" s="2">
        <v>52.591999999999999</v>
      </c>
      <c r="E357" s="2" t="s">
        <v>680</v>
      </c>
      <c r="F357" s="2" t="s">
        <v>680</v>
      </c>
      <c r="G357" s="2" t="s">
        <v>680</v>
      </c>
      <c r="H357" s="2" t="s">
        <v>680</v>
      </c>
      <c r="I357" s="2" t="s">
        <v>680</v>
      </c>
      <c r="J357" s="2" t="s">
        <v>680</v>
      </c>
      <c r="K357" s="2" t="s">
        <v>680</v>
      </c>
      <c r="L357" s="2" t="s">
        <v>680</v>
      </c>
      <c r="M357" s="2" t="s">
        <v>680</v>
      </c>
      <c r="N357" s="2" t="s">
        <v>681</v>
      </c>
      <c r="O357" s="2" t="s">
        <v>680</v>
      </c>
      <c r="P357" s="2" t="s">
        <v>681</v>
      </c>
      <c r="Q357" s="2" t="s">
        <v>680</v>
      </c>
      <c r="R357" s="2" t="s">
        <v>681</v>
      </c>
      <c r="S357" s="2" t="s">
        <v>680</v>
      </c>
      <c r="U357" s="9">
        <f t="shared" si="10"/>
        <v>52.591999999999999</v>
      </c>
      <c r="V357" s="2">
        <f t="shared" si="11"/>
        <v>0</v>
      </c>
    </row>
    <row r="358" spans="1:22" ht="15" customHeight="1" x14ac:dyDescent="0.25">
      <c r="A358" s="2" t="s">
        <v>534</v>
      </c>
      <c r="B358" s="2" t="s">
        <v>536</v>
      </c>
      <c r="C358" s="2">
        <v>2016</v>
      </c>
      <c r="D358" s="2" t="s">
        <v>680</v>
      </c>
      <c r="E358" s="2" t="s">
        <v>680</v>
      </c>
      <c r="F358" s="2" t="s">
        <v>680</v>
      </c>
      <c r="G358" s="2" t="s">
        <v>680</v>
      </c>
      <c r="H358" s="2" t="s">
        <v>680</v>
      </c>
      <c r="I358" s="2" t="s">
        <v>680</v>
      </c>
      <c r="J358" s="2" t="s">
        <v>680</v>
      </c>
      <c r="K358" s="2" t="s">
        <v>680</v>
      </c>
      <c r="L358" s="2" t="s">
        <v>680</v>
      </c>
      <c r="M358" s="2" t="s">
        <v>680</v>
      </c>
      <c r="N358" s="2" t="s">
        <v>681</v>
      </c>
      <c r="O358" s="2" t="s">
        <v>680</v>
      </c>
      <c r="P358" s="2" t="s">
        <v>681</v>
      </c>
      <c r="Q358" s="2" t="s">
        <v>680</v>
      </c>
      <c r="R358" s="2" t="s">
        <v>681</v>
      </c>
      <c r="S358" s="2" t="s">
        <v>680</v>
      </c>
      <c r="U358" s="9">
        <f t="shared" si="10"/>
        <v>0</v>
      </c>
      <c r="V358" s="2">
        <f t="shared" si="11"/>
        <v>0</v>
      </c>
    </row>
    <row r="359" spans="1:22" ht="15" customHeight="1" x14ac:dyDescent="0.25">
      <c r="A359" s="2" t="s">
        <v>537</v>
      </c>
      <c r="B359" s="2" t="s">
        <v>538</v>
      </c>
      <c r="C359" s="2">
        <v>2016</v>
      </c>
      <c r="D359" s="2" t="s">
        <v>681</v>
      </c>
      <c r="E359" s="2" t="s">
        <v>681</v>
      </c>
      <c r="F359" s="2" t="s">
        <v>681</v>
      </c>
      <c r="G359" s="2" t="s">
        <v>681</v>
      </c>
      <c r="H359" s="2" t="s">
        <v>681</v>
      </c>
      <c r="I359" s="2" t="s">
        <v>681</v>
      </c>
      <c r="J359" s="2" t="s">
        <v>681</v>
      </c>
      <c r="K359" s="2" t="s">
        <v>681</v>
      </c>
      <c r="L359" s="2" t="s">
        <v>681</v>
      </c>
      <c r="M359" s="2" t="s">
        <v>681</v>
      </c>
      <c r="N359" s="2" t="s">
        <v>681</v>
      </c>
      <c r="O359" s="2" t="s">
        <v>681</v>
      </c>
      <c r="P359" s="2" t="s">
        <v>681</v>
      </c>
      <c r="Q359" s="2" t="s">
        <v>681</v>
      </c>
      <c r="R359" s="2" t="s">
        <v>681</v>
      </c>
      <c r="S359" s="2" t="s">
        <v>681</v>
      </c>
      <c r="U359" s="9">
        <f t="shared" si="10"/>
        <v>0</v>
      </c>
      <c r="V359" s="2">
        <f t="shared" si="11"/>
        <v>0</v>
      </c>
    </row>
    <row r="360" spans="1:22" ht="15" customHeight="1" x14ac:dyDescent="0.25">
      <c r="A360" s="2" t="s">
        <v>539</v>
      </c>
      <c r="B360" s="2" t="s">
        <v>539</v>
      </c>
      <c r="C360" s="2">
        <v>2016</v>
      </c>
      <c r="D360" s="2">
        <v>3.02</v>
      </c>
      <c r="E360" s="2">
        <v>0.65</v>
      </c>
      <c r="F360" s="2">
        <v>0.318</v>
      </c>
      <c r="G360" s="2">
        <v>0.65800000000000003</v>
      </c>
      <c r="H360" s="2" t="s">
        <v>680</v>
      </c>
      <c r="I360" s="2">
        <v>1.1599999999999999</v>
      </c>
      <c r="J360" s="2" t="s">
        <v>680</v>
      </c>
      <c r="K360" s="2" t="s">
        <v>680</v>
      </c>
      <c r="L360" s="2" t="s">
        <v>680</v>
      </c>
      <c r="M360" s="2" t="s">
        <v>680</v>
      </c>
      <c r="N360" s="2" t="s">
        <v>681</v>
      </c>
      <c r="O360" s="2" t="s">
        <v>680</v>
      </c>
      <c r="P360" s="2" t="s">
        <v>681</v>
      </c>
      <c r="Q360" s="2" t="s">
        <v>680</v>
      </c>
      <c r="R360" s="2" t="s">
        <v>681</v>
      </c>
      <c r="S360" s="2" t="s">
        <v>680</v>
      </c>
      <c r="U360" s="9">
        <f t="shared" si="10"/>
        <v>3.02</v>
      </c>
      <c r="V360" s="2">
        <f t="shared" si="11"/>
        <v>0</v>
      </c>
    </row>
    <row r="361" spans="1:22" ht="15" customHeight="1" x14ac:dyDescent="0.25">
      <c r="A361" s="2" t="s">
        <v>542</v>
      </c>
      <c r="B361" s="2" t="s">
        <v>541</v>
      </c>
      <c r="C361" s="2">
        <v>2016</v>
      </c>
      <c r="D361" s="2">
        <v>12</v>
      </c>
      <c r="E361" s="2">
        <v>3.4</v>
      </c>
      <c r="F361" s="2">
        <v>2.4</v>
      </c>
      <c r="G361" s="2">
        <v>5.2</v>
      </c>
      <c r="H361" s="2">
        <v>0</v>
      </c>
      <c r="I361" s="2">
        <v>1</v>
      </c>
      <c r="J361" s="2">
        <v>0</v>
      </c>
      <c r="K361" s="2">
        <v>0</v>
      </c>
      <c r="L361" s="2">
        <v>0</v>
      </c>
      <c r="M361" s="2">
        <v>0</v>
      </c>
      <c r="N361" s="2" t="s">
        <v>681</v>
      </c>
      <c r="O361" s="2" t="s">
        <v>680</v>
      </c>
      <c r="P361" s="2" t="s">
        <v>681</v>
      </c>
      <c r="Q361" s="2" t="s">
        <v>680</v>
      </c>
      <c r="R361" s="2" t="s">
        <v>681</v>
      </c>
      <c r="S361" s="2" t="s">
        <v>680</v>
      </c>
      <c r="U361" s="9">
        <f t="shared" si="10"/>
        <v>12</v>
      </c>
      <c r="V361" s="2">
        <f t="shared" si="11"/>
        <v>0</v>
      </c>
    </row>
    <row r="362" spans="1:22" ht="15" customHeight="1" x14ac:dyDescent="0.25">
      <c r="A362" s="2" t="s">
        <v>543</v>
      </c>
      <c r="B362" s="2" t="s">
        <v>544</v>
      </c>
      <c r="C362" s="2">
        <v>2016</v>
      </c>
      <c r="D362" s="2" t="s">
        <v>680</v>
      </c>
      <c r="E362" s="2" t="s">
        <v>680</v>
      </c>
      <c r="F362" s="2" t="s">
        <v>680</v>
      </c>
      <c r="G362" s="2" t="s">
        <v>680</v>
      </c>
      <c r="H362" s="2" t="s">
        <v>680</v>
      </c>
      <c r="I362" s="2" t="s">
        <v>680</v>
      </c>
      <c r="J362" s="2" t="s">
        <v>680</v>
      </c>
      <c r="K362" s="2" t="s">
        <v>680</v>
      </c>
      <c r="L362" s="2" t="s">
        <v>680</v>
      </c>
      <c r="M362" s="2" t="s">
        <v>680</v>
      </c>
      <c r="N362" s="2" t="s">
        <v>681</v>
      </c>
      <c r="O362" s="2" t="s">
        <v>680</v>
      </c>
      <c r="P362" s="2" t="s">
        <v>681</v>
      </c>
      <c r="Q362" s="2" t="s">
        <v>680</v>
      </c>
      <c r="R362" s="2" t="s">
        <v>681</v>
      </c>
      <c r="S362" s="2" t="s">
        <v>680</v>
      </c>
      <c r="U362" s="9">
        <f t="shared" si="10"/>
        <v>0</v>
      </c>
      <c r="V362" s="2">
        <f t="shared" si="11"/>
        <v>0</v>
      </c>
    </row>
    <row r="363" spans="1:22" ht="15" customHeight="1" x14ac:dyDescent="0.25">
      <c r="A363" s="2" t="s">
        <v>545</v>
      </c>
      <c r="B363" s="2" t="s">
        <v>546</v>
      </c>
      <c r="C363" s="2">
        <v>2016</v>
      </c>
      <c r="D363" s="2">
        <v>123</v>
      </c>
      <c r="E363" s="2">
        <v>52.8</v>
      </c>
      <c r="F363" s="2">
        <v>18</v>
      </c>
      <c r="G363" s="2">
        <v>23.9</v>
      </c>
      <c r="H363" s="2" t="s">
        <v>680</v>
      </c>
      <c r="I363" s="2">
        <v>13.3</v>
      </c>
      <c r="J363" s="2">
        <v>14.8</v>
      </c>
      <c r="K363" s="2">
        <v>0.2</v>
      </c>
      <c r="L363" s="2">
        <v>0</v>
      </c>
      <c r="M363" s="2">
        <v>0</v>
      </c>
      <c r="N363" s="2" t="s">
        <v>681</v>
      </c>
      <c r="O363" s="2" t="s">
        <v>680</v>
      </c>
      <c r="P363" s="2" t="s">
        <v>681</v>
      </c>
      <c r="Q363" s="2" t="s">
        <v>680</v>
      </c>
      <c r="R363" s="2" t="s">
        <v>681</v>
      </c>
      <c r="S363" s="2" t="s">
        <v>680</v>
      </c>
      <c r="U363" s="9">
        <f t="shared" si="10"/>
        <v>123</v>
      </c>
      <c r="V363" s="2">
        <f t="shared" si="11"/>
        <v>0</v>
      </c>
    </row>
    <row r="364" spans="1:22" ht="15" customHeight="1" x14ac:dyDescent="0.25">
      <c r="A364" s="2" t="s">
        <v>547</v>
      </c>
      <c r="B364" s="2" t="s">
        <v>548</v>
      </c>
      <c r="C364" s="2">
        <v>2016</v>
      </c>
      <c r="D364" s="2">
        <v>87.5</v>
      </c>
      <c r="E364" s="2">
        <v>59.3</v>
      </c>
      <c r="F364" s="2">
        <v>4.0999999999999996</v>
      </c>
      <c r="G364" s="2">
        <v>1</v>
      </c>
      <c r="H364" s="2" t="s">
        <v>680</v>
      </c>
      <c r="I364" s="2">
        <v>24.2</v>
      </c>
      <c r="J364" s="2" t="s">
        <v>680</v>
      </c>
      <c r="K364" s="2" t="s">
        <v>680</v>
      </c>
      <c r="L364" s="2" t="s">
        <v>680</v>
      </c>
      <c r="M364" s="2" t="s">
        <v>680</v>
      </c>
      <c r="N364" s="2" t="s">
        <v>681</v>
      </c>
      <c r="O364" s="2" t="s">
        <v>680</v>
      </c>
      <c r="P364" s="2" t="s">
        <v>681</v>
      </c>
      <c r="Q364" s="2" t="s">
        <v>680</v>
      </c>
      <c r="R364" s="2" t="s">
        <v>681</v>
      </c>
      <c r="S364" s="2" t="s">
        <v>680</v>
      </c>
      <c r="U364" s="9">
        <f t="shared" si="10"/>
        <v>87.5</v>
      </c>
      <c r="V364" s="2">
        <f t="shared" si="11"/>
        <v>0</v>
      </c>
    </row>
    <row r="365" spans="1:22" ht="15" customHeight="1" x14ac:dyDescent="0.25">
      <c r="A365" s="2" t="s">
        <v>549</v>
      </c>
      <c r="B365" s="2" t="s">
        <v>550</v>
      </c>
      <c r="C365" s="2">
        <v>2016</v>
      </c>
      <c r="D365" s="2">
        <v>347</v>
      </c>
      <c r="E365" s="2">
        <v>149</v>
      </c>
      <c r="F365" s="2">
        <v>16</v>
      </c>
      <c r="G365" s="2">
        <v>87</v>
      </c>
      <c r="H365" s="2">
        <v>0</v>
      </c>
      <c r="I365" s="2">
        <v>19</v>
      </c>
      <c r="J365" s="2">
        <v>53</v>
      </c>
      <c r="K365" s="2">
        <v>0</v>
      </c>
      <c r="L365" s="2">
        <v>23</v>
      </c>
      <c r="M365" s="2">
        <v>0</v>
      </c>
      <c r="N365" s="2" t="s">
        <v>680</v>
      </c>
      <c r="O365" s="2" t="s">
        <v>680</v>
      </c>
      <c r="P365" s="2" t="s">
        <v>680</v>
      </c>
      <c r="Q365" s="2" t="s">
        <v>680</v>
      </c>
      <c r="R365" s="2" t="s">
        <v>680</v>
      </c>
      <c r="S365" s="2" t="s">
        <v>680</v>
      </c>
      <c r="U365" s="9">
        <f t="shared" si="10"/>
        <v>347</v>
      </c>
      <c r="V365" s="2">
        <f t="shared" si="11"/>
        <v>0</v>
      </c>
    </row>
    <row r="366" spans="1:22" ht="15" customHeight="1" x14ac:dyDescent="0.25">
      <c r="A366" s="2" t="s">
        <v>741</v>
      </c>
      <c r="B366" s="5" t="s">
        <v>1064</v>
      </c>
      <c r="C366" s="2">
        <v>2016</v>
      </c>
      <c r="D366" s="2" t="s">
        <v>681</v>
      </c>
      <c r="E366" s="2" t="s">
        <v>681</v>
      </c>
      <c r="F366" s="2" t="s">
        <v>681</v>
      </c>
      <c r="G366" s="2" t="s">
        <v>681</v>
      </c>
      <c r="H366" s="2" t="s">
        <v>681</v>
      </c>
      <c r="I366" s="2" t="s">
        <v>681</v>
      </c>
      <c r="J366" s="2" t="s">
        <v>681</v>
      </c>
      <c r="K366" s="2" t="s">
        <v>681</v>
      </c>
      <c r="L366" s="2" t="s">
        <v>681</v>
      </c>
      <c r="M366" s="2" t="s">
        <v>681</v>
      </c>
      <c r="N366" s="2" t="s">
        <v>681</v>
      </c>
      <c r="O366" s="2" t="s">
        <v>681</v>
      </c>
      <c r="P366" s="2" t="s">
        <v>681</v>
      </c>
      <c r="Q366" s="2" t="s">
        <v>681</v>
      </c>
      <c r="R366" s="2" t="s">
        <v>681</v>
      </c>
      <c r="S366" s="2" t="s">
        <v>681</v>
      </c>
      <c r="U366" s="9">
        <f t="shared" si="10"/>
        <v>0</v>
      </c>
      <c r="V366" s="2">
        <f t="shared" si="11"/>
        <v>0</v>
      </c>
    </row>
    <row r="367" spans="1:22" ht="15" customHeight="1" x14ac:dyDescent="0.25">
      <c r="A367" s="2" t="s">
        <v>551</v>
      </c>
      <c r="B367" s="2" t="s">
        <v>552</v>
      </c>
      <c r="C367" s="2">
        <v>2016</v>
      </c>
      <c r="D367" s="2">
        <v>4.17</v>
      </c>
      <c r="E367" s="2">
        <v>1.42</v>
      </c>
      <c r="F367" s="2">
        <v>0.1</v>
      </c>
      <c r="G367" s="2">
        <v>0.13</v>
      </c>
      <c r="H367" s="2">
        <v>0</v>
      </c>
      <c r="I367" s="2">
        <v>2.21</v>
      </c>
      <c r="J367" s="2">
        <v>0.31</v>
      </c>
      <c r="K367" s="2">
        <v>0</v>
      </c>
      <c r="L367" s="2">
        <v>0</v>
      </c>
      <c r="M367" s="2">
        <v>0</v>
      </c>
      <c r="N367" s="2" t="s">
        <v>681</v>
      </c>
      <c r="O367" s="2" t="s">
        <v>680</v>
      </c>
      <c r="P367" s="2" t="s">
        <v>681</v>
      </c>
      <c r="Q367" s="2" t="s">
        <v>680</v>
      </c>
      <c r="R367" s="2" t="s">
        <v>681</v>
      </c>
      <c r="S367" s="2" t="s">
        <v>680</v>
      </c>
      <c r="U367" s="9">
        <f t="shared" si="10"/>
        <v>4.17</v>
      </c>
      <c r="V367" s="2">
        <f t="shared" si="11"/>
        <v>0</v>
      </c>
    </row>
    <row r="368" spans="1:22" ht="15" customHeight="1" x14ac:dyDescent="0.25">
      <c r="A368" s="2" t="s">
        <v>551</v>
      </c>
      <c r="B368" s="2" t="s">
        <v>553</v>
      </c>
      <c r="C368" s="2">
        <v>2016</v>
      </c>
      <c r="D368" s="2">
        <v>6.95</v>
      </c>
      <c r="E368" s="2">
        <v>3.09</v>
      </c>
      <c r="F368" s="2">
        <v>0</v>
      </c>
      <c r="G368" s="2">
        <v>0</v>
      </c>
      <c r="H368" s="2">
        <v>0</v>
      </c>
      <c r="I368" s="2">
        <v>3.57</v>
      </c>
      <c r="J368" s="2">
        <v>0.28999999999999998</v>
      </c>
      <c r="K368" s="2">
        <v>0</v>
      </c>
      <c r="L368" s="2">
        <v>0</v>
      </c>
      <c r="M368" s="2">
        <v>0</v>
      </c>
      <c r="N368" s="2" t="s">
        <v>681</v>
      </c>
      <c r="O368" s="2" t="s">
        <v>680</v>
      </c>
      <c r="P368" s="2" t="s">
        <v>681</v>
      </c>
      <c r="Q368" s="2" t="s">
        <v>680</v>
      </c>
      <c r="R368" s="2" t="s">
        <v>681</v>
      </c>
      <c r="S368" s="2" t="s">
        <v>680</v>
      </c>
      <c r="U368" s="9">
        <f t="shared" si="10"/>
        <v>6.95</v>
      </c>
      <c r="V368" s="2">
        <f t="shared" si="11"/>
        <v>0</v>
      </c>
    </row>
    <row r="369" spans="1:22" ht="15" customHeight="1" x14ac:dyDescent="0.25">
      <c r="A369" s="2" t="s">
        <v>551</v>
      </c>
      <c r="B369" s="2" t="s">
        <v>554</v>
      </c>
      <c r="C369" s="2">
        <v>2016</v>
      </c>
      <c r="D369" s="2">
        <v>287.63</v>
      </c>
      <c r="E369" s="2">
        <v>133.68</v>
      </c>
      <c r="F369" s="2">
        <v>18.29</v>
      </c>
      <c r="G369" s="2">
        <v>34.5</v>
      </c>
      <c r="H369" s="2">
        <v>0</v>
      </c>
      <c r="I369" s="2">
        <v>50.7</v>
      </c>
      <c r="J369" s="2">
        <v>46.78</v>
      </c>
      <c r="K369" s="2">
        <v>0</v>
      </c>
      <c r="L369" s="2">
        <v>3.68</v>
      </c>
      <c r="M369" s="2">
        <v>0</v>
      </c>
      <c r="N369" s="2" t="s">
        <v>681</v>
      </c>
      <c r="O369" s="2" t="s">
        <v>680</v>
      </c>
      <c r="P369" s="2" t="s">
        <v>681</v>
      </c>
      <c r="Q369" s="2" t="s">
        <v>680</v>
      </c>
      <c r="R369" s="2" t="s">
        <v>681</v>
      </c>
      <c r="S369" s="2" t="s">
        <v>680</v>
      </c>
      <c r="U369" s="9">
        <f t="shared" si="10"/>
        <v>287.63</v>
      </c>
      <c r="V369" s="2">
        <f t="shared" si="11"/>
        <v>0</v>
      </c>
    </row>
    <row r="370" spans="1:22" ht="15" customHeight="1" x14ac:dyDescent="0.25">
      <c r="A370" s="2" t="s">
        <v>555</v>
      </c>
      <c r="B370" s="2" t="s">
        <v>556</v>
      </c>
      <c r="C370" s="2">
        <v>2016</v>
      </c>
      <c r="D370" s="2">
        <v>2.3250000000000002</v>
      </c>
      <c r="E370" s="2">
        <v>0.71099999999999997</v>
      </c>
      <c r="F370" s="2">
        <v>0.28599999999999998</v>
      </c>
      <c r="G370" s="2">
        <v>0</v>
      </c>
      <c r="H370" s="2">
        <v>0</v>
      </c>
      <c r="I370" s="2">
        <v>1.2789999999999999</v>
      </c>
      <c r="J370" s="2">
        <v>0.05</v>
      </c>
      <c r="K370" s="2">
        <v>0</v>
      </c>
      <c r="L370" s="2">
        <v>0</v>
      </c>
      <c r="M370" s="2">
        <v>0</v>
      </c>
      <c r="N370" s="2" t="s">
        <v>681</v>
      </c>
      <c r="O370" s="2" t="s">
        <v>680</v>
      </c>
      <c r="P370" s="2" t="s">
        <v>681</v>
      </c>
      <c r="Q370" s="2" t="s">
        <v>680</v>
      </c>
      <c r="R370" s="2" t="s">
        <v>681</v>
      </c>
      <c r="S370" s="2" t="s">
        <v>680</v>
      </c>
      <c r="U370" s="9">
        <f t="shared" si="10"/>
        <v>2.3250000000000002</v>
      </c>
      <c r="V370" s="2">
        <f t="shared" si="11"/>
        <v>0</v>
      </c>
    </row>
    <row r="371" spans="1:22" ht="15" customHeight="1" x14ac:dyDescent="0.25">
      <c r="A371" s="2" t="s">
        <v>555</v>
      </c>
      <c r="B371" s="2" t="s">
        <v>557</v>
      </c>
      <c r="C371" s="2">
        <v>2016</v>
      </c>
      <c r="D371" s="2">
        <v>0.83799999999999997</v>
      </c>
      <c r="E371" s="2">
        <v>0</v>
      </c>
      <c r="F371" s="2">
        <v>0</v>
      </c>
      <c r="G371" s="2">
        <v>0</v>
      </c>
      <c r="H371" s="2">
        <v>0</v>
      </c>
      <c r="I371" s="2">
        <v>0.83799999999999997</v>
      </c>
      <c r="J371" s="2">
        <v>0</v>
      </c>
      <c r="K371" s="2">
        <v>0</v>
      </c>
      <c r="L371" s="2">
        <v>0</v>
      </c>
      <c r="M371" s="2">
        <v>0</v>
      </c>
      <c r="N371" s="2" t="s">
        <v>681</v>
      </c>
      <c r="O371" s="2" t="s">
        <v>680</v>
      </c>
      <c r="P371" s="2" t="s">
        <v>681</v>
      </c>
      <c r="Q371" s="2" t="s">
        <v>680</v>
      </c>
      <c r="R371" s="2" t="s">
        <v>681</v>
      </c>
      <c r="S371" s="2" t="s">
        <v>680</v>
      </c>
      <c r="U371" s="9">
        <f t="shared" si="10"/>
        <v>0.83799999999999997</v>
      </c>
      <c r="V371" s="2">
        <f t="shared" si="11"/>
        <v>0</v>
      </c>
    </row>
    <row r="372" spans="1:22" ht="15" customHeight="1" x14ac:dyDescent="0.25">
      <c r="A372" s="2" t="s">
        <v>555</v>
      </c>
      <c r="B372" s="2" t="s">
        <v>558</v>
      </c>
      <c r="C372" s="2">
        <v>2016</v>
      </c>
      <c r="D372" s="2">
        <v>47.862000000000002</v>
      </c>
      <c r="E372" s="2">
        <v>23.794</v>
      </c>
      <c r="F372" s="2">
        <v>2.2290000000000001</v>
      </c>
      <c r="G372" s="2">
        <v>2.68</v>
      </c>
      <c r="H372" s="2">
        <v>0</v>
      </c>
      <c r="I372" s="2">
        <v>9.4580000000000002</v>
      </c>
      <c r="J372" s="2">
        <v>9.4480000000000004</v>
      </c>
      <c r="K372" s="2">
        <v>0.254</v>
      </c>
      <c r="L372" s="2">
        <v>0</v>
      </c>
      <c r="M372" s="2">
        <v>0</v>
      </c>
      <c r="N372" s="2" t="s">
        <v>681</v>
      </c>
      <c r="O372" s="2" t="s">
        <v>680</v>
      </c>
      <c r="P372" s="2" t="s">
        <v>681</v>
      </c>
      <c r="Q372" s="2" t="s">
        <v>680</v>
      </c>
      <c r="R372" s="2" t="s">
        <v>681</v>
      </c>
      <c r="S372" s="2" t="s">
        <v>680</v>
      </c>
      <c r="U372" s="9">
        <f t="shared" si="10"/>
        <v>47.862000000000002</v>
      </c>
      <c r="V372" s="2">
        <f t="shared" si="11"/>
        <v>0</v>
      </c>
    </row>
    <row r="373" spans="1:22" ht="15" customHeight="1" x14ac:dyDescent="0.25">
      <c r="A373" s="2" t="s">
        <v>559</v>
      </c>
      <c r="B373" s="2" t="s">
        <v>560</v>
      </c>
      <c r="C373" s="2">
        <v>2016</v>
      </c>
      <c r="D373" s="2">
        <v>7.633</v>
      </c>
      <c r="E373" s="2">
        <v>1.806</v>
      </c>
      <c r="F373" s="2">
        <v>1.306</v>
      </c>
      <c r="G373" s="2">
        <v>0.16700000000000001</v>
      </c>
      <c r="H373" s="2" t="s">
        <v>680</v>
      </c>
      <c r="I373" s="2">
        <v>2.331</v>
      </c>
      <c r="J373" s="2">
        <v>1.7050000000000001</v>
      </c>
      <c r="K373" s="2" t="s">
        <v>680</v>
      </c>
      <c r="L373" s="2">
        <v>0.17100000000000001</v>
      </c>
      <c r="M373" s="2">
        <v>0</v>
      </c>
      <c r="N373" s="2" t="s">
        <v>681</v>
      </c>
      <c r="O373" s="2" t="s">
        <v>680</v>
      </c>
      <c r="P373" s="2" t="s">
        <v>681</v>
      </c>
      <c r="Q373" s="2" t="s">
        <v>680</v>
      </c>
      <c r="R373" s="2" t="s">
        <v>681</v>
      </c>
      <c r="S373" s="2" t="s">
        <v>680</v>
      </c>
      <c r="U373" s="9">
        <f t="shared" si="10"/>
        <v>7.633</v>
      </c>
      <c r="V373" s="2">
        <f t="shared" si="11"/>
        <v>0</v>
      </c>
    </row>
    <row r="374" spans="1:22" ht="15" customHeight="1" x14ac:dyDescent="0.25">
      <c r="A374" s="2" t="s">
        <v>559</v>
      </c>
      <c r="B374" s="2" t="s">
        <v>561</v>
      </c>
      <c r="C374" s="2">
        <v>2016</v>
      </c>
      <c r="D374" s="2">
        <v>7.2080000000000002</v>
      </c>
      <c r="E374" s="2">
        <v>0.91500000000000004</v>
      </c>
      <c r="F374" s="2">
        <v>1.258</v>
      </c>
      <c r="G374" s="2">
        <v>0</v>
      </c>
      <c r="H374" s="2">
        <v>0</v>
      </c>
      <c r="I374" s="2">
        <v>2.6360000000000001</v>
      </c>
      <c r="J374" s="2">
        <v>2.399</v>
      </c>
      <c r="K374" s="2">
        <v>0</v>
      </c>
      <c r="L374" s="2">
        <v>0</v>
      </c>
      <c r="M374" s="2">
        <v>0</v>
      </c>
      <c r="N374" s="2" t="s">
        <v>681</v>
      </c>
      <c r="O374" s="2" t="s">
        <v>680</v>
      </c>
      <c r="P374" s="2" t="s">
        <v>681</v>
      </c>
      <c r="Q374" s="2" t="s">
        <v>680</v>
      </c>
      <c r="R374" s="2" t="s">
        <v>681</v>
      </c>
      <c r="S374" s="2" t="s">
        <v>680</v>
      </c>
      <c r="U374" s="9">
        <f t="shared" si="10"/>
        <v>7.2080000000000002</v>
      </c>
      <c r="V374" s="2">
        <f t="shared" si="11"/>
        <v>0</v>
      </c>
    </row>
    <row r="375" spans="1:22" ht="15" customHeight="1" x14ac:dyDescent="0.25">
      <c r="A375" s="2" t="s">
        <v>559</v>
      </c>
      <c r="B375" s="2" t="s">
        <v>562</v>
      </c>
      <c r="C375" s="2">
        <v>2016</v>
      </c>
      <c r="D375" s="2">
        <v>7.6760000000000002</v>
      </c>
      <c r="E375" s="2">
        <v>0.99399999999999999</v>
      </c>
      <c r="F375" s="2">
        <v>1.69</v>
      </c>
      <c r="G375" s="2">
        <v>0.252</v>
      </c>
      <c r="H375" s="2">
        <v>0</v>
      </c>
      <c r="I375" s="2">
        <v>3.5550000000000002</v>
      </c>
      <c r="J375" s="2">
        <v>0.38900000000000001</v>
      </c>
      <c r="K375" s="2">
        <v>0</v>
      </c>
      <c r="L375" s="2">
        <v>0.54700000000000004</v>
      </c>
      <c r="M375" s="2">
        <v>0</v>
      </c>
      <c r="N375" s="2" t="s">
        <v>681</v>
      </c>
      <c r="O375" s="2" t="s">
        <v>680</v>
      </c>
      <c r="P375" s="2" t="s">
        <v>681</v>
      </c>
      <c r="Q375" s="2" t="s">
        <v>680</v>
      </c>
      <c r="R375" s="2" t="s">
        <v>681</v>
      </c>
      <c r="S375" s="2" t="s">
        <v>680</v>
      </c>
      <c r="U375" s="9">
        <f t="shared" si="10"/>
        <v>7.6760000000000002</v>
      </c>
      <c r="V375" s="2">
        <f t="shared" si="11"/>
        <v>0</v>
      </c>
    </row>
    <row r="376" spans="1:22" ht="15" customHeight="1" x14ac:dyDescent="0.25">
      <c r="A376" s="2" t="s">
        <v>559</v>
      </c>
      <c r="B376" s="2" t="s">
        <v>563</v>
      </c>
      <c r="C376" s="2">
        <v>2016</v>
      </c>
      <c r="D376" s="2">
        <v>839.721</v>
      </c>
      <c r="E376" s="2">
        <v>362.54399999999998</v>
      </c>
      <c r="F376" s="2">
        <v>98.872</v>
      </c>
      <c r="G376" s="2">
        <v>36.49</v>
      </c>
      <c r="H376" s="2">
        <v>0</v>
      </c>
      <c r="I376" s="2">
        <v>148.726</v>
      </c>
      <c r="J376" s="2">
        <v>142.18100000000001</v>
      </c>
      <c r="K376" s="2">
        <v>17.161999999999999</v>
      </c>
      <c r="L376" s="2">
        <v>33.746000000000002</v>
      </c>
      <c r="M376" s="2">
        <v>0</v>
      </c>
      <c r="N376" s="2" t="s">
        <v>681</v>
      </c>
      <c r="O376" s="2" t="s">
        <v>680</v>
      </c>
      <c r="P376" s="2" t="s">
        <v>681</v>
      </c>
      <c r="Q376" s="2" t="s">
        <v>680</v>
      </c>
      <c r="R376" s="2" t="s">
        <v>681</v>
      </c>
      <c r="S376" s="2" t="s">
        <v>680</v>
      </c>
      <c r="U376" s="9">
        <f t="shared" si="10"/>
        <v>839.721</v>
      </c>
      <c r="V376" s="2">
        <f t="shared" si="11"/>
        <v>0</v>
      </c>
    </row>
    <row r="377" spans="1:22" ht="15" customHeight="1" x14ac:dyDescent="0.25">
      <c r="A377" s="2" t="s">
        <v>564</v>
      </c>
      <c r="B377" s="2" t="s">
        <v>565</v>
      </c>
      <c r="C377" s="2">
        <v>2016</v>
      </c>
      <c r="D377" s="2">
        <v>21.585999999999999</v>
      </c>
      <c r="E377" s="2">
        <v>9.6620000000000008</v>
      </c>
      <c r="F377" s="2">
        <v>2.9140000000000001</v>
      </c>
      <c r="G377" s="2">
        <v>3.2429999999999999</v>
      </c>
      <c r="H377" s="2" t="s">
        <v>680</v>
      </c>
      <c r="I377" s="2">
        <v>3.9550000000000001</v>
      </c>
      <c r="J377" s="2">
        <v>1.8120000000000001</v>
      </c>
      <c r="K377" s="2" t="s">
        <v>680</v>
      </c>
      <c r="L377" s="2" t="s">
        <v>800</v>
      </c>
      <c r="M377" s="2">
        <v>2.77</v>
      </c>
      <c r="N377" s="2" t="s">
        <v>681</v>
      </c>
      <c r="O377" s="2" t="s">
        <v>680</v>
      </c>
      <c r="P377" s="2" t="s">
        <v>681</v>
      </c>
      <c r="Q377" s="2" t="s">
        <v>680</v>
      </c>
      <c r="R377" s="2" t="s">
        <v>681</v>
      </c>
      <c r="S377" s="2" t="s">
        <v>680</v>
      </c>
      <c r="U377" s="9">
        <f t="shared" si="10"/>
        <v>21.585999999999999</v>
      </c>
      <c r="V377" s="2">
        <f t="shared" si="11"/>
        <v>0</v>
      </c>
    </row>
    <row r="378" spans="1:22" ht="15" customHeight="1" x14ac:dyDescent="0.25">
      <c r="A378" s="2" t="s">
        <v>564</v>
      </c>
      <c r="B378" s="2" t="s">
        <v>566</v>
      </c>
      <c r="C378" s="2">
        <v>2016</v>
      </c>
      <c r="D378" s="2">
        <v>29.574999999999999</v>
      </c>
      <c r="E378" s="2">
        <v>12.894</v>
      </c>
      <c r="F378" s="2">
        <v>6.4340000000000002</v>
      </c>
      <c r="G378" s="2">
        <v>6.0869999999999997</v>
      </c>
      <c r="H378" s="2" t="s">
        <v>680</v>
      </c>
      <c r="I378" s="2">
        <v>0.91700000000000004</v>
      </c>
      <c r="J378" s="2">
        <v>3.2429999999999999</v>
      </c>
      <c r="K378" s="2" t="s">
        <v>680</v>
      </c>
      <c r="L378" s="2" t="s">
        <v>800</v>
      </c>
      <c r="M378" s="2">
        <v>6.05</v>
      </c>
      <c r="N378" s="2" t="s">
        <v>681</v>
      </c>
      <c r="O378" s="2" t="s">
        <v>680</v>
      </c>
      <c r="P378" s="2" t="s">
        <v>681</v>
      </c>
      <c r="Q378" s="2" t="s">
        <v>680</v>
      </c>
      <c r="R378" s="2" t="s">
        <v>681</v>
      </c>
      <c r="S378" s="2" t="s">
        <v>680</v>
      </c>
      <c r="U378" s="9">
        <f t="shared" si="10"/>
        <v>29.574999999999999</v>
      </c>
      <c r="V378" s="2">
        <f t="shared" si="11"/>
        <v>0</v>
      </c>
    </row>
    <row r="379" spans="1:22" ht="15" customHeight="1" x14ac:dyDescent="0.25">
      <c r="A379" s="2" t="s">
        <v>567</v>
      </c>
      <c r="B379" s="2" t="s">
        <v>568</v>
      </c>
      <c r="C379" s="2">
        <v>2016</v>
      </c>
      <c r="D379" s="2">
        <v>35.68</v>
      </c>
      <c r="E379" s="2">
        <v>10.77</v>
      </c>
      <c r="F379" s="2">
        <v>4.43</v>
      </c>
      <c r="G379" s="2">
        <v>4.8</v>
      </c>
      <c r="H379" s="2" t="s">
        <v>680</v>
      </c>
      <c r="I379" s="2">
        <v>10.41</v>
      </c>
      <c r="J379" s="2">
        <v>5.43</v>
      </c>
      <c r="K379" s="2" t="s">
        <v>680</v>
      </c>
      <c r="L379" s="2" t="s">
        <v>680</v>
      </c>
      <c r="M379" s="2" t="s">
        <v>680</v>
      </c>
      <c r="N379" s="2" t="s">
        <v>681</v>
      </c>
      <c r="O379" s="2" t="s">
        <v>680</v>
      </c>
      <c r="P379" s="2" t="s">
        <v>681</v>
      </c>
      <c r="Q379" s="2" t="s">
        <v>680</v>
      </c>
      <c r="R379" s="2" t="s">
        <v>681</v>
      </c>
      <c r="S379" s="2" t="s">
        <v>680</v>
      </c>
      <c r="U379" s="9">
        <f t="shared" si="10"/>
        <v>35.68</v>
      </c>
      <c r="V379" s="2">
        <f t="shared" si="11"/>
        <v>0</v>
      </c>
    </row>
    <row r="380" spans="1:22" ht="15" customHeight="1" x14ac:dyDescent="0.25">
      <c r="A380" s="2" t="s">
        <v>569</v>
      </c>
      <c r="B380" s="2" t="s">
        <v>570</v>
      </c>
      <c r="C380" s="2">
        <v>2016</v>
      </c>
      <c r="D380" s="2">
        <v>3.976</v>
      </c>
      <c r="E380" s="2" t="s">
        <v>680</v>
      </c>
      <c r="F380" s="2" t="s">
        <v>680</v>
      </c>
      <c r="G380" s="2" t="s">
        <v>680</v>
      </c>
      <c r="H380" s="2" t="s">
        <v>680</v>
      </c>
      <c r="I380" s="2" t="s">
        <v>680</v>
      </c>
      <c r="J380" s="2" t="s">
        <v>680</v>
      </c>
      <c r="K380" s="2" t="s">
        <v>680</v>
      </c>
      <c r="L380" s="2" t="s">
        <v>680</v>
      </c>
      <c r="M380" s="2" t="s">
        <v>680</v>
      </c>
      <c r="N380" s="2" t="s">
        <v>681</v>
      </c>
      <c r="O380" s="2" t="s">
        <v>680</v>
      </c>
      <c r="P380" s="2" t="s">
        <v>681</v>
      </c>
      <c r="Q380" s="2" t="s">
        <v>680</v>
      </c>
      <c r="R380" s="2" t="s">
        <v>681</v>
      </c>
      <c r="S380" s="2" t="s">
        <v>680</v>
      </c>
      <c r="U380" s="9">
        <f t="shared" si="10"/>
        <v>3.976</v>
      </c>
      <c r="V380" s="2">
        <f t="shared" si="11"/>
        <v>0</v>
      </c>
    </row>
    <row r="381" spans="1:22" ht="15" customHeight="1" x14ac:dyDescent="0.25">
      <c r="A381" s="2" t="s">
        <v>569</v>
      </c>
      <c r="B381" s="2" t="s">
        <v>571</v>
      </c>
      <c r="C381" s="2">
        <v>2016</v>
      </c>
      <c r="D381" s="2">
        <v>150.43100000000001</v>
      </c>
      <c r="E381" s="2" t="s">
        <v>680</v>
      </c>
      <c r="F381" s="2" t="s">
        <v>680</v>
      </c>
      <c r="G381" s="2" t="s">
        <v>680</v>
      </c>
      <c r="H381" s="2" t="s">
        <v>680</v>
      </c>
      <c r="I381" s="2" t="s">
        <v>680</v>
      </c>
      <c r="J381" s="2" t="s">
        <v>680</v>
      </c>
      <c r="K381" s="2" t="s">
        <v>680</v>
      </c>
      <c r="L381" s="2" t="s">
        <v>680</v>
      </c>
      <c r="M381" s="2" t="s">
        <v>680</v>
      </c>
      <c r="N381" s="2" t="s">
        <v>681</v>
      </c>
      <c r="O381" s="2" t="s">
        <v>680</v>
      </c>
      <c r="P381" s="2" t="s">
        <v>681</v>
      </c>
      <c r="Q381" s="2" t="s">
        <v>680</v>
      </c>
      <c r="R381" s="2" t="s">
        <v>681</v>
      </c>
      <c r="S381" s="2" t="s">
        <v>680</v>
      </c>
      <c r="U381" s="9">
        <f t="shared" si="10"/>
        <v>150.43100000000001</v>
      </c>
      <c r="V381" s="2">
        <f t="shared" si="11"/>
        <v>0</v>
      </c>
    </row>
    <row r="382" spans="1:22" ht="15" customHeight="1" x14ac:dyDescent="0.25">
      <c r="A382" s="2" t="s">
        <v>569</v>
      </c>
      <c r="B382" s="2" t="s">
        <v>572</v>
      </c>
      <c r="C382" s="2">
        <v>2016</v>
      </c>
      <c r="D382" s="2">
        <v>3.8</v>
      </c>
      <c r="E382" s="2" t="s">
        <v>680</v>
      </c>
      <c r="F382" s="2" t="s">
        <v>680</v>
      </c>
      <c r="G382" s="2" t="s">
        <v>680</v>
      </c>
      <c r="H382" s="2" t="s">
        <v>680</v>
      </c>
      <c r="I382" s="2" t="s">
        <v>680</v>
      </c>
      <c r="J382" s="2" t="s">
        <v>680</v>
      </c>
      <c r="K382" s="2" t="s">
        <v>680</v>
      </c>
      <c r="L382" s="2" t="s">
        <v>680</v>
      </c>
      <c r="M382" s="2" t="s">
        <v>680</v>
      </c>
      <c r="N382" s="2" t="s">
        <v>681</v>
      </c>
      <c r="O382" s="2" t="s">
        <v>680</v>
      </c>
      <c r="P382" s="2" t="s">
        <v>681</v>
      </c>
      <c r="Q382" s="2" t="s">
        <v>680</v>
      </c>
      <c r="R382" s="2" t="s">
        <v>681</v>
      </c>
      <c r="S382" s="2" t="s">
        <v>680</v>
      </c>
      <c r="U382" s="9">
        <f t="shared" si="10"/>
        <v>3.8</v>
      </c>
      <c r="V382" s="2">
        <f t="shared" si="11"/>
        <v>0</v>
      </c>
    </row>
    <row r="383" spans="1:22" ht="15" customHeight="1" x14ac:dyDescent="0.25">
      <c r="A383" s="2" t="s">
        <v>573</v>
      </c>
      <c r="B383" s="2" t="s">
        <v>11</v>
      </c>
      <c r="C383" s="2">
        <v>2016</v>
      </c>
      <c r="D383" s="2">
        <v>98.3</v>
      </c>
      <c r="E383" s="2">
        <v>20.2</v>
      </c>
      <c r="F383" s="2">
        <v>7.8</v>
      </c>
      <c r="G383" s="2">
        <v>30.3</v>
      </c>
      <c r="H383" s="2">
        <v>0</v>
      </c>
      <c r="I383" s="2">
        <v>19.600000000000001</v>
      </c>
      <c r="J383" s="2">
        <v>20.399999999999999</v>
      </c>
      <c r="K383" s="2">
        <v>0</v>
      </c>
      <c r="L383" s="2">
        <v>0</v>
      </c>
      <c r="M383" s="2">
        <v>0</v>
      </c>
      <c r="N383" s="2" t="s">
        <v>681</v>
      </c>
      <c r="O383" s="2" t="s">
        <v>680</v>
      </c>
      <c r="P383" s="2" t="s">
        <v>681</v>
      </c>
      <c r="Q383" s="2" t="s">
        <v>680</v>
      </c>
      <c r="R383" s="2" t="s">
        <v>681</v>
      </c>
      <c r="S383" s="2" t="s">
        <v>680</v>
      </c>
      <c r="U383" s="9">
        <f t="shared" si="10"/>
        <v>98.3</v>
      </c>
      <c r="V383" s="2">
        <f t="shared" si="11"/>
        <v>0</v>
      </c>
    </row>
    <row r="384" spans="1:22" ht="15" customHeight="1" x14ac:dyDescent="0.25">
      <c r="A384" s="2" t="s">
        <v>573</v>
      </c>
      <c r="B384" s="2" t="s">
        <v>574</v>
      </c>
      <c r="C384" s="2">
        <v>2016</v>
      </c>
      <c r="D384" s="2">
        <v>2.1309999999999998</v>
      </c>
      <c r="E384" s="2">
        <v>1.9119999999999999</v>
      </c>
      <c r="F384" s="2">
        <v>0</v>
      </c>
      <c r="G384" s="2">
        <v>0</v>
      </c>
      <c r="H384" s="2">
        <v>0</v>
      </c>
      <c r="I384" s="2">
        <v>0.16800000000000001</v>
      </c>
      <c r="J384" s="2">
        <v>0.51</v>
      </c>
      <c r="K384" s="2">
        <v>0</v>
      </c>
      <c r="L384" s="2">
        <v>0</v>
      </c>
      <c r="M384" s="2">
        <v>0</v>
      </c>
      <c r="N384" s="2" t="s">
        <v>681</v>
      </c>
      <c r="O384" s="2" t="s">
        <v>680</v>
      </c>
      <c r="P384" s="2" t="s">
        <v>681</v>
      </c>
      <c r="Q384" s="2" t="s">
        <v>680</v>
      </c>
      <c r="R384" s="2" t="s">
        <v>681</v>
      </c>
      <c r="S384" s="2" t="s">
        <v>680</v>
      </c>
      <c r="U384" s="9">
        <f t="shared" si="10"/>
        <v>2.1309999999999998</v>
      </c>
      <c r="V384" s="2">
        <f t="shared" si="11"/>
        <v>0</v>
      </c>
    </row>
    <row r="385" spans="1:22" ht="15" customHeight="1" x14ac:dyDescent="0.25">
      <c r="A385" s="2" t="s">
        <v>573</v>
      </c>
      <c r="B385" s="2" t="s">
        <v>340</v>
      </c>
      <c r="C385" s="2">
        <v>2016</v>
      </c>
      <c r="D385" s="2">
        <v>14.6</v>
      </c>
      <c r="E385" s="2">
        <v>9.9</v>
      </c>
      <c r="F385" s="2">
        <v>2.6</v>
      </c>
      <c r="G385" s="2">
        <v>0.7</v>
      </c>
      <c r="H385" s="2" t="s">
        <v>680</v>
      </c>
      <c r="I385" s="2">
        <v>1.1000000000000001</v>
      </c>
      <c r="J385" s="2">
        <v>0.2</v>
      </c>
      <c r="K385" s="2" t="s">
        <v>680</v>
      </c>
      <c r="L385" s="2">
        <v>0.1</v>
      </c>
      <c r="M385" s="2">
        <v>0.7</v>
      </c>
      <c r="N385" s="2" t="s">
        <v>681</v>
      </c>
      <c r="O385" s="2" t="s">
        <v>680</v>
      </c>
      <c r="P385" s="2" t="s">
        <v>681</v>
      </c>
      <c r="Q385" s="2" t="s">
        <v>680</v>
      </c>
      <c r="R385" s="2" t="s">
        <v>681</v>
      </c>
      <c r="S385" s="2" t="s">
        <v>680</v>
      </c>
      <c r="U385" s="9">
        <f t="shared" si="10"/>
        <v>14.6</v>
      </c>
      <c r="V385" s="2">
        <f t="shared" si="11"/>
        <v>0</v>
      </c>
    </row>
    <row r="386" spans="1:22" ht="15" customHeight="1" x14ac:dyDescent="0.25">
      <c r="A386" s="2" t="s">
        <v>575</v>
      </c>
      <c r="B386" s="2" t="s">
        <v>576</v>
      </c>
      <c r="C386" s="2">
        <v>2016</v>
      </c>
      <c r="D386" s="2">
        <v>19.239999999999998</v>
      </c>
      <c r="E386" s="2">
        <v>11.34</v>
      </c>
      <c r="F386" s="2">
        <v>0.17</v>
      </c>
      <c r="G386" s="2">
        <v>1.17</v>
      </c>
      <c r="H386" s="2" t="s">
        <v>680</v>
      </c>
      <c r="I386" s="2">
        <v>4.5</v>
      </c>
      <c r="J386" s="2">
        <v>2.06</v>
      </c>
      <c r="K386" s="2">
        <v>0</v>
      </c>
      <c r="L386" s="2">
        <v>0</v>
      </c>
      <c r="M386" s="2">
        <v>0</v>
      </c>
      <c r="N386" s="2" t="s">
        <v>681</v>
      </c>
      <c r="O386" s="2" t="s">
        <v>680</v>
      </c>
      <c r="P386" s="2" t="s">
        <v>681</v>
      </c>
      <c r="Q386" s="2" t="s">
        <v>680</v>
      </c>
      <c r="R386" s="2" t="s">
        <v>681</v>
      </c>
      <c r="S386" s="2" t="s">
        <v>680</v>
      </c>
      <c r="U386" s="9">
        <f t="shared" si="10"/>
        <v>19.239999999999998</v>
      </c>
      <c r="V386" s="2">
        <f t="shared" si="11"/>
        <v>0</v>
      </c>
    </row>
    <row r="387" spans="1:22" ht="15" customHeight="1" x14ac:dyDescent="0.25">
      <c r="A387" s="2" t="s">
        <v>575</v>
      </c>
      <c r="B387" s="2" t="s">
        <v>577</v>
      </c>
      <c r="C387" s="2">
        <v>2016</v>
      </c>
      <c r="D387" s="2">
        <v>477.26</v>
      </c>
      <c r="E387" s="2">
        <v>311.57</v>
      </c>
      <c r="F387" s="2">
        <v>5.57</v>
      </c>
      <c r="G387" s="2">
        <v>23.03</v>
      </c>
      <c r="H387" s="2" t="s">
        <v>680</v>
      </c>
      <c r="I387" s="2">
        <v>28.28</v>
      </c>
      <c r="J387" s="2">
        <v>108.1</v>
      </c>
      <c r="K387" s="2">
        <v>0.71</v>
      </c>
      <c r="L387" s="2" t="s">
        <v>680</v>
      </c>
      <c r="M387" s="2" t="s">
        <v>680</v>
      </c>
      <c r="N387" s="2" t="s">
        <v>681</v>
      </c>
      <c r="O387" s="2" t="s">
        <v>680</v>
      </c>
      <c r="P387" s="2" t="s">
        <v>681</v>
      </c>
      <c r="Q387" s="2" t="s">
        <v>680</v>
      </c>
      <c r="R387" s="2" t="s">
        <v>681</v>
      </c>
      <c r="S387" s="2" t="s">
        <v>680</v>
      </c>
      <c r="U387" s="9">
        <f t="shared" ref="U387:U450" si="12">IFERROR(D387/1,0)</f>
        <v>477.26</v>
      </c>
      <c r="V387" s="2">
        <f t="shared" ref="V387:V450" si="13">IFERROR(O387/1,0)+IFERROR(Q387/1,0)+IFERROR(S387/1,0)</f>
        <v>0</v>
      </c>
    </row>
    <row r="388" spans="1:22" ht="15" customHeight="1" x14ac:dyDescent="0.25">
      <c r="A388" s="2" t="s">
        <v>575</v>
      </c>
      <c r="B388" s="2" t="s">
        <v>578</v>
      </c>
      <c r="C388" s="2">
        <v>2016</v>
      </c>
      <c r="D388" s="2">
        <v>54.45</v>
      </c>
      <c r="E388" s="2">
        <v>35.64</v>
      </c>
      <c r="F388" s="2">
        <v>2.2400000000000002</v>
      </c>
      <c r="G388" s="2">
        <v>0.52</v>
      </c>
      <c r="H388" s="2">
        <v>0</v>
      </c>
      <c r="I388" s="2">
        <v>4.0999999999999996</v>
      </c>
      <c r="J388" s="2">
        <v>11.9</v>
      </c>
      <c r="K388" s="2">
        <v>4.2999999999999997E-2</v>
      </c>
      <c r="L388" s="2" t="s">
        <v>680</v>
      </c>
      <c r="M388" s="2" t="s">
        <v>680</v>
      </c>
      <c r="N388" s="2" t="s">
        <v>681</v>
      </c>
      <c r="O388" s="2" t="s">
        <v>680</v>
      </c>
      <c r="P388" s="2" t="s">
        <v>681</v>
      </c>
      <c r="Q388" s="2" t="s">
        <v>680</v>
      </c>
      <c r="R388" s="2" t="s">
        <v>681</v>
      </c>
      <c r="S388" s="2" t="s">
        <v>680</v>
      </c>
      <c r="U388" s="9">
        <f t="shared" si="12"/>
        <v>54.45</v>
      </c>
      <c r="V388" s="2">
        <f t="shared" si="13"/>
        <v>0</v>
      </c>
    </row>
    <row r="389" spans="1:22" ht="15" customHeight="1" x14ac:dyDescent="0.25">
      <c r="A389" s="2" t="s">
        <v>575</v>
      </c>
      <c r="B389" s="2" t="s">
        <v>579</v>
      </c>
      <c r="C389" s="2">
        <v>2016</v>
      </c>
      <c r="D389" s="2">
        <v>57.8</v>
      </c>
      <c r="E389" s="2">
        <v>21</v>
      </c>
      <c r="F389" s="2">
        <v>9.8699999999999992</v>
      </c>
      <c r="G389" s="2">
        <v>0.7</v>
      </c>
      <c r="H389" s="2">
        <v>0</v>
      </c>
      <c r="I389" s="2">
        <v>5.6</v>
      </c>
      <c r="J389" s="2">
        <v>20.6</v>
      </c>
      <c r="K389" s="2">
        <v>0.02</v>
      </c>
      <c r="L389" s="2" t="s">
        <v>680</v>
      </c>
      <c r="M389" s="2" t="s">
        <v>680</v>
      </c>
      <c r="N389" s="2" t="s">
        <v>681</v>
      </c>
      <c r="O389" s="2" t="s">
        <v>680</v>
      </c>
      <c r="P389" s="2" t="s">
        <v>681</v>
      </c>
      <c r="Q389" s="2" t="s">
        <v>680</v>
      </c>
      <c r="R389" s="2" t="s">
        <v>681</v>
      </c>
      <c r="S389" s="2" t="s">
        <v>680</v>
      </c>
      <c r="U389" s="9">
        <f t="shared" si="12"/>
        <v>57.8</v>
      </c>
      <c r="V389" s="2">
        <f t="shared" si="13"/>
        <v>0</v>
      </c>
    </row>
    <row r="390" spans="1:22" ht="15" customHeight="1" x14ac:dyDescent="0.25">
      <c r="A390" s="2" t="s">
        <v>575</v>
      </c>
      <c r="B390" s="2" t="s">
        <v>580</v>
      </c>
      <c r="C390" s="2">
        <v>2016</v>
      </c>
      <c r="D390" s="2">
        <v>48.26</v>
      </c>
      <c r="E390" s="2">
        <v>25</v>
      </c>
      <c r="F390" s="2">
        <v>12.5</v>
      </c>
      <c r="G390" s="2">
        <v>1.0900000000000001</v>
      </c>
      <c r="H390" s="2">
        <v>0</v>
      </c>
      <c r="I390" s="2">
        <v>4.25</v>
      </c>
      <c r="J390" s="2">
        <v>5.32</v>
      </c>
      <c r="K390" s="2">
        <v>9.0999999999999998E-2</v>
      </c>
      <c r="L390" s="2" t="s">
        <v>680</v>
      </c>
      <c r="M390" s="2" t="s">
        <v>680</v>
      </c>
      <c r="N390" s="2" t="s">
        <v>681</v>
      </c>
      <c r="O390" s="2" t="s">
        <v>680</v>
      </c>
      <c r="P390" s="2" t="s">
        <v>681</v>
      </c>
      <c r="Q390" s="2" t="s">
        <v>680</v>
      </c>
      <c r="R390" s="2" t="s">
        <v>681</v>
      </c>
      <c r="S390" s="2" t="s">
        <v>680</v>
      </c>
      <c r="U390" s="9">
        <f t="shared" si="12"/>
        <v>48.26</v>
      </c>
      <c r="V390" s="2">
        <f t="shared" si="13"/>
        <v>0</v>
      </c>
    </row>
    <row r="391" spans="1:22" ht="15" customHeight="1" x14ac:dyDescent="0.25">
      <c r="A391" s="2" t="s">
        <v>575</v>
      </c>
      <c r="B391" s="2" t="s">
        <v>581</v>
      </c>
      <c r="C391" s="2">
        <v>2016</v>
      </c>
      <c r="D391" s="2">
        <v>154.97</v>
      </c>
      <c r="E391" s="2">
        <v>87.69</v>
      </c>
      <c r="F391" s="2">
        <v>4.33</v>
      </c>
      <c r="G391" s="2">
        <v>12.33</v>
      </c>
      <c r="H391" s="2">
        <v>0</v>
      </c>
      <c r="I391" s="2">
        <v>22.28</v>
      </c>
      <c r="J391" s="2">
        <v>27.52</v>
      </c>
      <c r="K391" s="2">
        <v>0.81</v>
      </c>
      <c r="L391" s="2" t="s">
        <v>680</v>
      </c>
      <c r="M391" s="2" t="s">
        <v>680</v>
      </c>
      <c r="N391" s="2" t="s">
        <v>681</v>
      </c>
      <c r="O391" s="2" t="s">
        <v>680</v>
      </c>
      <c r="P391" s="2" t="s">
        <v>681</v>
      </c>
      <c r="Q391" s="2" t="s">
        <v>680</v>
      </c>
      <c r="R391" s="2" t="s">
        <v>681</v>
      </c>
      <c r="S391" s="2" t="s">
        <v>680</v>
      </c>
      <c r="U391" s="9">
        <f t="shared" si="12"/>
        <v>154.97</v>
      </c>
      <c r="V391" s="2">
        <f t="shared" si="13"/>
        <v>0</v>
      </c>
    </row>
    <row r="392" spans="1:22" ht="15" customHeight="1" x14ac:dyDescent="0.25">
      <c r="A392" s="2" t="s">
        <v>575</v>
      </c>
      <c r="B392" s="2" t="s">
        <v>582</v>
      </c>
      <c r="C392" s="2">
        <v>2016</v>
      </c>
      <c r="D392" s="2">
        <v>283.41000000000003</v>
      </c>
      <c r="E392" s="2">
        <v>140.80000000000001</v>
      </c>
      <c r="F392" s="2">
        <v>23.16</v>
      </c>
      <c r="G392" s="2">
        <v>7.91</v>
      </c>
      <c r="H392" s="2">
        <v>0</v>
      </c>
      <c r="I392" s="2">
        <v>25.64</v>
      </c>
      <c r="J392" s="2">
        <v>85.7</v>
      </c>
      <c r="K392" s="2">
        <v>0.2</v>
      </c>
      <c r="L392" s="2" t="s">
        <v>680</v>
      </c>
      <c r="M392" s="2" t="s">
        <v>680</v>
      </c>
      <c r="N392" s="2" t="s">
        <v>681</v>
      </c>
      <c r="O392" s="2" t="s">
        <v>680</v>
      </c>
      <c r="P392" s="2" t="s">
        <v>681</v>
      </c>
      <c r="Q392" s="2" t="s">
        <v>680</v>
      </c>
      <c r="R392" s="2" t="s">
        <v>681</v>
      </c>
      <c r="S392" s="2" t="s">
        <v>680</v>
      </c>
      <c r="U392" s="9">
        <f t="shared" si="12"/>
        <v>283.41000000000003</v>
      </c>
      <c r="V392" s="2">
        <f t="shared" si="13"/>
        <v>0</v>
      </c>
    </row>
    <row r="393" spans="1:22" ht="15" customHeight="1" x14ac:dyDescent="0.25">
      <c r="A393" s="2" t="s">
        <v>575</v>
      </c>
      <c r="B393" s="2" t="s">
        <v>583</v>
      </c>
      <c r="C393" s="2">
        <v>2016</v>
      </c>
      <c r="D393" s="2">
        <v>28.04</v>
      </c>
      <c r="E393" s="2">
        <v>25.3</v>
      </c>
      <c r="F393" s="2">
        <v>0</v>
      </c>
      <c r="G393" s="2">
        <v>0</v>
      </c>
      <c r="H393" s="2">
        <v>0</v>
      </c>
      <c r="I393" s="2">
        <v>1.81</v>
      </c>
      <c r="J393" s="2">
        <v>0.93</v>
      </c>
      <c r="K393" s="2">
        <v>0</v>
      </c>
      <c r="L393" s="2" t="s">
        <v>680</v>
      </c>
      <c r="M393" s="2" t="s">
        <v>680</v>
      </c>
      <c r="N393" s="2" t="s">
        <v>681</v>
      </c>
      <c r="O393" s="2" t="s">
        <v>680</v>
      </c>
      <c r="P393" s="2" t="s">
        <v>681</v>
      </c>
      <c r="Q393" s="2" t="s">
        <v>680</v>
      </c>
      <c r="R393" s="2" t="s">
        <v>681</v>
      </c>
      <c r="S393" s="2" t="s">
        <v>680</v>
      </c>
      <c r="U393" s="9">
        <f t="shared" si="12"/>
        <v>28.04</v>
      </c>
      <c r="V393" s="2">
        <f t="shared" si="13"/>
        <v>0</v>
      </c>
    </row>
    <row r="394" spans="1:22" ht="15" customHeight="1" x14ac:dyDescent="0.25">
      <c r="A394" s="2" t="s">
        <v>575</v>
      </c>
      <c r="B394" s="2" t="s">
        <v>584</v>
      </c>
      <c r="C394" s="2">
        <v>2016</v>
      </c>
      <c r="D394" s="2">
        <v>13.89</v>
      </c>
      <c r="E394" s="2">
        <v>6.33</v>
      </c>
      <c r="F394" s="2">
        <v>4.1100000000000003</v>
      </c>
      <c r="G394" s="2">
        <v>0</v>
      </c>
      <c r="H394" s="2">
        <v>0</v>
      </c>
      <c r="I394" s="2">
        <v>2.92</v>
      </c>
      <c r="J394" s="2">
        <v>0.53</v>
      </c>
      <c r="K394" s="2">
        <v>0</v>
      </c>
      <c r="L394" s="2" t="s">
        <v>680</v>
      </c>
      <c r="M394" s="2" t="s">
        <v>680</v>
      </c>
      <c r="N394" s="2" t="s">
        <v>681</v>
      </c>
      <c r="O394" s="2" t="s">
        <v>680</v>
      </c>
      <c r="P394" s="2" t="s">
        <v>681</v>
      </c>
      <c r="Q394" s="2" t="s">
        <v>680</v>
      </c>
      <c r="R394" s="2" t="s">
        <v>681</v>
      </c>
      <c r="S394" s="2" t="s">
        <v>680</v>
      </c>
      <c r="U394" s="9">
        <f t="shared" si="12"/>
        <v>13.89</v>
      </c>
      <c r="V394" s="2">
        <f t="shared" si="13"/>
        <v>0</v>
      </c>
    </row>
    <row r="395" spans="1:22" ht="15" customHeight="1" x14ac:dyDescent="0.25">
      <c r="A395" s="2" t="s">
        <v>575</v>
      </c>
      <c r="B395" s="2" t="s">
        <v>585</v>
      </c>
      <c r="C395" s="2">
        <v>2016</v>
      </c>
      <c r="D395" s="2">
        <v>1437.25</v>
      </c>
      <c r="E395" s="2">
        <v>676.37</v>
      </c>
      <c r="F395" s="2">
        <v>137.31</v>
      </c>
      <c r="G395" s="2">
        <v>166.8</v>
      </c>
      <c r="H395" s="2">
        <v>106.09</v>
      </c>
      <c r="I395" s="2">
        <v>137.71</v>
      </c>
      <c r="J395" s="2">
        <v>304.20999999999998</v>
      </c>
      <c r="K395" s="2">
        <v>14.85</v>
      </c>
      <c r="L395" s="2" t="s">
        <v>680</v>
      </c>
      <c r="M395" s="2" t="s">
        <v>680</v>
      </c>
      <c r="N395" s="2" t="s">
        <v>681</v>
      </c>
      <c r="O395" s="2" t="s">
        <v>680</v>
      </c>
      <c r="P395" s="2" t="s">
        <v>681</v>
      </c>
      <c r="Q395" s="2" t="s">
        <v>680</v>
      </c>
      <c r="R395" s="2" t="s">
        <v>681</v>
      </c>
      <c r="S395" s="2" t="s">
        <v>680</v>
      </c>
      <c r="U395" s="9">
        <f t="shared" si="12"/>
        <v>1437.25</v>
      </c>
      <c r="V395" s="2">
        <f t="shared" si="13"/>
        <v>0</v>
      </c>
    </row>
    <row r="396" spans="1:22" ht="15" customHeight="1" x14ac:dyDescent="0.25">
      <c r="A396" s="2" t="s">
        <v>575</v>
      </c>
      <c r="B396" s="2" t="s">
        <v>586</v>
      </c>
      <c r="C396" s="2">
        <v>2016</v>
      </c>
      <c r="D396" s="2">
        <v>131.43</v>
      </c>
      <c r="E396" s="2">
        <v>74.150000000000006</v>
      </c>
      <c r="F396" s="2">
        <v>6.01</v>
      </c>
      <c r="G396" s="2">
        <v>3.4</v>
      </c>
      <c r="H396" s="2">
        <v>0</v>
      </c>
      <c r="I396" s="2">
        <v>8.83</v>
      </c>
      <c r="J396" s="2">
        <v>37.25</v>
      </c>
      <c r="K396" s="2">
        <v>1.77</v>
      </c>
      <c r="L396" s="2" t="s">
        <v>680</v>
      </c>
      <c r="M396" s="2" t="s">
        <v>680</v>
      </c>
      <c r="N396" s="2" t="s">
        <v>681</v>
      </c>
      <c r="O396" s="2" t="s">
        <v>680</v>
      </c>
      <c r="P396" s="2" t="s">
        <v>681</v>
      </c>
      <c r="Q396" s="2" t="s">
        <v>680</v>
      </c>
      <c r="R396" s="2" t="s">
        <v>681</v>
      </c>
      <c r="S396" s="2" t="s">
        <v>680</v>
      </c>
      <c r="U396" s="9">
        <f t="shared" si="12"/>
        <v>131.43</v>
      </c>
      <c r="V396" s="2">
        <f t="shared" si="13"/>
        <v>0</v>
      </c>
    </row>
    <row r="397" spans="1:22" ht="15" customHeight="1" x14ac:dyDescent="0.25">
      <c r="A397" s="2" t="s">
        <v>587</v>
      </c>
      <c r="B397" s="2" t="s">
        <v>588</v>
      </c>
      <c r="C397" s="2">
        <v>2016</v>
      </c>
      <c r="D397" s="2">
        <v>5.39</v>
      </c>
      <c r="E397" s="2">
        <v>0.71</v>
      </c>
      <c r="F397" s="2">
        <v>4.17</v>
      </c>
      <c r="G397" s="2" t="s">
        <v>680</v>
      </c>
      <c r="H397" s="2" t="s">
        <v>680</v>
      </c>
      <c r="I397" s="2">
        <v>0.46</v>
      </c>
      <c r="J397" s="2">
        <v>4.7E-2</v>
      </c>
      <c r="K397" s="2" t="s">
        <v>680</v>
      </c>
      <c r="L397" s="2" t="s">
        <v>680</v>
      </c>
      <c r="M397" s="2" t="s">
        <v>680</v>
      </c>
      <c r="N397" s="2" t="s">
        <v>681</v>
      </c>
      <c r="O397" s="2" t="s">
        <v>680</v>
      </c>
      <c r="P397" s="2" t="s">
        <v>681</v>
      </c>
      <c r="Q397" s="2" t="s">
        <v>680</v>
      </c>
      <c r="R397" s="2" t="s">
        <v>681</v>
      </c>
      <c r="S397" s="2" t="s">
        <v>680</v>
      </c>
      <c r="U397" s="9">
        <f t="shared" si="12"/>
        <v>5.39</v>
      </c>
      <c r="V397" s="2">
        <f t="shared" si="13"/>
        <v>0</v>
      </c>
    </row>
    <row r="398" spans="1:22" ht="15" customHeight="1" x14ac:dyDescent="0.25">
      <c r="A398" s="2" t="s">
        <v>587</v>
      </c>
      <c r="B398" s="5" t="s">
        <v>1065</v>
      </c>
      <c r="C398" s="2">
        <v>2016</v>
      </c>
      <c r="D398" s="2">
        <v>4.16</v>
      </c>
      <c r="E398" s="2">
        <v>1.06</v>
      </c>
      <c r="F398" s="2">
        <v>2.16</v>
      </c>
      <c r="G398" s="2" t="s">
        <v>680</v>
      </c>
      <c r="H398" s="2" t="s">
        <v>680</v>
      </c>
      <c r="I398" s="2">
        <v>0.94</v>
      </c>
      <c r="J398" s="2" t="s">
        <v>680</v>
      </c>
      <c r="K398" s="2" t="s">
        <v>680</v>
      </c>
      <c r="L398" s="2" t="s">
        <v>680</v>
      </c>
      <c r="M398" s="2" t="s">
        <v>680</v>
      </c>
      <c r="N398" s="2" t="s">
        <v>681</v>
      </c>
      <c r="O398" s="2" t="s">
        <v>680</v>
      </c>
      <c r="P398" s="2" t="s">
        <v>681</v>
      </c>
      <c r="Q398" s="2" t="s">
        <v>680</v>
      </c>
      <c r="R398" s="2" t="s">
        <v>681</v>
      </c>
      <c r="S398" s="2" t="s">
        <v>680</v>
      </c>
      <c r="U398" s="9">
        <f t="shared" si="12"/>
        <v>4.16</v>
      </c>
      <c r="V398" s="2">
        <f t="shared" si="13"/>
        <v>0</v>
      </c>
    </row>
    <row r="399" spans="1:22" ht="15" customHeight="1" x14ac:dyDescent="0.25">
      <c r="A399" s="317" t="s">
        <v>1399</v>
      </c>
      <c r="B399" s="2" t="s">
        <v>589</v>
      </c>
      <c r="C399" s="2">
        <v>2016</v>
      </c>
      <c r="D399" s="2" t="s">
        <v>681</v>
      </c>
      <c r="E399" s="2" t="s">
        <v>681</v>
      </c>
      <c r="F399" s="2" t="s">
        <v>681</v>
      </c>
      <c r="G399" s="2" t="s">
        <v>681</v>
      </c>
      <c r="H399" s="2" t="s">
        <v>681</v>
      </c>
      <c r="I399" s="2" t="s">
        <v>681</v>
      </c>
      <c r="J399" s="2" t="s">
        <v>681</v>
      </c>
      <c r="K399" s="2" t="s">
        <v>681</v>
      </c>
      <c r="L399" s="2" t="s">
        <v>681</v>
      </c>
      <c r="M399" s="2" t="s">
        <v>681</v>
      </c>
      <c r="N399" s="2" t="s">
        <v>681</v>
      </c>
      <c r="O399" s="2" t="s">
        <v>681</v>
      </c>
      <c r="P399" s="2" t="s">
        <v>681</v>
      </c>
      <c r="Q399" s="2" t="s">
        <v>681</v>
      </c>
      <c r="R399" s="2" t="s">
        <v>681</v>
      </c>
      <c r="S399" s="2" t="s">
        <v>681</v>
      </c>
      <c r="U399" s="9">
        <f t="shared" si="12"/>
        <v>0</v>
      </c>
      <c r="V399" s="2">
        <f t="shared" si="13"/>
        <v>0</v>
      </c>
    </row>
    <row r="400" spans="1:22" ht="15" customHeight="1" x14ac:dyDescent="0.25">
      <c r="A400" s="317" t="s">
        <v>1399</v>
      </c>
      <c r="B400" s="2" t="s">
        <v>590</v>
      </c>
      <c r="C400" s="2">
        <v>2016</v>
      </c>
      <c r="D400" s="2">
        <v>3.9</v>
      </c>
      <c r="E400" s="2">
        <v>0.2</v>
      </c>
      <c r="F400" s="2">
        <v>0.5</v>
      </c>
      <c r="G400" s="2">
        <v>0.8</v>
      </c>
      <c r="H400" s="2" t="s">
        <v>680</v>
      </c>
      <c r="I400" s="2">
        <v>2.2000000000000002</v>
      </c>
      <c r="J400" s="2">
        <v>0.2</v>
      </c>
      <c r="K400" s="2" t="s">
        <v>680</v>
      </c>
      <c r="L400" s="2" t="s">
        <v>680</v>
      </c>
      <c r="M400" s="2" t="s">
        <v>680</v>
      </c>
      <c r="N400" s="2" t="s">
        <v>681</v>
      </c>
      <c r="O400" s="2" t="s">
        <v>680</v>
      </c>
      <c r="P400" s="2" t="s">
        <v>681</v>
      </c>
      <c r="Q400" s="2" t="s">
        <v>680</v>
      </c>
      <c r="R400" s="2" t="s">
        <v>681</v>
      </c>
      <c r="S400" s="2" t="s">
        <v>680</v>
      </c>
      <c r="U400" s="9">
        <f t="shared" si="12"/>
        <v>3.9</v>
      </c>
      <c r="V400" s="2">
        <f t="shared" si="13"/>
        <v>0</v>
      </c>
    </row>
    <row r="401" spans="1:22" ht="15" customHeight="1" x14ac:dyDescent="0.25">
      <c r="A401" s="317" t="s">
        <v>1399</v>
      </c>
      <c r="B401" s="2" t="s">
        <v>591</v>
      </c>
      <c r="C401" s="2">
        <v>2016</v>
      </c>
      <c r="D401" s="2">
        <v>125.7</v>
      </c>
      <c r="E401" s="2">
        <v>33.200000000000003</v>
      </c>
      <c r="F401" s="2">
        <v>20.399999999999999</v>
      </c>
      <c r="G401" s="2">
        <v>37.200000000000003</v>
      </c>
      <c r="H401" s="2">
        <v>7</v>
      </c>
      <c r="I401" s="2">
        <v>21.1</v>
      </c>
      <c r="J401" s="2">
        <v>13.8</v>
      </c>
      <c r="K401" s="2" t="s">
        <v>680</v>
      </c>
      <c r="L401" s="2" t="s">
        <v>680</v>
      </c>
      <c r="M401" s="2" t="s">
        <v>680</v>
      </c>
      <c r="N401" s="2" t="s">
        <v>681</v>
      </c>
      <c r="O401" s="2" t="s">
        <v>680</v>
      </c>
      <c r="P401" s="2" t="s">
        <v>681</v>
      </c>
      <c r="Q401" s="2" t="s">
        <v>680</v>
      </c>
      <c r="R401" s="2" t="s">
        <v>681</v>
      </c>
      <c r="S401" s="2" t="s">
        <v>680</v>
      </c>
      <c r="U401" s="9">
        <f t="shared" si="12"/>
        <v>125.7</v>
      </c>
      <c r="V401" s="2">
        <f t="shared" si="13"/>
        <v>0</v>
      </c>
    </row>
    <row r="402" spans="1:22" ht="15" customHeight="1" x14ac:dyDescent="0.25">
      <c r="A402" s="2" t="s">
        <v>592</v>
      </c>
      <c r="B402" s="2" t="s">
        <v>593</v>
      </c>
      <c r="C402" s="2">
        <v>2016</v>
      </c>
      <c r="D402" s="2">
        <v>5.048</v>
      </c>
      <c r="E402" s="2">
        <v>0.34399999999999997</v>
      </c>
      <c r="F402" s="2">
        <v>1.0449999999999999</v>
      </c>
      <c r="G402" s="2">
        <v>0</v>
      </c>
      <c r="H402" s="2" t="s">
        <v>680</v>
      </c>
      <c r="I402" s="2">
        <v>0.42599999999999999</v>
      </c>
      <c r="J402" s="2">
        <v>0.21</v>
      </c>
      <c r="K402" s="2">
        <v>0</v>
      </c>
      <c r="L402" s="2">
        <v>0</v>
      </c>
      <c r="M402" s="2">
        <v>3.0230000000000001</v>
      </c>
      <c r="N402" s="2" t="s">
        <v>681</v>
      </c>
      <c r="O402" s="2" t="s">
        <v>680</v>
      </c>
      <c r="P402" s="2" t="s">
        <v>681</v>
      </c>
      <c r="Q402" s="2" t="s">
        <v>680</v>
      </c>
      <c r="R402" s="2" t="s">
        <v>681</v>
      </c>
      <c r="S402" s="2" t="s">
        <v>680</v>
      </c>
      <c r="U402" s="9">
        <f t="shared" si="12"/>
        <v>5.048</v>
      </c>
      <c r="V402" s="2">
        <f t="shared" si="13"/>
        <v>0</v>
      </c>
    </row>
    <row r="403" spans="1:22" ht="15" customHeight="1" x14ac:dyDescent="0.25">
      <c r="A403" s="2" t="s">
        <v>592</v>
      </c>
      <c r="B403" s="2" t="s">
        <v>594</v>
      </c>
      <c r="C403" s="2">
        <v>2016</v>
      </c>
      <c r="D403" s="2">
        <v>4.1260000000000003</v>
      </c>
      <c r="E403" s="2">
        <v>0.32300000000000001</v>
      </c>
      <c r="F403" s="2">
        <v>1.274</v>
      </c>
      <c r="G403" s="2">
        <v>0</v>
      </c>
      <c r="H403" s="2" t="s">
        <v>680</v>
      </c>
      <c r="I403" s="2">
        <v>0.53</v>
      </c>
      <c r="J403" s="2">
        <v>0.29799999999999999</v>
      </c>
      <c r="K403" s="2">
        <v>0</v>
      </c>
      <c r="L403" s="2">
        <v>0</v>
      </c>
      <c r="M403" s="2">
        <v>1.7010000000000001</v>
      </c>
      <c r="N403" s="2" t="s">
        <v>681</v>
      </c>
      <c r="O403" s="2" t="s">
        <v>680</v>
      </c>
      <c r="P403" s="2" t="s">
        <v>681</v>
      </c>
      <c r="Q403" s="2" t="s">
        <v>680</v>
      </c>
      <c r="R403" s="2" t="s">
        <v>681</v>
      </c>
      <c r="S403" s="2" t="s">
        <v>680</v>
      </c>
      <c r="U403" s="9">
        <f t="shared" si="12"/>
        <v>4.1260000000000003</v>
      </c>
      <c r="V403" s="2">
        <f t="shared" si="13"/>
        <v>0</v>
      </c>
    </row>
    <row r="404" spans="1:22" ht="15" customHeight="1" x14ac:dyDescent="0.25">
      <c r="A404" s="2" t="s">
        <v>592</v>
      </c>
      <c r="B404" s="2" t="s">
        <v>595</v>
      </c>
      <c r="C404" s="2">
        <v>2016</v>
      </c>
      <c r="D404" s="2">
        <v>6.4850000000000003</v>
      </c>
      <c r="E404" s="2">
        <v>1.6919999999999999</v>
      </c>
      <c r="F404" s="2">
        <v>2.7919999999999998</v>
      </c>
      <c r="G404" s="2" t="s">
        <v>680</v>
      </c>
      <c r="H404" s="2" t="s">
        <v>680</v>
      </c>
      <c r="I404" s="2">
        <v>0.45600000000000002</v>
      </c>
      <c r="J404" s="2">
        <v>0</v>
      </c>
      <c r="K404" s="2">
        <v>0</v>
      </c>
      <c r="L404" s="2">
        <v>0</v>
      </c>
      <c r="M404" s="2">
        <v>1.5449999999999999</v>
      </c>
      <c r="N404" s="2" t="s">
        <v>681</v>
      </c>
      <c r="O404" s="2" t="s">
        <v>680</v>
      </c>
      <c r="P404" s="2" t="s">
        <v>681</v>
      </c>
      <c r="Q404" s="2" t="s">
        <v>680</v>
      </c>
      <c r="R404" s="2" t="s">
        <v>681</v>
      </c>
      <c r="S404" s="2" t="s">
        <v>680</v>
      </c>
      <c r="U404" s="9">
        <f t="shared" si="12"/>
        <v>6.4850000000000003</v>
      </c>
      <c r="V404" s="2">
        <f t="shared" si="13"/>
        <v>0</v>
      </c>
    </row>
    <row r="405" spans="1:22" ht="15" customHeight="1" x14ac:dyDescent="0.25">
      <c r="A405" s="2" t="s">
        <v>592</v>
      </c>
      <c r="B405" s="2" t="s">
        <v>596</v>
      </c>
      <c r="C405" s="2">
        <v>2016</v>
      </c>
      <c r="D405" s="2">
        <v>11.076000000000001</v>
      </c>
      <c r="E405" s="2">
        <v>1.327</v>
      </c>
      <c r="F405" s="2">
        <v>3.51</v>
      </c>
      <c r="G405" s="2" t="s">
        <v>680</v>
      </c>
      <c r="H405" s="2" t="s">
        <v>680</v>
      </c>
      <c r="I405" s="2">
        <v>1.024</v>
      </c>
      <c r="J405" s="2">
        <v>0.54800000000000004</v>
      </c>
      <c r="K405" s="2">
        <v>0</v>
      </c>
      <c r="L405" s="2">
        <v>0</v>
      </c>
      <c r="M405" s="2">
        <v>4.6669999999999998</v>
      </c>
      <c r="N405" s="2" t="s">
        <v>681</v>
      </c>
      <c r="O405" s="2" t="s">
        <v>680</v>
      </c>
      <c r="P405" s="2" t="s">
        <v>681</v>
      </c>
      <c r="Q405" s="2" t="s">
        <v>680</v>
      </c>
      <c r="R405" s="2" t="s">
        <v>681</v>
      </c>
      <c r="S405" s="2" t="s">
        <v>680</v>
      </c>
      <c r="U405" s="9">
        <f t="shared" si="12"/>
        <v>11.076000000000001</v>
      </c>
      <c r="V405" s="2">
        <f t="shared" si="13"/>
        <v>0</v>
      </c>
    </row>
    <row r="406" spans="1:22" ht="15" customHeight="1" x14ac:dyDescent="0.25">
      <c r="A406" s="2" t="s">
        <v>592</v>
      </c>
      <c r="B406" s="2" t="s">
        <v>597</v>
      </c>
      <c r="C406" s="2">
        <v>2016</v>
      </c>
      <c r="D406" s="2">
        <v>109.283</v>
      </c>
      <c r="E406" s="2">
        <v>21.832000000000001</v>
      </c>
      <c r="F406" s="2">
        <v>23.913</v>
      </c>
      <c r="G406" s="2">
        <v>0.92900000000000005</v>
      </c>
      <c r="H406" s="2">
        <v>9.4359999999999999</v>
      </c>
      <c r="I406" s="2">
        <v>16.204000000000001</v>
      </c>
      <c r="J406" s="2">
        <v>18.035</v>
      </c>
      <c r="K406" s="2">
        <v>0</v>
      </c>
      <c r="L406" s="2">
        <v>0</v>
      </c>
      <c r="M406" s="2">
        <v>28.37</v>
      </c>
      <c r="N406" s="2" t="s">
        <v>681</v>
      </c>
      <c r="O406" s="2" t="s">
        <v>680</v>
      </c>
      <c r="P406" s="2" t="s">
        <v>681</v>
      </c>
      <c r="Q406" s="2" t="s">
        <v>680</v>
      </c>
      <c r="R406" s="2" t="s">
        <v>681</v>
      </c>
      <c r="S406" s="2" t="s">
        <v>680</v>
      </c>
      <c r="U406" s="9">
        <f t="shared" si="12"/>
        <v>109.283</v>
      </c>
      <c r="V406" s="2">
        <f t="shared" si="13"/>
        <v>0</v>
      </c>
    </row>
    <row r="407" spans="1:22" ht="15" customHeight="1" x14ac:dyDescent="0.25">
      <c r="A407" s="2" t="s">
        <v>598</v>
      </c>
      <c r="B407" s="2" t="s">
        <v>599</v>
      </c>
      <c r="C407" s="2">
        <v>2016</v>
      </c>
      <c r="D407" s="2">
        <v>2.31</v>
      </c>
      <c r="E407" s="2">
        <v>0.63800000000000001</v>
      </c>
      <c r="F407" s="2">
        <v>0.27500000000000002</v>
      </c>
      <c r="G407" s="2">
        <v>0</v>
      </c>
      <c r="H407" s="2">
        <v>0</v>
      </c>
      <c r="I407" s="2">
        <v>0.80500000000000005</v>
      </c>
      <c r="J407" s="2">
        <v>8.4000000000000005E-2</v>
      </c>
      <c r="K407" s="2">
        <v>0</v>
      </c>
      <c r="L407" s="2">
        <v>0</v>
      </c>
      <c r="M407" s="2">
        <v>0.50800000000000001</v>
      </c>
      <c r="N407" s="2" t="s">
        <v>681</v>
      </c>
      <c r="O407" s="2" t="s">
        <v>680</v>
      </c>
      <c r="P407" s="2" t="s">
        <v>681</v>
      </c>
      <c r="Q407" s="2" t="s">
        <v>680</v>
      </c>
      <c r="R407" s="2" t="s">
        <v>681</v>
      </c>
      <c r="S407" s="2" t="s">
        <v>680</v>
      </c>
      <c r="U407" s="9">
        <f t="shared" si="12"/>
        <v>2.31</v>
      </c>
      <c r="V407" s="2">
        <f t="shared" si="13"/>
        <v>0</v>
      </c>
    </row>
    <row r="408" spans="1:22" ht="15" customHeight="1" x14ac:dyDescent="0.25">
      <c r="A408" s="2" t="s">
        <v>598</v>
      </c>
      <c r="B408" s="2" t="s">
        <v>600</v>
      </c>
      <c r="C408" s="2">
        <v>2016</v>
      </c>
      <c r="D408" s="2">
        <v>128.6</v>
      </c>
      <c r="E408" s="2">
        <v>49.1</v>
      </c>
      <c r="F408" s="2">
        <v>19.399999999999999</v>
      </c>
      <c r="G408" s="2" t="s">
        <v>680</v>
      </c>
      <c r="H408" s="2">
        <v>10.4</v>
      </c>
      <c r="I408" s="2">
        <v>23.8</v>
      </c>
      <c r="J408" s="2">
        <v>11.7</v>
      </c>
      <c r="K408" s="2">
        <v>0</v>
      </c>
      <c r="L408" s="2">
        <v>5.8</v>
      </c>
      <c r="M408" s="2">
        <v>18.8</v>
      </c>
      <c r="N408" s="2" t="s">
        <v>681</v>
      </c>
      <c r="O408" s="2" t="s">
        <v>680</v>
      </c>
      <c r="P408" s="2" t="s">
        <v>681</v>
      </c>
      <c r="Q408" s="2" t="s">
        <v>680</v>
      </c>
      <c r="R408" s="2" t="s">
        <v>681</v>
      </c>
      <c r="S408" s="2" t="s">
        <v>680</v>
      </c>
      <c r="U408" s="9">
        <f t="shared" si="12"/>
        <v>128.6</v>
      </c>
      <c r="V408" s="2">
        <f t="shared" si="13"/>
        <v>0</v>
      </c>
    </row>
    <row r="409" spans="1:22" ht="15" customHeight="1" x14ac:dyDescent="0.25">
      <c r="A409" s="2" t="s">
        <v>598</v>
      </c>
      <c r="B409" s="2" t="s">
        <v>601</v>
      </c>
      <c r="C409" s="2">
        <v>2016</v>
      </c>
      <c r="D409" s="2">
        <v>25.6</v>
      </c>
      <c r="E409" s="2">
        <v>10.8</v>
      </c>
      <c r="F409" s="2">
        <v>0.6</v>
      </c>
      <c r="G409" s="2">
        <v>0</v>
      </c>
      <c r="H409" s="2">
        <v>0</v>
      </c>
      <c r="I409" s="2">
        <v>6.9</v>
      </c>
      <c r="J409" s="2">
        <v>0.9</v>
      </c>
      <c r="K409" s="2">
        <v>0</v>
      </c>
      <c r="L409" s="2">
        <v>0</v>
      </c>
      <c r="M409" s="2">
        <v>6.3</v>
      </c>
      <c r="N409" s="2" t="s">
        <v>681</v>
      </c>
      <c r="O409" s="2" t="s">
        <v>680</v>
      </c>
      <c r="P409" s="2" t="s">
        <v>681</v>
      </c>
      <c r="Q409" s="2" t="s">
        <v>680</v>
      </c>
      <c r="R409" s="2" t="s">
        <v>681</v>
      </c>
      <c r="S409" s="2" t="s">
        <v>680</v>
      </c>
      <c r="U409" s="9">
        <f t="shared" si="12"/>
        <v>25.6</v>
      </c>
      <c r="V409" s="2">
        <f t="shared" si="13"/>
        <v>0</v>
      </c>
    </row>
    <row r="410" spans="1:22" ht="15" customHeight="1" x14ac:dyDescent="0.25">
      <c r="A410" s="2" t="s">
        <v>602</v>
      </c>
      <c r="B410" s="2" t="s">
        <v>603</v>
      </c>
      <c r="C410" s="2">
        <v>2016</v>
      </c>
      <c r="D410" s="2">
        <v>222.572</v>
      </c>
      <c r="E410" s="2">
        <v>109.67700000000001</v>
      </c>
      <c r="F410" s="2">
        <v>22.555</v>
      </c>
      <c r="G410" s="2" t="s">
        <v>680</v>
      </c>
      <c r="H410" s="2" t="s">
        <v>680</v>
      </c>
      <c r="I410" s="2" t="s">
        <v>800</v>
      </c>
      <c r="J410" s="2" t="s">
        <v>800</v>
      </c>
      <c r="K410" s="2" t="s">
        <v>800</v>
      </c>
      <c r="L410" s="2" t="s">
        <v>680</v>
      </c>
      <c r="M410" s="2">
        <v>90.34</v>
      </c>
      <c r="N410" s="2" t="s">
        <v>681</v>
      </c>
      <c r="O410" s="2" t="s">
        <v>680</v>
      </c>
      <c r="P410" s="2" t="s">
        <v>681</v>
      </c>
      <c r="Q410" s="2" t="s">
        <v>680</v>
      </c>
      <c r="R410" s="2" t="s">
        <v>681</v>
      </c>
      <c r="S410" s="2" t="s">
        <v>680</v>
      </c>
      <c r="U410" s="9">
        <f t="shared" si="12"/>
        <v>222.572</v>
      </c>
      <c r="V410" s="2">
        <f t="shared" si="13"/>
        <v>0</v>
      </c>
    </row>
    <row r="411" spans="1:22" ht="15" customHeight="1" x14ac:dyDescent="0.25">
      <c r="A411" s="2" t="s">
        <v>602</v>
      </c>
      <c r="B411" s="2" t="s">
        <v>406</v>
      </c>
      <c r="C411" s="2">
        <v>2016</v>
      </c>
      <c r="D411" s="2" t="s">
        <v>681</v>
      </c>
      <c r="E411" s="2" t="s">
        <v>681</v>
      </c>
      <c r="F411" s="2" t="s">
        <v>681</v>
      </c>
      <c r="G411" s="2" t="s">
        <v>681</v>
      </c>
      <c r="H411" s="2" t="s">
        <v>681</v>
      </c>
      <c r="I411" s="2" t="s">
        <v>681</v>
      </c>
      <c r="J411" s="2" t="s">
        <v>681</v>
      </c>
      <c r="K411" s="2" t="s">
        <v>681</v>
      </c>
      <c r="L411" s="2" t="s">
        <v>681</v>
      </c>
      <c r="M411" s="2" t="s">
        <v>681</v>
      </c>
      <c r="N411" s="2" t="s">
        <v>681</v>
      </c>
      <c r="O411" s="2" t="s">
        <v>681</v>
      </c>
      <c r="P411" s="2" t="s">
        <v>681</v>
      </c>
      <c r="Q411" s="2" t="s">
        <v>681</v>
      </c>
      <c r="R411" s="2" t="s">
        <v>681</v>
      </c>
      <c r="S411" s="2" t="s">
        <v>681</v>
      </c>
      <c r="U411" s="9">
        <f t="shared" si="12"/>
        <v>0</v>
      </c>
      <c r="V411" s="2">
        <f t="shared" si="13"/>
        <v>0</v>
      </c>
    </row>
    <row r="412" spans="1:22" ht="15" customHeight="1" x14ac:dyDescent="0.25">
      <c r="A412" s="2" t="s">
        <v>602</v>
      </c>
      <c r="B412" s="2" t="s">
        <v>604</v>
      </c>
      <c r="C412" s="2">
        <v>2016</v>
      </c>
      <c r="D412" s="2">
        <v>14.346</v>
      </c>
      <c r="E412" s="2" t="s">
        <v>800</v>
      </c>
      <c r="F412" s="2" t="s">
        <v>800</v>
      </c>
      <c r="G412" s="2" t="s">
        <v>800</v>
      </c>
      <c r="H412" s="2" t="s">
        <v>800</v>
      </c>
      <c r="I412" s="2" t="s">
        <v>800</v>
      </c>
      <c r="J412" s="2" t="s">
        <v>800</v>
      </c>
      <c r="K412" s="2" t="s">
        <v>680</v>
      </c>
      <c r="L412" s="2" t="s">
        <v>680</v>
      </c>
      <c r="M412" s="2" t="s">
        <v>800</v>
      </c>
      <c r="N412" s="2" t="s">
        <v>681</v>
      </c>
      <c r="O412" s="2" t="s">
        <v>680</v>
      </c>
      <c r="P412" s="2" t="s">
        <v>681</v>
      </c>
      <c r="Q412" s="2" t="s">
        <v>680</v>
      </c>
      <c r="R412" s="2" t="s">
        <v>681</v>
      </c>
      <c r="S412" s="2" t="s">
        <v>680</v>
      </c>
      <c r="U412" s="9">
        <f t="shared" si="12"/>
        <v>14.346</v>
      </c>
      <c r="V412" s="2">
        <f t="shared" si="13"/>
        <v>0</v>
      </c>
    </row>
    <row r="413" spans="1:22" ht="15" customHeight="1" x14ac:dyDescent="0.25">
      <c r="A413" s="2" t="s">
        <v>602</v>
      </c>
      <c r="B413" s="2" t="s">
        <v>605</v>
      </c>
      <c r="C413" s="2">
        <v>2016</v>
      </c>
      <c r="D413" s="2">
        <v>22.568999999999999</v>
      </c>
      <c r="E413" s="2" t="s">
        <v>800</v>
      </c>
      <c r="F413" s="2" t="s">
        <v>800</v>
      </c>
      <c r="G413" s="2" t="s">
        <v>800</v>
      </c>
      <c r="H413" s="2" t="s">
        <v>680</v>
      </c>
      <c r="I413" s="2" t="s">
        <v>800</v>
      </c>
      <c r="J413" s="2" t="s">
        <v>800</v>
      </c>
      <c r="K413" s="2" t="s">
        <v>680</v>
      </c>
      <c r="L413" s="2" t="s">
        <v>800</v>
      </c>
      <c r="M413" s="2" t="s">
        <v>800</v>
      </c>
      <c r="N413" s="2" t="s">
        <v>681</v>
      </c>
      <c r="O413" s="2" t="s">
        <v>680</v>
      </c>
      <c r="P413" s="2" t="s">
        <v>681</v>
      </c>
      <c r="Q413" s="2" t="s">
        <v>680</v>
      </c>
      <c r="R413" s="2" t="s">
        <v>681</v>
      </c>
      <c r="S413" s="2" t="s">
        <v>680</v>
      </c>
      <c r="U413" s="9">
        <f t="shared" si="12"/>
        <v>22.568999999999999</v>
      </c>
      <c r="V413" s="2">
        <f t="shared" si="13"/>
        <v>0</v>
      </c>
    </row>
    <row r="414" spans="1:22" ht="15" customHeight="1" x14ac:dyDescent="0.25">
      <c r="A414" s="2" t="s">
        <v>602</v>
      </c>
      <c r="B414" s="2" t="s">
        <v>606</v>
      </c>
      <c r="C414" s="2">
        <v>2016</v>
      </c>
      <c r="D414" s="2">
        <v>5.3769999999999998</v>
      </c>
      <c r="E414" s="2" t="s">
        <v>800</v>
      </c>
      <c r="F414" s="2" t="s">
        <v>800</v>
      </c>
      <c r="G414" s="2" t="s">
        <v>800</v>
      </c>
      <c r="H414" s="2" t="s">
        <v>680</v>
      </c>
      <c r="I414" s="2" t="s">
        <v>800</v>
      </c>
      <c r="J414" s="2" t="s">
        <v>800</v>
      </c>
      <c r="K414" s="2" t="s">
        <v>680</v>
      </c>
      <c r="L414" s="2" t="s">
        <v>680</v>
      </c>
      <c r="M414" s="2" t="s">
        <v>800</v>
      </c>
      <c r="N414" s="2" t="s">
        <v>681</v>
      </c>
      <c r="O414" s="2" t="s">
        <v>680</v>
      </c>
      <c r="P414" s="2" t="s">
        <v>681</v>
      </c>
      <c r="Q414" s="2" t="s">
        <v>680</v>
      </c>
      <c r="R414" s="2" t="s">
        <v>681</v>
      </c>
      <c r="S414" s="2" t="s">
        <v>680</v>
      </c>
      <c r="U414" s="9">
        <f t="shared" si="12"/>
        <v>5.3769999999999998</v>
      </c>
      <c r="V414" s="2">
        <f t="shared" si="13"/>
        <v>0</v>
      </c>
    </row>
    <row r="415" spans="1:22" ht="15" customHeight="1" x14ac:dyDescent="0.25">
      <c r="A415" s="2" t="s">
        <v>602</v>
      </c>
      <c r="B415" s="2" t="s">
        <v>607</v>
      </c>
      <c r="C415" s="2">
        <v>2016</v>
      </c>
      <c r="D415" s="2">
        <v>67.998000000000005</v>
      </c>
      <c r="E415" s="2" t="s">
        <v>800</v>
      </c>
      <c r="F415" s="2" t="s">
        <v>800</v>
      </c>
      <c r="G415" s="2" t="s">
        <v>800</v>
      </c>
      <c r="H415" s="2" t="s">
        <v>800</v>
      </c>
      <c r="I415" s="2" t="s">
        <v>800</v>
      </c>
      <c r="J415" s="2" t="s">
        <v>800</v>
      </c>
      <c r="K415" s="2" t="s">
        <v>800</v>
      </c>
      <c r="L415" s="2" t="s">
        <v>800</v>
      </c>
      <c r="M415" s="2" t="s">
        <v>800</v>
      </c>
      <c r="N415" s="2" t="s">
        <v>681</v>
      </c>
      <c r="O415" s="2" t="s">
        <v>680</v>
      </c>
      <c r="P415" s="2" t="s">
        <v>681</v>
      </c>
      <c r="Q415" s="2" t="s">
        <v>680</v>
      </c>
      <c r="R415" s="2" t="s">
        <v>681</v>
      </c>
      <c r="S415" s="2" t="s">
        <v>680</v>
      </c>
      <c r="U415" s="9">
        <f t="shared" si="12"/>
        <v>67.998000000000005</v>
      </c>
      <c r="V415" s="2">
        <f t="shared" si="13"/>
        <v>0</v>
      </c>
    </row>
    <row r="416" spans="1:22" ht="15" customHeight="1" x14ac:dyDescent="0.25">
      <c r="A416" s="2" t="s">
        <v>602</v>
      </c>
      <c r="B416" s="2" t="s">
        <v>608</v>
      </c>
      <c r="C416" s="2">
        <v>2016</v>
      </c>
      <c r="D416" s="2">
        <v>118.759</v>
      </c>
      <c r="E416" s="2" t="s">
        <v>800</v>
      </c>
      <c r="F416" s="2" t="s">
        <v>800</v>
      </c>
      <c r="G416" s="2" t="s">
        <v>800</v>
      </c>
      <c r="H416" s="2" t="s">
        <v>800</v>
      </c>
      <c r="I416" s="2" t="s">
        <v>800</v>
      </c>
      <c r="J416" s="2" t="s">
        <v>800</v>
      </c>
      <c r="K416" s="2" t="s">
        <v>800</v>
      </c>
      <c r="L416" s="2" t="s">
        <v>800</v>
      </c>
      <c r="M416" s="2" t="s">
        <v>800</v>
      </c>
      <c r="N416" s="2" t="s">
        <v>681</v>
      </c>
      <c r="O416" s="2" t="s">
        <v>680</v>
      </c>
      <c r="P416" s="2" t="s">
        <v>681</v>
      </c>
      <c r="Q416" s="2" t="s">
        <v>680</v>
      </c>
      <c r="R416" s="2" t="s">
        <v>681</v>
      </c>
      <c r="S416" s="2" t="s">
        <v>680</v>
      </c>
      <c r="U416" s="9">
        <f t="shared" si="12"/>
        <v>118.759</v>
      </c>
      <c r="V416" s="2">
        <f t="shared" si="13"/>
        <v>0</v>
      </c>
    </row>
    <row r="417" spans="1:22" ht="15" customHeight="1" x14ac:dyDescent="0.25">
      <c r="A417" s="2" t="s">
        <v>602</v>
      </c>
      <c r="B417" s="2" t="s">
        <v>609</v>
      </c>
      <c r="C417" s="2">
        <v>2016</v>
      </c>
      <c r="D417" s="2">
        <v>37.362000000000002</v>
      </c>
      <c r="E417" s="2" t="s">
        <v>800</v>
      </c>
      <c r="F417" s="2" t="s">
        <v>800</v>
      </c>
      <c r="G417" s="2" t="s">
        <v>800</v>
      </c>
      <c r="H417" s="2" t="s">
        <v>680</v>
      </c>
      <c r="I417" s="2" t="s">
        <v>800</v>
      </c>
      <c r="J417" s="2" t="s">
        <v>800</v>
      </c>
      <c r="K417" s="2" t="s">
        <v>680</v>
      </c>
      <c r="L417" s="2" t="s">
        <v>680</v>
      </c>
      <c r="M417" s="2" t="s">
        <v>800</v>
      </c>
      <c r="N417" s="2" t="s">
        <v>681</v>
      </c>
      <c r="O417" s="2" t="s">
        <v>680</v>
      </c>
      <c r="P417" s="2" t="s">
        <v>681</v>
      </c>
      <c r="Q417" s="2" t="s">
        <v>680</v>
      </c>
      <c r="R417" s="2" t="s">
        <v>681</v>
      </c>
      <c r="S417" s="2" t="s">
        <v>680</v>
      </c>
      <c r="U417" s="9">
        <f t="shared" si="12"/>
        <v>37.362000000000002</v>
      </c>
      <c r="V417" s="2">
        <f t="shared" si="13"/>
        <v>0</v>
      </c>
    </row>
    <row r="418" spans="1:22" ht="15" customHeight="1" x14ac:dyDescent="0.25">
      <c r="A418" s="2" t="s">
        <v>602</v>
      </c>
      <c r="B418" s="2" t="s">
        <v>610</v>
      </c>
      <c r="C418" s="2">
        <v>2016</v>
      </c>
      <c r="D418" s="2">
        <v>15.933999999999999</v>
      </c>
      <c r="E418" s="2" t="s">
        <v>800</v>
      </c>
      <c r="F418" s="2" t="s">
        <v>800</v>
      </c>
      <c r="G418" s="2" t="s">
        <v>800</v>
      </c>
      <c r="H418" s="2" t="s">
        <v>800</v>
      </c>
      <c r="I418" s="2" t="s">
        <v>800</v>
      </c>
      <c r="J418" s="2" t="s">
        <v>800</v>
      </c>
      <c r="K418" s="2" t="s">
        <v>800</v>
      </c>
      <c r="L418" s="2" t="s">
        <v>800</v>
      </c>
      <c r="M418" s="2" t="s">
        <v>800</v>
      </c>
      <c r="N418" s="2" t="s">
        <v>681</v>
      </c>
      <c r="O418" s="2" t="s">
        <v>680</v>
      </c>
      <c r="P418" s="2" t="s">
        <v>681</v>
      </c>
      <c r="Q418" s="2" t="s">
        <v>680</v>
      </c>
      <c r="R418" s="2" t="s">
        <v>681</v>
      </c>
      <c r="S418" s="2" t="s">
        <v>680</v>
      </c>
      <c r="U418" s="9">
        <f t="shared" si="12"/>
        <v>15.933999999999999</v>
      </c>
      <c r="V418" s="2">
        <f t="shared" si="13"/>
        <v>0</v>
      </c>
    </row>
    <row r="419" spans="1:22" ht="15" customHeight="1" x14ac:dyDescent="0.25">
      <c r="A419" s="2" t="s">
        <v>602</v>
      </c>
      <c r="B419" s="2" t="s">
        <v>611</v>
      </c>
      <c r="C419" s="2">
        <v>2016</v>
      </c>
      <c r="D419" s="2">
        <v>11.57</v>
      </c>
      <c r="E419" s="2" t="s">
        <v>800</v>
      </c>
      <c r="F419" s="2" t="s">
        <v>800</v>
      </c>
      <c r="G419" s="2" t="s">
        <v>680</v>
      </c>
      <c r="H419" s="2" t="s">
        <v>680</v>
      </c>
      <c r="I419" s="2" t="s">
        <v>800</v>
      </c>
      <c r="J419" s="2" t="s">
        <v>800</v>
      </c>
      <c r="K419" s="2" t="s">
        <v>800</v>
      </c>
      <c r="L419" s="2" t="s">
        <v>680</v>
      </c>
      <c r="M419" s="2" t="s">
        <v>680</v>
      </c>
      <c r="N419" s="2" t="s">
        <v>681</v>
      </c>
      <c r="O419" s="2" t="s">
        <v>680</v>
      </c>
      <c r="P419" s="2" t="s">
        <v>681</v>
      </c>
      <c r="Q419" s="2" t="s">
        <v>680</v>
      </c>
      <c r="R419" s="2" t="s">
        <v>681</v>
      </c>
      <c r="S419" s="2" t="s">
        <v>680</v>
      </c>
      <c r="U419" s="9">
        <f t="shared" si="12"/>
        <v>11.57</v>
      </c>
      <c r="V419" s="2">
        <f t="shared" si="13"/>
        <v>0</v>
      </c>
    </row>
    <row r="420" spans="1:22" ht="15" customHeight="1" x14ac:dyDescent="0.25">
      <c r="A420" s="2" t="s">
        <v>602</v>
      </c>
      <c r="B420" s="2" t="s">
        <v>612</v>
      </c>
      <c r="C420" s="2">
        <v>2016</v>
      </c>
      <c r="D420" s="2">
        <v>107.248</v>
      </c>
      <c r="E420" s="2" t="s">
        <v>680</v>
      </c>
      <c r="F420" s="2" t="s">
        <v>680</v>
      </c>
      <c r="G420" s="2" t="s">
        <v>680</v>
      </c>
      <c r="H420" s="2" t="s">
        <v>680</v>
      </c>
      <c r="I420" s="2" t="s">
        <v>680</v>
      </c>
      <c r="J420" s="2" t="s">
        <v>680</v>
      </c>
      <c r="K420" s="2" t="s">
        <v>680</v>
      </c>
      <c r="L420" s="2" t="s">
        <v>680</v>
      </c>
      <c r="M420" s="2" t="s">
        <v>680</v>
      </c>
      <c r="N420" s="2" t="s">
        <v>1055</v>
      </c>
      <c r="O420" s="2">
        <v>107.248</v>
      </c>
      <c r="P420" s="2" t="s">
        <v>681</v>
      </c>
      <c r="Q420" s="2" t="s">
        <v>680</v>
      </c>
      <c r="R420" s="2" t="s">
        <v>681</v>
      </c>
      <c r="S420" s="2" t="s">
        <v>680</v>
      </c>
      <c r="U420" s="9">
        <f t="shared" si="12"/>
        <v>107.248</v>
      </c>
      <c r="V420" s="243">
        <v>0</v>
      </c>
    </row>
    <row r="421" spans="1:22" ht="15" customHeight="1" x14ac:dyDescent="0.25">
      <c r="A421" s="2" t="s">
        <v>602</v>
      </c>
      <c r="B421" s="2" t="s">
        <v>613</v>
      </c>
      <c r="C421" s="2">
        <v>2016</v>
      </c>
      <c r="D421" s="2">
        <v>58.087000000000003</v>
      </c>
      <c r="E421" s="2">
        <v>58.087000000000003</v>
      </c>
      <c r="F421" s="2" t="s">
        <v>680</v>
      </c>
      <c r="G421" s="2" t="s">
        <v>680</v>
      </c>
      <c r="H421" s="2" t="s">
        <v>680</v>
      </c>
      <c r="I421" s="2">
        <v>9.4</v>
      </c>
      <c r="J421" s="2">
        <v>4.0599999999999996</v>
      </c>
      <c r="K421" s="2" t="s">
        <v>680</v>
      </c>
      <c r="L421" s="2" t="s">
        <v>680</v>
      </c>
      <c r="M421" s="2" t="s">
        <v>680</v>
      </c>
      <c r="N421" s="2" t="s">
        <v>681</v>
      </c>
      <c r="O421" s="2" t="s">
        <v>680</v>
      </c>
      <c r="P421" s="2" t="s">
        <v>681</v>
      </c>
      <c r="Q421" s="2" t="s">
        <v>680</v>
      </c>
      <c r="R421" s="2" t="s">
        <v>681</v>
      </c>
      <c r="S421" s="2" t="s">
        <v>680</v>
      </c>
      <c r="U421" s="9">
        <f t="shared" si="12"/>
        <v>58.087000000000003</v>
      </c>
      <c r="V421" s="2">
        <f t="shared" si="13"/>
        <v>0</v>
      </c>
    </row>
    <row r="422" spans="1:22" ht="15" customHeight="1" x14ac:dyDescent="0.25">
      <c r="A422" s="2" t="s">
        <v>602</v>
      </c>
      <c r="B422" s="2" t="s">
        <v>407</v>
      </c>
      <c r="C422" s="2">
        <v>2016</v>
      </c>
      <c r="D422" s="2" t="s">
        <v>681</v>
      </c>
      <c r="E422" s="2" t="s">
        <v>681</v>
      </c>
      <c r="F422" s="2" t="s">
        <v>681</v>
      </c>
      <c r="G422" s="2" t="s">
        <v>681</v>
      </c>
      <c r="H422" s="2" t="s">
        <v>681</v>
      </c>
      <c r="I422" s="2" t="s">
        <v>681</v>
      </c>
      <c r="J422" s="2" t="s">
        <v>681</v>
      </c>
      <c r="K422" s="2" t="s">
        <v>681</v>
      </c>
      <c r="L422" s="2" t="s">
        <v>681</v>
      </c>
      <c r="M422" s="2" t="s">
        <v>681</v>
      </c>
      <c r="N422" s="2" t="s">
        <v>681</v>
      </c>
      <c r="O422" s="2" t="s">
        <v>681</v>
      </c>
      <c r="P422" s="2" t="s">
        <v>681</v>
      </c>
      <c r="Q422" s="2" t="s">
        <v>681</v>
      </c>
      <c r="R422" s="2" t="s">
        <v>681</v>
      </c>
      <c r="S422" s="2" t="s">
        <v>681</v>
      </c>
      <c r="U422" s="9">
        <f t="shared" si="12"/>
        <v>0</v>
      </c>
      <c r="V422" s="2">
        <f t="shared" si="13"/>
        <v>0</v>
      </c>
    </row>
    <row r="423" spans="1:22" ht="15" customHeight="1" x14ac:dyDescent="0.25">
      <c r="A423" s="2" t="s">
        <v>602</v>
      </c>
      <c r="B423" s="2" t="s">
        <v>614</v>
      </c>
      <c r="C423" s="2">
        <v>2016</v>
      </c>
      <c r="D423" s="2">
        <v>1.671</v>
      </c>
      <c r="E423" s="2" t="s">
        <v>680</v>
      </c>
      <c r="F423" s="2" t="s">
        <v>800</v>
      </c>
      <c r="G423" s="2" t="s">
        <v>680</v>
      </c>
      <c r="H423" s="2" t="s">
        <v>680</v>
      </c>
      <c r="I423" s="2" t="s">
        <v>800</v>
      </c>
      <c r="J423" s="2" t="s">
        <v>800</v>
      </c>
      <c r="K423" s="2" t="s">
        <v>680</v>
      </c>
      <c r="L423" s="2" t="s">
        <v>680</v>
      </c>
      <c r="M423" s="2" t="s">
        <v>680</v>
      </c>
      <c r="N423" s="2" t="s">
        <v>681</v>
      </c>
      <c r="O423" s="2" t="s">
        <v>680</v>
      </c>
      <c r="P423" s="2" t="s">
        <v>681</v>
      </c>
      <c r="Q423" s="2" t="s">
        <v>680</v>
      </c>
      <c r="R423" s="2" t="s">
        <v>681</v>
      </c>
      <c r="S423" s="2" t="s">
        <v>680</v>
      </c>
      <c r="U423" s="9">
        <f t="shared" si="12"/>
        <v>1.671</v>
      </c>
      <c r="V423" s="2">
        <f t="shared" si="13"/>
        <v>0</v>
      </c>
    </row>
    <row r="424" spans="1:22" ht="15" customHeight="1" x14ac:dyDescent="0.25">
      <c r="A424" s="2" t="s">
        <v>602</v>
      </c>
      <c r="B424" s="2" t="s">
        <v>615</v>
      </c>
      <c r="C424" s="2">
        <v>2016</v>
      </c>
      <c r="D424" s="2">
        <v>50.42</v>
      </c>
      <c r="E424" s="2" t="s">
        <v>800</v>
      </c>
      <c r="F424" s="2" t="s">
        <v>800</v>
      </c>
      <c r="G424" s="2" t="s">
        <v>680</v>
      </c>
      <c r="H424" s="2" t="s">
        <v>680</v>
      </c>
      <c r="I424" s="2" t="s">
        <v>800</v>
      </c>
      <c r="J424" s="2" t="s">
        <v>800</v>
      </c>
      <c r="K424" s="2" t="s">
        <v>680</v>
      </c>
      <c r="L424" s="2" t="s">
        <v>680</v>
      </c>
      <c r="M424" s="2" t="s">
        <v>680</v>
      </c>
      <c r="N424" s="2" t="s">
        <v>681</v>
      </c>
      <c r="O424" s="2" t="s">
        <v>680</v>
      </c>
      <c r="P424" s="2" t="s">
        <v>681</v>
      </c>
      <c r="Q424" s="2" t="s">
        <v>680</v>
      </c>
      <c r="R424" s="2" t="s">
        <v>681</v>
      </c>
      <c r="S424" s="2" t="s">
        <v>680</v>
      </c>
      <c r="U424" s="9">
        <f t="shared" si="12"/>
        <v>50.42</v>
      </c>
      <c r="V424" s="2">
        <f t="shared" si="13"/>
        <v>0</v>
      </c>
    </row>
    <row r="425" spans="1:22" ht="15" customHeight="1" x14ac:dyDescent="0.25">
      <c r="A425" s="2" t="s">
        <v>602</v>
      </c>
      <c r="B425" s="2" t="s">
        <v>616</v>
      </c>
      <c r="C425" s="2">
        <v>2016</v>
      </c>
      <c r="D425" s="2">
        <v>7.1289999999999996</v>
      </c>
      <c r="E425" s="2" t="s">
        <v>800</v>
      </c>
      <c r="F425" s="2" t="s">
        <v>800</v>
      </c>
      <c r="G425" s="2" t="s">
        <v>800</v>
      </c>
      <c r="H425" s="2" t="s">
        <v>800</v>
      </c>
      <c r="I425" s="2" t="s">
        <v>800</v>
      </c>
      <c r="J425" s="2" t="s">
        <v>800</v>
      </c>
      <c r="K425" s="2" t="s">
        <v>680</v>
      </c>
      <c r="L425" s="2" t="s">
        <v>800</v>
      </c>
      <c r="M425" s="2" t="s">
        <v>800</v>
      </c>
      <c r="N425" s="2" t="s">
        <v>681</v>
      </c>
      <c r="O425" s="2" t="s">
        <v>680</v>
      </c>
      <c r="P425" s="2" t="s">
        <v>681</v>
      </c>
      <c r="Q425" s="2" t="s">
        <v>680</v>
      </c>
      <c r="R425" s="2" t="s">
        <v>681</v>
      </c>
      <c r="S425" s="2" t="s">
        <v>680</v>
      </c>
      <c r="U425" s="9">
        <f t="shared" si="12"/>
        <v>7.1289999999999996</v>
      </c>
      <c r="V425" s="2">
        <f t="shared" si="13"/>
        <v>0</v>
      </c>
    </row>
    <row r="426" spans="1:22" ht="15" customHeight="1" x14ac:dyDescent="0.25">
      <c r="A426" s="2" t="s">
        <v>602</v>
      </c>
      <c r="B426" s="2" t="s">
        <v>617</v>
      </c>
      <c r="C426" s="2">
        <v>2016</v>
      </c>
      <c r="D426" s="2">
        <v>88.088999999999999</v>
      </c>
      <c r="E426" s="2" t="s">
        <v>800</v>
      </c>
      <c r="F426" s="2" t="s">
        <v>800</v>
      </c>
      <c r="G426" s="2" t="s">
        <v>680</v>
      </c>
      <c r="H426" s="2" t="s">
        <v>680</v>
      </c>
      <c r="I426" s="2" t="s">
        <v>800</v>
      </c>
      <c r="J426" s="2" t="s">
        <v>800</v>
      </c>
      <c r="K426" s="2" t="s">
        <v>680</v>
      </c>
      <c r="L426" s="2" t="s">
        <v>680</v>
      </c>
      <c r="M426" s="2">
        <v>58.325000000000003</v>
      </c>
      <c r="N426" s="2" t="s">
        <v>681</v>
      </c>
      <c r="O426" s="2" t="s">
        <v>680</v>
      </c>
      <c r="P426" s="2" t="s">
        <v>681</v>
      </c>
      <c r="Q426" s="2" t="s">
        <v>680</v>
      </c>
      <c r="R426" s="2" t="s">
        <v>681</v>
      </c>
      <c r="S426" s="2" t="s">
        <v>680</v>
      </c>
      <c r="U426" s="9">
        <f t="shared" si="12"/>
        <v>88.088999999999999</v>
      </c>
      <c r="V426" s="2">
        <f t="shared" si="13"/>
        <v>0</v>
      </c>
    </row>
    <row r="427" spans="1:22" ht="15" customHeight="1" x14ac:dyDescent="0.25">
      <c r="A427" s="2" t="s">
        <v>602</v>
      </c>
      <c r="B427" s="2" t="s">
        <v>618</v>
      </c>
      <c r="C427" s="2">
        <v>2016</v>
      </c>
      <c r="D427" s="2" t="s">
        <v>680</v>
      </c>
      <c r="E427" s="2" t="s">
        <v>680</v>
      </c>
      <c r="F427" s="2" t="s">
        <v>680</v>
      </c>
      <c r="G427" s="2" t="s">
        <v>680</v>
      </c>
      <c r="H427" s="2" t="s">
        <v>680</v>
      </c>
      <c r="I427" s="2" t="s">
        <v>680</v>
      </c>
      <c r="J427" s="2" t="s">
        <v>680</v>
      </c>
      <c r="K427" s="2" t="s">
        <v>680</v>
      </c>
      <c r="L427" s="2" t="s">
        <v>680</v>
      </c>
      <c r="M427" s="2" t="s">
        <v>680</v>
      </c>
      <c r="N427" s="2" t="s">
        <v>681</v>
      </c>
      <c r="O427" s="2" t="s">
        <v>680</v>
      </c>
      <c r="P427" s="2" t="s">
        <v>681</v>
      </c>
      <c r="Q427" s="2" t="s">
        <v>680</v>
      </c>
      <c r="R427" s="2" t="s">
        <v>681</v>
      </c>
      <c r="S427" s="2" t="s">
        <v>680</v>
      </c>
      <c r="U427" s="9">
        <f t="shared" si="12"/>
        <v>0</v>
      </c>
      <c r="V427" s="2">
        <f t="shared" si="13"/>
        <v>0</v>
      </c>
    </row>
    <row r="428" spans="1:22" ht="15" customHeight="1" x14ac:dyDescent="0.25">
      <c r="A428" s="2" t="s">
        <v>619</v>
      </c>
      <c r="B428" s="2" t="s">
        <v>620</v>
      </c>
      <c r="C428" s="2">
        <v>2016</v>
      </c>
      <c r="D428" s="2">
        <v>9.0839999999999996</v>
      </c>
      <c r="E428" s="2">
        <v>2.6259999999999999</v>
      </c>
      <c r="F428" s="2">
        <v>3.1429999999999998</v>
      </c>
      <c r="G428" s="2">
        <v>1.8160000000000001</v>
      </c>
      <c r="H428" s="2" t="s">
        <v>680</v>
      </c>
      <c r="I428" s="2">
        <v>1.327</v>
      </c>
      <c r="J428" s="2">
        <v>0.17199999999999999</v>
      </c>
      <c r="K428" s="2" t="s">
        <v>680</v>
      </c>
      <c r="L428" s="2" t="s">
        <v>680</v>
      </c>
      <c r="M428" s="2" t="s">
        <v>680</v>
      </c>
      <c r="N428" s="2" t="s">
        <v>681</v>
      </c>
      <c r="O428" s="2" t="s">
        <v>680</v>
      </c>
      <c r="P428" s="2" t="s">
        <v>681</v>
      </c>
      <c r="Q428" s="2" t="s">
        <v>680</v>
      </c>
      <c r="R428" s="2" t="s">
        <v>681</v>
      </c>
      <c r="S428" s="2" t="s">
        <v>680</v>
      </c>
      <c r="U428" s="9">
        <f t="shared" si="12"/>
        <v>9.0839999999999996</v>
      </c>
      <c r="V428" s="2">
        <f t="shared" si="13"/>
        <v>0</v>
      </c>
    </row>
    <row r="429" spans="1:22" ht="15" customHeight="1" x14ac:dyDescent="0.25">
      <c r="A429" s="2" t="s">
        <v>619</v>
      </c>
      <c r="B429" s="2" t="s">
        <v>621</v>
      </c>
      <c r="C429" s="2">
        <v>2016</v>
      </c>
      <c r="D429" s="2">
        <v>149.369</v>
      </c>
      <c r="E429" s="2">
        <v>62.003</v>
      </c>
      <c r="F429" s="2">
        <v>17.030999999999999</v>
      </c>
      <c r="G429" s="2">
        <v>16.2</v>
      </c>
      <c r="H429" s="2" t="s">
        <v>680</v>
      </c>
      <c r="I429" s="2">
        <v>29.155999999999999</v>
      </c>
      <c r="J429" s="2">
        <v>24.978000000000002</v>
      </c>
      <c r="K429" s="2" t="s">
        <v>680</v>
      </c>
      <c r="L429" s="2" t="s">
        <v>680</v>
      </c>
      <c r="M429" s="2">
        <v>16.2</v>
      </c>
      <c r="N429" s="2" t="s">
        <v>681</v>
      </c>
      <c r="O429" s="2" t="s">
        <v>680</v>
      </c>
      <c r="P429" s="2" t="s">
        <v>681</v>
      </c>
      <c r="Q429" s="2" t="s">
        <v>680</v>
      </c>
      <c r="R429" s="2" t="s">
        <v>681</v>
      </c>
      <c r="S429" s="2" t="s">
        <v>680</v>
      </c>
      <c r="U429" s="9">
        <f t="shared" si="12"/>
        <v>149.369</v>
      </c>
      <c r="V429" s="2">
        <f t="shared" si="13"/>
        <v>0</v>
      </c>
    </row>
    <row r="430" spans="1:22" ht="15" customHeight="1" x14ac:dyDescent="0.25">
      <c r="A430" s="2" t="s">
        <v>622</v>
      </c>
      <c r="B430" s="2" t="s">
        <v>623</v>
      </c>
      <c r="C430" s="2">
        <v>2016</v>
      </c>
      <c r="D430" s="2">
        <v>94.56</v>
      </c>
      <c r="E430" s="2">
        <v>45.563000000000002</v>
      </c>
      <c r="F430" s="2">
        <v>3.9820000000000002</v>
      </c>
      <c r="G430" s="2">
        <v>20.117999999999999</v>
      </c>
      <c r="H430" s="2" t="s">
        <v>680</v>
      </c>
      <c r="I430" s="2">
        <v>15</v>
      </c>
      <c r="J430" s="2">
        <v>10.739000000000001</v>
      </c>
      <c r="K430" s="2">
        <v>0.158</v>
      </c>
      <c r="L430" s="2" t="s">
        <v>680</v>
      </c>
      <c r="M430" s="2">
        <v>20.117999999999999</v>
      </c>
      <c r="N430" s="2" t="s">
        <v>681</v>
      </c>
      <c r="O430" s="2" t="s">
        <v>680</v>
      </c>
      <c r="P430" s="2" t="s">
        <v>681</v>
      </c>
      <c r="Q430" s="2" t="s">
        <v>680</v>
      </c>
      <c r="R430" s="2" t="s">
        <v>681</v>
      </c>
      <c r="S430" s="2" t="s">
        <v>680</v>
      </c>
      <c r="U430" s="9">
        <f t="shared" si="12"/>
        <v>94.56</v>
      </c>
      <c r="V430" s="2">
        <f t="shared" si="13"/>
        <v>0</v>
      </c>
    </row>
    <row r="431" spans="1:22" ht="15" customHeight="1" x14ac:dyDescent="0.25">
      <c r="A431" s="2" t="s">
        <v>622</v>
      </c>
      <c r="B431" s="2" t="s">
        <v>624</v>
      </c>
      <c r="C431" s="2">
        <v>2016</v>
      </c>
      <c r="D431" s="2">
        <v>11.263999999999999</v>
      </c>
      <c r="E431" s="2">
        <v>5.3689999999999998</v>
      </c>
      <c r="F431" s="2" t="s">
        <v>680</v>
      </c>
      <c r="G431" s="2">
        <v>1.077</v>
      </c>
      <c r="H431" s="2" t="s">
        <v>680</v>
      </c>
      <c r="I431" s="2">
        <v>3.0390000000000001</v>
      </c>
      <c r="J431" s="2">
        <v>1.78</v>
      </c>
      <c r="K431" s="2" t="s">
        <v>680</v>
      </c>
      <c r="L431" s="2" t="s">
        <v>680</v>
      </c>
      <c r="M431" s="2">
        <v>1.077</v>
      </c>
      <c r="N431" s="2" t="s">
        <v>681</v>
      </c>
      <c r="O431" s="2" t="s">
        <v>680</v>
      </c>
      <c r="P431" s="2" t="s">
        <v>681</v>
      </c>
      <c r="Q431" s="2" t="s">
        <v>680</v>
      </c>
      <c r="R431" s="2" t="s">
        <v>681</v>
      </c>
      <c r="S431" s="2" t="s">
        <v>680</v>
      </c>
      <c r="U431" s="9">
        <f t="shared" si="12"/>
        <v>11.263999999999999</v>
      </c>
      <c r="V431" s="2">
        <f t="shared" si="13"/>
        <v>0</v>
      </c>
    </row>
    <row r="432" spans="1:22" ht="15" customHeight="1" x14ac:dyDescent="0.25">
      <c r="A432" s="2" t="s">
        <v>622</v>
      </c>
      <c r="B432" s="2" t="s">
        <v>625</v>
      </c>
      <c r="C432" s="2">
        <v>2016</v>
      </c>
      <c r="D432" s="2">
        <v>105.03100000000001</v>
      </c>
      <c r="E432" s="2">
        <v>53.36</v>
      </c>
      <c r="F432" s="2">
        <v>2.3180000000000001</v>
      </c>
      <c r="G432" s="2">
        <v>19.087</v>
      </c>
      <c r="H432" s="2" t="s">
        <v>680</v>
      </c>
      <c r="I432" s="2">
        <v>17.145</v>
      </c>
      <c r="J432" s="2">
        <v>13.121</v>
      </c>
      <c r="K432" s="2" t="s">
        <v>680</v>
      </c>
      <c r="L432" s="2" t="s">
        <v>680</v>
      </c>
      <c r="M432" s="2">
        <v>19.986999999999998</v>
      </c>
      <c r="N432" s="2" t="s">
        <v>681</v>
      </c>
      <c r="O432" s="2" t="s">
        <v>680</v>
      </c>
      <c r="P432" s="2" t="s">
        <v>681</v>
      </c>
      <c r="Q432" s="2" t="s">
        <v>680</v>
      </c>
      <c r="R432" s="2" t="s">
        <v>681</v>
      </c>
      <c r="S432" s="2" t="s">
        <v>680</v>
      </c>
      <c r="U432" s="9">
        <f t="shared" si="12"/>
        <v>105.03100000000001</v>
      </c>
      <c r="V432" s="2">
        <f t="shared" si="13"/>
        <v>0</v>
      </c>
    </row>
    <row r="433" spans="1:22" ht="15" customHeight="1" x14ac:dyDescent="0.25">
      <c r="A433" s="2" t="s">
        <v>622</v>
      </c>
      <c r="B433" s="2" t="s">
        <v>626</v>
      </c>
      <c r="C433" s="2">
        <v>2016</v>
      </c>
      <c r="D433" s="2">
        <v>18.331</v>
      </c>
      <c r="E433" s="2">
        <v>15.992000000000001</v>
      </c>
      <c r="F433" s="2">
        <v>8.6999999999999994E-2</v>
      </c>
      <c r="G433" s="2">
        <v>2.0179999999999998</v>
      </c>
      <c r="H433" s="2" t="s">
        <v>680</v>
      </c>
      <c r="I433" s="2">
        <v>0.18</v>
      </c>
      <c r="J433" s="2">
        <v>5.3999999999999999E-2</v>
      </c>
      <c r="K433" s="2" t="s">
        <v>680</v>
      </c>
      <c r="L433" s="2" t="s">
        <v>680</v>
      </c>
      <c r="M433" s="2">
        <v>2.0179999999999998</v>
      </c>
      <c r="N433" s="2" t="s">
        <v>681</v>
      </c>
      <c r="O433" s="2" t="s">
        <v>680</v>
      </c>
      <c r="P433" s="2" t="s">
        <v>681</v>
      </c>
      <c r="Q433" s="2" t="s">
        <v>680</v>
      </c>
      <c r="R433" s="2" t="s">
        <v>681</v>
      </c>
      <c r="S433" s="2" t="s">
        <v>680</v>
      </c>
      <c r="U433" s="9">
        <f t="shared" si="12"/>
        <v>18.331</v>
      </c>
      <c r="V433" s="2">
        <f t="shared" si="13"/>
        <v>0</v>
      </c>
    </row>
    <row r="434" spans="1:22" ht="15" customHeight="1" x14ac:dyDescent="0.25">
      <c r="A434" s="2" t="s">
        <v>627</v>
      </c>
      <c r="B434" s="2" t="s">
        <v>628</v>
      </c>
      <c r="C434" s="2">
        <v>2016</v>
      </c>
      <c r="D434" s="2">
        <v>6.181</v>
      </c>
      <c r="E434" s="2">
        <v>1.7330000000000001</v>
      </c>
      <c r="F434" s="2">
        <v>2.5659999999999998</v>
      </c>
      <c r="G434" s="2" t="s">
        <v>680</v>
      </c>
      <c r="H434" s="2" t="s">
        <v>680</v>
      </c>
      <c r="I434" s="2">
        <v>1.2050000000000001</v>
      </c>
      <c r="J434" s="2">
        <v>0.28999999999999998</v>
      </c>
      <c r="K434" s="2" t="s">
        <v>680</v>
      </c>
      <c r="L434" s="2">
        <v>0.38700000000000001</v>
      </c>
      <c r="M434" s="2" t="s">
        <v>680</v>
      </c>
      <c r="N434" s="2" t="s">
        <v>681</v>
      </c>
      <c r="O434" s="2" t="s">
        <v>680</v>
      </c>
      <c r="P434" s="2" t="s">
        <v>681</v>
      </c>
      <c r="Q434" s="2" t="s">
        <v>680</v>
      </c>
      <c r="R434" s="2" t="s">
        <v>681</v>
      </c>
      <c r="S434" s="2" t="s">
        <v>680</v>
      </c>
      <c r="U434" s="9">
        <f t="shared" si="12"/>
        <v>6.181</v>
      </c>
      <c r="V434" s="2">
        <f t="shared" si="13"/>
        <v>0</v>
      </c>
    </row>
    <row r="435" spans="1:22" ht="15" customHeight="1" x14ac:dyDescent="0.25">
      <c r="A435" s="2" t="s">
        <v>627</v>
      </c>
      <c r="B435" s="2" t="s">
        <v>629</v>
      </c>
      <c r="C435" s="2">
        <v>2016</v>
      </c>
      <c r="D435" s="2">
        <v>25.184999999999999</v>
      </c>
      <c r="E435" s="2">
        <v>7.6970000000000001</v>
      </c>
      <c r="F435" s="2">
        <v>7.1289999999999996</v>
      </c>
      <c r="G435" s="2">
        <v>1.2809999999999999</v>
      </c>
      <c r="H435" s="2" t="s">
        <v>680</v>
      </c>
      <c r="I435" s="2">
        <v>5.5750000000000002</v>
      </c>
      <c r="J435" s="2">
        <v>2.9350000000000001</v>
      </c>
      <c r="K435" s="2" t="s">
        <v>680</v>
      </c>
      <c r="L435" s="2">
        <v>0.56799999999999995</v>
      </c>
      <c r="M435" s="2" t="s">
        <v>680</v>
      </c>
      <c r="N435" s="2" t="s">
        <v>681</v>
      </c>
      <c r="O435" s="2" t="s">
        <v>680</v>
      </c>
      <c r="P435" s="2" t="s">
        <v>681</v>
      </c>
      <c r="Q435" s="2" t="s">
        <v>680</v>
      </c>
      <c r="R435" s="2" t="s">
        <v>681</v>
      </c>
      <c r="S435" s="2" t="s">
        <v>680</v>
      </c>
      <c r="U435" s="9">
        <f t="shared" si="12"/>
        <v>25.184999999999999</v>
      </c>
      <c r="V435" s="2">
        <f t="shared" si="13"/>
        <v>0</v>
      </c>
    </row>
    <row r="436" spans="1:22" ht="15" customHeight="1" x14ac:dyDescent="0.25">
      <c r="A436" s="2" t="s">
        <v>627</v>
      </c>
      <c r="B436" s="2" t="s">
        <v>630</v>
      </c>
      <c r="C436" s="2">
        <v>2016</v>
      </c>
      <c r="D436" s="2">
        <v>181.09899999999999</v>
      </c>
      <c r="E436" s="2">
        <v>68.064999999999998</v>
      </c>
      <c r="F436" s="2">
        <v>39.953000000000003</v>
      </c>
      <c r="G436" s="2">
        <v>8.0709999999999997</v>
      </c>
      <c r="H436" s="2" t="s">
        <v>680</v>
      </c>
      <c r="I436" s="2">
        <v>24.959</v>
      </c>
      <c r="J436" s="2">
        <v>36.99</v>
      </c>
      <c r="K436" s="2" t="s">
        <v>680</v>
      </c>
      <c r="L436" s="2">
        <v>3.0609999999999999</v>
      </c>
      <c r="M436" s="2" t="s">
        <v>680</v>
      </c>
      <c r="N436" s="2" t="s">
        <v>681</v>
      </c>
      <c r="O436" s="2" t="s">
        <v>680</v>
      </c>
      <c r="P436" s="2" t="s">
        <v>681</v>
      </c>
      <c r="Q436" s="2" t="s">
        <v>680</v>
      </c>
      <c r="R436" s="2" t="s">
        <v>681</v>
      </c>
      <c r="S436" s="2" t="s">
        <v>680</v>
      </c>
      <c r="U436" s="9">
        <f t="shared" si="12"/>
        <v>181.09899999999999</v>
      </c>
      <c r="V436" s="2">
        <f t="shared" si="13"/>
        <v>0</v>
      </c>
    </row>
    <row r="437" spans="1:22" ht="15" customHeight="1" x14ac:dyDescent="0.25">
      <c r="A437" s="2" t="s">
        <v>631</v>
      </c>
      <c r="B437" s="2" t="s">
        <v>632</v>
      </c>
      <c r="C437" s="2">
        <v>2016</v>
      </c>
      <c r="D437" s="2">
        <v>14.83</v>
      </c>
      <c r="E437" s="2">
        <v>3.1680000000000001</v>
      </c>
      <c r="F437" s="2">
        <v>2.3050000000000002</v>
      </c>
      <c r="G437" s="2">
        <v>7.3369999999999997</v>
      </c>
      <c r="H437" s="2" t="s">
        <v>680</v>
      </c>
      <c r="I437" s="2">
        <v>1.3779999999999999</v>
      </c>
      <c r="J437" s="2">
        <v>0.63900000000000001</v>
      </c>
      <c r="K437" s="2" t="s">
        <v>680</v>
      </c>
      <c r="L437" s="2" t="s">
        <v>680</v>
      </c>
      <c r="M437" s="2" t="s">
        <v>680</v>
      </c>
      <c r="N437" s="2" t="s">
        <v>681</v>
      </c>
      <c r="O437" s="2" t="s">
        <v>680</v>
      </c>
      <c r="P437" s="2" t="s">
        <v>681</v>
      </c>
      <c r="Q437" s="2" t="s">
        <v>680</v>
      </c>
      <c r="R437" s="2" t="s">
        <v>681</v>
      </c>
      <c r="S437" s="2" t="s">
        <v>680</v>
      </c>
      <c r="U437" s="9">
        <f t="shared" si="12"/>
        <v>14.83</v>
      </c>
      <c r="V437" s="2">
        <f t="shared" si="13"/>
        <v>0</v>
      </c>
    </row>
    <row r="438" spans="1:22" ht="15" customHeight="1" x14ac:dyDescent="0.25">
      <c r="A438" s="2" t="s">
        <v>631</v>
      </c>
      <c r="B438" s="2" t="s">
        <v>633</v>
      </c>
      <c r="C438" s="2">
        <v>2016</v>
      </c>
      <c r="D438" s="2">
        <v>7.7130000000000001</v>
      </c>
      <c r="E438" s="2">
        <v>2.7290000000000001</v>
      </c>
      <c r="F438" s="2">
        <v>2.556</v>
      </c>
      <c r="G438" s="2">
        <v>0</v>
      </c>
      <c r="H438" s="2" t="s">
        <v>680</v>
      </c>
      <c r="I438" s="2">
        <v>2.1619999999999999</v>
      </c>
      <c r="J438" s="2">
        <v>0.26600000000000001</v>
      </c>
      <c r="K438" s="2">
        <v>0</v>
      </c>
      <c r="L438" s="2">
        <v>0</v>
      </c>
      <c r="M438" s="2">
        <v>0</v>
      </c>
      <c r="N438" s="2" t="s">
        <v>681</v>
      </c>
      <c r="O438" s="2" t="s">
        <v>680</v>
      </c>
      <c r="P438" s="2" t="s">
        <v>681</v>
      </c>
      <c r="Q438" s="2" t="s">
        <v>680</v>
      </c>
      <c r="R438" s="2" t="s">
        <v>681</v>
      </c>
      <c r="S438" s="2" t="s">
        <v>680</v>
      </c>
      <c r="U438" s="9">
        <f t="shared" si="12"/>
        <v>7.7130000000000001</v>
      </c>
      <c r="V438" s="2">
        <f t="shared" si="13"/>
        <v>0</v>
      </c>
    </row>
    <row r="439" spans="1:22" ht="15" customHeight="1" x14ac:dyDescent="0.25">
      <c r="A439" s="2" t="s">
        <v>631</v>
      </c>
      <c r="B439" s="2" t="s">
        <v>634</v>
      </c>
      <c r="C439" s="2">
        <v>2016</v>
      </c>
      <c r="D439" s="2">
        <v>10.760999999999999</v>
      </c>
      <c r="E439" s="2">
        <v>3.8069999999999999</v>
      </c>
      <c r="F439" s="2">
        <v>2.4049999999999998</v>
      </c>
      <c r="G439" s="2">
        <v>1.857</v>
      </c>
      <c r="H439" s="2">
        <v>0</v>
      </c>
      <c r="I439" s="2">
        <v>1.349</v>
      </c>
      <c r="J439" s="2">
        <v>1.343</v>
      </c>
      <c r="K439" s="2">
        <v>0</v>
      </c>
      <c r="L439" s="2">
        <v>0</v>
      </c>
      <c r="M439" s="2">
        <v>0</v>
      </c>
      <c r="N439" s="2" t="s">
        <v>681</v>
      </c>
      <c r="O439" s="2" t="s">
        <v>680</v>
      </c>
      <c r="P439" s="2" t="s">
        <v>681</v>
      </c>
      <c r="Q439" s="2" t="s">
        <v>680</v>
      </c>
      <c r="R439" s="2" t="s">
        <v>681</v>
      </c>
      <c r="S439" s="2" t="s">
        <v>680</v>
      </c>
      <c r="U439" s="9">
        <f t="shared" si="12"/>
        <v>10.760999999999999</v>
      </c>
      <c r="V439" s="2">
        <f t="shared" si="13"/>
        <v>0</v>
      </c>
    </row>
    <row r="440" spans="1:22" ht="15" customHeight="1" x14ac:dyDescent="0.25">
      <c r="A440" s="2" t="s">
        <v>631</v>
      </c>
      <c r="B440" s="2" t="s">
        <v>635</v>
      </c>
      <c r="C440" s="2">
        <v>2016</v>
      </c>
      <c r="D440" s="2">
        <v>538.08699999999999</v>
      </c>
      <c r="E440" s="2">
        <v>217.18700000000001</v>
      </c>
      <c r="F440" s="2">
        <v>127.529</v>
      </c>
      <c r="G440" s="2">
        <v>12.347</v>
      </c>
      <c r="H440" s="2">
        <v>0</v>
      </c>
      <c r="I440" s="2">
        <v>49.902000000000001</v>
      </c>
      <c r="J440" s="2">
        <v>131.12200000000001</v>
      </c>
      <c r="K440" s="2" t="s">
        <v>800</v>
      </c>
      <c r="L440" s="2">
        <v>0</v>
      </c>
      <c r="M440" s="2">
        <v>0</v>
      </c>
      <c r="N440" s="2" t="s">
        <v>681</v>
      </c>
      <c r="O440" s="2" t="s">
        <v>680</v>
      </c>
      <c r="P440" s="2" t="s">
        <v>681</v>
      </c>
      <c r="Q440" s="2" t="s">
        <v>680</v>
      </c>
      <c r="R440" s="2" t="s">
        <v>681</v>
      </c>
      <c r="S440" s="2" t="s">
        <v>680</v>
      </c>
      <c r="U440" s="9">
        <f t="shared" si="12"/>
        <v>538.08699999999999</v>
      </c>
      <c r="V440" s="2">
        <f t="shared" si="13"/>
        <v>0</v>
      </c>
    </row>
    <row r="441" spans="1:22" ht="15" customHeight="1" x14ac:dyDescent="0.25">
      <c r="A441" s="2" t="s">
        <v>636</v>
      </c>
      <c r="B441" s="2" t="s">
        <v>637</v>
      </c>
      <c r="C441" s="2">
        <v>2016</v>
      </c>
      <c r="D441" s="2" t="s">
        <v>681</v>
      </c>
      <c r="E441" s="2" t="s">
        <v>681</v>
      </c>
      <c r="F441" s="2" t="s">
        <v>681</v>
      </c>
      <c r="G441" s="2" t="s">
        <v>681</v>
      </c>
      <c r="H441" s="2" t="s">
        <v>681</v>
      </c>
      <c r="I441" s="2" t="s">
        <v>681</v>
      </c>
      <c r="J441" s="2" t="s">
        <v>681</v>
      </c>
      <c r="K441" s="2" t="s">
        <v>681</v>
      </c>
      <c r="L441" s="2" t="s">
        <v>681</v>
      </c>
      <c r="M441" s="2" t="s">
        <v>681</v>
      </c>
      <c r="N441" s="2" t="s">
        <v>681</v>
      </c>
      <c r="O441" s="2" t="s">
        <v>681</v>
      </c>
      <c r="P441" s="2" t="s">
        <v>681</v>
      </c>
      <c r="Q441" s="2" t="s">
        <v>681</v>
      </c>
      <c r="R441" s="2" t="s">
        <v>681</v>
      </c>
      <c r="S441" s="2" t="s">
        <v>681</v>
      </c>
      <c r="U441" s="9">
        <f t="shared" si="12"/>
        <v>0</v>
      </c>
      <c r="V441" s="2">
        <f t="shared" si="13"/>
        <v>0</v>
      </c>
    </row>
    <row r="442" spans="1:22" ht="15" customHeight="1" x14ac:dyDescent="0.25">
      <c r="A442" s="2" t="s">
        <v>638</v>
      </c>
      <c r="B442" s="2" t="s">
        <v>639</v>
      </c>
      <c r="C442" s="2">
        <v>2016</v>
      </c>
      <c r="D442" s="2">
        <v>131.964</v>
      </c>
      <c r="E442" s="2">
        <v>74.253</v>
      </c>
      <c r="F442" s="2">
        <v>25.372</v>
      </c>
      <c r="G442" s="2">
        <v>0.245</v>
      </c>
      <c r="H442" s="2">
        <v>0</v>
      </c>
      <c r="I442" s="2">
        <v>23.88</v>
      </c>
      <c r="J442" s="2">
        <v>3.952</v>
      </c>
      <c r="K442" s="2">
        <v>0</v>
      </c>
      <c r="L442" s="2">
        <v>0</v>
      </c>
      <c r="M442" s="2">
        <v>4.2619999999999996</v>
      </c>
      <c r="N442" s="2" t="s">
        <v>681</v>
      </c>
      <c r="O442" s="2" t="s">
        <v>680</v>
      </c>
      <c r="P442" s="2" t="s">
        <v>681</v>
      </c>
      <c r="Q442" s="2" t="s">
        <v>680</v>
      </c>
      <c r="R442" s="2" t="s">
        <v>681</v>
      </c>
      <c r="S442" s="2" t="s">
        <v>680</v>
      </c>
      <c r="U442" s="9">
        <f t="shared" si="12"/>
        <v>131.964</v>
      </c>
      <c r="V442" s="2">
        <f t="shared" si="13"/>
        <v>0</v>
      </c>
    </row>
    <row r="443" spans="1:22" ht="15" customHeight="1" x14ac:dyDescent="0.25">
      <c r="A443" s="2" t="s">
        <v>640</v>
      </c>
      <c r="B443" s="2" t="s">
        <v>641</v>
      </c>
      <c r="C443" s="2">
        <v>2016</v>
      </c>
      <c r="D443" s="2">
        <v>6.9</v>
      </c>
      <c r="E443" s="2">
        <v>3.4</v>
      </c>
      <c r="F443" s="2">
        <v>0.5</v>
      </c>
      <c r="G443" s="2" t="s">
        <v>680</v>
      </c>
      <c r="H443" s="2" t="s">
        <v>680</v>
      </c>
      <c r="I443" s="2">
        <v>2</v>
      </c>
      <c r="J443" s="2">
        <v>1</v>
      </c>
      <c r="K443" s="2" t="s">
        <v>680</v>
      </c>
      <c r="L443" s="2" t="s">
        <v>680</v>
      </c>
      <c r="M443" s="2" t="s">
        <v>680</v>
      </c>
      <c r="N443" s="2" t="s">
        <v>681</v>
      </c>
      <c r="O443" s="2" t="s">
        <v>680</v>
      </c>
      <c r="P443" s="2" t="s">
        <v>681</v>
      </c>
      <c r="Q443" s="2" t="s">
        <v>680</v>
      </c>
      <c r="R443" s="2" t="s">
        <v>681</v>
      </c>
      <c r="S443" s="2" t="s">
        <v>680</v>
      </c>
      <c r="U443" s="9">
        <f t="shared" si="12"/>
        <v>6.9</v>
      </c>
      <c r="V443" s="2">
        <f t="shared" si="13"/>
        <v>0</v>
      </c>
    </row>
    <row r="444" spans="1:22" ht="15" customHeight="1" x14ac:dyDescent="0.25">
      <c r="A444" s="2" t="s">
        <v>640</v>
      </c>
      <c r="B444" s="2" t="s">
        <v>642</v>
      </c>
      <c r="C444" s="2">
        <v>2016</v>
      </c>
      <c r="D444" s="2" t="s">
        <v>680</v>
      </c>
      <c r="E444" s="2" t="s">
        <v>680</v>
      </c>
      <c r="F444" s="2" t="s">
        <v>680</v>
      </c>
      <c r="G444" s="2" t="s">
        <v>680</v>
      </c>
      <c r="H444" s="2" t="s">
        <v>680</v>
      </c>
      <c r="I444" s="2" t="s">
        <v>680</v>
      </c>
      <c r="J444" s="2" t="s">
        <v>680</v>
      </c>
      <c r="K444" s="2" t="s">
        <v>680</v>
      </c>
      <c r="L444" s="2" t="s">
        <v>680</v>
      </c>
      <c r="M444" s="2" t="s">
        <v>680</v>
      </c>
      <c r="N444" s="2" t="s">
        <v>681</v>
      </c>
      <c r="O444" s="2" t="s">
        <v>680</v>
      </c>
      <c r="P444" s="2" t="s">
        <v>681</v>
      </c>
      <c r="Q444" s="2" t="s">
        <v>680</v>
      </c>
      <c r="R444" s="2" t="s">
        <v>681</v>
      </c>
      <c r="S444" s="2" t="s">
        <v>680</v>
      </c>
      <c r="U444" s="9">
        <f t="shared" si="12"/>
        <v>0</v>
      </c>
      <c r="V444" s="2">
        <f t="shared" si="13"/>
        <v>0</v>
      </c>
    </row>
    <row r="445" spans="1:22" ht="15" customHeight="1" x14ac:dyDescent="0.25">
      <c r="A445" s="2" t="s">
        <v>640</v>
      </c>
      <c r="B445" s="2" t="s">
        <v>643</v>
      </c>
      <c r="C445" s="2">
        <v>2016</v>
      </c>
      <c r="D445" s="2">
        <v>22.411000000000001</v>
      </c>
      <c r="E445" s="2">
        <v>10.266999999999999</v>
      </c>
      <c r="F445" s="2">
        <v>1.421</v>
      </c>
      <c r="G445" s="2">
        <v>1.407</v>
      </c>
      <c r="H445" s="2" t="s">
        <v>680</v>
      </c>
      <c r="I445" s="2">
        <v>3.7770000000000001</v>
      </c>
      <c r="J445" s="2">
        <v>5.1509999999999998</v>
      </c>
      <c r="K445" s="2">
        <v>0.38800000000000001</v>
      </c>
      <c r="L445" s="2" t="s">
        <v>680</v>
      </c>
      <c r="M445" s="2" t="s">
        <v>680</v>
      </c>
      <c r="N445" s="2" t="s">
        <v>681</v>
      </c>
      <c r="O445" s="2" t="s">
        <v>680</v>
      </c>
      <c r="P445" s="2" t="s">
        <v>681</v>
      </c>
      <c r="Q445" s="2" t="s">
        <v>680</v>
      </c>
      <c r="R445" s="2" t="s">
        <v>681</v>
      </c>
      <c r="S445" s="2" t="s">
        <v>680</v>
      </c>
      <c r="U445" s="9">
        <f t="shared" si="12"/>
        <v>22.411000000000001</v>
      </c>
      <c r="V445" s="2">
        <f t="shared" si="13"/>
        <v>0</v>
      </c>
    </row>
    <row r="446" spans="1:22" ht="15" customHeight="1" x14ac:dyDescent="0.25">
      <c r="A446" s="2" t="s">
        <v>644</v>
      </c>
      <c r="B446" s="2" t="s">
        <v>645</v>
      </c>
      <c r="C446" s="2">
        <v>2016</v>
      </c>
      <c r="D446" s="2" t="s">
        <v>681</v>
      </c>
      <c r="E446" s="2" t="s">
        <v>681</v>
      </c>
      <c r="F446" s="2" t="s">
        <v>681</v>
      </c>
      <c r="G446" s="2" t="s">
        <v>681</v>
      </c>
      <c r="H446" s="2" t="s">
        <v>681</v>
      </c>
      <c r="I446" s="2" t="s">
        <v>681</v>
      </c>
      <c r="J446" s="2" t="s">
        <v>681</v>
      </c>
      <c r="K446" s="2" t="s">
        <v>681</v>
      </c>
      <c r="L446" s="2" t="s">
        <v>681</v>
      </c>
      <c r="M446" s="2" t="s">
        <v>681</v>
      </c>
      <c r="N446" s="2" t="s">
        <v>681</v>
      </c>
      <c r="O446" s="2" t="s">
        <v>681</v>
      </c>
      <c r="P446" s="2" t="s">
        <v>681</v>
      </c>
      <c r="Q446" s="2" t="s">
        <v>681</v>
      </c>
      <c r="R446" s="2" t="s">
        <v>681</v>
      </c>
      <c r="S446" s="2" t="s">
        <v>681</v>
      </c>
      <c r="U446" s="9">
        <f t="shared" si="12"/>
        <v>0</v>
      </c>
      <c r="V446" s="2">
        <f t="shared" si="13"/>
        <v>0</v>
      </c>
    </row>
    <row r="447" spans="1:22" ht="15" customHeight="1" x14ac:dyDescent="0.25">
      <c r="A447" s="2" t="s">
        <v>647</v>
      </c>
      <c r="B447" s="2" t="s">
        <v>648</v>
      </c>
      <c r="C447" s="2">
        <v>2016</v>
      </c>
      <c r="D447" s="2" t="s">
        <v>681</v>
      </c>
      <c r="E447" s="2" t="s">
        <v>681</v>
      </c>
      <c r="F447" s="2" t="s">
        <v>681</v>
      </c>
      <c r="G447" s="2" t="s">
        <v>681</v>
      </c>
      <c r="H447" s="2" t="s">
        <v>681</v>
      </c>
      <c r="I447" s="2" t="s">
        <v>681</v>
      </c>
      <c r="J447" s="2" t="s">
        <v>681</v>
      </c>
      <c r="K447" s="2" t="s">
        <v>681</v>
      </c>
      <c r="L447" s="2" t="s">
        <v>681</v>
      </c>
      <c r="M447" s="2" t="s">
        <v>681</v>
      </c>
      <c r="N447" s="2" t="s">
        <v>681</v>
      </c>
      <c r="O447" s="2" t="s">
        <v>681</v>
      </c>
      <c r="P447" s="2" t="s">
        <v>681</v>
      </c>
      <c r="Q447" s="2" t="s">
        <v>681</v>
      </c>
      <c r="R447" s="2" t="s">
        <v>681</v>
      </c>
      <c r="S447" s="2" t="s">
        <v>681</v>
      </c>
      <c r="U447" s="9">
        <f t="shared" si="12"/>
        <v>0</v>
      </c>
      <c r="V447" s="2">
        <f t="shared" si="13"/>
        <v>0</v>
      </c>
    </row>
    <row r="448" spans="1:22" ht="15" customHeight="1" x14ac:dyDescent="0.25">
      <c r="A448" s="2" t="s">
        <v>650</v>
      </c>
      <c r="B448" s="2" t="s">
        <v>651</v>
      </c>
      <c r="C448" s="2">
        <v>2016</v>
      </c>
      <c r="D448" s="2">
        <v>982.5</v>
      </c>
      <c r="E448" s="2">
        <v>472.8</v>
      </c>
      <c r="F448" s="2">
        <v>156.80000000000001</v>
      </c>
      <c r="G448" s="2">
        <v>45.8</v>
      </c>
      <c r="H448" s="2" t="s">
        <v>680</v>
      </c>
      <c r="I448" s="2">
        <v>80.599999999999994</v>
      </c>
      <c r="J448" s="2">
        <v>110.3</v>
      </c>
      <c r="K448" s="2">
        <v>0.5</v>
      </c>
      <c r="L448" s="2">
        <v>7.2</v>
      </c>
      <c r="M448" s="2" t="s">
        <v>680</v>
      </c>
      <c r="N448" s="2" t="s">
        <v>1056</v>
      </c>
      <c r="O448" s="2">
        <v>108.5</v>
      </c>
      <c r="P448" s="2" t="s">
        <v>681</v>
      </c>
      <c r="Q448" s="2" t="s">
        <v>680</v>
      </c>
      <c r="R448" s="2" t="s">
        <v>681</v>
      </c>
      <c r="S448" s="2" t="s">
        <v>680</v>
      </c>
      <c r="U448" s="9">
        <f t="shared" si="12"/>
        <v>982.5</v>
      </c>
      <c r="V448" s="2">
        <f t="shared" si="13"/>
        <v>108.5</v>
      </c>
    </row>
    <row r="449" spans="1:22" ht="15" customHeight="1" x14ac:dyDescent="0.25">
      <c r="A449" s="2" t="s">
        <v>650</v>
      </c>
      <c r="B449" s="2" t="s">
        <v>652</v>
      </c>
      <c r="C449" s="2">
        <v>2016</v>
      </c>
      <c r="D449" s="2">
        <v>1.754</v>
      </c>
      <c r="E449" s="2">
        <v>0.7</v>
      </c>
      <c r="F449" s="2" t="s">
        <v>680</v>
      </c>
      <c r="G449" s="2" t="s">
        <v>680</v>
      </c>
      <c r="H449" s="2" t="s">
        <v>680</v>
      </c>
      <c r="I449" s="2">
        <v>1</v>
      </c>
      <c r="J449" s="2" t="s">
        <v>680</v>
      </c>
      <c r="K449" s="2" t="s">
        <v>680</v>
      </c>
      <c r="L449" s="2" t="s">
        <v>680</v>
      </c>
      <c r="M449" s="2" t="s">
        <v>680</v>
      </c>
      <c r="N449" s="2" t="s">
        <v>681</v>
      </c>
      <c r="O449" s="2" t="s">
        <v>680</v>
      </c>
      <c r="P449" s="2" t="s">
        <v>681</v>
      </c>
      <c r="Q449" s="2" t="s">
        <v>680</v>
      </c>
      <c r="R449" s="2" t="s">
        <v>681</v>
      </c>
      <c r="S449" s="2" t="s">
        <v>680</v>
      </c>
      <c r="U449" s="9">
        <f t="shared" si="12"/>
        <v>1.754</v>
      </c>
      <c r="V449" s="2">
        <f t="shared" si="13"/>
        <v>0</v>
      </c>
    </row>
    <row r="450" spans="1:22" ht="15" customHeight="1" x14ac:dyDescent="0.25">
      <c r="A450" s="2" t="s">
        <v>650</v>
      </c>
      <c r="B450" s="2" t="s">
        <v>653</v>
      </c>
      <c r="C450" s="2">
        <v>2016</v>
      </c>
      <c r="D450" s="2">
        <v>9.1999999999999993</v>
      </c>
      <c r="E450" s="2">
        <v>2.5</v>
      </c>
      <c r="F450" s="2">
        <v>3</v>
      </c>
      <c r="G450" s="2" t="s">
        <v>680</v>
      </c>
      <c r="H450" s="2" t="s">
        <v>680</v>
      </c>
      <c r="I450" s="2">
        <v>3.6</v>
      </c>
      <c r="J450" s="2">
        <v>0.1</v>
      </c>
      <c r="K450" s="2" t="s">
        <v>680</v>
      </c>
      <c r="L450" s="2" t="s">
        <v>680</v>
      </c>
      <c r="M450" s="2" t="s">
        <v>680</v>
      </c>
      <c r="N450" s="2" t="s">
        <v>681</v>
      </c>
      <c r="O450" s="2" t="s">
        <v>680</v>
      </c>
      <c r="P450" s="2" t="s">
        <v>681</v>
      </c>
      <c r="Q450" s="2" t="s">
        <v>680</v>
      </c>
      <c r="R450" s="2" t="s">
        <v>681</v>
      </c>
      <c r="S450" s="2" t="s">
        <v>680</v>
      </c>
      <c r="U450" s="9">
        <f t="shared" si="12"/>
        <v>9.1999999999999993</v>
      </c>
      <c r="V450" s="2">
        <f t="shared" si="13"/>
        <v>0</v>
      </c>
    </row>
    <row r="451" spans="1:22" ht="15" customHeight="1" x14ac:dyDescent="0.25">
      <c r="A451" s="2" t="s">
        <v>650</v>
      </c>
      <c r="B451" s="2" t="s">
        <v>654</v>
      </c>
      <c r="C451" s="2">
        <v>2016</v>
      </c>
      <c r="D451" s="2">
        <v>176.101</v>
      </c>
      <c r="E451" s="2">
        <v>81.900000000000006</v>
      </c>
      <c r="F451" s="2">
        <v>38.1</v>
      </c>
      <c r="G451" s="2">
        <v>10</v>
      </c>
      <c r="H451" s="2" t="s">
        <v>680</v>
      </c>
      <c r="I451" s="2">
        <v>34.5</v>
      </c>
      <c r="J451" s="2">
        <v>10.4</v>
      </c>
      <c r="K451" s="2" t="s">
        <v>680</v>
      </c>
      <c r="L451" s="2">
        <v>1.2</v>
      </c>
      <c r="M451" s="2" t="s">
        <v>680</v>
      </c>
      <c r="N451" s="2" t="s">
        <v>681</v>
      </c>
      <c r="O451" s="2" t="s">
        <v>680</v>
      </c>
      <c r="P451" s="2" t="s">
        <v>681</v>
      </c>
      <c r="Q451" s="2" t="s">
        <v>680</v>
      </c>
      <c r="R451" s="2" t="s">
        <v>681</v>
      </c>
      <c r="S451" s="2" t="s">
        <v>680</v>
      </c>
      <c r="U451" s="9">
        <f t="shared" ref="U451:U463" si="14">IFERROR(D451/1,0)</f>
        <v>176.101</v>
      </c>
      <c r="V451" s="2">
        <f t="shared" ref="V451:V463" si="15">IFERROR(O451/1,0)+IFERROR(Q451/1,0)+IFERROR(S451/1,0)</f>
        <v>0</v>
      </c>
    </row>
    <row r="452" spans="1:22" ht="15" customHeight="1" x14ac:dyDescent="0.25">
      <c r="A452" s="2" t="s">
        <v>655</v>
      </c>
      <c r="B452" s="2" t="s">
        <v>656</v>
      </c>
      <c r="C452" s="2">
        <v>2016</v>
      </c>
      <c r="D452" s="2">
        <v>28.6</v>
      </c>
      <c r="E452" s="2">
        <v>10.4</v>
      </c>
      <c r="F452" s="2">
        <v>6.6</v>
      </c>
      <c r="G452" s="2">
        <v>1.3</v>
      </c>
      <c r="H452" s="2" t="s">
        <v>680</v>
      </c>
      <c r="I452" s="2">
        <v>7.2</v>
      </c>
      <c r="J452" s="2">
        <v>3</v>
      </c>
      <c r="K452" s="2" t="s">
        <v>680</v>
      </c>
      <c r="L452" s="2" t="s">
        <v>680</v>
      </c>
      <c r="M452" s="2" t="s">
        <v>680</v>
      </c>
      <c r="N452" s="2" t="s">
        <v>681</v>
      </c>
      <c r="O452" s="2" t="s">
        <v>680</v>
      </c>
      <c r="P452" s="2" t="s">
        <v>681</v>
      </c>
      <c r="Q452" s="2" t="s">
        <v>680</v>
      </c>
      <c r="R452" s="2" t="s">
        <v>681</v>
      </c>
      <c r="S452" s="2" t="s">
        <v>680</v>
      </c>
      <c r="U452" s="9">
        <f t="shared" si="14"/>
        <v>28.6</v>
      </c>
      <c r="V452" s="2">
        <f t="shared" si="15"/>
        <v>0</v>
      </c>
    </row>
    <row r="453" spans="1:22" ht="15" customHeight="1" x14ac:dyDescent="0.25">
      <c r="A453" s="2" t="s">
        <v>657</v>
      </c>
      <c r="B453" s="2" t="s">
        <v>658</v>
      </c>
      <c r="C453" s="2">
        <v>2016</v>
      </c>
      <c r="D453" s="2">
        <v>48.2</v>
      </c>
      <c r="E453" s="2" t="s">
        <v>800</v>
      </c>
      <c r="F453" s="2" t="s">
        <v>800</v>
      </c>
      <c r="G453" s="2">
        <v>6.6</v>
      </c>
      <c r="H453" s="2" t="s">
        <v>680</v>
      </c>
      <c r="I453" s="2" t="s">
        <v>800</v>
      </c>
      <c r="J453" s="2" t="s">
        <v>800</v>
      </c>
      <c r="K453" s="2" t="s">
        <v>680</v>
      </c>
      <c r="L453" s="2" t="s">
        <v>680</v>
      </c>
      <c r="M453" s="2">
        <v>6.6</v>
      </c>
      <c r="N453" s="2" t="s">
        <v>681</v>
      </c>
      <c r="O453" s="2" t="s">
        <v>680</v>
      </c>
      <c r="P453" s="2" t="s">
        <v>681</v>
      </c>
      <c r="Q453" s="2" t="s">
        <v>680</v>
      </c>
      <c r="R453" s="2" t="s">
        <v>681</v>
      </c>
      <c r="S453" s="2" t="s">
        <v>680</v>
      </c>
      <c r="U453" s="9">
        <f t="shared" si="14"/>
        <v>48.2</v>
      </c>
      <c r="V453" s="2">
        <f t="shared" si="15"/>
        <v>0</v>
      </c>
    </row>
    <row r="454" spans="1:22" ht="15" customHeight="1" x14ac:dyDescent="0.25">
      <c r="A454" s="2" t="s">
        <v>659</v>
      </c>
      <c r="B454" s="2" t="s">
        <v>21</v>
      </c>
      <c r="C454" s="2">
        <v>2016</v>
      </c>
      <c r="D454" s="2" t="s">
        <v>681</v>
      </c>
      <c r="E454" s="2" t="s">
        <v>681</v>
      </c>
      <c r="F454" s="2" t="s">
        <v>681</v>
      </c>
      <c r="G454" s="2" t="s">
        <v>681</v>
      </c>
      <c r="H454" s="2" t="s">
        <v>681</v>
      </c>
      <c r="I454" s="2" t="s">
        <v>681</v>
      </c>
      <c r="J454" s="2" t="s">
        <v>681</v>
      </c>
      <c r="K454" s="2" t="s">
        <v>681</v>
      </c>
      <c r="L454" s="2" t="s">
        <v>681</v>
      </c>
      <c r="M454" s="2" t="s">
        <v>681</v>
      </c>
      <c r="N454" s="2" t="s">
        <v>681</v>
      </c>
      <c r="O454" s="2" t="s">
        <v>681</v>
      </c>
      <c r="P454" s="2" t="s">
        <v>681</v>
      </c>
      <c r="Q454" s="2" t="s">
        <v>681</v>
      </c>
      <c r="R454" s="2" t="s">
        <v>681</v>
      </c>
      <c r="S454" s="2" t="s">
        <v>681</v>
      </c>
      <c r="U454" s="9">
        <f t="shared" si="14"/>
        <v>0</v>
      </c>
      <c r="V454" s="2">
        <f t="shared" si="15"/>
        <v>0</v>
      </c>
    </row>
    <row r="455" spans="1:22" ht="15" customHeight="1" x14ac:dyDescent="0.25">
      <c r="A455" s="2" t="s">
        <v>661</v>
      </c>
      <c r="B455" s="2" t="s">
        <v>22</v>
      </c>
      <c r="C455" s="2">
        <v>2016</v>
      </c>
      <c r="D455" s="2" t="s">
        <v>681</v>
      </c>
      <c r="E455" s="2" t="s">
        <v>681</v>
      </c>
      <c r="F455" s="2" t="s">
        <v>681</v>
      </c>
      <c r="G455" s="2" t="s">
        <v>681</v>
      </c>
      <c r="H455" s="2" t="s">
        <v>681</v>
      </c>
      <c r="I455" s="2" t="s">
        <v>681</v>
      </c>
      <c r="J455" s="2" t="s">
        <v>681</v>
      </c>
      <c r="K455" s="2" t="s">
        <v>681</v>
      </c>
      <c r="L455" s="2" t="s">
        <v>681</v>
      </c>
      <c r="M455" s="2" t="s">
        <v>681</v>
      </c>
      <c r="N455" s="2" t="s">
        <v>681</v>
      </c>
      <c r="O455" s="2" t="s">
        <v>681</v>
      </c>
      <c r="P455" s="2" t="s">
        <v>681</v>
      </c>
      <c r="Q455" s="2" t="s">
        <v>681</v>
      </c>
      <c r="R455" s="2" t="s">
        <v>681</v>
      </c>
      <c r="S455" s="2" t="s">
        <v>681</v>
      </c>
      <c r="U455" s="9">
        <f t="shared" si="14"/>
        <v>0</v>
      </c>
      <c r="V455" s="2">
        <f t="shared" si="15"/>
        <v>0</v>
      </c>
    </row>
    <row r="456" spans="1:22" ht="15" customHeight="1" x14ac:dyDescent="0.25">
      <c r="A456" s="2" t="s">
        <v>662</v>
      </c>
      <c r="B456" s="5" t="s">
        <v>1066</v>
      </c>
      <c r="C456" s="2">
        <v>2016</v>
      </c>
      <c r="D456" s="2" t="s">
        <v>681</v>
      </c>
      <c r="E456" s="2" t="s">
        <v>681</v>
      </c>
      <c r="F456" s="2" t="s">
        <v>681</v>
      </c>
      <c r="G456" s="2" t="s">
        <v>681</v>
      </c>
      <c r="H456" s="2" t="s">
        <v>681</v>
      </c>
      <c r="I456" s="2" t="s">
        <v>681</v>
      </c>
      <c r="J456" s="2" t="s">
        <v>681</v>
      </c>
      <c r="K456" s="2" t="s">
        <v>681</v>
      </c>
      <c r="L456" s="2" t="s">
        <v>681</v>
      </c>
      <c r="M456" s="2" t="s">
        <v>681</v>
      </c>
      <c r="N456" s="2" t="s">
        <v>681</v>
      </c>
      <c r="O456" s="2" t="s">
        <v>681</v>
      </c>
      <c r="P456" s="2" t="s">
        <v>681</v>
      </c>
      <c r="Q456" s="2" t="s">
        <v>681</v>
      </c>
      <c r="R456" s="2" t="s">
        <v>681</v>
      </c>
      <c r="S456" s="2" t="s">
        <v>681</v>
      </c>
      <c r="U456" s="9">
        <f t="shared" si="14"/>
        <v>0</v>
      </c>
      <c r="V456" s="2">
        <f t="shared" si="15"/>
        <v>0</v>
      </c>
    </row>
    <row r="457" spans="1:22" ht="15" customHeight="1" x14ac:dyDescent="0.25">
      <c r="A457" s="2" t="s">
        <v>663</v>
      </c>
      <c r="B457" s="2" t="s">
        <v>664</v>
      </c>
      <c r="C457" s="2">
        <v>2016</v>
      </c>
      <c r="D457" s="2">
        <v>7.343</v>
      </c>
      <c r="E457" s="2">
        <v>3.1859999999999999</v>
      </c>
      <c r="F457" s="2">
        <v>0.95499999999999996</v>
      </c>
      <c r="G457" s="2">
        <v>0.60399999999999998</v>
      </c>
      <c r="H457" s="2" t="s">
        <v>680</v>
      </c>
      <c r="I457" s="2">
        <v>1.8049999999999999</v>
      </c>
      <c r="J457" s="2">
        <v>0.79300000000000004</v>
      </c>
      <c r="K457" s="2" t="s">
        <v>680</v>
      </c>
      <c r="L457" s="2" t="s">
        <v>680</v>
      </c>
      <c r="M457" s="2" t="s">
        <v>680</v>
      </c>
      <c r="N457" s="2" t="s">
        <v>681</v>
      </c>
      <c r="O457" s="2" t="s">
        <v>680</v>
      </c>
      <c r="P457" s="2" t="s">
        <v>681</v>
      </c>
      <c r="Q457" s="2" t="s">
        <v>680</v>
      </c>
      <c r="R457" s="2" t="s">
        <v>681</v>
      </c>
      <c r="S457" s="2" t="s">
        <v>680</v>
      </c>
      <c r="U457" s="9">
        <f t="shared" si="14"/>
        <v>7.343</v>
      </c>
      <c r="V457" s="2">
        <f t="shared" si="15"/>
        <v>0</v>
      </c>
    </row>
    <row r="458" spans="1:22" ht="15" customHeight="1" x14ac:dyDescent="0.25">
      <c r="A458" s="2" t="s">
        <v>663</v>
      </c>
      <c r="B458" s="2" t="s">
        <v>665</v>
      </c>
      <c r="C458" s="2">
        <v>2016</v>
      </c>
      <c r="D458" s="2">
        <v>5.4939999999999998</v>
      </c>
      <c r="E458" s="2">
        <v>1.7549999999999999</v>
      </c>
      <c r="F458" s="2">
        <v>1.756</v>
      </c>
      <c r="G458" s="2" t="s">
        <v>680</v>
      </c>
      <c r="H458" s="2" t="s">
        <v>680</v>
      </c>
      <c r="I458" s="2">
        <v>1.6970000000000001</v>
      </c>
      <c r="J458" s="2">
        <v>0.28499999999999998</v>
      </c>
      <c r="K458" s="2" t="s">
        <v>680</v>
      </c>
      <c r="L458" s="2" t="s">
        <v>680</v>
      </c>
      <c r="M458" s="2" t="s">
        <v>680</v>
      </c>
      <c r="N458" s="2" t="s">
        <v>681</v>
      </c>
      <c r="O458" s="2" t="s">
        <v>680</v>
      </c>
      <c r="P458" s="2" t="s">
        <v>681</v>
      </c>
      <c r="Q458" s="2" t="s">
        <v>680</v>
      </c>
      <c r="R458" s="2" t="s">
        <v>681</v>
      </c>
      <c r="S458" s="2" t="s">
        <v>680</v>
      </c>
      <c r="U458" s="9">
        <f t="shared" si="14"/>
        <v>5.4939999999999998</v>
      </c>
      <c r="V458" s="2">
        <f t="shared" si="15"/>
        <v>0</v>
      </c>
    </row>
    <row r="459" spans="1:22" ht="15" customHeight="1" x14ac:dyDescent="0.25">
      <c r="A459" s="2" t="s">
        <v>663</v>
      </c>
      <c r="B459" s="2" t="s">
        <v>666</v>
      </c>
      <c r="C459" s="2">
        <v>2016</v>
      </c>
      <c r="D459" s="2" t="s">
        <v>680</v>
      </c>
      <c r="E459" s="2" t="s">
        <v>680</v>
      </c>
      <c r="F459" s="2" t="s">
        <v>680</v>
      </c>
      <c r="G459" s="2" t="s">
        <v>680</v>
      </c>
      <c r="H459" s="2" t="s">
        <v>680</v>
      </c>
      <c r="I459" s="2" t="s">
        <v>680</v>
      </c>
      <c r="J459" s="2" t="s">
        <v>680</v>
      </c>
      <c r="K459" s="2" t="s">
        <v>680</v>
      </c>
      <c r="L459" s="2" t="s">
        <v>680</v>
      </c>
      <c r="M459" s="2" t="s">
        <v>680</v>
      </c>
      <c r="N459" s="2" t="s">
        <v>681</v>
      </c>
      <c r="O459" s="2" t="s">
        <v>680</v>
      </c>
      <c r="P459" s="2" t="s">
        <v>681</v>
      </c>
      <c r="Q459" s="2" t="s">
        <v>680</v>
      </c>
      <c r="R459" s="2" t="s">
        <v>681</v>
      </c>
      <c r="S459" s="2" t="s">
        <v>680</v>
      </c>
      <c r="U459" s="9">
        <f t="shared" si="14"/>
        <v>0</v>
      </c>
      <c r="V459" s="2">
        <f t="shared" si="15"/>
        <v>0</v>
      </c>
    </row>
    <row r="460" spans="1:22" ht="15" customHeight="1" x14ac:dyDescent="0.25">
      <c r="A460" s="2" t="s">
        <v>663</v>
      </c>
      <c r="B460" s="2" t="s">
        <v>667</v>
      </c>
      <c r="C460" s="2">
        <v>2016</v>
      </c>
      <c r="D460" s="2">
        <v>6.931</v>
      </c>
      <c r="E460" s="2">
        <v>2.0670000000000002</v>
      </c>
      <c r="F460" s="2">
        <v>1.0629999999999999</v>
      </c>
      <c r="G460" s="2" t="s">
        <v>680</v>
      </c>
      <c r="H460" s="2" t="s">
        <v>680</v>
      </c>
      <c r="I460" s="2">
        <v>1.9570000000000001</v>
      </c>
      <c r="J460" s="2">
        <v>1.837</v>
      </c>
      <c r="K460" s="2">
        <v>6.1999999999999998E-3</v>
      </c>
      <c r="L460" s="2" t="s">
        <v>680</v>
      </c>
      <c r="M460" s="2" t="s">
        <v>680</v>
      </c>
      <c r="N460" s="2" t="s">
        <v>681</v>
      </c>
      <c r="O460" s="2" t="s">
        <v>680</v>
      </c>
      <c r="P460" s="2" t="s">
        <v>681</v>
      </c>
      <c r="Q460" s="2" t="s">
        <v>680</v>
      </c>
      <c r="R460" s="2" t="s">
        <v>681</v>
      </c>
      <c r="S460" s="2" t="s">
        <v>680</v>
      </c>
      <c r="U460" s="9">
        <f t="shared" si="14"/>
        <v>6.931</v>
      </c>
      <c r="V460" s="2">
        <f t="shared" si="15"/>
        <v>0</v>
      </c>
    </row>
    <row r="461" spans="1:22" ht="15" customHeight="1" x14ac:dyDescent="0.25">
      <c r="A461" s="2" t="s">
        <v>663</v>
      </c>
      <c r="B461" s="2" t="s">
        <v>668</v>
      </c>
      <c r="C461" s="2">
        <v>2016</v>
      </c>
      <c r="D461" s="2">
        <v>0.58499999999999996</v>
      </c>
      <c r="E461" s="2" t="s">
        <v>680</v>
      </c>
      <c r="F461" s="2">
        <v>7.1999999999999995E-2</v>
      </c>
      <c r="G461" s="2" t="s">
        <v>680</v>
      </c>
      <c r="H461" s="2" t="s">
        <v>680</v>
      </c>
      <c r="I461" s="2">
        <v>0.51200000000000001</v>
      </c>
      <c r="J461" s="2" t="s">
        <v>680</v>
      </c>
      <c r="K461" s="2" t="s">
        <v>680</v>
      </c>
      <c r="L461" s="2" t="s">
        <v>680</v>
      </c>
      <c r="M461" s="2" t="s">
        <v>680</v>
      </c>
      <c r="N461" s="2" t="s">
        <v>681</v>
      </c>
      <c r="O461" s="2" t="s">
        <v>680</v>
      </c>
      <c r="P461" s="2" t="s">
        <v>681</v>
      </c>
      <c r="Q461" s="2" t="s">
        <v>680</v>
      </c>
      <c r="R461" s="2" t="s">
        <v>681</v>
      </c>
      <c r="S461" s="2" t="s">
        <v>680</v>
      </c>
      <c r="U461" s="9">
        <f t="shared" si="14"/>
        <v>0.58499999999999996</v>
      </c>
      <c r="V461" s="2">
        <f t="shared" si="15"/>
        <v>0</v>
      </c>
    </row>
    <row r="462" spans="1:22" ht="15" customHeight="1" x14ac:dyDescent="0.25">
      <c r="A462" s="2" t="s">
        <v>663</v>
      </c>
      <c r="B462" s="2" t="s">
        <v>669</v>
      </c>
      <c r="C462" s="2">
        <v>2016</v>
      </c>
      <c r="D462" s="2">
        <v>266.63</v>
      </c>
      <c r="E462" s="2" t="s">
        <v>680</v>
      </c>
      <c r="F462" s="2" t="s">
        <v>680</v>
      </c>
      <c r="G462" s="2">
        <v>266.63</v>
      </c>
      <c r="H462" s="2">
        <v>266.63</v>
      </c>
      <c r="I462" s="2" t="s">
        <v>680</v>
      </c>
      <c r="J462" s="2" t="s">
        <v>680</v>
      </c>
      <c r="K462" s="2" t="s">
        <v>680</v>
      </c>
      <c r="L462" s="2" t="s">
        <v>680</v>
      </c>
      <c r="M462" s="2" t="s">
        <v>680</v>
      </c>
      <c r="N462" s="2" t="s">
        <v>681</v>
      </c>
      <c r="O462" s="2" t="s">
        <v>680</v>
      </c>
      <c r="P462" s="2" t="s">
        <v>681</v>
      </c>
      <c r="Q462" s="2" t="s">
        <v>680</v>
      </c>
      <c r="R462" s="2" t="s">
        <v>681</v>
      </c>
      <c r="S462" s="2" t="s">
        <v>680</v>
      </c>
      <c r="U462" s="9">
        <f t="shared" si="14"/>
        <v>266.63</v>
      </c>
      <c r="V462" s="2">
        <f t="shared" si="15"/>
        <v>0</v>
      </c>
    </row>
    <row r="463" spans="1:22" ht="15" customHeight="1" x14ac:dyDescent="0.25">
      <c r="A463" s="2" t="s">
        <v>663</v>
      </c>
      <c r="B463" s="2" t="s">
        <v>670</v>
      </c>
      <c r="C463" s="2">
        <v>2016</v>
      </c>
      <c r="D463" s="2">
        <v>232.59800000000001</v>
      </c>
      <c r="E463" s="2">
        <v>80.731999999999999</v>
      </c>
      <c r="F463" s="2">
        <v>52.893000000000001</v>
      </c>
      <c r="G463" s="2">
        <v>27.280999999999999</v>
      </c>
      <c r="H463" s="2" t="s">
        <v>680</v>
      </c>
      <c r="I463" s="2">
        <v>31.585000000000001</v>
      </c>
      <c r="J463" s="2">
        <v>38.161000000000001</v>
      </c>
      <c r="K463" s="2">
        <v>1.946</v>
      </c>
      <c r="L463" s="2" t="s">
        <v>680</v>
      </c>
      <c r="M463" s="2" t="s">
        <v>680</v>
      </c>
      <c r="N463" s="2" t="s">
        <v>681</v>
      </c>
      <c r="O463" s="2" t="s">
        <v>680</v>
      </c>
      <c r="P463" s="2" t="s">
        <v>681</v>
      </c>
      <c r="Q463" s="2" t="s">
        <v>680</v>
      </c>
      <c r="R463" s="2" t="s">
        <v>681</v>
      </c>
      <c r="S463" s="2" t="s">
        <v>680</v>
      </c>
      <c r="U463" s="9">
        <f t="shared" si="14"/>
        <v>232.59800000000001</v>
      </c>
      <c r="V463" s="2">
        <f t="shared" si="15"/>
        <v>0</v>
      </c>
    </row>
  </sheetData>
  <autoFilter ref="A1:V463" xr:uid="{00000000-0009-0000-0000-00000700000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AG640"/>
  <sheetViews>
    <sheetView workbookViewId="0">
      <selection sqref="A1:E1"/>
    </sheetView>
  </sheetViews>
  <sheetFormatPr defaultRowHeight="15" x14ac:dyDescent="0.25"/>
  <cols>
    <col min="1" max="1" width="39.28515625" customWidth="1"/>
    <col min="2" max="2" width="39.28515625" bestFit="1" customWidth="1"/>
    <col min="3" max="3" width="12.7109375" customWidth="1"/>
    <col min="4" max="4" width="11" customWidth="1"/>
    <col min="5" max="5" width="16.28515625" customWidth="1"/>
    <col min="6" max="7" width="11" customWidth="1"/>
    <col min="8" max="8" width="21.28515625" customWidth="1"/>
    <col min="9" max="9" width="12" customWidth="1"/>
    <col min="10" max="10" width="12.85546875" customWidth="1"/>
    <col min="11" max="14" width="11" customWidth="1"/>
    <col min="15" max="15" width="18.7109375" customWidth="1"/>
    <col min="16" max="16" width="10" customWidth="1"/>
    <col min="17" max="17" width="12" bestFit="1" customWidth="1"/>
    <col min="18" max="18" width="11.5703125" customWidth="1"/>
    <col min="19" max="20" width="11" customWidth="1"/>
    <col min="21" max="21" width="21.140625" bestFit="1" customWidth="1"/>
    <col min="22" max="22" width="12" bestFit="1" customWidth="1"/>
    <col min="23" max="23" width="10.85546875" customWidth="1"/>
    <col min="24" max="24" width="12" bestFit="1" customWidth="1"/>
    <col min="25" max="25" width="10" customWidth="1"/>
    <col min="26" max="26" width="26.140625" customWidth="1"/>
    <col min="27" max="27" width="42.85546875" bestFit="1" customWidth="1"/>
    <col min="28" max="28" width="12" bestFit="1" customWidth="1"/>
    <col min="29" max="29" width="11.42578125" customWidth="1"/>
    <col min="30" max="30" width="22.7109375" customWidth="1"/>
    <col min="31" max="31" width="23.85546875" bestFit="1" customWidth="1"/>
    <col min="33" max="33" width="9.42578125" bestFit="1" customWidth="1"/>
  </cols>
  <sheetData>
    <row r="1" spans="1:31" ht="30" x14ac:dyDescent="0.25">
      <c r="A1" s="247" t="s">
        <v>671</v>
      </c>
      <c r="B1" s="248" t="s">
        <v>1</v>
      </c>
      <c r="C1" s="247" t="s">
        <v>1153</v>
      </c>
      <c r="D1" s="247" t="s">
        <v>943</v>
      </c>
      <c r="E1" s="247" t="s">
        <v>1135</v>
      </c>
      <c r="F1" s="247" t="s">
        <v>1137</v>
      </c>
      <c r="G1" s="247" t="s">
        <v>980</v>
      </c>
      <c r="H1" s="247" t="s">
        <v>1149</v>
      </c>
      <c r="I1" s="247" t="s">
        <v>967</v>
      </c>
      <c r="J1" s="247" t="s">
        <v>1133</v>
      </c>
      <c r="K1" s="247" t="s">
        <v>977</v>
      </c>
      <c r="L1" s="247" t="s">
        <v>1138</v>
      </c>
      <c r="M1" s="247" t="s">
        <v>942</v>
      </c>
      <c r="N1" s="247" t="s">
        <v>944</v>
      </c>
      <c r="O1" s="247" t="s">
        <v>1152</v>
      </c>
      <c r="P1" s="247" t="s">
        <v>966</v>
      </c>
      <c r="Q1" s="247" t="s">
        <v>1139</v>
      </c>
      <c r="R1" s="247" t="s">
        <v>1140</v>
      </c>
      <c r="S1" s="247" t="s">
        <v>1132</v>
      </c>
      <c r="T1" s="247" t="s">
        <v>1146</v>
      </c>
      <c r="U1" s="247" t="s">
        <v>1148</v>
      </c>
      <c r="V1" s="247" t="s">
        <v>1154</v>
      </c>
      <c r="W1" s="247" t="s">
        <v>1143</v>
      </c>
      <c r="X1" s="247" t="s">
        <v>1142</v>
      </c>
      <c r="Y1" s="247" t="s">
        <v>1144</v>
      </c>
      <c r="Z1" s="247" t="s">
        <v>1150</v>
      </c>
      <c r="AA1" s="247" t="s">
        <v>1151</v>
      </c>
      <c r="AB1" s="247" t="s">
        <v>1147</v>
      </c>
      <c r="AC1" s="247" t="s">
        <v>1134</v>
      </c>
      <c r="AD1" s="247" t="s">
        <v>1145</v>
      </c>
      <c r="AE1" s="247" t="s">
        <v>1141</v>
      </c>
    </row>
    <row r="2" spans="1:31" x14ac:dyDescent="0.25">
      <c r="A2" s="245" t="s">
        <v>23</v>
      </c>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row>
    <row r="3" spans="1:31" x14ac:dyDescent="0.25">
      <c r="B3" s="245" t="s">
        <v>24</v>
      </c>
      <c r="C3" s="246">
        <v>0</v>
      </c>
      <c r="D3" s="246">
        <v>0</v>
      </c>
      <c r="E3" s="246">
        <v>0</v>
      </c>
      <c r="F3" s="246">
        <v>0</v>
      </c>
      <c r="G3" s="246">
        <v>0</v>
      </c>
      <c r="H3" s="246">
        <v>0</v>
      </c>
      <c r="I3" s="246">
        <v>0</v>
      </c>
      <c r="J3" s="246">
        <v>0</v>
      </c>
      <c r="K3" s="246">
        <v>0</v>
      </c>
      <c r="L3" s="246">
        <v>0</v>
      </c>
      <c r="M3" s="246">
        <v>0</v>
      </c>
      <c r="N3" s="246">
        <v>0</v>
      </c>
      <c r="O3" s="246">
        <v>0</v>
      </c>
      <c r="P3" s="246">
        <v>0</v>
      </c>
      <c r="Q3" s="246">
        <v>0</v>
      </c>
      <c r="R3" s="246">
        <v>0</v>
      </c>
      <c r="S3" s="246">
        <v>0</v>
      </c>
      <c r="T3" s="246">
        <v>0</v>
      </c>
      <c r="U3" s="246">
        <v>0</v>
      </c>
      <c r="V3" s="246">
        <v>0.156</v>
      </c>
      <c r="W3" s="246">
        <v>0</v>
      </c>
      <c r="X3" s="246">
        <v>0</v>
      </c>
      <c r="Y3" s="246">
        <v>0</v>
      </c>
      <c r="Z3" s="246">
        <v>0</v>
      </c>
      <c r="AA3" s="246">
        <v>0</v>
      </c>
      <c r="AB3" s="246">
        <v>0</v>
      </c>
      <c r="AC3" s="246">
        <v>0</v>
      </c>
      <c r="AD3" s="246">
        <v>0</v>
      </c>
      <c r="AE3" s="246">
        <v>7.2941200000000004</v>
      </c>
    </row>
    <row r="4" spans="1:31" x14ac:dyDescent="0.25">
      <c r="B4" s="245" t="s">
        <v>26</v>
      </c>
      <c r="C4" s="246">
        <v>0</v>
      </c>
      <c r="D4" s="246">
        <v>0</v>
      </c>
      <c r="E4" s="246">
        <v>0</v>
      </c>
      <c r="F4" s="246">
        <v>8.1</v>
      </c>
      <c r="G4" s="246">
        <v>0</v>
      </c>
      <c r="H4" s="246">
        <v>0</v>
      </c>
      <c r="I4" s="246">
        <v>0.6</v>
      </c>
      <c r="J4" s="246">
        <v>0</v>
      </c>
      <c r="K4" s="246">
        <v>0</v>
      </c>
      <c r="L4" s="246">
        <v>0</v>
      </c>
      <c r="M4" s="246">
        <v>0</v>
      </c>
      <c r="N4" s="246">
        <v>0</v>
      </c>
      <c r="O4" s="246">
        <v>0</v>
      </c>
      <c r="P4" s="246">
        <v>0</v>
      </c>
      <c r="Q4" s="246">
        <v>0</v>
      </c>
      <c r="R4" s="246">
        <v>12.9</v>
      </c>
      <c r="S4" s="246">
        <v>0</v>
      </c>
      <c r="T4" s="246">
        <v>0</v>
      </c>
      <c r="U4" s="246">
        <v>0</v>
      </c>
      <c r="V4" s="246">
        <v>0.4</v>
      </c>
      <c r="W4" s="246">
        <v>0</v>
      </c>
      <c r="X4" s="246">
        <v>0</v>
      </c>
      <c r="Y4" s="246">
        <v>0</v>
      </c>
      <c r="Z4" s="246">
        <v>0</v>
      </c>
      <c r="AA4" s="246">
        <v>0</v>
      </c>
      <c r="AB4" s="246">
        <v>0</v>
      </c>
      <c r="AC4" s="246">
        <v>0</v>
      </c>
      <c r="AD4" s="246">
        <v>0</v>
      </c>
      <c r="AE4" s="246">
        <v>0</v>
      </c>
    </row>
    <row r="5" spans="1:31" x14ac:dyDescent="0.25">
      <c r="B5" s="245" t="s">
        <v>27</v>
      </c>
      <c r="C5" s="246">
        <v>0</v>
      </c>
      <c r="D5" s="246">
        <v>0</v>
      </c>
      <c r="E5" s="246">
        <v>0</v>
      </c>
      <c r="F5" s="246">
        <v>0</v>
      </c>
      <c r="G5" s="246">
        <v>0</v>
      </c>
      <c r="H5" s="246">
        <v>0</v>
      </c>
      <c r="I5" s="246">
        <v>0</v>
      </c>
      <c r="J5" s="246">
        <v>0</v>
      </c>
      <c r="K5" s="246">
        <v>0</v>
      </c>
      <c r="L5" s="246">
        <v>0</v>
      </c>
      <c r="M5" s="246">
        <v>0</v>
      </c>
      <c r="N5" s="246">
        <v>0</v>
      </c>
      <c r="O5" s="246">
        <v>0</v>
      </c>
      <c r="P5" s="246">
        <v>0</v>
      </c>
      <c r="Q5" s="246">
        <v>0</v>
      </c>
      <c r="R5" s="246">
        <v>4.2</v>
      </c>
      <c r="S5" s="246">
        <v>0</v>
      </c>
      <c r="T5" s="246">
        <v>0</v>
      </c>
      <c r="U5" s="246">
        <v>0</v>
      </c>
      <c r="V5" s="246">
        <v>0.04</v>
      </c>
      <c r="W5" s="246">
        <v>0</v>
      </c>
      <c r="X5" s="246">
        <v>0</v>
      </c>
      <c r="Y5" s="246">
        <v>0</v>
      </c>
      <c r="Z5" s="246">
        <v>0</v>
      </c>
      <c r="AA5" s="246">
        <v>0</v>
      </c>
      <c r="AB5" s="246">
        <v>0</v>
      </c>
      <c r="AC5" s="246">
        <v>0</v>
      </c>
      <c r="AD5" s="246">
        <v>0</v>
      </c>
      <c r="AE5" s="246">
        <v>0</v>
      </c>
    </row>
    <row r="6" spans="1:31" x14ac:dyDescent="0.25">
      <c r="B6" s="245" t="s">
        <v>28</v>
      </c>
      <c r="C6" s="246">
        <v>0</v>
      </c>
      <c r="D6" s="246">
        <v>0</v>
      </c>
      <c r="E6" s="246">
        <v>0</v>
      </c>
      <c r="F6" s="246">
        <v>0</v>
      </c>
      <c r="G6" s="246">
        <v>0</v>
      </c>
      <c r="H6" s="246">
        <v>0</v>
      </c>
      <c r="I6" s="246">
        <v>0</v>
      </c>
      <c r="J6" s="246">
        <v>0</v>
      </c>
      <c r="K6" s="246">
        <v>0</v>
      </c>
      <c r="L6" s="246">
        <v>0</v>
      </c>
      <c r="M6" s="246">
        <v>0</v>
      </c>
      <c r="N6" s="246">
        <v>0</v>
      </c>
      <c r="O6" s="246">
        <v>0</v>
      </c>
      <c r="P6" s="246">
        <v>0</v>
      </c>
      <c r="Q6" s="246">
        <v>8.1999999999999993</v>
      </c>
      <c r="R6" s="246">
        <v>0</v>
      </c>
      <c r="S6" s="246">
        <v>0</v>
      </c>
      <c r="T6" s="246">
        <v>0</v>
      </c>
      <c r="U6" s="246">
        <v>0</v>
      </c>
      <c r="V6" s="246">
        <v>0.1</v>
      </c>
      <c r="W6" s="246">
        <v>0</v>
      </c>
      <c r="X6" s="246">
        <v>0</v>
      </c>
      <c r="Y6" s="246">
        <v>0</v>
      </c>
      <c r="Z6" s="246">
        <v>0</v>
      </c>
      <c r="AA6" s="246">
        <v>0</v>
      </c>
      <c r="AB6" s="246">
        <v>0</v>
      </c>
      <c r="AC6" s="246">
        <v>0</v>
      </c>
      <c r="AD6" s="246">
        <v>0</v>
      </c>
      <c r="AE6" s="246">
        <v>0</v>
      </c>
    </row>
    <row r="7" spans="1:31" x14ac:dyDescent="0.25">
      <c r="B7" s="245" t="s">
        <v>29</v>
      </c>
      <c r="C7" s="246">
        <v>0</v>
      </c>
      <c r="D7" s="246">
        <v>0</v>
      </c>
      <c r="E7" s="246">
        <v>0</v>
      </c>
      <c r="F7" s="246">
        <v>7.1</v>
      </c>
      <c r="G7" s="246">
        <v>0</v>
      </c>
      <c r="H7" s="246">
        <v>0</v>
      </c>
      <c r="I7" s="246">
        <v>0.1</v>
      </c>
      <c r="J7" s="246">
        <v>0</v>
      </c>
      <c r="K7" s="246">
        <v>0</v>
      </c>
      <c r="L7" s="246">
        <v>0</v>
      </c>
      <c r="M7" s="246">
        <v>0</v>
      </c>
      <c r="N7" s="246">
        <v>0</v>
      </c>
      <c r="O7" s="246">
        <v>0</v>
      </c>
      <c r="P7" s="246">
        <v>0</v>
      </c>
      <c r="Q7" s="246">
        <v>2</v>
      </c>
      <c r="R7" s="246">
        <v>2.8</v>
      </c>
      <c r="S7" s="246">
        <v>0</v>
      </c>
      <c r="T7" s="246">
        <v>0</v>
      </c>
      <c r="U7" s="246">
        <v>0</v>
      </c>
      <c r="V7" s="246">
        <v>0.1</v>
      </c>
      <c r="W7" s="246">
        <v>0</v>
      </c>
      <c r="X7" s="246">
        <v>0</v>
      </c>
      <c r="Y7" s="246">
        <v>0</v>
      </c>
      <c r="Z7" s="246">
        <v>0</v>
      </c>
      <c r="AA7" s="246">
        <v>0</v>
      </c>
      <c r="AB7" s="246">
        <v>0</v>
      </c>
      <c r="AC7" s="246">
        <v>0</v>
      </c>
      <c r="AD7" s="246">
        <v>0</v>
      </c>
      <c r="AE7" s="246">
        <v>0</v>
      </c>
    </row>
    <row r="8" spans="1:31" x14ac:dyDescent="0.25">
      <c r="B8" s="245" t="s">
        <v>30</v>
      </c>
      <c r="C8" s="246">
        <v>0</v>
      </c>
      <c r="D8" s="246">
        <v>0</v>
      </c>
      <c r="E8" s="246">
        <v>0</v>
      </c>
      <c r="F8" s="246">
        <v>0</v>
      </c>
      <c r="G8" s="246">
        <v>0</v>
      </c>
      <c r="H8" s="246">
        <v>0</v>
      </c>
      <c r="I8" s="246">
        <v>0.4</v>
      </c>
      <c r="J8" s="246">
        <v>0</v>
      </c>
      <c r="K8" s="246">
        <v>0</v>
      </c>
      <c r="L8" s="246">
        <v>0</v>
      </c>
      <c r="M8" s="246">
        <v>0</v>
      </c>
      <c r="N8" s="246">
        <v>0</v>
      </c>
      <c r="O8" s="246">
        <v>0</v>
      </c>
      <c r="P8" s="246">
        <v>0</v>
      </c>
      <c r="Q8" s="246">
        <v>0</v>
      </c>
      <c r="R8" s="246">
        <v>0</v>
      </c>
      <c r="S8" s="246">
        <v>0</v>
      </c>
      <c r="T8" s="246">
        <v>0</v>
      </c>
      <c r="U8" s="246">
        <v>0</v>
      </c>
      <c r="V8" s="246">
        <v>0.04</v>
      </c>
      <c r="W8" s="246">
        <v>0</v>
      </c>
      <c r="X8" s="246">
        <v>4.9000000000000004</v>
      </c>
      <c r="Y8" s="246">
        <v>0</v>
      </c>
      <c r="Z8" s="246">
        <v>0</v>
      </c>
      <c r="AA8" s="246">
        <v>0</v>
      </c>
      <c r="AB8" s="246">
        <v>0</v>
      </c>
      <c r="AC8" s="246">
        <v>0</v>
      </c>
      <c r="AD8" s="246">
        <v>0</v>
      </c>
      <c r="AE8" s="246">
        <v>0</v>
      </c>
    </row>
    <row r="9" spans="1:31" x14ac:dyDescent="0.25">
      <c r="B9" s="245" t="s">
        <v>31</v>
      </c>
      <c r="C9" s="246">
        <v>0</v>
      </c>
      <c r="D9" s="246">
        <v>0</v>
      </c>
      <c r="E9" s="246">
        <v>0</v>
      </c>
      <c r="F9" s="246">
        <v>0</v>
      </c>
      <c r="G9" s="246">
        <v>0</v>
      </c>
      <c r="H9" s="246">
        <v>0</v>
      </c>
      <c r="I9" s="246">
        <v>0.1</v>
      </c>
      <c r="J9" s="246">
        <v>0</v>
      </c>
      <c r="K9" s="246">
        <v>0</v>
      </c>
      <c r="L9" s="246">
        <v>0</v>
      </c>
      <c r="M9" s="246">
        <v>0</v>
      </c>
      <c r="N9" s="246">
        <v>0</v>
      </c>
      <c r="O9" s="246">
        <v>0</v>
      </c>
      <c r="P9" s="246">
        <v>0</v>
      </c>
      <c r="Q9" s="246">
        <v>0</v>
      </c>
      <c r="R9" s="246">
        <v>0</v>
      </c>
      <c r="S9" s="246">
        <v>0</v>
      </c>
      <c r="T9" s="246">
        <v>0</v>
      </c>
      <c r="U9" s="246">
        <v>0</v>
      </c>
      <c r="V9" s="246">
        <v>0.04</v>
      </c>
      <c r="W9" s="246">
        <v>0</v>
      </c>
      <c r="X9" s="246">
        <v>2.2999999999999998</v>
      </c>
      <c r="Y9" s="246">
        <v>0</v>
      </c>
      <c r="Z9" s="246">
        <v>0</v>
      </c>
      <c r="AA9" s="246">
        <v>0</v>
      </c>
      <c r="AB9" s="246">
        <v>0</v>
      </c>
      <c r="AC9" s="246">
        <v>0</v>
      </c>
      <c r="AD9" s="246">
        <v>0</v>
      </c>
      <c r="AE9" s="246">
        <v>0</v>
      </c>
    </row>
    <row r="10" spans="1:31" x14ac:dyDescent="0.25">
      <c r="B10" s="245" t="s">
        <v>32</v>
      </c>
      <c r="C10" s="246">
        <v>0</v>
      </c>
      <c r="D10" s="246">
        <v>0</v>
      </c>
      <c r="E10" s="246">
        <v>0</v>
      </c>
      <c r="F10" s="246">
        <v>1.3</v>
      </c>
      <c r="G10" s="246">
        <v>0</v>
      </c>
      <c r="H10" s="246">
        <v>0.4</v>
      </c>
      <c r="I10" s="246">
        <v>0.1</v>
      </c>
      <c r="J10" s="246">
        <v>0</v>
      </c>
      <c r="K10" s="246">
        <v>0</v>
      </c>
      <c r="L10" s="246">
        <v>0</v>
      </c>
      <c r="M10" s="246">
        <v>0</v>
      </c>
      <c r="N10" s="246">
        <v>0</v>
      </c>
      <c r="O10" s="246">
        <v>0</v>
      </c>
      <c r="P10" s="246">
        <v>0</v>
      </c>
      <c r="Q10" s="246">
        <v>0</v>
      </c>
      <c r="R10" s="246">
        <v>5.9</v>
      </c>
      <c r="S10" s="246">
        <v>0</v>
      </c>
      <c r="T10" s="246">
        <v>0</v>
      </c>
      <c r="U10" s="246">
        <v>0</v>
      </c>
      <c r="V10" s="246">
        <v>0.2</v>
      </c>
      <c r="W10" s="246">
        <v>0</v>
      </c>
      <c r="X10" s="246">
        <v>0</v>
      </c>
      <c r="Y10" s="246">
        <v>0</v>
      </c>
      <c r="Z10" s="246">
        <v>0</v>
      </c>
      <c r="AA10" s="246">
        <v>0</v>
      </c>
      <c r="AB10" s="246">
        <v>0</v>
      </c>
      <c r="AC10" s="246">
        <v>0</v>
      </c>
      <c r="AD10" s="246">
        <v>0</v>
      </c>
      <c r="AE10" s="246">
        <v>0</v>
      </c>
    </row>
    <row r="11" spans="1:31" x14ac:dyDescent="0.25">
      <c r="A11" s="245" t="s">
        <v>33</v>
      </c>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row>
    <row r="12" spans="1:31" x14ac:dyDescent="0.25">
      <c r="B12" s="245" t="s">
        <v>34</v>
      </c>
      <c r="C12" s="246">
        <v>0</v>
      </c>
      <c r="D12" s="246">
        <v>0</v>
      </c>
      <c r="E12" s="246">
        <v>0</v>
      </c>
      <c r="F12" s="246">
        <v>0</v>
      </c>
      <c r="G12" s="246">
        <v>0</v>
      </c>
      <c r="H12" s="246">
        <v>0</v>
      </c>
      <c r="I12" s="246">
        <v>3.7999999999999999E-2</v>
      </c>
      <c r="J12" s="246">
        <v>0</v>
      </c>
      <c r="K12" s="246">
        <v>0</v>
      </c>
      <c r="L12" s="246">
        <v>0</v>
      </c>
      <c r="M12" s="246">
        <v>0</v>
      </c>
      <c r="N12" s="246">
        <v>0</v>
      </c>
      <c r="O12" s="246">
        <v>0</v>
      </c>
      <c r="P12" s="246">
        <v>0</v>
      </c>
      <c r="Q12" s="246">
        <v>0</v>
      </c>
      <c r="R12" s="246">
        <v>0</v>
      </c>
      <c r="S12" s="246">
        <v>0</v>
      </c>
      <c r="T12" s="246">
        <v>0</v>
      </c>
      <c r="U12" s="246">
        <v>0</v>
      </c>
      <c r="V12" s="246">
        <v>1.0200000000000001E-2</v>
      </c>
      <c r="W12" s="246">
        <v>0</v>
      </c>
      <c r="X12" s="246">
        <v>0.46300000000000002</v>
      </c>
      <c r="Y12" s="246">
        <v>0</v>
      </c>
      <c r="Z12" s="246">
        <v>0</v>
      </c>
      <c r="AA12" s="246">
        <v>0</v>
      </c>
      <c r="AB12" s="246">
        <v>0</v>
      </c>
      <c r="AC12" s="246">
        <v>0</v>
      </c>
      <c r="AD12" s="246">
        <v>0</v>
      </c>
      <c r="AE12" s="246">
        <v>0</v>
      </c>
    </row>
    <row r="13" spans="1:31" x14ac:dyDescent="0.25">
      <c r="B13" s="245" t="s">
        <v>35</v>
      </c>
      <c r="C13" s="246">
        <v>0</v>
      </c>
      <c r="D13" s="246">
        <v>0</v>
      </c>
      <c r="E13" s="246">
        <v>0</v>
      </c>
      <c r="F13" s="246">
        <v>0</v>
      </c>
      <c r="G13" s="246">
        <v>0</v>
      </c>
      <c r="H13" s="246">
        <v>0</v>
      </c>
      <c r="I13" s="246">
        <v>0.11600000000000001</v>
      </c>
      <c r="J13" s="246">
        <v>0</v>
      </c>
      <c r="K13" s="246">
        <v>0</v>
      </c>
      <c r="L13" s="246">
        <v>0</v>
      </c>
      <c r="M13" s="246">
        <v>0</v>
      </c>
      <c r="N13" s="246">
        <v>0</v>
      </c>
      <c r="O13" s="246">
        <v>0</v>
      </c>
      <c r="P13" s="246">
        <v>0</v>
      </c>
      <c r="Q13" s="246">
        <v>0</v>
      </c>
      <c r="R13" s="246">
        <v>0</v>
      </c>
      <c r="S13" s="246">
        <v>0</v>
      </c>
      <c r="T13" s="246">
        <v>0</v>
      </c>
      <c r="U13" s="246">
        <v>0</v>
      </c>
      <c r="V13" s="246">
        <v>9.8000000000000004E-2</v>
      </c>
      <c r="W13" s="246">
        <v>0</v>
      </c>
      <c r="X13" s="246">
        <v>6.5069999999999997</v>
      </c>
      <c r="Y13" s="246">
        <v>0</v>
      </c>
      <c r="Z13" s="246">
        <v>0</v>
      </c>
      <c r="AA13" s="246">
        <v>0</v>
      </c>
      <c r="AB13" s="246">
        <v>0</v>
      </c>
      <c r="AC13" s="246">
        <v>0</v>
      </c>
      <c r="AD13" s="246">
        <v>0</v>
      </c>
      <c r="AE13" s="246">
        <v>0</v>
      </c>
    </row>
    <row r="14" spans="1:31" x14ac:dyDescent="0.25">
      <c r="B14" s="245" t="s">
        <v>36</v>
      </c>
      <c r="C14" s="246">
        <v>0</v>
      </c>
      <c r="D14" s="246">
        <v>0</v>
      </c>
      <c r="E14" s="246">
        <v>0</v>
      </c>
      <c r="F14" s="246">
        <v>44.963999999999999</v>
      </c>
      <c r="G14" s="246">
        <v>4.3579999999999997</v>
      </c>
      <c r="H14" s="246">
        <v>0</v>
      </c>
      <c r="I14" s="246">
        <v>0.219691</v>
      </c>
      <c r="J14" s="246">
        <v>0</v>
      </c>
      <c r="K14" s="246">
        <v>0</v>
      </c>
      <c r="L14" s="246">
        <v>119.998</v>
      </c>
      <c r="M14" s="246">
        <v>0</v>
      </c>
      <c r="N14" s="246">
        <v>19.734999999999999</v>
      </c>
      <c r="O14" s="246">
        <v>61.683</v>
      </c>
      <c r="P14" s="246">
        <v>0</v>
      </c>
      <c r="Q14" s="246">
        <v>20.987500000000001</v>
      </c>
      <c r="R14" s="246">
        <v>11.2476</v>
      </c>
      <c r="S14" s="246">
        <v>0</v>
      </c>
      <c r="T14" s="246">
        <v>0</v>
      </c>
      <c r="U14" s="246">
        <v>0</v>
      </c>
      <c r="V14" s="246">
        <v>7.2217700000000002</v>
      </c>
      <c r="W14" s="246">
        <v>0</v>
      </c>
      <c r="X14" s="246">
        <v>0.70199999999999996</v>
      </c>
      <c r="Y14" s="246">
        <v>0</v>
      </c>
      <c r="Z14" s="246">
        <v>0</v>
      </c>
      <c r="AA14" s="246">
        <v>0</v>
      </c>
      <c r="AB14" s="246">
        <v>0</v>
      </c>
      <c r="AC14" s="246">
        <v>0</v>
      </c>
      <c r="AD14" s="246">
        <v>0</v>
      </c>
      <c r="AE14" s="246">
        <v>0</v>
      </c>
    </row>
    <row r="15" spans="1:31" x14ac:dyDescent="0.25">
      <c r="B15" s="245" t="s">
        <v>37</v>
      </c>
      <c r="C15" s="246">
        <v>0</v>
      </c>
      <c r="D15" s="246">
        <v>0</v>
      </c>
      <c r="E15" s="246">
        <v>0</v>
      </c>
      <c r="F15" s="246">
        <v>0</v>
      </c>
      <c r="G15" s="246">
        <v>0</v>
      </c>
      <c r="H15" s="246">
        <v>0</v>
      </c>
      <c r="I15" s="246">
        <v>9.1999999999999998E-2</v>
      </c>
      <c r="J15" s="246">
        <v>0</v>
      </c>
      <c r="K15" s="246">
        <v>0</v>
      </c>
      <c r="L15" s="246">
        <v>0</v>
      </c>
      <c r="M15" s="246">
        <v>0</v>
      </c>
      <c r="N15" s="246">
        <v>0</v>
      </c>
      <c r="O15" s="246">
        <v>0</v>
      </c>
      <c r="P15" s="246">
        <v>0</v>
      </c>
      <c r="Q15" s="246">
        <v>0</v>
      </c>
      <c r="R15" s="246">
        <v>0</v>
      </c>
      <c r="S15" s="246">
        <v>0</v>
      </c>
      <c r="T15" s="246">
        <v>0</v>
      </c>
      <c r="U15" s="246">
        <v>0</v>
      </c>
      <c r="V15" s="246">
        <v>0.108</v>
      </c>
      <c r="W15" s="246">
        <v>0</v>
      </c>
      <c r="X15" s="246">
        <v>5.3879999999999999</v>
      </c>
      <c r="Y15" s="246">
        <v>0</v>
      </c>
      <c r="Z15" s="246">
        <v>0</v>
      </c>
      <c r="AA15" s="246">
        <v>0</v>
      </c>
      <c r="AB15" s="246">
        <v>0</v>
      </c>
      <c r="AC15" s="246">
        <v>0</v>
      </c>
      <c r="AD15" s="246">
        <v>0</v>
      </c>
      <c r="AE15" s="246">
        <v>0</v>
      </c>
    </row>
    <row r="16" spans="1:31" x14ac:dyDescent="0.25">
      <c r="B16" s="245" t="s">
        <v>38</v>
      </c>
      <c r="C16" s="246">
        <v>0</v>
      </c>
      <c r="D16" s="246">
        <v>0</v>
      </c>
      <c r="E16" s="246">
        <v>0</v>
      </c>
      <c r="F16" s="246">
        <v>0</v>
      </c>
      <c r="G16" s="246">
        <v>0</v>
      </c>
      <c r="H16" s="246">
        <v>2.5000000000000001E-2</v>
      </c>
      <c r="I16" s="246">
        <v>0.13700000000000001</v>
      </c>
      <c r="J16" s="246">
        <v>0</v>
      </c>
      <c r="K16" s="246">
        <v>0</v>
      </c>
      <c r="L16" s="246">
        <v>0</v>
      </c>
      <c r="M16" s="246">
        <v>0</v>
      </c>
      <c r="N16" s="246">
        <v>0</v>
      </c>
      <c r="O16" s="246">
        <v>0</v>
      </c>
      <c r="P16" s="246">
        <v>0</v>
      </c>
      <c r="Q16" s="246">
        <v>0</v>
      </c>
      <c r="R16" s="246">
        <v>0</v>
      </c>
      <c r="S16" s="246">
        <v>0</v>
      </c>
      <c r="T16" s="246">
        <v>0</v>
      </c>
      <c r="U16" s="246">
        <v>0</v>
      </c>
      <c r="V16" s="246">
        <v>1.24E-2</v>
      </c>
      <c r="W16" s="246">
        <v>0</v>
      </c>
      <c r="X16" s="246">
        <v>0.78300000000000003</v>
      </c>
      <c r="Y16" s="246">
        <v>0</v>
      </c>
      <c r="Z16" s="246">
        <v>0</v>
      </c>
      <c r="AA16" s="246">
        <v>0</v>
      </c>
      <c r="AB16" s="246">
        <v>0</v>
      </c>
      <c r="AC16" s="246">
        <v>0</v>
      </c>
      <c r="AD16" s="246">
        <v>0</v>
      </c>
      <c r="AE16" s="246">
        <v>0</v>
      </c>
    </row>
    <row r="17" spans="1:31" x14ac:dyDescent="0.25">
      <c r="A17" s="245" t="s">
        <v>39</v>
      </c>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row>
    <row r="18" spans="1:31" x14ac:dyDescent="0.25">
      <c r="B18" s="245" t="s">
        <v>40</v>
      </c>
      <c r="C18" s="246">
        <v>0</v>
      </c>
      <c r="D18" s="246">
        <v>0</v>
      </c>
      <c r="E18" s="246">
        <v>1.49</v>
      </c>
      <c r="F18" s="246">
        <v>0</v>
      </c>
      <c r="G18" s="246">
        <v>8.74</v>
      </c>
      <c r="H18" s="246">
        <v>0</v>
      </c>
      <c r="I18" s="246">
        <v>1.8460000000000001</v>
      </c>
      <c r="J18" s="246">
        <v>0</v>
      </c>
      <c r="K18" s="246">
        <v>0</v>
      </c>
      <c r="L18" s="246">
        <v>0</v>
      </c>
      <c r="M18" s="246">
        <v>0</v>
      </c>
      <c r="N18" s="246">
        <v>0</v>
      </c>
      <c r="O18" s="246">
        <v>31.4</v>
      </c>
      <c r="P18" s="246">
        <v>0</v>
      </c>
      <c r="Q18" s="246">
        <v>0</v>
      </c>
      <c r="R18" s="246">
        <v>0</v>
      </c>
      <c r="S18" s="246">
        <v>0</v>
      </c>
      <c r="T18" s="246">
        <v>0</v>
      </c>
      <c r="U18" s="246">
        <v>0</v>
      </c>
      <c r="V18" s="246">
        <v>3.3</v>
      </c>
      <c r="W18" s="246">
        <v>0</v>
      </c>
      <c r="X18" s="246">
        <v>0</v>
      </c>
      <c r="Y18" s="246">
        <v>0</v>
      </c>
      <c r="Z18" s="246">
        <v>0</v>
      </c>
      <c r="AA18" s="246">
        <v>0</v>
      </c>
      <c r="AB18" s="246">
        <v>0</v>
      </c>
      <c r="AC18" s="246">
        <v>0</v>
      </c>
      <c r="AD18" s="246">
        <v>0</v>
      </c>
      <c r="AE18" s="246">
        <v>99.524000000000001</v>
      </c>
    </row>
    <row r="19" spans="1:31" x14ac:dyDescent="0.25">
      <c r="A19" s="245" t="s">
        <v>41</v>
      </c>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row>
    <row r="20" spans="1:31" x14ac:dyDescent="0.25">
      <c r="B20" s="245" t="s">
        <v>42</v>
      </c>
      <c r="C20" s="246">
        <v>0</v>
      </c>
      <c r="D20" s="246">
        <v>0</v>
      </c>
      <c r="E20" s="246">
        <v>0</v>
      </c>
      <c r="F20" s="246">
        <v>0</v>
      </c>
      <c r="G20" s="246">
        <v>0</v>
      </c>
      <c r="H20" s="246">
        <v>0</v>
      </c>
      <c r="I20" s="246">
        <v>0.309</v>
      </c>
      <c r="J20" s="246">
        <v>0</v>
      </c>
      <c r="K20" s="246">
        <v>0</v>
      </c>
      <c r="L20" s="246">
        <v>0</v>
      </c>
      <c r="M20" s="246">
        <v>0</v>
      </c>
      <c r="N20" s="246">
        <v>0</v>
      </c>
      <c r="O20" s="246">
        <v>0</v>
      </c>
      <c r="P20" s="246">
        <v>0</v>
      </c>
      <c r="Q20" s="246">
        <v>0</v>
      </c>
      <c r="R20" s="246">
        <v>0</v>
      </c>
      <c r="S20" s="246">
        <v>0</v>
      </c>
      <c r="T20" s="246">
        <v>0</v>
      </c>
      <c r="U20" s="246">
        <v>0</v>
      </c>
      <c r="V20" s="246">
        <v>1.3640000000000001</v>
      </c>
      <c r="W20" s="246">
        <v>0</v>
      </c>
      <c r="X20" s="246">
        <v>0</v>
      </c>
      <c r="Y20" s="246">
        <v>0</v>
      </c>
      <c r="Z20" s="246">
        <v>0</v>
      </c>
      <c r="AA20" s="246">
        <v>0</v>
      </c>
      <c r="AB20" s="246">
        <v>0</v>
      </c>
      <c r="AC20" s="246">
        <v>0</v>
      </c>
      <c r="AD20" s="246">
        <v>0</v>
      </c>
      <c r="AE20" s="246">
        <v>68.341999999999999</v>
      </c>
    </row>
    <row r="21" spans="1:31" x14ac:dyDescent="0.25">
      <c r="B21" s="245" t="s">
        <v>43</v>
      </c>
      <c r="C21" s="246">
        <v>0</v>
      </c>
      <c r="D21" s="246">
        <v>0</v>
      </c>
      <c r="E21" s="246">
        <v>0</v>
      </c>
      <c r="F21" s="246">
        <v>0</v>
      </c>
      <c r="G21" s="246">
        <v>0</v>
      </c>
      <c r="H21" s="246">
        <v>0</v>
      </c>
      <c r="I21" s="246">
        <v>0.23400000000000001</v>
      </c>
      <c r="J21" s="246">
        <v>0</v>
      </c>
      <c r="K21" s="246">
        <v>0</v>
      </c>
      <c r="L21" s="246">
        <v>0</v>
      </c>
      <c r="M21" s="246">
        <v>0</v>
      </c>
      <c r="N21" s="246">
        <v>0</v>
      </c>
      <c r="O21" s="246">
        <v>0</v>
      </c>
      <c r="P21" s="246">
        <v>0</v>
      </c>
      <c r="Q21" s="246">
        <v>0</v>
      </c>
      <c r="R21" s="246">
        <v>0</v>
      </c>
      <c r="S21" s="246">
        <v>0</v>
      </c>
      <c r="T21" s="246">
        <v>0</v>
      </c>
      <c r="U21" s="246">
        <v>0</v>
      </c>
      <c r="V21" s="246">
        <v>0.34</v>
      </c>
      <c r="W21" s="246">
        <v>0</v>
      </c>
      <c r="X21" s="246">
        <v>0</v>
      </c>
      <c r="Y21" s="246">
        <v>0</v>
      </c>
      <c r="Z21" s="246">
        <v>0</v>
      </c>
      <c r="AA21" s="246">
        <v>0</v>
      </c>
      <c r="AB21" s="246">
        <v>0</v>
      </c>
      <c r="AC21" s="246">
        <v>0</v>
      </c>
      <c r="AD21" s="246">
        <v>0</v>
      </c>
      <c r="AE21" s="246">
        <v>14.182</v>
      </c>
    </row>
    <row r="22" spans="1:31" x14ac:dyDescent="0.25">
      <c r="B22" s="245" t="s">
        <v>44</v>
      </c>
      <c r="C22" s="246">
        <v>0</v>
      </c>
      <c r="D22" s="246">
        <v>0</v>
      </c>
      <c r="E22" s="246">
        <v>0</v>
      </c>
      <c r="F22" s="246">
        <v>0</v>
      </c>
      <c r="G22" s="246">
        <v>0</v>
      </c>
      <c r="H22" s="246">
        <v>0</v>
      </c>
      <c r="I22" s="246">
        <v>4.5999999999999999E-2</v>
      </c>
      <c r="J22" s="246">
        <v>0</v>
      </c>
      <c r="K22" s="246">
        <v>0</v>
      </c>
      <c r="L22" s="246">
        <v>0</v>
      </c>
      <c r="M22" s="246">
        <v>0</v>
      </c>
      <c r="N22" s="246">
        <v>0</v>
      </c>
      <c r="O22" s="246">
        <v>0</v>
      </c>
      <c r="P22" s="246">
        <v>0</v>
      </c>
      <c r="Q22" s="246">
        <v>0</v>
      </c>
      <c r="R22" s="246">
        <v>0</v>
      </c>
      <c r="S22" s="246">
        <v>0</v>
      </c>
      <c r="T22" s="246">
        <v>0</v>
      </c>
      <c r="U22" s="246">
        <v>0</v>
      </c>
      <c r="V22" s="246">
        <v>0.42399999999999999</v>
      </c>
      <c r="W22" s="246">
        <v>0</v>
      </c>
      <c r="X22" s="246">
        <v>0</v>
      </c>
      <c r="Y22" s="246">
        <v>0</v>
      </c>
      <c r="Z22" s="246">
        <v>0</v>
      </c>
      <c r="AA22" s="246">
        <v>0</v>
      </c>
      <c r="AB22" s="246">
        <v>0</v>
      </c>
      <c r="AC22" s="246">
        <v>0</v>
      </c>
      <c r="AD22" s="246">
        <v>0</v>
      </c>
      <c r="AE22" s="246">
        <v>21.613</v>
      </c>
    </row>
    <row r="23" spans="1:31" x14ac:dyDescent="0.25">
      <c r="A23" s="245" t="s">
        <v>45</v>
      </c>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row>
    <row r="24" spans="1:31" x14ac:dyDescent="0.25">
      <c r="B24" s="245" t="s">
        <v>46</v>
      </c>
      <c r="C24" s="246">
        <v>0</v>
      </c>
      <c r="D24" s="246">
        <v>0</v>
      </c>
      <c r="E24" s="246">
        <v>0</v>
      </c>
      <c r="F24" s="246">
        <v>0</v>
      </c>
      <c r="G24" s="246">
        <v>0</v>
      </c>
      <c r="H24" s="246">
        <v>0</v>
      </c>
      <c r="I24" s="246">
        <v>0</v>
      </c>
      <c r="J24" s="246">
        <v>0</v>
      </c>
      <c r="K24" s="246">
        <v>0</v>
      </c>
      <c r="L24" s="246">
        <v>0</v>
      </c>
      <c r="M24" s="246">
        <v>0</v>
      </c>
      <c r="N24" s="246">
        <v>0</v>
      </c>
      <c r="O24" s="246">
        <v>0</v>
      </c>
      <c r="P24" s="246">
        <v>0</v>
      </c>
      <c r="Q24" s="246">
        <v>0</v>
      </c>
      <c r="R24" s="246">
        <v>28.21</v>
      </c>
      <c r="S24" s="246">
        <v>0</v>
      </c>
      <c r="T24" s="246">
        <v>0</v>
      </c>
      <c r="U24" s="246">
        <v>0</v>
      </c>
      <c r="V24" s="246">
        <v>0.74309999999999998</v>
      </c>
      <c r="W24" s="246">
        <v>0</v>
      </c>
      <c r="X24" s="246">
        <v>6.64</v>
      </c>
      <c r="Y24" s="246">
        <v>0</v>
      </c>
      <c r="Z24" s="246">
        <v>0</v>
      </c>
      <c r="AA24" s="246">
        <v>0</v>
      </c>
      <c r="AB24" s="246">
        <v>0</v>
      </c>
      <c r="AC24" s="246">
        <v>0</v>
      </c>
      <c r="AD24" s="246">
        <v>0</v>
      </c>
      <c r="AE24" s="246">
        <v>0</v>
      </c>
    </row>
    <row r="25" spans="1:31" x14ac:dyDescent="0.25">
      <c r="A25" s="245" t="s">
        <v>47</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row>
    <row r="26" spans="1:31" x14ac:dyDescent="0.25">
      <c r="B26" s="245" t="s">
        <v>48</v>
      </c>
      <c r="C26" s="246">
        <v>0</v>
      </c>
      <c r="D26" s="246">
        <v>0</v>
      </c>
      <c r="E26" s="246">
        <v>0</v>
      </c>
      <c r="F26" s="246">
        <v>0</v>
      </c>
      <c r="G26" s="246">
        <v>7.9</v>
      </c>
      <c r="H26" s="246">
        <v>0</v>
      </c>
      <c r="I26" s="246">
        <v>0</v>
      </c>
      <c r="J26" s="246">
        <v>0</v>
      </c>
      <c r="K26" s="246">
        <v>0</v>
      </c>
      <c r="L26" s="246">
        <v>78.8</v>
      </c>
      <c r="M26" s="246">
        <v>0</v>
      </c>
      <c r="N26" s="246">
        <v>0</v>
      </c>
      <c r="O26" s="246">
        <v>15.2</v>
      </c>
      <c r="P26" s="246">
        <v>9.4E-2</v>
      </c>
      <c r="Q26" s="246">
        <v>0</v>
      </c>
      <c r="R26" s="246">
        <v>15.6</v>
      </c>
      <c r="S26" s="246">
        <v>0</v>
      </c>
      <c r="T26" s="246">
        <v>0</v>
      </c>
      <c r="U26" s="246">
        <v>0</v>
      </c>
      <c r="V26" s="246">
        <v>2.4</v>
      </c>
      <c r="W26" s="246">
        <v>0</v>
      </c>
      <c r="X26" s="246">
        <v>15.9</v>
      </c>
      <c r="Y26" s="246">
        <v>0</v>
      </c>
      <c r="Z26" s="246">
        <v>0</v>
      </c>
      <c r="AA26" s="246">
        <v>0</v>
      </c>
      <c r="AB26" s="246">
        <v>0</v>
      </c>
      <c r="AC26" s="246">
        <v>0</v>
      </c>
      <c r="AD26" s="246">
        <v>0</v>
      </c>
      <c r="AE26" s="246">
        <v>0</v>
      </c>
    </row>
    <row r="27" spans="1:31" x14ac:dyDescent="0.25">
      <c r="A27" s="245" t="s">
        <v>49</v>
      </c>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row>
    <row r="28" spans="1:31" x14ac:dyDescent="0.25">
      <c r="B28" s="245" t="s">
        <v>50</v>
      </c>
      <c r="C28" s="246">
        <v>0</v>
      </c>
      <c r="D28" s="246">
        <v>0</v>
      </c>
      <c r="E28" s="246">
        <v>0</v>
      </c>
      <c r="F28" s="246">
        <v>0</v>
      </c>
      <c r="G28" s="246">
        <v>0</v>
      </c>
      <c r="H28" s="246">
        <v>0</v>
      </c>
      <c r="I28" s="246">
        <v>0</v>
      </c>
      <c r="J28" s="246">
        <v>0</v>
      </c>
      <c r="K28" s="246">
        <v>0</v>
      </c>
      <c r="L28" s="246">
        <v>0</v>
      </c>
      <c r="M28" s="246">
        <v>0</v>
      </c>
      <c r="N28" s="246">
        <v>0</v>
      </c>
      <c r="O28" s="246">
        <v>0</v>
      </c>
      <c r="P28" s="246">
        <v>0</v>
      </c>
      <c r="Q28" s="246">
        <v>0</v>
      </c>
      <c r="R28" s="246">
        <v>0</v>
      </c>
      <c r="S28" s="246">
        <v>0</v>
      </c>
      <c r="T28" s="246">
        <v>0</v>
      </c>
      <c r="U28" s="246">
        <v>0</v>
      </c>
      <c r="V28" s="246">
        <v>0</v>
      </c>
      <c r="W28" s="246">
        <v>0</v>
      </c>
      <c r="X28" s="246">
        <v>0</v>
      </c>
      <c r="Y28" s="246">
        <v>0</v>
      </c>
      <c r="Z28" s="246">
        <v>0</v>
      </c>
      <c r="AA28" s="246">
        <v>0</v>
      </c>
      <c r="AB28" s="246">
        <v>0</v>
      </c>
      <c r="AC28" s="246">
        <v>0</v>
      </c>
      <c r="AD28" s="246">
        <v>0</v>
      </c>
      <c r="AE28" s="246">
        <v>0</v>
      </c>
    </row>
    <row r="29" spans="1:31" x14ac:dyDescent="0.25">
      <c r="A29" s="245" t="s">
        <v>51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row>
    <row r="30" spans="1:31" x14ac:dyDescent="0.25">
      <c r="B30" s="245" t="s">
        <v>52</v>
      </c>
      <c r="C30" s="246">
        <v>0</v>
      </c>
      <c r="D30" s="246">
        <v>0</v>
      </c>
      <c r="E30" s="246">
        <v>0</v>
      </c>
      <c r="F30" s="246">
        <v>0</v>
      </c>
      <c r="G30" s="246">
        <v>0</v>
      </c>
      <c r="H30" s="246">
        <v>0</v>
      </c>
      <c r="I30" s="246">
        <v>0</v>
      </c>
      <c r="J30" s="246">
        <v>0</v>
      </c>
      <c r="K30" s="246">
        <v>0</v>
      </c>
      <c r="L30" s="246">
        <v>0</v>
      </c>
      <c r="M30" s="246">
        <v>0</v>
      </c>
      <c r="N30" s="246">
        <v>0</v>
      </c>
      <c r="O30" s="246">
        <v>0</v>
      </c>
      <c r="P30" s="246">
        <v>0</v>
      </c>
      <c r="Q30" s="246">
        <v>0</v>
      </c>
      <c r="R30" s="246">
        <v>0</v>
      </c>
      <c r="S30" s="246">
        <v>0</v>
      </c>
      <c r="T30" s="246">
        <v>0</v>
      </c>
      <c r="U30" s="246">
        <v>0</v>
      </c>
      <c r="V30" s="246">
        <v>0</v>
      </c>
      <c r="W30" s="246">
        <v>0</v>
      </c>
      <c r="X30" s="246">
        <v>0</v>
      </c>
      <c r="Y30" s="246">
        <v>0</v>
      </c>
      <c r="Z30" s="246">
        <v>0</v>
      </c>
      <c r="AA30" s="246">
        <v>0</v>
      </c>
      <c r="AB30" s="246">
        <v>0</v>
      </c>
      <c r="AC30" s="246">
        <v>0</v>
      </c>
      <c r="AD30" s="246">
        <v>0</v>
      </c>
      <c r="AE30" s="246">
        <v>0</v>
      </c>
    </row>
    <row r="31" spans="1:31" x14ac:dyDescent="0.25">
      <c r="A31" s="245" t="s">
        <v>55</v>
      </c>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46"/>
      <c r="AE31" s="246"/>
    </row>
    <row r="32" spans="1:31" x14ac:dyDescent="0.25">
      <c r="B32" s="245" t="s">
        <v>56</v>
      </c>
      <c r="C32" s="246">
        <v>0</v>
      </c>
      <c r="D32" s="246">
        <v>0</v>
      </c>
      <c r="E32" s="246">
        <v>1.6</v>
      </c>
      <c r="F32" s="246">
        <v>0</v>
      </c>
      <c r="G32" s="246">
        <v>0</v>
      </c>
      <c r="H32" s="246">
        <v>0</v>
      </c>
      <c r="I32" s="246">
        <v>2.87</v>
      </c>
      <c r="J32" s="246">
        <v>0</v>
      </c>
      <c r="K32" s="246">
        <v>2.5</v>
      </c>
      <c r="L32" s="246">
        <v>0</v>
      </c>
      <c r="M32" s="246">
        <v>0</v>
      </c>
      <c r="N32" s="246">
        <v>0</v>
      </c>
      <c r="O32" s="246">
        <v>21.01</v>
      </c>
      <c r="P32" s="246">
        <v>7.71</v>
      </c>
      <c r="Q32" s="246">
        <v>0</v>
      </c>
      <c r="R32" s="246">
        <v>0</v>
      </c>
      <c r="S32" s="246">
        <v>0</v>
      </c>
      <c r="T32" s="246">
        <v>0</v>
      </c>
      <c r="U32" s="246">
        <v>0</v>
      </c>
      <c r="V32" s="246">
        <v>3.15</v>
      </c>
      <c r="W32" s="246">
        <v>0</v>
      </c>
      <c r="X32" s="246">
        <v>14.4</v>
      </c>
      <c r="Y32" s="246">
        <v>0</v>
      </c>
      <c r="Z32" s="246">
        <v>0</v>
      </c>
      <c r="AA32" s="246">
        <v>0</v>
      </c>
      <c r="AB32" s="246">
        <v>0</v>
      </c>
      <c r="AC32" s="246">
        <v>0</v>
      </c>
      <c r="AD32" s="246">
        <v>0</v>
      </c>
      <c r="AE32" s="246">
        <v>83.2</v>
      </c>
    </row>
    <row r="33" spans="1:31" x14ac:dyDescent="0.25">
      <c r="A33" s="245" t="s">
        <v>57</v>
      </c>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row>
    <row r="34" spans="1:31" x14ac:dyDescent="0.25">
      <c r="B34" s="245" t="s">
        <v>58</v>
      </c>
      <c r="C34" s="246">
        <v>0</v>
      </c>
      <c r="D34" s="246">
        <v>0</v>
      </c>
      <c r="E34" s="246">
        <v>0</v>
      </c>
      <c r="F34" s="246">
        <v>0</v>
      </c>
      <c r="G34" s="246">
        <v>0</v>
      </c>
      <c r="H34" s="246">
        <v>0</v>
      </c>
      <c r="I34" s="246">
        <v>0.2</v>
      </c>
      <c r="J34" s="246">
        <v>0</v>
      </c>
      <c r="K34" s="246">
        <v>0</v>
      </c>
      <c r="L34" s="246">
        <v>0</v>
      </c>
      <c r="M34" s="246">
        <v>0</v>
      </c>
      <c r="N34" s="246">
        <v>0</v>
      </c>
      <c r="O34" s="246">
        <v>0</v>
      </c>
      <c r="P34" s="246">
        <v>0</v>
      </c>
      <c r="Q34" s="246">
        <v>0</v>
      </c>
      <c r="R34" s="246">
        <v>0</v>
      </c>
      <c r="S34" s="246">
        <v>0</v>
      </c>
      <c r="T34" s="246">
        <v>0</v>
      </c>
      <c r="U34" s="246">
        <v>0</v>
      </c>
      <c r="V34" s="246">
        <v>0.08</v>
      </c>
      <c r="W34" s="246">
        <v>0</v>
      </c>
      <c r="X34" s="246">
        <v>10.3</v>
      </c>
      <c r="Y34" s="246">
        <v>0</v>
      </c>
      <c r="Z34" s="246">
        <v>0</v>
      </c>
      <c r="AA34" s="246">
        <v>0</v>
      </c>
      <c r="AB34" s="246">
        <v>0</v>
      </c>
      <c r="AC34" s="246">
        <v>0</v>
      </c>
      <c r="AD34" s="246">
        <v>0</v>
      </c>
      <c r="AE34" s="246">
        <v>0</v>
      </c>
    </row>
    <row r="35" spans="1:31" x14ac:dyDescent="0.25">
      <c r="A35" s="245" t="s">
        <v>59</v>
      </c>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row>
    <row r="36" spans="1:31" x14ac:dyDescent="0.25">
      <c r="B36" s="245" t="s">
        <v>60</v>
      </c>
      <c r="C36" s="246">
        <v>0</v>
      </c>
      <c r="D36" s="246">
        <v>0</v>
      </c>
      <c r="E36" s="246">
        <v>0</v>
      </c>
      <c r="F36" s="246">
        <v>0</v>
      </c>
      <c r="G36" s="246">
        <v>0</v>
      </c>
      <c r="H36" s="246">
        <v>0</v>
      </c>
      <c r="I36" s="246">
        <v>0.13500000000000001</v>
      </c>
      <c r="J36" s="246">
        <v>0</v>
      </c>
      <c r="K36" s="246">
        <v>0</v>
      </c>
      <c r="L36" s="246">
        <v>0</v>
      </c>
      <c r="M36" s="246">
        <v>0</v>
      </c>
      <c r="N36" s="246">
        <v>0</v>
      </c>
      <c r="O36" s="246">
        <v>0</v>
      </c>
      <c r="P36" s="246">
        <v>0</v>
      </c>
      <c r="Q36" s="246">
        <v>0</v>
      </c>
      <c r="R36" s="246">
        <v>0</v>
      </c>
      <c r="S36" s="246">
        <v>0</v>
      </c>
      <c r="T36" s="246">
        <v>0</v>
      </c>
      <c r="U36" s="246">
        <v>0</v>
      </c>
      <c r="V36" s="246">
        <v>5.6000000000000001E-2</v>
      </c>
      <c r="W36" s="246">
        <v>0</v>
      </c>
      <c r="X36" s="246">
        <v>3.8730000000000002</v>
      </c>
      <c r="Y36" s="246">
        <v>0</v>
      </c>
      <c r="Z36" s="246">
        <v>0</v>
      </c>
      <c r="AA36" s="246">
        <v>0</v>
      </c>
      <c r="AB36" s="246">
        <v>0</v>
      </c>
      <c r="AC36" s="246">
        <v>0</v>
      </c>
      <c r="AD36" s="246">
        <v>0</v>
      </c>
      <c r="AE36" s="246">
        <v>0</v>
      </c>
    </row>
    <row r="37" spans="1:31" x14ac:dyDescent="0.25">
      <c r="B37" s="245" t="s">
        <v>61</v>
      </c>
      <c r="C37" s="246">
        <v>0</v>
      </c>
      <c r="D37" s="246">
        <v>0</v>
      </c>
      <c r="E37" s="246">
        <v>0</v>
      </c>
      <c r="F37" s="246">
        <v>0</v>
      </c>
      <c r="G37" s="246">
        <v>0</v>
      </c>
      <c r="H37" s="246">
        <v>0</v>
      </c>
      <c r="I37" s="246">
        <v>1.2E-2</v>
      </c>
      <c r="J37" s="246">
        <v>0</v>
      </c>
      <c r="K37" s="246">
        <v>0</v>
      </c>
      <c r="L37" s="246">
        <v>0</v>
      </c>
      <c r="M37" s="246">
        <v>0</v>
      </c>
      <c r="N37" s="246">
        <v>0</v>
      </c>
      <c r="O37" s="246">
        <v>0</v>
      </c>
      <c r="P37" s="246">
        <v>0</v>
      </c>
      <c r="Q37" s="246">
        <v>0</v>
      </c>
      <c r="R37" s="246">
        <v>0</v>
      </c>
      <c r="S37" s="246">
        <v>0</v>
      </c>
      <c r="T37" s="246">
        <v>0</v>
      </c>
      <c r="U37" s="246">
        <v>0</v>
      </c>
      <c r="V37" s="246">
        <v>1E-3</v>
      </c>
      <c r="W37" s="246">
        <v>0</v>
      </c>
      <c r="X37" s="246">
        <v>2.0379999999999998</v>
      </c>
      <c r="Y37" s="246">
        <v>0</v>
      </c>
      <c r="Z37" s="246">
        <v>0</v>
      </c>
      <c r="AA37" s="246">
        <v>0</v>
      </c>
      <c r="AB37" s="246">
        <v>0</v>
      </c>
      <c r="AC37" s="246">
        <v>0</v>
      </c>
      <c r="AD37" s="246">
        <v>0</v>
      </c>
      <c r="AE37" s="246">
        <v>0</v>
      </c>
    </row>
    <row r="38" spans="1:31" x14ac:dyDescent="0.25">
      <c r="B38" s="245" t="s">
        <v>62</v>
      </c>
      <c r="C38" s="246">
        <v>0</v>
      </c>
      <c r="D38" s="246">
        <v>0</v>
      </c>
      <c r="E38" s="246">
        <v>0</v>
      </c>
      <c r="F38" s="246">
        <v>0</v>
      </c>
      <c r="G38" s="246">
        <v>0</v>
      </c>
      <c r="H38" s="246">
        <v>0</v>
      </c>
      <c r="I38" s="246">
        <v>2.5999999999999999E-2</v>
      </c>
      <c r="J38" s="246">
        <v>0</v>
      </c>
      <c r="K38" s="246">
        <v>0</v>
      </c>
      <c r="L38" s="246">
        <v>0</v>
      </c>
      <c r="M38" s="246">
        <v>0.28899999999999998</v>
      </c>
      <c r="N38" s="246">
        <v>0</v>
      </c>
      <c r="O38" s="246">
        <v>0</v>
      </c>
      <c r="P38" s="246">
        <v>0</v>
      </c>
      <c r="Q38" s="246">
        <v>0</v>
      </c>
      <c r="R38" s="246">
        <v>6.4880000000000004</v>
      </c>
      <c r="S38" s="246">
        <v>0</v>
      </c>
      <c r="T38" s="246">
        <v>0</v>
      </c>
      <c r="U38" s="246">
        <v>0</v>
      </c>
      <c r="V38" s="246">
        <v>0.23157</v>
      </c>
      <c r="W38" s="246">
        <v>0</v>
      </c>
      <c r="X38" s="246">
        <v>1.986</v>
      </c>
      <c r="Y38" s="246">
        <v>0</v>
      </c>
      <c r="Z38" s="246">
        <v>0</v>
      </c>
      <c r="AA38" s="246">
        <v>0</v>
      </c>
      <c r="AB38" s="246">
        <v>0</v>
      </c>
      <c r="AC38" s="246">
        <v>0</v>
      </c>
      <c r="AD38" s="246">
        <v>0</v>
      </c>
      <c r="AE38" s="246">
        <v>0</v>
      </c>
    </row>
    <row r="39" spans="1:31" x14ac:dyDescent="0.25">
      <c r="B39" s="245" t="s">
        <v>63</v>
      </c>
      <c r="C39" s="246">
        <v>0</v>
      </c>
      <c r="D39" s="246">
        <v>0</v>
      </c>
      <c r="E39" s="246">
        <v>0</v>
      </c>
      <c r="F39" s="246">
        <v>0</v>
      </c>
      <c r="G39" s="246">
        <v>0</v>
      </c>
      <c r="H39" s="246">
        <v>0</v>
      </c>
      <c r="I39" s="246">
        <v>0.17100000000000001</v>
      </c>
      <c r="J39" s="246">
        <v>0</v>
      </c>
      <c r="K39" s="246">
        <v>0</v>
      </c>
      <c r="L39" s="246">
        <v>0</v>
      </c>
      <c r="M39" s="246">
        <v>0</v>
      </c>
      <c r="N39" s="246">
        <v>0</v>
      </c>
      <c r="O39" s="246">
        <v>0</v>
      </c>
      <c r="P39" s="246">
        <v>0</v>
      </c>
      <c r="Q39" s="246">
        <v>0</v>
      </c>
      <c r="R39" s="246">
        <v>0</v>
      </c>
      <c r="S39" s="246">
        <v>0</v>
      </c>
      <c r="T39" s="246">
        <v>0</v>
      </c>
      <c r="U39" s="246">
        <v>0</v>
      </c>
      <c r="V39" s="246">
        <v>6.0999999999999999E-2</v>
      </c>
      <c r="W39" s="246">
        <v>0</v>
      </c>
      <c r="X39" s="246">
        <v>4.6660000000000004</v>
      </c>
      <c r="Y39" s="246">
        <v>0</v>
      </c>
      <c r="Z39" s="246">
        <v>0</v>
      </c>
      <c r="AA39" s="246">
        <v>0</v>
      </c>
      <c r="AB39" s="246">
        <v>0</v>
      </c>
      <c r="AC39" s="246">
        <v>0</v>
      </c>
      <c r="AD39" s="246">
        <v>0</v>
      </c>
      <c r="AE39" s="246">
        <v>0</v>
      </c>
    </row>
    <row r="40" spans="1:31" x14ac:dyDescent="0.25">
      <c r="B40" s="245" t="s">
        <v>64</v>
      </c>
      <c r="C40" s="246">
        <v>0</v>
      </c>
      <c r="D40" s="246">
        <v>0</v>
      </c>
      <c r="E40" s="246">
        <v>0</v>
      </c>
      <c r="F40" s="246">
        <v>0</v>
      </c>
      <c r="G40" s="246">
        <v>0</v>
      </c>
      <c r="H40" s="246">
        <v>0</v>
      </c>
      <c r="I40" s="246">
        <v>0.219</v>
      </c>
      <c r="J40" s="246">
        <v>0</v>
      </c>
      <c r="K40" s="246">
        <v>0</v>
      </c>
      <c r="L40" s="246">
        <v>0</v>
      </c>
      <c r="M40" s="246">
        <v>0</v>
      </c>
      <c r="N40" s="246">
        <v>0</v>
      </c>
      <c r="O40" s="246">
        <v>0</v>
      </c>
      <c r="P40" s="246">
        <v>0</v>
      </c>
      <c r="Q40" s="246">
        <v>0</v>
      </c>
      <c r="R40" s="246">
        <v>0</v>
      </c>
      <c r="S40" s="246">
        <v>0</v>
      </c>
      <c r="T40" s="246">
        <v>0</v>
      </c>
      <c r="U40" s="246">
        <v>0</v>
      </c>
      <c r="V40" s="246">
        <v>0.01</v>
      </c>
      <c r="W40" s="246">
        <v>0</v>
      </c>
      <c r="X40" s="246">
        <v>3.9220000000000002</v>
      </c>
      <c r="Y40" s="246">
        <v>0</v>
      </c>
      <c r="Z40" s="246">
        <v>0</v>
      </c>
      <c r="AA40" s="246">
        <v>0</v>
      </c>
      <c r="AB40" s="246">
        <v>0</v>
      </c>
      <c r="AC40" s="246">
        <v>0</v>
      </c>
      <c r="AD40" s="246">
        <v>0</v>
      </c>
      <c r="AE40" s="246">
        <v>0</v>
      </c>
    </row>
    <row r="41" spans="1:31" x14ac:dyDescent="0.25">
      <c r="B41" s="245" t="s">
        <v>65</v>
      </c>
      <c r="C41" s="246">
        <v>0</v>
      </c>
      <c r="D41" s="246">
        <v>0</v>
      </c>
      <c r="E41" s="246">
        <v>0</v>
      </c>
      <c r="F41" s="246">
        <v>0</v>
      </c>
      <c r="G41" s="246">
        <v>0</v>
      </c>
      <c r="H41" s="246">
        <v>0</v>
      </c>
      <c r="I41" s="246">
        <v>0.69899999999999995</v>
      </c>
      <c r="J41" s="246">
        <v>0</v>
      </c>
      <c r="K41" s="246">
        <v>0</v>
      </c>
      <c r="L41" s="246">
        <v>0</v>
      </c>
      <c r="M41" s="246">
        <v>0</v>
      </c>
      <c r="N41" s="246">
        <v>0</v>
      </c>
      <c r="O41" s="246">
        <v>3.8490000000000002</v>
      </c>
      <c r="P41" s="246">
        <v>0</v>
      </c>
      <c r="Q41" s="246">
        <v>0</v>
      </c>
      <c r="R41" s="246">
        <v>22.725999999999999</v>
      </c>
      <c r="S41" s="246">
        <v>0</v>
      </c>
      <c r="T41" s="246">
        <v>0</v>
      </c>
      <c r="U41" s="246">
        <v>0</v>
      </c>
      <c r="V41" s="246">
        <v>0.79800000000000004</v>
      </c>
      <c r="W41" s="246">
        <v>0</v>
      </c>
      <c r="X41" s="246">
        <v>1.133</v>
      </c>
      <c r="Y41" s="246">
        <v>0</v>
      </c>
      <c r="Z41" s="246">
        <v>0</v>
      </c>
      <c r="AA41" s="246">
        <v>0</v>
      </c>
      <c r="AB41" s="246">
        <v>0</v>
      </c>
      <c r="AC41" s="246">
        <v>0</v>
      </c>
      <c r="AD41" s="246">
        <v>0</v>
      </c>
      <c r="AE41" s="246">
        <v>0</v>
      </c>
    </row>
    <row r="42" spans="1:31" x14ac:dyDescent="0.25">
      <c r="B42" s="245" t="s">
        <v>66</v>
      </c>
      <c r="C42" s="246">
        <v>0</v>
      </c>
      <c r="D42" s="246">
        <v>0</v>
      </c>
      <c r="E42" s="246">
        <v>0</v>
      </c>
      <c r="F42" s="246">
        <v>0</v>
      </c>
      <c r="G42" s="246">
        <v>1.2290000000000001</v>
      </c>
      <c r="H42" s="246">
        <v>0</v>
      </c>
      <c r="I42" s="246">
        <v>0</v>
      </c>
      <c r="J42" s="246">
        <v>0</v>
      </c>
      <c r="K42" s="246">
        <v>0</v>
      </c>
      <c r="L42" s="246">
        <v>0</v>
      </c>
      <c r="M42" s="246">
        <v>0</v>
      </c>
      <c r="N42" s="246">
        <v>0</v>
      </c>
      <c r="O42" s="246">
        <v>0</v>
      </c>
      <c r="P42" s="246">
        <v>30.235299999999999</v>
      </c>
      <c r="Q42" s="246">
        <v>0</v>
      </c>
      <c r="R42" s="246">
        <v>0</v>
      </c>
      <c r="S42" s="246">
        <v>0</v>
      </c>
      <c r="T42" s="246">
        <v>0</v>
      </c>
      <c r="U42" s="246">
        <v>0</v>
      </c>
      <c r="V42" s="246">
        <v>7.8E-2</v>
      </c>
      <c r="W42" s="246">
        <v>0</v>
      </c>
      <c r="X42" s="246">
        <v>0</v>
      </c>
      <c r="Y42" s="246">
        <v>0</v>
      </c>
      <c r="Z42" s="246">
        <v>0</v>
      </c>
      <c r="AA42" s="246">
        <v>0</v>
      </c>
      <c r="AB42" s="246">
        <v>0</v>
      </c>
      <c r="AC42" s="246">
        <v>0</v>
      </c>
      <c r="AD42" s="246">
        <v>0</v>
      </c>
      <c r="AE42" s="246">
        <v>0</v>
      </c>
    </row>
    <row r="43" spans="1:31" x14ac:dyDescent="0.25">
      <c r="B43" s="245" t="s">
        <v>67</v>
      </c>
      <c r="C43" s="246">
        <v>0</v>
      </c>
      <c r="D43" s="246">
        <v>0</v>
      </c>
      <c r="E43" s="246">
        <v>0</v>
      </c>
      <c r="F43" s="246">
        <v>0</v>
      </c>
      <c r="G43" s="246">
        <v>0</v>
      </c>
      <c r="H43" s="246">
        <v>0</v>
      </c>
      <c r="I43" s="246">
        <v>0.18</v>
      </c>
      <c r="J43" s="246">
        <v>0</v>
      </c>
      <c r="K43" s="246">
        <v>0</v>
      </c>
      <c r="L43" s="246">
        <v>0</v>
      </c>
      <c r="M43" s="246">
        <v>0</v>
      </c>
      <c r="N43" s="246">
        <v>0</v>
      </c>
      <c r="O43" s="246">
        <v>0</v>
      </c>
      <c r="P43" s="246">
        <v>0</v>
      </c>
      <c r="Q43" s="246">
        <v>0</v>
      </c>
      <c r="R43" s="246">
        <v>0</v>
      </c>
      <c r="S43" s="246">
        <v>0</v>
      </c>
      <c r="T43" s="246">
        <v>0</v>
      </c>
      <c r="U43" s="246">
        <v>0</v>
      </c>
      <c r="V43" s="246">
        <v>8.8999999999999996E-2</v>
      </c>
      <c r="W43" s="246">
        <v>0</v>
      </c>
      <c r="X43" s="246">
        <v>7.5190000000000001</v>
      </c>
      <c r="Y43" s="246">
        <v>0</v>
      </c>
      <c r="Z43" s="246">
        <v>0</v>
      </c>
      <c r="AA43" s="246">
        <v>0</v>
      </c>
      <c r="AB43" s="246">
        <v>0</v>
      </c>
      <c r="AC43" s="246">
        <v>0</v>
      </c>
      <c r="AD43" s="246">
        <v>0</v>
      </c>
      <c r="AE43" s="246">
        <v>0</v>
      </c>
    </row>
    <row r="44" spans="1:31" x14ac:dyDescent="0.25">
      <c r="B44" s="245" t="s">
        <v>68</v>
      </c>
      <c r="C44" s="246">
        <v>0</v>
      </c>
      <c r="D44" s="246">
        <v>0</v>
      </c>
      <c r="E44" s="246">
        <v>0</v>
      </c>
      <c r="F44" s="246">
        <v>0</v>
      </c>
      <c r="G44" s="246">
        <v>0</v>
      </c>
      <c r="H44" s="246">
        <v>0</v>
      </c>
      <c r="I44" s="246">
        <v>3.5000000000000003E-2</v>
      </c>
      <c r="J44" s="246">
        <v>0</v>
      </c>
      <c r="K44" s="246">
        <v>0</v>
      </c>
      <c r="L44" s="246">
        <v>0</v>
      </c>
      <c r="M44" s="246">
        <v>0</v>
      </c>
      <c r="N44" s="246">
        <v>0</v>
      </c>
      <c r="O44" s="246">
        <v>0</v>
      </c>
      <c r="P44" s="246">
        <v>0</v>
      </c>
      <c r="Q44" s="246">
        <v>0</v>
      </c>
      <c r="R44" s="246">
        <v>0</v>
      </c>
      <c r="S44" s="246">
        <v>0</v>
      </c>
      <c r="T44" s="246">
        <v>0</v>
      </c>
      <c r="U44" s="246">
        <v>0</v>
      </c>
      <c r="V44" s="246">
        <v>4.8000000000000001E-2</v>
      </c>
      <c r="W44" s="246">
        <v>0</v>
      </c>
      <c r="X44" s="246">
        <v>2.9740000000000002</v>
      </c>
      <c r="Y44" s="246">
        <v>0</v>
      </c>
      <c r="Z44" s="246">
        <v>0</v>
      </c>
      <c r="AA44" s="246">
        <v>0</v>
      </c>
      <c r="AB44" s="246">
        <v>0</v>
      </c>
      <c r="AC44" s="246">
        <v>0</v>
      </c>
      <c r="AD44" s="246">
        <v>0</v>
      </c>
      <c r="AE44" s="246">
        <v>0</v>
      </c>
    </row>
    <row r="45" spans="1:31" x14ac:dyDescent="0.25">
      <c r="B45" s="245" t="s">
        <v>69</v>
      </c>
      <c r="C45" s="246">
        <v>0</v>
      </c>
      <c r="D45" s="246">
        <v>0</v>
      </c>
      <c r="E45" s="246">
        <v>0</v>
      </c>
      <c r="F45" s="246">
        <v>0</v>
      </c>
      <c r="G45" s="246">
        <v>0</v>
      </c>
      <c r="H45" s="246">
        <v>0</v>
      </c>
      <c r="I45" s="246">
        <v>0.48599999999999999</v>
      </c>
      <c r="J45" s="246">
        <v>0</v>
      </c>
      <c r="K45" s="246">
        <v>0</v>
      </c>
      <c r="L45" s="246">
        <v>0</v>
      </c>
      <c r="M45" s="246">
        <v>0</v>
      </c>
      <c r="N45" s="246">
        <v>0</v>
      </c>
      <c r="O45" s="246">
        <v>0</v>
      </c>
      <c r="P45" s="246">
        <v>0</v>
      </c>
      <c r="Q45" s="246">
        <v>0</v>
      </c>
      <c r="R45" s="246">
        <v>0</v>
      </c>
      <c r="S45" s="246">
        <v>0</v>
      </c>
      <c r="T45" s="246">
        <v>0</v>
      </c>
      <c r="U45" s="246">
        <v>0</v>
      </c>
      <c r="V45" s="246">
        <v>6.3E-2</v>
      </c>
      <c r="W45" s="246">
        <v>0</v>
      </c>
      <c r="X45" s="246">
        <v>3.46</v>
      </c>
      <c r="Y45" s="246">
        <v>0</v>
      </c>
      <c r="Z45" s="246">
        <v>0</v>
      </c>
      <c r="AA45" s="246">
        <v>0</v>
      </c>
      <c r="AB45" s="246">
        <v>0</v>
      </c>
      <c r="AC45" s="246">
        <v>0</v>
      </c>
      <c r="AD45" s="246">
        <v>0</v>
      </c>
      <c r="AE45" s="246">
        <v>0</v>
      </c>
    </row>
    <row r="46" spans="1:31" x14ac:dyDescent="0.25">
      <c r="A46" s="245" t="s">
        <v>70</v>
      </c>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row>
    <row r="47" spans="1:31" x14ac:dyDescent="0.25">
      <c r="B47" s="245" t="s">
        <v>71</v>
      </c>
      <c r="C47" s="246">
        <v>0</v>
      </c>
      <c r="D47" s="246">
        <v>0</v>
      </c>
      <c r="E47" s="246">
        <v>0</v>
      </c>
      <c r="F47" s="246">
        <v>0</v>
      </c>
      <c r="G47" s="246">
        <v>0</v>
      </c>
      <c r="H47" s="246">
        <v>0</v>
      </c>
      <c r="I47" s="246">
        <v>0</v>
      </c>
      <c r="J47" s="246">
        <v>0</v>
      </c>
      <c r="K47" s="246">
        <v>0</v>
      </c>
      <c r="L47" s="246">
        <v>0</v>
      </c>
      <c r="M47" s="246">
        <v>0</v>
      </c>
      <c r="N47" s="246">
        <v>0</v>
      </c>
      <c r="O47" s="246">
        <v>0</v>
      </c>
      <c r="P47" s="246">
        <v>0</v>
      </c>
      <c r="Q47" s="246">
        <v>0</v>
      </c>
      <c r="R47" s="246">
        <v>0</v>
      </c>
      <c r="S47" s="246">
        <v>0</v>
      </c>
      <c r="T47" s="246">
        <v>0</v>
      </c>
      <c r="U47" s="246">
        <v>0</v>
      </c>
      <c r="V47" s="246">
        <v>0</v>
      </c>
      <c r="W47" s="246">
        <v>0</v>
      </c>
      <c r="X47" s="246">
        <v>0</v>
      </c>
      <c r="Y47" s="246">
        <v>0</v>
      </c>
      <c r="Z47" s="246">
        <v>0</v>
      </c>
      <c r="AA47" s="246">
        <v>0</v>
      </c>
      <c r="AB47" s="246">
        <v>0</v>
      </c>
      <c r="AC47" s="246">
        <v>0</v>
      </c>
      <c r="AD47" s="246">
        <v>0</v>
      </c>
      <c r="AE47" s="246">
        <v>0</v>
      </c>
    </row>
    <row r="48" spans="1:31" x14ac:dyDescent="0.25">
      <c r="A48" s="245" t="s">
        <v>74</v>
      </c>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row>
    <row r="49" spans="1:31" x14ac:dyDescent="0.25">
      <c r="B49" s="245" t="s">
        <v>75</v>
      </c>
      <c r="C49" s="246">
        <v>0</v>
      </c>
      <c r="D49" s="246">
        <v>0</v>
      </c>
      <c r="E49" s="246">
        <v>0</v>
      </c>
      <c r="F49" s="246">
        <v>0</v>
      </c>
      <c r="G49" s="246">
        <v>0</v>
      </c>
      <c r="H49" s="246">
        <v>0</v>
      </c>
      <c r="I49" s="246">
        <v>0.72</v>
      </c>
      <c r="J49" s="246">
        <v>0</v>
      </c>
      <c r="K49" s="246">
        <v>0</v>
      </c>
      <c r="L49" s="246">
        <v>0</v>
      </c>
      <c r="M49" s="246">
        <v>0</v>
      </c>
      <c r="N49" s="246">
        <v>0</v>
      </c>
      <c r="O49" s="246">
        <v>1.76</v>
      </c>
      <c r="P49" s="246">
        <v>0</v>
      </c>
      <c r="Q49" s="246">
        <v>9.19</v>
      </c>
      <c r="R49" s="246">
        <v>10.27</v>
      </c>
      <c r="S49" s="246">
        <v>0</v>
      </c>
      <c r="T49" s="246">
        <v>0</v>
      </c>
      <c r="U49" s="246">
        <v>0</v>
      </c>
      <c r="V49" s="246">
        <v>0.36699999999999999</v>
      </c>
      <c r="W49" s="246">
        <v>0</v>
      </c>
      <c r="X49" s="246">
        <v>0</v>
      </c>
      <c r="Y49" s="246">
        <v>0</v>
      </c>
      <c r="Z49" s="246">
        <v>0</v>
      </c>
      <c r="AA49" s="246">
        <v>0</v>
      </c>
      <c r="AB49" s="246">
        <v>0</v>
      </c>
      <c r="AC49" s="246">
        <v>0</v>
      </c>
      <c r="AD49" s="246">
        <v>0</v>
      </c>
      <c r="AE49" s="246">
        <v>0</v>
      </c>
    </row>
    <row r="50" spans="1:31" x14ac:dyDescent="0.25">
      <c r="B50" s="245" t="s">
        <v>76</v>
      </c>
      <c r="C50" s="246">
        <v>0</v>
      </c>
      <c r="D50" s="246">
        <v>88.232799999999997</v>
      </c>
      <c r="E50" s="246">
        <v>0</v>
      </c>
      <c r="F50" s="246">
        <v>4.0921799999999999</v>
      </c>
      <c r="G50" s="246">
        <v>0</v>
      </c>
      <c r="H50" s="246">
        <v>0</v>
      </c>
      <c r="I50" s="246">
        <v>0.81590600000000002</v>
      </c>
      <c r="J50" s="246">
        <v>0.24</v>
      </c>
      <c r="K50" s="246">
        <v>0</v>
      </c>
      <c r="L50" s="246">
        <v>0</v>
      </c>
      <c r="M50" s="246">
        <v>0</v>
      </c>
      <c r="N50" s="246">
        <v>22.369499999999999</v>
      </c>
      <c r="O50" s="246">
        <v>12.24</v>
      </c>
      <c r="P50" s="246">
        <v>0</v>
      </c>
      <c r="Q50" s="246">
        <v>2.2200000000000002</v>
      </c>
      <c r="R50" s="246">
        <v>3.85</v>
      </c>
      <c r="S50" s="246">
        <v>0</v>
      </c>
      <c r="T50" s="246">
        <v>0</v>
      </c>
      <c r="U50" s="246">
        <v>0</v>
      </c>
      <c r="V50" s="246">
        <v>6.2343200000000003</v>
      </c>
      <c r="W50" s="246">
        <v>0</v>
      </c>
      <c r="X50" s="246">
        <v>0</v>
      </c>
      <c r="Y50" s="246">
        <v>0</v>
      </c>
      <c r="Z50" s="246">
        <v>0</v>
      </c>
      <c r="AA50" s="246">
        <v>0</v>
      </c>
      <c r="AB50" s="246">
        <v>0</v>
      </c>
      <c r="AC50" s="246">
        <v>0</v>
      </c>
      <c r="AD50" s="246">
        <v>0</v>
      </c>
      <c r="AE50" s="246">
        <v>0</v>
      </c>
    </row>
    <row r="51" spans="1:31" x14ac:dyDescent="0.25">
      <c r="B51" s="245" t="s">
        <v>77</v>
      </c>
      <c r="C51" s="246">
        <v>0</v>
      </c>
      <c r="D51" s="246">
        <v>0</v>
      </c>
      <c r="E51" s="246">
        <v>0</v>
      </c>
      <c r="F51" s="246">
        <v>11.87</v>
      </c>
      <c r="G51" s="246">
        <v>0</v>
      </c>
      <c r="H51" s="246">
        <v>0</v>
      </c>
      <c r="I51" s="246">
        <v>0.19</v>
      </c>
      <c r="J51" s="246">
        <v>0</v>
      </c>
      <c r="K51" s="246">
        <v>0</v>
      </c>
      <c r="L51" s="246">
        <v>0</v>
      </c>
      <c r="M51" s="246">
        <v>0</v>
      </c>
      <c r="N51" s="246">
        <v>0</v>
      </c>
      <c r="O51" s="246">
        <v>3.25</v>
      </c>
      <c r="P51" s="246">
        <v>0</v>
      </c>
      <c r="Q51" s="246">
        <v>11.87</v>
      </c>
      <c r="R51" s="246">
        <v>0</v>
      </c>
      <c r="S51" s="246">
        <v>0</v>
      </c>
      <c r="T51" s="246">
        <v>0</v>
      </c>
      <c r="U51" s="246">
        <v>0</v>
      </c>
      <c r="V51" s="246">
        <v>0.53700000000000003</v>
      </c>
      <c r="W51" s="246">
        <v>0</v>
      </c>
      <c r="X51" s="246">
        <v>0</v>
      </c>
      <c r="Y51" s="246">
        <v>0</v>
      </c>
      <c r="Z51" s="246">
        <v>0</v>
      </c>
      <c r="AA51" s="246">
        <v>0</v>
      </c>
      <c r="AB51" s="246">
        <v>0</v>
      </c>
      <c r="AC51" s="246">
        <v>0</v>
      </c>
      <c r="AD51" s="246">
        <v>0</v>
      </c>
      <c r="AE51" s="246">
        <v>0</v>
      </c>
    </row>
    <row r="52" spans="1:31" x14ac:dyDescent="0.25">
      <c r="A52" s="245" t="s">
        <v>78</v>
      </c>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row>
    <row r="53" spans="1:31" x14ac:dyDescent="0.25">
      <c r="B53" s="245" t="s">
        <v>79</v>
      </c>
      <c r="C53" s="246">
        <v>0</v>
      </c>
      <c r="D53" s="246">
        <v>0</v>
      </c>
      <c r="E53" s="246">
        <v>0</v>
      </c>
      <c r="F53" s="246">
        <v>0</v>
      </c>
      <c r="G53" s="246">
        <v>0</v>
      </c>
      <c r="H53" s="246">
        <v>0</v>
      </c>
      <c r="I53" s="246">
        <v>0.1</v>
      </c>
      <c r="J53" s="246">
        <v>0</v>
      </c>
      <c r="K53" s="246">
        <v>0</v>
      </c>
      <c r="L53" s="246">
        <v>0</v>
      </c>
      <c r="M53" s="246">
        <v>0</v>
      </c>
      <c r="N53" s="246">
        <v>0</v>
      </c>
      <c r="O53" s="246">
        <v>4.7</v>
      </c>
      <c r="P53" s="246">
        <v>0</v>
      </c>
      <c r="Q53" s="246">
        <v>0</v>
      </c>
      <c r="R53" s="246">
        <v>31</v>
      </c>
      <c r="S53" s="246">
        <v>0</v>
      </c>
      <c r="T53" s="246">
        <v>0</v>
      </c>
      <c r="U53" s="246">
        <v>0</v>
      </c>
      <c r="V53" s="246">
        <v>0.77310000000000001</v>
      </c>
      <c r="W53" s="246">
        <v>0</v>
      </c>
      <c r="X53" s="246">
        <v>0</v>
      </c>
      <c r="Y53" s="246">
        <v>0</v>
      </c>
      <c r="Z53" s="246">
        <v>0</v>
      </c>
      <c r="AA53" s="246">
        <v>0</v>
      </c>
      <c r="AB53" s="246">
        <v>0</v>
      </c>
      <c r="AC53" s="246">
        <v>0</v>
      </c>
      <c r="AD53" s="246">
        <v>0</v>
      </c>
      <c r="AE53" s="246">
        <v>0</v>
      </c>
    </row>
    <row r="54" spans="1:31" x14ac:dyDescent="0.25">
      <c r="B54" s="245" t="s">
        <v>80</v>
      </c>
      <c r="C54" s="246">
        <v>0</v>
      </c>
      <c r="D54" s="246">
        <v>0</v>
      </c>
      <c r="E54" s="246">
        <v>0</v>
      </c>
      <c r="F54" s="246">
        <v>0</v>
      </c>
      <c r="G54" s="246">
        <v>0</v>
      </c>
      <c r="H54" s="246">
        <v>0</v>
      </c>
      <c r="I54" s="246">
        <v>0.1</v>
      </c>
      <c r="J54" s="246">
        <v>0</v>
      </c>
      <c r="K54" s="246">
        <v>0</v>
      </c>
      <c r="L54" s="246">
        <v>0</v>
      </c>
      <c r="M54" s="246">
        <v>0</v>
      </c>
      <c r="N54" s="246">
        <v>0</v>
      </c>
      <c r="O54" s="246">
        <v>0</v>
      </c>
      <c r="P54" s="246">
        <v>0</v>
      </c>
      <c r="Q54" s="246">
        <v>0</v>
      </c>
      <c r="R54" s="246">
        <v>2.5</v>
      </c>
      <c r="S54" s="246">
        <v>0</v>
      </c>
      <c r="T54" s="246">
        <v>0</v>
      </c>
      <c r="U54" s="246">
        <v>0</v>
      </c>
      <c r="V54" s="246">
        <v>5.688E-2</v>
      </c>
      <c r="W54" s="246">
        <v>0</v>
      </c>
      <c r="X54" s="246">
        <v>0</v>
      </c>
      <c r="Y54" s="246">
        <v>0</v>
      </c>
      <c r="Z54" s="246">
        <v>0</v>
      </c>
      <c r="AA54" s="246">
        <v>0</v>
      </c>
      <c r="AB54" s="246">
        <v>0</v>
      </c>
      <c r="AC54" s="246">
        <v>0</v>
      </c>
      <c r="AD54" s="246">
        <v>0</v>
      </c>
      <c r="AE54" s="246">
        <v>0</v>
      </c>
    </row>
    <row r="55" spans="1:31" x14ac:dyDescent="0.25">
      <c r="A55" s="245" t="s">
        <v>81</v>
      </c>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row>
    <row r="56" spans="1:31" x14ac:dyDescent="0.25">
      <c r="B56" s="245" t="s">
        <v>82</v>
      </c>
      <c r="C56" s="246">
        <v>0</v>
      </c>
      <c r="D56" s="246">
        <v>212.99100000000001</v>
      </c>
      <c r="E56" s="246">
        <v>2.8450000000000002</v>
      </c>
      <c r="F56" s="246">
        <v>0</v>
      </c>
      <c r="G56" s="246">
        <v>0</v>
      </c>
      <c r="H56" s="246">
        <v>0</v>
      </c>
      <c r="I56" s="246">
        <v>1.63625</v>
      </c>
      <c r="J56" s="246">
        <v>3.6419999999999999</v>
      </c>
      <c r="K56" s="246">
        <v>0</v>
      </c>
      <c r="L56" s="246">
        <v>0</v>
      </c>
      <c r="M56" s="246">
        <v>0</v>
      </c>
      <c r="N56" s="246">
        <v>0</v>
      </c>
      <c r="O56" s="246">
        <v>7.883</v>
      </c>
      <c r="P56" s="246">
        <v>96.400999999999996</v>
      </c>
      <c r="Q56" s="246">
        <v>0</v>
      </c>
      <c r="R56" s="246">
        <v>0</v>
      </c>
      <c r="S56" s="246">
        <v>0</v>
      </c>
      <c r="T56" s="246">
        <v>0</v>
      </c>
      <c r="U56" s="246">
        <v>0</v>
      </c>
      <c r="V56" s="246">
        <v>8.1930899999999998</v>
      </c>
      <c r="W56" s="246">
        <v>0</v>
      </c>
      <c r="X56" s="246">
        <v>0</v>
      </c>
      <c r="Y56" s="246">
        <v>0</v>
      </c>
      <c r="Z56" s="246">
        <v>1.7549999999999999</v>
      </c>
      <c r="AA56" s="246">
        <v>2.399</v>
      </c>
      <c r="AB56" s="246">
        <v>0</v>
      </c>
      <c r="AC56" s="246">
        <v>0</v>
      </c>
      <c r="AD56" s="246">
        <v>0</v>
      </c>
      <c r="AE56" s="246">
        <v>137.65600000000001</v>
      </c>
    </row>
    <row r="57" spans="1:31" x14ac:dyDescent="0.25">
      <c r="B57" s="245" t="s">
        <v>83</v>
      </c>
      <c r="C57" s="246">
        <v>0</v>
      </c>
      <c r="D57" s="246">
        <v>0</v>
      </c>
      <c r="E57" s="246">
        <v>0</v>
      </c>
      <c r="F57" s="246">
        <v>0</v>
      </c>
      <c r="G57" s="246">
        <v>0</v>
      </c>
      <c r="H57" s="246">
        <v>0</v>
      </c>
      <c r="I57" s="246">
        <v>2E-3</v>
      </c>
      <c r="J57" s="246">
        <v>0</v>
      </c>
      <c r="K57" s="246">
        <v>0</v>
      </c>
      <c r="L57" s="246">
        <v>0</v>
      </c>
      <c r="M57" s="246">
        <v>0</v>
      </c>
      <c r="N57" s="246">
        <v>0</v>
      </c>
      <c r="O57" s="246">
        <v>0</v>
      </c>
      <c r="P57" s="246">
        <v>0</v>
      </c>
      <c r="Q57" s="246">
        <v>0</v>
      </c>
      <c r="R57" s="246">
        <v>0</v>
      </c>
      <c r="S57" s="246">
        <v>0</v>
      </c>
      <c r="T57" s="246">
        <v>0</v>
      </c>
      <c r="U57" s="246">
        <v>0</v>
      </c>
      <c r="V57" s="246">
        <v>6.1999999999999998E-3</v>
      </c>
      <c r="W57" s="246">
        <v>0</v>
      </c>
      <c r="X57" s="246">
        <v>2.7509999999999999</v>
      </c>
      <c r="Y57" s="246">
        <v>0</v>
      </c>
      <c r="Z57" s="246">
        <v>0</v>
      </c>
      <c r="AA57" s="246">
        <v>0</v>
      </c>
      <c r="AB57" s="246">
        <v>0</v>
      </c>
      <c r="AC57" s="246">
        <v>0</v>
      </c>
      <c r="AD57" s="246">
        <v>0</v>
      </c>
      <c r="AE57" s="246">
        <v>0</v>
      </c>
    </row>
    <row r="58" spans="1:31" x14ac:dyDescent="0.25">
      <c r="B58" s="245" t="s">
        <v>84</v>
      </c>
      <c r="C58" s="246">
        <v>0</v>
      </c>
      <c r="D58" s="246">
        <v>0</v>
      </c>
      <c r="E58" s="246">
        <v>0</v>
      </c>
      <c r="F58" s="246">
        <v>0</v>
      </c>
      <c r="G58" s="246">
        <v>0</v>
      </c>
      <c r="H58" s="246">
        <v>0.33900000000000002</v>
      </c>
      <c r="I58" s="246">
        <v>0</v>
      </c>
      <c r="J58" s="246">
        <v>0</v>
      </c>
      <c r="K58" s="246">
        <v>0</v>
      </c>
      <c r="L58" s="246">
        <v>0</v>
      </c>
      <c r="M58" s="246">
        <v>0</v>
      </c>
      <c r="N58" s="246">
        <v>0</v>
      </c>
      <c r="O58" s="246">
        <v>0</v>
      </c>
      <c r="P58" s="246">
        <v>0</v>
      </c>
      <c r="Q58" s="246">
        <v>0</v>
      </c>
      <c r="R58" s="246">
        <v>0</v>
      </c>
      <c r="S58" s="246">
        <v>0</v>
      </c>
      <c r="T58" s="246">
        <v>0</v>
      </c>
      <c r="U58" s="246">
        <v>0</v>
      </c>
      <c r="V58" s="246">
        <v>9.2999999999999999E-2</v>
      </c>
      <c r="W58" s="246">
        <v>0</v>
      </c>
      <c r="X58" s="246">
        <v>3.073</v>
      </c>
      <c r="Y58" s="246">
        <v>0</v>
      </c>
      <c r="Z58" s="246">
        <v>0</v>
      </c>
      <c r="AA58" s="246">
        <v>0</v>
      </c>
      <c r="AB58" s="246">
        <v>0</v>
      </c>
      <c r="AC58" s="246">
        <v>0</v>
      </c>
      <c r="AD58" s="246">
        <v>0</v>
      </c>
      <c r="AE58" s="246">
        <v>0</v>
      </c>
    </row>
    <row r="59" spans="1:31" x14ac:dyDescent="0.25">
      <c r="A59" s="245" t="s">
        <v>85</v>
      </c>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246"/>
      <c r="AE59" s="246"/>
    </row>
    <row r="60" spans="1:31" x14ac:dyDescent="0.25">
      <c r="B60" s="245" t="s">
        <v>86</v>
      </c>
      <c r="C60" s="246">
        <v>0</v>
      </c>
      <c r="D60" s="246">
        <v>217.21299999999999</v>
      </c>
      <c r="E60" s="246">
        <v>0</v>
      </c>
      <c r="F60" s="246">
        <v>33.226399999999998</v>
      </c>
      <c r="G60" s="246">
        <v>14.8</v>
      </c>
      <c r="H60" s="246">
        <v>0</v>
      </c>
      <c r="I60" s="246">
        <v>0</v>
      </c>
      <c r="J60" s="246">
        <v>8.1031399999999998</v>
      </c>
      <c r="K60" s="246">
        <v>0</v>
      </c>
      <c r="L60" s="246">
        <v>162.934</v>
      </c>
      <c r="M60" s="246">
        <v>0</v>
      </c>
      <c r="N60" s="246">
        <v>0</v>
      </c>
      <c r="O60" s="246">
        <v>51.7</v>
      </c>
      <c r="P60" s="246">
        <v>0</v>
      </c>
      <c r="Q60" s="246">
        <v>0</v>
      </c>
      <c r="R60" s="246">
        <v>88.487799999999993</v>
      </c>
      <c r="S60" s="246">
        <v>0</v>
      </c>
      <c r="T60" s="246">
        <v>0</v>
      </c>
      <c r="U60" s="246">
        <v>0</v>
      </c>
      <c r="V60" s="246">
        <v>31.626899999999999</v>
      </c>
      <c r="W60" s="246">
        <v>7.0901399999999999</v>
      </c>
      <c r="X60" s="246">
        <v>38.008499999999998</v>
      </c>
      <c r="Y60" s="246">
        <v>0</v>
      </c>
      <c r="Z60" s="246">
        <v>7.5</v>
      </c>
      <c r="AA60" s="246">
        <v>14.2</v>
      </c>
      <c r="AB60" s="246">
        <v>0</v>
      </c>
      <c r="AC60" s="246">
        <v>2.2999999999999998</v>
      </c>
      <c r="AD60" s="246">
        <v>27.2484</v>
      </c>
      <c r="AE60" s="246">
        <v>0</v>
      </c>
    </row>
    <row r="61" spans="1:31" x14ac:dyDescent="0.25">
      <c r="B61" s="245" t="s">
        <v>87</v>
      </c>
      <c r="C61" s="246">
        <v>0</v>
      </c>
      <c r="D61" s="246">
        <v>0</v>
      </c>
      <c r="E61" s="246">
        <v>0</v>
      </c>
      <c r="F61" s="246">
        <v>0</v>
      </c>
      <c r="G61" s="246">
        <v>0</v>
      </c>
      <c r="H61" s="246">
        <v>0</v>
      </c>
      <c r="I61" s="246">
        <v>1.6</v>
      </c>
      <c r="J61" s="246">
        <v>0</v>
      </c>
      <c r="K61" s="246">
        <v>0</v>
      </c>
      <c r="L61" s="246">
        <v>0</v>
      </c>
      <c r="M61" s="246">
        <v>0</v>
      </c>
      <c r="N61" s="246">
        <v>0</v>
      </c>
      <c r="O61" s="246">
        <v>0</v>
      </c>
      <c r="P61" s="246">
        <v>0</v>
      </c>
      <c r="Q61" s="246">
        <v>0</v>
      </c>
      <c r="R61" s="246">
        <v>0</v>
      </c>
      <c r="S61" s="246">
        <v>0</v>
      </c>
      <c r="T61" s="246">
        <v>0</v>
      </c>
      <c r="U61" s="246">
        <v>0</v>
      </c>
      <c r="V61" s="246">
        <v>0.434</v>
      </c>
      <c r="W61" s="246">
        <v>22</v>
      </c>
      <c r="X61" s="246">
        <v>2.4</v>
      </c>
      <c r="Y61" s="246">
        <v>0</v>
      </c>
      <c r="Z61" s="246">
        <v>0</v>
      </c>
      <c r="AA61" s="246">
        <v>0</v>
      </c>
      <c r="AB61" s="246">
        <v>0</v>
      </c>
      <c r="AC61" s="246">
        <v>0</v>
      </c>
      <c r="AD61" s="246">
        <v>0</v>
      </c>
      <c r="AE61" s="246">
        <v>0</v>
      </c>
    </row>
    <row r="62" spans="1:31" x14ac:dyDescent="0.25">
      <c r="A62" s="245" t="s">
        <v>88</v>
      </c>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46"/>
      <c r="AE62" s="246"/>
    </row>
    <row r="63" spans="1:31" x14ac:dyDescent="0.25">
      <c r="B63" s="245" t="s">
        <v>89</v>
      </c>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row>
    <row r="64" spans="1:31" x14ac:dyDescent="0.25">
      <c r="B64" s="245" t="s">
        <v>1057</v>
      </c>
      <c r="C64" s="246">
        <v>0</v>
      </c>
      <c r="D64" s="246">
        <v>0</v>
      </c>
      <c r="E64" s="246">
        <v>0</v>
      </c>
      <c r="F64" s="246">
        <v>0</v>
      </c>
      <c r="G64" s="246">
        <v>0</v>
      </c>
      <c r="H64" s="246">
        <v>0</v>
      </c>
      <c r="I64" s="246">
        <v>0</v>
      </c>
      <c r="J64" s="246">
        <v>0</v>
      </c>
      <c r="K64" s="246">
        <v>0</v>
      </c>
      <c r="L64" s="246">
        <v>0</v>
      </c>
      <c r="M64" s="246">
        <v>0</v>
      </c>
      <c r="N64" s="246">
        <v>0</v>
      </c>
      <c r="O64" s="246">
        <v>0</v>
      </c>
      <c r="P64" s="246">
        <v>0</v>
      </c>
      <c r="Q64" s="246">
        <v>0</v>
      </c>
      <c r="R64" s="246">
        <v>0</v>
      </c>
      <c r="S64" s="246">
        <v>0</v>
      </c>
      <c r="T64" s="246">
        <v>0</v>
      </c>
      <c r="U64" s="246">
        <v>0</v>
      </c>
      <c r="V64" s="246">
        <v>0</v>
      </c>
      <c r="W64" s="246">
        <v>0</v>
      </c>
      <c r="X64" s="246">
        <v>0</v>
      </c>
      <c r="Y64" s="246">
        <v>0</v>
      </c>
      <c r="Z64" s="246">
        <v>0</v>
      </c>
      <c r="AA64" s="246">
        <v>0</v>
      </c>
      <c r="AB64" s="246">
        <v>0</v>
      </c>
      <c r="AC64" s="246">
        <v>0</v>
      </c>
      <c r="AD64" s="246">
        <v>0</v>
      </c>
      <c r="AE64" s="246">
        <v>0</v>
      </c>
    </row>
    <row r="65" spans="1:31" x14ac:dyDescent="0.25">
      <c r="A65" s="245" t="s">
        <v>90</v>
      </c>
      <c r="C65" s="246"/>
      <c r="D65" s="246"/>
      <c r="E65" s="246"/>
      <c r="F65" s="246"/>
      <c r="G65" s="246"/>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row>
    <row r="66" spans="1:31" x14ac:dyDescent="0.25">
      <c r="B66" s="245" t="s">
        <v>91</v>
      </c>
      <c r="C66" s="246">
        <v>0</v>
      </c>
      <c r="D66" s="246">
        <v>0</v>
      </c>
      <c r="E66" s="246">
        <v>0</v>
      </c>
      <c r="F66" s="246">
        <v>0</v>
      </c>
      <c r="G66" s="246">
        <v>0.7</v>
      </c>
      <c r="H66" s="246">
        <v>0</v>
      </c>
      <c r="I66" s="246">
        <v>8.2352900000000009</v>
      </c>
      <c r="J66" s="246">
        <v>0</v>
      </c>
      <c r="K66" s="246">
        <v>0</v>
      </c>
      <c r="L66" s="246">
        <v>0</v>
      </c>
      <c r="M66" s="246">
        <v>0</v>
      </c>
      <c r="N66" s="246">
        <v>0</v>
      </c>
      <c r="O66" s="246">
        <v>0</v>
      </c>
      <c r="P66" s="246">
        <v>26</v>
      </c>
      <c r="Q66" s="246">
        <v>0</v>
      </c>
      <c r="R66" s="246">
        <v>0</v>
      </c>
      <c r="S66" s="246">
        <v>0</v>
      </c>
      <c r="T66" s="246">
        <v>0</v>
      </c>
      <c r="U66" s="246">
        <v>0</v>
      </c>
      <c r="V66" s="246">
        <v>0.2</v>
      </c>
      <c r="W66" s="246">
        <v>0</v>
      </c>
      <c r="X66" s="246">
        <v>0</v>
      </c>
      <c r="Y66" s="246">
        <v>0</v>
      </c>
      <c r="Z66" s="246">
        <v>0</v>
      </c>
      <c r="AA66" s="246">
        <v>0</v>
      </c>
      <c r="AB66" s="246">
        <v>0</v>
      </c>
      <c r="AC66" s="246">
        <v>0</v>
      </c>
      <c r="AD66" s="246">
        <v>0</v>
      </c>
      <c r="AE66" s="246">
        <v>21.882400000000001</v>
      </c>
    </row>
    <row r="67" spans="1:31" x14ac:dyDescent="0.25">
      <c r="A67" s="245" t="s">
        <v>95</v>
      </c>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246"/>
      <c r="AE67" s="246"/>
    </row>
    <row r="68" spans="1:31" x14ac:dyDescent="0.25">
      <c r="B68" s="245" t="s">
        <v>96</v>
      </c>
      <c r="C68" s="246">
        <v>0</v>
      </c>
      <c r="D68" s="246">
        <v>0</v>
      </c>
      <c r="E68" s="246">
        <v>0</v>
      </c>
      <c r="F68" s="246">
        <v>0</v>
      </c>
      <c r="G68" s="246">
        <v>0</v>
      </c>
      <c r="H68" s="246">
        <v>0</v>
      </c>
      <c r="I68" s="246">
        <v>0</v>
      </c>
      <c r="J68" s="246">
        <v>0</v>
      </c>
      <c r="K68" s="246">
        <v>0</v>
      </c>
      <c r="L68" s="246">
        <v>0</v>
      </c>
      <c r="M68" s="246">
        <v>0</v>
      </c>
      <c r="N68" s="246">
        <v>0</v>
      </c>
      <c r="O68" s="246">
        <v>0</v>
      </c>
      <c r="P68" s="246">
        <v>0</v>
      </c>
      <c r="Q68" s="246">
        <v>0</v>
      </c>
      <c r="R68" s="246">
        <v>0</v>
      </c>
      <c r="S68" s="246">
        <v>0</v>
      </c>
      <c r="T68" s="246">
        <v>0</v>
      </c>
      <c r="U68" s="246">
        <v>0</v>
      </c>
      <c r="V68" s="246">
        <v>0</v>
      </c>
      <c r="W68" s="246">
        <v>0</v>
      </c>
      <c r="X68" s="246">
        <v>0</v>
      </c>
      <c r="Y68" s="246">
        <v>0</v>
      </c>
      <c r="Z68" s="246">
        <v>0</v>
      </c>
      <c r="AA68" s="246">
        <v>0</v>
      </c>
      <c r="AB68" s="246">
        <v>0</v>
      </c>
      <c r="AC68" s="246">
        <v>0</v>
      </c>
      <c r="AD68" s="246">
        <v>0</v>
      </c>
      <c r="AE68" s="246">
        <v>0</v>
      </c>
    </row>
    <row r="69" spans="1:31" x14ac:dyDescent="0.25">
      <c r="A69" s="245" t="s">
        <v>100</v>
      </c>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row>
    <row r="70" spans="1:31" x14ac:dyDescent="0.25">
      <c r="B70" s="245" t="s">
        <v>101</v>
      </c>
      <c r="C70" s="246">
        <v>0</v>
      </c>
      <c r="D70" s="246">
        <v>0</v>
      </c>
      <c r="E70" s="246">
        <v>0</v>
      </c>
      <c r="F70" s="246">
        <v>0</v>
      </c>
      <c r="G70" s="246">
        <v>0.65800000000000003</v>
      </c>
      <c r="H70" s="246">
        <v>0</v>
      </c>
      <c r="I70" s="246">
        <v>0.01</v>
      </c>
      <c r="J70" s="246">
        <v>0</v>
      </c>
      <c r="K70" s="246">
        <v>0</v>
      </c>
      <c r="L70" s="246">
        <v>0</v>
      </c>
      <c r="M70" s="246">
        <v>0</v>
      </c>
      <c r="N70" s="246">
        <v>0</v>
      </c>
      <c r="O70" s="246">
        <v>0</v>
      </c>
      <c r="P70" s="246">
        <v>0</v>
      </c>
      <c r="Q70" s="246">
        <v>0</v>
      </c>
      <c r="R70" s="246">
        <v>6.55</v>
      </c>
      <c r="S70" s="246">
        <v>0</v>
      </c>
      <c r="T70" s="246">
        <v>0</v>
      </c>
      <c r="U70" s="246">
        <v>0</v>
      </c>
      <c r="V70" s="246">
        <v>0.13800000000000001</v>
      </c>
      <c r="W70" s="246">
        <v>0</v>
      </c>
      <c r="X70" s="246">
        <v>0</v>
      </c>
      <c r="Y70" s="246">
        <v>0</v>
      </c>
      <c r="Z70" s="246">
        <v>0</v>
      </c>
      <c r="AA70" s="246">
        <v>0</v>
      </c>
      <c r="AB70" s="246">
        <v>0</v>
      </c>
      <c r="AC70" s="246">
        <v>0</v>
      </c>
      <c r="AD70" s="246">
        <v>0</v>
      </c>
      <c r="AE70" s="246">
        <v>0</v>
      </c>
    </row>
    <row r="71" spans="1:31" x14ac:dyDescent="0.25">
      <c r="B71" s="245" t="s">
        <v>102</v>
      </c>
      <c r="C71" s="246">
        <v>0</v>
      </c>
      <c r="D71" s="246">
        <v>0</v>
      </c>
      <c r="E71" s="246">
        <v>0</v>
      </c>
      <c r="F71" s="246">
        <v>1.66187</v>
      </c>
      <c r="G71" s="246">
        <v>25.654</v>
      </c>
      <c r="H71" s="246">
        <v>0</v>
      </c>
      <c r="I71" s="246">
        <v>0.61661200000000005</v>
      </c>
      <c r="J71" s="246">
        <v>0</v>
      </c>
      <c r="K71" s="246">
        <v>0</v>
      </c>
      <c r="L71" s="246">
        <v>221.20099999999999</v>
      </c>
      <c r="M71" s="246">
        <v>0</v>
      </c>
      <c r="N71" s="246">
        <v>0</v>
      </c>
      <c r="O71" s="246">
        <v>79.114999999999995</v>
      </c>
      <c r="P71" s="246">
        <v>0.59899999999999998</v>
      </c>
      <c r="Q71" s="246">
        <v>0</v>
      </c>
      <c r="R71" s="246">
        <v>35.778100000000002</v>
      </c>
      <c r="S71" s="246">
        <v>0</v>
      </c>
      <c r="T71" s="246">
        <v>0</v>
      </c>
      <c r="U71" s="246">
        <v>0</v>
      </c>
      <c r="V71" s="246">
        <v>11.1348</v>
      </c>
      <c r="W71" s="246">
        <v>0</v>
      </c>
      <c r="X71" s="246">
        <v>0</v>
      </c>
      <c r="Y71" s="246">
        <v>0</v>
      </c>
      <c r="Z71" s="246">
        <v>0</v>
      </c>
      <c r="AA71" s="246">
        <v>0</v>
      </c>
      <c r="AB71" s="246">
        <v>0</v>
      </c>
      <c r="AC71" s="246">
        <v>0.76500000000000001</v>
      </c>
      <c r="AD71" s="246">
        <v>0</v>
      </c>
      <c r="AE71" s="246">
        <v>15.7456</v>
      </c>
    </row>
    <row r="72" spans="1:31" x14ac:dyDescent="0.25">
      <c r="A72" s="245" t="s">
        <v>103</v>
      </c>
      <c r="C72" s="24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6"/>
      <c r="AC72" s="246"/>
      <c r="AD72" s="246"/>
      <c r="AE72" s="246"/>
    </row>
    <row r="73" spans="1:31" x14ac:dyDescent="0.25">
      <c r="B73" s="245" t="s">
        <v>104</v>
      </c>
      <c r="C73" s="246">
        <v>0</v>
      </c>
      <c r="D73" s="246">
        <v>0</v>
      </c>
      <c r="E73" s="246">
        <v>0</v>
      </c>
      <c r="F73" s="246">
        <v>0</v>
      </c>
      <c r="G73" s="246">
        <v>0</v>
      </c>
      <c r="H73" s="246">
        <v>0</v>
      </c>
      <c r="I73" s="246">
        <v>6.8000000000000005E-2</v>
      </c>
      <c r="J73" s="246">
        <v>0</v>
      </c>
      <c r="K73" s="246">
        <v>0</v>
      </c>
      <c r="L73" s="246">
        <v>0</v>
      </c>
      <c r="M73" s="246">
        <v>0</v>
      </c>
      <c r="N73" s="246">
        <v>0</v>
      </c>
      <c r="O73" s="246">
        <v>0</v>
      </c>
      <c r="P73" s="246">
        <v>0</v>
      </c>
      <c r="Q73" s="246">
        <v>0</v>
      </c>
      <c r="R73" s="246">
        <v>0</v>
      </c>
      <c r="S73" s="246">
        <v>0</v>
      </c>
      <c r="T73" s="246">
        <v>0</v>
      </c>
      <c r="U73" s="246">
        <v>0</v>
      </c>
      <c r="V73" s="246">
        <v>0.13800000000000001</v>
      </c>
      <c r="W73" s="246">
        <v>0</v>
      </c>
      <c r="X73" s="246">
        <v>2.2970000000000002</v>
      </c>
      <c r="Y73" s="246">
        <v>0</v>
      </c>
      <c r="Z73" s="246">
        <v>0</v>
      </c>
      <c r="AA73" s="246">
        <v>0</v>
      </c>
      <c r="AB73" s="246">
        <v>0</v>
      </c>
      <c r="AC73" s="246">
        <v>0</v>
      </c>
      <c r="AD73" s="246">
        <v>0</v>
      </c>
      <c r="AE73" s="246">
        <v>11.274100000000001</v>
      </c>
    </row>
    <row r="74" spans="1:31" x14ac:dyDescent="0.25">
      <c r="B74" s="245" t="s">
        <v>105</v>
      </c>
      <c r="C74" s="246">
        <v>0</v>
      </c>
      <c r="D74" s="246">
        <v>0</v>
      </c>
      <c r="E74" s="246">
        <v>0</v>
      </c>
      <c r="F74" s="246">
        <v>4.702</v>
      </c>
      <c r="G74" s="246">
        <v>0</v>
      </c>
      <c r="H74" s="246">
        <v>0</v>
      </c>
      <c r="I74" s="246">
        <v>3.6999999999999998E-2</v>
      </c>
      <c r="J74" s="246">
        <v>0</v>
      </c>
      <c r="K74" s="246">
        <v>0</v>
      </c>
      <c r="L74" s="246">
        <v>33.42</v>
      </c>
      <c r="M74" s="246">
        <v>0</v>
      </c>
      <c r="N74" s="246">
        <v>0</v>
      </c>
      <c r="O74" s="246">
        <v>5.3369999999999997</v>
      </c>
      <c r="P74" s="246">
        <v>0</v>
      </c>
      <c r="Q74" s="246">
        <v>0</v>
      </c>
      <c r="R74" s="246">
        <v>1.8919999999999999</v>
      </c>
      <c r="S74" s="246">
        <v>0</v>
      </c>
      <c r="T74" s="246">
        <v>0</v>
      </c>
      <c r="U74" s="246">
        <v>0</v>
      </c>
      <c r="V74" s="246">
        <v>1.1379999999999999</v>
      </c>
      <c r="W74" s="246">
        <v>0</v>
      </c>
      <c r="X74" s="246">
        <v>0</v>
      </c>
      <c r="Y74" s="246">
        <v>0</v>
      </c>
      <c r="Z74" s="246">
        <v>0</v>
      </c>
      <c r="AA74" s="246">
        <v>0</v>
      </c>
      <c r="AB74" s="246">
        <v>0</v>
      </c>
      <c r="AC74" s="246">
        <v>0</v>
      </c>
      <c r="AD74" s="246">
        <v>0</v>
      </c>
      <c r="AE74" s="246">
        <v>0</v>
      </c>
    </row>
    <row r="75" spans="1:31" x14ac:dyDescent="0.25">
      <c r="A75" s="245" t="s">
        <v>106</v>
      </c>
      <c r="C75" s="246"/>
      <c r="D75" s="246"/>
      <c r="E75" s="246"/>
      <c r="F75" s="246"/>
      <c r="G75" s="246"/>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row>
    <row r="76" spans="1:31" x14ac:dyDescent="0.25">
      <c r="B76" s="245" t="s">
        <v>107</v>
      </c>
      <c r="C76" s="246">
        <v>0</v>
      </c>
      <c r="D76" s="246">
        <v>0</v>
      </c>
      <c r="E76" s="246">
        <v>0</v>
      </c>
      <c r="F76" s="246">
        <v>11.632</v>
      </c>
      <c r="G76" s="246">
        <v>0</v>
      </c>
      <c r="H76" s="246">
        <v>0</v>
      </c>
      <c r="I76" s="246">
        <v>0.313</v>
      </c>
      <c r="J76" s="246">
        <v>0</v>
      </c>
      <c r="K76" s="246">
        <v>0</v>
      </c>
      <c r="L76" s="246">
        <v>5.7240000000000002</v>
      </c>
      <c r="M76" s="246">
        <v>0</v>
      </c>
      <c r="N76" s="246">
        <v>0</v>
      </c>
      <c r="O76" s="246">
        <v>0</v>
      </c>
      <c r="P76" s="246">
        <v>0</v>
      </c>
      <c r="Q76" s="246">
        <v>0</v>
      </c>
      <c r="R76" s="246">
        <v>10.574999999999999</v>
      </c>
      <c r="S76" s="246">
        <v>0</v>
      </c>
      <c r="T76" s="246">
        <v>0</v>
      </c>
      <c r="U76" s="246">
        <v>0</v>
      </c>
      <c r="V76" s="246">
        <v>0.67900000000000005</v>
      </c>
      <c r="W76" s="246">
        <v>10.829000000000001</v>
      </c>
      <c r="X76" s="246">
        <v>5.9580000000000002</v>
      </c>
      <c r="Y76" s="246">
        <v>0</v>
      </c>
      <c r="Z76" s="246">
        <v>0</v>
      </c>
      <c r="AA76" s="246">
        <v>0</v>
      </c>
      <c r="AB76" s="246">
        <v>0</v>
      </c>
      <c r="AC76" s="246">
        <v>0</v>
      </c>
      <c r="AD76" s="246">
        <v>0</v>
      </c>
      <c r="AE76" s="246">
        <v>0</v>
      </c>
    </row>
    <row r="77" spans="1:31" x14ac:dyDescent="0.25">
      <c r="B77" s="245" t="s">
        <v>108</v>
      </c>
      <c r="C77" s="246">
        <v>0</v>
      </c>
      <c r="D77" s="246">
        <v>0</v>
      </c>
      <c r="E77" s="246">
        <v>0</v>
      </c>
      <c r="F77" s="246">
        <v>0</v>
      </c>
      <c r="G77" s="246">
        <v>0</v>
      </c>
      <c r="H77" s="246">
        <v>0</v>
      </c>
      <c r="I77" s="246">
        <v>0.252</v>
      </c>
      <c r="J77" s="246">
        <v>0</v>
      </c>
      <c r="K77" s="246">
        <v>0</v>
      </c>
      <c r="L77" s="246">
        <v>0</v>
      </c>
      <c r="M77" s="246">
        <v>0</v>
      </c>
      <c r="N77" s="246">
        <v>0</v>
      </c>
      <c r="O77" s="246">
        <v>0</v>
      </c>
      <c r="P77" s="246">
        <v>0</v>
      </c>
      <c r="Q77" s="246">
        <v>0</v>
      </c>
      <c r="R77" s="246">
        <v>0</v>
      </c>
      <c r="S77" s="246">
        <v>0</v>
      </c>
      <c r="T77" s="246">
        <v>0</v>
      </c>
      <c r="U77" s="246">
        <v>0</v>
      </c>
      <c r="V77" s="246">
        <v>7.9000000000000001E-2</v>
      </c>
      <c r="W77" s="246">
        <v>0</v>
      </c>
      <c r="X77" s="246">
        <v>3.173</v>
      </c>
      <c r="Y77" s="246">
        <v>0</v>
      </c>
      <c r="Z77" s="246">
        <v>0</v>
      </c>
      <c r="AA77" s="246">
        <v>0</v>
      </c>
      <c r="AB77" s="246">
        <v>0</v>
      </c>
      <c r="AC77" s="246">
        <v>0</v>
      </c>
      <c r="AD77" s="246">
        <v>0</v>
      </c>
      <c r="AE77" s="246">
        <v>0</v>
      </c>
    </row>
    <row r="78" spans="1:31" x14ac:dyDescent="0.25">
      <c r="B78" s="245" t="s">
        <v>109</v>
      </c>
      <c r="C78" s="246">
        <v>0</v>
      </c>
      <c r="D78" s="246">
        <v>0</v>
      </c>
      <c r="E78" s="246">
        <v>0</v>
      </c>
      <c r="F78" s="246">
        <v>0</v>
      </c>
      <c r="G78" s="246">
        <v>0</v>
      </c>
      <c r="H78" s="246">
        <v>0</v>
      </c>
      <c r="I78" s="246">
        <v>4.3999999999999997E-2</v>
      </c>
      <c r="J78" s="246">
        <v>0</v>
      </c>
      <c r="K78" s="246">
        <v>0</v>
      </c>
      <c r="L78" s="246">
        <v>0</v>
      </c>
      <c r="M78" s="246">
        <v>0</v>
      </c>
      <c r="N78" s="246">
        <v>0</v>
      </c>
      <c r="O78" s="246">
        <v>0</v>
      </c>
      <c r="P78" s="246">
        <v>0</v>
      </c>
      <c r="Q78" s="246">
        <v>0</v>
      </c>
      <c r="R78" s="246">
        <v>0</v>
      </c>
      <c r="S78" s="246">
        <v>0</v>
      </c>
      <c r="T78" s="246">
        <v>0</v>
      </c>
      <c r="U78" s="246">
        <v>0</v>
      </c>
      <c r="V78" s="246">
        <v>7.9000000000000001E-2</v>
      </c>
      <c r="W78" s="246">
        <v>0</v>
      </c>
      <c r="X78" s="246">
        <v>2.5979999999999999</v>
      </c>
      <c r="Y78" s="246">
        <v>0</v>
      </c>
      <c r="Z78" s="246">
        <v>0</v>
      </c>
      <c r="AA78" s="246">
        <v>0</v>
      </c>
      <c r="AB78" s="246">
        <v>0</v>
      </c>
      <c r="AC78" s="246">
        <v>0</v>
      </c>
      <c r="AD78" s="246">
        <v>0</v>
      </c>
      <c r="AE78" s="246">
        <v>0</v>
      </c>
    </row>
    <row r="79" spans="1:31" x14ac:dyDescent="0.25">
      <c r="B79" s="245" t="s">
        <v>110</v>
      </c>
      <c r="C79" s="246">
        <v>0</v>
      </c>
      <c r="D79" s="246">
        <v>0</v>
      </c>
      <c r="E79" s="246">
        <v>0</v>
      </c>
      <c r="F79" s="246">
        <v>0</v>
      </c>
      <c r="G79" s="246">
        <v>0</v>
      </c>
      <c r="H79" s="246">
        <v>0</v>
      </c>
      <c r="I79" s="246">
        <v>8.5000000000000006E-3</v>
      </c>
      <c r="J79" s="246">
        <v>0</v>
      </c>
      <c r="K79" s="246">
        <v>0</v>
      </c>
      <c r="L79" s="246">
        <v>0</v>
      </c>
      <c r="M79" s="246">
        <v>0</v>
      </c>
      <c r="N79" s="246">
        <v>0</v>
      </c>
      <c r="O79" s="246">
        <v>0</v>
      </c>
      <c r="P79" s="246">
        <v>0</v>
      </c>
      <c r="Q79" s="246">
        <v>0</v>
      </c>
      <c r="R79" s="246">
        <v>0</v>
      </c>
      <c r="S79" s="246">
        <v>0</v>
      </c>
      <c r="T79" s="246">
        <v>0</v>
      </c>
      <c r="U79" s="246">
        <v>0</v>
      </c>
      <c r="V79" s="246">
        <v>1.6799999999999999E-2</v>
      </c>
      <c r="W79" s="246">
        <v>0</v>
      </c>
      <c r="X79" s="246">
        <v>0.69</v>
      </c>
      <c r="Y79" s="246">
        <v>0</v>
      </c>
      <c r="Z79" s="246">
        <v>0</v>
      </c>
      <c r="AA79" s="246">
        <v>0</v>
      </c>
      <c r="AB79" s="246">
        <v>0</v>
      </c>
      <c r="AC79" s="246">
        <v>0</v>
      </c>
      <c r="AD79" s="246">
        <v>0</v>
      </c>
      <c r="AE79" s="246">
        <v>0</v>
      </c>
    </row>
    <row r="80" spans="1:31" x14ac:dyDescent="0.25">
      <c r="A80" s="245" t="s">
        <v>111</v>
      </c>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row>
    <row r="81" spans="2:31" x14ac:dyDescent="0.25">
      <c r="B81" s="245" t="s">
        <v>112</v>
      </c>
      <c r="C81" s="246">
        <v>0</v>
      </c>
      <c r="D81" s="246">
        <v>0</v>
      </c>
      <c r="E81" s="246">
        <v>0.1</v>
      </c>
      <c r="F81" s="246">
        <v>0</v>
      </c>
      <c r="G81" s="246">
        <v>0</v>
      </c>
      <c r="H81" s="246">
        <v>0</v>
      </c>
      <c r="I81" s="246">
        <v>0</v>
      </c>
      <c r="J81" s="246">
        <v>0</v>
      </c>
      <c r="K81" s="246">
        <v>0</v>
      </c>
      <c r="L81" s="246">
        <v>0</v>
      </c>
      <c r="M81" s="246">
        <v>0.1</v>
      </c>
      <c r="N81" s="246">
        <v>0</v>
      </c>
      <c r="O81" s="246">
        <v>0</v>
      </c>
      <c r="P81" s="246">
        <v>0</v>
      </c>
      <c r="Q81" s="246">
        <v>0</v>
      </c>
      <c r="R81" s="246">
        <v>0</v>
      </c>
      <c r="S81" s="246">
        <v>0</v>
      </c>
      <c r="T81" s="246">
        <v>0</v>
      </c>
      <c r="U81" s="246">
        <v>0</v>
      </c>
      <c r="V81" s="246">
        <v>6.9000000000000006E-2</v>
      </c>
      <c r="W81" s="246">
        <v>0</v>
      </c>
      <c r="X81" s="246">
        <v>8.9</v>
      </c>
      <c r="Y81" s="246">
        <v>0</v>
      </c>
      <c r="Z81" s="246">
        <v>0</v>
      </c>
      <c r="AA81" s="246">
        <v>0</v>
      </c>
      <c r="AB81" s="246">
        <v>0</v>
      </c>
      <c r="AC81" s="246">
        <v>0</v>
      </c>
      <c r="AD81" s="246">
        <v>0</v>
      </c>
      <c r="AE81" s="246">
        <v>0</v>
      </c>
    </row>
    <row r="82" spans="2:31" x14ac:dyDescent="0.25">
      <c r="B82" s="245" t="s">
        <v>113</v>
      </c>
      <c r="C82" s="246">
        <v>0</v>
      </c>
      <c r="D82" s="246">
        <v>0</v>
      </c>
      <c r="E82" s="246">
        <v>0</v>
      </c>
      <c r="F82" s="246">
        <v>0</v>
      </c>
      <c r="G82" s="246">
        <v>0</v>
      </c>
      <c r="H82" s="246">
        <v>0</v>
      </c>
      <c r="I82" s="246">
        <v>1</v>
      </c>
      <c r="J82" s="246">
        <v>0</v>
      </c>
      <c r="K82" s="246">
        <v>0</v>
      </c>
      <c r="L82" s="246">
        <v>0</v>
      </c>
      <c r="M82" s="246">
        <v>0</v>
      </c>
      <c r="N82" s="246">
        <v>0</v>
      </c>
      <c r="O82" s="246">
        <v>0</v>
      </c>
      <c r="P82" s="246">
        <v>0</v>
      </c>
      <c r="Q82" s="246">
        <v>52</v>
      </c>
      <c r="R82" s="246">
        <v>0</v>
      </c>
      <c r="S82" s="246">
        <v>0</v>
      </c>
      <c r="T82" s="246">
        <v>0</v>
      </c>
      <c r="U82" s="246">
        <v>0</v>
      </c>
      <c r="V82" s="246">
        <v>1.091</v>
      </c>
      <c r="W82" s="246">
        <v>0</v>
      </c>
      <c r="X82" s="246">
        <v>0</v>
      </c>
      <c r="Y82" s="246">
        <v>0</v>
      </c>
      <c r="Z82" s="246">
        <v>0</v>
      </c>
      <c r="AA82" s="246">
        <v>0</v>
      </c>
      <c r="AB82" s="246">
        <v>0</v>
      </c>
      <c r="AC82" s="246">
        <v>0</v>
      </c>
      <c r="AD82" s="246">
        <v>0</v>
      </c>
      <c r="AE82" s="246">
        <v>0</v>
      </c>
    </row>
    <row r="83" spans="2:31" x14ac:dyDescent="0.25">
      <c r="B83" s="245" t="s">
        <v>114</v>
      </c>
      <c r="C83" s="246">
        <v>0</v>
      </c>
      <c r="D83" s="246">
        <v>0</v>
      </c>
      <c r="E83" s="246">
        <v>4.3</v>
      </c>
      <c r="F83" s="246">
        <v>0</v>
      </c>
      <c r="G83" s="246">
        <v>2.1</v>
      </c>
      <c r="H83" s="246">
        <v>0</v>
      </c>
      <c r="I83" s="246">
        <v>0</v>
      </c>
      <c r="J83" s="246">
        <v>0</v>
      </c>
      <c r="K83" s="246">
        <v>0</v>
      </c>
      <c r="L83" s="246">
        <v>0</v>
      </c>
      <c r="M83" s="246">
        <v>0</v>
      </c>
      <c r="N83" s="246">
        <v>0</v>
      </c>
      <c r="O83" s="246">
        <v>0</v>
      </c>
      <c r="P83" s="246">
        <v>0</v>
      </c>
      <c r="Q83" s="246">
        <v>0</v>
      </c>
      <c r="R83" s="246">
        <v>0</v>
      </c>
      <c r="S83" s="246">
        <v>0</v>
      </c>
      <c r="T83" s="246">
        <v>0</v>
      </c>
      <c r="U83" s="246">
        <v>0</v>
      </c>
      <c r="V83" s="246">
        <v>0.20799999999999999</v>
      </c>
      <c r="W83" s="246">
        <v>0</v>
      </c>
      <c r="X83" s="246">
        <v>0</v>
      </c>
      <c r="Y83" s="246">
        <v>0</v>
      </c>
      <c r="Z83" s="246">
        <v>0</v>
      </c>
      <c r="AA83" s="246">
        <v>0</v>
      </c>
      <c r="AB83" s="246">
        <v>0</v>
      </c>
      <c r="AC83" s="246">
        <v>0</v>
      </c>
      <c r="AD83" s="246">
        <v>0</v>
      </c>
      <c r="AE83" s="246">
        <v>0</v>
      </c>
    </row>
    <row r="84" spans="2:31" x14ac:dyDescent="0.25">
      <c r="B84" s="245" t="s">
        <v>115</v>
      </c>
      <c r="C84" s="246">
        <v>0</v>
      </c>
      <c r="D84" s="246">
        <v>0</v>
      </c>
      <c r="E84" s="246">
        <v>0</v>
      </c>
      <c r="F84" s="246">
        <v>0</v>
      </c>
      <c r="G84" s="246">
        <v>1.3</v>
      </c>
      <c r="H84" s="246">
        <v>0</v>
      </c>
      <c r="I84" s="246">
        <v>0.60399999999999998</v>
      </c>
      <c r="J84" s="246">
        <v>0</v>
      </c>
      <c r="K84" s="246">
        <v>0</v>
      </c>
      <c r="L84" s="246">
        <v>0</v>
      </c>
      <c r="M84" s="246">
        <v>0</v>
      </c>
      <c r="N84" s="246">
        <v>0</v>
      </c>
      <c r="O84" s="246">
        <v>0</v>
      </c>
      <c r="P84" s="246">
        <v>9.1240000000000006</v>
      </c>
      <c r="Q84" s="246">
        <v>0</v>
      </c>
      <c r="R84" s="246">
        <v>19.899999999999999</v>
      </c>
      <c r="S84" s="246">
        <v>0</v>
      </c>
      <c r="T84" s="246">
        <v>0</v>
      </c>
      <c r="U84" s="246">
        <v>0</v>
      </c>
      <c r="V84" s="246">
        <v>0.97599999999999998</v>
      </c>
      <c r="W84" s="246">
        <v>0</v>
      </c>
      <c r="X84" s="246">
        <v>7.5</v>
      </c>
      <c r="Y84" s="246">
        <v>0</v>
      </c>
      <c r="Z84" s="246">
        <v>0</v>
      </c>
      <c r="AA84" s="246">
        <v>0</v>
      </c>
      <c r="AB84" s="246">
        <v>0</v>
      </c>
      <c r="AC84" s="246">
        <v>0</v>
      </c>
      <c r="AD84" s="246">
        <v>0</v>
      </c>
      <c r="AE84" s="246">
        <v>0</v>
      </c>
    </row>
    <row r="85" spans="2:31" x14ac:dyDescent="0.25">
      <c r="B85" s="245" t="s">
        <v>116</v>
      </c>
      <c r="C85" s="246">
        <v>0</v>
      </c>
      <c r="D85" s="246">
        <v>0</v>
      </c>
      <c r="E85" s="246">
        <v>0</v>
      </c>
      <c r="F85" s="246">
        <v>0</v>
      </c>
      <c r="G85" s="246">
        <v>0</v>
      </c>
      <c r="H85" s="246">
        <v>0</v>
      </c>
      <c r="I85" s="246">
        <v>0</v>
      </c>
      <c r="J85" s="246">
        <v>0</v>
      </c>
      <c r="K85" s="246">
        <v>0</v>
      </c>
      <c r="L85" s="246">
        <v>0</v>
      </c>
      <c r="M85" s="246">
        <v>0</v>
      </c>
      <c r="N85" s="246">
        <v>0</v>
      </c>
      <c r="O85" s="246">
        <v>0</v>
      </c>
      <c r="P85" s="246">
        <v>0</v>
      </c>
      <c r="Q85" s="246">
        <v>0</v>
      </c>
      <c r="R85" s="246">
        <v>24.3</v>
      </c>
      <c r="S85" s="246">
        <v>0</v>
      </c>
      <c r="T85" s="246">
        <v>0</v>
      </c>
      <c r="U85" s="246">
        <v>0</v>
      </c>
      <c r="V85" s="246">
        <v>0.254</v>
      </c>
      <c r="W85" s="246">
        <v>0</v>
      </c>
      <c r="X85" s="246">
        <v>21.6</v>
      </c>
      <c r="Y85" s="246">
        <v>0</v>
      </c>
      <c r="Z85" s="246">
        <v>0</v>
      </c>
      <c r="AA85" s="246">
        <v>0</v>
      </c>
      <c r="AB85" s="246">
        <v>0</v>
      </c>
      <c r="AC85" s="246">
        <v>0</v>
      </c>
      <c r="AD85" s="246">
        <v>0</v>
      </c>
      <c r="AE85" s="246">
        <v>0</v>
      </c>
    </row>
    <row r="86" spans="2:31" x14ac:dyDescent="0.25">
      <c r="B86" s="245" t="s">
        <v>117</v>
      </c>
      <c r="C86" s="246">
        <v>0</v>
      </c>
      <c r="D86" s="246">
        <v>196.47399999999999</v>
      </c>
      <c r="E86" s="246">
        <v>0</v>
      </c>
      <c r="F86" s="246">
        <v>60.881599999999999</v>
      </c>
      <c r="G86" s="246">
        <v>0</v>
      </c>
      <c r="H86" s="246">
        <v>10.9758</v>
      </c>
      <c r="I86" s="246">
        <v>1.1850499999999999</v>
      </c>
      <c r="J86" s="246">
        <v>0</v>
      </c>
      <c r="K86" s="246">
        <v>182.98599999999999</v>
      </c>
      <c r="L86" s="246">
        <v>117.027</v>
      </c>
      <c r="M86" s="246">
        <v>0</v>
      </c>
      <c r="N86" s="246">
        <v>58.590499999999999</v>
      </c>
      <c r="O86" s="246">
        <v>132.84899999999999</v>
      </c>
      <c r="P86" s="246">
        <v>82.326999999999998</v>
      </c>
      <c r="Q86" s="246">
        <v>87.504900000000006</v>
      </c>
      <c r="R86" s="246">
        <v>90.295100000000005</v>
      </c>
      <c r="S86" s="246">
        <v>1.03532</v>
      </c>
      <c r="T86" s="246">
        <v>0</v>
      </c>
      <c r="U86" s="246">
        <v>39.145600000000002</v>
      </c>
      <c r="V86" s="246">
        <v>37.3384</v>
      </c>
      <c r="W86" s="246">
        <v>0</v>
      </c>
      <c r="X86" s="246">
        <v>0</v>
      </c>
      <c r="Y86" s="246">
        <v>0</v>
      </c>
      <c r="Z86" s="246">
        <v>24.902999999999999</v>
      </c>
      <c r="AA86" s="246">
        <v>54.253</v>
      </c>
      <c r="AB86" s="246">
        <v>10.9404</v>
      </c>
      <c r="AC86" s="246">
        <v>0</v>
      </c>
      <c r="AD86" s="246">
        <v>0</v>
      </c>
      <c r="AE86" s="246">
        <v>0</v>
      </c>
    </row>
    <row r="87" spans="2:31" x14ac:dyDescent="0.25">
      <c r="B87" s="245" t="s">
        <v>118</v>
      </c>
      <c r="C87" s="246">
        <v>0</v>
      </c>
      <c r="D87" s="246">
        <v>0</v>
      </c>
      <c r="E87" s="246">
        <v>0</v>
      </c>
      <c r="F87" s="246">
        <v>0</v>
      </c>
      <c r="G87" s="246">
        <v>4.8</v>
      </c>
      <c r="H87" s="246">
        <v>0</v>
      </c>
      <c r="I87" s="246">
        <v>0</v>
      </c>
      <c r="J87" s="246">
        <v>0</v>
      </c>
      <c r="K87" s="246">
        <v>0</v>
      </c>
      <c r="L87" s="246">
        <v>0</v>
      </c>
      <c r="M87" s="246">
        <v>0</v>
      </c>
      <c r="N87" s="246">
        <v>0</v>
      </c>
      <c r="O87" s="246">
        <v>0</v>
      </c>
      <c r="P87" s="246">
        <v>0</v>
      </c>
      <c r="Q87" s="246">
        <v>0</v>
      </c>
      <c r="R87" s="246">
        <v>0</v>
      </c>
      <c r="S87" s="246">
        <v>0</v>
      </c>
      <c r="T87" s="246">
        <v>0</v>
      </c>
      <c r="U87" s="246">
        <v>0</v>
      </c>
      <c r="V87" s="246">
        <v>5.7290000000000001</v>
      </c>
      <c r="W87" s="246">
        <v>0</v>
      </c>
      <c r="X87" s="246">
        <v>13.6</v>
      </c>
      <c r="Y87" s="246">
        <v>0</v>
      </c>
      <c r="Z87" s="246">
        <v>85.8</v>
      </c>
      <c r="AA87" s="246">
        <v>151.9</v>
      </c>
      <c r="AB87" s="246">
        <v>0</v>
      </c>
      <c r="AC87" s="246">
        <v>0</v>
      </c>
      <c r="AD87" s="246">
        <v>0</v>
      </c>
      <c r="AE87" s="246">
        <v>0</v>
      </c>
    </row>
    <row r="88" spans="2:31" x14ac:dyDescent="0.25">
      <c r="B88" s="245" t="s">
        <v>119</v>
      </c>
      <c r="C88" s="246">
        <v>0</v>
      </c>
      <c r="D88" s="246">
        <v>0</v>
      </c>
      <c r="E88" s="246">
        <v>0</v>
      </c>
      <c r="F88" s="246">
        <v>0</v>
      </c>
      <c r="G88" s="246">
        <v>7.1470000000000002</v>
      </c>
      <c r="H88" s="246">
        <v>0</v>
      </c>
      <c r="I88" s="246">
        <v>0.41299999999999998</v>
      </c>
      <c r="J88" s="246">
        <v>0</v>
      </c>
      <c r="K88" s="246">
        <v>0</v>
      </c>
      <c r="L88" s="246">
        <v>0</v>
      </c>
      <c r="M88" s="246">
        <v>0</v>
      </c>
      <c r="N88" s="246">
        <v>0</v>
      </c>
      <c r="O88" s="246">
        <v>0</v>
      </c>
      <c r="P88" s="246">
        <v>0</v>
      </c>
      <c r="Q88" s="246">
        <v>0</v>
      </c>
      <c r="R88" s="246">
        <v>0</v>
      </c>
      <c r="S88" s="246">
        <v>0</v>
      </c>
      <c r="T88" s="246">
        <v>0</v>
      </c>
      <c r="U88" s="246">
        <v>0</v>
      </c>
      <c r="V88" s="246">
        <v>0.56000000000000005</v>
      </c>
      <c r="W88" s="246">
        <v>29.789000000000001</v>
      </c>
      <c r="X88" s="246">
        <v>9.9589999999999996</v>
      </c>
      <c r="Y88" s="246">
        <v>0</v>
      </c>
      <c r="Z88" s="246">
        <v>7.1</v>
      </c>
      <c r="AA88" s="246">
        <v>8.1999999999999993</v>
      </c>
      <c r="AB88" s="246">
        <v>0</v>
      </c>
      <c r="AC88" s="246">
        <v>0</v>
      </c>
      <c r="AD88" s="246">
        <v>0</v>
      </c>
      <c r="AE88" s="246">
        <v>0</v>
      </c>
    </row>
    <row r="89" spans="2:31" x14ac:dyDescent="0.25">
      <c r="B89" s="245" t="s">
        <v>120</v>
      </c>
      <c r="C89" s="246">
        <v>0</v>
      </c>
      <c r="D89" s="246">
        <v>721.86199999999997</v>
      </c>
      <c r="E89" s="246">
        <v>0</v>
      </c>
      <c r="F89" s="246">
        <v>0</v>
      </c>
      <c r="G89" s="246">
        <v>0</v>
      </c>
      <c r="H89" s="246">
        <v>0</v>
      </c>
      <c r="I89" s="246">
        <v>0.15712300000000001</v>
      </c>
      <c r="J89" s="246">
        <v>0</v>
      </c>
      <c r="K89" s="246">
        <v>7.6712300000000004</v>
      </c>
      <c r="L89" s="246">
        <v>0</v>
      </c>
      <c r="M89" s="246">
        <v>988.66499999999996</v>
      </c>
      <c r="N89" s="246">
        <v>0</v>
      </c>
      <c r="O89" s="246">
        <v>58</v>
      </c>
      <c r="P89" s="246">
        <v>98</v>
      </c>
      <c r="Q89" s="246">
        <v>0</v>
      </c>
      <c r="R89" s="246">
        <v>90</v>
      </c>
      <c r="S89" s="246">
        <v>0</v>
      </c>
      <c r="T89" s="246">
        <v>0</v>
      </c>
      <c r="U89" s="246">
        <v>0</v>
      </c>
      <c r="V89" s="246">
        <v>29.4757</v>
      </c>
      <c r="W89" s="246">
        <v>0</v>
      </c>
      <c r="X89" s="246">
        <v>0</v>
      </c>
      <c r="Y89" s="246">
        <v>0</v>
      </c>
      <c r="Z89" s="246">
        <v>0</v>
      </c>
      <c r="AA89" s="246">
        <v>0</v>
      </c>
      <c r="AB89" s="246">
        <v>0</v>
      </c>
      <c r="AC89" s="246">
        <v>0</v>
      </c>
      <c r="AD89" s="246">
        <v>0</v>
      </c>
      <c r="AE89" s="246">
        <v>0</v>
      </c>
    </row>
    <row r="90" spans="2:31" x14ac:dyDescent="0.25">
      <c r="B90" s="245" t="s">
        <v>121</v>
      </c>
      <c r="C90" s="246">
        <v>0</v>
      </c>
      <c r="D90" s="246">
        <v>58</v>
      </c>
      <c r="E90" s="246">
        <v>0</v>
      </c>
      <c r="F90" s="246">
        <v>0</v>
      </c>
      <c r="G90" s="246">
        <v>0</v>
      </c>
      <c r="H90" s="246">
        <v>0</v>
      </c>
      <c r="I90" s="246">
        <v>5</v>
      </c>
      <c r="J90" s="246">
        <v>0</v>
      </c>
      <c r="K90" s="246">
        <v>0</v>
      </c>
      <c r="L90" s="246">
        <v>0</v>
      </c>
      <c r="M90" s="246">
        <v>0</v>
      </c>
      <c r="N90" s="246">
        <v>0</v>
      </c>
      <c r="O90" s="246">
        <v>8</v>
      </c>
      <c r="P90" s="246">
        <v>0</v>
      </c>
      <c r="Q90" s="246">
        <v>0</v>
      </c>
      <c r="R90" s="246">
        <v>0</v>
      </c>
      <c r="S90" s="246">
        <v>0</v>
      </c>
      <c r="T90" s="246">
        <v>0</v>
      </c>
      <c r="U90" s="246">
        <v>0</v>
      </c>
      <c r="V90" s="246">
        <v>3.4</v>
      </c>
      <c r="W90" s="246">
        <v>0</v>
      </c>
      <c r="X90" s="246">
        <v>0</v>
      </c>
      <c r="Y90" s="246">
        <v>0</v>
      </c>
      <c r="Z90" s="246">
        <v>0</v>
      </c>
      <c r="AA90" s="246">
        <v>0</v>
      </c>
      <c r="AB90" s="246">
        <v>0</v>
      </c>
      <c r="AC90" s="246">
        <v>0</v>
      </c>
      <c r="AD90" s="246">
        <v>0</v>
      </c>
      <c r="AE90" s="246">
        <v>67.117599999999996</v>
      </c>
    </row>
    <row r="91" spans="2:31" x14ac:dyDescent="0.25">
      <c r="B91" s="245" t="s">
        <v>122</v>
      </c>
      <c r="C91" s="246">
        <v>0</v>
      </c>
      <c r="D91" s="246">
        <v>565.97900000000004</v>
      </c>
      <c r="E91" s="246">
        <v>0</v>
      </c>
      <c r="F91" s="246">
        <v>0</v>
      </c>
      <c r="G91" s="246">
        <v>0</v>
      </c>
      <c r="H91" s="246">
        <v>0</v>
      </c>
      <c r="I91" s="246">
        <v>10.2675</v>
      </c>
      <c r="J91" s="246">
        <v>0</v>
      </c>
      <c r="K91" s="246">
        <v>18.899999999999999</v>
      </c>
      <c r="L91" s="246">
        <v>145.30099999999999</v>
      </c>
      <c r="M91" s="246">
        <v>0</v>
      </c>
      <c r="N91" s="246">
        <v>51.403500000000001</v>
      </c>
      <c r="O91" s="246">
        <v>65.400000000000006</v>
      </c>
      <c r="P91" s="246">
        <v>0</v>
      </c>
      <c r="Q91" s="246">
        <v>0</v>
      </c>
      <c r="R91" s="246">
        <v>0</v>
      </c>
      <c r="S91" s="246">
        <v>70.3934</v>
      </c>
      <c r="T91" s="246">
        <v>0</v>
      </c>
      <c r="U91" s="246">
        <v>0</v>
      </c>
      <c r="V91" s="246">
        <v>40.698700000000002</v>
      </c>
      <c r="W91" s="246">
        <v>0</v>
      </c>
      <c r="X91" s="246">
        <v>0</v>
      </c>
      <c r="Y91" s="246">
        <v>0</v>
      </c>
      <c r="Z91" s="246">
        <v>0</v>
      </c>
      <c r="AA91" s="246">
        <v>0</v>
      </c>
      <c r="AB91" s="246">
        <v>0</v>
      </c>
      <c r="AC91" s="246">
        <v>0</v>
      </c>
      <c r="AD91" s="246">
        <v>0</v>
      </c>
      <c r="AE91" s="246">
        <v>0</v>
      </c>
    </row>
    <row r="92" spans="2:31" x14ac:dyDescent="0.25">
      <c r="B92" s="245" t="s">
        <v>123</v>
      </c>
      <c r="C92" s="246">
        <v>0</v>
      </c>
      <c r="D92" s="246">
        <v>0</v>
      </c>
      <c r="E92" s="246">
        <v>0</v>
      </c>
      <c r="F92" s="246">
        <v>0</v>
      </c>
      <c r="G92" s="246">
        <v>0</v>
      </c>
      <c r="H92" s="246">
        <v>0</v>
      </c>
      <c r="I92" s="246">
        <v>0.05</v>
      </c>
      <c r="J92" s="246">
        <v>0</v>
      </c>
      <c r="K92" s="246">
        <v>0</v>
      </c>
      <c r="L92" s="246">
        <v>0</v>
      </c>
      <c r="M92" s="246">
        <v>0</v>
      </c>
      <c r="N92" s="246">
        <v>0</v>
      </c>
      <c r="O92" s="246">
        <v>3.5</v>
      </c>
      <c r="P92" s="246">
        <v>0</v>
      </c>
      <c r="Q92" s="246">
        <v>0</v>
      </c>
      <c r="R92" s="246">
        <v>0</v>
      </c>
      <c r="S92" s="246">
        <v>0</v>
      </c>
      <c r="T92" s="246">
        <v>0</v>
      </c>
      <c r="U92" s="246">
        <v>0</v>
      </c>
      <c r="V92" s="246">
        <v>0.4</v>
      </c>
      <c r="W92" s="246">
        <v>0</v>
      </c>
      <c r="X92" s="246">
        <v>0</v>
      </c>
      <c r="Y92" s="246">
        <v>0</v>
      </c>
      <c r="Z92" s="246">
        <v>0</v>
      </c>
      <c r="AA92" s="246">
        <v>0</v>
      </c>
      <c r="AB92" s="246">
        <v>0</v>
      </c>
      <c r="AC92" s="246">
        <v>0</v>
      </c>
      <c r="AD92" s="246">
        <v>0</v>
      </c>
      <c r="AE92" s="246">
        <v>26</v>
      </c>
    </row>
    <row r="93" spans="2:31" x14ac:dyDescent="0.25">
      <c r="B93" s="245" t="s">
        <v>124</v>
      </c>
      <c r="C93" s="246">
        <v>0</v>
      </c>
      <c r="D93" s="246">
        <v>0</v>
      </c>
      <c r="E93" s="246">
        <v>0</v>
      </c>
      <c r="F93" s="246">
        <v>0</v>
      </c>
      <c r="G93" s="246">
        <v>0</v>
      </c>
      <c r="H93" s="246">
        <v>0</v>
      </c>
      <c r="I93" s="246">
        <v>5</v>
      </c>
      <c r="J93" s="246">
        <v>0</v>
      </c>
      <c r="K93" s="246">
        <v>0</v>
      </c>
      <c r="L93" s="246">
        <v>0</v>
      </c>
      <c r="M93" s="246">
        <v>0</v>
      </c>
      <c r="N93" s="246">
        <v>0</v>
      </c>
      <c r="O93" s="246">
        <v>9.6</v>
      </c>
      <c r="P93" s="246">
        <v>0</v>
      </c>
      <c r="Q93" s="246">
        <v>0</v>
      </c>
      <c r="R93" s="246">
        <v>0</v>
      </c>
      <c r="S93" s="246">
        <v>0</v>
      </c>
      <c r="T93" s="246">
        <v>0</v>
      </c>
      <c r="U93" s="246">
        <v>0</v>
      </c>
      <c r="V93" s="246">
        <v>2.2999999999999998</v>
      </c>
      <c r="W93" s="246">
        <v>0</v>
      </c>
      <c r="X93" s="246">
        <v>0</v>
      </c>
      <c r="Y93" s="246">
        <v>0</v>
      </c>
      <c r="Z93" s="246">
        <v>0</v>
      </c>
      <c r="AA93" s="246">
        <v>0</v>
      </c>
      <c r="AB93" s="246">
        <v>0</v>
      </c>
      <c r="AC93" s="246">
        <v>0</v>
      </c>
      <c r="AD93" s="246">
        <v>0</v>
      </c>
      <c r="AE93" s="246">
        <v>71</v>
      </c>
    </row>
    <row r="94" spans="2:31" x14ac:dyDescent="0.25">
      <c r="B94" s="245" t="s">
        <v>125</v>
      </c>
      <c r="C94" s="246">
        <v>0</v>
      </c>
      <c r="D94" s="246">
        <v>0</v>
      </c>
      <c r="E94" s="246">
        <v>0</v>
      </c>
      <c r="F94" s="246">
        <v>0</v>
      </c>
      <c r="G94" s="246">
        <v>0</v>
      </c>
      <c r="H94" s="246">
        <v>0</v>
      </c>
      <c r="I94" s="246">
        <v>0</v>
      </c>
      <c r="J94" s="246">
        <v>0</v>
      </c>
      <c r="K94" s="246">
        <v>0</v>
      </c>
      <c r="L94" s="246">
        <v>0</v>
      </c>
      <c r="M94" s="246">
        <v>1.2</v>
      </c>
      <c r="N94" s="246">
        <v>0</v>
      </c>
      <c r="O94" s="246">
        <v>3</v>
      </c>
      <c r="P94" s="246">
        <v>0</v>
      </c>
      <c r="Q94" s="246">
        <v>0</v>
      </c>
      <c r="R94" s="246">
        <v>26</v>
      </c>
      <c r="S94" s="246">
        <v>0</v>
      </c>
      <c r="T94" s="246">
        <v>0</v>
      </c>
      <c r="U94" s="246">
        <v>0</v>
      </c>
      <c r="V94" s="246">
        <v>0.8</v>
      </c>
      <c r="W94" s="246">
        <v>0</v>
      </c>
      <c r="X94" s="246">
        <v>0</v>
      </c>
      <c r="Y94" s="246">
        <v>0</v>
      </c>
      <c r="Z94" s="246">
        <v>0</v>
      </c>
      <c r="AA94" s="246">
        <v>0</v>
      </c>
      <c r="AB94" s="246">
        <v>0</v>
      </c>
      <c r="AC94" s="246">
        <v>0</v>
      </c>
      <c r="AD94" s="246">
        <v>0</v>
      </c>
      <c r="AE94" s="246">
        <v>0</v>
      </c>
    </row>
    <row r="95" spans="2:31" x14ac:dyDescent="0.25">
      <c r="B95" s="245" t="s">
        <v>126</v>
      </c>
      <c r="C95" s="246">
        <v>0</v>
      </c>
      <c r="D95" s="246">
        <v>0</v>
      </c>
      <c r="E95" s="246">
        <v>0</v>
      </c>
      <c r="F95" s="246">
        <v>0</v>
      </c>
      <c r="G95" s="246">
        <v>0</v>
      </c>
      <c r="H95" s="246">
        <v>0</v>
      </c>
      <c r="I95" s="246">
        <v>1</v>
      </c>
      <c r="J95" s="246">
        <v>0</v>
      </c>
      <c r="K95" s="246">
        <v>0</v>
      </c>
      <c r="L95" s="246">
        <v>0</v>
      </c>
      <c r="M95" s="246">
        <v>0</v>
      </c>
      <c r="N95" s="246">
        <v>0</v>
      </c>
      <c r="O95" s="246">
        <v>0</v>
      </c>
      <c r="P95" s="246">
        <v>75</v>
      </c>
      <c r="Q95" s="246">
        <v>0</v>
      </c>
      <c r="R95" s="246">
        <v>0</v>
      </c>
      <c r="S95" s="246">
        <v>0</v>
      </c>
      <c r="T95" s="246">
        <v>0</v>
      </c>
      <c r="U95" s="246">
        <v>0</v>
      </c>
      <c r="V95" s="246">
        <v>1.92</v>
      </c>
      <c r="W95" s="246">
        <v>0</v>
      </c>
      <c r="X95" s="246">
        <v>0</v>
      </c>
      <c r="Y95" s="246">
        <v>0</v>
      </c>
      <c r="Z95" s="246">
        <v>0</v>
      </c>
      <c r="AA95" s="246">
        <v>0</v>
      </c>
      <c r="AB95" s="246">
        <v>0</v>
      </c>
      <c r="AC95" s="246">
        <v>0</v>
      </c>
      <c r="AD95" s="246">
        <v>0</v>
      </c>
      <c r="AE95" s="246">
        <v>0</v>
      </c>
    </row>
    <row r="96" spans="2:31" x14ac:dyDescent="0.25">
      <c r="B96" s="245" t="s">
        <v>127</v>
      </c>
      <c r="C96" s="246">
        <v>0</v>
      </c>
      <c r="D96" s="246">
        <v>0</v>
      </c>
      <c r="E96" s="246">
        <v>0</v>
      </c>
      <c r="F96" s="246">
        <v>0</v>
      </c>
      <c r="G96" s="246">
        <v>3.1309999999999998</v>
      </c>
      <c r="H96" s="246">
        <v>0</v>
      </c>
      <c r="I96" s="246">
        <v>6.4710000000000001</v>
      </c>
      <c r="J96" s="246">
        <v>0</v>
      </c>
      <c r="K96" s="246">
        <v>0</v>
      </c>
      <c r="L96" s="246">
        <v>0</v>
      </c>
      <c r="M96" s="246">
        <v>0</v>
      </c>
      <c r="N96" s="246">
        <v>0</v>
      </c>
      <c r="O96" s="246">
        <v>3.5259999999999998</v>
      </c>
      <c r="P96" s="246">
        <v>0</v>
      </c>
      <c r="Q96" s="246">
        <v>0</v>
      </c>
      <c r="R96" s="246">
        <v>21.956</v>
      </c>
      <c r="S96" s="246">
        <v>0</v>
      </c>
      <c r="T96" s="246">
        <v>0</v>
      </c>
      <c r="U96" s="246">
        <v>0</v>
      </c>
      <c r="V96" s="246">
        <v>0.94699999999999995</v>
      </c>
      <c r="W96" s="246">
        <v>0</v>
      </c>
      <c r="X96" s="246">
        <v>37.049999999999997</v>
      </c>
      <c r="Y96" s="246">
        <v>0</v>
      </c>
      <c r="Z96" s="246">
        <v>0</v>
      </c>
      <c r="AA96" s="246">
        <v>0</v>
      </c>
      <c r="AB96" s="246">
        <v>0</v>
      </c>
      <c r="AC96" s="246">
        <v>0</v>
      </c>
      <c r="AD96" s="246">
        <v>0</v>
      </c>
      <c r="AE96" s="246">
        <v>0</v>
      </c>
    </row>
    <row r="97" spans="1:31" x14ac:dyDescent="0.25">
      <c r="B97" s="245" t="s">
        <v>128</v>
      </c>
      <c r="C97" s="246">
        <v>0</v>
      </c>
      <c r="D97" s="246">
        <v>0</v>
      </c>
      <c r="E97" s="246">
        <v>0</v>
      </c>
      <c r="F97" s="246">
        <v>0</v>
      </c>
      <c r="G97" s="246">
        <v>3.7959999999999998</v>
      </c>
      <c r="H97" s="246">
        <v>0</v>
      </c>
      <c r="I97" s="246">
        <v>7.4999999999999997E-2</v>
      </c>
      <c r="J97" s="246">
        <v>0</v>
      </c>
      <c r="K97" s="246">
        <v>0</v>
      </c>
      <c r="L97" s="246">
        <v>0</v>
      </c>
      <c r="M97" s="246">
        <v>0</v>
      </c>
      <c r="N97" s="246">
        <v>0</v>
      </c>
      <c r="O97" s="246">
        <v>0</v>
      </c>
      <c r="P97" s="246">
        <v>0</v>
      </c>
      <c r="Q97" s="246">
        <v>0</v>
      </c>
      <c r="R97" s="246">
        <v>38.051000000000002</v>
      </c>
      <c r="S97" s="246">
        <v>0</v>
      </c>
      <c r="T97" s="246">
        <v>0</v>
      </c>
      <c r="U97" s="246">
        <v>0</v>
      </c>
      <c r="V97" s="246">
        <v>3.06</v>
      </c>
      <c r="W97" s="246">
        <v>0</v>
      </c>
      <c r="X97" s="246">
        <v>0</v>
      </c>
      <c r="Y97" s="246">
        <v>0</v>
      </c>
      <c r="Z97" s="246">
        <v>11.911</v>
      </c>
      <c r="AA97" s="246">
        <v>16.989000000000001</v>
      </c>
      <c r="AB97" s="246">
        <v>0</v>
      </c>
      <c r="AC97" s="246">
        <v>0</v>
      </c>
      <c r="AD97" s="246">
        <v>0</v>
      </c>
      <c r="AE97" s="246">
        <v>0</v>
      </c>
    </row>
    <row r="98" spans="1:31" x14ac:dyDescent="0.25">
      <c r="B98" s="245" t="s">
        <v>129</v>
      </c>
      <c r="C98" s="246">
        <v>0</v>
      </c>
      <c r="D98" s="246">
        <v>0</v>
      </c>
      <c r="E98" s="246">
        <v>0</v>
      </c>
      <c r="F98" s="246">
        <v>0</v>
      </c>
      <c r="G98" s="246">
        <v>3.734</v>
      </c>
      <c r="H98" s="246">
        <v>0</v>
      </c>
      <c r="I98" s="246">
        <v>0.81200000000000006</v>
      </c>
      <c r="J98" s="246">
        <v>0</v>
      </c>
      <c r="K98" s="246">
        <v>0</v>
      </c>
      <c r="L98" s="246">
        <v>0</v>
      </c>
      <c r="M98" s="246">
        <v>0</v>
      </c>
      <c r="N98" s="246">
        <v>0</v>
      </c>
      <c r="O98" s="246">
        <v>0</v>
      </c>
      <c r="P98" s="246">
        <v>0</v>
      </c>
      <c r="Q98" s="246">
        <v>0</v>
      </c>
      <c r="R98" s="246">
        <v>28.986999999999998</v>
      </c>
      <c r="S98" s="246">
        <v>0</v>
      </c>
      <c r="T98" s="246">
        <v>0</v>
      </c>
      <c r="U98" s="246">
        <v>0</v>
      </c>
      <c r="V98" s="246">
        <v>1.0940000000000001</v>
      </c>
      <c r="W98" s="246">
        <v>0</v>
      </c>
      <c r="X98" s="246">
        <v>0</v>
      </c>
      <c r="Y98" s="246">
        <v>0</v>
      </c>
      <c r="Z98" s="246">
        <v>0</v>
      </c>
      <c r="AA98" s="246">
        <v>0</v>
      </c>
      <c r="AB98" s="246">
        <v>0</v>
      </c>
      <c r="AC98" s="246">
        <v>0</v>
      </c>
      <c r="AD98" s="246">
        <v>0</v>
      </c>
      <c r="AE98" s="246">
        <v>0</v>
      </c>
    </row>
    <row r="99" spans="1:31" x14ac:dyDescent="0.25">
      <c r="B99" s="245" t="s">
        <v>130</v>
      </c>
      <c r="C99" s="246">
        <v>0</v>
      </c>
      <c r="D99" s="246">
        <v>0</v>
      </c>
      <c r="E99" s="246">
        <v>0</v>
      </c>
      <c r="F99" s="246">
        <v>23</v>
      </c>
      <c r="G99" s="246">
        <v>1</v>
      </c>
      <c r="H99" s="246">
        <v>0</v>
      </c>
      <c r="I99" s="246">
        <v>0.5</v>
      </c>
      <c r="J99" s="246">
        <v>0</v>
      </c>
      <c r="K99" s="246">
        <v>0</v>
      </c>
      <c r="L99" s="246">
        <v>2</v>
      </c>
      <c r="M99" s="246">
        <v>0</v>
      </c>
      <c r="N99" s="246">
        <v>0</v>
      </c>
      <c r="O99" s="246">
        <v>12.9</v>
      </c>
      <c r="P99" s="246">
        <v>7</v>
      </c>
      <c r="Q99" s="246">
        <v>11</v>
      </c>
      <c r="R99" s="246">
        <v>23</v>
      </c>
      <c r="S99" s="246">
        <v>0</v>
      </c>
      <c r="T99" s="246">
        <v>0</v>
      </c>
      <c r="U99" s="246">
        <v>0</v>
      </c>
      <c r="V99" s="246">
        <v>1.1000000000000001</v>
      </c>
      <c r="W99" s="246">
        <v>9.5</v>
      </c>
      <c r="X99" s="246">
        <v>0</v>
      </c>
      <c r="Y99" s="246">
        <v>0</v>
      </c>
      <c r="Z99" s="246">
        <v>0</v>
      </c>
      <c r="AA99" s="246">
        <v>0</v>
      </c>
      <c r="AB99" s="246">
        <v>0</v>
      </c>
      <c r="AC99" s="246">
        <v>0.6</v>
      </c>
      <c r="AD99" s="246">
        <v>0</v>
      </c>
      <c r="AE99" s="246">
        <v>21</v>
      </c>
    </row>
    <row r="100" spans="1:31" x14ac:dyDescent="0.25">
      <c r="B100" s="245" t="s">
        <v>131</v>
      </c>
      <c r="C100" s="246">
        <v>0</v>
      </c>
      <c r="D100" s="246">
        <v>0</v>
      </c>
      <c r="E100" s="246">
        <v>0</v>
      </c>
      <c r="F100" s="246">
        <v>0</v>
      </c>
      <c r="G100" s="246">
        <v>7.8970000000000002</v>
      </c>
      <c r="H100" s="246">
        <v>0</v>
      </c>
      <c r="I100" s="246">
        <v>2.677</v>
      </c>
      <c r="J100" s="246">
        <v>0</v>
      </c>
      <c r="K100" s="246">
        <v>0</v>
      </c>
      <c r="L100" s="246">
        <v>0</v>
      </c>
      <c r="M100" s="246">
        <v>0</v>
      </c>
      <c r="N100" s="246">
        <v>0</v>
      </c>
      <c r="O100" s="246">
        <v>7.4580000000000002</v>
      </c>
      <c r="P100" s="246">
        <v>0</v>
      </c>
      <c r="Q100" s="246">
        <v>0</v>
      </c>
      <c r="R100" s="246">
        <v>48.838000000000001</v>
      </c>
      <c r="S100" s="246">
        <v>0</v>
      </c>
      <c r="T100" s="246">
        <v>0</v>
      </c>
      <c r="U100" s="246">
        <v>0</v>
      </c>
      <c r="V100" s="246">
        <v>1.6639999999999999</v>
      </c>
      <c r="W100" s="246">
        <v>0</v>
      </c>
      <c r="X100" s="246">
        <v>12.343</v>
      </c>
      <c r="Y100" s="246">
        <v>0</v>
      </c>
      <c r="Z100" s="246">
        <v>0</v>
      </c>
      <c r="AA100" s="246">
        <v>0</v>
      </c>
      <c r="AB100" s="246">
        <v>0</v>
      </c>
      <c r="AC100" s="246">
        <v>0</v>
      </c>
      <c r="AD100" s="246">
        <v>0</v>
      </c>
      <c r="AE100" s="246">
        <v>0</v>
      </c>
    </row>
    <row r="101" spans="1:31" x14ac:dyDescent="0.25">
      <c r="B101" s="245" t="s">
        <v>132</v>
      </c>
      <c r="C101" s="246">
        <v>0</v>
      </c>
      <c r="D101" s="246">
        <v>0</v>
      </c>
      <c r="E101" s="246">
        <v>0</v>
      </c>
      <c r="F101" s="246">
        <v>0</v>
      </c>
      <c r="G101" s="246">
        <v>0</v>
      </c>
      <c r="H101" s="246">
        <v>0</v>
      </c>
      <c r="I101" s="246">
        <v>0</v>
      </c>
      <c r="J101" s="246">
        <v>0</v>
      </c>
      <c r="K101" s="246">
        <v>0</v>
      </c>
      <c r="L101" s="246">
        <v>0</v>
      </c>
      <c r="M101" s="246">
        <v>0</v>
      </c>
      <c r="N101" s="246">
        <v>0</v>
      </c>
      <c r="O101" s="246">
        <v>0</v>
      </c>
      <c r="P101" s="246">
        <v>0</v>
      </c>
      <c r="Q101" s="246">
        <v>0</v>
      </c>
      <c r="R101" s="246">
        <v>0</v>
      </c>
      <c r="S101" s="246">
        <v>0</v>
      </c>
      <c r="T101" s="246">
        <v>0</v>
      </c>
      <c r="U101" s="246">
        <v>0</v>
      </c>
      <c r="V101" s="246">
        <v>0</v>
      </c>
      <c r="W101" s="246">
        <v>0</v>
      </c>
      <c r="X101" s="246">
        <v>0</v>
      </c>
      <c r="Y101" s="246">
        <v>0</v>
      </c>
      <c r="Z101" s="246">
        <v>0</v>
      </c>
      <c r="AA101" s="246">
        <v>0</v>
      </c>
      <c r="AB101" s="246">
        <v>0</v>
      </c>
      <c r="AC101" s="246">
        <v>0</v>
      </c>
      <c r="AD101" s="246">
        <v>0</v>
      </c>
      <c r="AE101" s="246">
        <v>0</v>
      </c>
    </row>
    <row r="102" spans="1:31" x14ac:dyDescent="0.25">
      <c r="A102" s="245" t="s">
        <v>133</v>
      </c>
      <c r="C102" s="246"/>
      <c r="D102" s="246"/>
      <c r="E102" s="246"/>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row>
    <row r="103" spans="1:31" x14ac:dyDescent="0.25">
      <c r="B103" s="245" t="s">
        <v>134</v>
      </c>
      <c r="C103" s="246">
        <v>0</v>
      </c>
      <c r="D103" s="246">
        <v>0</v>
      </c>
      <c r="E103" s="246">
        <v>0</v>
      </c>
      <c r="F103" s="246">
        <v>0</v>
      </c>
      <c r="G103" s="246">
        <v>0</v>
      </c>
      <c r="H103" s="246">
        <v>0</v>
      </c>
      <c r="I103" s="246">
        <v>0</v>
      </c>
      <c r="J103" s="246">
        <v>0</v>
      </c>
      <c r="K103" s="246">
        <v>0</v>
      </c>
      <c r="L103" s="246">
        <v>0</v>
      </c>
      <c r="M103" s="246">
        <v>0</v>
      </c>
      <c r="N103" s="246">
        <v>0</v>
      </c>
      <c r="O103" s="246">
        <v>0</v>
      </c>
      <c r="P103" s="246">
        <v>0</v>
      </c>
      <c r="Q103" s="246">
        <v>0</v>
      </c>
      <c r="R103" s="246">
        <v>0</v>
      </c>
      <c r="S103" s="246">
        <v>0</v>
      </c>
      <c r="T103" s="246">
        <v>0</v>
      </c>
      <c r="U103" s="246">
        <v>0</v>
      </c>
      <c r="V103" s="246">
        <v>0</v>
      </c>
      <c r="W103" s="246">
        <v>0</v>
      </c>
      <c r="X103" s="246">
        <v>0</v>
      </c>
      <c r="Y103" s="246">
        <v>0</v>
      </c>
      <c r="Z103" s="246">
        <v>0</v>
      </c>
      <c r="AA103" s="246">
        <v>0</v>
      </c>
      <c r="AB103" s="246">
        <v>0</v>
      </c>
      <c r="AC103" s="246">
        <v>0</v>
      </c>
      <c r="AD103" s="246">
        <v>0</v>
      </c>
      <c r="AE103" s="246">
        <v>0</v>
      </c>
    </row>
    <row r="104" spans="1:31" x14ac:dyDescent="0.25">
      <c r="A104" s="245" t="s">
        <v>135</v>
      </c>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row>
    <row r="105" spans="1:31" x14ac:dyDescent="0.25">
      <c r="B105" s="245" t="s">
        <v>136</v>
      </c>
      <c r="C105" s="246">
        <v>0</v>
      </c>
      <c r="D105" s="246">
        <v>116.042</v>
      </c>
      <c r="E105" s="246">
        <v>0</v>
      </c>
      <c r="F105" s="246">
        <v>2.78</v>
      </c>
      <c r="G105" s="246">
        <v>0.61535799999999996</v>
      </c>
      <c r="H105" s="246">
        <v>0</v>
      </c>
      <c r="I105" s="246">
        <v>0</v>
      </c>
      <c r="J105" s="246">
        <v>0</v>
      </c>
      <c r="K105" s="246">
        <v>0</v>
      </c>
      <c r="L105" s="246">
        <v>0</v>
      </c>
      <c r="M105" s="246">
        <v>0</v>
      </c>
      <c r="N105" s="246">
        <v>0</v>
      </c>
      <c r="O105" s="246">
        <v>10.75</v>
      </c>
      <c r="P105" s="246">
        <v>0</v>
      </c>
      <c r="Q105" s="246">
        <v>2.78</v>
      </c>
      <c r="R105" s="246">
        <v>19.57</v>
      </c>
      <c r="S105" s="246">
        <v>0</v>
      </c>
      <c r="T105" s="246">
        <v>0</v>
      </c>
      <c r="U105" s="246">
        <v>0</v>
      </c>
      <c r="V105" s="246">
        <v>3.16656</v>
      </c>
      <c r="W105" s="246">
        <v>0</v>
      </c>
      <c r="X105" s="246">
        <v>0</v>
      </c>
      <c r="Y105" s="246">
        <v>0</v>
      </c>
      <c r="Z105" s="246">
        <v>0</v>
      </c>
      <c r="AA105" s="246">
        <v>0</v>
      </c>
      <c r="AB105" s="246">
        <v>0</v>
      </c>
      <c r="AC105" s="246">
        <v>0</v>
      </c>
      <c r="AD105" s="246">
        <v>0</v>
      </c>
      <c r="AE105" s="246">
        <v>1.5752900000000001</v>
      </c>
    </row>
    <row r="106" spans="1:31" x14ac:dyDescent="0.25">
      <c r="B106" s="245" t="s">
        <v>137</v>
      </c>
      <c r="C106" s="246">
        <v>0</v>
      </c>
      <c r="D106" s="246">
        <v>0</v>
      </c>
      <c r="E106" s="246">
        <v>0</v>
      </c>
      <c r="F106" s="246">
        <v>1.504</v>
      </c>
      <c r="G106" s="246">
        <v>0.156</v>
      </c>
      <c r="H106" s="246">
        <v>0</v>
      </c>
      <c r="I106" s="246">
        <v>0</v>
      </c>
      <c r="J106" s="246">
        <v>0</v>
      </c>
      <c r="K106" s="246">
        <v>0</v>
      </c>
      <c r="L106" s="246">
        <v>0</v>
      </c>
      <c r="M106" s="246">
        <v>0</v>
      </c>
      <c r="N106" s="246">
        <v>0</v>
      </c>
      <c r="O106" s="246">
        <v>0</v>
      </c>
      <c r="P106" s="246">
        <v>0</v>
      </c>
      <c r="Q106" s="246">
        <v>1.504</v>
      </c>
      <c r="R106" s="246">
        <v>1.504</v>
      </c>
      <c r="S106" s="246">
        <v>0</v>
      </c>
      <c r="T106" s="246">
        <v>0</v>
      </c>
      <c r="U106" s="246">
        <v>0</v>
      </c>
      <c r="V106" s="246">
        <v>8.6699999999999999E-2</v>
      </c>
      <c r="W106" s="246">
        <v>0</v>
      </c>
      <c r="X106" s="246">
        <v>0</v>
      </c>
      <c r="Y106" s="246">
        <v>0</v>
      </c>
      <c r="Z106" s="246">
        <v>0</v>
      </c>
      <c r="AA106" s="246">
        <v>0</v>
      </c>
      <c r="AB106" s="246">
        <v>0</v>
      </c>
      <c r="AC106" s="246">
        <v>0</v>
      </c>
      <c r="AD106" s="246">
        <v>0</v>
      </c>
      <c r="AE106" s="246">
        <v>0</v>
      </c>
    </row>
    <row r="107" spans="1:31" x14ac:dyDescent="0.25">
      <c r="B107" s="245" t="s">
        <v>138</v>
      </c>
      <c r="C107" s="246">
        <v>0</v>
      </c>
      <c r="D107" s="246">
        <v>0</v>
      </c>
      <c r="E107" s="246">
        <v>0</v>
      </c>
      <c r="F107" s="246">
        <v>7.55</v>
      </c>
      <c r="G107" s="246">
        <v>9.7000000000000003E-2</v>
      </c>
      <c r="H107" s="246">
        <v>0</v>
      </c>
      <c r="I107" s="246">
        <v>0</v>
      </c>
      <c r="J107" s="246">
        <v>0</v>
      </c>
      <c r="K107" s="246">
        <v>0</v>
      </c>
      <c r="L107" s="246">
        <v>0</v>
      </c>
      <c r="M107" s="246">
        <v>0</v>
      </c>
      <c r="N107" s="246">
        <v>0</v>
      </c>
      <c r="O107" s="246">
        <v>0</v>
      </c>
      <c r="P107" s="246">
        <v>0</v>
      </c>
      <c r="Q107" s="246">
        <v>7.55</v>
      </c>
      <c r="R107" s="246">
        <v>7.55</v>
      </c>
      <c r="S107" s="246">
        <v>0</v>
      </c>
      <c r="T107" s="246">
        <v>0</v>
      </c>
      <c r="U107" s="246">
        <v>0</v>
      </c>
      <c r="V107" s="246">
        <v>0.43428</v>
      </c>
      <c r="W107" s="246">
        <v>0</v>
      </c>
      <c r="X107" s="246">
        <v>0</v>
      </c>
      <c r="Y107" s="246">
        <v>0</v>
      </c>
      <c r="Z107" s="246">
        <v>0</v>
      </c>
      <c r="AA107" s="246">
        <v>0</v>
      </c>
      <c r="AB107" s="246">
        <v>0</v>
      </c>
      <c r="AC107" s="246">
        <v>0</v>
      </c>
      <c r="AD107" s="246">
        <v>0</v>
      </c>
      <c r="AE107" s="246">
        <v>0</v>
      </c>
    </row>
    <row r="108" spans="1:31" x14ac:dyDescent="0.25">
      <c r="A108" s="245" t="s">
        <v>139</v>
      </c>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row>
    <row r="109" spans="1:31" x14ac:dyDescent="0.25">
      <c r="B109" s="245" t="s">
        <v>140</v>
      </c>
      <c r="C109" s="246">
        <v>0</v>
      </c>
      <c r="D109" s="246">
        <v>0</v>
      </c>
      <c r="E109" s="246">
        <v>0</v>
      </c>
      <c r="F109" s="246">
        <v>0</v>
      </c>
      <c r="G109" s="246">
        <v>0</v>
      </c>
      <c r="H109" s="246">
        <v>0.14699999999999999</v>
      </c>
      <c r="I109" s="246">
        <v>2.3919999999999999</v>
      </c>
      <c r="J109" s="246">
        <v>0</v>
      </c>
      <c r="K109" s="246">
        <v>0</v>
      </c>
      <c r="L109" s="246">
        <v>0</v>
      </c>
      <c r="M109" s="246">
        <v>0</v>
      </c>
      <c r="N109" s="246">
        <v>0</v>
      </c>
      <c r="O109" s="246">
        <v>0</v>
      </c>
      <c r="P109" s="246">
        <v>0</v>
      </c>
      <c r="Q109" s="246">
        <v>0</v>
      </c>
      <c r="R109" s="246">
        <v>1.665</v>
      </c>
      <c r="S109" s="246">
        <v>0</v>
      </c>
      <c r="T109" s="246">
        <v>0</v>
      </c>
      <c r="U109" s="246">
        <v>0</v>
      </c>
      <c r="V109" s="246">
        <v>0.81699999999999995</v>
      </c>
      <c r="W109" s="246">
        <v>10.018000000000001</v>
      </c>
      <c r="X109" s="246">
        <v>21.039000000000001</v>
      </c>
      <c r="Y109" s="246">
        <v>0</v>
      </c>
      <c r="Z109" s="246">
        <v>5.5E-2</v>
      </c>
      <c r="AA109" s="246">
        <v>0.26300000000000001</v>
      </c>
      <c r="AB109" s="246">
        <v>15.2859</v>
      </c>
      <c r="AC109" s="246">
        <v>0</v>
      </c>
      <c r="AD109" s="246">
        <v>0</v>
      </c>
      <c r="AE109" s="246">
        <v>0</v>
      </c>
    </row>
    <row r="110" spans="1:31" x14ac:dyDescent="0.25">
      <c r="A110" s="245" t="s">
        <v>141</v>
      </c>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246"/>
      <c r="AE110" s="246"/>
    </row>
    <row r="111" spans="1:31" x14ac:dyDescent="0.25">
      <c r="B111" s="245" t="s">
        <v>142</v>
      </c>
      <c r="C111" s="246">
        <v>0</v>
      </c>
      <c r="D111" s="246">
        <v>0</v>
      </c>
      <c r="E111" s="246">
        <v>0</v>
      </c>
      <c r="F111" s="246">
        <v>7.4260000000000002</v>
      </c>
      <c r="G111" s="246">
        <v>0</v>
      </c>
      <c r="H111" s="246">
        <v>0</v>
      </c>
      <c r="I111" s="246">
        <v>0.88400000000000001</v>
      </c>
      <c r="J111" s="246">
        <v>0</v>
      </c>
      <c r="K111" s="246">
        <v>0</v>
      </c>
      <c r="L111" s="246">
        <v>0</v>
      </c>
      <c r="M111" s="246">
        <v>0</v>
      </c>
      <c r="N111" s="246">
        <v>0</v>
      </c>
      <c r="O111" s="246">
        <v>2.1150000000000002</v>
      </c>
      <c r="P111" s="246">
        <v>0</v>
      </c>
      <c r="Q111" s="246">
        <v>0</v>
      </c>
      <c r="R111" s="246">
        <v>0</v>
      </c>
      <c r="S111" s="246">
        <v>0</v>
      </c>
      <c r="T111" s="246">
        <v>0</v>
      </c>
      <c r="U111" s="246">
        <v>0</v>
      </c>
      <c r="V111" s="246">
        <v>0.45400000000000001</v>
      </c>
      <c r="W111" s="246">
        <v>0</v>
      </c>
      <c r="X111" s="246">
        <v>0</v>
      </c>
      <c r="Y111" s="246">
        <v>0</v>
      </c>
      <c r="Z111" s="246">
        <v>0</v>
      </c>
      <c r="AA111" s="246">
        <v>0</v>
      </c>
      <c r="AB111" s="246">
        <v>0</v>
      </c>
      <c r="AC111" s="246">
        <v>0</v>
      </c>
      <c r="AD111" s="246">
        <v>0</v>
      </c>
      <c r="AE111" s="246">
        <v>13.1465</v>
      </c>
    </row>
    <row r="112" spans="1:31" x14ac:dyDescent="0.25">
      <c r="B112" s="245" t="s">
        <v>143</v>
      </c>
      <c r="C112" s="246">
        <v>0</v>
      </c>
      <c r="D112" s="246">
        <v>0</v>
      </c>
      <c r="E112" s="246">
        <v>0</v>
      </c>
      <c r="F112" s="246">
        <v>0</v>
      </c>
      <c r="G112" s="246">
        <v>0</v>
      </c>
      <c r="H112" s="246">
        <v>0</v>
      </c>
      <c r="I112" s="246">
        <v>0.123</v>
      </c>
      <c r="J112" s="246">
        <v>0</v>
      </c>
      <c r="K112" s="246">
        <v>0</v>
      </c>
      <c r="L112" s="246">
        <v>0</v>
      </c>
      <c r="M112" s="246">
        <v>0</v>
      </c>
      <c r="N112" s="246">
        <v>0</v>
      </c>
      <c r="O112" s="246">
        <v>0</v>
      </c>
      <c r="P112" s="246">
        <v>1.48</v>
      </c>
      <c r="Q112" s="246">
        <v>0</v>
      </c>
      <c r="R112" s="246">
        <v>0</v>
      </c>
      <c r="S112" s="246">
        <v>0</v>
      </c>
      <c r="T112" s="246">
        <v>0</v>
      </c>
      <c r="U112" s="246">
        <v>0</v>
      </c>
      <c r="V112" s="246">
        <v>0.105</v>
      </c>
      <c r="W112" s="246">
        <v>0</v>
      </c>
      <c r="X112" s="246">
        <v>0</v>
      </c>
      <c r="Y112" s="246">
        <v>0</v>
      </c>
      <c r="Z112" s="246">
        <v>0</v>
      </c>
      <c r="AA112" s="246">
        <v>0</v>
      </c>
      <c r="AB112" s="246">
        <v>0</v>
      </c>
      <c r="AC112" s="246">
        <v>0</v>
      </c>
      <c r="AD112" s="246">
        <v>0</v>
      </c>
      <c r="AE112" s="246">
        <v>42.033799999999999</v>
      </c>
    </row>
    <row r="113" spans="1:31" x14ac:dyDescent="0.25">
      <c r="A113" s="245" t="s">
        <v>144</v>
      </c>
      <c r="C113" s="246"/>
      <c r="D113" s="246"/>
      <c r="E113" s="246"/>
      <c r="F113" s="246"/>
      <c r="G113" s="246"/>
      <c r="H113" s="246"/>
      <c r="I113" s="246"/>
      <c r="J113" s="246"/>
      <c r="K113" s="246"/>
      <c r="L113" s="246"/>
      <c r="M113" s="246"/>
      <c r="N113" s="246"/>
      <c r="O113" s="246"/>
      <c r="P113" s="246"/>
      <c r="Q113" s="246"/>
      <c r="R113" s="246"/>
      <c r="S113" s="246"/>
      <c r="T113" s="246"/>
      <c r="U113" s="246"/>
      <c r="V113" s="246"/>
      <c r="W113" s="246"/>
      <c r="X113" s="246"/>
      <c r="Y113" s="246"/>
      <c r="Z113" s="246"/>
      <c r="AA113" s="246"/>
      <c r="AB113" s="246"/>
      <c r="AC113" s="246"/>
      <c r="AD113" s="246"/>
      <c r="AE113" s="246"/>
    </row>
    <row r="114" spans="1:31" x14ac:dyDescent="0.25">
      <c r="B114" s="245" t="s">
        <v>145</v>
      </c>
      <c r="C114" s="246">
        <v>0</v>
      </c>
      <c r="D114" s="246">
        <v>0</v>
      </c>
      <c r="E114" s="246">
        <v>0</v>
      </c>
      <c r="F114" s="246">
        <v>0</v>
      </c>
      <c r="G114" s="246">
        <v>0</v>
      </c>
      <c r="H114" s="246">
        <v>0</v>
      </c>
      <c r="I114" s="246">
        <v>1.1299999999999999</v>
      </c>
      <c r="J114" s="246">
        <v>0</v>
      </c>
      <c r="K114" s="246">
        <v>0</v>
      </c>
      <c r="L114" s="246">
        <v>0</v>
      </c>
      <c r="M114" s="246">
        <v>0</v>
      </c>
      <c r="N114" s="246">
        <v>0</v>
      </c>
      <c r="O114" s="246">
        <v>7.7</v>
      </c>
      <c r="P114" s="246">
        <v>0</v>
      </c>
      <c r="Q114" s="246">
        <v>0</v>
      </c>
      <c r="R114" s="246">
        <v>0</v>
      </c>
      <c r="S114" s="246">
        <v>0</v>
      </c>
      <c r="T114" s="246">
        <v>0</v>
      </c>
      <c r="U114" s="246">
        <v>0</v>
      </c>
      <c r="V114" s="246">
        <v>1.5</v>
      </c>
      <c r="W114" s="246">
        <v>0</v>
      </c>
      <c r="X114" s="246">
        <v>4.6500000000000004</v>
      </c>
      <c r="Y114" s="246">
        <v>0</v>
      </c>
      <c r="Z114" s="246">
        <v>0</v>
      </c>
      <c r="AA114" s="246">
        <v>0</v>
      </c>
      <c r="AB114" s="246">
        <v>0</v>
      </c>
      <c r="AC114" s="246">
        <v>0</v>
      </c>
      <c r="AD114" s="246">
        <v>0</v>
      </c>
      <c r="AE114" s="246">
        <v>50.5</v>
      </c>
    </row>
    <row r="115" spans="1:31" x14ac:dyDescent="0.25">
      <c r="A115" s="245" t="s">
        <v>146</v>
      </c>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246"/>
      <c r="AE115" s="246"/>
    </row>
    <row r="116" spans="1:31" x14ac:dyDescent="0.25">
      <c r="B116" s="245" t="s">
        <v>147</v>
      </c>
      <c r="C116" s="246">
        <v>0</v>
      </c>
      <c r="D116" s="246">
        <v>0</v>
      </c>
      <c r="E116" s="246">
        <v>2.1</v>
      </c>
      <c r="F116" s="246">
        <v>6.0951999999999999E-2</v>
      </c>
      <c r="G116" s="246">
        <v>0</v>
      </c>
      <c r="H116" s="246">
        <v>4.8</v>
      </c>
      <c r="I116" s="246">
        <v>1.7011099999999999</v>
      </c>
      <c r="J116" s="246">
        <v>0</v>
      </c>
      <c r="K116" s="246">
        <v>0</v>
      </c>
      <c r="L116" s="246">
        <v>10.361800000000001</v>
      </c>
      <c r="M116" s="246">
        <v>0</v>
      </c>
      <c r="N116" s="246">
        <v>164.083</v>
      </c>
      <c r="O116" s="246">
        <v>24</v>
      </c>
      <c r="P116" s="246">
        <v>0</v>
      </c>
      <c r="Q116" s="246">
        <v>0.73142300000000005</v>
      </c>
      <c r="R116" s="246">
        <v>8.1675599999999999</v>
      </c>
      <c r="S116" s="246">
        <v>0</v>
      </c>
      <c r="T116" s="246">
        <v>0</v>
      </c>
      <c r="U116" s="246">
        <v>0</v>
      </c>
      <c r="V116" s="246">
        <v>4.6951000000000001</v>
      </c>
      <c r="W116" s="246">
        <v>0</v>
      </c>
      <c r="X116" s="246">
        <v>29.1</v>
      </c>
      <c r="Y116" s="246">
        <v>0</v>
      </c>
      <c r="Z116" s="246">
        <v>0</v>
      </c>
      <c r="AA116" s="246">
        <v>0</v>
      </c>
      <c r="AB116" s="246">
        <v>3.7500499999999999</v>
      </c>
      <c r="AC116" s="246">
        <v>0</v>
      </c>
      <c r="AD116" s="246">
        <v>0</v>
      </c>
      <c r="AE116" s="246">
        <v>0</v>
      </c>
    </row>
    <row r="117" spans="1:31" x14ac:dyDescent="0.25">
      <c r="A117" s="245" t="s">
        <v>148</v>
      </c>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246"/>
      <c r="AE117" s="246"/>
    </row>
    <row r="118" spans="1:31" x14ac:dyDescent="0.25">
      <c r="B118" s="245" t="s">
        <v>149</v>
      </c>
      <c r="C118" s="246">
        <v>0</v>
      </c>
      <c r="D118" s="246">
        <v>0</v>
      </c>
      <c r="E118" s="246">
        <v>0</v>
      </c>
      <c r="F118" s="246">
        <v>137.91300000000001</v>
      </c>
      <c r="G118" s="246">
        <v>10.25</v>
      </c>
      <c r="H118" s="246">
        <v>0</v>
      </c>
      <c r="I118" s="246">
        <v>1.44255</v>
      </c>
      <c r="J118" s="246">
        <v>0</v>
      </c>
      <c r="K118" s="246">
        <v>11.82</v>
      </c>
      <c r="L118" s="246">
        <v>413.15499999999997</v>
      </c>
      <c r="M118" s="246">
        <v>0</v>
      </c>
      <c r="N118" s="246">
        <v>0</v>
      </c>
      <c r="O118" s="246">
        <v>150.93</v>
      </c>
      <c r="P118" s="246">
        <v>0</v>
      </c>
      <c r="Q118" s="246">
        <v>0</v>
      </c>
      <c r="R118" s="246">
        <v>0</v>
      </c>
      <c r="S118" s="246">
        <v>0</v>
      </c>
      <c r="T118" s="246">
        <v>0</v>
      </c>
      <c r="U118" s="246">
        <v>0</v>
      </c>
      <c r="V118" s="246">
        <v>27.079799999999999</v>
      </c>
      <c r="W118" s="246">
        <v>0</v>
      </c>
      <c r="X118" s="246">
        <v>0</v>
      </c>
      <c r="Y118" s="246">
        <v>0</v>
      </c>
      <c r="Z118" s="246">
        <v>0</v>
      </c>
      <c r="AA118" s="246">
        <v>0</v>
      </c>
      <c r="AB118" s="246">
        <v>0</v>
      </c>
      <c r="AC118" s="246">
        <v>0</v>
      </c>
      <c r="AD118" s="246">
        <v>0</v>
      </c>
      <c r="AE118" s="246">
        <v>0</v>
      </c>
    </row>
    <row r="119" spans="1:31" x14ac:dyDescent="0.25">
      <c r="B119" s="245" t="s">
        <v>150</v>
      </c>
      <c r="C119" s="246">
        <v>0</v>
      </c>
      <c r="D119" s="246">
        <v>0</v>
      </c>
      <c r="E119" s="246">
        <v>0</v>
      </c>
      <c r="F119" s="246">
        <v>0</v>
      </c>
      <c r="G119" s="246">
        <v>0</v>
      </c>
      <c r="H119" s="246">
        <v>0</v>
      </c>
      <c r="I119" s="246">
        <v>0.115</v>
      </c>
      <c r="J119" s="246">
        <v>0</v>
      </c>
      <c r="K119" s="246">
        <v>0</v>
      </c>
      <c r="L119" s="246">
        <v>0</v>
      </c>
      <c r="M119" s="246">
        <v>0</v>
      </c>
      <c r="N119" s="246">
        <v>0</v>
      </c>
      <c r="O119" s="246">
        <v>0</v>
      </c>
      <c r="P119" s="246">
        <v>0</v>
      </c>
      <c r="Q119" s="246">
        <v>0</v>
      </c>
      <c r="R119" s="246">
        <v>0</v>
      </c>
      <c r="S119" s="246">
        <v>0</v>
      </c>
      <c r="T119" s="246">
        <v>0</v>
      </c>
      <c r="U119" s="246">
        <v>0</v>
      </c>
      <c r="V119" s="246">
        <v>2.3E-2</v>
      </c>
      <c r="W119" s="246">
        <v>0</v>
      </c>
      <c r="X119" s="246">
        <v>0.93200000000000005</v>
      </c>
      <c r="Y119" s="246">
        <v>0</v>
      </c>
      <c r="Z119" s="246">
        <v>0</v>
      </c>
      <c r="AA119" s="246">
        <v>0</v>
      </c>
      <c r="AB119" s="246">
        <v>0</v>
      </c>
      <c r="AC119" s="246">
        <v>0</v>
      </c>
      <c r="AD119" s="246">
        <v>0</v>
      </c>
      <c r="AE119" s="246">
        <v>0</v>
      </c>
    </row>
    <row r="120" spans="1:31" x14ac:dyDescent="0.25">
      <c r="B120" s="245" t="s">
        <v>151</v>
      </c>
      <c r="C120" s="246">
        <v>0</v>
      </c>
      <c r="D120" s="246">
        <v>0</v>
      </c>
      <c r="E120" s="246">
        <v>0</v>
      </c>
      <c r="F120" s="246">
        <v>0</v>
      </c>
      <c r="G120" s="246">
        <v>3.15</v>
      </c>
      <c r="H120" s="246">
        <v>0</v>
      </c>
      <c r="I120" s="246">
        <v>0</v>
      </c>
      <c r="J120" s="246">
        <v>0</v>
      </c>
      <c r="K120" s="246">
        <v>0</v>
      </c>
      <c r="L120" s="246">
        <v>0</v>
      </c>
      <c r="M120" s="246">
        <v>0</v>
      </c>
      <c r="N120" s="246">
        <v>0</v>
      </c>
      <c r="O120" s="246">
        <v>0</v>
      </c>
      <c r="P120" s="246">
        <v>0</v>
      </c>
      <c r="Q120" s="246">
        <v>0</v>
      </c>
      <c r="R120" s="246">
        <v>0</v>
      </c>
      <c r="S120" s="246">
        <v>0</v>
      </c>
      <c r="T120" s="246">
        <v>0</v>
      </c>
      <c r="U120" s="246">
        <v>0</v>
      </c>
      <c r="V120" s="246">
        <v>0.2</v>
      </c>
      <c r="W120" s="246">
        <v>0</v>
      </c>
      <c r="X120" s="246">
        <v>5.5750000000000002</v>
      </c>
      <c r="Y120" s="246">
        <v>0</v>
      </c>
      <c r="Z120" s="246">
        <v>0</v>
      </c>
      <c r="AA120" s="246">
        <v>0</v>
      </c>
      <c r="AB120" s="246">
        <v>0</v>
      </c>
      <c r="AC120" s="246">
        <v>0</v>
      </c>
      <c r="AD120" s="246">
        <v>0</v>
      </c>
      <c r="AE120" s="246">
        <v>0</v>
      </c>
    </row>
    <row r="121" spans="1:31" x14ac:dyDescent="0.25">
      <c r="A121" s="245" t="s">
        <v>152</v>
      </c>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c r="Y121" s="246"/>
      <c r="Z121" s="246"/>
      <c r="AA121" s="246"/>
      <c r="AB121" s="246"/>
      <c r="AC121" s="246"/>
      <c r="AD121" s="246"/>
      <c r="AE121" s="246"/>
    </row>
    <row r="122" spans="1:31" x14ac:dyDescent="0.25">
      <c r="B122" s="245" t="s">
        <v>153</v>
      </c>
      <c r="C122" s="246">
        <v>0</v>
      </c>
      <c r="D122" s="246">
        <v>0</v>
      </c>
      <c r="E122" s="246">
        <v>0</v>
      </c>
      <c r="F122" s="246">
        <v>17.480699999999999</v>
      </c>
      <c r="G122" s="246">
        <v>0.293547</v>
      </c>
      <c r="H122" s="246">
        <v>0</v>
      </c>
      <c r="I122" s="246">
        <v>0</v>
      </c>
      <c r="J122" s="246">
        <v>0</v>
      </c>
      <c r="K122" s="246">
        <v>0</v>
      </c>
      <c r="L122" s="246">
        <v>43.023600000000002</v>
      </c>
      <c r="M122" s="246">
        <v>0</v>
      </c>
      <c r="N122" s="246">
        <v>0</v>
      </c>
      <c r="O122" s="246">
        <v>24.2</v>
      </c>
      <c r="P122" s="246">
        <v>0</v>
      </c>
      <c r="Q122" s="246">
        <v>0</v>
      </c>
      <c r="R122" s="246">
        <v>26.823799999999999</v>
      </c>
      <c r="S122" s="246">
        <v>0</v>
      </c>
      <c r="T122" s="246">
        <v>0</v>
      </c>
      <c r="U122" s="246">
        <v>0</v>
      </c>
      <c r="V122" s="246">
        <v>3.1906099999999999</v>
      </c>
      <c r="W122" s="246">
        <v>4</v>
      </c>
      <c r="X122" s="246">
        <v>0</v>
      </c>
      <c r="Y122" s="246">
        <v>0</v>
      </c>
      <c r="Z122" s="246">
        <v>0</v>
      </c>
      <c r="AA122" s="246">
        <v>0</v>
      </c>
      <c r="AB122" s="246">
        <v>0</v>
      </c>
      <c r="AC122" s="246">
        <v>0</v>
      </c>
      <c r="AD122" s="246">
        <v>0</v>
      </c>
      <c r="AE122" s="246">
        <v>12.432399999999999</v>
      </c>
    </row>
    <row r="123" spans="1:31" x14ac:dyDescent="0.25">
      <c r="B123" s="245" t="s">
        <v>154</v>
      </c>
      <c r="C123" s="246">
        <v>0</v>
      </c>
      <c r="D123" s="246">
        <v>0</v>
      </c>
      <c r="E123" s="246">
        <v>0</v>
      </c>
      <c r="F123" s="246">
        <v>0</v>
      </c>
      <c r="G123" s="246">
        <v>0.16</v>
      </c>
      <c r="H123" s="246">
        <v>0</v>
      </c>
      <c r="I123" s="246">
        <v>0</v>
      </c>
      <c r="J123" s="246">
        <v>0</v>
      </c>
      <c r="K123" s="246">
        <v>0</v>
      </c>
      <c r="L123" s="246">
        <v>0</v>
      </c>
      <c r="M123" s="246">
        <v>0</v>
      </c>
      <c r="N123" s="246">
        <v>0</v>
      </c>
      <c r="O123" s="246">
        <v>0</v>
      </c>
      <c r="P123" s="246">
        <v>0</v>
      </c>
      <c r="Q123" s="246">
        <v>0</v>
      </c>
      <c r="R123" s="246">
        <v>0</v>
      </c>
      <c r="S123" s="246">
        <v>0</v>
      </c>
      <c r="T123" s="246">
        <v>0</v>
      </c>
      <c r="U123" s="246">
        <v>0</v>
      </c>
      <c r="V123" s="246">
        <v>0.11</v>
      </c>
      <c r="W123" s="246">
        <v>11.516</v>
      </c>
      <c r="X123" s="246">
        <v>0</v>
      </c>
      <c r="Y123" s="246">
        <v>0</v>
      </c>
      <c r="Z123" s="246">
        <v>0</v>
      </c>
      <c r="AA123" s="246">
        <v>0</v>
      </c>
      <c r="AB123" s="246">
        <v>0</v>
      </c>
      <c r="AC123" s="246">
        <v>0</v>
      </c>
      <c r="AD123" s="246">
        <v>0</v>
      </c>
      <c r="AE123" s="246">
        <v>0</v>
      </c>
    </row>
    <row r="124" spans="1:31" x14ac:dyDescent="0.25">
      <c r="B124" s="245" t="s">
        <v>155</v>
      </c>
      <c r="C124" s="246">
        <v>0</v>
      </c>
      <c r="D124" s="246">
        <v>0</v>
      </c>
      <c r="E124" s="246">
        <v>0</v>
      </c>
      <c r="F124" s="246">
        <v>0</v>
      </c>
      <c r="G124" s="246">
        <v>0</v>
      </c>
      <c r="H124" s="246">
        <v>0.22500000000000001</v>
      </c>
      <c r="I124" s="246">
        <v>0</v>
      </c>
      <c r="J124" s="246">
        <v>0</v>
      </c>
      <c r="K124" s="246">
        <v>0</v>
      </c>
      <c r="L124" s="246">
        <v>0</v>
      </c>
      <c r="M124" s="246">
        <v>0</v>
      </c>
      <c r="N124" s="246">
        <v>0</v>
      </c>
      <c r="O124" s="246">
        <v>0</v>
      </c>
      <c r="P124" s="246">
        <v>0</v>
      </c>
      <c r="Q124" s="246">
        <v>0</v>
      </c>
      <c r="R124" s="246">
        <v>0</v>
      </c>
      <c r="S124" s="246">
        <v>0</v>
      </c>
      <c r="T124" s="246">
        <v>0</v>
      </c>
      <c r="U124" s="246">
        <v>0</v>
      </c>
      <c r="V124" s="246">
        <v>0.28999999999999998</v>
      </c>
      <c r="W124" s="246">
        <v>0</v>
      </c>
      <c r="X124" s="246">
        <v>4.7720000000000002</v>
      </c>
      <c r="Y124" s="246">
        <v>0</v>
      </c>
      <c r="Z124" s="246">
        <v>0</v>
      </c>
      <c r="AA124" s="246">
        <v>0</v>
      </c>
      <c r="AB124" s="246">
        <v>0</v>
      </c>
      <c r="AC124" s="246">
        <v>0</v>
      </c>
      <c r="AD124" s="246">
        <v>0</v>
      </c>
      <c r="AE124" s="246">
        <v>0</v>
      </c>
    </row>
    <row r="125" spans="1:31" x14ac:dyDescent="0.25">
      <c r="A125" s="245" t="s">
        <v>156</v>
      </c>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row>
    <row r="126" spans="1:31" x14ac:dyDescent="0.25">
      <c r="B126" s="245" t="s">
        <v>157</v>
      </c>
      <c r="C126" s="246">
        <v>0</v>
      </c>
      <c r="D126" s="246">
        <v>0</v>
      </c>
      <c r="E126" s="246">
        <v>0</v>
      </c>
      <c r="F126" s="246">
        <v>8.7949999999999999</v>
      </c>
      <c r="G126" s="246">
        <v>4.93</v>
      </c>
      <c r="H126" s="246">
        <v>0</v>
      </c>
      <c r="I126" s="246">
        <v>0.112</v>
      </c>
      <c r="J126" s="246">
        <v>0</v>
      </c>
      <c r="K126" s="246">
        <v>0</v>
      </c>
      <c r="L126" s="246">
        <v>48.947000000000003</v>
      </c>
      <c r="M126" s="246">
        <v>1.0720000000000001</v>
      </c>
      <c r="N126" s="246">
        <v>0</v>
      </c>
      <c r="O126" s="246">
        <v>6.9489999999999998</v>
      </c>
      <c r="P126" s="246">
        <v>0</v>
      </c>
      <c r="Q126" s="246">
        <v>0</v>
      </c>
      <c r="R126" s="246">
        <v>7.5549999999999997</v>
      </c>
      <c r="S126" s="246">
        <v>0</v>
      </c>
      <c r="T126" s="246">
        <v>0</v>
      </c>
      <c r="U126" s="246">
        <v>0</v>
      </c>
      <c r="V126" s="246">
        <v>1.5549999999999999</v>
      </c>
      <c r="W126" s="246">
        <v>0</v>
      </c>
      <c r="X126" s="246">
        <v>0</v>
      </c>
      <c r="Y126" s="246">
        <v>0</v>
      </c>
      <c r="Z126" s="246">
        <v>0</v>
      </c>
      <c r="AA126" s="246">
        <v>0</v>
      </c>
      <c r="AB126" s="246">
        <v>0</v>
      </c>
      <c r="AC126" s="246">
        <v>0</v>
      </c>
      <c r="AD126" s="246">
        <v>0</v>
      </c>
      <c r="AE126" s="246">
        <v>0</v>
      </c>
    </row>
    <row r="127" spans="1:31" x14ac:dyDescent="0.25">
      <c r="B127" s="245" t="s">
        <v>158</v>
      </c>
      <c r="C127" s="246">
        <v>0</v>
      </c>
      <c r="D127" s="246">
        <v>0</v>
      </c>
      <c r="E127" s="246">
        <v>0</v>
      </c>
      <c r="F127" s="246">
        <v>0</v>
      </c>
      <c r="G127" s="246">
        <v>0</v>
      </c>
      <c r="H127" s="246">
        <v>0</v>
      </c>
      <c r="I127" s="246">
        <v>0.05</v>
      </c>
      <c r="J127" s="246">
        <v>0</v>
      </c>
      <c r="K127" s="246">
        <v>0</v>
      </c>
      <c r="L127" s="246">
        <v>0</v>
      </c>
      <c r="M127" s="246">
        <v>0</v>
      </c>
      <c r="N127" s="246">
        <v>0</v>
      </c>
      <c r="O127" s="246">
        <v>0</v>
      </c>
      <c r="P127" s="246">
        <v>0</v>
      </c>
      <c r="Q127" s="246">
        <v>0</v>
      </c>
      <c r="R127" s="246">
        <v>0</v>
      </c>
      <c r="S127" s="246">
        <v>0</v>
      </c>
      <c r="T127" s="246">
        <v>0</v>
      </c>
      <c r="U127" s="246">
        <v>0</v>
      </c>
      <c r="V127" s="246">
        <v>4.1000000000000002E-2</v>
      </c>
      <c r="W127" s="246">
        <v>0</v>
      </c>
      <c r="X127" s="246">
        <v>3.0009999999999999</v>
      </c>
      <c r="Y127" s="246">
        <v>0</v>
      </c>
      <c r="Z127" s="246">
        <v>0</v>
      </c>
      <c r="AA127" s="246">
        <v>0</v>
      </c>
      <c r="AB127" s="246">
        <v>0</v>
      </c>
      <c r="AC127" s="246">
        <v>0</v>
      </c>
      <c r="AD127" s="246">
        <v>0</v>
      </c>
      <c r="AE127" s="246">
        <v>0</v>
      </c>
    </row>
    <row r="128" spans="1:31" x14ac:dyDescent="0.25">
      <c r="B128" s="245" t="s">
        <v>159</v>
      </c>
      <c r="C128" s="246">
        <v>0</v>
      </c>
      <c r="D128" s="246">
        <v>0</v>
      </c>
      <c r="E128" s="246">
        <v>0</v>
      </c>
      <c r="F128" s="246">
        <v>0</v>
      </c>
      <c r="G128" s="246">
        <v>0</v>
      </c>
      <c r="H128" s="246">
        <v>0</v>
      </c>
      <c r="I128" s="246">
        <v>0.123</v>
      </c>
      <c r="J128" s="246">
        <v>0</v>
      </c>
      <c r="K128" s="246">
        <v>0</v>
      </c>
      <c r="L128" s="246">
        <v>0</v>
      </c>
      <c r="M128" s="246">
        <v>0</v>
      </c>
      <c r="N128" s="246">
        <v>0</v>
      </c>
      <c r="O128" s="246">
        <v>0</v>
      </c>
      <c r="P128" s="246">
        <v>0</v>
      </c>
      <c r="Q128" s="246">
        <v>0</v>
      </c>
      <c r="R128" s="246">
        <v>0</v>
      </c>
      <c r="S128" s="246">
        <v>0</v>
      </c>
      <c r="T128" s="246">
        <v>0</v>
      </c>
      <c r="U128" s="246">
        <v>0</v>
      </c>
      <c r="V128" s="246">
        <v>4.2999999999999997E-2</v>
      </c>
      <c r="W128" s="246">
        <v>0</v>
      </c>
      <c r="X128" s="246">
        <v>4.242</v>
      </c>
      <c r="Y128" s="246">
        <v>0</v>
      </c>
      <c r="Z128" s="246">
        <v>0</v>
      </c>
      <c r="AA128" s="246">
        <v>0</v>
      </c>
      <c r="AB128" s="246">
        <v>0</v>
      </c>
      <c r="AC128" s="246">
        <v>0</v>
      </c>
      <c r="AD128" s="246">
        <v>0</v>
      </c>
      <c r="AE128" s="246">
        <v>0</v>
      </c>
    </row>
    <row r="129" spans="1:31" x14ac:dyDescent="0.25">
      <c r="A129" s="245" t="s">
        <v>160</v>
      </c>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246"/>
      <c r="AE129" s="246"/>
    </row>
    <row r="130" spans="1:31" x14ac:dyDescent="0.25">
      <c r="B130" s="245" t="s">
        <v>161</v>
      </c>
      <c r="C130" s="246">
        <v>0</v>
      </c>
      <c r="D130" s="246">
        <v>0</v>
      </c>
      <c r="E130" s="246">
        <v>0</v>
      </c>
      <c r="F130" s="246">
        <v>0</v>
      </c>
      <c r="G130" s="246">
        <v>0</v>
      </c>
      <c r="H130" s="246">
        <v>0</v>
      </c>
      <c r="I130" s="246">
        <v>5.7000000000000002E-2</v>
      </c>
      <c r="J130" s="246">
        <v>0</v>
      </c>
      <c r="K130" s="246">
        <v>0</v>
      </c>
      <c r="L130" s="246">
        <v>0</v>
      </c>
      <c r="M130" s="246">
        <v>0</v>
      </c>
      <c r="N130" s="246">
        <v>0</v>
      </c>
      <c r="O130" s="246">
        <v>0</v>
      </c>
      <c r="P130" s="246">
        <v>0</v>
      </c>
      <c r="Q130" s="246">
        <v>0</v>
      </c>
      <c r="R130" s="246">
        <v>0</v>
      </c>
      <c r="S130" s="246">
        <v>0</v>
      </c>
      <c r="T130" s="246">
        <v>0</v>
      </c>
      <c r="U130" s="246">
        <v>0</v>
      </c>
      <c r="V130" s="246">
        <v>0.06</v>
      </c>
      <c r="W130" s="246">
        <v>0</v>
      </c>
      <c r="X130" s="246">
        <v>5.63</v>
      </c>
      <c r="Y130" s="246">
        <v>0</v>
      </c>
      <c r="Z130" s="246">
        <v>0</v>
      </c>
      <c r="AA130" s="246">
        <v>0</v>
      </c>
      <c r="AB130" s="246">
        <v>0</v>
      </c>
      <c r="AC130" s="246">
        <v>0</v>
      </c>
      <c r="AD130" s="246">
        <v>0</v>
      </c>
      <c r="AE130" s="246">
        <v>0</v>
      </c>
    </row>
    <row r="131" spans="1:31" x14ac:dyDescent="0.25">
      <c r="B131" s="245" t="s">
        <v>162</v>
      </c>
      <c r="C131" s="246">
        <v>0</v>
      </c>
      <c r="D131" s="246">
        <v>0</v>
      </c>
      <c r="E131" s="246">
        <v>7.0000000000000007E-2</v>
      </c>
      <c r="F131" s="246">
        <v>55.385300000000001</v>
      </c>
      <c r="G131" s="246">
        <v>0</v>
      </c>
      <c r="H131" s="246">
        <v>0</v>
      </c>
      <c r="I131" s="246">
        <v>4.5341399999999998</v>
      </c>
      <c r="J131" s="246">
        <v>0</v>
      </c>
      <c r="K131" s="246">
        <v>0</v>
      </c>
      <c r="L131" s="246">
        <v>33.309399999999997</v>
      </c>
      <c r="M131" s="246">
        <v>0</v>
      </c>
      <c r="N131" s="246">
        <v>40.630800000000001</v>
      </c>
      <c r="O131" s="246">
        <v>85.59</v>
      </c>
      <c r="P131" s="246">
        <v>0.61</v>
      </c>
      <c r="Q131" s="246">
        <v>5.5888300000000002E-2</v>
      </c>
      <c r="R131" s="246">
        <v>61.197699999999998</v>
      </c>
      <c r="S131" s="246">
        <v>0</v>
      </c>
      <c r="T131" s="246">
        <v>0</v>
      </c>
      <c r="U131" s="246">
        <v>0</v>
      </c>
      <c r="V131" s="246">
        <v>10.0284</v>
      </c>
      <c r="W131" s="246">
        <v>0</v>
      </c>
      <c r="X131" s="246">
        <v>16.5</v>
      </c>
      <c r="Y131" s="246">
        <v>0</v>
      </c>
      <c r="Z131" s="246">
        <v>0</v>
      </c>
      <c r="AA131" s="246">
        <v>0</v>
      </c>
      <c r="AB131" s="246">
        <v>0</v>
      </c>
      <c r="AC131" s="246">
        <v>10.14</v>
      </c>
      <c r="AD131" s="246">
        <v>0</v>
      </c>
      <c r="AE131" s="246">
        <v>22.299399999999999</v>
      </c>
    </row>
    <row r="132" spans="1:31" x14ac:dyDescent="0.25">
      <c r="B132" s="245" t="s">
        <v>163</v>
      </c>
      <c r="C132" s="246">
        <v>0</v>
      </c>
      <c r="D132" s="246">
        <v>0</v>
      </c>
      <c r="E132" s="246">
        <v>0</v>
      </c>
      <c r="F132" s="246">
        <v>0</v>
      </c>
      <c r="G132" s="246">
        <v>0</v>
      </c>
      <c r="H132" s="246">
        <v>0</v>
      </c>
      <c r="I132" s="246">
        <v>0.13</v>
      </c>
      <c r="J132" s="246">
        <v>0</v>
      </c>
      <c r="K132" s="246">
        <v>0</v>
      </c>
      <c r="L132" s="246">
        <v>0</v>
      </c>
      <c r="M132" s="246">
        <v>0</v>
      </c>
      <c r="N132" s="246">
        <v>0</v>
      </c>
      <c r="O132" s="246">
        <v>0</v>
      </c>
      <c r="P132" s="246">
        <v>0</v>
      </c>
      <c r="Q132" s="246">
        <v>0</v>
      </c>
      <c r="R132" s="246">
        <v>0</v>
      </c>
      <c r="S132" s="246">
        <v>0</v>
      </c>
      <c r="T132" s="246">
        <v>0</v>
      </c>
      <c r="U132" s="246">
        <v>0</v>
      </c>
      <c r="V132" s="246">
        <v>0.05</v>
      </c>
      <c r="W132" s="246">
        <v>0</v>
      </c>
      <c r="X132" s="246">
        <v>5.59</v>
      </c>
      <c r="Y132" s="246">
        <v>0</v>
      </c>
      <c r="Z132" s="246">
        <v>0</v>
      </c>
      <c r="AA132" s="246">
        <v>0</v>
      </c>
      <c r="AB132" s="246">
        <v>0</v>
      </c>
      <c r="AC132" s="246">
        <v>0</v>
      </c>
      <c r="AD132" s="246">
        <v>0</v>
      </c>
      <c r="AE132" s="246">
        <v>0</v>
      </c>
    </row>
    <row r="133" spans="1:31" x14ac:dyDescent="0.25">
      <c r="B133" s="245" t="s">
        <v>164</v>
      </c>
      <c r="C133" s="246">
        <v>0</v>
      </c>
      <c r="D133" s="246">
        <v>0</v>
      </c>
      <c r="E133" s="246">
        <v>0</v>
      </c>
      <c r="F133" s="246">
        <v>0</v>
      </c>
      <c r="G133" s="246">
        <v>0</v>
      </c>
      <c r="H133" s="246">
        <v>0</v>
      </c>
      <c r="I133" s="246">
        <v>0.02</v>
      </c>
      <c r="J133" s="246">
        <v>0</v>
      </c>
      <c r="K133" s="246">
        <v>0</v>
      </c>
      <c r="L133" s="246">
        <v>0</v>
      </c>
      <c r="M133" s="246">
        <v>0</v>
      </c>
      <c r="N133" s="246">
        <v>0</v>
      </c>
      <c r="O133" s="246">
        <v>0</v>
      </c>
      <c r="P133" s="246">
        <v>0</v>
      </c>
      <c r="Q133" s="246">
        <v>0</v>
      </c>
      <c r="R133" s="246">
        <v>0</v>
      </c>
      <c r="S133" s="246">
        <v>0</v>
      </c>
      <c r="T133" s="246">
        <v>0</v>
      </c>
      <c r="U133" s="246">
        <v>0</v>
      </c>
      <c r="V133" s="246">
        <v>0.1</v>
      </c>
      <c r="W133" s="246">
        <v>0</v>
      </c>
      <c r="X133" s="246">
        <v>5.6</v>
      </c>
      <c r="Y133" s="246">
        <v>0</v>
      </c>
      <c r="Z133" s="246">
        <v>0</v>
      </c>
      <c r="AA133" s="246">
        <v>0</v>
      </c>
      <c r="AB133" s="246">
        <v>0</v>
      </c>
      <c r="AC133" s="246">
        <v>0</v>
      </c>
      <c r="AD133" s="246">
        <v>0</v>
      </c>
      <c r="AE133" s="246">
        <v>0</v>
      </c>
    </row>
    <row r="134" spans="1:31" x14ac:dyDescent="0.25">
      <c r="A134" s="245" t="s">
        <v>165</v>
      </c>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row>
    <row r="135" spans="1:31" x14ac:dyDescent="0.25">
      <c r="B135" s="245" t="s">
        <v>166</v>
      </c>
      <c r="C135" s="246">
        <v>0</v>
      </c>
      <c r="D135" s="246">
        <v>60.1</v>
      </c>
      <c r="E135" s="246">
        <v>0</v>
      </c>
      <c r="F135" s="246">
        <v>0</v>
      </c>
      <c r="G135" s="246">
        <v>13</v>
      </c>
      <c r="H135" s="246">
        <v>0</v>
      </c>
      <c r="I135" s="246">
        <v>4.0999999999999996</v>
      </c>
      <c r="J135" s="246">
        <v>0</v>
      </c>
      <c r="K135" s="246">
        <v>0</v>
      </c>
      <c r="L135" s="246">
        <v>41.4</v>
      </c>
      <c r="M135" s="246">
        <v>0</v>
      </c>
      <c r="N135" s="246">
        <v>0.5</v>
      </c>
      <c r="O135" s="246">
        <v>0</v>
      </c>
      <c r="P135" s="246">
        <v>18.2</v>
      </c>
      <c r="Q135" s="246">
        <v>0</v>
      </c>
      <c r="R135" s="246">
        <v>0</v>
      </c>
      <c r="S135" s="246">
        <v>0</v>
      </c>
      <c r="T135" s="246">
        <v>0</v>
      </c>
      <c r="U135" s="246">
        <v>0</v>
      </c>
      <c r="V135" s="246">
        <v>3.36</v>
      </c>
      <c r="W135" s="246">
        <v>0</v>
      </c>
      <c r="X135" s="246">
        <v>0</v>
      </c>
      <c r="Y135" s="246">
        <v>0</v>
      </c>
      <c r="Z135" s="246">
        <v>0</v>
      </c>
      <c r="AA135" s="246">
        <v>0</v>
      </c>
      <c r="AB135" s="246">
        <v>0</v>
      </c>
      <c r="AC135" s="246">
        <v>0</v>
      </c>
      <c r="AD135" s="246">
        <v>0</v>
      </c>
      <c r="AE135" s="246">
        <v>0</v>
      </c>
    </row>
    <row r="136" spans="1:31" x14ac:dyDescent="0.25">
      <c r="A136" s="245" t="s">
        <v>169</v>
      </c>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246"/>
      <c r="AE136" s="246"/>
    </row>
    <row r="137" spans="1:31" x14ac:dyDescent="0.25">
      <c r="B137" s="245" t="s">
        <v>168</v>
      </c>
      <c r="C137" s="246">
        <v>0</v>
      </c>
      <c r="D137" s="246">
        <v>0</v>
      </c>
      <c r="E137" s="246">
        <v>0</v>
      </c>
      <c r="F137" s="246">
        <v>0</v>
      </c>
      <c r="G137" s="246">
        <v>0</v>
      </c>
      <c r="H137" s="246">
        <v>0</v>
      </c>
      <c r="I137" s="246">
        <v>0</v>
      </c>
      <c r="J137" s="246">
        <v>0</v>
      </c>
      <c r="K137" s="246">
        <v>0</v>
      </c>
      <c r="L137" s="246">
        <v>0</v>
      </c>
      <c r="M137" s="246">
        <v>0</v>
      </c>
      <c r="N137" s="246">
        <v>0</v>
      </c>
      <c r="O137" s="246">
        <v>0</v>
      </c>
      <c r="P137" s="246">
        <v>0</v>
      </c>
      <c r="Q137" s="246">
        <v>0</v>
      </c>
      <c r="R137" s="246">
        <v>0</v>
      </c>
      <c r="S137" s="246">
        <v>0</v>
      </c>
      <c r="T137" s="246">
        <v>0</v>
      </c>
      <c r="U137" s="246">
        <v>0</v>
      </c>
      <c r="V137" s="246">
        <v>0</v>
      </c>
      <c r="W137" s="246">
        <v>0</v>
      </c>
      <c r="X137" s="246">
        <v>0</v>
      </c>
      <c r="Y137" s="246">
        <v>0</v>
      </c>
      <c r="Z137" s="246">
        <v>0</v>
      </c>
      <c r="AA137" s="246">
        <v>0</v>
      </c>
      <c r="AB137" s="246">
        <v>0</v>
      </c>
      <c r="AC137" s="246">
        <v>0</v>
      </c>
      <c r="AD137" s="246">
        <v>0</v>
      </c>
      <c r="AE137" s="246">
        <v>0</v>
      </c>
    </row>
    <row r="138" spans="1:31" x14ac:dyDescent="0.25">
      <c r="A138" s="245" t="s">
        <v>174</v>
      </c>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46"/>
      <c r="AE138" s="246"/>
    </row>
    <row r="139" spans="1:31" x14ac:dyDescent="0.25">
      <c r="B139" s="245" t="s">
        <v>171</v>
      </c>
      <c r="C139" s="246">
        <v>0</v>
      </c>
      <c r="D139" s="246">
        <v>0</v>
      </c>
      <c r="E139" s="246">
        <v>0</v>
      </c>
      <c r="F139" s="246">
        <v>0</v>
      </c>
      <c r="G139" s="246">
        <v>0</v>
      </c>
      <c r="H139" s="246">
        <v>0</v>
      </c>
      <c r="I139" s="246">
        <v>0</v>
      </c>
      <c r="J139" s="246">
        <v>0</v>
      </c>
      <c r="K139" s="246">
        <v>0</v>
      </c>
      <c r="L139" s="246">
        <v>0</v>
      </c>
      <c r="M139" s="246">
        <v>0</v>
      </c>
      <c r="N139" s="246">
        <v>0</v>
      </c>
      <c r="O139" s="246">
        <v>0</v>
      </c>
      <c r="P139" s="246">
        <v>0</v>
      </c>
      <c r="Q139" s="246">
        <v>0</v>
      </c>
      <c r="R139" s="246">
        <v>0</v>
      </c>
      <c r="S139" s="246">
        <v>0</v>
      </c>
      <c r="T139" s="246">
        <v>0</v>
      </c>
      <c r="U139" s="246">
        <v>0</v>
      </c>
      <c r="V139" s="246">
        <v>0</v>
      </c>
      <c r="W139" s="246">
        <v>0</v>
      </c>
      <c r="X139" s="246">
        <v>0</v>
      </c>
      <c r="Y139" s="246">
        <v>0</v>
      </c>
      <c r="Z139" s="246">
        <v>0</v>
      </c>
      <c r="AA139" s="246">
        <v>0</v>
      </c>
      <c r="AB139" s="246">
        <v>0</v>
      </c>
      <c r="AC139" s="246">
        <v>0</v>
      </c>
      <c r="AD139" s="246">
        <v>0</v>
      </c>
      <c r="AE139" s="246">
        <v>0</v>
      </c>
    </row>
    <row r="140" spans="1:31" x14ac:dyDescent="0.25">
      <c r="A140" s="245" t="s">
        <v>175</v>
      </c>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row>
    <row r="141" spans="1:31" x14ac:dyDescent="0.25">
      <c r="B141" s="245" t="s">
        <v>176</v>
      </c>
      <c r="C141" s="246">
        <v>0</v>
      </c>
      <c r="D141" s="246">
        <v>0</v>
      </c>
      <c r="E141" s="246">
        <v>0</v>
      </c>
      <c r="F141" s="246">
        <v>0</v>
      </c>
      <c r="G141" s="246">
        <v>0</v>
      </c>
      <c r="H141" s="246">
        <v>0</v>
      </c>
      <c r="I141" s="246">
        <v>0</v>
      </c>
      <c r="J141" s="246">
        <v>0</v>
      </c>
      <c r="K141" s="246">
        <v>0</v>
      </c>
      <c r="L141" s="246">
        <v>0</v>
      </c>
      <c r="M141" s="246">
        <v>0</v>
      </c>
      <c r="N141" s="246">
        <v>0</v>
      </c>
      <c r="O141" s="246">
        <v>0</v>
      </c>
      <c r="P141" s="246">
        <v>0</v>
      </c>
      <c r="Q141" s="246">
        <v>0</v>
      </c>
      <c r="R141" s="246">
        <v>0</v>
      </c>
      <c r="S141" s="246">
        <v>0</v>
      </c>
      <c r="T141" s="246">
        <v>0</v>
      </c>
      <c r="U141" s="246">
        <v>0</v>
      </c>
      <c r="V141" s="246">
        <v>0</v>
      </c>
      <c r="W141" s="246">
        <v>0</v>
      </c>
      <c r="X141" s="246">
        <v>0</v>
      </c>
      <c r="Y141" s="246">
        <v>0</v>
      </c>
      <c r="Z141" s="246">
        <v>0</v>
      </c>
      <c r="AA141" s="246">
        <v>0</v>
      </c>
      <c r="AB141" s="246">
        <v>0</v>
      </c>
      <c r="AC141" s="246">
        <v>0</v>
      </c>
      <c r="AD141" s="246">
        <v>0</v>
      </c>
      <c r="AE141" s="246">
        <v>0</v>
      </c>
    </row>
    <row r="142" spans="1:31" x14ac:dyDescent="0.25">
      <c r="B142" s="245" t="s">
        <v>177</v>
      </c>
      <c r="C142" s="246">
        <v>0</v>
      </c>
      <c r="D142" s="246">
        <v>0</v>
      </c>
      <c r="E142" s="246">
        <v>0</v>
      </c>
      <c r="F142" s="246">
        <v>0</v>
      </c>
      <c r="G142" s="246">
        <v>0</v>
      </c>
      <c r="H142" s="246">
        <v>0</v>
      </c>
      <c r="I142" s="246">
        <v>0</v>
      </c>
      <c r="J142" s="246">
        <v>0</v>
      </c>
      <c r="K142" s="246">
        <v>0</v>
      </c>
      <c r="L142" s="246">
        <v>0</v>
      </c>
      <c r="M142" s="246">
        <v>0</v>
      </c>
      <c r="N142" s="246">
        <v>0</v>
      </c>
      <c r="O142" s="246">
        <v>0</v>
      </c>
      <c r="P142" s="246">
        <v>0</v>
      </c>
      <c r="Q142" s="246">
        <v>0</v>
      </c>
      <c r="R142" s="246">
        <v>0</v>
      </c>
      <c r="S142" s="246">
        <v>0</v>
      </c>
      <c r="T142" s="246">
        <v>0</v>
      </c>
      <c r="U142" s="246">
        <v>0</v>
      </c>
      <c r="V142" s="246">
        <v>0</v>
      </c>
      <c r="W142" s="246">
        <v>0</v>
      </c>
      <c r="X142" s="246">
        <v>0</v>
      </c>
      <c r="Y142" s="246">
        <v>0</v>
      </c>
      <c r="Z142" s="246">
        <v>0</v>
      </c>
      <c r="AA142" s="246">
        <v>0</v>
      </c>
      <c r="AB142" s="246">
        <v>0</v>
      </c>
      <c r="AC142" s="246">
        <v>0</v>
      </c>
      <c r="AD142" s="246">
        <v>0</v>
      </c>
      <c r="AE142" s="246">
        <v>0</v>
      </c>
    </row>
    <row r="143" spans="1:31" x14ac:dyDescent="0.25">
      <c r="B143" s="245" t="s">
        <v>178</v>
      </c>
      <c r="C143" s="246">
        <v>0</v>
      </c>
      <c r="D143" s="246">
        <v>0</v>
      </c>
      <c r="E143" s="246">
        <v>0</v>
      </c>
      <c r="F143" s="246">
        <v>0</v>
      </c>
      <c r="G143" s="246">
        <v>0</v>
      </c>
      <c r="H143" s="246">
        <v>0</v>
      </c>
      <c r="I143" s="246">
        <v>0</v>
      </c>
      <c r="J143" s="246">
        <v>0</v>
      </c>
      <c r="K143" s="246">
        <v>0</v>
      </c>
      <c r="L143" s="246">
        <v>0</v>
      </c>
      <c r="M143" s="246">
        <v>0</v>
      </c>
      <c r="N143" s="246">
        <v>0</v>
      </c>
      <c r="O143" s="246">
        <v>0</v>
      </c>
      <c r="P143" s="246">
        <v>0</v>
      </c>
      <c r="Q143" s="246">
        <v>0</v>
      </c>
      <c r="R143" s="246">
        <v>0</v>
      </c>
      <c r="S143" s="246">
        <v>0</v>
      </c>
      <c r="T143" s="246">
        <v>0</v>
      </c>
      <c r="U143" s="246">
        <v>0</v>
      </c>
      <c r="V143" s="246">
        <v>0</v>
      </c>
      <c r="W143" s="246">
        <v>0</v>
      </c>
      <c r="X143" s="246">
        <v>0</v>
      </c>
      <c r="Y143" s="246">
        <v>0</v>
      </c>
      <c r="Z143" s="246">
        <v>0</v>
      </c>
      <c r="AA143" s="246">
        <v>0</v>
      </c>
      <c r="AB143" s="246">
        <v>0</v>
      </c>
      <c r="AC143" s="246">
        <v>0</v>
      </c>
      <c r="AD143" s="246">
        <v>0</v>
      </c>
      <c r="AE143" s="246">
        <v>0</v>
      </c>
    </row>
    <row r="144" spans="1:31" x14ac:dyDescent="0.25">
      <c r="B144" s="245" t="s">
        <v>179</v>
      </c>
      <c r="C144" s="246">
        <v>0</v>
      </c>
      <c r="D144" s="246">
        <v>2079.9499999999998</v>
      </c>
      <c r="E144" s="246">
        <v>0</v>
      </c>
      <c r="F144" s="246">
        <v>0</v>
      </c>
      <c r="G144" s="246">
        <v>338.28300000000002</v>
      </c>
      <c r="H144" s="246">
        <v>66.840999999999994</v>
      </c>
      <c r="I144" s="246">
        <v>153.22900000000001</v>
      </c>
      <c r="J144" s="246">
        <v>0</v>
      </c>
      <c r="K144" s="246">
        <v>96.367999999999995</v>
      </c>
      <c r="L144" s="246">
        <v>1177.18</v>
      </c>
      <c r="M144" s="246">
        <v>0</v>
      </c>
      <c r="N144" s="246">
        <v>275.36</v>
      </c>
      <c r="O144" s="246">
        <v>953.226</v>
      </c>
      <c r="P144" s="246">
        <v>0</v>
      </c>
      <c r="Q144" s="246">
        <v>0</v>
      </c>
      <c r="R144" s="246">
        <v>0</v>
      </c>
      <c r="S144" s="246">
        <v>530.32100000000003</v>
      </c>
      <c r="T144" s="246">
        <v>170.196</v>
      </c>
      <c r="U144" s="246">
        <v>44.433</v>
      </c>
      <c r="V144" s="246">
        <v>285.72199999999998</v>
      </c>
      <c r="W144" s="246">
        <v>0</v>
      </c>
      <c r="X144" s="246">
        <v>595.36300000000006</v>
      </c>
      <c r="Y144" s="246">
        <v>0</v>
      </c>
      <c r="Z144" s="246">
        <v>554.58100000000002</v>
      </c>
      <c r="AA144" s="246">
        <v>1266.98</v>
      </c>
      <c r="AB144" s="246">
        <v>0.16400000000000001</v>
      </c>
      <c r="AC144" s="246">
        <v>0</v>
      </c>
      <c r="AD144" s="246">
        <v>0</v>
      </c>
      <c r="AE144" s="246">
        <v>27.879000000000001</v>
      </c>
    </row>
    <row r="145" spans="1:31" x14ac:dyDescent="0.25">
      <c r="B145" s="245" t="s">
        <v>180</v>
      </c>
      <c r="C145" s="246">
        <v>0</v>
      </c>
      <c r="D145" s="246">
        <v>0</v>
      </c>
      <c r="E145" s="246">
        <v>0</v>
      </c>
      <c r="F145" s="246">
        <v>0</v>
      </c>
      <c r="G145" s="246">
        <v>0</v>
      </c>
      <c r="H145" s="246">
        <v>0</v>
      </c>
      <c r="I145" s="246">
        <v>0</v>
      </c>
      <c r="J145" s="246">
        <v>0</v>
      </c>
      <c r="K145" s="246">
        <v>0</v>
      </c>
      <c r="L145" s="246">
        <v>0</v>
      </c>
      <c r="M145" s="246">
        <v>0</v>
      </c>
      <c r="N145" s="246">
        <v>0</v>
      </c>
      <c r="O145" s="246">
        <v>0</v>
      </c>
      <c r="P145" s="246">
        <v>0</v>
      </c>
      <c r="Q145" s="246">
        <v>0</v>
      </c>
      <c r="R145" s="246">
        <v>0</v>
      </c>
      <c r="S145" s="246">
        <v>0</v>
      </c>
      <c r="T145" s="246">
        <v>0</v>
      </c>
      <c r="U145" s="246">
        <v>0</v>
      </c>
      <c r="V145" s="246">
        <v>0</v>
      </c>
      <c r="W145" s="246">
        <v>0</v>
      </c>
      <c r="X145" s="246">
        <v>0</v>
      </c>
      <c r="Y145" s="246">
        <v>0</v>
      </c>
      <c r="Z145" s="246">
        <v>0</v>
      </c>
      <c r="AA145" s="246">
        <v>0</v>
      </c>
      <c r="AB145" s="246">
        <v>0</v>
      </c>
      <c r="AC145" s="246">
        <v>0</v>
      </c>
      <c r="AD145" s="246">
        <v>0</v>
      </c>
      <c r="AE145" s="246">
        <v>0</v>
      </c>
    </row>
    <row r="146" spans="1:31" x14ac:dyDescent="0.25">
      <c r="B146" s="245" t="s">
        <v>181</v>
      </c>
      <c r="C146" s="246">
        <v>0</v>
      </c>
      <c r="D146" s="246">
        <v>0</v>
      </c>
      <c r="E146" s="246">
        <v>0</v>
      </c>
      <c r="F146" s="246">
        <v>0</v>
      </c>
      <c r="G146" s="246">
        <v>0</v>
      </c>
      <c r="H146" s="246">
        <v>0</v>
      </c>
      <c r="I146" s="246">
        <v>0</v>
      </c>
      <c r="J146" s="246">
        <v>0</v>
      </c>
      <c r="K146" s="246">
        <v>0</v>
      </c>
      <c r="L146" s="246">
        <v>0</v>
      </c>
      <c r="M146" s="246">
        <v>0</v>
      </c>
      <c r="N146" s="246">
        <v>0</v>
      </c>
      <c r="O146" s="246">
        <v>0</v>
      </c>
      <c r="P146" s="246">
        <v>0</v>
      </c>
      <c r="Q146" s="246">
        <v>0</v>
      </c>
      <c r="R146" s="246">
        <v>0</v>
      </c>
      <c r="S146" s="246">
        <v>0</v>
      </c>
      <c r="T146" s="246">
        <v>0</v>
      </c>
      <c r="U146" s="246">
        <v>0</v>
      </c>
      <c r="V146" s="246">
        <v>0</v>
      </c>
      <c r="W146" s="246">
        <v>0</v>
      </c>
      <c r="X146" s="246">
        <v>0</v>
      </c>
      <c r="Y146" s="246">
        <v>0</v>
      </c>
      <c r="Z146" s="246">
        <v>0</v>
      </c>
      <c r="AA146" s="246">
        <v>0</v>
      </c>
      <c r="AB146" s="246">
        <v>0</v>
      </c>
      <c r="AC146" s="246">
        <v>0</v>
      </c>
      <c r="AD146" s="246">
        <v>0</v>
      </c>
      <c r="AE146" s="246">
        <v>0</v>
      </c>
    </row>
    <row r="147" spans="1:31" x14ac:dyDescent="0.25">
      <c r="B147" s="245" t="s">
        <v>182</v>
      </c>
      <c r="C147" s="246">
        <v>0</v>
      </c>
      <c r="D147" s="246">
        <v>0</v>
      </c>
      <c r="E147" s="246">
        <v>0</v>
      </c>
      <c r="F147" s="246">
        <v>0</v>
      </c>
      <c r="G147" s="246">
        <v>0</v>
      </c>
      <c r="H147" s="246">
        <v>0</v>
      </c>
      <c r="I147" s="246">
        <v>0</v>
      </c>
      <c r="J147" s="246">
        <v>0</v>
      </c>
      <c r="K147" s="246">
        <v>0</v>
      </c>
      <c r="L147" s="246">
        <v>0</v>
      </c>
      <c r="M147" s="246">
        <v>0</v>
      </c>
      <c r="N147" s="246">
        <v>0</v>
      </c>
      <c r="O147" s="246">
        <v>0</v>
      </c>
      <c r="P147" s="246">
        <v>0</v>
      </c>
      <c r="Q147" s="246">
        <v>0</v>
      </c>
      <c r="R147" s="246">
        <v>0</v>
      </c>
      <c r="S147" s="246">
        <v>0</v>
      </c>
      <c r="T147" s="246">
        <v>0</v>
      </c>
      <c r="U147" s="246">
        <v>0</v>
      </c>
      <c r="V147" s="246">
        <v>0</v>
      </c>
      <c r="W147" s="246">
        <v>0</v>
      </c>
      <c r="X147" s="246">
        <v>0</v>
      </c>
      <c r="Y147" s="246">
        <v>0</v>
      </c>
      <c r="Z147" s="246">
        <v>0</v>
      </c>
      <c r="AA147" s="246">
        <v>0</v>
      </c>
      <c r="AB147" s="246">
        <v>0</v>
      </c>
      <c r="AC147" s="246">
        <v>0</v>
      </c>
      <c r="AD147" s="246">
        <v>0</v>
      </c>
      <c r="AE147" s="246">
        <v>0</v>
      </c>
    </row>
    <row r="148" spans="1:31" x14ac:dyDescent="0.25">
      <c r="B148" s="245" t="s">
        <v>183</v>
      </c>
      <c r="C148" s="246">
        <v>0</v>
      </c>
      <c r="D148" s="246">
        <v>0</v>
      </c>
      <c r="E148" s="246">
        <v>2.9000000000000001E-2</v>
      </c>
      <c r="F148" s="246">
        <v>0</v>
      </c>
      <c r="G148" s="246">
        <v>50.497999999999998</v>
      </c>
      <c r="H148" s="246">
        <v>0</v>
      </c>
      <c r="I148" s="246">
        <v>6.2889999999999997</v>
      </c>
      <c r="J148" s="246">
        <v>0</v>
      </c>
      <c r="K148" s="246">
        <v>0</v>
      </c>
      <c r="L148" s="246">
        <v>0</v>
      </c>
      <c r="M148" s="246">
        <v>0</v>
      </c>
      <c r="N148" s="246">
        <v>0</v>
      </c>
      <c r="O148" s="246">
        <v>0</v>
      </c>
      <c r="P148" s="246">
        <v>0</v>
      </c>
      <c r="Q148" s="246">
        <v>0</v>
      </c>
      <c r="R148" s="246">
        <v>0</v>
      </c>
      <c r="S148" s="246">
        <v>0</v>
      </c>
      <c r="T148" s="246">
        <v>0</v>
      </c>
      <c r="U148" s="246">
        <v>0</v>
      </c>
      <c r="V148" s="246">
        <v>1.9490000000000001</v>
      </c>
      <c r="W148" s="246">
        <v>0</v>
      </c>
      <c r="X148" s="246">
        <v>10.141</v>
      </c>
      <c r="Y148" s="246">
        <v>0</v>
      </c>
      <c r="Z148" s="246">
        <v>4.5149999999999997</v>
      </c>
      <c r="AA148" s="246">
        <v>9.5359999999999996</v>
      </c>
      <c r="AB148" s="246">
        <v>0</v>
      </c>
      <c r="AC148" s="246">
        <v>0</v>
      </c>
      <c r="AD148" s="246">
        <v>0</v>
      </c>
      <c r="AE148" s="246">
        <v>0</v>
      </c>
    </row>
    <row r="149" spans="1:31" x14ac:dyDescent="0.25">
      <c r="B149" s="245" t="s">
        <v>184</v>
      </c>
      <c r="C149" s="246">
        <v>0</v>
      </c>
      <c r="D149" s="246">
        <v>0</v>
      </c>
      <c r="E149" s="246">
        <v>0</v>
      </c>
      <c r="F149" s="246">
        <v>0</v>
      </c>
      <c r="G149" s="246">
        <v>0</v>
      </c>
      <c r="H149" s="246">
        <v>0</v>
      </c>
      <c r="I149" s="246">
        <v>0</v>
      </c>
      <c r="J149" s="246">
        <v>0</v>
      </c>
      <c r="K149" s="246">
        <v>0</v>
      </c>
      <c r="L149" s="246">
        <v>0</v>
      </c>
      <c r="M149" s="246">
        <v>0</v>
      </c>
      <c r="N149" s="246">
        <v>0</v>
      </c>
      <c r="O149" s="246">
        <v>0</v>
      </c>
      <c r="P149" s="246">
        <v>0</v>
      </c>
      <c r="Q149" s="246">
        <v>0</v>
      </c>
      <c r="R149" s="246">
        <v>0</v>
      </c>
      <c r="S149" s="246">
        <v>0</v>
      </c>
      <c r="T149" s="246">
        <v>0</v>
      </c>
      <c r="U149" s="246">
        <v>0</v>
      </c>
      <c r="V149" s="246">
        <v>0</v>
      </c>
      <c r="W149" s="246">
        <v>0</v>
      </c>
      <c r="X149" s="246">
        <v>0</v>
      </c>
      <c r="Y149" s="246">
        <v>0</v>
      </c>
      <c r="Z149" s="246">
        <v>0</v>
      </c>
      <c r="AA149" s="246">
        <v>0</v>
      </c>
      <c r="AB149" s="246">
        <v>0</v>
      </c>
      <c r="AC149" s="246">
        <v>0</v>
      </c>
      <c r="AD149" s="246">
        <v>0</v>
      </c>
      <c r="AE149" s="246">
        <v>0</v>
      </c>
    </row>
    <row r="150" spans="1:31" x14ac:dyDescent="0.25">
      <c r="A150" s="245" t="s">
        <v>185</v>
      </c>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246"/>
    </row>
    <row r="151" spans="1:31" x14ac:dyDescent="0.25">
      <c r="B151" s="245" t="s">
        <v>186</v>
      </c>
      <c r="C151" s="246">
        <v>0</v>
      </c>
      <c r="D151" s="246">
        <v>0</v>
      </c>
      <c r="E151" s="246">
        <v>0</v>
      </c>
      <c r="F151" s="246">
        <v>0</v>
      </c>
      <c r="G151" s="246">
        <v>0</v>
      </c>
      <c r="H151" s="246">
        <v>0</v>
      </c>
      <c r="I151" s="246">
        <v>0</v>
      </c>
      <c r="J151" s="246">
        <v>0</v>
      </c>
      <c r="K151" s="246">
        <v>0</v>
      </c>
      <c r="L151" s="246">
        <v>0</v>
      </c>
      <c r="M151" s="246">
        <v>0</v>
      </c>
      <c r="N151" s="246">
        <v>0</v>
      </c>
      <c r="O151" s="246">
        <v>0</v>
      </c>
      <c r="P151" s="246">
        <v>0</v>
      </c>
      <c r="Q151" s="246">
        <v>0</v>
      </c>
      <c r="R151" s="246">
        <v>0</v>
      </c>
      <c r="S151" s="246">
        <v>0</v>
      </c>
      <c r="T151" s="246">
        <v>0</v>
      </c>
      <c r="U151" s="246">
        <v>0</v>
      </c>
      <c r="V151" s="246">
        <v>0</v>
      </c>
      <c r="W151" s="246">
        <v>0</v>
      </c>
      <c r="X151" s="246">
        <v>0</v>
      </c>
      <c r="Y151" s="246">
        <v>0</v>
      </c>
      <c r="Z151" s="246">
        <v>0</v>
      </c>
      <c r="AA151" s="246">
        <v>0</v>
      </c>
      <c r="AB151" s="246">
        <v>0</v>
      </c>
      <c r="AC151" s="246">
        <v>0</v>
      </c>
      <c r="AD151" s="246">
        <v>0</v>
      </c>
      <c r="AE151" s="246">
        <v>0</v>
      </c>
    </row>
    <row r="152" spans="1:31" x14ac:dyDescent="0.25">
      <c r="B152" s="245" t="s">
        <v>188</v>
      </c>
      <c r="C152" s="246">
        <v>0</v>
      </c>
      <c r="D152" s="246">
        <v>0</v>
      </c>
      <c r="E152" s="246">
        <v>0</v>
      </c>
      <c r="F152" s="246">
        <v>0</v>
      </c>
      <c r="G152" s="246">
        <v>0</v>
      </c>
      <c r="H152" s="246">
        <v>0</v>
      </c>
      <c r="I152" s="246">
        <v>0</v>
      </c>
      <c r="J152" s="246">
        <v>0</v>
      </c>
      <c r="K152" s="246">
        <v>0</v>
      </c>
      <c r="L152" s="246">
        <v>0</v>
      </c>
      <c r="M152" s="246">
        <v>0</v>
      </c>
      <c r="N152" s="246">
        <v>0</v>
      </c>
      <c r="O152" s="246">
        <v>0</v>
      </c>
      <c r="P152" s="246">
        <v>0</v>
      </c>
      <c r="Q152" s="246">
        <v>0</v>
      </c>
      <c r="R152" s="246">
        <v>0</v>
      </c>
      <c r="S152" s="246">
        <v>0</v>
      </c>
      <c r="T152" s="246">
        <v>0</v>
      </c>
      <c r="U152" s="246">
        <v>0</v>
      </c>
      <c r="V152" s="246">
        <v>0</v>
      </c>
      <c r="W152" s="246">
        <v>0</v>
      </c>
      <c r="X152" s="246">
        <v>0</v>
      </c>
      <c r="Y152" s="246">
        <v>0</v>
      </c>
      <c r="Z152" s="246">
        <v>0</v>
      </c>
      <c r="AA152" s="246">
        <v>0</v>
      </c>
      <c r="AB152" s="246">
        <v>0</v>
      </c>
      <c r="AC152" s="246">
        <v>0</v>
      </c>
      <c r="AD152" s="246">
        <v>0</v>
      </c>
      <c r="AE152" s="246">
        <v>0</v>
      </c>
    </row>
    <row r="153" spans="1:31" x14ac:dyDescent="0.25">
      <c r="B153" s="245" t="s">
        <v>189</v>
      </c>
      <c r="C153" s="246">
        <v>0</v>
      </c>
      <c r="D153" s="246">
        <v>0</v>
      </c>
      <c r="E153" s="246">
        <v>0</v>
      </c>
      <c r="F153" s="246">
        <v>0</v>
      </c>
      <c r="G153" s="246">
        <v>0</v>
      </c>
      <c r="H153" s="246">
        <v>0</v>
      </c>
      <c r="I153" s="246">
        <v>0</v>
      </c>
      <c r="J153" s="246">
        <v>0</v>
      </c>
      <c r="K153" s="246">
        <v>0</v>
      </c>
      <c r="L153" s="246">
        <v>0</v>
      </c>
      <c r="M153" s="246">
        <v>0</v>
      </c>
      <c r="N153" s="246">
        <v>0</v>
      </c>
      <c r="O153" s="246">
        <v>0</v>
      </c>
      <c r="P153" s="246">
        <v>0</v>
      </c>
      <c r="Q153" s="246">
        <v>0</v>
      </c>
      <c r="R153" s="246">
        <v>0</v>
      </c>
      <c r="S153" s="246">
        <v>0</v>
      </c>
      <c r="T153" s="246">
        <v>0</v>
      </c>
      <c r="U153" s="246">
        <v>0</v>
      </c>
      <c r="V153" s="246">
        <v>8.9999999999999993E-3</v>
      </c>
      <c r="W153" s="246">
        <v>0</v>
      </c>
      <c r="X153" s="246">
        <v>0</v>
      </c>
      <c r="Y153" s="246">
        <v>0</v>
      </c>
      <c r="Z153" s="246">
        <v>0</v>
      </c>
      <c r="AA153" s="246">
        <v>0</v>
      </c>
      <c r="AB153" s="246">
        <v>0</v>
      </c>
      <c r="AC153" s="246">
        <v>0</v>
      </c>
      <c r="AD153" s="246">
        <v>0</v>
      </c>
      <c r="AE153" s="246">
        <v>0</v>
      </c>
    </row>
    <row r="154" spans="1:31" x14ac:dyDescent="0.25">
      <c r="B154" s="245" t="s">
        <v>190</v>
      </c>
      <c r="C154" s="246">
        <v>0</v>
      </c>
      <c r="D154" s="246">
        <v>0</v>
      </c>
      <c r="E154" s="246">
        <v>0</v>
      </c>
      <c r="F154" s="246">
        <v>0</v>
      </c>
      <c r="G154" s="246">
        <v>0</v>
      </c>
      <c r="H154" s="246">
        <v>0</v>
      </c>
      <c r="I154" s="246">
        <v>0</v>
      </c>
      <c r="J154" s="246">
        <v>0</v>
      </c>
      <c r="K154" s="246">
        <v>0</v>
      </c>
      <c r="L154" s="246">
        <v>0</v>
      </c>
      <c r="M154" s="246">
        <v>0</v>
      </c>
      <c r="N154" s="246">
        <v>0</v>
      </c>
      <c r="O154" s="246">
        <v>0</v>
      </c>
      <c r="P154" s="246">
        <v>0</v>
      </c>
      <c r="Q154" s="246">
        <v>0</v>
      </c>
      <c r="R154" s="246">
        <v>0</v>
      </c>
      <c r="S154" s="246">
        <v>0</v>
      </c>
      <c r="T154" s="246">
        <v>0</v>
      </c>
      <c r="U154" s="246">
        <v>0</v>
      </c>
      <c r="V154" s="246">
        <v>0.16500000000000001</v>
      </c>
      <c r="W154" s="246">
        <v>0</v>
      </c>
      <c r="X154" s="246">
        <v>0</v>
      </c>
      <c r="Y154" s="246">
        <v>0</v>
      </c>
      <c r="Z154" s="246">
        <v>0</v>
      </c>
      <c r="AA154" s="246">
        <v>0</v>
      </c>
      <c r="AB154" s="246">
        <v>0</v>
      </c>
      <c r="AC154" s="246">
        <v>0</v>
      </c>
      <c r="AD154" s="246">
        <v>0</v>
      </c>
      <c r="AE154" s="246">
        <v>0</v>
      </c>
    </row>
    <row r="155" spans="1:31" x14ac:dyDescent="0.25">
      <c r="B155" s="245" t="s">
        <v>191</v>
      </c>
      <c r="C155" s="246">
        <v>0</v>
      </c>
      <c r="D155" s="246">
        <v>0</v>
      </c>
      <c r="E155" s="246">
        <v>0</v>
      </c>
      <c r="F155" s="246">
        <v>0</v>
      </c>
      <c r="G155" s="246">
        <v>0</v>
      </c>
      <c r="H155" s="246">
        <v>0</v>
      </c>
      <c r="I155" s="246">
        <v>0</v>
      </c>
      <c r="J155" s="246">
        <v>0</v>
      </c>
      <c r="K155" s="246">
        <v>0</v>
      </c>
      <c r="L155" s="246">
        <v>0</v>
      </c>
      <c r="M155" s="246">
        <v>0</v>
      </c>
      <c r="N155" s="246">
        <v>0</v>
      </c>
      <c r="O155" s="246">
        <v>0</v>
      </c>
      <c r="P155" s="246">
        <v>0</v>
      </c>
      <c r="Q155" s="246">
        <v>0</v>
      </c>
      <c r="R155" s="246">
        <v>0</v>
      </c>
      <c r="S155" s="246">
        <v>0</v>
      </c>
      <c r="T155" s="246">
        <v>0</v>
      </c>
      <c r="U155" s="246">
        <v>0</v>
      </c>
      <c r="V155" s="246">
        <v>1.4999999999999999E-2</v>
      </c>
      <c r="W155" s="246">
        <v>0</v>
      </c>
      <c r="X155" s="246">
        <v>0</v>
      </c>
      <c r="Y155" s="246">
        <v>0</v>
      </c>
      <c r="Z155" s="246">
        <v>0</v>
      </c>
      <c r="AA155" s="246">
        <v>0</v>
      </c>
      <c r="AB155" s="246">
        <v>0</v>
      </c>
      <c r="AC155" s="246">
        <v>0</v>
      </c>
      <c r="AD155" s="246">
        <v>0</v>
      </c>
      <c r="AE155" s="246">
        <v>0</v>
      </c>
    </row>
    <row r="156" spans="1:31" x14ac:dyDescent="0.25">
      <c r="B156" s="245" t="s">
        <v>192</v>
      </c>
      <c r="C156" s="246">
        <v>0</v>
      </c>
      <c r="D156" s="246">
        <v>0</v>
      </c>
      <c r="E156" s="246">
        <v>0</v>
      </c>
      <c r="F156" s="246">
        <v>0</v>
      </c>
      <c r="G156" s="246">
        <v>0</v>
      </c>
      <c r="H156" s="246">
        <v>0</v>
      </c>
      <c r="I156" s="246">
        <v>0</v>
      </c>
      <c r="J156" s="246">
        <v>0</v>
      </c>
      <c r="K156" s="246">
        <v>0</v>
      </c>
      <c r="L156" s="246">
        <v>0</v>
      </c>
      <c r="M156" s="246">
        <v>0</v>
      </c>
      <c r="N156" s="246">
        <v>0</v>
      </c>
      <c r="O156" s="246">
        <v>0</v>
      </c>
      <c r="P156" s="246">
        <v>0</v>
      </c>
      <c r="Q156" s="246">
        <v>0</v>
      </c>
      <c r="R156" s="246">
        <v>0</v>
      </c>
      <c r="S156" s="246">
        <v>0</v>
      </c>
      <c r="T156" s="246">
        <v>0</v>
      </c>
      <c r="U156" s="246">
        <v>0</v>
      </c>
      <c r="V156" s="246">
        <v>0</v>
      </c>
      <c r="W156" s="246">
        <v>0</v>
      </c>
      <c r="X156" s="246">
        <v>0</v>
      </c>
      <c r="Y156" s="246">
        <v>0</v>
      </c>
      <c r="Z156" s="246">
        <v>0</v>
      </c>
      <c r="AA156" s="246">
        <v>0</v>
      </c>
      <c r="AB156" s="246">
        <v>0</v>
      </c>
      <c r="AC156" s="246">
        <v>0</v>
      </c>
      <c r="AD156" s="246">
        <v>0</v>
      </c>
      <c r="AE156" s="246">
        <v>0</v>
      </c>
    </row>
    <row r="157" spans="1:31" x14ac:dyDescent="0.25">
      <c r="B157" s="245" t="s">
        <v>193</v>
      </c>
      <c r="C157" s="246">
        <v>0</v>
      </c>
      <c r="D157" s="246">
        <v>0</v>
      </c>
      <c r="E157" s="246">
        <v>0</v>
      </c>
      <c r="F157" s="246">
        <v>0</v>
      </c>
      <c r="G157" s="246">
        <v>0</v>
      </c>
      <c r="H157" s="246">
        <v>0</v>
      </c>
      <c r="I157" s="246">
        <v>0</v>
      </c>
      <c r="J157" s="246">
        <v>0</v>
      </c>
      <c r="K157" s="246">
        <v>0</v>
      </c>
      <c r="L157" s="246">
        <v>0</v>
      </c>
      <c r="M157" s="246">
        <v>0</v>
      </c>
      <c r="N157" s="246">
        <v>0</v>
      </c>
      <c r="O157" s="246">
        <v>0</v>
      </c>
      <c r="P157" s="246">
        <v>0</v>
      </c>
      <c r="Q157" s="246">
        <v>0</v>
      </c>
      <c r="R157" s="246">
        <v>0</v>
      </c>
      <c r="S157" s="246">
        <v>0</v>
      </c>
      <c r="T157" s="246">
        <v>0</v>
      </c>
      <c r="U157" s="246">
        <v>0</v>
      </c>
      <c r="V157" s="246">
        <v>0.38100000000000001</v>
      </c>
      <c r="W157" s="246">
        <v>0</v>
      </c>
      <c r="X157" s="246">
        <v>0</v>
      </c>
      <c r="Y157" s="246">
        <v>0</v>
      </c>
      <c r="Z157" s="246">
        <v>0</v>
      </c>
      <c r="AA157" s="246">
        <v>0</v>
      </c>
      <c r="AB157" s="246">
        <v>0</v>
      </c>
      <c r="AC157" s="246">
        <v>0</v>
      </c>
      <c r="AD157" s="246">
        <v>0</v>
      </c>
      <c r="AE157" s="246">
        <v>0</v>
      </c>
    </row>
    <row r="158" spans="1:31" x14ac:dyDescent="0.25">
      <c r="A158" s="245" t="s">
        <v>194</v>
      </c>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row>
    <row r="159" spans="1:31" x14ac:dyDescent="0.25">
      <c r="B159" s="245" t="s">
        <v>195</v>
      </c>
      <c r="C159" s="246">
        <v>0</v>
      </c>
      <c r="D159" s="246">
        <v>0</v>
      </c>
      <c r="E159" s="246">
        <v>0</v>
      </c>
      <c r="F159" s="246">
        <v>0</v>
      </c>
      <c r="G159" s="246">
        <v>0</v>
      </c>
      <c r="H159" s="246">
        <v>0.27</v>
      </c>
      <c r="I159" s="246">
        <v>0.68700000000000006</v>
      </c>
      <c r="J159" s="246">
        <v>0</v>
      </c>
      <c r="K159" s="246">
        <v>0</v>
      </c>
      <c r="L159" s="246">
        <v>16.344999999999999</v>
      </c>
      <c r="M159" s="246">
        <v>1.4647699999999999</v>
      </c>
      <c r="N159" s="246">
        <v>0</v>
      </c>
      <c r="O159" s="246">
        <v>2.7128999999999999</v>
      </c>
      <c r="P159" s="246">
        <v>0.215</v>
      </c>
      <c r="Q159" s="246">
        <v>0</v>
      </c>
      <c r="R159" s="246">
        <v>13.78</v>
      </c>
      <c r="S159" s="246">
        <v>0</v>
      </c>
      <c r="T159" s="246">
        <v>0</v>
      </c>
      <c r="U159" s="246">
        <v>0</v>
      </c>
      <c r="V159" s="246">
        <v>0.78405000000000002</v>
      </c>
      <c r="W159" s="246">
        <v>0</v>
      </c>
      <c r="X159" s="246">
        <v>4.9000000000000004</v>
      </c>
      <c r="Y159" s="246">
        <v>0</v>
      </c>
      <c r="Z159" s="246">
        <v>0</v>
      </c>
      <c r="AA159" s="246">
        <v>0</v>
      </c>
      <c r="AB159" s="246">
        <v>0</v>
      </c>
      <c r="AC159" s="246">
        <v>0</v>
      </c>
      <c r="AD159" s="246">
        <v>0</v>
      </c>
      <c r="AE159" s="246">
        <v>0</v>
      </c>
    </row>
    <row r="160" spans="1:31" x14ac:dyDescent="0.25">
      <c r="B160" s="245" t="s">
        <v>196</v>
      </c>
      <c r="C160" s="246">
        <v>0</v>
      </c>
      <c r="D160" s="246">
        <v>0</v>
      </c>
      <c r="E160" s="246">
        <v>0</v>
      </c>
      <c r="F160" s="246">
        <v>0</v>
      </c>
      <c r="G160" s="246">
        <v>0</v>
      </c>
      <c r="H160" s="246">
        <v>0</v>
      </c>
      <c r="I160" s="246">
        <v>0</v>
      </c>
      <c r="J160" s="246">
        <v>0</v>
      </c>
      <c r="K160" s="246">
        <v>0</v>
      </c>
      <c r="L160" s="246">
        <v>0</v>
      </c>
      <c r="M160" s="246">
        <v>0</v>
      </c>
      <c r="N160" s="246">
        <v>0</v>
      </c>
      <c r="O160" s="246">
        <v>0</v>
      </c>
      <c r="P160" s="246">
        <v>0</v>
      </c>
      <c r="Q160" s="246">
        <v>0</v>
      </c>
      <c r="R160" s="246">
        <v>0</v>
      </c>
      <c r="S160" s="246">
        <v>0</v>
      </c>
      <c r="T160" s="246">
        <v>0</v>
      </c>
      <c r="U160" s="246">
        <v>0</v>
      </c>
      <c r="V160" s="246">
        <v>0.12963</v>
      </c>
      <c r="W160" s="246">
        <v>0</v>
      </c>
      <c r="X160" s="246">
        <v>0</v>
      </c>
      <c r="Y160" s="246">
        <v>0</v>
      </c>
      <c r="Z160" s="246">
        <v>0</v>
      </c>
      <c r="AA160" s="246">
        <v>0</v>
      </c>
      <c r="AB160" s="246">
        <v>0</v>
      </c>
      <c r="AC160" s="246">
        <v>0</v>
      </c>
      <c r="AD160" s="246">
        <v>0</v>
      </c>
      <c r="AE160" s="246">
        <v>5.8505900000000004</v>
      </c>
    </row>
    <row r="161" spans="1:31" x14ac:dyDescent="0.25">
      <c r="B161" s="245" t="s">
        <v>197</v>
      </c>
      <c r="C161" s="246">
        <v>0</v>
      </c>
      <c r="D161" s="246">
        <v>0</v>
      </c>
      <c r="E161" s="246">
        <v>0</v>
      </c>
      <c r="F161" s="246">
        <v>0</v>
      </c>
      <c r="G161" s="246">
        <v>0</v>
      </c>
      <c r="H161" s="246">
        <v>6.0999999999999999E-2</v>
      </c>
      <c r="I161" s="246">
        <v>0</v>
      </c>
      <c r="J161" s="246">
        <v>0</v>
      </c>
      <c r="K161" s="246">
        <v>0</v>
      </c>
      <c r="L161" s="246">
        <v>0</v>
      </c>
      <c r="M161" s="246">
        <v>0</v>
      </c>
      <c r="N161" s="246">
        <v>0</v>
      </c>
      <c r="O161" s="246">
        <v>0</v>
      </c>
      <c r="P161" s="246">
        <v>0</v>
      </c>
      <c r="Q161" s="246">
        <v>0</v>
      </c>
      <c r="R161" s="246">
        <v>0</v>
      </c>
      <c r="S161" s="246">
        <v>0</v>
      </c>
      <c r="T161" s="246">
        <v>0</v>
      </c>
      <c r="U161" s="246">
        <v>0</v>
      </c>
      <c r="V161" s="246">
        <v>0.01</v>
      </c>
      <c r="W161" s="246">
        <v>2.456</v>
      </c>
      <c r="X161" s="246">
        <v>0</v>
      </c>
      <c r="Y161" s="246">
        <v>0</v>
      </c>
      <c r="Z161" s="246">
        <v>0</v>
      </c>
      <c r="AA161" s="246">
        <v>0</v>
      </c>
      <c r="AB161" s="246">
        <v>0</v>
      </c>
      <c r="AC161" s="246">
        <v>0</v>
      </c>
      <c r="AD161" s="246">
        <v>0</v>
      </c>
      <c r="AE161" s="246">
        <v>0</v>
      </c>
    </row>
    <row r="162" spans="1:31" x14ac:dyDescent="0.25">
      <c r="A162" s="245" t="s">
        <v>198</v>
      </c>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row>
    <row r="163" spans="1:31" x14ac:dyDescent="0.25">
      <c r="B163" s="245" t="s">
        <v>199</v>
      </c>
      <c r="C163" s="246">
        <v>0</v>
      </c>
      <c r="D163" s="246">
        <v>0</v>
      </c>
      <c r="E163" s="246">
        <v>0</v>
      </c>
      <c r="F163" s="246">
        <v>0</v>
      </c>
      <c r="G163" s="246">
        <v>0</v>
      </c>
      <c r="H163" s="246">
        <v>0</v>
      </c>
      <c r="I163" s="246">
        <v>0.30499999999999999</v>
      </c>
      <c r="J163" s="246">
        <v>0</v>
      </c>
      <c r="K163" s="246">
        <v>0</v>
      </c>
      <c r="L163" s="246">
        <v>13.34</v>
      </c>
      <c r="M163" s="246">
        <v>0</v>
      </c>
      <c r="N163" s="246">
        <v>0</v>
      </c>
      <c r="O163" s="246">
        <v>0</v>
      </c>
      <c r="P163" s="246">
        <v>0</v>
      </c>
      <c r="Q163" s="246">
        <v>0</v>
      </c>
      <c r="R163" s="246">
        <v>0</v>
      </c>
      <c r="S163" s="246">
        <v>0</v>
      </c>
      <c r="T163" s="246">
        <v>0</v>
      </c>
      <c r="U163" s="246">
        <v>0</v>
      </c>
      <c r="V163" s="246">
        <v>0.35610000000000003</v>
      </c>
      <c r="W163" s="246">
        <v>0</v>
      </c>
      <c r="X163" s="246">
        <v>0</v>
      </c>
      <c r="Y163" s="246">
        <v>0</v>
      </c>
      <c r="Z163" s="246">
        <v>0</v>
      </c>
      <c r="AA163" s="246">
        <v>0</v>
      </c>
      <c r="AB163" s="246">
        <v>0</v>
      </c>
      <c r="AC163" s="246">
        <v>0</v>
      </c>
      <c r="AD163" s="246">
        <v>0</v>
      </c>
      <c r="AE163" s="246">
        <v>0</v>
      </c>
    </row>
    <row r="164" spans="1:31" x14ac:dyDescent="0.25">
      <c r="B164" s="245" t="s">
        <v>200</v>
      </c>
      <c r="C164" s="246">
        <v>0</v>
      </c>
      <c r="D164" s="246">
        <v>0</v>
      </c>
      <c r="E164" s="246">
        <v>0</v>
      </c>
      <c r="F164" s="246">
        <v>0</v>
      </c>
      <c r="G164" s="246">
        <v>0</v>
      </c>
      <c r="H164" s="246">
        <v>0</v>
      </c>
      <c r="I164" s="246">
        <v>0.379</v>
      </c>
      <c r="J164" s="246">
        <v>0</v>
      </c>
      <c r="K164" s="246">
        <v>0</v>
      </c>
      <c r="L164" s="246">
        <v>0</v>
      </c>
      <c r="M164" s="246">
        <v>0</v>
      </c>
      <c r="N164" s="246">
        <v>0</v>
      </c>
      <c r="O164" s="246">
        <v>0</v>
      </c>
      <c r="P164" s="246">
        <v>0</v>
      </c>
      <c r="Q164" s="246">
        <v>0</v>
      </c>
      <c r="R164" s="246">
        <v>0.113</v>
      </c>
      <c r="S164" s="246">
        <v>0</v>
      </c>
      <c r="T164" s="246">
        <v>0</v>
      </c>
      <c r="U164" s="246">
        <v>0</v>
      </c>
      <c r="V164" s="246">
        <v>0.2319</v>
      </c>
      <c r="W164" s="246">
        <v>0</v>
      </c>
      <c r="X164" s="246">
        <v>0</v>
      </c>
      <c r="Y164" s="246">
        <v>0</v>
      </c>
      <c r="Z164" s="246">
        <v>0</v>
      </c>
      <c r="AA164" s="246">
        <v>0</v>
      </c>
      <c r="AB164" s="246">
        <v>8.6999999999999993</v>
      </c>
      <c r="AC164" s="246">
        <v>0</v>
      </c>
      <c r="AD164" s="246">
        <v>0</v>
      </c>
      <c r="AE164" s="246">
        <v>0</v>
      </c>
    </row>
    <row r="165" spans="1:31" x14ac:dyDescent="0.25">
      <c r="B165" s="245" t="s">
        <v>201</v>
      </c>
      <c r="C165" s="246">
        <v>0</v>
      </c>
      <c r="D165" s="246">
        <v>0</v>
      </c>
      <c r="E165" s="246">
        <v>0</v>
      </c>
      <c r="F165" s="246">
        <v>0</v>
      </c>
      <c r="G165" s="246">
        <v>3.2</v>
      </c>
      <c r="H165" s="246">
        <v>0</v>
      </c>
      <c r="I165" s="246">
        <v>0.28999999999999998</v>
      </c>
      <c r="J165" s="246">
        <v>0.15</v>
      </c>
      <c r="K165" s="246">
        <v>0</v>
      </c>
      <c r="L165" s="246">
        <v>0</v>
      </c>
      <c r="M165" s="246">
        <v>0</v>
      </c>
      <c r="N165" s="246">
        <v>0</v>
      </c>
      <c r="O165" s="246">
        <v>0</v>
      </c>
      <c r="P165" s="246">
        <v>13.92</v>
      </c>
      <c r="Q165" s="246">
        <v>0</v>
      </c>
      <c r="R165" s="246">
        <v>0</v>
      </c>
      <c r="S165" s="246">
        <v>0</v>
      </c>
      <c r="T165" s="246">
        <v>0</v>
      </c>
      <c r="U165" s="246">
        <v>0</v>
      </c>
      <c r="V165" s="246">
        <v>0.48659999999999998</v>
      </c>
      <c r="W165" s="246">
        <v>0</v>
      </c>
      <c r="X165" s="246">
        <v>0</v>
      </c>
      <c r="Y165" s="246">
        <v>0</v>
      </c>
      <c r="Z165" s="246">
        <v>0</v>
      </c>
      <c r="AA165" s="246">
        <v>0</v>
      </c>
      <c r="AB165" s="246">
        <v>0</v>
      </c>
      <c r="AC165" s="246">
        <v>0</v>
      </c>
      <c r="AD165" s="246">
        <v>0</v>
      </c>
      <c r="AE165" s="246">
        <v>0</v>
      </c>
    </row>
    <row r="166" spans="1:31" x14ac:dyDescent="0.25">
      <c r="B166" s="245" t="s">
        <v>202</v>
      </c>
      <c r="C166" s="246">
        <v>0</v>
      </c>
      <c r="D166" s="246">
        <v>0</v>
      </c>
      <c r="E166" s="246">
        <v>1.64</v>
      </c>
      <c r="F166" s="246">
        <v>32.200000000000003</v>
      </c>
      <c r="G166" s="246">
        <v>14.11</v>
      </c>
      <c r="H166" s="246">
        <v>0</v>
      </c>
      <c r="I166" s="246">
        <v>0</v>
      </c>
      <c r="J166" s="246">
        <v>0</v>
      </c>
      <c r="K166" s="246">
        <v>0</v>
      </c>
      <c r="L166" s="246">
        <v>54</v>
      </c>
      <c r="M166" s="246">
        <v>0</v>
      </c>
      <c r="N166" s="246">
        <v>0</v>
      </c>
      <c r="O166" s="246">
        <v>35.75</v>
      </c>
      <c r="P166" s="246">
        <v>0</v>
      </c>
      <c r="Q166" s="246">
        <v>0</v>
      </c>
      <c r="R166" s="246">
        <v>21.4</v>
      </c>
      <c r="S166" s="246">
        <v>0</v>
      </c>
      <c r="T166" s="246">
        <v>0</v>
      </c>
      <c r="U166" s="246">
        <v>0</v>
      </c>
      <c r="V166" s="246">
        <v>5.1689999999999996</v>
      </c>
      <c r="W166" s="246">
        <v>0</v>
      </c>
      <c r="X166" s="246">
        <v>0</v>
      </c>
      <c r="Y166" s="246">
        <v>0</v>
      </c>
      <c r="Z166" s="246">
        <v>15.6</v>
      </c>
      <c r="AA166" s="246">
        <v>22.9</v>
      </c>
      <c r="AB166" s="246">
        <v>0</v>
      </c>
      <c r="AC166" s="246">
        <v>0</v>
      </c>
      <c r="AD166" s="246">
        <v>0</v>
      </c>
      <c r="AE166" s="246">
        <v>0</v>
      </c>
    </row>
    <row r="167" spans="1:31" x14ac:dyDescent="0.25">
      <c r="A167" s="245" t="s">
        <v>203</v>
      </c>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row>
    <row r="168" spans="1:31" x14ac:dyDescent="0.25">
      <c r="B168" s="245" t="s">
        <v>204</v>
      </c>
      <c r="C168" s="246">
        <v>0</v>
      </c>
      <c r="D168" s="246">
        <v>0</v>
      </c>
      <c r="E168" s="246">
        <v>0</v>
      </c>
      <c r="F168" s="246">
        <v>6.6</v>
      </c>
      <c r="G168" s="246">
        <v>0</v>
      </c>
      <c r="H168" s="246">
        <v>0</v>
      </c>
      <c r="I168" s="246">
        <v>1.2</v>
      </c>
      <c r="J168" s="246">
        <v>0</v>
      </c>
      <c r="K168" s="246">
        <v>0.2</v>
      </c>
      <c r="L168" s="246">
        <v>0</v>
      </c>
      <c r="M168" s="246">
        <v>0</v>
      </c>
      <c r="N168" s="246">
        <v>0</v>
      </c>
      <c r="O168" s="246">
        <v>0</v>
      </c>
      <c r="P168" s="246">
        <v>0</v>
      </c>
      <c r="Q168" s="246">
        <v>51.48</v>
      </c>
      <c r="R168" s="246">
        <v>22.44</v>
      </c>
      <c r="S168" s="246">
        <v>0</v>
      </c>
      <c r="T168" s="246">
        <v>0</v>
      </c>
      <c r="U168" s="246">
        <v>73.821399999999997</v>
      </c>
      <c r="V168" s="246">
        <v>1.52647</v>
      </c>
      <c r="W168" s="246">
        <v>0</v>
      </c>
      <c r="X168" s="246">
        <v>3.8</v>
      </c>
      <c r="Y168" s="246">
        <v>0</v>
      </c>
      <c r="Z168" s="246">
        <v>0</v>
      </c>
      <c r="AA168" s="246">
        <v>0</v>
      </c>
      <c r="AB168" s="246">
        <v>0</v>
      </c>
      <c r="AC168" s="246">
        <v>0</v>
      </c>
      <c r="AD168" s="246">
        <v>0</v>
      </c>
      <c r="AE168" s="246">
        <v>0</v>
      </c>
    </row>
    <row r="169" spans="1:31" x14ac:dyDescent="0.25">
      <c r="A169" s="245" t="s">
        <v>205</v>
      </c>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246"/>
      <c r="AE169" s="246"/>
    </row>
    <row r="170" spans="1:31" x14ac:dyDescent="0.25">
      <c r="B170" s="245" t="s">
        <v>206</v>
      </c>
      <c r="C170" s="246">
        <v>0</v>
      </c>
      <c r="D170" s="246">
        <v>0</v>
      </c>
      <c r="E170" s="246">
        <v>0</v>
      </c>
      <c r="F170" s="246">
        <v>92.702699999999993</v>
      </c>
      <c r="G170" s="246">
        <v>0.74563800000000002</v>
      </c>
      <c r="H170" s="246">
        <v>0</v>
      </c>
      <c r="I170" s="246">
        <v>0.87706600000000001</v>
      </c>
      <c r="J170" s="246">
        <v>0</v>
      </c>
      <c r="K170" s="246">
        <v>4.1658799999999996</v>
      </c>
      <c r="L170" s="246">
        <v>13.1746</v>
      </c>
      <c r="M170" s="246">
        <v>0</v>
      </c>
      <c r="N170" s="246">
        <v>69.801199999999994</v>
      </c>
      <c r="O170" s="246">
        <v>76.016999999999996</v>
      </c>
      <c r="P170" s="246">
        <v>409.7</v>
      </c>
      <c r="Q170" s="246">
        <v>0</v>
      </c>
      <c r="R170" s="246">
        <v>1.0409999999999999</v>
      </c>
      <c r="S170" s="246">
        <v>0</v>
      </c>
      <c r="T170" s="246">
        <v>0</v>
      </c>
      <c r="U170" s="246">
        <v>0</v>
      </c>
      <c r="V170" s="246">
        <v>10.279299999999999</v>
      </c>
      <c r="W170" s="246">
        <v>0</v>
      </c>
      <c r="X170" s="246">
        <v>0</v>
      </c>
      <c r="Y170" s="246">
        <v>0</v>
      </c>
      <c r="Z170" s="246">
        <v>0</v>
      </c>
      <c r="AA170" s="246">
        <v>0</v>
      </c>
      <c r="AB170" s="246">
        <v>0</v>
      </c>
      <c r="AC170" s="246">
        <v>0</v>
      </c>
      <c r="AD170" s="246">
        <v>0</v>
      </c>
      <c r="AE170" s="246">
        <v>86.364699999999999</v>
      </c>
    </row>
    <row r="171" spans="1:31" x14ac:dyDescent="0.25">
      <c r="A171" s="245" t="s">
        <v>207</v>
      </c>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246"/>
      <c r="AE171" s="246"/>
    </row>
    <row r="172" spans="1:31" x14ac:dyDescent="0.25">
      <c r="B172" s="245" t="s">
        <v>208</v>
      </c>
      <c r="C172" s="246">
        <v>0</v>
      </c>
      <c r="D172" s="246">
        <v>0</v>
      </c>
      <c r="E172" s="246">
        <v>0</v>
      </c>
      <c r="F172" s="246">
        <v>0</v>
      </c>
      <c r="G172" s="246">
        <v>0</v>
      </c>
      <c r="H172" s="246">
        <v>0</v>
      </c>
      <c r="I172" s="246">
        <v>0</v>
      </c>
      <c r="J172" s="246">
        <v>0</v>
      </c>
      <c r="K172" s="246">
        <v>0</v>
      </c>
      <c r="L172" s="246">
        <v>0</v>
      </c>
      <c r="M172" s="246">
        <v>0</v>
      </c>
      <c r="N172" s="246">
        <v>0</v>
      </c>
      <c r="O172" s="246">
        <v>0</v>
      </c>
      <c r="P172" s="246">
        <v>0</v>
      </c>
      <c r="Q172" s="246">
        <v>0</v>
      </c>
      <c r="R172" s="246">
        <v>0</v>
      </c>
      <c r="S172" s="246">
        <v>0</v>
      </c>
      <c r="T172" s="246">
        <v>0</v>
      </c>
      <c r="U172" s="246">
        <v>0</v>
      </c>
      <c r="V172" s="246">
        <v>0</v>
      </c>
      <c r="W172" s="246">
        <v>0</v>
      </c>
      <c r="X172" s="246">
        <v>0</v>
      </c>
      <c r="Y172" s="246">
        <v>0</v>
      </c>
      <c r="Z172" s="246">
        <v>0</v>
      </c>
      <c r="AA172" s="246">
        <v>0</v>
      </c>
      <c r="AB172" s="246">
        <v>0</v>
      </c>
      <c r="AC172" s="246">
        <v>0</v>
      </c>
      <c r="AD172" s="246">
        <v>0</v>
      </c>
      <c r="AE172" s="246">
        <v>0</v>
      </c>
    </row>
    <row r="173" spans="1:31" x14ac:dyDescent="0.25">
      <c r="B173" s="245" t="s">
        <v>209</v>
      </c>
      <c r="C173" s="246">
        <v>0</v>
      </c>
      <c r="D173" s="246">
        <v>904.99599999999998</v>
      </c>
      <c r="E173" s="246">
        <v>0</v>
      </c>
      <c r="F173" s="246">
        <v>22.256</v>
      </c>
      <c r="G173" s="246">
        <v>6.367</v>
      </c>
      <c r="H173" s="246">
        <v>0</v>
      </c>
      <c r="I173" s="246">
        <v>1.25</v>
      </c>
      <c r="J173" s="246">
        <v>0</v>
      </c>
      <c r="K173" s="246">
        <v>6.3109999999999999</v>
      </c>
      <c r="L173" s="246">
        <v>66.769000000000005</v>
      </c>
      <c r="M173" s="246">
        <v>662.61099999999999</v>
      </c>
      <c r="N173" s="246">
        <v>0</v>
      </c>
      <c r="O173" s="246">
        <v>419.52600000000001</v>
      </c>
      <c r="P173" s="246">
        <v>1126.47</v>
      </c>
      <c r="Q173" s="246">
        <v>0</v>
      </c>
      <c r="R173" s="246">
        <v>46.103000000000002</v>
      </c>
      <c r="S173" s="246">
        <v>0</v>
      </c>
      <c r="T173" s="246">
        <v>0</v>
      </c>
      <c r="U173" s="246">
        <v>0</v>
      </c>
      <c r="V173" s="246">
        <v>67.569999999999993</v>
      </c>
      <c r="W173" s="246">
        <v>0</v>
      </c>
      <c r="X173" s="246">
        <v>49.494999999999997</v>
      </c>
      <c r="Y173" s="246">
        <v>0</v>
      </c>
      <c r="Z173" s="246">
        <v>90.120999999999995</v>
      </c>
      <c r="AA173" s="246">
        <v>214.63499999999999</v>
      </c>
      <c r="AB173" s="246">
        <v>0</v>
      </c>
      <c r="AC173" s="246">
        <v>0</v>
      </c>
      <c r="AD173" s="246">
        <v>0</v>
      </c>
      <c r="AE173" s="246">
        <v>26.577999999999999</v>
      </c>
    </row>
    <row r="174" spans="1:31" x14ac:dyDescent="0.25">
      <c r="B174" s="245" t="s">
        <v>210</v>
      </c>
      <c r="C174" s="246">
        <v>0</v>
      </c>
      <c r="D174" s="246">
        <v>0</v>
      </c>
      <c r="E174" s="246">
        <v>0</v>
      </c>
      <c r="F174" s="246">
        <v>16.911999999999999</v>
      </c>
      <c r="G174" s="246">
        <v>0.36499999999999999</v>
      </c>
      <c r="H174" s="246">
        <v>0</v>
      </c>
      <c r="I174" s="246">
        <v>0</v>
      </c>
      <c r="J174" s="246">
        <v>0</v>
      </c>
      <c r="K174" s="246">
        <v>0</v>
      </c>
      <c r="L174" s="246">
        <v>50.736899999999999</v>
      </c>
      <c r="M174" s="246">
        <v>0</v>
      </c>
      <c r="N174" s="246">
        <v>0</v>
      </c>
      <c r="O174" s="246">
        <v>37.354999999999997</v>
      </c>
      <c r="P174" s="246">
        <v>0</v>
      </c>
      <c r="Q174" s="246">
        <v>0</v>
      </c>
      <c r="R174" s="246">
        <v>35.032600000000002</v>
      </c>
      <c r="S174" s="246">
        <v>0</v>
      </c>
      <c r="T174" s="246">
        <v>0</v>
      </c>
      <c r="U174" s="246">
        <v>0</v>
      </c>
      <c r="V174" s="246">
        <v>7.1509</v>
      </c>
      <c r="W174" s="246">
        <v>0</v>
      </c>
      <c r="X174" s="246">
        <v>0</v>
      </c>
      <c r="Y174" s="246">
        <v>0</v>
      </c>
      <c r="Z174" s="246">
        <v>0</v>
      </c>
      <c r="AA174" s="246">
        <v>0</v>
      </c>
      <c r="AB174" s="246">
        <v>0</v>
      </c>
      <c r="AC174" s="246">
        <v>0</v>
      </c>
      <c r="AD174" s="246">
        <v>0</v>
      </c>
      <c r="AE174" s="246">
        <v>18.119800000000001</v>
      </c>
    </row>
    <row r="175" spans="1:31" x14ac:dyDescent="0.25">
      <c r="B175" s="245" t="s">
        <v>207</v>
      </c>
      <c r="C175" s="246">
        <v>0</v>
      </c>
      <c r="D175" s="246">
        <v>0</v>
      </c>
      <c r="E175" s="246">
        <v>0</v>
      </c>
      <c r="F175" s="246">
        <v>0</v>
      </c>
      <c r="G175" s="246">
        <v>0</v>
      </c>
      <c r="H175" s="246">
        <v>0</v>
      </c>
      <c r="I175" s="246">
        <v>0</v>
      </c>
      <c r="J175" s="246">
        <v>0</v>
      </c>
      <c r="K175" s="246">
        <v>0</v>
      </c>
      <c r="L175" s="246">
        <v>0</v>
      </c>
      <c r="M175" s="246">
        <v>0</v>
      </c>
      <c r="N175" s="246">
        <v>0</v>
      </c>
      <c r="O175" s="246">
        <v>0</v>
      </c>
      <c r="P175" s="246">
        <v>0</v>
      </c>
      <c r="Q175" s="246">
        <v>0</v>
      </c>
      <c r="R175" s="246">
        <v>0</v>
      </c>
      <c r="S175" s="246">
        <v>0</v>
      </c>
      <c r="T175" s="246">
        <v>0</v>
      </c>
      <c r="U175" s="246">
        <v>0</v>
      </c>
      <c r="V175" s="246">
        <v>0</v>
      </c>
      <c r="W175" s="246">
        <v>0</v>
      </c>
      <c r="X175" s="246">
        <v>0</v>
      </c>
      <c r="Y175" s="246">
        <v>0</v>
      </c>
      <c r="Z175" s="246">
        <v>0</v>
      </c>
      <c r="AA175" s="246">
        <v>0</v>
      </c>
      <c r="AB175" s="246">
        <v>0</v>
      </c>
      <c r="AC175" s="246">
        <v>0</v>
      </c>
      <c r="AD175" s="246">
        <v>0</v>
      </c>
      <c r="AE175" s="246">
        <v>0</v>
      </c>
    </row>
    <row r="176" spans="1:31" x14ac:dyDescent="0.25">
      <c r="B176" s="245" t="s">
        <v>211</v>
      </c>
      <c r="C176" s="246">
        <v>0</v>
      </c>
      <c r="D176" s="246">
        <v>0</v>
      </c>
      <c r="E176" s="246">
        <v>0</v>
      </c>
      <c r="F176" s="246">
        <v>0</v>
      </c>
      <c r="G176" s="246">
        <v>0</v>
      </c>
      <c r="H176" s="246">
        <v>0</v>
      </c>
      <c r="I176" s="246">
        <v>0</v>
      </c>
      <c r="J176" s="246">
        <v>0</v>
      </c>
      <c r="K176" s="246">
        <v>0</v>
      </c>
      <c r="L176" s="246">
        <v>0</v>
      </c>
      <c r="M176" s="246">
        <v>0</v>
      </c>
      <c r="N176" s="246">
        <v>0</v>
      </c>
      <c r="O176" s="246">
        <v>0</v>
      </c>
      <c r="P176" s="246">
        <v>0</v>
      </c>
      <c r="Q176" s="246">
        <v>0</v>
      </c>
      <c r="R176" s="246">
        <v>0</v>
      </c>
      <c r="S176" s="246">
        <v>0</v>
      </c>
      <c r="T176" s="246">
        <v>0</v>
      </c>
      <c r="U176" s="246">
        <v>0</v>
      </c>
      <c r="V176" s="246">
        <v>0</v>
      </c>
      <c r="W176" s="246">
        <v>0</v>
      </c>
      <c r="X176" s="246">
        <v>0</v>
      </c>
      <c r="Y176" s="246">
        <v>0</v>
      </c>
      <c r="Z176" s="246">
        <v>0</v>
      </c>
      <c r="AA176" s="246">
        <v>0</v>
      </c>
      <c r="AB176" s="246">
        <v>0</v>
      </c>
      <c r="AC176" s="246">
        <v>0</v>
      </c>
      <c r="AD176" s="246">
        <v>0</v>
      </c>
      <c r="AE176" s="246">
        <v>0</v>
      </c>
    </row>
    <row r="177" spans="1:31" x14ac:dyDescent="0.25">
      <c r="B177" s="245" t="s">
        <v>212</v>
      </c>
      <c r="C177" s="246">
        <v>0</v>
      </c>
      <c r="D177" s="246">
        <v>0</v>
      </c>
      <c r="E177" s="246">
        <v>0</v>
      </c>
      <c r="F177" s="246">
        <v>0</v>
      </c>
      <c r="G177" s="246">
        <v>0</v>
      </c>
      <c r="H177" s="246">
        <v>0</v>
      </c>
      <c r="I177" s="246">
        <v>0</v>
      </c>
      <c r="J177" s="246">
        <v>0</v>
      </c>
      <c r="K177" s="246">
        <v>0</v>
      </c>
      <c r="L177" s="246">
        <v>0</v>
      </c>
      <c r="M177" s="246">
        <v>0</v>
      </c>
      <c r="N177" s="246">
        <v>0</v>
      </c>
      <c r="O177" s="246">
        <v>0</v>
      </c>
      <c r="P177" s="246">
        <v>0</v>
      </c>
      <c r="Q177" s="246">
        <v>0</v>
      </c>
      <c r="R177" s="246">
        <v>0</v>
      </c>
      <c r="S177" s="246">
        <v>0</v>
      </c>
      <c r="T177" s="246">
        <v>0</v>
      </c>
      <c r="U177" s="246">
        <v>0</v>
      </c>
      <c r="V177" s="246">
        <v>0</v>
      </c>
      <c r="W177" s="246">
        <v>0</v>
      </c>
      <c r="X177" s="246">
        <v>0</v>
      </c>
      <c r="Y177" s="246">
        <v>0</v>
      </c>
      <c r="Z177" s="246">
        <v>0</v>
      </c>
      <c r="AA177" s="246">
        <v>0</v>
      </c>
      <c r="AB177" s="246">
        <v>0</v>
      </c>
      <c r="AC177" s="246">
        <v>0</v>
      </c>
      <c r="AD177" s="246">
        <v>0</v>
      </c>
      <c r="AE177" s="246">
        <v>0</v>
      </c>
    </row>
    <row r="178" spans="1:31" x14ac:dyDescent="0.25">
      <c r="B178" s="245" t="s">
        <v>213</v>
      </c>
      <c r="C178" s="246">
        <v>0</v>
      </c>
      <c r="D178" s="246">
        <v>0</v>
      </c>
      <c r="E178" s="246">
        <v>0</v>
      </c>
      <c r="F178" s="246">
        <v>0</v>
      </c>
      <c r="G178" s="246">
        <v>0</v>
      </c>
      <c r="H178" s="246">
        <v>0</v>
      </c>
      <c r="I178" s="246">
        <v>0</v>
      </c>
      <c r="J178" s="246">
        <v>0</v>
      </c>
      <c r="K178" s="246">
        <v>0</v>
      </c>
      <c r="L178" s="246">
        <v>0</v>
      </c>
      <c r="M178" s="246">
        <v>0</v>
      </c>
      <c r="N178" s="246">
        <v>0</v>
      </c>
      <c r="O178" s="246">
        <v>0</v>
      </c>
      <c r="P178" s="246">
        <v>0</v>
      </c>
      <c r="Q178" s="246">
        <v>0</v>
      </c>
      <c r="R178" s="246">
        <v>0</v>
      </c>
      <c r="S178" s="246">
        <v>0</v>
      </c>
      <c r="T178" s="246">
        <v>0</v>
      </c>
      <c r="U178" s="246">
        <v>0</v>
      </c>
      <c r="V178" s="246">
        <v>0</v>
      </c>
      <c r="W178" s="246">
        <v>0</v>
      </c>
      <c r="X178" s="246">
        <v>0</v>
      </c>
      <c r="Y178" s="246">
        <v>0</v>
      </c>
      <c r="Z178" s="246">
        <v>0</v>
      </c>
      <c r="AA178" s="246">
        <v>0</v>
      </c>
      <c r="AB178" s="246">
        <v>0</v>
      </c>
      <c r="AC178" s="246">
        <v>0</v>
      </c>
      <c r="AD178" s="246">
        <v>0</v>
      </c>
      <c r="AE178" s="246">
        <v>0</v>
      </c>
    </row>
    <row r="179" spans="1:31" x14ac:dyDescent="0.25">
      <c r="A179" s="245" t="s">
        <v>214</v>
      </c>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c r="Y179" s="246"/>
      <c r="Z179" s="246"/>
      <c r="AA179" s="246"/>
      <c r="AB179" s="246"/>
      <c r="AC179" s="246"/>
      <c r="AD179" s="246"/>
      <c r="AE179" s="246"/>
    </row>
    <row r="180" spans="1:31" x14ac:dyDescent="0.25">
      <c r="B180" s="245" t="s">
        <v>215</v>
      </c>
      <c r="C180" s="246">
        <v>0</v>
      </c>
      <c r="D180" s="246">
        <v>0</v>
      </c>
      <c r="E180" s="246">
        <v>0</v>
      </c>
      <c r="F180" s="246">
        <v>34.332000000000001</v>
      </c>
      <c r="G180" s="246">
        <v>0</v>
      </c>
      <c r="H180" s="246">
        <v>0</v>
      </c>
      <c r="I180" s="246">
        <v>8.2780000000000005</v>
      </c>
      <c r="J180" s="246">
        <v>0</v>
      </c>
      <c r="K180" s="246">
        <v>0</v>
      </c>
      <c r="L180" s="246">
        <v>98.850999999999999</v>
      </c>
      <c r="M180" s="246">
        <v>0</v>
      </c>
      <c r="N180" s="246">
        <v>0</v>
      </c>
      <c r="O180" s="246">
        <v>9.1780000000000008</v>
      </c>
      <c r="P180" s="246">
        <v>0</v>
      </c>
      <c r="Q180" s="246">
        <v>0</v>
      </c>
      <c r="R180" s="246">
        <v>0</v>
      </c>
      <c r="S180" s="246">
        <v>0</v>
      </c>
      <c r="T180" s="246">
        <v>0</v>
      </c>
      <c r="U180" s="246">
        <v>0</v>
      </c>
      <c r="V180" s="246">
        <v>3.8740000000000001</v>
      </c>
      <c r="W180" s="246">
        <v>0</v>
      </c>
      <c r="X180" s="246">
        <v>0</v>
      </c>
      <c r="Y180" s="246">
        <v>0</v>
      </c>
      <c r="Z180" s="246">
        <v>0</v>
      </c>
      <c r="AA180" s="246">
        <v>0</v>
      </c>
      <c r="AB180" s="246">
        <v>0</v>
      </c>
      <c r="AC180" s="246">
        <v>0</v>
      </c>
      <c r="AD180" s="246">
        <v>0</v>
      </c>
      <c r="AE180" s="246">
        <v>0</v>
      </c>
    </row>
    <row r="181" spans="1:31" x14ac:dyDescent="0.25">
      <c r="B181" s="245" t="s">
        <v>216</v>
      </c>
      <c r="C181" s="246">
        <v>0</v>
      </c>
      <c r="D181" s="246">
        <v>0</v>
      </c>
      <c r="E181" s="246">
        <v>0</v>
      </c>
      <c r="F181" s="246">
        <v>0</v>
      </c>
      <c r="G181" s="246">
        <v>0</v>
      </c>
      <c r="H181" s="246">
        <v>0</v>
      </c>
      <c r="I181" s="246">
        <v>8.6199999999999999E-2</v>
      </c>
      <c r="J181" s="246">
        <v>0</v>
      </c>
      <c r="K181" s="246">
        <v>0</v>
      </c>
      <c r="L181" s="246">
        <v>0</v>
      </c>
      <c r="M181" s="246">
        <v>0</v>
      </c>
      <c r="N181" s="246">
        <v>0</v>
      </c>
      <c r="O181" s="246">
        <v>0</v>
      </c>
      <c r="P181" s="246">
        <v>2.4039999999999999</v>
      </c>
      <c r="Q181" s="246">
        <v>0</v>
      </c>
      <c r="R181" s="246">
        <v>0</v>
      </c>
      <c r="S181" s="246">
        <v>0</v>
      </c>
      <c r="T181" s="246">
        <v>0</v>
      </c>
      <c r="U181" s="246">
        <v>0</v>
      </c>
      <c r="V181" s="246">
        <v>8.1000000000000003E-2</v>
      </c>
      <c r="W181" s="246">
        <v>0</v>
      </c>
      <c r="X181" s="246">
        <v>1.0089999999999999</v>
      </c>
      <c r="Y181" s="246">
        <v>0</v>
      </c>
      <c r="Z181" s="246">
        <v>0</v>
      </c>
      <c r="AA181" s="246">
        <v>0</v>
      </c>
      <c r="AB181" s="246">
        <v>0</v>
      </c>
      <c r="AC181" s="246">
        <v>0</v>
      </c>
      <c r="AD181" s="246">
        <v>0</v>
      </c>
      <c r="AE181" s="246">
        <v>0</v>
      </c>
    </row>
    <row r="182" spans="1:31" x14ac:dyDescent="0.25">
      <c r="A182" s="245" t="s">
        <v>217</v>
      </c>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246"/>
      <c r="AE182" s="246"/>
    </row>
    <row r="183" spans="1:31" x14ac:dyDescent="0.25">
      <c r="B183" s="245" t="s">
        <v>218</v>
      </c>
      <c r="C183" s="246">
        <v>0</v>
      </c>
      <c r="D183" s="246">
        <v>0</v>
      </c>
      <c r="E183" s="246">
        <v>0</v>
      </c>
      <c r="F183" s="246">
        <v>0</v>
      </c>
      <c r="G183" s="246">
        <v>4</v>
      </c>
      <c r="H183" s="246">
        <v>0</v>
      </c>
      <c r="I183" s="246">
        <v>0</v>
      </c>
      <c r="J183" s="246">
        <v>0</v>
      </c>
      <c r="K183" s="246">
        <v>0</v>
      </c>
      <c r="L183" s="246">
        <v>6.9</v>
      </c>
      <c r="M183" s="246">
        <v>0</v>
      </c>
      <c r="N183" s="246">
        <v>0</v>
      </c>
      <c r="O183" s="246">
        <v>0</v>
      </c>
      <c r="P183" s="246">
        <v>0</v>
      </c>
      <c r="Q183" s="246">
        <v>0</v>
      </c>
      <c r="R183" s="246">
        <v>25.6</v>
      </c>
      <c r="S183" s="246">
        <v>0</v>
      </c>
      <c r="T183" s="246">
        <v>0</v>
      </c>
      <c r="U183" s="246">
        <v>0</v>
      </c>
      <c r="V183" s="246">
        <v>0.24</v>
      </c>
      <c r="W183" s="246">
        <v>0</v>
      </c>
      <c r="X183" s="246">
        <v>0</v>
      </c>
      <c r="Y183" s="246">
        <v>0</v>
      </c>
      <c r="Z183" s="246">
        <v>0</v>
      </c>
      <c r="AA183" s="246">
        <v>0</v>
      </c>
      <c r="AB183" s="246">
        <v>0</v>
      </c>
      <c r="AC183" s="246">
        <v>0</v>
      </c>
      <c r="AD183" s="246">
        <v>0</v>
      </c>
      <c r="AE183" s="246">
        <v>0</v>
      </c>
    </row>
    <row r="184" spans="1:31" x14ac:dyDescent="0.25">
      <c r="A184" s="245" t="s">
        <v>219</v>
      </c>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246"/>
      <c r="AE184" s="246"/>
    </row>
    <row r="185" spans="1:31" x14ac:dyDescent="0.25">
      <c r="B185" s="245" t="s">
        <v>220</v>
      </c>
      <c r="C185" s="246">
        <v>0</v>
      </c>
      <c r="D185" s="246">
        <v>0</v>
      </c>
      <c r="E185" s="246">
        <v>0</v>
      </c>
      <c r="F185" s="246">
        <v>0</v>
      </c>
      <c r="G185" s="246">
        <v>0</v>
      </c>
      <c r="H185" s="246">
        <v>0</v>
      </c>
      <c r="I185" s="246">
        <v>1.528</v>
      </c>
      <c r="J185" s="246">
        <v>0</v>
      </c>
      <c r="K185" s="246">
        <v>0</v>
      </c>
      <c r="L185" s="246">
        <v>0</v>
      </c>
      <c r="M185" s="246">
        <v>0</v>
      </c>
      <c r="N185" s="246">
        <v>0</v>
      </c>
      <c r="O185" s="246">
        <v>2.96</v>
      </c>
      <c r="P185" s="246">
        <v>0</v>
      </c>
      <c r="Q185" s="246">
        <v>0</v>
      </c>
      <c r="R185" s="246">
        <v>0</v>
      </c>
      <c r="S185" s="246">
        <v>0</v>
      </c>
      <c r="T185" s="246">
        <v>0</v>
      </c>
      <c r="U185" s="246">
        <v>0</v>
      </c>
      <c r="V185" s="246">
        <v>0.36324000000000001</v>
      </c>
      <c r="W185" s="246">
        <v>0</v>
      </c>
      <c r="X185" s="246">
        <v>0</v>
      </c>
      <c r="Y185" s="246">
        <v>0</v>
      </c>
      <c r="Z185" s="246">
        <v>0</v>
      </c>
      <c r="AA185" s="246">
        <v>0</v>
      </c>
      <c r="AB185" s="246">
        <v>0</v>
      </c>
      <c r="AC185" s="246">
        <v>0</v>
      </c>
      <c r="AD185" s="246">
        <v>0</v>
      </c>
      <c r="AE185" s="246">
        <v>13.775</v>
      </c>
    </row>
    <row r="186" spans="1:31" x14ac:dyDescent="0.25">
      <c r="B186" s="245" t="s">
        <v>221</v>
      </c>
      <c r="C186" s="246">
        <v>0</v>
      </c>
      <c r="D186" s="246">
        <v>0</v>
      </c>
      <c r="E186" s="246">
        <v>0</v>
      </c>
      <c r="F186" s="246">
        <v>0</v>
      </c>
      <c r="G186" s="246">
        <v>0</v>
      </c>
      <c r="H186" s="246">
        <v>0</v>
      </c>
      <c r="I186" s="246">
        <v>0.751</v>
      </c>
      <c r="J186" s="246">
        <v>0</v>
      </c>
      <c r="K186" s="246">
        <v>0</v>
      </c>
      <c r="L186" s="246">
        <v>0</v>
      </c>
      <c r="M186" s="246">
        <v>4.16</v>
      </c>
      <c r="N186" s="246">
        <v>0</v>
      </c>
      <c r="O186" s="246">
        <v>9.3000000000000007</v>
      </c>
      <c r="P186" s="246">
        <v>0.13500000000000001</v>
      </c>
      <c r="Q186" s="246">
        <v>0</v>
      </c>
      <c r="R186" s="246">
        <v>0</v>
      </c>
      <c r="S186" s="246">
        <v>0</v>
      </c>
      <c r="T186" s="246">
        <v>0</v>
      </c>
      <c r="U186" s="246">
        <v>0</v>
      </c>
      <c r="V186" s="246">
        <v>1.524</v>
      </c>
      <c r="W186" s="246">
        <v>0</v>
      </c>
      <c r="X186" s="246">
        <v>0</v>
      </c>
      <c r="Y186" s="246">
        <v>0</v>
      </c>
      <c r="Z186" s="246">
        <v>0</v>
      </c>
      <c r="AA186" s="246">
        <v>0</v>
      </c>
      <c r="AB186" s="246">
        <v>0</v>
      </c>
      <c r="AC186" s="246">
        <v>0</v>
      </c>
      <c r="AD186" s="246">
        <v>0</v>
      </c>
      <c r="AE186" s="246">
        <v>52.81</v>
      </c>
    </row>
    <row r="187" spans="1:31" x14ac:dyDescent="0.25">
      <c r="B187" s="245" t="s">
        <v>222</v>
      </c>
      <c r="C187" s="246">
        <v>0</v>
      </c>
      <c r="D187" s="246">
        <v>0</v>
      </c>
      <c r="E187" s="246">
        <v>0</v>
      </c>
      <c r="F187" s="246">
        <v>0</v>
      </c>
      <c r="G187" s="246">
        <v>0</v>
      </c>
      <c r="H187" s="246">
        <v>0</v>
      </c>
      <c r="I187" s="246">
        <v>1.0999999999999999E-2</v>
      </c>
      <c r="J187" s="246">
        <v>0</v>
      </c>
      <c r="K187" s="246">
        <v>0</v>
      </c>
      <c r="L187" s="246">
        <v>0</v>
      </c>
      <c r="M187" s="246">
        <v>0</v>
      </c>
      <c r="N187" s="246">
        <v>0</v>
      </c>
      <c r="O187" s="246">
        <v>0</v>
      </c>
      <c r="P187" s="246">
        <v>0</v>
      </c>
      <c r="Q187" s="246">
        <v>0</v>
      </c>
      <c r="R187" s="246">
        <v>0</v>
      </c>
      <c r="S187" s="246">
        <v>0</v>
      </c>
      <c r="T187" s="246">
        <v>0</v>
      </c>
      <c r="U187" s="246">
        <v>0</v>
      </c>
      <c r="V187" s="246">
        <v>7.4400000000000004E-3</v>
      </c>
      <c r="W187" s="246">
        <v>0</v>
      </c>
      <c r="X187" s="246">
        <v>0.29599999999999999</v>
      </c>
      <c r="Y187" s="246">
        <v>0</v>
      </c>
      <c r="Z187" s="246">
        <v>0</v>
      </c>
      <c r="AA187" s="246">
        <v>0</v>
      </c>
      <c r="AB187" s="246">
        <v>0</v>
      </c>
      <c r="AC187" s="246">
        <v>0</v>
      </c>
      <c r="AD187" s="246">
        <v>0</v>
      </c>
      <c r="AE187" s="246">
        <v>0</v>
      </c>
    </row>
    <row r="188" spans="1:31" x14ac:dyDescent="0.25">
      <c r="A188" s="245" t="s">
        <v>223</v>
      </c>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c r="Y188" s="246"/>
      <c r="Z188" s="246"/>
      <c r="AA188" s="246"/>
      <c r="AB188" s="246"/>
      <c r="AC188" s="246"/>
      <c r="AD188" s="246"/>
      <c r="AE188" s="246"/>
    </row>
    <row r="189" spans="1:31" x14ac:dyDescent="0.25">
      <c r="B189" s="245" t="s">
        <v>224</v>
      </c>
      <c r="C189" s="246">
        <v>0</v>
      </c>
      <c r="D189" s="246">
        <v>389.72899999999998</v>
      </c>
      <c r="E189" s="246">
        <v>0</v>
      </c>
      <c r="F189" s="246">
        <v>0</v>
      </c>
      <c r="G189" s="246">
        <v>0</v>
      </c>
      <c r="H189" s="246">
        <v>0</v>
      </c>
      <c r="I189" s="246">
        <v>1.7976700000000001</v>
      </c>
      <c r="J189" s="246">
        <v>0</v>
      </c>
      <c r="K189" s="246">
        <v>0</v>
      </c>
      <c r="L189" s="246">
        <v>150.864</v>
      </c>
      <c r="M189" s="246">
        <v>31.2</v>
      </c>
      <c r="N189" s="246">
        <v>0</v>
      </c>
      <c r="O189" s="246">
        <v>119.7</v>
      </c>
      <c r="P189" s="246">
        <v>3.6</v>
      </c>
      <c r="Q189" s="246">
        <v>0</v>
      </c>
      <c r="R189" s="246">
        <v>0</v>
      </c>
      <c r="S189" s="246">
        <v>0</v>
      </c>
      <c r="T189" s="246">
        <v>0</v>
      </c>
      <c r="U189" s="246">
        <v>0</v>
      </c>
      <c r="V189" s="246">
        <v>22.066099999999999</v>
      </c>
      <c r="W189" s="246">
        <v>0</v>
      </c>
      <c r="X189" s="246">
        <v>0</v>
      </c>
      <c r="Y189" s="246">
        <v>0</v>
      </c>
      <c r="Z189" s="246">
        <v>0</v>
      </c>
      <c r="AA189" s="246">
        <v>0</v>
      </c>
      <c r="AB189" s="246">
        <v>0</v>
      </c>
      <c r="AC189" s="246">
        <v>0</v>
      </c>
      <c r="AD189" s="246">
        <v>0</v>
      </c>
      <c r="AE189" s="246">
        <v>0</v>
      </c>
    </row>
    <row r="190" spans="1:31" x14ac:dyDescent="0.25">
      <c r="A190" s="245" t="s">
        <v>225</v>
      </c>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c r="Y190" s="246"/>
      <c r="Z190" s="246"/>
      <c r="AA190" s="246"/>
      <c r="AB190" s="246"/>
      <c r="AC190" s="246"/>
      <c r="AD190" s="246"/>
      <c r="AE190" s="246"/>
    </row>
    <row r="191" spans="1:31" x14ac:dyDescent="0.25">
      <c r="B191" s="245" t="s">
        <v>226</v>
      </c>
      <c r="C191" s="246">
        <v>0</v>
      </c>
      <c r="D191" s="246">
        <v>0</v>
      </c>
      <c r="E191" s="246">
        <v>0</v>
      </c>
      <c r="F191" s="246">
        <v>0</v>
      </c>
      <c r="G191" s="246">
        <v>0</v>
      </c>
      <c r="H191" s="246">
        <v>0</v>
      </c>
      <c r="I191" s="246">
        <v>0.1</v>
      </c>
      <c r="J191" s="246">
        <v>0</v>
      </c>
      <c r="K191" s="246">
        <v>0</v>
      </c>
      <c r="L191" s="246">
        <v>0</v>
      </c>
      <c r="M191" s="246">
        <v>0</v>
      </c>
      <c r="N191" s="246">
        <v>0</v>
      </c>
      <c r="O191" s="246">
        <v>0</v>
      </c>
      <c r="P191" s="246">
        <v>0</v>
      </c>
      <c r="Q191" s="246">
        <v>0</v>
      </c>
      <c r="R191" s="246">
        <v>0</v>
      </c>
      <c r="S191" s="246">
        <v>0</v>
      </c>
      <c r="T191" s="246">
        <v>0</v>
      </c>
      <c r="U191" s="246">
        <v>0</v>
      </c>
      <c r="V191" s="246">
        <v>1.4670000000000001</v>
      </c>
      <c r="W191" s="246">
        <v>0</v>
      </c>
      <c r="X191" s="246">
        <v>3.9</v>
      </c>
      <c r="Y191" s="246">
        <v>0</v>
      </c>
      <c r="Z191" s="246">
        <v>0</v>
      </c>
      <c r="AA191" s="246">
        <v>0</v>
      </c>
      <c r="AB191" s="246">
        <v>0</v>
      </c>
      <c r="AC191" s="246">
        <v>0</v>
      </c>
      <c r="AD191" s="246">
        <v>0</v>
      </c>
      <c r="AE191" s="246">
        <v>0</v>
      </c>
    </row>
    <row r="192" spans="1:31" x14ac:dyDescent="0.25">
      <c r="A192" s="245" t="s">
        <v>227</v>
      </c>
      <c r="C192" s="246"/>
      <c r="D192" s="246"/>
      <c r="E192" s="246"/>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C192" s="246"/>
      <c r="AD192" s="246"/>
      <c r="AE192" s="246"/>
    </row>
    <row r="193" spans="1:31" x14ac:dyDescent="0.25">
      <c r="B193" s="245" t="s">
        <v>228</v>
      </c>
      <c r="C193" s="246">
        <v>0</v>
      </c>
      <c r="D193" s="246">
        <v>0</v>
      </c>
      <c r="E193" s="246">
        <v>0</v>
      </c>
      <c r="F193" s="246">
        <v>10.760300000000001</v>
      </c>
      <c r="G193" s="246">
        <v>0</v>
      </c>
      <c r="H193" s="246">
        <v>0</v>
      </c>
      <c r="I193" s="246">
        <v>1.27</v>
      </c>
      <c r="J193" s="246">
        <v>0</v>
      </c>
      <c r="K193" s="246">
        <v>0</v>
      </c>
      <c r="L193" s="246">
        <v>10.760300000000001</v>
      </c>
      <c r="M193" s="246">
        <v>0</v>
      </c>
      <c r="N193" s="246">
        <v>0</v>
      </c>
      <c r="O193" s="246">
        <v>11.67</v>
      </c>
      <c r="P193" s="246">
        <v>0</v>
      </c>
      <c r="Q193" s="246">
        <v>10.760300000000001</v>
      </c>
      <c r="R193" s="246">
        <v>21.520600000000002</v>
      </c>
      <c r="S193" s="246">
        <v>0</v>
      </c>
      <c r="T193" s="246">
        <v>0</v>
      </c>
      <c r="U193" s="246">
        <v>0</v>
      </c>
      <c r="V193" s="246">
        <v>1.95381</v>
      </c>
      <c r="W193" s="246">
        <v>0</v>
      </c>
      <c r="X193" s="246">
        <v>0</v>
      </c>
      <c r="Y193" s="246">
        <v>0</v>
      </c>
      <c r="Z193" s="246">
        <v>0</v>
      </c>
      <c r="AA193" s="246">
        <v>0</v>
      </c>
      <c r="AB193" s="246">
        <v>0</v>
      </c>
      <c r="AC193" s="246">
        <v>0</v>
      </c>
      <c r="AD193" s="246">
        <v>0</v>
      </c>
      <c r="AE193" s="246">
        <v>0</v>
      </c>
    </row>
    <row r="194" spans="1:31" x14ac:dyDescent="0.25">
      <c r="B194" s="245" t="s">
        <v>229</v>
      </c>
      <c r="C194" s="246">
        <v>0</v>
      </c>
      <c r="D194" s="246">
        <v>0</v>
      </c>
      <c r="E194" s="246">
        <v>0</v>
      </c>
      <c r="F194" s="246">
        <v>0</v>
      </c>
      <c r="G194" s="246">
        <v>0</v>
      </c>
      <c r="H194" s="246">
        <v>0</v>
      </c>
      <c r="I194" s="246">
        <v>0.3</v>
      </c>
      <c r="J194" s="246">
        <v>0</v>
      </c>
      <c r="K194" s="246">
        <v>0</v>
      </c>
      <c r="L194" s="246">
        <v>0</v>
      </c>
      <c r="M194" s="246">
        <v>0</v>
      </c>
      <c r="N194" s="246">
        <v>0</v>
      </c>
      <c r="O194" s="246">
        <v>0</v>
      </c>
      <c r="P194" s="246">
        <v>0</v>
      </c>
      <c r="Q194" s="246">
        <v>0</v>
      </c>
      <c r="R194" s="246">
        <v>8.06</v>
      </c>
      <c r="S194" s="246">
        <v>0</v>
      </c>
      <c r="T194" s="246">
        <v>0</v>
      </c>
      <c r="U194" s="246">
        <v>0</v>
      </c>
      <c r="V194" s="246">
        <v>0.19</v>
      </c>
      <c r="W194" s="246">
        <v>0</v>
      </c>
      <c r="X194" s="246">
        <v>0</v>
      </c>
      <c r="Y194" s="246">
        <v>0</v>
      </c>
      <c r="Z194" s="246">
        <v>0</v>
      </c>
      <c r="AA194" s="246">
        <v>0</v>
      </c>
      <c r="AB194" s="246">
        <v>0</v>
      </c>
      <c r="AC194" s="246">
        <v>0</v>
      </c>
      <c r="AD194" s="246">
        <v>0</v>
      </c>
      <c r="AE194" s="246">
        <v>0</v>
      </c>
    </row>
    <row r="195" spans="1:31" x14ac:dyDescent="0.25">
      <c r="B195" s="245" t="s">
        <v>230</v>
      </c>
      <c r="C195" s="246">
        <v>0</v>
      </c>
      <c r="D195" s="246">
        <v>0</v>
      </c>
      <c r="E195" s="246">
        <v>0</v>
      </c>
      <c r="F195" s="246">
        <v>0</v>
      </c>
      <c r="G195" s="246">
        <v>0</v>
      </c>
      <c r="H195" s="246">
        <v>0</v>
      </c>
      <c r="I195" s="246">
        <v>5.6000000000000001E-2</v>
      </c>
      <c r="J195" s="246">
        <v>0</v>
      </c>
      <c r="K195" s="246">
        <v>0</v>
      </c>
      <c r="L195" s="246">
        <v>0</v>
      </c>
      <c r="M195" s="246">
        <v>0</v>
      </c>
      <c r="N195" s="246">
        <v>0</v>
      </c>
      <c r="O195" s="246">
        <v>0</v>
      </c>
      <c r="P195" s="246">
        <v>0</v>
      </c>
      <c r="Q195" s="246">
        <v>0</v>
      </c>
      <c r="R195" s="246">
        <v>2.78</v>
      </c>
      <c r="S195" s="246">
        <v>0</v>
      </c>
      <c r="T195" s="246">
        <v>0</v>
      </c>
      <c r="U195" s="246">
        <v>0</v>
      </c>
      <c r="V195" s="246">
        <v>5.7000000000000002E-2</v>
      </c>
      <c r="W195" s="246">
        <v>0</v>
      </c>
      <c r="X195" s="246">
        <v>0</v>
      </c>
      <c r="Y195" s="246">
        <v>0</v>
      </c>
      <c r="Z195" s="246">
        <v>0</v>
      </c>
      <c r="AA195" s="246">
        <v>0</v>
      </c>
      <c r="AB195" s="246">
        <v>0</v>
      </c>
      <c r="AC195" s="246">
        <v>0</v>
      </c>
      <c r="AD195" s="246">
        <v>0</v>
      </c>
      <c r="AE195" s="246">
        <v>0</v>
      </c>
    </row>
    <row r="196" spans="1:31" x14ac:dyDescent="0.25">
      <c r="B196" s="245" t="s">
        <v>231</v>
      </c>
      <c r="C196" s="246">
        <v>0</v>
      </c>
      <c r="D196" s="246">
        <v>0</v>
      </c>
      <c r="E196" s="246">
        <v>0</v>
      </c>
      <c r="F196" s="246">
        <v>10.5975</v>
      </c>
      <c r="G196" s="246">
        <v>0</v>
      </c>
      <c r="H196" s="246">
        <v>0</v>
      </c>
      <c r="I196" s="246">
        <v>0.98</v>
      </c>
      <c r="J196" s="246">
        <v>0</v>
      </c>
      <c r="K196" s="246">
        <v>0</v>
      </c>
      <c r="L196" s="246">
        <v>10.5975</v>
      </c>
      <c r="M196" s="246">
        <v>0</v>
      </c>
      <c r="N196" s="246">
        <v>0</v>
      </c>
      <c r="O196" s="246">
        <v>8.66</v>
      </c>
      <c r="P196" s="246">
        <v>0</v>
      </c>
      <c r="Q196" s="246">
        <v>10.4655</v>
      </c>
      <c r="R196" s="246">
        <v>21.294899999999998</v>
      </c>
      <c r="S196" s="246">
        <v>0</v>
      </c>
      <c r="T196" s="246">
        <v>0</v>
      </c>
      <c r="U196" s="246">
        <v>0</v>
      </c>
      <c r="V196" s="246">
        <v>2.1649699999999998</v>
      </c>
      <c r="W196" s="246">
        <v>0</v>
      </c>
      <c r="X196" s="246">
        <v>0</v>
      </c>
      <c r="Y196" s="246">
        <v>0</v>
      </c>
      <c r="Z196" s="246">
        <v>0</v>
      </c>
      <c r="AA196" s="246">
        <v>0</v>
      </c>
      <c r="AB196" s="246">
        <v>0</v>
      </c>
      <c r="AC196" s="246">
        <v>0</v>
      </c>
      <c r="AD196" s="246">
        <v>0</v>
      </c>
      <c r="AE196" s="246">
        <v>0</v>
      </c>
    </row>
    <row r="197" spans="1:31" x14ac:dyDescent="0.25">
      <c r="A197" s="245" t="s">
        <v>232</v>
      </c>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46"/>
      <c r="AE197" s="246"/>
    </row>
    <row r="198" spans="1:31" x14ac:dyDescent="0.25">
      <c r="B198" s="245" t="s">
        <v>233</v>
      </c>
      <c r="C198" s="246">
        <v>0</v>
      </c>
      <c r="D198" s="246">
        <v>0</v>
      </c>
      <c r="E198" s="246">
        <v>0</v>
      </c>
      <c r="F198" s="246">
        <v>0</v>
      </c>
      <c r="G198" s="246">
        <v>0</v>
      </c>
      <c r="H198" s="246">
        <v>0</v>
      </c>
      <c r="I198" s="246">
        <v>0</v>
      </c>
      <c r="J198" s="246">
        <v>0</v>
      </c>
      <c r="K198" s="246">
        <v>0</v>
      </c>
      <c r="L198" s="246">
        <v>0</v>
      </c>
      <c r="M198" s="246">
        <v>0</v>
      </c>
      <c r="N198" s="246">
        <v>0</v>
      </c>
      <c r="O198" s="246">
        <v>0</v>
      </c>
      <c r="P198" s="246">
        <v>0</v>
      </c>
      <c r="Q198" s="246">
        <v>0</v>
      </c>
      <c r="R198" s="246">
        <v>0</v>
      </c>
      <c r="S198" s="246">
        <v>0</v>
      </c>
      <c r="T198" s="246">
        <v>0</v>
      </c>
      <c r="U198" s="246">
        <v>0</v>
      </c>
      <c r="V198" s="246">
        <v>0</v>
      </c>
      <c r="W198" s="246">
        <v>0</v>
      </c>
      <c r="X198" s="246">
        <v>0</v>
      </c>
      <c r="Y198" s="246">
        <v>0</v>
      </c>
      <c r="Z198" s="246">
        <v>0</v>
      </c>
      <c r="AA198" s="246">
        <v>0</v>
      </c>
      <c r="AB198" s="246">
        <v>0</v>
      </c>
      <c r="AC198" s="246">
        <v>0</v>
      </c>
      <c r="AD198" s="246">
        <v>0</v>
      </c>
      <c r="AE198" s="246">
        <v>0</v>
      </c>
    </row>
    <row r="199" spans="1:31" x14ac:dyDescent="0.25">
      <c r="A199" s="245" t="s">
        <v>235</v>
      </c>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46"/>
      <c r="AE199" s="246"/>
    </row>
    <row r="200" spans="1:31" x14ac:dyDescent="0.25">
      <c r="B200" s="245" t="s">
        <v>236</v>
      </c>
      <c r="C200" s="246">
        <v>0</v>
      </c>
      <c r="D200" s="246">
        <v>0</v>
      </c>
      <c r="E200" s="246">
        <v>0</v>
      </c>
      <c r="F200" s="246">
        <v>0</v>
      </c>
      <c r="G200" s="246">
        <v>0</v>
      </c>
      <c r="H200" s="246">
        <v>0</v>
      </c>
      <c r="I200" s="246">
        <v>0.2</v>
      </c>
      <c r="J200" s="246">
        <v>0</v>
      </c>
      <c r="K200" s="246">
        <v>0</v>
      </c>
      <c r="L200" s="246">
        <v>40.799999999999997</v>
      </c>
      <c r="M200" s="246">
        <v>0</v>
      </c>
      <c r="N200" s="246">
        <v>0</v>
      </c>
      <c r="O200" s="246">
        <v>5.7</v>
      </c>
      <c r="P200" s="246">
        <v>0</v>
      </c>
      <c r="Q200" s="246">
        <v>0</v>
      </c>
      <c r="R200" s="246">
        <v>1.6</v>
      </c>
      <c r="S200" s="246">
        <v>0</v>
      </c>
      <c r="T200" s="246">
        <v>0</v>
      </c>
      <c r="U200" s="246">
        <v>0</v>
      </c>
      <c r="V200" s="246">
        <v>0.9</v>
      </c>
      <c r="W200" s="246">
        <v>0</v>
      </c>
      <c r="X200" s="246">
        <v>0</v>
      </c>
      <c r="Y200" s="246">
        <v>0</v>
      </c>
      <c r="Z200" s="246">
        <v>0</v>
      </c>
      <c r="AA200" s="246">
        <v>0</v>
      </c>
      <c r="AB200" s="246">
        <v>0</v>
      </c>
      <c r="AC200" s="246">
        <v>0</v>
      </c>
      <c r="AD200" s="246">
        <v>0</v>
      </c>
      <c r="AE200" s="246">
        <v>0</v>
      </c>
    </row>
    <row r="201" spans="1:31" x14ac:dyDescent="0.25">
      <c r="A201" s="245" t="s">
        <v>237</v>
      </c>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246"/>
      <c r="AE201" s="246"/>
    </row>
    <row r="202" spans="1:31" x14ac:dyDescent="0.25">
      <c r="B202" s="245" t="s">
        <v>89</v>
      </c>
      <c r="C202" s="246">
        <v>0</v>
      </c>
      <c r="D202" s="246">
        <v>0</v>
      </c>
      <c r="E202" s="246">
        <v>0</v>
      </c>
      <c r="F202" s="246">
        <v>0</v>
      </c>
      <c r="G202" s="246">
        <v>0</v>
      </c>
      <c r="H202" s="246">
        <v>0</v>
      </c>
      <c r="I202" s="246">
        <v>0</v>
      </c>
      <c r="J202" s="246">
        <v>0</v>
      </c>
      <c r="K202" s="246">
        <v>0</v>
      </c>
      <c r="L202" s="246">
        <v>0</v>
      </c>
      <c r="M202" s="246">
        <v>0</v>
      </c>
      <c r="N202" s="246">
        <v>0</v>
      </c>
      <c r="O202" s="246">
        <v>0</v>
      </c>
      <c r="P202" s="246">
        <v>0</v>
      </c>
      <c r="Q202" s="246">
        <v>0</v>
      </c>
      <c r="R202" s="246">
        <v>0</v>
      </c>
      <c r="S202" s="246">
        <v>0</v>
      </c>
      <c r="T202" s="246">
        <v>0</v>
      </c>
      <c r="U202" s="246">
        <v>0</v>
      </c>
      <c r="V202" s="246">
        <v>0</v>
      </c>
      <c r="W202" s="246">
        <v>0</v>
      </c>
      <c r="X202" s="246">
        <v>0</v>
      </c>
      <c r="Y202" s="246">
        <v>0</v>
      </c>
      <c r="Z202" s="246">
        <v>0</v>
      </c>
      <c r="AA202" s="246">
        <v>0</v>
      </c>
      <c r="AB202" s="246">
        <v>0</v>
      </c>
      <c r="AC202" s="246">
        <v>0</v>
      </c>
      <c r="AD202" s="246">
        <v>0</v>
      </c>
      <c r="AE202" s="246">
        <v>0</v>
      </c>
    </row>
    <row r="203" spans="1:31" x14ac:dyDescent="0.25">
      <c r="A203" s="245" t="s">
        <v>238</v>
      </c>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row>
    <row r="204" spans="1:31" x14ac:dyDescent="0.25">
      <c r="B204" s="245" t="s">
        <v>239</v>
      </c>
      <c r="C204" s="246">
        <v>0</v>
      </c>
      <c r="D204" s="246">
        <v>0</v>
      </c>
      <c r="E204" s="246">
        <v>2.9</v>
      </c>
      <c r="F204" s="246">
        <v>34.1616</v>
      </c>
      <c r="G204" s="246">
        <v>0</v>
      </c>
      <c r="H204" s="246">
        <v>7.4</v>
      </c>
      <c r="I204" s="246">
        <v>0</v>
      </c>
      <c r="J204" s="246">
        <v>1.5</v>
      </c>
      <c r="K204" s="246">
        <v>0</v>
      </c>
      <c r="L204" s="246">
        <v>24.013300000000001</v>
      </c>
      <c r="M204" s="246">
        <v>0</v>
      </c>
      <c r="N204" s="246">
        <v>0</v>
      </c>
      <c r="O204" s="246">
        <v>31.66</v>
      </c>
      <c r="P204" s="246">
        <v>42.4</v>
      </c>
      <c r="Q204" s="246">
        <v>5.6750499999999997</v>
      </c>
      <c r="R204" s="246">
        <v>30.444900000000001</v>
      </c>
      <c r="S204" s="246">
        <v>0</v>
      </c>
      <c r="T204" s="246">
        <v>0</v>
      </c>
      <c r="U204" s="246">
        <v>17.235299999999999</v>
      </c>
      <c r="V204" s="246">
        <v>6.0064299999999999</v>
      </c>
      <c r="W204" s="246">
        <v>0</v>
      </c>
      <c r="X204" s="246">
        <v>0</v>
      </c>
      <c r="Y204" s="246">
        <v>0</v>
      </c>
      <c r="Z204" s="246">
        <v>0</v>
      </c>
      <c r="AA204" s="246">
        <v>0</v>
      </c>
      <c r="AB204" s="246">
        <v>0</v>
      </c>
      <c r="AC204" s="246">
        <v>0</v>
      </c>
      <c r="AD204" s="246">
        <v>0</v>
      </c>
      <c r="AE204" s="246">
        <v>0</v>
      </c>
    </row>
    <row r="205" spans="1:31" x14ac:dyDescent="0.25">
      <c r="A205" s="245" t="s">
        <v>240</v>
      </c>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row>
    <row r="206" spans="1:31" x14ac:dyDescent="0.25">
      <c r="B206" s="245" t="s">
        <v>241</v>
      </c>
      <c r="C206" s="246">
        <v>0</v>
      </c>
      <c r="D206" s="246">
        <v>111.986</v>
      </c>
      <c r="E206" s="246">
        <v>0</v>
      </c>
      <c r="F206" s="246">
        <v>0</v>
      </c>
      <c r="G206" s="246">
        <v>0</v>
      </c>
      <c r="H206" s="246">
        <v>0</v>
      </c>
      <c r="I206" s="246">
        <v>0.99468100000000004</v>
      </c>
      <c r="J206" s="246">
        <v>0</v>
      </c>
      <c r="K206" s="246">
        <v>0</v>
      </c>
      <c r="L206" s="246">
        <v>0</v>
      </c>
      <c r="M206" s="246">
        <v>0</v>
      </c>
      <c r="N206" s="246">
        <v>0</v>
      </c>
      <c r="O206" s="246">
        <v>18.899999999999999</v>
      </c>
      <c r="P206" s="246">
        <v>2.3849999999999998</v>
      </c>
      <c r="Q206" s="246">
        <v>0</v>
      </c>
      <c r="R206" s="246">
        <v>101.9</v>
      </c>
      <c r="S206" s="246">
        <v>0</v>
      </c>
      <c r="T206" s="246">
        <v>0</v>
      </c>
      <c r="U206" s="246">
        <v>0</v>
      </c>
      <c r="V206" s="246">
        <v>7.2</v>
      </c>
      <c r="W206" s="246">
        <v>0</v>
      </c>
      <c r="X206" s="246">
        <v>0</v>
      </c>
      <c r="Y206" s="246">
        <v>0</v>
      </c>
      <c r="Z206" s="246">
        <v>0</v>
      </c>
      <c r="AA206" s="246">
        <v>0</v>
      </c>
      <c r="AB206" s="246">
        <v>0</v>
      </c>
      <c r="AC206" s="246">
        <v>0</v>
      </c>
      <c r="AD206" s="246">
        <v>0</v>
      </c>
      <c r="AE206" s="246">
        <v>0</v>
      </c>
    </row>
    <row r="207" spans="1:31" x14ac:dyDescent="0.25">
      <c r="B207" s="245" t="s">
        <v>242</v>
      </c>
      <c r="C207" s="246">
        <v>0</v>
      </c>
      <c r="D207" s="246">
        <v>0</v>
      </c>
      <c r="E207" s="246">
        <v>0</v>
      </c>
      <c r="F207" s="246">
        <v>0</v>
      </c>
      <c r="G207" s="246">
        <v>0</v>
      </c>
      <c r="H207" s="246">
        <v>0</v>
      </c>
      <c r="I207" s="246">
        <v>0.17</v>
      </c>
      <c r="J207" s="246">
        <v>0</v>
      </c>
      <c r="K207" s="246">
        <v>0</v>
      </c>
      <c r="L207" s="246">
        <v>0</v>
      </c>
      <c r="M207" s="246">
        <v>0</v>
      </c>
      <c r="N207" s="246">
        <v>0</v>
      </c>
      <c r="O207" s="246">
        <v>0</v>
      </c>
      <c r="P207" s="246">
        <v>0</v>
      </c>
      <c r="Q207" s="246">
        <v>0</v>
      </c>
      <c r="R207" s="246">
        <v>24.4</v>
      </c>
      <c r="S207" s="246">
        <v>0</v>
      </c>
      <c r="T207" s="246">
        <v>0</v>
      </c>
      <c r="U207" s="246">
        <v>0</v>
      </c>
      <c r="V207" s="246">
        <v>0.6</v>
      </c>
      <c r="W207" s="246">
        <v>0</v>
      </c>
      <c r="X207" s="246">
        <v>0</v>
      </c>
      <c r="Y207" s="246">
        <v>0</v>
      </c>
      <c r="Z207" s="246">
        <v>0</v>
      </c>
      <c r="AA207" s="246">
        <v>0</v>
      </c>
      <c r="AB207" s="246">
        <v>0</v>
      </c>
      <c r="AC207" s="246">
        <v>0</v>
      </c>
      <c r="AD207" s="246">
        <v>0</v>
      </c>
      <c r="AE207" s="246">
        <v>0</v>
      </c>
    </row>
    <row r="208" spans="1:31" x14ac:dyDescent="0.25">
      <c r="A208" s="245" t="s">
        <v>243</v>
      </c>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row>
    <row r="209" spans="1:31" x14ac:dyDescent="0.25">
      <c r="B209" s="245" t="s">
        <v>244</v>
      </c>
      <c r="C209" s="246">
        <v>0</v>
      </c>
      <c r="D209" s="246">
        <v>0</v>
      </c>
      <c r="E209" s="246">
        <v>0</v>
      </c>
      <c r="F209" s="246">
        <v>0</v>
      </c>
      <c r="G209" s="246">
        <v>8.7029999999999994</v>
      </c>
      <c r="H209" s="246">
        <v>0</v>
      </c>
      <c r="I209" s="246">
        <v>0</v>
      </c>
      <c r="J209" s="246">
        <v>0</v>
      </c>
      <c r="K209" s="246">
        <v>0</v>
      </c>
      <c r="L209" s="246">
        <v>0</v>
      </c>
      <c r="M209" s="246">
        <v>1.7649999999999999</v>
      </c>
      <c r="N209" s="246">
        <v>0</v>
      </c>
      <c r="O209" s="246">
        <v>0</v>
      </c>
      <c r="P209" s="246">
        <v>38.320999999999998</v>
      </c>
      <c r="Q209" s="246">
        <v>0</v>
      </c>
      <c r="R209" s="246">
        <v>0</v>
      </c>
      <c r="S209" s="246">
        <v>0</v>
      </c>
      <c r="T209" s="246">
        <v>0</v>
      </c>
      <c r="U209" s="246">
        <v>0</v>
      </c>
      <c r="V209" s="246">
        <v>0.373749</v>
      </c>
      <c r="W209" s="246">
        <v>0</v>
      </c>
      <c r="X209" s="246">
        <v>0</v>
      </c>
      <c r="Y209" s="246">
        <v>0</v>
      </c>
      <c r="Z209" s="246">
        <v>0</v>
      </c>
      <c r="AA209" s="246">
        <v>0</v>
      </c>
      <c r="AB209" s="246">
        <v>0</v>
      </c>
      <c r="AC209" s="246">
        <v>0</v>
      </c>
      <c r="AD209" s="246">
        <v>0</v>
      </c>
      <c r="AE209" s="246">
        <v>0</v>
      </c>
    </row>
    <row r="210" spans="1:31" x14ac:dyDescent="0.25">
      <c r="A210" s="245" t="s">
        <v>245</v>
      </c>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row>
    <row r="211" spans="1:31" x14ac:dyDescent="0.25">
      <c r="B211" s="245" t="s">
        <v>246</v>
      </c>
      <c r="C211" s="246">
        <v>0</v>
      </c>
      <c r="D211" s="246">
        <v>0</v>
      </c>
      <c r="E211" s="246">
        <v>0</v>
      </c>
      <c r="F211" s="246">
        <v>11</v>
      </c>
      <c r="G211" s="246">
        <v>0</v>
      </c>
      <c r="H211" s="246">
        <v>0.6</v>
      </c>
      <c r="I211" s="246">
        <v>0.2</v>
      </c>
      <c r="J211" s="246">
        <v>0</v>
      </c>
      <c r="K211" s="246">
        <v>0</v>
      </c>
      <c r="L211" s="246">
        <v>0</v>
      </c>
      <c r="M211" s="246">
        <v>0</v>
      </c>
      <c r="N211" s="246">
        <v>0</v>
      </c>
      <c r="O211" s="246">
        <v>6</v>
      </c>
      <c r="P211" s="246">
        <v>0</v>
      </c>
      <c r="Q211" s="246">
        <v>0</v>
      </c>
      <c r="R211" s="246">
        <v>27</v>
      </c>
      <c r="S211" s="246">
        <v>0</v>
      </c>
      <c r="T211" s="246">
        <v>0</v>
      </c>
      <c r="U211" s="246">
        <v>0</v>
      </c>
      <c r="V211" s="246">
        <v>1</v>
      </c>
      <c r="W211" s="246">
        <v>0</v>
      </c>
      <c r="X211" s="246">
        <v>5</v>
      </c>
      <c r="Y211" s="246">
        <v>0</v>
      </c>
      <c r="Z211" s="246">
        <v>0</v>
      </c>
      <c r="AA211" s="246">
        <v>0</v>
      </c>
      <c r="AB211" s="246">
        <v>0</v>
      </c>
      <c r="AC211" s="246">
        <v>0</v>
      </c>
      <c r="AD211" s="246">
        <v>0</v>
      </c>
      <c r="AE211" s="246">
        <v>0</v>
      </c>
    </row>
    <row r="212" spans="1:31" x14ac:dyDescent="0.25">
      <c r="A212" s="245" t="s">
        <v>247</v>
      </c>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row>
    <row r="213" spans="1:31" x14ac:dyDescent="0.25">
      <c r="B213" s="245" t="s">
        <v>248</v>
      </c>
      <c r="C213" s="246">
        <v>0</v>
      </c>
      <c r="D213" s="246">
        <v>0</v>
      </c>
      <c r="E213" s="246">
        <v>0</v>
      </c>
      <c r="F213" s="246">
        <v>0</v>
      </c>
      <c r="G213" s="246">
        <v>0</v>
      </c>
      <c r="H213" s="246">
        <v>0</v>
      </c>
      <c r="I213" s="246">
        <v>0</v>
      </c>
      <c r="J213" s="246">
        <v>0</v>
      </c>
      <c r="K213" s="246">
        <v>0</v>
      </c>
      <c r="L213" s="246">
        <v>0</v>
      </c>
      <c r="M213" s="246">
        <v>0</v>
      </c>
      <c r="N213" s="246">
        <v>0</v>
      </c>
      <c r="O213" s="246">
        <v>0</v>
      </c>
      <c r="P213" s="246">
        <v>0</v>
      </c>
      <c r="Q213" s="246">
        <v>0</v>
      </c>
      <c r="R213" s="246">
        <v>0</v>
      </c>
      <c r="S213" s="246">
        <v>0</v>
      </c>
      <c r="T213" s="246">
        <v>0</v>
      </c>
      <c r="U213" s="246">
        <v>0</v>
      </c>
      <c r="V213" s="246">
        <v>0</v>
      </c>
      <c r="W213" s="246">
        <v>0</v>
      </c>
      <c r="X213" s="246">
        <v>0</v>
      </c>
      <c r="Y213" s="246">
        <v>0</v>
      </c>
      <c r="Z213" s="246">
        <v>0</v>
      </c>
      <c r="AA213" s="246">
        <v>0</v>
      </c>
      <c r="AB213" s="246">
        <v>0</v>
      </c>
      <c r="AC213" s="246">
        <v>0</v>
      </c>
      <c r="AD213" s="246">
        <v>0</v>
      </c>
      <c r="AE213" s="246">
        <v>0</v>
      </c>
    </row>
    <row r="214" spans="1:31" x14ac:dyDescent="0.25">
      <c r="B214" s="245" t="s">
        <v>249</v>
      </c>
      <c r="C214" s="246">
        <v>0</v>
      </c>
      <c r="D214" s="246">
        <v>0</v>
      </c>
      <c r="E214" s="246">
        <v>0</v>
      </c>
      <c r="F214" s="246">
        <v>0</v>
      </c>
      <c r="G214" s="246">
        <v>0</v>
      </c>
      <c r="H214" s="246">
        <v>0.6</v>
      </c>
      <c r="I214" s="246">
        <v>0.6</v>
      </c>
      <c r="J214" s="246">
        <v>0</v>
      </c>
      <c r="K214" s="246">
        <v>0</v>
      </c>
      <c r="L214" s="246">
        <v>0</v>
      </c>
      <c r="M214" s="246">
        <v>0</v>
      </c>
      <c r="N214" s="246">
        <v>0</v>
      </c>
      <c r="O214" s="246">
        <v>0</v>
      </c>
      <c r="P214" s="246">
        <v>0</v>
      </c>
      <c r="Q214" s="246">
        <v>0</v>
      </c>
      <c r="R214" s="246">
        <v>0</v>
      </c>
      <c r="S214" s="246">
        <v>0</v>
      </c>
      <c r="T214" s="246">
        <v>0</v>
      </c>
      <c r="U214" s="246">
        <v>0</v>
      </c>
      <c r="V214" s="246">
        <v>0.55589999999999995</v>
      </c>
      <c r="W214" s="246">
        <v>0</v>
      </c>
      <c r="X214" s="246">
        <v>6.5</v>
      </c>
      <c r="Y214" s="246">
        <v>0</v>
      </c>
      <c r="Z214" s="246">
        <v>0</v>
      </c>
      <c r="AA214" s="246">
        <v>0</v>
      </c>
      <c r="AB214" s="246">
        <v>0</v>
      </c>
      <c r="AC214" s="246">
        <v>0</v>
      </c>
      <c r="AD214" s="246">
        <v>0</v>
      </c>
      <c r="AE214" s="246">
        <v>17.411799999999999</v>
      </c>
    </row>
    <row r="215" spans="1:31" x14ac:dyDescent="0.25">
      <c r="B215" s="245" t="s">
        <v>250</v>
      </c>
      <c r="C215" s="246">
        <v>0</v>
      </c>
      <c r="D215" s="246">
        <v>0</v>
      </c>
      <c r="E215" s="246">
        <v>0</v>
      </c>
      <c r="F215" s="246">
        <v>0</v>
      </c>
      <c r="G215" s="246">
        <v>0</v>
      </c>
      <c r="H215" s="246">
        <v>0.7</v>
      </c>
      <c r="I215" s="246">
        <v>3.5</v>
      </c>
      <c r="J215" s="246">
        <v>0</v>
      </c>
      <c r="K215" s="246">
        <v>0</v>
      </c>
      <c r="L215" s="246">
        <v>0</v>
      </c>
      <c r="M215" s="246">
        <v>0</v>
      </c>
      <c r="N215" s="246">
        <v>0</v>
      </c>
      <c r="O215" s="246">
        <v>4.5999999999999996</v>
      </c>
      <c r="P215" s="246">
        <v>0</v>
      </c>
      <c r="Q215" s="246">
        <v>0</v>
      </c>
      <c r="R215" s="246">
        <v>57.1</v>
      </c>
      <c r="S215" s="246">
        <v>0</v>
      </c>
      <c r="T215" s="246">
        <v>0</v>
      </c>
      <c r="U215" s="246">
        <v>0</v>
      </c>
      <c r="V215" s="246">
        <v>1.6404000000000001</v>
      </c>
      <c r="W215" s="246">
        <v>0</v>
      </c>
      <c r="X215" s="246">
        <v>12.9</v>
      </c>
      <c r="Y215" s="246">
        <v>0</v>
      </c>
      <c r="Z215" s="246">
        <v>0</v>
      </c>
      <c r="AA215" s="246">
        <v>0</v>
      </c>
      <c r="AB215" s="246">
        <v>0</v>
      </c>
      <c r="AC215" s="246">
        <v>0</v>
      </c>
      <c r="AD215" s="246">
        <v>0</v>
      </c>
      <c r="AE215" s="246">
        <v>0</v>
      </c>
    </row>
    <row r="216" spans="1:31" x14ac:dyDescent="0.25">
      <c r="B216" s="245" t="s">
        <v>251</v>
      </c>
      <c r="C216" s="246">
        <v>0</v>
      </c>
      <c r="D216" s="246">
        <v>0</v>
      </c>
      <c r="E216" s="246">
        <v>0</v>
      </c>
      <c r="F216" s="246">
        <v>89.405000000000001</v>
      </c>
      <c r="G216" s="246">
        <v>0.02</v>
      </c>
      <c r="H216" s="246">
        <v>0</v>
      </c>
      <c r="I216" s="246">
        <v>1.9</v>
      </c>
      <c r="J216" s="246">
        <v>0</v>
      </c>
      <c r="K216" s="246">
        <v>0.6</v>
      </c>
      <c r="L216" s="246">
        <v>9.5196400000000008</v>
      </c>
      <c r="M216" s="246">
        <v>0</v>
      </c>
      <c r="N216" s="246">
        <v>53.840200000000003</v>
      </c>
      <c r="O216" s="246">
        <v>135.80000000000001</v>
      </c>
      <c r="P216" s="246">
        <v>4</v>
      </c>
      <c r="Q216" s="246">
        <v>65.221800000000002</v>
      </c>
      <c r="R216" s="246">
        <v>123.351</v>
      </c>
      <c r="S216" s="246">
        <v>0</v>
      </c>
      <c r="T216" s="246">
        <v>0</v>
      </c>
      <c r="U216" s="246">
        <v>22.6493</v>
      </c>
      <c r="V216" s="246">
        <v>16.1919</v>
      </c>
      <c r="W216" s="246">
        <v>4.4866799999999998</v>
      </c>
      <c r="X216" s="246">
        <v>5.12764E-2</v>
      </c>
      <c r="Y216" s="246">
        <v>0</v>
      </c>
      <c r="Z216" s="246">
        <v>0</v>
      </c>
      <c r="AA216" s="246">
        <v>0</v>
      </c>
      <c r="AB216" s="246">
        <v>0</v>
      </c>
      <c r="AC216" s="246">
        <v>0</v>
      </c>
      <c r="AD216" s="246">
        <v>0</v>
      </c>
      <c r="AE216" s="246">
        <v>0</v>
      </c>
    </row>
    <row r="217" spans="1:31" x14ac:dyDescent="0.25">
      <c r="A217" s="245" t="s">
        <v>252</v>
      </c>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row>
    <row r="218" spans="1:31" x14ac:dyDescent="0.25">
      <c r="B218" s="245" t="s">
        <v>253</v>
      </c>
      <c r="C218" s="246">
        <v>0</v>
      </c>
      <c r="D218" s="246">
        <v>0</v>
      </c>
      <c r="E218" s="246">
        <v>0</v>
      </c>
      <c r="F218" s="246">
        <v>0</v>
      </c>
      <c r="G218" s="246">
        <v>0</v>
      </c>
      <c r="H218" s="246">
        <v>0</v>
      </c>
      <c r="I218" s="246">
        <v>0</v>
      </c>
      <c r="J218" s="246">
        <v>0</v>
      </c>
      <c r="K218" s="246">
        <v>0</v>
      </c>
      <c r="L218" s="246">
        <v>0</v>
      </c>
      <c r="M218" s="246">
        <v>0</v>
      </c>
      <c r="N218" s="246">
        <v>0</v>
      </c>
      <c r="O218" s="246">
        <v>0</v>
      </c>
      <c r="P218" s="246">
        <v>0</v>
      </c>
      <c r="Q218" s="246">
        <v>0</v>
      </c>
      <c r="R218" s="246">
        <v>0</v>
      </c>
      <c r="S218" s="246">
        <v>0</v>
      </c>
      <c r="T218" s="246">
        <v>0</v>
      </c>
      <c r="U218" s="246">
        <v>0</v>
      </c>
      <c r="V218" s="246">
        <v>0</v>
      </c>
      <c r="W218" s="246">
        <v>0</v>
      </c>
      <c r="X218" s="246">
        <v>0</v>
      </c>
      <c r="Y218" s="246">
        <v>0</v>
      </c>
      <c r="Z218" s="246">
        <v>0</v>
      </c>
      <c r="AA218" s="246">
        <v>0</v>
      </c>
      <c r="AB218" s="246">
        <v>0</v>
      </c>
      <c r="AC218" s="246">
        <v>0</v>
      </c>
      <c r="AD218" s="246">
        <v>0</v>
      </c>
      <c r="AE218" s="246">
        <v>0</v>
      </c>
    </row>
    <row r="219" spans="1:31" x14ac:dyDescent="0.25">
      <c r="A219" s="245" t="s">
        <v>255</v>
      </c>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row>
    <row r="220" spans="1:31" x14ac:dyDescent="0.25">
      <c r="B220" s="245" t="s">
        <v>256</v>
      </c>
      <c r="C220" s="246">
        <v>0</v>
      </c>
      <c r="D220" s="246">
        <v>0</v>
      </c>
      <c r="E220" s="246">
        <v>0</v>
      </c>
      <c r="F220" s="246">
        <v>0</v>
      </c>
      <c r="G220" s="246">
        <v>0</v>
      </c>
      <c r="H220" s="246">
        <v>0</v>
      </c>
      <c r="I220" s="246">
        <v>0.68</v>
      </c>
      <c r="J220" s="246">
        <v>0</v>
      </c>
      <c r="K220" s="246">
        <v>0</v>
      </c>
      <c r="L220" s="246">
        <v>3.32</v>
      </c>
      <c r="M220" s="246">
        <v>0</v>
      </c>
      <c r="N220" s="246">
        <v>0</v>
      </c>
      <c r="O220" s="246">
        <v>1.98</v>
      </c>
      <c r="P220" s="246">
        <v>0</v>
      </c>
      <c r="Q220" s="246">
        <v>0</v>
      </c>
      <c r="R220" s="246">
        <v>11.58</v>
      </c>
      <c r="S220" s="246">
        <v>0</v>
      </c>
      <c r="T220" s="246">
        <v>0</v>
      </c>
      <c r="U220" s="246">
        <v>0</v>
      </c>
      <c r="V220" s="246">
        <v>0.39</v>
      </c>
      <c r="W220" s="246">
        <v>0</v>
      </c>
      <c r="X220" s="246">
        <v>0</v>
      </c>
      <c r="Y220" s="246">
        <v>0</v>
      </c>
      <c r="Z220" s="246">
        <v>0</v>
      </c>
      <c r="AA220" s="246">
        <v>0</v>
      </c>
      <c r="AB220" s="246">
        <v>0</v>
      </c>
      <c r="AC220" s="246">
        <v>0</v>
      </c>
      <c r="AD220" s="246">
        <v>0</v>
      </c>
      <c r="AE220" s="246">
        <v>0</v>
      </c>
    </row>
    <row r="221" spans="1:31" x14ac:dyDescent="0.25">
      <c r="B221" s="245" t="s">
        <v>257</v>
      </c>
      <c r="C221" s="246">
        <v>0</v>
      </c>
      <c r="D221" s="246">
        <v>218.44200000000001</v>
      </c>
      <c r="E221" s="246">
        <v>0</v>
      </c>
      <c r="F221" s="246">
        <v>26.008500000000002</v>
      </c>
      <c r="G221" s="246">
        <v>0</v>
      </c>
      <c r="H221" s="246">
        <v>0</v>
      </c>
      <c r="I221" s="246">
        <v>5.6639999999999997</v>
      </c>
      <c r="J221" s="246">
        <v>0</v>
      </c>
      <c r="K221" s="246">
        <v>18.329999999999998</v>
      </c>
      <c r="L221" s="246">
        <v>152.042</v>
      </c>
      <c r="M221" s="246">
        <v>0</v>
      </c>
      <c r="N221" s="246">
        <v>0</v>
      </c>
      <c r="O221" s="246">
        <v>113.26</v>
      </c>
      <c r="P221" s="246">
        <v>0</v>
      </c>
      <c r="Q221" s="246">
        <v>21.6144</v>
      </c>
      <c r="R221" s="246">
        <v>50.667200000000001</v>
      </c>
      <c r="S221" s="246">
        <v>0</v>
      </c>
      <c r="T221" s="246">
        <v>0</v>
      </c>
      <c r="U221" s="246">
        <v>0</v>
      </c>
      <c r="V221" s="246">
        <v>28.720500000000001</v>
      </c>
      <c r="W221" s="246">
        <v>0</v>
      </c>
      <c r="X221" s="246">
        <v>24.97</v>
      </c>
      <c r="Y221" s="246">
        <v>62.18</v>
      </c>
      <c r="Z221" s="246">
        <v>10.81</v>
      </c>
      <c r="AA221" s="246">
        <v>21.02</v>
      </c>
      <c r="AB221" s="246">
        <v>0</v>
      </c>
      <c r="AC221" s="246">
        <v>0</v>
      </c>
      <c r="AD221" s="246">
        <v>0</v>
      </c>
      <c r="AE221" s="246">
        <v>12.3896</v>
      </c>
    </row>
    <row r="222" spans="1:31" x14ac:dyDescent="0.25">
      <c r="B222" s="245" t="s">
        <v>258</v>
      </c>
      <c r="C222" s="246">
        <v>0</v>
      </c>
      <c r="D222" s="246">
        <v>0</v>
      </c>
      <c r="E222" s="246">
        <v>0</v>
      </c>
      <c r="F222" s="246">
        <v>0</v>
      </c>
      <c r="G222" s="246">
        <v>0</v>
      </c>
      <c r="H222" s="246">
        <v>0</v>
      </c>
      <c r="I222" s="246">
        <v>0</v>
      </c>
      <c r="J222" s="246">
        <v>0</v>
      </c>
      <c r="K222" s="246">
        <v>0</v>
      </c>
      <c r="L222" s="246">
        <v>0</v>
      </c>
      <c r="M222" s="246">
        <v>0</v>
      </c>
      <c r="N222" s="246">
        <v>0</v>
      </c>
      <c r="O222" s="246">
        <v>0</v>
      </c>
      <c r="P222" s="246">
        <v>0</v>
      </c>
      <c r="Q222" s="246">
        <v>0</v>
      </c>
      <c r="R222" s="246">
        <v>0</v>
      </c>
      <c r="S222" s="246">
        <v>0</v>
      </c>
      <c r="T222" s="246">
        <v>0</v>
      </c>
      <c r="U222" s="246">
        <v>0</v>
      </c>
      <c r="V222" s="246">
        <v>0</v>
      </c>
      <c r="W222" s="246">
        <v>0</v>
      </c>
      <c r="X222" s="246">
        <v>0</v>
      </c>
      <c r="Y222" s="246">
        <v>0</v>
      </c>
      <c r="Z222" s="246">
        <v>0</v>
      </c>
      <c r="AA222" s="246">
        <v>0</v>
      </c>
      <c r="AB222" s="246">
        <v>0</v>
      </c>
      <c r="AC222" s="246">
        <v>0</v>
      </c>
      <c r="AD222" s="246">
        <v>0</v>
      </c>
      <c r="AE222" s="246">
        <v>0</v>
      </c>
    </row>
    <row r="223" spans="1:31" x14ac:dyDescent="0.25">
      <c r="B223" s="245" t="s">
        <v>259</v>
      </c>
      <c r="C223" s="246">
        <v>0</v>
      </c>
      <c r="D223" s="246">
        <v>0</v>
      </c>
      <c r="E223" s="246">
        <v>0</v>
      </c>
      <c r="F223" s="246">
        <v>0</v>
      </c>
      <c r="G223" s="246">
        <v>0</v>
      </c>
      <c r="H223" s="246">
        <v>0.27</v>
      </c>
      <c r="I223" s="246">
        <v>0.04</v>
      </c>
      <c r="J223" s="246">
        <v>0</v>
      </c>
      <c r="K223" s="246">
        <v>0</v>
      </c>
      <c r="L223" s="246">
        <v>0</v>
      </c>
      <c r="M223" s="246">
        <v>0</v>
      </c>
      <c r="N223" s="246">
        <v>0</v>
      </c>
      <c r="O223" s="246">
        <v>0</v>
      </c>
      <c r="P223" s="246">
        <v>0</v>
      </c>
      <c r="Q223" s="246">
        <v>0</v>
      </c>
      <c r="R223" s="246">
        <v>0</v>
      </c>
      <c r="S223" s="246">
        <v>0</v>
      </c>
      <c r="T223" s="246">
        <v>0</v>
      </c>
      <c r="U223" s="246">
        <v>0</v>
      </c>
      <c r="V223" s="246">
        <v>1.9800000000000002E-2</v>
      </c>
      <c r="W223" s="246">
        <v>0</v>
      </c>
      <c r="X223" s="246">
        <v>1.6</v>
      </c>
      <c r="Y223" s="246">
        <v>0</v>
      </c>
      <c r="Z223" s="246">
        <v>0</v>
      </c>
      <c r="AA223" s="246">
        <v>0</v>
      </c>
      <c r="AB223" s="246">
        <v>0</v>
      </c>
      <c r="AC223" s="246">
        <v>0</v>
      </c>
      <c r="AD223" s="246">
        <v>0</v>
      </c>
      <c r="AE223" s="246">
        <v>0</v>
      </c>
    </row>
    <row r="224" spans="1:31" x14ac:dyDescent="0.25">
      <c r="A224" s="245" t="s">
        <v>260</v>
      </c>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row>
    <row r="225" spans="1:31" x14ac:dyDescent="0.25">
      <c r="B225" s="245" t="s">
        <v>261</v>
      </c>
      <c r="C225" s="246">
        <v>0</v>
      </c>
      <c r="D225" s="246">
        <v>0</v>
      </c>
      <c r="E225" s="246">
        <v>0</v>
      </c>
      <c r="F225" s="246">
        <v>62.621499999999997</v>
      </c>
      <c r="G225" s="246">
        <v>0</v>
      </c>
      <c r="H225" s="246">
        <v>0</v>
      </c>
      <c r="I225" s="246">
        <v>0.44</v>
      </c>
      <c r="J225" s="246">
        <v>0</v>
      </c>
      <c r="K225" s="246">
        <v>1.2</v>
      </c>
      <c r="L225" s="246">
        <v>123.655</v>
      </c>
      <c r="M225" s="246">
        <v>0</v>
      </c>
      <c r="N225" s="246">
        <v>0</v>
      </c>
      <c r="O225" s="246">
        <v>95</v>
      </c>
      <c r="P225" s="246">
        <v>0</v>
      </c>
      <c r="Q225" s="246">
        <v>28.588100000000001</v>
      </c>
      <c r="R225" s="246">
        <v>4.0386300000000004</v>
      </c>
      <c r="S225" s="246">
        <v>0</v>
      </c>
      <c r="T225" s="246">
        <v>0</v>
      </c>
      <c r="U225" s="246">
        <v>0</v>
      </c>
      <c r="V225" s="246">
        <v>15.585699999999999</v>
      </c>
      <c r="W225" s="246">
        <v>0</v>
      </c>
      <c r="X225" s="246">
        <v>0</v>
      </c>
      <c r="Y225" s="246">
        <v>51.4</v>
      </c>
      <c r="Z225" s="246">
        <v>0</v>
      </c>
      <c r="AA225" s="246">
        <v>0</v>
      </c>
      <c r="AB225" s="246">
        <v>0</v>
      </c>
      <c r="AC225" s="246">
        <v>0</v>
      </c>
      <c r="AD225" s="246">
        <v>0</v>
      </c>
      <c r="AE225" s="246">
        <v>0</v>
      </c>
    </row>
    <row r="226" spans="1:31" x14ac:dyDescent="0.25">
      <c r="A226" s="245" t="s">
        <v>264</v>
      </c>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row>
    <row r="227" spans="1:31" x14ac:dyDescent="0.25">
      <c r="B227" s="245" t="s">
        <v>265</v>
      </c>
      <c r="C227" s="246">
        <v>0</v>
      </c>
      <c r="D227" s="246">
        <v>0</v>
      </c>
      <c r="E227" s="246">
        <v>0</v>
      </c>
      <c r="F227" s="246">
        <v>0</v>
      </c>
      <c r="G227" s="246">
        <v>0</v>
      </c>
      <c r="H227" s="246">
        <v>0</v>
      </c>
      <c r="I227" s="246">
        <v>0</v>
      </c>
      <c r="J227" s="246">
        <v>0</v>
      </c>
      <c r="K227" s="246">
        <v>0</v>
      </c>
      <c r="L227" s="246">
        <v>0</v>
      </c>
      <c r="M227" s="246">
        <v>0</v>
      </c>
      <c r="N227" s="246">
        <v>0</v>
      </c>
      <c r="O227" s="246">
        <v>0</v>
      </c>
      <c r="P227" s="246">
        <v>0</v>
      </c>
      <c r="Q227" s="246">
        <v>0</v>
      </c>
      <c r="R227" s="246">
        <v>0</v>
      </c>
      <c r="S227" s="246">
        <v>0</v>
      </c>
      <c r="T227" s="246">
        <v>0</v>
      </c>
      <c r="U227" s="246">
        <v>0</v>
      </c>
      <c r="V227" s="246">
        <v>0</v>
      </c>
      <c r="W227" s="246">
        <v>0</v>
      </c>
      <c r="X227" s="246">
        <v>0</v>
      </c>
      <c r="Y227" s="246">
        <v>0</v>
      </c>
      <c r="Z227" s="246">
        <v>0</v>
      </c>
      <c r="AA227" s="246">
        <v>0</v>
      </c>
      <c r="AB227" s="246">
        <v>0</v>
      </c>
      <c r="AC227" s="246">
        <v>0</v>
      </c>
      <c r="AD227" s="246">
        <v>0</v>
      </c>
      <c r="AE227" s="246">
        <v>0</v>
      </c>
    </row>
    <row r="228" spans="1:31" x14ac:dyDescent="0.25">
      <c r="A228" s="245" t="s">
        <v>266</v>
      </c>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246"/>
      <c r="AD228" s="246"/>
      <c r="AE228" s="246"/>
    </row>
    <row r="229" spans="1:31" x14ac:dyDescent="0.25">
      <c r="B229" s="245" t="s">
        <v>267</v>
      </c>
      <c r="C229" s="246">
        <v>0</v>
      </c>
      <c r="D229" s="246">
        <v>0</v>
      </c>
      <c r="E229" s="246">
        <v>0</v>
      </c>
      <c r="F229" s="246">
        <v>0</v>
      </c>
      <c r="G229" s="246">
        <v>0</v>
      </c>
      <c r="H229" s="246">
        <v>0</v>
      </c>
      <c r="I229" s="246">
        <v>11.577999999999999</v>
      </c>
      <c r="J229" s="246">
        <v>0</v>
      </c>
      <c r="K229" s="246">
        <v>0</v>
      </c>
      <c r="L229" s="246">
        <v>0</v>
      </c>
      <c r="M229" s="246">
        <v>1.4950000000000001</v>
      </c>
      <c r="N229" s="246">
        <v>0</v>
      </c>
      <c r="O229" s="246">
        <v>0</v>
      </c>
      <c r="P229" s="246">
        <v>163.512</v>
      </c>
      <c r="Q229" s="246">
        <v>0</v>
      </c>
      <c r="R229" s="246">
        <v>0</v>
      </c>
      <c r="S229" s="246">
        <v>0</v>
      </c>
      <c r="T229" s="246">
        <v>0</v>
      </c>
      <c r="U229" s="246">
        <v>0</v>
      </c>
      <c r="V229" s="246">
        <v>5.1565500000000002</v>
      </c>
      <c r="W229" s="246">
        <v>0</v>
      </c>
      <c r="X229" s="246">
        <v>23.048500000000001</v>
      </c>
      <c r="Y229" s="246">
        <v>0</v>
      </c>
      <c r="Z229" s="246">
        <v>0</v>
      </c>
      <c r="AA229" s="246">
        <v>0</v>
      </c>
      <c r="AB229" s="246">
        <v>0</v>
      </c>
      <c r="AC229" s="246">
        <v>0</v>
      </c>
      <c r="AD229" s="246">
        <v>0</v>
      </c>
      <c r="AE229" s="246">
        <v>0</v>
      </c>
    </row>
    <row r="230" spans="1:31" x14ac:dyDescent="0.25">
      <c r="A230" s="245" t="s">
        <v>270</v>
      </c>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row>
    <row r="231" spans="1:31" x14ac:dyDescent="0.25">
      <c r="B231" s="245" t="s">
        <v>269</v>
      </c>
      <c r="C231" s="246">
        <v>0</v>
      </c>
      <c r="D231" s="246">
        <v>87.404200000000003</v>
      </c>
      <c r="E231" s="246">
        <v>0</v>
      </c>
      <c r="F231" s="246">
        <v>0</v>
      </c>
      <c r="G231" s="246">
        <v>0</v>
      </c>
      <c r="H231" s="246">
        <v>0</v>
      </c>
      <c r="I231" s="246">
        <v>9.9</v>
      </c>
      <c r="J231" s="246">
        <v>24.3569</v>
      </c>
      <c r="K231" s="246">
        <v>31.435600000000001</v>
      </c>
      <c r="L231" s="246">
        <v>0</v>
      </c>
      <c r="M231" s="246">
        <v>0</v>
      </c>
      <c r="N231" s="246">
        <v>182.62200000000001</v>
      </c>
      <c r="O231" s="246">
        <v>18.399999999999999</v>
      </c>
      <c r="P231" s="246">
        <v>0</v>
      </c>
      <c r="Q231" s="246">
        <v>0</v>
      </c>
      <c r="R231" s="246">
        <v>0</v>
      </c>
      <c r="S231" s="246">
        <v>0</v>
      </c>
      <c r="T231" s="246">
        <v>0</v>
      </c>
      <c r="U231" s="246">
        <v>52.406399999999998</v>
      </c>
      <c r="V231" s="246">
        <v>12.8775</v>
      </c>
      <c r="W231" s="246">
        <v>0</v>
      </c>
      <c r="X231" s="246">
        <v>0</v>
      </c>
      <c r="Y231" s="246">
        <v>0</v>
      </c>
      <c r="Z231" s="246">
        <v>0</v>
      </c>
      <c r="AA231" s="246">
        <v>0</v>
      </c>
      <c r="AB231" s="246">
        <v>0</v>
      </c>
      <c r="AC231" s="246">
        <v>0</v>
      </c>
      <c r="AD231" s="246">
        <v>3.36104</v>
      </c>
      <c r="AE231" s="246">
        <v>0</v>
      </c>
    </row>
    <row r="232" spans="1:31" x14ac:dyDescent="0.25">
      <c r="B232" s="245" t="s">
        <v>1058</v>
      </c>
      <c r="C232" s="246">
        <v>0</v>
      </c>
      <c r="D232" s="246">
        <v>0</v>
      </c>
      <c r="E232" s="246">
        <v>0</v>
      </c>
      <c r="F232" s="246">
        <v>0</v>
      </c>
      <c r="G232" s="246">
        <v>0</v>
      </c>
      <c r="H232" s="246">
        <v>0</v>
      </c>
      <c r="I232" s="246">
        <v>0</v>
      </c>
      <c r="J232" s="246">
        <v>0</v>
      </c>
      <c r="K232" s="246">
        <v>0</v>
      </c>
      <c r="L232" s="246">
        <v>0</v>
      </c>
      <c r="M232" s="246">
        <v>0</v>
      </c>
      <c r="N232" s="246">
        <v>0</v>
      </c>
      <c r="O232" s="246">
        <v>0</v>
      </c>
      <c r="P232" s="246">
        <v>0</v>
      </c>
      <c r="Q232" s="246">
        <v>0</v>
      </c>
      <c r="R232" s="246">
        <v>0</v>
      </c>
      <c r="S232" s="246">
        <v>0</v>
      </c>
      <c r="T232" s="246">
        <v>0</v>
      </c>
      <c r="U232" s="246">
        <v>0</v>
      </c>
      <c r="V232" s="246">
        <v>0</v>
      </c>
      <c r="W232" s="246">
        <v>0</v>
      </c>
      <c r="X232" s="246">
        <v>0</v>
      </c>
      <c r="Y232" s="246">
        <v>0</v>
      </c>
      <c r="Z232" s="246">
        <v>0</v>
      </c>
      <c r="AA232" s="246">
        <v>0</v>
      </c>
      <c r="AB232" s="246">
        <v>0</v>
      </c>
      <c r="AC232" s="246">
        <v>0</v>
      </c>
      <c r="AD232" s="246">
        <v>0</v>
      </c>
      <c r="AE232" s="246">
        <v>0</v>
      </c>
    </row>
    <row r="233" spans="1:31" x14ac:dyDescent="0.25">
      <c r="A233" s="245" t="s">
        <v>272</v>
      </c>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row>
    <row r="234" spans="1:31" x14ac:dyDescent="0.25">
      <c r="B234" s="245" t="s">
        <v>273</v>
      </c>
      <c r="C234" s="246">
        <v>0</v>
      </c>
      <c r="D234" s="246">
        <v>160.625</v>
      </c>
      <c r="E234" s="246">
        <v>0</v>
      </c>
      <c r="F234" s="246">
        <v>0</v>
      </c>
      <c r="G234" s="246">
        <v>0</v>
      </c>
      <c r="H234" s="246">
        <v>0</v>
      </c>
      <c r="I234" s="246">
        <v>6.0118799999999997</v>
      </c>
      <c r="J234" s="246">
        <v>0</v>
      </c>
      <c r="K234" s="246">
        <v>7.0521099999999999</v>
      </c>
      <c r="L234" s="246">
        <v>0</v>
      </c>
      <c r="M234" s="246">
        <v>0</v>
      </c>
      <c r="N234" s="246">
        <v>0</v>
      </c>
      <c r="O234" s="246">
        <v>159.53399999999999</v>
      </c>
      <c r="P234" s="246">
        <v>2.0550000000000002</v>
      </c>
      <c r="Q234" s="246">
        <v>0</v>
      </c>
      <c r="R234" s="246">
        <v>0</v>
      </c>
      <c r="S234" s="246">
        <v>0</v>
      </c>
      <c r="T234" s="246">
        <v>0</v>
      </c>
      <c r="U234" s="246">
        <v>0</v>
      </c>
      <c r="V234" s="246">
        <v>25.505299999999998</v>
      </c>
      <c r="W234" s="246">
        <v>0</v>
      </c>
      <c r="X234" s="246">
        <v>0</v>
      </c>
      <c r="Y234" s="246">
        <v>0</v>
      </c>
      <c r="Z234" s="246">
        <v>0</v>
      </c>
      <c r="AA234" s="246">
        <v>0</v>
      </c>
      <c r="AB234" s="246">
        <v>0</v>
      </c>
      <c r="AC234" s="246">
        <v>0</v>
      </c>
      <c r="AD234" s="246">
        <v>0</v>
      </c>
      <c r="AE234" s="246">
        <v>340.41399999999999</v>
      </c>
    </row>
    <row r="235" spans="1:31" x14ac:dyDescent="0.25">
      <c r="A235" s="245" t="s">
        <v>274</v>
      </c>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46"/>
      <c r="AE235" s="246"/>
    </row>
    <row r="236" spans="1:31" x14ac:dyDescent="0.25">
      <c r="B236" s="245" t="s">
        <v>275</v>
      </c>
      <c r="C236" s="246">
        <v>0</v>
      </c>
      <c r="D236" s="246">
        <v>0</v>
      </c>
      <c r="E236" s="246">
        <v>0</v>
      </c>
      <c r="F236" s="246">
        <v>0</v>
      </c>
      <c r="G236" s="246">
        <v>0</v>
      </c>
      <c r="H236" s="246">
        <v>0</v>
      </c>
      <c r="I236" s="246">
        <v>0</v>
      </c>
      <c r="J236" s="246">
        <v>0</v>
      </c>
      <c r="K236" s="246">
        <v>0</v>
      </c>
      <c r="L236" s="246">
        <v>0</v>
      </c>
      <c r="M236" s="246">
        <v>0</v>
      </c>
      <c r="N236" s="246">
        <v>0</v>
      </c>
      <c r="O236" s="246">
        <v>0</v>
      </c>
      <c r="P236" s="246">
        <v>0</v>
      </c>
      <c r="Q236" s="246">
        <v>0</v>
      </c>
      <c r="R236" s="246">
        <v>0</v>
      </c>
      <c r="S236" s="246">
        <v>0</v>
      </c>
      <c r="T236" s="246">
        <v>0</v>
      </c>
      <c r="U236" s="246">
        <v>0</v>
      </c>
      <c r="V236" s="246">
        <v>0</v>
      </c>
      <c r="W236" s="246">
        <v>0</v>
      </c>
      <c r="X236" s="246">
        <v>0</v>
      </c>
      <c r="Y236" s="246">
        <v>0</v>
      </c>
      <c r="Z236" s="246">
        <v>0</v>
      </c>
      <c r="AA236" s="246">
        <v>0</v>
      </c>
      <c r="AB236" s="246">
        <v>0</v>
      </c>
      <c r="AC236" s="246">
        <v>0</v>
      </c>
      <c r="AD236" s="246">
        <v>0</v>
      </c>
      <c r="AE236" s="246">
        <v>0</v>
      </c>
    </row>
    <row r="237" spans="1:31" x14ac:dyDescent="0.25">
      <c r="A237" s="245" t="s">
        <v>276</v>
      </c>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246"/>
      <c r="AE237" s="246"/>
    </row>
    <row r="238" spans="1:31" x14ac:dyDescent="0.25">
      <c r="B238" s="245" t="s">
        <v>277</v>
      </c>
      <c r="C238" s="246">
        <v>0</v>
      </c>
      <c r="D238" s="246">
        <v>0</v>
      </c>
      <c r="E238" s="246">
        <v>0</v>
      </c>
      <c r="F238" s="246">
        <v>0</v>
      </c>
      <c r="G238" s="246">
        <v>0</v>
      </c>
      <c r="H238" s="246">
        <v>0</v>
      </c>
      <c r="I238" s="246">
        <v>0.8</v>
      </c>
      <c r="J238" s="246">
        <v>0</v>
      </c>
      <c r="K238" s="246">
        <v>0</v>
      </c>
      <c r="L238" s="246">
        <v>0</v>
      </c>
      <c r="M238" s="246">
        <v>0</v>
      </c>
      <c r="N238" s="246">
        <v>42.4</v>
      </c>
      <c r="O238" s="246">
        <v>0</v>
      </c>
      <c r="P238" s="246">
        <v>0</v>
      </c>
      <c r="Q238" s="246">
        <v>0</v>
      </c>
      <c r="R238" s="246">
        <v>0</v>
      </c>
      <c r="S238" s="246">
        <v>0</v>
      </c>
      <c r="T238" s="246">
        <v>0</v>
      </c>
      <c r="U238" s="246">
        <v>0</v>
      </c>
      <c r="V238" s="246">
        <v>2.0299999999999998</v>
      </c>
      <c r="W238" s="246">
        <v>0</v>
      </c>
      <c r="X238" s="246">
        <v>3.4</v>
      </c>
      <c r="Y238" s="246">
        <v>0</v>
      </c>
      <c r="Z238" s="246">
        <v>0</v>
      </c>
      <c r="AA238" s="246">
        <v>0</v>
      </c>
      <c r="AB238" s="246">
        <v>0</v>
      </c>
      <c r="AC238" s="246">
        <v>0</v>
      </c>
      <c r="AD238" s="246">
        <v>0</v>
      </c>
      <c r="AE238" s="246">
        <v>0</v>
      </c>
    </row>
    <row r="239" spans="1:31" x14ac:dyDescent="0.25">
      <c r="A239" s="245" t="s">
        <v>278</v>
      </c>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46"/>
      <c r="AE239" s="246"/>
    </row>
    <row r="240" spans="1:31" x14ac:dyDescent="0.25">
      <c r="B240" s="245" t="s">
        <v>279</v>
      </c>
      <c r="C240" s="246">
        <v>0</v>
      </c>
      <c r="D240" s="246">
        <v>110.878</v>
      </c>
      <c r="E240" s="246">
        <v>0</v>
      </c>
      <c r="F240" s="246">
        <v>0</v>
      </c>
      <c r="G240" s="246">
        <v>0</v>
      </c>
      <c r="H240" s="246">
        <v>16.876000000000001</v>
      </c>
      <c r="I240" s="246">
        <v>11.071999999999999</v>
      </c>
      <c r="J240" s="246">
        <v>0</v>
      </c>
      <c r="K240" s="246">
        <v>0</v>
      </c>
      <c r="L240" s="246">
        <v>0</v>
      </c>
      <c r="M240" s="246">
        <v>0</v>
      </c>
      <c r="N240" s="246">
        <v>41.868200000000002</v>
      </c>
      <c r="O240" s="246">
        <v>17.722999999999999</v>
      </c>
      <c r="P240" s="246">
        <v>45.345999999999997</v>
      </c>
      <c r="Q240" s="246">
        <v>0</v>
      </c>
      <c r="R240" s="246">
        <v>0</v>
      </c>
      <c r="S240" s="246">
        <v>0</v>
      </c>
      <c r="T240" s="246">
        <v>0</v>
      </c>
      <c r="U240" s="246">
        <v>0</v>
      </c>
      <c r="V240" s="246">
        <v>8.2292000000000005</v>
      </c>
      <c r="W240" s="246">
        <v>0</v>
      </c>
      <c r="X240" s="246">
        <v>0.95399999999999996</v>
      </c>
      <c r="Y240" s="246">
        <v>0</v>
      </c>
      <c r="Z240" s="246">
        <v>0</v>
      </c>
      <c r="AA240" s="246">
        <v>0</v>
      </c>
      <c r="AB240" s="246">
        <v>0</v>
      </c>
      <c r="AC240" s="246">
        <v>0</v>
      </c>
      <c r="AD240" s="246">
        <v>0</v>
      </c>
      <c r="AE240" s="246">
        <v>0</v>
      </c>
    </row>
    <row r="241" spans="1:31" x14ac:dyDescent="0.25">
      <c r="B241" s="245" t="s">
        <v>280</v>
      </c>
      <c r="C241" s="246">
        <v>0</v>
      </c>
      <c r="D241" s="246">
        <v>0</v>
      </c>
      <c r="E241" s="246">
        <v>0</v>
      </c>
      <c r="F241" s="246">
        <v>0</v>
      </c>
      <c r="G241" s="246">
        <v>0</v>
      </c>
      <c r="H241" s="246">
        <v>1.18</v>
      </c>
      <c r="I241" s="246">
        <v>0.51600000000000001</v>
      </c>
      <c r="J241" s="246">
        <v>0</v>
      </c>
      <c r="K241" s="246">
        <v>0</v>
      </c>
      <c r="L241" s="246">
        <v>0</v>
      </c>
      <c r="M241" s="246">
        <v>0</v>
      </c>
      <c r="N241" s="246">
        <v>0</v>
      </c>
      <c r="O241" s="246">
        <v>0</v>
      </c>
      <c r="P241" s="246">
        <v>0</v>
      </c>
      <c r="Q241" s="246">
        <v>0</v>
      </c>
      <c r="R241" s="246">
        <v>7.1390000000000002</v>
      </c>
      <c r="S241" s="246">
        <v>0</v>
      </c>
      <c r="T241" s="246">
        <v>0</v>
      </c>
      <c r="U241" s="246">
        <v>0</v>
      </c>
      <c r="V241" s="246">
        <v>0.158</v>
      </c>
      <c r="W241" s="246">
        <v>0</v>
      </c>
      <c r="X241" s="246">
        <v>0</v>
      </c>
      <c r="Y241" s="246">
        <v>0</v>
      </c>
      <c r="Z241" s="246">
        <v>0</v>
      </c>
      <c r="AA241" s="246">
        <v>0</v>
      </c>
      <c r="AB241" s="246">
        <v>0</v>
      </c>
      <c r="AC241" s="246">
        <v>0</v>
      </c>
      <c r="AD241" s="246">
        <v>0</v>
      </c>
      <c r="AE241" s="246">
        <v>0</v>
      </c>
    </row>
    <row r="242" spans="1:31" x14ac:dyDescent="0.25">
      <c r="A242" s="245" t="s">
        <v>281</v>
      </c>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46"/>
      <c r="AE242" s="246"/>
    </row>
    <row r="243" spans="1:31" x14ac:dyDescent="0.25">
      <c r="B243" s="245" t="s">
        <v>282</v>
      </c>
      <c r="C243" s="246">
        <v>0</v>
      </c>
      <c r="D243" s="246">
        <v>0</v>
      </c>
      <c r="E243" s="246">
        <v>9.2136800000000001</v>
      </c>
      <c r="F243" s="246">
        <v>0</v>
      </c>
      <c r="G243" s="246">
        <v>85.993600000000001</v>
      </c>
      <c r="H243" s="246">
        <v>0</v>
      </c>
      <c r="I243" s="246">
        <v>0</v>
      </c>
      <c r="J243" s="246">
        <v>0</v>
      </c>
      <c r="K243" s="246">
        <v>0</v>
      </c>
      <c r="L243" s="246">
        <v>0</v>
      </c>
      <c r="M243" s="246">
        <v>20.785</v>
      </c>
      <c r="N243" s="246">
        <v>137</v>
      </c>
      <c r="O243" s="246">
        <v>100.075</v>
      </c>
      <c r="P243" s="246">
        <v>24.545000000000002</v>
      </c>
      <c r="Q243" s="246">
        <v>0</v>
      </c>
      <c r="R243" s="246">
        <v>182</v>
      </c>
      <c r="S243" s="246">
        <v>0</v>
      </c>
      <c r="T243" s="246">
        <v>0</v>
      </c>
      <c r="U243" s="246">
        <v>37</v>
      </c>
      <c r="V243" s="246">
        <v>25.83</v>
      </c>
      <c r="W243" s="246">
        <v>0</v>
      </c>
      <c r="X243" s="246">
        <v>5.968</v>
      </c>
      <c r="Y243" s="246">
        <v>0</v>
      </c>
      <c r="Z243" s="246">
        <v>78.5608</v>
      </c>
      <c r="AA243" s="246">
        <v>168.62</v>
      </c>
      <c r="AB243" s="246">
        <v>0</v>
      </c>
      <c r="AC243" s="246">
        <v>0</v>
      </c>
      <c r="AD243" s="246">
        <v>0</v>
      </c>
      <c r="AE243" s="246">
        <v>23.650600000000001</v>
      </c>
    </row>
    <row r="244" spans="1:31" x14ac:dyDescent="0.25">
      <c r="B244" s="245" t="s">
        <v>283</v>
      </c>
      <c r="C244" s="246">
        <v>0</v>
      </c>
      <c r="D244" s="246">
        <v>0</v>
      </c>
      <c r="E244" s="246">
        <v>0</v>
      </c>
      <c r="F244" s="246">
        <v>0</v>
      </c>
      <c r="G244" s="246">
        <v>5.3289999999999997</v>
      </c>
      <c r="H244" s="246">
        <v>0.38200000000000001</v>
      </c>
      <c r="I244" s="246">
        <v>0</v>
      </c>
      <c r="J244" s="246">
        <v>0</v>
      </c>
      <c r="K244" s="246">
        <v>0</v>
      </c>
      <c r="L244" s="246">
        <v>0</v>
      </c>
      <c r="M244" s="246">
        <v>9.0649999999999995</v>
      </c>
      <c r="N244" s="246">
        <v>0</v>
      </c>
      <c r="O244" s="246">
        <v>3.3820000000000001</v>
      </c>
      <c r="P244" s="246">
        <v>0</v>
      </c>
      <c r="Q244" s="246">
        <v>0</v>
      </c>
      <c r="R244" s="246">
        <v>0</v>
      </c>
      <c r="S244" s="246">
        <v>0</v>
      </c>
      <c r="T244" s="246">
        <v>0</v>
      </c>
      <c r="U244" s="246">
        <v>0</v>
      </c>
      <c r="V244" s="246">
        <v>1.746</v>
      </c>
      <c r="W244" s="246">
        <v>7.8479999999999999</v>
      </c>
      <c r="X244" s="246">
        <v>3.2909999999999999</v>
      </c>
      <c r="Y244" s="246">
        <v>0</v>
      </c>
      <c r="Z244" s="246">
        <v>0</v>
      </c>
      <c r="AA244" s="246">
        <v>0</v>
      </c>
      <c r="AB244" s="246">
        <v>0</v>
      </c>
      <c r="AC244" s="246">
        <v>0</v>
      </c>
      <c r="AD244" s="246">
        <v>0</v>
      </c>
      <c r="AE244" s="246">
        <v>44.835999999999999</v>
      </c>
    </row>
    <row r="245" spans="1:31" x14ac:dyDescent="0.25">
      <c r="A245" s="245" t="s">
        <v>284</v>
      </c>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row>
    <row r="246" spans="1:31" x14ac:dyDescent="0.25">
      <c r="B246" s="245" t="s">
        <v>285</v>
      </c>
      <c r="C246" s="246">
        <v>0</v>
      </c>
      <c r="D246" s="246">
        <v>0</v>
      </c>
      <c r="E246" s="246">
        <v>0</v>
      </c>
      <c r="F246" s="246">
        <v>0</v>
      </c>
      <c r="G246" s="246">
        <v>0</v>
      </c>
      <c r="H246" s="246">
        <v>0</v>
      </c>
      <c r="I246" s="246">
        <v>0</v>
      </c>
      <c r="J246" s="246">
        <v>0</v>
      </c>
      <c r="K246" s="246">
        <v>0</v>
      </c>
      <c r="L246" s="246">
        <v>0</v>
      </c>
      <c r="M246" s="246">
        <v>0</v>
      </c>
      <c r="N246" s="246">
        <v>0</v>
      </c>
      <c r="O246" s="246">
        <v>0</v>
      </c>
      <c r="P246" s="246">
        <v>0</v>
      </c>
      <c r="Q246" s="246">
        <v>0</v>
      </c>
      <c r="R246" s="246">
        <v>0</v>
      </c>
      <c r="S246" s="246">
        <v>0</v>
      </c>
      <c r="T246" s="246">
        <v>0</v>
      </c>
      <c r="U246" s="246">
        <v>0</v>
      </c>
      <c r="V246" s="246">
        <v>0</v>
      </c>
      <c r="W246" s="246">
        <v>0</v>
      </c>
      <c r="X246" s="246">
        <v>0</v>
      </c>
      <c r="Y246" s="246">
        <v>0</v>
      </c>
      <c r="Z246" s="246">
        <v>0</v>
      </c>
      <c r="AA246" s="246">
        <v>0</v>
      </c>
      <c r="AB246" s="246">
        <v>0</v>
      </c>
      <c r="AC246" s="246">
        <v>0</v>
      </c>
      <c r="AD246" s="246">
        <v>0</v>
      </c>
      <c r="AE246" s="246">
        <v>0</v>
      </c>
    </row>
    <row r="247" spans="1:31" x14ac:dyDescent="0.25">
      <c r="A247" s="245" t="s">
        <v>286</v>
      </c>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46"/>
      <c r="AE247" s="246"/>
    </row>
    <row r="248" spans="1:31" x14ac:dyDescent="0.25">
      <c r="B248" s="245" t="s">
        <v>287</v>
      </c>
      <c r="C248" s="246">
        <v>0</v>
      </c>
      <c r="D248" s="246">
        <v>0</v>
      </c>
      <c r="E248" s="246">
        <v>0</v>
      </c>
      <c r="F248" s="246">
        <v>0</v>
      </c>
      <c r="G248" s="246">
        <v>0</v>
      </c>
      <c r="H248" s="246">
        <v>0</v>
      </c>
      <c r="I248" s="246">
        <v>1.4999999999999999E-2</v>
      </c>
      <c r="J248" s="246">
        <v>0</v>
      </c>
      <c r="K248" s="246">
        <v>0</v>
      </c>
      <c r="L248" s="246">
        <v>0</v>
      </c>
      <c r="M248" s="246">
        <v>0</v>
      </c>
      <c r="N248" s="246">
        <v>0</v>
      </c>
      <c r="O248" s="246">
        <v>0</v>
      </c>
      <c r="P248" s="246">
        <v>0</v>
      </c>
      <c r="Q248" s="246">
        <v>0</v>
      </c>
      <c r="R248" s="246">
        <v>0</v>
      </c>
      <c r="S248" s="246">
        <v>0</v>
      </c>
      <c r="T248" s="246">
        <v>0</v>
      </c>
      <c r="U248" s="246">
        <v>0</v>
      </c>
      <c r="V248" s="246">
        <v>2.5999999999999999E-2</v>
      </c>
      <c r="W248" s="246">
        <v>0</v>
      </c>
      <c r="X248" s="246">
        <v>1.44</v>
      </c>
      <c r="Y248" s="246">
        <v>0</v>
      </c>
      <c r="Z248" s="246">
        <v>0</v>
      </c>
      <c r="AA248" s="246">
        <v>0</v>
      </c>
      <c r="AB248" s="246">
        <v>0</v>
      </c>
      <c r="AC248" s="246">
        <v>0</v>
      </c>
      <c r="AD248" s="246">
        <v>0</v>
      </c>
      <c r="AE248" s="246">
        <v>0</v>
      </c>
    </row>
    <row r="249" spans="1:31" x14ac:dyDescent="0.25">
      <c r="B249" s="245" t="s">
        <v>288</v>
      </c>
      <c r="C249" s="246">
        <v>0</v>
      </c>
      <c r="D249" s="246">
        <v>0</v>
      </c>
      <c r="E249" s="246">
        <v>0</v>
      </c>
      <c r="F249" s="246">
        <v>0</v>
      </c>
      <c r="G249" s="246">
        <v>0</v>
      </c>
      <c r="H249" s="246">
        <v>0</v>
      </c>
      <c r="I249" s="246">
        <v>0.02</v>
      </c>
      <c r="J249" s="246">
        <v>0</v>
      </c>
      <c r="K249" s="246">
        <v>0</v>
      </c>
      <c r="L249" s="246">
        <v>0</v>
      </c>
      <c r="M249" s="246">
        <v>0</v>
      </c>
      <c r="N249" s="246">
        <v>0</v>
      </c>
      <c r="O249" s="246">
        <v>0</v>
      </c>
      <c r="P249" s="246">
        <v>0</v>
      </c>
      <c r="Q249" s="246">
        <v>0</v>
      </c>
      <c r="R249" s="246">
        <v>0</v>
      </c>
      <c r="S249" s="246">
        <v>0</v>
      </c>
      <c r="T249" s="246">
        <v>0</v>
      </c>
      <c r="U249" s="246">
        <v>0</v>
      </c>
      <c r="V249" s="246">
        <v>2.9000000000000001E-2</v>
      </c>
      <c r="W249" s="246">
        <v>0</v>
      </c>
      <c r="X249" s="246">
        <v>1.1100000000000001</v>
      </c>
      <c r="Y249" s="246">
        <v>0</v>
      </c>
      <c r="Z249" s="246">
        <v>0</v>
      </c>
      <c r="AA249" s="246">
        <v>0</v>
      </c>
      <c r="AB249" s="246">
        <v>0</v>
      </c>
      <c r="AC249" s="246">
        <v>0</v>
      </c>
      <c r="AD249" s="246">
        <v>0</v>
      </c>
      <c r="AE249" s="246">
        <v>0</v>
      </c>
    </row>
    <row r="250" spans="1:31" x14ac:dyDescent="0.25">
      <c r="B250" s="245" t="s">
        <v>289</v>
      </c>
      <c r="C250" s="246">
        <v>0</v>
      </c>
      <c r="D250" s="246">
        <v>0</v>
      </c>
      <c r="E250" s="246">
        <v>0</v>
      </c>
      <c r="F250" s="246">
        <v>0</v>
      </c>
      <c r="G250" s="246">
        <v>0</v>
      </c>
      <c r="H250" s="246">
        <v>0</v>
      </c>
      <c r="I250" s="246">
        <v>2.8000000000000001E-2</v>
      </c>
      <c r="J250" s="246">
        <v>0</v>
      </c>
      <c r="K250" s="246">
        <v>0</v>
      </c>
      <c r="L250" s="246">
        <v>0</v>
      </c>
      <c r="M250" s="246">
        <v>0</v>
      </c>
      <c r="N250" s="246">
        <v>0</v>
      </c>
      <c r="O250" s="246">
        <v>0</v>
      </c>
      <c r="P250" s="246">
        <v>0</v>
      </c>
      <c r="Q250" s="246">
        <v>0</v>
      </c>
      <c r="R250" s="246">
        <v>0</v>
      </c>
      <c r="S250" s="246">
        <v>0</v>
      </c>
      <c r="T250" s="246">
        <v>0</v>
      </c>
      <c r="U250" s="246">
        <v>0</v>
      </c>
      <c r="V250" s="246">
        <v>5.0999999999999997E-2</v>
      </c>
      <c r="W250" s="246">
        <v>0</v>
      </c>
      <c r="X250" s="246">
        <v>3.36</v>
      </c>
      <c r="Y250" s="246">
        <v>0</v>
      </c>
      <c r="Z250" s="246">
        <v>0</v>
      </c>
      <c r="AA250" s="246">
        <v>0</v>
      </c>
      <c r="AB250" s="246">
        <v>0</v>
      </c>
      <c r="AC250" s="246">
        <v>0</v>
      </c>
      <c r="AD250" s="246">
        <v>0</v>
      </c>
      <c r="AE250" s="246">
        <v>0</v>
      </c>
    </row>
    <row r="251" spans="1:31" x14ac:dyDescent="0.25">
      <c r="B251" s="245" t="s">
        <v>290</v>
      </c>
      <c r="C251" s="246">
        <v>0</v>
      </c>
      <c r="D251" s="246">
        <v>0</v>
      </c>
      <c r="E251" s="246">
        <v>0</v>
      </c>
      <c r="F251" s="246">
        <v>18.698799999999999</v>
      </c>
      <c r="G251" s="246">
        <v>1.05</v>
      </c>
      <c r="H251" s="246">
        <v>0</v>
      </c>
      <c r="I251" s="246">
        <v>0</v>
      </c>
      <c r="J251" s="246">
        <v>0</v>
      </c>
      <c r="K251" s="246">
        <v>0</v>
      </c>
      <c r="L251" s="246">
        <v>42.347200000000001</v>
      </c>
      <c r="M251" s="246">
        <v>0</v>
      </c>
      <c r="N251" s="246">
        <v>0</v>
      </c>
      <c r="O251" s="246">
        <v>27.9</v>
      </c>
      <c r="P251" s="246">
        <v>0</v>
      </c>
      <c r="Q251" s="246">
        <v>0</v>
      </c>
      <c r="R251" s="246">
        <v>19.7987</v>
      </c>
      <c r="S251" s="246">
        <v>0</v>
      </c>
      <c r="T251" s="246">
        <v>0</v>
      </c>
      <c r="U251" s="246">
        <v>0</v>
      </c>
      <c r="V251" s="246">
        <v>3.3783500000000002</v>
      </c>
      <c r="W251" s="246">
        <v>0</v>
      </c>
      <c r="X251" s="246">
        <v>0</v>
      </c>
      <c r="Y251" s="246">
        <v>0</v>
      </c>
      <c r="Z251" s="246">
        <v>0</v>
      </c>
      <c r="AA251" s="246">
        <v>0</v>
      </c>
      <c r="AB251" s="246">
        <v>0</v>
      </c>
      <c r="AC251" s="246">
        <v>0</v>
      </c>
      <c r="AD251" s="246">
        <v>0</v>
      </c>
      <c r="AE251" s="246">
        <v>0</v>
      </c>
    </row>
    <row r="252" spans="1:31" x14ac:dyDescent="0.25">
      <c r="A252" s="245" t="s">
        <v>291</v>
      </c>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246"/>
    </row>
    <row r="253" spans="1:31" x14ac:dyDescent="0.25">
      <c r="B253" s="245" t="s">
        <v>292</v>
      </c>
      <c r="C253" s="246">
        <v>0</v>
      </c>
      <c r="D253" s="246">
        <v>0</v>
      </c>
      <c r="E253" s="246">
        <v>0</v>
      </c>
      <c r="F253" s="246">
        <v>0</v>
      </c>
      <c r="G253" s="246">
        <v>0.71699999999999997</v>
      </c>
      <c r="H253" s="246">
        <v>0</v>
      </c>
      <c r="I253" s="246">
        <v>0</v>
      </c>
      <c r="J253" s="246">
        <v>0</v>
      </c>
      <c r="K253" s="246">
        <v>0</v>
      </c>
      <c r="L253" s="246">
        <v>0</v>
      </c>
      <c r="M253" s="246">
        <v>0</v>
      </c>
      <c r="N253" s="246">
        <v>0</v>
      </c>
      <c r="O253" s="246">
        <v>0</v>
      </c>
      <c r="P253" s="246">
        <v>0</v>
      </c>
      <c r="Q253" s="246">
        <v>0</v>
      </c>
      <c r="R253" s="246">
        <v>0</v>
      </c>
      <c r="S253" s="246">
        <v>0</v>
      </c>
      <c r="T253" s="246">
        <v>0</v>
      </c>
      <c r="U253" s="246">
        <v>0</v>
      </c>
      <c r="V253" s="246">
        <v>0.41358</v>
      </c>
      <c r="W253" s="246">
        <v>0</v>
      </c>
      <c r="X253" s="246">
        <v>17.183</v>
      </c>
      <c r="Y253" s="246">
        <v>0</v>
      </c>
      <c r="Z253" s="246">
        <v>0</v>
      </c>
      <c r="AA253" s="246">
        <v>0</v>
      </c>
      <c r="AB253" s="246">
        <v>0</v>
      </c>
      <c r="AC253" s="246">
        <v>0</v>
      </c>
      <c r="AD253" s="246">
        <v>0</v>
      </c>
      <c r="AE253" s="246">
        <v>0</v>
      </c>
    </row>
    <row r="254" spans="1:31" x14ac:dyDescent="0.25">
      <c r="B254" s="245" t="s">
        <v>293</v>
      </c>
      <c r="C254" s="246">
        <v>0</v>
      </c>
      <c r="D254" s="246">
        <v>74.583500000000001</v>
      </c>
      <c r="E254" s="246">
        <v>0</v>
      </c>
      <c r="F254" s="246">
        <v>0</v>
      </c>
      <c r="G254" s="246">
        <v>5.3689999999999998</v>
      </c>
      <c r="H254" s="246">
        <v>0</v>
      </c>
      <c r="I254" s="246">
        <v>4.3999999999999997E-2</v>
      </c>
      <c r="J254" s="246">
        <v>0</v>
      </c>
      <c r="K254" s="246">
        <v>0</v>
      </c>
      <c r="L254" s="246">
        <v>0</v>
      </c>
      <c r="M254" s="246">
        <v>0</v>
      </c>
      <c r="N254" s="246">
        <v>0</v>
      </c>
      <c r="O254" s="246">
        <v>0</v>
      </c>
      <c r="P254" s="246">
        <v>148.471</v>
      </c>
      <c r="Q254" s="246">
        <v>0</v>
      </c>
      <c r="R254" s="246">
        <v>0</v>
      </c>
      <c r="S254" s="246">
        <v>0</v>
      </c>
      <c r="T254" s="246">
        <v>0</v>
      </c>
      <c r="U254" s="246">
        <v>0</v>
      </c>
      <c r="V254" s="246">
        <v>2.2069999999999999</v>
      </c>
      <c r="W254" s="246">
        <v>0</v>
      </c>
      <c r="X254" s="246">
        <v>11.619</v>
      </c>
      <c r="Y254" s="246">
        <v>0</v>
      </c>
      <c r="Z254" s="246">
        <v>0</v>
      </c>
      <c r="AA254" s="246">
        <v>0</v>
      </c>
      <c r="AB254" s="246">
        <v>0</v>
      </c>
      <c r="AC254" s="246">
        <v>0</v>
      </c>
      <c r="AD254" s="246">
        <v>0</v>
      </c>
      <c r="AE254" s="246">
        <v>0</v>
      </c>
    </row>
    <row r="255" spans="1:31" x14ac:dyDescent="0.25">
      <c r="A255" s="245" t="s">
        <v>294</v>
      </c>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6"/>
      <c r="AE255" s="246"/>
    </row>
    <row r="256" spans="1:31" x14ac:dyDescent="0.25">
      <c r="B256" s="245" t="s">
        <v>295</v>
      </c>
      <c r="C256" s="246">
        <v>0</v>
      </c>
      <c r="D256" s="246">
        <v>104.23099999999999</v>
      </c>
      <c r="E256" s="246">
        <v>8.2029999999999994</v>
      </c>
      <c r="F256" s="246">
        <v>0</v>
      </c>
      <c r="G256" s="246">
        <v>0</v>
      </c>
      <c r="H256" s="246">
        <v>0</v>
      </c>
      <c r="I256" s="246">
        <v>1.0394600000000001</v>
      </c>
      <c r="J256" s="246">
        <v>0</v>
      </c>
      <c r="K256" s="246">
        <v>0</v>
      </c>
      <c r="L256" s="246">
        <v>0</v>
      </c>
      <c r="M256" s="246">
        <v>9.8000000000000004E-2</v>
      </c>
      <c r="N256" s="246">
        <v>43.2331</v>
      </c>
      <c r="O256" s="246">
        <v>15.57</v>
      </c>
      <c r="P256" s="246">
        <v>51.726999999999997</v>
      </c>
      <c r="Q256" s="246">
        <v>0</v>
      </c>
      <c r="R256" s="246">
        <v>42.939399999999999</v>
      </c>
      <c r="S256" s="246">
        <v>0</v>
      </c>
      <c r="T256" s="246">
        <v>0</v>
      </c>
      <c r="U256" s="246">
        <v>0</v>
      </c>
      <c r="V256" s="246">
        <v>9.15855</v>
      </c>
      <c r="W256" s="246">
        <v>0</v>
      </c>
      <c r="X256" s="246">
        <v>0</v>
      </c>
      <c r="Y256" s="246">
        <v>0</v>
      </c>
      <c r="Z256" s="246">
        <v>0</v>
      </c>
      <c r="AA256" s="246">
        <v>0</v>
      </c>
      <c r="AB256" s="246">
        <v>0</v>
      </c>
      <c r="AC256" s="246">
        <v>0</v>
      </c>
      <c r="AD256" s="246">
        <v>0</v>
      </c>
      <c r="AE256" s="246">
        <v>0</v>
      </c>
    </row>
    <row r="257" spans="1:31" x14ac:dyDescent="0.25">
      <c r="A257" s="245" t="s">
        <v>296</v>
      </c>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c r="Y257" s="246"/>
      <c r="Z257" s="246"/>
      <c r="AA257" s="246"/>
      <c r="AB257" s="246"/>
      <c r="AC257" s="246"/>
      <c r="AD257" s="246"/>
      <c r="AE257" s="246"/>
    </row>
    <row r="258" spans="1:31" x14ac:dyDescent="0.25">
      <c r="B258" s="245" t="s">
        <v>297</v>
      </c>
      <c r="C258" s="246">
        <v>0</v>
      </c>
      <c r="D258" s="246">
        <v>0</v>
      </c>
      <c r="E258" s="246">
        <v>0</v>
      </c>
      <c r="F258" s="246">
        <v>0</v>
      </c>
      <c r="G258" s="246">
        <v>0</v>
      </c>
      <c r="H258" s="246">
        <v>0</v>
      </c>
      <c r="I258" s="246">
        <v>1.454</v>
      </c>
      <c r="J258" s="246">
        <v>0</v>
      </c>
      <c r="K258" s="246">
        <v>0</v>
      </c>
      <c r="L258" s="246">
        <v>0</v>
      </c>
      <c r="M258" s="246">
        <v>0</v>
      </c>
      <c r="N258" s="246">
        <v>0</v>
      </c>
      <c r="O258" s="246">
        <v>0</v>
      </c>
      <c r="P258" s="246">
        <v>0</v>
      </c>
      <c r="Q258" s="246">
        <v>0</v>
      </c>
      <c r="R258" s="246">
        <v>0</v>
      </c>
      <c r="S258" s="246">
        <v>0</v>
      </c>
      <c r="T258" s="246">
        <v>0</v>
      </c>
      <c r="U258" s="246">
        <v>0</v>
      </c>
      <c r="V258" s="246">
        <v>0.17499999999999999</v>
      </c>
      <c r="W258" s="246">
        <v>0</v>
      </c>
      <c r="X258" s="246">
        <v>10.099</v>
      </c>
      <c r="Y258" s="246">
        <v>0</v>
      </c>
      <c r="Z258" s="246">
        <v>0</v>
      </c>
      <c r="AA258" s="246">
        <v>0</v>
      </c>
      <c r="AB258" s="246">
        <v>0</v>
      </c>
      <c r="AC258" s="246">
        <v>0</v>
      </c>
      <c r="AD258" s="246">
        <v>0</v>
      </c>
      <c r="AE258" s="246">
        <v>0</v>
      </c>
    </row>
    <row r="259" spans="1:31" x14ac:dyDescent="0.25">
      <c r="B259" s="245" t="s">
        <v>298</v>
      </c>
      <c r="C259" s="246">
        <v>0</v>
      </c>
      <c r="D259" s="246">
        <v>0</v>
      </c>
      <c r="E259" s="246">
        <v>0</v>
      </c>
      <c r="F259" s="246">
        <v>0</v>
      </c>
      <c r="G259" s="246">
        <v>0</v>
      </c>
      <c r="H259" s="246">
        <v>0</v>
      </c>
      <c r="I259" s="246">
        <v>0.52400000000000002</v>
      </c>
      <c r="J259" s="246">
        <v>0</v>
      </c>
      <c r="K259" s="246">
        <v>0</v>
      </c>
      <c r="L259" s="246">
        <v>0</v>
      </c>
      <c r="M259" s="246">
        <v>0</v>
      </c>
      <c r="N259" s="246">
        <v>0</v>
      </c>
      <c r="O259" s="246">
        <v>0</v>
      </c>
      <c r="P259" s="246">
        <v>0</v>
      </c>
      <c r="Q259" s="246">
        <v>0</v>
      </c>
      <c r="R259" s="246">
        <v>9.8979999999999997</v>
      </c>
      <c r="S259" s="246">
        <v>0</v>
      </c>
      <c r="T259" s="246">
        <v>0</v>
      </c>
      <c r="U259" s="246">
        <v>0</v>
      </c>
      <c r="V259" s="246">
        <v>0.14000000000000001</v>
      </c>
      <c r="W259" s="246">
        <v>0</v>
      </c>
      <c r="X259" s="246">
        <v>0</v>
      </c>
      <c r="Y259" s="246">
        <v>0</v>
      </c>
      <c r="Z259" s="246">
        <v>0</v>
      </c>
      <c r="AA259" s="246">
        <v>0</v>
      </c>
      <c r="AB259" s="246">
        <v>0</v>
      </c>
      <c r="AC259" s="246">
        <v>0</v>
      </c>
      <c r="AD259" s="246">
        <v>0</v>
      </c>
      <c r="AE259" s="246">
        <v>0</v>
      </c>
    </row>
    <row r="260" spans="1:31" x14ac:dyDescent="0.25">
      <c r="B260" s="245" t="s">
        <v>299</v>
      </c>
      <c r="C260" s="246">
        <v>0</v>
      </c>
      <c r="D260" s="246">
        <v>0</v>
      </c>
      <c r="E260" s="246">
        <v>0</v>
      </c>
      <c r="F260" s="246">
        <v>0</v>
      </c>
      <c r="G260" s="246">
        <v>0</v>
      </c>
      <c r="H260" s="246">
        <v>0</v>
      </c>
      <c r="I260" s="246">
        <v>0.433</v>
      </c>
      <c r="J260" s="246">
        <v>0</v>
      </c>
      <c r="K260" s="246">
        <v>0</v>
      </c>
      <c r="L260" s="246">
        <v>0</v>
      </c>
      <c r="M260" s="246">
        <v>0</v>
      </c>
      <c r="N260" s="246">
        <v>0</v>
      </c>
      <c r="O260" s="246">
        <v>0</v>
      </c>
      <c r="P260" s="246">
        <v>0</v>
      </c>
      <c r="Q260" s="246">
        <v>0</v>
      </c>
      <c r="R260" s="246">
        <v>10.677</v>
      </c>
      <c r="S260" s="246">
        <v>0</v>
      </c>
      <c r="T260" s="246">
        <v>0</v>
      </c>
      <c r="U260" s="246">
        <v>0</v>
      </c>
      <c r="V260" s="246">
        <v>0.22900000000000001</v>
      </c>
      <c r="W260" s="246">
        <v>0</v>
      </c>
      <c r="X260" s="246">
        <v>0</v>
      </c>
      <c r="Y260" s="246">
        <v>0</v>
      </c>
      <c r="Z260" s="246">
        <v>0</v>
      </c>
      <c r="AA260" s="246">
        <v>0</v>
      </c>
      <c r="AB260" s="246">
        <v>3.7149999999999999</v>
      </c>
      <c r="AC260" s="246">
        <v>0</v>
      </c>
      <c r="AD260" s="246">
        <v>0</v>
      </c>
      <c r="AE260" s="246">
        <v>0</v>
      </c>
    </row>
    <row r="261" spans="1:31" x14ac:dyDescent="0.25">
      <c r="B261" s="245" t="s">
        <v>300</v>
      </c>
      <c r="C261" s="246">
        <v>0</v>
      </c>
      <c r="D261" s="246">
        <v>0</v>
      </c>
      <c r="E261" s="246">
        <v>0</v>
      </c>
      <c r="F261" s="246">
        <v>0</v>
      </c>
      <c r="G261" s="246">
        <v>0</v>
      </c>
      <c r="H261" s="246">
        <v>0</v>
      </c>
      <c r="I261" s="246">
        <v>0.255</v>
      </c>
      <c r="J261" s="246">
        <v>0</v>
      </c>
      <c r="K261" s="246">
        <v>0</v>
      </c>
      <c r="L261" s="246">
        <v>0</v>
      </c>
      <c r="M261" s="246">
        <v>0</v>
      </c>
      <c r="N261" s="246">
        <v>0</v>
      </c>
      <c r="O261" s="246">
        <v>0</v>
      </c>
      <c r="P261" s="246">
        <v>0</v>
      </c>
      <c r="Q261" s="246">
        <v>0</v>
      </c>
      <c r="R261" s="246">
        <v>0</v>
      </c>
      <c r="S261" s="246">
        <v>0</v>
      </c>
      <c r="T261" s="246">
        <v>0</v>
      </c>
      <c r="U261" s="246">
        <v>0</v>
      </c>
      <c r="V261" s="246">
        <v>0.1</v>
      </c>
      <c r="W261" s="246">
        <v>8.1679999999999993</v>
      </c>
      <c r="X261" s="246">
        <v>0</v>
      </c>
      <c r="Y261" s="246">
        <v>0</v>
      </c>
      <c r="Z261" s="246">
        <v>0</v>
      </c>
      <c r="AA261" s="246">
        <v>0</v>
      </c>
      <c r="AB261" s="246">
        <v>0</v>
      </c>
      <c r="AC261" s="246">
        <v>0</v>
      </c>
      <c r="AD261" s="246">
        <v>0</v>
      </c>
      <c r="AE261" s="246">
        <v>0</v>
      </c>
    </row>
    <row r="262" spans="1:31" x14ac:dyDescent="0.25">
      <c r="B262" s="245" t="s">
        <v>301</v>
      </c>
      <c r="C262" s="246">
        <v>0</v>
      </c>
      <c r="D262" s="246">
        <v>0</v>
      </c>
      <c r="E262" s="246">
        <v>0</v>
      </c>
      <c r="F262" s="246">
        <v>0</v>
      </c>
      <c r="G262" s="246">
        <v>0</v>
      </c>
      <c r="H262" s="246">
        <v>0</v>
      </c>
      <c r="I262" s="246">
        <v>5.0000000000000001E-3</v>
      </c>
      <c r="J262" s="246">
        <v>0</v>
      </c>
      <c r="K262" s="246">
        <v>0</v>
      </c>
      <c r="L262" s="246">
        <v>0</v>
      </c>
      <c r="M262" s="246">
        <v>0</v>
      </c>
      <c r="N262" s="246">
        <v>0</v>
      </c>
      <c r="O262" s="246">
        <v>0</v>
      </c>
      <c r="P262" s="246">
        <v>0</v>
      </c>
      <c r="Q262" s="246">
        <v>0</v>
      </c>
      <c r="R262" s="246">
        <v>0</v>
      </c>
      <c r="S262" s="246">
        <v>0</v>
      </c>
      <c r="T262" s="246">
        <v>0</v>
      </c>
      <c r="U262" s="246">
        <v>0</v>
      </c>
      <c r="V262" s="246">
        <v>0.31900000000000001</v>
      </c>
      <c r="W262" s="246">
        <v>8.5649999999999995</v>
      </c>
      <c r="X262" s="246">
        <v>0</v>
      </c>
      <c r="Y262" s="246">
        <v>0</v>
      </c>
      <c r="Z262" s="246">
        <v>0</v>
      </c>
      <c r="AA262" s="246">
        <v>0</v>
      </c>
      <c r="AB262" s="246">
        <v>7.34</v>
      </c>
      <c r="AC262" s="246">
        <v>0</v>
      </c>
      <c r="AD262" s="246">
        <v>0</v>
      </c>
      <c r="AE262" s="246">
        <v>0</v>
      </c>
    </row>
    <row r="263" spans="1:31" x14ac:dyDescent="0.25">
      <c r="B263" s="245" t="s">
        <v>302</v>
      </c>
      <c r="C263" s="246">
        <v>0</v>
      </c>
      <c r="D263" s="246">
        <v>0</v>
      </c>
      <c r="E263" s="246">
        <v>0</v>
      </c>
      <c r="F263" s="246">
        <v>0</v>
      </c>
      <c r="G263" s="246">
        <v>0</v>
      </c>
      <c r="H263" s="246">
        <v>0</v>
      </c>
      <c r="I263" s="246">
        <v>0.42799999999999999</v>
      </c>
      <c r="J263" s="246">
        <v>0</v>
      </c>
      <c r="K263" s="246">
        <v>0</v>
      </c>
      <c r="L263" s="246">
        <v>0</v>
      </c>
      <c r="M263" s="246">
        <v>0</v>
      </c>
      <c r="N263" s="246">
        <v>0</v>
      </c>
      <c r="O263" s="246">
        <v>0</v>
      </c>
      <c r="P263" s="246">
        <v>0</v>
      </c>
      <c r="Q263" s="246">
        <v>0</v>
      </c>
      <c r="R263" s="246">
        <v>0</v>
      </c>
      <c r="S263" s="246">
        <v>0</v>
      </c>
      <c r="T263" s="246">
        <v>0</v>
      </c>
      <c r="U263" s="246">
        <v>0</v>
      </c>
      <c r="V263" s="246">
        <v>0.54</v>
      </c>
      <c r="W263" s="246">
        <v>0</v>
      </c>
      <c r="X263" s="246">
        <v>6.7910000000000004</v>
      </c>
      <c r="Y263" s="246">
        <v>0</v>
      </c>
      <c r="Z263" s="246">
        <v>0</v>
      </c>
      <c r="AA263" s="246">
        <v>0</v>
      </c>
      <c r="AB263" s="246">
        <v>27.024000000000001</v>
      </c>
      <c r="AC263" s="246">
        <v>0</v>
      </c>
      <c r="AD263" s="246">
        <v>0</v>
      </c>
      <c r="AE263" s="246">
        <v>0</v>
      </c>
    </row>
    <row r="264" spans="1:31" x14ac:dyDescent="0.25">
      <c r="B264" s="245" t="s">
        <v>303</v>
      </c>
      <c r="C264" s="246">
        <v>0</v>
      </c>
      <c r="D264" s="246">
        <v>0</v>
      </c>
      <c r="E264" s="246">
        <v>0</v>
      </c>
      <c r="F264" s="246">
        <v>0</v>
      </c>
      <c r="G264" s="246">
        <v>0.7</v>
      </c>
      <c r="H264" s="246">
        <v>0</v>
      </c>
      <c r="I264" s="246">
        <v>0.28499999999999998</v>
      </c>
      <c r="J264" s="246">
        <v>0</v>
      </c>
      <c r="K264" s="246">
        <v>0</v>
      </c>
      <c r="L264" s="246">
        <v>0</v>
      </c>
      <c r="M264" s="246">
        <v>0</v>
      </c>
      <c r="N264" s="246">
        <v>0</v>
      </c>
      <c r="O264" s="246">
        <v>0</v>
      </c>
      <c r="P264" s="246">
        <v>0</v>
      </c>
      <c r="Q264" s="246">
        <v>0</v>
      </c>
      <c r="R264" s="246">
        <v>14.596</v>
      </c>
      <c r="S264" s="246">
        <v>0</v>
      </c>
      <c r="T264" s="246">
        <v>0</v>
      </c>
      <c r="U264" s="246">
        <v>0</v>
      </c>
      <c r="V264" s="246">
        <v>0.23499999999999999</v>
      </c>
      <c r="W264" s="246">
        <v>0</v>
      </c>
      <c r="X264" s="246">
        <v>0</v>
      </c>
      <c r="Y264" s="246">
        <v>0</v>
      </c>
      <c r="Z264" s="246">
        <v>0</v>
      </c>
      <c r="AA264" s="246">
        <v>0</v>
      </c>
      <c r="AB264" s="246">
        <v>0</v>
      </c>
      <c r="AC264" s="246">
        <v>0</v>
      </c>
      <c r="AD264" s="246">
        <v>0</v>
      </c>
      <c r="AE264" s="246">
        <v>0</v>
      </c>
    </row>
    <row r="265" spans="1:31" x14ac:dyDescent="0.25">
      <c r="B265" s="245" t="s">
        <v>304</v>
      </c>
      <c r="C265" s="246">
        <v>0</v>
      </c>
      <c r="D265" s="246">
        <v>0</v>
      </c>
      <c r="E265" s="246">
        <v>0</v>
      </c>
      <c r="F265" s="246">
        <v>0</v>
      </c>
      <c r="G265" s="246">
        <v>0</v>
      </c>
      <c r="H265" s="246">
        <v>0</v>
      </c>
      <c r="I265" s="246">
        <v>0.193</v>
      </c>
      <c r="J265" s="246">
        <v>0</v>
      </c>
      <c r="K265" s="246">
        <v>0</v>
      </c>
      <c r="L265" s="246">
        <v>0</v>
      </c>
      <c r="M265" s="246">
        <v>0</v>
      </c>
      <c r="N265" s="246">
        <v>0</v>
      </c>
      <c r="O265" s="246">
        <v>0</v>
      </c>
      <c r="P265" s="246">
        <v>0</v>
      </c>
      <c r="Q265" s="246">
        <v>0</v>
      </c>
      <c r="R265" s="246">
        <v>7.19</v>
      </c>
      <c r="S265" s="246">
        <v>0</v>
      </c>
      <c r="T265" s="246">
        <v>0</v>
      </c>
      <c r="U265" s="246">
        <v>0</v>
      </c>
      <c r="V265" s="246">
        <v>0.14000000000000001</v>
      </c>
      <c r="W265" s="246">
        <v>0</v>
      </c>
      <c r="X265" s="246">
        <v>0</v>
      </c>
      <c r="Y265" s="246">
        <v>0</v>
      </c>
      <c r="Z265" s="246">
        <v>0</v>
      </c>
      <c r="AA265" s="246">
        <v>0</v>
      </c>
      <c r="AB265" s="246">
        <v>0</v>
      </c>
      <c r="AC265" s="246">
        <v>0</v>
      </c>
      <c r="AD265" s="246">
        <v>0</v>
      </c>
      <c r="AE265" s="246">
        <v>0</v>
      </c>
    </row>
    <row r="266" spans="1:31" x14ac:dyDescent="0.25">
      <c r="A266" s="245" t="s">
        <v>305</v>
      </c>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246"/>
    </row>
    <row r="267" spans="1:31" x14ac:dyDescent="0.25">
      <c r="B267" s="245" t="s">
        <v>306</v>
      </c>
      <c r="C267" s="246">
        <v>0</v>
      </c>
      <c r="D267" s="246">
        <v>0</v>
      </c>
      <c r="E267" s="246">
        <v>0</v>
      </c>
      <c r="F267" s="246">
        <v>0</v>
      </c>
      <c r="G267" s="246">
        <v>0</v>
      </c>
      <c r="H267" s="246">
        <v>0</v>
      </c>
      <c r="I267" s="246">
        <v>0.46700000000000003</v>
      </c>
      <c r="J267" s="246">
        <v>0</v>
      </c>
      <c r="K267" s="246">
        <v>0</v>
      </c>
      <c r="L267" s="246">
        <v>0</v>
      </c>
      <c r="M267" s="246">
        <v>0</v>
      </c>
      <c r="N267" s="246">
        <v>0</v>
      </c>
      <c r="O267" s="246">
        <v>0</v>
      </c>
      <c r="P267" s="246">
        <v>0</v>
      </c>
      <c r="Q267" s="246">
        <v>0</v>
      </c>
      <c r="R267" s="246">
        <v>0</v>
      </c>
      <c r="S267" s="246">
        <v>0</v>
      </c>
      <c r="T267" s="246">
        <v>0</v>
      </c>
      <c r="U267" s="246">
        <v>0</v>
      </c>
      <c r="V267" s="246">
        <v>0.41599999999999998</v>
      </c>
      <c r="W267" s="246">
        <v>33.155000000000001</v>
      </c>
      <c r="X267" s="246">
        <v>3.3650000000000002</v>
      </c>
      <c r="Y267" s="246">
        <v>0</v>
      </c>
      <c r="Z267" s="246">
        <v>0</v>
      </c>
      <c r="AA267" s="246">
        <v>0</v>
      </c>
      <c r="AB267" s="246">
        <v>0</v>
      </c>
      <c r="AC267" s="246">
        <v>0</v>
      </c>
      <c r="AD267" s="246">
        <v>0</v>
      </c>
      <c r="AE267" s="246">
        <v>0</v>
      </c>
    </row>
    <row r="268" spans="1:31" x14ac:dyDescent="0.25">
      <c r="A268" s="245" t="s">
        <v>307</v>
      </c>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246"/>
      <c r="AE268" s="246"/>
    </row>
    <row r="269" spans="1:31" x14ac:dyDescent="0.25">
      <c r="B269" s="245" t="s">
        <v>308</v>
      </c>
      <c r="C269" s="246">
        <v>0</v>
      </c>
      <c r="D269" s="246">
        <v>0</v>
      </c>
      <c r="E269" s="246">
        <v>0</v>
      </c>
      <c r="F269" s="246">
        <v>0</v>
      </c>
      <c r="G269" s="246">
        <v>0</v>
      </c>
      <c r="H269" s="246">
        <v>0</v>
      </c>
      <c r="I269" s="246">
        <v>0</v>
      </c>
      <c r="J269" s="246">
        <v>0</v>
      </c>
      <c r="K269" s="246">
        <v>0</v>
      </c>
      <c r="L269" s="246">
        <v>0</v>
      </c>
      <c r="M269" s="246">
        <v>0</v>
      </c>
      <c r="N269" s="246">
        <v>0</v>
      </c>
      <c r="O269" s="246">
        <v>0</v>
      </c>
      <c r="P269" s="246">
        <v>0</v>
      </c>
      <c r="Q269" s="246">
        <v>0</v>
      </c>
      <c r="R269" s="246">
        <v>0</v>
      </c>
      <c r="S269" s="246">
        <v>0</v>
      </c>
      <c r="T269" s="246">
        <v>0</v>
      </c>
      <c r="U269" s="246">
        <v>0</v>
      </c>
      <c r="V269" s="246">
        <v>0</v>
      </c>
      <c r="W269" s="246">
        <v>0</v>
      </c>
      <c r="X269" s="246">
        <v>0</v>
      </c>
      <c r="Y269" s="246">
        <v>0</v>
      </c>
      <c r="Z269" s="246">
        <v>0</v>
      </c>
      <c r="AA269" s="246">
        <v>0</v>
      </c>
      <c r="AB269" s="246">
        <v>0</v>
      </c>
      <c r="AC269" s="246">
        <v>0</v>
      </c>
      <c r="AD269" s="246">
        <v>0</v>
      </c>
      <c r="AE269" s="246">
        <v>0</v>
      </c>
    </row>
    <row r="270" spans="1:31" x14ac:dyDescent="0.25">
      <c r="A270" s="245" t="s">
        <v>311</v>
      </c>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46"/>
      <c r="AE270" s="246"/>
    </row>
    <row r="271" spans="1:31" x14ac:dyDescent="0.25">
      <c r="B271" s="245" t="s">
        <v>10</v>
      </c>
      <c r="C271" s="246">
        <v>0</v>
      </c>
      <c r="D271" s="246">
        <v>0</v>
      </c>
      <c r="E271" s="246">
        <v>0</v>
      </c>
      <c r="F271" s="246">
        <v>0</v>
      </c>
      <c r="G271" s="246">
        <v>0</v>
      </c>
      <c r="H271" s="246">
        <v>0</v>
      </c>
      <c r="I271" s="246">
        <v>0.114943</v>
      </c>
      <c r="J271" s="246">
        <v>0</v>
      </c>
      <c r="K271" s="246">
        <v>0</v>
      </c>
      <c r="L271" s="246">
        <v>0</v>
      </c>
      <c r="M271" s="246">
        <v>0</v>
      </c>
      <c r="N271" s="246">
        <v>0</v>
      </c>
      <c r="O271" s="246">
        <v>0</v>
      </c>
      <c r="P271" s="246">
        <v>0</v>
      </c>
      <c r="Q271" s="246">
        <v>0</v>
      </c>
      <c r="R271" s="246">
        <v>0</v>
      </c>
      <c r="S271" s="246">
        <v>0</v>
      </c>
      <c r="T271" s="246">
        <v>0</v>
      </c>
      <c r="U271" s="246">
        <v>0</v>
      </c>
      <c r="V271" s="246">
        <v>0.249</v>
      </c>
      <c r="W271" s="246">
        <v>0</v>
      </c>
      <c r="X271" s="246">
        <v>0</v>
      </c>
      <c r="Y271" s="246">
        <v>0</v>
      </c>
      <c r="Z271" s="246">
        <v>0</v>
      </c>
      <c r="AA271" s="246">
        <v>0</v>
      </c>
      <c r="AB271" s="246">
        <v>0</v>
      </c>
      <c r="AC271" s="246">
        <v>0</v>
      </c>
      <c r="AD271" s="246">
        <v>0</v>
      </c>
      <c r="AE271" s="246">
        <v>10</v>
      </c>
    </row>
    <row r="272" spans="1:31" x14ac:dyDescent="0.25">
      <c r="B272" s="245" t="s">
        <v>312</v>
      </c>
      <c r="C272" s="246">
        <v>0</v>
      </c>
      <c r="D272" s="246">
        <v>0</v>
      </c>
      <c r="E272" s="246">
        <v>0</v>
      </c>
      <c r="F272" s="246">
        <v>0</v>
      </c>
      <c r="G272" s="246">
        <v>0</v>
      </c>
      <c r="H272" s="246">
        <v>0</v>
      </c>
      <c r="I272" s="246">
        <v>0.13</v>
      </c>
      <c r="J272" s="246">
        <v>0</v>
      </c>
      <c r="K272" s="246">
        <v>0</v>
      </c>
      <c r="L272" s="246">
        <v>0</v>
      </c>
      <c r="M272" s="246">
        <v>0</v>
      </c>
      <c r="N272" s="246">
        <v>0</v>
      </c>
      <c r="O272" s="246">
        <v>0</v>
      </c>
      <c r="P272" s="246">
        <v>0</v>
      </c>
      <c r="Q272" s="246">
        <v>0</v>
      </c>
      <c r="R272" s="246">
        <v>0</v>
      </c>
      <c r="S272" s="246">
        <v>0</v>
      </c>
      <c r="T272" s="246">
        <v>0</v>
      </c>
      <c r="U272" s="246">
        <v>0</v>
      </c>
      <c r="V272" s="246">
        <v>0.13500000000000001</v>
      </c>
      <c r="W272" s="246">
        <v>11.5</v>
      </c>
      <c r="X272" s="246">
        <v>1</v>
      </c>
      <c r="Y272" s="246">
        <v>0</v>
      </c>
      <c r="Z272" s="246">
        <v>0</v>
      </c>
      <c r="AA272" s="246">
        <v>0</v>
      </c>
      <c r="AB272" s="246">
        <v>0</v>
      </c>
      <c r="AC272" s="246">
        <v>0</v>
      </c>
      <c r="AD272" s="246">
        <v>0</v>
      </c>
      <c r="AE272" s="246">
        <v>0</v>
      </c>
    </row>
    <row r="273" spans="1:31" x14ac:dyDescent="0.25">
      <c r="B273" s="245" t="s">
        <v>313</v>
      </c>
      <c r="C273" s="246">
        <v>0</v>
      </c>
      <c r="D273" s="246">
        <v>0</v>
      </c>
      <c r="E273" s="246">
        <v>0</v>
      </c>
      <c r="F273" s="246">
        <v>0</v>
      </c>
      <c r="G273" s="246">
        <v>1.8</v>
      </c>
      <c r="H273" s="246">
        <v>0</v>
      </c>
      <c r="I273" s="246">
        <v>0</v>
      </c>
      <c r="J273" s="246">
        <v>0</v>
      </c>
      <c r="K273" s="246">
        <v>0</v>
      </c>
      <c r="L273" s="246">
        <v>0</v>
      </c>
      <c r="M273" s="246">
        <v>1.2</v>
      </c>
      <c r="N273" s="246">
        <v>0</v>
      </c>
      <c r="O273" s="246">
        <v>3.3</v>
      </c>
      <c r="P273" s="246">
        <v>0</v>
      </c>
      <c r="Q273" s="246">
        <v>0</v>
      </c>
      <c r="R273" s="246">
        <v>25.3</v>
      </c>
      <c r="S273" s="246">
        <v>0</v>
      </c>
      <c r="T273" s="246">
        <v>0</v>
      </c>
      <c r="U273" s="246">
        <v>0</v>
      </c>
      <c r="V273" s="246">
        <v>0.56599999999999995</v>
      </c>
      <c r="W273" s="246">
        <v>0</v>
      </c>
      <c r="X273" s="246">
        <v>8.5</v>
      </c>
      <c r="Y273" s="246">
        <v>0</v>
      </c>
      <c r="Z273" s="246">
        <v>0</v>
      </c>
      <c r="AA273" s="246">
        <v>0</v>
      </c>
      <c r="AB273" s="246">
        <v>0</v>
      </c>
      <c r="AC273" s="246">
        <v>0</v>
      </c>
      <c r="AD273" s="246">
        <v>0</v>
      </c>
      <c r="AE273" s="246">
        <v>0</v>
      </c>
    </row>
    <row r="274" spans="1:31" x14ac:dyDescent="0.25">
      <c r="B274" s="245" t="s">
        <v>314</v>
      </c>
      <c r="C274" s="246">
        <v>0</v>
      </c>
      <c r="D274" s="246">
        <v>0</v>
      </c>
      <c r="E274" s="246">
        <v>0</v>
      </c>
      <c r="F274" s="246">
        <v>0</v>
      </c>
      <c r="G274" s="246">
        <v>0</v>
      </c>
      <c r="H274" s="246">
        <v>0</v>
      </c>
      <c r="I274" s="246">
        <v>0.12</v>
      </c>
      <c r="J274" s="246">
        <v>0</v>
      </c>
      <c r="K274" s="246">
        <v>0</v>
      </c>
      <c r="L274" s="246">
        <v>0</v>
      </c>
      <c r="M274" s="246">
        <v>0</v>
      </c>
      <c r="N274" s="246">
        <v>0</v>
      </c>
      <c r="O274" s="246">
        <v>0</v>
      </c>
      <c r="P274" s="246">
        <v>0</v>
      </c>
      <c r="Q274" s="246">
        <v>0</v>
      </c>
      <c r="R274" s="246">
        <v>0</v>
      </c>
      <c r="S274" s="246">
        <v>0</v>
      </c>
      <c r="T274" s="246">
        <v>0</v>
      </c>
      <c r="U274" s="246">
        <v>0</v>
      </c>
      <c r="V274" s="246">
        <v>2.5000000000000001E-2</v>
      </c>
      <c r="W274" s="246">
        <v>0</v>
      </c>
      <c r="X274" s="246">
        <v>2.6</v>
      </c>
      <c r="Y274" s="246">
        <v>0</v>
      </c>
      <c r="Z274" s="246">
        <v>0</v>
      </c>
      <c r="AA274" s="246">
        <v>0</v>
      </c>
      <c r="AB274" s="246">
        <v>0</v>
      </c>
      <c r="AC274" s="246">
        <v>0</v>
      </c>
      <c r="AD274" s="246">
        <v>0</v>
      </c>
      <c r="AE274" s="246">
        <v>0</v>
      </c>
    </row>
    <row r="275" spans="1:31" x14ac:dyDescent="0.25">
      <c r="A275" s="245" t="s">
        <v>315</v>
      </c>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46"/>
      <c r="AE275" s="246"/>
    </row>
    <row r="276" spans="1:31" x14ac:dyDescent="0.25">
      <c r="B276" s="245" t="s">
        <v>316</v>
      </c>
      <c r="C276" s="246">
        <v>0</v>
      </c>
      <c r="D276" s="246">
        <v>0</v>
      </c>
      <c r="E276" s="246">
        <v>0</v>
      </c>
      <c r="F276" s="246">
        <v>0</v>
      </c>
      <c r="G276" s="246">
        <v>0</v>
      </c>
      <c r="H276" s="246">
        <v>0</v>
      </c>
      <c r="I276" s="246">
        <v>0</v>
      </c>
      <c r="J276" s="246">
        <v>0</v>
      </c>
      <c r="K276" s="246">
        <v>0</v>
      </c>
      <c r="L276" s="246">
        <v>0</v>
      </c>
      <c r="M276" s="246">
        <v>0</v>
      </c>
      <c r="N276" s="246">
        <v>0</v>
      </c>
      <c r="O276" s="246">
        <v>0</v>
      </c>
      <c r="P276" s="246">
        <v>0</v>
      </c>
      <c r="Q276" s="246">
        <v>0</v>
      </c>
      <c r="R276" s="246">
        <v>0</v>
      </c>
      <c r="S276" s="246">
        <v>0</v>
      </c>
      <c r="T276" s="246">
        <v>0</v>
      </c>
      <c r="U276" s="246">
        <v>0</v>
      </c>
      <c r="V276" s="246">
        <v>0</v>
      </c>
      <c r="W276" s="246">
        <v>0</v>
      </c>
      <c r="X276" s="246">
        <v>0</v>
      </c>
      <c r="Y276" s="246">
        <v>0</v>
      </c>
      <c r="Z276" s="246">
        <v>0</v>
      </c>
      <c r="AA276" s="246">
        <v>0</v>
      </c>
      <c r="AB276" s="246">
        <v>0</v>
      </c>
      <c r="AC276" s="246">
        <v>0</v>
      </c>
      <c r="AD276" s="246">
        <v>0</v>
      </c>
      <c r="AE276" s="246">
        <v>0</v>
      </c>
    </row>
    <row r="277" spans="1:31" x14ac:dyDescent="0.25">
      <c r="A277" s="245" t="s">
        <v>318</v>
      </c>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246"/>
      <c r="AE277" s="246"/>
    </row>
    <row r="278" spans="1:31" x14ac:dyDescent="0.25">
      <c r="B278" s="245" t="s">
        <v>319</v>
      </c>
      <c r="C278" s="246">
        <v>0</v>
      </c>
      <c r="D278" s="246">
        <v>0</v>
      </c>
      <c r="E278" s="246">
        <v>0</v>
      </c>
      <c r="F278" s="246">
        <v>0</v>
      </c>
      <c r="G278" s="246">
        <v>0</v>
      </c>
      <c r="H278" s="246">
        <v>0</v>
      </c>
      <c r="I278" s="246">
        <v>1.7669999999999999</v>
      </c>
      <c r="J278" s="246">
        <v>0</v>
      </c>
      <c r="K278" s="246">
        <v>0</v>
      </c>
      <c r="L278" s="246">
        <v>0</v>
      </c>
      <c r="M278" s="246">
        <v>0</v>
      </c>
      <c r="N278" s="246">
        <v>0</v>
      </c>
      <c r="O278" s="246">
        <v>0</v>
      </c>
      <c r="P278" s="246">
        <v>54.94</v>
      </c>
      <c r="Q278" s="246">
        <v>0</v>
      </c>
      <c r="R278" s="246">
        <v>0</v>
      </c>
      <c r="S278" s="246">
        <v>0</v>
      </c>
      <c r="T278" s="246">
        <v>0</v>
      </c>
      <c r="U278" s="246">
        <v>0</v>
      </c>
      <c r="V278" s="246">
        <v>1.3049999999999999</v>
      </c>
      <c r="W278" s="246">
        <v>0</v>
      </c>
      <c r="X278" s="246">
        <v>0</v>
      </c>
      <c r="Y278" s="246">
        <v>0</v>
      </c>
      <c r="Z278" s="246">
        <v>0</v>
      </c>
      <c r="AA278" s="246">
        <v>0</v>
      </c>
      <c r="AB278" s="246">
        <v>0</v>
      </c>
      <c r="AC278" s="246">
        <v>0</v>
      </c>
      <c r="AD278" s="246">
        <v>0</v>
      </c>
      <c r="AE278" s="246">
        <v>0</v>
      </c>
    </row>
    <row r="279" spans="1:31" x14ac:dyDescent="0.25">
      <c r="A279" s="245" t="s">
        <v>320</v>
      </c>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246"/>
      <c r="AE279" s="246"/>
    </row>
    <row r="280" spans="1:31" x14ac:dyDescent="0.25">
      <c r="B280" s="245" t="s">
        <v>321</v>
      </c>
      <c r="C280" s="246">
        <v>0</v>
      </c>
      <c r="D280" s="246">
        <v>305.01</v>
      </c>
      <c r="E280" s="246">
        <v>0</v>
      </c>
      <c r="F280" s="246">
        <v>0</v>
      </c>
      <c r="G280" s="246">
        <v>10.833</v>
      </c>
      <c r="H280" s="246">
        <v>0</v>
      </c>
      <c r="I280" s="246">
        <v>5.0049999999999999</v>
      </c>
      <c r="J280" s="246">
        <v>0</v>
      </c>
      <c r="K280" s="246">
        <v>0</v>
      </c>
      <c r="L280" s="246">
        <v>0</v>
      </c>
      <c r="M280" s="246">
        <v>0</v>
      </c>
      <c r="N280" s="246">
        <v>0.14000000000000001</v>
      </c>
      <c r="O280" s="246">
        <v>32.6</v>
      </c>
      <c r="P280" s="246">
        <v>9.6519999999999992</v>
      </c>
      <c r="Q280" s="246">
        <v>0</v>
      </c>
      <c r="R280" s="246">
        <v>0</v>
      </c>
      <c r="S280" s="246">
        <v>0</v>
      </c>
      <c r="T280" s="246">
        <v>0</v>
      </c>
      <c r="U280" s="246">
        <v>0</v>
      </c>
      <c r="V280" s="246">
        <v>24.207100000000001</v>
      </c>
      <c r="W280" s="246">
        <v>0</v>
      </c>
      <c r="X280" s="246">
        <v>0</v>
      </c>
      <c r="Y280" s="246">
        <v>0</v>
      </c>
      <c r="Z280" s="246">
        <v>0</v>
      </c>
      <c r="AA280" s="246">
        <v>0</v>
      </c>
      <c r="AB280" s="246">
        <v>0</v>
      </c>
      <c r="AC280" s="246">
        <v>0</v>
      </c>
      <c r="AD280" s="246">
        <v>0</v>
      </c>
      <c r="AE280" s="246">
        <v>0</v>
      </c>
    </row>
    <row r="281" spans="1:31" x14ac:dyDescent="0.25">
      <c r="A281" s="245" t="s">
        <v>322</v>
      </c>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246"/>
      <c r="AE281" s="246"/>
    </row>
    <row r="282" spans="1:31" x14ac:dyDescent="0.25">
      <c r="B282" s="245" t="s">
        <v>323</v>
      </c>
      <c r="C282" s="246">
        <v>0</v>
      </c>
      <c r="D282" s="246">
        <v>0</v>
      </c>
      <c r="E282" s="246">
        <v>0</v>
      </c>
      <c r="F282" s="246">
        <v>0</v>
      </c>
      <c r="G282" s="246">
        <v>0</v>
      </c>
      <c r="H282" s="246">
        <v>0</v>
      </c>
      <c r="I282" s="246">
        <v>0.161</v>
      </c>
      <c r="J282" s="246">
        <v>0</v>
      </c>
      <c r="K282" s="246">
        <v>0</v>
      </c>
      <c r="L282" s="246">
        <v>0</v>
      </c>
      <c r="M282" s="246">
        <v>0</v>
      </c>
      <c r="N282" s="246">
        <v>0</v>
      </c>
      <c r="O282" s="246">
        <v>0</v>
      </c>
      <c r="P282" s="246">
        <v>0</v>
      </c>
      <c r="Q282" s="246">
        <v>0</v>
      </c>
      <c r="R282" s="246">
        <v>0</v>
      </c>
      <c r="S282" s="246">
        <v>0</v>
      </c>
      <c r="T282" s="246">
        <v>0</v>
      </c>
      <c r="U282" s="246">
        <v>0</v>
      </c>
      <c r="V282" s="246">
        <v>0.35685</v>
      </c>
      <c r="W282" s="246">
        <v>0</v>
      </c>
      <c r="X282" s="246">
        <v>0</v>
      </c>
      <c r="Y282" s="246">
        <v>0</v>
      </c>
      <c r="Z282" s="246">
        <v>0</v>
      </c>
      <c r="AA282" s="246">
        <v>0</v>
      </c>
      <c r="AB282" s="246">
        <v>0</v>
      </c>
      <c r="AC282" s="246">
        <v>0</v>
      </c>
      <c r="AD282" s="246">
        <v>0</v>
      </c>
      <c r="AE282" s="246">
        <v>15.6471</v>
      </c>
    </row>
    <row r="283" spans="1:31" x14ac:dyDescent="0.25">
      <c r="A283" s="245" t="s">
        <v>324</v>
      </c>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246"/>
      <c r="AE283" s="246"/>
    </row>
    <row r="284" spans="1:31" x14ac:dyDescent="0.25">
      <c r="B284" s="245" t="s">
        <v>325</v>
      </c>
      <c r="C284" s="246">
        <v>0</v>
      </c>
      <c r="D284" s="246">
        <v>0</v>
      </c>
      <c r="E284" s="246">
        <v>0</v>
      </c>
      <c r="F284" s="246">
        <v>0</v>
      </c>
      <c r="G284" s="246">
        <v>0</v>
      </c>
      <c r="H284" s="246">
        <v>0</v>
      </c>
      <c r="I284" s="246">
        <v>0.44</v>
      </c>
      <c r="J284" s="246">
        <v>0</v>
      </c>
      <c r="K284" s="246">
        <v>0</v>
      </c>
      <c r="L284" s="246">
        <v>0</v>
      </c>
      <c r="M284" s="246">
        <v>0</v>
      </c>
      <c r="N284" s="246">
        <v>0</v>
      </c>
      <c r="O284" s="246">
        <v>0</v>
      </c>
      <c r="P284" s="246">
        <v>17.5</v>
      </c>
      <c r="Q284" s="246">
        <v>0</v>
      </c>
      <c r="R284" s="246">
        <v>0</v>
      </c>
      <c r="S284" s="246">
        <v>0</v>
      </c>
      <c r="T284" s="246">
        <v>0</v>
      </c>
      <c r="U284" s="246">
        <v>0</v>
      </c>
      <c r="V284" s="246">
        <v>0.08</v>
      </c>
      <c r="W284" s="246">
        <v>0</v>
      </c>
      <c r="X284" s="246">
        <v>0</v>
      </c>
      <c r="Y284" s="246">
        <v>0</v>
      </c>
      <c r="Z284" s="246">
        <v>0</v>
      </c>
      <c r="AA284" s="246">
        <v>0</v>
      </c>
      <c r="AB284" s="246">
        <v>1.1764699999999999E-2</v>
      </c>
      <c r="AC284" s="246">
        <v>0</v>
      </c>
      <c r="AD284" s="246">
        <v>0</v>
      </c>
      <c r="AE284" s="246">
        <v>0</v>
      </c>
    </row>
    <row r="285" spans="1:31" x14ac:dyDescent="0.25">
      <c r="B285" s="245" t="s">
        <v>326</v>
      </c>
      <c r="C285" s="246">
        <v>0</v>
      </c>
      <c r="D285" s="246">
        <v>0</v>
      </c>
      <c r="E285" s="246">
        <v>0</v>
      </c>
      <c r="F285" s="246">
        <v>0</v>
      </c>
      <c r="G285" s="246">
        <v>0</v>
      </c>
      <c r="H285" s="246">
        <v>12.5</v>
      </c>
      <c r="I285" s="246">
        <v>3.4790000000000001</v>
      </c>
      <c r="J285" s="246">
        <v>0</v>
      </c>
      <c r="K285" s="246">
        <v>0</v>
      </c>
      <c r="L285" s="246">
        <v>0</v>
      </c>
      <c r="M285" s="246">
        <v>0</v>
      </c>
      <c r="N285" s="246">
        <v>0</v>
      </c>
      <c r="O285" s="246">
        <v>0</v>
      </c>
      <c r="P285" s="246">
        <v>77.7</v>
      </c>
      <c r="Q285" s="246">
        <v>0</v>
      </c>
      <c r="R285" s="246">
        <v>0</v>
      </c>
      <c r="S285" s="246">
        <v>0</v>
      </c>
      <c r="T285" s="246">
        <v>0</v>
      </c>
      <c r="U285" s="246">
        <v>0</v>
      </c>
      <c r="V285" s="246">
        <v>1.3</v>
      </c>
      <c r="W285" s="246">
        <v>0</v>
      </c>
      <c r="X285" s="246">
        <v>4.3140000000000001</v>
      </c>
      <c r="Y285" s="246">
        <v>0</v>
      </c>
      <c r="Z285" s="246">
        <v>0</v>
      </c>
      <c r="AA285" s="246">
        <v>0</v>
      </c>
      <c r="AB285" s="246">
        <v>6.1176500000000003</v>
      </c>
      <c r="AC285" s="246">
        <v>0</v>
      </c>
      <c r="AD285" s="246">
        <v>0</v>
      </c>
      <c r="AE285" s="246">
        <v>0</v>
      </c>
    </row>
    <row r="286" spans="1:31" x14ac:dyDescent="0.25">
      <c r="B286" s="245" t="s">
        <v>327</v>
      </c>
      <c r="C286" s="246">
        <v>0</v>
      </c>
      <c r="D286" s="246">
        <v>0</v>
      </c>
      <c r="E286" s="246">
        <v>0</v>
      </c>
      <c r="F286" s="246">
        <v>0</v>
      </c>
      <c r="G286" s="246">
        <v>0</v>
      </c>
      <c r="H286" s="246">
        <v>0</v>
      </c>
      <c r="I286" s="246">
        <v>0</v>
      </c>
      <c r="J286" s="246">
        <v>0</v>
      </c>
      <c r="K286" s="246">
        <v>0</v>
      </c>
      <c r="L286" s="246">
        <v>0</v>
      </c>
      <c r="M286" s="246">
        <v>0</v>
      </c>
      <c r="N286" s="246">
        <v>0</v>
      </c>
      <c r="O286" s="246">
        <v>0</v>
      </c>
      <c r="P286" s="246">
        <v>0</v>
      </c>
      <c r="Q286" s="246">
        <v>0</v>
      </c>
      <c r="R286" s="246">
        <v>0</v>
      </c>
      <c r="S286" s="246">
        <v>0</v>
      </c>
      <c r="T286" s="246">
        <v>0</v>
      </c>
      <c r="U286" s="246">
        <v>0</v>
      </c>
      <c r="V286" s="246">
        <v>0</v>
      </c>
      <c r="W286" s="246">
        <v>0</v>
      </c>
      <c r="X286" s="246">
        <v>0</v>
      </c>
      <c r="Y286" s="246">
        <v>0</v>
      </c>
      <c r="Z286" s="246">
        <v>0</v>
      </c>
      <c r="AA286" s="246">
        <v>0</v>
      </c>
      <c r="AB286" s="246">
        <v>0</v>
      </c>
      <c r="AC286" s="246">
        <v>0</v>
      </c>
      <c r="AD286" s="246">
        <v>0</v>
      </c>
      <c r="AE286" s="246">
        <v>0</v>
      </c>
    </row>
    <row r="287" spans="1:31" x14ac:dyDescent="0.25">
      <c r="B287" s="245" t="s">
        <v>328</v>
      </c>
      <c r="C287" s="246">
        <v>0</v>
      </c>
      <c r="D287" s="246">
        <v>0</v>
      </c>
      <c r="E287" s="246">
        <v>0</v>
      </c>
      <c r="F287" s="246">
        <v>0</v>
      </c>
      <c r="G287" s="246">
        <v>0</v>
      </c>
      <c r="H287" s="246">
        <v>0</v>
      </c>
      <c r="I287" s="246">
        <v>0.439</v>
      </c>
      <c r="J287" s="246">
        <v>0</v>
      </c>
      <c r="K287" s="246">
        <v>0</v>
      </c>
      <c r="L287" s="246">
        <v>0</v>
      </c>
      <c r="M287" s="246">
        <v>0</v>
      </c>
      <c r="N287" s="246">
        <v>0</v>
      </c>
      <c r="O287" s="246">
        <v>0</v>
      </c>
      <c r="P287" s="246">
        <v>4.29</v>
      </c>
      <c r="Q287" s="246">
        <v>0</v>
      </c>
      <c r="R287" s="246">
        <v>0</v>
      </c>
      <c r="S287" s="246">
        <v>0</v>
      </c>
      <c r="T287" s="246">
        <v>0</v>
      </c>
      <c r="U287" s="246">
        <v>0</v>
      </c>
      <c r="V287" s="246">
        <v>3.3000000000000002E-2</v>
      </c>
      <c r="W287" s="246">
        <v>0</v>
      </c>
      <c r="X287" s="246">
        <v>0</v>
      </c>
      <c r="Y287" s="246">
        <v>0</v>
      </c>
      <c r="Z287" s="246">
        <v>0</v>
      </c>
      <c r="AA287" s="246">
        <v>0</v>
      </c>
      <c r="AB287" s="246">
        <v>0.31764700000000001</v>
      </c>
      <c r="AC287" s="246">
        <v>0</v>
      </c>
      <c r="AD287" s="246">
        <v>0</v>
      </c>
      <c r="AE287" s="246">
        <v>0</v>
      </c>
    </row>
    <row r="288" spans="1:31" x14ac:dyDescent="0.25">
      <c r="A288" s="245" t="s">
        <v>329</v>
      </c>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246"/>
    </row>
    <row r="289" spans="1:31" x14ac:dyDescent="0.25">
      <c r="B289" s="245" t="s">
        <v>330</v>
      </c>
      <c r="C289" s="246">
        <v>0</v>
      </c>
      <c r="D289" s="246">
        <v>118.97799999999999</v>
      </c>
      <c r="E289" s="246">
        <v>0</v>
      </c>
      <c r="F289" s="246">
        <v>0</v>
      </c>
      <c r="G289" s="246">
        <v>0</v>
      </c>
      <c r="H289" s="246">
        <v>0</v>
      </c>
      <c r="I289" s="246">
        <v>1.84785</v>
      </c>
      <c r="J289" s="246">
        <v>0</v>
      </c>
      <c r="K289" s="246">
        <v>0</v>
      </c>
      <c r="L289" s="246">
        <v>14.7</v>
      </c>
      <c r="M289" s="246">
        <v>0</v>
      </c>
      <c r="N289" s="246">
        <v>17.622900000000001</v>
      </c>
      <c r="O289" s="246">
        <v>0</v>
      </c>
      <c r="P289" s="246">
        <v>0</v>
      </c>
      <c r="Q289" s="246">
        <v>0</v>
      </c>
      <c r="R289" s="246">
        <v>0</v>
      </c>
      <c r="S289" s="246">
        <v>0</v>
      </c>
      <c r="T289" s="246">
        <v>0</v>
      </c>
      <c r="U289" s="246">
        <v>31.373799999999999</v>
      </c>
      <c r="V289" s="246">
        <v>4.26</v>
      </c>
      <c r="W289" s="246">
        <v>0</v>
      </c>
      <c r="X289" s="246">
        <v>6.45</v>
      </c>
      <c r="Y289" s="246">
        <v>0</v>
      </c>
      <c r="Z289" s="246">
        <v>0</v>
      </c>
      <c r="AA289" s="246">
        <v>0</v>
      </c>
      <c r="AB289" s="246">
        <v>0</v>
      </c>
      <c r="AC289" s="246">
        <v>0</v>
      </c>
      <c r="AD289" s="246">
        <v>0</v>
      </c>
      <c r="AE289" s="246">
        <v>0</v>
      </c>
    </row>
    <row r="290" spans="1:31" x14ac:dyDescent="0.25">
      <c r="A290" s="245" t="s">
        <v>331</v>
      </c>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246"/>
      <c r="AE290" s="246"/>
    </row>
    <row r="291" spans="1:31" x14ac:dyDescent="0.25">
      <c r="B291" s="245" t="s">
        <v>332</v>
      </c>
      <c r="C291" s="246">
        <v>0</v>
      </c>
      <c r="D291" s="246">
        <v>0</v>
      </c>
      <c r="E291" s="246">
        <v>0</v>
      </c>
      <c r="F291" s="246">
        <v>0</v>
      </c>
      <c r="G291" s="246">
        <v>0</v>
      </c>
      <c r="H291" s="246">
        <v>0</v>
      </c>
      <c r="I291" s="246">
        <v>0.17</v>
      </c>
      <c r="J291" s="246">
        <v>0</v>
      </c>
      <c r="K291" s="246">
        <v>0</v>
      </c>
      <c r="L291" s="246">
        <v>0</v>
      </c>
      <c r="M291" s="246">
        <v>0</v>
      </c>
      <c r="N291" s="246">
        <v>0</v>
      </c>
      <c r="O291" s="246">
        <v>0</v>
      </c>
      <c r="P291" s="246">
        <v>0</v>
      </c>
      <c r="Q291" s="246">
        <v>0</v>
      </c>
      <c r="R291" s="246">
        <v>0</v>
      </c>
      <c r="S291" s="246">
        <v>0</v>
      </c>
      <c r="T291" s="246">
        <v>0</v>
      </c>
      <c r="U291" s="246">
        <v>0</v>
      </c>
      <c r="V291" s="246">
        <v>0.16300000000000001</v>
      </c>
      <c r="W291" s="246">
        <v>0</v>
      </c>
      <c r="X291" s="246">
        <v>1.9</v>
      </c>
      <c r="Y291" s="246">
        <v>0</v>
      </c>
      <c r="Z291" s="246">
        <v>0</v>
      </c>
      <c r="AA291" s="246">
        <v>0</v>
      </c>
      <c r="AB291" s="246">
        <v>0</v>
      </c>
      <c r="AC291" s="246">
        <v>0</v>
      </c>
      <c r="AD291" s="246">
        <v>0</v>
      </c>
      <c r="AE291" s="246">
        <v>8.9</v>
      </c>
    </row>
    <row r="292" spans="1:31" x14ac:dyDescent="0.25">
      <c r="B292" s="245" t="s">
        <v>333</v>
      </c>
      <c r="C292" s="246">
        <v>0</v>
      </c>
      <c r="D292" s="246">
        <v>0</v>
      </c>
      <c r="E292" s="246">
        <v>0</v>
      </c>
      <c r="F292" s="246">
        <v>0</v>
      </c>
      <c r="G292" s="246">
        <v>0</v>
      </c>
      <c r="H292" s="246">
        <v>0</v>
      </c>
      <c r="I292" s="246">
        <v>0.498</v>
      </c>
      <c r="J292" s="246">
        <v>0</v>
      </c>
      <c r="K292" s="246">
        <v>0</v>
      </c>
      <c r="L292" s="246">
        <v>0</v>
      </c>
      <c r="M292" s="246">
        <v>0</v>
      </c>
      <c r="N292" s="246">
        <v>0</v>
      </c>
      <c r="O292" s="246">
        <v>1.66</v>
      </c>
      <c r="P292" s="246">
        <v>0</v>
      </c>
      <c r="Q292" s="246">
        <v>0</v>
      </c>
      <c r="R292" s="246">
        <v>11.6</v>
      </c>
      <c r="S292" s="246">
        <v>0</v>
      </c>
      <c r="T292" s="246">
        <v>0</v>
      </c>
      <c r="U292" s="246">
        <v>0</v>
      </c>
      <c r="V292" s="246">
        <v>0.316</v>
      </c>
      <c r="W292" s="246">
        <v>0</v>
      </c>
      <c r="X292" s="246">
        <v>0</v>
      </c>
      <c r="Y292" s="246">
        <v>0</v>
      </c>
      <c r="Z292" s="246">
        <v>0</v>
      </c>
      <c r="AA292" s="246">
        <v>0</v>
      </c>
      <c r="AB292" s="246">
        <v>0</v>
      </c>
      <c r="AC292" s="246">
        <v>0</v>
      </c>
      <c r="AD292" s="246">
        <v>0</v>
      </c>
      <c r="AE292" s="246">
        <v>0</v>
      </c>
    </row>
    <row r="293" spans="1:31" x14ac:dyDescent="0.25">
      <c r="B293" s="245" t="s">
        <v>334</v>
      </c>
      <c r="C293" s="246">
        <v>0</v>
      </c>
      <c r="D293" s="246">
        <v>0</v>
      </c>
      <c r="E293" s="246">
        <v>0</v>
      </c>
      <c r="F293" s="246">
        <v>10.8</v>
      </c>
      <c r="G293" s="246">
        <v>0</v>
      </c>
      <c r="H293" s="246">
        <v>0</v>
      </c>
      <c r="I293" s="246">
        <v>0.379</v>
      </c>
      <c r="J293" s="246">
        <v>0</v>
      </c>
      <c r="K293" s="246">
        <v>0</v>
      </c>
      <c r="L293" s="246">
        <v>56.4</v>
      </c>
      <c r="M293" s="246">
        <v>0</v>
      </c>
      <c r="N293" s="246">
        <v>0</v>
      </c>
      <c r="O293" s="246">
        <v>13</v>
      </c>
      <c r="P293" s="246">
        <v>0</v>
      </c>
      <c r="Q293" s="246">
        <v>0.64900000000000002</v>
      </c>
      <c r="R293" s="246">
        <v>0</v>
      </c>
      <c r="S293" s="246">
        <v>0</v>
      </c>
      <c r="T293" s="246">
        <v>0</v>
      </c>
      <c r="U293" s="246">
        <v>0</v>
      </c>
      <c r="V293" s="246">
        <v>2.2999999999999998</v>
      </c>
      <c r="W293" s="246">
        <v>0</v>
      </c>
      <c r="X293" s="246">
        <v>0</v>
      </c>
      <c r="Y293" s="246">
        <v>0</v>
      </c>
      <c r="Z293" s="246">
        <v>0</v>
      </c>
      <c r="AA293" s="246">
        <v>0</v>
      </c>
      <c r="AB293" s="246">
        <v>0</v>
      </c>
      <c r="AC293" s="246">
        <v>0</v>
      </c>
      <c r="AD293" s="246">
        <v>0</v>
      </c>
      <c r="AE293" s="246">
        <v>0</v>
      </c>
    </row>
    <row r="294" spans="1:31" x14ac:dyDescent="0.25">
      <c r="A294" s="245" t="s">
        <v>335</v>
      </c>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46"/>
      <c r="AE294" s="246"/>
    </row>
    <row r="295" spans="1:31" x14ac:dyDescent="0.25">
      <c r="B295" s="245" t="s">
        <v>336</v>
      </c>
      <c r="C295" s="246">
        <v>0</v>
      </c>
      <c r="D295" s="246">
        <v>0</v>
      </c>
      <c r="E295" s="246">
        <v>0</v>
      </c>
      <c r="F295" s="246">
        <v>0</v>
      </c>
      <c r="G295" s="246">
        <v>0</v>
      </c>
      <c r="H295" s="246">
        <v>12.1</v>
      </c>
      <c r="I295" s="246">
        <v>1.8</v>
      </c>
      <c r="J295" s="246">
        <v>0</v>
      </c>
      <c r="K295" s="246">
        <v>58.4</v>
      </c>
      <c r="L295" s="246">
        <v>0</v>
      </c>
      <c r="M295" s="246">
        <v>0</v>
      </c>
      <c r="N295" s="246">
        <v>0</v>
      </c>
      <c r="O295" s="246">
        <v>0</v>
      </c>
      <c r="P295" s="246">
        <v>729.1</v>
      </c>
      <c r="Q295" s="246">
        <v>0</v>
      </c>
      <c r="R295" s="246">
        <v>0</v>
      </c>
      <c r="S295" s="246">
        <v>0</v>
      </c>
      <c r="T295" s="246">
        <v>0</v>
      </c>
      <c r="U295" s="246">
        <v>0</v>
      </c>
      <c r="V295" s="246">
        <v>22.6</v>
      </c>
      <c r="W295" s="246">
        <v>0</v>
      </c>
      <c r="X295" s="246">
        <v>20.7</v>
      </c>
      <c r="Y295" s="246">
        <v>0</v>
      </c>
      <c r="Z295" s="246">
        <v>0</v>
      </c>
      <c r="AA295" s="246">
        <v>0</v>
      </c>
      <c r="AB295" s="246">
        <v>0</v>
      </c>
      <c r="AC295" s="246">
        <v>0</v>
      </c>
      <c r="AD295" s="246">
        <v>0</v>
      </c>
      <c r="AE295" s="246">
        <v>0</v>
      </c>
    </row>
    <row r="296" spans="1:31" x14ac:dyDescent="0.25">
      <c r="B296" s="245" t="s">
        <v>337</v>
      </c>
      <c r="C296" s="246">
        <v>0</v>
      </c>
      <c r="D296" s="246">
        <v>0</v>
      </c>
      <c r="E296" s="246">
        <v>0</v>
      </c>
      <c r="F296" s="246">
        <v>0</v>
      </c>
      <c r="G296" s="246">
        <v>0</v>
      </c>
      <c r="H296" s="246">
        <v>0.08</v>
      </c>
      <c r="I296" s="246">
        <v>0</v>
      </c>
      <c r="J296" s="246">
        <v>0</v>
      </c>
      <c r="K296" s="246">
        <v>0</v>
      </c>
      <c r="L296" s="246">
        <v>0</v>
      </c>
      <c r="M296" s="246">
        <v>0</v>
      </c>
      <c r="N296" s="246">
        <v>0</v>
      </c>
      <c r="O296" s="246">
        <v>0</v>
      </c>
      <c r="P296" s="246">
        <v>5.0999999999999996</v>
      </c>
      <c r="Q296" s="246">
        <v>0</v>
      </c>
      <c r="R296" s="246">
        <v>0</v>
      </c>
      <c r="S296" s="246">
        <v>0</v>
      </c>
      <c r="T296" s="246">
        <v>0</v>
      </c>
      <c r="U296" s="246">
        <v>0</v>
      </c>
      <c r="V296" s="246">
        <v>0.15</v>
      </c>
      <c r="W296" s="246">
        <v>0</v>
      </c>
      <c r="X296" s="246">
        <v>0.16</v>
      </c>
      <c r="Y296" s="246">
        <v>0</v>
      </c>
      <c r="Z296" s="246">
        <v>0</v>
      </c>
      <c r="AA296" s="246">
        <v>0</v>
      </c>
      <c r="AB296" s="246">
        <v>0</v>
      </c>
      <c r="AC296" s="246">
        <v>0</v>
      </c>
      <c r="AD296" s="246">
        <v>0</v>
      </c>
      <c r="AE296" s="246">
        <v>0</v>
      </c>
    </row>
    <row r="297" spans="1:31" x14ac:dyDescent="0.25">
      <c r="B297" s="245" t="s">
        <v>338</v>
      </c>
      <c r="C297" s="246">
        <v>0</v>
      </c>
      <c r="D297" s="246">
        <v>0</v>
      </c>
      <c r="E297" s="246">
        <v>0</v>
      </c>
      <c r="F297" s="246">
        <v>0</v>
      </c>
      <c r="G297" s="246">
        <v>0</v>
      </c>
      <c r="H297" s="246">
        <v>0</v>
      </c>
      <c r="I297" s="246">
        <v>1.1000000000000001</v>
      </c>
      <c r="J297" s="246">
        <v>0</v>
      </c>
      <c r="K297" s="246">
        <v>0</v>
      </c>
      <c r="L297" s="246">
        <v>1.4</v>
      </c>
      <c r="M297" s="246">
        <v>0</v>
      </c>
      <c r="N297" s="246">
        <v>0</v>
      </c>
      <c r="O297" s="246">
        <v>0</v>
      </c>
      <c r="P297" s="246">
        <v>0</v>
      </c>
      <c r="Q297" s="246">
        <v>0</v>
      </c>
      <c r="R297" s="246">
        <v>14</v>
      </c>
      <c r="S297" s="246">
        <v>0</v>
      </c>
      <c r="T297" s="246">
        <v>0</v>
      </c>
      <c r="U297" s="246">
        <v>0</v>
      </c>
      <c r="V297" s="246">
        <v>0.49</v>
      </c>
      <c r="W297" s="246">
        <v>0</v>
      </c>
      <c r="X297" s="246">
        <v>13.7</v>
      </c>
      <c r="Y297" s="246">
        <v>0</v>
      </c>
      <c r="Z297" s="246">
        <v>0</v>
      </c>
      <c r="AA297" s="246">
        <v>0</v>
      </c>
      <c r="AB297" s="246">
        <v>0</v>
      </c>
      <c r="AC297" s="246">
        <v>0</v>
      </c>
      <c r="AD297" s="246">
        <v>0</v>
      </c>
      <c r="AE297" s="246">
        <v>0</v>
      </c>
    </row>
    <row r="298" spans="1:31" x14ac:dyDescent="0.25">
      <c r="A298" s="245" t="s">
        <v>341</v>
      </c>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246"/>
      <c r="AE298" s="246"/>
    </row>
    <row r="299" spans="1:31" x14ac:dyDescent="0.25">
      <c r="B299" s="245" t="s">
        <v>342</v>
      </c>
      <c r="C299" s="246">
        <v>0</v>
      </c>
      <c r="D299" s="246">
        <v>0</v>
      </c>
      <c r="E299" s="246">
        <v>0</v>
      </c>
      <c r="F299" s="246">
        <v>0</v>
      </c>
      <c r="G299" s="246">
        <v>0</v>
      </c>
      <c r="H299" s="246">
        <v>0</v>
      </c>
      <c r="I299" s="246">
        <v>0</v>
      </c>
      <c r="J299" s="246">
        <v>0</v>
      </c>
      <c r="K299" s="246">
        <v>0</v>
      </c>
      <c r="L299" s="246">
        <v>0</v>
      </c>
      <c r="M299" s="246">
        <v>0</v>
      </c>
      <c r="N299" s="246">
        <v>0</v>
      </c>
      <c r="O299" s="246">
        <v>0</v>
      </c>
      <c r="P299" s="246">
        <v>0</v>
      </c>
      <c r="Q299" s="246">
        <v>0</v>
      </c>
      <c r="R299" s="246">
        <v>0</v>
      </c>
      <c r="S299" s="246">
        <v>0</v>
      </c>
      <c r="T299" s="246">
        <v>0</v>
      </c>
      <c r="U299" s="246">
        <v>0</v>
      </c>
      <c r="V299" s="246">
        <v>0</v>
      </c>
      <c r="W299" s="246">
        <v>0</v>
      </c>
      <c r="X299" s="246">
        <v>0</v>
      </c>
      <c r="Y299" s="246">
        <v>0</v>
      </c>
      <c r="Z299" s="246">
        <v>0</v>
      </c>
      <c r="AA299" s="246">
        <v>0</v>
      </c>
      <c r="AB299" s="246">
        <v>0</v>
      </c>
      <c r="AC299" s="246">
        <v>0</v>
      </c>
      <c r="AD299" s="246">
        <v>0</v>
      </c>
      <c r="AE299" s="246">
        <v>0</v>
      </c>
    </row>
    <row r="300" spans="1:31" x14ac:dyDescent="0.25">
      <c r="A300" s="245" t="s">
        <v>343</v>
      </c>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246"/>
      <c r="AE300" s="246"/>
    </row>
    <row r="301" spans="1:31" x14ac:dyDescent="0.25">
      <c r="B301" s="245" t="s">
        <v>344</v>
      </c>
      <c r="C301" s="246">
        <v>0</v>
      </c>
      <c r="D301" s="246">
        <v>0</v>
      </c>
      <c r="E301" s="246">
        <v>0</v>
      </c>
      <c r="F301" s="246">
        <v>8.1879799999999996</v>
      </c>
      <c r="G301" s="246">
        <v>0</v>
      </c>
      <c r="H301" s="246">
        <v>0</v>
      </c>
      <c r="I301" s="246">
        <v>1.74</v>
      </c>
      <c r="J301" s="246">
        <v>0</v>
      </c>
      <c r="K301" s="246">
        <v>0</v>
      </c>
      <c r="L301" s="246">
        <v>47.8795</v>
      </c>
      <c r="M301" s="246">
        <v>0</v>
      </c>
      <c r="N301" s="246">
        <v>0</v>
      </c>
      <c r="O301" s="246">
        <v>17</v>
      </c>
      <c r="P301" s="246">
        <v>0</v>
      </c>
      <c r="Q301" s="246">
        <v>0</v>
      </c>
      <c r="R301" s="246">
        <v>40.752800000000001</v>
      </c>
      <c r="S301" s="246">
        <v>0</v>
      </c>
      <c r="T301" s="246">
        <v>0</v>
      </c>
      <c r="U301" s="246">
        <v>0</v>
      </c>
      <c r="V301" s="246">
        <v>3.0179299999999998</v>
      </c>
      <c r="W301" s="246">
        <v>2.2000000000000002</v>
      </c>
      <c r="X301" s="246">
        <v>0</v>
      </c>
      <c r="Y301" s="246">
        <v>0</v>
      </c>
      <c r="Z301" s="246">
        <v>0</v>
      </c>
      <c r="AA301" s="246">
        <v>0</v>
      </c>
      <c r="AB301" s="246">
        <v>0</v>
      </c>
      <c r="AC301" s="246">
        <v>0</v>
      </c>
      <c r="AD301" s="246">
        <v>0</v>
      </c>
      <c r="AE301" s="246">
        <v>0</v>
      </c>
    </row>
    <row r="302" spans="1:31" x14ac:dyDescent="0.25">
      <c r="B302" s="245" t="s">
        <v>345</v>
      </c>
      <c r="C302" s="246">
        <v>0</v>
      </c>
      <c r="D302" s="246">
        <v>0</v>
      </c>
      <c r="E302" s="246">
        <v>0</v>
      </c>
      <c r="F302" s="246">
        <v>0.86</v>
      </c>
      <c r="G302" s="246">
        <v>0</v>
      </c>
      <c r="H302" s="246">
        <v>0</v>
      </c>
      <c r="I302" s="246">
        <v>0.13</v>
      </c>
      <c r="J302" s="246">
        <v>0</v>
      </c>
      <c r="K302" s="246">
        <v>0</v>
      </c>
      <c r="L302" s="246">
        <v>4.99</v>
      </c>
      <c r="M302" s="246">
        <v>0</v>
      </c>
      <c r="N302" s="246">
        <v>0</v>
      </c>
      <c r="O302" s="246">
        <v>0</v>
      </c>
      <c r="P302" s="246">
        <v>0</v>
      </c>
      <c r="Q302" s="246">
        <v>0</v>
      </c>
      <c r="R302" s="246">
        <v>4.25</v>
      </c>
      <c r="S302" s="246">
        <v>0</v>
      </c>
      <c r="T302" s="246">
        <v>0</v>
      </c>
      <c r="U302" s="246">
        <v>0</v>
      </c>
      <c r="V302" s="246">
        <v>0.17</v>
      </c>
      <c r="W302" s="246">
        <v>3</v>
      </c>
      <c r="X302" s="246">
        <v>0</v>
      </c>
      <c r="Y302" s="246">
        <v>0</v>
      </c>
      <c r="Z302" s="246">
        <v>0</v>
      </c>
      <c r="AA302" s="246">
        <v>0</v>
      </c>
      <c r="AB302" s="246">
        <v>0</v>
      </c>
      <c r="AC302" s="246">
        <v>0</v>
      </c>
      <c r="AD302" s="246">
        <v>0</v>
      </c>
      <c r="AE302" s="246">
        <v>0</v>
      </c>
    </row>
    <row r="303" spans="1:31" x14ac:dyDescent="0.25">
      <c r="B303" s="245" t="s">
        <v>346</v>
      </c>
      <c r="C303" s="246">
        <v>0</v>
      </c>
      <c r="D303" s="246">
        <v>0</v>
      </c>
      <c r="E303" s="246">
        <v>0</v>
      </c>
      <c r="F303" s="246">
        <v>0</v>
      </c>
      <c r="G303" s="246">
        <v>0</v>
      </c>
      <c r="H303" s="246">
        <v>0</v>
      </c>
      <c r="I303" s="246">
        <v>2.6200000000000001E-2</v>
      </c>
      <c r="J303" s="246">
        <v>0</v>
      </c>
      <c r="K303" s="246">
        <v>0</v>
      </c>
      <c r="L303" s="246">
        <v>0</v>
      </c>
      <c r="M303" s="246">
        <v>0</v>
      </c>
      <c r="N303" s="246">
        <v>0</v>
      </c>
      <c r="O303" s="246">
        <v>0</v>
      </c>
      <c r="P303" s="246">
        <v>0</v>
      </c>
      <c r="Q303" s="246">
        <v>0</v>
      </c>
      <c r="R303" s="246">
        <v>0</v>
      </c>
      <c r="S303" s="246">
        <v>0</v>
      </c>
      <c r="T303" s="246">
        <v>0</v>
      </c>
      <c r="U303" s="246">
        <v>0</v>
      </c>
      <c r="V303" s="246">
        <v>3.5999999999999997E-2</v>
      </c>
      <c r="W303" s="246">
        <v>1.637</v>
      </c>
      <c r="X303" s="246">
        <v>0</v>
      </c>
      <c r="Y303" s="246">
        <v>0</v>
      </c>
      <c r="Z303" s="246">
        <v>0</v>
      </c>
      <c r="AA303" s="246">
        <v>0</v>
      </c>
      <c r="AB303" s="246">
        <v>0</v>
      </c>
      <c r="AC303" s="246">
        <v>0</v>
      </c>
      <c r="AD303" s="246">
        <v>0</v>
      </c>
      <c r="AE303" s="246">
        <v>0</v>
      </c>
    </row>
    <row r="304" spans="1:31" x14ac:dyDescent="0.25">
      <c r="A304" s="245" t="s">
        <v>349</v>
      </c>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246"/>
      <c r="AE304" s="246"/>
    </row>
    <row r="305" spans="1:31" x14ac:dyDescent="0.25">
      <c r="B305" s="245" t="s">
        <v>350</v>
      </c>
      <c r="C305" s="246">
        <v>0</v>
      </c>
      <c r="D305" s="246">
        <v>0</v>
      </c>
      <c r="E305" s="246">
        <v>0</v>
      </c>
      <c r="F305" s="246">
        <v>2.4</v>
      </c>
      <c r="G305" s="246">
        <v>0</v>
      </c>
      <c r="H305" s="246">
        <v>0</v>
      </c>
      <c r="I305" s="246">
        <v>2.9990299999999999</v>
      </c>
      <c r="J305" s="246">
        <v>0</v>
      </c>
      <c r="K305" s="246">
        <v>0</v>
      </c>
      <c r="L305" s="246">
        <v>95.153099999999995</v>
      </c>
      <c r="M305" s="246">
        <v>0</v>
      </c>
      <c r="N305" s="246">
        <v>0</v>
      </c>
      <c r="O305" s="246">
        <v>0</v>
      </c>
      <c r="P305" s="246">
        <v>0</v>
      </c>
      <c r="Q305" s="246">
        <v>2.4</v>
      </c>
      <c r="R305" s="246">
        <v>17.9787</v>
      </c>
      <c r="S305" s="246">
        <v>0</v>
      </c>
      <c r="T305" s="246">
        <v>0</v>
      </c>
      <c r="U305" s="246">
        <v>0</v>
      </c>
      <c r="V305" s="246">
        <v>4.5930900000000001</v>
      </c>
      <c r="W305" s="246">
        <v>0</v>
      </c>
      <c r="X305" s="246">
        <v>0</v>
      </c>
      <c r="Y305" s="246">
        <v>0</v>
      </c>
      <c r="Z305" s="246">
        <v>0</v>
      </c>
      <c r="AA305" s="246">
        <v>0</v>
      </c>
      <c r="AB305" s="246">
        <v>0</v>
      </c>
      <c r="AC305" s="246">
        <v>0</v>
      </c>
      <c r="AD305" s="246">
        <v>0</v>
      </c>
      <c r="AE305" s="246">
        <v>9.2941199999999995</v>
      </c>
    </row>
    <row r="306" spans="1:31" x14ac:dyDescent="0.25">
      <c r="A306" s="245" t="s">
        <v>351</v>
      </c>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246"/>
      <c r="AE306" s="246"/>
    </row>
    <row r="307" spans="1:31" x14ac:dyDescent="0.25">
      <c r="B307" s="245" t="s">
        <v>352</v>
      </c>
      <c r="C307" s="246">
        <v>0</v>
      </c>
      <c r="D307" s="246">
        <v>0</v>
      </c>
      <c r="E307" s="246">
        <v>0</v>
      </c>
      <c r="F307" s="246">
        <v>0</v>
      </c>
      <c r="G307" s="246">
        <v>0</v>
      </c>
      <c r="H307" s="246">
        <v>0</v>
      </c>
      <c r="I307" s="246">
        <v>0.02</v>
      </c>
      <c r="J307" s="246">
        <v>0</v>
      </c>
      <c r="K307" s="246">
        <v>0</v>
      </c>
      <c r="L307" s="246">
        <v>0</v>
      </c>
      <c r="M307" s="246">
        <v>0</v>
      </c>
      <c r="N307" s="246">
        <v>0</v>
      </c>
      <c r="O307" s="246">
        <v>0</v>
      </c>
      <c r="P307" s="246">
        <v>0</v>
      </c>
      <c r="Q307" s="246">
        <v>0</v>
      </c>
      <c r="R307" s="246">
        <v>22.9</v>
      </c>
      <c r="S307" s="246">
        <v>0</v>
      </c>
      <c r="T307" s="246">
        <v>0</v>
      </c>
      <c r="U307" s="246">
        <v>0</v>
      </c>
      <c r="V307" s="246">
        <v>0.2</v>
      </c>
      <c r="W307" s="246">
        <v>0</v>
      </c>
      <c r="X307" s="246">
        <v>3.5</v>
      </c>
      <c r="Y307" s="246">
        <v>0</v>
      </c>
      <c r="Z307" s="246">
        <v>0</v>
      </c>
      <c r="AA307" s="246">
        <v>0</v>
      </c>
      <c r="AB307" s="246">
        <v>0</v>
      </c>
      <c r="AC307" s="246">
        <v>0</v>
      </c>
      <c r="AD307" s="246">
        <v>0</v>
      </c>
      <c r="AE307" s="246">
        <v>0</v>
      </c>
    </row>
    <row r="308" spans="1:31" x14ac:dyDescent="0.25">
      <c r="A308" s="245" t="s">
        <v>353</v>
      </c>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246"/>
      <c r="AE308" s="246"/>
    </row>
    <row r="309" spans="1:31" x14ac:dyDescent="0.25">
      <c r="B309" s="245" t="s">
        <v>354</v>
      </c>
      <c r="C309" s="246">
        <v>0</v>
      </c>
      <c r="D309" s="246">
        <v>0</v>
      </c>
      <c r="E309" s="246">
        <v>0</v>
      </c>
      <c r="F309" s="246">
        <v>0</v>
      </c>
      <c r="G309" s="246">
        <v>0</v>
      </c>
      <c r="H309" s="246">
        <v>0</v>
      </c>
      <c r="I309" s="246">
        <v>0</v>
      </c>
      <c r="J309" s="246">
        <v>0</v>
      </c>
      <c r="K309" s="246">
        <v>0</v>
      </c>
      <c r="L309" s="246">
        <v>0</v>
      </c>
      <c r="M309" s="246">
        <v>0</v>
      </c>
      <c r="N309" s="246">
        <v>0</v>
      </c>
      <c r="O309" s="246">
        <v>0</v>
      </c>
      <c r="P309" s="246">
        <v>0</v>
      </c>
      <c r="Q309" s="246">
        <v>0</v>
      </c>
      <c r="R309" s="246">
        <v>0</v>
      </c>
      <c r="S309" s="246">
        <v>0</v>
      </c>
      <c r="T309" s="246">
        <v>0</v>
      </c>
      <c r="U309" s="246">
        <v>0</v>
      </c>
      <c r="V309" s="246">
        <v>0</v>
      </c>
      <c r="W309" s="246">
        <v>0</v>
      </c>
      <c r="X309" s="246">
        <v>0</v>
      </c>
      <c r="Y309" s="246">
        <v>0</v>
      </c>
      <c r="Z309" s="246">
        <v>0</v>
      </c>
      <c r="AA309" s="246">
        <v>0</v>
      </c>
      <c r="AB309" s="246">
        <v>0</v>
      </c>
      <c r="AC309" s="246">
        <v>0</v>
      </c>
      <c r="AD309" s="246">
        <v>0</v>
      </c>
      <c r="AE309" s="246">
        <v>0</v>
      </c>
    </row>
    <row r="310" spans="1:31" x14ac:dyDescent="0.25">
      <c r="A310" s="245" t="s">
        <v>355</v>
      </c>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row>
    <row r="311" spans="1:31" x14ac:dyDescent="0.25">
      <c r="B311" s="245" t="s">
        <v>356</v>
      </c>
      <c r="C311" s="246">
        <v>0</v>
      </c>
      <c r="D311" s="246">
        <v>0</v>
      </c>
      <c r="E311" s="246">
        <v>0</v>
      </c>
      <c r="F311" s="246">
        <v>24.3</v>
      </c>
      <c r="G311" s="246">
        <v>0</v>
      </c>
      <c r="H311" s="246">
        <v>0</v>
      </c>
      <c r="I311" s="246">
        <v>1.56</v>
      </c>
      <c r="J311" s="246">
        <v>0</v>
      </c>
      <c r="K311" s="246">
        <v>0</v>
      </c>
      <c r="L311" s="246">
        <v>0</v>
      </c>
      <c r="M311" s="246">
        <v>0</v>
      </c>
      <c r="N311" s="246">
        <v>0</v>
      </c>
      <c r="O311" s="246">
        <v>4.2629999999999999</v>
      </c>
      <c r="P311" s="246">
        <v>0</v>
      </c>
      <c r="Q311" s="246">
        <v>0</v>
      </c>
      <c r="R311" s="246">
        <v>12.15</v>
      </c>
      <c r="S311" s="246">
        <v>0</v>
      </c>
      <c r="T311" s="246">
        <v>0</v>
      </c>
      <c r="U311" s="246">
        <v>0</v>
      </c>
      <c r="V311" s="246">
        <v>1.002</v>
      </c>
      <c r="W311" s="246">
        <v>0</v>
      </c>
      <c r="X311" s="246">
        <v>8.9890000000000008</v>
      </c>
      <c r="Y311" s="246">
        <v>0</v>
      </c>
      <c r="Z311" s="246">
        <v>0</v>
      </c>
      <c r="AA311" s="246">
        <v>0</v>
      </c>
      <c r="AB311" s="246">
        <v>0</v>
      </c>
      <c r="AC311" s="246">
        <v>0</v>
      </c>
      <c r="AD311" s="246">
        <v>0</v>
      </c>
      <c r="AE311" s="246">
        <v>0</v>
      </c>
    </row>
    <row r="312" spans="1:31" x14ac:dyDescent="0.25">
      <c r="B312" s="245" t="s">
        <v>357</v>
      </c>
      <c r="C312" s="246">
        <v>0</v>
      </c>
      <c r="D312" s="246">
        <v>0</v>
      </c>
      <c r="E312" s="246">
        <v>0</v>
      </c>
      <c r="F312" s="246">
        <v>0</v>
      </c>
      <c r="G312" s="246">
        <v>0</v>
      </c>
      <c r="H312" s="246">
        <v>0</v>
      </c>
      <c r="I312" s="246">
        <v>2.1560000000000001</v>
      </c>
      <c r="J312" s="246">
        <v>0</v>
      </c>
      <c r="K312" s="246">
        <v>0</v>
      </c>
      <c r="L312" s="246">
        <v>15</v>
      </c>
      <c r="M312" s="246">
        <v>0</v>
      </c>
      <c r="N312" s="246">
        <v>0</v>
      </c>
      <c r="O312" s="246">
        <v>0</v>
      </c>
      <c r="P312" s="246">
        <v>0</v>
      </c>
      <c r="Q312" s="246">
        <v>0</v>
      </c>
      <c r="R312" s="246">
        <v>15.73</v>
      </c>
      <c r="S312" s="246">
        <v>0</v>
      </c>
      <c r="T312" s="246">
        <v>0</v>
      </c>
      <c r="U312" s="246">
        <v>5.62</v>
      </c>
      <c r="V312" s="246">
        <v>1.2390000000000001</v>
      </c>
      <c r="W312" s="246">
        <v>0</v>
      </c>
      <c r="X312" s="246">
        <v>0</v>
      </c>
      <c r="Y312" s="246">
        <v>0</v>
      </c>
      <c r="Z312" s="246">
        <v>0</v>
      </c>
      <c r="AA312" s="246">
        <v>0</v>
      </c>
      <c r="AB312" s="246">
        <v>0</v>
      </c>
      <c r="AC312" s="246">
        <v>0</v>
      </c>
      <c r="AD312" s="246">
        <v>0</v>
      </c>
      <c r="AE312" s="246">
        <v>0</v>
      </c>
    </row>
    <row r="313" spans="1:31" x14ac:dyDescent="0.25">
      <c r="B313" s="245" t="s">
        <v>358</v>
      </c>
      <c r="C313" s="246">
        <v>0</v>
      </c>
      <c r="D313" s="246">
        <v>850.33</v>
      </c>
      <c r="E313" s="246">
        <v>3.9294099999999998</v>
      </c>
      <c r="F313" s="246">
        <v>62.66</v>
      </c>
      <c r="G313" s="246">
        <v>0</v>
      </c>
      <c r="H313" s="246">
        <v>0.55000000000000004</v>
      </c>
      <c r="I313" s="246">
        <v>8.89</v>
      </c>
      <c r="J313" s="246">
        <v>0</v>
      </c>
      <c r="K313" s="246">
        <v>4.03</v>
      </c>
      <c r="L313" s="246">
        <v>112.81</v>
      </c>
      <c r="M313" s="246">
        <v>0</v>
      </c>
      <c r="N313" s="246">
        <v>135.27000000000001</v>
      </c>
      <c r="O313" s="246">
        <v>212.5</v>
      </c>
      <c r="P313" s="246">
        <v>0</v>
      </c>
      <c r="Q313" s="246">
        <v>47.4</v>
      </c>
      <c r="R313" s="246">
        <v>162.69999999999999</v>
      </c>
      <c r="S313" s="246">
        <v>63.84</v>
      </c>
      <c r="T313" s="246">
        <v>69.23</v>
      </c>
      <c r="U313" s="246">
        <v>61.84</v>
      </c>
      <c r="V313" s="246">
        <v>63.56</v>
      </c>
      <c r="W313" s="246">
        <v>0</v>
      </c>
      <c r="X313" s="246">
        <v>0</v>
      </c>
      <c r="Y313" s="246">
        <v>0</v>
      </c>
      <c r="Z313" s="246">
        <v>3.83</v>
      </c>
      <c r="AA313" s="246">
        <v>11.02</v>
      </c>
      <c r="AB313" s="246">
        <v>5.25</v>
      </c>
      <c r="AC313" s="246">
        <v>0</v>
      </c>
      <c r="AD313" s="246">
        <v>0</v>
      </c>
      <c r="AE313" s="246">
        <v>0</v>
      </c>
    </row>
    <row r="314" spans="1:31" x14ac:dyDescent="0.25">
      <c r="B314" s="245" t="s">
        <v>359</v>
      </c>
      <c r="C314" s="246">
        <v>0</v>
      </c>
      <c r="D314" s="246">
        <v>6.1153599999999999</v>
      </c>
      <c r="E314" s="246">
        <v>4.7388199999999998E-2</v>
      </c>
      <c r="F314" s="246">
        <v>0.58393799999999996</v>
      </c>
      <c r="G314" s="246">
        <v>0</v>
      </c>
      <c r="H314" s="246">
        <v>1.33E-3</v>
      </c>
      <c r="I314" s="246">
        <v>5.6727899999999998E-2</v>
      </c>
      <c r="J314" s="246">
        <v>0</v>
      </c>
      <c r="K314" s="246">
        <v>3.0890000000000001E-2</v>
      </c>
      <c r="L314" s="246">
        <v>1.05132</v>
      </c>
      <c r="M314" s="246">
        <v>0</v>
      </c>
      <c r="N314" s="246">
        <v>1.26067</v>
      </c>
      <c r="O314" s="246">
        <v>2.5604399999999998</v>
      </c>
      <c r="P314" s="246">
        <v>0</v>
      </c>
      <c r="Q314" s="246">
        <v>1.0523400000000001</v>
      </c>
      <c r="R314" s="246">
        <v>1.5162</v>
      </c>
      <c r="S314" s="246">
        <v>0.409275</v>
      </c>
      <c r="T314" s="246">
        <v>0.70353900000000003</v>
      </c>
      <c r="U314" s="246">
        <v>0.38384699999999999</v>
      </c>
      <c r="V314" s="246">
        <v>0.97497900000000004</v>
      </c>
      <c r="W314" s="246">
        <v>0</v>
      </c>
      <c r="X314" s="246">
        <v>0</v>
      </c>
      <c r="Y314" s="246">
        <v>0</v>
      </c>
      <c r="Z314" s="246">
        <v>3.9370000000000002E-2</v>
      </c>
      <c r="AA314" s="246">
        <v>9.4600000000000004E-2</v>
      </c>
      <c r="AB314" s="246">
        <v>4.5345200000000002E-2</v>
      </c>
      <c r="AC314" s="246">
        <v>0</v>
      </c>
      <c r="AD314" s="246">
        <v>0</v>
      </c>
      <c r="AE314" s="246">
        <v>0</v>
      </c>
    </row>
    <row r="315" spans="1:31" x14ac:dyDescent="0.25">
      <c r="A315" s="245" t="s">
        <v>360</v>
      </c>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246"/>
      <c r="AE315" s="246"/>
    </row>
    <row r="316" spans="1:31" x14ac:dyDescent="0.25">
      <c r="B316" s="245" t="s">
        <v>361</v>
      </c>
      <c r="C316" s="246">
        <v>0</v>
      </c>
      <c r="D316" s="246">
        <v>0</v>
      </c>
      <c r="E316" s="246">
        <v>0</v>
      </c>
      <c r="F316" s="246">
        <v>81.748199999999997</v>
      </c>
      <c r="G316" s="246">
        <v>0</v>
      </c>
      <c r="H316" s="246">
        <v>0</v>
      </c>
      <c r="I316" s="246">
        <v>1.0739000000000001</v>
      </c>
      <c r="J316" s="246">
        <v>0</v>
      </c>
      <c r="K316" s="246">
        <v>0</v>
      </c>
      <c r="L316" s="246">
        <v>24.793800000000001</v>
      </c>
      <c r="M316" s="246">
        <v>0</v>
      </c>
      <c r="N316" s="246">
        <v>49.7881</v>
      </c>
      <c r="O316" s="246">
        <v>100.916</v>
      </c>
      <c r="P316" s="246">
        <v>0</v>
      </c>
      <c r="Q316" s="246">
        <v>0</v>
      </c>
      <c r="R316" s="246">
        <v>2.54379</v>
      </c>
      <c r="S316" s="246">
        <v>0</v>
      </c>
      <c r="T316" s="246">
        <v>0</v>
      </c>
      <c r="U316" s="246">
        <v>28.5364</v>
      </c>
      <c r="V316" s="246">
        <v>10.264900000000001</v>
      </c>
      <c r="W316" s="246">
        <v>0</v>
      </c>
      <c r="X316" s="246">
        <v>0</v>
      </c>
      <c r="Y316" s="246">
        <v>0</v>
      </c>
      <c r="Z316" s="246">
        <v>0</v>
      </c>
      <c r="AA316" s="246">
        <v>0</v>
      </c>
      <c r="AB316" s="246">
        <v>0</v>
      </c>
      <c r="AC316" s="246">
        <v>0</v>
      </c>
      <c r="AD316" s="246">
        <v>0</v>
      </c>
      <c r="AE316" s="246">
        <v>0</v>
      </c>
    </row>
    <row r="317" spans="1:31" x14ac:dyDescent="0.25">
      <c r="B317" s="245" t="s">
        <v>362</v>
      </c>
      <c r="C317" s="246">
        <v>0</v>
      </c>
      <c r="D317" s="246">
        <v>0</v>
      </c>
      <c r="E317" s="246">
        <v>0</v>
      </c>
      <c r="F317" s="246">
        <v>20.131799999999998</v>
      </c>
      <c r="G317" s="246">
        <v>0</v>
      </c>
      <c r="H317" s="246">
        <v>0</v>
      </c>
      <c r="I317" s="246">
        <v>0</v>
      </c>
      <c r="J317" s="246">
        <v>0</v>
      </c>
      <c r="K317" s="246">
        <v>0</v>
      </c>
      <c r="L317" s="246">
        <v>0</v>
      </c>
      <c r="M317" s="246">
        <v>0</v>
      </c>
      <c r="N317" s="246">
        <v>0</v>
      </c>
      <c r="O317" s="246">
        <v>11.468999999999999</v>
      </c>
      <c r="P317" s="246">
        <v>0</v>
      </c>
      <c r="Q317" s="246">
        <v>0</v>
      </c>
      <c r="R317" s="246">
        <v>0</v>
      </c>
      <c r="S317" s="246">
        <v>0</v>
      </c>
      <c r="T317" s="246">
        <v>0</v>
      </c>
      <c r="U317" s="246">
        <v>0</v>
      </c>
      <c r="V317" s="246">
        <v>0.82206599999999996</v>
      </c>
      <c r="W317" s="246">
        <v>0</v>
      </c>
      <c r="X317" s="246">
        <v>0</v>
      </c>
      <c r="Y317" s="246">
        <v>0</v>
      </c>
      <c r="Z317" s="246">
        <v>0</v>
      </c>
      <c r="AA317" s="246">
        <v>0</v>
      </c>
      <c r="AB317" s="246">
        <v>0</v>
      </c>
      <c r="AC317" s="246">
        <v>0</v>
      </c>
      <c r="AD317" s="246">
        <v>0</v>
      </c>
      <c r="AE317" s="246">
        <v>0</v>
      </c>
    </row>
    <row r="318" spans="1:31" x14ac:dyDescent="0.25">
      <c r="B318" s="245" t="s">
        <v>363</v>
      </c>
      <c r="C318" s="246">
        <v>0</v>
      </c>
      <c r="D318" s="246">
        <v>0</v>
      </c>
      <c r="E318" s="246">
        <v>0</v>
      </c>
      <c r="F318" s="246">
        <v>0</v>
      </c>
      <c r="G318" s="246">
        <v>0</v>
      </c>
      <c r="H318" s="246">
        <v>0</v>
      </c>
      <c r="I318" s="246">
        <v>0</v>
      </c>
      <c r="J318" s="246">
        <v>0</v>
      </c>
      <c r="K318" s="246">
        <v>0</v>
      </c>
      <c r="L318" s="246">
        <v>8.5479000000000003</v>
      </c>
      <c r="M318" s="246">
        <v>0</v>
      </c>
      <c r="N318" s="246">
        <v>0</v>
      </c>
      <c r="O318" s="246">
        <v>4.8689999999999998</v>
      </c>
      <c r="P318" s="246">
        <v>0</v>
      </c>
      <c r="Q318" s="246">
        <v>0</v>
      </c>
      <c r="R318" s="246">
        <v>0</v>
      </c>
      <c r="S318" s="246">
        <v>0</v>
      </c>
      <c r="T318" s="246">
        <v>0</v>
      </c>
      <c r="U318" s="246">
        <v>0</v>
      </c>
      <c r="V318" s="246">
        <v>0.349609</v>
      </c>
      <c r="W318" s="246">
        <v>0</v>
      </c>
      <c r="X318" s="246">
        <v>0</v>
      </c>
      <c r="Y318" s="246">
        <v>0</v>
      </c>
      <c r="Z318" s="246">
        <v>0</v>
      </c>
      <c r="AA318" s="246">
        <v>0</v>
      </c>
      <c r="AB318" s="246">
        <v>0</v>
      </c>
      <c r="AC318" s="246">
        <v>0</v>
      </c>
      <c r="AD318" s="246">
        <v>0</v>
      </c>
      <c r="AE318" s="246">
        <v>0</v>
      </c>
    </row>
    <row r="319" spans="1:31" x14ac:dyDescent="0.25">
      <c r="A319" s="245" t="s">
        <v>364</v>
      </c>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46"/>
      <c r="AE319" s="246"/>
    </row>
    <row r="320" spans="1:31" x14ac:dyDescent="0.25">
      <c r="B320" s="245" t="s">
        <v>365</v>
      </c>
      <c r="C320" s="246">
        <v>0</v>
      </c>
      <c r="D320" s="246">
        <v>0</v>
      </c>
      <c r="E320" s="246">
        <v>0</v>
      </c>
      <c r="F320" s="246">
        <v>0</v>
      </c>
      <c r="G320" s="246">
        <v>0</v>
      </c>
      <c r="H320" s="246">
        <v>0</v>
      </c>
      <c r="I320" s="246">
        <v>0</v>
      </c>
      <c r="J320" s="246">
        <v>0</v>
      </c>
      <c r="K320" s="246">
        <v>0</v>
      </c>
      <c r="L320" s="246">
        <v>0</v>
      </c>
      <c r="M320" s="246">
        <v>0</v>
      </c>
      <c r="N320" s="246">
        <v>0</v>
      </c>
      <c r="O320" s="246">
        <v>0</v>
      </c>
      <c r="P320" s="246">
        <v>0</v>
      </c>
      <c r="Q320" s="246">
        <v>0</v>
      </c>
      <c r="R320" s="246">
        <v>0</v>
      </c>
      <c r="S320" s="246">
        <v>0</v>
      </c>
      <c r="T320" s="246">
        <v>0</v>
      </c>
      <c r="U320" s="246">
        <v>0</v>
      </c>
      <c r="V320" s="246">
        <v>0</v>
      </c>
      <c r="W320" s="246">
        <v>0</v>
      </c>
      <c r="X320" s="246">
        <v>0</v>
      </c>
      <c r="Y320" s="246">
        <v>0</v>
      </c>
      <c r="Z320" s="246">
        <v>0</v>
      </c>
      <c r="AA320" s="246">
        <v>0</v>
      </c>
      <c r="AB320" s="246">
        <v>0</v>
      </c>
      <c r="AC320" s="246">
        <v>0</v>
      </c>
      <c r="AD320" s="246">
        <v>0</v>
      </c>
      <c r="AE320" s="246">
        <v>0</v>
      </c>
    </row>
    <row r="321" spans="1:31" x14ac:dyDescent="0.25">
      <c r="A321" s="245" t="s">
        <v>374</v>
      </c>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46"/>
      <c r="AE321" s="246"/>
    </row>
    <row r="322" spans="1:31" x14ac:dyDescent="0.25">
      <c r="B322" s="245" t="s">
        <v>375</v>
      </c>
      <c r="C322" s="246">
        <v>0</v>
      </c>
      <c r="D322" s="246">
        <v>0</v>
      </c>
      <c r="E322" s="246">
        <v>0</v>
      </c>
      <c r="F322" s="246">
        <v>0</v>
      </c>
      <c r="G322" s="246">
        <v>0</v>
      </c>
      <c r="H322" s="246">
        <v>0</v>
      </c>
      <c r="I322" s="246">
        <v>0</v>
      </c>
      <c r="J322" s="246">
        <v>0</v>
      </c>
      <c r="K322" s="246">
        <v>0</v>
      </c>
      <c r="L322" s="246">
        <v>0</v>
      </c>
      <c r="M322" s="246">
        <v>0</v>
      </c>
      <c r="N322" s="246">
        <v>0</v>
      </c>
      <c r="O322" s="246">
        <v>0</v>
      </c>
      <c r="P322" s="246">
        <v>0</v>
      </c>
      <c r="Q322" s="246">
        <v>0</v>
      </c>
      <c r="R322" s="246">
        <v>0</v>
      </c>
      <c r="S322" s="246">
        <v>0</v>
      </c>
      <c r="T322" s="246">
        <v>0</v>
      </c>
      <c r="U322" s="246">
        <v>0</v>
      </c>
      <c r="V322" s="246">
        <v>0</v>
      </c>
      <c r="W322" s="246">
        <v>0</v>
      </c>
      <c r="X322" s="246">
        <v>0</v>
      </c>
      <c r="Y322" s="246">
        <v>0</v>
      </c>
      <c r="Z322" s="246">
        <v>0</v>
      </c>
      <c r="AA322" s="246">
        <v>0</v>
      </c>
      <c r="AB322" s="246">
        <v>0</v>
      </c>
      <c r="AC322" s="246">
        <v>0</v>
      </c>
      <c r="AD322" s="246">
        <v>0</v>
      </c>
      <c r="AE322" s="246">
        <v>0</v>
      </c>
    </row>
    <row r="323" spans="1:31" x14ac:dyDescent="0.25">
      <c r="B323" s="245" t="s">
        <v>367</v>
      </c>
      <c r="C323" s="246">
        <v>0</v>
      </c>
      <c r="D323" s="246">
        <v>0</v>
      </c>
      <c r="E323" s="246">
        <v>0</v>
      </c>
      <c r="F323" s="246">
        <v>0</v>
      </c>
      <c r="G323" s="246">
        <v>0</v>
      </c>
      <c r="H323" s="246">
        <v>0</v>
      </c>
      <c r="I323" s="246">
        <v>0</v>
      </c>
      <c r="J323" s="246">
        <v>0</v>
      </c>
      <c r="K323" s="246">
        <v>0</v>
      </c>
      <c r="L323" s="246">
        <v>0</v>
      </c>
      <c r="M323" s="246">
        <v>0</v>
      </c>
      <c r="N323" s="246">
        <v>0</v>
      </c>
      <c r="O323" s="246">
        <v>0</v>
      </c>
      <c r="P323" s="246">
        <v>0</v>
      </c>
      <c r="Q323" s="246">
        <v>0</v>
      </c>
      <c r="R323" s="246">
        <v>0</v>
      </c>
      <c r="S323" s="246">
        <v>0</v>
      </c>
      <c r="T323" s="246">
        <v>0</v>
      </c>
      <c r="U323" s="246">
        <v>0</v>
      </c>
      <c r="V323" s="246">
        <v>0</v>
      </c>
      <c r="W323" s="246">
        <v>0</v>
      </c>
      <c r="X323" s="246">
        <v>0</v>
      </c>
      <c r="Y323" s="246">
        <v>0</v>
      </c>
      <c r="Z323" s="246">
        <v>0</v>
      </c>
      <c r="AA323" s="246">
        <v>0</v>
      </c>
      <c r="AB323" s="246">
        <v>0</v>
      </c>
      <c r="AC323" s="246">
        <v>0</v>
      </c>
      <c r="AD323" s="246">
        <v>0</v>
      </c>
      <c r="AE323" s="246">
        <v>0</v>
      </c>
    </row>
    <row r="324" spans="1:31" x14ac:dyDescent="0.25">
      <c r="B324" s="245" t="s">
        <v>368</v>
      </c>
      <c r="C324" s="246">
        <v>0</v>
      </c>
      <c r="D324" s="246">
        <v>0</v>
      </c>
      <c r="E324" s="246">
        <v>0</v>
      </c>
      <c r="F324" s="246">
        <v>0</v>
      </c>
      <c r="G324" s="246">
        <v>0</v>
      </c>
      <c r="H324" s="246">
        <v>0</v>
      </c>
      <c r="I324" s="246">
        <v>0</v>
      </c>
      <c r="J324" s="246">
        <v>0</v>
      </c>
      <c r="K324" s="246">
        <v>0</v>
      </c>
      <c r="L324" s="246">
        <v>0</v>
      </c>
      <c r="M324" s="246">
        <v>0</v>
      </c>
      <c r="N324" s="246">
        <v>0</v>
      </c>
      <c r="O324" s="246">
        <v>0</v>
      </c>
      <c r="P324" s="246">
        <v>0</v>
      </c>
      <c r="Q324" s="246">
        <v>0</v>
      </c>
      <c r="R324" s="246">
        <v>0</v>
      </c>
      <c r="S324" s="246">
        <v>0</v>
      </c>
      <c r="T324" s="246">
        <v>0</v>
      </c>
      <c r="U324" s="246">
        <v>0</v>
      </c>
      <c r="V324" s="246">
        <v>0</v>
      </c>
      <c r="W324" s="246">
        <v>0</v>
      </c>
      <c r="X324" s="246">
        <v>0</v>
      </c>
      <c r="Y324" s="246">
        <v>0</v>
      </c>
      <c r="Z324" s="246">
        <v>0</v>
      </c>
      <c r="AA324" s="246">
        <v>0</v>
      </c>
      <c r="AB324" s="246">
        <v>0</v>
      </c>
      <c r="AC324" s="246">
        <v>0</v>
      </c>
      <c r="AD324" s="246">
        <v>0</v>
      </c>
      <c r="AE324" s="246">
        <v>0</v>
      </c>
    </row>
    <row r="325" spans="1:31" x14ac:dyDescent="0.25">
      <c r="B325" s="245" t="s">
        <v>369</v>
      </c>
      <c r="C325" s="246">
        <v>0</v>
      </c>
      <c r="D325" s="246">
        <v>0</v>
      </c>
      <c r="E325" s="246">
        <v>0</v>
      </c>
      <c r="F325" s="246">
        <v>0</v>
      </c>
      <c r="G325" s="246">
        <v>0</v>
      </c>
      <c r="H325" s="246">
        <v>0</v>
      </c>
      <c r="I325" s="246">
        <v>0</v>
      </c>
      <c r="J325" s="246">
        <v>0</v>
      </c>
      <c r="K325" s="246">
        <v>0</v>
      </c>
      <c r="L325" s="246">
        <v>0</v>
      </c>
      <c r="M325" s="246">
        <v>0</v>
      </c>
      <c r="N325" s="246">
        <v>0</v>
      </c>
      <c r="O325" s="246">
        <v>0</v>
      </c>
      <c r="P325" s="246">
        <v>0</v>
      </c>
      <c r="Q325" s="246">
        <v>0</v>
      </c>
      <c r="R325" s="246">
        <v>0</v>
      </c>
      <c r="S325" s="246">
        <v>0</v>
      </c>
      <c r="T325" s="246">
        <v>0</v>
      </c>
      <c r="U325" s="246">
        <v>0</v>
      </c>
      <c r="V325" s="246">
        <v>0</v>
      </c>
      <c r="W325" s="246">
        <v>0</v>
      </c>
      <c r="X325" s="246">
        <v>0</v>
      </c>
      <c r="Y325" s="246">
        <v>0</v>
      </c>
      <c r="Z325" s="246">
        <v>0</v>
      </c>
      <c r="AA325" s="246">
        <v>0</v>
      </c>
      <c r="AB325" s="246">
        <v>0</v>
      </c>
      <c r="AC325" s="246">
        <v>0</v>
      </c>
      <c r="AD325" s="246">
        <v>0</v>
      </c>
      <c r="AE325" s="246">
        <v>0</v>
      </c>
    </row>
    <row r="326" spans="1:31" x14ac:dyDescent="0.25">
      <c r="B326" s="245" t="s">
        <v>370</v>
      </c>
      <c r="C326" s="246">
        <v>0</v>
      </c>
      <c r="D326" s="246">
        <v>0</v>
      </c>
      <c r="E326" s="246">
        <v>0</v>
      </c>
      <c r="F326" s="246">
        <v>0</v>
      </c>
      <c r="G326" s="246">
        <v>0</v>
      </c>
      <c r="H326" s="246">
        <v>0</v>
      </c>
      <c r="I326" s="246">
        <v>0</v>
      </c>
      <c r="J326" s="246">
        <v>0</v>
      </c>
      <c r="K326" s="246">
        <v>0</v>
      </c>
      <c r="L326" s="246">
        <v>0</v>
      </c>
      <c r="M326" s="246">
        <v>0</v>
      </c>
      <c r="N326" s="246">
        <v>0</v>
      </c>
      <c r="O326" s="246">
        <v>0</v>
      </c>
      <c r="P326" s="246">
        <v>0</v>
      </c>
      <c r="Q326" s="246">
        <v>0</v>
      </c>
      <c r="R326" s="246">
        <v>0</v>
      </c>
      <c r="S326" s="246">
        <v>0</v>
      </c>
      <c r="T326" s="246">
        <v>0</v>
      </c>
      <c r="U326" s="246">
        <v>0</v>
      </c>
      <c r="V326" s="246">
        <v>0</v>
      </c>
      <c r="W326" s="246">
        <v>0</v>
      </c>
      <c r="X326" s="246">
        <v>0</v>
      </c>
      <c r="Y326" s="246">
        <v>0</v>
      </c>
      <c r="Z326" s="246">
        <v>0</v>
      </c>
      <c r="AA326" s="246">
        <v>0</v>
      </c>
      <c r="AB326" s="246">
        <v>0</v>
      </c>
      <c r="AC326" s="246">
        <v>0</v>
      </c>
      <c r="AD326" s="246">
        <v>0</v>
      </c>
      <c r="AE326" s="246">
        <v>0</v>
      </c>
    </row>
    <row r="327" spans="1:31" x14ac:dyDescent="0.25">
      <c r="B327" s="245" t="s">
        <v>371</v>
      </c>
      <c r="C327" s="246">
        <v>0</v>
      </c>
      <c r="D327" s="246">
        <v>0</v>
      </c>
      <c r="E327" s="246">
        <v>0</v>
      </c>
      <c r="F327" s="246">
        <v>0</v>
      </c>
      <c r="G327" s="246">
        <v>0</v>
      </c>
      <c r="H327" s="246">
        <v>0</v>
      </c>
      <c r="I327" s="246">
        <v>0</v>
      </c>
      <c r="J327" s="246">
        <v>0</v>
      </c>
      <c r="K327" s="246">
        <v>0</v>
      </c>
      <c r="L327" s="246">
        <v>0</v>
      </c>
      <c r="M327" s="246">
        <v>0</v>
      </c>
      <c r="N327" s="246">
        <v>0</v>
      </c>
      <c r="O327" s="246">
        <v>0</v>
      </c>
      <c r="P327" s="246">
        <v>0</v>
      </c>
      <c r="Q327" s="246">
        <v>0</v>
      </c>
      <c r="R327" s="246">
        <v>0</v>
      </c>
      <c r="S327" s="246">
        <v>0</v>
      </c>
      <c r="T327" s="246">
        <v>0</v>
      </c>
      <c r="U327" s="246">
        <v>0</v>
      </c>
      <c r="V327" s="246">
        <v>0</v>
      </c>
      <c r="W327" s="246">
        <v>0</v>
      </c>
      <c r="X327" s="246">
        <v>0</v>
      </c>
      <c r="Y327" s="246">
        <v>0</v>
      </c>
      <c r="Z327" s="246">
        <v>0</v>
      </c>
      <c r="AA327" s="246">
        <v>0</v>
      </c>
      <c r="AB327" s="246">
        <v>0</v>
      </c>
      <c r="AC327" s="246">
        <v>0</v>
      </c>
      <c r="AD327" s="246">
        <v>0</v>
      </c>
      <c r="AE327" s="246">
        <v>0</v>
      </c>
    </row>
    <row r="328" spans="1:31" x14ac:dyDescent="0.25">
      <c r="B328" s="245" t="s">
        <v>372</v>
      </c>
      <c r="C328" s="246">
        <v>0</v>
      </c>
      <c r="D328" s="246">
        <v>0</v>
      </c>
      <c r="E328" s="246">
        <v>0</v>
      </c>
      <c r="F328" s="246">
        <v>0</v>
      </c>
      <c r="G328" s="246">
        <v>0</v>
      </c>
      <c r="H328" s="246">
        <v>0</v>
      </c>
      <c r="I328" s="246">
        <v>0</v>
      </c>
      <c r="J328" s="246">
        <v>0</v>
      </c>
      <c r="K328" s="246">
        <v>0</v>
      </c>
      <c r="L328" s="246">
        <v>0</v>
      </c>
      <c r="M328" s="246">
        <v>0</v>
      </c>
      <c r="N328" s="246">
        <v>0</v>
      </c>
      <c r="O328" s="246">
        <v>0</v>
      </c>
      <c r="P328" s="246">
        <v>0</v>
      </c>
      <c r="Q328" s="246">
        <v>0</v>
      </c>
      <c r="R328" s="246">
        <v>0</v>
      </c>
      <c r="S328" s="246">
        <v>0</v>
      </c>
      <c r="T328" s="246">
        <v>0</v>
      </c>
      <c r="U328" s="246">
        <v>0</v>
      </c>
      <c r="V328" s="246">
        <v>0</v>
      </c>
      <c r="W328" s="246">
        <v>0</v>
      </c>
      <c r="X328" s="246">
        <v>0</v>
      </c>
      <c r="Y328" s="246">
        <v>0</v>
      </c>
      <c r="Z328" s="246">
        <v>0</v>
      </c>
      <c r="AA328" s="246">
        <v>0</v>
      </c>
      <c r="AB328" s="246">
        <v>0</v>
      </c>
      <c r="AC328" s="246">
        <v>0</v>
      </c>
      <c r="AD328" s="246">
        <v>0</v>
      </c>
      <c r="AE328" s="246">
        <v>0</v>
      </c>
    </row>
    <row r="329" spans="1:31" x14ac:dyDescent="0.25">
      <c r="B329" s="245" t="s">
        <v>376</v>
      </c>
      <c r="C329" s="246">
        <v>0</v>
      </c>
      <c r="D329" s="246">
        <v>0</v>
      </c>
      <c r="E329" s="246">
        <v>0</v>
      </c>
      <c r="F329" s="246">
        <v>0</v>
      </c>
      <c r="G329" s="246">
        <v>0</v>
      </c>
      <c r="H329" s="246">
        <v>0</v>
      </c>
      <c r="I329" s="246">
        <v>0</v>
      </c>
      <c r="J329" s="246">
        <v>0</v>
      </c>
      <c r="K329" s="246">
        <v>0</v>
      </c>
      <c r="L329" s="246">
        <v>0</v>
      </c>
      <c r="M329" s="246">
        <v>0</v>
      </c>
      <c r="N329" s="246">
        <v>0</v>
      </c>
      <c r="O329" s="246">
        <v>0</v>
      </c>
      <c r="P329" s="246">
        <v>0</v>
      </c>
      <c r="Q329" s="246">
        <v>0</v>
      </c>
      <c r="R329" s="246">
        <v>0</v>
      </c>
      <c r="S329" s="246">
        <v>0</v>
      </c>
      <c r="T329" s="246">
        <v>0</v>
      </c>
      <c r="U329" s="246">
        <v>0</v>
      </c>
      <c r="V329" s="246">
        <v>0</v>
      </c>
      <c r="W329" s="246">
        <v>0</v>
      </c>
      <c r="X329" s="246">
        <v>0</v>
      </c>
      <c r="Y329" s="246">
        <v>0</v>
      </c>
      <c r="Z329" s="246">
        <v>0</v>
      </c>
      <c r="AA329" s="246">
        <v>0</v>
      </c>
      <c r="AB329" s="246">
        <v>0</v>
      </c>
      <c r="AC329" s="246">
        <v>0</v>
      </c>
      <c r="AD329" s="246">
        <v>0</v>
      </c>
      <c r="AE329" s="246">
        <v>0</v>
      </c>
    </row>
    <row r="330" spans="1:31" x14ac:dyDescent="0.25">
      <c r="B330" s="245" t="s">
        <v>373</v>
      </c>
      <c r="C330" s="246">
        <v>0</v>
      </c>
      <c r="D330" s="246">
        <v>0</v>
      </c>
      <c r="E330" s="246">
        <v>0</v>
      </c>
      <c r="F330" s="246">
        <v>0</v>
      </c>
      <c r="G330" s="246">
        <v>0</v>
      </c>
      <c r="H330" s="246">
        <v>0</v>
      </c>
      <c r="I330" s="246">
        <v>0</v>
      </c>
      <c r="J330" s="246">
        <v>0</v>
      </c>
      <c r="K330" s="246">
        <v>0</v>
      </c>
      <c r="L330" s="246">
        <v>0</v>
      </c>
      <c r="M330" s="246">
        <v>0</v>
      </c>
      <c r="N330" s="246">
        <v>0</v>
      </c>
      <c r="O330" s="246">
        <v>0</v>
      </c>
      <c r="P330" s="246">
        <v>0</v>
      </c>
      <c r="Q330" s="246">
        <v>0</v>
      </c>
      <c r="R330" s="246">
        <v>0</v>
      </c>
      <c r="S330" s="246">
        <v>0</v>
      </c>
      <c r="T330" s="246">
        <v>0</v>
      </c>
      <c r="U330" s="246">
        <v>0</v>
      </c>
      <c r="V330" s="246">
        <v>0</v>
      </c>
      <c r="W330" s="246">
        <v>0</v>
      </c>
      <c r="X330" s="246">
        <v>0</v>
      </c>
      <c r="Y330" s="246">
        <v>0</v>
      </c>
      <c r="Z330" s="246">
        <v>0</v>
      </c>
      <c r="AA330" s="246">
        <v>0</v>
      </c>
      <c r="AB330" s="246">
        <v>0</v>
      </c>
      <c r="AC330" s="246">
        <v>0</v>
      </c>
      <c r="AD330" s="246">
        <v>0</v>
      </c>
      <c r="AE330" s="246">
        <v>0</v>
      </c>
    </row>
    <row r="331" spans="1:31" x14ac:dyDescent="0.25">
      <c r="A331" s="245" t="s">
        <v>377</v>
      </c>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246"/>
      <c r="AE331" s="246"/>
    </row>
    <row r="332" spans="1:31" x14ac:dyDescent="0.25">
      <c r="B332" s="245" t="s">
        <v>378</v>
      </c>
      <c r="C332" s="246">
        <v>0</v>
      </c>
      <c r="D332" s="246">
        <v>0</v>
      </c>
      <c r="E332" s="246">
        <v>0</v>
      </c>
      <c r="F332" s="246">
        <v>0</v>
      </c>
      <c r="G332" s="246">
        <v>0</v>
      </c>
      <c r="H332" s="246">
        <v>0</v>
      </c>
      <c r="I332" s="246">
        <v>0</v>
      </c>
      <c r="J332" s="246">
        <v>0</v>
      </c>
      <c r="K332" s="246">
        <v>0</v>
      </c>
      <c r="L332" s="246">
        <v>0</v>
      </c>
      <c r="M332" s="246">
        <v>0</v>
      </c>
      <c r="N332" s="246">
        <v>0</v>
      </c>
      <c r="O332" s="246">
        <v>0</v>
      </c>
      <c r="P332" s="246">
        <v>0</v>
      </c>
      <c r="Q332" s="246">
        <v>0</v>
      </c>
      <c r="R332" s="246">
        <v>0</v>
      </c>
      <c r="S332" s="246">
        <v>0</v>
      </c>
      <c r="T332" s="246">
        <v>0</v>
      </c>
      <c r="U332" s="246">
        <v>0</v>
      </c>
      <c r="V332" s="246">
        <v>0</v>
      </c>
      <c r="W332" s="246">
        <v>0</v>
      </c>
      <c r="X332" s="246">
        <v>0</v>
      </c>
      <c r="Y332" s="246">
        <v>0</v>
      </c>
      <c r="Z332" s="246">
        <v>0</v>
      </c>
      <c r="AA332" s="246">
        <v>0</v>
      </c>
      <c r="AB332" s="246">
        <v>0</v>
      </c>
      <c r="AC332" s="246">
        <v>0</v>
      </c>
      <c r="AD332" s="246">
        <v>0</v>
      </c>
      <c r="AE332" s="246">
        <v>0</v>
      </c>
    </row>
    <row r="333" spans="1:31" x14ac:dyDescent="0.25">
      <c r="A333" s="245" t="s">
        <v>379</v>
      </c>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46"/>
      <c r="AE333" s="246"/>
    </row>
    <row r="334" spans="1:31" x14ac:dyDescent="0.25">
      <c r="B334" s="245" t="s">
        <v>380</v>
      </c>
      <c r="C334" s="246">
        <v>0</v>
      </c>
      <c r="D334" s="246">
        <v>0</v>
      </c>
      <c r="E334" s="246">
        <v>0</v>
      </c>
      <c r="F334" s="246">
        <v>0</v>
      </c>
      <c r="G334" s="246">
        <v>0.82299999999999995</v>
      </c>
      <c r="H334" s="246">
        <v>0</v>
      </c>
      <c r="I334" s="246">
        <v>13.343</v>
      </c>
      <c r="J334" s="246">
        <v>0</v>
      </c>
      <c r="K334" s="246">
        <v>23.661000000000001</v>
      </c>
      <c r="L334" s="246">
        <v>0</v>
      </c>
      <c r="M334" s="246">
        <v>0</v>
      </c>
      <c r="N334" s="246">
        <v>0</v>
      </c>
      <c r="O334" s="246">
        <v>0</v>
      </c>
      <c r="P334" s="246">
        <v>0.06</v>
      </c>
      <c r="Q334" s="246">
        <v>0</v>
      </c>
      <c r="R334" s="246">
        <v>0</v>
      </c>
      <c r="S334" s="246">
        <v>0</v>
      </c>
      <c r="T334" s="246">
        <v>12.827999999999999</v>
      </c>
      <c r="U334" s="246">
        <v>0</v>
      </c>
      <c r="V334" s="246">
        <v>16.335000000000001</v>
      </c>
      <c r="W334" s="246">
        <v>0</v>
      </c>
      <c r="X334" s="246">
        <v>0</v>
      </c>
      <c r="Y334" s="246">
        <v>293.72899999999998</v>
      </c>
      <c r="Z334" s="246">
        <v>160.87200000000001</v>
      </c>
      <c r="AA334" s="246">
        <v>317.96199999999999</v>
      </c>
      <c r="AB334" s="246">
        <v>0</v>
      </c>
      <c r="AC334" s="246">
        <v>0</v>
      </c>
      <c r="AD334" s="246">
        <v>0</v>
      </c>
      <c r="AE334" s="246">
        <v>0</v>
      </c>
    </row>
    <row r="335" spans="1:31" x14ac:dyDescent="0.25">
      <c r="A335" s="245" t="s">
        <v>381</v>
      </c>
      <c r="C335" s="246"/>
      <c r="D335" s="246"/>
      <c r="E335" s="246"/>
      <c r="F335" s="246"/>
      <c r="G335" s="246"/>
      <c r="H335" s="246"/>
      <c r="I335" s="246"/>
      <c r="J335" s="246"/>
      <c r="K335" s="246"/>
      <c r="L335" s="246"/>
      <c r="M335" s="246"/>
      <c r="N335" s="246"/>
      <c r="O335" s="246"/>
      <c r="P335" s="246"/>
      <c r="Q335" s="246"/>
      <c r="R335" s="246"/>
      <c r="S335" s="246"/>
      <c r="T335" s="246"/>
      <c r="U335" s="246"/>
      <c r="V335" s="246"/>
      <c r="W335" s="246"/>
      <c r="X335" s="246"/>
      <c r="Y335" s="246"/>
      <c r="Z335" s="246"/>
      <c r="AA335" s="246"/>
      <c r="AB335" s="246"/>
      <c r="AC335" s="246"/>
      <c r="AD335" s="246"/>
      <c r="AE335" s="246"/>
    </row>
    <row r="336" spans="1:31" x14ac:dyDescent="0.25">
      <c r="B336" s="245" t="s">
        <v>382</v>
      </c>
      <c r="C336" s="246">
        <v>0</v>
      </c>
      <c r="D336" s="246">
        <v>0</v>
      </c>
      <c r="E336" s="246">
        <v>0</v>
      </c>
      <c r="F336" s="246">
        <v>0</v>
      </c>
      <c r="G336" s="246">
        <v>0</v>
      </c>
      <c r="H336" s="246">
        <v>0</v>
      </c>
      <c r="I336" s="246">
        <v>0</v>
      </c>
      <c r="J336" s="246">
        <v>0</v>
      </c>
      <c r="K336" s="246">
        <v>0</v>
      </c>
      <c r="L336" s="246">
        <v>0</v>
      </c>
      <c r="M336" s="246">
        <v>0</v>
      </c>
      <c r="N336" s="246">
        <v>0</v>
      </c>
      <c r="O336" s="246">
        <v>0</v>
      </c>
      <c r="P336" s="246">
        <v>3.976</v>
      </c>
      <c r="Q336" s="246">
        <v>0</v>
      </c>
      <c r="R336" s="246">
        <v>0</v>
      </c>
      <c r="S336" s="246">
        <v>0</v>
      </c>
      <c r="T336" s="246">
        <v>0</v>
      </c>
      <c r="U336" s="246">
        <v>0</v>
      </c>
      <c r="V336" s="246">
        <v>0.53100000000000003</v>
      </c>
      <c r="W336" s="246">
        <v>0</v>
      </c>
      <c r="X336" s="246">
        <v>16.876000000000001</v>
      </c>
      <c r="Y336" s="246">
        <v>0</v>
      </c>
      <c r="Z336" s="246">
        <v>0</v>
      </c>
      <c r="AA336" s="246">
        <v>0</v>
      </c>
      <c r="AB336" s="246">
        <v>0</v>
      </c>
      <c r="AC336" s="246">
        <v>0</v>
      </c>
      <c r="AD336" s="246">
        <v>0</v>
      </c>
      <c r="AE336" s="246">
        <v>0</v>
      </c>
    </row>
    <row r="337" spans="1:31" x14ac:dyDescent="0.25">
      <c r="B337" s="245" t="s">
        <v>383</v>
      </c>
      <c r="C337" s="246">
        <v>0</v>
      </c>
      <c r="D337" s="246">
        <v>0</v>
      </c>
      <c r="E337" s="246">
        <v>0</v>
      </c>
      <c r="F337" s="246">
        <v>2.2294100000000001</v>
      </c>
      <c r="G337" s="246">
        <v>0</v>
      </c>
      <c r="H337" s="246">
        <v>1E-3</v>
      </c>
      <c r="I337" s="246">
        <v>0.79600000000000004</v>
      </c>
      <c r="J337" s="246">
        <v>0</v>
      </c>
      <c r="K337" s="246">
        <v>0</v>
      </c>
      <c r="L337" s="246">
        <v>73.738699999999994</v>
      </c>
      <c r="M337" s="246">
        <v>0</v>
      </c>
      <c r="N337" s="246">
        <v>0</v>
      </c>
      <c r="O337" s="246">
        <v>27.434000000000001</v>
      </c>
      <c r="P337" s="246">
        <v>0</v>
      </c>
      <c r="Q337" s="246">
        <v>0</v>
      </c>
      <c r="R337" s="246">
        <v>52.091299999999997</v>
      </c>
      <c r="S337" s="246">
        <v>0</v>
      </c>
      <c r="T337" s="246">
        <v>0</v>
      </c>
      <c r="U337" s="246">
        <v>0</v>
      </c>
      <c r="V337" s="246">
        <v>4.5190400000000004</v>
      </c>
      <c r="W337" s="246">
        <v>0</v>
      </c>
      <c r="X337" s="246">
        <v>0</v>
      </c>
      <c r="Y337" s="246">
        <v>0</v>
      </c>
      <c r="Z337" s="246">
        <v>0</v>
      </c>
      <c r="AA337" s="246">
        <v>0</v>
      </c>
      <c r="AB337" s="246">
        <v>0</v>
      </c>
      <c r="AC337" s="246">
        <v>0</v>
      </c>
      <c r="AD337" s="246">
        <v>0</v>
      </c>
      <c r="AE337" s="246">
        <v>0</v>
      </c>
    </row>
    <row r="338" spans="1:31" x14ac:dyDescent="0.25">
      <c r="B338" s="245" t="s">
        <v>384</v>
      </c>
      <c r="C338" s="246">
        <v>0</v>
      </c>
      <c r="D338" s="246">
        <v>0</v>
      </c>
      <c r="E338" s="246">
        <v>0</v>
      </c>
      <c r="F338" s="246">
        <v>0</v>
      </c>
      <c r="G338" s="246">
        <v>0</v>
      </c>
      <c r="H338" s="246">
        <v>0.72799999999999998</v>
      </c>
      <c r="I338" s="246">
        <v>1.298</v>
      </c>
      <c r="J338" s="246">
        <v>0</v>
      </c>
      <c r="K338" s="246">
        <v>0</v>
      </c>
      <c r="L338" s="246">
        <v>0</v>
      </c>
      <c r="M338" s="246">
        <v>0</v>
      </c>
      <c r="N338" s="246">
        <v>0</v>
      </c>
      <c r="O338" s="246">
        <v>3.1080000000000001</v>
      </c>
      <c r="P338" s="246">
        <v>0</v>
      </c>
      <c r="Q338" s="246">
        <v>0</v>
      </c>
      <c r="R338" s="246">
        <v>21.08</v>
      </c>
      <c r="S338" s="246">
        <v>0</v>
      </c>
      <c r="T338" s="246">
        <v>0</v>
      </c>
      <c r="U338" s="246">
        <v>0</v>
      </c>
      <c r="V338" s="246">
        <v>0.61499999999999999</v>
      </c>
      <c r="W338" s="246">
        <v>0</v>
      </c>
      <c r="X338" s="246">
        <v>0</v>
      </c>
      <c r="Y338" s="246">
        <v>0</v>
      </c>
      <c r="Z338" s="246">
        <v>0</v>
      </c>
      <c r="AA338" s="246">
        <v>0</v>
      </c>
      <c r="AB338" s="246">
        <v>0</v>
      </c>
      <c r="AC338" s="246">
        <v>0</v>
      </c>
      <c r="AD338" s="246">
        <v>0</v>
      </c>
      <c r="AE338" s="246">
        <v>0</v>
      </c>
    </row>
    <row r="339" spans="1:31" x14ac:dyDescent="0.25">
      <c r="A339" s="245" t="s">
        <v>385</v>
      </c>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246"/>
      <c r="AE339" s="246"/>
    </row>
    <row r="340" spans="1:31" x14ac:dyDescent="0.25">
      <c r="B340" s="245" t="s">
        <v>386</v>
      </c>
      <c r="C340" s="246">
        <v>0</v>
      </c>
      <c r="D340" s="246">
        <v>0</v>
      </c>
      <c r="E340" s="246">
        <v>0</v>
      </c>
      <c r="F340" s="246">
        <v>0</v>
      </c>
      <c r="G340" s="246">
        <v>0</v>
      </c>
      <c r="H340" s="246">
        <v>0</v>
      </c>
      <c r="I340" s="246">
        <v>0</v>
      </c>
      <c r="J340" s="246">
        <v>0</v>
      </c>
      <c r="K340" s="246">
        <v>0</v>
      </c>
      <c r="L340" s="246">
        <v>0</v>
      </c>
      <c r="M340" s="246">
        <v>0</v>
      </c>
      <c r="N340" s="246">
        <v>0</v>
      </c>
      <c r="O340" s="246">
        <v>0</v>
      </c>
      <c r="P340" s="246">
        <v>0</v>
      </c>
      <c r="Q340" s="246">
        <v>0</v>
      </c>
      <c r="R340" s="246">
        <v>8.9</v>
      </c>
      <c r="S340" s="246">
        <v>0</v>
      </c>
      <c r="T340" s="246">
        <v>0</v>
      </c>
      <c r="U340" s="246">
        <v>0</v>
      </c>
      <c r="V340" s="246">
        <v>0.22800000000000001</v>
      </c>
      <c r="W340" s="246">
        <v>0</v>
      </c>
      <c r="X340" s="246">
        <v>1.3</v>
      </c>
      <c r="Y340" s="246">
        <v>0</v>
      </c>
      <c r="Z340" s="246">
        <v>0</v>
      </c>
      <c r="AA340" s="246">
        <v>0</v>
      </c>
      <c r="AB340" s="246">
        <v>0</v>
      </c>
      <c r="AC340" s="246">
        <v>0</v>
      </c>
      <c r="AD340" s="246">
        <v>0</v>
      </c>
      <c r="AE340" s="246">
        <v>0</v>
      </c>
    </row>
    <row r="341" spans="1:31" x14ac:dyDescent="0.25">
      <c r="A341" s="245" t="s">
        <v>387</v>
      </c>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c r="Y341" s="246"/>
      <c r="Z341" s="246"/>
      <c r="AA341" s="246"/>
      <c r="AB341" s="246"/>
      <c r="AC341" s="246"/>
      <c r="AD341" s="246"/>
      <c r="AE341" s="246"/>
    </row>
    <row r="342" spans="1:31" x14ac:dyDescent="0.25">
      <c r="B342" s="245" t="s">
        <v>388</v>
      </c>
      <c r="C342" s="246">
        <v>0</v>
      </c>
      <c r="D342" s="246">
        <v>61.779000000000003</v>
      </c>
      <c r="E342" s="246">
        <v>0</v>
      </c>
      <c r="F342" s="246">
        <v>0</v>
      </c>
      <c r="G342" s="246">
        <v>0</v>
      </c>
      <c r="H342" s="246">
        <v>0</v>
      </c>
      <c r="I342" s="246">
        <v>12.0397</v>
      </c>
      <c r="J342" s="246">
        <v>0</v>
      </c>
      <c r="K342" s="246">
        <v>0</v>
      </c>
      <c r="L342" s="246">
        <v>68.5839</v>
      </c>
      <c r="M342" s="246">
        <v>0</v>
      </c>
      <c r="N342" s="246">
        <v>0</v>
      </c>
      <c r="O342" s="246">
        <v>0</v>
      </c>
      <c r="P342" s="246">
        <v>0</v>
      </c>
      <c r="Q342" s="246">
        <v>36.028199999999998</v>
      </c>
      <c r="R342" s="246">
        <v>0.52088999999999996</v>
      </c>
      <c r="S342" s="246">
        <v>0</v>
      </c>
      <c r="T342" s="246">
        <v>0</v>
      </c>
      <c r="U342" s="246">
        <v>0</v>
      </c>
      <c r="V342" s="246">
        <v>4.4541899999999996</v>
      </c>
      <c r="W342" s="246">
        <v>0</v>
      </c>
      <c r="X342" s="246">
        <v>0</v>
      </c>
      <c r="Y342" s="246">
        <v>0</v>
      </c>
      <c r="Z342" s="246">
        <v>0</v>
      </c>
      <c r="AA342" s="246">
        <v>0</v>
      </c>
      <c r="AB342" s="246">
        <v>0</v>
      </c>
      <c r="AC342" s="246">
        <v>0</v>
      </c>
      <c r="AD342" s="246">
        <v>0</v>
      </c>
      <c r="AE342" s="246">
        <v>0</v>
      </c>
    </row>
    <row r="343" spans="1:31" x14ac:dyDescent="0.25">
      <c r="A343" s="245" t="s">
        <v>389</v>
      </c>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c r="Y343" s="246"/>
      <c r="Z343" s="246"/>
      <c r="AA343" s="246"/>
      <c r="AB343" s="246"/>
      <c r="AC343" s="246"/>
      <c r="AD343" s="246"/>
      <c r="AE343" s="246"/>
    </row>
    <row r="344" spans="1:31" x14ac:dyDescent="0.25">
      <c r="B344" s="245" t="s">
        <v>390</v>
      </c>
      <c r="C344" s="246">
        <v>0</v>
      </c>
      <c r="D344" s="246">
        <v>0</v>
      </c>
      <c r="E344" s="246">
        <v>0</v>
      </c>
      <c r="F344" s="246">
        <v>0</v>
      </c>
      <c r="G344" s="246">
        <v>0</v>
      </c>
      <c r="H344" s="246">
        <v>0</v>
      </c>
      <c r="I344" s="246">
        <v>7.2999999999999995E-2</v>
      </c>
      <c r="J344" s="246">
        <v>0</v>
      </c>
      <c r="K344" s="246">
        <v>0</v>
      </c>
      <c r="L344" s="246">
        <v>0</v>
      </c>
      <c r="M344" s="246">
        <v>0</v>
      </c>
      <c r="N344" s="246">
        <v>0</v>
      </c>
      <c r="O344" s="246">
        <v>0</v>
      </c>
      <c r="P344" s="246">
        <v>0</v>
      </c>
      <c r="Q344" s="246">
        <v>0</v>
      </c>
      <c r="R344" s="246">
        <v>0</v>
      </c>
      <c r="S344" s="246">
        <v>0</v>
      </c>
      <c r="T344" s="246">
        <v>0</v>
      </c>
      <c r="U344" s="246">
        <v>0</v>
      </c>
      <c r="V344" s="246">
        <v>3.4000000000000002E-2</v>
      </c>
      <c r="W344" s="246">
        <v>0</v>
      </c>
      <c r="X344" s="246">
        <v>1.927</v>
      </c>
      <c r="Y344" s="246">
        <v>0</v>
      </c>
      <c r="Z344" s="246">
        <v>0</v>
      </c>
      <c r="AA344" s="246">
        <v>0</v>
      </c>
      <c r="AB344" s="246">
        <v>0</v>
      </c>
      <c r="AC344" s="246">
        <v>0</v>
      </c>
      <c r="AD344" s="246">
        <v>0</v>
      </c>
      <c r="AE344" s="246">
        <v>0</v>
      </c>
    </row>
    <row r="345" spans="1:31" x14ac:dyDescent="0.25">
      <c r="B345" s="245" t="s">
        <v>391</v>
      </c>
      <c r="C345" s="246">
        <v>0</v>
      </c>
      <c r="D345" s="246">
        <v>0</v>
      </c>
      <c r="E345" s="246">
        <v>0</v>
      </c>
      <c r="F345" s="246">
        <v>0</v>
      </c>
      <c r="G345" s="246">
        <v>0</v>
      </c>
      <c r="H345" s="246">
        <v>0</v>
      </c>
      <c r="I345" s="246">
        <v>2.0230000000000001</v>
      </c>
      <c r="J345" s="246">
        <v>0</v>
      </c>
      <c r="K345" s="246">
        <v>0</v>
      </c>
      <c r="L345" s="246">
        <v>0</v>
      </c>
      <c r="M345" s="246">
        <v>0</v>
      </c>
      <c r="N345" s="246">
        <v>0</v>
      </c>
      <c r="O345" s="246">
        <v>1.0469999999999999</v>
      </c>
      <c r="P345" s="246">
        <v>0</v>
      </c>
      <c r="Q345" s="246">
        <v>0</v>
      </c>
      <c r="R345" s="246">
        <v>12.53</v>
      </c>
      <c r="S345" s="246">
        <v>0</v>
      </c>
      <c r="T345" s="246">
        <v>0</v>
      </c>
      <c r="U345" s="246">
        <v>0</v>
      </c>
      <c r="V345" s="246">
        <v>0.25600000000000001</v>
      </c>
      <c r="W345" s="246">
        <v>0</v>
      </c>
      <c r="X345" s="246">
        <v>0</v>
      </c>
      <c r="Y345" s="246">
        <v>0</v>
      </c>
      <c r="Z345" s="246">
        <v>0</v>
      </c>
      <c r="AA345" s="246">
        <v>0</v>
      </c>
      <c r="AB345" s="246">
        <v>0</v>
      </c>
      <c r="AC345" s="246">
        <v>0</v>
      </c>
      <c r="AD345" s="246">
        <v>0</v>
      </c>
      <c r="AE345" s="246">
        <v>0</v>
      </c>
    </row>
    <row r="346" spans="1:31" x14ac:dyDescent="0.25">
      <c r="B346" s="245" t="s">
        <v>392</v>
      </c>
      <c r="C346" s="246">
        <v>0</v>
      </c>
      <c r="D346" s="246">
        <v>0</v>
      </c>
      <c r="E346" s="246">
        <v>0</v>
      </c>
      <c r="F346" s="246">
        <v>0</v>
      </c>
      <c r="G346" s="246">
        <v>0</v>
      </c>
      <c r="H346" s="246">
        <v>0</v>
      </c>
      <c r="I346" s="246">
        <v>13.8</v>
      </c>
      <c r="J346" s="246">
        <v>0</v>
      </c>
      <c r="K346" s="246">
        <v>0</v>
      </c>
      <c r="L346" s="246">
        <v>112.87</v>
      </c>
      <c r="M346" s="246">
        <v>0</v>
      </c>
      <c r="N346" s="246">
        <v>0</v>
      </c>
      <c r="O346" s="246">
        <v>29.56</v>
      </c>
      <c r="P346" s="246">
        <v>0</v>
      </c>
      <c r="Q346" s="246">
        <v>0</v>
      </c>
      <c r="R346" s="246">
        <v>0</v>
      </c>
      <c r="S346" s="246">
        <v>0</v>
      </c>
      <c r="T346" s="246">
        <v>0</v>
      </c>
      <c r="U346" s="246">
        <v>0</v>
      </c>
      <c r="V346" s="246">
        <v>4.1326799999999997</v>
      </c>
      <c r="W346" s="246">
        <v>0</v>
      </c>
      <c r="X346" s="246">
        <v>0</v>
      </c>
      <c r="Y346" s="246">
        <v>0</v>
      </c>
      <c r="Z346" s="246">
        <v>0</v>
      </c>
      <c r="AA346" s="246">
        <v>0</v>
      </c>
      <c r="AB346" s="246">
        <v>0</v>
      </c>
      <c r="AC346" s="246">
        <v>0</v>
      </c>
      <c r="AD346" s="246">
        <v>0</v>
      </c>
      <c r="AE346" s="246">
        <v>0</v>
      </c>
    </row>
    <row r="347" spans="1:31" x14ac:dyDescent="0.25">
      <c r="A347" s="245" t="s">
        <v>393</v>
      </c>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c r="Y347" s="246"/>
      <c r="Z347" s="246"/>
      <c r="AA347" s="246"/>
      <c r="AB347" s="246"/>
      <c r="AC347" s="246"/>
      <c r="AD347" s="246"/>
      <c r="AE347" s="246"/>
    </row>
    <row r="348" spans="1:31" x14ac:dyDescent="0.25">
      <c r="B348" s="245" t="s">
        <v>394</v>
      </c>
      <c r="C348" s="246">
        <v>0</v>
      </c>
      <c r="D348" s="246">
        <v>0</v>
      </c>
      <c r="E348" s="246">
        <v>0</v>
      </c>
      <c r="F348" s="246">
        <v>0</v>
      </c>
      <c r="G348" s="246">
        <v>0</v>
      </c>
      <c r="H348" s="246">
        <v>0.61</v>
      </c>
      <c r="I348" s="246">
        <v>0</v>
      </c>
      <c r="J348" s="246">
        <v>0</v>
      </c>
      <c r="K348" s="246">
        <v>0</v>
      </c>
      <c r="L348" s="246">
        <v>49.7</v>
      </c>
      <c r="M348" s="246">
        <v>0</v>
      </c>
      <c r="N348" s="246">
        <v>0</v>
      </c>
      <c r="O348" s="246">
        <v>4.2</v>
      </c>
      <c r="P348" s="246">
        <v>0</v>
      </c>
      <c r="Q348" s="246">
        <v>0</v>
      </c>
      <c r="R348" s="246">
        <v>0</v>
      </c>
      <c r="S348" s="246">
        <v>0</v>
      </c>
      <c r="T348" s="246">
        <v>0</v>
      </c>
      <c r="U348" s="246">
        <v>0</v>
      </c>
      <c r="V348" s="246">
        <v>1.4</v>
      </c>
      <c r="W348" s="246">
        <v>0</v>
      </c>
      <c r="X348" s="246">
        <v>5.7</v>
      </c>
      <c r="Y348" s="246">
        <v>0</v>
      </c>
      <c r="Z348" s="246">
        <v>0</v>
      </c>
      <c r="AA348" s="246">
        <v>0</v>
      </c>
      <c r="AB348" s="246">
        <v>0</v>
      </c>
      <c r="AC348" s="246">
        <v>1.97</v>
      </c>
      <c r="AD348" s="246">
        <v>0</v>
      </c>
      <c r="AE348" s="246">
        <v>0</v>
      </c>
    </row>
    <row r="349" spans="1:31" x14ac:dyDescent="0.25">
      <c r="A349" s="245" t="s">
        <v>395</v>
      </c>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246"/>
      <c r="AE349" s="246"/>
    </row>
    <row r="350" spans="1:31" x14ac:dyDescent="0.25">
      <c r="B350" s="245" t="s">
        <v>396</v>
      </c>
      <c r="C350" s="246">
        <v>0</v>
      </c>
      <c r="D350" s="246">
        <v>0</v>
      </c>
      <c r="E350" s="246">
        <v>0</v>
      </c>
      <c r="F350" s="246">
        <v>0</v>
      </c>
      <c r="G350" s="246">
        <v>0</v>
      </c>
      <c r="H350" s="246">
        <v>0</v>
      </c>
      <c r="I350" s="246">
        <v>0.2</v>
      </c>
      <c r="J350" s="246">
        <v>0</v>
      </c>
      <c r="K350" s="246">
        <v>0</v>
      </c>
      <c r="L350" s="246">
        <v>6.6</v>
      </c>
      <c r="M350" s="246">
        <v>0</v>
      </c>
      <c r="N350" s="246">
        <v>0</v>
      </c>
      <c r="O350" s="246">
        <v>0</v>
      </c>
      <c r="P350" s="246">
        <v>0</v>
      </c>
      <c r="Q350" s="246">
        <v>0</v>
      </c>
      <c r="R350" s="246">
        <v>0</v>
      </c>
      <c r="S350" s="246">
        <v>0</v>
      </c>
      <c r="T350" s="246">
        <v>0</v>
      </c>
      <c r="U350" s="246">
        <v>0</v>
      </c>
      <c r="V350" s="246">
        <v>0.5</v>
      </c>
      <c r="W350" s="246">
        <v>0</v>
      </c>
      <c r="X350" s="246">
        <v>0</v>
      </c>
      <c r="Y350" s="246">
        <v>0</v>
      </c>
      <c r="Z350" s="246">
        <v>0</v>
      </c>
      <c r="AA350" s="246">
        <v>0</v>
      </c>
      <c r="AB350" s="246">
        <v>0</v>
      </c>
      <c r="AC350" s="246">
        <v>0</v>
      </c>
      <c r="AD350" s="246">
        <v>0</v>
      </c>
      <c r="AE350" s="246">
        <v>0</v>
      </c>
    </row>
    <row r="351" spans="1:31" x14ac:dyDescent="0.25">
      <c r="B351" s="245" t="s">
        <v>397</v>
      </c>
      <c r="C351" s="246">
        <v>0</v>
      </c>
      <c r="D351" s="246">
        <v>0</v>
      </c>
      <c r="E351" s="246">
        <v>0</v>
      </c>
      <c r="F351" s="246">
        <v>0</v>
      </c>
      <c r="G351" s="246">
        <v>0</v>
      </c>
      <c r="H351" s="246">
        <v>0</v>
      </c>
      <c r="I351" s="246">
        <v>0.1</v>
      </c>
      <c r="J351" s="246">
        <v>0</v>
      </c>
      <c r="K351" s="246">
        <v>0</v>
      </c>
      <c r="L351" s="246">
        <v>0</v>
      </c>
      <c r="M351" s="246">
        <v>0</v>
      </c>
      <c r="N351" s="246">
        <v>0</v>
      </c>
      <c r="O351" s="246">
        <v>0</v>
      </c>
      <c r="P351" s="246">
        <v>0</v>
      </c>
      <c r="Q351" s="246">
        <v>0</v>
      </c>
      <c r="R351" s="246">
        <v>0</v>
      </c>
      <c r="S351" s="246">
        <v>0</v>
      </c>
      <c r="T351" s="246">
        <v>0</v>
      </c>
      <c r="U351" s="246">
        <v>0</v>
      </c>
      <c r="V351" s="246">
        <v>0.09</v>
      </c>
      <c r="W351" s="246">
        <v>0</v>
      </c>
      <c r="X351" s="246">
        <v>3.8</v>
      </c>
      <c r="Y351" s="246">
        <v>0</v>
      </c>
      <c r="Z351" s="246">
        <v>0</v>
      </c>
      <c r="AA351" s="246">
        <v>0</v>
      </c>
      <c r="AB351" s="246">
        <v>0</v>
      </c>
      <c r="AC351" s="246">
        <v>0</v>
      </c>
      <c r="AD351" s="246">
        <v>0</v>
      </c>
      <c r="AE351" s="246">
        <v>0</v>
      </c>
    </row>
    <row r="352" spans="1:31" x14ac:dyDescent="0.25">
      <c r="A352" s="245" t="s">
        <v>398</v>
      </c>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46"/>
      <c r="AE352" s="246"/>
    </row>
    <row r="353" spans="1:31" x14ac:dyDescent="0.25">
      <c r="B353" s="245" t="s">
        <v>399</v>
      </c>
      <c r="C353" s="246">
        <v>0</v>
      </c>
      <c r="D353" s="246">
        <v>0</v>
      </c>
      <c r="E353" s="246">
        <v>0</v>
      </c>
      <c r="F353" s="246">
        <v>62.863</v>
      </c>
      <c r="G353" s="246">
        <v>6.9</v>
      </c>
      <c r="H353" s="246">
        <v>0</v>
      </c>
      <c r="I353" s="246">
        <v>0.4</v>
      </c>
      <c r="J353" s="246">
        <v>0</v>
      </c>
      <c r="K353" s="246">
        <v>0</v>
      </c>
      <c r="L353" s="246">
        <v>7.8320800000000004</v>
      </c>
      <c r="M353" s="246">
        <v>0</v>
      </c>
      <c r="N353" s="246">
        <v>0</v>
      </c>
      <c r="O353" s="246">
        <v>27.9</v>
      </c>
      <c r="P353" s="246">
        <v>0.3</v>
      </c>
      <c r="Q353" s="246">
        <v>14.0916</v>
      </c>
      <c r="R353" s="246">
        <v>35.150500000000001</v>
      </c>
      <c r="S353" s="246">
        <v>0</v>
      </c>
      <c r="T353" s="246">
        <v>0</v>
      </c>
      <c r="U353" s="246">
        <v>0</v>
      </c>
      <c r="V353" s="246">
        <v>3.91126</v>
      </c>
      <c r="W353" s="246">
        <v>0</v>
      </c>
      <c r="X353" s="246">
        <v>5.9</v>
      </c>
      <c r="Y353" s="246">
        <v>0</v>
      </c>
      <c r="Z353" s="246">
        <v>1.6</v>
      </c>
      <c r="AA353" s="246">
        <v>2.2000000000000002</v>
      </c>
      <c r="AB353" s="246">
        <v>0</v>
      </c>
      <c r="AC353" s="246">
        <v>0</v>
      </c>
      <c r="AD353" s="246">
        <v>0</v>
      </c>
      <c r="AE353" s="246">
        <v>0</v>
      </c>
    </row>
    <row r="354" spans="1:31" x14ac:dyDescent="0.25">
      <c r="A354" s="245" t="s">
        <v>400</v>
      </c>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246"/>
      <c r="AE354" s="246"/>
    </row>
    <row r="355" spans="1:31" x14ac:dyDescent="0.25">
      <c r="B355" s="245" t="s">
        <v>401</v>
      </c>
      <c r="C355" s="246">
        <v>0</v>
      </c>
      <c r="D355" s="246">
        <v>0</v>
      </c>
      <c r="E355" s="246">
        <v>0</v>
      </c>
      <c r="F355" s="246">
        <v>0</v>
      </c>
      <c r="G355" s="246">
        <v>0</v>
      </c>
      <c r="H355" s="246">
        <v>0</v>
      </c>
      <c r="I355" s="246">
        <v>1.1499999999999999</v>
      </c>
      <c r="J355" s="246">
        <v>0</v>
      </c>
      <c r="K355" s="246">
        <v>0</v>
      </c>
      <c r="L355" s="246">
        <v>0</v>
      </c>
      <c r="M355" s="246">
        <v>0</v>
      </c>
      <c r="N355" s="246">
        <v>0</v>
      </c>
      <c r="O355" s="246">
        <v>0</v>
      </c>
      <c r="P355" s="246">
        <v>96.1</v>
      </c>
      <c r="Q355" s="246">
        <v>0</v>
      </c>
      <c r="R355" s="246">
        <v>0</v>
      </c>
      <c r="S355" s="246">
        <v>0</v>
      </c>
      <c r="T355" s="246">
        <v>0</v>
      </c>
      <c r="U355" s="246">
        <v>0</v>
      </c>
      <c r="V355" s="246">
        <v>2.4510000000000001</v>
      </c>
      <c r="W355" s="246">
        <v>0</v>
      </c>
      <c r="X355" s="246">
        <v>0</v>
      </c>
      <c r="Y355" s="246">
        <v>0</v>
      </c>
      <c r="Z355" s="246">
        <v>0</v>
      </c>
      <c r="AA355" s="246">
        <v>0</v>
      </c>
      <c r="AB355" s="246">
        <v>0</v>
      </c>
      <c r="AC355" s="246">
        <v>0</v>
      </c>
      <c r="AD355" s="246">
        <v>0</v>
      </c>
      <c r="AE355" s="246">
        <v>0</v>
      </c>
    </row>
    <row r="356" spans="1:31" x14ac:dyDescent="0.25">
      <c r="A356" s="245" t="s">
        <v>402</v>
      </c>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246"/>
      <c r="AE356" s="246"/>
    </row>
    <row r="357" spans="1:31" x14ac:dyDescent="0.25">
      <c r="B357" s="245" t="s">
        <v>403</v>
      </c>
      <c r="C357" s="246">
        <v>0</v>
      </c>
      <c r="D357" s="246">
        <v>0</v>
      </c>
      <c r="E357" s="246">
        <v>0</v>
      </c>
      <c r="F357" s="246">
        <v>0</v>
      </c>
      <c r="G357" s="246">
        <v>0</v>
      </c>
      <c r="H357" s="246">
        <v>0</v>
      </c>
      <c r="I357" s="246">
        <v>0</v>
      </c>
      <c r="J357" s="246">
        <v>0</v>
      </c>
      <c r="K357" s="246">
        <v>0</v>
      </c>
      <c r="L357" s="246">
        <v>0</v>
      </c>
      <c r="M357" s="246">
        <v>0</v>
      </c>
      <c r="N357" s="246">
        <v>0</v>
      </c>
      <c r="O357" s="246">
        <v>0</v>
      </c>
      <c r="P357" s="246">
        <v>0</v>
      </c>
      <c r="Q357" s="246">
        <v>0</v>
      </c>
      <c r="R357" s="246">
        <v>0</v>
      </c>
      <c r="S357" s="246">
        <v>0</v>
      </c>
      <c r="T357" s="246">
        <v>0</v>
      </c>
      <c r="U357" s="246">
        <v>0</v>
      </c>
      <c r="V357" s="246">
        <v>0</v>
      </c>
      <c r="W357" s="246">
        <v>0</v>
      </c>
      <c r="X357" s="246">
        <v>0</v>
      </c>
      <c r="Y357" s="246">
        <v>0</v>
      </c>
      <c r="Z357" s="246">
        <v>0</v>
      </c>
      <c r="AA357" s="246">
        <v>0</v>
      </c>
      <c r="AB357" s="246">
        <v>0</v>
      </c>
      <c r="AC357" s="246">
        <v>0</v>
      </c>
      <c r="AD357" s="246">
        <v>0</v>
      </c>
      <c r="AE357" s="246">
        <v>0</v>
      </c>
    </row>
    <row r="358" spans="1:31" x14ac:dyDescent="0.25">
      <c r="A358" s="245" t="s">
        <v>405</v>
      </c>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246"/>
      <c r="AE358" s="246"/>
    </row>
    <row r="359" spans="1:31" x14ac:dyDescent="0.25">
      <c r="B359" s="245" t="s">
        <v>406</v>
      </c>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246"/>
      <c r="AE359" s="246"/>
    </row>
    <row r="360" spans="1:31" x14ac:dyDescent="0.25">
      <c r="B360" s="245" t="s">
        <v>1060</v>
      </c>
      <c r="C360" s="246">
        <v>0</v>
      </c>
      <c r="D360" s="246">
        <v>0</v>
      </c>
      <c r="E360" s="246">
        <v>0</v>
      </c>
      <c r="F360" s="246">
        <v>0</v>
      </c>
      <c r="G360" s="246">
        <v>0</v>
      </c>
      <c r="H360" s="246">
        <v>0</v>
      </c>
      <c r="I360" s="246">
        <v>0</v>
      </c>
      <c r="J360" s="246">
        <v>0</v>
      </c>
      <c r="K360" s="246">
        <v>0</v>
      </c>
      <c r="L360" s="246">
        <v>0</v>
      </c>
      <c r="M360" s="246">
        <v>0</v>
      </c>
      <c r="N360" s="246">
        <v>0</v>
      </c>
      <c r="O360" s="246">
        <v>0</v>
      </c>
      <c r="P360" s="246">
        <v>0</v>
      </c>
      <c r="Q360" s="246">
        <v>0</v>
      </c>
      <c r="R360" s="246">
        <v>0</v>
      </c>
      <c r="S360" s="246">
        <v>0</v>
      </c>
      <c r="T360" s="246">
        <v>0</v>
      </c>
      <c r="U360" s="246">
        <v>0</v>
      </c>
      <c r="V360" s="246">
        <v>0</v>
      </c>
      <c r="W360" s="246">
        <v>0</v>
      </c>
      <c r="X360" s="246">
        <v>0</v>
      </c>
      <c r="Y360" s="246">
        <v>0</v>
      </c>
      <c r="Z360" s="246">
        <v>0</v>
      </c>
      <c r="AA360" s="246">
        <v>0</v>
      </c>
      <c r="AB360" s="246">
        <v>0</v>
      </c>
      <c r="AC360" s="246">
        <v>0</v>
      </c>
      <c r="AD360" s="246">
        <v>0</v>
      </c>
      <c r="AE360" s="246">
        <v>0</v>
      </c>
    </row>
    <row r="361" spans="1:31" x14ac:dyDescent="0.25">
      <c r="B361" s="245" t="s">
        <v>407</v>
      </c>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246"/>
      <c r="AE361" s="246"/>
    </row>
    <row r="362" spans="1:31" x14ac:dyDescent="0.25">
      <c r="B362" s="245" t="s">
        <v>1061</v>
      </c>
      <c r="C362" s="246">
        <v>0</v>
      </c>
      <c r="D362" s="246">
        <v>0</v>
      </c>
      <c r="E362" s="246">
        <v>0</v>
      </c>
      <c r="F362" s="246">
        <v>0</v>
      </c>
      <c r="G362" s="246">
        <v>0</v>
      </c>
      <c r="H362" s="246">
        <v>0</v>
      </c>
      <c r="I362" s="246">
        <v>0</v>
      </c>
      <c r="J362" s="246">
        <v>0</v>
      </c>
      <c r="K362" s="246">
        <v>0</v>
      </c>
      <c r="L362" s="246">
        <v>0</v>
      </c>
      <c r="M362" s="246">
        <v>0</v>
      </c>
      <c r="N362" s="246">
        <v>0</v>
      </c>
      <c r="O362" s="246">
        <v>0</v>
      </c>
      <c r="P362" s="246">
        <v>0</v>
      </c>
      <c r="Q362" s="246">
        <v>0</v>
      </c>
      <c r="R362" s="246">
        <v>0</v>
      </c>
      <c r="S362" s="246">
        <v>0</v>
      </c>
      <c r="T362" s="246">
        <v>0</v>
      </c>
      <c r="U362" s="246">
        <v>0</v>
      </c>
      <c r="V362" s="246">
        <v>0</v>
      </c>
      <c r="W362" s="246">
        <v>0</v>
      </c>
      <c r="X362" s="246">
        <v>0</v>
      </c>
      <c r="Y362" s="246">
        <v>0</v>
      </c>
      <c r="Z362" s="246">
        <v>0</v>
      </c>
      <c r="AA362" s="246">
        <v>0</v>
      </c>
      <c r="AB362" s="246">
        <v>0</v>
      </c>
      <c r="AC362" s="246">
        <v>0</v>
      </c>
      <c r="AD362" s="246">
        <v>0</v>
      </c>
      <c r="AE362" s="246">
        <v>0</v>
      </c>
    </row>
    <row r="363" spans="1:31" x14ac:dyDescent="0.25">
      <c r="B363" s="245" t="s">
        <v>20</v>
      </c>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246"/>
      <c r="AE363" s="246"/>
    </row>
    <row r="364" spans="1:31" x14ac:dyDescent="0.25">
      <c r="B364" s="245" t="s">
        <v>1062</v>
      </c>
      <c r="C364" s="246">
        <v>0</v>
      </c>
      <c r="D364" s="246">
        <v>0</v>
      </c>
      <c r="E364" s="246">
        <v>0</v>
      </c>
      <c r="F364" s="246">
        <v>0</v>
      </c>
      <c r="G364" s="246">
        <v>0</v>
      </c>
      <c r="H364" s="246">
        <v>0</v>
      </c>
      <c r="I364" s="246">
        <v>0</v>
      </c>
      <c r="J364" s="246">
        <v>0</v>
      </c>
      <c r="K364" s="246">
        <v>0</v>
      </c>
      <c r="L364" s="246">
        <v>0</v>
      </c>
      <c r="M364" s="246">
        <v>0</v>
      </c>
      <c r="N364" s="246">
        <v>0</v>
      </c>
      <c r="O364" s="246">
        <v>0</v>
      </c>
      <c r="P364" s="246">
        <v>0</v>
      </c>
      <c r="Q364" s="246">
        <v>0</v>
      </c>
      <c r="R364" s="246">
        <v>0</v>
      </c>
      <c r="S364" s="246">
        <v>0</v>
      </c>
      <c r="T364" s="246">
        <v>0</v>
      </c>
      <c r="U364" s="246">
        <v>0</v>
      </c>
      <c r="V364" s="246">
        <v>0</v>
      </c>
      <c r="W364" s="246">
        <v>0</v>
      </c>
      <c r="X364" s="246">
        <v>0</v>
      </c>
      <c r="Y364" s="246">
        <v>0</v>
      </c>
      <c r="Z364" s="246">
        <v>0</v>
      </c>
      <c r="AA364" s="246">
        <v>0</v>
      </c>
      <c r="AB364" s="246">
        <v>0</v>
      </c>
      <c r="AC364" s="246">
        <v>0</v>
      </c>
      <c r="AD364" s="246">
        <v>0</v>
      </c>
      <c r="AE364" s="246">
        <v>0</v>
      </c>
    </row>
    <row r="365" spans="1:31" x14ac:dyDescent="0.25">
      <c r="A365" s="245" t="s">
        <v>408</v>
      </c>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246"/>
      <c r="AE365" s="246"/>
    </row>
    <row r="366" spans="1:31" x14ac:dyDescent="0.25">
      <c r="B366" s="245" t="s">
        <v>409</v>
      </c>
      <c r="C366" s="246">
        <v>0</v>
      </c>
      <c r="D366" s="246">
        <v>0</v>
      </c>
      <c r="E366" s="246">
        <v>0</v>
      </c>
      <c r="F366" s="246">
        <v>17.594999999999999</v>
      </c>
      <c r="G366" s="246">
        <v>0</v>
      </c>
      <c r="H366" s="246">
        <v>0</v>
      </c>
      <c r="I366" s="246">
        <v>0.01</v>
      </c>
      <c r="J366" s="246">
        <v>0</v>
      </c>
      <c r="K366" s="246">
        <v>0</v>
      </c>
      <c r="L366" s="246">
        <v>1.1140000000000001</v>
      </c>
      <c r="M366" s="246">
        <v>0</v>
      </c>
      <c r="N366" s="246">
        <v>0</v>
      </c>
      <c r="O366" s="246">
        <v>8.0299999999999994</v>
      </c>
      <c r="P366" s="246">
        <v>10.451000000000001</v>
      </c>
      <c r="Q366" s="246">
        <v>0</v>
      </c>
      <c r="R366" s="246">
        <v>10.731999999999999</v>
      </c>
      <c r="S366" s="246">
        <v>0</v>
      </c>
      <c r="T366" s="246">
        <v>0</v>
      </c>
      <c r="U366" s="246">
        <v>0</v>
      </c>
      <c r="V366" s="246">
        <v>0.98099999999999998</v>
      </c>
      <c r="W366" s="246">
        <v>0</v>
      </c>
      <c r="X366" s="246">
        <v>1.1739999999999999</v>
      </c>
      <c r="Y366" s="246">
        <v>0</v>
      </c>
      <c r="Z366" s="246">
        <v>0</v>
      </c>
      <c r="AA366" s="246">
        <v>0</v>
      </c>
      <c r="AB366" s="246">
        <v>0</v>
      </c>
      <c r="AC366" s="246">
        <v>0</v>
      </c>
      <c r="AD366" s="246">
        <v>0</v>
      </c>
      <c r="AE366" s="246">
        <v>6.1689999999999996</v>
      </c>
    </row>
    <row r="367" spans="1:31" x14ac:dyDescent="0.25">
      <c r="A367" s="245" t="s">
        <v>410</v>
      </c>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246"/>
      <c r="AE367" s="246"/>
    </row>
    <row r="368" spans="1:31" x14ac:dyDescent="0.25">
      <c r="B368" s="245" t="s">
        <v>411</v>
      </c>
      <c r="C368" s="246">
        <v>0</v>
      </c>
      <c r="D368" s="246">
        <v>0</v>
      </c>
      <c r="E368" s="246">
        <v>0</v>
      </c>
      <c r="F368" s="246">
        <v>0</v>
      </c>
      <c r="G368" s="246">
        <v>0</v>
      </c>
      <c r="H368" s="246">
        <v>0.31</v>
      </c>
      <c r="I368" s="246">
        <v>0.04</v>
      </c>
      <c r="J368" s="246">
        <v>0</v>
      </c>
      <c r="K368" s="246">
        <v>0</v>
      </c>
      <c r="L368" s="246">
        <v>0</v>
      </c>
      <c r="M368" s="246">
        <v>0</v>
      </c>
      <c r="N368" s="246">
        <v>0</v>
      </c>
      <c r="O368" s="246">
        <v>0</v>
      </c>
      <c r="P368" s="246">
        <v>0</v>
      </c>
      <c r="Q368" s="246">
        <v>0</v>
      </c>
      <c r="R368" s="246">
        <v>0</v>
      </c>
      <c r="S368" s="246">
        <v>0</v>
      </c>
      <c r="T368" s="246">
        <v>0</v>
      </c>
      <c r="U368" s="246">
        <v>0</v>
      </c>
      <c r="V368" s="246">
        <v>0.6</v>
      </c>
      <c r="W368" s="246">
        <v>0</v>
      </c>
      <c r="X368" s="246">
        <v>7.1749999999999998</v>
      </c>
      <c r="Y368" s="246">
        <v>0</v>
      </c>
      <c r="Z368" s="246">
        <v>0</v>
      </c>
      <c r="AA368" s="246">
        <v>0</v>
      </c>
      <c r="AB368" s="246">
        <v>0</v>
      </c>
      <c r="AC368" s="246">
        <v>0</v>
      </c>
      <c r="AD368" s="246">
        <v>0</v>
      </c>
      <c r="AE368" s="246">
        <v>0</v>
      </c>
    </row>
    <row r="369" spans="1:31" x14ac:dyDescent="0.25">
      <c r="B369" s="245" t="s">
        <v>412</v>
      </c>
      <c r="C369" s="246">
        <v>0</v>
      </c>
      <c r="D369" s="246">
        <v>0</v>
      </c>
      <c r="E369" s="246">
        <v>0</v>
      </c>
      <c r="F369" s="246">
        <v>0</v>
      </c>
      <c r="G369" s="246">
        <v>0</v>
      </c>
      <c r="H369" s="246">
        <v>0</v>
      </c>
      <c r="I369" s="246">
        <v>1.1439999999999999</v>
      </c>
      <c r="J369" s="246">
        <v>0</v>
      </c>
      <c r="K369" s="246">
        <v>0</v>
      </c>
      <c r="L369" s="246">
        <v>0</v>
      </c>
      <c r="M369" s="246">
        <v>0</v>
      </c>
      <c r="N369" s="246">
        <v>0</v>
      </c>
      <c r="O369" s="246">
        <v>0</v>
      </c>
      <c r="P369" s="246">
        <v>270.10000000000002</v>
      </c>
      <c r="Q369" s="246">
        <v>0</v>
      </c>
      <c r="R369" s="246">
        <v>0</v>
      </c>
      <c r="S369" s="246">
        <v>0</v>
      </c>
      <c r="T369" s="246">
        <v>0</v>
      </c>
      <c r="U369" s="246">
        <v>0</v>
      </c>
      <c r="V369" s="246">
        <v>2</v>
      </c>
      <c r="W369" s="246">
        <v>0</v>
      </c>
      <c r="X369" s="246">
        <v>0</v>
      </c>
      <c r="Y369" s="246">
        <v>0</v>
      </c>
      <c r="Z369" s="246">
        <v>0</v>
      </c>
      <c r="AA369" s="246">
        <v>0</v>
      </c>
      <c r="AB369" s="246">
        <v>0</v>
      </c>
      <c r="AC369" s="246">
        <v>2.2400000000000002</v>
      </c>
      <c r="AD369" s="246">
        <v>0</v>
      </c>
      <c r="AE369" s="246">
        <v>0</v>
      </c>
    </row>
    <row r="370" spans="1:31" x14ac:dyDescent="0.25">
      <c r="B370" s="245" t="s">
        <v>413</v>
      </c>
      <c r="C370" s="246">
        <v>0</v>
      </c>
      <c r="D370" s="246">
        <v>0</v>
      </c>
      <c r="E370" s="246">
        <v>0</v>
      </c>
      <c r="F370" s="246">
        <v>0</v>
      </c>
      <c r="G370" s="246">
        <v>0</v>
      </c>
      <c r="H370" s="246">
        <v>0</v>
      </c>
      <c r="I370" s="246">
        <v>0</v>
      </c>
      <c r="J370" s="246">
        <v>0</v>
      </c>
      <c r="K370" s="246">
        <v>0</v>
      </c>
      <c r="L370" s="246">
        <v>0</v>
      </c>
      <c r="M370" s="246">
        <v>0</v>
      </c>
      <c r="N370" s="246">
        <v>0</v>
      </c>
      <c r="O370" s="246">
        <v>0</v>
      </c>
      <c r="P370" s="246">
        <v>0</v>
      </c>
      <c r="Q370" s="246">
        <v>0</v>
      </c>
      <c r="R370" s="246">
        <v>0</v>
      </c>
      <c r="S370" s="246">
        <v>0</v>
      </c>
      <c r="T370" s="246">
        <v>0</v>
      </c>
      <c r="U370" s="246">
        <v>0</v>
      </c>
      <c r="V370" s="246">
        <v>4.2599999999999999E-2</v>
      </c>
      <c r="W370" s="246">
        <v>0</v>
      </c>
      <c r="X370" s="246">
        <v>0</v>
      </c>
      <c r="Y370" s="246">
        <v>0</v>
      </c>
      <c r="Z370" s="246">
        <v>0</v>
      </c>
      <c r="AA370" s="246">
        <v>0</v>
      </c>
      <c r="AB370" s="246">
        <v>0</v>
      </c>
      <c r="AC370" s="246">
        <v>0</v>
      </c>
      <c r="AD370" s="246">
        <v>0</v>
      </c>
      <c r="AE370" s="246">
        <v>2.0117600000000002</v>
      </c>
    </row>
    <row r="371" spans="1:31" x14ac:dyDescent="0.25">
      <c r="B371" s="245" t="s">
        <v>414</v>
      </c>
      <c r="C371" s="246">
        <v>0</v>
      </c>
      <c r="D371" s="246">
        <v>0</v>
      </c>
      <c r="E371" s="246">
        <v>0</v>
      </c>
      <c r="F371" s="246">
        <v>0</v>
      </c>
      <c r="G371" s="246">
        <v>0</v>
      </c>
      <c r="H371" s="246">
        <v>0.11600000000000001</v>
      </c>
      <c r="I371" s="246">
        <v>7.5800000000000006E-2</v>
      </c>
      <c r="J371" s="246">
        <v>0</v>
      </c>
      <c r="K371" s="246">
        <v>0</v>
      </c>
      <c r="L371" s="246">
        <v>0</v>
      </c>
      <c r="M371" s="246">
        <v>0</v>
      </c>
      <c r="N371" s="246">
        <v>0</v>
      </c>
      <c r="O371" s="246">
        <v>0</v>
      </c>
      <c r="P371" s="246">
        <v>0</v>
      </c>
      <c r="Q371" s="246">
        <v>0</v>
      </c>
      <c r="R371" s="246">
        <v>0</v>
      </c>
      <c r="S371" s="246">
        <v>0</v>
      </c>
      <c r="T371" s="246">
        <v>0</v>
      </c>
      <c r="U371" s="246">
        <v>0</v>
      </c>
      <c r="V371" s="246">
        <v>0.3</v>
      </c>
      <c r="W371" s="246">
        <v>0</v>
      </c>
      <c r="X371" s="246">
        <v>2.1440000000000001</v>
      </c>
      <c r="Y371" s="246">
        <v>0</v>
      </c>
      <c r="Z371" s="246">
        <v>0</v>
      </c>
      <c r="AA371" s="246">
        <v>0</v>
      </c>
      <c r="AB371" s="246">
        <v>0</v>
      </c>
      <c r="AC371" s="246">
        <v>0</v>
      </c>
      <c r="AD371" s="246">
        <v>0</v>
      </c>
      <c r="AE371" s="246">
        <v>0</v>
      </c>
    </row>
    <row r="372" spans="1:31" x14ac:dyDescent="0.25">
      <c r="A372" s="245" t="s">
        <v>415</v>
      </c>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246"/>
      <c r="AE372" s="246"/>
    </row>
    <row r="373" spans="1:31" x14ac:dyDescent="0.25">
      <c r="B373" s="245" t="s">
        <v>416</v>
      </c>
      <c r="C373" s="246">
        <v>0</v>
      </c>
      <c r="D373" s="246">
        <v>0</v>
      </c>
      <c r="E373" s="246">
        <v>0</v>
      </c>
      <c r="F373" s="246">
        <v>0</v>
      </c>
      <c r="G373" s="246">
        <v>0</v>
      </c>
      <c r="H373" s="246">
        <v>0</v>
      </c>
      <c r="I373" s="246">
        <v>0</v>
      </c>
      <c r="J373" s="246">
        <v>0</v>
      </c>
      <c r="K373" s="246">
        <v>0</v>
      </c>
      <c r="L373" s="246">
        <v>0</v>
      </c>
      <c r="M373" s="246">
        <v>0</v>
      </c>
      <c r="N373" s="246">
        <v>0</v>
      </c>
      <c r="O373" s="246">
        <v>0</v>
      </c>
      <c r="P373" s="246">
        <v>0</v>
      </c>
      <c r="Q373" s="246">
        <v>0</v>
      </c>
      <c r="R373" s="246">
        <v>0</v>
      </c>
      <c r="S373" s="246">
        <v>0</v>
      </c>
      <c r="T373" s="246">
        <v>0</v>
      </c>
      <c r="U373" s="246">
        <v>0</v>
      </c>
      <c r="V373" s="246">
        <v>0</v>
      </c>
      <c r="W373" s="246">
        <v>0</v>
      </c>
      <c r="X373" s="246">
        <v>0</v>
      </c>
      <c r="Y373" s="246">
        <v>0</v>
      </c>
      <c r="Z373" s="246">
        <v>0</v>
      </c>
      <c r="AA373" s="246">
        <v>0</v>
      </c>
      <c r="AB373" s="246">
        <v>0</v>
      </c>
      <c r="AC373" s="246">
        <v>0</v>
      </c>
      <c r="AD373" s="246">
        <v>0</v>
      </c>
      <c r="AE373" s="246">
        <v>0</v>
      </c>
    </row>
    <row r="374" spans="1:31" x14ac:dyDescent="0.25">
      <c r="A374" s="245" t="s">
        <v>417</v>
      </c>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246"/>
      <c r="AE374" s="246"/>
    </row>
    <row r="375" spans="1:31" x14ac:dyDescent="0.25">
      <c r="B375" s="245" t="s">
        <v>418</v>
      </c>
      <c r="C375" s="246">
        <v>0</v>
      </c>
      <c r="D375" s="246">
        <v>0</v>
      </c>
      <c r="E375" s="246">
        <v>0</v>
      </c>
      <c r="F375" s="246">
        <v>0</v>
      </c>
      <c r="G375" s="246">
        <v>0</v>
      </c>
      <c r="H375" s="246">
        <v>0.17</v>
      </c>
      <c r="I375" s="246">
        <v>0.315</v>
      </c>
      <c r="J375" s="246">
        <v>0</v>
      </c>
      <c r="K375" s="246">
        <v>0</v>
      </c>
      <c r="L375" s="246">
        <v>0</v>
      </c>
      <c r="M375" s="246">
        <v>0</v>
      </c>
      <c r="N375" s="246">
        <v>0</v>
      </c>
      <c r="O375" s="246">
        <v>0</v>
      </c>
      <c r="P375" s="246">
        <v>0</v>
      </c>
      <c r="Q375" s="246">
        <v>0</v>
      </c>
      <c r="R375" s="246">
        <v>9.6140000000000008</v>
      </c>
      <c r="S375" s="246">
        <v>0</v>
      </c>
      <c r="T375" s="246">
        <v>0</v>
      </c>
      <c r="U375" s="246">
        <v>0</v>
      </c>
      <c r="V375" s="246">
        <v>0.42</v>
      </c>
      <c r="W375" s="246">
        <v>0</v>
      </c>
      <c r="X375" s="246">
        <v>4.4340000000000002</v>
      </c>
      <c r="Y375" s="246">
        <v>0</v>
      </c>
      <c r="Z375" s="246">
        <v>0.221</v>
      </c>
      <c r="AA375" s="246">
        <v>0.18099999999999999</v>
      </c>
      <c r="AB375" s="246">
        <v>0</v>
      </c>
      <c r="AC375" s="246">
        <v>0</v>
      </c>
      <c r="AD375" s="246">
        <v>0</v>
      </c>
      <c r="AE375" s="246">
        <v>0</v>
      </c>
    </row>
    <row r="376" spans="1:31" x14ac:dyDescent="0.25">
      <c r="A376" s="245" t="s">
        <v>419</v>
      </c>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c r="Y376" s="246"/>
      <c r="Z376" s="246"/>
      <c r="AA376" s="246"/>
      <c r="AB376" s="246"/>
      <c r="AC376" s="246"/>
      <c r="AD376" s="246"/>
      <c r="AE376" s="246"/>
    </row>
    <row r="377" spans="1:31" x14ac:dyDescent="0.25">
      <c r="B377" s="245" t="s">
        <v>420</v>
      </c>
      <c r="C377" s="246">
        <v>0</v>
      </c>
      <c r="D377" s="246">
        <v>0</v>
      </c>
      <c r="E377" s="246">
        <v>0</v>
      </c>
      <c r="F377" s="246">
        <v>0</v>
      </c>
      <c r="G377" s="246">
        <v>0</v>
      </c>
      <c r="H377" s="246">
        <v>0</v>
      </c>
      <c r="I377" s="246">
        <v>0</v>
      </c>
      <c r="J377" s="246">
        <v>0</v>
      </c>
      <c r="K377" s="246">
        <v>0</v>
      </c>
      <c r="L377" s="246">
        <v>0</v>
      </c>
      <c r="M377" s="246">
        <v>0</v>
      </c>
      <c r="N377" s="246">
        <v>0</v>
      </c>
      <c r="O377" s="246">
        <v>0</v>
      </c>
      <c r="P377" s="246">
        <v>0</v>
      </c>
      <c r="Q377" s="246">
        <v>0</v>
      </c>
      <c r="R377" s="246">
        <v>0</v>
      </c>
      <c r="S377" s="246">
        <v>0</v>
      </c>
      <c r="T377" s="246">
        <v>0</v>
      </c>
      <c r="U377" s="246">
        <v>0</v>
      </c>
      <c r="V377" s="246">
        <v>0</v>
      </c>
      <c r="W377" s="246">
        <v>0</v>
      </c>
      <c r="X377" s="246">
        <v>0</v>
      </c>
      <c r="Y377" s="246">
        <v>0</v>
      </c>
      <c r="Z377" s="246">
        <v>0</v>
      </c>
      <c r="AA377" s="246">
        <v>0</v>
      </c>
      <c r="AB377" s="246">
        <v>0</v>
      </c>
      <c r="AC377" s="246">
        <v>0</v>
      </c>
      <c r="AD377" s="246">
        <v>0</v>
      </c>
      <c r="AE377" s="246">
        <v>0</v>
      </c>
    </row>
    <row r="378" spans="1:31" x14ac:dyDescent="0.25">
      <c r="B378" s="245" t="s">
        <v>421</v>
      </c>
      <c r="C378" s="246">
        <v>0</v>
      </c>
      <c r="D378" s="246">
        <v>0</v>
      </c>
      <c r="E378" s="246">
        <v>0</v>
      </c>
      <c r="F378" s="246">
        <v>13</v>
      </c>
      <c r="G378" s="246">
        <v>0</v>
      </c>
      <c r="H378" s="246">
        <v>0</v>
      </c>
      <c r="I378" s="246">
        <v>2</v>
      </c>
      <c r="J378" s="246">
        <v>0</v>
      </c>
      <c r="K378" s="246">
        <v>0</v>
      </c>
      <c r="L378" s="246">
        <v>0</v>
      </c>
      <c r="M378" s="246">
        <v>0</v>
      </c>
      <c r="N378" s="246">
        <v>0</v>
      </c>
      <c r="O378" s="246">
        <v>10.8</v>
      </c>
      <c r="P378" s="246">
        <v>0</v>
      </c>
      <c r="Q378" s="246">
        <v>10</v>
      </c>
      <c r="R378" s="246">
        <v>26</v>
      </c>
      <c r="S378" s="246">
        <v>0</v>
      </c>
      <c r="T378" s="246">
        <v>0</v>
      </c>
      <c r="U378" s="246">
        <v>0</v>
      </c>
      <c r="V378" s="246">
        <v>0.9</v>
      </c>
      <c r="W378" s="246">
        <v>0</v>
      </c>
      <c r="X378" s="246">
        <v>0</v>
      </c>
      <c r="Y378" s="246">
        <v>0</v>
      </c>
      <c r="Z378" s="246">
        <v>0</v>
      </c>
      <c r="AA378" s="246">
        <v>0</v>
      </c>
      <c r="AB378" s="246">
        <v>0</v>
      </c>
      <c r="AC378" s="246">
        <v>0</v>
      </c>
      <c r="AD378" s="246">
        <v>0</v>
      </c>
      <c r="AE378" s="246">
        <v>0</v>
      </c>
    </row>
    <row r="379" spans="1:31" x14ac:dyDescent="0.25">
      <c r="B379" s="245" t="s">
        <v>422</v>
      </c>
      <c r="C379" s="246">
        <v>0</v>
      </c>
      <c r="D379" s="246">
        <v>0</v>
      </c>
      <c r="E379" s="246">
        <v>0</v>
      </c>
      <c r="F379" s="246">
        <v>0</v>
      </c>
      <c r="G379" s="246">
        <v>0</v>
      </c>
      <c r="H379" s="246">
        <v>0</v>
      </c>
      <c r="I379" s="246">
        <v>0.6</v>
      </c>
      <c r="J379" s="246">
        <v>0</v>
      </c>
      <c r="K379" s="246">
        <v>0</v>
      </c>
      <c r="L379" s="246">
        <v>0</v>
      </c>
      <c r="M379" s="246">
        <v>0</v>
      </c>
      <c r="N379" s="246">
        <v>0</v>
      </c>
      <c r="O379" s="246">
        <v>0</v>
      </c>
      <c r="P379" s="246">
        <v>0</v>
      </c>
      <c r="Q379" s="246">
        <v>8</v>
      </c>
      <c r="R379" s="246">
        <v>12</v>
      </c>
      <c r="S379" s="246">
        <v>0</v>
      </c>
      <c r="T379" s="246">
        <v>0</v>
      </c>
      <c r="U379" s="246">
        <v>0</v>
      </c>
      <c r="V379" s="246">
        <v>0.5</v>
      </c>
      <c r="W379" s="246">
        <v>0</v>
      </c>
      <c r="X379" s="246">
        <v>0</v>
      </c>
      <c r="Y379" s="246">
        <v>0</v>
      </c>
      <c r="Z379" s="246">
        <v>0</v>
      </c>
      <c r="AA379" s="246">
        <v>0</v>
      </c>
      <c r="AB379" s="246">
        <v>0</v>
      </c>
      <c r="AC379" s="246">
        <v>0</v>
      </c>
      <c r="AD379" s="246">
        <v>0</v>
      </c>
      <c r="AE379" s="246">
        <v>0</v>
      </c>
    </row>
    <row r="380" spans="1:31" x14ac:dyDescent="0.25">
      <c r="B380" s="245" t="s">
        <v>423</v>
      </c>
      <c r="C380" s="246">
        <v>0</v>
      </c>
      <c r="D380" s="246">
        <v>0</v>
      </c>
      <c r="E380" s="246">
        <v>0</v>
      </c>
      <c r="F380" s="246">
        <v>0</v>
      </c>
      <c r="G380" s="246">
        <v>0</v>
      </c>
      <c r="H380" s="246">
        <v>0</v>
      </c>
      <c r="I380" s="246">
        <v>0.7</v>
      </c>
      <c r="J380" s="246">
        <v>0</v>
      </c>
      <c r="K380" s="246">
        <v>0</v>
      </c>
      <c r="L380" s="246">
        <v>29.7</v>
      </c>
      <c r="M380" s="246">
        <v>0</v>
      </c>
      <c r="N380" s="246">
        <v>0</v>
      </c>
      <c r="O380" s="246">
        <v>5.7</v>
      </c>
      <c r="P380" s="246">
        <v>0</v>
      </c>
      <c r="Q380" s="246">
        <v>0</v>
      </c>
      <c r="R380" s="246">
        <v>0</v>
      </c>
      <c r="S380" s="246">
        <v>0</v>
      </c>
      <c r="T380" s="246">
        <v>0</v>
      </c>
      <c r="U380" s="246">
        <v>0</v>
      </c>
      <c r="V380" s="246">
        <v>0.71</v>
      </c>
      <c r="W380" s="246">
        <v>0</v>
      </c>
      <c r="X380" s="246">
        <v>0</v>
      </c>
      <c r="Y380" s="246">
        <v>0</v>
      </c>
      <c r="Z380" s="246">
        <v>0</v>
      </c>
      <c r="AA380" s="246">
        <v>0</v>
      </c>
      <c r="AB380" s="246">
        <v>0</v>
      </c>
      <c r="AC380" s="246">
        <v>0</v>
      </c>
      <c r="AD380" s="246">
        <v>0</v>
      </c>
      <c r="AE380" s="246">
        <v>0</v>
      </c>
    </row>
    <row r="381" spans="1:31" x14ac:dyDescent="0.25">
      <c r="B381" s="245" t="s">
        <v>424</v>
      </c>
      <c r="C381" s="246">
        <v>0</v>
      </c>
      <c r="D381" s="246">
        <v>0</v>
      </c>
      <c r="E381" s="246">
        <v>0</v>
      </c>
      <c r="F381" s="246">
        <v>0</v>
      </c>
      <c r="G381" s="246">
        <v>0</v>
      </c>
      <c r="H381" s="246">
        <v>0</v>
      </c>
      <c r="I381" s="246">
        <v>0</v>
      </c>
      <c r="J381" s="246">
        <v>0</v>
      </c>
      <c r="K381" s="246">
        <v>0</v>
      </c>
      <c r="L381" s="246">
        <v>27.8</v>
      </c>
      <c r="M381" s="246">
        <v>0</v>
      </c>
      <c r="N381" s="246">
        <v>0</v>
      </c>
      <c r="O381" s="246">
        <v>2.8</v>
      </c>
      <c r="P381" s="246">
        <v>0</v>
      </c>
      <c r="Q381" s="246">
        <v>0</v>
      </c>
      <c r="R381" s="246">
        <v>0</v>
      </c>
      <c r="S381" s="246">
        <v>0</v>
      </c>
      <c r="T381" s="246">
        <v>0</v>
      </c>
      <c r="U381" s="246">
        <v>0</v>
      </c>
      <c r="V381" s="246">
        <v>0.66</v>
      </c>
      <c r="W381" s="246">
        <v>0</v>
      </c>
      <c r="X381" s="246">
        <v>0</v>
      </c>
      <c r="Y381" s="246">
        <v>0</v>
      </c>
      <c r="Z381" s="246">
        <v>0</v>
      </c>
      <c r="AA381" s="246">
        <v>0</v>
      </c>
      <c r="AB381" s="246">
        <v>0</v>
      </c>
      <c r="AC381" s="246">
        <v>0.18</v>
      </c>
      <c r="AD381" s="246">
        <v>0</v>
      </c>
      <c r="AE381" s="246">
        <v>0</v>
      </c>
    </row>
    <row r="382" spans="1:31" x14ac:dyDescent="0.25">
      <c r="B382" s="245" t="s">
        <v>425</v>
      </c>
      <c r="C382" s="246">
        <v>0</v>
      </c>
      <c r="D382" s="246">
        <v>0</v>
      </c>
      <c r="E382" s="246">
        <v>0</v>
      </c>
      <c r="F382" s="246">
        <v>0</v>
      </c>
      <c r="G382" s="246">
        <v>0</v>
      </c>
      <c r="H382" s="246">
        <v>0</v>
      </c>
      <c r="I382" s="246">
        <v>0.7</v>
      </c>
      <c r="J382" s="246">
        <v>0</v>
      </c>
      <c r="K382" s="246">
        <v>0</v>
      </c>
      <c r="L382" s="246">
        <v>28.7</v>
      </c>
      <c r="M382" s="246">
        <v>0</v>
      </c>
      <c r="N382" s="246">
        <v>0</v>
      </c>
      <c r="O382" s="246">
        <v>5.9</v>
      </c>
      <c r="P382" s="246">
        <v>0</v>
      </c>
      <c r="Q382" s="246">
        <v>0</v>
      </c>
      <c r="R382" s="246">
        <v>0</v>
      </c>
      <c r="S382" s="246">
        <v>0</v>
      </c>
      <c r="T382" s="246">
        <v>0</v>
      </c>
      <c r="U382" s="246">
        <v>0</v>
      </c>
      <c r="V382" s="246">
        <v>0.63</v>
      </c>
      <c r="W382" s="246">
        <v>0</v>
      </c>
      <c r="X382" s="246">
        <v>0</v>
      </c>
      <c r="Y382" s="246">
        <v>0</v>
      </c>
      <c r="Z382" s="246">
        <v>0</v>
      </c>
      <c r="AA382" s="246">
        <v>0</v>
      </c>
      <c r="AB382" s="246">
        <v>0</v>
      </c>
      <c r="AC382" s="246">
        <v>0</v>
      </c>
      <c r="AD382" s="246">
        <v>0</v>
      </c>
      <c r="AE382" s="246">
        <v>0</v>
      </c>
    </row>
    <row r="383" spans="1:31" x14ac:dyDescent="0.25">
      <c r="B383" s="245" t="s">
        <v>426</v>
      </c>
      <c r="C383" s="246">
        <v>0</v>
      </c>
      <c r="D383" s="246">
        <v>0</v>
      </c>
      <c r="E383" s="246">
        <v>0</v>
      </c>
      <c r="F383" s="246">
        <v>0</v>
      </c>
      <c r="G383" s="246">
        <v>0</v>
      </c>
      <c r="H383" s="246">
        <v>0</v>
      </c>
      <c r="I383" s="246">
        <v>0</v>
      </c>
      <c r="J383" s="246">
        <v>0</v>
      </c>
      <c r="K383" s="246">
        <v>0</v>
      </c>
      <c r="L383" s="246">
        <v>0</v>
      </c>
      <c r="M383" s="246">
        <v>0</v>
      </c>
      <c r="N383" s="246">
        <v>0</v>
      </c>
      <c r="O383" s="246">
        <v>0</v>
      </c>
      <c r="P383" s="246">
        <v>0</v>
      </c>
      <c r="Q383" s="246">
        <v>0</v>
      </c>
      <c r="R383" s="246">
        <v>0</v>
      </c>
      <c r="S383" s="246">
        <v>0</v>
      </c>
      <c r="T383" s="246">
        <v>0</v>
      </c>
      <c r="U383" s="246">
        <v>0</v>
      </c>
      <c r="V383" s="246">
        <v>0</v>
      </c>
      <c r="W383" s="246">
        <v>0</v>
      </c>
      <c r="X383" s="246">
        <v>0</v>
      </c>
      <c r="Y383" s="246">
        <v>0</v>
      </c>
      <c r="Z383" s="246">
        <v>0</v>
      </c>
      <c r="AA383" s="246">
        <v>0</v>
      </c>
      <c r="AB383" s="246">
        <v>0</v>
      </c>
      <c r="AC383" s="246">
        <v>0</v>
      </c>
      <c r="AD383" s="246">
        <v>0</v>
      </c>
      <c r="AE383" s="246">
        <v>0</v>
      </c>
    </row>
    <row r="384" spans="1:31" x14ac:dyDescent="0.25">
      <c r="B384" s="245" t="s">
        <v>427</v>
      </c>
      <c r="C384" s="246">
        <v>0</v>
      </c>
      <c r="D384" s="246">
        <v>0</v>
      </c>
      <c r="E384" s="246">
        <v>0</v>
      </c>
      <c r="F384" s="246">
        <v>0</v>
      </c>
      <c r="G384" s="246">
        <v>0</v>
      </c>
      <c r="H384" s="246">
        <v>0</v>
      </c>
      <c r="I384" s="246">
        <v>0</v>
      </c>
      <c r="J384" s="246">
        <v>0</v>
      </c>
      <c r="K384" s="246">
        <v>0</v>
      </c>
      <c r="L384" s="246">
        <v>0</v>
      </c>
      <c r="M384" s="246">
        <v>0</v>
      </c>
      <c r="N384" s="246">
        <v>0</v>
      </c>
      <c r="O384" s="246">
        <v>0</v>
      </c>
      <c r="P384" s="246">
        <v>0</v>
      </c>
      <c r="Q384" s="246">
        <v>0</v>
      </c>
      <c r="R384" s="246">
        <v>0</v>
      </c>
      <c r="S384" s="246">
        <v>0</v>
      </c>
      <c r="T384" s="246">
        <v>0</v>
      </c>
      <c r="U384" s="246">
        <v>0</v>
      </c>
      <c r="V384" s="246">
        <v>0</v>
      </c>
      <c r="W384" s="246">
        <v>0</v>
      </c>
      <c r="X384" s="246">
        <v>0</v>
      </c>
      <c r="Y384" s="246">
        <v>0</v>
      </c>
      <c r="Z384" s="246">
        <v>0</v>
      </c>
      <c r="AA384" s="246">
        <v>0</v>
      </c>
      <c r="AB384" s="246">
        <v>0</v>
      </c>
      <c r="AC384" s="246">
        <v>0</v>
      </c>
      <c r="AD384" s="246">
        <v>0</v>
      </c>
      <c r="AE384" s="246">
        <v>0</v>
      </c>
    </row>
    <row r="385" spans="1:31" x14ac:dyDescent="0.25">
      <c r="B385" s="245" t="s">
        <v>428</v>
      </c>
      <c r="C385" s="246">
        <v>0</v>
      </c>
      <c r="D385" s="246">
        <v>0</v>
      </c>
      <c r="E385" s="246">
        <v>0</v>
      </c>
      <c r="F385" s="246">
        <v>0</v>
      </c>
      <c r="G385" s="246">
        <v>0</v>
      </c>
      <c r="H385" s="246">
        <v>0</v>
      </c>
      <c r="I385" s="246">
        <v>0.13</v>
      </c>
      <c r="J385" s="246">
        <v>0</v>
      </c>
      <c r="K385" s="246">
        <v>0</v>
      </c>
      <c r="L385" s="246">
        <v>38.1</v>
      </c>
      <c r="M385" s="246">
        <v>0</v>
      </c>
      <c r="N385" s="246">
        <v>0</v>
      </c>
      <c r="O385" s="246">
        <v>4.8</v>
      </c>
      <c r="P385" s="246">
        <v>0</v>
      </c>
      <c r="Q385" s="246">
        <v>0</v>
      </c>
      <c r="R385" s="246">
        <v>0</v>
      </c>
      <c r="S385" s="246">
        <v>0</v>
      </c>
      <c r="T385" s="246">
        <v>0</v>
      </c>
      <c r="U385" s="246">
        <v>0</v>
      </c>
      <c r="V385" s="246">
        <v>0.77</v>
      </c>
      <c r="W385" s="246">
        <v>0</v>
      </c>
      <c r="X385" s="246">
        <v>0</v>
      </c>
      <c r="Y385" s="246">
        <v>0</v>
      </c>
      <c r="Z385" s="246">
        <v>0</v>
      </c>
      <c r="AA385" s="246">
        <v>0</v>
      </c>
      <c r="AB385" s="246">
        <v>0</v>
      </c>
      <c r="AC385" s="246">
        <v>0</v>
      </c>
      <c r="AD385" s="246">
        <v>0</v>
      </c>
      <c r="AE385" s="246">
        <v>0</v>
      </c>
    </row>
    <row r="386" spans="1:31" x14ac:dyDescent="0.25">
      <c r="B386" s="245" t="s">
        <v>429</v>
      </c>
      <c r="C386" s="246">
        <v>0</v>
      </c>
      <c r="D386" s="246">
        <v>0</v>
      </c>
      <c r="E386" s="246">
        <v>0</v>
      </c>
      <c r="F386" s="246">
        <v>5</v>
      </c>
      <c r="G386" s="246">
        <v>0</v>
      </c>
      <c r="H386" s="246">
        <v>0</v>
      </c>
      <c r="I386" s="246">
        <v>4</v>
      </c>
      <c r="J386" s="246">
        <v>0</v>
      </c>
      <c r="K386" s="246">
        <v>0</v>
      </c>
      <c r="L386" s="246">
        <v>0</v>
      </c>
      <c r="M386" s="246">
        <v>0</v>
      </c>
      <c r="N386" s="246">
        <v>0</v>
      </c>
      <c r="O386" s="246">
        <v>8</v>
      </c>
      <c r="P386" s="246">
        <v>0</v>
      </c>
      <c r="Q386" s="246">
        <v>5</v>
      </c>
      <c r="R386" s="246">
        <v>25</v>
      </c>
      <c r="S386" s="246">
        <v>0</v>
      </c>
      <c r="T386" s="246">
        <v>0</v>
      </c>
      <c r="U386" s="246">
        <v>0</v>
      </c>
      <c r="V386" s="246">
        <v>0.8</v>
      </c>
      <c r="W386" s="246">
        <v>0</v>
      </c>
      <c r="X386" s="246">
        <v>0</v>
      </c>
      <c r="Y386" s="246">
        <v>0</v>
      </c>
      <c r="Z386" s="246">
        <v>0</v>
      </c>
      <c r="AA386" s="246">
        <v>0</v>
      </c>
      <c r="AB386" s="246">
        <v>0</v>
      </c>
      <c r="AC386" s="246">
        <v>0</v>
      </c>
      <c r="AD386" s="246">
        <v>0</v>
      </c>
      <c r="AE386" s="246">
        <v>0</v>
      </c>
    </row>
    <row r="387" spans="1:31" x14ac:dyDescent="0.25">
      <c r="B387" s="245" t="s">
        <v>430</v>
      </c>
      <c r="C387" s="246">
        <v>0</v>
      </c>
      <c r="D387" s="246">
        <v>0</v>
      </c>
      <c r="E387" s="246">
        <v>0</v>
      </c>
      <c r="F387" s="246">
        <v>0</v>
      </c>
      <c r="G387" s="246">
        <v>0</v>
      </c>
      <c r="H387" s="246">
        <v>0</v>
      </c>
      <c r="I387" s="246">
        <v>0</v>
      </c>
      <c r="J387" s="246">
        <v>0</v>
      </c>
      <c r="K387" s="246">
        <v>0</v>
      </c>
      <c r="L387" s="246">
        <v>0</v>
      </c>
      <c r="M387" s="246">
        <v>0</v>
      </c>
      <c r="N387" s="246">
        <v>0</v>
      </c>
      <c r="O387" s="246">
        <v>0</v>
      </c>
      <c r="P387" s="246">
        <v>0</v>
      </c>
      <c r="Q387" s="246">
        <v>0</v>
      </c>
      <c r="R387" s="246">
        <v>0</v>
      </c>
      <c r="S387" s="246">
        <v>0</v>
      </c>
      <c r="T387" s="246">
        <v>0</v>
      </c>
      <c r="U387" s="246">
        <v>0</v>
      </c>
      <c r="V387" s="246">
        <v>0</v>
      </c>
      <c r="W387" s="246">
        <v>0</v>
      </c>
      <c r="X387" s="246">
        <v>0</v>
      </c>
      <c r="Y387" s="246">
        <v>0</v>
      </c>
      <c r="Z387" s="246">
        <v>0</v>
      </c>
      <c r="AA387" s="246">
        <v>0</v>
      </c>
      <c r="AB387" s="246">
        <v>0</v>
      </c>
      <c r="AC387" s="246">
        <v>0</v>
      </c>
      <c r="AD387" s="246">
        <v>0</v>
      </c>
      <c r="AE387" s="246">
        <v>0</v>
      </c>
    </row>
    <row r="388" spans="1:31" x14ac:dyDescent="0.25">
      <c r="B388" s="245" t="s">
        <v>431</v>
      </c>
      <c r="C388" s="246">
        <v>0</v>
      </c>
      <c r="D388" s="246">
        <v>0</v>
      </c>
      <c r="E388" s="246">
        <v>0</v>
      </c>
      <c r="F388" s="246">
        <v>6</v>
      </c>
      <c r="G388" s="246">
        <v>0</v>
      </c>
      <c r="H388" s="246">
        <v>0</v>
      </c>
      <c r="I388" s="246">
        <v>1</v>
      </c>
      <c r="J388" s="246">
        <v>0</v>
      </c>
      <c r="K388" s="246">
        <v>0</v>
      </c>
      <c r="L388" s="246">
        <v>0</v>
      </c>
      <c r="M388" s="246">
        <v>0</v>
      </c>
      <c r="N388" s="246">
        <v>0</v>
      </c>
      <c r="O388" s="246">
        <v>0</v>
      </c>
      <c r="P388" s="246">
        <v>0</v>
      </c>
      <c r="Q388" s="246">
        <v>1</v>
      </c>
      <c r="R388" s="246">
        <v>16</v>
      </c>
      <c r="S388" s="246">
        <v>0</v>
      </c>
      <c r="T388" s="246">
        <v>0</v>
      </c>
      <c r="U388" s="246">
        <v>0</v>
      </c>
      <c r="V388" s="246">
        <v>0.5</v>
      </c>
      <c r="W388" s="246">
        <v>0</v>
      </c>
      <c r="X388" s="246">
        <v>0</v>
      </c>
      <c r="Y388" s="246">
        <v>0</v>
      </c>
      <c r="Z388" s="246">
        <v>0</v>
      </c>
      <c r="AA388" s="246">
        <v>0</v>
      </c>
      <c r="AB388" s="246">
        <v>0</v>
      </c>
      <c r="AC388" s="246">
        <v>0</v>
      </c>
      <c r="AD388" s="246">
        <v>0</v>
      </c>
      <c r="AE388" s="246">
        <v>0</v>
      </c>
    </row>
    <row r="389" spans="1:31" x14ac:dyDescent="0.25">
      <c r="B389" s="245" t="s">
        <v>432</v>
      </c>
      <c r="C389" s="246">
        <v>0</v>
      </c>
      <c r="D389" s="246">
        <v>0</v>
      </c>
      <c r="E389" s="246">
        <v>0</v>
      </c>
      <c r="F389" s="246">
        <v>0</v>
      </c>
      <c r="G389" s="246">
        <v>0</v>
      </c>
      <c r="H389" s="246">
        <v>0</v>
      </c>
      <c r="I389" s="246">
        <v>0</v>
      </c>
      <c r="J389" s="246">
        <v>0</v>
      </c>
      <c r="K389" s="246">
        <v>0</v>
      </c>
      <c r="L389" s="246">
        <v>0</v>
      </c>
      <c r="M389" s="246">
        <v>0</v>
      </c>
      <c r="N389" s="246">
        <v>0</v>
      </c>
      <c r="O389" s="246">
        <v>0</v>
      </c>
      <c r="P389" s="246">
        <v>0</v>
      </c>
      <c r="Q389" s="246">
        <v>0</v>
      </c>
      <c r="R389" s="246">
        <v>0</v>
      </c>
      <c r="S389" s="246">
        <v>0</v>
      </c>
      <c r="T389" s="246">
        <v>0</v>
      </c>
      <c r="U389" s="246">
        <v>0</v>
      </c>
      <c r="V389" s="246">
        <v>0</v>
      </c>
      <c r="W389" s="246">
        <v>0</v>
      </c>
      <c r="X389" s="246">
        <v>0</v>
      </c>
      <c r="Y389" s="246">
        <v>0</v>
      </c>
      <c r="Z389" s="246">
        <v>0</v>
      </c>
      <c r="AA389" s="246">
        <v>0</v>
      </c>
      <c r="AB389" s="246">
        <v>0</v>
      </c>
      <c r="AC389" s="246">
        <v>0</v>
      </c>
      <c r="AD389" s="246">
        <v>0</v>
      </c>
      <c r="AE389" s="246">
        <v>0</v>
      </c>
    </row>
    <row r="390" spans="1:31" x14ac:dyDescent="0.25">
      <c r="B390" s="245" t="s">
        <v>20</v>
      </c>
      <c r="C390" s="246">
        <v>0</v>
      </c>
      <c r="D390" s="246">
        <v>0</v>
      </c>
      <c r="E390" s="246">
        <v>0</v>
      </c>
      <c r="F390" s="246">
        <v>0</v>
      </c>
      <c r="G390" s="246">
        <v>0</v>
      </c>
      <c r="H390" s="246">
        <v>0</v>
      </c>
      <c r="I390" s="246">
        <v>0</v>
      </c>
      <c r="J390" s="246">
        <v>0</v>
      </c>
      <c r="K390" s="246">
        <v>0</v>
      </c>
      <c r="L390" s="246">
        <v>0</v>
      </c>
      <c r="M390" s="246">
        <v>0</v>
      </c>
      <c r="N390" s="246">
        <v>0</v>
      </c>
      <c r="O390" s="246">
        <v>0</v>
      </c>
      <c r="P390" s="246">
        <v>0</v>
      </c>
      <c r="Q390" s="246">
        <v>0</v>
      </c>
      <c r="R390" s="246">
        <v>0</v>
      </c>
      <c r="S390" s="246">
        <v>0</v>
      </c>
      <c r="T390" s="246">
        <v>0</v>
      </c>
      <c r="U390" s="246">
        <v>0</v>
      </c>
      <c r="V390" s="246">
        <v>0</v>
      </c>
      <c r="W390" s="246">
        <v>0</v>
      </c>
      <c r="X390" s="246">
        <v>0</v>
      </c>
      <c r="Y390" s="246">
        <v>0</v>
      </c>
      <c r="Z390" s="246">
        <v>0</v>
      </c>
      <c r="AA390" s="246">
        <v>0</v>
      </c>
      <c r="AB390" s="246">
        <v>0</v>
      </c>
      <c r="AC390" s="246">
        <v>0</v>
      </c>
      <c r="AD390" s="246">
        <v>0</v>
      </c>
      <c r="AE390" s="246">
        <v>0</v>
      </c>
    </row>
    <row r="391" spans="1:31" x14ac:dyDescent="0.25">
      <c r="A391" s="245" t="s">
        <v>433</v>
      </c>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46"/>
      <c r="AE391" s="246"/>
    </row>
    <row r="392" spans="1:31" x14ac:dyDescent="0.25">
      <c r="B392" s="245" t="s">
        <v>434</v>
      </c>
      <c r="C392" s="246">
        <v>0</v>
      </c>
      <c r="D392" s="246">
        <v>0</v>
      </c>
      <c r="E392" s="246">
        <v>0</v>
      </c>
      <c r="F392" s="246">
        <v>5.6</v>
      </c>
      <c r="G392" s="246">
        <v>0</v>
      </c>
      <c r="H392" s="246">
        <v>0</v>
      </c>
      <c r="I392" s="246">
        <v>0.1</v>
      </c>
      <c r="J392" s="246">
        <v>0</v>
      </c>
      <c r="K392" s="246">
        <v>0</v>
      </c>
      <c r="L392" s="246">
        <v>5.6</v>
      </c>
      <c r="M392" s="246">
        <v>0</v>
      </c>
      <c r="N392" s="246">
        <v>0</v>
      </c>
      <c r="O392" s="246">
        <v>0</v>
      </c>
      <c r="P392" s="246">
        <v>0</v>
      </c>
      <c r="Q392" s="246">
        <v>1.9</v>
      </c>
      <c r="R392" s="246">
        <v>5.6</v>
      </c>
      <c r="S392" s="246">
        <v>0</v>
      </c>
      <c r="T392" s="246">
        <v>0</v>
      </c>
      <c r="U392" s="246">
        <v>0</v>
      </c>
      <c r="V392" s="246">
        <v>0.42</v>
      </c>
      <c r="W392" s="246">
        <v>0</v>
      </c>
      <c r="X392" s="246">
        <v>1.8</v>
      </c>
      <c r="Y392" s="246">
        <v>0</v>
      </c>
      <c r="Z392" s="246">
        <v>0</v>
      </c>
      <c r="AA392" s="246">
        <v>0</v>
      </c>
      <c r="AB392" s="246">
        <v>0</v>
      </c>
      <c r="AC392" s="246">
        <v>0</v>
      </c>
      <c r="AD392" s="246">
        <v>0</v>
      </c>
      <c r="AE392" s="246">
        <v>0</v>
      </c>
    </row>
    <row r="393" spans="1:31" x14ac:dyDescent="0.25">
      <c r="B393" s="245" t="s">
        <v>435</v>
      </c>
      <c r="C393" s="246">
        <v>0</v>
      </c>
      <c r="D393" s="246">
        <v>0</v>
      </c>
      <c r="E393" s="246">
        <v>0</v>
      </c>
      <c r="F393" s="246">
        <v>20.9</v>
      </c>
      <c r="G393" s="246">
        <v>0</v>
      </c>
      <c r="H393" s="246">
        <v>0</v>
      </c>
      <c r="I393" s="246">
        <v>2.9</v>
      </c>
      <c r="J393" s="246">
        <v>0</v>
      </c>
      <c r="K393" s="246">
        <v>0</v>
      </c>
      <c r="L393" s="246">
        <v>20.9</v>
      </c>
      <c r="M393" s="246">
        <v>0</v>
      </c>
      <c r="N393" s="246">
        <v>0</v>
      </c>
      <c r="O393" s="246">
        <v>0</v>
      </c>
      <c r="P393" s="246">
        <v>0</v>
      </c>
      <c r="Q393" s="246">
        <v>7</v>
      </c>
      <c r="R393" s="246">
        <v>20.9</v>
      </c>
      <c r="S393" s="246">
        <v>0</v>
      </c>
      <c r="T393" s="246">
        <v>0</v>
      </c>
      <c r="U393" s="246">
        <v>0</v>
      </c>
      <c r="V393" s="246">
        <v>2.4</v>
      </c>
      <c r="W393" s="246">
        <v>47.8</v>
      </c>
      <c r="X393" s="246">
        <v>1.3</v>
      </c>
      <c r="Y393" s="246">
        <v>0</v>
      </c>
      <c r="Z393" s="246">
        <v>0</v>
      </c>
      <c r="AA393" s="246">
        <v>0</v>
      </c>
      <c r="AB393" s="246">
        <v>0</v>
      </c>
      <c r="AC393" s="246">
        <v>0</v>
      </c>
      <c r="AD393" s="246">
        <v>0</v>
      </c>
      <c r="AE393" s="246">
        <v>0</v>
      </c>
    </row>
    <row r="394" spans="1:31" x14ac:dyDescent="0.25">
      <c r="A394" s="245" t="s">
        <v>436</v>
      </c>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246"/>
      <c r="AE394" s="246"/>
    </row>
    <row r="395" spans="1:31" x14ac:dyDescent="0.25">
      <c r="B395" s="245" t="s">
        <v>437</v>
      </c>
      <c r="C395" s="246">
        <v>0</v>
      </c>
      <c r="D395" s="246">
        <v>0</v>
      </c>
      <c r="E395" s="246">
        <v>0</v>
      </c>
      <c r="F395" s="246">
        <v>23</v>
      </c>
      <c r="G395" s="246">
        <v>0</v>
      </c>
      <c r="H395" s="246">
        <v>0</v>
      </c>
      <c r="I395" s="246">
        <v>0</v>
      </c>
      <c r="J395" s="246">
        <v>0.8</v>
      </c>
      <c r="K395" s="246">
        <v>0</v>
      </c>
      <c r="L395" s="246">
        <v>5</v>
      </c>
      <c r="M395" s="246">
        <v>0</v>
      </c>
      <c r="N395" s="246">
        <v>0</v>
      </c>
      <c r="O395" s="246">
        <v>6.5</v>
      </c>
      <c r="P395" s="246">
        <v>0</v>
      </c>
      <c r="Q395" s="246">
        <v>1</v>
      </c>
      <c r="R395" s="246">
        <v>22</v>
      </c>
      <c r="S395" s="246">
        <v>0</v>
      </c>
      <c r="T395" s="246">
        <v>0</v>
      </c>
      <c r="U395" s="246">
        <v>0</v>
      </c>
      <c r="V395" s="246">
        <v>1.1000000000000001</v>
      </c>
      <c r="W395" s="246">
        <v>0</v>
      </c>
      <c r="X395" s="246">
        <v>0</v>
      </c>
      <c r="Y395" s="246">
        <v>0</v>
      </c>
      <c r="Z395" s="246">
        <v>0</v>
      </c>
      <c r="AA395" s="246">
        <v>0</v>
      </c>
      <c r="AB395" s="246">
        <v>0</v>
      </c>
      <c r="AC395" s="246">
        <v>0</v>
      </c>
      <c r="AD395" s="246">
        <v>0</v>
      </c>
      <c r="AE395" s="246">
        <v>0</v>
      </c>
    </row>
    <row r="396" spans="1:31" x14ac:dyDescent="0.25">
      <c r="A396" s="245" t="s">
        <v>438</v>
      </c>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46"/>
      <c r="AE396" s="246"/>
    </row>
    <row r="397" spans="1:31" x14ac:dyDescent="0.25">
      <c r="B397" s="245" t="s">
        <v>439</v>
      </c>
      <c r="C397" s="246">
        <v>0</v>
      </c>
      <c r="D397" s="246">
        <v>0</v>
      </c>
      <c r="E397" s="246">
        <v>0</v>
      </c>
      <c r="F397" s="246">
        <v>0</v>
      </c>
      <c r="G397" s="246">
        <v>3.54053</v>
      </c>
      <c r="H397" s="246">
        <v>0</v>
      </c>
      <c r="I397" s="246">
        <v>0</v>
      </c>
      <c r="J397" s="246">
        <v>0</v>
      </c>
      <c r="K397" s="246">
        <v>0</v>
      </c>
      <c r="L397" s="246">
        <v>46.051600000000001</v>
      </c>
      <c r="M397" s="246">
        <v>0</v>
      </c>
      <c r="N397" s="246">
        <v>0</v>
      </c>
      <c r="O397" s="246">
        <v>0</v>
      </c>
      <c r="P397" s="246">
        <v>0</v>
      </c>
      <c r="Q397" s="246">
        <v>11.5327</v>
      </c>
      <c r="R397" s="246">
        <v>40.664900000000003</v>
      </c>
      <c r="S397" s="246">
        <v>0</v>
      </c>
      <c r="T397" s="246">
        <v>0</v>
      </c>
      <c r="U397" s="246">
        <v>0</v>
      </c>
      <c r="V397" s="246">
        <v>3.1983299999999999</v>
      </c>
      <c r="W397" s="246">
        <v>0</v>
      </c>
      <c r="X397" s="246">
        <v>28.34</v>
      </c>
      <c r="Y397" s="246">
        <v>0</v>
      </c>
      <c r="Z397" s="246">
        <v>0.12</v>
      </c>
      <c r="AA397" s="246">
        <v>0.16</v>
      </c>
      <c r="AB397" s="246">
        <v>0</v>
      </c>
      <c r="AC397" s="246">
        <v>0</v>
      </c>
      <c r="AD397" s="246">
        <v>0</v>
      </c>
      <c r="AE397" s="246">
        <v>15.4359</v>
      </c>
    </row>
    <row r="398" spans="1:31" x14ac:dyDescent="0.25">
      <c r="A398" s="245" t="s">
        <v>440</v>
      </c>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46"/>
      <c r="AE398" s="246"/>
    </row>
    <row r="399" spans="1:31" x14ac:dyDescent="0.25">
      <c r="B399" s="245" t="s">
        <v>441</v>
      </c>
      <c r="C399" s="246">
        <v>0</v>
      </c>
      <c r="D399" s="246">
        <v>0</v>
      </c>
      <c r="E399" s="246">
        <v>0</v>
      </c>
      <c r="F399" s="246">
        <v>0</v>
      </c>
      <c r="G399" s="246">
        <v>0</v>
      </c>
      <c r="H399" s="246">
        <v>0</v>
      </c>
      <c r="I399" s="246">
        <v>2.67</v>
      </c>
      <c r="J399" s="246">
        <v>0</v>
      </c>
      <c r="K399" s="246">
        <v>0</v>
      </c>
      <c r="L399" s="246">
        <v>0</v>
      </c>
      <c r="M399" s="246">
        <v>0</v>
      </c>
      <c r="N399" s="246">
        <v>36.69</v>
      </c>
      <c r="O399" s="246">
        <v>29.18</v>
      </c>
      <c r="P399" s="246">
        <v>0</v>
      </c>
      <c r="Q399" s="246">
        <v>57.69</v>
      </c>
      <c r="R399" s="246">
        <v>0</v>
      </c>
      <c r="S399" s="246">
        <v>0</v>
      </c>
      <c r="T399" s="246">
        <v>0</v>
      </c>
      <c r="U399" s="246">
        <v>99</v>
      </c>
      <c r="V399" s="246">
        <v>8.8000000000000007</v>
      </c>
      <c r="W399" s="246">
        <v>0</v>
      </c>
      <c r="X399" s="246">
        <v>66.099999999999994</v>
      </c>
      <c r="Y399" s="246">
        <v>0</v>
      </c>
      <c r="Z399" s="246">
        <v>0</v>
      </c>
      <c r="AA399" s="246">
        <v>0</v>
      </c>
      <c r="AB399" s="246">
        <v>0</v>
      </c>
      <c r="AC399" s="246">
        <v>5.13</v>
      </c>
      <c r="AD399" s="246">
        <v>0.9</v>
      </c>
      <c r="AE399" s="246">
        <v>12.97</v>
      </c>
    </row>
    <row r="400" spans="1:31" x14ac:dyDescent="0.25">
      <c r="A400" s="245" t="s">
        <v>442</v>
      </c>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46"/>
      <c r="AE400" s="246"/>
    </row>
    <row r="401" spans="1:31" x14ac:dyDescent="0.25">
      <c r="B401" s="245" t="s">
        <v>443</v>
      </c>
      <c r="C401" s="246">
        <v>0</v>
      </c>
      <c r="D401" s="246">
        <v>0</v>
      </c>
      <c r="E401" s="246">
        <v>0.03</v>
      </c>
      <c r="F401" s="246">
        <v>11.2</v>
      </c>
      <c r="G401" s="246">
        <v>0</v>
      </c>
      <c r="H401" s="246">
        <v>0</v>
      </c>
      <c r="I401" s="246">
        <v>0.7</v>
      </c>
      <c r="J401" s="246">
        <v>0</v>
      </c>
      <c r="K401" s="246">
        <v>0</v>
      </c>
      <c r="L401" s="246">
        <v>68.5</v>
      </c>
      <c r="M401" s="246">
        <v>0</v>
      </c>
      <c r="N401" s="246">
        <v>17.899999999999999</v>
      </c>
      <c r="O401" s="246">
        <v>14.3</v>
      </c>
      <c r="P401" s="246">
        <v>0</v>
      </c>
      <c r="Q401" s="246">
        <v>0</v>
      </c>
      <c r="R401" s="246">
        <v>5.5</v>
      </c>
      <c r="S401" s="246">
        <v>0</v>
      </c>
      <c r="T401" s="246">
        <v>0</v>
      </c>
      <c r="U401" s="246">
        <v>0</v>
      </c>
      <c r="V401" s="246">
        <v>1.98</v>
      </c>
      <c r="W401" s="246">
        <v>0</v>
      </c>
      <c r="X401" s="246">
        <v>0</v>
      </c>
      <c r="Y401" s="246">
        <v>0</v>
      </c>
      <c r="Z401" s="246">
        <v>0</v>
      </c>
      <c r="AA401" s="246">
        <v>0</v>
      </c>
      <c r="AB401" s="246">
        <v>0</v>
      </c>
      <c r="AC401" s="246">
        <v>0</v>
      </c>
      <c r="AD401" s="246">
        <v>0</v>
      </c>
      <c r="AE401" s="246">
        <v>0</v>
      </c>
    </row>
    <row r="402" spans="1:31" x14ac:dyDescent="0.25">
      <c r="A402" s="245" t="s">
        <v>444</v>
      </c>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246"/>
    </row>
    <row r="403" spans="1:31" x14ac:dyDescent="0.25">
      <c r="B403" s="245" t="s">
        <v>445</v>
      </c>
      <c r="C403" s="246">
        <v>0</v>
      </c>
      <c r="D403" s="246">
        <v>0</v>
      </c>
      <c r="E403" s="246">
        <v>0</v>
      </c>
      <c r="F403" s="246">
        <v>0</v>
      </c>
      <c r="G403" s="246">
        <v>0</v>
      </c>
      <c r="H403" s="246">
        <v>0.16600000000000001</v>
      </c>
      <c r="I403" s="246">
        <v>0.33900000000000002</v>
      </c>
      <c r="J403" s="246">
        <v>0</v>
      </c>
      <c r="K403" s="246">
        <v>0</v>
      </c>
      <c r="L403" s="246">
        <v>0</v>
      </c>
      <c r="M403" s="246">
        <v>0</v>
      </c>
      <c r="N403" s="246">
        <v>0</v>
      </c>
      <c r="O403" s="246">
        <v>0</v>
      </c>
      <c r="P403" s="246">
        <v>0</v>
      </c>
      <c r="Q403" s="246">
        <v>0</v>
      </c>
      <c r="R403" s="246">
        <v>0</v>
      </c>
      <c r="S403" s="246">
        <v>0</v>
      </c>
      <c r="T403" s="246">
        <v>0</v>
      </c>
      <c r="U403" s="246">
        <v>0</v>
      </c>
      <c r="V403" s="246">
        <v>0.13800000000000001</v>
      </c>
      <c r="W403" s="246">
        <v>0</v>
      </c>
      <c r="X403" s="246">
        <v>9.4740000000000002</v>
      </c>
      <c r="Y403" s="246">
        <v>0</v>
      </c>
      <c r="Z403" s="246">
        <v>0</v>
      </c>
      <c r="AA403" s="246">
        <v>0</v>
      </c>
      <c r="AB403" s="246">
        <v>0</v>
      </c>
      <c r="AC403" s="246">
        <v>0</v>
      </c>
      <c r="AD403" s="246">
        <v>0</v>
      </c>
      <c r="AE403" s="246">
        <v>0</v>
      </c>
    </row>
    <row r="404" spans="1:31" x14ac:dyDescent="0.25">
      <c r="B404" s="245" t="s">
        <v>446</v>
      </c>
      <c r="C404" s="246">
        <v>0</v>
      </c>
      <c r="D404" s="246">
        <v>0</v>
      </c>
      <c r="E404" s="246">
        <v>0</v>
      </c>
      <c r="F404" s="246">
        <v>0</v>
      </c>
      <c r="G404" s="246">
        <v>0</v>
      </c>
      <c r="H404" s="246">
        <v>0</v>
      </c>
      <c r="I404" s="246">
        <v>3.3000000000000002E-2</v>
      </c>
      <c r="J404" s="246">
        <v>0</v>
      </c>
      <c r="K404" s="246">
        <v>0</v>
      </c>
      <c r="L404" s="246">
        <v>0</v>
      </c>
      <c r="M404" s="246">
        <v>0</v>
      </c>
      <c r="N404" s="246">
        <v>0</v>
      </c>
      <c r="O404" s="246">
        <v>0</v>
      </c>
      <c r="P404" s="246">
        <v>0</v>
      </c>
      <c r="Q404" s="246">
        <v>0</v>
      </c>
      <c r="R404" s="246">
        <v>0</v>
      </c>
      <c r="S404" s="246">
        <v>0</v>
      </c>
      <c r="T404" s="246">
        <v>0</v>
      </c>
      <c r="U404" s="246">
        <v>0</v>
      </c>
      <c r="V404" s="246">
        <v>9.2999999999999999E-2</v>
      </c>
      <c r="W404" s="246">
        <v>0</v>
      </c>
      <c r="X404" s="246">
        <v>10.292999999999999</v>
      </c>
      <c r="Y404" s="246">
        <v>0</v>
      </c>
      <c r="Z404" s="246">
        <v>0</v>
      </c>
      <c r="AA404" s="246">
        <v>0</v>
      </c>
      <c r="AB404" s="246">
        <v>0</v>
      </c>
      <c r="AC404" s="246">
        <v>0</v>
      </c>
      <c r="AD404" s="246">
        <v>0</v>
      </c>
      <c r="AE404" s="246">
        <v>0</v>
      </c>
    </row>
    <row r="405" spans="1:31" x14ac:dyDescent="0.25">
      <c r="B405" s="245" t="s">
        <v>447</v>
      </c>
      <c r="C405" s="246">
        <v>0</v>
      </c>
      <c r="D405" s="246">
        <v>0</v>
      </c>
      <c r="E405" s="246">
        <v>0</v>
      </c>
      <c r="F405" s="246">
        <v>7.6959999999999997</v>
      </c>
      <c r="G405" s="246">
        <v>0</v>
      </c>
      <c r="H405" s="246">
        <v>5.0000000000000001E-3</v>
      </c>
      <c r="I405" s="246">
        <v>0.33</v>
      </c>
      <c r="J405" s="246">
        <v>0</v>
      </c>
      <c r="K405" s="246">
        <v>0</v>
      </c>
      <c r="L405" s="246">
        <v>0</v>
      </c>
      <c r="M405" s="246">
        <v>0</v>
      </c>
      <c r="N405" s="246">
        <v>0</v>
      </c>
      <c r="O405" s="246">
        <v>0</v>
      </c>
      <c r="P405" s="246">
        <v>0</v>
      </c>
      <c r="Q405" s="246">
        <v>7.6959999999999997</v>
      </c>
      <c r="R405" s="246">
        <v>0</v>
      </c>
      <c r="S405" s="246">
        <v>0</v>
      </c>
      <c r="T405" s="246">
        <v>0</v>
      </c>
      <c r="U405" s="246">
        <v>0</v>
      </c>
      <c r="V405" s="246">
        <v>0.36891299999999999</v>
      </c>
      <c r="W405" s="246">
        <v>0</v>
      </c>
      <c r="X405" s="246">
        <v>4.07</v>
      </c>
      <c r="Y405" s="246">
        <v>0</v>
      </c>
      <c r="Z405" s="246">
        <v>0</v>
      </c>
      <c r="AA405" s="246">
        <v>0</v>
      </c>
      <c r="AB405" s="246">
        <v>0</v>
      </c>
      <c r="AC405" s="246">
        <v>0</v>
      </c>
      <c r="AD405" s="246">
        <v>0</v>
      </c>
      <c r="AE405" s="246">
        <v>0</v>
      </c>
    </row>
    <row r="406" spans="1:31" x14ac:dyDescent="0.25">
      <c r="B406" s="245" t="s">
        <v>448</v>
      </c>
      <c r="C406" s="246">
        <v>0</v>
      </c>
      <c r="D406" s="246">
        <v>0</v>
      </c>
      <c r="E406" s="246">
        <v>0</v>
      </c>
      <c r="F406" s="246">
        <v>0</v>
      </c>
      <c r="G406" s="246">
        <v>0</v>
      </c>
      <c r="H406" s="246">
        <v>0</v>
      </c>
      <c r="I406" s="246">
        <v>0.16800000000000001</v>
      </c>
      <c r="J406" s="246">
        <v>0</v>
      </c>
      <c r="K406" s="246">
        <v>0</v>
      </c>
      <c r="L406" s="246">
        <v>0</v>
      </c>
      <c r="M406" s="246">
        <v>0</v>
      </c>
      <c r="N406" s="246">
        <v>0</v>
      </c>
      <c r="O406" s="246">
        <v>0</v>
      </c>
      <c r="P406" s="246">
        <v>0</v>
      </c>
      <c r="Q406" s="246">
        <v>0</v>
      </c>
      <c r="R406" s="246">
        <v>0</v>
      </c>
      <c r="S406" s="246">
        <v>0</v>
      </c>
      <c r="T406" s="246">
        <v>0</v>
      </c>
      <c r="U406" s="246">
        <v>0</v>
      </c>
      <c r="V406" s="246">
        <v>0.109</v>
      </c>
      <c r="W406" s="246">
        <v>0</v>
      </c>
      <c r="X406" s="246">
        <v>12.728999999999999</v>
      </c>
      <c r="Y406" s="246">
        <v>0</v>
      </c>
      <c r="Z406" s="246">
        <v>0</v>
      </c>
      <c r="AA406" s="246">
        <v>0</v>
      </c>
      <c r="AB406" s="246">
        <v>0</v>
      </c>
      <c r="AC406" s="246">
        <v>0</v>
      </c>
      <c r="AD406" s="246">
        <v>0</v>
      </c>
      <c r="AE406" s="246">
        <v>0</v>
      </c>
    </row>
    <row r="407" spans="1:31" x14ac:dyDescent="0.25">
      <c r="B407" s="245" t="s">
        <v>449</v>
      </c>
      <c r="C407" s="246">
        <v>0</v>
      </c>
      <c r="D407" s="246">
        <v>0</v>
      </c>
      <c r="E407" s="246">
        <v>0</v>
      </c>
      <c r="F407" s="246">
        <v>0</v>
      </c>
      <c r="G407" s="246">
        <v>0</v>
      </c>
      <c r="H407" s="246">
        <v>0</v>
      </c>
      <c r="I407" s="246">
        <v>7.0000000000000007E-2</v>
      </c>
      <c r="J407" s="246">
        <v>0</v>
      </c>
      <c r="K407" s="246">
        <v>0</v>
      </c>
      <c r="L407" s="246">
        <v>0</v>
      </c>
      <c r="M407" s="246">
        <v>0</v>
      </c>
      <c r="N407" s="246">
        <v>0</v>
      </c>
      <c r="O407" s="246">
        <v>0</v>
      </c>
      <c r="P407" s="246">
        <v>0</v>
      </c>
      <c r="Q407" s="246">
        <v>0</v>
      </c>
      <c r="R407" s="246">
        <v>0</v>
      </c>
      <c r="S407" s="246">
        <v>0</v>
      </c>
      <c r="T407" s="246">
        <v>0</v>
      </c>
      <c r="U407" s="246">
        <v>0</v>
      </c>
      <c r="V407" s="246">
        <v>0.14899999999999999</v>
      </c>
      <c r="W407" s="246">
        <v>0</v>
      </c>
      <c r="X407" s="246">
        <v>9.5950000000000006</v>
      </c>
      <c r="Y407" s="246">
        <v>0</v>
      </c>
      <c r="Z407" s="246">
        <v>0</v>
      </c>
      <c r="AA407" s="246">
        <v>0</v>
      </c>
      <c r="AB407" s="246">
        <v>0</v>
      </c>
      <c r="AC407" s="246">
        <v>0</v>
      </c>
      <c r="AD407" s="246">
        <v>0</v>
      </c>
      <c r="AE407" s="246">
        <v>0</v>
      </c>
    </row>
    <row r="408" spans="1:31" x14ac:dyDescent="0.25">
      <c r="B408" s="245" t="s">
        <v>450</v>
      </c>
      <c r="C408" s="246">
        <v>0</v>
      </c>
      <c r="D408" s="246">
        <v>0</v>
      </c>
      <c r="E408" s="246">
        <v>0</v>
      </c>
      <c r="F408" s="246">
        <v>0</v>
      </c>
      <c r="G408" s="246">
        <v>0</v>
      </c>
      <c r="H408" s="246">
        <v>0</v>
      </c>
      <c r="I408" s="246">
        <v>0</v>
      </c>
      <c r="J408" s="246">
        <v>0</v>
      </c>
      <c r="K408" s="246">
        <v>0</v>
      </c>
      <c r="L408" s="246">
        <v>0</v>
      </c>
      <c r="M408" s="246">
        <v>0</v>
      </c>
      <c r="N408" s="246">
        <v>0</v>
      </c>
      <c r="O408" s="246">
        <v>0</v>
      </c>
      <c r="P408" s="246">
        <v>0</v>
      </c>
      <c r="Q408" s="246">
        <v>0</v>
      </c>
      <c r="R408" s="246">
        <v>0</v>
      </c>
      <c r="S408" s="246">
        <v>0</v>
      </c>
      <c r="T408" s="246">
        <v>0</v>
      </c>
      <c r="U408" s="246">
        <v>0</v>
      </c>
      <c r="V408" s="246">
        <v>0</v>
      </c>
      <c r="W408" s="246">
        <v>0</v>
      </c>
      <c r="X408" s="246">
        <v>0</v>
      </c>
      <c r="Y408" s="246">
        <v>0</v>
      </c>
      <c r="Z408" s="246">
        <v>0</v>
      </c>
      <c r="AA408" s="246">
        <v>0</v>
      </c>
      <c r="AB408" s="246">
        <v>0</v>
      </c>
      <c r="AC408" s="246">
        <v>0</v>
      </c>
      <c r="AD408" s="246">
        <v>0</v>
      </c>
      <c r="AE408" s="246">
        <v>0</v>
      </c>
    </row>
    <row r="409" spans="1:31" x14ac:dyDescent="0.25">
      <c r="B409" s="245" t="s">
        <v>451</v>
      </c>
      <c r="C409" s="246">
        <v>0</v>
      </c>
      <c r="D409" s="246">
        <v>0</v>
      </c>
      <c r="E409" s="246">
        <v>0</v>
      </c>
      <c r="F409" s="246">
        <v>0</v>
      </c>
      <c r="G409" s="246">
        <v>0</v>
      </c>
      <c r="H409" s="246">
        <v>6.7000000000000004E-2</v>
      </c>
      <c r="I409" s="246">
        <v>6.0000000000000001E-3</v>
      </c>
      <c r="J409" s="246">
        <v>0</v>
      </c>
      <c r="K409" s="246">
        <v>0</v>
      </c>
      <c r="L409" s="246">
        <v>0</v>
      </c>
      <c r="M409" s="246">
        <v>0</v>
      </c>
      <c r="N409" s="246">
        <v>0</v>
      </c>
      <c r="O409" s="246">
        <v>0</v>
      </c>
      <c r="P409" s="246">
        <v>0</v>
      </c>
      <c r="Q409" s="246">
        <v>0</v>
      </c>
      <c r="R409" s="246">
        <v>0</v>
      </c>
      <c r="S409" s="246">
        <v>0</v>
      </c>
      <c r="T409" s="246">
        <v>0</v>
      </c>
      <c r="U409" s="246">
        <v>0</v>
      </c>
      <c r="V409" s="246">
        <v>7.0000000000000007E-2</v>
      </c>
      <c r="W409" s="246">
        <v>0</v>
      </c>
      <c r="X409" s="246">
        <v>6.9290000000000003</v>
      </c>
      <c r="Y409" s="246">
        <v>0</v>
      </c>
      <c r="Z409" s="246">
        <v>0</v>
      </c>
      <c r="AA409" s="246">
        <v>0</v>
      </c>
      <c r="AB409" s="246">
        <v>0</v>
      </c>
      <c r="AC409" s="246">
        <v>0</v>
      </c>
      <c r="AD409" s="246">
        <v>0</v>
      </c>
      <c r="AE409" s="246">
        <v>0</v>
      </c>
    </row>
    <row r="410" spans="1:31" x14ac:dyDescent="0.25">
      <c r="B410" s="245" t="s">
        <v>452</v>
      </c>
      <c r="C410" s="246">
        <v>0</v>
      </c>
      <c r="D410" s="246">
        <v>0</v>
      </c>
      <c r="E410" s="246">
        <v>0</v>
      </c>
      <c r="F410" s="246">
        <v>0</v>
      </c>
      <c r="G410" s="246">
        <v>0</v>
      </c>
      <c r="H410" s="246">
        <v>0</v>
      </c>
      <c r="I410" s="246">
        <v>2.7E-2</v>
      </c>
      <c r="J410" s="246">
        <v>0</v>
      </c>
      <c r="K410" s="246">
        <v>0</v>
      </c>
      <c r="L410" s="246">
        <v>0</v>
      </c>
      <c r="M410" s="246">
        <v>0</v>
      </c>
      <c r="N410" s="246">
        <v>0</v>
      </c>
      <c r="O410" s="246">
        <v>0</v>
      </c>
      <c r="P410" s="246">
        <v>0</v>
      </c>
      <c r="Q410" s="246">
        <v>0</v>
      </c>
      <c r="R410" s="246">
        <v>0</v>
      </c>
      <c r="S410" s="246">
        <v>0</v>
      </c>
      <c r="T410" s="246">
        <v>0</v>
      </c>
      <c r="U410" s="246">
        <v>0</v>
      </c>
      <c r="V410" s="246">
        <v>3.1E-2</v>
      </c>
      <c r="W410" s="246">
        <v>0</v>
      </c>
      <c r="X410" s="246">
        <v>3.343</v>
      </c>
      <c r="Y410" s="246">
        <v>0</v>
      </c>
      <c r="Z410" s="246">
        <v>0</v>
      </c>
      <c r="AA410" s="246">
        <v>0</v>
      </c>
      <c r="AB410" s="246">
        <v>0</v>
      </c>
      <c r="AC410" s="246">
        <v>0</v>
      </c>
      <c r="AD410" s="246">
        <v>0</v>
      </c>
      <c r="AE410" s="246">
        <v>0</v>
      </c>
    </row>
    <row r="411" spans="1:31" x14ac:dyDescent="0.25">
      <c r="B411" s="245" t="s">
        <v>453</v>
      </c>
      <c r="C411" s="246">
        <v>0</v>
      </c>
      <c r="D411" s="246">
        <v>0</v>
      </c>
      <c r="E411" s="246">
        <v>0</v>
      </c>
      <c r="F411" s="246">
        <v>8.6595099999999992</v>
      </c>
      <c r="G411" s="246">
        <v>0</v>
      </c>
      <c r="H411" s="246">
        <v>2E-3</v>
      </c>
      <c r="I411" s="246">
        <v>0.610873</v>
      </c>
      <c r="J411" s="246">
        <v>0.77900000000000003</v>
      </c>
      <c r="K411" s="246">
        <v>0</v>
      </c>
      <c r="L411" s="246">
        <v>11.077299999999999</v>
      </c>
      <c r="M411" s="246">
        <v>0</v>
      </c>
      <c r="N411" s="246">
        <v>0</v>
      </c>
      <c r="O411" s="246">
        <v>0</v>
      </c>
      <c r="P411" s="246">
        <v>0</v>
      </c>
      <c r="Q411" s="246">
        <v>27.632300000000001</v>
      </c>
      <c r="R411" s="246">
        <v>15.454700000000001</v>
      </c>
      <c r="S411" s="246">
        <v>0</v>
      </c>
      <c r="T411" s="246">
        <v>0</v>
      </c>
      <c r="U411" s="246">
        <v>20.708200000000001</v>
      </c>
      <c r="V411" s="246">
        <v>3.7007599999999998</v>
      </c>
      <c r="W411" s="246">
        <v>0</v>
      </c>
      <c r="X411" s="246">
        <v>0</v>
      </c>
      <c r="Y411" s="246">
        <v>0</v>
      </c>
      <c r="Z411" s="246">
        <v>0</v>
      </c>
      <c r="AA411" s="246">
        <v>0</v>
      </c>
      <c r="AB411" s="246">
        <v>0</v>
      </c>
      <c r="AC411" s="246">
        <v>0</v>
      </c>
      <c r="AD411" s="246">
        <v>0</v>
      </c>
      <c r="AE411" s="246">
        <v>15.7258</v>
      </c>
    </row>
    <row r="412" spans="1:31" x14ac:dyDescent="0.25">
      <c r="B412" s="245" t="s">
        <v>454</v>
      </c>
      <c r="C412" s="246">
        <v>0</v>
      </c>
      <c r="D412" s="246">
        <v>0</v>
      </c>
      <c r="E412" s="246">
        <v>0</v>
      </c>
      <c r="F412" s="246">
        <v>0</v>
      </c>
      <c r="G412" s="246">
        <v>0</v>
      </c>
      <c r="H412" s="246">
        <v>0</v>
      </c>
      <c r="I412" s="246">
        <v>5.0999999999999997E-2</v>
      </c>
      <c r="J412" s="246">
        <v>0</v>
      </c>
      <c r="K412" s="246">
        <v>0</v>
      </c>
      <c r="L412" s="246">
        <v>0</v>
      </c>
      <c r="M412" s="246">
        <v>0</v>
      </c>
      <c r="N412" s="246">
        <v>0</v>
      </c>
      <c r="O412" s="246">
        <v>0</v>
      </c>
      <c r="P412" s="246">
        <v>0</v>
      </c>
      <c r="Q412" s="246">
        <v>0</v>
      </c>
      <c r="R412" s="246">
        <v>0</v>
      </c>
      <c r="S412" s="246">
        <v>0</v>
      </c>
      <c r="T412" s="246">
        <v>0</v>
      </c>
      <c r="U412" s="246">
        <v>0</v>
      </c>
      <c r="V412" s="246">
        <v>6.7000000000000004E-2</v>
      </c>
      <c r="W412" s="246">
        <v>0</v>
      </c>
      <c r="X412" s="246">
        <v>3.9860000000000002</v>
      </c>
      <c r="Y412" s="246">
        <v>0</v>
      </c>
      <c r="Z412" s="246">
        <v>0</v>
      </c>
      <c r="AA412" s="246">
        <v>0</v>
      </c>
      <c r="AB412" s="246">
        <v>0</v>
      </c>
      <c r="AC412" s="246">
        <v>0</v>
      </c>
      <c r="AD412" s="246">
        <v>0</v>
      </c>
      <c r="AE412" s="246">
        <v>0</v>
      </c>
    </row>
    <row r="413" spans="1:31" x14ac:dyDescent="0.25">
      <c r="B413" s="245" t="s">
        <v>455</v>
      </c>
      <c r="C413" s="246">
        <v>0</v>
      </c>
      <c r="D413" s="246">
        <v>0</v>
      </c>
      <c r="E413" s="246">
        <v>0</v>
      </c>
      <c r="F413" s="246">
        <v>19.933499999999999</v>
      </c>
      <c r="G413" s="246">
        <v>0</v>
      </c>
      <c r="H413" s="246">
        <v>0.20899999999999999</v>
      </c>
      <c r="I413" s="246">
        <v>2.0301100000000001</v>
      </c>
      <c r="J413" s="246">
        <v>0</v>
      </c>
      <c r="K413" s="246">
        <v>0</v>
      </c>
      <c r="L413" s="246">
        <v>0</v>
      </c>
      <c r="M413" s="246">
        <v>0</v>
      </c>
      <c r="N413" s="246">
        <v>0</v>
      </c>
      <c r="O413" s="246">
        <v>0</v>
      </c>
      <c r="P413" s="246">
        <v>0</v>
      </c>
      <c r="Q413" s="246">
        <v>37.018999999999998</v>
      </c>
      <c r="R413" s="246">
        <v>0</v>
      </c>
      <c r="S413" s="246">
        <v>0</v>
      </c>
      <c r="T413" s="246">
        <v>0</v>
      </c>
      <c r="U413" s="246">
        <v>0</v>
      </c>
      <c r="V413" s="246">
        <v>2.6657099999999998</v>
      </c>
      <c r="W413" s="246">
        <v>0</v>
      </c>
      <c r="X413" s="246">
        <v>10.844900000000001</v>
      </c>
      <c r="Y413" s="246">
        <v>0</v>
      </c>
      <c r="Z413" s="246">
        <v>0</v>
      </c>
      <c r="AA413" s="246">
        <v>0</v>
      </c>
      <c r="AB413" s="246">
        <v>0</v>
      </c>
      <c r="AC413" s="246">
        <v>0</v>
      </c>
      <c r="AD413" s="246">
        <v>0</v>
      </c>
      <c r="AE413" s="246">
        <v>0</v>
      </c>
    </row>
    <row r="414" spans="1:31" x14ac:dyDescent="0.25">
      <c r="B414" s="245" t="s">
        <v>456</v>
      </c>
      <c r="C414" s="246">
        <v>0</v>
      </c>
      <c r="D414" s="246">
        <v>0</v>
      </c>
      <c r="E414" s="246">
        <v>0</v>
      </c>
      <c r="F414" s="246">
        <v>0</v>
      </c>
      <c r="G414" s="246">
        <v>0</v>
      </c>
      <c r="H414" s="246">
        <v>0.155</v>
      </c>
      <c r="I414" s="246">
        <v>7.9000000000000001E-2</v>
      </c>
      <c r="J414" s="246">
        <v>0</v>
      </c>
      <c r="K414" s="246">
        <v>0</v>
      </c>
      <c r="L414" s="246">
        <v>0</v>
      </c>
      <c r="M414" s="246">
        <v>0</v>
      </c>
      <c r="N414" s="246">
        <v>0</v>
      </c>
      <c r="O414" s="246">
        <v>0</v>
      </c>
      <c r="P414" s="246">
        <v>6.9409999999999998</v>
      </c>
      <c r="Q414" s="246">
        <v>0</v>
      </c>
      <c r="R414" s="246">
        <v>0</v>
      </c>
      <c r="S414" s="246">
        <v>0</v>
      </c>
      <c r="T414" s="246">
        <v>0</v>
      </c>
      <c r="U414" s="246">
        <v>0</v>
      </c>
      <c r="V414" s="246">
        <v>0.124</v>
      </c>
      <c r="W414" s="246">
        <v>0</v>
      </c>
      <c r="X414" s="246">
        <v>8.4380000000000006</v>
      </c>
      <c r="Y414" s="246">
        <v>0</v>
      </c>
      <c r="Z414" s="246">
        <v>0</v>
      </c>
      <c r="AA414" s="246">
        <v>0</v>
      </c>
      <c r="AB414" s="246">
        <v>0</v>
      </c>
      <c r="AC414" s="246">
        <v>0</v>
      </c>
      <c r="AD414" s="246">
        <v>0</v>
      </c>
      <c r="AE414" s="246">
        <v>0</v>
      </c>
    </row>
    <row r="415" spans="1:31" x14ac:dyDescent="0.25">
      <c r="B415" s="245" t="s">
        <v>457</v>
      </c>
      <c r="C415" s="246">
        <v>0</v>
      </c>
      <c r="D415" s="246">
        <v>0</v>
      </c>
      <c r="E415" s="246">
        <v>0</v>
      </c>
      <c r="F415" s="246">
        <v>0</v>
      </c>
      <c r="G415" s="246">
        <v>0</v>
      </c>
      <c r="H415" s="246">
        <v>0</v>
      </c>
      <c r="I415" s="246">
        <v>8.2000000000000003E-2</v>
      </c>
      <c r="J415" s="246">
        <v>0</v>
      </c>
      <c r="K415" s="246">
        <v>0</v>
      </c>
      <c r="L415" s="246">
        <v>0</v>
      </c>
      <c r="M415" s="246">
        <v>0</v>
      </c>
      <c r="N415" s="246">
        <v>0</v>
      </c>
      <c r="O415" s="246">
        <v>0</v>
      </c>
      <c r="P415" s="246">
        <v>0</v>
      </c>
      <c r="Q415" s="246">
        <v>0</v>
      </c>
      <c r="R415" s="246">
        <v>0</v>
      </c>
      <c r="S415" s="246">
        <v>0</v>
      </c>
      <c r="T415" s="246">
        <v>0</v>
      </c>
      <c r="U415" s="246">
        <v>0</v>
      </c>
      <c r="V415" s="246">
        <v>0.114</v>
      </c>
      <c r="W415" s="246">
        <v>0</v>
      </c>
      <c r="X415" s="246">
        <v>13.535</v>
      </c>
      <c r="Y415" s="246">
        <v>0</v>
      </c>
      <c r="Z415" s="246">
        <v>0</v>
      </c>
      <c r="AA415" s="246">
        <v>0</v>
      </c>
      <c r="AB415" s="246">
        <v>0</v>
      </c>
      <c r="AC415" s="246">
        <v>0</v>
      </c>
      <c r="AD415" s="246">
        <v>0</v>
      </c>
      <c r="AE415" s="246">
        <v>0</v>
      </c>
    </row>
    <row r="416" spans="1:31" x14ac:dyDescent="0.25">
      <c r="B416" s="245" t="s">
        <v>458</v>
      </c>
      <c r="C416" s="246">
        <v>0</v>
      </c>
      <c r="D416" s="246">
        <v>0</v>
      </c>
      <c r="E416" s="246">
        <v>0</v>
      </c>
      <c r="F416" s="246">
        <v>81.780900000000003</v>
      </c>
      <c r="G416" s="246">
        <v>0</v>
      </c>
      <c r="H416" s="246">
        <v>0</v>
      </c>
      <c r="I416" s="246">
        <v>3.7704599999999999</v>
      </c>
      <c r="J416" s="246">
        <v>0</v>
      </c>
      <c r="K416" s="246">
        <v>0</v>
      </c>
      <c r="L416" s="246">
        <v>6.7477600000000004</v>
      </c>
      <c r="M416" s="246">
        <v>0</v>
      </c>
      <c r="N416" s="246">
        <v>0</v>
      </c>
      <c r="O416" s="246">
        <v>41.633000000000003</v>
      </c>
      <c r="P416" s="246">
        <v>0</v>
      </c>
      <c r="Q416" s="246">
        <v>89.478300000000004</v>
      </c>
      <c r="R416" s="246">
        <v>0</v>
      </c>
      <c r="S416" s="246">
        <v>0</v>
      </c>
      <c r="T416" s="246">
        <v>0</v>
      </c>
      <c r="U416" s="246">
        <v>30.308800000000002</v>
      </c>
      <c r="V416" s="246">
        <v>13.5168</v>
      </c>
      <c r="W416" s="246">
        <v>0</v>
      </c>
      <c r="X416" s="246">
        <v>0.27825499999999997</v>
      </c>
      <c r="Y416" s="246">
        <v>2.7421600000000002</v>
      </c>
      <c r="Z416" s="246">
        <v>0</v>
      </c>
      <c r="AA416" s="246">
        <v>0</v>
      </c>
      <c r="AB416" s="246">
        <v>0</v>
      </c>
      <c r="AC416" s="246">
        <v>0</v>
      </c>
      <c r="AD416" s="246">
        <v>0</v>
      </c>
      <c r="AE416" s="246">
        <v>48.104500000000002</v>
      </c>
    </row>
    <row r="417" spans="1:31" x14ac:dyDescent="0.25">
      <c r="B417" s="245" t="s">
        <v>459</v>
      </c>
      <c r="C417" s="246">
        <v>0</v>
      </c>
      <c r="D417" s="246">
        <v>0</v>
      </c>
      <c r="E417" s="246">
        <v>0</v>
      </c>
      <c r="F417" s="246">
        <v>0</v>
      </c>
      <c r="G417" s="246">
        <v>0</v>
      </c>
      <c r="H417" s="246">
        <v>0</v>
      </c>
      <c r="I417" s="246">
        <v>0.85299999999999998</v>
      </c>
      <c r="J417" s="246">
        <v>0</v>
      </c>
      <c r="K417" s="246">
        <v>0</v>
      </c>
      <c r="L417" s="246">
        <v>0</v>
      </c>
      <c r="M417" s="246">
        <v>0</v>
      </c>
      <c r="N417" s="246">
        <v>0</v>
      </c>
      <c r="O417" s="246">
        <v>0</v>
      </c>
      <c r="P417" s="246">
        <v>0</v>
      </c>
      <c r="Q417" s="246">
        <v>0</v>
      </c>
      <c r="R417" s="246">
        <v>0</v>
      </c>
      <c r="S417" s="246">
        <v>0</v>
      </c>
      <c r="T417" s="246">
        <v>0</v>
      </c>
      <c r="U417" s="246">
        <v>0</v>
      </c>
      <c r="V417" s="246">
        <v>0.66</v>
      </c>
      <c r="W417" s="246">
        <v>0</v>
      </c>
      <c r="X417" s="246">
        <v>43.408000000000001</v>
      </c>
      <c r="Y417" s="246">
        <v>0</v>
      </c>
      <c r="Z417" s="246">
        <v>0</v>
      </c>
      <c r="AA417" s="246">
        <v>0</v>
      </c>
      <c r="AB417" s="246">
        <v>0</v>
      </c>
      <c r="AC417" s="246">
        <v>0</v>
      </c>
      <c r="AD417" s="246">
        <v>0</v>
      </c>
      <c r="AE417" s="246">
        <v>0</v>
      </c>
    </row>
    <row r="418" spans="1:31" x14ac:dyDescent="0.25">
      <c r="B418" s="245" t="s">
        <v>460</v>
      </c>
      <c r="C418" s="246">
        <v>0</v>
      </c>
      <c r="D418" s="246">
        <v>0</v>
      </c>
      <c r="E418" s="246">
        <v>0</v>
      </c>
      <c r="F418" s="246">
        <v>0</v>
      </c>
      <c r="G418" s="246">
        <v>0</v>
      </c>
      <c r="H418" s="246">
        <v>0</v>
      </c>
      <c r="I418" s="246">
        <v>0</v>
      </c>
      <c r="J418" s="246">
        <v>0</v>
      </c>
      <c r="K418" s="246">
        <v>0</v>
      </c>
      <c r="L418" s="246">
        <v>0</v>
      </c>
      <c r="M418" s="246">
        <v>0</v>
      </c>
      <c r="N418" s="246">
        <v>0</v>
      </c>
      <c r="O418" s="246">
        <v>0</v>
      </c>
      <c r="P418" s="246">
        <v>35.709000000000003</v>
      </c>
      <c r="Q418" s="246">
        <v>0</v>
      </c>
      <c r="R418" s="246">
        <v>0</v>
      </c>
      <c r="S418" s="246">
        <v>0</v>
      </c>
      <c r="T418" s="246">
        <v>0</v>
      </c>
      <c r="U418" s="246">
        <v>0</v>
      </c>
      <c r="V418" s="246">
        <v>1.0999999999999999E-2</v>
      </c>
      <c r="W418" s="246">
        <v>0</v>
      </c>
      <c r="X418" s="246">
        <v>0</v>
      </c>
      <c r="Y418" s="246">
        <v>0</v>
      </c>
      <c r="Z418" s="246">
        <v>0</v>
      </c>
      <c r="AA418" s="246">
        <v>0</v>
      </c>
      <c r="AB418" s="246">
        <v>0</v>
      </c>
      <c r="AC418" s="246">
        <v>0</v>
      </c>
      <c r="AD418" s="246">
        <v>0</v>
      </c>
      <c r="AE418" s="246">
        <v>0</v>
      </c>
    </row>
    <row r="419" spans="1:31" x14ac:dyDescent="0.25">
      <c r="B419" s="245" t="s">
        <v>461</v>
      </c>
      <c r="C419" s="246">
        <v>0</v>
      </c>
      <c r="D419" s="246">
        <v>0</v>
      </c>
      <c r="E419" s="246">
        <v>0</v>
      </c>
      <c r="F419" s="246">
        <v>0</v>
      </c>
      <c r="G419" s="246">
        <v>0</v>
      </c>
      <c r="H419" s="246">
        <v>0</v>
      </c>
      <c r="I419" s="246">
        <v>0.309</v>
      </c>
      <c r="J419" s="246">
        <v>0</v>
      </c>
      <c r="K419" s="246">
        <v>0</v>
      </c>
      <c r="L419" s="246">
        <v>0</v>
      </c>
      <c r="M419" s="246">
        <v>0</v>
      </c>
      <c r="N419" s="246">
        <v>0</v>
      </c>
      <c r="O419" s="246">
        <v>0</v>
      </c>
      <c r="P419" s="246">
        <v>0</v>
      </c>
      <c r="Q419" s="246">
        <v>0</v>
      </c>
      <c r="R419" s="246">
        <v>0</v>
      </c>
      <c r="S419" s="246">
        <v>0</v>
      </c>
      <c r="T419" s="246">
        <v>0</v>
      </c>
      <c r="U419" s="246">
        <v>0</v>
      </c>
      <c r="V419" s="246">
        <v>0.16300000000000001</v>
      </c>
      <c r="W419" s="246">
        <v>0</v>
      </c>
      <c r="X419" s="246">
        <v>20.259</v>
      </c>
      <c r="Y419" s="246">
        <v>0</v>
      </c>
      <c r="Z419" s="246">
        <v>0</v>
      </c>
      <c r="AA419" s="246">
        <v>0</v>
      </c>
      <c r="AB419" s="246">
        <v>0</v>
      </c>
      <c r="AC419" s="246">
        <v>0</v>
      </c>
      <c r="AD419" s="246">
        <v>0</v>
      </c>
      <c r="AE419" s="246">
        <v>0</v>
      </c>
    </row>
    <row r="420" spans="1:31" x14ac:dyDescent="0.25">
      <c r="B420" s="245" t="s">
        <v>462</v>
      </c>
      <c r="C420" s="246">
        <v>0</v>
      </c>
      <c r="D420" s="246">
        <v>0</v>
      </c>
      <c r="E420" s="246">
        <v>0</v>
      </c>
      <c r="F420" s="246">
        <v>0</v>
      </c>
      <c r="G420" s="246">
        <v>0</v>
      </c>
      <c r="H420" s="246">
        <v>0</v>
      </c>
      <c r="I420" s="246">
        <v>4.4999999999999998E-2</v>
      </c>
      <c r="J420" s="246">
        <v>0</v>
      </c>
      <c r="K420" s="246">
        <v>0</v>
      </c>
      <c r="L420" s="246">
        <v>0</v>
      </c>
      <c r="M420" s="246">
        <v>0</v>
      </c>
      <c r="N420" s="246">
        <v>0</v>
      </c>
      <c r="O420" s="246">
        <v>0</v>
      </c>
      <c r="P420" s="246">
        <v>0</v>
      </c>
      <c r="Q420" s="246">
        <v>0</v>
      </c>
      <c r="R420" s="246">
        <v>0</v>
      </c>
      <c r="S420" s="246">
        <v>0</v>
      </c>
      <c r="T420" s="246">
        <v>0</v>
      </c>
      <c r="U420" s="246">
        <v>0</v>
      </c>
      <c r="V420" s="246">
        <v>5.3999999999999999E-2</v>
      </c>
      <c r="W420" s="246">
        <v>0</v>
      </c>
      <c r="X420" s="246">
        <v>3.4409999999999998</v>
      </c>
      <c r="Y420" s="246">
        <v>0</v>
      </c>
      <c r="Z420" s="246">
        <v>0</v>
      </c>
      <c r="AA420" s="246">
        <v>0</v>
      </c>
      <c r="AB420" s="246">
        <v>0</v>
      </c>
      <c r="AC420" s="246">
        <v>0</v>
      </c>
      <c r="AD420" s="246">
        <v>0</v>
      </c>
      <c r="AE420" s="246">
        <v>0</v>
      </c>
    </row>
    <row r="421" spans="1:31" x14ac:dyDescent="0.25">
      <c r="A421" s="245" t="s">
        <v>463</v>
      </c>
      <c r="C421" s="246"/>
      <c r="D421" s="246"/>
      <c r="E421" s="246"/>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row>
    <row r="422" spans="1:31" x14ac:dyDescent="0.25">
      <c r="B422" s="245" t="s">
        <v>464</v>
      </c>
      <c r="C422" s="246">
        <v>0</v>
      </c>
      <c r="D422" s="246">
        <v>0</v>
      </c>
      <c r="E422" s="246">
        <v>0</v>
      </c>
      <c r="F422" s="246">
        <v>0</v>
      </c>
      <c r="G422" s="246">
        <v>0</v>
      </c>
      <c r="H422" s="246">
        <v>0</v>
      </c>
      <c r="I422" s="246">
        <v>0.2</v>
      </c>
      <c r="J422" s="246">
        <v>0</v>
      </c>
      <c r="K422" s="246">
        <v>0</v>
      </c>
      <c r="L422" s="246">
        <v>0</v>
      </c>
      <c r="M422" s="246">
        <v>0</v>
      </c>
      <c r="N422" s="246">
        <v>0</v>
      </c>
      <c r="O422" s="246">
        <v>0</v>
      </c>
      <c r="P422" s="246">
        <v>0</v>
      </c>
      <c r="Q422" s="246">
        <v>0</v>
      </c>
      <c r="R422" s="246">
        <v>0</v>
      </c>
      <c r="S422" s="246">
        <v>0</v>
      </c>
      <c r="T422" s="246">
        <v>0</v>
      </c>
      <c r="U422" s="246">
        <v>0</v>
      </c>
      <c r="V422" s="246">
        <v>0.1</v>
      </c>
      <c r="W422" s="246">
        <v>12.6</v>
      </c>
      <c r="X422" s="246">
        <v>0</v>
      </c>
      <c r="Y422" s="246">
        <v>0</v>
      </c>
      <c r="Z422" s="246">
        <v>0</v>
      </c>
      <c r="AA422" s="246">
        <v>0</v>
      </c>
      <c r="AB422" s="246">
        <v>0</v>
      </c>
      <c r="AC422" s="246">
        <v>0</v>
      </c>
      <c r="AD422" s="246">
        <v>0</v>
      </c>
      <c r="AE422" s="246">
        <v>0</v>
      </c>
    </row>
    <row r="423" spans="1:31" x14ac:dyDescent="0.25">
      <c r="B423" s="245" t="s">
        <v>465</v>
      </c>
      <c r="C423" s="246">
        <v>0</v>
      </c>
      <c r="D423" s="246">
        <v>195.7</v>
      </c>
      <c r="E423" s="246">
        <v>0</v>
      </c>
      <c r="F423" s="246">
        <v>0</v>
      </c>
      <c r="G423" s="246">
        <v>29.4</v>
      </c>
      <c r="H423" s="246">
        <v>0</v>
      </c>
      <c r="I423" s="246">
        <v>8.2022399999999998</v>
      </c>
      <c r="J423" s="246">
        <v>4.5999999999999996</v>
      </c>
      <c r="K423" s="246">
        <v>0</v>
      </c>
      <c r="L423" s="246">
        <v>204.1</v>
      </c>
      <c r="M423" s="246">
        <v>0</v>
      </c>
      <c r="N423" s="246">
        <v>0</v>
      </c>
      <c r="O423" s="246">
        <v>52.6</v>
      </c>
      <c r="P423" s="246">
        <v>2.9</v>
      </c>
      <c r="Q423" s="246">
        <v>0</v>
      </c>
      <c r="R423" s="246">
        <v>0</v>
      </c>
      <c r="S423" s="246">
        <v>0</v>
      </c>
      <c r="T423" s="246">
        <v>0</v>
      </c>
      <c r="U423" s="246">
        <v>0</v>
      </c>
      <c r="V423" s="246">
        <v>12.809100000000001</v>
      </c>
      <c r="W423" s="246">
        <v>0</v>
      </c>
      <c r="X423" s="246">
        <v>0</v>
      </c>
      <c r="Y423" s="246">
        <v>0</v>
      </c>
      <c r="Z423" s="246">
        <v>0</v>
      </c>
      <c r="AA423" s="246">
        <v>0</v>
      </c>
      <c r="AB423" s="246">
        <v>0</v>
      </c>
      <c r="AC423" s="246">
        <v>0</v>
      </c>
      <c r="AD423" s="246">
        <v>0</v>
      </c>
      <c r="AE423" s="246">
        <v>0</v>
      </c>
    </row>
    <row r="424" spans="1:31" x14ac:dyDescent="0.25">
      <c r="B424" s="245" t="s">
        <v>466</v>
      </c>
      <c r="C424" s="246">
        <v>0</v>
      </c>
      <c r="D424" s="246">
        <v>0</v>
      </c>
      <c r="E424" s="246">
        <v>0</v>
      </c>
      <c r="F424" s="246">
        <v>0</v>
      </c>
      <c r="G424" s="246">
        <v>0</v>
      </c>
      <c r="H424" s="246">
        <v>0</v>
      </c>
      <c r="I424" s="246">
        <v>0.128</v>
      </c>
      <c r="J424" s="246">
        <v>0</v>
      </c>
      <c r="K424" s="246">
        <v>0</v>
      </c>
      <c r="L424" s="246">
        <v>0</v>
      </c>
      <c r="M424" s="246">
        <v>0</v>
      </c>
      <c r="N424" s="246">
        <v>0</v>
      </c>
      <c r="O424" s="246">
        <v>0</v>
      </c>
      <c r="P424" s="246">
        <v>0</v>
      </c>
      <c r="Q424" s="246">
        <v>0</v>
      </c>
      <c r="R424" s="246">
        <v>0</v>
      </c>
      <c r="S424" s="246">
        <v>0</v>
      </c>
      <c r="T424" s="246">
        <v>0</v>
      </c>
      <c r="U424" s="246">
        <v>0</v>
      </c>
      <c r="V424" s="246">
        <v>0.05</v>
      </c>
      <c r="W424" s="246">
        <v>0</v>
      </c>
      <c r="X424" s="246">
        <v>5.6</v>
      </c>
      <c r="Y424" s="246">
        <v>0</v>
      </c>
      <c r="Z424" s="246">
        <v>0</v>
      </c>
      <c r="AA424" s="246">
        <v>0</v>
      </c>
      <c r="AB424" s="246">
        <v>0</v>
      </c>
      <c r="AC424" s="246">
        <v>0</v>
      </c>
      <c r="AD424" s="246">
        <v>0</v>
      </c>
      <c r="AE424" s="246">
        <v>0</v>
      </c>
    </row>
    <row r="425" spans="1:31" x14ac:dyDescent="0.25">
      <c r="B425" s="245" t="s">
        <v>467</v>
      </c>
      <c r="C425" s="246">
        <v>0</v>
      </c>
      <c r="D425" s="246">
        <v>0</v>
      </c>
      <c r="E425" s="246">
        <v>0</v>
      </c>
      <c r="F425" s="246">
        <v>0</v>
      </c>
      <c r="G425" s="246">
        <v>0</v>
      </c>
      <c r="H425" s="246">
        <v>0</v>
      </c>
      <c r="I425" s="246">
        <v>0.02</v>
      </c>
      <c r="J425" s="246">
        <v>0</v>
      </c>
      <c r="K425" s="246">
        <v>0</v>
      </c>
      <c r="L425" s="246">
        <v>0</v>
      </c>
      <c r="M425" s="246">
        <v>0</v>
      </c>
      <c r="N425" s="246">
        <v>0</v>
      </c>
      <c r="O425" s="246">
        <v>0</v>
      </c>
      <c r="P425" s="246">
        <v>0</v>
      </c>
      <c r="Q425" s="246">
        <v>0</v>
      </c>
      <c r="R425" s="246">
        <v>0</v>
      </c>
      <c r="S425" s="246">
        <v>0</v>
      </c>
      <c r="T425" s="246">
        <v>0</v>
      </c>
      <c r="U425" s="246">
        <v>0</v>
      </c>
      <c r="V425" s="246">
        <v>0.02</v>
      </c>
      <c r="W425" s="246">
        <v>0</v>
      </c>
      <c r="X425" s="246">
        <v>2.7</v>
      </c>
      <c r="Y425" s="246">
        <v>0</v>
      </c>
      <c r="Z425" s="246">
        <v>0</v>
      </c>
      <c r="AA425" s="246">
        <v>0</v>
      </c>
      <c r="AB425" s="246">
        <v>0</v>
      </c>
      <c r="AC425" s="246">
        <v>0</v>
      </c>
      <c r="AD425" s="246">
        <v>0</v>
      </c>
      <c r="AE425" s="246">
        <v>0</v>
      </c>
    </row>
    <row r="426" spans="1:31" x14ac:dyDescent="0.25">
      <c r="B426" s="245" t="s">
        <v>468</v>
      </c>
      <c r="C426" s="246">
        <v>0</v>
      </c>
      <c r="D426" s="246">
        <v>0</v>
      </c>
      <c r="E426" s="246">
        <v>0</v>
      </c>
      <c r="F426" s="246">
        <v>0</v>
      </c>
      <c r="G426" s="246">
        <v>0</v>
      </c>
      <c r="H426" s="246">
        <v>0</v>
      </c>
      <c r="I426" s="246">
        <v>0.06</v>
      </c>
      <c r="J426" s="246">
        <v>0</v>
      </c>
      <c r="K426" s="246">
        <v>0</v>
      </c>
      <c r="L426" s="246">
        <v>0</v>
      </c>
      <c r="M426" s="246">
        <v>0</v>
      </c>
      <c r="N426" s="246">
        <v>0</v>
      </c>
      <c r="O426" s="246">
        <v>0</v>
      </c>
      <c r="P426" s="246">
        <v>0</v>
      </c>
      <c r="Q426" s="246">
        <v>0</v>
      </c>
      <c r="R426" s="246">
        <v>0</v>
      </c>
      <c r="S426" s="246">
        <v>0</v>
      </c>
      <c r="T426" s="246">
        <v>0</v>
      </c>
      <c r="U426" s="246">
        <v>0</v>
      </c>
      <c r="V426" s="246">
        <v>0.05</v>
      </c>
      <c r="W426" s="246">
        <v>0</v>
      </c>
      <c r="X426" s="246">
        <v>3.8</v>
      </c>
      <c r="Y426" s="246">
        <v>0</v>
      </c>
      <c r="Z426" s="246">
        <v>0</v>
      </c>
      <c r="AA426" s="246">
        <v>0</v>
      </c>
      <c r="AB426" s="246">
        <v>0</v>
      </c>
      <c r="AC426" s="246">
        <v>0</v>
      </c>
      <c r="AD426" s="246">
        <v>0</v>
      </c>
      <c r="AE426" s="246">
        <v>0</v>
      </c>
    </row>
    <row r="427" spans="1:31" x14ac:dyDescent="0.25">
      <c r="A427" s="245" t="s">
        <v>469</v>
      </c>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246"/>
      <c r="AE427" s="246"/>
    </row>
    <row r="428" spans="1:31" x14ac:dyDescent="0.25">
      <c r="B428" s="245" t="s">
        <v>470</v>
      </c>
      <c r="C428" s="246">
        <v>0</v>
      </c>
      <c r="D428" s="246">
        <v>0</v>
      </c>
      <c r="E428" s="246">
        <v>0</v>
      </c>
      <c r="F428" s="246">
        <v>0</v>
      </c>
      <c r="G428" s="246">
        <v>0</v>
      </c>
      <c r="H428" s="246">
        <v>4.57</v>
      </c>
      <c r="I428" s="246">
        <v>1.629</v>
      </c>
      <c r="J428" s="246">
        <v>0</v>
      </c>
      <c r="K428" s="246">
        <v>0</v>
      </c>
      <c r="L428" s="246">
        <v>0</v>
      </c>
      <c r="M428" s="246">
        <v>0</v>
      </c>
      <c r="N428" s="246">
        <v>0</v>
      </c>
      <c r="O428" s="246">
        <v>0</v>
      </c>
      <c r="P428" s="246">
        <v>28.835000000000001</v>
      </c>
      <c r="Q428" s="246">
        <v>0</v>
      </c>
      <c r="R428" s="246">
        <v>0</v>
      </c>
      <c r="S428" s="246">
        <v>0</v>
      </c>
      <c r="T428" s="246">
        <v>0</v>
      </c>
      <c r="U428" s="246">
        <v>0</v>
      </c>
      <c r="V428" s="246">
        <v>0.9</v>
      </c>
      <c r="W428" s="246">
        <v>0</v>
      </c>
      <c r="X428" s="246">
        <v>12.614000000000001</v>
      </c>
      <c r="Y428" s="246">
        <v>0</v>
      </c>
      <c r="Z428" s="246">
        <v>0</v>
      </c>
      <c r="AA428" s="246">
        <v>0</v>
      </c>
      <c r="AB428" s="246">
        <v>0</v>
      </c>
      <c r="AC428" s="246">
        <v>0</v>
      </c>
      <c r="AD428" s="246">
        <v>0</v>
      </c>
      <c r="AE428" s="246">
        <v>0</v>
      </c>
    </row>
    <row r="429" spans="1:31" x14ac:dyDescent="0.25">
      <c r="B429" s="245" t="s">
        <v>471</v>
      </c>
      <c r="C429" s="246">
        <v>0</v>
      </c>
      <c r="D429" s="246">
        <v>0</v>
      </c>
      <c r="E429" s="246">
        <v>0</v>
      </c>
      <c r="F429" s="246">
        <v>0</v>
      </c>
      <c r="G429" s="246">
        <v>0</v>
      </c>
      <c r="H429" s="246">
        <v>0</v>
      </c>
      <c r="I429" s="246">
        <v>0.159</v>
      </c>
      <c r="J429" s="246">
        <v>0</v>
      </c>
      <c r="K429" s="246">
        <v>0</v>
      </c>
      <c r="L429" s="246">
        <v>0</v>
      </c>
      <c r="M429" s="246">
        <v>0</v>
      </c>
      <c r="N429" s="246">
        <v>0</v>
      </c>
      <c r="O429" s="246">
        <v>0</v>
      </c>
      <c r="P429" s="246">
        <v>0</v>
      </c>
      <c r="Q429" s="246">
        <v>0</v>
      </c>
      <c r="R429" s="246">
        <v>0</v>
      </c>
      <c r="S429" s="246">
        <v>0</v>
      </c>
      <c r="T429" s="246">
        <v>0</v>
      </c>
      <c r="U429" s="246">
        <v>0</v>
      </c>
      <c r="V429" s="246">
        <v>0.1</v>
      </c>
      <c r="W429" s="246">
        <v>0</v>
      </c>
      <c r="X429" s="246">
        <v>0</v>
      </c>
      <c r="Y429" s="246">
        <v>0</v>
      </c>
      <c r="Z429" s="246">
        <v>0</v>
      </c>
      <c r="AA429" s="246">
        <v>0</v>
      </c>
      <c r="AB429" s="246">
        <v>0</v>
      </c>
      <c r="AC429" s="246">
        <v>0</v>
      </c>
      <c r="AD429" s="246">
        <v>0</v>
      </c>
      <c r="AE429" s="246">
        <v>5.6882400000000004</v>
      </c>
    </row>
    <row r="430" spans="1:31" x14ac:dyDescent="0.25">
      <c r="A430" s="245" t="s">
        <v>472</v>
      </c>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246"/>
      <c r="AE430" s="246"/>
    </row>
    <row r="431" spans="1:31" x14ac:dyDescent="0.25">
      <c r="B431" s="245" t="s">
        <v>473</v>
      </c>
      <c r="C431" s="246">
        <v>0</v>
      </c>
      <c r="D431" s="246">
        <v>0</v>
      </c>
      <c r="E431" s="246">
        <v>0</v>
      </c>
      <c r="F431" s="246">
        <v>0</v>
      </c>
      <c r="G431" s="246">
        <v>0</v>
      </c>
      <c r="H431" s="246">
        <v>0</v>
      </c>
      <c r="I431" s="246">
        <v>0</v>
      </c>
      <c r="J431" s="246">
        <v>0</v>
      </c>
      <c r="K431" s="246">
        <v>0</v>
      </c>
      <c r="L431" s="246">
        <v>0</v>
      </c>
      <c r="M431" s="246">
        <v>0</v>
      </c>
      <c r="N431" s="246">
        <v>0</v>
      </c>
      <c r="O431" s="246">
        <v>0</v>
      </c>
      <c r="P431" s="246">
        <v>0</v>
      </c>
      <c r="Q431" s="246">
        <v>0</v>
      </c>
      <c r="R431" s="246">
        <v>0</v>
      </c>
      <c r="S431" s="246">
        <v>0</v>
      </c>
      <c r="T431" s="246">
        <v>0</v>
      </c>
      <c r="U431" s="246">
        <v>0</v>
      </c>
      <c r="V431" s="246">
        <v>9.42</v>
      </c>
      <c r="W431" s="246">
        <v>0</v>
      </c>
      <c r="X431" s="246">
        <v>0</v>
      </c>
      <c r="Y431" s="246">
        <v>0</v>
      </c>
      <c r="Z431" s="246">
        <v>0</v>
      </c>
      <c r="AA431" s="246">
        <v>0</v>
      </c>
      <c r="AB431" s="246">
        <v>0</v>
      </c>
      <c r="AC431" s="246">
        <v>0</v>
      </c>
      <c r="AD431" s="246">
        <v>0</v>
      </c>
      <c r="AE431" s="246">
        <v>0</v>
      </c>
    </row>
    <row r="432" spans="1:31" x14ac:dyDescent="0.25">
      <c r="A432" s="245" t="s">
        <v>474</v>
      </c>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row>
    <row r="433" spans="1:31" x14ac:dyDescent="0.25">
      <c r="B433" s="245" t="s">
        <v>9</v>
      </c>
      <c r="C433" s="246">
        <v>0</v>
      </c>
      <c r="D433" s="246">
        <v>0</v>
      </c>
      <c r="E433" s="246">
        <v>0</v>
      </c>
      <c r="F433" s="246">
        <v>0</v>
      </c>
      <c r="G433" s="246">
        <v>0</v>
      </c>
      <c r="H433" s="246">
        <v>0</v>
      </c>
      <c r="I433" s="246">
        <v>0</v>
      </c>
      <c r="J433" s="246">
        <v>0</v>
      </c>
      <c r="K433" s="246">
        <v>0</v>
      </c>
      <c r="L433" s="246">
        <v>0</v>
      </c>
      <c r="M433" s="246">
        <v>0</v>
      </c>
      <c r="N433" s="246">
        <v>0</v>
      </c>
      <c r="O433" s="246">
        <v>0</v>
      </c>
      <c r="P433" s="246">
        <v>0</v>
      </c>
      <c r="Q433" s="246">
        <v>0</v>
      </c>
      <c r="R433" s="246">
        <v>0</v>
      </c>
      <c r="S433" s="246">
        <v>0</v>
      </c>
      <c r="T433" s="246">
        <v>0</v>
      </c>
      <c r="U433" s="246">
        <v>0</v>
      </c>
      <c r="V433" s="246">
        <v>0</v>
      </c>
      <c r="W433" s="246">
        <v>0</v>
      </c>
      <c r="X433" s="246">
        <v>0</v>
      </c>
      <c r="Y433" s="246">
        <v>0</v>
      </c>
      <c r="Z433" s="246">
        <v>0</v>
      </c>
      <c r="AA433" s="246">
        <v>0</v>
      </c>
      <c r="AB433" s="246">
        <v>0</v>
      </c>
      <c r="AC433" s="246">
        <v>0</v>
      </c>
      <c r="AD433" s="246">
        <v>0</v>
      </c>
      <c r="AE433" s="246">
        <v>0</v>
      </c>
    </row>
    <row r="434" spans="1:31" x14ac:dyDescent="0.25">
      <c r="B434" s="245" t="s">
        <v>475</v>
      </c>
      <c r="C434" s="246">
        <v>0</v>
      </c>
      <c r="D434" s="246">
        <v>0</v>
      </c>
      <c r="E434" s="246">
        <v>0</v>
      </c>
      <c r="F434" s="246">
        <v>0</v>
      </c>
      <c r="G434" s="246">
        <v>0</v>
      </c>
      <c r="H434" s="246">
        <v>0</v>
      </c>
      <c r="I434" s="246">
        <v>0</v>
      </c>
      <c r="J434" s="246">
        <v>0</v>
      </c>
      <c r="K434" s="246">
        <v>0</v>
      </c>
      <c r="L434" s="246">
        <v>0</v>
      </c>
      <c r="M434" s="246">
        <v>0</v>
      </c>
      <c r="N434" s="246">
        <v>0</v>
      </c>
      <c r="O434" s="246">
        <v>0</v>
      </c>
      <c r="P434" s="246">
        <v>0</v>
      </c>
      <c r="Q434" s="246">
        <v>0</v>
      </c>
      <c r="R434" s="246">
        <v>0</v>
      </c>
      <c r="S434" s="246">
        <v>0</v>
      </c>
      <c r="T434" s="246">
        <v>0</v>
      </c>
      <c r="U434" s="246">
        <v>0</v>
      </c>
      <c r="V434" s="246">
        <v>0</v>
      </c>
      <c r="W434" s="246">
        <v>0</v>
      </c>
      <c r="X434" s="246">
        <v>0</v>
      </c>
      <c r="Y434" s="246">
        <v>0</v>
      </c>
      <c r="Z434" s="246">
        <v>0</v>
      </c>
      <c r="AA434" s="246">
        <v>0</v>
      </c>
      <c r="AB434" s="246">
        <v>0</v>
      </c>
      <c r="AC434" s="246">
        <v>0</v>
      </c>
      <c r="AD434" s="246">
        <v>0</v>
      </c>
      <c r="AE434" s="246">
        <v>0</v>
      </c>
    </row>
    <row r="435" spans="1:31" x14ac:dyDescent="0.25">
      <c r="B435" s="245" t="s">
        <v>476</v>
      </c>
      <c r="C435" s="246">
        <v>0</v>
      </c>
      <c r="D435" s="246">
        <v>0</v>
      </c>
      <c r="E435" s="246">
        <v>0</v>
      </c>
      <c r="F435" s="246">
        <v>0</v>
      </c>
      <c r="G435" s="246">
        <v>0</v>
      </c>
      <c r="H435" s="246">
        <v>0</v>
      </c>
      <c r="I435" s="246">
        <v>0</v>
      </c>
      <c r="J435" s="246">
        <v>0</v>
      </c>
      <c r="K435" s="246">
        <v>0</v>
      </c>
      <c r="L435" s="246">
        <v>0</v>
      </c>
      <c r="M435" s="246">
        <v>0</v>
      </c>
      <c r="N435" s="246">
        <v>0</v>
      </c>
      <c r="O435" s="246">
        <v>0</v>
      </c>
      <c r="P435" s="246">
        <v>0</v>
      </c>
      <c r="Q435" s="246">
        <v>0</v>
      </c>
      <c r="R435" s="246">
        <v>0</v>
      </c>
      <c r="S435" s="246">
        <v>0</v>
      </c>
      <c r="T435" s="246">
        <v>0</v>
      </c>
      <c r="U435" s="246">
        <v>0</v>
      </c>
      <c r="V435" s="246">
        <v>0</v>
      </c>
      <c r="W435" s="246">
        <v>0</v>
      </c>
      <c r="X435" s="246">
        <v>0</v>
      </c>
      <c r="Y435" s="246">
        <v>0</v>
      </c>
      <c r="Z435" s="246">
        <v>0</v>
      </c>
      <c r="AA435" s="246">
        <v>0</v>
      </c>
      <c r="AB435" s="246">
        <v>0</v>
      </c>
      <c r="AC435" s="246">
        <v>0</v>
      </c>
      <c r="AD435" s="246">
        <v>0</v>
      </c>
      <c r="AE435" s="246">
        <v>0</v>
      </c>
    </row>
    <row r="436" spans="1:31" x14ac:dyDescent="0.25">
      <c r="B436" s="245" t="s">
        <v>12</v>
      </c>
      <c r="C436" s="246">
        <v>0</v>
      </c>
      <c r="D436" s="246">
        <v>0</v>
      </c>
      <c r="E436" s="246">
        <v>0</v>
      </c>
      <c r="F436" s="246">
        <v>0</v>
      </c>
      <c r="G436" s="246">
        <v>0</v>
      </c>
      <c r="H436" s="246">
        <v>0</v>
      </c>
      <c r="I436" s="246">
        <v>0</v>
      </c>
      <c r="J436" s="246">
        <v>0</v>
      </c>
      <c r="K436" s="246">
        <v>0</v>
      </c>
      <c r="L436" s="246">
        <v>0</v>
      </c>
      <c r="M436" s="246">
        <v>0</v>
      </c>
      <c r="N436" s="246">
        <v>0</v>
      </c>
      <c r="O436" s="246">
        <v>0</v>
      </c>
      <c r="P436" s="246">
        <v>0</v>
      </c>
      <c r="Q436" s="246">
        <v>0</v>
      </c>
      <c r="R436" s="246">
        <v>0</v>
      </c>
      <c r="S436" s="246">
        <v>0</v>
      </c>
      <c r="T436" s="246">
        <v>0</v>
      </c>
      <c r="U436" s="246">
        <v>0</v>
      </c>
      <c r="V436" s="246">
        <v>0</v>
      </c>
      <c r="W436" s="246">
        <v>0</v>
      </c>
      <c r="X436" s="246">
        <v>0</v>
      </c>
      <c r="Y436" s="246">
        <v>0</v>
      </c>
      <c r="Z436" s="246">
        <v>0</v>
      </c>
      <c r="AA436" s="246">
        <v>0</v>
      </c>
      <c r="AB436" s="246">
        <v>0</v>
      </c>
      <c r="AC436" s="246">
        <v>0</v>
      </c>
      <c r="AD436" s="246">
        <v>0</v>
      </c>
      <c r="AE436" s="246">
        <v>0</v>
      </c>
    </row>
    <row r="437" spans="1:31" x14ac:dyDescent="0.25">
      <c r="B437" s="245" t="s">
        <v>13</v>
      </c>
      <c r="C437" s="246">
        <v>0</v>
      </c>
      <c r="D437" s="246">
        <v>0</v>
      </c>
      <c r="E437" s="246">
        <v>0</v>
      </c>
      <c r="F437" s="246">
        <v>0</v>
      </c>
      <c r="G437" s="246">
        <v>0</v>
      </c>
      <c r="H437" s="246">
        <v>0</v>
      </c>
      <c r="I437" s="246">
        <v>0</v>
      </c>
      <c r="J437" s="246">
        <v>0</v>
      </c>
      <c r="K437" s="246">
        <v>0</v>
      </c>
      <c r="L437" s="246">
        <v>0</v>
      </c>
      <c r="M437" s="246">
        <v>0</v>
      </c>
      <c r="N437" s="246">
        <v>0</v>
      </c>
      <c r="O437" s="246">
        <v>0</v>
      </c>
      <c r="P437" s="246">
        <v>0</v>
      </c>
      <c r="Q437" s="246">
        <v>0</v>
      </c>
      <c r="R437" s="246">
        <v>0</v>
      </c>
      <c r="S437" s="246">
        <v>0</v>
      </c>
      <c r="T437" s="246">
        <v>0</v>
      </c>
      <c r="U437" s="246">
        <v>0</v>
      </c>
      <c r="V437" s="246">
        <v>0</v>
      </c>
      <c r="W437" s="246">
        <v>0</v>
      </c>
      <c r="X437" s="246">
        <v>0</v>
      </c>
      <c r="Y437" s="246">
        <v>0</v>
      </c>
      <c r="Z437" s="246">
        <v>0</v>
      </c>
      <c r="AA437" s="246">
        <v>0</v>
      </c>
      <c r="AB437" s="246">
        <v>0</v>
      </c>
      <c r="AC437" s="246">
        <v>0</v>
      </c>
      <c r="AD437" s="246">
        <v>0</v>
      </c>
      <c r="AE437" s="246">
        <v>0</v>
      </c>
    </row>
    <row r="438" spans="1:31" x14ac:dyDescent="0.25">
      <c r="B438" s="245" t="s">
        <v>14</v>
      </c>
      <c r="C438" s="246">
        <v>0</v>
      </c>
      <c r="D438" s="246">
        <v>0</v>
      </c>
      <c r="E438" s="246">
        <v>0</v>
      </c>
      <c r="F438" s="246">
        <v>0</v>
      </c>
      <c r="G438" s="246">
        <v>0</v>
      </c>
      <c r="H438" s="246">
        <v>0</v>
      </c>
      <c r="I438" s="246">
        <v>0</v>
      </c>
      <c r="J438" s="246">
        <v>0</v>
      </c>
      <c r="K438" s="246">
        <v>0</v>
      </c>
      <c r="L438" s="246">
        <v>0</v>
      </c>
      <c r="M438" s="246">
        <v>0</v>
      </c>
      <c r="N438" s="246">
        <v>0</v>
      </c>
      <c r="O438" s="246">
        <v>0</v>
      </c>
      <c r="P438" s="246">
        <v>0</v>
      </c>
      <c r="Q438" s="246">
        <v>0</v>
      </c>
      <c r="R438" s="246">
        <v>0</v>
      </c>
      <c r="S438" s="246">
        <v>0</v>
      </c>
      <c r="T438" s="246">
        <v>0</v>
      </c>
      <c r="U438" s="246">
        <v>0</v>
      </c>
      <c r="V438" s="246">
        <v>0</v>
      </c>
      <c r="W438" s="246">
        <v>0</v>
      </c>
      <c r="X438" s="246">
        <v>0</v>
      </c>
      <c r="Y438" s="246">
        <v>0</v>
      </c>
      <c r="Z438" s="246">
        <v>0</v>
      </c>
      <c r="AA438" s="246">
        <v>0</v>
      </c>
      <c r="AB438" s="246">
        <v>0</v>
      </c>
      <c r="AC438" s="246">
        <v>0</v>
      </c>
      <c r="AD438" s="246">
        <v>0</v>
      </c>
      <c r="AE438" s="246">
        <v>0</v>
      </c>
    </row>
    <row r="439" spans="1:31" x14ac:dyDescent="0.25">
      <c r="B439" s="245" t="s">
        <v>15</v>
      </c>
      <c r="C439" s="246">
        <v>0</v>
      </c>
      <c r="D439" s="246">
        <v>0</v>
      </c>
      <c r="E439" s="246">
        <v>0</v>
      </c>
      <c r="F439" s="246">
        <v>0</v>
      </c>
      <c r="G439" s="246">
        <v>0</v>
      </c>
      <c r="H439" s="246">
        <v>0</v>
      </c>
      <c r="I439" s="246">
        <v>0</v>
      </c>
      <c r="J439" s="246">
        <v>0</v>
      </c>
      <c r="K439" s="246">
        <v>0</v>
      </c>
      <c r="L439" s="246">
        <v>0</v>
      </c>
      <c r="M439" s="246">
        <v>0</v>
      </c>
      <c r="N439" s="246">
        <v>0</v>
      </c>
      <c r="O439" s="246">
        <v>0</v>
      </c>
      <c r="P439" s="246">
        <v>0</v>
      </c>
      <c r="Q439" s="246">
        <v>0</v>
      </c>
      <c r="R439" s="246">
        <v>0</v>
      </c>
      <c r="S439" s="246">
        <v>0</v>
      </c>
      <c r="T439" s="246">
        <v>0</v>
      </c>
      <c r="U439" s="246">
        <v>0</v>
      </c>
      <c r="V439" s="246">
        <v>0</v>
      </c>
      <c r="W439" s="246">
        <v>0</v>
      </c>
      <c r="X439" s="246">
        <v>0</v>
      </c>
      <c r="Y439" s="246">
        <v>0</v>
      </c>
      <c r="Z439" s="246">
        <v>0</v>
      </c>
      <c r="AA439" s="246">
        <v>0</v>
      </c>
      <c r="AB439" s="246">
        <v>0</v>
      </c>
      <c r="AC439" s="246">
        <v>0</v>
      </c>
      <c r="AD439" s="246">
        <v>0</v>
      </c>
      <c r="AE439" s="246">
        <v>0</v>
      </c>
    </row>
    <row r="440" spans="1:31" x14ac:dyDescent="0.25">
      <c r="B440" s="245" t="s">
        <v>16</v>
      </c>
      <c r="C440" s="246">
        <v>0</v>
      </c>
      <c r="D440" s="246">
        <v>0</v>
      </c>
      <c r="E440" s="246">
        <v>0</v>
      </c>
      <c r="F440" s="246">
        <v>0</v>
      </c>
      <c r="G440" s="246">
        <v>0</v>
      </c>
      <c r="H440" s="246">
        <v>0</v>
      </c>
      <c r="I440" s="246">
        <v>0</v>
      </c>
      <c r="J440" s="246">
        <v>0</v>
      </c>
      <c r="K440" s="246">
        <v>0</v>
      </c>
      <c r="L440" s="246">
        <v>0</v>
      </c>
      <c r="M440" s="246">
        <v>0</v>
      </c>
      <c r="N440" s="246">
        <v>0</v>
      </c>
      <c r="O440" s="246">
        <v>0</v>
      </c>
      <c r="P440" s="246">
        <v>0</v>
      </c>
      <c r="Q440" s="246">
        <v>0</v>
      </c>
      <c r="R440" s="246">
        <v>0</v>
      </c>
      <c r="S440" s="246">
        <v>0</v>
      </c>
      <c r="T440" s="246">
        <v>0</v>
      </c>
      <c r="U440" s="246">
        <v>0</v>
      </c>
      <c r="V440" s="246">
        <v>0</v>
      </c>
      <c r="W440" s="246">
        <v>0</v>
      </c>
      <c r="X440" s="246">
        <v>0</v>
      </c>
      <c r="Y440" s="246">
        <v>0</v>
      </c>
      <c r="Z440" s="246">
        <v>0</v>
      </c>
      <c r="AA440" s="246">
        <v>0</v>
      </c>
      <c r="AB440" s="246">
        <v>0</v>
      </c>
      <c r="AC440" s="246">
        <v>0</v>
      </c>
      <c r="AD440" s="246">
        <v>0</v>
      </c>
      <c r="AE440" s="246">
        <v>0</v>
      </c>
    </row>
    <row r="441" spans="1:31" x14ac:dyDescent="0.25">
      <c r="B441" s="245" t="s">
        <v>17</v>
      </c>
      <c r="C441" s="246">
        <v>0</v>
      </c>
      <c r="D441" s="246">
        <v>0</v>
      </c>
      <c r="E441" s="246">
        <v>0</v>
      </c>
      <c r="F441" s="246">
        <v>0</v>
      </c>
      <c r="G441" s="246">
        <v>0</v>
      </c>
      <c r="H441" s="246">
        <v>0</v>
      </c>
      <c r="I441" s="246">
        <v>0</v>
      </c>
      <c r="J441" s="246">
        <v>0</v>
      </c>
      <c r="K441" s="246">
        <v>0</v>
      </c>
      <c r="L441" s="246">
        <v>0</v>
      </c>
      <c r="M441" s="246">
        <v>0</v>
      </c>
      <c r="N441" s="246">
        <v>0</v>
      </c>
      <c r="O441" s="246">
        <v>0</v>
      </c>
      <c r="P441" s="246">
        <v>0</v>
      </c>
      <c r="Q441" s="246">
        <v>0</v>
      </c>
      <c r="R441" s="246">
        <v>0</v>
      </c>
      <c r="S441" s="246">
        <v>0</v>
      </c>
      <c r="T441" s="246">
        <v>0</v>
      </c>
      <c r="U441" s="246">
        <v>0</v>
      </c>
      <c r="V441" s="246">
        <v>0</v>
      </c>
      <c r="W441" s="246">
        <v>0</v>
      </c>
      <c r="X441" s="246">
        <v>0</v>
      </c>
      <c r="Y441" s="246">
        <v>0</v>
      </c>
      <c r="Z441" s="246">
        <v>0</v>
      </c>
      <c r="AA441" s="246">
        <v>0</v>
      </c>
      <c r="AB441" s="246">
        <v>0</v>
      </c>
      <c r="AC441" s="246">
        <v>0</v>
      </c>
      <c r="AD441" s="246">
        <v>0</v>
      </c>
      <c r="AE441" s="246">
        <v>0</v>
      </c>
    </row>
    <row r="442" spans="1:31" x14ac:dyDescent="0.25">
      <c r="B442" s="245" t="s">
        <v>18</v>
      </c>
      <c r="C442" s="246">
        <v>0</v>
      </c>
      <c r="D442" s="246">
        <v>0</v>
      </c>
      <c r="E442" s="246">
        <v>0</v>
      </c>
      <c r="F442" s="246">
        <v>0</v>
      </c>
      <c r="G442" s="246">
        <v>0</v>
      </c>
      <c r="H442" s="246">
        <v>0</v>
      </c>
      <c r="I442" s="246">
        <v>0</v>
      </c>
      <c r="J442" s="246">
        <v>0</v>
      </c>
      <c r="K442" s="246">
        <v>0</v>
      </c>
      <c r="L442" s="246">
        <v>0</v>
      </c>
      <c r="M442" s="246">
        <v>0</v>
      </c>
      <c r="N442" s="246">
        <v>0</v>
      </c>
      <c r="O442" s="246">
        <v>0</v>
      </c>
      <c r="P442" s="246">
        <v>0</v>
      </c>
      <c r="Q442" s="246">
        <v>0</v>
      </c>
      <c r="R442" s="246">
        <v>0</v>
      </c>
      <c r="S442" s="246">
        <v>0</v>
      </c>
      <c r="T442" s="246">
        <v>0</v>
      </c>
      <c r="U442" s="246">
        <v>0</v>
      </c>
      <c r="V442" s="246">
        <v>0</v>
      </c>
      <c r="W442" s="246">
        <v>0</v>
      </c>
      <c r="X442" s="246">
        <v>0</v>
      </c>
      <c r="Y442" s="246">
        <v>0</v>
      </c>
      <c r="Z442" s="246">
        <v>0</v>
      </c>
      <c r="AA442" s="246">
        <v>0</v>
      </c>
      <c r="AB442" s="246">
        <v>0</v>
      </c>
      <c r="AC442" s="246">
        <v>0</v>
      </c>
      <c r="AD442" s="246">
        <v>0</v>
      </c>
      <c r="AE442" s="246">
        <v>0</v>
      </c>
    </row>
    <row r="443" spans="1:31" x14ac:dyDescent="0.25">
      <c r="B443" s="245" t="s">
        <v>19</v>
      </c>
      <c r="C443" s="246">
        <v>0</v>
      </c>
      <c r="D443" s="246">
        <v>0</v>
      </c>
      <c r="E443" s="246">
        <v>0</v>
      </c>
      <c r="F443" s="246">
        <v>0</v>
      </c>
      <c r="G443" s="246">
        <v>0</v>
      </c>
      <c r="H443" s="246">
        <v>0</v>
      </c>
      <c r="I443" s="246">
        <v>0</v>
      </c>
      <c r="J443" s="246">
        <v>0</v>
      </c>
      <c r="K443" s="246">
        <v>0</v>
      </c>
      <c r="L443" s="246">
        <v>0</v>
      </c>
      <c r="M443" s="246">
        <v>0</v>
      </c>
      <c r="N443" s="246">
        <v>0</v>
      </c>
      <c r="O443" s="246">
        <v>0</v>
      </c>
      <c r="P443" s="246">
        <v>0</v>
      </c>
      <c r="Q443" s="246">
        <v>0</v>
      </c>
      <c r="R443" s="246">
        <v>0</v>
      </c>
      <c r="S443" s="246">
        <v>0</v>
      </c>
      <c r="T443" s="246">
        <v>0</v>
      </c>
      <c r="U443" s="246">
        <v>0</v>
      </c>
      <c r="V443" s="246">
        <v>0</v>
      </c>
      <c r="W443" s="246">
        <v>0</v>
      </c>
      <c r="X443" s="246">
        <v>0</v>
      </c>
      <c r="Y443" s="246">
        <v>0</v>
      </c>
      <c r="Z443" s="246">
        <v>0</v>
      </c>
      <c r="AA443" s="246">
        <v>0</v>
      </c>
      <c r="AB443" s="246">
        <v>0</v>
      </c>
      <c r="AC443" s="246">
        <v>0</v>
      </c>
      <c r="AD443" s="246">
        <v>0</v>
      </c>
      <c r="AE443" s="246">
        <v>0</v>
      </c>
    </row>
    <row r="444" spans="1:31" x14ac:dyDescent="0.25">
      <c r="A444" s="245" t="s">
        <v>477</v>
      </c>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46"/>
      <c r="AE444" s="246"/>
    </row>
    <row r="445" spans="1:31" x14ac:dyDescent="0.25">
      <c r="B445" s="245" t="s">
        <v>478</v>
      </c>
      <c r="C445" s="246">
        <v>0</v>
      </c>
      <c r="D445" s="246">
        <v>0</v>
      </c>
      <c r="E445" s="246">
        <v>0</v>
      </c>
      <c r="F445" s="246">
        <v>0</v>
      </c>
      <c r="G445" s="246">
        <v>0</v>
      </c>
      <c r="H445" s="246">
        <v>0.25</v>
      </c>
      <c r="I445" s="246">
        <v>2.25</v>
      </c>
      <c r="J445" s="246">
        <v>0</v>
      </c>
      <c r="K445" s="246">
        <v>0</v>
      </c>
      <c r="L445" s="246">
        <v>0</v>
      </c>
      <c r="M445" s="246">
        <v>0</v>
      </c>
      <c r="N445" s="246">
        <v>50.03</v>
      </c>
      <c r="O445" s="246">
        <v>0</v>
      </c>
      <c r="P445" s="246">
        <v>0</v>
      </c>
      <c r="Q445" s="246">
        <v>0</v>
      </c>
      <c r="R445" s="246">
        <v>0</v>
      </c>
      <c r="S445" s="246">
        <v>0</v>
      </c>
      <c r="T445" s="246">
        <v>0</v>
      </c>
      <c r="U445" s="246">
        <v>0</v>
      </c>
      <c r="V445" s="246">
        <v>1.1000000000000001</v>
      </c>
      <c r="W445" s="246">
        <v>0</v>
      </c>
      <c r="X445" s="246">
        <v>0</v>
      </c>
      <c r="Y445" s="246">
        <v>0</v>
      </c>
      <c r="Z445" s="246">
        <v>0</v>
      </c>
      <c r="AA445" s="246">
        <v>0</v>
      </c>
      <c r="AB445" s="246">
        <v>0</v>
      </c>
      <c r="AC445" s="246">
        <v>0</v>
      </c>
      <c r="AD445" s="246">
        <v>0</v>
      </c>
      <c r="AE445" s="246">
        <v>0</v>
      </c>
    </row>
    <row r="446" spans="1:31" x14ac:dyDescent="0.25">
      <c r="A446" s="245" t="s">
        <v>479</v>
      </c>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46"/>
      <c r="AE446" s="246"/>
    </row>
    <row r="447" spans="1:31" x14ac:dyDescent="0.25">
      <c r="B447" s="245" t="s">
        <v>480</v>
      </c>
      <c r="C447" s="246">
        <v>0</v>
      </c>
      <c r="D447" s="246">
        <v>0</v>
      </c>
      <c r="E447" s="246">
        <v>0</v>
      </c>
      <c r="F447" s="246">
        <v>0</v>
      </c>
      <c r="G447" s="246">
        <v>0</v>
      </c>
      <c r="H447" s="246">
        <v>0</v>
      </c>
      <c r="I447" s="246">
        <v>0</v>
      </c>
      <c r="J447" s="246">
        <v>0</v>
      </c>
      <c r="K447" s="246">
        <v>0</v>
      </c>
      <c r="L447" s="246">
        <v>0</v>
      </c>
      <c r="M447" s="246">
        <v>0</v>
      </c>
      <c r="N447" s="246">
        <v>0</v>
      </c>
      <c r="O447" s="246">
        <v>0</v>
      </c>
      <c r="P447" s="246">
        <v>0</v>
      </c>
      <c r="Q447" s="246">
        <v>0</v>
      </c>
      <c r="R447" s="246">
        <v>0</v>
      </c>
      <c r="S447" s="246">
        <v>0</v>
      </c>
      <c r="T447" s="246">
        <v>0</v>
      </c>
      <c r="U447" s="246">
        <v>0</v>
      </c>
      <c r="V447" s="246">
        <v>0</v>
      </c>
      <c r="W447" s="246">
        <v>0</v>
      </c>
      <c r="X447" s="246">
        <v>0</v>
      </c>
      <c r="Y447" s="246">
        <v>0</v>
      </c>
      <c r="Z447" s="246">
        <v>0</v>
      </c>
      <c r="AA447" s="246">
        <v>0</v>
      </c>
      <c r="AB447" s="246">
        <v>0</v>
      </c>
      <c r="AC447" s="246">
        <v>0</v>
      </c>
      <c r="AD447" s="246">
        <v>0</v>
      </c>
      <c r="AE447" s="246">
        <v>0</v>
      </c>
    </row>
    <row r="448" spans="1:31" x14ac:dyDescent="0.25">
      <c r="A448" s="245" t="s">
        <v>481</v>
      </c>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246"/>
      <c r="AE448" s="246"/>
    </row>
    <row r="449" spans="1:31" x14ac:dyDescent="0.25">
      <c r="B449" s="245" t="s">
        <v>482</v>
      </c>
      <c r="C449" s="246">
        <v>0</v>
      </c>
      <c r="D449" s="246">
        <v>0</v>
      </c>
      <c r="E449" s="246">
        <v>0</v>
      </c>
      <c r="F449" s="246">
        <v>25.3</v>
      </c>
      <c r="G449" s="246">
        <v>2.06</v>
      </c>
      <c r="H449" s="246">
        <v>0</v>
      </c>
      <c r="I449" s="246">
        <v>0</v>
      </c>
      <c r="J449" s="246">
        <v>0</v>
      </c>
      <c r="K449" s="246">
        <v>0</v>
      </c>
      <c r="L449" s="246">
        <v>16.239999999999998</v>
      </c>
      <c r="M449" s="246">
        <v>0</v>
      </c>
      <c r="N449" s="246">
        <v>0</v>
      </c>
      <c r="O449" s="246">
        <v>29.82</v>
      </c>
      <c r="P449" s="246">
        <v>0</v>
      </c>
      <c r="Q449" s="246">
        <v>25.68</v>
      </c>
      <c r="R449" s="246">
        <v>58.66</v>
      </c>
      <c r="S449" s="246">
        <v>0</v>
      </c>
      <c r="T449" s="246">
        <v>0</v>
      </c>
      <c r="U449" s="246">
        <v>0</v>
      </c>
      <c r="V449" s="246">
        <v>3.86</v>
      </c>
      <c r="W449" s="246">
        <v>0</v>
      </c>
      <c r="X449" s="246">
        <v>0</v>
      </c>
      <c r="Y449" s="246">
        <v>0</v>
      </c>
      <c r="Z449" s="246">
        <v>0</v>
      </c>
      <c r="AA449" s="246">
        <v>0</v>
      </c>
      <c r="AB449" s="246">
        <v>0</v>
      </c>
      <c r="AC449" s="246">
        <v>0</v>
      </c>
      <c r="AD449" s="246">
        <v>0</v>
      </c>
      <c r="AE449" s="246">
        <v>0</v>
      </c>
    </row>
    <row r="450" spans="1:31" x14ac:dyDescent="0.25">
      <c r="B450" s="245" t="s">
        <v>483</v>
      </c>
      <c r="C450" s="246">
        <v>0</v>
      </c>
      <c r="D450" s="246">
        <v>0</v>
      </c>
      <c r="E450" s="246">
        <v>0</v>
      </c>
      <c r="F450" s="246">
        <v>12.3</v>
      </c>
      <c r="G450" s="246">
        <v>0.28000000000000003</v>
      </c>
      <c r="H450" s="246">
        <v>0</v>
      </c>
      <c r="I450" s="246">
        <v>0</v>
      </c>
      <c r="J450" s="246">
        <v>0</v>
      </c>
      <c r="K450" s="246">
        <v>0</v>
      </c>
      <c r="L450" s="246">
        <v>3.94</v>
      </c>
      <c r="M450" s="246">
        <v>0</v>
      </c>
      <c r="N450" s="246">
        <v>0</v>
      </c>
      <c r="O450" s="246">
        <v>4.84</v>
      </c>
      <c r="P450" s="246">
        <v>0</v>
      </c>
      <c r="Q450" s="246">
        <v>2.5499999999999998</v>
      </c>
      <c r="R450" s="246">
        <v>4.41</v>
      </c>
      <c r="S450" s="246">
        <v>0</v>
      </c>
      <c r="T450" s="246">
        <v>0</v>
      </c>
      <c r="U450" s="246">
        <v>0</v>
      </c>
      <c r="V450" s="246">
        <v>0.8</v>
      </c>
      <c r="W450" s="246">
        <v>0</v>
      </c>
      <c r="X450" s="246">
        <v>0</v>
      </c>
      <c r="Y450" s="246">
        <v>0</v>
      </c>
      <c r="Z450" s="246">
        <v>0</v>
      </c>
      <c r="AA450" s="246">
        <v>0</v>
      </c>
      <c r="AB450" s="246">
        <v>0</v>
      </c>
      <c r="AC450" s="246">
        <v>0</v>
      </c>
      <c r="AD450" s="246">
        <v>0</v>
      </c>
      <c r="AE450" s="246">
        <v>0</v>
      </c>
    </row>
    <row r="451" spans="1:31" x14ac:dyDescent="0.25">
      <c r="B451" s="245" t="s">
        <v>484</v>
      </c>
      <c r="C451" s="246">
        <v>0</v>
      </c>
      <c r="D451" s="246">
        <v>0</v>
      </c>
      <c r="E451" s="246">
        <v>0</v>
      </c>
      <c r="F451" s="246">
        <v>0</v>
      </c>
      <c r="G451" s="246">
        <v>0</v>
      </c>
      <c r="H451" s="246">
        <v>0</v>
      </c>
      <c r="I451" s="246">
        <v>0.18</v>
      </c>
      <c r="J451" s="246">
        <v>0</v>
      </c>
      <c r="K451" s="246">
        <v>0</v>
      </c>
      <c r="L451" s="246">
        <v>2.81</v>
      </c>
      <c r="M451" s="246">
        <v>0</v>
      </c>
      <c r="N451" s="246">
        <v>0</v>
      </c>
      <c r="O451" s="246">
        <v>1.56</v>
      </c>
      <c r="P451" s="246">
        <v>0</v>
      </c>
      <c r="Q451" s="246">
        <v>0</v>
      </c>
      <c r="R451" s="246">
        <v>7.59</v>
      </c>
      <c r="S451" s="246">
        <v>0</v>
      </c>
      <c r="T451" s="246">
        <v>0</v>
      </c>
      <c r="U451" s="246">
        <v>0</v>
      </c>
      <c r="V451" s="246">
        <v>0.22</v>
      </c>
      <c r="W451" s="246">
        <v>0</v>
      </c>
      <c r="X451" s="246">
        <v>0</v>
      </c>
      <c r="Y451" s="246">
        <v>0</v>
      </c>
      <c r="Z451" s="246">
        <v>0</v>
      </c>
      <c r="AA451" s="246">
        <v>0</v>
      </c>
      <c r="AB451" s="246">
        <v>0</v>
      </c>
      <c r="AC451" s="246">
        <v>0</v>
      </c>
      <c r="AD451" s="246">
        <v>0</v>
      </c>
      <c r="AE451" s="246">
        <v>0</v>
      </c>
    </row>
    <row r="452" spans="1:31" x14ac:dyDescent="0.25">
      <c r="B452" s="245" t="s">
        <v>485</v>
      </c>
      <c r="C452" s="246">
        <v>0</v>
      </c>
      <c r="D452" s="246">
        <v>0</v>
      </c>
      <c r="E452" s="246">
        <v>0</v>
      </c>
      <c r="F452" s="246">
        <v>11.19</v>
      </c>
      <c r="G452" s="246">
        <v>2.61</v>
      </c>
      <c r="H452" s="246">
        <v>0</v>
      </c>
      <c r="I452" s="246">
        <v>1.43</v>
      </c>
      <c r="J452" s="246">
        <v>0</v>
      </c>
      <c r="K452" s="246">
        <v>0</v>
      </c>
      <c r="L452" s="246">
        <v>2.2400000000000002</v>
      </c>
      <c r="M452" s="246">
        <v>0</v>
      </c>
      <c r="N452" s="246">
        <v>0</v>
      </c>
      <c r="O452" s="246">
        <v>6.43</v>
      </c>
      <c r="P452" s="246">
        <v>0</v>
      </c>
      <c r="Q452" s="246">
        <v>0</v>
      </c>
      <c r="R452" s="246">
        <v>31.34</v>
      </c>
      <c r="S452" s="246">
        <v>0</v>
      </c>
      <c r="T452" s="246">
        <v>0</v>
      </c>
      <c r="U452" s="246">
        <v>0</v>
      </c>
      <c r="V452" s="246">
        <v>1.04</v>
      </c>
      <c r="W452" s="246">
        <v>0</v>
      </c>
      <c r="X452" s="246">
        <v>0</v>
      </c>
      <c r="Y452" s="246">
        <v>0</v>
      </c>
      <c r="Z452" s="246">
        <v>0</v>
      </c>
      <c r="AA452" s="246">
        <v>0</v>
      </c>
      <c r="AB452" s="246">
        <v>0</v>
      </c>
      <c r="AC452" s="246">
        <v>0</v>
      </c>
      <c r="AD452" s="246">
        <v>0</v>
      </c>
      <c r="AE452" s="246">
        <v>0</v>
      </c>
    </row>
    <row r="453" spans="1:31" x14ac:dyDescent="0.25">
      <c r="A453" s="245" t="s">
        <v>486</v>
      </c>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c r="AA453" s="246"/>
      <c r="AB453" s="246"/>
      <c r="AC453" s="246"/>
      <c r="AD453" s="246"/>
      <c r="AE453" s="246"/>
    </row>
    <row r="454" spans="1:31" x14ac:dyDescent="0.25">
      <c r="B454" s="245" t="s">
        <v>487</v>
      </c>
      <c r="C454" s="246">
        <v>0</v>
      </c>
      <c r="D454" s="246">
        <v>0</v>
      </c>
      <c r="E454" s="246">
        <v>0</v>
      </c>
      <c r="F454" s="246">
        <v>0</v>
      </c>
      <c r="G454" s="246">
        <v>0</v>
      </c>
      <c r="H454" s="246">
        <v>0</v>
      </c>
      <c r="I454" s="246">
        <v>4.5999999999999999E-2</v>
      </c>
      <c r="J454" s="246">
        <v>0</v>
      </c>
      <c r="K454" s="246">
        <v>0</v>
      </c>
      <c r="L454" s="246">
        <v>0</v>
      </c>
      <c r="M454" s="246">
        <v>1.671</v>
      </c>
      <c r="N454" s="246">
        <v>0</v>
      </c>
      <c r="O454" s="246">
        <v>0</v>
      </c>
      <c r="P454" s="246">
        <v>92</v>
      </c>
      <c r="Q454" s="246">
        <v>0</v>
      </c>
      <c r="R454" s="246">
        <v>0</v>
      </c>
      <c r="S454" s="246">
        <v>0</v>
      </c>
      <c r="T454" s="246">
        <v>0</v>
      </c>
      <c r="U454" s="246">
        <v>0</v>
      </c>
      <c r="V454" s="246">
        <v>1</v>
      </c>
      <c r="W454" s="246">
        <v>0</v>
      </c>
      <c r="X454" s="246">
        <v>0</v>
      </c>
      <c r="Y454" s="246">
        <v>0</v>
      </c>
      <c r="Z454" s="246">
        <v>0</v>
      </c>
      <c r="AA454" s="246">
        <v>0</v>
      </c>
      <c r="AB454" s="246">
        <v>0</v>
      </c>
      <c r="AC454" s="246">
        <v>0</v>
      </c>
      <c r="AD454" s="246">
        <v>0</v>
      </c>
      <c r="AE454" s="246">
        <v>0</v>
      </c>
    </row>
    <row r="455" spans="1:31" x14ac:dyDescent="0.25">
      <c r="B455" s="245" t="s">
        <v>488</v>
      </c>
      <c r="C455" s="246">
        <v>0</v>
      </c>
      <c r="D455" s="246">
        <v>0</v>
      </c>
      <c r="E455" s="246">
        <v>0</v>
      </c>
      <c r="F455" s="246">
        <v>0</v>
      </c>
      <c r="G455" s="246">
        <v>0</v>
      </c>
      <c r="H455" s="246">
        <v>0</v>
      </c>
      <c r="I455" s="246">
        <v>0.13400000000000001</v>
      </c>
      <c r="J455" s="246">
        <v>0</v>
      </c>
      <c r="K455" s="246">
        <v>0</v>
      </c>
      <c r="L455" s="246">
        <v>0</v>
      </c>
      <c r="M455" s="246">
        <v>0</v>
      </c>
      <c r="N455" s="246">
        <v>0</v>
      </c>
      <c r="O455" s="246">
        <v>0</v>
      </c>
      <c r="P455" s="246">
        <v>0</v>
      </c>
      <c r="Q455" s="246">
        <v>0</v>
      </c>
      <c r="R455" s="246">
        <v>0</v>
      </c>
      <c r="S455" s="246">
        <v>0</v>
      </c>
      <c r="T455" s="246">
        <v>0</v>
      </c>
      <c r="U455" s="246">
        <v>0</v>
      </c>
      <c r="V455" s="246">
        <v>3.2000000000000001E-2</v>
      </c>
      <c r="W455" s="246">
        <v>0.47699999999999998</v>
      </c>
      <c r="X455" s="246">
        <v>0.27500000000000002</v>
      </c>
      <c r="Y455" s="246">
        <v>0</v>
      </c>
      <c r="Z455" s="246">
        <v>0</v>
      </c>
      <c r="AA455" s="246">
        <v>0</v>
      </c>
      <c r="AB455" s="246">
        <v>0</v>
      </c>
      <c r="AC455" s="246">
        <v>0</v>
      </c>
      <c r="AD455" s="246">
        <v>0</v>
      </c>
      <c r="AE455" s="246">
        <v>0</v>
      </c>
    </row>
    <row r="456" spans="1:31" x14ac:dyDescent="0.25">
      <c r="A456" s="245" t="s">
        <v>489</v>
      </c>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c r="AA456" s="246"/>
      <c r="AB456" s="246"/>
      <c r="AC456" s="246"/>
      <c r="AD456" s="246"/>
      <c r="AE456" s="246"/>
    </row>
    <row r="457" spans="1:31" x14ac:dyDescent="0.25">
      <c r="B457" s="245" t="s">
        <v>490</v>
      </c>
      <c r="C457" s="246">
        <v>0</v>
      </c>
      <c r="D457" s="246">
        <v>5.5353199999999996</v>
      </c>
      <c r="E457" s="246">
        <v>0</v>
      </c>
      <c r="F457" s="246">
        <v>1.96275</v>
      </c>
      <c r="G457" s="246">
        <v>0</v>
      </c>
      <c r="H457" s="246">
        <v>0</v>
      </c>
      <c r="I457" s="246">
        <v>4.2559899999999997</v>
      </c>
      <c r="J457" s="246">
        <v>0</v>
      </c>
      <c r="K457" s="246">
        <v>0</v>
      </c>
      <c r="L457" s="246">
        <v>5.8249500000000003</v>
      </c>
      <c r="M457" s="246">
        <v>0</v>
      </c>
      <c r="N457" s="246">
        <v>126.72799999999999</v>
      </c>
      <c r="O457" s="246">
        <v>16.814</v>
      </c>
      <c r="P457" s="246">
        <v>0</v>
      </c>
      <c r="Q457" s="246">
        <v>0</v>
      </c>
      <c r="R457" s="246">
        <v>0</v>
      </c>
      <c r="S457" s="246">
        <v>0</v>
      </c>
      <c r="T457" s="246">
        <v>0</v>
      </c>
      <c r="U457" s="246">
        <v>0</v>
      </c>
      <c r="V457" s="246">
        <v>4.3230899999999997</v>
      </c>
      <c r="W457" s="246">
        <v>0</v>
      </c>
      <c r="X457" s="246">
        <v>18.989000000000001</v>
      </c>
      <c r="Y457" s="246">
        <v>0</v>
      </c>
      <c r="Z457" s="246">
        <v>0</v>
      </c>
      <c r="AA457" s="246">
        <v>0</v>
      </c>
      <c r="AB457" s="246">
        <v>0</v>
      </c>
      <c r="AC457" s="246">
        <v>0</v>
      </c>
      <c r="AD457" s="246">
        <v>0</v>
      </c>
      <c r="AE457" s="246">
        <v>14.423500000000001</v>
      </c>
    </row>
    <row r="458" spans="1:31" x14ac:dyDescent="0.25">
      <c r="A458" s="245" t="s">
        <v>491</v>
      </c>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246"/>
    </row>
    <row r="459" spans="1:31" x14ac:dyDescent="0.25">
      <c r="B459" s="245" t="s">
        <v>492</v>
      </c>
      <c r="C459" s="246">
        <v>0</v>
      </c>
      <c r="D459" s="246">
        <v>0</v>
      </c>
      <c r="E459" s="246">
        <v>0</v>
      </c>
      <c r="F459" s="246">
        <v>0</v>
      </c>
      <c r="G459" s="246">
        <v>0</v>
      </c>
      <c r="H459" s="246">
        <v>0</v>
      </c>
      <c r="I459" s="246">
        <v>0</v>
      </c>
      <c r="J459" s="246">
        <v>0</v>
      </c>
      <c r="K459" s="246">
        <v>0</v>
      </c>
      <c r="L459" s="246">
        <v>0</v>
      </c>
      <c r="M459" s="246">
        <v>0</v>
      </c>
      <c r="N459" s="246">
        <v>0</v>
      </c>
      <c r="O459" s="246">
        <v>0</v>
      </c>
      <c r="P459" s="246">
        <v>0</v>
      </c>
      <c r="Q459" s="246">
        <v>0</v>
      </c>
      <c r="R459" s="246">
        <v>0</v>
      </c>
      <c r="S459" s="246">
        <v>0</v>
      </c>
      <c r="T459" s="246">
        <v>0</v>
      </c>
      <c r="U459" s="246">
        <v>0</v>
      </c>
      <c r="V459" s="246">
        <v>0</v>
      </c>
      <c r="W459" s="246">
        <v>0</v>
      </c>
      <c r="X459" s="246">
        <v>0</v>
      </c>
      <c r="Y459" s="246">
        <v>0</v>
      </c>
      <c r="Z459" s="246">
        <v>0</v>
      </c>
      <c r="AA459" s="246">
        <v>0</v>
      </c>
      <c r="AB459" s="246">
        <v>0</v>
      </c>
      <c r="AC459" s="246">
        <v>0</v>
      </c>
      <c r="AD459" s="246">
        <v>0</v>
      </c>
      <c r="AE459" s="246">
        <v>0</v>
      </c>
    </row>
    <row r="460" spans="1:31" x14ac:dyDescent="0.25">
      <c r="A460" s="245" t="s">
        <v>493</v>
      </c>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row>
    <row r="461" spans="1:31" x14ac:dyDescent="0.25">
      <c r="B461" s="245" t="s">
        <v>494</v>
      </c>
      <c r="C461" s="246">
        <v>0</v>
      </c>
      <c r="D461" s="246">
        <v>0</v>
      </c>
      <c r="E461" s="246">
        <v>0</v>
      </c>
      <c r="F461" s="246">
        <v>0</v>
      </c>
      <c r="G461" s="246">
        <v>0</v>
      </c>
      <c r="H461" s="246">
        <v>0</v>
      </c>
      <c r="I461" s="246">
        <v>0.19</v>
      </c>
      <c r="J461" s="246">
        <v>0</v>
      </c>
      <c r="K461" s="246">
        <v>3.4</v>
      </c>
      <c r="L461" s="246">
        <v>0</v>
      </c>
      <c r="M461" s="246">
        <v>0</v>
      </c>
      <c r="N461" s="246">
        <v>0</v>
      </c>
      <c r="O461" s="246">
        <v>3.49</v>
      </c>
      <c r="P461" s="246">
        <v>0</v>
      </c>
      <c r="Q461" s="246">
        <v>22.273</v>
      </c>
      <c r="R461" s="246">
        <v>0</v>
      </c>
      <c r="S461" s="246">
        <v>0</v>
      </c>
      <c r="T461" s="246">
        <v>0</v>
      </c>
      <c r="U461" s="246">
        <v>0</v>
      </c>
      <c r="V461" s="246">
        <v>0.7</v>
      </c>
      <c r="W461" s="246">
        <v>0</v>
      </c>
      <c r="X461" s="246">
        <v>0</v>
      </c>
      <c r="Y461" s="246">
        <v>0</v>
      </c>
      <c r="Z461" s="246">
        <v>0</v>
      </c>
      <c r="AA461" s="246">
        <v>0</v>
      </c>
      <c r="AB461" s="246">
        <v>0</v>
      </c>
      <c r="AC461" s="246">
        <v>0</v>
      </c>
      <c r="AD461" s="246">
        <v>0</v>
      </c>
      <c r="AE461" s="246">
        <v>0</v>
      </c>
    </row>
    <row r="462" spans="1:31" x14ac:dyDescent="0.25">
      <c r="B462" s="245" t="s">
        <v>495</v>
      </c>
      <c r="C462" s="246">
        <v>0</v>
      </c>
      <c r="D462" s="246">
        <v>0</v>
      </c>
      <c r="E462" s="246">
        <v>0</v>
      </c>
      <c r="F462" s="246">
        <v>0</v>
      </c>
      <c r="G462" s="246">
        <v>0</v>
      </c>
      <c r="H462" s="246">
        <v>0</v>
      </c>
      <c r="I462" s="246">
        <v>0.60899999999999999</v>
      </c>
      <c r="J462" s="246">
        <v>0</v>
      </c>
      <c r="K462" s="246">
        <v>0</v>
      </c>
      <c r="L462" s="246">
        <v>0</v>
      </c>
      <c r="M462" s="246">
        <v>0</v>
      </c>
      <c r="N462" s="246">
        <v>0</v>
      </c>
      <c r="O462" s="246">
        <v>1.98</v>
      </c>
      <c r="P462" s="246">
        <v>0</v>
      </c>
      <c r="Q462" s="246">
        <v>2.3450000000000002</v>
      </c>
      <c r="R462" s="246">
        <v>13.228999999999999</v>
      </c>
      <c r="S462" s="246">
        <v>0</v>
      </c>
      <c r="T462" s="246">
        <v>1.64</v>
      </c>
      <c r="U462" s="246">
        <v>0</v>
      </c>
      <c r="V462" s="246">
        <v>0.8</v>
      </c>
      <c r="W462" s="246">
        <v>0</v>
      </c>
      <c r="X462" s="246">
        <v>0</v>
      </c>
      <c r="Y462" s="246">
        <v>0</v>
      </c>
      <c r="Z462" s="246">
        <v>0</v>
      </c>
      <c r="AA462" s="246">
        <v>0</v>
      </c>
      <c r="AB462" s="246">
        <v>0</v>
      </c>
      <c r="AC462" s="246">
        <v>0</v>
      </c>
      <c r="AD462" s="246">
        <v>0</v>
      </c>
      <c r="AE462" s="246">
        <v>0</v>
      </c>
    </row>
    <row r="463" spans="1:31" x14ac:dyDescent="0.25">
      <c r="B463" s="245" t="s">
        <v>496</v>
      </c>
      <c r="C463" s="246">
        <v>0</v>
      </c>
      <c r="D463" s="246">
        <v>311.76600000000002</v>
      </c>
      <c r="E463" s="246">
        <v>0</v>
      </c>
      <c r="F463" s="246">
        <v>0</v>
      </c>
      <c r="G463" s="246">
        <v>0</v>
      </c>
      <c r="H463" s="246">
        <v>0</v>
      </c>
      <c r="I463" s="246">
        <v>0.4</v>
      </c>
      <c r="J463" s="246">
        <v>0</v>
      </c>
      <c r="K463" s="246">
        <v>5.0999999999999996</v>
      </c>
      <c r="L463" s="246">
        <v>0</v>
      </c>
      <c r="M463" s="246">
        <v>0</v>
      </c>
      <c r="N463" s="246">
        <v>0</v>
      </c>
      <c r="O463" s="246">
        <v>48.2</v>
      </c>
      <c r="P463" s="246">
        <v>154.19999999999999</v>
      </c>
      <c r="Q463" s="246">
        <v>0</v>
      </c>
      <c r="R463" s="246">
        <v>0</v>
      </c>
      <c r="S463" s="246">
        <v>0</v>
      </c>
      <c r="T463" s="246">
        <v>6.8</v>
      </c>
      <c r="U463" s="246">
        <v>0</v>
      </c>
      <c r="V463" s="246">
        <v>22.2653</v>
      </c>
      <c r="W463" s="246">
        <v>0</v>
      </c>
      <c r="X463" s="246">
        <v>108.35299999999999</v>
      </c>
      <c r="Y463" s="246">
        <v>0</v>
      </c>
      <c r="Z463" s="246">
        <v>0</v>
      </c>
      <c r="AA463" s="246">
        <v>0</v>
      </c>
      <c r="AB463" s="246">
        <v>0</v>
      </c>
      <c r="AC463" s="246">
        <v>0</v>
      </c>
      <c r="AD463" s="246">
        <v>0</v>
      </c>
      <c r="AE463" s="246">
        <v>7.6205600000000002</v>
      </c>
    </row>
    <row r="464" spans="1:31" x14ac:dyDescent="0.25">
      <c r="B464" s="245" t="s">
        <v>497</v>
      </c>
      <c r="C464" s="246">
        <v>0</v>
      </c>
      <c r="D464" s="246">
        <v>63.6723</v>
      </c>
      <c r="E464" s="246">
        <v>0</v>
      </c>
      <c r="F464" s="246">
        <v>0</v>
      </c>
      <c r="G464" s="246">
        <v>0</v>
      </c>
      <c r="H464" s="246">
        <v>50.137</v>
      </c>
      <c r="I464" s="246">
        <v>4.9000000000000002E-2</v>
      </c>
      <c r="J464" s="246">
        <v>0</v>
      </c>
      <c r="K464" s="246">
        <v>5.375</v>
      </c>
      <c r="L464" s="246">
        <v>0</v>
      </c>
      <c r="M464" s="246">
        <v>0</v>
      </c>
      <c r="N464" s="246">
        <v>0</v>
      </c>
      <c r="O464" s="246">
        <v>0</v>
      </c>
      <c r="P464" s="246">
        <v>0</v>
      </c>
      <c r="Q464" s="246">
        <v>0</v>
      </c>
      <c r="R464" s="246">
        <v>0</v>
      </c>
      <c r="S464" s="246">
        <v>0</v>
      </c>
      <c r="T464" s="246">
        <v>0</v>
      </c>
      <c r="U464" s="246">
        <v>0</v>
      </c>
      <c r="V464" s="246">
        <v>0.46546300000000002</v>
      </c>
      <c r="W464" s="246">
        <v>0</v>
      </c>
      <c r="X464" s="246">
        <v>0</v>
      </c>
      <c r="Y464" s="246">
        <v>0</v>
      </c>
      <c r="Z464" s="246">
        <v>0</v>
      </c>
      <c r="AA464" s="246">
        <v>0</v>
      </c>
      <c r="AB464" s="246">
        <v>0</v>
      </c>
      <c r="AC464" s="246">
        <v>0</v>
      </c>
      <c r="AD464" s="246">
        <v>1.5220400000000001</v>
      </c>
      <c r="AE464" s="246">
        <v>0</v>
      </c>
    </row>
    <row r="465" spans="1:31" x14ac:dyDescent="0.25">
      <c r="B465" s="245" t="s">
        <v>498</v>
      </c>
      <c r="C465" s="246">
        <v>0</v>
      </c>
      <c r="D465" s="246">
        <v>0</v>
      </c>
      <c r="E465" s="246">
        <v>0</v>
      </c>
      <c r="F465" s="246">
        <v>0</v>
      </c>
      <c r="G465" s="246">
        <v>0</v>
      </c>
      <c r="H465" s="246">
        <v>0</v>
      </c>
      <c r="I465" s="246">
        <v>0.26300000000000001</v>
      </c>
      <c r="J465" s="246">
        <v>0</v>
      </c>
      <c r="K465" s="246">
        <v>0</v>
      </c>
      <c r="L465" s="246">
        <v>0</v>
      </c>
      <c r="M465" s="246">
        <v>0</v>
      </c>
      <c r="N465" s="246">
        <v>0</v>
      </c>
      <c r="O465" s="246">
        <v>0</v>
      </c>
      <c r="P465" s="246">
        <v>0</v>
      </c>
      <c r="Q465" s="246">
        <v>0</v>
      </c>
      <c r="R465" s="246">
        <v>0</v>
      </c>
      <c r="S465" s="246">
        <v>0</v>
      </c>
      <c r="T465" s="246">
        <v>0</v>
      </c>
      <c r="U465" s="246">
        <v>0</v>
      </c>
      <c r="V465" s="246">
        <v>0.1</v>
      </c>
      <c r="W465" s="246">
        <v>0</v>
      </c>
      <c r="X465" s="246">
        <v>7.9820000000000002</v>
      </c>
      <c r="Y465" s="246">
        <v>0</v>
      </c>
      <c r="Z465" s="246">
        <v>0</v>
      </c>
      <c r="AA465" s="246">
        <v>0</v>
      </c>
      <c r="AB465" s="246">
        <v>0</v>
      </c>
      <c r="AC465" s="246">
        <v>0</v>
      </c>
      <c r="AD465" s="246">
        <v>0</v>
      </c>
      <c r="AE465" s="246">
        <v>0</v>
      </c>
    </row>
    <row r="466" spans="1:31" x14ac:dyDescent="0.25">
      <c r="A466" s="245" t="s">
        <v>504</v>
      </c>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46"/>
      <c r="AE466" s="246"/>
    </row>
    <row r="467" spans="1:31" x14ac:dyDescent="0.25">
      <c r="B467" s="245" t="s">
        <v>505</v>
      </c>
      <c r="C467" s="246">
        <v>0</v>
      </c>
      <c r="D467" s="246">
        <v>0</v>
      </c>
      <c r="E467" s="246">
        <v>0</v>
      </c>
      <c r="F467" s="246">
        <v>0</v>
      </c>
      <c r="G467" s="246">
        <v>0.48899999999999999</v>
      </c>
      <c r="H467" s="246">
        <v>0</v>
      </c>
      <c r="I467" s="246">
        <v>0.42369800000000002</v>
      </c>
      <c r="J467" s="246">
        <v>0</v>
      </c>
      <c r="K467" s="246">
        <v>0</v>
      </c>
      <c r="L467" s="246">
        <v>130.66499999999999</v>
      </c>
      <c r="M467" s="246">
        <v>0</v>
      </c>
      <c r="N467" s="246">
        <v>8.2360000000000007</v>
      </c>
      <c r="O467" s="246">
        <v>61.597999999999999</v>
      </c>
      <c r="P467" s="246">
        <v>0</v>
      </c>
      <c r="Q467" s="246">
        <v>7.3478500000000002</v>
      </c>
      <c r="R467" s="246">
        <v>13.2197</v>
      </c>
      <c r="S467" s="246">
        <v>0</v>
      </c>
      <c r="T467" s="246">
        <v>0</v>
      </c>
      <c r="U467" s="246">
        <v>0</v>
      </c>
      <c r="V467" s="246">
        <v>9.2820400000000003</v>
      </c>
      <c r="W467" s="246">
        <v>0</v>
      </c>
      <c r="X467" s="246">
        <v>2.4500000000000001E-2</v>
      </c>
      <c r="Y467" s="246">
        <v>0</v>
      </c>
      <c r="Z467" s="246">
        <v>0</v>
      </c>
      <c r="AA467" s="246">
        <v>0</v>
      </c>
      <c r="AB467" s="246">
        <v>0</v>
      </c>
      <c r="AC467" s="246">
        <v>0</v>
      </c>
      <c r="AD467" s="246">
        <v>0</v>
      </c>
      <c r="AE467" s="246">
        <v>0</v>
      </c>
    </row>
    <row r="468" spans="1:31" x14ac:dyDescent="0.25">
      <c r="A468" s="317" t="s">
        <v>1400</v>
      </c>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46"/>
      <c r="AE468" s="246"/>
    </row>
    <row r="469" spans="1:31" x14ac:dyDescent="0.25">
      <c r="A469" s="2"/>
      <c r="B469" s="245" t="s">
        <v>506</v>
      </c>
      <c r="C469" s="246">
        <v>0</v>
      </c>
      <c r="D469" s="246">
        <v>0</v>
      </c>
      <c r="E469" s="246">
        <v>0</v>
      </c>
      <c r="F469" s="246">
        <v>0</v>
      </c>
      <c r="G469" s="246">
        <v>0</v>
      </c>
      <c r="H469" s="246">
        <v>0</v>
      </c>
      <c r="I469" s="246">
        <v>0</v>
      </c>
      <c r="J469" s="246">
        <v>0</v>
      </c>
      <c r="K469" s="246">
        <v>0</v>
      </c>
      <c r="L469" s="246">
        <v>0</v>
      </c>
      <c r="M469" s="246">
        <v>0</v>
      </c>
      <c r="N469" s="246">
        <v>0</v>
      </c>
      <c r="O469" s="246">
        <v>0</v>
      </c>
      <c r="P469" s="246">
        <v>0</v>
      </c>
      <c r="Q469" s="246">
        <v>0</v>
      </c>
      <c r="R469" s="246">
        <v>0</v>
      </c>
      <c r="S469" s="246">
        <v>0</v>
      </c>
      <c r="T469" s="246">
        <v>0</v>
      </c>
      <c r="U469" s="246">
        <v>0</v>
      </c>
      <c r="V469" s="246">
        <v>0.111</v>
      </c>
      <c r="W469" s="246">
        <v>0</v>
      </c>
      <c r="X469" s="246">
        <v>0</v>
      </c>
      <c r="Y469" s="246">
        <v>0</v>
      </c>
      <c r="Z469" s="246">
        <v>0</v>
      </c>
      <c r="AA469" s="246">
        <v>0</v>
      </c>
      <c r="AB469" s="246">
        <v>0</v>
      </c>
      <c r="AC469" s="246">
        <v>0</v>
      </c>
      <c r="AD469" s="246">
        <v>0</v>
      </c>
      <c r="AE469" s="246">
        <v>5.5294100000000004</v>
      </c>
    </row>
    <row r="470" spans="1:31" x14ac:dyDescent="0.25">
      <c r="B470" s="245" t="s">
        <v>507</v>
      </c>
      <c r="C470" s="246">
        <v>0</v>
      </c>
      <c r="D470" s="246">
        <v>0</v>
      </c>
      <c r="E470" s="246">
        <v>0</v>
      </c>
      <c r="F470" s="246">
        <v>0</v>
      </c>
      <c r="G470" s="246">
        <v>0</v>
      </c>
      <c r="H470" s="246">
        <v>0</v>
      </c>
      <c r="I470" s="246">
        <v>0.5</v>
      </c>
      <c r="J470" s="246">
        <v>0</v>
      </c>
      <c r="K470" s="246">
        <v>0</v>
      </c>
      <c r="L470" s="246">
        <v>25.9</v>
      </c>
      <c r="M470" s="246">
        <v>0</v>
      </c>
      <c r="N470" s="246">
        <v>0</v>
      </c>
      <c r="O470" s="246">
        <v>3.6</v>
      </c>
      <c r="P470" s="246">
        <v>0</v>
      </c>
      <c r="Q470" s="246">
        <v>0</v>
      </c>
      <c r="R470" s="246">
        <v>0</v>
      </c>
      <c r="S470" s="246">
        <v>0</v>
      </c>
      <c r="T470" s="246">
        <v>0</v>
      </c>
      <c r="U470" s="246">
        <v>0</v>
      </c>
      <c r="V470" s="246">
        <v>1.3080000000000001</v>
      </c>
      <c r="W470" s="246">
        <v>19.600000000000001</v>
      </c>
      <c r="X470" s="246">
        <v>8.1</v>
      </c>
      <c r="Y470" s="246">
        <v>0</v>
      </c>
      <c r="Z470" s="246">
        <v>0</v>
      </c>
      <c r="AA470" s="246">
        <v>0</v>
      </c>
      <c r="AB470" s="246">
        <v>0</v>
      </c>
      <c r="AC470" s="246">
        <v>2.2000000000000002</v>
      </c>
      <c r="AD470" s="246">
        <v>0</v>
      </c>
      <c r="AE470" s="246">
        <v>0</v>
      </c>
    </row>
    <row r="471" spans="1:31" x14ac:dyDescent="0.25">
      <c r="A471" s="245" t="s">
        <v>508</v>
      </c>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c r="AA471" s="246"/>
      <c r="AB471" s="246"/>
      <c r="AC471" s="246"/>
      <c r="AD471" s="246"/>
      <c r="AE471" s="246"/>
    </row>
    <row r="472" spans="1:31" x14ac:dyDescent="0.25">
      <c r="B472" s="245" t="s">
        <v>509</v>
      </c>
      <c r="C472" s="246">
        <v>0</v>
      </c>
      <c r="D472" s="246">
        <v>0</v>
      </c>
      <c r="E472" s="246">
        <v>0</v>
      </c>
      <c r="F472" s="246">
        <v>0</v>
      </c>
      <c r="G472" s="246">
        <v>0</v>
      </c>
      <c r="H472" s="246">
        <v>0</v>
      </c>
      <c r="I472" s="246">
        <v>0</v>
      </c>
      <c r="J472" s="246">
        <v>0</v>
      </c>
      <c r="K472" s="246">
        <v>0</v>
      </c>
      <c r="L472" s="246">
        <v>0</v>
      </c>
      <c r="M472" s="246">
        <v>0</v>
      </c>
      <c r="N472" s="246">
        <v>0</v>
      </c>
      <c r="O472" s="246">
        <v>0</v>
      </c>
      <c r="P472" s="246">
        <v>0</v>
      </c>
      <c r="Q472" s="246">
        <v>0</v>
      </c>
      <c r="R472" s="246">
        <v>0</v>
      </c>
      <c r="S472" s="246">
        <v>0</v>
      </c>
      <c r="T472" s="246">
        <v>0</v>
      </c>
      <c r="U472" s="246">
        <v>0</v>
      </c>
      <c r="V472" s="246">
        <v>0</v>
      </c>
      <c r="W472" s="246">
        <v>0</v>
      </c>
      <c r="X472" s="246">
        <v>0</v>
      </c>
      <c r="Y472" s="246">
        <v>0</v>
      </c>
      <c r="Z472" s="246">
        <v>0</v>
      </c>
      <c r="AA472" s="246">
        <v>0</v>
      </c>
      <c r="AB472" s="246">
        <v>0</v>
      </c>
      <c r="AC472" s="246">
        <v>0</v>
      </c>
      <c r="AD472" s="246">
        <v>0</v>
      </c>
      <c r="AE472" s="246">
        <v>0</v>
      </c>
    </row>
    <row r="473" spans="1:31" x14ac:dyDescent="0.25">
      <c r="A473" s="245" t="s">
        <v>510</v>
      </c>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46"/>
      <c r="AE473" s="246"/>
    </row>
    <row r="474" spans="1:31" x14ac:dyDescent="0.25">
      <c r="B474" s="245" t="s">
        <v>511</v>
      </c>
      <c r="C474" s="246">
        <v>0</v>
      </c>
      <c r="D474" s="246">
        <v>0</v>
      </c>
      <c r="E474" s="246">
        <v>0</v>
      </c>
      <c r="F474" s="246">
        <v>0</v>
      </c>
      <c r="G474" s="246">
        <v>0</v>
      </c>
      <c r="H474" s="246">
        <v>0</v>
      </c>
      <c r="I474" s="246">
        <v>0</v>
      </c>
      <c r="J474" s="246">
        <v>0</v>
      </c>
      <c r="K474" s="246">
        <v>0</v>
      </c>
      <c r="L474" s="246">
        <v>0</v>
      </c>
      <c r="M474" s="246">
        <v>0</v>
      </c>
      <c r="N474" s="246">
        <v>0</v>
      </c>
      <c r="O474" s="246">
        <v>0</v>
      </c>
      <c r="P474" s="246">
        <v>0</v>
      </c>
      <c r="Q474" s="246">
        <v>0</v>
      </c>
      <c r="R474" s="246">
        <v>0</v>
      </c>
      <c r="S474" s="246">
        <v>0</v>
      </c>
      <c r="T474" s="246">
        <v>0</v>
      </c>
      <c r="U474" s="246">
        <v>0</v>
      </c>
      <c r="V474" s="246">
        <v>0.185</v>
      </c>
      <c r="W474" s="246">
        <v>0</v>
      </c>
      <c r="X474" s="246">
        <v>0</v>
      </c>
      <c r="Y474" s="246">
        <v>0</v>
      </c>
      <c r="Z474" s="246">
        <v>0</v>
      </c>
      <c r="AA474" s="246">
        <v>0</v>
      </c>
      <c r="AB474" s="246">
        <v>0</v>
      </c>
      <c r="AC474" s="246">
        <v>1.873</v>
      </c>
      <c r="AD474" s="246">
        <v>0</v>
      </c>
      <c r="AE474" s="246">
        <v>12.3935</v>
      </c>
    </row>
    <row r="475" spans="1:31" x14ac:dyDescent="0.25">
      <c r="B475" s="245" t="s">
        <v>512</v>
      </c>
      <c r="C475" s="246">
        <v>0</v>
      </c>
      <c r="D475" s="246">
        <v>0</v>
      </c>
      <c r="E475" s="246">
        <v>0</v>
      </c>
      <c r="F475" s="246">
        <v>0</v>
      </c>
      <c r="G475" s="246">
        <v>0</v>
      </c>
      <c r="H475" s="246">
        <v>0.4</v>
      </c>
      <c r="I475" s="246">
        <v>0</v>
      </c>
      <c r="J475" s="246">
        <v>0</v>
      </c>
      <c r="K475" s="246">
        <v>0</v>
      </c>
      <c r="L475" s="246">
        <v>0</v>
      </c>
      <c r="M475" s="246">
        <v>0</v>
      </c>
      <c r="N475" s="246">
        <v>0</v>
      </c>
      <c r="O475" s="246">
        <v>0</v>
      </c>
      <c r="P475" s="246">
        <v>0</v>
      </c>
      <c r="Q475" s="246">
        <v>0</v>
      </c>
      <c r="R475" s="246">
        <v>0</v>
      </c>
      <c r="S475" s="246">
        <v>0</v>
      </c>
      <c r="T475" s="246">
        <v>0</v>
      </c>
      <c r="U475" s="246">
        <v>0</v>
      </c>
      <c r="V475" s="246">
        <v>7.4999999999999997E-2</v>
      </c>
      <c r="W475" s="246">
        <v>0</v>
      </c>
      <c r="X475" s="246">
        <v>0.184</v>
      </c>
      <c r="Y475" s="246">
        <v>0</v>
      </c>
      <c r="Z475" s="246">
        <v>0</v>
      </c>
      <c r="AA475" s="246">
        <v>0</v>
      </c>
      <c r="AB475" s="246">
        <v>0</v>
      </c>
      <c r="AC475" s="246">
        <v>0</v>
      </c>
      <c r="AD475" s="246">
        <v>0</v>
      </c>
      <c r="AE475" s="246">
        <v>0</v>
      </c>
    </row>
    <row r="476" spans="1:31" x14ac:dyDescent="0.25">
      <c r="B476" s="245" t="s">
        <v>513</v>
      </c>
      <c r="C476" s="246">
        <v>0</v>
      </c>
      <c r="D476" s="246">
        <v>0</v>
      </c>
      <c r="E476" s="246">
        <v>0</v>
      </c>
      <c r="F476" s="246">
        <v>0</v>
      </c>
      <c r="G476" s="246">
        <v>0</v>
      </c>
      <c r="H476" s="246">
        <v>0</v>
      </c>
      <c r="I476" s="246">
        <v>0.76300000000000001</v>
      </c>
      <c r="J476" s="246">
        <v>0</v>
      </c>
      <c r="K476" s="246">
        <v>0</v>
      </c>
      <c r="L476" s="246">
        <v>0</v>
      </c>
      <c r="M476" s="246">
        <v>0</v>
      </c>
      <c r="N476" s="246">
        <v>0</v>
      </c>
      <c r="O476" s="246">
        <v>0</v>
      </c>
      <c r="P476" s="246">
        <v>0</v>
      </c>
      <c r="Q476" s="246">
        <v>0</v>
      </c>
      <c r="R476" s="246">
        <v>0</v>
      </c>
      <c r="S476" s="246">
        <v>0</v>
      </c>
      <c r="T476" s="246">
        <v>0</v>
      </c>
      <c r="U476" s="246">
        <v>0</v>
      </c>
      <c r="V476" s="246">
        <v>0.17499999999999999</v>
      </c>
      <c r="W476" s="246">
        <v>0</v>
      </c>
      <c r="X476" s="246">
        <v>3.3439999999999999</v>
      </c>
      <c r="Y476" s="246">
        <v>0</v>
      </c>
      <c r="Z476" s="246">
        <v>0</v>
      </c>
      <c r="AA476" s="246">
        <v>0</v>
      </c>
      <c r="AB476" s="246">
        <v>0</v>
      </c>
      <c r="AC476" s="246">
        <v>0</v>
      </c>
      <c r="AD476" s="246">
        <v>0</v>
      </c>
      <c r="AE476" s="246">
        <v>0</v>
      </c>
    </row>
    <row r="477" spans="1:31" x14ac:dyDescent="0.25">
      <c r="B477" s="245" t="s">
        <v>514</v>
      </c>
      <c r="C477" s="246">
        <v>0</v>
      </c>
      <c r="D477" s="246">
        <v>0</v>
      </c>
      <c r="E477" s="246">
        <v>0</v>
      </c>
      <c r="F477" s="246">
        <v>22.3813</v>
      </c>
      <c r="G477" s="246">
        <v>0</v>
      </c>
      <c r="H477" s="246">
        <v>0</v>
      </c>
      <c r="I477" s="246">
        <v>0.31676599999999999</v>
      </c>
      <c r="J477" s="246">
        <v>0</v>
      </c>
      <c r="K477" s="246">
        <v>0</v>
      </c>
      <c r="L477" s="246">
        <v>27.976600000000001</v>
      </c>
      <c r="M477" s="246">
        <v>0</v>
      </c>
      <c r="N477" s="246">
        <v>4.4762599999999999</v>
      </c>
      <c r="O477" s="246">
        <v>22.44</v>
      </c>
      <c r="P477" s="246">
        <v>0</v>
      </c>
      <c r="Q477" s="246">
        <v>0</v>
      </c>
      <c r="R477" s="246">
        <v>16.786000000000001</v>
      </c>
      <c r="S477" s="246">
        <v>0</v>
      </c>
      <c r="T477" s="246">
        <v>0</v>
      </c>
      <c r="U477" s="246">
        <v>0</v>
      </c>
      <c r="V477" s="246">
        <v>4.6218700000000004</v>
      </c>
      <c r="W477" s="246">
        <v>0</v>
      </c>
      <c r="X477" s="246">
        <v>21.614000000000001</v>
      </c>
      <c r="Y477" s="246">
        <v>0</v>
      </c>
      <c r="Z477" s="246">
        <v>0</v>
      </c>
      <c r="AA477" s="246">
        <v>0</v>
      </c>
      <c r="AB477" s="246">
        <v>0</v>
      </c>
      <c r="AC477" s="246">
        <v>0</v>
      </c>
      <c r="AD477" s="246">
        <v>0</v>
      </c>
      <c r="AE477" s="246">
        <v>27.417100000000001</v>
      </c>
    </row>
    <row r="478" spans="1:31" x14ac:dyDescent="0.25">
      <c r="A478" s="245" t="s">
        <v>515</v>
      </c>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246"/>
      <c r="AE478" s="246"/>
    </row>
    <row r="479" spans="1:31" x14ac:dyDescent="0.25">
      <c r="B479" s="245" t="s">
        <v>516</v>
      </c>
      <c r="C479" s="246">
        <v>0</v>
      </c>
      <c r="D479" s="246">
        <v>204.33</v>
      </c>
      <c r="E479" s="246">
        <v>4.4800000000000004</v>
      </c>
      <c r="F479" s="246">
        <v>36.411700000000003</v>
      </c>
      <c r="G479" s="246">
        <v>2.21</v>
      </c>
      <c r="H479" s="246">
        <v>0</v>
      </c>
      <c r="I479" s="246">
        <v>17.297999999999998</v>
      </c>
      <c r="J479" s="246">
        <v>0</v>
      </c>
      <c r="K479" s="246">
        <v>12.356</v>
      </c>
      <c r="L479" s="246">
        <v>24.685300000000002</v>
      </c>
      <c r="M479" s="246">
        <v>0</v>
      </c>
      <c r="N479" s="246">
        <v>384.83499999999998</v>
      </c>
      <c r="O479" s="246">
        <v>158.30000000000001</v>
      </c>
      <c r="P479" s="246">
        <v>0</v>
      </c>
      <c r="Q479" s="246">
        <v>74.055999999999997</v>
      </c>
      <c r="R479" s="246">
        <v>19.760899999999999</v>
      </c>
      <c r="S479" s="246">
        <v>3.59</v>
      </c>
      <c r="T479" s="246">
        <v>31.8</v>
      </c>
      <c r="U479" s="246">
        <v>15.27</v>
      </c>
      <c r="V479" s="246">
        <v>46.529600000000002</v>
      </c>
      <c r="W479" s="246">
        <v>0</v>
      </c>
      <c r="X479" s="246">
        <v>20.53</v>
      </c>
      <c r="Y479" s="246">
        <v>0</v>
      </c>
      <c r="Z479" s="246">
        <v>15.83</v>
      </c>
      <c r="AA479" s="246">
        <v>29.41</v>
      </c>
      <c r="AB479" s="246">
        <v>0</v>
      </c>
      <c r="AC479" s="246">
        <v>0</v>
      </c>
      <c r="AD479" s="246">
        <v>0</v>
      </c>
      <c r="AE479" s="246">
        <v>0</v>
      </c>
    </row>
    <row r="480" spans="1:31" x14ac:dyDescent="0.25">
      <c r="A480" s="245" t="s">
        <v>517</v>
      </c>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46"/>
      <c r="AE480" s="246"/>
    </row>
    <row r="481" spans="1:31" x14ac:dyDescent="0.25">
      <c r="B481" s="245" t="s">
        <v>518</v>
      </c>
      <c r="C481" s="246">
        <v>0</v>
      </c>
      <c r="D481" s="246">
        <v>0</v>
      </c>
      <c r="E481" s="246">
        <v>0</v>
      </c>
      <c r="F481" s="246">
        <v>0</v>
      </c>
      <c r="G481" s="246">
        <v>0</v>
      </c>
      <c r="H481" s="246">
        <v>0</v>
      </c>
      <c r="I481" s="246">
        <v>0</v>
      </c>
      <c r="J481" s="246">
        <v>0</v>
      </c>
      <c r="K481" s="246">
        <v>0</v>
      </c>
      <c r="L481" s="246">
        <v>0</v>
      </c>
      <c r="M481" s="246">
        <v>0</v>
      </c>
      <c r="N481" s="246">
        <v>0</v>
      </c>
      <c r="O481" s="246">
        <v>0</v>
      </c>
      <c r="P481" s="246">
        <v>0</v>
      </c>
      <c r="Q481" s="246">
        <v>0</v>
      </c>
      <c r="R481" s="246">
        <v>0</v>
      </c>
      <c r="S481" s="246">
        <v>0</v>
      </c>
      <c r="T481" s="246">
        <v>0</v>
      </c>
      <c r="U481" s="246">
        <v>0</v>
      </c>
      <c r="V481" s="246">
        <v>0</v>
      </c>
      <c r="W481" s="246">
        <v>0</v>
      </c>
      <c r="X481" s="246">
        <v>0</v>
      </c>
      <c r="Y481" s="246">
        <v>0</v>
      </c>
      <c r="Z481" s="246">
        <v>0</v>
      </c>
      <c r="AA481" s="246">
        <v>0</v>
      </c>
      <c r="AB481" s="246">
        <v>0</v>
      </c>
      <c r="AC481" s="246">
        <v>0</v>
      </c>
      <c r="AD481" s="246">
        <v>0</v>
      </c>
      <c r="AE481" s="246">
        <v>0</v>
      </c>
    </row>
    <row r="482" spans="1:31" x14ac:dyDescent="0.25">
      <c r="A482" s="245" t="s">
        <v>521</v>
      </c>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c r="AA482" s="246"/>
      <c r="AB482" s="246"/>
      <c r="AC482" s="246"/>
      <c r="AD482" s="246"/>
      <c r="AE482" s="246"/>
    </row>
    <row r="483" spans="1:31" x14ac:dyDescent="0.25">
      <c r="B483" s="245" t="s">
        <v>522</v>
      </c>
      <c r="C483" s="246">
        <v>0</v>
      </c>
      <c r="D483" s="246">
        <v>0</v>
      </c>
      <c r="E483" s="246">
        <v>0</v>
      </c>
      <c r="F483" s="246">
        <v>0</v>
      </c>
      <c r="G483" s="246">
        <v>1.3</v>
      </c>
      <c r="H483" s="246">
        <v>0</v>
      </c>
      <c r="I483" s="246">
        <v>0</v>
      </c>
      <c r="J483" s="246">
        <v>0</v>
      </c>
      <c r="K483" s="246">
        <v>0</v>
      </c>
      <c r="L483" s="246">
        <v>15.8</v>
      </c>
      <c r="M483" s="246">
        <v>0</v>
      </c>
      <c r="N483" s="246">
        <v>0</v>
      </c>
      <c r="O483" s="246">
        <v>0</v>
      </c>
      <c r="P483" s="246">
        <v>0</v>
      </c>
      <c r="Q483" s="246">
        <v>0</v>
      </c>
      <c r="R483" s="246">
        <v>1.1000000000000001</v>
      </c>
      <c r="S483" s="246">
        <v>0</v>
      </c>
      <c r="T483" s="246">
        <v>0</v>
      </c>
      <c r="U483" s="246">
        <v>0</v>
      </c>
      <c r="V483" s="246">
        <v>0.32600000000000001</v>
      </c>
      <c r="W483" s="246">
        <v>0</v>
      </c>
      <c r="X483" s="246">
        <v>0</v>
      </c>
      <c r="Y483" s="246">
        <v>0</v>
      </c>
      <c r="Z483" s="246">
        <v>0</v>
      </c>
      <c r="AA483" s="246">
        <v>0</v>
      </c>
      <c r="AB483" s="246">
        <v>0</v>
      </c>
      <c r="AC483" s="246">
        <v>0</v>
      </c>
      <c r="AD483" s="246">
        <v>0</v>
      </c>
      <c r="AE483" s="246">
        <v>0</v>
      </c>
    </row>
    <row r="484" spans="1:31" x14ac:dyDescent="0.25">
      <c r="B484" s="245" t="s">
        <v>523</v>
      </c>
      <c r="C484" s="246">
        <v>0</v>
      </c>
      <c r="D484" s="246">
        <v>0</v>
      </c>
      <c r="E484" s="246">
        <v>0</v>
      </c>
      <c r="F484" s="246">
        <v>0</v>
      </c>
      <c r="G484" s="246">
        <v>0</v>
      </c>
      <c r="H484" s="246">
        <v>0</v>
      </c>
      <c r="I484" s="246">
        <v>0.16789000000000001</v>
      </c>
      <c r="J484" s="246">
        <v>0</v>
      </c>
      <c r="K484" s="246">
        <v>1.8</v>
      </c>
      <c r="L484" s="246">
        <v>37.956299999999999</v>
      </c>
      <c r="M484" s="246">
        <v>0</v>
      </c>
      <c r="N484" s="246">
        <v>126.4</v>
      </c>
      <c r="O484" s="246">
        <v>12.2</v>
      </c>
      <c r="P484" s="246">
        <v>0</v>
      </c>
      <c r="Q484" s="246">
        <v>0</v>
      </c>
      <c r="R484" s="246">
        <v>0</v>
      </c>
      <c r="S484" s="246">
        <v>0</v>
      </c>
      <c r="T484" s="246">
        <v>0</v>
      </c>
      <c r="U484" s="246">
        <v>0</v>
      </c>
      <c r="V484" s="246">
        <v>5.5558699999999996</v>
      </c>
      <c r="W484" s="246">
        <v>0</v>
      </c>
      <c r="X484" s="246">
        <v>16.3</v>
      </c>
      <c r="Y484" s="246">
        <v>0</v>
      </c>
      <c r="Z484" s="246">
        <v>0</v>
      </c>
      <c r="AA484" s="246">
        <v>0</v>
      </c>
      <c r="AB484" s="246">
        <v>0</v>
      </c>
      <c r="AC484" s="246">
        <v>0</v>
      </c>
      <c r="AD484" s="246">
        <v>0</v>
      </c>
      <c r="AE484" s="246">
        <v>0</v>
      </c>
    </row>
    <row r="485" spans="1:31" x14ac:dyDescent="0.25">
      <c r="B485" s="245" t="s">
        <v>524</v>
      </c>
      <c r="C485" s="246">
        <v>0</v>
      </c>
      <c r="D485" s="246">
        <v>0</v>
      </c>
      <c r="E485" s="246">
        <v>0</v>
      </c>
      <c r="F485" s="246">
        <v>0</v>
      </c>
      <c r="G485" s="246">
        <v>0</v>
      </c>
      <c r="H485" s="246">
        <v>0</v>
      </c>
      <c r="I485" s="246">
        <v>1.08</v>
      </c>
      <c r="J485" s="246">
        <v>0</v>
      </c>
      <c r="K485" s="246">
        <v>0</v>
      </c>
      <c r="L485" s="246">
        <v>0.66</v>
      </c>
      <c r="M485" s="246">
        <v>0</v>
      </c>
      <c r="N485" s="246">
        <v>0</v>
      </c>
      <c r="O485" s="246">
        <v>0</v>
      </c>
      <c r="P485" s="246">
        <v>0</v>
      </c>
      <c r="Q485" s="246">
        <v>0</v>
      </c>
      <c r="R485" s="246">
        <v>0</v>
      </c>
      <c r="S485" s="246">
        <v>0</v>
      </c>
      <c r="T485" s="246">
        <v>0</v>
      </c>
      <c r="U485" s="246">
        <v>0</v>
      </c>
      <c r="V485" s="246">
        <v>0.02</v>
      </c>
      <c r="W485" s="246">
        <v>0</v>
      </c>
      <c r="X485" s="246">
        <v>0</v>
      </c>
      <c r="Y485" s="246">
        <v>0</v>
      </c>
      <c r="Z485" s="246">
        <v>0</v>
      </c>
      <c r="AA485" s="246">
        <v>0</v>
      </c>
      <c r="AB485" s="246">
        <v>0</v>
      </c>
      <c r="AC485" s="246">
        <v>0</v>
      </c>
      <c r="AD485" s="246">
        <v>0</v>
      </c>
      <c r="AE485" s="246">
        <v>23.764700000000001</v>
      </c>
    </row>
    <row r="486" spans="1:31" x14ac:dyDescent="0.25">
      <c r="B486" s="245" t="s">
        <v>525</v>
      </c>
      <c r="C486" s="246">
        <v>0</v>
      </c>
      <c r="D486" s="246">
        <v>1000.1</v>
      </c>
      <c r="E486" s="246">
        <v>0</v>
      </c>
      <c r="F486" s="246">
        <v>9.3188099999999991</v>
      </c>
      <c r="G486" s="246">
        <v>0.3</v>
      </c>
      <c r="H486" s="246">
        <v>0</v>
      </c>
      <c r="I486" s="246">
        <v>26.540299999999998</v>
      </c>
      <c r="J486" s="246">
        <v>0</v>
      </c>
      <c r="K486" s="246">
        <v>32.975999999999999</v>
      </c>
      <c r="L486" s="246">
        <v>29.856999999999999</v>
      </c>
      <c r="M486" s="246">
        <v>0</v>
      </c>
      <c r="N486" s="246">
        <v>171.22900000000001</v>
      </c>
      <c r="O486" s="246">
        <v>199.4</v>
      </c>
      <c r="P486" s="246">
        <v>0</v>
      </c>
      <c r="Q486" s="246">
        <v>0</v>
      </c>
      <c r="R486" s="246">
        <v>5.3291599999999999</v>
      </c>
      <c r="S486" s="246">
        <v>32.472299999999997</v>
      </c>
      <c r="T486" s="246">
        <v>0</v>
      </c>
      <c r="U486" s="246">
        <v>0</v>
      </c>
      <c r="V486" s="246">
        <v>38.138599999999997</v>
      </c>
      <c r="W486" s="246">
        <v>0</v>
      </c>
      <c r="X486" s="246">
        <v>0</v>
      </c>
      <c r="Y486" s="246">
        <v>0</v>
      </c>
      <c r="Z486" s="246">
        <v>0</v>
      </c>
      <c r="AA486" s="246">
        <v>0</v>
      </c>
      <c r="AB486" s="246">
        <v>0</v>
      </c>
      <c r="AC486" s="246">
        <v>9.2627100000000002</v>
      </c>
      <c r="AD486" s="246">
        <v>0</v>
      </c>
      <c r="AE486" s="246">
        <v>22.254799999999999</v>
      </c>
    </row>
    <row r="487" spans="1:31" x14ac:dyDescent="0.25">
      <c r="B487" s="245" t="s">
        <v>526</v>
      </c>
      <c r="C487" s="246">
        <v>0</v>
      </c>
      <c r="D487" s="246">
        <v>0</v>
      </c>
      <c r="E487" s="246">
        <v>0</v>
      </c>
      <c r="F487" s="246">
        <v>0</v>
      </c>
      <c r="G487" s="246">
        <v>0</v>
      </c>
      <c r="H487" s="246">
        <v>0</v>
      </c>
      <c r="I487" s="246">
        <v>0.29599999999999999</v>
      </c>
      <c r="J487" s="246">
        <v>0</v>
      </c>
      <c r="K487" s="246">
        <v>2.23529</v>
      </c>
      <c r="L487" s="246">
        <v>0</v>
      </c>
      <c r="M487" s="246">
        <v>0</v>
      </c>
      <c r="N487" s="246">
        <v>0</v>
      </c>
      <c r="O487" s="246">
        <v>0</v>
      </c>
      <c r="P487" s="246">
        <v>11.1</v>
      </c>
      <c r="Q487" s="246">
        <v>0</v>
      </c>
      <c r="R487" s="246">
        <v>0</v>
      </c>
      <c r="S487" s="246">
        <v>0</v>
      </c>
      <c r="T487" s="246">
        <v>0</v>
      </c>
      <c r="U487" s="246">
        <v>0</v>
      </c>
      <c r="V487" s="246">
        <v>0.39</v>
      </c>
      <c r="W487" s="246">
        <v>0</v>
      </c>
      <c r="X487" s="246">
        <v>0</v>
      </c>
      <c r="Y487" s="246">
        <v>0</v>
      </c>
      <c r="Z487" s="246">
        <v>0</v>
      </c>
      <c r="AA487" s="246">
        <v>0</v>
      </c>
      <c r="AB487" s="246">
        <v>0</v>
      </c>
      <c r="AC487" s="246">
        <v>0</v>
      </c>
      <c r="AD487" s="246">
        <v>0</v>
      </c>
      <c r="AE487" s="246">
        <v>8.9411799999999992</v>
      </c>
    </row>
    <row r="488" spans="1:31" x14ac:dyDescent="0.25">
      <c r="B488" s="245" t="s">
        <v>527</v>
      </c>
      <c r="C488" s="246">
        <v>0</v>
      </c>
      <c r="D488" s="246">
        <v>0</v>
      </c>
      <c r="E488" s="246">
        <v>0</v>
      </c>
      <c r="F488" s="246">
        <v>0</v>
      </c>
      <c r="G488" s="246">
        <v>0</v>
      </c>
      <c r="H488" s="246">
        <v>0</v>
      </c>
      <c r="I488" s="246">
        <v>0.66</v>
      </c>
      <c r="J488" s="246">
        <v>0</v>
      </c>
      <c r="K488" s="246">
        <v>0</v>
      </c>
      <c r="L488" s="246">
        <v>30.56</v>
      </c>
      <c r="M488" s="246">
        <v>0</v>
      </c>
      <c r="N488" s="246">
        <v>0</v>
      </c>
      <c r="O488" s="246">
        <v>0</v>
      </c>
      <c r="P488" s="246">
        <v>0</v>
      </c>
      <c r="Q488" s="246">
        <v>0</v>
      </c>
      <c r="R488" s="246">
        <v>0</v>
      </c>
      <c r="S488" s="246">
        <v>0</v>
      </c>
      <c r="T488" s="246">
        <v>0</v>
      </c>
      <c r="U488" s="246">
        <v>0</v>
      </c>
      <c r="V488" s="246">
        <v>0.627</v>
      </c>
      <c r="W488" s="246">
        <v>0</v>
      </c>
      <c r="X488" s="246">
        <v>0</v>
      </c>
      <c r="Y488" s="246">
        <v>0</v>
      </c>
      <c r="Z488" s="246">
        <v>0</v>
      </c>
      <c r="AA488" s="246">
        <v>0</v>
      </c>
      <c r="AB488" s="246">
        <v>0</v>
      </c>
      <c r="AC488" s="246">
        <v>0</v>
      </c>
      <c r="AD488" s="246">
        <v>0</v>
      </c>
      <c r="AE488" s="246">
        <v>4.5411799999999998</v>
      </c>
    </row>
    <row r="489" spans="1:31" x14ac:dyDescent="0.25">
      <c r="A489" s="245" t="s">
        <v>528</v>
      </c>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246"/>
      <c r="AE489" s="246"/>
    </row>
    <row r="490" spans="1:31" x14ac:dyDescent="0.25">
      <c r="B490" s="245" t="s">
        <v>529</v>
      </c>
      <c r="C490" s="246">
        <v>0</v>
      </c>
      <c r="D490" s="246">
        <v>0</v>
      </c>
      <c r="E490" s="246">
        <v>1.71</v>
      </c>
      <c r="F490" s="246">
        <v>0</v>
      </c>
      <c r="G490" s="246">
        <v>2.87</v>
      </c>
      <c r="H490" s="246">
        <v>0</v>
      </c>
      <c r="I490" s="246">
        <v>4.3999999999999997E-2</v>
      </c>
      <c r="J490" s="246">
        <v>5.8959999999999999</v>
      </c>
      <c r="K490" s="246">
        <v>0</v>
      </c>
      <c r="L490" s="246">
        <v>0</v>
      </c>
      <c r="M490" s="246">
        <v>0</v>
      </c>
      <c r="N490" s="246">
        <v>0</v>
      </c>
      <c r="O490" s="246">
        <v>0</v>
      </c>
      <c r="P490" s="246">
        <v>0</v>
      </c>
      <c r="Q490" s="246">
        <v>0</v>
      </c>
      <c r="R490" s="246">
        <v>0</v>
      </c>
      <c r="S490" s="246">
        <v>0</v>
      </c>
      <c r="T490" s="246">
        <v>0</v>
      </c>
      <c r="U490" s="246">
        <v>0</v>
      </c>
      <c r="V490" s="246">
        <v>1.66</v>
      </c>
      <c r="W490" s="246">
        <v>0</v>
      </c>
      <c r="X490" s="246">
        <v>8.18</v>
      </c>
      <c r="Y490" s="246">
        <v>0</v>
      </c>
      <c r="Z490" s="246">
        <v>0</v>
      </c>
      <c r="AA490" s="246">
        <v>0</v>
      </c>
      <c r="AB490" s="246">
        <v>35.569000000000003</v>
      </c>
      <c r="AC490" s="246">
        <v>0</v>
      </c>
      <c r="AD490" s="246">
        <v>0</v>
      </c>
      <c r="AE490" s="246">
        <v>0</v>
      </c>
    </row>
    <row r="491" spans="1:31" x14ac:dyDescent="0.25">
      <c r="B491" s="245" t="s">
        <v>530</v>
      </c>
      <c r="C491" s="246">
        <v>0</v>
      </c>
      <c r="D491" s="246">
        <v>0</v>
      </c>
      <c r="E491" s="246">
        <v>0</v>
      </c>
      <c r="F491" s="246">
        <v>0</v>
      </c>
      <c r="G491" s="246">
        <v>0</v>
      </c>
      <c r="H491" s="246">
        <v>0</v>
      </c>
      <c r="I491" s="246">
        <v>0</v>
      </c>
      <c r="J491" s="246">
        <v>0</v>
      </c>
      <c r="K491" s="246">
        <v>0</v>
      </c>
      <c r="L491" s="246">
        <v>0</v>
      </c>
      <c r="M491" s="246">
        <v>0</v>
      </c>
      <c r="N491" s="246">
        <v>0</v>
      </c>
      <c r="O491" s="246">
        <v>0</v>
      </c>
      <c r="P491" s="246">
        <v>0</v>
      </c>
      <c r="Q491" s="246">
        <v>0</v>
      </c>
      <c r="R491" s="246">
        <v>0</v>
      </c>
      <c r="S491" s="246">
        <v>0</v>
      </c>
      <c r="T491" s="246">
        <v>0</v>
      </c>
      <c r="U491" s="246">
        <v>0</v>
      </c>
      <c r="V491" s="246">
        <v>0</v>
      </c>
      <c r="W491" s="246">
        <v>0</v>
      </c>
      <c r="X491" s="246">
        <v>0</v>
      </c>
      <c r="Y491" s="246">
        <v>0</v>
      </c>
      <c r="Z491" s="246">
        <v>0</v>
      </c>
      <c r="AA491" s="246">
        <v>0</v>
      </c>
      <c r="AB491" s="246">
        <v>0</v>
      </c>
      <c r="AC491" s="246">
        <v>0</v>
      </c>
      <c r="AD491" s="246">
        <v>0</v>
      </c>
      <c r="AE491" s="246">
        <v>0</v>
      </c>
    </row>
    <row r="492" spans="1:31" x14ac:dyDescent="0.25">
      <c r="B492" s="245" t="s">
        <v>531</v>
      </c>
      <c r="C492" s="246">
        <v>0</v>
      </c>
      <c r="D492" s="246">
        <v>167</v>
      </c>
      <c r="E492" s="246">
        <v>0</v>
      </c>
      <c r="F492" s="246">
        <v>29.6769</v>
      </c>
      <c r="G492" s="246">
        <v>0</v>
      </c>
      <c r="H492" s="246">
        <v>7.5</v>
      </c>
      <c r="I492" s="246">
        <v>4.5634800000000002</v>
      </c>
      <c r="J492" s="246">
        <v>0</v>
      </c>
      <c r="K492" s="246">
        <v>6.2</v>
      </c>
      <c r="L492" s="246">
        <v>20.2056</v>
      </c>
      <c r="M492" s="246">
        <v>0</v>
      </c>
      <c r="N492" s="246">
        <v>315.601</v>
      </c>
      <c r="O492" s="246">
        <v>125.8</v>
      </c>
      <c r="P492" s="246">
        <v>0</v>
      </c>
      <c r="Q492" s="246">
        <v>60.616700000000002</v>
      </c>
      <c r="R492" s="246">
        <v>16.417000000000002</v>
      </c>
      <c r="S492" s="246">
        <v>0</v>
      </c>
      <c r="T492" s="246">
        <v>4</v>
      </c>
      <c r="U492" s="246">
        <v>12.6</v>
      </c>
      <c r="V492" s="246">
        <v>7.06088</v>
      </c>
      <c r="W492" s="246">
        <v>0</v>
      </c>
      <c r="X492" s="246">
        <v>13</v>
      </c>
      <c r="Y492" s="246">
        <v>0</v>
      </c>
      <c r="Z492" s="246">
        <v>0</v>
      </c>
      <c r="AA492" s="246">
        <v>0</v>
      </c>
      <c r="AB492" s="246">
        <v>0</v>
      </c>
      <c r="AC492" s="246">
        <v>0</v>
      </c>
      <c r="AD492" s="246">
        <v>0</v>
      </c>
      <c r="AE492" s="246">
        <v>0</v>
      </c>
    </row>
    <row r="493" spans="1:31" x14ac:dyDescent="0.25">
      <c r="A493" s="245" t="s">
        <v>532</v>
      </c>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46"/>
      <c r="AE493" s="246"/>
    </row>
    <row r="494" spans="1:31" x14ac:dyDescent="0.25">
      <c r="B494" s="245" t="s">
        <v>533</v>
      </c>
      <c r="C494" s="246">
        <v>0</v>
      </c>
      <c r="D494" s="246">
        <v>10.067500000000001</v>
      </c>
      <c r="E494" s="246">
        <v>0</v>
      </c>
      <c r="F494" s="246">
        <v>0</v>
      </c>
      <c r="G494" s="246">
        <v>0</v>
      </c>
      <c r="H494" s="246">
        <v>0</v>
      </c>
      <c r="I494" s="246">
        <v>0.39036999999999999</v>
      </c>
      <c r="J494" s="246">
        <v>0</v>
      </c>
      <c r="K494" s="246">
        <v>0</v>
      </c>
      <c r="L494" s="246">
        <v>1.8876500000000001</v>
      </c>
      <c r="M494" s="246">
        <v>0</v>
      </c>
      <c r="N494" s="246">
        <v>33.511000000000003</v>
      </c>
      <c r="O494" s="246">
        <v>0</v>
      </c>
      <c r="P494" s="246">
        <v>0</v>
      </c>
      <c r="Q494" s="246">
        <v>0</v>
      </c>
      <c r="R494" s="246">
        <v>0</v>
      </c>
      <c r="S494" s="246">
        <v>0</v>
      </c>
      <c r="T494" s="246">
        <v>0</v>
      </c>
      <c r="U494" s="246">
        <v>0</v>
      </c>
      <c r="V494" s="246">
        <v>1.6021799999999999</v>
      </c>
      <c r="W494" s="246">
        <v>0</v>
      </c>
      <c r="X494" s="246">
        <v>0.17799999999999999</v>
      </c>
      <c r="Y494" s="246">
        <v>0</v>
      </c>
      <c r="Z494" s="246">
        <v>0</v>
      </c>
      <c r="AA494" s="246">
        <v>0</v>
      </c>
      <c r="AB494" s="246">
        <v>0</v>
      </c>
      <c r="AC494" s="246">
        <v>0</v>
      </c>
      <c r="AD494" s="246">
        <v>11.562200000000001</v>
      </c>
      <c r="AE494" s="246">
        <v>0</v>
      </c>
    </row>
    <row r="495" spans="1:31" x14ac:dyDescent="0.25">
      <c r="A495" s="245" t="s">
        <v>534</v>
      </c>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46"/>
      <c r="AE495" s="246"/>
    </row>
    <row r="496" spans="1:31" x14ac:dyDescent="0.25">
      <c r="B496" s="245" t="s">
        <v>535</v>
      </c>
      <c r="C496" s="246">
        <v>0</v>
      </c>
      <c r="D496" s="246">
        <v>0</v>
      </c>
      <c r="E496" s="246">
        <v>0</v>
      </c>
      <c r="F496" s="246">
        <v>0</v>
      </c>
      <c r="G496" s="246">
        <v>0</v>
      </c>
      <c r="H496" s="246">
        <v>0</v>
      </c>
      <c r="I496" s="246">
        <v>0.79200000000000004</v>
      </c>
      <c r="J496" s="246">
        <v>0</v>
      </c>
      <c r="K496" s="246">
        <v>0</v>
      </c>
      <c r="L496" s="246">
        <v>54.557000000000002</v>
      </c>
      <c r="M496" s="246">
        <v>0</v>
      </c>
      <c r="N496" s="246">
        <v>0</v>
      </c>
      <c r="O496" s="246">
        <v>2.0920000000000001</v>
      </c>
      <c r="P496" s="246">
        <v>0</v>
      </c>
      <c r="Q496" s="246">
        <v>0</v>
      </c>
      <c r="R496" s="246">
        <v>0</v>
      </c>
      <c r="S496" s="246">
        <v>0</v>
      </c>
      <c r="T496" s="246">
        <v>0</v>
      </c>
      <c r="U496" s="246">
        <v>0</v>
      </c>
      <c r="V496" s="246">
        <v>1.05</v>
      </c>
      <c r="W496" s="246">
        <v>0</v>
      </c>
      <c r="X496" s="246">
        <v>10.923999999999999</v>
      </c>
      <c r="Y496" s="246">
        <v>0</v>
      </c>
      <c r="Z496" s="246">
        <v>0</v>
      </c>
      <c r="AA496" s="246">
        <v>0</v>
      </c>
      <c r="AB496" s="246">
        <v>0</v>
      </c>
      <c r="AC496" s="246">
        <v>0</v>
      </c>
      <c r="AD496" s="246">
        <v>0</v>
      </c>
      <c r="AE496" s="246">
        <v>0</v>
      </c>
    </row>
    <row r="497" spans="1:31" x14ac:dyDescent="0.25">
      <c r="B497" s="245" t="s">
        <v>536</v>
      </c>
      <c r="C497" s="246">
        <v>0</v>
      </c>
      <c r="D497" s="246">
        <v>0</v>
      </c>
      <c r="E497" s="246">
        <v>0</v>
      </c>
      <c r="F497" s="246">
        <v>0</v>
      </c>
      <c r="G497" s="246">
        <v>0</v>
      </c>
      <c r="H497" s="246">
        <v>0</v>
      </c>
      <c r="I497" s="246">
        <v>0</v>
      </c>
      <c r="J497" s="246">
        <v>0</v>
      </c>
      <c r="K497" s="246">
        <v>0</v>
      </c>
      <c r="L497" s="246">
        <v>0</v>
      </c>
      <c r="M497" s="246">
        <v>0</v>
      </c>
      <c r="N497" s="246">
        <v>0</v>
      </c>
      <c r="O497" s="246">
        <v>0</v>
      </c>
      <c r="P497" s="246">
        <v>0</v>
      </c>
      <c r="Q497" s="246">
        <v>0</v>
      </c>
      <c r="R497" s="246">
        <v>0</v>
      </c>
      <c r="S497" s="246">
        <v>0</v>
      </c>
      <c r="T497" s="246">
        <v>0</v>
      </c>
      <c r="U497" s="246">
        <v>0</v>
      </c>
      <c r="V497" s="246">
        <v>0</v>
      </c>
      <c r="W497" s="246">
        <v>0</v>
      </c>
      <c r="X497" s="246">
        <v>0</v>
      </c>
      <c r="Y497" s="246">
        <v>0</v>
      </c>
      <c r="Z497" s="246">
        <v>0</v>
      </c>
      <c r="AA497" s="246">
        <v>0</v>
      </c>
      <c r="AB497" s="246">
        <v>0</v>
      </c>
      <c r="AC497" s="246">
        <v>0</v>
      </c>
      <c r="AD497" s="246">
        <v>0</v>
      </c>
      <c r="AE497" s="246">
        <v>0</v>
      </c>
    </row>
    <row r="498" spans="1:31" x14ac:dyDescent="0.25">
      <c r="A498" s="245" t="s">
        <v>537</v>
      </c>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c r="AA498" s="246"/>
      <c r="AB498" s="246"/>
      <c r="AC498" s="246"/>
      <c r="AD498" s="246"/>
      <c r="AE498" s="246"/>
    </row>
    <row r="499" spans="1:31" x14ac:dyDescent="0.25">
      <c r="B499" s="245" t="s">
        <v>538</v>
      </c>
      <c r="C499" s="246">
        <v>0</v>
      </c>
      <c r="D499" s="246">
        <v>0</v>
      </c>
      <c r="E499" s="246">
        <v>0</v>
      </c>
      <c r="F499" s="246">
        <v>0</v>
      </c>
      <c r="G499" s="246">
        <v>0</v>
      </c>
      <c r="H499" s="246">
        <v>0</v>
      </c>
      <c r="I499" s="246">
        <v>0</v>
      </c>
      <c r="J499" s="246">
        <v>0</v>
      </c>
      <c r="K499" s="246">
        <v>0</v>
      </c>
      <c r="L499" s="246">
        <v>0</v>
      </c>
      <c r="M499" s="246">
        <v>0</v>
      </c>
      <c r="N499" s="246">
        <v>0</v>
      </c>
      <c r="O499" s="246">
        <v>0</v>
      </c>
      <c r="P499" s="246">
        <v>0</v>
      </c>
      <c r="Q499" s="246">
        <v>0</v>
      </c>
      <c r="R499" s="246">
        <v>0</v>
      </c>
      <c r="S499" s="246">
        <v>0</v>
      </c>
      <c r="T499" s="246">
        <v>0</v>
      </c>
      <c r="U499" s="246">
        <v>0</v>
      </c>
      <c r="V499" s="246">
        <v>0</v>
      </c>
      <c r="W499" s="246">
        <v>0</v>
      </c>
      <c r="X499" s="246">
        <v>0</v>
      </c>
      <c r="Y499" s="246">
        <v>0</v>
      </c>
      <c r="Z499" s="246">
        <v>0</v>
      </c>
      <c r="AA499" s="246">
        <v>0</v>
      </c>
      <c r="AB499" s="246">
        <v>0</v>
      </c>
      <c r="AC499" s="246">
        <v>0</v>
      </c>
      <c r="AD499" s="246">
        <v>0</v>
      </c>
      <c r="AE499" s="246">
        <v>0</v>
      </c>
    </row>
    <row r="500" spans="1:31" x14ac:dyDescent="0.25">
      <c r="A500" s="245" t="s">
        <v>539</v>
      </c>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c r="AA500" s="246"/>
      <c r="AB500" s="246"/>
      <c r="AC500" s="246"/>
      <c r="AD500" s="246"/>
      <c r="AE500" s="246"/>
    </row>
    <row r="501" spans="1:31" x14ac:dyDescent="0.25">
      <c r="B501" s="245" t="s">
        <v>539</v>
      </c>
      <c r="C501" s="246">
        <v>0</v>
      </c>
      <c r="D501" s="246">
        <v>0</v>
      </c>
      <c r="E501" s="246">
        <v>0</v>
      </c>
      <c r="F501" s="246">
        <v>0</v>
      </c>
      <c r="G501" s="246">
        <v>0</v>
      </c>
      <c r="H501" s="246">
        <v>0</v>
      </c>
      <c r="I501" s="246">
        <v>0.65</v>
      </c>
      <c r="J501" s="246">
        <v>0</v>
      </c>
      <c r="K501" s="246">
        <v>0</v>
      </c>
      <c r="L501" s="246">
        <v>0</v>
      </c>
      <c r="M501" s="246">
        <v>0</v>
      </c>
      <c r="N501" s="246">
        <v>0</v>
      </c>
      <c r="O501" s="246">
        <v>0</v>
      </c>
      <c r="P501" s="246">
        <v>0</v>
      </c>
      <c r="Q501" s="246">
        <v>0</v>
      </c>
      <c r="R501" s="246">
        <v>3.9</v>
      </c>
      <c r="S501" s="246">
        <v>0</v>
      </c>
      <c r="T501" s="246">
        <v>0</v>
      </c>
      <c r="U501" s="246">
        <v>0</v>
      </c>
      <c r="V501" s="246">
        <v>9.06E-2</v>
      </c>
      <c r="W501" s="246">
        <v>0</v>
      </c>
      <c r="X501" s="246">
        <v>0.16</v>
      </c>
      <c r="Y501" s="246">
        <v>0</v>
      </c>
      <c r="Z501" s="246">
        <v>0</v>
      </c>
      <c r="AA501" s="246">
        <v>0</v>
      </c>
      <c r="AB501" s="246">
        <v>0</v>
      </c>
      <c r="AC501" s="246">
        <v>0</v>
      </c>
      <c r="AD501" s="246">
        <v>0</v>
      </c>
      <c r="AE501" s="246">
        <v>0</v>
      </c>
    </row>
    <row r="502" spans="1:31" x14ac:dyDescent="0.25">
      <c r="A502" s="245" t="s">
        <v>542</v>
      </c>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c r="AE502" s="246"/>
    </row>
    <row r="503" spans="1:31" x14ac:dyDescent="0.25">
      <c r="B503" s="245" t="s">
        <v>541</v>
      </c>
      <c r="C503" s="246">
        <v>0</v>
      </c>
      <c r="D503" s="246">
        <v>0</v>
      </c>
      <c r="E503" s="246">
        <v>0</v>
      </c>
      <c r="F503" s="246">
        <v>0</v>
      </c>
      <c r="G503" s="246">
        <v>0</v>
      </c>
      <c r="H503" s="246">
        <v>0</v>
      </c>
      <c r="I503" s="246">
        <v>0</v>
      </c>
      <c r="J503" s="246">
        <v>0</v>
      </c>
      <c r="K503" s="246">
        <v>0</v>
      </c>
      <c r="L503" s="246">
        <v>0</v>
      </c>
      <c r="M503" s="246">
        <v>0</v>
      </c>
      <c r="N503" s="246">
        <v>0</v>
      </c>
      <c r="O503" s="246">
        <v>0</v>
      </c>
      <c r="P503" s="246">
        <v>17.411799999999999</v>
      </c>
      <c r="Q503" s="246">
        <v>0</v>
      </c>
      <c r="R503" s="246">
        <v>0</v>
      </c>
      <c r="S503" s="246">
        <v>0</v>
      </c>
      <c r="T503" s="246">
        <v>0</v>
      </c>
      <c r="U503" s="246">
        <v>0</v>
      </c>
      <c r="V503" s="246">
        <v>0.36</v>
      </c>
      <c r="W503" s="246">
        <v>0</v>
      </c>
      <c r="X503" s="246">
        <v>0</v>
      </c>
      <c r="Y503" s="246">
        <v>0</v>
      </c>
      <c r="Z503" s="246">
        <v>0</v>
      </c>
      <c r="AA503" s="246">
        <v>0</v>
      </c>
      <c r="AB503" s="246">
        <v>0</v>
      </c>
      <c r="AC503" s="246">
        <v>0</v>
      </c>
      <c r="AD503" s="246">
        <v>0</v>
      </c>
      <c r="AE503" s="246">
        <v>0</v>
      </c>
    </row>
    <row r="504" spans="1:31" x14ac:dyDescent="0.25">
      <c r="A504" s="245" t="s">
        <v>543</v>
      </c>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row>
    <row r="505" spans="1:31" x14ac:dyDescent="0.25">
      <c r="B505" s="245" t="s">
        <v>544</v>
      </c>
      <c r="C505" s="246">
        <v>0</v>
      </c>
      <c r="D505" s="246">
        <v>0</v>
      </c>
      <c r="E505" s="246">
        <v>0</v>
      </c>
      <c r="F505" s="246">
        <v>0</v>
      </c>
      <c r="G505" s="246">
        <v>0</v>
      </c>
      <c r="H505" s="246">
        <v>0</v>
      </c>
      <c r="I505" s="246">
        <v>0</v>
      </c>
      <c r="J505" s="246">
        <v>0</v>
      </c>
      <c r="K505" s="246">
        <v>0</v>
      </c>
      <c r="L505" s="246">
        <v>0</v>
      </c>
      <c r="M505" s="246">
        <v>0</v>
      </c>
      <c r="N505" s="246">
        <v>0</v>
      </c>
      <c r="O505" s="246">
        <v>0</v>
      </c>
      <c r="P505" s="246">
        <v>0</v>
      </c>
      <c r="Q505" s="246">
        <v>0</v>
      </c>
      <c r="R505" s="246">
        <v>0</v>
      </c>
      <c r="S505" s="246">
        <v>0</v>
      </c>
      <c r="T505" s="246">
        <v>0</v>
      </c>
      <c r="U505" s="246">
        <v>0</v>
      </c>
      <c r="V505" s="246">
        <v>0</v>
      </c>
      <c r="W505" s="246">
        <v>0</v>
      </c>
      <c r="X505" s="246">
        <v>0</v>
      </c>
      <c r="Y505" s="246">
        <v>0</v>
      </c>
      <c r="Z505" s="246">
        <v>0</v>
      </c>
      <c r="AA505" s="246">
        <v>0</v>
      </c>
      <c r="AB505" s="246">
        <v>0</v>
      </c>
      <c r="AC505" s="246">
        <v>0</v>
      </c>
      <c r="AD505" s="246">
        <v>0</v>
      </c>
      <c r="AE505" s="246">
        <v>0</v>
      </c>
    </row>
    <row r="506" spans="1:31" x14ac:dyDescent="0.25">
      <c r="A506" s="245" t="s">
        <v>545</v>
      </c>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46"/>
      <c r="AE506" s="246"/>
    </row>
    <row r="507" spans="1:31" x14ac:dyDescent="0.25">
      <c r="B507" s="245" t="s">
        <v>546</v>
      </c>
      <c r="C507" s="246">
        <v>0</v>
      </c>
      <c r="D507" s="246">
        <v>0</v>
      </c>
      <c r="E507" s="246">
        <v>0</v>
      </c>
      <c r="F507" s="246">
        <v>15.943300000000001</v>
      </c>
      <c r="G507" s="246">
        <v>0</v>
      </c>
      <c r="H507" s="246">
        <v>0</v>
      </c>
      <c r="I507" s="246">
        <v>3.7999999999999999E-2</v>
      </c>
      <c r="J507" s="246">
        <v>0</v>
      </c>
      <c r="K507" s="246">
        <v>0</v>
      </c>
      <c r="L507" s="246">
        <v>88.116500000000002</v>
      </c>
      <c r="M507" s="246">
        <v>0</v>
      </c>
      <c r="N507" s="246">
        <v>0</v>
      </c>
      <c r="O507" s="246">
        <v>27.43</v>
      </c>
      <c r="P507" s="246">
        <v>0</v>
      </c>
      <c r="Q507" s="246">
        <v>0</v>
      </c>
      <c r="R507" s="246">
        <v>0</v>
      </c>
      <c r="S507" s="246">
        <v>0</v>
      </c>
      <c r="T507" s="246">
        <v>0</v>
      </c>
      <c r="U507" s="246">
        <v>0</v>
      </c>
      <c r="V507" s="246">
        <v>3.2898000000000001</v>
      </c>
      <c r="W507" s="246">
        <v>0</v>
      </c>
      <c r="X507" s="246">
        <v>0</v>
      </c>
      <c r="Y507" s="246">
        <v>0</v>
      </c>
      <c r="Z507" s="246">
        <v>0</v>
      </c>
      <c r="AA507" s="246">
        <v>0</v>
      </c>
      <c r="AB507" s="246">
        <v>0</v>
      </c>
      <c r="AC507" s="246">
        <v>0</v>
      </c>
      <c r="AD507" s="246">
        <v>0</v>
      </c>
      <c r="AE507" s="246">
        <v>0</v>
      </c>
    </row>
    <row r="508" spans="1:31" x14ac:dyDescent="0.25">
      <c r="A508" s="245" t="s">
        <v>547</v>
      </c>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46"/>
      <c r="AE508" s="246"/>
    </row>
    <row r="509" spans="1:31" x14ac:dyDescent="0.25">
      <c r="B509" s="245" t="s">
        <v>548</v>
      </c>
      <c r="C509" s="246">
        <v>1.4117599999999999</v>
      </c>
      <c r="D509" s="246">
        <v>0</v>
      </c>
      <c r="E509" s="246">
        <v>0</v>
      </c>
      <c r="F509" s="246">
        <v>0</v>
      </c>
      <c r="G509" s="246">
        <v>0</v>
      </c>
      <c r="H509" s="246">
        <v>0</v>
      </c>
      <c r="I509" s="246">
        <v>0.2</v>
      </c>
      <c r="J509" s="246">
        <v>0</v>
      </c>
      <c r="K509" s="246">
        <v>0</v>
      </c>
      <c r="L509" s="246">
        <v>38.299999999999997</v>
      </c>
      <c r="M509" s="246">
        <v>6.0000000000000001E-3</v>
      </c>
      <c r="N509" s="246">
        <v>0</v>
      </c>
      <c r="O509" s="246">
        <v>15.3</v>
      </c>
      <c r="P509" s="246">
        <v>0</v>
      </c>
      <c r="Q509" s="246">
        <v>0</v>
      </c>
      <c r="R509" s="246">
        <v>57.6</v>
      </c>
      <c r="S509" s="246">
        <v>0</v>
      </c>
      <c r="T509" s="246">
        <v>0</v>
      </c>
      <c r="U509" s="246">
        <v>0</v>
      </c>
      <c r="V509" s="246">
        <v>2.0739999999999998</v>
      </c>
      <c r="W509" s="246">
        <v>0</v>
      </c>
      <c r="X509" s="246">
        <v>16.6294</v>
      </c>
      <c r="Y509" s="246">
        <v>0</v>
      </c>
      <c r="Z509" s="246">
        <v>0</v>
      </c>
      <c r="AA509" s="246">
        <v>0</v>
      </c>
      <c r="AB509" s="246">
        <v>0</v>
      </c>
      <c r="AC509" s="246">
        <v>0</v>
      </c>
      <c r="AD509" s="246">
        <v>0</v>
      </c>
      <c r="AE509" s="246">
        <v>0</v>
      </c>
    </row>
    <row r="510" spans="1:31" x14ac:dyDescent="0.25">
      <c r="A510" s="245" t="s">
        <v>549</v>
      </c>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row>
    <row r="511" spans="1:31" x14ac:dyDescent="0.25">
      <c r="B511" s="245" t="s">
        <v>550</v>
      </c>
      <c r="C511" s="246">
        <v>0</v>
      </c>
      <c r="D511" s="246">
        <v>0</v>
      </c>
      <c r="E511" s="246">
        <v>0</v>
      </c>
      <c r="F511" s="246">
        <v>0</v>
      </c>
      <c r="G511" s="246">
        <v>34.9</v>
      </c>
      <c r="H511" s="246">
        <v>0</v>
      </c>
      <c r="I511" s="246">
        <v>2.7</v>
      </c>
      <c r="J511" s="246">
        <v>0</v>
      </c>
      <c r="K511" s="246">
        <v>0</v>
      </c>
      <c r="L511" s="246">
        <v>323.49799999999999</v>
      </c>
      <c r="M511" s="246">
        <v>0</v>
      </c>
      <c r="N511" s="246">
        <v>0</v>
      </c>
      <c r="O511" s="246">
        <v>58.6</v>
      </c>
      <c r="P511" s="246">
        <v>0</v>
      </c>
      <c r="Q511" s="246">
        <v>0</v>
      </c>
      <c r="R511" s="246">
        <v>0</v>
      </c>
      <c r="S511" s="246">
        <v>0</v>
      </c>
      <c r="T511" s="246">
        <v>0</v>
      </c>
      <c r="U511" s="246">
        <v>0</v>
      </c>
      <c r="V511" s="246">
        <v>7.2660200000000001</v>
      </c>
      <c r="W511" s="246">
        <v>0</v>
      </c>
      <c r="X511" s="246">
        <v>0</v>
      </c>
      <c r="Y511" s="246">
        <v>0</v>
      </c>
      <c r="Z511" s="246">
        <v>0</v>
      </c>
      <c r="AA511" s="246">
        <v>0</v>
      </c>
      <c r="AB511" s="246">
        <v>0</v>
      </c>
      <c r="AC511" s="246">
        <v>0</v>
      </c>
      <c r="AD511" s="246">
        <v>0</v>
      </c>
      <c r="AE511" s="246">
        <v>0</v>
      </c>
    </row>
    <row r="512" spans="1:31" x14ac:dyDescent="0.25">
      <c r="A512" s="245" t="s">
        <v>551</v>
      </c>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c r="AA512" s="246"/>
      <c r="AB512" s="246"/>
      <c r="AC512" s="246"/>
      <c r="AD512" s="246"/>
      <c r="AE512" s="246"/>
    </row>
    <row r="513" spans="1:31" x14ac:dyDescent="0.25">
      <c r="B513" s="245" t="s">
        <v>552</v>
      </c>
      <c r="C513" s="246">
        <v>0</v>
      </c>
      <c r="D513" s="246">
        <v>0</v>
      </c>
      <c r="E513" s="246">
        <v>0</v>
      </c>
      <c r="F513" s="246">
        <v>0</v>
      </c>
      <c r="G513" s="246">
        <v>0.25</v>
      </c>
      <c r="H513" s="246">
        <v>0</v>
      </c>
      <c r="I513" s="246">
        <v>0</v>
      </c>
      <c r="J513" s="246">
        <v>0</v>
      </c>
      <c r="K513" s="246">
        <v>0</v>
      </c>
      <c r="L513" s="246">
        <v>0</v>
      </c>
      <c r="M513" s="246">
        <v>0</v>
      </c>
      <c r="N513" s="246">
        <v>0</v>
      </c>
      <c r="O513" s="246">
        <v>0</v>
      </c>
      <c r="P513" s="246">
        <v>0</v>
      </c>
      <c r="Q513" s="246">
        <v>0</v>
      </c>
      <c r="R513" s="246">
        <v>1.74</v>
      </c>
      <c r="S513" s="246">
        <v>0</v>
      </c>
      <c r="T513" s="246">
        <v>0</v>
      </c>
      <c r="U513" s="246">
        <v>0</v>
      </c>
      <c r="V513" s="246">
        <v>9.7000000000000003E-2</v>
      </c>
      <c r="W513" s="246">
        <v>0</v>
      </c>
      <c r="X513" s="246">
        <v>3.58</v>
      </c>
      <c r="Y513" s="246">
        <v>0</v>
      </c>
      <c r="Z513" s="246">
        <v>0</v>
      </c>
      <c r="AA513" s="246">
        <v>0</v>
      </c>
      <c r="AB513" s="246">
        <v>0</v>
      </c>
      <c r="AC513" s="246">
        <v>0</v>
      </c>
      <c r="AD513" s="246">
        <v>0</v>
      </c>
      <c r="AE513" s="246">
        <v>0</v>
      </c>
    </row>
    <row r="514" spans="1:31" x14ac:dyDescent="0.25">
      <c r="B514" s="245" t="s">
        <v>553</v>
      </c>
      <c r="C514" s="246">
        <v>0</v>
      </c>
      <c r="D514" s="246">
        <v>0</v>
      </c>
      <c r="E514" s="246">
        <v>0</v>
      </c>
      <c r="F514" s="246">
        <v>0</v>
      </c>
      <c r="G514" s="246">
        <v>0.23</v>
      </c>
      <c r="H514" s="246">
        <v>0</v>
      </c>
      <c r="I514" s="246">
        <v>0</v>
      </c>
      <c r="J514" s="246">
        <v>0</v>
      </c>
      <c r="K514" s="246">
        <v>0</v>
      </c>
      <c r="L514" s="246">
        <v>0</v>
      </c>
      <c r="M514" s="246">
        <v>0</v>
      </c>
      <c r="N514" s="246">
        <v>0</v>
      </c>
      <c r="O514" s="246">
        <v>0</v>
      </c>
      <c r="P514" s="246">
        <v>0</v>
      </c>
      <c r="Q514" s="246">
        <v>0</v>
      </c>
      <c r="R514" s="246">
        <v>2.99</v>
      </c>
      <c r="S514" s="246">
        <v>0</v>
      </c>
      <c r="T514" s="246">
        <v>0</v>
      </c>
      <c r="U514" s="246">
        <v>0</v>
      </c>
      <c r="V514" s="246">
        <v>0.13</v>
      </c>
      <c r="W514" s="246">
        <v>3.76</v>
      </c>
      <c r="X514" s="246">
        <v>2.2799999999999998</v>
      </c>
      <c r="Y514" s="246">
        <v>0</v>
      </c>
      <c r="Z514" s="246">
        <v>0</v>
      </c>
      <c r="AA514" s="246">
        <v>0</v>
      </c>
      <c r="AB514" s="246">
        <v>0</v>
      </c>
      <c r="AC514" s="246">
        <v>0</v>
      </c>
      <c r="AD514" s="246">
        <v>0</v>
      </c>
      <c r="AE514" s="246">
        <v>0</v>
      </c>
    </row>
    <row r="515" spans="1:31" x14ac:dyDescent="0.25">
      <c r="B515" s="245" t="s">
        <v>554</v>
      </c>
      <c r="C515" s="246">
        <v>0</v>
      </c>
      <c r="D515" s="246">
        <v>175.14400000000001</v>
      </c>
      <c r="E515" s="246">
        <v>0</v>
      </c>
      <c r="F515" s="246">
        <v>0</v>
      </c>
      <c r="G515" s="246">
        <v>1.7</v>
      </c>
      <c r="H515" s="246">
        <v>0</v>
      </c>
      <c r="I515" s="246">
        <v>0.41746100000000003</v>
      </c>
      <c r="J515" s="246">
        <v>0</v>
      </c>
      <c r="K515" s="246">
        <v>0</v>
      </c>
      <c r="L515" s="246">
        <v>0</v>
      </c>
      <c r="M515" s="246">
        <v>0</v>
      </c>
      <c r="N515" s="246">
        <v>17.032</v>
      </c>
      <c r="O515" s="246">
        <v>59.2</v>
      </c>
      <c r="P515" s="246">
        <v>0</v>
      </c>
      <c r="Q515" s="246">
        <v>0</v>
      </c>
      <c r="R515" s="246">
        <v>41.4</v>
      </c>
      <c r="S515" s="246">
        <v>0</v>
      </c>
      <c r="T515" s="246">
        <v>0</v>
      </c>
      <c r="U515" s="246">
        <v>17.600000000000001</v>
      </c>
      <c r="V515" s="246">
        <v>11.449299999999999</v>
      </c>
      <c r="W515" s="246">
        <v>0</v>
      </c>
      <c r="X515" s="246">
        <v>0</v>
      </c>
      <c r="Y515" s="246">
        <v>0</v>
      </c>
      <c r="Z515" s="246">
        <v>0</v>
      </c>
      <c r="AA515" s="246">
        <v>0</v>
      </c>
      <c r="AB515" s="246">
        <v>0</v>
      </c>
      <c r="AC515" s="246">
        <v>0</v>
      </c>
      <c r="AD515" s="246">
        <v>0.11276899999999999</v>
      </c>
      <c r="AE515" s="246">
        <v>0</v>
      </c>
    </row>
    <row r="516" spans="1:31" x14ac:dyDescent="0.25">
      <c r="A516" s="245" t="s">
        <v>555</v>
      </c>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246"/>
      <c r="AE516" s="246"/>
    </row>
    <row r="517" spans="1:31" x14ac:dyDescent="0.25">
      <c r="B517" s="245" t="s">
        <v>556</v>
      </c>
      <c r="C517" s="246">
        <v>0</v>
      </c>
      <c r="D517" s="246">
        <v>0</v>
      </c>
      <c r="E517" s="246">
        <v>0</v>
      </c>
      <c r="F517" s="246">
        <v>0</v>
      </c>
      <c r="G517" s="246">
        <v>0</v>
      </c>
      <c r="H517" s="246">
        <v>0</v>
      </c>
      <c r="I517" s="246">
        <v>4.5699999999999998E-2</v>
      </c>
      <c r="J517" s="246">
        <v>0</v>
      </c>
      <c r="K517" s="246">
        <v>0</v>
      </c>
      <c r="L517" s="246">
        <v>0</v>
      </c>
      <c r="M517" s="246">
        <v>0</v>
      </c>
      <c r="N517" s="246">
        <v>0</v>
      </c>
      <c r="O517" s="246">
        <v>0</v>
      </c>
      <c r="P517" s="246">
        <v>0</v>
      </c>
      <c r="Q517" s="246">
        <v>0</v>
      </c>
      <c r="R517" s="246">
        <v>0</v>
      </c>
      <c r="S517" s="246">
        <v>0</v>
      </c>
      <c r="T517" s="246">
        <v>0</v>
      </c>
      <c r="U517" s="246">
        <v>0</v>
      </c>
      <c r="V517" s="246">
        <v>3.5876699999999997E-2</v>
      </c>
      <c r="W517" s="246">
        <v>0</v>
      </c>
      <c r="X517" s="246">
        <v>2.8959999999999999</v>
      </c>
      <c r="Y517" s="246">
        <v>0</v>
      </c>
      <c r="Z517" s="246">
        <v>0</v>
      </c>
      <c r="AA517" s="246">
        <v>0</v>
      </c>
      <c r="AB517" s="246">
        <v>0</v>
      </c>
      <c r="AC517" s="246">
        <v>0</v>
      </c>
      <c r="AD517" s="246">
        <v>0</v>
      </c>
      <c r="AE517" s="246">
        <v>0</v>
      </c>
    </row>
    <row r="518" spans="1:31" x14ac:dyDescent="0.25">
      <c r="B518" s="245" t="s">
        <v>557</v>
      </c>
      <c r="C518" s="246">
        <v>0</v>
      </c>
      <c r="D518" s="246">
        <v>0</v>
      </c>
      <c r="E518" s="246">
        <v>0</v>
      </c>
      <c r="F518" s="246">
        <v>0</v>
      </c>
      <c r="G518" s="246">
        <v>0</v>
      </c>
      <c r="H518" s="246">
        <v>4.3E-3</v>
      </c>
      <c r="I518" s="246">
        <v>0</v>
      </c>
      <c r="J518" s="246">
        <v>0</v>
      </c>
      <c r="K518" s="246">
        <v>0</v>
      </c>
      <c r="L518" s="246">
        <v>0</v>
      </c>
      <c r="M518" s="246">
        <v>0</v>
      </c>
      <c r="N518" s="246">
        <v>0</v>
      </c>
      <c r="O518" s="246">
        <v>0</v>
      </c>
      <c r="P518" s="246">
        <v>0</v>
      </c>
      <c r="Q518" s="246">
        <v>0</v>
      </c>
      <c r="R518" s="246">
        <v>0</v>
      </c>
      <c r="S518" s="246">
        <v>0</v>
      </c>
      <c r="T518" s="246">
        <v>0</v>
      </c>
      <c r="U518" s="246">
        <v>0</v>
      </c>
      <c r="V518" s="246">
        <v>1.1173000000000001E-2</v>
      </c>
      <c r="W518" s="246">
        <v>0</v>
      </c>
      <c r="X518" s="246">
        <v>1.0932500000000001</v>
      </c>
      <c r="Y518" s="246">
        <v>0</v>
      </c>
      <c r="Z518" s="246">
        <v>0</v>
      </c>
      <c r="AA518" s="246">
        <v>0</v>
      </c>
      <c r="AB518" s="246">
        <v>0</v>
      </c>
      <c r="AC518" s="246">
        <v>0</v>
      </c>
      <c r="AD518" s="246">
        <v>0</v>
      </c>
      <c r="AE518" s="246">
        <v>0</v>
      </c>
    </row>
    <row r="519" spans="1:31" x14ac:dyDescent="0.25">
      <c r="B519" s="245" t="s">
        <v>558</v>
      </c>
      <c r="C519" s="246">
        <v>0</v>
      </c>
      <c r="D519" s="246">
        <v>0</v>
      </c>
      <c r="E519" s="246">
        <v>0</v>
      </c>
      <c r="F519" s="246">
        <v>0</v>
      </c>
      <c r="G519" s="246">
        <v>0</v>
      </c>
      <c r="H519" s="246">
        <v>0</v>
      </c>
      <c r="I519" s="246">
        <v>0.48122199999999998</v>
      </c>
      <c r="J519" s="246">
        <v>0</v>
      </c>
      <c r="K519" s="246">
        <v>0</v>
      </c>
      <c r="L519" s="246">
        <v>0</v>
      </c>
      <c r="M519" s="246">
        <v>0</v>
      </c>
      <c r="N519" s="246">
        <v>0</v>
      </c>
      <c r="O519" s="246">
        <v>0</v>
      </c>
      <c r="P519" s="246">
        <v>34.395000000000003</v>
      </c>
      <c r="Q519" s="246">
        <v>0</v>
      </c>
      <c r="R519" s="246">
        <v>0</v>
      </c>
      <c r="S519" s="246">
        <v>0</v>
      </c>
      <c r="T519" s="246">
        <v>0</v>
      </c>
      <c r="U519" s="246">
        <v>0</v>
      </c>
      <c r="V519" s="246">
        <v>0.59014</v>
      </c>
      <c r="W519" s="246">
        <v>0</v>
      </c>
      <c r="X519" s="246">
        <v>2.9630000000000001</v>
      </c>
      <c r="Y519" s="246">
        <v>0</v>
      </c>
      <c r="Z519" s="246">
        <v>0</v>
      </c>
      <c r="AA519" s="246">
        <v>0</v>
      </c>
      <c r="AB519" s="246">
        <v>0</v>
      </c>
      <c r="AC519" s="246">
        <v>0</v>
      </c>
      <c r="AD519" s="246">
        <v>0</v>
      </c>
      <c r="AE519" s="246">
        <v>20.328900000000001</v>
      </c>
    </row>
    <row r="520" spans="1:31" x14ac:dyDescent="0.25">
      <c r="A520" s="245" t="s">
        <v>559</v>
      </c>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46"/>
      <c r="AE520" s="246"/>
    </row>
    <row r="521" spans="1:31" x14ac:dyDescent="0.25">
      <c r="B521" s="245" t="s">
        <v>560</v>
      </c>
      <c r="C521" s="246">
        <v>0</v>
      </c>
      <c r="D521" s="246">
        <v>0</v>
      </c>
      <c r="E521" s="246">
        <v>0</v>
      </c>
      <c r="F521" s="246">
        <v>0</v>
      </c>
      <c r="G521" s="246">
        <v>0</v>
      </c>
      <c r="H521" s="246">
        <v>0</v>
      </c>
      <c r="I521" s="246">
        <v>1.31</v>
      </c>
      <c r="J521" s="246">
        <v>0</v>
      </c>
      <c r="K521" s="246">
        <v>0</v>
      </c>
      <c r="L521" s="246">
        <v>0</v>
      </c>
      <c r="M521" s="246">
        <v>0</v>
      </c>
      <c r="N521" s="246">
        <v>0</v>
      </c>
      <c r="O521" s="246">
        <v>0</v>
      </c>
      <c r="P521" s="246">
        <v>0</v>
      </c>
      <c r="Q521" s="246">
        <v>0</v>
      </c>
      <c r="R521" s="246">
        <v>0</v>
      </c>
      <c r="S521" s="246">
        <v>0</v>
      </c>
      <c r="T521" s="246">
        <v>0</v>
      </c>
      <c r="U521" s="246">
        <v>0</v>
      </c>
      <c r="V521" s="246">
        <v>0.158</v>
      </c>
      <c r="W521" s="246">
        <v>0</v>
      </c>
      <c r="X521" s="246">
        <v>8.2949999999999999</v>
      </c>
      <c r="Y521" s="246">
        <v>0</v>
      </c>
      <c r="Z521" s="246">
        <v>0</v>
      </c>
      <c r="AA521" s="246">
        <v>0</v>
      </c>
      <c r="AB521" s="246">
        <v>0</v>
      </c>
      <c r="AC521" s="246">
        <v>0</v>
      </c>
      <c r="AD521" s="246">
        <v>0</v>
      </c>
      <c r="AE521" s="246">
        <v>0</v>
      </c>
    </row>
    <row r="522" spans="1:31" x14ac:dyDescent="0.25">
      <c r="B522" s="245" t="s">
        <v>561</v>
      </c>
      <c r="C522" s="246">
        <v>0</v>
      </c>
      <c r="D522" s="246">
        <v>0</v>
      </c>
      <c r="E522" s="246">
        <v>0</v>
      </c>
      <c r="F522" s="246">
        <v>0</v>
      </c>
      <c r="G522" s="246">
        <v>0</v>
      </c>
      <c r="H522" s="246">
        <v>0</v>
      </c>
      <c r="I522" s="246">
        <v>3.0000000000000001E-3</v>
      </c>
      <c r="J522" s="246">
        <v>0</v>
      </c>
      <c r="K522" s="246">
        <v>0</v>
      </c>
      <c r="L522" s="246">
        <v>0</v>
      </c>
      <c r="M522" s="246">
        <v>0</v>
      </c>
      <c r="N522" s="246">
        <v>0</v>
      </c>
      <c r="O522" s="246">
        <v>0</v>
      </c>
      <c r="P522" s="246">
        <v>0</v>
      </c>
      <c r="Q522" s="246">
        <v>0</v>
      </c>
      <c r="R522" s="246">
        <v>0</v>
      </c>
      <c r="S522" s="246">
        <v>0</v>
      </c>
      <c r="T522" s="246">
        <v>0</v>
      </c>
      <c r="U522" s="246">
        <v>0</v>
      </c>
      <c r="V522" s="246">
        <v>0.17199999999999999</v>
      </c>
      <c r="W522" s="246">
        <v>0</v>
      </c>
      <c r="X522" s="246">
        <v>10.4</v>
      </c>
      <c r="Y522" s="246">
        <v>0</v>
      </c>
      <c r="Z522" s="246">
        <v>0</v>
      </c>
      <c r="AA522" s="246">
        <v>0</v>
      </c>
      <c r="AB522" s="246">
        <v>0</v>
      </c>
      <c r="AC522" s="246">
        <v>0</v>
      </c>
      <c r="AD522" s="246">
        <v>0</v>
      </c>
      <c r="AE522" s="246">
        <v>0</v>
      </c>
    </row>
    <row r="523" spans="1:31" x14ac:dyDescent="0.25">
      <c r="B523" s="245" t="s">
        <v>562</v>
      </c>
      <c r="C523" s="246">
        <v>0</v>
      </c>
      <c r="D523" s="246">
        <v>0</v>
      </c>
      <c r="E523" s="246">
        <v>0</v>
      </c>
      <c r="F523" s="246">
        <v>0</v>
      </c>
      <c r="G523" s="246">
        <v>0</v>
      </c>
      <c r="H523" s="246">
        <v>0</v>
      </c>
      <c r="I523" s="246">
        <v>0.61</v>
      </c>
      <c r="J523" s="246">
        <v>0</v>
      </c>
      <c r="K523" s="246">
        <v>0</v>
      </c>
      <c r="L523" s="246">
        <v>0</v>
      </c>
      <c r="M523" s="246">
        <v>0</v>
      </c>
      <c r="N523" s="246">
        <v>0</v>
      </c>
      <c r="O523" s="246">
        <v>0</v>
      </c>
      <c r="P523" s="246">
        <v>0</v>
      </c>
      <c r="Q523" s="246">
        <v>0</v>
      </c>
      <c r="R523" s="246">
        <v>0</v>
      </c>
      <c r="S523" s="246">
        <v>0</v>
      </c>
      <c r="T523" s="246">
        <v>0</v>
      </c>
      <c r="U523" s="246">
        <v>0</v>
      </c>
      <c r="V523" s="246">
        <v>4.9000000000000002E-2</v>
      </c>
      <c r="W523" s="246">
        <v>0</v>
      </c>
      <c r="X523" s="246">
        <v>0</v>
      </c>
      <c r="Y523" s="246">
        <v>0</v>
      </c>
      <c r="Z523" s="246">
        <v>0</v>
      </c>
      <c r="AA523" s="246">
        <v>0</v>
      </c>
      <c r="AB523" s="246">
        <v>0</v>
      </c>
      <c r="AC523" s="246">
        <v>0</v>
      </c>
      <c r="AD523" s="246">
        <v>0</v>
      </c>
      <c r="AE523" s="246">
        <v>10.5</v>
      </c>
    </row>
    <row r="524" spans="1:31" x14ac:dyDescent="0.25">
      <c r="B524" s="245" t="s">
        <v>563</v>
      </c>
      <c r="C524" s="246">
        <v>0.43882399999999999</v>
      </c>
      <c r="D524" s="246">
        <v>273.2</v>
      </c>
      <c r="E524" s="246">
        <v>0</v>
      </c>
      <c r="F524" s="246">
        <v>97.69</v>
      </c>
      <c r="G524" s="246">
        <v>0</v>
      </c>
      <c r="H524" s="246">
        <v>4.3890000000000002</v>
      </c>
      <c r="I524" s="246">
        <v>38.47</v>
      </c>
      <c r="J524" s="246">
        <v>0</v>
      </c>
      <c r="K524" s="246">
        <v>0</v>
      </c>
      <c r="L524" s="246">
        <v>41.603999999999999</v>
      </c>
      <c r="M524" s="246">
        <v>0</v>
      </c>
      <c r="N524" s="246">
        <v>54.572000000000003</v>
      </c>
      <c r="O524" s="246">
        <v>181.35599999999999</v>
      </c>
      <c r="P524" s="246">
        <v>0</v>
      </c>
      <c r="Q524" s="246">
        <v>62.5</v>
      </c>
      <c r="R524" s="246">
        <v>78.795000000000002</v>
      </c>
      <c r="S524" s="246">
        <v>0</v>
      </c>
      <c r="T524" s="246">
        <v>0</v>
      </c>
      <c r="U524" s="246">
        <v>13.7</v>
      </c>
      <c r="V524" s="246">
        <v>31.613</v>
      </c>
      <c r="W524" s="246">
        <v>0</v>
      </c>
      <c r="X524" s="246">
        <v>16.25</v>
      </c>
      <c r="Y524" s="246">
        <v>0</v>
      </c>
      <c r="Z524" s="246">
        <v>12.404</v>
      </c>
      <c r="AA524" s="246">
        <v>21.265999999999998</v>
      </c>
      <c r="AB524" s="246">
        <v>0</v>
      </c>
      <c r="AC524" s="246">
        <v>0</v>
      </c>
      <c r="AD524" s="246">
        <v>0</v>
      </c>
      <c r="AE524" s="246">
        <v>9.2919999999999998</v>
      </c>
    </row>
    <row r="525" spans="1:31" x14ac:dyDescent="0.25">
      <c r="A525" s="245" t="s">
        <v>564</v>
      </c>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46"/>
      <c r="AE525" s="246"/>
    </row>
    <row r="526" spans="1:31" x14ac:dyDescent="0.25">
      <c r="B526" s="245" t="s">
        <v>565</v>
      </c>
      <c r="C526" s="246">
        <v>0</v>
      </c>
      <c r="D526" s="246">
        <v>0</v>
      </c>
      <c r="E526" s="246">
        <v>0</v>
      </c>
      <c r="F526" s="246">
        <v>0</v>
      </c>
      <c r="G526" s="246">
        <v>0</v>
      </c>
      <c r="H526" s="246">
        <v>0</v>
      </c>
      <c r="I526" s="246">
        <v>0.96099999999999997</v>
      </c>
      <c r="J526" s="246">
        <v>0</v>
      </c>
      <c r="K526" s="246">
        <v>0</v>
      </c>
      <c r="L526" s="246">
        <v>7.2350000000000003</v>
      </c>
      <c r="M526" s="246">
        <v>0</v>
      </c>
      <c r="N526" s="246">
        <v>0</v>
      </c>
      <c r="O526" s="246">
        <v>1.476</v>
      </c>
      <c r="P526" s="246">
        <v>0</v>
      </c>
      <c r="Q526" s="246">
        <v>0</v>
      </c>
      <c r="R526" s="246">
        <v>4.0609999999999999</v>
      </c>
      <c r="S526" s="246">
        <v>0</v>
      </c>
      <c r="T526" s="246">
        <v>0</v>
      </c>
      <c r="U526" s="246">
        <v>0</v>
      </c>
      <c r="V526" s="246">
        <v>0.64758000000000004</v>
      </c>
      <c r="W526" s="246">
        <v>0</v>
      </c>
      <c r="X526" s="246">
        <v>7.27</v>
      </c>
      <c r="Y526" s="246">
        <v>0</v>
      </c>
      <c r="Z526" s="246">
        <v>0</v>
      </c>
      <c r="AA526" s="246">
        <v>0</v>
      </c>
      <c r="AB526" s="246">
        <v>0</v>
      </c>
      <c r="AC526" s="246">
        <v>0</v>
      </c>
      <c r="AD526" s="246">
        <v>0</v>
      </c>
      <c r="AE526" s="246">
        <v>8.2840000000000007</v>
      </c>
    </row>
    <row r="527" spans="1:31" x14ac:dyDescent="0.25">
      <c r="B527" s="245" t="s">
        <v>566</v>
      </c>
      <c r="C527" s="246">
        <v>0</v>
      </c>
      <c r="D527" s="246">
        <v>0</v>
      </c>
      <c r="E527" s="246">
        <v>0</v>
      </c>
      <c r="F527" s="246">
        <v>0.16700000000000001</v>
      </c>
      <c r="G527" s="246">
        <v>0</v>
      </c>
      <c r="H527" s="246">
        <v>0</v>
      </c>
      <c r="I527" s="246">
        <v>0.56999999999999995</v>
      </c>
      <c r="J527" s="246">
        <v>0</v>
      </c>
      <c r="K527" s="246">
        <v>0</v>
      </c>
      <c r="L527" s="246">
        <v>18.204999999999998</v>
      </c>
      <c r="M527" s="246">
        <v>0</v>
      </c>
      <c r="N527" s="246">
        <v>0</v>
      </c>
      <c r="O527" s="246">
        <v>4.2850000000000001</v>
      </c>
      <c r="P527" s="246">
        <v>0</v>
      </c>
      <c r="Q527" s="246">
        <v>0</v>
      </c>
      <c r="R527" s="246">
        <v>7.8090000000000002</v>
      </c>
      <c r="S527" s="246">
        <v>0</v>
      </c>
      <c r="T527" s="246">
        <v>0</v>
      </c>
      <c r="U527" s="246">
        <v>0</v>
      </c>
      <c r="V527" s="246">
        <v>0.88724999999999998</v>
      </c>
      <c r="W527" s="246">
        <v>0</v>
      </c>
      <c r="X527" s="246">
        <v>0</v>
      </c>
      <c r="Y527" s="246">
        <v>0</v>
      </c>
      <c r="Z527" s="246">
        <v>0</v>
      </c>
      <c r="AA527" s="246">
        <v>0</v>
      </c>
      <c r="AB527" s="246">
        <v>0</v>
      </c>
      <c r="AC527" s="246">
        <v>0</v>
      </c>
      <c r="AD527" s="246">
        <v>0</v>
      </c>
      <c r="AE527" s="246">
        <v>8.3439999999999994</v>
      </c>
    </row>
    <row r="528" spans="1:31" x14ac:dyDescent="0.25">
      <c r="A528" s="245" t="s">
        <v>567</v>
      </c>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46"/>
      <c r="AE528" s="246"/>
    </row>
    <row r="529" spans="1:31" x14ac:dyDescent="0.25">
      <c r="B529" s="245" t="s">
        <v>568</v>
      </c>
      <c r="C529" s="246">
        <v>0</v>
      </c>
      <c r="D529" s="246">
        <v>0</v>
      </c>
      <c r="E529" s="246">
        <v>0</v>
      </c>
      <c r="F529" s="246">
        <v>0.91100000000000003</v>
      </c>
      <c r="G529" s="246">
        <v>0</v>
      </c>
      <c r="H529" s="246">
        <v>0</v>
      </c>
      <c r="I529" s="246">
        <v>8.0000000000000002E-3</v>
      </c>
      <c r="J529" s="246">
        <v>0</v>
      </c>
      <c r="K529" s="246">
        <v>0</v>
      </c>
      <c r="L529" s="246">
        <v>2.1829999999999998</v>
      </c>
      <c r="M529" s="246">
        <v>0</v>
      </c>
      <c r="N529" s="246">
        <v>0</v>
      </c>
      <c r="O529" s="246">
        <v>5.3890000000000002</v>
      </c>
      <c r="P529" s="246">
        <v>0</v>
      </c>
      <c r="Q529" s="246">
        <v>4.7229999999999999</v>
      </c>
      <c r="R529" s="246">
        <v>28.399000000000001</v>
      </c>
      <c r="S529" s="246">
        <v>0</v>
      </c>
      <c r="T529" s="246">
        <v>0</v>
      </c>
      <c r="U529" s="246">
        <v>0</v>
      </c>
      <c r="V529" s="246">
        <v>0.65</v>
      </c>
      <c r="W529" s="246">
        <v>0</v>
      </c>
      <c r="X529" s="246">
        <v>0</v>
      </c>
      <c r="Y529" s="246">
        <v>0</v>
      </c>
      <c r="Z529" s="246">
        <v>0</v>
      </c>
      <c r="AA529" s="246">
        <v>0</v>
      </c>
      <c r="AB529" s="246">
        <v>0</v>
      </c>
      <c r="AC529" s="246">
        <v>0</v>
      </c>
      <c r="AD529" s="246">
        <v>0</v>
      </c>
      <c r="AE529" s="246">
        <v>6.3645300000000002</v>
      </c>
    </row>
    <row r="530" spans="1:31" x14ac:dyDescent="0.25">
      <c r="A530" s="245" t="s">
        <v>569</v>
      </c>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46"/>
      <c r="AE530" s="246"/>
    </row>
    <row r="531" spans="1:31" x14ac:dyDescent="0.25">
      <c r="B531" s="245" t="s">
        <v>570</v>
      </c>
      <c r="C531" s="246">
        <v>0</v>
      </c>
      <c r="D531" s="246">
        <v>0</v>
      </c>
      <c r="E531" s="246">
        <v>0</v>
      </c>
      <c r="F531" s="246">
        <v>0</v>
      </c>
      <c r="G531" s="246">
        <v>0</v>
      </c>
      <c r="H531" s="246">
        <v>0.64500000000000002</v>
      </c>
      <c r="I531" s="246">
        <v>0.35199999999999998</v>
      </c>
      <c r="J531" s="246">
        <v>0</v>
      </c>
      <c r="K531" s="246">
        <v>0</v>
      </c>
      <c r="L531" s="246">
        <v>0</v>
      </c>
      <c r="M531" s="246">
        <v>0</v>
      </c>
      <c r="N531" s="246">
        <v>0</v>
      </c>
      <c r="O531" s="246">
        <v>0</v>
      </c>
      <c r="P531" s="246">
        <v>0</v>
      </c>
      <c r="Q531" s="246">
        <v>0</v>
      </c>
      <c r="R531" s="246">
        <v>0</v>
      </c>
      <c r="S531" s="246">
        <v>0</v>
      </c>
      <c r="T531" s="246">
        <v>0</v>
      </c>
      <c r="U531" s="246">
        <v>0</v>
      </c>
      <c r="V531" s="246">
        <v>8.9399999999999993E-2</v>
      </c>
      <c r="W531" s="246">
        <v>4.806</v>
      </c>
      <c r="X531" s="246">
        <v>0</v>
      </c>
      <c r="Y531" s="246">
        <v>0</v>
      </c>
      <c r="Z531" s="246">
        <v>0</v>
      </c>
      <c r="AA531" s="246">
        <v>0</v>
      </c>
      <c r="AB531" s="246">
        <v>0</v>
      </c>
      <c r="AC531" s="246">
        <v>0</v>
      </c>
      <c r="AD531" s="246">
        <v>0</v>
      </c>
      <c r="AE531" s="246">
        <v>0</v>
      </c>
    </row>
    <row r="532" spans="1:31" x14ac:dyDescent="0.25">
      <c r="B532" s="245" t="s">
        <v>571</v>
      </c>
      <c r="C532" s="246">
        <v>0</v>
      </c>
      <c r="D532" s="246">
        <v>0</v>
      </c>
      <c r="E532" s="246">
        <v>5.2729999999999997</v>
      </c>
      <c r="F532" s="246">
        <v>0</v>
      </c>
      <c r="G532" s="246">
        <v>1.1259999999999999</v>
      </c>
      <c r="H532" s="246">
        <v>0</v>
      </c>
      <c r="I532" s="246">
        <v>3.1</v>
      </c>
      <c r="J532" s="246">
        <v>0</v>
      </c>
      <c r="K532" s="246">
        <v>0</v>
      </c>
      <c r="L532" s="246">
        <v>0</v>
      </c>
      <c r="M532" s="246">
        <v>0</v>
      </c>
      <c r="N532" s="246">
        <v>0</v>
      </c>
      <c r="O532" s="246">
        <v>0</v>
      </c>
      <c r="P532" s="246">
        <v>94.995000000000005</v>
      </c>
      <c r="Q532" s="246">
        <v>0</v>
      </c>
      <c r="R532" s="246">
        <v>72.072000000000003</v>
      </c>
      <c r="S532" s="246">
        <v>0</v>
      </c>
      <c r="T532" s="246">
        <v>0</v>
      </c>
      <c r="U532" s="246">
        <v>0</v>
      </c>
      <c r="V532" s="246">
        <v>3.1850000000000001</v>
      </c>
      <c r="W532" s="246">
        <v>0</v>
      </c>
      <c r="X532" s="246">
        <v>0</v>
      </c>
      <c r="Y532" s="246">
        <v>0</v>
      </c>
      <c r="Z532" s="246">
        <v>0</v>
      </c>
      <c r="AA532" s="246">
        <v>0</v>
      </c>
      <c r="AB532" s="246">
        <v>0</v>
      </c>
      <c r="AC532" s="246">
        <v>0</v>
      </c>
      <c r="AD532" s="246">
        <v>0</v>
      </c>
      <c r="AE532" s="246">
        <v>1.0336799999999999</v>
      </c>
    </row>
    <row r="533" spans="1:31" x14ac:dyDescent="0.25">
      <c r="B533" s="245" t="s">
        <v>572</v>
      </c>
      <c r="C533" s="246">
        <v>0</v>
      </c>
      <c r="D533" s="246">
        <v>0</v>
      </c>
      <c r="E533" s="246">
        <v>0</v>
      </c>
      <c r="F533" s="246">
        <v>0</v>
      </c>
      <c r="G533" s="246">
        <v>0</v>
      </c>
      <c r="H533" s="246">
        <v>0</v>
      </c>
      <c r="I533" s="246">
        <v>0.96399999999999997</v>
      </c>
      <c r="J533" s="246">
        <v>0</v>
      </c>
      <c r="K533" s="246">
        <v>0</v>
      </c>
      <c r="L533" s="246">
        <v>0</v>
      </c>
      <c r="M533" s="246">
        <v>0</v>
      </c>
      <c r="N533" s="246">
        <v>0</v>
      </c>
      <c r="O533" s="246">
        <v>0</v>
      </c>
      <c r="P533" s="246">
        <v>0</v>
      </c>
      <c r="Q533" s="246">
        <v>0</v>
      </c>
      <c r="R533" s="246">
        <v>0</v>
      </c>
      <c r="S533" s="246">
        <v>0</v>
      </c>
      <c r="T533" s="246">
        <v>0</v>
      </c>
      <c r="U533" s="246">
        <v>0</v>
      </c>
      <c r="V533" s="246">
        <v>8.0399999999999999E-2</v>
      </c>
      <c r="W533" s="246">
        <v>3.7589999999999999</v>
      </c>
      <c r="X533" s="246">
        <v>0</v>
      </c>
      <c r="Y533" s="246">
        <v>0</v>
      </c>
      <c r="Z533" s="246">
        <v>0</v>
      </c>
      <c r="AA533" s="246">
        <v>0</v>
      </c>
      <c r="AB533" s="246">
        <v>0</v>
      </c>
      <c r="AC533" s="246">
        <v>0</v>
      </c>
      <c r="AD533" s="246">
        <v>0</v>
      </c>
      <c r="AE533" s="246">
        <v>0</v>
      </c>
    </row>
    <row r="534" spans="1:31" x14ac:dyDescent="0.25">
      <c r="A534" s="245" t="s">
        <v>573</v>
      </c>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246"/>
    </row>
    <row r="535" spans="1:31" x14ac:dyDescent="0.25">
      <c r="B535" s="245" t="s">
        <v>11</v>
      </c>
      <c r="C535" s="246">
        <v>0</v>
      </c>
      <c r="D535" s="246">
        <v>0</v>
      </c>
      <c r="E535" s="246">
        <v>0</v>
      </c>
      <c r="F535" s="246">
        <v>49</v>
      </c>
      <c r="G535" s="246">
        <v>0</v>
      </c>
      <c r="H535" s="246">
        <v>0.6</v>
      </c>
      <c r="I535" s="246">
        <v>3.9</v>
      </c>
      <c r="J535" s="246">
        <v>0</v>
      </c>
      <c r="K535" s="246">
        <v>0</v>
      </c>
      <c r="L535" s="246">
        <v>0</v>
      </c>
      <c r="M535" s="246">
        <v>0</v>
      </c>
      <c r="N535" s="246">
        <v>38</v>
      </c>
      <c r="O535" s="246">
        <v>8.6999999999999993</v>
      </c>
      <c r="P535" s="246">
        <v>0</v>
      </c>
      <c r="Q535" s="246">
        <v>14</v>
      </c>
      <c r="R535" s="246">
        <v>23</v>
      </c>
      <c r="S535" s="246">
        <v>0</v>
      </c>
      <c r="T535" s="246">
        <v>0</v>
      </c>
      <c r="U535" s="246">
        <v>0</v>
      </c>
      <c r="V535" s="246">
        <v>3.7</v>
      </c>
      <c r="W535" s="246">
        <v>0</v>
      </c>
      <c r="X535" s="246">
        <v>0</v>
      </c>
      <c r="Y535" s="246">
        <v>0</v>
      </c>
      <c r="Z535" s="246">
        <v>0</v>
      </c>
      <c r="AA535" s="246">
        <v>0</v>
      </c>
      <c r="AB535" s="246">
        <v>0</v>
      </c>
      <c r="AC535" s="246">
        <v>0</v>
      </c>
      <c r="AD535" s="246">
        <v>0</v>
      </c>
      <c r="AE535" s="246">
        <v>0</v>
      </c>
    </row>
    <row r="536" spans="1:31" x14ac:dyDescent="0.25">
      <c r="B536" s="245" t="s">
        <v>574</v>
      </c>
      <c r="C536" s="246">
        <v>0</v>
      </c>
      <c r="D536" s="246">
        <v>0</v>
      </c>
      <c r="E536" s="246">
        <v>0</v>
      </c>
      <c r="F536" s="246">
        <v>0</v>
      </c>
      <c r="G536" s="246">
        <v>0</v>
      </c>
      <c r="H536" s="246">
        <v>0</v>
      </c>
      <c r="I536" s="246">
        <v>6.0000000000000001E-3</v>
      </c>
      <c r="J536" s="246">
        <v>0</v>
      </c>
      <c r="K536" s="246">
        <v>0</v>
      </c>
      <c r="L536" s="246">
        <v>0</v>
      </c>
      <c r="M536" s="246">
        <v>0</v>
      </c>
      <c r="N536" s="246">
        <v>0</v>
      </c>
      <c r="O536" s="246">
        <v>0</v>
      </c>
      <c r="P536" s="246">
        <v>0</v>
      </c>
      <c r="Q536" s="246">
        <v>0</v>
      </c>
      <c r="R536" s="246">
        <v>0</v>
      </c>
      <c r="S536" s="246">
        <v>0</v>
      </c>
      <c r="T536" s="246">
        <v>0</v>
      </c>
      <c r="U536" s="246">
        <v>0</v>
      </c>
      <c r="V536" s="246">
        <v>4.3999999999999997E-2</v>
      </c>
      <c r="W536" s="246">
        <v>0</v>
      </c>
      <c r="X536" s="246">
        <v>2.694</v>
      </c>
      <c r="Y536" s="246">
        <v>0</v>
      </c>
      <c r="Z536" s="246">
        <v>0</v>
      </c>
      <c r="AA536" s="246">
        <v>0</v>
      </c>
      <c r="AB536" s="246">
        <v>0</v>
      </c>
      <c r="AC536" s="246">
        <v>0</v>
      </c>
      <c r="AD536" s="246">
        <v>0</v>
      </c>
      <c r="AE536" s="246">
        <v>0</v>
      </c>
    </row>
    <row r="537" spans="1:31" x14ac:dyDescent="0.25">
      <c r="B537" s="245" t="s">
        <v>340</v>
      </c>
      <c r="C537" s="246">
        <v>0</v>
      </c>
      <c r="D537" s="246">
        <v>0</v>
      </c>
      <c r="E537" s="246">
        <v>0</v>
      </c>
      <c r="F537" s="246">
        <v>0</v>
      </c>
      <c r="G537" s="246">
        <v>0</v>
      </c>
      <c r="H537" s="246">
        <v>0</v>
      </c>
      <c r="I537" s="246">
        <v>0.2</v>
      </c>
      <c r="J537" s="246">
        <v>0</v>
      </c>
      <c r="K537" s="246">
        <v>0</v>
      </c>
      <c r="L537" s="246">
        <v>0</v>
      </c>
      <c r="M537" s="246">
        <v>0</v>
      </c>
      <c r="N537" s="246">
        <v>0</v>
      </c>
      <c r="O537" s="246">
        <v>0.8</v>
      </c>
      <c r="P537" s="246">
        <v>0</v>
      </c>
      <c r="Q537" s="246">
        <v>0</v>
      </c>
      <c r="R537" s="246">
        <v>18.2</v>
      </c>
      <c r="S537" s="246">
        <v>0</v>
      </c>
      <c r="T537" s="246">
        <v>0</v>
      </c>
      <c r="U537" s="246">
        <v>0</v>
      </c>
      <c r="V537" s="246">
        <v>0.35</v>
      </c>
      <c r="W537" s="246">
        <v>0</v>
      </c>
      <c r="X537" s="246">
        <v>0</v>
      </c>
      <c r="Y537" s="246">
        <v>0</v>
      </c>
      <c r="Z537" s="246">
        <v>0</v>
      </c>
      <c r="AA537" s="246">
        <v>0</v>
      </c>
      <c r="AB537" s="246">
        <v>0</v>
      </c>
      <c r="AC537" s="246">
        <v>0</v>
      </c>
      <c r="AD537" s="246">
        <v>0</v>
      </c>
      <c r="AE537" s="246">
        <v>0</v>
      </c>
    </row>
    <row r="538" spans="1:31" x14ac:dyDescent="0.25">
      <c r="A538" s="245" t="s">
        <v>575</v>
      </c>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246"/>
    </row>
    <row r="539" spans="1:31" x14ac:dyDescent="0.25">
      <c r="B539" s="245" t="s">
        <v>576</v>
      </c>
      <c r="C539" s="246">
        <v>0</v>
      </c>
      <c r="D539" s="246">
        <v>0</v>
      </c>
      <c r="E539" s="246">
        <v>0</v>
      </c>
      <c r="F539" s="246">
        <v>15.12</v>
      </c>
      <c r="G539" s="246">
        <v>0</v>
      </c>
      <c r="H539" s="246">
        <v>0</v>
      </c>
      <c r="I539" s="246">
        <v>0.89</v>
      </c>
      <c r="J539" s="246">
        <v>0</v>
      </c>
      <c r="K539" s="246">
        <v>0</v>
      </c>
      <c r="L539" s="246">
        <v>0</v>
      </c>
      <c r="M539" s="246">
        <v>0</v>
      </c>
      <c r="N539" s="246">
        <v>0</v>
      </c>
      <c r="O539" s="246">
        <v>0</v>
      </c>
      <c r="P539" s="246">
        <v>0</v>
      </c>
      <c r="Q539" s="246">
        <v>0</v>
      </c>
      <c r="R539" s="246">
        <v>5.81</v>
      </c>
      <c r="S539" s="246">
        <v>0</v>
      </c>
      <c r="T539" s="246">
        <v>0</v>
      </c>
      <c r="U539" s="246">
        <v>0</v>
      </c>
      <c r="V539" s="246">
        <v>0.58199999999999996</v>
      </c>
      <c r="W539" s="246">
        <v>0</v>
      </c>
      <c r="X539" s="246">
        <v>0</v>
      </c>
      <c r="Y539" s="246">
        <v>0</v>
      </c>
      <c r="Z539" s="246">
        <v>0</v>
      </c>
      <c r="AA539" s="246">
        <v>0</v>
      </c>
      <c r="AB539" s="246">
        <v>0</v>
      </c>
      <c r="AC539" s="246">
        <v>0</v>
      </c>
      <c r="AD539" s="246">
        <v>0</v>
      </c>
      <c r="AE539" s="246">
        <v>0</v>
      </c>
    </row>
    <row r="540" spans="1:31" x14ac:dyDescent="0.25">
      <c r="B540" s="245" t="s">
        <v>577</v>
      </c>
      <c r="C540" s="246">
        <v>0</v>
      </c>
      <c r="D540" s="246">
        <v>0</v>
      </c>
      <c r="E540" s="246">
        <v>0</v>
      </c>
      <c r="F540" s="246">
        <v>0</v>
      </c>
      <c r="G540" s="246">
        <v>26.24</v>
      </c>
      <c r="H540" s="246">
        <v>0</v>
      </c>
      <c r="I540" s="246">
        <v>0</v>
      </c>
      <c r="J540" s="246">
        <v>0</v>
      </c>
      <c r="K540" s="246">
        <v>0</v>
      </c>
      <c r="L540" s="246">
        <v>0</v>
      </c>
      <c r="M540" s="246">
        <v>0</v>
      </c>
      <c r="N540" s="246">
        <v>222.483</v>
      </c>
      <c r="O540" s="246">
        <v>0</v>
      </c>
      <c r="P540" s="246">
        <v>0</v>
      </c>
      <c r="Q540" s="246">
        <v>0</v>
      </c>
      <c r="R540" s="246">
        <v>3.9885299999999999</v>
      </c>
      <c r="S540" s="246">
        <v>0</v>
      </c>
      <c r="T540" s="246">
        <v>0</v>
      </c>
      <c r="U540" s="246">
        <v>0</v>
      </c>
      <c r="V540" s="246">
        <v>22.084800000000001</v>
      </c>
      <c r="W540" s="246">
        <v>239.8</v>
      </c>
      <c r="X540" s="246">
        <v>0</v>
      </c>
      <c r="Y540" s="246">
        <v>0</v>
      </c>
      <c r="Z540" s="246">
        <v>0</v>
      </c>
      <c r="AA540" s="246">
        <v>0</v>
      </c>
      <c r="AB540" s="246">
        <v>0</v>
      </c>
      <c r="AC540" s="246">
        <v>0</v>
      </c>
      <c r="AD540" s="246">
        <v>0</v>
      </c>
      <c r="AE540" s="246">
        <v>0</v>
      </c>
    </row>
    <row r="541" spans="1:31" x14ac:dyDescent="0.25">
      <c r="B541" s="245" t="s">
        <v>578</v>
      </c>
      <c r="C541" s="246">
        <v>0</v>
      </c>
      <c r="D541" s="246">
        <v>0</v>
      </c>
      <c r="E541" s="246">
        <v>6.67</v>
      </c>
      <c r="F541" s="246">
        <v>0</v>
      </c>
      <c r="G541" s="246">
        <v>5.68</v>
      </c>
      <c r="H541" s="246">
        <v>0</v>
      </c>
      <c r="I541" s="246">
        <v>0</v>
      </c>
      <c r="J541" s="246">
        <v>0</v>
      </c>
      <c r="K541" s="246">
        <v>0</v>
      </c>
      <c r="L541" s="246">
        <v>0</v>
      </c>
      <c r="M541" s="246">
        <v>0</v>
      </c>
      <c r="N541" s="246">
        <v>0</v>
      </c>
      <c r="O541" s="246">
        <v>5.0999999999999996</v>
      </c>
      <c r="P541" s="246">
        <v>0</v>
      </c>
      <c r="Q541" s="246">
        <v>0</v>
      </c>
      <c r="R541" s="246">
        <v>40.380000000000003</v>
      </c>
      <c r="S541" s="246">
        <v>0</v>
      </c>
      <c r="T541" s="246">
        <v>0</v>
      </c>
      <c r="U541" s="246">
        <v>0</v>
      </c>
      <c r="V541" s="246">
        <v>2.2799999999999998</v>
      </c>
      <c r="W541" s="246">
        <v>0</v>
      </c>
      <c r="X541" s="246">
        <v>2.11</v>
      </c>
      <c r="Y541" s="246">
        <v>0</v>
      </c>
      <c r="Z541" s="246">
        <v>0</v>
      </c>
      <c r="AA541" s="246">
        <v>0</v>
      </c>
      <c r="AB541" s="246">
        <v>0</v>
      </c>
      <c r="AC541" s="246">
        <v>0</v>
      </c>
      <c r="AD541" s="246">
        <v>1.33</v>
      </c>
      <c r="AE541" s="246">
        <v>0</v>
      </c>
    </row>
    <row r="542" spans="1:31" x14ac:dyDescent="0.25">
      <c r="B542" s="245" t="s">
        <v>579</v>
      </c>
      <c r="C542" s="246">
        <v>0</v>
      </c>
      <c r="D542" s="246">
        <v>0</v>
      </c>
      <c r="E542" s="246">
        <v>0</v>
      </c>
      <c r="F542" s="246">
        <v>0</v>
      </c>
      <c r="G542" s="246">
        <v>0</v>
      </c>
      <c r="H542" s="246">
        <v>0</v>
      </c>
      <c r="I542" s="246">
        <v>0</v>
      </c>
      <c r="J542" s="246">
        <v>0</v>
      </c>
      <c r="K542" s="246">
        <v>0</v>
      </c>
      <c r="L542" s="246">
        <v>0</v>
      </c>
      <c r="M542" s="246">
        <v>0</v>
      </c>
      <c r="N542" s="246">
        <v>0</v>
      </c>
      <c r="O542" s="246">
        <v>0</v>
      </c>
      <c r="P542" s="246">
        <v>0</v>
      </c>
      <c r="Q542" s="246">
        <v>0</v>
      </c>
      <c r="R542" s="246">
        <v>0</v>
      </c>
      <c r="S542" s="246">
        <v>0</v>
      </c>
      <c r="T542" s="246">
        <v>0</v>
      </c>
      <c r="U542" s="246">
        <v>0</v>
      </c>
      <c r="V542" s="246">
        <v>0</v>
      </c>
      <c r="W542" s="246">
        <v>0</v>
      </c>
      <c r="X542" s="246">
        <v>0</v>
      </c>
      <c r="Y542" s="246">
        <v>0</v>
      </c>
      <c r="Z542" s="246">
        <v>0</v>
      </c>
      <c r="AA542" s="246">
        <v>0</v>
      </c>
      <c r="AB542" s="246">
        <v>0</v>
      </c>
      <c r="AC542" s="246">
        <v>0</v>
      </c>
      <c r="AD542" s="246">
        <v>0</v>
      </c>
      <c r="AE542" s="246">
        <v>0</v>
      </c>
    </row>
    <row r="543" spans="1:31" x14ac:dyDescent="0.25">
      <c r="B543" s="245" t="s">
        <v>580</v>
      </c>
      <c r="C543" s="246">
        <v>0</v>
      </c>
      <c r="D543" s="246">
        <v>0</v>
      </c>
      <c r="E543" s="246">
        <v>0</v>
      </c>
      <c r="F543" s="246">
        <v>9.9</v>
      </c>
      <c r="G543" s="246">
        <v>0</v>
      </c>
      <c r="H543" s="246">
        <v>0</v>
      </c>
      <c r="I543" s="246">
        <v>0.6</v>
      </c>
      <c r="J543" s="246">
        <v>0</v>
      </c>
      <c r="K543" s="246">
        <v>0</v>
      </c>
      <c r="L543" s="246">
        <v>46.3</v>
      </c>
      <c r="M543" s="246">
        <v>0</v>
      </c>
      <c r="N543" s="246">
        <v>0</v>
      </c>
      <c r="O543" s="246">
        <v>0</v>
      </c>
      <c r="P543" s="246">
        <v>0</v>
      </c>
      <c r="Q543" s="246">
        <v>0</v>
      </c>
      <c r="R543" s="246">
        <v>11.6</v>
      </c>
      <c r="S543" s="246">
        <v>0</v>
      </c>
      <c r="T543" s="246">
        <v>0</v>
      </c>
      <c r="U543" s="246">
        <v>0</v>
      </c>
      <c r="V543" s="246">
        <v>2</v>
      </c>
      <c r="W543" s="246">
        <v>0</v>
      </c>
      <c r="X543" s="246">
        <v>0</v>
      </c>
      <c r="Y543" s="246">
        <v>0</v>
      </c>
      <c r="Z543" s="246">
        <v>0</v>
      </c>
      <c r="AA543" s="246">
        <v>0</v>
      </c>
      <c r="AB543" s="246">
        <v>0</v>
      </c>
      <c r="AC543" s="246">
        <v>0</v>
      </c>
      <c r="AD543" s="246">
        <v>0</v>
      </c>
      <c r="AE543" s="246">
        <v>0</v>
      </c>
    </row>
    <row r="544" spans="1:31" x14ac:dyDescent="0.25">
      <c r="B544" s="245" t="s">
        <v>581</v>
      </c>
      <c r="C544" s="246">
        <v>0</v>
      </c>
      <c r="D544" s="246">
        <v>0</v>
      </c>
      <c r="E544" s="246">
        <v>0</v>
      </c>
      <c r="F544" s="246">
        <v>39.139400000000002</v>
      </c>
      <c r="G544" s="246">
        <v>0</v>
      </c>
      <c r="H544" s="246">
        <v>0</v>
      </c>
      <c r="I544" s="246">
        <v>2.35</v>
      </c>
      <c r="J544" s="246">
        <v>0</v>
      </c>
      <c r="K544" s="246">
        <v>3.202</v>
      </c>
      <c r="L544" s="246">
        <v>73.391900000000007</v>
      </c>
      <c r="M544" s="246">
        <v>0</v>
      </c>
      <c r="N544" s="246">
        <v>0</v>
      </c>
      <c r="O544" s="246">
        <v>34.31</v>
      </c>
      <c r="P544" s="246">
        <v>0</v>
      </c>
      <c r="Q544" s="246">
        <v>20.6037</v>
      </c>
      <c r="R544" s="246">
        <v>11.2067</v>
      </c>
      <c r="S544" s="246">
        <v>0</v>
      </c>
      <c r="T544" s="246">
        <v>0</v>
      </c>
      <c r="U544" s="246">
        <v>0</v>
      </c>
      <c r="V544" s="246">
        <v>6.8937299999999997</v>
      </c>
      <c r="W544" s="246">
        <v>0</v>
      </c>
      <c r="X544" s="246">
        <v>0</v>
      </c>
      <c r="Y544" s="246">
        <v>0</v>
      </c>
      <c r="Z544" s="246">
        <v>0</v>
      </c>
      <c r="AA544" s="246">
        <v>0</v>
      </c>
      <c r="AB544" s="246">
        <v>0</v>
      </c>
      <c r="AC544" s="246">
        <v>0</v>
      </c>
      <c r="AD544" s="246">
        <v>0</v>
      </c>
      <c r="AE544" s="246">
        <v>0</v>
      </c>
    </row>
    <row r="545" spans="1:31" x14ac:dyDescent="0.25">
      <c r="B545" s="245" t="s">
        <v>582</v>
      </c>
      <c r="C545" s="246">
        <v>0</v>
      </c>
      <c r="D545" s="246">
        <v>0</v>
      </c>
      <c r="E545" s="246">
        <v>1.5102500000000001</v>
      </c>
      <c r="F545" s="246">
        <v>14.3</v>
      </c>
      <c r="G545" s="246">
        <v>0</v>
      </c>
      <c r="H545" s="246">
        <v>0.36599999999999999</v>
      </c>
      <c r="I545" s="246">
        <v>0.45700000000000002</v>
      </c>
      <c r="J545" s="246">
        <v>4.8588800000000001</v>
      </c>
      <c r="K545" s="246">
        <v>0</v>
      </c>
      <c r="L545" s="246">
        <v>49.196599999999997</v>
      </c>
      <c r="M545" s="246">
        <v>0</v>
      </c>
      <c r="N545" s="246">
        <v>170.892</v>
      </c>
      <c r="O545" s="246">
        <v>47.302999999999997</v>
      </c>
      <c r="P545" s="246">
        <v>0</v>
      </c>
      <c r="Q545" s="246">
        <v>0</v>
      </c>
      <c r="R545" s="246">
        <v>0</v>
      </c>
      <c r="S545" s="246">
        <v>0</v>
      </c>
      <c r="T545" s="246">
        <v>0</v>
      </c>
      <c r="U545" s="246">
        <v>0</v>
      </c>
      <c r="V545" s="246">
        <v>11.955500000000001</v>
      </c>
      <c r="W545" s="246">
        <v>0</v>
      </c>
      <c r="X545" s="246">
        <v>6.73</v>
      </c>
      <c r="Y545" s="246">
        <v>0</v>
      </c>
      <c r="Z545" s="246">
        <v>0</v>
      </c>
      <c r="AA545" s="246">
        <v>0</v>
      </c>
      <c r="AB545" s="246">
        <v>0</v>
      </c>
      <c r="AC545" s="246">
        <v>0</v>
      </c>
      <c r="AD545" s="246">
        <v>0</v>
      </c>
      <c r="AE545" s="246">
        <v>0</v>
      </c>
    </row>
    <row r="546" spans="1:31" x14ac:dyDescent="0.25">
      <c r="B546" s="245" t="s">
        <v>583</v>
      </c>
      <c r="C546" s="246">
        <v>0</v>
      </c>
      <c r="D546" s="246">
        <v>0</v>
      </c>
      <c r="E546" s="246">
        <v>0</v>
      </c>
      <c r="F546" s="246">
        <v>0</v>
      </c>
      <c r="G546" s="246">
        <v>30.98</v>
      </c>
      <c r="H546" s="246">
        <v>0</v>
      </c>
      <c r="I546" s="246">
        <v>0</v>
      </c>
      <c r="J546" s="246">
        <v>0</v>
      </c>
      <c r="K546" s="246">
        <v>0</v>
      </c>
      <c r="L546" s="246">
        <v>0</v>
      </c>
      <c r="M546" s="246">
        <v>0</v>
      </c>
      <c r="N546" s="246">
        <v>0</v>
      </c>
      <c r="O546" s="246">
        <v>0</v>
      </c>
      <c r="P546" s="246">
        <v>0</v>
      </c>
      <c r="Q546" s="246">
        <v>0</v>
      </c>
      <c r="R546" s="246">
        <v>0</v>
      </c>
      <c r="S546" s="246">
        <v>0</v>
      </c>
      <c r="T546" s="246">
        <v>0</v>
      </c>
      <c r="U546" s="246">
        <v>0</v>
      </c>
      <c r="V546" s="246">
        <v>0.47199999999999998</v>
      </c>
      <c r="W546" s="246">
        <v>0</v>
      </c>
      <c r="X546" s="246">
        <v>0</v>
      </c>
      <c r="Y546" s="246">
        <v>0</v>
      </c>
      <c r="Z546" s="246">
        <v>0</v>
      </c>
      <c r="AA546" s="246">
        <v>0</v>
      </c>
      <c r="AB546" s="246">
        <v>0</v>
      </c>
      <c r="AC546" s="246">
        <v>0</v>
      </c>
      <c r="AD546" s="246">
        <v>0</v>
      </c>
      <c r="AE546" s="246">
        <v>0</v>
      </c>
    </row>
    <row r="547" spans="1:31" x14ac:dyDescent="0.25">
      <c r="B547" s="245" t="s">
        <v>584</v>
      </c>
      <c r="C547" s="246">
        <v>0</v>
      </c>
      <c r="D547" s="246">
        <v>0</v>
      </c>
      <c r="E547" s="246">
        <v>0</v>
      </c>
      <c r="F547" s="246">
        <v>0</v>
      </c>
      <c r="G547" s="246">
        <v>0</v>
      </c>
      <c r="H547" s="246">
        <v>0</v>
      </c>
      <c r="I547" s="246">
        <v>0</v>
      </c>
      <c r="J547" s="246">
        <v>0</v>
      </c>
      <c r="K547" s="246">
        <v>0</v>
      </c>
      <c r="L547" s="246">
        <v>0</v>
      </c>
      <c r="M547" s="246">
        <v>0</v>
      </c>
      <c r="N547" s="246">
        <v>0</v>
      </c>
      <c r="O547" s="246">
        <v>0</v>
      </c>
      <c r="P547" s="246">
        <v>0</v>
      </c>
      <c r="Q547" s="246">
        <v>0</v>
      </c>
      <c r="R547" s="246">
        <v>0</v>
      </c>
      <c r="S547" s="246">
        <v>0</v>
      </c>
      <c r="T547" s="246">
        <v>0</v>
      </c>
      <c r="U547" s="246">
        <v>0</v>
      </c>
      <c r="V547" s="246">
        <v>0.2</v>
      </c>
      <c r="W547" s="246">
        <v>0</v>
      </c>
      <c r="X547" s="246">
        <v>21.3</v>
      </c>
      <c r="Y547" s="246">
        <v>0</v>
      </c>
      <c r="Z547" s="246">
        <v>0</v>
      </c>
      <c r="AA547" s="246">
        <v>0</v>
      </c>
      <c r="AB547" s="246">
        <v>0</v>
      </c>
      <c r="AC547" s="246">
        <v>0</v>
      </c>
      <c r="AD547" s="246">
        <v>0</v>
      </c>
      <c r="AE547" s="246">
        <v>0</v>
      </c>
    </row>
    <row r="548" spans="1:31" x14ac:dyDescent="0.25">
      <c r="B548" s="245" t="s">
        <v>585</v>
      </c>
      <c r="C548" s="246">
        <v>0</v>
      </c>
      <c r="D548" s="246">
        <v>1085.8</v>
      </c>
      <c r="E548" s="246">
        <v>0</v>
      </c>
      <c r="F548" s="246">
        <v>0</v>
      </c>
      <c r="G548" s="246">
        <v>0</v>
      </c>
      <c r="H548" s="246">
        <v>92.8</v>
      </c>
      <c r="I548" s="246">
        <v>18.003599999999999</v>
      </c>
      <c r="J548" s="246">
        <v>0</v>
      </c>
      <c r="K548" s="246">
        <v>28.254799999999999</v>
      </c>
      <c r="L548" s="246">
        <v>0</v>
      </c>
      <c r="M548" s="246">
        <v>0</v>
      </c>
      <c r="N548" s="246">
        <v>0</v>
      </c>
      <c r="O548" s="246">
        <v>127.1</v>
      </c>
      <c r="P548" s="246">
        <v>0</v>
      </c>
      <c r="Q548" s="246">
        <v>0</v>
      </c>
      <c r="R548" s="246">
        <v>0</v>
      </c>
      <c r="S548" s="246">
        <v>0</v>
      </c>
      <c r="T548" s="246">
        <v>0</v>
      </c>
      <c r="U548" s="246">
        <v>315.47800000000001</v>
      </c>
      <c r="V548" s="246">
        <v>72.216800000000006</v>
      </c>
      <c r="W548" s="246">
        <v>0</v>
      </c>
      <c r="X548" s="246">
        <v>80.314800000000005</v>
      </c>
      <c r="Y548" s="246">
        <v>0</v>
      </c>
      <c r="Z548" s="246">
        <v>23.2</v>
      </c>
      <c r="AA548" s="246">
        <v>72.3</v>
      </c>
      <c r="AB548" s="246">
        <v>0</v>
      </c>
      <c r="AC548" s="246">
        <v>0</v>
      </c>
      <c r="AD548" s="246">
        <v>0</v>
      </c>
      <c r="AE548" s="246">
        <v>0.27293699999999999</v>
      </c>
    </row>
    <row r="549" spans="1:31" x14ac:dyDescent="0.25">
      <c r="B549" s="245" t="s">
        <v>586</v>
      </c>
      <c r="C549" s="246">
        <v>0</v>
      </c>
      <c r="D549" s="246">
        <v>0</v>
      </c>
      <c r="E549" s="246">
        <v>0</v>
      </c>
      <c r="F549" s="246">
        <v>0</v>
      </c>
      <c r="G549" s="246">
        <v>47.7</v>
      </c>
      <c r="H549" s="246">
        <v>0</v>
      </c>
      <c r="I549" s="246">
        <v>0.38</v>
      </c>
      <c r="J549" s="246">
        <v>0</v>
      </c>
      <c r="K549" s="246">
        <v>0</v>
      </c>
      <c r="L549" s="246">
        <v>0</v>
      </c>
      <c r="M549" s="246">
        <v>0</v>
      </c>
      <c r="N549" s="246">
        <v>0</v>
      </c>
      <c r="O549" s="246">
        <v>0</v>
      </c>
      <c r="P549" s="246">
        <v>110.7</v>
      </c>
      <c r="Q549" s="246">
        <v>0</v>
      </c>
      <c r="R549" s="246">
        <v>0</v>
      </c>
      <c r="S549" s="246">
        <v>0</v>
      </c>
      <c r="T549" s="246">
        <v>0</v>
      </c>
      <c r="U549" s="246">
        <v>0</v>
      </c>
      <c r="V549" s="246">
        <v>1.3</v>
      </c>
      <c r="W549" s="246">
        <v>0</v>
      </c>
      <c r="X549" s="246">
        <v>0</v>
      </c>
      <c r="Y549" s="246">
        <v>0</v>
      </c>
      <c r="Z549" s="246">
        <v>0</v>
      </c>
      <c r="AA549" s="246">
        <v>0</v>
      </c>
      <c r="AB549" s="246">
        <v>0</v>
      </c>
      <c r="AC549" s="246">
        <v>0</v>
      </c>
      <c r="AD549" s="246">
        <v>0</v>
      </c>
      <c r="AE549" s="246">
        <v>0</v>
      </c>
    </row>
    <row r="550" spans="1:31" x14ac:dyDescent="0.25">
      <c r="A550" s="245" t="s">
        <v>587</v>
      </c>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c r="AA550" s="246"/>
      <c r="AB550" s="246"/>
      <c r="AC550" s="246"/>
      <c r="AD550" s="246"/>
      <c r="AE550" s="246"/>
    </row>
    <row r="551" spans="1:31" x14ac:dyDescent="0.25">
      <c r="B551" s="245" t="s">
        <v>588</v>
      </c>
      <c r="C551" s="246">
        <v>0</v>
      </c>
      <c r="D551" s="246">
        <v>0</v>
      </c>
      <c r="E551" s="246">
        <v>0</v>
      </c>
      <c r="F551" s="246">
        <v>0</v>
      </c>
      <c r="G551" s="246">
        <v>0</v>
      </c>
      <c r="H551" s="246">
        <v>0</v>
      </c>
      <c r="I551" s="246">
        <v>3.13</v>
      </c>
      <c r="J551" s="246">
        <v>0</v>
      </c>
      <c r="K551" s="246">
        <v>0</v>
      </c>
      <c r="L551" s="246">
        <v>0</v>
      </c>
      <c r="M551" s="246">
        <v>0</v>
      </c>
      <c r="N551" s="246">
        <v>0</v>
      </c>
      <c r="O551" s="246">
        <v>0</v>
      </c>
      <c r="P551" s="246">
        <v>0</v>
      </c>
      <c r="Q551" s="246">
        <v>0</v>
      </c>
      <c r="R551" s="246">
        <v>0</v>
      </c>
      <c r="S551" s="246">
        <v>0</v>
      </c>
      <c r="T551" s="246">
        <v>0</v>
      </c>
      <c r="U551" s="246">
        <v>0</v>
      </c>
      <c r="V551" s="246">
        <v>0.08</v>
      </c>
      <c r="W551" s="246">
        <v>0</v>
      </c>
      <c r="X551" s="246">
        <v>5.92</v>
      </c>
      <c r="Y551" s="246">
        <v>0</v>
      </c>
      <c r="Z551" s="246">
        <v>0</v>
      </c>
      <c r="AA551" s="246">
        <v>0</v>
      </c>
      <c r="AB551" s="246">
        <v>0</v>
      </c>
      <c r="AC551" s="246">
        <v>0</v>
      </c>
      <c r="AD551" s="246">
        <v>0</v>
      </c>
      <c r="AE551" s="246">
        <v>0</v>
      </c>
    </row>
    <row r="552" spans="1:31" x14ac:dyDescent="0.25">
      <c r="B552" s="245" t="s">
        <v>580</v>
      </c>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46"/>
      <c r="AE552" s="246"/>
    </row>
    <row r="553" spans="1:31" x14ac:dyDescent="0.25">
      <c r="B553" s="245" t="s">
        <v>1065</v>
      </c>
      <c r="C553" s="246">
        <v>0</v>
      </c>
      <c r="D553" s="246">
        <v>0</v>
      </c>
      <c r="E553" s="246">
        <v>0</v>
      </c>
      <c r="F553" s="246">
        <v>0</v>
      </c>
      <c r="G553" s="246">
        <v>0</v>
      </c>
      <c r="H553" s="246">
        <v>0</v>
      </c>
      <c r="I553" s="246">
        <v>0.36</v>
      </c>
      <c r="J553" s="246">
        <v>0</v>
      </c>
      <c r="K553" s="246">
        <v>0</v>
      </c>
      <c r="L553" s="246">
        <v>0</v>
      </c>
      <c r="M553" s="246">
        <v>0</v>
      </c>
      <c r="N553" s="246">
        <v>0</v>
      </c>
      <c r="O553" s="246">
        <v>0</v>
      </c>
      <c r="P553" s="246">
        <v>0</v>
      </c>
      <c r="Q553" s="246">
        <v>0</v>
      </c>
      <c r="R553" s="246">
        <v>0</v>
      </c>
      <c r="S553" s="246">
        <v>0</v>
      </c>
      <c r="T553" s="246">
        <v>0</v>
      </c>
      <c r="U553" s="246">
        <v>0</v>
      </c>
      <c r="V553" s="246">
        <v>8.5000000000000006E-2</v>
      </c>
      <c r="W553" s="246">
        <v>0</v>
      </c>
      <c r="X553" s="246">
        <v>6.14</v>
      </c>
      <c r="Y553" s="246">
        <v>0</v>
      </c>
      <c r="Z553" s="246">
        <v>0</v>
      </c>
      <c r="AA553" s="246">
        <v>0</v>
      </c>
      <c r="AB553" s="246">
        <v>0</v>
      </c>
      <c r="AC553" s="246">
        <v>0</v>
      </c>
      <c r="AD553" s="246">
        <v>0</v>
      </c>
      <c r="AE553" s="246">
        <v>0</v>
      </c>
    </row>
    <row r="554" spans="1:31" x14ac:dyDescent="0.25">
      <c r="A554" s="317" t="s">
        <v>1399</v>
      </c>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46"/>
      <c r="AE554" s="246"/>
    </row>
    <row r="555" spans="1:31" x14ac:dyDescent="0.25">
      <c r="B555" s="245" t="s">
        <v>589</v>
      </c>
      <c r="C555" s="246">
        <v>0</v>
      </c>
      <c r="D555" s="246">
        <v>0</v>
      </c>
      <c r="E555" s="246">
        <v>0</v>
      </c>
      <c r="F555" s="246">
        <v>0</v>
      </c>
      <c r="G555" s="246">
        <v>0</v>
      </c>
      <c r="H555" s="246">
        <v>0</v>
      </c>
      <c r="I555" s="246">
        <v>0</v>
      </c>
      <c r="J555" s="246">
        <v>0</v>
      </c>
      <c r="K555" s="246">
        <v>0</v>
      </c>
      <c r="L555" s="246">
        <v>0</v>
      </c>
      <c r="M555" s="246">
        <v>0</v>
      </c>
      <c r="N555" s="246">
        <v>0</v>
      </c>
      <c r="O555" s="246">
        <v>0</v>
      </c>
      <c r="P555" s="246">
        <v>0</v>
      </c>
      <c r="Q555" s="246">
        <v>0</v>
      </c>
      <c r="R555" s="246">
        <v>0</v>
      </c>
      <c r="S555" s="246">
        <v>0</v>
      </c>
      <c r="T555" s="246">
        <v>0</v>
      </c>
      <c r="U555" s="246">
        <v>0</v>
      </c>
      <c r="V555" s="246">
        <v>0</v>
      </c>
      <c r="W555" s="246">
        <v>0</v>
      </c>
      <c r="X555" s="246">
        <v>0</v>
      </c>
      <c r="Y555" s="246">
        <v>0</v>
      </c>
      <c r="Z555" s="246">
        <v>0</v>
      </c>
      <c r="AA555" s="246">
        <v>0</v>
      </c>
      <c r="AB555" s="246">
        <v>0</v>
      </c>
      <c r="AC555" s="246">
        <v>0</v>
      </c>
      <c r="AD555" s="246">
        <v>0</v>
      </c>
      <c r="AE555" s="246">
        <v>0</v>
      </c>
    </row>
    <row r="556" spans="1:31" x14ac:dyDescent="0.25">
      <c r="B556" s="245" t="s">
        <v>590</v>
      </c>
      <c r="C556" s="246">
        <v>0</v>
      </c>
      <c r="D556" s="246">
        <v>0</v>
      </c>
      <c r="E556" s="246">
        <v>0</v>
      </c>
      <c r="F556" s="246">
        <v>0</v>
      </c>
      <c r="G556" s="246">
        <v>0</v>
      </c>
      <c r="H556" s="246">
        <v>0</v>
      </c>
      <c r="I556" s="246">
        <v>0.4</v>
      </c>
      <c r="J556" s="246">
        <v>0</v>
      </c>
      <c r="K556" s="246">
        <v>0</v>
      </c>
      <c r="L556" s="246">
        <v>0</v>
      </c>
      <c r="M556" s="246">
        <v>0</v>
      </c>
      <c r="N556" s="246">
        <v>0</v>
      </c>
      <c r="O556" s="246">
        <v>0</v>
      </c>
      <c r="P556" s="246">
        <v>0</v>
      </c>
      <c r="Q556" s="246">
        <v>0</v>
      </c>
      <c r="R556" s="246">
        <v>5.6</v>
      </c>
      <c r="S556" s="246">
        <v>0</v>
      </c>
      <c r="T556" s="246">
        <v>0</v>
      </c>
      <c r="U556" s="246">
        <v>0</v>
      </c>
      <c r="V556" s="246">
        <v>0.1</v>
      </c>
      <c r="W556" s="246">
        <v>0</v>
      </c>
      <c r="X556" s="246">
        <v>0</v>
      </c>
      <c r="Y556" s="246">
        <v>0</v>
      </c>
      <c r="Z556" s="246">
        <v>0</v>
      </c>
      <c r="AA556" s="246">
        <v>0</v>
      </c>
      <c r="AB556" s="246">
        <v>0</v>
      </c>
      <c r="AC556" s="246">
        <v>0</v>
      </c>
      <c r="AD556" s="246">
        <v>0</v>
      </c>
      <c r="AE556" s="246">
        <v>0</v>
      </c>
    </row>
    <row r="557" spans="1:31" x14ac:dyDescent="0.25">
      <c r="B557" s="245" t="s">
        <v>591</v>
      </c>
      <c r="C557" s="246">
        <v>0</v>
      </c>
      <c r="D557" s="246">
        <v>4.2069200000000002</v>
      </c>
      <c r="E557" s="246">
        <v>0</v>
      </c>
      <c r="F557" s="246">
        <v>8.4211899999999993</v>
      </c>
      <c r="G557" s="246">
        <v>0</v>
      </c>
      <c r="H557" s="246">
        <v>0</v>
      </c>
      <c r="I557" s="246">
        <v>8.3512900000000005</v>
      </c>
      <c r="J557" s="246">
        <v>0</v>
      </c>
      <c r="K557" s="246">
        <v>0</v>
      </c>
      <c r="L557" s="246">
        <v>34.212600000000002</v>
      </c>
      <c r="M557" s="246">
        <v>0</v>
      </c>
      <c r="N557" s="246">
        <v>62.0548</v>
      </c>
      <c r="O557" s="246">
        <v>18.7</v>
      </c>
      <c r="P557" s="246">
        <v>0</v>
      </c>
      <c r="Q557" s="246">
        <v>0</v>
      </c>
      <c r="R557" s="246">
        <v>27.863600000000002</v>
      </c>
      <c r="S557" s="246">
        <v>0</v>
      </c>
      <c r="T557" s="246">
        <v>0</v>
      </c>
      <c r="U557" s="246">
        <v>0</v>
      </c>
      <c r="V557" s="246">
        <v>3.7709999999999999</v>
      </c>
      <c r="W557" s="246">
        <v>0</v>
      </c>
      <c r="X557" s="246">
        <v>0</v>
      </c>
      <c r="Y557" s="246">
        <v>0</v>
      </c>
      <c r="Z557" s="246">
        <v>0</v>
      </c>
      <c r="AA557" s="246">
        <v>0</v>
      </c>
      <c r="AB557" s="246">
        <v>0</v>
      </c>
      <c r="AC557" s="246">
        <v>0</v>
      </c>
      <c r="AD557" s="246">
        <v>0</v>
      </c>
      <c r="AE557" s="246">
        <v>4.23529</v>
      </c>
    </row>
    <row r="558" spans="1:31" x14ac:dyDescent="0.25">
      <c r="A558" s="245" t="s">
        <v>592</v>
      </c>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46"/>
      <c r="AE558" s="246"/>
    </row>
    <row r="559" spans="1:31" x14ac:dyDescent="0.25">
      <c r="B559" s="245" t="s">
        <v>593</v>
      </c>
      <c r="C559" s="246">
        <v>0</v>
      </c>
      <c r="D559" s="246">
        <v>0</v>
      </c>
      <c r="E559" s="246">
        <v>0</v>
      </c>
      <c r="F559" s="246">
        <v>0</v>
      </c>
      <c r="G559" s="246">
        <v>0</v>
      </c>
      <c r="H559" s="246">
        <v>0</v>
      </c>
      <c r="I559" s="246">
        <v>0</v>
      </c>
      <c r="J559" s="246">
        <v>0</v>
      </c>
      <c r="K559" s="246">
        <v>0</v>
      </c>
      <c r="L559" s="246">
        <v>0</v>
      </c>
      <c r="M559" s="246">
        <v>0</v>
      </c>
      <c r="N559" s="246">
        <v>0</v>
      </c>
      <c r="O559" s="246">
        <v>0</v>
      </c>
      <c r="P559" s="246">
        <v>0</v>
      </c>
      <c r="Q559" s="246">
        <v>0</v>
      </c>
      <c r="R559" s="246">
        <v>0</v>
      </c>
      <c r="S559" s="246">
        <v>0</v>
      </c>
      <c r="T559" s="246">
        <v>0</v>
      </c>
      <c r="U559" s="246">
        <v>0</v>
      </c>
      <c r="V559" s="246">
        <v>0.15143999999999999</v>
      </c>
      <c r="W559" s="246">
        <v>0</v>
      </c>
      <c r="X559" s="246">
        <v>0</v>
      </c>
      <c r="Y559" s="246">
        <v>0</v>
      </c>
      <c r="Z559" s="246">
        <v>0</v>
      </c>
      <c r="AA559" s="246">
        <v>0</v>
      </c>
      <c r="AB559" s="246">
        <v>0</v>
      </c>
      <c r="AC559" s="246">
        <v>0</v>
      </c>
      <c r="AD559" s="246">
        <v>0</v>
      </c>
      <c r="AE559" s="246">
        <v>6.8862100000000002</v>
      </c>
    </row>
    <row r="560" spans="1:31" x14ac:dyDescent="0.25">
      <c r="B560" s="245" t="s">
        <v>594</v>
      </c>
      <c r="C560" s="246">
        <v>0</v>
      </c>
      <c r="D560" s="246">
        <v>0</v>
      </c>
      <c r="E560" s="246">
        <v>0</v>
      </c>
      <c r="F560" s="246">
        <v>0</v>
      </c>
      <c r="G560" s="246">
        <v>0.16700000000000001</v>
      </c>
      <c r="H560" s="246">
        <v>0</v>
      </c>
      <c r="I560" s="246">
        <v>0</v>
      </c>
      <c r="J560" s="246">
        <v>0</v>
      </c>
      <c r="K560" s="246">
        <v>0</v>
      </c>
      <c r="L560" s="246">
        <v>0</v>
      </c>
      <c r="M560" s="246">
        <v>0</v>
      </c>
      <c r="N560" s="246">
        <v>0</v>
      </c>
      <c r="O560" s="246">
        <v>0</v>
      </c>
      <c r="P560" s="246">
        <v>0</v>
      </c>
      <c r="Q560" s="246">
        <v>0</v>
      </c>
      <c r="R560" s="246">
        <v>5.09</v>
      </c>
      <c r="S560" s="246">
        <v>0</v>
      </c>
      <c r="T560" s="246">
        <v>0</v>
      </c>
      <c r="U560" s="246">
        <v>0</v>
      </c>
      <c r="V560" s="246">
        <v>0.11</v>
      </c>
      <c r="W560" s="246">
        <v>0</v>
      </c>
      <c r="X560" s="246">
        <v>0</v>
      </c>
      <c r="Y560" s="246">
        <v>0</v>
      </c>
      <c r="Z560" s="246">
        <v>0</v>
      </c>
      <c r="AA560" s="246">
        <v>0</v>
      </c>
      <c r="AB560" s="246">
        <v>0</v>
      </c>
      <c r="AC560" s="246">
        <v>0</v>
      </c>
      <c r="AD560" s="246">
        <v>0</v>
      </c>
      <c r="AE560" s="246">
        <v>0</v>
      </c>
    </row>
    <row r="561" spans="1:31" x14ac:dyDescent="0.25">
      <c r="B561" s="245" t="s">
        <v>595</v>
      </c>
      <c r="C561" s="246">
        <v>0</v>
      </c>
      <c r="D561" s="246">
        <v>0</v>
      </c>
      <c r="E561" s="246">
        <v>0</v>
      </c>
      <c r="F561" s="246">
        <v>0</v>
      </c>
      <c r="G561" s="246">
        <v>9.1999999999999998E-2</v>
      </c>
      <c r="H561" s="246">
        <v>0</v>
      </c>
      <c r="I561" s="246">
        <v>0</v>
      </c>
      <c r="J561" s="246">
        <v>0</v>
      </c>
      <c r="K561" s="246">
        <v>0</v>
      </c>
      <c r="L561" s="246">
        <v>0</v>
      </c>
      <c r="M561" s="246">
        <v>0</v>
      </c>
      <c r="N561" s="246">
        <v>0</v>
      </c>
      <c r="O561" s="246">
        <v>0</v>
      </c>
      <c r="P561" s="246">
        <v>0</v>
      </c>
      <c r="Q561" s="246">
        <v>0</v>
      </c>
      <c r="R561" s="246">
        <v>0</v>
      </c>
      <c r="S561" s="246">
        <v>0</v>
      </c>
      <c r="T561" s="246">
        <v>0</v>
      </c>
      <c r="U561" s="246">
        <v>0</v>
      </c>
      <c r="V561" s="246">
        <v>0.158</v>
      </c>
      <c r="W561" s="246">
        <v>0</v>
      </c>
      <c r="X561" s="246">
        <v>0</v>
      </c>
      <c r="Y561" s="246">
        <v>0</v>
      </c>
      <c r="Z561" s="246">
        <v>0</v>
      </c>
      <c r="AA561" s="246">
        <v>0</v>
      </c>
      <c r="AB561" s="246">
        <v>0</v>
      </c>
      <c r="AC561" s="246">
        <v>0</v>
      </c>
      <c r="AD561" s="246">
        <v>0</v>
      </c>
      <c r="AE561" s="246">
        <v>8.9109999999999996</v>
      </c>
    </row>
    <row r="562" spans="1:31" x14ac:dyDescent="0.25">
      <c r="B562" s="245" t="s">
        <v>596</v>
      </c>
      <c r="C562" s="246">
        <v>0</v>
      </c>
      <c r="D562" s="246">
        <v>0</v>
      </c>
      <c r="E562" s="246">
        <v>0</v>
      </c>
      <c r="F562" s="246">
        <v>0</v>
      </c>
      <c r="G562" s="246">
        <v>0.09</v>
      </c>
      <c r="H562" s="246">
        <v>0</v>
      </c>
      <c r="I562" s="246">
        <v>0</v>
      </c>
      <c r="J562" s="246">
        <v>0</v>
      </c>
      <c r="K562" s="246">
        <v>0</v>
      </c>
      <c r="L562" s="246">
        <v>0</v>
      </c>
      <c r="M562" s="246">
        <v>0</v>
      </c>
      <c r="N562" s="246">
        <v>0</v>
      </c>
      <c r="O562" s="246">
        <v>0</v>
      </c>
      <c r="P562" s="246">
        <v>0</v>
      </c>
      <c r="Q562" s="246">
        <v>0</v>
      </c>
      <c r="R562" s="246">
        <v>0</v>
      </c>
      <c r="S562" s="246">
        <v>0</v>
      </c>
      <c r="T562" s="246">
        <v>0</v>
      </c>
      <c r="U562" s="246">
        <v>0</v>
      </c>
      <c r="V562" s="246">
        <v>0.219</v>
      </c>
      <c r="W562" s="246">
        <v>0</v>
      </c>
      <c r="X562" s="246">
        <v>0</v>
      </c>
      <c r="Y562" s="246">
        <v>0</v>
      </c>
      <c r="Z562" s="246">
        <v>0</v>
      </c>
      <c r="AA562" s="246">
        <v>0</v>
      </c>
      <c r="AB562" s="246">
        <v>0</v>
      </c>
      <c r="AC562" s="246">
        <v>0</v>
      </c>
      <c r="AD562" s="246">
        <v>0</v>
      </c>
      <c r="AE562" s="246">
        <v>12.625999999999999</v>
      </c>
    </row>
    <row r="563" spans="1:31" x14ac:dyDescent="0.25">
      <c r="B563" s="245" t="s">
        <v>597</v>
      </c>
      <c r="C563" s="246">
        <v>0</v>
      </c>
      <c r="D563" s="246">
        <v>0</v>
      </c>
      <c r="E563" s="246">
        <v>0.89</v>
      </c>
      <c r="F563" s="246">
        <v>68.900400000000005</v>
      </c>
      <c r="G563" s="246">
        <v>0.19500000000000001</v>
      </c>
      <c r="H563" s="246">
        <v>0</v>
      </c>
      <c r="I563" s="246">
        <v>0.10768999999999999</v>
      </c>
      <c r="J563" s="246">
        <v>0</v>
      </c>
      <c r="K563" s="246">
        <v>0.106</v>
      </c>
      <c r="L563" s="246">
        <v>55.680100000000003</v>
      </c>
      <c r="M563" s="246">
        <v>0</v>
      </c>
      <c r="N563" s="246">
        <v>0</v>
      </c>
      <c r="O563" s="246">
        <v>17.27</v>
      </c>
      <c r="P563" s="246">
        <v>0</v>
      </c>
      <c r="Q563" s="246">
        <v>0</v>
      </c>
      <c r="R563" s="246">
        <v>1.474</v>
      </c>
      <c r="S563" s="246">
        <v>0</v>
      </c>
      <c r="T563" s="246">
        <v>0</v>
      </c>
      <c r="U563" s="246">
        <v>0</v>
      </c>
      <c r="V563" s="246">
        <v>1.14235</v>
      </c>
      <c r="W563" s="246">
        <v>0</v>
      </c>
      <c r="X563" s="246">
        <v>0</v>
      </c>
      <c r="Y563" s="246">
        <v>0</v>
      </c>
      <c r="Z563" s="246">
        <v>0</v>
      </c>
      <c r="AA563" s="246">
        <v>0</v>
      </c>
      <c r="AB563" s="246">
        <v>0</v>
      </c>
      <c r="AC563" s="246">
        <v>0</v>
      </c>
      <c r="AD563" s="246">
        <v>0</v>
      </c>
      <c r="AE563" s="246">
        <v>1.339</v>
      </c>
    </row>
    <row r="564" spans="1:31" x14ac:dyDescent="0.25">
      <c r="A564" s="245" t="s">
        <v>598</v>
      </c>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row>
    <row r="565" spans="1:31" x14ac:dyDescent="0.25">
      <c r="B565" s="245" t="s">
        <v>599</v>
      </c>
      <c r="C565" s="246">
        <v>0</v>
      </c>
      <c r="D565" s="246">
        <v>0</v>
      </c>
      <c r="E565" s="246">
        <v>0</v>
      </c>
      <c r="F565" s="246">
        <v>0</v>
      </c>
      <c r="G565" s="246">
        <v>0</v>
      </c>
      <c r="H565" s="246">
        <v>0</v>
      </c>
      <c r="I565" s="246">
        <v>0.28699999999999998</v>
      </c>
      <c r="J565" s="246">
        <v>0</v>
      </c>
      <c r="K565" s="246">
        <v>0</v>
      </c>
      <c r="L565" s="246">
        <v>0</v>
      </c>
      <c r="M565" s="246">
        <v>0</v>
      </c>
      <c r="N565" s="246">
        <v>0</v>
      </c>
      <c r="O565" s="246">
        <v>0</v>
      </c>
      <c r="P565" s="246">
        <v>0</v>
      </c>
      <c r="Q565" s="246">
        <v>0</v>
      </c>
      <c r="R565" s="246">
        <v>0</v>
      </c>
      <c r="S565" s="246">
        <v>0</v>
      </c>
      <c r="T565" s="246">
        <v>0</v>
      </c>
      <c r="U565" s="246">
        <v>0</v>
      </c>
      <c r="V565" s="246">
        <v>0.06</v>
      </c>
      <c r="W565" s="246">
        <v>1.2989999999999999</v>
      </c>
      <c r="X565" s="246">
        <v>1.1080000000000001</v>
      </c>
      <c r="Y565" s="246">
        <v>0</v>
      </c>
      <c r="Z565" s="246">
        <v>0</v>
      </c>
      <c r="AA565" s="246">
        <v>0</v>
      </c>
      <c r="AB565" s="246">
        <v>0</v>
      </c>
      <c r="AC565" s="246">
        <v>0</v>
      </c>
      <c r="AD565" s="246">
        <v>0</v>
      </c>
      <c r="AE565" s="246">
        <v>0</v>
      </c>
    </row>
    <row r="566" spans="1:31" x14ac:dyDescent="0.25">
      <c r="B566" s="245" t="s">
        <v>600</v>
      </c>
      <c r="C566" s="246">
        <v>0</v>
      </c>
      <c r="D566" s="246">
        <v>0</v>
      </c>
      <c r="E566" s="246">
        <v>0</v>
      </c>
      <c r="F566" s="246">
        <v>0</v>
      </c>
      <c r="G566" s="246">
        <v>0</v>
      </c>
      <c r="H566" s="246">
        <v>0</v>
      </c>
      <c r="I566" s="246">
        <v>0</v>
      </c>
      <c r="J566" s="246">
        <v>0</v>
      </c>
      <c r="K566" s="246">
        <v>0</v>
      </c>
      <c r="L566" s="246">
        <v>0</v>
      </c>
      <c r="M566" s="246">
        <v>0</v>
      </c>
      <c r="N566" s="246">
        <v>106.483</v>
      </c>
      <c r="O566" s="246">
        <v>35</v>
      </c>
      <c r="P566" s="246">
        <v>0</v>
      </c>
      <c r="Q566" s="246">
        <v>0</v>
      </c>
      <c r="R566" s="246">
        <v>0</v>
      </c>
      <c r="S566" s="246">
        <v>0</v>
      </c>
      <c r="T566" s="246">
        <v>0</v>
      </c>
      <c r="U566" s="246">
        <v>0</v>
      </c>
      <c r="V566" s="246">
        <v>2.6136699999999999</v>
      </c>
      <c r="W566" s="246">
        <v>0</v>
      </c>
      <c r="X566" s="246">
        <v>0</v>
      </c>
      <c r="Y566" s="246">
        <v>0</v>
      </c>
      <c r="Z566" s="246">
        <v>0</v>
      </c>
      <c r="AA566" s="246">
        <v>0</v>
      </c>
      <c r="AB566" s="246">
        <v>0</v>
      </c>
      <c r="AC566" s="246">
        <v>0</v>
      </c>
      <c r="AD566" s="246">
        <v>0</v>
      </c>
      <c r="AE566" s="246">
        <v>0</v>
      </c>
    </row>
    <row r="567" spans="1:31" x14ac:dyDescent="0.25">
      <c r="B567" s="245" t="s">
        <v>601</v>
      </c>
      <c r="C567" s="246">
        <v>0</v>
      </c>
      <c r="D567" s="246">
        <v>0</v>
      </c>
      <c r="E567" s="246">
        <v>0</v>
      </c>
      <c r="F567" s="246">
        <v>0</v>
      </c>
      <c r="G567" s="246">
        <v>0</v>
      </c>
      <c r="H567" s="246">
        <v>0</v>
      </c>
      <c r="I567" s="246">
        <v>7.0000000000000007E-2</v>
      </c>
      <c r="J567" s="246">
        <v>0</v>
      </c>
      <c r="K567" s="246">
        <v>0</v>
      </c>
      <c r="L567" s="246">
        <v>0</v>
      </c>
      <c r="M567" s="246">
        <v>0</v>
      </c>
      <c r="N567" s="246">
        <v>0</v>
      </c>
      <c r="O567" s="246">
        <v>1.1000000000000001</v>
      </c>
      <c r="P567" s="246">
        <v>0</v>
      </c>
      <c r="Q567" s="246">
        <v>17</v>
      </c>
      <c r="R567" s="246">
        <v>9.1</v>
      </c>
      <c r="S567" s="246">
        <v>0</v>
      </c>
      <c r="T567" s="246">
        <v>0</v>
      </c>
      <c r="U567" s="246">
        <v>0</v>
      </c>
      <c r="V567" s="246">
        <v>0.59</v>
      </c>
      <c r="W567" s="246">
        <v>1.3</v>
      </c>
      <c r="X567" s="246">
        <v>0</v>
      </c>
      <c r="Y567" s="246">
        <v>0</v>
      </c>
      <c r="Z567" s="246">
        <v>0</v>
      </c>
      <c r="AA567" s="246">
        <v>0</v>
      </c>
      <c r="AB567" s="246">
        <v>0</v>
      </c>
      <c r="AC567" s="246">
        <v>0</v>
      </c>
      <c r="AD567" s="246">
        <v>0</v>
      </c>
      <c r="AE567" s="246">
        <v>0</v>
      </c>
    </row>
    <row r="568" spans="1:31" x14ac:dyDescent="0.25">
      <c r="A568" s="245" t="s">
        <v>602</v>
      </c>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46"/>
      <c r="AE568" s="246"/>
    </row>
    <row r="569" spans="1:31" x14ac:dyDescent="0.25">
      <c r="B569" s="245" t="s">
        <v>603</v>
      </c>
      <c r="C569" s="246">
        <v>0</v>
      </c>
      <c r="D569" s="246">
        <v>174.53100000000001</v>
      </c>
      <c r="E569" s="246">
        <v>0</v>
      </c>
      <c r="F569" s="246">
        <v>0</v>
      </c>
      <c r="G569" s="246">
        <v>0</v>
      </c>
      <c r="H569" s="246">
        <v>0</v>
      </c>
      <c r="I569" s="246">
        <v>7.048</v>
      </c>
      <c r="J569" s="246">
        <v>15.51</v>
      </c>
      <c r="K569" s="246">
        <v>0</v>
      </c>
      <c r="L569" s="246">
        <v>0</v>
      </c>
      <c r="M569" s="246">
        <v>0</v>
      </c>
      <c r="N569" s="246">
        <v>0</v>
      </c>
      <c r="O569" s="246">
        <v>11.621</v>
      </c>
      <c r="P569" s="246">
        <v>33.887999999999998</v>
      </c>
      <c r="Q569" s="246">
        <v>33.161999999999999</v>
      </c>
      <c r="R569" s="246">
        <v>0</v>
      </c>
      <c r="S569" s="246">
        <v>0</v>
      </c>
      <c r="T569" s="246">
        <v>0</v>
      </c>
      <c r="U569" s="246">
        <v>0</v>
      </c>
      <c r="V569" s="246">
        <v>8.7080000000000002</v>
      </c>
      <c r="W569" s="246">
        <v>0</v>
      </c>
      <c r="X569" s="246">
        <v>0.31</v>
      </c>
      <c r="Y569" s="246">
        <v>0</v>
      </c>
      <c r="Z569" s="246">
        <v>0</v>
      </c>
      <c r="AA569" s="246">
        <v>0</v>
      </c>
      <c r="AB569" s="246">
        <v>0</v>
      </c>
      <c r="AC569" s="246">
        <v>0</v>
      </c>
      <c r="AD569" s="246">
        <v>0</v>
      </c>
      <c r="AE569" s="246">
        <v>6.1764700000000001</v>
      </c>
    </row>
    <row r="570" spans="1:31" x14ac:dyDescent="0.25">
      <c r="B570" s="245" t="s">
        <v>406</v>
      </c>
      <c r="C570" s="246">
        <v>0</v>
      </c>
      <c r="D570" s="246">
        <v>0</v>
      </c>
      <c r="E570" s="246">
        <v>0</v>
      </c>
      <c r="F570" s="246">
        <v>0</v>
      </c>
      <c r="G570" s="246">
        <v>0</v>
      </c>
      <c r="H570" s="246">
        <v>0</v>
      </c>
      <c r="I570" s="246">
        <v>0</v>
      </c>
      <c r="J570" s="246">
        <v>0</v>
      </c>
      <c r="K570" s="246">
        <v>0</v>
      </c>
      <c r="L570" s="246">
        <v>0</v>
      </c>
      <c r="M570" s="246">
        <v>0</v>
      </c>
      <c r="N570" s="246">
        <v>0</v>
      </c>
      <c r="O570" s="246">
        <v>0</v>
      </c>
      <c r="P570" s="246">
        <v>0</v>
      </c>
      <c r="Q570" s="246">
        <v>0</v>
      </c>
      <c r="R570" s="246">
        <v>0</v>
      </c>
      <c r="S570" s="246">
        <v>0</v>
      </c>
      <c r="T570" s="246">
        <v>0</v>
      </c>
      <c r="U570" s="246">
        <v>0</v>
      </c>
      <c r="V570" s="246">
        <v>0</v>
      </c>
      <c r="W570" s="246">
        <v>0</v>
      </c>
      <c r="X570" s="246">
        <v>0</v>
      </c>
      <c r="Y570" s="246">
        <v>0</v>
      </c>
      <c r="Z570" s="246">
        <v>0</v>
      </c>
      <c r="AA570" s="246">
        <v>0</v>
      </c>
      <c r="AB570" s="246">
        <v>0</v>
      </c>
      <c r="AC570" s="246">
        <v>0</v>
      </c>
      <c r="AD570" s="246">
        <v>0</v>
      </c>
      <c r="AE570" s="246">
        <v>0</v>
      </c>
    </row>
    <row r="571" spans="1:31" x14ac:dyDescent="0.25">
      <c r="B571" s="245" t="s">
        <v>604</v>
      </c>
      <c r="C571" s="246">
        <v>0</v>
      </c>
      <c r="D571" s="246">
        <v>0</v>
      </c>
      <c r="E571" s="246">
        <v>0</v>
      </c>
      <c r="F571" s="246">
        <v>0</v>
      </c>
      <c r="G571" s="246">
        <v>0</v>
      </c>
      <c r="H571" s="246">
        <v>0</v>
      </c>
      <c r="I571" s="246">
        <v>0.79800000000000004</v>
      </c>
      <c r="J571" s="246">
        <v>0</v>
      </c>
      <c r="K571" s="246">
        <v>0</v>
      </c>
      <c r="L571" s="246">
        <v>0</v>
      </c>
      <c r="M571" s="246">
        <v>0</v>
      </c>
      <c r="N571" s="246">
        <v>0</v>
      </c>
      <c r="O571" s="246">
        <v>2.6890000000000001</v>
      </c>
      <c r="P571" s="246">
        <v>0</v>
      </c>
      <c r="Q571" s="246">
        <v>14.981999999999999</v>
      </c>
      <c r="R571" s="246">
        <v>0</v>
      </c>
      <c r="S571" s="246">
        <v>0</v>
      </c>
      <c r="T571" s="246">
        <v>0</v>
      </c>
      <c r="U571" s="246">
        <v>0</v>
      </c>
      <c r="V571" s="246">
        <v>0.43037999999999998</v>
      </c>
      <c r="W571" s="246">
        <v>0</v>
      </c>
      <c r="X571" s="246">
        <v>0</v>
      </c>
      <c r="Y571" s="246">
        <v>0</v>
      </c>
      <c r="Z571" s="246">
        <v>0</v>
      </c>
      <c r="AA571" s="246">
        <v>0</v>
      </c>
      <c r="AB571" s="246">
        <v>0</v>
      </c>
      <c r="AC571" s="246">
        <v>0</v>
      </c>
      <c r="AD571" s="246">
        <v>0</v>
      </c>
      <c r="AE571" s="246">
        <v>0</v>
      </c>
    </row>
    <row r="572" spans="1:31" x14ac:dyDescent="0.25">
      <c r="B572" s="245" t="s">
        <v>605</v>
      </c>
      <c r="C572" s="246">
        <v>0</v>
      </c>
      <c r="D572" s="246">
        <v>0</v>
      </c>
      <c r="E572" s="246">
        <v>0</v>
      </c>
      <c r="F572" s="246">
        <v>0</v>
      </c>
      <c r="G572" s="246">
        <v>0</v>
      </c>
      <c r="H572" s="246">
        <v>0</v>
      </c>
      <c r="I572" s="246">
        <v>1.5202199999999999</v>
      </c>
      <c r="J572" s="246">
        <v>0</v>
      </c>
      <c r="K572" s="246">
        <v>0</v>
      </c>
      <c r="L572" s="246">
        <v>0</v>
      </c>
      <c r="M572" s="246">
        <v>0</v>
      </c>
      <c r="N572" s="246">
        <v>0</v>
      </c>
      <c r="O572" s="246">
        <v>0</v>
      </c>
      <c r="P572" s="246">
        <v>24.283999999999999</v>
      </c>
      <c r="Q572" s="246">
        <v>0</v>
      </c>
      <c r="R572" s="246">
        <v>0</v>
      </c>
      <c r="S572" s="246">
        <v>0</v>
      </c>
      <c r="T572" s="246">
        <v>0</v>
      </c>
      <c r="U572" s="246">
        <v>0</v>
      </c>
      <c r="V572" s="246">
        <v>6.7000000000000004E-2</v>
      </c>
      <c r="W572" s="246">
        <v>0</v>
      </c>
      <c r="X572" s="246">
        <v>0</v>
      </c>
      <c r="Y572" s="246">
        <v>0</v>
      </c>
      <c r="Z572" s="246">
        <v>0</v>
      </c>
      <c r="AA572" s="246">
        <v>0</v>
      </c>
      <c r="AB572" s="246">
        <v>0</v>
      </c>
      <c r="AC572" s="246">
        <v>0</v>
      </c>
      <c r="AD572" s="246">
        <v>0</v>
      </c>
      <c r="AE572" s="246">
        <v>1.62584</v>
      </c>
    </row>
    <row r="573" spans="1:31" x14ac:dyDescent="0.25">
      <c r="B573" s="245" t="s">
        <v>606</v>
      </c>
      <c r="C573" s="246">
        <v>0</v>
      </c>
      <c r="D573" s="246">
        <v>0</v>
      </c>
      <c r="E573" s="246">
        <v>0</v>
      </c>
      <c r="F573" s="246">
        <v>0</v>
      </c>
      <c r="G573" s="246">
        <v>0</v>
      </c>
      <c r="H573" s="246">
        <v>0</v>
      </c>
      <c r="I573" s="246">
        <v>0.57899999999999996</v>
      </c>
      <c r="J573" s="246">
        <v>0</v>
      </c>
      <c r="K573" s="246">
        <v>0</v>
      </c>
      <c r="L573" s="246">
        <v>0</v>
      </c>
      <c r="M573" s="246">
        <v>0</v>
      </c>
      <c r="N573" s="246">
        <v>0</v>
      </c>
      <c r="O573" s="246">
        <v>0</v>
      </c>
      <c r="P573" s="246">
        <v>0</v>
      </c>
      <c r="Q573" s="246">
        <v>0</v>
      </c>
      <c r="R573" s="246">
        <v>1.004</v>
      </c>
      <c r="S573" s="246">
        <v>0</v>
      </c>
      <c r="T573" s="246">
        <v>0</v>
      </c>
      <c r="U573" s="246">
        <v>0</v>
      </c>
      <c r="V573" s="246">
        <v>0.36499999999999999</v>
      </c>
      <c r="W573" s="246">
        <v>6.4729999999999999</v>
      </c>
      <c r="X573" s="246">
        <v>0</v>
      </c>
      <c r="Y573" s="246">
        <v>0</v>
      </c>
      <c r="Z573" s="246">
        <v>0</v>
      </c>
      <c r="AA573" s="246">
        <v>0</v>
      </c>
      <c r="AB573" s="246">
        <v>0</v>
      </c>
      <c r="AC573" s="246">
        <v>0</v>
      </c>
      <c r="AD573" s="246">
        <v>0</v>
      </c>
      <c r="AE573" s="246">
        <v>0</v>
      </c>
    </row>
    <row r="574" spans="1:31" x14ac:dyDescent="0.25">
      <c r="B574" s="245" t="s">
        <v>607</v>
      </c>
      <c r="C574" s="246">
        <v>0</v>
      </c>
      <c r="D574" s="246">
        <v>0</v>
      </c>
      <c r="E574" s="246">
        <v>0</v>
      </c>
      <c r="F574" s="246">
        <v>0</v>
      </c>
      <c r="G574" s="246">
        <v>0</v>
      </c>
      <c r="H574" s="246">
        <v>0.48799999999999999</v>
      </c>
      <c r="I574" s="246">
        <v>0</v>
      </c>
      <c r="J574" s="246">
        <v>0</v>
      </c>
      <c r="K574" s="246">
        <v>6.8000000000000005E-2</v>
      </c>
      <c r="L574" s="246">
        <v>0</v>
      </c>
      <c r="M574" s="246">
        <v>0</v>
      </c>
      <c r="N574" s="246">
        <v>0</v>
      </c>
      <c r="O574" s="246">
        <v>8.9329999999999998</v>
      </c>
      <c r="P574" s="246">
        <v>30.532</v>
      </c>
      <c r="Q574" s="246">
        <v>22.409199999999998</v>
      </c>
      <c r="R574" s="246">
        <v>18.062799999999999</v>
      </c>
      <c r="S574" s="246">
        <v>0</v>
      </c>
      <c r="T574" s="246">
        <v>0</v>
      </c>
      <c r="U574" s="246">
        <v>0</v>
      </c>
      <c r="V574" s="246">
        <v>2.2034600000000002</v>
      </c>
      <c r="W574" s="246">
        <v>0</v>
      </c>
      <c r="X574" s="246">
        <v>0</v>
      </c>
      <c r="Y574" s="246">
        <v>0</v>
      </c>
      <c r="Z574" s="246">
        <v>0</v>
      </c>
      <c r="AA574" s="246">
        <v>0</v>
      </c>
      <c r="AB574" s="246">
        <v>0</v>
      </c>
      <c r="AC574" s="246">
        <v>0</v>
      </c>
      <c r="AD574" s="246">
        <v>0</v>
      </c>
      <c r="AE574" s="246">
        <v>0.03</v>
      </c>
    </row>
    <row r="575" spans="1:31" x14ac:dyDescent="0.25">
      <c r="B575" s="245" t="s">
        <v>608</v>
      </c>
      <c r="C575" s="246">
        <v>0</v>
      </c>
      <c r="D575" s="246">
        <v>0</v>
      </c>
      <c r="E575" s="246">
        <v>3.59266</v>
      </c>
      <c r="F575" s="246">
        <v>45.167999999999999</v>
      </c>
      <c r="G575" s="246">
        <v>0</v>
      </c>
      <c r="H575" s="246">
        <v>0</v>
      </c>
      <c r="I575" s="246">
        <v>0.72199999999999998</v>
      </c>
      <c r="J575" s="246">
        <v>0</v>
      </c>
      <c r="K575" s="246">
        <v>0</v>
      </c>
      <c r="L575" s="246">
        <v>4.3697400000000002</v>
      </c>
      <c r="M575" s="246">
        <v>0</v>
      </c>
      <c r="N575" s="246">
        <v>0</v>
      </c>
      <c r="O575" s="246">
        <v>31.312999999999999</v>
      </c>
      <c r="P575" s="246">
        <v>0</v>
      </c>
      <c r="Q575" s="246">
        <v>27.495699999999999</v>
      </c>
      <c r="R575" s="246">
        <v>4.2766999999999999</v>
      </c>
      <c r="S575" s="246">
        <v>0</v>
      </c>
      <c r="T575" s="246">
        <v>5.9080000000000004</v>
      </c>
      <c r="U575" s="246">
        <v>0</v>
      </c>
      <c r="V575" s="246">
        <v>3.3410500000000001</v>
      </c>
      <c r="W575" s="246">
        <v>0</v>
      </c>
      <c r="X575" s="246">
        <v>0</v>
      </c>
      <c r="Y575" s="246">
        <v>0</v>
      </c>
      <c r="Z575" s="246">
        <v>0</v>
      </c>
      <c r="AA575" s="246">
        <v>0</v>
      </c>
      <c r="AB575" s="246">
        <v>0</v>
      </c>
      <c r="AC575" s="246">
        <v>0</v>
      </c>
      <c r="AD575" s="246">
        <v>0</v>
      </c>
      <c r="AE575" s="246">
        <v>1.7706999999999999</v>
      </c>
    </row>
    <row r="576" spans="1:31" x14ac:dyDescent="0.25">
      <c r="B576" s="245" t="s">
        <v>609</v>
      </c>
      <c r="C576" s="246">
        <v>0</v>
      </c>
      <c r="D576" s="246">
        <v>0</v>
      </c>
      <c r="E576" s="246">
        <v>0</v>
      </c>
      <c r="F576" s="246">
        <v>9.8170000000000002</v>
      </c>
      <c r="G576" s="246">
        <v>0</v>
      </c>
      <c r="H576" s="246">
        <v>0</v>
      </c>
      <c r="I576" s="246">
        <v>1.5089999999999999</v>
      </c>
      <c r="J576" s="246">
        <v>0</v>
      </c>
      <c r="K576" s="246">
        <v>0</v>
      </c>
      <c r="L576" s="246">
        <v>10.339</v>
      </c>
      <c r="M576" s="246">
        <v>0</v>
      </c>
      <c r="N576" s="246">
        <v>0</v>
      </c>
      <c r="O576" s="246">
        <v>7.8659999999999997</v>
      </c>
      <c r="P576" s="246">
        <v>5.3780000000000001</v>
      </c>
      <c r="Q576" s="246">
        <v>7.4980000000000002</v>
      </c>
      <c r="R576" s="246">
        <v>11.715999999999999</v>
      </c>
      <c r="S576" s="246">
        <v>0</v>
      </c>
      <c r="T576" s="246">
        <v>0</v>
      </c>
      <c r="U576" s="246">
        <v>0</v>
      </c>
      <c r="V576" s="246">
        <v>3.73</v>
      </c>
      <c r="W576" s="246">
        <v>0</v>
      </c>
      <c r="X576" s="246">
        <v>0</v>
      </c>
      <c r="Y576" s="246">
        <v>0</v>
      </c>
      <c r="Z576" s="246">
        <v>0</v>
      </c>
      <c r="AA576" s="246">
        <v>0</v>
      </c>
      <c r="AB576" s="246">
        <v>0</v>
      </c>
      <c r="AC576" s="246">
        <v>0</v>
      </c>
      <c r="AD576" s="246">
        <v>0</v>
      </c>
      <c r="AE576" s="246">
        <v>0</v>
      </c>
    </row>
    <row r="577" spans="1:31" x14ac:dyDescent="0.25">
      <c r="B577" s="245" t="s">
        <v>610</v>
      </c>
      <c r="C577" s="246">
        <v>0</v>
      </c>
      <c r="D577" s="246">
        <v>0</v>
      </c>
      <c r="E577" s="246">
        <v>0</v>
      </c>
      <c r="F577" s="246">
        <v>0</v>
      </c>
      <c r="G577" s="246">
        <v>0</v>
      </c>
      <c r="H577" s="246">
        <v>0</v>
      </c>
      <c r="I577" s="246">
        <v>0.22</v>
      </c>
      <c r="J577" s="246">
        <v>0</v>
      </c>
      <c r="K577" s="246">
        <v>0.53529400000000005</v>
      </c>
      <c r="L577" s="246">
        <v>0</v>
      </c>
      <c r="M577" s="246">
        <v>0</v>
      </c>
      <c r="N577" s="246">
        <v>0</v>
      </c>
      <c r="O577" s="246">
        <v>0</v>
      </c>
      <c r="P577" s="246">
        <v>12.925000000000001</v>
      </c>
      <c r="Q577" s="246">
        <v>0</v>
      </c>
      <c r="R577" s="246">
        <v>0</v>
      </c>
      <c r="S577" s="246">
        <v>0</v>
      </c>
      <c r="T577" s="246">
        <v>0</v>
      </c>
      <c r="U577" s="246">
        <v>0</v>
      </c>
      <c r="V577" s="246">
        <v>2.5999999999999999E-2</v>
      </c>
      <c r="W577" s="246">
        <v>0</v>
      </c>
      <c r="X577" s="246">
        <v>0</v>
      </c>
      <c r="Y577" s="246">
        <v>0</v>
      </c>
      <c r="Z577" s="246">
        <v>0</v>
      </c>
      <c r="AA577" s="246">
        <v>0</v>
      </c>
      <c r="AB577" s="246">
        <v>0</v>
      </c>
      <c r="AC577" s="246">
        <v>0</v>
      </c>
      <c r="AD577" s="246">
        <v>0</v>
      </c>
      <c r="AE577" s="246">
        <v>4.5882399999999999</v>
      </c>
    </row>
    <row r="578" spans="1:31" x14ac:dyDescent="0.25">
      <c r="B578" s="245" t="s">
        <v>611</v>
      </c>
      <c r="C578" s="246">
        <v>0</v>
      </c>
      <c r="D578" s="246">
        <v>0</v>
      </c>
      <c r="E578" s="246">
        <v>0</v>
      </c>
      <c r="F578" s="246">
        <v>0</v>
      </c>
      <c r="G578" s="246">
        <v>0</v>
      </c>
      <c r="H578" s="246">
        <v>0</v>
      </c>
      <c r="I578" s="246">
        <v>0.42299999999999999</v>
      </c>
      <c r="J578" s="246">
        <v>0</v>
      </c>
      <c r="K578" s="246">
        <v>0</v>
      </c>
      <c r="L578" s="246">
        <v>0</v>
      </c>
      <c r="M578" s="246">
        <v>0</v>
      </c>
      <c r="N578" s="246">
        <v>0</v>
      </c>
      <c r="O578" s="246">
        <v>0</v>
      </c>
      <c r="P578" s="246">
        <v>0</v>
      </c>
      <c r="Q578" s="246">
        <v>0</v>
      </c>
      <c r="R578" s="246">
        <v>11.558</v>
      </c>
      <c r="S578" s="246">
        <v>0</v>
      </c>
      <c r="T578" s="246">
        <v>0</v>
      </c>
      <c r="U578" s="246">
        <v>0</v>
      </c>
      <c r="V578" s="246">
        <v>0.91200000000000003</v>
      </c>
      <c r="W578" s="246">
        <v>0.43099999999999999</v>
      </c>
      <c r="X578" s="246">
        <v>0</v>
      </c>
      <c r="Y578" s="246">
        <v>0</v>
      </c>
      <c r="Z578" s="246">
        <v>0</v>
      </c>
      <c r="AA578" s="246">
        <v>0</v>
      </c>
      <c r="AB578" s="246">
        <v>0</v>
      </c>
      <c r="AC578" s="246">
        <v>0</v>
      </c>
      <c r="AD578" s="246">
        <v>0</v>
      </c>
      <c r="AE578" s="246">
        <v>2.1970000000000001</v>
      </c>
    </row>
    <row r="579" spans="1:31" x14ac:dyDescent="0.25">
      <c r="B579" s="245" t="s">
        <v>612</v>
      </c>
      <c r="C579" s="246">
        <v>0</v>
      </c>
      <c r="D579" s="246">
        <v>0</v>
      </c>
      <c r="E579" s="246">
        <v>0</v>
      </c>
      <c r="F579" s="246">
        <v>41.7</v>
      </c>
      <c r="G579" s="246">
        <v>0</v>
      </c>
      <c r="H579" s="246">
        <v>0</v>
      </c>
      <c r="I579" s="246">
        <v>2.99</v>
      </c>
      <c r="J579" s="246">
        <v>0</v>
      </c>
      <c r="K579" s="246">
        <v>0</v>
      </c>
      <c r="L579" s="246">
        <v>44.58</v>
      </c>
      <c r="M579" s="246">
        <v>0</v>
      </c>
      <c r="N579" s="246">
        <v>0</v>
      </c>
      <c r="O579" s="246">
        <v>23.622</v>
      </c>
      <c r="P579" s="246">
        <v>0</v>
      </c>
      <c r="Q579" s="246">
        <v>0</v>
      </c>
      <c r="R579" s="246">
        <v>16.13</v>
      </c>
      <c r="S579" s="246">
        <v>0</v>
      </c>
      <c r="T579" s="246">
        <v>0</v>
      </c>
      <c r="U579" s="246">
        <v>0</v>
      </c>
      <c r="V579" s="246">
        <v>2.38</v>
      </c>
      <c r="W579" s="246">
        <v>0</v>
      </c>
      <c r="X579" s="246">
        <v>0</v>
      </c>
      <c r="Y579" s="246">
        <v>0</v>
      </c>
      <c r="Z579" s="246">
        <v>0</v>
      </c>
      <c r="AA579" s="246">
        <v>0</v>
      </c>
      <c r="AB579" s="246">
        <v>0</v>
      </c>
      <c r="AC579" s="246">
        <v>0</v>
      </c>
      <c r="AD579" s="246">
        <v>0</v>
      </c>
      <c r="AE579" s="246">
        <v>0</v>
      </c>
    </row>
    <row r="580" spans="1:31" x14ac:dyDescent="0.25">
      <c r="B580" s="245" t="s">
        <v>613</v>
      </c>
      <c r="C580" s="246">
        <v>0</v>
      </c>
      <c r="D580" s="246">
        <v>0</v>
      </c>
      <c r="E580" s="246">
        <v>0</v>
      </c>
      <c r="F580" s="246">
        <v>0</v>
      </c>
      <c r="G580" s="246">
        <v>0</v>
      </c>
      <c r="H580" s="246">
        <v>0</v>
      </c>
      <c r="I580" s="246">
        <v>1.46623E-2</v>
      </c>
      <c r="J580" s="246">
        <v>0</v>
      </c>
      <c r="K580" s="246">
        <v>0.45874399999999999</v>
      </c>
      <c r="L580" s="246">
        <v>1.46723</v>
      </c>
      <c r="M580" s="246">
        <v>0</v>
      </c>
      <c r="N580" s="246">
        <v>8.5754900000000003</v>
      </c>
      <c r="O580" s="246">
        <v>23.734000000000002</v>
      </c>
      <c r="P580" s="246">
        <v>27.484999999999999</v>
      </c>
      <c r="Q580" s="246">
        <v>0</v>
      </c>
      <c r="R580" s="246">
        <v>0</v>
      </c>
      <c r="S580" s="246">
        <v>0</v>
      </c>
      <c r="T580" s="246">
        <v>0</v>
      </c>
      <c r="U580" s="246">
        <v>0</v>
      </c>
      <c r="V580" s="246">
        <v>1.4996100000000001</v>
      </c>
      <c r="W580" s="246">
        <v>0</v>
      </c>
      <c r="X580" s="246">
        <v>0</v>
      </c>
      <c r="Y580" s="246">
        <v>0</v>
      </c>
      <c r="Z580" s="246">
        <v>0</v>
      </c>
      <c r="AA580" s="246">
        <v>0</v>
      </c>
      <c r="AB580" s="246">
        <v>0</v>
      </c>
      <c r="AC580" s="246">
        <v>0</v>
      </c>
      <c r="AD580" s="246">
        <v>0</v>
      </c>
      <c r="AE580" s="246">
        <v>1.2214400000000001</v>
      </c>
    </row>
    <row r="581" spans="1:31" x14ac:dyDescent="0.25">
      <c r="B581" s="245" t="s">
        <v>407</v>
      </c>
      <c r="C581" s="246">
        <v>0</v>
      </c>
      <c r="D581" s="246">
        <v>0</v>
      </c>
      <c r="E581" s="246">
        <v>0</v>
      </c>
      <c r="F581" s="246">
        <v>0</v>
      </c>
      <c r="G581" s="246">
        <v>0</v>
      </c>
      <c r="H581" s="246">
        <v>0</v>
      </c>
      <c r="I581" s="246">
        <v>0</v>
      </c>
      <c r="J581" s="246">
        <v>0</v>
      </c>
      <c r="K581" s="246">
        <v>0</v>
      </c>
      <c r="L581" s="246">
        <v>0</v>
      </c>
      <c r="M581" s="246">
        <v>0</v>
      </c>
      <c r="N581" s="246">
        <v>0</v>
      </c>
      <c r="O581" s="246">
        <v>0</v>
      </c>
      <c r="P581" s="246">
        <v>0</v>
      </c>
      <c r="Q581" s="246">
        <v>0</v>
      </c>
      <c r="R581" s="246">
        <v>0</v>
      </c>
      <c r="S581" s="246">
        <v>0</v>
      </c>
      <c r="T581" s="246">
        <v>0</v>
      </c>
      <c r="U581" s="246">
        <v>0</v>
      </c>
      <c r="V581" s="246">
        <v>0</v>
      </c>
      <c r="W581" s="246">
        <v>0</v>
      </c>
      <c r="X581" s="246">
        <v>0</v>
      </c>
      <c r="Y581" s="246">
        <v>0</v>
      </c>
      <c r="Z581" s="246">
        <v>0</v>
      </c>
      <c r="AA581" s="246">
        <v>0</v>
      </c>
      <c r="AB581" s="246">
        <v>0</v>
      </c>
      <c r="AC581" s="246">
        <v>0</v>
      </c>
      <c r="AD581" s="246">
        <v>0</v>
      </c>
      <c r="AE581" s="246">
        <v>0</v>
      </c>
    </row>
    <row r="582" spans="1:31" x14ac:dyDescent="0.25">
      <c r="B582" s="245" t="s">
        <v>614</v>
      </c>
      <c r="C582" s="246">
        <v>0</v>
      </c>
      <c r="D582" s="246">
        <v>0</v>
      </c>
      <c r="E582" s="246">
        <v>0</v>
      </c>
      <c r="F582" s="246">
        <v>0</v>
      </c>
      <c r="G582" s="246">
        <v>0</v>
      </c>
      <c r="H582" s="246">
        <v>0</v>
      </c>
      <c r="I582" s="246">
        <v>3.5999999999999997E-2</v>
      </c>
      <c r="J582" s="246">
        <v>0</v>
      </c>
      <c r="K582" s="246">
        <v>0</v>
      </c>
      <c r="L582" s="246">
        <v>0</v>
      </c>
      <c r="M582" s="246">
        <v>0</v>
      </c>
      <c r="N582" s="246">
        <v>0</v>
      </c>
      <c r="O582" s="246">
        <v>0</v>
      </c>
      <c r="P582" s="246">
        <v>0</v>
      </c>
      <c r="Q582" s="246">
        <v>0</v>
      </c>
      <c r="R582" s="246">
        <v>0</v>
      </c>
      <c r="S582" s="246">
        <v>0</v>
      </c>
      <c r="T582" s="246">
        <v>0</v>
      </c>
      <c r="U582" s="246">
        <v>0</v>
      </c>
      <c r="V582" s="246">
        <v>5.7000000000000002E-2</v>
      </c>
      <c r="W582" s="246">
        <v>2.496</v>
      </c>
      <c r="X582" s="246">
        <v>0</v>
      </c>
      <c r="Y582" s="246">
        <v>0</v>
      </c>
      <c r="Z582" s="246">
        <v>0</v>
      </c>
      <c r="AA582" s="246">
        <v>0</v>
      </c>
      <c r="AB582" s="246">
        <v>0</v>
      </c>
      <c r="AC582" s="246">
        <v>0</v>
      </c>
      <c r="AD582" s="246">
        <v>0</v>
      </c>
      <c r="AE582" s="246">
        <v>0</v>
      </c>
    </row>
    <row r="583" spans="1:31" x14ac:dyDescent="0.25">
      <c r="B583" s="245" t="s">
        <v>615</v>
      </c>
      <c r="C583" s="246">
        <v>0</v>
      </c>
      <c r="D583" s="246">
        <v>0</v>
      </c>
      <c r="E583" s="246">
        <v>0</v>
      </c>
      <c r="F583" s="246">
        <v>0</v>
      </c>
      <c r="G583" s="246">
        <v>0</v>
      </c>
      <c r="H583" s="246">
        <v>0</v>
      </c>
      <c r="I583" s="246">
        <v>0.52900000000000003</v>
      </c>
      <c r="J583" s="246">
        <v>3.375</v>
      </c>
      <c r="K583" s="246">
        <v>0</v>
      </c>
      <c r="L583" s="246">
        <v>0</v>
      </c>
      <c r="M583" s="246">
        <v>0</v>
      </c>
      <c r="N583" s="246">
        <v>0</v>
      </c>
      <c r="O583" s="246">
        <v>0</v>
      </c>
      <c r="P583" s="246">
        <v>22.437000000000001</v>
      </c>
      <c r="Q583" s="246">
        <v>0</v>
      </c>
      <c r="R583" s="246">
        <v>0</v>
      </c>
      <c r="S583" s="246">
        <v>0</v>
      </c>
      <c r="T583" s="246">
        <v>0</v>
      </c>
      <c r="U583" s="246">
        <v>0</v>
      </c>
      <c r="V583" s="246">
        <v>2.6110000000000002</v>
      </c>
      <c r="W583" s="246">
        <v>0</v>
      </c>
      <c r="X583" s="246">
        <v>28.914000000000001</v>
      </c>
      <c r="Y583" s="246">
        <v>0</v>
      </c>
      <c r="Z583" s="246">
        <v>0</v>
      </c>
      <c r="AA583" s="246">
        <v>0</v>
      </c>
      <c r="AB583" s="246">
        <v>0</v>
      </c>
      <c r="AC583" s="246">
        <v>0</v>
      </c>
      <c r="AD583" s="246">
        <v>0</v>
      </c>
      <c r="AE583" s="246">
        <v>4.96</v>
      </c>
    </row>
    <row r="584" spans="1:31" x14ac:dyDescent="0.25">
      <c r="B584" s="245" t="s">
        <v>616</v>
      </c>
      <c r="C584" s="246">
        <v>0</v>
      </c>
      <c r="D584" s="246">
        <v>0</v>
      </c>
      <c r="E584" s="246">
        <v>0</v>
      </c>
      <c r="F584" s="246">
        <v>0</v>
      </c>
      <c r="G584" s="246">
        <v>0</v>
      </c>
      <c r="H584" s="246">
        <v>0</v>
      </c>
      <c r="I584" s="246">
        <v>0.317</v>
      </c>
      <c r="J584" s="246">
        <v>0</v>
      </c>
      <c r="K584" s="246">
        <v>0</v>
      </c>
      <c r="L584" s="246">
        <v>0</v>
      </c>
      <c r="M584" s="246">
        <v>0</v>
      </c>
      <c r="N584" s="246">
        <v>0</v>
      </c>
      <c r="O584" s="246">
        <v>0</v>
      </c>
      <c r="P584" s="246">
        <v>0</v>
      </c>
      <c r="Q584" s="246">
        <v>1.113</v>
      </c>
      <c r="R584" s="246">
        <v>1.464</v>
      </c>
      <c r="S584" s="246">
        <v>0</v>
      </c>
      <c r="T584" s="246">
        <v>0</v>
      </c>
      <c r="U584" s="246">
        <v>0</v>
      </c>
      <c r="V584" s="246">
        <v>0.10100000000000001</v>
      </c>
      <c r="W584" s="246">
        <v>0</v>
      </c>
      <c r="X584" s="246">
        <v>0</v>
      </c>
      <c r="Y584" s="246">
        <v>0</v>
      </c>
      <c r="Z584" s="246">
        <v>0</v>
      </c>
      <c r="AA584" s="246">
        <v>0</v>
      </c>
      <c r="AB584" s="246">
        <v>0</v>
      </c>
      <c r="AC584" s="246">
        <v>0</v>
      </c>
      <c r="AD584" s="246">
        <v>0</v>
      </c>
      <c r="AE584" s="246">
        <v>6.3920000000000003</v>
      </c>
    </row>
    <row r="585" spans="1:31" x14ac:dyDescent="0.25">
      <c r="B585" s="245" t="s">
        <v>617</v>
      </c>
      <c r="C585" s="246">
        <v>0</v>
      </c>
      <c r="D585" s="246">
        <v>0</v>
      </c>
      <c r="E585" s="246">
        <v>0</v>
      </c>
      <c r="F585" s="246">
        <v>0</v>
      </c>
      <c r="G585" s="246">
        <v>0</v>
      </c>
      <c r="H585" s="246">
        <v>0</v>
      </c>
      <c r="I585" s="246">
        <v>0.91200000000000003</v>
      </c>
      <c r="J585" s="246">
        <v>0</v>
      </c>
      <c r="K585" s="246">
        <v>0</v>
      </c>
      <c r="L585" s="246">
        <v>0</v>
      </c>
      <c r="M585" s="246">
        <v>0</v>
      </c>
      <c r="N585" s="246">
        <v>0</v>
      </c>
      <c r="O585" s="246">
        <v>16.097999999999999</v>
      </c>
      <c r="P585" s="246">
        <v>0</v>
      </c>
      <c r="Q585" s="246">
        <v>0</v>
      </c>
      <c r="R585" s="246">
        <v>0</v>
      </c>
      <c r="S585" s="246">
        <v>0</v>
      </c>
      <c r="T585" s="246">
        <v>0</v>
      </c>
      <c r="U585" s="246">
        <v>0</v>
      </c>
      <c r="V585" s="246">
        <v>6.1899999999999997E-2</v>
      </c>
      <c r="W585" s="246">
        <v>0</v>
      </c>
      <c r="X585" s="246">
        <v>0</v>
      </c>
      <c r="Y585" s="246">
        <v>0</v>
      </c>
      <c r="Z585" s="246">
        <v>0</v>
      </c>
      <c r="AA585" s="246">
        <v>0</v>
      </c>
      <c r="AB585" s="246">
        <v>0</v>
      </c>
      <c r="AC585" s="246">
        <v>0</v>
      </c>
      <c r="AD585" s="246">
        <v>0</v>
      </c>
      <c r="AE585" s="246">
        <v>87.528999999999996</v>
      </c>
    </row>
    <row r="586" spans="1:31" x14ac:dyDescent="0.25">
      <c r="B586" s="245" t="s">
        <v>618</v>
      </c>
      <c r="C586" s="246">
        <v>0</v>
      </c>
      <c r="D586" s="246">
        <v>0</v>
      </c>
      <c r="E586" s="246">
        <v>0</v>
      </c>
      <c r="F586" s="246">
        <v>0</v>
      </c>
      <c r="G586" s="246">
        <v>0</v>
      </c>
      <c r="H586" s="246">
        <v>0</v>
      </c>
      <c r="I586" s="246">
        <v>0</v>
      </c>
      <c r="J586" s="246">
        <v>0</v>
      </c>
      <c r="K586" s="246">
        <v>0</v>
      </c>
      <c r="L586" s="246">
        <v>0</v>
      </c>
      <c r="M586" s="246">
        <v>0</v>
      </c>
      <c r="N586" s="246">
        <v>0</v>
      </c>
      <c r="O586" s="246">
        <v>0</v>
      </c>
      <c r="P586" s="246">
        <v>0</v>
      </c>
      <c r="Q586" s="246">
        <v>0</v>
      </c>
      <c r="R586" s="246">
        <v>0</v>
      </c>
      <c r="S586" s="246">
        <v>0</v>
      </c>
      <c r="T586" s="246">
        <v>0</v>
      </c>
      <c r="U586" s="246">
        <v>0</v>
      </c>
      <c r="V586" s="246">
        <v>0</v>
      </c>
      <c r="W586" s="246">
        <v>0</v>
      </c>
      <c r="X586" s="246">
        <v>0</v>
      </c>
      <c r="Y586" s="246">
        <v>0</v>
      </c>
      <c r="Z586" s="246">
        <v>0</v>
      </c>
      <c r="AA586" s="246">
        <v>0</v>
      </c>
      <c r="AB586" s="246">
        <v>0</v>
      </c>
      <c r="AC586" s="246">
        <v>0</v>
      </c>
      <c r="AD586" s="246">
        <v>0</v>
      </c>
      <c r="AE586" s="246">
        <v>0</v>
      </c>
    </row>
    <row r="587" spans="1:31" x14ac:dyDescent="0.25">
      <c r="A587" s="245" t="s">
        <v>619</v>
      </c>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46"/>
      <c r="AE587" s="246"/>
    </row>
    <row r="588" spans="1:31" x14ac:dyDescent="0.25">
      <c r="B588" s="245" t="s">
        <v>620</v>
      </c>
      <c r="C588" s="246">
        <v>0</v>
      </c>
      <c r="D588" s="246">
        <v>0</v>
      </c>
      <c r="E588" s="246">
        <v>0</v>
      </c>
      <c r="F588" s="246">
        <v>0</v>
      </c>
      <c r="G588" s="246">
        <v>0</v>
      </c>
      <c r="H588" s="246">
        <v>0</v>
      </c>
      <c r="I588" s="246">
        <v>3.0000000000000001E-3</v>
      </c>
      <c r="J588" s="246">
        <v>0</v>
      </c>
      <c r="K588" s="246">
        <v>0</v>
      </c>
      <c r="L588" s="246">
        <v>0</v>
      </c>
      <c r="M588" s="246">
        <v>0</v>
      </c>
      <c r="N588" s="246">
        <v>0</v>
      </c>
      <c r="O588" s="246">
        <v>0</v>
      </c>
      <c r="P588" s="246">
        <v>0</v>
      </c>
      <c r="Q588" s="246">
        <v>0</v>
      </c>
      <c r="R588" s="246">
        <v>0</v>
      </c>
      <c r="S588" s="246">
        <v>0</v>
      </c>
      <c r="T588" s="246">
        <v>0</v>
      </c>
      <c r="U588" s="246">
        <v>0</v>
      </c>
      <c r="V588" s="246">
        <v>0.27251999999999998</v>
      </c>
      <c r="W588" s="246">
        <v>0</v>
      </c>
      <c r="X588" s="246">
        <v>0</v>
      </c>
      <c r="Y588" s="246">
        <v>0</v>
      </c>
      <c r="Z588" s="246">
        <v>0</v>
      </c>
      <c r="AA588" s="246">
        <v>0</v>
      </c>
      <c r="AB588" s="246">
        <v>0</v>
      </c>
      <c r="AC588" s="246">
        <v>0</v>
      </c>
      <c r="AD588" s="246">
        <v>0</v>
      </c>
      <c r="AE588" s="246">
        <v>13.0588</v>
      </c>
    </row>
    <row r="589" spans="1:31" x14ac:dyDescent="0.25">
      <c r="B589" s="245" t="s">
        <v>621</v>
      </c>
      <c r="C589" s="246">
        <v>0</v>
      </c>
      <c r="D589" s="246">
        <v>0</v>
      </c>
      <c r="E589" s="246">
        <v>0.53200000000000003</v>
      </c>
      <c r="F589" s="246">
        <v>49.029000000000003</v>
      </c>
      <c r="G589" s="246">
        <v>5.2489999999999997</v>
      </c>
      <c r="H589" s="246">
        <v>0.40100000000000002</v>
      </c>
      <c r="I589" s="246">
        <v>1.72E-2</v>
      </c>
      <c r="J589" s="246">
        <v>0</v>
      </c>
      <c r="K589" s="246">
        <v>0</v>
      </c>
      <c r="L589" s="246">
        <v>58.662700000000001</v>
      </c>
      <c r="M589" s="246">
        <v>0</v>
      </c>
      <c r="N589" s="246">
        <v>0</v>
      </c>
      <c r="O589" s="246">
        <v>31.908000000000001</v>
      </c>
      <c r="P589" s="246">
        <v>0.251</v>
      </c>
      <c r="Q589" s="246">
        <v>0</v>
      </c>
      <c r="R589" s="246">
        <v>40.774500000000003</v>
      </c>
      <c r="S589" s="246">
        <v>0</v>
      </c>
      <c r="T589" s="246">
        <v>0</v>
      </c>
      <c r="U589" s="246">
        <v>0</v>
      </c>
      <c r="V589" s="246">
        <v>4.4810699999999999</v>
      </c>
      <c r="W589" s="246">
        <v>0</v>
      </c>
      <c r="X589" s="246">
        <v>0</v>
      </c>
      <c r="Y589" s="246">
        <v>0</v>
      </c>
      <c r="Z589" s="246">
        <v>0</v>
      </c>
      <c r="AA589" s="246">
        <v>0</v>
      </c>
      <c r="AB589" s="246">
        <v>0</v>
      </c>
      <c r="AC589" s="246">
        <v>1.9019999999999999</v>
      </c>
      <c r="AD589" s="246">
        <v>0</v>
      </c>
      <c r="AE589" s="246">
        <v>0</v>
      </c>
    </row>
    <row r="590" spans="1:31" x14ac:dyDescent="0.25">
      <c r="A590" s="245" t="s">
        <v>622</v>
      </c>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46"/>
      <c r="AE590" s="246"/>
    </row>
    <row r="591" spans="1:31" x14ac:dyDescent="0.25">
      <c r="B591" s="245" t="s">
        <v>623</v>
      </c>
      <c r="C591" s="246">
        <v>0</v>
      </c>
      <c r="D591" s="246">
        <v>0</v>
      </c>
      <c r="E591" s="246">
        <v>0</v>
      </c>
      <c r="F591" s="246">
        <v>7.8319999999999999</v>
      </c>
      <c r="G591" s="246">
        <v>8.3840000000000003</v>
      </c>
      <c r="H591" s="246">
        <v>2E-3</v>
      </c>
      <c r="I591" s="246">
        <v>0.19900000000000001</v>
      </c>
      <c r="J591" s="246">
        <v>0</v>
      </c>
      <c r="K591" s="246">
        <v>0</v>
      </c>
      <c r="L591" s="246">
        <v>26.338000000000001</v>
      </c>
      <c r="M591" s="246">
        <v>0</v>
      </c>
      <c r="N591" s="246">
        <v>0</v>
      </c>
      <c r="O591" s="246">
        <v>15.96</v>
      </c>
      <c r="P591" s="246">
        <v>5.39</v>
      </c>
      <c r="Q591" s="246">
        <v>9.66</v>
      </c>
      <c r="R591" s="246">
        <v>30.981999999999999</v>
      </c>
      <c r="S591" s="246">
        <v>0</v>
      </c>
      <c r="T591" s="246">
        <v>0</v>
      </c>
      <c r="U591" s="246">
        <v>5.6189999999999998</v>
      </c>
      <c r="V591" s="246">
        <v>3.3220000000000001</v>
      </c>
      <c r="W591" s="246">
        <v>0</v>
      </c>
      <c r="X591" s="246">
        <v>0</v>
      </c>
      <c r="Y591" s="246">
        <v>0</v>
      </c>
      <c r="Z591" s="246">
        <v>1.1619999999999999</v>
      </c>
      <c r="AA591" s="246">
        <v>8.3279999999999994</v>
      </c>
      <c r="AB591" s="246">
        <v>0</v>
      </c>
      <c r="AC591" s="246">
        <v>0</v>
      </c>
      <c r="AD591" s="246">
        <v>0</v>
      </c>
      <c r="AE591" s="246">
        <v>0</v>
      </c>
    </row>
    <row r="592" spans="1:31" x14ac:dyDescent="0.25">
      <c r="B592" s="245" t="s">
        <v>624</v>
      </c>
      <c r="C592" s="246">
        <v>0</v>
      </c>
      <c r="D592" s="246">
        <v>0</v>
      </c>
      <c r="E592" s="246">
        <v>0</v>
      </c>
      <c r="F592" s="246">
        <v>0</v>
      </c>
      <c r="G592" s="246">
        <v>0</v>
      </c>
      <c r="H592" s="246">
        <v>0</v>
      </c>
      <c r="I592" s="246">
        <v>0.88800000000000001</v>
      </c>
      <c r="J592" s="246">
        <v>0</v>
      </c>
      <c r="K592" s="246">
        <v>0</v>
      </c>
      <c r="L592" s="246">
        <v>0</v>
      </c>
      <c r="M592" s="246">
        <v>0</v>
      </c>
      <c r="N592" s="246">
        <v>0</v>
      </c>
      <c r="O592" s="246">
        <v>0</v>
      </c>
      <c r="P592" s="246">
        <v>0</v>
      </c>
      <c r="Q592" s="246">
        <v>0</v>
      </c>
      <c r="R592" s="246">
        <v>13.257999999999999</v>
      </c>
      <c r="S592" s="246">
        <v>0</v>
      </c>
      <c r="T592" s="246">
        <v>0</v>
      </c>
      <c r="U592" s="246">
        <v>0</v>
      </c>
      <c r="V592" s="246">
        <v>0.33900000000000002</v>
      </c>
      <c r="W592" s="246">
        <v>0</v>
      </c>
      <c r="X592" s="246">
        <v>0</v>
      </c>
      <c r="Y592" s="246">
        <v>0</v>
      </c>
      <c r="Z592" s="246">
        <v>0</v>
      </c>
      <c r="AA592" s="246">
        <v>0</v>
      </c>
      <c r="AB592" s="246">
        <v>0</v>
      </c>
      <c r="AC592" s="246">
        <v>0</v>
      </c>
      <c r="AD592" s="246">
        <v>0</v>
      </c>
      <c r="AE592" s="246">
        <v>0</v>
      </c>
    </row>
    <row r="593" spans="1:31" x14ac:dyDescent="0.25">
      <c r="B593" s="245" t="s">
        <v>625</v>
      </c>
      <c r="C593" s="246">
        <v>0</v>
      </c>
      <c r="D593" s="246">
        <v>0</v>
      </c>
      <c r="E593" s="246">
        <v>0</v>
      </c>
      <c r="F593" s="246">
        <v>20.03</v>
      </c>
      <c r="G593" s="246">
        <v>6.9640000000000004</v>
      </c>
      <c r="H593" s="246">
        <v>0</v>
      </c>
      <c r="I593" s="246">
        <v>1.09667</v>
      </c>
      <c r="J593" s="246">
        <v>0</v>
      </c>
      <c r="K593" s="246">
        <v>0</v>
      </c>
      <c r="L593" s="246">
        <v>2.6459999999999999</v>
      </c>
      <c r="M593" s="246">
        <v>0</v>
      </c>
      <c r="N593" s="246">
        <v>76.882999999999996</v>
      </c>
      <c r="O593" s="246">
        <v>18.846</v>
      </c>
      <c r="P593" s="246">
        <v>1.363</v>
      </c>
      <c r="Q593" s="246">
        <v>2.25</v>
      </c>
      <c r="R593" s="246">
        <v>2.3490000000000002</v>
      </c>
      <c r="S593" s="246">
        <v>0</v>
      </c>
      <c r="T593" s="246">
        <v>0</v>
      </c>
      <c r="U593" s="246">
        <v>0</v>
      </c>
      <c r="V593" s="246">
        <v>3.6859999999999999</v>
      </c>
      <c r="W593" s="246">
        <v>0</v>
      </c>
      <c r="X593" s="246">
        <v>0</v>
      </c>
      <c r="Y593" s="246">
        <v>0</v>
      </c>
      <c r="Z593" s="246">
        <v>0</v>
      </c>
      <c r="AA593" s="246">
        <v>0</v>
      </c>
      <c r="AB593" s="246">
        <v>0</v>
      </c>
      <c r="AC593" s="246">
        <v>0</v>
      </c>
      <c r="AD593" s="246">
        <v>0</v>
      </c>
      <c r="AE593" s="246">
        <v>0</v>
      </c>
    </row>
    <row r="594" spans="1:31" x14ac:dyDescent="0.25">
      <c r="B594" s="245" t="s">
        <v>626</v>
      </c>
      <c r="C594" s="246">
        <v>0</v>
      </c>
      <c r="D594" s="246">
        <v>0</v>
      </c>
      <c r="E594" s="246">
        <v>0</v>
      </c>
      <c r="F594" s="246">
        <v>0</v>
      </c>
      <c r="G594" s="246">
        <v>0</v>
      </c>
      <c r="H594" s="246">
        <v>0</v>
      </c>
      <c r="I594" s="246">
        <v>0.32222200000000001</v>
      </c>
      <c r="J594" s="246">
        <v>0</v>
      </c>
      <c r="K594" s="246">
        <v>0</v>
      </c>
      <c r="L594" s="246">
        <v>0</v>
      </c>
      <c r="M594" s="246">
        <v>0</v>
      </c>
      <c r="N594" s="246">
        <v>0</v>
      </c>
      <c r="O594" s="246">
        <v>0</v>
      </c>
      <c r="P594" s="246">
        <v>19.254000000000001</v>
      </c>
      <c r="Q594" s="246">
        <v>0</v>
      </c>
      <c r="R594" s="246">
        <v>0</v>
      </c>
      <c r="S594" s="246">
        <v>0</v>
      </c>
      <c r="T594" s="246">
        <v>0</v>
      </c>
      <c r="U594" s="246">
        <v>0</v>
      </c>
      <c r="V594" s="246">
        <v>0.54993000000000003</v>
      </c>
      <c r="W594" s="246">
        <v>0</v>
      </c>
      <c r="X594" s="246">
        <v>1.5744400000000001</v>
      </c>
      <c r="Y594" s="246">
        <v>0</v>
      </c>
      <c r="Z594" s="246">
        <v>0</v>
      </c>
      <c r="AA594" s="246">
        <v>0</v>
      </c>
      <c r="AB594" s="246">
        <v>0</v>
      </c>
      <c r="AC594" s="246">
        <v>0</v>
      </c>
      <c r="AD594" s="246">
        <v>0</v>
      </c>
      <c r="AE594" s="246">
        <v>0</v>
      </c>
    </row>
    <row r="595" spans="1:31" x14ac:dyDescent="0.25">
      <c r="A595" s="245" t="s">
        <v>627</v>
      </c>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46"/>
      <c r="AE595" s="246"/>
    </row>
    <row r="596" spans="1:31" x14ac:dyDescent="0.25">
      <c r="B596" s="245" t="s">
        <v>628</v>
      </c>
      <c r="C596" s="246">
        <v>0</v>
      </c>
      <c r="D596" s="246">
        <v>0</v>
      </c>
      <c r="E596" s="246">
        <v>0</v>
      </c>
      <c r="F596" s="246">
        <v>0</v>
      </c>
      <c r="G596" s="246">
        <v>0</v>
      </c>
      <c r="H596" s="246">
        <v>0</v>
      </c>
      <c r="I596" s="246">
        <v>0</v>
      </c>
      <c r="J596" s="246">
        <v>0</v>
      </c>
      <c r="K596" s="246">
        <v>0</v>
      </c>
      <c r="L596" s="246">
        <v>0</v>
      </c>
      <c r="M596" s="246">
        <v>0</v>
      </c>
      <c r="N596" s="246">
        <v>0</v>
      </c>
      <c r="O596" s="246">
        <v>0</v>
      </c>
      <c r="P596" s="246">
        <v>0</v>
      </c>
      <c r="Q596" s="246">
        <v>0</v>
      </c>
      <c r="R596" s="246">
        <v>0</v>
      </c>
      <c r="S596" s="246">
        <v>0</v>
      </c>
      <c r="T596" s="246">
        <v>0</v>
      </c>
      <c r="U596" s="246">
        <v>0</v>
      </c>
      <c r="V596" s="246">
        <v>0</v>
      </c>
      <c r="W596" s="246">
        <v>0</v>
      </c>
      <c r="X596" s="246">
        <v>0</v>
      </c>
      <c r="Y596" s="246">
        <v>0</v>
      </c>
      <c r="Z596" s="246">
        <v>0</v>
      </c>
      <c r="AA596" s="246">
        <v>0</v>
      </c>
      <c r="AB596" s="246">
        <v>0</v>
      </c>
      <c r="AC596" s="246">
        <v>0</v>
      </c>
      <c r="AD596" s="246">
        <v>0</v>
      </c>
      <c r="AE596" s="246">
        <v>0</v>
      </c>
    </row>
    <row r="597" spans="1:31" x14ac:dyDescent="0.25">
      <c r="B597" s="245" t="s">
        <v>629</v>
      </c>
      <c r="C597" s="246">
        <v>0</v>
      </c>
      <c r="D597" s="246">
        <v>0</v>
      </c>
      <c r="E597" s="246">
        <v>0</v>
      </c>
      <c r="F597" s="246">
        <v>0</v>
      </c>
      <c r="G597" s="246">
        <v>0</v>
      </c>
      <c r="H597" s="246">
        <v>0</v>
      </c>
      <c r="I597" s="246">
        <v>0</v>
      </c>
      <c r="J597" s="246">
        <v>0</v>
      </c>
      <c r="K597" s="246">
        <v>0</v>
      </c>
      <c r="L597" s="246">
        <v>0</v>
      </c>
      <c r="M597" s="246">
        <v>0</v>
      </c>
      <c r="N597" s="246">
        <v>0</v>
      </c>
      <c r="O597" s="246">
        <v>0</v>
      </c>
      <c r="P597" s="246">
        <v>0</v>
      </c>
      <c r="Q597" s="246">
        <v>0</v>
      </c>
      <c r="R597" s="246">
        <v>0</v>
      </c>
      <c r="S597" s="246">
        <v>0</v>
      </c>
      <c r="T597" s="246">
        <v>0</v>
      </c>
      <c r="U597" s="246">
        <v>0</v>
      </c>
      <c r="V597" s="246">
        <v>0</v>
      </c>
      <c r="W597" s="246">
        <v>0</v>
      </c>
      <c r="X597" s="246">
        <v>0</v>
      </c>
      <c r="Y597" s="246">
        <v>0</v>
      </c>
      <c r="Z597" s="246">
        <v>0</v>
      </c>
      <c r="AA597" s="246">
        <v>0</v>
      </c>
      <c r="AB597" s="246">
        <v>0</v>
      </c>
      <c r="AC597" s="246">
        <v>0</v>
      </c>
      <c r="AD597" s="246">
        <v>0</v>
      </c>
      <c r="AE597" s="246">
        <v>0</v>
      </c>
    </row>
    <row r="598" spans="1:31" x14ac:dyDescent="0.25">
      <c r="B598" s="245" t="s">
        <v>630</v>
      </c>
      <c r="C598" s="246">
        <v>0</v>
      </c>
      <c r="D598" s="246">
        <v>0</v>
      </c>
      <c r="E598" s="246">
        <v>0</v>
      </c>
      <c r="F598" s="246">
        <v>0</v>
      </c>
      <c r="G598" s="246">
        <v>0</v>
      </c>
      <c r="H598" s="246">
        <v>0</v>
      </c>
      <c r="I598" s="246">
        <v>0</v>
      </c>
      <c r="J598" s="246">
        <v>0</v>
      </c>
      <c r="K598" s="246">
        <v>0</v>
      </c>
      <c r="L598" s="246">
        <v>0</v>
      </c>
      <c r="M598" s="246">
        <v>0</v>
      </c>
      <c r="N598" s="246">
        <v>0</v>
      </c>
      <c r="O598" s="246">
        <v>0</v>
      </c>
      <c r="P598" s="246">
        <v>0</v>
      </c>
      <c r="Q598" s="246">
        <v>0</v>
      </c>
      <c r="R598" s="246">
        <v>0</v>
      </c>
      <c r="S598" s="246">
        <v>0</v>
      </c>
      <c r="T598" s="246">
        <v>0</v>
      </c>
      <c r="U598" s="246">
        <v>0</v>
      </c>
      <c r="V598" s="246">
        <v>0</v>
      </c>
      <c r="W598" s="246">
        <v>0</v>
      </c>
      <c r="X598" s="246">
        <v>0</v>
      </c>
      <c r="Y598" s="246">
        <v>0</v>
      </c>
      <c r="Z598" s="246">
        <v>0</v>
      </c>
      <c r="AA598" s="246">
        <v>0</v>
      </c>
      <c r="AB598" s="246">
        <v>0</v>
      </c>
      <c r="AC598" s="246">
        <v>0</v>
      </c>
      <c r="AD598" s="246">
        <v>0</v>
      </c>
      <c r="AE598" s="246">
        <v>0</v>
      </c>
    </row>
    <row r="599" spans="1:31" x14ac:dyDescent="0.25">
      <c r="A599" s="245" t="s">
        <v>631</v>
      </c>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46"/>
      <c r="AE599" s="246"/>
    </row>
    <row r="600" spans="1:31" x14ac:dyDescent="0.25">
      <c r="B600" s="245" t="s">
        <v>632</v>
      </c>
      <c r="C600" s="246">
        <v>0</v>
      </c>
      <c r="D600" s="246">
        <v>0</v>
      </c>
      <c r="E600" s="246">
        <v>0</v>
      </c>
      <c r="F600" s="246">
        <v>0</v>
      </c>
      <c r="G600" s="246">
        <v>1.0469999999999999</v>
      </c>
      <c r="H600" s="246">
        <v>0</v>
      </c>
      <c r="I600" s="246">
        <v>0</v>
      </c>
      <c r="J600" s="246">
        <v>0</v>
      </c>
      <c r="K600" s="246">
        <v>0</v>
      </c>
      <c r="L600" s="246">
        <v>0</v>
      </c>
      <c r="M600" s="246">
        <v>0</v>
      </c>
      <c r="N600" s="246">
        <v>0</v>
      </c>
      <c r="O600" s="246">
        <v>0</v>
      </c>
      <c r="P600" s="246">
        <v>0</v>
      </c>
      <c r="Q600" s="246">
        <v>0</v>
      </c>
      <c r="R600" s="246">
        <v>14.782999999999999</v>
      </c>
      <c r="S600" s="246">
        <v>0</v>
      </c>
      <c r="T600" s="246">
        <v>0</v>
      </c>
      <c r="U600" s="246">
        <v>0</v>
      </c>
      <c r="V600" s="246">
        <v>0.27</v>
      </c>
      <c r="W600" s="246">
        <v>0</v>
      </c>
      <c r="X600" s="246">
        <v>3.778</v>
      </c>
      <c r="Y600" s="246">
        <v>0</v>
      </c>
      <c r="Z600" s="246">
        <v>0</v>
      </c>
      <c r="AA600" s="246">
        <v>0</v>
      </c>
      <c r="AB600" s="246">
        <v>0</v>
      </c>
      <c r="AC600" s="246">
        <v>0</v>
      </c>
      <c r="AD600" s="246">
        <v>0</v>
      </c>
      <c r="AE600" s="246">
        <v>0</v>
      </c>
    </row>
    <row r="601" spans="1:31" x14ac:dyDescent="0.25">
      <c r="B601" s="245" t="s">
        <v>633</v>
      </c>
      <c r="C601" s="246">
        <v>0</v>
      </c>
      <c r="D601" s="246">
        <v>0</v>
      </c>
      <c r="E601" s="246">
        <v>0</v>
      </c>
      <c r="F601" s="246">
        <v>0</v>
      </c>
      <c r="G601" s="246">
        <v>0.78600000000000003</v>
      </c>
      <c r="H601" s="246">
        <v>0</v>
      </c>
      <c r="I601" s="246">
        <v>0</v>
      </c>
      <c r="J601" s="246">
        <v>0</v>
      </c>
      <c r="K601" s="246">
        <v>0</v>
      </c>
      <c r="L601" s="246">
        <v>0</v>
      </c>
      <c r="M601" s="246">
        <v>0</v>
      </c>
      <c r="N601" s="246">
        <v>0</v>
      </c>
      <c r="O601" s="246">
        <v>0</v>
      </c>
      <c r="P601" s="246">
        <v>0</v>
      </c>
      <c r="Q601" s="246">
        <v>0</v>
      </c>
      <c r="R601" s="246">
        <v>7.359</v>
      </c>
      <c r="S601" s="246">
        <v>0</v>
      </c>
      <c r="T601" s="246">
        <v>0</v>
      </c>
      <c r="U601" s="246">
        <v>0</v>
      </c>
      <c r="V601" s="246">
        <v>0.16400000000000001</v>
      </c>
      <c r="W601" s="246">
        <v>0</v>
      </c>
      <c r="X601" s="246">
        <v>2.9340000000000002</v>
      </c>
      <c r="Y601" s="246">
        <v>0</v>
      </c>
      <c r="Z601" s="246">
        <v>0</v>
      </c>
      <c r="AA601" s="246">
        <v>0</v>
      </c>
      <c r="AB601" s="246">
        <v>0</v>
      </c>
      <c r="AC601" s="246">
        <v>0</v>
      </c>
      <c r="AD601" s="246">
        <v>0</v>
      </c>
      <c r="AE601" s="246">
        <v>0</v>
      </c>
    </row>
    <row r="602" spans="1:31" x14ac:dyDescent="0.25">
      <c r="B602" s="245" t="s">
        <v>634</v>
      </c>
      <c r="C602" s="246">
        <v>0</v>
      </c>
      <c r="D602" s="246">
        <v>0</v>
      </c>
      <c r="E602" s="246">
        <v>0</v>
      </c>
      <c r="F602" s="246">
        <v>0</v>
      </c>
      <c r="G602" s="246">
        <v>1.083</v>
      </c>
      <c r="H602" s="246">
        <v>0</v>
      </c>
      <c r="I602" s="246">
        <v>0</v>
      </c>
      <c r="J602" s="246">
        <v>0</v>
      </c>
      <c r="K602" s="246">
        <v>0</v>
      </c>
      <c r="L602" s="246">
        <v>0</v>
      </c>
      <c r="M602" s="246">
        <v>0</v>
      </c>
      <c r="N602" s="246">
        <v>0</v>
      </c>
      <c r="O602" s="246">
        <v>0</v>
      </c>
      <c r="P602" s="246">
        <v>0</v>
      </c>
      <c r="Q602" s="246">
        <v>0</v>
      </c>
      <c r="R602" s="246">
        <v>13.967000000000001</v>
      </c>
      <c r="S602" s="246">
        <v>0</v>
      </c>
      <c r="T602" s="246">
        <v>0</v>
      </c>
      <c r="U602" s="246">
        <v>0</v>
      </c>
      <c r="V602" s="246">
        <v>0.21199999999999999</v>
      </c>
      <c r="W602" s="246">
        <v>0</v>
      </c>
      <c r="X602" s="246">
        <v>0</v>
      </c>
      <c r="Y602" s="246">
        <v>0</v>
      </c>
      <c r="Z602" s="246">
        <v>0</v>
      </c>
      <c r="AA602" s="246">
        <v>0</v>
      </c>
      <c r="AB602" s="246">
        <v>0</v>
      </c>
      <c r="AC602" s="246">
        <v>0</v>
      </c>
      <c r="AD602" s="246">
        <v>0</v>
      </c>
      <c r="AE602" s="246">
        <v>0</v>
      </c>
    </row>
    <row r="603" spans="1:31" x14ac:dyDescent="0.25">
      <c r="B603" s="245" t="s">
        <v>635</v>
      </c>
      <c r="C603" s="246">
        <v>0</v>
      </c>
      <c r="D603" s="246">
        <v>0</v>
      </c>
      <c r="E603" s="246">
        <v>0</v>
      </c>
      <c r="F603" s="246">
        <v>60.048000000000002</v>
      </c>
      <c r="G603" s="246">
        <v>0</v>
      </c>
      <c r="H603" s="246">
        <v>0</v>
      </c>
      <c r="I603" s="246">
        <v>2.2594599999999998</v>
      </c>
      <c r="J603" s="246">
        <v>0</v>
      </c>
      <c r="K603" s="246">
        <v>0.84</v>
      </c>
      <c r="L603" s="246">
        <v>271.101</v>
      </c>
      <c r="M603" s="246">
        <v>0</v>
      </c>
      <c r="N603" s="246">
        <v>15.5197</v>
      </c>
      <c r="O603" s="246">
        <v>21.02</v>
      </c>
      <c r="P603" s="246">
        <v>0</v>
      </c>
      <c r="Q603" s="246">
        <v>28.7867</v>
      </c>
      <c r="R603" s="246">
        <v>102.129</v>
      </c>
      <c r="S603" s="246">
        <v>0</v>
      </c>
      <c r="T603" s="246">
        <v>0</v>
      </c>
      <c r="U603" s="246">
        <v>16.9771</v>
      </c>
      <c r="V603" s="246">
        <v>8.8382100000000001</v>
      </c>
      <c r="W603" s="246">
        <v>0</v>
      </c>
      <c r="X603" s="246">
        <v>0</v>
      </c>
      <c r="Y603" s="246">
        <v>0</v>
      </c>
      <c r="Z603" s="246">
        <v>0</v>
      </c>
      <c r="AA603" s="246">
        <v>0</v>
      </c>
      <c r="AB603" s="246">
        <v>0</v>
      </c>
      <c r="AC603" s="246">
        <v>0</v>
      </c>
      <c r="AD603" s="246">
        <v>0</v>
      </c>
      <c r="AE603" s="246">
        <v>0</v>
      </c>
    </row>
    <row r="604" spans="1:31" x14ac:dyDescent="0.25">
      <c r="A604" s="245" t="s">
        <v>636</v>
      </c>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46"/>
      <c r="AE604" s="246"/>
    </row>
    <row r="605" spans="1:31" x14ac:dyDescent="0.25">
      <c r="B605" s="245" t="s">
        <v>637</v>
      </c>
      <c r="C605" s="246">
        <v>0</v>
      </c>
      <c r="D605" s="246">
        <v>0</v>
      </c>
      <c r="E605" s="246">
        <v>0</v>
      </c>
      <c r="F605" s="246">
        <v>0</v>
      </c>
      <c r="G605" s="246">
        <v>0</v>
      </c>
      <c r="H605" s="246">
        <v>0</v>
      </c>
      <c r="I605" s="246">
        <v>0</v>
      </c>
      <c r="J605" s="246">
        <v>0</v>
      </c>
      <c r="K605" s="246">
        <v>0</v>
      </c>
      <c r="L605" s="246">
        <v>0</v>
      </c>
      <c r="M605" s="246">
        <v>0</v>
      </c>
      <c r="N605" s="246">
        <v>0</v>
      </c>
      <c r="O605" s="246">
        <v>0</v>
      </c>
      <c r="P605" s="246">
        <v>0</v>
      </c>
      <c r="Q605" s="246">
        <v>0</v>
      </c>
      <c r="R605" s="246">
        <v>0</v>
      </c>
      <c r="S605" s="246">
        <v>0</v>
      </c>
      <c r="T605" s="246">
        <v>0</v>
      </c>
      <c r="U605" s="246">
        <v>0</v>
      </c>
      <c r="V605" s="246">
        <v>0</v>
      </c>
      <c r="W605" s="246">
        <v>0</v>
      </c>
      <c r="X605" s="246">
        <v>0</v>
      </c>
      <c r="Y605" s="246">
        <v>0</v>
      </c>
      <c r="Z605" s="246">
        <v>0</v>
      </c>
      <c r="AA605" s="246">
        <v>0</v>
      </c>
      <c r="AB605" s="246">
        <v>0</v>
      </c>
      <c r="AC605" s="246">
        <v>0</v>
      </c>
      <c r="AD605" s="246">
        <v>0</v>
      </c>
      <c r="AE605" s="246">
        <v>0</v>
      </c>
    </row>
    <row r="606" spans="1:31" x14ac:dyDescent="0.25">
      <c r="A606" s="245" t="s">
        <v>638</v>
      </c>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46"/>
      <c r="AE606" s="246"/>
    </row>
    <row r="607" spans="1:31" x14ac:dyDescent="0.25">
      <c r="B607" s="245" t="s">
        <v>639</v>
      </c>
      <c r="C607" s="246">
        <v>0</v>
      </c>
      <c r="D607" s="246">
        <v>0</v>
      </c>
      <c r="E607" s="246">
        <v>3.9289999999999998</v>
      </c>
      <c r="F607" s="246">
        <v>0</v>
      </c>
      <c r="G607" s="246">
        <v>0.107</v>
      </c>
      <c r="H607" s="246">
        <v>0</v>
      </c>
      <c r="I607" s="246">
        <v>4.0759999999999996</v>
      </c>
      <c r="J607" s="246">
        <v>0</v>
      </c>
      <c r="K607" s="246">
        <v>0</v>
      </c>
      <c r="L607" s="246">
        <v>107.667</v>
      </c>
      <c r="M607" s="246">
        <v>0</v>
      </c>
      <c r="N607" s="246">
        <v>0</v>
      </c>
      <c r="O607" s="246">
        <v>20.379000000000001</v>
      </c>
      <c r="P607" s="246">
        <v>0</v>
      </c>
      <c r="Q607" s="246">
        <v>0</v>
      </c>
      <c r="R607" s="246">
        <v>15.135999999999999</v>
      </c>
      <c r="S607" s="246">
        <v>0</v>
      </c>
      <c r="T607" s="246">
        <v>0</v>
      </c>
      <c r="U607" s="246">
        <v>0</v>
      </c>
      <c r="V607" s="246">
        <v>3.794</v>
      </c>
      <c r="W607" s="246">
        <v>0</v>
      </c>
      <c r="X607" s="246">
        <v>3.72</v>
      </c>
      <c r="Y607" s="246">
        <v>0</v>
      </c>
      <c r="Z607" s="246">
        <v>0</v>
      </c>
      <c r="AA607" s="246">
        <v>0</v>
      </c>
      <c r="AB607" s="246">
        <v>5.0519999999999996</v>
      </c>
      <c r="AC607" s="246">
        <v>0</v>
      </c>
      <c r="AD607" s="246">
        <v>0</v>
      </c>
      <c r="AE607" s="246">
        <v>17.420000000000002</v>
      </c>
    </row>
    <row r="608" spans="1:31" x14ac:dyDescent="0.25">
      <c r="A608" s="245" t="s">
        <v>640</v>
      </c>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46"/>
      <c r="AE608" s="246"/>
    </row>
    <row r="609" spans="1:31" x14ac:dyDescent="0.25">
      <c r="B609" s="245" t="s">
        <v>641</v>
      </c>
      <c r="C609" s="246">
        <v>0</v>
      </c>
      <c r="D609" s="246">
        <v>0</v>
      </c>
      <c r="E609" s="246">
        <v>0</v>
      </c>
      <c r="F609" s="246">
        <v>0</v>
      </c>
      <c r="G609" s="246">
        <v>0</v>
      </c>
      <c r="H609" s="246">
        <v>0</v>
      </c>
      <c r="I609" s="246">
        <v>0.18</v>
      </c>
      <c r="J609" s="246">
        <v>0</v>
      </c>
      <c r="K609" s="246">
        <v>0</v>
      </c>
      <c r="L609" s="246">
        <v>0</v>
      </c>
      <c r="M609" s="246">
        <v>0</v>
      </c>
      <c r="N609" s="246">
        <v>0</v>
      </c>
      <c r="O609" s="246">
        <v>0</v>
      </c>
      <c r="P609" s="246">
        <v>0</v>
      </c>
      <c r="Q609" s="246">
        <v>0</v>
      </c>
      <c r="R609" s="246">
        <v>0</v>
      </c>
      <c r="S609" s="246">
        <v>0</v>
      </c>
      <c r="T609" s="246">
        <v>0</v>
      </c>
      <c r="U609" s="246">
        <v>0</v>
      </c>
      <c r="V609" s="246">
        <v>0.127</v>
      </c>
      <c r="W609" s="246">
        <v>0</v>
      </c>
      <c r="X609" s="246">
        <v>8.19</v>
      </c>
      <c r="Y609" s="246">
        <v>0</v>
      </c>
      <c r="Z609" s="246">
        <v>0</v>
      </c>
      <c r="AA609" s="246">
        <v>0</v>
      </c>
      <c r="AB609" s="246">
        <v>0</v>
      </c>
      <c r="AC609" s="246">
        <v>0</v>
      </c>
      <c r="AD609" s="246">
        <v>0</v>
      </c>
      <c r="AE609" s="246">
        <v>0</v>
      </c>
    </row>
    <row r="610" spans="1:31" x14ac:dyDescent="0.25">
      <c r="B610" s="245" t="s">
        <v>642</v>
      </c>
      <c r="C610" s="246">
        <v>0</v>
      </c>
      <c r="D610" s="246">
        <v>0</v>
      </c>
      <c r="E610" s="246">
        <v>0</v>
      </c>
      <c r="F610" s="246">
        <v>0</v>
      </c>
      <c r="G610" s="246">
        <v>0</v>
      </c>
      <c r="H610" s="246">
        <v>0</v>
      </c>
      <c r="I610" s="246">
        <v>0</v>
      </c>
      <c r="J610" s="246">
        <v>0</v>
      </c>
      <c r="K610" s="246">
        <v>0</v>
      </c>
      <c r="L610" s="246">
        <v>0</v>
      </c>
      <c r="M610" s="246">
        <v>0</v>
      </c>
      <c r="N610" s="246">
        <v>0</v>
      </c>
      <c r="O610" s="246">
        <v>0</v>
      </c>
      <c r="P610" s="246">
        <v>0</v>
      </c>
      <c r="Q610" s="246">
        <v>0</v>
      </c>
      <c r="R610" s="246">
        <v>0</v>
      </c>
      <c r="S610" s="246">
        <v>0</v>
      </c>
      <c r="T610" s="246">
        <v>0</v>
      </c>
      <c r="U610" s="246">
        <v>0</v>
      </c>
      <c r="V610" s="246">
        <v>0</v>
      </c>
      <c r="W610" s="246">
        <v>0</v>
      </c>
      <c r="X610" s="246">
        <v>0</v>
      </c>
      <c r="Y610" s="246">
        <v>0</v>
      </c>
      <c r="Z610" s="246">
        <v>0</v>
      </c>
      <c r="AA610" s="246">
        <v>0</v>
      </c>
      <c r="AB610" s="246">
        <v>0</v>
      </c>
      <c r="AC610" s="246">
        <v>0</v>
      </c>
      <c r="AD610" s="246">
        <v>0</v>
      </c>
      <c r="AE610" s="246">
        <v>0</v>
      </c>
    </row>
    <row r="611" spans="1:31" x14ac:dyDescent="0.25">
      <c r="B611" s="245" t="s">
        <v>643</v>
      </c>
      <c r="C611" s="246">
        <v>0</v>
      </c>
      <c r="D611" s="246">
        <v>0</v>
      </c>
      <c r="E611" s="246">
        <v>0</v>
      </c>
      <c r="F611" s="246">
        <v>1.883</v>
      </c>
      <c r="G611" s="246">
        <v>0</v>
      </c>
      <c r="H611" s="246">
        <v>0</v>
      </c>
      <c r="I611" s="246">
        <v>0.08</v>
      </c>
      <c r="J611" s="246">
        <v>0</v>
      </c>
      <c r="K611" s="246">
        <v>0</v>
      </c>
      <c r="L611" s="246">
        <v>1.883</v>
      </c>
      <c r="M611" s="246">
        <v>0</v>
      </c>
      <c r="N611" s="246">
        <v>0</v>
      </c>
      <c r="O611" s="246">
        <v>0.112</v>
      </c>
      <c r="P611" s="246">
        <v>20.675999999999998</v>
      </c>
      <c r="Q611" s="246">
        <v>0</v>
      </c>
      <c r="R611" s="246">
        <v>1.883</v>
      </c>
      <c r="S611" s="246">
        <v>0</v>
      </c>
      <c r="T611" s="246">
        <v>0</v>
      </c>
      <c r="U611" s="246">
        <v>0</v>
      </c>
      <c r="V611" s="246">
        <v>0.82599999999999996</v>
      </c>
      <c r="W611" s="246">
        <v>0</v>
      </c>
      <c r="X611" s="246">
        <v>1.2250000000000001</v>
      </c>
      <c r="Y611" s="246">
        <v>0</v>
      </c>
      <c r="Z611" s="246">
        <v>0</v>
      </c>
      <c r="AA611" s="246">
        <v>0</v>
      </c>
      <c r="AB611" s="246">
        <v>0</v>
      </c>
      <c r="AC611" s="246">
        <v>0</v>
      </c>
      <c r="AD611" s="246">
        <v>0</v>
      </c>
      <c r="AE611" s="246">
        <v>0</v>
      </c>
    </row>
    <row r="612" spans="1:31" x14ac:dyDescent="0.25">
      <c r="A612" s="245" t="s">
        <v>644</v>
      </c>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c r="AA612" s="246"/>
      <c r="AB612" s="246"/>
      <c r="AC612" s="246"/>
      <c r="AD612" s="246"/>
      <c r="AE612" s="246"/>
    </row>
    <row r="613" spans="1:31" x14ac:dyDescent="0.25">
      <c r="B613" s="245" t="s">
        <v>645</v>
      </c>
      <c r="C613" s="246">
        <v>0</v>
      </c>
      <c r="D613" s="246">
        <v>0</v>
      </c>
      <c r="E613" s="246">
        <v>0</v>
      </c>
      <c r="F613" s="246">
        <v>0</v>
      </c>
      <c r="G613" s="246">
        <v>0</v>
      </c>
      <c r="H613" s="246">
        <v>0</v>
      </c>
      <c r="I613" s="246">
        <v>0</v>
      </c>
      <c r="J613" s="246">
        <v>0</v>
      </c>
      <c r="K613" s="246">
        <v>0</v>
      </c>
      <c r="L613" s="246">
        <v>0</v>
      </c>
      <c r="M613" s="246">
        <v>0</v>
      </c>
      <c r="N613" s="246">
        <v>0</v>
      </c>
      <c r="O613" s="246">
        <v>0</v>
      </c>
      <c r="P613" s="246">
        <v>0</v>
      </c>
      <c r="Q613" s="246">
        <v>0</v>
      </c>
      <c r="R613" s="246">
        <v>0</v>
      </c>
      <c r="S613" s="246">
        <v>0</v>
      </c>
      <c r="T613" s="246">
        <v>0</v>
      </c>
      <c r="U613" s="246">
        <v>0</v>
      </c>
      <c r="V613" s="246">
        <v>0</v>
      </c>
      <c r="W613" s="246">
        <v>0</v>
      </c>
      <c r="X613" s="246">
        <v>0</v>
      </c>
      <c r="Y613" s="246">
        <v>0</v>
      </c>
      <c r="Z613" s="246">
        <v>0</v>
      </c>
      <c r="AA613" s="246">
        <v>0</v>
      </c>
      <c r="AB613" s="246">
        <v>0</v>
      </c>
      <c r="AC613" s="246">
        <v>0</v>
      </c>
      <c r="AD613" s="246">
        <v>0</v>
      </c>
      <c r="AE613" s="246">
        <v>0</v>
      </c>
    </row>
    <row r="614" spans="1:31" x14ac:dyDescent="0.25">
      <c r="A614" s="245" t="s">
        <v>647</v>
      </c>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c r="AA614" s="246"/>
      <c r="AB614" s="246"/>
      <c r="AC614" s="246"/>
      <c r="AD614" s="246"/>
      <c r="AE614" s="246"/>
    </row>
    <row r="615" spans="1:31" x14ac:dyDescent="0.25">
      <c r="B615" s="245" t="s">
        <v>648</v>
      </c>
      <c r="C615" s="246">
        <v>0</v>
      </c>
      <c r="D615" s="246">
        <v>0</v>
      </c>
      <c r="E615" s="246">
        <v>0</v>
      </c>
      <c r="F615" s="246">
        <v>0</v>
      </c>
      <c r="G615" s="246">
        <v>0</v>
      </c>
      <c r="H615" s="246">
        <v>0</v>
      </c>
      <c r="I615" s="246">
        <v>0</v>
      </c>
      <c r="J615" s="246">
        <v>0</v>
      </c>
      <c r="K615" s="246">
        <v>0</v>
      </c>
      <c r="L615" s="246">
        <v>0</v>
      </c>
      <c r="M615" s="246">
        <v>0</v>
      </c>
      <c r="N615" s="246">
        <v>0</v>
      </c>
      <c r="O615" s="246">
        <v>0</v>
      </c>
      <c r="P615" s="246">
        <v>0</v>
      </c>
      <c r="Q615" s="246">
        <v>0</v>
      </c>
      <c r="R615" s="246">
        <v>0</v>
      </c>
      <c r="S615" s="246">
        <v>0</v>
      </c>
      <c r="T615" s="246">
        <v>0</v>
      </c>
      <c r="U615" s="246">
        <v>0</v>
      </c>
      <c r="V615" s="246">
        <v>0</v>
      </c>
      <c r="W615" s="246">
        <v>0</v>
      </c>
      <c r="X615" s="246">
        <v>0</v>
      </c>
      <c r="Y615" s="246">
        <v>0</v>
      </c>
      <c r="Z615" s="246">
        <v>0</v>
      </c>
      <c r="AA615" s="246">
        <v>0</v>
      </c>
      <c r="AB615" s="246">
        <v>0</v>
      </c>
      <c r="AC615" s="246">
        <v>0</v>
      </c>
      <c r="AD615" s="246">
        <v>0</v>
      </c>
      <c r="AE615" s="246">
        <v>0</v>
      </c>
    </row>
    <row r="616" spans="1:31" x14ac:dyDescent="0.25">
      <c r="A616" s="245" t="s">
        <v>650</v>
      </c>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46"/>
      <c r="AE616" s="246"/>
    </row>
    <row r="617" spans="1:31" x14ac:dyDescent="0.25">
      <c r="B617" s="245" t="s">
        <v>651</v>
      </c>
      <c r="C617" s="246">
        <v>0</v>
      </c>
      <c r="D617" s="246">
        <v>257.8</v>
      </c>
      <c r="E617" s="246">
        <v>13.1882</v>
      </c>
      <c r="F617" s="246">
        <v>0</v>
      </c>
      <c r="G617" s="246">
        <v>0</v>
      </c>
      <c r="H617" s="246">
        <v>0</v>
      </c>
      <c r="I617" s="246">
        <v>0.86399999999999999</v>
      </c>
      <c r="J617" s="246">
        <v>0</v>
      </c>
      <c r="K617" s="246">
        <v>2.6755800000000001</v>
      </c>
      <c r="L617" s="246">
        <v>0</v>
      </c>
      <c r="M617" s="246">
        <v>0</v>
      </c>
      <c r="N617" s="246">
        <v>0</v>
      </c>
      <c r="O617" s="246">
        <v>129.9</v>
      </c>
      <c r="P617" s="246">
        <v>376.803</v>
      </c>
      <c r="Q617" s="246">
        <v>0</v>
      </c>
      <c r="R617" s="246">
        <v>0</v>
      </c>
      <c r="S617" s="246">
        <v>0</v>
      </c>
      <c r="T617" s="246">
        <v>0</v>
      </c>
      <c r="U617" s="246">
        <v>0</v>
      </c>
      <c r="V617" s="246">
        <v>22.197600000000001</v>
      </c>
      <c r="W617" s="246">
        <v>0</v>
      </c>
      <c r="X617" s="246">
        <v>157.4</v>
      </c>
      <c r="Y617" s="246">
        <v>0</v>
      </c>
      <c r="Z617" s="246">
        <v>28.684999999999999</v>
      </c>
      <c r="AA617" s="246">
        <v>65.515000000000001</v>
      </c>
      <c r="AB617" s="246">
        <v>0</v>
      </c>
      <c r="AC617" s="246">
        <v>0</v>
      </c>
      <c r="AD617" s="246">
        <v>0</v>
      </c>
      <c r="AE617" s="246">
        <v>0</v>
      </c>
    </row>
    <row r="618" spans="1:31" x14ac:dyDescent="0.25">
      <c r="B618" s="245" t="s">
        <v>652</v>
      </c>
      <c r="C618" s="246">
        <v>0</v>
      </c>
      <c r="D618" s="246">
        <v>0</v>
      </c>
      <c r="E618" s="246">
        <v>0</v>
      </c>
      <c r="F618" s="246">
        <v>0</v>
      </c>
      <c r="G618" s="246">
        <v>0</v>
      </c>
      <c r="H618" s="246">
        <v>0</v>
      </c>
      <c r="I618" s="246">
        <v>0</v>
      </c>
      <c r="J618" s="246">
        <v>0</v>
      </c>
      <c r="K618" s="246">
        <v>0</v>
      </c>
      <c r="L618" s="246">
        <v>0</v>
      </c>
      <c r="M618" s="246">
        <v>0</v>
      </c>
      <c r="N618" s="246">
        <v>0</v>
      </c>
      <c r="O618" s="246">
        <v>0</v>
      </c>
      <c r="P618" s="246">
        <v>0</v>
      </c>
      <c r="Q618" s="246">
        <v>0</v>
      </c>
      <c r="R618" s="246">
        <v>0</v>
      </c>
      <c r="S618" s="246">
        <v>0</v>
      </c>
      <c r="T618" s="246">
        <v>0</v>
      </c>
      <c r="U618" s="246">
        <v>0</v>
      </c>
      <c r="V618" s="246">
        <v>6.0999999999999999E-2</v>
      </c>
      <c r="W618" s="246">
        <v>0</v>
      </c>
      <c r="X618" s="246">
        <v>2.6862499999999998</v>
      </c>
      <c r="Y618" s="246">
        <v>0</v>
      </c>
      <c r="Z618" s="246">
        <v>0</v>
      </c>
      <c r="AA618" s="246">
        <v>0</v>
      </c>
      <c r="AB618" s="246">
        <v>0</v>
      </c>
      <c r="AC618" s="246">
        <v>0</v>
      </c>
      <c r="AD618" s="246">
        <v>0</v>
      </c>
      <c r="AE618" s="246">
        <v>0</v>
      </c>
    </row>
    <row r="619" spans="1:31" x14ac:dyDescent="0.25">
      <c r="B619" s="245" t="s">
        <v>653</v>
      </c>
      <c r="C619" s="246">
        <v>0</v>
      </c>
      <c r="D619" s="246">
        <v>0</v>
      </c>
      <c r="E619" s="246">
        <v>0</v>
      </c>
      <c r="F619" s="246">
        <v>0</v>
      </c>
      <c r="G619" s="246">
        <v>0</v>
      </c>
      <c r="H619" s="246">
        <v>0</v>
      </c>
      <c r="I619" s="246">
        <v>3.3750000000000002E-2</v>
      </c>
      <c r="J619" s="246">
        <v>0</v>
      </c>
      <c r="K619" s="246">
        <v>0</v>
      </c>
      <c r="L619" s="246">
        <v>0</v>
      </c>
      <c r="M619" s="246">
        <v>0</v>
      </c>
      <c r="N619" s="246">
        <v>0</v>
      </c>
      <c r="O619" s="246">
        <v>0</v>
      </c>
      <c r="P619" s="246">
        <v>0</v>
      </c>
      <c r="Q619" s="246">
        <v>0</v>
      </c>
      <c r="R619" s="246">
        <v>0</v>
      </c>
      <c r="S619" s="246">
        <v>0</v>
      </c>
      <c r="T619" s="246">
        <v>0</v>
      </c>
      <c r="U619" s="246">
        <v>0</v>
      </c>
      <c r="V619" s="246">
        <v>0.185</v>
      </c>
      <c r="W619" s="246">
        <v>0</v>
      </c>
      <c r="X619" s="246">
        <v>15.0875</v>
      </c>
      <c r="Y619" s="246">
        <v>0</v>
      </c>
      <c r="Z619" s="246">
        <v>0</v>
      </c>
      <c r="AA619" s="246">
        <v>0</v>
      </c>
      <c r="AB619" s="246">
        <v>0</v>
      </c>
      <c r="AC619" s="246">
        <v>0</v>
      </c>
      <c r="AD619" s="246">
        <v>0</v>
      </c>
      <c r="AE619" s="246">
        <v>0</v>
      </c>
    </row>
    <row r="620" spans="1:31" x14ac:dyDescent="0.25">
      <c r="B620" s="245" t="s">
        <v>654</v>
      </c>
      <c r="C620" s="246">
        <v>0</v>
      </c>
      <c r="D620" s="246">
        <v>8.93</v>
      </c>
      <c r="E620" s="246">
        <v>1.9858800000000001</v>
      </c>
      <c r="F620" s="246">
        <v>0</v>
      </c>
      <c r="G620" s="246">
        <v>7.14</v>
      </c>
      <c r="H620" s="246">
        <v>0</v>
      </c>
      <c r="I620" s="246">
        <v>0.45</v>
      </c>
      <c r="J620" s="246">
        <v>0</v>
      </c>
      <c r="K620" s="246">
        <v>0</v>
      </c>
      <c r="L620" s="246">
        <v>15.21</v>
      </c>
      <c r="M620" s="246">
        <v>0</v>
      </c>
      <c r="N620" s="246">
        <v>203.87</v>
      </c>
      <c r="O620" s="246">
        <v>0</v>
      </c>
      <c r="P620" s="246">
        <v>0.245</v>
      </c>
      <c r="Q620" s="246">
        <v>0</v>
      </c>
      <c r="R620" s="246">
        <v>8.7200000000000006</v>
      </c>
      <c r="S620" s="246">
        <v>0</v>
      </c>
      <c r="T620" s="246">
        <v>0</v>
      </c>
      <c r="U620" s="246">
        <v>0</v>
      </c>
      <c r="V620" s="246">
        <v>9.64</v>
      </c>
      <c r="W620" s="246">
        <v>0</v>
      </c>
      <c r="X620" s="246">
        <v>0</v>
      </c>
      <c r="Y620" s="246">
        <v>0</v>
      </c>
      <c r="Z620" s="246">
        <v>0</v>
      </c>
      <c r="AA620" s="246">
        <v>0</v>
      </c>
      <c r="AB620" s="246">
        <v>0</v>
      </c>
      <c r="AC620" s="246">
        <v>0</v>
      </c>
      <c r="AD620" s="246">
        <v>0</v>
      </c>
      <c r="AE620" s="246">
        <v>2.2400000000000002</v>
      </c>
    </row>
    <row r="621" spans="1:31" x14ac:dyDescent="0.25">
      <c r="A621" s="245" t="s">
        <v>655</v>
      </c>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246"/>
    </row>
    <row r="622" spans="1:31" x14ac:dyDescent="0.25">
      <c r="B622" s="245" t="s">
        <v>656</v>
      </c>
      <c r="C622" s="246">
        <v>0</v>
      </c>
      <c r="D622" s="246">
        <v>0</v>
      </c>
      <c r="E622" s="246">
        <v>0</v>
      </c>
      <c r="F622" s="246">
        <v>0</v>
      </c>
      <c r="G622" s="246">
        <v>0</v>
      </c>
      <c r="H622" s="246">
        <v>0</v>
      </c>
      <c r="I622" s="246">
        <v>0.44</v>
      </c>
      <c r="J622" s="246">
        <v>0</v>
      </c>
      <c r="K622" s="246">
        <v>0</v>
      </c>
      <c r="L622" s="246">
        <v>36.417999999999999</v>
      </c>
      <c r="M622" s="246">
        <v>0</v>
      </c>
      <c r="N622" s="246">
        <v>0</v>
      </c>
      <c r="O622" s="246">
        <v>4.62</v>
      </c>
      <c r="P622" s="246">
        <v>0</v>
      </c>
      <c r="Q622" s="246">
        <v>0</v>
      </c>
      <c r="R622" s="246">
        <v>0</v>
      </c>
      <c r="S622" s="246">
        <v>0</v>
      </c>
      <c r="T622" s="246">
        <v>0</v>
      </c>
      <c r="U622" s="246">
        <v>0</v>
      </c>
      <c r="V622" s="246">
        <v>0.85799999999999998</v>
      </c>
      <c r="W622" s="246">
        <v>0</v>
      </c>
      <c r="X622" s="246">
        <v>0</v>
      </c>
      <c r="Y622" s="246">
        <v>0</v>
      </c>
      <c r="Z622" s="246">
        <v>0</v>
      </c>
      <c r="AA622" s="246">
        <v>0</v>
      </c>
      <c r="AB622" s="246">
        <v>0</v>
      </c>
      <c r="AC622" s="246">
        <v>0</v>
      </c>
      <c r="AD622" s="246">
        <v>0</v>
      </c>
      <c r="AE622" s="246">
        <v>0</v>
      </c>
    </row>
    <row r="623" spans="1:31" x14ac:dyDescent="0.25">
      <c r="A623" s="245" t="s">
        <v>657</v>
      </c>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c r="AA623" s="246"/>
      <c r="AB623" s="246"/>
      <c r="AC623" s="246"/>
      <c r="AD623" s="246"/>
      <c r="AE623" s="246"/>
    </row>
    <row r="624" spans="1:31" x14ac:dyDescent="0.25">
      <c r="B624" s="245" t="s">
        <v>658</v>
      </c>
      <c r="C624" s="246">
        <v>0</v>
      </c>
      <c r="D624" s="246">
        <v>0</v>
      </c>
      <c r="E624" s="246">
        <v>0</v>
      </c>
      <c r="F624" s="246">
        <v>0</v>
      </c>
      <c r="G624" s="246">
        <v>0</v>
      </c>
      <c r="H624" s="246">
        <v>0</v>
      </c>
      <c r="I624" s="246">
        <v>2.1</v>
      </c>
      <c r="J624" s="246">
        <v>0</v>
      </c>
      <c r="K624" s="246">
        <v>0</v>
      </c>
      <c r="L624" s="246">
        <v>0</v>
      </c>
      <c r="M624" s="246">
        <v>0</v>
      </c>
      <c r="N624" s="246">
        <v>0</v>
      </c>
      <c r="O624" s="246">
        <v>5.7</v>
      </c>
      <c r="P624" s="246">
        <v>0</v>
      </c>
      <c r="Q624" s="246">
        <v>0</v>
      </c>
      <c r="R624" s="246">
        <v>0</v>
      </c>
      <c r="S624" s="246">
        <v>0</v>
      </c>
      <c r="T624" s="246">
        <v>0</v>
      </c>
      <c r="U624" s="246">
        <v>0</v>
      </c>
      <c r="V624" s="246">
        <v>1.9</v>
      </c>
      <c r="W624" s="246">
        <v>0</v>
      </c>
      <c r="X624" s="246">
        <v>0</v>
      </c>
      <c r="Y624" s="246">
        <v>0</v>
      </c>
      <c r="Z624" s="246">
        <v>0</v>
      </c>
      <c r="AA624" s="246">
        <v>0</v>
      </c>
      <c r="AB624" s="246">
        <v>0</v>
      </c>
      <c r="AC624" s="246">
        <v>0</v>
      </c>
      <c r="AD624" s="246">
        <v>0</v>
      </c>
      <c r="AE624" s="246">
        <v>46.1</v>
      </c>
    </row>
    <row r="625" spans="1:33" x14ac:dyDescent="0.25">
      <c r="A625" s="245" t="s">
        <v>659</v>
      </c>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46"/>
      <c r="AE625" s="246"/>
    </row>
    <row r="626" spans="1:33" x14ac:dyDescent="0.25">
      <c r="B626" s="245" t="s">
        <v>21</v>
      </c>
      <c r="C626" s="246">
        <v>0</v>
      </c>
      <c r="D626" s="246">
        <v>0</v>
      </c>
      <c r="E626" s="246">
        <v>0</v>
      </c>
      <c r="F626" s="246">
        <v>0</v>
      </c>
      <c r="G626" s="246">
        <v>0</v>
      </c>
      <c r="H626" s="246">
        <v>0</v>
      </c>
      <c r="I626" s="246">
        <v>0</v>
      </c>
      <c r="J626" s="246">
        <v>0</v>
      </c>
      <c r="K626" s="246">
        <v>0</v>
      </c>
      <c r="L626" s="246">
        <v>0</v>
      </c>
      <c r="M626" s="246">
        <v>0</v>
      </c>
      <c r="N626" s="246">
        <v>0</v>
      </c>
      <c r="O626" s="246">
        <v>0</v>
      </c>
      <c r="P626" s="246">
        <v>0</v>
      </c>
      <c r="Q626" s="246">
        <v>0</v>
      </c>
      <c r="R626" s="246">
        <v>0</v>
      </c>
      <c r="S626" s="246">
        <v>0</v>
      </c>
      <c r="T626" s="246">
        <v>0</v>
      </c>
      <c r="U626" s="246">
        <v>0</v>
      </c>
      <c r="V626" s="246">
        <v>0</v>
      </c>
      <c r="W626" s="246">
        <v>0</v>
      </c>
      <c r="X626" s="246">
        <v>0</v>
      </c>
      <c r="Y626" s="246">
        <v>0</v>
      </c>
      <c r="Z626" s="246">
        <v>0</v>
      </c>
      <c r="AA626" s="246">
        <v>0</v>
      </c>
      <c r="AB626" s="246">
        <v>0</v>
      </c>
      <c r="AC626" s="246">
        <v>0</v>
      </c>
      <c r="AD626" s="246">
        <v>0</v>
      </c>
      <c r="AE626" s="246">
        <v>0</v>
      </c>
    </row>
    <row r="627" spans="1:33" x14ac:dyDescent="0.25">
      <c r="A627" s="245" t="s">
        <v>661</v>
      </c>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46"/>
      <c r="AE627" s="246"/>
    </row>
    <row r="628" spans="1:33" x14ac:dyDescent="0.25">
      <c r="B628" s="245" t="s">
        <v>22</v>
      </c>
      <c r="C628" s="246">
        <v>0</v>
      </c>
      <c r="D628" s="246">
        <v>0</v>
      </c>
      <c r="E628" s="246">
        <v>0</v>
      </c>
      <c r="F628" s="246">
        <v>0</v>
      </c>
      <c r="G628" s="246">
        <v>0</v>
      </c>
      <c r="H628" s="246">
        <v>0</v>
      </c>
      <c r="I628" s="246">
        <v>0</v>
      </c>
      <c r="J628" s="246">
        <v>0</v>
      </c>
      <c r="K628" s="246">
        <v>0</v>
      </c>
      <c r="L628" s="246">
        <v>0</v>
      </c>
      <c r="M628" s="246">
        <v>0</v>
      </c>
      <c r="N628" s="246">
        <v>0</v>
      </c>
      <c r="O628" s="246">
        <v>0</v>
      </c>
      <c r="P628" s="246">
        <v>0</v>
      </c>
      <c r="Q628" s="246">
        <v>0</v>
      </c>
      <c r="R628" s="246">
        <v>0</v>
      </c>
      <c r="S628" s="246">
        <v>0</v>
      </c>
      <c r="T628" s="246">
        <v>0</v>
      </c>
      <c r="U628" s="246">
        <v>0</v>
      </c>
      <c r="V628" s="246">
        <v>0</v>
      </c>
      <c r="W628" s="246">
        <v>0</v>
      </c>
      <c r="X628" s="246">
        <v>0</v>
      </c>
      <c r="Y628" s="246">
        <v>0</v>
      </c>
      <c r="Z628" s="246">
        <v>0</v>
      </c>
      <c r="AA628" s="246">
        <v>0</v>
      </c>
      <c r="AB628" s="246">
        <v>0</v>
      </c>
      <c r="AC628" s="246">
        <v>0</v>
      </c>
      <c r="AD628" s="246">
        <v>0</v>
      </c>
      <c r="AE628" s="246">
        <v>0</v>
      </c>
    </row>
    <row r="629" spans="1:33" x14ac:dyDescent="0.25">
      <c r="A629" s="245" t="s">
        <v>662</v>
      </c>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46"/>
      <c r="AE629" s="246"/>
    </row>
    <row r="630" spans="1:33" x14ac:dyDescent="0.25">
      <c r="B630" s="245" t="s">
        <v>22</v>
      </c>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246"/>
    </row>
    <row r="631" spans="1:33" x14ac:dyDescent="0.25">
      <c r="B631" s="245" t="s">
        <v>1066</v>
      </c>
      <c r="C631" s="246">
        <v>0</v>
      </c>
      <c r="D631" s="246">
        <v>0</v>
      </c>
      <c r="E631" s="246">
        <v>0</v>
      </c>
      <c r="F631" s="246">
        <v>0</v>
      </c>
      <c r="G631" s="246">
        <v>0</v>
      </c>
      <c r="H631" s="246">
        <v>0</v>
      </c>
      <c r="I631" s="246">
        <v>0</v>
      </c>
      <c r="J631" s="246">
        <v>0</v>
      </c>
      <c r="K631" s="246">
        <v>0</v>
      </c>
      <c r="L631" s="246">
        <v>0</v>
      </c>
      <c r="M631" s="246">
        <v>0</v>
      </c>
      <c r="N631" s="246">
        <v>0</v>
      </c>
      <c r="O631" s="246">
        <v>0</v>
      </c>
      <c r="P631" s="246">
        <v>0</v>
      </c>
      <c r="Q631" s="246">
        <v>0</v>
      </c>
      <c r="R631" s="246">
        <v>0</v>
      </c>
      <c r="S631" s="246">
        <v>0</v>
      </c>
      <c r="T631" s="246">
        <v>0</v>
      </c>
      <c r="U631" s="246">
        <v>0</v>
      </c>
      <c r="V631" s="246">
        <v>0</v>
      </c>
      <c r="W631" s="246">
        <v>0</v>
      </c>
      <c r="X631" s="246">
        <v>0</v>
      </c>
      <c r="Y631" s="246">
        <v>0</v>
      </c>
      <c r="Z631" s="246">
        <v>0</v>
      </c>
      <c r="AA631" s="246">
        <v>0</v>
      </c>
      <c r="AB631" s="246">
        <v>0</v>
      </c>
      <c r="AC631" s="246">
        <v>0</v>
      </c>
      <c r="AD631" s="246">
        <v>0</v>
      </c>
      <c r="AE631" s="246">
        <v>0</v>
      </c>
    </row>
    <row r="632" spans="1:33" x14ac:dyDescent="0.25">
      <c r="A632" s="245" t="s">
        <v>663</v>
      </c>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46"/>
      <c r="AE632" s="246"/>
    </row>
    <row r="633" spans="1:33" x14ac:dyDescent="0.25">
      <c r="B633" s="245" t="s">
        <v>664</v>
      </c>
      <c r="C633" s="246">
        <v>0</v>
      </c>
      <c r="D633" s="246">
        <v>0</v>
      </c>
      <c r="E633" s="246">
        <v>0</v>
      </c>
      <c r="F633" s="246">
        <v>0</v>
      </c>
      <c r="G633" s="246">
        <v>1.3191999999999999</v>
      </c>
      <c r="H633" s="246">
        <v>0.35165999999999997</v>
      </c>
      <c r="I633" s="246">
        <v>2.0830000000000001E-2</v>
      </c>
      <c r="J633" s="246">
        <v>0</v>
      </c>
      <c r="K633" s="246">
        <v>0</v>
      </c>
      <c r="L633" s="246">
        <v>0</v>
      </c>
      <c r="M633" s="246">
        <v>0</v>
      </c>
      <c r="N633" s="246">
        <v>0</v>
      </c>
      <c r="O633" s="246">
        <v>0</v>
      </c>
      <c r="P633" s="246">
        <v>0</v>
      </c>
      <c r="Q633" s="246">
        <v>0</v>
      </c>
      <c r="R633" s="246">
        <v>8.6513100000000005</v>
      </c>
      <c r="S633" s="246">
        <v>0</v>
      </c>
      <c r="T633" s="246">
        <v>0</v>
      </c>
      <c r="U633" s="246">
        <v>0</v>
      </c>
      <c r="V633" s="246">
        <v>0.27704000000000001</v>
      </c>
      <c r="W633" s="246">
        <v>0</v>
      </c>
      <c r="X633" s="246">
        <v>0</v>
      </c>
      <c r="Y633" s="246">
        <v>0</v>
      </c>
      <c r="Z633" s="246">
        <v>0</v>
      </c>
      <c r="AA633" s="246">
        <v>0</v>
      </c>
      <c r="AB633" s="246">
        <v>0</v>
      </c>
      <c r="AC633" s="246">
        <v>0</v>
      </c>
      <c r="AD633" s="246">
        <v>0</v>
      </c>
      <c r="AE633" s="246">
        <v>0</v>
      </c>
    </row>
    <row r="634" spans="1:33" x14ac:dyDescent="0.25">
      <c r="B634" s="245" t="s">
        <v>665</v>
      </c>
      <c r="C634" s="246">
        <v>0</v>
      </c>
      <c r="D634" s="246">
        <v>0</v>
      </c>
      <c r="E634" s="246">
        <v>0</v>
      </c>
      <c r="F634" s="246">
        <v>0</v>
      </c>
      <c r="G634" s="246">
        <v>0.98399999999999999</v>
      </c>
      <c r="H634" s="246">
        <v>0.63</v>
      </c>
      <c r="I634" s="246">
        <v>7.0000000000000001E-3</v>
      </c>
      <c r="J634" s="246">
        <v>0</v>
      </c>
      <c r="K634" s="246">
        <v>0</v>
      </c>
      <c r="L634" s="246">
        <v>0</v>
      </c>
      <c r="M634" s="246">
        <v>0</v>
      </c>
      <c r="N634" s="246">
        <v>0</v>
      </c>
      <c r="O634" s="246">
        <v>0</v>
      </c>
      <c r="P634" s="246">
        <v>0</v>
      </c>
      <c r="Q634" s="246">
        <v>0</v>
      </c>
      <c r="R634" s="246">
        <v>5.4770000000000003</v>
      </c>
      <c r="S634" s="246">
        <v>0</v>
      </c>
      <c r="T634" s="246">
        <v>0</v>
      </c>
      <c r="U634" s="246">
        <v>0</v>
      </c>
      <c r="V634" s="246">
        <v>0.16481999999999999</v>
      </c>
      <c r="W634" s="246">
        <v>0</v>
      </c>
      <c r="X634" s="246">
        <v>0</v>
      </c>
      <c r="Y634" s="246">
        <v>0</v>
      </c>
      <c r="Z634" s="246">
        <v>0</v>
      </c>
      <c r="AA634" s="246">
        <v>0</v>
      </c>
      <c r="AB634" s="246">
        <v>0</v>
      </c>
      <c r="AC634" s="246">
        <v>0</v>
      </c>
      <c r="AD634" s="246">
        <v>0</v>
      </c>
      <c r="AE634" s="246">
        <v>0</v>
      </c>
    </row>
    <row r="635" spans="1:33" x14ac:dyDescent="0.25">
      <c r="B635" s="245" t="s">
        <v>666</v>
      </c>
      <c r="C635" s="246">
        <v>0</v>
      </c>
      <c r="D635" s="246">
        <v>0</v>
      </c>
      <c r="E635" s="246">
        <v>0</v>
      </c>
      <c r="F635" s="246">
        <v>0</v>
      </c>
      <c r="G635" s="246">
        <v>0</v>
      </c>
      <c r="H635" s="246">
        <v>0</v>
      </c>
      <c r="I635" s="246">
        <v>0</v>
      </c>
      <c r="J635" s="246">
        <v>0</v>
      </c>
      <c r="K635" s="246">
        <v>0</v>
      </c>
      <c r="L635" s="246">
        <v>0</v>
      </c>
      <c r="M635" s="246">
        <v>0</v>
      </c>
      <c r="N635" s="246">
        <v>0</v>
      </c>
      <c r="O635" s="246">
        <v>0</v>
      </c>
      <c r="P635" s="246">
        <v>0</v>
      </c>
      <c r="Q635" s="246">
        <v>0</v>
      </c>
      <c r="R635" s="246">
        <v>0</v>
      </c>
      <c r="S635" s="246">
        <v>0</v>
      </c>
      <c r="T635" s="246">
        <v>0</v>
      </c>
      <c r="U635" s="246">
        <v>0</v>
      </c>
      <c r="V635" s="246">
        <v>0</v>
      </c>
      <c r="W635" s="246">
        <v>0</v>
      </c>
      <c r="X635" s="246">
        <v>0</v>
      </c>
      <c r="Y635" s="246">
        <v>0</v>
      </c>
      <c r="Z635" s="246">
        <v>0</v>
      </c>
      <c r="AA635" s="246">
        <v>0</v>
      </c>
      <c r="AB635" s="246">
        <v>0</v>
      </c>
      <c r="AC635" s="246">
        <v>0</v>
      </c>
      <c r="AD635" s="246">
        <v>0</v>
      </c>
      <c r="AE635" s="246">
        <v>0</v>
      </c>
    </row>
    <row r="636" spans="1:33" x14ac:dyDescent="0.25">
      <c r="B636" s="245" t="s">
        <v>667</v>
      </c>
      <c r="C636" s="246">
        <v>0</v>
      </c>
      <c r="D636" s="246">
        <v>0</v>
      </c>
      <c r="E636" s="246">
        <v>0</v>
      </c>
      <c r="F636" s="246">
        <v>0</v>
      </c>
      <c r="G636" s="246">
        <v>0</v>
      </c>
      <c r="H636" s="246">
        <v>0</v>
      </c>
      <c r="I636" s="246">
        <v>0.44993</v>
      </c>
      <c r="J636" s="246">
        <v>0</v>
      </c>
      <c r="K636" s="246">
        <v>0.20117599999999999</v>
      </c>
      <c r="L636" s="246">
        <v>0</v>
      </c>
      <c r="M636" s="246">
        <v>0</v>
      </c>
      <c r="N636" s="246">
        <v>0</v>
      </c>
      <c r="O636" s="246">
        <v>0</v>
      </c>
      <c r="P636" s="246">
        <v>2.0084</v>
      </c>
      <c r="Q636" s="246">
        <v>0</v>
      </c>
      <c r="R636" s="246">
        <v>0</v>
      </c>
      <c r="S636" s="246">
        <v>0</v>
      </c>
      <c r="T636" s="246">
        <v>0</v>
      </c>
      <c r="U636" s="246">
        <v>0</v>
      </c>
      <c r="V636" s="246">
        <v>0.20793</v>
      </c>
      <c r="W636" s="246">
        <v>0</v>
      </c>
      <c r="X636" s="246">
        <v>0</v>
      </c>
      <c r="Y636" s="246">
        <v>0</v>
      </c>
      <c r="Z636" s="246">
        <v>0</v>
      </c>
      <c r="AA636" s="246">
        <v>0</v>
      </c>
      <c r="AB636" s="246">
        <v>0</v>
      </c>
      <c r="AC636" s="246">
        <v>0</v>
      </c>
      <c r="AD636" s="246">
        <v>0</v>
      </c>
      <c r="AE636" s="246">
        <v>5.52</v>
      </c>
    </row>
    <row r="637" spans="1:33" x14ac:dyDescent="0.25">
      <c r="B637" s="245" t="s">
        <v>668</v>
      </c>
      <c r="C637" s="246">
        <v>0</v>
      </c>
      <c r="D637" s="246">
        <v>0</v>
      </c>
      <c r="E637" s="246">
        <v>0</v>
      </c>
      <c r="F637" s="246">
        <v>0</v>
      </c>
      <c r="G637" s="246">
        <v>0</v>
      </c>
      <c r="H637" s="246">
        <v>0</v>
      </c>
      <c r="I637" s="246">
        <v>2.681E-2</v>
      </c>
      <c r="J637" s="246">
        <v>0</v>
      </c>
      <c r="K637" s="246">
        <v>0</v>
      </c>
      <c r="L637" s="246">
        <v>0</v>
      </c>
      <c r="M637" s="246">
        <v>0</v>
      </c>
      <c r="N637" s="246">
        <v>0</v>
      </c>
      <c r="O637" s="246">
        <v>0</v>
      </c>
      <c r="P637" s="246">
        <v>0</v>
      </c>
      <c r="Q637" s="246">
        <v>0</v>
      </c>
      <c r="R637" s="246">
        <v>0</v>
      </c>
      <c r="S637" s="246">
        <v>0</v>
      </c>
      <c r="T637" s="246">
        <v>0</v>
      </c>
      <c r="U637" s="246">
        <v>0</v>
      </c>
      <c r="V637" s="246">
        <v>2.477E-2</v>
      </c>
      <c r="W637" s="246">
        <v>0</v>
      </c>
      <c r="X637" s="246">
        <v>0.75800000000000001</v>
      </c>
      <c r="Y637" s="246">
        <v>0</v>
      </c>
      <c r="Z637" s="246">
        <v>0</v>
      </c>
      <c r="AA637" s="246">
        <v>0</v>
      </c>
      <c r="AB637" s="246">
        <v>0</v>
      </c>
      <c r="AC637" s="246">
        <v>0</v>
      </c>
      <c r="AD637" s="246">
        <v>0</v>
      </c>
      <c r="AE637" s="246">
        <v>0</v>
      </c>
    </row>
    <row r="638" spans="1:33" x14ac:dyDescent="0.25">
      <c r="B638" s="245" t="s">
        <v>669</v>
      </c>
      <c r="C638" s="246">
        <v>0</v>
      </c>
      <c r="D638" s="246">
        <v>0</v>
      </c>
      <c r="E638" s="246">
        <v>2.8757299999999999</v>
      </c>
      <c r="F638" s="246">
        <v>98.566800000000001</v>
      </c>
      <c r="G638" s="246">
        <v>0</v>
      </c>
      <c r="H638" s="246">
        <v>0</v>
      </c>
      <c r="I638" s="246">
        <v>0</v>
      </c>
      <c r="J638" s="246">
        <v>0</v>
      </c>
      <c r="K638" s="246">
        <v>11.963900000000001</v>
      </c>
      <c r="L638" s="246">
        <v>19.113600000000002</v>
      </c>
      <c r="M638" s="246">
        <v>0</v>
      </c>
      <c r="N638" s="246">
        <v>0</v>
      </c>
      <c r="O638" s="246">
        <v>0</v>
      </c>
      <c r="P638" s="246">
        <v>0</v>
      </c>
      <c r="Q638" s="246">
        <v>51.619100000000003</v>
      </c>
      <c r="R638" s="246">
        <v>25.666899999999998</v>
      </c>
      <c r="S638" s="246">
        <v>0</v>
      </c>
      <c r="T638" s="246">
        <v>0</v>
      </c>
      <c r="U638" s="246">
        <v>30.568100000000001</v>
      </c>
      <c r="V638" s="246">
        <v>9.6547999999999998</v>
      </c>
      <c r="W638" s="246">
        <v>0</v>
      </c>
      <c r="X638" s="246">
        <v>0</v>
      </c>
      <c r="Y638" s="246">
        <v>0</v>
      </c>
      <c r="Z638" s="246">
        <v>0</v>
      </c>
      <c r="AA638" s="246">
        <v>0</v>
      </c>
      <c r="AB638" s="246">
        <v>0</v>
      </c>
      <c r="AC638" s="246">
        <v>0</v>
      </c>
      <c r="AD638" s="246">
        <v>0</v>
      </c>
      <c r="AE638" s="246">
        <v>0</v>
      </c>
    </row>
    <row r="639" spans="1:33" x14ac:dyDescent="0.25">
      <c r="B639" s="245" t="s">
        <v>670</v>
      </c>
      <c r="C639" s="246">
        <v>0</v>
      </c>
      <c r="D639" s="246">
        <v>0</v>
      </c>
      <c r="E639" s="246">
        <v>1.2504900000000001</v>
      </c>
      <c r="F639" s="246">
        <v>66.529799999999994</v>
      </c>
      <c r="G639" s="246">
        <v>5.6619999999999999</v>
      </c>
      <c r="H639" s="246">
        <v>0.13100000000000001</v>
      </c>
      <c r="I639" s="246">
        <v>0.20499999999999999</v>
      </c>
      <c r="J639" s="246">
        <v>0</v>
      </c>
      <c r="K639" s="246">
        <v>0.36854700000000001</v>
      </c>
      <c r="L639" s="246">
        <v>11.4152</v>
      </c>
      <c r="M639" s="246">
        <v>0</v>
      </c>
      <c r="N639" s="246">
        <v>0</v>
      </c>
      <c r="O639" s="246">
        <v>68.034999999999997</v>
      </c>
      <c r="P639" s="246">
        <v>0</v>
      </c>
      <c r="Q639" s="246">
        <v>31.3962</v>
      </c>
      <c r="R639" s="246">
        <v>19.5063</v>
      </c>
      <c r="S639" s="246">
        <v>0</v>
      </c>
      <c r="T639" s="246">
        <v>0</v>
      </c>
      <c r="U639" s="246">
        <v>21.565999999999999</v>
      </c>
      <c r="V639" s="246">
        <v>6.5495599999999996</v>
      </c>
      <c r="W639" s="246">
        <v>0</v>
      </c>
      <c r="X639" s="246">
        <v>0</v>
      </c>
      <c r="Y639" s="246">
        <v>0</v>
      </c>
      <c r="Z639" s="246">
        <v>0</v>
      </c>
      <c r="AA639" s="246">
        <v>0</v>
      </c>
      <c r="AB639" s="246">
        <v>0</v>
      </c>
      <c r="AC639" s="246">
        <v>0</v>
      </c>
      <c r="AD639" s="246">
        <v>0</v>
      </c>
      <c r="AE639" s="246">
        <v>0</v>
      </c>
      <c r="AG639" t="s">
        <v>1356</v>
      </c>
    </row>
    <row r="640" spans="1:33" x14ac:dyDescent="0.25">
      <c r="A640" s="245" t="s">
        <v>1355</v>
      </c>
      <c r="C640" s="246">
        <v>1.850584</v>
      </c>
      <c r="D640" s="246">
        <v>11759.713900000001</v>
      </c>
      <c r="E640" s="246">
        <v>86.384688199999999</v>
      </c>
      <c r="F640" s="246">
        <v>2285.4474899999996</v>
      </c>
      <c r="G640" s="246">
        <v>910.53687300000001</v>
      </c>
      <c r="H640" s="246">
        <v>303.52709000000004</v>
      </c>
      <c r="I640" s="246">
        <v>618.32972420000044</v>
      </c>
      <c r="J640" s="246">
        <v>73.81092000000001</v>
      </c>
      <c r="K640" s="246">
        <v>593.77804100000003</v>
      </c>
      <c r="L640" s="246">
        <v>6558.1567699999987</v>
      </c>
      <c r="M640" s="246">
        <v>1726.8467700000003</v>
      </c>
      <c r="N640" s="246">
        <v>3659.5199200000002</v>
      </c>
      <c r="O640" s="246">
        <v>5834.1013400000029</v>
      </c>
      <c r="P640" s="246">
        <v>4983.3615</v>
      </c>
      <c r="Q640" s="246">
        <v>1322.0354513</v>
      </c>
      <c r="R640" s="246">
        <v>3487.7534699999997</v>
      </c>
      <c r="S640" s="246">
        <v>702.06129500000009</v>
      </c>
      <c r="T640" s="246">
        <v>303.10553900000002</v>
      </c>
      <c r="U640" s="246">
        <v>1013.8402470000001</v>
      </c>
      <c r="V640" s="246">
        <v>1582.3825787000001</v>
      </c>
      <c r="W640" s="246">
        <v>532.35881999999992</v>
      </c>
      <c r="X640" s="246">
        <v>2257.7475714000002</v>
      </c>
      <c r="Y640" s="246">
        <v>410.05115999999998</v>
      </c>
      <c r="Z640" s="246">
        <v>1141.1751699999998</v>
      </c>
      <c r="AA640" s="246">
        <v>2480.3315999999995</v>
      </c>
      <c r="AB640" s="246">
        <v>129.28275690000001</v>
      </c>
      <c r="AC640" s="246">
        <v>38.562710000000003</v>
      </c>
      <c r="AD640" s="246">
        <v>46.03644899999999</v>
      </c>
      <c r="AE640" s="246">
        <v>2053.9766870000003</v>
      </c>
      <c r="AG640" s="249">
        <f>SUM(C640:AE640)</f>
        <v>56896.067115700003</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265F3008351FD4191119EF0AF63D106" ma:contentTypeVersion="1" ma:contentTypeDescription="Skapa ett nytt dokument." ma:contentTypeScope="" ma:versionID="32ac1124afff77f2b68c7cd8d42b23c5">
  <xsd:schema xmlns:xsd="http://www.w3.org/2001/XMLSchema" xmlns:xs="http://www.w3.org/2001/XMLSchema" xmlns:p="http://schemas.microsoft.com/office/2006/metadata/properties" xmlns:ns2="8ad8428e-9403-4897-85ac-b5dd2921e67e" targetNamespace="http://schemas.microsoft.com/office/2006/metadata/properties" ma:root="true" ma:fieldsID="de8d3c089871b07b20307dc1bc3c3642" ns2:_="">
    <xsd:import namespace="8ad8428e-9403-4897-85ac-b5dd2921e67e"/>
    <xsd:element name="properties">
      <xsd:complexType>
        <xsd:sequence>
          <xsd:element name="documentManagement">
            <xsd:complexType>
              <xsd:all>
                <xsd:element ref="ns2:Hifab_Kategori_Utredning_1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d8428e-9403-4897-85ac-b5dd2921e67e" elementFormDefault="qualified">
    <xsd:import namespace="http://schemas.microsoft.com/office/2006/documentManagement/types"/>
    <xsd:import namespace="http://schemas.microsoft.com/office/infopath/2007/PartnerControls"/>
    <xsd:element name="Hifab_Kategori_Utredning_11" ma:index="8" nillable="true" ma:displayName="Kategori" ma:default="Ange kategori" ma:format="Dropdown" ma:internalName="Hifab_Kategori_Utredning_11">
      <xsd:simpleType>
        <xsd:union memberTypes="dms:Text">
          <xsd:simpleType>
            <xsd:restriction base="dms:Choice">
              <xsd:enumeration value="Ange kategori"/>
              <xsd:enumeration value="Arbetsrapport"/>
              <xsd:enumeration value="Dagbok"/>
              <xsd:enumeration value="Sammanställning"/>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ifab_Kategori_Utredning_11 xmlns="8ad8428e-9403-4897-85ac-b5dd2921e67e">Ange kategori</Hifab_Kategori_Utredning_11>
  </documentManagement>
</p:properties>
</file>

<file path=customXml/itemProps1.xml><?xml version="1.0" encoding="utf-8"?>
<ds:datastoreItem xmlns:ds="http://schemas.openxmlformats.org/officeDocument/2006/customXml" ds:itemID="{E2A49D57-9458-4985-83CB-A87E38D0AFAB}">
  <ds:schemaRefs>
    <ds:schemaRef ds:uri="http://schemas.microsoft.com/sharepoint/v3/contenttype/forms"/>
  </ds:schemaRefs>
</ds:datastoreItem>
</file>

<file path=customXml/itemProps2.xml><?xml version="1.0" encoding="utf-8"?>
<ds:datastoreItem xmlns:ds="http://schemas.openxmlformats.org/officeDocument/2006/customXml" ds:itemID="{E8B543EA-64C3-4E56-9DB6-AFB5606F98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d8428e-9403-4897-85ac-b5dd2921e6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E81FB4-5074-4BE6-9B6C-49A2CDFB53A8}">
  <ds:schemaRefs>
    <ds:schemaRef ds:uri="http://purl.org/dc/dcmitype/"/>
    <ds:schemaRef ds:uri="http://www.w3.org/XML/1998/namespace"/>
    <ds:schemaRef ds:uri="http://schemas.microsoft.com/office/2006/documentManagement/types"/>
    <ds:schemaRef ds:uri="8ad8428e-9403-4897-85ac-b5dd2921e67e"/>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20</vt:i4>
      </vt:variant>
    </vt:vector>
  </HeadingPairs>
  <TitlesOfParts>
    <vt:vector size="20" baseType="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Raziyeh Khodayari</cp:lastModifiedBy>
  <dcterms:created xsi:type="dcterms:W3CDTF">2013-05-21T06:30:47Z</dcterms:created>
  <dcterms:modified xsi:type="dcterms:W3CDTF">2018-03-16T15:53:57Z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0x0101000265F3008351FD4191119EF0AF63D106</vt:lpwstr>
  </property>
</Properties>
</file>